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defaultThemeVersion="153222"/>
  <mc:AlternateContent xmlns:mc="http://schemas.openxmlformats.org/markup-compatibility/2006">
    <mc:Choice Requires="x15">
      <x15ac:absPath xmlns:x15ac="http://schemas.microsoft.com/office/spreadsheetml/2010/11/ac" url="S:\HESES\2018-19\Templates\"/>
    </mc:Choice>
  </mc:AlternateContent>
  <bookViews>
    <workbookView xWindow="0" yWindow="0" windowWidth="28800" windowHeight="12435"/>
  </bookViews>
  <sheets>
    <sheet name="Information" sheetId="38" r:id="rId1"/>
    <sheet name="1 Full-time" sheetId="1" r:id="rId2"/>
    <sheet name="1 Checks" sheetId="10" state="hidden" r:id="rId3"/>
    <sheet name="2 Sandwich" sheetId="2" r:id="rId4"/>
    <sheet name="2 Checks" sheetId="32" state="hidden" r:id="rId5"/>
    <sheet name="3 Part-time" sheetId="3" r:id="rId6"/>
    <sheet name="3 Checks" sheetId="11" state="hidden" r:id="rId7"/>
    <sheet name="4 Year abroad" sheetId="4" r:id="rId8"/>
    <sheet name="4 Checks" sheetId="33" state="hidden" r:id="rId9"/>
    <sheet name="5 Planning" sheetId="13" r:id="rId10"/>
    <sheet name="5 Checks" sheetId="14" state="hidden" r:id="rId11"/>
    <sheet name="6 Subcontractual" sheetId="19" r:id="rId12"/>
    <sheet name="6 Checks" sheetId="20" state="hidden" r:id="rId13"/>
    <sheet name="7a Health full-time" sheetId="52" r:id="rId14"/>
    <sheet name="7a Checks" sheetId="53" state="hidden" r:id="rId15"/>
    <sheet name="7b Health sandwich" sheetId="6" r:id="rId16"/>
    <sheet name="7b Checks" sheetId="12" state="hidden" r:id="rId17"/>
    <sheet name="7c Health part-time" sheetId="50" r:id="rId18"/>
    <sheet name="7c Checks" sheetId="51" state="hidden" r:id="rId19"/>
    <sheet name="8 Location" sheetId="72" r:id="rId20"/>
    <sheet name="8 Checks" sheetId="73" state="hidden" r:id="rId21"/>
  </sheets>
  <definedNames>
    <definedName name="_xlnm._FilterDatabase" localSheetId="1" hidden="1">'1 Full-time'!$A$13:$A$74</definedName>
    <definedName name="_xlnm._FilterDatabase" localSheetId="5" hidden="1">'3 Part-time'!$A$13:$A$74</definedName>
    <definedName name="_xlnm._FilterDatabase" localSheetId="11" hidden="1">'6 Subcontractual'!$B$9:$C$133</definedName>
    <definedName name="_xlnm._FilterDatabase" localSheetId="13" hidden="1">'7a Health full-time'!$A$13:$A$90</definedName>
    <definedName name="_xlnm._FilterDatabase" localSheetId="15" hidden="1">'7b Health sandwich'!$A$13:$A$52</definedName>
    <definedName name="_xlnm._FilterDatabase" localSheetId="17" hidden="1">'7c Health part-time'!$A$13:$A$90</definedName>
    <definedName name="_xlnm._FilterDatabase" localSheetId="19" hidden="1">'8 Location'!$C$9:$D$9</definedName>
    <definedName name="aaaa" hidden="1">"'c6ca09bc-4ace-4b4f-b0e4-3a7c195459ea'"</definedName>
    <definedName name="_xlnm.Print_Area" localSheetId="1">'1 Full-time'!$A$1:$O$93</definedName>
    <definedName name="_xlnm.Print_Area" localSheetId="3">'2 Sandwich'!$A$1:$O$29</definedName>
    <definedName name="_xlnm.Print_Area" localSheetId="5">'3 Part-time'!$A$1:$R$101</definedName>
    <definedName name="_xlnm.Print_Area" localSheetId="7">'4 Year abroad'!$A$1:$K$27</definedName>
    <definedName name="_xlnm.Print_Area" localSheetId="9">'5 Planning'!$A$1:$R$79</definedName>
    <definedName name="_xlnm.Print_Area" localSheetId="11">'6 Subcontractual'!$A$1:$Z$134</definedName>
    <definedName name="_xlnm.Print_Area" localSheetId="13">'7a Health full-time'!$A$1:$AE$123</definedName>
    <definedName name="_xlnm.Print_Area" localSheetId="15">'7b Health sandwich'!$A$1:$W$85</definedName>
    <definedName name="_xlnm.Print_Area" localSheetId="17">'7c Health part-time'!$A$1:$AG$123</definedName>
    <definedName name="_xlnm.Print_Area" localSheetId="19">'8 Location'!$A$1:$AK$62</definedName>
    <definedName name="_xlnm.Print_Area" localSheetId="0">Information!$A$1:$U$48</definedName>
    <definedName name="PROVIDER">Information!$F$6</definedName>
    <definedName name="Table8HideSheet">'8 Location'!$T$1</definedName>
    <definedName name="UKPRN">Information!$F$7</definedName>
    <definedName name="v" hidden="1">"'968c3ca0-42b2-4048-b2cc-e44349301139'"</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T15" i="20" l="1"/>
  <c r="BS15" i="20"/>
  <c r="T1" i="72"/>
  <c r="A3" i="1" l="1"/>
  <c r="G6" i="73" l="1"/>
  <c r="G5" i="73" s="1"/>
  <c r="H6" i="73"/>
  <c r="H5" i="73" s="1"/>
  <c r="I6" i="73"/>
  <c r="I5" i="73" s="1"/>
  <c r="J6" i="73"/>
  <c r="J5" i="73" s="1"/>
  <c r="K6" i="73"/>
  <c r="K5" i="73" s="1"/>
  <c r="L6" i="73"/>
  <c r="L5" i="73" s="1"/>
  <c r="M6" i="73"/>
  <c r="M5" i="73" s="1"/>
  <c r="N6" i="73"/>
  <c r="N5" i="73" s="1"/>
  <c r="O6" i="73"/>
  <c r="O5" i="73" s="1"/>
  <c r="P6" i="73"/>
  <c r="P5" i="73" s="1"/>
  <c r="Q6" i="73"/>
  <c r="Q5" i="73" s="1"/>
  <c r="R6" i="73"/>
  <c r="R5" i="73" s="1"/>
  <c r="S6" i="73"/>
  <c r="S5" i="73" s="1"/>
  <c r="F6" i="73"/>
  <c r="F5" i="73" s="1"/>
  <c r="E6" i="73"/>
  <c r="E5" i="73" s="1"/>
  <c r="D212" i="73" l="1"/>
  <c r="F212" i="73"/>
  <c r="H212" i="73"/>
  <c r="E213" i="73"/>
  <c r="G213" i="73"/>
  <c r="D214" i="73"/>
  <c r="F214" i="73"/>
  <c r="H214" i="73"/>
  <c r="E215" i="73"/>
  <c r="G215" i="73"/>
  <c r="D216" i="73"/>
  <c r="F216" i="73"/>
  <c r="H216" i="73"/>
  <c r="E217" i="73"/>
  <c r="G217" i="73"/>
  <c r="D218" i="73"/>
  <c r="F218" i="73"/>
  <c r="H218" i="73"/>
  <c r="E219" i="73"/>
  <c r="G219" i="73"/>
  <c r="D220" i="73"/>
  <c r="F220" i="73"/>
  <c r="H220" i="73"/>
  <c r="E221" i="73"/>
  <c r="G221" i="73"/>
  <c r="D222" i="73"/>
  <c r="F222" i="73"/>
  <c r="H222" i="73"/>
  <c r="E223" i="73"/>
  <c r="G223" i="73"/>
  <c r="D224" i="73"/>
  <c r="F224" i="73"/>
  <c r="H224" i="73"/>
  <c r="E225" i="73"/>
  <c r="G225" i="73"/>
  <c r="D226" i="73"/>
  <c r="F226" i="73"/>
  <c r="H226" i="73"/>
  <c r="E227" i="73"/>
  <c r="G227" i="73"/>
  <c r="D228" i="73"/>
  <c r="F228" i="73"/>
  <c r="H228" i="73"/>
  <c r="E229" i="73"/>
  <c r="G229" i="73"/>
  <c r="D230" i="73"/>
  <c r="F230" i="73"/>
  <c r="H230" i="73"/>
  <c r="E231" i="73"/>
  <c r="G231" i="73"/>
  <c r="D232" i="73"/>
  <c r="F232" i="73"/>
  <c r="H232" i="73"/>
  <c r="E233" i="73"/>
  <c r="G233" i="73"/>
  <c r="D234" i="73"/>
  <c r="F234" i="73"/>
  <c r="H234" i="73"/>
  <c r="E235" i="73"/>
  <c r="G235" i="73"/>
  <c r="D236" i="73"/>
  <c r="F236" i="73"/>
  <c r="H236" i="73"/>
  <c r="E237" i="73"/>
  <c r="G237" i="73"/>
  <c r="D238" i="73"/>
  <c r="F238" i="73"/>
  <c r="H238" i="73"/>
  <c r="E239" i="73"/>
  <c r="G239" i="73"/>
  <c r="D240" i="73"/>
  <c r="F240" i="73"/>
  <c r="H240" i="73"/>
  <c r="E241" i="73"/>
  <c r="G241" i="73"/>
  <c r="D242" i="73"/>
  <c r="F242" i="73"/>
  <c r="H242" i="73"/>
  <c r="E243" i="73"/>
  <c r="G243" i="73"/>
  <c r="D244" i="73"/>
  <c r="F244" i="73"/>
  <c r="H244" i="73"/>
  <c r="E245" i="73"/>
  <c r="G245" i="73"/>
  <c r="E212" i="73"/>
  <c r="D213" i="73"/>
  <c r="H213" i="73"/>
  <c r="G214" i="73"/>
  <c r="F215" i="73"/>
  <c r="E216" i="73"/>
  <c r="D217" i="73"/>
  <c r="H217" i="73"/>
  <c r="G218" i="73"/>
  <c r="F219" i="73"/>
  <c r="E220" i="73"/>
  <c r="D221" i="73"/>
  <c r="H221" i="73"/>
  <c r="G222" i="73"/>
  <c r="F223" i="73"/>
  <c r="E224" i="73"/>
  <c r="D225" i="73"/>
  <c r="H225" i="73"/>
  <c r="G226" i="73"/>
  <c r="F227" i="73"/>
  <c r="E228" i="73"/>
  <c r="D229" i="73"/>
  <c r="H229" i="73"/>
  <c r="G230" i="73"/>
  <c r="F231" i="73"/>
  <c r="E232" i="73"/>
  <c r="D233" i="73"/>
  <c r="H233" i="73"/>
  <c r="G234" i="73"/>
  <c r="F235" i="73"/>
  <c r="E236" i="73"/>
  <c r="D237" i="73"/>
  <c r="H237" i="73"/>
  <c r="G238" i="73"/>
  <c r="F239" i="73"/>
  <c r="E240" i="73"/>
  <c r="D241" i="73"/>
  <c r="H241" i="73"/>
  <c r="G242" i="73"/>
  <c r="F243" i="73"/>
  <c r="E244" i="73"/>
  <c r="D245" i="73"/>
  <c r="H245" i="73"/>
  <c r="E246" i="73"/>
  <c r="G246" i="73"/>
  <c r="D247" i="73"/>
  <c r="F247" i="73"/>
  <c r="H247" i="73"/>
  <c r="E248" i="73"/>
  <c r="G248" i="73"/>
  <c r="D249" i="73"/>
  <c r="F249" i="73"/>
  <c r="H249" i="73"/>
  <c r="E250" i="73"/>
  <c r="G250" i="73"/>
  <c r="D251" i="73"/>
  <c r="F251" i="73"/>
  <c r="H251" i="73"/>
  <c r="E252" i="73"/>
  <c r="G252" i="73"/>
  <c r="D253" i="73"/>
  <c r="F253" i="73"/>
  <c r="H253" i="73"/>
  <c r="E254" i="73"/>
  <c r="G254" i="73"/>
  <c r="D255" i="73"/>
  <c r="F255" i="73"/>
  <c r="H255" i="73"/>
  <c r="E256" i="73"/>
  <c r="G256" i="73"/>
  <c r="D257" i="73"/>
  <c r="F257" i="73"/>
  <c r="H257" i="73"/>
  <c r="E258" i="73"/>
  <c r="G258" i="73"/>
  <c r="D259" i="73"/>
  <c r="F259" i="73"/>
  <c r="H259" i="73"/>
  <c r="E260" i="73"/>
  <c r="G260" i="73"/>
  <c r="G212" i="73"/>
  <c r="F213" i="73"/>
  <c r="E214" i="73"/>
  <c r="D215" i="73"/>
  <c r="H215" i="73"/>
  <c r="G216" i="73"/>
  <c r="F217" i="73"/>
  <c r="E218" i="73"/>
  <c r="D219" i="73"/>
  <c r="H219" i="73"/>
  <c r="G220" i="73"/>
  <c r="F221" i="73"/>
  <c r="E222" i="73"/>
  <c r="D223" i="73"/>
  <c r="H223" i="73"/>
  <c r="G224" i="73"/>
  <c r="F225" i="73"/>
  <c r="E226" i="73"/>
  <c r="D227" i="73"/>
  <c r="H227" i="73"/>
  <c r="G228" i="73"/>
  <c r="F229" i="73"/>
  <c r="E230" i="73"/>
  <c r="D231" i="73"/>
  <c r="H231" i="73"/>
  <c r="G232" i="73"/>
  <c r="F233" i="73"/>
  <c r="E234" i="73"/>
  <c r="D235" i="73"/>
  <c r="H235" i="73"/>
  <c r="G236" i="73"/>
  <c r="F237" i="73"/>
  <c r="E238" i="73"/>
  <c r="D239" i="73"/>
  <c r="H239" i="73"/>
  <c r="G240" i="73"/>
  <c r="F241" i="73"/>
  <c r="E242" i="73"/>
  <c r="D243" i="73"/>
  <c r="H243" i="73"/>
  <c r="G244" i="73"/>
  <c r="F245" i="73"/>
  <c r="D246" i="73"/>
  <c r="F246" i="73"/>
  <c r="H246" i="73"/>
  <c r="E247" i="73"/>
  <c r="G247" i="73"/>
  <c r="D248" i="73"/>
  <c r="F248" i="73"/>
  <c r="H248" i="73"/>
  <c r="E249" i="73"/>
  <c r="G249" i="73"/>
  <c r="D250" i="73"/>
  <c r="F250" i="73"/>
  <c r="H250" i="73"/>
  <c r="E251" i="73"/>
  <c r="G251" i="73"/>
  <c r="D252" i="73"/>
  <c r="F252" i="73"/>
  <c r="H252" i="73"/>
  <c r="E253" i="73"/>
  <c r="G253" i="73"/>
  <c r="D254" i="73"/>
  <c r="F254" i="73"/>
  <c r="H254" i="73"/>
  <c r="E255" i="73"/>
  <c r="G255" i="73"/>
  <c r="D256" i="73"/>
  <c r="F256" i="73"/>
  <c r="H256" i="73"/>
  <c r="E257" i="73"/>
  <c r="G257" i="73"/>
  <c r="D258" i="73"/>
  <c r="F258" i="73"/>
  <c r="H258" i="73"/>
  <c r="E259" i="73"/>
  <c r="G259" i="73"/>
  <c r="D260" i="73"/>
  <c r="F260" i="73"/>
  <c r="H260" i="73"/>
  <c r="D211" i="73"/>
  <c r="E211" i="73"/>
  <c r="G211" i="73"/>
  <c r="F211" i="73"/>
  <c r="H211" i="73"/>
  <c r="D403" i="73"/>
  <c r="E403" i="73"/>
  <c r="F403" i="73"/>
  <c r="G403" i="73"/>
  <c r="H403" i="73"/>
  <c r="D404" i="73"/>
  <c r="E404" i="73"/>
  <c r="F404" i="73"/>
  <c r="G404" i="73"/>
  <c r="H404" i="73"/>
  <c r="D405" i="73"/>
  <c r="E405" i="73"/>
  <c r="F405" i="73"/>
  <c r="G405" i="73"/>
  <c r="H405" i="73"/>
  <c r="D406" i="73"/>
  <c r="E406" i="73"/>
  <c r="F406" i="73"/>
  <c r="G406" i="73"/>
  <c r="H406" i="73"/>
  <c r="D407" i="73"/>
  <c r="E407" i="73"/>
  <c r="F407" i="73"/>
  <c r="G407" i="73"/>
  <c r="H407" i="73"/>
  <c r="D408" i="73"/>
  <c r="E408" i="73"/>
  <c r="F408" i="73"/>
  <c r="G408" i="73"/>
  <c r="H408" i="73"/>
  <c r="D409" i="73"/>
  <c r="E409" i="73"/>
  <c r="F409" i="73"/>
  <c r="G409" i="73"/>
  <c r="H409" i="73"/>
  <c r="D410" i="73"/>
  <c r="E410" i="73"/>
  <c r="F410" i="73"/>
  <c r="G410" i="73"/>
  <c r="H410" i="73"/>
  <c r="D411" i="73"/>
  <c r="E411" i="73"/>
  <c r="F411" i="73"/>
  <c r="G411" i="73"/>
  <c r="H411" i="73"/>
  <c r="D412" i="73"/>
  <c r="E412" i="73"/>
  <c r="F412" i="73"/>
  <c r="G412" i="73"/>
  <c r="H412" i="73"/>
  <c r="D413" i="73"/>
  <c r="E413" i="73"/>
  <c r="F413" i="73"/>
  <c r="G413" i="73"/>
  <c r="H413" i="73"/>
  <c r="D414" i="73"/>
  <c r="E414" i="73"/>
  <c r="F414" i="73"/>
  <c r="G414" i="73"/>
  <c r="H414" i="73"/>
  <c r="D415" i="73"/>
  <c r="E415" i="73"/>
  <c r="F415" i="73"/>
  <c r="G415" i="73"/>
  <c r="H415" i="73"/>
  <c r="D416" i="73"/>
  <c r="E416" i="73"/>
  <c r="F416" i="73"/>
  <c r="G416" i="73"/>
  <c r="H416" i="73"/>
  <c r="D417" i="73"/>
  <c r="E417" i="73"/>
  <c r="F417" i="73"/>
  <c r="G417" i="73"/>
  <c r="H417" i="73"/>
  <c r="D418" i="73"/>
  <c r="E418" i="73"/>
  <c r="F418" i="73"/>
  <c r="G418" i="73"/>
  <c r="H418" i="73"/>
  <c r="D419" i="73"/>
  <c r="E419" i="73"/>
  <c r="F419" i="73"/>
  <c r="G419" i="73"/>
  <c r="H419" i="73"/>
  <c r="D420" i="73"/>
  <c r="E420" i="73"/>
  <c r="F420" i="73"/>
  <c r="G420" i="73"/>
  <c r="H420" i="73"/>
  <c r="D421" i="73"/>
  <c r="E421" i="73"/>
  <c r="F421" i="73"/>
  <c r="G421" i="73"/>
  <c r="H421" i="73"/>
  <c r="D422" i="73"/>
  <c r="E422" i="73"/>
  <c r="F422" i="73"/>
  <c r="G422" i="73"/>
  <c r="H422" i="73"/>
  <c r="D423" i="73"/>
  <c r="E423" i="73"/>
  <c r="F423" i="73"/>
  <c r="G423" i="73"/>
  <c r="H423" i="73"/>
  <c r="D424" i="73"/>
  <c r="E424" i="73"/>
  <c r="F424" i="73"/>
  <c r="G424" i="73"/>
  <c r="H424" i="73"/>
  <c r="D425" i="73"/>
  <c r="E425" i="73"/>
  <c r="F425" i="73"/>
  <c r="G425" i="73"/>
  <c r="H425" i="73"/>
  <c r="D426" i="73"/>
  <c r="E426" i="73"/>
  <c r="F426" i="73"/>
  <c r="G426" i="73"/>
  <c r="H426" i="73"/>
  <c r="D427" i="73"/>
  <c r="E427" i="73"/>
  <c r="F427" i="73"/>
  <c r="G427" i="73"/>
  <c r="H427" i="73"/>
  <c r="D428" i="73"/>
  <c r="E428" i="73"/>
  <c r="F428" i="73"/>
  <c r="G428" i="73"/>
  <c r="H428" i="73"/>
  <c r="D429" i="73"/>
  <c r="E429" i="73"/>
  <c r="F429" i="73"/>
  <c r="G429" i="73"/>
  <c r="H429" i="73"/>
  <c r="D430" i="73"/>
  <c r="E430" i="73"/>
  <c r="F430" i="73"/>
  <c r="G430" i="73"/>
  <c r="H430" i="73"/>
  <c r="D431" i="73"/>
  <c r="E431" i="73"/>
  <c r="F431" i="73"/>
  <c r="G431" i="73"/>
  <c r="H431" i="73"/>
  <c r="D432" i="73"/>
  <c r="E432" i="73"/>
  <c r="F432" i="73"/>
  <c r="G432" i="73"/>
  <c r="H432" i="73"/>
  <c r="D433" i="73"/>
  <c r="E433" i="73"/>
  <c r="F433" i="73"/>
  <c r="G433" i="73"/>
  <c r="H433" i="73"/>
  <c r="D434" i="73"/>
  <c r="E434" i="73"/>
  <c r="F434" i="73"/>
  <c r="G434" i="73"/>
  <c r="H434" i="73"/>
  <c r="D435" i="73"/>
  <c r="E435" i="73"/>
  <c r="F435" i="73"/>
  <c r="G435" i="73"/>
  <c r="H435" i="73"/>
  <c r="D436" i="73"/>
  <c r="E436" i="73"/>
  <c r="F436" i="73"/>
  <c r="G436" i="73"/>
  <c r="H436" i="73"/>
  <c r="D437" i="73"/>
  <c r="E437" i="73"/>
  <c r="F437" i="73"/>
  <c r="G437" i="73"/>
  <c r="H437" i="73"/>
  <c r="D438" i="73"/>
  <c r="E438" i="73"/>
  <c r="F438" i="73"/>
  <c r="G438" i="73"/>
  <c r="H438" i="73"/>
  <c r="D439" i="73"/>
  <c r="E439" i="73"/>
  <c r="F439" i="73"/>
  <c r="G439" i="73"/>
  <c r="H439" i="73"/>
  <c r="D440" i="73"/>
  <c r="E440" i="73"/>
  <c r="F440" i="73"/>
  <c r="G440" i="73"/>
  <c r="H440" i="73"/>
  <c r="D441" i="73"/>
  <c r="E441" i="73"/>
  <c r="F441" i="73"/>
  <c r="G441" i="73"/>
  <c r="H441" i="73"/>
  <c r="D442" i="73"/>
  <c r="E442" i="73"/>
  <c r="F442" i="73"/>
  <c r="G442" i="73"/>
  <c r="H442" i="73"/>
  <c r="D443" i="73"/>
  <c r="E443" i="73"/>
  <c r="F443" i="73"/>
  <c r="G443" i="73"/>
  <c r="H443" i="73"/>
  <c r="D444" i="73"/>
  <c r="E444" i="73"/>
  <c r="F444" i="73"/>
  <c r="G444" i="73"/>
  <c r="H444" i="73"/>
  <c r="D445" i="73"/>
  <c r="E445" i="73"/>
  <c r="F445" i="73"/>
  <c r="G445" i="73"/>
  <c r="H445" i="73"/>
  <c r="D446" i="73"/>
  <c r="E446" i="73"/>
  <c r="F446" i="73"/>
  <c r="G446" i="73"/>
  <c r="H446" i="73"/>
  <c r="D447" i="73"/>
  <c r="E447" i="73"/>
  <c r="F447" i="73"/>
  <c r="G447" i="73"/>
  <c r="H447" i="73"/>
  <c r="D448" i="73"/>
  <c r="E448" i="73"/>
  <c r="F448" i="73"/>
  <c r="G448" i="73"/>
  <c r="H448" i="73"/>
  <c r="D449" i="73"/>
  <c r="E449" i="73"/>
  <c r="F449" i="73"/>
  <c r="G449" i="73"/>
  <c r="H449" i="73"/>
  <c r="D450" i="73"/>
  <c r="E450" i="73"/>
  <c r="F450" i="73"/>
  <c r="G450" i="73"/>
  <c r="H450" i="73"/>
  <c r="D451" i="73"/>
  <c r="E451" i="73"/>
  <c r="F451" i="73"/>
  <c r="G451" i="73"/>
  <c r="H451" i="73"/>
  <c r="E402" i="73"/>
  <c r="F402" i="73"/>
  <c r="G402" i="73"/>
  <c r="H402" i="73"/>
  <c r="D402" i="73"/>
  <c r="D453" i="73" l="1"/>
  <c r="G453" i="73"/>
  <c r="H453" i="73"/>
  <c r="F453" i="73"/>
  <c r="E453" i="73"/>
  <c r="D455" i="73" l="1"/>
  <c r="V36" i="72" s="1"/>
  <c r="O79" i="73"/>
  <c r="P79" i="73"/>
  <c r="Q79" i="73"/>
  <c r="R79" i="73"/>
  <c r="S79" i="73"/>
  <c r="O80" i="73"/>
  <c r="P80" i="73"/>
  <c r="Q80" i="73"/>
  <c r="R80" i="73"/>
  <c r="S80" i="73"/>
  <c r="O81" i="73"/>
  <c r="P81" i="73"/>
  <c r="Q81" i="73"/>
  <c r="R81" i="73"/>
  <c r="S81" i="73"/>
  <c r="O82" i="73"/>
  <c r="P82" i="73"/>
  <c r="Q82" i="73"/>
  <c r="R82" i="73"/>
  <c r="S82" i="73"/>
  <c r="O83" i="73"/>
  <c r="P83" i="73"/>
  <c r="Q83" i="73"/>
  <c r="R83" i="73"/>
  <c r="S83" i="73"/>
  <c r="O84" i="73"/>
  <c r="P84" i="73"/>
  <c r="Q84" i="73"/>
  <c r="R84" i="73"/>
  <c r="S84" i="73"/>
  <c r="O85" i="73"/>
  <c r="P85" i="73"/>
  <c r="Q85" i="73"/>
  <c r="R85" i="73"/>
  <c r="S85" i="73"/>
  <c r="O86" i="73"/>
  <c r="P86" i="73"/>
  <c r="Q86" i="73"/>
  <c r="R86" i="73"/>
  <c r="S86" i="73"/>
  <c r="O87" i="73"/>
  <c r="P87" i="73"/>
  <c r="Q87" i="73"/>
  <c r="R87" i="73"/>
  <c r="S87" i="73"/>
  <c r="O88" i="73"/>
  <c r="P88" i="73"/>
  <c r="Q88" i="73"/>
  <c r="R88" i="73"/>
  <c r="S88" i="73"/>
  <c r="O89" i="73"/>
  <c r="P89" i="73"/>
  <c r="Q89" i="73"/>
  <c r="R89" i="73"/>
  <c r="S89" i="73"/>
  <c r="O90" i="73"/>
  <c r="P90" i="73"/>
  <c r="Q90" i="73"/>
  <c r="R90" i="73"/>
  <c r="S90" i="73"/>
  <c r="O91" i="73"/>
  <c r="P91" i="73"/>
  <c r="Q91" i="73"/>
  <c r="R91" i="73"/>
  <c r="S91" i="73"/>
  <c r="O92" i="73"/>
  <c r="P92" i="73"/>
  <c r="Q92" i="73"/>
  <c r="R92" i="73"/>
  <c r="S92" i="73"/>
  <c r="O93" i="73"/>
  <c r="P93" i="73"/>
  <c r="Q93" i="73"/>
  <c r="R93" i="73"/>
  <c r="S93" i="73"/>
  <c r="O94" i="73"/>
  <c r="P94" i="73"/>
  <c r="Q94" i="73"/>
  <c r="R94" i="73"/>
  <c r="S94" i="73"/>
  <c r="O95" i="73"/>
  <c r="P95" i="73"/>
  <c r="Q95" i="73"/>
  <c r="R95" i="73"/>
  <c r="S95" i="73"/>
  <c r="O96" i="73"/>
  <c r="P96" i="73"/>
  <c r="Q96" i="73"/>
  <c r="R96" i="73"/>
  <c r="S96" i="73"/>
  <c r="O97" i="73"/>
  <c r="P97" i="73"/>
  <c r="Q97" i="73"/>
  <c r="R97" i="73"/>
  <c r="S97" i="73"/>
  <c r="O98" i="73"/>
  <c r="P98" i="73"/>
  <c r="Q98" i="73"/>
  <c r="R98" i="73"/>
  <c r="S98" i="73"/>
  <c r="O99" i="73"/>
  <c r="P99" i="73"/>
  <c r="Q99" i="73"/>
  <c r="R99" i="73"/>
  <c r="S99" i="73"/>
  <c r="O100" i="73"/>
  <c r="P100" i="73"/>
  <c r="Q100" i="73"/>
  <c r="R100" i="73"/>
  <c r="S100" i="73"/>
  <c r="O101" i="73"/>
  <c r="P101" i="73"/>
  <c r="Q101" i="73"/>
  <c r="R101" i="73"/>
  <c r="S101" i="73"/>
  <c r="O102" i="73"/>
  <c r="P102" i="73"/>
  <c r="Q102" i="73"/>
  <c r="R102" i="73"/>
  <c r="S102" i="73"/>
  <c r="O103" i="73"/>
  <c r="P103" i="73"/>
  <c r="Q103" i="73"/>
  <c r="R103" i="73"/>
  <c r="S103" i="73"/>
  <c r="O104" i="73"/>
  <c r="P104" i="73"/>
  <c r="Q104" i="73"/>
  <c r="R104" i="73"/>
  <c r="S104" i="73"/>
  <c r="O105" i="73"/>
  <c r="P105" i="73"/>
  <c r="Q105" i="73"/>
  <c r="R105" i="73"/>
  <c r="S105" i="73"/>
  <c r="O106" i="73"/>
  <c r="P106" i="73"/>
  <c r="Q106" i="73"/>
  <c r="R106" i="73"/>
  <c r="S106" i="73"/>
  <c r="O107" i="73"/>
  <c r="P107" i="73"/>
  <c r="Q107" i="73"/>
  <c r="R107" i="73"/>
  <c r="S107" i="73"/>
  <c r="O108" i="73"/>
  <c r="P108" i="73"/>
  <c r="Q108" i="73"/>
  <c r="R108" i="73"/>
  <c r="S108" i="73"/>
  <c r="O109" i="73"/>
  <c r="P109" i="73"/>
  <c r="Q109" i="73"/>
  <c r="R109" i="73"/>
  <c r="S109" i="73"/>
  <c r="O110" i="73"/>
  <c r="P110" i="73"/>
  <c r="Q110" i="73"/>
  <c r="R110" i="73"/>
  <c r="S110" i="73"/>
  <c r="O111" i="73"/>
  <c r="P111" i="73"/>
  <c r="Q111" i="73"/>
  <c r="R111" i="73"/>
  <c r="S111" i="73"/>
  <c r="O112" i="73"/>
  <c r="P112" i="73"/>
  <c r="Q112" i="73"/>
  <c r="R112" i="73"/>
  <c r="S112" i="73"/>
  <c r="O113" i="73"/>
  <c r="P113" i="73"/>
  <c r="Q113" i="73"/>
  <c r="R113" i="73"/>
  <c r="S113" i="73"/>
  <c r="O114" i="73"/>
  <c r="P114" i="73"/>
  <c r="Q114" i="73"/>
  <c r="R114" i="73"/>
  <c r="S114" i="73"/>
  <c r="O115" i="73"/>
  <c r="P115" i="73"/>
  <c r="Q115" i="73"/>
  <c r="R115" i="73"/>
  <c r="S115" i="73"/>
  <c r="O116" i="73"/>
  <c r="P116" i="73"/>
  <c r="Q116" i="73"/>
  <c r="R116" i="73"/>
  <c r="S116" i="73"/>
  <c r="O117" i="73"/>
  <c r="P117" i="73"/>
  <c r="Q117" i="73"/>
  <c r="R117" i="73"/>
  <c r="S117" i="73"/>
  <c r="O118" i="73"/>
  <c r="P118" i="73"/>
  <c r="Q118" i="73"/>
  <c r="R118" i="73"/>
  <c r="S118" i="73"/>
  <c r="O119" i="73"/>
  <c r="P119" i="73"/>
  <c r="Q119" i="73"/>
  <c r="R119" i="73"/>
  <c r="S119" i="73"/>
  <c r="O120" i="73"/>
  <c r="P120" i="73"/>
  <c r="Q120" i="73"/>
  <c r="R120" i="73"/>
  <c r="S120" i="73"/>
  <c r="O121" i="73"/>
  <c r="P121" i="73"/>
  <c r="Q121" i="73"/>
  <c r="R121" i="73"/>
  <c r="S121" i="73"/>
  <c r="O122" i="73"/>
  <c r="P122" i="73"/>
  <c r="Q122" i="73"/>
  <c r="R122" i="73"/>
  <c r="S122" i="73"/>
  <c r="O123" i="73"/>
  <c r="P123" i="73"/>
  <c r="Q123" i="73"/>
  <c r="R123" i="73"/>
  <c r="S123" i="73"/>
  <c r="O124" i="73"/>
  <c r="P124" i="73"/>
  <c r="Q124" i="73"/>
  <c r="R124" i="73"/>
  <c r="S124" i="73"/>
  <c r="O125" i="73"/>
  <c r="P125" i="73"/>
  <c r="Q125" i="73"/>
  <c r="R125" i="73"/>
  <c r="S125" i="73"/>
  <c r="O126" i="73"/>
  <c r="P126" i="73"/>
  <c r="Q126" i="73"/>
  <c r="R126" i="73"/>
  <c r="S126" i="73"/>
  <c r="O127" i="73"/>
  <c r="P127" i="73"/>
  <c r="Q127" i="73"/>
  <c r="R127" i="73"/>
  <c r="S127" i="73"/>
  <c r="P78" i="73"/>
  <c r="Q78" i="73"/>
  <c r="R78" i="73"/>
  <c r="S78" i="73"/>
  <c r="O78" i="73"/>
  <c r="J79" i="73"/>
  <c r="K79" i="73"/>
  <c r="L79" i="73"/>
  <c r="M79" i="73"/>
  <c r="N79" i="73"/>
  <c r="J80" i="73"/>
  <c r="K80" i="73"/>
  <c r="L80" i="73"/>
  <c r="M80" i="73"/>
  <c r="N80" i="73"/>
  <c r="J81" i="73"/>
  <c r="K81" i="73"/>
  <c r="L81" i="73"/>
  <c r="M81" i="73"/>
  <c r="N81" i="73"/>
  <c r="J82" i="73"/>
  <c r="K82" i="73"/>
  <c r="L82" i="73"/>
  <c r="M82" i="73"/>
  <c r="N82" i="73"/>
  <c r="J83" i="73"/>
  <c r="K83" i="73"/>
  <c r="L83" i="73"/>
  <c r="M83" i="73"/>
  <c r="N83" i="73"/>
  <c r="J84" i="73"/>
  <c r="K84" i="73"/>
  <c r="L84" i="73"/>
  <c r="M84" i="73"/>
  <c r="N84" i="73"/>
  <c r="J85" i="73"/>
  <c r="K85" i="73"/>
  <c r="L85" i="73"/>
  <c r="M85" i="73"/>
  <c r="N85" i="73"/>
  <c r="J86" i="73"/>
  <c r="K86" i="73"/>
  <c r="L86" i="73"/>
  <c r="M86" i="73"/>
  <c r="N86" i="73"/>
  <c r="J87" i="73"/>
  <c r="K87" i="73"/>
  <c r="L87" i="73"/>
  <c r="M87" i="73"/>
  <c r="N87" i="73"/>
  <c r="J88" i="73"/>
  <c r="K88" i="73"/>
  <c r="L88" i="73"/>
  <c r="M88" i="73"/>
  <c r="N88" i="73"/>
  <c r="J89" i="73"/>
  <c r="K89" i="73"/>
  <c r="L89" i="73"/>
  <c r="M89" i="73"/>
  <c r="N89" i="73"/>
  <c r="J90" i="73"/>
  <c r="K90" i="73"/>
  <c r="L90" i="73"/>
  <c r="M90" i="73"/>
  <c r="N90" i="73"/>
  <c r="J91" i="73"/>
  <c r="K91" i="73"/>
  <c r="L91" i="73"/>
  <c r="M91" i="73"/>
  <c r="N91" i="73"/>
  <c r="J92" i="73"/>
  <c r="K92" i="73"/>
  <c r="L92" i="73"/>
  <c r="M92" i="73"/>
  <c r="N92" i="73"/>
  <c r="J93" i="73"/>
  <c r="K93" i="73"/>
  <c r="L93" i="73"/>
  <c r="M93" i="73"/>
  <c r="N93" i="73"/>
  <c r="J94" i="73"/>
  <c r="K94" i="73"/>
  <c r="L94" i="73"/>
  <c r="M94" i="73"/>
  <c r="N94" i="73"/>
  <c r="J95" i="73"/>
  <c r="K95" i="73"/>
  <c r="L95" i="73"/>
  <c r="M95" i="73"/>
  <c r="N95" i="73"/>
  <c r="J96" i="73"/>
  <c r="K96" i="73"/>
  <c r="L96" i="73"/>
  <c r="M96" i="73"/>
  <c r="N96" i="73"/>
  <c r="J97" i="73"/>
  <c r="K97" i="73"/>
  <c r="L97" i="73"/>
  <c r="M97" i="73"/>
  <c r="N97" i="73"/>
  <c r="J98" i="73"/>
  <c r="K98" i="73"/>
  <c r="L98" i="73"/>
  <c r="M98" i="73"/>
  <c r="N98" i="73"/>
  <c r="J99" i="73"/>
  <c r="K99" i="73"/>
  <c r="L99" i="73"/>
  <c r="M99" i="73"/>
  <c r="N99" i="73"/>
  <c r="J100" i="73"/>
  <c r="K100" i="73"/>
  <c r="L100" i="73"/>
  <c r="M100" i="73"/>
  <c r="N100" i="73"/>
  <c r="J101" i="73"/>
  <c r="K101" i="73"/>
  <c r="L101" i="73"/>
  <c r="M101" i="73"/>
  <c r="N101" i="73"/>
  <c r="J102" i="73"/>
  <c r="K102" i="73"/>
  <c r="L102" i="73"/>
  <c r="M102" i="73"/>
  <c r="N102" i="73"/>
  <c r="J103" i="73"/>
  <c r="K103" i="73"/>
  <c r="L103" i="73"/>
  <c r="M103" i="73"/>
  <c r="N103" i="73"/>
  <c r="J104" i="73"/>
  <c r="K104" i="73"/>
  <c r="L104" i="73"/>
  <c r="M104" i="73"/>
  <c r="N104" i="73"/>
  <c r="J105" i="73"/>
  <c r="K105" i="73"/>
  <c r="L105" i="73"/>
  <c r="M105" i="73"/>
  <c r="N105" i="73"/>
  <c r="J106" i="73"/>
  <c r="K106" i="73"/>
  <c r="L106" i="73"/>
  <c r="M106" i="73"/>
  <c r="N106" i="73"/>
  <c r="J107" i="73"/>
  <c r="K107" i="73"/>
  <c r="L107" i="73"/>
  <c r="M107" i="73"/>
  <c r="N107" i="73"/>
  <c r="J108" i="73"/>
  <c r="K108" i="73"/>
  <c r="L108" i="73"/>
  <c r="M108" i="73"/>
  <c r="N108" i="73"/>
  <c r="J109" i="73"/>
  <c r="K109" i="73"/>
  <c r="L109" i="73"/>
  <c r="M109" i="73"/>
  <c r="N109" i="73"/>
  <c r="J110" i="73"/>
  <c r="K110" i="73"/>
  <c r="L110" i="73"/>
  <c r="M110" i="73"/>
  <c r="N110" i="73"/>
  <c r="J111" i="73"/>
  <c r="K111" i="73"/>
  <c r="L111" i="73"/>
  <c r="M111" i="73"/>
  <c r="N111" i="73"/>
  <c r="J112" i="73"/>
  <c r="K112" i="73"/>
  <c r="L112" i="73"/>
  <c r="M112" i="73"/>
  <c r="N112" i="73"/>
  <c r="J113" i="73"/>
  <c r="K113" i="73"/>
  <c r="L113" i="73"/>
  <c r="M113" i="73"/>
  <c r="N113" i="73"/>
  <c r="J114" i="73"/>
  <c r="K114" i="73"/>
  <c r="L114" i="73"/>
  <c r="M114" i="73"/>
  <c r="N114" i="73"/>
  <c r="J115" i="73"/>
  <c r="K115" i="73"/>
  <c r="L115" i="73"/>
  <c r="M115" i="73"/>
  <c r="N115" i="73"/>
  <c r="J116" i="73"/>
  <c r="K116" i="73"/>
  <c r="L116" i="73"/>
  <c r="M116" i="73"/>
  <c r="N116" i="73"/>
  <c r="J117" i="73"/>
  <c r="K117" i="73"/>
  <c r="L117" i="73"/>
  <c r="M117" i="73"/>
  <c r="N117" i="73"/>
  <c r="J118" i="73"/>
  <c r="K118" i="73"/>
  <c r="L118" i="73"/>
  <c r="M118" i="73"/>
  <c r="N118" i="73"/>
  <c r="J119" i="73"/>
  <c r="K119" i="73"/>
  <c r="L119" i="73"/>
  <c r="M119" i="73"/>
  <c r="N119" i="73"/>
  <c r="J120" i="73"/>
  <c r="K120" i="73"/>
  <c r="L120" i="73"/>
  <c r="M120" i="73"/>
  <c r="N120" i="73"/>
  <c r="J121" i="73"/>
  <c r="K121" i="73"/>
  <c r="L121" i="73"/>
  <c r="M121" i="73"/>
  <c r="N121" i="73"/>
  <c r="J122" i="73"/>
  <c r="K122" i="73"/>
  <c r="L122" i="73"/>
  <c r="M122" i="73"/>
  <c r="N122" i="73"/>
  <c r="J123" i="73"/>
  <c r="K123" i="73"/>
  <c r="L123" i="73"/>
  <c r="M123" i="73"/>
  <c r="N123" i="73"/>
  <c r="J124" i="73"/>
  <c r="K124" i="73"/>
  <c r="L124" i="73"/>
  <c r="M124" i="73"/>
  <c r="N124" i="73"/>
  <c r="J125" i="73"/>
  <c r="K125" i="73"/>
  <c r="L125" i="73"/>
  <c r="M125" i="73"/>
  <c r="N125" i="73"/>
  <c r="J126" i="73"/>
  <c r="K126" i="73"/>
  <c r="L126" i="73"/>
  <c r="M126" i="73"/>
  <c r="N126" i="73"/>
  <c r="J127" i="73"/>
  <c r="K127" i="73"/>
  <c r="L127" i="73"/>
  <c r="M127" i="73"/>
  <c r="N127" i="73"/>
  <c r="K78" i="73"/>
  <c r="L78" i="73"/>
  <c r="M78" i="73"/>
  <c r="N78" i="73"/>
  <c r="J78" i="73"/>
  <c r="AB78" i="73"/>
  <c r="AC78" i="73"/>
  <c r="AD78" i="73"/>
  <c r="AE78" i="73"/>
  <c r="AF78" i="73"/>
  <c r="AB79" i="73"/>
  <c r="AC79" i="73"/>
  <c r="AD79" i="73"/>
  <c r="AE79" i="73"/>
  <c r="AF79" i="73"/>
  <c r="AB80" i="73"/>
  <c r="AC80" i="73"/>
  <c r="AD80" i="73"/>
  <c r="AE80" i="73"/>
  <c r="AF80" i="73"/>
  <c r="AB81" i="73"/>
  <c r="AC81" i="73"/>
  <c r="AD81" i="73"/>
  <c r="AE81" i="73"/>
  <c r="AF81" i="73"/>
  <c r="AB82" i="73"/>
  <c r="AC82" i="73"/>
  <c r="AD82" i="73"/>
  <c r="AE82" i="73"/>
  <c r="AF82" i="73"/>
  <c r="AB83" i="73"/>
  <c r="AC83" i="73"/>
  <c r="AD83" i="73"/>
  <c r="AE83" i="73"/>
  <c r="AF83" i="73"/>
  <c r="AB84" i="73"/>
  <c r="AC84" i="73"/>
  <c r="AD84" i="73"/>
  <c r="AE84" i="73"/>
  <c r="AF84" i="73"/>
  <c r="AB85" i="73"/>
  <c r="AC85" i="73"/>
  <c r="AD85" i="73"/>
  <c r="AE85" i="73"/>
  <c r="AF85" i="73"/>
  <c r="AB86" i="73"/>
  <c r="AC86" i="73"/>
  <c r="AD86" i="73"/>
  <c r="AE86" i="73"/>
  <c r="AF86" i="73"/>
  <c r="AB87" i="73"/>
  <c r="AC87" i="73"/>
  <c r="AD87" i="73"/>
  <c r="AE87" i="73"/>
  <c r="AF87" i="73"/>
  <c r="AB88" i="73"/>
  <c r="AC88" i="73"/>
  <c r="AD88" i="73"/>
  <c r="AE88" i="73"/>
  <c r="AF88" i="73"/>
  <c r="AB89" i="73"/>
  <c r="AC89" i="73"/>
  <c r="AD89" i="73"/>
  <c r="AE89" i="73"/>
  <c r="AF89" i="73"/>
  <c r="AB90" i="73"/>
  <c r="AC90" i="73"/>
  <c r="AD90" i="73"/>
  <c r="AE90" i="73"/>
  <c r="AF90" i="73"/>
  <c r="AB91" i="73"/>
  <c r="AC91" i="73"/>
  <c r="AD91" i="73"/>
  <c r="AE91" i="73"/>
  <c r="AF91" i="73"/>
  <c r="AB92" i="73"/>
  <c r="AC92" i="73"/>
  <c r="AD92" i="73"/>
  <c r="AE92" i="73"/>
  <c r="AF92" i="73"/>
  <c r="AB93" i="73"/>
  <c r="AC93" i="73"/>
  <c r="AD93" i="73"/>
  <c r="AE93" i="73"/>
  <c r="AF93" i="73"/>
  <c r="AB94" i="73"/>
  <c r="AC94" i="73"/>
  <c r="AD94" i="73"/>
  <c r="AE94" i="73"/>
  <c r="AF94" i="73"/>
  <c r="AB95" i="73"/>
  <c r="AC95" i="73"/>
  <c r="AD95" i="73"/>
  <c r="AE95" i="73"/>
  <c r="AF95" i="73"/>
  <c r="AB96" i="73"/>
  <c r="AC96" i="73"/>
  <c r="AD96" i="73"/>
  <c r="AE96" i="73"/>
  <c r="AF96" i="73"/>
  <c r="AB97" i="73"/>
  <c r="AC97" i="73"/>
  <c r="AD97" i="73"/>
  <c r="AE97" i="73"/>
  <c r="AF97" i="73"/>
  <c r="AB98" i="73"/>
  <c r="AC98" i="73"/>
  <c r="AD98" i="73"/>
  <c r="AE98" i="73"/>
  <c r="AF98" i="73"/>
  <c r="AB99" i="73"/>
  <c r="AC99" i="73"/>
  <c r="AD99" i="73"/>
  <c r="AE99" i="73"/>
  <c r="AF99" i="73"/>
  <c r="AB100" i="73"/>
  <c r="AC100" i="73"/>
  <c r="AD100" i="73"/>
  <c r="AE100" i="73"/>
  <c r="AF100" i="73"/>
  <c r="AB101" i="73"/>
  <c r="AC101" i="73"/>
  <c r="AD101" i="73"/>
  <c r="AE101" i="73"/>
  <c r="AF101" i="73"/>
  <c r="AB102" i="73"/>
  <c r="AC102" i="73"/>
  <c r="AD102" i="73"/>
  <c r="AE102" i="73"/>
  <c r="AF102" i="73"/>
  <c r="AB103" i="73"/>
  <c r="AC103" i="73"/>
  <c r="AD103" i="73"/>
  <c r="AE103" i="73"/>
  <c r="AF103" i="73"/>
  <c r="AB104" i="73"/>
  <c r="AC104" i="73"/>
  <c r="AD104" i="73"/>
  <c r="AE104" i="73"/>
  <c r="AF104" i="73"/>
  <c r="AB105" i="73"/>
  <c r="AC105" i="73"/>
  <c r="AD105" i="73"/>
  <c r="AE105" i="73"/>
  <c r="AF105" i="73"/>
  <c r="AB106" i="73"/>
  <c r="AC106" i="73"/>
  <c r="AD106" i="73"/>
  <c r="AE106" i="73"/>
  <c r="AF106" i="73"/>
  <c r="AB107" i="73"/>
  <c r="AC107" i="73"/>
  <c r="AD107" i="73"/>
  <c r="AE107" i="73"/>
  <c r="AF107" i="73"/>
  <c r="AB108" i="73"/>
  <c r="AC108" i="73"/>
  <c r="AD108" i="73"/>
  <c r="AE108" i="73"/>
  <c r="AF108" i="73"/>
  <c r="AB109" i="73"/>
  <c r="AC109" i="73"/>
  <c r="AD109" i="73"/>
  <c r="AE109" i="73"/>
  <c r="AF109" i="73"/>
  <c r="AB110" i="73"/>
  <c r="AC110" i="73"/>
  <c r="AD110" i="73"/>
  <c r="AE110" i="73"/>
  <c r="AF110" i="73"/>
  <c r="AB111" i="73"/>
  <c r="AC111" i="73"/>
  <c r="AD111" i="73"/>
  <c r="AE111" i="73"/>
  <c r="AF111" i="73"/>
  <c r="AB112" i="73"/>
  <c r="AC112" i="73"/>
  <c r="AD112" i="73"/>
  <c r="AE112" i="73"/>
  <c r="AF112" i="73"/>
  <c r="AB113" i="73"/>
  <c r="AC113" i="73"/>
  <c r="AD113" i="73"/>
  <c r="AE113" i="73"/>
  <c r="AF113" i="73"/>
  <c r="AB114" i="73"/>
  <c r="AC114" i="73"/>
  <c r="AD114" i="73"/>
  <c r="AE114" i="73"/>
  <c r="AF114" i="73"/>
  <c r="AB115" i="73"/>
  <c r="AC115" i="73"/>
  <c r="AD115" i="73"/>
  <c r="AE115" i="73"/>
  <c r="AF115" i="73"/>
  <c r="AB116" i="73"/>
  <c r="AC116" i="73"/>
  <c r="AD116" i="73"/>
  <c r="AE116" i="73"/>
  <c r="AF116" i="73"/>
  <c r="AB117" i="73"/>
  <c r="AC117" i="73"/>
  <c r="AD117" i="73"/>
  <c r="AE117" i="73"/>
  <c r="AF117" i="73"/>
  <c r="AB118" i="73"/>
  <c r="AC118" i="73"/>
  <c r="AD118" i="73"/>
  <c r="AE118" i="73"/>
  <c r="AF118" i="73"/>
  <c r="AB119" i="73"/>
  <c r="AC119" i="73"/>
  <c r="AD119" i="73"/>
  <c r="AE119" i="73"/>
  <c r="AF119" i="73"/>
  <c r="AB120" i="73"/>
  <c r="AC120" i="73"/>
  <c r="AD120" i="73"/>
  <c r="AE120" i="73"/>
  <c r="AF120" i="73"/>
  <c r="AB121" i="73"/>
  <c r="AC121" i="73"/>
  <c r="AD121" i="73"/>
  <c r="AE121" i="73"/>
  <c r="AF121" i="73"/>
  <c r="AB122" i="73"/>
  <c r="AC122" i="73"/>
  <c r="AD122" i="73"/>
  <c r="AE122" i="73"/>
  <c r="AF122" i="73"/>
  <c r="AB123" i="73"/>
  <c r="AC123" i="73"/>
  <c r="AD123" i="73"/>
  <c r="AE123" i="73"/>
  <c r="AF123" i="73"/>
  <c r="AB124" i="73"/>
  <c r="AC124" i="73"/>
  <c r="AD124" i="73"/>
  <c r="AE124" i="73"/>
  <c r="AF124" i="73"/>
  <c r="AB125" i="73"/>
  <c r="AC125" i="73"/>
  <c r="AD125" i="73"/>
  <c r="AE125" i="73"/>
  <c r="AF125" i="73"/>
  <c r="AB126" i="73"/>
  <c r="AC126" i="73"/>
  <c r="AD126" i="73"/>
  <c r="AE126" i="73"/>
  <c r="AF126" i="73"/>
  <c r="AC77" i="73"/>
  <c r="AD77" i="73"/>
  <c r="AE77" i="73"/>
  <c r="AF77" i="73"/>
  <c r="AB77" i="73"/>
  <c r="W78" i="73"/>
  <c r="X78" i="73"/>
  <c r="Y78" i="73"/>
  <c r="Z78" i="73"/>
  <c r="AA78" i="73"/>
  <c r="W79" i="73"/>
  <c r="X79" i="73"/>
  <c r="Y79" i="73"/>
  <c r="Z79" i="73"/>
  <c r="AA79" i="73"/>
  <c r="W80" i="73"/>
  <c r="X80" i="73"/>
  <c r="Y80" i="73"/>
  <c r="Z80" i="73"/>
  <c r="AA80" i="73"/>
  <c r="W81" i="73"/>
  <c r="X81" i="73"/>
  <c r="Y81" i="73"/>
  <c r="Z81" i="73"/>
  <c r="AA81" i="73"/>
  <c r="W82" i="73"/>
  <c r="X82" i="73"/>
  <c r="Y82" i="73"/>
  <c r="Z82" i="73"/>
  <c r="AA82" i="73"/>
  <c r="W83" i="73"/>
  <c r="X83" i="73"/>
  <c r="Y83" i="73"/>
  <c r="Z83" i="73"/>
  <c r="AA83" i="73"/>
  <c r="W84" i="73"/>
  <c r="X84" i="73"/>
  <c r="Y84" i="73"/>
  <c r="Z84" i="73"/>
  <c r="AA84" i="73"/>
  <c r="W85" i="73"/>
  <c r="X85" i="73"/>
  <c r="Y85" i="73"/>
  <c r="Z85" i="73"/>
  <c r="AA85" i="73"/>
  <c r="W86" i="73"/>
  <c r="X86" i="73"/>
  <c r="Y86" i="73"/>
  <c r="Z86" i="73"/>
  <c r="AA86" i="73"/>
  <c r="W87" i="73"/>
  <c r="X87" i="73"/>
  <c r="Y87" i="73"/>
  <c r="Z87" i="73"/>
  <c r="AA87" i="73"/>
  <c r="W88" i="73"/>
  <c r="X88" i="73"/>
  <c r="Y88" i="73"/>
  <c r="Z88" i="73"/>
  <c r="AA88" i="73"/>
  <c r="W89" i="73"/>
  <c r="X89" i="73"/>
  <c r="Y89" i="73"/>
  <c r="Z89" i="73"/>
  <c r="AA89" i="73"/>
  <c r="W90" i="73"/>
  <c r="X90" i="73"/>
  <c r="Y90" i="73"/>
  <c r="Z90" i="73"/>
  <c r="AA90" i="73"/>
  <c r="W91" i="73"/>
  <c r="X91" i="73"/>
  <c r="Y91" i="73"/>
  <c r="Z91" i="73"/>
  <c r="AA91" i="73"/>
  <c r="W92" i="73"/>
  <c r="X92" i="73"/>
  <c r="Y92" i="73"/>
  <c r="Z92" i="73"/>
  <c r="AA92" i="73"/>
  <c r="W93" i="73"/>
  <c r="X93" i="73"/>
  <c r="Y93" i="73"/>
  <c r="Z93" i="73"/>
  <c r="AA93" i="73"/>
  <c r="W94" i="73"/>
  <c r="X94" i="73"/>
  <c r="Y94" i="73"/>
  <c r="Z94" i="73"/>
  <c r="AA94" i="73"/>
  <c r="W95" i="73"/>
  <c r="X95" i="73"/>
  <c r="Y95" i="73"/>
  <c r="Z95" i="73"/>
  <c r="AA95" i="73"/>
  <c r="W96" i="73"/>
  <c r="X96" i="73"/>
  <c r="Y96" i="73"/>
  <c r="Z96" i="73"/>
  <c r="AA96" i="73"/>
  <c r="W97" i="73"/>
  <c r="X97" i="73"/>
  <c r="Y97" i="73"/>
  <c r="Z97" i="73"/>
  <c r="AA97" i="73"/>
  <c r="W98" i="73"/>
  <c r="X98" i="73"/>
  <c r="Y98" i="73"/>
  <c r="Z98" i="73"/>
  <c r="AA98" i="73"/>
  <c r="W99" i="73"/>
  <c r="X99" i="73"/>
  <c r="Y99" i="73"/>
  <c r="Z99" i="73"/>
  <c r="AA99" i="73"/>
  <c r="W100" i="73"/>
  <c r="X100" i="73"/>
  <c r="Y100" i="73"/>
  <c r="Z100" i="73"/>
  <c r="AA100" i="73"/>
  <c r="W101" i="73"/>
  <c r="X101" i="73"/>
  <c r="Y101" i="73"/>
  <c r="Z101" i="73"/>
  <c r="AA101" i="73"/>
  <c r="W102" i="73"/>
  <c r="X102" i="73"/>
  <c r="Y102" i="73"/>
  <c r="Z102" i="73"/>
  <c r="AA102" i="73"/>
  <c r="W103" i="73"/>
  <c r="X103" i="73"/>
  <c r="Y103" i="73"/>
  <c r="Z103" i="73"/>
  <c r="AA103" i="73"/>
  <c r="W104" i="73"/>
  <c r="X104" i="73"/>
  <c r="Y104" i="73"/>
  <c r="Z104" i="73"/>
  <c r="AA104" i="73"/>
  <c r="W105" i="73"/>
  <c r="X105" i="73"/>
  <c r="Y105" i="73"/>
  <c r="Z105" i="73"/>
  <c r="AA105" i="73"/>
  <c r="W106" i="73"/>
  <c r="X106" i="73"/>
  <c r="Y106" i="73"/>
  <c r="Z106" i="73"/>
  <c r="AA106" i="73"/>
  <c r="W107" i="73"/>
  <c r="X107" i="73"/>
  <c r="Y107" i="73"/>
  <c r="Z107" i="73"/>
  <c r="AA107" i="73"/>
  <c r="W108" i="73"/>
  <c r="X108" i="73"/>
  <c r="Y108" i="73"/>
  <c r="Z108" i="73"/>
  <c r="AA108" i="73"/>
  <c r="W109" i="73"/>
  <c r="X109" i="73"/>
  <c r="Y109" i="73"/>
  <c r="Z109" i="73"/>
  <c r="AA109" i="73"/>
  <c r="W110" i="73"/>
  <c r="X110" i="73"/>
  <c r="Y110" i="73"/>
  <c r="Z110" i="73"/>
  <c r="AA110" i="73"/>
  <c r="W111" i="73"/>
  <c r="X111" i="73"/>
  <c r="Y111" i="73"/>
  <c r="Z111" i="73"/>
  <c r="AA111" i="73"/>
  <c r="W112" i="73"/>
  <c r="X112" i="73"/>
  <c r="Y112" i="73"/>
  <c r="Z112" i="73"/>
  <c r="AA112" i="73"/>
  <c r="W113" i="73"/>
  <c r="X113" i="73"/>
  <c r="Y113" i="73"/>
  <c r="Z113" i="73"/>
  <c r="AA113" i="73"/>
  <c r="W114" i="73"/>
  <c r="X114" i="73"/>
  <c r="Y114" i="73"/>
  <c r="Z114" i="73"/>
  <c r="AA114" i="73"/>
  <c r="W115" i="73"/>
  <c r="X115" i="73"/>
  <c r="Y115" i="73"/>
  <c r="Z115" i="73"/>
  <c r="AA115" i="73"/>
  <c r="W116" i="73"/>
  <c r="X116" i="73"/>
  <c r="Y116" i="73"/>
  <c r="Z116" i="73"/>
  <c r="AA116" i="73"/>
  <c r="W117" i="73"/>
  <c r="X117" i="73"/>
  <c r="Y117" i="73"/>
  <c r="Z117" i="73"/>
  <c r="AA117" i="73"/>
  <c r="W118" i="73"/>
  <c r="X118" i="73"/>
  <c r="Y118" i="73"/>
  <c r="Z118" i="73"/>
  <c r="AA118" i="73"/>
  <c r="W119" i="73"/>
  <c r="X119" i="73"/>
  <c r="Y119" i="73"/>
  <c r="Z119" i="73"/>
  <c r="AA119" i="73"/>
  <c r="W120" i="73"/>
  <c r="X120" i="73"/>
  <c r="Y120" i="73"/>
  <c r="Z120" i="73"/>
  <c r="AA120" i="73"/>
  <c r="W121" i="73"/>
  <c r="X121" i="73"/>
  <c r="Y121" i="73"/>
  <c r="Z121" i="73"/>
  <c r="AA121" i="73"/>
  <c r="W122" i="73"/>
  <c r="X122" i="73"/>
  <c r="Y122" i="73"/>
  <c r="Z122" i="73"/>
  <c r="AA122" i="73"/>
  <c r="W123" i="73"/>
  <c r="X123" i="73"/>
  <c r="Y123" i="73"/>
  <c r="Z123" i="73"/>
  <c r="AA123" i="73"/>
  <c r="W124" i="73"/>
  <c r="X124" i="73"/>
  <c r="Y124" i="73"/>
  <c r="Z124" i="73"/>
  <c r="AA124" i="73"/>
  <c r="W125" i="73"/>
  <c r="X125" i="73"/>
  <c r="Y125" i="73"/>
  <c r="Z125" i="73"/>
  <c r="AA125" i="73"/>
  <c r="W126" i="73"/>
  <c r="X126" i="73"/>
  <c r="Y126" i="73"/>
  <c r="Z126" i="73"/>
  <c r="AA126" i="73"/>
  <c r="X77" i="73"/>
  <c r="Y77" i="73"/>
  <c r="Z77" i="73"/>
  <c r="AA77" i="73"/>
  <c r="W77" i="73"/>
  <c r="E77" i="73" l="1"/>
  <c r="E78" i="73"/>
  <c r="E79" i="73"/>
  <c r="E80" i="73"/>
  <c r="E81" i="73"/>
  <c r="E82" i="73"/>
  <c r="E83" i="73"/>
  <c r="E84" i="73"/>
  <c r="E85" i="73"/>
  <c r="E86" i="73"/>
  <c r="E87" i="73"/>
  <c r="E88" i="73"/>
  <c r="E89" i="73"/>
  <c r="E90" i="73"/>
  <c r="E91" i="73"/>
  <c r="E92" i="73"/>
  <c r="E93" i="73"/>
  <c r="E94" i="73"/>
  <c r="E95" i="73"/>
  <c r="E96" i="73"/>
  <c r="E97" i="73"/>
  <c r="E98" i="73"/>
  <c r="E99" i="73"/>
  <c r="E100" i="73"/>
  <c r="E101" i="73"/>
  <c r="E102" i="73"/>
  <c r="E103" i="73"/>
  <c r="E104" i="73"/>
  <c r="E105" i="73"/>
  <c r="E106" i="73"/>
  <c r="E107" i="73"/>
  <c r="E108" i="73"/>
  <c r="E109" i="73"/>
  <c r="E110" i="73"/>
  <c r="E111" i="73"/>
  <c r="E112" i="73"/>
  <c r="E113" i="73"/>
  <c r="E114" i="73"/>
  <c r="E115" i="73"/>
  <c r="E116" i="73"/>
  <c r="E117" i="73"/>
  <c r="E118" i="73"/>
  <c r="E119" i="73"/>
  <c r="E120" i="73"/>
  <c r="E121" i="73"/>
  <c r="E122" i="73"/>
  <c r="E123" i="73"/>
  <c r="E124" i="73"/>
  <c r="E125" i="73"/>
  <c r="E76" i="73"/>
  <c r="AO42" i="20" l="1"/>
  <c r="AO41" i="20"/>
  <c r="AO40" i="20"/>
  <c r="AO27" i="20"/>
  <c r="AO26" i="20"/>
  <c r="AO25" i="20"/>
  <c r="CI57" i="14" l="1"/>
  <c r="CJ57" i="14" s="1"/>
  <c r="CI53" i="14"/>
  <c r="CJ53" i="14" s="1"/>
  <c r="CI45" i="14"/>
  <c r="CK45" i="14" s="1"/>
  <c r="CK57" i="14" l="1"/>
  <c r="CK53" i="14"/>
  <c r="CF14" i="14"/>
  <c r="BV28" i="14"/>
  <c r="BW28" i="14"/>
  <c r="BX28" i="14"/>
  <c r="BY28" i="14"/>
  <c r="BZ28" i="14"/>
  <c r="BV18" i="14"/>
  <c r="BW18" i="14"/>
  <c r="BX18" i="14"/>
  <c r="BY18" i="14"/>
  <c r="BZ18" i="14"/>
  <c r="Z28" i="14" l="1"/>
  <c r="AA28" i="14"/>
  <c r="AB28" i="14"/>
  <c r="AC28" i="14"/>
  <c r="AD28" i="14"/>
  <c r="AE28" i="14"/>
  <c r="AF28" i="14"/>
  <c r="AG28" i="14"/>
  <c r="AH28" i="14"/>
  <c r="AI28" i="14"/>
  <c r="AJ28" i="14"/>
  <c r="AK28" i="14"/>
  <c r="AL28" i="14"/>
  <c r="AM28" i="14"/>
  <c r="AN28" i="14"/>
  <c r="AP28" i="14"/>
  <c r="AQ28" i="14"/>
  <c r="AR28" i="14"/>
  <c r="AS28" i="14"/>
  <c r="AT28" i="14"/>
  <c r="AU28" i="14"/>
  <c r="AV28" i="14"/>
  <c r="AW28" i="14"/>
  <c r="AX28" i="14"/>
  <c r="AY28" i="14"/>
  <c r="AZ28" i="14"/>
  <c r="BA28" i="14"/>
  <c r="BB28" i="14"/>
  <c r="BC28" i="14"/>
  <c r="BD28" i="14"/>
  <c r="Z18" i="14"/>
  <c r="AA18" i="14"/>
  <c r="AB18" i="14"/>
  <c r="AC18" i="14"/>
  <c r="AD18" i="14"/>
  <c r="AE18" i="14"/>
  <c r="AF18" i="14"/>
  <c r="AG18" i="14"/>
  <c r="AH18" i="14"/>
  <c r="AI18" i="14"/>
  <c r="AJ18" i="14"/>
  <c r="AK18" i="14"/>
  <c r="AL18" i="14"/>
  <c r="AM18" i="14"/>
  <c r="AN18" i="14"/>
  <c r="AP18" i="14"/>
  <c r="AQ18" i="14"/>
  <c r="AR18" i="14"/>
  <c r="AS18" i="14"/>
  <c r="AT18" i="14"/>
  <c r="AU18" i="14"/>
  <c r="AV18" i="14"/>
  <c r="AW18" i="14"/>
  <c r="AX18" i="14"/>
  <c r="AY18" i="14"/>
  <c r="AZ18" i="14"/>
  <c r="BA18" i="14"/>
  <c r="BB18" i="14"/>
  <c r="BC18" i="14"/>
  <c r="BD18" i="14"/>
  <c r="D27" i="14"/>
  <c r="D28" i="14"/>
  <c r="D17" i="14"/>
  <c r="D18" i="14"/>
  <c r="F35" i="13" l="1"/>
  <c r="N35" i="13"/>
  <c r="O35" i="13"/>
  <c r="J35" i="13"/>
  <c r="I35" i="13"/>
  <c r="E35" i="13"/>
  <c r="D35" i="13"/>
  <c r="C14" i="19" l="1"/>
  <c r="J271" i="73" s="1"/>
  <c r="E62" i="73" l="1"/>
  <c r="D62" i="73"/>
  <c r="E61" i="73"/>
  <c r="D61" i="73"/>
  <c r="E60" i="73"/>
  <c r="D60" i="73"/>
  <c r="E59" i="73"/>
  <c r="D59" i="73"/>
  <c r="E58" i="73"/>
  <c r="D58" i="73"/>
  <c r="E57" i="73"/>
  <c r="D57" i="73"/>
  <c r="E56" i="73"/>
  <c r="D56" i="73"/>
  <c r="E55" i="73"/>
  <c r="D55" i="73"/>
  <c r="E54" i="73"/>
  <c r="D54" i="73"/>
  <c r="E53" i="73"/>
  <c r="D53" i="73"/>
  <c r="E52" i="73"/>
  <c r="D52" i="73"/>
  <c r="E51" i="73"/>
  <c r="D51" i="73"/>
  <c r="E50" i="73"/>
  <c r="D50" i="73"/>
  <c r="E49" i="73"/>
  <c r="D49" i="73"/>
  <c r="E48" i="73"/>
  <c r="D48" i="73"/>
  <c r="E47" i="73"/>
  <c r="D47" i="73"/>
  <c r="E46" i="73"/>
  <c r="D46" i="73"/>
  <c r="E45" i="73"/>
  <c r="D45" i="73"/>
  <c r="E44" i="73"/>
  <c r="D44" i="73"/>
  <c r="E43" i="73"/>
  <c r="D43" i="73"/>
  <c r="E42" i="73"/>
  <c r="D42" i="73"/>
  <c r="E41" i="73"/>
  <c r="D41" i="73"/>
  <c r="E40" i="73"/>
  <c r="D40" i="73"/>
  <c r="E39" i="73"/>
  <c r="D39" i="73"/>
  <c r="E38" i="73"/>
  <c r="D38" i="73"/>
  <c r="E37" i="73"/>
  <c r="D37" i="73"/>
  <c r="E36" i="73"/>
  <c r="D36" i="73"/>
  <c r="E35" i="73"/>
  <c r="D35" i="73"/>
  <c r="E34" i="73"/>
  <c r="D34" i="73"/>
  <c r="E33" i="73"/>
  <c r="D33" i="73"/>
  <c r="E32" i="73"/>
  <c r="D32" i="73"/>
  <c r="E31" i="73"/>
  <c r="D31" i="73"/>
  <c r="E30" i="73"/>
  <c r="D30" i="73"/>
  <c r="E29" i="73"/>
  <c r="D29" i="73"/>
  <c r="E28" i="73"/>
  <c r="D28" i="73"/>
  <c r="E27" i="73"/>
  <c r="D27" i="73"/>
  <c r="E26" i="73"/>
  <c r="D26" i="73"/>
  <c r="E25" i="73"/>
  <c r="D25" i="73"/>
  <c r="E24" i="73"/>
  <c r="D24" i="73"/>
  <c r="E23" i="73"/>
  <c r="D23" i="73"/>
  <c r="E22" i="73"/>
  <c r="D22" i="73"/>
  <c r="E21" i="73"/>
  <c r="D21" i="73"/>
  <c r="E20" i="73"/>
  <c r="D20" i="73"/>
  <c r="E19" i="73"/>
  <c r="D19" i="73"/>
  <c r="E18" i="73"/>
  <c r="D18" i="73"/>
  <c r="E17" i="73"/>
  <c r="D17" i="73"/>
  <c r="E16" i="73"/>
  <c r="D16" i="73"/>
  <c r="E15" i="73"/>
  <c r="D15" i="73"/>
  <c r="E14" i="73"/>
  <c r="D14" i="73"/>
  <c r="E13" i="73"/>
  <c r="D13" i="73"/>
  <c r="Q62" i="72"/>
  <c r="K62" i="72"/>
  <c r="C62" i="72"/>
  <c r="Q61" i="72"/>
  <c r="K61" i="72"/>
  <c r="C61" i="72"/>
  <c r="Q60" i="72"/>
  <c r="K60" i="72"/>
  <c r="C60" i="72"/>
  <c r="Q59" i="72"/>
  <c r="K59" i="72"/>
  <c r="C59" i="72"/>
  <c r="Q58" i="72"/>
  <c r="K58" i="72"/>
  <c r="C58" i="72"/>
  <c r="Q57" i="72"/>
  <c r="K57" i="72"/>
  <c r="C57" i="72"/>
  <c r="Q56" i="72"/>
  <c r="K56" i="72"/>
  <c r="C56" i="72"/>
  <c r="Q55" i="72"/>
  <c r="K55" i="72"/>
  <c r="C55" i="72"/>
  <c r="Q54" i="72"/>
  <c r="K54" i="72"/>
  <c r="C54" i="72"/>
  <c r="Q53" i="72"/>
  <c r="K53" i="72"/>
  <c r="C53" i="72"/>
  <c r="Q52" i="72"/>
  <c r="K52" i="72"/>
  <c r="C52" i="72"/>
  <c r="Q51" i="72"/>
  <c r="K51" i="72"/>
  <c r="C51" i="72"/>
  <c r="Q50" i="72"/>
  <c r="K50" i="72"/>
  <c r="C50" i="72"/>
  <c r="Q49" i="72"/>
  <c r="K49" i="72"/>
  <c r="C49" i="72"/>
  <c r="Q48" i="72"/>
  <c r="K48" i="72"/>
  <c r="C48" i="72"/>
  <c r="Q47" i="72"/>
  <c r="K47" i="72"/>
  <c r="C47" i="72"/>
  <c r="Q46" i="72"/>
  <c r="K46" i="72"/>
  <c r="C46" i="72"/>
  <c r="Q45" i="72"/>
  <c r="K45" i="72"/>
  <c r="C45" i="72"/>
  <c r="Q44" i="72"/>
  <c r="K44" i="72"/>
  <c r="C44" i="72"/>
  <c r="Q43" i="72"/>
  <c r="K43" i="72"/>
  <c r="C43" i="72"/>
  <c r="Q42" i="72"/>
  <c r="K42" i="72"/>
  <c r="C42" i="72"/>
  <c r="Q41" i="72"/>
  <c r="K41" i="72"/>
  <c r="C41" i="72"/>
  <c r="Q40" i="72"/>
  <c r="K40" i="72"/>
  <c r="C40" i="72"/>
  <c r="Q39" i="72"/>
  <c r="K39" i="72"/>
  <c r="C39" i="72"/>
  <c r="Q38" i="72"/>
  <c r="K38" i="72"/>
  <c r="C38" i="72"/>
  <c r="Q37" i="72"/>
  <c r="K37" i="72"/>
  <c r="C37" i="72"/>
  <c r="Q36" i="72"/>
  <c r="K36" i="72"/>
  <c r="C36" i="72"/>
  <c r="Q35" i="72"/>
  <c r="K35" i="72"/>
  <c r="C35" i="72"/>
  <c r="Q34" i="72"/>
  <c r="K34" i="72"/>
  <c r="C34" i="72"/>
  <c r="Q33" i="72"/>
  <c r="K33" i="72"/>
  <c r="C33" i="72"/>
  <c r="Q32" i="72"/>
  <c r="K32" i="72"/>
  <c r="C32" i="72"/>
  <c r="Q31" i="72"/>
  <c r="K31" i="72"/>
  <c r="C31" i="72"/>
  <c r="Q30" i="72"/>
  <c r="K30" i="72"/>
  <c r="C30" i="72"/>
  <c r="Q29" i="72"/>
  <c r="K29" i="72"/>
  <c r="C29" i="72"/>
  <c r="Q28" i="72"/>
  <c r="K28" i="72"/>
  <c r="C28" i="72"/>
  <c r="Q27" i="72"/>
  <c r="K27" i="72"/>
  <c r="C27" i="72"/>
  <c r="Q26" i="72"/>
  <c r="K26" i="72"/>
  <c r="C26" i="72"/>
  <c r="Q25" i="72"/>
  <c r="K25" i="72"/>
  <c r="C25" i="72"/>
  <c r="Q24" i="72"/>
  <c r="K24" i="72"/>
  <c r="C24" i="72"/>
  <c r="Q23" i="72"/>
  <c r="K23" i="72"/>
  <c r="C23" i="72"/>
  <c r="Q22" i="72"/>
  <c r="K22" i="72"/>
  <c r="C22" i="72"/>
  <c r="Q21" i="72"/>
  <c r="K21" i="72"/>
  <c r="C21" i="72"/>
  <c r="Q20" i="72"/>
  <c r="K20" i="72"/>
  <c r="C20" i="72"/>
  <c r="Q19" i="72"/>
  <c r="K19" i="72"/>
  <c r="C19" i="72"/>
  <c r="Q18" i="72"/>
  <c r="K18" i="72"/>
  <c r="C18" i="72"/>
  <c r="Q17" i="72"/>
  <c r="K17" i="72"/>
  <c r="C17" i="72"/>
  <c r="Q16" i="72"/>
  <c r="K16" i="72"/>
  <c r="C16" i="72"/>
  <c r="Q15" i="72"/>
  <c r="K15" i="72"/>
  <c r="C15" i="72"/>
  <c r="Q14" i="72"/>
  <c r="K14" i="72"/>
  <c r="C14" i="72"/>
  <c r="Q13" i="72"/>
  <c r="K13" i="72"/>
  <c r="C13" i="72"/>
  <c r="P11" i="72"/>
  <c r="O11" i="72"/>
  <c r="N11" i="72"/>
  <c r="M11" i="72"/>
  <c r="L11" i="72"/>
  <c r="J11" i="72"/>
  <c r="I11" i="72"/>
  <c r="H11" i="72"/>
  <c r="G11" i="72"/>
  <c r="F11" i="72"/>
  <c r="J14" i="73" l="1"/>
  <c r="K14" i="73"/>
  <c r="D14" i="72" s="1"/>
  <c r="T14" i="73" s="1"/>
  <c r="J16" i="73"/>
  <c r="K16" i="73"/>
  <c r="P16" i="73"/>
  <c r="L16" i="73"/>
  <c r="J18" i="73"/>
  <c r="K18" i="73"/>
  <c r="P18" i="73"/>
  <c r="L18" i="73"/>
  <c r="J20" i="73"/>
  <c r="K20" i="73"/>
  <c r="P20" i="73"/>
  <c r="L20" i="73"/>
  <c r="L220" i="73"/>
  <c r="J22" i="73"/>
  <c r="K22" i="73"/>
  <c r="P22" i="73"/>
  <c r="L22" i="73"/>
  <c r="L222" i="73"/>
  <c r="J24" i="73"/>
  <c r="K24" i="73"/>
  <c r="P24" i="73"/>
  <c r="L24" i="73"/>
  <c r="L224" i="73"/>
  <c r="J26" i="73"/>
  <c r="K26" i="73"/>
  <c r="P26" i="73"/>
  <c r="L26" i="73"/>
  <c r="L226" i="73"/>
  <c r="J28" i="73"/>
  <c r="K28" i="73"/>
  <c r="P28" i="73"/>
  <c r="L28" i="73"/>
  <c r="L228" i="73"/>
  <c r="J30" i="73"/>
  <c r="K30" i="73"/>
  <c r="P30" i="73"/>
  <c r="L30" i="73"/>
  <c r="L230" i="73"/>
  <c r="J32" i="73"/>
  <c r="K32" i="73"/>
  <c r="P32" i="73"/>
  <c r="L32" i="73"/>
  <c r="L232" i="73"/>
  <c r="J34" i="73"/>
  <c r="K34" i="73"/>
  <c r="P34" i="73"/>
  <c r="L34" i="73"/>
  <c r="L234" i="73"/>
  <c r="J36" i="73"/>
  <c r="K36" i="73"/>
  <c r="P36" i="73"/>
  <c r="L36" i="73"/>
  <c r="L236" i="73"/>
  <c r="J38" i="73"/>
  <c r="K38" i="73"/>
  <c r="P38" i="73"/>
  <c r="L38" i="73"/>
  <c r="L238" i="73"/>
  <c r="J40" i="73"/>
  <c r="K40" i="73"/>
  <c r="P40" i="73"/>
  <c r="L40" i="73"/>
  <c r="J42" i="73"/>
  <c r="K42" i="73"/>
  <c r="P42" i="73"/>
  <c r="L42" i="73"/>
  <c r="J44" i="73"/>
  <c r="K44" i="73"/>
  <c r="P44" i="73"/>
  <c r="L44" i="73"/>
  <c r="J46" i="73"/>
  <c r="K46" i="73"/>
  <c r="P46" i="73"/>
  <c r="L46" i="73"/>
  <c r="J48" i="73"/>
  <c r="K48" i="73"/>
  <c r="P48" i="73"/>
  <c r="L48" i="73"/>
  <c r="J50" i="73"/>
  <c r="K50" i="73"/>
  <c r="P50" i="73"/>
  <c r="L50" i="73"/>
  <c r="J52" i="73"/>
  <c r="K52" i="73"/>
  <c r="P52" i="73"/>
  <c r="L52" i="73"/>
  <c r="J54" i="73"/>
  <c r="K54" i="73"/>
  <c r="P54" i="73"/>
  <c r="L54" i="73"/>
  <c r="J56" i="73"/>
  <c r="K56" i="73"/>
  <c r="P56" i="73"/>
  <c r="L56" i="73"/>
  <c r="J58" i="73"/>
  <c r="K58" i="73"/>
  <c r="P58" i="73"/>
  <c r="L58" i="73"/>
  <c r="J60" i="73"/>
  <c r="K60" i="73"/>
  <c r="P60" i="73"/>
  <c r="L60" i="73"/>
  <c r="J62" i="73"/>
  <c r="K62" i="73"/>
  <c r="P62" i="73"/>
  <c r="L62" i="73"/>
  <c r="J13" i="73"/>
  <c r="K13" i="73"/>
  <c r="D13" i="72" s="1"/>
  <c r="T13" i="73" s="1"/>
  <c r="J15" i="73"/>
  <c r="P15" i="73"/>
  <c r="K15" i="73"/>
  <c r="L15" i="73"/>
  <c r="J17" i="73"/>
  <c r="P17" i="73"/>
  <c r="K17" i="73"/>
  <c r="L17" i="73"/>
  <c r="J19" i="73"/>
  <c r="K19" i="73"/>
  <c r="P19" i="73"/>
  <c r="L19" i="73"/>
  <c r="J21" i="73"/>
  <c r="K21" i="73"/>
  <c r="P21" i="73"/>
  <c r="L21" i="73"/>
  <c r="J23" i="73"/>
  <c r="P23" i="73"/>
  <c r="K23" i="73"/>
  <c r="L23" i="73"/>
  <c r="J25" i="73"/>
  <c r="P25" i="73"/>
  <c r="K25" i="73"/>
  <c r="L25" i="73"/>
  <c r="J27" i="73"/>
  <c r="K27" i="73"/>
  <c r="P27" i="73"/>
  <c r="L27" i="73"/>
  <c r="J29" i="73"/>
  <c r="K29" i="73"/>
  <c r="P29" i="73"/>
  <c r="L29" i="73"/>
  <c r="J31" i="73"/>
  <c r="P31" i="73"/>
  <c r="K31" i="73"/>
  <c r="L31" i="73"/>
  <c r="J33" i="73"/>
  <c r="P33" i="73"/>
  <c r="K33" i="73"/>
  <c r="L33" i="73"/>
  <c r="J35" i="73"/>
  <c r="K35" i="73"/>
  <c r="P35" i="73"/>
  <c r="L35" i="73"/>
  <c r="L235" i="73"/>
  <c r="J37" i="73"/>
  <c r="K37" i="73"/>
  <c r="P37" i="73"/>
  <c r="L37" i="73"/>
  <c r="J39" i="73"/>
  <c r="P39" i="73"/>
  <c r="K39" i="73"/>
  <c r="L39" i="73"/>
  <c r="J41" i="73"/>
  <c r="P41" i="73"/>
  <c r="K41" i="73"/>
  <c r="L41" i="73"/>
  <c r="J43" i="73"/>
  <c r="K43" i="73"/>
  <c r="P43" i="73"/>
  <c r="L43" i="73"/>
  <c r="J45" i="73"/>
  <c r="K45" i="73"/>
  <c r="P45" i="73"/>
  <c r="L45" i="73"/>
  <c r="J47" i="73"/>
  <c r="P47" i="73"/>
  <c r="K47" i="73"/>
  <c r="L47" i="73"/>
  <c r="J49" i="73"/>
  <c r="P49" i="73"/>
  <c r="K49" i="73"/>
  <c r="L49" i="73"/>
  <c r="J51" i="73"/>
  <c r="K51" i="73"/>
  <c r="P51" i="73"/>
  <c r="L51" i="73"/>
  <c r="L251" i="73"/>
  <c r="J53" i="73"/>
  <c r="K53" i="73"/>
  <c r="P53" i="73"/>
  <c r="L53" i="73"/>
  <c r="J55" i="73"/>
  <c r="P55" i="73"/>
  <c r="K55" i="73"/>
  <c r="L55" i="73"/>
  <c r="J57" i="73"/>
  <c r="P57" i="73"/>
  <c r="K57" i="73"/>
  <c r="L57" i="73"/>
  <c r="J59" i="73"/>
  <c r="K59" i="73"/>
  <c r="P59" i="73"/>
  <c r="L59" i="73"/>
  <c r="L259" i="73"/>
  <c r="J61" i="73"/>
  <c r="K61" i="73"/>
  <c r="P61" i="73"/>
  <c r="L61" i="73"/>
  <c r="P13" i="73"/>
  <c r="L13" i="73"/>
  <c r="L212" i="73"/>
  <c r="P14" i="73"/>
  <c r="K271" i="73"/>
  <c r="L271" i="73" s="1"/>
  <c r="M271" i="73" s="1"/>
  <c r="L14" i="73"/>
  <c r="D274" i="73"/>
  <c r="D273" i="73"/>
  <c r="R13" i="72"/>
  <c r="K11" i="72"/>
  <c r="G262" i="73"/>
  <c r="E262" i="73"/>
  <c r="X128" i="73"/>
  <c r="Z128" i="73"/>
  <c r="AB128" i="73"/>
  <c r="AD128" i="73"/>
  <c r="AF128" i="73"/>
  <c r="K129" i="73"/>
  <c r="M129" i="73"/>
  <c r="O129" i="73"/>
  <c r="Q129" i="73"/>
  <c r="S129" i="73"/>
  <c r="Q11" i="72"/>
  <c r="L219" i="73"/>
  <c r="J129" i="73"/>
  <c r="N129" i="73"/>
  <c r="R129" i="73"/>
  <c r="W128" i="73"/>
  <c r="AA128" i="73"/>
  <c r="AE128" i="73"/>
  <c r="L129" i="73"/>
  <c r="P129" i="73"/>
  <c r="Y128" i="73"/>
  <c r="AC128" i="73"/>
  <c r="D262" i="73"/>
  <c r="F262" i="73"/>
  <c r="H262" i="73"/>
  <c r="L227" i="73"/>
  <c r="L243" i="73"/>
  <c r="L213" i="73"/>
  <c r="L214" i="73"/>
  <c r="L217" i="73"/>
  <c r="L218" i="73"/>
  <c r="L221" i="73"/>
  <c r="L225" i="73"/>
  <c r="L244" i="73"/>
  <c r="L246" i="73"/>
  <c r="L252" i="73"/>
  <c r="L256" i="73"/>
  <c r="L260" i="73"/>
  <c r="L211" i="73"/>
  <c r="L229" i="73"/>
  <c r="L233" i="73"/>
  <c r="L240" i="73"/>
  <c r="L242" i="73"/>
  <c r="L248" i="73"/>
  <c r="L250" i="73"/>
  <c r="L254" i="73"/>
  <c r="L258" i="73"/>
  <c r="L216" i="73"/>
  <c r="L237" i="73"/>
  <c r="L241" i="73"/>
  <c r="L245" i="73"/>
  <c r="L249" i="73"/>
  <c r="L253" i="73"/>
  <c r="L257" i="73"/>
  <c r="L215" i="73"/>
  <c r="L223" i="73"/>
  <c r="L231" i="73"/>
  <c r="L239" i="73"/>
  <c r="L247" i="73"/>
  <c r="L255" i="73"/>
  <c r="D61" i="72" l="1"/>
  <c r="R61" i="72"/>
  <c r="D59" i="72"/>
  <c r="R59" i="72"/>
  <c r="D53" i="72"/>
  <c r="R53" i="72"/>
  <c r="D49" i="72"/>
  <c r="R49" i="72"/>
  <c r="D47" i="72"/>
  <c r="J177" i="73" s="1"/>
  <c r="R47" i="72"/>
  <c r="D41" i="72"/>
  <c r="J171" i="73" s="1"/>
  <c r="R41" i="72"/>
  <c r="D39" i="72"/>
  <c r="R39" i="72"/>
  <c r="D35" i="72"/>
  <c r="R35" i="72"/>
  <c r="D29" i="72"/>
  <c r="R29" i="72"/>
  <c r="D27" i="72"/>
  <c r="R27" i="72"/>
  <c r="D21" i="72"/>
  <c r="R21" i="72"/>
  <c r="D19" i="72"/>
  <c r="R19" i="72"/>
  <c r="D38" i="72"/>
  <c r="T38" i="73" s="1"/>
  <c r="R38" i="72"/>
  <c r="D34" i="72"/>
  <c r="T34" i="73" s="1"/>
  <c r="R34" i="72"/>
  <c r="D30" i="72"/>
  <c r="T30" i="73" s="1"/>
  <c r="R30" i="72"/>
  <c r="D26" i="72"/>
  <c r="T26" i="73" s="1"/>
  <c r="R26" i="72"/>
  <c r="D22" i="72"/>
  <c r="T22" i="73" s="1"/>
  <c r="R22" i="72"/>
  <c r="D57" i="72"/>
  <c r="T57" i="73" s="1"/>
  <c r="R57" i="72"/>
  <c r="D55" i="72"/>
  <c r="D118" i="73" s="1"/>
  <c r="R55" i="72"/>
  <c r="D51" i="72"/>
  <c r="R51" i="72"/>
  <c r="D45" i="72"/>
  <c r="R45" i="72"/>
  <c r="D43" i="72"/>
  <c r="R43" i="72"/>
  <c r="D37" i="72"/>
  <c r="R37" i="72"/>
  <c r="D33" i="72"/>
  <c r="R33" i="72"/>
  <c r="D31" i="72"/>
  <c r="R31" i="72"/>
  <c r="D25" i="72"/>
  <c r="R25" i="72"/>
  <c r="D23" i="72"/>
  <c r="R23" i="72"/>
  <c r="D17" i="72"/>
  <c r="R17" i="72"/>
  <c r="D15" i="72"/>
  <c r="T15" i="73" s="1"/>
  <c r="R15" i="72"/>
  <c r="D62" i="72"/>
  <c r="R62" i="72"/>
  <c r="D60" i="72"/>
  <c r="R60" i="72"/>
  <c r="D58" i="72"/>
  <c r="R58" i="72"/>
  <c r="D56" i="72"/>
  <c r="T56" i="73" s="1"/>
  <c r="R56" i="72"/>
  <c r="D54" i="72"/>
  <c r="R54" i="72"/>
  <c r="D52" i="72"/>
  <c r="R52" i="72"/>
  <c r="D50" i="72"/>
  <c r="R50" i="72"/>
  <c r="D48" i="72"/>
  <c r="R48" i="72"/>
  <c r="D46" i="72"/>
  <c r="R46" i="72"/>
  <c r="D44" i="72"/>
  <c r="R44" i="72"/>
  <c r="D42" i="72"/>
  <c r="R42" i="72"/>
  <c r="D40" i="72"/>
  <c r="T40" i="73" s="1"/>
  <c r="R40" i="72"/>
  <c r="D36" i="72"/>
  <c r="T36" i="73" s="1"/>
  <c r="R36" i="72"/>
  <c r="D32" i="72"/>
  <c r="T32" i="73" s="1"/>
  <c r="R32" i="72"/>
  <c r="D28" i="72"/>
  <c r="T28" i="73" s="1"/>
  <c r="R28" i="72"/>
  <c r="D24" i="72"/>
  <c r="T24" i="73" s="1"/>
  <c r="R24" i="72"/>
  <c r="D20" i="72"/>
  <c r="T20" i="73" s="1"/>
  <c r="R20" i="72"/>
  <c r="D18" i="72"/>
  <c r="T18" i="73" s="1"/>
  <c r="R18" i="72"/>
  <c r="D16" i="72"/>
  <c r="T16" i="73" s="1"/>
  <c r="R16" i="72"/>
  <c r="F37" i="73"/>
  <c r="D272" i="73"/>
  <c r="E272" i="73" s="1"/>
  <c r="F272" i="73" s="1"/>
  <c r="R14" i="72"/>
  <c r="D315" i="73"/>
  <c r="E315" i="73" s="1"/>
  <c r="F315" i="73" s="1"/>
  <c r="D271" i="73"/>
  <c r="E271" i="73" s="1"/>
  <c r="D317" i="73"/>
  <c r="E317" i="73" s="1"/>
  <c r="F317" i="73" s="1"/>
  <c r="D313" i="73"/>
  <c r="E313" i="73" s="1"/>
  <c r="F313" i="73" s="1"/>
  <c r="D309" i="73"/>
  <c r="E309" i="73" s="1"/>
  <c r="F309" i="73" s="1"/>
  <c r="D305" i="73"/>
  <c r="E305" i="73" s="1"/>
  <c r="F305" i="73" s="1"/>
  <c r="D301" i="73"/>
  <c r="E301" i="73" s="1"/>
  <c r="F301" i="73" s="1"/>
  <c r="D297" i="73"/>
  <c r="E297" i="73" s="1"/>
  <c r="F297" i="73" s="1"/>
  <c r="D293" i="73"/>
  <c r="E293" i="73" s="1"/>
  <c r="F293" i="73" s="1"/>
  <c r="D289" i="73"/>
  <c r="E289" i="73" s="1"/>
  <c r="F289" i="73" s="1"/>
  <c r="D285" i="73"/>
  <c r="E285" i="73" s="1"/>
  <c r="F285" i="73" s="1"/>
  <c r="D281" i="73"/>
  <c r="E281" i="73" s="1"/>
  <c r="F281" i="73" s="1"/>
  <c r="D277" i="73"/>
  <c r="E277" i="73" s="1"/>
  <c r="F277" i="73" s="1"/>
  <c r="D318" i="73"/>
  <c r="E318" i="73" s="1"/>
  <c r="F318" i="73" s="1"/>
  <c r="D314" i="73"/>
  <c r="E314" i="73" s="1"/>
  <c r="F314" i="73" s="1"/>
  <c r="D310" i="73"/>
  <c r="E310" i="73" s="1"/>
  <c r="F310" i="73" s="1"/>
  <c r="D306" i="73"/>
  <c r="E306" i="73" s="1"/>
  <c r="F306" i="73" s="1"/>
  <c r="D302" i="73"/>
  <c r="E302" i="73" s="1"/>
  <c r="F302" i="73" s="1"/>
  <c r="D298" i="73"/>
  <c r="E298" i="73" s="1"/>
  <c r="F298" i="73" s="1"/>
  <c r="D294" i="73"/>
  <c r="E294" i="73" s="1"/>
  <c r="F294" i="73" s="1"/>
  <c r="D290" i="73"/>
  <c r="E290" i="73" s="1"/>
  <c r="F290" i="73" s="1"/>
  <c r="D286" i="73"/>
  <c r="E286" i="73" s="1"/>
  <c r="F286" i="73" s="1"/>
  <c r="D282" i="73"/>
  <c r="E282" i="73" s="1"/>
  <c r="F282" i="73" s="1"/>
  <c r="D278" i="73"/>
  <c r="E278" i="73" s="1"/>
  <c r="F278" i="73" s="1"/>
  <c r="D319" i="73"/>
  <c r="E319" i="73" s="1"/>
  <c r="F319" i="73" s="1"/>
  <c r="D311" i="73"/>
  <c r="E311" i="73" s="1"/>
  <c r="F311" i="73" s="1"/>
  <c r="D307" i="73"/>
  <c r="E307" i="73" s="1"/>
  <c r="F307" i="73" s="1"/>
  <c r="D303" i="73"/>
  <c r="E303" i="73" s="1"/>
  <c r="F303" i="73" s="1"/>
  <c r="D299" i="73"/>
  <c r="E299" i="73" s="1"/>
  <c r="F299" i="73" s="1"/>
  <c r="D295" i="73"/>
  <c r="E295" i="73" s="1"/>
  <c r="F295" i="73" s="1"/>
  <c r="D291" i="73"/>
  <c r="E291" i="73" s="1"/>
  <c r="F291" i="73" s="1"/>
  <c r="D287" i="73"/>
  <c r="E287" i="73" s="1"/>
  <c r="F287" i="73" s="1"/>
  <c r="D283" i="73"/>
  <c r="E283" i="73" s="1"/>
  <c r="F283" i="73" s="1"/>
  <c r="D279" i="73"/>
  <c r="E279" i="73" s="1"/>
  <c r="F279" i="73" s="1"/>
  <c r="D275" i="73"/>
  <c r="E275" i="73" s="1"/>
  <c r="F275" i="73" s="1"/>
  <c r="D320" i="73"/>
  <c r="E320" i="73" s="1"/>
  <c r="F320" i="73" s="1"/>
  <c r="D316" i="73"/>
  <c r="E316" i="73" s="1"/>
  <c r="F316" i="73" s="1"/>
  <c r="D312" i="73"/>
  <c r="E312" i="73" s="1"/>
  <c r="F312" i="73" s="1"/>
  <c r="D308" i="73"/>
  <c r="E308" i="73" s="1"/>
  <c r="F308" i="73" s="1"/>
  <c r="D304" i="73"/>
  <c r="E304" i="73" s="1"/>
  <c r="F304" i="73" s="1"/>
  <c r="D300" i="73"/>
  <c r="E300" i="73" s="1"/>
  <c r="F300" i="73" s="1"/>
  <c r="D296" i="73"/>
  <c r="E296" i="73" s="1"/>
  <c r="F296" i="73" s="1"/>
  <c r="D292" i="73"/>
  <c r="E292" i="73" s="1"/>
  <c r="F292" i="73" s="1"/>
  <c r="D288" i="73"/>
  <c r="E288" i="73" s="1"/>
  <c r="F288" i="73" s="1"/>
  <c r="D284" i="73"/>
  <c r="E284" i="73" s="1"/>
  <c r="F284" i="73" s="1"/>
  <c r="D280" i="73"/>
  <c r="E280" i="73" s="1"/>
  <c r="F280" i="73" s="1"/>
  <c r="D276" i="73"/>
  <c r="E276" i="73" s="1"/>
  <c r="F276" i="73" s="1"/>
  <c r="E273" i="73"/>
  <c r="F273" i="73" s="1"/>
  <c r="E274" i="73"/>
  <c r="F274" i="73" s="1"/>
  <c r="D108" i="73"/>
  <c r="O131" i="73"/>
  <c r="AB130" i="73"/>
  <c r="W130" i="73"/>
  <c r="D264" i="73"/>
  <c r="V38" i="72" s="1"/>
  <c r="J131" i="73"/>
  <c r="P64" i="73"/>
  <c r="V22" i="72" s="1"/>
  <c r="K64" i="73"/>
  <c r="L262" i="73"/>
  <c r="V24" i="72" s="1"/>
  <c r="D358" i="73" l="1"/>
  <c r="E358" i="73" s="1"/>
  <c r="T42" i="73"/>
  <c r="J174" i="73"/>
  <c r="T44" i="73"/>
  <c r="J176" i="73"/>
  <c r="T46" i="73"/>
  <c r="J178" i="73"/>
  <c r="T48" i="73"/>
  <c r="D366" i="73"/>
  <c r="E366" i="73" s="1"/>
  <c r="T50" i="73"/>
  <c r="D368" i="73"/>
  <c r="E368" i="73" s="1"/>
  <c r="T52" i="73"/>
  <c r="D370" i="73"/>
  <c r="E370" i="73" s="1"/>
  <c r="T54" i="73"/>
  <c r="J188" i="73"/>
  <c r="T58" i="73"/>
  <c r="D376" i="73"/>
  <c r="E376" i="73" s="1"/>
  <c r="T60" i="73"/>
  <c r="D378" i="73"/>
  <c r="E378" i="73" s="1"/>
  <c r="T62" i="73"/>
  <c r="D333" i="73"/>
  <c r="E333" i="73" s="1"/>
  <c r="T17" i="73"/>
  <c r="D339" i="73"/>
  <c r="E339" i="73" s="1"/>
  <c r="T23" i="73"/>
  <c r="D341" i="73"/>
  <c r="E341" i="73" s="1"/>
  <c r="T25" i="73"/>
  <c r="D347" i="73"/>
  <c r="E347" i="73" s="1"/>
  <c r="T31" i="73"/>
  <c r="D349" i="73"/>
  <c r="E349" i="73" s="1"/>
  <c r="T33" i="73"/>
  <c r="D353" i="73"/>
  <c r="E353" i="73" s="1"/>
  <c r="T37" i="73"/>
  <c r="D359" i="73"/>
  <c r="E359" i="73" s="1"/>
  <c r="T43" i="73"/>
  <c r="D361" i="73"/>
  <c r="E361" i="73" s="1"/>
  <c r="T45" i="73"/>
  <c r="D367" i="73"/>
  <c r="E367" i="73" s="1"/>
  <c r="T51" i="73"/>
  <c r="D371" i="73"/>
  <c r="E371" i="73" s="1"/>
  <c r="T55" i="73"/>
  <c r="D335" i="73"/>
  <c r="E335" i="73" s="1"/>
  <c r="T19" i="73"/>
  <c r="D337" i="73"/>
  <c r="E337" i="73" s="1"/>
  <c r="T21" i="73"/>
  <c r="D343" i="73"/>
  <c r="E343" i="73" s="1"/>
  <c r="T27" i="73"/>
  <c r="D345" i="73"/>
  <c r="E345" i="73" s="1"/>
  <c r="T29" i="73"/>
  <c r="D351" i="73"/>
  <c r="E351" i="73" s="1"/>
  <c r="T35" i="73"/>
  <c r="D355" i="73"/>
  <c r="E355" i="73" s="1"/>
  <c r="T39" i="73"/>
  <c r="D357" i="73"/>
  <c r="E357" i="73" s="1"/>
  <c r="T41" i="73"/>
  <c r="D363" i="73"/>
  <c r="E363" i="73" s="1"/>
  <c r="T47" i="73"/>
  <c r="D365" i="73"/>
  <c r="E365" i="73" s="1"/>
  <c r="T49" i="73"/>
  <c r="D369" i="73"/>
  <c r="E369" i="73" s="1"/>
  <c r="T53" i="73"/>
  <c r="D375" i="73"/>
  <c r="E375" i="73" s="1"/>
  <c r="T59" i="73"/>
  <c r="D377" i="73"/>
  <c r="E377" i="73" s="1"/>
  <c r="T61" i="73"/>
  <c r="D124" i="73"/>
  <c r="F52" i="73"/>
  <c r="F35" i="73"/>
  <c r="J155" i="73"/>
  <c r="J149" i="73"/>
  <c r="J161" i="73"/>
  <c r="J187" i="73"/>
  <c r="J180" i="73"/>
  <c r="D110" i="73"/>
  <c r="D125" i="73"/>
  <c r="D116" i="73"/>
  <c r="D84" i="73"/>
  <c r="F55" i="73"/>
  <c r="F21" i="73"/>
  <c r="F47" i="73"/>
  <c r="F27" i="73"/>
  <c r="F61" i="73"/>
  <c r="F29" i="73"/>
  <c r="F19" i="73"/>
  <c r="F43" i="73"/>
  <c r="F42" i="73"/>
  <c r="F51" i="73"/>
  <c r="F62" i="73"/>
  <c r="F58" i="73"/>
  <c r="F48" i="73"/>
  <c r="J157" i="73"/>
  <c r="J169" i="73"/>
  <c r="J185" i="73"/>
  <c r="J159" i="73"/>
  <c r="J179" i="73"/>
  <c r="J190" i="73"/>
  <c r="D104" i="73"/>
  <c r="D112" i="73"/>
  <c r="D109" i="73"/>
  <c r="J192" i="73"/>
  <c r="D106" i="73"/>
  <c r="D114" i="73"/>
  <c r="D122" i="73"/>
  <c r="D80" i="73"/>
  <c r="F46" i="73"/>
  <c r="F50" i="73"/>
  <c r="F44" i="73"/>
  <c r="F45" i="73"/>
  <c r="F53" i="73"/>
  <c r="F59" i="73"/>
  <c r="F23" i="73"/>
  <c r="F31" i="73"/>
  <c r="F39" i="73"/>
  <c r="F54" i="73"/>
  <c r="F60" i="73"/>
  <c r="F41" i="73"/>
  <c r="F49" i="73"/>
  <c r="F17" i="73"/>
  <c r="F25" i="73"/>
  <c r="F33" i="73"/>
  <c r="J153" i="73"/>
  <c r="J147" i="73"/>
  <c r="J167" i="73"/>
  <c r="J175" i="73"/>
  <c r="J183" i="73"/>
  <c r="J191" i="73"/>
  <c r="J165" i="73"/>
  <c r="J163" i="73"/>
  <c r="J173" i="73"/>
  <c r="J181" i="73"/>
  <c r="J189" i="73"/>
  <c r="J172" i="73"/>
  <c r="J182" i="73"/>
  <c r="D117" i="73"/>
  <c r="D105" i="73"/>
  <c r="D115" i="73"/>
  <c r="D107" i="73"/>
  <c r="D121" i="73"/>
  <c r="D82" i="73"/>
  <c r="D86" i="73"/>
  <c r="D90" i="73"/>
  <c r="D94" i="73"/>
  <c r="D98" i="73"/>
  <c r="D102" i="73"/>
  <c r="D92" i="73"/>
  <c r="D100" i="73"/>
  <c r="D113" i="73"/>
  <c r="D123" i="73"/>
  <c r="D111" i="73"/>
  <c r="J151" i="73"/>
  <c r="D88" i="73"/>
  <c r="D96" i="73"/>
  <c r="J184" i="73"/>
  <c r="D362" i="73"/>
  <c r="E362" i="73" s="1"/>
  <c r="D360" i="73"/>
  <c r="E360" i="73" s="1"/>
  <c r="D374" i="73"/>
  <c r="E374" i="73" s="1"/>
  <c r="D364" i="73"/>
  <c r="E364" i="73" s="1"/>
  <c r="G271" i="73"/>
  <c r="H271" i="73" s="1"/>
  <c r="F271" i="73"/>
  <c r="F30" i="73"/>
  <c r="D346" i="73"/>
  <c r="E346" i="73" s="1"/>
  <c r="F24" i="73"/>
  <c r="D340" i="73"/>
  <c r="E340" i="73" s="1"/>
  <c r="F38" i="73"/>
  <c r="D354" i="73"/>
  <c r="E354" i="73" s="1"/>
  <c r="K192" i="73"/>
  <c r="L192" i="73" s="1"/>
  <c r="F14" i="73"/>
  <c r="D330" i="73"/>
  <c r="E330" i="73" s="1"/>
  <c r="F16" i="73"/>
  <c r="D332" i="73"/>
  <c r="E332" i="73" s="1"/>
  <c r="F15" i="73"/>
  <c r="D331" i="73"/>
  <c r="E331" i="73" s="1"/>
  <c r="F57" i="73"/>
  <c r="D373" i="73"/>
  <c r="E373" i="73" s="1"/>
  <c r="F18" i="73"/>
  <c r="D334" i="73"/>
  <c r="E334" i="73" s="1"/>
  <c r="F40" i="73"/>
  <c r="D356" i="73"/>
  <c r="E356" i="73" s="1"/>
  <c r="F20" i="73"/>
  <c r="D336" i="73"/>
  <c r="E336" i="73" s="1"/>
  <c r="F32" i="73"/>
  <c r="D348" i="73"/>
  <c r="E348" i="73" s="1"/>
  <c r="F56" i="73"/>
  <c r="D372" i="73"/>
  <c r="E372" i="73" s="1"/>
  <c r="F26" i="73"/>
  <c r="D342" i="73"/>
  <c r="E342" i="73" s="1"/>
  <c r="F36" i="73"/>
  <c r="D352" i="73"/>
  <c r="E352" i="73" s="1"/>
  <c r="F22" i="73"/>
  <c r="D338" i="73"/>
  <c r="E338" i="73" s="1"/>
  <c r="F28" i="73"/>
  <c r="D344" i="73"/>
  <c r="E344" i="73" s="1"/>
  <c r="F34" i="73"/>
  <c r="D350" i="73"/>
  <c r="E350" i="73" s="1"/>
  <c r="D120" i="73"/>
  <c r="D78" i="73"/>
  <c r="D77" i="73"/>
  <c r="D79" i="73"/>
  <c r="D89" i="73"/>
  <c r="D99" i="73"/>
  <c r="D85" i="73"/>
  <c r="D91" i="73"/>
  <c r="D97" i="73"/>
  <c r="D81" i="73"/>
  <c r="D93" i="73"/>
  <c r="D103" i="73"/>
  <c r="D83" i="73"/>
  <c r="D87" i="73"/>
  <c r="D95" i="73"/>
  <c r="D101" i="73"/>
  <c r="J186" i="73"/>
  <c r="D119" i="73"/>
  <c r="W132" i="73"/>
  <c r="V30" i="72" s="1"/>
  <c r="J133" i="73"/>
  <c r="V32" i="72" s="1"/>
  <c r="J145" i="73"/>
  <c r="J156" i="73"/>
  <c r="J146" i="73"/>
  <c r="J152" i="73"/>
  <c r="J158" i="73"/>
  <c r="J164" i="73"/>
  <c r="J166" i="73"/>
  <c r="J148" i="73"/>
  <c r="J160" i="73"/>
  <c r="J144" i="73"/>
  <c r="J170" i="73"/>
  <c r="J150" i="73"/>
  <c r="J154" i="73"/>
  <c r="J162" i="73"/>
  <c r="J168" i="73"/>
  <c r="K190" i="73"/>
  <c r="L190" i="73" s="1"/>
  <c r="K191" i="73" l="1"/>
  <c r="L191" i="73" s="1"/>
  <c r="A62" i="72"/>
  <c r="A60" i="72"/>
  <c r="K188" i="73"/>
  <c r="A58" i="72" s="1"/>
  <c r="K179" i="73"/>
  <c r="L179" i="73" s="1"/>
  <c r="K187" i="73"/>
  <c r="L187" i="73" s="1"/>
  <c r="K189" i="73"/>
  <c r="L189" i="73" s="1"/>
  <c r="K186" i="73"/>
  <c r="L186" i="73" s="1"/>
  <c r="K182" i="73"/>
  <c r="L182" i="73" s="1"/>
  <c r="K176" i="73"/>
  <c r="A46" i="72" s="1"/>
  <c r="K181" i="73"/>
  <c r="L181" i="73" s="1"/>
  <c r="K185" i="73"/>
  <c r="L185" i="73" s="1"/>
  <c r="G272" i="73"/>
  <c r="H272" i="73" s="1"/>
  <c r="K172" i="73"/>
  <c r="L172" i="73" s="1"/>
  <c r="K168" i="73"/>
  <c r="L168" i="73" s="1"/>
  <c r="K170" i="73"/>
  <c r="L170" i="73" s="1"/>
  <c r="K175" i="73"/>
  <c r="A45" i="72" s="1"/>
  <c r="K173" i="73"/>
  <c r="A43" i="72" s="1"/>
  <c r="K174" i="73"/>
  <c r="A44" i="72" s="1"/>
  <c r="K177" i="73"/>
  <c r="A47" i="72" s="1"/>
  <c r="K180" i="73"/>
  <c r="A50" i="72" s="1"/>
  <c r="K171" i="73"/>
  <c r="A41" i="72" s="1"/>
  <c r="K178" i="73"/>
  <c r="A48" i="72" s="1"/>
  <c r="K184" i="73"/>
  <c r="A54" i="72" s="1"/>
  <c r="K183" i="73"/>
  <c r="A53" i="72" s="1"/>
  <c r="K163" i="73"/>
  <c r="A33" i="72" s="1"/>
  <c r="K162" i="73"/>
  <c r="L162" i="73" s="1"/>
  <c r="K165" i="73"/>
  <c r="A35" i="72" s="1"/>
  <c r="K150" i="73"/>
  <c r="L150" i="73" s="1"/>
  <c r="K161" i="73"/>
  <c r="A31" i="72" s="1"/>
  <c r="K144" i="73"/>
  <c r="L144" i="73" s="1"/>
  <c r="K155" i="73"/>
  <c r="A25" i="72" s="1"/>
  <c r="K167" i="73"/>
  <c r="A37" i="72" s="1"/>
  <c r="K164" i="73"/>
  <c r="L164" i="73" s="1"/>
  <c r="K158" i="73"/>
  <c r="L158" i="73" s="1"/>
  <c r="K152" i="73"/>
  <c r="L152" i="73" s="1"/>
  <c r="K151" i="73"/>
  <c r="A21" i="72" s="1"/>
  <c r="K146" i="73"/>
  <c r="L146" i="73" s="1"/>
  <c r="K145" i="73"/>
  <c r="L145" i="73" s="1"/>
  <c r="K156" i="73"/>
  <c r="L156" i="73" s="1"/>
  <c r="K154" i="73"/>
  <c r="L154" i="73" s="1"/>
  <c r="K169" i="73"/>
  <c r="A39" i="72" s="1"/>
  <c r="K160" i="73"/>
  <c r="L160" i="73" s="1"/>
  <c r="K148" i="73"/>
  <c r="L148" i="73" s="1"/>
  <c r="K153" i="73"/>
  <c r="A23" i="72" s="1"/>
  <c r="K166" i="73"/>
  <c r="L166" i="73" s="1"/>
  <c r="K157" i="73"/>
  <c r="A27" i="72" s="1"/>
  <c r="K159" i="73"/>
  <c r="A29" i="72" s="1"/>
  <c r="K149" i="73"/>
  <c r="A19" i="72" s="1"/>
  <c r="K147" i="73"/>
  <c r="A17" i="72" s="1"/>
  <c r="L188" i="73" l="1"/>
  <c r="A61" i="72"/>
  <c r="A42" i="72"/>
  <c r="A26" i="72"/>
  <c r="A49" i="72"/>
  <c r="A59" i="72"/>
  <c r="A15" i="72"/>
  <c r="A28" i="72"/>
  <c r="A30" i="72"/>
  <c r="A24" i="72"/>
  <c r="A22" i="72"/>
  <c r="A20" i="72"/>
  <c r="A57" i="72"/>
  <c r="A51" i="72"/>
  <c r="A34" i="72"/>
  <c r="A55" i="72"/>
  <c r="A52" i="72"/>
  <c r="A56" i="72"/>
  <c r="A16" i="72"/>
  <c r="A36" i="72"/>
  <c r="A40" i="72"/>
  <c r="A38" i="72"/>
  <c r="A18" i="72"/>
  <c r="A32" i="72"/>
  <c r="G273" i="73"/>
  <c r="G274" i="73" s="1"/>
  <c r="H274" i="73" s="1"/>
  <c r="L176" i="73"/>
  <c r="L157" i="73"/>
  <c r="L153" i="73"/>
  <c r="L147" i="73"/>
  <c r="L159" i="73"/>
  <c r="L169" i="73"/>
  <c r="L155" i="73"/>
  <c r="L161" i="73"/>
  <c r="L165" i="73"/>
  <c r="L163" i="73"/>
  <c r="L184" i="73"/>
  <c r="L180" i="73"/>
  <c r="L174" i="73"/>
  <c r="L175" i="73"/>
  <c r="L149" i="73"/>
  <c r="L151" i="73"/>
  <c r="L167" i="73"/>
  <c r="L183" i="73"/>
  <c r="L178" i="73"/>
  <c r="L171" i="73"/>
  <c r="L177" i="73"/>
  <c r="L173" i="73"/>
  <c r="H273" i="73" l="1"/>
  <c r="G275" i="73"/>
  <c r="H275" i="73" s="1"/>
  <c r="G276" i="73" l="1"/>
  <c r="H276" i="73" s="1"/>
  <c r="G277" i="73" l="1"/>
  <c r="G278" i="73" s="1"/>
  <c r="G279" i="73" s="1"/>
  <c r="H279" i="73" s="1"/>
  <c r="G280" i="73" l="1"/>
  <c r="H280" i="73" s="1"/>
  <c r="H278" i="73"/>
  <c r="H277" i="73"/>
  <c r="G281" i="73" l="1"/>
  <c r="H281" i="73" s="1"/>
  <c r="G282" i="73" l="1"/>
  <c r="H282" i="73" s="1"/>
  <c r="G283" i="73" l="1"/>
  <c r="H283" i="73" s="1"/>
  <c r="G284" i="73" l="1"/>
  <c r="H284" i="73" s="1"/>
  <c r="G285" i="73" l="1"/>
  <c r="H285" i="73" s="1"/>
  <c r="G286" i="73" l="1"/>
  <c r="H286" i="73" s="1"/>
  <c r="G287" i="73" l="1"/>
  <c r="H287" i="73" s="1"/>
  <c r="G288" i="73" l="1"/>
  <c r="H288" i="73" s="1"/>
  <c r="G289" i="73" l="1"/>
  <c r="H289" i="73" s="1"/>
  <c r="G290" i="73" l="1"/>
  <c r="H290" i="73" s="1"/>
  <c r="G291" i="73" l="1"/>
  <c r="G292" i="73" s="1"/>
  <c r="H291" i="73" l="1"/>
  <c r="H292" i="73"/>
  <c r="G293" i="73"/>
  <c r="H293" i="73" s="1"/>
  <c r="AO48" i="20"/>
  <c r="AO47" i="20"/>
  <c r="AO46" i="20"/>
  <c r="AO45" i="20"/>
  <c r="AO44" i="20"/>
  <c r="AO43" i="20"/>
  <c r="AO33" i="20"/>
  <c r="AO32" i="20"/>
  <c r="AO31" i="20"/>
  <c r="AO30" i="20"/>
  <c r="AO29" i="20"/>
  <c r="AO28" i="20"/>
  <c r="G294" i="73" l="1"/>
  <c r="H294" i="73" l="1"/>
  <c r="G295" i="73"/>
  <c r="H295" i="73" l="1"/>
  <c r="G296" i="73"/>
  <c r="G297" i="73" l="1"/>
  <c r="H296" i="73"/>
  <c r="J9" i="14"/>
  <c r="E9" i="14"/>
  <c r="H297" i="73" l="1"/>
  <c r="G298" i="73"/>
  <c r="BV32" i="14"/>
  <c r="BW32" i="14"/>
  <c r="BX32" i="14"/>
  <c r="BY32" i="14"/>
  <c r="BZ32" i="14"/>
  <c r="BV30" i="14"/>
  <c r="BW30" i="14"/>
  <c r="BX30" i="14"/>
  <c r="BY30" i="14"/>
  <c r="BZ30" i="14"/>
  <c r="BV22" i="14"/>
  <c r="BW22" i="14"/>
  <c r="BX22" i="14"/>
  <c r="BY22" i="14"/>
  <c r="BZ22" i="14"/>
  <c r="BV20" i="14"/>
  <c r="BW20" i="14"/>
  <c r="BX20" i="14"/>
  <c r="BY20" i="14"/>
  <c r="BZ20" i="14"/>
  <c r="H298" i="73" l="1"/>
  <c r="G299" i="73"/>
  <c r="AP32" i="14"/>
  <c r="AQ32" i="14"/>
  <c r="AR32" i="14"/>
  <c r="AS32" i="14"/>
  <c r="AT32" i="14"/>
  <c r="AU32" i="14"/>
  <c r="AV32" i="14"/>
  <c r="AW32" i="14"/>
  <c r="AX32" i="14"/>
  <c r="AY32" i="14"/>
  <c r="AZ32" i="14"/>
  <c r="BA32" i="14"/>
  <c r="BB32" i="14"/>
  <c r="BC32" i="14"/>
  <c r="BD32" i="14"/>
  <c r="AP30" i="14"/>
  <c r="AQ30" i="14"/>
  <c r="AR30" i="14"/>
  <c r="AS30" i="14"/>
  <c r="AT30" i="14"/>
  <c r="AU30" i="14"/>
  <c r="AV30" i="14"/>
  <c r="AW30" i="14"/>
  <c r="AX30" i="14"/>
  <c r="AY30" i="14"/>
  <c r="AZ30" i="14"/>
  <c r="BA30" i="14"/>
  <c r="BB30" i="14"/>
  <c r="BC30" i="14"/>
  <c r="BD30" i="14"/>
  <c r="AP22" i="14"/>
  <c r="AQ22" i="14"/>
  <c r="AR22" i="14"/>
  <c r="AS22" i="14"/>
  <c r="AT22" i="14"/>
  <c r="AU22" i="14"/>
  <c r="AV22" i="14"/>
  <c r="AW22" i="14"/>
  <c r="AX22" i="14"/>
  <c r="AY22" i="14"/>
  <c r="AZ22" i="14"/>
  <c r="BA22" i="14"/>
  <c r="BB22" i="14"/>
  <c r="BC22" i="14"/>
  <c r="BD22" i="14"/>
  <c r="AP20" i="14"/>
  <c r="AQ20" i="14"/>
  <c r="AR20" i="14"/>
  <c r="AS20" i="14"/>
  <c r="AT20" i="14"/>
  <c r="AU20" i="14"/>
  <c r="AV20" i="14"/>
  <c r="AW20" i="14"/>
  <c r="AX20" i="14"/>
  <c r="AY20" i="14"/>
  <c r="AZ20" i="14"/>
  <c r="BA20" i="14"/>
  <c r="BB20" i="14"/>
  <c r="BC20" i="14"/>
  <c r="BD20" i="14"/>
  <c r="Z32" i="14"/>
  <c r="AA32" i="14"/>
  <c r="AB32" i="14"/>
  <c r="AC32" i="14"/>
  <c r="AD32" i="14"/>
  <c r="AE32" i="14"/>
  <c r="AF32" i="14"/>
  <c r="AG32" i="14"/>
  <c r="AH32" i="14"/>
  <c r="AI32" i="14"/>
  <c r="AJ32" i="14"/>
  <c r="AK32" i="14"/>
  <c r="AL32" i="14"/>
  <c r="AM32" i="14"/>
  <c r="AN32" i="14"/>
  <c r="Z30" i="14"/>
  <c r="AA30" i="14"/>
  <c r="AB30" i="14"/>
  <c r="AC30" i="14"/>
  <c r="AD30" i="14"/>
  <c r="AE30" i="14"/>
  <c r="AF30" i="14"/>
  <c r="AG30" i="14"/>
  <c r="AH30" i="14"/>
  <c r="AI30" i="14"/>
  <c r="AJ30" i="14"/>
  <c r="AK30" i="14"/>
  <c r="AL30" i="14"/>
  <c r="AM30" i="14"/>
  <c r="AN30" i="14"/>
  <c r="Z22" i="14"/>
  <c r="AA22" i="14"/>
  <c r="AB22" i="14"/>
  <c r="AC22" i="14"/>
  <c r="AD22" i="14"/>
  <c r="AE22" i="14"/>
  <c r="AF22" i="14"/>
  <c r="AG22" i="14"/>
  <c r="AH22" i="14"/>
  <c r="AI22" i="14"/>
  <c r="AJ22" i="14"/>
  <c r="AK22" i="14"/>
  <c r="AL22" i="14"/>
  <c r="AM22" i="14"/>
  <c r="AN22" i="14"/>
  <c r="Z20" i="14"/>
  <c r="AA20" i="14"/>
  <c r="AB20" i="14"/>
  <c r="AC20" i="14"/>
  <c r="AD20" i="14"/>
  <c r="AE20" i="14"/>
  <c r="AF20" i="14"/>
  <c r="AG20" i="14"/>
  <c r="AH20" i="14"/>
  <c r="AI20" i="14"/>
  <c r="AJ20" i="14"/>
  <c r="AK20" i="14"/>
  <c r="AL20" i="14"/>
  <c r="AM20" i="14"/>
  <c r="AN20" i="14"/>
  <c r="S13" i="14"/>
  <c r="N13" i="14"/>
  <c r="I13" i="14"/>
  <c r="F13" i="14"/>
  <c r="G13" i="14"/>
  <c r="H13" i="14"/>
  <c r="J13" i="14"/>
  <c r="K13" i="14"/>
  <c r="L13" i="14"/>
  <c r="M13" i="14"/>
  <c r="O13" i="14"/>
  <c r="P13" i="14"/>
  <c r="Q13" i="14"/>
  <c r="R13" i="14"/>
  <c r="E13" i="14"/>
  <c r="D33" i="14"/>
  <c r="D23" i="14"/>
  <c r="D20" i="14"/>
  <c r="D21" i="14"/>
  <c r="D22" i="14"/>
  <c r="D24" i="14"/>
  <c r="D25" i="14"/>
  <c r="D26" i="14"/>
  <c r="D29" i="14"/>
  <c r="D30" i="14"/>
  <c r="D31" i="14"/>
  <c r="D32" i="14"/>
  <c r="D15" i="14"/>
  <c r="D16" i="14"/>
  <c r="D19" i="14"/>
  <c r="D14" i="14"/>
  <c r="G300" i="73" l="1"/>
  <c r="H299" i="73"/>
  <c r="R14" i="14"/>
  <c r="R15" i="14"/>
  <c r="R16" i="14"/>
  <c r="R17" i="14"/>
  <c r="R18" i="14"/>
  <c r="R19" i="14"/>
  <c r="R20" i="14"/>
  <c r="R21" i="14"/>
  <c r="R22" i="14"/>
  <c r="R23" i="14"/>
  <c r="R24" i="14"/>
  <c r="R25" i="14"/>
  <c r="R26" i="14"/>
  <c r="R27" i="14"/>
  <c r="R28" i="14"/>
  <c r="R29" i="14"/>
  <c r="R31" i="14"/>
  <c r="R33" i="14"/>
  <c r="R30" i="14"/>
  <c r="R32" i="14"/>
  <c r="P14" i="14"/>
  <c r="P15" i="14"/>
  <c r="P16" i="14"/>
  <c r="P17" i="14"/>
  <c r="P18" i="14"/>
  <c r="P19" i="14"/>
  <c r="P20" i="14"/>
  <c r="P21" i="14"/>
  <c r="P22" i="14"/>
  <c r="P23" i="14"/>
  <c r="P24" i="14"/>
  <c r="P25" i="14"/>
  <c r="P26" i="14"/>
  <c r="P27" i="14"/>
  <c r="P28" i="14"/>
  <c r="P29" i="14"/>
  <c r="P30" i="14"/>
  <c r="P32" i="14"/>
  <c r="P31" i="14"/>
  <c r="P33" i="14"/>
  <c r="M15" i="14"/>
  <c r="M17" i="14"/>
  <c r="M19" i="14"/>
  <c r="M21" i="14"/>
  <c r="M23" i="14"/>
  <c r="M25" i="14"/>
  <c r="M26" i="14"/>
  <c r="M27" i="14"/>
  <c r="M28" i="14"/>
  <c r="M29" i="14"/>
  <c r="M30" i="14"/>
  <c r="M31" i="14"/>
  <c r="M32" i="14"/>
  <c r="M33" i="14"/>
  <c r="M14" i="14"/>
  <c r="M16" i="14"/>
  <c r="M18" i="14"/>
  <c r="M20" i="14"/>
  <c r="M22" i="14"/>
  <c r="M24" i="14"/>
  <c r="K14" i="14"/>
  <c r="K16" i="14"/>
  <c r="K18" i="14"/>
  <c r="K20" i="14"/>
  <c r="K22" i="14"/>
  <c r="K24" i="14"/>
  <c r="K26" i="14"/>
  <c r="K27" i="14"/>
  <c r="K28" i="14"/>
  <c r="K29" i="14"/>
  <c r="K30" i="14"/>
  <c r="K31" i="14"/>
  <c r="K32" i="14"/>
  <c r="K33" i="14"/>
  <c r="K15" i="14"/>
  <c r="K17" i="14"/>
  <c r="K19" i="14"/>
  <c r="K21" i="14"/>
  <c r="K23" i="14"/>
  <c r="K25" i="14"/>
  <c r="H14" i="14"/>
  <c r="H15" i="14"/>
  <c r="H16" i="14"/>
  <c r="H17" i="14"/>
  <c r="H18" i="14"/>
  <c r="H19" i="14"/>
  <c r="H20" i="14"/>
  <c r="H21" i="14"/>
  <c r="H22" i="14"/>
  <c r="H23" i="14"/>
  <c r="H24" i="14"/>
  <c r="H25" i="14"/>
  <c r="H26" i="14"/>
  <c r="H27" i="14"/>
  <c r="H28" i="14"/>
  <c r="H29" i="14"/>
  <c r="H30" i="14"/>
  <c r="H32" i="14"/>
  <c r="H31" i="14"/>
  <c r="H33" i="14"/>
  <c r="F14" i="14"/>
  <c r="F15" i="14"/>
  <c r="F16" i="14"/>
  <c r="F17" i="14"/>
  <c r="F18" i="14"/>
  <c r="F19" i="14"/>
  <c r="F20" i="14"/>
  <c r="F21" i="14"/>
  <c r="F22" i="14"/>
  <c r="F23" i="14"/>
  <c r="F24" i="14"/>
  <c r="F25" i="14"/>
  <c r="F26" i="14"/>
  <c r="F27" i="14"/>
  <c r="F28" i="14"/>
  <c r="F29" i="14"/>
  <c r="F30" i="14"/>
  <c r="F31" i="14"/>
  <c r="F33" i="14"/>
  <c r="F32" i="14"/>
  <c r="N14" i="14"/>
  <c r="N15" i="14"/>
  <c r="N16" i="14"/>
  <c r="N17" i="14"/>
  <c r="N18" i="14"/>
  <c r="N19" i="14"/>
  <c r="N20" i="14"/>
  <c r="N21" i="14"/>
  <c r="N22" i="14"/>
  <c r="N23" i="14"/>
  <c r="N24" i="14"/>
  <c r="N25" i="14"/>
  <c r="N26" i="14"/>
  <c r="N27" i="14"/>
  <c r="N28" i="14"/>
  <c r="N29" i="14"/>
  <c r="N31" i="14"/>
  <c r="N33" i="14"/>
  <c r="N30" i="14"/>
  <c r="N32" i="14"/>
  <c r="Q15" i="14"/>
  <c r="Q17" i="14"/>
  <c r="Q19" i="14"/>
  <c r="Q21" i="14"/>
  <c r="Q23" i="14"/>
  <c r="Q25" i="14"/>
  <c r="Q26" i="14"/>
  <c r="Q27" i="14"/>
  <c r="Q28" i="14"/>
  <c r="Q29" i="14"/>
  <c r="Q30" i="14"/>
  <c r="Q31" i="14"/>
  <c r="Q32" i="14"/>
  <c r="Q33" i="14"/>
  <c r="Q14" i="14"/>
  <c r="Q16" i="14"/>
  <c r="Q18" i="14"/>
  <c r="Q20" i="14"/>
  <c r="Q22" i="14"/>
  <c r="Q24" i="14"/>
  <c r="O14" i="14"/>
  <c r="O16" i="14"/>
  <c r="O18" i="14"/>
  <c r="O20" i="14"/>
  <c r="O22" i="14"/>
  <c r="O24" i="14"/>
  <c r="O26" i="14"/>
  <c r="O27" i="14"/>
  <c r="O28" i="14"/>
  <c r="O29" i="14"/>
  <c r="O30" i="14"/>
  <c r="O31" i="14"/>
  <c r="O32" i="14"/>
  <c r="O33" i="14"/>
  <c r="O15" i="14"/>
  <c r="O17" i="14"/>
  <c r="O19" i="14"/>
  <c r="O21" i="14"/>
  <c r="O23" i="14"/>
  <c r="O25" i="14"/>
  <c r="L14" i="14"/>
  <c r="L15" i="14"/>
  <c r="L16" i="14"/>
  <c r="L17" i="14"/>
  <c r="L18" i="14"/>
  <c r="L19" i="14"/>
  <c r="L20" i="14"/>
  <c r="L21" i="14"/>
  <c r="L22" i="14"/>
  <c r="L23" i="14"/>
  <c r="L24" i="14"/>
  <c r="L25" i="14"/>
  <c r="L26" i="14"/>
  <c r="L27" i="14"/>
  <c r="L28" i="14"/>
  <c r="L29" i="14"/>
  <c r="L30" i="14"/>
  <c r="L32" i="14"/>
  <c r="L31" i="14"/>
  <c r="L33" i="14"/>
  <c r="J14" i="14"/>
  <c r="J15" i="14"/>
  <c r="J16" i="14"/>
  <c r="J17" i="14"/>
  <c r="J18" i="14"/>
  <c r="J19" i="14"/>
  <c r="J20" i="14"/>
  <c r="J21" i="14"/>
  <c r="J22" i="14"/>
  <c r="J23" i="14"/>
  <c r="J24" i="14"/>
  <c r="J25" i="14"/>
  <c r="J26" i="14"/>
  <c r="J27" i="14"/>
  <c r="J28" i="14"/>
  <c r="J29" i="14"/>
  <c r="J30" i="14"/>
  <c r="J31" i="14"/>
  <c r="J33" i="14"/>
  <c r="J32" i="14"/>
  <c r="G14" i="14"/>
  <c r="G16" i="14"/>
  <c r="G18" i="14"/>
  <c r="G20" i="14"/>
  <c r="G22" i="14"/>
  <c r="G24" i="14"/>
  <c r="G26" i="14"/>
  <c r="G27" i="14"/>
  <c r="G28" i="14"/>
  <c r="G29" i="14"/>
  <c r="G30" i="14"/>
  <c r="G31" i="14"/>
  <c r="G32" i="14"/>
  <c r="G33" i="14"/>
  <c r="G15" i="14"/>
  <c r="G17" i="14"/>
  <c r="G19" i="14"/>
  <c r="G21" i="14"/>
  <c r="G23" i="14"/>
  <c r="G25" i="14"/>
  <c r="I15" i="14"/>
  <c r="I17" i="14"/>
  <c r="I19" i="14"/>
  <c r="I21" i="14"/>
  <c r="I23" i="14"/>
  <c r="I25" i="14"/>
  <c r="I26" i="14"/>
  <c r="I27" i="14"/>
  <c r="I28" i="14"/>
  <c r="I29" i="14"/>
  <c r="I30" i="14"/>
  <c r="I31" i="14"/>
  <c r="I32" i="14"/>
  <c r="I33" i="14"/>
  <c r="I14" i="14"/>
  <c r="I16" i="14"/>
  <c r="I18" i="14"/>
  <c r="I20" i="14"/>
  <c r="I22" i="14"/>
  <c r="I24" i="14"/>
  <c r="S14" i="14"/>
  <c r="S16" i="14"/>
  <c r="S18" i="14"/>
  <c r="S20" i="14"/>
  <c r="S22" i="14"/>
  <c r="S24" i="14"/>
  <c r="S26" i="14"/>
  <c r="S27" i="14"/>
  <c r="S28" i="14"/>
  <c r="S29" i="14"/>
  <c r="S30" i="14"/>
  <c r="S31" i="14"/>
  <c r="S32" i="14"/>
  <c r="S33" i="14"/>
  <c r="S15" i="14"/>
  <c r="S17" i="14"/>
  <c r="S19" i="14"/>
  <c r="S21" i="14"/>
  <c r="S23" i="14"/>
  <c r="S25" i="14"/>
  <c r="E18" i="14"/>
  <c r="E20" i="14"/>
  <c r="E22" i="14"/>
  <c r="E24" i="14"/>
  <c r="E26" i="14"/>
  <c r="E28" i="14"/>
  <c r="E30" i="14"/>
  <c r="E32" i="14"/>
  <c r="E19" i="14"/>
  <c r="E21" i="14"/>
  <c r="E23" i="14"/>
  <c r="E25" i="14"/>
  <c r="E27" i="14"/>
  <c r="E29" i="14"/>
  <c r="E31" i="14"/>
  <c r="E33" i="14"/>
  <c r="E15" i="14"/>
  <c r="E17" i="14"/>
  <c r="E16" i="14"/>
  <c r="E14" i="14"/>
  <c r="H300" i="73" l="1"/>
  <c r="G301" i="73"/>
  <c r="H301" i="73" l="1"/>
  <c r="G302" i="73"/>
  <c r="H302" i="73" l="1"/>
  <c r="G303" i="73"/>
  <c r="H303" i="73" l="1"/>
  <c r="G304" i="73"/>
  <c r="H304" i="73" l="1"/>
  <c r="G305" i="73"/>
  <c r="G306" i="73" l="1"/>
  <c r="H305" i="73"/>
  <c r="H306" i="73" l="1"/>
  <c r="G307" i="73"/>
  <c r="G308" i="73" l="1"/>
  <c r="H307" i="73"/>
  <c r="H308" i="73" l="1"/>
  <c r="G309" i="73"/>
  <c r="H309" i="73" l="1"/>
  <c r="G310" i="73"/>
  <c r="G311" i="73" l="1"/>
  <c r="H310" i="73"/>
  <c r="H311" i="73" l="1"/>
  <c r="G312" i="73"/>
  <c r="H312" i="73" l="1"/>
  <c r="G313" i="73"/>
  <c r="DH103" i="53"/>
  <c r="DG103" i="53"/>
  <c r="DB103" i="53"/>
  <c r="DA103" i="53"/>
  <c r="CV103" i="53"/>
  <c r="CU103" i="53"/>
  <c r="DH102" i="53"/>
  <c r="DG102" i="53"/>
  <c r="DB102" i="53"/>
  <c r="DA102" i="53"/>
  <c r="CV102" i="53"/>
  <c r="CU102" i="53"/>
  <c r="DH101" i="53"/>
  <c r="DG101" i="53"/>
  <c r="DB101" i="53"/>
  <c r="DA101" i="53"/>
  <c r="CV101" i="53"/>
  <c r="CU101" i="53"/>
  <c r="DH100" i="53"/>
  <c r="DG100" i="53"/>
  <c r="DB100" i="53"/>
  <c r="DA100" i="53"/>
  <c r="CV100" i="53"/>
  <c r="CU100" i="53"/>
  <c r="DH99" i="53"/>
  <c r="DG99" i="53"/>
  <c r="DB99" i="53"/>
  <c r="DA99" i="53"/>
  <c r="CV99" i="53"/>
  <c r="CU99" i="53"/>
  <c r="DH98" i="53"/>
  <c r="DG98" i="53"/>
  <c r="DB98" i="53"/>
  <c r="DA98" i="53"/>
  <c r="CV98" i="53"/>
  <c r="CU98" i="53"/>
  <c r="DH97" i="53"/>
  <c r="DG97" i="53"/>
  <c r="DB97" i="53"/>
  <c r="DA97" i="53"/>
  <c r="CV97" i="53"/>
  <c r="CU97" i="53"/>
  <c r="DH96" i="53"/>
  <c r="DG96" i="53"/>
  <c r="DB96" i="53"/>
  <c r="DA96" i="53"/>
  <c r="CV96" i="53"/>
  <c r="CU96" i="53"/>
  <c r="DN95" i="53"/>
  <c r="DM95" i="53"/>
  <c r="DH95" i="53"/>
  <c r="DG95" i="53"/>
  <c r="DB95" i="53"/>
  <c r="DA95" i="53"/>
  <c r="CV95" i="53"/>
  <c r="CU95" i="53"/>
  <c r="DH94" i="53"/>
  <c r="DG94" i="53"/>
  <c r="DB94" i="53"/>
  <c r="DA94" i="53"/>
  <c r="CV94" i="53"/>
  <c r="CU94" i="53"/>
  <c r="DN93" i="53"/>
  <c r="DM93" i="53"/>
  <c r="DH93" i="53"/>
  <c r="DG93" i="53"/>
  <c r="DB93" i="53"/>
  <c r="DA93" i="53"/>
  <c r="CV93" i="53"/>
  <c r="CU93" i="53"/>
  <c r="DH92" i="53"/>
  <c r="DG92" i="53"/>
  <c r="DB92" i="53"/>
  <c r="DA92" i="53"/>
  <c r="CV92" i="53"/>
  <c r="CU92" i="53"/>
  <c r="G314" i="73" l="1"/>
  <c r="H313" i="73"/>
  <c r="EC81" i="53"/>
  <c r="EC79" i="53"/>
  <c r="EC77" i="53"/>
  <c r="EC75" i="53"/>
  <c r="EC69" i="53"/>
  <c r="EC67" i="53"/>
  <c r="EE47" i="53"/>
  <c r="EC47" i="53"/>
  <c r="EE29" i="53"/>
  <c r="EC29" i="53"/>
  <c r="EC28" i="53"/>
  <c r="EE27" i="53"/>
  <c r="EC27" i="53"/>
  <c r="EC26" i="53"/>
  <c r="EG21" i="53"/>
  <c r="EE21" i="53"/>
  <c r="EC21" i="53"/>
  <c r="EC20" i="53"/>
  <c r="EG17" i="53"/>
  <c r="EE17" i="53"/>
  <c r="CN103" i="53"/>
  <c r="CN102" i="53"/>
  <c r="CN101" i="53"/>
  <c r="DD99" i="53"/>
  <c r="DF99" i="53" s="1"/>
  <c r="HD49" i="53" s="1"/>
  <c r="DC99" i="53"/>
  <c r="DE99" i="53" s="1"/>
  <c r="HE49" i="53" s="1"/>
  <c r="CX99" i="53"/>
  <c r="CZ99" i="53" s="1"/>
  <c r="CW99" i="53"/>
  <c r="CY99" i="53" s="1"/>
  <c r="GW49" i="53" s="1"/>
  <c r="CR99" i="53"/>
  <c r="CT99" i="53" s="1"/>
  <c r="GT49" i="53" s="1"/>
  <c r="CQ99" i="53"/>
  <c r="CS99" i="53" s="1"/>
  <c r="GS49" i="53" s="1"/>
  <c r="CN99" i="53"/>
  <c r="DD98" i="53"/>
  <c r="DF98" i="53" s="1"/>
  <c r="HF48" i="53" s="1"/>
  <c r="DC98" i="53"/>
  <c r="DE98" i="53" s="1"/>
  <c r="HE48" i="53" s="1"/>
  <c r="CX98" i="53"/>
  <c r="CZ98" i="53" s="1"/>
  <c r="GX48" i="53" s="1"/>
  <c r="CW98" i="53"/>
  <c r="CY98" i="53" s="1"/>
  <c r="GY48" i="53" s="1"/>
  <c r="CR98" i="53"/>
  <c r="CT98" i="53" s="1"/>
  <c r="GR48" i="53" s="1"/>
  <c r="CQ98" i="53"/>
  <c r="CS98" i="53" s="1"/>
  <c r="GS48" i="53" s="1"/>
  <c r="CN98" i="53"/>
  <c r="DD97" i="53"/>
  <c r="DF97" i="53" s="1"/>
  <c r="HF47" i="53" s="1"/>
  <c r="DC97" i="53"/>
  <c r="DE97" i="53" s="1"/>
  <c r="HE47" i="53" s="1"/>
  <c r="CX97" i="53"/>
  <c r="CZ97" i="53" s="1"/>
  <c r="CW97" i="53"/>
  <c r="CY97" i="53" s="1"/>
  <c r="GY47" i="53" s="1"/>
  <c r="CR97" i="53"/>
  <c r="CT97" i="53" s="1"/>
  <c r="GR47" i="53" s="1"/>
  <c r="CQ97" i="53"/>
  <c r="CS97" i="53" s="1"/>
  <c r="GS39" i="53" s="1"/>
  <c r="CN97" i="53"/>
  <c r="DD96" i="53"/>
  <c r="DF96" i="53" s="1"/>
  <c r="HF46" i="53" s="1"/>
  <c r="DC96" i="53"/>
  <c r="DE96" i="53" s="1"/>
  <c r="HE42" i="53" s="1"/>
  <c r="CX96" i="53"/>
  <c r="CZ96" i="53" s="1"/>
  <c r="GZ46" i="53" s="1"/>
  <c r="CW96" i="53"/>
  <c r="CY96" i="53" s="1"/>
  <c r="GY42" i="53" s="1"/>
  <c r="CR96" i="53"/>
  <c r="CT96" i="53" s="1"/>
  <c r="GT46" i="53" s="1"/>
  <c r="CQ96" i="53"/>
  <c r="CS96" i="53" s="1"/>
  <c r="GS42" i="53" s="1"/>
  <c r="DJ95" i="53"/>
  <c r="DI95" i="53"/>
  <c r="DD95" i="53"/>
  <c r="DC95" i="53"/>
  <c r="DE95" i="53" s="1"/>
  <c r="HE21" i="53" s="1"/>
  <c r="CX95" i="53"/>
  <c r="CW95" i="53"/>
  <c r="CR95" i="53"/>
  <c r="CQ95" i="53"/>
  <c r="CS95" i="53" s="1"/>
  <c r="GQ21" i="53" s="1"/>
  <c r="CN95" i="53"/>
  <c r="DD94" i="53"/>
  <c r="DC94" i="53"/>
  <c r="CX94" i="53"/>
  <c r="CW94" i="53"/>
  <c r="CR94" i="53"/>
  <c r="CQ94" i="53"/>
  <c r="CN94" i="53"/>
  <c r="DJ93" i="53"/>
  <c r="DL93" i="53" s="1"/>
  <c r="DI93" i="53"/>
  <c r="DK93" i="53" s="1"/>
  <c r="HK19" i="53" s="1"/>
  <c r="DD93" i="53"/>
  <c r="DC93" i="53"/>
  <c r="DE93" i="53" s="1"/>
  <c r="HC19" i="53" s="1"/>
  <c r="CX93" i="53"/>
  <c r="CZ93" i="53" s="1"/>
  <c r="GZ19" i="53" s="1"/>
  <c r="CW93" i="53"/>
  <c r="CY93" i="53" s="1"/>
  <c r="GY19" i="53" s="1"/>
  <c r="CR93" i="53"/>
  <c r="CQ93" i="53"/>
  <c r="CS93" i="53" s="1"/>
  <c r="GS19" i="53" s="1"/>
  <c r="CN93" i="53"/>
  <c r="DD92" i="53"/>
  <c r="DC92" i="53"/>
  <c r="CX92" i="53"/>
  <c r="CW92" i="53"/>
  <c r="CR92" i="53"/>
  <c r="CQ92" i="53"/>
  <c r="CK89" i="53"/>
  <c r="CJ89" i="53"/>
  <c r="CE89" i="53"/>
  <c r="CD89" i="53"/>
  <c r="BY89" i="53"/>
  <c r="BX89" i="53"/>
  <c r="C89" i="53"/>
  <c r="D89" i="53" s="1"/>
  <c r="C88" i="53"/>
  <c r="D88" i="53" s="1"/>
  <c r="CK87" i="53"/>
  <c r="CJ87" i="53"/>
  <c r="CE87" i="53"/>
  <c r="CD87" i="53"/>
  <c r="BY87" i="53"/>
  <c r="BX87" i="53"/>
  <c r="C87" i="53"/>
  <c r="D87" i="53" s="1"/>
  <c r="C86" i="53"/>
  <c r="D86" i="53" s="1"/>
  <c r="GJ85" i="53"/>
  <c r="GI85" i="53"/>
  <c r="GH85" i="53"/>
  <c r="GG85" i="53"/>
  <c r="GF85" i="53"/>
  <c r="GE85" i="53"/>
  <c r="GD85" i="53"/>
  <c r="GC85" i="53"/>
  <c r="GB85" i="53"/>
  <c r="GA85" i="53"/>
  <c r="FZ85" i="53"/>
  <c r="FY85" i="53"/>
  <c r="FT85" i="53"/>
  <c r="FS85" i="53"/>
  <c r="FR85" i="53"/>
  <c r="FC85" i="53"/>
  <c r="FB85" i="53"/>
  <c r="FA85" i="53"/>
  <c r="EZ85" i="53"/>
  <c r="EY85" i="53"/>
  <c r="EX85" i="53"/>
  <c r="EV85" i="53"/>
  <c r="EU85" i="53"/>
  <c r="ET85" i="53"/>
  <c r="ES85" i="53"/>
  <c r="ER85" i="53"/>
  <c r="EQ85" i="53"/>
  <c r="EL85" i="53"/>
  <c r="EK85" i="53"/>
  <c r="EJ85" i="53"/>
  <c r="EE85" i="53"/>
  <c r="ED85" i="53"/>
  <c r="EC85" i="53"/>
  <c r="DX85" i="53"/>
  <c r="DW85" i="53"/>
  <c r="DV85" i="53"/>
  <c r="CO85" i="53"/>
  <c r="CN85" i="53"/>
  <c r="CM85" i="53"/>
  <c r="CL85" i="53"/>
  <c r="CK85" i="53"/>
  <c r="CJ85" i="53"/>
  <c r="CI85" i="53"/>
  <c r="CH85" i="53"/>
  <c r="CG85" i="53"/>
  <c r="CF85" i="53"/>
  <c r="CE85" i="53"/>
  <c r="CD85" i="53"/>
  <c r="CC85" i="53"/>
  <c r="CB85" i="53"/>
  <c r="CA85" i="53"/>
  <c r="BZ85" i="53"/>
  <c r="BY85" i="53"/>
  <c r="BX85" i="53"/>
  <c r="BM85" i="53"/>
  <c r="BL85" i="53"/>
  <c r="BK85" i="53"/>
  <c r="BJ85" i="53"/>
  <c r="BI85" i="53"/>
  <c r="BH85" i="53"/>
  <c r="BG85" i="53"/>
  <c r="BF85" i="53"/>
  <c r="BE85" i="53"/>
  <c r="BD85" i="53"/>
  <c r="BC85" i="53"/>
  <c r="BB85" i="53"/>
  <c r="BA85" i="53"/>
  <c r="AZ85" i="53"/>
  <c r="AY85" i="53"/>
  <c r="AW85" i="53"/>
  <c r="AV85" i="53"/>
  <c r="AU85" i="53"/>
  <c r="AT85" i="53"/>
  <c r="AS85" i="53"/>
  <c r="AR85" i="53"/>
  <c r="C85" i="53"/>
  <c r="A85" i="53"/>
  <c r="GJ84" i="53"/>
  <c r="GI84" i="53"/>
  <c r="GH84" i="53"/>
  <c r="GG84" i="53"/>
  <c r="GF84" i="53"/>
  <c r="GE84" i="53"/>
  <c r="GD84" i="53"/>
  <c r="GC84" i="53"/>
  <c r="GB84" i="53"/>
  <c r="GA84" i="53"/>
  <c r="FZ84" i="53"/>
  <c r="FY84" i="53"/>
  <c r="FR84" i="53"/>
  <c r="FC84" i="53"/>
  <c r="FB84" i="53"/>
  <c r="FA84" i="53"/>
  <c r="EZ84" i="53"/>
  <c r="EY84" i="53"/>
  <c r="EX84" i="53"/>
  <c r="EV84" i="53"/>
  <c r="EU84" i="53"/>
  <c r="ET84" i="53"/>
  <c r="ES84" i="53"/>
  <c r="ER84" i="53"/>
  <c r="EQ84" i="53"/>
  <c r="EJ84" i="53"/>
  <c r="EC84" i="53"/>
  <c r="DV84" i="53"/>
  <c r="CO84" i="53"/>
  <c r="CN84" i="53"/>
  <c r="CM84" i="53"/>
  <c r="CL84" i="53"/>
  <c r="CK84" i="53"/>
  <c r="CJ84" i="53"/>
  <c r="CI84" i="53"/>
  <c r="CH84" i="53"/>
  <c r="CG84" i="53"/>
  <c r="CF84" i="53"/>
  <c r="CE84" i="53"/>
  <c r="CD84" i="53"/>
  <c r="CC84" i="53"/>
  <c r="CB84" i="53"/>
  <c r="CA84" i="53"/>
  <c r="BZ84" i="53"/>
  <c r="BY84" i="53"/>
  <c r="BX84" i="53"/>
  <c r="BK84" i="53"/>
  <c r="BJ84" i="53"/>
  <c r="BI84" i="53"/>
  <c r="BH84" i="53"/>
  <c r="BG84" i="53"/>
  <c r="BF84" i="53"/>
  <c r="BE84" i="53"/>
  <c r="BD84" i="53"/>
  <c r="BC84" i="53"/>
  <c r="BB84" i="53"/>
  <c r="BA84" i="53"/>
  <c r="AZ84" i="53"/>
  <c r="AY84" i="53"/>
  <c r="AW84" i="53"/>
  <c r="AV84" i="53"/>
  <c r="AU84" i="53"/>
  <c r="AT84" i="53"/>
  <c r="AS84" i="53"/>
  <c r="AR84" i="53"/>
  <c r="C84" i="53"/>
  <c r="A84" i="53"/>
  <c r="FT83" i="53"/>
  <c r="FS83" i="53"/>
  <c r="FR83" i="53"/>
  <c r="FC83" i="53"/>
  <c r="FB83" i="53"/>
  <c r="FA83" i="53"/>
  <c r="EZ83" i="53"/>
  <c r="EY83" i="53"/>
  <c r="EX83" i="53"/>
  <c r="EV83" i="53"/>
  <c r="EU83" i="53"/>
  <c r="ET83" i="53"/>
  <c r="ES83" i="53"/>
  <c r="ER83" i="53"/>
  <c r="EQ83" i="53"/>
  <c r="EL83" i="53"/>
  <c r="EK83" i="53"/>
  <c r="EJ83" i="53"/>
  <c r="EE83" i="53"/>
  <c r="ED83" i="53"/>
  <c r="EC83" i="53"/>
  <c r="DX83" i="53"/>
  <c r="DW83" i="53"/>
  <c r="DV83" i="53"/>
  <c r="CO83" i="53"/>
  <c r="CN83" i="53"/>
  <c r="CM83" i="53"/>
  <c r="CL83" i="53"/>
  <c r="CK83" i="53"/>
  <c r="CJ83" i="53"/>
  <c r="CI83" i="53"/>
  <c r="CH83" i="53"/>
  <c r="CG83" i="53"/>
  <c r="CF83" i="53"/>
  <c r="CE83" i="53"/>
  <c r="CD83" i="53"/>
  <c r="CC83" i="53"/>
  <c r="CB83" i="53"/>
  <c r="CA83" i="53"/>
  <c r="BZ83" i="53"/>
  <c r="BY83" i="53"/>
  <c r="BX83" i="53"/>
  <c r="BM83" i="53"/>
  <c r="BL83" i="53"/>
  <c r="BK83" i="53"/>
  <c r="BJ83" i="53"/>
  <c r="BI83" i="53"/>
  <c r="BH83" i="53"/>
  <c r="BG83" i="53"/>
  <c r="BF83" i="53"/>
  <c r="BE83" i="53"/>
  <c r="BD83" i="53"/>
  <c r="BC83" i="53"/>
  <c r="BB83" i="53"/>
  <c r="BA83" i="53"/>
  <c r="AZ83" i="53"/>
  <c r="AY83" i="53"/>
  <c r="AW83" i="53"/>
  <c r="AV83" i="53"/>
  <c r="AU83" i="53"/>
  <c r="AT83" i="53"/>
  <c r="AS83" i="53"/>
  <c r="AR83" i="53"/>
  <c r="C83" i="53"/>
  <c r="A83" i="53"/>
  <c r="FR82" i="53"/>
  <c r="FC82" i="53"/>
  <c r="FB82" i="53"/>
  <c r="FA82" i="53"/>
  <c r="EZ82" i="53"/>
  <c r="EY82" i="53"/>
  <c r="EX82" i="53"/>
  <c r="EV82" i="53"/>
  <c r="EU82" i="53"/>
  <c r="ET82" i="53"/>
  <c r="ES82" i="53"/>
  <c r="ER82" i="53"/>
  <c r="EQ82" i="53"/>
  <c r="EJ82" i="53"/>
  <c r="EC82" i="53"/>
  <c r="DV82" i="53"/>
  <c r="CO82" i="53"/>
  <c r="CN82" i="53"/>
  <c r="CM82" i="53"/>
  <c r="CL82" i="53"/>
  <c r="CK82" i="53"/>
  <c r="CJ82" i="53"/>
  <c r="CI82" i="53"/>
  <c r="CH82" i="53"/>
  <c r="CG82" i="53"/>
  <c r="CF82" i="53"/>
  <c r="CE82" i="53"/>
  <c r="CD82" i="53"/>
  <c r="CC82" i="53"/>
  <c r="CB82" i="53"/>
  <c r="CA82" i="53"/>
  <c r="BZ82" i="53"/>
  <c r="BY82" i="53"/>
  <c r="BX82" i="53"/>
  <c r="BK82" i="53"/>
  <c r="BJ82" i="53"/>
  <c r="BI82" i="53"/>
  <c r="BH82" i="53"/>
  <c r="BG82" i="53"/>
  <c r="BF82" i="53"/>
  <c r="BE82" i="53"/>
  <c r="BD82" i="53"/>
  <c r="BC82" i="53"/>
  <c r="BB82" i="53"/>
  <c r="BA82" i="53"/>
  <c r="AZ82" i="53"/>
  <c r="AY82" i="53"/>
  <c r="AW82" i="53"/>
  <c r="AV82" i="53"/>
  <c r="AU82" i="53"/>
  <c r="AT82" i="53"/>
  <c r="AS82" i="53"/>
  <c r="AR82" i="53"/>
  <c r="C82" i="53"/>
  <c r="A82" i="53"/>
  <c r="GJ81" i="53"/>
  <c r="GI81" i="53"/>
  <c r="GH81" i="53"/>
  <c r="GG81" i="53"/>
  <c r="GF81" i="53"/>
  <c r="GE81" i="53"/>
  <c r="GD81" i="53"/>
  <c r="GC81" i="53"/>
  <c r="GB81" i="53"/>
  <c r="GA81" i="53"/>
  <c r="FZ81" i="53"/>
  <c r="FY81" i="53"/>
  <c r="FS81" i="53"/>
  <c r="FR81" i="53"/>
  <c r="FC81" i="53"/>
  <c r="FB81" i="53"/>
  <c r="FA81" i="53"/>
  <c r="EZ81" i="53"/>
  <c r="EY81" i="53"/>
  <c r="EX81" i="53"/>
  <c r="EV81" i="53"/>
  <c r="EU81" i="53"/>
  <c r="ET81" i="53"/>
  <c r="ES81" i="53"/>
  <c r="ER81" i="53"/>
  <c r="EQ81" i="53"/>
  <c r="EK81" i="53"/>
  <c r="EJ81" i="53"/>
  <c r="ED81" i="53"/>
  <c r="DW81" i="53"/>
  <c r="CO81" i="53"/>
  <c r="CN81" i="53"/>
  <c r="CM81" i="53"/>
  <c r="CL81" i="53"/>
  <c r="CK81" i="53"/>
  <c r="CJ81" i="53"/>
  <c r="CI81" i="53"/>
  <c r="CH81" i="53"/>
  <c r="CG81" i="53"/>
  <c r="CF81" i="53"/>
  <c r="CE81" i="53"/>
  <c r="CD81" i="53"/>
  <c r="CC81" i="53"/>
  <c r="CB81" i="53"/>
  <c r="CA81" i="53"/>
  <c r="BZ81" i="53"/>
  <c r="BY81" i="53"/>
  <c r="BX81" i="53"/>
  <c r="BL81" i="53"/>
  <c r="BK81" i="53"/>
  <c r="BJ81" i="53"/>
  <c r="BI81" i="53"/>
  <c r="BH81" i="53"/>
  <c r="BG81" i="53"/>
  <c r="BF81" i="53"/>
  <c r="BE81" i="53"/>
  <c r="BD81" i="53"/>
  <c r="BC81" i="53"/>
  <c r="BB81" i="53"/>
  <c r="BA81" i="53"/>
  <c r="AZ81" i="53"/>
  <c r="AY81" i="53"/>
  <c r="AW81" i="53"/>
  <c r="AV81" i="53"/>
  <c r="AU81" i="53"/>
  <c r="AT81" i="53"/>
  <c r="AS81" i="53"/>
  <c r="AR81" i="53"/>
  <c r="C81" i="53"/>
  <c r="A81" i="53"/>
  <c r="GJ80" i="53"/>
  <c r="GI80" i="53"/>
  <c r="GH80" i="53"/>
  <c r="GG80" i="53"/>
  <c r="GF80" i="53"/>
  <c r="GE80" i="53"/>
  <c r="GD80" i="53"/>
  <c r="GC80" i="53"/>
  <c r="GB80" i="53"/>
  <c r="GA80" i="53"/>
  <c r="FZ80" i="53"/>
  <c r="FY80" i="53"/>
  <c r="FC80" i="53"/>
  <c r="FB80" i="53"/>
  <c r="FA80" i="53"/>
  <c r="EZ80" i="53"/>
  <c r="EY80" i="53"/>
  <c r="EX80" i="53"/>
  <c r="EV80" i="53"/>
  <c r="EU80" i="53"/>
  <c r="ET80" i="53"/>
  <c r="ES80" i="53"/>
  <c r="ER80" i="53"/>
  <c r="EQ80" i="53"/>
  <c r="CO80" i="53"/>
  <c r="CN80" i="53"/>
  <c r="CM80" i="53"/>
  <c r="CL80" i="53"/>
  <c r="CK80" i="53"/>
  <c r="CJ80" i="53"/>
  <c r="CI80" i="53"/>
  <c r="CH80" i="53"/>
  <c r="CG80" i="53"/>
  <c r="CF80" i="53"/>
  <c r="CE80" i="53"/>
  <c r="CD80" i="53"/>
  <c r="CC80" i="53"/>
  <c r="CB80" i="53"/>
  <c r="CA80" i="53"/>
  <c r="BZ80" i="53"/>
  <c r="BY80" i="53"/>
  <c r="BX80" i="53"/>
  <c r="BJ80" i="53"/>
  <c r="BI80" i="53"/>
  <c r="BH80" i="53"/>
  <c r="BG80" i="53"/>
  <c r="BF80" i="53"/>
  <c r="BE80" i="53"/>
  <c r="BD80" i="53"/>
  <c r="BC80" i="53"/>
  <c r="BB80" i="53"/>
  <c r="BA80" i="53"/>
  <c r="AZ80" i="53"/>
  <c r="AY80" i="53"/>
  <c r="AW80" i="53"/>
  <c r="AV80" i="53"/>
  <c r="AU80" i="53"/>
  <c r="AT80" i="53"/>
  <c r="AS80" i="53"/>
  <c r="AR80" i="53"/>
  <c r="C80" i="53"/>
  <c r="A80" i="53"/>
  <c r="FS79" i="53"/>
  <c r="FR79" i="53"/>
  <c r="FC79" i="53"/>
  <c r="FB79" i="53"/>
  <c r="FA79" i="53"/>
  <c r="EZ79" i="53"/>
  <c r="EY79" i="53"/>
  <c r="EX79" i="53"/>
  <c r="EV79" i="53"/>
  <c r="EU79" i="53"/>
  <c r="ET79" i="53"/>
  <c r="ES79" i="53"/>
  <c r="ER79" i="53"/>
  <c r="EQ79" i="53"/>
  <c r="EK79" i="53"/>
  <c r="EJ79" i="53"/>
  <c r="ED79" i="53"/>
  <c r="DW79" i="53"/>
  <c r="CO79" i="53"/>
  <c r="CN79" i="53"/>
  <c r="CM79" i="53"/>
  <c r="CL79" i="53"/>
  <c r="CK79" i="53"/>
  <c r="CJ79" i="53"/>
  <c r="CI79" i="53"/>
  <c r="CH79" i="53"/>
  <c r="CG79" i="53"/>
  <c r="CF79" i="53"/>
  <c r="CE79" i="53"/>
  <c r="CD79" i="53"/>
  <c r="CC79" i="53"/>
  <c r="CB79" i="53"/>
  <c r="CA79" i="53"/>
  <c r="BZ79" i="53"/>
  <c r="BY79" i="53"/>
  <c r="BX79" i="53"/>
  <c r="BL79" i="53"/>
  <c r="BK79" i="53"/>
  <c r="BJ79" i="53"/>
  <c r="BI79" i="53"/>
  <c r="BH79" i="53"/>
  <c r="BG79" i="53"/>
  <c r="BF79" i="53"/>
  <c r="BE79" i="53"/>
  <c r="BD79" i="53"/>
  <c r="BC79" i="53"/>
  <c r="BB79" i="53"/>
  <c r="BA79" i="53"/>
  <c r="AZ79" i="53"/>
  <c r="AY79" i="53"/>
  <c r="AW79" i="53"/>
  <c r="AV79" i="53"/>
  <c r="AU79" i="53"/>
  <c r="AT79" i="53"/>
  <c r="AS79" i="53"/>
  <c r="AR79" i="53"/>
  <c r="C79" i="53"/>
  <c r="A79" i="53"/>
  <c r="FC78" i="53"/>
  <c r="FB78" i="53"/>
  <c r="FA78" i="53"/>
  <c r="EZ78" i="53"/>
  <c r="EY78" i="53"/>
  <c r="EX78" i="53"/>
  <c r="EV78" i="53"/>
  <c r="EU78" i="53"/>
  <c r="ET78" i="53"/>
  <c r="ES78" i="53"/>
  <c r="ER78" i="53"/>
  <c r="EQ78" i="53"/>
  <c r="CO78" i="53"/>
  <c r="CN78" i="53"/>
  <c r="CM78" i="53"/>
  <c r="CL78" i="53"/>
  <c r="CK78" i="53"/>
  <c r="CJ78" i="53"/>
  <c r="CI78" i="53"/>
  <c r="CH78" i="53"/>
  <c r="CG78" i="53"/>
  <c r="CF78" i="53"/>
  <c r="CE78" i="53"/>
  <c r="CD78" i="53"/>
  <c r="CC78" i="53"/>
  <c r="CB78" i="53"/>
  <c r="CA78" i="53"/>
  <c r="BZ78" i="53"/>
  <c r="BY78" i="53"/>
  <c r="BX78" i="53"/>
  <c r="BJ78" i="53"/>
  <c r="BI78" i="53"/>
  <c r="BH78" i="53"/>
  <c r="BG78" i="53"/>
  <c r="BF78" i="53"/>
  <c r="BE78" i="53"/>
  <c r="BD78" i="53"/>
  <c r="BC78" i="53"/>
  <c r="BB78" i="53"/>
  <c r="BA78" i="53"/>
  <c r="AZ78" i="53"/>
  <c r="AY78" i="53"/>
  <c r="AW78" i="53"/>
  <c r="AV78" i="53"/>
  <c r="AU78" i="53"/>
  <c r="AT78" i="53"/>
  <c r="AS78" i="53"/>
  <c r="AR78" i="53"/>
  <c r="C78" i="53"/>
  <c r="A78" i="53"/>
  <c r="GJ77" i="53"/>
  <c r="GI77" i="53"/>
  <c r="GH77" i="53"/>
  <c r="GG77" i="53"/>
  <c r="GF77" i="53"/>
  <c r="GE77" i="53"/>
  <c r="GD77" i="53"/>
  <c r="GC77" i="53"/>
  <c r="GB77" i="53"/>
  <c r="GA77" i="53"/>
  <c r="FZ77" i="53"/>
  <c r="FY77" i="53"/>
  <c r="FS77" i="53"/>
  <c r="FR77" i="53"/>
  <c r="FC77" i="53"/>
  <c r="FB77" i="53"/>
  <c r="FA77" i="53"/>
  <c r="EZ77" i="53"/>
  <c r="EY77" i="53"/>
  <c r="EX77" i="53"/>
  <c r="EV77" i="53"/>
  <c r="EU77" i="53"/>
  <c r="ET77" i="53"/>
  <c r="ES77" i="53"/>
  <c r="ER77" i="53"/>
  <c r="EQ77" i="53"/>
  <c r="EK77" i="53"/>
  <c r="EJ77" i="53"/>
  <c r="ED77" i="53"/>
  <c r="DW77" i="53"/>
  <c r="CO77" i="53"/>
  <c r="CN77" i="53"/>
  <c r="CM77" i="53"/>
  <c r="CL77" i="53"/>
  <c r="CK77" i="53"/>
  <c r="CJ77" i="53"/>
  <c r="CI77" i="53"/>
  <c r="CH77" i="53"/>
  <c r="CG77" i="53"/>
  <c r="CF77" i="53"/>
  <c r="CE77" i="53"/>
  <c r="CD77" i="53"/>
  <c r="CC77" i="53"/>
  <c r="CB77" i="53"/>
  <c r="CA77" i="53"/>
  <c r="BZ77" i="53"/>
  <c r="BY77" i="53"/>
  <c r="BX77" i="53"/>
  <c r="BL77" i="53"/>
  <c r="BK77" i="53"/>
  <c r="BJ77" i="53"/>
  <c r="BI77" i="53"/>
  <c r="BH77" i="53"/>
  <c r="BG77" i="53"/>
  <c r="BF77" i="53"/>
  <c r="BE77" i="53"/>
  <c r="BD77" i="53"/>
  <c r="BC77" i="53"/>
  <c r="BB77" i="53"/>
  <c r="BA77" i="53"/>
  <c r="AZ77" i="53"/>
  <c r="AY77" i="53"/>
  <c r="AW77" i="53"/>
  <c r="AV77" i="53"/>
  <c r="AU77" i="53"/>
  <c r="AT77" i="53"/>
  <c r="AS77" i="53"/>
  <c r="AR77" i="53"/>
  <c r="C77" i="53"/>
  <c r="A77" i="53"/>
  <c r="GJ76" i="53"/>
  <c r="GI76" i="53"/>
  <c r="GH76" i="53"/>
  <c r="GG76" i="53"/>
  <c r="GF76" i="53"/>
  <c r="GE76" i="53"/>
  <c r="GD76" i="53"/>
  <c r="GC76" i="53"/>
  <c r="GB76" i="53"/>
  <c r="GA76" i="53"/>
  <c r="FZ76" i="53"/>
  <c r="FY76" i="53"/>
  <c r="FC76" i="53"/>
  <c r="FB76" i="53"/>
  <c r="FA76" i="53"/>
  <c r="EZ76" i="53"/>
  <c r="EY76" i="53"/>
  <c r="EX76" i="53"/>
  <c r="EV76" i="53"/>
  <c r="EU76" i="53"/>
  <c r="ET76" i="53"/>
  <c r="ES76" i="53"/>
  <c r="ER76" i="53"/>
  <c r="EQ76" i="53"/>
  <c r="CO76" i="53"/>
  <c r="CN76" i="53"/>
  <c r="CM76" i="53"/>
  <c r="CL76" i="53"/>
  <c r="CK76" i="53"/>
  <c r="CJ76" i="53"/>
  <c r="CI76" i="53"/>
  <c r="CH76" i="53"/>
  <c r="CG76" i="53"/>
  <c r="CF76" i="53"/>
  <c r="CE76" i="53"/>
  <c r="CD76" i="53"/>
  <c r="CC76" i="53"/>
  <c r="CB76" i="53"/>
  <c r="CA76" i="53"/>
  <c r="BZ76" i="53"/>
  <c r="BY76" i="53"/>
  <c r="BX76" i="53"/>
  <c r="BJ76" i="53"/>
  <c r="BI76" i="53"/>
  <c r="BH76" i="53"/>
  <c r="BG76" i="53"/>
  <c r="BF76" i="53"/>
  <c r="BE76" i="53"/>
  <c r="BD76" i="53"/>
  <c r="BC76" i="53"/>
  <c r="BB76" i="53"/>
  <c r="BA76" i="53"/>
  <c r="AZ76" i="53"/>
  <c r="AY76" i="53"/>
  <c r="AW76" i="53"/>
  <c r="AV76" i="53"/>
  <c r="AU76" i="53"/>
  <c r="AT76" i="53"/>
  <c r="AS76" i="53"/>
  <c r="AR76" i="53"/>
  <c r="C76" i="53"/>
  <c r="A76" i="53"/>
  <c r="FS75" i="53"/>
  <c r="FR75" i="53"/>
  <c r="FC75" i="53"/>
  <c r="FB75" i="53"/>
  <c r="FA75" i="53"/>
  <c r="EZ75" i="53"/>
  <c r="EY75" i="53"/>
  <c r="EX75" i="53"/>
  <c r="EV75" i="53"/>
  <c r="EU75" i="53"/>
  <c r="ET75" i="53"/>
  <c r="ES75" i="53"/>
  <c r="ER75" i="53"/>
  <c r="EQ75" i="53"/>
  <c r="EK75" i="53"/>
  <c r="EJ75" i="53"/>
  <c r="ED75" i="53"/>
  <c r="DW75" i="53"/>
  <c r="CO75" i="53"/>
  <c r="CN75" i="53"/>
  <c r="CM75" i="53"/>
  <c r="CL75" i="53"/>
  <c r="CK75" i="53"/>
  <c r="CJ75" i="53"/>
  <c r="CI75" i="53"/>
  <c r="CH75" i="53"/>
  <c r="CG75" i="53"/>
  <c r="CF75" i="53"/>
  <c r="CE75" i="53"/>
  <c r="CD75" i="53"/>
  <c r="CC75" i="53"/>
  <c r="CB75" i="53"/>
  <c r="CA75" i="53"/>
  <c r="BZ75" i="53"/>
  <c r="BY75" i="53"/>
  <c r="BX75" i="53"/>
  <c r="BL75" i="53"/>
  <c r="BK75" i="53"/>
  <c r="BJ75" i="53"/>
  <c r="BI75" i="53"/>
  <c r="BH75" i="53"/>
  <c r="BG75" i="53"/>
  <c r="BF75" i="53"/>
  <c r="BE75" i="53"/>
  <c r="BD75" i="53"/>
  <c r="BC75" i="53"/>
  <c r="BB75" i="53"/>
  <c r="BA75" i="53"/>
  <c r="AZ75" i="53"/>
  <c r="AY75" i="53"/>
  <c r="AW75" i="53"/>
  <c r="AV75" i="53"/>
  <c r="AU75" i="53"/>
  <c r="AT75" i="53"/>
  <c r="AS75" i="53"/>
  <c r="AR75" i="53"/>
  <c r="C75" i="53"/>
  <c r="A75" i="53"/>
  <c r="FC74" i="53"/>
  <c r="FB74" i="53"/>
  <c r="FA74" i="53"/>
  <c r="EZ74" i="53"/>
  <c r="EY74" i="53"/>
  <c r="EX74" i="53"/>
  <c r="EV74" i="53"/>
  <c r="EU74" i="53"/>
  <c r="ET74" i="53"/>
  <c r="ES74" i="53"/>
  <c r="ER74" i="53"/>
  <c r="EQ74" i="53"/>
  <c r="CO74" i="53"/>
  <c r="CN74" i="53"/>
  <c r="CM74" i="53"/>
  <c r="CL74" i="53"/>
  <c r="CK74" i="53"/>
  <c r="CJ74" i="53"/>
  <c r="CI74" i="53"/>
  <c r="CH74" i="53"/>
  <c r="CG74" i="53"/>
  <c r="CF74" i="53"/>
  <c r="CE74" i="53"/>
  <c r="CD74" i="53"/>
  <c r="CC74" i="53"/>
  <c r="CB74" i="53"/>
  <c r="CA74" i="53"/>
  <c r="BZ74" i="53"/>
  <c r="BY74" i="53"/>
  <c r="BX74" i="53"/>
  <c r="BJ74" i="53"/>
  <c r="BI74" i="53"/>
  <c r="BH74" i="53"/>
  <c r="BG74" i="53"/>
  <c r="BF74" i="53"/>
  <c r="BE74" i="53"/>
  <c r="BD74" i="53"/>
  <c r="BC74" i="53"/>
  <c r="BB74" i="53"/>
  <c r="BA74" i="53"/>
  <c r="AZ74" i="53"/>
  <c r="AY74" i="53"/>
  <c r="AW74" i="53"/>
  <c r="AV74" i="53"/>
  <c r="AU74" i="53"/>
  <c r="AT74" i="53"/>
  <c r="AS74" i="53"/>
  <c r="AR74" i="53"/>
  <c r="C74" i="53"/>
  <c r="A74" i="53"/>
  <c r="GJ73" i="53"/>
  <c r="GI73" i="53"/>
  <c r="GH73" i="53"/>
  <c r="GG73" i="53"/>
  <c r="GF73" i="53"/>
  <c r="GE73" i="53"/>
  <c r="GD73" i="53"/>
  <c r="GC73" i="53"/>
  <c r="GB73" i="53"/>
  <c r="GA73" i="53"/>
  <c r="FZ73" i="53"/>
  <c r="FY73" i="53"/>
  <c r="FT73" i="53"/>
  <c r="FS73" i="53"/>
  <c r="FR73" i="53"/>
  <c r="FC73" i="53"/>
  <c r="FB73" i="53"/>
  <c r="FA73" i="53"/>
  <c r="EZ73" i="53"/>
  <c r="EY73" i="53"/>
  <c r="EX73" i="53"/>
  <c r="EV73" i="53"/>
  <c r="EU73" i="53"/>
  <c r="ET73" i="53"/>
  <c r="ES73" i="53"/>
  <c r="ER73" i="53"/>
  <c r="EQ73" i="53"/>
  <c r="EL73" i="53"/>
  <c r="EK73" i="53"/>
  <c r="EJ73" i="53"/>
  <c r="EE73" i="53"/>
  <c r="ED73" i="53"/>
  <c r="EC73" i="53"/>
  <c r="DX73" i="53"/>
  <c r="DW73" i="53"/>
  <c r="DV73" i="53"/>
  <c r="CO73" i="53"/>
  <c r="CN73" i="53"/>
  <c r="CM73" i="53"/>
  <c r="CL73" i="53"/>
  <c r="CK73" i="53"/>
  <c r="CJ73" i="53"/>
  <c r="CI73" i="53"/>
  <c r="CH73" i="53"/>
  <c r="CG73" i="53"/>
  <c r="CF73" i="53"/>
  <c r="CE73" i="53"/>
  <c r="CD73" i="53"/>
  <c r="CC73" i="53"/>
  <c r="CB73" i="53"/>
  <c r="CA73" i="53"/>
  <c r="BZ73" i="53"/>
  <c r="BY73" i="53"/>
  <c r="BX73" i="53"/>
  <c r="BM73" i="53"/>
  <c r="BL73" i="53"/>
  <c r="BK73" i="53"/>
  <c r="BJ73" i="53"/>
  <c r="BI73" i="53"/>
  <c r="BH73" i="53"/>
  <c r="BG73" i="53"/>
  <c r="BF73" i="53"/>
  <c r="BE73" i="53"/>
  <c r="BD73" i="53"/>
  <c r="BC73" i="53"/>
  <c r="BB73" i="53"/>
  <c r="BA73" i="53"/>
  <c r="AZ73" i="53"/>
  <c r="AY73" i="53"/>
  <c r="AW73" i="53"/>
  <c r="AV73" i="53"/>
  <c r="AU73" i="53"/>
  <c r="AT73" i="53"/>
  <c r="AS73" i="53"/>
  <c r="AR73" i="53"/>
  <c r="C73" i="53"/>
  <c r="A73" i="53"/>
  <c r="GJ72" i="53"/>
  <c r="GI72" i="53"/>
  <c r="GH72" i="53"/>
  <c r="GG72" i="53"/>
  <c r="GF72" i="53"/>
  <c r="GE72" i="53"/>
  <c r="GD72" i="53"/>
  <c r="GC72" i="53"/>
  <c r="GB72" i="53"/>
  <c r="GA72" i="53"/>
  <c r="FZ72" i="53"/>
  <c r="FY72" i="53"/>
  <c r="FR72" i="53"/>
  <c r="FC72" i="53"/>
  <c r="FB72" i="53"/>
  <c r="FA72" i="53"/>
  <c r="EZ72" i="53"/>
  <c r="EY72" i="53"/>
  <c r="EX72" i="53"/>
  <c r="EV72" i="53"/>
  <c r="EU72" i="53"/>
  <c r="ET72" i="53"/>
  <c r="ES72" i="53"/>
  <c r="ER72" i="53"/>
  <c r="EQ72" i="53"/>
  <c r="EJ72" i="53"/>
  <c r="EC72" i="53"/>
  <c r="DV72" i="53"/>
  <c r="CO72" i="53"/>
  <c r="CN72" i="53"/>
  <c r="CM72" i="53"/>
  <c r="CL72" i="53"/>
  <c r="CK72" i="53"/>
  <c r="CJ72" i="53"/>
  <c r="CI72" i="53"/>
  <c r="CH72" i="53"/>
  <c r="CG72" i="53"/>
  <c r="CF72" i="53"/>
  <c r="CE72" i="53"/>
  <c r="CD72" i="53"/>
  <c r="CC72" i="53"/>
  <c r="CB72" i="53"/>
  <c r="CA72" i="53"/>
  <c r="BZ72" i="53"/>
  <c r="BY72" i="53"/>
  <c r="BX72" i="53"/>
  <c r="BK72" i="53"/>
  <c r="BJ72" i="53"/>
  <c r="BI72" i="53"/>
  <c r="BH72" i="53"/>
  <c r="BG72" i="53"/>
  <c r="BF72" i="53"/>
  <c r="BE72" i="53"/>
  <c r="BD72" i="53"/>
  <c r="BC72" i="53"/>
  <c r="BB72" i="53"/>
  <c r="BA72" i="53"/>
  <c r="AZ72" i="53"/>
  <c r="AY72" i="53"/>
  <c r="AW72" i="53"/>
  <c r="AV72" i="53"/>
  <c r="AU72" i="53"/>
  <c r="AT72" i="53"/>
  <c r="AS72" i="53"/>
  <c r="AR72" i="53"/>
  <c r="C72" i="53"/>
  <c r="A72" i="53"/>
  <c r="FT71" i="53"/>
  <c r="FS71" i="53"/>
  <c r="FR71" i="53"/>
  <c r="FC71" i="53"/>
  <c r="FB71" i="53"/>
  <c r="FA71" i="53"/>
  <c r="EZ71" i="53"/>
  <c r="EY71" i="53"/>
  <c r="EX71" i="53"/>
  <c r="EV71" i="53"/>
  <c r="EU71" i="53"/>
  <c r="ET71" i="53"/>
  <c r="ES71" i="53"/>
  <c r="ER71" i="53"/>
  <c r="EQ71" i="53"/>
  <c r="EL71" i="53"/>
  <c r="EK71" i="53"/>
  <c r="EJ71" i="53"/>
  <c r="EE71" i="53"/>
  <c r="ED71" i="53"/>
  <c r="EC71" i="53"/>
  <c r="DX71" i="53"/>
  <c r="DW71" i="53"/>
  <c r="DV71" i="53"/>
  <c r="CO71" i="53"/>
  <c r="CN71" i="53"/>
  <c r="CM71" i="53"/>
  <c r="CL71" i="53"/>
  <c r="CK71" i="53"/>
  <c r="CJ71" i="53"/>
  <c r="CI71" i="53"/>
  <c r="CH71" i="53"/>
  <c r="CG71" i="53"/>
  <c r="CF71" i="53"/>
  <c r="CE71" i="53"/>
  <c r="CD71" i="53"/>
  <c r="CC71" i="53"/>
  <c r="CB71" i="53"/>
  <c r="CA71" i="53"/>
  <c r="BZ71" i="53"/>
  <c r="BY71" i="53"/>
  <c r="BX71" i="53"/>
  <c r="BM71" i="53"/>
  <c r="BL71" i="53"/>
  <c r="BK71" i="53"/>
  <c r="BJ71" i="53"/>
  <c r="BI71" i="53"/>
  <c r="BH71" i="53"/>
  <c r="BG71" i="53"/>
  <c r="BF71" i="53"/>
  <c r="BE71" i="53"/>
  <c r="BD71" i="53"/>
  <c r="BC71" i="53"/>
  <c r="BB71" i="53"/>
  <c r="BA71" i="53"/>
  <c r="AZ71" i="53"/>
  <c r="AY71" i="53"/>
  <c r="AW71" i="53"/>
  <c r="AV71" i="53"/>
  <c r="AU71" i="53"/>
  <c r="AT71" i="53"/>
  <c r="AS71" i="53"/>
  <c r="AR71" i="53"/>
  <c r="C71" i="53"/>
  <c r="A71" i="53"/>
  <c r="FR70" i="53"/>
  <c r="FC70" i="53"/>
  <c r="FB70" i="53"/>
  <c r="FA70" i="53"/>
  <c r="EZ70" i="53"/>
  <c r="EY70" i="53"/>
  <c r="EX70" i="53"/>
  <c r="EV70" i="53"/>
  <c r="EU70" i="53"/>
  <c r="ET70" i="53"/>
  <c r="ES70" i="53"/>
  <c r="ER70" i="53"/>
  <c r="EQ70" i="53"/>
  <c r="EJ70" i="53"/>
  <c r="EC70" i="53"/>
  <c r="DV70" i="53"/>
  <c r="CO70" i="53"/>
  <c r="CN70" i="53"/>
  <c r="CM70" i="53"/>
  <c r="CL70" i="53"/>
  <c r="CK70" i="53"/>
  <c r="CJ70" i="53"/>
  <c r="CI70" i="53"/>
  <c r="CH70" i="53"/>
  <c r="CG70" i="53"/>
  <c r="CF70" i="53"/>
  <c r="CE70" i="53"/>
  <c r="CD70" i="53"/>
  <c r="CC70" i="53"/>
  <c r="CB70" i="53"/>
  <c r="CA70" i="53"/>
  <c r="BZ70" i="53"/>
  <c r="BY70" i="53"/>
  <c r="BX70" i="53"/>
  <c r="BK70" i="53"/>
  <c r="BJ70" i="53"/>
  <c r="BI70" i="53"/>
  <c r="BH70" i="53"/>
  <c r="BG70" i="53"/>
  <c r="BF70" i="53"/>
  <c r="BE70" i="53"/>
  <c r="BD70" i="53"/>
  <c r="BC70" i="53"/>
  <c r="BB70" i="53"/>
  <c r="BA70" i="53"/>
  <c r="AZ70" i="53"/>
  <c r="AY70" i="53"/>
  <c r="AW70" i="53"/>
  <c r="AV70" i="53"/>
  <c r="AU70" i="53"/>
  <c r="AT70" i="53"/>
  <c r="AS70" i="53"/>
  <c r="AR70" i="53"/>
  <c r="C70" i="53"/>
  <c r="A70" i="53"/>
  <c r="GJ69" i="53"/>
  <c r="GI69" i="53"/>
  <c r="GH69" i="53"/>
  <c r="GG69" i="53"/>
  <c r="GF69" i="53"/>
  <c r="GE69" i="53"/>
  <c r="GD69" i="53"/>
  <c r="GC69" i="53"/>
  <c r="GB69" i="53"/>
  <c r="GA69" i="53"/>
  <c r="FZ69" i="53"/>
  <c r="FY69" i="53"/>
  <c r="FS69" i="53"/>
  <c r="FR69" i="53"/>
  <c r="FC69" i="53"/>
  <c r="FB69" i="53"/>
  <c r="FA69" i="53"/>
  <c r="EZ69" i="53"/>
  <c r="EY69" i="53"/>
  <c r="EX69" i="53"/>
  <c r="EV69" i="53"/>
  <c r="EU69" i="53"/>
  <c r="ET69" i="53"/>
  <c r="ES69" i="53"/>
  <c r="ER69" i="53"/>
  <c r="EQ69" i="53"/>
  <c r="EK69" i="53"/>
  <c r="EJ69" i="53"/>
  <c r="ED69" i="53"/>
  <c r="DW69" i="53"/>
  <c r="CO69" i="53"/>
  <c r="CN69" i="53"/>
  <c r="CM69" i="53"/>
  <c r="CL69" i="53"/>
  <c r="CK69" i="53"/>
  <c r="CJ69" i="53"/>
  <c r="CI69" i="53"/>
  <c r="CH69" i="53"/>
  <c r="CG69" i="53"/>
  <c r="CF69" i="53"/>
  <c r="CE69" i="53"/>
  <c r="CD69" i="53"/>
  <c r="CC69" i="53"/>
  <c r="CB69" i="53"/>
  <c r="CA69" i="53"/>
  <c r="BZ69" i="53"/>
  <c r="BY69" i="53"/>
  <c r="BX69" i="53"/>
  <c r="BL69" i="53"/>
  <c r="BK69" i="53"/>
  <c r="BJ69" i="53"/>
  <c r="BI69" i="53"/>
  <c r="BH69" i="53"/>
  <c r="BG69" i="53"/>
  <c r="BF69" i="53"/>
  <c r="BE69" i="53"/>
  <c r="BD69" i="53"/>
  <c r="BC69" i="53"/>
  <c r="BB69" i="53"/>
  <c r="BA69" i="53"/>
  <c r="AZ69" i="53"/>
  <c r="AY69" i="53"/>
  <c r="AW69" i="53"/>
  <c r="AV69" i="53"/>
  <c r="AU69" i="53"/>
  <c r="AT69" i="53"/>
  <c r="AS69" i="53"/>
  <c r="AR69" i="53"/>
  <c r="C69" i="53"/>
  <c r="A69" i="53"/>
  <c r="GJ68" i="53"/>
  <c r="GI68" i="53"/>
  <c r="GH68" i="53"/>
  <c r="GG68" i="53"/>
  <c r="GF68" i="53"/>
  <c r="GE68" i="53"/>
  <c r="GD68" i="53"/>
  <c r="GC68" i="53"/>
  <c r="GB68" i="53"/>
  <c r="GA68" i="53"/>
  <c r="FZ68" i="53"/>
  <c r="FY68" i="53"/>
  <c r="FC68" i="53"/>
  <c r="FB68" i="53"/>
  <c r="FA68" i="53"/>
  <c r="EZ68" i="53"/>
  <c r="EY68" i="53"/>
  <c r="EX68" i="53"/>
  <c r="EV68" i="53"/>
  <c r="EU68" i="53"/>
  <c r="ET68" i="53"/>
  <c r="ES68" i="53"/>
  <c r="ER68" i="53"/>
  <c r="EQ68" i="53"/>
  <c r="CO68" i="53"/>
  <c r="CN68" i="53"/>
  <c r="CM68" i="53"/>
  <c r="CL68" i="53"/>
  <c r="CK68" i="53"/>
  <c r="CJ68" i="53"/>
  <c r="CI68" i="53"/>
  <c r="CH68" i="53"/>
  <c r="CG68" i="53"/>
  <c r="CF68" i="53"/>
  <c r="CE68" i="53"/>
  <c r="CD68" i="53"/>
  <c r="CC68" i="53"/>
  <c r="CB68" i="53"/>
  <c r="CA68" i="53"/>
  <c r="BZ68" i="53"/>
  <c r="BY68" i="53"/>
  <c r="BX68" i="53"/>
  <c r="BJ68" i="53"/>
  <c r="BI68" i="53"/>
  <c r="BH68" i="53"/>
  <c r="BG68" i="53"/>
  <c r="BF68" i="53"/>
  <c r="BE68" i="53"/>
  <c r="BD68" i="53"/>
  <c r="BC68" i="53"/>
  <c r="BB68" i="53"/>
  <c r="BA68" i="53"/>
  <c r="AZ68" i="53"/>
  <c r="AY68" i="53"/>
  <c r="AW68" i="53"/>
  <c r="AV68" i="53"/>
  <c r="AU68" i="53"/>
  <c r="AT68" i="53"/>
  <c r="AS68" i="53"/>
  <c r="AR68" i="53"/>
  <c r="C68" i="53"/>
  <c r="A68" i="53"/>
  <c r="FS67" i="53"/>
  <c r="FR67" i="53"/>
  <c r="FC67" i="53"/>
  <c r="FB67" i="53"/>
  <c r="FA67" i="53"/>
  <c r="EZ67" i="53"/>
  <c r="EY67" i="53"/>
  <c r="EX67" i="53"/>
  <c r="EV67" i="53"/>
  <c r="EU67" i="53"/>
  <c r="ET67" i="53"/>
  <c r="ES67" i="53"/>
  <c r="ER67" i="53"/>
  <c r="EQ67" i="53"/>
  <c r="EK67" i="53"/>
  <c r="EJ67" i="53"/>
  <c r="ED67" i="53"/>
  <c r="DW67" i="53"/>
  <c r="CO67" i="53"/>
  <c r="CN67" i="53"/>
  <c r="CM67" i="53"/>
  <c r="CL67" i="53"/>
  <c r="CK67" i="53"/>
  <c r="CJ67" i="53"/>
  <c r="CI67" i="53"/>
  <c r="CH67" i="53"/>
  <c r="CG67" i="53"/>
  <c r="CF67" i="53"/>
  <c r="CE67" i="53"/>
  <c r="CD67" i="53"/>
  <c r="CC67" i="53"/>
  <c r="CB67" i="53"/>
  <c r="CA67" i="53"/>
  <c r="BZ67" i="53"/>
  <c r="BY67" i="53"/>
  <c r="BX67" i="53"/>
  <c r="BL67" i="53"/>
  <c r="BK67" i="53"/>
  <c r="BJ67" i="53"/>
  <c r="BI67" i="53"/>
  <c r="BH67" i="53"/>
  <c r="BG67" i="53"/>
  <c r="BF67" i="53"/>
  <c r="BE67" i="53"/>
  <c r="BD67" i="53"/>
  <c r="BC67" i="53"/>
  <c r="BB67" i="53"/>
  <c r="BA67" i="53"/>
  <c r="AZ67" i="53"/>
  <c r="AY67" i="53"/>
  <c r="AW67" i="53"/>
  <c r="AV67" i="53"/>
  <c r="AU67" i="53"/>
  <c r="AT67" i="53"/>
  <c r="AS67" i="53"/>
  <c r="AR67" i="53"/>
  <c r="C67" i="53"/>
  <c r="A67" i="53"/>
  <c r="FC66" i="53"/>
  <c r="FB66" i="53"/>
  <c r="FA66" i="53"/>
  <c r="EZ66" i="53"/>
  <c r="EY66" i="53"/>
  <c r="EX66" i="53"/>
  <c r="EV66" i="53"/>
  <c r="EU66" i="53"/>
  <c r="ET66" i="53"/>
  <c r="ES66" i="53"/>
  <c r="ER66" i="53"/>
  <c r="EQ66" i="53"/>
  <c r="CO66" i="53"/>
  <c r="CN66" i="53"/>
  <c r="CM66" i="53"/>
  <c r="CL66" i="53"/>
  <c r="CK66" i="53"/>
  <c r="CJ66" i="53"/>
  <c r="CI66" i="53"/>
  <c r="CH66" i="53"/>
  <c r="CG66" i="53"/>
  <c r="CF66" i="53"/>
  <c r="CE66" i="53"/>
  <c r="CD66" i="53"/>
  <c r="CC66" i="53"/>
  <c r="CB66" i="53"/>
  <c r="CA66" i="53"/>
  <c r="BZ66" i="53"/>
  <c r="BY66" i="53"/>
  <c r="BX66" i="53"/>
  <c r="BJ66" i="53"/>
  <c r="BI66" i="53"/>
  <c r="BH66" i="53"/>
  <c r="BG66" i="53"/>
  <c r="BF66" i="53"/>
  <c r="BE66" i="53"/>
  <c r="BD66" i="53"/>
  <c r="BC66" i="53"/>
  <c r="BB66" i="53"/>
  <c r="BA66" i="53"/>
  <c r="AZ66" i="53"/>
  <c r="AY66" i="53"/>
  <c r="AW66" i="53"/>
  <c r="AV66" i="53"/>
  <c r="AU66" i="53"/>
  <c r="AT66" i="53"/>
  <c r="AS66" i="53"/>
  <c r="AR66" i="53"/>
  <c r="C66" i="53"/>
  <c r="A66" i="53"/>
  <c r="GJ65" i="53"/>
  <c r="GI65" i="53"/>
  <c r="GH65" i="53"/>
  <c r="GG65" i="53"/>
  <c r="GF65" i="53"/>
  <c r="GE65" i="53"/>
  <c r="GD65" i="53"/>
  <c r="GC65" i="53"/>
  <c r="GB65" i="53"/>
  <c r="GA65" i="53"/>
  <c r="FZ65" i="53"/>
  <c r="FY65" i="53"/>
  <c r="FT65" i="53"/>
  <c r="FS65" i="53"/>
  <c r="FR65" i="53"/>
  <c r="FC65" i="53"/>
  <c r="FB65" i="53"/>
  <c r="FA65" i="53"/>
  <c r="EZ65" i="53"/>
  <c r="EY65" i="53"/>
  <c r="EX65" i="53"/>
  <c r="EV65" i="53"/>
  <c r="EU65" i="53"/>
  <c r="ET65" i="53"/>
  <c r="ES65" i="53"/>
  <c r="ER65" i="53"/>
  <c r="EQ65" i="53"/>
  <c r="EL65" i="53"/>
  <c r="EK65" i="53"/>
  <c r="EJ65" i="53"/>
  <c r="EE65" i="53"/>
  <c r="ED65" i="53"/>
  <c r="EC65" i="53"/>
  <c r="DX65" i="53"/>
  <c r="DW65" i="53"/>
  <c r="DV65" i="53"/>
  <c r="CO65" i="53"/>
  <c r="CN65" i="53"/>
  <c r="CM65" i="53"/>
  <c r="CL65" i="53"/>
  <c r="CK65" i="53"/>
  <c r="CJ65" i="53"/>
  <c r="CI65" i="53"/>
  <c r="CH65" i="53"/>
  <c r="CG65" i="53"/>
  <c r="CF65" i="53"/>
  <c r="CE65" i="53"/>
  <c r="CD65" i="53"/>
  <c r="CC65" i="53"/>
  <c r="CB65" i="53"/>
  <c r="CA65" i="53"/>
  <c r="BZ65" i="53"/>
  <c r="BY65" i="53"/>
  <c r="BX65" i="53"/>
  <c r="BM65" i="53"/>
  <c r="BL65" i="53"/>
  <c r="BK65" i="53"/>
  <c r="BJ65" i="53"/>
  <c r="BI65" i="53"/>
  <c r="BH65" i="53"/>
  <c r="BG65" i="53"/>
  <c r="BF65" i="53"/>
  <c r="BE65" i="53"/>
  <c r="BD65" i="53"/>
  <c r="BC65" i="53"/>
  <c r="BB65" i="53"/>
  <c r="BA65" i="53"/>
  <c r="AZ65" i="53"/>
  <c r="AY65" i="53"/>
  <c r="AW65" i="53"/>
  <c r="AV65" i="53"/>
  <c r="AU65" i="53"/>
  <c r="AT65" i="53"/>
  <c r="AS65" i="53"/>
  <c r="AR65" i="53"/>
  <c r="C65" i="53"/>
  <c r="A65" i="53"/>
  <c r="GJ64" i="53"/>
  <c r="GI64" i="53"/>
  <c r="GH64" i="53"/>
  <c r="GG64" i="53"/>
  <c r="GF64" i="53"/>
  <c r="GE64" i="53"/>
  <c r="GD64" i="53"/>
  <c r="GC64" i="53"/>
  <c r="GB64" i="53"/>
  <c r="GA64" i="53"/>
  <c r="FZ64" i="53"/>
  <c r="FY64" i="53"/>
  <c r="FR64" i="53"/>
  <c r="FC64" i="53"/>
  <c r="FB64" i="53"/>
  <c r="FA64" i="53"/>
  <c r="EZ64" i="53"/>
  <c r="EY64" i="53"/>
  <c r="EX64" i="53"/>
  <c r="EV64" i="53"/>
  <c r="EU64" i="53"/>
  <c r="ET64" i="53"/>
  <c r="ES64" i="53"/>
  <c r="ER64" i="53"/>
  <c r="EQ64" i="53"/>
  <c r="EJ64" i="53"/>
  <c r="EC64" i="53"/>
  <c r="DV64" i="53"/>
  <c r="CO64" i="53"/>
  <c r="CN64" i="53"/>
  <c r="CM64" i="53"/>
  <c r="CL64" i="53"/>
  <c r="CK64" i="53"/>
  <c r="CJ64" i="53"/>
  <c r="CI64" i="53"/>
  <c r="CH64" i="53"/>
  <c r="CG64" i="53"/>
  <c r="CF64" i="53"/>
  <c r="CE64" i="53"/>
  <c r="CD64" i="53"/>
  <c r="CC64" i="53"/>
  <c r="CB64" i="53"/>
  <c r="CA64" i="53"/>
  <c r="BZ64" i="53"/>
  <c r="BY64" i="53"/>
  <c r="BX64" i="53"/>
  <c r="BK64" i="53"/>
  <c r="BJ64" i="53"/>
  <c r="BI64" i="53"/>
  <c r="BH64" i="53"/>
  <c r="BG64" i="53"/>
  <c r="BF64" i="53"/>
  <c r="BE64" i="53"/>
  <c r="BD64" i="53"/>
  <c r="BC64" i="53"/>
  <c r="BB64" i="53"/>
  <c r="BA64" i="53"/>
  <c r="AZ64" i="53"/>
  <c r="AY64" i="53"/>
  <c r="AW64" i="53"/>
  <c r="AV64" i="53"/>
  <c r="AU64" i="53"/>
  <c r="AT64" i="53"/>
  <c r="AS64" i="53"/>
  <c r="AR64" i="53"/>
  <c r="C64" i="53"/>
  <c r="A64" i="53"/>
  <c r="FT63" i="53"/>
  <c r="FS63" i="53"/>
  <c r="FR63" i="53"/>
  <c r="FC63" i="53"/>
  <c r="FB63" i="53"/>
  <c r="FA63" i="53"/>
  <c r="EZ63" i="53"/>
  <c r="EY63" i="53"/>
  <c r="EX63" i="53"/>
  <c r="EV63" i="53"/>
  <c r="EU63" i="53"/>
  <c r="ET63" i="53"/>
  <c r="ES63" i="53"/>
  <c r="ER63" i="53"/>
  <c r="EQ63" i="53"/>
  <c r="EL63" i="53"/>
  <c r="EK63" i="53"/>
  <c r="EJ63" i="53"/>
  <c r="EE63" i="53"/>
  <c r="ED63" i="53"/>
  <c r="EC63" i="53"/>
  <c r="DX63" i="53"/>
  <c r="DW63" i="53"/>
  <c r="DV63" i="53"/>
  <c r="CO63" i="53"/>
  <c r="CN63" i="53"/>
  <c r="CM63" i="53"/>
  <c r="CL63" i="53"/>
  <c r="CK63" i="53"/>
  <c r="CJ63" i="53"/>
  <c r="CI63" i="53"/>
  <c r="CH63" i="53"/>
  <c r="CG63" i="53"/>
  <c r="CF63" i="53"/>
  <c r="CE63" i="53"/>
  <c r="CD63" i="53"/>
  <c r="CC63" i="53"/>
  <c r="CB63" i="53"/>
  <c r="CA63" i="53"/>
  <c r="BZ63" i="53"/>
  <c r="BY63" i="53"/>
  <c r="BX63" i="53"/>
  <c r="BM63" i="53"/>
  <c r="BL63" i="53"/>
  <c r="BK63" i="53"/>
  <c r="BJ63" i="53"/>
  <c r="BI63" i="53"/>
  <c r="BH63" i="53"/>
  <c r="BG63" i="53"/>
  <c r="BF63" i="53"/>
  <c r="BE63" i="53"/>
  <c r="BD63" i="53"/>
  <c r="BC63" i="53"/>
  <c r="BB63" i="53"/>
  <c r="BA63" i="53"/>
  <c r="AZ63" i="53"/>
  <c r="AY63" i="53"/>
  <c r="AW63" i="53"/>
  <c r="AV63" i="53"/>
  <c r="AU63" i="53"/>
  <c r="AT63" i="53"/>
  <c r="AS63" i="53"/>
  <c r="AR63" i="53"/>
  <c r="C63" i="53"/>
  <c r="A63" i="53"/>
  <c r="FR62" i="53"/>
  <c r="FC62" i="53"/>
  <c r="FB62" i="53"/>
  <c r="FA62" i="53"/>
  <c r="EZ62" i="53"/>
  <c r="EY62" i="53"/>
  <c r="EX62" i="53"/>
  <c r="EV62" i="53"/>
  <c r="EU62" i="53"/>
  <c r="ET62" i="53"/>
  <c r="ES62" i="53"/>
  <c r="ER62" i="53"/>
  <c r="EQ62" i="53"/>
  <c r="EJ62" i="53"/>
  <c r="EC62" i="53"/>
  <c r="DV62" i="53"/>
  <c r="CO62" i="53"/>
  <c r="CN62" i="53"/>
  <c r="CM62" i="53"/>
  <c r="CL62" i="53"/>
  <c r="CK62" i="53"/>
  <c r="CJ62" i="53"/>
  <c r="CI62" i="53"/>
  <c r="CH62" i="53"/>
  <c r="CG62" i="53"/>
  <c r="CF62" i="53"/>
  <c r="CE62" i="53"/>
  <c r="CD62" i="53"/>
  <c r="CC62" i="53"/>
  <c r="CB62" i="53"/>
  <c r="CA62" i="53"/>
  <c r="BZ62" i="53"/>
  <c r="BY62" i="53"/>
  <c r="BX62" i="53"/>
  <c r="BK62" i="53"/>
  <c r="BJ62" i="53"/>
  <c r="BI62" i="53"/>
  <c r="BH62" i="53"/>
  <c r="BG62" i="53"/>
  <c r="BF62" i="53"/>
  <c r="BE62" i="53"/>
  <c r="BD62" i="53"/>
  <c r="BC62" i="53"/>
  <c r="BB62" i="53"/>
  <c r="BA62" i="53"/>
  <c r="AZ62" i="53"/>
  <c r="AY62" i="53"/>
  <c r="AW62" i="53"/>
  <c r="AV62" i="53"/>
  <c r="AU62" i="53"/>
  <c r="AT62" i="53"/>
  <c r="AS62" i="53"/>
  <c r="AR62" i="53"/>
  <c r="C62" i="53"/>
  <c r="A62" i="53"/>
  <c r="GJ61" i="53"/>
  <c r="GI61" i="53"/>
  <c r="GH61" i="53"/>
  <c r="GG61" i="53"/>
  <c r="GF61" i="53"/>
  <c r="GE61" i="53"/>
  <c r="GD61" i="53"/>
  <c r="GC61" i="53"/>
  <c r="GB61" i="53"/>
  <c r="GA61" i="53"/>
  <c r="FZ61" i="53"/>
  <c r="FY61" i="53"/>
  <c r="FS61" i="53"/>
  <c r="FR61" i="53"/>
  <c r="FC61" i="53"/>
  <c r="FB61" i="53"/>
  <c r="FA61" i="53"/>
  <c r="EZ61" i="53"/>
  <c r="EY61" i="53"/>
  <c r="EX61" i="53"/>
  <c r="EV61" i="53"/>
  <c r="EU61" i="53"/>
  <c r="ET61" i="53"/>
  <c r="ES61" i="53"/>
  <c r="ER61" i="53"/>
  <c r="EQ61" i="53"/>
  <c r="EK61" i="53"/>
  <c r="EJ61" i="53"/>
  <c r="ED61" i="53"/>
  <c r="DW61" i="53"/>
  <c r="CO61" i="53"/>
  <c r="CN61" i="53"/>
  <c r="CM61" i="53"/>
  <c r="CL61" i="53"/>
  <c r="CK61" i="53"/>
  <c r="CJ61" i="53"/>
  <c r="CI61" i="53"/>
  <c r="CH61" i="53"/>
  <c r="CG61" i="53"/>
  <c r="CF61" i="53"/>
  <c r="CE61" i="53"/>
  <c r="CD61" i="53"/>
  <c r="CC61" i="53"/>
  <c r="CB61" i="53"/>
  <c r="CA61" i="53"/>
  <c r="BZ61" i="53"/>
  <c r="BY61" i="53"/>
  <c r="BX61" i="53"/>
  <c r="BL61" i="53"/>
  <c r="BK61" i="53"/>
  <c r="BJ61" i="53"/>
  <c r="BI61" i="53"/>
  <c r="BH61" i="53"/>
  <c r="BG61" i="53"/>
  <c r="BF61" i="53"/>
  <c r="BE61" i="53"/>
  <c r="BD61" i="53"/>
  <c r="BC61" i="53"/>
  <c r="BB61" i="53"/>
  <c r="BA61" i="53"/>
  <c r="AZ61" i="53"/>
  <c r="AY61" i="53"/>
  <c r="AW61" i="53"/>
  <c r="AV61" i="53"/>
  <c r="AU61" i="53"/>
  <c r="AT61" i="53"/>
  <c r="AS61" i="53"/>
  <c r="AR61" i="53"/>
  <c r="C61" i="53"/>
  <c r="A61" i="53"/>
  <c r="GJ60" i="53"/>
  <c r="GI60" i="53"/>
  <c r="GH60" i="53"/>
  <c r="GG60" i="53"/>
  <c r="GF60" i="53"/>
  <c r="GE60" i="53"/>
  <c r="GD60" i="53"/>
  <c r="GC60" i="53"/>
  <c r="GB60" i="53"/>
  <c r="GA60" i="53"/>
  <c r="FZ60" i="53"/>
  <c r="FY60" i="53"/>
  <c r="FC60" i="53"/>
  <c r="FB60" i="53"/>
  <c r="FA60" i="53"/>
  <c r="EZ60" i="53"/>
  <c r="EY60" i="53"/>
  <c r="EX60" i="53"/>
  <c r="EV60" i="53"/>
  <c r="EU60" i="53"/>
  <c r="ET60" i="53"/>
  <c r="ES60" i="53"/>
  <c r="ER60" i="53"/>
  <c r="EQ60" i="53"/>
  <c r="CO60" i="53"/>
  <c r="CN60" i="53"/>
  <c r="CM60" i="53"/>
  <c r="CL60" i="53"/>
  <c r="CK60" i="53"/>
  <c r="CJ60" i="53"/>
  <c r="CI60" i="53"/>
  <c r="CH60" i="53"/>
  <c r="CG60" i="53"/>
  <c r="CF60" i="53"/>
  <c r="CE60" i="53"/>
  <c r="CD60" i="53"/>
  <c r="CC60" i="53"/>
  <c r="CB60" i="53"/>
  <c r="CA60" i="53"/>
  <c r="BZ60" i="53"/>
  <c r="BY60" i="53"/>
  <c r="BX60" i="53"/>
  <c r="BJ60" i="53"/>
  <c r="BI60" i="53"/>
  <c r="BH60" i="53"/>
  <c r="BG60" i="53"/>
  <c r="BF60" i="53"/>
  <c r="BE60" i="53"/>
  <c r="BD60" i="53"/>
  <c r="BC60" i="53"/>
  <c r="BB60" i="53"/>
  <c r="BA60" i="53"/>
  <c r="AZ60" i="53"/>
  <c r="AY60" i="53"/>
  <c r="AW60" i="53"/>
  <c r="AV60" i="53"/>
  <c r="AU60" i="53"/>
  <c r="AT60" i="53"/>
  <c r="AS60" i="53"/>
  <c r="AR60" i="53"/>
  <c r="C60" i="53"/>
  <c r="A60" i="53"/>
  <c r="FS59" i="53"/>
  <c r="FR59" i="53"/>
  <c r="FC59" i="53"/>
  <c r="FB59" i="53"/>
  <c r="FA59" i="53"/>
  <c r="EZ59" i="53"/>
  <c r="EY59" i="53"/>
  <c r="EX59" i="53"/>
  <c r="EV59" i="53"/>
  <c r="EU59" i="53"/>
  <c r="ET59" i="53"/>
  <c r="ES59" i="53"/>
  <c r="ER59" i="53"/>
  <c r="EQ59" i="53"/>
  <c r="EK59" i="53"/>
  <c r="EJ59" i="53"/>
  <c r="ED59" i="53"/>
  <c r="DW59" i="53"/>
  <c r="CO59" i="53"/>
  <c r="CN59" i="53"/>
  <c r="CM59" i="53"/>
  <c r="CL59" i="53"/>
  <c r="CK59" i="53"/>
  <c r="CJ59" i="53"/>
  <c r="CI59" i="53"/>
  <c r="CH59" i="53"/>
  <c r="CG59" i="53"/>
  <c r="CF59" i="53"/>
  <c r="CE59" i="53"/>
  <c r="CD59" i="53"/>
  <c r="CC59" i="53"/>
  <c r="CB59" i="53"/>
  <c r="CA59" i="53"/>
  <c r="BZ59" i="53"/>
  <c r="BY59" i="53"/>
  <c r="BX59" i="53"/>
  <c r="BL59" i="53"/>
  <c r="BK59" i="53"/>
  <c r="BJ59" i="53"/>
  <c r="BI59" i="53"/>
  <c r="BH59" i="53"/>
  <c r="BG59" i="53"/>
  <c r="BF59" i="53"/>
  <c r="BE59" i="53"/>
  <c r="BD59" i="53"/>
  <c r="BC59" i="53"/>
  <c r="BB59" i="53"/>
  <c r="BA59" i="53"/>
  <c r="AZ59" i="53"/>
  <c r="AY59" i="53"/>
  <c r="AW59" i="53"/>
  <c r="AV59" i="53"/>
  <c r="AU59" i="53"/>
  <c r="AT59" i="53"/>
  <c r="AS59" i="53"/>
  <c r="AR59" i="53"/>
  <c r="C59" i="53"/>
  <c r="A59" i="53"/>
  <c r="FC58" i="53"/>
  <c r="FB58" i="53"/>
  <c r="FA58" i="53"/>
  <c r="EZ58" i="53"/>
  <c r="EY58" i="53"/>
  <c r="EX58" i="53"/>
  <c r="EV58" i="53"/>
  <c r="EU58" i="53"/>
  <c r="ET58" i="53"/>
  <c r="ES58" i="53"/>
  <c r="ER58" i="53"/>
  <c r="EQ58" i="53"/>
  <c r="CO58" i="53"/>
  <c r="CN58" i="53"/>
  <c r="CM58" i="53"/>
  <c r="CL58" i="53"/>
  <c r="CK58" i="53"/>
  <c r="CJ58" i="53"/>
  <c r="CI58" i="53"/>
  <c r="CH58" i="53"/>
  <c r="CG58" i="53"/>
  <c r="CF58" i="53"/>
  <c r="CE58" i="53"/>
  <c r="CD58" i="53"/>
  <c r="CC58" i="53"/>
  <c r="CB58" i="53"/>
  <c r="CA58" i="53"/>
  <c r="BZ58" i="53"/>
  <c r="BY58" i="53"/>
  <c r="BX58" i="53"/>
  <c r="BJ58" i="53"/>
  <c r="BI58" i="53"/>
  <c r="BH58" i="53"/>
  <c r="BG58" i="53"/>
  <c r="BF58" i="53"/>
  <c r="BE58" i="53"/>
  <c r="BD58" i="53"/>
  <c r="BC58" i="53"/>
  <c r="BB58" i="53"/>
  <c r="BA58" i="53"/>
  <c r="AZ58" i="53"/>
  <c r="AY58" i="53"/>
  <c r="AW58" i="53"/>
  <c r="AV58" i="53"/>
  <c r="AU58" i="53"/>
  <c r="AT58" i="53"/>
  <c r="AS58" i="53"/>
  <c r="AR58" i="53"/>
  <c r="C58" i="53"/>
  <c r="A58" i="53"/>
  <c r="GJ57" i="53"/>
  <c r="GI57" i="53"/>
  <c r="GH57" i="53"/>
  <c r="GG57" i="53"/>
  <c r="GF57" i="53"/>
  <c r="GE57" i="53"/>
  <c r="GD57" i="53"/>
  <c r="GC57" i="53"/>
  <c r="GB57" i="53"/>
  <c r="GA57" i="53"/>
  <c r="FZ57" i="53"/>
  <c r="FY57" i="53"/>
  <c r="FS57" i="53"/>
  <c r="FR57" i="53"/>
  <c r="FC57" i="53"/>
  <c r="FB57" i="53"/>
  <c r="FA57" i="53"/>
  <c r="EZ57" i="53"/>
  <c r="EY57" i="53"/>
  <c r="EX57" i="53"/>
  <c r="EV57" i="53"/>
  <c r="EU57" i="53"/>
  <c r="ET57" i="53"/>
  <c r="ES57" i="53"/>
  <c r="ER57" i="53"/>
  <c r="EQ57" i="53"/>
  <c r="EK57" i="53"/>
  <c r="EJ57" i="53"/>
  <c r="ED57" i="53"/>
  <c r="DW57" i="53"/>
  <c r="CO57" i="53"/>
  <c r="CN57" i="53"/>
  <c r="CM57" i="53"/>
  <c r="CL57" i="53"/>
  <c r="CK57" i="53"/>
  <c r="CJ57" i="53"/>
  <c r="CI57" i="53"/>
  <c r="CH57" i="53"/>
  <c r="CG57" i="53"/>
  <c r="CF57" i="53"/>
  <c r="CE57" i="53"/>
  <c r="CD57" i="53"/>
  <c r="CC57" i="53"/>
  <c r="CB57" i="53"/>
  <c r="CA57" i="53"/>
  <c r="BZ57" i="53"/>
  <c r="BY57" i="53"/>
  <c r="BX57" i="53"/>
  <c r="BL57" i="53"/>
  <c r="BK57" i="53"/>
  <c r="BJ57" i="53"/>
  <c r="BI57" i="53"/>
  <c r="BH57" i="53"/>
  <c r="BG57" i="53"/>
  <c r="BF57" i="53"/>
  <c r="BE57" i="53"/>
  <c r="BD57" i="53"/>
  <c r="BC57" i="53"/>
  <c r="BB57" i="53"/>
  <c r="BA57" i="53"/>
  <c r="AZ57" i="53"/>
  <c r="AY57" i="53"/>
  <c r="AW57" i="53"/>
  <c r="AV57" i="53"/>
  <c r="AU57" i="53"/>
  <c r="AT57" i="53"/>
  <c r="AS57" i="53"/>
  <c r="AR57" i="53"/>
  <c r="C57" i="53"/>
  <c r="A57" i="53"/>
  <c r="GJ56" i="53"/>
  <c r="GI56" i="53"/>
  <c r="GH56" i="53"/>
  <c r="GG56" i="53"/>
  <c r="GF56" i="53"/>
  <c r="GE56" i="53"/>
  <c r="GD56" i="53"/>
  <c r="GC56" i="53"/>
  <c r="GB56" i="53"/>
  <c r="GA56" i="53"/>
  <c r="FZ56" i="53"/>
  <c r="FY56" i="53"/>
  <c r="FC56" i="53"/>
  <c r="FB56" i="53"/>
  <c r="FA56" i="53"/>
  <c r="EZ56" i="53"/>
  <c r="EY56" i="53"/>
  <c r="EX56" i="53"/>
  <c r="EV56" i="53"/>
  <c r="EU56" i="53"/>
  <c r="ET56" i="53"/>
  <c r="ES56" i="53"/>
  <c r="ER56" i="53"/>
  <c r="EQ56" i="53"/>
  <c r="CO56" i="53"/>
  <c r="CN56" i="53"/>
  <c r="CM56" i="53"/>
  <c r="CL56" i="53"/>
  <c r="CK56" i="53"/>
  <c r="CJ56" i="53"/>
  <c r="CI56" i="53"/>
  <c r="CH56" i="53"/>
  <c r="CG56" i="53"/>
  <c r="CF56" i="53"/>
  <c r="CE56" i="53"/>
  <c r="CD56" i="53"/>
  <c r="CC56" i="53"/>
  <c r="CB56" i="53"/>
  <c r="CA56" i="53"/>
  <c r="BZ56" i="53"/>
  <c r="BY56" i="53"/>
  <c r="BX56" i="53"/>
  <c r="BJ56" i="53"/>
  <c r="BI56" i="53"/>
  <c r="BH56" i="53"/>
  <c r="BG56" i="53"/>
  <c r="BF56" i="53"/>
  <c r="BE56" i="53"/>
  <c r="BD56" i="53"/>
  <c r="BC56" i="53"/>
  <c r="BB56" i="53"/>
  <c r="BA56" i="53"/>
  <c r="AZ56" i="53"/>
  <c r="AY56" i="53"/>
  <c r="AW56" i="53"/>
  <c r="AV56" i="53"/>
  <c r="AU56" i="53"/>
  <c r="AT56" i="53"/>
  <c r="AS56" i="53"/>
  <c r="AR56" i="53"/>
  <c r="C56" i="53"/>
  <c r="A56" i="53"/>
  <c r="FS55" i="53"/>
  <c r="FR55" i="53"/>
  <c r="FC55" i="53"/>
  <c r="FB55" i="53"/>
  <c r="FA55" i="53"/>
  <c r="EZ55" i="53"/>
  <c r="EY55" i="53"/>
  <c r="EX55" i="53"/>
  <c r="EV55" i="53"/>
  <c r="EU55" i="53"/>
  <c r="ET55" i="53"/>
  <c r="ES55" i="53"/>
  <c r="ER55" i="53"/>
  <c r="EQ55" i="53"/>
  <c r="EK55" i="53"/>
  <c r="EJ55" i="53"/>
  <c r="ED55" i="53"/>
  <c r="DW55" i="53"/>
  <c r="CO55" i="53"/>
  <c r="CN55" i="53"/>
  <c r="CM55" i="53"/>
  <c r="CL55" i="53"/>
  <c r="CK55" i="53"/>
  <c r="CJ55" i="53"/>
  <c r="CI55" i="53"/>
  <c r="CH55" i="53"/>
  <c r="CG55" i="53"/>
  <c r="CF55" i="53"/>
  <c r="CE55" i="53"/>
  <c r="CD55" i="53"/>
  <c r="CC55" i="53"/>
  <c r="CB55" i="53"/>
  <c r="CA55" i="53"/>
  <c r="BZ55" i="53"/>
  <c r="BY55" i="53"/>
  <c r="BX55" i="53"/>
  <c r="BL55" i="53"/>
  <c r="BK55" i="53"/>
  <c r="BJ55" i="53"/>
  <c r="BI55" i="53"/>
  <c r="BH55" i="53"/>
  <c r="BG55" i="53"/>
  <c r="BF55" i="53"/>
  <c r="BE55" i="53"/>
  <c r="BD55" i="53"/>
  <c r="BC55" i="53"/>
  <c r="BB55" i="53"/>
  <c r="BA55" i="53"/>
  <c r="AZ55" i="53"/>
  <c r="AY55" i="53"/>
  <c r="AW55" i="53"/>
  <c r="AV55" i="53"/>
  <c r="AU55" i="53"/>
  <c r="AT55" i="53"/>
  <c r="AS55" i="53"/>
  <c r="AR55" i="53"/>
  <c r="C55" i="53"/>
  <c r="A55" i="53"/>
  <c r="FC54" i="53"/>
  <c r="FB54" i="53"/>
  <c r="FA54" i="53"/>
  <c r="EZ54" i="53"/>
  <c r="EY54" i="53"/>
  <c r="EX54" i="53"/>
  <c r="EV54" i="53"/>
  <c r="EU54" i="53"/>
  <c r="ET54" i="53"/>
  <c r="ES54" i="53"/>
  <c r="ER54" i="53"/>
  <c r="EQ54" i="53"/>
  <c r="CO54" i="53"/>
  <c r="CN54" i="53"/>
  <c r="CM54" i="53"/>
  <c r="CL54" i="53"/>
  <c r="CK54" i="53"/>
  <c r="CJ54" i="53"/>
  <c r="CI54" i="53"/>
  <c r="CH54" i="53"/>
  <c r="CG54" i="53"/>
  <c r="CF54" i="53"/>
  <c r="CE54" i="53"/>
  <c r="CD54" i="53"/>
  <c r="CC54" i="53"/>
  <c r="CB54" i="53"/>
  <c r="CA54" i="53"/>
  <c r="BZ54" i="53"/>
  <c r="BY54" i="53"/>
  <c r="BX54" i="53"/>
  <c r="BJ54" i="53"/>
  <c r="BI54" i="53"/>
  <c r="BH54" i="53"/>
  <c r="BG54" i="53"/>
  <c r="BF54" i="53"/>
  <c r="BE54" i="53"/>
  <c r="BD54" i="53"/>
  <c r="BC54" i="53"/>
  <c r="BB54" i="53"/>
  <c r="BA54" i="53"/>
  <c r="AZ54" i="53"/>
  <c r="AY54" i="53"/>
  <c r="AW54" i="53"/>
  <c r="AV54" i="53"/>
  <c r="AU54" i="53"/>
  <c r="AT54" i="53"/>
  <c r="AS54" i="53"/>
  <c r="AR54" i="53"/>
  <c r="C54" i="53"/>
  <c r="A54" i="53"/>
  <c r="GJ53" i="53"/>
  <c r="GI53" i="53"/>
  <c r="GH53" i="53"/>
  <c r="GG53" i="53"/>
  <c r="GF53" i="53"/>
  <c r="GE53" i="53"/>
  <c r="GD53" i="53"/>
  <c r="GC53" i="53"/>
  <c r="GB53" i="53"/>
  <c r="GA53" i="53"/>
  <c r="FZ53" i="53"/>
  <c r="FY53" i="53"/>
  <c r="FS53" i="53"/>
  <c r="FR53" i="53"/>
  <c r="FC53" i="53"/>
  <c r="FB53" i="53"/>
  <c r="FA53" i="53"/>
  <c r="EZ53" i="53"/>
  <c r="EY53" i="53"/>
  <c r="EX53" i="53"/>
  <c r="EV53" i="53"/>
  <c r="EU53" i="53"/>
  <c r="ET53" i="53"/>
  <c r="ES53" i="53"/>
  <c r="ER53" i="53"/>
  <c r="EQ53" i="53"/>
  <c r="EK53" i="53"/>
  <c r="EJ53" i="53"/>
  <c r="ED53" i="53"/>
  <c r="DW53" i="53"/>
  <c r="CO53" i="53"/>
  <c r="CN53" i="53"/>
  <c r="CM53" i="53"/>
  <c r="CL53" i="53"/>
  <c r="CK53" i="53"/>
  <c r="CJ53" i="53"/>
  <c r="CI53" i="53"/>
  <c r="CH53" i="53"/>
  <c r="CG53" i="53"/>
  <c r="CF53" i="53"/>
  <c r="CE53" i="53"/>
  <c r="CD53" i="53"/>
  <c r="CC53" i="53"/>
  <c r="CB53" i="53"/>
  <c r="CA53" i="53"/>
  <c r="BZ53" i="53"/>
  <c r="BY53" i="53"/>
  <c r="BX53" i="53"/>
  <c r="BL53" i="53"/>
  <c r="BK53" i="53"/>
  <c r="BJ53" i="53"/>
  <c r="BI53" i="53"/>
  <c r="BH53" i="53"/>
  <c r="BG53" i="53"/>
  <c r="BF53" i="53"/>
  <c r="BE53" i="53"/>
  <c r="BD53" i="53"/>
  <c r="BC53" i="53"/>
  <c r="BB53" i="53"/>
  <c r="BA53" i="53"/>
  <c r="AZ53" i="53"/>
  <c r="AY53" i="53"/>
  <c r="AW53" i="53"/>
  <c r="AV53" i="53"/>
  <c r="AU53" i="53"/>
  <c r="AT53" i="53"/>
  <c r="AS53" i="53"/>
  <c r="AR53" i="53"/>
  <c r="C53" i="53"/>
  <c r="A53" i="53"/>
  <c r="GJ52" i="53"/>
  <c r="GI52" i="53"/>
  <c r="GH52" i="53"/>
  <c r="GG52" i="53"/>
  <c r="GF52" i="53"/>
  <c r="GE52" i="53"/>
  <c r="GD52" i="53"/>
  <c r="GC52" i="53"/>
  <c r="GB52" i="53"/>
  <c r="GA52" i="53"/>
  <c r="FZ52" i="53"/>
  <c r="FY52" i="53"/>
  <c r="FC52" i="53"/>
  <c r="FB52" i="53"/>
  <c r="FA52" i="53"/>
  <c r="EZ52" i="53"/>
  <c r="EY52" i="53"/>
  <c r="EX52" i="53"/>
  <c r="EV52" i="53"/>
  <c r="EU52" i="53"/>
  <c r="ET52" i="53"/>
  <c r="ES52" i="53"/>
  <c r="ER52" i="53"/>
  <c r="EQ52" i="53"/>
  <c r="CO52" i="53"/>
  <c r="CN52" i="53"/>
  <c r="CM52" i="53"/>
  <c r="CL52" i="53"/>
  <c r="CK52" i="53"/>
  <c r="CJ52" i="53"/>
  <c r="CI52" i="53"/>
  <c r="CH52" i="53"/>
  <c r="CG52" i="53"/>
  <c r="CF52" i="53"/>
  <c r="CE52" i="53"/>
  <c r="CD52" i="53"/>
  <c r="CC52" i="53"/>
  <c r="CB52" i="53"/>
  <c r="CA52" i="53"/>
  <c r="BZ52" i="53"/>
  <c r="BY52" i="53"/>
  <c r="BX52" i="53"/>
  <c r="BJ52" i="53"/>
  <c r="BI52" i="53"/>
  <c r="BH52" i="53"/>
  <c r="BG52" i="53"/>
  <c r="BF52" i="53"/>
  <c r="BE52" i="53"/>
  <c r="BD52" i="53"/>
  <c r="BC52" i="53"/>
  <c r="BB52" i="53"/>
  <c r="BA52" i="53"/>
  <c r="AZ52" i="53"/>
  <c r="AY52" i="53"/>
  <c r="AW52" i="53"/>
  <c r="AV52" i="53"/>
  <c r="AU52" i="53"/>
  <c r="AT52" i="53"/>
  <c r="AS52" i="53"/>
  <c r="AR52" i="53"/>
  <c r="C52" i="53"/>
  <c r="A52" i="53"/>
  <c r="FS51" i="53"/>
  <c r="FR51" i="53"/>
  <c r="FC51" i="53"/>
  <c r="FB51" i="53"/>
  <c r="FA51" i="53"/>
  <c r="EZ51" i="53"/>
  <c r="EY51" i="53"/>
  <c r="EX51" i="53"/>
  <c r="EV51" i="53"/>
  <c r="EU51" i="53"/>
  <c r="ET51" i="53"/>
  <c r="ES51" i="53"/>
  <c r="ER51" i="53"/>
  <c r="EQ51" i="53"/>
  <c r="EK51" i="53"/>
  <c r="EJ51" i="53"/>
  <c r="ED51" i="53"/>
  <c r="DW51" i="53"/>
  <c r="CO51" i="53"/>
  <c r="CN51" i="53"/>
  <c r="CM51" i="53"/>
  <c r="CL51" i="53"/>
  <c r="CK51" i="53"/>
  <c r="CJ51" i="53"/>
  <c r="CI51" i="53"/>
  <c r="CH51" i="53"/>
  <c r="CG51" i="53"/>
  <c r="CF51" i="53"/>
  <c r="CE51" i="53"/>
  <c r="CD51" i="53"/>
  <c r="CC51" i="53"/>
  <c r="CB51" i="53"/>
  <c r="CA51" i="53"/>
  <c r="BZ51" i="53"/>
  <c r="BY51" i="53"/>
  <c r="BX51" i="53"/>
  <c r="BL51" i="53"/>
  <c r="BK51" i="53"/>
  <c r="BJ51" i="53"/>
  <c r="BI51" i="53"/>
  <c r="BH51" i="53"/>
  <c r="BG51" i="53"/>
  <c r="BF51" i="53"/>
  <c r="BE51" i="53"/>
  <c r="BD51" i="53"/>
  <c r="BC51" i="53"/>
  <c r="BB51" i="53"/>
  <c r="BA51" i="53"/>
  <c r="AZ51" i="53"/>
  <c r="AY51" i="53"/>
  <c r="AW51" i="53"/>
  <c r="AV51" i="53"/>
  <c r="AU51" i="53"/>
  <c r="AT51" i="53"/>
  <c r="AS51" i="53"/>
  <c r="AR51" i="53"/>
  <c r="C51" i="53"/>
  <c r="A51" i="53"/>
  <c r="FC50" i="53"/>
  <c r="FB50" i="53"/>
  <c r="FA50" i="53"/>
  <c r="EZ50" i="53"/>
  <c r="EY50" i="53"/>
  <c r="EX50" i="53"/>
  <c r="EV50" i="53"/>
  <c r="EU50" i="53"/>
  <c r="ET50" i="53"/>
  <c r="ES50" i="53"/>
  <c r="ER50" i="53"/>
  <c r="EQ50" i="53"/>
  <c r="CO50" i="53"/>
  <c r="CN50" i="53"/>
  <c r="CM50" i="53"/>
  <c r="CL50" i="53"/>
  <c r="CK50" i="53"/>
  <c r="CJ50" i="53"/>
  <c r="CI50" i="53"/>
  <c r="CH50" i="53"/>
  <c r="CG50" i="53"/>
  <c r="CF50" i="53"/>
  <c r="CE50" i="53"/>
  <c r="CD50" i="53"/>
  <c r="CC50" i="53"/>
  <c r="CB50" i="53"/>
  <c r="CA50" i="53"/>
  <c r="BZ50" i="53"/>
  <c r="BY50" i="53"/>
  <c r="BX50" i="53"/>
  <c r="BJ50" i="53"/>
  <c r="BI50" i="53"/>
  <c r="BH50" i="53"/>
  <c r="BG50" i="53"/>
  <c r="BF50" i="53"/>
  <c r="BE50" i="53"/>
  <c r="BD50" i="53"/>
  <c r="BC50" i="53"/>
  <c r="BB50" i="53"/>
  <c r="BA50" i="53"/>
  <c r="AZ50" i="53"/>
  <c r="AY50" i="53"/>
  <c r="AW50" i="53"/>
  <c r="AV50" i="53"/>
  <c r="AU50" i="53"/>
  <c r="AT50" i="53"/>
  <c r="AS50" i="53"/>
  <c r="AR50" i="53"/>
  <c r="C50" i="53"/>
  <c r="A50" i="53"/>
  <c r="HF49" i="53"/>
  <c r="GJ49" i="53"/>
  <c r="GI49" i="53"/>
  <c r="GH49" i="53"/>
  <c r="GG49" i="53"/>
  <c r="GF49" i="53"/>
  <c r="GE49" i="53"/>
  <c r="GD49" i="53"/>
  <c r="GC49" i="53"/>
  <c r="GB49" i="53"/>
  <c r="GA49" i="53"/>
  <c r="FZ49" i="53"/>
  <c r="FY49" i="53"/>
  <c r="FT49" i="53"/>
  <c r="FS49" i="53"/>
  <c r="FR49" i="53"/>
  <c r="FP49" i="53"/>
  <c r="FO49" i="53"/>
  <c r="FN49" i="53"/>
  <c r="FM49" i="53"/>
  <c r="FL49" i="53"/>
  <c r="FK49" i="53"/>
  <c r="FJ49" i="53"/>
  <c r="FI49" i="53"/>
  <c r="FH49" i="53"/>
  <c r="FG49" i="53"/>
  <c r="FF49" i="53"/>
  <c r="FE49" i="53"/>
  <c r="FC49" i="53"/>
  <c r="FB49" i="53"/>
  <c r="FA49" i="53"/>
  <c r="EZ49" i="53"/>
  <c r="EY49" i="53"/>
  <c r="EX49" i="53"/>
  <c r="EV49" i="53"/>
  <c r="EU49" i="53"/>
  <c r="ET49" i="53"/>
  <c r="ES49" i="53"/>
  <c r="ER49" i="53"/>
  <c r="EQ49" i="53"/>
  <c r="EL49" i="53"/>
  <c r="EK49" i="53"/>
  <c r="EJ49" i="53"/>
  <c r="EE49" i="53"/>
  <c r="ED49" i="53"/>
  <c r="EC49" i="53"/>
  <c r="DX49" i="53"/>
  <c r="DW49" i="53"/>
  <c r="DV49" i="53"/>
  <c r="CO49" i="53"/>
  <c r="CN49" i="53"/>
  <c r="CM49" i="53"/>
  <c r="CL49" i="53"/>
  <c r="CK49" i="53"/>
  <c r="CJ49" i="53"/>
  <c r="CI49" i="53"/>
  <c r="CH49" i="53"/>
  <c r="CG49" i="53"/>
  <c r="CF49" i="53"/>
  <c r="CE49" i="53"/>
  <c r="CD49" i="53"/>
  <c r="CC49" i="53"/>
  <c r="CB49" i="53"/>
  <c r="CA49" i="53"/>
  <c r="BZ49" i="53"/>
  <c r="BY49" i="53"/>
  <c r="BX49" i="53"/>
  <c r="BM49" i="53"/>
  <c r="BL49" i="53"/>
  <c r="BK49" i="53"/>
  <c r="BJ49" i="53"/>
  <c r="BI49" i="53"/>
  <c r="BH49" i="53"/>
  <c r="BG49" i="53"/>
  <c r="BF49" i="53"/>
  <c r="BE49" i="53"/>
  <c r="BD49" i="53"/>
  <c r="BC49" i="53"/>
  <c r="BB49" i="53"/>
  <c r="BA49" i="53"/>
  <c r="AZ49" i="53"/>
  <c r="AY49" i="53"/>
  <c r="AW49" i="53"/>
  <c r="AV49" i="53"/>
  <c r="AU49" i="53"/>
  <c r="AT49" i="53"/>
  <c r="AS49" i="53"/>
  <c r="AR49" i="53"/>
  <c r="C49" i="53"/>
  <c r="A49" i="53"/>
  <c r="GJ48" i="53"/>
  <c r="GI48" i="53"/>
  <c r="GH48" i="53"/>
  <c r="GG48" i="53"/>
  <c r="GF48" i="53"/>
  <c r="GE48" i="53"/>
  <c r="GD48" i="53"/>
  <c r="GC48" i="53"/>
  <c r="GB48" i="53"/>
  <c r="GA48" i="53"/>
  <c r="FZ48" i="53"/>
  <c r="FY48" i="53"/>
  <c r="FR48" i="53"/>
  <c r="FP48" i="53"/>
  <c r="FO48" i="53"/>
  <c r="FN48" i="53"/>
  <c r="FM48" i="53"/>
  <c r="FL48" i="53"/>
  <c r="FK48" i="53"/>
  <c r="FJ48" i="53"/>
  <c r="FI48" i="53"/>
  <c r="FH48" i="53"/>
  <c r="FG48" i="53"/>
  <c r="FF48" i="53"/>
  <c r="FE48" i="53"/>
  <c r="FC48" i="53"/>
  <c r="FB48" i="53"/>
  <c r="FA48" i="53"/>
  <c r="EZ48" i="53"/>
  <c r="EY48" i="53"/>
  <c r="EX48" i="53"/>
  <c r="EV48" i="53"/>
  <c r="EU48" i="53"/>
  <c r="ET48" i="53"/>
  <c r="ES48" i="53"/>
  <c r="ER48" i="53"/>
  <c r="EQ48" i="53"/>
  <c r="EJ48" i="53"/>
  <c r="CO48" i="53"/>
  <c r="CN48" i="53"/>
  <c r="CM48" i="53"/>
  <c r="CL48" i="53"/>
  <c r="CK48" i="53"/>
  <c r="CJ48" i="53"/>
  <c r="CI48" i="53"/>
  <c r="CH48" i="53"/>
  <c r="CG48" i="53"/>
  <c r="CF48" i="53"/>
  <c r="CE48" i="53"/>
  <c r="CD48" i="53"/>
  <c r="CC48" i="53"/>
  <c r="CB48" i="53"/>
  <c r="CA48" i="53"/>
  <c r="BZ48" i="53"/>
  <c r="BY48" i="53"/>
  <c r="BX48" i="53"/>
  <c r="BK48" i="53"/>
  <c r="BJ48" i="53"/>
  <c r="BI48" i="53"/>
  <c r="BH48" i="53"/>
  <c r="BG48" i="53"/>
  <c r="BF48" i="53"/>
  <c r="BE48" i="53"/>
  <c r="BD48" i="53"/>
  <c r="BC48" i="53"/>
  <c r="BB48" i="53"/>
  <c r="BA48" i="53"/>
  <c r="AZ48" i="53"/>
  <c r="AY48" i="53"/>
  <c r="AW48" i="53"/>
  <c r="AV48" i="53"/>
  <c r="AU48" i="53"/>
  <c r="AT48" i="53"/>
  <c r="AS48" i="53"/>
  <c r="AR48" i="53"/>
  <c r="C48" i="53"/>
  <c r="A48" i="53"/>
  <c r="FT47" i="53"/>
  <c r="FS47" i="53"/>
  <c r="FR47" i="53"/>
  <c r="FP47" i="53"/>
  <c r="FO47" i="53"/>
  <c r="FN47" i="53"/>
  <c r="FM47" i="53"/>
  <c r="FL47" i="53"/>
  <c r="FK47" i="53"/>
  <c r="FJ47" i="53"/>
  <c r="FI47" i="53"/>
  <c r="FH47" i="53"/>
  <c r="FG47" i="53"/>
  <c r="FF47" i="53"/>
  <c r="FE47" i="53"/>
  <c r="FC47" i="53"/>
  <c r="FB47" i="53"/>
  <c r="FA47" i="53"/>
  <c r="EZ47" i="53"/>
  <c r="EY47" i="53"/>
  <c r="EX47" i="53"/>
  <c r="EV47" i="53"/>
  <c r="EU47" i="53"/>
  <c r="ET47" i="53"/>
  <c r="ES47" i="53"/>
  <c r="ER47" i="53"/>
  <c r="EQ47" i="53"/>
  <c r="EL47" i="53"/>
  <c r="EK47" i="53"/>
  <c r="EJ47" i="53"/>
  <c r="ED47" i="53"/>
  <c r="DW47" i="53"/>
  <c r="CO47" i="53"/>
  <c r="CN47" i="53"/>
  <c r="CM47" i="53"/>
  <c r="CL47" i="53"/>
  <c r="CK47" i="53"/>
  <c r="CJ47" i="53"/>
  <c r="CI47" i="53"/>
  <c r="CH47" i="53"/>
  <c r="CG47" i="53"/>
  <c r="CF47" i="53"/>
  <c r="CE47" i="53"/>
  <c r="CD47" i="53"/>
  <c r="CC47" i="53"/>
  <c r="CB47" i="53"/>
  <c r="CA47" i="53"/>
  <c r="BZ47" i="53"/>
  <c r="BY47" i="53"/>
  <c r="BX47" i="53"/>
  <c r="BM47" i="53"/>
  <c r="BL47" i="53"/>
  <c r="BK47" i="53"/>
  <c r="BJ47" i="53"/>
  <c r="BI47" i="53"/>
  <c r="BH47" i="53"/>
  <c r="BG47" i="53"/>
  <c r="BF47" i="53"/>
  <c r="BE47" i="53"/>
  <c r="BD47" i="53"/>
  <c r="BC47" i="53"/>
  <c r="BB47" i="53"/>
  <c r="BA47" i="53"/>
  <c r="AZ47" i="53"/>
  <c r="AY47" i="53"/>
  <c r="AW47" i="53"/>
  <c r="AV47" i="53"/>
  <c r="AU47" i="53"/>
  <c r="AT47" i="53"/>
  <c r="AS47" i="53"/>
  <c r="AR47" i="53"/>
  <c r="C47" i="53"/>
  <c r="A47" i="53"/>
  <c r="GS46" i="53"/>
  <c r="FR46" i="53"/>
  <c r="FP46" i="53"/>
  <c r="FO46" i="53"/>
  <c r="FN46" i="53"/>
  <c r="FM46" i="53"/>
  <c r="FL46" i="53"/>
  <c r="FK46" i="53"/>
  <c r="FJ46" i="53"/>
  <c r="FI46" i="53"/>
  <c r="FH46" i="53"/>
  <c r="FG46" i="53"/>
  <c r="FF46" i="53"/>
  <c r="FE46" i="53"/>
  <c r="FC46" i="53"/>
  <c r="FB46" i="53"/>
  <c r="FA46" i="53"/>
  <c r="EZ46" i="53"/>
  <c r="EY46" i="53"/>
  <c r="EX46" i="53"/>
  <c r="EV46" i="53"/>
  <c r="EU46" i="53"/>
  <c r="ET46" i="53"/>
  <c r="ES46" i="53"/>
  <c r="ER46" i="53"/>
  <c r="EQ46" i="53"/>
  <c r="EJ46" i="53"/>
  <c r="EC46" i="53"/>
  <c r="DV46" i="53"/>
  <c r="CO46" i="53"/>
  <c r="CN46" i="53"/>
  <c r="CM46" i="53"/>
  <c r="CL46" i="53"/>
  <c r="CK46" i="53"/>
  <c r="CJ46" i="53"/>
  <c r="CI46" i="53"/>
  <c r="CH46" i="53"/>
  <c r="CG46" i="53"/>
  <c r="CF46" i="53"/>
  <c r="CE46" i="53"/>
  <c r="CD46" i="53"/>
  <c r="CC46" i="53"/>
  <c r="CB46" i="53"/>
  <c r="CA46" i="53"/>
  <c r="BZ46" i="53"/>
  <c r="BY46" i="53"/>
  <c r="BX46" i="53"/>
  <c r="BK46" i="53"/>
  <c r="BJ46" i="53"/>
  <c r="BI46" i="53"/>
  <c r="BH46" i="53"/>
  <c r="BG46" i="53"/>
  <c r="BF46" i="53"/>
  <c r="BE46" i="53"/>
  <c r="BD46" i="53"/>
  <c r="BC46" i="53"/>
  <c r="BB46" i="53"/>
  <c r="BA46" i="53"/>
  <c r="AZ46" i="53"/>
  <c r="AY46" i="53"/>
  <c r="AW46" i="53"/>
  <c r="AV46" i="53"/>
  <c r="AU46" i="53"/>
  <c r="AT46" i="53"/>
  <c r="AS46" i="53"/>
  <c r="AR46" i="53"/>
  <c r="C46" i="53"/>
  <c r="A46" i="53"/>
  <c r="HB45" i="53"/>
  <c r="GJ45" i="53"/>
  <c r="GI45" i="53"/>
  <c r="GH45" i="53"/>
  <c r="GG45" i="53"/>
  <c r="GF45" i="53"/>
  <c r="GE45" i="53"/>
  <c r="GD45" i="53"/>
  <c r="GC45" i="53"/>
  <c r="GB45" i="53"/>
  <c r="GA45" i="53"/>
  <c r="FZ45" i="53"/>
  <c r="FY45" i="53"/>
  <c r="FT45" i="53"/>
  <c r="FS45" i="53"/>
  <c r="FR45" i="53"/>
  <c r="FC45" i="53"/>
  <c r="FB45" i="53"/>
  <c r="FA45" i="53"/>
  <c r="EZ45" i="53"/>
  <c r="EY45" i="53"/>
  <c r="EX45" i="53"/>
  <c r="EV45" i="53"/>
  <c r="EU45" i="53"/>
  <c r="ET45" i="53"/>
  <c r="ES45" i="53"/>
  <c r="ER45" i="53"/>
  <c r="EQ45" i="53"/>
  <c r="EL45" i="53"/>
  <c r="EK45" i="53"/>
  <c r="EJ45" i="53"/>
  <c r="ED45" i="53"/>
  <c r="DW45" i="53"/>
  <c r="CO45" i="53"/>
  <c r="CN45" i="53"/>
  <c r="CM45" i="53"/>
  <c r="CL45" i="53"/>
  <c r="CK45" i="53"/>
  <c r="CJ45" i="53"/>
  <c r="CI45" i="53"/>
  <c r="CH45" i="53"/>
  <c r="CG45" i="53"/>
  <c r="CF45" i="53"/>
  <c r="CE45" i="53"/>
  <c r="CD45" i="53"/>
  <c r="CC45" i="53"/>
  <c r="CB45" i="53"/>
  <c r="CA45" i="53"/>
  <c r="BZ45" i="53"/>
  <c r="BY45" i="53"/>
  <c r="BX45" i="53"/>
  <c r="BM45" i="53"/>
  <c r="BL45" i="53"/>
  <c r="BK45" i="53"/>
  <c r="BJ45" i="53"/>
  <c r="BI45" i="53"/>
  <c r="BH45" i="53"/>
  <c r="BG45" i="53"/>
  <c r="BF45" i="53"/>
  <c r="BE45" i="53"/>
  <c r="BD45" i="53"/>
  <c r="BC45" i="53"/>
  <c r="BB45" i="53"/>
  <c r="BA45" i="53"/>
  <c r="AZ45" i="53"/>
  <c r="AY45" i="53"/>
  <c r="AW45" i="53"/>
  <c r="AV45" i="53"/>
  <c r="AU45" i="53"/>
  <c r="AT45" i="53"/>
  <c r="AS45" i="53"/>
  <c r="AR45" i="53"/>
  <c r="C45" i="53"/>
  <c r="A45" i="53"/>
  <c r="GQ44" i="53"/>
  <c r="GJ44" i="53"/>
  <c r="GI44" i="53"/>
  <c r="GH44" i="53"/>
  <c r="GG44" i="53"/>
  <c r="GF44" i="53"/>
  <c r="GE44" i="53"/>
  <c r="GD44" i="53"/>
  <c r="GC44" i="53"/>
  <c r="GB44" i="53"/>
  <c r="GA44" i="53"/>
  <c r="FZ44" i="53"/>
  <c r="FY44" i="53"/>
  <c r="FR44" i="53"/>
  <c r="FC44" i="53"/>
  <c r="FB44" i="53"/>
  <c r="FA44" i="53"/>
  <c r="EZ44" i="53"/>
  <c r="EY44" i="53"/>
  <c r="EX44" i="53"/>
  <c r="EV44" i="53"/>
  <c r="EU44" i="53"/>
  <c r="ET44" i="53"/>
  <c r="ES44" i="53"/>
  <c r="ER44" i="53"/>
  <c r="EQ44" i="53"/>
  <c r="EJ44" i="53"/>
  <c r="EC44" i="53"/>
  <c r="DV44" i="53"/>
  <c r="CO44" i="53"/>
  <c r="CN44" i="53"/>
  <c r="CM44" i="53"/>
  <c r="CL44" i="53"/>
  <c r="CK44" i="53"/>
  <c r="CJ44" i="53"/>
  <c r="CI44" i="53"/>
  <c r="CH44" i="53"/>
  <c r="CG44" i="53"/>
  <c r="CF44" i="53"/>
  <c r="CE44" i="53"/>
  <c r="CD44" i="53"/>
  <c r="CC44" i="53"/>
  <c r="CB44" i="53"/>
  <c r="CA44" i="53"/>
  <c r="BZ44" i="53"/>
  <c r="BY44" i="53"/>
  <c r="BX44" i="53"/>
  <c r="BK44" i="53"/>
  <c r="BJ44" i="53"/>
  <c r="BI44" i="53"/>
  <c r="BH44" i="53"/>
  <c r="BG44" i="53"/>
  <c r="BF44" i="53"/>
  <c r="BE44" i="53"/>
  <c r="BD44" i="53"/>
  <c r="BC44" i="53"/>
  <c r="BB44" i="53"/>
  <c r="BA44" i="53"/>
  <c r="AZ44" i="53"/>
  <c r="AY44" i="53"/>
  <c r="AW44" i="53"/>
  <c r="AV44" i="53"/>
  <c r="AU44" i="53"/>
  <c r="AT44" i="53"/>
  <c r="AS44" i="53"/>
  <c r="AR44" i="53"/>
  <c r="C44" i="53"/>
  <c r="A44" i="53"/>
  <c r="HD43" i="53"/>
  <c r="FT43" i="53"/>
  <c r="FS43" i="53"/>
  <c r="FR43" i="53"/>
  <c r="FC43" i="53"/>
  <c r="FB43" i="53"/>
  <c r="FA43" i="53"/>
  <c r="EZ43" i="53"/>
  <c r="EY43" i="53"/>
  <c r="EX43" i="53"/>
  <c r="EV43" i="53"/>
  <c r="EU43" i="53"/>
  <c r="ET43" i="53"/>
  <c r="ES43" i="53"/>
  <c r="ER43" i="53"/>
  <c r="EQ43" i="53"/>
  <c r="EL43" i="53"/>
  <c r="EK43" i="53"/>
  <c r="EJ43" i="53"/>
  <c r="EE43" i="53"/>
  <c r="ED43" i="53"/>
  <c r="EC43" i="53"/>
  <c r="DX43" i="53"/>
  <c r="DW43" i="53"/>
  <c r="DV43" i="53"/>
  <c r="CO43" i="53"/>
  <c r="CN43" i="53"/>
  <c r="CM43" i="53"/>
  <c r="CL43" i="53"/>
  <c r="CK43" i="53"/>
  <c r="CJ43" i="53"/>
  <c r="CI43" i="53"/>
  <c r="CH43" i="53"/>
  <c r="CG43" i="53"/>
  <c r="CF43" i="53"/>
  <c r="CE43" i="53"/>
  <c r="CD43" i="53"/>
  <c r="CC43" i="53"/>
  <c r="CB43" i="53"/>
  <c r="CA43" i="53"/>
  <c r="BZ43" i="53"/>
  <c r="BY43" i="53"/>
  <c r="BX43" i="53"/>
  <c r="BM43" i="53"/>
  <c r="BL43" i="53"/>
  <c r="BK43" i="53"/>
  <c r="BJ43" i="53"/>
  <c r="BI43" i="53"/>
  <c r="BH43" i="53"/>
  <c r="BG43" i="53"/>
  <c r="BF43" i="53"/>
  <c r="BE43" i="53"/>
  <c r="BD43" i="53"/>
  <c r="BC43" i="53"/>
  <c r="BB43" i="53"/>
  <c r="BA43" i="53"/>
  <c r="AZ43" i="53"/>
  <c r="AY43" i="53"/>
  <c r="AW43" i="53"/>
  <c r="AV43" i="53"/>
  <c r="AU43" i="53"/>
  <c r="AT43" i="53"/>
  <c r="AS43" i="53"/>
  <c r="AR43" i="53"/>
  <c r="C43" i="53"/>
  <c r="A43" i="53"/>
  <c r="FR42" i="53"/>
  <c r="FC42" i="53"/>
  <c r="FB42" i="53"/>
  <c r="FA42" i="53"/>
  <c r="EZ42" i="53"/>
  <c r="EY42" i="53"/>
  <c r="EX42" i="53"/>
  <c r="EV42" i="53"/>
  <c r="EU42" i="53"/>
  <c r="ET42" i="53"/>
  <c r="ES42" i="53"/>
  <c r="ER42" i="53"/>
  <c r="EQ42" i="53"/>
  <c r="EJ42" i="53"/>
  <c r="CO42" i="53"/>
  <c r="CN42" i="53"/>
  <c r="CM42" i="53"/>
  <c r="CL42" i="53"/>
  <c r="CK42" i="53"/>
  <c r="CJ42" i="53"/>
  <c r="CI42" i="53"/>
  <c r="CH42" i="53"/>
  <c r="CG42" i="53"/>
  <c r="CF42" i="53"/>
  <c r="CE42" i="53"/>
  <c r="CD42" i="53"/>
  <c r="CC42" i="53"/>
  <c r="CB42" i="53"/>
  <c r="CA42" i="53"/>
  <c r="BZ42" i="53"/>
  <c r="BY42" i="53"/>
  <c r="BX42" i="53"/>
  <c r="BK42" i="53"/>
  <c r="BJ42" i="53"/>
  <c r="BI42" i="53"/>
  <c r="BH42" i="53"/>
  <c r="BG42" i="53"/>
  <c r="BF42" i="53"/>
  <c r="BE42" i="53"/>
  <c r="BD42" i="53"/>
  <c r="BC42" i="53"/>
  <c r="BB42" i="53"/>
  <c r="BA42" i="53"/>
  <c r="AZ42" i="53"/>
  <c r="AY42" i="53"/>
  <c r="AW42" i="53"/>
  <c r="AV42" i="53"/>
  <c r="AU42" i="53"/>
  <c r="AT42" i="53"/>
  <c r="AS42" i="53"/>
  <c r="AR42" i="53"/>
  <c r="C42" i="53"/>
  <c r="A42" i="53"/>
  <c r="GJ41" i="53"/>
  <c r="GI41" i="53"/>
  <c r="GH41" i="53"/>
  <c r="GG41" i="53"/>
  <c r="GF41" i="53"/>
  <c r="GE41" i="53"/>
  <c r="GD41" i="53"/>
  <c r="GC41" i="53"/>
  <c r="GB41" i="53"/>
  <c r="GA41" i="53"/>
  <c r="FZ41" i="53"/>
  <c r="FY41" i="53"/>
  <c r="FT41" i="53"/>
  <c r="FS41" i="53"/>
  <c r="FR41" i="53"/>
  <c r="FC41" i="53"/>
  <c r="FB41" i="53"/>
  <c r="FA41" i="53"/>
  <c r="EZ41" i="53"/>
  <c r="EY41" i="53"/>
  <c r="EX41" i="53"/>
  <c r="EV41" i="53"/>
  <c r="EU41" i="53"/>
  <c r="ET41" i="53"/>
  <c r="ES41" i="53"/>
  <c r="ER41" i="53"/>
  <c r="EQ41" i="53"/>
  <c r="EL41" i="53"/>
  <c r="EK41" i="53"/>
  <c r="EJ41" i="53"/>
  <c r="ED41" i="53"/>
  <c r="DW41" i="53"/>
  <c r="CO41" i="53"/>
  <c r="CN41" i="53"/>
  <c r="CM41" i="53"/>
  <c r="CL41" i="53"/>
  <c r="CK41" i="53"/>
  <c r="CJ41" i="53"/>
  <c r="CI41" i="53"/>
  <c r="CH41" i="53"/>
  <c r="CG41" i="53"/>
  <c r="CF41" i="53"/>
  <c r="CE41" i="53"/>
  <c r="CD41" i="53"/>
  <c r="CC41" i="53"/>
  <c r="CB41" i="53"/>
  <c r="CA41" i="53"/>
  <c r="BZ41" i="53"/>
  <c r="BY41" i="53"/>
  <c r="BX41" i="53"/>
  <c r="BM41" i="53"/>
  <c r="BL41" i="53"/>
  <c r="BK41" i="53"/>
  <c r="BJ41" i="53"/>
  <c r="BI41" i="53"/>
  <c r="BH41" i="53"/>
  <c r="BG41" i="53"/>
  <c r="BF41" i="53"/>
  <c r="BE41" i="53"/>
  <c r="BD41" i="53"/>
  <c r="BC41" i="53"/>
  <c r="BB41" i="53"/>
  <c r="BA41" i="53"/>
  <c r="AZ41" i="53"/>
  <c r="AY41" i="53"/>
  <c r="AW41" i="53"/>
  <c r="AV41" i="53"/>
  <c r="AU41" i="53"/>
  <c r="AT41" i="53"/>
  <c r="AS41" i="53"/>
  <c r="AR41" i="53"/>
  <c r="C41" i="53"/>
  <c r="A41" i="53"/>
  <c r="HE40" i="53"/>
  <c r="GJ40" i="53"/>
  <c r="GI40" i="53"/>
  <c r="GH40" i="53"/>
  <c r="GG40" i="53"/>
  <c r="GF40" i="53"/>
  <c r="GE40" i="53"/>
  <c r="GD40" i="53"/>
  <c r="GC40" i="53"/>
  <c r="GB40" i="53"/>
  <c r="GA40" i="53"/>
  <c r="FZ40" i="53"/>
  <c r="FY40" i="53"/>
  <c r="FR40" i="53"/>
  <c r="FC40" i="53"/>
  <c r="FB40" i="53"/>
  <c r="FA40" i="53"/>
  <c r="EZ40" i="53"/>
  <c r="EY40" i="53"/>
  <c r="EX40" i="53"/>
  <c r="EV40" i="53"/>
  <c r="EU40" i="53"/>
  <c r="ET40" i="53"/>
  <c r="ES40" i="53"/>
  <c r="ER40" i="53"/>
  <c r="EQ40" i="53"/>
  <c r="EJ40" i="53"/>
  <c r="EC40" i="53"/>
  <c r="DV40" i="53"/>
  <c r="CO40" i="53"/>
  <c r="CN40" i="53"/>
  <c r="CM40" i="53"/>
  <c r="CL40" i="53"/>
  <c r="CK40" i="53"/>
  <c r="CJ40" i="53"/>
  <c r="CI40" i="53"/>
  <c r="CH40" i="53"/>
  <c r="CG40" i="53"/>
  <c r="CF40" i="53"/>
  <c r="CE40" i="53"/>
  <c r="CD40" i="53"/>
  <c r="CC40" i="53"/>
  <c r="CB40" i="53"/>
  <c r="CA40" i="53"/>
  <c r="BZ40" i="53"/>
  <c r="BY40" i="53"/>
  <c r="BX40" i="53"/>
  <c r="BK40" i="53"/>
  <c r="BJ40" i="53"/>
  <c r="BI40" i="53"/>
  <c r="BH40" i="53"/>
  <c r="BG40" i="53"/>
  <c r="BF40" i="53"/>
  <c r="BE40" i="53"/>
  <c r="BD40" i="53"/>
  <c r="BC40" i="53"/>
  <c r="BB40" i="53"/>
  <c r="BA40" i="53"/>
  <c r="AZ40" i="53"/>
  <c r="AY40" i="53"/>
  <c r="AW40" i="53"/>
  <c r="AV40" i="53"/>
  <c r="AU40" i="53"/>
  <c r="AT40" i="53"/>
  <c r="AS40" i="53"/>
  <c r="AR40" i="53"/>
  <c r="C40" i="53"/>
  <c r="A40" i="53"/>
  <c r="HB39" i="53"/>
  <c r="FT39" i="53"/>
  <c r="FS39" i="53"/>
  <c r="FR39" i="53"/>
  <c r="FC39" i="53"/>
  <c r="FB39" i="53"/>
  <c r="FA39" i="53"/>
  <c r="EZ39" i="53"/>
  <c r="EY39" i="53"/>
  <c r="EX39" i="53"/>
  <c r="EV39" i="53"/>
  <c r="EU39" i="53"/>
  <c r="ET39" i="53"/>
  <c r="ES39" i="53"/>
  <c r="ER39" i="53"/>
  <c r="EQ39" i="53"/>
  <c r="EL39" i="53"/>
  <c r="EK39" i="53"/>
  <c r="EJ39" i="53"/>
  <c r="EE39" i="53"/>
  <c r="ED39" i="53"/>
  <c r="EC39" i="53"/>
  <c r="DX39" i="53"/>
  <c r="DW39" i="53"/>
  <c r="DV39" i="53"/>
  <c r="CO39" i="53"/>
  <c r="CN39" i="53"/>
  <c r="CM39" i="53"/>
  <c r="CL39" i="53"/>
  <c r="CK39" i="53"/>
  <c r="CJ39" i="53"/>
  <c r="CI39" i="53"/>
  <c r="CH39" i="53"/>
  <c r="CG39" i="53"/>
  <c r="CF39" i="53"/>
  <c r="CE39" i="53"/>
  <c r="CD39" i="53"/>
  <c r="CC39" i="53"/>
  <c r="CB39" i="53"/>
  <c r="CA39" i="53"/>
  <c r="BZ39" i="53"/>
  <c r="BY39" i="53"/>
  <c r="BX39" i="53"/>
  <c r="BM39" i="53"/>
  <c r="BL39" i="53"/>
  <c r="BK39" i="53"/>
  <c r="BJ39" i="53"/>
  <c r="BI39" i="53"/>
  <c r="BH39" i="53"/>
  <c r="BG39" i="53"/>
  <c r="BF39" i="53"/>
  <c r="BE39" i="53"/>
  <c r="BD39" i="53"/>
  <c r="BC39" i="53"/>
  <c r="BB39" i="53"/>
  <c r="BA39" i="53"/>
  <c r="AZ39" i="53"/>
  <c r="AY39" i="53"/>
  <c r="AW39" i="53"/>
  <c r="AV39" i="53"/>
  <c r="AU39" i="53"/>
  <c r="AT39" i="53"/>
  <c r="AS39" i="53"/>
  <c r="AR39" i="53"/>
  <c r="C39" i="53"/>
  <c r="A39" i="53"/>
  <c r="FR38" i="53"/>
  <c r="FC38" i="53"/>
  <c r="FB38" i="53"/>
  <c r="FA38" i="53"/>
  <c r="EZ38" i="53"/>
  <c r="EY38" i="53"/>
  <c r="EX38" i="53"/>
  <c r="EV38" i="53"/>
  <c r="EU38" i="53"/>
  <c r="ET38" i="53"/>
  <c r="ES38" i="53"/>
  <c r="ER38" i="53"/>
  <c r="EQ38" i="53"/>
  <c r="EJ38" i="53"/>
  <c r="CO38" i="53"/>
  <c r="CN38" i="53"/>
  <c r="CM38" i="53"/>
  <c r="CL38" i="53"/>
  <c r="CK38" i="53"/>
  <c r="CJ38" i="53"/>
  <c r="CI38" i="53"/>
  <c r="CH38" i="53"/>
  <c r="CG38" i="53"/>
  <c r="CF38" i="53"/>
  <c r="CE38" i="53"/>
  <c r="CD38" i="53"/>
  <c r="CC38" i="53"/>
  <c r="CB38" i="53"/>
  <c r="CA38" i="53"/>
  <c r="BZ38" i="53"/>
  <c r="BY38" i="53"/>
  <c r="BX38" i="53"/>
  <c r="BK38" i="53"/>
  <c r="BJ38" i="53"/>
  <c r="BI38" i="53"/>
  <c r="BH38" i="53"/>
  <c r="BG38" i="53"/>
  <c r="BF38" i="53"/>
  <c r="BE38" i="53"/>
  <c r="BD38" i="53"/>
  <c r="BC38" i="53"/>
  <c r="BB38" i="53"/>
  <c r="BA38" i="53"/>
  <c r="AZ38" i="53"/>
  <c r="AY38" i="53"/>
  <c r="AW38" i="53"/>
  <c r="AV38" i="53"/>
  <c r="AU38" i="53"/>
  <c r="AT38" i="53"/>
  <c r="AS38" i="53"/>
  <c r="AR38" i="53"/>
  <c r="C38" i="53"/>
  <c r="A38" i="53"/>
  <c r="HE37" i="53"/>
  <c r="GJ37" i="53"/>
  <c r="GI37" i="53"/>
  <c r="GH37" i="53"/>
  <c r="GG37" i="53"/>
  <c r="GF37" i="53"/>
  <c r="GE37" i="53"/>
  <c r="GD37" i="53"/>
  <c r="GC37" i="53"/>
  <c r="GB37" i="53"/>
  <c r="GA37" i="53"/>
  <c r="FZ37" i="53"/>
  <c r="FY37" i="53"/>
  <c r="FT37" i="53"/>
  <c r="FS37" i="53"/>
  <c r="FR37" i="53"/>
  <c r="FC37" i="53"/>
  <c r="FB37" i="53"/>
  <c r="FA37" i="53"/>
  <c r="EZ37" i="53"/>
  <c r="EY37" i="53"/>
  <c r="EX37" i="53"/>
  <c r="EV37" i="53"/>
  <c r="EU37" i="53"/>
  <c r="ET37" i="53"/>
  <c r="ES37" i="53"/>
  <c r="ER37" i="53"/>
  <c r="EQ37" i="53"/>
  <c r="EL37" i="53"/>
  <c r="EK37" i="53"/>
  <c r="EJ37" i="53"/>
  <c r="ED37" i="53"/>
  <c r="DW37" i="53"/>
  <c r="CO37" i="53"/>
  <c r="CN37" i="53"/>
  <c r="CM37" i="53"/>
  <c r="CL37" i="53"/>
  <c r="CK37" i="53"/>
  <c r="CJ37" i="53"/>
  <c r="CI37" i="53"/>
  <c r="CH37" i="53"/>
  <c r="CG37" i="53"/>
  <c r="CF37" i="53"/>
  <c r="CE37" i="53"/>
  <c r="CD37" i="53"/>
  <c r="CC37" i="53"/>
  <c r="CB37" i="53"/>
  <c r="CA37" i="53"/>
  <c r="BZ37" i="53"/>
  <c r="BY37" i="53"/>
  <c r="BX37" i="53"/>
  <c r="BM37" i="53"/>
  <c r="BL37" i="53"/>
  <c r="BK37" i="53"/>
  <c r="BJ37" i="53"/>
  <c r="BI37" i="53"/>
  <c r="BH37" i="53"/>
  <c r="BG37" i="53"/>
  <c r="BF37" i="53"/>
  <c r="BE37" i="53"/>
  <c r="BD37" i="53"/>
  <c r="BC37" i="53"/>
  <c r="BB37" i="53"/>
  <c r="BA37" i="53"/>
  <c r="AZ37" i="53"/>
  <c r="AY37" i="53"/>
  <c r="AW37" i="53"/>
  <c r="AV37" i="53"/>
  <c r="AU37" i="53"/>
  <c r="AT37" i="53"/>
  <c r="AS37" i="53"/>
  <c r="AR37" i="53"/>
  <c r="C37" i="53"/>
  <c r="A37" i="53"/>
  <c r="GJ36" i="53"/>
  <c r="GI36" i="53"/>
  <c r="GH36" i="53"/>
  <c r="GG36" i="53"/>
  <c r="GF36" i="53"/>
  <c r="GE36" i="53"/>
  <c r="GD36" i="53"/>
  <c r="GC36" i="53"/>
  <c r="GB36" i="53"/>
  <c r="GA36" i="53"/>
  <c r="FZ36" i="53"/>
  <c r="FY36" i="53"/>
  <c r="FR36" i="53"/>
  <c r="FC36" i="53"/>
  <c r="FB36" i="53"/>
  <c r="FA36" i="53"/>
  <c r="EZ36" i="53"/>
  <c r="EY36" i="53"/>
  <c r="EX36" i="53"/>
  <c r="EV36" i="53"/>
  <c r="EU36" i="53"/>
  <c r="ET36" i="53"/>
  <c r="ES36" i="53"/>
  <c r="ER36" i="53"/>
  <c r="EQ36" i="53"/>
  <c r="EJ36" i="53"/>
  <c r="EC36" i="53"/>
  <c r="DV36" i="53"/>
  <c r="CO36" i="53"/>
  <c r="CN36" i="53"/>
  <c r="CM36" i="53"/>
  <c r="CL36" i="53"/>
  <c r="CK36" i="53"/>
  <c r="CJ36" i="53"/>
  <c r="CI36" i="53"/>
  <c r="CH36" i="53"/>
  <c r="CG36" i="53"/>
  <c r="CF36" i="53"/>
  <c r="CE36" i="53"/>
  <c r="CD36" i="53"/>
  <c r="CC36" i="53"/>
  <c r="CB36" i="53"/>
  <c r="CA36" i="53"/>
  <c r="BZ36" i="53"/>
  <c r="BY36" i="53"/>
  <c r="BX36" i="53"/>
  <c r="BK36" i="53"/>
  <c r="BJ36" i="53"/>
  <c r="BI36" i="53"/>
  <c r="BH36" i="53"/>
  <c r="BG36" i="53"/>
  <c r="BF36" i="53"/>
  <c r="BE36" i="53"/>
  <c r="BD36" i="53"/>
  <c r="BC36" i="53"/>
  <c r="BB36" i="53"/>
  <c r="BA36" i="53"/>
  <c r="AZ36" i="53"/>
  <c r="AY36" i="53"/>
  <c r="AW36" i="53"/>
  <c r="AV36" i="53"/>
  <c r="AU36" i="53"/>
  <c r="AT36" i="53"/>
  <c r="AS36" i="53"/>
  <c r="AR36" i="53"/>
  <c r="C36" i="53"/>
  <c r="A36" i="53"/>
  <c r="FT35" i="53"/>
  <c r="FS35" i="53"/>
  <c r="FR35" i="53"/>
  <c r="FC35" i="53"/>
  <c r="FB35" i="53"/>
  <c r="FA35" i="53"/>
  <c r="EZ35" i="53"/>
  <c r="EY35" i="53"/>
  <c r="EX35" i="53"/>
  <c r="EV35" i="53"/>
  <c r="EU35" i="53"/>
  <c r="ET35" i="53"/>
  <c r="ES35" i="53"/>
  <c r="ER35" i="53"/>
  <c r="EQ35" i="53"/>
  <c r="EL35" i="53"/>
  <c r="EK35" i="53"/>
  <c r="EJ35" i="53"/>
  <c r="EE35" i="53"/>
  <c r="ED35" i="53"/>
  <c r="EC35" i="53"/>
  <c r="DX35" i="53"/>
  <c r="DW35" i="53"/>
  <c r="DV35" i="53"/>
  <c r="CO35" i="53"/>
  <c r="CN35" i="53"/>
  <c r="CM35" i="53"/>
  <c r="CL35" i="53"/>
  <c r="CK35" i="53"/>
  <c r="CJ35" i="53"/>
  <c r="CI35" i="53"/>
  <c r="CH35" i="53"/>
  <c r="CG35" i="53"/>
  <c r="CF35" i="53"/>
  <c r="CE35" i="53"/>
  <c r="CD35" i="53"/>
  <c r="CC35" i="53"/>
  <c r="CB35" i="53"/>
  <c r="CA35" i="53"/>
  <c r="BZ35" i="53"/>
  <c r="BY35" i="53"/>
  <c r="BX35" i="53"/>
  <c r="BM35" i="53"/>
  <c r="BL35" i="53"/>
  <c r="BK35" i="53"/>
  <c r="BJ35" i="53"/>
  <c r="BI35" i="53"/>
  <c r="BH35" i="53"/>
  <c r="BG35" i="53"/>
  <c r="BF35" i="53"/>
  <c r="BE35" i="53"/>
  <c r="BD35" i="53"/>
  <c r="BC35" i="53"/>
  <c r="BB35" i="53"/>
  <c r="BA35" i="53"/>
  <c r="AZ35" i="53"/>
  <c r="AY35" i="53"/>
  <c r="AW35" i="53"/>
  <c r="AV35" i="53"/>
  <c r="AU35" i="53"/>
  <c r="AT35" i="53"/>
  <c r="AS35" i="53"/>
  <c r="AR35" i="53"/>
  <c r="C35" i="53"/>
  <c r="A35" i="53"/>
  <c r="FR34" i="53"/>
  <c r="FC34" i="53"/>
  <c r="FB34" i="53"/>
  <c r="FA34" i="53"/>
  <c r="EZ34" i="53"/>
  <c r="EY34" i="53"/>
  <c r="EX34" i="53"/>
  <c r="EV34" i="53"/>
  <c r="EU34" i="53"/>
  <c r="ET34" i="53"/>
  <c r="ES34" i="53"/>
  <c r="ER34" i="53"/>
  <c r="EQ34" i="53"/>
  <c r="EJ34" i="53"/>
  <c r="CO34" i="53"/>
  <c r="CN34" i="53"/>
  <c r="CM34" i="53"/>
  <c r="CL34" i="53"/>
  <c r="CK34" i="53"/>
  <c r="CJ34" i="53"/>
  <c r="CI34" i="53"/>
  <c r="CH34" i="53"/>
  <c r="CG34" i="53"/>
  <c r="CF34" i="53"/>
  <c r="CE34" i="53"/>
  <c r="CD34" i="53"/>
  <c r="CC34" i="53"/>
  <c r="CB34" i="53"/>
  <c r="CA34" i="53"/>
  <c r="BZ34" i="53"/>
  <c r="BY34" i="53"/>
  <c r="BX34" i="53"/>
  <c r="BK34" i="53"/>
  <c r="BJ34" i="53"/>
  <c r="BI34" i="53"/>
  <c r="BH34" i="53"/>
  <c r="BG34" i="53"/>
  <c r="BF34" i="53"/>
  <c r="BE34" i="53"/>
  <c r="BD34" i="53"/>
  <c r="BC34" i="53"/>
  <c r="BB34" i="53"/>
  <c r="BA34" i="53"/>
  <c r="AZ34" i="53"/>
  <c r="AY34" i="53"/>
  <c r="AW34" i="53"/>
  <c r="AV34" i="53"/>
  <c r="AU34" i="53"/>
  <c r="AT34" i="53"/>
  <c r="AS34" i="53"/>
  <c r="AR34" i="53"/>
  <c r="C34" i="53"/>
  <c r="A34" i="53"/>
  <c r="GJ33" i="53"/>
  <c r="GI33" i="53"/>
  <c r="GH33" i="53"/>
  <c r="GG33" i="53"/>
  <c r="GF33" i="53"/>
  <c r="GE33" i="53"/>
  <c r="GD33" i="53"/>
  <c r="GC33" i="53"/>
  <c r="GB33" i="53"/>
  <c r="GA33" i="53"/>
  <c r="FZ33" i="53"/>
  <c r="FY33" i="53"/>
  <c r="FT33" i="53"/>
  <c r="FS33" i="53"/>
  <c r="FR33" i="53"/>
  <c r="FC33" i="53"/>
  <c r="FB33" i="53"/>
  <c r="FA33" i="53"/>
  <c r="EZ33" i="53"/>
  <c r="EY33" i="53"/>
  <c r="EX33" i="53"/>
  <c r="EV33" i="53"/>
  <c r="EU33" i="53"/>
  <c r="ET33" i="53"/>
  <c r="ES33" i="53"/>
  <c r="ER33" i="53"/>
  <c r="EQ33" i="53"/>
  <c r="EL33" i="53"/>
  <c r="EK33" i="53"/>
  <c r="EJ33" i="53"/>
  <c r="ED33" i="53"/>
  <c r="DW33" i="53"/>
  <c r="CO33" i="53"/>
  <c r="CN33" i="53"/>
  <c r="CM33" i="53"/>
  <c r="CL33" i="53"/>
  <c r="CK33" i="53"/>
  <c r="CJ33" i="53"/>
  <c r="CI33" i="53"/>
  <c r="CH33" i="53"/>
  <c r="CG33" i="53"/>
  <c r="CF33" i="53"/>
  <c r="CE33" i="53"/>
  <c r="CD33" i="53"/>
  <c r="CC33" i="53"/>
  <c r="CB33" i="53"/>
  <c r="CA33" i="53"/>
  <c r="BZ33" i="53"/>
  <c r="BY33" i="53"/>
  <c r="BX33" i="53"/>
  <c r="BM33" i="53"/>
  <c r="BL33" i="53"/>
  <c r="BK33" i="53"/>
  <c r="BJ33" i="53"/>
  <c r="BI33" i="53"/>
  <c r="BH33" i="53"/>
  <c r="BG33" i="53"/>
  <c r="BF33" i="53"/>
  <c r="BE33" i="53"/>
  <c r="BD33" i="53"/>
  <c r="BC33" i="53"/>
  <c r="BB33" i="53"/>
  <c r="BA33" i="53"/>
  <c r="AZ33" i="53"/>
  <c r="AY33" i="53"/>
  <c r="AW33" i="53"/>
  <c r="AV33" i="53"/>
  <c r="AU33" i="53"/>
  <c r="AT33" i="53"/>
  <c r="AS33" i="53"/>
  <c r="AR33" i="53"/>
  <c r="C33" i="53"/>
  <c r="A33" i="53"/>
  <c r="GJ32" i="53"/>
  <c r="GI32" i="53"/>
  <c r="GH32" i="53"/>
  <c r="GG32" i="53"/>
  <c r="GF32" i="53"/>
  <c r="GE32" i="53"/>
  <c r="GD32" i="53"/>
  <c r="GC32" i="53"/>
  <c r="GB32" i="53"/>
  <c r="GA32" i="53"/>
  <c r="FZ32" i="53"/>
  <c r="FY32" i="53"/>
  <c r="FR32" i="53"/>
  <c r="FC32" i="53"/>
  <c r="FB32" i="53"/>
  <c r="FA32" i="53"/>
  <c r="EZ32" i="53"/>
  <c r="EY32" i="53"/>
  <c r="EX32" i="53"/>
  <c r="EV32" i="53"/>
  <c r="EU32" i="53"/>
  <c r="ET32" i="53"/>
  <c r="ES32" i="53"/>
  <c r="ER32" i="53"/>
  <c r="EQ32" i="53"/>
  <c r="EJ32" i="53"/>
  <c r="EC32" i="53"/>
  <c r="DV32" i="53"/>
  <c r="CO32" i="53"/>
  <c r="CN32" i="53"/>
  <c r="CM32" i="53"/>
  <c r="CL32" i="53"/>
  <c r="CK32" i="53"/>
  <c r="CJ32" i="53"/>
  <c r="CI32" i="53"/>
  <c r="CH32" i="53"/>
  <c r="CG32" i="53"/>
  <c r="CF32" i="53"/>
  <c r="CE32" i="53"/>
  <c r="CD32" i="53"/>
  <c r="CC32" i="53"/>
  <c r="CB32" i="53"/>
  <c r="CA32" i="53"/>
  <c r="BZ32" i="53"/>
  <c r="BY32" i="53"/>
  <c r="BX32" i="53"/>
  <c r="BK32" i="53"/>
  <c r="BJ32" i="53"/>
  <c r="BI32" i="53"/>
  <c r="BH32" i="53"/>
  <c r="BG32" i="53"/>
  <c r="BF32" i="53"/>
  <c r="BE32" i="53"/>
  <c r="BD32" i="53"/>
  <c r="BC32" i="53"/>
  <c r="BB32" i="53"/>
  <c r="BA32" i="53"/>
  <c r="AZ32" i="53"/>
  <c r="AY32" i="53"/>
  <c r="AW32" i="53"/>
  <c r="AV32" i="53"/>
  <c r="AU32" i="53"/>
  <c r="AT32" i="53"/>
  <c r="AS32" i="53"/>
  <c r="AR32" i="53"/>
  <c r="C32" i="53"/>
  <c r="A32" i="53"/>
  <c r="FT31" i="53"/>
  <c r="FS31" i="53"/>
  <c r="FR31" i="53"/>
  <c r="FC31" i="53"/>
  <c r="FB31" i="53"/>
  <c r="FA31" i="53"/>
  <c r="EZ31" i="53"/>
  <c r="EY31" i="53"/>
  <c r="EX31" i="53"/>
  <c r="EV31" i="53"/>
  <c r="EU31" i="53"/>
  <c r="ET31" i="53"/>
  <c r="ES31" i="53"/>
  <c r="ER31" i="53"/>
  <c r="EQ31" i="53"/>
  <c r="EL31" i="53"/>
  <c r="EK31" i="53"/>
  <c r="EJ31" i="53"/>
  <c r="EE31" i="53"/>
  <c r="ED31" i="53"/>
  <c r="EC31" i="53"/>
  <c r="DX31" i="53"/>
  <c r="DW31" i="53"/>
  <c r="DV31" i="53"/>
  <c r="CO31" i="53"/>
  <c r="CN31" i="53"/>
  <c r="CM31" i="53"/>
  <c r="CL31" i="53"/>
  <c r="CK31" i="53"/>
  <c r="CJ31" i="53"/>
  <c r="CI31" i="53"/>
  <c r="CH31" i="53"/>
  <c r="CG31" i="53"/>
  <c r="CF31" i="53"/>
  <c r="CE31" i="53"/>
  <c r="CD31" i="53"/>
  <c r="CC31" i="53"/>
  <c r="CB31" i="53"/>
  <c r="CA31" i="53"/>
  <c r="BZ31" i="53"/>
  <c r="BY31" i="53"/>
  <c r="BX31" i="53"/>
  <c r="BM31" i="53"/>
  <c r="BL31" i="53"/>
  <c r="BK31" i="53"/>
  <c r="BJ31" i="53"/>
  <c r="BI31" i="53"/>
  <c r="BH31" i="53"/>
  <c r="BG31" i="53"/>
  <c r="BF31" i="53"/>
  <c r="BE31" i="53"/>
  <c r="BD31" i="53"/>
  <c r="BC31" i="53"/>
  <c r="BB31" i="53"/>
  <c r="BA31" i="53"/>
  <c r="AZ31" i="53"/>
  <c r="AY31" i="53"/>
  <c r="AW31" i="53"/>
  <c r="AV31" i="53"/>
  <c r="AU31" i="53"/>
  <c r="AT31" i="53"/>
  <c r="AS31" i="53"/>
  <c r="AR31" i="53"/>
  <c r="C31" i="53"/>
  <c r="A31" i="53"/>
  <c r="GZ30" i="53"/>
  <c r="FR30" i="53"/>
  <c r="FC30" i="53"/>
  <c r="FB30" i="53"/>
  <c r="FA30" i="53"/>
  <c r="EZ30" i="53"/>
  <c r="EY30" i="53"/>
  <c r="EX30" i="53"/>
  <c r="EV30" i="53"/>
  <c r="EU30" i="53"/>
  <c r="ET30" i="53"/>
  <c r="ES30" i="53"/>
  <c r="ER30" i="53"/>
  <c r="EQ30" i="53"/>
  <c r="EJ30" i="53"/>
  <c r="CO30" i="53"/>
  <c r="CN30" i="53"/>
  <c r="CM30" i="53"/>
  <c r="CL30" i="53"/>
  <c r="CK30" i="53"/>
  <c r="CJ30" i="53"/>
  <c r="CI30" i="53"/>
  <c r="CH30" i="53"/>
  <c r="CG30" i="53"/>
  <c r="CF30" i="53"/>
  <c r="CE30" i="53"/>
  <c r="CD30" i="53"/>
  <c r="CC30" i="53"/>
  <c r="CB30" i="53"/>
  <c r="CA30" i="53"/>
  <c r="BZ30" i="53"/>
  <c r="BY30" i="53"/>
  <c r="BX30" i="53"/>
  <c r="BK30" i="53"/>
  <c r="BJ30" i="53"/>
  <c r="BI30" i="53"/>
  <c r="BH30" i="53"/>
  <c r="BG30" i="53"/>
  <c r="BF30" i="53"/>
  <c r="BE30" i="53"/>
  <c r="BD30" i="53"/>
  <c r="BC30" i="53"/>
  <c r="BB30" i="53"/>
  <c r="BA30" i="53"/>
  <c r="AZ30" i="53"/>
  <c r="AY30" i="53"/>
  <c r="AW30" i="53"/>
  <c r="AV30" i="53"/>
  <c r="AU30" i="53"/>
  <c r="AT30" i="53"/>
  <c r="AS30" i="53"/>
  <c r="AR30" i="53"/>
  <c r="C30" i="53"/>
  <c r="A30" i="53"/>
  <c r="GJ29" i="53"/>
  <c r="GI29" i="53"/>
  <c r="GH29" i="53"/>
  <c r="GG29" i="53"/>
  <c r="GF29" i="53"/>
  <c r="GE29" i="53"/>
  <c r="GD29" i="53"/>
  <c r="GC29" i="53"/>
  <c r="GB29" i="53"/>
  <c r="GA29" i="53"/>
  <c r="FZ29" i="53"/>
  <c r="FY29" i="53"/>
  <c r="FT29" i="53"/>
  <c r="FS29" i="53"/>
  <c r="FR29" i="53"/>
  <c r="FC29" i="53"/>
  <c r="FB29" i="53"/>
  <c r="FA29" i="53"/>
  <c r="EZ29" i="53"/>
  <c r="EY29" i="53"/>
  <c r="EX29" i="53"/>
  <c r="EV29" i="53"/>
  <c r="EU29" i="53"/>
  <c r="ET29" i="53"/>
  <c r="ES29" i="53"/>
  <c r="ER29" i="53"/>
  <c r="EQ29" i="53"/>
  <c r="EL29" i="53"/>
  <c r="EK29" i="53"/>
  <c r="EJ29" i="53"/>
  <c r="ED29" i="53"/>
  <c r="DW29" i="53"/>
  <c r="CO29" i="53"/>
  <c r="CN29" i="53"/>
  <c r="CM29" i="53"/>
  <c r="CL29" i="53"/>
  <c r="CK29" i="53"/>
  <c r="CJ29" i="53"/>
  <c r="CI29" i="53"/>
  <c r="CH29" i="53"/>
  <c r="CG29" i="53"/>
  <c r="CF29" i="53"/>
  <c r="CE29" i="53"/>
  <c r="CD29" i="53"/>
  <c r="CC29" i="53"/>
  <c r="CB29" i="53"/>
  <c r="CA29" i="53"/>
  <c r="BZ29" i="53"/>
  <c r="BY29" i="53"/>
  <c r="BX29" i="53"/>
  <c r="BM29" i="53"/>
  <c r="BL29" i="53"/>
  <c r="BK29" i="53"/>
  <c r="BJ29" i="53"/>
  <c r="BI29" i="53"/>
  <c r="BH29" i="53"/>
  <c r="BG29" i="53"/>
  <c r="BF29" i="53"/>
  <c r="BE29" i="53"/>
  <c r="BD29" i="53"/>
  <c r="BC29" i="53"/>
  <c r="BB29" i="53"/>
  <c r="BA29" i="53"/>
  <c r="AZ29" i="53"/>
  <c r="AY29" i="53"/>
  <c r="AW29" i="53"/>
  <c r="AV29" i="53"/>
  <c r="AU29" i="53"/>
  <c r="AT29" i="53"/>
  <c r="AS29" i="53"/>
  <c r="AR29" i="53"/>
  <c r="C29" i="53"/>
  <c r="A29" i="53"/>
  <c r="GJ28" i="53"/>
  <c r="GI28" i="53"/>
  <c r="GH28" i="53"/>
  <c r="GG28" i="53"/>
  <c r="GF28" i="53"/>
  <c r="GE28" i="53"/>
  <c r="GD28" i="53"/>
  <c r="GC28" i="53"/>
  <c r="GB28" i="53"/>
  <c r="GA28" i="53"/>
  <c r="FZ28" i="53"/>
  <c r="FY28" i="53"/>
  <c r="FR28" i="53"/>
  <c r="FC28" i="53"/>
  <c r="FB28" i="53"/>
  <c r="FA28" i="53"/>
  <c r="EZ28" i="53"/>
  <c r="EY28" i="53"/>
  <c r="EX28" i="53"/>
  <c r="EV28" i="53"/>
  <c r="EU28" i="53"/>
  <c r="ET28" i="53"/>
  <c r="ES28" i="53"/>
  <c r="ER28" i="53"/>
  <c r="EQ28" i="53"/>
  <c r="EJ28" i="53"/>
  <c r="CO28" i="53"/>
  <c r="CN28" i="53"/>
  <c r="CM28" i="53"/>
  <c r="CL28" i="53"/>
  <c r="CK28" i="53"/>
  <c r="CJ28" i="53"/>
  <c r="CI28" i="53"/>
  <c r="CH28" i="53"/>
  <c r="CG28" i="53"/>
  <c r="CF28" i="53"/>
  <c r="CE28" i="53"/>
  <c r="CD28" i="53"/>
  <c r="CC28" i="53"/>
  <c r="CB28" i="53"/>
  <c r="CA28" i="53"/>
  <c r="BZ28" i="53"/>
  <c r="BY28" i="53"/>
  <c r="BX28" i="53"/>
  <c r="BK28" i="53"/>
  <c r="BJ28" i="53"/>
  <c r="BI28" i="53"/>
  <c r="BH28" i="53"/>
  <c r="BG28" i="53"/>
  <c r="BF28" i="53"/>
  <c r="BE28" i="53"/>
  <c r="BD28" i="53"/>
  <c r="BC28" i="53"/>
  <c r="BB28" i="53"/>
  <c r="BA28" i="53"/>
  <c r="AZ28" i="53"/>
  <c r="AY28" i="53"/>
  <c r="AW28" i="53"/>
  <c r="AV28" i="53"/>
  <c r="AU28" i="53"/>
  <c r="AT28" i="53"/>
  <c r="AS28" i="53"/>
  <c r="AR28" i="53"/>
  <c r="C28" i="53"/>
  <c r="A28" i="53"/>
  <c r="FT27" i="53"/>
  <c r="FS27" i="53"/>
  <c r="FR27" i="53"/>
  <c r="FC27" i="53"/>
  <c r="FB27" i="53"/>
  <c r="FA27" i="53"/>
  <c r="EZ27" i="53"/>
  <c r="EY27" i="53"/>
  <c r="EX27" i="53"/>
  <c r="EV27" i="53"/>
  <c r="EU27" i="53"/>
  <c r="ET27" i="53"/>
  <c r="ES27" i="53"/>
  <c r="ER27" i="53"/>
  <c r="EQ27" i="53"/>
  <c r="EL27" i="53"/>
  <c r="EK27" i="53"/>
  <c r="EJ27" i="53"/>
  <c r="ED27" i="53"/>
  <c r="DW27" i="53"/>
  <c r="CO27" i="53"/>
  <c r="CN27" i="53"/>
  <c r="CM27" i="53"/>
  <c r="CL27" i="53"/>
  <c r="CK27" i="53"/>
  <c r="CJ27" i="53"/>
  <c r="CI27" i="53"/>
  <c r="CH27" i="53"/>
  <c r="CG27" i="53"/>
  <c r="CF27" i="53"/>
  <c r="CE27" i="53"/>
  <c r="CD27" i="53"/>
  <c r="CC27" i="53"/>
  <c r="CB27" i="53"/>
  <c r="CA27" i="53"/>
  <c r="BZ27" i="53"/>
  <c r="BY27" i="53"/>
  <c r="BX27" i="53"/>
  <c r="BM27" i="53"/>
  <c r="BL27" i="53"/>
  <c r="BK27" i="53"/>
  <c r="BJ27" i="53"/>
  <c r="BI27" i="53"/>
  <c r="BH27" i="53"/>
  <c r="BG27" i="53"/>
  <c r="BF27" i="53"/>
  <c r="BE27" i="53"/>
  <c r="BD27" i="53"/>
  <c r="BC27" i="53"/>
  <c r="BB27" i="53"/>
  <c r="BA27" i="53"/>
  <c r="AZ27" i="53"/>
  <c r="AY27" i="53"/>
  <c r="AW27" i="53"/>
  <c r="AV27" i="53"/>
  <c r="AU27" i="53"/>
  <c r="AT27" i="53"/>
  <c r="AS27" i="53"/>
  <c r="AR27" i="53"/>
  <c r="C27" i="53"/>
  <c r="A27" i="53"/>
  <c r="FR26" i="53"/>
  <c r="FC26" i="53"/>
  <c r="FB26" i="53"/>
  <c r="FA26" i="53"/>
  <c r="EZ26" i="53"/>
  <c r="EY26" i="53"/>
  <c r="EX26" i="53"/>
  <c r="EV26" i="53"/>
  <c r="EU26" i="53"/>
  <c r="ET26" i="53"/>
  <c r="ES26" i="53"/>
  <c r="ER26" i="53"/>
  <c r="EQ26" i="53"/>
  <c r="EJ26" i="53"/>
  <c r="CO26" i="53"/>
  <c r="CN26" i="53"/>
  <c r="CM26" i="53"/>
  <c r="CL26" i="53"/>
  <c r="CK26" i="53"/>
  <c r="CJ26" i="53"/>
  <c r="CI26" i="53"/>
  <c r="CH26" i="53"/>
  <c r="CG26" i="53"/>
  <c r="CF26" i="53"/>
  <c r="CE26" i="53"/>
  <c r="CD26" i="53"/>
  <c r="CC26" i="53"/>
  <c r="CB26" i="53"/>
  <c r="CA26" i="53"/>
  <c r="BZ26" i="53"/>
  <c r="BY26" i="53"/>
  <c r="BX26" i="53"/>
  <c r="BK26" i="53"/>
  <c r="BJ26" i="53"/>
  <c r="BI26" i="53"/>
  <c r="BH26" i="53"/>
  <c r="BG26" i="53"/>
  <c r="BF26" i="53"/>
  <c r="BE26" i="53"/>
  <c r="BD26" i="53"/>
  <c r="BC26" i="53"/>
  <c r="BB26" i="53"/>
  <c r="BA26" i="53"/>
  <c r="AZ26" i="53"/>
  <c r="AY26" i="53"/>
  <c r="AW26" i="53"/>
  <c r="AV26" i="53"/>
  <c r="AU26" i="53"/>
  <c r="AT26" i="53"/>
  <c r="AS26" i="53"/>
  <c r="AR26" i="53"/>
  <c r="C26" i="53"/>
  <c r="A26" i="53"/>
  <c r="GJ25" i="53"/>
  <c r="GI25" i="53"/>
  <c r="GH25" i="53"/>
  <c r="GG25" i="53"/>
  <c r="GF25" i="53"/>
  <c r="GE25" i="53"/>
  <c r="GD25" i="53"/>
  <c r="GC25" i="53"/>
  <c r="GB25" i="53"/>
  <c r="GA25" i="53"/>
  <c r="FZ25" i="53"/>
  <c r="FY25" i="53"/>
  <c r="FT25" i="53"/>
  <c r="FS25" i="53"/>
  <c r="FR25" i="53"/>
  <c r="FC25" i="53"/>
  <c r="FB25" i="53"/>
  <c r="FA25" i="53"/>
  <c r="EZ25" i="53"/>
  <c r="EY25" i="53"/>
  <c r="EX25" i="53"/>
  <c r="EV25" i="53"/>
  <c r="EU25" i="53"/>
  <c r="ET25" i="53"/>
  <c r="ES25" i="53"/>
  <c r="ER25" i="53"/>
  <c r="EQ25" i="53"/>
  <c r="EL25" i="53"/>
  <c r="EK25" i="53"/>
  <c r="EJ25" i="53"/>
  <c r="EE25" i="53"/>
  <c r="ED25" i="53"/>
  <c r="EC25" i="53"/>
  <c r="DX25" i="53"/>
  <c r="DW25" i="53"/>
  <c r="DV25" i="53"/>
  <c r="CO25" i="53"/>
  <c r="CN25" i="53"/>
  <c r="CM25" i="53"/>
  <c r="CL25" i="53"/>
  <c r="CK25" i="53"/>
  <c r="CJ25" i="53"/>
  <c r="CI25" i="53"/>
  <c r="CH25" i="53"/>
  <c r="CG25" i="53"/>
  <c r="CF25" i="53"/>
  <c r="CE25" i="53"/>
  <c r="CD25" i="53"/>
  <c r="CC25" i="53"/>
  <c r="CB25" i="53"/>
  <c r="CA25" i="53"/>
  <c r="BZ25" i="53"/>
  <c r="BY25" i="53"/>
  <c r="BX25" i="53"/>
  <c r="BM25" i="53"/>
  <c r="BL25" i="53"/>
  <c r="BK25" i="53"/>
  <c r="BJ25" i="53"/>
  <c r="BI25" i="53"/>
  <c r="BH25" i="53"/>
  <c r="BG25" i="53"/>
  <c r="BF25" i="53"/>
  <c r="BE25" i="53"/>
  <c r="BD25" i="53"/>
  <c r="BC25" i="53"/>
  <c r="BB25" i="53"/>
  <c r="BA25" i="53"/>
  <c r="AZ25" i="53"/>
  <c r="AY25" i="53"/>
  <c r="AW25" i="53"/>
  <c r="AV25" i="53"/>
  <c r="AU25" i="53"/>
  <c r="AT25" i="53"/>
  <c r="AS25" i="53"/>
  <c r="AR25" i="53"/>
  <c r="C25" i="53"/>
  <c r="A25" i="53"/>
  <c r="GJ24" i="53"/>
  <c r="GI24" i="53"/>
  <c r="GH24" i="53"/>
  <c r="GG24" i="53"/>
  <c r="GF24" i="53"/>
  <c r="GE24" i="53"/>
  <c r="GD24" i="53"/>
  <c r="GC24" i="53"/>
  <c r="GB24" i="53"/>
  <c r="GA24" i="53"/>
  <c r="FZ24" i="53"/>
  <c r="FY24" i="53"/>
  <c r="FR24" i="53"/>
  <c r="FC24" i="53"/>
  <c r="FB24" i="53"/>
  <c r="FA24" i="53"/>
  <c r="EZ24" i="53"/>
  <c r="EY24" i="53"/>
  <c r="EX24" i="53"/>
  <c r="EV24" i="53"/>
  <c r="EU24" i="53"/>
  <c r="ET24" i="53"/>
  <c r="ES24" i="53"/>
  <c r="ER24" i="53"/>
  <c r="EQ24" i="53"/>
  <c r="EJ24" i="53"/>
  <c r="EC24" i="53"/>
  <c r="DV24" i="53"/>
  <c r="CO24" i="53"/>
  <c r="CN24" i="53"/>
  <c r="CM24" i="53"/>
  <c r="CL24" i="53"/>
  <c r="CK24" i="53"/>
  <c r="CJ24" i="53"/>
  <c r="CI24" i="53"/>
  <c r="CH24" i="53"/>
  <c r="CG24" i="53"/>
  <c r="CF24" i="53"/>
  <c r="CE24" i="53"/>
  <c r="CD24" i="53"/>
  <c r="CC24" i="53"/>
  <c r="CB24" i="53"/>
  <c r="CA24" i="53"/>
  <c r="BZ24" i="53"/>
  <c r="BY24" i="53"/>
  <c r="BX24" i="53"/>
  <c r="BK24" i="53"/>
  <c r="BJ24" i="53"/>
  <c r="BI24" i="53"/>
  <c r="BH24" i="53"/>
  <c r="BG24" i="53"/>
  <c r="BF24" i="53"/>
  <c r="BE24" i="53"/>
  <c r="BD24" i="53"/>
  <c r="BC24" i="53"/>
  <c r="BB24" i="53"/>
  <c r="BA24" i="53"/>
  <c r="AZ24" i="53"/>
  <c r="AY24" i="53"/>
  <c r="AW24" i="53"/>
  <c r="AV24" i="53"/>
  <c r="AU24" i="53"/>
  <c r="AT24" i="53"/>
  <c r="AS24" i="53"/>
  <c r="AR24" i="53"/>
  <c r="C24" i="53"/>
  <c r="A24" i="53"/>
  <c r="FT23" i="53"/>
  <c r="FS23" i="53"/>
  <c r="FR23" i="53"/>
  <c r="FC23" i="53"/>
  <c r="FB23" i="53"/>
  <c r="FA23" i="53"/>
  <c r="EZ23" i="53"/>
  <c r="EY23" i="53"/>
  <c r="EX23" i="53"/>
  <c r="EV23" i="53"/>
  <c r="EU23" i="53"/>
  <c r="ET23" i="53"/>
  <c r="ES23" i="53"/>
  <c r="ER23" i="53"/>
  <c r="EQ23" i="53"/>
  <c r="EL23" i="53"/>
  <c r="EK23" i="53"/>
  <c r="EJ23" i="53"/>
  <c r="EE23" i="53"/>
  <c r="ED23" i="53"/>
  <c r="EC23" i="53"/>
  <c r="DX23" i="53"/>
  <c r="DW23" i="53"/>
  <c r="DV23" i="53"/>
  <c r="CO23" i="53"/>
  <c r="CN23" i="53"/>
  <c r="CM23" i="53"/>
  <c r="CL23" i="53"/>
  <c r="CK23" i="53"/>
  <c r="CJ23" i="53"/>
  <c r="CI23" i="53"/>
  <c r="CH23" i="53"/>
  <c r="CG23" i="53"/>
  <c r="CF23" i="53"/>
  <c r="CE23" i="53"/>
  <c r="CD23" i="53"/>
  <c r="CC23" i="53"/>
  <c r="CB23" i="53"/>
  <c r="CA23" i="53"/>
  <c r="BZ23" i="53"/>
  <c r="BY23" i="53"/>
  <c r="BX23" i="53"/>
  <c r="BM23" i="53"/>
  <c r="BL23" i="53"/>
  <c r="BK23" i="53"/>
  <c r="BJ23" i="53"/>
  <c r="BI23" i="53"/>
  <c r="BH23" i="53"/>
  <c r="BG23" i="53"/>
  <c r="BF23" i="53"/>
  <c r="BE23" i="53"/>
  <c r="BD23" i="53"/>
  <c r="BC23" i="53"/>
  <c r="BB23" i="53"/>
  <c r="BA23" i="53"/>
  <c r="AZ23" i="53"/>
  <c r="AY23" i="53"/>
  <c r="AW23" i="53"/>
  <c r="AV23" i="53"/>
  <c r="AU23" i="53"/>
  <c r="AT23" i="53"/>
  <c r="AS23" i="53"/>
  <c r="AR23" i="53"/>
  <c r="C23" i="53"/>
  <c r="A23" i="53"/>
  <c r="FR22" i="53"/>
  <c r="FC22" i="53"/>
  <c r="FB22" i="53"/>
  <c r="FA22" i="53"/>
  <c r="EZ22" i="53"/>
  <c r="EY22" i="53"/>
  <c r="EX22" i="53"/>
  <c r="EV22" i="53"/>
  <c r="EU22" i="53"/>
  <c r="ET22" i="53"/>
  <c r="ES22" i="53"/>
  <c r="ER22" i="53"/>
  <c r="EQ22" i="53"/>
  <c r="EJ22" i="53"/>
  <c r="EC22" i="53"/>
  <c r="DV22" i="53"/>
  <c r="CO22" i="53"/>
  <c r="CN22" i="53"/>
  <c r="CM22" i="53"/>
  <c r="CL22" i="53"/>
  <c r="CK22" i="53"/>
  <c r="CJ22" i="53"/>
  <c r="CI22" i="53"/>
  <c r="CH22" i="53"/>
  <c r="CG22" i="53"/>
  <c r="CF22" i="53"/>
  <c r="CE22" i="53"/>
  <c r="CD22" i="53"/>
  <c r="CC22" i="53"/>
  <c r="CB22" i="53"/>
  <c r="CA22" i="53"/>
  <c r="BZ22" i="53"/>
  <c r="BY22" i="53"/>
  <c r="BX22" i="53"/>
  <c r="BK22" i="53"/>
  <c r="BJ22" i="53"/>
  <c r="BI22" i="53"/>
  <c r="BH22" i="53"/>
  <c r="BG22" i="53"/>
  <c r="BF22" i="53"/>
  <c r="BE22" i="53"/>
  <c r="BD22" i="53"/>
  <c r="BC22" i="53"/>
  <c r="BB22" i="53"/>
  <c r="BA22" i="53"/>
  <c r="AZ22" i="53"/>
  <c r="AY22" i="53"/>
  <c r="AW22" i="53"/>
  <c r="AV22" i="53"/>
  <c r="AU22" i="53"/>
  <c r="AT22" i="53"/>
  <c r="AS22" i="53"/>
  <c r="AR22" i="53"/>
  <c r="C22" i="53"/>
  <c r="A22" i="53"/>
  <c r="GJ21" i="53"/>
  <c r="GI21" i="53"/>
  <c r="GH21" i="53"/>
  <c r="GG21" i="53"/>
  <c r="GF21" i="53"/>
  <c r="GE21" i="53"/>
  <c r="GD21" i="53"/>
  <c r="GC21" i="53"/>
  <c r="GB21" i="53"/>
  <c r="GA21" i="53"/>
  <c r="FZ21" i="53"/>
  <c r="FY21" i="53"/>
  <c r="FW21" i="53"/>
  <c r="FV21" i="53"/>
  <c r="FU21" i="53"/>
  <c r="FT21" i="53"/>
  <c r="FS21" i="53"/>
  <c r="FR21" i="53"/>
  <c r="FC21" i="53"/>
  <c r="FB21" i="53"/>
  <c r="FA21" i="53"/>
  <c r="EZ21" i="53"/>
  <c r="EY21" i="53"/>
  <c r="EX21" i="53"/>
  <c r="EV21" i="53"/>
  <c r="EU21" i="53"/>
  <c r="ET21" i="53"/>
  <c r="ES21" i="53"/>
  <c r="ER21" i="53"/>
  <c r="EQ21" i="53"/>
  <c r="EO21" i="53"/>
  <c r="EN21" i="53"/>
  <c r="EM21" i="53"/>
  <c r="EL21" i="53"/>
  <c r="EK21" i="53"/>
  <c r="EJ21" i="53"/>
  <c r="EH21" i="53"/>
  <c r="EF21" i="53"/>
  <c r="ED21" i="53"/>
  <c r="EA21" i="53"/>
  <c r="DY21" i="53"/>
  <c r="DW21" i="53"/>
  <c r="CO21" i="53"/>
  <c r="CN21" i="53"/>
  <c r="CM21" i="53"/>
  <c r="CL21" i="53"/>
  <c r="CK21" i="53"/>
  <c r="CJ21" i="53"/>
  <c r="CI21" i="53"/>
  <c r="CH21" i="53"/>
  <c r="CG21" i="53"/>
  <c r="CF21" i="53"/>
  <c r="CE21" i="53"/>
  <c r="CD21" i="53"/>
  <c r="CC21" i="53"/>
  <c r="CB21" i="53"/>
  <c r="CA21" i="53"/>
  <c r="BZ21" i="53"/>
  <c r="BY21" i="53"/>
  <c r="BX21" i="53"/>
  <c r="BP21" i="53"/>
  <c r="BO21" i="53"/>
  <c r="BN21" i="53"/>
  <c r="BM21" i="53"/>
  <c r="BL21" i="53"/>
  <c r="BK21" i="53"/>
  <c r="BJ21" i="53"/>
  <c r="BI21" i="53"/>
  <c r="BH21" i="53"/>
  <c r="BG21" i="53"/>
  <c r="BF21" i="53"/>
  <c r="BE21" i="53"/>
  <c r="BD21" i="53"/>
  <c r="BC21" i="53"/>
  <c r="BB21" i="53"/>
  <c r="BA21" i="53"/>
  <c r="AZ21" i="53"/>
  <c r="AY21" i="53"/>
  <c r="AW21" i="53"/>
  <c r="AV21" i="53"/>
  <c r="AU21" i="53"/>
  <c r="AT21" i="53"/>
  <c r="AS21" i="53"/>
  <c r="AR21" i="53"/>
  <c r="C21" i="53"/>
  <c r="A21" i="53"/>
  <c r="GJ20" i="53"/>
  <c r="GI20" i="53"/>
  <c r="GH20" i="53"/>
  <c r="GG20" i="53"/>
  <c r="GF20" i="53"/>
  <c r="GE20" i="53"/>
  <c r="GD20" i="53"/>
  <c r="GC20" i="53"/>
  <c r="GB20" i="53"/>
  <c r="GA20" i="53"/>
  <c r="FZ20" i="53"/>
  <c r="FY20" i="53"/>
  <c r="FS20" i="53"/>
  <c r="FR20" i="53"/>
  <c r="FC20" i="53"/>
  <c r="FB20" i="53"/>
  <c r="FA20" i="53"/>
  <c r="EZ20" i="53"/>
  <c r="EY20" i="53"/>
  <c r="EX20" i="53"/>
  <c r="EV20" i="53"/>
  <c r="EU20" i="53"/>
  <c r="ET20" i="53"/>
  <c r="ES20" i="53"/>
  <c r="ER20" i="53"/>
  <c r="EQ20" i="53"/>
  <c r="EK20" i="53"/>
  <c r="EJ20" i="53"/>
  <c r="ED20" i="53"/>
  <c r="DW20" i="53"/>
  <c r="CO20" i="53"/>
  <c r="CN20" i="53"/>
  <c r="CM20" i="53"/>
  <c r="CL20" i="53"/>
  <c r="CK20" i="53"/>
  <c r="CJ20" i="53"/>
  <c r="CI20" i="53"/>
  <c r="CH20" i="53"/>
  <c r="CG20" i="53"/>
  <c r="CF20" i="53"/>
  <c r="CE20" i="53"/>
  <c r="CD20" i="53"/>
  <c r="CC20" i="53"/>
  <c r="CB20" i="53"/>
  <c r="CA20" i="53"/>
  <c r="BZ20" i="53"/>
  <c r="BY20" i="53"/>
  <c r="BX20" i="53"/>
  <c r="BL20" i="53"/>
  <c r="BK20" i="53"/>
  <c r="BJ20" i="53"/>
  <c r="BI20" i="53"/>
  <c r="BH20" i="53"/>
  <c r="BG20" i="53"/>
  <c r="BF20" i="53"/>
  <c r="BE20" i="53"/>
  <c r="BD20" i="53"/>
  <c r="BC20" i="53"/>
  <c r="BB20" i="53"/>
  <c r="BA20" i="53"/>
  <c r="AZ20" i="53"/>
  <c r="AY20" i="53"/>
  <c r="AW20" i="53"/>
  <c r="AV20" i="53"/>
  <c r="AU20" i="53"/>
  <c r="AT20" i="53"/>
  <c r="AS20" i="53"/>
  <c r="AR20" i="53"/>
  <c r="C20" i="53"/>
  <c r="A20" i="53"/>
  <c r="FW19" i="53"/>
  <c r="FV19" i="53"/>
  <c r="FU19" i="53"/>
  <c r="FT19" i="53"/>
  <c r="FS19" i="53"/>
  <c r="FR19" i="53"/>
  <c r="FC19" i="53"/>
  <c r="FB19" i="53"/>
  <c r="FA19" i="53"/>
  <c r="EZ19" i="53"/>
  <c r="EY19" i="53"/>
  <c r="EX19" i="53"/>
  <c r="EV19" i="53"/>
  <c r="EU19" i="53"/>
  <c r="ET19" i="53"/>
  <c r="ES19" i="53"/>
  <c r="ER19" i="53"/>
  <c r="EQ19" i="53"/>
  <c r="EO19" i="53"/>
  <c r="EN19" i="53"/>
  <c r="EM19" i="53"/>
  <c r="EL19" i="53"/>
  <c r="EK19" i="53"/>
  <c r="EJ19" i="53"/>
  <c r="EH19" i="53"/>
  <c r="EG19" i="53"/>
  <c r="EF19" i="53"/>
  <c r="EE19" i="53"/>
  <c r="ED19" i="53"/>
  <c r="EC19" i="53"/>
  <c r="EA19" i="53"/>
  <c r="DZ19" i="53"/>
  <c r="DY19" i="53"/>
  <c r="DX19" i="53"/>
  <c r="DW19" i="53"/>
  <c r="DV19" i="53"/>
  <c r="CO19" i="53"/>
  <c r="CN19" i="53"/>
  <c r="CM19" i="53"/>
  <c r="CL19" i="53"/>
  <c r="CK19" i="53"/>
  <c r="CJ19" i="53"/>
  <c r="CI19" i="53"/>
  <c r="CH19" i="53"/>
  <c r="CG19" i="53"/>
  <c r="CF19" i="53"/>
  <c r="CE19" i="53"/>
  <c r="CD19" i="53"/>
  <c r="CC19" i="53"/>
  <c r="CB19" i="53"/>
  <c r="CA19" i="53"/>
  <c r="BZ19" i="53"/>
  <c r="BY19" i="53"/>
  <c r="BX19" i="53"/>
  <c r="BP19" i="53"/>
  <c r="BO19" i="53"/>
  <c r="BN19" i="53"/>
  <c r="BM19" i="53"/>
  <c r="BL19" i="53"/>
  <c r="BK19" i="53"/>
  <c r="BJ19" i="53"/>
  <c r="BI19" i="53"/>
  <c r="BH19" i="53"/>
  <c r="BG19" i="53"/>
  <c r="BF19" i="53"/>
  <c r="BE19" i="53"/>
  <c r="BD19" i="53"/>
  <c r="BC19" i="53"/>
  <c r="BB19" i="53"/>
  <c r="BA19" i="53"/>
  <c r="AZ19" i="53"/>
  <c r="AY19" i="53"/>
  <c r="AW19" i="53"/>
  <c r="AV19" i="53"/>
  <c r="AU19" i="53"/>
  <c r="AT19" i="53"/>
  <c r="AS19" i="53"/>
  <c r="AR19" i="53"/>
  <c r="C19" i="53"/>
  <c r="A19" i="53"/>
  <c r="FS18" i="53"/>
  <c r="FR18" i="53"/>
  <c r="FC18" i="53"/>
  <c r="FB18" i="53"/>
  <c r="FA18" i="53"/>
  <c r="EZ18" i="53"/>
  <c r="EY18" i="53"/>
  <c r="EX18" i="53"/>
  <c r="EV18" i="53"/>
  <c r="EU18" i="53"/>
  <c r="ET18" i="53"/>
  <c r="ES18" i="53"/>
  <c r="ER18" i="53"/>
  <c r="EQ18" i="53"/>
  <c r="EK18" i="53"/>
  <c r="EJ18" i="53"/>
  <c r="ED18" i="53"/>
  <c r="EC18" i="53"/>
  <c r="DW18" i="53"/>
  <c r="DV18" i="53"/>
  <c r="CO18" i="53"/>
  <c r="CN18" i="53"/>
  <c r="CM18" i="53"/>
  <c r="CL18" i="53"/>
  <c r="CK18" i="53"/>
  <c r="CJ18" i="53"/>
  <c r="CI18" i="53"/>
  <c r="CH18" i="53"/>
  <c r="CG18" i="53"/>
  <c r="CF18" i="53"/>
  <c r="CE18" i="53"/>
  <c r="CD18" i="53"/>
  <c r="CC18" i="53"/>
  <c r="CB18" i="53"/>
  <c r="CA18" i="53"/>
  <c r="BZ18" i="53"/>
  <c r="BY18" i="53"/>
  <c r="BX18" i="53"/>
  <c r="BL18" i="53"/>
  <c r="BK18" i="53"/>
  <c r="BJ18" i="53"/>
  <c r="BI18" i="53"/>
  <c r="BH18" i="53"/>
  <c r="BG18" i="53"/>
  <c r="BF18" i="53"/>
  <c r="BE18" i="53"/>
  <c r="BD18" i="53"/>
  <c r="BC18" i="53"/>
  <c r="BB18" i="53"/>
  <c r="BA18" i="53"/>
  <c r="AZ18" i="53"/>
  <c r="AY18" i="53"/>
  <c r="AW18" i="53"/>
  <c r="AV18" i="53"/>
  <c r="AU18" i="53"/>
  <c r="AT18" i="53"/>
  <c r="AS18" i="53"/>
  <c r="AR18" i="53"/>
  <c r="C18" i="53"/>
  <c r="A18" i="53"/>
  <c r="GJ17" i="53"/>
  <c r="GI17" i="53"/>
  <c r="GH17" i="53"/>
  <c r="GG17" i="53"/>
  <c r="GF17" i="53"/>
  <c r="GE17" i="53"/>
  <c r="GD17" i="53"/>
  <c r="GC17" i="53"/>
  <c r="GB17" i="53"/>
  <c r="GA17" i="53"/>
  <c r="FZ17" i="53"/>
  <c r="FY17" i="53"/>
  <c r="FW17" i="53"/>
  <c r="FV17" i="53"/>
  <c r="FU17" i="53"/>
  <c r="FT17" i="53"/>
  <c r="FS17" i="53"/>
  <c r="FR17" i="53"/>
  <c r="FC17" i="53"/>
  <c r="FB17" i="53"/>
  <c r="FA17" i="53"/>
  <c r="EZ17" i="53"/>
  <c r="EY17" i="53"/>
  <c r="EX17" i="53"/>
  <c r="EV17" i="53"/>
  <c r="EU17" i="53"/>
  <c r="ET17" i="53"/>
  <c r="ES17" i="53"/>
  <c r="ER17" i="53"/>
  <c r="EQ17" i="53"/>
  <c r="EO17" i="53"/>
  <c r="EN17" i="53"/>
  <c r="EM17" i="53"/>
  <c r="EL17" i="53"/>
  <c r="EK17" i="53"/>
  <c r="EJ17" i="53"/>
  <c r="EH17" i="53"/>
  <c r="EF17" i="53"/>
  <c r="ED17" i="53"/>
  <c r="EA17" i="53"/>
  <c r="DY17" i="53"/>
  <c r="DW17" i="53"/>
  <c r="CO17" i="53"/>
  <c r="CN17" i="53"/>
  <c r="CM17" i="53"/>
  <c r="CL17" i="53"/>
  <c r="CK17" i="53"/>
  <c r="CJ17" i="53"/>
  <c r="CI17" i="53"/>
  <c r="CH17" i="53"/>
  <c r="CG17" i="53"/>
  <c r="CF17" i="53"/>
  <c r="CE17" i="53"/>
  <c r="CD17" i="53"/>
  <c r="CC17" i="53"/>
  <c r="CB17" i="53"/>
  <c r="CA17" i="53"/>
  <c r="BZ17" i="53"/>
  <c r="BY17" i="53"/>
  <c r="BX17" i="53"/>
  <c r="BP17" i="53"/>
  <c r="BO17" i="53"/>
  <c r="BN17" i="53"/>
  <c r="BM17" i="53"/>
  <c r="BL17" i="53"/>
  <c r="BK17" i="53"/>
  <c r="BJ17" i="53"/>
  <c r="BI17" i="53"/>
  <c r="BH17" i="53"/>
  <c r="BG17" i="53"/>
  <c r="BF17" i="53"/>
  <c r="BE17" i="53"/>
  <c r="BD17" i="53"/>
  <c r="BC17" i="53"/>
  <c r="BB17" i="53"/>
  <c r="BA17" i="53"/>
  <c r="AZ17" i="53"/>
  <c r="AY17" i="53"/>
  <c r="AW17" i="53"/>
  <c r="AV17" i="53"/>
  <c r="AU17" i="53"/>
  <c r="AT17" i="53"/>
  <c r="AS17" i="53"/>
  <c r="AR17" i="53"/>
  <c r="C17" i="53"/>
  <c r="A17" i="53"/>
  <c r="GJ16" i="53"/>
  <c r="GI16" i="53"/>
  <c r="GH16" i="53"/>
  <c r="GG16" i="53"/>
  <c r="GF16" i="53"/>
  <c r="GE16" i="53"/>
  <c r="GD16" i="53"/>
  <c r="GC16" i="53"/>
  <c r="GB16" i="53"/>
  <c r="GA16" i="53"/>
  <c r="FZ16" i="53"/>
  <c r="FY16" i="53"/>
  <c r="FS16" i="53"/>
  <c r="FR16" i="53"/>
  <c r="FC16" i="53"/>
  <c r="FB16" i="53"/>
  <c r="FA16" i="53"/>
  <c r="EZ16" i="53"/>
  <c r="EY16" i="53"/>
  <c r="EX16" i="53"/>
  <c r="EV16" i="53"/>
  <c r="EU16" i="53"/>
  <c r="ET16" i="53"/>
  <c r="ES16" i="53"/>
  <c r="ER16" i="53"/>
  <c r="EQ16" i="53"/>
  <c r="EK16" i="53"/>
  <c r="EJ16" i="53"/>
  <c r="ED16" i="53"/>
  <c r="EC16" i="53"/>
  <c r="DW16" i="53"/>
  <c r="DV16" i="53"/>
  <c r="CO16" i="53"/>
  <c r="CN16" i="53"/>
  <c r="CM16" i="53"/>
  <c r="CL16" i="53"/>
  <c r="CK16" i="53"/>
  <c r="CJ16" i="53"/>
  <c r="CI16" i="53"/>
  <c r="CH16" i="53"/>
  <c r="CG16" i="53"/>
  <c r="CF16" i="53"/>
  <c r="CE16" i="53"/>
  <c r="CD16" i="53"/>
  <c r="CC16" i="53"/>
  <c r="CB16" i="53"/>
  <c r="CA16" i="53"/>
  <c r="BZ16" i="53"/>
  <c r="BY16" i="53"/>
  <c r="BX16" i="53"/>
  <c r="BL16" i="53"/>
  <c r="BK16" i="53"/>
  <c r="BJ16" i="53"/>
  <c r="BI16" i="53"/>
  <c r="BH16" i="53"/>
  <c r="BG16" i="53"/>
  <c r="BF16" i="53"/>
  <c r="BE16" i="53"/>
  <c r="BD16" i="53"/>
  <c r="BC16" i="53"/>
  <c r="BB16" i="53"/>
  <c r="BA16" i="53"/>
  <c r="AZ16" i="53"/>
  <c r="AY16" i="53"/>
  <c r="AW16" i="53"/>
  <c r="AV16" i="53"/>
  <c r="AU16" i="53"/>
  <c r="AT16" i="53"/>
  <c r="AS16" i="53"/>
  <c r="AR16" i="53"/>
  <c r="C16" i="53"/>
  <c r="A16" i="53"/>
  <c r="FW15" i="53"/>
  <c r="FV15" i="53"/>
  <c r="FU15" i="53"/>
  <c r="FT15" i="53"/>
  <c r="FS15" i="53"/>
  <c r="FR15" i="53"/>
  <c r="FC15" i="53"/>
  <c r="FB15" i="53"/>
  <c r="FA15" i="53"/>
  <c r="EZ15" i="53"/>
  <c r="EY15" i="53"/>
  <c r="EX15" i="53"/>
  <c r="EV15" i="53"/>
  <c r="EU15" i="53"/>
  <c r="ET15" i="53"/>
  <c r="ES15" i="53"/>
  <c r="ER15" i="53"/>
  <c r="EQ15" i="53"/>
  <c r="EO15" i="53"/>
  <c r="EN15" i="53"/>
  <c r="EM15" i="53"/>
  <c r="EL15" i="53"/>
  <c r="EK15" i="53"/>
  <c r="EJ15" i="53"/>
  <c r="EH15" i="53"/>
  <c r="EG15" i="53"/>
  <c r="EF15" i="53"/>
  <c r="EE15" i="53"/>
  <c r="ED15" i="53"/>
  <c r="EC15" i="53"/>
  <c r="EA15" i="53"/>
  <c r="DZ15" i="53"/>
  <c r="DY15" i="53"/>
  <c r="DX15" i="53"/>
  <c r="DW15" i="53"/>
  <c r="DV15" i="53"/>
  <c r="CO15" i="53"/>
  <c r="CN15" i="53"/>
  <c r="CM15" i="53"/>
  <c r="CL15" i="53"/>
  <c r="CK15" i="53"/>
  <c r="CJ15" i="53"/>
  <c r="CI15" i="53"/>
  <c r="CH15" i="53"/>
  <c r="CG15" i="53"/>
  <c r="CF15" i="53"/>
  <c r="CE15" i="53"/>
  <c r="CD15" i="53"/>
  <c r="CC15" i="53"/>
  <c r="CB15" i="53"/>
  <c r="CA15" i="53"/>
  <c r="BZ15" i="53"/>
  <c r="BY15" i="53"/>
  <c r="BX15" i="53"/>
  <c r="BP15" i="53"/>
  <c r="BO15" i="53"/>
  <c r="BN15" i="53"/>
  <c r="BM15" i="53"/>
  <c r="BL15" i="53"/>
  <c r="BK15" i="53"/>
  <c r="BJ15" i="53"/>
  <c r="BI15" i="53"/>
  <c r="BH15" i="53"/>
  <c r="BG15" i="53"/>
  <c r="BF15" i="53"/>
  <c r="BE15" i="53"/>
  <c r="BD15" i="53"/>
  <c r="BC15" i="53"/>
  <c r="BB15" i="53"/>
  <c r="BA15" i="53"/>
  <c r="AZ15" i="53"/>
  <c r="AY15" i="53"/>
  <c r="AW15" i="53"/>
  <c r="AV15" i="53"/>
  <c r="AU15" i="53"/>
  <c r="AT15" i="53"/>
  <c r="AS15" i="53"/>
  <c r="AR15" i="53"/>
  <c r="C15" i="53"/>
  <c r="A15" i="53"/>
  <c r="FS14" i="53"/>
  <c r="FR14" i="53"/>
  <c r="FC14" i="53"/>
  <c r="FB14" i="53"/>
  <c r="FA14" i="53"/>
  <c r="EZ14" i="53"/>
  <c r="EY14" i="53"/>
  <c r="EX14" i="53"/>
  <c r="EV14" i="53"/>
  <c r="EU14" i="53"/>
  <c r="ET14" i="53"/>
  <c r="ES14" i="53"/>
  <c r="ER14" i="53"/>
  <c r="EQ14" i="53"/>
  <c r="EK14" i="53"/>
  <c r="EJ14" i="53"/>
  <c r="ED14" i="53"/>
  <c r="EC14" i="53"/>
  <c r="DW14" i="53"/>
  <c r="DV14" i="53"/>
  <c r="CO14" i="53"/>
  <c r="CN14" i="53"/>
  <c r="CM14" i="53"/>
  <c r="CL14" i="53"/>
  <c r="CK14" i="53"/>
  <c r="CJ14" i="53"/>
  <c r="CI14" i="53"/>
  <c r="CH14" i="53"/>
  <c r="CG14" i="53"/>
  <c r="CF14" i="53"/>
  <c r="CE14" i="53"/>
  <c r="CD14" i="53"/>
  <c r="CC14" i="53"/>
  <c r="CB14" i="53"/>
  <c r="CA14" i="53"/>
  <c r="BZ14" i="53"/>
  <c r="BY14" i="53"/>
  <c r="BX14" i="53"/>
  <c r="BL14" i="53"/>
  <c r="BK14" i="53"/>
  <c r="BJ14" i="53"/>
  <c r="BI14" i="53"/>
  <c r="BH14" i="53"/>
  <c r="BG14" i="53"/>
  <c r="BF14" i="53"/>
  <c r="BE14" i="53"/>
  <c r="BD14" i="53"/>
  <c r="BC14" i="53"/>
  <c r="BB14" i="53"/>
  <c r="BA14" i="53"/>
  <c r="AZ14" i="53"/>
  <c r="AY14" i="53"/>
  <c r="AW14" i="53"/>
  <c r="AV14" i="53"/>
  <c r="AU14" i="53"/>
  <c r="AT14" i="53"/>
  <c r="AS14" i="53"/>
  <c r="AR14" i="53"/>
  <c r="C14" i="53"/>
  <c r="A14" i="53"/>
  <c r="AH12" i="53"/>
  <c r="AG12" i="53"/>
  <c r="AF12" i="53"/>
  <c r="AE12" i="53"/>
  <c r="AD12" i="53"/>
  <c r="AC12" i="53"/>
  <c r="AB12" i="53"/>
  <c r="AA12" i="53"/>
  <c r="Z12" i="53"/>
  <c r="Y12" i="53"/>
  <c r="X12" i="53"/>
  <c r="W12" i="53"/>
  <c r="V12" i="53"/>
  <c r="U12" i="53"/>
  <c r="T12" i="53"/>
  <c r="S12" i="53"/>
  <c r="R12" i="53"/>
  <c r="Q12" i="53"/>
  <c r="P12" i="53"/>
  <c r="O12" i="53"/>
  <c r="N12" i="53"/>
  <c r="M12" i="53"/>
  <c r="L12" i="53"/>
  <c r="K12" i="53"/>
  <c r="J12" i="53"/>
  <c r="I12" i="53"/>
  <c r="H12" i="53"/>
  <c r="G12" i="53"/>
  <c r="F12" i="53"/>
  <c r="E12" i="53"/>
  <c r="U89" i="52"/>
  <c r="CO89" i="53" s="1"/>
  <c r="T89" i="52"/>
  <c r="CN89" i="53" s="1"/>
  <c r="S89" i="52"/>
  <c r="CM89" i="53" s="1"/>
  <c r="R89" i="52"/>
  <c r="O89" i="52"/>
  <c r="CI89" i="53" s="1"/>
  <c r="N89" i="52"/>
  <c r="CH89" i="53" s="1"/>
  <c r="M89" i="52"/>
  <c r="CG89" i="53" s="1"/>
  <c r="L89" i="52"/>
  <c r="CF89" i="53" s="1"/>
  <c r="I89" i="52"/>
  <c r="CC89" i="53" s="1"/>
  <c r="H89" i="52"/>
  <c r="CB89" i="53" s="1"/>
  <c r="G89" i="52"/>
  <c r="CA89" i="53" s="1"/>
  <c r="F89" i="52"/>
  <c r="U88" i="52"/>
  <c r="CO88" i="53" s="1"/>
  <c r="T88" i="52"/>
  <c r="CN88" i="53" s="1"/>
  <c r="S88" i="52"/>
  <c r="CM88" i="53" s="1"/>
  <c r="R88" i="52"/>
  <c r="CL88" i="53" s="1"/>
  <c r="Q88" i="52"/>
  <c r="CK88" i="53" s="1"/>
  <c r="P88" i="52"/>
  <c r="CJ88" i="53" s="1"/>
  <c r="O88" i="52"/>
  <c r="CI88" i="53" s="1"/>
  <c r="N88" i="52"/>
  <c r="CH88" i="53" s="1"/>
  <c r="M88" i="52"/>
  <c r="CG88" i="53" s="1"/>
  <c r="L88" i="52"/>
  <c r="CF88" i="53" s="1"/>
  <c r="K88" i="52"/>
  <c r="CE88" i="53" s="1"/>
  <c r="J88" i="52"/>
  <c r="CD88" i="53" s="1"/>
  <c r="I88" i="52"/>
  <c r="CC88" i="53" s="1"/>
  <c r="H88" i="52"/>
  <c r="CB88" i="53" s="1"/>
  <c r="G88" i="52"/>
  <c r="CA88" i="53" s="1"/>
  <c r="F88" i="52"/>
  <c r="BZ88" i="53" s="1"/>
  <c r="E88" i="52"/>
  <c r="BY88" i="53" s="1"/>
  <c r="D88" i="52"/>
  <c r="BX88" i="53" s="1"/>
  <c r="U87" i="52"/>
  <c r="CO87" i="53" s="1"/>
  <c r="T87" i="52"/>
  <c r="CN87" i="53" s="1"/>
  <c r="S87" i="52"/>
  <c r="CM87" i="53" s="1"/>
  <c r="R87" i="52"/>
  <c r="O87" i="52"/>
  <c r="CI87" i="53" s="1"/>
  <c r="N87" i="52"/>
  <c r="CH87" i="53" s="1"/>
  <c r="M87" i="52"/>
  <c r="CG87" i="53" s="1"/>
  <c r="L87" i="52"/>
  <c r="I87" i="52"/>
  <c r="CC87" i="53" s="1"/>
  <c r="H87" i="52"/>
  <c r="CB87" i="53" s="1"/>
  <c r="G87" i="52"/>
  <c r="CA87" i="53" s="1"/>
  <c r="F87" i="52"/>
  <c r="U86" i="52"/>
  <c r="CO86" i="53" s="1"/>
  <c r="T86" i="52"/>
  <c r="CN86" i="53" s="1"/>
  <c r="S86" i="52"/>
  <c r="CM86" i="53" s="1"/>
  <c r="R86" i="52"/>
  <c r="CL86" i="53" s="1"/>
  <c r="Q86" i="52"/>
  <c r="CK86" i="53" s="1"/>
  <c r="P86" i="52"/>
  <c r="CJ86" i="53" s="1"/>
  <c r="O86" i="52"/>
  <c r="CI86" i="53" s="1"/>
  <c r="N86" i="52"/>
  <c r="CH86" i="53" s="1"/>
  <c r="M86" i="52"/>
  <c r="CG86" i="53" s="1"/>
  <c r="L86" i="52"/>
  <c r="CF86" i="53" s="1"/>
  <c r="K86" i="52"/>
  <c r="CE86" i="53" s="1"/>
  <c r="J86" i="52"/>
  <c r="CD86" i="53" s="1"/>
  <c r="I86" i="52"/>
  <c r="CC86" i="53" s="1"/>
  <c r="H86" i="52"/>
  <c r="CB86" i="53" s="1"/>
  <c r="G86" i="52"/>
  <c r="CA86" i="53" s="1"/>
  <c r="F86" i="52"/>
  <c r="BZ86" i="53" s="1"/>
  <c r="E86" i="52"/>
  <c r="BY86" i="53" s="1"/>
  <c r="D86" i="52"/>
  <c r="BX86" i="53" s="1"/>
  <c r="AA85" i="52"/>
  <c r="AG85" i="52" s="1"/>
  <c r="EA85" i="53" s="1"/>
  <c r="Z85" i="52"/>
  <c r="AF85" i="52" s="1"/>
  <c r="DZ85" i="53" s="1"/>
  <c r="Y85" i="52"/>
  <c r="AE85" i="52" s="1"/>
  <c r="DY85" i="53" s="1"/>
  <c r="AA84" i="52"/>
  <c r="AG84" i="52" s="1"/>
  <c r="EA84" i="53" s="1"/>
  <c r="Z84" i="52"/>
  <c r="AF84" i="52" s="1"/>
  <c r="DZ84" i="53" s="1"/>
  <c r="Y84" i="52"/>
  <c r="AE84" i="52" s="1"/>
  <c r="DY84" i="53" s="1"/>
  <c r="X84" i="52"/>
  <c r="AD84" i="52" s="1"/>
  <c r="DX84" i="53" s="1"/>
  <c r="W84" i="52"/>
  <c r="AC84" i="52" s="1"/>
  <c r="DW84" i="53" s="1"/>
  <c r="AA83" i="52"/>
  <c r="AG83" i="52" s="1"/>
  <c r="EA83" i="53" s="1"/>
  <c r="Z83" i="52"/>
  <c r="AF83" i="52" s="1"/>
  <c r="Y83" i="52"/>
  <c r="AE83" i="52" s="1"/>
  <c r="AA82" i="52"/>
  <c r="AG82" i="52" s="1"/>
  <c r="EA82" i="53" s="1"/>
  <c r="Z82" i="52"/>
  <c r="AF82" i="52" s="1"/>
  <c r="Y82" i="52"/>
  <c r="AE82" i="52" s="1"/>
  <c r="X82" i="52"/>
  <c r="AD82" i="52" s="1"/>
  <c r="W82" i="52"/>
  <c r="AC82" i="52" s="1"/>
  <c r="AA81" i="52"/>
  <c r="AG81" i="52" s="1"/>
  <c r="EA81" i="53" s="1"/>
  <c r="Z81" i="52"/>
  <c r="AF81" i="52" s="1"/>
  <c r="DZ81" i="53" s="1"/>
  <c r="Y81" i="52"/>
  <c r="AE81" i="52" s="1"/>
  <c r="DY81" i="53" s="1"/>
  <c r="X81" i="52"/>
  <c r="AD81" i="52" s="1"/>
  <c r="DX81" i="53" s="1"/>
  <c r="AA80" i="52"/>
  <c r="AG80" i="52" s="1"/>
  <c r="EA80" i="53" s="1"/>
  <c r="Z80" i="52"/>
  <c r="AF80" i="52" s="1"/>
  <c r="DZ80" i="53" s="1"/>
  <c r="Y80" i="52"/>
  <c r="AE80" i="52" s="1"/>
  <c r="DY80" i="53" s="1"/>
  <c r="X80" i="52"/>
  <c r="AD80" i="52" s="1"/>
  <c r="W80" i="52"/>
  <c r="AC80" i="52" s="1"/>
  <c r="DW80" i="53" s="1"/>
  <c r="V80" i="52"/>
  <c r="AB80" i="52" s="1"/>
  <c r="DV80" i="53" s="1"/>
  <c r="AA79" i="52"/>
  <c r="AG79" i="52" s="1"/>
  <c r="EA79" i="53" s="1"/>
  <c r="Z79" i="52"/>
  <c r="AF79" i="52" s="1"/>
  <c r="Y79" i="52"/>
  <c r="AE79" i="52" s="1"/>
  <c r="DY79" i="53" s="1"/>
  <c r="X79" i="52"/>
  <c r="AD79" i="52" s="1"/>
  <c r="AA78" i="52"/>
  <c r="AG78" i="52" s="1"/>
  <c r="EA78" i="53" s="1"/>
  <c r="Z78" i="52"/>
  <c r="AF78" i="52" s="1"/>
  <c r="Y78" i="52"/>
  <c r="AE78" i="52" s="1"/>
  <c r="DY78" i="53" s="1"/>
  <c r="X78" i="52"/>
  <c r="AD78" i="52" s="1"/>
  <c r="W78" i="52"/>
  <c r="AC78" i="52" s="1"/>
  <c r="V78" i="52"/>
  <c r="AB78" i="52" s="1"/>
  <c r="AA77" i="52"/>
  <c r="AG77" i="52" s="1"/>
  <c r="EA77" i="53" s="1"/>
  <c r="Z77" i="52"/>
  <c r="AF77" i="52" s="1"/>
  <c r="DZ77" i="53" s="1"/>
  <c r="Y77" i="52"/>
  <c r="AE77" i="52" s="1"/>
  <c r="DY77" i="53" s="1"/>
  <c r="X77" i="52"/>
  <c r="AD77" i="52" s="1"/>
  <c r="DX77" i="53" s="1"/>
  <c r="AA76" i="52"/>
  <c r="AG76" i="52" s="1"/>
  <c r="EA76" i="53" s="1"/>
  <c r="Z76" i="52"/>
  <c r="AF76" i="52" s="1"/>
  <c r="DZ76" i="53" s="1"/>
  <c r="Y76" i="52"/>
  <c r="AE76" i="52" s="1"/>
  <c r="DY76" i="53" s="1"/>
  <c r="X76" i="52"/>
  <c r="AD76" i="52" s="1"/>
  <c r="W76" i="52"/>
  <c r="AC76" i="52" s="1"/>
  <c r="DW76" i="53" s="1"/>
  <c r="V76" i="52"/>
  <c r="AB76" i="52" s="1"/>
  <c r="DV76" i="53" s="1"/>
  <c r="AA75" i="52"/>
  <c r="AG75" i="52" s="1"/>
  <c r="EA75" i="53" s="1"/>
  <c r="Z75" i="52"/>
  <c r="AF75" i="52" s="1"/>
  <c r="Y75" i="52"/>
  <c r="AE75" i="52" s="1"/>
  <c r="DY75" i="53" s="1"/>
  <c r="X75" i="52"/>
  <c r="AD75" i="52" s="1"/>
  <c r="AA74" i="52"/>
  <c r="AG74" i="52" s="1"/>
  <c r="EA74" i="53" s="1"/>
  <c r="Z74" i="52"/>
  <c r="AF74" i="52" s="1"/>
  <c r="Y74" i="52"/>
  <c r="AE74" i="52" s="1"/>
  <c r="DY74" i="53" s="1"/>
  <c r="X74" i="52"/>
  <c r="AD74" i="52" s="1"/>
  <c r="W74" i="52"/>
  <c r="AC74" i="52" s="1"/>
  <c r="V74" i="52"/>
  <c r="AB74" i="52" s="1"/>
  <c r="AA73" i="52"/>
  <c r="AG73" i="52" s="1"/>
  <c r="EA73" i="53" s="1"/>
  <c r="Z73" i="52"/>
  <c r="AF73" i="52" s="1"/>
  <c r="DZ73" i="53" s="1"/>
  <c r="Y73" i="52"/>
  <c r="AE73" i="52" s="1"/>
  <c r="DY73" i="53" s="1"/>
  <c r="AA72" i="52"/>
  <c r="AG72" i="52" s="1"/>
  <c r="EA72" i="53" s="1"/>
  <c r="Z72" i="52"/>
  <c r="AF72" i="52" s="1"/>
  <c r="DZ72" i="53" s="1"/>
  <c r="Y72" i="52"/>
  <c r="AE72" i="52" s="1"/>
  <c r="DY72" i="53" s="1"/>
  <c r="X72" i="52"/>
  <c r="AD72" i="52" s="1"/>
  <c r="W72" i="52"/>
  <c r="AC72" i="52" s="1"/>
  <c r="DW72" i="53" s="1"/>
  <c r="AA71" i="52"/>
  <c r="AG71" i="52" s="1"/>
  <c r="EA71" i="53" s="1"/>
  <c r="Z71" i="52"/>
  <c r="AF71" i="52" s="1"/>
  <c r="Y71" i="52"/>
  <c r="AE71" i="52" s="1"/>
  <c r="AA70" i="52"/>
  <c r="AG70" i="52" s="1"/>
  <c r="EA70" i="53" s="1"/>
  <c r="Z70" i="52"/>
  <c r="AF70" i="52" s="1"/>
  <c r="Y70" i="52"/>
  <c r="AE70" i="52" s="1"/>
  <c r="X70" i="52"/>
  <c r="AD70" i="52" s="1"/>
  <c r="W70" i="52"/>
  <c r="AC70" i="52" s="1"/>
  <c r="AA69" i="52"/>
  <c r="AG69" i="52" s="1"/>
  <c r="EA69" i="53" s="1"/>
  <c r="Z69" i="52"/>
  <c r="AF69" i="52" s="1"/>
  <c r="DZ69" i="53" s="1"/>
  <c r="Y69" i="52"/>
  <c r="AE69" i="52" s="1"/>
  <c r="DY69" i="53" s="1"/>
  <c r="X69" i="52"/>
  <c r="AD69" i="52" s="1"/>
  <c r="DX69" i="53" s="1"/>
  <c r="AA68" i="52"/>
  <c r="AG68" i="52" s="1"/>
  <c r="EA68" i="53" s="1"/>
  <c r="Z68" i="52"/>
  <c r="AF68" i="52" s="1"/>
  <c r="DZ68" i="53" s="1"/>
  <c r="Y68" i="52"/>
  <c r="AE68" i="52" s="1"/>
  <c r="DY68" i="53" s="1"/>
  <c r="X68" i="52"/>
  <c r="AD68" i="52" s="1"/>
  <c r="W68" i="52"/>
  <c r="AC68" i="52" s="1"/>
  <c r="DW68" i="53" s="1"/>
  <c r="V68" i="52"/>
  <c r="AB68" i="52" s="1"/>
  <c r="DV68" i="53" s="1"/>
  <c r="AA67" i="52"/>
  <c r="AG67" i="52" s="1"/>
  <c r="EA67" i="53" s="1"/>
  <c r="Z67" i="52"/>
  <c r="AF67" i="52" s="1"/>
  <c r="Y67" i="52"/>
  <c r="AE67" i="52" s="1"/>
  <c r="DY67" i="53" s="1"/>
  <c r="X67" i="52"/>
  <c r="AD67" i="52" s="1"/>
  <c r="AA66" i="52"/>
  <c r="AG66" i="52" s="1"/>
  <c r="EA66" i="53" s="1"/>
  <c r="Z66" i="52"/>
  <c r="AF66" i="52" s="1"/>
  <c r="Y66" i="52"/>
  <c r="AE66" i="52" s="1"/>
  <c r="DY66" i="53" s="1"/>
  <c r="X66" i="52"/>
  <c r="AD66" i="52" s="1"/>
  <c r="W66" i="52"/>
  <c r="AC66" i="52" s="1"/>
  <c r="V66" i="52"/>
  <c r="AB66" i="52" s="1"/>
  <c r="AA65" i="52"/>
  <c r="AG65" i="52" s="1"/>
  <c r="EA65" i="53" s="1"/>
  <c r="Z65" i="52"/>
  <c r="AF65" i="52" s="1"/>
  <c r="DZ65" i="53" s="1"/>
  <c r="Y65" i="52"/>
  <c r="AE65" i="52" s="1"/>
  <c r="DY65" i="53" s="1"/>
  <c r="AA64" i="52"/>
  <c r="AG64" i="52" s="1"/>
  <c r="EA64" i="53" s="1"/>
  <c r="Z64" i="52"/>
  <c r="AF64" i="52" s="1"/>
  <c r="DZ64" i="53" s="1"/>
  <c r="Y64" i="52"/>
  <c r="AE64" i="52" s="1"/>
  <c r="DY64" i="53" s="1"/>
  <c r="X64" i="52"/>
  <c r="AD64" i="52" s="1"/>
  <c r="W64" i="52"/>
  <c r="AC64" i="52" s="1"/>
  <c r="DW64" i="53" s="1"/>
  <c r="AA63" i="52"/>
  <c r="AG63" i="52" s="1"/>
  <c r="EA63" i="53" s="1"/>
  <c r="Z63" i="52"/>
  <c r="AF63" i="52" s="1"/>
  <c r="Y63" i="52"/>
  <c r="AE63" i="52" s="1"/>
  <c r="AA62" i="52"/>
  <c r="AG62" i="52" s="1"/>
  <c r="EA62" i="53" s="1"/>
  <c r="Z62" i="52"/>
  <c r="AF62" i="52" s="1"/>
  <c r="Y62" i="52"/>
  <c r="AE62" i="52" s="1"/>
  <c r="X62" i="52"/>
  <c r="AD62" i="52" s="1"/>
  <c r="W62" i="52"/>
  <c r="AC62" i="52" s="1"/>
  <c r="AA61" i="52"/>
  <c r="AG61" i="52" s="1"/>
  <c r="EA61" i="53" s="1"/>
  <c r="Z61" i="52"/>
  <c r="AF61" i="52" s="1"/>
  <c r="Y61" i="52"/>
  <c r="AE61" i="52" s="1"/>
  <c r="DY61" i="53" s="1"/>
  <c r="X61" i="52"/>
  <c r="AD61" i="52" s="1"/>
  <c r="AA60" i="52"/>
  <c r="AG60" i="52" s="1"/>
  <c r="EA60" i="53" s="1"/>
  <c r="Z60" i="52"/>
  <c r="AF60" i="52" s="1"/>
  <c r="Y60" i="52"/>
  <c r="AE60" i="52" s="1"/>
  <c r="DY60" i="53" s="1"/>
  <c r="X60" i="52"/>
  <c r="AD60" i="52" s="1"/>
  <c r="W60" i="52"/>
  <c r="AC60" i="52" s="1"/>
  <c r="DW60" i="53" s="1"/>
  <c r="V60" i="52"/>
  <c r="AB60" i="52" s="1"/>
  <c r="AA59" i="52"/>
  <c r="AG59" i="52" s="1"/>
  <c r="EA59" i="53" s="1"/>
  <c r="Z59" i="52"/>
  <c r="AF59" i="52" s="1"/>
  <c r="Y59" i="52"/>
  <c r="AE59" i="52" s="1"/>
  <c r="DY59" i="53" s="1"/>
  <c r="X59" i="52"/>
  <c r="AD59" i="52" s="1"/>
  <c r="AA58" i="52"/>
  <c r="AG58" i="52" s="1"/>
  <c r="EA58" i="53" s="1"/>
  <c r="Z58" i="52"/>
  <c r="AF58" i="52" s="1"/>
  <c r="Y58" i="52"/>
  <c r="AE58" i="52" s="1"/>
  <c r="DY58" i="53" s="1"/>
  <c r="X58" i="52"/>
  <c r="AD58" i="52" s="1"/>
  <c r="W58" i="52"/>
  <c r="AC58" i="52" s="1"/>
  <c r="V58" i="52"/>
  <c r="AB58" i="52" s="1"/>
  <c r="AA57" i="52"/>
  <c r="AG57" i="52" s="1"/>
  <c r="EA57" i="53" s="1"/>
  <c r="Z57" i="52"/>
  <c r="AF57" i="52" s="1"/>
  <c r="Y57" i="52"/>
  <c r="AE57" i="52" s="1"/>
  <c r="DY57" i="53" s="1"/>
  <c r="X57" i="52"/>
  <c r="AD57" i="52" s="1"/>
  <c r="AA56" i="52"/>
  <c r="AG56" i="52" s="1"/>
  <c r="EA56" i="53" s="1"/>
  <c r="Z56" i="52"/>
  <c r="AF56" i="52" s="1"/>
  <c r="Y56" i="52"/>
  <c r="AE56" i="52" s="1"/>
  <c r="DY56" i="53" s="1"/>
  <c r="X56" i="52"/>
  <c r="AD56" i="52" s="1"/>
  <c r="W56" i="52"/>
  <c r="AC56" i="52" s="1"/>
  <c r="DW56" i="53" s="1"/>
  <c r="V56" i="52"/>
  <c r="AB56" i="52" s="1"/>
  <c r="AA55" i="52"/>
  <c r="AG55" i="52" s="1"/>
  <c r="EA55" i="53" s="1"/>
  <c r="Z55" i="52"/>
  <c r="AF55" i="52" s="1"/>
  <c r="Y55" i="52"/>
  <c r="AE55" i="52" s="1"/>
  <c r="DY55" i="53" s="1"/>
  <c r="X55" i="52"/>
  <c r="AD55" i="52" s="1"/>
  <c r="AA54" i="52"/>
  <c r="AG54" i="52" s="1"/>
  <c r="EA54" i="53" s="1"/>
  <c r="Z54" i="52"/>
  <c r="AF54" i="52" s="1"/>
  <c r="Y54" i="52"/>
  <c r="AE54" i="52" s="1"/>
  <c r="DY54" i="53" s="1"/>
  <c r="X54" i="52"/>
  <c r="AD54" i="52" s="1"/>
  <c r="W54" i="52"/>
  <c r="AC54" i="52" s="1"/>
  <c r="V54" i="52"/>
  <c r="AB54" i="52" s="1"/>
  <c r="AA53" i="52"/>
  <c r="AG53" i="52" s="1"/>
  <c r="EA53" i="53" s="1"/>
  <c r="Z53" i="52"/>
  <c r="AF53" i="52" s="1"/>
  <c r="Y53" i="52"/>
  <c r="AE53" i="52" s="1"/>
  <c r="DY53" i="53" s="1"/>
  <c r="X53" i="52"/>
  <c r="AD53" i="52" s="1"/>
  <c r="AA52" i="52"/>
  <c r="AG52" i="52" s="1"/>
  <c r="EA52" i="53" s="1"/>
  <c r="Z52" i="52"/>
  <c r="AF52" i="52" s="1"/>
  <c r="Y52" i="52"/>
  <c r="AE52" i="52" s="1"/>
  <c r="DY52" i="53" s="1"/>
  <c r="X52" i="52"/>
  <c r="AD52" i="52" s="1"/>
  <c r="W52" i="52"/>
  <c r="AC52" i="52" s="1"/>
  <c r="DW52" i="53" s="1"/>
  <c r="V52" i="52"/>
  <c r="AB52" i="52" s="1"/>
  <c r="AA51" i="52"/>
  <c r="AG51" i="52" s="1"/>
  <c r="EA51" i="53" s="1"/>
  <c r="Z51" i="52"/>
  <c r="AF51" i="52" s="1"/>
  <c r="Y51" i="52"/>
  <c r="AE51" i="52" s="1"/>
  <c r="DY51" i="53" s="1"/>
  <c r="X51" i="52"/>
  <c r="AD51" i="52" s="1"/>
  <c r="AA50" i="52"/>
  <c r="AG50" i="52" s="1"/>
  <c r="EA50" i="53" s="1"/>
  <c r="Z50" i="52"/>
  <c r="AF50" i="52" s="1"/>
  <c r="Y50" i="52"/>
  <c r="AE50" i="52" s="1"/>
  <c r="DY50" i="53" s="1"/>
  <c r="X50" i="52"/>
  <c r="AD50" i="52" s="1"/>
  <c r="W50" i="52"/>
  <c r="AC50" i="52" s="1"/>
  <c r="V50" i="52"/>
  <c r="AB50" i="52" s="1"/>
  <c r="AA49" i="52"/>
  <c r="AG49" i="52" s="1"/>
  <c r="EA49" i="53" s="1"/>
  <c r="Z49" i="52"/>
  <c r="AF49" i="52" s="1"/>
  <c r="DZ49" i="53" s="1"/>
  <c r="Y49" i="52"/>
  <c r="AE49" i="52" s="1"/>
  <c r="DY49" i="53" s="1"/>
  <c r="AA48" i="52"/>
  <c r="AG48" i="52" s="1"/>
  <c r="EA48" i="53" s="1"/>
  <c r="Z48" i="52"/>
  <c r="AF48" i="52" s="1"/>
  <c r="Y48" i="52"/>
  <c r="AE48" i="52" s="1"/>
  <c r="DY48" i="53" s="1"/>
  <c r="X48" i="52"/>
  <c r="AD48" i="52" s="1"/>
  <c r="W48" i="52"/>
  <c r="AC48" i="52" s="1"/>
  <c r="DW48" i="53" s="1"/>
  <c r="AA47" i="52"/>
  <c r="AG47" i="52" s="1"/>
  <c r="EA47" i="53" s="1"/>
  <c r="Z47" i="52"/>
  <c r="AF47" i="52" s="1"/>
  <c r="Y47" i="52"/>
  <c r="AE47" i="52" s="1"/>
  <c r="AA46" i="52"/>
  <c r="AG46" i="52" s="1"/>
  <c r="EA46" i="53" s="1"/>
  <c r="Z46" i="52"/>
  <c r="AF46" i="52" s="1"/>
  <c r="Y46" i="52"/>
  <c r="AE46" i="52" s="1"/>
  <c r="X46" i="52"/>
  <c r="AD46" i="52" s="1"/>
  <c r="W46" i="52"/>
  <c r="AC46" i="52" s="1"/>
  <c r="AA45" i="52"/>
  <c r="AG45" i="52" s="1"/>
  <c r="EA45" i="53" s="1"/>
  <c r="Z45" i="52"/>
  <c r="AF45" i="52" s="1"/>
  <c r="Y45" i="52"/>
  <c r="AE45" i="52" s="1"/>
  <c r="DY45" i="53" s="1"/>
  <c r="AA44" i="52"/>
  <c r="AG44" i="52" s="1"/>
  <c r="EA44" i="53" s="1"/>
  <c r="Z44" i="52"/>
  <c r="AF44" i="52" s="1"/>
  <c r="DZ44" i="53" s="1"/>
  <c r="Y44" i="52"/>
  <c r="AE44" i="52" s="1"/>
  <c r="DY44" i="53" s="1"/>
  <c r="X44" i="52"/>
  <c r="AD44" i="52" s="1"/>
  <c r="W44" i="52"/>
  <c r="AC44" i="52" s="1"/>
  <c r="DW44" i="53" s="1"/>
  <c r="AA43" i="52"/>
  <c r="AG43" i="52" s="1"/>
  <c r="EA43" i="53" s="1"/>
  <c r="Z43" i="52"/>
  <c r="AF43" i="52" s="1"/>
  <c r="Y43" i="52"/>
  <c r="AE43" i="52" s="1"/>
  <c r="AA42" i="52"/>
  <c r="AG42" i="52" s="1"/>
  <c r="EA42" i="53" s="1"/>
  <c r="Z42" i="52"/>
  <c r="AF42" i="52" s="1"/>
  <c r="Y42" i="52"/>
  <c r="AE42" i="52" s="1"/>
  <c r="X42" i="52"/>
  <c r="AD42" i="52" s="1"/>
  <c r="W42" i="52"/>
  <c r="AC42" i="52" s="1"/>
  <c r="AA41" i="52"/>
  <c r="AG41" i="52" s="1"/>
  <c r="EA41" i="53" s="1"/>
  <c r="Z41" i="52"/>
  <c r="AF41" i="52" s="1"/>
  <c r="Y41" i="52"/>
  <c r="AE41" i="52" s="1"/>
  <c r="DY41" i="53" s="1"/>
  <c r="AA40" i="52"/>
  <c r="AG40" i="52" s="1"/>
  <c r="EA40" i="53" s="1"/>
  <c r="Z40" i="52"/>
  <c r="AF40" i="52" s="1"/>
  <c r="DZ40" i="53" s="1"/>
  <c r="Y40" i="52"/>
  <c r="AE40" i="52" s="1"/>
  <c r="DY40" i="53" s="1"/>
  <c r="X40" i="52"/>
  <c r="AD40" i="52" s="1"/>
  <c r="W40" i="52"/>
  <c r="AC40" i="52" s="1"/>
  <c r="DW40" i="53" s="1"/>
  <c r="AA39" i="52"/>
  <c r="AG39" i="52" s="1"/>
  <c r="EA39" i="53" s="1"/>
  <c r="Z39" i="52"/>
  <c r="AF39" i="52" s="1"/>
  <c r="Y39" i="52"/>
  <c r="AE39" i="52" s="1"/>
  <c r="AA38" i="52"/>
  <c r="AG38" i="52" s="1"/>
  <c r="EA38" i="53" s="1"/>
  <c r="Z38" i="52"/>
  <c r="AF38" i="52" s="1"/>
  <c r="Y38" i="52"/>
  <c r="AE38" i="52" s="1"/>
  <c r="X38" i="52"/>
  <c r="AD38" i="52" s="1"/>
  <c r="W38" i="52"/>
  <c r="AC38" i="52" s="1"/>
  <c r="AA37" i="52"/>
  <c r="AG37" i="52" s="1"/>
  <c r="EA37" i="53" s="1"/>
  <c r="Z37" i="52"/>
  <c r="AF37" i="52" s="1"/>
  <c r="Y37" i="52"/>
  <c r="AE37" i="52" s="1"/>
  <c r="DY37" i="53" s="1"/>
  <c r="AA36" i="52"/>
  <c r="AG36" i="52" s="1"/>
  <c r="EA36" i="53" s="1"/>
  <c r="Z36" i="52"/>
  <c r="AF36" i="52" s="1"/>
  <c r="DZ36" i="53" s="1"/>
  <c r="Y36" i="52"/>
  <c r="AE36" i="52" s="1"/>
  <c r="DY36" i="53" s="1"/>
  <c r="X36" i="52"/>
  <c r="AD36" i="52" s="1"/>
  <c r="W36" i="52"/>
  <c r="AC36" i="52" s="1"/>
  <c r="DW36" i="53" s="1"/>
  <c r="AA35" i="52"/>
  <c r="AG35" i="52" s="1"/>
  <c r="EA35" i="53" s="1"/>
  <c r="Z35" i="52"/>
  <c r="AF35" i="52" s="1"/>
  <c r="Y35" i="52"/>
  <c r="AE35" i="52" s="1"/>
  <c r="AA34" i="52"/>
  <c r="AG34" i="52" s="1"/>
  <c r="EA34" i="53" s="1"/>
  <c r="Z34" i="52"/>
  <c r="AF34" i="52" s="1"/>
  <c r="Y34" i="52"/>
  <c r="AE34" i="52" s="1"/>
  <c r="X34" i="52"/>
  <c r="AD34" i="52" s="1"/>
  <c r="W34" i="52"/>
  <c r="AC34" i="52" s="1"/>
  <c r="AA33" i="52"/>
  <c r="AG33" i="52" s="1"/>
  <c r="EA33" i="53" s="1"/>
  <c r="Z33" i="52"/>
  <c r="AF33" i="52" s="1"/>
  <c r="Y33" i="52"/>
  <c r="AE33" i="52" s="1"/>
  <c r="AA32" i="52"/>
  <c r="AG32" i="52" s="1"/>
  <c r="EA32" i="53" s="1"/>
  <c r="Z32" i="52"/>
  <c r="AF32" i="52" s="1"/>
  <c r="DZ32" i="53" s="1"/>
  <c r="Y32" i="52"/>
  <c r="AE32" i="52" s="1"/>
  <c r="DY32" i="53" s="1"/>
  <c r="X32" i="52"/>
  <c r="AD32" i="52" s="1"/>
  <c r="W32" i="52"/>
  <c r="AC32" i="52" s="1"/>
  <c r="AA31" i="52"/>
  <c r="AG31" i="52" s="1"/>
  <c r="EA31" i="53" s="1"/>
  <c r="Z31" i="52"/>
  <c r="AF31" i="52" s="1"/>
  <c r="Y31" i="52"/>
  <c r="AE31" i="52" s="1"/>
  <c r="AA30" i="52"/>
  <c r="AG30" i="52" s="1"/>
  <c r="EA30" i="53" s="1"/>
  <c r="Z30" i="52"/>
  <c r="AF30" i="52" s="1"/>
  <c r="Y30" i="52"/>
  <c r="AE30" i="52" s="1"/>
  <c r="X30" i="52"/>
  <c r="AD30" i="52" s="1"/>
  <c r="W30" i="52"/>
  <c r="AC30" i="52" s="1"/>
  <c r="AA29" i="52"/>
  <c r="AG29" i="52" s="1"/>
  <c r="EA29" i="53" s="1"/>
  <c r="Z29" i="52"/>
  <c r="Y29" i="52"/>
  <c r="AE29" i="52" s="1"/>
  <c r="DY29" i="53" s="1"/>
  <c r="AA28" i="52"/>
  <c r="Z28" i="52"/>
  <c r="AF28" i="52" s="1"/>
  <c r="DZ28" i="53" s="1"/>
  <c r="Y28" i="52"/>
  <c r="X28" i="52"/>
  <c r="AD28" i="52" s="1"/>
  <c r="W28" i="52"/>
  <c r="AA27" i="52"/>
  <c r="Z27" i="52"/>
  <c r="Y27" i="52"/>
  <c r="AA26" i="52"/>
  <c r="Z26" i="52"/>
  <c r="Y26" i="52"/>
  <c r="X26" i="52"/>
  <c r="W26" i="52"/>
  <c r="AA25" i="52"/>
  <c r="Z25" i="52"/>
  <c r="Y25" i="52"/>
  <c r="AA24" i="52"/>
  <c r="Z24" i="52"/>
  <c r="Y24" i="52"/>
  <c r="X24" i="52"/>
  <c r="W24" i="52"/>
  <c r="AA23" i="52"/>
  <c r="Z23" i="52"/>
  <c r="Y23" i="52"/>
  <c r="AA22" i="52"/>
  <c r="Z22" i="52"/>
  <c r="Y22" i="52"/>
  <c r="X22" i="52"/>
  <c r="W22" i="52"/>
  <c r="AA20" i="52"/>
  <c r="Z20" i="52"/>
  <c r="Y20" i="52"/>
  <c r="X20" i="52"/>
  <c r="AA18" i="52"/>
  <c r="Z18" i="52"/>
  <c r="Y18" i="52"/>
  <c r="X18" i="52"/>
  <c r="AA16" i="52"/>
  <c r="Z16" i="52"/>
  <c r="Y16" i="52"/>
  <c r="X16" i="52"/>
  <c r="AA14" i="52"/>
  <c r="Z14" i="52"/>
  <c r="Y14" i="52"/>
  <c r="X14" i="52"/>
  <c r="V5" i="52"/>
  <c r="H314" i="73" l="1"/>
  <c r="G315" i="73"/>
  <c r="DY34" i="53"/>
  <c r="DY46" i="53"/>
  <c r="DY30" i="53"/>
  <c r="DY38" i="53"/>
  <c r="DY42" i="53"/>
  <c r="DY62" i="53"/>
  <c r="DY70" i="53"/>
  <c r="DY82" i="53"/>
  <c r="DW50" i="53"/>
  <c r="DW54" i="53"/>
  <c r="DW58" i="53"/>
  <c r="DW66" i="53"/>
  <c r="DW74" i="53"/>
  <c r="DW78" i="53"/>
  <c r="DX80" i="53"/>
  <c r="DX76" i="53"/>
  <c r="DX72" i="53"/>
  <c r="DX68" i="53"/>
  <c r="DX64" i="53"/>
  <c r="DX44" i="53"/>
  <c r="DX40" i="53"/>
  <c r="DX36" i="53"/>
  <c r="DX32" i="53"/>
  <c r="DX28" i="53"/>
  <c r="DY33" i="53"/>
  <c r="DW32" i="53"/>
  <c r="DY31" i="53"/>
  <c r="HE36" i="53"/>
  <c r="GV30" i="53"/>
  <c r="HD30" i="53"/>
  <c r="GY33" i="53"/>
  <c r="GV34" i="53"/>
  <c r="GX19" i="53"/>
  <c r="GT30" i="53"/>
  <c r="GX30" i="53"/>
  <c r="HB30" i="53"/>
  <c r="HF30" i="53"/>
  <c r="GW31" i="53"/>
  <c r="GS37" i="53"/>
  <c r="GY41" i="53"/>
  <c r="GV42" i="53"/>
  <c r="GS17" i="53"/>
  <c r="HI19" i="53"/>
  <c r="GW32" i="53"/>
  <c r="HF31" i="53"/>
  <c r="GO32" i="53"/>
  <c r="HE32" i="53"/>
  <c r="GP33" i="53"/>
  <c r="HE34" i="53"/>
  <c r="HF35" i="53"/>
  <c r="GO36" i="53"/>
  <c r="GY15" i="53"/>
  <c r="GU30" i="53"/>
  <c r="GW30" i="53"/>
  <c r="GY30" i="53"/>
  <c r="HA30" i="53"/>
  <c r="HC30" i="53"/>
  <c r="HE30" i="53"/>
  <c r="HB31" i="53"/>
  <c r="GS32" i="53"/>
  <c r="HA32" i="53"/>
  <c r="GT33" i="53"/>
  <c r="HA34" i="53"/>
  <c r="GW36" i="53"/>
  <c r="GO15" i="53"/>
  <c r="HI15" i="53"/>
  <c r="GS21" i="53"/>
  <c r="HD31" i="53"/>
  <c r="GQ32" i="53"/>
  <c r="GU32" i="53"/>
  <c r="GY32" i="53"/>
  <c r="HC32" i="53"/>
  <c r="GR33" i="53"/>
  <c r="HC34" i="53"/>
  <c r="GS36" i="53"/>
  <c r="HA36" i="53"/>
  <c r="GW38" i="53"/>
  <c r="GP39" i="53"/>
  <c r="HF39" i="53"/>
  <c r="GO40" i="53"/>
  <c r="GS40" i="53"/>
  <c r="GP43" i="53"/>
  <c r="HE44" i="53"/>
  <c r="GP45" i="53"/>
  <c r="HA46" i="53"/>
  <c r="GT47" i="53"/>
  <c r="GV19" i="53"/>
  <c r="GP30" i="53"/>
  <c r="HA31" i="53"/>
  <c r="HC31" i="53"/>
  <c r="HE31" i="53"/>
  <c r="GP32" i="53"/>
  <c r="GR32" i="53"/>
  <c r="GT32" i="53"/>
  <c r="GV32" i="53"/>
  <c r="GX32" i="53"/>
  <c r="GZ32" i="53"/>
  <c r="HB32" i="53"/>
  <c r="HD32" i="53"/>
  <c r="HF32" i="53"/>
  <c r="GO33" i="53"/>
  <c r="GQ33" i="53"/>
  <c r="GS33" i="53"/>
  <c r="GU33" i="53"/>
  <c r="HC33" i="53"/>
  <c r="GR34" i="53"/>
  <c r="GZ34" i="53"/>
  <c r="HB34" i="53"/>
  <c r="HD34" i="53"/>
  <c r="HF34" i="53"/>
  <c r="GY35" i="53"/>
  <c r="HA37" i="53"/>
  <c r="GU15" i="53"/>
  <c r="HE15" i="53"/>
  <c r="GO17" i="53"/>
  <c r="GQ19" i="53"/>
  <c r="HE19" i="53"/>
  <c r="GO21" i="53"/>
  <c r="GR31" i="53"/>
  <c r="GR35" i="53"/>
  <c r="HB35" i="53"/>
  <c r="GQ36" i="53"/>
  <c r="GU36" i="53"/>
  <c r="GY36" i="53"/>
  <c r="HC36" i="53"/>
  <c r="GT39" i="53"/>
  <c r="HD39" i="53"/>
  <c r="GQ40" i="53"/>
  <c r="HA40" i="53"/>
  <c r="GT43" i="53"/>
  <c r="HA44" i="53"/>
  <c r="GT45" i="53"/>
  <c r="HF45" i="53"/>
  <c r="GO46" i="53"/>
  <c r="GW46" i="53"/>
  <c r="HE46" i="53"/>
  <c r="GP47" i="53"/>
  <c r="HD47" i="53"/>
  <c r="GR30" i="53"/>
  <c r="GU31" i="53"/>
  <c r="GY31" i="53"/>
  <c r="GW33" i="53"/>
  <c r="HA33" i="53"/>
  <c r="HE33" i="53"/>
  <c r="GP34" i="53"/>
  <c r="GT34" i="53"/>
  <c r="GX34" i="53"/>
  <c r="GU35" i="53"/>
  <c r="GP36" i="53"/>
  <c r="GR36" i="53"/>
  <c r="GT36" i="53"/>
  <c r="GV36" i="53"/>
  <c r="GX36" i="53"/>
  <c r="GZ36" i="53"/>
  <c r="HB36" i="53"/>
  <c r="HD36" i="53"/>
  <c r="HF36" i="53"/>
  <c r="GO37" i="53"/>
  <c r="GW37" i="53"/>
  <c r="HC37" i="53"/>
  <c r="HF38" i="53"/>
  <c r="HA39" i="53"/>
  <c r="HC39" i="53"/>
  <c r="HE39" i="53"/>
  <c r="GP40" i="53"/>
  <c r="GR40" i="53"/>
  <c r="GT40" i="53"/>
  <c r="GQ41" i="53"/>
  <c r="HD42" i="53"/>
  <c r="GY45" i="53"/>
  <c r="GP48" i="53"/>
  <c r="GS15" i="53"/>
  <c r="GW15" i="53"/>
  <c r="HA15" i="53"/>
  <c r="HG15" i="53"/>
  <c r="HK15" i="53"/>
  <c r="GQ17" i="53"/>
  <c r="HC17" i="53"/>
  <c r="GU19" i="53"/>
  <c r="GW19" i="53"/>
  <c r="HA19" i="53"/>
  <c r="HG19" i="53"/>
  <c r="HC21" i="53"/>
  <c r="GP31" i="53"/>
  <c r="GT31" i="53"/>
  <c r="GP35" i="53"/>
  <c r="GT35" i="53"/>
  <c r="HD35" i="53"/>
  <c r="HB37" i="53"/>
  <c r="HD37" i="53"/>
  <c r="HF37" i="53"/>
  <c r="GU38" i="53"/>
  <c r="GY38" i="53"/>
  <c r="GR39" i="53"/>
  <c r="HC40" i="53"/>
  <c r="GR43" i="53"/>
  <c r="HB43" i="53"/>
  <c r="HF43" i="53"/>
  <c r="GO44" i="53"/>
  <c r="GS44" i="53"/>
  <c r="HC44" i="53"/>
  <c r="GR45" i="53"/>
  <c r="HD45" i="53"/>
  <c r="GQ46" i="53"/>
  <c r="GU46" i="53"/>
  <c r="GY46" i="53"/>
  <c r="HC46" i="53"/>
  <c r="HB47" i="53"/>
  <c r="HB49" i="53"/>
  <c r="GW35" i="53"/>
  <c r="GQ37" i="53"/>
  <c r="GU37" i="53"/>
  <c r="GY37" i="53"/>
  <c r="GR38" i="53"/>
  <c r="HB38" i="53"/>
  <c r="GW39" i="53"/>
  <c r="GZ40" i="53"/>
  <c r="GU41" i="53"/>
  <c r="HC41" i="53"/>
  <c r="GR42" i="53"/>
  <c r="GZ42" i="53"/>
  <c r="GW43" i="53"/>
  <c r="GX44" i="53"/>
  <c r="HB44" i="53"/>
  <c r="HD44" i="53"/>
  <c r="HF44" i="53"/>
  <c r="GO45" i="53"/>
  <c r="GQ45" i="53"/>
  <c r="GS45" i="53"/>
  <c r="GU45" i="53"/>
  <c r="GZ48" i="53"/>
  <c r="GQ49" i="53"/>
  <c r="GP38" i="53"/>
  <c r="GT38" i="53"/>
  <c r="GV38" i="53"/>
  <c r="GX38" i="53"/>
  <c r="GZ38" i="53"/>
  <c r="HD38" i="53"/>
  <c r="GU39" i="53"/>
  <c r="GY39" i="53"/>
  <c r="GV40" i="53"/>
  <c r="GO41" i="53"/>
  <c r="GS41" i="53"/>
  <c r="GW41" i="53"/>
  <c r="HA41" i="53"/>
  <c r="HE41" i="53"/>
  <c r="GP42" i="53"/>
  <c r="GT42" i="53"/>
  <c r="GX42" i="53"/>
  <c r="HB42" i="53"/>
  <c r="HF42" i="53"/>
  <c r="GO43" i="53"/>
  <c r="GQ43" i="53"/>
  <c r="GS43" i="53"/>
  <c r="GU43" i="53"/>
  <c r="GY43" i="53"/>
  <c r="GP44" i="53"/>
  <c r="GR44" i="53"/>
  <c r="GT44" i="53"/>
  <c r="GW45" i="53"/>
  <c r="HA45" i="53"/>
  <c r="HC45" i="53"/>
  <c r="HE45" i="53"/>
  <c r="GW47" i="53"/>
  <c r="GT48" i="53"/>
  <c r="GU49" i="53"/>
  <c r="CJ9" i="53"/>
  <c r="GP46" i="53"/>
  <c r="GR46" i="53"/>
  <c r="GV46" i="53"/>
  <c r="GX46" i="53"/>
  <c r="HB46" i="53"/>
  <c r="HD46" i="53"/>
  <c r="GO47" i="53"/>
  <c r="GQ47" i="53"/>
  <c r="GS47" i="53"/>
  <c r="GU47" i="53"/>
  <c r="GV48" i="53"/>
  <c r="HD48" i="53"/>
  <c r="GO49" i="53"/>
  <c r="GY49" i="53"/>
  <c r="CB9" i="53"/>
  <c r="D35" i="53"/>
  <c r="D42" i="53"/>
  <c r="BY5" i="53"/>
  <c r="CA5" i="53"/>
  <c r="CC5" i="53"/>
  <c r="CE5" i="53"/>
  <c r="CG5" i="53"/>
  <c r="CI5" i="53"/>
  <c r="CK5" i="53"/>
  <c r="CM5" i="53"/>
  <c r="CO5" i="53"/>
  <c r="BX9" i="53"/>
  <c r="CF9" i="53"/>
  <c r="CN9" i="53"/>
  <c r="D34" i="53"/>
  <c r="D45" i="53"/>
  <c r="D53" i="53"/>
  <c r="D57" i="53"/>
  <c r="D60" i="53"/>
  <c r="D61" i="53"/>
  <c r="D69" i="53"/>
  <c r="D80" i="53"/>
  <c r="DJ92" i="53"/>
  <c r="AE14" i="52"/>
  <c r="FW14" i="53"/>
  <c r="AG14" i="52"/>
  <c r="EH14" i="53" s="1"/>
  <c r="FW16" i="53"/>
  <c r="AG16" i="52"/>
  <c r="EH16" i="53" s="1"/>
  <c r="FW18" i="53"/>
  <c r="AG18" i="52"/>
  <c r="EA18" i="53" s="1"/>
  <c r="FW20" i="53"/>
  <c r="AG20" i="52"/>
  <c r="EA20" i="53" s="1"/>
  <c r="FV22" i="53"/>
  <c r="AF22" i="52"/>
  <c r="FW23" i="53"/>
  <c r="AG23" i="52"/>
  <c r="EH23" i="53" s="1"/>
  <c r="FV24" i="53"/>
  <c r="AF24" i="52"/>
  <c r="DZ24" i="53" s="1"/>
  <c r="FW25" i="53"/>
  <c r="AG25" i="52"/>
  <c r="EH25" i="53" s="1"/>
  <c r="FV26" i="53"/>
  <c r="AF26" i="52"/>
  <c r="FW27" i="53"/>
  <c r="AG27" i="52"/>
  <c r="EA27" i="53" s="1"/>
  <c r="DX34" i="53"/>
  <c r="DZ34" i="53"/>
  <c r="DX38" i="53"/>
  <c r="DZ38" i="53"/>
  <c r="DX82" i="53"/>
  <c r="DZ82" i="53"/>
  <c r="DY83" i="53"/>
  <c r="DI92" i="53"/>
  <c r="AD14" i="52"/>
  <c r="Z86" i="52"/>
  <c r="AF14" i="52"/>
  <c r="DI94" i="53"/>
  <c r="AD16" i="52"/>
  <c r="Z88" i="52"/>
  <c r="AF16" i="52"/>
  <c r="DZ16" i="53" s="1"/>
  <c r="FT18" i="53"/>
  <c r="AD18" i="52"/>
  <c r="FV18" i="53"/>
  <c r="AF18" i="52"/>
  <c r="FT20" i="53"/>
  <c r="AD20" i="52"/>
  <c r="FV20" i="53"/>
  <c r="AF20" i="52"/>
  <c r="DZ20" i="53" s="1"/>
  <c r="FS22" i="53"/>
  <c r="AC22" i="52"/>
  <c r="FU22" i="53"/>
  <c r="AE22" i="52"/>
  <c r="FW22" i="53"/>
  <c r="AG22" i="52"/>
  <c r="EA22" i="53" s="1"/>
  <c r="FV23" i="53"/>
  <c r="AF23" i="52"/>
  <c r="FS24" i="53"/>
  <c r="AC24" i="52"/>
  <c r="FU24" i="53"/>
  <c r="AE24" i="52"/>
  <c r="DY24" i="53" s="1"/>
  <c r="FW24" i="53"/>
  <c r="AG24" i="52"/>
  <c r="EA24" i="53" s="1"/>
  <c r="FV25" i="53"/>
  <c r="AF25" i="52"/>
  <c r="DZ25" i="53" s="1"/>
  <c r="FS26" i="53"/>
  <c r="AC26" i="52"/>
  <c r="FU26" i="53"/>
  <c r="AE26" i="52"/>
  <c r="FW26" i="53"/>
  <c r="AG26" i="52"/>
  <c r="EA26" i="53" s="1"/>
  <c r="FV27" i="53"/>
  <c r="AF27" i="52"/>
  <c r="FS28" i="53"/>
  <c r="AC28" i="52"/>
  <c r="DW28" i="53" s="1"/>
  <c r="FU28" i="53"/>
  <c r="AE28" i="52"/>
  <c r="DY28" i="53" s="1"/>
  <c r="FW28" i="53"/>
  <c r="AG28" i="52"/>
  <c r="EA28" i="53" s="1"/>
  <c r="FV29" i="53"/>
  <c r="AF29" i="52"/>
  <c r="DZ29" i="53" s="1"/>
  <c r="DZ47" i="53"/>
  <c r="AB86" i="52"/>
  <c r="AD87" i="52"/>
  <c r="DV66" i="53"/>
  <c r="DX66" i="53"/>
  <c r="DZ66" i="53"/>
  <c r="DX67" i="53"/>
  <c r="DZ67" i="53"/>
  <c r="DV74" i="53"/>
  <c r="DX74" i="53"/>
  <c r="DZ74" i="53"/>
  <c r="DX75" i="53"/>
  <c r="DZ75" i="53"/>
  <c r="DV78" i="53"/>
  <c r="DX78" i="53"/>
  <c r="DZ78" i="53"/>
  <c r="DX79" i="53"/>
  <c r="DZ79" i="53"/>
  <c r="DW82" i="53"/>
  <c r="DZ83" i="53"/>
  <c r="D14" i="53"/>
  <c r="DW30" i="53"/>
  <c r="DW34" i="53"/>
  <c r="DZ35" i="53"/>
  <c r="D36" i="53"/>
  <c r="D37" i="53"/>
  <c r="DW38" i="53"/>
  <c r="DZ39" i="53"/>
  <c r="DZ43" i="53"/>
  <c r="DW46" i="53"/>
  <c r="DY47" i="53"/>
  <c r="DW62" i="53"/>
  <c r="DY63" i="53"/>
  <c r="DW70" i="53"/>
  <c r="DY71" i="53"/>
  <c r="DJ94" i="53"/>
  <c r="AE16" i="52"/>
  <c r="FU18" i="53"/>
  <c r="AE18" i="52"/>
  <c r="DY18" i="53" s="1"/>
  <c r="FU20" i="53"/>
  <c r="AE20" i="52"/>
  <c r="DY20" i="53" s="1"/>
  <c r="FT22" i="53"/>
  <c r="AD22" i="52"/>
  <c r="FU23" i="53"/>
  <c r="AE23" i="52"/>
  <c r="FT24" i="53"/>
  <c r="AD24" i="52"/>
  <c r="FU25" i="53"/>
  <c r="AE25" i="52"/>
  <c r="FT26" i="53"/>
  <c r="AD26" i="52"/>
  <c r="FU27" i="53"/>
  <c r="AE27" i="52"/>
  <c r="DZ31" i="53"/>
  <c r="DY35" i="53"/>
  <c r="DY39" i="53"/>
  <c r="DW42" i="53"/>
  <c r="D43" i="53"/>
  <c r="DY43" i="53"/>
  <c r="D44" i="53"/>
  <c r="DX46" i="53"/>
  <c r="DZ46" i="53"/>
  <c r="D56" i="53"/>
  <c r="DX62" i="53"/>
  <c r="DZ62" i="53"/>
  <c r="DZ63" i="53"/>
  <c r="D68" i="53"/>
  <c r="DX70" i="53"/>
  <c r="DZ70" i="53"/>
  <c r="DZ71" i="53"/>
  <c r="D76" i="53"/>
  <c r="D77" i="53"/>
  <c r="D81" i="53"/>
  <c r="HB33" i="53"/>
  <c r="HD33" i="53"/>
  <c r="HF33" i="53"/>
  <c r="HB41" i="53"/>
  <c r="HD41" i="53"/>
  <c r="HF41" i="53"/>
  <c r="GP37" i="53"/>
  <c r="GR37" i="53"/>
  <c r="GT37" i="53"/>
  <c r="GP41" i="53"/>
  <c r="GR41" i="53"/>
  <c r="GT41" i="53"/>
  <c r="GP49" i="53"/>
  <c r="GR49" i="53"/>
  <c r="HB40" i="53"/>
  <c r="HD40" i="53"/>
  <c r="HF40" i="53"/>
  <c r="HB48" i="53"/>
  <c r="GX40" i="53"/>
  <c r="GV44" i="53"/>
  <c r="GZ44" i="53"/>
  <c r="GU40" i="53"/>
  <c r="GW40" i="53"/>
  <c r="GY40" i="53"/>
  <c r="GU44" i="53"/>
  <c r="GW44" i="53"/>
  <c r="GY44" i="53"/>
  <c r="HA35" i="53"/>
  <c r="HC35" i="53"/>
  <c r="HE35" i="53"/>
  <c r="HA43" i="53"/>
  <c r="HC43" i="53"/>
  <c r="HE43" i="53"/>
  <c r="HA47" i="53"/>
  <c r="HC47" i="53"/>
  <c r="GO31" i="53"/>
  <c r="GQ31" i="53"/>
  <c r="GS31" i="53"/>
  <c r="GO35" i="53"/>
  <c r="GQ35" i="53"/>
  <c r="GS35" i="53"/>
  <c r="GO39" i="53"/>
  <c r="GQ39" i="53"/>
  <c r="HA38" i="53"/>
  <c r="HC38" i="53"/>
  <c r="HE38" i="53"/>
  <c r="HA42" i="53"/>
  <c r="HC42" i="53"/>
  <c r="GU34" i="53"/>
  <c r="GW34" i="53"/>
  <c r="GY34" i="53"/>
  <c r="GU42" i="53"/>
  <c r="GW42" i="53"/>
  <c r="GO30" i="53"/>
  <c r="GQ30" i="53"/>
  <c r="GS30" i="53"/>
  <c r="GO34" i="53"/>
  <c r="GQ34" i="53"/>
  <c r="GS34" i="53"/>
  <c r="GO38" i="53"/>
  <c r="GQ38" i="53"/>
  <c r="GS38" i="53"/>
  <c r="GO42" i="53"/>
  <c r="GQ42" i="53"/>
  <c r="HA17" i="53"/>
  <c r="HE17" i="53"/>
  <c r="HA21" i="53"/>
  <c r="HC15" i="53"/>
  <c r="GQ15" i="53"/>
  <c r="GO19" i="53"/>
  <c r="HL15" i="53"/>
  <c r="HJ15" i="53"/>
  <c r="HH15" i="53"/>
  <c r="HJ19" i="53"/>
  <c r="HL19" i="53"/>
  <c r="HH19" i="53"/>
  <c r="GZ43" i="53"/>
  <c r="GX43" i="53"/>
  <c r="GV43" i="53"/>
  <c r="GZ35" i="53"/>
  <c r="GX35" i="53"/>
  <c r="GV35" i="53"/>
  <c r="GZ39" i="53"/>
  <c r="GX39" i="53"/>
  <c r="GZ47" i="53"/>
  <c r="GX47" i="53"/>
  <c r="GV47" i="53"/>
  <c r="GV39" i="53"/>
  <c r="GZ31" i="53"/>
  <c r="GX31" i="53"/>
  <c r="GV31" i="53"/>
  <c r="FZ87" i="53"/>
  <c r="GB87" i="53"/>
  <c r="GD87" i="53"/>
  <c r="GF87" i="53"/>
  <c r="GH87" i="53"/>
  <c r="GJ87" i="53"/>
  <c r="D18" i="53"/>
  <c r="D19" i="53"/>
  <c r="D20" i="53"/>
  <c r="D22" i="53"/>
  <c r="D23" i="53"/>
  <c r="D24" i="53"/>
  <c r="D25" i="53"/>
  <c r="D26" i="53"/>
  <c r="D29" i="53"/>
  <c r="D30" i="53"/>
  <c r="BZ9" i="53"/>
  <c r="CD9" i="53"/>
  <c r="CH9" i="53"/>
  <c r="CL9" i="53"/>
  <c r="D31" i="53"/>
  <c r="BY9" i="53"/>
  <c r="CA9" i="53"/>
  <c r="CC9" i="53"/>
  <c r="CE9" i="53"/>
  <c r="CG9" i="53"/>
  <c r="CI9" i="53"/>
  <c r="CK9" i="53"/>
  <c r="CM9" i="53"/>
  <c r="CO9" i="53"/>
  <c r="D32" i="53"/>
  <c r="D33" i="53"/>
  <c r="D38" i="53"/>
  <c r="D39" i="53"/>
  <c r="D40" i="53"/>
  <c r="D41" i="53"/>
  <c r="D46" i="53"/>
  <c r="FF87" i="53"/>
  <c r="FH87" i="53"/>
  <c r="FJ87" i="53"/>
  <c r="FL87" i="53"/>
  <c r="FN87" i="53"/>
  <c r="FP87" i="53"/>
  <c r="D47" i="53"/>
  <c r="D48" i="53"/>
  <c r="GO48" i="53"/>
  <c r="GQ48" i="53"/>
  <c r="GU48" i="53"/>
  <c r="GW48" i="53"/>
  <c r="HA48" i="53"/>
  <c r="HC48" i="53"/>
  <c r="HA49" i="53"/>
  <c r="HC49" i="53"/>
  <c r="BX5" i="53"/>
  <c r="CB5" i="53"/>
  <c r="CD5" i="53"/>
  <c r="CH5" i="53"/>
  <c r="CJ5" i="53"/>
  <c r="CN5" i="53"/>
  <c r="E26" i="53"/>
  <c r="G29" i="53"/>
  <c r="I26" i="53"/>
  <c r="K29" i="53"/>
  <c r="M26" i="53"/>
  <c r="O29" i="53"/>
  <c r="Q26" i="53"/>
  <c r="S29" i="53"/>
  <c r="U26" i="53"/>
  <c r="W29" i="53"/>
  <c r="Y26" i="53"/>
  <c r="AA29" i="53"/>
  <c r="AC26" i="53"/>
  <c r="AE29" i="53"/>
  <c r="AG26" i="53"/>
  <c r="AR87" i="53"/>
  <c r="AT87" i="53"/>
  <c r="AV87" i="53"/>
  <c r="AY87" i="53"/>
  <c r="BA87" i="53"/>
  <c r="BC87" i="53"/>
  <c r="BE87" i="53"/>
  <c r="BG87" i="53"/>
  <c r="BI87" i="53"/>
  <c r="ER87" i="53"/>
  <c r="ET87" i="53"/>
  <c r="EV87" i="53"/>
  <c r="EY87" i="53"/>
  <c r="FA87" i="53"/>
  <c r="FC87" i="53"/>
  <c r="GZ15" i="53"/>
  <c r="GX15" i="53"/>
  <c r="GV15" i="53"/>
  <c r="GZ45" i="53"/>
  <c r="GX45" i="53"/>
  <c r="GV45" i="53"/>
  <c r="GZ41" i="53"/>
  <c r="GX41" i="53"/>
  <c r="GV41" i="53"/>
  <c r="GZ37" i="53"/>
  <c r="GX37" i="53"/>
  <c r="GV37" i="53"/>
  <c r="GZ33" i="53"/>
  <c r="GX33" i="53"/>
  <c r="GV33" i="53"/>
  <c r="GZ49" i="53"/>
  <c r="GX49" i="53"/>
  <c r="GV49" i="53"/>
  <c r="AG14" i="53"/>
  <c r="AS87" i="53"/>
  <c r="AU87" i="53"/>
  <c r="AW87" i="53"/>
  <c r="AZ87" i="53"/>
  <c r="BB87" i="53"/>
  <c r="BD87" i="53"/>
  <c r="BF87" i="53"/>
  <c r="BH87" i="53"/>
  <c r="BJ87" i="53"/>
  <c r="EQ87" i="53"/>
  <c r="ES87" i="53"/>
  <c r="EU87" i="53"/>
  <c r="EX87" i="53"/>
  <c r="EZ87" i="53"/>
  <c r="FB87" i="53"/>
  <c r="D15" i="53"/>
  <c r="D16" i="53"/>
  <c r="FY87" i="53"/>
  <c r="GA87" i="53"/>
  <c r="GC87" i="53"/>
  <c r="GE87" i="53"/>
  <c r="GG87" i="53"/>
  <c r="GI87" i="53"/>
  <c r="D17" i="53"/>
  <c r="D21" i="53"/>
  <c r="D27" i="53"/>
  <c r="D28" i="53"/>
  <c r="FE87" i="53"/>
  <c r="FG87" i="53"/>
  <c r="FI87" i="53"/>
  <c r="FK87" i="53"/>
  <c r="FM87" i="53"/>
  <c r="FO87" i="53"/>
  <c r="D49" i="53"/>
  <c r="D51" i="53"/>
  <c r="D55" i="53"/>
  <c r="D58" i="53"/>
  <c r="D59" i="53"/>
  <c r="D62" i="53"/>
  <c r="D63" i="53"/>
  <c r="D64" i="53"/>
  <c r="D65" i="53"/>
  <c r="D66" i="53"/>
  <c r="D67" i="53"/>
  <c r="D70" i="53"/>
  <c r="D71" i="53"/>
  <c r="D72" i="53"/>
  <c r="D73" i="53"/>
  <c r="D74" i="53"/>
  <c r="D75" i="53"/>
  <c r="D78" i="53"/>
  <c r="D79" i="53"/>
  <c r="D82" i="53"/>
  <c r="D83" i="53"/>
  <c r="D84" i="53"/>
  <c r="D85" i="53"/>
  <c r="DV79" i="53"/>
  <c r="DV81" i="53"/>
  <c r="DV67" i="53"/>
  <c r="DV69" i="53"/>
  <c r="DV75" i="53"/>
  <c r="DV77" i="53"/>
  <c r="EC48" i="53"/>
  <c r="DV48" i="53"/>
  <c r="DX48" i="53"/>
  <c r="DZ48" i="53"/>
  <c r="DV50" i="53"/>
  <c r="DX50" i="53"/>
  <c r="DZ50" i="53"/>
  <c r="EC51" i="53"/>
  <c r="DV51" i="53"/>
  <c r="DX51" i="53"/>
  <c r="DZ51" i="53"/>
  <c r="DV52" i="53"/>
  <c r="DX52" i="53"/>
  <c r="DZ52" i="53"/>
  <c r="EC53" i="53"/>
  <c r="DV53" i="53"/>
  <c r="DX53" i="53"/>
  <c r="DZ53" i="53"/>
  <c r="DV54" i="53"/>
  <c r="DX54" i="53"/>
  <c r="DZ54" i="53"/>
  <c r="EC55" i="53"/>
  <c r="DV55" i="53"/>
  <c r="DX55" i="53"/>
  <c r="DZ55" i="53"/>
  <c r="DV56" i="53"/>
  <c r="DX56" i="53"/>
  <c r="DZ56" i="53"/>
  <c r="EC57" i="53"/>
  <c r="DV57" i="53"/>
  <c r="DX57" i="53"/>
  <c r="DZ57" i="53"/>
  <c r="DV58" i="53"/>
  <c r="DX58" i="53"/>
  <c r="DZ58" i="53"/>
  <c r="EC59" i="53"/>
  <c r="DV59" i="53"/>
  <c r="DX59" i="53"/>
  <c r="DZ59" i="53"/>
  <c r="DV60" i="53"/>
  <c r="DX60" i="53"/>
  <c r="DZ60" i="53"/>
  <c r="EC61" i="53"/>
  <c r="DV61" i="53"/>
  <c r="DX61" i="53"/>
  <c r="DZ61" i="53"/>
  <c r="DV47" i="53"/>
  <c r="DX47" i="53"/>
  <c r="EC30" i="53"/>
  <c r="DV30" i="53"/>
  <c r="DX30" i="53"/>
  <c r="DZ30" i="53"/>
  <c r="EC33" i="53"/>
  <c r="DV33" i="53"/>
  <c r="EE33" i="53"/>
  <c r="DX33" i="53"/>
  <c r="DZ33" i="53"/>
  <c r="EC34" i="53"/>
  <c r="DV34" i="53"/>
  <c r="EC37" i="53"/>
  <c r="DV37" i="53"/>
  <c r="EE37" i="53"/>
  <c r="DX37" i="53"/>
  <c r="DZ37" i="53"/>
  <c r="EC38" i="53"/>
  <c r="DV38" i="53"/>
  <c r="EC41" i="53"/>
  <c r="DV41" i="53"/>
  <c r="EE41" i="53"/>
  <c r="DX41" i="53"/>
  <c r="DZ41" i="53"/>
  <c r="EC42" i="53"/>
  <c r="DV42" i="53"/>
  <c r="DX42" i="53"/>
  <c r="DZ42" i="53"/>
  <c r="EC45" i="53"/>
  <c r="DV45" i="53"/>
  <c r="EE45" i="53"/>
  <c r="DX45" i="53"/>
  <c r="DZ45" i="53"/>
  <c r="AD89" i="52"/>
  <c r="DV26" i="53"/>
  <c r="DV27" i="53"/>
  <c r="DX27" i="53"/>
  <c r="DV28" i="53"/>
  <c r="DV29" i="53"/>
  <c r="DX29" i="53"/>
  <c r="DV20" i="53"/>
  <c r="DV21" i="53"/>
  <c r="DX21" i="53"/>
  <c r="DZ21" i="53"/>
  <c r="DV17" i="53"/>
  <c r="DX17" i="53"/>
  <c r="DZ17" i="53"/>
  <c r="EC17" i="53"/>
  <c r="AB88" i="52"/>
  <c r="AF86" i="52"/>
  <c r="FT28" i="53"/>
  <c r="EL28" i="53"/>
  <c r="EE28" i="53"/>
  <c r="BM28" i="53"/>
  <c r="FV28" i="53"/>
  <c r="EN28" i="53"/>
  <c r="EG28" i="53"/>
  <c r="BO28" i="53"/>
  <c r="FU29" i="53"/>
  <c r="EM29" i="53"/>
  <c r="EF29" i="53"/>
  <c r="BN29" i="53"/>
  <c r="FW29" i="53"/>
  <c r="EO29" i="53"/>
  <c r="EH29" i="53"/>
  <c r="BP29" i="53"/>
  <c r="DI96" i="53"/>
  <c r="FT30" i="53"/>
  <c r="EL30" i="53"/>
  <c r="EE30" i="53"/>
  <c r="BM30" i="53"/>
  <c r="FV30" i="53"/>
  <c r="EN30" i="53"/>
  <c r="EG30" i="53"/>
  <c r="BO30" i="53"/>
  <c r="DJ97" i="53"/>
  <c r="FU31" i="53"/>
  <c r="EM31" i="53"/>
  <c r="EF31" i="53"/>
  <c r="BN31" i="53"/>
  <c r="FW31" i="53"/>
  <c r="EO31" i="53"/>
  <c r="EH31" i="53"/>
  <c r="BP31" i="53"/>
  <c r="DI98" i="53"/>
  <c r="FT32" i="53"/>
  <c r="EL32" i="53"/>
  <c r="EE32" i="53"/>
  <c r="BM32" i="53"/>
  <c r="FV32" i="53"/>
  <c r="EN32" i="53"/>
  <c r="EG32" i="53"/>
  <c r="BO32" i="53"/>
  <c r="DJ99" i="53"/>
  <c r="FU33" i="53"/>
  <c r="EM33" i="53"/>
  <c r="EF33" i="53"/>
  <c r="BN33" i="53"/>
  <c r="FW33" i="53"/>
  <c r="EO33" i="53"/>
  <c r="EH33" i="53"/>
  <c r="BP33" i="53"/>
  <c r="FT34" i="53"/>
  <c r="EL34" i="53"/>
  <c r="EE34" i="53"/>
  <c r="BM34" i="53"/>
  <c r="FV34" i="53"/>
  <c r="EN34" i="53"/>
  <c r="EG34" i="53"/>
  <c r="BO34" i="53"/>
  <c r="FU35" i="53"/>
  <c r="EM35" i="53"/>
  <c r="EF35" i="53"/>
  <c r="BN35" i="53"/>
  <c r="FW35" i="53"/>
  <c r="EO35" i="53"/>
  <c r="EH35" i="53"/>
  <c r="BP35" i="53"/>
  <c r="FT36" i="53"/>
  <c r="EL36" i="53"/>
  <c r="EE36" i="53"/>
  <c r="BM36" i="53"/>
  <c r="FV36" i="53"/>
  <c r="EN36" i="53"/>
  <c r="EG36" i="53"/>
  <c r="BO36" i="53"/>
  <c r="FU37" i="53"/>
  <c r="EM37" i="53"/>
  <c r="EF37" i="53"/>
  <c r="BN37" i="53"/>
  <c r="FW37" i="53"/>
  <c r="EO37" i="53"/>
  <c r="EH37" i="53"/>
  <c r="BP37" i="53"/>
  <c r="FT38" i="53"/>
  <c r="EL38" i="53"/>
  <c r="EE38" i="53"/>
  <c r="BM38" i="53"/>
  <c r="FV38" i="53"/>
  <c r="EN38" i="53"/>
  <c r="EG38" i="53"/>
  <c r="BO38" i="53"/>
  <c r="FU39" i="53"/>
  <c r="EM39" i="53"/>
  <c r="EF39" i="53"/>
  <c r="BN39" i="53"/>
  <c r="FW39" i="53"/>
  <c r="EO39" i="53"/>
  <c r="EH39" i="53"/>
  <c r="BP39" i="53"/>
  <c r="FT40" i="53"/>
  <c r="EL40" i="53"/>
  <c r="EE40" i="53"/>
  <c r="BM40" i="53"/>
  <c r="FV40" i="53"/>
  <c r="EN40" i="53"/>
  <c r="EG40" i="53"/>
  <c r="BO40" i="53"/>
  <c r="FU41" i="53"/>
  <c r="EM41" i="53"/>
  <c r="EF41" i="53"/>
  <c r="BN41" i="53"/>
  <c r="FW41" i="53"/>
  <c r="EO41" i="53"/>
  <c r="EH41" i="53"/>
  <c r="BP41" i="53"/>
  <c r="FT42" i="53"/>
  <c r="EL42" i="53"/>
  <c r="EE42" i="53"/>
  <c r="BM42" i="53"/>
  <c r="FV42" i="53"/>
  <c r="EN42" i="53"/>
  <c r="EG42" i="53"/>
  <c r="BO42" i="53"/>
  <c r="FU43" i="53"/>
  <c r="EM43" i="53"/>
  <c r="EF43" i="53"/>
  <c r="BN43" i="53"/>
  <c r="FW43" i="53"/>
  <c r="EO43" i="53"/>
  <c r="EH43" i="53"/>
  <c r="BP43" i="53"/>
  <c r="FT44" i="53"/>
  <c r="EL44" i="53"/>
  <c r="EE44" i="53"/>
  <c r="BM44" i="53"/>
  <c r="FV44" i="53"/>
  <c r="EN44" i="53"/>
  <c r="EG44" i="53"/>
  <c r="BO44" i="53"/>
  <c r="FU45" i="53"/>
  <c r="EM45" i="53"/>
  <c r="EF45" i="53"/>
  <c r="BN45" i="53"/>
  <c r="FW45" i="53"/>
  <c r="EO45" i="53"/>
  <c r="EH45" i="53"/>
  <c r="BP45" i="53"/>
  <c r="FT46" i="53"/>
  <c r="EL46" i="53"/>
  <c r="EE46" i="53"/>
  <c r="BM46" i="53"/>
  <c r="FV46" i="53"/>
  <c r="EN46" i="53"/>
  <c r="EG46" i="53"/>
  <c r="BO46" i="53"/>
  <c r="EM47" i="53"/>
  <c r="BN47" i="53"/>
  <c r="FU47" i="53"/>
  <c r="EF47" i="53"/>
  <c r="FW47" i="53"/>
  <c r="EH47" i="53"/>
  <c r="EO47" i="53"/>
  <c r="BP47" i="53"/>
  <c r="EL48" i="53"/>
  <c r="BM48" i="53"/>
  <c r="FT48" i="53"/>
  <c r="EE48" i="53"/>
  <c r="FV48" i="53"/>
  <c r="EG48" i="53"/>
  <c r="EN48" i="53"/>
  <c r="BO48" i="53"/>
  <c r="FU49" i="53"/>
  <c r="EF49" i="53"/>
  <c r="EM49" i="53"/>
  <c r="BN49" i="53"/>
  <c r="EO49" i="53"/>
  <c r="BP49" i="53"/>
  <c r="FW49" i="53"/>
  <c r="EH49" i="53"/>
  <c r="FS50" i="53"/>
  <c r="EK50" i="53"/>
  <c r="ED50" i="53"/>
  <c r="BL50" i="53"/>
  <c r="FU50" i="53"/>
  <c r="EM50" i="53"/>
  <c r="EF50" i="53"/>
  <c r="BN50" i="53"/>
  <c r="FW50" i="53"/>
  <c r="EO50" i="53"/>
  <c r="EH50" i="53"/>
  <c r="BP50" i="53"/>
  <c r="FU51" i="53"/>
  <c r="EM51" i="53"/>
  <c r="EF51" i="53"/>
  <c r="BN51" i="53"/>
  <c r="FW51" i="53"/>
  <c r="EO51" i="53"/>
  <c r="EH51" i="53"/>
  <c r="BP51" i="53"/>
  <c r="FS52" i="53"/>
  <c r="EK52" i="53"/>
  <c r="ED52" i="53"/>
  <c r="BL52" i="53"/>
  <c r="FU52" i="53"/>
  <c r="EM52" i="53"/>
  <c r="EF52" i="53"/>
  <c r="BN52" i="53"/>
  <c r="FW52" i="53"/>
  <c r="EO52" i="53"/>
  <c r="EH52" i="53"/>
  <c r="BP52" i="53"/>
  <c r="FU53" i="53"/>
  <c r="EM53" i="53"/>
  <c r="EF53" i="53"/>
  <c r="BN53" i="53"/>
  <c r="FW53" i="53"/>
  <c r="EO53" i="53"/>
  <c r="EH53" i="53"/>
  <c r="BP53" i="53"/>
  <c r="FS54" i="53"/>
  <c r="EK54" i="53"/>
  <c r="ED54" i="53"/>
  <c r="BL54" i="53"/>
  <c r="FU54" i="53"/>
  <c r="EM54" i="53"/>
  <c r="EF54" i="53"/>
  <c r="BN54" i="53"/>
  <c r="FW54" i="53"/>
  <c r="EO54" i="53"/>
  <c r="EH54" i="53"/>
  <c r="BP54" i="53"/>
  <c r="FU55" i="53"/>
  <c r="EM55" i="53"/>
  <c r="EF55" i="53"/>
  <c r="BN55" i="53"/>
  <c r="FW55" i="53"/>
  <c r="EO55" i="53"/>
  <c r="EH55" i="53"/>
  <c r="BP55" i="53"/>
  <c r="FS56" i="53"/>
  <c r="EK56" i="53"/>
  <c r="ED56" i="53"/>
  <c r="BL56" i="53"/>
  <c r="FU56" i="53"/>
  <c r="EM56" i="53"/>
  <c r="EF56" i="53"/>
  <c r="BN56" i="53"/>
  <c r="FW56" i="53"/>
  <c r="EO56" i="53"/>
  <c r="EH56" i="53"/>
  <c r="BP56" i="53"/>
  <c r="FU57" i="53"/>
  <c r="EM57" i="53"/>
  <c r="EF57" i="53"/>
  <c r="BN57" i="53"/>
  <c r="FW57" i="53"/>
  <c r="EO57" i="53"/>
  <c r="EH57" i="53"/>
  <c r="BP57" i="53"/>
  <c r="FS58" i="53"/>
  <c r="EK58" i="53"/>
  <c r="ED58" i="53"/>
  <c r="BL58" i="53"/>
  <c r="FU58" i="53"/>
  <c r="EM58" i="53"/>
  <c r="EF58" i="53"/>
  <c r="BN58" i="53"/>
  <c r="FW58" i="53"/>
  <c r="EO58" i="53"/>
  <c r="EH58" i="53"/>
  <c r="BP58" i="53"/>
  <c r="FU59" i="53"/>
  <c r="EM59" i="53"/>
  <c r="EF59" i="53"/>
  <c r="BN59" i="53"/>
  <c r="FW59" i="53"/>
  <c r="EO59" i="53"/>
  <c r="EH59" i="53"/>
  <c r="BP59" i="53"/>
  <c r="FS60" i="53"/>
  <c r="EK60" i="53"/>
  <c r="ED60" i="53"/>
  <c r="BL60" i="53"/>
  <c r="FU60" i="53"/>
  <c r="EM60" i="53"/>
  <c r="EF60" i="53"/>
  <c r="BN60" i="53"/>
  <c r="FW60" i="53"/>
  <c r="EO60" i="53"/>
  <c r="EH60" i="53"/>
  <c r="BP60" i="53"/>
  <c r="FU61" i="53"/>
  <c r="EM61" i="53"/>
  <c r="EF61" i="53"/>
  <c r="BN61" i="53"/>
  <c r="FW61" i="53"/>
  <c r="EO61" i="53"/>
  <c r="EH61" i="53"/>
  <c r="BP61" i="53"/>
  <c r="FT62" i="53"/>
  <c r="EL62" i="53"/>
  <c r="EE62" i="53"/>
  <c r="BM62" i="53"/>
  <c r="FV62" i="53"/>
  <c r="EN62" i="53"/>
  <c r="EG62" i="53"/>
  <c r="BO62" i="53"/>
  <c r="FU63" i="53"/>
  <c r="EM63" i="53"/>
  <c r="EF63" i="53"/>
  <c r="BN63" i="53"/>
  <c r="FW63" i="53"/>
  <c r="EO63" i="53"/>
  <c r="EH63" i="53"/>
  <c r="BP63" i="53"/>
  <c r="FT64" i="53"/>
  <c r="EL64" i="53"/>
  <c r="EE64" i="53"/>
  <c r="BM64" i="53"/>
  <c r="FV64" i="53"/>
  <c r="EN64" i="53"/>
  <c r="EG64" i="53"/>
  <c r="BO64" i="53"/>
  <c r="FU65" i="53"/>
  <c r="EM65" i="53"/>
  <c r="EF65" i="53"/>
  <c r="BN65" i="53"/>
  <c r="FW65" i="53"/>
  <c r="EO65" i="53"/>
  <c r="EH65" i="53"/>
  <c r="BP65" i="53"/>
  <c r="FS66" i="53"/>
  <c r="EK66" i="53"/>
  <c r="ED66" i="53"/>
  <c r="BL66" i="53"/>
  <c r="FU66" i="53"/>
  <c r="EM66" i="53"/>
  <c r="EF66" i="53"/>
  <c r="BN66" i="53"/>
  <c r="FW66" i="53"/>
  <c r="EO66" i="53"/>
  <c r="EH66" i="53"/>
  <c r="BP66" i="53"/>
  <c r="FU67" i="53"/>
  <c r="EM67" i="53"/>
  <c r="EF67" i="53"/>
  <c r="BN67" i="53"/>
  <c r="FW67" i="53"/>
  <c r="EO67" i="53"/>
  <c r="EH67" i="53"/>
  <c r="BP67" i="53"/>
  <c r="FS68" i="53"/>
  <c r="EK68" i="53"/>
  <c r="ED68" i="53"/>
  <c r="BL68" i="53"/>
  <c r="FU68" i="53"/>
  <c r="EM68" i="53"/>
  <c r="EF68" i="53"/>
  <c r="BN68" i="53"/>
  <c r="FW68" i="53"/>
  <c r="EO68" i="53"/>
  <c r="EH68" i="53"/>
  <c r="BP68" i="53"/>
  <c r="FU69" i="53"/>
  <c r="EM69" i="53"/>
  <c r="EF69" i="53"/>
  <c r="BN69" i="53"/>
  <c r="FW69" i="53"/>
  <c r="EO69" i="53"/>
  <c r="EH69" i="53"/>
  <c r="BP69" i="53"/>
  <c r="FT70" i="53"/>
  <c r="EL70" i="53"/>
  <c r="EE70" i="53"/>
  <c r="BM70" i="53"/>
  <c r="FV70" i="53"/>
  <c r="EN70" i="53"/>
  <c r="EG70" i="53"/>
  <c r="BO70" i="53"/>
  <c r="FU71" i="53"/>
  <c r="EM71" i="53"/>
  <c r="EF71" i="53"/>
  <c r="BN71" i="53"/>
  <c r="FW71" i="53"/>
  <c r="EO71" i="53"/>
  <c r="EH71" i="53"/>
  <c r="BP71" i="53"/>
  <c r="FT72" i="53"/>
  <c r="EL72" i="53"/>
  <c r="EE72" i="53"/>
  <c r="BM72" i="53"/>
  <c r="FV72" i="53"/>
  <c r="EN72" i="53"/>
  <c r="EG72" i="53"/>
  <c r="BO72" i="53"/>
  <c r="FU73" i="53"/>
  <c r="EM73" i="53"/>
  <c r="EF73" i="53"/>
  <c r="BN73" i="53"/>
  <c r="FW73" i="53"/>
  <c r="EO73" i="53"/>
  <c r="EH73" i="53"/>
  <c r="BP73" i="53"/>
  <c r="FS74" i="53"/>
  <c r="EK74" i="53"/>
  <c r="ED74" i="53"/>
  <c r="BL74" i="53"/>
  <c r="FU74" i="53"/>
  <c r="EM74" i="53"/>
  <c r="EF74" i="53"/>
  <c r="BN74" i="53"/>
  <c r="FW74" i="53"/>
  <c r="EO74" i="53"/>
  <c r="EH74" i="53"/>
  <c r="BP74" i="53"/>
  <c r="FU75" i="53"/>
  <c r="EM75" i="53"/>
  <c r="EF75" i="53"/>
  <c r="BN75" i="53"/>
  <c r="FW75" i="53"/>
  <c r="EO75" i="53"/>
  <c r="EH75" i="53"/>
  <c r="BP75" i="53"/>
  <c r="FS76" i="53"/>
  <c r="EK76" i="53"/>
  <c r="ED76" i="53"/>
  <c r="BL76" i="53"/>
  <c r="FU76" i="53"/>
  <c r="EM76" i="53"/>
  <c r="EF76" i="53"/>
  <c r="BN76" i="53"/>
  <c r="FW76" i="53"/>
  <c r="EO76" i="53"/>
  <c r="EH76" i="53"/>
  <c r="BP76" i="53"/>
  <c r="FU77" i="53"/>
  <c r="EM77" i="53"/>
  <c r="EF77" i="53"/>
  <c r="BN77" i="53"/>
  <c r="FW77" i="53"/>
  <c r="EO77" i="53"/>
  <c r="EH77" i="53"/>
  <c r="BP77" i="53"/>
  <c r="FS78" i="53"/>
  <c r="EK78" i="53"/>
  <c r="ED78" i="53"/>
  <c r="BL78" i="53"/>
  <c r="FU78" i="53"/>
  <c r="EM78" i="53"/>
  <c r="EF78" i="53"/>
  <c r="BN78" i="53"/>
  <c r="FW78" i="53"/>
  <c r="EO78" i="53"/>
  <c r="EH78" i="53"/>
  <c r="BP78" i="53"/>
  <c r="FU79" i="53"/>
  <c r="EM79" i="53"/>
  <c r="EF79" i="53"/>
  <c r="BN79" i="53"/>
  <c r="FW79" i="53"/>
  <c r="EO79" i="53"/>
  <c r="EH79" i="53"/>
  <c r="BP79" i="53"/>
  <c r="FS80" i="53"/>
  <c r="EK80" i="53"/>
  <c r="ED80" i="53"/>
  <c r="BL80" i="53"/>
  <c r="FU80" i="53"/>
  <c r="EM80" i="53"/>
  <c r="EF80" i="53"/>
  <c r="BN80" i="53"/>
  <c r="FW80" i="53"/>
  <c r="EO80" i="53"/>
  <c r="EH80" i="53"/>
  <c r="BP80" i="53"/>
  <c r="FU81" i="53"/>
  <c r="EM81" i="53"/>
  <c r="EF81" i="53"/>
  <c r="BN81" i="53"/>
  <c r="FW81" i="53"/>
  <c r="EO81" i="53"/>
  <c r="EH81" i="53"/>
  <c r="BP81" i="53"/>
  <c r="FT82" i="53"/>
  <c r="EL82" i="53"/>
  <c r="EE82" i="53"/>
  <c r="BM82" i="53"/>
  <c r="FV82" i="53"/>
  <c r="EN82" i="53"/>
  <c r="EG82" i="53"/>
  <c r="BO82" i="53"/>
  <c r="FU83" i="53"/>
  <c r="EM83" i="53"/>
  <c r="EF83" i="53"/>
  <c r="BN83" i="53"/>
  <c r="FW83" i="53"/>
  <c r="EO83" i="53"/>
  <c r="EH83" i="53"/>
  <c r="BP83" i="53"/>
  <c r="FT84" i="53"/>
  <c r="EL84" i="53"/>
  <c r="EE84" i="53"/>
  <c r="BM84" i="53"/>
  <c r="FV84" i="53"/>
  <c r="EN84" i="53"/>
  <c r="EG84" i="53"/>
  <c r="BO84" i="53"/>
  <c r="FU85" i="53"/>
  <c r="EM85" i="53"/>
  <c r="EF85" i="53"/>
  <c r="BN85" i="53"/>
  <c r="FW85" i="53"/>
  <c r="EO85" i="53"/>
  <c r="EH85" i="53"/>
  <c r="BP85" i="53"/>
  <c r="W86" i="52"/>
  <c r="Y86" i="52"/>
  <c r="AA86" i="52"/>
  <c r="Y87" i="52"/>
  <c r="AA87" i="52"/>
  <c r="W88" i="52"/>
  <c r="Y88" i="52"/>
  <c r="AA88" i="52"/>
  <c r="Y89" i="52"/>
  <c r="AA89" i="52"/>
  <c r="E90" i="52"/>
  <c r="G90" i="52"/>
  <c r="I90" i="52"/>
  <c r="K90" i="52"/>
  <c r="M90" i="52"/>
  <c r="O90" i="52"/>
  <c r="Q90" i="52"/>
  <c r="S90" i="52"/>
  <c r="U90" i="52"/>
  <c r="F87" i="53"/>
  <c r="F86" i="53"/>
  <c r="F89" i="53"/>
  <c r="F88" i="53"/>
  <c r="F85" i="53"/>
  <c r="F83" i="53"/>
  <c r="F84" i="53"/>
  <c r="F81" i="53"/>
  <c r="F79" i="53"/>
  <c r="F77" i="53"/>
  <c r="F75" i="53"/>
  <c r="F82" i="53"/>
  <c r="F80" i="53"/>
  <c r="F78" i="53"/>
  <c r="F76" i="53"/>
  <c r="F74" i="53"/>
  <c r="F73" i="53"/>
  <c r="F71" i="53"/>
  <c r="F69" i="53"/>
  <c r="F67" i="53"/>
  <c r="F72" i="53"/>
  <c r="F70" i="53"/>
  <c r="F68" i="53"/>
  <c r="F66" i="53"/>
  <c r="F65" i="53"/>
  <c r="F63" i="53"/>
  <c r="F61" i="53"/>
  <c r="F59" i="53"/>
  <c r="F57" i="53"/>
  <c r="F64" i="53"/>
  <c r="F62" i="53"/>
  <c r="F60" i="53"/>
  <c r="F58" i="53"/>
  <c r="F56" i="53"/>
  <c r="F54" i="53"/>
  <c r="F52" i="53"/>
  <c r="F50" i="53"/>
  <c r="F48" i="53"/>
  <c r="F55" i="53"/>
  <c r="F51" i="53"/>
  <c r="F47" i="53"/>
  <c r="F45" i="53"/>
  <c r="F43" i="53"/>
  <c r="F41" i="53"/>
  <c r="F39" i="53"/>
  <c r="F37" i="53"/>
  <c r="F35" i="53"/>
  <c r="F33" i="53"/>
  <c r="F31" i="53"/>
  <c r="F29" i="53"/>
  <c r="F53" i="53"/>
  <c r="F49" i="53"/>
  <c r="F46" i="53"/>
  <c r="F44" i="53"/>
  <c r="F42" i="53"/>
  <c r="F40" i="53"/>
  <c r="F38" i="53"/>
  <c r="F36" i="53"/>
  <c r="F34" i="53"/>
  <c r="F32" i="53"/>
  <c r="H89" i="53"/>
  <c r="H88" i="53"/>
  <c r="H87" i="53"/>
  <c r="H86" i="53"/>
  <c r="H85" i="53"/>
  <c r="H83" i="53"/>
  <c r="H84" i="53"/>
  <c r="H81" i="53"/>
  <c r="H79" i="53"/>
  <c r="H77" i="53"/>
  <c r="H75" i="53"/>
  <c r="H82" i="53"/>
  <c r="H80" i="53"/>
  <c r="H78" i="53"/>
  <c r="H76" i="53"/>
  <c r="H74" i="53"/>
  <c r="H73" i="53"/>
  <c r="H71" i="53"/>
  <c r="H69" i="53"/>
  <c r="H67" i="53"/>
  <c r="H72" i="53"/>
  <c r="H70" i="53"/>
  <c r="H68" i="53"/>
  <c r="H66" i="53"/>
  <c r="H63" i="53"/>
  <c r="H61" i="53"/>
  <c r="H59" i="53"/>
  <c r="H57" i="53"/>
  <c r="H65" i="53"/>
  <c r="H64" i="53"/>
  <c r="H62" i="53"/>
  <c r="H60" i="53"/>
  <c r="H58" i="53"/>
  <c r="H56" i="53"/>
  <c r="H54" i="53"/>
  <c r="H52" i="53"/>
  <c r="H50" i="53"/>
  <c r="H48" i="53"/>
  <c r="H53" i="53"/>
  <c r="H49" i="53"/>
  <c r="H45" i="53"/>
  <c r="H43" i="53"/>
  <c r="H41" i="53"/>
  <c r="H39" i="53"/>
  <c r="H37" i="53"/>
  <c r="H35" i="53"/>
  <c r="H33" i="53"/>
  <c r="H31" i="53"/>
  <c r="H29" i="53"/>
  <c r="H55" i="53"/>
  <c r="H51" i="53"/>
  <c r="H47" i="53"/>
  <c r="H46" i="53"/>
  <c r="H44" i="53"/>
  <c r="H42" i="53"/>
  <c r="H40" i="53"/>
  <c r="H38" i="53"/>
  <c r="H36" i="53"/>
  <c r="H34" i="53"/>
  <c r="H32" i="53"/>
  <c r="J87" i="53"/>
  <c r="J86" i="53"/>
  <c r="J89" i="53"/>
  <c r="J88" i="53"/>
  <c r="J85" i="53"/>
  <c r="J83" i="53"/>
  <c r="J84" i="53"/>
  <c r="J82" i="53"/>
  <c r="J81" i="53"/>
  <c r="J79" i="53"/>
  <c r="J77" i="53"/>
  <c r="J75" i="53"/>
  <c r="J80" i="53"/>
  <c r="J78" i="53"/>
  <c r="J76" i="53"/>
  <c r="J74" i="53"/>
  <c r="J73" i="53"/>
  <c r="J71" i="53"/>
  <c r="J69" i="53"/>
  <c r="J67" i="53"/>
  <c r="J72" i="53"/>
  <c r="J70" i="53"/>
  <c r="J68" i="53"/>
  <c r="J66" i="53"/>
  <c r="J65" i="53"/>
  <c r="J63" i="53"/>
  <c r="J61" i="53"/>
  <c r="J59" i="53"/>
  <c r="J57" i="53"/>
  <c r="J64" i="53"/>
  <c r="J62" i="53"/>
  <c r="J60" i="53"/>
  <c r="J58" i="53"/>
  <c r="J56" i="53"/>
  <c r="J54" i="53"/>
  <c r="J52" i="53"/>
  <c r="J50" i="53"/>
  <c r="J48" i="53"/>
  <c r="J55" i="53"/>
  <c r="J51" i="53"/>
  <c r="J47" i="53"/>
  <c r="J45" i="53"/>
  <c r="J43" i="53"/>
  <c r="J41" i="53"/>
  <c r="J39" i="53"/>
  <c r="J37" i="53"/>
  <c r="J35" i="53"/>
  <c r="J33" i="53"/>
  <c r="J31" i="53"/>
  <c r="J29" i="53"/>
  <c r="J53" i="53"/>
  <c r="J49" i="53"/>
  <c r="J46" i="53"/>
  <c r="J44" i="53"/>
  <c r="J42" i="53"/>
  <c r="J40" i="53"/>
  <c r="J38" i="53"/>
  <c r="J36" i="53"/>
  <c r="J34" i="53"/>
  <c r="J32" i="53"/>
  <c r="L89" i="53"/>
  <c r="L88" i="53"/>
  <c r="L87" i="53"/>
  <c r="L86" i="53"/>
  <c r="L85" i="53"/>
  <c r="L83" i="53"/>
  <c r="L84" i="53"/>
  <c r="L82" i="53"/>
  <c r="L81" i="53"/>
  <c r="L79" i="53"/>
  <c r="L77" i="53"/>
  <c r="L75" i="53"/>
  <c r="L80" i="53"/>
  <c r="L78" i="53"/>
  <c r="L76" i="53"/>
  <c r="L74" i="53"/>
  <c r="L73" i="53"/>
  <c r="L71" i="53"/>
  <c r="L69" i="53"/>
  <c r="L67" i="53"/>
  <c r="L72" i="53"/>
  <c r="L70" i="53"/>
  <c r="L68" i="53"/>
  <c r="L66" i="53"/>
  <c r="L63" i="53"/>
  <c r="L61" i="53"/>
  <c r="L59" i="53"/>
  <c r="L57" i="53"/>
  <c r="L65" i="53"/>
  <c r="L64" i="53"/>
  <c r="L62" i="53"/>
  <c r="L60" i="53"/>
  <c r="L58" i="53"/>
  <c r="L56" i="53"/>
  <c r="L54" i="53"/>
  <c r="L52" i="53"/>
  <c r="L50" i="53"/>
  <c r="L48" i="53"/>
  <c r="L53" i="53"/>
  <c r="L49" i="53"/>
  <c r="L45" i="53"/>
  <c r="L43" i="53"/>
  <c r="L41" i="53"/>
  <c r="L39" i="53"/>
  <c r="L37" i="53"/>
  <c r="L35" i="53"/>
  <c r="L33" i="53"/>
  <c r="L31" i="53"/>
  <c r="L29" i="53"/>
  <c r="L55" i="53"/>
  <c r="L51" i="53"/>
  <c r="L47" i="53"/>
  <c r="L46" i="53"/>
  <c r="L44" i="53"/>
  <c r="L42" i="53"/>
  <c r="L40" i="53"/>
  <c r="L38" i="53"/>
  <c r="L36" i="53"/>
  <c r="L34" i="53"/>
  <c r="L32" i="53"/>
  <c r="N87" i="53"/>
  <c r="N86" i="53"/>
  <c r="N89" i="53"/>
  <c r="N88" i="53"/>
  <c r="N85" i="53"/>
  <c r="N83" i="53"/>
  <c r="N84" i="53"/>
  <c r="N82" i="53"/>
  <c r="N81" i="53"/>
  <c r="N79" i="53"/>
  <c r="N77" i="53"/>
  <c r="N75" i="53"/>
  <c r="N80" i="53"/>
  <c r="N78" i="53"/>
  <c r="N76" i="53"/>
  <c r="N74" i="53"/>
  <c r="N73" i="53"/>
  <c r="N71" i="53"/>
  <c r="N69" i="53"/>
  <c r="N67" i="53"/>
  <c r="N72" i="53"/>
  <c r="N70" i="53"/>
  <c r="N68" i="53"/>
  <c r="N66" i="53"/>
  <c r="N65" i="53"/>
  <c r="N63" i="53"/>
  <c r="N61" i="53"/>
  <c r="N59" i="53"/>
  <c r="N57" i="53"/>
  <c r="N64" i="53"/>
  <c r="N62" i="53"/>
  <c r="N60" i="53"/>
  <c r="N58" i="53"/>
  <c r="N56" i="53"/>
  <c r="N54" i="53"/>
  <c r="N52" i="53"/>
  <c r="N50" i="53"/>
  <c r="N48" i="53"/>
  <c r="N55" i="53"/>
  <c r="N51" i="53"/>
  <c r="N47" i="53"/>
  <c r="N45" i="53"/>
  <c r="N43" i="53"/>
  <c r="N41" i="53"/>
  <c r="N39" i="53"/>
  <c r="N37" i="53"/>
  <c r="N35" i="53"/>
  <c r="N33" i="53"/>
  <c r="N31" i="53"/>
  <c r="N29" i="53"/>
  <c r="N53" i="53"/>
  <c r="N49" i="53"/>
  <c r="N46" i="53"/>
  <c r="N44" i="53"/>
  <c r="N42" i="53"/>
  <c r="N40" i="53"/>
  <c r="N38" i="53"/>
  <c r="N36" i="53"/>
  <c r="N34" i="53"/>
  <c r="N32" i="53"/>
  <c r="P89" i="53"/>
  <c r="P88" i="53"/>
  <c r="P87" i="53"/>
  <c r="P86" i="53"/>
  <c r="P85" i="53"/>
  <c r="P83" i="53"/>
  <c r="P84" i="53"/>
  <c r="P82" i="53"/>
  <c r="P81" i="53"/>
  <c r="P79" i="53"/>
  <c r="P77" i="53"/>
  <c r="P75" i="53"/>
  <c r="P80" i="53"/>
  <c r="P78" i="53"/>
  <c r="P76" i="53"/>
  <c r="P74" i="53"/>
  <c r="P73" i="53"/>
  <c r="P71" i="53"/>
  <c r="P69" i="53"/>
  <c r="P67" i="53"/>
  <c r="P72" i="53"/>
  <c r="P70" i="53"/>
  <c r="P68" i="53"/>
  <c r="P66" i="53"/>
  <c r="P63" i="53"/>
  <c r="P61" i="53"/>
  <c r="P59" i="53"/>
  <c r="P57" i="53"/>
  <c r="P65" i="53"/>
  <c r="P64" i="53"/>
  <c r="P62" i="53"/>
  <c r="P60" i="53"/>
  <c r="P58" i="53"/>
  <c r="P56" i="53"/>
  <c r="P54" i="53"/>
  <c r="P52" i="53"/>
  <c r="P50" i="53"/>
  <c r="P48" i="53"/>
  <c r="P53" i="53"/>
  <c r="P49" i="53"/>
  <c r="P45" i="53"/>
  <c r="P43" i="53"/>
  <c r="P41" i="53"/>
  <c r="P39" i="53"/>
  <c r="P37" i="53"/>
  <c r="P35" i="53"/>
  <c r="P33" i="53"/>
  <c r="P31" i="53"/>
  <c r="P29" i="53"/>
  <c r="P55" i="53"/>
  <c r="P51" i="53"/>
  <c r="P47" i="53"/>
  <c r="P46" i="53"/>
  <c r="P44" i="53"/>
  <c r="P42" i="53"/>
  <c r="P40" i="53"/>
  <c r="P38" i="53"/>
  <c r="P36" i="53"/>
  <c r="P34" i="53"/>
  <c r="P32" i="53"/>
  <c r="R87" i="53"/>
  <c r="R86" i="53"/>
  <c r="R89" i="53"/>
  <c r="R88" i="53"/>
  <c r="R85" i="53"/>
  <c r="R83" i="53"/>
  <c r="R84" i="53"/>
  <c r="R82" i="53"/>
  <c r="R81" i="53"/>
  <c r="R79" i="53"/>
  <c r="R77" i="53"/>
  <c r="R75" i="53"/>
  <c r="R80" i="53"/>
  <c r="R78" i="53"/>
  <c r="R76" i="53"/>
  <c r="R74" i="53"/>
  <c r="R73" i="53"/>
  <c r="R71" i="53"/>
  <c r="R69" i="53"/>
  <c r="R67" i="53"/>
  <c r="R72" i="53"/>
  <c r="R70" i="53"/>
  <c r="R68" i="53"/>
  <c r="R66" i="53"/>
  <c r="R65" i="53"/>
  <c r="R63" i="53"/>
  <c r="R61" i="53"/>
  <c r="R59" i="53"/>
  <c r="R57" i="53"/>
  <c r="R64" i="53"/>
  <c r="R62" i="53"/>
  <c r="R60" i="53"/>
  <c r="R58" i="53"/>
  <c r="R56" i="53"/>
  <c r="R54" i="53"/>
  <c r="R52" i="53"/>
  <c r="R50" i="53"/>
  <c r="R48" i="53"/>
  <c r="R55" i="53"/>
  <c r="R51" i="53"/>
  <c r="R47" i="53"/>
  <c r="R45" i="53"/>
  <c r="R43" i="53"/>
  <c r="R41" i="53"/>
  <c r="R39" i="53"/>
  <c r="R37" i="53"/>
  <c r="R35" i="53"/>
  <c r="R33" i="53"/>
  <c r="R31" i="53"/>
  <c r="R29" i="53"/>
  <c r="R53" i="53"/>
  <c r="R49" i="53"/>
  <c r="R46" i="53"/>
  <c r="R44" i="53"/>
  <c r="R42" i="53"/>
  <c r="R40" i="53"/>
  <c r="R38" i="53"/>
  <c r="R36" i="53"/>
  <c r="R34" i="53"/>
  <c r="R32" i="53"/>
  <c r="T89" i="53"/>
  <c r="T88" i="53"/>
  <c r="T87" i="53"/>
  <c r="T86" i="53"/>
  <c r="T85" i="53"/>
  <c r="T83" i="53"/>
  <c r="T84" i="53"/>
  <c r="T82" i="53"/>
  <c r="T81" i="53"/>
  <c r="T79" i="53"/>
  <c r="T77" i="53"/>
  <c r="T75" i="53"/>
  <c r="T80" i="53"/>
  <c r="T78" i="53"/>
  <c r="T76" i="53"/>
  <c r="T74" i="53"/>
  <c r="T73" i="53"/>
  <c r="T71" i="53"/>
  <c r="T69" i="53"/>
  <c r="T67" i="53"/>
  <c r="T72" i="53"/>
  <c r="T70" i="53"/>
  <c r="T68" i="53"/>
  <c r="T66" i="53"/>
  <c r="T63" i="53"/>
  <c r="T61" i="53"/>
  <c r="T59" i="53"/>
  <c r="T57" i="53"/>
  <c r="T65" i="53"/>
  <c r="T64" i="53"/>
  <c r="T62" i="53"/>
  <c r="T60" i="53"/>
  <c r="T58" i="53"/>
  <c r="T56" i="53"/>
  <c r="T54" i="53"/>
  <c r="T52" i="53"/>
  <c r="T50" i="53"/>
  <c r="T48" i="53"/>
  <c r="T53" i="53"/>
  <c r="T49" i="53"/>
  <c r="T45" i="53"/>
  <c r="T43" i="53"/>
  <c r="T41" i="53"/>
  <c r="T39" i="53"/>
  <c r="T37" i="53"/>
  <c r="T35" i="53"/>
  <c r="T33" i="53"/>
  <c r="T31" i="53"/>
  <c r="T29" i="53"/>
  <c r="T55" i="53"/>
  <c r="T51" i="53"/>
  <c r="T47" i="53"/>
  <c r="T46" i="53"/>
  <c r="T44" i="53"/>
  <c r="T42" i="53"/>
  <c r="T40" i="53"/>
  <c r="T38" i="53"/>
  <c r="T36" i="53"/>
  <c r="T34" i="53"/>
  <c r="T32" i="53"/>
  <c r="T30" i="53"/>
  <c r="V87" i="53"/>
  <c r="V86" i="53"/>
  <c r="V89" i="53"/>
  <c r="V88" i="53"/>
  <c r="V85" i="53"/>
  <c r="V83" i="53"/>
  <c r="V84" i="53"/>
  <c r="V82" i="53"/>
  <c r="V81" i="53"/>
  <c r="V79" i="53"/>
  <c r="V77" i="53"/>
  <c r="V75" i="53"/>
  <c r="V80" i="53"/>
  <c r="V78" i="53"/>
  <c r="V76" i="53"/>
  <c r="V74" i="53"/>
  <c r="V73" i="53"/>
  <c r="V71" i="53"/>
  <c r="V69" i="53"/>
  <c r="V67" i="53"/>
  <c r="V72" i="53"/>
  <c r="V70" i="53"/>
  <c r="V68" i="53"/>
  <c r="V66" i="53"/>
  <c r="V65" i="53"/>
  <c r="V63" i="53"/>
  <c r="V61" i="53"/>
  <c r="V59" i="53"/>
  <c r="V57" i="53"/>
  <c r="V64" i="53"/>
  <c r="V62" i="53"/>
  <c r="V60" i="53"/>
  <c r="V58" i="53"/>
  <c r="V56" i="53"/>
  <c r="V54" i="53"/>
  <c r="V52" i="53"/>
  <c r="V50" i="53"/>
  <c r="V48" i="53"/>
  <c r="V55" i="53"/>
  <c r="V51" i="53"/>
  <c r="V47" i="53"/>
  <c r="V45" i="53"/>
  <c r="V43" i="53"/>
  <c r="V41" i="53"/>
  <c r="V39" i="53"/>
  <c r="V37" i="53"/>
  <c r="V35" i="53"/>
  <c r="V33" i="53"/>
  <c r="V31" i="53"/>
  <c r="V29" i="53"/>
  <c r="V53" i="53"/>
  <c r="V49" i="53"/>
  <c r="V46" i="53"/>
  <c r="V44" i="53"/>
  <c r="V42" i="53"/>
  <c r="V40" i="53"/>
  <c r="V38" i="53"/>
  <c r="V36" i="53"/>
  <c r="V34" i="53"/>
  <c r="V32" i="53"/>
  <c r="V30" i="53"/>
  <c r="X89" i="53"/>
  <c r="X88" i="53"/>
  <c r="X87" i="53"/>
  <c r="X86" i="53"/>
  <c r="X85" i="53"/>
  <c r="X83" i="53"/>
  <c r="X84" i="53"/>
  <c r="X82" i="53"/>
  <c r="X81" i="53"/>
  <c r="X79" i="53"/>
  <c r="X77" i="53"/>
  <c r="X75" i="53"/>
  <c r="X80" i="53"/>
  <c r="X78" i="53"/>
  <c r="X76" i="53"/>
  <c r="X74" i="53"/>
  <c r="X73" i="53"/>
  <c r="X71" i="53"/>
  <c r="X69" i="53"/>
  <c r="X67" i="53"/>
  <c r="X72" i="53"/>
  <c r="X70" i="53"/>
  <c r="X68" i="53"/>
  <c r="X66" i="53"/>
  <c r="X63" i="53"/>
  <c r="X61" i="53"/>
  <c r="X59" i="53"/>
  <c r="X57" i="53"/>
  <c r="X65" i="53"/>
  <c r="X64" i="53"/>
  <c r="X62" i="53"/>
  <c r="X60" i="53"/>
  <c r="X58" i="53"/>
  <c r="X56" i="53"/>
  <c r="X54" i="53"/>
  <c r="X52" i="53"/>
  <c r="X50" i="53"/>
  <c r="X48" i="53"/>
  <c r="X53" i="53"/>
  <c r="X49" i="53"/>
  <c r="X45" i="53"/>
  <c r="X43" i="53"/>
  <c r="X41" i="53"/>
  <c r="X39" i="53"/>
  <c r="X37" i="53"/>
  <c r="X35" i="53"/>
  <c r="X33" i="53"/>
  <c r="X31" i="53"/>
  <c r="X29" i="53"/>
  <c r="X55" i="53"/>
  <c r="X51" i="53"/>
  <c r="X47" i="53"/>
  <c r="X46" i="53"/>
  <c r="X44" i="53"/>
  <c r="X42" i="53"/>
  <c r="X40" i="53"/>
  <c r="X38" i="53"/>
  <c r="X36" i="53"/>
  <c r="X34" i="53"/>
  <c r="X32" i="53"/>
  <c r="X30" i="53"/>
  <c r="Z86" i="53"/>
  <c r="Z89" i="53"/>
  <c r="Z88" i="53"/>
  <c r="Z87" i="53"/>
  <c r="Z85" i="53"/>
  <c r="Z83" i="53"/>
  <c r="Z84" i="53"/>
  <c r="Z82" i="53"/>
  <c r="Z81" i="53"/>
  <c r="Z79" i="53"/>
  <c r="Z77" i="53"/>
  <c r="Z75" i="53"/>
  <c r="Z80" i="53"/>
  <c r="Z78" i="53"/>
  <c r="Z76" i="53"/>
  <c r="Z74" i="53"/>
  <c r="Z73" i="53"/>
  <c r="Z71" i="53"/>
  <c r="Z69" i="53"/>
  <c r="Z67" i="53"/>
  <c r="Z72" i="53"/>
  <c r="Z70" i="53"/>
  <c r="Z68" i="53"/>
  <c r="Z66" i="53"/>
  <c r="Z65" i="53"/>
  <c r="Z63" i="53"/>
  <c r="Z61" i="53"/>
  <c r="Z59" i="53"/>
  <c r="Z57" i="53"/>
  <c r="Z55" i="53"/>
  <c r="Z64" i="53"/>
  <c r="Z62" i="53"/>
  <c r="Z60" i="53"/>
  <c r="Z58" i="53"/>
  <c r="Z56" i="53"/>
  <c r="Z54" i="53"/>
  <c r="Z52" i="53"/>
  <c r="Z50" i="53"/>
  <c r="Z48" i="53"/>
  <c r="Z51" i="53"/>
  <c r="Z47" i="53"/>
  <c r="Z45" i="53"/>
  <c r="Z43" i="53"/>
  <c r="Z41" i="53"/>
  <c r="Z39" i="53"/>
  <c r="Z37" i="53"/>
  <c r="Z35" i="53"/>
  <c r="Z33" i="53"/>
  <c r="Z31" i="53"/>
  <c r="Z29" i="53"/>
  <c r="Z53" i="53"/>
  <c r="Z49" i="53"/>
  <c r="Z46" i="53"/>
  <c r="Z44" i="53"/>
  <c r="Z42" i="53"/>
  <c r="Z40" i="53"/>
  <c r="Z38" i="53"/>
  <c r="Z36" i="53"/>
  <c r="Z34" i="53"/>
  <c r="Z32" i="53"/>
  <c r="Z30" i="53"/>
  <c r="AB89" i="53"/>
  <c r="AB88" i="53"/>
  <c r="AB87" i="53"/>
  <c r="AB86" i="53"/>
  <c r="AB85" i="53"/>
  <c r="AB83" i="53"/>
  <c r="AB84" i="53"/>
  <c r="AB82" i="53"/>
  <c r="AB81" i="53"/>
  <c r="AB79" i="53"/>
  <c r="AB77" i="53"/>
  <c r="AB75" i="53"/>
  <c r="AB80" i="53"/>
  <c r="AB78" i="53"/>
  <c r="AB76" i="53"/>
  <c r="AB74" i="53"/>
  <c r="AB73" i="53"/>
  <c r="AB71" i="53"/>
  <c r="AB69" i="53"/>
  <c r="AB67" i="53"/>
  <c r="AB72" i="53"/>
  <c r="AB70" i="53"/>
  <c r="AB68" i="53"/>
  <c r="AB66" i="53"/>
  <c r="AB63" i="53"/>
  <c r="AB61" i="53"/>
  <c r="AB59" i="53"/>
  <c r="AB57" i="53"/>
  <c r="AB55" i="53"/>
  <c r="AB65" i="53"/>
  <c r="AB64" i="53"/>
  <c r="AB62" i="53"/>
  <c r="AB60" i="53"/>
  <c r="AB58" i="53"/>
  <c r="AB56" i="53"/>
  <c r="AB54" i="53"/>
  <c r="AB52" i="53"/>
  <c r="AB50" i="53"/>
  <c r="AB48" i="53"/>
  <c r="AB53" i="53"/>
  <c r="AB49" i="53"/>
  <c r="AB45" i="53"/>
  <c r="AB43" i="53"/>
  <c r="AB41" i="53"/>
  <c r="AB39" i="53"/>
  <c r="AB37" i="53"/>
  <c r="AB35" i="53"/>
  <c r="AB33" i="53"/>
  <c r="AB31" i="53"/>
  <c r="AB29" i="53"/>
  <c r="AB51" i="53"/>
  <c r="AB47" i="53"/>
  <c r="AB46" i="53"/>
  <c r="AB44" i="53"/>
  <c r="AB42" i="53"/>
  <c r="AB40" i="53"/>
  <c r="AB38" i="53"/>
  <c r="AB36" i="53"/>
  <c r="AB34" i="53"/>
  <c r="AB32" i="53"/>
  <c r="AB30" i="53"/>
  <c r="AD86" i="53"/>
  <c r="AD89" i="53"/>
  <c r="AD88" i="53"/>
  <c r="AD85" i="53"/>
  <c r="AD83" i="53"/>
  <c r="AD87" i="53"/>
  <c r="AD84" i="53"/>
  <c r="AD82" i="53"/>
  <c r="AD81" i="53"/>
  <c r="AD79" i="53"/>
  <c r="AD77" i="53"/>
  <c r="AD75" i="53"/>
  <c r="AD80" i="53"/>
  <c r="AD78" i="53"/>
  <c r="AD76" i="53"/>
  <c r="AD74" i="53"/>
  <c r="AD73" i="53"/>
  <c r="AD71" i="53"/>
  <c r="AD69" i="53"/>
  <c r="AD67" i="53"/>
  <c r="AD72" i="53"/>
  <c r="AD70" i="53"/>
  <c r="AD68" i="53"/>
  <c r="AD66" i="53"/>
  <c r="AD65" i="53"/>
  <c r="AD63" i="53"/>
  <c r="AD61" i="53"/>
  <c r="AD59" i="53"/>
  <c r="AD57" i="53"/>
  <c r="AD55" i="53"/>
  <c r="AD64" i="53"/>
  <c r="AD62" i="53"/>
  <c r="AD60" i="53"/>
  <c r="AD58" i="53"/>
  <c r="AD56" i="53"/>
  <c r="AD54" i="53"/>
  <c r="AD52" i="53"/>
  <c r="AD50" i="53"/>
  <c r="AD48" i="53"/>
  <c r="AD51" i="53"/>
  <c r="AD47" i="53"/>
  <c r="AD45" i="53"/>
  <c r="AD43" i="53"/>
  <c r="AD41" i="53"/>
  <c r="AD39" i="53"/>
  <c r="AD37" i="53"/>
  <c r="AD35" i="53"/>
  <c r="AD33" i="53"/>
  <c r="AD31" i="53"/>
  <c r="AD29" i="53"/>
  <c r="AD53" i="53"/>
  <c r="AD49" i="53"/>
  <c r="AD46" i="53"/>
  <c r="AD44" i="53"/>
  <c r="AD42" i="53"/>
  <c r="AD40" i="53"/>
  <c r="AD38" i="53"/>
  <c r="AD36" i="53"/>
  <c r="AD34" i="53"/>
  <c r="AD32" i="53"/>
  <c r="AD30" i="53"/>
  <c r="AF89" i="53"/>
  <c r="AF88" i="53"/>
  <c r="AF87" i="53"/>
  <c r="AF86" i="53"/>
  <c r="AF85" i="53"/>
  <c r="AF83" i="53"/>
  <c r="AF84" i="53"/>
  <c r="AF82" i="53"/>
  <c r="AF81" i="53"/>
  <c r="AF79" i="53"/>
  <c r="AF77" i="53"/>
  <c r="AF75" i="53"/>
  <c r="AF80" i="53"/>
  <c r="AF78" i="53"/>
  <c r="AF76" i="53"/>
  <c r="AF74" i="53"/>
  <c r="AF73" i="53"/>
  <c r="AF71" i="53"/>
  <c r="AF69" i="53"/>
  <c r="AF67" i="53"/>
  <c r="AF72" i="53"/>
  <c r="AF70" i="53"/>
  <c r="AF68" i="53"/>
  <c r="AF66" i="53"/>
  <c r="AF63" i="53"/>
  <c r="AF61" i="53"/>
  <c r="AF59" i="53"/>
  <c r="AF57" i="53"/>
  <c r="AF55" i="53"/>
  <c r="AF65" i="53"/>
  <c r="AF64" i="53"/>
  <c r="AF62" i="53"/>
  <c r="AF60" i="53"/>
  <c r="AF58" i="53"/>
  <c r="AF56" i="53"/>
  <c r="AF54" i="53"/>
  <c r="AF52" i="53"/>
  <c r="AF50" i="53"/>
  <c r="AF48" i="53"/>
  <c r="AF53" i="53"/>
  <c r="AF49" i="53"/>
  <c r="AF45" i="53"/>
  <c r="AF43" i="53"/>
  <c r="AF41" i="53"/>
  <c r="AF39" i="53"/>
  <c r="AF37" i="53"/>
  <c r="AF35" i="53"/>
  <c r="AF33" i="53"/>
  <c r="AF31" i="53"/>
  <c r="AF29" i="53"/>
  <c r="AF51" i="53"/>
  <c r="AF47" i="53"/>
  <c r="AF46" i="53"/>
  <c r="AF44" i="53"/>
  <c r="AF42" i="53"/>
  <c r="AF40" i="53"/>
  <c r="AF38" i="53"/>
  <c r="AF36" i="53"/>
  <c r="AF34" i="53"/>
  <c r="AF32" i="53"/>
  <c r="AF30" i="53"/>
  <c r="AH86" i="53"/>
  <c r="AH89" i="53"/>
  <c r="AH88" i="53"/>
  <c r="AH87" i="53"/>
  <c r="AH85" i="53"/>
  <c r="AH83" i="53"/>
  <c r="AH84" i="53"/>
  <c r="AH82" i="53"/>
  <c r="AH81" i="53"/>
  <c r="AH79" i="53"/>
  <c r="AH77" i="53"/>
  <c r="AH75" i="53"/>
  <c r="AH80" i="53"/>
  <c r="AH78" i="53"/>
  <c r="AH76" i="53"/>
  <c r="AH74" i="53"/>
  <c r="AH73" i="53"/>
  <c r="AH71" i="53"/>
  <c r="AH69" i="53"/>
  <c r="AH67" i="53"/>
  <c r="AH72" i="53"/>
  <c r="AH70" i="53"/>
  <c r="AH68" i="53"/>
  <c r="AH66" i="53"/>
  <c r="AH65" i="53"/>
  <c r="AH63" i="53"/>
  <c r="AH61" i="53"/>
  <c r="AH59" i="53"/>
  <c r="AH57" i="53"/>
  <c r="AH55" i="53"/>
  <c r="AH64" i="53"/>
  <c r="AH62" i="53"/>
  <c r="AH60" i="53"/>
  <c r="AH58" i="53"/>
  <c r="AH56" i="53"/>
  <c r="AH54" i="53"/>
  <c r="AH52" i="53"/>
  <c r="AH50" i="53"/>
  <c r="AH48" i="53"/>
  <c r="AH51" i="53"/>
  <c r="AH47" i="53"/>
  <c r="AH45" i="53"/>
  <c r="AH43" i="53"/>
  <c r="AH41" i="53"/>
  <c r="AH39" i="53"/>
  <c r="AH37" i="53"/>
  <c r="AH35" i="53"/>
  <c r="AH33" i="53"/>
  <c r="AH31" i="53"/>
  <c r="AH29" i="53"/>
  <c r="AH53" i="53"/>
  <c r="AH49" i="53"/>
  <c r="AH46" i="53"/>
  <c r="AH44" i="53"/>
  <c r="AH42" i="53"/>
  <c r="AH40" i="53"/>
  <c r="AH38" i="53"/>
  <c r="AH36" i="53"/>
  <c r="AH34" i="53"/>
  <c r="AH32" i="53"/>
  <c r="AH30" i="53"/>
  <c r="F13" i="53"/>
  <c r="H13" i="53"/>
  <c r="J13" i="53"/>
  <c r="L13" i="53"/>
  <c r="N13" i="53"/>
  <c r="P13" i="53"/>
  <c r="R13" i="53"/>
  <c r="T13" i="53"/>
  <c r="V13" i="53"/>
  <c r="X13" i="53"/>
  <c r="Z13" i="53"/>
  <c r="AB13" i="53"/>
  <c r="AD13" i="53"/>
  <c r="AF13" i="53"/>
  <c r="AH13" i="53"/>
  <c r="E14" i="53"/>
  <c r="G14" i="53"/>
  <c r="I14" i="53"/>
  <c r="K14" i="53"/>
  <c r="M14" i="53"/>
  <c r="O14" i="53"/>
  <c r="Q14" i="53"/>
  <c r="S14" i="53"/>
  <c r="U14" i="53"/>
  <c r="W14" i="53"/>
  <c r="Y14" i="53"/>
  <c r="AA14" i="53"/>
  <c r="AC14" i="53"/>
  <c r="AE14" i="53"/>
  <c r="BM14" i="53"/>
  <c r="BO14" i="53"/>
  <c r="EL14" i="53"/>
  <c r="EN14" i="53"/>
  <c r="FT14" i="53"/>
  <c r="FV14" i="53"/>
  <c r="F15" i="53"/>
  <c r="H15" i="53"/>
  <c r="J15" i="53"/>
  <c r="L15" i="53"/>
  <c r="N15" i="53"/>
  <c r="P15" i="53"/>
  <c r="R15" i="53"/>
  <c r="T15" i="53"/>
  <c r="V15" i="53"/>
  <c r="X15" i="53"/>
  <c r="Z15" i="53"/>
  <c r="AB15" i="53"/>
  <c r="AD15" i="53"/>
  <c r="AF15" i="53"/>
  <c r="AH15" i="53"/>
  <c r="E16" i="53"/>
  <c r="G16" i="53"/>
  <c r="I16" i="53"/>
  <c r="K16" i="53"/>
  <c r="M16" i="53"/>
  <c r="O16" i="53"/>
  <c r="Q16" i="53"/>
  <c r="S16" i="53"/>
  <c r="U16" i="53"/>
  <c r="W16" i="53"/>
  <c r="Y16" i="53"/>
  <c r="AA16" i="53"/>
  <c r="AC16" i="53"/>
  <c r="AE16" i="53"/>
  <c r="AG16" i="53"/>
  <c r="BM16" i="53"/>
  <c r="BO16" i="53"/>
  <c r="EL16" i="53"/>
  <c r="EN16" i="53"/>
  <c r="FT16" i="53"/>
  <c r="FV16" i="53"/>
  <c r="F17" i="53"/>
  <c r="H17" i="53"/>
  <c r="J17" i="53"/>
  <c r="L17" i="53"/>
  <c r="N17" i="53"/>
  <c r="P17" i="53"/>
  <c r="R17" i="53"/>
  <c r="T17" i="53"/>
  <c r="V17" i="53"/>
  <c r="X17" i="53"/>
  <c r="Z17" i="53"/>
  <c r="AB17" i="53"/>
  <c r="AD17" i="53"/>
  <c r="AF17" i="53"/>
  <c r="AH17" i="53"/>
  <c r="E18" i="53"/>
  <c r="G18" i="53"/>
  <c r="I18" i="53"/>
  <c r="K18" i="53"/>
  <c r="M18" i="53"/>
  <c r="O18" i="53"/>
  <c r="Q18" i="53"/>
  <c r="S18" i="53"/>
  <c r="U18" i="53"/>
  <c r="W18" i="53"/>
  <c r="Y18" i="53"/>
  <c r="AA18" i="53"/>
  <c r="AC18" i="53"/>
  <c r="AE18" i="53"/>
  <c r="AG18" i="53"/>
  <c r="BM18" i="53"/>
  <c r="BO18" i="53"/>
  <c r="EL18" i="53"/>
  <c r="EN18" i="53"/>
  <c r="F19" i="53"/>
  <c r="H19" i="53"/>
  <c r="J19" i="53"/>
  <c r="L19" i="53"/>
  <c r="N19" i="53"/>
  <c r="P19" i="53"/>
  <c r="R19" i="53"/>
  <c r="T19" i="53"/>
  <c r="V19" i="53"/>
  <c r="X19" i="53"/>
  <c r="Z19" i="53"/>
  <c r="AB19" i="53"/>
  <c r="AD19" i="53"/>
  <c r="AF19" i="53"/>
  <c r="AH19" i="53"/>
  <c r="E20" i="53"/>
  <c r="G20" i="53"/>
  <c r="I20" i="53"/>
  <c r="K20" i="53"/>
  <c r="M20" i="53"/>
  <c r="O20" i="53"/>
  <c r="Q20" i="53"/>
  <c r="S20" i="53"/>
  <c r="U20" i="53"/>
  <c r="W20" i="53"/>
  <c r="Y20" i="53"/>
  <c r="AA20" i="53"/>
  <c r="AC20" i="53"/>
  <c r="AE20" i="53"/>
  <c r="AG20" i="53"/>
  <c r="BM20" i="53"/>
  <c r="BO20" i="53"/>
  <c r="EL20" i="53"/>
  <c r="EN20" i="53"/>
  <c r="F21" i="53"/>
  <c r="H21" i="53"/>
  <c r="J21" i="53"/>
  <c r="L21" i="53"/>
  <c r="N21" i="53"/>
  <c r="P21" i="53"/>
  <c r="R21" i="53"/>
  <c r="T21" i="53"/>
  <c r="V21" i="53"/>
  <c r="X21" i="53"/>
  <c r="Z21" i="53"/>
  <c r="AB21" i="53"/>
  <c r="AD21" i="53"/>
  <c r="AF21" i="53"/>
  <c r="AH21" i="53"/>
  <c r="E22" i="53"/>
  <c r="G22" i="53"/>
  <c r="I22" i="53"/>
  <c r="K22" i="53"/>
  <c r="M22" i="53"/>
  <c r="O22" i="53"/>
  <c r="Q22" i="53"/>
  <c r="S22" i="53"/>
  <c r="U22" i="53"/>
  <c r="W22" i="53"/>
  <c r="Y22" i="53"/>
  <c r="AA22" i="53"/>
  <c r="AC22" i="53"/>
  <c r="AE22" i="53"/>
  <c r="AG22" i="53"/>
  <c r="BM22" i="53"/>
  <c r="BO22" i="53"/>
  <c r="EE22" i="53"/>
  <c r="EL22" i="53"/>
  <c r="EN22" i="53"/>
  <c r="F23" i="53"/>
  <c r="H23" i="53"/>
  <c r="J23" i="53"/>
  <c r="L23" i="53"/>
  <c r="N23" i="53"/>
  <c r="P23" i="53"/>
  <c r="R23" i="53"/>
  <c r="T23" i="53"/>
  <c r="V23" i="53"/>
  <c r="X23" i="53"/>
  <c r="Z23" i="53"/>
  <c r="AB23" i="53"/>
  <c r="AD23" i="53"/>
  <c r="AF23" i="53"/>
  <c r="AH23" i="53"/>
  <c r="BN23" i="53"/>
  <c r="BP23" i="53"/>
  <c r="EF23" i="53"/>
  <c r="EM23" i="53"/>
  <c r="EO23" i="53"/>
  <c r="E24" i="53"/>
  <c r="G24" i="53"/>
  <c r="I24" i="53"/>
  <c r="K24" i="53"/>
  <c r="M24" i="53"/>
  <c r="O24" i="53"/>
  <c r="Q24" i="53"/>
  <c r="S24" i="53"/>
  <c r="U24" i="53"/>
  <c r="W24" i="53"/>
  <c r="Y24" i="53"/>
  <c r="AA24" i="53"/>
  <c r="AC24" i="53"/>
  <c r="AE24" i="53"/>
  <c r="AG24" i="53"/>
  <c r="BM24" i="53"/>
  <c r="BO24" i="53"/>
  <c r="EE24" i="53"/>
  <c r="EL24" i="53"/>
  <c r="EN24" i="53"/>
  <c r="F25" i="53"/>
  <c r="H25" i="53"/>
  <c r="J25" i="53"/>
  <c r="L25" i="53"/>
  <c r="N25" i="53"/>
  <c r="P25" i="53"/>
  <c r="R25" i="53"/>
  <c r="T25" i="53"/>
  <c r="V25" i="53"/>
  <c r="X25" i="53"/>
  <c r="Z25" i="53"/>
  <c r="AB25" i="53"/>
  <c r="AD25" i="53"/>
  <c r="AF25" i="53"/>
  <c r="AH25" i="53"/>
  <c r="BN25" i="53"/>
  <c r="BP25" i="53"/>
  <c r="EM25" i="53"/>
  <c r="EO25" i="53"/>
  <c r="G26" i="53"/>
  <c r="K26" i="53"/>
  <c r="O26" i="53"/>
  <c r="S26" i="53"/>
  <c r="W26" i="53"/>
  <c r="AA26" i="53"/>
  <c r="AE26" i="53"/>
  <c r="BM26" i="53"/>
  <c r="BO26" i="53"/>
  <c r="EL26" i="53"/>
  <c r="EN26" i="53"/>
  <c r="F27" i="53"/>
  <c r="H27" i="53"/>
  <c r="J27" i="53"/>
  <c r="L27" i="53"/>
  <c r="N27" i="53"/>
  <c r="P27" i="53"/>
  <c r="R27" i="53"/>
  <c r="T27" i="53"/>
  <c r="V27" i="53"/>
  <c r="X27" i="53"/>
  <c r="Z27" i="53"/>
  <c r="AB27" i="53"/>
  <c r="AD27" i="53"/>
  <c r="AF27" i="53"/>
  <c r="AH27" i="53"/>
  <c r="BN27" i="53"/>
  <c r="BP27" i="53"/>
  <c r="EM27" i="53"/>
  <c r="EO27" i="53"/>
  <c r="H28" i="53"/>
  <c r="L28" i="53"/>
  <c r="P28" i="53"/>
  <c r="T28" i="53"/>
  <c r="X28" i="53"/>
  <c r="AB28" i="53"/>
  <c r="AF28" i="53"/>
  <c r="BN28" i="53"/>
  <c r="EM28" i="53"/>
  <c r="F30" i="53"/>
  <c r="J30" i="53"/>
  <c r="N30" i="53"/>
  <c r="R30" i="53"/>
  <c r="DJ96" i="53"/>
  <c r="FS30" i="53"/>
  <c r="EK30" i="53"/>
  <c r="ED30" i="53"/>
  <c r="BL30" i="53"/>
  <c r="FU30" i="53"/>
  <c r="EM30" i="53"/>
  <c r="EF30" i="53"/>
  <c r="BN30" i="53"/>
  <c r="FW30" i="53"/>
  <c r="EO30" i="53"/>
  <c r="EH30" i="53"/>
  <c r="BP30" i="53"/>
  <c r="DI97" i="53"/>
  <c r="FV31" i="53"/>
  <c r="EN31" i="53"/>
  <c r="EG31" i="53"/>
  <c r="BO31" i="53"/>
  <c r="DJ98" i="53"/>
  <c r="FS32" i="53"/>
  <c r="EK32" i="53"/>
  <c r="ED32" i="53"/>
  <c r="BL32" i="53"/>
  <c r="FU32" i="53"/>
  <c r="EM32" i="53"/>
  <c r="EF32" i="53"/>
  <c r="BN32" i="53"/>
  <c r="FW32" i="53"/>
  <c r="EO32" i="53"/>
  <c r="EH32" i="53"/>
  <c r="BP32" i="53"/>
  <c r="DI99" i="53"/>
  <c r="FV33" i="53"/>
  <c r="EN33" i="53"/>
  <c r="EG33" i="53"/>
  <c r="BO33" i="53"/>
  <c r="FS34" i="53"/>
  <c r="EK34" i="53"/>
  <c r="ED34" i="53"/>
  <c r="BL34" i="53"/>
  <c r="FU34" i="53"/>
  <c r="EM34" i="53"/>
  <c r="EF34" i="53"/>
  <c r="BN34" i="53"/>
  <c r="FW34" i="53"/>
  <c r="EO34" i="53"/>
  <c r="EH34" i="53"/>
  <c r="BP34" i="53"/>
  <c r="FV35" i="53"/>
  <c r="EN35" i="53"/>
  <c r="EG35" i="53"/>
  <c r="BO35" i="53"/>
  <c r="FS36" i="53"/>
  <c r="EK36" i="53"/>
  <c r="ED36" i="53"/>
  <c r="BL36" i="53"/>
  <c r="FU36" i="53"/>
  <c r="EM36" i="53"/>
  <c r="EF36" i="53"/>
  <c r="BN36" i="53"/>
  <c r="FW36" i="53"/>
  <c r="EO36" i="53"/>
  <c r="EH36" i="53"/>
  <c r="BP36" i="53"/>
  <c r="FV37" i="53"/>
  <c r="EN37" i="53"/>
  <c r="EG37" i="53"/>
  <c r="BO37" i="53"/>
  <c r="FS38" i="53"/>
  <c r="EK38" i="53"/>
  <c r="ED38" i="53"/>
  <c r="BL38" i="53"/>
  <c r="FU38" i="53"/>
  <c r="EM38" i="53"/>
  <c r="EF38" i="53"/>
  <c r="BN38" i="53"/>
  <c r="FW38" i="53"/>
  <c r="EO38" i="53"/>
  <c r="EH38" i="53"/>
  <c r="BP38" i="53"/>
  <c r="FV39" i="53"/>
  <c r="EN39" i="53"/>
  <c r="EG39" i="53"/>
  <c r="BO39" i="53"/>
  <c r="FS40" i="53"/>
  <c r="EK40" i="53"/>
  <c r="ED40" i="53"/>
  <c r="BL40" i="53"/>
  <c r="FU40" i="53"/>
  <c r="EM40" i="53"/>
  <c r="EF40" i="53"/>
  <c r="BN40" i="53"/>
  <c r="FW40" i="53"/>
  <c r="EO40" i="53"/>
  <c r="EH40" i="53"/>
  <c r="BP40" i="53"/>
  <c r="FV41" i="53"/>
  <c r="EN41" i="53"/>
  <c r="EG41" i="53"/>
  <c r="BO41" i="53"/>
  <c r="FS42" i="53"/>
  <c r="EK42" i="53"/>
  <c r="ED42" i="53"/>
  <c r="BL42" i="53"/>
  <c r="FU42" i="53"/>
  <c r="EM42" i="53"/>
  <c r="EF42" i="53"/>
  <c r="BN42" i="53"/>
  <c r="FW42" i="53"/>
  <c r="EO42" i="53"/>
  <c r="EH42" i="53"/>
  <c r="BP42" i="53"/>
  <c r="FV43" i="53"/>
  <c r="EN43" i="53"/>
  <c r="EG43" i="53"/>
  <c r="BO43" i="53"/>
  <c r="FS44" i="53"/>
  <c r="EK44" i="53"/>
  <c r="ED44" i="53"/>
  <c r="BL44" i="53"/>
  <c r="FU44" i="53"/>
  <c r="EM44" i="53"/>
  <c r="EF44" i="53"/>
  <c r="BN44" i="53"/>
  <c r="FW44" i="53"/>
  <c r="EO44" i="53"/>
  <c r="EH44" i="53"/>
  <c r="BP44" i="53"/>
  <c r="FV45" i="53"/>
  <c r="EN45" i="53"/>
  <c r="EG45" i="53"/>
  <c r="BO45" i="53"/>
  <c r="FS46" i="53"/>
  <c r="EK46" i="53"/>
  <c r="ED46" i="53"/>
  <c r="BL46" i="53"/>
  <c r="FU46" i="53"/>
  <c r="EM46" i="53"/>
  <c r="EF46" i="53"/>
  <c r="BN46" i="53"/>
  <c r="FW46" i="53"/>
  <c r="EO46" i="53"/>
  <c r="EH46" i="53"/>
  <c r="BP46" i="53"/>
  <c r="FV47" i="53"/>
  <c r="EN47" i="53"/>
  <c r="EG47" i="53"/>
  <c r="BO47" i="53"/>
  <c r="FS48" i="53"/>
  <c r="EK48" i="53"/>
  <c r="ED48" i="53"/>
  <c r="BL48" i="53"/>
  <c r="FU48" i="53"/>
  <c r="EM48" i="53"/>
  <c r="EF48" i="53"/>
  <c r="BN48" i="53"/>
  <c r="FW48" i="53"/>
  <c r="EO48" i="53"/>
  <c r="EH48" i="53"/>
  <c r="BP48" i="53"/>
  <c r="FV49" i="53"/>
  <c r="EN49" i="53"/>
  <c r="EG49" i="53"/>
  <c r="BO49" i="53"/>
  <c r="EJ50" i="53"/>
  <c r="BK50" i="53"/>
  <c r="FR50" i="53"/>
  <c r="EC50" i="53"/>
  <c r="FT50" i="53"/>
  <c r="EE50" i="53"/>
  <c r="EL50" i="53"/>
  <c r="BM50" i="53"/>
  <c r="EN50" i="53"/>
  <c r="BO50" i="53"/>
  <c r="FV50" i="53"/>
  <c r="EG50" i="53"/>
  <c r="FT51" i="53"/>
  <c r="EL51" i="53"/>
  <c r="EE51" i="53"/>
  <c r="BM51" i="53"/>
  <c r="FV51" i="53"/>
  <c r="EN51" i="53"/>
  <c r="EG51" i="53"/>
  <c r="BO51" i="53"/>
  <c r="FR52" i="53"/>
  <c r="EC52" i="53"/>
  <c r="EJ52" i="53"/>
  <c r="BK52" i="53"/>
  <c r="EL52" i="53"/>
  <c r="BM52" i="53"/>
  <c r="FT52" i="53"/>
  <c r="EE52" i="53"/>
  <c r="FV52" i="53"/>
  <c r="EG52" i="53"/>
  <c r="EN52" i="53"/>
  <c r="BO52" i="53"/>
  <c r="FT53" i="53"/>
  <c r="EL53" i="53"/>
  <c r="EE53" i="53"/>
  <c r="BM53" i="53"/>
  <c r="FV53" i="53"/>
  <c r="EN53" i="53"/>
  <c r="EG53" i="53"/>
  <c r="BO53" i="53"/>
  <c r="EJ54" i="53"/>
  <c r="BK54" i="53"/>
  <c r="FR54" i="53"/>
  <c r="EC54" i="53"/>
  <c r="FT54" i="53"/>
  <c r="EE54" i="53"/>
  <c r="EL54" i="53"/>
  <c r="BM54" i="53"/>
  <c r="EN54" i="53"/>
  <c r="BO54" i="53"/>
  <c r="FV54" i="53"/>
  <c r="EG54" i="53"/>
  <c r="FT55" i="53"/>
  <c r="EL55" i="53"/>
  <c r="EE55" i="53"/>
  <c r="BM55" i="53"/>
  <c r="FV55" i="53"/>
  <c r="EN55" i="53"/>
  <c r="EG55" i="53"/>
  <c r="BO55" i="53"/>
  <c r="FR56" i="53"/>
  <c r="EJ56" i="53"/>
  <c r="EC56" i="53"/>
  <c r="BK56" i="53"/>
  <c r="FT56" i="53"/>
  <c r="EL56" i="53"/>
  <c r="EE56" i="53"/>
  <c r="BM56" i="53"/>
  <c r="FV56" i="53"/>
  <c r="EN56" i="53"/>
  <c r="EG56" i="53"/>
  <c r="BO56" i="53"/>
  <c r="FT57" i="53"/>
  <c r="EL57" i="53"/>
  <c r="EE57" i="53"/>
  <c r="BM57" i="53"/>
  <c r="FV57" i="53"/>
  <c r="EN57" i="53"/>
  <c r="EG57" i="53"/>
  <c r="BO57" i="53"/>
  <c r="FR58" i="53"/>
  <c r="EJ58" i="53"/>
  <c r="EC58" i="53"/>
  <c r="BK58" i="53"/>
  <c r="FT58" i="53"/>
  <c r="EL58" i="53"/>
  <c r="EE58" i="53"/>
  <c r="BM58" i="53"/>
  <c r="FV58" i="53"/>
  <c r="EN58" i="53"/>
  <c r="EG58" i="53"/>
  <c r="BO58" i="53"/>
  <c r="FT59" i="53"/>
  <c r="EL59" i="53"/>
  <c r="EE59" i="53"/>
  <c r="BM59" i="53"/>
  <c r="FV59" i="53"/>
  <c r="EN59" i="53"/>
  <c r="EG59" i="53"/>
  <c r="BO59" i="53"/>
  <c r="FR60" i="53"/>
  <c r="EJ60" i="53"/>
  <c r="EC60" i="53"/>
  <c r="BK60" i="53"/>
  <c r="FT60" i="53"/>
  <c r="EL60" i="53"/>
  <c r="EE60" i="53"/>
  <c r="BM60" i="53"/>
  <c r="FV60" i="53"/>
  <c r="EN60" i="53"/>
  <c r="EG60" i="53"/>
  <c r="BO60" i="53"/>
  <c r="FT61" i="53"/>
  <c r="EL61" i="53"/>
  <c r="EE61" i="53"/>
  <c r="BM61" i="53"/>
  <c r="FV61" i="53"/>
  <c r="EN61" i="53"/>
  <c r="EG61" i="53"/>
  <c r="BO61" i="53"/>
  <c r="FS62" i="53"/>
  <c r="EK62" i="53"/>
  <c r="ED62" i="53"/>
  <c r="BL62" i="53"/>
  <c r="FU62" i="53"/>
  <c r="EM62" i="53"/>
  <c r="EF62" i="53"/>
  <c r="BN62" i="53"/>
  <c r="FW62" i="53"/>
  <c r="EO62" i="53"/>
  <c r="EH62" i="53"/>
  <c r="BP62" i="53"/>
  <c r="FV63" i="53"/>
  <c r="EN63" i="53"/>
  <c r="EG63" i="53"/>
  <c r="BO63" i="53"/>
  <c r="FS64" i="53"/>
  <c r="EK64" i="53"/>
  <c r="ED64" i="53"/>
  <c r="BL64" i="53"/>
  <c r="FU64" i="53"/>
  <c r="EM64" i="53"/>
  <c r="EF64" i="53"/>
  <c r="BN64" i="53"/>
  <c r="FW64" i="53"/>
  <c r="EO64" i="53"/>
  <c r="EH64" i="53"/>
  <c r="BP64" i="53"/>
  <c r="FV65" i="53"/>
  <c r="EN65" i="53"/>
  <c r="EG65" i="53"/>
  <c r="BO65" i="53"/>
  <c r="FR66" i="53"/>
  <c r="EJ66" i="53"/>
  <c r="EC66" i="53"/>
  <c r="BK66" i="53"/>
  <c r="FT66" i="53"/>
  <c r="EL66" i="53"/>
  <c r="EE66" i="53"/>
  <c r="BM66" i="53"/>
  <c r="FV66" i="53"/>
  <c r="EN66" i="53"/>
  <c r="EG66" i="53"/>
  <c r="BO66" i="53"/>
  <c r="FT67" i="53"/>
  <c r="EL67" i="53"/>
  <c r="EE67" i="53"/>
  <c r="BM67" i="53"/>
  <c r="FV67" i="53"/>
  <c r="EN67" i="53"/>
  <c r="EG67" i="53"/>
  <c r="BO67" i="53"/>
  <c r="FR68" i="53"/>
  <c r="EJ68" i="53"/>
  <c r="EC68" i="53"/>
  <c r="BK68" i="53"/>
  <c r="FT68" i="53"/>
  <c r="EL68" i="53"/>
  <c r="EE68" i="53"/>
  <c r="BM68" i="53"/>
  <c r="FV68" i="53"/>
  <c r="EN68" i="53"/>
  <c r="EG68" i="53"/>
  <c r="BO68" i="53"/>
  <c r="FT69" i="53"/>
  <c r="EL69" i="53"/>
  <c r="EE69" i="53"/>
  <c r="BM69" i="53"/>
  <c r="FV69" i="53"/>
  <c r="EN69" i="53"/>
  <c r="EG69" i="53"/>
  <c r="BO69" i="53"/>
  <c r="FS70" i="53"/>
  <c r="EK70" i="53"/>
  <c r="ED70" i="53"/>
  <c r="BL70" i="53"/>
  <c r="FU70" i="53"/>
  <c r="EM70" i="53"/>
  <c r="EF70" i="53"/>
  <c r="BN70" i="53"/>
  <c r="FW70" i="53"/>
  <c r="EO70" i="53"/>
  <c r="EH70" i="53"/>
  <c r="BP70" i="53"/>
  <c r="FV71" i="53"/>
  <c r="EN71" i="53"/>
  <c r="EG71" i="53"/>
  <c r="BO71" i="53"/>
  <c r="FS72" i="53"/>
  <c r="EK72" i="53"/>
  <c r="ED72" i="53"/>
  <c r="BL72" i="53"/>
  <c r="FU72" i="53"/>
  <c r="EM72" i="53"/>
  <c r="EF72" i="53"/>
  <c r="BN72" i="53"/>
  <c r="FW72" i="53"/>
  <c r="EO72" i="53"/>
  <c r="EH72" i="53"/>
  <c r="BP72" i="53"/>
  <c r="FV73" i="53"/>
  <c r="EN73" i="53"/>
  <c r="EG73" i="53"/>
  <c r="BO73" i="53"/>
  <c r="FR74" i="53"/>
  <c r="EJ74" i="53"/>
  <c r="EC74" i="53"/>
  <c r="BK74" i="53"/>
  <c r="FT74" i="53"/>
  <c r="EL74" i="53"/>
  <c r="EE74" i="53"/>
  <c r="BM74" i="53"/>
  <c r="FV74" i="53"/>
  <c r="EN74" i="53"/>
  <c r="EG74" i="53"/>
  <c r="BO74" i="53"/>
  <c r="FT75" i="53"/>
  <c r="EL75" i="53"/>
  <c r="EE75" i="53"/>
  <c r="BM75" i="53"/>
  <c r="FV75" i="53"/>
  <c r="EN75" i="53"/>
  <c r="EG75" i="53"/>
  <c r="BO75" i="53"/>
  <c r="FR76" i="53"/>
  <c r="EJ76" i="53"/>
  <c r="EC76" i="53"/>
  <c r="BK76" i="53"/>
  <c r="FT76" i="53"/>
  <c r="EL76" i="53"/>
  <c r="EE76" i="53"/>
  <c r="BM76" i="53"/>
  <c r="FV76" i="53"/>
  <c r="EN76" i="53"/>
  <c r="EG76" i="53"/>
  <c r="BO76" i="53"/>
  <c r="FT77" i="53"/>
  <c r="EL77" i="53"/>
  <c r="EE77" i="53"/>
  <c r="BM77" i="53"/>
  <c r="FV77" i="53"/>
  <c r="EN77" i="53"/>
  <c r="EG77" i="53"/>
  <c r="BO77" i="53"/>
  <c r="FR78" i="53"/>
  <c r="EJ78" i="53"/>
  <c r="EC78" i="53"/>
  <c r="BK78" i="53"/>
  <c r="FT78" i="53"/>
  <c r="EL78" i="53"/>
  <c r="EE78" i="53"/>
  <c r="BM78" i="53"/>
  <c r="FV78" i="53"/>
  <c r="EN78" i="53"/>
  <c r="EG78" i="53"/>
  <c r="BO78" i="53"/>
  <c r="FT79" i="53"/>
  <c r="EL79" i="53"/>
  <c r="EE79" i="53"/>
  <c r="BM79" i="53"/>
  <c r="FV79" i="53"/>
  <c r="EN79" i="53"/>
  <c r="EG79" i="53"/>
  <c r="BO79" i="53"/>
  <c r="FR80" i="53"/>
  <c r="EJ80" i="53"/>
  <c r="EC80" i="53"/>
  <c r="BK80" i="53"/>
  <c r="FT80" i="53"/>
  <c r="EL80" i="53"/>
  <c r="EE80" i="53"/>
  <c r="BM80" i="53"/>
  <c r="FV80" i="53"/>
  <c r="EN80" i="53"/>
  <c r="EG80" i="53"/>
  <c r="BO80" i="53"/>
  <c r="FT81" i="53"/>
  <c r="EL81" i="53"/>
  <c r="EE81" i="53"/>
  <c r="BM81" i="53"/>
  <c r="FV81" i="53"/>
  <c r="EN81" i="53"/>
  <c r="EG81" i="53"/>
  <c r="BO81" i="53"/>
  <c r="FS82" i="53"/>
  <c r="EK82" i="53"/>
  <c r="ED82" i="53"/>
  <c r="BL82" i="53"/>
  <c r="FU82" i="53"/>
  <c r="EM82" i="53"/>
  <c r="EF82" i="53"/>
  <c r="BN82" i="53"/>
  <c r="FW82" i="53"/>
  <c r="EO82" i="53"/>
  <c r="EH82" i="53"/>
  <c r="BP82" i="53"/>
  <c r="FV83" i="53"/>
  <c r="EN83" i="53"/>
  <c r="EG83" i="53"/>
  <c r="BO83" i="53"/>
  <c r="FS84" i="53"/>
  <c r="EK84" i="53"/>
  <c r="ED84" i="53"/>
  <c r="BL84" i="53"/>
  <c r="FU84" i="53"/>
  <c r="EM84" i="53"/>
  <c r="EF84" i="53"/>
  <c r="BN84" i="53"/>
  <c r="FW84" i="53"/>
  <c r="EO84" i="53"/>
  <c r="EH84" i="53"/>
  <c r="BP84" i="53"/>
  <c r="FV85" i="53"/>
  <c r="EN85" i="53"/>
  <c r="EG85" i="53"/>
  <c r="BO85" i="53"/>
  <c r="V86" i="52"/>
  <c r="X86" i="52"/>
  <c r="BZ87" i="53"/>
  <c r="CQ101" i="53"/>
  <c r="CS101" i="53" s="1"/>
  <c r="CF87" i="53"/>
  <c r="CF5" i="53" s="1"/>
  <c r="CW101" i="53"/>
  <c r="CY101" i="53" s="1"/>
  <c r="CL87" i="53"/>
  <c r="DC101" i="53"/>
  <c r="DE101" i="53" s="1"/>
  <c r="X87" i="52"/>
  <c r="Z87" i="52"/>
  <c r="V88" i="52"/>
  <c r="X88" i="52"/>
  <c r="BZ89" i="53"/>
  <c r="CQ103" i="53"/>
  <c r="CS103" i="53" s="1"/>
  <c r="CL89" i="53"/>
  <c r="DC103" i="53"/>
  <c r="DE103" i="53" s="1"/>
  <c r="X89" i="52"/>
  <c r="Z89" i="52"/>
  <c r="D90" i="52"/>
  <c r="F90" i="52"/>
  <c r="H90" i="52"/>
  <c r="J90" i="52"/>
  <c r="L90" i="52"/>
  <c r="N90" i="52"/>
  <c r="P90" i="52"/>
  <c r="R90" i="52"/>
  <c r="T90" i="52"/>
  <c r="E89" i="53"/>
  <c r="E88" i="53"/>
  <c r="E87" i="53"/>
  <c r="E84" i="53"/>
  <c r="E86" i="53"/>
  <c r="E85" i="53"/>
  <c r="E83" i="53"/>
  <c r="E82" i="53"/>
  <c r="E80" i="53"/>
  <c r="E78" i="53"/>
  <c r="E76" i="53"/>
  <c r="E81" i="53"/>
  <c r="E79" i="53"/>
  <c r="E77" i="53"/>
  <c r="E75" i="53"/>
  <c r="E74" i="53"/>
  <c r="E72" i="53"/>
  <c r="E70" i="53"/>
  <c r="E68" i="53"/>
  <c r="E66" i="53"/>
  <c r="E73" i="53"/>
  <c r="E71" i="53"/>
  <c r="E69" i="53"/>
  <c r="E67" i="53"/>
  <c r="E65" i="53"/>
  <c r="E64" i="53"/>
  <c r="E62" i="53"/>
  <c r="E60" i="53"/>
  <c r="E58" i="53"/>
  <c r="E56" i="53"/>
  <c r="E63" i="53"/>
  <c r="E61" i="53"/>
  <c r="E59" i="53"/>
  <c r="E57" i="53"/>
  <c r="E55" i="53"/>
  <c r="E53" i="53"/>
  <c r="E51" i="53"/>
  <c r="E49" i="53"/>
  <c r="E47" i="53"/>
  <c r="E52" i="53"/>
  <c r="E48" i="53"/>
  <c r="E46" i="53"/>
  <c r="E44" i="53"/>
  <c r="E42" i="53"/>
  <c r="E40" i="53"/>
  <c r="E38" i="53"/>
  <c r="E36" i="53"/>
  <c r="E34" i="53"/>
  <c r="E32" i="53"/>
  <c r="E30" i="53"/>
  <c r="E28" i="53"/>
  <c r="E54" i="53"/>
  <c r="E50" i="53"/>
  <c r="E45" i="53"/>
  <c r="E43" i="53"/>
  <c r="E41" i="53"/>
  <c r="E39" i="53"/>
  <c r="E37" i="53"/>
  <c r="E35" i="53"/>
  <c r="E33" i="53"/>
  <c r="E31" i="53"/>
  <c r="G89" i="53"/>
  <c r="G88" i="53"/>
  <c r="G86" i="53"/>
  <c r="G84" i="53"/>
  <c r="G87" i="53"/>
  <c r="G85" i="53"/>
  <c r="G83" i="53"/>
  <c r="G82" i="53"/>
  <c r="G80" i="53"/>
  <c r="G78" i="53"/>
  <c r="G76" i="53"/>
  <c r="G81" i="53"/>
  <c r="G79" i="53"/>
  <c r="G77" i="53"/>
  <c r="G75" i="53"/>
  <c r="G72" i="53"/>
  <c r="G70" i="53"/>
  <c r="G68" i="53"/>
  <c r="G66" i="53"/>
  <c r="G74" i="53"/>
  <c r="G73" i="53"/>
  <c r="G71" i="53"/>
  <c r="G69" i="53"/>
  <c r="G67" i="53"/>
  <c r="G65" i="53"/>
  <c r="G64" i="53"/>
  <c r="G62" i="53"/>
  <c r="G60" i="53"/>
  <c r="G58" i="53"/>
  <c r="G56" i="53"/>
  <c r="G63" i="53"/>
  <c r="G61" i="53"/>
  <c r="G59" i="53"/>
  <c r="G57" i="53"/>
  <c r="G55" i="53"/>
  <c r="G53" i="53"/>
  <c r="G51" i="53"/>
  <c r="G49" i="53"/>
  <c r="G47" i="53"/>
  <c r="G54" i="53"/>
  <c r="G50" i="53"/>
  <c r="G46" i="53"/>
  <c r="G44" i="53"/>
  <c r="G42" i="53"/>
  <c r="G40" i="53"/>
  <c r="G38" i="53"/>
  <c r="G36" i="53"/>
  <c r="G34" i="53"/>
  <c r="G32" i="53"/>
  <c r="G30" i="53"/>
  <c r="G28" i="53"/>
  <c r="G52" i="53"/>
  <c r="G48" i="53"/>
  <c r="G45" i="53"/>
  <c r="G43" i="53"/>
  <c r="G41" i="53"/>
  <c r="G39" i="53"/>
  <c r="G37" i="53"/>
  <c r="G35" i="53"/>
  <c r="G33" i="53"/>
  <c r="G31" i="53"/>
  <c r="I89" i="53"/>
  <c r="I88" i="53"/>
  <c r="I87" i="53"/>
  <c r="I84" i="53"/>
  <c r="I86" i="53"/>
  <c r="I85" i="53"/>
  <c r="I83" i="53"/>
  <c r="I82" i="53"/>
  <c r="I80" i="53"/>
  <c r="I78" i="53"/>
  <c r="I76" i="53"/>
  <c r="I81" i="53"/>
  <c r="I79" i="53"/>
  <c r="I77" i="53"/>
  <c r="I75" i="53"/>
  <c r="I74" i="53"/>
  <c r="I72" i="53"/>
  <c r="I70" i="53"/>
  <c r="I68" i="53"/>
  <c r="I66" i="53"/>
  <c r="I73" i="53"/>
  <c r="I71" i="53"/>
  <c r="I69" i="53"/>
  <c r="I67" i="53"/>
  <c r="I65" i="53"/>
  <c r="I64" i="53"/>
  <c r="I62" i="53"/>
  <c r="I60" i="53"/>
  <c r="I58" i="53"/>
  <c r="I56" i="53"/>
  <c r="I63" i="53"/>
  <c r="I61" i="53"/>
  <c r="I59" i="53"/>
  <c r="I57" i="53"/>
  <c r="I55" i="53"/>
  <c r="I53" i="53"/>
  <c r="I51" i="53"/>
  <c r="I49" i="53"/>
  <c r="I47" i="53"/>
  <c r="I52" i="53"/>
  <c r="I48" i="53"/>
  <c r="I46" i="53"/>
  <c r="I44" i="53"/>
  <c r="I42" i="53"/>
  <c r="I40" i="53"/>
  <c r="I38" i="53"/>
  <c r="I36" i="53"/>
  <c r="I34" i="53"/>
  <c r="I32" i="53"/>
  <c r="I30" i="53"/>
  <c r="I28" i="53"/>
  <c r="I54" i="53"/>
  <c r="I50" i="53"/>
  <c r="I45" i="53"/>
  <c r="I43" i="53"/>
  <c r="I41" i="53"/>
  <c r="I39" i="53"/>
  <c r="I37" i="53"/>
  <c r="I35" i="53"/>
  <c r="I33" i="53"/>
  <c r="I31" i="53"/>
  <c r="K89" i="53"/>
  <c r="K88" i="53"/>
  <c r="K86" i="53"/>
  <c r="K84" i="53"/>
  <c r="K87" i="53"/>
  <c r="K85" i="53"/>
  <c r="K83" i="53"/>
  <c r="K80" i="53"/>
  <c r="K78" i="53"/>
  <c r="K76" i="53"/>
  <c r="K82" i="53"/>
  <c r="K81" i="53"/>
  <c r="K79" i="53"/>
  <c r="K77" i="53"/>
  <c r="K75" i="53"/>
  <c r="K72" i="53"/>
  <c r="K70" i="53"/>
  <c r="K68" i="53"/>
  <c r="K66" i="53"/>
  <c r="K74" i="53"/>
  <c r="K73" i="53"/>
  <c r="K71" i="53"/>
  <c r="K69" i="53"/>
  <c r="K67" i="53"/>
  <c r="K65" i="53"/>
  <c r="K64" i="53"/>
  <c r="K62" i="53"/>
  <c r="K60" i="53"/>
  <c r="K58" i="53"/>
  <c r="K56" i="53"/>
  <c r="K63" i="53"/>
  <c r="K61" i="53"/>
  <c r="K59" i="53"/>
  <c r="K57" i="53"/>
  <c r="K55" i="53"/>
  <c r="K53" i="53"/>
  <c r="K51" i="53"/>
  <c r="K49" i="53"/>
  <c r="K47" i="53"/>
  <c r="K54" i="53"/>
  <c r="K50" i="53"/>
  <c r="K46" i="53"/>
  <c r="K44" i="53"/>
  <c r="K42" i="53"/>
  <c r="K40" i="53"/>
  <c r="K38" i="53"/>
  <c r="K36" i="53"/>
  <c r="K34" i="53"/>
  <c r="K32" i="53"/>
  <c r="K30" i="53"/>
  <c r="K28" i="53"/>
  <c r="K52" i="53"/>
  <c r="K48" i="53"/>
  <c r="K45" i="53"/>
  <c r="K43" i="53"/>
  <c r="K41" i="53"/>
  <c r="K39" i="53"/>
  <c r="K37" i="53"/>
  <c r="K35" i="53"/>
  <c r="K33" i="53"/>
  <c r="K31" i="53"/>
  <c r="M89" i="53"/>
  <c r="M88" i="53"/>
  <c r="M87" i="53"/>
  <c r="M84" i="53"/>
  <c r="M86" i="53"/>
  <c r="M85" i="53"/>
  <c r="M83" i="53"/>
  <c r="M82" i="53"/>
  <c r="M80" i="53"/>
  <c r="M78" i="53"/>
  <c r="M76" i="53"/>
  <c r="M81" i="53"/>
  <c r="M79" i="53"/>
  <c r="M77" i="53"/>
  <c r="M75" i="53"/>
  <c r="M74" i="53"/>
  <c r="M72" i="53"/>
  <c r="M70" i="53"/>
  <c r="M68" i="53"/>
  <c r="M66" i="53"/>
  <c r="M73" i="53"/>
  <c r="M71" i="53"/>
  <c r="M69" i="53"/>
  <c r="M67" i="53"/>
  <c r="M65" i="53"/>
  <c r="M64" i="53"/>
  <c r="M62" i="53"/>
  <c r="M60" i="53"/>
  <c r="M58" i="53"/>
  <c r="M56" i="53"/>
  <c r="M63" i="53"/>
  <c r="M61" i="53"/>
  <c r="M59" i="53"/>
  <c r="M57" i="53"/>
  <c r="M55" i="53"/>
  <c r="M53" i="53"/>
  <c r="M51" i="53"/>
  <c r="M49" i="53"/>
  <c r="M47" i="53"/>
  <c r="M52" i="53"/>
  <c r="M48" i="53"/>
  <c r="M46" i="53"/>
  <c r="M44" i="53"/>
  <c r="M42" i="53"/>
  <c r="M40" i="53"/>
  <c r="M38" i="53"/>
  <c r="M36" i="53"/>
  <c r="M34" i="53"/>
  <c r="M32" i="53"/>
  <c r="M30" i="53"/>
  <c r="M28" i="53"/>
  <c r="M54" i="53"/>
  <c r="M50" i="53"/>
  <c r="M45" i="53"/>
  <c r="M43" i="53"/>
  <c r="M41" i="53"/>
  <c r="M39" i="53"/>
  <c r="M37" i="53"/>
  <c r="M35" i="53"/>
  <c r="M33" i="53"/>
  <c r="M31" i="53"/>
  <c r="O89" i="53"/>
  <c r="O88" i="53"/>
  <c r="O86" i="53"/>
  <c r="O84" i="53"/>
  <c r="O87" i="53"/>
  <c r="O85" i="53"/>
  <c r="O83" i="53"/>
  <c r="O80" i="53"/>
  <c r="O78" i="53"/>
  <c r="O76" i="53"/>
  <c r="O82" i="53"/>
  <c r="O81" i="53"/>
  <c r="O79" i="53"/>
  <c r="O77" i="53"/>
  <c r="O75" i="53"/>
  <c r="O72" i="53"/>
  <c r="O70" i="53"/>
  <c r="O68" i="53"/>
  <c r="O66" i="53"/>
  <c r="O74" i="53"/>
  <c r="O73" i="53"/>
  <c r="O71" i="53"/>
  <c r="O69" i="53"/>
  <c r="O67" i="53"/>
  <c r="O65" i="53"/>
  <c r="O64" i="53"/>
  <c r="O62" i="53"/>
  <c r="O60" i="53"/>
  <c r="O58" i="53"/>
  <c r="O56" i="53"/>
  <c r="O63" i="53"/>
  <c r="O61" i="53"/>
  <c r="O59" i="53"/>
  <c r="O57" i="53"/>
  <c r="O55" i="53"/>
  <c r="O53" i="53"/>
  <c r="O51" i="53"/>
  <c r="O49" i="53"/>
  <c r="O47" i="53"/>
  <c r="O54" i="53"/>
  <c r="O50" i="53"/>
  <c r="O46" i="53"/>
  <c r="O44" i="53"/>
  <c r="O42" i="53"/>
  <c r="O40" i="53"/>
  <c r="O38" i="53"/>
  <c r="O36" i="53"/>
  <c r="O34" i="53"/>
  <c r="O32" i="53"/>
  <c r="O30" i="53"/>
  <c r="O28" i="53"/>
  <c r="O52" i="53"/>
  <c r="O48" i="53"/>
  <c r="O45" i="53"/>
  <c r="O43" i="53"/>
  <c r="O41" i="53"/>
  <c r="O39" i="53"/>
  <c r="O37" i="53"/>
  <c r="O35" i="53"/>
  <c r="O33" i="53"/>
  <c r="O31" i="53"/>
  <c r="Q89" i="53"/>
  <c r="Q88" i="53"/>
  <c r="Q87" i="53"/>
  <c r="Q84" i="53"/>
  <c r="Q86" i="53"/>
  <c r="Q85" i="53"/>
  <c r="Q83" i="53"/>
  <c r="Q82" i="53"/>
  <c r="Q80" i="53"/>
  <c r="Q78" i="53"/>
  <c r="Q76" i="53"/>
  <c r="Q81" i="53"/>
  <c r="Q79" i="53"/>
  <c r="Q77" i="53"/>
  <c r="Q75" i="53"/>
  <c r="Q74" i="53"/>
  <c r="Q72" i="53"/>
  <c r="Q70" i="53"/>
  <c r="Q68" i="53"/>
  <c r="Q66" i="53"/>
  <c r="Q73" i="53"/>
  <c r="Q71" i="53"/>
  <c r="Q69" i="53"/>
  <c r="Q67" i="53"/>
  <c r="Q65" i="53"/>
  <c r="Q64" i="53"/>
  <c r="Q62" i="53"/>
  <c r="Q60" i="53"/>
  <c r="Q58" i="53"/>
  <c r="Q56" i="53"/>
  <c r="Q63" i="53"/>
  <c r="Q61" i="53"/>
  <c r="Q59" i="53"/>
  <c r="Q57" i="53"/>
  <c r="Q55" i="53"/>
  <c r="Q53" i="53"/>
  <c r="Q51" i="53"/>
  <c r="Q49" i="53"/>
  <c r="Q47" i="53"/>
  <c r="Q52" i="53"/>
  <c r="Q48" i="53"/>
  <c r="Q46" i="53"/>
  <c r="Q44" i="53"/>
  <c r="Q42" i="53"/>
  <c r="Q40" i="53"/>
  <c r="Q38" i="53"/>
  <c r="Q36" i="53"/>
  <c r="Q34" i="53"/>
  <c r="Q32" i="53"/>
  <c r="Q30" i="53"/>
  <c r="Q28" i="53"/>
  <c r="Q54" i="53"/>
  <c r="Q50" i="53"/>
  <c r="Q45" i="53"/>
  <c r="Q43" i="53"/>
  <c r="Q41" i="53"/>
  <c r="Q39" i="53"/>
  <c r="Q37" i="53"/>
  <c r="Q35" i="53"/>
  <c r="Q33" i="53"/>
  <c r="Q31" i="53"/>
  <c r="S89" i="53"/>
  <c r="S88" i="53"/>
  <c r="S86" i="53"/>
  <c r="S84" i="53"/>
  <c r="S87" i="53"/>
  <c r="S85" i="53"/>
  <c r="S83" i="53"/>
  <c r="S80" i="53"/>
  <c r="S78" i="53"/>
  <c r="S76" i="53"/>
  <c r="S82" i="53"/>
  <c r="S81" i="53"/>
  <c r="S79" i="53"/>
  <c r="S77" i="53"/>
  <c r="S75" i="53"/>
  <c r="S72" i="53"/>
  <c r="S70" i="53"/>
  <c r="S68" i="53"/>
  <c r="S66" i="53"/>
  <c r="S74" i="53"/>
  <c r="S73" i="53"/>
  <c r="S71" i="53"/>
  <c r="S69" i="53"/>
  <c r="S67" i="53"/>
  <c r="S65" i="53"/>
  <c r="S64" i="53"/>
  <c r="S62" i="53"/>
  <c r="S60" i="53"/>
  <c r="S58" i="53"/>
  <c r="S56" i="53"/>
  <c r="S63" i="53"/>
  <c r="S61" i="53"/>
  <c r="S59" i="53"/>
  <c r="S57" i="53"/>
  <c r="S55" i="53"/>
  <c r="S53" i="53"/>
  <c r="S51" i="53"/>
  <c r="S49" i="53"/>
  <c r="S47" i="53"/>
  <c r="S54" i="53"/>
  <c r="S50" i="53"/>
  <c r="S46" i="53"/>
  <c r="S44" i="53"/>
  <c r="S42" i="53"/>
  <c r="S40" i="53"/>
  <c r="S38" i="53"/>
  <c r="S36" i="53"/>
  <c r="S34" i="53"/>
  <c r="S32" i="53"/>
  <c r="S30" i="53"/>
  <c r="S28" i="53"/>
  <c r="S52" i="53"/>
  <c r="S48" i="53"/>
  <c r="S45" i="53"/>
  <c r="S43" i="53"/>
  <c r="S41" i="53"/>
  <c r="S39" i="53"/>
  <c r="S37" i="53"/>
  <c r="S35" i="53"/>
  <c r="S33" i="53"/>
  <c r="S31" i="53"/>
  <c r="U89" i="53"/>
  <c r="U88" i="53"/>
  <c r="U87" i="53"/>
  <c r="U84" i="53"/>
  <c r="U82" i="53"/>
  <c r="U86" i="53"/>
  <c r="U85" i="53"/>
  <c r="U83" i="53"/>
  <c r="U80" i="53"/>
  <c r="U78" i="53"/>
  <c r="U76" i="53"/>
  <c r="U81" i="53"/>
  <c r="U79" i="53"/>
  <c r="U77" i="53"/>
  <c r="U75" i="53"/>
  <c r="U74" i="53"/>
  <c r="U72" i="53"/>
  <c r="U70" i="53"/>
  <c r="U68" i="53"/>
  <c r="U66" i="53"/>
  <c r="U73" i="53"/>
  <c r="U71" i="53"/>
  <c r="U69" i="53"/>
  <c r="U67" i="53"/>
  <c r="U65" i="53"/>
  <c r="U64" i="53"/>
  <c r="U62" i="53"/>
  <c r="U60" i="53"/>
  <c r="U58" i="53"/>
  <c r="U56" i="53"/>
  <c r="U63" i="53"/>
  <c r="U61" i="53"/>
  <c r="U59" i="53"/>
  <c r="U57" i="53"/>
  <c r="U55" i="53"/>
  <c r="U53" i="53"/>
  <c r="U51" i="53"/>
  <c r="U49" i="53"/>
  <c r="U47" i="53"/>
  <c r="U52" i="53"/>
  <c r="U48" i="53"/>
  <c r="U46" i="53"/>
  <c r="U44" i="53"/>
  <c r="U42" i="53"/>
  <c r="U40" i="53"/>
  <c r="U38" i="53"/>
  <c r="U36" i="53"/>
  <c r="U34" i="53"/>
  <c r="U32" i="53"/>
  <c r="U30" i="53"/>
  <c r="U28" i="53"/>
  <c r="U54" i="53"/>
  <c r="U50" i="53"/>
  <c r="U45" i="53"/>
  <c r="U43" i="53"/>
  <c r="U41" i="53"/>
  <c r="U39" i="53"/>
  <c r="U37" i="53"/>
  <c r="U35" i="53"/>
  <c r="U33" i="53"/>
  <c r="U31" i="53"/>
  <c r="W89" i="53"/>
  <c r="W88" i="53"/>
  <c r="W86" i="53"/>
  <c r="W84" i="53"/>
  <c r="W82" i="53"/>
  <c r="W87" i="53"/>
  <c r="W85" i="53"/>
  <c r="W83" i="53"/>
  <c r="W80" i="53"/>
  <c r="W78" i="53"/>
  <c r="W76" i="53"/>
  <c r="W81" i="53"/>
  <c r="W79" i="53"/>
  <c r="W77" i="53"/>
  <c r="W75" i="53"/>
  <c r="W72" i="53"/>
  <c r="W70" i="53"/>
  <c r="W68" i="53"/>
  <c r="W66" i="53"/>
  <c r="W74" i="53"/>
  <c r="W73" i="53"/>
  <c r="W71" i="53"/>
  <c r="W69" i="53"/>
  <c r="W67" i="53"/>
  <c r="W65" i="53"/>
  <c r="W64" i="53"/>
  <c r="W62" i="53"/>
  <c r="W60" i="53"/>
  <c r="W58" i="53"/>
  <c r="W56" i="53"/>
  <c r="W63" i="53"/>
  <c r="W61" i="53"/>
  <c r="W59" i="53"/>
  <c r="W57" i="53"/>
  <c r="W55" i="53"/>
  <c r="W53" i="53"/>
  <c r="W51" i="53"/>
  <c r="W49" i="53"/>
  <c r="W47" i="53"/>
  <c r="W54" i="53"/>
  <c r="W50" i="53"/>
  <c r="W46" i="53"/>
  <c r="W44" i="53"/>
  <c r="W42" i="53"/>
  <c r="W40" i="53"/>
  <c r="W38" i="53"/>
  <c r="W36" i="53"/>
  <c r="W34" i="53"/>
  <c r="W32" i="53"/>
  <c r="W30" i="53"/>
  <c r="W28" i="53"/>
  <c r="W52" i="53"/>
  <c r="W48" i="53"/>
  <c r="W45" i="53"/>
  <c r="W43" i="53"/>
  <c r="W41" i="53"/>
  <c r="W39" i="53"/>
  <c r="W37" i="53"/>
  <c r="W35" i="53"/>
  <c r="W33" i="53"/>
  <c r="W31" i="53"/>
  <c r="Y89" i="53"/>
  <c r="Y88" i="53"/>
  <c r="Y87" i="53"/>
  <c r="Y84" i="53"/>
  <c r="Y82" i="53"/>
  <c r="Y86" i="53"/>
  <c r="Y85" i="53"/>
  <c r="Y83" i="53"/>
  <c r="Y80" i="53"/>
  <c r="Y78" i="53"/>
  <c r="Y76" i="53"/>
  <c r="Y81" i="53"/>
  <c r="Y79" i="53"/>
  <c r="Y77" i="53"/>
  <c r="Y75" i="53"/>
  <c r="Y74" i="53"/>
  <c r="Y72" i="53"/>
  <c r="Y70" i="53"/>
  <c r="Y68" i="53"/>
  <c r="Y66" i="53"/>
  <c r="Y73" i="53"/>
  <c r="Y71" i="53"/>
  <c r="Y69" i="53"/>
  <c r="Y67" i="53"/>
  <c r="Y65" i="53"/>
  <c r="Y64" i="53"/>
  <c r="Y62" i="53"/>
  <c r="Y60" i="53"/>
  <c r="Y58" i="53"/>
  <c r="Y56" i="53"/>
  <c r="Y63" i="53"/>
  <c r="Y61" i="53"/>
  <c r="Y59" i="53"/>
  <c r="Y57" i="53"/>
  <c r="Y55" i="53"/>
  <c r="Y53" i="53"/>
  <c r="Y51" i="53"/>
  <c r="Y49" i="53"/>
  <c r="Y47" i="53"/>
  <c r="Y52" i="53"/>
  <c r="Y48" i="53"/>
  <c r="Y46" i="53"/>
  <c r="Y44" i="53"/>
  <c r="Y42" i="53"/>
  <c r="Y40" i="53"/>
  <c r="Y38" i="53"/>
  <c r="Y36" i="53"/>
  <c r="Y34" i="53"/>
  <c r="Y32" i="53"/>
  <c r="Y30" i="53"/>
  <c r="Y28" i="53"/>
  <c r="Y54" i="53"/>
  <c r="Y50" i="53"/>
  <c r="Y45" i="53"/>
  <c r="Y43" i="53"/>
  <c r="Y41" i="53"/>
  <c r="Y39" i="53"/>
  <c r="Y37" i="53"/>
  <c r="Y35" i="53"/>
  <c r="Y33" i="53"/>
  <c r="Y31" i="53"/>
  <c r="AA89" i="53"/>
  <c r="AA88" i="53"/>
  <c r="AA87" i="53"/>
  <c r="AA86" i="53"/>
  <c r="AA84" i="53"/>
  <c r="AA82" i="53"/>
  <c r="AA85" i="53"/>
  <c r="AA83" i="53"/>
  <c r="AA80" i="53"/>
  <c r="AA78" i="53"/>
  <c r="AA76" i="53"/>
  <c r="AA81" i="53"/>
  <c r="AA79" i="53"/>
  <c r="AA77" i="53"/>
  <c r="AA75" i="53"/>
  <c r="AA72" i="53"/>
  <c r="AA70" i="53"/>
  <c r="AA68" i="53"/>
  <c r="AA66" i="53"/>
  <c r="AA74" i="53"/>
  <c r="AA73" i="53"/>
  <c r="AA71" i="53"/>
  <c r="AA69" i="53"/>
  <c r="AA67" i="53"/>
  <c r="AA65" i="53"/>
  <c r="AA64" i="53"/>
  <c r="AA62" i="53"/>
  <c r="AA60" i="53"/>
  <c r="AA58" i="53"/>
  <c r="AA56" i="53"/>
  <c r="AA63" i="53"/>
  <c r="AA61" i="53"/>
  <c r="AA59" i="53"/>
  <c r="AA57" i="53"/>
  <c r="AA55" i="53"/>
  <c r="AA53" i="53"/>
  <c r="AA51" i="53"/>
  <c r="AA49" i="53"/>
  <c r="AA47" i="53"/>
  <c r="AA54" i="53"/>
  <c r="AA50" i="53"/>
  <c r="AA46" i="53"/>
  <c r="AA44" i="53"/>
  <c r="AA42" i="53"/>
  <c r="AA40" i="53"/>
  <c r="AA38" i="53"/>
  <c r="AA36" i="53"/>
  <c r="AA34" i="53"/>
  <c r="AA32" i="53"/>
  <c r="AA30" i="53"/>
  <c r="AA28" i="53"/>
  <c r="AA52" i="53"/>
  <c r="AA48" i="53"/>
  <c r="AA45" i="53"/>
  <c r="AA43" i="53"/>
  <c r="AA41" i="53"/>
  <c r="AA39" i="53"/>
  <c r="AA37" i="53"/>
  <c r="AA35" i="53"/>
  <c r="AA33" i="53"/>
  <c r="AA31" i="53"/>
  <c r="AC89" i="53"/>
  <c r="AC88" i="53"/>
  <c r="AC87" i="53"/>
  <c r="AC84" i="53"/>
  <c r="AC82" i="53"/>
  <c r="AC86" i="53"/>
  <c r="AC85" i="53"/>
  <c r="AC83" i="53"/>
  <c r="AC80" i="53"/>
  <c r="AC78" i="53"/>
  <c r="AC76" i="53"/>
  <c r="AC81" i="53"/>
  <c r="AC79" i="53"/>
  <c r="AC77" i="53"/>
  <c r="AC75" i="53"/>
  <c r="AC74" i="53"/>
  <c r="AC72" i="53"/>
  <c r="AC70" i="53"/>
  <c r="AC68" i="53"/>
  <c r="AC66" i="53"/>
  <c r="AC73" i="53"/>
  <c r="AC71" i="53"/>
  <c r="AC69" i="53"/>
  <c r="AC67" i="53"/>
  <c r="AC65" i="53"/>
  <c r="AC64" i="53"/>
  <c r="AC62" i="53"/>
  <c r="AC60" i="53"/>
  <c r="AC58" i="53"/>
  <c r="AC56" i="53"/>
  <c r="AC63" i="53"/>
  <c r="AC61" i="53"/>
  <c r="AC59" i="53"/>
  <c r="AC57" i="53"/>
  <c r="AC55" i="53"/>
  <c r="AC53" i="53"/>
  <c r="AC51" i="53"/>
  <c r="AC49" i="53"/>
  <c r="AC47" i="53"/>
  <c r="AC52" i="53"/>
  <c r="AC48" i="53"/>
  <c r="AC46" i="53"/>
  <c r="AC44" i="53"/>
  <c r="AC42" i="53"/>
  <c r="AC40" i="53"/>
  <c r="AC38" i="53"/>
  <c r="AC36" i="53"/>
  <c r="AC34" i="53"/>
  <c r="AC32" i="53"/>
  <c r="AC30" i="53"/>
  <c r="AC28" i="53"/>
  <c r="AC54" i="53"/>
  <c r="AC50" i="53"/>
  <c r="AC45" i="53"/>
  <c r="AC43" i="53"/>
  <c r="AC41" i="53"/>
  <c r="AC39" i="53"/>
  <c r="AC37" i="53"/>
  <c r="AC35" i="53"/>
  <c r="AC33" i="53"/>
  <c r="AC31" i="53"/>
  <c r="AE89" i="53"/>
  <c r="AE88" i="53"/>
  <c r="AE87" i="53"/>
  <c r="AE86" i="53"/>
  <c r="AE84" i="53"/>
  <c r="AE82" i="53"/>
  <c r="AE85" i="53"/>
  <c r="AE83" i="53"/>
  <c r="AE80" i="53"/>
  <c r="AE78" i="53"/>
  <c r="AE76" i="53"/>
  <c r="AE81" i="53"/>
  <c r="AE79" i="53"/>
  <c r="AE77" i="53"/>
  <c r="AE75" i="53"/>
  <c r="AE72" i="53"/>
  <c r="AE70" i="53"/>
  <c r="AE68" i="53"/>
  <c r="AE66" i="53"/>
  <c r="AE74" i="53"/>
  <c r="AE73" i="53"/>
  <c r="AE71" i="53"/>
  <c r="AE69" i="53"/>
  <c r="AE67" i="53"/>
  <c r="AE65" i="53"/>
  <c r="AE64" i="53"/>
  <c r="AE62" i="53"/>
  <c r="AE60" i="53"/>
  <c r="AE58" i="53"/>
  <c r="AE56" i="53"/>
  <c r="AE63" i="53"/>
  <c r="AE61" i="53"/>
  <c r="AE59" i="53"/>
  <c r="AE57" i="53"/>
  <c r="AE55" i="53"/>
  <c r="AE53" i="53"/>
  <c r="AE51" i="53"/>
  <c r="AE49" i="53"/>
  <c r="AE47" i="53"/>
  <c r="AE54" i="53"/>
  <c r="AE50" i="53"/>
  <c r="AE46" i="53"/>
  <c r="AE44" i="53"/>
  <c r="AE42" i="53"/>
  <c r="AE40" i="53"/>
  <c r="AE38" i="53"/>
  <c r="AE36" i="53"/>
  <c r="AE34" i="53"/>
  <c r="AE32" i="53"/>
  <c r="AE30" i="53"/>
  <c r="AE28" i="53"/>
  <c r="AE52" i="53"/>
  <c r="AE48" i="53"/>
  <c r="AE45" i="53"/>
  <c r="AE43" i="53"/>
  <c r="AE41" i="53"/>
  <c r="AE39" i="53"/>
  <c r="AE37" i="53"/>
  <c r="AE35" i="53"/>
  <c r="AE33" i="53"/>
  <c r="AE31" i="53"/>
  <c r="AG89" i="53"/>
  <c r="AG88" i="53"/>
  <c r="AG87" i="53"/>
  <c r="AG84" i="53"/>
  <c r="AG82" i="53"/>
  <c r="AG86" i="53"/>
  <c r="AG85" i="53"/>
  <c r="AG83" i="53"/>
  <c r="AG80" i="53"/>
  <c r="AG78" i="53"/>
  <c r="AG76" i="53"/>
  <c r="AG81" i="53"/>
  <c r="AG79" i="53"/>
  <c r="AG77" i="53"/>
  <c r="AG75" i="53"/>
  <c r="AG74" i="53"/>
  <c r="AG72" i="53"/>
  <c r="AG70" i="53"/>
  <c r="AG68" i="53"/>
  <c r="AG66" i="53"/>
  <c r="AG73" i="53"/>
  <c r="AG71" i="53"/>
  <c r="AG69" i="53"/>
  <c r="AG67" i="53"/>
  <c r="AG65" i="53"/>
  <c r="AG64" i="53"/>
  <c r="AG62" i="53"/>
  <c r="AG60" i="53"/>
  <c r="AG58" i="53"/>
  <c r="AG56" i="53"/>
  <c r="AG63" i="53"/>
  <c r="AG61" i="53"/>
  <c r="AG59" i="53"/>
  <c r="AG57" i="53"/>
  <c r="AG55" i="53"/>
  <c r="AG53" i="53"/>
  <c r="AG51" i="53"/>
  <c r="AG49" i="53"/>
  <c r="AG47" i="53"/>
  <c r="AG52" i="53"/>
  <c r="AG48" i="53"/>
  <c r="AG46" i="53"/>
  <c r="AG44" i="53"/>
  <c r="AG42" i="53"/>
  <c r="AG40" i="53"/>
  <c r="AG38" i="53"/>
  <c r="AG36" i="53"/>
  <c r="AG34" i="53"/>
  <c r="AG32" i="53"/>
  <c r="AG30" i="53"/>
  <c r="AG28" i="53"/>
  <c r="AG54" i="53"/>
  <c r="AG50" i="53"/>
  <c r="AG45" i="53"/>
  <c r="AG43" i="53"/>
  <c r="AG41" i="53"/>
  <c r="AG39" i="53"/>
  <c r="AG37" i="53"/>
  <c r="AG35" i="53"/>
  <c r="AG33" i="53"/>
  <c r="AG31" i="53"/>
  <c r="E13" i="53"/>
  <c r="G13" i="53"/>
  <c r="I13" i="53"/>
  <c r="K13" i="53"/>
  <c r="M13" i="53"/>
  <c r="O13" i="53"/>
  <c r="Q13" i="53"/>
  <c r="S13" i="53"/>
  <c r="U13" i="53"/>
  <c r="W13" i="53"/>
  <c r="Y13" i="53"/>
  <c r="AA13" i="53"/>
  <c r="AC13" i="53"/>
  <c r="AE13" i="53"/>
  <c r="AG13" i="53"/>
  <c r="F14" i="53"/>
  <c r="H14" i="53"/>
  <c r="J14" i="53"/>
  <c r="L14" i="53"/>
  <c r="N14" i="53"/>
  <c r="P14" i="53"/>
  <c r="R14" i="53"/>
  <c r="T14" i="53"/>
  <c r="V14" i="53"/>
  <c r="X14" i="53"/>
  <c r="Z14" i="53"/>
  <c r="AB14" i="53"/>
  <c r="AD14" i="53"/>
  <c r="AF14" i="53"/>
  <c r="AH14" i="53"/>
  <c r="BN14" i="53"/>
  <c r="BP14" i="53"/>
  <c r="EM14" i="53"/>
  <c r="EO14" i="53"/>
  <c r="FU14" i="53"/>
  <c r="E15" i="53"/>
  <c r="G15" i="53"/>
  <c r="I15" i="53"/>
  <c r="K15" i="53"/>
  <c r="M15" i="53"/>
  <c r="O15" i="53"/>
  <c r="Q15" i="53"/>
  <c r="S15" i="53"/>
  <c r="U15" i="53"/>
  <c r="W15" i="53"/>
  <c r="Y15" i="53"/>
  <c r="AA15" i="53"/>
  <c r="AC15" i="53"/>
  <c r="AE15" i="53"/>
  <c r="AG15" i="53"/>
  <c r="F16" i="53"/>
  <c r="H16" i="53"/>
  <c r="J16" i="53"/>
  <c r="L16" i="53"/>
  <c r="N16" i="53"/>
  <c r="P16" i="53"/>
  <c r="R16" i="53"/>
  <c r="T16" i="53"/>
  <c r="V16" i="53"/>
  <c r="X16" i="53"/>
  <c r="Z16" i="53"/>
  <c r="AB16" i="53"/>
  <c r="AD16" i="53"/>
  <c r="AF16" i="53"/>
  <c r="AH16" i="53"/>
  <c r="BN16" i="53"/>
  <c r="BP16" i="53"/>
  <c r="EM16" i="53"/>
  <c r="EO16" i="53"/>
  <c r="FU16" i="53"/>
  <c r="E17" i="53"/>
  <c r="G17" i="53"/>
  <c r="I17" i="53"/>
  <c r="K17" i="53"/>
  <c r="M17" i="53"/>
  <c r="O17" i="53"/>
  <c r="Q17" i="53"/>
  <c r="S17" i="53"/>
  <c r="U17" i="53"/>
  <c r="W17" i="53"/>
  <c r="Y17" i="53"/>
  <c r="AA17" i="53"/>
  <c r="AC17" i="53"/>
  <c r="AE17" i="53"/>
  <c r="AG17" i="53"/>
  <c r="F18" i="53"/>
  <c r="H18" i="53"/>
  <c r="J18" i="53"/>
  <c r="L18" i="53"/>
  <c r="N18" i="53"/>
  <c r="P18" i="53"/>
  <c r="R18" i="53"/>
  <c r="T18" i="53"/>
  <c r="V18" i="53"/>
  <c r="X18" i="53"/>
  <c r="Z18" i="53"/>
  <c r="AB18" i="53"/>
  <c r="AD18" i="53"/>
  <c r="AF18" i="53"/>
  <c r="AH18" i="53"/>
  <c r="BN18" i="53"/>
  <c r="BP18" i="53"/>
  <c r="EM18" i="53"/>
  <c r="EO18" i="53"/>
  <c r="E19" i="53"/>
  <c r="G19" i="53"/>
  <c r="I19" i="53"/>
  <c r="K19" i="53"/>
  <c r="M19" i="53"/>
  <c r="O19" i="53"/>
  <c r="Q19" i="53"/>
  <c r="S19" i="53"/>
  <c r="U19" i="53"/>
  <c r="W19" i="53"/>
  <c r="Y19" i="53"/>
  <c r="AA19" i="53"/>
  <c r="AC19" i="53"/>
  <c r="AE19" i="53"/>
  <c r="AG19" i="53"/>
  <c r="F20" i="53"/>
  <c r="H20" i="53"/>
  <c r="J20" i="53"/>
  <c r="L20" i="53"/>
  <c r="N20" i="53"/>
  <c r="P20" i="53"/>
  <c r="R20" i="53"/>
  <c r="T20" i="53"/>
  <c r="V20" i="53"/>
  <c r="X20" i="53"/>
  <c r="Z20" i="53"/>
  <c r="AB20" i="53"/>
  <c r="AD20" i="53"/>
  <c r="AF20" i="53"/>
  <c r="AH20" i="53"/>
  <c r="BN20" i="53"/>
  <c r="BP20" i="53"/>
  <c r="EM20" i="53"/>
  <c r="EO20" i="53"/>
  <c r="E21" i="53"/>
  <c r="G21" i="53"/>
  <c r="I21" i="53"/>
  <c r="K21" i="53"/>
  <c r="M21" i="53"/>
  <c r="O21" i="53"/>
  <c r="Q21" i="53"/>
  <c r="S21" i="53"/>
  <c r="U21" i="53"/>
  <c r="W21" i="53"/>
  <c r="Y21" i="53"/>
  <c r="AA21" i="53"/>
  <c r="AC21" i="53"/>
  <c r="AE21" i="53"/>
  <c r="AG21" i="53"/>
  <c r="F22" i="53"/>
  <c r="H22" i="53"/>
  <c r="J22" i="53"/>
  <c r="L22" i="53"/>
  <c r="N22" i="53"/>
  <c r="P22" i="53"/>
  <c r="R22" i="53"/>
  <c r="T22" i="53"/>
  <c r="V22" i="53"/>
  <c r="X22" i="53"/>
  <c r="Z22" i="53"/>
  <c r="AB22" i="53"/>
  <c r="AD22" i="53"/>
  <c r="AF22" i="53"/>
  <c r="AH22" i="53"/>
  <c r="BL22" i="53"/>
  <c r="BN22" i="53"/>
  <c r="BP22" i="53"/>
  <c r="EK22" i="53"/>
  <c r="EM22" i="53"/>
  <c r="EO22" i="53"/>
  <c r="E23" i="53"/>
  <c r="G23" i="53"/>
  <c r="I23" i="53"/>
  <c r="K23" i="53"/>
  <c r="M23" i="53"/>
  <c r="O23" i="53"/>
  <c r="Q23" i="53"/>
  <c r="S23" i="53"/>
  <c r="U23" i="53"/>
  <c r="W23" i="53"/>
  <c r="Y23" i="53"/>
  <c r="AA23" i="53"/>
  <c r="AC23" i="53"/>
  <c r="AE23" i="53"/>
  <c r="AG23" i="53"/>
  <c r="BO23" i="53"/>
  <c r="EN23" i="53"/>
  <c r="F24" i="53"/>
  <c r="H24" i="53"/>
  <c r="J24" i="53"/>
  <c r="L24" i="53"/>
  <c r="N24" i="53"/>
  <c r="P24" i="53"/>
  <c r="R24" i="53"/>
  <c r="T24" i="53"/>
  <c r="V24" i="53"/>
  <c r="X24" i="53"/>
  <c r="Z24" i="53"/>
  <c r="AB24" i="53"/>
  <c r="AD24" i="53"/>
  <c r="AF24" i="53"/>
  <c r="AH24" i="53"/>
  <c r="BL24" i="53"/>
  <c r="BN24" i="53"/>
  <c r="BP24" i="53"/>
  <c r="EK24" i="53"/>
  <c r="EM24" i="53"/>
  <c r="EO24" i="53"/>
  <c r="E25" i="53"/>
  <c r="G25" i="53"/>
  <c r="I25" i="53"/>
  <c r="K25" i="53"/>
  <c r="M25" i="53"/>
  <c r="O25" i="53"/>
  <c r="Q25" i="53"/>
  <c r="S25" i="53"/>
  <c r="U25" i="53"/>
  <c r="W25" i="53"/>
  <c r="Y25" i="53"/>
  <c r="AA25" i="53"/>
  <c r="AC25" i="53"/>
  <c r="AE25" i="53"/>
  <c r="AG25" i="53"/>
  <c r="BO25" i="53"/>
  <c r="EN25" i="53"/>
  <c r="F26" i="53"/>
  <c r="H26" i="53"/>
  <c r="J26" i="53"/>
  <c r="L26" i="53"/>
  <c r="N26" i="53"/>
  <c r="P26" i="53"/>
  <c r="R26" i="53"/>
  <c r="T26" i="53"/>
  <c r="V26" i="53"/>
  <c r="X26" i="53"/>
  <c r="Z26" i="53"/>
  <c r="AB26" i="53"/>
  <c r="AD26" i="53"/>
  <c r="AF26" i="53"/>
  <c r="AH26" i="53"/>
  <c r="BL26" i="53"/>
  <c r="BN26" i="53"/>
  <c r="BP26" i="53"/>
  <c r="EK26" i="53"/>
  <c r="EM26" i="53"/>
  <c r="EO26" i="53"/>
  <c r="E27" i="53"/>
  <c r="G27" i="53"/>
  <c r="I27" i="53"/>
  <c r="K27" i="53"/>
  <c r="M27" i="53"/>
  <c r="O27" i="53"/>
  <c r="Q27" i="53"/>
  <c r="S27" i="53"/>
  <c r="U27" i="53"/>
  <c r="W27" i="53"/>
  <c r="Y27" i="53"/>
  <c r="AA27" i="53"/>
  <c r="AC27" i="53"/>
  <c r="AE27" i="53"/>
  <c r="AG27" i="53"/>
  <c r="BO27" i="53"/>
  <c r="EN27" i="53"/>
  <c r="F28" i="53"/>
  <c r="J28" i="53"/>
  <c r="N28" i="53"/>
  <c r="R28" i="53"/>
  <c r="V28" i="53"/>
  <c r="Z28" i="53"/>
  <c r="AD28" i="53"/>
  <c r="AH28" i="53"/>
  <c r="BL28" i="53"/>
  <c r="BP28" i="53"/>
  <c r="EK28" i="53"/>
  <c r="EO28" i="53"/>
  <c r="E29" i="53"/>
  <c r="I29" i="53"/>
  <c r="M29" i="53"/>
  <c r="Q29" i="53"/>
  <c r="U29" i="53"/>
  <c r="Y29" i="53"/>
  <c r="AC29" i="53"/>
  <c r="AG29" i="53"/>
  <c r="BO29" i="53"/>
  <c r="EN29" i="53"/>
  <c r="H30" i="53"/>
  <c r="L30" i="53"/>
  <c r="P30" i="53"/>
  <c r="D50" i="53"/>
  <c r="D54" i="53"/>
  <c r="D52" i="53"/>
  <c r="CW103" i="53"/>
  <c r="CY103" i="53" s="1"/>
  <c r="CQ100" i="53"/>
  <c r="CS100" i="53" s="1"/>
  <c r="CS92" i="53"/>
  <c r="CX100" i="53"/>
  <c r="CZ100" i="53" s="1"/>
  <c r="DC100" i="53"/>
  <c r="DE100" i="53" s="1"/>
  <c r="DE92" i="53"/>
  <c r="CR101" i="53"/>
  <c r="CT101" i="53" s="1"/>
  <c r="DD101" i="53"/>
  <c r="DF101" i="53" s="1"/>
  <c r="CR102" i="53"/>
  <c r="CT102" i="53" s="1"/>
  <c r="CW102" i="53"/>
  <c r="CY102" i="53" s="1"/>
  <c r="CY94" i="53"/>
  <c r="DD102" i="53"/>
  <c r="DF102" i="53" s="1"/>
  <c r="CR103" i="53"/>
  <c r="CT103" i="53" s="1"/>
  <c r="DK95" i="53"/>
  <c r="CR100" i="53"/>
  <c r="CT100" i="53" s="1"/>
  <c r="CW100" i="53"/>
  <c r="CY100" i="53" s="1"/>
  <c r="CY92" i="53"/>
  <c r="DD100" i="53"/>
  <c r="DF100" i="53" s="1"/>
  <c r="CT93" i="53"/>
  <c r="CX101" i="53"/>
  <c r="CZ101" i="53" s="1"/>
  <c r="DF93" i="53"/>
  <c r="CQ102" i="53"/>
  <c r="CS102" i="53" s="1"/>
  <c r="CS94" i="53"/>
  <c r="CX102" i="53"/>
  <c r="CZ102" i="53" s="1"/>
  <c r="DC102" i="53"/>
  <c r="DE102" i="53" s="1"/>
  <c r="DE94" i="53"/>
  <c r="CY95" i="53"/>
  <c r="DD103" i="53"/>
  <c r="DF103" i="53" s="1"/>
  <c r="CT92" i="53"/>
  <c r="CZ92" i="53"/>
  <c r="DF92" i="53"/>
  <c r="CT94" i="53"/>
  <c r="CZ94" i="53"/>
  <c r="DF94" i="53"/>
  <c r="CX103" i="53"/>
  <c r="CZ103" i="53" s="1"/>
  <c r="CT95" i="53"/>
  <c r="CZ95" i="53"/>
  <c r="DF95" i="53"/>
  <c r="DL95" i="53"/>
  <c r="DU15" i="12"/>
  <c r="DV15" i="12"/>
  <c r="DW15" i="12"/>
  <c r="DX15" i="12"/>
  <c r="DU16" i="12"/>
  <c r="DV16" i="12"/>
  <c r="DU17" i="12"/>
  <c r="DV17" i="12"/>
  <c r="DW17" i="12"/>
  <c r="DX17" i="12"/>
  <c r="DU18" i="12"/>
  <c r="DU19" i="12"/>
  <c r="DV19" i="12"/>
  <c r="DW19" i="12"/>
  <c r="DU20" i="12"/>
  <c r="DU21" i="12"/>
  <c r="DV21" i="12"/>
  <c r="DW21" i="12"/>
  <c r="DU22" i="12"/>
  <c r="DU23" i="12"/>
  <c r="DV23" i="12"/>
  <c r="DW23" i="12"/>
  <c r="DU24" i="12"/>
  <c r="DU25" i="12"/>
  <c r="DV25" i="12"/>
  <c r="DW25" i="12"/>
  <c r="DU26" i="12"/>
  <c r="DU27" i="12"/>
  <c r="DV27" i="12"/>
  <c r="DW27" i="12"/>
  <c r="DU28" i="12"/>
  <c r="DU29" i="12"/>
  <c r="DV29" i="12"/>
  <c r="DW29" i="12"/>
  <c r="DU30" i="12"/>
  <c r="DU31" i="12"/>
  <c r="DV31" i="12"/>
  <c r="DW31" i="12"/>
  <c r="DU33" i="12"/>
  <c r="DV33" i="12"/>
  <c r="DU35" i="12"/>
  <c r="DV35" i="12"/>
  <c r="DU37" i="12"/>
  <c r="DV37" i="12"/>
  <c r="DU38" i="12"/>
  <c r="DU39" i="12"/>
  <c r="DV39" i="12"/>
  <c r="DW39" i="12"/>
  <c r="DU41" i="12"/>
  <c r="DV41" i="12"/>
  <c r="DU42" i="12"/>
  <c r="DU43" i="12"/>
  <c r="DV43" i="12"/>
  <c r="DW43" i="12"/>
  <c r="DU45" i="12"/>
  <c r="DV45" i="12"/>
  <c r="DU47" i="12"/>
  <c r="DV47" i="12"/>
  <c r="DU48" i="12"/>
  <c r="DU49" i="12"/>
  <c r="DV49" i="12"/>
  <c r="DW49" i="12"/>
  <c r="DV14" i="12"/>
  <c r="DU14" i="12"/>
  <c r="H315" i="73" l="1"/>
  <c r="G316" i="73"/>
  <c r="EG27" i="53"/>
  <c r="DY26" i="53"/>
  <c r="EG23" i="53"/>
  <c r="DY22" i="53"/>
  <c r="EG18" i="53"/>
  <c r="EG14" i="53"/>
  <c r="EG26" i="53"/>
  <c r="EG22" i="53"/>
  <c r="ED26" i="53"/>
  <c r="EF27" i="53"/>
  <c r="EE26" i="53"/>
  <c r="DX24" i="53"/>
  <c r="DX20" i="53"/>
  <c r="EE18" i="53"/>
  <c r="DX16" i="53"/>
  <c r="DX14" i="53"/>
  <c r="ED24" i="53"/>
  <c r="ED22" i="53"/>
  <c r="EF14" i="53"/>
  <c r="EF25" i="53"/>
  <c r="EF16" i="53"/>
  <c r="EF24" i="53"/>
  <c r="EG29" i="53"/>
  <c r="EH28" i="53"/>
  <c r="EF28" i="53"/>
  <c r="EG24" i="53"/>
  <c r="EF26" i="53"/>
  <c r="EF22" i="53"/>
  <c r="EG16" i="53"/>
  <c r="DJ103" i="53"/>
  <c r="EF20" i="53"/>
  <c r="CI7" i="53"/>
  <c r="EF18" i="53"/>
  <c r="DJ101" i="53"/>
  <c r="GJ89" i="53"/>
  <c r="ED28" i="53"/>
  <c r="EH26" i="53"/>
  <c r="EG25" i="53"/>
  <c r="EH24" i="53"/>
  <c r="EH22" i="53"/>
  <c r="EH20" i="53"/>
  <c r="EH18" i="53"/>
  <c r="EG20" i="53"/>
  <c r="AF89" i="52"/>
  <c r="AF88" i="52"/>
  <c r="AB90" i="52"/>
  <c r="GD89" i="53"/>
  <c r="A128" i="53" s="1"/>
  <c r="A114" i="52" s="1"/>
  <c r="AD86" i="52"/>
  <c r="EH27" i="53"/>
  <c r="EE20" i="53"/>
  <c r="EE16" i="53"/>
  <c r="EE14" i="53"/>
  <c r="AD88" i="52"/>
  <c r="DI103" i="53"/>
  <c r="DI102" i="53"/>
  <c r="CC11" i="53"/>
  <c r="CO11" i="53"/>
  <c r="DZ27" i="53"/>
  <c r="DW26" i="53"/>
  <c r="DW24" i="53"/>
  <c r="AC88" i="52"/>
  <c r="AF87" i="52"/>
  <c r="DZ23" i="53"/>
  <c r="DW22" i="53"/>
  <c r="AC86" i="52"/>
  <c r="DZ18" i="53"/>
  <c r="DX18" i="53"/>
  <c r="DZ14" i="53"/>
  <c r="DZ26" i="53"/>
  <c r="EA25" i="53"/>
  <c r="AG89" i="52"/>
  <c r="EA23" i="53"/>
  <c r="AG87" i="52"/>
  <c r="DZ22" i="53"/>
  <c r="AG88" i="52"/>
  <c r="EA16" i="53"/>
  <c r="EA14" i="53"/>
  <c r="AG86" i="52"/>
  <c r="AE86" i="52"/>
  <c r="DY14" i="53"/>
  <c r="Z90" i="52"/>
  <c r="W90" i="52"/>
  <c r="DY27" i="53"/>
  <c r="DX26" i="53"/>
  <c r="DY25" i="53"/>
  <c r="AE89" i="52"/>
  <c r="DY23" i="53"/>
  <c r="AE87" i="52"/>
  <c r="DX22" i="53"/>
  <c r="DY16" i="53"/>
  <c r="AE88" i="52"/>
  <c r="CI11" i="53"/>
  <c r="CL5" i="53"/>
  <c r="CO7" i="53" s="1"/>
  <c r="BZ5" i="53"/>
  <c r="CC7" i="53" s="1"/>
  <c r="FS87" i="53"/>
  <c r="FP89" i="53"/>
  <c r="FC89" i="53"/>
  <c r="A124" i="53" s="1"/>
  <c r="A110" i="52" s="1"/>
  <c r="BD89" i="53"/>
  <c r="BL87" i="53"/>
  <c r="BK87" i="53"/>
  <c r="FJ89" i="53"/>
  <c r="E3" i="53" s="1"/>
  <c r="EV89" i="53"/>
  <c r="BJ89" i="53"/>
  <c r="AW89" i="53"/>
  <c r="A110" i="53" s="1"/>
  <c r="A96" i="52" s="1"/>
  <c r="DV87" i="53"/>
  <c r="FR87" i="53"/>
  <c r="EJ87" i="53"/>
  <c r="EC87" i="53"/>
  <c r="FW87" i="53"/>
  <c r="EK87" i="53"/>
  <c r="HF20" i="53"/>
  <c r="HD20" i="53"/>
  <c r="HB20" i="53"/>
  <c r="HF16" i="53"/>
  <c r="HD16" i="53"/>
  <c r="HB16" i="53"/>
  <c r="CT105" i="53"/>
  <c r="GT18" i="53"/>
  <c r="GR18" i="53"/>
  <c r="GP18" i="53"/>
  <c r="GT14" i="53"/>
  <c r="GR14" i="53"/>
  <c r="GP14" i="53"/>
  <c r="GS20" i="53"/>
  <c r="GQ20" i="53"/>
  <c r="GO20" i="53"/>
  <c r="GS16" i="53"/>
  <c r="GQ16" i="53"/>
  <c r="GO16" i="53"/>
  <c r="GT19" i="53"/>
  <c r="GR19" i="53"/>
  <c r="GP19" i="53"/>
  <c r="GT15" i="53"/>
  <c r="GR15" i="53"/>
  <c r="GP15" i="53"/>
  <c r="CY105" i="53"/>
  <c r="GY18" i="53"/>
  <c r="GW18" i="53"/>
  <c r="GU18" i="53"/>
  <c r="GY14" i="53"/>
  <c r="GW14" i="53"/>
  <c r="GU14" i="53"/>
  <c r="HF84" i="53"/>
  <c r="HD84" i="53"/>
  <c r="HB84" i="53"/>
  <c r="HF80" i="53"/>
  <c r="HD80" i="53"/>
  <c r="HB80" i="53"/>
  <c r="HF76" i="53"/>
  <c r="HD76" i="53"/>
  <c r="HB76" i="53"/>
  <c r="HF72" i="53"/>
  <c r="HD72" i="53"/>
  <c r="HB72" i="53"/>
  <c r="HF68" i="53"/>
  <c r="HD68" i="53"/>
  <c r="HB68" i="53"/>
  <c r="HF64" i="53"/>
  <c r="HD64" i="53"/>
  <c r="HB64" i="53"/>
  <c r="HF60" i="53"/>
  <c r="HD60" i="53"/>
  <c r="HB60" i="53"/>
  <c r="HF56" i="53"/>
  <c r="HD56" i="53"/>
  <c r="HB56" i="53"/>
  <c r="HF52" i="53"/>
  <c r="HD52" i="53"/>
  <c r="HB52" i="53"/>
  <c r="HD28" i="53"/>
  <c r="HF24" i="53"/>
  <c r="HD24" i="53"/>
  <c r="HB24" i="53"/>
  <c r="HF28" i="53"/>
  <c r="HB28" i="53"/>
  <c r="GZ82" i="53"/>
  <c r="GX82" i="53"/>
  <c r="GV82" i="53"/>
  <c r="GZ78" i="53"/>
  <c r="GX78" i="53"/>
  <c r="GV78" i="53"/>
  <c r="GZ74" i="53"/>
  <c r="GX74" i="53"/>
  <c r="GV74" i="53"/>
  <c r="GZ70" i="53"/>
  <c r="GX70" i="53"/>
  <c r="GV70" i="53"/>
  <c r="GZ66" i="53"/>
  <c r="GX66" i="53"/>
  <c r="GV66" i="53"/>
  <c r="GZ62" i="53"/>
  <c r="GX62" i="53"/>
  <c r="GV62" i="53"/>
  <c r="GZ58" i="53"/>
  <c r="GX58" i="53"/>
  <c r="GV58" i="53"/>
  <c r="GZ54" i="53"/>
  <c r="GX54" i="53"/>
  <c r="GV54" i="53"/>
  <c r="GZ50" i="53"/>
  <c r="GX50" i="53"/>
  <c r="GV50" i="53"/>
  <c r="GZ26" i="53"/>
  <c r="GX26" i="53"/>
  <c r="GV26" i="53"/>
  <c r="GZ22" i="53"/>
  <c r="GX22" i="53"/>
  <c r="GV22" i="53"/>
  <c r="GY85" i="53"/>
  <c r="GW85" i="53"/>
  <c r="GU85" i="53"/>
  <c r="GY81" i="53"/>
  <c r="GW81" i="53"/>
  <c r="GU81" i="53"/>
  <c r="GY77" i="53"/>
  <c r="GW77" i="53"/>
  <c r="GU77" i="53"/>
  <c r="GY73" i="53"/>
  <c r="GW73" i="53"/>
  <c r="GU73" i="53"/>
  <c r="GY69" i="53"/>
  <c r="GW69" i="53"/>
  <c r="GU69" i="53"/>
  <c r="GY65" i="53"/>
  <c r="GW65" i="53"/>
  <c r="GU65" i="53"/>
  <c r="GY61" i="53"/>
  <c r="GW61" i="53"/>
  <c r="GU61" i="53"/>
  <c r="GY57" i="53"/>
  <c r="GW57" i="53"/>
  <c r="GU57" i="53"/>
  <c r="GY53" i="53"/>
  <c r="GW53" i="53"/>
  <c r="GU53" i="53"/>
  <c r="GY29" i="53"/>
  <c r="GU29" i="53"/>
  <c r="GY25" i="53"/>
  <c r="GW25" i="53"/>
  <c r="GU25" i="53"/>
  <c r="GW29" i="53"/>
  <c r="HF21" i="53"/>
  <c r="HD21" i="53"/>
  <c r="HB21" i="53"/>
  <c r="HF17" i="53"/>
  <c r="HD17" i="53"/>
  <c r="HB17" i="53"/>
  <c r="GT21" i="53"/>
  <c r="GR21" i="53"/>
  <c r="GP21" i="53"/>
  <c r="GT17" i="53"/>
  <c r="GR17" i="53"/>
  <c r="GP17" i="53"/>
  <c r="GZ20" i="53"/>
  <c r="GX20" i="53"/>
  <c r="GV20" i="53"/>
  <c r="GZ16" i="53"/>
  <c r="GX16" i="53"/>
  <c r="GV16" i="53"/>
  <c r="CZ105" i="53"/>
  <c r="GZ18" i="53"/>
  <c r="GX18" i="53"/>
  <c r="GV18" i="53"/>
  <c r="GZ14" i="53"/>
  <c r="GX14" i="53"/>
  <c r="GV14" i="53"/>
  <c r="HF85" i="53"/>
  <c r="HD85" i="53"/>
  <c r="HB85" i="53"/>
  <c r="HF81" i="53"/>
  <c r="HD81" i="53"/>
  <c r="HB81" i="53"/>
  <c r="HF77" i="53"/>
  <c r="HD77" i="53"/>
  <c r="HB77" i="53"/>
  <c r="HD73" i="53"/>
  <c r="HF69" i="53"/>
  <c r="HD69" i="53"/>
  <c r="HB69" i="53"/>
  <c r="HF65" i="53"/>
  <c r="HD65" i="53"/>
  <c r="HB65" i="53"/>
  <c r="HF73" i="53"/>
  <c r="HB73" i="53"/>
  <c r="HF61" i="53"/>
  <c r="HD61" i="53"/>
  <c r="HB61" i="53"/>
  <c r="HF57" i="53"/>
  <c r="HD57" i="53"/>
  <c r="HB57" i="53"/>
  <c r="HF53" i="53"/>
  <c r="HB53" i="53"/>
  <c r="HF29" i="53"/>
  <c r="HD29" i="53"/>
  <c r="HB29" i="53"/>
  <c r="HD53" i="53"/>
  <c r="HF25" i="53"/>
  <c r="HD25" i="53"/>
  <c r="HB25" i="53"/>
  <c r="HE20" i="53"/>
  <c r="HC20" i="53"/>
  <c r="HA20" i="53"/>
  <c r="HE16" i="53"/>
  <c r="HC16" i="53"/>
  <c r="HA16" i="53"/>
  <c r="GZ84" i="53"/>
  <c r="GX84" i="53"/>
  <c r="GV84" i="53"/>
  <c r="GZ80" i="53"/>
  <c r="GX80" i="53"/>
  <c r="GV80" i="53"/>
  <c r="GZ76" i="53"/>
  <c r="GX76" i="53"/>
  <c r="GV76" i="53"/>
  <c r="GZ72" i="53"/>
  <c r="GX72" i="53"/>
  <c r="GV72" i="53"/>
  <c r="GZ68" i="53"/>
  <c r="GX68" i="53"/>
  <c r="GV68" i="53"/>
  <c r="GZ64" i="53"/>
  <c r="GX64" i="53"/>
  <c r="GV64" i="53"/>
  <c r="GZ60" i="53"/>
  <c r="GX60" i="53"/>
  <c r="GV60" i="53"/>
  <c r="GZ56" i="53"/>
  <c r="GX56" i="53"/>
  <c r="GV56" i="53"/>
  <c r="GZ52" i="53"/>
  <c r="GX52" i="53"/>
  <c r="GV52" i="53"/>
  <c r="GZ28" i="53"/>
  <c r="GV28" i="53"/>
  <c r="GZ24" i="53"/>
  <c r="GX24" i="53"/>
  <c r="GV24" i="53"/>
  <c r="GX28" i="53"/>
  <c r="GS84" i="53"/>
  <c r="GQ84" i="53"/>
  <c r="GO84" i="53"/>
  <c r="GS80" i="53"/>
  <c r="GQ80" i="53"/>
  <c r="GO80" i="53"/>
  <c r="GS76" i="53"/>
  <c r="GQ76" i="53"/>
  <c r="GO76" i="53"/>
  <c r="GS72" i="53"/>
  <c r="GQ72" i="53"/>
  <c r="GO72" i="53"/>
  <c r="GS68" i="53"/>
  <c r="GQ68" i="53"/>
  <c r="GO68" i="53"/>
  <c r="GS64" i="53"/>
  <c r="GO64" i="53"/>
  <c r="GS60" i="53"/>
  <c r="GQ60" i="53"/>
  <c r="GO60" i="53"/>
  <c r="GS56" i="53"/>
  <c r="GQ56" i="53"/>
  <c r="GO56" i="53"/>
  <c r="GQ64" i="53"/>
  <c r="GQ52" i="53"/>
  <c r="GS28" i="53"/>
  <c r="GQ28" i="53"/>
  <c r="GO28" i="53"/>
  <c r="GS52" i="53"/>
  <c r="GO52" i="53"/>
  <c r="GS24" i="53"/>
  <c r="GQ24" i="53"/>
  <c r="GO24" i="53"/>
  <c r="GZ83" i="53"/>
  <c r="GX83" i="53"/>
  <c r="GV83" i="53"/>
  <c r="GZ79" i="53"/>
  <c r="GX79" i="53"/>
  <c r="GV79" i="53"/>
  <c r="GZ75" i="53"/>
  <c r="GX75" i="53"/>
  <c r="GV75" i="53"/>
  <c r="GZ71" i="53"/>
  <c r="GX71" i="53"/>
  <c r="GV71" i="53"/>
  <c r="GZ67" i="53"/>
  <c r="GX67" i="53"/>
  <c r="GV67" i="53"/>
  <c r="GZ63" i="53"/>
  <c r="GX63" i="53"/>
  <c r="GV63" i="53"/>
  <c r="GZ59" i="53"/>
  <c r="GX59" i="53"/>
  <c r="GV59" i="53"/>
  <c r="GZ55" i="53"/>
  <c r="GX55" i="53"/>
  <c r="GV55" i="53"/>
  <c r="GZ51" i="53"/>
  <c r="GV51" i="53"/>
  <c r="GX51" i="53"/>
  <c r="GZ27" i="53"/>
  <c r="GX27" i="53"/>
  <c r="GV27" i="53"/>
  <c r="GZ23" i="53"/>
  <c r="GX23" i="53"/>
  <c r="GV23" i="53"/>
  <c r="HF82" i="53"/>
  <c r="HD82" i="53"/>
  <c r="HB82" i="53"/>
  <c r="HF78" i="53"/>
  <c r="HD78" i="53"/>
  <c r="HB78" i="53"/>
  <c r="HF74" i="53"/>
  <c r="HD74" i="53"/>
  <c r="HB74" i="53"/>
  <c r="HF70" i="53"/>
  <c r="HD70" i="53"/>
  <c r="HB70" i="53"/>
  <c r="HF66" i="53"/>
  <c r="HD66" i="53"/>
  <c r="HB66" i="53"/>
  <c r="HF62" i="53"/>
  <c r="HD62" i="53"/>
  <c r="HB62" i="53"/>
  <c r="HF58" i="53"/>
  <c r="HD58" i="53"/>
  <c r="HB58" i="53"/>
  <c r="HF54" i="53"/>
  <c r="HD54" i="53"/>
  <c r="HB54" i="53"/>
  <c r="HF50" i="53"/>
  <c r="HD50" i="53"/>
  <c r="HB50" i="53"/>
  <c r="HF26" i="53"/>
  <c r="HD26" i="53"/>
  <c r="HB26" i="53"/>
  <c r="HF22" i="53"/>
  <c r="HD22" i="53"/>
  <c r="HB22" i="53"/>
  <c r="GY82" i="53"/>
  <c r="GW82" i="53"/>
  <c r="GU82" i="53"/>
  <c r="GY78" i="53"/>
  <c r="GW78" i="53"/>
  <c r="GU78" i="53"/>
  <c r="GY74" i="53"/>
  <c r="GW74" i="53"/>
  <c r="GU74" i="53"/>
  <c r="GY70" i="53"/>
  <c r="GW70" i="53"/>
  <c r="GU70" i="53"/>
  <c r="GY66" i="53"/>
  <c r="GW66" i="53"/>
  <c r="GU66" i="53"/>
  <c r="GY62" i="53"/>
  <c r="GW62" i="53"/>
  <c r="GU62" i="53"/>
  <c r="GY58" i="53"/>
  <c r="GW58" i="53"/>
  <c r="GU58" i="53"/>
  <c r="GW54" i="53"/>
  <c r="GW50" i="53"/>
  <c r="GY54" i="53"/>
  <c r="GU54" i="53"/>
  <c r="GY50" i="53"/>
  <c r="GU50" i="53"/>
  <c r="GY26" i="53"/>
  <c r="GW26" i="53"/>
  <c r="GU26" i="53"/>
  <c r="GY22" i="53"/>
  <c r="GW22" i="53"/>
  <c r="GU22" i="53"/>
  <c r="GT85" i="53"/>
  <c r="GR85" i="53"/>
  <c r="GP85" i="53"/>
  <c r="GT81" i="53"/>
  <c r="GR81" i="53"/>
  <c r="GP81" i="53"/>
  <c r="GT77" i="53"/>
  <c r="GR77" i="53"/>
  <c r="GP77" i="53"/>
  <c r="GT73" i="53"/>
  <c r="GR73" i="53"/>
  <c r="GP73" i="53"/>
  <c r="GT69" i="53"/>
  <c r="GR69" i="53"/>
  <c r="GP69" i="53"/>
  <c r="GT65" i="53"/>
  <c r="GR65" i="53"/>
  <c r="GP65" i="53"/>
  <c r="GT61" i="53"/>
  <c r="GR61" i="53"/>
  <c r="GP61" i="53"/>
  <c r="GT57" i="53"/>
  <c r="GR57" i="53"/>
  <c r="GP57" i="53"/>
  <c r="GT53" i="53"/>
  <c r="GP53" i="53"/>
  <c r="GT29" i="53"/>
  <c r="GR29" i="53"/>
  <c r="GP29" i="53"/>
  <c r="GR53" i="53"/>
  <c r="GT25" i="53"/>
  <c r="GR25" i="53"/>
  <c r="GP25" i="53"/>
  <c r="GY20" i="53"/>
  <c r="GW20" i="53"/>
  <c r="GU20" i="53"/>
  <c r="GY16" i="53"/>
  <c r="GW16" i="53"/>
  <c r="GU16" i="53"/>
  <c r="GT84" i="53"/>
  <c r="GR84" i="53"/>
  <c r="GP84" i="53"/>
  <c r="GT80" i="53"/>
  <c r="GR80" i="53"/>
  <c r="GP80" i="53"/>
  <c r="GT76" i="53"/>
  <c r="GR76" i="53"/>
  <c r="GP76" i="53"/>
  <c r="GT72" i="53"/>
  <c r="GR72" i="53"/>
  <c r="GP72" i="53"/>
  <c r="GT68" i="53"/>
  <c r="GR68" i="53"/>
  <c r="GP68" i="53"/>
  <c r="GT64" i="53"/>
  <c r="GR64" i="53"/>
  <c r="GP64" i="53"/>
  <c r="GT60" i="53"/>
  <c r="GR60" i="53"/>
  <c r="GP60" i="53"/>
  <c r="GT56" i="53"/>
  <c r="GR56" i="53"/>
  <c r="GP56" i="53"/>
  <c r="GT52" i="53"/>
  <c r="GR52" i="53"/>
  <c r="GP52" i="53"/>
  <c r="GR28" i="53"/>
  <c r="GT24" i="53"/>
  <c r="GR24" i="53"/>
  <c r="GP24" i="53"/>
  <c r="GT28" i="53"/>
  <c r="GP28" i="53"/>
  <c r="HF83" i="53"/>
  <c r="HD83" i="53"/>
  <c r="HB83" i="53"/>
  <c r="HF79" i="53"/>
  <c r="HD79" i="53"/>
  <c r="HB79" i="53"/>
  <c r="HF75" i="53"/>
  <c r="HD75" i="53"/>
  <c r="HB75" i="53"/>
  <c r="HF71" i="53"/>
  <c r="HD71" i="53"/>
  <c r="HB71" i="53"/>
  <c r="HF67" i="53"/>
  <c r="HD67" i="53"/>
  <c r="HB67" i="53"/>
  <c r="HF63" i="53"/>
  <c r="HD63" i="53"/>
  <c r="HB63" i="53"/>
  <c r="HF59" i="53"/>
  <c r="HD59" i="53"/>
  <c r="HB59" i="53"/>
  <c r="HF55" i="53"/>
  <c r="HD55" i="53"/>
  <c r="HB55" i="53"/>
  <c r="HD51" i="53"/>
  <c r="HF27" i="53"/>
  <c r="HF51" i="53"/>
  <c r="HB51" i="53"/>
  <c r="HD27" i="53"/>
  <c r="HB27" i="53"/>
  <c r="HF23" i="53"/>
  <c r="HD23" i="53"/>
  <c r="HB23" i="53"/>
  <c r="HE82" i="53"/>
  <c r="HC82" i="53"/>
  <c r="HA82" i="53"/>
  <c r="HE78" i="53"/>
  <c r="HC78" i="53"/>
  <c r="HA78" i="53"/>
  <c r="HE74" i="53"/>
  <c r="HC74" i="53"/>
  <c r="HA74" i="53"/>
  <c r="HE70" i="53"/>
  <c r="HC70" i="53"/>
  <c r="HA70" i="53"/>
  <c r="HE66" i="53"/>
  <c r="HC66" i="53"/>
  <c r="HA66" i="53"/>
  <c r="HE62" i="53"/>
  <c r="HC62" i="53"/>
  <c r="HA62" i="53"/>
  <c r="HE58" i="53"/>
  <c r="HC58" i="53"/>
  <c r="HA58" i="53"/>
  <c r="HE54" i="53"/>
  <c r="HA54" i="53"/>
  <c r="HE50" i="53"/>
  <c r="HA50" i="53"/>
  <c r="HC54" i="53"/>
  <c r="HC50" i="53"/>
  <c r="HE26" i="53"/>
  <c r="HC26" i="53"/>
  <c r="HA26" i="53"/>
  <c r="HE22" i="53"/>
  <c r="HC22" i="53"/>
  <c r="HA22" i="53"/>
  <c r="CS105" i="53"/>
  <c r="GS18" i="53"/>
  <c r="GQ18" i="53"/>
  <c r="GO18" i="53"/>
  <c r="GS14" i="53"/>
  <c r="GQ14" i="53"/>
  <c r="GO14" i="53"/>
  <c r="FU87" i="53"/>
  <c r="EO87" i="53"/>
  <c r="BP87" i="53"/>
  <c r="HE85" i="53"/>
  <c r="HC85" i="53"/>
  <c r="HA85" i="53"/>
  <c r="HE81" i="53"/>
  <c r="HC81" i="53"/>
  <c r="HA81" i="53"/>
  <c r="HE77" i="53"/>
  <c r="HC77" i="53"/>
  <c r="HA77" i="53"/>
  <c r="HE73" i="53"/>
  <c r="HC73" i="53"/>
  <c r="HA73" i="53"/>
  <c r="HE69" i="53"/>
  <c r="HC69" i="53"/>
  <c r="HA69" i="53"/>
  <c r="HE65" i="53"/>
  <c r="HC65" i="53"/>
  <c r="HA65" i="53"/>
  <c r="HE61" i="53"/>
  <c r="HC61" i="53"/>
  <c r="HA61" i="53"/>
  <c r="HE57" i="53"/>
  <c r="HC57" i="53"/>
  <c r="HA57" i="53"/>
  <c r="HE53" i="53"/>
  <c r="HC53" i="53"/>
  <c r="HA53" i="53"/>
  <c r="HC29" i="53"/>
  <c r="HE25" i="53"/>
  <c r="HC25" i="53"/>
  <c r="HA25" i="53"/>
  <c r="HE29" i="53"/>
  <c r="HA29" i="53"/>
  <c r="GS85" i="53"/>
  <c r="GQ85" i="53"/>
  <c r="GO85" i="53"/>
  <c r="GS81" i="53"/>
  <c r="GQ81" i="53"/>
  <c r="GO81" i="53"/>
  <c r="GS77" i="53"/>
  <c r="GQ77" i="53"/>
  <c r="GO77" i="53"/>
  <c r="GS73" i="53"/>
  <c r="GQ73" i="53"/>
  <c r="GO73" i="53"/>
  <c r="GS69" i="53"/>
  <c r="GQ69" i="53"/>
  <c r="GO69" i="53"/>
  <c r="GS65" i="53"/>
  <c r="GQ65" i="53"/>
  <c r="GO65" i="53"/>
  <c r="GS61" i="53"/>
  <c r="GQ61" i="53"/>
  <c r="GO61" i="53"/>
  <c r="GS57" i="53"/>
  <c r="GQ57" i="53"/>
  <c r="GO57" i="53"/>
  <c r="GS53" i="53"/>
  <c r="GQ53" i="53"/>
  <c r="GO53" i="53"/>
  <c r="GQ29" i="53"/>
  <c r="GS25" i="53"/>
  <c r="GQ25" i="53"/>
  <c r="GO25" i="53"/>
  <c r="GS29" i="53"/>
  <c r="GO29" i="53"/>
  <c r="V90" i="52"/>
  <c r="DI100" i="53"/>
  <c r="FT87" i="53"/>
  <c r="EN87" i="53"/>
  <c r="BO87" i="53"/>
  <c r="Y90" i="52"/>
  <c r="HL21" i="53"/>
  <c r="HJ21" i="53"/>
  <c r="HH21" i="53"/>
  <c r="HL17" i="53"/>
  <c r="HJ17" i="53"/>
  <c r="HH17" i="53"/>
  <c r="GZ21" i="53"/>
  <c r="GX21" i="53"/>
  <c r="GV21" i="53"/>
  <c r="GZ17" i="53"/>
  <c r="GX17" i="53"/>
  <c r="GV17" i="53"/>
  <c r="GZ85" i="53"/>
  <c r="GX85" i="53"/>
  <c r="GV85" i="53"/>
  <c r="GZ81" i="53"/>
  <c r="GX81" i="53"/>
  <c r="GV81" i="53"/>
  <c r="GZ77" i="53"/>
  <c r="GX77" i="53"/>
  <c r="GV77" i="53"/>
  <c r="GZ73" i="53"/>
  <c r="GV73" i="53"/>
  <c r="GZ69" i="53"/>
  <c r="GX69" i="53"/>
  <c r="GV69" i="53"/>
  <c r="GZ65" i="53"/>
  <c r="GX65" i="53"/>
  <c r="GV65" i="53"/>
  <c r="GX73" i="53"/>
  <c r="GZ61" i="53"/>
  <c r="GX61" i="53"/>
  <c r="GV61" i="53"/>
  <c r="GZ57" i="53"/>
  <c r="GX57" i="53"/>
  <c r="GV57" i="53"/>
  <c r="GX53" i="53"/>
  <c r="GZ29" i="53"/>
  <c r="GX29" i="53"/>
  <c r="GV29" i="53"/>
  <c r="GZ53" i="53"/>
  <c r="GV53" i="53"/>
  <c r="GZ25" i="53"/>
  <c r="GX25" i="53"/>
  <c r="GV25" i="53"/>
  <c r="GT20" i="53"/>
  <c r="GR20" i="53"/>
  <c r="GP20" i="53"/>
  <c r="GT16" i="53"/>
  <c r="GR16" i="53"/>
  <c r="GP16" i="53"/>
  <c r="DF105" i="53"/>
  <c r="HF18" i="53"/>
  <c r="HD18" i="53"/>
  <c r="HB18" i="53"/>
  <c r="HF14" i="53"/>
  <c r="HD14" i="53"/>
  <c r="HB14" i="53"/>
  <c r="GY21" i="53"/>
  <c r="GW21" i="53"/>
  <c r="GU21" i="53"/>
  <c r="GY17" i="53"/>
  <c r="GW17" i="53"/>
  <c r="GU17" i="53"/>
  <c r="HE84" i="53"/>
  <c r="HC84" i="53"/>
  <c r="HA84" i="53"/>
  <c r="HE80" i="53"/>
  <c r="HC80" i="53"/>
  <c r="HA80" i="53"/>
  <c r="HE76" i="53"/>
  <c r="HC76" i="53"/>
  <c r="HA76" i="53"/>
  <c r="HE72" i="53"/>
  <c r="HC72" i="53"/>
  <c r="HA72" i="53"/>
  <c r="HE68" i="53"/>
  <c r="HC68" i="53"/>
  <c r="HA68" i="53"/>
  <c r="HE64" i="53"/>
  <c r="HA64" i="53"/>
  <c r="HE60" i="53"/>
  <c r="HC60" i="53"/>
  <c r="HA60" i="53"/>
  <c r="HE56" i="53"/>
  <c r="HC56" i="53"/>
  <c r="HA56" i="53"/>
  <c r="HC64" i="53"/>
  <c r="HC52" i="53"/>
  <c r="HE28" i="53"/>
  <c r="HC28" i="53"/>
  <c r="HA28" i="53"/>
  <c r="HE52" i="53"/>
  <c r="HA52" i="53"/>
  <c r="HE24" i="53"/>
  <c r="HC24" i="53"/>
  <c r="HA24" i="53"/>
  <c r="HF19" i="53"/>
  <c r="HD19" i="53"/>
  <c r="HB19" i="53"/>
  <c r="HF15" i="53"/>
  <c r="HD15" i="53"/>
  <c r="HB15" i="53"/>
  <c r="GT82" i="53"/>
  <c r="GR82" i="53"/>
  <c r="GP82" i="53"/>
  <c r="GT78" i="53"/>
  <c r="GR78" i="53"/>
  <c r="GP78" i="53"/>
  <c r="GT74" i="53"/>
  <c r="GR74" i="53"/>
  <c r="GP74" i="53"/>
  <c r="GT70" i="53"/>
  <c r="GR70" i="53"/>
  <c r="GP70" i="53"/>
  <c r="GT66" i="53"/>
  <c r="GR66" i="53"/>
  <c r="GP66" i="53"/>
  <c r="GT62" i="53"/>
  <c r="GR62" i="53"/>
  <c r="GP62" i="53"/>
  <c r="GT58" i="53"/>
  <c r="GR58" i="53"/>
  <c r="GP58" i="53"/>
  <c r="GT54" i="53"/>
  <c r="GR54" i="53"/>
  <c r="GP54" i="53"/>
  <c r="GT50" i="53"/>
  <c r="GR50" i="53"/>
  <c r="GP50" i="53"/>
  <c r="GT26" i="53"/>
  <c r="GR26" i="53"/>
  <c r="GP26" i="53"/>
  <c r="GT22" i="53"/>
  <c r="GR22" i="53"/>
  <c r="GP22" i="53"/>
  <c r="HK21" i="53"/>
  <c r="HI21" i="53"/>
  <c r="HG21" i="53"/>
  <c r="HK17" i="53"/>
  <c r="HI17" i="53"/>
  <c r="HG17" i="53"/>
  <c r="GY84" i="53"/>
  <c r="GW84" i="53"/>
  <c r="GU84" i="53"/>
  <c r="GY80" i="53"/>
  <c r="GW80" i="53"/>
  <c r="GU80" i="53"/>
  <c r="GY76" i="53"/>
  <c r="GW76" i="53"/>
  <c r="GU76" i="53"/>
  <c r="GY72" i="53"/>
  <c r="GW72" i="53"/>
  <c r="GU72" i="53"/>
  <c r="GY68" i="53"/>
  <c r="GW68" i="53"/>
  <c r="GU68" i="53"/>
  <c r="GW64" i="53"/>
  <c r="GY60" i="53"/>
  <c r="GW60" i="53"/>
  <c r="GU60" i="53"/>
  <c r="GY56" i="53"/>
  <c r="GW56" i="53"/>
  <c r="GU56" i="53"/>
  <c r="GY64" i="53"/>
  <c r="GU64" i="53"/>
  <c r="GY52" i="53"/>
  <c r="GU52" i="53"/>
  <c r="GY28" i="53"/>
  <c r="GW28" i="53"/>
  <c r="GU28" i="53"/>
  <c r="GW52" i="53"/>
  <c r="GY24" i="53"/>
  <c r="GW24" i="53"/>
  <c r="GU24" i="53"/>
  <c r="GT83" i="53"/>
  <c r="GR83" i="53"/>
  <c r="GP83" i="53"/>
  <c r="GT79" i="53"/>
  <c r="GR79" i="53"/>
  <c r="GP79" i="53"/>
  <c r="GT75" i="53"/>
  <c r="GR75" i="53"/>
  <c r="GP75" i="53"/>
  <c r="GT71" i="53"/>
  <c r="GR71" i="53"/>
  <c r="GP71" i="53"/>
  <c r="GT67" i="53"/>
  <c r="GR67" i="53"/>
  <c r="GP67" i="53"/>
  <c r="GT63" i="53"/>
  <c r="GR63" i="53"/>
  <c r="GP63" i="53"/>
  <c r="GT59" i="53"/>
  <c r="GR59" i="53"/>
  <c r="GP59" i="53"/>
  <c r="GT55" i="53"/>
  <c r="GR55" i="53"/>
  <c r="GP55" i="53"/>
  <c r="GR51" i="53"/>
  <c r="GT51" i="53"/>
  <c r="GP51" i="53"/>
  <c r="GT27" i="53"/>
  <c r="GR27" i="53"/>
  <c r="GP27" i="53"/>
  <c r="GT23" i="53"/>
  <c r="GR23" i="53"/>
  <c r="GP23" i="53"/>
  <c r="DE105" i="53"/>
  <c r="HE18" i="53"/>
  <c r="HC18" i="53"/>
  <c r="HA18" i="53"/>
  <c r="HE14" i="53"/>
  <c r="HC14" i="53"/>
  <c r="HA14" i="53"/>
  <c r="GS82" i="53"/>
  <c r="GQ82" i="53"/>
  <c r="GO82" i="53"/>
  <c r="GS78" i="53"/>
  <c r="GQ78" i="53"/>
  <c r="GO78" i="53"/>
  <c r="GS74" i="53"/>
  <c r="GQ74" i="53"/>
  <c r="GO74" i="53"/>
  <c r="GS70" i="53"/>
  <c r="GQ70" i="53"/>
  <c r="GO70" i="53"/>
  <c r="GS66" i="53"/>
  <c r="GQ66" i="53"/>
  <c r="GO66" i="53"/>
  <c r="GS62" i="53"/>
  <c r="GQ62" i="53"/>
  <c r="GO62" i="53"/>
  <c r="GS58" i="53"/>
  <c r="GQ58" i="53"/>
  <c r="GO58" i="53"/>
  <c r="GS54" i="53"/>
  <c r="GO54" i="53"/>
  <c r="GS50" i="53"/>
  <c r="GO50" i="53"/>
  <c r="GQ54" i="53"/>
  <c r="GQ50" i="53"/>
  <c r="GS26" i="53"/>
  <c r="GQ26" i="53"/>
  <c r="GO26" i="53"/>
  <c r="GS22" i="53"/>
  <c r="GQ22" i="53"/>
  <c r="GO22" i="53"/>
  <c r="EM87" i="53"/>
  <c r="BN87" i="53"/>
  <c r="HE83" i="53"/>
  <c r="HC83" i="53"/>
  <c r="HA83" i="53"/>
  <c r="HE79" i="53"/>
  <c r="HC79" i="53"/>
  <c r="HA79" i="53"/>
  <c r="HE75" i="53"/>
  <c r="HC75" i="53"/>
  <c r="HA75" i="53"/>
  <c r="HE71" i="53"/>
  <c r="HC71" i="53"/>
  <c r="HA71" i="53"/>
  <c r="HE67" i="53"/>
  <c r="HC67" i="53"/>
  <c r="HA67" i="53"/>
  <c r="HE63" i="53"/>
  <c r="HC63" i="53"/>
  <c r="HA63" i="53"/>
  <c r="HE59" i="53"/>
  <c r="HC59" i="53"/>
  <c r="HA59" i="53"/>
  <c r="HE55" i="53"/>
  <c r="HC55" i="53"/>
  <c r="HA55" i="53"/>
  <c r="HE51" i="53"/>
  <c r="HC51" i="53"/>
  <c r="HA51" i="53"/>
  <c r="HE27" i="53"/>
  <c r="HC27" i="53"/>
  <c r="HA27" i="53"/>
  <c r="HE23" i="53"/>
  <c r="HC23" i="53"/>
  <c r="HA23" i="53"/>
  <c r="GY83" i="53"/>
  <c r="GW83" i="53"/>
  <c r="GU83" i="53"/>
  <c r="GY79" i="53"/>
  <c r="GW79" i="53"/>
  <c r="GU79" i="53"/>
  <c r="GY75" i="53"/>
  <c r="GW75" i="53"/>
  <c r="GU75" i="53"/>
  <c r="GY71" i="53"/>
  <c r="GW71" i="53"/>
  <c r="GU71" i="53"/>
  <c r="GY67" i="53"/>
  <c r="GW67" i="53"/>
  <c r="GU67" i="53"/>
  <c r="GY63" i="53"/>
  <c r="GW63" i="53"/>
  <c r="GU63" i="53"/>
  <c r="GY59" i="53"/>
  <c r="GW59" i="53"/>
  <c r="GU59" i="53"/>
  <c r="GY55" i="53"/>
  <c r="GW55" i="53"/>
  <c r="GU55" i="53"/>
  <c r="GY51" i="53"/>
  <c r="GW51" i="53"/>
  <c r="GU51" i="53"/>
  <c r="GY27" i="53"/>
  <c r="GW27" i="53"/>
  <c r="GU27" i="53"/>
  <c r="GY23" i="53"/>
  <c r="GW23" i="53"/>
  <c r="GU23" i="53"/>
  <c r="GS83" i="53"/>
  <c r="GQ83" i="53"/>
  <c r="GO83" i="53"/>
  <c r="GS79" i="53"/>
  <c r="GQ79" i="53"/>
  <c r="GO79" i="53"/>
  <c r="GS75" i="53"/>
  <c r="GQ75" i="53"/>
  <c r="GO75" i="53"/>
  <c r="GS71" i="53"/>
  <c r="GQ71" i="53"/>
  <c r="GO71" i="53"/>
  <c r="GS67" i="53"/>
  <c r="GQ67" i="53"/>
  <c r="GO67" i="53"/>
  <c r="GS63" i="53"/>
  <c r="GQ63" i="53"/>
  <c r="GO63" i="53"/>
  <c r="GS59" i="53"/>
  <c r="GQ59" i="53"/>
  <c r="GO59" i="53"/>
  <c r="GS55" i="53"/>
  <c r="GQ55" i="53"/>
  <c r="GO55" i="53"/>
  <c r="GS51" i="53"/>
  <c r="GQ51" i="53"/>
  <c r="GO51" i="53"/>
  <c r="GS27" i="53"/>
  <c r="GQ27" i="53"/>
  <c r="GO27" i="53"/>
  <c r="GS23" i="53"/>
  <c r="GQ23" i="53"/>
  <c r="GO23" i="53"/>
  <c r="X90" i="52"/>
  <c r="DI101" i="53"/>
  <c r="FV87" i="53"/>
  <c r="EL87" i="53"/>
  <c r="BM87" i="53"/>
  <c r="AA90" i="52"/>
  <c r="DJ102" i="53"/>
  <c r="DJ100" i="53"/>
  <c r="CA57" i="12"/>
  <c r="CB57" i="12"/>
  <c r="CB56" i="12"/>
  <c r="CA56" i="12"/>
  <c r="BW57" i="12"/>
  <c r="BX57" i="12"/>
  <c r="BX56" i="12"/>
  <c r="BW56" i="12"/>
  <c r="BT57" i="12"/>
  <c r="BS57" i="12"/>
  <c r="BT56" i="12"/>
  <c r="BS56" i="12"/>
  <c r="G317" i="73" l="1"/>
  <c r="H316" i="73"/>
  <c r="ED87" i="53"/>
  <c r="EF87" i="53"/>
  <c r="EG87" i="53"/>
  <c r="K3" i="53"/>
  <c r="J5" i="52" s="1"/>
  <c r="AF90" i="52"/>
  <c r="EH87" i="53"/>
  <c r="EE87" i="53"/>
  <c r="AD90" i="52"/>
  <c r="DX87" i="53"/>
  <c r="A114" i="53"/>
  <c r="A100" i="52" s="1"/>
  <c r="A116" i="53"/>
  <c r="A102" i="52" s="1"/>
  <c r="AC90" i="52"/>
  <c r="AG90" i="52"/>
  <c r="DW87" i="53"/>
  <c r="DY87" i="53"/>
  <c r="AE90" i="52"/>
  <c r="EA87" i="53"/>
  <c r="DZ87" i="53"/>
  <c r="CT107" i="53"/>
  <c r="E2" i="53" s="1"/>
  <c r="DF107" i="53"/>
  <c r="Q2" i="53" s="1"/>
  <c r="P4" i="52" s="1"/>
  <c r="BP89" i="53"/>
  <c r="A112" i="53" s="1"/>
  <c r="A98" i="52" s="1"/>
  <c r="A126" i="53"/>
  <c r="A112" i="52" s="1"/>
  <c r="A122" i="53"/>
  <c r="A108" i="52" s="1"/>
  <c r="Q3" i="53"/>
  <c r="P5" i="52" s="1"/>
  <c r="FW89" i="53"/>
  <c r="AB5" i="52" s="1"/>
  <c r="EO89" i="53"/>
  <c r="D5" i="52"/>
  <c r="CZ107" i="53"/>
  <c r="K2" i="53" s="1"/>
  <c r="J4" i="52" s="1"/>
  <c r="S49" i="6"/>
  <c r="S48" i="6"/>
  <c r="S47" i="6"/>
  <c r="S46" i="6"/>
  <c r="S45" i="6"/>
  <c r="S44" i="6"/>
  <c r="R47" i="6"/>
  <c r="R45" i="6"/>
  <c r="S43" i="6"/>
  <c r="S42" i="6"/>
  <c r="S41" i="6"/>
  <c r="S40" i="6"/>
  <c r="R41" i="6"/>
  <c r="S39" i="6"/>
  <c r="S38" i="6"/>
  <c r="S37" i="6"/>
  <c r="S36" i="6"/>
  <c r="S35" i="6"/>
  <c r="S34" i="6"/>
  <c r="S33" i="6"/>
  <c r="S32" i="6"/>
  <c r="R37" i="6"/>
  <c r="R35" i="6"/>
  <c r="R33" i="6"/>
  <c r="S31" i="6"/>
  <c r="S30" i="6"/>
  <c r="S29" i="6"/>
  <c r="S28" i="6"/>
  <c r="S27" i="6"/>
  <c r="S26" i="6"/>
  <c r="S25" i="6"/>
  <c r="S24" i="6"/>
  <c r="S23" i="6"/>
  <c r="S22" i="6"/>
  <c r="S21" i="6"/>
  <c r="S20" i="6"/>
  <c r="S19" i="6"/>
  <c r="S18" i="6"/>
  <c r="F51" i="6"/>
  <c r="BQ57" i="12" s="1"/>
  <c r="H317" i="73" l="1"/>
  <c r="G318" i="73"/>
  <c r="EH89" i="53"/>
  <c r="EA89" i="53"/>
  <c r="AB4" i="52"/>
  <c r="B2" i="53"/>
  <c r="AI19" i="38" s="1"/>
  <c r="D4" i="52"/>
  <c r="EB51" i="12"/>
  <c r="ED51" i="12"/>
  <c r="W19" i="6"/>
  <c r="DX19" i="12"/>
  <c r="W21" i="6"/>
  <c r="DX21" i="12"/>
  <c r="W23" i="6"/>
  <c r="DX23" i="12"/>
  <c r="W25" i="6"/>
  <c r="DX25" i="12"/>
  <c r="W27" i="6"/>
  <c r="DX27" i="12"/>
  <c r="W29" i="6"/>
  <c r="DX29" i="12"/>
  <c r="W31" i="6"/>
  <c r="DX31" i="12"/>
  <c r="V35" i="6"/>
  <c r="DW35" i="12"/>
  <c r="W32" i="6"/>
  <c r="DX32" i="12"/>
  <c r="W34" i="6"/>
  <c r="DX34" i="12"/>
  <c r="W36" i="6"/>
  <c r="DX36" i="12"/>
  <c r="W38" i="6"/>
  <c r="DX38" i="12"/>
  <c r="V41" i="6"/>
  <c r="DW41" i="12"/>
  <c r="W41" i="6"/>
  <c r="DX41" i="12"/>
  <c r="W43" i="6"/>
  <c r="DX43" i="12"/>
  <c r="V47" i="6"/>
  <c r="DW47" i="12"/>
  <c r="W45" i="6"/>
  <c r="DX45" i="12"/>
  <c r="W47" i="6"/>
  <c r="DX47" i="12"/>
  <c r="W49" i="6"/>
  <c r="DX49" i="12"/>
  <c r="W18" i="6"/>
  <c r="DX18" i="12"/>
  <c r="W20" i="6"/>
  <c r="DX20" i="12"/>
  <c r="W22" i="6"/>
  <c r="DX22" i="12"/>
  <c r="W24" i="6"/>
  <c r="DX24" i="12"/>
  <c r="W26" i="6"/>
  <c r="DX26" i="12"/>
  <c r="W28" i="6"/>
  <c r="DX28" i="12"/>
  <c r="W30" i="6"/>
  <c r="DX30" i="12"/>
  <c r="V33" i="6"/>
  <c r="DW33" i="12"/>
  <c r="V37" i="6"/>
  <c r="DW37" i="12"/>
  <c r="W33" i="6"/>
  <c r="DX33" i="12"/>
  <c r="W35" i="6"/>
  <c r="DX35" i="12"/>
  <c r="W37" i="6"/>
  <c r="DX37" i="12"/>
  <c r="W39" i="6"/>
  <c r="DX39" i="12"/>
  <c r="W40" i="6"/>
  <c r="DX40" i="12"/>
  <c r="W42" i="6"/>
  <c r="DX42" i="12"/>
  <c r="V45" i="6"/>
  <c r="DW45" i="12"/>
  <c r="W44" i="6"/>
  <c r="DX44" i="12"/>
  <c r="W46" i="6"/>
  <c r="DX46" i="12"/>
  <c r="W48" i="6"/>
  <c r="DX48" i="12"/>
  <c r="H318" i="73" l="1"/>
  <c r="G319" i="73"/>
  <c r="DS95" i="51"/>
  <c r="DT95" i="51"/>
  <c r="DT94" i="51"/>
  <c r="DS94" i="51"/>
  <c r="DS93" i="51"/>
  <c r="DT93" i="51"/>
  <c r="DT92" i="51"/>
  <c r="DS92" i="51"/>
  <c r="DM95" i="51"/>
  <c r="DN95" i="51"/>
  <c r="DM93" i="51"/>
  <c r="DN93" i="51"/>
  <c r="DG95" i="51"/>
  <c r="DH95" i="51"/>
  <c r="DH94" i="51"/>
  <c r="DG94" i="51"/>
  <c r="DG93" i="51"/>
  <c r="DH93" i="51"/>
  <c r="DH92" i="51"/>
  <c r="DG92" i="51"/>
  <c r="DA95" i="51"/>
  <c r="DB95" i="51"/>
  <c r="DB94" i="51"/>
  <c r="DA94" i="51"/>
  <c r="DA93" i="51"/>
  <c r="DB93" i="51"/>
  <c r="DB92" i="51"/>
  <c r="DA92" i="51"/>
  <c r="CU95" i="51"/>
  <c r="CV95" i="51"/>
  <c r="CV94" i="51"/>
  <c r="CU94" i="51"/>
  <c r="CU93" i="51"/>
  <c r="CV93" i="51"/>
  <c r="CV92" i="51"/>
  <c r="CU92" i="51"/>
  <c r="DO97" i="51"/>
  <c r="DP97" i="51"/>
  <c r="DO98" i="51"/>
  <c r="DP98" i="51"/>
  <c r="DO99" i="51"/>
  <c r="DP99" i="51"/>
  <c r="DP96" i="51"/>
  <c r="DO96" i="51"/>
  <c r="DC97" i="51"/>
  <c r="DD97" i="51"/>
  <c r="DC98" i="51"/>
  <c r="DD98" i="51"/>
  <c r="DC99" i="51"/>
  <c r="DD99" i="51"/>
  <c r="DD96" i="51"/>
  <c r="DC96" i="51"/>
  <c r="CW97" i="51"/>
  <c r="CX97" i="51"/>
  <c r="CW98" i="51"/>
  <c r="CX98" i="51"/>
  <c r="CW99" i="51"/>
  <c r="CX99" i="51"/>
  <c r="CX96" i="51"/>
  <c r="CW96" i="51"/>
  <c r="CQ97" i="51"/>
  <c r="CR97" i="51"/>
  <c r="CQ98" i="51"/>
  <c r="CR98" i="51"/>
  <c r="CQ99" i="51"/>
  <c r="CR99" i="51"/>
  <c r="CR96" i="51"/>
  <c r="CQ96" i="51"/>
  <c r="DO93" i="51"/>
  <c r="DP93" i="51"/>
  <c r="DO94" i="51"/>
  <c r="DP94" i="51"/>
  <c r="DO95" i="51"/>
  <c r="DP95" i="51"/>
  <c r="DP92" i="51"/>
  <c r="DR92" i="51" s="1"/>
  <c r="DO92" i="51"/>
  <c r="DI93" i="51"/>
  <c r="DJ93" i="51"/>
  <c r="DI95" i="51"/>
  <c r="DJ95" i="51"/>
  <c r="DC93" i="51"/>
  <c r="DD93" i="51"/>
  <c r="DC94" i="51"/>
  <c r="DD94" i="51"/>
  <c r="DC95" i="51"/>
  <c r="DD95" i="51"/>
  <c r="DD92" i="51"/>
  <c r="DF92" i="51" s="1"/>
  <c r="DC92" i="51"/>
  <c r="CW93" i="51"/>
  <c r="CX93" i="51"/>
  <c r="CW94" i="51"/>
  <c r="CX94" i="51"/>
  <c r="CW95" i="51"/>
  <c r="CX95" i="51"/>
  <c r="CX92" i="51"/>
  <c r="CZ92" i="51" s="1"/>
  <c r="CW92" i="51"/>
  <c r="CQ93" i="51"/>
  <c r="CR93" i="51"/>
  <c r="CQ94" i="51"/>
  <c r="CR94" i="51"/>
  <c r="CQ95" i="51"/>
  <c r="CR95" i="51"/>
  <c r="CR92" i="51"/>
  <c r="CQ92" i="51"/>
  <c r="H319" i="73" l="1"/>
  <c r="G320" i="73"/>
  <c r="H320" i="73" s="1"/>
  <c r="HP18" i="51"/>
  <c r="HR18" i="51"/>
  <c r="HR14" i="51"/>
  <c r="HN18" i="51"/>
  <c r="HN14" i="51"/>
  <c r="HP14" i="51"/>
  <c r="HD18" i="51"/>
  <c r="HF18" i="51"/>
  <c r="HF14" i="51"/>
  <c r="HB18" i="51"/>
  <c r="HB14" i="51"/>
  <c r="HD14" i="51"/>
  <c r="GX18" i="51"/>
  <c r="GZ18" i="51"/>
  <c r="GZ14" i="51"/>
  <c r="GV18" i="51"/>
  <c r="GV14" i="51"/>
  <c r="GX14" i="51"/>
  <c r="CT92" i="51"/>
  <c r="CS94" i="51"/>
  <c r="CY94" i="51"/>
  <c r="DE94" i="51"/>
  <c r="DQ94" i="51"/>
  <c r="CY95" i="51"/>
  <c r="CY93" i="51"/>
  <c r="DE95" i="51"/>
  <c r="DE93" i="51"/>
  <c r="DK93" i="51"/>
  <c r="DQ95" i="51"/>
  <c r="DQ93" i="51"/>
  <c r="CS93" i="51"/>
  <c r="DK95" i="51"/>
  <c r="CS95" i="51"/>
  <c r="CS92" i="51"/>
  <c r="CT95" i="51"/>
  <c r="CT94" i="51"/>
  <c r="CT93" i="51"/>
  <c r="CY92" i="51"/>
  <c r="CZ95" i="51"/>
  <c r="CZ94" i="51"/>
  <c r="CZ93" i="51"/>
  <c r="DE92" i="51"/>
  <c r="DF95" i="51"/>
  <c r="DF94" i="51"/>
  <c r="DF93" i="51"/>
  <c r="DL95" i="51"/>
  <c r="DL93" i="51"/>
  <c r="DQ92" i="51"/>
  <c r="DR95" i="51"/>
  <c r="DR94" i="51"/>
  <c r="DR93" i="51"/>
  <c r="GI85" i="51"/>
  <c r="GJ85" i="51"/>
  <c r="GI84" i="51"/>
  <c r="GJ84" i="51"/>
  <c r="GC85" i="51"/>
  <c r="GD85" i="51"/>
  <c r="GC84" i="51"/>
  <c r="GD84" i="51"/>
  <c r="GI81" i="51"/>
  <c r="GJ81" i="51"/>
  <c r="GI80" i="51"/>
  <c r="GJ80" i="51"/>
  <c r="GC81" i="51"/>
  <c r="GD81" i="51"/>
  <c r="GC80" i="51"/>
  <c r="GD80" i="51"/>
  <c r="GI77" i="51"/>
  <c r="GJ77" i="51"/>
  <c r="GI76" i="51"/>
  <c r="GJ76" i="51"/>
  <c r="GC77" i="51"/>
  <c r="GD77" i="51"/>
  <c r="GC76" i="51"/>
  <c r="GD76" i="51"/>
  <c r="GI73" i="51"/>
  <c r="GJ73" i="51"/>
  <c r="GI72" i="51"/>
  <c r="GJ72" i="51"/>
  <c r="GC73" i="51"/>
  <c r="GD73" i="51"/>
  <c r="GC72" i="51"/>
  <c r="GD72" i="51"/>
  <c r="GI69" i="51"/>
  <c r="GJ69" i="51"/>
  <c r="GI68" i="51"/>
  <c r="GJ68" i="51"/>
  <c r="GC69" i="51"/>
  <c r="GD69" i="51"/>
  <c r="GC68" i="51"/>
  <c r="GD68" i="51"/>
  <c r="GI65" i="51"/>
  <c r="GJ65" i="51"/>
  <c r="GI64" i="51"/>
  <c r="GJ64" i="51"/>
  <c r="GC65" i="51"/>
  <c r="GD65" i="51"/>
  <c r="GC64" i="51"/>
  <c r="GD64" i="51"/>
  <c r="GI61" i="51"/>
  <c r="GJ61" i="51"/>
  <c r="GI60" i="51"/>
  <c r="GJ60" i="51"/>
  <c r="GC61" i="51"/>
  <c r="GD61" i="51"/>
  <c r="GC60" i="51"/>
  <c r="GD60" i="51"/>
  <c r="GI57" i="51"/>
  <c r="GJ57" i="51"/>
  <c r="GI56" i="51"/>
  <c r="GJ56" i="51"/>
  <c r="GC57" i="51"/>
  <c r="GD57" i="51"/>
  <c r="GC56" i="51"/>
  <c r="GD56" i="51"/>
  <c r="GI53" i="51"/>
  <c r="GJ53" i="51"/>
  <c r="GI52" i="51"/>
  <c r="GJ52" i="51"/>
  <c r="GC53" i="51"/>
  <c r="GD53" i="51"/>
  <c r="GC52" i="51"/>
  <c r="GD52" i="51"/>
  <c r="GI49" i="51"/>
  <c r="GJ49" i="51"/>
  <c r="GI48" i="51"/>
  <c r="GJ48" i="51"/>
  <c r="GC49" i="51"/>
  <c r="GD49" i="51"/>
  <c r="GC48" i="51"/>
  <c r="GD48" i="51"/>
  <c r="GI45" i="51"/>
  <c r="GJ45" i="51"/>
  <c r="GI44" i="51"/>
  <c r="GJ44" i="51"/>
  <c r="F322" i="73" l="1"/>
  <c r="HP19" i="51"/>
  <c r="HR19" i="51"/>
  <c r="HP21" i="51"/>
  <c r="HR21" i="51"/>
  <c r="HO21" i="51"/>
  <c r="HQ21" i="51"/>
  <c r="HO20" i="51"/>
  <c r="HQ20" i="51"/>
  <c r="HP20" i="51"/>
  <c r="HR20" i="51"/>
  <c r="HO18" i="51"/>
  <c r="HQ18" i="51"/>
  <c r="HO19" i="51"/>
  <c r="HQ19" i="51"/>
  <c r="HR15" i="51"/>
  <c r="HN19" i="51"/>
  <c r="HR17" i="51"/>
  <c r="HN21" i="51"/>
  <c r="HQ17" i="51"/>
  <c r="HM21" i="51"/>
  <c r="HQ16" i="51"/>
  <c r="HM20" i="51"/>
  <c r="HR16" i="51"/>
  <c r="HN20" i="51"/>
  <c r="HQ14" i="51"/>
  <c r="HM18" i="51"/>
  <c r="HQ15" i="51"/>
  <c r="HM19" i="51"/>
  <c r="HN15" i="51"/>
  <c r="HP15" i="51"/>
  <c r="HN17" i="51"/>
  <c r="HP17" i="51"/>
  <c r="HM17" i="51"/>
  <c r="HO17" i="51"/>
  <c r="HM16" i="51"/>
  <c r="HO16" i="51"/>
  <c r="HN16" i="51"/>
  <c r="HP16" i="51"/>
  <c r="HM14" i="51"/>
  <c r="HO14" i="51"/>
  <c r="HM15" i="51"/>
  <c r="HO15" i="51"/>
  <c r="HJ19" i="51"/>
  <c r="HL19" i="51"/>
  <c r="HJ21" i="51"/>
  <c r="HL21" i="51"/>
  <c r="HI21" i="51"/>
  <c r="HK21" i="51"/>
  <c r="HI19" i="51"/>
  <c r="HK19" i="51"/>
  <c r="HL15" i="51"/>
  <c r="HH19" i="51"/>
  <c r="HL17" i="51"/>
  <c r="HH21" i="51"/>
  <c r="HK17" i="51"/>
  <c r="HG21" i="51"/>
  <c r="HK15" i="51"/>
  <c r="HG19" i="51"/>
  <c r="HH17" i="51"/>
  <c r="HJ17" i="51"/>
  <c r="HG17" i="51"/>
  <c r="HI17" i="51"/>
  <c r="HG15" i="51"/>
  <c r="HI15" i="51"/>
  <c r="HH15" i="51"/>
  <c r="HJ15" i="51"/>
  <c r="HD19" i="51"/>
  <c r="HF19" i="51"/>
  <c r="HD21" i="51"/>
  <c r="HF21" i="51"/>
  <c r="HC19" i="51"/>
  <c r="HE19" i="51"/>
  <c r="HD20" i="51"/>
  <c r="HF20" i="51"/>
  <c r="HC18" i="51"/>
  <c r="HE18" i="51"/>
  <c r="HC21" i="51"/>
  <c r="HE21" i="51"/>
  <c r="HC20" i="51"/>
  <c r="HE20" i="51"/>
  <c r="HF15" i="51"/>
  <c r="HB19" i="51"/>
  <c r="HF17" i="51"/>
  <c r="HB21" i="51"/>
  <c r="HE15" i="51"/>
  <c r="HA19" i="51"/>
  <c r="HF16" i="51"/>
  <c r="HB20" i="51"/>
  <c r="HE14" i="51"/>
  <c r="HA18" i="51"/>
  <c r="HE17" i="51"/>
  <c r="HA21" i="51"/>
  <c r="HE16" i="51"/>
  <c r="HA20" i="51"/>
  <c r="HB16" i="51"/>
  <c r="HD16" i="51"/>
  <c r="HA14" i="51"/>
  <c r="HC14" i="51"/>
  <c r="HA17" i="51"/>
  <c r="HC17" i="51"/>
  <c r="HA16" i="51"/>
  <c r="HC16" i="51"/>
  <c r="HB15" i="51"/>
  <c r="HD15" i="51"/>
  <c r="HB17" i="51"/>
  <c r="HD17" i="51"/>
  <c r="HA15" i="51"/>
  <c r="HC15" i="51"/>
  <c r="GX19" i="51"/>
  <c r="GZ19" i="51"/>
  <c r="GX21" i="51"/>
  <c r="GZ21" i="51"/>
  <c r="GW19" i="51"/>
  <c r="GY19" i="51"/>
  <c r="GW20" i="51"/>
  <c r="GY20" i="51"/>
  <c r="GX20" i="51"/>
  <c r="GZ20" i="51"/>
  <c r="GW18" i="51"/>
  <c r="GY18" i="51"/>
  <c r="GW21" i="51"/>
  <c r="GY21" i="51"/>
  <c r="GZ16" i="51"/>
  <c r="GV20" i="51"/>
  <c r="GY14" i="51"/>
  <c r="GU18" i="51"/>
  <c r="GY17" i="51"/>
  <c r="GU21" i="51"/>
  <c r="GZ15" i="51"/>
  <c r="GV19" i="51"/>
  <c r="GZ17" i="51"/>
  <c r="GV21" i="51"/>
  <c r="GY15" i="51"/>
  <c r="GU19" i="51"/>
  <c r="GY16" i="51"/>
  <c r="GU20" i="51"/>
  <c r="GV15" i="51"/>
  <c r="GX15" i="51"/>
  <c r="GV17" i="51"/>
  <c r="GX17" i="51"/>
  <c r="GU15" i="51"/>
  <c r="GW15" i="51"/>
  <c r="GU16" i="51"/>
  <c r="GW16" i="51"/>
  <c r="GV16" i="51"/>
  <c r="GX16" i="51"/>
  <c r="GU14" i="51"/>
  <c r="GW14" i="51"/>
  <c r="GU17" i="51"/>
  <c r="GW17" i="51"/>
  <c r="GR20" i="51"/>
  <c r="GT20" i="51"/>
  <c r="GQ18" i="51"/>
  <c r="GS18" i="51"/>
  <c r="GQ20" i="51"/>
  <c r="GS20" i="51"/>
  <c r="GR19" i="51"/>
  <c r="GT19" i="51"/>
  <c r="GR21" i="51"/>
  <c r="GT21" i="51"/>
  <c r="GQ21" i="51"/>
  <c r="GS21" i="51"/>
  <c r="GQ19" i="51"/>
  <c r="GS19" i="51"/>
  <c r="GR18" i="51"/>
  <c r="GT18" i="51"/>
  <c r="GT16" i="51"/>
  <c r="GP20" i="51"/>
  <c r="GS14" i="51"/>
  <c r="GO18" i="51"/>
  <c r="GS16" i="51"/>
  <c r="GO20" i="51"/>
  <c r="GT15" i="51"/>
  <c r="GP19" i="51"/>
  <c r="GT17" i="51"/>
  <c r="GP21" i="51"/>
  <c r="GS17" i="51"/>
  <c r="GO21" i="51"/>
  <c r="GS15" i="51"/>
  <c r="GO19" i="51"/>
  <c r="GT14" i="51"/>
  <c r="GP18" i="51"/>
  <c r="GP16" i="51"/>
  <c r="GR16" i="51"/>
  <c r="GO14" i="51"/>
  <c r="GQ14" i="51"/>
  <c r="GO16" i="51"/>
  <c r="GQ16" i="51"/>
  <c r="GP15" i="51"/>
  <c r="GR15" i="51"/>
  <c r="GP17" i="51"/>
  <c r="GR17" i="51"/>
  <c r="GO17" i="51"/>
  <c r="GQ17" i="51"/>
  <c r="GO15" i="51"/>
  <c r="GQ15" i="51"/>
  <c r="GP14" i="51"/>
  <c r="GR14" i="51"/>
  <c r="GC45" i="51"/>
  <c r="GD45" i="51"/>
  <c r="GC44" i="51"/>
  <c r="GD44" i="51"/>
  <c r="GI41" i="51"/>
  <c r="GJ41" i="51"/>
  <c r="GI40" i="51"/>
  <c r="GJ40" i="51"/>
  <c r="GC41" i="51"/>
  <c r="GD41" i="51"/>
  <c r="GC40" i="51"/>
  <c r="GD40" i="51"/>
  <c r="GI37" i="51"/>
  <c r="GJ37" i="51"/>
  <c r="GI36" i="51"/>
  <c r="GJ36" i="51"/>
  <c r="GC37" i="51"/>
  <c r="GD37" i="51"/>
  <c r="GC36" i="51"/>
  <c r="GD36" i="51"/>
  <c r="GI33" i="51"/>
  <c r="GJ33" i="51"/>
  <c r="GI32" i="51"/>
  <c r="GJ32" i="51"/>
  <c r="GC33" i="51"/>
  <c r="GD33" i="51"/>
  <c r="GC32" i="51"/>
  <c r="GD32" i="51"/>
  <c r="GI29" i="51"/>
  <c r="GJ29" i="51"/>
  <c r="GI28" i="51"/>
  <c r="GJ28" i="51"/>
  <c r="GC29" i="51"/>
  <c r="GD29" i="51"/>
  <c r="GC28" i="51"/>
  <c r="GD28" i="51"/>
  <c r="GI25" i="51"/>
  <c r="GJ25" i="51"/>
  <c r="GI24" i="51"/>
  <c r="GJ24" i="51"/>
  <c r="GC25" i="51"/>
  <c r="GD25" i="51"/>
  <c r="GC24" i="51"/>
  <c r="GD24" i="51"/>
  <c r="GI21" i="51"/>
  <c r="GJ21" i="51"/>
  <c r="GI20" i="51"/>
  <c r="GJ20" i="51"/>
  <c r="GC21" i="51"/>
  <c r="GD21" i="51"/>
  <c r="GC20" i="51"/>
  <c r="GD20" i="51"/>
  <c r="GI17" i="51"/>
  <c r="GJ17" i="51"/>
  <c r="GI16" i="51"/>
  <c r="GJ16" i="51"/>
  <c r="GC17" i="51"/>
  <c r="GD17" i="51"/>
  <c r="GC16" i="51"/>
  <c r="GD16" i="51"/>
  <c r="FV15" i="51"/>
  <c r="FW15" i="51"/>
  <c r="FV17" i="51"/>
  <c r="FW17" i="51"/>
  <c r="FV19" i="51"/>
  <c r="FW19" i="51"/>
  <c r="FV21" i="51"/>
  <c r="FW21" i="51"/>
  <c r="FO47" i="51"/>
  <c r="FP47" i="51"/>
  <c r="FO48" i="51"/>
  <c r="FP48" i="51"/>
  <c r="FO49" i="51"/>
  <c r="FP49" i="51"/>
  <c r="FO46" i="51"/>
  <c r="FO87" i="51" s="1"/>
  <c r="FP46" i="51"/>
  <c r="FI47" i="51"/>
  <c r="FJ47" i="51"/>
  <c r="FI48" i="51"/>
  <c r="FJ48" i="51"/>
  <c r="FI49" i="51"/>
  <c r="FJ49" i="51"/>
  <c r="FI46" i="51"/>
  <c r="FJ46" i="51"/>
  <c r="FB15" i="51"/>
  <c r="FC15" i="51"/>
  <c r="FB16" i="51"/>
  <c r="FC16" i="51"/>
  <c r="FB17" i="51"/>
  <c r="FC17" i="51"/>
  <c r="FB18" i="51"/>
  <c r="FC18" i="51"/>
  <c r="FB19" i="51"/>
  <c r="FC19" i="51"/>
  <c r="FB20" i="51"/>
  <c r="FC20" i="51"/>
  <c r="FB21" i="51"/>
  <c r="FC21" i="51"/>
  <c r="FB22" i="51"/>
  <c r="FC22" i="51"/>
  <c r="FB23" i="51"/>
  <c r="FC23" i="51"/>
  <c r="FB24" i="51"/>
  <c r="FC24" i="51"/>
  <c r="FB25" i="51"/>
  <c r="FC25" i="51"/>
  <c r="FB26" i="51"/>
  <c r="FC26" i="51"/>
  <c r="FB27" i="51"/>
  <c r="FC27" i="51"/>
  <c r="FB28" i="51"/>
  <c r="FC28" i="51"/>
  <c r="FB29" i="51"/>
  <c r="FC29" i="51"/>
  <c r="FB30" i="51"/>
  <c r="FC30" i="51"/>
  <c r="FB31" i="51"/>
  <c r="FC31" i="51"/>
  <c r="FB32" i="51"/>
  <c r="FC32" i="51"/>
  <c r="FB33" i="51"/>
  <c r="FC33" i="51"/>
  <c r="FB34" i="51"/>
  <c r="FC34" i="51"/>
  <c r="FB35" i="51"/>
  <c r="FC35" i="51"/>
  <c r="FB36" i="51"/>
  <c r="FC36" i="51"/>
  <c r="FB37" i="51"/>
  <c r="FC37" i="51"/>
  <c r="FB38" i="51"/>
  <c r="FC38" i="51"/>
  <c r="FB39" i="51"/>
  <c r="FC39" i="51"/>
  <c r="FB40" i="51"/>
  <c r="FC40" i="51"/>
  <c r="FB41" i="51"/>
  <c r="FC41" i="51"/>
  <c r="FB42" i="51"/>
  <c r="FC42" i="51"/>
  <c r="FB43" i="51"/>
  <c r="FC43" i="51"/>
  <c r="FB44" i="51"/>
  <c r="FC44" i="51"/>
  <c r="FB45" i="51"/>
  <c r="FC45" i="51"/>
  <c r="FB46" i="51"/>
  <c r="FC46" i="51"/>
  <c r="FB47" i="51"/>
  <c r="FC47" i="51"/>
  <c r="FB48" i="51"/>
  <c r="FC48" i="51"/>
  <c r="FB49" i="51"/>
  <c r="FC49" i="51"/>
  <c r="FB50" i="51"/>
  <c r="FC50" i="51"/>
  <c r="FB51" i="51"/>
  <c r="FC51" i="51"/>
  <c r="FB52" i="51"/>
  <c r="FC52" i="51"/>
  <c r="FB53" i="51"/>
  <c r="FC53" i="51"/>
  <c r="FB54" i="51"/>
  <c r="FC54" i="51"/>
  <c r="FB55" i="51"/>
  <c r="FC55" i="51"/>
  <c r="FB56" i="51"/>
  <c r="FC56" i="51"/>
  <c r="FB57" i="51"/>
  <c r="FC57" i="51"/>
  <c r="FB58" i="51"/>
  <c r="FC58" i="51"/>
  <c r="FB59" i="51"/>
  <c r="FC59" i="51"/>
  <c r="FB60" i="51"/>
  <c r="FC60" i="51"/>
  <c r="FB61" i="51"/>
  <c r="FC61" i="51"/>
  <c r="FB62" i="51"/>
  <c r="FC62" i="51"/>
  <c r="FB63" i="51"/>
  <c r="FC63" i="51"/>
  <c r="FB64" i="51"/>
  <c r="FC64" i="51"/>
  <c r="FB65" i="51"/>
  <c r="FC65" i="51"/>
  <c r="FB66" i="51"/>
  <c r="FC66" i="51"/>
  <c r="FB67" i="51"/>
  <c r="FC67" i="51"/>
  <c r="FB68" i="51"/>
  <c r="FC68" i="51"/>
  <c r="FB69" i="51"/>
  <c r="FC69" i="51"/>
  <c r="FB70" i="51"/>
  <c r="FC70" i="51"/>
  <c r="FB71" i="51"/>
  <c r="FC71" i="51"/>
  <c r="FB72" i="51"/>
  <c r="FC72" i="51"/>
  <c r="FB73" i="51"/>
  <c r="FC73" i="51"/>
  <c r="FB74" i="51"/>
  <c r="FC74" i="51"/>
  <c r="FB75" i="51"/>
  <c r="FC75" i="51"/>
  <c r="FB76" i="51"/>
  <c r="FC76" i="51"/>
  <c r="FB77" i="51"/>
  <c r="FC77" i="51"/>
  <c r="FB78" i="51"/>
  <c r="FC78" i="51"/>
  <c r="FB79" i="51"/>
  <c r="FC79" i="51"/>
  <c r="FB80" i="51"/>
  <c r="FC80" i="51"/>
  <c r="FB81" i="51"/>
  <c r="FC81" i="51"/>
  <c r="FB82" i="51"/>
  <c r="FC82" i="51"/>
  <c r="FB83" i="51"/>
  <c r="FC83" i="51"/>
  <c r="FB84" i="51"/>
  <c r="FC84" i="51"/>
  <c r="FB85" i="51"/>
  <c r="FC85" i="51"/>
  <c r="FB14" i="51"/>
  <c r="FC14" i="51"/>
  <c r="FJ87" i="51" l="1"/>
  <c r="GC87" i="51"/>
  <c r="FB87" i="51"/>
  <c r="FI87" i="51"/>
  <c r="GD87" i="51"/>
  <c r="GJ87" i="51"/>
  <c r="GI87" i="51"/>
  <c r="FC87" i="51"/>
  <c r="FP87" i="51"/>
  <c r="EU15" i="51"/>
  <c r="EV15" i="51"/>
  <c r="EU16" i="51"/>
  <c r="EV16" i="51"/>
  <c r="EU17" i="51"/>
  <c r="EV17" i="51"/>
  <c r="EU18" i="51"/>
  <c r="EV18" i="51"/>
  <c r="EU19" i="51"/>
  <c r="EV19" i="51"/>
  <c r="EU20" i="51"/>
  <c r="EV20" i="51"/>
  <c r="EU21" i="51"/>
  <c r="EV21" i="51"/>
  <c r="EU22" i="51"/>
  <c r="EV22" i="51"/>
  <c r="EU23" i="51"/>
  <c r="EV23" i="51"/>
  <c r="EU24" i="51"/>
  <c r="EV24" i="51"/>
  <c r="EU25" i="51"/>
  <c r="EV25" i="51"/>
  <c r="EU26" i="51"/>
  <c r="EV26" i="51"/>
  <c r="EU27" i="51"/>
  <c r="EV27" i="51"/>
  <c r="EU28" i="51"/>
  <c r="EV28" i="51"/>
  <c r="EU29" i="51"/>
  <c r="EV29" i="51"/>
  <c r="EU30" i="51"/>
  <c r="EV30" i="51"/>
  <c r="EU31" i="51"/>
  <c r="EV31" i="51"/>
  <c r="EU32" i="51"/>
  <c r="EV32" i="51"/>
  <c r="EU33" i="51"/>
  <c r="EV33" i="51"/>
  <c r="EU34" i="51"/>
  <c r="EV34" i="51"/>
  <c r="EU35" i="51"/>
  <c r="EV35" i="51"/>
  <c r="EU36" i="51"/>
  <c r="EV36" i="51"/>
  <c r="EU37" i="51"/>
  <c r="EV37" i="51"/>
  <c r="EU38" i="51"/>
  <c r="EV38" i="51"/>
  <c r="EU39" i="51"/>
  <c r="EV39" i="51"/>
  <c r="EU40" i="51"/>
  <c r="EV40" i="51"/>
  <c r="EU41" i="51"/>
  <c r="EV41" i="51"/>
  <c r="EU42" i="51"/>
  <c r="EV42" i="51"/>
  <c r="EU43" i="51"/>
  <c r="EV43" i="51"/>
  <c r="EU44" i="51"/>
  <c r="EV44" i="51"/>
  <c r="EU45" i="51"/>
  <c r="EV45" i="51"/>
  <c r="EU46" i="51"/>
  <c r="EV46" i="51"/>
  <c r="EU47" i="51"/>
  <c r="EV47" i="51"/>
  <c r="EU48" i="51"/>
  <c r="EV48" i="51"/>
  <c r="EU49" i="51"/>
  <c r="EV49" i="51"/>
  <c r="EU50" i="51"/>
  <c r="EV50" i="51"/>
  <c r="EU51" i="51"/>
  <c r="EV51" i="51"/>
  <c r="EU52" i="51"/>
  <c r="EV52" i="51"/>
  <c r="EU53" i="51"/>
  <c r="EV53" i="51"/>
  <c r="EU54" i="51"/>
  <c r="EV54" i="51"/>
  <c r="EU55" i="51"/>
  <c r="EV55" i="51"/>
  <c r="EU56" i="51"/>
  <c r="EV56" i="51"/>
  <c r="EU57" i="51"/>
  <c r="EV57" i="51"/>
  <c r="EU58" i="51"/>
  <c r="EV58" i="51"/>
  <c r="EU59" i="51"/>
  <c r="EV59" i="51"/>
  <c r="EU60" i="51"/>
  <c r="EV60" i="51"/>
  <c r="EU61" i="51"/>
  <c r="EV61" i="51"/>
  <c r="EU62" i="51"/>
  <c r="EV62" i="51"/>
  <c r="EU63" i="51"/>
  <c r="EV63" i="51"/>
  <c r="EU64" i="51"/>
  <c r="EV64" i="51"/>
  <c r="EU65" i="51"/>
  <c r="EV65" i="51"/>
  <c r="EU66" i="51"/>
  <c r="EV66" i="51"/>
  <c r="EU67" i="51"/>
  <c r="EV67" i="51"/>
  <c r="EU68" i="51"/>
  <c r="EV68" i="51"/>
  <c r="EU69" i="51"/>
  <c r="EV69" i="51"/>
  <c r="EU70" i="51"/>
  <c r="EV70" i="51"/>
  <c r="EU71" i="51"/>
  <c r="EV71" i="51"/>
  <c r="EU72" i="51"/>
  <c r="EV72" i="51"/>
  <c r="EU73" i="51"/>
  <c r="EV73" i="51"/>
  <c r="EU74" i="51"/>
  <c r="EV74" i="51"/>
  <c r="EU75" i="51"/>
  <c r="EV75" i="51"/>
  <c r="EU76" i="51"/>
  <c r="EV76" i="51"/>
  <c r="EU77" i="51"/>
  <c r="EV77" i="51"/>
  <c r="EU78" i="51"/>
  <c r="EV78" i="51"/>
  <c r="EU79" i="51"/>
  <c r="EV79" i="51"/>
  <c r="EU80" i="51"/>
  <c r="EV80" i="51"/>
  <c r="EU81" i="51"/>
  <c r="EV81" i="51"/>
  <c r="EU82" i="51"/>
  <c r="EV82" i="51"/>
  <c r="EU83" i="51"/>
  <c r="EV83" i="51"/>
  <c r="EU84" i="51"/>
  <c r="EV84" i="51"/>
  <c r="EU85" i="51"/>
  <c r="EV85" i="51"/>
  <c r="EU14" i="51"/>
  <c r="EV14" i="51"/>
  <c r="EN15" i="51"/>
  <c r="EO15" i="51"/>
  <c r="EN17" i="51"/>
  <c r="EO17" i="51"/>
  <c r="EN19" i="51"/>
  <c r="EO19" i="51"/>
  <c r="EN21" i="51"/>
  <c r="EO21" i="51"/>
  <c r="EV87" i="51" l="1"/>
  <c r="EU87" i="51"/>
  <c r="EG15" i="51"/>
  <c r="EH15" i="51"/>
  <c r="EG17" i="51"/>
  <c r="EH17" i="51"/>
  <c r="EG19" i="51"/>
  <c r="EH19" i="51"/>
  <c r="EG21" i="51"/>
  <c r="EH21" i="51"/>
  <c r="DZ15" i="51"/>
  <c r="EA15" i="51"/>
  <c r="DZ16" i="51"/>
  <c r="EA16" i="51"/>
  <c r="DZ17" i="51"/>
  <c r="EA17" i="51"/>
  <c r="DZ18" i="51"/>
  <c r="EA18" i="51"/>
  <c r="DZ19" i="51"/>
  <c r="EA19" i="51"/>
  <c r="DZ20" i="51"/>
  <c r="EA20" i="51"/>
  <c r="DZ21" i="51"/>
  <c r="EA21" i="51"/>
  <c r="DZ22" i="51"/>
  <c r="EA22" i="51"/>
  <c r="DZ23" i="51"/>
  <c r="EA23" i="51"/>
  <c r="DZ24" i="51"/>
  <c r="EA24" i="51"/>
  <c r="DZ25" i="51"/>
  <c r="EA25" i="51"/>
  <c r="DZ26" i="51"/>
  <c r="EA26" i="51"/>
  <c r="DZ27" i="51"/>
  <c r="EA27" i="51"/>
  <c r="DZ28" i="51"/>
  <c r="EA28" i="51"/>
  <c r="DZ29" i="51"/>
  <c r="EA29" i="51"/>
  <c r="DZ30" i="51"/>
  <c r="EA30" i="51"/>
  <c r="DZ31" i="51"/>
  <c r="EA31" i="51"/>
  <c r="DZ32" i="51"/>
  <c r="EA32" i="51"/>
  <c r="DZ33" i="51"/>
  <c r="EA33" i="51"/>
  <c r="DZ34" i="51"/>
  <c r="EA34" i="51"/>
  <c r="DZ35" i="51"/>
  <c r="EA35" i="51"/>
  <c r="DZ36" i="51"/>
  <c r="EA36" i="51"/>
  <c r="DZ37" i="51"/>
  <c r="EA37" i="51"/>
  <c r="DZ38" i="51"/>
  <c r="EA38" i="51"/>
  <c r="DZ39" i="51"/>
  <c r="EA39" i="51"/>
  <c r="DZ40" i="51"/>
  <c r="EA40" i="51"/>
  <c r="DZ41" i="51"/>
  <c r="EA41" i="51"/>
  <c r="DZ42" i="51"/>
  <c r="EA42" i="51"/>
  <c r="DZ43" i="51"/>
  <c r="EA43" i="51"/>
  <c r="DZ44" i="51"/>
  <c r="EA44" i="51"/>
  <c r="DZ45" i="51"/>
  <c r="EA45" i="51"/>
  <c r="DZ46" i="51"/>
  <c r="EA46" i="51"/>
  <c r="DZ47" i="51"/>
  <c r="EA47" i="51"/>
  <c r="DZ48" i="51"/>
  <c r="EA48" i="51"/>
  <c r="DZ49" i="51"/>
  <c r="EA49" i="51"/>
  <c r="DZ50" i="51"/>
  <c r="EA50" i="51"/>
  <c r="DZ51" i="51"/>
  <c r="EA51" i="51"/>
  <c r="DZ52" i="51"/>
  <c r="EA52" i="51"/>
  <c r="DZ53" i="51"/>
  <c r="EA53" i="51"/>
  <c r="DZ54" i="51"/>
  <c r="EA54" i="51"/>
  <c r="DZ55" i="51"/>
  <c r="EA55" i="51"/>
  <c r="DZ56" i="51"/>
  <c r="EA56" i="51"/>
  <c r="DZ57" i="51"/>
  <c r="EA57" i="51"/>
  <c r="DZ58" i="51"/>
  <c r="EA58" i="51"/>
  <c r="DZ59" i="51"/>
  <c r="EA59" i="51"/>
  <c r="DZ60" i="51"/>
  <c r="EA60" i="51"/>
  <c r="DZ61" i="51"/>
  <c r="EA61" i="51"/>
  <c r="DZ62" i="51"/>
  <c r="EA62" i="51"/>
  <c r="DZ63" i="51"/>
  <c r="EA63" i="51"/>
  <c r="DZ64" i="51"/>
  <c r="EA64" i="51"/>
  <c r="DZ65" i="51"/>
  <c r="EA65" i="51"/>
  <c r="DZ66" i="51"/>
  <c r="EA66" i="51"/>
  <c r="DZ67" i="51"/>
  <c r="EA67" i="51"/>
  <c r="DZ68" i="51"/>
  <c r="EA68" i="51"/>
  <c r="DZ69" i="51"/>
  <c r="EA69" i="51"/>
  <c r="DZ70" i="51"/>
  <c r="EA70" i="51"/>
  <c r="DZ71" i="51"/>
  <c r="EA71" i="51"/>
  <c r="DZ72" i="51"/>
  <c r="EA72" i="51"/>
  <c r="DZ73" i="51"/>
  <c r="EA73" i="51"/>
  <c r="DZ74" i="51"/>
  <c r="EA74" i="51"/>
  <c r="DZ75" i="51"/>
  <c r="EA75" i="51"/>
  <c r="DZ76" i="51"/>
  <c r="EA76" i="51"/>
  <c r="DZ77" i="51"/>
  <c r="EA77" i="51"/>
  <c r="DZ78" i="51"/>
  <c r="EA78" i="51"/>
  <c r="DZ79" i="51"/>
  <c r="EA79" i="51"/>
  <c r="DZ80" i="51"/>
  <c r="EA80" i="51"/>
  <c r="DZ81" i="51"/>
  <c r="EA81" i="51"/>
  <c r="DZ82" i="51"/>
  <c r="EA82" i="51"/>
  <c r="DZ83" i="51"/>
  <c r="EA83" i="51"/>
  <c r="DZ84" i="51"/>
  <c r="EA84" i="51"/>
  <c r="DZ85" i="51"/>
  <c r="EA85" i="51"/>
  <c r="DZ14" i="51"/>
  <c r="EA14" i="51"/>
  <c r="DZ87" i="51" l="1"/>
  <c r="EA87" i="51"/>
  <c r="CN50" i="51"/>
  <c r="CO50" i="51"/>
  <c r="CN51" i="51"/>
  <c r="CO51" i="51"/>
  <c r="CN52" i="51"/>
  <c r="CO52" i="51"/>
  <c r="CN53" i="51"/>
  <c r="CO53" i="51"/>
  <c r="CN54" i="51"/>
  <c r="CO54" i="51"/>
  <c r="CN55" i="51"/>
  <c r="CO55" i="51"/>
  <c r="CN56" i="51"/>
  <c r="CO56" i="51"/>
  <c r="CN57" i="51"/>
  <c r="CO57" i="51"/>
  <c r="CN58" i="51"/>
  <c r="CO58" i="51"/>
  <c r="CN59" i="51"/>
  <c r="CO59" i="51"/>
  <c r="CN60" i="51"/>
  <c r="CO60" i="51"/>
  <c r="CN61" i="51"/>
  <c r="CO61" i="51"/>
  <c r="CN62" i="51"/>
  <c r="CO62" i="51"/>
  <c r="CN63" i="51"/>
  <c r="CO63" i="51"/>
  <c r="CN64" i="51"/>
  <c r="CO64" i="51"/>
  <c r="CN65" i="51"/>
  <c r="CO65" i="51"/>
  <c r="CN66" i="51"/>
  <c r="CO66" i="51"/>
  <c r="CN67" i="51"/>
  <c r="CO67" i="51"/>
  <c r="CN68" i="51"/>
  <c r="CO68" i="51"/>
  <c r="CN69" i="51"/>
  <c r="CO69" i="51"/>
  <c r="CN70" i="51"/>
  <c r="CO70" i="51"/>
  <c r="CN71" i="51"/>
  <c r="CO71" i="51"/>
  <c r="CN72" i="51"/>
  <c r="CO72" i="51"/>
  <c r="CN73" i="51"/>
  <c r="CO73" i="51"/>
  <c r="CN74" i="51"/>
  <c r="CO74" i="51"/>
  <c r="CN75" i="51"/>
  <c r="CO75" i="51"/>
  <c r="CN76" i="51"/>
  <c r="CO76" i="51"/>
  <c r="CN77" i="51"/>
  <c r="CO77" i="51"/>
  <c r="CN78" i="51"/>
  <c r="CO78" i="51"/>
  <c r="CN79" i="51"/>
  <c r="CO79" i="51"/>
  <c r="CN80" i="51"/>
  <c r="CO80" i="51"/>
  <c r="CN81" i="51"/>
  <c r="CO81" i="51"/>
  <c r="CN82" i="51"/>
  <c r="CO82" i="51"/>
  <c r="CN83" i="51"/>
  <c r="CO83" i="51"/>
  <c r="CN84" i="51"/>
  <c r="CO84" i="51"/>
  <c r="CN85" i="51"/>
  <c r="CO85" i="51"/>
  <c r="CH50" i="51"/>
  <c r="CI50" i="51"/>
  <c r="CH51" i="51"/>
  <c r="CI51" i="51"/>
  <c r="CH52" i="51"/>
  <c r="CI52" i="51"/>
  <c r="CH53" i="51"/>
  <c r="CI53" i="51"/>
  <c r="CH54" i="51"/>
  <c r="CI54" i="51"/>
  <c r="CH55" i="51"/>
  <c r="CI55" i="51"/>
  <c r="CH56" i="51"/>
  <c r="CI56" i="51"/>
  <c r="CH57" i="51"/>
  <c r="CI57" i="51"/>
  <c r="CH58" i="51"/>
  <c r="CI58" i="51"/>
  <c r="CH59" i="51"/>
  <c r="CI59" i="51"/>
  <c r="CH60" i="51"/>
  <c r="CI60" i="51"/>
  <c r="CH61" i="51"/>
  <c r="CI61" i="51"/>
  <c r="CH62" i="51"/>
  <c r="CI62" i="51"/>
  <c r="CH63" i="51"/>
  <c r="CI63" i="51"/>
  <c r="CH64" i="51"/>
  <c r="CI64" i="51"/>
  <c r="CH65" i="51"/>
  <c r="CI65" i="51"/>
  <c r="CH66" i="51"/>
  <c r="CI66" i="51"/>
  <c r="CH67" i="51"/>
  <c r="CI67" i="51"/>
  <c r="CH68" i="51"/>
  <c r="CI68" i="51"/>
  <c r="CH69" i="51"/>
  <c r="CI69" i="51"/>
  <c r="CH70" i="51"/>
  <c r="CI70" i="51"/>
  <c r="CH71" i="51"/>
  <c r="CI71" i="51"/>
  <c r="CH72" i="51"/>
  <c r="CI72" i="51"/>
  <c r="CH73" i="51"/>
  <c r="CI73" i="51"/>
  <c r="CH74" i="51"/>
  <c r="CI74" i="51"/>
  <c r="CH75" i="51"/>
  <c r="CI75" i="51"/>
  <c r="CH76" i="51"/>
  <c r="CI76" i="51"/>
  <c r="CH77" i="51"/>
  <c r="CI77" i="51"/>
  <c r="CH78" i="51"/>
  <c r="CI78" i="51"/>
  <c r="CH79" i="51"/>
  <c r="CI79" i="51"/>
  <c r="CH80" i="51"/>
  <c r="CI80" i="51"/>
  <c r="CH81" i="51"/>
  <c r="CI81" i="51"/>
  <c r="CH82" i="51"/>
  <c r="CI82" i="51"/>
  <c r="CH83" i="51"/>
  <c r="CI83" i="51"/>
  <c r="CH84" i="51"/>
  <c r="CI84" i="51"/>
  <c r="CH85" i="51"/>
  <c r="CI85" i="51"/>
  <c r="CB50" i="51"/>
  <c r="CC50" i="51"/>
  <c r="CB51" i="51"/>
  <c r="CC51" i="51"/>
  <c r="CB52" i="51"/>
  <c r="CC52" i="51"/>
  <c r="CB53" i="51"/>
  <c r="CC53" i="51"/>
  <c r="CB54" i="51"/>
  <c r="CC54" i="51"/>
  <c r="CB55" i="51"/>
  <c r="CC55" i="51"/>
  <c r="CB56" i="51"/>
  <c r="CC56" i="51"/>
  <c r="CB57" i="51"/>
  <c r="CC57" i="51"/>
  <c r="CB58" i="51"/>
  <c r="CC58" i="51"/>
  <c r="CB59" i="51"/>
  <c r="CC59" i="51"/>
  <c r="CB60" i="51"/>
  <c r="CC60" i="51"/>
  <c r="CB61" i="51"/>
  <c r="CC61" i="51"/>
  <c r="CB62" i="51"/>
  <c r="CC62" i="51"/>
  <c r="CB63" i="51"/>
  <c r="CC63" i="51"/>
  <c r="CB64" i="51"/>
  <c r="CC64" i="51"/>
  <c r="CB65" i="51"/>
  <c r="CC65" i="51"/>
  <c r="CB66" i="51"/>
  <c r="CC66" i="51"/>
  <c r="CB67" i="51"/>
  <c r="CC67" i="51"/>
  <c r="CB68" i="51"/>
  <c r="CC68" i="51"/>
  <c r="CB69" i="51"/>
  <c r="CC69" i="51"/>
  <c r="CB70" i="51"/>
  <c r="CC70" i="51"/>
  <c r="CB71" i="51"/>
  <c r="CC71" i="51"/>
  <c r="CB72" i="51"/>
  <c r="CC72" i="51"/>
  <c r="CB73" i="51"/>
  <c r="CC73" i="51"/>
  <c r="CB74" i="51"/>
  <c r="CC74" i="51"/>
  <c r="CB75" i="51"/>
  <c r="CC75" i="51"/>
  <c r="CB76" i="51"/>
  <c r="CC76" i="51"/>
  <c r="CB77" i="51"/>
  <c r="CC77" i="51"/>
  <c r="CB78" i="51"/>
  <c r="CC78" i="51"/>
  <c r="CB79" i="51"/>
  <c r="CC79" i="51"/>
  <c r="CB80" i="51"/>
  <c r="CC80" i="51"/>
  <c r="CB81" i="51"/>
  <c r="CC81" i="51"/>
  <c r="CB82" i="51"/>
  <c r="CC82" i="51"/>
  <c r="CB83" i="51"/>
  <c r="CC83" i="51"/>
  <c r="CB84" i="51"/>
  <c r="CC84" i="51"/>
  <c r="CB85" i="51"/>
  <c r="CC85" i="51"/>
  <c r="CN47" i="51"/>
  <c r="CO47" i="51"/>
  <c r="CN48" i="51"/>
  <c r="CO48" i="51"/>
  <c r="CN49" i="51"/>
  <c r="CO49" i="51"/>
  <c r="CN46" i="51"/>
  <c r="CO46" i="51"/>
  <c r="CH47" i="51"/>
  <c r="CI47" i="51"/>
  <c r="CH48" i="51"/>
  <c r="CI48" i="51"/>
  <c r="CH49" i="51"/>
  <c r="CI49" i="51"/>
  <c r="CH46" i="51"/>
  <c r="CI46" i="51"/>
  <c r="CB47" i="51"/>
  <c r="CC47" i="51"/>
  <c r="CB48" i="51"/>
  <c r="CC48" i="51"/>
  <c r="CB49" i="51"/>
  <c r="CC49" i="51"/>
  <c r="CB46" i="51"/>
  <c r="CC46" i="51"/>
  <c r="CN31" i="51"/>
  <c r="CO31" i="51"/>
  <c r="CN32" i="51"/>
  <c r="CO32" i="51"/>
  <c r="CN33" i="51"/>
  <c r="CO33" i="51"/>
  <c r="CN34" i="51"/>
  <c r="CO34" i="51"/>
  <c r="CN35" i="51"/>
  <c r="CO35" i="51"/>
  <c r="CN36" i="51"/>
  <c r="CO36" i="51"/>
  <c r="CN37" i="51"/>
  <c r="CO37" i="51"/>
  <c r="CN38" i="51"/>
  <c r="CO38" i="51"/>
  <c r="CN39" i="51"/>
  <c r="CO39" i="51"/>
  <c r="CN40" i="51"/>
  <c r="CO40" i="51"/>
  <c r="CN41" i="51"/>
  <c r="CO41" i="51"/>
  <c r="CN42" i="51"/>
  <c r="CO42" i="51"/>
  <c r="CN43" i="51"/>
  <c r="CO43" i="51"/>
  <c r="CN44" i="51"/>
  <c r="CO44" i="51"/>
  <c r="CN45" i="51"/>
  <c r="CO45" i="51"/>
  <c r="CN30" i="51"/>
  <c r="CO30" i="51"/>
  <c r="CH31" i="51"/>
  <c r="CI31" i="51"/>
  <c r="CH32" i="51"/>
  <c r="CI32" i="51"/>
  <c r="CH33" i="51"/>
  <c r="CI33" i="51"/>
  <c r="CH34" i="51"/>
  <c r="CI34" i="51"/>
  <c r="CH35" i="51"/>
  <c r="CI35" i="51"/>
  <c r="CH36" i="51"/>
  <c r="CI36" i="51"/>
  <c r="CH37" i="51"/>
  <c r="CI37" i="51"/>
  <c r="CH38" i="51"/>
  <c r="CI38" i="51"/>
  <c r="CH39" i="51"/>
  <c r="CI39" i="51"/>
  <c r="CH40" i="51"/>
  <c r="CI40" i="51"/>
  <c r="CH41" i="51"/>
  <c r="CI41" i="51"/>
  <c r="CH42" i="51"/>
  <c r="CI42" i="51"/>
  <c r="CH43" i="51"/>
  <c r="CI43" i="51"/>
  <c r="CH44" i="51"/>
  <c r="CI44" i="51"/>
  <c r="CH45" i="51"/>
  <c r="CI45" i="51"/>
  <c r="CH30" i="51"/>
  <c r="CI30" i="51"/>
  <c r="CB31" i="51"/>
  <c r="CC31" i="51"/>
  <c r="CB32" i="51"/>
  <c r="CC32" i="51"/>
  <c r="CB33" i="51"/>
  <c r="CC33" i="51"/>
  <c r="CB34" i="51"/>
  <c r="CC34" i="51"/>
  <c r="CB35" i="51"/>
  <c r="CC35" i="51"/>
  <c r="CB36" i="51"/>
  <c r="CC36" i="51"/>
  <c r="CB37" i="51"/>
  <c r="CC37" i="51"/>
  <c r="CB38" i="51"/>
  <c r="CC38" i="51"/>
  <c r="CB39" i="51"/>
  <c r="CC39" i="51"/>
  <c r="CB40" i="51"/>
  <c r="CC40" i="51"/>
  <c r="CB41" i="51"/>
  <c r="CC41" i="51"/>
  <c r="CB42" i="51"/>
  <c r="CC42" i="51"/>
  <c r="CB43" i="51"/>
  <c r="CC43" i="51"/>
  <c r="CB44" i="51"/>
  <c r="CC44" i="51"/>
  <c r="CB45" i="51"/>
  <c r="CC45" i="51"/>
  <c r="CB30" i="51"/>
  <c r="CC30" i="51"/>
  <c r="CN15" i="51"/>
  <c r="CO15" i="51"/>
  <c r="CN16" i="51"/>
  <c r="CO16" i="51"/>
  <c r="CN17" i="51"/>
  <c r="CO17" i="51"/>
  <c r="CN18" i="51"/>
  <c r="CO18" i="51"/>
  <c r="CN19" i="51"/>
  <c r="CO19" i="51"/>
  <c r="CN20" i="51"/>
  <c r="CO20" i="51"/>
  <c r="CN21" i="51"/>
  <c r="CO21" i="51"/>
  <c r="CN22" i="51"/>
  <c r="CO22" i="51"/>
  <c r="CN23" i="51"/>
  <c r="CO23" i="51"/>
  <c r="CN24" i="51"/>
  <c r="CO24" i="51"/>
  <c r="CN25" i="51"/>
  <c r="CO25" i="51"/>
  <c r="CN26" i="51"/>
  <c r="CO26" i="51"/>
  <c r="CN27" i="51"/>
  <c r="CO27" i="51"/>
  <c r="CN28" i="51"/>
  <c r="CO28" i="51"/>
  <c r="CN29" i="51"/>
  <c r="CO29" i="51"/>
  <c r="CN14" i="51"/>
  <c r="CO14" i="51"/>
  <c r="CH15" i="51"/>
  <c r="CI15" i="51"/>
  <c r="CH16" i="51"/>
  <c r="CI16" i="51"/>
  <c r="CH17" i="51"/>
  <c r="CI17" i="51"/>
  <c r="CH18" i="51"/>
  <c r="CI18" i="51"/>
  <c r="CH19" i="51"/>
  <c r="CI19" i="51"/>
  <c r="CH20" i="51"/>
  <c r="CI20" i="51"/>
  <c r="CH21" i="51"/>
  <c r="CI21" i="51"/>
  <c r="CH22" i="51"/>
  <c r="CI22" i="51"/>
  <c r="CH23" i="51"/>
  <c r="CI23" i="51"/>
  <c r="CH24" i="51"/>
  <c r="CI24" i="51"/>
  <c r="CH25" i="51"/>
  <c r="CI25" i="51"/>
  <c r="CH26" i="51"/>
  <c r="CI26" i="51"/>
  <c r="CH27" i="51"/>
  <c r="CI27" i="51"/>
  <c r="CH28" i="51"/>
  <c r="CI28" i="51"/>
  <c r="CH29" i="51"/>
  <c r="CI29" i="51"/>
  <c r="CH14" i="51"/>
  <c r="CI14" i="51"/>
  <c r="CB15" i="51"/>
  <c r="CC15" i="51"/>
  <c r="CB16" i="51"/>
  <c r="CC16" i="51"/>
  <c r="CB17" i="51"/>
  <c r="CC17" i="51"/>
  <c r="CB18" i="51"/>
  <c r="CC18" i="51"/>
  <c r="CB19" i="51"/>
  <c r="CC19" i="51"/>
  <c r="CB20" i="51"/>
  <c r="CC20" i="51"/>
  <c r="CB21" i="51"/>
  <c r="CC21" i="51"/>
  <c r="CB22" i="51"/>
  <c r="CC22" i="51"/>
  <c r="CB23" i="51"/>
  <c r="CC23" i="51"/>
  <c r="CB24" i="51"/>
  <c r="CC24" i="51"/>
  <c r="CB25" i="51"/>
  <c r="CC25" i="51"/>
  <c r="CB26" i="51"/>
  <c r="CC26" i="51"/>
  <c r="CB27" i="51"/>
  <c r="CC27" i="51"/>
  <c r="CB28" i="51"/>
  <c r="CC28" i="51"/>
  <c r="CB29" i="51"/>
  <c r="CC29" i="51"/>
  <c r="CB14" i="51"/>
  <c r="CC14" i="51"/>
  <c r="CI9" i="51" l="1"/>
  <c r="CB9" i="51"/>
  <c r="CH9" i="51"/>
  <c r="CO9" i="51"/>
  <c r="CC9" i="51"/>
  <c r="CN9" i="51"/>
  <c r="BU15" i="51"/>
  <c r="BV15" i="51"/>
  <c r="BU16" i="51"/>
  <c r="BV16" i="51"/>
  <c r="BU17" i="51"/>
  <c r="BV17" i="51"/>
  <c r="BU18" i="51"/>
  <c r="BV18" i="51"/>
  <c r="BU19" i="51"/>
  <c r="BV19" i="51"/>
  <c r="BU20" i="51"/>
  <c r="BV20" i="51"/>
  <c r="BU21" i="51"/>
  <c r="BV21" i="51"/>
  <c r="BU22" i="51"/>
  <c r="BV22" i="51"/>
  <c r="BU23" i="51"/>
  <c r="BV23" i="51"/>
  <c r="BU24" i="51"/>
  <c r="BV24" i="51"/>
  <c r="BU25" i="51"/>
  <c r="BV25" i="51"/>
  <c r="BU26" i="51"/>
  <c r="BV26" i="51"/>
  <c r="BU27" i="51"/>
  <c r="BV27" i="51"/>
  <c r="BU28" i="51"/>
  <c r="BV28" i="51"/>
  <c r="BU29" i="51"/>
  <c r="BV29" i="51"/>
  <c r="BU30" i="51"/>
  <c r="BV30" i="51"/>
  <c r="BU31" i="51"/>
  <c r="BV31" i="51"/>
  <c r="BU32" i="51"/>
  <c r="BV32" i="51"/>
  <c r="BU33" i="51"/>
  <c r="BV33" i="51"/>
  <c r="BU34" i="51"/>
  <c r="BV34" i="51"/>
  <c r="BU35" i="51"/>
  <c r="BV35" i="51"/>
  <c r="BU36" i="51"/>
  <c r="BV36" i="51"/>
  <c r="BU37" i="51"/>
  <c r="BV37" i="51"/>
  <c r="BU38" i="51"/>
  <c r="BV38" i="51"/>
  <c r="BU39" i="51"/>
  <c r="BV39" i="51"/>
  <c r="BU40" i="51"/>
  <c r="BV40" i="51"/>
  <c r="BU41" i="51"/>
  <c r="BV41" i="51"/>
  <c r="BU42" i="51"/>
  <c r="BV42" i="51"/>
  <c r="BU43" i="51"/>
  <c r="BV43" i="51"/>
  <c r="BU44" i="51"/>
  <c r="BV44" i="51"/>
  <c r="BU45" i="51"/>
  <c r="BV45" i="51"/>
  <c r="BU46" i="51"/>
  <c r="BV46" i="51"/>
  <c r="BU47" i="51"/>
  <c r="BV47" i="51"/>
  <c r="BU48" i="51"/>
  <c r="BV48" i="51"/>
  <c r="BU49" i="51"/>
  <c r="BV49" i="51"/>
  <c r="BU50" i="51"/>
  <c r="BV50" i="51"/>
  <c r="BU51" i="51"/>
  <c r="BV51" i="51"/>
  <c r="BU52" i="51"/>
  <c r="BV52" i="51"/>
  <c r="BU53" i="51"/>
  <c r="BV53" i="51"/>
  <c r="BU54" i="51"/>
  <c r="BV54" i="51"/>
  <c r="BU55" i="51"/>
  <c r="BV55" i="51"/>
  <c r="BU56" i="51"/>
  <c r="BV56" i="51"/>
  <c r="BU57" i="51"/>
  <c r="BV57" i="51"/>
  <c r="BU58" i="51"/>
  <c r="BV58" i="51"/>
  <c r="BU59" i="51"/>
  <c r="BV59" i="51"/>
  <c r="BU60" i="51"/>
  <c r="BV60" i="51"/>
  <c r="BU61" i="51"/>
  <c r="BV61" i="51"/>
  <c r="BU62" i="51"/>
  <c r="BV62" i="51"/>
  <c r="BU63" i="51"/>
  <c r="BV63" i="51"/>
  <c r="BU64" i="51"/>
  <c r="BV64" i="51"/>
  <c r="BU65" i="51"/>
  <c r="BV65" i="51"/>
  <c r="BU66" i="51"/>
  <c r="BV66" i="51"/>
  <c r="BU67" i="51"/>
  <c r="BV67" i="51"/>
  <c r="BU68" i="51"/>
  <c r="BV68" i="51"/>
  <c r="BU69" i="51"/>
  <c r="BV69" i="51"/>
  <c r="BU70" i="51"/>
  <c r="BV70" i="51"/>
  <c r="BU71" i="51"/>
  <c r="BV71" i="51"/>
  <c r="BU72" i="51"/>
  <c r="BV72" i="51"/>
  <c r="BU73" i="51"/>
  <c r="BV73" i="51"/>
  <c r="BU74" i="51"/>
  <c r="BV74" i="51"/>
  <c r="BU75" i="51"/>
  <c r="BV75" i="51"/>
  <c r="BU76" i="51"/>
  <c r="BV76" i="51"/>
  <c r="BU77" i="51"/>
  <c r="BV77" i="51"/>
  <c r="BU78" i="51"/>
  <c r="BV78" i="51"/>
  <c r="BU79" i="51"/>
  <c r="BV79" i="51"/>
  <c r="BU80" i="51"/>
  <c r="BV80" i="51"/>
  <c r="BU81" i="51"/>
  <c r="BV81" i="51"/>
  <c r="BU82" i="51"/>
  <c r="BV82" i="51"/>
  <c r="BU83" i="51"/>
  <c r="BV83" i="51"/>
  <c r="BU84" i="51"/>
  <c r="BV84" i="51"/>
  <c r="BU85" i="51"/>
  <c r="BV85" i="51"/>
  <c r="BU14" i="51"/>
  <c r="BV14" i="51"/>
  <c r="BO15" i="51"/>
  <c r="BP15" i="51"/>
  <c r="BO17" i="51"/>
  <c r="BP17" i="51"/>
  <c r="BO19" i="51"/>
  <c r="BP19" i="51"/>
  <c r="BO21" i="51"/>
  <c r="BP21" i="51"/>
  <c r="BI15" i="51"/>
  <c r="BJ15" i="51"/>
  <c r="BI16" i="51"/>
  <c r="BJ16" i="51"/>
  <c r="BI17" i="51"/>
  <c r="BJ17" i="51"/>
  <c r="BI18" i="51"/>
  <c r="BJ18" i="51"/>
  <c r="BI19" i="51"/>
  <c r="BJ19" i="51"/>
  <c r="BI20" i="51"/>
  <c r="BJ20" i="51"/>
  <c r="BI21" i="51"/>
  <c r="BJ21" i="51"/>
  <c r="BI22" i="51"/>
  <c r="BJ22" i="51"/>
  <c r="BI23" i="51"/>
  <c r="BJ23" i="51"/>
  <c r="BI24" i="51"/>
  <c r="BJ24" i="51"/>
  <c r="BI25" i="51"/>
  <c r="BJ25" i="51"/>
  <c r="BI26" i="51"/>
  <c r="BJ26" i="51"/>
  <c r="BI27" i="51"/>
  <c r="BJ27" i="51"/>
  <c r="BI28" i="51"/>
  <c r="BJ28" i="51"/>
  <c r="BI29" i="51"/>
  <c r="BJ29" i="51"/>
  <c r="BI30" i="51"/>
  <c r="BJ30" i="51"/>
  <c r="BI31" i="51"/>
  <c r="BJ31" i="51"/>
  <c r="BI32" i="51"/>
  <c r="BJ32" i="51"/>
  <c r="BI33" i="51"/>
  <c r="BJ33" i="51"/>
  <c r="BI34" i="51"/>
  <c r="BJ34" i="51"/>
  <c r="BI35" i="51"/>
  <c r="BJ35" i="51"/>
  <c r="BI36" i="51"/>
  <c r="BJ36" i="51"/>
  <c r="BI37" i="51"/>
  <c r="BJ37" i="51"/>
  <c r="BI38" i="51"/>
  <c r="BJ38" i="51"/>
  <c r="BI39" i="51"/>
  <c r="BJ39" i="51"/>
  <c r="BI40" i="51"/>
  <c r="BJ40" i="51"/>
  <c r="BI41" i="51"/>
  <c r="BJ41" i="51"/>
  <c r="BI42" i="51"/>
  <c r="BJ42" i="51"/>
  <c r="BI43" i="51"/>
  <c r="BJ43" i="51"/>
  <c r="BI44" i="51"/>
  <c r="BJ44" i="51"/>
  <c r="BI45" i="51"/>
  <c r="BJ45" i="51"/>
  <c r="BI46" i="51"/>
  <c r="BJ46" i="51"/>
  <c r="BI47" i="51"/>
  <c r="BJ47" i="51"/>
  <c r="BI48" i="51"/>
  <c r="BJ48" i="51"/>
  <c r="BI49" i="51"/>
  <c r="BJ49" i="51"/>
  <c r="BI50" i="51"/>
  <c r="BJ50" i="51"/>
  <c r="BI51" i="51"/>
  <c r="BJ51" i="51"/>
  <c r="BI52" i="51"/>
  <c r="BJ52" i="51"/>
  <c r="BI53" i="51"/>
  <c r="BJ53" i="51"/>
  <c r="BI54" i="51"/>
  <c r="BJ54" i="51"/>
  <c r="BI55" i="51"/>
  <c r="BJ55" i="51"/>
  <c r="BI56" i="51"/>
  <c r="BJ56" i="51"/>
  <c r="BI57" i="51"/>
  <c r="BJ57" i="51"/>
  <c r="BI58" i="51"/>
  <c r="BJ58" i="51"/>
  <c r="BI59" i="51"/>
  <c r="BJ59" i="51"/>
  <c r="BI60" i="51"/>
  <c r="BJ60" i="51"/>
  <c r="BI61" i="51"/>
  <c r="BJ61" i="51"/>
  <c r="BI62" i="51"/>
  <c r="BJ62" i="51"/>
  <c r="BI63" i="51"/>
  <c r="BJ63" i="51"/>
  <c r="BI64" i="51"/>
  <c r="BJ64" i="51"/>
  <c r="BI65" i="51"/>
  <c r="BJ65" i="51"/>
  <c r="BI66" i="51"/>
  <c r="BJ66" i="51"/>
  <c r="BI67" i="51"/>
  <c r="BJ67" i="51"/>
  <c r="BI68" i="51"/>
  <c r="BJ68" i="51"/>
  <c r="BI69" i="51"/>
  <c r="BJ69" i="51"/>
  <c r="BI70" i="51"/>
  <c r="BJ70" i="51"/>
  <c r="BI71" i="51"/>
  <c r="BJ71" i="51"/>
  <c r="BI72" i="51"/>
  <c r="BJ72" i="51"/>
  <c r="BI73" i="51"/>
  <c r="BJ73" i="51"/>
  <c r="BI74" i="51"/>
  <c r="BJ74" i="51"/>
  <c r="BI75" i="51"/>
  <c r="BJ75" i="51"/>
  <c r="BI76" i="51"/>
  <c r="BJ76" i="51"/>
  <c r="BI77" i="51"/>
  <c r="BJ77" i="51"/>
  <c r="BI78" i="51"/>
  <c r="BJ78" i="51"/>
  <c r="BI79" i="51"/>
  <c r="BJ79" i="51"/>
  <c r="BI80" i="51"/>
  <c r="BJ80" i="51"/>
  <c r="BI81" i="51"/>
  <c r="BJ81" i="51"/>
  <c r="BI82" i="51"/>
  <c r="BJ82" i="51"/>
  <c r="BI83" i="51"/>
  <c r="BJ83" i="51"/>
  <c r="BI84" i="51"/>
  <c r="BJ84" i="51"/>
  <c r="BI85" i="51"/>
  <c r="BJ85" i="51"/>
  <c r="BI14" i="51"/>
  <c r="BJ14" i="51"/>
  <c r="BV87" i="51" l="1"/>
  <c r="BU87" i="51"/>
  <c r="BI87" i="51"/>
  <c r="BJ87" i="51"/>
  <c r="BC15" i="51"/>
  <c r="BD15" i="51"/>
  <c r="BC16" i="51"/>
  <c r="BD16" i="51"/>
  <c r="BC17" i="51"/>
  <c r="BD17" i="51"/>
  <c r="BC18" i="51"/>
  <c r="BD18" i="51"/>
  <c r="BC19" i="51"/>
  <c r="BD19" i="51"/>
  <c r="BC20" i="51"/>
  <c r="BD20" i="51"/>
  <c r="BC21" i="51"/>
  <c r="BD21" i="51"/>
  <c r="BC22" i="51"/>
  <c r="BD22" i="51"/>
  <c r="BC23" i="51"/>
  <c r="BD23" i="51"/>
  <c r="BC24" i="51"/>
  <c r="BD24" i="51"/>
  <c r="BC25" i="51"/>
  <c r="BD25" i="51"/>
  <c r="BC26" i="51"/>
  <c r="BD26" i="51"/>
  <c r="BC27" i="51"/>
  <c r="BD27" i="51"/>
  <c r="BC28" i="51"/>
  <c r="BD28" i="51"/>
  <c r="BC29" i="51"/>
  <c r="BD29" i="51"/>
  <c r="BC30" i="51"/>
  <c r="BD30" i="51"/>
  <c r="BC31" i="51"/>
  <c r="BD31" i="51"/>
  <c r="BC32" i="51"/>
  <c r="BD32" i="51"/>
  <c r="BC33" i="51"/>
  <c r="BD33" i="51"/>
  <c r="BC34" i="51"/>
  <c r="BD34" i="51"/>
  <c r="BC35" i="51"/>
  <c r="BD35" i="51"/>
  <c r="BC36" i="51"/>
  <c r="BD36" i="51"/>
  <c r="BC37" i="51"/>
  <c r="BD37" i="51"/>
  <c r="BC38" i="51"/>
  <c r="BD38" i="51"/>
  <c r="BC39" i="51"/>
  <c r="BD39" i="51"/>
  <c r="BC40" i="51"/>
  <c r="BD40" i="51"/>
  <c r="BC41" i="51"/>
  <c r="BD41" i="51"/>
  <c r="BC42" i="51"/>
  <c r="BD42" i="51"/>
  <c r="BC43" i="51"/>
  <c r="BD43" i="51"/>
  <c r="BC44" i="51"/>
  <c r="BD44" i="51"/>
  <c r="BC45" i="51"/>
  <c r="BD45" i="51"/>
  <c r="BC46" i="51"/>
  <c r="BD46" i="51"/>
  <c r="BC47" i="51"/>
  <c r="BD47" i="51"/>
  <c r="BC48" i="51"/>
  <c r="BD48" i="51"/>
  <c r="BC49" i="51"/>
  <c r="BD49" i="51"/>
  <c r="BC50" i="51"/>
  <c r="BD50" i="51"/>
  <c r="BC51" i="51"/>
  <c r="BD51" i="51"/>
  <c r="BC52" i="51"/>
  <c r="BD52" i="51"/>
  <c r="BC53" i="51"/>
  <c r="BD53" i="51"/>
  <c r="BC54" i="51"/>
  <c r="BD54" i="51"/>
  <c r="BC55" i="51"/>
  <c r="BD55" i="51"/>
  <c r="BC56" i="51"/>
  <c r="BD56" i="51"/>
  <c r="BC57" i="51"/>
  <c r="BD57" i="51"/>
  <c r="BC58" i="51"/>
  <c r="BD58" i="51"/>
  <c r="BC59" i="51"/>
  <c r="BD59" i="51"/>
  <c r="BC60" i="51"/>
  <c r="BD60" i="51"/>
  <c r="BC61" i="51"/>
  <c r="BD61" i="51"/>
  <c r="BC62" i="51"/>
  <c r="BD62" i="51"/>
  <c r="BC63" i="51"/>
  <c r="BD63" i="51"/>
  <c r="BC64" i="51"/>
  <c r="BD64" i="51"/>
  <c r="BC65" i="51"/>
  <c r="BD65" i="51"/>
  <c r="BC66" i="51"/>
  <c r="BD66" i="51"/>
  <c r="BC67" i="51"/>
  <c r="BD67" i="51"/>
  <c r="BC68" i="51"/>
  <c r="BD68" i="51"/>
  <c r="BC69" i="51"/>
  <c r="BD69" i="51"/>
  <c r="BC70" i="51"/>
  <c r="BD70" i="51"/>
  <c r="BC71" i="51"/>
  <c r="BD71" i="51"/>
  <c r="BC72" i="51"/>
  <c r="BD72" i="51"/>
  <c r="BC73" i="51"/>
  <c r="BD73" i="51"/>
  <c r="BC74" i="51"/>
  <c r="BD74" i="51"/>
  <c r="BC75" i="51"/>
  <c r="BD75" i="51"/>
  <c r="BC76" i="51"/>
  <c r="BD76" i="51"/>
  <c r="BC77" i="51"/>
  <c r="BD77" i="51"/>
  <c r="BC78" i="51"/>
  <c r="BD78" i="51"/>
  <c r="BC79" i="51"/>
  <c r="BD79" i="51"/>
  <c r="BC80" i="51"/>
  <c r="BD80" i="51"/>
  <c r="BC81" i="51"/>
  <c r="BD81" i="51"/>
  <c r="BC82" i="51"/>
  <c r="BD82" i="51"/>
  <c r="BC83" i="51"/>
  <c r="BD83" i="51"/>
  <c r="BC84" i="51"/>
  <c r="BD84" i="51"/>
  <c r="BC85" i="51"/>
  <c r="BD85" i="51"/>
  <c r="BC14" i="51"/>
  <c r="BD14" i="51"/>
  <c r="AV15" i="51"/>
  <c r="AW15" i="51"/>
  <c r="AV16" i="51"/>
  <c r="AW16" i="51"/>
  <c r="AV17" i="51"/>
  <c r="AW17" i="51"/>
  <c r="AV18" i="51"/>
  <c r="AW18" i="51"/>
  <c r="AV19" i="51"/>
  <c r="AW19" i="51"/>
  <c r="AV20" i="51"/>
  <c r="AW20" i="51"/>
  <c r="AV21" i="51"/>
  <c r="AW21" i="51"/>
  <c r="AV22" i="51"/>
  <c r="AW22" i="51"/>
  <c r="AV23" i="51"/>
  <c r="AW23" i="51"/>
  <c r="AV24" i="51"/>
  <c r="AW24" i="51"/>
  <c r="AV25" i="51"/>
  <c r="AW25" i="51"/>
  <c r="AV26" i="51"/>
  <c r="AW26" i="51"/>
  <c r="AV27" i="51"/>
  <c r="AW27" i="51"/>
  <c r="AV28" i="51"/>
  <c r="AW28" i="51"/>
  <c r="AV29" i="51"/>
  <c r="AW29" i="51"/>
  <c r="AV30" i="51"/>
  <c r="AW30" i="51"/>
  <c r="AV31" i="51"/>
  <c r="AW31" i="51"/>
  <c r="AV32" i="51"/>
  <c r="AW32" i="51"/>
  <c r="AV33" i="51"/>
  <c r="AW33" i="51"/>
  <c r="AV34" i="51"/>
  <c r="AW34" i="51"/>
  <c r="AV35" i="51"/>
  <c r="AW35" i="51"/>
  <c r="AV36" i="51"/>
  <c r="AW36" i="51"/>
  <c r="AV37" i="51"/>
  <c r="AW37" i="51"/>
  <c r="AV38" i="51"/>
  <c r="AW38" i="51"/>
  <c r="AV39" i="51"/>
  <c r="AW39" i="51"/>
  <c r="AV40" i="51"/>
  <c r="AW40" i="51"/>
  <c r="AV41" i="51"/>
  <c r="AW41" i="51"/>
  <c r="AV42" i="51"/>
  <c r="AW42" i="51"/>
  <c r="AV43" i="51"/>
  <c r="AW43" i="51"/>
  <c r="AV44" i="51"/>
  <c r="AW44" i="51"/>
  <c r="AV45" i="51"/>
  <c r="AW45" i="51"/>
  <c r="AV46" i="51"/>
  <c r="AW46" i="51"/>
  <c r="AV47" i="51"/>
  <c r="AW47" i="51"/>
  <c r="AV48" i="51"/>
  <c r="AW48" i="51"/>
  <c r="AV49" i="51"/>
  <c r="AW49" i="51"/>
  <c r="AV50" i="51"/>
  <c r="AW50" i="51"/>
  <c r="AV51" i="51"/>
  <c r="AW51" i="51"/>
  <c r="AV52" i="51"/>
  <c r="AW52" i="51"/>
  <c r="AV53" i="51"/>
  <c r="AW53" i="51"/>
  <c r="AV54" i="51"/>
  <c r="AW54" i="51"/>
  <c r="AV55" i="51"/>
  <c r="AW55" i="51"/>
  <c r="AV56" i="51"/>
  <c r="AW56" i="51"/>
  <c r="AV57" i="51"/>
  <c r="AW57" i="51"/>
  <c r="AV58" i="51"/>
  <c r="AW58" i="51"/>
  <c r="AV59" i="51"/>
  <c r="AW59" i="51"/>
  <c r="AV60" i="51"/>
  <c r="AW60" i="51"/>
  <c r="AV61" i="51"/>
  <c r="AW61" i="51"/>
  <c r="AV62" i="51"/>
  <c r="AW62" i="51"/>
  <c r="AV63" i="51"/>
  <c r="AW63" i="51"/>
  <c r="AV64" i="51"/>
  <c r="AW64" i="51"/>
  <c r="AV65" i="51"/>
  <c r="AW65" i="51"/>
  <c r="AV66" i="51"/>
  <c r="AW66" i="51"/>
  <c r="AV67" i="51"/>
  <c r="AW67" i="51"/>
  <c r="AV68" i="51"/>
  <c r="AW68" i="51"/>
  <c r="AV69" i="51"/>
  <c r="AW69" i="51"/>
  <c r="AV70" i="51"/>
  <c r="AW70" i="51"/>
  <c r="AV71" i="51"/>
  <c r="AW71" i="51"/>
  <c r="AV72" i="51"/>
  <c r="AW72" i="51"/>
  <c r="AV73" i="51"/>
  <c r="AW73" i="51"/>
  <c r="AV74" i="51"/>
  <c r="AW74" i="51"/>
  <c r="AV75" i="51"/>
  <c r="AW75" i="51"/>
  <c r="AV76" i="51"/>
  <c r="AW76" i="51"/>
  <c r="AV77" i="51"/>
  <c r="AW77" i="51"/>
  <c r="AV78" i="51"/>
  <c r="AW78" i="51"/>
  <c r="AV79" i="51"/>
  <c r="AW79" i="51"/>
  <c r="AV80" i="51"/>
  <c r="AW80" i="51"/>
  <c r="AV81" i="51"/>
  <c r="AW81" i="51"/>
  <c r="AV82" i="51"/>
  <c r="AW82" i="51"/>
  <c r="AV83" i="51"/>
  <c r="AW83" i="51"/>
  <c r="AV84" i="51"/>
  <c r="AW84" i="51"/>
  <c r="AV85" i="51"/>
  <c r="AW85" i="51"/>
  <c r="AV14" i="51"/>
  <c r="AW14" i="51"/>
  <c r="AH12" i="51"/>
  <c r="AG12" i="51"/>
  <c r="AB12" i="51"/>
  <c r="AA12" i="51"/>
  <c r="V12" i="51"/>
  <c r="U12" i="51"/>
  <c r="P12" i="51"/>
  <c r="O12" i="51"/>
  <c r="J12" i="51"/>
  <c r="I12" i="51"/>
  <c r="BD87" i="51" l="1"/>
  <c r="AV87" i="51"/>
  <c r="AW87" i="51"/>
  <c r="BC87" i="51"/>
  <c r="P13" i="51"/>
  <c r="I13" i="51"/>
  <c r="O13" i="51"/>
  <c r="U13" i="51"/>
  <c r="AA13" i="51"/>
  <c r="J13" i="51"/>
  <c r="V13" i="51"/>
  <c r="AB13" i="51"/>
  <c r="AH13" i="51"/>
  <c r="AG13" i="51"/>
  <c r="AG89" i="50"/>
  <c r="AF89" i="50"/>
  <c r="AG88" i="50"/>
  <c r="AF88" i="50"/>
  <c r="AG87" i="50"/>
  <c r="AF87" i="50"/>
  <c r="AG86" i="50"/>
  <c r="AF86" i="50"/>
  <c r="AG90" i="50" l="1"/>
  <c r="AF90" i="50"/>
  <c r="AA85" i="50"/>
  <c r="Z85" i="50"/>
  <c r="Y85" i="50"/>
  <c r="AA84" i="50"/>
  <c r="Z84" i="50"/>
  <c r="Y84" i="50"/>
  <c r="AA83" i="50"/>
  <c r="Z83" i="50"/>
  <c r="Y83" i="50"/>
  <c r="AA82" i="50"/>
  <c r="Z82" i="50"/>
  <c r="Y82" i="50"/>
  <c r="AA81" i="50"/>
  <c r="Z81" i="50"/>
  <c r="Y81" i="50"/>
  <c r="X81" i="50"/>
  <c r="AA80" i="50"/>
  <c r="Z80" i="50"/>
  <c r="Y80" i="50"/>
  <c r="X80" i="50"/>
  <c r="AA79" i="50"/>
  <c r="Z79" i="50"/>
  <c r="Y79" i="50"/>
  <c r="X79" i="50"/>
  <c r="AA78" i="50"/>
  <c r="Z78" i="50"/>
  <c r="Y78" i="50"/>
  <c r="X78" i="50"/>
  <c r="AA77" i="50"/>
  <c r="Z77" i="50"/>
  <c r="Y77" i="50"/>
  <c r="X77" i="50"/>
  <c r="AA76" i="50"/>
  <c r="Z76" i="50"/>
  <c r="Y76" i="50"/>
  <c r="X76" i="50"/>
  <c r="AA75" i="50"/>
  <c r="Z75" i="50"/>
  <c r="Y75" i="50"/>
  <c r="X75" i="50"/>
  <c r="AA74" i="50"/>
  <c r="Z74" i="50"/>
  <c r="Y74" i="50"/>
  <c r="X74" i="50"/>
  <c r="AA73" i="50"/>
  <c r="Z73" i="50"/>
  <c r="Y73" i="50"/>
  <c r="AA72" i="50"/>
  <c r="Z72" i="50"/>
  <c r="Y72" i="50"/>
  <c r="AA71" i="50"/>
  <c r="Z71" i="50"/>
  <c r="Y71" i="50"/>
  <c r="AA70" i="50"/>
  <c r="Z70" i="50"/>
  <c r="Y70" i="50"/>
  <c r="AA69" i="50"/>
  <c r="Z69" i="50"/>
  <c r="Y69" i="50"/>
  <c r="X69" i="50"/>
  <c r="AA68" i="50"/>
  <c r="Z68" i="50"/>
  <c r="Y68" i="50"/>
  <c r="X68" i="50"/>
  <c r="AA67" i="50"/>
  <c r="Z67" i="50"/>
  <c r="Y67" i="50"/>
  <c r="X67" i="50"/>
  <c r="AA66" i="50"/>
  <c r="Z66" i="50"/>
  <c r="Y66" i="50"/>
  <c r="X66" i="50"/>
  <c r="AA65" i="50"/>
  <c r="Z65" i="50"/>
  <c r="Y65" i="50"/>
  <c r="AA64" i="50"/>
  <c r="Z64" i="50"/>
  <c r="Y64" i="50"/>
  <c r="AA63" i="50"/>
  <c r="Z63" i="50"/>
  <c r="Y63" i="50"/>
  <c r="AA62" i="50"/>
  <c r="Z62" i="50"/>
  <c r="Y62" i="50"/>
  <c r="AA61" i="50"/>
  <c r="Z61" i="50"/>
  <c r="Y61" i="50"/>
  <c r="X61" i="50"/>
  <c r="AA60" i="50"/>
  <c r="Z60" i="50"/>
  <c r="Y60" i="50"/>
  <c r="X60" i="50"/>
  <c r="AA59" i="50"/>
  <c r="Z59" i="50"/>
  <c r="Y59" i="50"/>
  <c r="X59" i="50"/>
  <c r="AA58" i="50"/>
  <c r="Z58" i="50"/>
  <c r="Y58" i="50"/>
  <c r="X58" i="50"/>
  <c r="AA57" i="50"/>
  <c r="Z57" i="50"/>
  <c r="Y57" i="50"/>
  <c r="X57" i="50"/>
  <c r="AA56" i="50"/>
  <c r="Z56" i="50"/>
  <c r="Y56" i="50"/>
  <c r="X56" i="50"/>
  <c r="AA55" i="50"/>
  <c r="Z55" i="50"/>
  <c r="Y55" i="50"/>
  <c r="X55" i="50"/>
  <c r="AA54" i="50"/>
  <c r="Z54" i="50"/>
  <c r="Y54" i="50"/>
  <c r="X54" i="50"/>
  <c r="AA53" i="50"/>
  <c r="Z53" i="50"/>
  <c r="Y53" i="50"/>
  <c r="X53" i="50"/>
  <c r="AA52" i="50"/>
  <c r="Z52" i="50"/>
  <c r="Y52" i="50"/>
  <c r="X52" i="50"/>
  <c r="AA51" i="50"/>
  <c r="Z51" i="50"/>
  <c r="Y51" i="50"/>
  <c r="X51" i="50"/>
  <c r="AA50" i="50"/>
  <c r="Z50" i="50"/>
  <c r="Y50" i="50"/>
  <c r="X50" i="50"/>
  <c r="AA49" i="50"/>
  <c r="Z49" i="50"/>
  <c r="Y49" i="50"/>
  <c r="AA48" i="50"/>
  <c r="Z48" i="50"/>
  <c r="Y48" i="50"/>
  <c r="AA47" i="50"/>
  <c r="Z47" i="50"/>
  <c r="Y47" i="50"/>
  <c r="AA46" i="50"/>
  <c r="Z46" i="50"/>
  <c r="Y46" i="50"/>
  <c r="AA45" i="50"/>
  <c r="Z45" i="50"/>
  <c r="Y45" i="50"/>
  <c r="AA44" i="50"/>
  <c r="Z44" i="50"/>
  <c r="Y44" i="50"/>
  <c r="AA43" i="50"/>
  <c r="Z43" i="50"/>
  <c r="Y43" i="50"/>
  <c r="AA42" i="50"/>
  <c r="Z42" i="50"/>
  <c r="Y42" i="50"/>
  <c r="AA41" i="50"/>
  <c r="Z41" i="50"/>
  <c r="Y41" i="50"/>
  <c r="AA40" i="50"/>
  <c r="Z40" i="50"/>
  <c r="Y40" i="50"/>
  <c r="AA39" i="50"/>
  <c r="Z39" i="50"/>
  <c r="Y39" i="50"/>
  <c r="AA38" i="50"/>
  <c r="Z38" i="50"/>
  <c r="Y38" i="50"/>
  <c r="AA37" i="50"/>
  <c r="Z37" i="50"/>
  <c r="Y37" i="50"/>
  <c r="AA36" i="50"/>
  <c r="Z36" i="50"/>
  <c r="Y36" i="50"/>
  <c r="AA35" i="50"/>
  <c r="Z35" i="50"/>
  <c r="Y35" i="50"/>
  <c r="AA34" i="50"/>
  <c r="Z34" i="50"/>
  <c r="Y34" i="50"/>
  <c r="AA33" i="50"/>
  <c r="Z33" i="50"/>
  <c r="Y33" i="50"/>
  <c r="DJ99" i="51" s="1"/>
  <c r="AA31" i="50"/>
  <c r="Z31" i="50"/>
  <c r="Y31" i="50"/>
  <c r="AA29" i="50"/>
  <c r="Z29" i="50"/>
  <c r="Y29" i="50"/>
  <c r="AA27" i="50"/>
  <c r="Z27" i="50"/>
  <c r="Y27" i="50"/>
  <c r="AA25" i="50"/>
  <c r="Z25" i="50"/>
  <c r="Y25" i="50"/>
  <c r="AA23" i="50"/>
  <c r="Z23" i="50"/>
  <c r="Y23" i="50"/>
  <c r="AA32" i="50"/>
  <c r="Z32" i="50"/>
  <c r="Y32" i="50"/>
  <c r="X32" i="50"/>
  <c r="AA30" i="50"/>
  <c r="Z30" i="50"/>
  <c r="Y30" i="50"/>
  <c r="X30" i="50"/>
  <c r="AA28" i="50"/>
  <c r="Z28" i="50"/>
  <c r="Y28" i="50"/>
  <c r="X28" i="50"/>
  <c r="AA26" i="50"/>
  <c r="Z26" i="50"/>
  <c r="Y26" i="50"/>
  <c r="X26" i="50"/>
  <c r="AA24" i="50"/>
  <c r="Z24" i="50"/>
  <c r="Y24" i="50"/>
  <c r="X24" i="50"/>
  <c r="AA22" i="50"/>
  <c r="Z22" i="50"/>
  <c r="Y22" i="50"/>
  <c r="X22" i="50"/>
  <c r="AA20" i="50"/>
  <c r="Z20" i="50"/>
  <c r="Y20" i="50"/>
  <c r="X20" i="50"/>
  <c r="AA18" i="50"/>
  <c r="Z18" i="50"/>
  <c r="Y18" i="50"/>
  <c r="X18" i="50"/>
  <c r="AA16" i="50"/>
  <c r="Z16" i="50"/>
  <c r="Y16" i="50"/>
  <c r="X16" i="50"/>
  <c r="AA14" i="50"/>
  <c r="Z14" i="50"/>
  <c r="DJ94" i="51" l="1"/>
  <c r="DI94" i="51"/>
  <c r="DJ97" i="51"/>
  <c r="FV18" i="51"/>
  <c r="EN18" i="51"/>
  <c r="EG18" i="51"/>
  <c r="BO18" i="51"/>
  <c r="FV24" i="51"/>
  <c r="EN24" i="51"/>
  <c r="EG24" i="51"/>
  <c r="BO24" i="51"/>
  <c r="FV28" i="51"/>
  <c r="EN28" i="51"/>
  <c r="EG28" i="51"/>
  <c r="BO28" i="51"/>
  <c r="FV35" i="51"/>
  <c r="EN35" i="51"/>
  <c r="EG35" i="51"/>
  <c r="BO35" i="51"/>
  <c r="FV37" i="51"/>
  <c r="EN37" i="51"/>
  <c r="EG37" i="51"/>
  <c r="BO37" i="51"/>
  <c r="FW38" i="51"/>
  <c r="EO38" i="51"/>
  <c r="EH38" i="51"/>
  <c r="BP38" i="51"/>
  <c r="FW40" i="51"/>
  <c r="EO40" i="51"/>
  <c r="EH40" i="51"/>
  <c r="BP40" i="51"/>
  <c r="FW42" i="51"/>
  <c r="EO42" i="51"/>
  <c r="EH42" i="51"/>
  <c r="BP42" i="51"/>
  <c r="FV45" i="51"/>
  <c r="EN45" i="51"/>
  <c r="EG45" i="51"/>
  <c r="BO45" i="51"/>
  <c r="FW46" i="51"/>
  <c r="EO46" i="51"/>
  <c r="EH46" i="51"/>
  <c r="BP46" i="51"/>
  <c r="FV47" i="51"/>
  <c r="EN47" i="51"/>
  <c r="EG47" i="51"/>
  <c r="BO47" i="51"/>
  <c r="FW48" i="51"/>
  <c r="EO48" i="51"/>
  <c r="EH48" i="51"/>
  <c r="BP48" i="51"/>
  <c r="FV49" i="51"/>
  <c r="EN49" i="51"/>
  <c r="EG49" i="51"/>
  <c r="BO49" i="51"/>
  <c r="FV50" i="51"/>
  <c r="EN50" i="51"/>
  <c r="EG50" i="51"/>
  <c r="BO50" i="51"/>
  <c r="FV51" i="51"/>
  <c r="EN51" i="51"/>
  <c r="EG51" i="51"/>
  <c r="BO51" i="51"/>
  <c r="FV52" i="51"/>
  <c r="EN52" i="51"/>
  <c r="EG52" i="51"/>
  <c r="BO52" i="51"/>
  <c r="FV53" i="51"/>
  <c r="EN53" i="51"/>
  <c r="EG53" i="51"/>
  <c r="BO53" i="51"/>
  <c r="FV54" i="51"/>
  <c r="EN54" i="51"/>
  <c r="EG54" i="51"/>
  <c r="BO54" i="51"/>
  <c r="FV55" i="51"/>
  <c r="EN55" i="51"/>
  <c r="EG55" i="51"/>
  <c r="BO55" i="51"/>
  <c r="FV56" i="51"/>
  <c r="EN56" i="51"/>
  <c r="EG56" i="51"/>
  <c r="BO56" i="51"/>
  <c r="FV57" i="51"/>
  <c r="EN57" i="51"/>
  <c r="EG57" i="51"/>
  <c r="BO57" i="51"/>
  <c r="FV58" i="51"/>
  <c r="EN58" i="51"/>
  <c r="EG58" i="51"/>
  <c r="BO58" i="51"/>
  <c r="FV59" i="51"/>
  <c r="EN59" i="51"/>
  <c r="EG59" i="51"/>
  <c r="BO59" i="51"/>
  <c r="FV60" i="51"/>
  <c r="EN60" i="51"/>
  <c r="EG60" i="51"/>
  <c r="BO60" i="51"/>
  <c r="FV61" i="51"/>
  <c r="EN61" i="51"/>
  <c r="EG61" i="51"/>
  <c r="BO61" i="51"/>
  <c r="FW62" i="51"/>
  <c r="EO62" i="51"/>
  <c r="EH62" i="51"/>
  <c r="BP62" i="51"/>
  <c r="FV63" i="51"/>
  <c r="EN63" i="51"/>
  <c r="EG63" i="51"/>
  <c r="BO63" i="51"/>
  <c r="FW64" i="51"/>
  <c r="EO64" i="51"/>
  <c r="EH64" i="51"/>
  <c r="BP64" i="51"/>
  <c r="FV65" i="51"/>
  <c r="EN65" i="51"/>
  <c r="EG65" i="51"/>
  <c r="BO65" i="51"/>
  <c r="FV66" i="51"/>
  <c r="EN66" i="51"/>
  <c r="EG66" i="51"/>
  <c r="BO66" i="51"/>
  <c r="FV67" i="51"/>
  <c r="EN67" i="51"/>
  <c r="EG67" i="51"/>
  <c r="BO67" i="51"/>
  <c r="FV68" i="51"/>
  <c r="EN68" i="51"/>
  <c r="EG68" i="51"/>
  <c r="BO68" i="51"/>
  <c r="FV69" i="51"/>
  <c r="EN69" i="51"/>
  <c r="EG69" i="51"/>
  <c r="BO69" i="51"/>
  <c r="FW70" i="51"/>
  <c r="EO70" i="51"/>
  <c r="EH70" i="51"/>
  <c r="BP70" i="51"/>
  <c r="FV71" i="51"/>
  <c r="EN71" i="51"/>
  <c r="EG71" i="51"/>
  <c r="BO71" i="51"/>
  <c r="FW72" i="51"/>
  <c r="EO72" i="51"/>
  <c r="EH72" i="51"/>
  <c r="BP72" i="51"/>
  <c r="FV73" i="51"/>
  <c r="EN73" i="51"/>
  <c r="EG73" i="51"/>
  <c r="BO73" i="51"/>
  <c r="FV74" i="51"/>
  <c r="EN74" i="51"/>
  <c r="EG74" i="51"/>
  <c r="BO74" i="51"/>
  <c r="FV75" i="51"/>
  <c r="EN75" i="51"/>
  <c r="EG75" i="51"/>
  <c r="BO75" i="51"/>
  <c r="FV76" i="51"/>
  <c r="EN76" i="51"/>
  <c r="EG76" i="51"/>
  <c r="BO76" i="51"/>
  <c r="FV77" i="51"/>
  <c r="EN77" i="51"/>
  <c r="EG77" i="51"/>
  <c r="BO77" i="51"/>
  <c r="FV78" i="51"/>
  <c r="EN78" i="51"/>
  <c r="EG78" i="51"/>
  <c r="BO78" i="51"/>
  <c r="FV79" i="51"/>
  <c r="EN79" i="51"/>
  <c r="EG79" i="51"/>
  <c r="BO79" i="51"/>
  <c r="FV80" i="51"/>
  <c r="EN80" i="51"/>
  <c r="EG80" i="51"/>
  <c r="BO80" i="51"/>
  <c r="FV81" i="51"/>
  <c r="EN81" i="51"/>
  <c r="EG81" i="51"/>
  <c r="BO81" i="51"/>
  <c r="FW82" i="51"/>
  <c r="EO82" i="51"/>
  <c r="EH82" i="51"/>
  <c r="BP82" i="51"/>
  <c r="FV83" i="51"/>
  <c r="EN83" i="51"/>
  <c r="EG83" i="51"/>
  <c r="BO83" i="51"/>
  <c r="FW84" i="51"/>
  <c r="EO84" i="51"/>
  <c r="EH84" i="51"/>
  <c r="BP84" i="51"/>
  <c r="FV85" i="51"/>
  <c r="EN85" i="51"/>
  <c r="EG85" i="51"/>
  <c r="BO85" i="51"/>
  <c r="FV14" i="51"/>
  <c r="EN14" i="51"/>
  <c r="EG14" i="51"/>
  <c r="BO14" i="51"/>
  <c r="FV16" i="51"/>
  <c r="EN16" i="51"/>
  <c r="EG16" i="51"/>
  <c r="BO16" i="51"/>
  <c r="FV20" i="51"/>
  <c r="EN20" i="51"/>
  <c r="EG20" i="51"/>
  <c r="BO20" i="51"/>
  <c r="FV22" i="51"/>
  <c r="EN22" i="51"/>
  <c r="EG22" i="51"/>
  <c r="BO22" i="51"/>
  <c r="FV26" i="51"/>
  <c r="EN26" i="51"/>
  <c r="EG26" i="51"/>
  <c r="BO26" i="51"/>
  <c r="FV30" i="51"/>
  <c r="EN30" i="51"/>
  <c r="EG30" i="51"/>
  <c r="BO30" i="51"/>
  <c r="FV32" i="51"/>
  <c r="EN32" i="51"/>
  <c r="EG32" i="51"/>
  <c r="BO32" i="51"/>
  <c r="FW23" i="51"/>
  <c r="EO23" i="51"/>
  <c r="EH23" i="51"/>
  <c r="BP23" i="51"/>
  <c r="Z89" i="50"/>
  <c r="FV25" i="51"/>
  <c r="EN25" i="51"/>
  <c r="EG25" i="51"/>
  <c r="BO25" i="51"/>
  <c r="FW27" i="51"/>
  <c r="EO27" i="51"/>
  <c r="EH27" i="51"/>
  <c r="BP27" i="51"/>
  <c r="FV29" i="51"/>
  <c r="EN29" i="51"/>
  <c r="EG29" i="51"/>
  <c r="BO29" i="51"/>
  <c r="FW31" i="51"/>
  <c r="EO31" i="51"/>
  <c r="EH31" i="51"/>
  <c r="BP31" i="51"/>
  <c r="DI99" i="51"/>
  <c r="FV33" i="51"/>
  <c r="EN33" i="51"/>
  <c r="EG33" i="51"/>
  <c r="BO33" i="51"/>
  <c r="FW34" i="51"/>
  <c r="EO34" i="51"/>
  <c r="EH34" i="51"/>
  <c r="BP34" i="51"/>
  <c r="FW36" i="51"/>
  <c r="EO36" i="51"/>
  <c r="EH36" i="51"/>
  <c r="BP36" i="51"/>
  <c r="FV39" i="51"/>
  <c r="EN39" i="51"/>
  <c r="EG39" i="51"/>
  <c r="BO39" i="51"/>
  <c r="FV41" i="51"/>
  <c r="EN41" i="51"/>
  <c r="EG41" i="51"/>
  <c r="BO41" i="51"/>
  <c r="FV43" i="51"/>
  <c r="EN43" i="51"/>
  <c r="EG43" i="51"/>
  <c r="BO43" i="51"/>
  <c r="FW44" i="51"/>
  <c r="EO44" i="51"/>
  <c r="EH44" i="51"/>
  <c r="BP44" i="51"/>
  <c r="FW14" i="51"/>
  <c r="EO14" i="51"/>
  <c r="EH14" i="51"/>
  <c r="BP14" i="51"/>
  <c r="FW16" i="51"/>
  <c r="EO16" i="51"/>
  <c r="EH16" i="51"/>
  <c r="BP16" i="51"/>
  <c r="FW18" i="51"/>
  <c r="EO18" i="51"/>
  <c r="EH18" i="51"/>
  <c r="BP18" i="51"/>
  <c r="FW20" i="51"/>
  <c r="EO20" i="51"/>
  <c r="EH20" i="51"/>
  <c r="BP20" i="51"/>
  <c r="FW22" i="51"/>
  <c r="EO22" i="51"/>
  <c r="EH22" i="51"/>
  <c r="BP22" i="51"/>
  <c r="FW24" i="51"/>
  <c r="EO24" i="51"/>
  <c r="EH24" i="51"/>
  <c r="BP24" i="51"/>
  <c r="FW26" i="51"/>
  <c r="EO26" i="51"/>
  <c r="EH26" i="51"/>
  <c r="BP26" i="51"/>
  <c r="FW28" i="51"/>
  <c r="EO28" i="51"/>
  <c r="EH28" i="51"/>
  <c r="BP28" i="51"/>
  <c r="FW30" i="51"/>
  <c r="EO30" i="51"/>
  <c r="EH30" i="51"/>
  <c r="BP30" i="51"/>
  <c r="FW32" i="51"/>
  <c r="EO32" i="51"/>
  <c r="EH32" i="51"/>
  <c r="BP32" i="51"/>
  <c r="FV23" i="51"/>
  <c r="EN23" i="51"/>
  <c r="EG23" i="51"/>
  <c r="BO23" i="51"/>
  <c r="AA89" i="50"/>
  <c r="FW25" i="51"/>
  <c r="EO25" i="51"/>
  <c r="EH25" i="51"/>
  <c r="BP25" i="51"/>
  <c r="FV27" i="51"/>
  <c r="EN27" i="51"/>
  <c r="EG27" i="51"/>
  <c r="BO27" i="51"/>
  <c r="FW29" i="51"/>
  <c r="EO29" i="51"/>
  <c r="EH29" i="51"/>
  <c r="BP29" i="51"/>
  <c r="DI97" i="51"/>
  <c r="FV31" i="51"/>
  <c r="EN31" i="51"/>
  <c r="EG31" i="51"/>
  <c r="BO31" i="51"/>
  <c r="FW33" i="51"/>
  <c r="EO33" i="51"/>
  <c r="EH33" i="51"/>
  <c r="BP33" i="51"/>
  <c r="FV34" i="51"/>
  <c r="EN34" i="51"/>
  <c r="EG34" i="51"/>
  <c r="BO34" i="51"/>
  <c r="FW35" i="51"/>
  <c r="EO35" i="51"/>
  <c r="EH35" i="51"/>
  <c r="BP35" i="51"/>
  <c r="FV36" i="51"/>
  <c r="EN36" i="51"/>
  <c r="EG36" i="51"/>
  <c r="BO36" i="51"/>
  <c r="FW37" i="51"/>
  <c r="EO37" i="51"/>
  <c r="EH37" i="51"/>
  <c r="BP37" i="51"/>
  <c r="FV38" i="51"/>
  <c r="EN38" i="51"/>
  <c r="EG38" i="51"/>
  <c r="BO38" i="51"/>
  <c r="FW39" i="51"/>
  <c r="EO39" i="51"/>
  <c r="EH39" i="51"/>
  <c r="BP39" i="51"/>
  <c r="FV40" i="51"/>
  <c r="EN40" i="51"/>
  <c r="EG40" i="51"/>
  <c r="BO40" i="51"/>
  <c r="FW41" i="51"/>
  <c r="EO41" i="51"/>
  <c r="EH41" i="51"/>
  <c r="BP41" i="51"/>
  <c r="FV42" i="51"/>
  <c r="EN42" i="51"/>
  <c r="EG42" i="51"/>
  <c r="BO42" i="51"/>
  <c r="FW43" i="51"/>
  <c r="EO43" i="51"/>
  <c r="EH43" i="51"/>
  <c r="BP43" i="51"/>
  <c r="FV44" i="51"/>
  <c r="EN44" i="51"/>
  <c r="EG44" i="51"/>
  <c r="BO44" i="51"/>
  <c r="FW45" i="51"/>
  <c r="EO45" i="51"/>
  <c r="EH45" i="51"/>
  <c r="BP45" i="51"/>
  <c r="FV46" i="51"/>
  <c r="EN46" i="51"/>
  <c r="EG46" i="51"/>
  <c r="BO46" i="51"/>
  <c r="FW47" i="51"/>
  <c r="EO47" i="51"/>
  <c r="EH47" i="51"/>
  <c r="BP47" i="51"/>
  <c r="FV48" i="51"/>
  <c r="EN48" i="51"/>
  <c r="EG48" i="51"/>
  <c r="BO48" i="51"/>
  <c r="FW49" i="51"/>
  <c r="EO49" i="51"/>
  <c r="EH49" i="51"/>
  <c r="BP49" i="51"/>
  <c r="FW50" i="51"/>
  <c r="EO50" i="51"/>
  <c r="EH50" i="51"/>
  <c r="BP50" i="51"/>
  <c r="FW51" i="51"/>
  <c r="EO51" i="51"/>
  <c r="EH51" i="51"/>
  <c r="BP51" i="51"/>
  <c r="FW52" i="51"/>
  <c r="EO52" i="51"/>
  <c r="EH52" i="51"/>
  <c r="BP52" i="51"/>
  <c r="FW53" i="51"/>
  <c r="EO53" i="51"/>
  <c r="EH53" i="51"/>
  <c r="BP53" i="51"/>
  <c r="FW54" i="51"/>
  <c r="EO54" i="51"/>
  <c r="EH54" i="51"/>
  <c r="BP54" i="51"/>
  <c r="FW55" i="51"/>
  <c r="EO55" i="51"/>
  <c r="EH55" i="51"/>
  <c r="BP55" i="51"/>
  <c r="FW56" i="51"/>
  <c r="EO56" i="51"/>
  <c r="EH56" i="51"/>
  <c r="BP56" i="51"/>
  <c r="FW57" i="51"/>
  <c r="EO57" i="51"/>
  <c r="EH57" i="51"/>
  <c r="BP57" i="51"/>
  <c r="FW58" i="51"/>
  <c r="EO58" i="51"/>
  <c r="EH58" i="51"/>
  <c r="BP58" i="51"/>
  <c r="FW59" i="51"/>
  <c r="EO59" i="51"/>
  <c r="EH59" i="51"/>
  <c r="BP59" i="51"/>
  <c r="FW60" i="51"/>
  <c r="EO60" i="51"/>
  <c r="EH60" i="51"/>
  <c r="BP60" i="51"/>
  <c r="FW61" i="51"/>
  <c r="EO61" i="51"/>
  <c r="EH61" i="51"/>
  <c r="BP61" i="51"/>
  <c r="FV62" i="51"/>
  <c r="EN62" i="51"/>
  <c r="EG62" i="51"/>
  <c r="BO62" i="51"/>
  <c r="FW63" i="51"/>
  <c r="EO63" i="51"/>
  <c r="EH63" i="51"/>
  <c r="BP63" i="51"/>
  <c r="FV64" i="51"/>
  <c r="EN64" i="51"/>
  <c r="EG64" i="51"/>
  <c r="BO64" i="51"/>
  <c r="FW65" i="51"/>
  <c r="EO65" i="51"/>
  <c r="EH65" i="51"/>
  <c r="BP65" i="51"/>
  <c r="FW66" i="51"/>
  <c r="EO66" i="51"/>
  <c r="EH66" i="51"/>
  <c r="BP66" i="51"/>
  <c r="FW67" i="51"/>
  <c r="EO67" i="51"/>
  <c r="EH67" i="51"/>
  <c r="BP67" i="51"/>
  <c r="FW68" i="51"/>
  <c r="EO68" i="51"/>
  <c r="EH68" i="51"/>
  <c r="BP68" i="51"/>
  <c r="FW69" i="51"/>
  <c r="EO69" i="51"/>
  <c r="EH69" i="51"/>
  <c r="BP69" i="51"/>
  <c r="FV70" i="51"/>
  <c r="EN70" i="51"/>
  <c r="EG70" i="51"/>
  <c r="BO70" i="51"/>
  <c r="FW71" i="51"/>
  <c r="EO71" i="51"/>
  <c r="EH71" i="51"/>
  <c r="BP71" i="51"/>
  <c r="FV72" i="51"/>
  <c r="EN72" i="51"/>
  <c r="EG72" i="51"/>
  <c r="BO72" i="51"/>
  <c r="FW73" i="51"/>
  <c r="EO73" i="51"/>
  <c r="EH73" i="51"/>
  <c r="BP73" i="51"/>
  <c r="FW74" i="51"/>
  <c r="EO74" i="51"/>
  <c r="EH74" i="51"/>
  <c r="BP74" i="51"/>
  <c r="FW75" i="51"/>
  <c r="EO75" i="51"/>
  <c r="EH75" i="51"/>
  <c r="BP75" i="51"/>
  <c r="FW76" i="51"/>
  <c r="EO76" i="51"/>
  <c r="EH76" i="51"/>
  <c r="BP76" i="51"/>
  <c r="FW77" i="51"/>
  <c r="EO77" i="51"/>
  <c r="EH77" i="51"/>
  <c r="BP77" i="51"/>
  <c r="FW78" i="51"/>
  <c r="EO78" i="51"/>
  <c r="EH78" i="51"/>
  <c r="BP78" i="51"/>
  <c r="FW79" i="51"/>
  <c r="EO79" i="51"/>
  <c r="EH79" i="51"/>
  <c r="BP79" i="51"/>
  <c r="FW80" i="51"/>
  <c r="EO80" i="51"/>
  <c r="EH80" i="51"/>
  <c r="BP80" i="51"/>
  <c r="FW81" i="51"/>
  <c r="EO81" i="51"/>
  <c r="EH81" i="51"/>
  <c r="BP81" i="51"/>
  <c r="FV82" i="51"/>
  <c r="EN82" i="51"/>
  <c r="EG82" i="51"/>
  <c r="BO82" i="51"/>
  <c r="FW83" i="51"/>
  <c r="EO83" i="51"/>
  <c r="EH83" i="51"/>
  <c r="BP83" i="51"/>
  <c r="FV84" i="51"/>
  <c r="EN84" i="51"/>
  <c r="EG84" i="51"/>
  <c r="BO84" i="51"/>
  <c r="FW85" i="51"/>
  <c r="EO85" i="51"/>
  <c r="EH85" i="51"/>
  <c r="BP85" i="51"/>
  <c r="Z86" i="50"/>
  <c r="Z88" i="50"/>
  <c r="AA87" i="50"/>
  <c r="AA86" i="50"/>
  <c r="AA88" i="50"/>
  <c r="Z87" i="50"/>
  <c r="U89" i="50"/>
  <c r="CO89" i="51" s="1"/>
  <c r="T89" i="50"/>
  <c r="CN89" i="51" s="1"/>
  <c r="U88" i="50"/>
  <c r="CO88" i="51" s="1"/>
  <c r="T88" i="50"/>
  <c r="CN88" i="51" s="1"/>
  <c r="U87" i="50"/>
  <c r="CO87" i="51" s="1"/>
  <c r="T87" i="50"/>
  <c r="CN87" i="51" s="1"/>
  <c r="U86" i="50"/>
  <c r="CO86" i="51" s="1"/>
  <c r="T86" i="50"/>
  <c r="CN86" i="51" s="1"/>
  <c r="CO5" i="51" l="1"/>
  <c r="CN5" i="51"/>
  <c r="BP87" i="51"/>
  <c r="EO87" i="51"/>
  <c r="BO87" i="51"/>
  <c r="EN87" i="51"/>
  <c r="EH87" i="51"/>
  <c r="FW87" i="51"/>
  <c r="EG87" i="51"/>
  <c r="FV87" i="51"/>
  <c r="Z90" i="50"/>
  <c r="AA90" i="50"/>
  <c r="T90" i="50"/>
  <c r="U90" i="50"/>
  <c r="O89" i="50"/>
  <c r="CI89" i="51" s="1"/>
  <c r="N89" i="50"/>
  <c r="CH89" i="51" s="1"/>
  <c r="O88" i="50"/>
  <c r="CI88" i="51" s="1"/>
  <c r="N88" i="50"/>
  <c r="CH88" i="51" s="1"/>
  <c r="O87" i="50"/>
  <c r="CI87" i="51" s="1"/>
  <c r="N87" i="50"/>
  <c r="CH87" i="51" s="1"/>
  <c r="O86" i="50"/>
  <c r="N86" i="50"/>
  <c r="O90" i="50" l="1"/>
  <c r="CI86" i="51"/>
  <c r="CI5" i="51" s="1"/>
  <c r="N90" i="50"/>
  <c r="CH86" i="51"/>
  <c r="CH5" i="51" s="1"/>
  <c r="I89" i="50"/>
  <c r="CC89" i="51" s="1"/>
  <c r="H89" i="50"/>
  <c r="CB89" i="51" s="1"/>
  <c r="I88" i="50"/>
  <c r="CC88" i="51" s="1"/>
  <c r="H88" i="50"/>
  <c r="CB88" i="51" s="1"/>
  <c r="I87" i="50"/>
  <c r="CC87" i="51" s="1"/>
  <c r="H87" i="50"/>
  <c r="CB87" i="51" s="1"/>
  <c r="I86" i="50"/>
  <c r="CC86" i="51" s="1"/>
  <c r="H86" i="50"/>
  <c r="CB86" i="51" s="1"/>
  <c r="G89" i="50"/>
  <c r="CR103" i="51" s="1"/>
  <c r="F89" i="50"/>
  <c r="G87" i="50"/>
  <c r="CR101" i="51" s="1"/>
  <c r="F87" i="50"/>
  <c r="CQ101" i="51" s="1"/>
  <c r="E86" i="50"/>
  <c r="E88" i="50"/>
  <c r="D88" i="50"/>
  <c r="D86" i="50"/>
  <c r="I90" i="50" l="1"/>
  <c r="H90" i="50"/>
  <c r="CQ103" i="51"/>
  <c r="CB5" i="51"/>
  <c r="CC5" i="51"/>
  <c r="DT103" i="51"/>
  <c r="DS103" i="51"/>
  <c r="DH103" i="51"/>
  <c r="DG103" i="51"/>
  <c r="DB103" i="51"/>
  <c r="DA103" i="51"/>
  <c r="CV103" i="51"/>
  <c r="CT103" i="51" s="1"/>
  <c r="CU103" i="51"/>
  <c r="CN103" i="51"/>
  <c r="DT102" i="51"/>
  <c r="DS102" i="51"/>
  <c r="DH102" i="51"/>
  <c r="DG102" i="51"/>
  <c r="DB102" i="51"/>
  <c r="DA102" i="51"/>
  <c r="CV102" i="51"/>
  <c r="CU102" i="51"/>
  <c r="CN102" i="51"/>
  <c r="DT101" i="51"/>
  <c r="DS101" i="51"/>
  <c r="DH101" i="51"/>
  <c r="DG101" i="51"/>
  <c r="DB101" i="51"/>
  <c r="DA101" i="51"/>
  <c r="CV101" i="51"/>
  <c r="CT101" i="51" s="1"/>
  <c r="CU101" i="51"/>
  <c r="CS101" i="51" s="1"/>
  <c r="CN101" i="51"/>
  <c r="DT100" i="51"/>
  <c r="DS100" i="51"/>
  <c r="DH100" i="51"/>
  <c r="DG100" i="51"/>
  <c r="DB100" i="51"/>
  <c r="DA100" i="51"/>
  <c r="CV100" i="51"/>
  <c r="CU100" i="51"/>
  <c r="DT99" i="51"/>
  <c r="DR99" i="51" s="1"/>
  <c r="DS99" i="51"/>
  <c r="DQ99" i="51" s="1"/>
  <c r="DH99" i="51"/>
  <c r="DF99" i="51" s="1"/>
  <c r="DG99" i="51"/>
  <c r="DE99" i="51" s="1"/>
  <c r="DB99" i="51"/>
  <c r="CZ99" i="51" s="1"/>
  <c r="DA99" i="51"/>
  <c r="CY99" i="51" s="1"/>
  <c r="CV99" i="51"/>
  <c r="CT99" i="51" s="1"/>
  <c r="CU99" i="51"/>
  <c r="CS99" i="51" s="1"/>
  <c r="CN99" i="51"/>
  <c r="DT98" i="51"/>
  <c r="DR98" i="51" s="1"/>
  <c r="DS98" i="51"/>
  <c r="DQ98" i="51" s="1"/>
  <c r="DH98" i="51"/>
  <c r="DF98" i="51" s="1"/>
  <c r="DG98" i="51"/>
  <c r="DE98" i="51" s="1"/>
  <c r="DB98" i="51"/>
  <c r="CZ98" i="51" s="1"/>
  <c r="DA98" i="51"/>
  <c r="CY98" i="51" s="1"/>
  <c r="CV98" i="51"/>
  <c r="CT98" i="51" s="1"/>
  <c r="CU98" i="51"/>
  <c r="CS98" i="51" s="1"/>
  <c r="CN98" i="51"/>
  <c r="DT97" i="51"/>
  <c r="DR97" i="51" s="1"/>
  <c r="DS97" i="51"/>
  <c r="DQ97" i="51" s="1"/>
  <c r="DH97" i="51"/>
  <c r="DF97" i="51" s="1"/>
  <c r="DG97" i="51"/>
  <c r="DE97" i="51" s="1"/>
  <c r="DB97" i="51"/>
  <c r="CZ97" i="51" s="1"/>
  <c r="DA97" i="51"/>
  <c r="CY97" i="51" s="1"/>
  <c r="CV97" i="51"/>
  <c r="CT97" i="51" s="1"/>
  <c r="CU97" i="51"/>
  <c r="CS97" i="51" s="1"/>
  <c r="CN97" i="51"/>
  <c r="DT96" i="51"/>
  <c r="DR96" i="51" s="1"/>
  <c r="DS96" i="51"/>
  <c r="DQ96" i="51" s="1"/>
  <c r="DH96" i="51"/>
  <c r="DF96" i="51" s="1"/>
  <c r="DG96" i="51"/>
  <c r="DE96" i="51" s="1"/>
  <c r="DB96" i="51"/>
  <c r="CZ96" i="51" s="1"/>
  <c r="DA96" i="51"/>
  <c r="CY96" i="51" s="1"/>
  <c r="CV96" i="51"/>
  <c r="CT96" i="51" s="1"/>
  <c r="CU96" i="51"/>
  <c r="CS96" i="51" s="1"/>
  <c r="CN95" i="51"/>
  <c r="CN94" i="51"/>
  <c r="CN93" i="51"/>
  <c r="CK89" i="51"/>
  <c r="CJ89" i="51"/>
  <c r="CE89" i="51"/>
  <c r="CD89" i="51"/>
  <c r="BY89" i="51"/>
  <c r="BX89" i="51"/>
  <c r="C89" i="51"/>
  <c r="C88" i="51"/>
  <c r="CK87" i="51"/>
  <c r="CJ87" i="51"/>
  <c r="CE87" i="51"/>
  <c r="CD87" i="51"/>
  <c r="BY87" i="51"/>
  <c r="BX87" i="51"/>
  <c r="C87" i="51"/>
  <c r="C86" i="51"/>
  <c r="GH85" i="51"/>
  <c r="GG85" i="51"/>
  <c r="GF85" i="51"/>
  <c r="GE85" i="51"/>
  <c r="GB85" i="51"/>
  <c r="GA85" i="51"/>
  <c r="FZ85" i="51"/>
  <c r="FY85" i="51"/>
  <c r="FU85" i="51"/>
  <c r="FT85" i="51"/>
  <c r="FS85" i="51"/>
  <c r="FR85" i="51"/>
  <c r="FA85" i="51"/>
  <c r="EZ85" i="51"/>
  <c r="EY85" i="51"/>
  <c r="EX85" i="51"/>
  <c r="ET85" i="51"/>
  <c r="ES85" i="51"/>
  <c r="ER85" i="51"/>
  <c r="EQ85" i="51"/>
  <c r="EM85" i="51"/>
  <c r="EL85" i="51"/>
  <c r="EK85" i="51"/>
  <c r="EJ85" i="51"/>
  <c r="EF85" i="51"/>
  <c r="EE85" i="51"/>
  <c r="ED85" i="51"/>
  <c r="EC85" i="51"/>
  <c r="DY85" i="51"/>
  <c r="DX85" i="51"/>
  <c r="DW85" i="51"/>
  <c r="DV85" i="51"/>
  <c r="CM85" i="51"/>
  <c r="CL85" i="51"/>
  <c r="CK85" i="51"/>
  <c r="CJ85" i="51"/>
  <c r="CG85" i="51"/>
  <c r="CF85" i="51"/>
  <c r="CE85" i="51"/>
  <c r="CD85" i="51"/>
  <c r="CA85" i="51"/>
  <c r="BZ85" i="51"/>
  <c r="BY85" i="51"/>
  <c r="BX85" i="51"/>
  <c r="BT85" i="51"/>
  <c r="BS85" i="51"/>
  <c r="BR85" i="51"/>
  <c r="BQ85" i="51"/>
  <c r="BN85" i="51"/>
  <c r="BM85" i="51"/>
  <c r="BL85" i="51"/>
  <c r="BK85" i="51"/>
  <c r="BH85" i="51"/>
  <c r="BG85" i="51"/>
  <c r="BF85" i="51"/>
  <c r="BE85" i="51"/>
  <c r="BB85" i="51"/>
  <c r="BA85" i="51"/>
  <c r="AZ85" i="51"/>
  <c r="AY85" i="51"/>
  <c r="AU85" i="51"/>
  <c r="AT85" i="51"/>
  <c r="AS85" i="51"/>
  <c r="AR85" i="51"/>
  <c r="C85" i="51"/>
  <c r="A85" i="51"/>
  <c r="GH84" i="51"/>
  <c r="GG84" i="51"/>
  <c r="GF84" i="51"/>
  <c r="GE84" i="51"/>
  <c r="GB84" i="51"/>
  <c r="GA84" i="51"/>
  <c r="FZ84" i="51"/>
  <c r="FY84" i="51"/>
  <c r="FU84" i="51"/>
  <c r="FR84" i="51"/>
  <c r="FA84" i="51"/>
  <c r="EZ84" i="51"/>
  <c r="EY84" i="51"/>
  <c r="EX84" i="51"/>
  <c r="ET84" i="51"/>
  <c r="ES84" i="51"/>
  <c r="ER84" i="51"/>
  <c r="EQ84" i="51"/>
  <c r="EM84" i="51"/>
  <c r="EJ84" i="51"/>
  <c r="EF84" i="51"/>
  <c r="EC84" i="51"/>
  <c r="DY84" i="51"/>
  <c r="DX84" i="51"/>
  <c r="DW84" i="51"/>
  <c r="DV84" i="51"/>
  <c r="CM84" i="51"/>
  <c r="CL84" i="51"/>
  <c r="CK84" i="51"/>
  <c r="CJ84" i="51"/>
  <c r="CG84" i="51"/>
  <c r="CF84" i="51"/>
  <c r="CE84" i="51"/>
  <c r="CD84" i="51"/>
  <c r="CA84" i="51"/>
  <c r="BZ84" i="51"/>
  <c r="BY84" i="51"/>
  <c r="BX84" i="51"/>
  <c r="BT84" i="51"/>
  <c r="BS84" i="51"/>
  <c r="BR84" i="51"/>
  <c r="BQ84" i="51"/>
  <c r="BN84" i="51"/>
  <c r="BK84" i="51"/>
  <c r="BH84" i="51"/>
  <c r="BG84" i="51"/>
  <c r="BF84" i="51"/>
  <c r="BE84" i="51"/>
  <c r="BB84" i="51"/>
  <c r="BA84" i="51"/>
  <c r="AZ84" i="51"/>
  <c r="AY84" i="51"/>
  <c r="AU84" i="51"/>
  <c r="AT84" i="51"/>
  <c r="AS84" i="51"/>
  <c r="AR84" i="51"/>
  <c r="C84" i="51"/>
  <c r="A84" i="51"/>
  <c r="FU83" i="51"/>
  <c r="FT83" i="51"/>
  <c r="FS83" i="51"/>
  <c r="FR83" i="51"/>
  <c r="FA83" i="51"/>
  <c r="EZ83" i="51"/>
  <c r="EY83" i="51"/>
  <c r="EX83" i="51"/>
  <c r="ET83" i="51"/>
  <c r="ES83" i="51"/>
  <c r="ER83" i="51"/>
  <c r="EQ83" i="51"/>
  <c r="EM83" i="51"/>
  <c r="EL83" i="51"/>
  <c r="EK83" i="51"/>
  <c r="EJ83" i="51"/>
  <c r="EF83" i="51"/>
  <c r="EE83" i="51"/>
  <c r="ED83" i="51"/>
  <c r="EC83" i="51"/>
  <c r="DY83" i="51"/>
  <c r="DX83" i="51"/>
  <c r="DW83" i="51"/>
  <c r="DV83" i="51"/>
  <c r="CM83" i="51"/>
  <c r="CL83" i="51"/>
  <c r="CK83" i="51"/>
  <c r="CJ83" i="51"/>
  <c r="CG83" i="51"/>
  <c r="CF83" i="51"/>
  <c r="CE83" i="51"/>
  <c r="CD83" i="51"/>
  <c r="CA83" i="51"/>
  <c r="BZ83" i="51"/>
  <c r="BY83" i="51"/>
  <c r="BX83" i="51"/>
  <c r="BT83" i="51"/>
  <c r="BS83" i="51"/>
  <c r="BR83" i="51"/>
  <c r="BQ83" i="51"/>
  <c r="BN83" i="51"/>
  <c r="BM83" i="51"/>
  <c r="BL83" i="51"/>
  <c r="BK83" i="51"/>
  <c r="BH83" i="51"/>
  <c r="BG83" i="51"/>
  <c r="BF83" i="51"/>
  <c r="BE83" i="51"/>
  <c r="BB83" i="51"/>
  <c r="BA83" i="51"/>
  <c r="AZ83" i="51"/>
  <c r="AY83" i="51"/>
  <c r="AU83" i="51"/>
  <c r="AT83" i="51"/>
  <c r="AS83" i="51"/>
  <c r="AR83" i="51"/>
  <c r="C83" i="51"/>
  <c r="A83" i="51"/>
  <c r="FU82" i="51"/>
  <c r="FR82" i="51"/>
  <c r="FA82" i="51"/>
  <c r="EZ82" i="51"/>
  <c r="EY82" i="51"/>
  <c r="EX82" i="51"/>
  <c r="ET82" i="51"/>
  <c r="ES82" i="51"/>
  <c r="ER82" i="51"/>
  <c r="EQ82" i="51"/>
  <c r="EM82" i="51"/>
  <c r="EJ82" i="51"/>
  <c r="EF82" i="51"/>
  <c r="EC82" i="51"/>
  <c r="DY82" i="51"/>
  <c r="DX82" i="51"/>
  <c r="DW82" i="51"/>
  <c r="DV82" i="51"/>
  <c r="CM82" i="51"/>
  <c r="CL82" i="51"/>
  <c r="CK82" i="51"/>
  <c r="CJ82" i="51"/>
  <c r="CG82" i="51"/>
  <c r="CF82" i="51"/>
  <c r="CE82" i="51"/>
  <c r="CD82" i="51"/>
  <c r="CA82" i="51"/>
  <c r="BZ82" i="51"/>
  <c r="BY82" i="51"/>
  <c r="BX82" i="51"/>
  <c r="BT82" i="51"/>
  <c r="BS82" i="51"/>
  <c r="BR82" i="51"/>
  <c r="BQ82" i="51"/>
  <c r="BN82" i="51"/>
  <c r="BK82" i="51"/>
  <c r="BH82" i="51"/>
  <c r="BG82" i="51"/>
  <c r="BF82" i="51"/>
  <c r="BE82" i="51"/>
  <c r="BB82" i="51"/>
  <c r="BA82" i="51"/>
  <c r="AZ82" i="51"/>
  <c r="AY82" i="51"/>
  <c r="AU82" i="51"/>
  <c r="AT82" i="51"/>
  <c r="AS82" i="51"/>
  <c r="AR82" i="51"/>
  <c r="C82" i="51"/>
  <c r="A82" i="51"/>
  <c r="GH81" i="51"/>
  <c r="GG81" i="51"/>
  <c r="GF81" i="51"/>
  <c r="GE81" i="51"/>
  <c r="GB81" i="51"/>
  <c r="GA81" i="51"/>
  <c r="FZ81" i="51"/>
  <c r="FY81" i="51"/>
  <c r="FU81" i="51"/>
  <c r="FT81" i="51"/>
  <c r="FS81" i="51"/>
  <c r="FR81" i="51"/>
  <c r="FA81" i="51"/>
  <c r="EZ81" i="51"/>
  <c r="EY81" i="51"/>
  <c r="EX81" i="51"/>
  <c r="ET81" i="51"/>
  <c r="ES81" i="51"/>
  <c r="ER81" i="51"/>
  <c r="EQ81" i="51"/>
  <c r="EM81" i="51"/>
  <c r="EL81" i="51"/>
  <c r="EK81" i="51"/>
  <c r="EJ81" i="51"/>
  <c r="EF81" i="51"/>
  <c r="EE81" i="51"/>
  <c r="ED81" i="51"/>
  <c r="EC81" i="51"/>
  <c r="DY81" i="51"/>
  <c r="DX81" i="51"/>
  <c r="DW81" i="51"/>
  <c r="DV81" i="51"/>
  <c r="CM81" i="51"/>
  <c r="CL81" i="51"/>
  <c r="CK81" i="51"/>
  <c r="CJ81" i="51"/>
  <c r="CG81" i="51"/>
  <c r="CF81" i="51"/>
  <c r="CE81" i="51"/>
  <c r="CD81" i="51"/>
  <c r="CA81" i="51"/>
  <c r="BZ81" i="51"/>
  <c r="BY81" i="51"/>
  <c r="BX81" i="51"/>
  <c r="BT81" i="51"/>
  <c r="BS81" i="51"/>
  <c r="BR81" i="51"/>
  <c r="BQ81" i="51"/>
  <c r="BN81" i="51"/>
  <c r="BM81" i="51"/>
  <c r="BL81" i="51"/>
  <c r="BK81" i="51"/>
  <c r="BH81" i="51"/>
  <c r="BG81" i="51"/>
  <c r="BF81" i="51"/>
  <c r="BE81" i="51"/>
  <c r="BB81" i="51"/>
  <c r="BA81" i="51"/>
  <c r="AZ81" i="51"/>
  <c r="AY81" i="51"/>
  <c r="AU81" i="51"/>
  <c r="AT81" i="51"/>
  <c r="AS81" i="51"/>
  <c r="AR81" i="51"/>
  <c r="C81" i="51"/>
  <c r="A81" i="51"/>
  <c r="GH80" i="51"/>
  <c r="GG80" i="51"/>
  <c r="GF80" i="51"/>
  <c r="GE80" i="51"/>
  <c r="GB80" i="51"/>
  <c r="GA80" i="51"/>
  <c r="FZ80" i="51"/>
  <c r="FY80" i="51"/>
  <c r="FU80" i="51"/>
  <c r="FA80" i="51"/>
  <c r="EZ80" i="51"/>
  <c r="EY80" i="51"/>
  <c r="EX80" i="51"/>
  <c r="ET80" i="51"/>
  <c r="ES80" i="51"/>
  <c r="ER80" i="51"/>
  <c r="EQ80" i="51"/>
  <c r="EM80" i="51"/>
  <c r="EF80" i="51"/>
  <c r="DY80" i="51"/>
  <c r="DX80" i="51"/>
  <c r="DW80" i="51"/>
  <c r="DV80" i="51"/>
  <c r="CM80" i="51"/>
  <c r="CL80" i="51"/>
  <c r="CK80" i="51"/>
  <c r="CJ80" i="51"/>
  <c r="CG80" i="51"/>
  <c r="CF80" i="51"/>
  <c r="CE80" i="51"/>
  <c r="CD80" i="51"/>
  <c r="CA80" i="51"/>
  <c r="BZ80" i="51"/>
  <c r="BY80" i="51"/>
  <c r="BX80" i="51"/>
  <c r="BT80" i="51"/>
  <c r="BS80" i="51"/>
  <c r="BR80" i="51"/>
  <c r="BQ80" i="51"/>
  <c r="BN80" i="51"/>
  <c r="BH80" i="51"/>
  <c r="BG80" i="51"/>
  <c r="BF80" i="51"/>
  <c r="BE80" i="51"/>
  <c r="BB80" i="51"/>
  <c r="BA80" i="51"/>
  <c r="AZ80" i="51"/>
  <c r="AY80" i="51"/>
  <c r="AU80" i="51"/>
  <c r="AT80" i="51"/>
  <c r="AS80" i="51"/>
  <c r="AR80" i="51"/>
  <c r="C80" i="51"/>
  <c r="A80" i="51"/>
  <c r="FU79" i="51"/>
  <c r="FT79" i="51"/>
  <c r="FS79" i="51"/>
  <c r="FR79" i="51"/>
  <c r="FA79" i="51"/>
  <c r="EZ79" i="51"/>
  <c r="EY79" i="51"/>
  <c r="EX79" i="51"/>
  <c r="ET79" i="51"/>
  <c r="ES79" i="51"/>
  <c r="ER79" i="51"/>
  <c r="EQ79" i="51"/>
  <c r="EM79" i="51"/>
  <c r="EL79" i="51"/>
  <c r="EK79" i="51"/>
  <c r="EJ79" i="51"/>
  <c r="EF79" i="51"/>
  <c r="EE79" i="51"/>
  <c r="ED79" i="51"/>
  <c r="EC79" i="51"/>
  <c r="DY79" i="51"/>
  <c r="DX79" i="51"/>
  <c r="DW79" i="51"/>
  <c r="DV79" i="51"/>
  <c r="CM79" i="51"/>
  <c r="CL79" i="51"/>
  <c r="CK79" i="51"/>
  <c r="CJ79" i="51"/>
  <c r="CG79" i="51"/>
  <c r="CF79" i="51"/>
  <c r="CE79" i="51"/>
  <c r="CD79" i="51"/>
  <c r="CA79" i="51"/>
  <c r="BZ79" i="51"/>
  <c r="BY79" i="51"/>
  <c r="BX79" i="51"/>
  <c r="BT79" i="51"/>
  <c r="BS79" i="51"/>
  <c r="BR79" i="51"/>
  <c r="BQ79" i="51"/>
  <c r="BN79" i="51"/>
  <c r="BM79" i="51"/>
  <c r="BL79" i="51"/>
  <c r="BK79" i="51"/>
  <c r="BH79" i="51"/>
  <c r="BG79" i="51"/>
  <c r="BF79" i="51"/>
  <c r="BE79" i="51"/>
  <c r="BB79" i="51"/>
  <c r="BA79" i="51"/>
  <c r="AZ79" i="51"/>
  <c r="AY79" i="51"/>
  <c r="AU79" i="51"/>
  <c r="AT79" i="51"/>
  <c r="AS79" i="51"/>
  <c r="AR79" i="51"/>
  <c r="C79" i="51"/>
  <c r="A79" i="51"/>
  <c r="FU78" i="51"/>
  <c r="FA78" i="51"/>
  <c r="EZ78" i="51"/>
  <c r="EY78" i="51"/>
  <c r="EX78" i="51"/>
  <c r="ET78" i="51"/>
  <c r="ES78" i="51"/>
  <c r="ER78" i="51"/>
  <c r="EQ78" i="51"/>
  <c r="EM78" i="51"/>
  <c r="EF78" i="51"/>
  <c r="DY78" i="51"/>
  <c r="DX78" i="51"/>
  <c r="DW78" i="51"/>
  <c r="DV78" i="51"/>
  <c r="CM78" i="51"/>
  <c r="CL78" i="51"/>
  <c r="CK78" i="51"/>
  <c r="CJ78" i="51"/>
  <c r="CG78" i="51"/>
  <c r="CF78" i="51"/>
  <c r="CE78" i="51"/>
  <c r="CD78" i="51"/>
  <c r="CA78" i="51"/>
  <c r="BZ78" i="51"/>
  <c r="BY78" i="51"/>
  <c r="BX78" i="51"/>
  <c r="BT78" i="51"/>
  <c r="BS78" i="51"/>
  <c r="BR78" i="51"/>
  <c r="BQ78" i="51"/>
  <c r="BN78" i="51"/>
  <c r="BH78" i="51"/>
  <c r="BG78" i="51"/>
  <c r="BF78" i="51"/>
  <c r="BE78" i="51"/>
  <c r="BB78" i="51"/>
  <c r="BA78" i="51"/>
  <c r="AZ78" i="51"/>
  <c r="AY78" i="51"/>
  <c r="AU78" i="51"/>
  <c r="AT78" i="51"/>
  <c r="AS78" i="51"/>
  <c r="AR78" i="51"/>
  <c r="C78" i="51"/>
  <c r="A78" i="51"/>
  <c r="GH77" i="51"/>
  <c r="GG77" i="51"/>
  <c r="GF77" i="51"/>
  <c r="GE77" i="51"/>
  <c r="GB77" i="51"/>
  <c r="GA77" i="51"/>
  <c r="FZ77" i="51"/>
  <c r="FY77" i="51"/>
  <c r="FU77" i="51"/>
  <c r="FT77" i="51"/>
  <c r="FS77" i="51"/>
  <c r="FR77" i="51"/>
  <c r="FA77" i="51"/>
  <c r="EZ77" i="51"/>
  <c r="EY77" i="51"/>
  <c r="EX77" i="51"/>
  <c r="ET77" i="51"/>
  <c r="ES77" i="51"/>
  <c r="ER77" i="51"/>
  <c r="EQ77" i="51"/>
  <c r="EM77" i="51"/>
  <c r="EL77" i="51"/>
  <c r="EK77" i="51"/>
  <c r="EJ77" i="51"/>
  <c r="EF77" i="51"/>
  <c r="EE77" i="51"/>
  <c r="ED77" i="51"/>
  <c r="EC77" i="51"/>
  <c r="DY77" i="51"/>
  <c r="DX77" i="51"/>
  <c r="DW77" i="51"/>
  <c r="DV77" i="51"/>
  <c r="CM77" i="51"/>
  <c r="CL77" i="51"/>
  <c r="CK77" i="51"/>
  <c r="CJ77" i="51"/>
  <c r="CG77" i="51"/>
  <c r="CF77" i="51"/>
  <c r="CE77" i="51"/>
  <c r="CD77" i="51"/>
  <c r="CA77" i="51"/>
  <c r="BZ77" i="51"/>
  <c r="BY77" i="51"/>
  <c r="BX77" i="51"/>
  <c r="BT77" i="51"/>
  <c r="BS77" i="51"/>
  <c r="BR77" i="51"/>
  <c r="BQ77" i="51"/>
  <c r="BN77" i="51"/>
  <c r="BM77" i="51"/>
  <c r="BL77" i="51"/>
  <c r="BK77" i="51"/>
  <c r="BH77" i="51"/>
  <c r="BG77" i="51"/>
  <c r="BF77" i="51"/>
  <c r="BE77" i="51"/>
  <c r="BB77" i="51"/>
  <c r="BA77" i="51"/>
  <c r="AZ77" i="51"/>
  <c r="AY77" i="51"/>
  <c r="AU77" i="51"/>
  <c r="AT77" i="51"/>
  <c r="AS77" i="51"/>
  <c r="AR77" i="51"/>
  <c r="C77" i="51"/>
  <c r="A77" i="51"/>
  <c r="GH76" i="51"/>
  <c r="GG76" i="51"/>
  <c r="GF76" i="51"/>
  <c r="GE76" i="51"/>
  <c r="GB76" i="51"/>
  <c r="GA76" i="51"/>
  <c r="FZ76" i="51"/>
  <c r="FY76" i="51"/>
  <c r="FU76" i="51"/>
  <c r="FA76" i="51"/>
  <c r="EZ76" i="51"/>
  <c r="EY76" i="51"/>
  <c r="EX76" i="51"/>
  <c r="ET76" i="51"/>
  <c r="ES76" i="51"/>
  <c r="ER76" i="51"/>
  <c r="EQ76" i="51"/>
  <c r="EM76" i="51"/>
  <c r="EF76" i="51"/>
  <c r="DY76" i="51"/>
  <c r="DX76" i="51"/>
  <c r="DW76" i="51"/>
  <c r="DV76" i="51"/>
  <c r="CM76" i="51"/>
  <c r="CL76" i="51"/>
  <c r="CK76" i="51"/>
  <c r="CJ76" i="51"/>
  <c r="CG76" i="51"/>
  <c r="CF76" i="51"/>
  <c r="CE76" i="51"/>
  <c r="CD76" i="51"/>
  <c r="CA76" i="51"/>
  <c r="BZ76" i="51"/>
  <c r="BY76" i="51"/>
  <c r="BX76" i="51"/>
  <c r="BT76" i="51"/>
  <c r="BS76" i="51"/>
  <c r="BR76" i="51"/>
  <c r="BQ76" i="51"/>
  <c r="BN76" i="51"/>
  <c r="BH76" i="51"/>
  <c r="BG76" i="51"/>
  <c r="BF76" i="51"/>
  <c r="BE76" i="51"/>
  <c r="BB76" i="51"/>
  <c r="BA76" i="51"/>
  <c r="AZ76" i="51"/>
  <c r="AY76" i="51"/>
  <c r="AU76" i="51"/>
  <c r="AT76" i="51"/>
  <c r="AS76" i="51"/>
  <c r="AR76" i="51"/>
  <c r="C76" i="51"/>
  <c r="A76" i="51"/>
  <c r="FU75" i="51"/>
  <c r="FT75" i="51"/>
  <c r="FS75" i="51"/>
  <c r="FR75" i="51"/>
  <c r="FA75" i="51"/>
  <c r="EZ75" i="51"/>
  <c r="EY75" i="51"/>
  <c r="EX75" i="51"/>
  <c r="ET75" i="51"/>
  <c r="ES75" i="51"/>
  <c r="ER75" i="51"/>
  <c r="EQ75" i="51"/>
  <c r="EM75" i="51"/>
  <c r="EL75" i="51"/>
  <c r="EK75" i="51"/>
  <c r="EJ75" i="51"/>
  <c r="EF75" i="51"/>
  <c r="EE75" i="51"/>
  <c r="ED75" i="51"/>
  <c r="EC75" i="51"/>
  <c r="DY75" i="51"/>
  <c r="DX75" i="51"/>
  <c r="DW75" i="51"/>
  <c r="DV75" i="51"/>
  <c r="CM75" i="51"/>
  <c r="CL75" i="51"/>
  <c r="CK75" i="51"/>
  <c r="CJ75" i="51"/>
  <c r="CG75" i="51"/>
  <c r="CF75" i="51"/>
  <c r="CE75" i="51"/>
  <c r="CD75" i="51"/>
  <c r="CA75" i="51"/>
  <c r="BZ75" i="51"/>
  <c r="BY75" i="51"/>
  <c r="BX75" i="51"/>
  <c r="BT75" i="51"/>
  <c r="BS75" i="51"/>
  <c r="BR75" i="51"/>
  <c r="BQ75" i="51"/>
  <c r="BN75" i="51"/>
  <c r="BM75" i="51"/>
  <c r="BL75" i="51"/>
  <c r="BK75" i="51"/>
  <c r="BH75" i="51"/>
  <c r="BG75" i="51"/>
  <c r="BF75" i="51"/>
  <c r="BE75" i="51"/>
  <c r="BB75" i="51"/>
  <c r="BA75" i="51"/>
  <c r="AZ75" i="51"/>
  <c r="AY75" i="51"/>
  <c r="AU75" i="51"/>
  <c r="AT75" i="51"/>
  <c r="AS75" i="51"/>
  <c r="AR75" i="51"/>
  <c r="C75" i="51"/>
  <c r="A75" i="51"/>
  <c r="FU74" i="51"/>
  <c r="FA74" i="51"/>
  <c r="EZ74" i="51"/>
  <c r="EY74" i="51"/>
  <c r="EX74" i="51"/>
  <c r="ET74" i="51"/>
  <c r="ES74" i="51"/>
  <c r="ER74" i="51"/>
  <c r="EQ74" i="51"/>
  <c r="EM74" i="51"/>
  <c r="EF74" i="51"/>
  <c r="DY74" i="51"/>
  <c r="DX74" i="51"/>
  <c r="DW74" i="51"/>
  <c r="DV74" i="51"/>
  <c r="CM74" i="51"/>
  <c r="CL74" i="51"/>
  <c r="CK74" i="51"/>
  <c r="CJ74" i="51"/>
  <c r="CG74" i="51"/>
  <c r="CF74" i="51"/>
  <c r="CE74" i="51"/>
  <c r="CD74" i="51"/>
  <c r="CA74" i="51"/>
  <c r="BZ74" i="51"/>
  <c r="BY74" i="51"/>
  <c r="BX74" i="51"/>
  <c r="BT74" i="51"/>
  <c r="BS74" i="51"/>
  <c r="BR74" i="51"/>
  <c r="BQ74" i="51"/>
  <c r="BN74" i="51"/>
  <c r="BH74" i="51"/>
  <c r="BG74" i="51"/>
  <c r="BF74" i="51"/>
  <c r="BE74" i="51"/>
  <c r="BB74" i="51"/>
  <c r="BA74" i="51"/>
  <c r="AZ74" i="51"/>
  <c r="AY74" i="51"/>
  <c r="AU74" i="51"/>
  <c r="AT74" i="51"/>
  <c r="AS74" i="51"/>
  <c r="AR74" i="51"/>
  <c r="C74" i="51"/>
  <c r="A74" i="51"/>
  <c r="GH73" i="51"/>
  <c r="GG73" i="51"/>
  <c r="GF73" i="51"/>
  <c r="GE73" i="51"/>
  <c r="GB73" i="51"/>
  <c r="GA73" i="51"/>
  <c r="FZ73" i="51"/>
  <c r="FY73" i="51"/>
  <c r="FU73" i="51"/>
  <c r="FT73" i="51"/>
  <c r="FS73" i="51"/>
  <c r="FR73" i="51"/>
  <c r="FA73" i="51"/>
  <c r="EZ73" i="51"/>
  <c r="EY73" i="51"/>
  <c r="EX73" i="51"/>
  <c r="ET73" i="51"/>
  <c r="ES73" i="51"/>
  <c r="ER73" i="51"/>
  <c r="EQ73" i="51"/>
  <c r="EM73" i="51"/>
  <c r="EL73" i="51"/>
  <c r="EK73" i="51"/>
  <c r="EJ73" i="51"/>
  <c r="EF73" i="51"/>
  <c r="EE73" i="51"/>
  <c r="ED73" i="51"/>
  <c r="EC73" i="51"/>
  <c r="DY73" i="51"/>
  <c r="DX73" i="51"/>
  <c r="DW73" i="51"/>
  <c r="DV73" i="51"/>
  <c r="CM73" i="51"/>
  <c r="CL73" i="51"/>
  <c r="CK73" i="51"/>
  <c r="CJ73" i="51"/>
  <c r="CG73" i="51"/>
  <c r="CF73" i="51"/>
  <c r="CE73" i="51"/>
  <c r="CD73" i="51"/>
  <c r="CA73" i="51"/>
  <c r="BZ73" i="51"/>
  <c r="BY73" i="51"/>
  <c r="BX73" i="51"/>
  <c r="BT73" i="51"/>
  <c r="BS73" i="51"/>
  <c r="BR73" i="51"/>
  <c r="BQ73" i="51"/>
  <c r="BN73" i="51"/>
  <c r="BM73" i="51"/>
  <c r="BL73" i="51"/>
  <c r="BK73" i="51"/>
  <c r="BH73" i="51"/>
  <c r="BG73" i="51"/>
  <c r="BF73" i="51"/>
  <c r="BE73" i="51"/>
  <c r="BB73" i="51"/>
  <c r="BA73" i="51"/>
  <c r="AZ73" i="51"/>
  <c r="AY73" i="51"/>
  <c r="AU73" i="51"/>
  <c r="AT73" i="51"/>
  <c r="AS73" i="51"/>
  <c r="AR73" i="51"/>
  <c r="C73" i="51"/>
  <c r="A73" i="51"/>
  <c r="GH72" i="51"/>
  <c r="GG72" i="51"/>
  <c r="GF72" i="51"/>
  <c r="GE72" i="51"/>
  <c r="GB72" i="51"/>
  <c r="GA72" i="51"/>
  <c r="FZ72" i="51"/>
  <c r="FY72" i="51"/>
  <c r="FU72" i="51"/>
  <c r="FR72" i="51"/>
  <c r="FA72" i="51"/>
  <c r="EZ72" i="51"/>
  <c r="EY72" i="51"/>
  <c r="EX72" i="51"/>
  <c r="ET72" i="51"/>
  <c r="ES72" i="51"/>
  <c r="ER72" i="51"/>
  <c r="EQ72" i="51"/>
  <c r="EM72" i="51"/>
  <c r="EJ72" i="51"/>
  <c r="EF72" i="51"/>
  <c r="EC72" i="51"/>
  <c r="DY72" i="51"/>
  <c r="DX72" i="51"/>
  <c r="DW72" i="51"/>
  <c r="DV72" i="51"/>
  <c r="CM72" i="51"/>
  <c r="CL72" i="51"/>
  <c r="CK72" i="51"/>
  <c r="CJ72" i="51"/>
  <c r="CG72" i="51"/>
  <c r="CF72" i="51"/>
  <c r="CE72" i="51"/>
  <c r="CD72" i="51"/>
  <c r="CA72" i="51"/>
  <c r="BZ72" i="51"/>
  <c r="BY72" i="51"/>
  <c r="BX72" i="51"/>
  <c r="BT72" i="51"/>
  <c r="BS72" i="51"/>
  <c r="BR72" i="51"/>
  <c r="BQ72" i="51"/>
  <c r="BN72" i="51"/>
  <c r="BK72" i="51"/>
  <c r="BH72" i="51"/>
  <c r="BG72" i="51"/>
  <c r="BF72" i="51"/>
  <c r="BE72" i="51"/>
  <c r="BB72" i="51"/>
  <c r="BA72" i="51"/>
  <c r="AZ72" i="51"/>
  <c r="AY72" i="51"/>
  <c r="AU72" i="51"/>
  <c r="AT72" i="51"/>
  <c r="AS72" i="51"/>
  <c r="AR72" i="51"/>
  <c r="C72" i="51"/>
  <c r="A72" i="51"/>
  <c r="FU71" i="51"/>
  <c r="FT71" i="51"/>
  <c r="FS71" i="51"/>
  <c r="FR71" i="51"/>
  <c r="FA71" i="51"/>
  <c r="EZ71" i="51"/>
  <c r="EY71" i="51"/>
  <c r="EX71" i="51"/>
  <c r="ET71" i="51"/>
  <c r="ES71" i="51"/>
  <c r="ER71" i="51"/>
  <c r="EQ71" i="51"/>
  <c r="EM71" i="51"/>
  <c r="EL71" i="51"/>
  <c r="EK71" i="51"/>
  <c r="EJ71" i="51"/>
  <c r="EF71" i="51"/>
  <c r="EE71" i="51"/>
  <c r="ED71" i="51"/>
  <c r="EC71" i="51"/>
  <c r="DY71" i="51"/>
  <c r="DX71" i="51"/>
  <c r="DW71" i="51"/>
  <c r="DV71" i="51"/>
  <c r="CM71" i="51"/>
  <c r="CL71" i="51"/>
  <c r="CK71" i="51"/>
  <c r="CJ71" i="51"/>
  <c r="CG71" i="51"/>
  <c r="CF71" i="51"/>
  <c r="CE71" i="51"/>
  <c r="CD71" i="51"/>
  <c r="CA71" i="51"/>
  <c r="BZ71" i="51"/>
  <c r="BY71" i="51"/>
  <c r="BX71" i="51"/>
  <c r="BT71" i="51"/>
  <c r="BS71" i="51"/>
  <c r="BR71" i="51"/>
  <c r="BQ71" i="51"/>
  <c r="BN71" i="51"/>
  <c r="BM71" i="51"/>
  <c r="BL71" i="51"/>
  <c r="BK71" i="51"/>
  <c r="BH71" i="51"/>
  <c r="BG71" i="51"/>
  <c r="BF71" i="51"/>
  <c r="BE71" i="51"/>
  <c r="BB71" i="51"/>
  <c r="BA71" i="51"/>
  <c r="AZ71" i="51"/>
  <c r="AY71" i="51"/>
  <c r="AU71" i="51"/>
  <c r="AT71" i="51"/>
  <c r="AS71" i="51"/>
  <c r="AR71" i="51"/>
  <c r="C71" i="51"/>
  <c r="A71" i="51"/>
  <c r="FU70" i="51"/>
  <c r="FR70" i="51"/>
  <c r="FA70" i="51"/>
  <c r="EZ70" i="51"/>
  <c r="EY70" i="51"/>
  <c r="EX70" i="51"/>
  <c r="ET70" i="51"/>
  <c r="ES70" i="51"/>
  <c r="ER70" i="51"/>
  <c r="EQ70" i="51"/>
  <c r="EM70" i="51"/>
  <c r="EJ70" i="51"/>
  <c r="EF70" i="51"/>
  <c r="EC70" i="51"/>
  <c r="DY70" i="51"/>
  <c r="DX70" i="51"/>
  <c r="DW70" i="51"/>
  <c r="DV70" i="51"/>
  <c r="CM70" i="51"/>
  <c r="CL70" i="51"/>
  <c r="CK70" i="51"/>
  <c r="CJ70" i="51"/>
  <c r="CG70" i="51"/>
  <c r="CF70" i="51"/>
  <c r="CE70" i="51"/>
  <c r="CD70" i="51"/>
  <c r="CA70" i="51"/>
  <c r="BZ70" i="51"/>
  <c r="BY70" i="51"/>
  <c r="BX70" i="51"/>
  <c r="BT70" i="51"/>
  <c r="BS70" i="51"/>
  <c r="BR70" i="51"/>
  <c r="BQ70" i="51"/>
  <c r="BN70" i="51"/>
  <c r="BK70" i="51"/>
  <c r="BH70" i="51"/>
  <c r="BG70" i="51"/>
  <c r="BF70" i="51"/>
  <c r="BE70" i="51"/>
  <c r="BB70" i="51"/>
  <c r="BA70" i="51"/>
  <c r="AZ70" i="51"/>
  <c r="AY70" i="51"/>
  <c r="AU70" i="51"/>
  <c r="AT70" i="51"/>
  <c r="AS70" i="51"/>
  <c r="AR70" i="51"/>
  <c r="C70" i="51"/>
  <c r="A70" i="51"/>
  <c r="GH69" i="51"/>
  <c r="GG69" i="51"/>
  <c r="GF69" i="51"/>
  <c r="GE69" i="51"/>
  <c r="GB69" i="51"/>
  <c r="GA69" i="51"/>
  <c r="FZ69" i="51"/>
  <c r="FY69" i="51"/>
  <c r="FU69" i="51"/>
  <c r="FT69" i="51"/>
  <c r="FS69" i="51"/>
  <c r="FR69" i="51"/>
  <c r="FA69" i="51"/>
  <c r="EZ69" i="51"/>
  <c r="EY69" i="51"/>
  <c r="EX69" i="51"/>
  <c r="ET69" i="51"/>
  <c r="ES69" i="51"/>
  <c r="ER69" i="51"/>
  <c r="EQ69" i="51"/>
  <c r="EM69" i="51"/>
  <c r="EL69" i="51"/>
  <c r="EK69" i="51"/>
  <c r="EJ69" i="51"/>
  <c r="EF69" i="51"/>
  <c r="EE69" i="51"/>
  <c r="ED69" i="51"/>
  <c r="EC69" i="51"/>
  <c r="DY69" i="51"/>
  <c r="DX69" i="51"/>
  <c r="DW69" i="51"/>
  <c r="DV69" i="51"/>
  <c r="CM69" i="51"/>
  <c r="CL69" i="51"/>
  <c r="CK69" i="51"/>
  <c r="CJ69" i="51"/>
  <c r="CG69" i="51"/>
  <c r="CF69" i="51"/>
  <c r="CE69" i="51"/>
  <c r="CD69" i="51"/>
  <c r="CA69" i="51"/>
  <c r="BZ69" i="51"/>
  <c r="BY69" i="51"/>
  <c r="BX69" i="51"/>
  <c r="BT69" i="51"/>
  <c r="BS69" i="51"/>
  <c r="BR69" i="51"/>
  <c r="BQ69" i="51"/>
  <c r="BN69" i="51"/>
  <c r="BM69" i="51"/>
  <c r="BL69" i="51"/>
  <c r="BK69" i="51"/>
  <c r="BH69" i="51"/>
  <c r="BG69" i="51"/>
  <c r="BF69" i="51"/>
  <c r="BE69" i="51"/>
  <c r="BB69" i="51"/>
  <c r="BA69" i="51"/>
  <c r="AZ69" i="51"/>
  <c r="AY69" i="51"/>
  <c r="AU69" i="51"/>
  <c r="AT69" i="51"/>
  <c r="AS69" i="51"/>
  <c r="AR69" i="51"/>
  <c r="C69" i="51"/>
  <c r="A69" i="51"/>
  <c r="GH68" i="51"/>
  <c r="GG68" i="51"/>
  <c r="GF68" i="51"/>
  <c r="GE68" i="51"/>
  <c r="GB68" i="51"/>
  <c r="GA68" i="51"/>
  <c r="FZ68" i="51"/>
  <c r="FY68" i="51"/>
  <c r="FU68" i="51"/>
  <c r="FA68" i="51"/>
  <c r="EZ68" i="51"/>
  <c r="EY68" i="51"/>
  <c r="EX68" i="51"/>
  <c r="ET68" i="51"/>
  <c r="ES68" i="51"/>
  <c r="ER68" i="51"/>
  <c r="EQ68" i="51"/>
  <c r="EM68" i="51"/>
  <c r="EF68" i="51"/>
  <c r="DY68" i="51"/>
  <c r="DX68" i="51"/>
  <c r="DW68" i="51"/>
  <c r="DV68" i="51"/>
  <c r="CM68" i="51"/>
  <c r="CL68" i="51"/>
  <c r="CK68" i="51"/>
  <c r="CJ68" i="51"/>
  <c r="CG68" i="51"/>
  <c r="CF68" i="51"/>
  <c r="CE68" i="51"/>
  <c r="CD68" i="51"/>
  <c r="CA68" i="51"/>
  <c r="BZ68" i="51"/>
  <c r="BY68" i="51"/>
  <c r="BX68" i="51"/>
  <c r="BT68" i="51"/>
  <c r="BS68" i="51"/>
  <c r="BR68" i="51"/>
  <c r="BQ68" i="51"/>
  <c r="BN68" i="51"/>
  <c r="BH68" i="51"/>
  <c r="BG68" i="51"/>
  <c r="BF68" i="51"/>
  <c r="BE68" i="51"/>
  <c r="BB68" i="51"/>
  <c r="BA68" i="51"/>
  <c r="AZ68" i="51"/>
  <c r="AY68" i="51"/>
  <c r="AU68" i="51"/>
  <c r="AT68" i="51"/>
  <c r="AS68" i="51"/>
  <c r="AR68" i="51"/>
  <c r="C68" i="51"/>
  <c r="A68" i="51"/>
  <c r="FU67" i="51"/>
  <c r="FT67" i="51"/>
  <c r="FS67" i="51"/>
  <c r="FR67" i="51"/>
  <c r="FA67" i="51"/>
  <c r="EZ67" i="51"/>
  <c r="EY67" i="51"/>
  <c r="EX67" i="51"/>
  <c r="ET67" i="51"/>
  <c r="ES67" i="51"/>
  <c r="ER67" i="51"/>
  <c r="EQ67" i="51"/>
  <c r="EM67" i="51"/>
  <c r="EL67" i="51"/>
  <c r="EK67" i="51"/>
  <c r="EJ67" i="51"/>
  <c r="EF67" i="51"/>
  <c r="EE67" i="51"/>
  <c r="ED67" i="51"/>
  <c r="EC67" i="51"/>
  <c r="DY67" i="51"/>
  <c r="DX67" i="51"/>
  <c r="DW67" i="51"/>
  <c r="DV67" i="51"/>
  <c r="CM67" i="51"/>
  <c r="CL67" i="51"/>
  <c r="CK67" i="51"/>
  <c r="CJ67" i="51"/>
  <c r="CG67" i="51"/>
  <c r="CF67" i="51"/>
  <c r="CE67" i="51"/>
  <c r="CD67" i="51"/>
  <c r="CA67" i="51"/>
  <c r="BZ67" i="51"/>
  <c r="BY67" i="51"/>
  <c r="BX67" i="51"/>
  <c r="BT67" i="51"/>
  <c r="BS67" i="51"/>
  <c r="BR67" i="51"/>
  <c r="BQ67" i="51"/>
  <c r="BN67" i="51"/>
  <c r="BM67" i="51"/>
  <c r="BL67" i="51"/>
  <c r="BK67" i="51"/>
  <c r="BH67" i="51"/>
  <c r="BG67" i="51"/>
  <c r="BF67" i="51"/>
  <c r="BE67" i="51"/>
  <c r="BB67" i="51"/>
  <c r="BA67" i="51"/>
  <c r="AZ67" i="51"/>
  <c r="AY67" i="51"/>
  <c r="AU67" i="51"/>
  <c r="AT67" i="51"/>
  <c r="AS67" i="51"/>
  <c r="AR67" i="51"/>
  <c r="C67" i="51"/>
  <c r="A67" i="51"/>
  <c r="FU66" i="51"/>
  <c r="FA66" i="51"/>
  <c r="EZ66" i="51"/>
  <c r="EY66" i="51"/>
  <c r="EX66" i="51"/>
  <c r="ET66" i="51"/>
  <c r="ES66" i="51"/>
  <c r="ER66" i="51"/>
  <c r="EQ66" i="51"/>
  <c r="EM66" i="51"/>
  <c r="EF66" i="51"/>
  <c r="DY66" i="51"/>
  <c r="DX66" i="51"/>
  <c r="DW66" i="51"/>
  <c r="DV66" i="51"/>
  <c r="CM66" i="51"/>
  <c r="CL66" i="51"/>
  <c r="CK66" i="51"/>
  <c r="CJ66" i="51"/>
  <c r="CG66" i="51"/>
  <c r="CF66" i="51"/>
  <c r="CE66" i="51"/>
  <c r="CD66" i="51"/>
  <c r="CA66" i="51"/>
  <c r="BZ66" i="51"/>
  <c r="BY66" i="51"/>
  <c r="BX66" i="51"/>
  <c r="BT66" i="51"/>
  <c r="BS66" i="51"/>
  <c r="BR66" i="51"/>
  <c r="BQ66" i="51"/>
  <c r="BN66" i="51"/>
  <c r="BH66" i="51"/>
  <c r="BG66" i="51"/>
  <c r="BF66" i="51"/>
  <c r="BE66" i="51"/>
  <c r="BB66" i="51"/>
  <c r="BA66" i="51"/>
  <c r="AZ66" i="51"/>
  <c r="AY66" i="51"/>
  <c r="AU66" i="51"/>
  <c r="AT66" i="51"/>
  <c r="AS66" i="51"/>
  <c r="AR66" i="51"/>
  <c r="C66" i="51"/>
  <c r="A66" i="51"/>
  <c r="GH65" i="51"/>
  <c r="GG65" i="51"/>
  <c r="GF65" i="51"/>
  <c r="GE65" i="51"/>
  <c r="GB65" i="51"/>
  <c r="GA65" i="51"/>
  <c r="FZ65" i="51"/>
  <c r="FY65" i="51"/>
  <c r="FU65" i="51"/>
  <c r="FT65" i="51"/>
  <c r="FS65" i="51"/>
  <c r="FR65" i="51"/>
  <c r="FA65" i="51"/>
  <c r="EZ65" i="51"/>
  <c r="EY65" i="51"/>
  <c r="EX65" i="51"/>
  <c r="ET65" i="51"/>
  <c r="ES65" i="51"/>
  <c r="ER65" i="51"/>
  <c r="EQ65" i="51"/>
  <c r="EM65" i="51"/>
  <c r="EL65" i="51"/>
  <c r="EK65" i="51"/>
  <c r="EJ65" i="51"/>
  <c r="EF65" i="51"/>
  <c r="EE65" i="51"/>
  <c r="ED65" i="51"/>
  <c r="EC65" i="51"/>
  <c r="DY65" i="51"/>
  <c r="DX65" i="51"/>
  <c r="DW65" i="51"/>
  <c r="DV65" i="51"/>
  <c r="CM65" i="51"/>
  <c r="CL65" i="51"/>
  <c r="CK65" i="51"/>
  <c r="CJ65" i="51"/>
  <c r="CG65" i="51"/>
  <c r="CF65" i="51"/>
  <c r="CE65" i="51"/>
  <c r="CD65" i="51"/>
  <c r="CA65" i="51"/>
  <c r="BZ65" i="51"/>
  <c r="BY65" i="51"/>
  <c r="BX65" i="51"/>
  <c r="BT65" i="51"/>
  <c r="BS65" i="51"/>
  <c r="BR65" i="51"/>
  <c r="BQ65" i="51"/>
  <c r="BN65" i="51"/>
  <c r="BM65" i="51"/>
  <c r="BL65" i="51"/>
  <c r="BK65" i="51"/>
  <c r="BH65" i="51"/>
  <c r="BG65" i="51"/>
  <c r="BF65" i="51"/>
  <c r="BE65" i="51"/>
  <c r="BB65" i="51"/>
  <c r="BA65" i="51"/>
  <c r="AZ65" i="51"/>
  <c r="AY65" i="51"/>
  <c r="AU65" i="51"/>
  <c r="AT65" i="51"/>
  <c r="AS65" i="51"/>
  <c r="AR65" i="51"/>
  <c r="C65" i="51"/>
  <c r="A65" i="51"/>
  <c r="GH64" i="51"/>
  <c r="GG64" i="51"/>
  <c r="GF64" i="51"/>
  <c r="GE64" i="51"/>
  <c r="GB64" i="51"/>
  <c r="GA64" i="51"/>
  <c r="FZ64" i="51"/>
  <c r="FY64" i="51"/>
  <c r="FU64" i="51"/>
  <c r="FR64" i="51"/>
  <c r="FA64" i="51"/>
  <c r="EZ64" i="51"/>
  <c r="EY64" i="51"/>
  <c r="EX64" i="51"/>
  <c r="ET64" i="51"/>
  <c r="ES64" i="51"/>
  <c r="ER64" i="51"/>
  <c r="EQ64" i="51"/>
  <c r="EM64" i="51"/>
  <c r="EJ64" i="51"/>
  <c r="EF64" i="51"/>
  <c r="EC64" i="51"/>
  <c r="DY64" i="51"/>
  <c r="DX64" i="51"/>
  <c r="DW64" i="51"/>
  <c r="DV64" i="51"/>
  <c r="CM64" i="51"/>
  <c r="CL64" i="51"/>
  <c r="CK64" i="51"/>
  <c r="CJ64" i="51"/>
  <c r="CG64" i="51"/>
  <c r="CF64" i="51"/>
  <c r="CE64" i="51"/>
  <c r="CD64" i="51"/>
  <c r="CA64" i="51"/>
  <c r="BZ64" i="51"/>
  <c r="BY64" i="51"/>
  <c r="BX64" i="51"/>
  <c r="BT64" i="51"/>
  <c r="BS64" i="51"/>
  <c r="BR64" i="51"/>
  <c r="BQ64" i="51"/>
  <c r="BN64" i="51"/>
  <c r="BK64" i="51"/>
  <c r="BH64" i="51"/>
  <c r="BG64" i="51"/>
  <c r="BF64" i="51"/>
  <c r="BE64" i="51"/>
  <c r="BB64" i="51"/>
  <c r="BA64" i="51"/>
  <c r="AZ64" i="51"/>
  <c r="AY64" i="51"/>
  <c r="AU64" i="51"/>
  <c r="AT64" i="51"/>
  <c r="AS64" i="51"/>
  <c r="AR64" i="51"/>
  <c r="C64" i="51"/>
  <c r="A64" i="51"/>
  <c r="FU63" i="51"/>
  <c r="FT63" i="51"/>
  <c r="FS63" i="51"/>
  <c r="FR63" i="51"/>
  <c r="FA63" i="51"/>
  <c r="EZ63" i="51"/>
  <c r="EY63" i="51"/>
  <c r="EX63" i="51"/>
  <c r="ET63" i="51"/>
  <c r="ES63" i="51"/>
  <c r="ER63" i="51"/>
  <c r="EQ63" i="51"/>
  <c r="EM63" i="51"/>
  <c r="EL63" i="51"/>
  <c r="EK63" i="51"/>
  <c r="EJ63" i="51"/>
  <c r="EF63" i="51"/>
  <c r="EE63" i="51"/>
  <c r="ED63" i="51"/>
  <c r="EC63" i="51"/>
  <c r="DY63" i="51"/>
  <c r="DX63" i="51"/>
  <c r="DW63" i="51"/>
  <c r="DV63" i="51"/>
  <c r="CM63" i="51"/>
  <c r="CL63" i="51"/>
  <c r="CK63" i="51"/>
  <c r="CJ63" i="51"/>
  <c r="CG63" i="51"/>
  <c r="CF63" i="51"/>
  <c r="CE63" i="51"/>
  <c r="CD63" i="51"/>
  <c r="CA63" i="51"/>
  <c r="BZ63" i="51"/>
  <c r="BY63" i="51"/>
  <c r="BX63" i="51"/>
  <c r="BT63" i="51"/>
  <c r="BS63" i="51"/>
  <c r="BR63" i="51"/>
  <c r="BQ63" i="51"/>
  <c r="BN63" i="51"/>
  <c r="BM63" i="51"/>
  <c r="BL63" i="51"/>
  <c r="BK63" i="51"/>
  <c r="BH63" i="51"/>
  <c r="BG63" i="51"/>
  <c r="BF63" i="51"/>
  <c r="BE63" i="51"/>
  <c r="BB63" i="51"/>
  <c r="BA63" i="51"/>
  <c r="AZ63" i="51"/>
  <c r="AY63" i="51"/>
  <c r="AU63" i="51"/>
  <c r="AT63" i="51"/>
  <c r="AS63" i="51"/>
  <c r="AR63" i="51"/>
  <c r="C63" i="51"/>
  <c r="A63" i="51"/>
  <c r="FU62" i="51"/>
  <c r="FR62" i="51"/>
  <c r="FA62" i="51"/>
  <c r="EZ62" i="51"/>
  <c r="EY62" i="51"/>
  <c r="EX62" i="51"/>
  <c r="ET62" i="51"/>
  <c r="ES62" i="51"/>
  <c r="ER62" i="51"/>
  <c r="EQ62" i="51"/>
  <c r="EM62" i="51"/>
  <c r="EJ62" i="51"/>
  <c r="EF62" i="51"/>
  <c r="EC62" i="51"/>
  <c r="DY62" i="51"/>
  <c r="DX62" i="51"/>
  <c r="DW62" i="51"/>
  <c r="DV62" i="51"/>
  <c r="CM62" i="51"/>
  <c r="CL62" i="51"/>
  <c r="CK62" i="51"/>
  <c r="CJ62" i="51"/>
  <c r="CG62" i="51"/>
  <c r="CF62" i="51"/>
  <c r="CE62" i="51"/>
  <c r="CD62" i="51"/>
  <c r="CA62" i="51"/>
  <c r="BZ62" i="51"/>
  <c r="BY62" i="51"/>
  <c r="BX62" i="51"/>
  <c r="BT62" i="51"/>
  <c r="BS62" i="51"/>
  <c r="BR62" i="51"/>
  <c r="BQ62" i="51"/>
  <c r="BN62" i="51"/>
  <c r="BK62" i="51"/>
  <c r="BH62" i="51"/>
  <c r="BG62" i="51"/>
  <c r="BF62" i="51"/>
  <c r="BE62" i="51"/>
  <c r="BB62" i="51"/>
  <c r="BA62" i="51"/>
  <c r="AZ62" i="51"/>
  <c r="AY62" i="51"/>
  <c r="AU62" i="51"/>
  <c r="AT62" i="51"/>
  <c r="AS62" i="51"/>
  <c r="AR62" i="51"/>
  <c r="C62" i="51"/>
  <c r="A62" i="51"/>
  <c r="GH61" i="51"/>
  <c r="GG61" i="51"/>
  <c r="GF61" i="51"/>
  <c r="GE61" i="51"/>
  <c r="GB61" i="51"/>
  <c r="GA61" i="51"/>
  <c r="FZ61" i="51"/>
  <c r="FY61" i="51"/>
  <c r="FU61" i="51"/>
  <c r="FT61" i="51"/>
  <c r="FS61" i="51"/>
  <c r="FR61" i="51"/>
  <c r="FA61" i="51"/>
  <c r="EZ61" i="51"/>
  <c r="EY61" i="51"/>
  <c r="EX61" i="51"/>
  <c r="ET61" i="51"/>
  <c r="ES61" i="51"/>
  <c r="ER61" i="51"/>
  <c r="EQ61" i="51"/>
  <c r="EM61" i="51"/>
  <c r="EL61" i="51"/>
  <c r="EK61" i="51"/>
  <c r="EJ61" i="51"/>
  <c r="EF61" i="51"/>
  <c r="EE61" i="51"/>
  <c r="ED61" i="51"/>
  <c r="EC61" i="51"/>
  <c r="DY61" i="51"/>
  <c r="DX61" i="51"/>
  <c r="DW61" i="51"/>
  <c r="DV61" i="51"/>
  <c r="CM61" i="51"/>
  <c r="CL61" i="51"/>
  <c r="CK61" i="51"/>
  <c r="CJ61" i="51"/>
  <c r="CG61" i="51"/>
  <c r="CF61" i="51"/>
  <c r="CE61" i="51"/>
  <c r="CD61" i="51"/>
  <c r="CA61" i="51"/>
  <c r="BZ61" i="51"/>
  <c r="BY61" i="51"/>
  <c r="BX61" i="51"/>
  <c r="BT61" i="51"/>
  <c r="BS61" i="51"/>
  <c r="BR61" i="51"/>
  <c r="BQ61" i="51"/>
  <c r="BN61" i="51"/>
  <c r="BM61" i="51"/>
  <c r="BL61" i="51"/>
  <c r="BK61" i="51"/>
  <c r="BH61" i="51"/>
  <c r="BG61" i="51"/>
  <c r="BF61" i="51"/>
  <c r="BE61" i="51"/>
  <c r="BB61" i="51"/>
  <c r="BA61" i="51"/>
  <c r="AZ61" i="51"/>
  <c r="AY61" i="51"/>
  <c r="AU61" i="51"/>
  <c r="AT61" i="51"/>
  <c r="AS61" i="51"/>
  <c r="AR61" i="51"/>
  <c r="C61" i="51"/>
  <c r="A61" i="51"/>
  <c r="GH60" i="51"/>
  <c r="GG60" i="51"/>
  <c r="GF60" i="51"/>
  <c r="GE60" i="51"/>
  <c r="GB60" i="51"/>
  <c r="GA60" i="51"/>
  <c r="FZ60" i="51"/>
  <c r="FY60" i="51"/>
  <c r="FU60" i="51"/>
  <c r="FA60" i="51"/>
  <c r="EZ60" i="51"/>
  <c r="EY60" i="51"/>
  <c r="EX60" i="51"/>
  <c r="ET60" i="51"/>
  <c r="ES60" i="51"/>
  <c r="ER60" i="51"/>
  <c r="EQ60" i="51"/>
  <c r="EM60" i="51"/>
  <c r="EF60" i="51"/>
  <c r="DY60" i="51"/>
  <c r="DX60" i="51"/>
  <c r="DW60" i="51"/>
  <c r="DV60" i="51"/>
  <c r="CM60" i="51"/>
  <c r="CL60" i="51"/>
  <c r="CK60" i="51"/>
  <c r="CJ60" i="51"/>
  <c r="CG60" i="51"/>
  <c r="CF60" i="51"/>
  <c r="CE60" i="51"/>
  <c r="CD60" i="51"/>
  <c r="CA60" i="51"/>
  <c r="BZ60" i="51"/>
  <c r="BY60" i="51"/>
  <c r="BX60" i="51"/>
  <c r="BT60" i="51"/>
  <c r="BS60" i="51"/>
  <c r="BR60" i="51"/>
  <c r="BQ60" i="51"/>
  <c r="BN60" i="51"/>
  <c r="BH60" i="51"/>
  <c r="BG60" i="51"/>
  <c r="BF60" i="51"/>
  <c r="BE60" i="51"/>
  <c r="BB60" i="51"/>
  <c r="BA60" i="51"/>
  <c r="AZ60" i="51"/>
  <c r="AY60" i="51"/>
  <c r="AU60" i="51"/>
  <c r="AT60" i="51"/>
  <c r="AS60" i="51"/>
  <c r="AR60" i="51"/>
  <c r="C60" i="51"/>
  <c r="A60" i="51"/>
  <c r="FU59" i="51"/>
  <c r="FT59" i="51"/>
  <c r="FS59" i="51"/>
  <c r="FR59" i="51"/>
  <c r="FA59" i="51"/>
  <c r="EZ59" i="51"/>
  <c r="EY59" i="51"/>
  <c r="EX59" i="51"/>
  <c r="ET59" i="51"/>
  <c r="ES59" i="51"/>
  <c r="ER59" i="51"/>
  <c r="EQ59" i="51"/>
  <c r="EM59" i="51"/>
  <c r="EL59" i="51"/>
  <c r="EK59" i="51"/>
  <c r="EJ59" i="51"/>
  <c r="EF59" i="51"/>
  <c r="EE59" i="51"/>
  <c r="ED59" i="51"/>
  <c r="EC59" i="51"/>
  <c r="DY59" i="51"/>
  <c r="DX59" i="51"/>
  <c r="DW59" i="51"/>
  <c r="DV59" i="51"/>
  <c r="CM59" i="51"/>
  <c r="CL59" i="51"/>
  <c r="CK59" i="51"/>
  <c r="CJ59" i="51"/>
  <c r="CG59" i="51"/>
  <c r="CF59" i="51"/>
  <c r="CE59" i="51"/>
  <c r="CD59" i="51"/>
  <c r="CA59" i="51"/>
  <c r="BZ59" i="51"/>
  <c r="BY59" i="51"/>
  <c r="BX59" i="51"/>
  <c r="BT59" i="51"/>
  <c r="BS59" i="51"/>
  <c r="BR59" i="51"/>
  <c r="BQ59" i="51"/>
  <c r="BN59" i="51"/>
  <c r="BM59" i="51"/>
  <c r="BL59" i="51"/>
  <c r="BK59" i="51"/>
  <c r="BH59" i="51"/>
  <c r="BG59" i="51"/>
  <c r="BF59" i="51"/>
  <c r="BE59" i="51"/>
  <c r="BB59" i="51"/>
  <c r="BA59" i="51"/>
  <c r="AZ59" i="51"/>
  <c r="AY59" i="51"/>
  <c r="AU59" i="51"/>
  <c r="AT59" i="51"/>
  <c r="AS59" i="51"/>
  <c r="AR59" i="51"/>
  <c r="C59" i="51"/>
  <c r="A59" i="51"/>
  <c r="FU58" i="51"/>
  <c r="FA58" i="51"/>
  <c r="EZ58" i="51"/>
  <c r="EY58" i="51"/>
  <c r="EX58" i="51"/>
  <c r="ET58" i="51"/>
  <c r="ES58" i="51"/>
  <c r="ER58" i="51"/>
  <c r="EQ58" i="51"/>
  <c r="EM58" i="51"/>
  <c r="EF58" i="51"/>
  <c r="DY58" i="51"/>
  <c r="DX58" i="51"/>
  <c r="DW58" i="51"/>
  <c r="DV58" i="51"/>
  <c r="CM58" i="51"/>
  <c r="CL58" i="51"/>
  <c r="CK58" i="51"/>
  <c r="CJ58" i="51"/>
  <c r="CG58" i="51"/>
  <c r="CF58" i="51"/>
  <c r="CE58" i="51"/>
  <c r="CD58" i="51"/>
  <c r="CA58" i="51"/>
  <c r="BZ58" i="51"/>
  <c r="BY58" i="51"/>
  <c r="BX58" i="51"/>
  <c r="BT58" i="51"/>
  <c r="BS58" i="51"/>
  <c r="BR58" i="51"/>
  <c r="BQ58" i="51"/>
  <c r="BN58" i="51"/>
  <c r="BH58" i="51"/>
  <c r="BG58" i="51"/>
  <c r="BF58" i="51"/>
  <c r="BE58" i="51"/>
  <c r="BB58" i="51"/>
  <c r="BA58" i="51"/>
  <c r="AZ58" i="51"/>
  <c r="AY58" i="51"/>
  <c r="AU58" i="51"/>
  <c r="AT58" i="51"/>
  <c r="AS58" i="51"/>
  <c r="AR58" i="51"/>
  <c r="C58" i="51"/>
  <c r="A58" i="51"/>
  <c r="GH57" i="51"/>
  <c r="GG57" i="51"/>
  <c r="GF57" i="51"/>
  <c r="GE57" i="51"/>
  <c r="GB57" i="51"/>
  <c r="GA57" i="51"/>
  <c r="FZ57" i="51"/>
  <c r="FY57" i="51"/>
  <c r="FU57" i="51"/>
  <c r="FT57" i="51"/>
  <c r="FS57" i="51"/>
  <c r="FR57" i="51"/>
  <c r="FA57" i="51"/>
  <c r="EZ57" i="51"/>
  <c r="EY57" i="51"/>
  <c r="EX57" i="51"/>
  <c r="ET57" i="51"/>
  <c r="ES57" i="51"/>
  <c r="ER57" i="51"/>
  <c r="EQ57" i="51"/>
  <c r="EM57" i="51"/>
  <c r="EL57" i="51"/>
  <c r="EK57" i="51"/>
  <c r="EJ57" i="51"/>
  <c r="EF57" i="51"/>
  <c r="EE57" i="51"/>
  <c r="ED57" i="51"/>
  <c r="EC57" i="51"/>
  <c r="DY57" i="51"/>
  <c r="DX57" i="51"/>
  <c r="DW57" i="51"/>
  <c r="DV57" i="51"/>
  <c r="CM57" i="51"/>
  <c r="CL57" i="51"/>
  <c r="CK57" i="51"/>
  <c r="CJ57" i="51"/>
  <c r="CG57" i="51"/>
  <c r="CF57" i="51"/>
  <c r="CE57" i="51"/>
  <c r="CD57" i="51"/>
  <c r="CA57" i="51"/>
  <c r="BZ57" i="51"/>
  <c r="BY57" i="51"/>
  <c r="BX57" i="51"/>
  <c r="BT57" i="51"/>
  <c r="BS57" i="51"/>
  <c r="BR57" i="51"/>
  <c r="BQ57" i="51"/>
  <c r="BN57" i="51"/>
  <c r="BM57" i="51"/>
  <c r="BL57" i="51"/>
  <c r="BK57" i="51"/>
  <c r="BH57" i="51"/>
  <c r="BG57" i="51"/>
  <c r="BF57" i="51"/>
  <c r="BE57" i="51"/>
  <c r="BB57" i="51"/>
  <c r="BA57" i="51"/>
  <c r="AZ57" i="51"/>
  <c r="AY57" i="51"/>
  <c r="AU57" i="51"/>
  <c r="AT57" i="51"/>
  <c r="AS57" i="51"/>
  <c r="AR57" i="51"/>
  <c r="C57" i="51"/>
  <c r="A57" i="51"/>
  <c r="GH56" i="51"/>
  <c r="GG56" i="51"/>
  <c r="GF56" i="51"/>
  <c r="GE56" i="51"/>
  <c r="GB56" i="51"/>
  <c r="GA56" i="51"/>
  <c r="FZ56" i="51"/>
  <c r="FY56" i="51"/>
  <c r="FU56" i="51"/>
  <c r="FA56" i="51"/>
  <c r="EZ56" i="51"/>
  <c r="EY56" i="51"/>
  <c r="EX56" i="51"/>
  <c r="ET56" i="51"/>
  <c r="ES56" i="51"/>
  <c r="ER56" i="51"/>
  <c r="EQ56" i="51"/>
  <c r="EM56" i="51"/>
  <c r="EF56" i="51"/>
  <c r="DY56" i="51"/>
  <c r="DX56" i="51"/>
  <c r="DW56" i="51"/>
  <c r="DV56" i="51"/>
  <c r="CM56" i="51"/>
  <c r="CL56" i="51"/>
  <c r="CK56" i="51"/>
  <c r="CJ56" i="51"/>
  <c r="CG56" i="51"/>
  <c r="CF56" i="51"/>
  <c r="CE56" i="51"/>
  <c r="CD56" i="51"/>
  <c r="CA56" i="51"/>
  <c r="BZ56" i="51"/>
  <c r="BY56" i="51"/>
  <c r="BX56" i="51"/>
  <c r="BT56" i="51"/>
  <c r="BS56" i="51"/>
  <c r="BR56" i="51"/>
  <c r="BQ56" i="51"/>
  <c r="BN56" i="51"/>
  <c r="BH56" i="51"/>
  <c r="BG56" i="51"/>
  <c r="BF56" i="51"/>
  <c r="BE56" i="51"/>
  <c r="BB56" i="51"/>
  <c r="BA56" i="51"/>
  <c r="AZ56" i="51"/>
  <c r="AY56" i="51"/>
  <c r="AU56" i="51"/>
  <c r="AT56" i="51"/>
  <c r="AS56" i="51"/>
  <c r="AR56" i="51"/>
  <c r="C56" i="51"/>
  <c r="A56" i="51"/>
  <c r="FU55" i="51"/>
  <c r="FT55" i="51"/>
  <c r="FS55" i="51"/>
  <c r="FR55" i="51"/>
  <c r="FA55" i="51"/>
  <c r="EZ55" i="51"/>
  <c r="EY55" i="51"/>
  <c r="EX55" i="51"/>
  <c r="ET55" i="51"/>
  <c r="ES55" i="51"/>
  <c r="ER55" i="51"/>
  <c r="EQ55" i="51"/>
  <c r="EM55" i="51"/>
  <c r="EL55" i="51"/>
  <c r="EK55" i="51"/>
  <c r="EJ55" i="51"/>
  <c r="EF55" i="51"/>
  <c r="EE55" i="51"/>
  <c r="ED55" i="51"/>
  <c r="EC55" i="51"/>
  <c r="DY55" i="51"/>
  <c r="DX55" i="51"/>
  <c r="DW55" i="51"/>
  <c r="DV55" i="51"/>
  <c r="CM55" i="51"/>
  <c r="CL55" i="51"/>
  <c r="CK55" i="51"/>
  <c r="CJ55" i="51"/>
  <c r="CG55" i="51"/>
  <c r="CF55" i="51"/>
  <c r="CE55" i="51"/>
  <c r="CD55" i="51"/>
  <c r="CA55" i="51"/>
  <c r="BZ55" i="51"/>
  <c r="BY55" i="51"/>
  <c r="BX55" i="51"/>
  <c r="BT55" i="51"/>
  <c r="BS55" i="51"/>
  <c r="BR55" i="51"/>
  <c r="BQ55" i="51"/>
  <c r="BN55" i="51"/>
  <c r="BM55" i="51"/>
  <c r="BL55" i="51"/>
  <c r="BK55" i="51"/>
  <c r="BH55" i="51"/>
  <c r="BG55" i="51"/>
  <c r="BF55" i="51"/>
  <c r="BE55" i="51"/>
  <c r="BB55" i="51"/>
  <c r="BA55" i="51"/>
  <c r="AZ55" i="51"/>
  <c r="AY55" i="51"/>
  <c r="AU55" i="51"/>
  <c r="AT55" i="51"/>
  <c r="AS55" i="51"/>
  <c r="AR55" i="51"/>
  <c r="C55" i="51"/>
  <c r="A55" i="51"/>
  <c r="FU54" i="51"/>
  <c r="FA54" i="51"/>
  <c r="EZ54" i="51"/>
  <c r="EY54" i="51"/>
  <c r="EX54" i="51"/>
  <c r="ET54" i="51"/>
  <c r="ES54" i="51"/>
  <c r="ER54" i="51"/>
  <c r="EQ54" i="51"/>
  <c r="EM54" i="51"/>
  <c r="EF54" i="51"/>
  <c r="DY54" i="51"/>
  <c r="DX54" i="51"/>
  <c r="DW54" i="51"/>
  <c r="DV54" i="51"/>
  <c r="CM54" i="51"/>
  <c r="CL54" i="51"/>
  <c r="CK54" i="51"/>
  <c r="CJ54" i="51"/>
  <c r="CG54" i="51"/>
  <c r="CF54" i="51"/>
  <c r="CE54" i="51"/>
  <c r="CD54" i="51"/>
  <c r="CA54" i="51"/>
  <c r="BZ54" i="51"/>
  <c r="BY54" i="51"/>
  <c r="BX54" i="51"/>
  <c r="BT54" i="51"/>
  <c r="BS54" i="51"/>
  <c r="BR54" i="51"/>
  <c r="BQ54" i="51"/>
  <c r="BN54" i="51"/>
  <c r="BH54" i="51"/>
  <c r="BG54" i="51"/>
  <c r="BF54" i="51"/>
  <c r="BE54" i="51"/>
  <c r="BB54" i="51"/>
  <c r="BA54" i="51"/>
  <c r="AZ54" i="51"/>
  <c r="AY54" i="51"/>
  <c r="AU54" i="51"/>
  <c r="AT54" i="51"/>
  <c r="AS54" i="51"/>
  <c r="AR54" i="51"/>
  <c r="C54" i="51"/>
  <c r="A54" i="51"/>
  <c r="GH53" i="51"/>
  <c r="GG53" i="51"/>
  <c r="GF53" i="51"/>
  <c r="GE53" i="51"/>
  <c r="GB53" i="51"/>
  <c r="GA53" i="51"/>
  <c r="FZ53" i="51"/>
  <c r="FY53" i="51"/>
  <c r="FU53" i="51"/>
  <c r="FT53" i="51"/>
  <c r="FS53" i="51"/>
  <c r="FR53" i="51"/>
  <c r="FA53" i="51"/>
  <c r="EZ53" i="51"/>
  <c r="EY53" i="51"/>
  <c r="EX53" i="51"/>
  <c r="ET53" i="51"/>
  <c r="ES53" i="51"/>
  <c r="ER53" i="51"/>
  <c r="EQ53" i="51"/>
  <c r="EM53" i="51"/>
  <c r="EL53" i="51"/>
  <c r="EK53" i="51"/>
  <c r="EJ53" i="51"/>
  <c r="EF53" i="51"/>
  <c r="EE53" i="51"/>
  <c r="ED53" i="51"/>
  <c r="EC53" i="51"/>
  <c r="DY53" i="51"/>
  <c r="DX53" i="51"/>
  <c r="DW53" i="51"/>
  <c r="DV53" i="51"/>
  <c r="CM53" i="51"/>
  <c r="CL53" i="51"/>
  <c r="CK53" i="51"/>
  <c r="CJ53" i="51"/>
  <c r="CG53" i="51"/>
  <c r="CF53" i="51"/>
  <c r="CE53" i="51"/>
  <c r="CD53" i="51"/>
  <c r="CA53" i="51"/>
  <c r="BZ53" i="51"/>
  <c r="BY53" i="51"/>
  <c r="BX53" i="51"/>
  <c r="BT53" i="51"/>
  <c r="BS53" i="51"/>
  <c r="BR53" i="51"/>
  <c r="BQ53" i="51"/>
  <c r="BN53" i="51"/>
  <c r="BM53" i="51"/>
  <c r="BL53" i="51"/>
  <c r="BK53" i="51"/>
  <c r="BH53" i="51"/>
  <c r="BG53" i="51"/>
  <c r="BF53" i="51"/>
  <c r="BE53" i="51"/>
  <c r="BB53" i="51"/>
  <c r="BA53" i="51"/>
  <c r="AZ53" i="51"/>
  <c r="AY53" i="51"/>
  <c r="AU53" i="51"/>
  <c r="AT53" i="51"/>
  <c r="AS53" i="51"/>
  <c r="AR53" i="51"/>
  <c r="C53" i="51"/>
  <c r="A53" i="51"/>
  <c r="GH52" i="51"/>
  <c r="GG52" i="51"/>
  <c r="GF52" i="51"/>
  <c r="GE52" i="51"/>
  <c r="GB52" i="51"/>
  <c r="GA52" i="51"/>
  <c r="FZ52" i="51"/>
  <c r="FY52" i="51"/>
  <c r="FU52" i="51"/>
  <c r="FA52" i="51"/>
  <c r="EZ52" i="51"/>
  <c r="EY52" i="51"/>
  <c r="EX52" i="51"/>
  <c r="ET52" i="51"/>
  <c r="ES52" i="51"/>
  <c r="ER52" i="51"/>
  <c r="EQ52" i="51"/>
  <c r="EM52" i="51"/>
  <c r="EF52" i="51"/>
  <c r="DY52" i="51"/>
  <c r="DX52" i="51"/>
  <c r="DW52" i="51"/>
  <c r="DV52" i="51"/>
  <c r="CM52" i="51"/>
  <c r="CL52" i="51"/>
  <c r="CK52" i="51"/>
  <c r="CJ52" i="51"/>
  <c r="CG52" i="51"/>
  <c r="CF52" i="51"/>
  <c r="CE52" i="51"/>
  <c r="CD52" i="51"/>
  <c r="CA52" i="51"/>
  <c r="BZ52" i="51"/>
  <c r="BY52" i="51"/>
  <c r="BX52" i="51"/>
  <c r="BT52" i="51"/>
  <c r="BS52" i="51"/>
  <c r="BR52" i="51"/>
  <c r="BQ52" i="51"/>
  <c r="BN52" i="51"/>
  <c r="BH52" i="51"/>
  <c r="BG52" i="51"/>
  <c r="BF52" i="51"/>
  <c r="BE52" i="51"/>
  <c r="BB52" i="51"/>
  <c r="BA52" i="51"/>
  <c r="AZ52" i="51"/>
  <c r="AY52" i="51"/>
  <c r="AU52" i="51"/>
  <c r="AT52" i="51"/>
  <c r="AS52" i="51"/>
  <c r="AR52" i="51"/>
  <c r="C52" i="51"/>
  <c r="A52" i="51"/>
  <c r="FU51" i="51"/>
  <c r="FT51" i="51"/>
  <c r="FS51" i="51"/>
  <c r="FR51" i="51"/>
  <c r="FA51" i="51"/>
  <c r="EZ51" i="51"/>
  <c r="EY51" i="51"/>
  <c r="EX51" i="51"/>
  <c r="ET51" i="51"/>
  <c r="ES51" i="51"/>
  <c r="ER51" i="51"/>
  <c r="EQ51" i="51"/>
  <c r="EM51" i="51"/>
  <c r="EL51" i="51"/>
  <c r="EK51" i="51"/>
  <c r="EJ51" i="51"/>
  <c r="EF51" i="51"/>
  <c r="EE51" i="51"/>
  <c r="ED51" i="51"/>
  <c r="EC51" i="51"/>
  <c r="DY51" i="51"/>
  <c r="DX51" i="51"/>
  <c r="DW51" i="51"/>
  <c r="DV51" i="51"/>
  <c r="CM51" i="51"/>
  <c r="CL51" i="51"/>
  <c r="CK51" i="51"/>
  <c r="CJ51" i="51"/>
  <c r="CG51" i="51"/>
  <c r="CF51" i="51"/>
  <c r="CE51" i="51"/>
  <c r="CD51" i="51"/>
  <c r="CA51" i="51"/>
  <c r="BZ51" i="51"/>
  <c r="BY51" i="51"/>
  <c r="BX51" i="51"/>
  <c r="BT51" i="51"/>
  <c r="BS51" i="51"/>
  <c r="BR51" i="51"/>
  <c r="BQ51" i="51"/>
  <c r="BN51" i="51"/>
  <c r="BM51" i="51"/>
  <c r="BL51" i="51"/>
  <c r="BK51" i="51"/>
  <c r="BH51" i="51"/>
  <c r="BG51" i="51"/>
  <c r="BF51" i="51"/>
  <c r="BE51" i="51"/>
  <c r="BB51" i="51"/>
  <c r="BA51" i="51"/>
  <c r="AZ51" i="51"/>
  <c r="AY51" i="51"/>
  <c r="AU51" i="51"/>
  <c r="AT51" i="51"/>
  <c r="AS51" i="51"/>
  <c r="AR51" i="51"/>
  <c r="C51" i="51"/>
  <c r="A51" i="51"/>
  <c r="FU50" i="51"/>
  <c r="FA50" i="51"/>
  <c r="EZ50" i="51"/>
  <c r="EY50" i="51"/>
  <c r="EX50" i="51"/>
  <c r="ET50" i="51"/>
  <c r="ES50" i="51"/>
  <c r="ER50" i="51"/>
  <c r="EQ50" i="51"/>
  <c r="EM50" i="51"/>
  <c r="EF50" i="51"/>
  <c r="DY50" i="51"/>
  <c r="DX50" i="51"/>
  <c r="DW50" i="51"/>
  <c r="DV50" i="51"/>
  <c r="CM50" i="51"/>
  <c r="CL50" i="51"/>
  <c r="CK50" i="51"/>
  <c r="CJ50" i="51"/>
  <c r="CG50" i="51"/>
  <c r="CF50" i="51"/>
  <c r="CE50" i="51"/>
  <c r="CD50" i="51"/>
  <c r="CA50" i="51"/>
  <c r="BZ50" i="51"/>
  <c r="BY50" i="51"/>
  <c r="BX50" i="51"/>
  <c r="BT50" i="51"/>
  <c r="BS50" i="51"/>
  <c r="BR50" i="51"/>
  <c r="BQ50" i="51"/>
  <c r="BN50" i="51"/>
  <c r="BH50" i="51"/>
  <c r="BG50" i="51"/>
  <c r="BF50" i="51"/>
  <c r="BE50" i="51"/>
  <c r="BB50" i="51"/>
  <c r="BA50" i="51"/>
  <c r="AZ50" i="51"/>
  <c r="AY50" i="51"/>
  <c r="AU50" i="51"/>
  <c r="AT50" i="51"/>
  <c r="AS50" i="51"/>
  <c r="AR50" i="51"/>
  <c r="C50" i="51"/>
  <c r="A50" i="51"/>
  <c r="GH49" i="51"/>
  <c r="GG49" i="51"/>
  <c r="GF49" i="51"/>
  <c r="GE49" i="51"/>
  <c r="GB49" i="51"/>
  <c r="GA49" i="51"/>
  <c r="FZ49" i="51"/>
  <c r="FY49" i="51"/>
  <c r="FU49" i="51"/>
  <c r="FT49" i="51"/>
  <c r="FS49" i="51"/>
  <c r="FR49" i="51"/>
  <c r="FN49" i="51"/>
  <c r="FM49" i="51"/>
  <c r="FL49" i="51"/>
  <c r="FK49" i="51"/>
  <c r="FH49" i="51"/>
  <c r="FG49" i="51"/>
  <c r="FF49" i="51"/>
  <c r="FE49" i="51"/>
  <c r="FA49" i="51"/>
  <c r="EZ49" i="51"/>
  <c r="EY49" i="51"/>
  <c r="EX49" i="51"/>
  <c r="ET49" i="51"/>
  <c r="ES49" i="51"/>
  <c r="ER49" i="51"/>
  <c r="EQ49" i="51"/>
  <c r="EM49" i="51"/>
  <c r="EL49" i="51"/>
  <c r="EK49" i="51"/>
  <c r="EJ49" i="51"/>
  <c r="EF49" i="51"/>
  <c r="EE49" i="51"/>
  <c r="ED49" i="51"/>
  <c r="EC49" i="51"/>
  <c r="DY49" i="51"/>
  <c r="DX49" i="51"/>
  <c r="DW49" i="51"/>
  <c r="DV49" i="51"/>
  <c r="CM49" i="51"/>
  <c r="CL49" i="51"/>
  <c r="CK49" i="51"/>
  <c r="CJ49" i="51"/>
  <c r="CG49" i="51"/>
  <c r="CF49" i="51"/>
  <c r="CE49" i="51"/>
  <c r="CD49" i="51"/>
  <c r="CA49" i="51"/>
  <c r="BZ49" i="51"/>
  <c r="BY49" i="51"/>
  <c r="BX49" i="51"/>
  <c r="BT49" i="51"/>
  <c r="BS49" i="51"/>
  <c r="BR49" i="51"/>
  <c r="BQ49" i="51"/>
  <c r="BN49" i="51"/>
  <c r="BM49" i="51"/>
  <c r="BL49" i="51"/>
  <c r="BK49" i="51"/>
  <c r="BH49" i="51"/>
  <c r="BG49" i="51"/>
  <c r="BF49" i="51"/>
  <c r="BE49" i="51"/>
  <c r="BB49" i="51"/>
  <c r="BA49" i="51"/>
  <c r="AZ49" i="51"/>
  <c r="AY49" i="51"/>
  <c r="AU49" i="51"/>
  <c r="AT49" i="51"/>
  <c r="AS49" i="51"/>
  <c r="AR49" i="51"/>
  <c r="C49" i="51"/>
  <c r="A49" i="51"/>
  <c r="GH48" i="51"/>
  <c r="GG48" i="51"/>
  <c r="GF48" i="51"/>
  <c r="GE48" i="51"/>
  <c r="GB48" i="51"/>
  <c r="GA48" i="51"/>
  <c r="FZ48" i="51"/>
  <c r="FY48" i="51"/>
  <c r="FU48" i="51"/>
  <c r="FR48" i="51"/>
  <c r="FN48" i="51"/>
  <c r="FM48" i="51"/>
  <c r="FL48" i="51"/>
  <c r="FK48" i="51"/>
  <c r="FH48" i="51"/>
  <c r="FG48" i="51"/>
  <c r="FF48" i="51"/>
  <c r="FE48" i="51"/>
  <c r="FA48" i="51"/>
  <c r="EZ48" i="51"/>
  <c r="EY48" i="51"/>
  <c r="EX48" i="51"/>
  <c r="ET48" i="51"/>
  <c r="ES48" i="51"/>
  <c r="ER48" i="51"/>
  <c r="EQ48" i="51"/>
  <c r="EM48" i="51"/>
  <c r="EJ48" i="51"/>
  <c r="EF48" i="51"/>
  <c r="EC48" i="51"/>
  <c r="DY48" i="51"/>
  <c r="DX48" i="51"/>
  <c r="DW48" i="51"/>
  <c r="DV48" i="51"/>
  <c r="CM48" i="51"/>
  <c r="CL48" i="51"/>
  <c r="CK48" i="51"/>
  <c r="CJ48" i="51"/>
  <c r="CG48" i="51"/>
  <c r="CF48" i="51"/>
  <c r="CE48" i="51"/>
  <c r="CD48" i="51"/>
  <c r="CA48" i="51"/>
  <c r="BZ48" i="51"/>
  <c r="BY48" i="51"/>
  <c r="BX48" i="51"/>
  <c r="BT48" i="51"/>
  <c r="BS48" i="51"/>
  <c r="BR48" i="51"/>
  <c r="BQ48" i="51"/>
  <c r="BN48" i="51"/>
  <c r="BK48" i="51"/>
  <c r="BH48" i="51"/>
  <c r="BG48" i="51"/>
  <c r="BF48" i="51"/>
  <c r="BE48" i="51"/>
  <c r="BB48" i="51"/>
  <c r="BA48" i="51"/>
  <c r="AZ48" i="51"/>
  <c r="AY48" i="51"/>
  <c r="AU48" i="51"/>
  <c r="AT48" i="51"/>
  <c r="AS48" i="51"/>
  <c r="AR48" i="51"/>
  <c r="C48" i="51"/>
  <c r="A48" i="51"/>
  <c r="FU47" i="51"/>
  <c r="FT47" i="51"/>
  <c r="FS47" i="51"/>
  <c r="FR47" i="51"/>
  <c r="FN47" i="51"/>
  <c r="FM47" i="51"/>
  <c r="FL47" i="51"/>
  <c r="FK47" i="51"/>
  <c r="FH47" i="51"/>
  <c r="FG47" i="51"/>
  <c r="FF47" i="51"/>
  <c r="FE47" i="51"/>
  <c r="FA47" i="51"/>
  <c r="EZ47" i="51"/>
  <c r="EY47" i="51"/>
  <c r="EX47" i="51"/>
  <c r="ET47" i="51"/>
  <c r="ES47" i="51"/>
  <c r="ER47" i="51"/>
  <c r="EQ47" i="51"/>
  <c r="EM47" i="51"/>
  <c r="EL47" i="51"/>
  <c r="EK47" i="51"/>
  <c r="EJ47" i="51"/>
  <c r="EF47" i="51"/>
  <c r="EE47" i="51"/>
  <c r="ED47" i="51"/>
  <c r="EC47" i="51"/>
  <c r="DY47" i="51"/>
  <c r="DX47" i="51"/>
  <c r="DW47" i="51"/>
  <c r="DV47" i="51"/>
  <c r="CM47" i="51"/>
  <c r="CL47" i="51"/>
  <c r="CK47" i="51"/>
  <c r="CJ47" i="51"/>
  <c r="CG47" i="51"/>
  <c r="CF47" i="51"/>
  <c r="CE47" i="51"/>
  <c r="CD47" i="51"/>
  <c r="CA47" i="51"/>
  <c r="BZ47" i="51"/>
  <c r="BY47" i="51"/>
  <c r="BX47" i="51"/>
  <c r="BT47" i="51"/>
  <c r="BS47" i="51"/>
  <c r="BR47" i="51"/>
  <c r="BQ47" i="51"/>
  <c r="BN47" i="51"/>
  <c r="BM47" i="51"/>
  <c r="BL47" i="51"/>
  <c r="BK47" i="51"/>
  <c r="BH47" i="51"/>
  <c r="BG47" i="51"/>
  <c r="BF47" i="51"/>
  <c r="BE47" i="51"/>
  <c r="BB47" i="51"/>
  <c r="BA47" i="51"/>
  <c r="AZ47" i="51"/>
  <c r="AY47" i="51"/>
  <c r="AU47" i="51"/>
  <c r="AT47" i="51"/>
  <c r="AS47" i="51"/>
  <c r="AR47" i="51"/>
  <c r="C47" i="51"/>
  <c r="A47" i="51"/>
  <c r="FU46" i="51"/>
  <c r="FR46" i="51"/>
  <c r="FN46" i="51"/>
  <c r="FN87" i="51" s="1"/>
  <c r="FM46" i="51"/>
  <c r="FL46" i="51"/>
  <c r="FL87" i="51" s="1"/>
  <c r="FK46" i="51"/>
  <c r="FH46" i="51"/>
  <c r="FG46" i="51"/>
  <c r="FF46" i="51"/>
  <c r="FF87" i="51" s="1"/>
  <c r="FE46" i="51"/>
  <c r="FA46" i="51"/>
  <c r="EZ46" i="51"/>
  <c r="EY46" i="51"/>
  <c r="EX46" i="51"/>
  <c r="ET46" i="51"/>
  <c r="ES46" i="51"/>
  <c r="ER46" i="51"/>
  <c r="EQ46" i="51"/>
  <c r="EM46" i="51"/>
  <c r="EJ46" i="51"/>
  <c r="EF46" i="51"/>
  <c r="EC46" i="51"/>
  <c r="DY46" i="51"/>
  <c r="DX46" i="51"/>
  <c r="DW46" i="51"/>
  <c r="DV46" i="51"/>
  <c r="CM46" i="51"/>
  <c r="CL46" i="51"/>
  <c r="CK46" i="51"/>
  <c r="CJ46" i="51"/>
  <c r="CG46" i="51"/>
  <c r="CF46" i="51"/>
  <c r="CE46" i="51"/>
  <c r="CD46" i="51"/>
  <c r="CA46" i="51"/>
  <c r="BZ46" i="51"/>
  <c r="BY46" i="51"/>
  <c r="BX46" i="51"/>
  <c r="BT46" i="51"/>
  <c r="BS46" i="51"/>
  <c r="BR46" i="51"/>
  <c r="BQ46" i="51"/>
  <c r="BN46" i="51"/>
  <c r="BK46" i="51"/>
  <c r="BH46" i="51"/>
  <c r="BG46" i="51"/>
  <c r="BF46" i="51"/>
  <c r="BE46" i="51"/>
  <c r="BB46" i="51"/>
  <c r="BA46" i="51"/>
  <c r="AZ46" i="51"/>
  <c r="AY46" i="51"/>
  <c r="AU46" i="51"/>
  <c r="AT46" i="51"/>
  <c r="AS46" i="51"/>
  <c r="AR46" i="51"/>
  <c r="C46" i="51"/>
  <c r="A46" i="51"/>
  <c r="GH45" i="51"/>
  <c r="GG45" i="51"/>
  <c r="GF45" i="51"/>
  <c r="GE45" i="51"/>
  <c r="GB45" i="51"/>
  <c r="GA45" i="51"/>
  <c r="FZ45" i="51"/>
  <c r="FY45" i="51"/>
  <c r="FU45" i="51"/>
  <c r="FT45" i="51"/>
  <c r="FS45" i="51"/>
  <c r="FR45" i="51"/>
  <c r="FA45" i="51"/>
  <c r="EZ45" i="51"/>
  <c r="EY45" i="51"/>
  <c r="EX45" i="51"/>
  <c r="ET45" i="51"/>
  <c r="ES45" i="51"/>
  <c r="ER45" i="51"/>
  <c r="EQ45" i="51"/>
  <c r="EM45" i="51"/>
  <c r="EL45" i="51"/>
  <c r="EK45" i="51"/>
  <c r="EJ45" i="51"/>
  <c r="EF45" i="51"/>
  <c r="EE45" i="51"/>
  <c r="ED45" i="51"/>
  <c r="EC45" i="51"/>
  <c r="DY45" i="51"/>
  <c r="DX45" i="51"/>
  <c r="DW45" i="51"/>
  <c r="DV45" i="51"/>
  <c r="CM45" i="51"/>
  <c r="CL45" i="51"/>
  <c r="CK45" i="51"/>
  <c r="CJ45" i="51"/>
  <c r="CG45" i="51"/>
  <c r="CF45" i="51"/>
  <c r="CE45" i="51"/>
  <c r="CD45" i="51"/>
  <c r="CA45" i="51"/>
  <c r="BZ45" i="51"/>
  <c r="BY45" i="51"/>
  <c r="BX45" i="51"/>
  <c r="BT45" i="51"/>
  <c r="BS45" i="51"/>
  <c r="BR45" i="51"/>
  <c r="BQ45" i="51"/>
  <c r="BN45" i="51"/>
  <c r="BM45" i="51"/>
  <c r="BL45" i="51"/>
  <c r="BK45" i="51"/>
  <c r="BH45" i="51"/>
  <c r="BG45" i="51"/>
  <c r="BF45" i="51"/>
  <c r="BE45" i="51"/>
  <c r="BB45" i="51"/>
  <c r="BA45" i="51"/>
  <c r="AZ45" i="51"/>
  <c r="AY45" i="51"/>
  <c r="AU45" i="51"/>
  <c r="AT45" i="51"/>
  <c r="AS45" i="51"/>
  <c r="AR45" i="51"/>
  <c r="C45" i="51"/>
  <c r="A45" i="51"/>
  <c r="GH44" i="51"/>
  <c r="GG44" i="51"/>
  <c r="GF44" i="51"/>
  <c r="GE44" i="51"/>
  <c r="GB44" i="51"/>
  <c r="GA44" i="51"/>
  <c r="FZ44" i="51"/>
  <c r="FY44" i="51"/>
  <c r="FU44" i="51"/>
  <c r="FR44" i="51"/>
  <c r="FA44" i="51"/>
  <c r="EZ44" i="51"/>
  <c r="EY44" i="51"/>
  <c r="EX44" i="51"/>
  <c r="ET44" i="51"/>
  <c r="ES44" i="51"/>
  <c r="ER44" i="51"/>
  <c r="EQ44" i="51"/>
  <c r="EM44" i="51"/>
  <c r="EJ44" i="51"/>
  <c r="EF44" i="51"/>
  <c r="EC44" i="51"/>
  <c r="DY44" i="51"/>
  <c r="DX44" i="51"/>
  <c r="DW44" i="51"/>
  <c r="DV44" i="51"/>
  <c r="CM44" i="51"/>
  <c r="CL44" i="51"/>
  <c r="CK44" i="51"/>
  <c r="CJ44" i="51"/>
  <c r="CG44" i="51"/>
  <c r="CF44" i="51"/>
  <c r="CE44" i="51"/>
  <c r="CD44" i="51"/>
  <c r="CA44" i="51"/>
  <c r="BZ44" i="51"/>
  <c r="BY44" i="51"/>
  <c r="BX44" i="51"/>
  <c r="BT44" i="51"/>
  <c r="BS44" i="51"/>
  <c r="BR44" i="51"/>
  <c r="BQ44" i="51"/>
  <c r="BN44" i="51"/>
  <c r="BK44" i="51"/>
  <c r="BH44" i="51"/>
  <c r="BG44" i="51"/>
  <c r="BF44" i="51"/>
  <c r="BE44" i="51"/>
  <c r="BB44" i="51"/>
  <c r="BA44" i="51"/>
  <c r="AZ44" i="51"/>
  <c r="AY44" i="51"/>
  <c r="AU44" i="51"/>
  <c r="AT44" i="51"/>
  <c r="AS44" i="51"/>
  <c r="AR44" i="51"/>
  <c r="C44" i="51"/>
  <c r="A44" i="51"/>
  <c r="FU43" i="51"/>
  <c r="FT43" i="51"/>
  <c r="FS43" i="51"/>
  <c r="FR43" i="51"/>
  <c r="FA43" i="51"/>
  <c r="EZ43" i="51"/>
  <c r="EY43" i="51"/>
  <c r="EX43" i="51"/>
  <c r="ET43" i="51"/>
  <c r="ES43" i="51"/>
  <c r="ER43" i="51"/>
  <c r="EQ43" i="51"/>
  <c r="EM43" i="51"/>
  <c r="EL43" i="51"/>
  <c r="EK43" i="51"/>
  <c r="EJ43" i="51"/>
  <c r="EF43" i="51"/>
  <c r="EE43" i="51"/>
  <c r="ED43" i="51"/>
  <c r="EC43" i="51"/>
  <c r="DY43" i="51"/>
  <c r="DX43" i="51"/>
  <c r="DW43" i="51"/>
  <c r="DV43" i="51"/>
  <c r="CM43" i="51"/>
  <c r="CL43" i="51"/>
  <c r="CK43" i="51"/>
  <c r="CJ43" i="51"/>
  <c r="CG43" i="51"/>
  <c r="CF43" i="51"/>
  <c r="CE43" i="51"/>
  <c r="CD43" i="51"/>
  <c r="CA43" i="51"/>
  <c r="BZ43" i="51"/>
  <c r="BY43" i="51"/>
  <c r="BX43" i="51"/>
  <c r="BT43" i="51"/>
  <c r="BS43" i="51"/>
  <c r="BR43" i="51"/>
  <c r="BQ43" i="51"/>
  <c r="BN43" i="51"/>
  <c r="BM43" i="51"/>
  <c r="BL43" i="51"/>
  <c r="BK43" i="51"/>
  <c r="BH43" i="51"/>
  <c r="BG43" i="51"/>
  <c r="BF43" i="51"/>
  <c r="BE43" i="51"/>
  <c r="BB43" i="51"/>
  <c r="BA43" i="51"/>
  <c r="AZ43" i="51"/>
  <c r="AY43" i="51"/>
  <c r="AU43" i="51"/>
  <c r="AT43" i="51"/>
  <c r="AS43" i="51"/>
  <c r="AR43" i="51"/>
  <c r="C43" i="51"/>
  <c r="A43" i="51"/>
  <c r="FU42" i="51"/>
  <c r="FR42" i="51"/>
  <c r="FA42" i="51"/>
  <c r="EZ42" i="51"/>
  <c r="EY42" i="51"/>
  <c r="EX42" i="51"/>
  <c r="ET42" i="51"/>
  <c r="ES42" i="51"/>
  <c r="ER42" i="51"/>
  <c r="EQ42" i="51"/>
  <c r="EM42" i="51"/>
  <c r="EJ42" i="51"/>
  <c r="EF42" i="51"/>
  <c r="EC42" i="51"/>
  <c r="DY42" i="51"/>
  <c r="DX42" i="51"/>
  <c r="DW42" i="51"/>
  <c r="DV42" i="51"/>
  <c r="CM42" i="51"/>
  <c r="CL42" i="51"/>
  <c r="CK42" i="51"/>
  <c r="CJ42" i="51"/>
  <c r="CG42" i="51"/>
  <c r="CF42" i="51"/>
  <c r="CE42" i="51"/>
  <c r="CD42" i="51"/>
  <c r="CA42" i="51"/>
  <c r="BZ42" i="51"/>
  <c r="BY42" i="51"/>
  <c r="BX42" i="51"/>
  <c r="BT42" i="51"/>
  <c r="BS42" i="51"/>
  <c r="BR42" i="51"/>
  <c r="BQ42" i="51"/>
  <c r="BN42" i="51"/>
  <c r="BK42" i="51"/>
  <c r="BH42" i="51"/>
  <c r="BG42" i="51"/>
  <c r="BF42" i="51"/>
  <c r="BE42" i="51"/>
  <c r="BB42" i="51"/>
  <c r="BA42" i="51"/>
  <c r="AZ42" i="51"/>
  <c r="AY42" i="51"/>
  <c r="AU42" i="51"/>
  <c r="AT42" i="51"/>
  <c r="AS42" i="51"/>
  <c r="AR42" i="51"/>
  <c r="C42" i="51"/>
  <c r="A42" i="51"/>
  <c r="GH41" i="51"/>
  <c r="GG41" i="51"/>
  <c r="GF41" i="51"/>
  <c r="GE41" i="51"/>
  <c r="GB41" i="51"/>
  <c r="GA41" i="51"/>
  <c r="FZ41" i="51"/>
  <c r="FY41" i="51"/>
  <c r="FU41" i="51"/>
  <c r="FT41" i="51"/>
  <c r="FS41" i="51"/>
  <c r="FR41" i="51"/>
  <c r="FA41" i="51"/>
  <c r="EZ41" i="51"/>
  <c r="EY41" i="51"/>
  <c r="EX41" i="51"/>
  <c r="ET41" i="51"/>
  <c r="ES41" i="51"/>
  <c r="ER41" i="51"/>
  <c r="EQ41" i="51"/>
  <c r="EM41" i="51"/>
  <c r="EL41" i="51"/>
  <c r="EK41" i="51"/>
  <c r="EJ41" i="51"/>
  <c r="EF41" i="51"/>
  <c r="EE41" i="51"/>
  <c r="ED41" i="51"/>
  <c r="EC41" i="51"/>
  <c r="DY41" i="51"/>
  <c r="DX41" i="51"/>
  <c r="DW41" i="51"/>
  <c r="DV41" i="51"/>
  <c r="CM41" i="51"/>
  <c r="CL41" i="51"/>
  <c r="CK41" i="51"/>
  <c r="CJ41" i="51"/>
  <c r="CG41" i="51"/>
  <c r="CF41" i="51"/>
  <c r="CE41" i="51"/>
  <c r="CD41" i="51"/>
  <c r="CA41" i="51"/>
  <c r="BZ41" i="51"/>
  <c r="BY41" i="51"/>
  <c r="BX41" i="51"/>
  <c r="BT41" i="51"/>
  <c r="BS41" i="51"/>
  <c r="BR41" i="51"/>
  <c r="BQ41" i="51"/>
  <c r="BN41" i="51"/>
  <c r="BM41" i="51"/>
  <c r="BL41" i="51"/>
  <c r="BK41" i="51"/>
  <c r="BH41" i="51"/>
  <c r="BG41" i="51"/>
  <c r="BF41" i="51"/>
  <c r="BE41" i="51"/>
  <c r="BB41" i="51"/>
  <c r="BA41" i="51"/>
  <c r="AZ41" i="51"/>
  <c r="AY41" i="51"/>
  <c r="AU41" i="51"/>
  <c r="AT41" i="51"/>
  <c r="AS41" i="51"/>
  <c r="AR41" i="51"/>
  <c r="C41" i="51"/>
  <c r="A41" i="51"/>
  <c r="GH40" i="51"/>
  <c r="GG40" i="51"/>
  <c r="GF40" i="51"/>
  <c r="GE40" i="51"/>
  <c r="GB40" i="51"/>
  <c r="GA40" i="51"/>
  <c r="FZ40" i="51"/>
  <c r="FY40" i="51"/>
  <c r="FU40" i="51"/>
  <c r="FR40" i="51"/>
  <c r="FA40" i="51"/>
  <c r="EZ40" i="51"/>
  <c r="EY40" i="51"/>
  <c r="EX40" i="51"/>
  <c r="ET40" i="51"/>
  <c r="ES40" i="51"/>
  <c r="ER40" i="51"/>
  <c r="EQ40" i="51"/>
  <c r="EM40" i="51"/>
  <c r="EJ40" i="51"/>
  <c r="EF40" i="51"/>
  <c r="EC40" i="51"/>
  <c r="DY40" i="51"/>
  <c r="DX40" i="51"/>
  <c r="DW40" i="51"/>
  <c r="DV40" i="51"/>
  <c r="CM40" i="51"/>
  <c r="CL40" i="51"/>
  <c r="CK40" i="51"/>
  <c r="CJ40" i="51"/>
  <c r="CG40" i="51"/>
  <c r="CF40" i="51"/>
  <c r="CE40" i="51"/>
  <c r="CD40" i="51"/>
  <c r="CA40" i="51"/>
  <c r="BZ40" i="51"/>
  <c r="BY40" i="51"/>
  <c r="BX40" i="51"/>
  <c r="BT40" i="51"/>
  <c r="BS40" i="51"/>
  <c r="BR40" i="51"/>
  <c r="BQ40" i="51"/>
  <c r="BN40" i="51"/>
  <c r="BK40" i="51"/>
  <c r="BH40" i="51"/>
  <c r="BG40" i="51"/>
  <c r="BF40" i="51"/>
  <c r="BE40" i="51"/>
  <c r="BB40" i="51"/>
  <c r="BA40" i="51"/>
  <c r="AZ40" i="51"/>
  <c r="AY40" i="51"/>
  <c r="AU40" i="51"/>
  <c r="AT40" i="51"/>
  <c r="AS40" i="51"/>
  <c r="AR40" i="51"/>
  <c r="C40" i="51"/>
  <c r="A40" i="51"/>
  <c r="FU39" i="51"/>
  <c r="FT39" i="51"/>
  <c r="FS39" i="51"/>
  <c r="FR39" i="51"/>
  <c r="FA39" i="51"/>
  <c r="EZ39" i="51"/>
  <c r="EY39" i="51"/>
  <c r="EX39" i="51"/>
  <c r="ET39" i="51"/>
  <c r="ES39" i="51"/>
  <c r="ER39" i="51"/>
  <c r="EQ39" i="51"/>
  <c r="EM39" i="51"/>
  <c r="EL39" i="51"/>
  <c r="EK39" i="51"/>
  <c r="EJ39" i="51"/>
  <c r="EF39" i="51"/>
  <c r="EE39" i="51"/>
  <c r="ED39" i="51"/>
  <c r="EC39" i="51"/>
  <c r="DY39" i="51"/>
  <c r="DX39" i="51"/>
  <c r="DW39" i="51"/>
  <c r="DV39" i="51"/>
  <c r="CM39" i="51"/>
  <c r="CL39" i="51"/>
  <c r="CK39" i="51"/>
  <c r="CJ39" i="51"/>
  <c r="CG39" i="51"/>
  <c r="CF39" i="51"/>
  <c r="CE39" i="51"/>
  <c r="CD39" i="51"/>
  <c r="CA39" i="51"/>
  <c r="BZ39" i="51"/>
  <c r="BY39" i="51"/>
  <c r="BX39" i="51"/>
  <c r="BT39" i="51"/>
  <c r="BS39" i="51"/>
  <c r="BR39" i="51"/>
  <c r="BQ39" i="51"/>
  <c r="BN39" i="51"/>
  <c r="BM39" i="51"/>
  <c r="BL39" i="51"/>
  <c r="BK39" i="51"/>
  <c r="BH39" i="51"/>
  <c r="BG39" i="51"/>
  <c r="BF39" i="51"/>
  <c r="BE39" i="51"/>
  <c r="BB39" i="51"/>
  <c r="BA39" i="51"/>
  <c r="AZ39" i="51"/>
  <c r="AY39" i="51"/>
  <c r="AU39" i="51"/>
  <c r="AT39" i="51"/>
  <c r="AS39" i="51"/>
  <c r="AR39" i="51"/>
  <c r="C39" i="51"/>
  <c r="A39" i="51"/>
  <c r="FU38" i="51"/>
  <c r="FR38" i="51"/>
  <c r="FA38" i="51"/>
  <c r="EZ38" i="51"/>
  <c r="EY38" i="51"/>
  <c r="EX38" i="51"/>
  <c r="ET38" i="51"/>
  <c r="ES38" i="51"/>
  <c r="ER38" i="51"/>
  <c r="EQ38" i="51"/>
  <c r="EM38" i="51"/>
  <c r="EJ38" i="51"/>
  <c r="EF38" i="51"/>
  <c r="EC38" i="51"/>
  <c r="DY38" i="51"/>
  <c r="DX38" i="51"/>
  <c r="DW38" i="51"/>
  <c r="DV38" i="51"/>
  <c r="CM38" i="51"/>
  <c r="CL38" i="51"/>
  <c r="CK38" i="51"/>
  <c r="CJ38" i="51"/>
  <c r="CG38" i="51"/>
  <c r="CF38" i="51"/>
  <c r="CE38" i="51"/>
  <c r="CD38" i="51"/>
  <c r="CA38" i="51"/>
  <c r="BZ38" i="51"/>
  <c r="BY38" i="51"/>
  <c r="BX38" i="51"/>
  <c r="BT38" i="51"/>
  <c r="BS38" i="51"/>
  <c r="BR38" i="51"/>
  <c r="BQ38" i="51"/>
  <c r="BN38" i="51"/>
  <c r="BK38" i="51"/>
  <c r="BH38" i="51"/>
  <c r="BG38" i="51"/>
  <c r="BF38" i="51"/>
  <c r="BE38" i="51"/>
  <c r="BB38" i="51"/>
  <c r="BA38" i="51"/>
  <c r="AZ38" i="51"/>
  <c r="AY38" i="51"/>
  <c r="AU38" i="51"/>
  <c r="AT38" i="51"/>
  <c r="AS38" i="51"/>
  <c r="AR38" i="51"/>
  <c r="C38" i="51"/>
  <c r="A38" i="51"/>
  <c r="GH37" i="51"/>
  <c r="GG37" i="51"/>
  <c r="GF37" i="51"/>
  <c r="GE37" i="51"/>
  <c r="GB37" i="51"/>
  <c r="GA37" i="51"/>
  <c r="FZ37" i="51"/>
  <c r="FY37" i="51"/>
  <c r="FU37" i="51"/>
  <c r="FT37" i="51"/>
  <c r="FS37" i="51"/>
  <c r="FR37" i="51"/>
  <c r="FA37" i="51"/>
  <c r="EZ37" i="51"/>
  <c r="EY37" i="51"/>
  <c r="EX37" i="51"/>
  <c r="ET37" i="51"/>
  <c r="ES37" i="51"/>
  <c r="ER37" i="51"/>
  <c r="EQ37" i="51"/>
  <c r="EM37" i="51"/>
  <c r="EL37" i="51"/>
  <c r="EK37" i="51"/>
  <c r="EJ37" i="51"/>
  <c r="EF37" i="51"/>
  <c r="EE37" i="51"/>
  <c r="ED37" i="51"/>
  <c r="EC37" i="51"/>
  <c r="DY37" i="51"/>
  <c r="DX37" i="51"/>
  <c r="DW37" i="51"/>
  <c r="DV37" i="51"/>
  <c r="CM37" i="51"/>
  <c r="CL37" i="51"/>
  <c r="CK37" i="51"/>
  <c r="CJ37" i="51"/>
  <c r="CG37" i="51"/>
  <c r="CF37" i="51"/>
  <c r="CE37" i="51"/>
  <c r="CD37" i="51"/>
  <c r="CA37" i="51"/>
  <c r="BZ37" i="51"/>
  <c r="BY37" i="51"/>
  <c r="BX37" i="51"/>
  <c r="BT37" i="51"/>
  <c r="BS37" i="51"/>
  <c r="BR37" i="51"/>
  <c r="BQ37" i="51"/>
  <c r="BN37" i="51"/>
  <c r="BM37" i="51"/>
  <c r="BL37" i="51"/>
  <c r="BK37" i="51"/>
  <c r="BH37" i="51"/>
  <c r="BG37" i="51"/>
  <c r="BF37" i="51"/>
  <c r="BE37" i="51"/>
  <c r="BB37" i="51"/>
  <c r="BA37" i="51"/>
  <c r="AZ37" i="51"/>
  <c r="AY37" i="51"/>
  <c r="AU37" i="51"/>
  <c r="AT37" i="51"/>
  <c r="AS37" i="51"/>
  <c r="AR37" i="51"/>
  <c r="C37" i="51"/>
  <c r="A37" i="51"/>
  <c r="GH36" i="51"/>
  <c r="GG36" i="51"/>
  <c r="GF36" i="51"/>
  <c r="GE36" i="51"/>
  <c r="GB36" i="51"/>
  <c r="GA36" i="51"/>
  <c r="FZ36" i="51"/>
  <c r="FY36" i="51"/>
  <c r="FU36" i="51"/>
  <c r="FR36" i="51"/>
  <c r="FA36" i="51"/>
  <c r="EZ36" i="51"/>
  <c r="EY36" i="51"/>
  <c r="EX36" i="51"/>
  <c r="ET36" i="51"/>
  <c r="ES36" i="51"/>
  <c r="ER36" i="51"/>
  <c r="EQ36" i="51"/>
  <c r="EM36" i="51"/>
  <c r="EJ36" i="51"/>
  <c r="EF36" i="51"/>
  <c r="EC36" i="51"/>
  <c r="DY36" i="51"/>
  <c r="DX36" i="51"/>
  <c r="DW36" i="51"/>
  <c r="DV36" i="51"/>
  <c r="CM36" i="51"/>
  <c r="CL36" i="51"/>
  <c r="CK36" i="51"/>
  <c r="CJ36" i="51"/>
  <c r="CG36" i="51"/>
  <c r="CF36" i="51"/>
  <c r="CE36" i="51"/>
  <c r="CD36" i="51"/>
  <c r="CA36" i="51"/>
  <c r="BZ36" i="51"/>
  <c r="BY36" i="51"/>
  <c r="BX36" i="51"/>
  <c r="BT36" i="51"/>
  <c r="BS36" i="51"/>
  <c r="BR36" i="51"/>
  <c r="BQ36" i="51"/>
  <c r="BN36" i="51"/>
  <c r="BK36" i="51"/>
  <c r="BH36" i="51"/>
  <c r="BG36" i="51"/>
  <c r="BF36" i="51"/>
  <c r="BE36" i="51"/>
  <c r="BB36" i="51"/>
  <c r="BA36" i="51"/>
  <c r="AZ36" i="51"/>
  <c r="AY36" i="51"/>
  <c r="AU36" i="51"/>
  <c r="AT36" i="51"/>
  <c r="AS36" i="51"/>
  <c r="AR36" i="51"/>
  <c r="C36" i="51"/>
  <c r="A36" i="51"/>
  <c r="FU35" i="51"/>
  <c r="FT35" i="51"/>
  <c r="FS35" i="51"/>
  <c r="FR35" i="51"/>
  <c r="FA35" i="51"/>
  <c r="EZ35" i="51"/>
  <c r="EY35" i="51"/>
  <c r="EX35" i="51"/>
  <c r="ET35" i="51"/>
  <c r="ES35" i="51"/>
  <c r="ER35" i="51"/>
  <c r="EQ35" i="51"/>
  <c r="EM35" i="51"/>
  <c r="EL35" i="51"/>
  <c r="EK35" i="51"/>
  <c r="EJ35" i="51"/>
  <c r="EF35" i="51"/>
  <c r="EE35" i="51"/>
  <c r="ED35" i="51"/>
  <c r="EC35" i="51"/>
  <c r="DY35" i="51"/>
  <c r="DX35" i="51"/>
  <c r="DW35" i="51"/>
  <c r="DV35" i="51"/>
  <c r="CM35" i="51"/>
  <c r="CL35" i="51"/>
  <c r="CK35" i="51"/>
  <c r="CJ35" i="51"/>
  <c r="CG35" i="51"/>
  <c r="CF35" i="51"/>
  <c r="CE35" i="51"/>
  <c r="CD35" i="51"/>
  <c r="CA35" i="51"/>
  <c r="BZ35" i="51"/>
  <c r="BY35" i="51"/>
  <c r="BX35" i="51"/>
  <c r="BT35" i="51"/>
  <c r="BS35" i="51"/>
  <c r="BR35" i="51"/>
  <c r="BQ35" i="51"/>
  <c r="BN35" i="51"/>
  <c r="BM35" i="51"/>
  <c r="BL35" i="51"/>
  <c r="BK35" i="51"/>
  <c r="BH35" i="51"/>
  <c r="BG35" i="51"/>
  <c r="BF35" i="51"/>
  <c r="BE35" i="51"/>
  <c r="BB35" i="51"/>
  <c r="BA35" i="51"/>
  <c r="AZ35" i="51"/>
  <c r="AY35" i="51"/>
  <c r="AU35" i="51"/>
  <c r="AT35" i="51"/>
  <c r="AS35" i="51"/>
  <c r="AR35" i="51"/>
  <c r="C35" i="51"/>
  <c r="A35" i="51"/>
  <c r="FU34" i="51"/>
  <c r="FR34" i="51"/>
  <c r="FA34" i="51"/>
  <c r="EZ34" i="51"/>
  <c r="EY34" i="51"/>
  <c r="EX34" i="51"/>
  <c r="ET34" i="51"/>
  <c r="ES34" i="51"/>
  <c r="ER34" i="51"/>
  <c r="EQ34" i="51"/>
  <c r="EM34" i="51"/>
  <c r="EJ34" i="51"/>
  <c r="EF34" i="51"/>
  <c r="EC34" i="51"/>
  <c r="DY34" i="51"/>
  <c r="DX34" i="51"/>
  <c r="DW34" i="51"/>
  <c r="DV34" i="51"/>
  <c r="CM34" i="51"/>
  <c r="CL34" i="51"/>
  <c r="CK34" i="51"/>
  <c r="CJ34" i="51"/>
  <c r="CG34" i="51"/>
  <c r="CF34" i="51"/>
  <c r="CE34" i="51"/>
  <c r="CD34" i="51"/>
  <c r="CA34" i="51"/>
  <c r="BZ34" i="51"/>
  <c r="BY34" i="51"/>
  <c r="BX34" i="51"/>
  <c r="BT34" i="51"/>
  <c r="BS34" i="51"/>
  <c r="BR34" i="51"/>
  <c r="BQ34" i="51"/>
  <c r="BN34" i="51"/>
  <c r="BK34" i="51"/>
  <c r="BH34" i="51"/>
  <c r="BG34" i="51"/>
  <c r="BF34" i="51"/>
  <c r="BE34" i="51"/>
  <c r="BB34" i="51"/>
  <c r="BA34" i="51"/>
  <c r="AZ34" i="51"/>
  <c r="AY34" i="51"/>
  <c r="AU34" i="51"/>
  <c r="AT34" i="51"/>
  <c r="AS34" i="51"/>
  <c r="AR34" i="51"/>
  <c r="C34" i="51"/>
  <c r="A34" i="51"/>
  <c r="GH33" i="51"/>
  <c r="GG33" i="51"/>
  <c r="GF33" i="51"/>
  <c r="GE33" i="51"/>
  <c r="GB33" i="51"/>
  <c r="GA33" i="51"/>
  <c r="FZ33" i="51"/>
  <c r="FY33" i="51"/>
  <c r="FU33" i="51"/>
  <c r="FT33" i="51"/>
  <c r="FS33" i="51"/>
  <c r="FR33" i="51"/>
  <c r="FA33" i="51"/>
  <c r="EZ33" i="51"/>
  <c r="EY33" i="51"/>
  <c r="EX33" i="51"/>
  <c r="ET33" i="51"/>
  <c r="ES33" i="51"/>
  <c r="ER33" i="51"/>
  <c r="EQ33" i="51"/>
  <c r="EM33" i="51"/>
  <c r="EL33" i="51"/>
  <c r="EK33" i="51"/>
  <c r="EJ33" i="51"/>
  <c r="EF33" i="51"/>
  <c r="EE33" i="51"/>
  <c r="ED33" i="51"/>
  <c r="EC33" i="51"/>
  <c r="DY33" i="51"/>
  <c r="DX33" i="51"/>
  <c r="DW33" i="51"/>
  <c r="DV33" i="51"/>
  <c r="CM33" i="51"/>
  <c r="CL33" i="51"/>
  <c r="CK33" i="51"/>
  <c r="CJ33" i="51"/>
  <c r="CG33" i="51"/>
  <c r="CF33" i="51"/>
  <c r="CE33" i="51"/>
  <c r="CD33" i="51"/>
  <c r="CA33" i="51"/>
  <c r="BZ33" i="51"/>
  <c r="BY33" i="51"/>
  <c r="BX33" i="51"/>
  <c r="BT33" i="51"/>
  <c r="BS33" i="51"/>
  <c r="BR33" i="51"/>
  <c r="BQ33" i="51"/>
  <c r="BN33" i="51"/>
  <c r="BM33" i="51"/>
  <c r="BL33" i="51"/>
  <c r="BK33" i="51"/>
  <c r="BH33" i="51"/>
  <c r="BG33" i="51"/>
  <c r="BF33" i="51"/>
  <c r="BE33" i="51"/>
  <c r="BB33" i="51"/>
  <c r="BA33" i="51"/>
  <c r="AZ33" i="51"/>
  <c r="AY33" i="51"/>
  <c r="AU33" i="51"/>
  <c r="AT33" i="51"/>
  <c r="AS33" i="51"/>
  <c r="AR33" i="51"/>
  <c r="C33" i="51"/>
  <c r="A33" i="51"/>
  <c r="GH32" i="51"/>
  <c r="GG32" i="51"/>
  <c r="GF32" i="51"/>
  <c r="GE32" i="51"/>
  <c r="GB32" i="51"/>
  <c r="GA32" i="51"/>
  <c r="FZ32" i="51"/>
  <c r="FY32" i="51"/>
  <c r="FU32" i="51"/>
  <c r="FR32" i="51"/>
  <c r="FA32" i="51"/>
  <c r="EZ32" i="51"/>
  <c r="EY32" i="51"/>
  <c r="EX32" i="51"/>
  <c r="ET32" i="51"/>
  <c r="ES32" i="51"/>
  <c r="ER32" i="51"/>
  <c r="EQ32" i="51"/>
  <c r="EM32" i="51"/>
  <c r="EJ32" i="51"/>
  <c r="EF32" i="51"/>
  <c r="EC32" i="51"/>
  <c r="DY32" i="51"/>
  <c r="DX32" i="51"/>
  <c r="DW32" i="51"/>
  <c r="DV32" i="51"/>
  <c r="CM32" i="51"/>
  <c r="CL32" i="51"/>
  <c r="CK32" i="51"/>
  <c r="CJ32" i="51"/>
  <c r="CG32" i="51"/>
  <c r="CF32" i="51"/>
  <c r="CE32" i="51"/>
  <c r="CD32" i="51"/>
  <c r="CA32" i="51"/>
  <c r="BZ32" i="51"/>
  <c r="BY32" i="51"/>
  <c r="BX32" i="51"/>
  <c r="BT32" i="51"/>
  <c r="BS32" i="51"/>
  <c r="BR32" i="51"/>
  <c r="BQ32" i="51"/>
  <c r="BN32" i="51"/>
  <c r="BK32" i="51"/>
  <c r="BH32" i="51"/>
  <c r="BG32" i="51"/>
  <c r="BF32" i="51"/>
  <c r="BE32" i="51"/>
  <c r="BB32" i="51"/>
  <c r="BA32" i="51"/>
  <c r="AZ32" i="51"/>
  <c r="AY32" i="51"/>
  <c r="AU32" i="51"/>
  <c r="AT32" i="51"/>
  <c r="AS32" i="51"/>
  <c r="AR32" i="51"/>
  <c r="C32" i="51"/>
  <c r="A32" i="51"/>
  <c r="FU31" i="51"/>
  <c r="FT31" i="51"/>
  <c r="FS31" i="51"/>
  <c r="FR31" i="51"/>
  <c r="FA31" i="51"/>
  <c r="EZ31" i="51"/>
  <c r="EY31" i="51"/>
  <c r="EX31" i="51"/>
  <c r="ET31" i="51"/>
  <c r="ES31" i="51"/>
  <c r="ER31" i="51"/>
  <c r="EQ31" i="51"/>
  <c r="EM31" i="51"/>
  <c r="EL31" i="51"/>
  <c r="EK31" i="51"/>
  <c r="EJ31" i="51"/>
  <c r="EF31" i="51"/>
  <c r="EE31" i="51"/>
  <c r="ED31" i="51"/>
  <c r="EC31" i="51"/>
  <c r="DY31" i="51"/>
  <c r="DX31" i="51"/>
  <c r="DW31" i="51"/>
  <c r="DV31" i="51"/>
  <c r="CM31" i="51"/>
  <c r="CL31" i="51"/>
  <c r="CK31" i="51"/>
  <c r="CJ31" i="51"/>
  <c r="CG31" i="51"/>
  <c r="CF31" i="51"/>
  <c r="CE31" i="51"/>
  <c r="CD31" i="51"/>
  <c r="CA31" i="51"/>
  <c r="BZ31" i="51"/>
  <c r="BY31" i="51"/>
  <c r="BX31" i="51"/>
  <c r="BT31" i="51"/>
  <c r="BS31" i="51"/>
  <c r="BR31" i="51"/>
  <c r="BQ31" i="51"/>
  <c r="BN31" i="51"/>
  <c r="BM31" i="51"/>
  <c r="BL31" i="51"/>
  <c r="BK31" i="51"/>
  <c r="BH31" i="51"/>
  <c r="BG31" i="51"/>
  <c r="BF31" i="51"/>
  <c r="BE31" i="51"/>
  <c r="BB31" i="51"/>
  <c r="BA31" i="51"/>
  <c r="AZ31" i="51"/>
  <c r="AY31" i="51"/>
  <c r="AU31" i="51"/>
  <c r="AT31" i="51"/>
  <c r="AS31" i="51"/>
  <c r="AR31" i="51"/>
  <c r="C31" i="51"/>
  <c r="A31" i="51"/>
  <c r="FU30" i="51"/>
  <c r="FR30" i="51"/>
  <c r="FA30" i="51"/>
  <c r="EZ30" i="51"/>
  <c r="EY30" i="51"/>
  <c r="EX30" i="51"/>
  <c r="ET30" i="51"/>
  <c r="ES30" i="51"/>
  <c r="ER30" i="51"/>
  <c r="EQ30" i="51"/>
  <c r="EM30" i="51"/>
  <c r="EJ30" i="51"/>
  <c r="EF30" i="51"/>
  <c r="EC30" i="51"/>
  <c r="DY30" i="51"/>
  <c r="DX30" i="51"/>
  <c r="DW30" i="51"/>
  <c r="DV30" i="51"/>
  <c r="CM30" i="51"/>
  <c r="CL30" i="51"/>
  <c r="CK30" i="51"/>
  <c r="CJ30" i="51"/>
  <c r="CG30" i="51"/>
  <c r="CF30" i="51"/>
  <c r="CE30" i="51"/>
  <c r="CD30" i="51"/>
  <c r="CA30" i="51"/>
  <c r="BZ30" i="51"/>
  <c r="BY30" i="51"/>
  <c r="BX30" i="51"/>
  <c r="BT30" i="51"/>
  <c r="BS30" i="51"/>
  <c r="BR30" i="51"/>
  <c r="BQ30" i="51"/>
  <c r="BN30" i="51"/>
  <c r="BK30" i="51"/>
  <c r="BH30" i="51"/>
  <c r="BG30" i="51"/>
  <c r="BF30" i="51"/>
  <c r="BE30" i="51"/>
  <c r="BB30" i="51"/>
  <c r="BA30" i="51"/>
  <c r="AZ30" i="51"/>
  <c r="AY30" i="51"/>
  <c r="AU30" i="51"/>
  <c r="AT30" i="51"/>
  <c r="AS30" i="51"/>
  <c r="AR30" i="51"/>
  <c r="C30" i="51"/>
  <c r="A30" i="51"/>
  <c r="GH29" i="51"/>
  <c r="GG29" i="51"/>
  <c r="GF29" i="51"/>
  <c r="GE29" i="51"/>
  <c r="GB29" i="51"/>
  <c r="GA29" i="51"/>
  <c r="FZ29" i="51"/>
  <c r="FY29" i="51"/>
  <c r="FU29" i="51"/>
  <c r="FT29" i="51"/>
  <c r="FS29" i="51"/>
  <c r="FR29" i="51"/>
  <c r="FA29" i="51"/>
  <c r="EZ29" i="51"/>
  <c r="EY29" i="51"/>
  <c r="EX29" i="51"/>
  <c r="ET29" i="51"/>
  <c r="ES29" i="51"/>
  <c r="ER29" i="51"/>
  <c r="EQ29" i="51"/>
  <c r="EM29" i="51"/>
  <c r="EL29" i="51"/>
  <c r="EK29" i="51"/>
  <c r="EJ29" i="51"/>
  <c r="EF29" i="51"/>
  <c r="EE29" i="51"/>
  <c r="ED29" i="51"/>
  <c r="EC29" i="51"/>
  <c r="DY29" i="51"/>
  <c r="DX29" i="51"/>
  <c r="DW29" i="51"/>
  <c r="DV29" i="51"/>
  <c r="CM29" i="51"/>
  <c r="CL29" i="51"/>
  <c r="CK29" i="51"/>
  <c r="CJ29" i="51"/>
  <c r="CG29" i="51"/>
  <c r="CF29" i="51"/>
  <c r="CE29" i="51"/>
  <c r="CD29" i="51"/>
  <c r="CA29" i="51"/>
  <c r="BZ29" i="51"/>
  <c r="BY29" i="51"/>
  <c r="BX29" i="51"/>
  <c r="BT29" i="51"/>
  <c r="BS29" i="51"/>
  <c r="BR29" i="51"/>
  <c r="BQ29" i="51"/>
  <c r="BN29" i="51"/>
  <c r="BM29" i="51"/>
  <c r="BL29" i="51"/>
  <c r="BK29" i="51"/>
  <c r="BH29" i="51"/>
  <c r="BG29" i="51"/>
  <c r="BF29" i="51"/>
  <c r="BE29" i="51"/>
  <c r="BB29" i="51"/>
  <c r="BA29" i="51"/>
  <c r="AZ29" i="51"/>
  <c r="AY29" i="51"/>
  <c r="AU29" i="51"/>
  <c r="AT29" i="51"/>
  <c r="AS29" i="51"/>
  <c r="AR29" i="51"/>
  <c r="C29" i="51"/>
  <c r="A29" i="51"/>
  <c r="GH28" i="51"/>
  <c r="GG28" i="51"/>
  <c r="GF28" i="51"/>
  <c r="GE28" i="51"/>
  <c r="GB28" i="51"/>
  <c r="GA28" i="51"/>
  <c r="FZ28" i="51"/>
  <c r="FY28" i="51"/>
  <c r="FU28" i="51"/>
  <c r="FR28" i="51"/>
  <c r="FA28" i="51"/>
  <c r="EZ28" i="51"/>
  <c r="EY28" i="51"/>
  <c r="EX28" i="51"/>
  <c r="ET28" i="51"/>
  <c r="ES28" i="51"/>
  <c r="ER28" i="51"/>
  <c r="EQ28" i="51"/>
  <c r="EM28" i="51"/>
  <c r="EJ28" i="51"/>
  <c r="EF28" i="51"/>
  <c r="EC28" i="51"/>
  <c r="DY28" i="51"/>
  <c r="DX28" i="51"/>
  <c r="DW28" i="51"/>
  <c r="DV28" i="51"/>
  <c r="CM28" i="51"/>
  <c r="CL28" i="51"/>
  <c r="CK28" i="51"/>
  <c r="CJ28" i="51"/>
  <c r="CG28" i="51"/>
  <c r="CF28" i="51"/>
  <c r="CE28" i="51"/>
  <c r="CD28" i="51"/>
  <c r="CA28" i="51"/>
  <c r="BZ28" i="51"/>
  <c r="BY28" i="51"/>
  <c r="BX28" i="51"/>
  <c r="BT28" i="51"/>
  <c r="BS28" i="51"/>
  <c r="BR28" i="51"/>
  <c r="BQ28" i="51"/>
  <c r="BN28" i="51"/>
  <c r="BK28" i="51"/>
  <c r="BH28" i="51"/>
  <c r="BG28" i="51"/>
  <c r="BF28" i="51"/>
  <c r="BE28" i="51"/>
  <c r="BB28" i="51"/>
  <c r="BA28" i="51"/>
  <c r="AZ28" i="51"/>
  <c r="AY28" i="51"/>
  <c r="AU28" i="51"/>
  <c r="AT28" i="51"/>
  <c r="AS28" i="51"/>
  <c r="AR28" i="51"/>
  <c r="C28" i="51"/>
  <c r="A28" i="51"/>
  <c r="FU27" i="51"/>
  <c r="FT27" i="51"/>
  <c r="FS27" i="51"/>
  <c r="FR27" i="51"/>
  <c r="FA27" i="51"/>
  <c r="EZ27" i="51"/>
  <c r="EY27" i="51"/>
  <c r="EX27" i="51"/>
  <c r="ET27" i="51"/>
  <c r="ES27" i="51"/>
  <c r="ER27" i="51"/>
  <c r="EQ27" i="51"/>
  <c r="EM27" i="51"/>
  <c r="EL27" i="51"/>
  <c r="EK27" i="51"/>
  <c r="EJ27" i="51"/>
  <c r="EF27" i="51"/>
  <c r="EE27" i="51"/>
  <c r="ED27" i="51"/>
  <c r="EC27" i="51"/>
  <c r="DY27" i="51"/>
  <c r="DX27" i="51"/>
  <c r="DW27" i="51"/>
  <c r="DV27" i="51"/>
  <c r="CM27" i="51"/>
  <c r="CL27" i="51"/>
  <c r="CK27" i="51"/>
  <c r="CJ27" i="51"/>
  <c r="CG27" i="51"/>
  <c r="CF27" i="51"/>
  <c r="CE27" i="51"/>
  <c r="CD27" i="51"/>
  <c r="CA27" i="51"/>
  <c r="BZ27" i="51"/>
  <c r="BY27" i="51"/>
  <c r="BX27" i="51"/>
  <c r="BT27" i="51"/>
  <c r="BS27" i="51"/>
  <c r="BR27" i="51"/>
  <c r="BQ27" i="51"/>
  <c r="BN27" i="51"/>
  <c r="BM27" i="51"/>
  <c r="BL27" i="51"/>
  <c r="BK27" i="51"/>
  <c r="BH27" i="51"/>
  <c r="BG27" i="51"/>
  <c r="BF27" i="51"/>
  <c r="BE27" i="51"/>
  <c r="BB27" i="51"/>
  <c r="BA27" i="51"/>
  <c r="AZ27" i="51"/>
  <c r="AY27" i="51"/>
  <c r="AU27" i="51"/>
  <c r="AT27" i="51"/>
  <c r="AS27" i="51"/>
  <c r="AR27" i="51"/>
  <c r="C27" i="51"/>
  <c r="A27" i="51"/>
  <c r="FU26" i="51"/>
  <c r="FR26" i="51"/>
  <c r="FA26" i="51"/>
  <c r="EZ26" i="51"/>
  <c r="EY26" i="51"/>
  <c r="EX26" i="51"/>
  <c r="ET26" i="51"/>
  <c r="ES26" i="51"/>
  <c r="ER26" i="51"/>
  <c r="EQ26" i="51"/>
  <c r="EM26" i="51"/>
  <c r="EJ26" i="51"/>
  <c r="EF26" i="51"/>
  <c r="EC26" i="51"/>
  <c r="DY26" i="51"/>
  <c r="DX26" i="51"/>
  <c r="DW26" i="51"/>
  <c r="DV26" i="51"/>
  <c r="CM26" i="51"/>
  <c r="CL26" i="51"/>
  <c r="CK26" i="51"/>
  <c r="CJ26" i="51"/>
  <c r="CG26" i="51"/>
  <c r="CF26" i="51"/>
  <c r="CE26" i="51"/>
  <c r="CD26" i="51"/>
  <c r="CA26" i="51"/>
  <c r="BZ26" i="51"/>
  <c r="BY26" i="51"/>
  <c r="BX26" i="51"/>
  <c r="BT26" i="51"/>
  <c r="BS26" i="51"/>
  <c r="BR26" i="51"/>
  <c r="BQ26" i="51"/>
  <c r="BN26" i="51"/>
  <c r="BK26" i="51"/>
  <c r="BH26" i="51"/>
  <c r="BG26" i="51"/>
  <c r="BF26" i="51"/>
  <c r="BE26" i="51"/>
  <c r="BB26" i="51"/>
  <c r="BA26" i="51"/>
  <c r="AZ26" i="51"/>
  <c r="AY26" i="51"/>
  <c r="AU26" i="51"/>
  <c r="AT26" i="51"/>
  <c r="AS26" i="51"/>
  <c r="AR26" i="51"/>
  <c r="C26" i="51"/>
  <c r="A26" i="51"/>
  <c r="GH25" i="51"/>
  <c r="GG25" i="51"/>
  <c r="GF25" i="51"/>
  <c r="GE25" i="51"/>
  <c r="GB25" i="51"/>
  <c r="GA25" i="51"/>
  <c r="FZ25" i="51"/>
  <c r="FY25" i="51"/>
  <c r="FU25" i="51"/>
  <c r="FT25" i="51"/>
  <c r="FS25" i="51"/>
  <c r="FR25" i="51"/>
  <c r="FA25" i="51"/>
  <c r="EZ25" i="51"/>
  <c r="EY25" i="51"/>
  <c r="EX25" i="51"/>
  <c r="ET25" i="51"/>
  <c r="ES25" i="51"/>
  <c r="ER25" i="51"/>
  <c r="EQ25" i="51"/>
  <c r="EM25" i="51"/>
  <c r="EL25" i="51"/>
  <c r="EK25" i="51"/>
  <c r="EJ25" i="51"/>
  <c r="EF25" i="51"/>
  <c r="EE25" i="51"/>
  <c r="ED25" i="51"/>
  <c r="EC25" i="51"/>
  <c r="DY25" i="51"/>
  <c r="DX25" i="51"/>
  <c r="DW25" i="51"/>
  <c r="DV25" i="51"/>
  <c r="CM25" i="51"/>
  <c r="CL25" i="51"/>
  <c r="CK25" i="51"/>
  <c r="CJ25" i="51"/>
  <c r="CG25" i="51"/>
  <c r="CF25" i="51"/>
  <c r="CE25" i="51"/>
  <c r="CD25" i="51"/>
  <c r="CA25" i="51"/>
  <c r="BZ25" i="51"/>
  <c r="BY25" i="51"/>
  <c r="BX25" i="51"/>
  <c r="BT25" i="51"/>
  <c r="BS25" i="51"/>
  <c r="BR25" i="51"/>
  <c r="BQ25" i="51"/>
  <c r="BN25" i="51"/>
  <c r="BM25" i="51"/>
  <c r="BL25" i="51"/>
  <c r="BK25" i="51"/>
  <c r="BH25" i="51"/>
  <c r="BG25" i="51"/>
  <c r="BF25" i="51"/>
  <c r="BE25" i="51"/>
  <c r="BB25" i="51"/>
  <c r="BA25" i="51"/>
  <c r="AZ25" i="51"/>
  <c r="AY25" i="51"/>
  <c r="AU25" i="51"/>
  <c r="AT25" i="51"/>
  <c r="AS25" i="51"/>
  <c r="AR25" i="51"/>
  <c r="C25" i="51"/>
  <c r="A25" i="51"/>
  <c r="GH24" i="51"/>
  <c r="GG24" i="51"/>
  <c r="GF24" i="51"/>
  <c r="GE24" i="51"/>
  <c r="GB24" i="51"/>
  <c r="GA24" i="51"/>
  <c r="FZ24" i="51"/>
  <c r="FY24" i="51"/>
  <c r="FU24" i="51"/>
  <c r="FR24" i="51"/>
  <c r="FA24" i="51"/>
  <c r="EZ24" i="51"/>
  <c r="EY24" i="51"/>
  <c r="EX24" i="51"/>
  <c r="ET24" i="51"/>
  <c r="ES24" i="51"/>
  <c r="ER24" i="51"/>
  <c r="EQ24" i="51"/>
  <c r="EM24" i="51"/>
  <c r="EJ24" i="51"/>
  <c r="EF24" i="51"/>
  <c r="EC24" i="51"/>
  <c r="DY24" i="51"/>
  <c r="DX24" i="51"/>
  <c r="DW24" i="51"/>
  <c r="DV24" i="51"/>
  <c r="CM24" i="51"/>
  <c r="CL24" i="51"/>
  <c r="CK24" i="51"/>
  <c r="CJ24" i="51"/>
  <c r="CG24" i="51"/>
  <c r="CF24" i="51"/>
  <c r="CE24" i="51"/>
  <c r="CD24" i="51"/>
  <c r="CA24" i="51"/>
  <c r="BZ24" i="51"/>
  <c r="BY24" i="51"/>
  <c r="BX24" i="51"/>
  <c r="BT24" i="51"/>
  <c r="BS24" i="51"/>
  <c r="BR24" i="51"/>
  <c r="BQ24" i="51"/>
  <c r="BN24" i="51"/>
  <c r="BK24" i="51"/>
  <c r="BH24" i="51"/>
  <c r="BG24" i="51"/>
  <c r="BF24" i="51"/>
  <c r="BE24" i="51"/>
  <c r="BB24" i="51"/>
  <c r="BA24" i="51"/>
  <c r="AZ24" i="51"/>
  <c r="AY24" i="51"/>
  <c r="AU24" i="51"/>
  <c r="AT24" i="51"/>
  <c r="AS24" i="51"/>
  <c r="AR24" i="51"/>
  <c r="C24" i="51"/>
  <c r="A24" i="51"/>
  <c r="FU23" i="51"/>
  <c r="FT23" i="51"/>
  <c r="FS23" i="51"/>
  <c r="FR23" i="51"/>
  <c r="FA23" i="51"/>
  <c r="EZ23" i="51"/>
  <c r="EY23" i="51"/>
  <c r="EX23" i="51"/>
  <c r="ET23" i="51"/>
  <c r="ES23" i="51"/>
  <c r="ER23" i="51"/>
  <c r="EQ23" i="51"/>
  <c r="EM23" i="51"/>
  <c r="EL23" i="51"/>
  <c r="EK23" i="51"/>
  <c r="EJ23" i="51"/>
  <c r="EF23" i="51"/>
  <c r="EE23" i="51"/>
  <c r="ED23" i="51"/>
  <c r="EC23" i="51"/>
  <c r="DY23" i="51"/>
  <c r="DX23" i="51"/>
  <c r="DW23" i="51"/>
  <c r="DV23" i="51"/>
  <c r="CM23" i="51"/>
  <c r="CL23" i="51"/>
  <c r="CK23" i="51"/>
  <c r="CJ23" i="51"/>
  <c r="CG23" i="51"/>
  <c r="CF23" i="51"/>
  <c r="CE23" i="51"/>
  <c r="CD23" i="51"/>
  <c r="CA23" i="51"/>
  <c r="BZ23" i="51"/>
  <c r="BY23" i="51"/>
  <c r="BX23" i="51"/>
  <c r="BT23" i="51"/>
  <c r="BS23" i="51"/>
  <c r="BR23" i="51"/>
  <c r="BQ23" i="51"/>
  <c r="BN23" i="51"/>
  <c r="BM23" i="51"/>
  <c r="BL23" i="51"/>
  <c r="BK23" i="51"/>
  <c r="BH23" i="51"/>
  <c r="BG23" i="51"/>
  <c r="BF23" i="51"/>
  <c r="BE23" i="51"/>
  <c r="BB23" i="51"/>
  <c r="BA23" i="51"/>
  <c r="AZ23" i="51"/>
  <c r="AY23" i="51"/>
  <c r="AU23" i="51"/>
  <c r="AT23" i="51"/>
  <c r="AS23" i="51"/>
  <c r="AR23" i="51"/>
  <c r="C23" i="51"/>
  <c r="A23" i="51"/>
  <c r="FU22" i="51"/>
  <c r="FR22" i="51"/>
  <c r="FA22" i="51"/>
  <c r="EZ22" i="51"/>
  <c r="EY22" i="51"/>
  <c r="EX22" i="51"/>
  <c r="ET22" i="51"/>
  <c r="ES22" i="51"/>
  <c r="ER22" i="51"/>
  <c r="EQ22" i="51"/>
  <c r="EM22" i="51"/>
  <c r="EJ22" i="51"/>
  <c r="EF22" i="51"/>
  <c r="EC22" i="51"/>
  <c r="DY22" i="51"/>
  <c r="DX22" i="51"/>
  <c r="DW22" i="51"/>
  <c r="DV22" i="51"/>
  <c r="CM22" i="51"/>
  <c r="CL22" i="51"/>
  <c r="CK22" i="51"/>
  <c r="CJ22" i="51"/>
  <c r="CG22" i="51"/>
  <c r="CF22" i="51"/>
  <c r="CE22" i="51"/>
  <c r="CD22" i="51"/>
  <c r="CA22" i="51"/>
  <c r="BZ22" i="51"/>
  <c r="BY22" i="51"/>
  <c r="BX22" i="51"/>
  <c r="BT22" i="51"/>
  <c r="BS22" i="51"/>
  <c r="BR22" i="51"/>
  <c r="BQ22" i="51"/>
  <c r="BN22" i="51"/>
  <c r="BK22" i="51"/>
  <c r="BH22" i="51"/>
  <c r="BG22" i="51"/>
  <c r="BF22" i="51"/>
  <c r="BE22" i="51"/>
  <c r="BB22" i="51"/>
  <c r="BA22" i="51"/>
  <c r="AZ22" i="51"/>
  <c r="AY22" i="51"/>
  <c r="AU22" i="51"/>
  <c r="AT22" i="51"/>
  <c r="AS22" i="51"/>
  <c r="AR22" i="51"/>
  <c r="C22" i="51"/>
  <c r="A22" i="51"/>
  <c r="GH21" i="51"/>
  <c r="GG21" i="51"/>
  <c r="GF21" i="51"/>
  <c r="GE21" i="51"/>
  <c r="GB21" i="51"/>
  <c r="GA21" i="51"/>
  <c r="FZ21" i="51"/>
  <c r="FY21" i="51"/>
  <c r="FU21" i="51"/>
  <c r="FT21" i="51"/>
  <c r="FS21" i="51"/>
  <c r="FR21" i="51"/>
  <c r="FA21" i="51"/>
  <c r="EZ21" i="51"/>
  <c r="EY21" i="51"/>
  <c r="EX21" i="51"/>
  <c r="ET21" i="51"/>
  <c r="ES21" i="51"/>
  <c r="ER21" i="51"/>
  <c r="EQ21" i="51"/>
  <c r="EM21" i="51"/>
  <c r="EL21" i="51"/>
  <c r="EK21" i="51"/>
  <c r="EJ21" i="51"/>
  <c r="EF21" i="51"/>
  <c r="EE21" i="51"/>
  <c r="ED21" i="51"/>
  <c r="EC21" i="51"/>
  <c r="DY21" i="51"/>
  <c r="DX21" i="51"/>
  <c r="DW21" i="51"/>
  <c r="DV21" i="51"/>
  <c r="CM21" i="51"/>
  <c r="CL21" i="51"/>
  <c r="CK21" i="51"/>
  <c r="CJ21" i="51"/>
  <c r="CG21" i="51"/>
  <c r="CF21" i="51"/>
  <c r="CE21" i="51"/>
  <c r="CD21" i="51"/>
  <c r="CA21" i="51"/>
  <c r="BZ21" i="51"/>
  <c r="BY21" i="51"/>
  <c r="BX21" i="51"/>
  <c r="BT21" i="51"/>
  <c r="BS21" i="51"/>
  <c r="BR21" i="51"/>
  <c r="BQ21" i="51"/>
  <c r="BN21" i="51"/>
  <c r="BM21" i="51"/>
  <c r="BL21" i="51"/>
  <c r="BK21" i="51"/>
  <c r="BH21" i="51"/>
  <c r="BG21" i="51"/>
  <c r="BF21" i="51"/>
  <c r="BE21" i="51"/>
  <c r="BB21" i="51"/>
  <c r="BA21" i="51"/>
  <c r="AZ21" i="51"/>
  <c r="AY21" i="51"/>
  <c r="AU21" i="51"/>
  <c r="AT21" i="51"/>
  <c r="AS21" i="51"/>
  <c r="AR21" i="51"/>
  <c r="C21" i="51"/>
  <c r="A21" i="51"/>
  <c r="GH20" i="51"/>
  <c r="GG20" i="51"/>
  <c r="GF20" i="51"/>
  <c r="GE20" i="51"/>
  <c r="GB20" i="51"/>
  <c r="GA20" i="51"/>
  <c r="FZ20" i="51"/>
  <c r="FY20" i="51"/>
  <c r="FS20" i="51"/>
  <c r="FR20" i="51"/>
  <c r="FA20" i="51"/>
  <c r="EZ20" i="51"/>
  <c r="EY20" i="51"/>
  <c r="EX20" i="51"/>
  <c r="ET20" i="51"/>
  <c r="ES20" i="51"/>
  <c r="ER20" i="51"/>
  <c r="EQ20" i="51"/>
  <c r="EK20" i="51"/>
  <c r="EJ20" i="51"/>
  <c r="ED20" i="51"/>
  <c r="EC20" i="51"/>
  <c r="DY20" i="51"/>
  <c r="DX20" i="51"/>
  <c r="DW20" i="51"/>
  <c r="DV20" i="51"/>
  <c r="CM20" i="51"/>
  <c r="CL20" i="51"/>
  <c r="CK20" i="51"/>
  <c r="CJ20" i="51"/>
  <c r="CG20" i="51"/>
  <c r="CF20" i="51"/>
  <c r="CE20" i="51"/>
  <c r="CD20" i="51"/>
  <c r="CA20" i="51"/>
  <c r="BZ20" i="51"/>
  <c r="BY20" i="51"/>
  <c r="BX20" i="51"/>
  <c r="BT20" i="51"/>
  <c r="BS20" i="51"/>
  <c r="BR20" i="51"/>
  <c r="BQ20" i="51"/>
  <c r="BL20" i="51"/>
  <c r="BK20" i="51"/>
  <c r="BH20" i="51"/>
  <c r="BG20" i="51"/>
  <c r="BF20" i="51"/>
  <c r="BE20" i="51"/>
  <c r="BB20" i="51"/>
  <c r="BA20" i="51"/>
  <c r="AZ20" i="51"/>
  <c r="AY20" i="51"/>
  <c r="AU20" i="51"/>
  <c r="AT20" i="51"/>
  <c r="AS20" i="51"/>
  <c r="AR20" i="51"/>
  <c r="C20" i="51"/>
  <c r="A20" i="51"/>
  <c r="FU19" i="51"/>
  <c r="FT19" i="51"/>
  <c r="FS19" i="51"/>
  <c r="FR19" i="51"/>
  <c r="FA19" i="51"/>
  <c r="EZ19" i="51"/>
  <c r="EY19" i="51"/>
  <c r="EX19" i="51"/>
  <c r="ET19" i="51"/>
  <c r="ES19" i="51"/>
  <c r="ER19" i="51"/>
  <c r="EQ19" i="51"/>
  <c r="EM19" i="51"/>
  <c r="EL19" i="51"/>
  <c r="EK19" i="51"/>
  <c r="EJ19" i="51"/>
  <c r="EF19" i="51"/>
  <c r="EE19" i="51"/>
  <c r="ED19" i="51"/>
  <c r="EC19" i="51"/>
  <c r="DY19" i="51"/>
  <c r="DX19" i="51"/>
  <c r="DW19" i="51"/>
  <c r="DV19" i="51"/>
  <c r="CM19" i="51"/>
  <c r="CL19" i="51"/>
  <c r="CK19" i="51"/>
  <c r="CJ19" i="51"/>
  <c r="CG19" i="51"/>
  <c r="CF19" i="51"/>
  <c r="CE19" i="51"/>
  <c r="CD19" i="51"/>
  <c r="CA19" i="51"/>
  <c r="BZ19" i="51"/>
  <c r="BY19" i="51"/>
  <c r="BX19" i="51"/>
  <c r="BT19" i="51"/>
  <c r="BS19" i="51"/>
  <c r="BR19" i="51"/>
  <c r="BQ19" i="51"/>
  <c r="BN19" i="51"/>
  <c r="BM19" i="51"/>
  <c r="BL19" i="51"/>
  <c r="BK19" i="51"/>
  <c r="BH19" i="51"/>
  <c r="BG19" i="51"/>
  <c r="BF19" i="51"/>
  <c r="BE19" i="51"/>
  <c r="BB19" i="51"/>
  <c r="BA19" i="51"/>
  <c r="AZ19" i="51"/>
  <c r="AY19" i="51"/>
  <c r="AU19" i="51"/>
  <c r="AT19" i="51"/>
  <c r="AS19" i="51"/>
  <c r="AR19" i="51"/>
  <c r="C19" i="51"/>
  <c r="A19" i="51"/>
  <c r="FS18" i="51"/>
  <c r="FR18" i="51"/>
  <c r="FA18" i="51"/>
  <c r="EZ18" i="51"/>
  <c r="EY18" i="51"/>
  <c r="EX18" i="51"/>
  <c r="ET18" i="51"/>
  <c r="ES18" i="51"/>
  <c r="ER18" i="51"/>
  <c r="EQ18" i="51"/>
  <c r="EK18" i="51"/>
  <c r="EJ18" i="51"/>
  <c r="ED18" i="51"/>
  <c r="EC18" i="51"/>
  <c r="DY18" i="51"/>
  <c r="DX18" i="51"/>
  <c r="DW18" i="51"/>
  <c r="DV18" i="51"/>
  <c r="CM18" i="51"/>
  <c r="CL18" i="51"/>
  <c r="CK18" i="51"/>
  <c r="CJ18" i="51"/>
  <c r="CG18" i="51"/>
  <c r="CF18" i="51"/>
  <c r="CE18" i="51"/>
  <c r="CD18" i="51"/>
  <c r="CA18" i="51"/>
  <c r="BZ18" i="51"/>
  <c r="BY18" i="51"/>
  <c r="BX18" i="51"/>
  <c r="BT18" i="51"/>
  <c r="BS18" i="51"/>
  <c r="BR18" i="51"/>
  <c r="BQ18" i="51"/>
  <c r="BL18" i="51"/>
  <c r="BK18" i="51"/>
  <c r="BH18" i="51"/>
  <c r="BG18" i="51"/>
  <c r="BF18" i="51"/>
  <c r="BE18" i="51"/>
  <c r="BB18" i="51"/>
  <c r="BA18" i="51"/>
  <c r="AZ18" i="51"/>
  <c r="AY18" i="51"/>
  <c r="AU18" i="51"/>
  <c r="AT18" i="51"/>
  <c r="AS18" i="51"/>
  <c r="AR18" i="51"/>
  <c r="C18" i="51"/>
  <c r="A18" i="51"/>
  <c r="GH17" i="51"/>
  <c r="GG17" i="51"/>
  <c r="GF17" i="51"/>
  <c r="GE17" i="51"/>
  <c r="GB17" i="51"/>
  <c r="GA17" i="51"/>
  <c r="FZ17" i="51"/>
  <c r="FY17" i="51"/>
  <c r="FU17" i="51"/>
  <c r="FT17" i="51"/>
  <c r="FS17" i="51"/>
  <c r="FR17" i="51"/>
  <c r="FA17" i="51"/>
  <c r="EZ17" i="51"/>
  <c r="EY17" i="51"/>
  <c r="EX17" i="51"/>
  <c r="ET17" i="51"/>
  <c r="ES17" i="51"/>
  <c r="ER17" i="51"/>
  <c r="EQ17" i="51"/>
  <c r="EM17" i="51"/>
  <c r="EL17" i="51"/>
  <c r="EK17" i="51"/>
  <c r="EJ17" i="51"/>
  <c r="EF17" i="51"/>
  <c r="EE17" i="51"/>
  <c r="ED17" i="51"/>
  <c r="EC17" i="51"/>
  <c r="DY17" i="51"/>
  <c r="DX17" i="51"/>
  <c r="DW17" i="51"/>
  <c r="DV17" i="51"/>
  <c r="CM17" i="51"/>
  <c r="CL17" i="51"/>
  <c r="CK17" i="51"/>
  <c r="CJ17" i="51"/>
  <c r="CG17" i="51"/>
  <c r="CF17" i="51"/>
  <c r="CE17" i="51"/>
  <c r="CD17" i="51"/>
  <c r="CA17" i="51"/>
  <c r="BZ17" i="51"/>
  <c r="BY17" i="51"/>
  <c r="BX17" i="51"/>
  <c r="BT17" i="51"/>
  <c r="BS17" i="51"/>
  <c r="BR17" i="51"/>
  <c r="BQ17" i="51"/>
  <c r="BN17" i="51"/>
  <c r="BM17" i="51"/>
  <c r="BL17" i="51"/>
  <c r="BK17" i="51"/>
  <c r="BH17" i="51"/>
  <c r="BG17" i="51"/>
  <c r="BF17" i="51"/>
  <c r="BE17" i="51"/>
  <c r="BB17" i="51"/>
  <c r="BA17" i="51"/>
  <c r="AZ17" i="51"/>
  <c r="AY17" i="51"/>
  <c r="AU17" i="51"/>
  <c r="AT17" i="51"/>
  <c r="AS17" i="51"/>
  <c r="AR17" i="51"/>
  <c r="C17" i="51"/>
  <c r="A17" i="51"/>
  <c r="GH16" i="51"/>
  <c r="GG16" i="51"/>
  <c r="GF16" i="51"/>
  <c r="GE16" i="51"/>
  <c r="GB16" i="51"/>
  <c r="GA16" i="51"/>
  <c r="FZ16" i="51"/>
  <c r="FY16" i="51"/>
  <c r="FS16" i="51"/>
  <c r="FR16" i="51"/>
  <c r="FA16" i="51"/>
  <c r="EZ16" i="51"/>
  <c r="EY16" i="51"/>
  <c r="EX16" i="51"/>
  <c r="ET16" i="51"/>
  <c r="ES16" i="51"/>
  <c r="ER16" i="51"/>
  <c r="EQ16" i="51"/>
  <c r="EK16" i="51"/>
  <c r="EJ16" i="51"/>
  <c r="ED16" i="51"/>
  <c r="EC16" i="51"/>
  <c r="DY16" i="51"/>
  <c r="DX16" i="51"/>
  <c r="DW16" i="51"/>
  <c r="DV16" i="51"/>
  <c r="CM16" i="51"/>
  <c r="CL16" i="51"/>
  <c r="CK16" i="51"/>
  <c r="CJ16" i="51"/>
  <c r="CG16" i="51"/>
  <c r="CF16" i="51"/>
  <c r="CE16" i="51"/>
  <c r="CD16" i="51"/>
  <c r="CA16" i="51"/>
  <c r="BZ16" i="51"/>
  <c r="BY16" i="51"/>
  <c r="BX16" i="51"/>
  <c r="BT16" i="51"/>
  <c r="BS16" i="51"/>
  <c r="BR16" i="51"/>
  <c r="BQ16" i="51"/>
  <c r="BL16" i="51"/>
  <c r="BK16" i="51"/>
  <c r="BH16" i="51"/>
  <c r="BG16" i="51"/>
  <c r="BF16" i="51"/>
  <c r="BE16" i="51"/>
  <c r="BB16" i="51"/>
  <c r="BA16" i="51"/>
  <c r="AZ16" i="51"/>
  <c r="AY16" i="51"/>
  <c r="AU16" i="51"/>
  <c r="AT16" i="51"/>
  <c r="AS16" i="51"/>
  <c r="AR16" i="51"/>
  <c r="C16" i="51"/>
  <c r="A16" i="51"/>
  <c r="FU15" i="51"/>
  <c r="FT15" i="51"/>
  <c r="FS15" i="51"/>
  <c r="FR15" i="51"/>
  <c r="FA15" i="51"/>
  <c r="EZ15" i="51"/>
  <c r="EY15" i="51"/>
  <c r="EX15" i="51"/>
  <c r="ET15" i="51"/>
  <c r="ES15" i="51"/>
  <c r="ER15" i="51"/>
  <c r="EQ15" i="51"/>
  <c r="EM15" i="51"/>
  <c r="EL15" i="51"/>
  <c r="EK15" i="51"/>
  <c r="EJ15" i="51"/>
  <c r="EF15" i="51"/>
  <c r="EE15" i="51"/>
  <c r="ED15" i="51"/>
  <c r="EC15" i="51"/>
  <c r="DY15" i="51"/>
  <c r="DX15" i="51"/>
  <c r="DW15" i="51"/>
  <c r="DV15" i="51"/>
  <c r="CM15" i="51"/>
  <c r="CL15" i="51"/>
  <c r="CK15" i="51"/>
  <c r="CJ15" i="51"/>
  <c r="CG15" i="51"/>
  <c r="CF15" i="51"/>
  <c r="CE15" i="51"/>
  <c r="CD15" i="51"/>
  <c r="CA15" i="51"/>
  <c r="BZ15" i="51"/>
  <c r="BY15" i="51"/>
  <c r="BX15" i="51"/>
  <c r="BT15" i="51"/>
  <c r="BS15" i="51"/>
  <c r="BR15" i="51"/>
  <c r="BQ15" i="51"/>
  <c r="BN15" i="51"/>
  <c r="BM15" i="51"/>
  <c r="BL15" i="51"/>
  <c r="BK15" i="51"/>
  <c r="BH15" i="51"/>
  <c r="BG15" i="51"/>
  <c r="BF15" i="51"/>
  <c r="BE15" i="51"/>
  <c r="BB15" i="51"/>
  <c r="BA15" i="51"/>
  <c r="AZ15" i="51"/>
  <c r="AY15" i="51"/>
  <c r="AU15" i="51"/>
  <c r="AT15" i="51"/>
  <c r="AS15" i="51"/>
  <c r="AR15" i="51"/>
  <c r="C15" i="51"/>
  <c r="A15" i="51"/>
  <c r="FS14" i="51"/>
  <c r="FR14" i="51"/>
  <c r="FA14" i="51"/>
  <c r="EZ14" i="51"/>
  <c r="EY14" i="51"/>
  <c r="EX14" i="51"/>
  <c r="ET14" i="51"/>
  <c r="ES14" i="51"/>
  <c r="ER14" i="51"/>
  <c r="EQ14" i="51"/>
  <c r="EK14" i="51"/>
  <c r="EJ14" i="51"/>
  <c r="ED14" i="51"/>
  <c r="EC14" i="51"/>
  <c r="DY14" i="51"/>
  <c r="DX14" i="51"/>
  <c r="DW14" i="51"/>
  <c r="DV14" i="51"/>
  <c r="CM14" i="51"/>
  <c r="CL14" i="51"/>
  <c r="CK14" i="51"/>
  <c r="CJ14" i="51"/>
  <c r="CG14" i="51"/>
  <c r="CF14" i="51"/>
  <c r="CE14" i="51"/>
  <c r="CD14" i="51"/>
  <c r="CA14" i="51"/>
  <c r="BZ14" i="51"/>
  <c r="BY14" i="51"/>
  <c r="BX14" i="51"/>
  <c r="BT14" i="51"/>
  <c r="BS14" i="51"/>
  <c r="BR14" i="51"/>
  <c r="BQ14" i="51"/>
  <c r="BL14" i="51"/>
  <c r="BK14" i="51"/>
  <c r="BH14" i="51"/>
  <c r="BG14" i="51"/>
  <c r="BF14" i="51"/>
  <c r="BE14" i="51"/>
  <c r="BB14" i="51"/>
  <c r="BA14" i="51"/>
  <c r="AZ14" i="51"/>
  <c r="AY14" i="51"/>
  <c r="AU14" i="51"/>
  <c r="AT14" i="51"/>
  <c r="AS14" i="51"/>
  <c r="AR14" i="51"/>
  <c r="C14" i="51"/>
  <c r="A14" i="51"/>
  <c r="AF12" i="51"/>
  <c r="AE12" i="51"/>
  <c r="AD12" i="51"/>
  <c r="AC12" i="51"/>
  <c r="Z12" i="51"/>
  <c r="Y12" i="51"/>
  <c r="X12" i="51"/>
  <c r="W12" i="51"/>
  <c r="T12" i="51"/>
  <c r="S12" i="51"/>
  <c r="R12" i="51"/>
  <c r="Q12" i="51"/>
  <c r="N12" i="51"/>
  <c r="M12" i="51"/>
  <c r="L12" i="51"/>
  <c r="K12" i="51"/>
  <c r="H12" i="51"/>
  <c r="G12" i="51"/>
  <c r="F12" i="51"/>
  <c r="E12" i="51"/>
  <c r="CM9" i="51"/>
  <c r="AE89" i="50"/>
  <c r="DP103" i="51" s="1"/>
  <c r="DR103" i="51" s="1"/>
  <c r="AD89" i="50"/>
  <c r="DO103" i="51" s="1"/>
  <c r="DQ103" i="51" s="1"/>
  <c r="Y89" i="50"/>
  <c r="DJ103" i="51" s="1"/>
  <c r="X89" i="50"/>
  <c r="DI103" i="51" s="1"/>
  <c r="S89" i="50"/>
  <c r="R89" i="50"/>
  <c r="M89" i="50"/>
  <c r="L89" i="50"/>
  <c r="CA89" i="51"/>
  <c r="BZ89" i="51"/>
  <c r="AE88" i="50"/>
  <c r="AD88" i="50"/>
  <c r="AC88" i="50"/>
  <c r="AB88" i="50"/>
  <c r="S88" i="50"/>
  <c r="CM88" i="51" s="1"/>
  <c r="R88" i="50"/>
  <c r="CL88" i="51" s="1"/>
  <c r="Q88" i="50"/>
  <c r="P88" i="50"/>
  <c r="M88" i="50"/>
  <c r="CG88" i="51" s="1"/>
  <c r="L88" i="50"/>
  <c r="CF88" i="51" s="1"/>
  <c r="K88" i="50"/>
  <c r="J88" i="50"/>
  <c r="G88" i="50"/>
  <c r="CA88" i="51" s="1"/>
  <c r="F88" i="50"/>
  <c r="BZ88" i="51" s="1"/>
  <c r="BY88" i="51"/>
  <c r="BX88" i="51"/>
  <c r="AE87" i="50"/>
  <c r="AD87" i="50"/>
  <c r="DO101" i="51" s="1"/>
  <c r="DQ101" i="51" s="1"/>
  <c r="Y87" i="50"/>
  <c r="DJ101" i="51" s="1"/>
  <c r="X87" i="50"/>
  <c r="DI101" i="51" s="1"/>
  <c r="S87" i="50"/>
  <c r="R87" i="50"/>
  <c r="M87" i="50"/>
  <c r="L87" i="50"/>
  <c r="CA87" i="51"/>
  <c r="BZ87" i="51"/>
  <c r="AE86" i="50"/>
  <c r="AD86" i="50"/>
  <c r="AC86" i="50"/>
  <c r="AB86" i="50"/>
  <c r="S86" i="50"/>
  <c r="R86" i="50"/>
  <c r="CL86" i="51" s="1"/>
  <c r="Q86" i="50"/>
  <c r="P86" i="50"/>
  <c r="M86" i="50"/>
  <c r="CG86" i="51" s="1"/>
  <c r="L86" i="50"/>
  <c r="CF86" i="51" s="1"/>
  <c r="K86" i="50"/>
  <c r="J86" i="50"/>
  <c r="G86" i="50"/>
  <c r="CA86" i="51" s="1"/>
  <c r="F86" i="50"/>
  <c r="BZ86" i="51" s="1"/>
  <c r="BY86" i="51"/>
  <c r="BX86" i="51"/>
  <c r="X84" i="50"/>
  <c r="EE84" i="51" s="1"/>
  <c r="W84" i="50"/>
  <c r="X82" i="50"/>
  <c r="BM82" i="51" s="1"/>
  <c r="W82" i="50"/>
  <c r="W80" i="50"/>
  <c r="V80" i="50"/>
  <c r="W78" i="50"/>
  <c r="V78" i="50"/>
  <c r="W76" i="50"/>
  <c r="V76" i="50"/>
  <c r="W74" i="50"/>
  <c r="V74" i="50"/>
  <c r="X72" i="50"/>
  <c r="EL72" i="51" s="1"/>
  <c r="W72" i="50"/>
  <c r="X70" i="50"/>
  <c r="EE70" i="51" s="1"/>
  <c r="W70" i="50"/>
  <c r="W68" i="50"/>
  <c r="V68" i="50"/>
  <c r="W66" i="50"/>
  <c r="V66" i="50"/>
  <c r="X64" i="50"/>
  <c r="EL64" i="51" s="1"/>
  <c r="W64" i="50"/>
  <c r="X62" i="50"/>
  <c r="EE62" i="51" s="1"/>
  <c r="W62" i="50"/>
  <c r="W60" i="50"/>
  <c r="V60" i="50"/>
  <c r="W58" i="50"/>
  <c r="BL58" i="51" s="1"/>
  <c r="V58" i="50"/>
  <c r="W56" i="50"/>
  <c r="FS56" i="51" s="1"/>
  <c r="V56" i="50"/>
  <c r="W54" i="50"/>
  <c r="FS54" i="51" s="1"/>
  <c r="V54" i="50"/>
  <c r="W52" i="50"/>
  <c r="FS52" i="51" s="1"/>
  <c r="V52" i="50"/>
  <c r="W50" i="50"/>
  <c r="FS50" i="51" s="1"/>
  <c r="V50" i="50"/>
  <c r="X48" i="50"/>
  <c r="W48" i="50"/>
  <c r="FS48" i="51" s="1"/>
  <c r="X46" i="50"/>
  <c r="W46" i="50"/>
  <c r="EK46" i="51" s="1"/>
  <c r="X44" i="50"/>
  <c r="W44" i="50"/>
  <c r="FS44" i="51" s="1"/>
  <c r="X42" i="50"/>
  <c r="W42" i="50"/>
  <c r="EK42" i="51" s="1"/>
  <c r="X40" i="50"/>
  <c r="W40" i="50"/>
  <c r="FS40" i="51" s="1"/>
  <c r="X38" i="50"/>
  <c r="W38" i="50"/>
  <c r="EK38" i="51" s="1"/>
  <c r="X36" i="50"/>
  <c r="W36" i="50"/>
  <c r="FS36" i="51" s="1"/>
  <c r="X34" i="50"/>
  <c r="W34" i="50"/>
  <c r="EK34" i="51" s="1"/>
  <c r="W32" i="50"/>
  <c r="W30" i="50"/>
  <c r="W28" i="50"/>
  <c r="FS28" i="51" s="1"/>
  <c r="W26" i="50"/>
  <c r="EK26" i="51" s="1"/>
  <c r="W24" i="50"/>
  <c r="W22" i="50"/>
  <c r="EM20" i="51"/>
  <c r="EM18" i="51"/>
  <c r="FT18" i="51"/>
  <c r="Y88" i="50"/>
  <c r="FT16" i="51"/>
  <c r="Y14" i="50"/>
  <c r="X14" i="50"/>
  <c r="V5" i="50"/>
  <c r="DJ96" i="51" l="1"/>
  <c r="CE9" i="51"/>
  <c r="GF87" i="51"/>
  <c r="S90" i="50"/>
  <c r="CK9" i="51"/>
  <c r="GB87" i="51"/>
  <c r="DP101" i="51"/>
  <c r="DR101" i="51" s="1"/>
  <c r="HP83" i="51" s="1"/>
  <c r="AD90" i="50"/>
  <c r="FH87" i="51"/>
  <c r="HQ46" i="51"/>
  <c r="HO46" i="51"/>
  <c r="HM46" i="51"/>
  <c r="HR47" i="51"/>
  <c r="HP47" i="51"/>
  <c r="HN47" i="51"/>
  <c r="HQ48" i="51"/>
  <c r="HO48" i="51"/>
  <c r="HM48" i="51"/>
  <c r="HR49" i="51"/>
  <c r="HP49" i="51"/>
  <c r="HN49" i="51"/>
  <c r="HR46" i="51"/>
  <c r="HP46" i="51"/>
  <c r="HN46" i="51"/>
  <c r="HQ47" i="51"/>
  <c r="HO47" i="51"/>
  <c r="HM47" i="51"/>
  <c r="HR48" i="51"/>
  <c r="HP48" i="51"/>
  <c r="HN48" i="51"/>
  <c r="HQ49" i="51"/>
  <c r="HO49" i="51"/>
  <c r="HM49" i="51"/>
  <c r="HQ42" i="51"/>
  <c r="HO42" i="51"/>
  <c r="HM42" i="51"/>
  <c r="HR43" i="51"/>
  <c r="HP43" i="51"/>
  <c r="HN43" i="51"/>
  <c r="HQ44" i="51"/>
  <c r="HO44" i="51"/>
  <c r="HM44" i="51"/>
  <c r="HR45" i="51"/>
  <c r="HP45" i="51"/>
  <c r="HN45" i="51"/>
  <c r="HR42" i="51"/>
  <c r="HP42" i="51"/>
  <c r="HN42" i="51"/>
  <c r="HQ43" i="51"/>
  <c r="HO43" i="51"/>
  <c r="HM43" i="51"/>
  <c r="HR44" i="51"/>
  <c r="HP44" i="51"/>
  <c r="HN44" i="51"/>
  <c r="HQ45" i="51"/>
  <c r="HO45" i="51"/>
  <c r="HM45" i="51"/>
  <c r="HQ38" i="51"/>
  <c r="HO38" i="51"/>
  <c r="HM38" i="51"/>
  <c r="HR39" i="51"/>
  <c r="HP39" i="51"/>
  <c r="HN39" i="51"/>
  <c r="HQ40" i="51"/>
  <c r="HO40" i="51"/>
  <c r="HM40" i="51"/>
  <c r="HR41" i="51"/>
  <c r="HP41" i="51"/>
  <c r="HN41" i="51"/>
  <c r="HR38" i="51"/>
  <c r="HP38" i="51"/>
  <c r="HN38" i="51"/>
  <c r="HQ39" i="51"/>
  <c r="HO39" i="51"/>
  <c r="HM39" i="51"/>
  <c r="HR40" i="51"/>
  <c r="HP40" i="51"/>
  <c r="HN40" i="51"/>
  <c r="HQ41" i="51"/>
  <c r="HO41" i="51"/>
  <c r="HM41" i="51"/>
  <c r="HQ30" i="51"/>
  <c r="HQ34" i="51"/>
  <c r="HO34" i="51"/>
  <c r="HM34" i="51"/>
  <c r="HR31" i="51"/>
  <c r="HR35" i="51"/>
  <c r="HP35" i="51"/>
  <c r="HN35" i="51"/>
  <c r="HQ32" i="51"/>
  <c r="HQ36" i="51"/>
  <c r="HO36" i="51"/>
  <c r="HM36" i="51"/>
  <c r="HR33" i="51"/>
  <c r="HR37" i="51"/>
  <c r="HP37" i="51"/>
  <c r="HN37" i="51"/>
  <c r="HR30" i="51"/>
  <c r="HR34" i="51"/>
  <c r="HP34" i="51"/>
  <c r="HN34" i="51"/>
  <c r="HQ31" i="51"/>
  <c r="HQ35" i="51"/>
  <c r="HO35" i="51"/>
  <c r="HM35" i="51"/>
  <c r="HR32" i="51"/>
  <c r="HR36" i="51"/>
  <c r="HP36" i="51"/>
  <c r="HN36" i="51"/>
  <c r="HQ33" i="51"/>
  <c r="HQ37" i="51"/>
  <c r="HO37" i="51"/>
  <c r="HM37" i="51"/>
  <c r="HM30" i="51"/>
  <c r="HO30" i="51"/>
  <c r="HN31" i="51"/>
  <c r="HP31" i="51"/>
  <c r="HM32" i="51"/>
  <c r="HO32" i="51"/>
  <c r="HN33" i="51"/>
  <c r="HP33" i="51"/>
  <c r="HN30" i="51"/>
  <c r="HP30" i="51"/>
  <c r="HM31" i="51"/>
  <c r="HO31" i="51"/>
  <c r="HN32" i="51"/>
  <c r="HP32" i="51"/>
  <c r="HM33" i="51"/>
  <c r="HO33" i="51"/>
  <c r="HE46" i="51"/>
  <c r="HC46" i="51"/>
  <c r="HA46" i="51"/>
  <c r="HF47" i="51"/>
  <c r="HD47" i="51"/>
  <c r="HB47" i="51"/>
  <c r="HE48" i="51"/>
  <c r="HC48" i="51"/>
  <c r="HA48" i="51"/>
  <c r="HF49" i="51"/>
  <c r="HD49" i="51"/>
  <c r="HB49" i="51"/>
  <c r="HF46" i="51"/>
  <c r="HD46" i="51"/>
  <c r="HB46" i="51"/>
  <c r="HE47" i="51"/>
  <c r="HC47" i="51"/>
  <c r="HA47" i="51"/>
  <c r="HF48" i="51"/>
  <c r="HD48" i="51"/>
  <c r="HB48" i="51"/>
  <c r="HE49" i="51"/>
  <c r="HC49" i="51"/>
  <c r="HA49" i="51"/>
  <c r="HE42" i="51"/>
  <c r="HC42" i="51"/>
  <c r="HA42" i="51"/>
  <c r="HF43" i="51"/>
  <c r="HD43" i="51"/>
  <c r="HB43" i="51"/>
  <c r="HE44" i="51"/>
  <c r="HC44" i="51"/>
  <c r="HA44" i="51"/>
  <c r="HF45" i="51"/>
  <c r="HD45" i="51"/>
  <c r="HB45" i="51"/>
  <c r="HF42" i="51"/>
  <c r="HD42" i="51"/>
  <c r="HB42" i="51"/>
  <c r="HE43" i="51"/>
  <c r="HC43" i="51"/>
  <c r="HA43" i="51"/>
  <c r="HF44" i="51"/>
  <c r="HD44" i="51"/>
  <c r="HB44" i="51"/>
  <c r="HE45" i="51"/>
  <c r="HC45" i="51"/>
  <c r="HA45" i="51"/>
  <c r="HE38" i="51"/>
  <c r="HC38" i="51"/>
  <c r="HA38" i="51"/>
  <c r="HF39" i="51"/>
  <c r="HD39" i="51"/>
  <c r="HB39" i="51"/>
  <c r="HE40" i="51"/>
  <c r="HC40" i="51"/>
  <c r="HA40" i="51"/>
  <c r="HF41" i="51"/>
  <c r="HD41" i="51"/>
  <c r="HB41" i="51"/>
  <c r="HF38" i="51"/>
  <c r="HD38" i="51"/>
  <c r="HB38" i="51"/>
  <c r="HE39" i="51"/>
  <c r="HC39" i="51"/>
  <c r="HA39" i="51"/>
  <c r="HF40" i="51"/>
  <c r="HD40" i="51"/>
  <c r="HB40" i="51"/>
  <c r="HE41" i="51"/>
  <c r="HC41" i="51"/>
  <c r="HA41" i="51"/>
  <c r="HE30" i="51"/>
  <c r="HE34" i="51"/>
  <c r="HC34" i="51"/>
  <c r="HA34" i="51"/>
  <c r="HF31" i="51"/>
  <c r="HF35" i="51"/>
  <c r="HD35" i="51"/>
  <c r="HB35" i="51"/>
  <c r="HE32" i="51"/>
  <c r="HE36" i="51"/>
  <c r="HC36" i="51"/>
  <c r="HA36" i="51"/>
  <c r="HF33" i="51"/>
  <c r="HF37" i="51"/>
  <c r="HD37" i="51"/>
  <c r="HB37" i="51"/>
  <c r="HF30" i="51"/>
  <c r="HF34" i="51"/>
  <c r="HD34" i="51"/>
  <c r="HB34" i="51"/>
  <c r="HE31" i="51"/>
  <c r="HE35" i="51"/>
  <c r="HC35" i="51"/>
  <c r="HA35" i="51"/>
  <c r="HF32" i="51"/>
  <c r="HF36" i="51"/>
  <c r="HD36" i="51"/>
  <c r="HB36" i="51"/>
  <c r="HE33" i="51"/>
  <c r="HE37" i="51"/>
  <c r="HC37" i="51"/>
  <c r="HA37" i="51"/>
  <c r="HA30" i="51"/>
  <c r="HC30" i="51"/>
  <c r="HB31" i="51"/>
  <c r="HD31" i="51"/>
  <c r="HA32" i="51"/>
  <c r="HC32" i="51"/>
  <c r="HB33" i="51"/>
  <c r="HD33" i="51"/>
  <c r="HB30" i="51"/>
  <c r="HD30" i="51"/>
  <c r="HA31" i="51"/>
  <c r="HC31" i="51"/>
  <c r="HB32" i="51"/>
  <c r="HD32" i="51"/>
  <c r="HA33" i="51"/>
  <c r="HC33" i="51"/>
  <c r="GY46" i="51"/>
  <c r="GW46" i="51"/>
  <c r="GU46" i="51"/>
  <c r="GZ47" i="51"/>
  <c r="GX47" i="51"/>
  <c r="GV47" i="51"/>
  <c r="GY48" i="51"/>
  <c r="GW48" i="51"/>
  <c r="GU48" i="51"/>
  <c r="GZ49" i="51"/>
  <c r="GX49" i="51"/>
  <c r="GV49" i="51"/>
  <c r="GZ46" i="51"/>
  <c r="GX46" i="51"/>
  <c r="GV46" i="51"/>
  <c r="GY47" i="51"/>
  <c r="GW47" i="51"/>
  <c r="GU47" i="51"/>
  <c r="GZ48" i="51"/>
  <c r="GX48" i="51"/>
  <c r="GV48" i="51"/>
  <c r="GY49" i="51"/>
  <c r="GW49" i="51"/>
  <c r="GU49" i="51"/>
  <c r="GY42" i="51"/>
  <c r="GW42" i="51"/>
  <c r="GU42" i="51"/>
  <c r="GZ43" i="51"/>
  <c r="GX43" i="51"/>
  <c r="GV43" i="51"/>
  <c r="GY44" i="51"/>
  <c r="GW44" i="51"/>
  <c r="GU44" i="51"/>
  <c r="GZ45" i="51"/>
  <c r="GX45" i="51"/>
  <c r="GV45" i="51"/>
  <c r="GZ42" i="51"/>
  <c r="GX42" i="51"/>
  <c r="GV42" i="51"/>
  <c r="GY43" i="51"/>
  <c r="GW43" i="51"/>
  <c r="GU43" i="51"/>
  <c r="GZ44" i="51"/>
  <c r="GX44" i="51"/>
  <c r="GV44" i="51"/>
  <c r="GY45" i="51"/>
  <c r="GW45" i="51"/>
  <c r="GU45" i="51"/>
  <c r="GZ38" i="51"/>
  <c r="GX38" i="51"/>
  <c r="GV38" i="51"/>
  <c r="GY39" i="51"/>
  <c r="GW39" i="51"/>
  <c r="GU39" i="51"/>
  <c r="GZ40" i="51"/>
  <c r="GX40" i="51"/>
  <c r="GV40" i="51"/>
  <c r="GY41" i="51"/>
  <c r="GW41" i="51"/>
  <c r="GU41" i="51"/>
  <c r="GY38" i="51"/>
  <c r="GW38" i="51"/>
  <c r="GU38" i="51"/>
  <c r="GZ39" i="51"/>
  <c r="GX39" i="51"/>
  <c r="GV39" i="51"/>
  <c r="GY40" i="51"/>
  <c r="GW40" i="51"/>
  <c r="GU40" i="51"/>
  <c r="GZ41" i="51"/>
  <c r="GX41" i="51"/>
  <c r="GV41" i="51"/>
  <c r="GY30" i="51"/>
  <c r="GY34" i="51"/>
  <c r="GW34" i="51"/>
  <c r="GU34" i="51"/>
  <c r="GZ31" i="51"/>
  <c r="GZ35" i="51"/>
  <c r="GX35" i="51"/>
  <c r="GV35" i="51"/>
  <c r="GY32" i="51"/>
  <c r="GY36" i="51"/>
  <c r="GW36" i="51"/>
  <c r="GU36" i="51"/>
  <c r="GZ33" i="51"/>
  <c r="GZ37" i="51"/>
  <c r="GX37" i="51"/>
  <c r="GV37" i="51"/>
  <c r="GZ30" i="51"/>
  <c r="GZ34" i="51"/>
  <c r="GX34" i="51"/>
  <c r="GV34" i="51"/>
  <c r="GY31" i="51"/>
  <c r="GY35" i="51"/>
  <c r="GW35" i="51"/>
  <c r="GU35" i="51"/>
  <c r="GZ32" i="51"/>
  <c r="GZ36" i="51"/>
  <c r="GX36" i="51"/>
  <c r="GV36" i="51"/>
  <c r="GY33" i="51"/>
  <c r="GY37" i="51"/>
  <c r="GW37" i="51"/>
  <c r="GU37" i="51"/>
  <c r="AE90" i="50"/>
  <c r="GU30" i="51"/>
  <c r="GW30" i="51"/>
  <c r="GV31" i="51"/>
  <c r="GX31" i="51"/>
  <c r="GU32" i="51"/>
  <c r="GW32" i="51"/>
  <c r="GV33" i="51"/>
  <c r="GX33" i="51"/>
  <c r="GV30" i="51"/>
  <c r="GX30" i="51"/>
  <c r="GU31" i="51"/>
  <c r="GW31" i="51"/>
  <c r="GV32" i="51"/>
  <c r="GX32" i="51"/>
  <c r="GU33" i="51"/>
  <c r="GW33" i="51"/>
  <c r="GS46" i="51"/>
  <c r="GQ46" i="51"/>
  <c r="GO46" i="51"/>
  <c r="GT47" i="51"/>
  <c r="GR47" i="51"/>
  <c r="GP47" i="51"/>
  <c r="GS48" i="51"/>
  <c r="GQ48" i="51"/>
  <c r="GO48" i="51"/>
  <c r="GT49" i="51"/>
  <c r="GR49" i="51"/>
  <c r="GP49" i="51"/>
  <c r="GT46" i="51"/>
  <c r="GR46" i="51"/>
  <c r="GP46" i="51"/>
  <c r="GS47" i="51"/>
  <c r="GQ47" i="51"/>
  <c r="GO47" i="51"/>
  <c r="GT48" i="51"/>
  <c r="GR48" i="51"/>
  <c r="GP48" i="51"/>
  <c r="GS49" i="51"/>
  <c r="GQ49" i="51"/>
  <c r="GO49" i="51"/>
  <c r="GT42" i="51"/>
  <c r="GR42" i="51"/>
  <c r="GP42" i="51"/>
  <c r="GS43" i="51"/>
  <c r="GQ43" i="51"/>
  <c r="GO43" i="51"/>
  <c r="GT44" i="51"/>
  <c r="GR44" i="51"/>
  <c r="GP44" i="51"/>
  <c r="GS45" i="51"/>
  <c r="GQ45" i="51"/>
  <c r="GO45" i="51"/>
  <c r="GS42" i="51"/>
  <c r="GQ42" i="51"/>
  <c r="GO42" i="51"/>
  <c r="GT43" i="51"/>
  <c r="GR43" i="51"/>
  <c r="GP43" i="51"/>
  <c r="GS44" i="51"/>
  <c r="GQ44" i="51"/>
  <c r="GO44" i="51"/>
  <c r="GT45" i="51"/>
  <c r="GR45" i="51"/>
  <c r="GP45" i="51"/>
  <c r="GS38" i="51"/>
  <c r="GQ38" i="51"/>
  <c r="GO38" i="51"/>
  <c r="GT39" i="51"/>
  <c r="GR39" i="51"/>
  <c r="GP39" i="51"/>
  <c r="GS40" i="51"/>
  <c r="GQ40" i="51"/>
  <c r="GO40" i="51"/>
  <c r="GT41" i="51"/>
  <c r="GR41" i="51"/>
  <c r="GP41" i="51"/>
  <c r="GT38" i="51"/>
  <c r="GR38" i="51"/>
  <c r="GP38" i="51"/>
  <c r="GS39" i="51"/>
  <c r="GQ39" i="51"/>
  <c r="GO39" i="51"/>
  <c r="GT40" i="51"/>
  <c r="GR40" i="51"/>
  <c r="GP40" i="51"/>
  <c r="GS41" i="51"/>
  <c r="GQ41" i="51"/>
  <c r="GO41" i="51"/>
  <c r="GT30" i="51"/>
  <c r="GT34" i="51"/>
  <c r="GR34" i="51"/>
  <c r="GP34" i="51"/>
  <c r="GS31" i="51"/>
  <c r="GS35" i="51"/>
  <c r="GQ35" i="51"/>
  <c r="GO35" i="51"/>
  <c r="GT32" i="51"/>
  <c r="GT36" i="51"/>
  <c r="GR36" i="51"/>
  <c r="GP36" i="51"/>
  <c r="GS33" i="51"/>
  <c r="GS37" i="51"/>
  <c r="GQ37" i="51"/>
  <c r="GO37" i="51"/>
  <c r="GS30" i="51"/>
  <c r="GS34" i="51"/>
  <c r="GQ34" i="51"/>
  <c r="GO34" i="51"/>
  <c r="GT31" i="51"/>
  <c r="GT35" i="51"/>
  <c r="GR35" i="51"/>
  <c r="GP35" i="51"/>
  <c r="GS32" i="51"/>
  <c r="GS36" i="51"/>
  <c r="GQ36" i="51"/>
  <c r="GO36" i="51"/>
  <c r="GT33" i="51"/>
  <c r="GT37" i="51"/>
  <c r="GR37" i="51"/>
  <c r="GP37" i="51"/>
  <c r="GO30" i="51"/>
  <c r="GQ30" i="51"/>
  <c r="GP31" i="51"/>
  <c r="GR31" i="51"/>
  <c r="GO32" i="51"/>
  <c r="GQ32" i="51"/>
  <c r="GP33" i="51"/>
  <c r="GR33" i="51"/>
  <c r="GP30" i="51"/>
  <c r="GR30" i="51"/>
  <c r="GO31" i="51"/>
  <c r="GQ31" i="51"/>
  <c r="GP32" i="51"/>
  <c r="GR32" i="51"/>
  <c r="GO33" i="51"/>
  <c r="GQ33" i="51"/>
  <c r="HQ85" i="51"/>
  <c r="HO85" i="51"/>
  <c r="HM85" i="51"/>
  <c r="HQ83" i="51"/>
  <c r="HO83" i="51"/>
  <c r="HM83" i="51"/>
  <c r="HR85" i="51"/>
  <c r="HP85" i="51"/>
  <c r="HN85" i="51"/>
  <c r="HR81" i="51"/>
  <c r="HP81" i="51"/>
  <c r="HN81" i="51"/>
  <c r="HR77" i="51"/>
  <c r="HP77" i="51"/>
  <c r="HN77" i="51"/>
  <c r="HQ79" i="51"/>
  <c r="HO79" i="51"/>
  <c r="HM79" i="51"/>
  <c r="HQ75" i="51"/>
  <c r="HO75" i="51"/>
  <c r="HM75" i="51"/>
  <c r="HQ81" i="51"/>
  <c r="HO81" i="51"/>
  <c r="HM81" i="51"/>
  <c r="HQ77" i="51"/>
  <c r="HO77" i="51"/>
  <c r="HM77" i="51"/>
  <c r="HQ71" i="51"/>
  <c r="HO71" i="51"/>
  <c r="HM71" i="51"/>
  <c r="HQ67" i="51"/>
  <c r="HO67" i="51"/>
  <c r="HM67" i="51"/>
  <c r="HQ73" i="51"/>
  <c r="HO73" i="51"/>
  <c r="HM73" i="51"/>
  <c r="HQ69" i="51"/>
  <c r="HO69" i="51"/>
  <c r="HM69" i="51"/>
  <c r="HR73" i="51"/>
  <c r="HP73" i="51"/>
  <c r="HN73" i="51"/>
  <c r="HR69" i="51"/>
  <c r="HP69" i="51"/>
  <c r="HN69" i="51"/>
  <c r="HR65" i="51"/>
  <c r="HP65" i="51"/>
  <c r="HN65" i="51"/>
  <c r="HR61" i="51"/>
  <c r="HP61" i="51"/>
  <c r="HN61" i="51"/>
  <c r="HQ63" i="51"/>
  <c r="HO63" i="51"/>
  <c r="HM63" i="51"/>
  <c r="HQ59" i="51"/>
  <c r="HO59" i="51"/>
  <c r="HM59" i="51"/>
  <c r="HQ65" i="51"/>
  <c r="HO65" i="51"/>
  <c r="HM65" i="51"/>
  <c r="HQ61" i="51"/>
  <c r="HO61" i="51"/>
  <c r="HM61" i="51"/>
  <c r="HQ55" i="51"/>
  <c r="HO55" i="51"/>
  <c r="HM55" i="51"/>
  <c r="HQ51" i="51"/>
  <c r="HO51" i="51"/>
  <c r="HM51" i="51"/>
  <c r="HQ57" i="51"/>
  <c r="HO57" i="51"/>
  <c r="HM57" i="51"/>
  <c r="HQ53" i="51"/>
  <c r="HO53" i="51"/>
  <c r="HM53" i="51"/>
  <c r="HR57" i="51"/>
  <c r="HP57" i="51"/>
  <c r="HN57" i="51"/>
  <c r="HR53" i="51"/>
  <c r="HP53" i="51"/>
  <c r="HN53" i="51"/>
  <c r="HO27" i="51"/>
  <c r="HQ27" i="51"/>
  <c r="HO29" i="51"/>
  <c r="HQ29" i="51"/>
  <c r="HP29" i="51"/>
  <c r="HR29" i="51"/>
  <c r="HQ23" i="51"/>
  <c r="HM27" i="51"/>
  <c r="HQ25" i="51"/>
  <c r="HM29" i="51"/>
  <c r="HR25" i="51"/>
  <c r="HN29" i="51"/>
  <c r="HM25" i="51"/>
  <c r="HO25" i="51"/>
  <c r="HM23" i="51"/>
  <c r="HO23" i="51"/>
  <c r="HN25" i="51"/>
  <c r="HP25" i="51"/>
  <c r="DI96" i="51"/>
  <c r="CS103" i="51"/>
  <c r="GS53" i="51" s="1"/>
  <c r="GT83" i="51"/>
  <c r="GR83" i="51"/>
  <c r="GP83" i="51"/>
  <c r="GT85" i="51"/>
  <c r="GR85" i="51"/>
  <c r="GP85" i="51"/>
  <c r="GS83" i="51"/>
  <c r="GQ83" i="51"/>
  <c r="GO83" i="51"/>
  <c r="GS79" i="51"/>
  <c r="GQ79" i="51"/>
  <c r="GO79" i="51"/>
  <c r="GS75" i="51"/>
  <c r="GQ75" i="51"/>
  <c r="GO75" i="51"/>
  <c r="GT79" i="51"/>
  <c r="GR79" i="51"/>
  <c r="GP79" i="51"/>
  <c r="GT75" i="51"/>
  <c r="GR75" i="51"/>
  <c r="GP75" i="51"/>
  <c r="GT81" i="51"/>
  <c r="GR81" i="51"/>
  <c r="GP81" i="51"/>
  <c r="GT77" i="51"/>
  <c r="GR77" i="51"/>
  <c r="GP77" i="51"/>
  <c r="GT71" i="51"/>
  <c r="GR71" i="51"/>
  <c r="GP71" i="51"/>
  <c r="GT67" i="51"/>
  <c r="GR67" i="51"/>
  <c r="GP67" i="51"/>
  <c r="GT73" i="51"/>
  <c r="GR73" i="51"/>
  <c r="GP73" i="51"/>
  <c r="GT69" i="51"/>
  <c r="GR69" i="51"/>
  <c r="GP69" i="51"/>
  <c r="GS71" i="51"/>
  <c r="GQ71" i="51"/>
  <c r="GO71" i="51"/>
  <c r="GS67" i="51"/>
  <c r="GQ67" i="51"/>
  <c r="GO67" i="51"/>
  <c r="GS63" i="51"/>
  <c r="GQ63" i="51"/>
  <c r="GO63" i="51"/>
  <c r="GS59" i="51"/>
  <c r="GQ59" i="51"/>
  <c r="GO59" i="51"/>
  <c r="GT63" i="51"/>
  <c r="GR63" i="51"/>
  <c r="GP63" i="51"/>
  <c r="GT59" i="51"/>
  <c r="GR59" i="51"/>
  <c r="GP59" i="51"/>
  <c r="GT65" i="51"/>
  <c r="GR65" i="51"/>
  <c r="GP65" i="51"/>
  <c r="GT61" i="51"/>
  <c r="GR61" i="51"/>
  <c r="GP61" i="51"/>
  <c r="GS55" i="51"/>
  <c r="GQ55" i="51"/>
  <c r="GO55" i="51"/>
  <c r="GS51" i="51"/>
  <c r="GQ51" i="51"/>
  <c r="GO51" i="51"/>
  <c r="GT55" i="51"/>
  <c r="GR55" i="51"/>
  <c r="GP55" i="51"/>
  <c r="GT51" i="51"/>
  <c r="GR51" i="51"/>
  <c r="GP51" i="51"/>
  <c r="GT57" i="51"/>
  <c r="GR57" i="51"/>
  <c r="GP57" i="51"/>
  <c r="GT53" i="51"/>
  <c r="GR53" i="51"/>
  <c r="GP53" i="51"/>
  <c r="GQ27" i="51"/>
  <c r="GS27" i="51"/>
  <c r="GR27" i="51"/>
  <c r="GT27" i="51"/>
  <c r="GR29" i="51"/>
  <c r="GT29" i="51"/>
  <c r="GS23" i="51"/>
  <c r="GO27" i="51"/>
  <c r="GT23" i="51"/>
  <c r="GP27" i="51"/>
  <c r="GT25" i="51"/>
  <c r="GP29" i="51"/>
  <c r="GO23" i="51"/>
  <c r="GQ23" i="51"/>
  <c r="GP23" i="51"/>
  <c r="GR23" i="51"/>
  <c r="GP25" i="51"/>
  <c r="GR25" i="51"/>
  <c r="DI98" i="51"/>
  <c r="BY9" i="51"/>
  <c r="DP102" i="51"/>
  <c r="DR102" i="51" s="1"/>
  <c r="CG9" i="51"/>
  <c r="DO102" i="51"/>
  <c r="DQ102" i="51" s="1"/>
  <c r="CA9" i="51"/>
  <c r="FZ87" i="51"/>
  <c r="DJ98" i="51"/>
  <c r="FT14" i="51"/>
  <c r="DI92" i="51"/>
  <c r="CK86" i="51"/>
  <c r="DD100" i="51"/>
  <c r="DF100" i="51" s="1"/>
  <c r="AC90" i="50"/>
  <c r="DP100" i="51"/>
  <c r="DR100" i="51" s="1"/>
  <c r="CG87" i="51"/>
  <c r="CX101" i="51"/>
  <c r="CZ101" i="51" s="1"/>
  <c r="CM87" i="51"/>
  <c r="DD101" i="51"/>
  <c r="DF101" i="51" s="1"/>
  <c r="CK88" i="51"/>
  <c r="DD102" i="51"/>
  <c r="DF102" i="51" s="1"/>
  <c r="CG89" i="51"/>
  <c r="CX103" i="51"/>
  <c r="CZ103" i="51" s="1"/>
  <c r="CM89" i="51"/>
  <c r="DD103" i="51"/>
  <c r="DF103" i="51" s="1"/>
  <c r="Y86" i="50"/>
  <c r="Y90" i="50" s="1"/>
  <c r="DJ92" i="51"/>
  <c r="CD86" i="51"/>
  <c r="CW100" i="51"/>
  <c r="CY100" i="51" s="1"/>
  <c r="CJ86" i="51"/>
  <c r="DC100" i="51"/>
  <c r="DE100" i="51" s="1"/>
  <c r="AB90" i="50"/>
  <c r="DO100" i="51"/>
  <c r="DQ100" i="51" s="1"/>
  <c r="CF87" i="51"/>
  <c r="CW101" i="51"/>
  <c r="CY101" i="51" s="1"/>
  <c r="CL87" i="51"/>
  <c r="DC101" i="51"/>
  <c r="DE101" i="51" s="1"/>
  <c r="CD88" i="51"/>
  <c r="CD5" i="51" s="1"/>
  <c r="CW102" i="51"/>
  <c r="CY102" i="51" s="1"/>
  <c r="CJ88" i="51"/>
  <c r="DC102" i="51"/>
  <c r="DE102" i="51" s="1"/>
  <c r="CF89" i="51"/>
  <c r="CW103" i="51"/>
  <c r="CY103" i="51" s="1"/>
  <c r="CL89" i="51"/>
  <c r="DC103" i="51"/>
  <c r="DE103" i="51" s="1"/>
  <c r="CQ102" i="51"/>
  <c r="CS102" i="51" s="1"/>
  <c r="CQ100" i="51"/>
  <c r="CS100" i="51" s="1"/>
  <c r="CE86" i="51"/>
  <c r="CX100" i="51"/>
  <c r="CZ100" i="51" s="1"/>
  <c r="CE88" i="51"/>
  <c r="CX102" i="51"/>
  <c r="CZ102" i="51" s="1"/>
  <c r="CR102" i="51"/>
  <c r="CT102" i="51" s="1"/>
  <c r="CR100" i="51"/>
  <c r="CT100" i="51" s="1"/>
  <c r="F87" i="51"/>
  <c r="F88" i="51"/>
  <c r="F89" i="51"/>
  <c r="F86" i="51"/>
  <c r="F16" i="51"/>
  <c r="F17" i="51"/>
  <c r="F18" i="51"/>
  <c r="F19" i="51"/>
  <c r="F15" i="51"/>
  <c r="F21" i="51"/>
  <c r="F23" i="51"/>
  <c r="F20" i="51"/>
  <c r="F22" i="51"/>
  <c r="F24" i="51"/>
  <c r="F25" i="51"/>
  <c r="F26" i="51"/>
  <c r="F27" i="51"/>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14" i="51"/>
  <c r="H87" i="51"/>
  <c r="H88" i="51"/>
  <c r="H89" i="51"/>
  <c r="H15" i="51"/>
  <c r="H17" i="51"/>
  <c r="H18" i="51"/>
  <c r="H19" i="51"/>
  <c r="H86" i="51"/>
  <c r="H16" i="51"/>
  <c r="H20" i="51"/>
  <c r="H22" i="51"/>
  <c r="H21" i="51"/>
  <c r="H23" i="51"/>
  <c r="H24" i="51"/>
  <c r="H25" i="51"/>
  <c r="H26" i="51"/>
  <c r="H27" i="51"/>
  <c r="H28" i="51"/>
  <c r="H29" i="51"/>
  <c r="H30" i="51"/>
  <c r="H31" i="51"/>
  <c r="H32" i="51"/>
  <c r="H33" i="51"/>
  <c r="H34" i="51"/>
  <c r="H35" i="51"/>
  <c r="H36" i="51"/>
  <c r="H37" i="51"/>
  <c r="H38" i="51"/>
  <c r="H39" i="51"/>
  <c r="H40" i="51"/>
  <c r="H41" i="51"/>
  <c r="H42" i="51"/>
  <c r="H43" i="51"/>
  <c r="H44" i="51"/>
  <c r="H45" i="51"/>
  <c r="H46" i="51"/>
  <c r="H47" i="51"/>
  <c r="H48" i="51"/>
  <c r="H49" i="51"/>
  <c r="H50" i="51"/>
  <c r="H51" i="51"/>
  <c r="H52" i="51"/>
  <c r="H53" i="51"/>
  <c r="H54" i="51"/>
  <c r="H55" i="51"/>
  <c r="H56" i="51"/>
  <c r="H57" i="51"/>
  <c r="H58" i="51"/>
  <c r="H59" i="51"/>
  <c r="H60" i="51"/>
  <c r="H61" i="51"/>
  <c r="H62" i="51"/>
  <c r="H63" i="51"/>
  <c r="H64" i="51"/>
  <c r="H65" i="51"/>
  <c r="H66" i="51"/>
  <c r="H67" i="51"/>
  <c r="H68" i="51"/>
  <c r="H69" i="51"/>
  <c r="H70" i="51"/>
  <c r="H71" i="51"/>
  <c r="H72" i="51"/>
  <c r="H73" i="51"/>
  <c r="H74" i="51"/>
  <c r="H75" i="51"/>
  <c r="H76" i="51"/>
  <c r="H77" i="51"/>
  <c r="H78" i="51"/>
  <c r="H79" i="51"/>
  <c r="H80" i="51"/>
  <c r="H81" i="51"/>
  <c r="H82" i="51"/>
  <c r="H83" i="51"/>
  <c r="H84" i="51"/>
  <c r="H85" i="51"/>
  <c r="H14" i="51"/>
  <c r="L87" i="51"/>
  <c r="L88" i="51"/>
  <c r="L89" i="51"/>
  <c r="L15" i="51"/>
  <c r="L17" i="51"/>
  <c r="L18" i="51"/>
  <c r="L19" i="51"/>
  <c r="L86" i="51"/>
  <c r="L16" i="51"/>
  <c r="L20" i="51"/>
  <c r="L22" i="51"/>
  <c r="L21" i="51"/>
  <c r="L23" i="51"/>
  <c r="L24" i="51"/>
  <c r="L25" i="51"/>
  <c r="L26" i="51"/>
  <c r="L27" i="51"/>
  <c r="L28" i="51"/>
  <c r="L29" i="51"/>
  <c r="L30" i="51"/>
  <c r="L31" i="51"/>
  <c r="L32" i="51"/>
  <c r="L33" i="51"/>
  <c r="L34" i="51"/>
  <c r="L35" i="51"/>
  <c r="L36" i="51"/>
  <c r="L37" i="51"/>
  <c r="L38" i="51"/>
  <c r="L39" i="51"/>
  <c r="L40" i="51"/>
  <c r="L41" i="51"/>
  <c r="L42" i="51"/>
  <c r="L43" i="51"/>
  <c r="L44" i="51"/>
  <c r="L45" i="51"/>
  <c r="L46" i="51"/>
  <c r="L47" i="51"/>
  <c r="L48" i="51"/>
  <c r="L49" i="51"/>
  <c r="L50" i="51"/>
  <c r="L51" i="51"/>
  <c r="L52" i="51"/>
  <c r="L53" i="51"/>
  <c r="L54" i="51"/>
  <c r="L55" i="51"/>
  <c r="L56" i="51"/>
  <c r="L57" i="51"/>
  <c r="L58" i="51"/>
  <c r="L59" i="51"/>
  <c r="L60" i="51"/>
  <c r="L61" i="51"/>
  <c r="L62" i="51"/>
  <c r="L63" i="51"/>
  <c r="L64" i="51"/>
  <c r="L65" i="51"/>
  <c r="L66" i="51"/>
  <c r="L67" i="51"/>
  <c r="L68" i="51"/>
  <c r="L69" i="51"/>
  <c r="L70" i="51"/>
  <c r="L71" i="51"/>
  <c r="L72" i="51"/>
  <c r="L73" i="51"/>
  <c r="L74" i="51"/>
  <c r="L75" i="51"/>
  <c r="L76" i="51"/>
  <c r="L77" i="51"/>
  <c r="L78" i="51"/>
  <c r="L79" i="51"/>
  <c r="L80" i="51"/>
  <c r="L81" i="51"/>
  <c r="L82" i="51"/>
  <c r="L83" i="51"/>
  <c r="L84" i="51"/>
  <c r="L85" i="51"/>
  <c r="L14" i="51"/>
  <c r="N87" i="51"/>
  <c r="N88" i="51"/>
  <c r="N89" i="51"/>
  <c r="N86" i="51"/>
  <c r="N16" i="51"/>
  <c r="N17" i="51"/>
  <c r="N18" i="51"/>
  <c r="N19" i="51"/>
  <c r="N15" i="51"/>
  <c r="N21" i="51"/>
  <c r="N23" i="51"/>
  <c r="N20" i="51"/>
  <c r="N22" i="51"/>
  <c r="N24" i="51"/>
  <c r="N25" i="51"/>
  <c r="N26" i="51"/>
  <c r="N27" i="51"/>
  <c r="N28" i="51"/>
  <c r="N29" i="51"/>
  <c r="N30" i="51"/>
  <c r="N31" i="51"/>
  <c r="N32" i="51"/>
  <c r="N33" i="51"/>
  <c r="N34" i="51"/>
  <c r="N35" i="51"/>
  <c r="N36" i="51"/>
  <c r="N37" i="51"/>
  <c r="N38" i="51"/>
  <c r="N39" i="51"/>
  <c r="N40" i="51"/>
  <c r="N41" i="51"/>
  <c r="N42" i="51"/>
  <c r="N43" i="51"/>
  <c r="N44" i="51"/>
  <c r="N45" i="51"/>
  <c r="N46" i="51"/>
  <c r="N47" i="51"/>
  <c r="N48" i="51"/>
  <c r="N49" i="51"/>
  <c r="N50" i="51"/>
  <c r="N51" i="51"/>
  <c r="N52" i="51"/>
  <c r="N53" i="51"/>
  <c r="N54" i="51"/>
  <c r="N55" i="51"/>
  <c r="N56" i="51"/>
  <c r="N57" i="51"/>
  <c r="N58" i="51"/>
  <c r="N59" i="51"/>
  <c r="N60" i="51"/>
  <c r="N61" i="51"/>
  <c r="N62" i="51"/>
  <c r="N63" i="51"/>
  <c r="N64" i="51"/>
  <c r="N65" i="51"/>
  <c r="N66" i="51"/>
  <c r="N67" i="51"/>
  <c r="N68" i="51"/>
  <c r="N69" i="51"/>
  <c r="N70" i="51"/>
  <c r="N71" i="51"/>
  <c r="N72" i="51"/>
  <c r="N73" i="51"/>
  <c r="N74" i="51"/>
  <c r="N75" i="51"/>
  <c r="N76" i="51"/>
  <c r="N77" i="51"/>
  <c r="N78" i="51"/>
  <c r="N79" i="51"/>
  <c r="N80" i="51"/>
  <c r="N81" i="51"/>
  <c r="N82" i="51"/>
  <c r="N83" i="51"/>
  <c r="N84" i="51"/>
  <c r="N85" i="51"/>
  <c r="N14" i="51"/>
  <c r="R87" i="51"/>
  <c r="R88" i="51"/>
  <c r="R89" i="51"/>
  <c r="R86" i="51"/>
  <c r="R16" i="51"/>
  <c r="R17" i="51"/>
  <c r="R18" i="51"/>
  <c r="R19" i="51"/>
  <c r="R15" i="51"/>
  <c r="R21" i="51"/>
  <c r="R23" i="51"/>
  <c r="R20" i="51"/>
  <c r="R22" i="51"/>
  <c r="R24" i="51"/>
  <c r="R25" i="51"/>
  <c r="R26" i="51"/>
  <c r="R27" i="51"/>
  <c r="R28" i="51"/>
  <c r="R29" i="51"/>
  <c r="R30" i="51"/>
  <c r="R31" i="51"/>
  <c r="R32" i="51"/>
  <c r="R33" i="51"/>
  <c r="R34" i="51"/>
  <c r="R35" i="51"/>
  <c r="R36" i="51"/>
  <c r="R37" i="51"/>
  <c r="R38" i="51"/>
  <c r="R39" i="51"/>
  <c r="R40" i="51"/>
  <c r="R41" i="51"/>
  <c r="R42" i="51"/>
  <c r="R43" i="51"/>
  <c r="R44" i="51"/>
  <c r="R45" i="51"/>
  <c r="R46" i="51"/>
  <c r="R47" i="51"/>
  <c r="R48" i="51"/>
  <c r="R49" i="51"/>
  <c r="R50" i="51"/>
  <c r="R51" i="51"/>
  <c r="R52" i="51"/>
  <c r="R53" i="51"/>
  <c r="R54" i="51"/>
  <c r="R55" i="51"/>
  <c r="R56" i="51"/>
  <c r="R57" i="51"/>
  <c r="R58" i="51"/>
  <c r="R59" i="51"/>
  <c r="R60" i="51"/>
  <c r="R61" i="51"/>
  <c r="R62" i="51"/>
  <c r="R63" i="51"/>
  <c r="R64" i="51"/>
  <c r="R65" i="51"/>
  <c r="R66" i="51"/>
  <c r="R67" i="51"/>
  <c r="R68" i="51"/>
  <c r="R69" i="51"/>
  <c r="R70" i="51"/>
  <c r="R71" i="51"/>
  <c r="R72" i="51"/>
  <c r="R73" i="51"/>
  <c r="R74" i="51"/>
  <c r="R75" i="51"/>
  <c r="R76" i="51"/>
  <c r="R77" i="51"/>
  <c r="R78" i="51"/>
  <c r="R79" i="51"/>
  <c r="R80" i="51"/>
  <c r="R81" i="51"/>
  <c r="R82" i="51"/>
  <c r="R83" i="51"/>
  <c r="R84" i="51"/>
  <c r="R85" i="51"/>
  <c r="R14" i="51"/>
  <c r="T87" i="51"/>
  <c r="T88" i="51"/>
  <c r="T89" i="51"/>
  <c r="T15" i="51"/>
  <c r="T17" i="51"/>
  <c r="T18" i="51"/>
  <c r="T19" i="51"/>
  <c r="T86" i="51"/>
  <c r="T16" i="51"/>
  <c r="T20" i="51"/>
  <c r="T22" i="51"/>
  <c r="T21" i="51"/>
  <c r="T23" i="51"/>
  <c r="T24" i="51"/>
  <c r="T25" i="51"/>
  <c r="T26" i="51"/>
  <c r="T27" i="51"/>
  <c r="T28" i="51"/>
  <c r="T29" i="51"/>
  <c r="T30" i="51"/>
  <c r="T31" i="51"/>
  <c r="T32" i="51"/>
  <c r="T33" i="51"/>
  <c r="T34" i="51"/>
  <c r="T35" i="51"/>
  <c r="T36" i="51"/>
  <c r="T37" i="51"/>
  <c r="T38" i="51"/>
  <c r="T39" i="51"/>
  <c r="T40" i="51"/>
  <c r="T41" i="51"/>
  <c r="T42" i="51"/>
  <c r="T43" i="51"/>
  <c r="T44" i="51"/>
  <c r="T45" i="51"/>
  <c r="T46" i="51"/>
  <c r="T47" i="51"/>
  <c r="T48" i="51"/>
  <c r="T49" i="51"/>
  <c r="T50" i="51"/>
  <c r="T51" i="51"/>
  <c r="T52" i="51"/>
  <c r="T53" i="51"/>
  <c r="T54" i="51"/>
  <c r="T55" i="51"/>
  <c r="T56" i="51"/>
  <c r="T57" i="51"/>
  <c r="T58" i="51"/>
  <c r="T59" i="51"/>
  <c r="T60" i="51"/>
  <c r="T61" i="51"/>
  <c r="T62" i="51"/>
  <c r="T63" i="51"/>
  <c r="T64" i="51"/>
  <c r="T65" i="51"/>
  <c r="T66" i="51"/>
  <c r="T67" i="51"/>
  <c r="T68" i="51"/>
  <c r="T69" i="51"/>
  <c r="T70" i="51"/>
  <c r="T71" i="51"/>
  <c r="T72" i="51"/>
  <c r="T73" i="51"/>
  <c r="T74" i="51"/>
  <c r="T75" i="51"/>
  <c r="T76" i="51"/>
  <c r="T77" i="51"/>
  <c r="T78" i="51"/>
  <c r="T79" i="51"/>
  <c r="T80" i="51"/>
  <c r="T81" i="51"/>
  <c r="T82" i="51"/>
  <c r="T83" i="51"/>
  <c r="T84" i="51"/>
  <c r="T85" i="51"/>
  <c r="T14" i="51"/>
  <c r="X87" i="51"/>
  <c r="X88" i="51"/>
  <c r="X89" i="51"/>
  <c r="X15" i="51"/>
  <c r="X17" i="51"/>
  <c r="X18" i="51"/>
  <c r="X86" i="51"/>
  <c r="X16" i="51"/>
  <c r="X20" i="51"/>
  <c r="X22" i="51"/>
  <c r="X19" i="51"/>
  <c r="X21" i="51"/>
  <c r="X23" i="51"/>
  <c r="X24" i="51"/>
  <c r="X25" i="51"/>
  <c r="X26" i="51"/>
  <c r="X27" i="51"/>
  <c r="X28" i="51"/>
  <c r="X29" i="51"/>
  <c r="X30" i="51"/>
  <c r="X31" i="51"/>
  <c r="X32" i="51"/>
  <c r="X33" i="51"/>
  <c r="X34" i="51"/>
  <c r="X35" i="51"/>
  <c r="X36" i="51"/>
  <c r="X37" i="51"/>
  <c r="X38" i="51"/>
  <c r="X39" i="51"/>
  <c r="X40" i="51"/>
  <c r="X41" i="51"/>
  <c r="X42" i="51"/>
  <c r="X43" i="51"/>
  <c r="X44" i="51"/>
  <c r="X45" i="51"/>
  <c r="X46" i="51"/>
  <c r="X47" i="51"/>
  <c r="X48" i="51"/>
  <c r="X49" i="51"/>
  <c r="X50" i="51"/>
  <c r="X51" i="51"/>
  <c r="X52" i="51"/>
  <c r="X53" i="51"/>
  <c r="X54" i="51"/>
  <c r="X55" i="51"/>
  <c r="X56" i="51"/>
  <c r="X57" i="51"/>
  <c r="X58" i="51"/>
  <c r="X59" i="51"/>
  <c r="X60" i="51"/>
  <c r="X61" i="51"/>
  <c r="X62" i="51"/>
  <c r="X63" i="51"/>
  <c r="X64" i="51"/>
  <c r="X65" i="51"/>
  <c r="X66" i="51"/>
  <c r="X67" i="51"/>
  <c r="X68" i="51"/>
  <c r="X69" i="51"/>
  <c r="X70" i="51"/>
  <c r="X71" i="51"/>
  <c r="X72" i="51"/>
  <c r="X73" i="51"/>
  <c r="X74" i="51"/>
  <c r="X75" i="51"/>
  <c r="X76" i="51"/>
  <c r="X77" i="51"/>
  <c r="X78" i="51"/>
  <c r="X79" i="51"/>
  <c r="X80" i="51"/>
  <c r="X81" i="51"/>
  <c r="X82" i="51"/>
  <c r="X83" i="51"/>
  <c r="X84" i="51"/>
  <c r="X85" i="51"/>
  <c r="X14" i="51"/>
  <c r="Z87" i="51"/>
  <c r="Z88" i="51"/>
  <c r="Z89" i="51"/>
  <c r="Z86" i="51"/>
  <c r="Z16" i="51"/>
  <c r="Z17" i="51"/>
  <c r="Z18" i="51"/>
  <c r="Z15" i="51"/>
  <c r="Z19" i="51"/>
  <c r="Z21" i="51"/>
  <c r="Z23" i="51"/>
  <c r="Z20" i="51"/>
  <c r="Z22" i="51"/>
  <c r="Z24" i="51"/>
  <c r="Z25" i="51"/>
  <c r="Z26" i="51"/>
  <c r="Z27" i="51"/>
  <c r="Z28" i="51"/>
  <c r="Z29" i="51"/>
  <c r="Z30" i="51"/>
  <c r="Z31" i="51"/>
  <c r="Z32" i="51"/>
  <c r="Z33" i="51"/>
  <c r="Z34" i="51"/>
  <c r="Z35" i="51"/>
  <c r="Z36" i="51"/>
  <c r="Z37" i="51"/>
  <c r="Z38" i="51"/>
  <c r="Z39" i="51"/>
  <c r="Z40" i="51"/>
  <c r="Z41" i="51"/>
  <c r="Z42" i="51"/>
  <c r="Z43" i="51"/>
  <c r="Z44" i="51"/>
  <c r="Z45" i="51"/>
  <c r="Z46" i="51"/>
  <c r="Z47" i="51"/>
  <c r="Z48" i="51"/>
  <c r="Z49" i="51"/>
  <c r="Z50" i="51"/>
  <c r="Z51" i="51"/>
  <c r="Z52" i="51"/>
  <c r="Z53" i="51"/>
  <c r="Z54" i="51"/>
  <c r="Z55" i="51"/>
  <c r="Z56" i="51"/>
  <c r="Z57" i="51"/>
  <c r="Z58" i="51"/>
  <c r="Z59" i="51"/>
  <c r="Z60" i="51"/>
  <c r="Z61" i="51"/>
  <c r="Z62" i="51"/>
  <c r="Z63" i="51"/>
  <c r="Z64" i="51"/>
  <c r="Z65" i="51"/>
  <c r="Z66" i="51"/>
  <c r="Z67" i="51"/>
  <c r="Z68" i="51"/>
  <c r="Z69" i="51"/>
  <c r="Z70" i="51"/>
  <c r="Z71" i="51"/>
  <c r="Z72" i="51"/>
  <c r="Z73" i="51"/>
  <c r="Z74" i="51"/>
  <c r="Z75" i="51"/>
  <c r="Z76" i="51"/>
  <c r="Z77" i="51"/>
  <c r="Z78" i="51"/>
  <c r="Z79" i="51"/>
  <c r="Z80" i="51"/>
  <c r="Z81" i="51"/>
  <c r="Z82" i="51"/>
  <c r="Z83" i="51"/>
  <c r="Z84" i="51"/>
  <c r="Z85" i="51"/>
  <c r="Z14" i="51"/>
  <c r="AD87" i="51"/>
  <c r="AD88" i="51"/>
  <c r="AD89" i="51"/>
  <c r="AD86" i="51"/>
  <c r="AD16" i="51"/>
  <c r="AD17" i="51"/>
  <c r="AD18" i="51"/>
  <c r="AD15" i="51"/>
  <c r="AD19" i="51"/>
  <c r="AD21" i="51"/>
  <c r="AD20" i="51"/>
  <c r="AD22" i="51"/>
  <c r="AD23" i="51"/>
  <c r="AD24" i="51"/>
  <c r="AD25" i="51"/>
  <c r="AD26" i="51"/>
  <c r="AD27" i="51"/>
  <c r="AD28" i="51"/>
  <c r="AD29" i="51"/>
  <c r="AD30" i="51"/>
  <c r="AD31" i="51"/>
  <c r="AD32" i="51"/>
  <c r="AD33" i="51"/>
  <c r="AD34" i="51"/>
  <c r="AD35" i="51"/>
  <c r="AD36" i="51"/>
  <c r="AD37" i="51"/>
  <c r="AD38" i="51"/>
  <c r="AD39" i="51"/>
  <c r="AD40" i="51"/>
  <c r="AD41" i="51"/>
  <c r="AD42" i="51"/>
  <c r="AD43" i="51"/>
  <c r="AD44" i="51"/>
  <c r="AD45" i="51"/>
  <c r="AD46" i="51"/>
  <c r="AD47" i="51"/>
  <c r="AD48" i="51"/>
  <c r="AD49" i="51"/>
  <c r="AD50" i="51"/>
  <c r="AD51" i="51"/>
  <c r="AD52" i="51"/>
  <c r="AD53" i="51"/>
  <c r="AD54" i="51"/>
  <c r="AD55" i="51"/>
  <c r="AD56" i="51"/>
  <c r="AD57" i="51"/>
  <c r="AD58" i="51"/>
  <c r="AD59" i="51"/>
  <c r="AD60" i="51"/>
  <c r="AD61" i="51"/>
  <c r="AD62" i="51"/>
  <c r="AD63" i="51"/>
  <c r="AD64" i="51"/>
  <c r="AD65" i="51"/>
  <c r="AD66" i="51"/>
  <c r="AD67" i="51"/>
  <c r="AD68" i="51"/>
  <c r="AD69" i="51"/>
  <c r="AD70" i="51"/>
  <c r="AD71" i="51"/>
  <c r="AD72" i="51"/>
  <c r="AD73" i="51"/>
  <c r="AD74" i="51"/>
  <c r="AD75" i="51"/>
  <c r="AD76" i="51"/>
  <c r="AD77" i="51"/>
  <c r="AD78" i="51"/>
  <c r="AD79" i="51"/>
  <c r="AD80" i="51"/>
  <c r="AD81" i="51"/>
  <c r="AD82" i="51"/>
  <c r="AD83" i="51"/>
  <c r="AD84" i="51"/>
  <c r="AD85" i="51"/>
  <c r="AD14" i="51"/>
  <c r="AF87" i="51"/>
  <c r="AF88" i="51"/>
  <c r="AF89" i="51"/>
  <c r="AF15" i="51"/>
  <c r="AF16" i="51"/>
  <c r="AF17" i="51"/>
  <c r="AF18" i="51"/>
  <c r="AF86" i="51"/>
  <c r="AF20" i="51"/>
  <c r="AF22" i="51"/>
  <c r="AF19" i="51"/>
  <c r="AF21" i="51"/>
  <c r="AF23" i="51"/>
  <c r="AF24" i="51"/>
  <c r="AF25" i="51"/>
  <c r="AF26" i="51"/>
  <c r="AF27" i="51"/>
  <c r="AF28" i="51"/>
  <c r="AF29" i="51"/>
  <c r="AF30" i="51"/>
  <c r="AF31" i="51"/>
  <c r="AF32" i="51"/>
  <c r="AF33" i="51"/>
  <c r="AF34" i="51"/>
  <c r="AF35" i="51"/>
  <c r="AF36" i="51"/>
  <c r="AF37" i="51"/>
  <c r="AF38" i="51"/>
  <c r="AF39" i="51"/>
  <c r="AF40" i="51"/>
  <c r="AF41" i="51"/>
  <c r="AF42" i="51"/>
  <c r="AF43" i="51"/>
  <c r="AF44" i="51"/>
  <c r="AF45" i="51"/>
  <c r="AF46" i="51"/>
  <c r="AF47" i="51"/>
  <c r="AF48" i="51"/>
  <c r="AF49" i="51"/>
  <c r="AF50" i="51"/>
  <c r="AF51" i="51"/>
  <c r="AF52" i="51"/>
  <c r="AF53" i="51"/>
  <c r="AF54" i="51"/>
  <c r="AF55" i="51"/>
  <c r="AF56" i="51"/>
  <c r="AF57" i="51"/>
  <c r="AF58" i="51"/>
  <c r="AF59" i="51"/>
  <c r="AF60" i="51"/>
  <c r="AF61" i="51"/>
  <c r="AF62" i="51"/>
  <c r="AF63" i="51"/>
  <c r="AF64" i="51"/>
  <c r="AF65" i="51"/>
  <c r="AF66" i="51"/>
  <c r="AF67" i="51"/>
  <c r="AF68" i="51"/>
  <c r="AF69" i="51"/>
  <c r="AF70" i="51"/>
  <c r="AF71" i="51"/>
  <c r="AF72" i="51"/>
  <c r="AF73" i="51"/>
  <c r="AF74" i="51"/>
  <c r="AF75" i="51"/>
  <c r="AF76" i="51"/>
  <c r="AF77" i="51"/>
  <c r="AF78" i="51"/>
  <c r="AF79" i="51"/>
  <c r="AF80" i="51"/>
  <c r="AF81" i="51"/>
  <c r="AF82" i="51"/>
  <c r="AF83" i="51"/>
  <c r="AF84" i="51"/>
  <c r="AF85" i="51"/>
  <c r="AF14" i="51"/>
  <c r="D87" i="51"/>
  <c r="P87" i="51"/>
  <c r="AA87" i="51"/>
  <c r="V87" i="51"/>
  <c r="AG87" i="51"/>
  <c r="I87" i="51"/>
  <c r="O87" i="51"/>
  <c r="U87" i="51"/>
  <c r="J87" i="51"/>
  <c r="AB87" i="51"/>
  <c r="AH87" i="51"/>
  <c r="D89" i="51"/>
  <c r="P89" i="51"/>
  <c r="I89" i="51"/>
  <c r="O89" i="51"/>
  <c r="U89" i="51"/>
  <c r="V89" i="51"/>
  <c r="AA89" i="51"/>
  <c r="J89" i="51"/>
  <c r="AB89" i="51"/>
  <c r="AG89" i="51"/>
  <c r="AH89" i="51"/>
  <c r="E87" i="51"/>
  <c r="E15" i="51"/>
  <c r="E16" i="51"/>
  <c r="E88" i="51"/>
  <c r="E89" i="51"/>
  <c r="E17" i="51"/>
  <c r="E18" i="51"/>
  <c r="E19" i="51"/>
  <c r="E20" i="51"/>
  <c r="E21" i="51"/>
  <c r="E22" i="51"/>
  <c r="E23" i="51"/>
  <c r="E24" i="51"/>
  <c r="E25" i="51"/>
  <c r="E26" i="51"/>
  <c r="E27" i="51"/>
  <c r="E28" i="51"/>
  <c r="E29" i="51"/>
  <c r="E31" i="51"/>
  <c r="E33" i="51"/>
  <c r="E34" i="51"/>
  <c r="E35" i="51"/>
  <c r="E36" i="51"/>
  <c r="E37" i="51"/>
  <c r="E38" i="51"/>
  <c r="E39" i="51"/>
  <c r="E40" i="51"/>
  <c r="E41" i="51"/>
  <c r="E42" i="51"/>
  <c r="E30" i="51"/>
  <c r="E32" i="51"/>
  <c r="E44" i="51"/>
  <c r="E45" i="51"/>
  <c r="E46" i="51"/>
  <c r="E47" i="51"/>
  <c r="E48" i="51"/>
  <c r="E49" i="51"/>
  <c r="E50" i="51"/>
  <c r="E51" i="51"/>
  <c r="E52" i="51"/>
  <c r="E53" i="51"/>
  <c r="E54" i="51"/>
  <c r="E55" i="51"/>
  <c r="E56" i="51"/>
  <c r="E57" i="51"/>
  <c r="E58" i="51"/>
  <c r="E59" i="51"/>
  <c r="E60" i="51"/>
  <c r="E61" i="51"/>
  <c r="E62" i="51"/>
  <c r="E63" i="51"/>
  <c r="E43" i="51"/>
  <c r="E65" i="51"/>
  <c r="E64" i="51"/>
  <c r="E66" i="51"/>
  <c r="E67" i="51"/>
  <c r="E68" i="51"/>
  <c r="E69" i="51"/>
  <c r="E70" i="51"/>
  <c r="E71" i="51"/>
  <c r="E72" i="51"/>
  <c r="E73" i="51"/>
  <c r="E74" i="51"/>
  <c r="E75" i="51"/>
  <c r="E76" i="51"/>
  <c r="E77" i="51"/>
  <c r="E78" i="51"/>
  <c r="E79" i="51"/>
  <c r="E80" i="51"/>
  <c r="E81" i="51"/>
  <c r="E82" i="51"/>
  <c r="E83" i="51"/>
  <c r="E84" i="51"/>
  <c r="E85" i="51"/>
  <c r="G86" i="51"/>
  <c r="G15" i="51"/>
  <c r="G16" i="51"/>
  <c r="G87" i="51"/>
  <c r="G89" i="51"/>
  <c r="G88" i="51"/>
  <c r="G17" i="51"/>
  <c r="G18" i="51"/>
  <c r="G19" i="51"/>
  <c r="G20" i="51"/>
  <c r="G21" i="51"/>
  <c r="G22" i="51"/>
  <c r="G23" i="51"/>
  <c r="G24" i="51"/>
  <c r="G25" i="51"/>
  <c r="G26" i="51"/>
  <c r="G27" i="51"/>
  <c r="G28" i="51"/>
  <c r="G29" i="51"/>
  <c r="G30" i="51"/>
  <c r="G32" i="51"/>
  <c r="G33" i="51"/>
  <c r="G34" i="51"/>
  <c r="G35" i="51"/>
  <c r="G36" i="51"/>
  <c r="G37" i="51"/>
  <c r="G38" i="51"/>
  <c r="G39" i="51"/>
  <c r="G40" i="51"/>
  <c r="G41" i="51"/>
  <c r="G42" i="51"/>
  <c r="G31" i="51"/>
  <c r="G43" i="51"/>
  <c r="G44" i="51"/>
  <c r="G45" i="51"/>
  <c r="G46" i="51"/>
  <c r="G47" i="51"/>
  <c r="G48" i="51"/>
  <c r="G49" i="51"/>
  <c r="G50" i="51"/>
  <c r="G51" i="51"/>
  <c r="G52" i="51"/>
  <c r="G53" i="51"/>
  <c r="G54" i="51"/>
  <c r="G55" i="51"/>
  <c r="G56" i="51"/>
  <c r="G57" i="51"/>
  <c r="G58" i="51"/>
  <c r="G59" i="51"/>
  <c r="G60" i="51"/>
  <c r="G61" i="51"/>
  <c r="G62" i="51"/>
  <c r="G63" i="51"/>
  <c r="G64" i="51"/>
  <c r="G14" i="51"/>
  <c r="G65" i="51"/>
  <c r="G66" i="51"/>
  <c r="G67" i="51"/>
  <c r="G68" i="51"/>
  <c r="G69" i="51"/>
  <c r="G70" i="51"/>
  <c r="G71" i="51"/>
  <c r="G72" i="51"/>
  <c r="G73" i="51"/>
  <c r="G74" i="51"/>
  <c r="G75" i="51"/>
  <c r="G76" i="51"/>
  <c r="G77" i="51"/>
  <c r="G78" i="51"/>
  <c r="G79" i="51"/>
  <c r="G80" i="51"/>
  <c r="G81" i="51"/>
  <c r="G82" i="51"/>
  <c r="G83" i="51"/>
  <c r="G84" i="51"/>
  <c r="G85" i="51"/>
  <c r="K86" i="51"/>
  <c r="K15" i="51"/>
  <c r="K16" i="51"/>
  <c r="K87" i="51"/>
  <c r="K89" i="51"/>
  <c r="K88" i="51"/>
  <c r="K17" i="51"/>
  <c r="K18" i="51"/>
  <c r="K19" i="51"/>
  <c r="K20" i="51"/>
  <c r="K21" i="51"/>
  <c r="K22" i="51"/>
  <c r="K23" i="51"/>
  <c r="K24" i="51"/>
  <c r="K25" i="51"/>
  <c r="K26" i="51"/>
  <c r="K27" i="51"/>
  <c r="K28" i="51"/>
  <c r="K29" i="51"/>
  <c r="K30" i="51"/>
  <c r="K32" i="51"/>
  <c r="K33" i="51"/>
  <c r="K34" i="51"/>
  <c r="K35" i="51"/>
  <c r="K36" i="51"/>
  <c r="K37" i="51"/>
  <c r="K38" i="51"/>
  <c r="K39" i="51"/>
  <c r="K40" i="51"/>
  <c r="K41" i="51"/>
  <c r="K42" i="51"/>
  <c r="K31" i="51"/>
  <c r="K43" i="51"/>
  <c r="K44" i="51"/>
  <c r="K45" i="51"/>
  <c r="K46" i="51"/>
  <c r="K47" i="51"/>
  <c r="K48" i="51"/>
  <c r="K49" i="51"/>
  <c r="K50" i="51"/>
  <c r="K51" i="51"/>
  <c r="K52" i="51"/>
  <c r="K53" i="51"/>
  <c r="K54" i="51"/>
  <c r="K55" i="51"/>
  <c r="K56" i="51"/>
  <c r="K57" i="51"/>
  <c r="K58" i="51"/>
  <c r="K59" i="51"/>
  <c r="K60" i="51"/>
  <c r="K61" i="51"/>
  <c r="K62" i="51"/>
  <c r="K63" i="51"/>
  <c r="K64" i="51"/>
  <c r="K14" i="51"/>
  <c r="K65" i="51"/>
  <c r="K66" i="51"/>
  <c r="K67" i="51"/>
  <c r="K68" i="51"/>
  <c r="K69" i="51"/>
  <c r="K70" i="51"/>
  <c r="K71" i="51"/>
  <c r="K72" i="51"/>
  <c r="K73" i="51"/>
  <c r="K74" i="51"/>
  <c r="K75" i="51"/>
  <c r="K76" i="51"/>
  <c r="K77" i="51"/>
  <c r="K78" i="51"/>
  <c r="K79" i="51"/>
  <c r="K80" i="51"/>
  <c r="K81" i="51"/>
  <c r="K82" i="51"/>
  <c r="K83" i="51"/>
  <c r="K84" i="51"/>
  <c r="K85" i="51"/>
  <c r="M86" i="51"/>
  <c r="M15" i="51"/>
  <c r="M16" i="51"/>
  <c r="M88" i="51"/>
  <c r="M87" i="51"/>
  <c r="M89" i="51"/>
  <c r="M17" i="51"/>
  <c r="M18" i="51"/>
  <c r="M19" i="51"/>
  <c r="M20" i="51"/>
  <c r="M21" i="51"/>
  <c r="M22" i="51"/>
  <c r="M23" i="51"/>
  <c r="M24" i="51"/>
  <c r="M25" i="51"/>
  <c r="M26" i="51"/>
  <c r="M27" i="51"/>
  <c r="M28" i="51"/>
  <c r="M29" i="51"/>
  <c r="M31" i="51"/>
  <c r="M33" i="51"/>
  <c r="M34" i="51"/>
  <c r="M35" i="51"/>
  <c r="M36" i="51"/>
  <c r="M37" i="51"/>
  <c r="M38" i="51"/>
  <c r="M39" i="51"/>
  <c r="M40" i="51"/>
  <c r="M41" i="51"/>
  <c r="M42" i="51"/>
  <c r="M30" i="51"/>
  <c r="M32" i="51"/>
  <c r="M44" i="51"/>
  <c r="M45" i="51"/>
  <c r="M46" i="51"/>
  <c r="M47" i="51"/>
  <c r="M48" i="51"/>
  <c r="M49" i="51"/>
  <c r="M50" i="51"/>
  <c r="M51" i="51"/>
  <c r="M52" i="51"/>
  <c r="M53" i="51"/>
  <c r="M54" i="51"/>
  <c r="M55" i="51"/>
  <c r="M56" i="51"/>
  <c r="M57" i="51"/>
  <c r="M58" i="51"/>
  <c r="M59" i="51"/>
  <c r="M60" i="51"/>
  <c r="M61" i="51"/>
  <c r="M62" i="51"/>
  <c r="M63" i="51"/>
  <c r="M43" i="51"/>
  <c r="M65" i="51"/>
  <c r="M14" i="51"/>
  <c r="M64" i="51"/>
  <c r="M66" i="51"/>
  <c r="M67" i="51"/>
  <c r="M68" i="51"/>
  <c r="M69" i="51"/>
  <c r="M70" i="51"/>
  <c r="M71" i="51"/>
  <c r="M72" i="51"/>
  <c r="M73" i="51"/>
  <c r="M74" i="51"/>
  <c r="M75" i="51"/>
  <c r="M76" i="51"/>
  <c r="M77" i="51"/>
  <c r="M78" i="51"/>
  <c r="M79" i="51"/>
  <c r="M80" i="51"/>
  <c r="M81" i="51"/>
  <c r="M82" i="51"/>
  <c r="M83" i="51"/>
  <c r="M84" i="51"/>
  <c r="M85" i="51"/>
  <c r="Q86" i="51"/>
  <c r="Q15" i="51"/>
  <c r="Q16" i="51"/>
  <c r="Q88" i="51"/>
  <c r="Q87" i="51"/>
  <c r="Q89" i="51"/>
  <c r="Q17" i="51"/>
  <c r="Q18" i="51"/>
  <c r="Q19" i="51"/>
  <c r="Q20" i="51"/>
  <c r="Q21" i="51"/>
  <c r="Q22" i="51"/>
  <c r="Q23" i="51"/>
  <c r="Q24" i="51"/>
  <c r="Q25" i="51"/>
  <c r="Q26" i="51"/>
  <c r="Q27" i="51"/>
  <c r="Q28" i="51"/>
  <c r="Q29" i="51"/>
  <c r="Q31" i="51"/>
  <c r="Q33" i="51"/>
  <c r="Q34" i="51"/>
  <c r="Q35" i="51"/>
  <c r="Q36" i="51"/>
  <c r="Q37" i="51"/>
  <c r="Q38" i="51"/>
  <c r="Q39" i="51"/>
  <c r="Q40" i="51"/>
  <c r="Q41" i="51"/>
  <c r="Q42" i="51"/>
  <c r="Q30" i="51"/>
  <c r="Q32" i="51"/>
  <c r="Q44" i="51"/>
  <c r="Q45" i="51"/>
  <c r="Q46" i="51"/>
  <c r="Q47" i="51"/>
  <c r="Q48" i="51"/>
  <c r="Q49" i="51"/>
  <c r="Q50" i="51"/>
  <c r="Q51" i="51"/>
  <c r="Q52" i="51"/>
  <c r="Q53" i="51"/>
  <c r="Q54" i="51"/>
  <c r="Q55" i="51"/>
  <c r="Q56" i="51"/>
  <c r="Q57" i="51"/>
  <c r="Q58" i="51"/>
  <c r="Q59" i="51"/>
  <c r="Q60" i="51"/>
  <c r="Q61" i="51"/>
  <c r="Q62" i="51"/>
  <c r="Q43" i="51"/>
  <c r="Q63" i="51"/>
  <c r="Q65" i="51"/>
  <c r="Q14" i="51"/>
  <c r="Q64" i="51"/>
  <c r="Q66" i="51"/>
  <c r="Q67" i="51"/>
  <c r="Q68" i="51"/>
  <c r="Q69" i="51"/>
  <c r="Q70" i="51"/>
  <c r="Q71" i="51"/>
  <c r="Q72" i="51"/>
  <c r="Q73" i="51"/>
  <c r="Q74" i="51"/>
  <c r="Q75" i="51"/>
  <c r="Q76" i="51"/>
  <c r="Q77" i="51"/>
  <c r="Q78" i="51"/>
  <c r="Q79" i="51"/>
  <c r="Q80" i="51"/>
  <c r="Q81" i="51"/>
  <c r="Q82" i="51"/>
  <c r="Q83" i="51"/>
  <c r="Q84" i="51"/>
  <c r="Q85" i="51"/>
  <c r="S86" i="51"/>
  <c r="S15" i="51"/>
  <c r="S16" i="51"/>
  <c r="S87" i="51"/>
  <c r="S89" i="51"/>
  <c r="S88" i="51"/>
  <c r="S17" i="51"/>
  <c r="S18" i="51"/>
  <c r="S19" i="51"/>
  <c r="S20" i="51"/>
  <c r="S21" i="51"/>
  <c r="S22" i="51"/>
  <c r="S23" i="51"/>
  <c r="S24" i="51"/>
  <c r="S25" i="51"/>
  <c r="S26" i="51"/>
  <c r="S27" i="51"/>
  <c r="S28" i="51"/>
  <c r="S30" i="51"/>
  <c r="S32" i="51"/>
  <c r="S33" i="51"/>
  <c r="S34" i="51"/>
  <c r="S35" i="51"/>
  <c r="S36" i="51"/>
  <c r="S37" i="51"/>
  <c r="S38" i="51"/>
  <c r="S39" i="51"/>
  <c r="S40" i="51"/>
  <c r="S41" i="51"/>
  <c r="S42" i="51"/>
  <c r="S29" i="51"/>
  <c r="S31" i="51"/>
  <c r="S43" i="51"/>
  <c r="S44" i="51"/>
  <c r="S45" i="51"/>
  <c r="S46" i="51"/>
  <c r="S47" i="51"/>
  <c r="S48" i="51"/>
  <c r="S49" i="51"/>
  <c r="S50" i="51"/>
  <c r="S51" i="51"/>
  <c r="S52" i="51"/>
  <c r="S53" i="51"/>
  <c r="S54" i="51"/>
  <c r="S55" i="51"/>
  <c r="S56" i="51"/>
  <c r="S57" i="51"/>
  <c r="S58" i="51"/>
  <c r="S59" i="51"/>
  <c r="S60" i="51"/>
  <c r="S61" i="51"/>
  <c r="S62" i="51"/>
  <c r="S64" i="51"/>
  <c r="S14" i="51"/>
  <c r="S63" i="51"/>
  <c r="S65" i="51"/>
  <c r="S66" i="51"/>
  <c r="S67" i="51"/>
  <c r="S68" i="51"/>
  <c r="S69" i="51"/>
  <c r="S70" i="51"/>
  <c r="S71" i="51"/>
  <c r="S72" i="51"/>
  <c r="S73" i="51"/>
  <c r="S74" i="51"/>
  <c r="S75" i="51"/>
  <c r="S76" i="51"/>
  <c r="S77" i="51"/>
  <c r="S78" i="51"/>
  <c r="S79" i="51"/>
  <c r="S80" i="51"/>
  <c r="S81" i="51"/>
  <c r="S82" i="51"/>
  <c r="S83" i="51"/>
  <c r="S84" i="51"/>
  <c r="S85" i="51"/>
  <c r="W86" i="51"/>
  <c r="W15" i="51"/>
  <c r="W16" i="51"/>
  <c r="W87" i="51"/>
  <c r="W89" i="51"/>
  <c r="W88" i="51"/>
  <c r="W17" i="51"/>
  <c r="W18" i="51"/>
  <c r="W19" i="51"/>
  <c r="W20" i="51"/>
  <c r="W21" i="51"/>
  <c r="W22" i="51"/>
  <c r="W23" i="51"/>
  <c r="W24" i="51"/>
  <c r="W25" i="51"/>
  <c r="W26" i="51"/>
  <c r="W27" i="51"/>
  <c r="W28" i="51"/>
  <c r="W30" i="51"/>
  <c r="W32" i="51"/>
  <c r="W33" i="51"/>
  <c r="W34" i="51"/>
  <c r="W35" i="51"/>
  <c r="W36" i="51"/>
  <c r="W37" i="51"/>
  <c r="W38" i="51"/>
  <c r="W39" i="51"/>
  <c r="W40" i="51"/>
  <c r="W41" i="51"/>
  <c r="W29" i="51"/>
  <c r="W31" i="51"/>
  <c r="W43" i="51"/>
  <c r="W44" i="51"/>
  <c r="W45" i="51"/>
  <c r="W46" i="51"/>
  <c r="W47" i="51"/>
  <c r="W48" i="51"/>
  <c r="W49" i="51"/>
  <c r="W50" i="51"/>
  <c r="W51" i="51"/>
  <c r="W52" i="51"/>
  <c r="W53" i="51"/>
  <c r="W54" i="51"/>
  <c r="W55" i="51"/>
  <c r="W56" i="51"/>
  <c r="W57" i="51"/>
  <c r="W58" i="51"/>
  <c r="W59" i="51"/>
  <c r="W60" i="51"/>
  <c r="W61" i="51"/>
  <c r="W62" i="51"/>
  <c r="W42" i="51"/>
  <c r="W64" i="51"/>
  <c r="W14" i="51"/>
  <c r="W63" i="51"/>
  <c r="W65" i="51"/>
  <c r="W66" i="51"/>
  <c r="W67" i="51"/>
  <c r="W68" i="51"/>
  <c r="W69" i="51"/>
  <c r="W70" i="51"/>
  <c r="W71" i="51"/>
  <c r="W72" i="51"/>
  <c r="W73" i="51"/>
  <c r="W74" i="51"/>
  <c r="W75" i="51"/>
  <c r="W76" i="51"/>
  <c r="W77" i="51"/>
  <c r="W78" i="51"/>
  <c r="W79" i="51"/>
  <c r="W80" i="51"/>
  <c r="W81" i="51"/>
  <c r="W82" i="51"/>
  <c r="W83" i="51"/>
  <c r="W84" i="51"/>
  <c r="W85" i="51"/>
  <c r="Y86" i="51"/>
  <c r="Y15" i="51"/>
  <c r="Y16" i="51"/>
  <c r="Y88" i="51"/>
  <c r="Y87" i="51"/>
  <c r="Y89" i="51"/>
  <c r="Y17" i="51"/>
  <c r="Y18" i="51"/>
  <c r="Y19" i="51"/>
  <c r="Y20" i="51"/>
  <c r="Y21" i="51"/>
  <c r="Y22" i="51"/>
  <c r="Y23" i="51"/>
  <c r="Y24" i="51"/>
  <c r="Y25" i="51"/>
  <c r="Y26" i="51"/>
  <c r="Y27" i="51"/>
  <c r="Y28" i="51"/>
  <c r="Y29" i="51"/>
  <c r="Y31" i="51"/>
  <c r="Y33" i="51"/>
  <c r="Y34" i="51"/>
  <c r="Y35" i="51"/>
  <c r="Y36" i="51"/>
  <c r="Y37" i="51"/>
  <c r="Y38" i="51"/>
  <c r="Y39" i="51"/>
  <c r="Y40" i="51"/>
  <c r="Y41" i="51"/>
  <c r="Y30" i="51"/>
  <c r="Y32" i="51"/>
  <c r="Y42" i="51"/>
  <c r="Y43" i="51"/>
  <c r="Y44" i="51"/>
  <c r="Y45" i="51"/>
  <c r="Y46" i="51"/>
  <c r="Y47" i="51"/>
  <c r="Y48" i="51"/>
  <c r="Y49" i="51"/>
  <c r="Y50" i="51"/>
  <c r="Y51" i="51"/>
  <c r="Y52" i="51"/>
  <c r="Y53" i="51"/>
  <c r="Y54" i="51"/>
  <c r="Y55" i="51"/>
  <c r="Y56" i="51"/>
  <c r="Y57" i="51"/>
  <c r="Y58" i="51"/>
  <c r="Y59" i="51"/>
  <c r="Y60" i="51"/>
  <c r="Y61" i="51"/>
  <c r="Y62" i="51"/>
  <c r="Y63" i="51"/>
  <c r="Y65" i="51"/>
  <c r="Y14" i="51"/>
  <c r="Y64" i="51"/>
  <c r="Y66" i="51"/>
  <c r="Y67" i="51"/>
  <c r="Y68" i="51"/>
  <c r="Y69" i="51"/>
  <c r="Y70" i="51"/>
  <c r="Y71" i="51"/>
  <c r="Y72" i="51"/>
  <c r="Y73" i="51"/>
  <c r="Y74" i="51"/>
  <c r="Y75" i="51"/>
  <c r="Y76" i="51"/>
  <c r="Y77" i="51"/>
  <c r="Y78" i="51"/>
  <c r="Y79" i="51"/>
  <c r="Y80" i="51"/>
  <c r="Y81" i="51"/>
  <c r="Y82" i="51"/>
  <c r="Y83" i="51"/>
  <c r="Y84" i="51"/>
  <c r="Y85" i="51"/>
  <c r="AC86" i="51"/>
  <c r="AC15" i="51"/>
  <c r="AC88" i="51"/>
  <c r="AC87" i="51"/>
  <c r="AC89" i="51"/>
  <c r="AC16" i="51"/>
  <c r="AC17" i="51"/>
  <c r="AC18" i="51"/>
  <c r="AC19" i="51"/>
  <c r="AC20" i="51"/>
  <c r="AC21" i="51"/>
  <c r="AC22" i="51"/>
  <c r="AC23" i="51"/>
  <c r="AC24" i="51"/>
  <c r="AC25" i="51"/>
  <c r="AC26" i="51"/>
  <c r="AC27" i="51"/>
  <c r="AC28" i="51"/>
  <c r="AC29" i="51"/>
  <c r="AC31" i="51"/>
  <c r="AC33" i="51"/>
  <c r="AC34" i="51"/>
  <c r="AC35" i="51"/>
  <c r="AC36" i="51"/>
  <c r="AC37" i="51"/>
  <c r="AC38" i="51"/>
  <c r="AC39" i="51"/>
  <c r="AC40" i="51"/>
  <c r="AC41" i="51"/>
  <c r="AC30" i="51"/>
  <c r="AC32" i="51"/>
  <c r="AC42" i="51"/>
  <c r="AC43" i="51"/>
  <c r="AC44" i="51"/>
  <c r="AC45" i="51"/>
  <c r="AC46" i="51"/>
  <c r="AC47" i="51"/>
  <c r="AC48" i="51"/>
  <c r="AC49" i="51"/>
  <c r="AC50" i="51"/>
  <c r="AC51" i="51"/>
  <c r="AC52" i="51"/>
  <c r="AC53" i="51"/>
  <c r="AC54" i="51"/>
  <c r="AC55" i="51"/>
  <c r="AC56" i="51"/>
  <c r="AC57" i="51"/>
  <c r="AC58" i="51"/>
  <c r="AC59" i="51"/>
  <c r="AC60" i="51"/>
  <c r="AC61" i="51"/>
  <c r="AC62" i="51"/>
  <c r="AC63" i="51"/>
  <c r="AC14" i="51"/>
  <c r="AC64" i="51"/>
  <c r="AC65" i="51"/>
  <c r="AC66" i="51"/>
  <c r="AC67" i="51"/>
  <c r="AC68" i="51"/>
  <c r="AC69" i="51"/>
  <c r="AC70" i="51"/>
  <c r="AC71" i="51"/>
  <c r="AC72" i="51"/>
  <c r="AC73" i="51"/>
  <c r="AC74" i="51"/>
  <c r="AC75" i="51"/>
  <c r="AC76" i="51"/>
  <c r="AC77" i="51"/>
  <c r="AC78" i="51"/>
  <c r="AC79" i="51"/>
  <c r="AC80" i="51"/>
  <c r="AC81" i="51"/>
  <c r="AC82" i="51"/>
  <c r="AC83" i="51"/>
  <c r="AC84" i="51"/>
  <c r="AC85" i="51"/>
  <c r="AE86" i="51"/>
  <c r="AE15" i="51"/>
  <c r="AE87" i="51"/>
  <c r="AE89" i="51"/>
  <c r="AE88" i="51"/>
  <c r="AE16" i="51"/>
  <c r="AE17" i="51"/>
  <c r="AE18" i="51"/>
  <c r="AE19" i="51"/>
  <c r="AE20" i="51"/>
  <c r="AE21" i="51"/>
  <c r="AE22" i="51"/>
  <c r="AE23" i="51"/>
  <c r="AE24" i="51"/>
  <c r="AE25" i="51"/>
  <c r="AE26" i="51"/>
  <c r="AE27" i="51"/>
  <c r="AE28" i="51"/>
  <c r="AE30" i="51"/>
  <c r="AE32" i="51"/>
  <c r="AE33" i="51"/>
  <c r="AE34" i="51"/>
  <c r="AE35" i="51"/>
  <c r="AE36" i="51"/>
  <c r="AE37" i="51"/>
  <c r="AE38" i="51"/>
  <c r="AE39" i="51"/>
  <c r="AE40" i="51"/>
  <c r="AE41" i="51"/>
  <c r="AE29" i="51"/>
  <c r="AE31" i="51"/>
  <c r="AE43" i="51"/>
  <c r="AE44" i="51"/>
  <c r="AE45" i="51"/>
  <c r="AE46" i="51"/>
  <c r="AE47" i="51"/>
  <c r="AE48" i="51"/>
  <c r="AE49" i="51"/>
  <c r="AE50" i="51"/>
  <c r="AE51" i="51"/>
  <c r="AE52" i="51"/>
  <c r="AE53" i="51"/>
  <c r="AE54" i="51"/>
  <c r="AE55" i="51"/>
  <c r="AE56" i="51"/>
  <c r="AE57" i="51"/>
  <c r="AE58" i="51"/>
  <c r="AE59" i="51"/>
  <c r="AE60" i="51"/>
  <c r="AE61" i="51"/>
  <c r="AE62" i="51"/>
  <c r="AE42" i="51"/>
  <c r="AE64" i="51"/>
  <c r="AE14" i="51"/>
  <c r="AE63" i="51"/>
  <c r="AE65" i="51"/>
  <c r="AE66" i="51"/>
  <c r="AE67" i="51"/>
  <c r="AE68" i="51"/>
  <c r="AE69" i="51"/>
  <c r="AE70" i="51"/>
  <c r="AE71" i="51"/>
  <c r="AE72" i="51"/>
  <c r="AE73" i="51"/>
  <c r="AE74" i="51"/>
  <c r="AE75" i="51"/>
  <c r="AE76" i="51"/>
  <c r="AE77" i="51"/>
  <c r="AE78" i="51"/>
  <c r="AE79" i="51"/>
  <c r="AE80" i="51"/>
  <c r="AE81" i="51"/>
  <c r="AE82" i="51"/>
  <c r="AE83" i="51"/>
  <c r="AE84" i="51"/>
  <c r="AE85" i="51"/>
  <c r="O14" i="51"/>
  <c r="J14" i="51"/>
  <c r="AB14" i="51"/>
  <c r="P14" i="51"/>
  <c r="I14" i="51"/>
  <c r="U14" i="51"/>
  <c r="AA14" i="51"/>
  <c r="V14" i="51"/>
  <c r="AH14" i="51"/>
  <c r="AG14" i="51"/>
  <c r="I15" i="51"/>
  <c r="U15" i="51"/>
  <c r="AB15" i="51"/>
  <c r="AG15" i="51"/>
  <c r="P15" i="51"/>
  <c r="O15" i="51"/>
  <c r="AA15" i="51"/>
  <c r="J15" i="51"/>
  <c r="V15" i="51"/>
  <c r="AH15" i="51"/>
  <c r="P16" i="51"/>
  <c r="O16" i="51"/>
  <c r="V16" i="51"/>
  <c r="AH16" i="51"/>
  <c r="AG16" i="51"/>
  <c r="I16" i="51"/>
  <c r="U16" i="51"/>
  <c r="AA16" i="51"/>
  <c r="J16" i="51"/>
  <c r="AB16" i="51"/>
  <c r="P17" i="51"/>
  <c r="O17" i="51"/>
  <c r="AA17" i="51"/>
  <c r="J17" i="51"/>
  <c r="AB17" i="51"/>
  <c r="I17" i="51"/>
  <c r="U17" i="51"/>
  <c r="V17" i="51"/>
  <c r="AH17" i="51"/>
  <c r="AG17" i="51"/>
  <c r="I18" i="51"/>
  <c r="U18" i="51"/>
  <c r="V18" i="51"/>
  <c r="AG18" i="51"/>
  <c r="P18" i="51"/>
  <c r="O18" i="51"/>
  <c r="AA18" i="51"/>
  <c r="J18" i="51"/>
  <c r="AB18" i="51"/>
  <c r="AH18" i="51"/>
  <c r="P19" i="51"/>
  <c r="O19" i="51"/>
  <c r="AA19" i="51"/>
  <c r="J19" i="51"/>
  <c r="V19" i="51"/>
  <c r="I19" i="51"/>
  <c r="U19" i="51"/>
  <c r="AB19" i="51"/>
  <c r="AG19" i="51"/>
  <c r="AH19" i="51"/>
  <c r="I20" i="51"/>
  <c r="U20" i="51"/>
  <c r="J20" i="51"/>
  <c r="AH20" i="51"/>
  <c r="P20" i="51"/>
  <c r="O20" i="51"/>
  <c r="AA20" i="51"/>
  <c r="V20" i="51"/>
  <c r="AB20" i="51"/>
  <c r="AG20" i="51"/>
  <c r="O21" i="51"/>
  <c r="AA21" i="51"/>
  <c r="J21" i="51"/>
  <c r="AB21" i="51"/>
  <c r="P21" i="51"/>
  <c r="I21" i="51"/>
  <c r="U21" i="51"/>
  <c r="V21" i="51"/>
  <c r="AH21" i="51"/>
  <c r="AG21" i="51"/>
  <c r="P22" i="51"/>
  <c r="I22" i="51"/>
  <c r="U22" i="51"/>
  <c r="V22" i="51"/>
  <c r="AB22" i="51"/>
  <c r="AG22" i="51"/>
  <c r="O22" i="51"/>
  <c r="AA22" i="51"/>
  <c r="J22" i="51"/>
  <c r="AH22" i="51"/>
  <c r="P23" i="51"/>
  <c r="O23" i="51"/>
  <c r="AA23" i="51"/>
  <c r="V23" i="51"/>
  <c r="I23" i="51"/>
  <c r="U23" i="51"/>
  <c r="J23" i="51"/>
  <c r="AB23" i="51"/>
  <c r="AG23" i="51"/>
  <c r="AH23" i="51"/>
  <c r="I24" i="51"/>
  <c r="U24" i="51"/>
  <c r="J24" i="51"/>
  <c r="AB24" i="51"/>
  <c r="P24" i="51"/>
  <c r="O24" i="51"/>
  <c r="AA24" i="51"/>
  <c r="V24" i="51"/>
  <c r="AH24" i="51"/>
  <c r="AG24" i="51"/>
  <c r="P25" i="51"/>
  <c r="O25" i="51"/>
  <c r="AA25" i="51"/>
  <c r="V25" i="51"/>
  <c r="I25" i="51"/>
  <c r="U25" i="51"/>
  <c r="J25" i="51"/>
  <c r="AB25" i="51"/>
  <c r="AG25" i="51"/>
  <c r="AH25" i="51"/>
  <c r="I26" i="51"/>
  <c r="U26" i="51"/>
  <c r="J26" i="51"/>
  <c r="AB26" i="51"/>
  <c r="AG26" i="51"/>
  <c r="P26" i="51"/>
  <c r="O26" i="51"/>
  <c r="AA26" i="51"/>
  <c r="V26" i="51"/>
  <c r="AH26" i="51"/>
  <c r="P27" i="51"/>
  <c r="O27" i="51"/>
  <c r="AA27" i="51"/>
  <c r="V27" i="51"/>
  <c r="AH27" i="51"/>
  <c r="I27" i="51"/>
  <c r="U27" i="51"/>
  <c r="J27" i="51"/>
  <c r="AB27" i="51"/>
  <c r="AG27" i="51"/>
  <c r="I28" i="51"/>
  <c r="U28" i="51"/>
  <c r="J28" i="51"/>
  <c r="AB28" i="51"/>
  <c r="P28" i="51"/>
  <c r="O28" i="51"/>
  <c r="AA28" i="51"/>
  <c r="V28" i="51"/>
  <c r="AH28" i="51"/>
  <c r="AG28" i="51"/>
  <c r="P29" i="51"/>
  <c r="O29" i="51"/>
  <c r="V29" i="51"/>
  <c r="I29" i="51"/>
  <c r="U29" i="51"/>
  <c r="AA29" i="51"/>
  <c r="J29" i="51"/>
  <c r="AB29" i="51"/>
  <c r="AG29" i="51"/>
  <c r="AH29" i="51"/>
  <c r="U30" i="51"/>
  <c r="AA30" i="51"/>
  <c r="J30" i="51"/>
  <c r="AB30" i="51"/>
  <c r="AG30" i="51"/>
  <c r="P30" i="51"/>
  <c r="I30" i="51"/>
  <c r="O30" i="51"/>
  <c r="V30" i="51"/>
  <c r="AH30" i="51"/>
  <c r="P31" i="51"/>
  <c r="I31" i="51"/>
  <c r="U31" i="51"/>
  <c r="AA31" i="51"/>
  <c r="V31" i="51"/>
  <c r="AG31" i="51"/>
  <c r="O31" i="51"/>
  <c r="J31" i="51"/>
  <c r="AB31" i="51"/>
  <c r="AH31" i="51"/>
  <c r="I32" i="51"/>
  <c r="O32" i="51"/>
  <c r="J32" i="51"/>
  <c r="AB32" i="51"/>
  <c r="P32" i="51"/>
  <c r="U32" i="51"/>
  <c r="AA32" i="51"/>
  <c r="V32" i="51"/>
  <c r="AH32" i="51"/>
  <c r="AG32" i="51"/>
  <c r="P33" i="51"/>
  <c r="AA33" i="51"/>
  <c r="V33" i="51"/>
  <c r="AH33" i="51"/>
  <c r="I33" i="51"/>
  <c r="O33" i="51"/>
  <c r="U33" i="51"/>
  <c r="J33" i="51"/>
  <c r="AB33" i="51"/>
  <c r="AG33" i="51"/>
  <c r="I34" i="51"/>
  <c r="O34" i="51"/>
  <c r="U34" i="51"/>
  <c r="J34" i="51"/>
  <c r="AB34" i="51"/>
  <c r="P34" i="51"/>
  <c r="AA34" i="51"/>
  <c r="V34" i="51"/>
  <c r="AH34" i="51"/>
  <c r="AG34" i="51"/>
  <c r="P35" i="51"/>
  <c r="AA35" i="51"/>
  <c r="V35" i="51"/>
  <c r="I35" i="51"/>
  <c r="O35" i="51"/>
  <c r="U35" i="51"/>
  <c r="J35" i="51"/>
  <c r="AB35" i="51"/>
  <c r="AG35" i="51"/>
  <c r="AH35" i="51"/>
  <c r="I36" i="51"/>
  <c r="O36" i="51"/>
  <c r="U36" i="51"/>
  <c r="J36" i="51"/>
  <c r="AB36" i="51"/>
  <c r="AG36" i="51"/>
  <c r="P36" i="51"/>
  <c r="AA36" i="51"/>
  <c r="V36" i="51"/>
  <c r="AH36" i="51"/>
  <c r="P37" i="51"/>
  <c r="AA37" i="51"/>
  <c r="V37" i="51"/>
  <c r="I37" i="51"/>
  <c r="O37" i="51"/>
  <c r="U37" i="51"/>
  <c r="J37" i="51"/>
  <c r="AB37" i="51"/>
  <c r="AG37" i="51"/>
  <c r="AH37" i="51"/>
  <c r="I38" i="51"/>
  <c r="O38" i="51"/>
  <c r="U38" i="51"/>
  <c r="J38" i="51"/>
  <c r="AB38" i="51"/>
  <c r="P38" i="51"/>
  <c r="AA38" i="51"/>
  <c r="V38" i="51"/>
  <c r="AH38" i="51"/>
  <c r="AG38" i="51"/>
  <c r="P39" i="51"/>
  <c r="AA39" i="51"/>
  <c r="V39" i="51"/>
  <c r="AH39" i="51"/>
  <c r="I39" i="51"/>
  <c r="O39" i="51"/>
  <c r="U39" i="51"/>
  <c r="J39" i="51"/>
  <c r="AB39" i="51"/>
  <c r="AG39" i="51"/>
  <c r="I40" i="51"/>
  <c r="O40" i="51"/>
  <c r="U40" i="51"/>
  <c r="J40" i="51"/>
  <c r="AB40" i="51"/>
  <c r="P40" i="51"/>
  <c r="AA40" i="51"/>
  <c r="V40" i="51"/>
  <c r="AH40" i="51"/>
  <c r="AG40" i="51"/>
  <c r="P41" i="51"/>
  <c r="AA41" i="51"/>
  <c r="V41" i="51"/>
  <c r="I41" i="51"/>
  <c r="O41" i="51"/>
  <c r="U41" i="51"/>
  <c r="J41" i="51"/>
  <c r="AB41" i="51"/>
  <c r="AG41" i="51"/>
  <c r="AH41" i="51"/>
  <c r="I42" i="51"/>
  <c r="O42" i="51"/>
  <c r="U42" i="51"/>
  <c r="J42" i="51"/>
  <c r="AB42" i="51"/>
  <c r="P42" i="51"/>
  <c r="AA42" i="51"/>
  <c r="V42" i="51"/>
  <c r="AH42" i="51"/>
  <c r="AG42" i="51"/>
  <c r="P43" i="51"/>
  <c r="O43" i="51"/>
  <c r="V43" i="51"/>
  <c r="I43" i="51"/>
  <c r="U43" i="51"/>
  <c r="AA43" i="51"/>
  <c r="J43" i="51"/>
  <c r="AB43" i="51"/>
  <c r="AG43" i="51"/>
  <c r="AH43" i="51"/>
  <c r="U44" i="51"/>
  <c r="AA44" i="51"/>
  <c r="J44" i="51"/>
  <c r="AB44" i="51"/>
  <c r="AG44" i="51"/>
  <c r="P44" i="51"/>
  <c r="I44" i="51"/>
  <c r="O44" i="51"/>
  <c r="V44" i="51"/>
  <c r="AH44" i="51"/>
  <c r="P45" i="51"/>
  <c r="I45" i="51"/>
  <c r="O45" i="51"/>
  <c r="V45" i="51"/>
  <c r="AH45" i="51"/>
  <c r="U45" i="51"/>
  <c r="AA45" i="51"/>
  <c r="J45" i="51"/>
  <c r="AB45" i="51"/>
  <c r="AG45" i="51"/>
  <c r="U46" i="51"/>
  <c r="AA46" i="51"/>
  <c r="J46" i="51"/>
  <c r="AB46" i="51"/>
  <c r="P46" i="51"/>
  <c r="I46" i="51"/>
  <c r="O46" i="51"/>
  <c r="V46" i="51"/>
  <c r="AH46" i="51"/>
  <c r="AG46" i="51"/>
  <c r="P47" i="51"/>
  <c r="I47" i="51"/>
  <c r="O47" i="51"/>
  <c r="V47" i="51"/>
  <c r="U47" i="51"/>
  <c r="AA47" i="51"/>
  <c r="J47" i="51"/>
  <c r="AB47" i="51"/>
  <c r="AG47" i="51"/>
  <c r="AH47" i="51"/>
  <c r="U48" i="51"/>
  <c r="AA48" i="51"/>
  <c r="J48" i="51"/>
  <c r="AB48" i="51"/>
  <c r="P48" i="51"/>
  <c r="I48" i="51"/>
  <c r="O48" i="51"/>
  <c r="V48" i="51"/>
  <c r="AH48" i="51"/>
  <c r="AG48" i="51"/>
  <c r="P49" i="51"/>
  <c r="I49" i="51"/>
  <c r="O49" i="51"/>
  <c r="V49" i="51"/>
  <c r="U49" i="51"/>
  <c r="AA49" i="51"/>
  <c r="J49" i="51"/>
  <c r="AB49" i="51"/>
  <c r="AG49" i="51"/>
  <c r="AH49" i="51"/>
  <c r="U50" i="51"/>
  <c r="AA50" i="51"/>
  <c r="J50" i="51"/>
  <c r="AB50" i="51"/>
  <c r="AG50" i="51"/>
  <c r="P50" i="51"/>
  <c r="I50" i="51"/>
  <c r="O50" i="51"/>
  <c r="V50" i="51"/>
  <c r="AH50" i="51"/>
  <c r="P51" i="51"/>
  <c r="I51" i="51"/>
  <c r="O51" i="51"/>
  <c r="V51" i="51"/>
  <c r="AH51" i="51"/>
  <c r="U51" i="51"/>
  <c r="AA51" i="51"/>
  <c r="J51" i="51"/>
  <c r="AB51" i="51"/>
  <c r="AG51" i="51"/>
  <c r="U52" i="51"/>
  <c r="AA52" i="51"/>
  <c r="J52" i="51"/>
  <c r="AB52" i="51"/>
  <c r="AG52" i="51"/>
  <c r="P52" i="51"/>
  <c r="I52" i="51"/>
  <c r="O52" i="51"/>
  <c r="V52" i="51"/>
  <c r="AH52" i="51"/>
  <c r="P53" i="51"/>
  <c r="I53" i="51"/>
  <c r="O53" i="51"/>
  <c r="V53" i="51"/>
  <c r="U53" i="51"/>
  <c r="AA53" i="51"/>
  <c r="J53" i="51"/>
  <c r="AB53" i="51"/>
  <c r="AG53" i="51"/>
  <c r="AH53" i="51"/>
  <c r="U54" i="51"/>
  <c r="AA54" i="51"/>
  <c r="J54" i="51"/>
  <c r="AB54" i="51"/>
  <c r="P54" i="51"/>
  <c r="I54" i="51"/>
  <c r="O54" i="51"/>
  <c r="V54" i="51"/>
  <c r="AH54" i="51"/>
  <c r="AG54" i="51"/>
  <c r="P55" i="51"/>
  <c r="I55" i="51"/>
  <c r="O55" i="51"/>
  <c r="V55" i="51"/>
  <c r="U55" i="51"/>
  <c r="AA55" i="51"/>
  <c r="J55" i="51"/>
  <c r="AB55" i="51"/>
  <c r="AG55" i="51"/>
  <c r="AH55" i="51"/>
  <c r="U56" i="51"/>
  <c r="AA56" i="51"/>
  <c r="J56" i="51"/>
  <c r="AB56" i="51"/>
  <c r="AG56" i="51"/>
  <c r="P56" i="51"/>
  <c r="I56" i="51"/>
  <c r="O56" i="51"/>
  <c r="V56" i="51"/>
  <c r="AH56" i="51"/>
  <c r="P57" i="51"/>
  <c r="I57" i="51"/>
  <c r="O57" i="51"/>
  <c r="V57" i="51"/>
  <c r="AH57" i="51"/>
  <c r="U57" i="51"/>
  <c r="AA57" i="51"/>
  <c r="J57" i="51"/>
  <c r="AB57" i="51"/>
  <c r="AG57" i="51"/>
  <c r="U58" i="51"/>
  <c r="AA58" i="51"/>
  <c r="J58" i="51"/>
  <c r="P58" i="51"/>
  <c r="I58" i="51"/>
  <c r="O58" i="51"/>
  <c r="V58" i="51"/>
  <c r="AH58" i="51"/>
  <c r="AB58" i="51"/>
  <c r="AG58" i="51"/>
  <c r="P59" i="51"/>
  <c r="I59" i="51"/>
  <c r="O59" i="51"/>
  <c r="V59" i="51"/>
  <c r="U59" i="51"/>
  <c r="AA59" i="51"/>
  <c r="J59" i="51"/>
  <c r="AB59" i="51"/>
  <c r="AG59" i="51"/>
  <c r="AH59" i="51"/>
  <c r="U60" i="51"/>
  <c r="AA60" i="51"/>
  <c r="J60" i="51"/>
  <c r="AB60" i="51"/>
  <c r="P60" i="51"/>
  <c r="I60" i="51"/>
  <c r="O60" i="51"/>
  <c r="V60" i="51"/>
  <c r="AH60" i="51"/>
  <c r="AG60" i="51"/>
  <c r="P61" i="51"/>
  <c r="I61" i="51"/>
  <c r="O61" i="51"/>
  <c r="V61" i="51"/>
  <c r="U61" i="51"/>
  <c r="AA61" i="51"/>
  <c r="J61" i="51"/>
  <c r="AB61" i="51"/>
  <c r="AG61" i="51"/>
  <c r="AH61" i="51"/>
  <c r="U62" i="51"/>
  <c r="AA62" i="51"/>
  <c r="J62" i="51"/>
  <c r="AB62" i="51"/>
  <c r="AG62" i="51"/>
  <c r="P62" i="51"/>
  <c r="I62" i="51"/>
  <c r="O62" i="51"/>
  <c r="V62" i="51"/>
  <c r="AH62" i="51"/>
  <c r="P63" i="51"/>
  <c r="I63" i="51"/>
  <c r="O63" i="51"/>
  <c r="V63" i="51"/>
  <c r="AH63" i="51"/>
  <c r="U63" i="51"/>
  <c r="AA63" i="51"/>
  <c r="J63" i="51"/>
  <c r="AB63" i="51"/>
  <c r="AG63" i="51"/>
  <c r="AA64" i="51"/>
  <c r="J64" i="51"/>
  <c r="AB64" i="51"/>
  <c r="AG64" i="51"/>
  <c r="P64" i="51"/>
  <c r="I64" i="51"/>
  <c r="O64" i="51"/>
  <c r="U64" i="51"/>
  <c r="V64" i="51"/>
  <c r="AH64" i="51"/>
  <c r="P65" i="51"/>
  <c r="I65" i="51"/>
  <c r="O65" i="51"/>
  <c r="U65" i="51"/>
  <c r="AA65" i="51"/>
  <c r="V65" i="51"/>
  <c r="J65" i="51"/>
  <c r="AB65" i="51"/>
  <c r="AG65" i="51"/>
  <c r="AH65" i="51"/>
  <c r="I66" i="51"/>
  <c r="U66" i="51"/>
  <c r="J66" i="51"/>
  <c r="AB66" i="51"/>
  <c r="P66" i="51"/>
  <c r="O66" i="51"/>
  <c r="AA66" i="51"/>
  <c r="V66" i="51"/>
  <c r="AH66" i="51"/>
  <c r="AG66" i="51"/>
  <c r="P67" i="51"/>
  <c r="O67" i="51"/>
  <c r="AA67" i="51"/>
  <c r="V67" i="51"/>
  <c r="AH67" i="51"/>
  <c r="I67" i="51"/>
  <c r="U67" i="51"/>
  <c r="J67" i="51"/>
  <c r="AB67" i="51"/>
  <c r="AG67" i="51"/>
  <c r="I68" i="51"/>
  <c r="U68" i="51"/>
  <c r="J68" i="51"/>
  <c r="AB68" i="51"/>
  <c r="AG68" i="51"/>
  <c r="P68" i="51"/>
  <c r="O68" i="51"/>
  <c r="AA68" i="51"/>
  <c r="V68" i="51"/>
  <c r="AH68" i="51"/>
  <c r="P69" i="51"/>
  <c r="O69" i="51"/>
  <c r="AA69" i="51"/>
  <c r="V69" i="51"/>
  <c r="I69" i="51"/>
  <c r="U69" i="51"/>
  <c r="J69" i="51"/>
  <c r="AB69" i="51"/>
  <c r="AG69" i="51"/>
  <c r="AH69" i="51"/>
  <c r="I70" i="51"/>
  <c r="U70" i="51"/>
  <c r="J70" i="51"/>
  <c r="P70" i="51"/>
  <c r="O70" i="51"/>
  <c r="AA70" i="51"/>
  <c r="V70" i="51"/>
  <c r="AH70" i="51"/>
  <c r="AB70" i="51"/>
  <c r="AG70" i="51"/>
  <c r="P71" i="51"/>
  <c r="O71" i="51"/>
  <c r="AA71" i="51"/>
  <c r="V71" i="51"/>
  <c r="I71" i="51"/>
  <c r="U71" i="51"/>
  <c r="J71" i="51"/>
  <c r="AB71" i="51"/>
  <c r="AG71" i="51"/>
  <c r="AH71" i="51"/>
  <c r="I72" i="51"/>
  <c r="U72" i="51"/>
  <c r="J72" i="51"/>
  <c r="P72" i="51"/>
  <c r="O72" i="51"/>
  <c r="AA72" i="51"/>
  <c r="V72" i="51"/>
  <c r="AH72" i="51"/>
  <c r="AB72" i="51"/>
  <c r="AG72" i="51"/>
  <c r="P73" i="51"/>
  <c r="O73" i="51"/>
  <c r="AA73" i="51"/>
  <c r="V73" i="51"/>
  <c r="AH73" i="51"/>
  <c r="I73" i="51"/>
  <c r="U73" i="51"/>
  <c r="J73" i="51"/>
  <c r="AB73" i="51"/>
  <c r="AG73" i="51"/>
  <c r="I74" i="51"/>
  <c r="U74" i="51"/>
  <c r="J74" i="51"/>
  <c r="AB74" i="51"/>
  <c r="AG74" i="51"/>
  <c r="P74" i="51"/>
  <c r="O74" i="51"/>
  <c r="AA74" i="51"/>
  <c r="V74" i="51"/>
  <c r="AH74" i="51"/>
  <c r="P75" i="51"/>
  <c r="O75" i="51"/>
  <c r="AA75" i="51"/>
  <c r="V75" i="51"/>
  <c r="I75" i="51"/>
  <c r="U75" i="51"/>
  <c r="J75" i="51"/>
  <c r="AB75" i="51"/>
  <c r="AG75" i="51"/>
  <c r="AH75" i="51"/>
  <c r="I76" i="51"/>
  <c r="U76" i="51"/>
  <c r="J76" i="51"/>
  <c r="P76" i="51"/>
  <c r="O76" i="51"/>
  <c r="AA76" i="51"/>
  <c r="V76" i="51"/>
  <c r="AH76" i="51"/>
  <c r="AB76" i="51"/>
  <c r="AG76" i="51"/>
  <c r="P77" i="51"/>
  <c r="O77" i="51"/>
  <c r="AA77" i="51"/>
  <c r="V77" i="51"/>
  <c r="I77" i="51"/>
  <c r="U77" i="51"/>
  <c r="J77" i="51"/>
  <c r="AB77" i="51"/>
  <c r="AG77" i="51"/>
  <c r="AH77" i="51"/>
  <c r="I78" i="51"/>
  <c r="U78" i="51"/>
  <c r="J78" i="51"/>
  <c r="AB78" i="51"/>
  <c r="AG78" i="51"/>
  <c r="P78" i="51"/>
  <c r="O78" i="51"/>
  <c r="AA78" i="51"/>
  <c r="V78" i="51"/>
  <c r="AH78" i="51"/>
  <c r="P79" i="51"/>
  <c r="O79" i="51"/>
  <c r="AA79" i="51"/>
  <c r="V79" i="51"/>
  <c r="AH79" i="51"/>
  <c r="I79" i="51"/>
  <c r="U79" i="51"/>
  <c r="J79" i="51"/>
  <c r="AB79" i="51"/>
  <c r="AG79" i="51"/>
  <c r="I80" i="51"/>
  <c r="U80" i="51"/>
  <c r="J80" i="51"/>
  <c r="P80" i="51"/>
  <c r="O80" i="51"/>
  <c r="AA80" i="51"/>
  <c r="V80" i="51"/>
  <c r="AH80" i="51"/>
  <c r="AB80" i="51"/>
  <c r="AG80" i="51"/>
  <c r="P81" i="51"/>
  <c r="O81" i="51"/>
  <c r="AA81" i="51"/>
  <c r="V81" i="51"/>
  <c r="I81" i="51"/>
  <c r="U81" i="51"/>
  <c r="J81" i="51"/>
  <c r="AB81" i="51"/>
  <c r="AG81" i="51"/>
  <c r="AH81" i="51"/>
  <c r="I82" i="51"/>
  <c r="U82" i="51"/>
  <c r="J82" i="51"/>
  <c r="AB82" i="51"/>
  <c r="AG82" i="51"/>
  <c r="P82" i="51"/>
  <c r="O82" i="51"/>
  <c r="AA82" i="51"/>
  <c r="V82" i="51"/>
  <c r="AH82" i="51"/>
  <c r="P83" i="51"/>
  <c r="O83" i="51"/>
  <c r="AA83" i="51"/>
  <c r="V83" i="51"/>
  <c r="I83" i="51"/>
  <c r="U83" i="51"/>
  <c r="J83" i="51"/>
  <c r="AB83" i="51"/>
  <c r="AG83" i="51"/>
  <c r="AH83" i="51"/>
  <c r="I84" i="51"/>
  <c r="U84" i="51"/>
  <c r="J84" i="51"/>
  <c r="P84" i="51"/>
  <c r="O84" i="51"/>
  <c r="AA84" i="51"/>
  <c r="V84" i="51"/>
  <c r="AH84" i="51"/>
  <c r="AB84" i="51"/>
  <c r="AG84" i="51"/>
  <c r="P85" i="51"/>
  <c r="O85" i="51"/>
  <c r="AA85" i="51"/>
  <c r="V85" i="51"/>
  <c r="AH85" i="51"/>
  <c r="I85" i="51"/>
  <c r="U85" i="51"/>
  <c r="J85" i="51"/>
  <c r="AB85" i="51"/>
  <c r="AG85" i="51"/>
  <c r="D86" i="51"/>
  <c r="O86" i="51"/>
  <c r="AA86" i="51"/>
  <c r="J86" i="51"/>
  <c r="AB86" i="51"/>
  <c r="P86" i="51"/>
  <c r="I86" i="51"/>
  <c r="U86" i="51"/>
  <c r="V86" i="51"/>
  <c r="AH86" i="51"/>
  <c r="AG86" i="51"/>
  <c r="D88" i="51"/>
  <c r="I88" i="51"/>
  <c r="U88" i="51"/>
  <c r="AA88" i="51"/>
  <c r="J88" i="51"/>
  <c r="AB88" i="51"/>
  <c r="P88" i="51"/>
  <c r="O88" i="51"/>
  <c r="V88" i="51"/>
  <c r="AH88" i="51"/>
  <c r="AG88" i="51"/>
  <c r="V88" i="50"/>
  <c r="GH87" i="51"/>
  <c r="D15" i="51"/>
  <c r="D17" i="51"/>
  <c r="D19" i="51"/>
  <c r="D22" i="51"/>
  <c r="D23" i="51"/>
  <c r="D26" i="51"/>
  <c r="D31" i="51"/>
  <c r="D34" i="51"/>
  <c r="D39" i="51"/>
  <c r="D42" i="51"/>
  <c r="D47" i="51"/>
  <c r="D50" i="51"/>
  <c r="D55" i="51"/>
  <c r="D58" i="51"/>
  <c r="D61" i="51"/>
  <c r="D62" i="51"/>
  <c r="D66" i="51"/>
  <c r="D69" i="51"/>
  <c r="D70" i="51"/>
  <c r="D74" i="51"/>
  <c r="D77" i="51"/>
  <c r="D78" i="51"/>
  <c r="D79" i="51"/>
  <c r="D80" i="51"/>
  <c r="D81" i="51"/>
  <c r="CM86" i="51"/>
  <c r="AS87" i="51"/>
  <c r="AU87" i="51"/>
  <c r="AZ87" i="51"/>
  <c r="BF87" i="51"/>
  <c r="BR87" i="51"/>
  <c r="BT87" i="51"/>
  <c r="DW87" i="51"/>
  <c r="DY87" i="51"/>
  <c r="ER87" i="51"/>
  <c r="EY87" i="51"/>
  <c r="BH87" i="51"/>
  <c r="D85" i="51"/>
  <c r="D83" i="51"/>
  <c r="BB87" i="51"/>
  <c r="ET87" i="51"/>
  <c r="FA87" i="51"/>
  <c r="BX5" i="51"/>
  <c r="BN14" i="51"/>
  <c r="BY5" i="51"/>
  <c r="BZ5" i="51"/>
  <c r="EF14" i="51"/>
  <c r="FU14" i="51"/>
  <c r="EF16" i="51"/>
  <c r="FU16" i="51"/>
  <c r="EF18" i="51"/>
  <c r="FU18" i="51"/>
  <c r="FU20" i="51"/>
  <c r="BX9" i="51"/>
  <c r="BZ9" i="51"/>
  <c r="CD9" i="51"/>
  <c r="CF9" i="51"/>
  <c r="CJ9" i="51"/>
  <c r="CL9" i="51"/>
  <c r="BL54" i="51"/>
  <c r="ED54" i="51"/>
  <c r="EK54" i="51"/>
  <c r="EM14" i="51"/>
  <c r="BN16" i="51"/>
  <c r="EM16" i="51"/>
  <c r="BN18" i="51"/>
  <c r="EF20" i="51"/>
  <c r="D27" i="51"/>
  <c r="D30" i="51"/>
  <c r="D35" i="51"/>
  <c r="D38" i="51"/>
  <c r="D43" i="51"/>
  <c r="D46" i="51"/>
  <c r="BL50" i="51"/>
  <c r="ED50" i="51"/>
  <c r="EK50" i="51"/>
  <c r="D51" i="51"/>
  <c r="D54" i="51"/>
  <c r="D63" i="51"/>
  <c r="D65" i="51"/>
  <c r="D71" i="51"/>
  <c r="D73" i="51"/>
  <c r="D84" i="51"/>
  <c r="CA5" i="51"/>
  <c r="FT50" i="51"/>
  <c r="EL50" i="51"/>
  <c r="EE50" i="51"/>
  <c r="BM50" i="51"/>
  <c r="FR54" i="51"/>
  <c r="EJ54" i="51"/>
  <c r="EC54" i="51"/>
  <c r="BK54" i="51"/>
  <c r="EL58" i="51"/>
  <c r="BM58" i="51"/>
  <c r="FS64" i="51"/>
  <c r="EK64" i="51"/>
  <c r="ED64" i="51"/>
  <c r="BL64" i="51"/>
  <c r="EL66" i="51"/>
  <c r="BM66" i="51"/>
  <c r="FS72" i="51"/>
  <c r="EK72" i="51"/>
  <c r="ED72" i="51"/>
  <c r="BL72" i="51"/>
  <c r="EL74" i="51"/>
  <c r="BM74" i="51"/>
  <c r="FT78" i="51"/>
  <c r="EE78" i="51"/>
  <c r="FS82" i="51"/>
  <c r="EK82" i="51"/>
  <c r="ED82" i="51"/>
  <c r="BL82" i="51"/>
  <c r="X86" i="50"/>
  <c r="X88" i="50"/>
  <c r="D90" i="50"/>
  <c r="P90" i="50"/>
  <c r="E86" i="51"/>
  <c r="G13" i="51"/>
  <c r="M13" i="51"/>
  <c r="W13" i="51"/>
  <c r="AC13" i="51"/>
  <c r="AE13" i="51"/>
  <c r="D16" i="51"/>
  <c r="FS22" i="51"/>
  <c r="FS26" i="51"/>
  <c r="FT20" i="51"/>
  <c r="EL20" i="51"/>
  <c r="EE20" i="51"/>
  <c r="BM20" i="51"/>
  <c r="FR50" i="51"/>
  <c r="EJ50" i="51"/>
  <c r="EC50" i="51"/>
  <c r="BK50" i="51"/>
  <c r="FT54" i="51"/>
  <c r="EL54" i="51"/>
  <c r="EE54" i="51"/>
  <c r="BM54" i="51"/>
  <c r="FR58" i="51"/>
  <c r="EC58" i="51"/>
  <c r="BK58" i="51"/>
  <c r="FS60" i="51"/>
  <c r="EK60" i="51"/>
  <c r="ED60" i="51"/>
  <c r="BL60" i="51"/>
  <c r="FS62" i="51"/>
  <c r="EK62" i="51"/>
  <c r="ED62" i="51"/>
  <c r="BL62" i="51"/>
  <c r="FR66" i="51"/>
  <c r="EC66" i="51"/>
  <c r="FS68" i="51"/>
  <c r="EK68" i="51"/>
  <c r="ED68" i="51"/>
  <c r="BL68" i="51"/>
  <c r="FS70" i="51"/>
  <c r="EK70" i="51"/>
  <c r="ED70" i="51"/>
  <c r="BL70" i="51"/>
  <c r="FR74" i="51"/>
  <c r="EC74" i="51"/>
  <c r="FS76" i="51"/>
  <c r="EK76" i="51"/>
  <c r="ED76" i="51"/>
  <c r="BL76" i="51"/>
  <c r="EJ78" i="51"/>
  <c r="BK78" i="51"/>
  <c r="FS80" i="51"/>
  <c r="EK80" i="51"/>
  <c r="ED80" i="51"/>
  <c r="BL80" i="51"/>
  <c r="FS84" i="51"/>
  <c r="EK84" i="51"/>
  <c r="ED84" i="51"/>
  <c r="BL84" i="51"/>
  <c r="V86" i="50"/>
  <c r="F90" i="50"/>
  <c r="J90" i="50"/>
  <c r="L90" i="50"/>
  <c r="R90" i="50"/>
  <c r="E13" i="51"/>
  <c r="K13" i="51"/>
  <c r="Q13" i="51"/>
  <c r="S13" i="51"/>
  <c r="Y13" i="51"/>
  <c r="D14" i="51"/>
  <c r="D18" i="51"/>
  <c r="D20" i="51"/>
  <c r="ED22" i="51"/>
  <c r="D24" i="51"/>
  <c r="BL24" i="51"/>
  <c r="EK24" i="51"/>
  <c r="ED26" i="51"/>
  <c r="D28" i="51"/>
  <c r="BL28" i="51"/>
  <c r="EK28" i="51"/>
  <c r="ED30" i="51"/>
  <c r="FS30" i="51"/>
  <c r="D32" i="51"/>
  <c r="BL32" i="51"/>
  <c r="EK32" i="51"/>
  <c r="ED34" i="51"/>
  <c r="FS34" i="51"/>
  <c r="D36" i="51"/>
  <c r="BL36" i="51"/>
  <c r="EK36" i="51"/>
  <c r="ED38" i="51"/>
  <c r="FS38" i="51"/>
  <c r="D40" i="51"/>
  <c r="BL40" i="51"/>
  <c r="EK40" i="51"/>
  <c r="ED42" i="51"/>
  <c r="FS42" i="51"/>
  <c r="D44" i="51"/>
  <c r="BL44" i="51"/>
  <c r="EK44" i="51"/>
  <c r="ED46" i="51"/>
  <c r="FS46" i="51"/>
  <c r="D48" i="51"/>
  <c r="BL48" i="51"/>
  <c r="EK48" i="51"/>
  <c r="D52" i="51"/>
  <c r="D56" i="51"/>
  <c r="EE58" i="51"/>
  <c r="EJ58" i="51"/>
  <c r="FT58" i="51"/>
  <c r="D59" i="51"/>
  <c r="BK66" i="51"/>
  <c r="EE66" i="51"/>
  <c r="EJ66" i="51"/>
  <c r="FT66" i="51"/>
  <c r="D67" i="51"/>
  <c r="BK74" i="51"/>
  <c r="EE74" i="51"/>
  <c r="EJ74" i="51"/>
  <c r="FT74" i="51"/>
  <c r="D75" i="51"/>
  <c r="BM78" i="51"/>
  <c r="EC78" i="51"/>
  <c r="EL78" i="51"/>
  <c r="FR78" i="51"/>
  <c r="FT22" i="51"/>
  <c r="EL22" i="51"/>
  <c r="EE22" i="51"/>
  <c r="BM22" i="51"/>
  <c r="FT24" i="51"/>
  <c r="EL24" i="51"/>
  <c r="EE24" i="51"/>
  <c r="BM24" i="51"/>
  <c r="FT26" i="51"/>
  <c r="EL26" i="51"/>
  <c r="EE26" i="51"/>
  <c r="BM26" i="51"/>
  <c r="FT28" i="51"/>
  <c r="EL28" i="51"/>
  <c r="EE28" i="51"/>
  <c r="BM28" i="51"/>
  <c r="FT30" i="51"/>
  <c r="EL30" i="51"/>
  <c r="EE30" i="51"/>
  <c r="BM30" i="51"/>
  <c r="FT32" i="51"/>
  <c r="EL32" i="51"/>
  <c r="EE32" i="51"/>
  <c r="BM32" i="51"/>
  <c r="FT34" i="51"/>
  <c r="EL34" i="51"/>
  <c r="EE34" i="51"/>
  <c r="BM34" i="51"/>
  <c r="FT36" i="51"/>
  <c r="EL36" i="51"/>
  <c r="EE36" i="51"/>
  <c r="BM36" i="51"/>
  <c r="FT38" i="51"/>
  <c r="EL38" i="51"/>
  <c r="EE38" i="51"/>
  <c r="BM38" i="51"/>
  <c r="FT40" i="51"/>
  <c r="EL40" i="51"/>
  <c r="EE40" i="51"/>
  <c r="BM40" i="51"/>
  <c r="FT42" i="51"/>
  <c r="EL42" i="51"/>
  <c r="EE42" i="51"/>
  <c r="BM42" i="51"/>
  <c r="FT44" i="51"/>
  <c r="EL44" i="51"/>
  <c r="EE44" i="51"/>
  <c r="BM44" i="51"/>
  <c r="FT46" i="51"/>
  <c r="EL46" i="51"/>
  <c r="EE46" i="51"/>
  <c r="BM46" i="51"/>
  <c r="FT48" i="51"/>
  <c r="EL48" i="51"/>
  <c r="EE48" i="51"/>
  <c r="BM48" i="51"/>
  <c r="FR52" i="51"/>
  <c r="EJ52" i="51"/>
  <c r="EC52" i="51"/>
  <c r="BK52" i="51"/>
  <c r="FT52" i="51"/>
  <c r="EL52" i="51"/>
  <c r="EE52" i="51"/>
  <c r="BM52" i="51"/>
  <c r="FR56" i="51"/>
  <c r="EJ56" i="51"/>
  <c r="EC56" i="51"/>
  <c r="BK56" i="51"/>
  <c r="FT56" i="51"/>
  <c r="EL56" i="51"/>
  <c r="EE56" i="51"/>
  <c r="BM56" i="51"/>
  <c r="FS58" i="51"/>
  <c r="EK58" i="51"/>
  <c r="ED58" i="51"/>
  <c r="EJ60" i="51"/>
  <c r="BK60" i="51"/>
  <c r="FT60" i="51"/>
  <c r="EE60" i="51"/>
  <c r="EL62" i="51"/>
  <c r="BM62" i="51"/>
  <c r="FT64" i="51"/>
  <c r="EE64" i="51"/>
  <c r="FS66" i="51"/>
  <c r="EK66" i="51"/>
  <c r="ED66" i="51"/>
  <c r="BL66" i="51"/>
  <c r="EJ68" i="51"/>
  <c r="BK68" i="51"/>
  <c r="FT68" i="51"/>
  <c r="EE68" i="51"/>
  <c r="EL70" i="51"/>
  <c r="BM70" i="51"/>
  <c r="FT72" i="51"/>
  <c r="EE72" i="51"/>
  <c r="FS74" i="51"/>
  <c r="EK74" i="51"/>
  <c r="ED74" i="51"/>
  <c r="BL74" i="51"/>
  <c r="EJ76" i="51"/>
  <c r="BK76" i="51"/>
  <c r="FT76" i="51"/>
  <c r="EE76" i="51"/>
  <c r="FS78" i="51"/>
  <c r="EK78" i="51"/>
  <c r="ED78" i="51"/>
  <c r="BL78" i="51"/>
  <c r="FR80" i="51"/>
  <c r="EC80" i="51"/>
  <c r="EL80" i="51"/>
  <c r="BM80" i="51"/>
  <c r="FT82" i="51"/>
  <c r="EE82" i="51"/>
  <c r="EL82" i="51"/>
  <c r="EL84" i="51"/>
  <c r="BM84" i="51"/>
  <c r="FT84" i="51"/>
  <c r="W86" i="50"/>
  <c r="W88" i="50"/>
  <c r="E90" i="50"/>
  <c r="G90" i="50"/>
  <c r="K90" i="50"/>
  <c r="M90" i="50"/>
  <c r="Q90" i="50"/>
  <c r="F13" i="51"/>
  <c r="H13" i="51"/>
  <c r="L13" i="51"/>
  <c r="N13" i="51"/>
  <c r="R13" i="51"/>
  <c r="T13" i="51"/>
  <c r="X13" i="51"/>
  <c r="Z13" i="51"/>
  <c r="AD13" i="51"/>
  <c r="AF13" i="51"/>
  <c r="E14" i="51"/>
  <c r="AR87" i="51"/>
  <c r="AT87" i="51"/>
  <c r="AY87" i="51"/>
  <c r="BA87" i="51"/>
  <c r="BE87" i="51"/>
  <c r="BG87" i="51"/>
  <c r="BM14" i="51"/>
  <c r="BQ87" i="51"/>
  <c r="BS87" i="51"/>
  <c r="DV87" i="51"/>
  <c r="DX87" i="51"/>
  <c r="EE14" i="51"/>
  <c r="EL14" i="51"/>
  <c r="EQ87" i="51"/>
  <c r="ES87" i="51"/>
  <c r="EX87" i="51"/>
  <c r="EZ87" i="51"/>
  <c r="BM16" i="51"/>
  <c r="EE16" i="51"/>
  <c r="EL16" i="51"/>
  <c r="FY87" i="51"/>
  <c r="GA87" i="51"/>
  <c r="GE87" i="51"/>
  <c r="GG87" i="51"/>
  <c r="BM18" i="51"/>
  <c r="EE18" i="51"/>
  <c r="EL18" i="51"/>
  <c r="BN20" i="51"/>
  <c r="D21" i="51"/>
  <c r="BL22" i="51"/>
  <c r="EK22" i="51"/>
  <c r="ED24" i="51"/>
  <c r="FS24" i="51"/>
  <c r="D25" i="51"/>
  <c r="BL26" i="51"/>
  <c r="ED28" i="51"/>
  <c r="D29" i="51"/>
  <c r="BL30" i="51"/>
  <c r="EK30" i="51"/>
  <c r="ED32" i="51"/>
  <c r="FS32" i="51"/>
  <c r="D33" i="51"/>
  <c r="BL34" i="51"/>
  <c r="ED36" i="51"/>
  <c r="D37" i="51"/>
  <c r="BL38" i="51"/>
  <c r="ED40" i="51"/>
  <c r="D41" i="51"/>
  <c r="BL42" i="51"/>
  <c r="ED44" i="51"/>
  <c r="D45" i="51"/>
  <c r="BL46" i="51"/>
  <c r="FE87" i="51"/>
  <c r="ED48" i="51"/>
  <c r="D49" i="51"/>
  <c r="BL52" i="51"/>
  <c r="ED52" i="51"/>
  <c r="EK52" i="51"/>
  <c r="D53" i="51"/>
  <c r="BL56" i="51"/>
  <c r="ED56" i="51"/>
  <c r="EK56" i="51"/>
  <c r="D57" i="51"/>
  <c r="BM60" i="51"/>
  <c r="EC60" i="51"/>
  <c r="EL60" i="51"/>
  <c r="FR60" i="51"/>
  <c r="FT62" i="51"/>
  <c r="BM64" i="51"/>
  <c r="BM68" i="51"/>
  <c r="EC68" i="51"/>
  <c r="EL68" i="51"/>
  <c r="FR68" i="51"/>
  <c r="FT70" i="51"/>
  <c r="BM72" i="51"/>
  <c r="BM76" i="51"/>
  <c r="EC76" i="51"/>
  <c r="EL76" i="51"/>
  <c r="FR76" i="51"/>
  <c r="BK80" i="51"/>
  <c r="EE80" i="51"/>
  <c r="EJ80" i="51"/>
  <c r="FT80" i="51"/>
  <c r="FG87" i="51"/>
  <c r="FK87" i="51"/>
  <c r="FM87" i="51"/>
  <c r="D60" i="51"/>
  <c r="D64" i="51"/>
  <c r="D68" i="51"/>
  <c r="D72" i="51"/>
  <c r="D76" i="51"/>
  <c r="D82" i="51"/>
  <c r="CE5" i="51" l="1"/>
  <c r="CL5" i="51"/>
  <c r="HN79" i="51"/>
  <c r="HR83" i="51"/>
  <c r="HR55" i="51"/>
  <c r="HR23" i="51"/>
  <c r="HP67" i="51"/>
  <c r="HP51" i="51"/>
  <c r="HN63" i="51"/>
  <c r="HR71" i="51"/>
  <c r="HN23" i="51"/>
  <c r="HP27" i="51"/>
  <c r="HN55" i="51"/>
  <c r="HP59" i="51"/>
  <c r="HR63" i="51"/>
  <c r="HN71" i="51"/>
  <c r="HP75" i="51"/>
  <c r="HR79" i="51"/>
  <c r="HN83" i="51"/>
  <c r="HP23" i="51"/>
  <c r="HN27" i="51"/>
  <c r="HR27" i="51"/>
  <c r="HN51" i="51"/>
  <c r="HR51" i="51"/>
  <c r="HP55" i="51"/>
  <c r="HN59" i="51"/>
  <c r="HR59" i="51"/>
  <c r="HP63" i="51"/>
  <c r="HN67" i="51"/>
  <c r="HR67" i="51"/>
  <c r="HP71" i="51"/>
  <c r="HN75" i="51"/>
  <c r="HR75" i="51"/>
  <c r="HP79" i="51"/>
  <c r="GS85" i="51"/>
  <c r="GQ25" i="51"/>
  <c r="GQ85" i="51"/>
  <c r="HQ82" i="51"/>
  <c r="HO82" i="51"/>
  <c r="HM82" i="51"/>
  <c r="HR82" i="51"/>
  <c r="HP82" i="51"/>
  <c r="HN82" i="51"/>
  <c r="HQ84" i="51"/>
  <c r="HO84" i="51"/>
  <c r="HM84" i="51"/>
  <c r="HR84" i="51"/>
  <c r="HP84" i="51"/>
  <c r="HN84" i="51"/>
  <c r="HQ78" i="51"/>
  <c r="HO78" i="51"/>
  <c r="HM78" i="51"/>
  <c r="HQ74" i="51"/>
  <c r="HO74" i="51"/>
  <c r="HM74" i="51"/>
  <c r="HR78" i="51"/>
  <c r="HP78" i="51"/>
  <c r="HN78" i="51"/>
  <c r="HR74" i="51"/>
  <c r="HP74" i="51"/>
  <c r="HN74" i="51"/>
  <c r="HQ80" i="51"/>
  <c r="HO80" i="51"/>
  <c r="HM80" i="51"/>
  <c r="HQ76" i="51"/>
  <c r="HO76" i="51"/>
  <c r="HM76" i="51"/>
  <c r="HR80" i="51"/>
  <c r="HP80" i="51"/>
  <c r="HN80" i="51"/>
  <c r="HR76" i="51"/>
  <c r="HP76" i="51"/>
  <c r="HN76" i="51"/>
  <c r="HQ72" i="51"/>
  <c r="HO72" i="51"/>
  <c r="HM72" i="51"/>
  <c r="HQ68" i="51"/>
  <c r="HO68" i="51"/>
  <c r="HM68" i="51"/>
  <c r="HR72" i="51"/>
  <c r="HP72" i="51"/>
  <c r="HN72" i="51"/>
  <c r="HR68" i="51"/>
  <c r="HP68" i="51"/>
  <c r="HN68" i="51"/>
  <c r="HQ70" i="51"/>
  <c r="HO70" i="51"/>
  <c r="HM70" i="51"/>
  <c r="HQ66" i="51"/>
  <c r="HO66" i="51"/>
  <c r="HM66" i="51"/>
  <c r="HR70" i="51"/>
  <c r="HP70" i="51"/>
  <c r="HN70" i="51"/>
  <c r="HR66" i="51"/>
  <c r="HP66" i="51"/>
  <c r="HN66" i="51"/>
  <c r="HQ62" i="51"/>
  <c r="HO62" i="51"/>
  <c r="HM62" i="51"/>
  <c r="HQ58" i="51"/>
  <c r="HO58" i="51"/>
  <c r="HM58" i="51"/>
  <c r="HR62" i="51"/>
  <c r="HP62" i="51"/>
  <c r="HN62" i="51"/>
  <c r="HR58" i="51"/>
  <c r="HP58" i="51"/>
  <c r="HN58" i="51"/>
  <c r="HQ64" i="51"/>
  <c r="HO64" i="51"/>
  <c r="HM64" i="51"/>
  <c r="HQ60" i="51"/>
  <c r="HO60" i="51"/>
  <c r="HM60" i="51"/>
  <c r="HR64" i="51"/>
  <c r="HP64" i="51"/>
  <c r="HN64" i="51"/>
  <c r="HR60" i="51"/>
  <c r="HP60" i="51"/>
  <c r="HN60" i="51"/>
  <c r="GS29" i="51"/>
  <c r="GQ65" i="51"/>
  <c r="HQ54" i="51"/>
  <c r="HO54" i="51"/>
  <c r="HM54" i="51"/>
  <c r="HQ50" i="51"/>
  <c r="HO50" i="51"/>
  <c r="HM50" i="51"/>
  <c r="HR54" i="51"/>
  <c r="HP54" i="51"/>
  <c r="HN54" i="51"/>
  <c r="HR50" i="51"/>
  <c r="HP50" i="51"/>
  <c r="HN50" i="51"/>
  <c r="HQ56" i="51"/>
  <c r="HO56" i="51"/>
  <c r="HM56" i="51"/>
  <c r="HQ52" i="51"/>
  <c r="HO52" i="51"/>
  <c r="HM52" i="51"/>
  <c r="HR56" i="51"/>
  <c r="HP56" i="51"/>
  <c r="HN56" i="51"/>
  <c r="HR52" i="51"/>
  <c r="HP52" i="51"/>
  <c r="HN52" i="51"/>
  <c r="HO26" i="51"/>
  <c r="HQ26" i="51"/>
  <c r="HP26" i="51"/>
  <c r="HR26" i="51"/>
  <c r="HO28" i="51"/>
  <c r="HQ28" i="51"/>
  <c r="HP28" i="51"/>
  <c r="HR28" i="51"/>
  <c r="HQ22" i="51"/>
  <c r="HM26" i="51"/>
  <c r="HR22" i="51"/>
  <c r="HN26" i="51"/>
  <c r="HQ24" i="51"/>
  <c r="HM28" i="51"/>
  <c r="HR24" i="51"/>
  <c r="HN28" i="51"/>
  <c r="HM22" i="51"/>
  <c r="HO22" i="51"/>
  <c r="HN22" i="51"/>
  <c r="HP22" i="51"/>
  <c r="HM24" i="51"/>
  <c r="HO24" i="51"/>
  <c r="HN24" i="51"/>
  <c r="HP24" i="51"/>
  <c r="GO61" i="51"/>
  <c r="GS69" i="51"/>
  <c r="GO29" i="51"/>
  <c r="GO53" i="51"/>
  <c r="GQ57" i="51"/>
  <c r="GS61" i="51"/>
  <c r="GO69" i="51"/>
  <c r="GQ73" i="51"/>
  <c r="HE85" i="51"/>
  <c r="HC85" i="51"/>
  <c r="HA85" i="51"/>
  <c r="HE84" i="51"/>
  <c r="HC84" i="51"/>
  <c r="HA84" i="51"/>
  <c r="HE83" i="51"/>
  <c r="HC83" i="51"/>
  <c r="HA83" i="51"/>
  <c r="HE82" i="51"/>
  <c r="HC82" i="51"/>
  <c r="HA82" i="51"/>
  <c r="HF85" i="51"/>
  <c r="HD85" i="51"/>
  <c r="HB85" i="51"/>
  <c r="HF84" i="51"/>
  <c r="HD84" i="51"/>
  <c r="HB84" i="51"/>
  <c r="HF83" i="51"/>
  <c r="HD83" i="51"/>
  <c r="HB83" i="51"/>
  <c r="HF82" i="51"/>
  <c r="HD82" i="51"/>
  <c r="HB82" i="51"/>
  <c r="HE81" i="51"/>
  <c r="HC81" i="51"/>
  <c r="HA81" i="51"/>
  <c r="HE77" i="51"/>
  <c r="HC77" i="51"/>
  <c r="HA77" i="51"/>
  <c r="HE80" i="51"/>
  <c r="HC80" i="51"/>
  <c r="HA80" i="51"/>
  <c r="HE76" i="51"/>
  <c r="HC76" i="51"/>
  <c r="HA76" i="51"/>
  <c r="HE79" i="51"/>
  <c r="HC79" i="51"/>
  <c r="HA79" i="51"/>
  <c r="HE75" i="51"/>
  <c r="HC75" i="51"/>
  <c r="HA75" i="51"/>
  <c r="HE78" i="51"/>
  <c r="HC78" i="51"/>
  <c r="HA78" i="51"/>
  <c r="HE74" i="51"/>
  <c r="HC74" i="51"/>
  <c r="HA74" i="51"/>
  <c r="HF81" i="51"/>
  <c r="HD81" i="51"/>
  <c r="HB81" i="51"/>
  <c r="HF77" i="51"/>
  <c r="HD77" i="51"/>
  <c r="HB77" i="51"/>
  <c r="HF80" i="51"/>
  <c r="HD80" i="51"/>
  <c r="HB80" i="51"/>
  <c r="HF76" i="51"/>
  <c r="HD76" i="51"/>
  <c r="HB76" i="51"/>
  <c r="HF79" i="51"/>
  <c r="HD79" i="51"/>
  <c r="HB79" i="51"/>
  <c r="HF75" i="51"/>
  <c r="HD75" i="51"/>
  <c r="HB75" i="51"/>
  <c r="HF78" i="51"/>
  <c r="HD78" i="51"/>
  <c r="HB78" i="51"/>
  <c r="HF74" i="51"/>
  <c r="HD74" i="51"/>
  <c r="HB74" i="51"/>
  <c r="GO77" i="51"/>
  <c r="HE73" i="51"/>
  <c r="HC73" i="51"/>
  <c r="HA73" i="51"/>
  <c r="HE69" i="51"/>
  <c r="HC69" i="51"/>
  <c r="HA69" i="51"/>
  <c r="HE72" i="51"/>
  <c r="HC72" i="51"/>
  <c r="HA72" i="51"/>
  <c r="HE68" i="51"/>
  <c r="HC68" i="51"/>
  <c r="HA68" i="51"/>
  <c r="HE71" i="51"/>
  <c r="HC71" i="51"/>
  <c r="HA71" i="51"/>
  <c r="HE67" i="51"/>
  <c r="HC67" i="51"/>
  <c r="HA67" i="51"/>
  <c r="HE70" i="51"/>
  <c r="HC70" i="51"/>
  <c r="HA70" i="51"/>
  <c r="HE66" i="51"/>
  <c r="HC66" i="51"/>
  <c r="HA66" i="51"/>
  <c r="HF73" i="51"/>
  <c r="HD73" i="51"/>
  <c r="HB73" i="51"/>
  <c r="HF69" i="51"/>
  <c r="HD69" i="51"/>
  <c r="HB69" i="51"/>
  <c r="HF72" i="51"/>
  <c r="HD72" i="51"/>
  <c r="HB72" i="51"/>
  <c r="HF68" i="51"/>
  <c r="HD68" i="51"/>
  <c r="HB68" i="51"/>
  <c r="HF71" i="51"/>
  <c r="HD71" i="51"/>
  <c r="HB71" i="51"/>
  <c r="HF67" i="51"/>
  <c r="HD67" i="51"/>
  <c r="HB67" i="51"/>
  <c r="HF70" i="51"/>
  <c r="HD70" i="51"/>
  <c r="HB70" i="51"/>
  <c r="HF66" i="51"/>
  <c r="HD66" i="51"/>
  <c r="HB66" i="51"/>
  <c r="HE65" i="51"/>
  <c r="HC65" i="51"/>
  <c r="HA65" i="51"/>
  <c r="HE61" i="51"/>
  <c r="HC61" i="51"/>
  <c r="HA61" i="51"/>
  <c r="HE64" i="51"/>
  <c r="HC64" i="51"/>
  <c r="HA64" i="51"/>
  <c r="HE60" i="51"/>
  <c r="HC60" i="51"/>
  <c r="HA60" i="51"/>
  <c r="HE63" i="51"/>
  <c r="HC63" i="51"/>
  <c r="HA63" i="51"/>
  <c r="HE59" i="51"/>
  <c r="HC59" i="51"/>
  <c r="HA59" i="51"/>
  <c r="HE62" i="51"/>
  <c r="HC62" i="51"/>
  <c r="HA62" i="51"/>
  <c r="HE58" i="51"/>
  <c r="HC58" i="51"/>
  <c r="HA58" i="51"/>
  <c r="HF65" i="51"/>
  <c r="HD65" i="51"/>
  <c r="HB65" i="51"/>
  <c r="HF61" i="51"/>
  <c r="HD61" i="51"/>
  <c r="HB61" i="51"/>
  <c r="HF64" i="51"/>
  <c r="HD64" i="51"/>
  <c r="HB64" i="51"/>
  <c r="HF60" i="51"/>
  <c r="HD60" i="51"/>
  <c r="HB60" i="51"/>
  <c r="HF63" i="51"/>
  <c r="HD63" i="51"/>
  <c r="HB63" i="51"/>
  <c r="HF59" i="51"/>
  <c r="HD59" i="51"/>
  <c r="HB59" i="51"/>
  <c r="HF62" i="51"/>
  <c r="HD62" i="51"/>
  <c r="HB62" i="51"/>
  <c r="HF58" i="51"/>
  <c r="HD58" i="51"/>
  <c r="HB58" i="51"/>
  <c r="HE57" i="51"/>
  <c r="HC57" i="51"/>
  <c r="HA57" i="51"/>
  <c r="HE53" i="51"/>
  <c r="HC53" i="51"/>
  <c r="HA53" i="51"/>
  <c r="HE56" i="51"/>
  <c r="HC56" i="51"/>
  <c r="HA56" i="51"/>
  <c r="HE52" i="51"/>
  <c r="HC52" i="51"/>
  <c r="HA52" i="51"/>
  <c r="HE55" i="51"/>
  <c r="HC55" i="51"/>
  <c r="HA55" i="51"/>
  <c r="HE51" i="51"/>
  <c r="HC51" i="51"/>
  <c r="HA51" i="51"/>
  <c r="HE54" i="51"/>
  <c r="HC54" i="51"/>
  <c r="HA54" i="51"/>
  <c r="HE50" i="51"/>
  <c r="HC50" i="51"/>
  <c r="HA50" i="51"/>
  <c r="HF57" i="51"/>
  <c r="HD57" i="51"/>
  <c r="HB57" i="51"/>
  <c r="HF53" i="51"/>
  <c r="HD53" i="51"/>
  <c r="HB53" i="51"/>
  <c r="HF56" i="51"/>
  <c r="HD56" i="51"/>
  <c r="HB56" i="51"/>
  <c r="HF52" i="51"/>
  <c r="HD52" i="51"/>
  <c r="HB52" i="51"/>
  <c r="HF55" i="51"/>
  <c r="HD55" i="51"/>
  <c r="HB55" i="51"/>
  <c r="HF51" i="51"/>
  <c r="HD51" i="51"/>
  <c r="HB51" i="51"/>
  <c r="HF54" i="51"/>
  <c r="HD54" i="51"/>
  <c r="HB54" i="51"/>
  <c r="HF50" i="51"/>
  <c r="HD50" i="51"/>
  <c r="HB50" i="51"/>
  <c r="HC29" i="51"/>
  <c r="HE29" i="51"/>
  <c r="HC28" i="51"/>
  <c r="HE28" i="51"/>
  <c r="HC27" i="51"/>
  <c r="HE27" i="51"/>
  <c r="HC26" i="51"/>
  <c r="HE26" i="51"/>
  <c r="HD29" i="51"/>
  <c r="HF29" i="51"/>
  <c r="HD28" i="51"/>
  <c r="HF28" i="51"/>
  <c r="HD27" i="51"/>
  <c r="HF27" i="51"/>
  <c r="HD26" i="51"/>
  <c r="HF26" i="51"/>
  <c r="HE25" i="51"/>
  <c r="HA29" i="51"/>
  <c r="HE24" i="51"/>
  <c r="HA28" i="51"/>
  <c r="HE23" i="51"/>
  <c r="HA27" i="51"/>
  <c r="HE22" i="51"/>
  <c r="HA26" i="51"/>
  <c r="HF25" i="51"/>
  <c r="HB29" i="51"/>
  <c r="HF24" i="51"/>
  <c r="HB28" i="51"/>
  <c r="HF23" i="51"/>
  <c r="HB27" i="51"/>
  <c r="HF22" i="51"/>
  <c r="HB26" i="51"/>
  <c r="HA25" i="51"/>
  <c r="HC25" i="51"/>
  <c r="HA24" i="51"/>
  <c r="HC24" i="51"/>
  <c r="HA23" i="51"/>
  <c r="HC23" i="51"/>
  <c r="HA22" i="51"/>
  <c r="HC22" i="51"/>
  <c r="HB25" i="51"/>
  <c r="HD25" i="51"/>
  <c r="HB24" i="51"/>
  <c r="HD24" i="51"/>
  <c r="HB23" i="51"/>
  <c r="HD23" i="51"/>
  <c r="HB22" i="51"/>
  <c r="HD22" i="51"/>
  <c r="GS77" i="51"/>
  <c r="GQ81" i="51"/>
  <c r="GZ84" i="51"/>
  <c r="GX84" i="51"/>
  <c r="GV84" i="51"/>
  <c r="GZ82" i="51"/>
  <c r="GX82" i="51"/>
  <c r="GV82" i="51"/>
  <c r="GY85" i="51"/>
  <c r="GW85" i="51"/>
  <c r="GU85" i="51"/>
  <c r="GY84" i="51"/>
  <c r="GW84" i="51"/>
  <c r="GU84" i="51"/>
  <c r="GY83" i="51"/>
  <c r="GW83" i="51"/>
  <c r="GU83" i="51"/>
  <c r="GY82" i="51"/>
  <c r="GW82" i="51"/>
  <c r="GU82" i="51"/>
  <c r="GZ85" i="51"/>
  <c r="GX85" i="51"/>
  <c r="GV85" i="51"/>
  <c r="GZ83" i="51"/>
  <c r="GX83" i="51"/>
  <c r="GV83" i="51"/>
  <c r="GO85" i="51"/>
  <c r="GZ80" i="51"/>
  <c r="GX80" i="51"/>
  <c r="GV80" i="51"/>
  <c r="GZ76" i="51"/>
  <c r="GX76" i="51"/>
  <c r="GV76" i="51"/>
  <c r="GZ78" i="51"/>
  <c r="GX78" i="51"/>
  <c r="GV78" i="51"/>
  <c r="GZ74" i="51"/>
  <c r="GX74" i="51"/>
  <c r="GV74" i="51"/>
  <c r="GY81" i="51"/>
  <c r="GW81" i="51"/>
  <c r="GU81" i="51"/>
  <c r="GY77" i="51"/>
  <c r="GW77" i="51"/>
  <c r="GU77" i="51"/>
  <c r="GY80" i="51"/>
  <c r="GW80" i="51"/>
  <c r="GU80" i="51"/>
  <c r="GY76" i="51"/>
  <c r="GW76" i="51"/>
  <c r="GU76" i="51"/>
  <c r="GY79" i="51"/>
  <c r="GW79" i="51"/>
  <c r="GU79" i="51"/>
  <c r="GY75" i="51"/>
  <c r="GW75" i="51"/>
  <c r="GU75" i="51"/>
  <c r="GY78" i="51"/>
  <c r="GW78" i="51"/>
  <c r="GU78" i="51"/>
  <c r="GY74" i="51"/>
  <c r="GW74" i="51"/>
  <c r="GU74" i="51"/>
  <c r="GZ81" i="51"/>
  <c r="GX81" i="51"/>
  <c r="GV81" i="51"/>
  <c r="GZ77" i="51"/>
  <c r="GX77" i="51"/>
  <c r="GV77" i="51"/>
  <c r="GZ79" i="51"/>
  <c r="GX79" i="51"/>
  <c r="GV79" i="51"/>
  <c r="GZ75" i="51"/>
  <c r="GX75" i="51"/>
  <c r="GV75" i="51"/>
  <c r="GO25" i="51"/>
  <c r="GS25" i="51"/>
  <c r="GQ29" i="51"/>
  <c r="GQ53" i="51"/>
  <c r="GO57" i="51"/>
  <c r="GS57" i="51"/>
  <c r="GQ61" i="51"/>
  <c r="GO65" i="51"/>
  <c r="GS65" i="51"/>
  <c r="GQ69" i="51"/>
  <c r="GO73" i="51"/>
  <c r="GS73" i="51"/>
  <c r="GQ77" i="51"/>
  <c r="GO81" i="51"/>
  <c r="GS81" i="51"/>
  <c r="GZ72" i="51"/>
  <c r="GX72" i="51"/>
  <c r="GV72" i="51"/>
  <c r="GZ68" i="51"/>
  <c r="GX68" i="51"/>
  <c r="GV68" i="51"/>
  <c r="GZ70" i="51"/>
  <c r="GX70" i="51"/>
  <c r="GV70" i="51"/>
  <c r="GZ66" i="51"/>
  <c r="GX66" i="51"/>
  <c r="GV66" i="51"/>
  <c r="GY73" i="51"/>
  <c r="GW73" i="51"/>
  <c r="GU73" i="51"/>
  <c r="GY69" i="51"/>
  <c r="GW69" i="51"/>
  <c r="GU69" i="51"/>
  <c r="GY72" i="51"/>
  <c r="GW72" i="51"/>
  <c r="GU72" i="51"/>
  <c r="GY68" i="51"/>
  <c r="GW68" i="51"/>
  <c r="GU68" i="51"/>
  <c r="GY71" i="51"/>
  <c r="GW71" i="51"/>
  <c r="GU71" i="51"/>
  <c r="GY67" i="51"/>
  <c r="GW67" i="51"/>
  <c r="GU67" i="51"/>
  <c r="GY70" i="51"/>
  <c r="GW70" i="51"/>
  <c r="GU70" i="51"/>
  <c r="GY66" i="51"/>
  <c r="GW66" i="51"/>
  <c r="GU66" i="51"/>
  <c r="GZ73" i="51"/>
  <c r="GX73" i="51"/>
  <c r="GV73" i="51"/>
  <c r="GZ69" i="51"/>
  <c r="GX69" i="51"/>
  <c r="GV69" i="51"/>
  <c r="GZ71" i="51"/>
  <c r="GX71" i="51"/>
  <c r="GV71" i="51"/>
  <c r="GZ67" i="51"/>
  <c r="GX67" i="51"/>
  <c r="GV67" i="51"/>
  <c r="GZ64" i="51"/>
  <c r="GX64" i="51"/>
  <c r="GV64" i="51"/>
  <c r="GZ60" i="51"/>
  <c r="GX60" i="51"/>
  <c r="GV60" i="51"/>
  <c r="GZ62" i="51"/>
  <c r="GX62" i="51"/>
  <c r="GV62" i="51"/>
  <c r="GZ58" i="51"/>
  <c r="GX58" i="51"/>
  <c r="GV58" i="51"/>
  <c r="GY65" i="51"/>
  <c r="GW65" i="51"/>
  <c r="GU65" i="51"/>
  <c r="GY61" i="51"/>
  <c r="GW61" i="51"/>
  <c r="GU61" i="51"/>
  <c r="GY64" i="51"/>
  <c r="GW64" i="51"/>
  <c r="GU64" i="51"/>
  <c r="GY60" i="51"/>
  <c r="GW60" i="51"/>
  <c r="GU60" i="51"/>
  <c r="GY63" i="51"/>
  <c r="GW63" i="51"/>
  <c r="GU63" i="51"/>
  <c r="GY59" i="51"/>
  <c r="GW59" i="51"/>
  <c r="GU59" i="51"/>
  <c r="GY62" i="51"/>
  <c r="GW62" i="51"/>
  <c r="GU62" i="51"/>
  <c r="GY58" i="51"/>
  <c r="GW58" i="51"/>
  <c r="GU58" i="51"/>
  <c r="GZ65" i="51"/>
  <c r="GX65" i="51"/>
  <c r="GV65" i="51"/>
  <c r="GZ61" i="51"/>
  <c r="GX61" i="51"/>
  <c r="GV61" i="51"/>
  <c r="GZ63" i="51"/>
  <c r="GX63" i="51"/>
  <c r="GV63" i="51"/>
  <c r="GZ59" i="51"/>
  <c r="GX59" i="51"/>
  <c r="GV59" i="51"/>
  <c r="GZ56" i="51"/>
  <c r="GX56" i="51"/>
  <c r="GV56" i="51"/>
  <c r="GZ52" i="51"/>
  <c r="GX52" i="51"/>
  <c r="GV52" i="51"/>
  <c r="GZ54" i="51"/>
  <c r="GX54" i="51"/>
  <c r="GV54" i="51"/>
  <c r="GZ50" i="51"/>
  <c r="GX50" i="51"/>
  <c r="GV50" i="51"/>
  <c r="GY57" i="51"/>
  <c r="GW57" i="51"/>
  <c r="GU57" i="51"/>
  <c r="GY53" i="51"/>
  <c r="GW53" i="51"/>
  <c r="GU53" i="51"/>
  <c r="GY56" i="51"/>
  <c r="GW56" i="51"/>
  <c r="GU56" i="51"/>
  <c r="GY52" i="51"/>
  <c r="GW52" i="51"/>
  <c r="GU52" i="51"/>
  <c r="GY55" i="51"/>
  <c r="GW55" i="51"/>
  <c r="GU55" i="51"/>
  <c r="GY51" i="51"/>
  <c r="GW51" i="51"/>
  <c r="GU51" i="51"/>
  <c r="GY54" i="51"/>
  <c r="GW54" i="51"/>
  <c r="GU54" i="51"/>
  <c r="GY50" i="51"/>
  <c r="GW50" i="51"/>
  <c r="GU50" i="51"/>
  <c r="GZ57" i="51"/>
  <c r="GX57" i="51"/>
  <c r="GV57" i="51"/>
  <c r="GZ53" i="51"/>
  <c r="GX53" i="51"/>
  <c r="GV53" i="51"/>
  <c r="GZ55" i="51"/>
  <c r="GX55" i="51"/>
  <c r="GV55" i="51"/>
  <c r="GZ51" i="51"/>
  <c r="GX51" i="51"/>
  <c r="GV51" i="51"/>
  <c r="GX28" i="51"/>
  <c r="GZ28" i="51"/>
  <c r="GX26" i="51"/>
  <c r="GZ26" i="51"/>
  <c r="GW29" i="51"/>
  <c r="GY29" i="51"/>
  <c r="GW28" i="51"/>
  <c r="GY28" i="51"/>
  <c r="GW27" i="51"/>
  <c r="GY27" i="51"/>
  <c r="GW26" i="51"/>
  <c r="GY26" i="51"/>
  <c r="GX29" i="51"/>
  <c r="GZ29" i="51"/>
  <c r="GX27" i="51"/>
  <c r="GZ27" i="51"/>
  <c r="GZ24" i="51"/>
  <c r="GV28" i="51"/>
  <c r="GZ22" i="51"/>
  <c r="GV26" i="51"/>
  <c r="GY25" i="51"/>
  <c r="GU29" i="51"/>
  <c r="GY24" i="51"/>
  <c r="GU28" i="51"/>
  <c r="GY23" i="51"/>
  <c r="GU27" i="51"/>
  <c r="GY22" i="51"/>
  <c r="GU26" i="51"/>
  <c r="GZ25" i="51"/>
  <c r="GV29" i="51"/>
  <c r="GZ23" i="51"/>
  <c r="GV27" i="51"/>
  <c r="GV24" i="51"/>
  <c r="GX24" i="51"/>
  <c r="GV22" i="51"/>
  <c r="GX22" i="51"/>
  <c r="GU25" i="51"/>
  <c r="GW25" i="51"/>
  <c r="GU24" i="51"/>
  <c r="GW24" i="51"/>
  <c r="GU23" i="51"/>
  <c r="GW23" i="51"/>
  <c r="GU22" i="51"/>
  <c r="GW22" i="51"/>
  <c r="GV25" i="51"/>
  <c r="GX25" i="51"/>
  <c r="GV23" i="51"/>
  <c r="GX23" i="51"/>
  <c r="GT82" i="51"/>
  <c r="GR82" i="51"/>
  <c r="GP82" i="51"/>
  <c r="GS82" i="51"/>
  <c r="GQ82" i="51"/>
  <c r="GO82" i="51"/>
  <c r="GT84" i="51"/>
  <c r="GR84" i="51"/>
  <c r="GP84" i="51"/>
  <c r="GS84" i="51"/>
  <c r="GQ84" i="51"/>
  <c r="GO84" i="51"/>
  <c r="GT78" i="51"/>
  <c r="GR78" i="51"/>
  <c r="GP78" i="51"/>
  <c r="GT74" i="51"/>
  <c r="GR74" i="51"/>
  <c r="GP74" i="51"/>
  <c r="GS78" i="51"/>
  <c r="GQ78" i="51"/>
  <c r="GO78" i="51"/>
  <c r="GS74" i="51"/>
  <c r="GQ74" i="51"/>
  <c r="GO74" i="51"/>
  <c r="GT80" i="51"/>
  <c r="GR80" i="51"/>
  <c r="GP80" i="51"/>
  <c r="GT76" i="51"/>
  <c r="GR76" i="51"/>
  <c r="GP76" i="51"/>
  <c r="GS80" i="51"/>
  <c r="GQ80" i="51"/>
  <c r="GO80" i="51"/>
  <c r="GS76" i="51"/>
  <c r="GQ76" i="51"/>
  <c r="GO76" i="51"/>
  <c r="GT70" i="51"/>
  <c r="GR70" i="51"/>
  <c r="GP70" i="51"/>
  <c r="GT66" i="51"/>
  <c r="GR66" i="51"/>
  <c r="GP66" i="51"/>
  <c r="GS70" i="51"/>
  <c r="GQ70" i="51"/>
  <c r="GO70" i="51"/>
  <c r="GS66" i="51"/>
  <c r="GQ66" i="51"/>
  <c r="GO66" i="51"/>
  <c r="GT72" i="51"/>
  <c r="GR72" i="51"/>
  <c r="GP72" i="51"/>
  <c r="GT68" i="51"/>
  <c r="GR68" i="51"/>
  <c r="GP68" i="51"/>
  <c r="GS72" i="51"/>
  <c r="GQ72" i="51"/>
  <c r="GO72" i="51"/>
  <c r="GS68" i="51"/>
  <c r="GQ68" i="51"/>
  <c r="GO68" i="51"/>
  <c r="GT62" i="51"/>
  <c r="GR62" i="51"/>
  <c r="GP62" i="51"/>
  <c r="GT58" i="51"/>
  <c r="GR58" i="51"/>
  <c r="GP58" i="51"/>
  <c r="GS62" i="51"/>
  <c r="GQ62" i="51"/>
  <c r="GO62" i="51"/>
  <c r="GS58" i="51"/>
  <c r="GQ58" i="51"/>
  <c r="GO58" i="51"/>
  <c r="GT64" i="51"/>
  <c r="GR64" i="51"/>
  <c r="GP64" i="51"/>
  <c r="GT60" i="51"/>
  <c r="GR60" i="51"/>
  <c r="GP60" i="51"/>
  <c r="GS64" i="51"/>
  <c r="GQ64" i="51"/>
  <c r="GO64" i="51"/>
  <c r="GS60" i="51"/>
  <c r="GQ60" i="51"/>
  <c r="GO60" i="51"/>
  <c r="GT54" i="51"/>
  <c r="GR54" i="51"/>
  <c r="GP54" i="51"/>
  <c r="GT50" i="51"/>
  <c r="GR50" i="51"/>
  <c r="GP50" i="51"/>
  <c r="GS54" i="51"/>
  <c r="GQ54" i="51"/>
  <c r="GO54" i="51"/>
  <c r="GS50" i="51"/>
  <c r="GQ50" i="51"/>
  <c r="GO50" i="51"/>
  <c r="GT56" i="51"/>
  <c r="GR56" i="51"/>
  <c r="GP56" i="51"/>
  <c r="GT52" i="51"/>
  <c r="GR52" i="51"/>
  <c r="GP52" i="51"/>
  <c r="GS56" i="51"/>
  <c r="GQ56" i="51"/>
  <c r="GO56" i="51"/>
  <c r="GS52" i="51"/>
  <c r="GQ52" i="51"/>
  <c r="GO52" i="51"/>
  <c r="GR26" i="51"/>
  <c r="GT26" i="51"/>
  <c r="GQ26" i="51"/>
  <c r="GS26" i="51"/>
  <c r="GR28" i="51"/>
  <c r="GT28" i="51"/>
  <c r="GQ28" i="51"/>
  <c r="GS28" i="51"/>
  <c r="GT22" i="51"/>
  <c r="GP26" i="51"/>
  <c r="GS22" i="51"/>
  <c r="GO26" i="51"/>
  <c r="GT24" i="51"/>
  <c r="GP28" i="51"/>
  <c r="GS24" i="51"/>
  <c r="GO28" i="51"/>
  <c r="GP22" i="51"/>
  <c r="GR22" i="51"/>
  <c r="GO22" i="51"/>
  <c r="GQ22" i="51"/>
  <c r="GP24" i="51"/>
  <c r="GR24" i="51"/>
  <c r="GO24" i="51"/>
  <c r="GQ24" i="51"/>
  <c r="CF5" i="51"/>
  <c r="CJ5" i="51"/>
  <c r="CG5" i="51"/>
  <c r="CK5" i="51"/>
  <c r="CM5" i="51"/>
  <c r="DJ102" i="51"/>
  <c r="DI102" i="51"/>
  <c r="DI100" i="51"/>
  <c r="DJ100" i="51"/>
  <c r="GJ89" i="51"/>
  <c r="GD89" i="51"/>
  <c r="FP89" i="51"/>
  <c r="FJ89" i="51"/>
  <c r="FC89" i="51"/>
  <c r="A130" i="51" s="1"/>
  <c r="A116" i="50" s="1"/>
  <c r="EV89" i="51"/>
  <c r="EA89" i="51"/>
  <c r="A120" i="51" s="1"/>
  <c r="A106" i="50" s="1"/>
  <c r="CO11" i="51"/>
  <c r="CI11" i="51"/>
  <c r="CC11" i="51"/>
  <c r="CC7" i="51"/>
  <c r="BJ89" i="51"/>
  <c r="BD89" i="51"/>
  <c r="BV89" i="51"/>
  <c r="AW89" i="51"/>
  <c r="V90" i="50"/>
  <c r="EM87" i="51"/>
  <c r="BN87" i="51"/>
  <c r="X90" i="50"/>
  <c r="FU87" i="51"/>
  <c r="EK87" i="51"/>
  <c r="FS87" i="51"/>
  <c r="EJ87" i="51"/>
  <c r="BK87" i="51"/>
  <c r="EC87" i="51"/>
  <c r="BL87" i="51"/>
  <c r="W90" i="50"/>
  <c r="ED87" i="51"/>
  <c r="FR87" i="51"/>
  <c r="FT87" i="51"/>
  <c r="EF87" i="51"/>
  <c r="EL87" i="51"/>
  <c r="EE87" i="51"/>
  <c r="BM87" i="51"/>
  <c r="BD51" i="12"/>
  <c r="BE51" i="12"/>
  <c r="BH51" i="12"/>
  <c r="BI51" i="12"/>
  <c r="BL51" i="12"/>
  <c r="BM51" i="12"/>
  <c r="CI7" i="51" l="1"/>
  <c r="A136" i="51"/>
  <c r="A122" i="50" s="1"/>
  <c r="CO7" i="51"/>
  <c r="FW89" i="51"/>
  <c r="AC3" i="51" s="1"/>
  <c r="AB5" i="50" s="1"/>
  <c r="EO89" i="51"/>
  <c r="A124" i="51" s="1"/>
  <c r="A110" i="50" s="1"/>
  <c r="EH89" i="51"/>
  <c r="A122" i="51" s="1"/>
  <c r="A108" i="50" s="1"/>
  <c r="BP89" i="51"/>
  <c r="A112" i="51" s="1"/>
  <c r="A98" i="50" s="1"/>
  <c r="A116" i="51"/>
  <c r="A102" i="50" s="1"/>
  <c r="K3" i="51"/>
  <c r="J5" i="50" s="1"/>
  <c r="A110" i="51"/>
  <c r="A96" i="50" s="1"/>
  <c r="A132" i="51"/>
  <c r="A118" i="50" s="1"/>
  <c r="E3" i="51"/>
  <c r="A128" i="51"/>
  <c r="A114" i="50" s="1"/>
  <c r="Q3" i="51"/>
  <c r="P5" i="50" s="1"/>
  <c r="A114" i="51" l="1"/>
  <c r="A100" i="50" s="1"/>
  <c r="A134" i="51"/>
  <c r="A120" i="50" s="1"/>
  <c r="D5" i="50"/>
  <c r="B2" i="51"/>
  <c r="AI21" i="38" s="1"/>
  <c r="BU13" i="20" l="1"/>
  <c r="BU14" i="20"/>
  <c r="BG56" i="14" l="1"/>
  <c r="BG55" i="14"/>
  <c r="BG54" i="14"/>
  <c r="BG53" i="14"/>
  <c r="BG47" i="14"/>
  <c r="BG46" i="14"/>
  <c r="BG45" i="14"/>
  <c r="BG44" i="14"/>
  <c r="A3" i="50" l="1"/>
  <c r="A3" i="52"/>
  <c r="CD14" i="14" l="1"/>
  <c r="B55" i="14" s="1"/>
  <c r="CB14" i="14"/>
  <c r="B53" i="14" l="1"/>
  <c r="B57" i="14"/>
  <c r="A3" i="4" l="1"/>
  <c r="A3" i="13"/>
  <c r="A3" i="6"/>
  <c r="A3" i="2"/>
  <c r="A3" i="19"/>
  <c r="A3" i="3"/>
  <c r="B2" i="33" l="1"/>
  <c r="AI16" i="38" s="1"/>
  <c r="B2" i="32"/>
  <c r="AI14" i="38" s="1"/>
  <c r="B73" i="14" l="1"/>
  <c r="A74" i="13" s="1"/>
  <c r="B71" i="14"/>
  <c r="A72" i="13" s="1"/>
  <c r="B75" i="14" l="1"/>
  <c r="A76" i="13" s="1"/>
  <c r="CI42" i="14"/>
  <c r="CI50" i="14"/>
  <c r="CK50" i="14" s="1"/>
  <c r="B67" i="14" s="1"/>
  <c r="A68" i="13" s="1"/>
  <c r="CK42" i="14" l="1"/>
  <c r="B61" i="14" s="1"/>
  <c r="A62" i="13" s="1"/>
  <c r="CJ42" i="14"/>
  <c r="CL57" i="14"/>
  <c r="B63" i="14"/>
  <c r="A64" i="13" s="1"/>
  <c r="CL45" i="14"/>
  <c r="CJ50" i="14"/>
  <c r="B69" i="14"/>
  <c r="A70" i="13" s="1"/>
  <c r="CL53" i="14"/>
  <c r="F5" i="4"/>
  <c r="B5" i="4"/>
  <c r="B65" i="14" l="1"/>
  <c r="A66" i="13" s="1"/>
  <c r="CL50" i="14"/>
  <c r="B59" i="14"/>
  <c r="A60" i="13" s="1"/>
  <c r="CL42" i="14"/>
  <c r="M5" i="2"/>
  <c r="J5" i="2"/>
  <c r="G5" i="2"/>
  <c r="D5" i="2"/>
  <c r="O9" i="14" l="1"/>
  <c r="B2" i="14" s="1"/>
  <c r="M14" i="33"/>
  <c r="N14" i="33"/>
  <c r="O14" i="33"/>
  <c r="P14" i="33"/>
  <c r="Q14" i="33"/>
  <c r="R14" i="33"/>
  <c r="S14" i="33"/>
  <c r="M15" i="33"/>
  <c r="N15" i="33"/>
  <c r="O15" i="33"/>
  <c r="P15" i="33"/>
  <c r="Q15" i="33"/>
  <c r="R15" i="33"/>
  <c r="S15" i="33"/>
  <c r="L15" i="33"/>
  <c r="L14" i="33"/>
  <c r="D14" i="33"/>
  <c r="E14" i="33"/>
  <c r="F14" i="33"/>
  <c r="G14" i="33"/>
  <c r="H14" i="33"/>
  <c r="I14" i="33"/>
  <c r="J14" i="33"/>
  <c r="D15" i="33"/>
  <c r="E15" i="33"/>
  <c r="F15" i="33"/>
  <c r="G15" i="33"/>
  <c r="H15" i="33"/>
  <c r="I15" i="33"/>
  <c r="J15" i="33"/>
  <c r="C15" i="33"/>
  <c r="C14" i="33"/>
  <c r="Q17" i="33" l="1"/>
  <c r="M17" i="33"/>
  <c r="S17" i="33"/>
  <c r="O17" i="33"/>
  <c r="I17" i="33"/>
  <c r="E17" i="33"/>
  <c r="R17" i="33"/>
  <c r="N17" i="33"/>
  <c r="C17" i="33"/>
  <c r="G17" i="33"/>
  <c r="L17" i="33"/>
  <c r="H17" i="33"/>
  <c r="D17" i="33"/>
  <c r="P17" i="33"/>
  <c r="J17" i="33"/>
  <c r="F17" i="33"/>
  <c r="X14" i="32"/>
  <c r="Y14" i="32"/>
  <c r="X15" i="32"/>
  <c r="Y15" i="32"/>
  <c r="X16" i="32"/>
  <c r="Y16" i="32"/>
  <c r="X17" i="32"/>
  <c r="Y17" i="32"/>
  <c r="W15" i="32"/>
  <c r="W16" i="32"/>
  <c r="W17" i="32"/>
  <c r="W14" i="32"/>
  <c r="N14" i="32"/>
  <c r="O14" i="32"/>
  <c r="P14" i="32"/>
  <c r="Q14" i="32"/>
  <c r="R14" i="32"/>
  <c r="S14" i="32"/>
  <c r="T14" i="32"/>
  <c r="U14" i="32"/>
  <c r="N15" i="32"/>
  <c r="O15" i="32"/>
  <c r="P15" i="32"/>
  <c r="Q15" i="32"/>
  <c r="R15" i="32"/>
  <c r="S15" i="32"/>
  <c r="T15" i="32"/>
  <c r="U15" i="32"/>
  <c r="N16" i="32"/>
  <c r="O16" i="32"/>
  <c r="P16" i="32"/>
  <c r="Q16" i="32"/>
  <c r="R16" i="32"/>
  <c r="S16" i="32"/>
  <c r="T16" i="32"/>
  <c r="U16" i="32"/>
  <c r="N17" i="32"/>
  <c r="O17" i="32"/>
  <c r="P17" i="32"/>
  <c r="Q17" i="32"/>
  <c r="R17" i="32"/>
  <c r="S17" i="32"/>
  <c r="T17" i="32"/>
  <c r="U17" i="32"/>
  <c r="M15" i="32"/>
  <c r="M16" i="32"/>
  <c r="M17" i="32"/>
  <c r="M14" i="32"/>
  <c r="C15" i="32"/>
  <c r="D15" i="32"/>
  <c r="E15" i="32"/>
  <c r="F15" i="32"/>
  <c r="G15" i="32"/>
  <c r="H15" i="32"/>
  <c r="C16" i="32"/>
  <c r="D16" i="32"/>
  <c r="E16" i="32"/>
  <c r="F16" i="32"/>
  <c r="G16" i="32"/>
  <c r="H16" i="32"/>
  <c r="C17" i="32"/>
  <c r="D17" i="32"/>
  <c r="E17" i="32"/>
  <c r="F17" i="32"/>
  <c r="G17" i="32"/>
  <c r="H17" i="32"/>
  <c r="D14" i="32"/>
  <c r="E14" i="32"/>
  <c r="F14" i="32"/>
  <c r="G14" i="32"/>
  <c r="H14" i="32"/>
  <c r="C14" i="32"/>
  <c r="S19" i="33" l="1"/>
  <c r="O19" i="33"/>
  <c r="J19" i="33"/>
  <c r="F19" i="33"/>
  <c r="D19" i="32"/>
  <c r="H19" i="32"/>
  <c r="F19" i="32"/>
  <c r="T19" i="32"/>
  <c r="P19" i="32"/>
  <c r="G19" i="32"/>
  <c r="S19" i="32"/>
  <c r="O19" i="32"/>
  <c r="Y19" i="32"/>
  <c r="R19" i="32"/>
  <c r="N19" i="32"/>
  <c r="X19" i="32"/>
  <c r="C19" i="32"/>
  <c r="E19" i="32"/>
  <c r="M19" i="32"/>
  <c r="U19" i="32"/>
  <c r="Q19" i="32"/>
  <c r="W19" i="32"/>
  <c r="C24" i="33" l="1"/>
  <c r="A22" i="4" s="1"/>
  <c r="C26" i="33"/>
  <c r="A24" i="4" s="1"/>
  <c r="Y21" i="32"/>
  <c r="C26" i="32" s="1"/>
  <c r="A24" i="2" s="1"/>
  <c r="U21" i="32"/>
  <c r="O21" i="32"/>
  <c r="R21" i="32"/>
  <c r="H21" i="32"/>
  <c r="E21" i="32"/>
  <c r="E3" i="32" l="1"/>
  <c r="G4" i="2" s="1"/>
  <c r="C28" i="32"/>
  <c r="A26" i="2" s="1"/>
  <c r="C3" i="32"/>
  <c r="G3" i="32"/>
  <c r="J4" i="2" s="1"/>
  <c r="D4" i="2" l="1"/>
  <c r="Y23" i="20" l="1"/>
  <c r="Y24" i="20"/>
  <c r="Y25" i="20"/>
  <c r="Y26" i="20"/>
  <c r="Y27" i="20"/>
  <c r="Y28" i="20"/>
  <c r="Y29" i="20"/>
  <c r="Y30" i="20"/>
  <c r="Y31" i="20"/>
  <c r="Y32" i="20"/>
  <c r="Y33" i="20"/>
  <c r="Y34" i="20"/>
  <c r="Y35" i="20"/>
  <c r="Y36" i="20"/>
  <c r="Y37" i="20"/>
  <c r="Y38" i="20"/>
  <c r="Y39" i="20"/>
  <c r="Y40" i="20"/>
  <c r="Y41" i="20"/>
  <c r="Y42" i="20"/>
  <c r="Y43" i="20"/>
  <c r="Y44" i="20"/>
  <c r="Y45" i="20"/>
  <c r="Y46" i="20"/>
  <c r="Y47" i="20"/>
  <c r="Y48" i="20"/>
  <c r="Y49" i="20"/>
  <c r="Y50" i="20"/>
  <c r="Y51" i="20"/>
  <c r="Y52" i="20"/>
  <c r="Y53" i="20"/>
  <c r="Y54" i="20"/>
  <c r="Y55" i="20"/>
  <c r="Y56" i="20"/>
  <c r="Y57" i="20"/>
  <c r="Y58" i="20"/>
  <c r="Y59" i="20"/>
  <c r="Y60" i="20"/>
  <c r="Y61" i="20"/>
  <c r="Y62" i="20"/>
  <c r="Y63" i="20"/>
  <c r="Y64" i="20"/>
  <c r="Y65" i="20"/>
  <c r="Y66" i="20"/>
  <c r="Y67" i="20"/>
  <c r="Y68" i="20"/>
  <c r="Y69" i="20"/>
  <c r="Y70" i="20"/>
  <c r="Y71" i="20"/>
  <c r="Y72" i="20"/>
  <c r="Y73" i="20"/>
  <c r="Y74" i="20"/>
  <c r="Y75" i="20"/>
  <c r="Y76" i="20"/>
  <c r="Y77" i="20"/>
  <c r="Y78" i="20"/>
  <c r="Y79" i="20"/>
  <c r="Y80" i="20"/>
  <c r="Y81" i="20"/>
  <c r="Y82" i="20"/>
  <c r="Y83" i="20"/>
  <c r="Y84" i="20"/>
  <c r="Y85" i="20"/>
  <c r="Y86" i="20"/>
  <c r="Y87" i="20"/>
  <c r="Y88" i="20"/>
  <c r="Y89" i="20"/>
  <c r="Y90" i="20"/>
  <c r="Y91" i="20"/>
  <c r="Y92" i="20"/>
  <c r="Y93" i="20"/>
  <c r="Y94" i="20"/>
  <c r="Y95" i="20"/>
  <c r="Y96" i="20"/>
  <c r="Y97" i="20"/>
  <c r="Y98" i="20"/>
  <c r="Y99" i="20"/>
  <c r="Y100" i="20"/>
  <c r="Y101" i="20"/>
  <c r="Y102" i="20"/>
  <c r="Y103" i="20"/>
  <c r="Y104" i="20"/>
  <c r="Y105" i="20"/>
  <c r="Y106" i="20"/>
  <c r="Y107" i="20"/>
  <c r="Y108" i="20"/>
  <c r="Y109" i="20"/>
  <c r="Y110" i="20"/>
  <c r="Y111" i="20"/>
  <c r="Y112" i="20"/>
  <c r="Y113" i="20"/>
  <c r="Y114" i="20"/>
  <c r="Y115" i="20"/>
  <c r="Y116" i="20"/>
  <c r="Y117" i="20"/>
  <c r="Y118" i="20"/>
  <c r="Y119" i="20"/>
  <c r="Y120" i="20"/>
  <c r="Y121" i="20"/>
  <c r="Y122" i="20"/>
  <c r="Y123" i="20"/>
  <c r="Y124" i="20"/>
  <c r="Y125" i="20"/>
  <c r="Y126" i="20"/>
  <c r="Y127" i="20"/>
  <c r="Y128" i="20"/>
  <c r="Y129" i="20"/>
  <c r="Y130" i="20"/>
  <c r="Y131" i="20"/>
  <c r="Y132" i="20"/>
  <c r="Y133" i="20"/>
  <c r="Y134" i="20"/>
  <c r="Y135" i="20"/>
  <c r="Y136" i="20"/>
  <c r="Y137" i="20"/>
  <c r="Y138" i="20"/>
  <c r="Y139" i="20"/>
  <c r="Y140" i="20"/>
  <c r="Y141" i="20"/>
  <c r="Y22" i="20"/>
  <c r="BG23" i="20" l="1"/>
  <c r="BG24" i="20"/>
  <c r="BG25" i="20"/>
  <c r="BG26" i="20"/>
  <c r="BG27" i="20"/>
  <c r="BG28" i="20"/>
  <c r="BG29" i="20"/>
  <c r="BG30" i="20"/>
  <c r="BG31" i="20"/>
  <c r="BG32" i="20"/>
  <c r="BG33" i="20"/>
  <c r="BG34" i="20"/>
  <c r="BG35" i="20"/>
  <c r="BG36" i="20"/>
  <c r="BG37" i="20"/>
  <c r="BG38" i="20"/>
  <c r="BG39" i="20"/>
  <c r="BG40" i="20"/>
  <c r="BG41" i="20"/>
  <c r="BG42" i="20"/>
  <c r="BG43" i="20"/>
  <c r="BG44" i="20"/>
  <c r="BG45" i="20"/>
  <c r="BG46" i="20"/>
  <c r="BG47" i="20"/>
  <c r="BG48" i="20"/>
  <c r="BG49" i="20"/>
  <c r="BG50" i="20"/>
  <c r="BG51" i="20"/>
  <c r="BG52" i="20"/>
  <c r="BG53" i="20"/>
  <c r="BG54" i="20"/>
  <c r="BG55" i="20"/>
  <c r="BG56" i="20"/>
  <c r="BG57" i="20"/>
  <c r="BG58" i="20"/>
  <c r="BG59" i="20"/>
  <c r="BG60" i="20"/>
  <c r="BG61" i="20"/>
  <c r="BG62" i="20"/>
  <c r="BG63" i="20"/>
  <c r="BG64" i="20"/>
  <c r="BG65" i="20"/>
  <c r="BG66" i="20"/>
  <c r="BG67" i="20"/>
  <c r="BG68" i="20"/>
  <c r="BG69" i="20"/>
  <c r="BG70" i="20"/>
  <c r="BG71" i="20"/>
  <c r="BG72" i="20"/>
  <c r="BG73" i="20"/>
  <c r="BG74" i="20"/>
  <c r="BG75" i="20"/>
  <c r="BG76" i="20"/>
  <c r="BG77" i="20"/>
  <c r="BG78" i="20"/>
  <c r="BG79" i="20"/>
  <c r="BG80" i="20"/>
  <c r="BG81" i="20"/>
  <c r="BG82" i="20"/>
  <c r="BG83" i="20"/>
  <c r="BG84" i="20"/>
  <c r="BG85" i="20"/>
  <c r="BG86" i="20"/>
  <c r="BG87" i="20"/>
  <c r="BG88" i="20"/>
  <c r="BG89" i="20"/>
  <c r="BG90" i="20"/>
  <c r="BG91" i="20"/>
  <c r="BG92" i="20"/>
  <c r="BG93" i="20"/>
  <c r="BG94" i="20"/>
  <c r="BG95" i="20"/>
  <c r="BG96" i="20"/>
  <c r="BG97" i="20"/>
  <c r="BG98" i="20"/>
  <c r="BG99" i="20"/>
  <c r="BG100" i="20"/>
  <c r="BG101" i="20"/>
  <c r="BG102" i="20"/>
  <c r="BG103" i="20"/>
  <c r="BG104" i="20"/>
  <c r="BG105" i="20"/>
  <c r="BG106" i="20"/>
  <c r="BG107" i="20"/>
  <c r="BG108" i="20"/>
  <c r="BG109" i="20"/>
  <c r="BG110" i="20"/>
  <c r="BG111" i="20"/>
  <c r="BG112" i="20"/>
  <c r="BG113" i="20"/>
  <c r="BG114" i="20"/>
  <c r="BG115" i="20"/>
  <c r="BG116" i="20"/>
  <c r="BG117" i="20"/>
  <c r="BG118" i="20"/>
  <c r="BG119" i="20"/>
  <c r="BG120" i="20"/>
  <c r="BG121" i="20"/>
  <c r="BG122" i="20"/>
  <c r="BG123" i="20"/>
  <c r="BG124" i="20"/>
  <c r="BG125" i="20"/>
  <c r="BG126" i="20"/>
  <c r="BG127" i="20"/>
  <c r="BG128" i="20"/>
  <c r="BG129" i="20"/>
  <c r="BG130" i="20"/>
  <c r="BG131" i="20"/>
  <c r="BG132" i="20"/>
  <c r="BG133" i="20"/>
  <c r="BG134" i="20"/>
  <c r="BG135" i="20"/>
  <c r="BG136" i="20"/>
  <c r="BG137" i="20"/>
  <c r="BG138" i="20"/>
  <c r="BG139" i="20"/>
  <c r="BG140" i="20"/>
  <c r="BG141" i="20"/>
  <c r="BG22" i="20"/>
  <c r="BJ22" i="20"/>
  <c r="BJ23" i="20"/>
  <c r="BJ24" i="20"/>
  <c r="BJ25" i="20"/>
  <c r="BJ26" i="20"/>
  <c r="BJ27" i="20"/>
  <c r="BJ28" i="20"/>
  <c r="BJ29" i="20"/>
  <c r="BJ30" i="20"/>
  <c r="BJ31" i="20"/>
  <c r="BJ32" i="20"/>
  <c r="BJ33" i="20"/>
  <c r="BJ34" i="20"/>
  <c r="BJ35" i="20"/>
  <c r="BJ36" i="20"/>
  <c r="BJ37" i="20"/>
  <c r="BJ38" i="20"/>
  <c r="BJ39" i="20"/>
  <c r="BJ40" i="20"/>
  <c r="BJ41" i="20"/>
  <c r="BJ42" i="20"/>
  <c r="BJ43" i="20"/>
  <c r="BJ44" i="20"/>
  <c r="BJ45" i="20"/>
  <c r="BJ46" i="20"/>
  <c r="BJ47" i="20"/>
  <c r="BJ48" i="20"/>
  <c r="BJ49" i="20"/>
  <c r="BJ50" i="20"/>
  <c r="BJ51" i="20"/>
  <c r="BJ52" i="20"/>
  <c r="BJ53" i="20"/>
  <c r="BJ54" i="20"/>
  <c r="BJ55" i="20"/>
  <c r="BJ56" i="20"/>
  <c r="BJ57" i="20"/>
  <c r="BJ58" i="20"/>
  <c r="BJ59" i="20"/>
  <c r="BJ60" i="20"/>
  <c r="BJ61" i="20"/>
  <c r="BJ62" i="20"/>
  <c r="BJ63" i="20"/>
  <c r="BJ64" i="20"/>
  <c r="BJ65" i="20"/>
  <c r="BJ66" i="20"/>
  <c r="BJ67" i="20"/>
  <c r="BJ68" i="20"/>
  <c r="BJ69" i="20"/>
  <c r="BJ70" i="20"/>
  <c r="BJ71" i="20"/>
  <c r="BJ72" i="20"/>
  <c r="BJ73" i="20"/>
  <c r="BJ74" i="20"/>
  <c r="BJ75" i="20"/>
  <c r="BJ76" i="20"/>
  <c r="BJ77" i="20"/>
  <c r="BJ78" i="20"/>
  <c r="BJ79" i="20"/>
  <c r="BJ80" i="20"/>
  <c r="BJ81" i="20"/>
  <c r="BJ82" i="20"/>
  <c r="BJ83" i="20"/>
  <c r="BJ84" i="20"/>
  <c r="BJ85" i="20"/>
  <c r="BJ86" i="20"/>
  <c r="BJ87" i="20"/>
  <c r="BJ88" i="20"/>
  <c r="BJ89" i="20"/>
  <c r="BJ90" i="20"/>
  <c r="BJ91" i="20"/>
  <c r="BJ92" i="20"/>
  <c r="BJ93" i="20"/>
  <c r="BJ94" i="20"/>
  <c r="BJ95" i="20"/>
  <c r="BJ96" i="20"/>
  <c r="BJ97" i="20"/>
  <c r="BJ98" i="20"/>
  <c r="BJ99" i="20"/>
  <c r="BJ100" i="20"/>
  <c r="BJ101" i="20"/>
  <c r="BJ102" i="20"/>
  <c r="BJ103" i="20"/>
  <c r="BJ104" i="20"/>
  <c r="BJ105" i="20"/>
  <c r="BJ106" i="20"/>
  <c r="BJ107" i="20"/>
  <c r="BJ108" i="20"/>
  <c r="BJ109" i="20"/>
  <c r="BJ110" i="20"/>
  <c r="BJ111" i="20"/>
  <c r="BJ112" i="20"/>
  <c r="BJ113" i="20"/>
  <c r="BJ114" i="20"/>
  <c r="BJ115" i="20"/>
  <c r="BJ116" i="20"/>
  <c r="BJ117" i="20"/>
  <c r="BJ118" i="20"/>
  <c r="BJ119" i="20"/>
  <c r="BJ120" i="20"/>
  <c r="BJ121" i="20"/>
  <c r="BJ122" i="20"/>
  <c r="BJ123" i="20"/>
  <c r="BJ124" i="20"/>
  <c r="BJ125" i="20"/>
  <c r="BJ126" i="20"/>
  <c r="BJ127" i="20"/>
  <c r="BJ128" i="20"/>
  <c r="BJ129" i="20"/>
  <c r="BJ130" i="20"/>
  <c r="BJ131" i="20"/>
  <c r="BJ132" i="20"/>
  <c r="BJ133" i="20"/>
  <c r="BJ134" i="20"/>
  <c r="BJ135" i="20"/>
  <c r="BJ136" i="20"/>
  <c r="BJ137" i="20"/>
  <c r="BJ138" i="20"/>
  <c r="BJ139" i="20"/>
  <c r="BJ140" i="20"/>
  <c r="BJ141" i="20"/>
  <c r="BD22" i="20"/>
  <c r="BG143" i="20" l="1"/>
  <c r="M18" i="19" s="1"/>
  <c r="BJ143" i="20"/>
  <c r="M20" i="19" s="1"/>
  <c r="J23" i="20"/>
  <c r="J24" i="20"/>
  <c r="J25" i="20"/>
  <c r="J26" i="20"/>
  <c r="J27" i="20"/>
  <c r="J28" i="20"/>
  <c r="J29" i="20"/>
  <c r="J30" i="20"/>
  <c r="J31" i="20"/>
  <c r="J32" i="20"/>
  <c r="J33" i="20"/>
  <c r="J34" i="20"/>
  <c r="J35" i="20"/>
  <c r="J36" i="20"/>
  <c r="J37" i="20"/>
  <c r="J38" i="20"/>
  <c r="J39" i="20"/>
  <c r="J40" i="20"/>
  <c r="J41" i="20"/>
  <c r="J42" i="20"/>
  <c r="J43" i="20"/>
  <c r="J44" i="20"/>
  <c r="J45" i="20"/>
  <c r="J46" i="20"/>
  <c r="J47" i="20"/>
  <c r="J48" i="20"/>
  <c r="J49" i="20"/>
  <c r="J50" i="20"/>
  <c r="J51" i="20"/>
  <c r="J52" i="20"/>
  <c r="J53" i="20"/>
  <c r="J54" i="20"/>
  <c r="J55" i="20"/>
  <c r="J56" i="20"/>
  <c r="J57" i="20"/>
  <c r="J58" i="20"/>
  <c r="J59" i="20"/>
  <c r="J60" i="20"/>
  <c r="J61" i="20"/>
  <c r="J62" i="20"/>
  <c r="J63" i="20"/>
  <c r="J64" i="20"/>
  <c r="J65" i="20"/>
  <c r="J66" i="20"/>
  <c r="J67" i="20"/>
  <c r="J68" i="20"/>
  <c r="J69" i="20"/>
  <c r="J70" i="20"/>
  <c r="J71" i="20"/>
  <c r="J72" i="20"/>
  <c r="J73" i="20"/>
  <c r="J74" i="20"/>
  <c r="J75" i="20"/>
  <c r="J76" i="20"/>
  <c r="J77" i="20"/>
  <c r="J78" i="20"/>
  <c r="J79" i="20"/>
  <c r="J80" i="20"/>
  <c r="J81" i="20"/>
  <c r="J82" i="20"/>
  <c r="J83" i="20"/>
  <c r="J84" i="20"/>
  <c r="J85" i="20"/>
  <c r="J86" i="20"/>
  <c r="J87" i="20"/>
  <c r="J88" i="20"/>
  <c r="J89" i="20"/>
  <c r="J90" i="20"/>
  <c r="J91" i="20"/>
  <c r="J92" i="20"/>
  <c r="J93" i="20"/>
  <c r="J94" i="20"/>
  <c r="J95" i="20"/>
  <c r="J96" i="20"/>
  <c r="J97" i="20"/>
  <c r="J98" i="20"/>
  <c r="J99" i="20"/>
  <c r="J100" i="20"/>
  <c r="J101" i="20"/>
  <c r="J102" i="20"/>
  <c r="J103" i="20"/>
  <c r="J104" i="20"/>
  <c r="J105" i="20"/>
  <c r="J106" i="20"/>
  <c r="J107" i="20"/>
  <c r="J108" i="20"/>
  <c r="J109" i="20"/>
  <c r="J110" i="20"/>
  <c r="J111" i="20"/>
  <c r="J112" i="20"/>
  <c r="J113" i="20"/>
  <c r="J114" i="20"/>
  <c r="J115" i="20"/>
  <c r="J116" i="20"/>
  <c r="J117" i="20"/>
  <c r="J118" i="20"/>
  <c r="J119" i="20"/>
  <c r="J120" i="20"/>
  <c r="J121" i="20"/>
  <c r="J122" i="20"/>
  <c r="J123" i="20"/>
  <c r="J124" i="20"/>
  <c r="J125" i="20"/>
  <c r="J126" i="20"/>
  <c r="J127" i="20"/>
  <c r="J128" i="20"/>
  <c r="J129" i="20"/>
  <c r="J130" i="20"/>
  <c r="J131" i="20"/>
  <c r="J132" i="20"/>
  <c r="J133" i="20"/>
  <c r="J134" i="20"/>
  <c r="J135" i="20"/>
  <c r="J136" i="20"/>
  <c r="J137" i="20"/>
  <c r="J138" i="20"/>
  <c r="J139" i="20"/>
  <c r="J140" i="20"/>
  <c r="J141" i="20"/>
  <c r="J22" i="20"/>
  <c r="J6" i="19" l="1"/>
  <c r="E23" i="20"/>
  <c r="E24" i="20"/>
  <c r="E25" i="20"/>
  <c r="E26" i="20"/>
  <c r="E27" i="20"/>
  <c r="E28" i="20"/>
  <c r="E29" i="20"/>
  <c r="E30" i="20"/>
  <c r="E31" i="20"/>
  <c r="E32" i="20"/>
  <c r="E33" i="20"/>
  <c r="E34" i="20"/>
  <c r="E35" i="20"/>
  <c r="E36" i="20"/>
  <c r="E37" i="20"/>
  <c r="E38" i="20"/>
  <c r="E39" i="20"/>
  <c r="E40" i="20"/>
  <c r="E41" i="20"/>
  <c r="E42" i="20"/>
  <c r="E43" i="20"/>
  <c r="E44" i="20"/>
  <c r="E45" i="20"/>
  <c r="E46" i="20"/>
  <c r="E47" i="20"/>
  <c r="E48" i="20"/>
  <c r="E49" i="20"/>
  <c r="E50" i="20"/>
  <c r="E51" i="20"/>
  <c r="E52" i="20"/>
  <c r="E53" i="20"/>
  <c r="E54" i="20"/>
  <c r="E55" i="20"/>
  <c r="E56" i="20"/>
  <c r="E57" i="20"/>
  <c r="E58" i="20"/>
  <c r="E59" i="20"/>
  <c r="E60" i="20"/>
  <c r="E61" i="20"/>
  <c r="E62" i="20"/>
  <c r="E63" i="20"/>
  <c r="E64" i="20"/>
  <c r="E65" i="20"/>
  <c r="E66" i="20"/>
  <c r="E67" i="20"/>
  <c r="E68" i="20"/>
  <c r="E69" i="20"/>
  <c r="E70" i="20"/>
  <c r="E71" i="20"/>
  <c r="E72" i="20"/>
  <c r="E73" i="20"/>
  <c r="E74" i="20"/>
  <c r="E75" i="20"/>
  <c r="E76" i="20"/>
  <c r="E77" i="20"/>
  <c r="E78" i="20"/>
  <c r="E79" i="20"/>
  <c r="E80" i="20"/>
  <c r="E81" i="20"/>
  <c r="E82" i="20"/>
  <c r="E83" i="20"/>
  <c r="E84" i="20"/>
  <c r="E85" i="20"/>
  <c r="E86" i="20"/>
  <c r="E87" i="20"/>
  <c r="E88" i="20"/>
  <c r="E89" i="20"/>
  <c r="E90" i="20"/>
  <c r="E91" i="20"/>
  <c r="E92" i="20"/>
  <c r="E93" i="20"/>
  <c r="E94" i="20"/>
  <c r="E95" i="20"/>
  <c r="E96" i="20"/>
  <c r="E97" i="20"/>
  <c r="E98" i="20"/>
  <c r="E99" i="20"/>
  <c r="E100" i="20"/>
  <c r="E101" i="20"/>
  <c r="E102" i="20"/>
  <c r="E103" i="20"/>
  <c r="E104" i="20"/>
  <c r="E105" i="20"/>
  <c r="E106" i="20"/>
  <c r="E107" i="20"/>
  <c r="E108" i="20"/>
  <c r="E109" i="20"/>
  <c r="E110" i="20"/>
  <c r="E111" i="20"/>
  <c r="E112" i="20"/>
  <c r="E113" i="20"/>
  <c r="E114" i="20"/>
  <c r="E115" i="20"/>
  <c r="E116" i="20"/>
  <c r="E117" i="20"/>
  <c r="E118" i="20"/>
  <c r="E119" i="20"/>
  <c r="E120" i="20"/>
  <c r="E121" i="20"/>
  <c r="E122" i="20"/>
  <c r="E123" i="20"/>
  <c r="E124" i="20"/>
  <c r="E125" i="20"/>
  <c r="E126" i="20"/>
  <c r="E127" i="20"/>
  <c r="E128" i="20"/>
  <c r="E129" i="20"/>
  <c r="E130" i="20"/>
  <c r="E131" i="20"/>
  <c r="E132" i="20"/>
  <c r="E133" i="20"/>
  <c r="E134" i="20"/>
  <c r="E135" i="20"/>
  <c r="E136" i="20"/>
  <c r="E137" i="20"/>
  <c r="E138" i="20"/>
  <c r="E139" i="20"/>
  <c r="E140" i="20"/>
  <c r="E141" i="20"/>
  <c r="E22" i="20"/>
  <c r="AO51" i="20" l="1"/>
  <c r="AO50" i="20"/>
  <c r="AO39" i="20"/>
  <c r="AO38" i="20"/>
  <c r="AO37" i="20"/>
  <c r="AO36" i="20"/>
  <c r="AO35" i="20"/>
  <c r="AO24" i="20"/>
  <c r="AO23" i="20"/>
  <c r="AO22" i="20"/>
  <c r="J4" i="19" l="1"/>
  <c r="BM141" i="20"/>
  <c r="BD141" i="20"/>
  <c r="AY141" i="20"/>
  <c r="AZ141" i="20" s="1"/>
  <c r="AV141" i="20"/>
  <c r="AQ141" i="20"/>
  <c r="AI141" i="20"/>
  <c r="Z141" i="20"/>
  <c r="V141" i="20"/>
  <c r="U141" i="20"/>
  <c r="R141" i="20"/>
  <c r="O141" i="20"/>
  <c r="N141" i="20"/>
  <c r="M141" i="20"/>
  <c r="BM140" i="20"/>
  <c r="BD140" i="20"/>
  <c r="AY140" i="20"/>
  <c r="AV140" i="20"/>
  <c r="AQ140" i="20"/>
  <c r="AI140" i="20"/>
  <c r="Z140" i="20"/>
  <c r="V140" i="20"/>
  <c r="U140" i="20"/>
  <c r="R140" i="20"/>
  <c r="O140" i="20"/>
  <c r="N140" i="20"/>
  <c r="M140" i="20"/>
  <c r="BM139" i="20"/>
  <c r="BD139" i="20"/>
  <c r="AY139" i="20"/>
  <c r="AV139" i="20"/>
  <c r="AQ139" i="20"/>
  <c r="AI139" i="20"/>
  <c r="Z139" i="20"/>
  <c r="V139" i="20"/>
  <c r="U139" i="20"/>
  <c r="R139" i="20"/>
  <c r="O139" i="20"/>
  <c r="N139" i="20"/>
  <c r="M139" i="20"/>
  <c r="BM138" i="20"/>
  <c r="BD138" i="20"/>
  <c r="AY138" i="20"/>
  <c r="AV138" i="20"/>
  <c r="AQ138" i="20"/>
  <c r="AI138" i="20"/>
  <c r="Z138" i="20"/>
  <c r="V138" i="20"/>
  <c r="U138" i="20"/>
  <c r="R138" i="20"/>
  <c r="O138" i="20"/>
  <c r="N138" i="20"/>
  <c r="M138" i="20"/>
  <c r="BM137" i="20"/>
  <c r="BD137" i="20"/>
  <c r="AY137" i="20"/>
  <c r="AV137" i="20"/>
  <c r="AQ137" i="20"/>
  <c r="AI137" i="20"/>
  <c r="Z137" i="20"/>
  <c r="V137" i="20"/>
  <c r="U137" i="20"/>
  <c r="R137" i="20"/>
  <c r="O137" i="20"/>
  <c r="N137" i="20"/>
  <c r="M137" i="20"/>
  <c r="BM136" i="20"/>
  <c r="BD136" i="20"/>
  <c r="AY136" i="20"/>
  <c r="AV136" i="20"/>
  <c r="AQ136" i="20"/>
  <c r="AI136" i="20"/>
  <c r="Z136" i="20"/>
  <c r="V136" i="20"/>
  <c r="U136" i="20"/>
  <c r="R136" i="20"/>
  <c r="O136" i="20"/>
  <c r="N136" i="20"/>
  <c r="M136" i="20"/>
  <c r="BM135" i="20"/>
  <c r="BD135" i="20"/>
  <c r="AY135" i="20"/>
  <c r="AV135" i="20"/>
  <c r="AQ135" i="20"/>
  <c r="AI135" i="20"/>
  <c r="Z135" i="20"/>
  <c r="V135" i="20"/>
  <c r="U135" i="20"/>
  <c r="R135" i="20"/>
  <c r="O135" i="20"/>
  <c r="N135" i="20"/>
  <c r="M135" i="20"/>
  <c r="BM134" i="20"/>
  <c r="BD134" i="20"/>
  <c r="AY134" i="20"/>
  <c r="AV134" i="20"/>
  <c r="AQ134" i="20"/>
  <c r="AI134" i="20"/>
  <c r="Z134" i="20"/>
  <c r="V134" i="20"/>
  <c r="U134" i="20"/>
  <c r="R134" i="20"/>
  <c r="O134" i="20"/>
  <c r="N134" i="20"/>
  <c r="M134" i="20"/>
  <c r="BM133" i="20"/>
  <c r="BD133" i="20"/>
  <c r="AY133" i="20"/>
  <c r="AV133" i="20"/>
  <c r="AQ133" i="20"/>
  <c r="AI133" i="20"/>
  <c r="Z133" i="20"/>
  <c r="V133" i="20"/>
  <c r="U133" i="20"/>
  <c r="R133" i="20"/>
  <c r="O133" i="20"/>
  <c r="N133" i="20"/>
  <c r="M133" i="20"/>
  <c r="BM132" i="20"/>
  <c r="BD132" i="20"/>
  <c r="AY132" i="20"/>
  <c r="AV132" i="20"/>
  <c r="AQ132" i="20"/>
  <c r="AI132" i="20"/>
  <c r="Z132" i="20"/>
  <c r="V132" i="20"/>
  <c r="U132" i="20"/>
  <c r="R132" i="20"/>
  <c r="O132" i="20"/>
  <c r="N132" i="20"/>
  <c r="M132" i="20"/>
  <c r="BM131" i="20"/>
  <c r="BD131" i="20"/>
  <c r="AY131" i="20"/>
  <c r="AV131" i="20"/>
  <c r="AQ131" i="20"/>
  <c r="AI131" i="20"/>
  <c r="Z131" i="20"/>
  <c r="V131" i="20"/>
  <c r="U131" i="20"/>
  <c r="R131" i="20"/>
  <c r="O131" i="20"/>
  <c r="N131" i="20"/>
  <c r="M131" i="20"/>
  <c r="BM130" i="20"/>
  <c r="BD130" i="20"/>
  <c r="AY130" i="20"/>
  <c r="AV130" i="20"/>
  <c r="AQ130" i="20"/>
  <c r="AI130" i="20"/>
  <c r="Z130" i="20"/>
  <c r="V130" i="20"/>
  <c r="U130" i="20"/>
  <c r="R130" i="20"/>
  <c r="O130" i="20"/>
  <c r="N130" i="20"/>
  <c r="M130" i="20"/>
  <c r="BM129" i="20"/>
  <c r="BD129" i="20"/>
  <c r="AY129" i="20"/>
  <c r="AV129" i="20"/>
  <c r="AQ129" i="20"/>
  <c r="AI129" i="20"/>
  <c r="Z129" i="20"/>
  <c r="V129" i="20"/>
  <c r="U129" i="20"/>
  <c r="R129" i="20"/>
  <c r="O129" i="20"/>
  <c r="N129" i="20"/>
  <c r="M129" i="20"/>
  <c r="BM128" i="20"/>
  <c r="BD128" i="20"/>
  <c r="AY128" i="20"/>
  <c r="AV128" i="20"/>
  <c r="AQ128" i="20"/>
  <c r="AI128" i="20"/>
  <c r="Z128" i="20"/>
  <c r="V128" i="20"/>
  <c r="U128" i="20"/>
  <c r="R128" i="20"/>
  <c r="O128" i="20"/>
  <c r="N128" i="20"/>
  <c r="M128" i="20"/>
  <c r="BM127" i="20"/>
  <c r="BD127" i="20"/>
  <c r="AY127" i="20"/>
  <c r="AV127" i="20"/>
  <c r="AQ127" i="20"/>
  <c r="AI127" i="20"/>
  <c r="Z127" i="20"/>
  <c r="V127" i="20"/>
  <c r="U127" i="20"/>
  <c r="R127" i="20"/>
  <c r="O127" i="20"/>
  <c r="N127" i="20"/>
  <c r="M127" i="20"/>
  <c r="BM126" i="20"/>
  <c r="BD126" i="20"/>
  <c r="AY126" i="20"/>
  <c r="AV126" i="20"/>
  <c r="AQ126" i="20"/>
  <c r="AI126" i="20"/>
  <c r="Z126" i="20"/>
  <c r="V126" i="20"/>
  <c r="U126" i="20"/>
  <c r="R126" i="20"/>
  <c r="O126" i="20"/>
  <c r="N126" i="20"/>
  <c r="M126" i="20"/>
  <c r="BM125" i="20"/>
  <c r="BD125" i="20"/>
  <c r="AY125" i="20"/>
  <c r="AV125" i="20"/>
  <c r="AQ125" i="20"/>
  <c r="AI125" i="20"/>
  <c r="Z125" i="20"/>
  <c r="V125" i="20"/>
  <c r="U125" i="20"/>
  <c r="R125" i="20"/>
  <c r="O125" i="20"/>
  <c r="N125" i="20"/>
  <c r="M125" i="20"/>
  <c r="BM124" i="20"/>
  <c r="BD124" i="20"/>
  <c r="AY124" i="20"/>
  <c r="AV124" i="20"/>
  <c r="AQ124" i="20"/>
  <c r="AI124" i="20"/>
  <c r="Z124" i="20"/>
  <c r="V124" i="20"/>
  <c r="U124" i="20"/>
  <c r="R124" i="20"/>
  <c r="O124" i="20"/>
  <c r="N124" i="20"/>
  <c r="M124" i="20"/>
  <c r="BM123" i="20"/>
  <c r="BD123" i="20"/>
  <c r="AY123" i="20"/>
  <c r="AV123" i="20"/>
  <c r="AQ123" i="20"/>
  <c r="AI123" i="20"/>
  <c r="Z123" i="20"/>
  <c r="V123" i="20"/>
  <c r="U123" i="20"/>
  <c r="R123" i="20"/>
  <c r="O123" i="20"/>
  <c r="N123" i="20"/>
  <c r="M123" i="20"/>
  <c r="BM122" i="20"/>
  <c r="BD122" i="20"/>
  <c r="AY122" i="20"/>
  <c r="AV122" i="20"/>
  <c r="AQ122" i="20"/>
  <c r="AI122" i="20"/>
  <c r="Z122" i="20"/>
  <c r="V122" i="20"/>
  <c r="U122" i="20"/>
  <c r="R122" i="20"/>
  <c r="O122" i="20"/>
  <c r="N122" i="20"/>
  <c r="M122" i="20"/>
  <c r="BM121" i="20"/>
  <c r="BD121" i="20"/>
  <c r="AY121" i="20"/>
  <c r="AV121" i="20"/>
  <c r="AQ121" i="20"/>
  <c r="AI121" i="20"/>
  <c r="Z121" i="20"/>
  <c r="V121" i="20"/>
  <c r="U121" i="20"/>
  <c r="R121" i="20"/>
  <c r="O121" i="20"/>
  <c r="N121" i="20"/>
  <c r="M121" i="20"/>
  <c r="BM120" i="20"/>
  <c r="BD120" i="20"/>
  <c r="AY120" i="20"/>
  <c r="AV120" i="20"/>
  <c r="AQ120" i="20"/>
  <c r="AI120" i="20"/>
  <c r="Z120" i="20"/>
  <c r="V120" i="20"/>
  <c r="U120" i="20"/>
  <c r="R120" i="20"/>
  <c r="O120" i="20"/>
  <c r="N120" i="20"/>
  <c r="M120" i="20"/>
  <c r="BM119" i="20"/>
  <c r="BD119" i="20"/>
  <c r="AY119" i="20"/>
  <c r="AV119" i="20"/>
  <c r="AQ119" i="20"/>
  <c r="AI119" i="20"/>
  <c r="Z119" i="20"/>
  <c r="V119" i="20"/>
  <c r="U119" i="20"/>
  <c r="R119" i="20"/>
  <c r="O119" i="20"/>
  <c r="N119" i="20"/>
  <c r="M119" i="20"/>
  <c r="BM118" i="20"/>
  <c r="BD118" i="20"/>
  <c r="AY118" i="20"/>
  <c r="AV118" i="20"/>
  <c r="AQ118" i="20"/>
  <c r="AI118" i="20"/>
  <c r="Z118" i="20"/>
  <c r="V118" i="20"/>
  <c r="U118" i="20"/>
  <c r="R118" i="20"/>
  <c r="O118" i="20"/>
  <c r="N118" i="20"/>
  <c r="M118" i="20"/>
  <c r="BM117" i="20"/>
  <c r="BD117" i="20"/>
  <c r="AY117" i="20"/>
  <c r="AV117" i="20"/>
  <c r="AQ117" i="20"/>
  <c r="AI117" i="20"/>
  <c r="Z117" i="20"/>
  <c r="V117" i="20"/>
  <c r="U117" i="20"/>
  <c r="R117" i="20"/>
  <c r="O117" i="20"/>
  <c r="N117" i="20"/>
  <c r="M117" i="20"/>
  <c r="BM116" i="20"/>
  <c r="BD116" i="20"/>
  <c r="AY116" i="20"/>
  <c r="AV116" i="20"/>
  <c r="AQ116" i="20"/>
  <c r="AI116" i="20"/>
  <c r="Z116" i="20"/>
  <c r="V116" i="20"/>
  <c r="U116" i="20"/>
  <c r="R116" i="20"/>
  <c r="O116" i="20"/>
  <c r="N116" i="20"/>
  <c r="M116" i="20"/>
  <c r="BM115" i="20"/>
  <c r="BD115" i="20"/>
  <c r="AY115" i="20"/>
  <c r="AV115" i="20"/>
  <c r="AQ115" i="20"/>
  <c r="AI115" i="20"/>
  <c r="Z115" i="20"/>
  <c r="V115" i="20"/>
  <c r="U115" i="20"/>
  <c r="R115" i="20"/>
  <c r="O115" i="20"/>
  <c r="N115" i="20"/>
  <c r="M115" i="20"/>
  <c r="BM114" i="20"/>
  <c r="BD114" i="20"/>
  <c r="AY114" i="20"/>
  <c r="AV114" i="20"/>
  <c r="AQ114" i="20"/>
  <c r="AI114" i="20"/>
  <c r="Z114" i="20"/>
  <c r="V114" i="20"/>
  <c r="U114" i="20"/>
  <c r="R114" i="20"/>
  <c r="O114" i="20"/>
  <c r="N114" i="20"/>
  <c r="M114" i="20"/>
  <c r="BM113" i="20"/>
  <c r="BD113" i="20"/>
  <c r="AY113" i="20"/>
  <c r="AV113" i="20"/>
  <c r="AQ113" i="20"/>
  <c r="AI113" i="20"/>
  <c r="Z113" i="20"/>
  <c r="V113" i="20"/>
  <c r="U113" i="20"/>
  <c r="R113" i="20"/>
  <c r="O113" i="20"/>
  <c r="N113" i="20"/>
  <c r="M113" i="20"/>
  <c r="BM112" i="20"/>
  <c r="BD112" i="20"/>
  <c r="AY112" i="20"/>
  <c r="AV112" i="20"/>
  <c r="AQ112" i="20"/>
  <c r="AI112" i="20"/>
  <c r="Z112" i="20"/>
  <c r="V112" i="20"/>
  <c r="U112" i="20"/>
  <c r="R112" i="20"/>
  <c r="O112" i="20"/>
  <c r="N112" i="20"/>
  <c r="M112" i="20"/>
  <c r="BM111" i="20"/>
  <c r="BD111" i="20"/>
  <c r="AY111" i="20"/>
  <c r="AV111" i="20"/>
  <c r="AQ111" i="20"/>
  <c r="AI111" i="20"/>
  <c r="Z111" i="20"/>
  <c r="V111" i="20"/>
  <c r="U111" i="20"/>
  <c r="R111" i="20"/>
  <c r="O111" i="20"/>
  <c r="N111" i="20"/>
  <c r="M111" i="20"/>
  <c r="BM110" i="20"/>
  <c r="BD110" i="20"/>
  <c r="AY110" i="20"/>
  <c r="AV110" i="20"/>
  <c r="AQ110" i="20"/>
  <c r="AI110" i="20"/>
  <c r="Z110" i="20"/>
  <c r="V110" i="20"/>
  <c r="U110" i="20"/>
  <c r="R110" i="20"/>
  <c r="O110" i="20"/>
  <c r="N110" i="20"/>
  <c r="M110" i="20"/>
  <c r="BM109" i="20"/>
  <c r="BD109" i="20"/>
  <c r="AY109" i="20"/>
  <c r="AV109" i="20"/>
  <c r="AQ109" i="20"/>
  <c r="AI109" i="20"/>
  <c r="Z109" i="20"/>
  <c r="V109" i="20"/>
  <c r="U109" i="20"/>
  <c r="R109" i="20"/>
  <c r="O109" i="20"/>
  <c r="N109" i="20"/>
  <c r="M109" i="20"/>
  <c r="BM108" i="20"/>
  <c r="BD108" i="20"/>
  <c r="AY108" i="20"/>
  <c r="AV108" i="20"/>
  <c r="AQ108" i="20"/>
  <c r="AI108" i="20"/>
  <c r="Z108" i="20"/>
  <c r="V108" i="20"/>
  <c r="U108" i="20"/>
  <c r="R108" i="20"/>
  <c r="O108" i="20"/>
  <c r="N108" i="20"/>
  <c r="M108" i="20"/>
  <c r="BM107" i="20"/>
  <c r="BD107" i="20"/>
  <c r="AY107" i="20"/>
  <c r="AV107" i="20"/>
  <c r="AQ107" i="20"/>
  <c r="AI107" i="20"/>
  <c r="Z107" i="20"/>
  <c r="V107" i="20"/>
  <c r="U107" i="20"/>
  <c r="R107" i="20"/>
  <c r="O107" i="20"/>
  <c r="N107" i="20"/>
  <c r="M107" i="20"/>
  <c r="BM106" i="20"/>
  <c r="BD106" i="20"/>
  <c r="AY106" i="20"/>
  <c r="AV106" i="20"/>
  <c r="AQ106" i="20"/>
  <c r="AI106" i="20"/>
  <c r="Z106" i="20"/>
  <c r="V106" i="20"/>
  <c r="U106" i="20"/>
  <c r="R106" i="20"/>
  <c r="O106" i="20"/>
  <c r="N106" i="20"/>
  <c r="M106" i="20"/>
  <c r="BM105" i="20"/>
  <c r="BD105" i="20"/>
  <c r="AY105" i="20"/>
  <c r="AV105" i="20"/>
  <c r="AQ105" i="20"/>
  <c r="AI105" i="20"/>
  <c r="Z105" i="20"/>
  <c r="V105" i="20"/>
  <c r="U105" i="20"/>
  <c r="R105" i="20"/>
  <c r="O105" i="20"/>
  <c r="N105" i="20"/>
  <c r="M105" i="20"/>
  <c r="BM104" i="20"/>
  <c r="BD104" i="20"/>
  <c r="AY104" i="20"/>
  <c r="AV104" i="20"/>
  <c r="AQ104" i="20"/>
  <c r="AI104" i="20"/>
  <c r="Z104" i="20"/>
  <c r="V104" i="20"/>
  <c r="U104" i="20"/>
  <c r="R104" i="20"/>
  <c r="O104" i="20"/>
  <c r="N104" i="20"/>
  <c r="M104" i="20"/>
  <c r="BM103" i="20"/>
  <c r="BD103" i="20"/>
  <c r="AY103" i="20"/>
  <c r="AV103" i="20"/>
  <c r="AQ103" i="20"/>
  <c r="AI103" i="20"/>
  <c r="Z103" i="20"/>
  <c r="V103" i="20"/>
  <c r="U103" i="20"/>
  <c r="R103" i="20"/>
  <c r="O103" i="20"/>
  <c r="N103" i="20"/>
  <c r="M103" i="20"/>
  <c r="BM102" i="20"/>
  <c r="BD102" i="20"/>
  <c r="AY102" i="20"/>
  <c r="AV102" i="20"/>
  <c r="AQ102" i="20"/>
  <c r="AI102" i="20"/>
  <c r="Z102" i="20"/>
  <c r="V102" i="20"/>
  <c r="U102" i="20"/>
  <c r="R102" i="20"/>
  <c r="O102" i="20"/>
  <c r="N102" i="20"/>
  <c r="M102" i="20"/>
  <c r="BM101" i="20"/>
  <c r="BD101" i="20"/>
  <c r="AY101" i="20"/>
  <c r="AV101" i="20"/>
  <c r="AQ101" i="20"/>
  <c r="AI101" i="20"/>
  <c r="Z101" i="20"/>
  <c r="V101" i="20"/>
  <c r="U101" i="20"/>
  <c r="R101" i="20"/>
  <c r="O101" i="20"/>
  <c r="N101" i="20"/>
  <c r="M101" i="20"/>
  <c r="BM100" i="20"/>
  <c r="BD100" i="20"/>
  <c r="AY100" i="20"/>
  <c r="AV100" i="20"/>
  <c r="AQ100" i="20"/>
  <c r="AI100" i="20"/>
  <c r="Z100" i="20"/>
  <c r="V100" i="20"/>
  <c r="U100" i="20"/>
  <c r="R100" i="20"/>
  <c r="O100" i="20"/>
  <c r="N100" i="20"/>
  <c r="M100" i="20"/>
  <c r="BM99" i="20"/>
  <c r="BD99" i="20"/>
  <c r="AY99" i="20"/>
  <c r="AV99" i="20"/>
  <c r="AQ99" i="20"/>
  <c r="AI99" i="20"/>
  <c r="Z99" i="20"/>
  <c r="V99" i="20"/>
  <c r="U99" i="20"/>
  <c r="R99" i="20"/>
  <c r="O99" i="20"/>
  <c r="N99" i="20"/>
  <c r="M99" i="20"/>
  <c r="BM98" i="20"/>
  <c r="BD98" i="20"/>
  <c r="AY98" i="20"/>
  <c r="AV98" i="20"/>
  <c r="AQ98" i="20"/>
  <c r="AI98" i="20"/>
  <c r="Z98" i="20"/>
  <c r="V98" i="20"/>
  <c r="U98" i="20"/>
  <c r="R98" i="20"/>
  <c r="O98" i="20"/>
  <c r="N98" i="20"/>
  <c r="M98" i="20"/>
  <c r="BM97" i="20"/>
  <c r="BD97" i="20"/>
  <c r="AY97" i="20"/>
  <c r="AV97" i="20"/>
  <c r="AQ97" i="20"/>
  <c r="AI97" i="20"/>
  <c r="Z97" i="20"/>
  <c r="V97" i="20"/>
  <c r="U97" i="20"/>
  <c r="R97" i="20"/>
  <c r="O97" i="20"/>
  <c r="N97" i="20"/>
  <c r="M97" i="20"/>
  <c r="BM96" i="20"/>
  <c r="BD96" i="20"/>
  <c r="AY96" i="20"/>
  <c r="AV96" i="20"/>
  <c r="AQ96" i="20"/>
  <c r="AI96" i="20"/>
  <c r="Z96" i="20"/>
  <c r="V96" i="20"/>
  <c r="U96" i="20"/>
  <c r="R96" i="20"/>
  <c r="O96" i="20"/>
  <c r="N96" i="20"/>
  <c r="M96" i="20"/>
  <c r="BM95" i="20"/>
  <c r="BD95" i="20"/>
  <c r="AY95" i="20"/>
  <c r="AV95" i="20"/>
  <c r="AQ95" i="20"/>
  <c r="AI95" i="20"/>
  <c r="Z95" i="20"/>
  <c r="V95" i="20"/>
  <c r="U95" i="20"/>
  <c r="R95" i="20"/>
  <c r="O95" i="20"/>
  <c r="N95" i="20"/>
  <c r="M95" i="20"/>
  <c r="BM94" i="20"/>
  <c r="BD94" i="20"/>
  <c r="AY94" i="20"/>
  <c r="AV94" i="20"/>
  <c r="AQ94" i="20"/>
  <c r="AI94" i="20"/>
  <c r="Z94" i="20"/>
  <c r="V94" i="20"/>
  <c r="U94" i="20"/>
  <c r="R94" i="20"/>
  <c r="O94" i="20"/>
  <c r="N94" i="20"/>
  <c r="M94" i="20"/>
  <c r="BM93" i="20"/>
  <c r="BD93" i="20"/>
  <c r="AY93" i="20"/>
  <c r="AV93" i="20"/>
  <c r="AQ93" i="20"/>
  <c r="AI93" i="20"/>
  <c r="Z93" i="20"/>
  <c r="V93" i="20"/>
  <c r="U93" i="20"/>
  <c r="R93" i="20"/>
  <c r="O93" i="20"/>
  <c r="N93" i="20"/>
  <c r="M93" i="20"/>
  <c r="BM92" i="20"/>
  <c r="BD92" i="20"/>
  <c r="AY92" i="20"/>
  <c r="AV92" i="20"/>
  <c r="AQ92" i="20"/>
  <c r="AI92" i="20"/>
  <c r="Z92" i="20"/>
  <c r="V92" i="20"/>
  <c r="U92" i="20"/>
  <c r="R92" i="20"/>
  <c r="O92" i="20"/>
  <c r="N92" i="20"/>
  <c r="M92" i="20"/>
  <c r="BM91" i="20"/>
  <c r="BD91" i="20"/>
  <c r="AY91" i="20"/>
  <c r="AV91" i="20"/>
  <c r="AQ91" i="20"/>
  <c r="AI91" i="20"/>
  <c r="Z91" i="20"/>
  <c r="V91" i="20"/>
  <c r="U91" i="20"/>
  <c r="R91" i="20"/>
  <c r="O91" i="20"/>
  <c r="N91" i="20"/>
  <c r="M91" i="20"/>
  <c r="BM90" i="20"/>
  <c r="BD90" i="20"/>
  <c r="AY90" i="20"/>
  <c r="AV90" i="20"/>
  <c r="AQ90" i="20"/>
  <c r="AI90" i="20"/>
  <c r="Z90" i="20"/>
  <c r="V90" i="20"/>
  <c r="U90" i="20"/>
  <c r="R90" i="20"/>
  <c r="O90" i="20"/>
  <c r="N90" i="20"/>
  <c r="M90" i="20"/>
  <c r="BM89" i="20"/>
  <c r="BD89" i="20"/>
  <c r="AY89" i="20"/>
  <c r="AV89" i="20"/>
  <c r="AQ89" i="20"/>
  <c r="AI89" i="20"/>
  <c r="Z89" i="20"/>
  <c r="V89" i="20"/>
  <c r="U89" i="20"/>
  <c r="R89" i="20"/>
  <c r="O89" i="20"/>
  <c r="N89" i="20"/>
  <c r="M89" i="20"/>
  <c r="BM88" i="20"/>
  <c r="BD88" i="20"/>
  <c r="AY88" i="20"/>
  <c r="AV88" i="20"/>
  <c r="AQ88" i="20"/>
  <c r="AI88" i="20"/>
  <c r="Z88" i="20"/>
  <c r="V88" i="20"/>
  <c r="U88" i="20"/>
  <c r="R88" i="20"/>
  <c r="O88" i="20"/>
  <c r="N88" i="20"/>
  <c r="M88" i="20"/>
  <c r="BM87" i="20"/>
  <c r="BD87" i="20"/>
  <c r="AY87" i="20"/>
  <c r="AV87" i="20"/>
  <c r="AQ87" i="20"/>
  <c r="AI87" i="20"/>
  <c r="Z87" i="20"/>
  <c r="V87" i="20"/>
  <c r="U87" i="20"/>
  <c r="R87" i="20"/>
  <c r="O87" i="20"/>
  <c r="N87" i="20"/>
  <c r="M87" i="20"/>
  <c r="BM86" i="20"/>
  <c r="BD86" i="20"/>
  <c r="AY86" i="20"/>
  <c r="AV86" i="20"/>
  <c r="AQ86" i="20"/>
  <c r="AI86" i="20"/>
  <c r="Z86" i="20"/>
  <c r="V86" i="20"/>
  <c r="U86" i="20"/>
  <c r="R86" i="20"/>
  <c r="O86" i="20"/>
  <c r="N86" i="20"/>
  <c r="M86" i="20"/>
  <c r="BM85" i="20"/>
  <c r="BD85" i="20"/>
  <c r="AY85" i="20"/>
  <c r="AV85" i="20"/>
  <c r="AQ85" i="20"/>
  <c r="AI85" i="20"/>
  <c r="Z85" i="20"/>
  <c r="V85" i="20"/>
  <c r="U85" i="20"/>
  <c r="R85" i="20"/>
  <c r="O85" i="20"/>
  <c r="N85" i="20"/>
  <c r="M85" i="20"/>
  <c r="BM84" i="20"/>
  <c r="BD84" i="20"/>
  <c r="AY84" i="20"/>
  <c r="AV84" i="20"/>
  <c r="AQ84" i="20"/>
  <c r="AI84" i="20"/>
  <c r="Z84" i="20"/>
  <c r="V84" i="20"/>
  <c r="U84" i="20"/>
  <c r="R84" i="20"/>
  <c r="O84" i="20"/>
  <c r="N84" i="20"/>
  <c r="M84" i="20"/>
  <c r="BM83" i="20"/>
  <c r="BD83" i="20"/>
  <c r="AY83" i="20"/>
  <c r="AV83" i="20"/>
  <c r="AQ83" i="20"/>
  <c r="AI83" i="20"/>
  <c r="Z83" i="20"/>
  <c r="V83" i="20"/>
  <c r="U83" i="20"/>
  <c r="R83" i="20"/>
  <c r="O83" i="20"/>
  <c r="N83" i="20"/>
  <c r="M83" i="20"/>
  <c r="BM82" i="20"/>
  <c r="BD82" i="20"/>
  <c r="AY82" i="20"/>
  <c r="AV82" i="20"/>
  <c r="AQ82" i="20"/>
  <c r="AI82" i="20"/>
  <c r="Z82" i="20"/>
  <c r="V82" i="20"/>
  <c r="U82" i="20"/>
  <c r="R82" i="20"/>
  <c r="O82" i="20"/>
  <c r="N82" i="20"/>
  <c r="M82" i="20"/>
  <c r="BM81" i="20"/>
  <c r="BD81" i="20"/>
  <c r="AY81" i="20"/>
  <c r="AV81" i="20"/>
  <c r="AQ81" i="20"/>
  <c r="AI81" i="20"/>
  <c r="Z81" i="20"/>
  <c r="V81" i="20"/>
  <c r="U81" i="20"/>
  <c r="R81" i="20"/>
  <c r="O81" i="20"/>
  <c r="N81" i="20"/>
  <c r="M81" i="20"/>
  <c r="BM80" i="20"/>
  <c r="BD80" i="20"/>
  <c r="AY80" i="20"/>
  <c r="AV80" i="20"/>
  <c r="AQ80" i="20"/>
  <c r="AI80" i="20"/>
  <c r="Z80" i="20"/>
  <c r="V80" i="20"/>
  <c r="U80" i="20"/>
  <c r="R80" i="20"/>
  <c r="O80" i="20"/>
  <c r="N80" i="20"/>
  <c r="M80" i="20"/>
  <c r="BM79" i="20"/>
  <c r="BD79" i="20"/>
  <c r="AY79" i="20"/>
  <c r="AV79" i="20"/>
  <c r="AQ79" i="20"/>
  <c r="AI79" i="20"/>
  <c r="Z79" i="20"/>
  <c r="V79" i="20"/>
  <c r="U79" i="20"/>
  <c r="R79" i="20"/>
  <c r="O79" i="20"/>
  <c r="N79" i="20"/>
  <c r="M79" i="20"/>
  <c r="BM78" i="20"/>
  <c r="BD78" i="20"/>
  <c r="AY78" i="20"/>
  <c r="AV78" i="20"/>
  <c r="AQ78" i="20"/>
  <c r="AI78" i="20"/>
  <c r="Z78" i="20"/>
  <c r="V78" i="20"/>
  <c r="U78" i="20"/>
  <c r="R78" i="20"/>
  <c r="O78" i="20"/>
  <c r="N78" i="20"/>
  <c r="M78" i="20"/>
  <c r="BM77" i="20"/>
  <c r="BD77" i="20"/>
  <c r="AY77" i="20"/>
  <c r="AV77" i="20"/>
  <c r="AQ77" i="20"/>
  <c r="AI77" i="20"/>
  <c r="Z77" i="20"/>
  <c r="V77" i="20"/>
  <c r="U77" i="20"/>
  <c r="R77" i="20"/>
  <c r="O77" i="20"/>
  <c r="N77" i="20"/>
  <c r="M77" i="20"/>
  <c r="BM76" i="20"/>
  <c r="BD76" i="20"/>
  <c r="AY76" i="20"/>
  <c r="AV76" i="20"/>
  <c r="AQ76" i="20"/>
  <c r="AI76" i="20"/>
  <c r="Z76" i="20"/>
  <c r="V76" i="20"/>
  <c r="U76" i="20"/>
  <c r="R76" i="20"/>
  <c r="O76" i="20"/>
  <c r="N76" i="20"/>
  <c r="M76" i="20"/>
  <c r="BM75" i="20"/>
  <c r="BD75" i="20"/>
  <c r="AY75" i="20"/>
  <c r="AV75" i="20"/>
  <c r="AQ75" i="20"/>
  <c r="AI75" i="20"/>
  <c r="Z75" i="20"/>
  <c r="V75" i="20"/>
  <c r="U75" i="20"/>
  <c r="R75" i="20"/>
  <c r="O75" i="20"/>
  <c r="N75" i="20"/>
  <c r="M75" i="20"/>
  <c r="BM74" i="20"/>
  <c r="BD74" i="20"/>
  <c r="AY74" i="20"/>
  <c r="AV74" i="20"/>
  <c r="AQ74" i="20"/>
  <c r="AI74" i="20"/>
  <c r="Z74" i="20"/>
  <c r="V74" i="20"/>
  <c r="U74" i="20"/>
  <c r="R74" i="20"/>
  <c r="O74" i="20"/>
  <c r="N74" i="20"/>
  <c r="M74" i="20"/>
  <c r="BM73" i="20"/>
  <c r="BD73" i="20"/>
  <c r="AY73" i="20"/>
  <c r="AV73" i="20"/>
  <c r="AQ73" i="20"/>
  <c r="AI73" i="20"/>
  <c r="Z73" i="20"/>
  <c r="V73" i="20"/>
  <c r="U73" i="20"/>
  <c r="R73" i="20"/>
  <c r="O73" i="20"/>
  <c r="N73" i="20"/>
  <c r="M73" i="20"/>
  <c r="BM72" i="20"/>
  <c r="BD72" i="20"/>
  <c r="AY72" i="20"/>
  <c r="AV72" i="20"/>
  <c r="AQ72" i="20"/>
  <c r="AI72" i="20"/>
  <c r="Z72" i="20"/>
  <c r="V72" i="20"/>
  <c r="U72" i="20"/>
  <c r="R72" i="20"/>
  <c r="O72" i="20"/>
  <c r="N72" i="20"/>
  <c r="M72" i="20"/>
  <c r="BM71" i="20"/>
  <c r="BD71" i="20"/>
  <c r="AY71" i="20"/>
  <c r="AV71" i="20"/>
  <c r="AQ71" i="20"/>
  <c r="AI71" i="20"/>
  <c r="Z71" i="20"/>
  <c r="V71" i="20"/>
  <c r="U71" i="20"/>
  <c r="R71" i="20"/>
  <c r="O71" i="20"/>
  <c r="N71" i="20"/>
  <c r="M71" i="20"/>
  <c r="BM70" i="20"/>
  <c r="BD70" i="20"/>
  <c r="AY70" i="20"/>
  <c r="AV70" i="20"/>
  <c r="AQ70" i="20"/>
  <c r="AI70" i="20"/>
  <c r="Z70" i="20"/>
  <c r="V70" i="20"/>
  <c r="U70" i="20"/>
  <c r="R70" i="20"/>
  <c r="O70" i="20"/>
  <c r="N70" i="20"/>
  <c r="M70" i="20"/>
  <c r="BM69" i="20"/>
  <c r="BD69" i="20"/>
  <c r="AY69" i="20"/>
  <c r="AV69" i="20"/>
  <c r="AQ69" i="20"/>
  <c r="AI69" i="20"/>
  <c r="Z69" i="20"/>
  <c r="V69" i="20"/>
  <c r="U69" i="20"/>
  <c r="R69" i="20"/>
  <c r="O69" i="20"/>
  <c r="N69" i="20"/>
  <c r="M69" i="20"/>
  <c r="BM68" i="20"/>
  <c r="BD68" i="20"/>
  <c r="AY68" i="20"/>
  <c r="AV68" i="20"/>
  <c r="AQ68" i="20"/>
  <c r="AI68" i="20"/>
  <c r="Z68" i="20"/>
  <c r="V68" i="20"/>
  <c r="U68" i="20"/>
  <c r="R68" i="20"/>
  <c r="O68" i="20"/>
  <c r="N68" i="20"/>
  <c r="M68" i="20"/>
  <c r="BM67" i="20"/>
  <c r="BD67" i="20"/>
  <c r="AY67" i="20"/>
  <c r="AV67" i="20"/>
  <c r="AQ67" i="20"/>
  <c r="AI67" i="20"/>
  <c r="Z67" i="20"/>
  <c r="V67" i="20"/>
  <c r="U67" i="20"/>
  <c r="R67" i="20"/>
  <c r="O67" i="20"/>
  <c r="N67" i="20"/>
  <c r="M67" i="20"/>
  <c r="BM66" i="20"/>
  <c r="BD66" i="20"/>
  <c r="AY66" i="20"/>
  <c r="AV66" i="20"/>
  <c r="AQ66" i="20"/>
  <c r="AI66" i="20"/>
  <c r="Z66" i="20"/>
  <c r="V66" i="20"/>
  <c r="U66" i="20"/>
  <c r="R66" i="20"/>
  <c r="O66" i="20"/>
  <c r="N66" i="20"/>
  <c r="M66" i="20"/>
  <c r="BM65" i="20"/>
  <c r="BD65" i="20"/>
  <c r="AY65" i="20"/>
  <c r="AV65" i="20"/>
  <c r="AQ65" i="20"/>
  <c r="AI65" i="20"/>
  <c r="Z65" i="20"/>
  <c r="V65" i="20"/>
  <c r="U65" i="20"/>
  <c r="R65" i="20"/>
  <c r="O65" i="20"/>
  <c r="N65" i="20"/>
  <c r="M65" i="20"/>
  <c r="BM64" i="20"/>
  <c r="BD64" i="20"/>
  <c r="AY64" i="20"/>
  <c r="AV64" i="20"/>
  <c r="AQ64" i="20"/>
  <c r="AI64" i="20"/>
  <c r="Z64" i="20"/>
  <c r="V64" i="20"/>
  <c r="U64" i="20"/>
  <c r="R64" i="20"/>
  <c r="O64" i="20"/>
  <c r="N64" i="20"/>
  <c r="M64" i="20"/>
  <c r="BM63" i="20"/>
  <c r="BD63" i="20"/>
  <c r="AY63" i="20"/>
  <c r="AV63" i="20"/>
  <c r="AQ63" i="20"/>
  <c r="AI63" i="20"/>
  <c r="Z63" i="20"/>
  <c r="V63" i="20"/>
  <c r="U63" i="20"/>
  <c r="R63" i="20"/>
  <c r="O63" i="20"/>
  <c r="N63" i="20"/>
  <c r="M63" i="20"/>
  <c r="BM62" i="20"/>
  <c r="BD62" i="20"/>
  <c r="AY62" i="20"/>
  <c r="AV62" i="20"/>
  <c r="AQ62" i="20"/>
  <c r="AI62" i="20"/>
  <c r="Z62" i="20"/>
  <c r="V62" i="20"/>
  <c r="U62" i="20"/>
  <c r="R62" i="20"/>
  <c r="O62" i="20"/>
  <c r="N62" i="20"/>
  <c r="M62" i="20"/>
  <c r="BM61" i="20"/>
  <c r="BD61" i="20"/>
  <c r="AY61" i="20"/>
  <c r="AV61" i="20"/>
  <c r="AQ61" i="20"/>
  <c r="AI61" i="20"/>
  <c r="Z61" i="20"/>
  <c r="V61" i="20"/>
  <c r="U61" i="20"/>
  <c r="R61" i="20"/>
  <c r="O61" i="20"/>
  <c r="N61" i="20"/>
  <c r="M61" i="20"/>
  <c r="BM60" i="20"/>
  <c r="BD60" i="20"/>
  <c r="AY60" i="20"/>
  <c r="AV60" i="20"/>
  <c r="AQ60" i="20"/>
  <c r="AI60" i="20"/>
  <c r="Z60" i="20"/>
  <c r="V60" i="20"/>
  <c r="U60" i="20"/>
  <c r="R60" i="20"/>
  <c r="O60" i="20"/>
  <c r="N60" i="20"/>
  <c r="M60" i="20"/>
  <c r="BM59" i="20"/>
  <c r="BD59" i="20"/>
  <c r="AY59" i="20"/>
  <c r="AV59" i="20"/>
  <c r="AQ59" i="20"/>
  <c r="AI59" i="20"/>
  <c r="Z59" i="20"/>
  <c r="V59" i="20"/>
  <c r="U59" i="20"/>
  <c r="R59" i="20"/>
  <c r="O59" i="20"/>
  <c r="N59" i="20"/>
  <c r="M59" i="20"/>
  <c r="BM58" i="20"/>
  <c r="BD58" i="20"/>
  <c r="AY58" i="20"/>
  <c r="AV58" i="20"/>
  <c r="AQ58" i="20"/>
  <c r="AI58" i="20"/>
  <c r="Z58" i="20"/>
  <c r="V58" i="20"/>
  <c r="U58" i="20"/>
  <c r="R58" i="20"/>
  <c r="O58" i="20"/>
  <c r="N58" i="20"/>
  <c r="M58" i="20"/>
  <c r="BM57" i="20"/>
  <c r="BD57" i="20"/>
  <c r="AY57" i="20"/>
  <c r="AV57" i="20"/>
  <c r="AQ57" i="20"/>
  <c r="AI57" i="20"/>
  <c r="Z57" i="20"/>
  <c r="V57" i="20"/>
  <c r="U57" i="20"/>
  <c r="R57" i="20"/>
  <c r="O57" i="20"/>
  <c r="N57" i="20"/>
  <c r="M57" i="20"/>
  <c r="BM56" i="20"/>
  <c r="BD56" i="20"/>
  <c r="AY56" i="20"/>
  <c r="AV56" i="20"/>
  <c r="AQ56" i="20"/>
  <c r="AI56" i="20"/>
  <c r="Z56" i="20"/>
  <c r="V56" i="20"/>
  <c r="U56" i="20"/>
  <c r="R56" i="20"/>
  <c r="O56" i="20"/>
  <c r="N56" i="20"/>
  <c r="M56" i="20"/>
  <c r="BM55" i="20"/>
  <c r="BD55" i="20"/>
  <c r="AY55" i="20"/>
  <c r="AV55" i="20"/>
  <c r="AQ55" i="20"/>
  <c r="AI55" i="20"/>
  <c r="Z55" i="20"/>
  <c r="V55" i="20"/>
  <c r="U55" i="20"/>
  <c r="R55" i="20"/>
  <c r="O55" i="20"/>
  <c r="N55" i="20"/>
  <c r="M55" i="20"/>
  <c r="BM54" i="20"/>
  <c r="BD54" i="20"/>
  <c r="AY54" i="20"/>
  <c r="AV54" i="20"/>
  <c r="AQ54" i="20"/>
  <c r="AI54" i="20"/>
  <c r="Z54" i="20"/>
  <c r="V54" i="20"/>
  <c r="U54" i="20"/>
  <c r="R54" i="20"/>
  <c r="O54" i="20"/>
  <c r="N54" i="20"/>
  <c r="M54" i="20"/>
  <c r="BM53" i="20"/>
  <c r="BD53" i="20"/>
  <c r="AY53" i="20"/>
  <c r="AV53" i="20"/>
  <c r="AQ53" i="20"/>
  <c r="AI53" i="20"/>
  <c r="Z53" i="20"/>
  <c r="V53" i="20"/>
  <c r="U53" i="20"/>
  <c r="R53" i="20"/>
  <c r="O53" i="20"/>
  <c r="N53" i="20"/>
  <c r="M53" i="20"/>
  <c r="BM52" i="20"/>
  <c r="BD52" i="20"/>
  <c r="AY52" i="20"/>
  <c r="AV52" i="20"/>
  <c r="AQ52" i="20"/>
  <c r="AI52" i="20"/>
  <c r="Z52" i="20"/>
  <c r="V52" i="20"/>
  <c r="U52" i="20"/>
  <c r="R52" i="20"/>
  <c r="O52" i="20"/>
  <c r="N52" i="20"/>
  <c r="M52" i="20"/>
  <c r="BM51" i="20"/>
  <c r="BD51" i="20"/>
  <c r="AY51" i="20"/>
  <c r="AV51" i="20"/>
  <c r="AQ51" i="20"/>
  <c r="AN51" i="20"/>
  <c r="AI51" i="20"/>
  <c r="AF51" i="20"/>
  <c r="Z51" i="20"/>
  <c r="V51" i="20"/>
  <c r="U51" i="20"/>
  <c r="R51" i="20"/>
  <c r="O51" i="20"/>
  <c r="N51" i="20"/>
  <c r="M51" i="20"/>
  <c r="BM50" i="20"/>
  <c r="BD50" i="20"/>
  <c r="AY50" i="20"/>
  <c r="AV50" i="20"/>
  <c r="AQ50" i="20"/>
  <c r="AN50" i="20"/>
  <c r="AI50" i="20"/>
  <c r="AF50" i="20"/>
  <c r="Z50" i="20"/>
  <c r="V50" i="20"/>
  <c r="U50" i="20"/>
  <c r="R50" i="20"/>
  <c r="O50" i="20"/>
  <c r="N50" i="20"/>
  <c r="M50" i="20"/>
  <c r="BM49" i="20"/>
  <c r="BD49" i="20"/>
  <c r="AY49" i="20"/>
  <c r="AV49" i="20"/>
  <c r="AQ49" i="20"/>
  <c r="AN49" i="20"/>
  <c r="AI49" i="20"/>
  <c r="AF49" i="20"/>
  <c r="Z49" i="20"/>
  <c r="V49" i="20"/>
  <c r="U49" i="20"/>
  <c r="R49" i="20"/>
  <c r="O49" i="20"/>
  <c r="N49" i="20"/>
  <c r="M49" i="20"/>
  <c r="BM48" i="20"/>
  <c r="BD48" i="20"/>
  <c r="AY48" i="20"/>
  <c r="AV48" i="20"/>
  <c r="AQ48" i="20"/>
  <c r="AN48" i="20"/>
  <c r="AI48" i="20"/>
  <c r="AF48" i="20"/>
  <c r="Z48" i="20"/>
  <c r="V48" i="20"/>
  <c r="U48" i="20"/>
  <c r="R48" i="20"/>
  <c r="O48" i="20"/>
  <c r="N48" i="20"/>
  <c r="M48" i="20"/>
  <c r="BM47" i="20"/>
  <c r="BD47" i="20"/>
  <c r="AY47" i="20"/>
  <c r="AV47" i="20"/>
  <c r="AQ47" i="20"/>
  <c r="AN47" i="20"/>
  <c r="AI47" i="20"/>
  <c r="AF47" i="20"/>
  <c r="Z47" i="20"/>
  <c r="V47" i="20"/>
  <c r="U47" i="20"/>
  <c r="R47" i="20"/>
  <c r="O47" i="20"/>
  <c r="N47" i="20"/>
  <c r="M47" i="20"/>
  <c r="BM46" i="20"/>
  <c r="BD46" i="20"/>
  <c r="AY46" i="20"/>
  <c r="AV46" i="20"/>
  <c r="AQ46" i="20"/>
  <c r="AN46" i="20"/>
  <c r="AI46" i="20"/>
  <c r="AF46" i="20"/>
  <c r="Z46" i="20"/>
  <c r="V46" i="20"/>
  <c r="U46" i="20"/>
  <c r="R46" i="20"/>
  <c r="O46" i="20"/>
  <c r="N46" i="20"/>
  <c r="M46" i="20"/>
  <c r="BM45" i="20"/>
  <c r="BD45" i="20"/>
  <c r="AY45" i="20"/>
  <c r="AV45" i="20"/>
  <c r="AQ45" i="20"/>
  <c r="AN45" i="20"/>
  <c r="AI45" i="20"/>
  <c r="AF45" i="20"/>
  <c r="Z45" i="20"/>
  <c r="V45" i="20"/>
  <c r="U45" i="20"/>
  <c r="R45" i="20"/>
  <c r="O45" i="20"/>
  <c r="N45" i="20"/>
  <c r="M45" i="20"/>
  <c r="BM44" i="20"/>
  <c r="BD44" i="20"/>
  <c r="AY44" i="20"/>
  <c r="AV44" i="20"/>
  <c r="AQ44" i="20"/>
  <c r="AN44" i="20"/>
  <c r="AI44" i="20"/>
  <c r="AF44" i="20"/>
  <c r="Z44" i="20"/>
  <c r="V44" i="20"/>
  <c r="U44" i="20"/>
  <c r="R44" i="20"/>
  <c r="O44" i="20"/>
  <c r="N44" i="20"/>
  <c r="M44" i="20"/>
  <c r="BM43" i="20"/>
  <c r="BD43" i="20"/>
  <c r="AY43" i="20"/>
  <c r="AV43" i="20"/>
  <c r="AQ43" i="20"/>
  <c r="AN43" i="20"/>
  <c r="AI43" i="20"/>
  <c r="AF43" i="20"/>
  <c r="Z43" i="20"/>
  <c r="V43" i="20"/>
  <c r="U43" i="20"/>
  <c r="R43" i="20"/>
  <c r="O43" i="20"/>
  <c r="N43" i="20"/>
  <c r="M43" i="20"/>
  <c r="BM42" i="20"/>
  <c r="BD42" i="20"/>
  <c r="AY42" i="20"/>
  <c r="AV42" i="20"/>
  <c r="AQ42" i="20"/>
  <c r="AN42" i="20"/>
  <c r="AI42" i="20"/>
  <c r="AF42" i="20"/>
  <c r="Z42" i="20"/>
  <c r="V42" i="20"/>
  <c r="U42" i="20"/>
  <c r="R42" i="20"/>
  <c r="O42" i="20"/>
  <c r="N42" i="20"/>
  <c r="M42" i="20"/>
  <c r="BM41" i="20"/>
  <c r="BD41" i="20"/>
  <c r="AY41" i="20"/>
  <c r="AV41" i="20"/>
  <c r="AQ41" i="20"/>
  <c r="AN41" i="20"/>
  <c r="AI41" i="20"/>
  <c r="AF41" i="20"/>
  <c r="Z41" i="20"/>
  <c r="V41" i="20"/>
  <c r="U41" i="20"/>
  <c r="R41" i="20"/>
  <c r="O41" i="20"/>
  <c r="N41" i="20"/>
  <c r="M41" i="20"/>
  <c r="BM40" i="20"/>
  <c r="BD40" i="20"/>
  <c r="AY40" i="20"/>
  <c r="AV40" i="20"/>
  <c r="AQ40" i="20"/>
  <c r="AN40" i="20"/>
  <c r="AI40" i="20"/>
  <c r="AF40" i="20"/>
  <c r="Z40" i="20"/>
  <c r="V40" i="20"/>
  <c r="U40" i="20"/>
  <c r="R40" i="20"/>
  <c r="O40" i="20"/>
  <c r="N40" i="20"/>
  <c r="M40" i="20"/>
  <c r="BM39" i="20"/>
  <c r="BD39" i="20"/>
  <c r="AY39" i="20"/>
  <c r="AV39" i="20"/>
  <c r="AQ39" i="20"/>
  <c r="AN39" i="20"/>
  <c r="AI39" i="20"/>
  <c r="AF39" i="20"/>
  <c r="Z39" i="20"/>
  <c r="V39" i="20"/>
  <c r="U39" i="20"/>
  <c r="R39" i="20"/>
  <c r="O39" i="20"/>
  <c r="N39" i="20"/>
  <c r="M39" i="20"/>
  <c r="BM38" i="20"/>
  <c r="BD38" i="20"/>
  <c r="AY38" i="20"/>
  <c r="AV38" i="20"/>
  <c r="AQ38" i="20"/>
  <c r="AN38" i="20"/>
  <c r="AI38" i="20"/>
  <c r="AF38" i="20"/>
  <c r="Z38" i="20"/>
  <c r="V38" i="20"/>
  <c r="U38" i="20"/>
  <c r="R38" i="20"/>
  <c r="O38" i="20"/>
  <c r="N38" i="20"/>
  <c r="M38" i="20"/>
  <c r="BM37" i="20"/>
  <c r="BD37" i="20"/>
  <c r="AY37" i="20"/>
  <c r="AV37" i="20"/>
  <c r="AQ37" i="20"/>
  <c r="AN37" i="20"/>
  <c r="AI37" i="20"/>
  <c r="AF37" i="20"/>
  <c r="Z37" i="20"/>
  <c r="V37" i="20"/>
  <c r="U37" i="20"/>
  <c r="R37" i="20"/>
  <c r="O37" i="20"/>
  <c r="N37" i="20"/>
  <c r="M37" i="20"/>
  <c r="BM36" i="20"/>
  <c r="BD36" i="20"/>
  <c r="AY36" i="20"/>
  <c r="AV36" i="20"/>
  <c r="AQ36" i="20"/>
  <c r="AN36" i="20"/>
  <c r="AI36" i="20"/>
  <c r="AF36" i="20"/>
  <c r="Z36" i="20"/>
  <c r="V36" i="20"/>
  <c r="U36" i="20"/>
  <c r="R36" i="20"/>
  <c r="O36" i="20"/>
  <c r="N36" i="20"/>
  <c r="M36" i="20"/>
  <c r="BM35" i="20"/>
  <c r="BD35" i="20"/>
  <c r="AY35" i="20"/>
  <c r="AV35" i="20"/>
  <c r="AQ35" i="20"/>
  <c r="AN35" i="20"/>
  <c r="AI35" i="20"/>
  <c r="AF35" i="20"/>
  <c r="Z35" i="20"/>
  <c r="V35" i="20"/>
  <c r="U35" i="20"/>
  <c r="R35" i="20"/>
  <c r="O35" i="20"/>
  <c r="N35" i="20"/>
  <c r="M35" i="20"/>
  <c r="BM34" i="20"/>
  <c r="BD34" i="20"/>
  <c r="AY34" i="20"/>
  <c r="AV34" i="20"/>
  <c r="AQ34" i="20"/>
  <c r="AN34" i="20"/>
  <c r="AI34" i="20"/>
  <c r="AF34" i="20"/>
  <c r="Z34" i="20"/>
  <c r="V34" i="20"/>
  <c r="U34" i="20"/>
  <c r="R34" i="20"/>
  <c r="O34" i="20"/>
  <c r="N34" i="20"/>
  <c r="M34" i="20"/>
  <c r="BM33" i="20"/>
  <c r="BD33" i="20"/>
  <c r="AY33" i="20"/>
  <c r="AV33" i="20"/>
  <c r="AQ33" i="20"/>
  <c r="AN33" i="20"/>
  <c r="AI33" i="20"/>
  <c r="AF33" i="20"/>
  <c r="Z33" i="20"/>
  <c r="V33" i="20"/>
  <c r="U33" i="20"/>
  <c r="R33" i="20"/>
  <c r="O33" i="20"/>
  <c r="N33" i="20"/>
  <c r="M33" i="20"/>
  <c r="BM32" i="20"/>
  <c r="BD32" i="20"/>
  <c r="AY32" i="20"/>
  <c r="AV32" i="20"/>
  <c r="AQ32" i="20"/>
  <c r="AN32" i="20"/>
  <c r="AI32" i="20"/>
  <c r="AF32" i="20"/>
  <c r="Z32" i="20"/>
  <c r="V32" i="20"/>
  <c r="U32" i="20"/>
  <c r="R32" i="20"/>
  <c r="O32" i="20"/>
  <c r="N32" i="20"/>
  <c r="M32" i="20"/>
  <c r="BM31" i="20"/>
  <c r="BD31" i="20"/>
  <c r="AY31" i="20"/>
  <c r="AV31" i="20"/>
  <c r="AQ31" i="20"/>
  <c r="AN31" i="20"/>
  <c r="AI31" i="20"/>
  <c r="AF31" i="20"/>
  <c r="Z31" i="20"/>
  <c r="V31" i="20"/>
  <c r="U31" i="20"/>
  <c r="R31" i="20"/>
  <c r="O31" i="20"/>
  <c r="N31" i="20"/>
  <c r="M31" i="20"/>
  <c r="BM30" i="20"/>
  <c r="BD30" i="20"/>
  <c r="AY30" i="20"/>
  <c r="AV30" i="20"/>
  <c r="AQ30" i="20"/>
  <c r="AN30" i="20"/>
  <c r="AI30" i="20"/>
  <c r="AF30" i="20"/>
  <c r="Z30" i="20"/>
  <c r="V30" i="20"/>
  <c r="U30" i="20"/>
  <c r="R30" i="20"/>
  <c r="O30" i="20"/>
  <c r="N30" i="20"/>
  <c r="M30" i="20"/>
  <c r="BM29" i="20"/>
  <c r="BD29" i="20"/>
  <c r="AY29" i="20"/>
  <c r="AV29" i="20"/>
  <c r="AQ29" i="20"/>
  <c r="AN29" i="20"/>
  <c r="AI29" i="20"/>
  <c r="AF29" i="20"/>
  <c r="Z29" i="20"/>
  <c r="V29" i="20"/>
  <c r="U29" i="20"/>
  <c r="R29" i="20"/>
  <c r="O29" i="20"/>
  <c r="N29" i="20"/>
  <c r="M29" i="20"/>
  <c r="BM28" i="20"/>
  <c r="BD28" i="20"/>
  <c r="AY28" i="20"/>
  <c r="AV28" i="20"/>
  <c r="AQ28" i="20"/>
  <c r="AN28" i="20"/>
  <c r="AI28" i="20"/>
  <c r="AF28" i="20"/>
  <c r="Z28" i="20"/>
  <c r="V28" i="20"/>
  <c r="U28" i="20"/>
  <c r="R28" i="20"/>
  <c r="O28" i="20"/>
  <c r="N28" i="20"/>
  <c r="M28" i="20"/>
  <c r="BM27" i="20"/>
  <c r="BD27" i="20"/>
  <c r="AY27" i="20"/>
  <c r="AV27" i="20"/>
  <c r="AQ27" i="20"/>
  <c r="AN27" i="20"/>
  <c r="AI27" i="20"/>
  <c r="AF27" i="20"/>
  <c r="Z27" i="20"/>
  <c r="V27" i="20"/>
  <c r="U27" i="20"/>
  <c r="R27" i="20"/>
  <c r="O27" i="20"/>
  <c r="N27" i="20"/>
  <c r="M27" i="20"/>
  <c r="BM26" i="20"/>
  <c r="BD26" i="20"/>
  <c r="AY26" i="20"/>
  <c r="AV26" i="20"/>
  <c r="AQ26" i="20"/>
  <c r="AN26" i="20"/>
  <c r="AI26" i="20"/>
  <c r="AF26" i="20"/>
  <c r="Z26" i="20"/>
  <c r="V26" i="20"/>
  <c r="U26" i="20"/>
  <c r="R26" i="20"/>
  <c r="O26" i="20"/>
  <c r="N26" i="20"/>
  <c r="M26" i="20"/>
  <c r="BM25" i="20"/>
  <c r="BD25" i="20"/>
  <c r="AY25" i="20"/>
  <c r="AV25" i="20"/>
  <c r="AQ25" i="20"/>
  <c r="AN25" i="20"/>
  <c r="AI25" i="20"/>
  <c r="AF25" i="20"/>
  <c r="Z25" i="20"/>
  <c r="V25" i="20"/>
  <c r="U25" i="20"/>
  <c r="R25" i="20"/>
  <c r="O25" i="20"/>
  <c r="N25" i="20"/>
  <c r="M25" i="20"/>
  <c r="BM24" i="20"/>
  <c r="BD24" i="20"/>
  <c r="AY24" i="20"/>
  <c r="AV24" i="20"/>
  <c r="AQ24" i="20"/>
  <c r="AN24" i="20"/>
  <c r="AI24" i="20"/>
  <c r="AF24" i="20"/>
  <c r="Z24" i="20"/>
  <c r="V24" i="20"/>
  <c r="U24" i="20"/>
  <c r="R24" i="20"/>
  <c r="O24" i="20"/>
  <c r="N24" i="20"/>
  <c r="M24" i="20"/>
  <c r="BM23" i="20"/>
  <c r="BD23" i="20"/>
  <c r="AY23" i="20"/>
  <c r="AV23" i="20"/>
  <c r="AQ23" i="20"/>
  <c r="AN23" i="20"/>
  <c r="AI23" i="20"/>
  <c r="AF23" i="20"/>
  <c r="Z23" i="20"/>
  <c r="V23" i="20"/>
  <c r="U23" i="20"/>
  <c r="R23" i="20"/>
  <c r="O23" i="20"/>
  <c r="N23" i="20"/>
  <c r="M23" i="20"/>
  <c r="BM22" i="20"/>
  <c r="AY22" i="20"/>
  <c r="AV22" i="20"/>
  <c r="AQ22" i="20"/>
  <c r="AN22" i="20"/>
  <c r="AI22" i="20"/>
  <c r="AF22" i="20"/>
  <c r="Z22" i="20"/>
  <c r="V22" i="20"/>
  <c r="U22" i="20"/>
  <c r="R22" i="20"/>
  <c r="O22" i="20"/>
  <c r="N22" i="20"/>
  <c r="M22" i="20"/>
  <c r="BU12" i="20"/>
  <c r="C133" i="19"/>
  <c r="J390" i="73" s="1"/>
  <c r="K390" i="73" s="1"/>
  <c r="C132" i="19"/>
  <c r="J389" i="73" s="1"/>
  <c r="K389" i="73" s="1"/>
  <c r="C131" i="19"/>
  <c r="J388" i="73" s="1"/>
  <c r="K388" i="73" s="1"/>
  <c r="C130" i="19"/>
  <c r="J387" i="73" s="1"/>
  <c r="K387" i="73" s="1"/>
  <c r="C129" i="19"/>
  <c r="J386" i="73" s="1"/>
  <c r="K386" i="73" s="1"/>
  <c r="C128" i="19"/>
  <c r="J385" i="73" s="1"/>
  <c r="K385" i="73" s="1"/>
  <c r="C127" i="19"/>
  <c r="J384" i="73" s="1"/>
  <c r="K384" i="73" s="1"/>
  <c r="C126" i="19"/>
  <c r="J383" i="73" s="1"/>
  <c r="K383" i="73" s="1"/>
  <c r="C125" i="19"/>
  <c r="J382" i="73" s="1"/>
  <c r="K382" i="73" s="1"/>
  <c r="C124" i="19"/>
  <c r="J381" i="73" s="1"/>
  <c r="K381" i="73" s="1"/>
  <c r="C123" i="19"/>
  <c r="J380" i="73" s="1"/>
  <c r="K380" i="73" s="1"/>
  <c r="C122" i="19"/>
  <c r="J379" i="73" s="1"/>
  <c r="K379" i="73" s="1"/>
  <c r="C121" i="19"/>
  <c r="J378" i="73" s="1"/>
  <c r="K378" i="73" s="1"/>
  <c r="C120" i="19"/>
  <c r="J377" i="73" s="1"/>
  <c r="K377" i="73" s="1"/>
  <c r="C119" i="19"/>
  <c r="J376" i="73" s="1"/>
  <c r="K376" i="73" s="1"/>
  <c r="C118" i="19"/>
  <c r="J375" i="73" s="1"/>
  <c r="K375" i="73" s="1"/>
  <c r="C117" i="19"/>
  <c r="J374" i="73" s="1"/>
  <c r="K374" i="73" s="1"/>
  <c r="C116" i="19"/>
  <c r="J373" i="73" s="1"/>
  <c r="K373" i="73" s="1"/>
  <c r="C115" i="19"/>
  <c r="J372" i="73" s="1"/>
  <c r="K372" i="73" s="1"/>
  <c r="C114" i="19"/>
  <c r="J371" i="73" s="1"/>
  <c r="K371" i="73" s="1"/>
  <c r="C113" i="19"/>
  <c r="J370" i="73" s="1"/>
  <c r="K370" i="73" s="1"/>
  <c r="C112" i="19"/>
  <c r="J369" i="73" s="1"/>
  <c r="K369" i="73" s="1"/>
  <c r="C111" i="19"/>
  <c r="J368" i="73" s="1"/>
  <c r="K368" i="73" s="1"/>
  <c r="C110" i="19"/>
  <c r="J367" i="73" s="1"/>
  <c r="K367" i="73" s="1"/>
  <c r="C109" i="19"/>
  <c r="J366" i="73" s="1"/>
  <c r="K366" i="73" s="1"/>
  <c r="C108" i="19"/>
  <c r="J365" i="73" s="1"/>
  <c r="K365" i="73" s="1"/>
  <c r="C107" i="19"/>
  <c r="J364" i="73" s="1"/>
  <c r="K364" i="73" s="1"/>
  <c r="C106" i="19"/>
  <c r="J363" i="73" s="1"/>
  <c r="K363" i="73" s="1"/>
  <c r="C105" i="19"/>
  <c r="J362" i="73" s="1"/>
  <c r="K362" i="73" s="1"/>
  <c r="C104" i="19"/>
  <c r="J361" i="73" s="1"/>
  <c r="K361" i="73" s="1"/>
  <c r="C103" i="19"/>
  <c r="J360" i="73" s="1"/>
  <c r="K360" i="73" s="1"/>
  <c r="C102" i="19"/>
  <c r="J359" i="73" s="1"/>
  <c r="K359" i="73" s="1"/>
  <c r="C101" i="19"/>
  <c r="J358" i="73" s="1"/>
  <c r="K358" i="73" s="1"/>
  <c r="C100" i="19"/>
  <c r="J357" i="73" s="1"/>
  <c r="K357" i="73" s="1"/>
  <c r="C99" i="19"/>
  <c r="J356" i="73" s="1"/>
  <c r="K356" i="73" s="1"/>
  <c r="C98" i="19"/>
  <c r="J355" i="73" s="1"/>
  <c r="K355" i="73" s="1"/>
  <c r="C97" i="19"/>
  <c r="J354" i="73" s="1"/>
  <c r="K354" i="73" s="1"/>
  <c r="C96" i="19"/>
  <c r="J353" i="73" s="1"/>
  <c r="K353" i="73" s="1"/>
  <c r="C95" i="19"/>
  <c r="J352" i="73" s="1"/>
  <c r="K352" i="73" s="1"/>
  <c r="C94" i="19"/>
  <c r="J351" i="73" s="1"/>
  <c r="K351" i="73" s="1"/>
  <c r="C93" i="19"/>
  <c r="J350" i="73" s="1"/>
  <c r="K350" i="73" s="1"/>
  <c r="C92" i="19"/>
  <c r="J349" i="73" s="1"/>
  <c r="K349" i="73" s="1"/>
  <c r="C91" i="19"/>
  <c r="J348" i="73" s="1"/>
  <c r="K348" i="73" s="1"/>
  <c r="C90" i="19"/>
  <c r="J347" i="73" s="1"/>
  <c r="K347" i="73" s="1"/>
  <c r="C89" i="19"/>
  <c r="J346" i="73" s="1"/>
  <c r="K346" i="73" s="1"/>
  <c r="C88" i="19"/>
  <c r="J345" i="73" s="1"/>
  <c r="K345" i="73" s="1"/>
  <c r="C87" i="19"/>
  <c r="J344" i="73" s="1"/>
  <c r="K344" i="73" s="1"/>
  <c r="C86" i="19"/>
  <c r="J343" i="73" s="1"/>
  <c r="K343" i="73" s="1"/>
  <c r="C85" i="19"/>
  <c r="J342" i="73" s="1"/>
  <c r="K342" i="73" s="1"/>
  <c r="C84" i="19"/>
  <c r="J341" i="73" s="1"/>
  <c r="K341" i="73" s="1"/>
  <c r="C83" i="19"/>
  <c r="J340" i="73" s="1"/>
  <c r="K340" i="73" s="1"/>
  <c r="C82" i="19"/>
  <c r="J339" i="73" s="1"/>
  <c r="K339" i="73" s="1"/>
  <c r="C81" i="19"/>
  <c r="J338" i="73" s="1"/>
  <c r="K338" i="73" s="1"/>
  <c r="C80" i="19"/>
  <c r="J337" i="73" s="1"/>
  <c r="K337" i="73" s="1"/>
  <c r="C79" i="19"/>
  <c r="J336" i="73" s="1"/>
  <c r="K336" i="73" s="1"/>
  <c r="C78" i="19"/>
  <c r="J335" i="73" s="1"/>
  <c r="K335" i="73" s="1"/>
  <c r="C77" i="19"/>
  <c r="J334" i="73" s="1"/>
  <c r="K334" i="73" s="1"/>
  <c r="C76" i="19"/>
  <c r="J333" i="73" s="1"/>
  <c r="K333" i="73" s="1"/>
  <c r="C75" i="19"/>
  <c r="J332" i="73" s="1"/>
  <c r="K332" i="73" s="1"/>
  <c r="C74" i="19"/>
  <c r="J331" i="73" s="1"/>
  <c r="K331" i="73" s="1"/>
  <c r="C73" i="19"/>
  <c r="J330" i="73" s="1"/>
  <c r="K330" i="73" s="1"/>
  <c r="C72" i="19"/>
  <c r="J329" i="73" s="1"/>
  <c r="K329" i="73" s="1"/>
  <c r="C71" i="19"/>
  <c r="J328" i="73" s="1"/>
  <c r="K328" i="73" s="1"/>
  <c r="C70" i="19"/>
  <c r="J327" i="73" s="1"/>
  <c r="K327" i="73" s="1"/>
  <c r="C69" i="19"/>
  <c r="J326" i="73" s="1"/>
  <c r="K326" i="73" s="1"/>
  <c r="C68" i="19"/>
  <c r="J325" i="73" s="1"/>
  <c r="K325" i="73" s="1"/>
  <c r="C67" i="19"/>
  <c r="J324" i="73" s="1"/>
  <c r="K324" i="73" s="1"/>
  <c r="C66" i="19"/>
  <c r="J323" i="73" s="1"/>
  <c r="K323" i="73" s="1"/>
  <c r="C65" i="19"/>
  <c r="J322" i="73" s="1"/>
  <c r="K322" i="73" s="1"/>
  <c r="C64" i="19"/>
  <c r="J321" i="73" s="1"/>
  <c r="K321" i="73" s="1"/>
  <c r="C63" i="19"/>
  <c r="J320" i="73" s="1"/>
  <c r="K320" i="73" s="1"/>
  <c r="C62" i="19"/>
  <c r="J319" i="73" s="1"/>
  <c r="K319" i="73" s="1"/>
  <c r="C61" i="19"/>
  <c r="J318" i="73" s="1"/>
  <c r="K318" i="73" s="1"/>
  <c r="C60" i="19"/>
  <c r="J317" i="73" s="1"/>
  <c r="K317" i="73" s="1"/>
  <c r="C59" i="19"/>
  <c r="J316" i="73" s="1"/>
  <c r="K316" i="73" s="1"/>
  <c r="C58" i="19"/>
  <c r="J315" i="73" s="1"/>
  <c r="K315" i="73" s="1"/>
  <c r="C57" i="19"/>
  <c r="J314" i="73" s="1"/>
  <c r="K314" i="73" s="1"/>
  <c r="C56" i="19"/>
  <c r="J313" i="73" s="1"/>
  <c r="K313" i="73" s="1"/>
  <c r="C55" i="19"/>
  <c r="J312" i="73" s="1"/>
  <c r="K312" i="73" s="1"/>
  <c r="C54" i="19"/>
  <c r="J311" i="73" s="1"/>
  <c r="K311" i="73" s="1"/>
  <c r="C53" i="19"/>
  <c r="J310" i="73" s="1"/>
  <c r="K310" i="73" s="1"/>
  <c r="C52" i="19"/>
  <c r="J309" i="73" s="1"/>
  <c r="K309" i="73" s="1"/>
  <c r="C51" i="19"/>
  <c r="J308" i="73" s="1"/>
  <c r="K308" i="73" s="1"/>
  <c r="C50" i="19"/>
  <c r="J307" i="73" s="1"/>
  <c r="K307" i="73" s="1"/>
  <c r="C49" i="19"/>
  <c r="J306" i="73" s="1"/>
  <c r="K306" i="73" s="1"/>
  <c r="C48" i="19"/>
  <c r="J305" i="73" s="1"/>
  <c r="K305" i="73" s="1"/>
  <c r="C47" i="19"/>
  <c r="J304" i="73" s="1"/>
  <c r="K304" i="73" s="1"/>
  <c r="C46" i="19"/>
  <c r="J303" i="73" s="1"/>
  <c r="K303" i="73" s="1"/>
  <c r="C45" i="19"/>
  <c r="J302" i="73" s="1"/>
  <c r="K302" i="73" s="1"/>
  <c r="C44" i="19"/>
  <c r="J301" i="73" s="1"/>
  <c r="K301" i="73" s="1"/>
  <c r="C43" i="19"/>
  <c r="J300" i="73" s="1"/>
  <c r="K300" i="73" s="1"/>
  <c r="C42" i="19"/>
  <c r="J299" i="73" s="1"/>
  <c r="K299" i="73" s="1"/>
  <c r="C41" i="19"/>
  <c r="J298" i="73" s="1"/>
  <c r="K298" i="73" s="1"/>
  <c r="C40" i="19"/>
  <c r="J297" i="73" s="1"/>
  <c r="K297" i="73" s="1"/>
  <c r="C39" i="19"/>
  <c r="J296" i="73" s="1"/>
  <c r="K296" i="73" s="1"/>
  <c r="C38" i="19"/>
  <c r="J295" i="73" s="1"/>
  <c r="K295" i="73" s="1"/>
  <c r="C37" i="19"/>
  <c r="J294" i="73" s="1"/>
  <c r="K294" i="73" s="1"/>
  <c r="C36" i="19"/>
  <c r="J293" i="73" s="1"/>
  <c r="K293" i="73" s="1"/>
  <c r="C35" i="19"/>
  <c r="J292" i="73" s="1"/>
  <c r="K292" i="73" s="1"/>
  <c r="C34" i="19"/>
  <c r="J291" i="73" s="1"/>
  <c r="K291" i="73" s="1"/>
  <c r="C33" i="19"/>
  <c r="J290" i="73" s="1"/>
  <c r="K290" i="73" s="1"/>
  <c r="C32" i="19"/>
  <c r="J289" i="73" s="1"/>
  <c r="K289" i="73" s="1"/>
  <c r="C31" i="19"/>
  <c r="J288" i="73" s="1"/>
  <c r="K288" i="73" s="1"/>
  <c r="C30" i="19"/>
  <c r="J287" i="73" s="1"/>
  <c r="K287" i="73" s="1"/>
  <c r="C29" i="19"/>
  <c r="J286" i="73" s="1"/>
  <c r="K286" i="73" s="1"/>
  <c r="C28" i="19"/>
  <c r="J285" i="73" s="1"/>
  <c r="K285" i="73" s="1"/>
  <c r="C27" i="19"/>
  <c r="J284" i="73" s="1"/>
  <c r="K284" i="73" s="1"/>
  <c r="C26" i="19"/>
  <c r="J283" i="73" s="1"/>
  <c r="K283" i="73" s="1"/>
  <c r="C25" i="19"/>
  <c r="J282" i="73" s="1"/>
  <c r="K282" i="73" s="1"/>
  <c r="C24" i="19"/>
  <c r="J281" i="73" s="1"/>
  <c r="K281" i="73" s="1"/>
  <c r="C23" i="19"/>
  <c r="J280" i="73" s="1"/>
  <c r="K280" i="73" s="1"/>
  <c r="C22" i="19"/>
  <c r="J279" i="73" s="1"/>
  <c r="K279" i="73" s="1"/>
  <c r="C21" i="19"/>
  <c r="J278" i="73" s="1"/>
  <c r="K278" i="73" s="1"/>
  <c r="C20" i="19"/>
  <c r="J277" i="73" s="1"/>
  <c r="K277" i="73" s="1"/>
  <c r="C19" i="19"/>
  <c r="J276" i="73" s="1"/>
  <c r="K276" i="73" s="1"/>
  <c r="C18" i="19"/>
  <c r="J275" i="73" s="1"/>
  <c r="K275" i="73" s="1"/>
  <c r="C17" i="19"/>
  <c r="J274" i="73" s="1"/>
  <c r="K274" i="73" s="1"/>
  <c r="C16" i="19"/>
  <c r="J273" i="73" s="1"/>
  <c r="K273" i="73" s="1"/>
  <c r="C15" i="19"/>
  <c r="J272" i="73" s="1"/>
  <c r="K272" i="73" s="1"/>
  <c r="L272" i="73" s="1"/>
  <c r="M272" i="73" s="1"/>
  <c r="I22" i="20"/>
  <c r="H12" i="19"/>
  <c r="G12" i="19"/>
  <c r="D5" i="19"/>
  <c r="L273" i="73" l="1"/>
  <c r="M273" i="73" s="1"/>
  <c r="B25" i="20"/>
  <c r="G7" i="19" s="1"/>
  <c r="G5" i="19" s="1"/>
  <c r="B18" i="20"/>
  <c r="I24" i="20"/>
  <c r="I28" i="20"/>
  <c r="I30" i="20"/>
  <c r="I34" i="20"/>
  <c r="I38" i="20"/>
  <c r="I42" i="20"/>
  <c r="I44" i="20"/>
  <c r="I48" i="20"/>
  <c r="I52" i="20"/>
  <c r="I56" i="20"/>
  <c r="I60" i="20"/>
  <c r="I66" i="20"/>
  <c r="I25" i="20"/>
  <c r="I27" i="20"/>
  <c r="I29" i="20"/>
  <c r="I31" i="20"/>
  <c r="I33" i="20"/>
  <c r="I35" i="20"/>
  <c r="I37" i="20"/>
  <c r="I39" i="20"/>
  <c r="I41" i="20"/>
  <c r="I43" i="20"/>
  <c r="I45" i="20"/>
  <c r="I47" i="20"/>
  <c r="I49" i="20"/>
  <c r="I51" i="20"/>
  <c r="I53" i="20"/>
  <c r="I55" i="20"/>
  <c r="I57" i="20"/>
  <c r="I59" i="20"/>
  <c r="I61" i="20"/>
  <c r="I63" i="20"/>
  <c r="I65" i="20"/>
  <c r="I67" i="20"/>
  <c r="I69" i="20"/>
  <c r="I71" i="20"/>
  <c r="I73" i="20"/>
  <c r="I75" i="20"/>
  <c r="I77" i="20"/>
  <c r="I79" i="20"/>
  <c r="I81" i="20"/>
  <c r="I83" i="20"/>
  <c r="I85" i="20"/>
  <c r="I87" i="20"/>
  <c r="I89" i="20"/>
  <c r="I91" i="20"/>
  <c r="I93" i="20"/>
  <c r="I95" i="20"/>
  <c r="I97" i="20"/>
  <c r="I99" i="20"/>
  <c r="I101" i="20"/>
  <c r="I103" i="20"/>
  <c r="I105" i="20"/>
  <c r="I107" i="20"/>
  <c r="I109" i="20"/>
  <c r="I111" i="20"/>
  <c r="I113" i="20"/>
  <c r="I115" i="20"/>
  <c r="I117" i="20"/>
  <c r="I119" i="20"/>
  <c r="I121" i="20"/>
  <c r="I123" i="20"/>
  <c r="I125" i="20"/>
  <c r="I127" i="20"/>
  <c r="I129" i="20"/>
  <c r="I131" i="20"/>
  <c r="I133" i="20"/>
  <c r="I135" i="20"/>
  <c r="I137" i="20"/>
  <c r="I139" i="20"/>
  <c r="I141" i="20"/>
  <c r="I23" i="20"/>
  <c r="I26" i="20"/>
  <c r="I32" i="20"/>
  <c r="I36" i="20"/>
  <c r="I40" i="20"/>
  <c r="I46" i="20"/>
  <c r="I50" i="20"/>
  <c r="I54" i="20"/>
  <c r="I58" i="20"/>
  <c r="I62" i="20"/>
  <c r="I64" i="20"/>
  <c r="I68" i="20"/>
  <c r="I70" i="20"/>
  <c r="I72" i="20"/>
  <c r="I74" i="20"/>
  <c r="I76" i="20"/>
  <c r="I78" i="20"/>
  <c r="I80" i="20"/>
  <c r="I82" i="20"/>
  <c r="I84" i="20"/>
  <c r="I86" i="20"/>
  <c r="I88" i="20"/>
  <c r="I90" i="20"/>
  <c r="I92" i="20"/>
  <c r="I94" i="20"/>
  <c r="I96" i="20"/>
  <c r="I98" i="20"/>
  <c r="I100" i="20"/>
  <c r="I102" i="20"/>
  <c r="I104" i="20"/>
  <c r="I106" i="20"/>
  <c r="I108" i="20"/>
  <c r="I110" i="20"/>
  <c r="I112" i="20"/>
  <c r="I114" i="20"/>
  <c r="I116" i="20"/>
  <c r="I118" i="20"/>
  <c r="I120" i="20"/>
  <c r="I122" i="20"/>
  <c r="I124" i="20"/>
  <c r="I126" i="20"/>
  <c r="I128" i="20"/>
  <c r="I130" i="20"/>
  <c r="I132" i="20"/>
  <c r="I134" i="20"/>
  <c r="I136" i="20"/>
  <c r="I138" i="20"/>
  <c r="I140" i="20"/>
  <c r="AZ104" i="20"/>
  <c r="A96" i="19" s="1"/>
  <c r="AP40" i="20"/>
  <c r="AP44" i="20"/>
  <c r="AP48" i="20"/>
  <c r="AP23" i="20"/>
  <c r="AP27" i="20"/>
  <c r="AP31" i="20"/>
  <c r="AZ131" i="20"/>
  <c r="A123" i="19" s="1"/>
  <c r="AZ52" i="20"/>
  <c r="A44" i="19" s="1"/>
  <c r="AP25" i="20"/>
  <c r="AP38" i="20"/>
  <c r="AP46" i="20"/>
  <c r="AZ118" i="20"/>
  <c r="BA118" i="20" s="1"/>
  <c r="AZ59" i="20"/>
  <c r="BA59" i="20" s="1"/>
  <c r="AZ50" i="20"/>
  <c r="BA50" i="20" s="1"/>
  <c r="AZ81" i="20"/>
  <c r="BA81" i="20" s="1"/>
  <c r="AZ116" i="20"/>
  <c r="A108" i="19" s="1"/>
  <c r="AZ139" i="20"/>
  <c r="BA139" i="20" s="1"/>
  <c r="AZ71" i="20"/>
  <c r="BA71" i="20" s="1"/>
  <c r="AZ80" i="20"/>
  <c r="A72" i="19" s="1"/>
  <c r="AZ91" i="20"/>
  <c r="A83" i="19" s="1"/>
  <c r="AP33" i="20"/>
  <c r="AP39" i="20"/>
  <c r="AP42" i="20"/>
  <c r="AZ57" i="20"/>
  <c r="A49" i="19" s="1"/>
  <c r="AZ47" i="20"/>
  <c r="BA47" i="20" s="1"/>
  <c r="AZ51" i="20"/>
  <c r="BA51" i="20" s="1"/>
  <c r="AZ83" i="20"/>
  <c r="A75" i="19" s="1"/>
  <c r="AZ93" i="20"/>
  <c r="A85" i="19" s="1"/>
  <c r="AZ98" i="20"/>
  <c r="BA98" i="20" s="1"/>
  <c r="AZ103" i="20"/>
  <c r="BA103" i="20" s="1"/>
  <c r="AZ123" i="20"/>
  <c r="BA123" i="20" s="1"/>
  <c r="AZ130" i="20"/>
  <c r="BA130" i="20" s="1"/>
  <c r="AP30" i="20"/>
  <c r="AP51" i="20"/>
  <c r="AZ63" i="20"/>
  <c r="A55" i="19" s="1"/>
  <c r="AZ90" i="20"/>
  <c r="BA90" i="20" s="1"/>
  <c r="AZ105" i="20"/>
  <c r="A97" i="19" s="1"/>
  <c r="AZ117" i="20"/>
  <c r="A109" i="19" s="1"/>
  <c r="AP24" i="20"/>
  <c r="AP41" i="20"/>
  <c r="AP43" i="20"/>
  <c r="AZ76" i="20"/>
  <c r="A68" i="19" s="1"/>
  <c r="AZ79" i="20"/>
  <c r="A71" i="19" s="1"/>
  <c r="AZ92" i="20"/>
  <c r="A84" i="19" s="1"/>
  <c r="AZ94" i="20"/>
  <c r="A86" i="19" s="1"/>
  <c r="AZ115" i="20"/>
  <c r="BA115" i="20" s="1"/>
  <c r="AZ66" i="20"/>
  <c r="BA66" i="20" s="1"/>
  <c r="AZ74" i="20"/>
  <c r="BA74" i="20" s="1"/>
  <c r="AP35" i="20"/>
  <c r="AZ56" i="20"/>
  <c r="A48" i="19" s="1"/>
  <c r="AZ58" i="20"/>
  <c r="BA58" i="20" s="1"/>
  <c r="AZ60" i="20"/>
  <c r="A52" i="19" s="1"/>
  <c r="AZ75" i="20"/>
  <c r="A67" i="19" s="1"/>
  <c r="AZ88" i="20"/>
  <c r="A80" i="19" s="1"/>
  <c r="AZ99" i="20"/>
  <c r="A91" i="19" s="1"/>
  <c r="AZ110" i="20"/>
  <c r="BA110" i="20" s="1"/>
  <c r="AZ122" i="20"/>
  <c r="AZ124" i="20"/>
  <c r="A116" i="19" s="1"/>
  <c r="AZ39" i="20"/>
  <c r="BA39" i="20" s="1"/>
  <c r="AZ62" i="20"/>
  <c r="AZ67" i="20"/>
  <c r="BA67" i="20" s="1"/>
  <c r="AZ85" i="20"/>
  <c r="A77" i="19" s="1"/>
  <c r="AZ101" i="20"/>
  <c r="BA101" i="20" s="1"/>
  <c r="AZ111" i="20"/>
  <c r="A103" i="19" s="1"/>
  <c r="AZ113" i="20"/>
  <c r="A105" i="19" s="1"/>
  <c r="AZ128" i="20"/>
  <c r="A120" i="19" s="1"/>
  <c r="AP26" i="20"/>
  <c r="AZ55" i="20"/>
  <c r="AZ68" i="20"/>
  <c r="BA68" i="20" s="1"/>
  <c r="AZ78" i="20"/>
  <c r="AZ84" i="20"/>
  <c r="A76" i="19" s="1"/>
  <c r="AZ86" i="20"/>
  <c r="A78" i="19" s="1"/>
  <c r="AZ97" i="20"/>
  <c r="BA97" i="20" s="1"/>
  <c r="AZ112" i="20"/>
  <c r="BA112" i="20" s="1"/>
  <c r="AZ121" i="20"/>
  <c r="A113" i="19" s="1"/>
  <c r="AZ134" i="20"/>
  <c r="BA134" i="20" s="1"/>
  <c r="AZ140" i="20"/>
  <c r="A132" i="19" s="1"/>
  <c r="A133" i="19"/>
  <c r="BA141" i="20"/>
  <c r="AP32" i="20"/>
  <c r="AZ61" i="20"/>
  <c r="AZ69" i="20"/>
  <c r="AZ70" i="20"/>
  <c r="BA70" i="20" s="1"/>
  <c r="AZ77" i="20"/>
  <c r="AZ87" i="20"/>
  <c r="BA87" i="20" s="1"/>
  <c r="AZ89" i="20"/>
  <c r="BA89" i="20" s="1"/>
  <c r="AZ100" i="20"/>
  <c r="AZ102" i="20"/>
  <c r="BA102" i="20" s="1"/>
  <c r="AZ114" i="20"/>
  <c r="BA114" i="20" s="1"/>
  <c r="AZ127" i="20"/>
  <c r="AZ129" i="20"/>
  <c r="BA129" i="20" s="1"/>
  <c r="AZ138" i="20"/>
  <c r="BA138" i="20" s="1"/>
  <c r="R143" i="20"/>
  <c r="AP28" i="20"/>
  <c r="AP36" i="20"/>
  <c r="AP45" i="20"/>
  <c r="AZ125" i="20"/>
  <c r="AZ126" i="20"/>
  <c r="AZ135" i="20"/>
  <c r="AZ136" i="20"/>
  <c r="AZ137" i="20"/>
  <c r="A42" i="19"/>
  <c r="AZ24" i="20"/>
  <c r="A16" i="19" s="1"/>
  <c r="AZ45" i="20"/>
  <c r="A37" i="19" s="1"/>
  <c r="AZ48" i="20"/>
  <c r="AZ49" i="20"/>
  <c r="AP50" i="20"/>
  <c r="AZ53" i="20"/>
  <c r="AZ54" i="20"/>
  <c r="AZ64" i="20"/>
  <c r="AZ65" i="20"/>
  <c r="AZ72" i="20"/>
  <c r="AZ73" i="20"/>
  <c r="AZ82" i="20"/>
  <c r="AZ95" i="20"/>
  <c r="AZ96" i="20"/>
  <c r="AZ106" i="20"/>
  <c r="AZ107" i="20"/>
  <c r="AZ108" i="20"/>
  <c r="AZ109" i="20"/>
  <c r="AZ119" i="20"/>
  <c r="AZ120" i="20"/>
  <c r="AZ132" i="20"/>
  <c r="AZ133" i="20"/>
  <c r="E143" i="20"/>
  <c r="AV143" i="20"/>
  <c r="M34" i="19" s="1"/>
  <c r="AZ30" i="20"/>
  <c r="BA30" i="20" s="1"/>
  <c r="AZ31" i="20"/>
  <c r="AZ37" i="20"/>
  <c r="Z143" i="20"/>
  <c r="AP22" i="20"/>
  <c r="AZ22" i="20"/>
  <c r="BA22" i="20" s="1"/>
  <c r="BD143" i="20"/>
  <c r="M38" i="19" s="1"/>
  <c r="AP37" i="20"/>
  <c r="AZ42" i="20"/>
  <c r="AZ41" i="20"/>
  <c r="AZ43" i="20"/>
  <c r="AZ46" i="20"/>
  <c r="BA46" i="20" s="1"/>
  <c r="AZ44" i="20"/>
  <c r="AZ35" i="20"/>
  <c r="N143" i="20"/>
  <c r="V143" i="20"/>
  <c r="M143" i="20"/>
  <c r="U143" i="20"/>
  <c r="AZ29" i="20"/>
  <c r="AZ34" i="20"/>
  <c r="AZ33" i="20"/>
  <c r="AZ28" i="20"/>
  <c r="AZ26" i="20"/>
  <c r="AZ36" i="20"/>
  <c r="AZ38" i="20"/>
  <c r="BA38" i="20" s="1"/>
  <c r="AZ40" i="20"/>
  <c r="BA40" i="20" s="1"/>
  <c r="J143" i="20"/>
  <c r="AP29" i="20"/>
  <c r="AZ32" i="20"/>
  <c r="O143" i="20"/>
  <c r="Y143" i="20"/>
  <c r="AZ23" i="20"/>
  <c r="A15" i="19" s="1"/>
  <c r="AZ27" i="20"/>
  <c r="AZ25" i="20"/>
  <c r="AP47" i="20"/>
  <c r="L274" i="73" l="1"/>
  <c r="M274" i="73" s="1"/>
  <c r="I143" i="20"/>
  <c r="M16" i="19" s="1"/>
  <c r="V42" i="72"/>
  <c r="D6" i="19"/>
  <c r="M42" i="19"/>
  <c r="B11" i="20"/>
  <c r="AI18" i="38" s="1"/>
  <c r="M44" i="19"/>
  <c r="A51" i="19"/>
  <c r="BA91" i="20"/>
  <c r="A115" i="19"/>
  <c r="BA117" i="20"/>
  <c r="BA80" i="20"/>
  <c r="BA83" i="20"/>
  <c r="BA104" i="20"/>
  <c r="BA124" i="20"/>
  <c r="A90" i="19"/>
  <c r="BA79" i="20"/>
  <c r="BA63" i="20"/>
  <c r="BA60" i="20"/>
  <c r="BA94" i="20"/>
  <c r="A95" i="19"/>
  <c r="A39" i="19"/>
  <c r="BA116" i="20"/>
  <c r="BA52" i="20"/>
  <c r="J7" i="19"/>
  <c r="J5" i="19" s="1"/>
  <c r="B7" i="19"/>
  <c r="B5" i="19" s="1"/>
  <c r="A63" i="19"/>
  <c r="H7" i="19"/>
  <c r="H5" i="19" s="1"/>
  <c r="M24" i="19"/>
  <c r="A107" i="19"/>
  <c r="A93" i="19"/>
  <c r="BA45" i="20"/>
  <c r="A31" i="19"/>
  <c r="A66" i="19"/>
  <c r="A131" i="19"/>
  <c r="A104" i="19"/>
  <c r="BA105" i="20"/>
  <c r="BA85" i="20"/>
  <c r="A58" i="19"/>
  <c r="BA99" i="20"/>
  <c r="BA56" i="20"/>
  <c r="BA128" i="20"/>
  <c r="A82" i="19"/>
  <c r="BA88" i="20"/>
  <c r="BA113" i="20"/>
  <c r="A59" i="19"/>
  <c r="BA92" i="20"/>
  <c r="BA131" i="20"/>
  <c r="A122" i="19"/>
  <c r="A126" i="19"/>
  <c r="BA57" i="20"/>
  <c r="BA75" i="20"/>
  <c r="BA93" i="20"/>
  <c r="AR40" i="20"/>
  <c r="AS40" i="20" s="1"/>
  <c r="BA76" i="20"/>
  <c r="A73" i="19"/>
  <c r="BA121" i="20"/>
  <c r="BA84" i="20"/>
  <c r="A50" i="19"/>
  <c r="A110" i="19"/>
  <c r="A43" i="19"/>
  <c r="BA86" i="20"/>
  <c r="BA111" i="20"/>
  <c r="BA24" i="20"/>
  <c r="A106" i="19"/>
  <c r="BA140" i="20"/>
  <c r="A89" i="19"/>
  <c r="A60" i="19"/>
  <c r="A130" i="19"/>
  <c r="M28" i="19"/>
  <c r="BA55" i="20"/>
  <c r="A47" i="19"/>
  <c r="BA122" i="20"/>
  <c r="A114" i="19"/>
  <c r="BA78" i="20"/>
  <c r="A70" i="19"/>
  <c r="BA62" i="20"/>
  <c r="A54" i="19"/>
  <c r="A22" i="19"/>
  <c r="M26" i="19"/>
  <c r="A102" i="19"/>
  <c r="A112" i="19"/>
  <c r="BA120" i="20"/>
  <c r="BA107" i="20"/>
  <c r="A99" i="19"/>
  <c r="A74" i="19"/>
  <c r="BA82" i="20"/>
  <c r="BA64" i="20"/>
  <c r="A56" i="19"/>
  <c r="BA49" i="20"/>
  <c r="A41" i="19"/>
  <c r="BA137" i="20"/>
  <c r="A129" i="19"/>
  <c r="A117" i="19"/>
  <c r="BA125" i="20"/>
  <c r="A69" i="19"/>
  <c r="BA77" i="20"/>
  <c r="A53" i="19"/>
  <c r="BA61" i="20"/>
  <c r="A62" i="19"/>
  <c r="A111" i="19"/>
  <c r="BA119" i="20"/>
  <c r="BA106" i="20"/>
  <c r="A98" i="19"/>
  <c r="A65" i="19"/>
  <c r="BA73" i="20"/>
  <c r="A46" i="19"/>
  <c r="BA54" i="20"/>
  <c r="BA48" i="20"/>
  <c r="A40" i="19"/>
  <c r="A128" i="19"/>
  <c r="BA136" i="20"/>
  <c r="BA127" i="20"/>
  <c r="A119" i="19"/>
  <c r="A81" i="19"/>
  <c r="AR36" i="20"/>
  <c r="AS36" i="20" s="1"/>
  <c r="A125" i="19"/>
  <c r="BA133" i="20"/>
  <c r="A101" i="19"/>
  <c r="BA109" i="20"/>
  <c r="A88" i="19"/>
  <c r="BA96" i="20"/>
  <c r="A64" i="19"/>
  <c r="BA72" i="20"/>
  <c r="A45" i="19"/>
  <c r="BA53" i="20"/>
  <c r="A79" i="19"/>
  <c r="BA135" i="20"/>
  <c r="A127" i="19"/>
  <c r="A61" i="19"/>
  <c r="BA69" i="20"/>
  <c r="A121" i="19"/>
  <c r="AR30" i="20"/>
  <c r="AS30" i="20" s="1"/>
  <c r="A38" i="19"/>
  <c r="A124" i="19"/>
  <c r="BA132" i="20"/>
  <c r="A100" i="19"/>
  <c r="BA108" i="20"/>
  <c r="BA95" i="20"/>
  <c r="A87" i="19"/>
  <c r="A57" i="19"/>
  <c r="BA65" i="20"/>
  <c r="BA126" i="20"/>
  <c r="A118" i="19"/>
  <c r="A92" i="19"/>
  <c r="BA100" i="20"/>
  <c r="A94" i="19"/>
  <c r="A17" i="19"/>
  <c r="BA25" i="20"/>
  <c r="BA28" i="20"/>
  <c r="A20" i="19"/>
  <c r="BA26" i="20"/>
  <c r="A18" i="19"/>
  <c r="A21" i="19"/>
  <c r="BA29" i="20"/>
  <c r="BA27" i="20"/>
  <c r="A19" i="19"/>
  <c r="BA23" i="20"/>
  <c r="A25" i="19"/>
  <c r="BA33" i="20"/>
  <c r="M22" i="19"/>
  <c r="BA44" i="20"/>
  <c r="A36" i="19"/>
  <c r="BA31" i="20"/>
  <c r="A23" i="19"/>
  <c r="M46" i="19"/>
  <c r="AR22" i="20"/>
  <c r="AS22" i="20" s="1"/>
  <c r="AR48" i="20"/>
  <c r="AS48" i="20" s="1"/>
  <c r="BA32" i="20"/>
  <c r="A24" i="19"/>
  <c r="A32" i="19"/>
  <c r="BA36" i="20"/>
  <c r="A28" i="19"/>
  <c r="BA34" i="20"/>
  <c r="A26" i="19"/>
  <c r="A30" i="19"/>
  <c r="BA41" i="20"/>
  <c r="A33" i="19"/>
  <c r="AR49" i="20"/>
  <c r="AS49" i="20" s="1"/>
  <c r="AR43" i="20"/>
  <c r="AS43" i="20" s="1"/>
  <c r="AR35" i="20"/>
  <c r="AS35" i="20" s="1"/>
  <c r="AR33" i="20"/>
  <c r="AS33" i="20" s="1"/>
  <c r="AR25" i="20"/>
  <c r="AS25" i="20" s="1"/>
  <c r="AR141" i="20"/>
  <c r="AS141" i="20" s="1"/>
  <c r="AR140" i="20"/>
  <c r="AS140" i="20" s="1"/>
  <c r="AR139" i="20"/>
  <c r="AS139" i="20" s="1"/>
  <c r="AR138" i="20"/>
  <c r="AS138" i="20" s="1"/>
  <c r="AR137" i="20"/>
  <c r="AS137" i="20" s="1"/>
  <c r="AR136" i="20"/>
  <c r="AS136" i="20" s="1"/>
  <c r="AR135" i="20"/>
  <c r="AS135" i="20" s="1"/>
  <c r="AR134" i="20"/>
  <c r="AS134" i="20" s="1"/>
  <c r="AR133" i="20"/>
  <c r="AS133" i="20" s="1"/>
  <c r="AR132" i="20"/>
  <c r="AS132" i="20" s="1"/>
  <c r="AR131" i="20"/>
  <c r="AS131" i="20" s="1"/>
  <c r="AR130" i="20"/>
  <c r="AS130" i="20" s="1"/>
  <c r="AR129" i="20"/>
  <c r="AS129" i="20" s="1"/>
  <c r="AR128" i="20"/>
  <c r="AS128" i="20" s="1"/>
  <c r="AR127" i="20"/>
  <c r="AS127" i="20" s="1"/>
  <c r="AR126" i="20"/>
  <c r="AS126" i="20" s="1"/>
  <c r="AR125" i="20"/>
  <c r="AS125" i="20" s="1"/>
  <c r="AR124" i="20"/>
  <c r="AS124" i="20" s="1"/>
  <c r="AR123" i="20"/>
  <c r="AS123" i="20" s="1"/>
  <c r="AR122" i="20"/>
  <c r="AS122" i="20" s="1"/>
  <c r="AR121" i="20"/>
  <c r="AS121" i="20" s="1"/>
  <c r="AR120" i="20"/>
  <c r="AS120" i="20" s="1"/>
  <c r="AR119" i="20"/>
  <c r="AS119" i="20" s="1"/>
  <c r="AR118" i="20"/>
  <c r="AS118" i="20" s="1"/>
  <c r="AR117" i="20"/>
  <c r="AS117" i="20" s="1"/>
  <c r="AR116" i="20"/>
  <c r="AS116" i="20" s="1"/>
  <c r="AR115" i="20"/>
  <c r="AS115" i="20" s="1"/>
  <c r="AR114" i="20"/>
  <c r="AS114" i="20" s="1"/>
  <c r="AR113" i="20"/>
  <c r="AS113" i="20" s="1"/>
  <c r="AR112" i="20"/>
  <c r="AS112" i="20" s="1"/>
  <c r="AR111" i="20"/>
  <c r="AS111" i="20" s="1"/>
  <c r="AR110" i="20"/>
  <c r="AS110" i="20" s="1"/>
  <c r="AR109" i="20"/>
  <c r="AS109" i="20" s="1"/>
  <c r="AR108" i="20"/>
  <c r="AS108" i="20" s="1"/>
  <c r="AR107" i="20"/>
  <c r="AS107" i="20" s="1"/>
  <c r="AR106" i="20"/>
  <c r="AS106" i="20" s="1"/>
  <c r="AR105" i="20"/>
  <c r="AS105" i="20" s="1"/>
  <c r="AR104" i="20"/>
  <c r="AS104" i="20" s="1"/>
  <c r="AR103" i="20"/>
  <c r="AS103" i="20" s="1"/>
  <c r="AR102" i="20"/>
  <c r="AS102" i="20" s="1"/>
  <c r="AR101" i="20"/>
  <c r="AS101" i="20" s="1"/>
  <c r="AR100" i="20"/>
  <c r="AS100" i="20" s="1"/>
  <c r="AR99" i="20"/>
  <c r="AS99" i="20" s="1"/>
  <c r="AR98" i="20"/>
  <c r="AS98" i="20" s="1"/>
  <c r="AR97" i="20"/>
  <c r="AS97" i="20" s="1"/>
  <c r="AR96" i="20"/>
  <c r="AS96" i="20" s="1"/>
  <c r="AR95" i="20"/>
  <c r="AS95" i="20" s="1"/>
  <c r="AR94" i="20"/>
  <c r="AS94" i="20" s="1"/>
  <c r="AR93" i="20"/>
  <c r="AS93" i="20" s="1"/>
  <c r="AR92" i="20"/>
  <c r="AS92" i="20" s="1"/>
  <c r="AR91" i="20"/>
  <c r="AS91" i="20" s="1"/>
  <c r="AR90" i="20"/>
  <c r="AS90" i="20" s="1"/>
  <c r="AR89" i="20"/>
  <c r="AS89" i="20" s="1"/>
  <c r="AR88" i="20"/>
  <c r="AS88" i="20" s="1"/>
  <c r="AR87" i="20"/>
  <c r="AS87" i="20" s="1"/>
  <c r="AR86" i="20"/>
  <c r="AS86" i="20" s="1"/>
  <c r="AR85" i="20"/>
  <c r="AS85" i="20" s="1"/>
  <c r="AR84" i="20"/>
  <c r="AS84" i="20" s="1"/>
  <c r="AR83" i="20"/>
  <c r="AS83" i="20" s="1"/>
  <c r="AR82" i="20"/>
  <c r="AS82" i="20" s="1"/>
  <c r="AR81" i="20"/>
  <c r="AS81" i="20" s="1"/>
  <c r="AR80" i="20"/>
  <c r="AS80" i="20" s="1"/>
  <c r="AR79" i="20"/>
  <c r="AS79" i="20" s="1"/>
  <c r="AR78" i="20"/>
  <c r="AS78" i="20" s="1"/>
  <c r="AR77" i="20"/>
  <c r="AS77" i="20" s="1"/>
  <c r="AR76" i="20"/>
  <c r="AS76" i="20" s="1"/>
  <c r="AR75" i="20"/>
  <c r="AS75" i="20" s="1"/>
  <c r="AR74" i="20"/>
  <c r="AS74" i="20" s="1"/>
  <c r="AR73" i="20"/>
  <c r="AS73" i="20" s="1"/>
  <c r="AR72" i="20"/>
  <c r="AS72" i="20" s="1"/>
  <c r="AR71" i="20"/>
  <c r="AS71" i="20" s="1"/>
  <c r="AR70" i="20"/>
  <c r="AS70" i="20" s="1"/>
  <c r="AR69" i="20"/>
  <c r="AS69" i="20" s="1"/>
  <c r="AR68" i="20"/>
  <c r="AS68" i="20" s="1"/>
  <c r="AR67" i="20"/>
  <c r="AS67" i="20" s="1"/>
  <c r="AR66" i="20"/>
  <c r="AS66" i="20" s="1"/>
  <c r="AR65" i="20"/>
  <c r="AS65" i="20" s="1"/>
  <c r="AR64" i="20"/>
  <c r="AS64" i="20" s="1"/>
  <c r="AR63" i="20"/>
  <c r="AS63" i="20" s="1"/>
  <c r="AR62" i="20"/>
  <c r="AS62" i="20" s="1"/>
  <c r="AR61" i="20"/>
  <c r="AS61" i="20" s="1"/>
  <c r="AR60" i="20"/>
  <c r="AS60" i="20" s="1"/>
  <c r="AR34" i="20"/>
  <c r="AS34" i="20" s="1"/>
  <c r="AR31" i="20"/>
  <c r="AS31" i="20" s="1"/>
  <c r="AR29" i="20"/>
  <c r="AS29" i="20" s="1"/>
  <c r="AR27" i="20"/>
  <c r="AS27" i="20" s="1"/>
  <c r="AR59" i="20"/>
  <c r="AS59" i="20" s="1"/>
  <c r="AR58" i="20"/>
  <c r="AS58" i="20" s="1"/>
  <c r="AR57" i="20"/>
  <c r="AS57" i="20" s="1"/>
  <c r="AR56" i="20"/>
  <c r="AS56" i="20" s="1"/>
  <c r="AR55" i="20"/>
  <c r="AS55" i="20" s="1"/>
  <c r="AR54" i="20"/>
  <c r="AS54" i="20" s="1"/>
  <c r="AR53" i="20"/>
  <c r="AS53" i="20" s="1"/>
  <c r="AR52" i="20"/>
  <c r="AS52" i="20" s="1"/>
  <c r="AR51" i="20"/>
  <c r="AS51" i="20" s="1"/>
  <c r="AR46" i="20"/>
  <c r="AS46" i="20" s="1"/>
  <c r="AR44" i="20"/>
  <c r="AS44" i="20" s="1"/>
  <c r="AR42" i="20"/>
  <c r="AS42" i="20" s="1"/>
  <c r="AR41" i="20"/>
  <c r="AS41" i="20" s="1"/>
  <c r="AR47" i="20"/>
  <c r="AS47" i="20" s="1"/>
  <c r="AR28" i="20"/>
  <c r="AS28" i="20" s="1"/>
  <c r="AR26" i="20"/>
  <c r="AS26" i="20" s="1"/>
  <c r="AR50" i="20"/>
  <c r="AS50" i="20" s="1"/>
  <c r="AR32" i="20"/>
  <c r="AS32" i="20" s="1"/>
  <c r="AR24" i="20"/>
  <c r="AS24" i="20" s="1"/>
  <c r="AR45" i="20"/>
  <c r="AS45" i="20" s="1"/>
  <c r="AR39" i="20"/>
  <c r="AS39" i="20" s="1"/>
  <c r="AR37" i="20"/>
  <c r="AS37" i="20" s="1"/>
  <c r="AR38" i="20"/>
  <c r="AS38" i="20" s="1"/>
  <c r="BA35" i="20"/>
  <c r="A27" i="19"/>
  <c r="A35" i="19"/>
  <c r="BA43" i="20"/>
  <c r="BA42" i="20"/>
  <c r="A34" i="19"/>
  <c r="A29" i="19"/>
  <c r="BA37" i="20"/>
  <c r="AR23" i="20"/>
  <c r="AS23" i="20" s="1"/>
  <c r="L275" i="73" l="1"/>
  <c r="L276" i="73" s="1"/>
  <c r="BA143" i="20"/>
  <c r="AS143" i="20"/>
  <c r="M275" i="73" l="1"/>
  <c r="M276" i="73"/>
  <c r="L277" i="73"/>
  <c r="M277" i="73" s="1"/>
  <c r="H6" i="19"/>
  <c r="H4" i="19" s="1"/>
  <c r="M36" i="19"/>
  <c r="B6" i="19"/>
  <c r="B4" i="19" s="1"/>
  <c r="D4" i="19"/>
  <c r="M32" i="19"/>
  <c r="L278" i="73" l="1"/>
  <c r="M278" i="73" l="1"/>
  <c r="L279" i="73"/>
  <c r="L280" i="73" s="1"/>
  <c r="M280" i="73" l="1"/>
  <c r="M279" i="73"/>
  <c r="L281" i="73"/>
  <c r="M281" i="73" s="1"/>
  <c r="L282" i="73" l="1"/>
  <c r="I5" i="13"/>
  <c r="D5" i="13"/>
  <c r="CF11" i="14"/>
  <c r="CD11" i="14"/>
  <c r="BZ33" i="14"/>
  <c r="BY33" i="14"/>
  <c r="BX33" i="14"/>
  <c r="BW33" i="14"/>
  <c r="BV33" i="14"/>
  <c r="BZ31" i="14"/>
  <c r="BY31" i="14"/>
  <c r="BX31" i="14"/>
  <c r="BW31" i="14"/>
  <c r="BV31" i="14"/>
  <c r="BZ29" i="14"/>
  <c r="BY29" i="14"/>
  <c r="BX29" i="14"/>
  <c r="BW29" i="14"/>
  <c r="BV29" i="14"/>
  <c r="BZ27" i="14"/>
  <c r="BY27" i="14"/>
  <c r="BX27" i="14"/>
  <c r="BW27" i="14"/>
  <c r="BV27" i="14"/>
  <c r="BZ26" i="14"/>
  <c r="BY26" i="14"/>
  <c r="BX26" i="14"/>
  <c r="BW26" i="14"/>
  <c r="BV26" i="14"/>
  <c r="BZ25" i="14"/>
  <c r="BY25" i="14"/>
  <c r="BX25" i="14"/>
  <c r="BW25" i="14"/>
  <c r="BV25" i="14"/>
  <c r="BZ24" i="14"/>
  <c r="BY24" i="14"/>
  <c r="BX24" i="14"/>
  <c r="BW24" i="14"/>
  <c r="BV24" i="14"/>
  <c r="BZ23" i="14"/>
  <c r="BY23" i="14"/>
  <c r="BX23" i="14"/>
  <c r="BW23" i="14"/>
  <c r="BV23" i="14"/>
  <c r="BZ21" i="14"/>
  <c r="BY21" i="14"/>
  <c r="BX21" i="14"/>
  <c r="BW21" i="14"/>
  <c r="BV21" i="14"/>
  <c r="BZ19" i="14"/>
  <c r="BY19" i="14"/>
  <c r="BX19" i="14"/>
  <c r="BW19" i="14"/>
  <c r="BV19" i="14"/>
  <c r="BZ17" i="14"/>
  <c r="BY17" i="14"/>
  <c r="BX17" i="14"/>
  <c r="BW17" i="14"/>
  <c r="BV17" i="14"/>
  <c r="BZ16" i="14"/>
  <c r="BY16" i="14"/>
  <c r="BX16" i="14"/>
  <c r="BW16" i="14"/>
  <c r="BV16" i="14"/>
  <c r="BZ15" i="14"/>
  <c r="BY15" i="14"/>
  <c r="BX15" i="14"/>
  <c r="BW15" i="14"/>
  <c r="BV15" i="14"/>
  <c r="BZ14" i="14"/>
  <c r="BY14" i="14"/>
  <c r="BX14" i="14"/>
  <c r="BW14" i="14"/>
  <c r="BV14" i="14"/>
  <c r="BD33" i="14"/>
  <c r="BC33" i="14"/>
  <c r="BB33" i="14"/>
  <c r="BA33" i="14"/>
  <c r="AZ33" i="14"/>
  <c r="AY33" i="14"/>
  <c r="AX33" i="14"/>
  <c r="AW33" i="14"/>
  <c r="AV33" i="14"/>
  <c r="AU33" i="14"/>
  <c r="AT33" i="14"/>
  <c r="AS33" i="14"/>
  <c r="AR33" i="14"/>
  <c r="AQ33" i="14"/>
  <c r="AP33" i="14"/>
  <c r="BD31" i="14"/>
  <c r="BC31" i="14"/>
  <c r="BB31" i="14"/>
  <c r="BA31" i="14"/>
  <c r="AZ31" i="14"/>
  <c r="AY31" i="14"/>
  <c r="AX31" i="14"/>
  <c r="AW31" i="14"/>
  <c r="AV31" i="14"/>
  <c r="AU31" i="14"/>
  <c r="AT31" i="14"/>
  <c r="AS31" i="14"/>
  <c r="AR31" i="14"/>
  <c r="AQ31" i="14"/>
  <c r="AP31" i="14"/>
  <c r="BD29" i="14"/>
  <c r="BC29" i="14"/>
  <c r="BB29" i="14"/>
  <c r="BA29" i="14"/>
  <c r="AZ29" i="14"/>
  <c r="AY29" i="14"/>
  <c r="AX29" i="14"/>
  <c r="AW29" i="14"/>
  <c r="AV29" i="14"/>
  <c r="AU29" i="14"/>
  <c r="AT29" i="14"/>
  <c r="AS29" i="14"/>
  <c r="AR29" i="14"/>
  <c r="AQ29" i="14"/>
  <c r="AP29" i="14"/>
  <c r="BD27" i="14"/>
  <c r="BC27" i="14"/>
  <c r="BB27" i="14"/>
  <c r="BA27" i="14"/>
  <c r="AZ27" i="14"/>
  <c r="AY27" i="14"/>
  <c r="AX27" i="14"/>
  <c r="AW27" i="14"/>
  <c r="AV27" i="14"/>
  <c r="AU27" i="14"/>
  <c r="AT27" i="14"/>
  <c r="AS27" i="14"/>
  <c r="AR27" i="14"/>
  <c r="AQ27" i="14"/>
  <c r="AP27" i="14"/>
  <c r="BD26" i="14"/>
  <c r="BC26" i="14"/>
  <c r="BB26" i="14"/>
  <c r="BA26" i="14"/>
  <c r="AZ26" i="14"/>
  <c r="AY26" i="14"/>
  <c r="AX26" i="14"/>
  <c r="AW26" i="14"/>
  <c r="AV26" i="14"/>
  <c r="AU26" i="14"/>
  <c r="AT26" i="14"/>
  <c r="AS26" i="14"/>
  <c r="AR26" i="14"/>
  <c r="AQ26" i="14"/>
  <c r="AP26" i="14"/>
  <c r="BD25" i="14"/>
  <c r="BC25" i="14"/>
  <c r="BB25" i="14"/>
  <c r="BA25" i="14"/>
  <c r="AZ25" i="14"/>
  <c r="AY25" i="14"/>
  <c r="AX25" i="14"/>
  <c r="AW25" i="14"/>
  <c r="AV25" i="14"/>
  <c r="AU25" i="14"/>
  <c r="AT25" i="14"/>
  <c r="AS25" i="14"/>
  <c r="AR25" i="14"/>
  <c r="AQ25" i="14"/>
  <c r="AP25" i="14"/>
  <c r="BD24" i="14"/>
  <c r="BC24" i="14"/>
  <c r="BB24" i="14"/>
  <c r="BA24" i="14"/>
  <c r="AZ24" i="14"/>
  <c r="AY24" i="14"/>
  <c r="AX24" i="14"/>
  <c r="AW24" i="14"/>
  <c r="AV24" i="14"/>
  <c r="AU24" i="14"/>
  <c r="AT24" i="14"/>
  <c r="AS24" i="14"/>
  <c r="AR24" i="14"/>
  <c r="AQ24" i="14"/>
  <c r="AP24" i="14"/>
  <c r="BD23" i="14"/>
  <c r="BC23" i="14"/>
  <c r="BB23" i="14"/>
  <c r="BA23" i="14"/>
  <c r="AZ23" i="14"/>
  <c r="AY23" i="14"/>
  <c r="AX23" i="14"/>
  <c r="AW23" i="14"/>
  <c r="AV23" i="14"/>
  <c r="AU23" i="14"/>
  <c r="AT23" i="14"/>
  <c r="AS23" i="14"/>
  <c r="AR23" i="14"/>
  <c r="AQ23" i="14"/>
  <c r="AP23" i="14"/>
  <c r="BD21" i="14"/>
  <c r="BC21" i="14"/>
  <c r="BB21" i="14"/>
  <c r="BA21" i="14"/>
  <c r="AZ21" i="14"/>
  <c r="AY21" i="14"/>
  <c r="AX21" i="14"/>
  <c r="AW21" i="14"/>
  <c r="AV21" i="14"/>
  <c r="AU21" i="14"/>
  <c r="AT21" i="14"/>
  <c r="AS21" i="14"/>
  <c r="AR21" i="14"/>
  <c r="AQ21" i="14"/>
  <c r="AP21" i="14"/>
  <c r="BD19" i="14"/>
  <c r="BC19" i="14"/>
  <c r="BB19" i="14"/>
  <c r="BA19" i="14"/>
  <c r="AZ19" i="14"/>
  <c r="AY19" i="14"/>
  <c r="AX19" i="14"/>
  <c r="AW19" i="14"/>
  <c r="AV19" i="14"/>
  <c r="AU19" i="14"/>
  <c r="AT19" i="14"/>
  <c r="AS19" i="14"/>
  <c r="AR19" i="14"/>
  <c r="AQ19" i="14"/>
  <c r="AP19" i="14"/>
  <c r="BD17" i="14"/>
  <c r="BC17" i="14"/>
  <c r="BB17" i="14"/>
  <c r="BA17" i="14"/>
  <c r="AZ17" i="14"/>
  <c r="AY17" i="14"/>
  <c r="AX17" i="14"/>
  <c r="AW17" i="14"/>
  <c r="AV17" i="14"/>
  <c r="AU17" i="14"/>
  <c r="AT17" i="14"/>
  <c r="AS17" i="14"/>
  <c r="AR17" i="14"/>
  <c r="AQ17" i="14"/>
  <c r="AP17" i="14"/>
  <c r="BD16" i="14"/>
  <c r="BC16" i="14"/>
  <c r="BB16" i="14"/>
  <c r="BA16" i="14"/>
  <c r="AZ16" i="14"/>
  <c r="AY16" i="14"/>
  <c r="AX16" i="14"/>
  <c r="AW16" i="14"/>
  <c r="AV16" i="14"/>
  <c r="AU16" i="14"/>
  <c r="AT16" i="14"/>
  <c r="AS16" i="14"/>
  <c r="AR16" i="14"/>
  <c r="AQ16" i="14"/>
  <c r="AP16" i="14"/>
  <c r="BD15" i="14"/>
  <c r="BC15" i="14"/>
  <c r="BB15" i="14"/>
  <c r="BA15" i="14"/>
  <c r="AZ15" i="14"/>
  <c r="AY15" i="14"/>
  <c r="AX15" i="14"/>
  <c r="AW15" i="14"/>
  <c r="AV15" i="14"/>
  <c r="AU15" i="14"/>
  <c r="AT15" i="14"/>
  <c r="AS15" i="14"/>
  <c r="AR15" i="14"/>
  <c r="AQ15" i="14"/>
  <c r="AP15" i="14"/>
  <c r="BD14" i="14"/>
  <c r="BC14" i="14"/>
  <c r="BB14" i="14"/>
  <c r="BA14" i="14"/>
  <c r="AZ14" i="14"/>
  <c r="AY14" i="14"/>
  <c r="AX14" i="14"/>
  <c r="AW14" i="14"/>
  <c r="AV14" i="14"/>
  <c r="AU14" i="14"/>
  <c r="AT14" i="14"/>
  <c r="AS14" i="14"/>
  <c r="AR14" i="14"/>
  <c r="AQ14" i="14"/>
  <c r="AP14" i="14"/>
  <c r="AN33" i="14"/>
  <c r="AM33" i="14"/>
  <c r="AL33" i="14"/>
  <c r="AK33" i="14"/>
  <c r="AJ33" i="14"/>
  <c r="AI33" i="14"/>
  <c r="AH33" i="14"/>
  <c r="AG33" i="14"/>
  <c r="AF33" i="14"/>
  <c r="AE33" i="14"/>
  <c r="AD33" i="14"/>
  <c r="AC33" i="14"/>
  <c r="AB33" i="14"/>
  <c r="AA33" i="14"/>
  <c r="Z33" i="14"/>
  <c r="AN31" i="14"/>
  <c r="AM31" i="14"/>
  <c r="AL31" i="14"/>
  <c r="AK31" i="14"/>
  <c r="AJ31" i="14"/>
  <c r="AI31" i="14"/>
  <c r="AH31" i="14"/>
  <c r="AG31" i="14"/>
  <c r="AF31" i="14"/>
  <c r="AE31" i="14"/>
  <c r="AD31" i="14"/>
  <c r="AC31" i="14"/>
  <c r="AB31" i="14"/>
  <c r="AA31" i="14"/>
  <c r="Z31" i="14"/>
  <c r="AN29" i="14"/>
  <c r="AM29" i="14"/>
  <c r="AL29" i="14"/>
  <c r="AK29" i="14"/>
  <c r="AJ29" i="14"/>
  <c r="AI29" i="14"/>
  <c r="AH29" i="14"/>
  <c r="AG29" i="14"/>
  <c r="AF29" i="14"/>
  <c r="AE29" i="14"/>
  <c r="AD29" i="14"/>
  <c r="AC29" i="14"/>
  <c r="AB29" i="14"/>
  <c r="AA29" i="14"/>
  <c r="Z29" i="14"/>
  <c r="AN27" i="14"/>
  <c r="AM27" i="14"/>
  <c r="AL27" i="14"/>
  <c r="AK27" i="14"/>
  <c r="AJ27" i="14"/>
  <c r="AI27" i="14"/>
  <c r="AH27" i="14"/>
  <c r="AG27" i="14"/>
  <c r="AF27" i="14"/>
  <c r="AE27" i="14"/>
  <c r="AD27" i="14"/>
  <c r="AC27" i="14"/>
  <c r="AB27" i="14"/>
  <c r="AA27" i="14"/>
  <c r="Z27" i="14"/>
  <c r="AN26" i="14"/>
  <c r="AM26" i="14"/>
  <c r="AL26" i="14"/>
  <c r="AK26" i="14"/>
  <c r="AJ26" i="14"/>
  <c r="AI26" i="14"/>
  <c r="AH26" i="14"/>
  <c r="AG26" i="14"/>
  <c r="AF26" i="14"/>
  <c r="AE26" i="14"/>
  <c r="AD26" i="14"/>
  <c r="AC26" i="14"/>
  <c r="AB26" i="14"/>
  <c r="AA26" i="14"/>
  <c r="Z26" i="14"/>
  <c r="AN25" i="14"/>
  <c r="AM25" i="14"/>
  <c r="AL25" i="14"/>
  <c r="AK25" i="14"/>
  <c r="AJ25" i="14"/>
  <c r="AI25" i="14"/>
  <c r="AH25" i="14"/>
  <c r="AG25" i="14"/>
  <c r="AF25" i="14"/>
  <c r="AE25" i="14"/>
  <c r="AD25" i="14"/>
  <c r="AC25" i="14"/>
  <c r="AB25" i="14"/>
  <c r="AA25" i="14"/>
  <c r="Z25" i="14"/>
  <c r="AN24" i="14"/>
  <c r="AM24" i="14"/>
  <c r="AL24" i="14"/>
  <c r="AK24" i="14"/>
  <c r="AJ24" i="14"/>
  <c r="AI24" i="14"/>
  <c r="AH24" i="14"/>
  <c r="AG24" i="14"/>
  <c r="AF24" i="14"/>
  <c r="AE24" i="14"/>
  <c r="AD24" i="14"/>
  <c r="AC24" i="14"/>
  <c r="AB24" i="14"/>
  <c r="AA24" i="14"/>
  <c r="Z24" i="14"/>
  <c r="AN23" i="14"/>
  <c r="AM23" i="14"/>
  <c r="AL23" i="14"/>
  <c r="AK23" i="14"/>
  <c r="AJ23" i="14"/>
  <c r="AI23" i="14"/>
  <c r="AH23" i="14"/>
  <c r="AG23" i="14"/>
  <c r="AF23" i="14"/>
  <c r="AE23" i="14"/>
  <c r="AD23" i="14"/>
  <c r="AC23" i="14"/>
  <c r="AB23" i="14"/>
  <c r="AA23" i="14"/>
  <c r="Z23" i="14"/>
  <c r="AN21" i="14"/>
  <c r="AM21" i="14"/>
  <c r="AL21" i="14"/>
  <c r="AK21" i="14"/>
  <c r="AJ21" i="14"/>
  <c r="AI21" i="14"/>
  <c r="AH21" i="14"/>
  <c r="AG21" i="14"/>
  <c r="AF21" i="14"/>
  <c r="AE21" i="14"/>
  <c r="AD21" i="14"/>
  <c r="AC21" i="14"/>
  <c r="AB21" i="14"/>
  <c r="AA21" i="14"/>
  <c r="Z21" i="14"/>
  <c r="AN19" i="14"/>
  <c r="AM19" i="14"/>
  <c r="AL19" i="14"/>
  <c r="AK19" i="14"/>
  <c r="AJ19" i="14"/>
  <c r="AI19" i="14"/>
  <c r="AH19" i="14"/>
  <c r="AG19" i="14"/>
  <c r="AF19" i="14"/>
  <c r="AE19" i="14"/>
  <c r="AD19" i="14"/>
  <c r="AC19" i="14"/>
  <c r="AB19" i="14"/>
  <c r="AA19" i="14"/>
  <c r="Z19" i="14"/>
  <c r="AN17" i="14"/>
  <c r="AM17" i="14"/>
  <c r="AL17" i="14"/>
  <c r="AK17" i="14"/>
  <c r="AJ17" i="14"/>
  <c r="AI17" i="14"/>
  <c r="AH17" i="14"/>
  <c r="AG17" i="14"/>
  <c r="AF17" i="14"/>
  <c r="AE17" i="14"/>
  <c r="AD17" i="14"/>
  <c r="AC17" i="14"/>
  <c r="AB17" i="14"/>
  <c r="AA17" i="14"/>
  <c r="Z17" i="14"/>
  <c r="AN16" i="14"/>
  <c r="AM16" i="14"/>
  <c r="AL16" i="14"/>
  <c r="AK16" i="14"/>
  <c r="AJ16" i="14"/>
  <c r="AI16" i="14"/>
  <c r="AH16" i="14"/>
  <c r="AG16" i="14"/>
  <c r="AF16" i="14"/>
  <c r="AE16" i="14"/>
  <c r="AD16" i="14"/>
  <c r="AC16" i="14"/>
  <c r="AB16" i="14"/>
  <c r="AA16" i="14"/>
  <c r="Z16" i="14"/>
  <c r="AN15" i="14"/>
  <c r="AM15" i="14"/>
  <c r="AL15" i="14"/>
  <c r="AK15" i="14"/>
  <c r="AJ15" i="14"/>
  <c r="AI15" i="14"/>
  <c r="AH15" i="14"/>
  <c r="AG15" i="14"/>
  <c r="AF15" i="14"/>
  <c r="AE15" i="14"/>
  <c r="AD15" i="14"/>
  <c r="AC15" i="14"/>
  <c r="AB15" i="14"/>
  <c r="AA15" i="14"/>
  <c r="Z15" i="14"/>
  <c r="AN14" i="14"/>
  <c r="AM14" i="14"/>
  <c r="AL14" i="14"/>
  <c r="AK14" i="14"/>
  <c r="AJ14" i="14"/>
  <c r="AI14" i="14"/>
  <c r="AH14" i="14"/>
  <c r="AG14" i="14"/>
  <c r="AF14" i="14"/>
  <c r="AE14" i="14"/>
  <c r="AD14" i="14"/>
  <c r="AC14" i="14"/>
  <c r="AB14" i="14"/>
  <c r="AA14" i="14"/>
  <c r="Z14" i="14"/>
  <c r="CB11" i="14"/>
  <c r="BV11" i="14"/>
  <c r="BF12" i="14"/>
  <c r="BF11" i="14"/>
  <c r="AP11" i="14"/>
  <c r="Z11" i="14"/>
  <c r="M282" i="73" l="1"/>
  <c r="L283" i="73"/>
  <c r="BX35" i="14"/>
  <c r="BZ35" i="14"/>
  <c r="BW35" i="14"/>
  <c r="BY35" i="14"/>
  <c r="BV35" i="14"/>
  <c r="AA35" i="14"/>
  <c r="AC35" i="14"/>
  <c r="AE35" i="14"/>
  <c r="AG35" i="14"/>
  <c r="AI35" i="14"/>
  <c r="AK35" i="14"/>
  <c r="AM35" i="14"/>
  <c r="AQ35" i="14"/>
  <c r="AS35" i="14"/>
  <c r="AU35" i="14"/>
  <c r="AW35" i="14"/>
  <c r="AY35" i="14"/>
  <c r="BA35" i="14"/>
  <c r="BC35" i="14"/>
  <c r="AB35" i="14"/>
  <c r="AD35" i="14"/>
  <c r="AF35" i="14"/>
  <c r="AH35" i="14"/>
  <c r="AJ35" i="14"/>
  <c r="AL35" i="14"/>
  <c r="AN35" i="14"/>
  <c r="AP35" i="14"/>
  <c r="AR35" i="14"/>
  <c r="AT35" i="14"/>
  <c r="AV35" i="14"/>
  <c r="AX35" i="14"/>
  <c r="AZ35" i="14"/>
  <c r="BB35" i="14"/>
  <c r="BD35" i="14"/>
  <c r="Z35" i="14"/>
  <c r="L284" i="73" l="1"/>
  <c r="M283" i="73"/>
  <c r="A56" i="13"/>
  <c r="M284" i="73" l="1"/>
  <c r="L285" i="73"/>
  <c r="M285" i="73" s="1"/>
  <c r="A58" i="13"/>
  <c r="A54" i="13"/>
  <c r="L286" i="73" l="1"/>
  <c r="N5" i="13"/>
  <c r="AI17" i="38"/>
  <c r="R35" i="13"/>
  <c r="Q35" i="13"/>
  <c r="P35" i="13"/>
  <c r="M35" i="13"/>
  <c r="L35" i="13"/>
  <c r="K35" i="13"/>
  <c r="H35" i="13"/>
  <c r="G35" i="13"/>
  <c r="R34" i="13"/>
  <c r="Q34" i="13"/>
  <c r="P34" i="13"/>
  <c r="O34" i="13"/>
  <c r="N34" i="13"/>
  <c r="M34" i="13"/>
  <c r="L34" i="13"/>
  <c r="K34" i="13"/>
  <c r="J34" i="13"/>
  <c r="I34" i="13"/>
  <c r="H34" i="13"/>
  <c r="G34" i="13"/>
  <c r="F34" i="13"/>
  <c r="E34" i="13"/>
  <c r="D34" i="13"/>
  <c r="M286" i="73" l="1"/>
  <c r="L287" i="73"/>
  <c r="E36" i="13"/>
  <c r="Q36" i="13"/>
  <c r="N36" i="13"/>
  <c r="I36" i="13"/>
  <c r="J36" i="13"/>
  <c r="R36" i="13"/>
  <c r="D36" i="13"/>
  <c r="L36" i="13"/>
  <c r="M36" i="13"/>
  <c r="P36" i="13"/>
  <c r="F36" i="13"/>
  <c r="H36" i="13"/>
  <c r="BZ37" i="14"/>
  <c r="B49" i="14" s="1"/>
  <c r="A50" i="13" s="1"/>
  <c r="AT37" i="14"/>
  <c r="AD37" i="14"/>
  <c r="BD37" i="14"/>
  <c r="AY37" i="14"/>
  <c r="AN37" i="14"/>
  <c r="AI37" i="14"/>
  <c r="G36" i="13"/>
  <c r="K36" i="13"/>
  <c r="O36" i="13"/>
  <c r="L288" i="73" l="1"/>
  <c r="M287" i="73"/>
  <c r="B43" i="14"/>
  <c r="A44" i="13" s="1"/>
  <c r="B41" i="14"/>
  <c r="A42" i="13" s="1"/>
  <c r="O8" i="14"/>
  <c r="N4" i="13" s="1"/>
  <c r="M288" i="73" l="1"/>
  <c r="L289" i="73"/>
  <c r="M289" i="73" s="1"/>
  <c r="M5" i="3"/>
  <c r="G5" i="3"/>
  <c r="D5" i="3"/>
  <c r="L290" i="73" l="1"/>
  <c r="M5" i="1"/>
  <c r="G5" i="1"/>
  <c r="D5" i="1"/>
  <c r="M290" i="73" l="1"/>
  <c r="L291" i="73"/>
  <c r="AM14" i="12"/>
  <c r="AN14" i="12"/>
  <c r="AO14" i="12"/>
  <c r="AP14" i="12"/>
  <c r="AM15" i="12"/>
  <c r="AN15" i="12"/>
  <c r="AO15" i="12"/>
  <c r="AP15" i="12"/>
  <c r="AM16" i="12"/>
  <c r="AN16" i="12"/>
  <c r="AO16" i="12"/>
  <c r="AP16" i="12"/>
  <c r="AM17" i="12"/>
  <c r="AN17" i="12"/>
  <c r="AO17" i="12"/>
  <c r="AP17" i="12"/>
  <c r="AM18" i="12"/>
  <c r="AN18" i="12"/>
  <c r="AO18" i="12"/>
  <c r="AP18" i="12"/>
  <c r="AM19" i="12"/>
  <c r="AN19" i="12"/>
  <c r="AO19" i="12"/>
  <c r="AP19" i="12"/>
  <c r="AM20" i="12"/>
  <c r="AN20" i="12"/>
  <c r="AO20" i="12"/>
  <c r="AP20" i="12"/>
  <c r="AM21" i="12"/>
  <c r="AN21" i="12"/>
  <c r="AO21" i="12"/>
  <c r="AP21" i="12"/>
  <c r="AM22" i="12"/>
  <c r="AN22" i="12"/>
  <c r="AO22" i="12"/>
  <c r="AP22" i="12"/>
  <c r="AM23" i="12"/>
  <c r="AN23" i="12"/>
  <c r="AO23" i="12"/>
  <c r="AP23" i="12"/>
  <c r="AM24" i="12"/>
  <c r="AN24" i="12"/>
  <c r="AO24" i="12"/>
  <c r="AP24" i="12"/>
  <c r="AM25" i="12"/>
  <c r="AN25" i="12"/>
  <c r="AO25" i="12"/>
  <c r="AP25" i="12"/>
  <c r="AM26" i="12"/>
  <c r="AN26" i="12"/>
  <c r="AO26" i="12"/>
  <c r="AP26" i="12"/>
  <c r="AM27" i="12"/>
  <c r="AN27" i="12"/>
  <c r="AO27" i="12"/>
  <c r="AP27" i="12"/>
  <c r="AM28" i="12"/>
  <c r="AN28" i="12"/>
  <c r="AO28" i="12"/>
  <c r="AP28" i="12"/>
  <c r="AM29" i="12"/>
  <c r="AN29" i="12"/>
  <c r="AO29" i="12"/>
  <c r="AP29" i="12"/>
  <c r="AM30" i="12"/>
  <c r="AN30" i="12"/>
  <c r="AO30" i="12"/>
  <c r="AP30" i="12"/>
  <c r="AM31" i="12"/>
  <c r="AN31" i="12"/>
  <c r="AO31" i="12"/>
  <c r="AP31" i="12"/>
  <c r="AM32" i="12"/>
  <c r="AN32" i="12"/>
  <c r="AO32" i="12"/>
  <c r="AP32" i="12"/>
  <c r="AM33" i="12"/>
  <c r="AN33" i="12"/>
  <c r="AO33" i="12"/>
  <c r="AP33" i="12"/>
  <c r="AM34" i="12"/>
  <c r="AN34" i="12"/>
  <c r="AO34" i="12"/>
  <c r="AP34" i="12"/>
  <c r="AM35" i="12"/>
  <c r="AN35" i="12"/>
  <c r="AO35" i="12"/>
  <c r="AP35" i="12"/>
  <c r="AM36" i="12"/>
  <c r="AN36" i="12"/>
  <c r="AO36" i="12"/>
  <c r="AP36" i="12"/>
  <c r="AM37" i="12"/>
  <c r="AN37" i="12"/>
  <c r="AO37" i="12"/>
  <c r="AP37" i="12"/>
  <c r="AM38" i="12"/>
  <c r="AN38" i="12"/>
  <c r="AO38" i="12"/>
  <c r="AP38" i="12"/>
  <c r="AM39" i="12"/>
  <c r="AN39" i="12"/>
  <c r="AO39" i="12"/>
  <c r="AP39" i="12"/>
  <c r="AM40" i="12"/>
  <c r="AN40" i="12"/>
  <c r="AO40" i="12"/>
  <c r="AP40" i="12"/>
  <c r="AM41" i="12"/>
  <c r="AN41" i="12"/>
  <c r="AO41" i="12"/>
  <c r="AP41" i="12"/>
  <c r="AM42" i="12"/>
  <c r="AN42" i="12"/>
  <c r="AO42" i="12"/>
  <c r="AP42" i="12"/>
  <c r="AM43" i="12"/>
  <c r="AN43" i="12"/>
  <c r="AO43" i="12"/>
  <c r="AP43" i="12"/>
  <c r="AM44" i="12"/>
  <c r="AN44" i="12"/>
  <c r="AO44" i="12"/>
  <c r="AP44" i="12"/>
  <c r="AM45" i="12"/>
  <c r="AN45" i="12"/>
  <c r="AO45" i="12"/>
  <c r="AP45" i="12"/>
  <c r="AM46" i="12"/>
  <c r="AN46" i="12"/>
  <c r="AO46" i="12"/>
  <c r="AP46" i="12"/>
  <c r="AM47" i="12"/>
  <c r="AN47" i="12"/>
  <c r="AO47" i="12"/>
  <c r="AP47" i="12"/>
  <c r="AM48" i="12"/>
  <c r="AN48" i="12"/>
  <c r="AO48" i="12"/>
  <c r="AP48" i="12"/>
  <c r="AM49" i="12"/>
  <c r="AN49" i="12"/>
  <c r="AO49" i="12"/>
  <c r="AP49" i="12"/>
  <c r="L292" i="73" l="1"/>
  <c r="M291" i="73"/>
  <c r="AP51" i="12"/>
  <c r="AN51" i="12"/>
  <c r="AO51" i="12"/>
  <c r="AM51" i="12"/>
  <c r="M292" i="73" l="1"/>
  <c r="L293" i="73"/>
  <c r="AP53" i="12"/>
  <c r="DP15" i="12"/>
  <c r="DQ15" i="12"/>
  <c r="DP16" i="12"/>
  <c r="DQ16" i="12"/>
  <c r="DP17" i="12"/>
  <c r="DQ17" i="12"/>
  <c r="DP18" i="12"/>
  <c r="DS18" i="12"/>
  <c r="DP19" i="12"/>
  <c r="DQ19" i="12"/>
  <c r="DR19" i="12"/>
  <c r="DP20" i="12"/>
  <c r="DS20" i="12"/>
  <c r="DP21" i="12"/>
  <c r="DQ21" i="12"/>
  <c r="DR21" i="12"/>
  <c r="DP22" i="12"/>
  <c r="DS22" i="12"/>
  <c r="DP23" i="12"/>
  <c r="DQ23" i="12"/>
  <c r="DR23" i="12"/>
  <c r="DP24" i="12"/>
  <c r="DS24" i="12"/>
  <c r="DP25" i="12"/>
  <c r="DQ25" i="12"/>
  <c r="DR25" i="12"/>
  <c r="DP26" i="12"/>
  <c r="DS26" i="12"/>
  <c r="DP27" i="12"/>
  <c r="DQ27" i="12"/>
  <c r="DR27" i="12"/>
  <c r="DP28" i="12"/>
  <c r="DS28" i="12"/>
  <c r="DP29" i="12"/>
  <c r="DQ29" i="12"/>
  <c r="DR29" i="12"/>
  <c r="DP30" i="12"/>
  <c r="DS30" i="12"/>
  <c r="DP31" i="12"/>
  <c r="DQ31" i="12"/>
  <c r="DR31" i="12"/>
  <c r="DS32" i="12"/>
  <c r="DP33" i="12"/>
  <c r="DQ33" i="12"/>
  <c r="DS34" i="12"/>
  <c r="DP35" i="12"/>
  <c r="DQ35" i="12"/>
  <c r="DS36" i="12"/>
  <c r="DP37" i="12"/>
  <c r="DQ37" i="12"/>
  <c r="DP38" i="12"/>
  <c r="DS38" i="12"/>
  <c r="DP39" i="12"/>
  <c r="DQ39" i="12"/>
  <c r="DR39" i="12"/>
  <c r="DS40" i="12"/>
  <c r="DP41" i="12"/>
  <c r="DQ41" i="12"/>
  <c r="DP42" i="12"/>
  <c r="DS42" i="12"/>
  <c r="DP43" i="12"/>
  <c r="DQ43" i="12"/>
  <c r="DR43" i="12"/>
  <c r="DS44" i="12"/>
  <c r="DP45" i="12"/>
  <c r="DQ45" i="12"/>
  <c r="DS46" i="12"/>
  <c r="DP47" i="12"/>
  <c r="DQ47" i="12"/>
  <c r="DP48" i="12"/>
  <c r="DS48" i="12"/>
  <c r="DP49" i="12"/>
  <c r="DQ49" i="12"/>
  <c r="DR49" i="12"/>
  <c r="DQ14" i="12"/>
  <c r="DP14" i="12"/>
  <c r="DG31" i="12"/>
  <c r="DH31" i="12"/>
  <c r="DI31" i="12"/>
  <c r="DJ31" i="12"/>
  <c r="DK31" i="12"/>
  <c r="DL31" i="12"/>
  <c r="DM31" i="12"/>
  <c r="DN31" i="12"/>
  <c r="DH30" i="12"/>
  <c r="DI30" i="12"/>
  <c r="DJ30" i="12"/>
  <c r="DK30" i="12"/>
  <c r="DL30" i="12"/>
  <c r="DM30" i="12"/>
  <c r="DN30" i="12"/>
  <c r="DG30" i="12"/>
  <c r="DB15" i="12"/>
  <c r="DC15" i="12"/>
  <c r="DD15" i="12"/>
  <c r="DE15" i="12"/>
  <c r="DB16" i="12"/>
  <c r="DC16" i="12"/>
  <c r="DD16" i="12"/>
  <c r="DE16" i="12"/>
  <c r="DB17" i="12"/>
  <c r="DC17" i="12"/>
  <c r="DD17" i="12"/>
  <c r="DE17" i="12"/>
  <c r="DB18" i="12"/>
  <c r="DC18" i="12"/>
  <c r="DD18" i="12"/>
  <c r="DE18" i="12"/>
  <c r="DB19" i="12"/>
  <c r="DC19" i="12"/>
  <c r="DD19" i="12"/>
  <c r="DE19" i="12"/>
  <c r="DB20" i="12"/>
  <c r="DC20" i="12"/>
  <c r="DD20" i="12"/>
  <c r="DE20" i="12"/>
  <c r="DB21" i="12"/>
  <c r="DC21" i="12"/>
  <c r="DD21" i="12"/>
  <c r="DE21" i="12"/>
  <c r="DB22" i="12"/>
  <c r="DC22" i="12"/>
  <c r="DD22" i="12"/>
  <c r="DE22" i="12"/>
  <c r="DB23" i="12"/>
  <c r="DC23" i="12"/>
  <c r="DD23" i="12"/>
  <c r="DE23" i="12"/>
  <c r="DB24" i="12"/>
  <c r="DC24" i="12"/>
  <c r="DD24" i="12"/>
  <c r="DE24" i="12"/>
  <c r="DB25" i="12"/>
  <c r="DC25" i="12"/>
  <c r="DD25" i="12"/>
  <c r="DE25" i="12"/>
  <c r="DB26" i="12"/>
  <c r="DC26" i="12"/>
  <c r="DD26" i="12"/>
  <c r="DE26" i="12"/>
  <c r="DB27" i="12"/>
  <c r="DC27" i="12"/>
  <c r="DD27" i="12"/>
  <c r="DE27" i="12"/>
  <c r="DB28" i="12"/>
  <c r="DC28" i="12"/>
  <c r="DD28" i="12"/>
  <c r="DE28" i="12"/>
  <c r="DB29" i="12"/>
  <c r="DC29" i="12"/>
  <c r="DD29" i="12"/>
  <c r="DE29" i="12"/>
  <c r="DB30" i="12"/>
  <c r="DC30" i="12"/>
  <c r="DD30" i="12"/>
  <c r="DE30" i="12"/>
  <c r="DB31" i="12"/>
  <c r="DC31" i="12"/>
  <c r="DD31" i="12"/>
  <c r="DE31" i="12"/>
  <c r="DB32" i="12"/>
  <c r="DC32" i="12"/>
  <c r="DD32" i="12"/>
  <c r="DE32" i="12"/>
  <c r="DB33" i="12"/>
  <c r="DC33" i="12"/>
  <c r="DD33" i="12"/>
  <c r="DE33" i="12"/>
  <c r="DB34" i="12"/>
  <c r="DC34" i="12"/>
  <c r="DD34" i="12"/>
  <c r="DE34" i="12"/>
  <c r="DB35" i="12"/>
  <c r="DC35" i="12"/>
  <c r="DD35" i="12"/>
  <c r="DE35" i="12"/>
  <c r="DB36" i="12"/>
  <c r="DC36" i="12"/>
  <c r="DD36" i="12"/>
  <c r="DE36" i="12"/>
  <c r="DB37" i="12"/>
  <c r="DC37" i="12"/>
  <c r="DD37" i="12"/>
  <c r="DE37" i="12"/>
  <c r="DB38" i="12"/>
  <c r="DC38" i="12"/>
  <c r="DD38" i="12"/>
  <c r="DE38" i="12"/>
  <c r="DB39" i="12"/>
  <c r="DC39" i="12"/>
  <c r="DD39" i="12"/>
  <c r="DE39" i="12"/>
  <c r="DB40" i="12"/>
  <c r="DC40" i="12"/>
  <c r="DD40" i="12"/>
  <c r="DE40" i="12"/>
  <c r="DB41" i="12"/>
  <c r="DC41" i="12"/>
  <c r="DD41" i="12"/>
  <c r="DE41" i="12"/>
  <c r="DB42" i="12"/>
  <c r="DC42" i="12"/>
  <c r="DD42" i="12"/>
  <c r="DE42" i="12"/>
  <c r="DB43" i="12"/>
  <c r="DC43" i="12"/>
  <c r="DD43" i="12"/>
  <c r="DE43" i="12"/>
  <c r="DB44" i="12"/>
  <c r="DC44" i="12"/>
  <c r="DD44" i="12"/>
  <c r="DE44" i="12"/>
  <c r="DB45" i="12"/>
  <c r="DC45" i="12"/>
  <c r="DD45" i="12"/>
  <c r="DE45" i="12"/>
  <c r="DB46" i="12"/>
  <c r="DC46" i="12"/>
  <c r="DD46" i="12"/>
  <c r="DE46" i="12"/>
  <c r="DB47" i="12"/>
  <c r="DC47" i="12"/>
  <c r="DD47" i="12"/>
  <c r="DE47" i="12"/>
  <c r="DB48" i="12"/>
  <c r="DC48" i="12"/>
  <c r="DD48" i="12"/>
  <c r="DE48" i="12"/>
  <c r="DB49" i="12"/>
  <c r="DC49" i="12"/>
  <c r="DD49" i="12"/>
  <c r="DE49" i="12"/>
  <c r="DC14" i="12"/>
  <c r="DD14" i="12"/>
  <c r="DE14" i="12"/>
  <c r="DB14" i="12"/>
  <c r="CW15" i="12"/>
  <c r="CX15" i="12"/>
  <c r="CY15" i="12"/>
  <c r="CZ15" i="12"/>
  <c r="CW16" i="12"/>
  <c r="CX16" i="12"/>
  <c r="CY16" i="12"/>
  <c r="CZ16" i="12"/>
  <c r="CW17" i="12"/>
  <c r="CX17" i="12"/>
  <c r="CY17" i="12"/>
  <c r="CZ17" i="12"/>
  <c r="CW18" i="12"/>
  <c r="CX18" i="12"/>
  <c r="CY18" i="12"/>
  <c r="CZ18" i="12"/>
  <c r="CW19" i="12"/>
  <c r="CX19" i="12"/>
  <c r="CY19" i="12"/>
  <c r="CZ19" i="12"/>
  <c r="CW20" i="12"/>
  <c r="CX20" i="12"/>
  <c r="CY20" i="12"/>
  <c r="CZ20" i="12"/>
  <c r="CW21" i="12"/>
  <c r="CX21" i="12"/>
  <c r="CY21" i="12"/>
  <c r="CZ21" i="12"/>
  <c r="CW22" i="12"/>
  <c r="CX22" i="12"/>
  <c r="CY22" i="12"/>
  <c r="CZ22" i="12"/>
  <c r="CW23" i="12"/>
  <c r="CX23" i="12"/>
  <c r="CY23" i="12"/>
  <c r="CZ23" i="12"/>
  <c r="CW24" i="12"/>
  <c r="CX24" i="12"/>
  <c r="CY24" i="12"/>
  <c r="CZ24" i="12"/>
  <c r="CW25" i="12"/>
  <c r="CX25" i="12"/>
  <c r="CY25" i="12"/>
  <c r="CZ25" i="12"/>
  <c r="CW26" i="12"/>
  <c r="CX26" i="12"/>
  <c r="CY26" i="12"/>
  <c r="CZ26" i="12"/>
  <c r="CW27" i="12"/>
  <c r="CX27" i="12"/>
  <c r="CY27" i="12"/>
  <c r="CZ27" i="12"/>
  <c r="CW28" i="12"/>
  <c r="CX28" i="12"/>
  <c r="CY28" i="12"/>
  <c r="CZ28" i="12"/>
  <c r="CW29" i="12"/>
  <c r="CX29" i="12"/>
  <c r="CY29" i="12"/>
  <c r="CZ29" i="12"/>
  <c r="CW30" i="12"/>
  <c r="CX30" i="12"/>
  <c r="CY30" i="12"/>
  <c r="CZ30" i="12"/>
  <c r="CW31" i="12"/>
  <c r="CX31" i="12"/>
  <c r="CY31" i="12"/>
  <c r="CZ31" i="12"/>
  <c r="CW32" i="12"/>
  <c r="CX32" i="12"/>
  <c r="CY32" i="12"/>
  <c r="CZ32" i="12"/>
  <c r="CW33" i="12"/>
  <c r="CX33" i="12"/>
  <c r="CY33" i="12"/>
  <c r="CZ33" i="12"/>
  <c r="CW34" i="12"/>
  <c r="CX34" i="12"/>
  <c r="CY34" i="12"/>
  <c r="CZ34" i="12"/>
  <c r="CW35" i="12"/>
  <c r="CX35" i="12"/>
  <c r="CY35" i="12"/>
  <c r="CZ35" i="12"/>
  <c r="CW36" i="12"/>
  <c r="CX36" i="12"/>
  <c r="CY36" i="12"/>
  <c r="CZ36" i="12"/>
  <c r="CW37" i="12"/>
  <c r="CX37" i="12"/>
  <c r="CY37" i="12"/>
  <c r="CZ37" i="12"/>
  <c r="CW38" i="12"/>
  <c r="CX38" i="12"/>
  <c r="CY38" i="12"/>
  <c r="CZ38" i="12"/>
  <c r="CW39" i="12"/>
  <c r="CX39" i="12"/>
  <c r="CY39" i="12"/>
  <c r="CZ39" i="12"/>
  <c r="CW40" i="12"/>
  <c r="CX40" i="12"/>
  <c r="CY40" i="12"/>
  <c r="CZ40" i="12"/>
  <c r="CW41" i="12"/>
  <c r="CX41" i="12"/>
  <c r="CY41" i="12"/>
  <c r="CZ41" i="12"/>
  <c r="CW42" i="12"/>
  <c r="CX42" i="12"/>
  <c r="CY42" i="12"/>
  <c r="CZ42" i="12"/>
  <c r="CW43" i="12"/>
  <c r="CX43" i="12"/>
  <c r="CY43" i="12"/>
  <c r="CZ43" i="12"/>
  <c r="CW44" i="12"/>
  <c r="CX44" i="12"/>
  <c r="CY44" i="12"/>
  <c r="CZ44" i="12"/>
  <c r="CW45" i="12"/>
  <c r="CX45" i="12"/>
  <c r="CY45" i="12"/>
  <c r="CZ45" i="12"/>
  <c r="CW46" i="12"/>
  <c r="CX46" i="12"/>
  <c r="CY46" i="12"/>
  <c r="CZ46" i="12"/>
  <c r="CW47" i="12"/>
  <c r="CX47" i="12"/>
  <c r="CY47" i="12"/>
  <c r="CZ47" i="12"/>
  <c r="CW48" i="12"/>
  <c r="CX48" i="12"/>
  <c r="CY48" i="12"/>
  <c r="CZ48" i="12"/>
  <c r="CW49" i="12"/>
  <c r="CX49" i="12"/>
  <c r="CY49" i="12"/>
  <c r="CZ49" i="12"/>
  <c r="CX14" i="12"/>
  <c r="CY14" i="12"/>
  <c r="CZ14" i="12"/>
  <c r="CW14" i="12"/>
  <c r="M293" i="73" l="1"/>
  <c r="L294" i="73"/>
  <c r="DG51" i="12"/>
  <c r="CZ51" i="12"/>
  <c r="CX51" i="12"/>
  <c r="DE51" i="12"/>
  <c r="DC51" i="12"/>
  <c r="DN51" i="12"/>
  <c r="DL51" i="12"/>
  <c r="DJ51" i="12"/>
  <c r="DH51" i="12"/>
  <c r="DB51" i="12"/>
  <c r="CW51" i="12"/>
  <c r="CY51" i="12"/>
  <c r="DD51" i="12"/>
  <c r="DM51" i="12"/>
  <c r="DK51" i="12"/>
  <c r="DI51" i="12"/>
  <c r="CR15" i="12"/>
  <c r="CS15" i="12"/>
  <c r="CR16" i="12"/>
  <c r="CS16" i="12"/>
  <c r="CR17" i="12"/>
  <c r="CS17" i="12"/>
  <c r="CR18" i="12"/>
  <c r="CU18" i="12"/>
  <c r="CR19" i="12"/>
  <c r="CS19" i="12"/>
  <c r="CT19" i="12"/>
  <c r="CR20" i="12"/>
  <c r="CU20" i="12"/>
  <c r="CR21" i="12"/>
  <c r="CS21" i="12"/>
  <c r="CT21" i="12"/>
  <c r="CR22" i="12"/>
  <c r="CU22" i="12"/>
  <c r="CR23" i="12"/>
  <c r="CS23" i="12"/>
  <c r="CT23" i="12"/>
  <c r="CR24" i="12"/>
  <c r="CU24" i="12"/>
  <c r="CR25" i="12"/>
  <c r="CS25" i="12"/>
  <c r="CT25" i="12"/>
  <c r="CR26" i="12"/>
  <c r="CU26" i="12"/>
  <c r="CR27" i="12"/>
  <c r="CS27" i="12"/>
  <c r="CT27" i="12"/>
  <c r="CR28" i="12"/>
  <c r="CU28" i="12"/>
  <c r="CR29" i="12"/>
  <c r="CS29" i="12"/>
  <c r="CT29" i="12"/>
  <c r="CR30" i="12"/>
  <c r="CU30" i="12"/>
  <c r="CR31" i="12"/>
  <c r="CS31" i="12"/>
  <c r="CT31" i="12"/>
  <c r="CU32" i="12"/>
  <c r="CR33" i="12"/>
  <c r="CS33" i="12"/>
  <c r="CU34" i="12"/>
  <c r="CR35" i="12"/>
  <c r="CS35" i="12"/>
  <c r="CU36" i="12"/>
  <c r="CR37" i="12"/>
  <c r="CS37" i="12"/>
  <c r="CR38" i="12"/>
  <c r="CU38" i="12"/>
  <c r="CR39" i="12"/>
  <c r="CS39" i="12"/>
  <c r="CT39" i="12"/>
  <c r="CU40" i="12"/>
  <c r="CR41" i="12"/>
  <c r="CS41" i="12"/>
  <c r="CR42" i="12"/>
  <c r="CU42" i="12"/>
  <c r="CR43" i="12"/>
  <c r="CS43" i="12"/>
  <c r="CT43" i="12"/>
  <c r="CU44" i="12"/>
  <c r="CR45" i="12"/>
  <c r="CS45" i="12"/>
  <c r="CU46" i="12"/>
  <c r="CR47" i="12"/>
  <c r="CS47" i="12"/>
  <c r="CR48" i="12"/>
  <c r="CU48" i="12"/>
  <c r="CR49" i="12"/>
  <c r="CS49" i="12"/>
  <c r="CT49" i="12"/>
  <c r="CS14" i="12"/>
  <c r="CR14" i="12"/>
  <c r="M294" i="73" l="1"/>
  <c r="L295" i="73"/>
  <c r="DJ53" i="12"/>
  <c r="DN53" i="12"/>
  <c r="I3" i="12" s="1"/>
  <c r="DE53" i="12"/>
  <c r="CZ53" i="12"/>
  <c r="CM15" i="12"/>
  <c r="CN15" i="12"/>
  <c r="CM16" i="12"/>
  <c r="CN16" i="12"/>
  <c r="CM17" i="12"/>
  <c r="CN17" i="12"/>
  <c r="CM18" i="12"/>
  <c r="CP18" i="12"/>
  <c r="CM19" i="12"/>
  <c r="CN19" i="12"/>
  <c r="CO19" i="12"/>
  <c r="CM20" i="12"/>
  <c r="CP20" i="12"/>
  <c r="CM21" i="12"/>
  <c r="CN21" i="12"/>
  <c r="CO21" i="12"/>
  <c r="CM22" i="12"/>
  <c r="CP22" i="12"/>
  <c r="CM23" i="12"/>
  <c r="CN23" i="12"/>
  <c r="CO23" i="12"/>
  <c r="CM24" i="12"/>
  <c r="CP24" i="12"/>
  <c r="CM25" i="12"/>
  <c r="CN25" i="12"/>
  <c r="CO25" i="12"/>
  <c r="CM26" i="12"/>
  <c r="CP26" i="12"/>
  <c r="CM27" i="12"/>
  <c r="CN27" i="12"/>
  <c r="CO27" i="12"/>
  <c r="CM28" i="12"/>
  <c r="CP28" i="12"/>
  <c r="CM29" i="12"/>
  <c r="CN29" i="12"/>
  <c r="CO29" i="12"/>
  <c r="CM30" i="12"/>
  <c r="CP30" i="12"/>
  <c r="CM31" i="12"/>
  <c r="CN31" i="12"/>
  <c r="CO31" i="12"/>
  <c r="CP32" i="12"/>
  <c r="CM33" i="12"/>
  <c r="CN33" i="12"/>
  <c r="CP34" i="12"/>
  <c r="CM35" i="12"/>
  <c r="CN35" i="12"/>
  <c r="CP36" i="12"/>
  <c r="CM37" i="12"/>
  <c r="CN37" i="12"/>
  <c r="CM38" i="12"/>
  <c r="CP38" i="12"/>
  <c r="CM39" i="12"/>
  <c r="CN39" i="12"/>
  <c r="CO39" i="12"/>
  <c r="CP40" i="12"/>
  <c r="CM41" i="12"/>
  <c r="CN41" i="12"/>
  <c r="CM42" i="12"/>
  <c r="CP42" i="12"/>
  <c r="CM43" i="12"/>
  <c r="CN43" i="12"/>
  <c r="CO43" i="12"/>
  <c r="CP44" i="12"/>
  <c r="CM45" i="12"/>
  <c r="CN45" i="12"/>
  <c r="CP46" i="12"/>
  <c r="CM47" i="12"/>
  <c r="CN47" i="12"/>
  <c r="CM48" i="12"/>
  <c r="CP48" i="12"/>
  <c r="CM49" i="12"/>
  <c r="CN49" i="12"/>
  <c r="CO49" i="12"/>
  <c r="CN14" i="12"/>
  <c r="CM14" i="12"/>
  <c r="CH15" i="12"/>
  <c r="CI15" i="12"/>
  <c r="CJ15" i="12"/>
  <c r="CK15" i="12"/>
  <c r="CH16" i="12"/>
  <c r="CI16" i="12"/>
  <c r="CH17" i="12"/>
  <c r="CI17" i="12"/>
  <c r="CJ17" i="12"/>
  <c r="CK17" i="12"/>
  <c r="CH18" i="12"/>
  <c r="CK18" i="12"/>
  <c r="CH19" i="12"/>
  <c r="CI19" i="12"/>
  <c r="CJ19" i="12"/>
  <c r="CK19" i="12"/>
  <c r="CH20" i="12"/>
  <c r="CK20" i="12"/>
  <c r="CH21" i="12"/>
  <c r="CI21" i="12"/>
  <c r="CJ21" i="12"/>
  <c r="CK21" i="12"/>
  <c r="CH22" i="12"/>
  <c r="CK22" i="12"/>
  <c r="CH23" i="12"/>
  <c r="CI23" i="12"/>
  <c r="CJ23" i="12"/>
  <c r="CK23" i="12"/>
  <c r="CH24" i="12"/>
  <c r="CK24" i="12"/>
  <c r="CH25" i="12"/>
  <c r="CI25" i="12"/>
  <c r="CJ25" i="12"/>
  <c r="CK25" i="12"/>
  <c r="CH26" i="12"/>
  <c r="CK26" i="12"/>
  <c r="CH27" i="12"/>
  <c r="CI27" i="12"/>
  <c r="CJ27" i="12"/>
  <c r="CK27" i="12"/>
  <c r="CH28" i="12"/>
  <c r="CK28" i="12"/>
  <c r="CH29" i="12"/>
  <c r="CI29" i="12"/>
  <c r="CJ29" i="12"/>
  <c r="CK29" i="12"/>
  <c r="CH30" i="12"/>
  <c r="CK30" i="12"/>
  <c r="CH31" i="12"/>
  <c r="CI31" i="12"/>
  <c r="CJ31" i="12"/>
  <c r="CK31" i="12"/>
  <c r="CK32" i="12"/>
  <c r="CH33" i="12"/>
  <c r="CI33" i="12"/>
  <c r="CJ33" i="12"/>
  <c r="CK33" i="12"/>
  <c r="CK34" i="12"/>
  <c r="CH35" i="12"/>
  <c r="CI35" i="12"/>
  <c r="CJ35" i="12"/>
  <c r="CK35" i="12"/>
  <c r="CK36" i="12"/>
  <c r="CH37" i="12"/>
  <c r="CI37" i="12"/>
  <c r="CJ37" i="12"/>
  <c r="CK37" i="12"/>
  <c r="CH38" i="12"/>
  <c r="CK38" i="12"/>
  <c r="CH39" i="12"/>
  <c r="CI39" i="12"/>
  <c r="CJ39" i="12"/>
  <c r="CK39" i="12"/>
  <c r="CK40" i="12"/>
  <c r="CH41" i="12"/>
  <c r="CI41" i="12"/>
  <c r="CJ41" i="12"/>
  <c r="CK41" i="12"/>
  <c r="CH42" i="12"/>
  <c r="CK42" i="12"/>
  <c r="CH43" i="12"/>
  <c r="CI43" i="12"/>
  <c r="CJ43" i="12"/>
  <c r="CK43" i="12"/>
  <c r="CK44" i="12"/>
  <c r="CH45" i="12"/>
  <c r="CI45" i="12"/>
  <c r="CJ45" i="12"/>
  <c r="CK45" i="12"/>
  <c r="CK46" i="12"/>
  <c r="CH47" i="12"/>
  <c r="CI47" i="12"/>
  <c r="CJ47" i="12"/>
  <c r="CK47" i="12"/>
  <c r="CH48" i="12"/>
  <c r="CK48" i="12"/>
  <c r="CH49" i="12"/>
  <c r="CI49" i="12"/>
  <c r="CJ49" i="12"/>
  <c r="CK49" i="12"/>
  <c r="CI14" i="12"/>
  <c r="CH14" i="12"/>
  <c r="M295" i="73" l="1"/>
  <c r="L296" i="73"/>
  <c r="M3" i="12"/>
  <c r="L5" i="6" s="1"/>
  <c r="A76" i="12"/>
  <c r="A78" i="12"/>
  <c r="A72" i="6" s="1"/>
  <c r="E3" i="12"/>
  <c r="A80" i="12"/>
  <c r="A74" i="6" s="1"/>
  <c r="A70" i="6"/>
  <c r="H5" i="6"/>
  <c r="BD23" i="12"/>
  <c r="BE23" i="12"/>
  <c r="BF23" i="12"/>
  <c r="BG23" i="12"/>
  <c r="BH23" i="12"/>
  <c r="BI23" i="12"/>
  <c r="BJ23" i="12"/>
  <c r="BK23" i="12"/>
  <c r="BL23" i="12"/>
  <c r="BM23" i="12"/>
  <c r="BN23" i="12"/>
  <c r="BO23" i="12"/>
  <c r="BD24" i="12"/>
  <c r="BE24" i="12"/>
  <c r="BF24" i="12"/>
  <c r="BG24" i="12"/>
  <c r="BH24" i="12"/>
  <c r="BI24" i="12"/>
  <c r="BJ24" i="12"/>
  <c r="BK24" i="12"/>
  <c r="BL24" i="12"/>
  <c r="BM24" i="12"/>
  <c r="BN24" i="12"/>
  <c r="BO24" i="12"/>
  <c r="BD25" i="12"/>
  <c r="BE25" i="12"/>
  <c r="BF25" i="12"/>
  <c r="BG25" i="12"/>
  <c r="BH25" i="12"/>
  <c r="BI25" i="12"/>
  <c r="BJ25" i="12"/>
  <c r="BK25" i="12"/>
  <c r="BL25" i="12"/>
  <c r="BM25" i="12"/>
  <c r="BN25" i="12"/>
  <c r="BO25" i="12"/>
  <c r="BD26" i="12"/>
  <c r="BE26" i="12"/>
  <c r="BF26" i="12"/>
  <c r="BG26" i="12"/>
  <c r="BH26" i="12"/>
  <c r="BI26" i="12"/>
  <c r="BJ26" i="12"/>
  <c r="BK26" i="12"/>
  <c r="BL26" i="12"/>
  <c r="BM26" i="12"/>
  <c r="BN26" i="12"/>
  <c r="BO26" i="12"/>
  <c r="BD27" i="12"/>
  <c r="BE27" i="12"/>
  <c r="BF27" i="12"/>
  <c r="BG27" i="12"/>
  <c r="BH27" i="12"/>
  <c r="BI27" i="12"/>
  <c r="BJ27" i="12"/>
  <c r="BK27" i="12"/>
  <c r="BL27" i="12"/>
  <c r="BM27" i="12"/>
  <c r="BN27" i="12"/>
  <c r="BO27" i="12"/>
  <c r="BD28" i="12"/>
  <c r="BE28" i="12"/>
  <c r="BF28" i="12"/>
  <c r="BG28" i="12"/>
  <c r="BH28" i="12"/>
  <c r="BI28" i="12"/>
  <c r="BJ28" i="12"/>
  <c r="BK28" i="12"/>
  <c r="BL28" i="12"/>
  <c r="BM28" i="12"/>
  <c r="BN28" i="12"/>
  <c r="BO28" i="12"/>
  <c r="BD29" i="12"/>
  <c r="BE29" i="12"/>
  <c r="BF29" i="12"/>
  <c r="BG29" i="12"/>
  <c r="BH29" i="12"/>
  <c r="BI29" i="12"/>
  <c r="BJ29" i="12"/>
  <c r="BK29" i="12"/>
  <c r="BL29" i="12"/>
  <c r="BM29" i="12"/>
  <c r="BN29" i="12"/>
  <c r="BO29" i="12"/>
  <c r="BE22" i="12"/>
  <c r="BF22" i="12"/>
  <c r="BG22" i="12"/>
  <c r="BH22" i="12"/>
  <c r="BI22" i="12"/>
  <c r="BJ22" i="12"/>
  <c r="BK22" i="12"/>
  <c r="BL22" i="12"/>
  <c r="BM22" i="12"/>
  <c r="BN22" i="12"/>
  <c r="BO22" i="12"/>
  <c r="BD22" i="12"/>
  <c r="M296" i="73" l="1"/>
  <c r="L297" i="73"/>
  <c r="BO9" i="12"/>
  <c r="BM9" i="12"/>
  <c r="BK9" i="12"/>
  <c r="BI9" i="12"/>
  <c r="BG9" i="12"/>
  <c r="BE9" i="12"/>
  <c r="BD9" i="12"/>
  <c r="BN9" i="12"/>
  <c r="BL9" i="12"/>
  <c r="BJ9" i="12"/>
  <c r="BH9" i="12"/>
  <c r="BF9" i="12"/>
  <c r="D5" i="6"/>
  <c r="BD31" i="12"/>
  <c r="BE31" i="12"/>
  <c r="BF31" i="12"/>
  <c r="BG31" i="12"/>
  <c r="BH31" i="12"/>
  <c r="BI31" i="12"/>
  <c r="BJ31" i="12"/>
  <c r="BK31" i="12"/>
  <c r="BL31" i="12"/>
  <c r="BM31" i="12"/>
  <c r="BN31" i="12"/>
  <c r="BO31" i="12"/>
  <c r="BD32" i="12"/>
  <c r="BE32" i="12"/>
  <c r="BF32" i="12"/>
  <c r="BG32" i="12"/>
  <c r="BH32" i="12"/>
  <c r="BI32" i="12"/>
  <c r="BJ32" i="12"/>
  <c r="BK32" i="12"/>
  <c r="BL32" i="12"/>
  <c r="BM32" i="12"/>
  <c r="BN32" i="12"/>
  <c r="BO32" i="12"/>
  <c r="BD33" i="12"/>
  <c r="BE33" i="12"/>
  <c r="BF33" i="12"/>
  <c r="BG33" i="12"/>
  <c r="BH33" i="12"/>
  <c r="BI33" i="12"/>
  <c r="BJ33" i="12"/>
  <c r="BK33" i="12"/>
  <c r="BL33" i="12"/>
  <c r="BM33" i="12"/>
  <c r="BN33" i="12"/>
  <c r="BO33" i="12"/>
  <c r="BD34" i="12"/>
  <c r="BE34" i="12"/>
  <c r="BF34" i="12"/>
  <c r="BG34" i="12"/>
  <c r="BH34" i="12"/>
  <c r="BI34" i="12"/>
  <c r="BJ34" i="12"/>
  <c r="BK34" i="12"/>
  <c r="BL34" i="12"/>
  <c r="BM34" i="12"/>
  <c r="BN34" i="12"/>
  <c r="BO34" i="12"/>
  <c r="BD35" i="12"/>
  <c r="BE35" i="12"/>
  <c r="BF35" i="12"/>
  <c r="BG35" i="12"/>
  <c r="BH35" i="12"/>
  <c r="BI35" i="12"/>
  <c r="BJ35" i="12"/>
  <c r="BK35" i="12"/>
  <c r="BL35" i="12"/>
  <c r="BM35" i="12"/>
  <c r="BN35" i="12"/>
  <c r="BO35" i="12"/>
  <c r="BD36" i="12"/>
  <c r="BE36" i="12"/>
  <c r="BF36" i="12"/>
  <c r="BG36" i="12"/>
  <c r="BH36" i="12"/>
  <c r="BI36" i="12"/>
  <c r="BJ36" i="12"/>
  <c r="BK36" i="12"/>
  <c r="BL36" i="12"/>
  <c r="BM36" i="12"/>
  <c r="BN36" i="12"/>
  <c r="BO36" i="12"/>
  <c r="BD37" i="12"/>
  <c r="BE37" i="12"/>
  <c r="BF37" i="12"/>
  <c r="BG37" i="12"/>
  <c r="BH37" i="12"/>
  <c r="BI37" i="12"/>
  <c r="BJ37" i="12"/>
  <c r="BK37" i="12"/>
  <c r="BL37" i="12"/>
  <c r="BM37" i="12"/>
  <c r="BN37" i="12"/>
  <c r="BO37" i="12"/>
  <c r="BD38" i="12"/>
  <c r="BE38" i="12"/>
  <c r="BF38" i="12"/>
  <c r="BG38" i="12"/>
  <c r="BH38" i="12"/>
  <c r="BI38" i="12"/>
  <c r="BJ38" i="12"/>
  <c r="BK38" i="12"/>
  <c r="BL38" i="12"/>
  <c r="BM38" i="12"/>
  <c r="BN38" i="12"/>
  <c r="BO38" i="12"/>
  <c r="BD39" i="12"/>
  <c r="BE39" i="12"/>
  <c r="BF39" i="12"/>
  <c r="BG39" i="12"/>
  <c r="BH39" i="12"/>
  <c r="BI39" i="12"/>
  <c r="BJ39" i="12"/>
  <c r="BK39" i="12"/>
  <c r="BL39" i="12"/>
  <c r="BM39" i="12"/>
  <c r="BN39" i="12"/>
  <c r="BO39" i="12"/>
  <c r="BD40" i="12"/>
  <c r="BE40" i="12"/>
  <c r="BF40" i="12"/>
  <c r="BG40" i="12"/>
  <c r="BH40" i="12"/>
  <c r="BI40" i="12"/>
  <c r="BJ40" i="12"/>
  <c r="BK40" i="12"/>
  <c r="BL40" i="12"/>
  <c r="BM40" i="12"/>
  <c r="BN40" i="12"/>
  <c r="BO40" i="12"/>
  <c r="BD41" i="12"/>
  <c r="BE41" i="12"/>
  <c r="BF41" i="12"/>
  <c r="BG41" i="12"/>
  <c r="BH41" i="12"/>
  <c r="BI41" i="12"/>
  <c r="BJ41" i="12"/>
  <c r="BK41" i="12"/>
  <c r="BL41" i="12"/>
  <c r="BM41" i="12"/>
  <c r="BN41" i="12"/>
  <c r="BO41" i="12"/>
  <c r="BD42" i="12"/>
  <c r="BE42" i="12"/>
  <c r="BF42" i="12"/>
  <c r="BG42" i="12"/>
  <c r="BH42" i="12"/>
  <c r="BI42" i="12"/>
  <c r="BJ42" i="12"/>
  <c r="BK42" i="12"/>
  <c r="BL42" i="12"/>
  <c r="BM42" i="12"/>
  <c r="BN42" i="12"/>
  <c r="BO42" i="12"/>
  <c r="BD43" i="12"/>
  <c r="BE43" i="12"/>
  <c r="BF43" i="12"/>
  <c r="BG43" i="12"/>
  <c r="BH43" i="12"/>
  <c r="BI43" i="12"/>
  <c r="BJ43" i="12"/>
  <c r="BK43" i="12"/>
  <c r="BL43" i="12"/>
  <c r="BM43" i="12"/>
  <c r="BN43" i="12"/>
  <c r="BO43" i="12"/>
  <c r="BD44" i="12"/>
  <c r="BE44" i="12"/>
  <c r="BF44" i="12"/>
  <c r="BG44" i="12"/>
  <c r="BH44" i="12"/>
  <c r="BI44" i="12"/>
  <c r="BJ44" i="12"/>
  <c r="BK44" i="12"/>
  <c r="BL44" i="12"/>
  <c r="BM44" i="12"/>
  <c r="BN44" i="12"/>
  <c r="BO44" i="12"/>
  <c r="BD45" i="12"/>
  <c r="BE45" i="12"/>
  <c r="BF45" i="12"/>
  <c r="BG45" i="12"/>
  <c r="BH45" i="12"/>
  <c r="BI45" i="12"/>
  <c r="BJ45" i="12"/>
  <c r="BK45" i="12"/>
  <c r="BL45" i="12"/>
  <c r="BM45" i="12"/>
  <c r="BN45" i="12"/>
  <c r="BO45" i="12"/>
  <c r="BD46" i="12"/>
  <c r="BE46" i="12"/>
  <c r="BF46" i="12"/>
  <c r="BG46" i="12"/>
  <c r="BH46" i="12"/>
  <c r="BI46" i="12"/>
  <c r="BJ46" i="12"/>
  <c r="BK46" i="12"/>
  <c r="BL46" i="12"/>
  <c r="BM46" i="12"/>
  <c r="BN46" i="12"/>
  <c r="BO46" i="12"/>
  <c r="BD47" i="12"/>
  <c r="BE47" i="12"/>
  <c r="BF47" i="12"/>
  <c r="BG47" i="12"/>
  <c r="BH47" i="12"/>
  <c r="BI47" i="12"/>
  <c r="BJ47" i="12"/>
  <c r="BK47" i="12"/>
  <c r="BL47" i="12"/>
  <c r="BM47" i="12"/>
  <c r="BN47" i="12"/>
  <c r="BO47" i="12"/>
  <c r="BD48" i="12"/>
  <c r="BE48" i="12"/>
  <c r="BF48" i="12"/>
  <c r="BG48" i="12"/>
  <c r="BH48" i="12"/>
  <c r="BI48" i="12"/>
  <c r="BJ48" i="12"/>
  <c r="BK48" i="12"/>
  <c r="BL48" i="12"/>
  <c r="BM48" i="12"/>
  <c r="BN48" i="12"/>
  <c r="BO48" i="12"/>
  <c r="BD49" i="12"/>
  <c r="BE49" i="12"/>
  <c r="BF49" i="12"/>
  <c r="BG49" i="12"/>
  <c r="BH49" i="12"/>
  <c r="BI49" i="12"/>
  <c r="BJ49" i="12"/>
  <c r="BK49" i="12"/>
  <c r="BL49" i="12"/>
  <c r="BM49" i="12"/>
  <c r="BN49" i="12"/>
  <c r="BO49" i="12"/>
  <c r="BE30" i="12"/>
  <c r="BF30" i="12"/>
  <c r="BG30" i="12"/>
  <c r="BH30" i="12"/>
  <c r="BI30" i="12"/>
  <c r="BJ30" i="12"/>
  <c r="BK30" i="12"/>
  <c r="BL30" i="12"/>
  <c r="BM30" i="12"/>
  <c r="BN30" i="12"/>
  <c r="BO30" i="12"/>
  <c r="BD30" i="12"/>
  <c r="BD15" i="12"/>
  <c r="BE15" i="12"/>
  <c r="BF15" i="12"/>
  <c r="BG15" i="12"/>
  <c r="BH15" i="12"/>
  <c r="BI15" i="12"/>
  <c r="BJ15" i="12"/>
  <c r="BK15" i="12"/>
  <c r="BL15" i="12"/>
  <c r="BM15" i="12"/>
  <c r="BN15" i="12"/>
  <c r="BO15" i="12"/>
  <c r="BD16" i="12"/>
  <c r="BE16" i="12"/>
  <c r="BF16" i="12"/>
  <c r="BG16" i="12"/>
  <c r="BH16" i="12"/>
  <c r="BI16" i="12"/>
  <c r="BJ16" i="12"/>
  <c r="BK16" i="12"/>
  <c r="BL16" i="12"/>
  <c r="BM16" i="12"/>
  <c r="BN16" i="12"/>
  <c r="BO16" i="12"/>
  <c r="BD17" i="12"/>
  <c r="BE17" i="12"/>
  <c r="BF17" i="12"/>
  <c r="BG17" i="12"/>
  <c r="BH17" i="12"/>
  <c r="BI17" i="12"/>
  <c r="BJ17" i="12"/>
  <c r="BK17" i="12"/>
  <c r="BL17" i="12"/>
  <c r="BM17" i="12"/>
  <c r="BN17" i="12"/>
  <c r="BO17" i="12"/>
  <c r="BD18" i="12"/>
  <c r="BE18" i="12"/>
  <c r="BF18" i="12"/>
  <c r="BG18" i="12"/>
  <c r="BH18" i="12"/>
  <c r="BI18" i="12"/>
  <c r="BJ18" i="12"/>
  <c r="BK18" i="12"/>
  <c r="BL18" i="12"/>
  <c r="BM18" i="12"/>
  <c r="BN18" i="12"/>
  <c r="BO18" i="12"/>
  <c r="BD19" i="12"/>
  <c r="BE19" i="12"/>
  <c r="BF19" i="12"/>
  <c r="BG19" i="12"/>
  <c r="BH19" i="12"/>
  <c r="BI19" i="12"/>
  <c r="BJ19" i="12"/>
  <c r="BK19" i="12"/>
  <c r="BL19" i="12"/>
  <c r="BM19" i="12"/>
  <c r="BN19" i="12"/>
  <c r="BO19" i="12"/>
  <c r="BD20" i="12"/>
  <c r="BE20" i="12"/>
  <c r="BF20" i="12"/>
  <c r="BG20" i="12"/>
  <c r="BH20" i="12"/>
  <c r="BI20" i="12"/>
  <c r="BJ20" i="12"/>
  <c r="BK20" i="12"/>
  <c r="BL20" i="12"/>
  <c r="BM20" i="12"/>
  <c r="BN20" i="12"/>
  <c r="BO20" i="12"/>
  <c r="BD21" i="12"/>
  <c r="BE21" i="12"/>
  <c r="BF21" i="12"/>
  <c r="BG21" i="12"/>
  <c r="BH21" i="12"/>
  <c r="BI21" i="12"/>
  <c r="BJ21" i="12"/>
  <c r="BK21" i="12"/>
  <c r="BL21" i="12"/>
  <c r="BM21" i="12"/>
  <c r="BN21" i="12"/>
  <c r="BO21" i="12"/>
  <c r="BE14" i="12"/>
  <c r="BF14" i="12"/>
  <c r="BG14" i="12"/>
  <c r="BH14" i="12"/>
  <c r="BI14" i="12"/>
  <c r="BJ14" i="12"/>
  <c r="BK14" i="12"/>
  <c r="BL14" i="12"/>
  <c r="BM14" i="12"/>
  <c r="BN14" i="12"/>
  <c r="BO14" i="12"/>
  <c r="BD14" i="12"/>
  <c r="AU15" i="12"/>
  <c r="AV15" i="12"/>
  <c r="AY15" i="12"/>
  <c r="AZ15" i="12"/>
  <c r="BA15" i="12"/>
  <c r="BB15" i="12"/>
  <c r="AU16" i="12"/>
  <c r="AV16" i="12"/>
  <c r="AY16" i="12"/>
  <c r="AZ16" i="12"/>
  <c r="AU17" i="12"/>
  <c r="AV17" i="12"/>
  <c r="AY17" i="12"/>
  <c r="AZ17" i="12"/>
  <c r="BA17" i="12"/>
  <c r="BB17" i="12"/>
  <c r="AU18" i="12"/>
  <c r="AX18" i="12"/>
  <c r="AY18" i="12"/>
  <c r="BB18" i="12"/>
  <c r="AU19" i="12"/>
  <c r="AV19" i="12"/>
  <c r="AW19" i="12"/>
  <c r="AY19" i="12"/>
  <c r="AZ19" i="12"/>
  <c r="BA19" i="12"/>
  <c r="BB19" i="12"/>
  <c r="AU20" i="12"/>
  <c r="AX20" i="12"/>
  <c r="AY20" i="12"/>
  <c r="BB20" i="12"/>
  <c r="AU21" i="12"/>
  <c r="AV21" i="12"/>
  <c r="AW21" i="12"/>
  <c r="AY21" i="12"/>
  <c r="AZ21" i="12"/>
  <c r="BA21" i="12"/>
  <c r="BB21" i="12"/>
  <c r="AU22" i="12"/>
  <c r="AX22" i="12"/>
  <c r="AY22" i="12"/>
  <c r="BB22" i="12"/>
  <c r="AU23" i="12"/>
  <c r="AV23" i="12"/>
  <c r="AW23" i="12"/>
  <c r="AY23" i="12"/>
  <c r="AZ23" i="12"/>
  <c r="BA23" i="12"/>
  <c r="BB23" i="12"/>
  <c r="AU24" i="12"/>
  <c r="AX24" i="12"/>
  <c r="AY24" i="12"/>
  <c r="BB24" i="12"/>
  <c r="AU25" i="12"/>
  <c r="AV25" i="12"/>
  <c r="AW25" i="12"/>
  <c r="AY25" i="12"/>
  <c r="AZ25" i="12"/>
  <c r="BA25" i="12"/>
  <c r="BB25" i="12"/>
  <c r="AU26" i="12"/>
  <c r="AX26" i="12"/>
  <c r="AY26" i="12"/>
  <c r="BB26" i="12"/>
  <c r="AU27" i="12"/>
  <c r="AV27" i="12"/>
  <c r="AW27" i="12"/>
  <c r="AY27" i="12"/>
  <c r="AZ27" i="12"/>
  <c r="BA27" i="12"/>
  <c r="BB27" i="12"/>
  <c r="AU28" i="12"/>
  <c r="AX28" i="12"/>
  <c r="AY28" i="12"/>
  <c r="BB28" i="12"/>
  <c r="AU29" i="12"/>
  <c r="AV29" i="12"/>
  <c r="AW29" i="12"/>
  <c r="AY29" i="12"/>
  <c r="AZ29" i="12"/>
  <c r="BA29" i="12"/>
  <c r="BB29" i="12"/>
  <c r="AU30" i="12"/>
  <c r="AX30" i="12"/>
  <c r="AY30" i="12"/>
  <c r="BB30" i="12"/>
  <c r="AU31" i="12"/>
  <c r="AV31" i="12"/>
  <c r="AW31" i="12"/>
  <c r="AY31" i="12"/>
  <c r="AZ31" i="12"/>
  <c r="BA31" i="12"/>
  <c r="BB31" i="12"/>
  <c r="AX32" i="12"/>
  <c r="BB32" i="12"/>
  <c r="AU33" i="12"/>
  <c r="AV33" i="12"/>
  <c r="AY33" i="12"/>
  <c r="AZ33" i="12"/>
  <c r="BA33" i="12"/>
  <c r="BB33" i="12"/>
  <c r="AX34" i="12"/>
  <c r="BB34" i="12"/>
  <c r="AU35" i="12"/>
  <c r="AV35" i="12"/>
  <c r="AY35" i="12"/>
  <c r="AZ35" i="12"/>
  <c r="BA35" i="12"/>
  <c r="BB35" i="12"/>
  <c r="AX36" i="12"/>
  <c r="BB36" i="12"/>
  <c r="AU37" i="12"/>
  <c r="AV37" i="12"/>
  <c r="AY37" i="12"/>
  <c r="AZ37" i="12"/>
  <c r="BA37" i="12"/>
  <c r="BB37" i="12"/>
  <c r="AU38" i="12"/>
  <c r="AX38" i="12"/>
  <c r="AY38" i="12"/>
  <c r="BB38" i="12"/>
  <c r="AU39" i="12"/>
  <c r="AV39" i="12"/>
  <c r="AW39" i="12"/>
  <c r="AY39" i="12"/>
  <c r="AZ39" i="12"/>
  <c r="BA39" i="12"/>
  <c r="BB39" i="12"/>
  <c r="AX40" i="12"/>
  <c r="BB40" i="12"/>
  <c r="AU41" i="12"/>
  <c r="AV41" i="12"/>
  <c r="AY41" i="12"/>
  <c r="AZ41" i="12"/>
  <c r="BA41" i="12"/>
  <c r="BB41" i="12"/>
  <c r="AU42" i="12"/>
  <c r="AX42" i="12"/>
  <c r="AY42" i="12"/>
  <c r="BB42" i="12"/>
  <c r="AU43" i="12"/>
  <c r="AV43" i="12"/>
  <c r="AW43" i="12"/>
  <c r="AY43" i="12"/>
  <c r="AZ43" i="12"/>
  <c r="BA43" i="12"/>
  <c r="BB43" i="12"/>
  <c r="AX44" i="12"/>
  <c r="BB44" i="12"/>
  <c r="AU45" i="12"/>
  <c r="AV45" i="12"/>
  <c r="AY45" i="12"/>
  <c r="AZ45" i="12"/>
  <c r="BA45" i="12"/>
  <c r="BB45" i="12"/>
  <c r="AX46" i="12"/>
  <c r="BB46" i="12"/>
  <c r="AU47" i="12"/>
  <c r="AV47" i="12"/>
  <c r="AY47" i="12"/>
  <c r="AZ47" i="12"/>
  <c r="BA47" i="12"/>
  <c r="BB47" i="12"/>
  <c r="AU48" i="12"/>
  <c r="AX48" i="12"/>
  <c r="AY48" i="12"/>
  <c r="BB48" i="12"/>
  <c r="AU49" i="12"/>
  <c r="AV49" i="12"/>
  <c r="AW49" i="12"/>
  <c r="AY49" i="12"/>
  <c r="AZ49" i="12"/>
  <c r="BA49" i="12"/>
  <c r="BB49" i="12"/>
  <c r="AV14" i="12"/>
  <c r="AY14" i="12"/>
  <c r="AZ14" i="12"/>
  <c r="AU14" i="12"/>
  <c r="AQ15" i="12"/>
  <c r="AR15" i="12"/>
  <c r="AS15" i="12"/>
  <c r="AT15" i="12"/>
  <c r="AQ16" i="12"/>
  <c r="AR16" i="12"/>
  <c r="AS16" i="12"/>
  <c r="AT16" i="12"/>
  <c r="AQ17" i="12"/>
  <c r="AR17" i="12"/>
  <c r="AS17" i="12"/>
  <c r="AT17" i="12"/>
  <c r="AQ18" i="12"/>
  <c r="AR18" i="12"/>
  <c r="AS18" i="12"/>
  <c r="AT18" i="12"/>
  <c r="AQ19" i="12"/>
  <c r="AR19" i="12"/>
  <c r="AS19" i="12"/>
  <c r="AT19" i="12"/>
  <c r="AQ20" i="12"/>
  <c r="AR20" i="12"/>
  <c r="AS20" i="12"/>
  <c r="AT20" i="12"/>
  <c r="AQ21" i="12"/>
  <c r="AR21" i="12"/>
  <c r="AS21" i="12"/>
  <c r="AT21" i="12"/>
  <c r="AQ22" i="12"/>
  <c r="AR22" i="12"/>
  <c r="AS22" i="12"/>
  <c r="AT22" i="12"/>
  <c r="AQ23" i="12"/>
  <c r="AR23" i="12"/>
  <c r="AS23" i="12"/>
  <c r="AT23" i="12"/>
  <c r="AQ24" i="12"/>
  <c r="AR24" i="12"/>
  <c r="AS24" i="12"/>
  <c r="AT24" i="12"/>
  <c r="AQ25" i="12"/>
  <c r="AR25" i="12"/>
  <c r="AS25" i="12"/>
  <c r="AT25" i="12"/>
  <c r="AQ26" i="12"/>
  <c r="AR26" i="12"/>
  <c r="AS26" i="12"/>
  <c r="AT26" i="12"/>
  <c r="AQ27" i="12"/>
  <c r="AR27" i="12"/>
  <c r="AS27" i="12"/>
  <c r="AT27" i="12"/>
  <c r="AQ28" i="12"/>
  <c r="AR28" i="12"/>
  <c r="AS28" i="12"/>
  <c r="AT28" i="12"/>
  <c r="AQ29" i="12"/>
  <c r="AR29" i="12"/>
  <c r="AS29" i="12"/>
  <c r="AT29" i="12"/>
  <c r="AQ30" i="12"/>
  <c r="AR30" i="12"/>
  <c r="AS30" i="12"/>
  <c r="AT30" i="12"/>
  <c r="AQ31" i="12"/>
  <c r="AR31" i="12"/>
  <c r="AS31" i="12"/>
  <c r="AT31" i="12"/>
  <c r="AQ32" i="12"/>
  <c r="AR32" i="12"/>
  <c r="AS32" i="12"/>
  <c r="AT32" i="12"/>
  <c r="AQ33" i="12"/>
  <c r="AR33" i="12"/>
  <c r="AS33" i="12"/>
  <c r="AT33" i="12"/>
  <c r="AQ34" i="12"/>
  <c r="AR34" i="12"/>
  <c r="AS34" i="12"/>
  <c r="AT34" i="12"/>
  <c r="AQ35" i="12"/>
  <c r="AR35" i="12"/>
  <c r="AS35" i="12"/>
  <c r="AT35" i="12"/>
  <c r="AQ36" i="12"/>
  <c r="AR36" i="12"/>
  <c r="AS36" i="12"/>
  <c r="AT36" i="12"/>
  <c r="AQ37" i="12"/>
  <c r="AR37" i="12"/>
  <c r="AS37" i="12"/>
  <c r="AT37" i="12"/>
  <c r="AQ38" i="12"/>
  <c r="AR38" i="12"/>
  <c r="AS38" i="12"/>
  <c r="AT38" i="12"/>
  <c r="AQ39" i="12"/>
  <c r="AR39" i="12"/>
  <c r="AS39" i="12"/>
  <c r="AT39" i="12"/>
  <c r="AQ40" i="12"/>
  <c r="AR40" i="12"/>
  <c r="AS40" i="12"/>
  <c r="AT40" i="12"/>
  <c r="AQ41" i="12"/>
  <c r="AR41" i="12"/>
  <c r="AS41" i="12"/>
  <c r="AT41" i="12"/>
  <c r="AQ42" i="12"/>
  <c r="AR42" i="12"/>
  <c r="AS42" i="12"/>
  <c r="AT42" i="12"/>
  <c r="AQ43" i="12"/>
  <c r="AR43" i="12"/>
  <c r="AS43" i="12"/>
  <c r="AT43" i="12"/>
  <c r="AQ44" i="12"/>
  <c r="AR44" i="12"/>
  <c r="AS44" i="12"/>
  <c r="AT44" i="12"/>
  <c r="AQ45" i="12"/>
  <c r="AR45" i="12"/>
  <c r="AS45" i="12"/>
  <c r="AT45" i="12"/>
  <c r="AQ46" i="12"/>
  <c r="AR46" i="12"/>
  <c r="AS46" i="12"/>
  <c r="AT46" i="12"/>
  <c r="AQ47" i="12"/>
  <c r="AR47" i="12"/>
  <c r="AS47" i="12"/>
  <c r="AT47" i="12"/>
  <c r="AQ48" i="12"/>
  <c r="AR48" i="12"/>
  <c r="AS48" i="12"/>
  <c r="AT48" i="12"/>
  <c r="AQ49" i="12"/>
  <c r="AR49" i="12"/>
  <c r="AS49" i="12"/>
  <c r="AT49" i="12"/>
  <c r="AQ14" i="12"/>
  <c r="AR14" i="12"/>
  <c r="AR51" i="12" s="1"/>
  <c r="AS14" i="12"/>
  <c r="AT14" i="12"/>
  <c r="AH14" i="12"/>
  <c r="AI14" i="12"/>
  <c r="AH15" i="12"/>
  <c r="AI15" i="12"/>
  <c r="AJ15" i="12"/>
  <c r="AK15" i="12"/>
  <c r="AH16" i="12"/>
  <c r="AI16" i="12"/>
  <c r="AJ16" i="12"/>
  <c r="AK16" i="12"/>
  <c r="AH17" i="12"/>
  <c r="AI17" i="12"/>
  <c r="AJ17" i="12"/>
  <c r="AK17" i="12"/>
  <c r="AH18" i="12"/>
  <c r="AI18" i="12"/>
  <c r="AJ18" i="12"/>
  <c r="AK18" i="12"/>
  <c r="AH19" i="12"/>
  <c r="AI19" i="12"/>
  <c r="AJ19" i="12"/>
  <c r="AK19" i="12"/>
  <c r="AH20" i="12"/>
  <c r="AI20" i="12"/>
  <c r="AJ20" i="12"/>
  <c r="AK20" i="12"/>
  <c r="AH21" i="12"/>
  <c r="AI21" i="12"/>
  <c r="AJ21" i="12"/>
  <c r="AK21" i="12"/>
  <c r="AH22" i="12"/>
  <c r="AI22" i="12"/>
  <c r="AJ22" i="12"/>
  <c r="AK22" i="12"/>
  <c r="AH23" i="12"/>
  <c r="AI23" i="12"/>
  <c r="AJ23" i="12"/>
  <c r="AK23" i="12"/>
  <c r="AH24" i="12"/>
  <c r="AI24" i="12"/>
  <c r="AJ24" i="12"/>
  <c r="AK24" i="12"/>
  <c r="AH25" i="12"/>
  <c r="AI25" i="12"/>
  <c r="AJ25" i="12"/>
  <c r="AK25" i="12"/>
  <c r="AH26" i="12"/>
  <c r="AI26" i="12"/>
  <c r="AJ26" i="12"/>
  <c r="AK26" i="12"/>
  <c r="AH27" i="12"/>
  <c r="AI27" i="12"/>
  <c r="AJ27" i="12"/>
  <c r="AK27" i="12"/>
  <c r="AH28" i="12"/>
  <c r="AI28" i="12"/>
  <c r="AJ28" i="12"/>
  <c r="AK28" i="12"/>
  <c r="AH29" i="12"/>
  <c r="AI29" i="12"/>
  <c r="AJ29" i="12"/>
  <c r="AK29" i="12"/>
  <c r="AH30" i="12"/>
  <c r="AI30" i="12"/>
  <c r="AJ30" i="12"/>
  <c r="AK30" i="12"/>
  <c r="AH31" i="12"/>
  <c r="AI31" i="12"/>
  <c r="AJ31" i="12"/>
  <c r="AK31" i="12"/>
  <c r="AH32" i="12"/>
  <c r="AI32" i="12"/>
  <c r="AJ32" i="12"/>
  <c r="AK32" i="12"/>
  <c r="AH33" i="12"/>
  <c r="AI33" i="12"/>
  <c r="AJ33" i="12"/>
  <c r="AK33" i="12"/>
  <c r="AH34" i="12"/>
  <c r="AI34" i="12"/>
  <c r="AJ34" i="12"/>
  <c r="AK34" i="12"/>
  <c r="AH35" i="12"/>
  <c r="AI35" i="12"/>
  <c r="AJ35" i="12"/>
  <c r="AK35" i="12"/>
  <c r="AH36" i="12"/>
  <c r="AI36" i="12"/>
  <c r="AJ36" i="12"/>
  <c r="AK36" i="12"/>
  <c r="AH37" i="12"/>
  <c r="AI37" i="12"/>
  <c r="AJ37" i="12"/>
  <c r="AK37" i="12"/>
  <c r="AH38" i="12"/>
  <c r="AI38" i="12"/>
  <c r="AJ38" i="12"/>
  <c r="AK38" i="12"/>
  <c r="AH39" i="12"/>
  <c r="AI39" i="12"/>
  <c r="AJ39" i="12"/>
  <c r="AK39" i="12"/>
  <c r="AH40" i="12"/>
  <c r="AI40" i="12"/>
  <c r="AJ40" i="12"/>
  <c r="AK40" i="12"/>
  <c r="AH41" i="12"/>
  <c r="AI41" i="12"/>
  <c r="AJ41" i="12"/>
  <c r="AK41" i="12"/>
  <c r="AH42" i="12"/>
  <c r="AI42" i="12"/>
  <c r="AJ42" i="12"/>
  <c r="AK42" i="12"/>
  <c r="AH43" i="12"/>
  <c r="AI43" i="12"/>
  <c r="AJ43" i="12"/>
  <c r="AK43" i="12"/>
  <c r="AH44" i="12"/>
  <c r="AI44" i="12"/>
  <c r="AJ44" i="12"/>
  <c r="AK44" i="12"/>
  <c r="AH45" i="12"/>
  <c r="AI45" i="12"/>
  <c r="AJ45" i="12"/>
  <c r="AK45" i="12"/>
  <c r="AH46" i="12"/>
  <c r="AI46" i="12"/>
  <c r="AJ46" i="12"/>
  <c r="AK46" i="12"/>
  <c r="AH47" i="12"/>
  <c r="AI47" i="12"/>
  <c r="AJ47" i="12"/>
  <c r="AK47" i="12"/>
  <c r="AH48" i="12"/>
  <c r="AI48" i="12"/>
  <c r="AJ48" i="12"/>
  <c r="AK48" i="12"/>
  <c r="AH49" i="12"/>
  <c r="AI49" i="12"/>
  <c r="AJ49" i="12"/>
  <c r="AK49" i="12"/>
  <c r="AJ14" i="12"/>
  <c r="AK14" i="12"/>
  <c r="F12" i="12"/>
  <c r="F13" i="12" s="1"/>
  <c r="G12" i="12"/>
  <c r="G13" i="12" s="1"/>
  <c r="H12" i="12"/>
  <c r="H13" i="12" s="1"/>
  <c r="I12" i="12"/>
  <c r="I13" i="12" s="1"/>
  <c r="J12" i="12"/>
  <c r="J13" i="12" s="1"/>
  <c r="K12" i="12"/>
  <c r="K13" i="12" s="1"/>
  <c r="L12" i="12"/>
  <c r="L13" i="12" s="1"/>
  <c r="M12" i="12"/>
  <c r="M13" i="12" s="1"/>
  <c r="N12" i="12"/>
  <c r="N13" i="12" s="1"/>
  <c r="O12" i="12"/>
  <c r="O13" i="12" s="1"/>
  <c r="P12" i="12"/>
  <c r="P13" i="12" s="1"/>
  <c r="Q12" i="12"/>
  <c r="Q13" i="12" s="1"/>
  <c r="R12" i="12"/>
  <c r="R13" i="12" s="1"/>
  <c r="S12" i="12"/>
  <c r="S13" i="12" s="1"/>
  <c r="T12" i="12"/>
  <c r="T13" i="12" s="1"/>
  <c r="U12" i="12"/>
  <c r="U13" i="12" s="1"/>
  <c r="V12" i="12"/>
  <c r="V13" i="12" s="1"/>
  <c r="W12" i="12"/>
  <c r="W13" i="12" s="1"/>
  <c r="X12" i="12"/>
  <c r="X13" i="12" s="1"/>
  <c r="E12" i="12"/>
  <c r="E13" i="12" s="1"/>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D50" i="12" s="1"/>
  <c r="C51" i="12"/>
  <c r="D51" i="12" s="1"/>
  <c r="C14" i="12"/>
  <c r="A15" i="12"/>
  <c r="D15" i="12" s="1"/>
  <c r="A16" i="12"/>
  <c r="A17" i="12"/>
  <c r="D17" i="12" s="1"/>
  <c r="A18" i="12"/>
  <c r="A19" i="12"/>
  <c r="D19" i="12" s="1"/>
  <c r="A20" i="12"/>
  <c r="D20" i="12" s="1"/>
  <c r="A21" i="12"/>
  <c r="D21" i="12" s="1"/>
  <c r="A22" i="12"/>
  <c r="A23" i="12"/>
  <c r="D23" i="12" s="1"/>
  <c r="A24" i="12"/>
  <c r="D24" i="12" s="1"/>
  <c r="A25" i="12"/>
  <c r="D25" i="12" s="1"/>
  <c r="A26" i="12"/>
  <c r="A27" i="12"/>
  <c r="A28" i="12"/>
  <c r="A29" i="12"/>
  <c r="D29" i="12" s="1"/>
  <c r="A30" i="12"/>
  <c r="A31" i="12"/>
  <c r="D31" i="12" s="1"/>
  <c r="A32" i="12"/>
  <c r="A33" i="12"/>
  <c r="A34" i="12"/>
  <c r="D34" i="12" s="1"/>
  <c r="A35" i="12"/>
  <c r="D35" i="12" s="1"/>
  <c r="A36" i="12"/>
  <c r="D36" i="12" s="1"/>
  <c r="A37" i="12"/>
  <c r="D37" i="12" s="1"/>
  <c r="A38" i="12"/>
  <c r="D38" i="12" s="1"/>
  <c r="A39" i="12"/>
  <c r="D39" i="12" s="1"/>
  <c r="A40" i="12"/>
  <c r="D40" i="12" s="1"/>
  <c r="A41" i="12"/>
  <c r="D41" i="12" s="1"/>
  <c r="A42" i="12"/>
  <c r="D42" i="12" s="1"/>
  <c r="A43" i="12"/>
  <c r="D43" i="12" s="1"/>
  <c r="A44" i="12"/>
  <c r="A45" i="12"/>
  <c r="D45" i="12" s="1"/>
  <c r="A46" i="12"/>
  <c r="D46" i="12" s="1"/>
  <c r="A47" i="12"/>
  <c r="D47" i="12" s="1"/>
  <c r="A48" i="12"/>
  <c r="D48" i="12" s="1"/>
  <c r="A49" i="12"/>
  <c r="D49" i="12" s="1"/>
  <c r="A14" i="12"/>
  <c r="D14" i="12" s="1"/>
  <c r="M297" i="73" l="1"/>
  <c r="L298" i="73"/>
  <c r="D18" i="12"/>
  <c r="AS51" i="12"/>
  <c r="AJ51" i="12"/>
  <c r="AT51" i="12"/>
  <c r="AQ51" i="12"/>
  <c r="D44" i="12"/>
  <c r="AK51" i="12"/>
  <c r="D16" i="12"/>
  <c r="AI51" i="12"/>
  <c r="AH51" i="12"/>
  <c r="D33" i="12"/>
  <c r="D27" i="12"/>
  <c r="D22" i="12"/>
  <c r="BK11" i="12"/>
  <c r="BG11" i="12"/>
  <c r="BO11" i="12"/>
  <c r="X50" i="12"/>
  <c r="X51" i="12"/>
  <c r="X15" i="12"/>
  <c r="X16" i="12"/>
  <c r="X17" i="12"/>
  <c r="X18" i="12"/>
  <c r="X19" i="12"/>
  <c r="X20" i="12"/>
  <c r="X21" i="12"/>
  <c r="X22" i="12"/>
  <c r="X23" i="12"/>
  <c r="X24" i="12"/>
  <c r="X25" i="12"/>
  <c r="X26" i="12"/>
  <c r="X27" i="12"/>
  <c r="X28" i="12"/>
  <c r="X29" i="12"/>
  <c r="X30" i="12"/>
  <c r="X31" i="12"/>
  <c r="X32" i="12"/>
  <c r="X33" i="12"/>
  <c r="X34" i="12"/>
  <c r="X35" i="12"/>
  <c r="X36" i="12"/>
  <c r="X37" i="12"/>
  <c r="X38" i="12"/>
  <c r="X39" i="12"/>
  <c r="X40" i="12"/>
  <c r="X41" i="12"/>
  <c r="X42" i="12"/>
  <c r="X43" i="12"/>
  <c r="X44" i="12"/>
  <c r="X45" i="12"/>
  <c r="X46" i="12"/>
  <c r="X47" i="12"/>
  <c r="X48" i="12"/>
  <c r="X49" i="12"/>
  <c r="V50" i="12"/>
  <c r="V51" i="12"/>
  <c r="V15" i="12"/>
  <c r="V16" i="12"/>
  <c r="V17" i="12"/>
  <c r="V18" i="12"/>
  <c r="V19" i="12"/>
  <c r="V20" i="12"/>
  <c r="V21" i="12"/>
  <c r="V22" i="12"/>
  <c r="V23" i="12"/>
  <c r="V24" i="12"/>
  <c r="V25" i="12"/>
  <c r="V26" i="12"/>
  <c r="V27" i="12"/>
  <c r="V28" i="12"/>
  <c r="V29" i="12"/>
  <c r="V34" i="12"/>
  <c r="V35" i="12"/>
  <c r="V36" i="12"/>
  <c r="V37" i="12"/>
  <c r="V38" i="12"/>
  <c r="V39" i="12"/>
  <c r="V40" i="12"/>
  <c r="V41" i="12"/>
  <c r="V42" i="12"/>
  <c r="V43" i="12"/>
  <c r="V44" i="12"/>
  <c r="V45" i="12"/>
  <c r="V46" i="12"/>
  <c r="V47" i="12"/>
  <c r="V48" i="12"/>
  <c r="V49" i="12"/>
  <c r="V30" i="12"/>
  <c r="V31" i="12"/>
  <c r="V32" i="12"/>
  <c r="V33" i="12"/>
  <c r="T50" i="12"/>
  <c r="T51" i="12"/>
  <c r="T15" i="12"/>
  <c r="T16" i="12"/>
  <c r="T17" i="12"/>
  <c r="T18" i="12"/>
  <c r="T19" i="12"/>
  <c r="T20" i="12"/>
  <c r="T21" i="12"/>
  <c r="T22" i="12"/>
  <c r="T23" i="12"/>
  <c r="T24" i="12"/>
  <c r="T25" i="12"/>
  <c r="T26" i="12"/>
  <c r="T27" i="12"/>
  <c r="T28" i="12"/>
  <c r="T29" i="12"/>
  <c r="T30" i="12"/>
  <c r="T31" i="12"/>
  <c r="T32" i="12"/>
  <c r="T33" i="12"/>
  <c r="T34" i="12"/>
  <c r="T35" i="12"/>
  <c r="T36" i="12"/>
  <c r="T37" i="12"/>
  <c r="T38" i="12"/>
  <c r="T39" i="12"/>
  <c r="T40" i="12"/>
  <c r="T41" i="12"/>
  <c r="T42" i="12"/>
  <c r="T43" i="12"/>
  <c r="T44" i="12"/>
  <c r="T45" i="12"/>
  <c r="T46" i="12"/>
  <c r="T47" i="12"/>
  <c r="T48" i="12"/>
  <c r="T49" i="12"/>
  <c r="R50" i="12"/>
  <c r="R51" i="12"/>
  <c r="R15" i="12"/>
  <c r="R16" i="12"/>
  <c r="R17" i="12"/>
  <c r="R18" i="12"/>
  <c r="R19" i="12"/>
  <c r="R20" i="12"/>
  <c r="R21" i="12"/>
  <c r="R22" i="12"/>
  <c r="R23" i="12"/>
  <c r="R24" i="12"/>
  <c r="R25" i="12"/>
  <c r="R26" i="12"/>
  <c r="R27" i="12"/>
  <c r="R28" i="12"/>
  <c r="R29" i="12"/>
  <c r="R34" i="12"/>
  <c r="R35" i="12"/>
  <c r="R36" i="12"/>
  <c r="R37" i="12"/>
  <c r="R38" i="12"/>
  <c r="R39" i="12"/>
  <c r="R40" i="12"/>
  <c r="R41" i="12"/>
  <c r="R42" i="12"/>
  <c r="R43" i="12"/>
  <c r="R44" i="12"/>
  <c r="R45" i="12"/>
  <c r="R46" i="12"/>
  <c r="R47" i="12"/>
  <c r="R48" i="12"/>
  <c r="R49" i="12"/>
  <c r="R30" i="12"/>
  <c r="R31" i="12"/>
  <c r="R32" i="12"/>
  <c r="R33" i="12"/>
  <c r="P50" i="12"/>
  <c r="P51" i="12"/>
  <c r="P15" i="12"/>
  <c r="P16" i="12"/>
  <c r="P17" i="12"/>
  <c r="P18" i="12"/>
  <c r="P19" i="12"/>
  <c r="P20" i="12"/>
  <c r="P21" i="12"/>
  <c r="P22" i="12"/>
  <c r="P23" i="12"/>
  <c r="P24" i="12"/>
  <c r="P25" i="12"/>
  <c r="P26" i="12"/>
  <c r="P27" i="12"/>
  <c r="P28" i="12"/>
  <c r="P29" i="12"/>
  <c r="P30" i="12"/>
  <c r="P31" i="12"/>
  <c r="P32" i="12"/>
  <c r="P33" i="12"/>
  <c r="P34" i="12"/>
  <c r="P35" i="12"/>
  <c r="P36" i="12"/>
  <c r="P37" i="12"/>
  <c r="P38" i="12"/>
  <c r="P39" i="12"/>
  <c r="P40" i="12"/>
  <c r="P41" i="12"/>
  <c r="P42" i="12"/>
  <c r="P43" i="12"/>
  <c r="P44" i="12"/>
  <c r="P45" i="12"/>
  <c r="P46" i="12"/>
  <c r="P47" i="12"/>
  <c r="P48" i="12"/>
  <c r="P49" i="12"/>
  <c r="N50" i="12"/>
  <c r="N51" i="12"/>
  <c r="N15" i="12"/>
  <c r="N16" i="12"/>
  <c r="N17" i="12"/>
  <c r="N18" i="12"/>
  <c r="N19" i="12"/>
  <c r="N20" i="12"/>
  <c r="N21" i="12"/>
  <c r="N22" i="12"/>
  <c r="N23" i="12"/>
  <c r="N24" i="12"/>
  <c r="N25" i="12"/>
  <c r="N26" i="12"/>
  <c r="N27" i="12"/>
  <c r="N28" i="12"/>
  <c r="N29" i="12"/>
  <c r="N30" i="12"/>
  <c r="N34" i="12"/>
  <c r="N35" i="12"/>
  <c r="N36" i="12"/>
  <c r="N37" i="12"/>
  <c r="N38" i="12"/>
  <c r="N39" i="12"/>
  <c r="N40" i="12"/>
  <c r="N41" i="12"/>
  <c r="N42" i="12"/>
  <c r="N43" i="12"/>
  <c r="N44" i="12"/>
  <c r="N45" i="12"/>
  <c r="N46" i="12"/>
  <c r="N47" i="12"/>
  <c r="N48" i="12"/>
  <c r="N49" i="12"/>
  <c r="N31" i="12"/>
  <c r="N32" i="12"/>
  <c r="N33" i="12"/>
  <c r="L50" i="12"/>
  <c r="L51" i="12"/>
  <c r="L15" i="12"/>
  <c r="L16" i="12"/>
  <c r="L17" i="12"/>
  <c r="L18" i="12"/>
  <c r="L19" i="12"/>
  <c r="L20" i="12"/>
  <c r="L21" i="12"/>
  <c r="L22" i="12"/>
  <c r="L23" i="12"/>
  <c r="L24" i="12"/>
  <c r="L25" i="12"/>
  <c r="L26" i="12"/>
  <c r="L27" i="12"/>
  <c r="L28" i="12"/>
  <c r="L29" i="12"/>
  <c r="L30" i="12"/>
  <c r="L31" i="12"/>
  <c r="L32" i="12"/>
  <c r="L33" i="12"/>
  <c r="L34" i="12"/>
  <c r="L35" i="12"/>
  <c r="L36" i="12"/>
  <c r="L37" i="12"/>
  <c r="L38" i="12"/>
  <c r="L39" i="12"/>
  <c r="L40" i="12"/>
  <c r="L41" i="12"/>
  <c r="L42" i="12"/>
  <c r="L43" i="12"/>
  <c r="L44" i="12"/>
  <c r="L45" i="12"/>
  <c r="L46" i="12"/>
  <c r="L47" i="12"/>
  <c r="L48" i="12"/>
  <c r="L49" i="12"/>
  <c r="J50" i="12"/>
  <c r="J51" i="12"/>
  <c r="J15" i="12"/>
  <c r="J16" i="12"/>
  <c r="J17" i="12"/>
  <c r="J18" i="12"/>
  <c r="J19" i="12"/>
  <c r="J20" i="12"/>
  <c r="J21" i="12"/>
  <c r="J22" i="12"/>
  <c r="J23" i="12"/>
  <c r="J24" i="12"/>
  <c r="J25" i="12"/>
  <c r="J26" i="12"/>
  <c r="J27" i="12"/>
  <c r="J28" i="12"/>
  <c r="J29" i="12"/>
  <c r="J30" i="12"/>
  <c r="J34" i="12"/>
  <c r="J35" i="12"/>
  <c r="J36" i="12"/>
  <c r="J37" i="12"/>
  <c r="J38" i="12"/>
  <c r="J39" i="12"/>
  <c r="J40" i="12"/>
  <c r="J41" i="12"/>
  <c r="J42" i="12"/>
  <c r="J43" i="12"/>
  <c r="J44" i="12"/>
  <c r="J45" i="12"/>
  <c r="J46" i="12"/>
  <c r="J47" i="12"/>
  <c r="J48" i="12"/>
  <c r="J49" i="12"/>
  <c r="J31" i="12"/>
  <c r="J32" i="12"/>
  <c r="J33" i="12"/>
  <c r="H50" i="12"/>
  <c r="H51" i="12"/>
  <c r="H15" i="12"/>
  <c r="H16" i="12"/>
  <c r="H17" i="12"/>
  <c r="H18" i="12"/>
  <c r="H19" i="12"/>
  <c r="H20" i="12"/>
  <c r="H21" i="12"/>
  <c r="H22" i="12"/>
  <c r="H23" i="12"/>
  <c r="H24" i="12"/>
  <c r="H25" i="12"/>
  <c r="H26" i="12"/>
  <c r="H27" i="12"/>
  <c r="H28" i="12"/>
  <c r="H29" i="12"/>
  <c r="H30" i="12"/>
  <c r="H31" i="12"/>
  <c r="H32" i="12"/>
  <c r="H33" i="12"/>
  <c r="H34" i="12"/>
  <c r="H35" i="12"/>
  <c r="H36" i="12"/>
  <c r="H37" i="12"/>
  <c r="H38" i="12"/>
  <c r="H39" i="12"/>
  <c r="H40" i="12"/>
  <c r="H41" i="12"/>
  <c r="H42" i="12"/>
  <c r="H43" i="12"/>
  <c r="H44" i="12"/>
  <c r="H45" i="12"/>
  <c r="H46" i="12"/>
  <c r="H47" i="12"/>
  <c r="H48" i="12"/>
  <c r="H49" i="12"/>
  <c r="F50" i="12"/>
  <c r="F51" i="12"/>
  <c r="F15" i="12"/>
  <c r="F16" i="12"/>
  <c r="F17" i="12"/>
  <c r="F18" i="12"/>
  <c r="F19" i="12"/>
  <c r="F20" i="12"/>
  <c r="F21" i="12"/>
  <c r="F22" i="12"/>
  <c r="F23" i="12"/>
  <c r="F24" i="12"/>
  <c r="F25" i="12"/>
  <c r="F26" i="12"/>
  <c r="F27" i="12"/>
  <c r="F28" i="12"/>
  <c r="F29" i="12"/>
  <c r="F30" i="12"/>
  <c r="F35" i="12"/>
  <c r="F36" i="12"/>
  <c r="F37" i="12"/>
  <c r="F38" i="12"/>
  <c r="F39" i="12"/>
  <c r="F40" i="12"/>
  <c r="F41" i="12"/>
  <c r="F42" i="12"/>
  <c r="F43" i="12"/>
  <c r="F44" i="12"/>
  <c r="F45" i="12"/>
  <c r="F46" i="12"/>
  <c r="F47" i="12"/>
  <c r="F48" i="12"/>
  <c r="F49" i="12"/>
  <c r="F31" i="12"/>
  <c r="F32" i="12"/>
  <c r="F33" i="12"/>
  <c r="F34" i="12"/>
  <c r="X14" i="12"/>
  <c r="V14" i="12"/>
  <c r="T14" i="12"/>
  <c r="R14" i="12"/>
  <c r="P14" i="12"/>
  <c r="N14" i="12"/>
  <c r="L14" i="12"/>
  <c r="J14" i="12"/>
  <c r="H14" i="12"/>
  <c r="F14" i="12"/>
  <c r="W49" i="12"/>
  <c r="S49" i="12"/>
  <c r="O49" i="12"/>
  <c r="K49" i="12"/>
  <c r="G49" i="12"/>
  <c r="W48" i="12"/>
  <c r="S48" i="12"/>
  <c r="O48" i="12"/>
  <c r="K48" i="12"/>
  <c r="G48" i="12"/>
  <c r="W47" i="12"/>
  <c r="S47" i="12"/>
  <c r="O47" i="12"/>
  <c r="K47" i="12"/>
  <c r="G47" i="12"/>
  <c r="W46" i="12"/>
  <c r="S46" i="12"/>
  <c r="O46" i="12"/>
  <c r="K46" i="12"/>
  <c r="G46" i="12"/>
  <c r="W45" i="12"/>
  <c r="S45" i="12"/>
  <c r="O45" i="12"/>
  <c r="K45" i="12"/>
  <c r="G45" i="12"/>
  <c r="W44" i="12"/>
  <c r="S44" i="12"/>
  <c r="O44" i="12"/>
  <c r="K44" i="12"/>
  <c r="G44" i="12"/>
  <c r="W43" i="12"/>
  <c r="S43" i="12"/>
  <c r="O43" i="12"/>
  <c r="K43" i="12"/>
  <c r="G43" i="12"/>
  <c r="W42" i="12"/>
  <c r="S42" i="12"/>
  <c r="O42" i="12"/>
  <c r="K42" i="12"/>
  <c r="G42" i="12"/>
  <c r="W41" i="12"/>
  <c r="S41" i="12"/>
  <c r="O41" i="12"/>
  <c r="K41" i="12"/>
  <c r="G41" i="12"/>
  <c r="W40" i="12"/>
  <c r="S40" i="12"/>
  <c r="O40" i="12"/>
  <c r="K40" i="12"/>
  <c r="G40" i="12"/>
  <c r="W39" i="12"/>
  <c r="S39" i="12"/>
  <c r="O39" i="12"/>
  <c r="K39" i="12"/>
  <c r="G39" i="12"/>
  <c r="W38" i="12"/>
  <c r="S38" i="12"/>
  <c r="O38" i="12"/>
  <c r="K38" i="12"/>
  <c r="G38" i="12"/>
  <c r="W37" i="12"/>
  <c r="S37" i="12"/>
  <c r="O37" i="12"/>
  <c r="K37" i="12"/>
  <c r="G37" i="12"/>
  <c r="W36" i="12"/>
  <c r="S36" i="12"/>
  <c r="O36" i="12"/>
  <c r="K36" i="12"/>
  <c r="G36" i="12"/>
  <c r="D30" i="12"/>
  <c r="D28" i="12"/>
  <c r="D26" i="12"/>
  <c r="E51" i="12"/>
  <c r="E15" i="12"/>
  <c r="E16" i="12"/>
  <c r="E17" i="12"/>
  <c r="E50" i="12"/>
  <c r="E18" i="12"/>
  <c r="E19" i="12"/>
  <c r="E20" i="12"/>
  <c r="E21" i="12"/>
  <c r="E22" i="12"/>
  <c r="E23" i="12"/>
  <c r="E24" i="12"/>
  <c r="E25" i="12"/>
  <c r="E26" i="12"/>
  <c r="E27" i="12"/>
  <c r="E28" i="12"/>
  <c r="E29" i="12"/>
  <c r="E30" i="12"/>
  <c r="E31" i="12"/>
  <c r="E32" i="12"/>
  <c r="E33" i="12"/>
  <c r="E34" i="12"/>
  <c r="E35" i="12"/>
  <c r="W51" i="12"/>
  <c r="W15" i="12"/>
  <c r="W50" i="12"/>
  <c r="W16" i="12"/>
  <c r="W19" i="12"/>
  <c r="W20" i="12"/>
  <c r="W21" i="12"/>
  <c r="W22" i="12"/>
  <c r="W23" i="12"/>
  <c r="W24" i="12"/>
  <c r="W25" i="12"/>
  <c r="W17" i="12"/>
  <c r="W18" i="12"/>
  <c r="W26" i="12"/>
  <c r="W27" i="12"/>
  <c r="W28" i="12"/>
  <c r="W29" i="12"/>
  <c r="W30" i="12"/>
  <c r="W31" i="12"/>
  <c r="W32" i="12"/>
  <c r="W33" i="12"/>
  <c r="W34" i="12"/>
  <c r="W35" i="12"/>
  <c r="U51" i="12"/>
  <c r="U15" i="12"/>
  <c r="U16" i="12"/>
  <c r="U50" i="12"/>
  <c r="U17" i="12"/>
  <c r="U18" i="12"/>
  <c r="U19" i="12"/>
  <c r="U20" i="12"/>
  <c r="U21" i="12"/>
  <c r="U22" i="12"/>
  <c r="U23" i="12"/>
  <c r="U24" i="12"/>
  <c r="U25" i="12"/>
  <c r="U26" i="12"/>
  <c r="U27" i="12"/>
  <c r="U28" i="12"/>
  <c r="U29" i="12"/>
  <c r="U30" i="12"/>
  <c r="U31" i="12"/>
  <c r="U32" i="12"/>
  <c r="U33" i="12"/>
  <c r="U34" i="12"/>
  <c r="U35" i="12"/>
  <c r="S51" i="12"/>
  <c r="S15" i="12"/>
  <c r="S50" i="12"/>
  <c r="S16" i="12"/>
  <c r="S19" i="12"/>
  <c r="S20" i="12"/>
  <c r="S21" i="12"/>
  <c r="S22" i="12"/>
  <c r="S23" i="12"/>
  <c r="S24" i="12"/>
  <c r="S25" i="12"/>
  <c r="S17" i="12"/>
  <c r="S18" i="12"/>
  <c r="S26" i="12"/>
  <c r="S27" i="12"/>
  <c r="S28" i="12"/>
  <c r="S29" i="12"/>
  <c r="S30" i="12"/>
  <c r="S31" i="12"/>
  <c r="S32" i="12"/>
  <c r="S33" i="12"/>
  <c r="S34" i="12"/>
  <c r="S35" i="12"/>
  <c r="Q51" i="12"/>
  <c r="Q15" i="12"/>
  <c r="Q16" i="12"/>
  <c r="Q50" i="12"/>
  <c r="Q17" i="12"/>
  <c r="Q18" i="12"/>
  <c r="Q19" i="12"/>
  <c r="Q20" i="12"/>
  <c r="Q21" i="12"/>
  <c r="Q22" i="12"/>
  <c r="Q23" i="12"/>
  <c r="Q24" i="12"/>
  <c r="Q25" i="12"/>
  <c r="Q26" i="12"/>
  <c r="Q27" i="12"/>
  <c r="Q28" i="12"/>
  <c r="Q29" i="12"/>
  <c r="Q30" i="12"/>
  <c r="Q31" i="12"/>
  <c r="Q32" i="12"/>
  <c r="Q33" i="12"/>
  <c r="Q34" i="12"/>
  <c r="Q35" i="12"/>
  <c r="O51" i="12"/>
  <c r="O15" i="12"/>
  <c r="O50" i="12"/>
  <c r="O16" i="12"/>
  <c r="O17" i="12"/>
  <c r="O19" i="12"/>
  <c r="O20" i="12"/>
  <c r="O21" i="12"/>
  <c r="O22" i="12"/>
  <c r="O23" i="12"/>
  <c r="O24" i="12"/>
  <c r="O25" i="12"/>
  <c r="O18" i="12"/>
  <c r="O26" i="12"/>
  <c r="O27" i="12"/>
  <c r="O28" i="12"/>
  <c r="O29" i="12"/>
  <c r="O30" i="12"/>
  <c r="O31" i="12"/>
  <c r="O32" i="12"/>
  <c r="O33" i="12"/>
  <c r="O34" i="12"/>
  <c r="O35" i="12"/>
  <c r="M51" i="12"/>
  <c r="M15" i="12"/>
  <c r="M16" i="12"/>
  <c r="M17" i="12"/>
  <c r="M50" i="12"/>
  <c r="M18" i="12"/>
  <c r="M19" i="12"/>
  <c r="M20" i="12"/>
  <c r="M21" i="12"/>
  <c r="M22" i="12"/>
  <c r="M23" i="12"/>
  <c r="M24" i="12"/>
  <c r="M25" i="12"/>
  <c r="M26" i="12"/>
  <c r="M27" i="12"/>
  <c r="M28" i="12"/>
  <c r="M29" i="12"/>
  <c r="M30" i="12"/>
  <c r="M31" i="12"/>
  <c r="M32" i="12"/>
  <c r="M33" i="12"/>
  <c r="M34" i="12"/>
  <c r="M35" i="12"/>
  <c r="K51" i="12"/>
  <c r="K15" i="12"/>
  <c r="K50" i="12"/>
  <c r="K16" i="12"/>
  <c r="K17" i="12"/>
  <c r="K19" i="12"/>
  <c r="K20" i="12"/>
  <c r="K21" i="12"/>
  <c r="K22" i="12"/>
  <c r="K23" i="12"/>
  <c r="K24" i="12"/>
  <c r="K25" i="12"/>
  <c r="K18" i="12"/>
  <c r="K26" i="12"/>
  <c r="K27" i="12"/>
  <c r="K28" i="12"/>
  <c r="K29" i="12"/>
  <c r="K30" i="12"/>
  <c r="K31" i="12"/>
  <c r="K32" i="12"/>
  <c r="K33" i="12"/>
  <c r="K34" i="12"/>
  <c r="K35" i="12"/>
  <c r="I51" i="12"/>
  <c r="I15" i="12"/>
  <c r="I16" i="12"/>
  <c r="I17" i="12"/>
  <c r="I50" i="12"/>
  <c r="I18" i="12"/>
  <c r="I19" i="12"/>
  <c r="I20" i="12"/>
  <c r="I21" i="12"/>
  <c r="I22" i="12"/>
  <c r="I23" i="12"/>
  <c r="I24" i="12"/>
  <c r="I25" i="12"/>
  <c r="I26" i="12"/>
  <c r="I27" i="12"/>
  <c r="I28" i="12"/>
  <c r="I29" i="12"/>
  <c r="I30" i="12"/>
  <c r="I31" i="12"/>
  <c r="I32" i="12"/>
  <c r="I33" i="12"/>
  <c r="I34" i="12"/>
  <c r="I35" i="12"/>
  <c r="G51" i="12"/>
  <c r="G15" i="12"/>
  <c r="G50" i="12"/>
  <c r="G16" i="12"/>
  <c r="G17" i="12"/>
  <c r="G20" i="12"/>
  <c r="G21" i="12"/>
  <c r="G22" i="12"/>
  <c r="G23" i="12"/>
  <c r="G24" i="12"/>
  <c r="G25" i="12"/>
  <c r="G18" i="12"/>
  <c r="G19" i="12"/>
  <c r="G26" i="12"/>
  <c r="G27" i="12"/>
  <c r="G28" i="12"/>
  <c r="G29" i="12"/>
  <c r="G30" i="12"/>
  <c r="G31" i="12"/>
  <c r="G32" i="12"/>
  <c r="G33" i="12"/>
  <c r="G34" i="12"/>
  <c r="G35" i="12"/>
  <c r="E14" i="12"/>
  <c r="W14" i="12"/>
  <c r="U14" i="12"/>
  <c r="S14" i="12"/>
  <c r="Q14" i="12"/>
  <c r="O14" i="12"/>
  <c r="M14" i="12"/>
  <c r="K14" i="12"/>
  <c r="I14" i="12"/>
  <c r="G14" i="12"/>
  <c r="U49" i="12"/>
  <c r="Q49" i="12"/>
  <c r="M49" i="12"/>
  <c r="I49" i="12"/>
  <c r="E49" i="12"/>
  <c r="U48" i="12"/>
  <c r="Q48" i="12"/>
  <c r="M48" i="12"/>
  <c r="I48" i="12"/>
  <c r="E48" i="12"/>
  <c r="U47" i="12"/>
  <c r="Q47" i="12"/>
  <c r="M47" i="12"/>
  <c r="I47" i="12"/>
  <c r="E47" i="12"/>
  <c r="U46" i="12"/>
  <c r="Q46" i="12"/>
  <c r="M46" i="12"/>
  <c r="I46" i="12"/>
  <c r="E46" i="12"/>
  <c r="U45" i="12"/>
  <c r="Q45" i="12"/>
  <c r="M45" i="12"/>
  <c r="I45" i="12"/>
  <c r="E45" i="12"/>
  <c r="U44" i="12"/>
  <c r="Q44" i="12"/>
  <c r="M44" i="12"/>
  <c r="I44" i="12"/>
  <c r="E44" i="12"/>
  <c r="U43" i="12"/>
  <c r="Q43" i="12"/>
  <c r="M43" i="12"/>
  <c r="I43" i="12"/>
  <c r="E43" i="12"/>
  <c r="U42" i="12"/>
  <c r="Q42" i="12"/>
  <c r="M42" i="12"/>
  <c r="I42" i="12"/>
  <c r="E42" i="12"/>
  <c r="U41" i="12"/>
  <c r="Q41" i="12"/>
  <c r="M41" i="12"/>
  <c r="I41" i="12"/>
  <c r="E41" i="12"/>
  <c r="U40" i="12"/>
  <c r="Q40" i="12"/>
  <c r="M40" i="12"/>
  <c r="I40" i="12"/>
  <c r="E40" i="12"/>
  <c r="U39" i="12"/>
  <c r="Q39" i="12"/>
  <c r="M39" i="12"/>
  <c r="I39" i="12"/>
  <c r="E39" i="12"/>
  <c r="U38" i="12"/>
  <c r="Q38" i="12"/>
  <c r="M38" i="12"/>
  <c r="I38" i="12"/>
  <c r="E38" i="12"/>
  <c r="U37" i="12"/>
  <c r="Q37" i="12"/>
  <c r="M37" i="12"/>
  <c r="I37" i="12"/>
  <c r="E37" i="12"/>
  <c r="U36" i="12"/>
  <c r="Q36" i="12"/>
  <c r="M36" i="12"/>
  <c r="I36" i="12"/>
  <c r="E36" i="12"/>
  <c r="D32" i="12"/>
  <c r="M298" i="73" l="1"/>
  <c r="L299" i="73"/>
  <c r="A70" i="12"/>
  <c r="A64" i="6" s="1"/>
  <c r="AT53" i="12"/>
  <c r="AK53" i="12"/>
  <c r="BH8" i="11"/>
  <c r="BI8" i="11"/>
  <c r="BJ8" i="11"/>
  <c r="BH9" i="11"/>
  <c r="BI9" i="11"/>
  <c r="BJ9" i="11"/>
  <c r="BI10" i="11"/>
  <c r="BJ10" i="11"/>
  <c r="BH11" i="11"/>
  <c r="BI11" i="11"/>
  <c r="BJ11" i="11"/>
  <c r="BH13" i="11"/>
  <c r="BI13" i="11"/>
  <c r="BJ13" i="11"/>
  <c r="BH14" i="11"/>
  <c r="BI14" i="11"/>
  <c r="BJ14" i="11"/>
  <c r="BI15" i="11"/>
  <c r="BJ15" i="11"/>
  <c r="BH16" i="11"/>
  <c r="BI16" i="11"/>
  <c r="BJ16" i="11"/>
  <c r="BH17" i="11"/>
  <c r="BI17" i="11"/>
  <c r="BJ17" i="11"/>
  <c r="BH18" i="11"/>
  <c r="BI18" i="11"/>
  <c r="BJ18" i="11"/>
  <c r="BH19" i="11"/>
  <c r="BI19" i="11"/>
  <c r="BJ19" i="11"/>
  <c r="BI20" i="11"/>
  <c r="BJ20" i="11"/>
  <c r="BH21" i="11"/>
  <c r="BI21" i="11"/>
  <c r="BJ21" i="11"/>
  <c r="BH22" i="11"/>
  <c r="BI22" i="11"/>
  <c r="BJ22" i="11"/>
  <c r="BH23" i="11"/>
  <c r="BI23" i="11"/>
  <c r="BJ23" i="11"/>
  <c r="BH24" i="11"/>
  <c r="BI24" i="11"/>
  <c r="BJ24" i="11"/>
  <c r="BI25" i="11"/>
  <c r="BJ25" i="11"/>
  <c r="BH26" i="11"/>
  <c r="BI26" i="11"/>
  <c r="BJ26" i="11"/>
  <c r="BH27" i="11"/>
  <c r="BI27" i="11"/>
  <c r="BJ27" i="11"/>
  <c r="BH28" i="11"/>
  <c r="BI28" i="11"/>
  <c r="BJ28" i="11"/>
  <c r="BH29" i="11"/>
  <c r="BI29" i="11"/>
  <c r="BJ29" i="11"/>
  <c r="BI30" i="11"/>
  <c r="BJ30" i="11"/>
  <c r="BH31" i="11"/>
  <c r="BI31" i="11"/>
  <c r="BJ31" i="11"/>
  <c r="BH32" i="11"/>
  <c r="BI32" i="11"/>
  <c r="BJ32" i="11"/>
  <c r="BH33" i="11"/>
  <c r="BI33" i="11"/>
  <c r="BJ33" i="11"/>
  <c r="BH34" i="11"/>
  <c r="BI34" i="11"/>
  <c r="BJ34" i="11"/>
  <c r="BI35" i="11"/>
  <c r="BJ35" i="11"/>
  <c r="BH36" i="11"/>
  <c r="BI36" i="11"/>
  <c r="BJ36" i="11"/>
  <c r="BH37" i="11"/>
  <c r="BI37" i="11"/>
  <c r="BJ37" i="11"/>
  <c r="BH38" i="11"/>
  <c r="BI38" i="11"/>
  <c r="BJ38" i="11"/>
  <c r="BH39" i="11"/>
  <c r="BI39" i="11"/>
  <c r="BJ39" i="11"/>
  <c r="BI40" i="11"/>
  <c r="BJ40" i="11"/>
  <c r="BH41" i="11"/>
  <c r="BI41" i="11"/>
  <c r="BJ41" i="11"/>
  <c r="BH42" i="11"/>
  <c r="BI42" i="11"/>
  <c r="BJ42" i="11"/>
  <c r="BH43" i="11"/>
  <c r="BI43" i="11"/>
  <c r="BJ43" i="11"/>
  <c r="BH44" i="11"/>
  <c r="BI44" i="11"/>
  <c r="BJ44" i="11"/>
  <c r="BI45" i="11"/>
  <c r="BJ45" i="11"/>
  <c r="BH46" i="11"/>
  <c r="BI46" i="11"/>
  <c r="BJ46" i="11"/>
  <c r="BH47" i="11"/>
  <c r="BI47" i="11"/>
  <c r="BJ47" i="11"/>
  <c r="BH48" i="11"/>
  <c r="BI48" i="11"/>
  <c r="BJ48" i="11"/>
  <c r="BH49" i="11"/>
  <c r="BI49" i="11"/>
  <c r="BJ49" i="11"/>
  <c r="BI50" i="11"/>
  <c r="BJ50" i="11"/>
  <c r="BH51" i="11"/>
  <c r="BI51" i="11"/>
  <c r="BJ51" i="11"/>
  <c r="BH52" i="11"/>
  <c r="BI52" i="11"/>
  <c r="BJ52" i="11"/>
  <c r="BH53" i="11"/>
  <c r="BI53" i="11"/>
  <c r="BJ53" i="11"/>
  <c r="BH54" i="11"/>
  <c r="BI54" i="11"/>
  <c r="BJ54" i="11"/>
  <c r="BI55" i="11"/>
  <c r="BJ55" i="11"/>
  <c r="BI6" i="11"/>
  <c r="BJ6" i="11"/>
  <c r="BH6" i="11"/>
  <c r="M299" i="73" l="1"/>
  <c r="L300" i="73"/>
  <c r="A64" i="12"/>
  <c r="A58" i="6" s="1"/>
  <c r="BI57" i="11"/>
  <c r="BJ57" i="11"/>
  <c r="BH57" i="11"/>
  <c r="AK8" i="11"/>
  <c r="AL8" i="11"/>
  <c r="AM8" i="11"/>
  <c r="AK9" i="11"/>
  <c r="AL9" i="11"/>
  <c r="AM9" i="11"/>
  <c r="AL10" i="11"/>
  <c r="AM10" i="11"/>
  <c r="AK11" i="11"/>
  <c r="AL11" i="11"/>
  <c r="AM11" i="11"/>
  <c r="AK13" i="11"/>
  <c r="AL13" i="11"/>
  <c r="AM13" i="11"/>
  <c r="AK14" i="11"/>
  <c r="AL14" i="11"/>
  <c r="AM14" i="11"/>
  <c r="AL15" i="11"/>
  <c r="AM15" i="11"/>
  <c r="AK16" i="11"/>
  <c r="AL16" i="11"/>
  <c r="AM16" i="11"/>
  <c r="AK17" i="11"/>
  <c r="AL17" i="11"/>
  <c r="AM17" i="11"/>
  <c r="AK18" i="11"/>
  <c r="AL18" i="11"/>
  <c r="AM18" i="11"/>
  <c r="AK19" i="11"/>
  <c r="AL19" i="11"/>
  <c r="AM19" i="11"/>
  <c r="AL20" i="11"/>
  <c r="AM20" i="11"/>
  <c r="AK21" i="11"/>
  <c r="AL21" i="11"/>
  <c r="AM21" i="11"/>
  <c r="AK22" i="11"/>
  <c r="AL22" i="11"/>
  <c r="AM22" i="11"/>
  <c r="AK23" i="11"/>
  <c r="AL23" i="11"/>
  <c r="AM23" i="11"/>
  <c r="AK24" i="11"/>
  <c r="AL24" i="11"/>
  <c r="AM24" i="11"/>
  <c r="AL25" i="11"/>
  <c r="AM25" i="11"/>
  <c r="AK26" i="11"/>
  <c r="AL26" i="11"/>
  <c r="AM26" i="11"/>
  <c r="AK27" i="11"/>
  <c r="AL27" i="11"/>
  <c r="AM27" i="11"/>
  <c r="AK28" i="11"/>
  <c r="AL28" i="11"/>
  <c r="AM28" i="11"/>
  <c r="AK29" i="11"/>
  <c r="AL29" i="11"/>
  <c r="AM29" i="11"/>
  <c r="AL30" i="11"/>
  <c r="AM30" i="11"/>
  <c r="AK31" i="11"/>
  <c r="AL31" i="11"/>
  <c r="AM31" i="11"/>
  <c r="AK32" i="11"/>
  <c r="AL32" i="11"/>
  <c r="AM32" i="11"/>
  <c r="AK33" i="11"/>
  <c r="AL33" i="11"/>
  <c r="AM33" i="11"/>
  <c r="AK34" i="11"/>
  <c r="AL34" i="11"/>
  <c r="AM34" i="11"/>
  <c r="AL35" i="11"/>
  <c r="AM35" i="11"/>
  <c r="AK36" i="11"/>
  <c r="AL36" i="11"/>
  <c r="AM36" i="11"/>
  <c r="AK37" i="11"/>
  <c r="AL37" i="11"/>
  <c r="AM37" i="11"/>
  <c r="AK38" i="11"/>
  <c r="AL38" i="11"/>
  <c r="AM38" i="11"/>
  <c r="AK39" i="11"/>
  <c r="AL39" i="11"/>
  <c r="AM39" i="11"/>
  <c r="AL40" i="11"/>
  <c r="AM40" i="11"/>
  <c r="AK41" i="11"/>
  <c r="AL41" i="11"/>
  <c r="AM41" i="11"/>
  <c r="AK42" i="11"/>
  <c r="AL42" i="11"/>
  <c r="AM42" i="11"/>
  <c r="AK43" i="11"/>
  <c r="AL43" i="11"/>
  <c r="AM43" i="11"/>
  <c r="AK44" i="11"/>
  <c r="AL44" i="11"/>
  <c r="AM44" i="11"/>
  <c r="AL45" i="11"/>
  <c r="AM45" i="11"/>
  <c r="AK46" i="11"/>
  <c r="AL46" i="11"/>
  <c r="AM46" i="11"/>
  <c r="AK47" i="11"/>
  <c r="AL47" i="11"/>
  <c r="AM47" i="11"/>
  <c r="AK48" i="11"/>
  <c r="AL48" i="11"/>
  <c r="AM48" i="11"/>
  <c r="AK49" i="11"/>
  <c r="AL49" i="11"/>
  <c r="AM49" i="11"/>
  <c r="AL50" i="11"/>
  <c r="AM50" i="11"/>
  <c r="AK51" i="11"/>
  <c r="AL51" i="11"/>
  <c r="AM51" i="11"/>
  <c r="AK52" i="11"/>
  <c r="AL52" i="11"/>
  <c r="AM52" i="11"/>
  <c r="AK53" i="11"/>
  <c r="AL53" i="11"/>
  <c r="AM53" i="11"/>
  <c r="AK54" i="11"/>
  <c r="AL54" i="11"/>
  <c r="AM54" i="11"/>
  <c r="AL55" i="11"/>
  <c r="AM55" i="11"/>
  <c r="AL6" i="11"/>
  <c r="AM6" i="11"/>
  <c r="AK6" i="11"/>
  <c r="BR55" i="11"/>
  <c r="BQ55" i="11"/>
  <c r="BN55" i="11"/>
  <c r="BM55" i="11"/>
  <c r="BG55" i="11"/>
  <c r="BF55" i="11"/>
  <c r="BD55" i="11"/>
  <c r="BC55" i="11"/>
  <c r="BA55" i="11"/>
  <c r="AZ55" i="11"/>
  <c r="AG55" i="11"/>
  <c r="AF55" i="11"/>
  <c r="AD55" i="11"/>
  <c r="AC55" i="11"/>
  <c r="Z55" i="11"/>
  <c r="Y55" i="11"/>
  <c r="BR54" i="11"/>
  <c r="BQ54" i="11"/>
  <c r="BP54" i="11"/>
  <c r="BN54" i="11"/>
  <c r="BM54" i="11"/>
  <c r="BL54" i="11"/>
  <c r="BG54" i="11"/>
  <c r="BF54" i="11"/>
  <c r="BE54" i="11"/>
  <c r="BD54" i="11"/>
  <c r="BC54" i="11"/>
  <c r="BB54" i="11"/>
  <c r="BA54" i="11"/>
  <c r="AZ54" i="11"/>
  <c r="AY54" i="11"/>
  <c r="AG54" i="11"/>
  <c r="AF54" i="11"/>
  <c r="AE54" i="11"/>
  <c r="AD54" i="11"/>
  <c r="AC54" i="11"/>
  <c r="AB54" i="11"/>
  <c r="Z54" i="11"/>
  <c r="Y54" i="11"/>
  <c r="X54" i="11"/>
  <c r="BR53" i="11"/>
  <c r="BQ53" i="11"/>
  <c r="BP53" i="11"/>
  <c r="BN53" i="11"/>
  <c r="BM53" i="11"/>
  <c r="BL53" i="11"/>
  <c r="BG53" i="11"/>
  <c r="BF53" i="11"/>
  <c r="BE53" i="11"/>
  <c r="BD53" i="11"/>
  <c r="BC53" i="11"/>
  <c r="BB53" i="11"/>
  <c r="BA53" i="11"/>
  <c r="AZ53" i="11"/>
  <c r="AY53" i="11"/>
  <c r="AG53" i="11"/>
  <c r="AF53" i="11"/>
  <c r="AE53" i="11"/>
  <c r="AD53" i="11"/>
  <c r="AC53" i="11"/>
  <c r="AB53" i="11"/>
  <c r="Z53" i="11"/>
  <c r="Y53" i="11"/>
  <c r="X53" i="11"/>
  <c r="BR52" i="11"/>
  <c r="BQ52" i="11"/>
  <c r="BP52" i="11"/>
  <c r="BN52" i="11"/>
  <c r="BM52" i="11"/>
  <c r="BL52" i="11"/>
  <c r="BG52" i="11"/>
  <c r="BF52" i="11"/>
  <c r="BE52" i="11"/>
  <c r="BD52" i="11"/>
  <c r="BC52" i="11"/>
  <c r="BB52" i="11"/>
  <c r="BA52" i="11"/>
  <c r="AZ52" i="11"/>
  <c r="AY52" i="11"/>
  <c r="AG52" i="11"/>
  <c r="AF52" i="11"/>
  <c r="AE52" i="11"/>
  <c r="AD52" i="11"/>
  <c r="AC52" i="11"/>
  <c r="AB52" i="11"/>
  <c r="Z52" i="11"/>
  <c r="Y52" i="11"/>
  <c r="X52" i="11"/>
  <c r="BR51" i="11"/>
  <c r="BQ51" i="11"/>
  <c r="BP51" i="11"/>
  <c r="BN51" i="11"/>
  <c r="BM51" i="11"/>
  <c r="BL51" i="11"/>
  <c r="BG51" i="11"/>
  <c r="BF51" i="11"/>
  <c r="BE51" i="11"/>
  <c r="BD51" i="11"/>
  <c r="BC51" i="11"/>
  <c r="BB51" i="11"/>
  <c r="BA51" i="11"/>
  <c r="AZ51" i="11"/>
  <c r="AY51" i="11"/>
  <c r="AG51" i="11"/>
  <c r="AF51" i="11"/>
  <c r="AE51" i="11"/>
  <c r="AD51" i="11"/>
  <c r="AC51" i="11"/>
  <c r="AB51" i="11"/>
  <c r="Z51" i="11"/>
  <c r="Y51" i="11"/>
  <c r="X51" i="11"/>
  <c r="BR50" i="11"/>
  <c r="BQ50" i="11"/>
  <c r="BN50" i="11"/>
  <c r="BM50" i="11"/>
  <c r="BG50" i="11"/>
  <c r="BF50" i="11"/>
  <c r="BD50" i="11"/>
  <c r="BC50" i="11"/>
  <c r="BA50" i="11"/>
  <c r="AZ50" i="11"/>
  <c r="AG50" i="11"/>
  <c r="AF50" i="11"/>
  <c r="AD50" i="11"/>
  <c r="AC50" i="11"/>
  <c r="Z50" i="11"/>
  <c r="Y50" i="11"/>
  <c r="BR49" i="11"/>
  <c r="BQ49" i="11"/>
  <c r="BP49" i="11"/>
  <c r="BN49" i="11"/>
  <c r="BM49" i="11"/>
  <c r="BL49" i="11"/>
  <c r="BG49" i="11"/>
  <c r="BF49" i="11"/>
  <c r="BE49" i="11"/>
  <c r="BD49" i="11"/>
  <c r="BC49" i="11"/>
  <c r="BB49" i="11"/>
  <c r="BA49" i="11"/>
  <c r="AZ49" i="11"/>
  <c r="AY49" i="11"/>
  <c r="AG49" i="11"/>
  <c r="AF49" i="11"/>
  <c r="AE49" i="11"/>
  <c r="AD49" i="11"/>
  <c r="AC49" i="11"/>
  <c r="AB49" i="11"/>
  <c r="Z49" i="11"/>
  <c r="Y49" i="11"/>
  <c r="X49" i="11"/>
  <c r="BR48" i="11"/>
  <c r="BQ48" i="11"/>
  <c r="BP48" i="11"/>
  <c r="BN48" i="11"/>
  <c r="BM48" i="11"/>
  <c r="BL48" i="11"/>
  <c r="BG48" i="11"/>
  <c r="BF48" i="11"/>
  <c r="BE48" i="11"/>
  <c r="BD48" i="11"/>
  <c r="BC48" i="11"/>
  <c r="BB48" i="11"/>
  <c r="BA48" i="11"/>
  <c r="AZ48" i="11"/>
  <c r="AY48" i="11"/>
  <c r="AG48" i="11"/>
  <c r="AF48" i="11"/>
  <c r="AE48" i="11"/>
  <c r="AD48" i="11"/>
  <c r="AC48" i="11"/>
  <c r="AB48" i="11"/>
  <c r="Z48" i="11"/>
  <c r="Y48" i="11"/>
  <c r="X48" i="11"/>
  <c r="BR47" i="11"/>
  <c r="BQ47" i="11"/>
  <c r="BP47" i="11"/>
  <c r="BN47" i="11"/>
  <c r="BM47" i="11"/>
  <c r="BL47" i="11"/>
  <c r="BG47" i="11"/>
  <c r="BF47" i="11"/>
  <c r="BE47" i="11"/>
  <c r="BD47" i="11"/>
  <c r="BC47" i="11"/>
  <c r="BB47" i="11"/>
  <c r="BA47" i="11"/>
  <c r="AZ47" i="11"/>
  <c r="AY47" i="11"/>
  <c r="AG47" i="11"/>
  <c r="AF47" i="11"/>
  <c r="AE47" i="11"/>
  <c r="AD47" i="11"/>
  <c r="AC47" i="11"/>
  <c r="AB47" i="11"/>
  <c r="Z47" i="11"/>
  <c r="Y47" i="11"/>
  <c r="X47" i="11"/>
  <c r="BR46" i="11"/>
  <c r="BQ46" i="11"/>
  <c r="BP46" i="11"/>
  <c r="BN46" i="11"/>
  <c r="BM46" i="11"/>
  <c r="BL46" i="11"/>
  <c r="BG46" i="11"/>
  <c r="BF46" i="11"/>
  <c r="BE46" i="11"/>
  <c r="BD46" i="11"/>
  <c r="BC46" i="11"/>
  <c r="BB46" i="11"/>
  <c r="BA46" i="11"/>
  <c r="AZ46" i="11"/>
  <c r="AY46" i="11"/>
  <c r="AG46" i="11"/>
  <c r="AF46" i="11"/>
  <c r="AE46" i="11"/>
  <c r="AD46" i="11"/>
  <c r="AC46" i="11"/>
  <c r="AB46" i="11"/>
  <c r="Z46" i="11"/>
  <c r="Y46" i="11"/>
  <c r="X46" i="11"/>
  <c r="BR45" i="11"/>
  <c r="BQ45" i="11"/>
  <c r="BN45" i="11"/>
  <c r="BM45" i="11"/>
  <c r="BG45" i="11"/>
  <c r="BF45" i="11"/>
  <c r="BD45" i="11"/>
  <c r="BC45" i="11"/>
  <c r="BA45" i="11"/>
  <c r="AZ45" i="11"/>
  <c r="AG45" i="11"/>
  <c r="AF45" i="11"/>
  <c r="AD45" i="11"/>
  <c r="AC45" i="11"/>
  <c r="Z45" i="11"/>
  <c r="Y45" i="11"/>
  <c r="BR44" i="11"/>
  <c r="BQ44" i="11"/>
  <c r="BP44" i="11"/>
  <c r="BN44" i="11"/>
  <c r="BM44" i="11"/>
  <c r="BL44" i="11"/>
  <c r="BG44" i="11"/>
  <c r="BF44" i="11"/>
  <c r="BE44" i="11"/>
  <c r="BD44" i="11"/>
  <c r="BC44" i="11"/>
  <c r="BB44" i="11"/>
  <c r="BA44" i="11"/>
  <c r="AZ44" i="11"/>
  <c r="AY44" i="11"/>
  <c r="AG44" i="11"/>
  <c r="AF44" i="11"/>
  <c r="AE44" i="11"/>
  <c r="AD44" i="11"/>
  <c r="AC44" i="11"/>
  <c r="AB44" i="11"/>
  <c r="Z44" i="11"/>
  <c r="Y44" i="11"/>
  <c r="X44" i="11"/>
  <c r="BR43" i="11"/>
  <c r="BQ43" i="11"/>
  <c r="BP43" i="11"/>
  <c r="BN43" i="11"/>
  <c r="BM43" i="11"/>
  <c r="BL43" i="11"/>
  <c r="BG43" i="11"/>
  <c r="BF43" i="11"/>
  <c r="BE43" i="11"/>
  <c r="BD43" i="11"/>
  <c r="BC43" i="11"/>
  <c r="BB43" i="11"/>
  <c r="BA43" i="11"/>
  <c r="AZ43" i="11"/>
  <c r="AY43" i="11"/>
  <c r="AG43" i="11"/>
  <c r="AF43" i="11"/>
  <c r="AE43" i="11"/>
  <c r="AD43" i="11"/>
  <c r="AC43" i="11"/>
  <c r="AB43" i="11"/>
  <c r="Z43" i="11"/>
  <c r="Y43" i="11"/>
  <c r="X43" i="11"/>
  <c r="BR42" i="11"/>
  <c r="BQ42" i="11"/>
  <c r="BP42" i="11"/>
  <c r="BN42" i="11"/>
  <c r="BM42" i="11"/>
  <c r="BL42" i="11"/>
  <c r="BG42" i="11"/>
  <c r="BF42" i="11"/>
  <c r="BE42" i="11"/>
  <c r="BD42" i="11"/>
  <c r="BC42" i="11"/>
  <c r="BB42" i="11"/>
  <c r="BA42" i="11"/>
  <c r="AZ42" i="11"/>
  <c r="AY42" i="11"/>
  <c r="AG42" i="11"/>
  <c r="AF42" i="11"/>
  <c r="AE42" i="11"/>
  <c r="AD42" i="11"/>
  <c r="AC42" i="11"/>
  <c r="AB42" i="11"/>
  <c r="Z42" i="11"/>
  <c r="Y42" i="11"/>
  <c r="X42" i="11"/>
  <c r="BR41" i="11"/>
  <c r="BQ41" i="11"/>
  <c r="BP41" i="11"/>
  <c r="BN41" i="11"/>
  <c r="BM41" i="11"/>
  <c r="BL41" i="11"/>
  <c r="BG41" i="11"/>
  <c r="BF41" i="11"/>
  <c r="BE41" i="11"/>
  <c r="BD41" i="11"/>
  <c r="BC41" i="11"/>
  <c r="BB41" i="11"/>
  <c r="BA41" i="11"/>
  <c r="AZ41" i="11"/>
  <c r="AY41" i="11"/>
  <c r="AG41" i="11"/>
  <c r="AF41" i="11"/>
  <c r="AE41" i="11"/>
  <c r="AD41" i="11"/>
  <c r="AC41" i="11"/>
  <c r="AB41" i="11"/>
  <c r="Z41" i="11"/>
  <c r="Y41" i="11"/>
  <c r="X41" i="11"/>
  <c r="BR40" i="11"/>
  <c r="BQ40" i="11"/>
  <c r="BN40" i="11"/>
  <c r="BM40" i="11"/>
  <c r="BG40" i="11"/>
  <c r="BF40" i="11"/>
  <c r="BD40" i="11"/>
  <c r="BC40" i="11"/>
  <c r="BA40" i="11"/>
  <c r="AZ40" i="11"/>
  <c r="AG40" i="11"/>
  <c r="AF40" i="11"/>
  <c r="AD40" i="11"/>
  <c r="AC40" i="11"/>
  <c r="Z40" i="11"/>
  <c r="Y40" i="11"/>
  <c r="BR39" i="11"/>
  <c r="BQ39" i="11"/>
  <c r="BP39" i="11"/>
  <c r="BN39" i="11"/>
  <c r="BM39" i="11"/>
  <c r="BL39" i="11"/>
  <c r="BG39" i="11"/>
  <c r="BF39" i="11"/>
  <c r="BE39" i="11"/>
  <c r="BD39" i="11"/>
  <c r="BC39" i="11"/>
  <c r="BB39" i="11"/>
  <c r="BA39" i="11"/>
  <c r="AZ39" i="11"/>
  <c r="AY39" i="11"/>
  <c r="AG39" i="11"/>
  <c r="AF39" i="11"/>
  <c r="AE39" i="11"/>
  <c r="AD39" i="11"/>
  <c r="AC39" i="11"/>
  <c r="AB39" i="11"/>
  <c r="Z39" i="11"/>
  <c r="Y39" i="11"/>
  <c r="X39" i="11"/>
  <c r="BR38" i="11"/>
  <c r="BQ38" i="11"/>
  <c r="BP38" i="11"/>
  <c r="BN38" i="11"/>
  <c r="BM38" i="11"/>
  <c r="BL38" i="11"/>
  <c r="BG38" i="11"/>
  <c r="BF38" i="11"/>
  <c r="BE38" i="11"/>
  <c r="BD38" i="11"/>
  <c r="BC38" i="11"/>
  <c r="BB38" i="11"/>
  <c r="BA38" i="11"/>
  <c r="AZ38" i="11"/>
  <c r="AY38" i="11"/>
  <c r="AG38" i="11"/>
  <c r="AF38" i="11"/>
  <c r="AE38" i="11"/>
  <c r="AD38" i="11"/>
  <c r="AC38" i="11"/>
  <c r="AB38" i="11"/>
  <c r="Z38" i="11"/>
  <c r="Y38" i="11"/>
  <c r="X38" i="11"/>
  <c r="BR37" i="11"/>
  <c r="BQ37" i="11"/>
  <c r="BP37" i="11"/>
  <c r="BN37" i="11"/>
  <c r="BM37" i="11"/>
  <c r="BL37" i="11"/>
  <c r="BG37" i="11"/>
  <c r="BF37" i="11"/>
  <c r="BE37" i="11"/>
  <c r="BD37" i="11"/>
  <c r="BC37" i="11"/>
  <c r="BB37" i="11"/>
  <c r="BA37" i="11"/>
  <c r="AZ37" i="11"/>
  <c r="AY37" i="11"/>
  <c r="AG37" i="11"/>
  <c r="AF37" i="11"/>
  <c r="AE37" i="11"/>
  <c r="AD37" i="11"/>
  <c r="AC37" i="11"/>
  <c r="AB37" i="11"/>
  <c r="Z37" i="11"/>
  <c r="Y37" i="11"/>
  <c r="X37" i="11"/>
  <c r="BR36" i="11"/>
  <c r="BQ36" i="11"/>
  <c r="BP36" i="11"/>
  <c r="BN36" i="11"/>
  <c r="BM36" i="11"/>
  <c r="BL36" i="11"/>
  <c r="BG36" i="11"/>
  <c r="BF36" i="11"/>
  <c r="BE36" i="11"/>
  <c r="BD36" i="11"/>
  <c r="BC36" i="11"/>
  <c r="BB36" i="11"/>
  <c r="BA36" i="11"/>
  <c r="AZ36" i="11"/>
  <c r="AY36" i="11"/>
  <c r="AG36" i="11"/>
  <c r="AF36" i="11"/>
  <c r="AE36" i="11"/>
  <c r="AD36" i="11"/>
  <c r="AC36" i="11"/>
  <c r="AB36" i="11"/>
  <c r="Z36" i="11"/>
  <c r="Y36" i="11"/>
  <c r="X36" i="11"/>
  <c r="BR35" i="11"/>
  <c r="BQ35" i="11"/>
  <c r="BN35" i="11"/>
  <c r="BM35" i="11"/>
  <c r="BG35" i="11"/>
  <c r="BF35" i="11"/>
  <c r="BD35" i="11"/>
  <c r="BC35" i="11"/>
  <c r="BA35" i="11"/>
  <c r="AZ35" i="11"/>
  <c r="AG35" i="11"/>
  <c r="AF35" i="11"/>
  <c r="AD35" i="11"/>
  <c r="AC35" i="11"/>
  <c r="Z35" i="11"/>
  <c r="Y35" i="11"/>
  <c r="BR34" i="11"/>
  <c r="BQ34" i="11"/>
  <c r="BP34" i="11"/>
  <c r="BN34" i="11"/>
  <c r="BM34" i="11"/>
  <c r="BL34" i="11"/>
  <c r="BG34" i="11"/>
  <c r="BF34" i="11"/>
  <c r="BE34" i="11"/>
  <c r="BD34" i="11"/>
  <c r="BC34" i="11"/>
  <c r="BB34" i="11"/>
  <c r="BA34" i="11"/>
  <c r="AZ34" i="11"/>
  <c r="AY34" i="11"/>
  <c r="AG34" i="11"/>
  <c r="AF34" i="11"/>
  <c r="AE34" i="11"/>
  <c r="AD34" i="11"/>
  <c r="AC34" i="11"/>
  <c r="AB34" i="11"/>
  <c r="Z34" i="11"/>
  <c r="Y34" i="11"/>
  <c r="X34" i="11"/>
  <c r="BR33" i="11"/>
  <c r="BQ33" i="11"/>
  <c r="BP33" i="11"/>
  <c r="BN33" i="11"/>
  <c r="BM33" i="11"/>
  <c r="BL33" i="11"/>
  <c r="BG33" i="11"/>
  <c r="BF33" i="11"/>
  <c r="BE33" i="11"/>
  <c r="BD33" i="11"/>
  <c r="BC33" i="11"/>
  <c r="BB33" i="11"/>
  <c r="BA33" i="11"/>
  <c r="AZ33" i="11"/>
  <c r="AY33" i="11"/>
  <c r="AG33" i="11"/>
  <c r="AF33" i="11"/>
  <c r="AE33" i="11"/>
  <c r="AD33" i="11"/>
  <c r="AC33" i="11"/>
  <c r="AB33" i="11"/>
  <c r="Z33" i="11"/>
  <c r="Y33" i="11"/>
  <c r="X33" i="11"/>
  <c r="BR32" i="11"/>
  <c r="BQ32" i="11"/>
  <c r="BP32" i="11"/>
  <c r="BN32" i="11"/>
  <c r="BM32" i="11"/>
  <c r="BL32" i="11"/>
  <c r="BG32" i="11"/>
  <c r="BF32" i="11"/>
  <c r="BE32" i="11"/>
  <c r="BD32" i="11"/>
  <c r="BC32" i="11"/>
  <c r="BB32" i="11"/>
  <c r="BA32" i="11"/>
  <c r="AZ32" i="11"/>
  <c r="AY32" i="11"/>
  <c r="AG32" i="11"/>
  <c r="AF32" i="11"/>
  <c r="AE32" i="11"/>
  <c r="AD32" i="11"/>
  <c r="AC32" i="11"/>
  <c r="AB32" i="11"/>
  <c r="Z32" i="11"/>
  <c r="Y32" i="11"/>
  <c r="X32" i="11"/>
  <c r="BR31" i="11"/>
  <c r="BQ31" i="11"/>
  <c r="BP31" i="11"/>
  <c r="BN31" i="11"/>
  <c r="BM31" i="11"/>
  <c r="BL31" i="11"/>
  <c r="BG31" i="11"/>
  <c r="BF31" i="11"/>
  <c r="BE31" i="11"/>
  <c r="BD31" i="11"/>
  <c r="BC31" i="11"/>
  <c r="BB31" i="11"/>
  <c r="BA31" i="11"/>
  <c r="AZ31" i="11"/>
  <c r="AY31" i="11"/>
  <c r="AG31" i="11"/>
  <c r="AF31" i="11"/>
  <c r="AE31" i="11"/>
  <c r="AD31" i="11"/>
  <c r="AC31" i="11"/>
  <c r="AB31" i="11"/>
  <c r="Z31" i="11"/>
  <c r="Y31" i="11"/>
  <c r="X31" i="11"/>
  <c r="BR30" i="11"/>
  <c r="BQ30" i="11"/>
  <c r="BN30" i="11"/>
  <c r="BM30" i="11"/>
  <c r="BG30" i="11"/>
  <c r="BF30" i="11"/>
  <c r="BD30" i="11"/>
  <c r="BC30" i="11"/>
  <c r="BA30" i="11"/>
  <c r="AZ30" i="11"/>
  <c r="AG30" i="11"/>
  <c r="AF30" i="11"/>
  <c r="AD30" i="11"/>
  <c r="AC30" i="11"/>
  <c r="Z30" i="11"/>
  <c r="Y30" i="11"/>
  <c r="BR29" i="11"/>
  <c r="BQ29" i="11"/>
  <c r="BP29" i="11"/>
  <c r="BN29" i="11"/>
  <c r="BM29" i="11"/>
  <c r="BL29" i="11"/>
  <c r="BG29" i="11"/>
  <c r="BF29" i="11"/>
  <c r="BE29" i="11"/>
  <c r="BD29" i="11"/>
  <c r="BC29" i="11"/>
  <c r="BB29" i="11"/>
  <c r="BA29" i="11"/>
  <c r="AZ29" i="11"/>
  <c r="AY29" i="11"/>
  <c r="AG29" i="11"/>
  <c r="AF29" i="11"/>
  <c r="AE29" i="11"/>
  <c r="AD29" i="11"/>
  <c r="AC29" i="11"/>
  <c r="AB29" i="11"/>
  <c r="Z29" i="11"/>
  <c r="Y29" i="11"/>
  <c r="X29" i="11"/>
  <c r="BR28" i="11"/>
  <c r="BQ28" i="11"/>
  <c r="BP28" i="11"/>
  <c r="BN28" i="11"/>
  <c r="BM28" i="11"/>
  <c r="BL28" i="11"/>
  <c r="BG28" i="11"/>
  <c r="BF28" i="11"/>
  <c r="BE28" i="11"/>
  <c r="BD28" i="11"/>
  <c r="BC28" i="11"/>
  <c r="BB28" i="11"/>
  <c r="BA28" i="11"/>
  <c r="AZ28" i="11"/>
  <c r="AY28" i="11"/>
  <c r="AG28" i="11"/>
  <c r="AF28" i="11"/>
  <c r="AE28" i="11"/>
  <c r="AD28" i="11"/>
  <c r="AC28" i="11"/>
  <c r="AB28" i="11"/>
  <c r="Z28" i="11"/>
  <c r="Y28" i="11"/>
  <c r="X28" i="11"/>
  <c r="BR27" i="11"/>
  <c r="BQ27" i="11"/>
  <c r="BP27" i="11"/>
  <c r="BN27" i="11"/>
  <c r="BM27" i="11"/>
  <c r="BL27" i="11"/>
  <c r="BG27" i="11"/>
  <c r="BF27" i="11"/>
  <c r="BE27" i="11"/>
  <c r="BD27" i="11"/>
  <c r="BC27" i="11"/>
  <c r="BB27" i="11"/>
  <c r="BA27" i="11"/>
  <c r="AZ27" i="11"/>
  <c r="AY27" i="11"/>
  <c r="AG27" i="11"/>
  <c r="AF27" i="11"/>
  <c r="AE27" i="11"/>
  <c r="AD27" i="11"/>
  <c r="AC27" i="11"/>
  <c r="AB27" i="11"/>
  <c r="Z27" i="11"/>
  <c r="Y27" i="11"/>
  <c r="X27" i="11"/>
  <c r="BR26" i="11"/>
  <c r="BQ26" i="11"/>
  <c r="BP26" i="11"/>
  <c r="BN26" i="11"/>
  <c r="BM26" i="11"/>
  <c r="BL26" i="11"/>
  <c r="BG26" i="11"/>
  <c r="BF26" i="11"/>
  <c r="BE26" i="11"/>
  <c r="BD26" i="11"/>
  <c r="BC26" i="11"/>
  <c r="BB26" i="11"/>
  <c r="BA26" i="11"/>
  <c r="AZ26" i="11"/>
  <c r="AY26" i="11"/>
  <c r="AG26" i="11"/>
  <c r="AF26" i="11"/>
  <c r="AE26" i="11"/>
  <c r="AD26" i="11"/>
  <c r="AC26" i="11"/>
  <c r="AB26" i="11"/>
  <c r="Z26" i="11"/>
  <c r="Y26" i="11"/>
  <c r="X26" i="11"/>
  <c r="BR25" i="11"/>
  <c r="BQ25" i="11"/>
  <c r="BN25" i="11"/>
  <c r="BM25" i="11"/>
  <c r="BG25" i="11"/>
  <c r="BF25" i="11"/>
  <c r="BD25" i="11"/>
  <c r="BC25" i="11"/>
  <c r="BA25" i="11"/>
  <c r="AZ25" i="11"/>
  <c r="AG25" i="11"/>
  <c r="AF25" i="11"/>
  <c r="AD25" i="11"/>
  <c r="AC25" i="11"/>
  <c r="Z25" i="11"/>
  <c r="Y25" i="11"/>
  <c r="BR24" i="11"/>
  <c r="BQ24" i="11"/>
  <c r="BP24" i="11"/>
  <c r="BN24" i="11"/>
  <c r="BM24" i="11"/>
  <c r="BL24" i="11"/>
  <c r="BG24" i="11"/>
  <c r="BF24" i="11"/>
  <c r="BE24" i="11"/>
  <c r="BD24" i="11"/>
  <c r="BC24" i="11"/>
  <c r="BB24" i="11"/>
  <c r="BA24" i="11"/>
  <c r="AZ24" i="11"/>
  <c r="AY24" i="11"/>
  <c r="AG24" i="11"/>
  <c r="AF24" i="11"/>
  <c r="AE24" i="11"/>
  <c r="AD24" i="11"/>
  <c r="AC24" i="11"/>
  <c r="AB24" i="11"/>
  <c r="Z24" i="11"/>
  <c r="Y24" i="11"/>
  <c r="X24" i="11"/>
  <c r="BR23" i="11"/>
  <c r="BQ23" i="11"/>
  <c r="BP23" i="11"/>
  <c r="BN23" i="11"/>
  <c r="BM23" i="11"/>
  <c r="BL23" i="11"/>
  <c r="BG23" i="11"/>
  <c r="BF23" i="11"/>
  <c r="BE23" i="11"/>
  <c r="BD23" i="11"/>
  <c r="BC23" i="11"/>
  <c r="BB23" i="11"/>
  <c r="BA23" i="11"/>
  <c r="AZ23" i="11"/>
  <c r="AY23" i="11"/>
  <c r="AG23" i="11"/>
  <c r="AF23" i="11"/>
  <c r="AE23" i="11"/>
  <c r="AD23" i="11"/>
  <c r="AC23" i="11"/>
  <c r="AB23" i="11"/>
  <c r="Z23" i="11"/>
  <c r="Y23" i="11"/>
  <c r="X23" i="11"/>
  <c r="BR22" i="11"/>
  <c r="BQ22" i="11"/>
  <c r="BP22" i="11"/>
  <c r="BN22" i="11"/>
  <c r="BM22" i="11"/>
  <c r="BL22" i="11"/>
  <c r="BG22" i="11"/>
  <c r="BF22" i="11"/>
  <c r="BE22" i="11"/>
  <c r="BD22" i="11"/>
  <c r="BC22" i="11"/>
  <c r="BB22" i="11"/>
  <c r="BA22" i="11"/>
  <c r="AZ22" i="11"/>
  <c r="AY22" i="11"/>
  <c r="AG22" i="11"/>
  <c r="AF22" i="11"/>
  <c r="AE22" i="11"/>
  <c r="AD22" i="11"/>
  <c r="AC22" i="11"/>
  <c r="AB22" i="11"/>
  <c r="Z22" i="11"/>
  <c r="Y22" i="11"/>
  <c r="X22" i="11"/>
  <c r="BR21" i="11"/>
  <c r="BQ21" i="11"/>
  <c r="BP21" i="11"/>
  <c r="BN21" i="11"/>
  <c r="BM21" i="11"/>
  <c r="BL21" i="11"/>
  <c r="BG21" i="11"/>
  <c r="BF21" i="11"/>
  <c r="BE21" i="11"/>
  <c r="BD21" i="11"/>
  <c r="BC21" i="11"/>
  <c r="BB21" i="11"/>
  <c r="BA21" i="11"/>
  <c r="AZ21" i="11"/>
  <c r="AY21" i="11"/>
  <c r="AG21" i="11"/>
  <c r="AF21" i="11"/>
  <c r="AE21" i="11"/>
  <c r="AD21" i="11"/>
  <c r="AC21" i="11"/>
  <c r="AB21" i="11"/>
  <c r="Z21" i="11"/>
  <c r="Y21" i="11"/>
  <c r="X21" i="11"/>
  <c r="BR20" i="11"/>
  <c r="BQ20" i="11"/>
  <c r="BN20" i="11"/>
  <c r="BM20" i="11"/>
  <c r="BG20" i="11"/>
  <c r="BF20" i="11"/>
  <c r="BD20" i="11"/>
  <c r="BC20" i="11"/>
  <c r="BA20" i="11"/>
  <c r="AZ20" i="11"/>
  <c r="AG20" i="11"/>
  <c r="AF20" i="11"/>
  <c r="AD20" i="11"/>
  <c r="AC20" i="11"/>
  <c r="Z20" i="11"/>
  <c r="Y20" i="11"/>
  <c r="BR19" i="11"/>
  <c r="BQ19" i="11"/>
  <c r="BP19" i="11"/>
  <c r="BN19" i="11"/>
  <c r="BM19" i="11"/>
  <c r="BL19" i="11"/>
  <c r="BG19" i="11"/>
  <c r="BF19" i="11"/>
  <c r="BE19" i="11"/>
  <c r="BD19" i="11"/>
  <c r="BC19" i="11"/>
  <c r="BB19" i="11"/>
  <c r="BA19" i="11"/>
  <c r="AZ19" i="11"/>
  <c r="AY19" i="11"/>
  <c r="AG19" i="11"/>
  <c r="AF19" i="11"/>
  <c r="AE19" i="11"/>
  <c r="AD19" i="11"/>
  <c r="AC19" i="11"/>
  <c r="AB19" i="11"/>
  <c r="Z19" i="11"/>
  <c r="Y19" i="11"/>
  <c r="X19" i="11"/>
  <c r="BR18" i="11"/>
  <c r="BQ18" i="11"/>
  <c r="BP18" i="11"/>
  <c r="BN18" i="11"/>
  <c r="BM18" i="11"/>
  <c r="BL18" i="11"/>
  <c r="BG18" i="11"/>
  <c r="BF18" i="11"/>
  <c r="BE18" i="11"/>
  <c r="BD18" i="11"/>
  <c r="BC18" i="11"/>
  <c r="BB18" i="11"/>
  <c r="BA18" i="11"/>
  <c r="AZ18" i="11"/>
  <c r="AY18" i="11"/>
  <c r="AG18" i="11"/>
  <c r="AF18" i="11"/>
  <c r="AE18" i="11"/>
  <c r="AD18" i="11"/>
  <c r="AC18" i="11"/>
  <c r="AB18" i="11"/>
  <c r="Z18" i="11"/>
  <c r="Y18" i="11"/>
  <c r="X18" i="11"/>
  <c r="BR17" i="11"/>
  <c r="BQ17" i="11"/>
  <c r="BP17" i="11"/>
  <c r="BN17" i="11"/>
  <c r="BM17" i="11"/>
  <c r="BL17" i="11"/>
  <c r="BG17" i="11"/>
  <c r="BF17" i="11"/>
  <c r="BE17" i="11"/>
  <c r="BD17" i="11"/>
  <c r="BC17" i="11"/>
  <c r="BB17" i="11"/>
  <c r="BA17" i="11"/>
  <c r="AZ17" i="11"/>
  <c r="AY17" i="11"/>
  <c r="AG17" i="11"/>
  <c r="AF17" i="11"/>
  <c r="AE17" i="11"/>
  <c r="AD17" i="11"/>
  <c r="AC17" i="11"/>
  <c r="AB17" i="11"/>
  <c r="Z17" i="11"/>
  <c r="Y17" i="11"/>
  <c r="X17" i="11"/>
  <c r="BR16" i="11"/>
  <c r="BQ16" i="11"/>
  <c r="BP16" i="11"/>
  <c r="BN16" i="11"/>
  <c r="BM16" i="11"/>
  <c r="BL16" i="11"/>
  <c r="BG16" i="11"/>
  <c r="BF16" i="11"/>
  <c r="BE16" i="11"/>
  <c r="BD16" i="11"/>
  <c r="BC16" i="11"/>
  <c r="BB16" i="11"/>
  <c r="BA16" i="11"/>
  <c r="AZ16" i="11"/>
  <c r="AY16" i="11"/>
  <c r="AG16" i="11"/>
  <c r="AF16" i="11"/>
  <c r="AE16" i="11"/>
  <c r="AD16" i="11"/>
  <c r="AC16" i="11"/>
  <c r="AB16" i="11"/>
  <c r="Z16" i="11"/>
  <c r="Y16" i="11"/>
  <c r="X16" i="11"/>
  <c r="BR15" i="11"/>
  <c r="BQ15" i="11"/>
  <c r="BN15" i="11"/>
  <c r="BM15" i="11"/>
  <c r="BG15" i="11"/>
  <c r="BF15" i="11"/>
  <c r="BD15" i="11"/>
  <c r="BC15" i="11"/>
  <c r="BA15" i="11"/>
  <c r="AZ15" i="11"/>
  <c r="AG15" i="11"/>
  <c r="AF15" i="11"/>
  <c r="AD15" i="11"/>
  <c r="AC15" i="11"/>
  <c r="Z15" i="11"/>
  <c r="Y15" i="11"/>
  <c r="BR14" i="11"/>
  <c r="BQ14" i="11"/>
  <c r="BP14" i="11"/>
  <c r="BN14" i="11"/>
  <c r="BM14" i="11"/>
  <c r="BL14" i="11"/>
  <c r="BG14" i="11"/>
  <c r="BF14" i="11"/>
  <c r="BE14" i="11"/>
  <c r="BD14" i="11"/>
  <c r="BC14" i="11"/>
  <c r="BB14" i="11"/>
  <c r="BA14" i="11"/>
  <c r="AZ14" i="11"/>
  <c r="AY14" i="11"/>
  <c r="AG14" i="11"/>
  <c r="AF14" i="11"/>
  <c r="AE14" i="11"/>
  <c r="AD14" i="11"/>
  <c r="AC14" i="11"/>
  <c r="AB14" i="11"/>
  <c r="Z14" i="11"/>
  <c r="Y14" i="11"/>
  <c r="X14" i="11"/>
  <c r="BR13" i="11"/>
  <c r="BQ13" i="11"/>
  <c r="BP13" i="11"/>
  <c r="BN13" i="11"/>
  <c r="BM13" i="11"/>
  <c r="BL13" i="11"/>
  <c r="BG13" i="11"/>
  <c r="BF13" i="11"/>
  <c r="BE13" i="11"/>
  <c r="BD13" i="11"/>
  <c r="BC13" i="11"/>
  <c r="BB13" i="11"/>
  <c r="BA13" i="11"/>
  <c r="AZ13" i="11"/>
  <c r="AY13" i="11"/>
  <c r="AG13" i="11"/>
  <c r="AF13" i="11"/>
  <c r="AE13" i="11"/>
  <c r="AD13" i="11"/>
  <c r="AC13" i="11"/>
  <c r="AB13" i="11"/>
  <c r="Z13" i="11"/>
  <c r="Y13" i="11"/>
  <c r="X13" i="11"/>
  <c r="BR11" i="11"/>
  <c r="BQ11" i="11"/>
  <c r="BP11" i="11"/>
  <c r="BN11" i="11"/>
  <c r="BM11" i="11"/>
  <c r="BL11" i="11"/>
  <c r="BG11" i="11"/>
  <c r="BF11" i="11"/>
  <c r="BE11" i="11"/>
  <c r="BD11" i="11"/>
  <c r="BC11" i="11"/>
  <c r="BB11" i="11"/>
  <c r="BA11" i="11"/>
  <c r="AZ11" i="11"/>
  <c r="AY11" i="11"/>
  <c r="AG11" i="11"/>
  <c r="AF11" i="11"/>
  <c r="AE11" i="11"/>
  <c r="AD11" i="11"/>
  <c r="AC11" i="11"/>
  <c r="AB11" i="11"/>
  <c r="Z11" i="11"/>
  <c r="Y11" i="11"/>
  <c r="X11" i="11"/>
  <c r="BR10" i="11"/>
  <c r="BQ10" i="11"/>
  <c r="BN10" i="11"/>
  <c r="BM10" i="11"/>
  <c r="BG10" i="11"/>
  <c r="BF10" i="11"/>
  <c r="BD10" i="11"/>
  <c r="BC10" i="11"/>
  <c r="BA10" i="11"/>
  <c r="AZ10" i="11"/>
  <c r="AG10" i="11"/>
  <c r="AF10" i="11"/>
  <c r="AD10" i="11"/>
  <c r="AC10" i="11"/>
  <c r="Z10" i="11"/>
  <c r="Y10" i="11"/>
  <c r="BR9" i="11"/>
  <c r="BQ9" i="11"/>
  <c r="BP9" i="11"/>
  <c r="BN9" i="11"/>
  <c r="BM9" i="11"/>
  <c r="BL9" i="11"/>
  <c r="BG9" i="11"/>
  <c r="BF9" i="11"/>
  <c r="BE9" i="11"/>
  <c r="BD9" i="11"/>
  <c r="BC9" i="11"/>
  <c r="BB9" i="11"/>
  <c r="BA9" i="11"/>
  <c r="AZ9" i="11"/>
  <c r="AY9" i="11"/>
  <c r="AG9" i="11"/>
  <c r="AF9" i="11"/>
  <c r="AE9" i="11"/>
  <c r="AD9" i="11"/>
  <c r="AC9" i="11"/>
  <c r="AB9" i="11"/>
  <c r="Z9" i="11"/>
  <c r="Y9" i="11"/>
  <c r="X9" i="11"/>
  <c r="BR8" i="11"/>
  <c r="BQ8" i="11"/>
  <c r="BP8" i="11"/>
  <c r="BN8" i="11"/>
  <c r="BM8" i="11"/>
  <c r="BL8" i="11"/>
  <c r="BG8" i="11"/>
  <c r="BF8" i="11"/>
  <c r="BE8" i="11"/>
  <c r="BD8" i="11"/>
  <c r="BC8" i="11"/>
  <c r="BB8" i="11"/>
  <c r="BA8" i="11"/>
  <c r="AZ8" i="11"/>
  <c r="AY8" i="11"/>
  <c r="AG8" i="11"/>
  <c r="AF8" i="11"/>
  <c r="AE8" i="11"/>
  <c r="AD8" i="11"/>
  <c r="AC8" i="11"/>
  <c r="AB8" i="11"/>
  <c r="Z8" i="11"/>
  <c r="Y8" i="11"/>
  <c r="X8" i="11"/>
  <c r="BR6" i="11"/>
  <c r="BQ6" i="11"/>
  <c r="BP6" i="11"/>
  <c r="BN6" i="11"/>
  <c r="BM6" i="11"/>
  <c r="BL6" i="11"/>
  <c r="BG6" i="11"/>
  <c r="BF6" i="11"/>
  <c r="BE6" i="11"/>
  <c r="BD6" i="11"/>
  <c r="BC6" i="11"/>
  <c r="BB6" i="11"/>
  <c r="BB57" i="11" s="1"/>
  <c r="BA6" i="11"/>
  <c r="AZ6" i="11"/>
  <c r="AY6" i="11"/>
  <c r="AG6" i="11"/>
  <c r="AF6" i="11"/>
  <c r="AE6" i="11"/>
  <c r="AE57" i="11" s="1"/>
  <c r="AD6" i="11"/>
  <c r="AC6" i="11"/>
  <c r="AB6" i="11"/>
  <c r="AB57" i="11" s="1"/>
  <c r="Z6" i="11"/>
  <c r="Y6" i="11"/>
  <c r="X6" i="11"/>
  <c r="X57" i="11" s="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6" i="11"/>
  <c r="A7" i="11"/>
  <c r="A8" i="11"/>
  <c r="A9" i="11"/>
  <c r="A10" i="11"/>
  <c r="A11" i="11"/>
  <c r="A12" i="11"/>
  <c r="A13" i="11"/>
  <c r="A14" i="11"/>
  <c r="A15" i="11"/>
  <c r="A16" i="11"/>
  <c r="A17" i="11"/>
  <c r="A18" i="11"/>
  <c r="A19" i="11"/>
  <c r="A20" i="11"/>
  <c r="A21" i="11"/>
  <c r="A22" i="11"/>
  <c r="A23" i="11"/>
  <c r="A24" i="11"/>
  <c r="A25" i="11"/>
  <c r="A26" i="11"/>
  <c r="A27" i="11"/>
  <c r="A28" i="11"/>
  <c r="A29" i="11"/>
  <c r="A30" i="11"/>
  <c r="A31" i="11"/>
  <c r="A32" i="11"/>
  <c r="A33" i="11"/>
  <c r="A34" i="11"/>
  <c r="A35" i="11"/>
  <c r="A36" i="11"/>
  <c r="A37" i="11"/>
  <c r="A38" i="11"/>
  <c r="A39" i="11"/>
  <c r="A40" i="11"/>
  <c r="A41" i="11"/>
  <c r="A42" i="11"/>
  <c r="A43" i="11"/>
  <c r="A44" i="11"/>
  <c r="A45" i="11"/>
  <c r="A46" i="11"/>
  <c r="A47" i="11"/>
  <c r="A48" i="11"/>
  <c r="A49" i="11"/>
  <c r="A50" i="11"/>
  <c r="A51" i="11"/>
  <c r="A52" i="11"/>
  <c r="A53" i="11"/>
  <c r="A54" i="11"/>
  <c r="A55" i="11"/>
  <c r="A6" i="11"/>
  <c r="F4" i="11"/>
  <c r="F5" i="11" s="1"/>
  <c r="G4" i="11"/>
  <c r="G5" i="11" s="1"/>
  <c r="H4" i="11"/>
  <c r="H5" i="11" s="1"/>
  <c r="I4" i="11"/>
  <c r="I5" i="11" s="1"/>
  <c r="J4" i="11"/>
  <c r="J5" i="11" s="1"/>
  <c r="K4" i="11"/>
  <c r="K5" i="11" s="1"/>
  <c r="L4" i="11"/>
  <c r="L5" i="11" s="1"/>
  <c r="M4" i="11"/>
  <c r="M5" i="11" s="1"/>
  <c r="N4" i="11"/>
  <c r="N5" i="11" s="1"/>
  <c r="O4" i="11"/>
  <c r="O5" i="11" s="1"/>
  <c r="P4" i="11"/>
  <c r="P5" i="11" s="1"/>
  <c r="Q4" i="11"/>
  <c r="Q5" i="11" s="1"/>
  <c r="R4" i="11"/>
  <c r="R5" i="11" s="1"/>
  <c r="S4" i="11"/>
  <c r="S5" i="11" s="1"/>
  <c r="E4" i="11"/>
  <c r="E5" i="11" s="1"/>
  <c r="M300" i="73" l="1"/>
  <c r="L301" i="73"/>
  <c r="AZ57" i="11"/>
  <c r="BP57" i="11"/>
  <c r="BE57" i="11"/>
  <c r="BA57" i="11"/>
  <c r="BL57" i="11"/>
  <c r="BQ57" i="11"/>
  <c r="BR57" i="11"/>
  <c r="AY57" i="11"/>
  <c r="D53" i="11"/>
  <c r="S53" i="11" s="1"/>
  <c r="D49" i="11"/>
  <c r="H49" i="11" s="1"/>
  <c r="D33" i="11"/>
  <c r="S33" i="11" s="1"/>
  <c r="D29" i="11"/>
  <c r="R29" i="11" s="1"/>
  <c r="D25" i="11"/>
  <c r="J25" i="11" s="1"/>
  <c r="D21" i="11"/>
  <c r="H21" i="11" s="1"/>
  <c r="D17" i="11"/>
  <c r="S17" i="11" s="1"/>
  <c r="D13" i="11"/>
  <c r="S13" i="11" s="1"/>
  <c r="D9" i="11"/>
  <c r="S9" i="11" s="1"/>
  <c r="AF57" i="11"/>
  <c r="BM57" i="11"/>
  <c r="Z57" i="11"/>
  <c r="BD57" i="11"/>
  <c r="AG57" i="11"/>
  <c r="BN57" i="11"/>
  <c r="BJ59" i="11"/>
  <c r="D6" i="11"/>
  <c r="Q6" i="11" s="1"/>
  <c r="D48" i="11"/>
  <c r="Q48" i="11" s="1"/>
  <c r="D44" i="11"/>
  <c r="H44" i="11" s="1"/>
  <c r="D40" i="11"/>
  <c r="S40" i="11" s="1"/>
  <c r="D36" i="11"/>
  <c r="Q36" i="11" s="1"/>
  <c r="D32" i="11"/>
  <c r="R32" i="11" s="1"/>
  <c r="D24" i="11"/>
  <c r="O24" i="11" s="1"/>
  <c r="D20" i="11"/>
  <c r="S20" i="11" s="1"/>
  <c r="D16" i="11"/>
  <c r="Q16" i="11" s="1"/>
  <c r="D12" i="11"/>
  <c r="R12" i="11" s="1"/>
  <c r="D8" i="11"/>
  <c r="J8" i="11" s="1"/>
  <c r="AC57" i="11"/>
  <c r="BF57" i="11"/>
  <c r="AK57" i="11"/>
  <c r="D55" i="11"/>
  <c r="Q55" i="11" s="1"/>
  <c r="D51" i="11"/>
  <c r="P51" i="11" s="1"/>
  <c r="D47" i="11"/>
  <c r="I47" i="11" s="1"/>
  <c r="D43" i="11"/>
  <c r="S43" i="11" s="1"/>
  <c r="D35" i="11"/>
  <c r="R35" i="11" s="1"/>
  <c r="D31" i="11"/>
  <c r="R31" i="11" s="1"/>
  <c r="D27" i="11"/>
  <c r="S27" i="11" s="1"/>
  <c r="D23" i="11"/>
  <c r="S23" i="11" s="1"/>
  <c r="D19" i="11"/>
  <c r="R19" i="11" s="1"/>
  <c r="D15" i="11"/>
  <c r="L15" i="11" s="1"/>
  <c r="D11" i="11"/>
  <c r="Q11" i="11" s="1"/>
  <c r="D7" i="11"/>
  <c r="S7" i="11" s="1"/>
  <c r="Y57" i="11"/>
  <c r="AD57" i="11"/>
  <c r="AD59" i="11" s="1"/>
  <c r="BC57" i="11"/>
  <c r="BG57" i="11"/>
  <c r="AM57" i="11"/>
  <c r="D50" i="11"/>
  <c r="R50" i="11" s="1"/>
  <c r="D46" i="11"/>
  <c r="S46" i="11" s="1"/>
  <c r="D34" i="11"/>
  <c r="L34" i="11" s="1"/>
  <c r="D22" i="11"/>
  <c r="H22" i="11" s="1"/>
  <c r="D18" i="11"/>
  <c r="R18" i="11" s="1"/>
  <c r="D14" i="11"/>
  <c r="R14" i="11" s="1"/>
  <c r="D10" i="11"/>
  <c r="Q10" i="11" s="1"/>
  <c r="AL57" i="11"/>
  <c r="D42" i="11"/>
  <c r="R42" i="11" s="1"/>
  <c r="D41" i="11"/>
  <c r="J41" i="11" s="1"/>
  <c r="D38" i="11"/>
  <c r="S38" i="11" s="1"/>
  <c r="D26" i="11"/>
  <c r="H26" i="11" s="1"/>
  <c r="D28" i="11"/>
  <c r="H28" i="11" s="1"/>
  <c r="D30" i="11"/>
  <c r="H30" i="11" s="1"/>
  <c r="D37" i="11"/>
  <c r="H37" i="11" s="1"/>
  <c r="D39" i="11"/>
  <c r="H39" i="11" s="1"/>
  <c r="D45" i="11"/>
  <c r="G45" i="11" s="1"/>
  <c r="D52" i="11"/>
  <c r="E52" i="11" s="1"/>
  <c r="D54" i="11"/>
  <c r="G54" i="11" s="1"/>
  <c r="BJ8" i="10"/>
  <c r="BK8" i="10"/>
  <c r="BL8" i="10"/>
  <c r="BJ9" i="10"/>
  <c r="BK9" i="10"/>
  <c r="BL9" i="10"/>
  <c r="BK10" i="10"/>
  <c r="BL10" i="10"/>
  <c r="BJ11" i="10"/>
  <c r="BK11" i="10"/>
  <c r="BL11" i="10"/>
  <c r="BJ13" i="10"/>
  <c r="BK13" i="10"/>
  <c r="BL13" i="10"/>
  <c r="BJ14" i="10"/>
  <c r="BK14" i="10"/>
  <c r="BL14" i="10"/>
  <c r="BK15" i="10"/>
  <c r="BL15" i="10"/>
  <c r="BJ16" i="10"/>
  <c r="BK16" i="10"/>
  <c r="BL16" i="10"/>
  <c r="BJ17" i="10"/>
  <c r="BK17" i="10"/>
  <c r="BL17" i="10"/>
  <c r="BJ18" i="10"/>
  <c r="BK18" i="10"/>
  <c r="BL18" i="10"/>
  <c r="BJ19" i="10"/>
  <c r="BK19" i="10"/>
  <c r="BL19" i="10"/>
  <c r="BK20" i="10"/>
  <c r="BL20" i="10"/>
  <c r="BJ21" i="10"/>
  <c r="BK21" i="10"/>
  <c r="BL21" i="10"/>
  <c r="BJ22" i="10"/>
  <c r="BK22" i="10"/>
  <c r="BL22" i="10"/>
  <c r="BJ23" i="10"/>
  <c r="BK23" i="10"/>
  <c r="BL23" i="10"/>
  <c r="BJ24" i="10"/>
  <c r="BK24" i="10"/>
  <c r="BL24" i="10"/>
  <c r="BK25" i="10"/>
  <c r="BL25" i="10"/>
  <c r="BJ26" i="10"/>
  <c r="BK26" i="10"/>
  <c r="BL26" i="10"/>
  <c r="BJ27" i="10"/>
  <c r="BK27" i="10"/>
  <c r="BL27" i="10"/>
  <c r="BJ28" i="10"/>
  <c r="BK28" i="10"/>
  <c r="BL28" i="10"/>
  <c r="BJ29" i="10"/>
  <c r="BK29" i="10"/>
  <c r="BL29" i="10"/>
  <c r="BK30" i="10"/>
  <c r="BL30" i="10"/>
  <c r="BJ31" i="10"/>
  <c r="BK31" i="10"/>
  <c r="BL31" i="10"/>
  <c r="BJ32" i="10"/>
  <c r="BK32" i="10"/>
  <c r="BL32" i="10"/>
  <c r="BJ33" i="10"/>
  <c r="BK33" i="10"/>
  <c r="BL33" i="10"/>
  <c r="BJ34" i="10"/>
  <c r="BK34" i="10"/>
  <c r="BL34" i="10"/>
  <c r="BK35" i="10"/>
  <c r="BL35" i="10"/>
  <c r="BJ36" i="10"/>
  <c r="BK36" i="10"/>
  <c r="BL36" i="10"/>
  <c r="BJ37" i="10"/>
  <c r="BK37" i="10"/>
  <c r="BL37" i="10"/>
  <c r="BJ38" i="10"/>
  <c r="BK38" i="10"/>
  <c r="BL38" i="10"/>
  <c r="BJ39" i="10"/>
  <c r="BK39" i="10"/>
  <c r="BL39" i="10"/>
  <c r="BK40" i="10"/>
  <c r="BL40" i="10"/>
  <c r="BJ41" i="10"/>
  <c r="BK41" i="10"/>
  <c r="BL41" i="10"/>
  <c r="BJ42" i="10"/>
  <c r="BK42" i="10"/>
  <c r="BL42" i="10"/>
  <c r="BJ43" i="10"/>
  <c r="BK43" i="10"/>
  <c r="BL43" i="10"/>
  <c r="BJ44" i="10"/>
  <c r="BK44" i="10"/>
  <c r="BL44" i="10"/>
  <c r="BK45" i="10"/>
  <c r="BL45" i="10"/>
  <c r="BJ46" i="10"/>
  <c r="BK46" i="10"/>
  <c r="BL46" i="10"/>
  <c r="BJ47" i="10"/>
  <c r="BK47" i="10"/>
  <c r="BL47" i="10"/>
  <c r="BJ48" i="10"/>
  <c r="BK48" i="10"/>
  <c r="BL48" i="10"/>
  <c r="BJ49" i="10"/>
  <c r="BK49" i="10"/>
  <c r="BL49" i="10"/>
  <c r="BK50" i="10"/>
  <c r="BL50" i="10"/>
  <c r="BJ51" i="10"/>
  <c r="BK51" i="10"/>
  <c r="BL51" i="10"/>
  <c r="BJ52" i="10"/>
  <c r="BK52" i="10"/>
  <c r="BL52" i="10"/>
  <c r="BJ53" i="10"/>
  <c r="BK53" i="10"/>
  <c r="BL53" i="10"/>
  <c r="BJ54" i="10"/>
  <c r="BK54" i="10"/>
  <c r="BL54" i="10"/>
  <c r="BK55" i="10"/>
  <c r="BL55" i="10"/>
  <c r="BK6" i="10"/>
  <c r="BL6" i="10"/>
  <c r="BJ6" i="10"/>
  <c r="BF8" i="10"/>
  <c r="BG8" i="10"/>
  <c r="BH8" i="10"/>
  <c r="BF9" i="10"/>
  <c r="BG9" i="10"/>
  <c r="BH9" i="10"/>
  <c r="BG10" i="10"/>
  <c r="BH10" i="10"/>
  <c r="BF11" i="10"/>
  <c r="BG11" i="10"/>
  <c r="BH11" i="10"/>
  <c r="BF13" i="10"/>
  <c r="BG13" i="10"/>
  <c r="BH13" i="10"/>
  <c r="BF14" i="10"/>
  <c r="BG14" i="10"/>
  <c r="BH14" i="10"/>
  <c r="BG15" i="10"/>
  <c r="BH15" i="10"/>
  <c r="BF16" i="10"/>
  <c r="BG16" i="10"/>
  <c r="BH16" i="10"/>
  <c r="BF17" i="10"/>
  <c r="BG17" i="10"/>
  <c r="BH17" i="10"/>
  <c r="BF18" i="10"/>
  <c r="BG18" i="10"/>
  <c r="BH18" i="10"/>
  <c r="BF19" i="10"/>
  <c r="BG19" i="10"/>
  <c r="BH19" i="10"/>
  <c r="BG20" i="10"/>
  <c r="BH20" i="10"/>
  <c r="BF21" i="10"/>
  <c r="BG21" i="10"/>
  <c r="BH21" i="10"/>
  <c r="BF22" i="10"/>
  <c r="BG22" i="10"/>
  <c r="BH22" i="10"/>
  <c r="BF23" i="10"/>
  <c r="BG23" i="10"/>
  <c r="BH23" i="10"/>
  <c r="BF24" i="10"/>
  <c r="BG24" i="10"/>
  <c r="BH24" i="10"/>
  <c r="BG25" i="10"/>
  <c r="BH25" i="10"/>
  <c r="BF26" i="10"/>
  <c r="BG26" i="10"/>
  <c r="BH26" i="10"/>
  <c r="BF27" i="10"/>
  <c r="BG27" i="10"/>
  <c r="BH27" i="10"/>
  <c r="BF28" i="10"/>
  <c r="BG28" i="10"/>
  <c r="BH28" i="10"/>
  <c r="BF29" i="10"/>
  <c r="BG29" i="10"/>
  <c r="BH29" i="10"/>
  <c r="BG30" i="10"/>
  <c r="BH30" i="10"/>
  <c r="BF31" i="10"/>
  <c r="BG31" i="10"/>
  <c r="BH31" i="10"/>
  <c r="BF32" i="10"/>
  <c r="BG32" i="10"/>
  <c r="BH32" i="10"/>
  <c r="BF33" i="10"/>
  <c r="BG33" i="10"/>
  <c r="BH33" i="10"/>
  <c r="BF34" i="10"/>
  <c r="BG34" i="10"/>
  <c r="BH34" i="10"/>
  <c r="BG35" i="10"/>
  <c r="BH35" i="10"/>
  <c r="BF36" i="10"/>
  <c r="BG36" i="10"/>
  <c r="BH36" i="10"/>
  <c r="BF37" i="10"/>
  <c r="BG37" i="10"/>
  <c r="BH37" i="10"/>
  <c r="BF38" i="10"/>
  <c r="BG38" i="10"/>
  <c r="BH38" i="10"/>
  <c r="BF39" i="10"/>
  <c r="BG39" i="10"/>
  <c r="BH39" i="10"/>
  <c r="BG40" i="10"/>
  <c r="BH40" i="10"/>
  <c r="BF41" i="10"/>
  <c r="BG41" i="10"/>
  <c r="BH41" i="10"/>
  <c r="BF42" i="10"/>
  <c r="BG42" i="10"/>
  <c r="BH42" i="10"/>
  <c r="BF43" i="10"/>
  <c r="BG43" i="10"/>
  <c r="BH43" i="10"/>
  <c r="BF44" i="10"/>
  <c r="BG44" i="10"/>
  <c r="BH44" i="10"/>
  <c r="BG45" i="10"/>
  <c r="BH45" i="10"/>
  <c r="BF46" i="10"/>
  <c r="BG46" i="10"/>
  <c r="BH46" i="10"/>
  <c r="BF47" i="10"/>
  <c r="BG47" i="10"/>
  <c r="BH47" i="10"/>
  <c r="BF48" i="10"/>
  <c r="BG48" i="10"/>
  <c r="BH48" i="10"/>
  <c r="BF49" i="10"/>
  <c r="BG49" i="10"/>
  <c r="BH49" i="10"/>
  <c r="BG50" i="10"/>
  <c r="BH50" i="10"/>
  <c r="BF51" i="10"/>
  <c r="BG51" i="10"/>
  <c r="BH51" i="10"/>
  <c r="BF52" i="10"/>
  <c r="BG52" i="10"/>
  <c r="BH52" i="10"/>
  <c r="BF53" i="10"/>
  <c r="BG53" i="10"/>
  <c r="BH53" i="10"/>
  <c r="BF54" i="10"/>
  <c r="BG54" i="10"/>
  <c r="BH54" i="10"/>
  <c r="BG55" i="10"/>
  <c r="BH55" i="10"/>
  <c r="BG6" i="10"/>
  <c r="BH6" i="10"/>
  <c r="BF6" i="10"/>
  <c r="AV8" i="10"/>
  <c r="AW8" i="10"/>
  <c r="AX8" i="10"/>
  <c r="AY8" i="10"/>
  <c r="AZ8" i="10"/>
  <c r="BA8" i="10"/>
  <c r="BB8" i="10"/>
  <c r="BC8" i="10"/>
  <c r="BD8" i="10"/>
  <c r="AV9" i="10"/>
  <c r="AW9" i="10"/>
  <c r="AX9" i="10"/>
  <c r="AY9" i="10"/>
  <c r="AZ9" i="10"/>
  <c r="BA9" i="10"/>
  <c r="BB9" i="10"/>
  <c r="BC9" i="10"/>
  <c r="BD9" i="10"/>
  <c r="AW10" i="10"/>
  <c r="AX10" i="10"/>
  <c r="AZ10" i="10"/>
  <c r="BA10" i="10"/>
  <c r="BC10" i="10"/>
  <c r="BD10" i="10"/>
  <c r="AV11" i="10"/>
  <c r="AW11" i="10"/>
  <c r="AX11" i="10"/>
  <c r="AY11" i="10"/>
  <c r="AZ11" i="10"/>
  <c r="BA11" i="10"/>
  <c r="BB11" i="10"/>
  <c r="BC11" i="10"/>
  <c r="BD11" i="10"/>
  <c r="AV13" i="10"/>
  <c r="AW13" i="10"/>
  <c r="AX13" i="10"/>
  <c r="AY13" i="10"/>
  <c r="AZ13" i="10"/>
  <c r="BA13" i="10"/>
  <c r="BB13" i="10"/>
  <c r="BC13" i="10"/>
  <c r="BD13" i="10"/>
  <c r="AV14" i="10"/>
  <c r="AW14" i="10"/>
  <c r="AX14" i="10"/>
  <c r="AY14" i="10"/>
  <c r="AZ14" i="10"/>
  <c r="BA14" i="10"/>
  <c r="BB14" i="10"/>
  <c r="BC14" i="10"/>
  <c r="BD14" i="10"/>
  <c r="AW15" i="10"/>
  <c r="AX15" i="10"/>
  <c r="AZ15" i="10"/>
  <c r="BA15" i="10"/>
  <c r="BC15" i="10"/>
  <c r="BD15" i="10"/>
  <c r="AV16" i="10"/>
  <c r="AW16" i="10"/>
  <c r="AX16" i="10"/>
  <c r="AY16" i="10"/>
  <c r="AZ16" i="10"/>
  <c r="BA16" i="10"/>
  <c r="BB16" i="10"/>
  <c r="BC16" i="10"/>
  <c r="BD16" i="10"/>
  <c r="AV17" i="10"/>
  <c r="AW17" i="10"/>
  <c r="AX17" i="10"/>
  <c r="AY17" i="10"/>
  <c r="AZ17" i="10"/>
  <c r="BA17" i="10"/>
  <c r="BB17" i="10"/>
  <c r="BC17" i="10"/>
  <c r="BD17" i="10"/>
  <c r="AV18" i="10"/>
  <c r="AW18" i="10"/>
  <c r="AX18" i="10"/>
  <c r="AY18" i="10"/>
  <c r="AZ18" i="10"/>
  <c r="BA18" i="10"/>
  <c r="BB18" i="10"/>
  <c r="BC18" i="10"/>
  <c r="BD18" i="10"/>
  <c r="AV19" i="10"/>
  <c r="AW19" i="10"/>
  <c r="AX19" i="10"/>
  <c r="AY19" i="10"/>
  <c r="AZ19" i="10"/>
  <c r="BA19" i="10"/>
  <c r="BB19" i="10"/>
  <c r="BC19" i="10"/>
  <c r="BD19" i="10"/>
  <c r="AW20" i="10"/>
  <c r="AX20" i="10"/>
  <c r="AZ20" i="10"/>
  <c r="BA20" i="10"/>
  <c r="BC20" i="10"/>
  <c r="BD20" i="10"/>
  <c r="AV21" i="10"/>
  <c r="AW21" i="10"/>
  <c r="AX21" i="10"/>
  <c r="AY21" i="10"/>
  <c r="AZ21" i="10"/>
  <c r="BA21" i="10"/>
  <c r="BB21" i="10"/>
  <c r="BC21" i="10"/>
  <c r="BD21" i="10"/>
  <c r="AV22" i="10"/>
  <c r="AW22" i="10"/>
  <c r="AX22" i="10"/>
  <c r="AY22" i="10"/>
  <c r="AZ22" i="10"/>
  <c r="BA22" i="10"/>
  <c r="BB22" i="10"/>
  <c r="BC22" i="10"/>
  <c r="BD22" i="10"/>
  <c r="AV23" i="10"/>
  <c r="AW23" i="10"/>
  <c r="AX23" i="10"/>
  <c r="AY23" i="10"/>
  <c r="AZ23" i="10"/>
  <c r="BA23" i="10"/>
  <c r="BB23" i="10"/>
  <c r="BC23" i="10"/>
  <c r="BD23" i="10"/>
  <c r="AV24" i="10"/>
  <c r="AW24" i="10"/>
  <c r="AX24" i="10"/>
  <c r="AY24" i="10"/>
  <c r="AZ24" i="10"/>
  <c r="BA24" i="10"/>
  <c r="BB24" i="10"/>
  <c r="BC24" i="10"/>
  <c r="BD24" i="10"/>
  <c r="AW25" i="10"/>
  <c r="AX25" i="10"/>
  <c r="AZ25" i="10"/>
  <c r="BA25" i="10"/>
  <c r="BC25" i="10"/>
  <c r="BD25" i="10"/>
  <c r="AV26" i="10"/>
  <c r="AW26" i="10"/>
  <c r="AX26" i="10"/>
  <c r="AY26" i="10"/>
  <c r="AZ26" i="10"/>
  <c r="BA26" i="10"/>
  <c r="BB26" i="10"/>
  <c r="BC26" i="10"/>
  <c r="BD26" i="10"/>
  <c r="AV27" i="10"/>
  <c r="AW27" i="10"/>
  <c r="AX27" i="10"/>
  <c r="AY27" i="10"/>
  <c r="AZ27" i="10"/>
  <c r="BA27" i="10"/>
  <c r="BB27" i="10"/>
  <c r="BC27" i="10"/>
  <c r="BD27" i="10"/>
  <c r="AV28" i="10"/>
  <c r="AW28" i="10"/>
  <c r="AX28" i="10"/>
  <c r="AY28" i="10"/>
  <c r="AZ28" i="10"/>
  <c r="BA28" i="10"/>
  <c r="BB28" i="10"/>
  <c r="BC28" i="10"/>
  <c r="BD28" i="10"/>
  <c r="AV29" i="10"/>
  <c r="AW29" i="10"/>
  <c r="AX29" i="10"/>
  <c r="AY29" i="10"/>
  <c r="AZ29" i="10"/>
  <c r="BA29" i="10"/>
  <c r="BB29" i="10"/>
  <c r="BC29" i="10"/>
  <c r="BD29" i="10"/>
  <c r="AW30" i="10"/>
  <c r="AX30" i="10"/>
  <c r="AZ30" i="10"/>
  <c r="BA30" i="10"/>
  <c r="BC30" i="10"/>
  <c r="BD30" i="10"/>
  <c r="AV31" i="10"/>
  <c r="AW31" i="10"/>
  <c r="AX31" i="10"/>
  <c r="AY31" i="10"/>
  <c r="AZ31" i="10"/>
  <c r="BA31" i="10"/>
  <c r="BB31" i="10"/>
  <c r="BC31" i="10"/>
  <c r="BD31" i="10"/>
  <c r="AV32" i="10"/>
  <c r="AW32" i="10"/>
  <c r="AX32" i="10"/>
  <c r="AY32" i="10"/>
  <c r="AZ32" i="10"/>
  <c r="BA32" i="10"/>
  <c r="BB32" i="10"/>
  <c r="BC32" i="10"/>
  <c r="BD32" i="10"/>
  <c r="AV33" i="10"/>
  <c r="AW33" i="10"/>
  <c r="AX33" i="10"/>
  <c r="AY33" i="10"/>
  <c r="AZ33" i="10"/>
  <c r="BA33" i="10"/>
  <c r="BB33" i="10"/>
  <c r="BC33" i="10"/>
  <c r="BD33" i="10"/>
  <c r="AV34" i="10"/>
  <c r="AW34" i="10"/>
  <c r="AX34" i="10"/>
  <c r="AY34" i="10"/>
  <c r="AZ34" i="10"/>
  <c r="BA34" i="10"/>
  <c r="BB34" i="10"/>
  <c r="BC34" i="10"/>
  <c r="BD34" i="10"/>
  <c r="AW35" i="10"/>
  <c r="AX35" i="10"/>
  <c r="AZ35" i="10"/>
  <c r="BA35" i="10"/>
  <c r="BC35" i="10"/>
  <c r="BD35" i="10"/>
  <c r="AV36" i="10"/>
  <c r="AW36" i="10"/>
  <c r="AX36" i="10"/>
  <c r="AY36" i="10"/>
  <c r="AZ36" i="10"/>
  <c r="BA36" i="10"/>
  <c r="BB36" i="10"/>
  <c r="BC36" i="10"/>
  <c r="BD36" i="10"/>
  <c r="AV37" i="10"/>
  <c r="AW37" i="10"/>
  <c r="AX37" i="10"/>
  <c r="AY37" i="10"/>
  <c r="AZ37" i="10"/>
  <c r="BA37" i="10"/>
  <c r="BB37" i="10"/>
  <c r="BC37" i="10"/>
  <c r="BD37" i="10"/>
  <c r="AV38" i="10"/>
  <c r="AW38" i="10"/>
  <c r="AX38" i="10"/>
  <c r="AY38" i="10"/>
  <c r="AZ38" i="10"/>
  <c r="BA38" i="10"/>
  <c r="BB38" i="10"/>
  <c r="BC38" i="10"/>
  <c r="BD38" i="10"/>
  <c r="AV39" i="10"/>
  <c r="AW39" i="10"/>
  <c r="AX39" i="10"/>
  <c r="AY39" i="10"/>
  <c r="AZ39" i="10"/>
  <c r="BA39" i="10"/>
  <c r="BB39" i="10"/>
  <c r="BC39" i="10"/>
  <c r="BD39" i="10"/>
  <c r="AW40" i="10"/>
  <c r="AX40" i="10"/>
  <c r="AZ40" i="10"/>
  <c r="BA40" i="10"/>
  <c r="BC40" i="10"/>
  <c r="BD40" i="10"/>
  <c r="AV41" i="10"/>
  <c r="AW41" i="10"/>
  <c r="AX41" i="10"/>
  <c r="AY41" i="10"/>
  <c r="AZ41" i="10"/>
  <c r="BA41" i="10"/>
  <c r="BB41" i="10"/>
  <c r="BC41" i="10"/>
  <c r="BD41" i="10"/>
  <c r="AV42" i="10"/>
  <c r="AW42" i="10"/>
  <c r="AX42" i="10"/>
  <c r="AY42" i="10"/>
  <c r="AZ42" i="10"/>
  <c r="BA42" i="10"/>
  <c r="BB42" i="10"/>
  <c r="BC42" i="10"/>
  <c r="BD42" i="10"/>
  <c r="AV43" i="10"/>
  <c r="AW43" i="10"/>
  <c r="AX43" i="10"/>
  <c r="AY43" i="10"/>
  <c r="AZ43" i="10"/>
  <c r="BA43" i="10"/>
  <c r="BB43" i="10"/>
  <c r="BC43" i="10"/>
  <c r="BD43" i="10"/>
  <c r="AV44" i="10"/>
  <c r="AW44" i="10"/>
  <c r="AX44" i="10"/>
  <c r="AY44" i="10"/>
  <c r="AZ44" i="10"/>
  <c r="BA44" i="10"/>
  <c r="BB44" i="10"/>
  <c r="BC44" i="10"/>
  <c r="BD44" i="10"/>
  <c r="AW45" i="10"/>
  <c r="AX45" i="10"/>
  <c r="AZ45" i="10"/>
  <c r="BA45" i="10"/>
  <c r="BC45" i="10"/>
  <c r="BD45" i="10"/>
  <c r="AV46" i="10"/>
  <c r="AW46" i="10"/>
  <c r="AX46" i="10"/>
  <c r="AY46" i="10"/>
  <c r="AZ46" i="10"/>
  <c r="BA46" i="10"/>
  <c r="BB46" i="10"/>
  <c r="BC46" i="10"/>
  <c r="BD46" i="10"/>
  <c r="AV47" i="10"/>
  <c r="AW47" i="10"/>
  <c r="AX47" i="10"/>
  <c r="AY47" i="10"/>
  <c r="AZ47" i="10"/>
  <c r="BA47" i="10"/>
  <c r="BB47" i="10"/>
  <c r="BC47" i="10"/>
  <c r="BD47" i="10"/>
  <c r="AV48" i="10"/>
  <c r="AW48" i="10"/>
  <c r="AX48" i="10"/>
  <c r="AY48" i="10"/>
  <c r="AZ48" i="10"/>
  <c r="BA48" i="10"/>
  <c r="BB48" i="10"/>
  <c r="BC48" i="10"/>
  <c r="BD48" i="10"/>
  <c r="AV49" i="10"/>
  <c r="AW49" i="10"/>
  <c r="AX49" i="10"/>
  <c r="AY49" i="10"/>
  <c r="AZ49" i="10"/>
  <c r="BA49" i="10"/>
  <c r="BB49" i="10"/>
  <c r="BC49" i="10"/>
  <c r="BD49" i="10"/>
  <c r="AW50" i="10"/>
  <c r="AX50" i="10"/>
  <c r="AZ50" i="10"/>
  <c r="BA50" i="10"/>
  <c r="BC50" i="10"/>
  <c r="BD50" i="10"/>
  <c r="AV51" i="10"/>
  <c r="AW51" i="10"/>
  <c r="AX51" i="10"/>
  <c r="AY51" i="10"/>
  <c r="AZ51" i="10"/>
  <c r="BA51" i="10"/>
  <c r="BB51" i="10"/>
  <c r="BC51" i="10"/>
  <c r="BD51" i="10"/>
  <c r="AV52" i="10"/>
  <c r="AW52" i="10"/>
  <c r="AX52" i="10"/>
  <c r="AY52" i="10"/>
  <c r="AZ52" i="10"/>
  <c r="BA52" i="10"/>
  <c r="BB52" i="10"/>
  <c r="BC52" i="10"/>
  <c r="BD52" i="10"/>
  <c r="AV53" i="10"/>
  <c r="AW53" i="10"/>
  <c r="AX53" i="10"/>
  <c r="AY53" i="10"/>
  <c r="AZ53" i="10"/>
  <c r="BA53" i="10"/>
  <c r="BB53" i="10"/>
  <c r="BC53" i="10"/>
  <c r="BD53" i="10"/>
  <c r="AV54" i="10"/>
  <c r="AW54" i="10"/>
  <c r="AX54" i="10"/>
  <c r="AY54" i="10"/>
  <c r="AZ54" i="10"/>
  <c r="BA54" i="10"/>
  <c r="BB54" i="10"/>
  <c r="BC54" i="10"/>
  <c r="BD54" i="10"/>
  <c r="AW55" i="10"/>
  <c r="AX55" i="10"/>
  <c r="AZ55" i="10"/>
  <c r="BA55" i="10"/>
  <c r="BC55" i="10"/>
  <c r="BD55" i="10"/>
  <c r="AW6" i="10"/>
  <c r="AX6" i="10"/>
  <c r="AY6" i="10"/>
  <c r="AZ6" i="10"/>
  <c r="BA6" i="10"/>
  <c r="BB6" i="10"/>
  <c r="BC6" i="10"/>
  <c r="BD6" i="10"/>
  <c r="AV6" i="10"/>
  <c r="M301" i="73" l="1"/>
  <c r="L302" i="73"/>
  <c r="BA59" i="11"/>
  <c r="BR59" i="11"/>
  <c r="A79" i="11" s="1"/>
  <c r="A96" i="3" s="1"/>
  <c r="L40" i="11"/>
  <c r="O36" i="11"/>
  <c r="F21" i="11"/>
  <c r="L49" i="11"/>
  <c r="I12" i="11"/>
  <c r="N32" i="11"/>
  <c r="E32" i="11"/>
  <c r="N48" i="11"/>
  <c r="F49" i="11"/>
  <c r="O32" i="11"/>
  <c r="G32" i="11"/>
  <c r="E49" i="11"/>
  <c r="H32" i="11"/>
  <c r="R48" i="11"/>
  <c r="N12" i="11"/>
  <c r="N49" i="11"/>
  <c r="O7" i="11"/>
  <c r="M12" i="11"/>
  <c r="G48" i="11"/>
  <c r="P7" i="11"/>
  <c r="H48" i="11"/>
  <c r="S21" i="11"/>
  <c r="N21" i="11"/>
  <c r="F7" i="11"/>
  <c r="O21" i="11"/>
  <c r="K12" i="11"/>
  <c r="E21" i="11"/>
  <c r="S32" i="11"/>
  <c r="N33" i="11"/>
  <c r="M23" i="11"/>
  <c r="I23" i="11"/>
  <c r="P35" i="11"/>
  <c r="N23" i="11"/>
  <c r="F43" i="11"/>
  <c r="O43" i="11"/>
  <c r="M43" i="11"/>
  <c r="G7" i="11"/>
  <c r="L7" i="11"/>
  <c r="L51" i="11"/>
  <c r="O50" i="11"/>
  <c r="G18" i="11"/>
  <c r="G19" i="11"/>
  <c r="F35" i="11"/>
  <c r="I33" i="11"/>
  <c r="L33" i="11"/>
  <c r="L55" i="11"/>
  <c r="S8" i="11"/>
  <c r="R24" i="11"/>
  <c r="F17" i="11"/>
  <c r="K55" i="11"/>
  <c r="H8" i="11"/>
  <c r="O33" i="11"/>
  <c r="M46" i="11"/>
  <c r="E44" i="11"/>
  <c r="P14" i="11"/>
  <c r="P55" i="11"/>
  <c r="J33" i="11"/>
  <c r="S24" i="11"/>
  <c r="Q8" i="11"/>
  <c r="Q33" i="11"/>
  <c r="N14" i="11"/>
  <c r="F8" i="11"/>
  <c r="O55" i="11"/>
  <c r="M19" i="11"/>
  <c r="G8" i="11"/>
  <c r="G35" i="11"/>
  <c r="P24" i="11"/>
  <c r="L19" i="11"/>
  <c r="J46" i="11"/>
  <c r="H46" i="11"/>
  <c r="R33" i="11"/>
  <c r="S55" i="11"/>
  <c r="N17" i="11"/>
  <c r="F14" i="11"/>
  <c r="F44" i="11"/>
  <c r="M33" i="11"/>
  <c r="K24" i="11"/>
  <c r="I19" i="11"/>
  <c r="E35" i="11"/>
  <c r="H14" i="11"/>
  <c r="Q46" i="11"/>
  <c r="M50" i="11"/>
  <c r="K50" i="11"/>
  <c r="S31" i="11"/>
  <c r="L46" i="11"/>
  <c r="R23" i="11"/>
  <c r="Q50" i="11"/>
  <c r="H11" i="11"/>
  <c r="L11" i="11"/>
  <c r="Q9" i="11"/>
  <c r="K22" i="11"/>
  <c r="E11" i="11"/>
  <c r="BN59" i="11"/>
  <c r="A77" i="11" s="1"/>
  <c r="A94" i="3" s="1"/>
  <c r="N8" i="11"/>
  <c r="N46" i="11"/>
  <c r="N55" i="11"/>
  <c r="F33" i="11"/>
  <c r="O8" i="11"/>
  <c r="O19" i="11"/>
  <c r="O44" i="11"/>
  <c r="M8" i="11"/>
  <c r="M17" i="11"/>
  <c r="M24" i="11"/>
  <c r="K19" i="11"/>
  <c r="K44" i="11"/>
  <c r="I8" i="11"/>
  <c r="I17" i="11"/>
  <c r="I24" i="11"/>
  <c r="G33" i="11"/>
  <c r="G46" i="11"/>
  <c r="E24" i="11"/>
  <c r="E19" i="11"/>
  <c r="E33" i="11"/>
  <c r="P19" i="11"/>
  <c r="P33" i="11"/>
  <c r="P44" i="11"/>
  <c r="L17" i="11"/>
  <c r="L24" i="11"/>
  <c r="J19" i="11"/>
  <c r="J24" i="11"/>
  <c r="H24" i="11"/>
  <c r="H35" i="11"/>
  <c r="H55" i="11"/>
  <c r="S44" i="11"/>
  <c r="Q24" i="11"/>
  <c r="R44" i="11"/>
  <c r="Q35" i="11"/>
  <c r="N35" i="11"/>
  <c r="F46" i="11"/>
  <c r="F55" i="11"/>
  <c r="O14" i="11"/>
  <c r="O35" i="11"/>
  <c r="O46" i="11"/>
  <c r="M44" i="11"/>
  <c r="M35" i="11"/>
  <c r="K14" i="11"/>
  <c r="K33" i="11"/>
  <c r="K46" i="11"/>
  <c r="I44" i="11"/>
  <c r="I35" i="11"/>
  <c r="G14" i="11"/>
  <c r="G24" i="11"/>
  <c r="G44" i="11"/>
  <c r="E8" i="11"/>
  <c r="E14" i="11"/>
  <c r="E55" i="11"/>
  <c r="E42" i="11"/>
  <c r="P17" i="11"/>
  <c r="P42" i="11"/>
  <c r="L35" i="11"/>
  <c r="J14" i="11"/>
  <c r="J35" i="11"/>
  <c r="J44" i="11"/>
  <c r="H17" i="11"/>
  <c r="Q14" i="11"/>
  <c r="S14" i="11"/>
  <c r="Q44" i="11"/>
  <c r="R8" i="11"/>
  <c r="Q19" i="11"/>
  <c r="S35" i="11"/>
  <c r="S19" i="11"/>
  <c r="N19" i="11"/>
  <c r="N24" i="11"/>
  <c r="N44" i="11"/>
  <c r="F19" i="11"/>
  <c r="F24" i="11"/>
  <c r="O17" i="11"/>
  <c r="O42" i="11"/>
  <c r="M14" i="11"/>
  <c r="M55" i="11"/>
  <c r="M42" i="11"/>
  <c r="K8" i="11"/>
  <c r="K17" i="11"/>
  <c r="K35" i="11"/>
  <c r="I14" i="11"/>
  <c r="I55" i="11"/>
  <c r="I46" i="11"/>
  <c r="G17" i="11"/>
  <c r="G55" i="11"/>
  <c r="E17" i="11"/>
  <c r="E46" i="11"/>
  <c r="P18" i="11"/>
  <c r="P8" i="11"/>
  <c r="P46" i="11"/>
  <c r="L14" i="11"/>
  <c r="L8" i="11"/>
  <c r="L42" i="11"/>
  <c r="L44" i="11"/>
  <c r="J17" i="11"/>
  <c r="J55" i="11"/>
  <c r="H19" i="11"/>
  <c r="H33" i="11"/>
  <c r="R55" i="11"/>
  <c r="R17" i="11"/>
  <c r="Q17" i="11"/>
  <c r="P50" i="11"/>
  <c r="M38" i="11"/>
  <c r="R7" i="11"/>
  <c r="R46" i="11"/>
  <c r="M34" i="11"/>
  <c r="K20" i="11"/>
  <c r="E31" i="11"/>
  <c r="R20" i="11"/>
  <c r="N13" i="11"/>
  <c r="M10" i="11"/>
  <c r="I31" i="11"/>
  <c r="H10" i="11"/>
  <c r="E18" i="11"/>
  <c r="S22" i="11"/>
  <c r="J10" i="11"/>
  <c r="N20" i="11"/>
  <c r="I51" i="11"/>
  <c r="G31" i="11"/>
  <c r="Q31" i="11"/>
  <c r="K31" i="11"/>
  <c r="G13" i="11"/>
  <c r="E13" i="11"/>
  <c r="P31" i="11"/>
  <c r="Q20" i="11"/>
  <c r="N31" i="11"/>
  <c r="N40" i="11"/>
  <c r="F15" i="11"/>
  <c r="O20" i="11"/>
  <c r="M51" i="11"/>
  <c r="I29" i="11"/>
  <c r="G20" i="11"/>
  <c r="J40" i="11"/>
  <c r="R51" i="11"/>
  <c r="S10" i="11"/>
  <c r="M9" i="11"/>
  <c r="K11" i="11"/>
  <c r="K47" i="11"/>
  <c r="I53" i="11"/>
  <c r="G16" i="11"/>
  <c r="J9" i="11"/>
  <c r="J22" i="11"/>
  <c r="R6" i="11"/>
  <c r="Q25" i="11"/>
  <c r="S25" i="11"/>
  <c r="N27" i="11"/>
  <c r="M25" i="11"/>
  <c r="I36" i="11"/>
  <c r="P11" i="11"/>
  <c r="P27" i="11"/>
  <c r="P53" i="11"/>
  <c r="L27" i="11"/>
  <c r="J53" i="11"/>
  <c r="H27" i="11"/>
  <c r="H53" i="11"/>
  <c r="R27" i="11"/>
  <c r="N11" i="11"/>
  <c r="N47" i="11"/>
  <c r="O25" i="11"/>
  <c r="O47" i="11"/>
  <c r="G6" i="11"/>
  <c r="E27" i="11"/>
  <c r="R16" i="11"/>
  <c r="J50" i="11"/>
  <c r="R43" i="11"/>
  <c r="N15" i="11"/>
  <c r="F34" i="11"/>
  <c r="F29" i="11"/>
  <c r="F51" i="11"/>
  <c r="O10" i="11"/>
  <c r="O29" i="11"/>
  <c r="M29" i="11"/>
  <c r="K13" i="11"/>
  <c r="K29" i="11"/>
  <c r="K51" i="11"/>
  <c r="I13" i="11"/>
  <c r="G15" i="11"/>
  <c r="G29" i="11"/>
  <c r="E15" i="11"/>
  <c r="E29" i="11"/>
  <c r="E51" i="11"/>
  <c r="P20" i="11"/>
  <c r="P10" i="11"/>
  <c r="L10" i="11"/>
  <c r="L31" i="11"/>
  <c r="J34" i="11"/>
  <c r="J13" i="11"/>
  <c r="H20" i="11"/>
  <c r="H13" i="11"/>
  <c r="H29" i="11"/>
  <c r="R15" i="11"/>
  <c r="Q34" i="11"/>
  <c r="R13" i="11"/>
  <c r="S34" i="11"/>
  <c r="R40" i="11"/>
  <c r="Q51" i="11"/>
  <c r="Q29" i="11"/>
  <c r="Q15" i="11"/>
  <c r="S51" i="11"/>
  <c r="S29" i="11"/>
  <c r="Z59" i="11"/>
  <c r="A63" i="11" s="1"/>
  <c r="A80" i="3" s="1"/>
  <c r="N10" i="11"/>
  <c r="N51" i="11"/>
  <c r="F10" i="11"/>
  <c r="F40" i="11"/>
  <c r="O13" i="11"/>
  <c r="O34" i="11"/>
  <c r="O51" i="11"/>
  <c r="M13" i="11"/>
  <c r="M20" i="11"/>
  <c r="M40" i="11"/>
  <c r="M31" i="11"/>
  <c r="K15" i="11"/>
  <c r="K40" i="11"/>
  <c r="K34" i="11"/>
  <c r="I15" i="11"/>
  <c r="I40" i="11"/>
  <c r="I34" i="11"/>
  <c r="G40" i="11"/>
  <c r="G51" i="11"/>
  <c r="E40" i="11"/>
  <c r="P13" i="11"/>
  <c r="P34" i="11"/>
  <c r="P29" i="11"/>
  <c r="L20" i="11"/>
  <c r="L13" i="11"/>
  <c r="J20" i="11"/>
  <c r="J15" i="11"/>
  <c r="J51" i="11"/>
  <c r="H15" i="11"/>
  <c r="H34" i="11"/>
  <c r="H40" i="11"/>
  <c r="H51" i="11"/>
  <c r="Q40" i="11"/>
  <c r="R34" i="11"/>
  <c r="R10" i="11"/>
  <c r="Q13" i="11"/>
  <c r="S15" i="11"/>
  <c r="N34" i="11"/>
  <c r="N29" i="11"/>
  <c r="F20" i="11"/>
  <c r="F13" i="11"/>
  <c r="F31" i="11"/>
  <c r="O15" i="11"/>
  <c r="O40" i="11"/>
  <c r="O31" i="11"/>
  <c r="M15" i="11"/>
  <c r="K10" i="11"/>
  <c r="I10" i="11"/>
  <c r="I20" i="11"/>
  <c r="G10" i="11"/>
  <c r="G34" i="11"/>
  <c r="E10" i="11"/>
  <c r="E20" i="11"/>
  <c r="E34" i="11"/>
  <c r="P15" i="11"/>
  <c r="P40" i="11"/>
  <c r="L29" i="11"/>
  <c r="J31" i="11"/>
  <c r="J29" i="11"/>
  <c r="H31" i="11"/>
  <c r="AG59" i="11"/>
  <c r="N18" i="11"/>
  <c r="F32" i="11"/>
  <c r="O18" i="11"/>
  <c r="O48" i="11"/>
  <c r="M48" i="11"/>
  <c r="K43" i="11"/>
  <c r="K48" i="11"/>
  <c r="I49" i="11"/>
  <c r="G21" i="11"/>
  <c r="E7" i="11"/>
  <c r="P21" i="11"/>
  <c r="P48" i="11"/>
  <c r="L21" i="11"/>
  <c r="L32" i="11"/>
  <c r="J12" i="11"/>
  <c r="J48" i="11"/>
  <c r="H12" i="11"/>
  <c r="H23" i="11"/>
  <c r="H50" i="11"/>
  <c r="Q12" i="11"/>
  <c r="R49" i="11"/>
  <c r="Q49" i="11"/>
  <c r="Q21" i="11"/>
  <c r="S49" i="11"/>
  <c r="N50" i="11"/>
  <c r="N43" i="11"/>
  <c r="F12" i="11"/>
  <c r="F23" i="11"/>
  <c r="F48" i="11"/>
  <c r="O12" i="11"/>
  <c r="O23" i="11"/>
  <c r="O49" i="11"/>
  <c r="M21" i="11"/>
  <c r="M32" i="11"/>
  <c r="M49" i="11"/>
  <c r="K21" i="11"/>
  <c r="K49" i="11"/>
  <c r="I21" i="11"/>
  <c r="I18" i="11"/>
  <c r="I32" i="11"/>
  <c r="I43" i="11"/>
  <c r="I50" i="11"/>
  <c r="G12" i="11"/>
  <c r="G23" i="11"/>
  <c r="E48" i="11"/>
  <c r="P12" i="11"/>
  <c r="P23" i="11"/>
  <c r="P49" i="11"/>
  <c r="L12" i="11"/>
  <c r="L23" i="11"/>
  <c r="L48" i="11"/>
  <c r="J32" i="11"/>
  <c r="J7" i="11"/>
  <c r="J23" i="11"/>
  <c r="J49" i="11"/>
  <c r="J43" i="11"/>
  <c r="H18" i="11"/>
  <c r="H7" i="11"/>
  <c r="H43" i="11"/>
  <c r="S12" i="11"/>
  <c r="S48" i="11"/>
  <c r="R21" i="11"/>
  <c r="Q32" i="11"/>
  <c r="Q43" i="11"/>
  <c r="N7" i="11"/>
  <c r="F18" i="11"/>
  <c r="F50" i="11"/>
  <c r="M7" i="11"/>
  <c r="K7" i="11"/>
  <c r="K23" i="11"/>
  <c r="K18" i="11"/>
  <c r="K32" i="11"/>
  <c r="I7" i="11"/>
  <c r="I48" i="11"/>
  <c r="G43" i="11"/>
  <c r="G49" i="11"/>
  <c r="E12" i="11"/>
  <c r="E23" i="11"/>
  <c r="E43" i="11"/>
  <c r="P32" i="11"/>
  <c r="P43" i="11"/>
  <c r="L18" i="11"/>
  <c r="L43" i="11"/>
  <c r="J21" i="11"/>
  <c r="Q23" i="11"/>
  <c r="F6" i="11"/>
  <c r="F16" i="11"/>
  <c r="F22" i="11"/>
  <c r="F25" i="11"/>
  <c r="F36" i="11"/>
  <c r="O6" i="11"/>
  <c r="O16" i="11"/>
  <c r="O53" i="11"/>
  <c r="M27" i="11"/>
  <c r="M11" i="11"/>
  <c r="M18" i="11"/>
  <c r="M47" i="11"/>
  <c r="K36" i="11"/>
  <c r="K25" i="11"/>
  <c r="K53" i="11"/>
  <c r="I6" i="11"/>
  <c r="I16" i="11"/>
  <c r="G9" i="11"/>
  <c r="G27" i="11"/>
  <c r="G50" i="11"/>
  <c r="E22" i="11"/>
  <c r="E53" i="11"/>
  <c r="E25" i="11"/>
  <c r="E50" i="11"/>
  <c r="P25" i="11"/>
  <c r="P47" i="11"/>
  <c r="L50" i="11"/>
  <c r="L53" i="11"/>
  <c r="J11" i="11"/>
  <c r="J18" i="11"/>
  <c r="J47" i="11"/>
  <c r="J27" i="11"/>
  <c r="H25" i="11"/>
  <c r="H47" i="11"/>
  <c r="R11" i="11"/>
  <c r="S16" i="11"/>
  <c r="Q22" i="11"/>
  <c r="S36" i="11"/>
  <c r="S18" i="11"/>
  <c r="S50" i="11"/>
  <c r="Q47" i="11"/>
  <c r="Q7" i="11"/>
  <c r="N6" i="11"/>
  <c r="N16" i="11"/>
  <c r="N22" i="11"/>
  <c r="N25" i="11"/>
  <c r="N36" i="11"/>
  <c r="F9" i="11"/>
  <c r="F53" i="11"/>
  <c r="O9" i="11"/>
  <c r="O27" i="11"/>
  <c r="M53" i="11"/>
  <c r="K6" i="11"/>
  <c r="K16" i="11"/>
  <c r="I9" i="11"/>
  <c r="I27" i="11"/>
  <c r="G22" i="11"/>
  <c r="G11" i="11"/>
  <c r="G47" i="11"/>
  <c r="E6" i="11"/>
  <c r="E16" i="11"/>
  <c r="E36" i="11"/>
  <c r="E47" i="11"/>
  <c r="P6" i="11"/>
  <c r="P16" i="11"/>
  <c r="P36" i="11"/>
  <c r="L6" i="11"/>
  <c r="L16" i="11"/>
  <c r="L36" i="11"/>
  <c r="L47" i="11"/>
  <c r="H6" i="11"/>
  <c r="H16" i="11"/>
  <c r="H36" i="11"/>
  <c r="Q18" i="11"/>
  <c r="R47" i="11"/>
  <c r="R9" i="11"/>
  <c r="R25" i="11"/>
  <c r="R53" i="11"/>
  <c r="R36" i="11"/>
  <c r="R22" i="11"/>
  <c r="Q53" i="11"/>
  <c r="S47" i="11"/>
  <c r="S11" i="11"/>
  <c r="BG59" i="11"/>
  <c r="N9" i="11"/>
  <c r="N53" i="11"/>
  <c r="F11" i="11"/>
  <c r="F47" i="11"/>
  <c r="F27" i="11"/>
  <c r="O22" i="11"/>
  <c r="O11" i="11"/>
  <c r="M22" i="11"/>
  <c r="M6" i="11"/>
  <c r="M16" i="11"/>
  <c r="M36" i="11"/>
  <c r="K9" i="11"/>
  <c r="K27" i="11"/>
  <c r="I22" i="11"/>
  <c r="I11" i="11"/>
  <c r="I25" i="11"/>
  <c r="G36" i="11"/>
  <c r="G25" i="11"/>
  <c r="G53" i="11"/>
  <c r="E9" i="11"/>
  <c r="P9" i="11"/>
  <c r="P22" i="11"/>
  <c r="L9" i="11"/>
  <c r="L25" i="11"/>
  <c r="L22" i="11"/>
  <c r="L38" i="11"/>
  <c r="J6" i="11"/>
  <c r="J16" i="11"/>
  <c r="J36" i="11"/>
  <c r="H9" i="11"/>
  <c r="H41" i="11"/>
  <c r="S6" i="11"/>
  <c r="Q27" i="11"/>
  <c r="BD59" i="11"/>
  <c r="H38" i="11"/>
  <c r="S41" i="11"/>
  <c r="R41" i="11"/>
  <c r="AV57" i="10"/>
  <c r="BA57" i="10"/>
  <c r="AW57" i="10"/>
  <c r="BG57" i="10"/>
  <c r="BJ57" i="10"/>
  <c r="BD57" i="10"/>
  <c r="BL57" i="10"/>
  <c r="AM59" i="11"/>
  <c r="BC57" i="10"/>
  <c r="BF57" i="10"/>
  <c r="BK57" i="10"/>
  <c r="Q41" i="11"/>
  <c r="AZ57" i="10"/>
  <c r="AY57" i="10"/>
  <c r="BB57" i="10"/>
  <c r="AX57" i="10"/>
  <c r="BH57" i="10"/>
  <c r="Q38" i="11"/>
  <c r="N42" i="11"/>
  <c r="F42" i="11"/>
  <c r="I42" i="11"/>
  <c r="H42" i="11"/>
  <c r="Q42" i="11"/>
  <c r="S42" i="11"/>
  <c r="K42" i="11"/>
  <c r="G42" i="11"/>
  <c r="J42" i="11"/>
  <c r="P38" i="11"/>
  <c r="N41" i="11"/>
  <c r="M41" i="11"/>
  <c r="K41" i="11"/>
  <c r="I41" i="11"/>
  <c r="G41" i="11"/>
  <c r="E41" i="11"/>
  <c r="F41" i="11"/>
  <c r="O41" i="11"/>
  <c r="P41" i="11"/>
  <c r="L41" i="11"/>
  <c r="N38" i="11"/>
  <c r="F38" i="11"/>
  <c r="O38" i="11"/>
  <c r="K38" i="11"/>
  <c r="I38" i="11"/>
  <c r="G38" i="11"/>
  <c r="E38" i="11"/>
  <c r="J38" i="11"/>
  <c r="Q30" i="11"/>
  <c r="Q54" i="11"/>
  <c r="S26" i="11"/>
  <c r="R37" i="11"/>
  <c r="R45" i="11"/>
  <c r="R54" i="11"/>
  <c r="R38" i="11"/>
  <c r="R30" i="11"/>
  <c r="R26" i="11"/>
  <c r="Q39" i="11"/>
  <c r="S45" i="11"/>
  <c r="S37" i="11"/>
  <c r="Q26" i="11"/>
  <c r="S28" i="11"/>
  <c r="R39" i="11"/>
  <c r="S52" i="11"/>
  <c r="Q28" i="11"/>
  <c r="S30" i="11"/>
  <c r="Q52" i="11"/>
  <c r="S54" i="11"/>
  <c r="R52" i="11"/>
  <c r="R28" i="11"/>
  <c r="Q45" i="11"/>
  <c r="Q37" i="11"/>
  <c r="S39" i="11"/>
  <c r="N26" i="11"/>
  <c r="N28" i="11"/>
  <c r="N30" i="11"/>
  <c r="N37" i="11"/>
  <c r="N39" i="11"/>
  <c r="N45" i="11"/>
  <c r="N52" i="11"/>
  <c r="N54" i="11"/>
  <c r="F26" i="11"/>
  <c r="F28" i="11"/>
  <c r="F30" i="11"/>
  <c r="F37" i="11"/>
  <c r="F39" i="11"/>
  <c r="F45" i="11"/>
  <c r="F52" i="11"/>
  <c r="F54" i="11"/>
  <c r="O28" i="11"/>
  <c r="O52" i="11"/>
  <c r="O37" i="11"/>
  <c r="M26" i="11"/>
  <c r="M30" i="11"/>
  <c r="M39" i="11"/>
  <c r="M45" i="11"/>
  <c r="M54" i="11"/>
  <c r="K26" i="11"/>
  <c r="K30" i="11"/>
  <c r="K37" i="11"/>
  <c r="K52" i="11"/>
  <c r="I26" i="11"/>
  <c r="I30" i="11"/>
  <c r="I39" i="11"/>
  <c r="I45" i="11"/>
  <c r="I54" i="11"/>
  <c r="G28" i="11"/>
  <c r="G52" i="11"/>
  <c r="G37" i="11"/>
  <c r="E28" i="11"/>
  <c r="E37" i="11"/>
  <c r="E45" i="11"/>
  <c r="E54" i="11"/>
  <c r="P45" i="11"/>
  <c r="P52" i="11"/>
  <c r="P54" i="11"/>
  <c r="L45" i="11"/>
  <c r="L52" i="11"/>
  <c r="L54" i="11"/>
  <c r="J26" i="11"/>
  <c r="J28" i="11"/>
  <c r="J30" i="11"/>
  <c r="J37" i="11"/>
  <c r="J39" i="11"/>
  <c r="J45" i="11"/>
  <c r="J52" i="11"/>
  <c r="J54" i="11"/>
  <c r="H45" i="11"/>
  <c r="H52" i="11"/>
  <c r="H54" i="11"/>
  <c r="O26" i="11"/>
  <c r="O30" i="11"/>
  <c r="O45" i="11"/>
  <c r="O54" i="11"/>
  <c r="O39" i="11"/>
  <c r="M28" i="11"/>
  <c r="M37" i="11"/>
  <c r="M52" i="11"/>
  <c r="K28" i="11"/>
  <c r="K39" i="11"/>
  <c r="K45" i="11"/>
  <c r="K54" i="11"/>
  <c r="I28" i="11"/>
  <c r="I37" i="11"/>
  <c r="I52" i="11"/>
  <c r="G26" i="11"/>
  <c r="G30" i="11"/>
  <c r="G39" i="11"/>
  <c r="E26" i="11"/>
  <c r="E30" i="11"/>
  <c r="E39" i="11"/>
  <c r="P26" i="11"/>
  <c r="P28" i="11"/>
  <c r="P30" i="11"/>
  <c r="P37" i="11"/>
  <c r="P39" i="11"/>
  <c r="L26" i="11"/>
  <c r="L28" i="11"/>
  <c r="L30" i="11"/>
  <c r="L37" i="11"/>
  <c r="L39" i="11"/>
  <c r="AB8" i="10"/>
  <c r="AC8" i="10"/>
  <c r="AD8" i="10"/>
  <c r="AE8" i="10"/>
  <c r="AF8" i="10"/>
  <c r="AG8" i="10"/>
  <c r="AB9" i="10"/>
  <c r="AC9" i="10"/>
  <c r="AD9" i="10"/>
  <c r="AE9" i="10"/>
  <c r="AF9" i="10"/>
  <c r="AG9" i="10"/>
  <c r="AC10" i="10"/>
  <c r="AD10" i="10"/>
  <c r="AF10" i="10"/>
  <c r="AG10" i="10"/>
  <c r="AB11" i="10"/>
  <c r="AC11" i="10"/>
  <c r="AD11" i="10"/>
  <c r="AE11" i="10"/>
  <c r="AF11" i="10"/>
  <c r="AG11" i="10"/>
  <c r="AB13" i="10"/>
  <c r="AC13" i="10"/>
  <c r="AD13" i="10"/>
  <c r="AE13" i="10"/>
  <c r="AF13" i="10"/>
  <c r="AG13" i="10"/>
  <c r="AB14" i="10"/>
  <c r="AC14" i="10"/>
  <c r="AD14" i="10"/>
  <c r="AE14" i="10"/>
  <c r="AF14" i="10"/>
  <c r="AG14" i="10"/>
  <c r="AC15" i="10"/>
  <c r="AD15" i="10"/>
  <c r="AF15" i="10"/>
  <c r="AG15" i="10"/>
  <c r="AB16" i="10"/>
  <c r="AC16" i="10"/>
  <c r="AD16" i="10"/>
  <c r="AE16" i="10"/>
  <c r="AF16" i="10"/>
  <c r="AG16" i="10"/>
  <c r="AB17" i="10"/>
  <c r="AC17" i="10"/>
  <c r="AD17" i="10"/>
  <c r="AE17" i="10"/>
  <c r="AF17" i="10"/>
  <c r="AG17" i="10"/>
  <c r="AB18" i="10"/>
  <c r="AC18" i="10"/>
  <c r="AD18" i="10"/>
  <c r="AE18" i="10"/>
  <c r="AF18" i="10"/>
  <c r="AG18" i="10"/>
  <c r="AB19" i="10"/>
  <c r="AC19" i="10"/>
  <c r="AD19" i="10"/>
  <c r="AE19" i="10"/>
  <c r="AF19" i="10"/>
  <c r="AG19" i="10"/>
  <c r="AC20" i="10"/>
  <c r="AD20" i="10"/>
  <c r="AF20" i="10"/>
  <c r="AG20" i="10"/>
  <c r="AB21" i="10"/>
  <c r="AC21" i="10"/>
  <c r="AD21" i="10"/>
  <c r="AE21" i="10"/>
  <c r="AF21" i="10"/>
  <c r="AG21" i="10"/>
  <c r="AB22" i="10"/>
  <c r="AC22" i="10"/>
  <c r="AD22" i="10"/>
  <c r="AE22" i="10"/>
  <c r="AF22" i="10"/>
  <c r="AG22" i="10"/>
  <c r="AB23" i="10"/>
  <c r="AC23" i="10"/>
  <c r="AD23" i="10"/>
  <c r="AE23" i="10"/>
  <c r="AF23" i="10"/>
  <c r="AG23" i="10"/>
  <c r="AB24" i="10"/>
  <c r="AC24" i="10"/>
  <c r="AD24" i="10"/>
  <c r="AE24" i="10"/>
  <c r="AF24" i="10"/>
  <c r="AG24" i="10"/>
  <c r="AC25" i="10"/>
  <c r="AD25" i="10"/>
  <c r="AF25" i="10"/>
  <c r="AG25" i="10"/>
  <c r="AB26" i="10"/>
  <c r="AC26" i="10"/>
  <c r="AD26" i="10"/>
  <c r="AE26" i="10"/>
  <c r="AF26" i="10"/>
  <c r="AG26" i="10"/>
  <c r="AB27" i="10"/>
  <c r="AC27" i="10"/>
  <c r="AD27" i="10"/>
  <c r="AE27" i="10"/>
  <c r="AF27" i="10"/>
  <c r="AG27" i="10"/>
  <c r="AB28" i="10"/>
  <c r="AC28" i="10"/>
  <c r="AD28" i="10"/>
  <c r="AE28" i="10"/>
  <c r="AF28" i="10"/>
  <c r="AG28" i="10"/>
  <c r="AB29" i="10"/>
  <c r="AC29" i="10"/>
  <c r="AD29" i="10"/>
  <c r="AE29" i="10"/>
  <c r="AF29" i="10"/>
  <c r="AG29" i="10"/>
  <c r="AC30" i="10"/>
  <c r="AD30" i="10"/>
  <c r="AF30" i="10"/>
  <c r="AG30" i="10"/>
  <c r="AB31" i="10"/>
  <c r="AC31" i="10"/>
  <c r="AD31" i="10"/>
  <c r="AE31" i="10"/>
  <c r="AF31" i="10"/>
  <c r="AG31" i="10"/>
  <c r="AB32" i="10"/>
  <c r="AC32" i="10"/>
  <c r="AD32" i="10"/>
  <c r="AE32" i="10"/>
  <c r="AF32" i="10"/>
  <c r="AG32" i="10"/>
  <c r="AB33" i="10"/>
  <c r="AC33" i="10"/>
  <c r="AD33" i="10"/>
  <c r="AE33" i="10"/>
  <c r="AF33" i="10"/>
  <c r="AG33" i="10"/>
  <c r="AB34" i="10"/>
  <c r="AC34" i="10"/>
  <c r="AD34" i="10"/>
  <c r="AE34" i="10"/>
  <c r="AF34" i="10"/>
  <c r="AG34" i="10"/>
  <c r="AC35" i="10"/>
  <c r="AD35" i="10"/>
  <c r="AF35" i="10"/>
  <c r="AG35" i="10"/>
  <c r="AB36" i="10"/>
  <c r="AC36" i="10"/>
  <c r="AD36" i="10"/>
  <c r="AE36" i="10"/>
  <c r="AF36" i="10"/>
  <c r="AG36" i="10"/>
  <c r="AB37" i="10"/>
  <c r="AC37" i="10"/>
  <c r="AD37" i="10"/>
  <c r="AE37" i="10"/>
  <c r="AF37" i="10"/>
  <c r="AG37" i="10"/>
  <c r="AB38" i="10"/>
  <c r="AC38" i="10"/>
  <c r="AD38" i="10"/>
  <c r="AE38" i="10"/>
  <c r="AF38" i="10"/>
  <c r="AG38" i="10"/>
  <c r="AB39" i="10"/>
  <c r="AC39" i="10"/>
  <c r="AD39" i="10"/>
  <c r="AE39" i="10"/>
  <c r="AF39" i="10"/>
  <c r="AG39" i="10"/>
  <c r="AC40" i="10"/>
  <c r="AD40" i="10"/>
  <c r="AF40" i="10"/>
  <c r="AG40" i="10"/>
  <c r="AB41" i="10"/>
  <c r="AC41" i="10"/>
  <c r="AD41" i="10"/>
  <c r="AE41" i="10"/>
  <c r="AF41" i="10"/>
  <c r="AG41" i="10"/>
  <c r="AB42" i="10"/>
  <c r="AC42" i="10"/>
  <c r="AD42" i="10"/>
  <c r="AE42" i="10"/>
  <c r="AF42" i="10"/>
  <c r="AG42" i="10"/>
  <c r="AB43" i="10"/>
  <c r="AC43" i="10"/>
  <c r="AD43" i="10"/>
  <c r="AE43" i="10"/>
  <c r="AF43" i="10"/>
  <c r="AG43" i="10"/>
  <c r="AB44" i="10"/>
  <c r="AC44" i="10"/>
  <c r="AD44" i="10"/>
  <c r="AE44" i="10"/>
  <c r="AF44" i="10"/>
  <c r="AG44" i="10"/>
  <c r="AC45" i="10"/>
  <c r="AD45" i="10"/>
  <c r="AF45" i="10"/>
  <c r="AG45" i="10"/>
  <c r="AB46" i="10"/>
  <c r="AC46" i="10"/>
  <c r="AD46" i="10"/>
  <c r="AE46" i="10"/>
  <c r="AF46" i="10"/>
  <c r="AG46" i="10"/>
  <c r="AB47" i="10"/>
  <c r="AC47" i="10"/>
  <c r="AD47" i="10"/>
  <c r="AE47" i="10"/>
  <c r="AF47" i="10"/>
  <c r="AG47" i="10"/>
  <c r="AB48" i="10"/>
  <c r="AC48" i="10"/>
  <c r="AD48" i="10"/>
  <c r="AE48" i="10"/>
  <c r="AF48" i="10"/>
  <c r="AG48" i="10"/>
  <c r="AB49" i="10"/>
  <c r="AC49" i="10"/>
  <c r="AD49" i="10"/>
  <c r="AE49" i="10"/>
  <c r="AF49" i="10"/>
  <c r="AG49" i="10"/>
  <c r="AC50" i="10"/>
  <c r="AD50" i="10"/>
  <c r="AF50" i="10"/>
  <c r="AG50" i="10"/>
  <c r="AB51" i="10"/>
  <c r="AC51" i="10"/>
  <c r="AD51" i="10"/>
  <c r="AE51" i="10"/>
  <c r="AF51" i="10"/>
  <c r="AG51" i="10"/>
  <c r="AB52" i="10"/>
  <c r="AC52" i="10"/>
  <c r="AD52" i="10"/>
  <c r="AE52" i="10"/>
  <c r="AF52" i="10"/>
  <c r="AG52" i="10"/>
  <c r="AB53" i="10"/>
  <c r="AC53" i="10"/>
  <c r="AD53" i="10"/>
  <c r="AE53" i="10"/>
  <c r="AF53" i="10"/>
  <c r="AG53" i="10"/>
  <c r="AB54" i="10"/>
  <c r="AC54" i="10"/>
  <c r="AD54" i="10"/>
  <c r="AE54" i="10"/>
  <c r="AF54" i="10"/>
  <c r="AG54" i="10"/>
  <c r="AC55" i="10"/>
  <c r="AD55" i="10"/>
  <c r="AF55" i="10"/>
  <c r="AG55" i="10"/>
  <c r="AC6" i="10"/>
  <c r="AD6" i="10"/>
  <c r="AE6" i="10"/>
  <c r="AF6" i="10"/>
  <c r="AG6" i="10"/>
  <c r="AB6" i="10"/>
  <c r="X8" i="10"/>
  <c r="Y8" i="10"/>
  <c r="Z8" i="10"/>
  <c r="X9" i="10"/>
  <c r="Y9" i="10"/>
  <c r="Z9" i="10"/>
  <c r="Y10" i="10"/>
  <c r="Z10" i="10"/>
  <c r="X11" i="10"/>
  <c r="Y11" i="10"/>
  <c r="Z11" i="10"/>
  <c r="X13" i="10"/>
  <c r="Y13" i="10"/>
  <c r="Z13" i="10"/>
  <c r="X14" i="10"/>
  <c r="Y14" i="10"/>
  <c r="Z14" i="10"/>
  <c r="Y15" i="10"/>
  <c r="Z15" i="10"/>
  <c r="X16" i="10"/>
  <c r="Y16" i="10"/>
  <c r="Z16" i="10"/>
  <c r="X17" i="10"/>
  <c r="Y17" i="10"/>
  <c r="Z17" i="10"/>
  <c r="X18" i="10"/>
  <c r="Y18" i="10"/>
  <c r="Z18" i="10"/>
  <c r="X19" i="10"/>
  <c r="Y19" i="10"/>
  <c r="Z19" i="10"/>
  <c r="Y20" i="10"/>
  <c r="Z20" i="10"/>
  <c r="X21" i="10"/>
  <c r="Y21" i="10"/>
  <c r="Z21" i="10"/>
  <c r="X22" i="10"/>
  <c r="Y22" i="10"/>
  <c r="Z22" i="10"/>
  <c r="X23" i="10"/>
  <c r="Y23" i="10"/>
  <c r="Z23" i="10"/>
  <c r="X24" i="10"/>
  <c r="Y24" i="10"/>
  <c r="Z24" i="10"/>
  <c r="Y25" i="10"/>
  <c r="Z25" i="10"/>
  <c r="X26" i="10"/>
  <c r="Y26" i="10"/>
  <c r="Z26" i="10"/>
  <c r="X27" i="10"/>
  <c r="Y27" i="10"/>
  <c r="Z27" i="10"/>
  <c r="X28" i="10"/>
  <c r="Y28" i="10"/>
  <c r="Z28" i="10"/>
  <c r="X29" i="10"/>
  <c r="Y29" i="10"/>
  <c r="Z29" i="10"/>
  <c r="Y30" i="10"/>
  <c r="Z30" i="10"/>
  <c r="X31" i="10"/>
  <c r="Y31" i="10"/>
  <c r="Z31" i="10"/>
  <c r="X32" i="10"/>
  <c r="Y32" i="10"/>
  <c r="Z32" i="10"/>
  <c r="X33" i="10"/>
  <c r="Y33" i="10"/>
  <c r="Z33" i="10"/>
  <c r="X34" i="10"/>
  <c r="Y34" i="10"/>
  <c r="Z34" i="10"/>
  <c r="Y35" i="10"/>
  <c r="Z35" i="10"/>
  <c r="X36" i="10"/>
  <c r="Y36" i="10"/>
  <c r="Z36" i="10"/>
  <c r="X37" i="10"/>
  <c r="Y37" i="10"/>
  <c r="Z37" i="10"/>
  <c r="X38" i="10"/>
  <c r="Y38" i="10"/>
  <c r="Z38" i="10"/>
  <c r="X39" i="10"/>
  <c r="Y39" i="10"/>
  <c r="Z39" i="10"/>
  <c r="Y40" i="10"/>
  <c r="Z40" i="10"/>
  <c r="X41" i="10"/>
  <c r="Y41" i="10"/>
  <c r="Z41" i="10"/>
  <c r="X42" i="10"/>
  <c r="Y42" i="10"/>
  <c r="Z42" i="10"/>
  <c r="X43" i="10"/>
  <c r="Y43" i="10"/>
  <c r="Z43" i="10"/>
  <c r="X44" i="10"/>
  <c r="Y44" i="10"/>
  <c r="Z44" i="10"/>
  <c r="Y45" i="10"/>
  <c r="Z45" i="10"/>
  <c r="X46" i="10"/>
  <c r="Y46" i="10"/>
  <c r="Z46" i="10"/>
  <c r="X47" i="10"/>
  <c r="Y47" i="10"/>
  <c r="Z47" i="10"/>
  <c r="X48" i="10"/>
  <c r="Y48" i="10"/>
  <c r="Z48" i="10"/>
  <c r="X49" i="10"/>
  <c r="Y49" i="10"/>
  <c r="Z49" i="10"/>
  <c r="Y50" i="10"/>
  <c r="Z50" i="10"/>
  <c r="X51" i="10"/>
  <c r="Y51" i="10"/>
  <c r="Z51" i="10"/>
  <c r="X52" i="10"/>
  <c r="Y52" i="10"/>
  <c r="Z52" i="10"/>
  <c r="X53" i="10"/>
  <c r="Y53" i="10"/>
  <c r="Z53" i="10"/>
  <c r="X54" i="10"/>
  <c r="Y54" i="10"/>
  <c r="Z54" i="10"/>
  <c r="Y55" i="10"/>
  <c r="Z55" i="10"/>
  <c r="Y6" i="10"/>
  <c r="Z6" i="10"/>
  <c r="X6" i="10"/>
  <c r="C7" i="10"/>
  <c r="C8" i="10"/>
  <c r="C9" i="10"/>
  <c r="C10" i="10"/>
  <c r="C11" i="10"/>
  <c r="C12" i="10"/>
  <c r="C13" i="10"/>
  <c r="C14" i="10"/>
  <c r="C15" i="10"/>
  <c r="C16" i="10"/>
  <c r="C17" i="10"/>
  <c r="C18" i="10"/>
  <c r="C19" i="10"/>
  <c r="C20" i="10"/>
  <c r="C21" i="10"/>
  <c r="C22" i="10"/>
  <c r="C23" i="10"/>
  <c r="C24" i="10"/>
  <c r="C25" i="10"/>
  <c r="C26" i="10"/>
  <c r="C27" i="10"/>
  <c r="C28" i="10"/>
  <c r="C29" i="10"/>
  <c r="C30" i="10"/>
  <c r="C31" i="10"/>
  <c r="C32" i="10"/>
  <c r="C33" i="10"/>
  <c r="C34" i="10"/>
  <c r="C35" i="10"/>
  <c r="C36" i="10"/>
  <c r="C37" i="10"/>
  <c r="C38" i="10"/>
  <c r="C39" i="10"/>
  <c r="C40" i="10"/>
  <c r="C41" i="10"/>
  <c r="C42" i="10"/>
  <c r="C43" i="10"/>
  <c r="C44" i="10"/>
  <c r="C45" i="10"/>
  <c r="C46" i="10"/>
  <c r="C47" i="10"/>
  <c r="C48" i="10"/>
  <c r="C49" i="10"/>
  <c r="C50" i="10"/>
  <c r="C51" i="10"/>
  <c r="C52" i="10"/>
  <c r="C53" i="10"/>
  <c r="C54" i="10"/>
  <c r="C55" i="10"/>
  <c r="C6" i="10"/>
  <c r="A53" i="10"/>
  <c r="A54" i="10"/>
  <c r="A55" i="10"/>
  <c r="A37" i="10"/>
  <c r="A38" i="10"/>
  <c r="A39" i="10"/>
  <c r="A40" i="10"/>
  <c r="A41" i="10"/>
  <c r="A42" i="10"/>
  <c r="A43" i="10"/>
  <c r="A44" i="10"/>
  <c r="A45" i="10"/>
  <c r="A46" i="10"/>
  <c r="A47" i="10"/>
  <c r="A48" i="10"/>
  <c r="A49" i="10"/>
  <c r="A50" i="10"/>
  <c r="A51" i="10"/>
  <c r="A52" i="10"/>
  <c r="A7" i="10"/>
  <c r="A8" i="10"/>
  <c r="A9" i="10"/>
  <c r="A10" i="10"/>
  <c r="A11" i="10"/>
  <c r="A12" i="10"/>
  <c r="A13" i="10"/>
  <c r="A14" i="10"/>
  <c r="A15" i="10"/>
  <c r="A16" i="10"/>
  <c r="A17" i="10"/>
  <c r="A18" i="10"/>
  <c r="A19" i="10"/>
  <c r="A20" i="10"/>
  <c r="A21" i="10"/>
  <c r="A22" i="10"/>
  <c r="A23" i="10"/>
  <c r="A24" i="10"/>
  <c r="A25" i="10"/>
  <c r="A26" i="10"/>
  <c r="A27" i="10"/>
  <c r="A28" i="10"/>
  <c r="A29" i="10"/>
  <c r="A30" i="10"/>
  <c r="A31" i="10"/>
  <c r="A32" i="10"/>
  <c r="A33" i="10"/>
  <c r="A34" i="10"/>
  <c r="A35" i="10"/>
  <c r="A36" i="10"/>
  <c r="A6" i="10"/>
  <c r="F4" i="10"/>
  <c r="F5" i="10" s="1"/>
  <c r="G4" i="10"/>
  <c r="G5" i="10" s="1"/>
  <c r="H4" i="10"/>
  <c r="H5" i="10" s="1"/>
  <c r="I4" i="10"/>
  <c r="I5" i="10" s="1"/>
  <c r="J4" i="10"/>
  <c r="J5" i="10" s="1"/>
  <c r="K4" i="10"/>
  <c r="K5" i="10" s="1"/>
  <c r="L4" i="10"/>
  <c r="L5" i="10" s="1"/>
  <c r="M4" i="10"/>
  <c r="M5" i="10" s="1"/>
  <c r="N4" i="10"/>
  <c r="N5" i="10" s="1"/>
  <c r="O4" i="10"/>
  <c r="O5" i="10" s="1"/>
  <c r="P4" i="10"/>
  <c r="P5" i="10" s="1"/>
  <c r="E4" i="10"/>
  <c r="E5" i="10" s="1"/>
  <c r="M302" i="73" l="1"/>
  <c r="L303" i="73"/>
  <c r="K2" i="11"/>
  <c r="J5" i="3" s="1"/>
  <c r="D55" i="10"/>
  <c r="M55" i="10" s="1"/>
  <c r="A69" i="11"/>
  <c r="A86" i="3" s="1"/>
  <c r="D53" i="10"/>
  <c r="G53" i="10" s="1"/>
  <c r="AX59" i="10"/>
  <c r="BA59" i="10"/>
  <c r="BL59" i="10"/>
  <c r="A75" i="10" s="1"/>
  <c r="A92" i="1" s="1"/>
  <c r="Z57" i="10"/>
  <c r="AE57" i="10"/>
  <c r="BH59" i="10"/>
  <c r="A73" i="10" s="1"/>
  <c r="A90" i="1" s="1"/>
  <c r="AG57" i="10"/>
  <c r="Y57" i="10"/>
  <c r="AB57" i="10"/>
  <c r="AD57" i="10"/>
  <c r="AC57" i="10"/>
  <c r="D6" i="10"/>
  <c r="H6" i="10" s="1"/>
  <c r="X57" i="10"/>
  <c r="AF57" i="10"/>
  <c r="BD59" i="10"/>
  <c r="D54" i="10"/>
  <c r="G54" i="10" s="1"/>
  <c r="D31" i="10"/>
  <c r="N31" i="10" s="1"/>
  <c r="D23" i="10"/>
  <c r="H23" i="10" s="1"/>
  <c r="D15" i="10"/>
  <c r="N15" i="10" s="1"/>
  <c r="D7" i="10"/>
  <c r="E7" i="10" s="1"/>
  <c r="D47" i="10"/>
  <c r="J47" i="10" s="1"/>
  <c r="D39" i="10"/>
  <c r="G39" i="10" s="1"/>
  <c r="D36" i="10"/>
  <c r="E36" i="10" s="1"/>
  <c r="D34" i="10"/>
  <c r="P34" i="10" s="1"/>
  <c r="D32" i="10"/>
  <c r="L32" i="10" s="1"/>
  <c r="D30" i="10"/>
  <c r="L30" i="10" s="1"/>
  <c r="D28" i="10"/>
  <c r="P28" i="10" s="1"/>
  <c r="D26" i="10"/>
  <c r="L26" i="10" s="1"/>
  <c r="D24" i="10"/>
  <c r="H24" i="10" s="1"/>
  <c r="D22" i="10"/>
  <c r="J22" i="10" s="1"/>
  <c r="D20" i="10"/>
  <c r="P20" i="10" s="1"/>
  <c r="D18" i="10"/>
  <c r="P18" i="10" s="1"/>
  <c r="D16" i="10"/>
  <c r="H16" i="10" s="1"/>
  <c r="D14" i="10"/>
  <c r="L14" i="10" s="1"/>
  <c r="D12" i="10"/>
  <c r="O12" i="10" s="1"/>
  <c r="D10" i="10"/>
  <c r="L10" i="10" s="1"/>
  <c r="D8" i="10"/>
  <c r="L8" i="10" s="1"/>
  <c r="D52" i="10"/>
  <c r="O52" i="10" s="1"/>
  <c r="D50" i="10"/>
  <c r="H50" i="10" s="1"/>
  <c r="D48" i="10"/>
  <c r="N48" i="10" s="1"/>
  <c r="D46" i="10"/>
  <c r="H46" i="10" s="1"/>
  <c r="D44" i="10"/>
  <c r="L44" i="10" s="1"/>
  <c r="D42" i="10"/>
  <c r="P42" i="10" s="1"/>
  <c r="D40" i="10"/>
  <c r="L40" i="10" s="1"/>
  <c r="D38" i="10"/>
  <c r="L38" i="10" s="1"/>
  <c r="D51" i="10"/>
  <c r="J51" i="10" s="1"/>
  <c r="D49" i="10"/>
  <c r="L49" i="10" s="1"/>
  <c r="D45" i="10"/>
  <c r="L45" i="10" s="1"/>
  <c r="D43" i="10"/>
  <c r="L43" i="10" s="1"/>
  <c r="D41" i="10"/>
  <c r="J41" i="10" s="1"/>
  <c r="D37" i="10"/>
  <c r="H37" i="10" s="1"/>
  <c r="D35" i="10"/>
  <c r="K35" i="10" s="1"/>
  <c r="D33" i="10"/>
  <c r="P33" i="10" s="1"/>
  <c r="D29" i="10"/>
  <c r="P29" i="10" s="1"/>
  <c r="D27" i="10"/>
  <c r="L27" i="10" s="1"/>
  <c r="D25" i="10"/>
  <c r="P25" i="10" s="1"/>
  <c r="D21" i="10"/>
  <c r="O21" i="10" s="1"/>
  <c r="D19" i="10"/>
  <c r="L19" i="10" s="1"/>
  <c r="D17" i="10"/>
  <c r="L17" i="10" s="1"/>
  <c r="D13" i="10"/>
  <c r="P13" i="10" s="1"/>
  <c r="D11" i="10"/>
  <c r="P11" i="10" s="1"/>
  <c r="D9" i="10"/>
  <c r="P9" i="10" s="1"/>
  <c r="M303" i="73" l="1"/>
  <c r="L304" i="73"/>
  <c r="I55" i="10"/>
  <c r="F55" i="10"/>
  <c r="J55" i="10"/>
  <c r="N55" i="10"/>
  <c r="E55" i="10"/>
  <c r="O55" i="10"/>
  <c r="L55" i="10"/>
  <c r="G55" i="10"/>
  <c r="K55" i="10"/>
  <c r="H55" i="10"/>
  <c r="P55" i="10"/>
  <c r="G6" i="10"/>
  <c r="O6" i="10"/>
  <c r="F22" i="10"/>
  <c r="H53" i="10"/>
  <c r="P53" i="10"/>
  <c r="I6" i="10"/>
  <c r="E6" i="10"/>
  <c r="M53" i="10"/>
  <c r="J53" i="10"/>
  <c r="E53" i="10"/>
  <c r="O53" i="10"/>
  <c r="F53" i="10"/>
  <c r="N53" i="10"/>
  <c r="K53" i="10"/>
  <c r="K6" i="10"/>
  <c r="I53" i="10"/>
  <c r="L53" i="10"/>
  <c r="M6" i="10"/>
  <c r="A69" i="10"/>
  <c r="A86" i="1" s="1"/>
  <c r="M54" i="10"/>
  <c r="K2" i="10"/>
  <c r="L34" i="10"/>
  <c r="O14" i="10"/>
  <c r="G30" i="10"/>
  <c r="P7" i="10"/>
  <c r="L6" i="10"/>
  <c r="N6" i="10"/>
  <c r="AG59" i="10"/>
  <c r="J6" i="10"/>
  <c r="Z59" i="10"/>
  <c r="A63" i="10" s="1"/>
  <c r="A80" i="1" s="1"/>
  <c r="F6" i="10"/>
  <c r="P6" i="10"/>
  <c r="AD59" i="10"/>
  <c r="P50" i="10"/>
  <c r="G22" i="10"/>
  <c r="O54" i="10"/>
  <c r="P26" i="10"/>
  <c r="I10" i="10"/>
  <c r="G14" i="10"/>
  <c r="K18" i="10"/>
  <c r="G26" i="10"/>
  <c r="K34" i="10"/>
  <c r="P10" i="10"/>
  <c r="P23" i="10"/>
  <c r="P30" i="10"/>
  <c r="H31" i="10"/>
  <c r="N39" i="10"/>
  <c r="I48" i="10"/>
  <c r="P14" i="10"/>
  <c r="F48" i="10"/>
  <c r="J52" i="10"/>
  <c r="E10" i="10"/>
  <c r="M10" i="10"/>
  <c r="K14" i="10"/>
  <c r="G18" i="10"/>
  <c r="O18" i="10"/>
  <c r="O22" i="10"/>
  <c r="O26" i="10"/>
  <c r="O30" i="10"/>
  <c r="K40" i="10"/>
  <c r="O51" i="10"/>
  <c r="H10" i="10"/>
  <c r="H14" i="10"/>
  <c r="L18" i="10"/>
  <c r="N22" i="10"/>
  <c r="H26" i="10"/>
  <c r="H30" i="10"/>
  <c r="J54" i="10"/>
  <c r="G19" i="10"/>
  <c r="K39" i="10"/>
  <c r="M9" i="10"/>
  <c r="G13" i="10"/>
  <c r="K25" i="10"/>
  <c r="G35" i="10"/>
  <c r="E9" i="10"/>
  <c r="O13" i="10"/>
  <c r="O19" i="10"/>
  <c r="G41" i="10"/>
  <c r="E15" i="10"/>
  <c r="O20" i="10"/>
  <c r="M31" i="10"/>
  <c r="I9" i="10"/>
  <c r="K13" i="10"/>
  <c r="K19" i="10"/>
  <c r="K29" i="10"/>
  <c r="O35" i="10"/>
  <c r="G45" i="10"/>
  <c r="M15" i="10"/>
  <c r="E31" i="10"/>
  <c r="P15" i="10"/>
  <c r="L9" i="10"/>
  <c r="P19" i="10"/>
  <c r="K12" i="10"/>
  <c r="I15" i="10"/>
  <c r="G16" i="10"/>
  <c r="G24" i="10"/>
  <c r="I31" i="10"/>
  <c r="E32" i="10"/>
  <c r="M36" i="10"/>
  <c r="O50" i="10"/>
  <c r="H15" i="10"/>
  <c r="L21" i="10"/>
  <c r="H28" i="10"/>
  <c r="P31" i="10"/>
  <c r="F39" i="10"/>
  <c r="L13" i="10"/>
  <c r="H19" i="10"/>
  <c r="L25" i="10"/>
  <c r="H29" i="10"/>
  <c r="N35" i="10"/>
  <c r="I47" i="10"/>
  <c r="G9" i="10"/>
  <c r="K9" i="10"/>
  <c r="O9" i="10"/>
  <c r="G10" i="10"/>
  <c r="K10" i="10"/>
  <c r="O10" i="10"/>
  <c r="E13" i="10"/>
  <c r="I13" i="10"/>
  <c r="M13" i="10"/>
  <c r="E14" i="10"/>
  <c r="I14" i="10"/>
  <c r="M14" i="10"/>
  <c r="E18" i="10"/>
  <c r="I18" i="10"/>
  <c r="M18" i="10"/>
  <c r="E19" i="10"/>
  <c r="I19" i="10"/>
  <c r="M19" i="10"/>
  <c r="K22" i="10"/>
  <c r="I23" i="10"/>
  <c r="G25" i="10"/>
  <c r="O25" i="10"/>
  <c r="K26" i="10"/>
  <c r="G29" i="10"/>
  <c r="O29" i="10"/>
  <c r="K30" i="10"/>
  <c r="G34" i="10"/>
  <c r="O34" i="10"/>
  <c r="G40" i="10"/>
  <c r="O40" i="10"/>
  <c r="G44" i="10"/>
  <c r="K47" i="10"/>
  <c r="H9" i="10"/>
  <c r="H13" i="10"/>
  <c r="H18" i="10"/>
  <c r="H25" i="10"/>
  <c r="H34" i="10"/>
  <c r="F54" i="10"/>
  <c r="N54" i="10"/>
  <c r="N9" i="10"/>
  <c r="J9" i="10"/>
  <c r="F9" i="10"/>
  <c r="N13" i="10"/>
  <c r="J13" i="10"/>
  <c r="F13" i="10"/>
  <c r="N19" i="10"/>
  <c r="J19" i="10"/>
  <c r="F19" i="10"/>
  <c r="N25" i="10"/>
  <c r="J25" i="10"/>
  <c r="F25" i="10"/>
  <c r="M25" i="10"/>
  <c r="I25" i="10"/>
  <c r="E25" i="10"/>
  <c r="N29" i="10"/>
  <c r="L29" i="10"/>
  <c r="M29" i="10"/>
  <c r="I29" i="10"/>
  <c r="E29" i="10"/>
  <c r="P35" i="10"/>
  <c r="F35" i="10"/>
  <c r="M35" i="10"/>
  <c r="I35" i="10"/>
  <c r="E35" i="10"/>
  <c r="O41" i="10"/>
  <c r="K41" i="10"/>
  <c r="E41" i="10"/>
  <c r="O45" i="10"/>
  <c r="M45" i="10"/>
  <c r="K51" i="10"/>
  <c r="I51" i="10"/>
  <c r="N40" i="10"/>
  <c r="P40" i="10"/>
  <c r="H40" i="10"/>
  <c r="M40" i="10"/>
  <c r="I40" i="10"/>
  <c r="E40" i="10"/>
  <c r="O44" i="10"/>
  <c r="P44" i="10"/>
  <c r="H44" i="10"/>
  <c r="M44" i="10"/>
  <c r="K48" i="10"/>
  <c r="J48" i="10"/>
  <c r="O48" i="10"/>
  <c r="E48" i="10"/>
  <c r="K52" i="10"/>
  <c r="N52" i="10"/>
  <c r="F52" i="10"/>
  <c r="G52" i="10"/>
  <c r="N10" i="10"/>
  <c r="J10" i="10"/>
  <c r="F10" i="10"/>
  <c r="N14" i="10"/>
  <c r="J14" i="10"/>
  <c r="F14" i="10"/>
  <c r="N18" i="10"/>
  <c r="J18" i="10"/>
  <c r="F18" i="10"/>
  <c r="P22" i="10"/>
  <c r="L22" i="10"/>
  <c r="H22" i="10"/>
  <c r="M22" i="10"/>
  <c r="I22" i="10"/>
  <c r="E22" i="10"/>
  <c r="N26" i="10"/>
  <c r="J26" i="10"/>
  <c r="F26" i="10"/>
  <c r="M26" i="10"/>
  <c r="I26" i="10"/>
  <c r="E26" i="10"/>
  <c r="N30" i="10"/>
  <c r="J30" i="10"/>
  <c r="F30" i="10"/>
  <c r="M30" i="10"/>
  <c r="I30" i="10"/>
  <c r="E30" i="10"/>
  <c r="N34" i="10"/>
  <c r="J34" i="10"/>
  <c r="F34" i="10"/>
  <c r="M34" i="10"/>
  <c r="I34" i="10"/>
  <c r="E34" i="10"/>
  <c r="M47" i="10"/>
  <c r="N47" i="10"/>
  <c r="F47" i="10"/>
  <c r="N23" i="10"/>
  <c r="L23" i="10"/>
  <c r="M23" i="10"/>
  <c r="E23" i="10"/>
  <c r="K54" i="10"/>
  <c r="E54" i="10"/>
  <c r="P54" i="10"/>
  <c r="L54" i="10"/>
  <c r="H54" i="10"/>
  <c r="I54" i="10"/>
  <c r="G11" i="10"/>
  <c r="K17" i="10"/>
  <c r="M27" i="10"/>
  <c r="E39" i="10"/>
  <c r="O39" i="10"/>
  <c r="E43" i="10"/>
  <c r="L12" i="10"/>
  <c r="L15" i="10"/>
  <c r="P16" i="10"/>
  <c r="L31" i="10"/>
  <c r="L36" i="10"/>
  <c r="J39" i="10"/>
  <c r="O47" i="10"/>
  <c r="H7" i="10"/>
  <c r="K8" i="10"/>
  <c r="O11" i="10"/>
  <c r="O16" i="10"/>
  <c r="G20" i="10"/>
  <c r="K21" i="10"/>
  <c r="G23" i="10"/>
  <c r="K23" i="10"/>
  <c r="O23" i="10"/>
  <c r="O24" i="10"/>
  <c r="I33" i="10"/>
  <c r="E38" i="10"/>
  <c r="E47" i="10"/>
  <c r="H11" i="10"/>
  <c r="H20" i="10"/>
  <c r="F23" i="10"/>
  <c r="J23" i="10"/>
  <c r="P24" i="10"/>
  <c r="H33" i="10"/>
  <c r="P37" i="10"/>
  <c r="H42" i="10"/>
  <c r="P46" i="10"/>
  <c r="H47" i="10"/>
  <c r="L47" i="10"/>
  <c r="P47" i="10"/>
  <c r="G47" i="10"/>
  <c r="L7" i="10"/>
  <c r="G8" i="10"/>
  <c r="O8" i="10"/>
  <c r="K11" i="10"/>
  <c r="G12" i="10"/>
  <c r="G15" i="10"/>
  <c r="K15" i="10"/>
  <c r="O15" i="10"/>
  <c r="K16" i="10"/>
  <c r="G17" i="10"/>
  <c r="O17" i="10"/>
  <c r="K20" i="10"/>
  <c r="G21" i="10"/>
  <c r="K24" i="10"/>
  <c r="G27" i="10"/>
  <c r="I28" i="10"/>
  <c r="G31" i="10"/>
  <c r="K31" i="10"/>
  <c r="O31" i="10"/>
  <c r="M32" i="10"/>
  <c r="I37" i="10"/>
  <c r="M38" i="10"/>
  <c r="I39" i="10"/>
  <c r="M39" i="10"/>
  <c r="F15" i="10"/>
  <c r="J15" i="10"/>
  <c r="F31" i="10"/>
  <c r="J31" i="10"/>
  <c r="H39" i="10"/>
  <c r="L39" i="10"/>
  <c r="P39" i="10"/>
  <c r="F29" i="10"/>
  <c r="J29" i="10"/>
  <c r="J35" i="10"/>
  <c r="F40" i="10"/>
  <c r="J40" i="10"/>
  <c r="F41" i="10"/>
  <c r="N41" i="10"/>
  <c r="F44" i="10"/>
  <c r="J44" i="10"/>
  <c r="N44" i="10"/>
  <c r="H45" i="10"/>
  <c r="P45" i="10"/>
  <c r="H48" i="10"/>
  <c r="L48" i="10"/>
  <c r="P48" i="10"/>
  <c r="F51" i="10"/>
  <c r="N51" i="10"/>
  <c r="H52" i="10"/>
  <c r="L52" i="10"/>
  <c r="P52" i="10"/>
  <c r="F7" i="10"/>
  <c r="J7" i="10"/>
  <c r="N7" i="10"/>
  <c r="H35" i="10"/>
  <c r="L35" i="10"/>
  <c r="H41" i="10"/>
  <c r="L41" i="10"/>
  <c r="P41" i="10"/>
  <c r="F45" i="10"/>
  <c r="J45" i="10"/>
  <c r="N45" i="10"/>
  <c r="H51" i="10"/>
  <c r="L51" i="10"/>
  <c r="P51" i="10"/>
  <c r="G7" i="10"/>
  <c r="K7" i="10"/>
  <c r="O7" i="10"/>
  <c r="I7" i="10"/>
  <c r="M7" i="10"/>
  <c r="N11" i="10"/>
  <c r="J11" i="10"/>
  <c r="F11" i="10"/>
  <c r="N17" i="10"/>
  <c r="J17" i="10"/>
  <c r="F17" i="10"/>
  <c r="N21" i="10"/>
  <c r="J21" i="10"/>
  <c r="F21" i="10"/>
  <c r="N27" i="10"/>
  <c r="J27" i="10"/>
  <c r="F27" i="10"/>
  <c r="O27" i="10"/>
  <c r="K27" i="10"/>
  <c r="N33" i="10"/>
  <c r="J33" i="10"/>
  <c r="F33" i="10"/>
  <c r="O33" i="10"/>
  <c r="K33" i="10"/>
  <c r="G33" i="10"/>
  <c r="N37" i="10"/>
  <c r="J37" i="10"/>
  <c r="F37" i="10"/>
  <c r="O37" i="10"/>
  <c r="K37" i="10"/>
  <c r="G37" i="10"/>
  <c r="O43" i="10"/>
  <c r="N43" i="10"/>
  <c r="J43" i="10"/>
  <c r="F43" i="10"/>
  <c r="M43" i="10"/>
  <c r="K49" i="10"/>
  <c r="N49" i="10"/>
  <c r="J49" i="10"/>
  <c r="F49" i="10"/>
  <c r="I49" i="10"/>
  <c r="N38" i="10"/>
  <c r="J38" i="10"/>
  <c r="F38" i="10"/>
  <c r="O38" i="10"/>
  <c r="K38" i="10"/>
  <c r="G38" i="10"/>
  <c r="O42" i="10"/>
  <c r="N42" i="10"/>
  <c r="J42" i="10"/>
  <c r="F42" i="10"/>
  <c r="K42" i="10"/>
  <c r="O46" i="10"/>
  <c r="N46" i="10"/>
  <c r="J46" i="10"/>
  <c r="F46" i="10"/>
  <c r="K46" i="10"/>
  <c r="K50" i="10"/>
  <c r="N50" i="10"/>
  <c r="J50" i="10"/>
  <c r="F50" i="10"/>
  <c r="I50" i="10"/>
  <c r="N8" i="10"/>
  <c r="J8" i="10"/>
  <c r="F8" i="10"/>
  <c r="N12" i="10"/>
  <c r="J12" i="10"/>
  <c r="F12" i="10"/>
  <c r="N16" i="10"/>
  <c r="J16" i="10"/>
  <c r="F16" i="10"/>
  <c r="N20" i="10"/>
  <c r="J20" i="10"/>
  <c r="F20" i="10"/>
  <c r="N24" i="10"/>
  <c r="J24" i="10"/>
  <c r="F24" i="10"/>
  <c r="N28" i="10"/>
  <c r="J28" i="10"/>
  <c r="F28" i="10"/>
  <c r="O28" i="10"/>
  <c r="K28" i="10"/>
  <c r="G28" i="10"/>
  <c r="N32" i="10"/>
  <c r="J32" i="10"/>
  <c r="F32" i="10"/>
  <c r="O32" i="10"/>
  <c r="K32" i="10"/>
  <c r="G32" i="10"/>
  <c r="N36" i="10"/>
  <c r="J36" i="10"/>
  <c r="F36" i="10"/>
  <c r="O36" i="10"/>
  <c r="K36" i="10"/>
  <c r="G36" i="10"/>
  <c r="E8" i="10"/>
  <c r="I8" i="10"/>
  <c r="M8" i="10"/>
  <c r="E11" i="10"/>
  <c r="I11" i="10"/>
  <c r="M11" i="10"/>
  <c r="E12" i="10"/>
  <c r="I12" i="10"/>
  <c r="M12" i="10"/>
  <c r="E16" i="10"/>
  <c r="I16" i="10"/>
  <c r="M16" i="10"/>
  <c r="E17" i="10"/>
  <c r="I17" i="10"/>
  <c r="M17" i="10"/>
  <c r="E20" i="10"/>
  <c r="I20" i="10"/>
  <c r="M20" i="10"/>
  <c r="E21" i="10"/>
  <c r="I21" i="10"/>
  <c r="M21" i="10"/>
  <c r="E24" i="10"/>
  <c r="I24" i="10"/>
  <c r="M24" i="10"/>
  <c r="E27" i="10"/>
  <c r="I27" i="10"/>
  <c r="E28" i="10"/>
  <c r="M28" i="10"/>
  <c r="I32" i="10"/>
  <c r="E33" i="10"/>
  <c r="M33" i="10"/>
  <c r="I36" i="10"/>
  <c r="E37" i="10"/>
  <c r="M37" i="10"/>
  <c r="I38" i="10"/>
  <c r="E42" i="10"/>
  <c r="G46" i="10"/>
  <c r="O49" i="10"/>
  <c r="H8" i="10"/>
  <c r="P8" i="10"/>
  <c r="L11" i="10"/>
  <c r="H12" i="10"/>
  <c r="P12" i="10"/>
  <c r="L16" i="10"/>
  <c r="H17" i="10"/>
  <c r="P17" i="10"/>
  <c r="L20" i="10"/>
  <c r="H21" i="10"/>
  <c r="P21" i="10"/>
  <c r="L24" i="10"/>
  <c r="H27" i="10"/>
  <c r="P27" i="10"/>
  <c r="L28" i="10"/>
  <c r="H32" i="10"/>
  <c r="P32" i="10"/>
  <c r="L33" i="10"/>
  <c r="H36" i="10"/>
  <c r="P36" i="10"/>
  <c r="L37" i="10"/>
  <c r="H38" i="10"/>
  <c r="P38" i="10"/>
  <c r="L42" i="10"/>
  <c r="H43" i="10"/>
  <c r="P43" i="10"/>
  <c r="L46" i="10"/>
  <c r="H49" i="10"/>
  <c r="P49" i="10"/>
  <c r="L50" i="10"/>
  <c r="M41" i="10"/>
  <c r="G42" i="10"/>
  <c r="M42" i="10"/>
  <c r="G43" i="10"/>
  <c r="K43" i="10"/>
  <c r="E44" i="10"/>
  <c r="K44" i="10"/>
  <c r="E45" i="10"/>
  <c r="K45" i="10"/>
  <c r="E46" i="10"/>
  <c r="M46" i="10"/>
  <c r="G48" i="10"/>
  <c r="M48" i="10"/>
  <c r="G49" i="10"/>
  <c r="M49" i="10"/>
  <c r="G50" i="10"/>
  <c r="M50" i="10"/>
  <c r="G51" i="10"/>
  <c r="M51" i="10"/>
  <c r="I52" i="10"/>
  <c r="M52" i="10"/>
  <c r="I41" i="10"/>
  <c r="I42" i="10"/>
  <c r="I43" i="10"/>
  <c r="I44" i="10"/>
  <c r="I45" i="10"/>
  <c r="I46" i="10"/>
  <c r="E49" i="10"/>
  <c r="E50" i="10"/>
  <c r="E51" i="10"/>
  <c r="E52" i="10"/>
  <c r="M304" i="73" l="1"/>
  <c r="L305" i="73"/>
  <c r="J5" i="1"/>
  <c r="B2" i="10"/>
  <c r="AI13" i="38" s="1"/>
  <c r="M305" i="73" l="1"/>
  <c r="L306" i="73"/>
  <c r="R48" i="6"/>
  <c r="Q48" i="6"/>
  <c r="R46" i="6"/>
  <c r="Q46" i="6"/>
  <c r="P46" i="6"/>
  <c r="R44" i="6"/>
  <c r="Q44" i="6"/>
  <c r="P44" i="6"/>
  <c r="R42" i="6"/>
  <c r="Q42" i="6"/>
  <c r="R40" i="6"/>
  <c r="Q40" i="6"/>
  <c r="P40" i="6"/>
  <c r="R30" i="6"/>
  <c r="R28" i="6"/>
  <c r="R26" i="6"/>
  <c r="R24" i="6"/>
  <c r="R22" i="6"/>
  <c r="R20" i="6"/>
  <c r="R38" i="6"/>
  <c r="Q38" i="6"/>
  <c r="M306" i="73" l="1"/>
  <c r="L307" i="73"/>
  <c r="U38" i="6"/>
  <c r="DV38" i="12"/>
  <c r="V24" i="6"/>
  <c r="DW24" i="12"/>
  <c r="T40" i="6"/>
  <c r="DU40" i="12"/>
  <c r="V38" i="6"/>
  <c r="DW38" i="12"/>
  <c r="V22" i="6"/>
  <c r="DW22" i="12"/>
  <c r="V26" i="6"/>
  <c r="DW26" i="12"/>
  <c r="V30" i="6"/>
  <c r="DW30" i="12"/>
  <c r="U40" i="6"/>
  <c r="CN40" i="12" s="1"/>
  <c r="DV40" i="12"/>
  <c r="U42" i="6"/>
  <c r="DV42" i="12"/>
  <c r="T44" i="6"/>
  <c r="DU44" i="12"/>
  <c r="V44" i="6"/>
  <c r="DW44" i="12"/>
  <c r="U46" i="6"/>
  <c r="CN46" i="12" s="1"/>
  <c r="DV46" i="12"/>
  <c r="U48" i="6"/>
  <c r="DV48" i="12"/>
  <c r="V20" i="6"/>
  <c r="DW20" i="12"/>
  <c r="V28" i="6"/>
  <c r="DW28" i="12"/>
  <c r="V40" i="6"/>
  <c r="DW40" i="12"/>
  <c r="V42" i="6"/>
  <c r="DW42" i="12"/>
  <c r="U44" i="6"/>
  <c r="CN44" i="12" s="1"/>
  <c r="DV44" i="12"/>
  <c r="T46" i="6"/>
  <c r="DU46" i="12"/>
  <c r="V46" i="6"/>
  <c r="DW46" i="12"/>
  <c r="V48" i="6"/>
  <c r="DW48" i="12"/>
  <c r="CS40" i="12"/>
  <c r="DQ40" i="12"/>
  <c r="CT41" i="12"/>
  <c r="DR41" i="12"/>
  <c r="CT42" i="12"/>
  <c r="DR42" i="12"/>
  <c r="CS44" i="12"/>
  <c r="DQ44" i="12"/>
  <c r="CT45" i="12"/>
  <c r="DR45" i="12"/>
  <c r="CS46" i="12"/>
  <c r="DQ46" i="12"/>
  <c r="CT47" i="12"/>
  <c r="DR47" i="12"/>
  <c r="CT48" i="12"/>
  <c r="DR48" i="12"/>
  <c r="CU39" i="12"/>
  <c r="DS39" i="12"/>
  <c r="CS38" i="12"/>
  <c r="DQ38" i="12"/>
  <c r="CT38" i="12"/>
  <c r="DR38" i="12"/>
  <c r="CT20" i="12"/>
  <c r="DR20" i="12"/>
  <c r="CT22" i="12"/>
  <c r="DR22" i="12"/>
  <c r="CT24" i="12"/>
  <c r="DR24" i="12"/>
  <c r="CT26" i="12"/>
  <c r="DR26" i="12"/>
  <c r="CT28" i="12"/>
  <c r="DR28" i="12"/>
  <c r="CT30" i="12"/>
  <c r="DR30" i="12"/>
  <c r="CR40" i="12"/>
  <c r="DP40" i="12"/>
  <c r="CT40" i="12"/>
  <c r="DR40" i="12"/>
  <c r="CU41" i="12"/>
  <c r="DS41" i="12"/>
  <c r="CS42" i="12"/>
  <c r="DQ42" i="12"/>
  <c r="CU43" i="12"/>
  <c r="DS43" i="12"/>
  <c r="CR44" i="12"/>
  <c r="DP44" i="12"/>
  <c r="CT44" i="12"/>
  <c r="DR44" i="12"/>
  <c r="CU45" i="12"/>
  <c r="DS45" i="12"/>
  <c r="CR46" i="12"/>
  <c r="DP46" i="12"/>
  <c r="CT46" i="12"/>
  <c r="DR46" i="12"/>
  <c r="CU47" i="12"/>
  <c r="DS47" i="12"/>
  <c r="CS48" i="12"/>
  <c r="DQ48" i="12"/>
  <c r="CU49" i="12"/>
  <c r="DS49" i="12"/>
  <c r="AX39" i="12"/>
  <c r="CP39" i="12"/>
  <c r="AV40" i="12"/>
  <c r="AW41" i="12"/>
  <c r="CO41" i="12"/>
  <c r="AW42" i="12"/>
  <c r="AV44" i="12"/>
  <c r="AW45" i="12"/>
  <c r="CO45" i="12"/>
  <c r="AV46" i="12"/>
  <c r="AW47" i="12"/>
  <c r="CO47" i="12"/>
  <c r="AW48" i="12"/>
  <c r="AV38" i="12"/>
  <c r="AW38" i="12"/>
  <c r="AW20" i="12"/>
  <c r="AW22" i="12"/>
  <c r="AW24" i="12"/>
  <c r="AW26" i="12"/>
  <c r="AW28" i="12"/>
  <c r="AW30" i="12"/>
  <c r="AU40" i="12"/>
  <c r="AW40" i="12"/>
  <c r="AX41" i="12"/>
  <c r="CP41" i="12"/>
  <c r="AV42" i="12"/>
  <c r="AX43" i="12"/>
  <c r="CP43" i="12"/>
  <c r="AU44" i="12"/>
  <c r="AW44" i="12"/>
  <c r="AX45" i="12"/>
  <c r="CP45" i="12"/>
  <c r="AU46" i="12"/>
  <c r="AW46" i="12"/>
  <c r="AX47" i="12"/>
  <c r="CP47" i="12"/>
  <c r="AV48" i="12"/>
  <c r="AX49" i="12"/>
  <c r="CP49" i="12"/>
  <c r="W51" i="6"/>
  <c r="V51" i="6"/>
  <c r="O51" i="6"/>
  <c r="N51" i="6"/>
  <c r="K51" i="6"/>
  <c r="J51" i="6"/>
  <c r="G51" i="6"/>
  <c r="BF51" i="12"/>
  <c r="O50" i="6"/>
  <c r="BO50" i="12" s="1"/>
  <c r="N50" i="6"/>
  <c r="BN50" i="12" s="1"/>
  <c r="M50" i="6"/>
  <c r="L50" i="6"/>
  <c r="K50" i="6"/>
  <c r="BK50" i="12" s="1"/>
  <c r="J50" i="6"/>
  <c r="BJ50" i="12" s="1"/>
  <c r="I50" i="6"/>
  <c r="H50" i="6"/>
  <c r="G50" i="6"/>
  <c r="BG50" i="12" s="1"/>
  <c r="F50" i="6"/>
  <c r="BF50" i="12" s="1"/>
  <c r="BF5" i="12" s="1"/>
  <c r="E50" i="6"/>
  <c r="D50" i="6"/>
  <c r="R36" i="6"/>
  <c r="Q36" i="6"/>
  <c r="P36" i="6"/>
  <c r="R34" i="6"/>
  <c r="Q34" i="6"/>
  <c r="P34" i="6"/>
  <c r="R32" i="6"/>
  <c r="Q32" i="6"/>
  <c r="P32" i="6"/>
  <c r="Q30" i="6"/>
  <c r="Q28" i="6"/>
  <c r="Q26" i="6"/>
  <c r="Q24" i="6"/>
  <c r="Q22" i="6"/>
  <c r="Q20" i="6"/>
  <c r="R18" i="6"/>
  <c r="Q18" i="6"/>
  <c r="S16" i="6"/>
  <c r="R16" i="6"/>
  <c r="S14" i="6"/>
  <c r="R14" i="6"/>
  <c r="M307" i="73" l="1"/>
  <c r="L308" i="73"/>
  <c r="CO48" i="12"/>
  <c r="CO46" i="12"/>
  <c r="CM46" i="12"/>
  <c r="CO42" i="12"/>
  <c r="CO40" i="12"/>
  <c r="CO28" i="12"/>
  <c r="CO20" i="12"/>
  <c r="CN48" i="12"/>
  <c r="CO44" i="12"/>
  <c r="CM44" i="12"/>
  <c r="CN42" i="12"/>
  <c r="CO30" i="12"/>
  <c r="CO26" i="12"/>
  <c r="CO22" i="12"/>
  <c r="CO38" i="12"/>
  <c r="CM40" i="12"/>
  <c r="CO24" i="12"/>
  <c r="CN38" i="12"/>
  <c r="W14" i="6"/>
  <c r="CP14" i="12" s="1"/>
  <c r="DX14" i="12"/>
  <c r="U26" i="6"/>
  <c r="DV26" i="12"/>
  <c r="BU56" i="12"/>
  <c r="H52" i="6"/>
  <c r="BY56" i="12"/>
  <c r="L52" i="6"/>
  <c r="BJ51" i="12"/>
  <c r="BJ5" i="12" s="1"/>
  <c r="BU57" i="12"/>
  <c r="BN51" i="12"/>
  <c r="BN5" i="12" s="1"/>
  <c r="BY57" i="12"/>
  <c r="W16" i="6"/>
  <c r="CP16" i="12" s="1"/>
  <c r="DX16" i="12"/>
  <c r="V18" i="6"/>
  <c r="DW18" i="12"/>
  <c r="U22" i="6"/>
  <c r="DV22" i="12"/>
  <c r="U30" i="6"/>
  <c r="DV30" i="12"/>
  <c r="U32" i="6"/>
  <c r="CN32" i="12" s="1"/>
  <c r="DV32" i="12"/>
  <c r="T34" i="6"/>
  <c r="DU34" i="12"/>
  <c r="V34" i="6"/>
  <c r="DW34" i="12"/>
  <c r="U36" i="6"/>
  <c r="CN36" i="12" s="1"/>
  <c r="DV36" i="12"/>
  <c r="BD50" i="12"/>
  <c r="BD5" i="12" s="1"/>
  <c r="BQ56" i="12"/>
  <c r="D52" i="6"/>
  <c r="V14" i="6"/>
  <c r="DW14" i="12"/>
  <c r="V16" i="6"/>
  <c r="DW16" i="12"/>
  <c r="U18" i="6"/>
  <c r="DV18" i="12"/>
  <c r="U20" i="6"/>
  <c r="DV20" i="12"/>
  <c r="U24" i="6"/>
  <c r="DV24" i="12"/>
  <c r="U28" i="6"/>
  <c r="DV28" i="12"/>
  <c r="T32" i="6"/>
  <c r="DU32" i="12"/>
  <c r="V32" i="6"/>
  <c r="DW32" i="12"/>
  <c r="U34" i="6"/>
  <c r="CN34" i="12" s="1"/>
  <c r="DV34" i="12"/>
  <c r="T36" i="6"/>
  <c r="DU36" i="12"/>
  <c r="V36" i="6"/>
  <c r="DW36" i="12"/>
  <c r="BR56" i="12"/>
  <c r="E52" i="6"/>
  <c r="BV56" i="12"/>
  <c r="I52" i="6"/>
  <c r="BZ56" i="12"/>
  <c r="M52" i="6"/>
  <c r="BG51" i="12"/>
  <c r="BG5" i="12" s="1"/>
  <c r="BR57" i="12"/>
  <c r="BK51" i="12"/>
  <c r="BK5" i="12" s="1"/>
  <c r="BV57" i="12"/>
  <c r="BO51" i="12"/>
  <c r="BO5" i="12" s="1"/>
  <c r="BZ57" i="12"/>
  <c r="CJ48" i="12"/>
  <c r="BA48" i="12"/>
  <c r="CJ46" i="12"/>
  <c r="BA46" i="12"/>
  <c r="CH46" i="12"/>
  <c r="AY46" i="12"/>
  <c r="CI44" i="12"/>
  <c r="AZ44" i="12"/>
  <c r="CJ42" i="12"/>
  <c r="BA42" i="12"/>
  <c r="CJ40" i="12"/>
  <c r="BA40" i="12"/>
  <c r="CJ28" i="12"/>
  <c r="BA28" i="12"/>
  <c r="CJ20" i="12"/>
  <c r="BA20" i="12"/>
  <c r="CI48" i="12"/>
  <c r="AZ48" i="12"/>
  <c r="CI46" i="12"/>
  <c r="AZ46" i="12"/>
  <c r="CJ44" i="12"/>
  <c r="BA44" i="12"/>
  <c r="CH44" i="12"/>
  <c r="AY44" i="12"/>
  <c r="CI42" i="12"/>
  <c r="AZ42" i="12"/>
  <c r="CI40" i="12"/>
  <c r="AZ40" i="12"/>
  <c r="CJ30" i="12"/>
  <c r="BA30" i="12"/>
  <c r="CJ26" i="12"/>
  <c r="BA26" i="12"/>
  <c r="CJ22" i="12"/>
  <c r="BA22" i="12"/>
  <c r="CJ38" i="12"/>
  <c r="BA38" i="12"/>
  <c r="CH40" i="12"/>
  <c r="AY40" i="12"/>
  <c r="CJ24" i="12"/>
  <c r="BA24" i="12"/>
  <c r="CI38" i="12"/>
  <c r="AZ38" i="12"/>
  <c r="BH50" i="12"/>
  <c r="BH5" i="12" s="1"/>
  <c r="BL50" i="12"/>
  <c r="BL5" i="12" s="1"/>
  <c r="BE50" i="12"/>
  <c r="BE5" i="12" s="1"/>
  <c r="BI50" i="12"/>
  <c r="BI5" i="12" s="1"/>
  <c r="BM50" i="12"/>
  <c r="BM5" i="12" s="1"/>
  <c r="N52" i="6"/>
  <c r="O52" i="6"/>
  <c r="K52" i="6"/>
  <c r="J52" i="6"/>
  <c r="F52" i="6"/>
  <c r="G52" i="6"/>
  <c r="CT15" i="12"/>
  <c r="DR15" i="12"/>
  <c r="CT16" i="12"/>
  <c r="DR16" i="12"/>
  <c r="CT17" i="12"/>
  <c r="DR17" i="12"/>
  <c r="CS18" i="12"/>
  <c r="DQ18" i="12"/>
  <c r="CU19" i="12"/>
  <c r="DS19" i="12"/>
  <c r="CS20" i="12"/>
  <c r="DQ20" i="12"/>
  <c r="CS24" i="12"/>
  <c r="DQ24" i="12"/>
  <c r="CS26" i="12"/>
  <c r="DQ26" i="12"/>
  <c r="CR32" i="12"/>
  <c r="DP32" i="12"/>
  <c r="CT32" i="12"/>
  <c r="DR32" i="12"/>
  <c r="CU33" i="12"/>
  <c r="DS33" i="12"/>
  <c r="CS34" i="12"/>
  <c r="DQ34" i="12"/>
  <c r="CT35" i="12"/>
  <c r="DR35" i="12"/>
  <c r="CU15" i="12"/>
  <c r="DS15" i="12"/>
  <c r="CU16" i="12"/>
  <c r="DS16" i="12"/>
  <c r="CU17" i="12"/>
  <c r="DS17" i="12"/>
  <c r="CT18" i="12"/>
  <c r="DR18" i="12"/>
  <c r="CU21" i="12"/>
  <c r="DS21" i="12"/>
  <c r="CU23" i="12"/>
  <c r="DS23" i="12"/>
  <c r="CU25" i="12"/>
  <c r="DS25" i="12"/>
  <c r="CU27" i="12"/>
  <c r="DS27" i="12"/>
  <c r="CU29" i="12"/>
  <c r="DS29" i="12"/>
  <c r="CU31" i="12"/>
  <c r="DS31" i="12"/>
  <c r="CS32" i="12"/>
  <c r="DQ32" i="12"/>
  <c r="CT33" i="12"/>
  <c r="DR33" i="12"/>
  <c r="CR34" i="12"/>
  <c r="DP34" i="12"/>
  <c r="CT34" i="12"/>
  <c r="DR34" i="12"/>
  <c r="CU35" i="12"/>
  <c r="DS35" i="12"/>
  <c r="CR36" i="12"/>
  <c r="DP36" i="12"/>
  <c r="CT36" i="12"/>
  <c r="DR36" i="12"/>
  <c r="CT37" i="12"/>
  <c r="DR37" i="12"/>
  <c r="CS22" i="12"/>
  <c r="DQ22" i="12"/>
  <c r="CS28" i="12"/>
  <c r="DQ28" i="12"/>
  <c r="CS30" i="12"/>
  <c r="DQ30" i="12"/>
  <c r="CS36" i="12"/>
  <c r="DQ36" i="12"/>
  <c r="CU37" i="12"/>
  <c r="DS37" i="12"/>
  <c r="CT14" i="12"/>
  <c r="DR14" i="12"/>
  <c r="CU14" i="12"/>
  <c r="DS14" i="12"/>
  <c r="DS51" i="12" s="1"/>
  <c r="AW15" i="12"/>
  <c r="CO15" i="12"/>
  <c r="AW17" i="12"/>
  <c r="CO17" i="12"/>
  <c r="AV18" i="12"/>
  <c r="AV20" i="12"/>
  <c r="AV22" i="12"/>
  <c r="AV26" i="12"/>
  <c r="AV28" i="12"/>
  <c r="AV30" i="12"/>
  <c r="AW32" i="12"/>
  <c r="AX33" i="12"/>
  <c r="CP33" i="12"/>
  <c r="AV34" i="12"/>
  <c r="AV36" i="12"/>
  <c r="AX37" i="12"/>
  <c r="CP37" i="12"/>
  <c r="AX15" i="12"/>
  <c r="CP15" i="12"/>
  <c r="AX16" i="12"/>
  <c r="AX17" i="12"/>
  <c r="CP17" i="12"/>
  <c r="AW18" i="12"/>
  <c r="AX21" i="12"/>
  <c r="CP21" i="12"/>
  <c r="AX23" i="12"/>
  <c r="CP23" i="12"/>
  <c r="AX25" i="12"/>
  <c r="CP25" i="12"/>
  <c r="AX27" i="12"/>
  <c r="CP27" i="12"/>
  <c r="AX29" i="12"/>
  <c r="CP29" i="12"/>
  <c r="AX31" i="12"/>
  <c r="CP31" i="12"/>
  <c r="AV32" i="12"/>
  <c r="AW33" i="12"/>
  <c r="CO33" i="12"/>
  <c r="AU34" i="12"/>
  <c r="AW34" i="12"/>
  <c r="AX35" i="12"/>
  <c r="CP35" i="12"/>
  <c r="AU36" i="12"/>
  <c r="AW36" i="12"/>
  <c r="AW37" i="12"/>
  <c r="CO37" i="12"/>
  <c r="AW16" i="12"/>
  <c r="AX19" i="12"/>
  <c r="CP19" i="12"/>
  <c r="AV24" i="12"/>
  <c r="AU32" i="12"/>
  <c r="AW35" i="12"/>
  <c r="CO35" i="12"/>
  <c r="AW14" i="12"/>
  <c r="AX14" i="12"/>
  <c r="Q50" i="6"/>
  <c r="Q52" i="6" s="1"/>
  <c r="S51" i="6"/>
  <c r="S50" i="6"/>
  <c r="R50" i="6"/>
  <c r="R51" i="6"/>
  <c r="P50" i="6"/>
  <c r="P52" i="6" s="1"/>
  <c r="M308" i="73" l="1"/>
  <c r="L309" i="73"/>
  <c r="DR51" i="12"/>
  <c r="CT51" i="12"/>
  <c r="CU51" i="12"/>
  <c r="AU51" i="12"/>
  <c r="CO36" i="12"/>
  <c r="CM36" i="12"/>
  <c r="CO32" i="12"/>
  <c r="CM32" i="12"/>
  <c r="CN28" i="12"/>
  <c r="CN24" i="12"/>
  <c r="CN20" i="12"/>
  <c r="CN18" i="12"/>
  <c r="CO16" i="12"/>
  <c r="CO14" i="12"/>
  <c r="CO34" i="12"/>
  <c r="CM34" i="12"/>
  <c r="CN30" i="12"/>
  <c r="CN22" i="12"/>
  <c r="CO18" i="12"/>
  <c r="CO51" i="12" s="1"/>
  <c r="CN26" i="12"/>
  <c r="EK50" i="12"/>
  <c r="EM50" i="12"/>
  <c r="EJ51" i="12"/>
  <c r="EL51" i="12"/>
  <c r="EK51" i="12"/>
  <c r="EM51" i="12"/>
  <c r="EJ50" i="12"/>
  <c r="EL50" i="12"/>
  <c r="EG50" i="12"/>
  <c r="EI50" i="12"/>
  <c r="EF51" i="12"/>
  <c r="EH51" i="12"/>
  <c r="EG51" i="12"/>
  <c r="EI51" i="12"/>
  <c r="EF50" i="12"/>
  <c r="EH50" i="12"/>
  <c r="EC50" i="12"/>
  <c r="EE50" i="12"/>
  <c r="EB50" i="12"/>
  <c r="ED50" i="12"/>
  <c r="EC51" i="12"/>
  <c r="EE51" i="12"/>
  <c r="BQ59" i="12"/>
  <c r="AX51" i="12"/>
  <c r="AW51" i="12"/>
  <c r="CP51" i="12"/>
  <c r="BV59" i="12"/>
  <c r="BZ59" i="12"/>
  <c r="BR59" i="12"/>
  <c r="CJ36" i="12"/>
  <c r="BA36" i="12"/>
  <c r="CH36" i="12"/>
  <c r="AY36" i="12"/>
  <c r="CI34" i="12"/>
  <c r="AZ34" i="12"/>
  <c r="CJ32" i="12"/>
  <c r="BA32" i="12"/>
  <c r="CH32" i="12"/>
  <c r="AY32" i="12"/>
  <c r="T50" i="6"/>
  <c r="T52" i="6" s="1"/>
  <c r="CI28" i="12"/>
  <c r="AZ28" i="12"/>
  <c r="CI24" i="12"/>
  <c r="AZ24" i="12"/>
  <c r="CI20" i="12"/>
  <c r="AZ20" i="12"/>
  <c r="CI18" i="12"/>
  <c r="AZ18" i="12"/>
  <c r="U50" i="6"/>
  <c r="CJ16" i="12"/>
  <c r="BA16" i="12"/>
  <c r="CJ14" i="12"/>
  <c r="BA14" i="12"/>
  <c r="V50" i="6"/>
  <c r="V52" i="6" s="1"/>
  <c r="BY59" i="12"/>
  <c r="DX51" i="12"/>
  <c r="DU51" i="12"/>
  <c r="DV51" i="12"/>
  <c r="DW51" i="12"/>
  <c r="CI36" i="12"/>
  <c r="AZ36" i="12"/>
  <c r="CJ34" i="12"/>
  <c r="BA34" i="12"/>
  <c r="CH34" i="12"/>
  <c r="AY34" i="12"/>
  <c r="CI32" i="12"/>
  <c r="AZ32" i="12"/>
  <c r="CI30" i="12"/>
  <c r="AZ30" i="12"/>
  <c r="CI22" i="12"/>
  <c r="AZ22" i="12"/>
  <c r="CJ18" i="12"/>
  <c r="BA18" i="12"/>
  <c r="CK16" i="12"/>
  <c r="BB16" i="12"/>
  <c r="BU59" i="12"/>
  <c r="CI26" i="12"/>
  <c r="AZ26" i="12"/>
  <c r="CK14" i="12"/>
  <c r="BB14" i="12"/>
  <c r="W50" i="6"/>
  <c r="W52" i="6" s="1"/>
  <c r="DP51" i="12"/>
  <c r="DQ51" i="12"/>
  <c r="AV51" i="12"/>
  <c r="CR51" i="12"/>
  <c r="CS51" i="12"/>
  <c r="BG7" i="12"/>
  <c r="BO7" i="12"/>
  <c r="BK7" i="12"/>
  <c r="S52" i="6"/>
  <c r="R52" i="6"/>
  <c r="M309" i="73" l="1"/>
  <c r="L310" i="73"/>
  <c r="U52" i="6"/>
  <c r="CN51" i="12"/>
  <c r="CM51" i="12"/>
  <c r="BB51" i="12"/>
  <c r="CK51" i="12"/>
  <c r="DX53" i="12"/>
  <c r="BA51" i="12"/>
  <c r="CI51" i="12"/>
  <c r="AY51" i="12"/>
  <c r="CJ51" i="12"/>
  <c r="AZ51" i="12"/>
  <c r="CH51" i="12"/>
  <c r="A68" i="12"/>
  <c r="A62" i="6" s="1"/>
  <c r="AX53" i="12"/>
  <c r="DS53" i="12"/>
  <c r="CU53" i="12"/>
  <c r="M310" i="73" l="1"/>
  <c r="L311" i="73"/>
  <c r="CP53" i="12"/>
  <c r="CK53" i="12"/>
  <c r="A82" i="12"/>
  <c r="A76" i="6" s="1"/>
  <c r="Q3" i="12"/>
  <c r="BB53" i="12"/>
  <c r="A66" i="12"/>
  <c r="A60" i="6" s="1"/>
  <c r="I16" i="4"/>
  <c r="X18" i="33" s="1"/>
  <c r="H16" i="4"/>
  <c r="W18" i="33" s="1"/>
  <c r="G16" i="4"/>
  <c r="F16" i="4"/>
  <c r="E16" i="4"/>
  <c r="V18" i="33" s="1"/>
  <c r="D16" i="4"/>
  <c r="U18" i="33" s="1"/>
  <c r="C16" i="4"/>
  <c r="B16" i="4"/>
  <c r="M311" i="73" l="1"/>
  <c r="L312" i="73"/>
  <c r="P5" i="6"/>
  <c r="B2" i="12"/>
  <c r="AI20" i="38" s="1"/>
  <c r="T5" i="6"/>
  <c r="R73" i="3"/>
  <c r="Q73" i="3"/>
  <c r="R72" i="3"/>
  <c r="Q72" i="3"/>
  <c r="P72" i="3"/>
  <c r="R71" i="3"/>
  <c r="Q71" i="3"/>
  <c r="P71" i="3"/>
  <c r="R70" i="3"/>
  <c r="Q70" i="3"/>
  <c r="P70" i="3"/>
  <c r="R69" i="3"/>
  <c r="Q69" i="3"/>
  <c r="P69" i="3"/>
  <c r="R68" i="3"/>
  <c r="Q68" i="3"/>
  <c r="R67" i="3"/>
  <c r="Q67" i="3"/>
  <c r="P67" i="3"/>
  <c r="R66" i="3"/>
  <c r="Q66" i="3"/>
  <c r="P66" i="3"/>
  <c r="R65" i="3"/>
  <c r="Q65" i="3"/>
  <c r="P65" i="3"/>
  <c r="R64" i="3"/>
  <c r="Q64" i="3"/>
  <c r="P64" i="3"/>
  <c r="L73" i="3"/>
  <c r="AW15" i="11" s="1"/>
  <c r="K73" i="3"/>
  <c r="AV15" i="11" s="1"/>
  <c r="I73" i="3"/>
  <c r="AT15" i="11" s="1"/>
  <c r="H73" i="3"/>
  <c r="AS15" i="11" s="1"/>
  <c r="F73" i="3"/>
  <c r="AQ15" i="11" s="1"/>
  <c r="E73" i="3"/>
  <c r="AP15" i="11" s="1"/>
  <c r="L72" i="3"/>
  <c r="AW14" i="11" s="1"/>
  <c r="K72" i="3"/>
  <c r="J72" i="3"/>
  <c r="I72" i="3"/>
  <c r="AT14" i="11" s="1"/>
  <c r="H72" i="3"/>
  <c r="G72" i="3"/>
  <c r="F72" i="3"/>
  <c r="AQ14" i="11" s="1"/>
  <c r="E72" i="3"/>
  <c r="D72" i="3"/>
  <c r="L71" i="3"/>
  <c r="AW13" i="11" s="1"/>
  <c r="K71" i="3"/>
  <c r="J71" i="3"/>
  <c r="I71" i="3"/>
  <c r="AT13" i="11" s="1"/>
  <c r="H71" i="3"/>
  <c r="G71" i="3"/>
  <c r="F71" i="3"/>
  <c r="AQ13" i="11" s="1"/>
  <c r="E71" i="3"/>
  <c r="D71" i="3"/>
  <c r="L70" i="3"/>
  <c r="AW12" i="11" s="1"/>
  <c r="K70" i="3"/>
  <c r="J70" i="3"/>
  <c r="I70" i="3"/>
  <c r="AT12" i="11" s="1"/>
  <c r="H70" i="3"/>
  <c r="G70" i="3"/>
  <c r="F70" i="3"/>
  <c r="AQ12" i="11" s="1"/>
  <c r="E70" i="3"/>
  <c r="D70" i="3"/>
  <c r="L69" i="3"/>
  <c r="AW11" i="11" s="1"/>
  <c r="K69" i="3"/>
  <c r="J69" i="3"/>
  <c r="I69" i="3"/>
  <c r="AT11" i="11" s="1"/>
  <c r="H69" i="3"/>
  <c r="G69" i="3"/>
  <c r="F69" i="3"/>
  <c r="AQ11" i="11" s="1"/>
  <c r="E69" i="3"/>
  <c r="D69" i="3"/>
  <c r="L68" i="3"/>
  <c r="AW10" i="11" s="1"/>
  <c r="K68" i="3"/>
  <c r="AV10" i="11" s="1"/>
  <c r="I68" i="3"/>
  <c r="H68" i="3"/>
  <c r="F68" i="3"/>
  <c r="E68" i="3"/>
  <c r="L67" i="3"/>
  <c r="AW9" i="11" s="1"/>
  <c r="K67" i="3"/>
  <c r="J67" i="3"/>
  <c r="I67" i="3"/>
  <c r="H67" i="3"/>
  <c r="G67" i="3"/>
  <c r="F67" i="3"/>
  <c r="E67" i="3"/>
  <c r="D67" i="3"/>
  <c r="L66" i="3"/>
  <c r="AW8" i="11" s="1"/>
  <c r="K66" i="3"/>
  <c r="J66" i="3"/>
  <c r="I66" i="3"/>
  <c r="H66" i="3"/>
  <c r="G66" i="3"/>
  <c r="F66" i="3"/>
  <c r="E66" i="3"/>
  <c r="D66" i="3"/>
  <c r="L65" i="3"/>
  <c r="AW7" i="11" s="1"/>
  <c r="K65" i="3"/>
  <c r="J65" i="3"/>
  <c r="I65" i="3"/>
  <c r="H65" i="3"/>
  <c r="G65" i="3"/>
  <c r="F65" i="3"/>
  <c r="E65" i="3"/>
  <c r="D65" i="3"/>
  <c r="L64" i="3"/>
  <c r="AW6" i="11" s="1"/>
  <c r="K64" i="3"/>
  <c r="J64" i="3"/>
  <c r="I64" i="3"/>
  <c r="H64" i="3"/>
  <c r="G64" i="3"/>
  <c r="F64" i="3"/>
  <c r="E64" i="3"/>
  <c r="D64" i="3"/>
  <c r="O63" i="3"/>
  <c r="N63" i="3"/>
  <c r="O62" i="3"/>
  <c r="N62" i="3"/>
  <c r="M62" i="3"/>
  <c r="O61" i="3"/>
  <c r="N61" i="3"/>
  <c r="M61" i="3"/>
  <c r="O60" i="3"/>
  <c r="N60" i="3"/>
  <c r="M60" i="3"/>
  <c r="O59" i="3"/>
  <c r="N59" i="3"/>
  <c r="M59" i="3"/>
  <c r="O58" i="3"/>
  <c r="N58" i="3"/>
  <c r="O57" i="3"/>
  <c r="N57" i="3"/>
  <c r="M57" i="3"/>
  <c r="O56" i="3"/>
  <c r="N56" i="3"/>
  <c r="M56" i="3"/>
  <c r="O55" i="3"/>
  <c r="N55" i="3"/>
  <c r="M55" i="3"/>
  <c r="O54" i="3"/>
  <c r="N54" i="3"/>
  <c r="M54" i="3"/>
  <c r="O53" i="3"/>
  <c r="N53" i="3"/>
  <c r="O52" i="3"/>
  <c r="N52" i="3"/>
  <c r="M52" i="3"/>
  <c r="O51" i="3"/>
  <c r="N51" i="3"/>
  <c r="M51" i="3"/>
  <c r="O50" i="3"/>
  <c r="N50" i="3"/>
  <c r="M50" i="3"/>
  <c r="O49" i="3"/>
  <c r="N49" i="3"/>
  <c r="M49" i="3"/>
  <c r="O48" i="3"/>
  <c r="N48" i="3"/>
  <c r="O47" i="3"/>
  <c r="N47" i="3"/>
  <c r="M47" i="3"/>
  <c r="O46" i="3"/>
  <c r="N46" i="3"/>
  <c r="M46" i="3"/>
  <c r="O45" i="3"/>
  <c r="N45" i="3"/>
  <c r="M45" i="3"/>
  <c r="O44" i="3"/>
  <c r="N44" i="3"/>
  <c r="M44" i="3"/>
  <c r="O43" i="3"/>
  <c r="N43" i="3"/>
  <c r="O42" i="3"/>
  <c r="N42" i="3"/>
  <c r="M42" i="3"/>
  <c r="O41" i="3"/>
  <c r="N41" i="3"/>
  <c r="M41" i="3"/>
  <c r="O40" i="3"/>
  <c r="N40" i="3"/>
  <c r="M40" i="3"/>
  <c r="O39" i="3"/>
  <c r="N39" i="3"/>
  <c r="M39" i="3"/>
  <c r="O38" i="3"/>
  <c r="N38" i="3"/>
  <c r="O37" i="3"/>
  <c r="N37" i="3"/>
  <c r="M37" i="3"/>
  <c r="O36" i="3"/>
  <c r="N36" i="3"/>
  <c r="M36" i="3"/>
  <c r="O35" i="3"/>
  <c r="N35" i="3"/>
  <c r="M35" i="3"/>
  <c r="DM97" i="51" s="1"/>
  <c r="DK97" i="51" s="1"/>
  <c r="O34" i="3"/>
  <c r="N34" i="3"/>
  <c r="M34" i="3"/>
  <c r="O33" i="3"/>
  <c r="N33" i="3"/>
  <c r="O32" i="3"/>
  <c r="N32" i="3"/>
  <c r="M32" i="3"/>
  <c r="O31" i="3"/>
  <c r="N31" i="3"/>
  <c r="M31" i="3"/>
  <c r="O30" i="3"/>
  <c r="N30" i="3"/>
  <c r="M30" i="3"/>
  <c r="O29" i="3"/>
  <c r="N29" i="3"/>
  <c r="M29" i="3"/>
  <c r="O28" i="3"/>
  <c r="N28" i="3"/>
  <c r="O27" i="3"/>
  <c r="N27" i="3"/>
  <c r="M27" i="3"/>
  <c r="O26" i="3"/>
  <c r="N26" i="3"/>
  <c r="M26" i="3"/>
  <c r="O25" i="3"/>
  <c r="N25" i="3"/>
  <c r="M25" i="3"/>
  <c r="DM101" i="51" s="1"/>
  <c r="DK101" i="51" s="1"/>
  <c r="O24" i="3"/>
  <c r="N24" i="3"/>
  <c r="M24" i="3"/>
  <c r="DM100" i="51" s="1"/>
  <c r="DK100" i="51" s="1"/>
  <c r="O23" i="3"/>
  <c r="N23" i="3"/>
  <c r="O22" i="3"/>
  <c r="N22" i="3"/>
  <c r="M22" i="3"/>
  <c r="O21" i="3"/>
  <c r="N21" i="3"/>
  <c r="M21" i="3"/>
  <c r="O19" i="3"/>
  <c r="N19" i="3"/>
  <c r="DN94" i="51" s="1"/>
  <c r="DL94" i="51" s="1"/>
  <c r="M19" i="3"/>
  <c r="DM94" i="51" s="1"/>
  <c r="DK94" i="51" s="1"/>
  <c r="O18" i="3"/>
  <c r="N18" i="3"/>
  <c r="O17" i="3"/>
  <c r="N17" i="3"/>
  <c r="M17" i="3"/>
  <c r="O16" i="3"/>
  <c r="N16" i="3"/>
  <c r="M16" i="3"/>
  <c r="O14" i="3"/>
  <c r="N14" i="3"/>
  <c r="DN92" i="51" s="1"/>
  <c r="DL92" i="51" s="1"/>
  <c r="M14" i="3"/>
  <c r="DM92" i="51" s="1"/>
  <c r="DK92" i="51" s="1"/>
  <c r="M312" i="73" l="1"/>
  <c r="L313" i="73"/>
  <c r="DM96" i="51"/>
  <c r="DK96" i="51" s="1"/>
  <c r="HK46" i="51" s="1"/>
  <c r="HK47" i="51"/>
  <c r="HI47" i="51"/>
  <c r="HG47" i="51"/>
  <c r="HK43" i="51"/>
  <c r="HI43" i="51"/>
  <c r="HG43" i="51"/>
  <c r="HK39" i="51"/>
  <c r="HI39" i="51"/>
  <c r="HG39" i="51"/>
  <c r="HK38" i="51"/>
  <c r="HK31" i="51"/>
  <c r="HK35" i="51"/>
  <c r="HI35" i="51"/>
  <c r="HG35" i="51"/>
  <c r="HG31" i="51"/>
  <c r="HI31" i="51"/>
  <c r="HK83" i="51"/>
  <c r="HI83" i="51"/>
  <c r="HG83" i="51"/>
  <c r="HK82" i="51"/>
  <c r="HI82" i="51"/>
  <c r="HG82" i="51"/>
  <c r="HK79" i="51"/>
  <c r="HI79" i="51"/>
  <c r="HG79" i="51"/>
  <c r="HK75" i="51"/>
  <c r="HI75" i="51"/>
  <c r="HG75" i="51"/>
  <c r="HK78" i="51"/>
  <c r="HI78" i="51"/>
  <c r="HG78" i="51"/>
  <c r="HK74" i="51"/>
  <c r="HI74" i="51"/>
  <c r="HG74" i="51"/>
  <c r="HK70" i="51"/>
  <c r="HI70" i="51"/>
  <c r="HG70" i="51"/>
  <c r="HK66" i="51"/>
  <c r="HI66" i="51"/>
  <c r="HG66" i="51"/>
  <c r="HK71" i="51"/>
  <c r="HI71" i="51"/>
  <c r="HG71" i="51"/>
  <c r="HK67" i="51"/>
  <c r="HI67" i="51"/>
  <c r="HG67" i="51"/>
  <c r="HK62" i="51"/>
  <c r="HI62" i="51"/>
  <c r="HG62" i="51"/>
  <c r="HK58" i="51"/>
  <c r="HI58" i="51"/>
  <c r="HG58" i="51"/>
  <c r="HK63" i="51"/>
  <c r="HI63" i="51"/>
  <c r="HG63" i="51"/>
  <c r="HK59" i="51"/>
  <c r="HI59" i="51"/>
  <c r="HG59" i="51"/>
  <c r="HK54" i="51"/>
  <c r="HI54" i="51"/>
  <c r="HG54" i="51"/>
  <c r="HK50" i="51"/>
  <c r="HI50" i="51"/>
  <c r="HG50" i="51"/>
  <c r="HK55" i="51"/>
  <c r="HI55" i="51"/>
  <c r="HG55" i="51"/>
  <c r="HK51" i="51"/>
  <c r="HI51" i="51"/>
  <c r="HG51" i="51"/>
  <c r="HI27" i="51"/>
  <c r="HK27" i="51"/>
  <c r="HI26" i="51"/>
  <c r="HK26" i="51"/>
  <c r="HK23" i="51"/>
  <c r="HG27" i="51"/>
  <c r="HK22" i="51"/>
  <c r="HG26" i="51"/>
  <c r="HG22" i="51"/>
  <c r="HI22" i="51"/>
  <c r="HG23" i="51"/>
  <c r="HI23" i="51"/>
  <c r="HI18" i="51"/>
  <c r="HK18" i="51"/>
  <c r="HJ20" i="51"/>
  <c r="HL20" i="51"/>
  <c r="HJ18" i="51"/>
  <c r="HL18" i="51"/>
  <c r="HI20" i="51"/>
  <c r="HK20" i="51"/>
  <c r="HK14" i="51"/>
  <c r="HG18" i="51"/>
  <c r="HL16" i="51"/>
  <c r="HH20" i="51"/>
  <c r="HL14" i="51"/>
  <c r="HH18" i="51"/>
  <c r="HK16" i="51"/>
  <c r="HG20" i="51"/>
  <c r="HG14" i="51"/>
  <c r="HI14" i="51"/>
  <c r="HH16" i="51"/>
  <c r="HJ16" i="51"/>
  <c r="HH14" i="51"/>
  <c r="HJ14" i="51"/>
  <c r="HG16" i="51"/>
  <c r="HI16" i="51"/>
  <c r="DN101" i="51"/>
  <c r="DL101" i="51" s="1"/>
  <c r="DM102" i="51"/>
  <c r="DK102" i="51" s="1"/>
  <c r="DN103" i="51"/>
  <c r="DL103" i="51" s="1"/>
  <c r="DN97" i="51"/>
  <c r="DL97" i="51" s="1"/>
  <c r="DM98" i="51"/>
  <c r="DK98" i="51" s="1"/>
  <c r="DN99" i="51"/>
  <c r="DL99" i="51" s="1"/>
  <c r="AO11" i="11"/>
  <c r="CS105" i="51"/>
  <c r="AS11" i="11"/>
  <c r="CZ105" i="51"/>
  <c r="AU11" i="11"/>
  <c r="DE105" i="51"/>
  <c r="DN100" i="51"/>
  <c r="DL100" i="51" s="1"/>
  <c r="DN102" i="51"/>
  <c r="DL102" i="51" s="1"/>
  <c r="DM103" i="51"/>
  <c r="DK103" i="51" s="1"/>
  <c r="DN96" i="51"/>
  <c r="DL96" i="51" s="1"/>
  <c r="DN98" i="51"/>
  <c r="DL98" i="51" s="1"/>
  <c r="DM99" i="51"/>
  <c r="DK99" i="51" s="1"/>
  <c r="AP11" i="11"/>
  <c r="CT105" i="51"/>
  <c r="AR11" i="11"/>
  <c r="CY105" i="51"/>
  <c r="AV11" i="11"/>
  <c r="DF105" i="51"/>
  <c r="DR105" i="51"/>
  <c r="AG48" i="20"/>
  <c r="AH48" i="20" s="1"/>
  <c r="AG42" i="20"/>
  <c r="AH42" i="20" s="1"/>
  <c r="AG44" i="20"/>
  <c r="AH44" i="20" s="1"/>
  <c r="AG46" i="20"/>
  <c r="AH46" i="20" s="1"/>
  <c r="AG51" i="20"/>
  <c r="AH51" i="20" s="1"/>
  <c r="AG45" i="20"/>
  <c r="AH45" i="20" s="1"/>
  <c r="AG47" i="20"/>
  <c r="AH47" i="20" s="1"/>
  <c r="AG50" i="20"/>
  <c r="AH50" i="20" s="1"/>
  <c r="AG37" i="20"/>
  <c r="AH37" i="20" s="1"/>
  <c r="AG38" i="20"/>
  <c r="AH38" i="20" s="1"/>
  <c r="AG40" i="20"/>
  <c r="AH40" i="20" s="1"/>
  <c r="AG39" i="20"/>
  <c r="AH39" i="20" s="1"/>
  <c r="AG41" i="20"/>
  <c r="AH41" i="20" s="1"/>
  <c r="AG43" i="20"/>
  <c r="AH43" i="20" s="1"/>
  <c r="AW17" i="11"/>
  <c r="BI52" i="14"/>
  <c r="BH52" i="14" s="1"/>
  <c r="AO6" i="11"/>
  <c r="BR52" i="14"/>
  <c r="BQ52" i="14" s="1"/>
  <c r="AS6" i="11"/>
  <c r="BP53" i="14"/>
  <c r="BO53" i="14" s="1"/>
  <c r="AR7" i="11"/>
  <c r="AV7" i="11"/>
  <c r="BM54" i="14"/>
  <c r="BL54" i="14" s="1"/>
  <c r="AQ8" i="11"/>
  <c r="AU8" i="11"/>
  <c r="BK55" i="14"/>
  <c r="BJ55" i="14" s="1"/>
  <c r="AP9" i="11"/>
  <c r="BT55" i="14"/>
  <c r="BS55" i="14" s="1"/>
  <c r="AT9" i="11"/>
  <c r="BK56" i="14"/>
  <c r="BJ56" i="14" s="1"/>
  <c r="AP10" i="11"/>
  <c r="AP12" i="11"/>
  <c r="AO13" i="11"/>
  <c r="AS13" i="11"/>
  <c r="AR14" i="11"/>
  <c r="AV14" i="11"/>
  <c r="BK52" i="14"/>
  <c r="BJ52" i="14" s="1"/>
  <c r="AP6" i="11"/>
  <c r="BT52" i="14"/>
  <c r="BS52" i="14" s="1"/>
  <c r="AT6" i="11"/>
  <c r="BI53" i="14"/>
  <c r="BH53" i="14" s="1"/>
  <c r="AO7" i="11"/>
  <c r="BR53" i="14"/>
  <c r="BQ53" i="14" s="1"/>
  <c r="AS7" i="11"/>
  <c r="BP54" i="14"/>
  <c r="BO54" i="14" s="1"/>
  <c r="AR8" i="11"/>
  <c r="AV8" i="11"/>
  <c r="BM55" i="14"/>
  <c r="BL55" i="14" s="1"/>
  <c r="AQ9" i="11"/>
  <c r="AU9" i="11"/>
  <c r="BM56" i="14"/>
  <c r="BL56" i="14" s="1"/>
  <c r="CR33" i="14" s="1"/>
  <c r="AQ10" i="11"/>
  <c r="AU12" i="11"/>
  <c r="AP13" i="11"/>
  <c r="AO14" i="11"/>
  <c r="AS14" i="11"/>
  <c r="BM52" i="14"/>
  <c r="BL52" i="14" s="1"/>
  <c r="AQ6" i="11"/>
  <c r="AU6" i="11"/>
  <c r="BK53" i="14"/>
  <c r="BJ53" i="14" s="1"/>
  <c r="AP7" i="11"/>
  <c r="BT53" i="14"/>
  <c r="AT7" i="11"/>
  <c r="BI54" i="14"/>
  <c r="BH54" i="14" s="1"/>
  <c r="AO8" i="11"/>
  <c r="BR54" i="14"/>
  <c r="BQ54" i="14" s="1"/>
  <c r="AS8" i="11"/>
  <c r="BP55" i="14"/>
  <c r="BO55" i="14" s="1"/>
  <c r="AR9" i="11"/>
  <c r="AV9" i="11"/>
  <c r="BR56" i="14"/>
  <c r="BQ56" i="14" s="1"/>
  <c r="AS10" i="11"/>
  <c r="AR12" i="11"/>
  <c r="AV12" i="11"/>
  <c r="AU13" i="11"/>
  <c r="AP14" i="11"/>
  <c r="BP52" i="14"/>
  <c r="BO52" i="14" s="1"/>
  <c r="AR6" i="11"/>
  <c r="AV6" i="11"/>
  <c r="BM53" i="14"/>
  <c r="AQ7" i="11"/>
  <c r="AU7" i="11"/>
  <c r="BK54" i="14"/>
  <c r="BJ54" i="14" s="1"/>
  <c r="AP8" i="11"/>
  <c r="BT54" i="14"/>
  <c r="BS54" i="14" s="1"/>
  <c r="AT8" i="11"/>
  <c r="BI55" i="14"/>
  <c r="BH55" i="14" s="1"/>
  <c r="AO9" i="11"/>
  <c r="BR55" i="14"/>
  <c r="BQ55" i="14" s="1"/>
  <c r="AS9" i="11"/>
  <c r="BT56" i="14"/>
  <c r="BS56" i="14" s="1"/>
  <c r="CW33" i="14" s="1"/>
  <c r="AT10" i="11"/>
  <c r="AO12" i="11"/>
  <c r="AS12" i="11"/>
  <c r="AR13" i="11"/>
  <c r="AV13" i="11"/>
  <c r="AU14" i="11"/>
  <c r="BY6" i="11"/>
  <c r="BU6" i="11"/>
  <c r="AI6" i="11"/>
  <c r="BX8" i="11"/>
  <c r="BT8" i="11"/>
  <c r="AH8" i="11"/>
  <c r="BZ8" i="11"/>
  <c r="BV8" i="11"/>
  <c r="AJ8" i="11"/>
  <c r="BY10" i="11"/>
  <c r="BU10" i="11"/>
  <c r="AI10" i="11"/>
  <c r="BX11" i="11"/>
  <c r="BT11" i="11"/>
  <c r="AH11" i="11"/>
  <c r="N71" i="3"/>
  <c r="BY13" i="11"/>
  <c r="BU13" i="11"/>
  <c r="AI13" i="11"/>
  <c r="M72" i="3"/>
  <c r="BX14" i="11"/>
  <c r="BT14" i="11"/>
  <c r="AH14" i="11"/>
  <c r="O73" i="3"/>
  <c r="BZ15" i="11"/>
  <c r="BV15" i="11"/>
  <c r="AJ15" i="11"/>
  <c r="BY16" i="11"/>
  <c r="BU16" i="11"/>
  <c r="AI16" i="11"/>
  <c r="O65" i="3"/>
  <c r="BZ17" i="11"/>
  <c r="BV17" i="11"/>
  <c r="AJ17" i="11"/>
  <c r="BY18" i="11"/>
  <c r="BU18" i="11"/>
  <c r="AI18" i="11"/>
  <c r="BZ19" i="11"/>
  <c r="BV19" i="11"/>
  <c r="AJ19" i="11"/>
  <c r="BZ20" i="11"/>
  <c r="BV20" i="11"/>
  <c r="AJ20" i="11"/>
  <c r="M70" i="3"/>
  <c r="BX22" i="11"/>
  <c r="BT22" i="11"/>
  <c r="AH22" i="11"/>
  <c r="BX6" i="11"/>
  <c r="BT6" i="11"/>
  <c r="AH6" i="11"/>
  <c r="BZ6" i="11"/>
  <c r="BV6" i="11"/>
  <c r="AJ6" i="11"/>
  <c r="N66" i="3"/>
  <c r="BY8" i="11"/>
  <c r="BU8" i="11"/>
  <c r="AI8" i="11"/>
  <c r="BX9" i="11"/>
  <c r="BT9" i="11"/>
  <c r="AH9" i="11"/>
  <c r="BZ9" i="11"/>
  <c r="BV9" i="11"/>
  <c r="AJ9" i="11"/>
  <c r="BZ10" i="11"/>
  <c r="BV10" i="11"/>
  <c r="AJ10" i="11"/>
  <c r="N69" i="3"/>
  <c r="BY11" i="11"/>
  <c r="BU11" i="11"/>
  <c r="AI11" i="11"/>
  <c r="M71" i="3"/>
  <c r="BX13" i="11"/>
  <c r="BT13" i="11"/>
  <c r="AH13" i="11"/>
  <c r="O71" i="3"/>
  <c r="BZ13" i="11"/>
  <c r="BV13" i="11"/>
  <c r="AJ13" i="11"/>
  <c r="N72" i="3"/>
  <c r="BY14" i="11"/>
  <c r="BU14" i="11"/>
  <c r="AI14" i="11"/>
  <c r="N73" i="3"/>
  <c r="BY15" i="11"/>
  <c r="BU15" i="11"/>
  <c r="AI15" i="11"/>
  <c r="BX16" i="11"/>
  <c r="BT16" i="11"/>
  <c r="AH16" i="11"/>
  <c r="BZ16" i="11"/>
  <c r="BV16" i="11"/>
  <c r="AJ16" i="11"/>
  <c r="N65" i="3"/>
  <c r="BY17" i="11"/>
  <c r="BU17" i="11"/>
  <c r="AI17" i="11"/>
  <c r="BX18" i="11"/>
  <c r="BT18" i="11"/>
  <c r="AH18" i="11"/>
  <c r="BZ18" i="11"/>
  <c r="BV18" i="11"/>
  <c r="AJ18" i="11"/>
  <c r="BY19" i="11"/>
  <c r="BU19" i="11"/>
  <c r="AI19" i="11"/>
  <c r="BY20" i="11"/>
  <c r="BU20" i="11"/>
  <c r="AI20" i="11"/>
  <c r="BX21" i="11"/>
  <c r="BT21" i="11"/>
  <c r="AH21" i="11"/>
  <c r="BZ21" i="11"/>
  <c r="BV21" i="11"/>
  <c r="AJ21" i="11"/>
  <c r="N70" i="3"/>
  <c r="BY22" i="11"/>
  <c r="BU22" i="11"/>
  <c r="AI22" i="11"/>
  <c r="BX23" i="11"/>
  <c r="BT23" i="11"/>
  <c r="AH23" i="11"/>
  <c r="BZ23" i="11"/>
  <c r="BV23" i="11"/>
  <c r="AJ23" i="11"/>
  <c r="BY24" i="11"/>
  <c r="BU24" i="11"/>
  <c r="AI24" i="11"/>
  <c r="BY25" i="11"/>
  <c r="BU25" i="11"/>
  <c r="AI25" i="11"/>
  <c r="BX26" i="11"/>
  <c r="BT26" i="11"/>
  <c r="AH26" i="11"/>
  <c r="BZ26" i="11"/>
  <c r="BV26" i="11"/>
  <c r="AJ26" i="11"/>
  <c r="BY27" i="11"/>
  <c r="BU27" i="11"/>
  <c r="AI27" i="11"/>
  <c r="BX28" i="11"/>
  <c r="BT28" i="11"/>
  <c r="AH28" i="11"/>
  <c r="BZ28" i="11"/>
  <c r="BV28" i="11"/>
  <c r="AJ28" i="11"/>
  <c r="BY29" i="11"/>
  <c r="BU29" i="11"/>
  <c r="AI29" i="11"/>
  <c r="BY30" i="11"/>
  <c r="BU30" i="11"/>
  <c r="AI30" i="11"/>
  <c r="BX31" i="11"/>
  <c r="BT31" i="11"/>
  <c r="AH31" i="11"/>
  <c r="BZ31" i="11"/>
  <c r="BV31" i="11"/>
  <c r="AJ31" i="11"/>
  <c r="BY32" i="11"/>
  <c r="BU32" i="11"/>
  <c r="AI32" i="11"/>
  <c r="BX33" i="11"/>
  <c r="BT33" i="11"/>
  <c r="AH33" i="11"/>
  <c r="BZ33" i="11"/>
  <c r="BV33" i="11"/>
  <c r="AJ33" i="11"/>
  <c r="BY34" i="11"/>
  <c r="BU34" i="11"/>
  <c r="AI34" i="11"/>
  <c r="BY35" i="11"/>
  <c r="BU35" i="11"/>
  <c r="AI35" i="11"/>
  <c r="BX36" i="11"/>
  <c r="BT36" i="11"/>
  <c r="AH36" i="11"/>
  <c r="BZ36" i="11"/>
  <c r="BV36" i="11"/>
  <c r="AJ36" i="11"/>
  <c r="BY37" i="11"/>
  <c r="BU37" i="11"/>
  <c r="AI37" i="11"/>
  <c r="BX38" i="11"/>
  <c r="BT38" i="11"/>
  <c r="AH38" i="11"/>
  <c r="BZ38" i="11"/>
  <c r="BV38" i="11"/>
  <c r="AJ38" i="11"/>
  <c r="BY39" i="11"/>
  <c r="BU39" i="11"/>
  <c r="AI39" i="11"/>
  <c r="BY40" i="11"/>
  <c r="BU40" i="11"/>
  <c r="AI40" i="11"/>
  <c r="BX41" i="11"/>
  <c r="BT41" i="11"/>
  <c r="AH41" i="11"/>
  <c r="BZ41" i="11"/>
  <c r="BV41" i="11"/>
  <c r="AJ41" i="11"/>
  <c r="BY42" i="11"/>
  <c r="BU42" i="11"/>
  <c r="AI42" i="11"/>
  <c r="BX43" i="11"/>
  <c r="BT43" i="11"/>
  <c r="AH43" i="11"/>
  <c r="BZ43" i="11"/>
  <c r="BV43" i="11"/>
  <c r="AJ43" i="11"/>
  <c r="BY44" i="11"/>
  <c r="BU44" i="11"/>
  <c r="AI44" i="11"/>
  <c r="BY45" i="11"/>
  <c r="BU45" i="11"/>
  <c r="AI45" i="11"/>
  <c r="BX46" i="11"/>
  <c r="BT46" i="11"/>
  <c r="AH46" i="11"/>
  <c r="BZ46" i="11"/>
  <c r="BV46" i="11"/>
  <c r="AJ46" i="11"/>
  <c r="BY47" i="11"/>
  <c r="BU47" i="11"/>
  <c r="AI47" i="11"/>
  <c r="BX48" i="11"/>
  <c r="BT48" i="11"/>
  <c r="AH48" i="11"/>
  <c r="BZ48" i="11"/>
  <c r="BV48" i="11"/>
  <c r="AJ48" i="11"/>
  <c r="BY49" i="11"/>
  <c r="BU49" i="11"/>
  <c r="AI49" i="11"/>
  <c r="BY50" i="11"/>
  <c r="BU50" i="11"/>
  <c r="AI50" i="11"/>
  <c r="BX51" i="11"/>
  <c r="BT51" i="11"/>
  <c r="AH51" i="11"/>
  <c r="BZ51" i="11"/>
  <c r="BV51" i="11"/>
  <c r="AJ51" i="11"/>
  <c r="BY52" i="11"/>
  <c r="BU52" i="11"/>
  <c r="AI52" i="11"/>
  <c r="BX53" i="11"/>
  <c r="BT53" i="11"/>
  <c r="AH53" i="11"/>
  <c r="BZ53" i="11"/>
  <c r="BV53" i="11"/>
  <c r="AJ53" i="11"/>
  <c r="BY54" i="11"/>
  <c r="BU54" i="11"/>
  <c r="AI54" i="11"/>
  <c r="BY55" i="11"/>
  <c r="BU55" i="11"/>
  <c r="AI55" i="11"/>
  <c r="BY9" i="11"/>
  <c r="BU9" i="11"/>
  <c r="AI9" i="11"/>
  <c r="BZ11" i="11"/>
  <c r="BV11" i="11"/>
  <c r="AJ11" i="11"/>
  <c r="O72" i="3"/>
  <c r="BZ14" i="11"/>
  <c r="BV14" i="11"/>
  <c r="AJ14" i="11"/>
  <c r="M65" i="3"/>
  <c r="BX17" i="11"/>
  <c r="BT17" i="11"/>
  <c r="AH17" i="11"/>
  <c r="BX19" i="11"/>
  <c r="BT19" i="11"/>
  <c r="AH19" i="11"/>
  <c r="BY21" i="11"/>
  <c r="BU21" i="11"/>
  <c r="AI21" i="11"/>
  <c r="O70" i="3"/>
  <c r="BZ22" i="11"/>
  <c r="BV22" i="11"/>
  <c r="AJ22" i="11"/>
  <c r="BY23" i="11"/>
  <c r="BU23" i="11"/>
  <c r="AI23" i="11"/>
  <c r="BX24" i="11"/>
  <c r="BT24" i="11"/>
  <c r="AH24" i="11"/>
  <c r="BZ24" i="11"/>
  <c r="BV24" i="11"/>
  <c r="AJ24" i="11"/>
  <c r="BZ25" i="11"/>
  <c r="BV25" i="11"/>
  <c r="AJ25" i="11"/>
  <c r="BY26" i="11"/>
  <c r="BU26" i="11"/>
  <c r="AI26" i="11"/>
  <c r="BX27" i="11"/>
  <c r="BT27" i="11"/>
  <c r="AH27" i="11"/>
  <c r="BZ27" i="11"/>
  <c r="BV27" i="11"/>
  <c r="AJ27" i="11"/>
  <c r="BY28" i="11"/>
  <c r="BU28" i="11"/>
  <c r="AI28" i="11"/>
  <c r="BX29" i="11"/>
  <c r="BT29" i="11"/>
  <c r="AH29" i="11"/>
  <c r="BZ29" i="11"/>
  <c r="BV29" i="11"/>
  <c r="AJ29" i="11"/>
  <c r="BZ30" i="11"/>
  <c r="BV30" i="11"/>
  <c r="AJ30" i="11"/>
  <c r="BY31" i="11"/>
  <c r="BU31" i="11"/>
  <c r="AI31" i="11"/>
  <c r="BX32" i="11"/>
  <c r="BT32" i="11"/>
  <c r="AH32" i="11"/>
  <c r="BZ32" i="11"/>
  <c r="BV32" i="11"/>
  <c r="AJ32" i="11"/>
  <c r="BY33" i="11"/>
  <c r="BU33" i="11"/>
  <c r="AI33" i="11"/>
  <c r="BX34" i="11"/>
  <c r="BT34" i="11"/>
  <c r="AH34" i="11"/>
  <c r="BZ34" i="11"/>
  <c r="BV34" i="11"/>
  <c r="AJ34" i="11"/>
  <c r="BZ35" i="11"/>
  <c r="BV35" i="11"/>
  <c r="AJ35" i="11"/>
  <c r="BY36" i="11"/>
  <c r="BU36" i="11"/>
  <c r="AI36" i="11"/>
  <c r="BX37" i="11"/>
  <c r="BT37" i="11"/>
  <c r="AH37" i="11"/>
  <c r="BZ37" i="11"/>
  <c r="BV37" i="11"/>
  <c r="AJ37" i="11"/>
  <c r="BY38" i="11"/>
  <c r="BU38" i="11"/>
  <c r="AI38" i="11"/>
  <c r="BX39" i="11"/>
  <c r="BT39" i="11"/>
  <c r="AH39" i="11"/>
  <c r="BZ39" i="11"/>
  <c r="BV39" i="11"/>
  <c r="AJ39" i="11"/>
  <c r="BZ40" i="11"/>
  <c r="BV40" i="11"/>
  <c r="AJ40" i="11"/>
  <c r="BY41" i="11"/>
  <c r="BU41" i="11"/>
  <c r="AI41" i="11"/>
  <c r="BX42" i="11"/>
  <c r="BT42" i="11"/>
  <c r="AH42" i="11"/>
  <c r="BZ42" i="11"/>
  <c r="BV42" i="11"/>
  <c r="AJ42" i="11"/>
  <c r="BY43" i="11"/>
  <c r="BU43" i="11"/>
  <c r="AI43" i="11"/>
  <c r="BX44" i="11"/>
  <c r="BT44" i="11"/>
  <c r="AH44" i="11"/>
  <c r="BZ44" i="11"/>
  <c r="BV44" i="11"/>
  <c r="AJ44" i="11"/>
  <c r="BZ45" i="11"/>
  <c r="BV45" i="11"/>
  <c r="AJ45" i="11"/>
  <c r="BY46" i="11"/>
  <c r="BU46" i="11"/>
  <c r="AI46" i="11"/>
  <c r="BX47" i="11"/>
  <c r="BT47" i="11"/>
  <c r="AH47" i="11"/>
  <c r="BZ47" i="11"/>
  <c r="BV47" i="11"/>
  <c r="AJ47" i="11"/>
  <c r="BY48" i="11"/>
  <c r="BU48" i="11"/>
  <c r="AI48" i="11"/>
  <c r="BX49" i="11"/>
  <c r="BT49" i="11"/>
  <c r="AH49" i="11"/>
  <c r="BZ49" i="11"/>
  <c r="BV49" i="11"/>
  <c r="AJ49" i="11"/>
  <c r="BZ50" i="11"/>
  <c r="BV50" i="11"/>
  <c r="AJ50" i="11"/>
  <c r="BY51" i="11"/>
  <c r="BU51" i="11"/>
  <c r="AI51" i="11"/>
  <c r="BX52" i="11"/>
  <c r="BT52" i="11"/>
  <c r="AH52" i="11"/>
  <c r="BZ52" i="11"/>
  <c r="BV52" i="11"/>
  <c r="AJ52" i="11"/>
  <c r="BY53" i="11"/>
  <c r="BU53" i="11"/>
  <c r="AI53" i="11"/>
  <c r="BX54" i="11"/>
  <c r="BT54" i="11"/>
  <c r="AH54" i="11"/>
  <c r="BZ54" i="11"/>
  <c r="BV54" i="11"/>
  <c r="AJ54" i="11"/>
  <c r="BZ55" i="11"/>
  <c r="BV55" i="11"/>
  <c r="AJ55" i="11"/>
  <c r="N64" i="3"/>
  <c r="O64" i="3"/>
  <c r="M67" i="3"/>
  <c r="O68" i="3"/>
  <c r="D74" i="3"/>
  <c r="H74" i="3"/>
  <c r="L74" i="3"/>
  <c r="M66" i="3"/>
  <c r="N67" i="3"/>
  <c r="M69" i="3"/>
  <c r="E74" i="3"/>
  <c r="I74" i="3"/>
  <c r="P74" i="3"/>
  <c r="M64" i="3"/>
  <c r="F74" i="3"/>
  <c r="J74" i="3"/>
  <c r="Q74" i="3"/>
  <c r="O66" i="3"/>
  <c r="N68" i="3"/>
  <c r="O69" i="3"/>
  <c r="O67" i="3"/>
  <c r="G74" i="3"/>
  <c r="K74" i="3"/>
  <c r="R74" i="3"/>
  <c r="L18" i="2"/>
  <c r="K18" i="2"/>
  <c r="J18" i="2"/>
  <c r="I18" i="2"/>
  <c r="H18" i="2"/>
  <c r="G18" i="2"/>
  <c r="F18" i="2"/>
  <c r="E18" i="2"/>
  <c r="D18" i="2"/>
  <c r="O17" i="2"/>
  <c r="N17" i="2"/>
  <c r="M17" i="2"/>
  <c r="I17" i="32" s="1"/>
  <c r="O16" i="2"/>
  <c r="N16" i="2"/>
  <c r="M16" i="2"/>
  <c r="I16" i="32" s="1"/>
  <c r="O15" i="2"/>
  <c r="N15" i="2"/>
  <c r="CF57" i="12" s="1"/>
  <c r="CD57" i="12" s="1"/>
  <c r="M15" i="2"/>
  <c r="O14" i="2"/>
  <c r="N14" i="2"/>
  <c r="CF56" i="12" s="1"/>
  <c r="CD56" i="12" s="1"/>
  <c r="M14" i="2"/>
  <c r="HG42" i="51" l="1"/>
  <c r="M313" i="73"/>
  <c r="L314" i="73"/>
  <c r="CV28" i="14"/>
  <c r="CU28" i="14"/>
  <c r="CT28" i="14"/>
  <c r="CS28" i="14"/>
  <c r="CQ28" i="14"/>
  <c r="CP28" i="14"/>
  <c r="CO28" i="14"/>
  <c r="CN28" i="14"/>
  <c r="BS53" i="14"/>
  <c r="BS57" i="14" s="1"/>
  <c r="BL53" i="14"/>
  <c r="HI30" i="51"/>
  <c r="HK34" i="51"/>
  <c r="HG34" i="51"/>
  <c r="HG38" i="51"/>
  <c r="HK42" i="51"/>
  <c r="HG46" i="51"/>
  <c r="HG30" i="51"/>
  <c r="HI34" i="51"/>
  <c r="HK30" i="51"/>
  <c r="HI38" i="51"/>
  <c r="HI42" i="51"/>
  <c r="HI46" i="51"/>
  <c r="CV32" i="14"/>
  <c r="CV31" i="14"/>
  <c r="CU31" i="14"/>
  <c r="CU32" i="14"/>
  <c r="CN32" i="14"/>
  <c r="CN31" i="14"/>
  <c r="CO32" i="14"/>
  <c r="CO31" i="14"/>
  <c r="CW30" i="14"/>
  <c r="CW29" i="14"/>
  <c r="CP30" i="14"/>
  <c r="CP29" i="14"/>
  <c r="CQ29" i="14"/>
  <c r="CQ30" i="14"/>
  <c r="CT26" i="14"/>
  <c r="CT25" i="14"/>
  <c r="CT24" i="14"/>
  <c r="CS25" i="14"/>
  <c r="CS26" i="14"/>
  <c r="CS24" i="14"/>
  <c r="CV33" i="14"/>
  <c r="CU33" i="14"/>
  <c r="CR26" i="14"/>
  <c r="CR25" i="14"/>
  <c r="CR24" i="14"/>
  <c r="CT30" i="14"/>
  <c r="CT29" i="14"/>
  <c r="CS30" i="14"/>
  <c r="CS29" i="14"/>
  <c r="CV27" i="14"/>
  <c r="CU27" i="14"/>
  <c r="CN27" i="14"/>
  <c r="CO27" i="14"/>
  <c r="CW25" i="14"/>
  <c r="CW26" i="14"/>
  <c r="CW24" i="14"/>
  <c r="CP26" i="14"/>
  <c r="CP25" i="14"/>
  <c r="CP24" i="14"/>
  <c r="CQ26" i="14"/>
  <c r="CQ24" i="14"/>
  <c r="CQ25" i="14"/>
  <c r="CR30" i="14"/>
  <c r="CR29" i="14"/>
  <c r="CT32" i="14"/>
  <c r="CT31" i="14"/>
  <c r="CS32" i="14"/>
  <c r="CS31" i="14"/>
  <c r="CV30" i="14"/>
  <c r="CV29" i="14"/>
  <c r="CU29" i="14"/>
  <c r="CU30" i="14"/>
  <c r="CN30" i="14"/>
  <c r="CN29" i="14"/>
  <c r="CO30" i="14"/>
  <c r="CO29" i="14"/>
  <c r="CP27" i="14"/>
  <c r="CQ27" i="14"/>
  <c r="CR32" i="14"/>
  <c r="CR31" i="14"/>
  <c r="CP33" i="14"/>
  <c r="CQ33" i="14"/>
  <c r="CW32" i="14"/>
  <c r="CW31" i="14"/>
  <c r="CP32" i="14"/>
  <c r="CP31" i="14"/>
  <c r="CQ31" i="14"/>
  <c r="CQ32" i="14"/>
  <c r="CT27" i="14"/>
  <c r="CS27" i="14"/>
  <c r="CV26" i="14"/>
  <c r="CV25" i="14"/>
  <c r="CV24" i="14"/>
  <c r="CU26" i="14"/>
  <c r="CU24" i="14"/>
  <c r="CU25" i="14"/>
  <c r="CN26" i="14"/>
  <c r="CN25" i="14"/>
  <c r="CN24" i="14"/>
  <c r="CO25" i="14"/>
  <c r="CO26" i="14"/>
  <c r="CO24" i="14"/>
  <c r="EO50" i="12"/>
  <c r="EQ50" i="12"/>
  <c r="EO51" i="12"/>
  <c r="EQ51" i="12"/>
  <c r="HK49" i="51"/>
  <c r="HI49" i="51"/>
  <c r="HG49" i="51"/>
  <c r="HL46" i="51"/>
  <c r="HJ46" i="51"/>
  <c r="HH46" i="51"/>
  <c r="HL49" i="51"/>
  <c r="HJ49" i="51"/>
  <c r="HH49" i="51"/>
  <c r="HL47" i="51"/>
  <c r="HJ47" i="51"/>
  <c r="HH47" i="51"/>
  <c r="HL48" i="51"/>
  <c r="HJ48" i="51"/>
  <c r="HH48" i="51"/>
  <c r="HK48" i="51"/>
  <c r="HI48" i="51"/>
  <c r="HG48" i="51"/>
  <c r="HK45" i="51"/>
  <c r="HI45" i="51"/>
  <c r="HG45" i="51"/>
  <c r="HL42" i="51"/>
  <c r="HJ42" i="51"/>
  <c r="HH42" i="51"/>
  <c r="HL45" i="51"/>
  <c r="HJ45" i="51"/>
  <c r="HH45" i="51"/>
  <c r="HL43" i="51"/>
  <c r="HJ43" i="51"/>
  <c r="HH43" i="51"/>
  <c r="HL44" i="51"/>
  <c r="HJ44" i="51"/>
  <c r="HH44" i="51"/>
  <c r="HK44" i="51"/>
  <c r="HI44" i="51"/>
  <c r="HG44" i="51"/>
  <c r="HK41" i="51"/>
  <c r="HI41" i="51"/>
  <c r="HG41" i="51"/>
  <c r="HL38" i="51"/>
  <c r="HJ38" i="51"/>
  <c r="HH38" i="51"/>
  <c r="HL41" i="51"/>
  <c r="HJ41" i="51"/>
  <c r="HH41" i="51"/>
  <c r="HL39" i="51"/>
  <c r="HJ39" i="51"/>
  <c r="HH39" i="51"/>
  <c r="HL40" i="51"/>
  <c r="HJ40" i="51"/>
  <c r="HH40" i="51"/>
  <c r="HK40" i="51"/>
  <c r="HI40" i="51"/>
  <c r="HG40" i="51"/>
  <c r="HK33" i="51"/>
  <c r="HK37" i="51"/>
  <c r="HI37" i="51"/>
  <c r="HG37" i="51"/>
  <c r="HL30" i="51"/>
  <c r="HL34" i="51"/>
  <c r="HJ34" i="51"/>
  <c r="HH34" i="51"/>
  <c r="HL33" i="51"/>
  <c r="HL37" i="51"/>
  <c r="HJ37" i="51"/>
  <c r="HH37" i="51"/>
  <c r="HL31" i="51"/>
  <c r="HL35" i="51"/>
  <c r="HJ35" i="51"/>
  <c r="HH35" i="51"/>
  <c r="HL32" i="51"/>
  <c r="HL36" i="51"/>
  <c r="HJ36" i="51"/>
  <c r="HH36" i="51"/>
  <c r="HK32" i="51"/>
  <c r="HK36" i="51"/>
  <c r="HI36" i="51"/>
  <c r="HG36" i="51"/>
  <c r="HG33" i="51"/>
  <c r="HI33" i="51"/>
  <c r="HH30" i="51"/>
  <c r="HJ30" i="51"/>
  <c r="HH33" i="51"/>
  <c r="HJ33" i="51"/>
  <c r="HH31" i="51"/>
  <c r="HJ31" i="51"/>
  <c r="HH32" i="51"/>
  <c r="HJ32" i="51"/>
  <c r="HG32" i="51"/>
  <c r="HI32" i="51"/>
  <c r="HL84" i="51"/>
  <c r="HJ84" i="51"/>
  <c r="HH84" i="51"/>
  <c r="HK84" i="51"/>
  <c r="HI84" i="51"/>
  <c r="HG84" i="51"/>
  <c r="HK85" i="51"/>
  <c r="HI85" i="51"/>
  <c r="HG85" i="51"/>
  <c r="HL82" i="51"/>
  <c r="HJ82" i="51"/>
  <c r="HH82" i="51"/>
  <c r="HL85" i="51"/>
  <c r="HJ85" i="51"/>
  <c r="HH85" i="51"/>
  <c r="HL83" i="51"/>
  <c r="HJ83" i="51"/>
  <c r="HH83" i="51"/>
  <c r="HL80" i="51"/>
  <c r="HJ80" i="51"/>
  <c r="HH80" i="51"/>
  <c r="HL76" i="51"/>
  <c r="HJ76" i="51"/>
  <c r="HH76" i="51"/>
  <c r="HK80" i="51"/>
  <c r="HI80" i="51"/>
  <c r="HG80" i="51"/>
  <c r="HK76" i="51"/>
  <c r="HI76" i="51"/>
  <c r="HG76" i="51"/>
  <c r="HK81" i="51"/>
  <c r="HI81" i="51"/>
  <c r="HG81" i="51"/>
  <c r="HK77" i="51"/>
  <c r="HI77" i="51"/>
  <c r="HG77" i="51"/>
  <c r="HL78" i="51"/>
  <c r="HJ78" i="51"/>
  <c r="HH78" i="51"/>
  <c r="HL74" i="51"/>
  <c r="HJ74" i="51"/>
  <c r="HH74" i="51"/>
  <c r="HL81" i="51"/>
  <c r="HJ81" i="51"/>
  <c r="HH81" i="51"/>
  <c r="HL77" i="51"/>
  <c r="HJ77" i="51"/>
  <c r="HH77" i="51"/>
  <c r="HL79" i="51"/>
  <c r="HJ79" i="51"/>
  <c r="HH79" i="51"/>
  <c r="HL75" i="51"/>
  <c r="HJ75" i="51"/>
  <c r="HH75" i="51"/>
  <c r="HK73" i="51"/>
  <c r="HI73" i="51"/>
  <c r="HG73" i="51"/>
  <c r="HK69" i="51"/>
  <c r="HI69" i="51"/>
  <c r="HG69" i="51"/>
  <c r="HL72" i="51"/>
  <c r="HJ72" i="51"/>
  <c r="HH72" i="51"/>
  <c r="HL68" i="51"/>
  <c r="HJ68" i="51"/>
  <c r="HH68" i="51"/>
  <c r="HL70" i="51"/>
  <c r="HJ70" i="51"/>
  <c r="HH70" i="51"/>
  <c r="HL66" i="51"/>
  <c r="HJ66" i="51"/>
  <c r="HH66" i="51"/>
  <c r="HL73" i="51"/>
  <c r="HJ73" i="51"/>
  <c r="HH73" i="51"/>
  <c r="HL69" i="51"/>
  <c r="HJ69" i="51"/>
  <c r="HH69" i="51"/>
  <c r="HK72" i="51"/>
  <c r="HI72" i="51"/>
  <c r="HG72" i="51"/>
  <c r="HK68" i="51"/>
  <c r="HI68" i="51"/>
  <c r="HG68" i="51"/>
  <c r="HL71" i="51"/>
  <c r="HJ71" i="51"/>
  <c r="HH71" i="51"/>
  <c r="HL67" i="51"/>
  <c r="HJ67" i="51"/>
  <c r="HH67" i="51"/>
  <c r="HL64" i="51"/>
  <c r="HJ64" i="51"/>
  <c r="HH64" i="51"/>
  <c r="HL60" i="51"/>
  <c r="HJ60" i="51"/>
  <c r="HH60" i="51"/>
  <c r="HK64" i="51"/>
  <c r="HI64" i="51"/>
  <c r="HG64" i="51"/>
  <c r="HK60" i="51"/>
  <c r="HI60" i="51"/>
  <c r="HG60" i="51"/>
  <c r="HK65" i="51"/>
  <c r="HI65" i="51"/>
  <c r="HG65" i="51"/>
  <c r="HK61" i="51"/>
  <c r="HI61" i="51"/>
  <c r="HG61" i="51"/>
  <c r="HL62" i="51"/>
  <c r="HJ62" i="51"/>
  <c r="HH62" i="51"/>
  <c r="HL58" i="51"/>
  <c r="HJ58" i="51"/>
  <c r="HH58" i="51"/>
  <c r="HL65" i="51"/>
  <c r="HJ65" i="51"/>
  <c r="HH65" i="51"/>
  <c r="HL61" i="51"/>
  <c r="HJ61" i="51"/>
  <c r="HH61" i="51"/>
  <c r="HL63" i="51"/>
  <c r="HJ63" i="51"/>
  <c r="HH63" i="51"/>
  <c r="HL59" i="51"/>
  <c r="HJ59" i="51"/>
  <c r="HH59" i="51"/>
  <c r="HL56" i="51"/>
  <c r="HJ56" i="51"/>
  <c r="HH56" i="51"/>
  <c r="HL52" i="51"/>
  <c r="HJ52" i="51"/>
  <c r="HH52" i="51"/>
  <c r="HK56" i="51"/>
  <c r="HI56" i="51"/>
  <c r="HG56" i="51"/>
  <c r="HK52" i="51"/>
  <c r="HI52" i="51"/>
  <c r="HG52" i="51"/>
  <c r="HK57" i="51"/>
  <c r="HI57" i="51"/>
  <c r="HG57" i="51"/>
  <c r="HK53" i="51"/>
  <c r="HI53" i="51"/>
  <c r="HG53" i="51"/>
  <c r="HL54" i="51"/>
  <c r="HJ54" i="51"/>
  <c r="HH54" i="51"/>
  <c r="HL50" i="51"/>
  <c r="HJ50" i="51"/>
  <c r="HH50" i="51"/>
  <c r="HL57" i="51"/>
  <c r="HJ57" i="51"/>
  <c r="HH57" i="51"/>
  <c r="HL53" i="51"/>
  <c r="HJ53" i="51"/>
  <c r="HH53" i="51"/>
  <c r="HL55" i="51"/>
  <c r="HJ55" i="51"/>
  <c r="HH55" i="51"/>
  <c r="HL51" i="51"/>
  <c r="HJ51" i="51"/>
  <c r="HH51" i="51"/>
  <c r="HJ28" i="51"/>
  <c r="HL28" i="51"/>
  <c r="HI28" i="51"/>
  <c r="HK28" i="51"/>
  <c r="HI29" i="51"/>
  <c r="HK29" i="51"/>
  <c r="HJ26" i="51"/>
  <c r="HL26" i="51"/>
  <c r="HJ29" i="51"/>
  <c r="HL29" i="51"/>
  <c r="HJ27" i="51"/>
  <c r="HL27" i="51"/>
  <c r="HL24" i="51"/>
  <c r="HH28" i="51"/>
  <c r="HK24" i="51"/>
  <c r="HG28" i="51"/>
  <c r="HK25" i="51"/>
  <c r="HG29" i="51"/>
  <c r="HL22" i="51"/>
  <c r="HH26" i="51"/>
  <c r="HL25" i="51"/>
  <c r="HH29" i="51"/>
  <c r="HL23" i="51"/>
  <c r="HH27" i="51"/>
  <c r="HH24" i="51"/>
  <c r="HJ24" i="51"/>
  <c r="HG24" i="51"/>
  <c r="HI24" i="51"/>
  <c r="HG25" i="51"/>
  <c r="HI25" i="51"/>
  <c r="HH22" i="51"/>
  <c r="HJ22" i="51"/>
  <c r="HH25" i="51"/>
  <c r="HJ25" i="51"/>
  <c r="HH23" i="51"/>
  <c r="HJ23" i="51"/>
  <c r="CD59" i="12"/>
  <c r="I15" i="32"/>
  <c r="CE57" i="12"/>
  <c r="CC57" i="12" s="1"/>
  <c r="I14" i="32"/>
  <c r="CE56" i="12"/>
  <c r="CC56" i="12" s="1"/>
  <c r="DF107" i="51"/>
  <c r="Q2" i="51" s="1"/>
  <c r="P4" i="50" s="1"/>
  <c r="DQ105" i="51"/>
  <c r="DR107" i="51" s="1"/>
  <c r="AC2" i="51" s="1"/>
  <c r="AB4" i="50" s="1"/>
  <c r="CT107" i="51"/>
  <c r="E2" i="51" s="1"/>
  <c r="CZ107" i="51"/>
  <c r="K2" i="51" s="1"/>
  <c r="J4" i="50" s="1"/>
  <c r="I19" i="32"/>
  <c r="K14" i="32"/>
  <c r="J14" i="32"/>
  <c r="K15" i="32"/>
  <c r="S16" i="2"/>
  <c r="K16" i="32"/>
  <c r="R17" i="2"/>
  <c r="J17" i="32"/>
  <c r="R16" i="2"/>
  <c r="J16" i="32"/>
  <c r="S17" i="2"/>
  <c r="K17" i="32"/>
  <c r="R15" i="2"/>
  <c r="J15" i="32"/>
  <c r="Q14" i="2"/>
  <c r="Q15" i="2"/>
  <c r="R14" i="2"/>
  <c r="S15" i="2"/>
  <c r="Q17" i="2"/>
  <c r="S14" i="2"/>
  <c r="Q16" i="2"/>
  <c r="AV17" i="11"/>
  <c r="AH57" i="11"/>
  <c r="BU57" i="11"/>
  <c r="AQ17" i="11"/>
  <c r="AJ57" i="11"/>
  <c r="BT57" i="11"/>
  <c r="BY57" i="11"/>
  <c r="AR17" i="11"/>
  <c r="AP17" i="11"/>
  <c r="AO17" i="11"/>
  <c r="BV57" i="11"/>
  <c r="BX57" i="11"/>
  <c r="BO57" i="14"/>
  <c r="AU17" i="11"/>
  <c r="BJ57" i="14"/>
  <c r="AS17" i="11"/>
  <c r="BH57" i="14"/>
  <c r="BZ57" i="11"/>
  <c r="AI57" i="11"/>
  <c r="AT17" i="11"/>
  <c r="BQ57" i="14"/>
  <c r="M18" i="2"/>
  <c r="CH8" i="11"/>
  <c r="O18" i="2"/>
  <c r="CH7" i="11"/>
  <c r="CB6" i="11"/>
  <c r="CH6" i="11"/>
  <c r="CB7" i="11"/>
  <c r="N18" i="2"/>
  <c r="N74" i="3"/>
  <c r="O74" i="3"/>
  <c r="M74" i="3"/>
  <c r="L73" i="1"/>
  <c r="AT15" i="10" s="1"/>
  <c r="K73" i="1"/>
  <c r="AS15" i="10" s="1"/>
  <c r="I73" i="1"/>
  <c r="AQ15" i="10" s="1"/>
  <c r="H73" i="1"/>
  <c r="AP15" i="10" s="1"/>
  <c r="F73" i="1"/>
  <c r="AN15" i="10" s="1"/>
  <c r="E73" i="1"/>
  <c r="AM15" i="10" s="1"/>
  <c r="L72" i="1"/>
  <c r="AT14" i="10" s="1"/>
  <c r="K72" i="1"/>
  <c r="J72" i="1"/>
  <c r="I72" i="1"/>
  <c r="AQ14" i="10" s="1"/>
  <c r="H72" i="1"/>
  <c r="G72" i="1"/>
  <c r="F72" i="1"/>
  <c r="AN14" i="10" s="1"/>
  <c r="E72" i="1"/>
  <c r="D72" i="1"/>
  <c r="L71" i="1"/>
  <c r="AT13" i="10" s="1"/>
  <c r="K71" i="1"/>
  <c r="J71" i="1"/>
  <c r="I71" i="1"/>
  <c r="AQ13" i="10" s="1"/>
  <c r="H71" i="1"/>
  <c r="G71" i="1"/>
  <c r="F71" i="1"/>
  <c r="AN13" i="10" s="1"/>
  <c r="E71" i="1"/>
  <c r="D71" i="1"/>
  <c r="L70" i="1"/>
  <c r="AT12" i="10" s="1"/>
  <c r="K70" i="1"/>
  <c r="J70" i="1"/>
  <c r="I70" i="1"/>
  <c r="AQ12" i="10" s="1"/>
  <c r="H70" i="1"/>
  <c r="G70" i="1"/>
  <c r="F70" i="1"/>
  <c r="AN12" i="10" s="1"/>
  <c r="E70" i="1"/>
  <c r="D70" i="1"/>
  <c r="L69" i="1"/>
  <c r="AT11" i="10" s="1"/>
  <c r="K69" i="1"/>
  <c r="J69" i="1"/>
  <c r="I69" i="1"/>
  <c r="AQ11" i="10" s="1"/>
  <c r="H69" i="1"/>
  <c r="G69" i="1"/>
  <c r="F69" i="1"/>
  <c r="AN11" i="10" s="1"/>
  <c r="E69" i="1"/>
  <c r="D69" i="1"/>
  <c r="L68" i="1"/>
  <c r="AT10" i="10" s="1"/>
  <c r="K68" i="1"/>
  <c r="AS10" i="10" s="1"/>
  <c r="I68" i="1"/>
  <c r="H68" i="1"/>
  <c r="F68" i="1"/>
  <c r="E68" i="1"/>
  <c r="L67" i="1"/>
  <c r="AT9" i="10" s="1"/>
  <c r="K67" i="1"/>
  <c r="J67" i="1"/>
  <c r="I67" i="1"/>
  <c r="H67" i="1"/>
  <c r="G67" i="1"/>
  <c r="F67" i="1"/>
  <c r="E67" i="1"/>
  <c r="D67" i="1"/>
  <c r="L66" i="1"/>
  <c r="AT8" i="10" s="1"/>
  <c r="K66" i="1"/>
  <c r="J66" i="1"/>
  <c r="I66" i="1"/>
  <c r="H66" i="1"/>
  <c r="G66" i="1"/>
  <c r="F66" i="1"/>
  <c r="E66" i="1"/>
  <c r="D66" i="1"/>
  <c r="L65" i="1"/>
  <c r="AT7" i="10" s="1"/>
  <c r="K65" i="1"/>
  <c r="J65" i="1"/>
  <c r="I65" i="1"/>
  <c r="H65" i="1"/>
  <c r="G65" i="1"/>
  <c r="F65" i="1"/>
  <c r="E65" i="1"/>
  <c r="D65" i="1"/>
  <c r="L64" i="1"/>
  <c r="AT6" i="10" s="1"/>
  <c r="K64" i="1"/>
  <c r="J64" i="1"/>
  <c r="I64" i="1"/>
  <c r="H64" i="1"/>
  <c r="G64" i="1"/>
  <c r="F64" i="1"/>
  <c r="E64" i="1"/>
  <c r="D64" i="1"/>
  <c r="O63" i="1"/>
  <c r="N63" i="1"/>
  <c r="O62" i="1"/>
  <c r="N62" i="1"/>
  <c r="M62" i="1"/>
  <c r="O61" i="1"/>
  <c r="N61" i="1"/>
  <c r="M61" i="1"/>
  <c r="O60" i="1"/>
  <c r="N60" i="1"/>
  <c r="M60" i="1"/>
  <c r="O59" i="1"/>
  <c r="N59" i="1"/>
  <c r="M59" i="1"/>
  <c r="O58" i="1"/>
  <c r="N58" i="1"/>
  <c r="O57" i="1"/>
  <c r="N57" i="1"/>
  <c r="M57" i="1"/>
  <c r="O56" i="1"/>
  <c r="N56" i="1"/>
  <c r="M56" i="1"/>
  <c r="O55" i="1"/>
  <c r="N55" i="1"/>
  <c r="M55" i="1"/>
  <c r="O54" i="1"/>
  <c r="N54" i="1"/>
  <c r="M54" i="1"/>
  <c r="D147" i="73" s="1"/>
  <c r="O53" i="1"/>
  <c r="N53" i="1"/>
  <c r="O52" i="1"/>
  <c r="N52" i="1"/>
  <c r="M52" i="1"/>
  <c r="O51" i="1"/>
  <c r="N51" i="1"/>
  <c r="M51" i="1"/>
  <c r="O50" i="1"/>
  <c r="N50" i="1"/>
  <c r="M50" i="1"/>
  <c r="O49" i="1"/>
  <c r="N49" i="1"/>
  <c r="M49" i="1"/>
  <c r="O48" i="1"/>
  <c r="N48" i="1"/>
  <c r="O47" i="1"/>
  <c r="N47" i="1"/>
  <c r="M47" i="1"/>
  <c r="O46" i="1"/>
  <c r="N46" i="1"/>
  <c r="M46" i="1"/>
  <c r="O45" i="1"/>
  <c r="N45" i="1"/>
  <c r="M45" i="1"/>
  <c r="O44" i="1"/>
  <c r="N44" i="1"/>
  <c r="M44" i="1"/>
  <c r="D146" i="73" s="1"/>
  <c r="O43" i="1"/>
  <c r="N43" i="1"/>
  <c r="O42" i="1"/>
  <c r="N42" i="1"/>
  <c r="M42" i="1"/>
  <c r="O41" i="1"/>
  <c r="N41" i="1"/>
  <c r="M41" i="1"/>
  <c r="O40" i="1"/>
  <c r="N40" i="1"/>
  <c r="DN99" i="53" s="1"/>
  <c r="DL99" i="53" s="1"/>
  <c r="M40" i="1"/>
  <c r="DM99" i="53" s="1"/>
  <c r="DK99" i="53" s="1"/>
  <c r="O39" i="1"/>
  <c r="N39" i="1"/>
  <c r="DN98" i="53" s="1"/>
  <c r="DL98" i="53" s="1"/>
  <c r="M39" i="1"/>
  <c r="DM98" i="53" s="1"/>
  <c r="DK98" i="53" s="1"/>
  <c r="O38" i="1"/>
  <c r="N38" i="1"/>
  <c r="O37" i="1"/>
  <c r="N37" i="1"/>
  <c r="M37" i="1"/>
  <c r="O36" i="1"/>
  <c r="N36" i="1"/>
  <c r="M36" i="1"/>
  <c r="O35" i="1"/>
  <c r="N35" i="1"/>
  <c r="DN97" i="53" s="1"/>
  <c r="DL97" i="53" s="1"/>
  <c r="M35" i="1"/>
  <c r="DM97" i="53" s="1"/>
  <c r="DK97" i="53" s="1"/>
  <c r="O34" i="1"/>
  <c r="N34" i="1"/>
  <c r="DN96" i="53" s="1"/>
  <c r="DL96" i="53" s="1"/>
  <c r="M34" i="1"/>
  <c r="D145" i="73" s="1"/>
  <c r="O33" i="1"/>
  <c r="N33" i="1"/>
  <c r="O32" i="1"/>
  <c r="N32" i="1"/>
  <c r="M32" i="1"/>
  <c r="O31" i="1"/>
  <c r="N31" i="1"/>
  <c r="M31" i="1"/>
  <c r="O30" i="1"/>
  <c r="N30" i="1"/>
  <c r="DN103" i="53" s="1"/>
  <c r="DL103" i="53" s="1"/>
  <c r="M30" i="1"/>
  <c r="DM103" i="53" s="1"/>
  <c r="DK103" i="53" s="1"/>
  <c r="O29" i="1"/>
  <c r="N29" i="1"/>
  <c r="DN102" i="53" s="1"/>
  <c r="DL102" i="53" s="1"/>
  <c r="M29" i="1"/>
  <c r="DM102" i="53" s="1"/>
  <c r="DK102" i="53" s="1"/>
  <c r="O28" i="1"/>
  <c r="N28" i="1"/>
  <c r="O27" i="1"/>
  <c r="N27" i="1"/>
  <c r="M27" i="1"/>
  <c r="O26" i="1"/>
  <c r="N26" i="1"/>
  <c r="M26" i="1"/>
  <c r="O25" i="1"/>
  <c r="N25" i="1"/>
  <c r="DN101" i="53" s="1"/>
  <c r="DL101" i="53" s="1"/>
  <c r="M25" i="1"/>
  <c r="DM101" i="53" s="1"/>
  <c r="DK101" i="53" s="1"/>
  <c r="O24" i="1"/>
  <c r="N24" i="1"/>
  <c r="DN100" i="53" s="1"/>
  <c r="DL100" i="53" s="1"/>
  <c r="M24" i="1"/>
  <c r="D144" i="73" s="1"/>
  <c r="O23" i="1"/>
  <c r="N23" i="1"/>
  <c r="O22" i="1"/>
  <c r="N22" i="1"/>
  <c r="M22" i="1"/>
  <c r="O21" i="1"/>
  <c r="N21" i="1"/>
  <c r="M21" i="1"/>
  <c r="O19" i="1"/>
  <c r="N19" i="1"/>
  <c r="DN94" i="53" s="1"/>
  <c r="DL94" i="53" s="1"/>
  <c r="M19" i="1"/>
  <c r="DM94" i="53" s="1"/>
  <c r="DK94" i="53" s="1"/>
  <c r="O18" i="1"/>
  <c r="N18" i="1"/>
  <c r="O17" i="1"/>
  <c r="N17" i="1"/>
  <c r="M17" i="1"/>
  <c r="O16" i="1"/>
  <c r="N16" i="1"/>
  <c r="M16" i="1"/>
  <c r="O14" i="1"/>
  <c r="N14" i="1"/>
  <c r="DN92" i="53" s="1"/>
  <c r="DL92" i="53" s="1"/>
  <c r="M14" i="1"/>
  <c r="D143" i="73" s="1"/>
  <c r="M314" i="73" l="1"/>
  <c r="L315" i="73"/>
  <c r="CW27" i="14"/>
  <c r="CW28" i="14"/>
  <c r="CR27" i="14"/>
  <c r="CR28" i="14"/>
  <c r="BL57" i="14"/>
  <c r="DM96" i="53"/>
  <c r="DK96" i="53" s="1"/>
  <c r="HK46" i="53" s="1"/>
  <c r="DM92" i="53"/>
  <c r="DK92" i="53" s="1"/>
  <c r="HG18" i="53" s="1"/>
  <c r="DM100" i="53"/>
  <c r="DK100" i="53" s="1"/>
  <c r="HI82" i="53" s="1"/>
  <c r="HL20" i="53"/>
  <c r="HH20" i="53"/>
  <c r="HJ16" i="53"/>
  <c r="HJ20" i="53"/>
  <c r="HL16" i="53"/>
  <c r="HH16" i="53"/>
  <c r="HJ83" i="53"/>
  <c r="HL79" i="53"/>
  <c r="HH79" i="53"/>
  <c r="HJ75" i="53"/>
  <c r="HL71" i="53"/>
  <c r="HH71" i="53"/>
  <c r="HJ67" i="53"/>
  <c r="HL63" i="53"/>
  <c r="HH63" i="53"/>
  <c r="HJ59" i="53"/>
  <c r="HL55" i="53"/>
  <c r="HH55" i="53"/>
  <c r="HH51" i="53"/>
  <c r="HJ27" i="53"/>
  <c r="HJ51" i="53"/>
  <c r="HJ23" i="53"/>
  <c r="HL83" i="53"/>
  <c r="HH83" i="53"/>
  <c r="HJ79" i="53"/>
  <c r="HL75" i="53"/>
  <c r="HH75" i="53"/>
  <c r="HJ71" i="53"/>
  <c r="HL67" i="53"/>
  <c r="HH67" i="53"/>
  <c r="HJ63" i="53"/>
  <c r="HL59" i="53"/>
  <c r="HH59" i="53"/>
  <c r="HJ55" i="53"/>
  <c r="HL51" i="53"/>
  <c r="HL27" i="53"/>
  <c r="HH27" i="53"/>
  <c r="HL23" i="53"/>
  <c r="HH23" i="53"/>
  <c r="HI84" i="53"/>
  <c r="HK80" i="53"/>
  <c r="HG80" i="53"/>
  <c r="HI76" i="53"/>
  <c r="HK72" i="53"/>
  <c r="HG72" i="53"/>
  <c r="HI68" i="53"/>
  <c r="HI64" i="53"/>
  <c r="HI60" i="53"/>
  <c r="HK56" i="53"/>
  <c r="HG56" i="53"/>
  <c r="HG64" i="53"/>
  <c r="HG52" i="53"/>
  <c r="HI28" i="53"/>
  <c r="HI52" i="53"/>
  <c r="HI24" i="53"/>
  <c r="HK84" i="53"/>
  <c r="HG84" i="53"/>
  <c r="HI80" i="53"/>
  <c r="HK76" i="53"/>
  <c r="HG76" i="53"/>
  <c r="HI72" i="53"/>
  <c r="HK68" i="53"/>
  <c r="HG68" i="53"/>
  <c r="HK60" i="53"/>
  <c r="HG60" i="53"/>
  <c r="HI56" i="53"/>
  <c r="HK64" i="53"/>
  <c r="HK52" i="53"/>
  <c r="HK28" i="53"/>
  <c r="HG28" i="53"/>
  <c r="HK24" i="53"/>
  <c r="HG24" i="53"/>
  <c r="HL85" i="53"/>
  <c r="HH85" i="53"/>
  <c r="HJ81" i="53"/>
  <c r="HL77" i="53"/>
  <c r="HH77" i="53"/>
  <c r="HH73" i="53"/>
  <c r="HJ69" i="53"/>
  <c r="HL65" i="53"/>
  <c r="HH65" i="53"/>
  <c r="HL61" i="53"/>
  <c r="HH61" i="53"/>
  <c r="HJ57" i="53"/>
  <c r="HJ53" i="53"/>
  <c r="HJ29" i="53"/>
  <c r="HL53" i="53"/>
  <c r="HL25" i="53"/>
  <c r="HH25" i="53"/>
  <c r="HJ85" i="53"/>
  <c r="HL81" i="53"/>
  <c r="HH81" i="53"/>
  <c r="HJ77" i="53"/>
  <c r="HL73" i="53"/>
  <c r="HL69" i="53"/>
  <c r="HH69" i="53"/>
  <c r="HJ65" i="53"/>
  <c r="HJ73" i="53"/>
  <c r="HJ61" i="53"/>
  <c r="HL57" i="53"/>
  <c r="HH57" i="53"/>
  <c r="HL29" i="53"/>
  <c r="HH29" i="53"/>
  <c r="HH53" i="53"/>
  <c r="HJ25" i="53"/>
  <c r="HL43" i="53"/>
  <c r="HH43" i="53"/>
  <c r="HJ39" i="53"/>
  <c r="HL35" i="53"/>
  <c r="HH35" i="53"/>
  <c r="HJ31" i="53"/>
  <c r="HL47" i="53"/>
  <c r="HJ47" i="53"/>
  <c r="HJ43" i="53"/>
  <c r="HL39" i="53"/>
  <c r="HH39" i="53"/>
  <c r="HJ35" i="53"/>
  <c r="HL31" i="53"/>
  <c r="HH31" i="53"/>
  <c r="HH47" i="53"/>
  <c r="HK44" i="53"/>
  <c r="HG44" i="53"/>
  <c r="HI40" i="53"/>
  <c r="HK36" i="53"/>
  <c r="HG36" i="53"/>
  <c r="HI32" i="53"/>
  <c r="HK48" i="53"/>
  <c r="HI48" i="53"/>
  <c r="HI44" i="53"/>
  <c r="HK40" i="53"/>
  <c r="HG40" i="53"/>
  <c r="HI36" i="53"/>
  <c r="HK32" i="53"/>
  <c r="HG32" i="53"/>
  <c r="HG48" i="53"/>
  <c r="HL49" i="53"/>
  <c r="HL45" i="53"/>
  <c r="HH45" i="53"/>
  <c r="HJ41" i="53"/>
  <c r="HL37" i="53"/>
  <c r="HH37" i="53"/>
  <c r="HJ33" i="53"/>
  <c r="HJ49" i="53"/>
  <c r="HH49" i="53"/>
  <c r="HJ45" i="53"/>
  <c r="HL41" i="53"/>
  <c r="HH41" i="53"/>
  <c r="HJ37" i="53"/>
  <c r="HL33" i="53"/>
  <c r="HH33" i="53"/>
  <c r="HL18" i="53"/>
  <c r="HH18" i="53"/>
  <c r="HJ14" i="53"/>
  <c r="HJ18" i="53"/>
  <c r="HL14" i="53"/>
  <c r="HH14" i="53"/>
  <c r="DL105" i="53"/>
  <c r="HK20" i="53"/>
  <c r="HG20" i="53"/>
  <c r="HI16" i="53"/>
  <c r="HI20" i="53"/>
  <c r="HK16" i="53"/>
  <c r="HG16" i="53"/>
  <c r="HJ82" i="53"/>
  <c r="HL78" i="53"/>
  <c r="HH78" i="53"/>
  <c r="HJ74" i="53"/>
  <c r="HL70" i="53"/>
  <c r="HH70" i="53"/>
  <c r="HJ66" i="53"/>
  <c r="HL62" i="53"/>
  <c r="HH62" i="53"/>
  <c r="HJ58" i="53"/>
  <c r="HL54" i="53"/>
  <c r="HH54" i="53"/>
  <c r="HJ50" i="53"/>
  <c r="HL26" i="53"/>
  <c r="HH26" i="53"/>
  <c r="HJ22" i="53"/>
  <c r="HL82" i="53"/>
  <c r="HH82" i="53"/>
  <c r="HJ78" i="53"/>
  <c r="HL74" i="53"/>
  <c r="HH74" i="53"/>
  <c r="HJ70" i="53"/>
  <c r="HL66" i="53"/>
  <c r="HH66" i="53"/>
  <c r="HJ62" i="53"/>
  <c r="HL58" i="53"/>
  <c r="HH58" i="53"/>
  <c r="HJ54" i="53"/>
  <c r="HL50" i="53"/>
  <c r="HH50" i="53"/>
  <c r="HJ26" i="53"/>
  <c r="HL22" i="53"/>
  <c r="HH22" i="53"/>
  <c r="HK83" i="53"/>
  <c r="HG83" i="53"/>
  <c r="HI79" i="53"/>
  <c r="HK75" i="53"/>
  <c r="HG75" i="53"/>
  <c r="HI71" i="53"/>
  <c r="HK67" i="53"/>
  <c r="HG67" i="53"/>
  <c r="HI63" i="53"/>
  <c r="HK59" i="53"/>
  <c r="HG59" i="53"/>
  <c r="HK51" i="53"/>
  <c r="HK23" i="53"/>
  <c r="HI83" i="53"/>
  <c r="HK79" i="53"/>
  <c r="HG79" i="53"/>
  <c r="HI75" i="53"/>
  <c r="HK71" i="53"/>
  <c r="HG71" i="53"/>
  <c r="HI67" i="53"/>
  <c r="HK63" i="53"/>
  <c r="HG63" i="53"/>
  <c r="HI59" i="53"/>
  <c r="HK55" i="53"/>
  <c r="HG55" i="53"/>
  <c r="HI51" i="53"/>
  <c r="HI27" i="53"/>
  <c r="HI23" i="53"/>
  <c r="HK27" i="53"/>
  <c r="HI55" i="53"/>
  <c r="HG51" i="53"/>
  <c r="HG23" i="53"/>
  <c r="HG27" i="53"/>
  <c r="HL84" i="53"/>
  <c r="HH84" i="53"/>
  <c r="HJ80" i="53"/>
  <c r="HL76" i="53"/>
  <c r="HH76" i="53"/>
  <c r="HJ72" i="53"/>
  <c r="HL68" i="53"/>
  <c r="HH68" i="53"/>
  <c r="HJ64" i="53"/>
  <c r="HL60" i="53"/>
  <c r="HH60" i="53"/>
  <c r="HJ56" i="53"/>
  <c r="HL52" i="53"/>
  <c r="HH52" i="53"/>
  <c r="HH28" i="53"/>
  <c r="HJ24" i="53"/>
  <c r="HJ28" i="53"/>
  <c r="HJ84" i="53"/>
  <c r="HL80" i="53"/>
  <c r="HH80" i="53"/>
  <c r="HJ76" i="53"/>
  <c r="HL72" i="53"/>
  <c r="HH72" i="53"/>
  <c r="HJ68" i="53"/>
  <c r="HL64" i="53"/>
  <c r="HH64" i="53"/>
  <c r="HJ60" i="53"/>
  <c r="HL56" i="53"/>
  <c r="HH56" i="53"/>
  <c r="HJ52" i="53"/>
  <c r="HL28" i="53"/>
  <c r="HL24" i="53"/>
  <c r="HH24" i="53"/>
  <c r="HK85" i="53"/>
  <c r="HI85" i="53"/>
  <c r="HI81" i="53"/>
  <c r="HK77" i="53"/>
  <c r="HG77" i="53"/>
  <c r="HI73" i="53"/>
  <c r="HK69" i="53"/>
  <c r="HG69" i="53"/>
  <c r="HI65" i="53"/>
  <c r="HK61" i="53"/>
  <c r="HG61" i="53"/>
  <c r="HI57" i="53"/>
  <c r="HK53" i="53"/>
  <c r="HG53" i="53"/>
  <c r="HG29" i="53"/>
  <c r="HI25" i="53"/>
  <c r="HI29" i="53"/>
  <c r="HG85" i="53"/>
  <c r="HK81" i="53"/>
  <c r="HG81" i="53"/>
  <c r="HI77" i="53"/>
  <c r="HK73" i="53"/>
  <c r="HG73" i="53"/>
  <c r="HI69" i="53"/>
  <c r="HK65" i="53"/>
  <c r="HG65" i="53"/>
  <c r="HI61" i="53"/>
  <c r="HK57" i="53"/>
  <c r="HG57" i="53"/>
  <c r="HI53" i="53"/>
  <c r="HK29" i="53"/>
  <c r="HK25" i="53"/>
  <c r="HG25" i="53"/>
  <c r="HJ46" i="53"/>
  <c r="HL42" i="53"/>
  <c r="HH42" i="53"/>
  <c r="HJ38" i="53"/>
  <c r="HL34" i="53"/>
  <c r="HH34" i="53"/>
  <c r="HJ30" i="53"/>
  <c r="HL46" i="53"/>
  <c r="HH46" i="53"/>
  <c r="HJ42" i="53"/>
  <c r="HL38" i="53"/>
  <c r="HH38" i="53"/>
  <c r="HJ34" i="53"/>
  <c r="HL30" i="53"/>
  <c r="HH30" i="53"/>
  <c r="HI47" i="53"/>
  <c r="HK43" i="53"/>
  <c r="HG43" i="53"/>
  <c r="HI39" i="53"/>
  <c r="HK35" i="53"/>
  <c r="HG35" i="53"/>
  <c r="HI31" i="53"/>
  <c r="HK47" i="53"/>
  <c r="HG47" i="53"/>
  <c r="HI43" i="53"/>
  <c r="HK39" i="53"/>
  <c r="HG39" i="53"/>
  <c r="HI35" i="53"/>
  <c r="HK31" i="53"/>
  <c r="HG31" i="53"/>
  <c r="HL48" i="53"/>
  <c r="HH48" i="53"/>
  <c r="HJ44" i="53"/>
  <c r="HL40" i="53"/>
  <c r="HH40" i="53"/>
  <c r="HJ36" i="53"/>
  <c r="HL32" i="53"/>
  <c r="HH32" i="53"/>
  <c r="HJ48" i="53"/>
  <c r="HL44" i="53"/>
  <c r="HH44" i="53"/>
  <c r="HJ40" i="53"/>
  <c r="HL36" i="53"/>
  <c r="HH36" i="53"/>
  <c r="HJ32" i="53"/>
  <c r="HI49" i="53"/>
  <c r="HK45" i="53"/>
  <c r="HG45" i="53"/>
  <c r="HI41" i="53"/>
  <c r="HK37" i="53"/>
  <c r="HG37" i="53"/>
  <c r="HI33" i="53"/>
  <c r="HG49" i="53"/>
  <c r="HG41" i="53"/>
  <c r="HG33" i="53"/>
  <c r="HK49" i="53"/>
  <c r="HI45" i="53"/>
  <c r="HK41" i="53"/>
  <c r="HI37" i="53"/>
  <c r="HK33" i="53"/>
  <c r="EN50" i="12"/>
  <c r="EP50" i="12"/>
  <c r="EN51" i="12"/>
  <c r="EP51" i="12"/>
  <c r="CC59" i="12"/>
  <c r="DL105" i="51"/>
  <c r="BZ61" i="12"/>
  <c r="DK105" i="51"/>
  <c r="DL107" i="51" s="1"/>
  <c r="D4" i="50"/>
  <c r="AW19" i="11"/>
  <c r="K1" i="11" s="1"/>
  <c r="J4" i="3" s="1"/>
  <c r="W14" i="33"/>
  <c r="AS6" i="10"/>
  <c r="AM11" i="10"/>
  <c r="AL12" i="10"/>
  <c r="AP12" i="10"/>
  <c r="AO13" i="10"/>
  <c r="AS13" i="10"/>
  <c r="AR14" i="10"/>
  <c r="U14" i="33"/>
  <c r="X14" i="33"/>
  <c r="AS7" i="10"/>
  <c r="AR8" i="10"/>
  <c r="AR11" i="10"/>
  <c r="AM12" i="10"/>
  <c r="AL13" i="10"/>
  <c r="AP13" i="10"/>
  <c r="AO14" i="10"/>
  <c r="AS14" i="10"/>
  <c r="V14" i="33"/>
  <c r="AS8" i="10"/>
  <c r="AR9" i="10"/>
  <c r="AO11" i="10"/>
  <c r="AS11" i="10"/>
  <c r="AR12" i="10"/>
  <c r="AM13" i="10"/>
  <c r="AL14" i="10"/>
  <c r="AP14" i="10"/>
  <c r="AS9" i="10"/>
  <c r="AL11" i="10"/>
  <c r="AP11" i="10"/>
  <c r="AO12" i="10"/>
  <c r="AS12" i="10"/>
  <c r="AR13" i="10"/>
  <c r="AM14" i="10"/>
  <c r="J19" i="32"/>
  <c r="K19" i="32"/>
  <c r="R18" i="2"/>
  <c r="AG36" i="20"/>
  <c r="AH36" i="20" s="1"/>
  <c r="AG35" i="20"/>
  <c r="AH35" i="20" s="1"/>
  <c r="AG30" i="20"/>
  <c r="AH30" i="20" s="1"/>
  <c r="AG32" i="20"/>
  <c r="AH32" i="20" s="1"/>
  <c r="S18" i="2"/>
  <c r="AG22" i="20"/>
  <c r="AH22" i="20" s="1"/>
  <c r="AG23" i="20"/>
  <c r="AH23" i="20" s="1"/>
  <c r="AG25" i="20"/>
  <c r="AH25" i="20" s="1"/>
  <c r="AG33" i="20"/>
  <c r="AH33" i="20" s="1"/>
  <c r="Q18" i="2"/>
  <c r="AG24" i="20"/>
  <c r="AH24" i="20" s="1"/>
  <c r="AR6" i="10"/>
  <c r="AG26" i="20"/>
  <c r="AH26" i="20" s="1"/>
  <c r="AG28" i="20"/>
  <c r="AH28" i="20" s="1"/>
  <c r="AG27" i="20"/>
  <c r="AH27" i="20" s="1"/>
  <c r="AR7" i="10"/>
  <c r="AG29" i="20"/>
  <c r="AH29" i="20" s="1"/>
  <c r="AG31" i="20"/>
  <c r="AH31" i="20" s="1"/>
  <c r="BV61" i="12"/>
  <c r="BZ59" i="11"/>
  <c r="A73" i="11" s="1"/>
  <c r="A90" i="3" s="1"/>
  <c r="BP43" i="14"/>
  <c r="BO43" i="14" s="1"/>
  <c r="AO6" i="10"/>
  <c r="AT19" i="11"/>
  <c r="H1" i="11" s="1"/>
  <c r="G4" i="3" s="1"/>
  <c r="BM44" i="14"/>
  <c r="AN7" i="10"/>
  <c r="BI43" i="14"/>
  <c r="BH43" i="14" s="1"/>
  <c r="AL6" i="10"/>
  <c r="BR43" i="14"/>
  <c r="BQ43" i="14" s="1"/>
  <c r="AP6" i="10"/>
  <c r="BK46" i="14"/>
  <c r="BJ46" i="14" s="1"/>
  <c r="AM9" i="10"/>
  <c r="BK47" i="14"/>
  <c r="BJ47" i="14" s="1"/>
  <c r="AM10" i="10"/>
  <c r="BK43" i="14"/>
  <c r="BJ43" i="14" s="1"/>
  <c r="AM6" i="10"/>
  <c r="BT43" i="14"/>
  <c r="BS43" i="14" s="1"/>
  <c r="AQ6" i="10"/>
  <c r="BI44" i="14"/>
  <c r="BH44" i="14" s="1"/>
  <c r="AL7" i="10"/>
  <c r="BR44" i="14"/>
  <c r="BQ44" i="14" s="1"/>
  <c r="AP7" i="10"/>
  <c r="BP45" i="14"/>
  <c r="BO45" i="14" s="1"/>
  <c r="AO8" i="10"/>
  <c r="BM46" i="14"/>
  <c r="BL46" i="14" s="1"/>
  <c r="AN9" i="10"/>
  <c r="BM47" i="14"/>
  <c r="BL47" i="14" s="1"/>
  <c r="CR23" i="14" s="1"/>
  <c r="AN10" i="10"/>
  <c r="A83" i="11"/>
  <c r="A100" i="3" s="1"/>
  <c r="AQ19" i="11"/>
  <c r="AT17" i="10"/>
  <c r="BP44" i="14"/>
  <c r="BO44" i="14" s="1"/>
  <c r="AO7" i="10"/>
  <c r="BM45" i="14"/>
  <c r="BL45" i="14" s="1"/>
  <c r="AN8" i="10"/>
  <c r="BT46" i="14"/>
  <c r="BS46" i="14" s="1"/>
  <c r="AQ9" i="10"/>
  <c r="BM43" i="14"/>
  <c r="BL43" i="14" s="1"/>
  <c r="AN6" i="10"/>
  <c r="BK44" i="14"/>
  <c r="BJ44" i="14" s="1"/>
  <c r="AM7" i="10"/>
  <c r="BT44" i="14"/>
  <c r="AQ7" i="10"/>
  <c r="BI45" i="14"/>
  <c r="BH45" i="14" s="1"/>
  <c r="AL8" i="10"/>
  <c r="BR45" i="14"/>
  <c r="BQ45" i="14" s="1"/>
  <c r="AP8" i="10"/>
  <c r="BP46" i="14"/>
  <c r="BO46" i="14" s="1"/>
  <c r="AO9" i="10"/>
  <c r="BR47" i="14"/>
  <c r="BQ47" i="14" s="1"/>
  <c r="AP10" i="10"/>
  <c r="A81" i="11"/>
  <c r="A98" i="3" s="1"/>
  <c r="Q2" i="11"/>
  <c r="BR61" i="12"/>
  <c r="BV59" i="11"/>
  <c r="BK45" i="14"/>
  <c r="BJ45" i="14" s="1"/>
  <c r="AM8" i="10"/>
  <c r="BT45" i="14"/>
  <c r="BS45" i="14" s="1"/>
  <c r="AQ8" i="10"/>
  <c r="BI46" i="14"/>
  <c r="BH46" i="14" s="1"/>
  <c r="AL9" i="10"/>
  <c r="BR46" i="14"/>
  <c r="BQ46" i="14" s="1"/>
  <c r="AP9" i="10"/>
  <c r="BT47" i="14"/>
  <c r="BS47" i="14" s="1"/>
  <c r="CW23" i="14" s="1"/>
  <c r="AQ10" i="10"/>
  <c r="AJ59" i="11"/>
  <c r="T4" i="6"/>
  <c r="AH6" i="10"/>
  <c r="Q14" i="1"/>
  <c r="AI8" i="10"/>
  <c r="R16" i="1"/>
  <c r="AI6" i="10"/>
  <c r="R14" i="1"/>
  <c r="AH8" i="10"/>
  <c r="Q16" i="1"/>
  <c r="AJ8" i="10"/>
  <c r="S16" i="1"/>
  <c r="R17" i="1"/>
  <c r="AI9" i="10"/>
  <c r="R18" i="1"/>
  <c r="AI10" i="10"/>
  <c r="AH11" i="10"/>
  <c r="Q19" i="1"/>
  <c r="AJ11" i="10"/>
  <c r="S19" i="1"/>
  <c r="N71" i="1"/>
  <c r="AI13" i="10"/>
  <c r="R21" i="1"/>
  <c r="M72" i="1"/>
  <c r="Q22" i="1"/>
  <c r="AH14" i="10"/>
  <c r="O72" i="1"/>
  <c r="S72" i="1" s="1"/>
  <c r="AJ14" i="10"/>
  <c r="S22" i="1"/>
  <c r="O73" i="1"/>
  <c r="S73" i="1" s="1"/>
  <c r="S23" i="1"/>
  <c r="AJ15" i="10"/>
  <c r="AI16" i="10"/>
  <c r="R24" i="1"/>
  <c r="M65" i="1"/>
  <c r="AH17" i="10"/>
  <c r="Q25" i="1"/>
  <c r="O65" i="1"/>
  <c r="S25" i="1"/>
  <c r="AJ17" i="10"/>
  <c r="AI18" i="10"/>
  <c r="R26" i="1"/>
  <c r="AH19" i="10"/>
  <c r="Q27" i="1"/>
  <c r="S27" i="1"/>
  <c r="AJ19" i="10"/>
  <c r="AJ20" i="10"/>
  <c r="S28" i="1"/>
  <c r="AI21" i="10"/>
  <c r="R29" i="1"/>
  <c r="M70" i="1"/>
  <c r="Q30" i="1"/>
  <c r="AH22" i="10"/>
  <c r="O70" i="1"/>
  <c r="S70" i="1" s="1"/>
  <c r="AJ22" i="10"/>
  <c r="S30" i="1"/>
  <c r="AI23" i="10"/>
  <c r="R31" i="1"/>
  <c r="AH24" i="10"/>
  <c r="Q32" i="1"/>
  <c r="S32" i="1"/>
  <c r="AJ24" i="10"/>
  <c r="AJ25" i="10"/>
  <c r="S33" i="1"/>
  <c r="AI26" i="10"/>
  <c r="R34" i="1"/>
  <c r="Q35" i="1"/>
  <c r="AH27" i="10"/>
  <c r="AJ27" i="10"/>
  <c r="S35" i="1"/>
  <c r="AI28" i="10"/>
  <c r="R36" i="1"/>
  <c r="Q37" i="1"/>
  <c r="AH29" i="10"/>
  <c r="AJ29" i="10"/>
  <c r="S37" i="1"/>
  <c r="AJ30" i="10"/>
  <c r="S38" i="1"/>
  <c r="R39" i="1"/>
  <c r="AI31" i="10"/>
  <c r="AH32" i="10"/>
  <c r="Q40" i="1"/>
  <c r="S40" i="1"/>
  <c r="AJ32" i="10"/>
  <c r="AI33" i="10"/>
  <c r="R41" i="1"/>
  <c r="AH34" i="10"/>
  <c r="Q42" i="1"/>
  <c r="AJ34" i="10"/>
  <c r="S42" i="1"/>
  <c r="S43" i="1"/>
  <c r="AJ35" i="10"/>
  <c r="AI36" i="10"/>
  <c r="R44" i="1"/>
  <c r="AH37" i="10"/>
  <c r="Q45" i="1"/>
  <c r="AJ37" i="10"/>
  <c r="S45" i="1"/>
  <c r="R46" i="1"/>
  <c r="AI38" i="10"/>
  <c r="AH39" i="10"/>
  <c r="Q47" i="1"/>
  <c r="AJ39" i="10"/>
  <c r="S47" i="1"/>
  <c r="S48" i="1"/>
  <c r="AJ40" i="10"/>
  <c r="AI41" i="10"/>
  <c r="R49" i="1"/>
  <c r="AH42" i="10"/>
  <c r="Q50" i="1"/>
  <c r="S50" i="1"/>
  <c r="AJ42" i="10"/>
  <c r="AI43" i="10"/>
  <c r="R51" i="1"/>
  <c r="AH44" i="10"/>
  <c r="Q52" i="1"/>
  <c r="S52" i="1"/>
  <c r="AJ44" i="10"/>
  <c r="AJ45" i="10"/>
  <c r="S53" i="1"/>
  <c r="AI46" i="10"/>
  <c r="R54" i="1"/>
  <c r="Q55" i="1"/>
  <c r="AH47" i="10"/>
  <c r="AJ47" i="10"/>
  <c r="S55" i="1"/>
  <c r="AI48" i="10"/>
  <c r="R56" i="1"/>
  <c r="AH49" i="10"/>
  <c r="Q57" i="1"/>
  <c r="AJ49" i="10"/>
  <c r="S57" i="1"/>
  <c r="AJ50" i="10"/>
  <c r="S58" i="1"/>
  <c r="R59" i="1"/>
  <c r="AI51" i="10"/>
  <c r="AH52" i="10"/>
  <c r="Q60" i="1"/>
  <c r="AJ52" i="10"/>
  <c r="S60" i="1"/>
  <c r="AI53" i="10"/>
  <c r="R61" i="1"/>
  <c r="AH54" i="10"/>
  <c r="Q62" i="1"/>
  <c r="AJ54" i="10"/>
  <c r="S62" i="1"/>
  <c r="S63" i="1"/>
  <c r="AJ55" i="10"/>
  <c r="O64" i="1"/>
  <c r="AJ6" i="10"/>
  <c r="S14" i="1"/>
  <c r="AH9" i="10"/>
  <c r="Q17" i="1"/>
  <c r="AJ9" i="10"/>
  <c r="S17" i="1"/>
  <c r="AJ10" i="10"/>
  <c r="S18" i="1"/>
  <c r="AI11" i="10"/>
  <c r="R19" i="1"/>
  <c r="M71" i="1"/>
  <c r="AH13" i="10"/>
  <c r="Q21" i="1"/>
  <c r="O71" i="1"/>
  <c r="S71" i="1" s="1"/>
  <c r="AJ13" i="10"/>
  <c r="S21" i="1"/>
  <c r="N72" i="1"/>
  <c r="AI14" i="10"/>
  <c r="R22" i="1"/>
  <c r="N73" i="1"/>
  <c r="R73" i="1" s="1"/>
  <c r="AI15" i="10"/>
  <c r="R23" i="1"/>
  <c r="AH16" i="10"/>
  <c r="Q24" i="1"/>
  <c r="AJ16" i="10"/>
  <c r="S24" i="1"/>
  <c r="N65" i="1"/>
  <c r="AI17" i="10"/>
  <c r="R25" i="1"/>
  <c r="AH18" i="10"/>
  <c r="Q26" i="1"/>
  <c r="AJ18" i="10"/>
  <c r="S26" i="1"/>
  <c r="AI19" i="10"/>
  <c r="R27" i="1"/>
  <c r="AI20" i="10"/>
  <c r="R28" i="1"/>
  <c r="AH21" i="10"/>
  <c r="Q29" i="1"/>
  <c r="AJ21" i="10"/>
  <c r="S29" i="1"/>
  <c r="N70" i="1"/>
  <c r="AI22" i="10"/>
  <c r="R30" i="1"/>
  <c r="AH23" i="10"/>
  <c r="Q31" i="1"/>
  <c r="AJ23" i="10"/>
  <c r="S31" i="1"/>
  <c r="AI24" i="10"/>
  <c r="R32" i="1"/>
  <c r="AI25" i="10"/>
  <c r="R33" i="1"/>
  <c r="AH26" i="10"/>
  <c r="Q34" i="1"/>
  <c r="AJ26" i="10"/>
  <c r="S34" i="1"/>
  <c r="AI27" i="10"/>
  <c r="R35" i="1"/>
  <c r="AH28" i="10"/>
  <c r="Q36" i="1"/>
  <c r="AJ28" i="10"/>
  <c r="S36" i="1"/>
  <c r="AI29" i="10"/>
  <c r="R37" i="1"/>
  <c r="AI30" i="10"/>
  <c r="R38" i="1"/>
  <c r="AH31" i="10"/>
  <c r="Q39" i="1"/>
  <c r="AJ31" i="10"/>
  <c r="S39" i="1"/>
  <c r="AI32" i="10"/>
  <c r="R40" i="1"/>
  <c r="AH33" i="10"/>
  <c r="Q41" i="1"/>
  <c r="AJ33" i="10"/>
  <c r="S41" i="1"/>
  <c r="AI34" i="10"/>
  <c r="R42" i="1"/>
  <c r="AI35" i="10"/>
  <c r="R43" i="1"/>
  <c r="AH36" i="10"/>
  <c r="Q44" i="1"/>
  <c r="AJ36" i="10"/>
  <c r="S44" i="1"/>
  <c r="AI37" i="10"/>
  <c r="R45" i="1"/>
  <c r="AH38" i="10"/>
  <c r="Q46" i="1"/>
  <c r="AJ38" i="10"/>
  <c r="S46" i="1"/>
  <c r="AI39" i="10"/>
  <c r="R47" i="1"/>
  <c r="AI40" i="10"/>
  <c r="R48" i="1"/>
  <c r="AH41" i="10"/>
  <c r="Q49" i="1"/>
  <c r="AJ41" i="10"/>
  <c r="S49" i="1"/>
  <c r="AI42" i="10"/>
  <c r="R50" i="1"/>
  <c r="AH43" i="10"/>
  <c r="Q51" i="1"/>
  <c r="AJ43" i="10"/>
  <c r="S51" i="1"/>
  <c r="AI44" i="10"/>
  <c r="R52" i="1"/>
  <c r="AI45" i="10"/>
  <c r="R53" i="1"/>
  <c r="AH46" i="10"/>
  <c r="Q54" i="1"/>
  <c r="AJ46" i="10"/>
  <c r="S54" i="1"/>
  <c r="AI47" i="10"/>
  <c r="R55" i="1"/>
  <c r="AH48" i="10"/>
  <c r="Q56" i="1"/>
  <c r="AJ48" i="10"/>
  <c r="S56" i="1"/>
  <c r="AI49" i="10"/>
  <c r="R57" i="1"/>
  <c r="AI50" i="10"/>
  <c r="R58" i="1"/>
  <c r="AH51" i="10"/>
  <c r="Q59" i="1"/>
  <c r="AJ51" i="10"/>
  <c r="S59" i="1"/>
  <c r="AI52" i="10"/>
  <c r="R60" i="1"/>
  <c r="AH53" i="10"/>
  <c r="Q61" i="1"/>
  <c r="AJ53" i="10"/>
  <c r="S61" i="1"/>
  <c r="AI54" i="10"/>
  <c r="R62" i="1"/>
  <c r="AI55" i="10"/>
  <c r="R63" i="1"/>
  <c r="M66" i="1"/>
  <c r="N67" i="1"/>
  <c r="M69" i="1"/>
  <c r="E74" i="1"/>
  <c r="I74" i="1"/>
  <c r="O66" i="1"/>
  <c r="S66" i="1" s="1"/>
  <c r="N68" i="1"/>
  <c r="R68" i="1" s="1"/>
  <c r="M64" i="1"/>
  <c r="O69" i="1"/>
  <c r="S69" i="1" s="1"/>
  <c r="N66" i="1"/>
  <c r="N69" i="1"/>
  <c r="O68" i="1"/>
  <c r="S68" i="1" s="1"/>
  <c r="F74" i="1"/>
  <c r="J74" i="1"/>
  <c r="N64" i="1"/>
  <c r="O67" i="1"/>
  <c r="S67" i="1" s="1"/>
  <c r="G74" i="1"/>
  <c r="K74" i="1"/>
  <c r="M67" i="1"/>
  <c r="D74" i="1"/>
  <c r="H74" i="1"/>
  <c r="L74" i="1"/>
  <c r="E143" i="73" l="1"/>
  <c r="E147" i="73"/>
  <c r="E146" i="73"/>
  <c r="E145" i="73"/>
  <c r="E144" i="73"/>
  <c r="E149" i="73" s="1"/>
  <c r="M315" i="73"/>
  <c r="L316" i="73"/>
  <c r="CV18" i="14"/>
  <c r="CU18" i="14"/>
  <c r="CT18" i="14"/>
  <c r="CS18" i="14"/>
  <c r="CQ18" i="14"/>
  <c r="CP18" i="14"/>
  <c r="CO18" i="14"/>
  <c r="CN18" i="14"/>
  <c r="BS44" i="14"/>
  <c r="BL44" i="14"/>
  <c r="BL48" i="14" s="1"/>
  <c r="HK42" i="53"/>
  <c r="HG78" i="53"/>
  <c r="HK18" i="53"/>
  <c r="HG46" i="53"/>
  <c r="HG54" i="53"/>
  <c r="HG74" i="53"/>
  <c r="HG22" i="53"/>
  <c r="HI62" i="53"/>
  <c r="HK82" i="53"/>
  <c r="HG34" i="53"/>
  <c r="HI34" i="53"/>
  <c r="HI26" i="53"/>
  <c r="HG58" i="53"/>
  <c r="HK66" i="53"/>
  <c r="HI78" i="53"/>
  <c r="HI54" i="53"/>
  <c r="HG26" i="53"/>
  <c r="HI66" i="53"/>
  <c r="HK50" i="53"/>
  <c r="HG62" i="53"/>
  <c r="HK70" i="53"/>
  <c r="HK14" i="53"/>
  <c r="HK22" i="53"/>
  <c r="HG50" i="53"/>
  <c r="HI50" i="53"/>
  <c r="HK58" i="53"/>
  <c r="HG66" i="53"/>
  <c r="HI70" i="53"/>
  <c r="HK74" i="53"/>
  <c r="HG82" i="53"/>
  <c r="HI22" i="53"/>
  <c r="HK26" i="53"/>
  <c r="HK54" i="53"/>
  <c r="HI58" i="53"/>
  <c r="HK62" i="53"/>
  <c r="HG70" i="53"/>
  <c r="HI74" i="53"/>
  <c r="HI38" i="53"/>
  <c r="HG30" i="53"/>
  <c r="HK38" i="53"/>
  <c r="HI14" i="53"/>
  <c r="HI30" i="53"/>
  <c r="HK34" i="53"/>
  <c r="HG42" i="53"/>
  <c r="HI46" i="53"/>
  <c r="HK30" i="53"/>
  <c r="HG38" i="53"/>
  <c r="HI42" i="53"/>
  <c r="HG14" i="53"/>
  <c r="HI18" i="53"/>
  <c r="DK105" i="53"/>
  <c r="DL107" i="53" s="1"/>
  <c r="HK78" i="53"/>
  <c r="D149" i="73"/>
  <c r="CR22" i="14"/>
  <c r="CR21" i="14"/>
  <c r="CT20" i="14"/>
  <c r="CT19" i="14"/>
  <c r="CS19" i="14"/>
  <c r="CS20" i="14"/>
  <c r="CV17" i="14"/>
  <c r="CU17" i="14"/>
  <c r="CN17" i="14"/>
  <c r="CO17" i="14"/>
  <c r="CW15" i="14"/>
  <c r="CW16" i="14"/>
  <c r="CW14" i="14"/>
  <c r="CP16" i="14"/>
  <c r="CP15" i="14"/>
  <c r="CP14" i="14"/>
  <c r="CQ15" i="14"/>
  <c r="CQ16" i="14"/>
  <c r="CQ14" i="14"/>
  <c r="CP23" i="14"/>
  <c r="CQ23" i="14"/>
  <c r="CP22" i="14"/>
  <c r="CP21" i="14"/>
  <c r="CQ22" i="14"/>
  <c r="CQ21" i="14"/>
  <c r="CV16" i="14"/>
  <c r="CV15" i="14"/>
  <c r="CV14" i="14"/>
  <c r="CU16" i="14"/>
  <c r="CU14" i="14"/>
  <c r="CU15" i="14"/>
  <c r="CN16" i="14"/>
  <c r="CN15" i="14"/>
  <c r="CO16" i="14"/>
  <c r="CO14" i="14"/>
  <c r="CO15" i="14"/>
  <c r="CN14" i="14"/>
  <c r="CV22" i="14"/>
  <c r="CV21" i="14"/>
  <c r="CU22" i="14"/>
  <c r="CU21" i="14"/>
  <c r="CN22" i="14"/>
  <c r="CN21" i="14"/>
  <c r="CO21" i="14"/>
  <c r="CO22" i="14"/>
  <c r="CW19" i="14"/>
  <c r="CW20" i="14"/>
  <c r="CP20" i="14"/>
  <c r="CP19" i="14"/>
  <c r="CQ20" i="14"/>
  <c r="CQ19" i="14"/>
  <c r="CV23" i="14"/>
  <c r="CU23" i="14"/>
  <c r="CT22" i="14"/>
  <c r="CT21" i="14"/>
  <c r="CS21" i="14"/>
  <c r="CS22" i="14"/>
  <c r="CV20" i="14"/>
  <c r="CV19" i="14"/>
  <c r="CU20" i="14"/>
  <c r="CU19" i="14"/>
  <c r="CN20" i="14"/>
  <c r="CN19" i="14"/>
  <c r="CO19" i="14"/>
  <c r="CO20" i="14"/>
  <c r="CP17" i="14"/>
  <c r="CQ17" i="14"/>
  <c r="CR16" i="14"/>
  <c r="CR14" i="14"/>
  <c r="CR15" i="14"/>
  <c r="CW21" i="14"/>
  <c r="CW22" i="14"/>
  <c r="CR20" i="14"/>
  <c r="CR19" i="14"/>
  <c r="CT17" i="14"/>
  <c r="CS17" i="14"/>
  <c r="CT16" i="14"/>
  <c r="CT15" i="14"/>
  <c r="CT14" i="14"/>
  <c r="CS15" i="14"/>
  <c r="CS16" i="14"/>
  <c r="CS14" i="14"/>
  <c r="E2" i="12"/>
  <c r="M2" i="12"/>
  <c r="L4" i="6" s="1"/>
  <c r="I2" i="12"/>
  <c r="H4" i="6" s="1"/>
  <c r="A118" i="51"/>
  <c r="A104" i="50" s="1"/>
  <c r="W2" i="51"/>
  <c r="AS17" i="10"/>
  <c r="R72" i="1"/>
  <c r="P5" i="3"/>
  <c r="B2" i="11"/>
  <c r="AI15" i="38" s="1"/>
  <c r="AI11" i="38" s="1"/>
  <c r="AI12" i="38" s="1"/>
  <c r="F21" i="38" s="1"/>
  <c r="R71" i="1"/>
  <c r="R69" i="1"/>
  <c r="Q69" i="1"/>
  <c r="R65" i="1"/>
  <c r="Q71" i="1"/>
  <c r="Q72" i="1"/>
  <c r="V20" i="33"/>
  <c r="X20" i="33"/>
  <c r="E3" i="33" s="1"/>
  <c r="F4" i="4" s="1"/>
  <c r="R64" i="1"/>
  <c r="R66" i="1"/>
  <c r="R67" i="1"/>
  <c r="R70" i="1"/>
  <c r="Q70" i="1"/>
  <c r="K21" i="32"/>
  <c r="AR17" i="10"/>
  <c r="Q66" i="1"/>
  <c r="S65" i="1"/>
  <c r="AJ109" i="20"/>
  <c r="AK109" i="20" s="1"/>
  <c r="AJ81" i="20"/>
  <c r="AK81" i="20" s="1"/>
  <c r="AJ52" i="20"/>
  <c r="AK52" i="20" s="1"/>
  <c r="AJ92" i="20"/>
  <c r="AK92" i="20" s="1"/>
  <c r="AJ42" i="20"/>
  <c r="AK42" i="20" s="1"/>
  <c r="AJ122" i="20"/>
  <c r="AK122" i="20" s="1"/>
  <c r="AJ91" i="20"/>
  <c r="AK91" i="20" s="1"/>
  <c r="AJ123" i="20"/>
  <c r="AK123" i="20" s="1"/>
  <c r="AJ51" i="20"/>
  <c r="AK51" i="20" s="1"/>
  <c r="AJ22" i="20"/>
  <c r="AK22" i="20" s="1"/>
  <c r="AJ85" i="20"/>
  <c r="AK85" i="20" s="1"/>
  <c r="AJ53" i="20"/>
  <c r="AK53" i="20" s="1"/>
  <c r="AJ96" i="20"/>
  <c r="AK96" i="20" s="1"/>
  <c r="AJ62" i="20"/>
  <c r="AK62" i="20" s="1"/>
  <c r="AJ126" i="20"/>
  <c r="AK126" i="20" s="1"/>
  <c r="AJ83" i="20"/>
  <c r="AK83" i="20" s="1"/>
  <c r="AJ47" i="20"/>
  <c r="AK47" i="20" s="1"/>
  <c r="AJ48" i="20"/>
  <c r="AK48" i="20" s="1"/>
  <c r="AJ121" i="20"/>
  <c r="AK121" i="20" s="1"/>
  <c r="AJ68" i="20"/>
  <c r="AK68" i="20" s="1"/>
  <c r="AJ132" i="20"/>
  <c r="AK132" i="20" s="1"/>
  <c r="AJ98" i="20"/>
  <c r="AK98" i="20" s="1"/>
  <c r="AJ87" i="20"/>
  <c r="AK87" i="20" s="1"/>
  <c r="AJ125" i="20"/>
  <c r="AK125" i="20" s="1"/>
  <c r="AJ72" i="20"/>
  <c r="AK72" i="20" s="1"/>
  <c r="AJ136" i="20"/>
  <c r="AK136" i="20" s="1"/>
  <c r="AJ102" i="20"/>
  <c r="AK102" i="20" s="1"/>
  <c r="AJ111" i="20"/>
  <c r="AK111" i="20" s="1"/>
  <c r="AJ30" i="20"/>
  <c r="AK30" i="20" s="1"/>
  <c r="AJ27" i="20"/>
  <c r="AK27" i="20" s="1"/>
  <c r="AJ104" i="20"/>
  <c r="AK104" i="20" s="1"/>
  <c r="AJ134" i="20"/>
  <c r="AK134" i="20" s="1"/>
  <c r="AJ97" i="20"/>
  <c r="AK97" i="20" s="1"/>
  <c r="AJ56" i="20"/>
  <c r="AK56" i="20" s="1"/>
  <c r="AJ108" i="20"/>
  <c r="AK108" i="20" s="1"/>
  <c r="AJ74" i="20"/>
  <c r="AK74" i="20" s="1"/>
  <c r="AJ138" i="20"/>
  <c r="AK138" i="20" s="1"/>
  <c r="AJ135" i="20"/>
  <c r="AK135" i="20" s="1"/>
  <c r="AJ25" i="20"/>
  <c r="AK25" i="20" s="1"/>
  <c r="AJ46" i="20"/>
  <c r="AK46" i="20" s="1"/>
  <c r="AJ101" i="20"/>
  <c r="AK101" i="20" s="1"/>
  <c r="AJ57" i="20"/>
  <c r="AK57" i="20" s="1"/>
  <c r="AJ112" i="20"/>
  <c r="AK112" i="20" s="1"/>
  <c r="AJ78" i="20"/>
  <c r="AK78" i="20" s="1"/>
  <c r="AJ26" i="20"/>
  <c r="AK26" i="20" s="1"/>
  <c r="AJ127" i="20"/>
  <c r="AK127" i="20" s="1"/>
  <c r="AJ139" i="20"/>
  <c r="AK139" i="20" s="1"/>
  <c r="AJ73" i="20"/>
  <c r="AK73" i="20" s="1"/>
  <c r="AJ137" i="20"/>
  <c r="AK137" i="20" s="1"/>
  <c r="AJ84" i="20"/>
  <c r="AK84" i="20" s="1"/>
  <c r="AJ29" i="20"/>
  <c r="AK29" i="20" s="1"/>
  <c r="AJ114" i="20"/>
  <c r="AK114" i="20" s="1"/>
  <c r="AJ107" i="20"/>
  <c r="AK107" i="20" s="1"/>
  <c r="AJ141" i="20"/>
  <c r="AK141" i="20" s="1"/>
  <c r="AJ88" i="20"/>
  <c r="AK88" i="20" s="1"/>
  <c r="AJ40" i="20"/>
  <c r="AK40" i="20" s="1"/>
  <c r="AJ118" i="20"/>
  <c r="AK118" i="20" s="1"/>
  <c r="AJ79" i="20"/>
  <c r="AK79" i="20" s="1"/>
  <c r="AJ131" i="20"/>
  <c r="AK131" i="20" s="1"/>
  <c r="AJ70" i="20"/>
  <c r="AK70" i="20" s="1"/>
  <c r="AJ99" i="20"/>
  <c r="AK99" i="20" s="1"/>
  <c r="AJ31" i="20"/>
  <c r="AK31" i="20" s="1"/>
  <c r="AJ59" i="20"/>
  <c r="AK59" i="20" s="1"/>
  <c r="AJ86" i="20"/>
  <c r="AK86" i="20" s="1"/>
  <c r="AJ45" i="20"/>
  <c r="AK45" i="20" s="1"/>
  <c r="AJ24" i="20"/>
  <c r="AK24" i="20" s="1"/>
  <c r="AJ71" i="20"/>
  <c r="AK71" i="20" s="1"/>
  <c r="AJ77" i="20"/>
  <c r="AK77" i="20" s="1"/>
  <c r="AJ93" i="20"/>
  <c r="AK93" i="20" s="1"/>
  <c r="AJ75" i="20"/>
  <c r="AK75" i="20" s="1"/>
  <c r="AJ35" i="20"/>
  <c r="AK35" i="20" s="1"/>
  <c r="AJ113" i="20"/>
  <c r="AK113" i="20" s="1"/>
  <c r="AJ60" i="20"/>
  <c r="AK60" i="20" s="1"/>
  <c r="AJ124" i="20"/>
  <c r="AK124" i="20" s="1"/>
  <c r="AJ90" i="20"/>
  <c r="AK90" i="20" s="1"/>
  <c r="AJ49" i="20"/>
  <c r="AK49" i="20" s="1"/>
  <c r="AJ103" i="20"/>
  <c r="AK103" i="20" s="1"/>
  <c r="AJ38" i="20"/>
  <c r="AK38" i="20" s="1"/>
  <c r="AJ41" i="20"/>
  <c r="AK41" i="20" s="1"/>
  <c r="AJ117" i="20"/>
  <c r="AK117" i="20" s="1"/>
  <c r="AJ64" i="20"/>
  <c r="AK64" i="20" s="1"/>
  <c r="AJ128" i="20"/>
  <c r="AK128" i="20" s="1"/>
  <c r="AJ94" i="20"/>
  <c r="AK94" i="20" s="1"/>
  <c r="AJ50" i="20"/>
  <c r="AK50" i="20" s="1"/>
  <c r="AJ33" i="20"/>
  <c r="AK33" i="20" s="1"/>
  <c r="AJ95" i="20"/>
  <c r="AK95" i="20" s="1"/>
  <c r="AJ89" i="20"/>
  <c r="AK89" i="20" s="1"/>
  <c r="AJ54" i="20"/>
  <c r="AK54" i="20" s="1"/>
  <c r="AJ100" i="20"/>
  <c r="AK100" i="20" s="1"/>
  <c r="AJ66" i="20"/>
  <c r="AK66" i="20" s="1"/>
  <c r="AJ130" i="20"/>
  <c r="AK130" i="20" s="1"/>
  <c r="AJ63" i="20"/>
  <c r="AK63" i="20" s="1"/>
  <c r="AJ55" i="20"/>
  <c r="AK55" i="20" s="1"/>
  <c r="AJ44" i="20"/>
  <c r="AK44" i="20" s="1"/>
  <c r="AJ34" i="20"/>
  <c r="AK34" i="20" s="1"/>
  <c r="AJ61" i="20"/>
  <c r="AK61" i="20" s="1"/>
  <c r="AJ65" i="20"/>
  <c r="AK65" i="20" s="1"/>
  <c r="AJ129" i="20"/>
  <c r="AK129" i="20" s="1"/>
  <c r="AJ76" i="20"/>
  <c r="AK76" i="20" s="1"/>
  <c r="AJ140" i="20"/>
  <c r="AK140" i="20" s="1"/>
  <c r="AJ106" i="20"/>
  <c r="AK106" i="20" s="1"/>
  <c r="AJ67" i="20"/>
  <c r="AK67" i="20" s="1"/>
  <c r="AJ37" i="20"/>
  <c r="AK37" i="20" s="1"/>
  <c r="AJ69" i="20"/>
  <c r="AK69" i="20" s="1"/>
  <c r="AJ133" i="20"/>
  <c r="AK133" i="20" s="1"/>
  <c r="AJ80" i="20"/>
  <c r="AK80" i="20" s="1"/>
  <c r="AJ28" i="20"/>
  <c r="AK28" i="20" s="1"/>
  <c r="AJ110" i="20"/>
  <c r="AK110" i="20" s="1"/>
  <c r="AJ43" i="20"/>
  <c r="AK43" i="20" s="1"/>
  <c r="AJ115" i="20"/>
  <c r="AK115" i="20" s="1"/>
  <c r="AJ39" i="20"/>
  <c r="AK39" i="20" s="1"/>
  <c r="AJ23" i="20"/>
  <c r="AK23" i="20" s="1"/>
  <c r="AJ105" i="20"/>
  <c r="AK105" i="20" s="1"/>
  <c r="AJ58" i="20"/>
  <c r="AK58" i="20" s="1"/>
  <c r="AJ116" i="20"/>
  <c r="AK116" i="20" s="1"/>
  <c r="AJ82" i="20"/>
  <c r="AK82" i="20" s="1"/>
  <c r="AJ36" i="20"/>
  <c r="AK36" i="20" s="1"/>
  <c r="AJ32" i="20"/>
  <c r="AK32" i="20" s="1"/>
  <c r="AJ119" i="20"/>
  <c r="AK119" i="20" s="1"/>
  <c r="AJ120" i="20"/>
  <c r="AK120" i="20" s="1"/>
  <c r="Q64" i="1"/>
  <c r="S64" i="1"/>
  <c r="Q67" i="1"/>
  <c r="Q65" i="1"/>
  <c r="AN17" i="10"/>
  <c r="BS48" i="14"/>
  <c r="BQ48" i="14"/>
  <c r="AI57" i="10"/>
  <c r="AH57" i="10"/>
  <c r="A71" i="11"/>
  <c r="A88" i="3" s="1"/>
  <c r="Q1" i="11"/>
  <c r="P4" i="3" s="1"/>
  <c r="AM17" i="10"/>
  <c r="AL17" i="10"/>
  <c r="AJ57" i="10"/>
  <c r="N1" i="11"/>
  <c r="M4" i="3" s="1"/>
  <c r="A65" i="11"/>
  <c r="A82" i="3" s="1"/>
  <c r="BJ48" i="14"/>
  <c r="BH48" i="14"/>
  <c r="AO17" i="10"/>
  <c r="A67" i="11"/>
  <c r="A84" i="3" s="1"/>
  <c r="E1" i="11"/>
  <c r="AQ17" i="10"/>
  <c r="AP17" i="10"/>
  <c r="BO48" i="14"/>
  <c r="CD61" i="12"/>
  <c r="N74" i="1"/>
  <c r="M74" i="1"/>
  <c r="O74" i="1"/>
  <c r="M316" i="73" l="1"/>
  <c r="L317" i="73"/>
  <c r="CW17" i="14"/>
  <c r="CW18" i="14"/>
  <c r="CR17" i="14"/>
  <c r="CR18" i="14"/>
  <c r="D151" i="73"/>
  <c r="V40" i="72" s="1"/>
  <c r="W2" i="53"/>
  <c r="A118" i="53"/>
  <c r="A104" i="52" s="1"/>
  <c r="Q2" i="12"/>
  <c r="P4" i="6" s="1"/>
  <c r="A72" i="12"/>
  <c r="A66" i="6" s="1"/>
  <c r="V4" i="50"/>
  <c r="B1" i="51"/>
  <c r="AG21" i="38" s="1"/>
  <c r="AT19" i="10"/>
  <c r="K1" i="10" s="1"/>
  <c r="J4" i="1" s="1"/>
  <c r="I3" i="32"/>
  <c r="C30" i="32"/>
  <c r="A28" i="2" s="1"/>
  <c r="D4" i="3"/>
  <c r="B1" i="11"/>
  <c r="AG15" i="38" s="1"/>
  <c r="D4" i="6"/>
  <c r="C28" i="33"/>
  <c r="A26" i="4" s="1"/>
  <c r="C3" i="33"/>
  <c r="R74" i="1"/>
  <c r="S74" i="1"/>
  <c r="AK143" i="20"/>
  <c r="B10" i="20" s="1"/>
  <c r="AG18" i="38" s="1"/>
  <c r="Q74" i="1"/>
  <c r="BT60" i="14"/>
  <c r="B47" i="14" s="1"/>
  <c r="A48" i="13" s="1"/>
  <c r="AJ59" i="10"/>
  <c r="N1" i="10" s="1"/>
  <c r="M4" i="1" s="1"/>
  <c r="AQ19" i="10"/>
  <c r="H1" i="10" s="1"/>
  <c r="G4" i="1" s="1"/>
  <c r="BM60" i="14"/>
  <c r="AN19" i="10"/>
  <c r="M317" i="73" l="1"/>
  <c r="L318" i="73"/>
  <c r="V4" i="52"/>
  <c r="B1" i="53"/>
  <c r="AG19" i="38" s="1"/>
  <c r="B1" i="12"/>
  <c r="AG20" i="38" s="1"/>
  <c r="B1" i="33"/>
  <c r="AG16" i="38" s="1"/>
  <c r="B4" i="4"/>
  <c r="M4" i="2"/>
  <c r="B1" i="32"/>
  <c r="AG14" i="38" s="1"/>
  <c r="G6" i="19"/>
  <c r="G4" i="19" s="1"/>
  <c r="M30" i="19"/>
  <c r="J8" i="14"/>
  <c r="I4" i="13" s="1"/>
  <c r="A65" i="10"/>
  <c r="A82" i="1" s="1"/>
  <c r="B45" i="14"/>
  <c r="A46" i="13" s="1"/>
  <c r="E8" i="14"/>
  <c r="A67" i="10"/>
  <c r="A84" i="1" s="1"/>
  <c r="E1" i="10"/>
  <c r="M318" i="73" l="1"/>
  <c r="L319" i="73"/>
  <c r="B1" i="14"/>
  <c r="AG17" i="38" s="1"/>
  <c r="D4" i="1"/>
  <c r="B1" i="10"/>
  <c r="AG13" i="38" s="1"/>
  <c r="D4" i="13"/>
  <c r="M319" i="73" l="1"/>
  <c r="L320" i="73"/>
  <c r="M320" i="73" l="1"/>
  <c r="L321" i="73"/>
  <c r="M321" i="73" l="1"/>
  <c r="L322" i="73"/>
  <c r="M322" i="73" l="1"/>
  <c r="L323" i="73"/>
  <c r="M323" i="73" l="1"/>
  <c r="L324" i="73"/>
  <c r="M324" i="73" l="1"/>
  <c r="L325" i="73"/>
  <c r="M325" i="73" l="1"/>
  <c r="L326" i="73"/>
  <c r="M326" i="73" l="1"/>
  <c r="L327" i="73"/>
  <c r="M327" i="73" l="1"/>
  <c r="L328" i="73"/>
  <c r="M328" i="73" l="1"/>
  <c r="L329" i="73"/>
  <c r="M329" i="73" l="1"/>
  <c r="L330" i="73"/>
  <c r="M330" i="73" l="1"/>
  <c r="L331" i="73"/>
  <c r="M331" i="73" l="1"/>
  <c r="L332" i="73"/>
  <c r="M332" i="73" l="1"/>
  <c r="L333" i="73"/>
  <c r="L64" i="73"/>
  <c r="K66" i="73" s="1"/>
  <c r="V20" i="72" s="1"/>
  <c r="M333" i="73" l="1"/>
  <c r="L334" i="73"/>
  <c r="F13" i="73"/>
  <c r="F64" i="73" s="1"/>
  <c r="D329" i="73"/>
  <c r="E329" i="73" s="1"/>
  <c r="E380" i="73" s="1"/>
  <c r="V34" i="72" s="1"/>
  <c r="E127" i="73"/>
  <c r="D76" i="73"/>
  <c r="D127" i="73" s="1"/>
  <c r="T64" i="73"/>
  <c r="V26" i="72" s="1"/>
  <c r="J143" i="73"/>
  <c r="K143" i="73" l="1"/>
  <c r="L143" i="73" s="1"/>
  <c r="L194" i="73" s="1"/>
  <c r="V16" i="72" s="1"/>
  <c r="A14" i="72"/>
  <c r="M334" i="73"/>
  <c r="L335" i="73"/>
  <c r="D129" i="73"/>
  <c r="E3" i="73"/>
  <c r="V18" i="72"/>
  <c r="M335" i="73" l="1"/>
  <c r="L336" i="73"/>
  <c r="V28" i="72"/>
  <c r="F3" i="73"/>
  <c r="M336" i="73" l="1"/>
  <c r="L337" i="73"/>
  <c r="M337" i="73" l="1"/>
  <c r="L338" i="73"/>
  <c r="M338" i="73" l="1"/>
  <c r="L339" i="73"/>
  <c r="M339" i="73" l="1"/>
  <c r="L340" i="73"/>
  <c r="M340" i="73" l="1"/>
  <c r="L341" i="73"/>
  <c r="M341" i="73" l="1"/>
  <c r="L342" i="73"/>
  <c r="M342" i="73" l="1"/>
  <c r="L343" i="73"/>
  <c r="M343" i="73" l="1"/>
  <c r="L344" i="73"/>
  <c r="M344" i="73" l="1"/>
  <c r="L345" i="73"/>
  <c r="M345" i="73" s="1"/>
  <c r="L346" i="73" l="1"/>
  <c r="M346" i="73" s="1"/>
  <c r="L347" i="73" l="1"/>
  <c r="M347" i="73" s="1"/>
  <c r="L348" i="73" l="1"/>
  <c r="M348" i="73" s="1"/>
  <c r="L349" i="73" l="1"/>
  <c r="M349" i="73" s="1"/>
  <c r="L350" i="73" l="1"/>
  <c r="M350" i="73" s="1"/>
  <c r="L351" i="73" l="1"/>
  <c r="M351" i="73" s="1"/>
  <c r="L352" i="73" l="1"/>
  <c r="M352" i="73" s="1"/>
  <c r="L353" i="73" l="1"/>
  <c r="M353" i="73" s="1"/>
  <c r="L354" i="73" l="1"/>
  <c r="M354" i="73" s="1"/>
  <c r="L355" i="73" l="1"/>
  <c r="M355" i="73" s="1"/>
  <c r="L356" i="73" l="1"/>
  <c r="M356" i="73" s="1"/>
  <c r="L357" i="73" l="1"/>
  <c r="M357" i="73" s="1"/>
  <c r="L358" i="73" l="1"/>
  <c r="M358" i="73" s="1"/>
  <c r="L359" i="73" l="1"/>
  <c r="M359" i="73" s="1"/>
  <c r="L360" i="73" l="1"/>
  <c r="M360" i="73" s="1"/>
  <c r="L361" i="73" l="1"/>
  <c r="M361" i="73" s="1"/>
  <c r="L362" i="73" l="1"/>
  <c r="M362" i="73" l="1"/>
  <c r="L363" i="73"/>
  <c r="M363" i="73" l="1"/>
  <c r="L364" i="73"/>
  <c r="M364" i="73" s="1"/>
  <c r="L365" i="73" l="1"/>
  <c r="L366" i="73" l="1"/>
  <c r="M365" i="73"/>
  <c r="M366" i="73" l="1"/>
  <c r="L367" i="73"/>
  <c r="M367" i="73" l="1"/>
  <c r="L368" i="73"/>
  <c r="M368" i="73" l="1"/>
  <c r="L369" i="73"/>
  <c r="M369" i="73" l="1"/>
  <c r="L370" i="73"/>
  <c r="M370" i="73" s="1"/>
  <c r="L371" i="73" l="1"/>
  <c r="L372" i="73" l="1"/>
  <c r="M371" i="73"/>
  <c r="M372" i="73" l="1"/>
  <c r="L373" i="73"/>
  <c r="M373" i="73" l="1"/>
  <c r="L374" i="73"/>
  <c r="M374" i="73" l="1"/>
  <c r="L375" i="73"/>
  <c r="M375" i="73" s="1"/>
  <c r="L376" i="73" l="1"/>
  <c r="L377" i="73" l="1"/>
  <c r="M377" i="73" s="1"/>
  <c r="M376" i="73"/>
  <c r="L378" i="73" l="1"/>
  <c r="L379" i="73" l="1"/>
  <c r="M379" i="73" s="1"/>
  <c r="M378" i="73"/>
  <c r="L380" i="73" l="1"/>
  <c r="M380" i="73" l="1"/>
  <c r="L381" i="73"/>
  <c r="M381" i="73" s="1"/>
  <c r="L382" i="73" l="1"/>
  <c r="L383" i="73" l="1"/>
  <c r="M383" i="73" s="1"/>
  <c r="M382" i="73"/>
  <c r="L384" i="73" l="1"/>
  <c r="L385" i="73" l="1"/>
  <c r="M385" i="73" s="1"/>
  <c r="M384" i="73"/>
  <c r="L386" i="73" l="1"/>
  <c r="L387" i="73" l="1"/>
  <c r="M386" i="73"/>
  <c r="M387" i="73" l="1"/>
  <c r="L388" i="73"/>
  <c r="M388" i="73" s="1"/>
  <c r="L389" i="73" l="1"/>
  <c r="L390" i="73" l="1"/>
  <c r="M390" i="73" s="1"/>
  <c r="M389" i="73"/>
  <c r="L392" i="73" l="1"/>
  <c r="V44" i="72" s="1"/>
  <c r="G3" i="73" l="1"/>
  <c r="C3" i="73" s="1"/>
  <c r="D3" i="73" l="1"/>
  <c r="AG22" i="38" s="1"/>
  <c r="AG11" i="38" s="1"/>
  <c r="AG12" i="38" s="1"/>
  <c r="F20" i="38" s="1"/>
</calcChain>
</file>

<file path=xl/sharedStrings.xml><?xml version="1.0" encoding="utf-8"?>
<sst xmlns="http://schemas.openxmlformats.org/spreadsheetml/2006/main" count="3920" uniqueCount="567">
  <si>
    <t>Column 1</t>
  </si>
  <si>
    <t>Column 2</t>
  </si>
  <si>
    <t>Column 3</t>
  </si>
  <si>
    <t>Column 4</t>
  </si>
  <si>
    <t>Forecast of years not completed (negative values)</t>
  </si>
  <si>
    <t>Non-fundable</t>
  </si>
  <si>
    <t>Price group</t>
  </si>
  <si>
    <t>Length</t>
  </si>
  <si>
    <t>Level</t>
  </si>
  <si>
    <t>(a)</t>
  </si>
  <si>
    <t>(b)</t>
  </si>
  <si>
    <t>(c)</t>
  </si>
  <si>
    <t>A</t>
  </si>
  <si>
    <t>Standard</t>
  </si>
  <si>
    <t>UG</t>
  </si>
  <si>
    <t>PGT (UG fee)</t>
  </si>
  <si>
    <t>PGT (Masters loan)</t>
  </si>
  <si>
    <t>PGT (Other)</t>
  </si>
  <si>
    <t>PGR</t>
  </si>
  <si>
    <t>Long</t>
  </si>
  <si>
    <t>B</t>
  </si>
  <si>
    <t>C1</t>
  </si>
  <si>
    <t>C2</t>
  </si>
  <si>
    <t>D</t>
  </si>
  <si>
    <t>All price groups</t>
  </si>
  <si>
    <t>First-stage credibility: OK</t>
  </si>
  <si>
    <t>Total</t>
  </si>
  <si>
    <t>Column 4a</t>
  </si>
  <si>
    <t>a) Full-time</t>
  </si>
  <si>
    <t>b) Sandwich year out</t>
  </si>
  <si>
    <t>Type of year abroad</t>
  </si>
  <si>
    <t>(i)</t>
  </si>
  <si>
    <t>(ii)</t>
  </si>
  <si>
    <t>Outgoing Erasmus+ year abroad</t>
  </si>
  <si>
    <t>Outgoing year abroad outside the Erasmus+ programme</t>
  </si>
  <si>
    <t>Section A: All years</t>
  </si>
  <si>
    <t>Section B: New entrants</t>
  </si>
  <si>
    <t>New entrants included in Section A of this table</t>
  </si>
  <si>
    <t>(b) Non-fundable</t>
  </si>
  <si>
    <t>UK-domiciled</t>
  </si>
  <si>
    <t>Mode</t>
  </si>
  <si>
    <t>Sub-level</t>
  </si>
  <si>
    <t>Full-time and sandwich year out</t>
  </si>
  <si>
    <t>Part-time</t>
  </si>
  <si>
    <t xml:space="preserve">Table 5: Further student breakdowns for planning purposes </t>
  </si>
  <si>
    <t>Forecast of years not completed
(negative values)</t>
  </si>
  <si>
    <t>(a) Starters in 2016-17</t>
  </si>
  <si>
    <t>(b) Starters in 2017-18</t>
  </si>
  <si>
    <t>Profession</t>
  </si>
  <si>
    <t>Dental hygiene</t>
  </si>
  <si>
    <t>Dental therapy</t>
  </si>
  <si>
    <t>Dietetics</t>
  </si>
  <si>
    <t>Midwifery</t>
  </si>
  <si>
    <t>Nursing - adult</t>
  </si>
  <si>
    <t>Nursing - children</t>
  </si>
  <si>
    <t>Nursing - learning disability</t>
  </si>
  <si>
    <t>Nursing - mental health</t>
  </si>
  <si>
    <t>Nursing - unclassified</t>
  </si>
  <si>
    <t>Occupational therapy</t>
  </si>
  <si>
    <t>Operating department practice</t>
  </si>
  <si>
    <t>Orthoptics</t>
  </si>
  <si>
    <t>Orthotics and prosthetics</t>
  </si>
  <si>
    <t>Physiotherapy</t>
  </si>
  <si>
    <t>Podiatry and chiropody</t>
  </si>
  <si>
    <t>Radiography (diagnostic)</t>
  </si>
  <si>
    <t>Radiography (therapeutic)</t>
  </si>
  <si>
    <t>Speech and language therapy</t>
  </si>
  <si>
    <t>All professions</t>
  </si>
  <si>
    <t>Starters in 2016-17</t>
  </si>
  <si>
    <t>Row number</t>
  </si>
  <si>
    <t>UKPRN</t>
  </si>
  <si>
    <t>Fundability status</t>
  </si>
  <si>
    <t>FT + SWOUT</t>
  </si>
  <si>
    <t>PT</t>
  </si>
  <si>
    <t>4a</t>
  </si>
  <si>
    <t>Note: When editing, check that the correct formulae are in the cells</t>
  </si>
  <si>
    <t>[LEVEL]</t>
  </si>
  <si>
    <t>Values with more than 2 dp?</t>
  </si>
  <si>
    <t>Totals not whole numbers?</t>
  </si>
  <si>
    <t>Negative values?</t>
  </si>
  <si>
    <t>Positive values?</t>
  </si>
  <si>
    <t>No non-completions?</t>
  </si>
  <si>
    <t>Column 3 = Column 1 + Column 2?</t>
  </si>
  <si>
    <t>Column 4a &gt; Column 4?</t>
  </si>
  <si>
    <t>(Column 4a / Column 4) &lt; 0.03?</t>
  </si>
  <si>
    <t>Col 4a total greater than or equal 67% of Col 4 total?</t>
  </si>
  <si>
    <t>Col 4a total greater than or equal 80% of Col 4 total?</t>
  </si>
  <si>
    <t>Starters in 2017-18</t>
  </si>
  <si>
    <t>(see far below)</t>
  </si>
  <si>
    <t>Whole numbers / multiple of 0.5?</t>
  </si>
  <si>
    <t>Table 3</t>
  </si>
  <si>
    <t>Totals greater than (less than) Table 3 equivalents?</t>
  </si>
  <si>
    <t>Column 4a &lt; 3% of Column 4?</t>
  </si>
  <si>
    <t>All non-completions?</t>
  </si>
  <si>
    <t>Years recorded in Columns 1 and 2 for 'Nursing - unclassified'?</t>
  </si>
  <si>
    <t>Column 4a &lt; 25% of Column 4?</t>
  </si>
  <si>
    <t>Long years recorded?</t>
  </si>
  <si>
    <t>(for nursing)</t>
  </si>
  <si>
    <t>(for all other professions)</t>
  </si>
  <si>
    <t>Price group C1 professions</t>
  </si>
  <si>
    <t>Price group B professions</t>
  </si>
  <si>
    <t>(for dental hygiene / therapy)</t>
  </si>
  <si>
    <t>Validation checks for Table 7c (see Appendix 2 for full definitions of the underlying formulae)</t>
  </si>
  <si>
    <t>1. The following cells in Column 3 contain positive values:</t>
  </si>
  <si>
    <t>2. The following cells in Columns 1, 2, 4 and 4a contain negative values:</t>
  </si>
  <si>
    <t>3. The following cells contain values that are not whole numbers:</t>
  </si>
  <si>
    <t>6. For the following cells, the full-time equivalence (FTE) in Column 4a has been entered to more than 2 decimal places:</t>
  </si>
  <si>
    <t>7. For the following cells, the full-time equivalence (FTE) in Column 4a is greater than the completed years in Column 4:</t>
  </si>
  <si>
    <t>First-stage credibility checks for Table 7c (see Appendix 3 for full definitions of the underlying formulae)</t>
  </si>
  <si>
    <t>8. For the following cells, the full-time equivalence (FTE) in Column 4a is less than 3% of the completed years in Column 4:</t>
  </si>
  <si>
    <t>4. The following cells contain values that are not multiples of 0.5:</t>
  </si>
  <si>
    <t>1. Where there are greater than 50 students in Columns 1 and 2, no non-completions have been recorded in Column 3 for the following cells:</t>
  </si>
  <si>
    <t>2. All students have been recorded as non-completions in Column 3 for the following cells:</t>
  </si>
  <si>
    <t>3. Students have been entered for the 'Nursing (unclassified)' profession in the following cells:</t>
  </si>
  <si>
    <t>4. For the following cells, the full-time equivalence (FTE) in Column 4a is less than 25% of the completed years in Column 4:</t>
  </si>
  <si>
    <t>5. Students on a long year of course have been entered in the following cells:</t>
  </si>
  <si>
    <t xml:space="preserve">UG; </t>
  </si>
  <si>
    <t>3. The following totals are not whole numbers:</t>
  </si>
  <si>
    <t>2. The following cells in Columns 1, 2 and 4 contain negative values:</t>
  </si>
  <si>
    <t>4. Values in the following cells have been entered to more than 2 decimal places:</t>
  </si>
  <si>
    <t>First-stage credibility checks for Table 1 (see Appendix 3 for full definitions of the underlying formulae)</t>
  </si>
  <si>
    <t>Validation checks for Table 1 (see Appendix 2 for full definitions of the underlying formulae)</t>
  </si>
  <si>
    <t>Validation Check 1</t>
  </si>
  <si>
    <t>Validation Check 2</t>
  </si>
  <si>
    <t>Validation Checks 3 and 4</t>
  </si>
  <si>
    <t>Validation Check 5</t>
  </si>
  <si>
    <t>Section A, Column 1</t>
  </si>
  <si>
    <t>Section A, Column 2</t>
  </si>
  <si>
    <t>Section B</t>
  </si>
  <si>
    <t>FTS</t>
  </si>
  <si>
    <t>FT</t>
  </si>
  <si>
    <t>COLUMN 1</t>
  </si>
  <si>
    <t>COLUMN 2</t>
  </si>
  <si>
    <t>Non-fundable total from Tables 1+2</t>
  </si>
  <si>
    <t>Non-fundable total from Table 3</t>
  </si>
  <si>
    <t>3. Totals for the following ranges in Section A, Column 1 do not equal the corresponding totals calculated using Column 1 of Tables 1, 2 and 3:</t>
  </si>
  <si>
    <t>4. Totals for the following ranges in Section A, Column 2 do not equal the corresponding totals calculated using Column 2 of Tables 1, 2 and 3:</t>
  </si>
  <si>
    <t>5. Values in the following cells in Section B (New entrants) are greater than the sum of the values in the corresponding cells in Section A, Columns 1 and 2:</t>
  </si>
  <si>
    <t>Validation checks for Table 5 (see Appendix 2 for full definitions of the underlying formulae)</t>
  </si>
  <si>
    <t>First-stage credibility checks for Table 5 (see Appendix 3 for full definitions of the underlying formulae)</t>
  </si>
  <si>
    <t>1. Students have not been entered in Section B: New entrants:</t>
  </si>
  <si>
    <t>Credibility Check 1</t>
  </si>
  <si>
    <t>Credibility Check 2</t>
  </si>
  <si>
    <t>Credibility Check 3</t>
  </si>
  <si>
    <t>Validation checks for Table 3 (see Appendix 2 for full definitions of the underlying formulae)</t>
  </si>
  <si>
    <t>First-stage credibility checks for Table 3 (see Appendix 3 for full definitions of the underlying formulae)</t>
  </si>
  <si>
    <t>3. For UG and PGT (UG fee), the total in Column 4a (FTE) is greater than or equal to 67% of the total in Column 4 (Completed years):</t>
  </si>
  <si>
    <t>5. For the following cells, the full-time equivalence (FTE) in Column 4a is greater than the completed years in Column 4:</t>
  </si>
  <si>
    <t>6. For the following cells, the full-time equivalence (FTE) in Column 4a is less than 3% of the completed years in Column 4:</t>
  </si>
  <si>
    <t>4. For PGT (Masters loan), PGT (Other) and PGR, the total in Column 4a (FTE) is greater than or equal to 80% of the total in Column 4 (Completed years):</t>
  </si>
  <si>
    <t>Table A</t>
  </si>
  <si>
    <t>Table B</t>
  </si>
  <si>
    <t>Table L</t>
  </si>
  <si>
    <t>Full-time</t>
  </si>
  <si>
    <t>All modes</t>
  </si>
  <si>
    <t>Island and overseas</t>
  </si>
  <si>
    <t>Validation checks for Table 7b (see Appendix 2 for full definitions of the underlying formulae)</t>
  </si>
  <si>
    <t>First-stage credibility checks for Table 7b (see Appendix 3 for full definitions of the underlying formulae)</t>
  </si>
  <si>
    <t>Table 2</t>
  </si>
  <si>
    <t>Completed years for sandwich students?</t>
  </si>
  <si>
    <t>Table 1: Full-time counts of years of instance</t>
  </si>
  <si>
    <t>Table 2: Sandwich year out counts of years of instance</t>
  </si>
  <si>
    <t>Table 3: Part-time counts of years of instance and FTE</t>
  </si>
  <si>
    <t>1. An invalid or no UKPRN has been entered in the following row(s):</t>
  </si>
  <si>
    <t>Name</t>
  </si>
  <si>
    <t>TINST</t>
  </si>
  <si>
    <t>INSTNAME</t>
  </si>
  <si>
    <t>MODE</t>
  </si>
  <si>
    <t>FUND</t>
  </si>
  <si>
    <t>ALL_YEAR</t>
  </si>
  <si>
    <t>ENTRANTS</t>
  </si>
  <si>
    <t>Validation flags</t>
  </si>
  <si>
    <t>1: Invalid UKPRN</t>
  </si>
  <si>
    <t>2. Drop down not selected</t>
  </si>
  <si>
    <t>4: Non integer cells</t>
  </si>
  <si>
    <t>5: Negative numbers</t>
  </si>
  <si>
    <t>10: PGR</t>
  </si>
  <si>
    <t>Fundability</t>
  </si>
  <si>
    <t>Inst type</t>
  </si>
  <si>
    <t>Set to 1 to enable test</t>
  </si>
  <si>
    <t>Other Non-UK provider</t>
  </si>
  <si>
    <t>H</t>
  </si>
  <si>
    <t>Other public body in the UK</t>
  </si>
  <si>
    <t>F</t>
  </si>
  <si>
    <t>Other private body in the UK</t>
  </si>
  <si>
    <t>O</t>
  </si>
  <si>
    <t>Credibility flags</t>
  </si>
  <si>
    <t>Please enter a valid UKPRN or generic code.</t>
  </si>
  <si>
    <t>type</t>
  </si>
  <si>
    <t>UKPRN TYPE</t>
  </si>
  <si>
    <t>Credibility check 1</t>
  </si>
  <si>
    <t>Credibility check 3</t>
  </si>
  <si>
    <t>Validation check 1</t>
  </si>
  <si>
    <t>Validation check 2</t>
  </si>
  <si>
    <t>Validation check 3</t>
  </si>
  <si>
    <t>Validation check 4</t>
  </si>
  <si>
    <t>Validation check 5</t>
  </si>
  <si>
    <t>Validation check 6</t>
  </si>
  <si>
    <t>Validation check 7</t>
  </si>
  <si>
    <t>Validation check 8</t>
  </si>
  <si>
    <t>Validation check 9</t>
  </si>
  <si>
    <t>Validation check 10</t>
  </si>
  <si>
    <t>Option in drop down not selected</t>
  </si>
  <si>
    <t>Cells do not contain whole numbers</t>
  </si>
  <si>
    <t>Cells contain negative numbers</t>
  </si>
  <si>
    <t>Blank row above complete row</t>
  </si>
  <si>
    <t>Row</t>
  </si>
  <si>
    <t>LEVEL</t>
  </si>
  <si>
    <t>Check</t>
  </si>
  <si>
    <t>Table 5</t>
  </si>
  <si>
    <t>Blank check</t>
  </si>
  <si>
    <t>Blank row</t>
  </si>
  <si>
    <t>Institution type</t>
  </si>
  <si>
    <t>Credibility check 2</t>
  </si>
  <si>
    <t>UNREGPRO</t>
  </si>
  <si>
    <t>Validation checks for Table 6 (see Appendix 2 for full definitions of the underlying formulae)</t>
  </si>
  <si>
    <t>First-stage credibility checks for Table 6 (see Appendix 3 for full definitions of the underlying formulae)</t>
  </si>
  <si>
    <t>Validation checks for Table 2 (see Appendix 2 for full definitions of the underlying formulae)</t>
  </si>
  <si>
    <t>2. The following cells contain values that are not whole numbers:</t>
  </si>
  <si>
    <t>3. The following cells in Columns 1, 2 and 4 contain negative values:</t>
  </si>
  <si>
    <t>1. The following cells contain values that are not whole numbers:</t>
  </si>
  <si>
    <t>Validation checks for Table 4 (see Appendix 2 for full definitions of the underlying formulae)</t>
  </si>
  <si>
    <t>2. The following cells contain negative values:</t>
  </si>
  <si>
    <t xml:space="preserve">3. For the following cells, the total is greater than the equivalent undergraduate total in Table 1 (for full-time) or Table 2 (for sandwich year out): </t>
  </si>
  <si>
    <t>4. Students on a long year of course have been entered in the following cells:</t>
  </si>
  <si>
    <t>4. 'Sandwich year out' students have been entered in the following cells:</t>
  </si>
  <si>
    <t>Validation check 11</t>
  </si>
  <si>
    <t>Missing unregistered provider</t>
  </si>
  <si>
    <t>Validation check 12</t>
  </si>
  <si>
    <t>11. Missing unregistered provider</t>
  </si>
  <si>
    <t>9: Blank row above full row</t>
  </si>
  <si>
    <t>3. No years countable in Section A</t>
  </si>
  <si>
    <t>6:  Section A sums &gt; Table 1+2 or 3</t>
  </si>
  <si>
    <t>7. Section B sums &gt; Table 5, Sec B</t>
  </si>
  <si>
    <t>8: Section B &gt; Section A</t>
  </si>
  <si>
    <t>12. Unregistered provider should be blank</t>
  </si>
  <si>
    <t>1: Section B = 0</t>
  </si>
  <si>
    <t>2: Sec B = Sec A</t>
  </si>
  <si>
    <t>3: Generic code &amp; unregistered provider</t>
  </si>
  <si>
    <t>Unregistered provider should be blank</t>
  </si>
  <si>
    <t>Total Section B = total Section A</t>
  </si>
  <si>
    <t>Total Section B = 0</t>
  </si>
  <si>
    <t>Generic code &amp; unreg provider</t>
  </si>
  <si>
    <t xml:space="preserve">Invalid or no UKPRN </t>
  </si>
  <si>
    <t>No years countable SecA</t>
  </si>
  <si>
    <t>SecA</t>
  </si>
  <si>
    <t>SecB</t>
  </si>
  <si>
    <t>Sec A sums greater than Tables 1+2 or 3</t>
  </si>
  <si>
    <t>SecA total</t>
  </si>
  <si>
    <t>Tables 1+2 or 3</t>
  </si>
  <si>
    <t>Sec B sums greater than Table 5 new entrants</t>
  </si>
  <si>
    <t>SecB total</t>
  </si>
  <si>
    <t>Section B &gt; Section A</t>
  </si>
  <si>
    <t>Sandwich year out</t>
  </si>
  <si>
    <t>Table C</t>
  </si>
  <si>
    <t>Table D</t>
  </si>
  <si>
    <t>Table E</t>
  </si>
  <si>
    <t>Table F</t>
  </si>
  <si>
    <t>Table G</t>
  </si>
  <si>
    <t>Table H</t>
  </si>
  <si>
    <t>Home and EU</t>
  </si>
  <si>
    <t>Table I</t>
  </si>
  <si>
    <t>All</t>
  </si>
  <si>
    <t>No</t>
  </si>
  <si>
    <t>Comparison Table K</t>
  </si>
  <si>
    <t>Table K</t>
  </si>
  <si>
    <t>Table J</t>
  </si>
  <si>
    <t>Negative values</t>
  </si>
  <si>
    <t>Not whole numbers</t>
  </si>
  <si>
    <t>Positive values</t>
  </si>
  <si>
    <t>Comparing totals from Tables 1 and 2</t>
  </si>
  <si>
    <t>%</t>
  </si>
  <si>
    <t>H&amp;EU, UG, FTS</t>
  </si>
  <si>
    <t>H&amp;EU, PG, FTS</t>
  </si>
  <si>
    <t>H&amp;EU, UG, PT</t>
  </si>
  <si>
    <t>H&amp;EU, PG, PT</t>
  </si>
  <si>
    <t>I&amp;O</t>
  </si>
  <si>
    <t>Validation checks for Table 7a (see Appendix 2 for full definitions of the underlying formulae)</t>
  </si>
  <si>
    <t>First-stage credibility checks for Table 7a (see Appendix 3 for full definitions of the underlying formulae)</t>
  </si>
  <si>
    <t>Cred OK?</t>
  </si>
  <si>
    <t>Val OK?</t>
  </si>
  <si>
    <t>Workbook information</t>
  </si>
  <si>
    <t>Submission number:</t>
  </si>
  <si>
    <t xml:space="preserve">Email: </t>
  </si>
  <si>
    <t xml:space="preserve">Phone: </t>
  </si>
  <si>
    <t>Validation check:</t>
  </si>
  <si>
    <t>First-stage credibility check:</t>
  </si>
  <si>
    <t>Guidance</t>
  </si>
  <si>
    <t>DATE</t>
  </si>
  <si>
    <t>VERSION</t>
  </si>
  <si>
    <t>CENSUS DATE CHECK</t>
  </si>
  <si>
    <t>V CHECK</t>
  </si>
  <si>
    <t>C CHECK</t>
  </si>
  <si>
    <t>COMP CHECK</t>
  </si>
  <si>
    <t>Table 1 (Full-time)</t>
  </si>
  <si>
    <t>Table 2 (Sandwich year out)</t>
  </si>
  <si>
    <t>Table 3 (Part-time)</t>
  </si>
  <si>
    <t>Table 4 (Year abroad)</t>
  </si>
  <si>
    <t>Table 5 (Planning)</t>
  </si>
  <si>
    <t>Table 6 (Sub-contractual)</t>
  </si>
  <si>
    <t>Table 7a (Health full-time)</t>
  </si>
  <si>
    <t>Table 7b (Health sandwich year out)</t>
  </si>
  <si>
    <t>Table 7c (Health part-time)</t>
  </si>
  <si>
    <t>Yes</t>
  </si>
  <si>
    <t>CC4,5</t>
  </si>
  <si>
    <t>CC6</t>
  </si>
  <si>
    <t>CC7,8</t>
  </si>
  <si>
    <t>CC9,10</t>
  </si>
  <si>
    <t>CC11,12</t>
  </si>
  <si>
    <t xml:space="preserve">4. For the following row(s) and column(s), an option from the drop down box has not been selected: </t>
  </si>
  <si>
    <t>6. The following cells contain values that are not whole numbers:</t>
  </si>
  <si>
    <t>7. The following cells contain negative values:</t>
  </si>
  <si>
    <t>11. The following row(s) have been left blank when data has been entered below them:</t>
  </si>
  <si>
    <r>
      <rPr>
        <sz val="10.5"/>
        <color theme="4" tint="-0.249977111117893"/>
        <rFont val="Arial"/>
        <family val="2"/>
      </rPr>
      <t>Automatically populated</t>
    </r>
    <r>
      <rPr>
        <sz val="10.5"/>
        <rFont val="Arial"/>
        <family val="2"/>
      </rPr>
      <t xml:space="preserve">
Name of provider</t>
    </r>
  </si>
  <si>
    <t xml:space="preserve">PGT (UG fee); </t>
  </si>
  <si>
    <t>UKPRN:</t>
  </si>
  <si>
    <t>Date submitted:</t>
  </si>
  <si>
    <t>Template version:</t>
  </si>
  <si>
    <t>Template notes:</t>
  </si>
  <si>
    <t>(enter 0 if not available)</t>
  </si>
  <si>
    <t>Years countable between 1 August 2018 and 1 December 2018 inclusive</t>
  </si>
  <si>
    <t>Forecast of years countable between
2 December 2018 and 31 July 2019 inclusive</t>
  </si>
  <si>
    <r>
      <rPr>
        <sz val="10.5"/>
        <color theme="4" tint="-0.249977111117893"/>
        <rFont val="Arial"/>
        <family val="2"/>
      </rPr>
      <t>Automatically populated</t>
    </r>
    <r>
      <rPr>
        <sz val="10.5"/>
        <rFont val="Arial"/>
        <family val="2"/>
      </rPr>
      <t xml:space="preserve">
Estimated completed years academic year 2018-19 (Columns 1 + 2 + 3)</t>
    </r>
  </si>
  <si>
    <t>Estimated FTE for completed years included in Column 4 for academic year 2018-19</t>
  </si>
  <si>
    <t>Years countable between
1 August 2018 and 1 December 2018 inclusive</t>
  </si>
  <si>
    <t>(c) Starters in 2018-19</t>
  </si>
  <si>
    <t>OfS-fundable</t>
  </si>
  <si>
    <r>
      <rPr>
        <sz val="10.5"/>
        <color theme="4" tint="-0.249977111117893"/>
        <rFont val="Arial"/>
        <family val="2"/>
      </rPr>
      <t>Automatically populated</t>
    </r>
    <r>
      <rPr>
        <sz val="10.5"/>
        <rFont val="Arial"/>
        <family val="2"/>
      </rPr>
      <t xml:space="preserve">
Estimated completed years academic year 2018-19
(Columns 1 + 2 + 3)</t>
    </r>
  </si>
  <si>
    <t>Starters in 2018-19</t>
  </si>
  <si>
    <t>Table 7b: Sandwich year out counts of years of instance for 2016-17 and 2017-18 starters on pre-registration health courses</t>
  </si>
  <si>
    <t>Table 7c: Part-time counts of years of instance for 2016-17, 2017-18 and 2018-19 starters on pre-registration health courses</t>
  </si>
  <si>
    <t>Validation checks for Table 7b</t>
  </si>
  <si>
    <t>5. For the following cells, the absolute total of 'Starters in 2016-17' and 'Starters in 2017-18' is greater than the absolute total in Table 2:</t>
  </si>
  <si>
    <t>First-stage credibility checks for Table 7b</t>
  </si>
  <si>
    <t>Validation: OK</t>
  </si>
  <si>
    <t>Dental hygiene (A)</t>
  </si>
  <si>
    <t>Profession (price group)</t>
  </si>
  <si>
    <t>Dental therapy (A)</t>
  </si>
  <si>
    <t>Dietetics (B)</t>
  </si>
  <si>
    <t>Midwifery (B)</t>
  </si>
  <si>
    <t>Nursing - adult (C1)</t>
  </si>
  <si>
    <t>Nursing - children (C1)</t>
  </si>
  <si>
    <t>Nursing - learning disability (C1)</t>
  </si>
  <si>
    <t>Nursing - mental health (C1)</t>
  </si>
  <si>
    <t>Nursing - unclassified (C1)</t>
  </si>
  <si>
    <t>Occupational therapy (B)</t>
  </si>
  <si>
    <t>Operating department practice (B)</t>
  </si>
  <si>
    <t>Orthoptics (B)</t>
  </si>
  <si>
    <t>Orthotics and prosthetics (B)</t>
  </si>
  <si>
    <t>Physiotherapy (B)</t>
  </si>
  <si>
    <t>Podiatry and chiropody (B)</t>
  </si>
  <si>
    <t>Radiography (diagnostic) (B)</t>
  </si>
  <si>
    <t>Radiography (therapeutic) (B)</t>
  </si>
  <si>
    <t>Speech and language therapy (B)</t>
  </si>
  <si>
    <t>Dental hygiene and dental therapy (price group A)</t>
  </si>
  <si>
    <t>Table 3 comparison</t>
  </si>
  <si>
    <t>Validation checks for Table 7c</t>
  </si>
  <si>
    <t>5. For the following cells, the absolute total of 'Starters in 2016-17', 'Starters in 2017-18' and 'Starters in 2018-19' is greater than the absolute total in Table 3:</t>
  </si>
  <si>
    <t>First-stage credibility checks for Table 7c</t>
  </si>
  <si>
    <t>Years countable between 1 August 2018 and 1 December 2018 inclusive (as entered in Column 1 of Tables 1, 2 and 3)</t>
  </si>
  <si>
    <t>Forecast of years countable between 2 December 2018 and 31 July 2019 inclusive</t>
  </si>
  <si>
    <r>
      <rPr>
        <sz val="10.5"/>
        <color rgb="FF0070C0"/>
        <rFont val="Arial"/>
        <family val="2"/>
      </rPr>
      <t>Automatically populated</t>
    </r>
    <r>
      <rPr>
        <sz val="10.5"/>
        <rFont val="Arial"/>
        <family val="2"/>
      </rPr>
      <t xml:space="preserve">
Estimated completed years academic year 2018-19
(Columns 1 + 2 + 3)</t>
    </r>
  </si>
  <si>
    <t>Table 4: Home and EU undergraduate years abroad</t>
  </si>
  <si>
    <t>(c) Island and overseas</t>
  </si>
  <si>
    <t>Other Home and EU</t>
  </si>
  <si>
    <t>4. For Home and EU, undergraduate, full-time and sandwich year out students, Section B: New entrants expressed as a percentage of Section A: All years is greater than or equal to 70%:</t>
  </si>
  <si>
    <t>5. For Home and EU, undergraduate, full-time and sandwich year out students, Section B: New entrants expressed as a percentage of Section A: All years is less than or equal to 25%:</t>
  </si>
  <si>
    <t>7. For Home and EU, undergraduate, part-time students, Section B: New entrants expressed as a percentage of Section A: All years is greater than or equal to 70%:</t>
  </si>
  <si>
    <t>8. For Home and EU, undergraduate, part-time students, Section B: New entrants expressed as a percentage of Section A: All years is less than or equal to 15%:</t>
  </si>
  <si>
    <t>11. For all Island and overseas students, Section B: New entrants expressed as a percentage of Section A: All years is greater than or equal to 70%:</t>
  </si>
  <si>
    <t>12. For all Island and overseas students, Section B: New entrants expressed as a percentage of Section A: All years is less than or equal to 25%:</t>
  </si>
  <si>
    <t>(a) OfS-fundable</t>
  </si>
  <si>
    <r>
      <rPr>
        <sz val="10.5"/>
        <color rgb="FF0070C0"/>
        <rFont val="Helvetica"/>
      </rPr>
      <t>Automatically populated</t>
    </r>
    <r>
      <rPr>
        <sz val="10.5"/>
        <rFont val="Helvetica"/>
      </rPr>
      <t xml:space="preserve">
Estimated completed years academic year 2018-19 
(Columns 1 + 2 + 3)</t>
    </r>
  </si>
  <si>
    <r>
      <rPr>
        <sz val="10.5"/>
        <color rgb="FF0070C0"/>
        <rFont val="Arial"/>
        <family val="2"/>
      </rPr>
      <t>Automatically populated</t>
    </r>
    <r>
      <rPr>
        <sz val="10.5"/>
        <rFont val="Arial"/>
        <family val="2"/>
      </rPr>
      <t xml:space="preserve">
Estimated completed years academic year 2018-19 
(Columns 1 + 2 + 3)</t>
    </r>
  </si>
  <si>
    <t>Years countable between 2 December 2018 and 31 July 2019 inclusive (as entered in Column 2 of Tables 1, 2 and 3)</t>
  </si>
  <si>
    <t>Years countable between 1 August 2018 and 31 July 2019 inclusive</t>
  </si>
  <si>
    <t>PGT (Masters' loan)</t>
  </si>
  <si>
    <t>OfS-fundable total from Tables 1+2</t>
  </si>
  <si>
    <t>OfS-fundable total from Table 3</t>
  </si>
  <si>
    <t>Home and EU, OfS-fundable</t>
  </si>
  <si>
    <t>Home and EU, Non-fundable</t>
  </si>
  <si>
    <t>Island and overseas total from Tables 1+2</t>
  </si>
  <si>
    <t>Island and overseas total from Table 3</t>
  </si>
  <si>
    <t>6. For Home and EU, postgraduate, full-time and sandwich year out students, Section B: New entrants expressed as a percentage of Section A: All years is less than or equal to 50%:</t>
  </si>
  <si>
    <t>9. For Home and EU, postgraduate, part-time students, Section B: New entrants expressed as a percentage of Section A: All years is greater than or equal to 70%:</t>
  </si>
  <si>
    <t>10. For Home and EU, postgraduate, part-time students, Section B: New entrants expressed as a percentage of Section A: All years is less than or equal to 25%:</t>
  </si>
  <si>
    <t>4. For PGT (Masters' loan), PGT (Other) and PGR, the total in Column 4a (FTE) is greater than or equal to 80% of the total in Column 4 (Completed years):</t>
  </si>
  <si>
    <t>PGR OfS-fundable</t>
  </si>
  <si>
    <t>Home and EU, non-fundable</t>
  </si>
  <si>
    <t>Table 7a: Full-time counts of years of instance for 2016-17, 2017-18 and 2018-19 starters on pre-registration health courses</t>
  </si>
  <si>
    <t>5. For the following cells, the absolute total of 'Starters in 2016-17', 'Starters in 2017-18' and 'Starters in 2018-19' is greater than the absolute total in Table 1:</t>
  </si>
  <si>
    <t>Totals greater than (less than) Table 1 equivalents?</t>
  </si>
  <si>
    <t>Table 1</t>
  </si>
  <si>
    <t>Table 1 comparison</t>
  </si>
  <si>
    <t>Validation checks for Table 7a</t>
  </si>
  <si>
    <t>First-stage credibility checks for Table 7a</t>
  </si>
  <si>
    <t>HESES18</t>
  </si>
  <si>
    <t>Higher Education Students Early Statistics Survey 2018-19</t>
  </si>
  <si>
    <t>If you require any assistance with your HESES18 submission, please email:</t>
  </si>
  <si>
    <t>heses@officeforstudents.org.uk</t>
  </si>
  <si>
    <t>2017-18 HESA available?</t>
  </si>
  <si>
    <t>All UG</t>
  </si>
  <si>
    <t>All PG</t>
  </si>
  <si>
    <t>FHEQ level 4 and 5 apprenticeship</t>
  </si>
  <si>
    <t>FHEQ level 6+ apprenticeship</t>
  </si>
  <si>
    <t>All other UG</t>
  </si>
  <si>
    <t>Apprenticeship</t>
  </si>
  <si>
    <t>All other PGT (Other)</t>
  </si>
  <si>
    <t>All other PGT (Masters' loan)</t>
  </si>
  <si>
    <t>Section A</t>
  </si>
  <si>
    <t>2. All of the students in Section A: All years have been recorded as new entrants in Section B: New entrants:</t>
  </si>
  <si>
    <t>3. All of the students in Section A: All years have been recorded as on apprenticeships:</t>
  </si>
  <si>
    <t>Table 6: Years of instance taught under subcontractual arrangements by other providers</t>
  </si>
  <si>
    <t>Other</t>
  </si>
  <si>
    <t>Subcontracted out</t>
  </si>
  <si>
    <t>PROVTYPE</t>
  </si>
  <si>
    <t>TINSTNAME</t>
  </si>
  <si>
    <t>POSTCODE</t>
  </si>
  <si>
    <t>S1_A</t>
  </si>
  <si>
    <t>S1_B</t>
  </si>
  <si>
    <t>S1_C1</t>
  </si>
  <si>
    <t>S1_C2</t>
  </si>
  <si>
    <t>S1_D</t>
  </si>
  <si>
    <t>S2_A</t>
  </si>
  <si>
    <t>S2_B</t>
  </si>
  <si>
    <t>S2_C1</t>
  </si>
  <si>
    <t>S2_C2</t>
  </si>
  <si>
    <t>S2_D</t>
  </si>
  <si>
    <t>Section 1</t>
  </si>
  <si>
    <t>Section 2</t>
  </si>
  <si>
    <t>Campus postcode</t>
  </si>
  <si>
    <t>Location type</t>
  </si>
  <si>
    <t>Name of location</t>
  </si>
  <si>
    <t>1 to 4</t>
  </si>
  <si>
    <t>5 to 7</t>
  </si>
  <si>
    <t>Validation Check Box</t>
  </si>
  <si>
    <t>Validation Flags</t>
  </si>
  <si>
    <t>1. Invalid Location</t>
  </si>
  <si>
    <t>2. Invalid Ukprn</t>
  </si>
  <si>
    <t>3. Ukprn not own</t>
  </si>
  <si>
    <t>4. No Location</t>
  </si>
  <si>
    <t>5. No postcode</t>
  </si>
  <si>
    <t>6. 2 Decimal Places</t>
  </si>
  <si>
    <t>7. Negative Vaules</t>
  </si>
  <si>
    <t>8. Totals Equal</t>
  </si>
  <si>
    <t>9. Blank Before</t>
  </si>
  <si>
    <t>10. Section 2 &lt;= Section 1</t>
  </si>
  <si>
    <t>11. UKPRN own when shouldn't be</t>
  </si>
  <si>
    <t>Validation Check 1. Invalid Location</t>
  </si>
  <si>
    <t>Validation 2. Invalid Ukprn</t>
  </si>
  <si>
    <t>Validation 3. Ukprn not own</t>
  </si>
  <si>
    <t>Validation 4. No Location</t>
  </si>
  <si>
    <t>Row Number</t>
  </si>
  <si>
    <t>Invalid</t>
  </si>
  <si>
    <t>Match</t>
  </si>
  <si>
    <t>No match</t>
  </si>
  <si>
    <t>Blank</t>
  </si>
  <si>
    <t>Error</t>
  </si>
  <si>
    <t>Validation 5. No postcode</t>
  </si>
  <si>
    <t>Validation 6. 2.d.p</t>
  </si>
  <si>
    <t>Validation 7. Negative Value</t>
  </si>
  <si>
    <t>No Postcode</t>
  </si>
  <si>
    <t>Invalid Postcode</t>
  </si>
  <si>
    <t>Price Group A</t>
  </si>
  <si>
    <t>Price Group B</t>
  </si>
  <si>
    <t>Price Group C1</t>
  </si>
  <si>
    <t>Price Group C2</t>
  </si>
  <si>
    <t>Price Group D</t>
  </si>
  <si>
    <t>Validation 8. Totals Equal</t>
  </si>
  <si>
    <t>Validation 9. Blanks Before</t>
  </si>
  <si>
    <t>Price Group</t>
  </si>
  <si>
    <t>Section 2 Total</t>
  </si>
  <si>
    <t>Blank Check</t>
  </si>
  <si>
    <t>Blank Row</t>
  </si>
  <si>
    <t>Validation 10. Section 2 &lt;= Section 1</t>
  </si>
  <si>
    <t>Validation Check 11. UKPRN own when shouldn't be</t>
  </si>
  <si>
    <t>Table 8: Teaching locations for students</t>
  </si>
  <si>
    <t>Table 8 (Location)</t>
  </si>
  <si>
    <t>Subcontracted providers in T8</t>
  </si>
  <si>
    <t>Is it in T6?</t>
  </si>
  <si>
    <t>In T8 but not T6</t>
  </si>
  <si>
    <t>Validation 12. In T8 but not T6</t>
  </si>
  <si>
    <t>Providers in T6</t>
  </si>
  <si>
    <t>Validation 13. In T6 but not T8</t>
  </si>
  <si>
    <t>Is it in T8?</t>
  </si>
  <si>
    <t>In T6 but not T8</t>
  </si>
  <si>
    <t>12. In T8 but not T6</t>
  </si>
  <si>
    <t>13. In T6 but not T8</t>
  </si>
  <si>
    <t>HESES version:</t>
  </si>
  <si>
    <t>RETURN</t>
  </si>
  <si>
    <t>Deadline:</t>
  </si>
  <si>
    <t>DEADLINE</t>
  </si>
  <si>
    <t>Name of provider without a UKPRN</t>
  </si>
  <si>
    <t>2. For the following row(s), the provider's name has not been entered in the last column when a generic code has been used:</t>
  </si>
  <si>
    <t>3. For the following row(s), the provider's name has been entered in the last column when a generic code has not been used:</t>
  </si>
  <si>
    <t>5. For the following row(s), no countable years have been entered in Section A:</t>
  </si>
  <si>
    <t>8. For the following row(s), the total for mode, level and fundability status in Section A (All years) is greater than the corresponding total in Tables 1 and 2, or 3:</t>
  </si>
  <si>
    <t>9. For the following row(s), the total for mode, level and fundability status in Section B (New entrants) is greater than the corresponding total in Table 5:</t>
  </si>
  <si>
    <t>10. For the following row(s), the value in Section B (New entrants) is greater than the value in Section A (All years):</t>
  </si>
  <si>
    <t>1. Total for Section B (New entrants) = 0:</t>
  </si>
  <si>
    <t>2. Total for Section A (All years) = Total for Section B (New entrants):</t>
  </si>
  <si>
    <t>3. A provider's name has been entered into the last column in the following row(s):</t>
  </si>
  <si>
    <t>12. PGR students have been reported as OfS-fundable in the following row(s):</t>
  </si>
  <si>
    <t>All other PGT (UG fee)</t>
  </si>
  <si>
    <t>3. Totals for the following ranges in Section A, Column 1 do not equal the corresponding totals calculated using Column 1 of Tables 1 and 2, or Table 3:</t>
  </si>
  <si>
    <t>4. Totals for the following ranges in Section A, Column 2 do not equal the corresponding totals calculated using Column 2 of Tables 1 and 2, or Table 3:</t>
  </si>
  <si>
    <t>1. Students have not been entered in Section B (New entrants):</t>
  </si>
  <si>
    <t>2. All of the students in Section A have been recorded as new entrants in Section B:</t>
  </si>
  <si>
    <t>3. All of the students in Section A have been recorded as on apprenticeships:</t>
  </si>
  <si>
    <t>4. For Home and EU, undergraduate, full-time and sandwich year out students, Section B (New entrants) expressed as a percentage of Section A is greater than or equal to 70%:</t>
  </si>
  <si>
    <t>5. For Home and EU, undergraduate, full-time and sandwich year out students, Section B (New entrants) expressed as a percentage of Section A is less than or equal to 25%:</t>
  </si>
  <si>
    <t>6. For Home and EU, all postgraduate taught, full-time and sandwich year out students, Section B (New entrants) expressed as a percentage of Section A is less than or equal to 50%:</t>
  </si>
  <si>
    <t>7. For Home and EU, undergraduate, part-time students, Section B (New entrants) expressed as a percentage of Section A is greater than or equal to 70%:</t>
  </si>
  <si>
    <t>8. For Home and EU, undergraduate, part-time students, Section B (New entrants) expressed as a percentage of Section A is less than or equal to 15%:</t>
  </si>
  <si>
    <t>9. For Home and EU, all postgraduate taught, part-time students, Section B (New entrants) expressed as a percentage of Section A is greater than or equal to 70%:</t>
  </si>
  <si>
    <t>10. For Home and EU, all postgraduate taught, part-time students, Section B (New entrants) expressed as a percentage of Section A is less than or equal to 25%:</t>
  </si>
  <si>
    <t>11. For all Island and overseas students, Section B (New entrants) expressed as a percentage of Section A is greater than or equal to 70%:</t>
  </si>
  <si>
    <t>12. For all Island and overseas students, Section B (New entrants) expressed as a percentage of Section A is less than or equal to 25%:</t>
  </si>
  <si>
    <t>VALIDUKPRN</t>
  </si>
  <si>
    <t>Section 1 Total</t>
  </si>
  <si>
    <t>For list</t>
  </si>
  <si>
    <t>Validation 14. Value in Section 1</t>
  </si>
  <si>
    <t>Row used?</t>
  </si>
  <si>
    <t>Section 1 empty?</t>
  </si>
  <si>
    <t>14. No value in Section 1</t>
  </si>
  <si>
    <t>8 to 15</t>
  </si>
  <si>
    <t>Validation 15. Section 2 = 0 when Section 1 &lt;&gt; 0</t>
  </si>
  <si>
    <t>15. Section 2 = 0 when Section 1 &lt;&gt; 0</t>
  </si>
  <si>
    <t>1. The following row(s) have been left blank when data has been entered below them:</t>
  </si>
  <si>
    <t>2. For the following row(s), the location type has not been set as 'Other' or 'Subcontracted out':</t>
  </si>
  <si>
    <t>3. For the following row(s), an invalid or no UKPRN has been entered:</t>
  </si>
  <si>
    <t>4. For the following row(s), the UKPRN is not the provider's own, where the location type has been set as 'Other':</t>
  </si>
  <si>
    <t>5. For the following row(s), the UKPRN is the provider's own, where the location type has been set as 'Subcontracted out':</t>
  </si>
  <si>
    <t>6. For the following row(s), the name of location has not been entered:</t>
  </si>
  <si>
    <t>7. For the following row(s), an invalid or no postcode has been entered:</t>
  </si>
  <si>
    <t>8. The following cells contain negative values:</t>
  </si>
  <si>
    <t>9. The following cells contain values with more than two decimal places:</t>
  </si>
  <si>
    <t>10. For the following row(s), no completed years have been entered in Section 1:</t>
  </si>
  <si>
    <t>12. For the following cells, the full-time equivalence (FTE) in Section 2 is greater than the completed years in Section 1:</t>
  </si>
  <si>
    <t>13. The following totals do not equal the equivalent totals in Tables 1, 2 and 3:</t>
  </si>
  <si>
    <t xml:space="preserve">14. The following subcontracted providers are listed in Table 8 but not Table 6: </t>
  </si>
  <si>
    <t xml:space="preserve">15. The following subcontracted providers are listed in Table 6 but not Table 8: </t>
  </si>
  <si>
    <t>Validation checks for Table 8 (see Appendix 2 for full definitions of the underlying formulae)</t>
  </si>
  <si>
    <t>Provider:</t>
  </si>
  <si>
    <t xml:space="preserve">Provider HESES contact: </t>
  </si>
  <si>
    <t>Estimated completed years
for academic year 2018-19</t>
  </si>
  <si>
    <t>Estimated FTE for completed years
included in Section 1 for academic year 2018-19</t>
  </si>
  <si>
    <t>11. For the following cell(s), the full-time equivalence (FTE) has not been entered in Section 2 for the completed years in Section 1</t>
  </si>
  <si>
    <t>PROVIDER</t>
  </si>
  <si>
    <t>SAMPLE</t>
  </si>
  <si>
    <t>SAMPLE TABLES</t>
  </si>
  <si>
    <t>N/A</t>
  </si>
  <si>
    <t>These sample tables contain all of the worksheets needed to complete HESES18, but cannot be used as a valid submission.</t>
  </si>
  <si>
    <t>These sample tables are provided as a tool to help you prepare for the HESES18 return.</t>
  </si>
  <si>
    <t>You can enter data into any of the tables as you would in the final HESES18 workbook, which will be released in October 2018. The validation and credibility checks will also flag if your data is erroneous or may not be credible. There are no funding or comparison tables included in this workbook.</t>
  </si>
  <si>
    <t>Please do not attempt to upload this workbook to the OfS portal; we cannot accept this workbook as a valid HESES18 submission and the upload will fail.</t>
  </si>
  <si>
    <t>Your provider's HESES18 workbook will be released in October 2018 on the OfS portal. You should use that workbook for your HESES18 submission. The workbook will also contain additional worksheets to those shown in this workbook.</t>
  </si>
  <si>
    <t>Please note that we are currently carrying out testing on the HESES18 workbook, and consequently there may be differences between these sample tables and the final workbooks when they are released.</t>
  </si>
  <si>
    <t>List of differences between the sample workbook and the final HESES18 workbook</t>
  </si>
  <si>
    <t>Deactivate Table 8 checks?</t>
  </si>
  <si>
    <t>(Yes/No)</t>
  </si>
  <si>
    <t>PROVIDER NAME</t>
  </si>
  <si>
    <t>Funding and comparison tables are not included.</t>
  </si>
  <si>
    <t>These sample tables are unprotected, however the final HESES18 workbook will be protected.</t>
  </si>
  <si>
    <t>Table 8 is included, however only providers who are not receiving OfS funding for the 2018-19 academic year will be required to complete this table. Table 8 will be hidden in the final HESES18 workbook for providers who are receiving OfS funding for 2018-19 and its validation checks will be deactivated. You can deactivate the validation checks for Table 8 by typing 'Yes' in the box above.</t>
  </si>
  <si>
    <t xml:space="preserve">The list of UKPRNs and provider names used to populate Tables 6 and 8 is not included, but will be included in the final HESES18 workbook. To demonstrate how the validation checks work for these tables, '99999999' is recognised as a valid UKPRN in the sample workbook only. By entering your provider's UKPRN and name in the boxes above, this information will also be displayed in Table 8 when you select 'Other' in the 'Location type' column. </t>
  </si>
  <si>
    <t>SAMPLE - only providers who are not receiving OfS funding for the 2018-19 academic year will be required to complete this table</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</si>
</sst>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809]#,##0"/>
    <numFmt numFmtId="166" formatCode="0.0"/>
    <numFmt numFmtId="167" formatCode="dd/mm/yyyy;@"/>
  </numFmts>
  <fonts count="48" x14ac:knownFonts="1">
    <font>
      <sz val="11"/>
      <color theme="1"/>
      <name val="Calibri"/>
      <family val="2"/>
      <scheme val="minor"/>
    </font>
    <font>
      <b/>
      <sz val="10"/>
      <name val="Arial"/>
      <family val="2"/>
    </font>
    <font>
      <sz val="10"/>
      <name val="Arial"/>
      <family val="2"/>
    </font>
    <font>
      <sz val="10"/>
      <name val="Helvetica"/>
      <family val="2"/>
    </font>
    <font>
      <b/>
      <sz val="12"/>
      <name val="Arial"/>
      <family val="2"/>
    </font>
    <font>
      <sz val="11"/>
      <color theme="1"/>
      <name val="Calibri"/>
      <family val="2"/>
      <scheme val="minor"/>
    </font>
    <font>
      <sz val="10"/>
      <color indexed="8"/>
      <name val="Arial"/>
      <family val="2"/>
    </font>
    <font>
      <b/>
      <sz val="11"/>
      <name val="Arial"/>
      <family val="2"/>
    </font>
    <font>
      <sz val="10"/>
      <color theme="0" tint="-0.34998626667073579"/>
      <name val="Arial"/>
      <family val="2"/>
    </font>
    <font>
      <sz val="11"/>
      <name val="Calibri"/>
      <family val="2"/>
      <scheme val="minor"/>
    </font>
    <font>
      <b/>
      <u/>
      <sz val="10.5"/>
      <name val="Arial"/>
      <family val="2"/>
    </font>
    <font>
      <b/>
      <sz val="10.5"/>
      <name val="Arial"/>
      <family val="2"/>
    </font>
    <font>
      <sz val="10.5"/>
      <color rgb="FFFF0000"/>
      <name val="Arial"/>
      <family val="2"/>
    </font>
    <font>
      <sz val="11"/>
      <name val="Calibri"/>
      <family val="2"/>
    </font>
    <font>
      <sz val="10"/>
      <name val="Arial"/>
      <family val="2"/>
    </font>
    <font>
      <sz val="10.5"/>
      <name val="Arial"/>
      <family val="2"/>
    </font>
    <font>
      <sz val="10.5"/>
      <color theme="1"/>
      <name val="Arial"/>
      <family val="2"/>
    </font>
    <font>
      <b/>
      <sz val="11"/>
      <color theme="1"/>
      <name val="Calibri"/>
      <family val="2"/>
      <scheme val="minor"/>
    </font>
    <font>
      <sz val="10"/>
      <name val="Arial"/>
      <family val="2"/>
    </font>
    <font>
      <b/>
      <sz val="12"/>
      <color theme="1"/>
      <name val="Arial"/>
      <family val="2"/>
    </font>
    <font>
      <b/>
      <sz val="10.5"/>
      <color theme="1"/>
      <name val="Arial"/>
      <family val="2"/>
    </font>
    <font>
      <sz val="10.5"/>
      <color rgb="FF000000"/>
      <name val="Arial"/>
      <family val="2"/>
    </font>
    <font>
      <sz val="11"/>
      <color rgb="FFFF0000"/>
      <name val="Calibri"/>
      <family val="2"/>
      <scheme val="minor"/>
    </font>
    <font>
      <sz val="10.5"/>
      <color rgb="FFFFC000"/>
      <name val="Arial"/>
      <family val="2"/>
    </font>
    <font>
      <b/>
      <sz val="10.5"/>
      <color rgb="FFFF0000"/>
      <name val="Arial"/>
      <family val="2"/>
    </font>
    <font>
      <b/>
      <sz val="14"/>
      <color theme="1"/>
      <name val="Arial"/>
      <family val="2"/>
    </font>
    <font>
      <u/>
      <sz val="10.5"/>
      <color theme="1"/>
      <name val="Arial"/>
      <family val="2"/>
    </font>
    <font>
      <b/>
      <u/>
      <sz val="10.5"/>
      <color theme="1"/>
      <name val="Arial"/>
      <family val="2"/>
    </font>
    <font>
      <u/>
      <sz val="11"/>
      <color theme="10"/>
      <name val="Calibri"/>
      <family val="2"/>
      <scheme val="minor"/>
    </font>
    <font>
      <u/>
      <sz val="10.5"/>
      <color theme="10"/>
      <name val="Arial"/>
      <family val="2"/>
    </font>
    <font>
      <sz val="10"/>
      <name val="Arial"/>
      <family val="2"/>
    </font>
    <font>
      <sz val="10.5"/>
      <color theme="4" tint="-0.249977111117893"/>
      <name val="Arial"/>
      <family val="2"/>
    </font>
    <font>
      <sz val="10.5"/>
      <color theme="0"/>
      <name val="Arial"/>
      <family val="2"/>
    </font>
    <font>
      <b/>
      <sz val="10.5"/>
      <color theme="0"/>
      <name val="Arial"/>
      <family val="2"/>
    </font>
    <font>
      <b/>
      <sz val="10.5"/>
      <name val="Helvetica"/>
      <family val="2"/>
    </font>
    <font>
      <sz val="10.5"/>
      <name val="Helvetica"/>
      <family val="2"/>
    </font>
    <font>
      <sz val="10.5"/>
      <name val="Helvetica"/>
    </font>
    <font>
      <sz val="10.5"/>
      <color rgb="FFFFFFFF"/>
      <name val="Arial"/>
      <family val="2"/>
    </font>
    <font>
      <sz val="10.5"/>
      <name val="Calibri"/>
      <family val="2"/>
      <scheme val="minor"/>
    </font>
    <font>
      <sz val="24"/>
      <color theme="1"/>
      <name val="Arial"/>
      <family val="2"/>
    </font>
    <font>
      <sz val="20"/>
      <color theme="1"/>
      <name val="Arial"/>
      <family val="2"/>
    </font>
    <font>
      <sz val="10.5"/>
      <color rgb="FF0070C0"/>
      <name val="Arial"/>
      <family val="2"/>
    </font>
    <font>
      <sz val="10.5"/>
      <color rgb="FF0070C0"/>
      <name val="Helvetica"/>
    </font>
    <font>
      <sz val="10"/>
      <name val="MS Sans Serif"/>
    </font>
    <font>
      <u/>
      <sz val="10"/>
      <color theme="10"/>
      <name val="MS Sans Serif"/>
    </font>
    <font>
      <sz val="11"/>
      <color indexed="8"/>
      <name val="Calibri"/>
      <family val="2"/>
    </font>
    <font>
      <sz val="20"/>
      <color rgb="FFFF0000"/>
      <name val="Arial"/>
      <family val="2"/>
    </font>
    <font>
      <b/>
      <sz val="11"/>
      <color rgb="FFFF0000"/>
      <name val="Arial"/>
      <family val="2"/>
    </font>
  </fonts>
  <fills count="20">
    <fill>
      <patternFill patternType="none"/>
    </fill>
    <fill>
      <patternFill patternType="gray125"/>
    </fill>
    <fill>
      <patternFill patternType="solid">
        <fgColor rgb="FFBFBFBF"/>
        <bgColor rgb="FF000000"/>
      </patternFill>
    </fill>
    <fill>
      <patternFill patternType="solid">
        <fgColor rgb="FFC0C0C0"/>
        <bgColor rgb="FF000000"/>
      </patternFill>
    </fill>
    <fill>
      <patternFill patternType="solid">
        <fgColor theme="0" tint="-0.14999847407452621"/>
        <bgColor rgb="FF000000"/>
      </patternFill>
    </fill>
    <fill>
      <patternFill patternType="solid">
        <fgColor theme="0" tint="-0.14999847407452621"/>
        <bgColor indexed="64"/>
      </patternFill>
    </fill>
    <fill>
      <patternFill patternType="solid">
        <fgColor theme="0" tint="-0.14996795556505021"/>
        <bgColor indexed="64"/>
      </patternFill>
    </fill>
    <fill>
      <patternFill patternType="solid">
        <fgColor theme="0" tint="-0.249977111117893"/>
        <bgColor indexed="64"/>
      </patternFill>
    </fill>
    <fill>
      <patternFill patternType="solid">
        <fgColor theme="4" tint="0.79998168889431442"/>
        <bgColor rgb="FF000000"/>
      </patternFill>
    </fill>
    <fill>
      <patternFill patternType="solid">
        <fgColor indexed="22"/>
        <bgColor indexed="64"/>
      </patternFill>
    </fill>
    <fill>
      <patternFill patternType="solid">
        <fgColor rgb="FF92D050"/>
        <bgColor indexed="64"/>
      </patternFill>
    </fill>
    <fill>
      <patternFill patternType="solid">
        <fgColor theme="3" tint="0.39997558519241921"/>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theme="7" tint="0.59999389629810485"/>
        <bgColor indexed="64"/>
      </patternFill>
    </fill>
    <fill>
      <patternFill patternType="solid">
        <fgColor rgb="FFC0C0C0"/>
        <bgColor indexed="64"/>
      </patternFill>
    </fill>
    <fill>
      <patternFill patternType="solid">
        <fgColor theme="0" tint="-0.14996795556505021"/>
        <bgColor rgb="FF000000"/>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0000"/>
        <bgColor indexed="64"/>
      </patternFill>
    </fill>
  </fills>
  <borders count="317">
    <border>
      <left/>
      <right/>
      <top/>
      <bottom/>
      <diagonal/>
    </border>
    <border>
      <left/>
      <right/>
      <top/>
      <bottom style="medium">
        <color auto="1"/>
      </bottom>
      <diagonal/>
    </border>
    <border>
      <left/>
      <right/>
      <top style="medium">
        <color indexed="64"/>
      </top>
      <bottom/>
      <diagonal/>
    </border>
    <border>
      <left style="thin">
        <color indexed="64"/>
      </left>
      <right/>
      <top style="medium">
        <color indexed="64"/>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indexed="64"/>
      </bottom>
      <diagonal/>
    </border>
    <border>
      <left style="thin">
        <color indexed="64"/>
      </left>
      <right/>
      <top style="dotted">
        <color indexed="64"/>
      </top>
      <bottom/>
      <diagonal/>
    </border>
    <border>
      <left/>
      <right/>
      <top style="thin">
        <color auto="1"/>
      </top>
      <bottom/>
      <diagonal/>
    </border>
    <border>
      <left/>
      <right/>
      <top/>
      <bottom style="hair">
        <color indexed="64"/>
      </bottom>
      <diagonal/>
    </border>
    <border>
      <left/>
      <right style="thin">
        <color indexed="64"/>
      </right>
      <top style="hair">
        <color indexed="64"/>
      </top>
      <bottom/>
      <diagonal/>
    </border>
    <border>
      <left/>
      <right/>
      <top style="hair">
        <color indexed="64"/>
      </top>
      <bottom/>
      <diagonal/>
    </border>
    <border>
      <left/>
      <right/>
      <top style="thin">
        <color indexed="64"/>
      </top>
      <bottom style="medium">
        <color indexed="64"/>
      </bottom>
      <diagonal/>
    </border>
    <border>
      <left style="thin">
        <color auto="1"/>
      </left>
      <right style="thin">
        <color rgb="FFD9D9D9"/>
      </right>
      <top style="thin">
        <color auto="1"/>
      </top>
      <bottom style="thin">
        <color rgb="FFD9D9D9"/>
      </bottom>
      <diagonal/>
    </border>
    <border>
      <left style="thin">
        <color rgb="FFD9D9D9"/>
      </left>
      <right style="thin">
        <color rgb="FFD9D9D9"/>
      </right>
      <top style="thin">
        <color indexed="64"/>
      </top>
      <bottom style="thin">
        <color rgb="FFD9D9D9"/>
      </bottom>
      <diagonal/>
    </border>
    <border>
      <left style="thin">
        <color rgb="FFD9D9D9"/>
      </left>
      <right style="thin">
        <color indexed="64"/>
      </right>
      <top style="thin">
        <color indexed="64"/>
      </top>
      <bottom style="thin">
        <color rgb="FFD9D9D9"/>
      </bottom>
      <diagonal/>
    </border>
    <border>
      <left style="thin">
        <color rgb="FFD9D9D9"/>
      </left>
      <right/>
      <top style="thin">
        <color auto="1"/>
      </top>
      <bottom style="thin">
        <color rgb="FFD9D9D9"/>
      </bottom>
      <diagonal/>
    </border>
    <border>
      <left style="thin">
        <color indexed="64"/>
      </left>
      <right/>
      <top style="thin">
        <color rgb="FFD9D9D9"/>
      </top>
      <bottom style="thin">
        <color rgb="FFD9D9D9"/>
      </bottom>
      <diagonal/>
    </border>
    <border>
      <left/>
      <right/>
      <top style="thin">
        <color rgb="FFD9D9D9"/>
      </top>
      <bottom style="thin">
        <color rgb="FFD9D9D9"/>
      </bottom>
      <diagonal/>
    </border>
    <border>
      <left/>
      <right style="thin">
        <color indexed="64"/>
      </right>
      <top style="thin">
        <color rgb="FFD9D9D9"/>
      </top>
      <bottom/>
      <diagonal/>
    </border>
    <border>
      <left/>
      <right/>
      <top style="thin">
        <color rgb="FFD9D9D9"/>
      </top>
      <bottom/>
      <diagonal/>
    </border>
    <border>
      <left style="thin">
        <color indexed="64"/>
      </left>
      <right style="thin">
        <color rgb="FFD9D9D9"/>
      </right>
      <top style="thin">
        <color rgb="FFD9D9D9"/>
      </top>
      <bottom style="thin">
        <color rgb="FFD9D9D9"/>
      </bottom>
      <diagonal/>
    </border>
    <border>
      <left style="thin">
        <color rgb="FFD9D9D9"/>
      </left>
      <right style="thin">
        <color rgb="FFD9D9D9"/>
      </right>
      <top style="thin">
        <color rgb="FFD9D9D9"/>
      </top>
      <bottom style="thin">
        <color rgb="FFD9D9D9"/>
      </bottom>
      <diagonal/>
    </border>
    <border>
      <left style="thin">
        <color rgb="FFD9D9D9"/>
      </left>
      <right style="thin">
        <color indexed="64"/>
      </right>
      <top style="thin">
        <color rgb="FFD9D9D9"/>
      </top>
      <bottom style="thin">
        <color rgb="FFD9D9D9"/>
      </bottom>
      <diagonal/>
    </border>
    <border>
      <left style="thin">
        <color rgb="FFD9D9D9"/>
      </left>
      <right/>
      <top style="thin">
        <color rgb="FFD9D9D9"/>
      </top>
      <bottom style="thin">
        <color rgb="FFD9D9D9"/>
      </bottom>
      <diagonal/>
    </border>
    <border>
      <left style="thin">
        <color auto="1"/>
      </left>
      <right style="thin">
        <color rgb="FFD9D9D9"/>
      </right>
      <top style="thin">
        <color rgb="FFD9D9D9"/>
      </top>
      <bottom style="hair">
        <color indexed="64"/>
      </bottom>
      <diagonal/>
    </border>
    <border>
      <left style="thin">
        <color rgb="FFD9D9D9"/>
      </left>
      <right style="thin">
        <color rgb="FFD9D9D9"/>
      </right>
      <top style="thin">
        <color rgb="FFD9D9D9"/>
      </top>
      <bottom style="hair">
        <color indexed="64"/>
      </bottom>
      <diagonal/>
    </border>
    <border>
      <left style="thin">
        <color rgb="FFD9D9D9"/>
      </left>
      <right style="thin">
        <color indexed="64"/>
      </right>
      <top style="thin">
        <color rgb="FFD9D9D9"/>
      </top>
      <bottom style="hair">
        <color indexed="64"/>
      </bottom>
      <diagonal/>
    </border>
    <border>
      <left style="thin">
        <color auto="1"/>
      </left>
      <right style="thin">
        <color rgb="FFD9D9D9"/>
      </right>
      <top style="thin">
        <color rgb="FFD9D9D9"/>
      </top>
      <bottom/>
      <diagonal/>
    </border>
    <border>
      <left style="thin">
        <color rgb="FFD9D9D9"/>
      </left>
      <right style="thin">
        <color rgb="FFD9D9D9"/>
      </right>
      <top style="thin">
        <color rgb="FFD9D9D9"/>
      </top>
      <bottom/>
      <diagonal/>
    </border>
    <border>
      <left style="thin">
        <color rgb="FFD9D9D9"/>
      </left>
      <right/>
      <top style="thin">
        <color rgb="FFD9D9D9"/>
      </top>
      <bottom/>
      <diagonal/>
    </border>
    <border>
      <left style="thin">
        <color indexed="64"/>
      </left>
      <right style="thin">
        <color rgb="FFD9D9D9"/>
      </right>
      <top/>
      <bottom style="thin">
        <color rgb="FFD9D9D9"/>
      </bottom>
      <diagonal/>
    </border>
    <border>
      <left style="thin">
        <color rgb="FFD9D9D9"/>
      </left>
      <right style="thin">
        <color rgb="FFD9D9D9"/>
      </right>
      <top/>
      <bottom style="thin">
        <color rgb="FFD9D9D9"/>
      </bottom>
      <diagonal/>
    </border>
    <border>
      <left style="thin">
        <color rgb="FFD9D9D9"/>
      </left>
      <right style="thin">
        <color indexed="64"/>
      </right>
      <top/>
      <bottom style="thin">
        <color rgb="FFD9D9D9"/>
      </bottom>
      <diagonal/>
    </border>
    <border>
      <left style="thin">
        <color auto="1"/>
      </left>
      <right style="thin">
        <color rgb="FFD9D9D9"/>
      </right>
      <top style="hair">
        <color indexed="64"/>
      </top>
      <bottom style="thin">
        <color rgb="FFD9D9D9"/>
      </bottom>
      <diagonal/>
    </border>
    <border>
      <left style="thin">
        <color rgb="FFD9D9D9"/>
      </left>
      <right style="thin">
        <color rgb="FFD9D9D9"/>
      </right>
      <top style="hair">
        <color indexed="64"/>
      </top>
      <bottom style="thin">
        <color rgb="FFD9D9D9"/>
      </bottom>
      <diagonal/>
    </border>
    <border>
      <left style="thin">
        <color rgb="FFD9D9D9"/>
      </left>
      <right/>
      <top style="hair">
        <color indexed="64"/>
      </top>
      <bottom style="thin">
        <color rgb="FFD9D9D9"/>
      </bottom>
      <diagonal/>
    </border>
    <border>
      <left style="thin">
        <color indexed="64"/>
      </left>
      <right style="thin">
        <color rgb="FFD9D9D9"/>
      </right>
      <top style="thin">
        <color rgb="FFD9D9D9"/>
      </top>
      <bottom style="thin">
        <color indexed="64"/>
      </bottom>
      <diagonal/>
    </border>
    <border>
      <left style="thin">
        <color rgb="FFD9D9D9"/>
      </left>
      <right style="thin">
        <color rgb="FFD9D9D9"/>
      </right>
      <top style="thin">
        <color rgb="FFD9D9D9"/>
      </top>
      <bottom style="thin">
        <color auto="1"/>
      </bottom>
      <diagonal/>
    </border>
    <border>
      <left style="thin">
        <color rgb="FFD9D9D9"/>
      </left>
      <right style="thin">
        <color indexed="64"/>
      </right>
      <top style="thin">
        <color rgb="FFD9D9D9"/>
      </top>
      <bottom style="thin">
        <color auto="1"/>
      </bottom>
      <diagonal/>
    </border>
    <border>
      <left style="thin">
        <color rgb="FFD9D9D9"/>
      </left>
      <right/>
      <top style="thin">
        <color rgb="FFD9D9D9"/>
      </top>
      <bottom style="thin">
        <color auto="1"/>
      </bottom>
      <diagonal/>
    </border>
    <border>
      <left style="thin">
        <color rgb="FFD9D9D9"/>
      </left>
      <right/>
      <top/>
      <bottom style="thin">
        <color rgb="FFD9D9D9"/>
      </bottom>
      <diagonal/>
    </border>
    <border>
      <left style="thin">
        <color rgb="FFD9D9D9"/>
      </left>
      <right style="thin">
        <color indexed="64"/>
      </right>
      <top style="thin">
        <color rgb="FFD9D9D9"/>
      </top>
      <bottom/>
      <diagonal/>
    </border>
    <border>
      <left style="thin">
        <color auto="1"/>
      </left>
      <right style="thin">
        <color rgb="FFD9D9D9"/>
      </right>
      <top style="thin">
        <color auto="1"/>
      </top>
      <bottom style="medium">
        <color auto="1"/>
      </bottom>
      <diagonal/>
    </border>
    <border>
      <left style="thin">
        <color rgb="FFD9D9D9"/>
      </left>
      <right style="thin">
        <color rgb="FFD9D9D9"/>
      </right>
      <top style="thin">
        <color indexed="64"/>
      </top>
      <bottom style="medium">
        <color indexed="64"/>
      </bottom>
      <diagonal/>
    </border>
    <border>
      <left style="thin">
        <color rgb="FFD9D9D9"/>
      </left>
      <right style="thin">
        <color indexed="64"/>
      </right>
      <top style="thin">
        <color auto="1"/>
      </top>
      <bottom style="medium">
        <color auto="1"/>
      </bottom>
      <diagonal/>
    </border>
    <border>
      <left style="thin">
        <color rgb="FFD9D9D9"/>
      </left>
      <right/>
      <top style="thin">
        <color indexed="64"/>
      </top>
      <bottom style="medium">
        <color auto="1"/>
      </bottom>
      <diagonal/>
    </border>
    <border>
      <left/>
      <right/>
      <top/>
      <bottom style="dotted">
        <color indexed="64"/>
      </bottom>
      <diagonal/>
    </border>
    <border>
      <left style="thin">
        <color indexed="64"/>
      </left>
      <right/>
      <top/>
      <bottom style="dotted">
        <color indexed="64"/>
      </bottom>
      <diagonal/>
    </border>
    <border>
      <left style="medium">
        <color indexed="64"/>
      </left>
      <right/>
      <top style="medium">
        <color indexed="64"/>
      </top>
      <bottom/>
      <diagonal/>
    </border>
    <border>
      <left/>
      <right style="thin">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style="thin">
        <color auto="1"/>
      </left>
      <right/>
      <top/>
      <bottom style="thin">
        <color rgb="FF000000"/>
      </bottom>
      <diagonal/>
    </border>
    <border>
      <left/>
      <right/>
      <top/>
      <bottom style="thin">
        <color rgb="FF000000"/>
      </bottom>
      <diagonal/>
    </border>
    <border>
      <left/>
      <right style="thin">
        <color auto="1"/>
      </right>
      <top/>
      <bottom style="thin">
        <color rgb="FF000000"/>
      </bottom>
      <diagonal/>
    </border>
    <border>
      <left style="medium">
        <color indexed="64"/>
      </left>
      <right/>
      <top style="thin">
        <color indexed="64"/>
      </top>
      <bottom/>
      <diagonal/>
    </border>
    <border>
      <left/>
      <right style="thin">
        <color indexed="64"/>
      </right>
      <top style="thin">
        <color indexed="64"/>
      </top>
      <bottom/>
      <diagonal/>
    </border>
    <border>
      <left style="thin">
        <color rgb="FFD9D9D9"/>
      </left>
      <right style="thin">
        <color indexed="64"/>
      </right>
      <top style="thin">
        <color rgb="FF000000"/>
      </top>
      <bottom style="thin">
        <color rgb="FFD9D9D9"/>
      </bottom>
      <diagonal/>
    </border>
    <border>
      <left style="thin">
        <color indexed="64"/>
      </left>
      <right style="thin">
        <color rgb="FFD9D9D9"/>
      </right>
      <top style="thin">
        <color rgb="FF000000"/>
      </top>
      <bottom style="thin">
        <color rgb="FFD9D9D9"/>
      </bottom>
      <diagonal/>
    </border>
    <border>
      <left style="medium">
        <color indexed="64"/>
      </left>
      <right/>
      <top/>
      <bottom style="medium">
        <color indexed="64"/>
      </bottom>
      <diagonal/>
    </border>
    <border>
      <left style="thin">
        <color rgb="FFD9D9D9"/>
      </left>
      <right/>
      <top/>
      <bottom style="medium">
        <color auto="1"/>
      </bottom>
      <diagonal/>
    </border>
    <border>
      <left style="thin">
        <color rgb="FFD9D9D9"/>
      </left>
      <right/>
      <top style="thin">
        <color rgb="FFD9D9D9"/>
      </top>
      <bottom style="hair">
        <color indexed="64"/>
      </bottom>
      <diagonal/>
    </border>
    <border>
      <left style="thin">
        <color indexed="64"/>
      </left>
      <right/>
      <top style="thin">
        <color indexed="64"/>
      </top>
      <bottom/>
      <diagonal/>
    </border>
    <border>
      <left style="hair">
        <color indexed="64"/>
      </left>
      <right/>
      <top style="thin">
        <color indexed="64"/>
      </top>
      <bottom/>
      <diagonal/>
    </border>
    <border>
      <left style="hair">
        <color indexed="64"/>
      </left>
      <right/>
      <top/>
      <bottom/>
      <diagonal/>
    </border>
    <border>
      <left style="hair">
        <color indexed="64"/>
      </left>
      <right/>
      <top/>
      <bottom style="thin">
        <color indexed="64"/>
      </bottom>
      <diagonal/>
    </border>
    <border>
      <left style="hair">
        <color indexed="64"/>
      </left>
      <right style="thin">
        <color rgb="FFD9D9D9"/>
      </right>
      <top style="thin">
        <color indexed="64"/>
      </top>
      <bottom style="thin">
        <color rgb="FFD9D9D9"/>
      </bottom>
      <diagonal/>
    </border>
    <border>
      <left style="thin">
        <color auto="1"/>
      </left>
      <right/>
      <top style="medium">
        <color auto="1"/>
      </top>
      <bottom style="thin">
        <color auto="1"/>
      </bottom>
      <diagonal/>
    </border>
    <border>
      <left/>
      <right style="double">
        <color indexed="64"/>
      </right>
      <top style="medium">
        <color indexed="64"/>
      </top>
      <bottom/>
      <diagonal/>
    </border>
    <border>
      <left style="double">
        <color indexed="64"/>
      </left>
      <right/>
      <top style="medium">
        <color indexed="64"/>
      </top>
      <bottom/>
      <diagonal/>
    </border>
    <border>
      <left/>
      <right style="double">
        <color indexed="64"/>
      </right>
      <top style="thin">
        <color indexed="64"/>
      </top>
      <bottom/>
      <diagonal/>
    </border>
    <border>
      <left style="double">
        <color indexed="64"/>
      </left>
      <right/>
      <top/>
      <bottom/>
      <diagonal/>
    </border>
    <border>
      <left/>
      <right style="double">
        <color indexed="64"/>
      </right>
      <top/>
      <bottom/>
      <diagonal/>
    </border>
    <border>
      <left/>
      <right style="double">
        <color indexed="64"/>
      </right>
      <top/>
      <bottom style="thin">
        <color indexed="64"/>
      </bottom>
      <diagonal/>
    </border>
    <border>
      <left style="double">
        <color indexed="64"/>
      </left>
      <right/>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hair">
        <color indexed="64"/>
      </left>
      <right style="thin">
        <color indexed="64"/>
      </right>
      <top style="thin">
        <color indexed="64"/>
      </top>
      <bottom/>
      <diagonal/>
    </border>
    <border>
      <left style="hair">
        <color indexed="64"/>
      </left>
      <right style="double">
        <color indexed="64"/>
      </right>
      <top style="thin">
        <color indexed="64"/>
      </top>
      <bottom/>
      <diagonal/>
    </border>
    <border>
      <left style="double">
        <color indexed="64"/>
      </left>
      <right/>
      <top style="thin">
        <color indexed="64"/>
      </top>
      <bottom style="hair">
        <color indexed="64"/>
      </bottom>
      <diagonal/>
    </border>
    <border>
      <left style="hair">
        <color indexed="64"/>
      </left>
      <right/>
      <top style="hair">
        <color indexed="64"/>
      </top>
      <bottom/>
      <diagonal/>
    </border>
    <border>
      <left style="hair">
        <color indexed="64"/>
      </left>
      <right style="thin">
        <color indexed="64"/>
      </right>
      <top/>
      <bottom/>
      <diagonal/>
    </border>
    <border>
      <left style="hair">
        <color indexed="64"/>
      </left>
      <right style="double">
        <color indexed="64"/>
      </right>
      <top/>
      <bottom/>
      <diagonal/>
    </border>
    <border>
      <left style="hair">
        <color indexed="64"/>
      </left>
      <right style="thin">
        <color indexed="64"/>
      </right>
      <top/>
      <bottom style="thin">
        <color indexed="64"/>
      </bottom>
      <diagonal/>
    </border>
    <border>
      <left style="hair">
        <color indexed="64"/>
      </left>
      <right style="double">
        <color indexed="64"/>
      </right>
      <top/>
      <bottom style="thin">
        <color indexed="64"/>
      </bottom>
      <diagonal/>
    </border>
    <border>
      <left/>
      <right/>
      <top style="double">
        <color auto="1"/>
      </top>
      <bottom/>
      <diagonal/>
    </border>
    <border>
      <left style="thin">
        <color indexed="64"/>
      </left>
      <right/>
      <top style="double">
        <color auto="1"/>
      </top>
      <bottom/>
      <diagonal/>
    </border>
    <border>
      <left style="hair">
        <color indexed="64"/>
      </left>
      <right/>
      <top style="double">
        <color auto="1"/>
      </top>
      <bottom/>
      <diagonal/>
    </border>
    <border>
      <left style="hair">
        <color indexed="64"/>
      </left>
      <right style="thin">
        <color indexed="64"/>
      </right>
      <top style="double">
        <color auto="1"/>
      </top>
      <bottom/>
      <diagonal/>
    </border>
    <border>
      <left style="hair">
        <color indexed="64"/>
      </left>
      <right style="double">
        <color indexed="64"/>
      </right>
      <top style="double">
        <color auto="1"/>
      </top>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double">
        <color indexed="64"/>
      </right>
      <top style="hair">
        <color indexed="64"/>
      </top>
      <bottom style="thin">
        <color indexed="64"/>
      </bottom>
      <diagonal/>
    </border>
    <border>
      <left style="thin">
        <color indexed="64"/>
      </left>
      <right/>
      <top/>
      <bottom style="medium">
        <color indexed="64"/>
      </bottom>
      <diagonal/>
    </border>
    <border>
      <left style="hair">
        <color indexed="64"/>
      </left>
      <right/>
      <top/>
      <bottom style="medium">
        <color indexed="64"/>
      </bottom>
      <diagonal/>
    </border>
    <border>
      <left style="hair">
        <color indexed="64"/>
      </left>
      <right style="thin">
        <color indexed="64"/>
      </right>
      <top/>
      <bottom style="medium">
        <color auto="1"/>
      </bottom>
      <diagonal/>
    </border>
    <border>
      <left style="hair">
        <color indexed="64"/>
      </left>
      <right style="double">
        <color indexed="64"/>
      </right>
      <top/>
      <bottom style="medium">
        <color auto="1"/>
      </bottom>
      <diagonal/>
    </border>
    <border>
      <left/>
      <right/>
      <top style="thin">
        <color theme="0" tint="-0.24994659260841701"/>
      </top>
      <bottom style="thin">
        <color theme="0" tint="-0.24994659260841701"/>
      </bottom>
      <diagonal/>
    </border>
    <border>
      <left style="hair">
        <color indexed="64"/>
      </left>
      <right/>
      <top style="thin">
        <color theme="0" tint="-0.24994659260841701"/>
      </top>
      <bottom style="thin">
        <color theme="0" tint="-0.24994659260841701"/>
      </bottom>
      <diagonal/>
    </border>
    <border>
      <left style="hair">
        <color indexed="64"/>
      </left>
      <right style="thin">
        <color indexed="64"/>
      </right>
      <top style="thin">
        <color theme="0" tint="-0.24994659260841701"/>
      </top>
      <bottom style="thin">
        <color theme="0" tint="-0.24994659260841701"/>
      </bottom>
      <diagonal/>
    </border>
    <border>
      <left style="hair">
        <color indexed="64"/>
      </left>
      <right style="double">
        <color indexed="64"/>
      </right>
      <top style="thin">
        <color theme="0" tint="-0.24994659260841701"/>
      </top>
      <bottom style="thin">
        <color theme="0" tint="-0.24994659260841701"/>
      </bottom>
      <diagonal/>
    </border>
    <border>
      <left style="thin">
        <color theme="0" tint="-0.24994659260841701"/>
      </left>
      <right style="hair">
        <color indexed="64"/>
      </right>
      <top style="thin">
        <color theme="0" tint="-0.24994659260841701"/>
      </top>
      <bottom style="thin">
        <color theme="0" tint="-0.24994659260841701"/>
      </bottom>
      <diagonal/>
    </border>
    <border>
      <left/>
      <right style="hair">
        <color indexed="64"/>
      </right>
      <top style="thin">
        <color indexed="64"/>
      </top>
      <bottom/>
      <diagonal/>
    </border>
    <border>
      <left/>
      <right style="hair">
        <color indexed="64"/>
      </right>
      <top/>
      <bottom/>
      <diagonal/>
    </border>
    <border>
      <left style="thin">
        <color rgb="FFD9D9D9"/>
      </left>
      <right style="hair">
        <color indexed="64"/>
      </right>
      <top style="thin">
        <color auto="1"/>
      </top>
      <bottom style="thin">
        <color rgb="FFD9D9D9"/>
      </bottom>
      <diagonal/>
    </border>
    <border>
      <left style="hair">
        <color indexed="64"/>
      </left>
      <right/>
      <top style="thin">
        <color auto="1"/>
      </top>
      <bottom style="thin">
        <color rgb="FFD9D9D9"/>
      </bottom>
      <diagonal/>
    </border>
    <border>
      <left/>
      <right style="thin">
        <color rgb="FFD9D9D9"/>
      </right>
      <top/>
      <bottom style="thin">
        <color rgb="FFD9D9D9"/>
      </bottom>
      <diagonal/>
    </border>
    <border>
      <left style="thin">
        <color rgb="FFD9D9D9"/>
      </left>
      <right style="hair">
        <color indexed="64"/>
      </right>
      <top/>
      <bottom style="thin">
        <color rgb="FFD9D9D9"/>
      </bottom>
      <diagonal/>
    </border>
    <border>
      <left style="hair">
        <color indexed="64"/>
      </left>
      <right/>
      <top/>
      <bottom style="thin">
        <color rgb="FFD9D9D9"/>
      </bottom>
      <diagonal/>
    </border>
    <border>
      <left style="thin">
        <color auto="1"/>
      </left>
      <right style="thin">
        <color rgb="FFD9D9D9"/>
      </right>
      <top/>
      <bottom style="hair">
        <color auto="1"/>
      </bottom>
      <diagonal/>
    </border>
    <border>
      <left style="thin">
        <color rgb="FFD9D9D9"/>
      </left>
      <right style="hair">
        <color indexed="64"/>
      </right>
      <top/>
      <bottom style="hair">
        <color auto="1"/>
      </bottom>
      <diagonal/>
    </border>
    <border>
      <left style="hair">
        <color indexed="64"/>
      </left>
      <right/>
      <top/>
      <bottom style="hair">
        <color indexed="64"/>
      </bottom>
      <diagonal/>
    </border>
    <border>
      <left style="thin">
        <color rgb="FFD9D9D9"/>
      </left>
      <right style="thin">
        <color indexed="64"/>
      </right>
      <top/>
      <bottom style="hair">
        <color auto="1"/>
      </bottom>
      <diagonal/>
    </border>
    <border>
      <left style="thin">
        <color rgb="FFD9D9D9"/>
      </left>
      <right/>
      <top/>
      <bottom style="hair">
        <color auto="1"/>
      </bottom>
      <diagonal/>
    </border>
    <border>
      <left/>
      <right/>
      <top/>
      <bottom style="double">
        <color indexed="64"/>
      </bottom>
      <diagonal/>
    </border>
    <border>
      <left style="thin">
        <color auto="1"/>
      </left>
      <right style="thin">
        <color rgb="FFD9D9D9"/>
      </right>
      <top/>
      <bottom style="thin">
        <color auto="1"/>
      </bottom>
      <diagonal/>
    </border>
    <border>
      <left style="thin">
        <color rgb="FFD9D9D9"/>
      </left>
      <right style="hair">
        <color indexed="64"/>
      </right>
      <top/>
      <bottom style="thin">
        <color auto="1"/>
      </bottom>
      <diagonal/>
    </border>
    <border>
      <left style="thin">
        <color rgb="FFD9D9D9"/>
      </left>
      <right/>
      <top/>
      <bottom style="thin">
        <color auto="1"/>
      </bottom>
      <diagonal/>
    </border>
    <border>
      <left style="thin">
        <color auto="1"/>
      </left>
      <right style="thin">
        <color rgb="FFD9D9D9"/>
      </right>
      <top/>
      <bottom style="medium">
        <color indexed="64"/>
      </bottom>
      <diagonal/>
    </border>
    <border>
      <left style="thin">
        <color rgb="FFD9D9D9"/>
      </left>
      <right style="hair">
        <color indexed="64"/>
      </right>
      <top/>
      <bottom style="medium">
        <color auto="1"/>
      </bottom>
      <diagonal/>
    </border>
    <border>
      <left style="thin">
        <color rgb="FFD9D9D9"/>
      </left>
      <right style="thin">
        <color indexed="64"/>
      </right>
      <top/>
      <bottom style="medium">
        <color indexed="64"/>
      </bottom>
      <diagonal/>
    </border>
    <border>
      <left style="hair">
        <color indexed="64"/>
      </left>
      <right/>
      <top style="thin">
        <color indexed="64"/>
      </top>
      <bottom style="medium">
        <color indexed="64"/>
      </bottom>
      <diagonal/>
    </border>
    <border>
      <left style="thin">
        <color auto="1"/>
      </left>
      <right style="thin">
        <color rgb="FFD9D9D9"/>
      </right>
      <top style="thin">
        <color rgb="FFD9D9D9"/>
      </top>
      <bottom style="double">
        <color auto="1"/>
      </bottom>
      <diagonal/>
    </border>
    <border>
      <left style="thin">
        <color rgb="FFD9D9D9"/>
      </left>
      <right style="thin">
        <color indexed="64"/>
      </right>
      <top style="thin">
        <color rgb="FFD9D9D9"/>
      </top>
      <bottom style="double">
        <color auto="1"/>
      </bottom>
      <diagonal/>
    </border>
    <border>
      <left style="thin">
        <color rgb="FFD9D9D9"/>
      </left>
      <right/>
      <top style="thin">
        <color rgb="FFD9D9D9"/>
      </top>
      <bottom style="double">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rgb="FFD9D9D9"/>
      </left>
      <right style="thin">
        <color rgb="FFD9D9D9"/>
      </right>
      <top style="thin">
        <color rgb="FFD9D9D9"/>
      </top>
      <bottom style="double">
        <color auto="1"/>
      </bottom>
      <diagonal/>
    </border>
    <border>
      <left style="medium">
        <color indexed="64"/>
      </left>
      <right/>
      <top/>
      <bottom style="double">
        <color indexed="64"/>
      </bottom>
      <diagonal/>
    </border>
    <border>
      <left style="thin">
        <color rgb="FFD9D9D9"/>
      </left>
      <right style="thin">
        <color rgb="FFD9D9D9"/>
      </right>
      <top/>
      <bottom style="medium">
        <color indexed="64"/>
      </bottom>
      <diagonal/>
    </border>
    <border>
      <left/>
      <right style="thin">
        <color auto="1"/>
      </right>
      <top/>
      <bottom style="double">
        <color indexed="64"/>
      </bottom>
      <diagonal/>
    </border>
    <border>
      <left/>
      <right style="thin">
        <color indexed="64"/>
      </right>
      <top/>
      <bottom style="medium">
        <color indexed="64"/>
      </bottom>
      <diagonal/>
    </border>
    <border>
      <left style="hair">
        <color indexed="64"/>
      </left>
      <right style="thin">
        <color rgb="FFD9D9D9"/>
      </right>
      <top/>
      <bottom style="medium">
        <color indexed="64"/>
      </bottom>
      <diagonal/>
    </border>
    <border>
      <left style="hair">
        <color indexed="64"/>
      </left>
      <right style="thin">
        <color rgb="FFD9D9D9"/>
      </right>
      <top style="thin">
        <color rgb="FFD9D9D9"/>
      </top>
      <bottom style="double">
        <color indexed="64"/>
      </bottom>
      <diagonal/>
    </border>
    <border>
      <left style="double">
        <color indexed="64"/>
      </left>
      <right/>
      <top style="thin">
        <color indexed="64"/>
      </top>
      <bottom/>
      <diagonal/>
    </border>
    <border>
      <left/>
      <right style="thin">
        <color auto="1"/>
      </right>
      <top style="double">
        <color auto="1"/>
      </top>
      <bottom/>
      <diagonal/>
    </border>
    <border>
      <left style="double">
        <color indexed="64"/>
      </left>
      <right/>
      <top style="thin">
        <color auto="1"/>
      </top>
      <bottom style="thin">
        <color auto="1"/>
      </bottom>
      <diagonal/>
    </border>
    <border>
      <left style="thin">
        <color indexed="64"/>
      </left>
      <right style="thin">
        <color indexed="64"/>
      </right>
      <top style="thin">
        <color indexed="64"/>
      </top>
      <bottom/>
      <diagonal/>
    </border>
    <border>
      <left style="hair">
        <color indexed="64"/>
      </left>
      <right style="thin">
        <color indexed="64"/>
      </right>
      <top style="hair">
        <color indexed="64"/>
      </top>
      <bottom/>
      <diagonal/>
    </border>
    <border>
      <left style="hair">
        <color indexed="64"/>
      </left>
      <right style="double">
        <color indexed="64"/>
      </right>
      <top style="hair">
        <color auto="1"/>
      </top>
      <bottom/>
      <diagonal/>
    </border>
    <border>
      <left style="thin">
        <color indexed="64"/>
      </left>
      <right style="thin">
        <color indexed="64"/>
      </right>
      <top/>
      <bottom/>
      <diagonal/>
    </border>
    <border>
      <left style="thin">
        <color indexed="64"/>
      </left>
      <right style="thin">
        <color theme="0" tint="-0.24994659260841701"/>
      </right>
      <top style="thin">
        <color indexed="64"/>
      </top>
      <bottom style="thin">
        <color theme="0" tint="-0.24994659260841701"/>
      </bottom>
      <diagonal/>
    </border>
    <border>
      <left style="thin">
        <color theme="0" tint="-0.24994659260841701"/>
      </left>
      <right style="hair">
        <color indexed="64"/>
      </right>
      <top style="thin">
        <color indexed="64"/>
      </top>
      <bottom style="thin">
        <color theme="0" tint="-0.24994659260841701"/>
      </bottom>
      <diagonal/>
    </border>
    <border>
      <left style="thin">
        <color indexed="64"/>
      </left>
      <right style="thin">
        <color theme="0" tint="-0.24994659260841701"/>
      </right>
      <top style="thin">
        <color theme="0" tint="-0.24994659260841701"/>
      </top>
      <bottom style="thin">
        <color theme="0" tint="-0.24994659260841701"/>
      </bottom>
      <diagonal/>
    </border>
    <border>
      <left style="thin">
        <color indexed="64"/>
      </left>
      <right style="thin">
        <color theme="0" tint="-0.24994659260841701"/>
      </right>
      <top style="thin">
        <color theme="0" tint="-0.24994659260841701"/>
      </top>
      <bottom style="hair">
        <color indexed="64"/>
      </bottom>
      <diagonal/>
    </border>
    <border>
      <left style="thin">
        <color theme="0" tint="-0.24994659260841701"/>
      </left>
      <right style="hair">
        <color indexed="64"/>
      </right>
      <top style="thin">
        <color theme="0" tint="-0.24994659260841701"/>
      </top>
      <bottom style="hair">
        <color indexed="64"/>
      </bottom>
      <diagonal/>
    </border>
    <border>
      <left style="hair">
        <color indexed="64"/>
      </left>
      <right style="thin">
        <color theme="0" tint="-0.24994659260841701"/>
      </right>
      <top style="thin">
        <color indexed="64"/>
      </top>
      <bottom style="thin">
        <color theme="0" tint="-0.24994659260841701"/>
      </bottom>
      <diagonal/>
    </border>
    <border>
      <left style="hair">
        <color indexed="64"/>
      </left>
      <right style="thin">
        <color theme="0" tint="-0.24994659260841701"/>
      </right>
      <top style="thin">
        <color theme="0" tint="-0.24994659260841701"/>
      </top>
      <bottom style="thin">
        <color theme="0" tint="-0.24994659260841701"/>
      </bottom>
      <diagonal/>
    </border>
    <border>
      <left style="hair">
        <color indexed="64"/>
      </left>
      <right style="thin">
        <color theme="0" tint="-0.24994659260841701"/>
      </right>
      <top style="thin">
        <color theme="0" tint="-0.24994659260841701"/>
      </top>
      <bottom style="hair">
        <color indexed="64"/>
      </bottom>
      <diagonal/>
    </border>
    <border>
      <left style="hair">
        <color indexed="64"/>
      </left>
      <right style="thin">
        <color indexed="64"/>
      </right>
      <top style="thin">
        <color indexed="64"/>
      </top>
      <bottom style="thin">
        <color theme="0" tint="-0.24994659260841701"/>
      </bottom>
      <diagonal/>
    </border>
    <border>
      <left style="hair">
        <color indexed="64"/>
      </left>
      <right style="thin">
        <color indexed="64"/>
      </right>
      <top style="thin">
        <color theme="0" tint="-0.24994659260841701"/>
      </top>
      <bottom style="hair">
        <color indexed="64"/>
      </bottom>
      <diagonal/>
    </border>
    <border>
      <left style="hair">
        <color indexed="64"/>
      </left>
      <right style="double">
        <color indexed="64"/>
      </right>
      <top style="thin">
        <color indexed="64"/>
      </top>
      <bottom style="thin">
        <color theme="0" tint="-0.24994659260841701"/>
      </bottom>
      <diagonal/>
    </border>
    <border>
      <left style="hair">
        <color indexed="64"/>
      </left>
      <right style="double">
        <color indexed="64"/>
      </right>
      <top style="thin">
        <color theme="0" tint="-0.24994659260841701"/>
      </top>
      <bottom style="hair">
        <color auto="1"/>
      </bottom>
      <diagonal/>
    </border>
    <border>
      <left style="double">
        <color indexed="64"/>
      </left>
      <right style="thin">
        <color theme="0" tint="-0.24994659260841701"/>
      </right>
      <top style="thin">
        <color auto="1"/>
      </top>
      <bottom style="thin">
        <color theme="0" tint="-0.24994659260841701"/>
      </bottom>
      <diagonal/>
    </border>
    <border>
      <left style="double">
        <color indexed="64"/>
      </left>
      <right style="thin">
        <color theme="0" tint="-0.24994659260841701"/>
      </right>
      <top style="thin">
        <color theme="0" tint="-0.24994659260841701"/>
      </top>
      <bottom style="thin">
        <color theme="0" tint="-0.24994659260841701"/>
      </bottom>
      <diagonal/>
    </border>
    <border>
      <left style="double">
        <color indexed="64"/>
      </left>
      <right style="thin">
        <color theme="0" tint="-0.24994659260841701"/>
      </right>
      <top style="thin">
        <color theme="0" tint="-0.24994659260841701"/>
      </top>
      <bottom style="hair">
        <color indexed="64"/>
      </bottom>
      <diagonal/>
    </border>
    <border>
      <left style="hair">
        <color indexed="64"/>
      </left>
      <right/>
      <top style="thin">
        <color indexed="64"/>
      </top>
      <bottom style="thin">
        <color theme="0" tint="-0.24994659260841701"/>
      </bottom>
      <diagonal/>
    </border>
    <border>
      <left style="hair">
        <color indexed="64"/>
      </left>
      <right/>
      <top style="thin">
        <color theme="0" tint="-0.24994659260841701"/>
      </top>
      <bottom style="hair">
        <color indexed="64"/>
      </bottom>
      <diagonal/>
    </border>
    <border>
      <left style="thin">
        <color indexed="64"/>
      </left>
      <right style="thin">
        <color theme="0" tint="-0.24994659260841701"/>
      </right>
      <top style="thin">
        <color indexed="64"/>
      </top>
      <bottom/>
      <diagonal/>
    </border>
    <border>
      <left style="thin">
        <color indexed="64"/>
      </left>
      <right style="thin">
        <color theme="0" tint="-0.24994659260841701"/>
      </right>
      <top/>
      <bottom/>
      <diagonal/>
    </border>
    <border>
      <left style="thin">
        <color indexed="64"/>
      </left>
      <right style="thin">
        <color theme="0" tint="-0.24994659260841701"/>
      </right>
      <top style="hair">
        <color indexed="64"/>
      </top>
      <bottom/>
      <diagonal/>
    </border>
    <border>
      <left style="thin">
        <color indexed="64"/>
      </left>
      <right style="thin">
        <color theme="0" tint="-0.24994659260841701"/>
      </right>
      <top style="double">
        <color auto="1"/>
      </top>
      <bottom/>
      <diagonal/>
    </border>
    <border>
      <left style="thin">
        <color indexed="64"/>
      </left>
      <right style="thin">
        <color theme="0" tint="-0.24994659260841701"/>
      </right>
      <top style="hair">
        <color indexed="64"/>
      </top>
      <bottom style="thin">
        <color indexed="64"/>
      </bottom>
      <diagonal/>
    </border>
    <border>
      <left style="thin">
        <color indexed="64"/>
      </left>
      <right style="thin">
        <color theme="0" tint="-0.24994659260841701"/>
      </right>
      <top/>
      <bottom style="medium">
        <color indexed="64"/>
      </bottom>
      <diagonal/>
    </border>
    <border>
      <left style="hair">
        <color indexed="64"/>
      </left>
      <right style="thin">
        <color theme="0" tint="-0.24994659260841701"/>
      </right>
      <top style="thin">
        <color indexed="64"/>
      </top>
      <bottom/>
      <diagonal/>
    </border>
    <border>
      <left style="hair">
        <color indexed="64"/>
      </left>
      <right style="thin">
        <color theme="0" tint="-0.24994659260841701"/>
      </right>
      <top/>
      <bottom/>
      <diagonal/>
    </border>
    <border>
      <left style="hair">
        <color indexed="64"/>
      </left>
      <right style="thin">
        <color theme="0" tint="-0.24994659260841701"/>
      </right>
      <top style="hair">
        <color indexed="64"/>
      </top>
      <bottom/>
      <diagonal/>
    </border>
    <border>
      <left style="hair">
        <color indexed="64"/>
      </left>
      <right style="thin">
        <color theme="0" tint="-0.24994659260841701"/>
      </right>
      <top style="double">
        <color auto="1"/>
      </top>
      <bottom/>
      <diagonal/>
    </border>
    <border>
      <left style="hair">
        <color indexed="64"/>
      </left>
      <right style="thin">
        <color theme="0" tint="-0.24994659260841701"/>
      </right>
      <top style="hair">
        <color indexed="64"/>
      </top>
      <bottom style="thin">
        <color indexed="64"/>
      </bottom>
      <diagonal/>
    </border>
    <border>
      <left style="hair">
        <color indexed="64"/>
      </left>
      <right style="thin">
        <color theme="0" tint="-0.24994659260841701"/>
      </right>
      <top/>
      <bottom style="medium">
        <color indexed="64"/>
      </bottom>
      <diagonal/>
    </border>
    <border>
      <left style="double">
        <color indexed="64"/>
      </left>
      <right style="thin">
        <color theme="0" tint="-0.24994659260841701"/>
      </right>
      <top style="thin">
        <color auto="1"/>
      </top>
      <bottom/>
      <diagonal/>
    </border>
    <border>
      <left style="double">
        <color indexed="64"/>
      </left>
      <right style="thin">
        <color theme="0" tint="-0.24994659260841701"/>
      </right>
      <top/>
      <bottom/>
      <diagonal/>
    </border>
    <border>
      <left style="double">
        <color indexed="64"/>
      </left>
      <right style="thin">
        <color theme="0" tint="-0.24994659260841701"/>
      </right>
      <top style="hair">
        <color indexed="64"/>
      </top>
      <bottom/>
      <diagonal/>
    </border>
    <border>
      <left style="double">
        <color indexed="64"/>
      </left>
      <right style="thin">
        <color theme="0" tint="-0.24994659260841701"/>
      </right>
      <top style="double">
        <color auto="1"/>
      </top>
      <bottom/>
      <diagonal/>
    </border>
    <border>
      <left style="double">
        <color indexed="64"/>
      </left>
      <right style="thin">
        <color theme="0" tint="-0.24994659260841701"/>
      </right>
      <top style="hair">
        <color indexed="64"/>
      </top>
      <bottom style="thin">
        <color indexed="64"/>
      </bottom>
      <diagonal/>
    </border>
    <border>
      <left style="double">
        <color indexed="64"/>
      </left>
      <right style="thin">
        <color theme="0" tint="-0.24994659260841701"/>
      </right>
      <top/>
      <bottom style="medium">
        <color auto="1"/>
      </bottom>
      <diagonal/>
    </border>
    <border>
      <left/>
      <right style="thin">
        <color indexed="64"/>
      </right>
      <top/>
      <bottom style="hair">
        <color indexed="64"/>
      </bottom>
      <diagonal/>
    </border>
    <border>
      <left/>
      <right style="thin">
        <color theme="0" tint="-0.24994659260841701"/>
      </right>
      <top style="double">
        <color auto="1"/>
      </top>
      <bottom style="medium">
        <color auto="1"/>
      </bottom>
      <diagonal/>
    </border>
    <border>
      <left style="thin">
        <color theme="0" tint="-0.24994659260841701"/>
      </left>
      <right/>
      <top style="double">
        <color auto="1"/>
      </top>
      <bottom style="medium">
        <color auto="1"/>
      </bottom>
      <diagonal/>
    </border>
    <border>
      <left/>
      <right/>
      <top/>
      <bottom style="thin">
        <color theme="1"/>
      </bottom>
      <diagonal/>
    </border>
    <border>
      <left style="thin">
        <color indexed="64"/>
      </left>
      <right style="thin">
        <color theme="0" tint="-0.14999847407452621"/>
      </right>
      <top/>
      <bottom/>
      <diagonal/>
    </border>
    <border>
      <left style="thin">
        <color theme="0" tint="-0.14999847407452621"/>
      </left>
      <right style="thin">
        <color theme="0" tint="-0.14999847407452621"/>
      </right>
      <top/>
      <bottom/>
      <diagonal/>
    </border>
    <border>
      <left/>
      <right/>
      <top/>
      <bottom style="thin">
        <color rgb="FFFFC000"/>
      </bottom>
      <diagonal/>
    </border>
    <border>
      <left style="thin">
        <color rgb="FFFFC000"/>
      </left>
      <right/>
      <top style="thin">
        <color rgb="FFFFC000"/>
      </top>
      <bottom/>
      <diagonal/>
    </border>
    <border>
      <left/>
      <right/>
      <top style="thin">
        <color rgb="FFFFC000"/>
      </top>
      <bottom/>
      <diagonal/>
    </border>
    <border>
      <left/>
      <right style="thin">
        <color rgb="FFFFC000"/>
      </right>
      <top style="thin">
        <color rgb="FFFFC000"/>
      </top>
      <bottom/>
      <diagonal/>
    </border>
    <border>
      <left style="thin">
        <color rgb="FFFF0000"/>
      </left>
      <right/>
      <top style="thin">
        <color rgb="FFFF0000"/>
      </top>
      <bottom/>
      <diagonal/>
    </border>
    <border>
      <left/>
      <right/>
      <top style="thin">
        <color rgb="FFFF0000"/>
      </top>
      <bottom/>
      <diagonal/>
    </border>
    <border>
      <left style="thin">
        <color rgb="FFC00000"/>
      </left>
      <right/>
      <top style="thin">
        <color rgb="FFC00000"/>
      </top>
      <bottom/>
      <diagonal/>
    </border>
    <border>
      <left/>
      <right/>
      <top style="thin">
        <color rgb="FFC00000"/>
      </top>
      <bottom/>
      <diagonal/>
    </border>
    <border>
      <left/>
      <right style="thin">
        <color rgb="FFC00000"/>
      </right>
      <top style="thin">
        <color rgb="FFC00000"/>
      </top>
      <bottom/>
      <diagonal/>
    </border>
    <border>
      <left style="thin">
        <color rgb="FFFFC000"/>
      </left>
      <right/>
      <top/>
      <bottom/>
      <diagonal/>
    </border>
    <border>
      <left/>
      <right style="thin">
        <color rgb="FFFFC000"/>
      </right>
      <top/>
      <bottom/>
      <diagonal/>
    </border>
    <border>
      <left style="thin">
        <color rgb="FFFF0000"/>
      </left>
      <right/>
      <top/>
      <bottom/>
      <diagonal/>
    </border>
    <border>
      <left style="thin">
        <color rgb="FFC00000"/>
      </left>
      <right/>
      <top/>
      <bottom/>
      <diagonal/>
    </border>
    <border>
      <left/>
      <right style="thin">
        <color rgb="FFC00000"/>
      </right>
      <top/>
      <bottom/>
      <diagonal/>
    </border>
    <border>
      <left/>
      <right style="thin">
        <color rgb="FFFF0000"/>
      </right>
      <top/>
      <bottom/>
      <diagonal/>
    </border>
    <border>
      <left style="thin">
        <color rgb="FFFFC000"/>
      </left>
      <right/>
      <top/>
      <bottom style="thin">
        <color rgb="FFFFC000"/>
      </bottom>
      <diagonal/>
    </border>
    <border>
      <left style="thin">
        <color rgb="FFC00000"/>
      </left>
      <right style="thin">
        <color indexed="64"/>
      </right>
      <top/>
      <bottom/>
      <diagonal/>
    </border>
    <border>
      <left style="thin">
        <color rgb="FFFF9900"/>
      </left>
      <right/>
      <top/>
      <bottom/>
      <diagonal/>
    </border>
    <border>
      <left style="thin">
        <color indexed="64"/>
      </left>
      <right style="thin">
        <color rgb="FFC00000"/>
      </right>
      <top/>
      <bottom/>
      <diagonal/>
    </border>
    <border>
      <left/>
      <right style="thin">
        <color rgb="FFFFC000"/>
      </right>
      <top/>
      <bottom style="thin">
        <color rgb="FFFFC000"/>
      </bottom>
      <diagonal/>
    </border>
    <border>
      <left style="thin">
        <color rgb="FFFF0000"/>
      </left>
      <right/>
      <top/>
      <bottom style="thin">
        <color rgb="FFFF0000"/>
      </bottom>
      <diagonal/>
    </border>
    <border>
      <left/>
      <right/>
      <top/>
      <bottom style="thin">
        <color rgb="FFFF0000"/>
      </bottom>
      <diagonal/>
    </border>
    <border>
      <left style="thin">
        <color rgb="FFC00000"/>
      </left>
      <right/>
      <top/>
      <bottom style="thin">
        <color rgb="FFC00000"/>
      </bottom>
      <diagonal/>
    </border>
    <border>
      <left/>
      <right/>
      <top/>
      <bottom style="thin">
        <color rgb="FFC00000"/>
      </bottom>
      <diagonal/>
    </border>
    <border>
      <left/>
      <right style="thin">
        <color rgb="FFC00000"/>
      </right>
      <top/>
      <bottom style="thin">
        <color rgb="FFC00000"/>
      </bottom>
      <diagonal/>
    </border>
    <border>
      <left/>
      <right/>
      <top style="thin">
        <color auto="1"/>
      </top>
      <bottom style="dotted">
        <color auto="1"/>
      </bottom>
      <diagonal/>
    </border>
    <border>
      <left/>
      <right style="thin">
        <color theme="0" tint="-0.24994659260841701"/>
      </right>
      <top style="thin">
        <color auto="1"/>
      </top>
      <bottom style="thin">
        <color theme="0" tint="-0.24994659260841701"/>
      </bottom>
      <diagonal/>
    </border>
    <border>
      <left style="thin">
        <color theme="0" tint="-0.24994659260841701"/>
      </left>
      <right style="thin">
        <color theme="0" tint="-0.24994659260841701"/>
      </right>
      <top style="thin">
        <color auto="1"/>
      </top>
      <bottom style="thin">
        <color theme="0" tint="-0.24994659260841701"/>
      </bottom>
      <diagonal/>
    </border>
    <border>
      <left style="thin">
        <color theme="0" tint="-0.24994659260841701"/>
      </left>
      <right/>
      <top style="thin">
        <color auto="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top style="thin">
        <color theme="0" tint="-0.24994659260841701"/>
      </top>
      <bottom/>
      <diagonal/>
    </border>
    <border>
      <left style="thin">
        <color theme="0" tint="-0.24994659260841701"/>
      </left>
      <right style="thin">
        <color theme="0" tint="-0.24994659260841701"/>
      </right>
      <top style="double">
        <color auto="1"/>
      </top>
      <bottom style="medium">
        <color auto="1"/>
      </bottom>
      <diagonal/>
    </border>
    <border>
      <left style="thin">
        <color indexed="64"/>
      </left>
      <right/>
      <top/>
      <bottom style="double">
        <color indexed="64"/>
      </bottom>
      <diagonal/>
    </border>
    <border>
      <left style="hair">
        <color indexed="64"/>
      </left>
      <right/>
      <top/>
      <bottom style="double">
        <color auto="1"/>
      </bottom>
      <diagonal/>
    </border>
    <border>
      <left style="thin">
        <color theme="0" tint="-0.24994659260841701"/>
      </left>
      <right style="hair">
        <color indexed="64"/>
      </right>
      <top style="hair">
        <color auto="1"/>
      </top>
      <bottom/>
      <diagonal/>
    </border>
    <border>
      <left style="thin">
        <color indexed="64"/>
      </left>
      <right style="thin">
        <color theme="0" tint="-0.24994659260841701"/>
      </right>
      <top/>
      <bottom style="thin">
        <color auto="1"/>
      </bottom>
      <diagonal/>
    </border>
    <border>
      <left style="thin">
        <color theme="0" tint="-0.24994659260841701"/>
      </left>
      <right style="hair">
        <color indexed="64"/>
      </right>
      <top/>
      <bottom style="thin">
        <color auto="1"/>
      </bottom>
      <diagonal/>
    </border>
    <border>
      <left style="hair">
        <color indexed="64"/>
      </left>
      <right style="thin">
        <color theme="0" tint="-0.24994659260841701"/>
      </right>
      <top/>
      <bottom style="thin">
        <color auto="1"/>
      </bottom>
      <diagonal/>
    </border>
    <border>
      <left style="double">
        <color indexed="64"/>
      </left>
      <right style="thin">
        <color theme="0" tint="-0.24994659260841701"/>
      </right>
      <top/>
      <bottom style="thin">
        <color auto="1"/>
      </bottom>
      <diagonal/>
    </border>
    <border>
      <left/>
      <right style="thin">
        <color rgb="FFD9D9D9"/>
      </right>
      <top style="thin">
        <color auto="1"/>
      </top>
      <bottom style="thin">
        <color rgb="FFD9D9D9"/>
      </bottom>
      <diagonal/>
    </border>
    <border>
      <left/>
      <right style="thin">
        <color rgb="FFD9D9D9"/>
      </right>
      <top/>
      <bottom style="hair">
        <color auto="1"/>
      </bottom>
      <diagonal/>
    </border>
    <border>
      <left/>
      <right style="thin">
        <color rgb="FFD9D9D9"/>
      </right>
      <top/>
      <bottom style="thin">
        <color auto="1"/>
      </bottom>
      <diagonal/>
    </border>
    <border>
      <left style="thin">
        <color indexed="64"/>
      </left>
      <right style="thin">
        <color rgb="FFD9D9D9"/>
      </right>
      <top/>
      <bottom style="double">
        <color auto="1"/>
      </bottom>
      <diagonal/>
    </border>
    <border>
      <left style="thin">
        <color rgb="FFD9D9D9"/>
      </left>
      <right style="hair">
        <color indexed="64"/>
      </right>
      <top/>
      <bottom style="double">
        <color auto="1"/>
      </bottom>
      <diagonal/>
    </border>
    <border>
      <left style="thin">
        <color rgb="FFD9D9D9"/>
      </left>
      <right/>
      <top/>
      <bottom style="double">
        <color auto="1"/>
      </bottom>
      <diagonal/>
    </border>
    <border>
      <left style="thin">
        <color indexed="64"/>
      </left>
      <right style="thin">
        <color rgb="FFD9D9D9"/>
      </right>
      <top style="double">
        <color indexed="64"/>
      </top>
      <bottom style="thin">
        <color rgb="FFD9D9D9"/>
      </bottom>
      <diagonal/>
    </border>
    <border>
      <left style="thin">
        <color rgb="FFD9D9D9"/>
      </left>
      <right style="hair">
        <color indexed="64"/>
      </right>
      <top style="double">
        <color indexed="64"/>
      </top>
      <bottom style="thin">
        <color rgb="FFD9D9D9"/>
      </bottom>
      <diagonal/>
    </border>
    <border>
      <left style="hair">
        <color indexed="64"/>
      </left>
      <right/>
      <top style="double">
        <color indexed="64"/>
      </top>
      <bottom style="thin">
        <color rgb="FFD9D9D9"/>
      </bottom>
      <diagonal/>
    </border>
    <border>
      <left style="thin">
        <color rgb="FFD9D9D9"/>
      </left>
      <right style="thin">
        <color indexed="64"/>
      </right>
      <top style="double">
        <color indexed="64"/>
      </top>
      <bottom style="thin">
        <color rgb="FFD9D9D9"/>
      </bottom>
      <diagonal/>
    </border>
    <border>
      <left style="thin">
        <color rgb="FFD9D9D9"/>
      </left>
      <right/>
      <top style="double">
        <color indexed="64"/>
      </top>
      <bottom style="thin">
        <color rgb="FFD9D9D9"/>
      </bottom>
      <diagonal/>
    </border>
    <border>
      <left/>
      <right style="thin">
        <color rgb="FFD9D9D9"/>
      </right>
      <top/>
      <bottom style="double">
        <color auto="1"/>
      </bottom>
      <diagonal/>
    </border>
    <border>
      <left/>
      <right style="thin">
        <color rgb="FFD9D9D9"/>
      </right>
      <top style="double">
        <color indexed="64"/>
      </top>
      <bottom style="thin">
        <color rgb="FFD9D9D9"/>
      </bottom>
      <diagonal/>
    </border>
    <border>
      <left/>
      <right style="thin">
        <color rgb="FFD9D9D9"/>
      </right>
      <top/>
      <bottom style="medium">
        <color indexed="64"/>
      </bottom>
      <diagonal/>
    </border>
    <border>
      <left style="hair">
        <color indexed="64"/>
      </left>
      <right style="thin">
        <color theme="0" tint="-0.14996795556505021"/>
      </right>
      <top style="thin">
        <color auto="1"/>
      </top>
      <bottom style="thin">
        <color theme="0" tint="-0.14996795556505021"/>
      </bottom>
      <diagonal/>
    </border>
    <border>
      <left style="thin">
        <color theme="0" tint="-0.14996795556505021"/>
      </left>
      <right style="thin">
        <color indexed="64"/>
      </right>
      <top style="thin">
        <color auto="1"/>
      </top>
      <bottom style="thin">
        <color theme="0" tint="-0.14996795556505021"/>
      </bottom>
      <diagonal/>
    </border>
    <border>
      <left style="hair">
        <color indexed="64"/>
      </left>
      <right style="thin">
        <color theme="0" tint="-0.14996795556505021"/>
      </right>
      <top style="thin">
        <color theme="0" tint="-0.14996795556505021"/>
      </top>
      <bottom style="hair">
        <color indexed="64"/>
      </bottom>
      <diagonal/>
    </border>
    <border>
      <left style="thin">
        <color theme="0" tint="-0.14996795556505021"/>
      </left>
      <right style="thin">
        <color indexed="64"/>
      </right>
      <top style="thin">
        <color theme="0" tint="-0.14996795556505021"/>
      </top>
      <bottom style="hair">
        <color indexed="64"/>
      </bottom>
      <diagonal/>
    </border>
    <border>
      <left style="hair">
        <color indexed="64"/>
      </left>
      <right style="thin">
        <color theme="0" tint="-0.14996795556505021"/>
      </right>
      <top style="hair">
        <color indexed="64"/>
      </top>
      <bottom style="thin">
        <color theme="0" tint="-0.14996795556505021"/>
      </bottom>
      <diagonal/>
    </border>
    <border>
      <left style="thin">
        <color theme="0" tint="-0.14996795556505021"/>
      </left>
      <right style="thin">
        <color auto="1"/>
      </right>
      <top style="hair">
        <color indexed="64"/>
      </top>
      <bottom style="thin">
        <color theme="0" tint="-0.14996795556505021"/>
      </bottom>
      <diagonal/>
    </border>
    <border>
      <left style="hair">
        <color indexed="64"/>
      </left>
      <right style="thin">
        <color theme="0" tint="-0.14996795556505021"/>
      </right>
      <top style="thin">
        <color theme="0" tint="-0.14996795556505021"/>
      </top>
      <bottom style="thin">
        <color indexed="64"/>
      </bottom>
      <diagonal/>
    </border>
    <border>
      <left style="thin">
        <color theme="0" tint="-0.14996795556505021"/>
      </left>
      <right style="thin">
        <color auto="1"/>
      </right>
      <top style="thin">
        <color theme="0" tint="-0.14996795556505021"/>
      </top>
      <bottom style="thin">
        <color indexed="64"/>
      </bottom>
      <diagonal/>
    </border>
    <border>
      <left style="hair">
        <color indexed="64"/>
      </left>
      <right style="thin">
        <color theme="0" tint="-0.14996795556505021"/>
      </right>
      <top style="thin">
        <color theme="0" tint="-0.14996795556505021"/>
      </top>
      <bottom/>
      <diagonal/>
    </border>
    <border>
      <left style="thin">
        <color theme="0" tint="-0.14996795556505021"/>
      </left>
      <right style="thin">
        <color indexed="64"/>
      </right>
      <top style="thin">
        <color theme="0" tint="-0.14996795556505021"/>
      </top>
      <bottom/>
      <diagonal/>
    </border>
    <border>
      <left style="hair">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hair">
        <color indexed="64"/>
      </left>
      <right style="thin">
        <color theme="0" tint="-0.14996795556505021"/>
      </right>
      <top style="thin">
        <color theme="0" tint="-0.14996795556505021"/>
      </top>
      <bottom style="double">
        <color indexed="64"/>
      </bottom>
      <diagonal/>
    </border>
    <border>
      <left style="thin">
        <color theme="0" tint="-0.14996795556505021"/>
      </left>
      <right style="thin">
        <color indexed="64"/>
      </right>
      <top style="thin">
        <color theme="0" tint="-0.14996795556505021"/>
      </top>
      <bottom style="double">
        <color indexed="64"/>
      </bottom>
      <diagonal/>
    </border>
    <border>
      <left style="hair">
        <color indexed="64"/>
      </left>
      <right style="thin">
        <color theme="0" tint="-0.14996795556505021"/>
      </right>
      <top/>
      <bottom style="medium">
        <color indexed="64"/>
      </bottom>
      <diagonal/>
    </border>
    <border>
      <left style="thin">
        <color theme="0" tint="-0.14996795556505021"/>
      </left>
      <right style="thin">
        <color indexed="64"/>
      </right>
      <top/>
      <bottom style="medium">
        <color indexed="64"/>
      </bottom>
      <diagonal/>
    </border>
    <border>
      <left style="thin">
        <color theme="0" tint="-0.14996795556505021"/>
      </left>
      <right style="thin">
        <color auto="1"/>
      </right>
      <top style="double">
        <color indexed="64"/>
      </top>
      <bottom style="thin">
        <color theme="0" tint="-0.14996795556505021"/>
      </bottom>
      <diagonal/>
    </border>
    <border>
      <left style="hair">
        <color indexed="64"/>
      </left>
      <right style="thin">
        <color theme="0" tint="-0.14996795556505021"/>
      </right>
      <top style="double">
        <color indexed="64"/>
      </top>
      <bottom style="thin">
        <color theme="0" tint="-0.14996795556505021"/>
      </bottom>
      <diagonal/>
    </border>
    <border>
      <left style="hair">
        <color indexed="64"/>
      </left>
      <right style="thin">
        <color theme="0" tint="-0.14996795556505021"/>
      </right>
      <top style="thin">
        <color indexed="64"/>
      </top>
      <bottom style="medium">
        <color indexed="64"/>
      </bottom>
      <diagonal/>
    </border>
    <border>
      <left style="thin">
        <color theme="0" tint="-0.14996795556505021"/>
      </left>
      <right style="thin">
        <color auto="1"/>
      </right>
      <top style="thin">
        <color indexed="64"/>
      </top>
      <bottom style="medium">
        <color indexed="64"/>
      </bottom>
      <diagonal/>
    </border>
    <border>
      <left/>
      <right/>
      <top style="thin">
        <color indexed="64"/>
      </top>
      <bottom style="thin">
        <color rgb="FFD9D9D9"/>
      </bottom>
      <diagonal/>
    </border>
    <border>
      <left/>
      <right/>
      <top/>
      <bottom style="thin">
        <color rgb="FFD9D9D9"/>
      </bottom>
      <diagonal/>
    </border>
    <border>
      <left/>
      <right/>
      <top style="double">
        <color indexed="64"/>
      </top>
      <bottom style="thin">
        <color rgb="FFD9D9D9"/>
      </bottom>
      <diagonal/>
    </border>
    <border>
      <left style="hair">
        <color indexed="64"/>
      </left>
      <right style="thin">
        <color theme="0" tint="-0.14996795556505021"/>
      </right>
      <top style="thin">
        <color indexed="64"/>
      </top>
      <bottom style="thin">
        <color rgb="FFD9D9D9"/>
      </bottom>
      <diagonal/>
    </border>
    <border>
      <left style="hair">
        <color indexed="64"/>
      </left>
      <right style="thin">
        <color theme="0" tint="-0.14996795556505021"/>
      </right>
      <top/>
      <bottom style="hair">
        <color indexed="64"/>
      </bottom>
      <diagonal/>
    </border>
    <border>
      <left style="hair">
        <color indexed="64"/>
      </left>
      <right style="thin">
        <color theme="0" tint="-0.14996795556505021"/>
      </right>
      <top/>
      <bottom style="thin">
        <color rgb="FFD9D9D9"/>
      </bottom>
      <diagonal/>
    </border>
    <border>
      <left style="hair">
        <color indexed="64"/>
      </left>
      <right style="thin">
        <color theme="0" tint="-0.14996795556505021"/>
      </right>
      <top/>
      <bottom style="double">
        <color indexed="64"/>
      </bottom>
      <diagonal/>
    </border>
    <border>
      <left style="hair">
        <color indexed="64"/>
      </left>
      <right style="thin">
        <color theme="0" tint="-0.14996795556505021"/>
      </right>
      <top style="double">
        <color indexed="64"/>
      </top>
      <bottom style="thin">
        <color rgb="FFD9D9D9"/>
      </bottom>
      <diagonal/>
    </border>
    <border>
      <left style="hair">
        <color indexed="64"/>
      </left>
      <right style="thin">
        <color theme="0" tint="-0.14996795556505021"/>
      </right>
      <top/>
      <bottom style="thin">
        <color auto="1"/>
      </bottom>
      <diagonal/>
    </border>
    <border>
      <left/>
      <right/>
      <top style="thin">
        <color theme="0" tint="-0.14996795556505021"/>
      </top>
      <bottom style="thin">
        <color auto="1"/>
      </bottom>
      <diagonal/>
    </border>
    <border>
      <left/>
      <right/>
      <top style="thin">
        <color theme="0" tint="-0.14996795556505021"/>
      </top>
      <bottom style="hair">
        <color indexed="64"/>
      </bottom>
      <diagonal/>
    </border>
    <border>
      <left style="hair">
        <color auto="1"/>
      </left>
      <right style="thin">
        <color theme="0" tint="-0.14996795556505021"/>
      </right>
      <top style="thin">
        <color auto="1"/>
      </top>
      <bottom/>
      <diagonal/>
    </border>
    <border>
      <left style="hair">
        <color auto="1"/>
      </left>
      <right style="thin">
        <color theme="0" tint="-0.14996795556505021"/>
      </right>
      <top style="double">
        <color auto="1"/>
      </top>
      <bottom/>
      <diagonal/>
    </border>
    <border>
      <left style="hair">
        <color auto="1"/>
      </left>
      <right style="thin">
        <color theme="0" tint="-0.14996795556505021"/>
      </right>
      <top style="hair">
        <color indexed="64"/>
      </top>
      <bottom/>
      <diagonal/>
    </border>
    <border>
      <left/>
      <right/>
      <top style="thin">
        <color theme="0" tint="-0.14996795556505021"/>
      </top>
      <bottom/>
      <diagonal/>
    </border>
    <border>
      <left/>
      <right/>
      <top/>
      <bottom style="thin">
        <color theme="0" tint="-0.14996795556505021"/>
      </bottom>
      <diagonal/>
    </border>
    <border>
      <left/>
      <right/>
      <top style="hair">
        <color auto="1"/>
      </top>
      <bottom style="thin">
        <color theme="0" tint="-0.14996795556505021"/>
      </bottom>
      <diagonal/>
    </border>
    <border>
      <left style="thin">
        <color theme="0" tint="-0.14996795556505021"/>
      </left>
      <right style="hair">
        <color indexed="64"/>
      </right>
      <top style="thin">
        <color auto="1"/>
      </top>
      <bottom style="medium">
        <color indexed="64"/>
      </bottom>
      <diagonal/>
    </border>
    <border>
      <left style="thin">
        <color theme="0" tint="-0.14996795556505021"/>
      </left>
      <right/>
      <top style="thin">
        <color auto="1"/>
      </top>
      <bottom style="medium">
        <color auto="1"/>
      </bottom>
      <diagonal/>
    </border>
    <border>
      <left style="thin">
        <color rgb="FFD9D9D9"/>
      </left>
      <right style="hair">
        <color indexed="64"/>
      </right>
      <top/>
      <bottom/>
      <diagonal/>
    </border>
    <border>
      <left/>
      <right style="thin">
        <color rgb="FFD9D9D9"/>
      </right>
      <top/>
      <bottom/>
      <diagonal/>
    </border>
    <border>
      <left style="thin">
        <color rgb="FFD9D9D9"/>
      </left>
      <right style="thin">
        <color indexed="64"/>
      </right>
      <top/>
      <bottom/>
      <diagonal/>
    </border>
    <border>
      <left style="thin">
        <color auto="1"/>
      </left>
      <right style="thin">
        <color rgb="FFD9D9D9"/>
      </right>
      <top/>
      <bottom/>
      <diagonal/>
    </border>
    <border>
      <left style="thin">
        <color rgb="FFD9D9D9"/>
      </left>
      <right/>
      <top/>
      <bottom/>
      <diagonal/>
    </border>
    <border>
      <left style="thin">
        <color rgb="FFD9D9D9"/>
      </left>
      <right style="hair">
        <color indexed="64"/>
      </right>
      <top style="thin">
        <color auto="1"/>
      </top>
      <bottom style="medium">
        <color auto="1"/>
      </bottom>
      <diagonal/>
    </border>
    <border>
      <left style="double">
        <color indexed="64"/>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top style="thin">
        <color theme="0" tint="-0.24994659260841701"/>
      </top>
      <bottom style="hair">
        <color indexed="64"/>
      </bottom>
      <diagonal/>
    </border>
    <border>
      <left style="thin">
        <color indexed="64"/>
      </left>
      <right style="thin">
        <color indexed="64"/>
      </right>
      <top style="double">
        <color indexed="64"/>
      </top>
      <bottom/>
      <diagonal/>
    </border>
    <border>
      <left style="thin">
        <color indexed="64"/>
      </left>
      <right style="thin">
        <color theme="0" tint="-0.24994659260841701"/>
      </right>
      <top style="thin">
        <color theme="0" tint="-0.24994659260841701"/>
      </top>
      <bottom/>
      <diagonal/>
    </border>
    <border>
      <left style="thin">
        <color theme="0" tint="-0.24994659260841701"/>
      </left>
      <right style="hair">
        <color indexed="64"/>
      </right>
      <top style="thin">
        <color theme="0" tint="-0.24994659260841701"/>
      </top>
      <bottom/>
      <diagonal/>
    </border>
    <border>
      <left style="hair">
        <color indexed="64"/>
      </left>
      <right style="thin">
        <color theme="0" tint="-0.24994659260841701"/>
      </right>
      <top style="thin">
        <color theme="0" tint="-0.24994659260841701"/>
      </top>
      <bottom/>
      <diagonal/>
    </border>
    <border>
      <left style="hair">
        <color indexed="64"/>
      </left>
      <right style="thin">
        <color indexed="64"/>
      </right>
      <top style="thin">
        <color theme="0" tint="-0.24994659260841701"/>
      </top>
      <bottom/>
      <diagonal/>
    </border>
    <border>
      <left style="hair">
        <color indexed="64"/>
      </left>
      <right style="double">
        <color indexed="64"/>
      </right>
      <top style="thin">
        <color theme="0" tint="-0.24994659260841701"/>
      </top>
      <bottom/>
      <diagonal/>
    </border>
    <border>
      <left style="double">
        <color indexed="64"/>
      </left>
      <right style="thin">
        <color theme="0" tint="-0.24994659260841701"/>
      </right>
      <top style="thin">
        <color theme="0" tint="-0.24994659260841701"/>
      </top>
      <bottom/>
      <diagonal/>
    </border>
    <border>
      <left style="hair">
        <color indexed="64"/>
      </left>
      <right/>
      <top style="thin">
        <color theme="0" tint="-0.24994659260841701"/>
      </top>
      <bottom/>
      <diagonal/>
    </border>
    <border>
      <left/>
      <right/>
      <top style="thin">
        <color theme="0" tint="-0.24994659260841701"/>
      </top>
      <bottom/>
      <diagonal/>
    </border>
    <border>
      <left style="thin">
        <color indexed="64"/>
      </left>
      <right style="thin">
        <color theme="0" tint="-0.24994659260841701"/>
      </right>
      <top style="thin">
        <color indexed="64"/>
      </top>
      <bottom style="thin">
        <color indexed="64"/>
      </bottom>
      <diagonal/>
    </border>
    <border>
      <left style="thin">
        <color theme="0" tint="-0.24994659260841701"/>
      </left>
      <right style="thin">
        <color theme="0" tint="-0.24994659260841701"/>
      </right>
      <top style="thin">
        <color indexed="64"/>
      </top>
      <bottom style="thin">
        <color indexed="64"/>
      </bottom>
      <diagonal/>
    </border>
    <border>
      <left style="thin">
        <color theme="0" tint="-0.24994659260841701"/>
      </left>
      <right style="thin">
        <color indexed="64"/>
      </right>
      <top style="thin">
        <color indexed="64"/>
      </top>
      <bottom style="thin">
        <color indexed="64"/>
      </bottom>
      <diagonal/>
    </border>
    <border>
      <left style="thin">
        <color theme="0" tint="-0.24994659260841701"/>
      </left>
      <right style="hair">
        <color indexed="64"/>
      </right>
      <top/>
      <bottom/>
      <diagonal/>
    </border>
    <border>
      <left style="thin">
        <color indexed="64"/>
      </left>
      <right style="thin">
        <color theme="0" tint="-0.24994659260841701"/>
      </right>
      <top style="hair">
        <color indexed="64"/>
      </top>
      <bottom style="thin">
        <color theme="0" tint="-0.24994659260841701"/>
      </bottom>
      <diagonal/>
    </border>
    <border>
      <left style="thin">
        <color theme="0" tint="-0.24994659260841701"/>
      </left>
      <right style="hair">
        <color indexed="64"/>
      </right>
      <top style="hair">
        <color indexed="64"/>
      </top>
      <bottom style="thin">
        <color theme="0" tint="-0.24994659260841701"/>
      </bottom>
      <diagonal/>
    </border>
    <border>
      <left style="hair">
        <color indexed="64"/>
      </left>
      <right style="thin">
        <color theme="0" tint="-0.24994659260841701"/>
      </right>
      <top style="hair">
        <color indexed="64"/>
      </top>
      <bottom style="thin">
        <color theme="0" tint="-0.24994659260841701"/>
      </bottom>
      <diagonal/>
    </border>
    <border>
      <left style="hair">
        <color indexed="64"/>
      </left>
      <right style="thin">
        <color indexed="64"/>
      </right>
      <top style="hair">
        <color indexed="64"/>
      </top>
      <bottom style="thin">
        <color theme="0" tint="-0.24994659260841701"/>
      </bottom>
      <diagonal/>
    </border>
    <border>
      <left style="hair">
        <color indexed="64"/>
      </left>
      <right style="double">
        <color indexed="64"/>
      </right>
      <top style="hair">
        <color indexed="64"/>
      </top>
      <bottom style="thin">
        <color theme="0" tint="-0.24994659260841701"/>
      </bottom>
      <diagonal/>
    </border>
    <border>
      <left style="double">
        <color indexed="64"/>
      </left>
      <right style="thin">
        <color theme="0" tint="-0.24994659260841701"/>
      </right>
      <top style="hair">
        <color indexed="64"/>
      </top>
      <bottom style="thin">
        <color theme="0" tint="-0.24994659260841701"/>
      </bottom>
      <diagonal/>
    </border>
    <border>
      <left style="hair">
        <color indexed="64"/>
      </left>
      <right/>
      <top style="hair">
        <color indexed="64"/>
      </top>
      <bottom style="thin">
        <color theme="0" tint="-0.24994659260841701"/>
      </bottom>
      <diagonal/>
    </border>
    <border>
      <left/>
      <right/>
      <top style="hair">
        <color indexed="64"/>
      </top>
      <bottom style="thin">
        <color theme="0" tint="-0.24994659260841701"/>
      </bottom>
      <diagonal/>
    </border>
  </borders>
  <cellStyleXfs count="19">
    <xf numFmtId="0" fontId="0" fillId="0" borderId="0"/>
    <xf numFmtId="164" fontId="5" fillId="0" borderId="0" applyFont="0" applyFill="0" applyBorder="0" applyAlignment="0" applyProtection="0"/>
    <xf numFmtId="165" fontId="6" fillId="0" borderId="0"/>
    <xf numFmtId="165" fontId="2" fillId="0" borderId="0"/>
    <xf numFmtId="0" fontId="2" fillId="0" borderId="0"/>
    <xf numFmtId="165" fontId="2" fillId="0" borderId="0"/>
    <xf numFmtId="0" fontId="14" fillId="0" borderId="0"/>
    <xf numFmtId="165" fontId="2" fillId="0" borderId="0"/>
    <xf numFmtId="9" fontId="2" fillId="0" borderId="0" applyFont="0" applyFill="0" applyBorder="0" applyAlignment="0" applyProtection="0"/>
    <xf numFmtId="165" fontId="2" fillId="0" borderId="0"/>
    <xf numFmtId="0" fontId="18" fillId="0" borderId="0"/>
    <xf numFmtId="0" fontId="2" fillId="0" borderId="0"/>
    <xf numFmtId="0" fontId="5" fillId="0" borderId="0"/>
    <xf numFmtId="0" fontId="28" fillId="0" borderId="0" applyNumberFormat="0" applyFill="0" applyBorder="0" applyAlignment="0" applyProtection="0"/>
    <xf numFmtId="165" fontId="30" fillId="0" borderId="0"/>
    <xf numFmtId="0" fontId="43" fillId="0" borderId="0"/>
    <xf numFmtId="0" fontId="2" fillId="0" borderId="0"/>
    <xf numFmtId="0" fontId="44" fillId="0" borderId="0" applyNumberFormat="0" applyFill="0" applyBorder="0" applyAlignment="0" applyProtection="0"/>
    <xf numFmtId="0" fontId="45" fillId="0" borderId="0"/>
  </cellStyleXfs>
  <cellXfs count="1168">
    <xf numFmtId="0" fontId="0" fillId="0" borderId="0" xfId="0"/>
    <xf numFmtId="0" fontId="4" fillId="0" borderId="0" xfId="2" applyNumberFormat="1" applyFont="1" applyProtection="1"/>
    <xf numFmtId="0" fontId="4" fillId="0" borderId="0" xfId="0" applyNumberFormat="1" applyFont="1" applyProtection="1"/>
    <xf numFmtId="0" fontId="0" fillId="0" borderId="0" xfId="0" applyBorder="1"/>
    <xf numFmtId="0" fontId="0" fillId="0" borderId="7" xfId="0" applyBorder="1"/>
    <xf numFmtId="0" fontId="0" fillId="0" borderId="2" xfId="0" applyBorder="1"/>
    <xf numFmtId="4" fontId="0" fillId="0" borderId="10" xfId="0" applyNumberFormat="1" applyBorder="1" applyProtection="1"/>
    <xf numFmtId="4" fontId="0" fillId="7" borderId="0" xfId="0" applyNumberFormat="1" applyFill="1" applyBorder="1" applyProtection="1"/>
    <xf numFmtId="4" fontId="0" fillId="0" borderId="0" xfId="0" applyNumberFormat="1" applyFill="1" applyBorder="1" applyProtection="1"/>
    <xf numFmtId="4" fontId="0" fillId="0" borderId="0" xfId="0" applyNumberFormat="1" applyBorder="1" applyProtection="1"/>
    <xf numFmtId="4" fontId="0" fillId="7" borderId="11" xfId="0" applyNumberFormat="1" applyFill="1" applyBorder="1" applyProtection="1"/>
    <xf numFmtId="4" fontId="0" fillId="0" borderId="11" xfId="0" applyNumberFormat="1" applyBorder="1" applyProtection="1"/>
    <xf numFmtId="4" fontId="0" fillId="0" borderId="7" xfId="0" applyNumberFormat="1" applyBorder="1" applyProtection="1"/>
    <xf numFmtId="4" fontId="8" fillId="9" borderId="11" xfId="0" applyNumberFormat="1" applyFont="1" applyFill="1" applyBorder="1" applyProtection="1"/>
    <xf numFmtId="4" fontId="8" fillId="9" borderId="7" xfId="0" applyNumberFormat="1" applyFont="1" applyFill="1" applyBorder="1" applyProtection="1"/>
    <xf numFmtId="4" fontId="0" fillId="7" borderId="1" xfId="0" applyNumberFormat="1" applyFill="1" applyBorder="1" applyProtection="1"/>
    <xf numFmtId="4" fontId="0" fillId="0" borderId="1" xfId="0" applyNumberFormat="1" applyBorder="1" applyProtection="1"/>
    <xf numFmtId="4" fontId="0" fillId="7" borderId="7" xfId="0" applyNumberFormat="1" applyFill="1" applyBorder="1" applyProtection="1"/>
    <xf numFmtId="3" fontId="0" fillId="0" borderId="0" xfId="0" applyNumberFormat="1"/>
    <xf numFmtId="0" fontId="0" fillId="0" borderId="65" xfId="0" applyBorder="1" applyAlignment="1" applyProtection="1">
      <alignment wrapText="1"/>
    </xf>
    <xf numFmtId="0" fontId="9" fillId="0" borderId="0" xfId="0" applyFont="1" applyProtection="1"/>
    <xf numFmtId="0" fontId="0" fillId="0" borderId="0" xfId="0" applyBorder="1" applyAlignment="1" applyProtection="1">
      <alignment wrapText="1"/>
    </xf>
    <xf numFmtId="0" fontId="0" fillId="0" borderId="10" xfId="0" applyBorder="1" applyAlignment="1" applyProtection="1">
      <alignment wrapText="1"/>
    </xf>
    <xf numFmtId="0" fontId="0" fillId="0" borderId="59" xfId="0" applyBorder="1" applyAlignment="1" applyProtection="1">
      <alignment wrapText="1"/>
    </xf>
    <xf numFmtId="0" fontId="0" fillId="0" borderId="4" xfId="0" applyBorder="1" applyAlignment="1" applyProtection="1">
      <alignment wrapText="1"/>
    </xf>
    <xf numFmtId="0" fontId="0" fillId="0" borderId="5" xfId="0" applyBorder="1" applyAlignment="1" applyProtection="1">
      <alignment wrapText="1"/>
    </xf>
    <xf numFmtId="0" fontId="0" fillId="0" borderId="7" xfId="0" applyBorder="1" applyAlignment="1" applyProtection="1">
      <alignment wrapText="1"/>
    </xf>
    <xf numFmtId="0" fontId="0" fillId="0" borderId="8" xfId="0" applyBorder="1" applyAlignment="1" applyProtection="1">
      <alignment wrapText="1"/>
    </xf>
    <xf numFmtId="0" fontId="0" fillId="7" borderId="4" xfId="0" applyFill="1" applyBorder="1" applyAlignment="1" applyProtection="1">
      <alignment wrapText="1"/>
    </xf>
    <xf numFmtId="0" fontId="0" fillId="7" borderId="0" xfId="0" applyFill="1" applyBorder="1" applyAlignment="1" applyProtection="1">
      <alignment wrapText="1"/>
    </xf>
    <xf numFmtId="0" fontId="0" fillId="7" borderId="5" xfId="0" applyFill="1" applyBorder="1" applyAlignment="1" applyProtection="1">
      <alignment wrapText="1"/>
    </xf>
    <xf numFmtId="0" fontId="0" fillId="7" borderId="6" xfId="0" applyFill="1" applyBorder="1" applyAlignment="1" applyProtection="1">
      <alignment wrapText="1"/>
    </xf>
    <xf numFmtId="0" fontId="0" fillId="0" borderId="74" xfId="0" applyBorder="1" applyAlignment="1" applyProtection="1">
      <alignment wrapText="1"/>
    </xf>
    <xf numFmtId="0" fontId="0" fillId="0" borderId="141" xfId="0" applyBorder="1" applyAlignment="1" applyProtection="1">
      <alignment wrapText="1"/>
    </xf>
    <xf numFmtId="0" fontId="0" fillId="7" borderId="74" xfId="0" applyFill="1" applyBorder="1" applyAlignment="1" applyProtection="1">
      <alignment wrapText="1"/>
    </xf>
    <xf numFmtId="0" fontId="0" fillId="7" borderId="7" xfId="0" applyFill="1" applyBorder="1" applyAlignment="1" applyProtection="1">
      <alignment wrapText="1"/>
    </xf>
    <xf numFmtId="0" fontId="0" fillId="7" borderId="77" xfId="0" applyFill="1" applyBorder="1" applyAlignment="1" applyProtection="1">
      <alignment wrapText="1"/>
    </xf>
    <xf numFmtId="0" fontId="0" fillId="0" borderId="65" xfId="0" applyBorder="1"/>
    <xf numFmtId="0" fontId="0" fillId="0" borderId="10" xfId="0" applyBorder="1"/>
    <xf numFmtId="0" fontId="0" fillId="0" borderId="59" xfId="0" applyBorder="1"/>
    <xf numFmtId="0" fontId="0" fillId="0" borderId="4" xfId="0" applyBorder="1"/>
    <xf numFmtId="0" fontId="0" fillId="0" borderId="5" xfId="0" applyBorder="1"/>
    <xf numFmtId="0" fontId="0" fillId="0" borderId="8" xfId="0" applyBorder="1"/>
    <xf numFmtId="0" fontId="0" fillId="7" borderId="4" xfId="0" applyFill="1" applyBorder="1"/>
    <xf numFmtId="0" fontId="0" fillId="7" borderId="0" xfId="0" applyFill="1" applyBorder="1"/>
    <xf numFmtId="0" fontId="0" fillId="7" borderId="6" xfId="0" applyFill="1" applyBorder="1"/>
    <xf numFmtId="0" fontId="0" fillId="7" borderId="7" xfId="0" applyFill="1" applyBorder="1"/>
    <xf numFmtId="0" fontId="0" fillId="7" borderId="5" xfId="0" applyFill="1" applyBorder="1"/>
    <xf numFmtId="0" fontId="0" fillId="0" borderId="141" xfId="0" applyBorder="1"/>
    <xf numFmtId="0" fontId="0" fillId="0" borderId="74" xfId="0" applyBorder="1"/>
    <xf numFmtId="0" fontId="0" fillId="7" borderId="74" xfId="0" applyFill="1" applyBorder="1"/>
    <xf numFmtId="0" fontId="0" fillId="7" borderId="77" xfId="0" applyFill="1" applyBorder="1"/>
    <xf numFmtId="0" fontId="0" fillId="0" borderId="131" xfId="0" applyBorder="1"/>
    <xf numFmtId="0" fontId="0" fillId="0" borderId="6" xfId="0" applyBorder="1"/>
    <xf numFmtId="0" fontId="0" fillId="0" borderId="0" xfId="0" applyFill="1"/>
    <xf numFmtId="4" fontId="0" fillId="0" borderId="59" xfId="0" applyNumberFormat="1" applyBorder="1"/>
    <xf numFmtId="4" fontId="0" fillId="0" borderId="5" xfId="0" applyNumberFormat="1" applyBorder="1"/>
    <xf numFmtId="4" fontId="0" fillId="0" borderId="8" xfId="0" applyNumberFormat="1" applyBorder="1"/>
    <xf numFmtId="4" fontId="0" fillId="0" borderId="65" xfId="0" applyNumberFormat="1" applyBorder="1"/>
    <xf numFmtId="4" fontId="0" fillId="0" borderId="6" xfId="0" applyNumberFormat="1" applyBorder="1"/>
    <xf numFmtId="0" fontId="0" fillId="0" borderId="0" xfId="0" applyAlignment="1">
      <alignment horizontal="right"/>
    </xf>
    <xf numFmtId="0" fontId="0" fillId="0" borderId="0" xfId="0" applyFill="1" applyBorder="1" applyAlignment="1">
      <alignment horizontal="right"/>
    </xf>
    <xf numFmtId="0" fontId="0" fillId="0" borderId="133" xfId="0" applyBorder="1"/>
    <xf numFmtId="0" fontId="0" fillId="0" borderId="129" xfId="0" applyBorder="1"/>
    <xf numFmtId="0" fontId="0" fillId="0" borderId="132" xfId="0" applyBorder="1"/>
    <xf numFmtId="0" fontId="12" fillId="0" borderId="0" xfId="0" applyFont="1" applyAlignment="1">
      <alignment vertical="top"/>
    </xf>
    <xf numFmtId="0" fontId="10" fillId="0" borderId="0" xfId="0" applyNumberFormat="1" applyFont="1" applyBorder="1" applyProtection="1"/>
    <xf numFmtId="0" fontId="11" fillId="0" borderId="0" xfId="0" applyNumberFormat="1" applyFont="1" applyProtection="1"/>
    <xf numFmtId="0" fontId="12" fillId="0" borderId="0" xfId="0" applyNumberFormat="1" applyFont="1" applyFill="1" applyAlignment="1" applyProtection="1">
      <alignment horizontal="left"/>
    </xf>
    <xf numFmtId="0" fontId="11" fillId="0" borderId="0" xfId="0" applyNumberFormat="1" applyFont="1" applyFill="1" applyProtection="1"/>
    <xf numFmtId="0" fontId="11" fillId="0" borderId="0" xfId="0" applyNumberFormat="1" applyFont="1" applyAlignment="1"/>
    <xf numFmtId="0" fontId="11" fillId="0" borderId="0" xfId="0" applyNumberFormat="1" applyFont="1"/>
    <xf numFmtId="0" fontId="0" fillId="0" borderId="143" xfId="0" applyBorder="1"/>
    <xf numFmtId="0" fontId="2" fillId="0" borderId="0" xfId="4"/>
    <xf numFmtId="3" fontId="2" fillId="0" borderId="0" xfId="4" applyNumberFormat="1" applyProtection="1"/>
    <xf numFmtId="0" fontId="2" fillId="0" borderId="0" xfId="4" applyBorder="1"/>
    <xf numFmtId="0" fontId="13" fillId="0" borderId="0" xfId="4" applyFont="1"/>
    <xf numFmtId="0" fontId="13" fillId="11" borderId="0" xfId="4" applyFont="1" applyFill="1"/>
    <xf numFmtId="0" fontId="13" fillId="12" borderId="0" xfId="4" applyFont="1" applyFill="1"/>
    <xf numFmtId="3" fontId="13" fillId="0" borderId="0" xfId="4" applyNumberFormat="1" applyFont="1"/>
    <xf numFmtId="0" fontId="13" fillId="0" borderId="65" xfId="4" applyFont="1" applyBorder="1" applyAlignment="1">
      <alignment wrapText="1"/>
    </xf>
    <xf numFmtId="0" fontId="13" fillId="0" borderId="10" xfId="4" applyFont="1" applyBorder="1" applyAlignment="1">
      <alignment wrapText="1"/>
    </xf>
    <xf numFmtId="0" fontId="13" fillId="0" borderId="59" xfId="4" applyFont="1" applyBorder="1" applyAlignment="1">
      <alignment wrapText="1"/>
    </xf>
    <xf numFmtId="0" fontId="13" fillId="0" borderId="65" xfId="4" applyFont="1" applyBorder="1"/>
    <xf numFmtId="0" fontId="13" fillId="0" borderId="10" xfId="4" applyFont="1" applyBorder="1"/>
    <xf numFmtId="0" fontId="13" fillId="0" borderId="59" xfId="4" applyFont="1" applyBorder="1"/>
    <xf numFmtId="0" fontId="13" fillId="0" borderId="4" xfId="4" applyFont="1" applyBorder="1" applyAlignment="1">
      <alignment wrapText="1"/>
    </xf>
    <xf numFmtId="0" fontId="13" fillId="0" borderId="0" xfId="4" applyFont="1" applyBorder="1" applyAlignment="1">
      <alignment wrapText="1"/>
    </xf>
    <xf numFmtId="0" fontId="13" fillId="0" borderId="5" xfId="4" applyFont="1" applyBorder="1" applyAlignment="1">
      <alignment wrapText="1"/>
    </xf>
    <xf numFmtId="0" fontId="13" fillId="0" borderId="0" xfId="4" applyFont="1" applyBorder="1"/>
    <xf numFmtId="0" fontId="13" fillId="0" borderId="5" xfId="4" applyFont="1" applyBorder="1"/>
    <xf numFmtId="0" fontId="13" fillId="0" borderId="0" xfId="4" applyFont="1" applyFill="1" applyBorder="1" applyAlignment="1">
      <alignment wrapText="1"/>
    </xf>
    <xf numFmtId="0" fontId="13" fillId="0" borderId="6" xfId="4" applyFont="1" applyBorder="1"/>
    <xf numFmtId="0" fontId="13" fillId="0" borderId="7" xfId="4" applyFont="1" applyBorder="1" applyAlignment="1">
      <alignment wrapText="1"/>
    </xf>
    <xf numFmtId="0" fontId="13" fillId="0" borderId="7" xfId="4" applyFont="1" applyBorder="1"/>
    <xf numFmtId="0" fontId="13" fillId="0" borderId="8" xfId="4" applyFont="1" applyBorder="1" applyAlignment="1">
      <alignment wrapText="1"/>
    </xf>
    <xf numFmtId="4" fontId="13" fillId="0" borderId="144" xfId="4" applyNumberFormat="1" applyFont="1" applyBorder="1"/>
    <xf numFmtId="0" fontId="13" fillId="0" borderId="147" xfId="4" applyFont="1" applyBorder="1"/>
    <xf numFmtId="4" fontId="13" fillId="0" borderId="147" xfId="4" applyNumberFormat="1" applyFont="1" applyBorder="1"/>
    <xf numFmtId="0" fontId="13" fillId="7" borderId="130" xfId="4" applyFont="1" applyFill="1" applyBorder="1"/>
    <xf numFmtId="4" fontId="13" fillId="0" borderId="130" xfId="4" applyNumberFormat="1" applyFont="1" applyFill="1" applyBorder="1"/>
    <xf numFmtId="0" fontId="13" fillId="0" borderId="131" xfId="4" applyFont="1" applyBorder="1" applyAlignment="1">
      <alignment wrapText="1"/>
    </xf>
    <xf numFmtId="4" fontId="13" fillId="0" borderId="10" xfId="4" applyNumberFormat="1" applyFont="1" applyBorder="1"/>
    <xf numFmtId="4" fontId="13" fillId="0" borderId="59" xfId="4" applyNumberFormat="1" applyFont="1" applyBorder="1"/>
    <xf numFmtId="0" fontId="13" fillId="0" borderId="6" xfId="4" applyFont="1" applyBorder="1" applyAlignment="1">
      <alignment wrapText="1"/>
    </xf>
    <xf numFmtId="4" fontId="13" fillId="0" borderId="130" xfId="4" applyNumberFormat="1" applyFont="1" applyBorder="1"/>
    <xf numFmtId="0" fontId="13" fillId="0" borderId="133" xfId="4" applyFont="1" applyBorder="1" applyAlignment="1">
      <alignment wrapText="1"/>
    </xf>
    <xf numFmtId="0" fontId="13" fillId="0" borderId="129" xfId="4" applyFont="1" applyBorder="1" applyAlignment="1">
      <alignment wrapText="1"/>
    </xf>
    <xf numFmtId="0" fontId="13" fillId="0" borderId="132" xfId="4" applyFont="1" applyBorder="1" applyAlignment="1">
      <alignment wrapText="1"/>
    </xf>
    <xf numFmtId="0" fontId="13" fillId="0" borderId="4" xfId="4" applyFont="1" applyBorder="1"/>
    <xf numFmtId="0" fontId="13" fillId="0" borderId="133" xfId="4" applyFont="1" applyFill="1" applyBorder="1" applyAlignment="1">
      <alignment wrapText="1"/>
    </xf>
    <xf numFmtId="0" fontId="13" fillId="0" borderId="129" xfId="4" applyFont="1" applyFill="1" applyBorder="1" applyAlignment="1">
      <alignment wrapText="1"/>
    </xf>
    <xf numFmtId="0" fontId="13" fillId="0" borderId="132" xfId="4" applyFont="1" applyFill="1" applyBorder="1" applyAlignment="1">
      <alignment wrapText="1"/>
    </xf>
    <xf numFmtId="0" fontId="13" fillId="0" borderId="0" xfId="4" applyFont="1" applyBorder="1" applyAlignment="1"/>
    <xf numFmtId="0" fontId="9" fillId="0" borderId="0" xfId="4" applyFont="1" applyBorder="1"/>
    <xf numFmtId="0" fontId="13" fillId="0" borderId="0" xfId="4" applyFont="1" applyAlignment="1">
      <alignment horizontal="right"/>
    </xf>
    <xf numFmtId="0" fontId="13" fillId="0" borderId="8" xfId="4" applyFont="1" applyBorder="1" applyAlignment="1">
      <alignment horizontal="right"/>
    </xf>
    <xf numFmtId="0" fontId="0" fillId="0" borderId="0" xfId="0" applyBorder="1" applyAlignment="1">
      <alignment wrapText="1"/>
    </xf>
    <xf numFmtId="0" fontId="0" fillId="0" borderId="131" xfId="0" applyBorder="1" applyAlignment="1">
      <alignment wrapText="1"/>
    </xf>
    <xf numFmtId="0" fontId="0" fillId="0" borderId="142" xfId="0" applyBorder="1"/>
    <xf numFmtId="0" fontId="17" fillId="0" borderId="2" xfId="0" applyFont="1" applyBorder="1"/>
    <xf numFmtId="0" fontId="18" fillId="0" borderId="0" xfId="10" applyProtection="1"/>
    <xf numFmtId="0" fontId="2" fillId="0" borderId="0" xfId="10" applyFont="1" applyProtection="1"/>
    <xf numFmtId="0" fontId="1" fillId="0" borderId="0" xfId="10" applyFont="1" applyProtection="1"/>
    <xf numFmtId="0" fontId="18" fillId="0" borderId="0" xfId="10" applyBorder="1" applyProtection="1"/>
    <xf numFmtId="0" fontId="1" fillId="0" borderId="0" xfId="10" applyFont="1" applyBorder="1" applyAlignment="1" applyProtection="1">
      <alignment horizontal="left"/>
    </xf>
    <xf numFmtId="0" fontId="2" fillId="0" borderId="7" xfId="10" applyFont="1" applyBorder="1" applyProtection="1"/>
    <xf numFmtId="0" fontId="1" fillId="0" borderId="0" xfId="10" applyFont="1" applyAlignment="1" applyProtection="1">
      <alignment textRotation="90"/>
    </xf>
    <xf numFmtId="0" fontId="2" fillId="0" borderId="0" xfId="10" applyFont="1" applyAlignment="1" applyProtection="1">
      <alignment textRotation="90"/>
    </xf>
    <xf numFmtId="0" fontId="18" fillId="0" borderId="0" xfId="10" applyAlignment="1" applyProtection="1">
      <alignment horizontal="right" wrapText="1"/>
    </xf>
    <xf numFmtId="49" fontId="2" fillId="0" borderId="0" xfId="3" applyNumberFormat="1" applyFill="1" applyProtection="1"/>
    <xf numFmtId="165" fontId="2" fillId="0" borderId="0" xfId="3" applyFill="1" applyProtection="1"/>
    <xf numFmtId="165" fontId="2" fillId="0" borderId="0" xfId="3" applyFont="1" applyProtection="1"/>
    <xf numFmtId="165" fontId="2" fillId="0" borderId="0" xfId="3" applyFont="1" applyFill="1" applyProtection="1"/>
    <xf numFmtId="165" fontId="2" fillId="0" borderId="0" xfId="3" applyProtection="1"/>
    <xf numFmtId="1" fontId="18" fillId="0" borderId="0" xfId="10" applyNumberFormat="1" applyProtection="1"/>
    <xf numFmtId="1" fontId="2" fillId="0" borderId="0" xfId="3" applyNumberFormat="1" applyFill="1" applyProtection="1"/>
    <xf numFmtId="0" fontId="18" fillId="0" borderId="189" xfId="10" applyBorder="1" applyProtection="1"/>
    <xf numFmtId="0" fontId="18" fillId="0" borderId="190" xfId="10" applyBorder="1" applyProtection="1"/>
    <xf numFmtId="0" fontId="18" fillId="0" borderId="191" xfId="10" applyBorder="1" applyProtection="1"/>
    <xf numFmtId="0" fontId="18" fillId="0" borderId="192" xfId="10" applyBorder="1" applyProtection="1"/>
    <xf numFmtId="0" fontId="18" fillId="0" borderId="193" xfId="10" applyBorder="1" applyProtection="1"/>
    <xf numFmtId="0" fontId="18" fillId="0" borderId="194" xfId="10" applyBorder="1" applyProtection="1"/>
    <xf numFmtId="0" fontId="18" fillId="0" borderId="195" xfId="10" applyBorder="1" applyProtection="1"/>
    <xf numFmtId="0" fontId="18" fillId="0" borderId="196" xfId="10" applyBorder="1" applyProtection="1"/>
    <xf numFmtId="0" fontId="18" fillId="0" borderId="197" xfId="10" applyBorder="1" applyProtection="1"/>
    <xf numFmtId="0" fontId="18" fillId="0" borderId="198" xfId="10" applyBorder="1" applyProtection="1"/>
    <xf numFmtId="0" fontId="2" fillId="0" borderId="0" xfId="10" applyFont="1" applyBorder="1" applyProtection="1"/>
    <xf numFmtId="0" fontId="18" fillId="0" borderId="199" xfId="10" applyBorder="1" applyProtection="1"/>
    <xf numFmtId="0" fontId="18" fillId="0" borderId="200" xfId="10" applyBorder="1" applyProtection="1"/>
    <xf numFmtId="0" fontId="18" fillId="0" borderId="201" xfId="10" applyBorder="1" applyProtection="1"/>
    <xf numFmtId="0" fontId="18" fillId="0" borderId="202" xfId="10" applyBorder="1" applyProtection="1"/>
    <xf numFmtId="1" fontId="2" fillId="0" borderId="0" xfId="11" applyNumberFormat="1" applyProtection="1"/>
    <xf numFmtId="0" fontId="2" fillId="0" borderId="0" xfId="11" applyProtection="1"/>
    <xf numFmtId="0" fontId="2" fillId="0" borderId="200" xfId="10" applyFont="1" applyBorder="1" applyProtection="1"/>
    <xf numFmtId="0" fontId="2" fillId="0" borderId="202" xfId="10" applyFont="1" applyFill="1" applyBorder="1" applyProtection="1"/>
    <xf numFmtId="0" fontId="18" fillId="0" borderId="131" xfId="10" applyBorder="1" applyProtection="1"/>
    <xf numFmtId="0" fontId="18" fillId="0" borderId="203" xfId="10" applyBorder="1" applyProtection="1"/>
    <xf numFmtId="0" fontId="2" fillId="0" borderId="201" xfId="10" applyFont="1" applyBorder="1" applyProtection="1"/>
    <xf numFmtId="0" fontId="2" fillId="0" borderId="202" xfId="10" applyFont="1" applyBorder="1" applyProtection="1"/>
    <xf numFmtId="0" fontId="18" fillId="0" borderId="204" xfId="10" applyBorder="1" applyProtection="1"/>
    <xf numFmtId="0" fontId="2" fillId="0" borderId="199" xfId="10" applyFont="1" applyBorder="1" applyProtection="1"/>
    <xf numFmtId="0" fontId="2" fillId="0" borderId="0" xfId="10" applyFont="1" applyFill="1" applyBorder="1" applyProtection="1"/>
    <xf numFmtId="0" fontId="18" fillId="0" borderId="7" xfId="10" applyBorder="1" applyProtection="1"/>
    <xf numFmtId="0" fontId="2" fillId="0" borderId="201" xfId="10" applyFont="1" applyFill="1" applyBorder="1" applyProtection="1"/>
    <xf numFmtId="0" fontId="18" fillId="0" borderId="144" xfId="10" applyBorder="1" applyProtection="1"/>
    <xf numFmtId="0" fontId="18" fillId="0" borderId="65" xfId="10" applyBorder="1" applyProtection="1"/>
    <xf numFmtId="0" fontId="18" fillId="0" borderId="10" xfId="10" applyBorder="1" applyProtection="1"/>
    <xf numFmtId="0" fontId="18" fillId="0" borderId="59" xfId="10" applyBorder="1" applyProtection="1"/>
    <xf numFmtId="0" fontId="18" fillId="0" borderId="4" xfId="10" applyBorder="1" applyProtection="1"/>
    <xf numFmtId="0" fontId="18" fillId="0" borderId="5" xfId="10" applyBorder="1" applyProtection="1"/>
    <xf numFmtId="0" fontId="2" fillId="0" borderId="65" xfId="10" applyFont="1" applyBorder="1" applyProtection="1"/>
    <xf numFmtId="0" fontId="2" fillId="0" borderId="10" xfId="10" applyFont="1" applyBorder="1" applyProtection="1"/>
    <xf numFmtId="4" fontId="18" fillId="0" borderId="10" xfId="10" applyNumberFormat="1" applyBorder="1" applyProtection="1"/>
    <xf numFmtId="4" fontId="18" fillId="0" borderId="65" xfId="10" applyNumberFormat="1" applyBorder="1" applyProtection="1"/>
    <xf numFmtId="4" fontId="18" fillId="0" borderId="144" xfId="10" applyNumberFormat="1" applyBorder="1" applyProtection="1"/>
    <xf numFmtId="4" fontId="18" fillId="0" borderId="202" xfId="10" applyNumberFormat="1" applyBorder="1" applyProtection="1"/>
    <xf numFmtId="4" fontId="18" fillId="0" borderId="205" xfId="10" applyNumberFormat="1" applyBorder="1" applyProtection="1"/>
    <xf numFmtId="4" fontId="18" fillId="0" borderId="201" xfId="10" applyNumberFormat="1" applyBorder="1" applyProtection="1"/>
    <xf numFmtId="0" fontId="18" fillId="0" borderId="147" xfId="10" applyBorder="1" applyProtection="1"/>
    <xf numFmtId="0" fontId="2" fillId="0" borderId="4" xfId="10" applyFont="1" applyBorder="1" applyProtection="1"/>
    <xf numFmtId="4" fontId="18" fillId="0" borderId="0" xfId="10" applyNumberFormat="1" applyBorder="1" applyProtection="1"/>
    <xf numFmtId="4" fontId="18" fillId="0" borderId="4" xfId="10" applyNumberFormat="1" applyBorder="1" applyProtection="1"/>
    <xf numFmtId="4" fontId="18" fillId="0" borderId="147" xfId="10" applyNumberFormat="1" applyBorder="1" applyProtection="1"/>
    <xf numFmtId="4" fontId="18" fillId="0" borderId="0" xfId="10" applyNumberFormat="1" applyFill="1" applyBorder="1" applyProtection="1"/>
    <xf numFmtId="0" fontId="5" fillId="0" borderId="189" xfId="12" applyBorder="1" applyProtection="1"/>
    <xf numFmtId="0" fontId="5" fillId="0" borderId="0" xfId="12" applyBorder="1" applyProtection="1"/>
    <xf numFmtId="0" fontId="18" fillId="0" borderId="0" xfId="10" applyFont="1" applyFill="1" applyBorder="1" applyProtection="1"/>
    <xf numFmtId="4" fontId="18" fillId="0" borderId="201" xfId="10" applyNumberFormat="1" applyFill="1" applyBorder="1" applyProtection="1"/>
    <xf numFmtId="0" fontId="18" fillId="15" borderId="0" xfId="10" applyFill="1" applyBorder="1" applyProtection="1"/>
    <xf numFmtId="0" fontId="18" fillId="0" borderId="201" xfId="10" applyFill="1" applyBorder="1" applyProtection="1"/>
    <xf numFmtId="0" fontId="18" fillId="0" borderId="206" xfId="10" applyBorder="1" applyProtection="1"/>
    <xf numFmtId="0" fontId="18" fillId="0" borderId="0" xfId="10" applyFill="1" applyBorder="1" applyProtection="1"/>
    <xf numFmtId="0" fontId="2" fillId="0" borderId="6" xfId="10" applyFont="1" applyBorder="1" applyProtection="1"/>
    <xf numFmtId="0" fontId="18" fillId="0" borderId="7" xfId="10" applyFill="1" applyBorder="1" applyProtection="1"/>
    <xf numFmtId="4" fontId="18" fillId="0" borderId="7" xfId="10" applyNumberFormat="1" applyBorder="1" applyProtection="1"/>
    <xf numFmtId="4" fontId="18" fillId="0" borderId="7" xfId="10" applyNumberFormat="1" applyFill="1" applyBorder="1" applyProtection="1"/>
    <xf numFmtId="0" fontId="18" fillId="0" borderId="147" xfId="10" applyFill="1" applyBorder="1" applyProtection="1"/>
    <xf numFmtId="0" fontId="18" fillId="0" borderId="202" xfId="10" applyFill="1" applyBorder="1" applyProtection="1"/>
    <xf numFmtId="0" fontId="18" fillId="0" borderId="4" xfId="10" applyFill="1" applyBorder="1" applyProtection="1"/>
    <xf numFmtId="0" fontId="18" fillId="0" borderId="5" xfId="10" applyFill="1" applyBorder="1" applyProtection="1"/>
    <xf numFmtId="0" fontId="18" fillId="0" borderId="207" xfId="10" applyBorder="1" applyProtection="1"/>
    <xf numFmtId="0" fontId="18" fillId="0" borderId="130" xfId="10" applyBorder="1" applyProtection="1"/>
    <xf numFmtId="0" fontId="18" fillId="0" borderId="6" xfId="10" applyBorder="1" applyProtection="1"/>
    <xf numFmtId="0" fontId="18" fillId="0" borderId="8" xfId="10" applyBorder="1" applyProtection="1"/>
    <xf numFmtId="4" fontId="18" fillId="0" borderId="6" xfId="10" applyNumberFormat="1" applyBorder="1" applyProtection="1"/>
    <xf numFmtId="4" fontId="18" fillId="0" borderId="130" xfId="10" applyNumberFormat="1" applyBorder="1" applyProtection="1"/>
    <xf numFmtId="0" fontId="18" fillId="0" borderId="131" xfId="10" applyFill="1" applyBorder="1" applyProtection="1"/>
    <xf numFmtId="0" fontId="18" fillId="0" borderId="133" xfId="10" applyBorder="1" applyProtection="1"/>
    <xf numFmtId="0" fontId="18" fillId="0" borderId="129" xfId="10" applyBorder="1" applyProtection="1"/>
    <xf numFmtId="0" fontId="18" fillId="0" borderId="132" xfId="10" applyBorder="1" applyProtection="1"/>
    <xf numFmtId="0" fontId="18" fillId="0" borderId="208" xfId="10" applyBorder="1" applyProtection="1"/>
    <xf numFmtId="0" fontId="18" fillId="0" borderId="209" xfId="10" applyBorder="1" applyProtection="1"/>
    <xf numFmtId="0" fontId="18" fillId="0" borderId="210" xfId="10" applyBorder="1" applyProtection="1"/>
    <xf numFmtId="0" fontId="18" fillId="0" borderId="211" xfId="10" applyBorder="1" applyProtection="1"/>
    <xf numFmtId="0" fontId="18" fillId="0" borderId="212" xfId="10" applyBorder="1" applyProtection="1"/>
    <xf numFmtId="0" fontId="18" fillId="0" borderId="213" xfId="10" applyBorder="1" applyProtection="1"/>
    <xf numFmtId="0" fontId="0" fillId="0" borderId="214" xfId="0" applyBorder="1"/>
    <xf numFmtId="0" fontId="0" fillId="0" borderId="0" xfId="0" applyAlignment="1">
      <alignment horizontal="right" wrapText="1"/>
    </xf>
    <xf numFmtId="3" fontId="3" fillId="0" borderId="7" xfId="0" applyNumberFormat="1" applyFont="1" applyFill="1" applyBorder="1" applyAlignment="1" applyProtection="1">
      <alignment horizontal="right"/>
    </xf>
    <xf numFmtId="0" fontId="2" fillId="0" borderId="0" xfId="10" applyFont="1" applyAlignment="1" applyProtection="1">
      <alignment horizontal="right" wrapText="1"/>
    </xf>
    <xf numFmtId="0" fontId="0" fillId="0" borderId="77" xfId="0" applyBorder="1"/>
    <xf numFmtId="0" fontId="11" fillId="0" borderId="0" xfId="0" applyNumberFormat="1" applyFont="1" applyBorder="1" applyProtection="1"/>
    <xf numFmtId="166" fontId="0" fillId="0" borderId="215" xfId="0" applyNumberFormat="1" applyBorder="1"/>
    <xf numFmtId="166" fontId="0" fillId="0" borderId="216" xfId="0" applyNumberFormat="1" applyBorder="1"/>
    <xf numFmtId="166" fontId="0" fillId="0" borderId="217" xfId="0" applyNumberFormat="1" applyBorder="1"/>
    <xf numFmtId="166" fontId="0" fillId="0" borderId="218" xfId="0" applyNumberFormat="1" applyBorder="1"/>
    <xf numFmtId="166" fontId="0" fillId="0" borderId="219" xfId="0" applyNumberFormat="1" applyBorder="1"/>
    <xf numFmtId="166" fontId="0" fillId="0" borderId="220" xfId="0" applyNumberFormat="1" applyBorder="1"/>
    <xf numFmtId="166" fontId="0" fillId="0" borderId="221" xfId="0" applyNumberFormat="1" applyBorder="1"/>
    <xf numFmtId="166" fontId="0" fillId="0" borderId="222" xfId="0" applyNumberFormat="1" applyBorder="1"/>
    <xf numFmtId="166" fontId="0" fillId="0" borderId="223" xfId="0" applyNumberFormat="1" applyBorder="1"/>
    <xf numFmtId="166" fontId="0" fillId="0" borderId="184" xfId="0" applyNumberFormat="1" applyBorder="1"/>
    <xf numFmtId="166" fontId="0" fillId="0" borderId="224" xfId="0" applyNumberFormat="1" applyBorder="1"/>
    <xf numFmtId="166" fontId="0" fillId="0" borderId="185" xfId="0" applyNumberFormat="1" applyBorder="1"/>
    <xf numFmtId="0" fontId="0" fillId="0" borderId="130" xfId="0" applyBorder="1"/>
    <xf numFmtId="0" fontId="22" fillId="0" borderId="0" xfId="0" applyFont="1"/>
    <xf numFmtId="0" fontId="22" fillId="0" borderId="0" xfId="0" applyFont="1" applyFill="1" applyBorder="1"/>
    <xf numFmtId="0" fontId="23" fillId="0" borderId="0" xfId="0" applyNumberFormat="1" applyFont="1" applyFill="1" applyAlignment="1" applyProtection="1">
      <alignment horizontal="left"/>
    </xf>
    <xf numFmtId="0" fontId="25" fillId="0" borderId="0" xfId="0" applyFont="1"/>
    <xf numFmtId="0" fontId="26" fillId="0" borderId="0" xfId="0" applyFont="1"/>
    <xf numFmtId="0" fontId="20" fillId="0" borderId="0" xfId="0" applyFont="1" applyAlignment="1">
      <alignment horizontal="right"/>
    </xf>
    <xf numFmtId="0" fontId="27" fillId="0" borderId="0" xfId="0" applyFont="1"/>
    <xf numFmtId="0" fontId="20" fillId="0" borderId="0" xfId="0" applyFont="1" applyAlignment="1">
      <alignment horizontal="right" vertical="center"/>
    </xf>
    <xf numFmtId="0" fontId="13" fillId="14" borderId="0" xfId="4" applyFont="1" applyFill="1"/>
    <xf numFmtId="3" fontId="15" fillId="0" borderId="0" xfId="0" applyNumberFormat="1" applyFont="1" applyFill="1" applyBorder="1" applyProtection="1"/>
    <xf numFmtId="3" fontId="15" fillId="0" borderId="2" xfId="0" applyNumberFormat="1" applyFont="1" applyFill="1" applyBorder="1" applyProtection="1"/>
    <xf numFmtId="3" fontId="11" fillId="0" borderId="3" xfId="0" applyNumberFormat="1" applyFont="1" applyFill="1" applyBorder="1" applyAlignment="1" applyProtection="1">
      <alignment horizontal="left"/>
    </xf>
    <xf numFmtId="3" fontId="15" fillId="0" borderId="0" xfId="0" applyNumberFormat="1" applyFont="1" applyFill="1" applyBorder="1" applyAlignment="1" applyProtection="1">
      <alignment wrapText="1"/>
    </xf>
    <xf numFmtId="3" fontId="15" fillId="0" borderId="4" xfId="0" applyNumberFormat="1" applyFont="1" applyFill="1" applyBorder="1" applyAlignment="1" applyProtection="1">
      <alignment horizontal="left"/>
    </xf>
    <xf numFmtId="3" fontId="15" fillId="0" borderId="49" xfId="0" applyNumberFormat="1" applyFont="1" applyFill="1" applyBorder="1" applyAlignment="1" applyProtection="1">
      <alignment horizontal="left"/>
    </xf>
    <xf numFmtId="3" fontId="15" fillId="0" borderId="0" xfId="0" applyNumberFormat="1" applyFont="1" applyFill="1" applyBorder="1" applyAlignment="1" applyProtection="1"/>
    <xf numFmtId="3" fontId="15" fillId="0" borderId="50" xfId="0" applyNumberFormat="1" applyFont="1" applyFill="1" applyBorder="1" applyAlignment="1" applyProtection="1">
      <alignment horizontal="left"/>
    </xf>
    <xf numFmtId="3" fontId="15" fillId="0" borderId="9" xfId="0" applyNumberFormat="1" applyFont="1" applyFill="1" applyBorder="1" applyAlignment="1" applyProtection="1">
      <alignment horizontal="right" wrapText="1"/>
    </xf>
    <xf numFmtId="3" fontId="15" fillId="0" borderId="0" xfId="0" applyNumberFormat="1" applyFont="1" applyFill="1" applyBorder="1" applyAlignment="1" applyProtection="1">
      <alignment horizontal="right" wrapText="1"/>
    </xf>
    <xf numFmtId="3" fontId="15" fillId="0" borderId="4" xfId="0" applyNumberFormat="1" applyFont="1" applyFill="1" applyBorder="1" applyAlignment="1" applyProtection="1">
      <alignment horizontal="right" wrapText="1"/>
    </xf>
    <xf numFmtId="3" fontId="15" fillId="0" borderId="7" xfId="0" applyNumberFormat="1" applyFont="1" applyFill="1" applyBorder="1" applyProtection="1"/>
    <xf numFmtId="3" fontId="15" fillId="0" borderId="7" xfId="0" applyNumberFormat="1" applyFont="1" applyFill="1" applyBorder="1" applyAlignment="1" applyProtection="1">
      <alignment horizontal="right"/>
    </xf>
    <xf numFmtId="3" fontId="15" fillId="0" borderId="4" xfId="0" applyNumberFormat="1" applyFont="1" applyFill="1" applyBorder="1" applyAlignment="1" applyProtection="1">
      <alignment horizontal="right"/>
    </xf>
    <xf numFmtId="3" fontId="15" fillId="0" borderId="0" xfId="0" applyNumberFormat="1" applyFont="1" applyFill="1" applyBorder="1" applyAlignment="1" applyProtection="1">
      <alignment horizontal="right"/>
    </xf>
    <xf numFmtId="3" fontId="15" fillId="0" borderId="10" xfId="0" applyNumberFormat="1" applyFont="1" applyFill="1" applyBorder="1" applyProtection="1"/>
    <xf numFmtId="3" fontId="15" fillId="0" borderId="10" xfId="0" applyNumberFormat="1" applyFont="1" applyFill="1" applyBorder="1" applyAlignment="1" applyProtection="1">
      <alignment horizontal="right"/>
    </xf>
    <xf numFmtId="4" fontId="15" fillId="0" borderId="15" xfId="0" applyNumberFormat="1" applyFont="1" applyFill="1" applyBorder="1" applyProtection="1">
      <protection locked="0"/>
    </xf>
    <xf numFmtId="4" fontId="15" fillId="0" borderId="16" xfId="0" applyNumberFormat="1" applyFont="1" applyFill="1" applyBorder="1" applyProtection="1">
      <protection locked="0"/>
    </xf>
    <xf numFmtId="4" fontId="15" fillId="0" borderId="17" xfId="0" applyNumberFormat="1" applyFont="1" applyFill="1" applyBorder="1" applyProtection="1">
      <protection locked="0"/>
    </xf>
    <xf numFmtId="4" fontId="15" fillId="8" borderId="15" xfId="0" applyNumberFormat="1" applyFont="1" applyFill="1" applyBorder="1" applyProtection="1"/>
    <xf numFmtId="4" fontId="15" fillId="8" borderId="16" xfId="0" applyNumberFormat="1" applyFont="1" applyFill="1" applyBorder="1" applyProtection="1"/>
    <xf numFmtId="4" fontId="15" fillId="8" borderId="18" xfId="0" applyNumberFormat="1" applyFont="1" applyFill="1" applyBorder="1" applyProtection="1"/>
    <xf numFmtId="3" fontId="32" fillId="0" borderId="0" xfId="0" applyNumberFormat="1" applyFont="1" applyFill="1" applyBorder="1" applyAlignment="1" applyProtection="1"/>
    <xf numFmtId="4" fontId="15" fillId="2" borderId="19" xfId="0" applyNumberFormat="1" applyFont="1" applyFill="1" applyBorder="1" applyProtection="1"/>
    <xf numFmtId="4" fontId="15" fillId="2" borderId="20" xfId="0" applyNumberFormat="1" applyFont="1" applyFill="1" applyBorder="1" applyProtection="1"/>
    <xf numFmtId="4" fontId="15" fillId="2" borderId="21" xfId="0" applyNumberFormat="1" applyFont="1" applyFill="1" applyBorder="1" applyProtection="1"/>
    <xf numFmtId="4" fontId="15" fillId="2" borderId="22" xfId="0" applyNumberFormat="1" applyFont="1" applyFill="1" applyBorder="1" applyProtection="1"/>
    <xf numFmtId="4" fontId="15" fillId="0" borderId="23" xfId="0" applyNumberFormat="1" applyFont="1" applyFill="1" applyBorder="1" applyProtection="1">
      <protection locked="0"/>
    </xf>
    <xf numFmtId="4" fontId="15" fillId="0" borderId="24" xfId="0" applyNumberFormat="1" applyFont="1" applyFill="1" applyBorder="1" applyProtection="1">
      <protection locked="0"/>
    </xf>
    <xf numFmtId="4" fontId="15" fillId="0" borderId="25" xfId="0" applyNumberFormat="1" applyFont="1" applyFill="1" applyBorder="1" applyProtection="1">
      <protection locked="0"/>
    </xf>
    <xf numFmtId="4" fontId="15" fillId="8" borderId="23" xfId="0" applyNumberFormat="1" applyFont="1" applyFill="1" applyBorder="1" applyProtection="1"/>
    <xf numFmtId="4" fontId="15" fillId="8" borderId="24" xfId="0" applyNumberFormat="1" applyFont="1" applyFill="1" applyBorder="1" applyProtection="1"/>
    <xf numFmtId="4" fontId="15" fillId="8" borderId="26" xfId="0" applyNumberFormat="1" applyFont="1" applyFill="1" applyBorder="1" applyProtection="1"/>
    <xf numFmtId="3" fontId="15" fillId="0" borderId="11" xfId="0" applyNumberFormat="1" applyFont="1" applyFill="1" applyBorder="1" applyProtection="1"/>
    <xf numFmtId="0" fontId="15" fillId="2" borderId="27" xfId="0" applyFont="1" applyFill="1" applyBorder="1" applyProtection="1"/>
    <xf numFmtId="4" fontId="15" fillId="0" borderId="28" xfId="0" applyNumberFormat="1" applyFont="1" applyFill="1" applyBorder="1" applyProtection="1">
      <protection locked="0"/>
    </xf>
    <xf numFmtId="4" fontId="15" fillId="0" borderId="29" xfId="0" applyNumberFormat="1" applyFont="1" applyFill="1" applyBorder="1" applyProtection="1">
      <protection locked="0"/>
    </xf>
    <xf numFmtId="4" fontId="15" fillId="2" borderId="30" xfId="0" applyNumberFormat="1" applyFont="1" applyFill="1" applyBorder="1" applyProtection="1"/>
    <xf numFmtId="4" fontId="15" fillId="8" borderId="31" xfId="0" applyNumberFormat="1" applyFont="1" applyFill="1" applyBorder="1" applyProtection="1"/>
    <xf numFmtId="4" fontId="15" fillId="8" borderId="32" xfId="0" applyNumberFormat="1" applyFont="1" applyFill="1" applyBorder="1" applyProtection="1"/>
    <xf numFmtId="0" fontId="15" fillId="0" borderId="0" xfId="0" applyFont="1" applyFill="1" applyBorder="1" applyProtection="1"/>
    <xf numFmtId="3" fontId="15" fillId="0" borderId="12" xfId="0" applyNumberFormat="1" applyFont="1" applyFill="1" applyBorder="1" applyAlignment="1" applyProtection="1">
      <alignment horizontal="right"/>
    </xf>
    <xf numFmtId="4" fontId="15" fillId="0" borderId="33" xfId="0" applyNumberFormat="1" applyFont="1" applyFill="1" applyBorder="1" applyProtection="1">
      <protection locked="0"/>
    </xf>
    <xf numFmtId="4" fontId="15" fillId="0" borderId="34" xfId="0" applyNumberFormat="1" applyFont="1" applyFill="1" applyBorder="1" applyProtection="1">
      <protection locked="0"/>
    </xf>
    <xf numFmtId="4" fontId="15" fillId="0" borderId="35" xfId="0" applyNumberFormat="1" applyFont="1" applyFill="1" applyBorder="1" applyProtection="1">
      <protection locked="0"/>
    </xf>
    <xf numFmtId="4" fontId="15" fillId="8" borderId="36" xfId="0" applyNumberFormat="1" applyFont="1" applyFill="1" applyBorder="1" applyProtection="1"/>
    <xf numFmtId="4" fontId="15" fillId="8" borderId="37" xfId="0" applyNumberFormat="1" applyFont="1" applyFill="1" applyBorder="1" applyProtection="1"/>
    <xf numFmtId="4" fontId="15" fillId="8" borderId="38" xfId="0" applyNumberFormat="1" applyFont="1" applyFill="1" applyBorder="1" applyProtection="1"/>
    <xf numFmtId="3" fontId="32" fillId="0" borderId="7" xfId="0" applyNumberFormat="1" applyFont="1" applyFill="1" applyBorder="1" applyProtection="1"/>
    <xf numFmtId="0" fontId="15" fillId="2" borderId="39" xfId="0" applyFont="1" applyFill="1" applyBorder="1" applyProtection="1"/>
    <xf numFmtId="4" fontId="15" fillId="0" borderId="40" xfId="0" applyNumberFormat="1" applyFont="1" applyFill="1" applyBorder="1" applyProtection="1">
      <protection locked="0"/>
    </xf>
    <xf numFmtId="4" fontId="15" fillId="0" borderId="41" xfId="0" applyNumberFormat="1" applyFont="1" applyFill="1" applyBorder="1" applyProtection="1">
      <protection locked="0"/>
    </xf>
    <xf numFmtId="4" fontId="15" fillId="2" borderId="39" xfId="0" applyNumberFormat="1" applyFont="1" applyFill="1" applyBorder="1" applyProtection="1"/>
    <xf numFmtId="4" fontId="15" fillId="8" borderId="40" xfId="0" applyNumberFormat="1" applyFont="1" applyFill="1" applyBorder="1" applyProtection="1"/>
    <xf numFmtId="4" fontId="15" fillId="8" borderId="42" xfId="0" applyNumberFormat="1" applyFont="1" applyFill="1" applyBorder="1" applyProtection="1"/>
    <xf numFmtId="3" fontId="15" fillId="0" borderId="10" xfId="0" applyNumberFormat="1" applyFont="1" applyFill="1" applyBorder="1" applyAlignment="1" applyProtection="1"/>
    <xf numFmtId="4" fontId="15" fillId="8" borderId="33" xfId="0" applyNumberFormat="1" applyFont="1" applyFill="1" applyBorder="1" applyProtection="1"/>
    <xf numFmtId="4" fontId="15" fillId="8" borderId="34" xfId="0" applyNumberFormat="1" applyFont="1" applyFill="1" applyBorder="1" applyProtection="1"/>
    <xf numFmtId="4" fontId="15" fillId="8" borderId="43" xfId="0" applyNumberFormat="1" applyFont="1" applyFill="1" applyBorder="1" applyProtection="1"/>
    <xf numFmtId="3" fontId="15" fillId="0" borderId="0" xfId="0" applyNumberFormat="1" applyFont="1" applyFill="1" applyBorder="1" applyAlignment="1" applyProtection="1">
      <alignment horizontal="left"/>
    </xf>
    <xf numFmtId="3" fontId="15" fillId="0" borderId="13" xfId="0" applyNumberFormat="1" applyFont="1" applyFill="1" applyBorder="1" applyAlignment="1" applyProtection="1">
      <alignment horizontal="left"/>
    </xf>
    <xf numFmtId="3" fontId="15" fillId="0" borderId="7" xfId="0" applyNumberFormat="1" applyFont="1" applyFill="1" applyBorder="1" applyAlignment="1" applyProtection="1">
      <alignment horizontal="left"/>
    </xf>
    <xf numFmtId="3" fontId="15" fillId="0" borderId="11" xfId="0" applyNumberFormat="1" applyFont="1" applyFill="1" applyBorder="1" applyAlignment="1" applyProtection="1">
      <alignment horizontal="left"/>
    </xf>
    <xf numFmtId="3" fontId="15" fillId="0" borderId="11" xfId="0" applyNumberFormat="1" applyFont="1" applyFill="1" applyBorder="1" applyAlignment="1" applyProtection="1">
      <alignment horizontal="right"/>
    </xf>
    <xf numFmtId="4" fontId="15" fillId="3" borderId="27" xfId="0" applyNumberFormat="1" applyFont="1" applyFill="1" applyBorder="1" applyProtection="1"/>
    <xf numFmtId="4" fontId="15" fillId="0" borderId="36" xfId="0" applyNumberFormat="1" applyFont="1" applyFill="1" applyBorder="1" applyProtection="1">
      <protection locked="0"/>
    </xf>
    <xf numFmtId="4" fontId="15" fillId="3" borderId="39" xfId="0" applyNumberFormat="1" applyFont="1" applyFill="1" applyBorder="1" applyProtection="1"/>
    <xf numFmtId="0" fontId="15" fillId="0" borderId="10" xfId="0" applyFont="1" applyFill="1" applyBorder="1" applyProtection="1"/>
    <xf numFmtId="0" fontId="15" fillId="0" borderId="13" xfId="0" applyFont="1" applyFill="1" applyBorder="1" applyProtection="1"/>
    <xf numFmtId="3" fontId="32" fillId="0" borderId="118" xfId="0" applyNumberFormat="1" applyFont="1" applyFill="1" applyBorder="1" applyProtection="1"/>
    <xf numFmtId="3" fontId="15" fillId="0" borderId="118" xfId="0" applyNumberFormat="1" applyFont="1" applyFill="1" applyBorder="1" applyAlignment="1" applyProtection="1">
      <alignment horizontal="left"/>
    </xf>
    <xf numFmtId="3" fontId="15" fillId="0" borderId="118" xfId="0" applyNumberFormat="1" applyFont="1" applyFill="1" applyBorder="1" applyAlignment="1" applyProtection="1">
      <alignment horizontal="right"/>
    </xf>
    <xf numFmtId="0" fontId="15" fillId="2" borderId="126" xfId="0" applyFont="1" applyFill="1" applyBorder="1" applyProtection="1"/>
    <xf numFmtId="4" fontId="15" fillId="0" borderId="134" xfId="0" applyNumberFormat="1" applyFont="1" applyFill="1" applyBorder="1" applyProtection="1">
      <protection locked="0"/>
    </xf>
    <xf numFmtId="4" fontId="15" fillId="0" borderId="127" xfId="0" applyNumberFormat="1" applyFont="1" applyFill="1" applyBorder="1" applyProtection="1">
      <protection locked="0"/>
    </xf>
    <xf numFmtId="4" fontId="15" fillId="2" borderId="126" xfId="0" applyNumberFormat="1" applyFont="1" applyFill="1" applyBorder="1" applyProtection="1"/>
    <xf numFmtId="4" fontId="15" fillId="8" borderId="134" xfId="0" applyNumberFormat="1" applyFont="1" applyFill="1" applyBorder="1" applyProtection="1"/>
    <xf numFmtId="4" fontId="15" fillId="8" borderId="128" xfId="0" applyNumberFormat="1" applyFont="1" applyFill="1" applyBorder="1" applyProtection="1"/>
    <xf numFmtId="3" fontId="11" fillId="0" borderId="0" xfId="0" applyNumberFormat="1" applyFont="1" applyFill="1" applyBorder="1" applyAlignment="1" applyProtection="1"/>
    <xf numFmtId="4" fontId="15" fillId="8" borderId="35" xfId="0" applyNumberFormat="1" applyFont="1" applyFill="1" applyBorder="1" applyProtection="1"/>
    <xf numFmtId="3" fontId="33" fillId="0" borderId="0" xfId="0" applyNumberFormat="1" applyFont="1" applyFill="1" applyBorder="1" applyAlignment="1" applyProtection="1"/>
    <xf numFmtId="3" fontId="11" fillId="0" borderId="0" xfId="0" applyNumberFormat="1" applyFont="1" applyFill="1" applyBorder="1" applyProtection="1"/>
    <xf numFmtId="4" fontId="15" fillId="8" borderId="25" xfId="0" applyNumberFormat="1" applyFont="1" applyFill="1" applyBorder="1" applyProtection="1"/>
    <xf numFmtId="4" fontId="15" fillId="2" borderId="27" xfId="0" applyNumberFormat="1" applyFont="1" applyFill="1" applyBorder="1" applyProtection="1"/>
    <xf numFmtId="4" fontId="15" fillId="8" borderId="28" xfId="0" applyNumberFormat="1" applyFont="1" applyFill="1" applyBorder="1" applyProtection="1"/>
    <xf numFmtId="4" fontId="15" fillId="8" borderId="29" xfId="0" applyNumberFormat="1" applyFont="1" applyFill="1" applyBorder="1" applyProtection="1"/>
    <xf numFmtId="4" fontId="15" fillId="8" borderId="44" xfId="0" applyNumberFormat="1" applyFont="1" applyFill="1" applyBorder="1" applyProtection="1"/>
    <xf numFmtId="3" fontId="33" fillId="0" borderId="1" xfId="0" applyNumberFormat="1" applyFont="1" applyFill="1" applyBorder="1" applyProtection="1"/>
    <xf numFmtId="3" fontId="15" fillId="0" borderId="14" xfId="0" applyNumberFormat="1" applyFont="1" applyFill="1" applyBorder="1" applyProtection="1"/>
    <xf numFmtId="3" fontId="15" fillId="0" borderId="14" xfId="0" applyNumberFormat="1" applyFont="1" applyFill="1" applyBorder="1" applyAlignment="1" applyProtection="1">
      <alignment horizontal="right"/>
    </xf>
    <xf numFmtId="4" fontId="15" fillId="8" borderId="45" xfId="0" applyNumberFormat="1" applyFont="1" applyFill="1" applyBorder="1" applyProtection="1"/>
    <xf numFmtId="4" fontId="15" fillId="8" borderId="46" xfId="0" applyNumberFormat="1" applyFont="1" applyFill="1" applyBorder="1" applyProtection="1"/>
    <xf numFmtId="4" fontId="15" fillId="8" borderId="47" xfId="0" applyNumberFormat="1" applyFont="1" applyFill="1" applyBorder="1" applyProtection="1"/>
    <xf numFmtId="4" fontId="15" fillId="8" borderId="48" xfId="0" applyNumberFormat="1" applyFont="1" applyFill="1" applyBorder="1" applyProtection="1"/>
    <xf numFmtId="3" fontId="15" fillId="0" borderId="51" xfId="0" applyNumberFormat="1" applyFont="1" applyFill="1" applyBorder="1" applyProtection="1"/>
    <xf numFmtId="3" fontId="15" fillId="0" borderId="52" xfId="0" applyNumberFormat="1" applyFont="1" applyFill="1" applyBorder="1" applyProtection="1"/>
    <xf numFmtId="3" fontId="34" fillId="0" borderId="3" xfId="0" applyNumberFormat="1" applyFont="1" applyFill="1" applyBorder="1" applyAlignment="1" applyProtection="1">
      <alignment horizontal="left"/>
    </xf>
    <xf numFmtId="3" fontId="35" fillId="0" borderId="2" xfId="0" applyNumberFormat="1" applyFont="1" applyFill="1" applyBorder="1" applyProtection="1"/>
    <xf numFmtId="3" fontId="35" fillId="0" borderId="52" xfId="0" applyNumberFormat="1" applyFont="1" applyFill="1" applyBorder="1" applyProtection="1"/>
    <xf numFmtId="3" fontId="34" fillId="0" borderId="2" xfId="0" applyNumberFormat="1" applyFont="1" applyFill="1" applyBorder="1" applyProtection="1"/>
    <xf numFmtId="3" fontId="15" fillId="0" borderId="53" xfId="0" applyNumberFormat="1" applyFont="1" applyFill="1" applyBorder="1" applyProtection="1"/>
    <xf numFmtId="3" fontId="15" fillId="0" borderId="5" xfId="0" applyNumberFormat="1" applyFont="1" applyFill="1" applyBorder="1" applyProtection="1"/>
    <xf numFmtId="3" fontId="35" fillId="0" borderId="50" xfId="0" applyNumberFormat="1" applyFont="1" applyFill="1" applyBorder="1" applyAlignment="1" applyProtection="1">
      <alignment horizontal="left"/>
    </xf>
    <xf numFmtId="3" fontId="35" fillId="0" borderId="49" xfId="0" applyNumberFormat="1" applyFont="1" applyFill="1" applyBorder="1" applyAlignment="1" applyProtection="1">
      <alignment horizontal="left"/>
    </xf>
    <xf numFmtId="3" fontId="15" fillId="0" borderId="53" xfId="0" applyNumberFormat="1" applyFont="1" applyFill="1" applyBorder="1" applyAlignment="1" applyProtection="1">
      <alignment wrapText="1"/>
    </xf>
    <xf numFmtId="3" fontId="15" fillId="0" borderId="5" xfId="0" applyNumberFormat="1" applyFont="1" applyFill="1" applyBorder="1" applyAlignment="1" applyProtection="1">
      <alignment wrapText="1"/>
    </xf>
    <xf numFmtId="3" fontId="35" fillId="0" borderId="5" xfId="0" applyNumberFormat="1" applyFont="1" applyFill="1" applyBorder="1" applyAlignment="1" applyProtection="1">
      <alignment horizontal="right" wrapText="1"/>
    </xf>
    <xf numFmtId="3" fontId="35" fillId="0" borderId="0" xfId="0" applyNumberFormat="1" applyFont="1" applyFill="1" applyBorder="1" applyAlignment="1" applyProtection="1">
      <alignment horizontal="right" wrapText="1"/>
    </xf>
    <xf numFmtId="3" fontId="15" fillId="0" borderId="54" xfId="0" applyNumberFormat="1" applyFont="1" applyFill="1" applyBorder="1" applyProtection="1"/>
    <xf numFmtId="3" fontId="15" fillId="0" borderId="8" xfId="0" applyNumberFormat="1" applyFont="1" applyFill="1" applyBorder="1" applyAlignment="1" applyProtection="1">
      <alignment horizontal="right"/>
    </xf>
    <xf numFmtId="3" fontId="35" fillId="0" borderId="55" xfId="0" applyNumberFormat="1" applyFont="1" applyFill="1" applyBorder="1" applyAlignment="1" applyProtection="1">
      <alignment horizontal="right"/>
    </xf>
    <xf numFmtId="3" fontId="35" fillId="0" borderId="56" xfId="0" applyNumberFormat="1" applyFont="1" applyFill="1" applyBorder="1" applyAlignment="1" applyProtection="1">
      <alignment horizontal="right"/>
    </xf>
    <xf numFmtId="3" fontId="35" fillId="0" borderId="57" xfId="0" applyNumberFormat="1" applyFont="1" applyFill="1" applyBorder="1" applyAlignment="1" applyProtection="1">
      <alignment horizontal="right"/>
    </xf>
    <xf numFmtId="3" fontId="35" fillId="0" borderId="4" xfId="0" applyNumberFormat="1" applyFont="1" applyFill="1" applyBorder="1" applyAlignment="1" applyProtection="1">
      <alignment horizontal="right"/>
    </xf>
    <xf numFmtId="3" fontId="35" fillId="0" borderId="0" xfId="0" applyNumberFormat="1" applyFont="1" applyFill="1" applyBorder="1" applyAlignment="1" applyProtection="1">
      <alignment horizontal="right"/>
    </xf>
    <xf numFmtId="3" fontId="15" fillId="0" borderId="58" xfId="0" applyNumberFormat="1" applyFont="1" applyFill="1" applyBorder="1" applyProtection="1"/>
    <xf numFmtId="0" fontId="15" fillId="0" borderId="10" xfId="0" applyNumberFormat="1" applyFont="1" applyFill="1" applyBorder="1" applyProtection="1"/>
    <xf numFmtId="3" fontId="15" fillId="0" borderId="59" xfId="0" applyNumberFormat="1" applyFont="1" applyFill="1" applyBorder="1" applyAlignment="1" applyProtection="1">
      <alignment horizontal="right"/>
    </xf>
    <xf numFmtId="3" fontId="15" fillId="0" borderId="33" xfId="0" applyNumberFormat="1" applyFont="1" applyFill="1" applyBorder="1" applyProtection="1">
      <protection locked="0"/>
    </xf>
    <xf numFmtId="3" fontId="15" fillId="0" borderId="34" xfId="0" applyNumberFormat="1" applyFont="1" applyFill="1" applyBorder="1" applyProtection="1">
      <protection locked="0"/>
    </xf>
    <xf numFmtId="3" fontId="15" fillId="0" borderId="60" xfId="0" applyNumberFormat="1" applyFont="1" applyFill="1" applyBorder="1" applyProtection="1">
      <protection locked="0"/>
    </xf>
    <xf numFmtId="3" fontId="15" fillId="0" borderId="43" xfId="0" applyNumberFormat="1" applyFont="1" applyFill="1" applyBorder="1" applyProtection="1">
      <protection locked="0"/>
    </xf>
    <xf numFmtId="3" fontId="15" fillId="0" borderId="61" xfId="0" applyNumberFormat="1" applyFont="1" applyFill="1" applyBorder="1" applyProtection="1">
      <protection locked="0"/>
    </xf>
    <xf numFmtId="3" fontId="15" fillId="8" borderId="15" xfId="0" applyNumberFormat="1" applyFont="1" applyFill="1" applyBorder="1" applyProtection="1"/>
    <xf numFmtId="3" fontId="15" fillId="8" borderId="16" xfId="0" applyNumberFormat="1" applyFont="1" applyFill="1" applyBorder="1" applyProtection="1"/>
    <xf numFmtId="3" fontId="15" fillId="8" borderId="18" xfId="0" applyNumberFormat="1" applyFont="1" applyFill="1" applyBorder="1" applyProtection="1"/>
    <xf numFmtId="3" fontId="15" fillId="0" borderId="5" xfId="0" applyNumberFormat="1" applyFont="1" applyFill="1" applyBorder="1" applyAlignment="1" applyProtection="1">
      <alignment horizontal="right"/>
    </xf>
    <xf numFmtId="3" fontId="15" fillId="0" borderId="23" xfId="0" applyNumberFormat="1" applyFont="1" applyFill="1" applyBorder="1" applyProtection="1">
      <protection locked="0"/>
    </xf>
    <xf numFmtId="3" fontId="15" fillId="0" borderId="24" xfId="0" applyNumberFormat="1" applyFont="1" applyFill="1" applyBorder="1" applyProtection="1">
      <protection locked="0"/>
    </xf>
    <xf numFmtId="3" fontId="15" fillId="0" borderId="25" xfId="0" applyNumberFormat="1" applyFont="1" applyFill="1" applyBorder="1" applyProtection="1">
      <protection locked="0"/>
    </xf>
    <xf numFmtId="3" fontId="15" fillId="0" borderId="26" xfId="0" applyNumberFormat="1" applyFont="1" applyFill="1" applyBorder="1" applyProtection="1">
      <protection locked="0"/>
    </xf>
    <xf numFmtId="3" fontId="15" fillId="8" borderId="23" xfId="0" applyNumberFormat="1" applyFont="1" applyFill="1" applyBorder="1" applyProtection="1"/>
    <xf numFmtId="3" fontId="15" fillId="8" borderId="24" xfId="0" applyNumberFormat="1" applyFont="1" applyFill="1" applyBorder="1" applyProtection="1"/>
    <xf numFmtId="3" fontId="15" fillId="8" borderId="26" xfId="0" applyNumberFormat="1" applyFont="1" applyFill="1" applyBorder="1" applyProtection="1"/>
    <xf numFmtId="3" fontId="15" fillId="0" borderId="30" xfId="0" applyNumberFormat="1" applyFont="1" applyFill="1" applyBorder="1" applyProtection="1">
      <protection locked="0"/>
    </xf>
    <xf numFmtId="3" fontId="15" fillId="0" borderId="31" xfId="0" applyNumberFormat="1" applyFont="1" applyFill="1" applyBorder="1" applyProtection="1">
      <protection locked="0"/>
    </xf>
    <xf numFmtId="3" fontId="15" fillId="0" borderId="44" xfId="0" applyNumberFormat="1" applyFont="1" applyFill="1" applyBorder="1" applyProtection="1">
      <protection locked="0"/>
    </xf>
    <xf numFmtId="3" fontId="15" fillId="0" borderId="32" xfId="0" applyNumberFormat="1" applyFont="1" applyFill="1" applyBorder="1" applyProtection="1">
      <protection locked="0"/>
    </xf>
    <xf numFmtId="3" fontId="15" fillId="8" borderId="30" xfId="0" applyNumberFormat="1" applyFont="1" applyFill="1" applyBorder="1" applyProtection="1"/>
    <xf numFmtId="3" fontId="15" fillId="8" borderId="31" xfId="0" applyNumberFormat="1" applyFont="1" applyFill="1" applyBorder="1" applyProtection="1"/>
    <xf numFmtId="3" fontId="15" fillId="0" borderId="135" xfId="0" applyNumberFormat="1" applyFont="1" applyFill="1" applyBorder="1" applyProtection="1"/>
    <xf numFmtId="3" fontId="15" fillId="0" borderId="118" xfId="0" applyNumberFormat="1" applyFont="1" applyFill="1" applyBorder="1" applyProtection="1"/>
    <xf numFmtId="3" fontId="15" fillId="0" borderId="137" xfId="0" applyNumberFormat="1" applyFont="1" applyFill="1" applyBorder="1" applyAlignment="1" applyProtection="1">
      <alignment horizontal="right"/>
    </xf>
    <xf numFmtId="3" fontId="15" fillId="0" borderId="126" xfId="0" applyNumberFormat="1" applyFont="1" applyFill="1" applyBorder="1" applyProtection="1">
      <protection locked="0"/>
    </xf>
    <xf numFmtId="3" fontId="15" fillId="0" borderId="134" xfId="0" applyNumberFormat="1" applyFont="1" applyFill="1" applyBorder="1" applyProtection="1">
      <protection locked="0"/>
    </xf>
    <xf numFmtId="3" fontId="15" fillId="0" borderId="127" xfId="0" applyNumberFormat="1" applyFont="1" applyFill="1" applyBorder="1" applyProtection="1">
      <protection locked="0"/>
    </xf>
    <xf numFmtId="3" fontId="15" fillId="0" borderId="128" xfId="0" applyNumberFormat="1" applyFont="1" applyFill="1" applyBorder="1" applyProtection="1">
      <protection locked="0"/>
    </xf>
    <xf numFmtId="3" fontId="15" fillId="8" borderId="126" xfId="0" applyNumberFormat="1" applyFont="1" applyFill="1" applyBorder="1" applyProtection="1"/>
    <xf numFmtId="3" fontId="15" fillId="8" borderId="134" xfId="0" applyNumberFormat="1" applyFont="1" applyFill="1" applyBorder="1" applyProtection="1"/>
    <xf numFmtId="3" fontId="15" fillId="8" borderId="128" xfId="0" applyNumberFormat="1" applyFont="1" applyFill="1" applyBorder="1" applyProtection="1"/>
    <xf numFmtId="3" fontId="15" fillId="0" borderId="62" xfId="0" applyNumberFormat="1" applyFont="1" applyFill="1" applyBorder="1" applyProtection="1"/>
    <xf numFmtId="3" fontId="15" fillId="0" borderId="1" xfId="0" applyNumberFormat="1" applyFont="1" applyFill="1" applyBorder="1" applyProtection="1"/>
    <xf numFmtId="3" fontId="15" fillId="0" borderId="1" xfId="0" applyNumberFormat="1" applyFont="1" applyFill="1" applyBorder="1" applyAlignment="1" applyProtection="1">
      <alignment horizontal="right"/>
    </xf>
    <xf numFmtId="3" fontId="15" fillId="8" borderId="122" xfId="0" applyNumberFormat="1" applyFont="1" applyFill="1" applyBorder="1" applyProtection="1"/>
    <xf numFmtId="3" fontId="15" fillId="8" borderId="136" xfId="0" applyNumberFormat="1" applyFont="1" applyFill="1" applyBorder="1" applyProtection="1"/>
    <xf numFmtId="3" fontId="15" fillId="8" borderId="63" xfId="0" applyNumberFormat="1" applyFont="1" applyFill="1" applyBorder="1" applyProtection="1"/>
    <xf numFmtId="3" fontId="11" fillId="0" borderId="2" xfId="0" applyNumberFormat="1" applyFont="1" applyFill="1" applyBorder="1" applyProtection="1"/>
    <xf numFmtId="2" fontId="20" fillId="0" borderId="3" xfId="0" applyNumberFormat="1" applyFont="1" applyBorder="1" applyAlignment="1">
      <alignment horizontal="left"/>
    </xf>
    <xf numFmtId="2" fontId="20" fillId="0" borderId="2" xfId="0" applyNumberFormat="1" applyFont="1" applyBorder="1"/>
    <xf numFmtId="4" fontId="15" fillId="0" borderId="18" xfId="0" applyNumberFormat="1" applyFont="1" applyFill="1" applyBorder="1" applyProtection="1">
      <protection locked="0"/>
    </xf>
    <xf numFmtId="4" fontId="15" fillId="0" borderId="26" xfId="0" applyNumberFormat="1" applyFont="1" applyFill="1" applyBorder="1" applyProtection="1">
      <protection locked="0"/>
    </xf>
    <xf numFmtId="4" fontId="15" fillId="0" borderId="64" xfId="0" applyNumberFormat="1" applyFont="1" applyFill="1" applyBorder="1" applyProtection="1">
      <protection locked="0"/>
    </xf>
    <xf numFmtId="4" fontId="15" fillId="0" borderId="43" xfId="0" applyNumberFormat="1" applyFont="1" applyFill="1" applyBorder="1" applyProtection="1">
      <protection locked="0"/>
    </xf>
    <xf numFmtId="4" fontId="15" fillId="0" borderId="42" xfId="0" applyNumberFormat="1" applyFont="1" applyFill="1" applyBorder="1" applyProtection="1">
      <protection locked="0"/>
    </xf>
    <xf numFmtId="4" fontId="15" fillId="0" borderId="128" xfId="0" applyNumberFormat="1" applyFont="1" applyFill="1" applyBorder="1" applyProtection="1">
      <protection locked="0"/>
    </xf>
    <xf numFmtId="4" fontId="15" fillId="8" borderId="64" xfId="0" applyNumberFormat="1" applyFont="1" applyFill="1" applyBorder="1" applyProtection="1"/>
    <xf numFmtId="0" fontId="21" fillId="0" borderId="0" xfId="0" applyFont="1" applyFill="1" applyBorder="1" applyProtection="1"/>
    <xf numFmtId="0" fontId="21" fillId="0" borderId="52" xfId="0" applyFont="1" applyFill="1" applyBorder="1" applyProtection="1"/>
    <xf numFmtId="0" fontId="11" fillId="0" borderId="3" xfId="0" applyFont="1" applyFill="1" applyBorder="1" applyAlignment="1" applyProtection="1">
      <alignment horizontal="left"/>
    </xf>
    <xf numFmtId="0" fontId="21" fillId="0" borderId="2" xfId="0" applyFont="1" applyFill="1" applyBorder="1" applyAlignment="1" applyProtection="1"/>
    <xf numFmtId="0" fontId="21" fillId="0" borderId="2" xfId="0" applyFont="1" applyFill="1" applyBorder="1" applyProtection="1"/>
    <xf numFmtId="0" fontId="21" fillId="0" borderId="5" xfId="0" applyFont="1" applyFill="1" applyBorder="1" applyProtection="1"/>
    <xf numFmtId="0" fontId="21" fillId="0" borderId="4" xfId="0" applyFont="1" applyFill="1" applyBorder="1" applyAlignment="1" applyProtection="1">
      <alignment horizontal="right" wrapText="1"/>
    </xf>
    <xf numFmtId="0" fontId="21" fillId="0" borderId="0" xfId="0" applyFont="1" applyFill="1" applyBorder="1" applyAlignment="1" applyProtection="1">
      <alignment horizontal="right" wrapText="1"/>
    </xf>
    <xf numFmtId="0" fontId="21" fillId="0" borderId="67" xfId="0" applyFont="1" applyFill="1" applyBorder="1" applyAlignment="1" applyProtection="1">
      <alignment horizontal="right" wrapText="1"/>
    </xf>
    <xf numFmtId="0" fontId="21" fillId="0" borderId="5" xfId="0" applyFont="1" applyFill="1" applyBorder="1" applyAlignment="1" applyProtection="1">
      <alignment horizontal="right" wrapText="1"/>
    </xf>
    <xf numFmtId="0" fontId="21" fillId="0" borderId="8" xfId="0" applyFont="1" applyFill="1" applyBorder="1" applyAlignment="1" applyProtection="1">
      <alignment horizontal="right"/>
    </xf>
    <xf numFmtId="0" fontId="21" fillId="0" borderId="6" xfId="0" applyFont="1" applyFill="1" applyBorder="1" applyAlignment="1" applyProtection="1">
      <alignment horizontal="right" wrapText="1"/>
    </xf>
    <xf numFmtId="0" fontId="21" fillId="0" borderId="7" xfId="0" applyFont="1" applyFill="1" applyBorder="1" applyAlignment="1" applyProtection="1">
      <alignment horizontal="right" wrapText="1"/>
    </xf>
    <xf numFmtId="0" fontId="21" fillId="0" borderId="68" xfId="0" applyFont="1" applyFill="1" applyBorder="1" applyAlignment="1" applyProtection="1">
      <alignment horizontal="right" wrapText="1"/>
    </xf>
    <xf numFmtId="0" fontId="21" fillId="0" borderId="8" xfId="0" applyFont="1" applyFill="1" applyBorder="1" applyAlignment="1" applyProtection="1">
      <alignment horizontal="right" wrapText="1"/>
    </xf>
    <xf numFmtId="0" fontId="21" fillId="0" borderId="5" xfId="0" applyFont="1" applyFill="1" applyBorder="1" applyAlignment="1" applyProtection="1">
      <alignment horizontal="right"/>
    </xf>
    <xf numFmtId="3" fontId="15" fillId="0" borderId="15" xfId="1" applyNumberFormat="1" applyFont="1" applyFill="1" applyBorder="1" applyAlignment="1" applyProtection="1">
      <alignment horizontal="right"/>
      <protection locked="0"/>
    </xf>
    <xf numFmtId="3" fontId="15" fillId="0" borderId="18" xfId="1" applyNumberFormat="1" applyFont="1" applyFill="1" applyBorder="1" applyAlignment="1" applyProtection="1">
      <alignment horizontal="right"/>
      <protection locked="0"/>
    </xf>
    <xf numFmtId="3" fontId="15" fillId="0" borderId="69" xfId="1" applyNumberFormat="1" applyFont="1" applyFill="1" applyBorder="1" applyAlignment="1" applyProtection="1">
      <alignment horizontal="right"/>
      <protection locked="0"/>
    </xf>
    <xf numFmtId="3" fontId="15" fillId="0" borderId="17" xfId="1" applyNumberFormat="1" applyFont="1" applyFill="1" applyBorder="1" applyAlignment="1" applyProtection="1">
      <alignment horizontal="right"/>
      <protection locked="0"/>
    </xf>
    <xf numFmtId="0" fontId="21" fillId="0" borderId="137" xfId="0" applyFont="1" applyFill="1" applyBorder="1" applyAlignment="1" applyProtection="1">
      <alignment horizontal="right"/>
    </xf>
    <xf numFmtId="3" fontId="15" fillId="0" borderId="126" xfId="1" applyNumberFormat="1" applyFont="1" applyFill="1" applyBorder="1" applyAlignment="1" applyProtection="1">
      <alignment horizontal="right"/>
      <protection locked="0"/>
    </xf>
    <xf numFmtId="3" fontId="15" fillId="0" borderId="128" xfId="1" applyNumberFormat="1" applyFont="1" applyFill="1" applyBorder="1" applyAlignment="1" applyProtection="1">
      <alignment horizontal="right"/>
      <protection locked="0"/>
    </xf>
    <xf numFmtId="3" fontId="15" fillId="0" borderId="140" xfId="1" applyNumberFormat="1" applyFont="1" applyFill="1" applyBorder="1" applyAlignment="1" applyProtection="1">
      <alignment horizontal="right"/>
      <protection locked="0"/>
    </xf>
    <xf numFmtId="3" fontId="15" fillId="0" borderId="127" xfId="1" applyNumberFormat="1" applyFont="1" applyFill="1" applyBorder="1" applyAlignment="1" applyProtection="1">
      <alignment horizontal="right"/>
      <protection locked="0"/>
    </xf>
    <xf numFmtId="0" fontId="21" fillId="0" borderId="138" xfId="0" applyFont="1" applyFill="1" applyBorder="1" applyAlignment="1" applyProtection="1">
      <alignment horizontal="right"/>
    </xf>
    <xf numFmtId="3" fontId="15" fillId="8" borderId="122" xfId="1" applyNumberFormat="1" applyFont="1" applyFill="1" applyBorder="1" applyAlignment="1" applyProtection="1">
      <alignment horizontal="right"/>
    </xf>
    <xf numFmtId="3" fontId="15" fillId="8" borderId="63" xfId="1" applyNumberFormat="1" applyFont="1" applyFill="1" applyBorder="1" applyAlignment="1" applyProtection="1">
      <alignment horizontal="right"/>
    </xf>
    <xf numFmtId="3" fontId="15" fillId="8" borderId="139" xfId="1" applyNumberFormat="1" applyFont="1" applyFill="1" applyBorder="1" applyAlignment="1" applyProtection="1">
      <alignment horizontal="right"/>
    </xf>
    <xf numFmtId="3" fontId="15" fillId="8" borderId="124" xfId="1" applyNumberFormat="1" applyFont="1" applyFill="1" applyBorder="1" applyAlignment="1" applyProtection="1">
      <alignment horizontal="right"/>
    </xf>
    <xf numFmtId="0" fontId="15" fillId="0" borderId="0" xfId="4" applyFont="1"/>
    <xf numFmtId="0" fontId="15" fillId="0" borderId="2" xfId="4" applyFont="1" applyBorder="1"/>
    <xf numFmtId="3" fontId="11" fillId="0" borderId="70" xfId="4" applyNumberFormat="1" applyFont="1" applyBorder="1" applyAlignment="1" applyProtection="1">
      <alignment vertical="center"/>
    </xf>
    <xf numFmtId="0" fontId="15" fillId="0" borderId="71" xfId="4" applyFont="1" applyBorder="1"/>
    <xf numFmtId="3" fontId="11" fillId="0" borderId="72" xfId="4" applyNumberFormat="1" applyFont="1" applyBorder="1" applyAlignment="1" applyProtection="1">
      <alignment vertical="center"/>
    </xf>
    <xf numFmtId="3" fontId="11" fillId="0" borderId="4" xfId="4" applyNumberFormat="1" applyFont="1" applyBorder="1" applyAlignment="1" applyProtection="1">
      <alignment horizontal="left" vertical="center"/>
    </xf>
    <xf numFmtId="0" fontId="15" fillId="0" borderId="10" xfId="4" applyFont="1" applyBorder="1"/>
    <xf numFmtId="3" fontId="11" fillId="0" borderId="65" xfId="4" applyNumberFormat="1" applyFont="1" applyBorder="1" applyAlignment="1" applyProtection="1">
      <alignment horizontal="left" vertical="center"/>
    </xf>
    <xf numFmtId="0" fontId="15" fillId="0" borderId="73" xfId="4" applyFont="1" applyBorder="1"/>
    <xf numFmtId="0" fontId="15" fillId="0" borderId="74" xfId="4" applyFont="1" applyBorder="1"/>
    <xf numFmtId="0" fontId="15" fillId="0" borderId="0" xfId="4" applyFont="1" applyBorder="1"/>
    <xf numFmtId="0" fontId="15" fillId="0" borderId="5" xfId="4" applyFont="1" applyBorder="1"/>
    <xf numFmtId="0" fontId="15" fillId="0" borderId="78" xfId="4" applyFont="1" applyBorder="1"/>
    <xf numFmtId="0" fontId="15" fillId="0" borderId="79" xfId="4" applyFont="1" applyBorder="1"/>
    <xf numFmtId="0" fontId="15" fillId="0" borderId="80" xfId="4" applyFont="1" applyBorder="1"/>
    <xf numFmtId="0" fontId="15" fillId="0" borderId="81" xfId="4" applyFont="1" applyBorder="1"/>
    <xf numFmtId="0" fontId="15" fillId="0" borderId="82" xfId="4" applyFont="1" applyBorder="1"/>
    <xf numFmtId="0" fontId="15" fillId="0" borderId="66" xfId="4" applyFont="1" applyBorder="1"/>
    <xf numFmtId="3" fontId="15" fillId="0" borderId="4" xfId="4" applyNumberFormat="1" applyFont="1" applyBorder="1" applyAlignment="1" applyProtection="1">
      <alignment horizontal="left"/>
    </xf>
    <xf numFmtId="3" fontId="15" fillId="0" borderId="0" xfId="4" applyNumberFormat="1" applyFont="1" applyBorder="1" applyAlignment="1" applyProtection="1">
      <alignment horizontal="left"/>
    </xf>
    <xf numFmtId="3" fontId="15" fillId="0" borderId="83" xfId="4" applyNumberFormat="1" applyFont="1" applyBorder="1" applyProtection="1"/>
    <xf numFmtId="3" fontId="15" fillId="0" borderId="0" xfId="4" applyNumberFormat="1" applyFont="1" applyBorder="1" applyProtection="1"/>
    <xf numFmtId="3" fontId="15" fillId="0" borderId="74" xfId="4" applyNumberFormat="1" applyFont="1" applyBorder="1" applyAlignment="1" applyProtection="1">
      <alignment horizontal="left"/>
    </xf>
    <xf numFmtId="3" fontId="15" fillId="0" borderId="4" xfId="4" applyNumberFormat="1" applyFont="1" applyBorder="1" applyAlignment="1" applyProtection="1">
      <alignment horizontal="right" wrapText="1"/>
    </xf>
    <xf numFmtId="3" fontId="15" fillId="0" borderId="0" xfId="4" applyNumberFormat="1" applyFont="1" applyBorder="1" applyAlignment="1" applyProtection="1">
      <alignment horizontal="right" wrapText="1"/>
    </xf>
    <xf numFmtId="3" fontId="15" fillId="0" borderId="67" xfId="4" applyNumberFormat="1" applyFont="1" applyBorder="1" applyAlignment="1" applyProtection="1">
      <alignment horizontal="right" wrapText="1"/>
    </xf>
    <xf numFmtId="3" fontId="15" fillId="0" borderId="74" xfId="4" applyNumberFormat="1" applyFont="1" applyBorder="1" applyAlignment="1" applyProtection="1">
      <alignment horizontal="right" wrapText="1"/>
    </xf>
    <xf numFmtId="0" fontId="15" fillId="0" borderId="0" xfId="4" applyFont="1" applyAlignment="1">
      <alignment horizontal="right"/>
    </xf>
    <xf numFmtId="3" fontId="15" fillId="0" borderId="6" xfId="4" applyNumberFormat="1" applyFont="1" applyBorder="1" applyAlignment="1" applyProtection="1">
      <alignment horizontal="right" wrapText="1"/>
    </xf>
    <xf numFmtId="3" fontId="15" fillId="0" borderId="7" xfId="4" applyNumberFormat="1" applyFont="1" applyBorder="1" applyAlignment="1" applyProtection="1">
      <alignment horizontal="right" wrapText="1"/>
    </xf>
    <xf numFmtId="3" fontId="15" fillId="0" borderId="68" xfId="4" applyNumberFormat="1" applyFont="1" applyBorder="1" applyAlignment="1" applyProtection="1">
      <alignment horizontal="right" wrapText="1"/>
    </xf>
    <xf numFmtId="3" fontId="15" fillId="0" borderId="77" xfId="4" applyNumberFormat="1" applyFont="1" applyBorder="1" applyAlignment="1" applyProtection="1">
      <alignment horizontal="right" wrapText="1"/>
    </xf>
    <xf numFmtId="0" fontId="15" fillId="0" borderId="10" xfId="4" applyFont="1" applyBorder="1" applyAlignment="1">
      <alignment horizontal="right"/>
    </xf>
    <xf numFmtId="0" fontId="15" fillId="0" borderId="0" xfId="4" applyFont="1" applyBorder="1" applyAlignment="1">
      <alignment vertical="top" wrapText="1"/>
    </xf>
    <xf numFmtId="0" fontId="15" fillId="0" borderId="13" xfId="4" applyFont="1" applyBorder="1"/>
    <xf numFmtId="0" fontId="15" fillId="0" borderId="13" xfId="4" applyFont="1" applyBorder="1" applyAlignment="1">
      <alignment horizontal="right"/>
    </xf>
    <xf numFmtId="0" fontId="15" fillId="0" borderId="0" xfId="4" applyFont="1" applyBorder="1" applyAlignment="1">
      <alignment horizontal="right"/>
    </xf>
    <xf numFmtId="0" fontId="15" fillId="0" borderId="88" xfId="4" applyFont="1" applyBorder="1"/>
    <xf numFmtId="0" fontId="15" fillId="0" borderId="93" xfId="4" applyFont="1" applyBorder="1"/>
    <xf numFmtId="0" fontId="15" fillId="0" borderId="1" xfId="4" applyFont="1" applyBorder="1"/>
    <xf numFmtId="3" fontId="15" fillId="0" borderId="0" xfId="3" applyNumberFormat="1" applyFont="1" applyFill="1" applyBorder="1" applyProtection="1"/>
    <xf numFmtId="3" fontId="15" fillId="0" borderId="2" xfId="3" applyNumberFormat="1" applyFont="1" applyFill="1" applyBorder="1" applyAlignment="1" applyProtection="1">
      <alignment horizontal="center"/>
    </xf>
    <xf numFmtId="3" fontId="11" fillId="0" borderId="3" xfId="3" applyNumberFormat="1" applyFont="1" applyFill="1" applyBorder="1" applyAlignment="1" applyProtection="1">
      <alignment horizontal="left" vertical="top"/>
    </xf>
    <xf numFmtId="3" fontId="11" fillId="0" borderId="2" xfId="3" applyNumberFormat="1" applyFont="1" applyFill="1" applyBorder="1" applyAlignment="1" applyProtection="1">
      <alignment horizontal="left" vertical="top"/>
    </xf>
    <xf numFmtId="3" fontId="15" fillId="0" borderId="52" xfId="3" applyNumberFormat="1" applyFont="1" applyFill="1" applyBorder="1" applyAlignment="1" applyProtection="1">
      <alignment horizontal="left" vertical="top"/>
    </xf>
    <xf numFmtId="3" fontId="15" fillId="0" borderId="2" xfId="3" applyNumberFormat="1" applyFont="1" applyFill="1" applyBorder="1" applyAlignment="1" applyProtection="1">
      <alignment horizontal="left" vertical="top"/>
    </xf>
    <xf numFmtId="3" fontId="15" fillId="0" borderId="0" xfId="3" applyNumberFormat="1" applyFont="1" applyFill="1" applyBorder="1" applyAlignment="1" applyProtection="1">
      <alignment horizontal="center"/>
    </xf>
    <xf numFmtId="3" fontId="15" fillId="0" borderId="65" xfId="3" applyNumberFormat="1" applyFont="1" applyFill="1" applyBorder="1" applyAlignment="1" applyProtection="1"/>
    <xf numFmtId="3" fontId="15" fillId="0" borderId="106" xfId="3" applyNumberFormat="1" applyFont="1" applyFill="1" applyBorder="1" applyAlignment="1" applyProtection="1"/>
    <xf numFmtId="3" fontId="15" fillId="0" borderId="66" xfId="3" applyNumberFormat="1" applyFont="1" applyFill="1" applyBorder="1" applyAlignment="1" applyProtection="1"/>
    <xf numFmtId="3" fontId="15" fillId="0" borderId="59" xfId="3" applyNumberFormat="1" applyFont="1" applyFill="1" applyBorder="1" applyAlignment="1" applyProtection="1"/>
    <xf numFmtId="3" fontId="15" fillId="0" borderId="10" xfId="3" applyNumberFormat="1" applyFont="1" applyFill="1" applyBorder="1" applyAlignment="1" applyProtection="1"/>
    <xf numFmtId="3" fontId="15" fillId="0" borderId="4" xfId="3" applyNumberFormat="1" applyFont="1" applyFill="1" applyBorder="1" applyAlignment="1" applyProtection="1">
      <alignment horizontal="left" wrapText="1"/>
    </xf>
    <xf numFmtId="3" fontId="15" fillId="0" borderId="0" xfId="3" applyNumberFormat="1" applyFont="1" applyFill="1" applyBorder="1" applyAlignment="1" applyProtection="1">
      <alignment horizontal="left" wrapText="1"/>
    </xf>
    <xf numFmtId="3" fontId="15" fillId="0" borderId="67" xfId="3" applyNumberFormat="1" applyFont="1" applyFill="1" applyBorder="1" applyAlignment="1" applyProtection="1"/>
    <xf numFmtId="3" fontId="15" fillId="0" borderId="5" xfId="3" applyNumberFormat="1" applyFont="1" applyFill="1" applyBorder="1" applyAlignment="1" applyProtection="1"/>
    <xf numFmtId="3" fontId="15" fillId="0" borderId="107" xfId="3" applyNumberFormat="1" applyFont="1" applyFill="1" applyBorder="1" applyAlignment="1" applyProtection="1">
      <alignment horizontal="left" wrapText="1"/>
    </xf>
    <xf numFmtId="3" fontId="15" fillId="0" borderId="67" xfId="3" applyNumberFormat="1" applyFont="1" applyFill="1" applyBorder="1" applyAlignment="1" applyProtection="1">
      <alignment wrapText="1"/>
    </xf>
    <xf numFmtId="3" fontId="15" fillId="0" borderId="5" xfId="3" applyNumberFormat="1" applyFont="1" applyFill="1" applyBorder="1" applyAlignment="1" applyProtection="1">
      <alignment wrapText="1"/>
    </xf>
    <xf numFmtId="3" fontId="15" fillId="0" borderId="0" xfId="3" applyNumberFormat="1" applyFont="1" applyFill="1" applyBorder="1" applyAlignment="1" applyProtection="1">
      <alignment wrapText="1"/>
    </xf>
    <xf numFmtId="3" fontId="15" fillId="0" borderId="4" xfId="3" applyNumberFormat="1" applyFont="1" applyFill="1" applyBorder="1" applyAlignment="1" applyProtection="1">
      <alignment horizontal="right" wrapText="1"/>
    </xf>
    <xf numFmtId="3" fontId="15" fillId="0" borderId="0" xfId="3" applyNumberFormat="1" applyFont="1" applyFill="1" applyBorder="1" applyAlignment="1" applyProtection="1">
      <alignment horizontal="right" wrapText="1"/>
    </xf>
    <xf numFmtId="3" fontId="15" fillId="0" borderId="67" xfId="3" applyNumberFormat="1" applyFont="1" applyFill="1" applyBorder="1" applyAlignment="1" applyProtection="1">
      <alignment horizontal="right" wrapText="1"/>
    </xf>
    <xf numFmtId="3" fontId="15" fillId="0" borderId="5" xfId="3" applyNumberFormat="1" applyFont="1" applyFill="1" applyBorder="1" applyAlignment="1" applyProtection="1">
      <alignment horizontal="right" wrapText="1"/>
    </xf>
    <xf numFmtId="3" fontId="15" fillId="0" borderId="107" xfId="3" applyNumberFormat="1" applyFont="1" applyFill="1" applyBorder="1" applyAlignment="1" applyProtection="1">
      <alignment horizontal="right" wrapText="1"/>
    </xf>
    <xf numFmtId="3" fontId="15" fillId="0" borderId="7" xfId="3" applyNumberFormat="1" applyFont="1" applyFill="1" applyBorder="1" applyProtection="1"/>
    <xf numFmtId="3" fontId="15" fillId="0" borderId="0" xfId="3" applyNumberFormat="1" applyFont="1" applyFill="1" applyBorder="1" applyAlignment="1" applyProtection="1">
      <alignment horizontal="right"/>
    </xf>
    <xf numFmtId="165" fontId="15" fillId="0" borderId="6" xfId="3" applyFont="1" applyFill="1" applyBorder="1" applyAlignment="1" applyProtection="1">
      <alignment horizontal="right"/>
    </xf>
    <xf numFmtId="165" fontId="15" fillId="0" borderId="0" xfId="3" applyFont="1" applyFill="1" applyBorder="1" applyAlignment="1" applyProtection="1">
      <alignment horizontal="right"/>
    </xf>
    <xf numFmtId="165" fontId="15" fillId="0" borderId="67" xfId="3" applyFont="1" applyFill="1" applyBorder="1" applyAlignment="1" applyProtection="1">
      <alignment horizontal="right"/>
    </xf>
    <xf numFmtId="165" fontId="15" fillId="0" borderId="5" xfId="3" applyFont="1" applyFill="1" applyBorder="1" applyAlignment="1" applyProtection="1">
      <alignment horizontal="right"/>
    </xf>
    <xf numFmtId="165" fontId="15" fillId="0" borderId="4" xfId="3" applyFont="1" applyFill="1" applyBorder="1" applyAlignment="1" applyProtection="1">
      <alignment horizontal="right"/>
    </xf>
    <xf numFmtId="3" fontId="15" fillId="0" borderId="10" xfId="3" applyNumberFormat="1" applyFont="1" applyFill="1" applyBorder="1" applyAlignment="1" applyProtection="1">
      <alignment horizontal="left" vertical="top" wrapText="1"/>
    </xf>
    <xf numFmtId="3" fontId="15" fillId="0" borderId="10" xfId="3" applyNumberFormat="1" applyFont="1" applyFill="1" applyBorder="1" applyAlignment="1" applyProtection="1">
      <alignment vertical="top"/>
    </xf>
    <xf numFmtId="3" fontId="15" fillId="0" borderId="10" xfId="3" applyNumberFormat="1" applyFont="1" applyFill="1" applyBorder="1" applyAlignment="1" applyProtection="1">
      <alignment horizontal="right" vertical="top"/>
    </xf>
    <xf numFmtId="4" fontId="15" fillId="6" borderId="15" xfId="3" applyNumberFormat="1" applyFont="1" applyFill="1" applyBorder="1" applyAlignment="1" applyProtection="1">
      <alignment horizontal="right"/>
    </xf>
    <xf numFmtId="4" fontId="15" fillId="6" borderId="108" xfId="3" applyNumberFormat="1" applyFont="1" applyFill="1" applyBorder="1" applyAlignment="1" applyProtection="1">
      <alignment horizontal="right"/>
    </xf>
    <xf numFmtId="4" fontId="15" fillId="0" borderId="109" xfId="3" applyNumberFormat="1" applyFont="1" applyFill="1" applyBorder="1" applyAlignment="1" applyProtection="1">
      <alignment horizontal="right"/>
      <protection locked="0"/>
    </xf>
    <xf numFmtId="4" fontId="15" fillId="0" borderId="17" xfId="3" applyNumberFormat="1" applyFont="1" applyFill="1" applyBorder="1" applyAlignment="1" applyProtection="1">
      <alignment horizontal="right"/>
      <protection locked="0"/>
    </xf>
    <xf numFmtId="4" fontId="15" fillId="5" borderId="15" xfId="3" applyNumberFormat="1" applyFont="1" applyFill="1" applyBorder="1" applyAlignment="1" applyProtection="1">
      <alignment horizontal="right"/>
    </xf>
    <xf numFmtId="4" fontId="15" fillId="5" borderId="108" xfId="3" applyNumberFormat="1" applyFont="1" applyFill="1" applyBorder="1" applyAlignment="1" applyProtection="1">
      <alignment horizontal="right"/>
    </xf>
    <xf numFmtId="4" fontId="15" fillId="4" borderId="15" xfId="3" applyNumberFormat="1" applyFont="1" applyFill="1" applyBorder="1" applyAlignment="1" applyProtection="1">
      <alignment horizontal="right"/>
    </xf>
    <xf numFmtId="4" fontId="15" fillId="4" borderId="108" xfId="3" applyNumberFormat="1" applyFont="1" applyFill="1" applyBorder="1" applyAlignment="1" applyProtection="1">
      <alignment horizontal="right"/>
    </xf>
    <xf numFmtId="4" fontId="15" fillId="8" borderId="109" xfId="3" applyNumberFormat="1" applyFont="1" applyFill="1" applyBorder="1" applyAlignment="1" applyProtection="1">
      <alignment horizontal="right"/>
    </xf>
    <xf numFmtId="4" fontId="15" fillId="8" borderId="18" xfId="3" applyNumberFormat="1" applyFont="1" applyFill="1" applyBorder="1" applyAlignment="1" applyProtection="1">
      <alignment horizontal="right"/>
    </xf>
    <xf numFmtId="3" fontId="37" fillId="0" borderId="0" xfId="3" applyNumberFormat="1" applyFont="1" applyFill="1" applyBorder="1" applyAlignment="1" applyProtection="1">
      <alignment horizontal="left" vertical="top" wrapText="1"/>
    </xf>
    <xf numFmtId="3" fontId="15" fillId="0" borderId="0" xfId="3" applyNumberFormat="1" applyFont="1" applyFill="1" applyBorder="1" applyAlignment="1" applyProtection="1">
      <alignment vertical="top"/>
    </xf>
    <xf numFmtId="3" fontId="15" fillId="0" borderId="5" xfId="3" applyNumberFormat="1" applyFont="1" applyFill="1" applyBorder="1" applyAlignment="1" applyProtection="1">
      <alignment horizontal="right" vertical="top"/>
    </xf>
    <xf numFmtId="4" fontId="15" fillId="6" borderId="110" xfId="3" applyNumberFormat="1" applyFont="1" applyFill="1" applyBorder="1" applyAlignment="1" applyProtection="1">
      <alignment horizontal="right"/>
    </xf>
    <xf numFmtId="4" fontId="15" fillId="6" borderId="111" xfId="3" applyNumberFormat="1" applyFont="1" applyFill="1" applyBorder="1" applyAlignment="1" applyProtection="1">
      <alignment horizontal="right"/>
    </xf>
    <xf numFmtId="4" fontId="15" fillId="5" borderId="112" xfId="3" applyNumberFormat="1" applyFont="1" applyFill="1" applyBorder="1" applyAlignment="1" applyProtection="1">
      <alignment horizontal="right"/>
    </xf>
    <xf numFmtId="4" fontId="15" fillId="5" borderId="33" xfId="3" applyNumberFormat="1" applyFont="1" applyFill="1" applyBorder="1" applyAlignment="1" applyProtection="1">
      <alignment horizontal="right"/>
    </xf>
    <xf numFmtId="4" fontId="15" fillId="5" borderId="111" xfId="3" applyNumberFormat="1" applyFont="1" applyFill="1" applyBorder="1" applyAlignment="1" applyProtection="1">
      <alignment horizontal="right"/>
    </xf>
    <xf numFmtId="4" fontId="15" fillId="4" borderId="33" xfId="3" applyNumberFormat="1" applyFont="1" applyFill="1" applyBorder="1" applyAlignment="1" applyProtection="1">
      <alignment horizontal="right"/>
    </xf>
    <xf numFmtId="4" fontId="15" fillId="4" borderId="111" xfId="3" applyNumberFormat="1" applyFont="1" applyFill="1" applyBorder="1" applyAlignment="1" applyProtection="1">
      <alignment horizontal="right"/>
    </xf>
    <xf numFmtId="4" fontId="15" fillId="4" borderId="112" xfId="3" applyNumberFormat="1" applyFont="1" applyFill="1" applyBorder="1" applyAlignment="1" applyProtection="1">
      <alignment horizontal="right"/>
    </xf>
    <xf numFmtId="4" fontId="15" fillId="4" borderId="43" xfId="3" applyNumberFormat="1" applyFont="1" applyFill="1" applyBorder="1" applyAlignment="1" applyProtection="1">
      <alignment horizontal="right"/>
    </xf>
    <xf numFmtId="3" fontId="37" fillId="0" borderId="0" xfId="3" applyNumberFormat="1" applyFont="1" applyFill="1" applyBorder="1" applyAlignment="1" applyProtection="1">
      <alignment vertical="top"/>
    </xf>
    <xf numFmtId="3" fontId="15" fillId="0" borderId="0" xfId="3" applyNumberFormat="1" applyFont="1" applyFill="1" applyBorder="1" applyAlignment="1" applyProtection="1">
      <alignment horizontal="right" vertical="top"/>
    </xf>
    <xf numFmtId="4" fontId="15" fillId="6" borderId="33" xfId="3" applyNumberFormat="1" applyFont="1" applyFill="1" applyBorder="1" applyAlignment="1" applyProtection="1">
      <alignment horizontal="right"/>
    </xf>
    <xf numFmtId="3" fontId="15" fillId="0" borderId="11" xfId="3" applyNumberFormat="1" applyFont="1" applyFill="1" applyBorder="1" applyAlignment="1" applyProtection="1">
      <alignment vertical="top"/>
    </xf>
    <xf numFmtId="4" fontId="15" fillId="6" borderId="113" xfId="3" applyNumberFormat="1" applyFont="1" applyFill="1" applyBorder="1" applyAlignment="1" applyProtection="1">
      <alignment horizontal="right"/>
    </xf>
    <xf numFmtId="4" fontId="15" fillId="6" borderId="114" xfId="3" applyNumberFormat="1" applyFont="1" applyFill="1" applyBorder="1" applyAlignment="1" applyProtection="1">
      <alignment horizontal="right"/>
    </xf>
    <xf numFmtId="4" fontId="15" fillId="5" borderId="115" xfId="3" applyNumberFormat="1" applyFont="1" applyFill="1" applyBorder="1" applyAlignment="1" applyProtection="1">
      <alignment horizontal="right"/>
    </xf>
    <xf numFmtId="4" fontId="15" fillId="5" borderId="116" xfId="3" applyNumberFormat="1" applyFont="1" applyFill="1" applyBorder="1" applyAlignment="1" applyProtection="1">
      <alignment horizontal="right"/>
    </xf>
    <xf numFmtId="4" fontId="15" fillId="5" borderId="113" xfId="3" applyNumberFormat="1" applyFont="1" applyFill="1" applyBorder="1" applyAlignment="1" applyProtection="1">
      <alignment horizontal="right"/>
    </xf>
    <xf numFmtId="4" fontId="15" fillId="5" borderId="114" xfId="3" applyNumberFormat="1" applyFont="1" applyFill="1" applyBorder="1" applyAlignment="1" applyProtection="1">
      <alignment horizontal="right"/>
    </xf>
    <xf numFmtId="4" fontId="15" fillId="4" borderId="113" xfId="3" applyNumberFormat="1" applyFont="1" applyFill="1" applyBorder="1" applyAlignment="1" applyProtection="1">
      <alignment horizontal="right"/>
    </xf>
    <xf numFmtId="4" fontId="15" fillId="4" borderId="114" xfId="3" applyNumberFormat="1" applyFont="1" applyFill="1" applyBorder="1" applyAlignment="1" applyProtection="1">
      <alignment horizontal="right"/>
    </xf>
    <xf numFmtId="4" fontId="15" fillId="4" borderId="115" xfId="3" applyNumberFormat="1" applyFont="1" applyFill="1" applyBorder="1" applyAlignment="1" applyProtection="1">
      <alignment horizontal="right"/>
    </xf>
    <xf numFmtId="4" fontId="15" fillId="4" borderId="117" xfId="3" applyNumberFormat="1" applyFont="1" applyFill="1" applyBorder="1" applyAlignment="1" applyProtection="1">
      <alignment horizontal="right"/>
    </xf>
    <xf numFmtId="4" fontId="15" fillId="0" borderId="112" xfId="3" applyNumberFormat="1" applyFont="1" applyFill="1" applyBorder="1" applyAlignment="1" applyProtection="1">
      <alignment horizontal="right"/>
      <protection locked="0"/>
    </xf>
    <xf numFmtId="4" fontId="15" fillId="8" borderId="112" xfId="3" applyNumberFormat="1" applyFont="1" applyFill="1" applyBorder="1" applyAlignment="1" applyProtection="1">
      <alignment horizontal="right"/>
    </xf>
    <xf numFmtId="4" fontId="15" fillId="8" borderId="43" xfId="3" applyNumberFormat="1" applyFont="1" applyFill="1" applyBorder="1" applyAlignment="1" applyProtection="1">
      <alignment horizontal="right"/>
    </xf>
    <xf numFmtId="3" fontId="15" fillId="0" borderId="7" xfId="3" applyNumberFormat="1" applyFont="1" applyFill="1" applyBorder="1" applyAlignment="1" applyProtection="1">
      <alignment vertical="top"/>
    </xf>
    <xf numFmtId="3" fontId="15" fillId="0" borderId="7" xfId="3" applyNumberFormat="1" applyFont="1" applyFill="1" applyBorder="1" applyAlignment="1" applyProtection="1">
      <alignment horizontal="right" vertical="top"/>
    </xf>
    <xf numFmtId="3" fontId="15" fillId="0" borderId="10" xfId="3" applyNumberFormat="1" applyFont="1" applyFill="1" applyBorder="1" applyAlignment="1" applyProtection="1">
      <alignment horizontal="left" vertical="top"/>
    </xf>
    <xf numFmtId="4" fontId="15" fillId="0" borderId="108" xfId="3" applyNumberFormat="1" applyFont="1" applyFill="1" applyBorder="1" applyAlignment="1" applyProtection="1">
      <alignment horizontal="right"/>
      <protection locked="0"/>
    </xf>
    <xf numFmtId="4" fontId="15" fillId="8" borderId="108" xfId="3" applyNumberFormat="1" applyFont="1" applyFill="1" applyBorder="1" applyAlignment="1" applyProtection="1">
      <alignment horizontal="right"/>
    </xf>
    <xf numFmtId="4" fontId="15" fillId="5" borderId="110" xfId="3" applyNumberFormat="1" applyFont="1" applyFill="1" applyBorder="1" applyAlignment="1" applyProtection="1">
      <alignment horizontal="right"/>
    </xf>
    <xf numFmtId="4" fontId="15" fillId="0" borderId="116" xfId="3" applyNumberFormat="1" applyFont="1" applyFill="1" applyBorder="1" applyAlignment="1" applyProtection="1">
      <alignment horizontal="right"/>
      <protection locked="0"/>
    </xf>
    <xf numFmtId="4" fontId="15" fillId="8" borderId="117" xfId="3" applyNumberFormat="1" applyFont="1" applyFill="1" applyBorder="1" applyAlignment="1" applyProtection="1">
      <alignment horizontal="right"/>
    </xf>
    <xf numFmtId="4" fontId="15" fillId="0" borderId="111" xfId="3" applyNumberFormat="1" applyFont="1" applyFill="1" applyBorder="1" applyAlignment="1" applyProtection="1">
      <alignment horizontal="right"/>
      <protection locked="0"/>
    </xf>
    <xf numFmtId="4" fontId="15" fillId="8" borderId="111" xfId="3" applyNumberFormat="1" applyFont="1" applyFill="1" applyBorder="1" applyAlignment="1" applyProtection="1">
      <alignment horizontal="right"/>
    </xf>
    <xf numFmtId="4" fontId="15" fillId="8" borderId="121" xfId="3" applyNumberFormat="1" applyFont="1" applyFill="1" applyBorder="1" applyAlignment="1" applyProtection="1">
      <alignment horizontal="right"/>
    </xf>
    <xf numFmtId="4" fontId="15" fillId="0" borderId="15" xfId="3" applyNumberFormat="1" applyFont="1" applyFill="1" applyBorder="1" applyAlignment="1" applyProtection="1">
      <alignment horizontal="right"/>
      <protection locked="0"/>
    </xf>
    <xf numFmtId="4" fontId="15" fillId="8" borderId="15" xfId="3" applyNumberFormat="1" applyFont="1" applyFill="1" applyBorder="1" applyAlignment="1" applyProtection="1">
      <alignment horizontal="right"/>
    </xf>
    <xf numFmtId="4" fontId="15" fillId="0" borderId="115" xfId="3" applyNumberFormat="1" applyFont="1" applyFill="1" applyBorder="1" applyAlignment="1" applyProtection="1">
      <alignment horizontal="right"/>
      <protection locked="0"/>
    </xf>
    <xf numFmtId="4" fontId="15" fillId="8" borderId="115" xfId="3" applyNumberFormat="1" applyFont="1" applyFill="1" applyBorder="1" applyAlignment="1" applyProtection="1">
      <alignment horizontal="right"/>
    </xf>
    <xf numFmtId="4" fontId="15" fillId="0" borderId="33" xfId="3" applyNumberFormat="1" applyFont="1" applyFill="1" applyBorder="1" applyAlignment="1" applyProtection="1">
      <alignment horizontal="right"/>
      <protection locked="0"/>
    </xf>
    <xf numFmtId="4" fontId="15" fillId="8" borderId="33" xfId="3" applyNumberFormat="1" applyFont="1" applyFill="1" applyBorder="1" applyAlignment="1" applyProtection="1">
      <alignment horizontal="right"/>
    </xf>
    <xf numFmtId="4" fontId="15" fillId="8" borderId="68" xfId="3" applyNumberFormat="1" applyFont="1" applyFill="1" applyBorder="1" applyAlignment="1" applyProtection="1">
      <alignment horizontal="right"/>
    </xf>
    <xf numFmtId="3" fontId="37" fillId="0" borderId="118" xfId="3" applyNumberFormat="1" applyFont="1" applyFill="1" applyBorder="1" applyAlignment="1" applyProtection="1">
      <alignment vertical="top"/>
    </xf>
    <xf numFmtId="3" fontId="15" fillId="0" borderId="118" xfId="3" applyNumberFormat="1" applyFont="1" applyFill="1" applyBorder="1" applyAlignment="1" applyProtection="1">
      <alignment vertical="top"/>
    </xf>
    <xf numFmtId="3" fontId="15" fillId="0" borderId="118" xfId="3" applyNumberFormat="1" applyFont="1" applyFill="1" applyBorder="1" applyAlignment="1" applyProtection="1">
      <alignment horizontal="right" vertical="top"/>
    </xf>
    <xf numFmtId="3" fontId="33" fillId="0" borderId="0" xfId="3" applyNumberFormat="1" applyFont="1" applyFill="1" applyBorder="1" applyAlignment="1" applyProtection="1">
      <alignment horizontal="left" vertical="top" wrapText="1"/>
    </xf>
    <xf numFmtId="3" fontId="33" fillId="0" borderId="1" xfId="3" applyNumberFormat="1" applyFont="1" applyFill="1" applyBorder="1" applyProtection="1"/>
    <xf numFmtId="3" fontId="15" fillId="0" borderId="1" xfId="3" applyNumberFormat="1" applyFont="1" applyFill="1" applyBorder="1" applyProtection="1"/>
    <xf numFmtId="3" fontId="15" fillId="0" borderId="1" xfId="3" applyNumberFormat="1" applyFont="1" applyFill="1" applyBorder="1" applyAlignment="1" applyProtection="1">
      <alignment horizontal="right"/>
    </xf>
    <xf numFmtId="4" fontId="15" fillId="8" borderId="122" xfId="3" applyNumberFormat="1" applyFont="1" applyFill="1" applyBorder="1" applyAlignment="1" applyProtection="1">
      <alignment horizontal="right"/>
    </xf>
    <xf numFmtId="4" fontId="15" fillId="8" borderId="123" xfId="3" applyNumberFormat="1" applyFont="1" applyFill="1" applyBorder="1" applyAlignment="1" applyProtection="1">
      <alignment horizontal="right"/>
    </xf>
    <xf numFmtId="4" fontId="15" fillId="8" borderId="98" xfId="3" applyNumberFormat="1" applyFont="1" applyFill="1" applyBorder="1" applyAlignment="1" applyProtection="1">
      <alignment horizontal="right"/>
    </xf>
    <xf numFmtId="4" fontId="15" fillId="8" borderId="63" xfId="3" applyNumberFormat="1" applyFont="1" applyFill="1" applyBorder="1" applyAlignment="1" applyProtection="1">
      <alignment horizontal="right"/>
    </xf>
    <xf numFmtId="4" fontId="15" fillId="0" borderId="18" xfId="3" applyNumberFormat="1" applyFont="1" applyFill="1" applyBorder="1" applyAlignment="1" applyProtection="1">
      <alignment horizontal="right"/>
      <protection locked="0"/>
    </xf>
    <xf numFmtId="4" fontId="15" fillId="5" borderId="43" xfId="3" applyNumberFormat="1" applyFont="1" applyFill="1" applyBorder="1" applyAlignment="1" applyProtection="1">
      <alignment horizontal="right"/>
    </xf>
    <xf numFmtId="4" fontId="15" fillId="5" borderId="117" xfId="3" applyNumberFormat="1" applyFont="1" applyFill="1" applyBorder="1" applyAlignment="1" applyProtection="1">
      <alignment horizontal="right"/>
    </xf>
    <xf numFmtId="4" fontId="15" fillId="0" borderId="43" xfId="3" applyNumberFormat="1" applyFont="1" applyFill="1" applyBorder="1" applyAlignment="1" applyProtection="1">
      <alignment horizontal="right"/>
      <protection locked="0"/>
    </xf>
    <xf numFmtId="4" fontId="15" fillId="8" borderId="97" xfId="3" applyNumberFormat="1" applyFont="1" applyFill="1" applyBorder="1" applyAlignment="1" applyProtection="1">
      <alignment horizontal="right"/>
    </xf>
    <xf numFmtId="4" fontId="15" fillId="8" borderId="1" xfId="3" applyNumberFormat="1" applyFont="1" applyFill="1" applyBorder="1" applyAlignment="1" applyProtection="1">
      <alignment horizontal="right"/>
    </xf>
    <xf numFmtId="0" fontId="11" fillId="0" borderId="0" xfId="10" applyFont="1" applyAlignment="1" applyProtection="1">
      <alignment horizontal="center" vertical="center" wrapText="1"/>
    </xf>
    <xf numFmtId="0" fontId="15" fillId="0" borderId="0" xfId="10" applyFont="1" applyProtection="1"/>
    <xf numFmtId="0" fontId="11" fillId="0" borderId="0" xfId="10" applyFont="1" applyBorder="1" applyAlignment="1" applyProtection="1">
      <alignment horizontal="center" vertical="center" wrapText="1"/>
    </xf>
    <xf numFmtId="0" fontId="15" fillId="0" borderId="2" xfId="10" applyFont="1" applyBorder="1" applyProtection="1"/>
    <xf numFmtId="0" fontId="15" fillId="0" borderId="52" xfId="10" applyFont="1" applyBorder="1" applyProtection="1"/>
    <xf numFmtId="0" fontId="11" fillId="0" borderId="52" xfId="10" applyFont="1" applyBorder="1" applyAlignment="1" applyProtection="1">
      <alignment horizontal="left" vertical="top"/>
    </xf>
    <xf numFmtId="0" fontId="11" fillId="0" borderId="3" xfId="10" applyFont="1" applyBorder="1" applyAlignment="1" applyProtection="1">
      <alignment horizontal="left" vertical="top"/>
    </xf>
    <xf numFmtId="0" fontId="11" fillId="0" borderId="0" xfId="10" applyFont="1" applyBorder="1" applyAlignment="1" applyProtection="1">
      <alignment horizontal="left"/>
    </xf>
    <xf numFmtId="0" fontId="15" fillId="0" borderId="186" xfId="10" applyFont="1" applyBorder="1" applyAlignment="1" applyProtection="1">
      <alignment wrapText="1"/>
    </xf>
    <xf numFmtId="0" fontId="15" fillId="0" borderId="7" xfId="10" applyFont="1" applyBorder="1" applyAlignment="1" applyProtection="1">
      <alignment wrapText="1"/>
    </xf>
    <xf numFmtId="0" fontId="15" fillId="0" borderId="7" xfId="10" applyFont="1" applyBorder="1" applyProtection="1"/>
    <xf numFmtId="0" fontId="15" fillId="0" borderId="8" xfId="10" applyFont="1" applyBorder="1" applyProtection="1"/>
    <xf numFmtId="3" fontId="15" fillId="0" borderId="130" xfId="3" applyNumberFormat="1" applyFont="1" applyBorder="1" applyAlignment="1" applyProtection="1">
      <alignment wrapText="1"/>
    </xf>
    <xf numFmtId="3" fontId="15" fillId="0" borderId="6" xfId="3" applyNumberFormat="1" applyFont="1" applyBorder="1" applyAlignment="1" applyProtection="1">
      <alignment wrapText="1"/>
    </xf>
    <xf numFmtId="0" fontId="15" fillId="0" borderId="0" xfId="10" applyFont="1" applyFill="1" applyBorder="1" applyAlignment="1" applyProtection="1">
      <alignment wrapText="1"/>
    </xf>
    <xf numFmtId="0" fontId="38" fillId="10" borderId="0" xfId="10" applyFont="1" applyFill="1" applyBorder="1" applyAlignment="1" applyProtection="1">
      <alignment wrapText="1"/>
    </xf>
    <xf numFmtId="0" fontId="38" fillId="10" borderId="0" xfId="10" applyFont="1" applyFill="1" applyBorder="1" applyProtection="1"/>
    <xf numFmtId="0" fontId="38" fillId="10" borderId="5" xfId="10" applyFont="1" applyFill="1" applyBorder="1" applyProtection="1"/>
    <xf numFmtId="165" fontId="38" fillId="10" borderId="5" xfId="3" applyFont="1" applyFill="1" applyBorder="1" applyProtection="1"/>
    <xf numFmtId="3" fontId="38" fillId="10" borderId="4" xfId="3" applyNumberFormat="1" applyFont="1" applyFill="1" applyBorder="1" applyAlignment="1" applyProtection="1">
      <alignment horizontal="left"/>
    </xf>
    <xf numFmtId="0" fontId="15" fillId="7" borderId="0" xfId="10" applyFont="1" applyFill="1" applyBorder="1" applyProtection="1"/>
    <xf numFmtId="0" fontId="15" fillId="7" borderId="0" xfId="10" applyFont="1" applyFill="1" applyBorder="1" applyAlignment="1" applyProtection="1">
      <alignment wrapText="1"/>
    </xf>
    <xf numFmtId="0" fontId="15" fillId="7" borderId="5" xfId="10" applyFont="1" applyFill="1" applyBorder="1" applyProtection="1"/>
    <xf numFmtId="165" fontId="15" fillId="7" borderId="5" xfId="3" applyFont="1" applyFill="1" applyBorder="1" applyProtection="1"/>
    <xf numFmtId="3" fontId="15" fillId="7" borderId="4" xfId="3" applyNumberFormat="1" applyFont="1" applyFill="1" applyBorder="1" applyAlignment="1" applyProtection="1">
      <alignment horizontal="left"/>
    </xf>
    <xf numFmtId="0" fontId="11" fillId="7" borderId="0" xfId="10" applyFont="1" applyFill="1" applyBorder="1" applyProtection="1"/>
    <xf numFmtId="0" fontId="11" fillId="0" borderId="131" xfId="10" applyFont="1" applyFill="1" applyBorder="1" applyAlignment="1" applyProtection="1">
      <alignment horizontal="right"/>
    </xf>
    <xf numFmtId="3" fontId="11" fillId="0" borderId="133" xfId="3" applyNumberFormat="1" applyFont="1" applyFill="1" applyBorder="1" applyAlignment="1" applyProtection="1">
      <alignment horizontal="right"/>
    </xf>
    <xf numFmtId="0" fontId="11" fillId="7" borderId="7" xfId="10" applyFont="1" applyFill="1" applyBorder="1" applyProtection="1"/>
    <xf numFmtId="0" fontId="15" fillId="7" borderId="7" xfId="10" applyFont="1" applyFill="1" applyBorder="1" applyAlignment="1" applyProtection="1">
      <alignment wrapText="1"/>
    </xf>
    <xf numFmtId="0" fontId="15" fillId="7" borderId="7" xfId="10" applyFont="1" applyFill="1" applyBorder="1" applyProtection="1"/>
    <xf numFmtId="0" fontId="11" fillId="7" borderId="8" xfId="10" applyFont="1" applyFill="1" applyBorder="1" applyAlignment="1" applyProtection="1">
      <alignment horizontal="right"/>
    </xf>
    <xf numFmtId="3" fontId="11" fillId="7" borderId="130" xfId="3" applyNumberFormat="1" applyFont="1" applyFill="1" applyBorder="1" applyProtection="1"/>
    <xf numFmtId="3" fontId="15" fillId="7" borderId="6" xfId="3" applyNumberFormat="1" applyFont="1" applyFill="1" applyBorder="1" applyAlignment="1" applyProtection="1">
      <alignment horizontal="left"/>
    </xf>
    <xf numFmtId="1" fontId="15" fillId="0" borderId="0" xfId="10" applyNumberFormat="1" applyFont="1" applyBorder="1" applyProtection="1"/>
    <xf numFmtId="0" fontId="15" fillId="13" borderId="188" xfId="10" applyNumberFormat="1" applyFont="1" applyFill="1" applyBorder="1" applyAlignment="1" applyProtection="1">
      <alignment horizontal="left"/>
    </xf>
    <xf numFmtId="0" fontId="15" fillId="0" borderId="188" xfId="10" applyNumberFormat="1" applyFont="1" applyBorder="1" applyAlignment="1" applyProtection="1">
      <alignment horizontal="left"/>
      <protection locked="0"/>
    </xf>
    <xf numFmtId="0" fontId="15" fillId="0" borderId="0" xfId="10" applyNumberFormat="1" applyFont="1" applyBorder="1" applyAlignment="1" applyProtection="1">
      <alignment horizontal="left"/>
      <protection locked="0"/>
    </xf>
    <xf numFmtId="0" fontId="15" fillId="0" borderId="0" xfId="10" applyFont="1" applyBorder="1" applyProtection="1"/>
    <xf numFmtId="0" fontId="15" fillId="0" borderId="0" xfId="10" applyFont="1" applyAlignment="1" applyProtection="1">
      <alignment horizontal="left"/>
      <protection locked="0"/>
    </xf>
    <xf numFmtId="0" fontId="15" fillId="0" borderId="0" xfId="10" applyFont="1" applyBorder="1" applyAlignment="1" applyProtection="1">
      <alignment horizontal="left"/>
      <protection locked="0"/>
    </xf>
    <xf numFmtId="3" fontId="15" fillId="0" borderId="148" xfId="4" applyNumberFormat="1" applyFont="1" applyBorder="1" applyProtection="1">
      <protection locked="0"/>
    </xf>
    <xf numFmtId="3" fontId="15" fillId="0" borderId="149" xfId="4" applyNumberFormat="1" applyFont="1" applyBorder="1" applyProtection="1">
      <protection locked="0"/>
    </xf>
    <xf numFmtId="3" fontId="15" fillId="0" borderId="153" xfId="4" applyNumberFormat="1" applyFont="1" applyBorder="1" applyProtection="1">
      <protection locked="0"/>
    </xf>
    <xf numFmtId="3" fontId="15" fillId="0" borderId="156" xfId="4" applyNumberFormat="1" applyFont="1" applyBorder="1" applyProtection="1">
      <protection locked="0"/>
    </xf>
    <xf numFmtId="3" fontId="15" fillId="0" borderId="158" xfId="4" applyNumberFormat="1" applyFont="1" applyBorder="1" applyProtection="1">
      <protection locked="0"/>
    </xf>
    <xf numFmtId="3" fontId="15" fillId="0" borderId="160" xfId="4" applyNumberFormat="1" applyFont="1" applyBorder="1" applyProtection="1">
      <protection locked="0"/>
    </xf>
    <xf numFmtId="3" fontId="15" fillId="0" borderId="163" xfId="4" applyNumberFormat="1" applyFont="1" applyBorder="1" applyProtection="1">
      <protection locked="0"/>
    </xf>
    <xf numFmtId="3" fontId="15" fillId="0" borderId="150" xfId="4" applyNumberFormat="1" applyFont="1" applyBorder="1" applyProtection="1">
      <protection locked="0"/>
    </xf>
    <xf numFmtId="3" fontId="15" fillId="0" borderId="105" xfId="4" applyNumberFormat="1" applyFont="1" applyBorder="1" applyProtection="1">
      <protection locked="0"/>
    </xf>
    <xf numFmtId="3" fontId="15" fillId="0" borderId="154" xfId="4" applyNumberFormat="1" applyFont="1" applyBorder="1" applyProtection="1">
      <protection locked="0"/>
    </xf>
    <xf numFmtId="3" fontId="15" fillId="0" borderId="103" xfId="4" applyNumberFormat="1" applyFont="1" applyBorder="1" applyProtection="1">
      <protection locked="0"/>
    </xf>
    <xf numFmtId="3" fontId="15" fillId="0" borderId="104" xfId="4" applyNumberFormat="1" applyFont="1" applyBorder="1" applyProtection="1">
      <protection locked="0"/>
    </xf>
    <xf numFmtId="3" fontId="15" fillId="0" borderId="161" xfId="4" applyNumberFormat="1" applyFont="1" applyBorder="1" applyProtection="1">
      <protection locked="0"/>
    </xf>
    <xf numFmtId="3" fontId="15" fillId="0" borderId="102" xfId="4" applyNumberFormat="1" applyFont="1" applyBorder="1" applyProtection="1">
      <protection locked="0"/>
    </xf>
    <xf numFmtId="3" fontId="15" fillId="0" borderId="151" xfId="4" applyNumberFormat="1" applyFont="1" applyBorder="1" applyProtection="1">
      <protection locked="0"/>
    </xf>
    <xf numFmtId="3" fontId="15" fillId="0" borderId="152" xfId="4" applyNumberFormat="1" applyFont="1" applyBorder="1" applyProtection="1">
      <protection locked="0"/>
    </xf>
    <xf numFmtId="3" fontId="15" fillId="0" borderId="155" xfId="4" applyNumberFormat="1" applyFont="1" applyBorder="1" applyProtection="1">
      <protection locked="0"/>
    </xf>
    <xf numFmtId="3" fontId="15" fillId="0" borderId="157" xfId="4" applyNumberFormat="1" applyFont="1" applyBorder="1" applyProtection="1">
      <protection locked="0"/>
    </xf>
    <xf numFmtId="3" fontId="15" fillId="0" borderId="159" xfId="4" applyNumberFormat="1" applyFont="1" applyBorder="1" applyProtection="1">
      <protection locked="0"/>
    </xf>
    <xf numFmtId="3" fontId="15" fillId="0" borderId="162" xfId="4" applyNumberFormat="1" applyFont="1" applyBorder="1" applyProtection="1">
      <protection locked="0"/>
    </xf>
    <xf numFmtId="3" fontId="15" fillId="0" borderId="164" xfId="4" applyNumberFormat="1" applyFont="1" applyBorder="1" applyProtection="1">
      <protection locked="0"/>
    </xf>
    <xf numFmtId="3" fontId="15" fillId="0" borderId="167" xfId="4" applyNumberFormat="1" applyFont="1" applyBorder="1" applyProtection="1">
      <protection locked="0"/>
    </xf>
    <xf numFmtId="3" fontId="15" fillId="0" borderId="227" xfId="4" applyNumberFormat="1" applyFont="1" applyBorder="1" applyProtection="1">
      <protection locked="0"/>
    </xf>
    <xf numFmtId="3" fontId="15" fillId="0" borderId="173" xfId="4" applyNumberFormat="1" applyFont="1" applyBorder="1" applyProtection="1">
      <protection locked="0"/>
    </xf>
    <xf numFmtId="3" fontId="15" fillId="0" borderId="145" xfId="4" applyNumberFormat="1" applyFont="1" applyBorder="1" applyProtection="1">
      <protection locked="0"/>
    </xf>
    <xf numFmtId="3" fontId="15" fillId="0" borderId="146" xfId="4" applyNumberFormat="1" applyFont="1" applyBorder="1" applyProtection="1">
      <protection locked="0"/>
    </xf>
    <xf numFmtId="3" fontId="15" fillId="0" borderId="179" xfId="4" applyNumberFormat="1" applyFont="1" applyBorder="1" applyProtection="1">
      <protection locked="0"/>
    </xf>
    <xf numFmtId="3" fontId="15" fillId="0" borderId="83" xfId="4" applyNumberFormat="1" applyFont="1" applyBorder="1" applyProtection="1">
      <protection locked="0"/>
    </xf>
    <xf numFmtId="3" fontId="15" fillId="7" borderId="228" xfId="4" applyNumberFormat="1" applyFont="1" applyFill="1" applyBorder="1"/>
    <xf numFmtId="3" fontId="15" fillId="7" borderId="229" xfId="4" applyNumberFormat="1" applyFont="1" applyFill="1" applyBorder="1"/>
    <xf numFmtId="3" fontId="15" fillId="0" borderId="230" xfId="4" applyNumberFormat="1" applyFont="1" applyBorder="1" applyProtection="1">
      <protection locked="0"/>
    </xf>
    <xf numFmtId="3" fontId="15" fillId="0" borderId="229" xfId="4" applyNumberFormat="1" applyFont="1" applyBorder="1" applyProtection="1">
      <protection locked="0"/>
    </xf>
    <xf numFmtId="3" fontId="15" fillId="0" borderId="86" xfId="4" applyNumberFormat="1" applyFont="1" applyBorder="1" applyProtection="1">
      <protection locked="0"/>
    </xf>
    <xf numFmtId="3" fontId="15" fillId="0" borderId="87" xfId="4" applyNumberFormat="1" applyFont="1" applyBorder="1" applyProtection="1">
      <protection locked="0"/>
    </xf>
    <xf numFmtId="3" fontId="15" fillId="7" borderId="231" xfId="4" applyNumberFormat="1" applyFont="1" applyFill="1" applyBorder="1"/>
    <xf numFmtId="3" fontId="15" fillId="0" borderId="68" xfId="4" applyNumberFormat="1" applyFont="1" applyBorder="1" applyProtection="1">
      <protection locked="0"/>
    </xf>
    <xf numFmtId="3" fontId="15" fillId="0" borderId="165" xfId="4" applyNumberFormat="1" applyFont="1" applyBorder="1" applyProtection="1">
      <protection locked="0"/>
    </xf>
    <xf numFmtId="3" fontId="15" fillId="0" borderId="10" xfId="4" applyNumberFormat="1" applyFont="1" applyBorder="1" applyProtection="1">
      <protection locked="0"/>
    </xf>
    <xf numFmtId="3" fontId="15" fillId="0" borderId="171" xfId="4" applyNumberFormat="1" applyFont="1" applyBorder="1" applyProtection="1">
      <protection locked="0"/>
    </xf>
    <xf numFmtId="3" fontId="15" fillId="0" borderId="80" xfId="4" applyNumberFormat="1" applyFont="1" applyBorder="1" applyProtection="1">
      <protection locked="0"/>
    </xf>
    <xf numFmtId="3" fontId="15" fillId="0" borderId="81" xfId="4" applyNumberFormat="1" applyFont="1" applyBorder="1" applyProtection="1">
      <protection locked="0"/>
    </xf>
    <xf numFmtId="3" fontId="15" fillId="0" borderId="177" xfId="4" applyNumberFormat="1" applyFont="1" applyBorder="1" applyProtection="1">
      <protection locked="0"/>
    </xf>
    <xf numFmtId="3" fontId="15" fillId="0" borderId="66" xfId="4" applyNumberFormat="1" applyFont="1" applyBorder="1" applyProtection="1">
      <protection locked="0"/>
    </xf>
    <xf numFmtId="3" fontId="15" fillId="0" borderId="101" xfId="4" applyNumberFormat="1" applyFont="1" applyBorder="1" applyProtection="1">
      <protection locked="0"/>
    </xf>
    <xf numFmtId="3" fontId="15" fillId="0" borderId="172" xfId="4" applyNumberFormat="1" applyFont="1" applyBorder="1" applyProtection="1">
      <protection locked="0"/>
    </xf>
    <xf numFmtId="3" fontId="15" fillId="0" borderId="84" xfId="4" applyNumberFormat="1" applyFont="1" applyBorder="1" applyProtection="1">
      <protection locked="0"/>
    </xf>
    <xf numFmtId="3" fontId="15" fillId="0" borderId="85" xfId="4" applyNumberFormat="1" applyFont="1" applyBorder="1" applyProtection="1">
      <protection locked="0"/>
    </xf>
    <xf numFmtId="3" fontId="15" fillId="0" borderId="67" xfId="4" applyNumberFormat="1" applyFont="1" applyBorder="1" applyProtection="1">
      <protection locked="0"/>
    </xf>
    <xf numFmtId="3" fontId="15" fillId="0" borderId="13" xfId="4" applyNumberFormat="1" applyFont="1" applyBorder="1" applyProtection="1">
      <protection locked="0"/>
    </xf>
    <xf numFmtId="3" fontId="15" fillId="7" borderId="166" xfId="4" applyNumberFormat="1" applyFont="1" applyFill="1" applyBorder="1"/>
    <xf numFmtId="3" fontId="15" fillId="7" borderId="0" xfId="4" applyNumberFormat="1" applyFont="1" applyFill="1"/>
    <xf numFmtId="3" fontId="15" fillId="0" borderId="0" xfId="4" applyNumberFormat="1" applyFont="1" applyProtection="1">
      <protection locked="0"/>
    </xf>
    <xf numFmtId="3" fontId="15" fillId="7" borderId="178" xfId="4" applyNumberFormat="1" applyFont="1" applyFill="1" applyBorder="1"/>
    <xf numFmtId="3" fontId="15" fillId="13" borderId="168" xfId="4" applyNumberFormat="1" applyFont="1" applyFill="1" applyBorder="1"/>
    <xf numFmtId="3" fontId="15" fillId="13" borderId="88" xfId="4" applyNumberFormat="1" applyFont="1" applyFill="1" applyBorder="1"/>
    <xf numFmtId="3" fontId="15" fillId="13" borderId="174" xfId="4" applyNumberFormat="1" applyFont="1" applyFill="1" applyBorder="1"/>
    <xf numFmtId="3" fontId="15" fillId="13" borderId="91" xfId="4" applyNumberFormat="1" applyFont="1" applyFill="1" applyBorder="1"/>
    <xf numFmtId="3" fontId="15" fillId="13" borderId="92" xfId="4" applyNumberFormat="1" applyFont="1" applyFill="1" applyBorder="1"/>
    <xf numFmtId="3" fontId="15" fillId="13" borderId="180" xfId="4" applyNumberFormat="1" applyFont="1" applyFill="1" applyBorder="1"/>
    <xf numFmtId="3" fontId="15" fillId="13" borderId="90" xfId="4" applyNumberFormat="1" applyFont="1" applyFill="1" applyBorder="1"/>
    <xf numFmtId="3" fontId="15" fillId="13" borderId="169" xfId="4" applyNumberFormat="1" applyFont="1" applyFill="1" applyBorder="1"/>
    <xf numFmtId="3" fontId="15" fillId="13" borderId="93" xfId="4" applyNumberFormat="1" applyFont="1" applyFill="1" applyBorder="1"/>
    <xf numFmtId="3" fontId="15" fillId="13" borderId="175" xfId="4" applyNumberFormat="1" applyFont="1" applyFill="1" applyBorder="1"/>
    <xf numFmtId="3" fontId="15" fillId="13" borderId="95" xfId="4" applyNumberFormat="1" applyFont="1" applyFill="1" applyBorder="1"/>
    <xf numFmtId="3" fontId="15" fillId="13" borderId="96" xfId="4" applyNumberFormat="1" applyFont="1" applyFill="1" applyBorder="1"/>
    <xf numFmtId="3" fontId="15" fillId="13" borderId="181" xfId="4" applyNumberFormat="1" applyFont="1" applyFill="1" applyBorder="1"/>
    <xf numFmtId="3" fontId="15" fillId="13" borderId="94" xfId="4" applyNumberFormat="1" applyFont="1" applyFill="1" applyBorder="1"/>
    <xf numFmtId="3" fontId="15" fillId="13" borderId="170" xfId="4" applyNumberFormat="1" applyFont="1" applyFill="1" applyBorder="1"/>
    <xf numFmtId="3" fontId="15" fillId="13" borderId="1" xfId="4" applyNumberFormat="1" applyFont="1" applyFill="1" applyBorder="1"/>
    <xf numFmtId="3" fontId="15" fillId="13" borderId="176" xfId="4" applyNumberFormat="1" applyFont="1" applyFill="1" applyBorder="1"/>
    <xf numFmtId="3" fontId="15" fillId="13" borderId="99" xfId="4" applyNumberFormat="1" applyFont="1" applyFill="1" applyBorder="1"/>
    <xf numFmtId="3" fontId="15" fillId="13" borderId="100" xfId="4" applyNumberFormat="1" applyFont="1" applyFill="1" applyBorder="1"/>
    <xf numFmtId="3" fontId="15" fillId="13" borderId="182" xfId="4" applyNumberFormat="1" applyFont="1" applyFill="1" applyBorder="1"/>
    <xf numFmtId="3" fontId="15" fillId="13" borderId="98" xfId="4" applyNumberFormat="1" applyFont="1" applyFill="1" applyBorder="1"/>
    <xf numFmtId="0" fontId="16" fillId="0" borderId="0" xfId="0" applyFont="1" applyAlignment="1">
      <alignment horizontal="left" vertical="top" wrapText="1"/>
    </xf>
    <xf numFmtId="0" fontId="16" fillId="0" borderId="0" xfId="0" applyFont="1" applyAlignment="1">
      <alignment horizontal="left" wrapText="1"/>
    </xf>
    <xf numFmtId="3" fontId="15" fillId="0" borderId="0" xfId="10" applyNumberFormat="1" applyFont="1" applyBorder="1" applyAlignment="1" applyProtection="1">
      <alignment horizontal="right"/>
      <protection locked="0"/>
    </xf>
    <xf numFmtId="0" fontId="15" fillId="0" borderId="187" xfId="10" applyNumberFormat="1" applyFont="1" applyBorder="1" applyAlignment="1" applyProtection="1">
      <alignment horizontal="left"/>
      <protection locked="0"/>
    </xf>
    <xf numFmtId="0" fontId="15" fillId="0" borderId="0" xfId="10" applyFont="1" applyAlignment="1" applyProtection="1">
      <alignment horizontal="left"/>
    </xf>
    <xf numFmtId="0" fontId="15" fillId="0" borderId="0" xfId="10" applyFont="1" applyBorder="1" applyAlignment="1" applyProtection="1">
      <alignment horizontal="left"/>
    </xf>
    <xf numFmtId="3" fontId="15" fillId="0" borderId="0" xfId="10" applyNumberFormat="1" applyFont="1" applyAlignment="1" applyProtection="1">
      <alignment horizontal="right"/>
      <protection locked="0"/>
    </xf>
    <xf numFmtId="3" fontId="11" fillId="0" borderId="132" xfId="3" applyNumberFormat="1" applyFont="1" applyFill="1" applyBorder="1" applyAlignment="1" applyProtection="1">
      <alignment horizontal="right"/>
    </xf>
    <xf numFmtId="0" fontId="16" fillId="0" borderId="0" xfId="0" applyFont="1" applyBorder="1" applyAlignment="1">
      <alignment horizontal="left"/>
    </xf>
    <xf numFmtId="0" fontId="12" fillId="0" borderId="0" xfId="0" applyFont="1" applyAlignment="1">
      <alignment vertical="top" wrapText="1"/>
    </xf>
    <xf numFmtId="0" fontId="16" fillId="0" borderId="0" xfId="0" applyFont="1" applyBorder="1" applyAlignment="1">
      <alignment horizontal="left" vertical="center" wrapText="1"/>
    </xf>
    <xf numFmtId="0" fontId="0" fillId="0" borderId="0" xfId="0" applyAlignment="1">
      <alignment horizontal="right" vertical="top"/>
    </xf>
    <xf numFmtId="0" fontId="0" fillId="0" borderId="131" xfId="0" applyBorder="1" applyAlignment="1">
      <alignment horizontal="left" vertical="top"/>
    </xf>
    <xf numFmtId="0" fontId="0" fillId="0" borderId="0" xfId="0" applyAlignment="1">
      <alignment vertical="top"/>
    </xf>
    <xf numFmtId="0" fontId="0" fillId="0" borderId="131" xfId="0" applyBorder="1" applyAlignment="1">
      <alignment horizontal="right"/>
    </xf>
    <xf numFmtId="0" fontId="0" fillId="0" borderId="131" xfId="0" applyBorder="1" applyAlignment="1">
      <alignment horizontal="right" vertical="top"/>
    </xf>
    <xf numFmtId="0" fontId="0" fillId="0" borderId="144" xfId="0" applyBorder="1" applyAlignment="1">
      <alignment horizontal="right" vertical="top"/>
    </xf>
    <xf numFmtId="16" fontId="0" fillId="0" borderId="131" xfId="0" applyNumberFormat="1" applyBorder="1" applyAlignment="1">
      <alignment horizontal="right" vertical="top"/>
    </xf>
    <xf numFmtId="14" fontId="0" fillId="0" borderId="130" xfId="0" applyNumberFormat="1" applyBorder="1" applyAlignment="1">
      <alignment horizontal="right" vertical="top"/>
    </xf>
    <xf numFmtId="4" fontId="15" fillId="6" borderId="112" xfId="3" applyNumberFormat="1" applyFont="1" applyFill="1" applyBorder="1" applyAlignment="1" applyProtection="1">
      <alignment horizontal="right"/>
    </xf>
    <xf numFmtId="0" fontId="0" fillId="0" borderId="6" xfId="0" applyFill="1" applyBorder="1"/>
    <xf numFmtId="0" fontId="0" fillId="0" borderId="7" xfId="0" applyFill="1" applyBorder="1"/>
    <xf numFmtId="3" fontId="15" fillId="0" borderId="183" xfId="3" applyNumberFormat="1" applyFont="1" applyFill="1" applyBorder="1" applyAlignment="1" applyProtection="1">
      <alignment horizontal="right" vertical="top"/>
    </xf>
    <xf numFmtId="4" fontId="15" fillId="6" borderId="233" xfId="3" applyNumberFormat="1" applyFont="1" applyFill="1" applyBorder="1" applyAlignment="1" applyProtection="1">
      <alignment horizontal="right"/>
    </xf>
    <xf numFmtId="4" fontId="15" fillId="5" borderId="233" xfId="3" applyNumberFormat="1" applyFont="1" applyFill="1" applyBorder="1" applyAlignment="1" applyProtection="1">
      <alignment horizontal="right"/>
    </xf>
    <xf numFmtId="4" fontId="15" fillId="6" borderId="115" xfId="3" applyNumberFormat="1" applyFont="1" applyFill="1" applyBorder="1" applyAlignment="1" applyProtection="1">
      <alignment horizontal="right"/>
    </xf>
    <xf numFmtId="4" fontId="15" fillId="5" borderId="235" xfId="3" applyNumberFormat="1" applyFont="1" applyFill="1" applyBorder="1" applyAlignment="1" applyProtection="1">
      <alignment horizontal="right"/>
    </xf>
    <xf numFmtId="4" fontId="15" fillId="5" borderId="236" xfId="3" applyNumberFormat="1" applyFont="1" applyFill="1" applyBorder="1" applyAlignment="1" applyProtection="1">
      <alignment horizontal="right"/>
    </xf>
    <xf numFmtId="4" fontId="15" fillId="6" borderId="226" xfId="3" applyNumberFormat="1" applyFont="1" applyFill="1" applyBorder="1" applyAlignment="1" applyProtection="1">
      <alignment horizontal="right"/>
    </xf>
    <xf numFmtId="4" fontId="15" fillId="6" borderId="235" xfId="3" applyNumberFormat="1" applyFont="1" applyFill="1" applyBorder="1" applyAlignment="1" applyProtection="1">
      <alignment horizontal="right"/>
    </xf>
    <xf numFmtId="4" fontId="15" fillId="6" borderId="236" xfId="3" applyNumberFormat="1" applyFont="1" applyFill="1" applyBorder="1" applyAlignment="1" applyProtection="1">
      <alignment horizontal="right"/>
    </xf>
    <xf numFmtId="4" fontId="15" fillId="4" borderId="235" xfId="3" applyNumberFormat="1" applyFont="1" applyFill="1" applyBorder="1" applyAlignment="1" applyProtection="1">
      <alignment horizontal="right"/>
    </xf>
    <xf numFmtId="4" fontId="15" fillId="4" borderId="236" xfId="3" applyNumberFormat="1" applyFont="1" applyFill="1" applyBorder="1" applyAlignment="1" applyProtection="1">
      <alignment horizontal="right"/>
    </xf>
    <xf numFmtId="4" fontId="15" fillId="4" borderId="226" xfId="3" applyNumberFormat="1" applyFont="1" applyFill="1" applyBorder="1" applyAlignment="1" applyProtection="1">
      <alignment horizontal="right"/>
    </xf>
    <xf numFmtId="4" fontId="15" fillId="5" borderId="226" xfId="3" applyNumberFormat="1" applyFont="1" applyFill="1" applyBorder="1" applyAlignment="1" applyProtection="1">
      <alignment horizontal="right"/>
    </xf>
    <xf numFmtId="4" fontId="15" fillId="4" borderId="233" xfId="3" applyNumberFormat="1" applyFont="1" applyFill="1" applyBorder="1" applyAlignment="1" applyProtection="1">
      <alignment horizontal="right"/>
    </xf>
    <xf numFmtId="4" fontId="15" fillId="16" borderId="113" xfId="3" applyNumberFormat="1" applyFont="1" applyFill="1" applyBorder="1" applyAlignment="1" applyProtection="1">
      <alignment horizontal="right"/>
    </xf>
    <xf numFmtId="4" fontId="15" fillId="16" borderId="114" xfId="3" applyNumberFormat="1" applyFont="1" applyFill="1" applyBorder="1" applyAlignment="1" applyProtection="1">
      <alignment horizontal="right"/>
    </xf>
    <xf numFmtId="4" fontId="15" fillId="16" borderId="119" xfId="3" applyNumberFormat="1" applyFont="1" applyFill="1" applyBorder="1" applyAlignment="1" applyProtection="1">
      <alignment horizontal="right"/>
    </xf>
    <xf numFmtId="4" fontId="15" fillId="16" borderId="120" xfId="3" applyNumberFormat="1" applyFont="1" applyFill="1" applyBorder="1" applyAlignment="1" applyProtection="1">
      <alignment horizontal="right"/>
    </xf>
    <xf numFmtId="3" fontId="15" fillId="0" borderId="4" xfId="3" applyNumberFormat="1" applyFont="1" applyFill="1" applyBorder="1" applyAlignment="1" applyProtection="1">
      <alignment horizontal="left" wrapText="1"/>
    </xf>
    <xf numFmtId="3" fontId="15" fillId="0" borderId="0" xfId="3" applyNumberFormat="1" applyFont="1" applyFill="1" applyBorder="1" applyAlignment="1" applyProtection="1">
      <alignment horizontal="left" wrapText="1"/>
    </xf>
    <xf numFmtId="3" fontId="11" fillId="0" borderId="88" xfId="3" applyNumberFormat="1" applyFont="1" applyFill="1" applyBorder="1" applyAlignment="1" applyProtection="1">
      <alignment horizontal="left" vertical="top" wrapText="1"/>
    </xf>
    <xf numFmtId="3" fontId="15" fillId="0" borderId="88" xfId="3" applyNumberFormat="1" applyFont="1" applyFill="1" applyBorder="1" applyAlignment="1" applyProtection="1">
      <alignment vertical="top"/>
    </xf>
    <xf numFmtId="3" fontId="15" fillId="0" borderId="88" xfId="3" applyNumberFormat="1" applyFont="1" applyFill="1" applyBorder="1" applyAlignment="1" applyProtection="1">
      <alignment horizontal="right" vertical="top"/>
    </xf>
    <xf numFmtId="4" fontId="15" fillId="8" borderId="238" xfId="3" applyNumberFormat="1" applyFont="1" applyFill="1" applyBorder="1" applyAlignment="1" applyProtection="1">
      <alignment horizontal="right"/>
    </xf>
    <xf numFmtId="4" fontId="15" fillId="8" borderId="239" xfId="3" applyNumberFormat="1" applyFont="1" applyFill="1" applyBorder="1" applyAlignment="1" applyProtection="1">
      <alignment horizontal="right"/>
    </xf>
    <xf numFmtId="4" fontId="15" fillId="8" borderId="240" xfId="3" applyNumberFormat="1" applyFont="1" applyFill="1" applyBorder="1" applyAlignment="1" applyProtection="1">
      <alignment horizontal="right"/>
    </xf>
    <xf numFmtId="4" fontId="15" fillId="8" borderId="241" xfId="3" applyNumberFormat="1" applyFont="1" applyFill="1" applyBorder="1" applyAlignment="1" applyProtection="1">
      <alignment horizontal="right"/>
    </xf>
    <xf numFmtId="4" fontId="15" fillId="8" borderId="242" xfId="3" applyNumberFormat="1" applyFont="1" applyFill="1" applyBorder="1" applyAlignment="1" applyProtection="1">
      <alignment horizontal="right"/>
    </xf>
    <xf numFmtId="3" fontId="15" fillId="0" borderId="0" xfId="3" applyNumberFormat="1" applyFont="1" applyFill="1" applyBorder="1" applyAlignment="1" applyProtection="1">
      <alignment horizontal="left" wrapText="1"/>
    </xf>
    <xf numFmtId="3" fontId="15" fillId="0" borderId="0" xfId="3" applyNumberFormat="1" applyFont="1" applyFill="1" applyBorder="1" applyAlignment="1" applyProtection="1">
      <alignment horizontal="left" wrapText="1"/>
    </xf>
    <xf numFmtId="3" fontId="15" fillId="0" borderId="0" xfId="3" applyNumberFormat="1" applyFont="1" applyFill="1" applyBorder="1" applyAlignment="1" applyProtection="1"/>
    <xf numFmtId="4" fontId="15" fillId="5" borderId="232" xfId="3" applyNumberFormat="1" applyFont="1" applyFill="1" applyBorder="1" applyAlignment="1" applyProtection="1">
      <alignment horizontal="right"/>
    </xf>
    <xf numFmtId="4" fontId="15" fillId="0" borderId="232" xfId="3" applyNumberFormat="1" applyFont="1" applyFill="1" applyBorder="1" applyAlignment="1" applyProtection="1">
      <alignment horizontal="right"/>
      <protection locked="0"/>
    </xf>
    <xf numFmtId="4" fontId="15" fillId="0" borderId="110" xfId="3" applyNumberFormat="1" applyFont="1" applyFill="1" applyBorder="1" applyAlignment="1" applyProtection="1">
      <alignment horizontal="right"/>
      <protection locked="0"/>
    </xf>
    <xf numFmtId="4" fontId="15" fillId="6" borderId="243" xfId="3" applyNumberFormat="1" applyFont="1" applyFill="1" applyBorder="1" applyAlignment="1" applyProtection="1">
      <alignment horizontal="right"/>
    </xf>
    <xf numFmtId="4" fontId="15" fillId="8" borderId="244" xfId="3" applyNumberFormat="1" applyFont="1" applyFill="1" applyBorder="1" applyAlignment="1" applyProtection="1">
      <alignment horizontal="right"/>
    </xf>
    <xf numFmtId="4" fontId="15" fillId="16" borderId="233" xfId="3" applyNumberFormat="1" applyFont="1" applyFill="1" applyBorder="1" applyAlignment="1" applyProtection="1">
      <alignment horizontal="right"/>
    </xf>
    <xf numFmtId="4" fontId="15" fillId="8" borderId="110" xfId="3" applyNumberFormat="1" applyFont="1" applyFill="1" applyBorder="1" applyAlignment="1" applyProtection="1">
      <alignment horizontal="right"/>
    </xf>
    <xf numFmtId="4" fontId="15" fillId="16" borderId="234" xfId="3" applyNumberFormat="1" applyFont="1" applyFill="1" applyBorder="1" applyAlignment="1" applyProtection="1">
      <alignment horizontal="right"/>
    </xf>
    <xf numFmtId="4" fontId="15" fillId="8" borderId="245" xfId="3" applyNumberFormat="1" applyFont="1" applyFill="1" applyBorder="1" applyAlignment="1" applyProtection="1">
      <alignment horizontal="right"/>
    </xf>
    <xf numFmtId="4" fontId="15" fillId="0" borderId="246" xfId="3" applyNumberFormat="1" applyFont="1" applyFill="1" applyBorder="1" applyAlignment="1" applyProtection="1">
      <alignment horizontal="right"/>
      <protection locked="0"/>
    </xf>
    <xf numFmtId="4" fontId="15" fillId="0" borderId="247" xfId="3" applyNumberFormat="1" applyFont="1" applyFill="1" applyBorder="1" applyAlignment="1" applyProtection="1">
      <alignment horizontal="right"/>
      <protection locked="0"/>
    </xf>
    <xf numFmtId="4" fontId="15" fillId="5" borderId="248" xfId="3" applyNumberFormat="1" applyFont="1" applyFill="1" applyBorder="1" applyAlignment="1" applyProtection="1">
      <alignment horizontal="right"/>
    </xf>
    <xf numFmtId="4" fontId="15" fillId="5" borderId="249" xfId="3" applyNumberFormat="1" applyFont="1" applyFill="1" applyBorder="1" applyAlignment="1" applyProtection="1">
      <alignment horizontal="right"/>
    </xf>
    <xf numFmtId="4" fontId="15" fillId="0" borderId="250" xfId="3" applyNumberFormat="1" applyFont="1" applyFill="1" applyBorder="1" applyAlignment="1" applyProtection="1">
      <alignment horizontal="right"/>
      <protection locked="0"/>
    </xf>
    <xf numFmtId="4" fontId="15" fillId="0" borderId="251" xfId="3" applyNumberFormat="1" applyFont="1" applyFill="1" applyBorder="1" applyAlignment="1" applyProtection="1">
      <alignment horizontal="right"/>
      <protection locked="0"/>
    </xf>
    <xf numFmtId="4" fontId="15" fillId="5" borderId="252" xfId="3" applyNumberFormat="1" applyFont="1" applyFill="1" applyBorder="1" applyAlignment="1" applyProtection="1">
      <alignment horizontal="right"/>
    </xf>
    <xf numFmtId="4" fontId="15" fillId="5" borderId="253" xfId="3" applyNumberFormat="1" applyFont="1" applyFill="1" applyBorder="1" applyAlignment="1" applyProtection="1">
      <alignment horizontal="right"/>
    </xf>
    <xf numFmtId="4" fontId="15" fillId="5" borderId="254" xfId="3" applyNumberFormat="1" applyFont="1" applyFill="1" applyBorder="1" applyAlignment="1" applyProtection="1">
      <alignment horizontal="right"/>
    </xf>
    <xf numFmtId="4" fontId="15" fillId="5" borderId="255" xfId="3" applyNumberFormat="1" applyFont="1" applyFill="1" applyBorder="1" applyAlignment="1" applyProtection="1">
      <alignment horizontal="right"/>
    </xf>
    <xf numFmtId="4" fontId="15" fillId="8" borderId="256" xfId="3" applyNumberFormat="1" applyFont="1" applyFill="1" applyBorder="1" applyAlignment="1" applyProtection="1">
      <alignment horizontal="right"/>
    </xf>
    <xf numFmtId="4" fontId="15" fillId="8" borderId="257" xfId="3" applyNumberFormat="1" applyFont="1" applyFill="1" applyBorder="1" applyAlignment="1" applyProtection="1">
      <alignment horizontal="right"/>
    </xf>
    <xf numFmtId="4" fontId="15" fillId="8" borderId="260" xfId="3" applyNumberFormat="1" applyFont="1" applyFill="1" applyBorder="1" applyAlignment="1" applyProtection="1">
      <alignment horizontal="right"/>
    </xf>
    <xf numFmtId="4" fontId="15" fillId="8" borderId="261" xfId="3" applyNumberFormat="1" applyFont="1" applyFill="1" applyBorder="1" applyAlignment="1" applyProtection="1">
      <alignment horizontal="right"/>
    </xf>
    <xf numFmtId="4" fontId="15" fillId="8" borderId="250" xfId="3" applyNumberFormat="1" applyFont="1" applyFill="1" applyBorder="1" applyAlignment="1" applyProtection="1">
      <alignment horizontal="right"/>
    </xf>
    <xf numFmtId="4" fontId="15" fillId="8" borderId="251" xfId="3" applyNumberFormat="1" applyFont="1" applyFill="1" applyBorder="1" applyAlignment="1" applyProtection="1">
      <alignment horizontal="right"/>
    </xf>
    <xf numFmtId="4" fontId="15" fillId="0" borderId="256" xfId="3" applyNumberFormat="1" applyFont="1" applyFill="1" applyBorder="1" applyAlignment="1" applyProtection="1">
      <alignment horizontal="right"/>
      <protection locked="0"/>
    </xf>
    <xf numFmtId="4" fontId="15" fillId="0" borderId="257" xfId="3" applyNumberFormat="1" applyFont="1" applyFill="1" applyBorder="1" applyAlignment="1" applyProtection="1">
      <alignment horizontal="right"/>
      <protection locked="0"/>
    </xf>
    <xf numFmtId="4" fontId="15" fillId="0" borderId="117" xfId="3" applyNumberFormat="1" applyFont="1" applyFill="1" applyBorder="1" applyAlignment="1" applyProtection="1">
      <alignment horizontal="right"/>
      <protection locked="0"/>
    </xf>
    <xf numFmtId="4" fontId="15" fillId="0" borderId="254" xfId="3" applyNumberFormat="1" applyFont="1" applyFill="1" applyBorder="1" applyAlignment="1" applyProtection="1">
      <alignment horizontal="right"/>
      <protection locked="0"/>
    </xf>
    <xf numFmtId="4" fontId="15" fillId="0" borderId="255" xfId="3" applyNumberFormat="1" applyFont="1" applyFill="1" applyBorder="1" applyAlignment="1" applyProtection="1">
      <alignment horizontal="right"/>
      <protection locked="0"/>
    </xf>
    <xf numFmtId="4" fontId="15" fillId="0" borderId="252" xfId="3" applyNumberFormat="1" applyFont="1" applyFill="1" applyBorder="1" applyAlignment="1" applyProtection="1">
      <alignment horizontal="right"/>
      <protection locked="0"/>
    </xf>
    <xf numFmtId="4" fontId="15" fillId="0" borderId="253" xfId="3" applyNumberFormat="1" applyFont="1" applyFill="1" applyBorder="1" applyAlignment="1" applyProtection="1">
      <alignment horizontal="right"/>
      <protection locked="0"/>
    </xf>
    <xf numFmtId="4" fontId="15" fillId="0" borderId="237" xfId="3" applyNumberFormat="1" applyFont="1" applyFill="1" applyBorder="1" applyAlignment="1" applyProtection="1">
      <alignment horizontal="right"/>
      <protection locked="0"/>
    </xf>
    <xf numFmtId="4" fontId="15" fillId="0" borderId="258" xfId="3" applyNumberFormat="1" applyFont="1" applyFill="1" applyBorder="1" applyAlignment="1" applyProtection="1">
      <alignment horizontal="right"/>
      <protection locked="0"/>
    </xf>
    <xf numFmtId="4" fontId="15" fillId="0" borderId="259" xfId="3" applyNumberFormat="1" applyFont="1" applyFill="1" applyBorder="1" applyAlignment="1" applyProtection="1">
      <alignment horizontal="right"/>
      <protection locked="0"/>
    </xf>
    <xf numFmtId="4" fontId="15" fillId="8" borderId="254" xfId="3" applyNumberFormat="1" applyFont="1" applyFill="1" applyBorder="1" applyAlignment="1" applyProtection="1">
      <alignment horizontal="right"/>
    </xf>
    <xf numFmtId="4" fontId="15" fillId="8" borderId="255" xfId="3" applyNumberFormat="1" applyFont="1" applyFill="1" applyBorder="1" applyAlignment="1" applyProtection="1">
      <alignment horizontal="right"/>
    </xf>
    <xf numFmtId="4" fontId="15" fillId="8" borderId="252" xfId="3" applyNumberFormat="1" applyFont="1" applyFill="1" applyBorder="1" applyAlignment="1" applyProtection="1">
      <alignment horizontal="right"/>
    </xf>
    <xf numFmtId="4" fontId="15" fillId="8" borderId="253" xfId="3" applyNumberFormat="1" applyFont="1" applyFill="1" applyBorder="1" applyAlignment="1" applyProtection="1">
      <alignment horizontal="right"/>
    </xf>
    <xf numFmtId="4" fontId="15" fillId="8" borderId="262" xfId="3" applyNumberFormat="1" applyFont="1" applyFill="1" applyBorder="1" applyAlignment="1" applyProtection="1">
      <alignment horizontal="right"/>
    </xf>
    <xf numFmtId="4" fontId="15" fillId="8" borderId="263" xfId="3" applyNumberFormat="1" applyFont="1" applyFill="1" applyBorder="1" applyAlignment="1" applyProtection="1">
      <alignment horizontal="right"/>
    </xf>
    <xf numFmtId="4" fontId="15" fillId="8" borderId="264" xfId="3" applyNumberFormat="1" applyFont="1" applyFill="1" applyBorder="1" applyAlignment="1" applyProtection="1">
      <alignment horizontal="right"/>
    </xf>
    <xf numFmtId="4" fontId="15" fillId="8" borderId="265" xfId="3" applyNumberFormat="1" applyFont="1" applyFill="1" applyBorder="1" applyAlignment="1" applyProtection="1">
      <alignment horizontal="right"/>
    </xf>
    <xf numFmtId="4" fontId="15" fillId="8" borderId="266" xfId="3" applyNumberFormat="1" applyFont="1" applyFill="1" applyBorder="1" applyAlignment="1" applyProtection="1">
      <alignment horizontal="right"/>
    </xf>
    <xf numFmtId="4" fontId="15" fillId="4" borderId="11" xfId="3" applyNumberFormat="1" applyFont="1" applyFill="1" applyBorder="1" applyAlignment="1" applyProtection="1">
      <alignment horizontal="right"/>
    </xf>
    <xf numFmtId="4" fontId="15" fillId="8" borderId="267" xfId="3" applyNumberFormat="1" applyFont="1" applyFill="1" applyBorder="1" applyAlignment="1" applyProtection="1">
      <alignment horizontal="right"/>
    </xf>
    <xf numFmtId="4" fontId="15" fillId="4" borderId="267" xfId="3" applyNumberFormat="1" applyFont="1" applyFill="1" applyBorder="1" applyAlignment="1" applyProtection="1">
      <alignment horizontal="right"/>
    </xf>
    <xf numFmtId="4" fontId="15" fillId="8" borderId="268" xfId="3" applyNumberFormat="1" applyFont="1" applyFill="1" applyBorder="1" applyAlignment="1" applyProtection="1">
      <alignment horizontal="right"/>
    </xf>
    <xf numFmtId="4" fontId="15" fillId="8" borderId="11" xfId="3" applyNumberFormat="1" applyFont="1" applyFill="1" applyBorder="1" applyAlignment="1" applyProtection="1">
      <alignment horizontal="right"/>
    </xf>
    <xf numFmtId="4" fontId="15" fillId="8" borderId="7" xfId="3" applyNumberFormat="1" applyFont="1" applyFill="1" applyBorder="1" applyAlignment="1" applyProtection="1">
      <alignment horizontal="right"/>
    </xf>
    <xf numFmtId="4" fontId="15" fillId="8" borderId="269" xfId="3" applyNumberFormat="1" applyFont="1" applyFill="1" applyBorder="1" applyAlignment="1" applyProtection="1">
      <alignment horizontal="right"/>
    </xf>
    <xf numFmtId="4" fontId="15" fillId="4" borderId="270" xfId="3" applyNumberFormat="1" applyFont="1" applyFill="1" applyBorder="1" applyAlignment="1" applyProtection="1">
      <alignment horizontal="right"/>
    </xf>
    <xf numFmtId="4" fontId="15" fillId="8" borderId="271" xfId="3" applyNumberFormat="1" applyFont="1" applyFill="1" applyBorder="1" applyAlignment="1" applyProtection="1">
      <alignment horizontal="right"/>
    </xf>
    <xf numFmtId="4" fontId="15" fillId="4" borderId="271" xfId="3" applyNumberFormat="1" applyFont="1" applyFill="1" applyBorder="1" applyAlignment="1" applyProtection="1">
      <alignment horizontal="right"/>
    </xf>
    <xf numFmtId="4" fontId="15" fillId="8" borderId="270" xfId="3" applyNumberFormat="1" applyFont="1" applyFill="1" applyBorder="1" applyAlignment="1" applyProtection="1">
      <alignment horizontal="right"/>
    </xf>
    <xf numFmtId="4" fontId="15" fillId="8" borderId="273" xfId="3" applyNumberFormat="1" applyFont="1" applyFill="1" applyBorder="1" applyAlignment="1" applyProtection="1">
      <alignment horizontal="right"/>
    </xf>
    <xf numFmtId="4" fontId="15" fillId="8" borderId="274" xfId="3" applyNumberFormat="1" applyFont="1" applyFill="1" applyBorder="1" applyAlignment="1" applyProtection="1">
      <alignment horizontal="right"/>
    </xf>
    <xf numFmtId="165" fontId="15" fillId="0" borderId="68" xfId="3" applyFont="1" applyFill="1" applyBorder="1" applyAlignment="1" applyProtection="1">
      <alignment horizontal="right"/>
    </xf>
    <xf numFmtId="4" fontId="15" fillId="8" borderId="237" xfId="3" applyNumberFormat="1" applyFont="1" applyFill="1" applyBorder="1" applyAlignment="1" applyProtection="1">
      <alignment horizontal="right"/>
    </xf>
    <xf numFmtId="4" fontId="15" fillId="8" borderId="272" xfId="3" applyNumberFormat="1" applyFont="1" applyFill="1" applyBorder="1" applyAlignment="1" applyProtection="1">
      <alignment horizontal="right"/>
    </xf>
    <xf numFmtId="4" fontId="15" fillId="8" borderId="118" xfId="3" applyNumberFormat="1" applyFont="1" applyFill="1" applyBorder="1" applyAlignment="1" applyProtection="1">
      <alignment horizontal="right"/>
    </xf>
    <xf numFmtId="4" fontId="15" fillId="0" borderId="0" xfId="3" applyNumberFormat="1" applyFont="1" applyFill="1" applyBorder="1" applyAlignment="1" applyProtection="1">
      <alignment horizontal="right"/>
      <protection locked="0"/>
    </xf>
    <xf numFmtId="4" fontId="15" fillId="0" borderId="10" xfId="3" applyNumberFormat="1" applyFont="1" applyFill="1" applyBorder="1" applyAlignment="1" applyProtection="1">
      <alignment horizontal="right"/>
      <protection locked="0"/>
    </xf>
    <xf numFmtId="4" fontId="15" fillId="8" borderId="88" xfId="3" applyNumberFormat="1" applyFont="1" applyFill="1" applyBorder="1" applyAlignment="1" applyProtection="1">
      <alignment horizontal="right"/>
    </xf>
    <xf numFmtId="4" fontId="15" fillId="8" borderId="13" xfId="3" applyNumberFormat="1" applyFont="1" applyFill="1" applyBorder="1" applyAlignment="1" applyProtection="1">
      <alignment horizontal="right"/>
    </xf>
    <xf numFmtId="4" fontId="15" fillId="8" borderId="14" xfId="3" applyNumberFormat="1" applyFont="1" applyFill="1" applyBorder="1" applyAlignment="1" applyProtection="1">
      <alignment horizontal="right"/>
    </xf>
    <xf numFmtId="4" fontId="15" fillId="8" borderId="275" xfId="3" applyNumberFormat="1" applyFont="1" applyFill="1" applyBorder="1" applyAlignment="1" applyProtection="1">
      <alignment horizontal="right"/>
    </xf>
    <xf numFmtId="4" fontId="15" fillId="8" borderId="276" xfId="3" applyNumberFormat="1" applyFont="1" applyFill="1" applyBorder="1" applyAlignment="1" applyProtection="1">
      <alignment horizontal="right"/>
    </xf>
    <xf numFmtId="4" fontId="15" fillId="0" borderId="277" xfId="3" applyNumberFormat="1" applyFont="1" applyFill="1" applyBorder="1" applyAlignment="1" applyProtection="1">
      <alignment horizontal="right"/>
      <protection locked="0"/>
    </xf>
    <xf numFmtId="4" fontId="15" fillId="8" borderId="278" xfId="3" applyNumberFormat="1" applyFont="1" applyFill="1" applyBorder="1" applyAlignment="1" applyProtection="1">
      <alignment horizontal="right"/>
    </xf>
    <xf numFmtId="4" fontId="15" fillId="8" borderId="248" xfId="3" applyNumberFormat="1" applyFont="1" applyFill="1" applyBorder="1" applyAlignment="1" applyProtection="1">
      <alignment horizontal="right"/>
    </xf>
    <xf numFmtId="4" fontId="15" fillId="8" borderId="279" xfId="3" applyNumberFormat="1" applyFont="1" applyFill="1" applyBorder="1" applyAlignment="1" applyProtection="1">
      <alignment horizontal="right"/>
    </xf>
    <xf numFmtId="4" fontId="15" fillId="5" borderId="280" xfId="3" applyNumberFormat="1" applyFont="1" applyFill="1" applyBorder="1" applyAlignment="1" applyProtection="1">
      <alignment horizontal="right"/>
    </xf>
    <xf numFmtId="4" fontId="15" fillId="0" borderId="281" xfId="3" applyNumberFormat="1" applyFont="1" applyFill="1" applyBorder="1" applyAlignment="1" applyProtection="1">
      <alignment horizontal="right"/>
      <protection locked="0"/>
    </xf>
    <xf numFmtId="4" fontId="15" fillId="0" borderId="282" xfId="3" applyNumberFormat="1" applyFont="1" applyFill="1" applyBorder="1" applyAlignment="1" applyProtection="1">
      <alignment horizontal="right"/>
      <protection locked="0"/>
    </xf>
    <xf numFmtId="4" fontId="15" fillId="5" borderId="275" xfId="3" applyNumberFormat="1" applyFont="1" applyFill="1" applyBorder="1" applyAlignment="1" applyProtection="1">
      <alignment horizontal="right"/>
    </xf>
    <xf numFmtId="4" fontId="15" fillId="8" borderId="283" xfId="3" applyNumberFormat="1" applyFont="1" applyFill="1" applyBorder="1" applyAlignment="1" applyProtection="1">
      <alignment horizontal="right"/>
    </xf>
    <xf numFmtId="4" fontId="15" fillId="0" borderId="280" xfId="3" applyNumberFormat="1" applyFont="1" applyFill="1" applyBorder="1" applyAlignment="1" applyProtection="1">
      <alignment horizontal="right"/>
      <protection locked="0"/>
    </xf>
    <xf numFmtId="4" fontId="15" fillId="0" borderId="275" xfId="3" applyNumberFormat="1" applyFont="1" applyFill="1" applyBorder="1" applyAlignment="1" applyProtection="1">
      <alignment horizontal="right"/>
      <protection locked="0"/>
    </xf>
    <xf numFmtId="4" fontId="15" fillId="0" borderId="272" xfId="3" applyNumberFormat="1" applyFont="1" applyFill="1" applyBorder="1" applyAlignment="1" applyProtection="1">
      <alignment horizontal="right"/>
      <protection locked="0"/>
    </xf>
    <xf numFmtId="4" fontId="15" fillId="8" borderId="284" xfId="3" applyNumberFormat="1" applyFont="1" applyFill="1" applyBorder="1" applyAlignment="1" applyProtection="1">
      <alignment horizontal="right"/>
    </xf>
    <xf numFmtId="0" fontId="0" fillId="0" borderId="65" xfId="0" applyFill="1" applyBorder="1"/>
    <xf numFmtId="0" fontId="0" fillId="0" borderId="10" xfId="0" applyFill="1" applyBorder="1"/>
    <xf numFmtId="0" fontId="0" fillId="0" borderId="59" xfId="0" applyFill="1" applyBorder="1"/>
    <xf numFmtId="0" fontId="0" fillId="0" borderId="0" xfId="0" applyFill="1" applyBorder="1"/>
    <xf numFmtId="0" fontId="0" fillId="0" borderId="4" xfId="0" applyFill="1" applyBorder="1"/>
    <xf numFmtId="0" fontId="0" fillId="0" borderId="5" xfId="0" applyFill="1" applyBorder="1"/>
    <xf numFmtId="0" fontId="0" fillId="0" borderId="8" xfId="0" applyFill="1" applyBorder="1"/>
    <xf numFmtId="0" fontId="0" fillId="0" borderId="89" xfId="0" applyFill="1" applyBorder="1"/>
    <xf numFmtId="0" fontId="0" fillId="0" borderId="88" xfId="0" applyFill="1" applyBorder="1"/>
    <xf numFmtId="0" fontId="0" fillId="0" borderId="142" xfId="0" applyFill="1" applyBorder="1"/>
    <xf numFmtId="4" fontId="15" fillId="16" borderId="285" xfId="3" applyNumberFormat="1" applyFont="1" applyFill="1" applyBorder="1" applyAlignment="1" applyProtection="1">
      <alignment horizontal="right"/>
    </xf>
    <xf numFmtId="4" fontId="15" fillId="4" borderId="286" xfId="3" applyNumberFormat="1" applyFont="1" applyFill="1" applyBorder="1" applyAlignment="1" applyProtection="1">
      <alignment horizontal="right"/>
    </xf>
    <xf numFmtId="4" fontId="15" fillId="4" borderId="285" xfId="3" applyNumberFormat="1" applyFont="1" applyFill="1" applyBorder="1" applyAlignment="1" applyProtection="1">
      <alignment horizontal="right"/>
    </xf>
    <xf numFmtId="4" fontId="15" fillId="16" borderId="288" xfId="3" applyNumberFormat="1" applyFont="1" applyFill="1" applyBorder="1" applyAlignment="1" applyProtection="1">
      <alignment horizontal="right"/>
    </xf>
    <xf numFmtId="3" fontId="15" fillId="0" borderId="14" xfId="3" applyNumberFormat="1" applyFont="1" applyFill="1" applyBorder="1" applyProtection="1"/>
    <xf numFmtId="3" fontId="15" fillId="0" borderId="14" xfId="3" applyNumberFormat="1" applyFont="1" applyFill="1" applyBorder="1" applyAlignment="1" applyProtection="1">
      <alignment horizontal="right"/>
    </xf>
    <xf numFmtId="4" fontId="15" fillId="8" borderId="45" xfId="3" applyNumberFormat="1" applyFont="1" applyFill="1" applyBorder="1" applyAlignment="1" applyProtection="1">
      <alignment horizontal="right"/>
    </xf>
    <xf numFmtId="4" fontId="15" fillId="8" borderId="290" xfId="3" applyNumberFormat="1" applyFont="1" applyFill="1" applyBorder="1" applyAlignment="1" applyProtection="1">
      <alignment horizontal="right"/>
    </xf>
    <xf numFmtId="4" fontId="15" fillId="8" borderId="125" xfId="3" applyNumberFormat="1" applyFont="1" applyFill="1" applyBorder="1" applyAlignment="1" applyProtection="1">
      <alignment horizontal="right"/>
    </xf>
    <xf numFmtId="4" fontId="15" fillId="8" borderId="47" xfId="3" applyNumberFormat="1" applyFont="1" applyFill="1" applyBorder="1" applyAlignment="1" applyProtection="1">
      <alignment horizontal="right"/>
    </xf>
    <xf numFmtId="4" fontId="15" fillId="8" borderId="67" xfId="3" applyNumberFormat="1" applyFont="1" applyFill="1" applyBorder="1" applyAlignment="1" applyProtection="1">
      <alignment horizontal="right"/>
    </xf>
    <xf numFmtId="4" fontId="15" fillId="8" borderId="287" xfId="3" applyNumberFormat="1" applyFont="1" applyFill="1" applyBorder="1" applyAlignment="1" applyProtection="1">
      <alignment horizontal="right"/>
    </xf>
    <xf numFmtId="4" fontId="15" fillId="8" borderId="289" xfId="3" applyNumberFormat="1" applyFont="1" applyFill="1" applyBorder="1" applyAlignment="1" applyProtection="1">
      <alignment horizontal="right"/>
    </xf>
    <xf numFmtId="0" fontId="0" fillId="0" borderId="0" xfId="0" applyAlignment="1"/>
    <xf numFmtId="4" fontId="15" fillId="0" borderId="109" xfId="3" applyNumberFormat="1" applyFont="1" applyFill="1" applyBorder="1" applyAlignment="1" applyProtection="1">
      <alignment horizontal="right"/>
    </xf>
    <xf numFmtId="4" fontId="15" fillId="0" borderId="18" xfId="3" applyNumberFormat="1" applyFont="1" applyFill="1" applyBorder="1" applyAlignment="1" applyProtection="1">
      <alignment horizontal="right"/>
    </xf>
    <xf numFmtId="4" fontId="15" fillId="0" borderId="108" xfId="3" applyNumberFormat="1" applyFont="1" applyFill="1" applyBorder="1" applyAlignment="1" applyProtection="1">
      <alignment horizontal="right"/>
    </xf>
    <xf numFmtId="4" fontId="15" fillId="0" borderId="117" xfId="3" applyNumberFormat="1" applyFont="1" applyFill="1" applyBorder="1" applyAlignment="1" applyProtection="1">
      <alignment horizontal="right"/>
    </xf>
    <xf numFmtId="4" fontId="15" fillId="0" borderId="15" xfId="3" applyNumberFormat="1" applyFont="1" applyFill="1" applyBorder="1" applyAlignment="1" applyProtection="1">
      <alignment horizontal="right"/>
    </xf>
    <xf numFmtId="4" fontId="15" fillId="0" borderId="115" xfId="3" applyNumberFormat="1" applyFont="1" applyFill="1" applyBorder="1" applyAlignment="1" applyProtection="1">
      <alignment horizontal="right"/>
    </xf>
    <xf numFmtId="0" fontId="0" fillId="0" borderId="291" xfId="0" applyBorder="1"/>
    <xf numFmtId="0" fontId="0" fillId="0" borderId="89" xfId="0" applyBorder="1"/>
    <xf numFmtId="0" fontId="0" fillId="0" borderId="292" xfId="0" applyBorder="1"/>
    <xf numFmtId="0" fontId="0" fillId="0" borderId="75" xfId="0" applyBorder="1"/>
    <xf numFmtId="0" fontId="0" fillId="0" borderId="76" xfId="0" applyBorder="1"/>
    <xf numFmtId="0" fontId="0" fillId="0" borderId="73" xfId="0" applyBorder="1"/>
    <xf numFmtId="0" fontId="0" fillId="0" borderId="293" xfId="0" applyBorder="1"/>
    <xf numFmtId="0" fontId="0" fillId="0" borderId="137" xfId="0" applyBorder="1"/>
    <xf numFmtId="0" fontId="0" fillId="0" borderId="225" xfId="0" applyBorder="1"/>
    <xf numFmtId="0" fontId="0" fillId="0" borderId="294" xfId="0" applyBorder="1"/>
    <xf numFmtId="4" fontId="0" fillId="0" borderId="291" xfId="0" applyNumberFormat="1" applyBorder="1"/>
    <xf numFmtId="0" fontId="17" fillId="0" borderId="0" xfId="0" applyFont="1" applyAlignment="1">
      <alignment horizontal="right"/>
    </xf>
    <xf numFmtId="4" fontId="0" fillId="0" borderId="142" xfId="0" applyNumberFormat="1" applyBorder="1"/>
    <xf numFmtId="4" fontId="0" fillId="0" borderId="74" xfId="0" applyNumberFormat="1" applyBorder="1"/>
    <xf numFmtId="4" fontId="0" fillId="0" borderId="77" xfId="0" applyNumberFormat="1" applyBorder="1"/>
    <xf numFmtId="3" fontId="15" fillId="0" borderId="4" xfId="3" applyNumberFormat="1" applyFont="1" applyFill="1" applyBorder="1" applyAlignment="1" applyProtection="1">
      <alignment horizontal="left" wrapText="1"/>
    </xf>
    <xf numFmtId="3" fontId="15" fillId="0" borderId="0" xfId="3" applyNumberFormat="1" applyFont="1" applyFill="1" applyBorder="1" applyAlignment="1" applyProtection="1">
      <alignment horizontal="left" wrapText="1"/>
    </xf>
    <xf numFmtId="4" fontId="15" fillId="0" borderId="277" xfId="3" applyNumberFormat="1" applyFont="1" applyFill="1" applyBorder="1" applyAlignment="1" applyProtection="1">
      <alignment horizontal="right"/>
    </xf>
    <xf numFmtId="4" fontId="15" fillId="0" borderId="10" xfId="3" applyNumberFormat="1" applyFont="1" applyFill="1" applyBorder="1" applyAlignment="1" applyProtection="1">
      <alignment horizontal="right"/>
    </xf>
    <xf numFmtId="4" fontId="15" fillId="0" borderId="112" xfId="3" applyNumberFormat="1" applyFont="1" applyFill="1" applyBorder="1" applyAlignment="1" applyProtection="1">
      <alignment horizontal="right"/>
    </xf>
    <xf numFmtId="4" fontId="15" fillId="0" borderId="43" xfId="3" applyNumberFormat="1" applyFont="1" applyFill="1" applyBorder="1" applyAlignment="1" applyProtection="1">
      <alignment horizontal="right"/>
    </xf>
    <xf numFmtId="4" fontId="15" fillId="0" borderId="250" xfId="3" applyNumberFormat="1" applyFont="1" applyFill="1" applyBorder="1" applyAlignment="1" applyProtection="1">
      <alignment horizontal="right"/>
    </xf>
    <xf numFmtId="4" fontId="15" fillId="0" borderId="282" xfId="3" applyNumberFormat="1" applyFont="1" applyFill="1" applyBorder="1" applyAlignment="1" applyProtection="1">
      <alignment horizontal="right"/>
    </xf>
    <xf numFmtId="4" fontId="15" fillId="0" borderId="256" xfId="3" applyNumberFormat="1" applyFont="1" applyFill="1" applyBorder="1" applyAlignment="1" applyProtection="1">
      <alignment horizontal="right"/>
    </xf>
    <xf numFmtId="4" fontId="15" fillId="0" borderId="281" xfId="3" applyNumberFormat="1" applyFont="1" applyFill="1" applyBorder="1" applyAlignment="1" applyProtection="1">
      <alignment horizontal="right"/>
    </xf>
    <xf numFmtId="4" fontId="15" fillId="0" borderId="254" xfId="3" applyNumberFormat="1" applyFont="1" applyFill="1" applyBorder="1" applyAlignment="1" applyProtection="1">
      <alignment horizontal="right"/>
    </xf>
    <xf numFmtId="4" fontId="15" fillId="0" borderId="280" xfId="3" applyNumberFormat="1" applyFont="1" applyFill="1" applyBorder="1" applyAlignment="1" applyProtection="1">
      <alignment horizontal="right"/>
    </xf>
    <xf numFmtId="4" fontId="15" fillId="0" borderId="111" xfId="3" applyNumberFormat="1" applyFont="1" applyFill="1" applyBorder="1" applyAlignment="1" applyProtection="1">
      <alignment horizontal="right"/>
    </xf>
    <xf numFmtId="4" fontId="15" fillId="0" borderId="252" xfId="3" applyNumberFormat="1" applyFont="1" applyFill="1" applyBorder="1" applyAlignment="1" applyProtection="1">
      <alignment horizontal="right"/>
    </xf>
    <xf numFmtId="4" fontId="15" fillId="0" borderId="275" xfId="3" applyNumberFormat="1" applyFont="1" applyFill="1" applyBorder="1" applyAlignment="1" applyProtection="1">
      <alignment horizontal="right"/>
    </xf>
    <xf numFmtId="4" fontId="15" fillId="0" borderId="33" xfId="3" applyNumberFormat="1" applyFont="1" applyFill="1" applyBorder="1" applyAlignment="1" applyProtection="1">
      <alignment horizontal="right"/>
    </xf>
    <xf numFmtId="4" fontId="15" fillId="0" borderId="237" xfId="3" applyNumberFormat="1" applyFont="1" applyFill="1" applyBorder="1" applyAlignment="1" applyProtection="1">
      <alignment horizontal="right"/>
    </xf>
    <xf numFmtId="4" fontId="15" fillId="0" borderId="272" xfId="3" applyNumberFormat="1" applyFont="1" applyFill="1" applyBorder="1" applyAlignment="1" applyProtection="1">
      <alignment horizontal="right"/>
    </xf>
    <xf numFmtId="4" fontId="15" fillId="0" borderId="0" xfId="3" applyNumberFormat="1" applyFont="1" applyFill="1" applyBorder="1" applyAlignment="1" applyProtection="1">
      <alignment horizontal="right"/>
    </xf>
    <xf numFmtId="4" fontId="0" fillId="5" borderId="65" xfId="0" applyNumberFormat="1" applyFill="1" applyBorder="1"/>
    <xf numFmtId="4" fontId="0" fillId="5" borderId="59" xfId="0" applyNumberFormat="1" applyFill="1" applyBorder="1"/>
    <xf numFmtId="0" fontId="0" fillId="5" borderId="65" xfId="0" applyFill="1" applyBorder="1"/>
    <xf numFmtId="0" fontId="0" fillId="5" borderId="59" xfId="0" applyFill="1" applyBorder="1"/>
    <xf numFmtId="4" fontId="0" fillId="5" borderId="6" xfId="0" applyNumberFormat="1" applyFill="1" applyBorder="1"/>
    <xf numFmtId="4" fontId="0" fillId="5" borderId="8" xfId="0" applyNumberFormat="1" applyFill="1" applyBorder="1"/>
    <xf numFmtId="0" fontId="0" fillId="5" borderId="6" xfId="0" applyFill="1" applyBorder="1"/>
    <xf numFmtId="0" fontId="0" fillId="5" borderId="8" xfId="0" applyFill="1" applyBorder="1"/>
    <xf numFmtId="0" fontId="0" fillId="5" borderId="133" xfId="0" applyFill="1" applyBorder="1"/>
    <xf numFmtId="0" fontId="0" fillId="5" borderId="132" xfId="0" applyFill="1" applyBorder="1"/>
    <xf numFmtId="0" fontId="0" fillId="5" borderId="131" xfId="0" applyFill="1" applyBorder="1"/>
    <xf numFmtId="0" fontId="0" fillId="5" borderId="10" xfId="0" applyFill="1" applyBorder="1"/>
    <xf numFmtId="0" fontId="0" fillId="5" borderId="4" xfId="0" applyFill="1" applyBorder="1"/>
    <xf numFmtId="0" fontId="0" fillId="5" borderId="0" xfId="0" applyFill="1" applyBorder="1"/>
    <xf numFmtId="0" fontId="0" fillId="5" borderId="5" xfId="0" applyFill="1" applyBorder="1"/>
    <xf numFmtId="0" fontId="0" fillId="5" borderId="7" xfId="0" applyFill="1" applyBorder="1"/>
    <xf numFmtId="0" fontId="0" fillId="5" borderId="129" xfId="0" applyFill="1" applyBorder="1"/>
    <xf numFmtId="0" fontId="0" fillId="5" borderId="291" xfId="0" applyFill="1" applyBorder="1"/>
    <xf numFmtId="0" fontId="0" fillId="5" borderId="142" xfId="0" applyFill="1" applyBorder="1"/>
    <xf numFmtId="0" fontId="0" fillId="5" borderId="89" xfId="0" applyFill="1" applyBorder="1"/>
    <xf numFmtId="0" fontId="0" fillId="5" borderId="292" xfId="0" applyFill="1" applyBorder="1"/>
    <xf numFmtId="0" fontId="0" fillId="5" borderId="74" xfId="0" applyFill="1" applyBorder="1"/>
    <xf numFmtId="0" fontId="0" fillId="5" borderId="75" xfId="0" applyFill="1" applyBorder="1"/>
    <xf numFmtId="0" fontId="0" fillId="5" borderId="77" xfId="0" applyFill="1" applyBorder="1"/>
    <xf numFmtId="0" fontId="0" fillId="5" borderId="76" xfId="0" applyFill="1" applyBorder="1"/>
    <xf numFmtId="0" fontId="0" fillId="5" borderId="141" xfId="0" applyFill="1" applyBorder="1"/>
    <xf numFmtId="0" fontId="0" fillId="5" borderId="73" xfId="0" applyFill="1" applyBorder="1"/>
    <xf numFmtId="0" fontId="0" fillId="5" borderId="293" xfId="0" applyFill="1" applyBorder="1"/>
    <xf numFmtId="0" fontId="0" fillId="5" borderId="137" xfId="0" applyFill="1" applyBorder="1"/>
    <xf numFmtId="0" fontId="0" fillId="5" borderId="225" xfId="0" applyFill="1" applyBorder="1"/>
    <xf numFmtId="0" fontId="0" fillId="5" borderId="294" xfId="0" applyFill="1" applyBorder="1"/>
    <xf numFmtId="0" fontId="15" fillId="0" borderId="11" xfId="4" applyFont="1" applyBorder="1"/>
    <xf numFmtId="0" fontId="15" fillId="0" borderId="11" xfId="4" applyFont="1" applyBorder="1" applyAlignment="1">
      <alignment horizontal="right"/>
    </xf>
    <xf numFmtId="3" fontId="15" fillId="0" borderId="295" xfId="4" applyNumberFormat="1" applyFont="1" applyBorder="1" applyProtection="1">
      <protection locked="0"/>
    </xf>
    <xf numFmtId="0" fontId="15" fillId="0" borderId="12" xfId="4" applyFont="1" applyBorder="1" applyAlignment="1">
      <alignment horizontal="right"/>
    </xf>
    <xf numFmtId="0" fontId="15" fillId="0" borderId="183" xfId="4" applyFont="1" applyBorder="1" applyAlignment="1">
      <alignment horizontal="right"/>
    </xf>
    <xf numFmtId="0" fontId="13" fillId="17" borderId="0" xfId="4" applyFont="1" applyFill="1"/>
    <xf numFmtId="3" fontId="13" fillId="14" borderId="0" xfId="4" applyNumberFormat="1" applyFont="1" applyFill="1"/>
    <xf numFmtId="0" fontId="13" fillId="0" borderId="0" xfId="4" applyFont="1" applyFill="1"/>
    <xf numFmtId="3" fontId="13" fillId="0" borderId="0" xfId="4" applyNumberFormat="1" applyFont="1" applyFill="1"/>
    <xf numFmtId="0" fontId="13" fillId="0" borderId="147" xfId="4" applyFont="1" applyBorder="1" applyAlignment="1">
      <alignment wrapText="1"/>
    </xf>
    <xf numFmtId="4" fontId="13" fillId="0" borderId="147" xfId="4" applyNumberFormat="1" applyFont="1" applyFill="1" applyBorder="1"/>
    <xf numFmtId="0" fontId="0" fillId="0" borderId="147" xfId="0" applyBorder="1"/>
    <xf numFmtId="0" fontId="13" fillId="10" borderId="144" xfId="4" applyFont="1" applyFill="1" applyBorder="1"/>
    <xf numFmtId="0" fontId="13" fillId="10" borderId="147" xfId="4" applyFont="1" applyFill="1" applyBorder="1"/>
    <xf numFmtId="0" fontId="13" fillId="10" borderId="130" xfId="4" applyFont="1" applyFill="1" applyBorder="1"/>
    <xf numFmtId="0" fontId="0" fillId="0" borderId="144" xfId="0" applyBorder="1"/>
    <xf numFmtId="0" fontId="0" fillId="0" borderId="296" xfId="0" applyBorder="1"/>
    <xf numFmtId="0" fontId="0" fillId="7" borderId="65" xfId="0" applyFill="1" applyBorder="1"/>
    <xf numFmtId="0" fontId="0" fillId="7" borderId="59" xfId="0" applyFill="1" applyBorder="1"/>
    <xf numFmtId="0" fontId="0" fillId="7" borderId="133" xfId="0" applyFill="1" applyBorder="1"/>
    <xf numFmtId="0" fontId="0" fillId="7" borderId="132" xfId="0" applyFill="1" applyBorder="1"/>
    <xf numFmtId="0" fontId="0" fillId="7" borderId="141" xfId="0" applyFill="1" applyBorder="1"/>
    <xf numFmtId="0" fontId="0" fillId="7" borderId="143" xfId="0" applyFill="1" applyBorder="1"/>
    <xf numFmtId="3" fontId="15" fillId="0" borderId="0" xfId="3" applyNumberFormat="1" applyFont="1" applyFill="1" applyBorder="1" applyAlignment="1" applyProtection="1">
      <alignment horizontal="left" wrapText="1"/>
    </xf>
    <xf numFmtId="4" fontId="15" fillId="0" borderId="232" xfId="3" applyNumberFormat="1" applyFont="1" applyFill="1" applyBorder="1" applyAlignment="1" applyProtection="1">
      <alignment horizontal="right"/>
    </xf>
    <xf numFmtId="4" fontId="15" fillId="16" borderId="286" xfId="3" applyNumberFormat="1" applyFont="1" applyFill="1" applyBorder="1" applyAlignment="1" applyProtection="1">
      <alignment horizontal="right"/>
    </xf>
    <xf numFmtId="4" fontId="15" fillId="8" borderId="48" xfId="3" applyNumberFormat="1" applyFont="1" applyFill="1" applyBorder="1" applyAlignment="1" applyProtection="1">
      <alignment horizontal="right"/>
    </xf>
    <xf numFmtId="3" fontId="15" fillId="0" borderId="297" xfId="4" applyNumberFormat="1" applyFont="1" applyBorder="1" applyProtection="1">
      <protection locked="0"/>
    </xf>
    <xf numFmtId="3" fontId="15" fillId="0" borderId="298" xfId="4" applyNumberFormat="1" applyFont="1" applyBorder="1" applyProtection="1">
      <protection locked="0"/>
    </xf>
    <xf numFmtId="3" fontId="15" fillId="0" borderId="299" xfId="4" applyNumberFormat="1" applyFont="1" applyBorder="1" applyProtection="1">
      <protection locked="0"/>
    </xf>
    <xf numFmtId="3" fontId="15" fillId="0" borderId="300" xfId="4" applyNumberFormat="1" applyFont="1" applyBorder="1" applyProtection="1">
      <protection locked="0"/>
    </xf>
    <xf numFmtId="3" fontId="15" fillId="0" borderId="301" xfId="4" applyNumberFormat="1" applyFont="1" applyBorder="1" applyProtection="1">
      <protection locked="0"/>
    </xf>
    <xf numFmtId="3" fontId="15" fillId="0" borderId="302" xfId="4" applyNumberFormat="1" applyFont="1" applyBorder="1" applyProtection="1">
      <protection locked="0"/>
    </xf>
    <xf numFmtId="3" fontId="15" fillId="0" borderId="303" xfId="4" applyNumberFormat="1" applyFont="1" applyBorder="1" applyProtection="1">
      <protection locked="0"/>
    </xf>
    <xf numFmtId="3" fontId="15" fillId="0" borderId="304" xfId="4" applyNumberFormat="1" applyFont="1" applyBorder="1" applyProtection="1">
      <protection locked="0"/>
    </xf>
    <xf numFmtId="3" fontId="4" fillId="0" borderId="0" xfId="3" applyNumberFormat="1" applyFont="1" applyProtection="1"/>
    <xf numFmtId="3" fontId="15" fillId="0" borderId="0" xfId="3" applyNumberFormat="1" applyFont="1" applyProtection="1"/>
    <xf numFmtId="165" fontId="15" fillId="0" borderId="0" xfId="3" applyFont="1" applyProtection="1"/>
    <xf numFmtId="165" fontId="15" fillId="0" borderId="0" xfId="3" applyFont="1" applyFill="1" applyProtection="1"/>
    <xf numFmtId="0" fontId="16" fillId="0" borderId="0" xfId="0" applyFont="1" applyProtection="1"/>
    <xf numFmtId="3" fontId="11" fillId="0" borderId="0" xfId="3" applyNumberFormat="1" applyFont="1" applyProtection="1"/>
    <xf numFmtId="49" fontId="15" fillId="0" borderId="0" xfId="3" applyNumberFormat="1" applyFont="1" applyProtection="1"/>
    <xf numFmtId="0" fontId="19" fillId="0" borderId="0" xfId="0" applyFont="1" applyProtection="1"/>
    <xf numFmtId="3" fontId="7" fillId="0" borderId="0" xfId="3" applyNumberFormat="1" applyFont="1" applyAlignment="1" applyProtection="1">
      <alignment vertical="top"/>
    </xf>
    <xf numFmtId="3" fontId="15" fillId="10" borderId="0" xfId="3" applyNumberFormat="1" applyFont="1" applyFill="1" applyAlignment="1" applyProtection="1">
      <alignment vertical="top"/>
    </xf>
    <xf numFmtId="3" fontId="15" fillId="10" borderId="0" xfId="3" applyNumberFormat="1" applyFont="1" applyFill="1" applyProtection="1"/>
    <xf numFmtId="3" fontId="15" fillId="10" borderId="0" xfId="3" applyNumberFormat="1" applyFont="1" applyFill="1" applyAlignment="1" applyProtection="1">
      <alignment horizontal="center"/>
    </xf>
    <xf numFmtId="3" fontId="15" fillId="0" borderId="0" xfId="3" applyNumberFormat="1" applyFont="1" applyAlignment="1" applyProtection="1">
      <alignment horizontal="center"/>
    </xf>
    <xf numFmtId="165" fontId="11" fillId="0" borderId="0" xfId="3" applyFont="1" applyAlignment="1" applyProtection="1">
      <alignment horizontal="center" vertical="center" wrapText="1"/>
    </xf>
    <xf numFmtId="165" fontId="11" fillId="0" borderId="2" xfId="3" applyFont="1" applyBorder="1" applyAlignment="1" applyProtection="1">
      <alignment horizontal="center" vertical="center" wrapText="1"/>
    </xf>
    <xf numFmtId="165" fontId="11" fillId="0" borderId="3" xfId="3" applyFont="1" applyBorder="1" applyAlignment="1" applyProtection="1">
      <alignment horizontal="center" vertical="center" wrapText="1"/>
    </xf>
    <xf numFmtId="0" fontId="20" fillId="0" borderId="3" xfId="0" applyFont="1" applyBorder="1" applyProtection="1"/>
    <xf numFmtId="0" fontId="16" fillId="0" borderId="2" xfId="0" applyFont="1" applyBorder="1" applyProtection="1"/>
    <xf numFmtId="165" fontId="11" fillId="0" borderId="0" xfId="3" applyFont="1" applyBorder="1" applyProtection="1"/>
    <xf numFmtId="165" fontId="11" fillId="0" borderId="4" xfId="3" applyFont="1" applyBorder="1" applyProtection="1"/>
    <xf numFmtId="165" fontId="15" fillId="0" borderId="0" xfId="3" applyFont="1" applyBorder="1" applyProtection="1"/>
    <xf numFmtId="3" fontId="15" fillId="0" borderId="0" xfId="3" applyNumberFormat="1" applyFont="1" applyFill="1" applyProtection="1"/>
    <xf numFmtId="165" fontId="15" fillId="0" borderId="65" xfId="3" applyFont="1" applyBorder="1" applyAlignment="1" applyProtection="1">
      <alignment horizontal="center" vertical="top"/>
    </xf>
    <xf numFmtId="0" fontId="16" fillId="0" borderId="65" xfId="0" applyFont="1" applyBorder="1" applyAlignment="1" applyProtection="1">
      <alignment horizontal="right"/>
    </xf>
    <xf numFmtId="165" fontId="15" fillId="0" borderId="6" xfId="3" applyFont="1" applyBorder="1" applyAlignment="1" applyProtection="1">
      <alignment wrapText="1"/>
    </xf>
    <xf numFmtId="165" fontId="15" fillId="0" borderId="7" xfId="3" applyFont="1" applyBorder="1" applyProtection="1"/>
    <xf numFmtId="165" fontId="15" fillId="0" borderId="6" xfId="3" applyFont="1" applyBorder="1" applyAlignment="1" applyProtection="1">
      <alignment horizontal="right" wrapText="1"/>
    </xf>
    <xf numFmtId="165" fontId="15" fillId="0" borderId="7" xfId="3" applyFont="1" applyBorder="1" applyAlignment="1" applyProtection="1">
      <alignment horizontal="right" wrapText="1"/>
    </xf>
    <xf numFmtId="165" fontId="15" fillId="0" borderId="8" xfId="3" applyFont="1" applyBorder="1" applyAlignment="1" applyProtection="1">
      <alignment horizontal="right" wrapText="1"/>
    </xf>
    <xf numFmtId="0" fontId="16" fillId="0" borderId="6" xfId="0" applyFont="1" applyBorder="1" applyAlignment="1" applyProtection="1">
      <alignment horizontal="right"/>
    </xf>
    <xf numFmtId="165" fontId="15" fillId="7" borderId="0" xfId="3" applyFont="1" applyFill="1" applyBorder="1" applyAlignment="1" applyProtection="1">
      <alignment horizontal="center" wrapText="1"/>
    </xf>
    <xf numFmtId="165" fontId="15" fillId="7" borderId="4" xfId="3" applyFont="1" applyFill="1" applyBorder="1" applyAlignment="1" applyProtection="1">
      <alignment horizontal="right" wrapText="1"/>
    </xf>
    <xf numFmtId="165" fontId="15" fillId="7" borderId="0" xfId="3" applyFont="1" applyFill="1" applyBorder="1" applyAlignment="1" applyProtection="1">
      <alignment horizontal="right" wrapText="1"/>
    </xf>
    <xf numFmtId="0" fontId="16" fillId="7" borderId="4" xfId="0" applyFont="1" applyFill="1" applyBorder="1" applyAlignment="1" applyProtection="1">
      <alignment horizontal="right"/>
    </xf>
    <xf numFmtId="165" fontId="11" fillId="0" borderId="131" xfId="3" applyFont="1" applyBorder="1" applyAlignment="1" applyProtection="1">
      <alignment horizontal="right" wrapText="1"/>
    </xf>
    <xf numFmtId="2" fontId="15" fillId="18" borderId="305" xfId="3" applyNumberFormat="1" applyFont="1" applyFill="1" applyBorder="1" applyAlignment="1" applyProtection="1">
      <alignment horizontal="right" vertical="center" wrapText="1"/>
    </xf>
    <xf numFmtId="2" fontId="15" fillId="18" borderId="306" xfId="3" applyNumberFormat="1" applyFont="1" applyFill="1" applyBorder="1" applyAlignment="1" applyProtection="1">
      <alignment horizontal="right" vertical="center" wrapText="1"/>
    </xf>
    <xf numFmtId="2" fontId="15" fillId="18" borderId="307" xfId="3" applyNumberFormat="1" applyFont="1" applyFill="1" applyBorder="1" applyAlignment="1" applyProtection="1">
      <alignment horizontal="right" vertical="center" wrapText="1"/>
    </xf>
    <xf numFmtId="2" fontId="15" fillId="18" borderId="133" xfId="3" applyNumberFormat="1" applyFont="1" applyFill="1" applyBorder="1" applyAlignment="1" applyProtection="1">
      <alignment horizontal="right" vertical="center" wrapText="1"/>
    </xf>
    <xf numFmtId="1" fontId="15" fillId="0" borderId="0" xfId="3" applyNumberFormat="1" applyFont="1" applyFill="1" applyBorder="1" applyAlignment="1" applyProtection="1">
      <alignment horizontal="center"/>
    </xf>
    <xf numFmtId="0" fontId="15" fillId="0" borderId="0" xfId="3" applyNumberFormat="1" applyFont="1" applyBorder="1" applyAlignment="1" applyProtection="1">
      <alignment horizontal="left"/>
      <protection locked="0"/>
    </xf>
    <xf numFmtId="2" fontId="15" fillId="0" borderId="65" xfId="3" applyNumberFormat="1" applyFont="1" applyFill="1" applyBorder="1" applyAlignment="1" applyProtection="1">
      <alignment horizontal="right"/>
      <protection locked="0"/>
    </xf>
    <xf numFmtId="2" fontId="15" fillId="0" borderId="10" xfId="3" applyNumberFormat="1" applyFont="1" applyFill="1" applyBorder="1" applyAlignment="1" applyProtection="1">
      <alignment horizontal="right"/>
      <protection locked="0"/>
    </xf>
    <xf numFmtId="2" fontId="15" fillId="0" borderId="10" xfId="3" applyNumberFormat="1" applyFont="1" applyBorder="1" applyAlignment="1" applyProtection="1">
      <alignment horizontal="right"/>
      <protection locked="0"/>
    </xf>
    <xf numFmtId="2" fontId="15" fillId="0" borderId="59" xfId="3" applyNumberFormat="1" applyFont="1" applyBorder="1" applyAlignment="1" applyProtection="1">
      <alignment horizontal="right"/>
      <protection locked="0"/>
    </xf>
    <xf numFmtId="2" fontId="15" fillId="0" borderId="65" xfId="3" applyNumberFormat="1" applyFont="1" applyFill="1" applyBorder="1" applyAlignment="1" applyProtection="1">
      <alignment horizontal="right"/>
    </xf>
    <xf numFmtId="2" fontId="15" fillId="0" borderId="59" xfId="3" applyNumberFormat="1" applyFont="1" applyFill="1" applyBorder="1" applyAlignment="1" applyProtection="1">
      <alignment horizontal="right"/>
      <protection locked="0"/>
    </xf>
    <xf numFmtId="2" fontId="15" fillId="0" borderId="65" xfId="3" applyNumberFormat="1" applyFont="1" applyBorder="1" applyAlignment="1" applyProtection="1">
      <alignment horizontal="right"/>
    </xf>
    <xf numFmtId="2" fontId="15" fillId="0" borderId="0" xfId="3" applyNumberFormat="1" applyFont="1" applyProtection="1"/>
    <xf numFmtId="3" fontId="15" fillId="0" borderId="0" xfId="3" applyNumberFormat="1" applyFont="1" applyFill="1" applyBorder="1" applyAlignment="1" applyProtection="1">
      <alignment horizontal="center" wrapText="1"/>
    </xf>
    <xf numFmtId="1" fontId="15" fillId="0" borderId="0" xfId="3" applyNumberFormat="1" applyFont="1" applyBorder="1" applyAlignment="1" applyProtection="1">
      <alignment horizontal="center"/>
    </xf>
    <xf numFmtId="0" fontId="15" fillId="0" borderId="0" xfId="3" applyNumberFormat="1" applyFont="1" applyFill="1" applyBorder="1" applyAlignment="1" applyProtection="1">
      <alignment horizontal="left"/>
      <protection locked="0"/>
    </xf>
    <xf numFmtId="2" fontId="15" fillId="0" borderId="0" xfId="3" applyNumberFormat="1" applyFont="1" applyBorder="1" applyAlignment="1" applyProtection="1">
      <alignment horizontal="right"/>
      <protection locked="0"/>
    </xf>
    <xf numFmtId="2" fontId="15" fillId="0" borderId="0" xfId="3" applyNumberFormat="1" applyFont="1" applyBorder="1" applyAlignment="1" applyProtection="1">
      <alignment horizontal="right"/>
    </xf>
    <xf numFmtId="3" fontId="1" fillId="0" borderId="0" xfId="0" applyNumberFormat="1" applyFont="1" applyBorder="1" applyAlignment="1" applyProtection="1">
      <alignment horizontal="right"/>
    </xf>
    <xf numFmtId="0" fontId="0" fillId="0" borderId="0" xfId="0" applyAlignment="1">
      <alignment textRotation="90" wrapText="1"/>
    </xf>
    <xf numFmtId="49" fontId="0" fillId="0" borderId="0" xfId="0" applyNumberFormat="1"/>
    <xf numFmtId="0" fontId="6" fillId="0" borderId="0" xfId="18" applyFont="1"/>
    <xf numFmtId="0" fontId="0" fillId="0" borderId="0" xfId="0" applyBorder="1" applyAlignment="1"/>
    <xf numFmtId="0" fontId="0" fillId="0" borderId="132" xfId="0" applyFill="1" applyBorder="1"/>
    <xf numFmtId="0" fontId="0" fillId="0" borderId="131" xfId="0" applyFill="1" applyBorder="1"/>
    <xf numFmtId="0" fontId="16" fillId="0" borderId="0" xfId="0" applyFont="1" applyBorder="1" applyAlignment="1">
      <alignment horizontal="left" vertical="top" wrapText="1"/>
    </xf>
    <xf numFmtId="0" fontId="0" fillId="19" borderId="0" xfId="0" applyFill="1"/>
    <xf numFmtId="0" fontId="20" fillId="0" borderId="0" xfId="0" applyFont="1" applyAlignment="1">
      <alignment horizontal="right" vertical="top"/>
    </xf>
    <xf numFmtId="0" fontId="16" fillId="0" borderId="0" xfId="0" applyFont="1" applyBorder="1" applyAlignment="1">
      <alignment horizontal="left" vertical="top"/>
    </xf>
    <xf numFmtId="165" fontId="15" fillId="19" borderId="0" xfId="3" applyFont="1" applyFill="1" applyProtection="1"/>
    <xf numFmtId="167" fontId="16" fillId="0" borderId="0" xfId="0" applyNumberFormat="1" applyFont="1" applyBorder="1" applyAlignment="1">
      <alignment horizontal="left" vertical="top"/>
    </xf>
    <xf numFmtId="3" fontId="15" fillId="0" borderId="166" xfId="4" applyNumberFormat="1" applyFont="1" applyBorder="1" applyProtection="1">
      <protection locked="0"/>
    </xf>
    <xf numFmtId="3" fontId="15" fillId="0" borderId="308" xfId="4" applyNumberFormat="1" applyFont="1" applyBorder="1" applyProtection="1">
      <protection locked="0"/>
    </xf>
    <xf numFmtId="3" fontId="15" fillId="0" borderId="178" xfId="4" applyNumberFormat="1" applyFont="1" applyBorder="1" applyProtection="1">
      <protection locked="0"/>
    </xf>
    <xf numFmtId="3" fontId="15" fillId="0" borderId="309" xfId="4" applyNumberFormat="1" applyFont="1" applyBorder="1" applyProtection="1">
      <protection locked="0"/>
    </xf>
    <xf numFmtId="3" fontId="15" fillId="0" borderId="310" xfId="4" applyNumberFormat="1" applyFont="1" applyBorder="1" applyProtection="1">
      <protection locked="0"/>
    </xf>
    <xf numFmtId="3" fontId="15" fillId="0" borderId="311" xfId="4" applyNumberFormat="1" applyFont="1" applyBorder="1" applyProtection="1">
      <protection locked="0"/>
    </xf>
    <xf numFmtId="3" fontId="15" fillId="0" borderId="312" xfId="4" applyNumberFormat="1" applyFont="1" applyBorder="1" applyProtection="1">
      <protection locked="0"/>
    </xf>
    <xf numFmtId="3" fontId="15" fillId="0" borderId="313" xfId="4" applyNumberFormat="1" applyFont="1" applyBorder="1" applyProtection="1">
      <protection locked="0"/>
    </xf>
    <xf numFmtId="3" fontId="15" fillId="0" borderId="314" xfId="4" applyNumberFormat="1" applyFont="1" applyBorder="1" applyProtection="1">
      <protection locked="0"/>
    </xf>
    <xf numFmtId="3" fontId="15" fillId="0" borderId="315" xfId="4" applyNumberFormat="1" applyFont="1" applyBorder="1" applyProtection="1">
      <protection locked="0"/>
    </xf>
    <xf numFmtId="3" fontId="15" fillId="0" borderId="0" xfId="4" applyNumberFormat="1" applyFont="1" applyBorder="1" applyProtection="1">
      <protection locked="0"/>
    </xf>
    <xf numFmtId="3" fontId="15" fillId="0" borderId="316" xfId="4" applyNumberFormat="1" applyFont="1" applyBorder="1" applyProtection="1">
      <protection locked="0"/>
    </xf>
    <xf numFmtId="165" fontId="15" fillId="10" borderId="0" xfId="3" applyFont="1" applyFill="1" applyProtection="1"/>
    <xf numFmtId="0" fontId="15" fillId="0" borderId="4" xfId="3" applyNumberFormat="1" applyFont="1" applyFill="1" applyBorder="1" applyAlignment="1" applyProtection="1">
      <alignment horizontal="left"/>
      <protection locked="0"/>
    </xf>
    <xf numFmtId="0" fontId="15" fillId="0" borderId="10" xfId="3" applyNumberFormat="1" applyFont="1" applyBorder="1" applyAlignment="1" applyProtection="1">
      <alignment horizontal="left"/>
      <protection locked="0"/>
    </xf>
    <xf numFmtId="0" fontId="0" fillId="0" borderId="129" xfId="0" applyFill="1" applyBorder="1"/>
    <xf numFmtId="3" fontId="2" fillId="0" borderId="0" xfId="0" applyNumberFormat="1" applyFont="1" applyBorder="1" applyAlignment="1" applyProtection="1">
      <alignment horizontal="right"/>
    </xf>
    <xf numFmtId="0" fontId="9" fillId="0" borderId="144" xfId="0" applyFont="1" applyBorder="1"/>
    <xf numFmtId="0" fontId="9" fillId="0" borderId="147" xfId="0" applyFont="1" applyBorder="1"/>
    <xf numFmtId="0" fontId="9" fillId="0" borderId="130" xfId="0" applyFont="1" applyBorder="1"/>
    <xf numFmtId="0" fontId="12" fillId="0" borderId="0" xfId="3" applyNumberFormat="1" applyFont="1" applyAlignment="1" applyProtection="1">
      <alignment horizontal="left"/>
    </xf>
    <xf numFmtId="0" fontId="11" fillId="0" borderId="0" xfId="3" applyNumberFormat="1" applyFont="1" applyAlignment="1" applyProtection="1">
      <alignment horizontal="left"/>
    </xf>
    <xf numFmtId="0" fontId="16" fillId="0" borderId="0" xfId="0" applyFont="1" applyAlignment="1">
      <alignment vertical="top" wrapText="1"/>
    </xf>
    <xf numFmtId="0" fontId="16" fillId="0" borderId="0" xfId="0" applyFont="1" applyAlignment="1">
      <alignment vertical="top"/>
    </xf>
    <xf numFmtId="0" fontId="27" fillId="0" borderId="0" xfId="0" applyFont="1" applyAlignment="1">
      <alignment horizontal="left" vertical="top"/>
    </xf>
    <xf numFmtId="0" fontId="12" fillId="0" borderId="0" xfId="0" applyFont="1" applyBorder="1" applyAlignment="1">
      <alignment horizontal="left" vertical="top"/>
    </xf>
    <xf numFmtId="0" fontId="16" fillId="0" borderId="0" xfId="0" applyFont="1" applyBorder="1" applyAlignment="1">
      <alignment vertical="top" wrapText="1"/>
    </xf>
    <xf numFmtId="0" fontId="16" fillId="0" borderId="0" xfId="0" applyFont="1" applyBorder="1" applyAlignment="1">
      <alignment horizontal="left" vertical="top" wrapText="1"/>
    </xf>
    <xf numFmtId="0" fontId="16" fillId="0" borderId="0" xfId="0" applyFont="1" applyBorder="1" applyAlignment="1"/>
    <xf numFmtId="0" fontId="16" fillId="0" borderId="130" xfId="0" applyFont="1" applyBorder="1" applyAlignment="1">
      <alignment horizontal="left" vertical="top"/>
    </xf>
    <xf numFmtId="0" fontId="46" fillId="0" borderId="0" xfId="0" applyFont="1" applyAlignment="1">
      <alignment horizontal="center"/>
    </xf>
    <xf numFmtId="0" fontId="20" fillId="0" borderId="7" xfId="0" applyFont="1" applyBorder="1" applyAlignment="1">
      <alignment horizontal="right" vertical="center"/>
    </xf>
    <xf numFmtId="0" fontId="29" fillId="0" borderId="0" xfId="13" applyFont="1" applyBorder="1" applyAlignment="1">
      <alignment horizontal="left" vertical="top"/>
    </xf>
    <xf numFmtId="0" fontId="10" fillId="0" borderId="0" xfId="0" applyFont="1" applyBorder="1" applyAlignment="1">
      <alignment horizontal="left" vertical="top"/>
    </xf>
    <xf numFmtId="0" fontId="47" fillId="0" borderId="0" xfId="0" applyFont="1" applyAlignment="1">
      <alignment vertical="top"/>
    </xf>
    <xf numFmtId="0" fontId="47" fillId="0" borderId="0" xfId="0" applyFont="1"/>
    <xf numFmtId="0" fontId="16" fillId="0" borderId="0" xfId="0" applyFont="1"/>
    <xf numFmtId="0" fontId="16" fillId="0" borderId="131" xfId="0" applyFont="1" applyBorder="1" applyAlignment="1">
      <alignment horizontal="left"/>
    </xf>
    <xf numFmtId="0" fontId="29" fillId="0" borderId="0" xfId="13" applyFont="1" applyFill="1"/>
    <xf numFmtId="3" fontId="24" fillId="0" borderId="0" xfId="3" applyNumberFormat="1" applyFont="1" applyProtection="1"/>
    <xf numFmtId="0" fontId="16" fillId="0" borderId="0" xfId="0" applyFont="1" applyBorder="1" applyAlignment="1">
      <alignment horizontal="left" vertical="top" wrapText="1"/>
    </xf>
    <xf numFmtId="0" fontId="16" fillId="0" borderId="7" xfId="0" applyFont="1" applyBorder="1" applyAlignment="1">
      <alignment horizontal="left" vertical="center" wrapText="1"/>
    </xf>
    <xf numFmtId="0" fontId="39" fillId="0" borderId="0" xfId="0" applyFont="1" applyAlignment="1">
      <alignment horizontal="center"/>
    </xf>
    <xf numFmtId="0" fontId="40" fillId="0" borderId="0" xfId="0" applyFont="1" applyAlignment="1">
      <alignment horizontal="center"/>
    </xf>
    <xf numFmtId="0" fontId="16" fillId="0" borderId="131" xfId="0" applyFont="1" applyBorder="1" applyAlignment="1">
      <alignment horizontal="left" vertical="center" wrapText="1"/>
    </xf>
    <xf numFmtId="0" fontId="24" fillId="0" borderId="0" xfId="0" applyFont="1" applyBorder="1" applyAlignment="1">
      <alignment horizontal="left" vertical="top" wrapText="1"/>
    </xf>
    <xf numFmtId="0" fontId="46" fillId="0" borderId="0" xfId="0" applyFont="1" applyAlignment="1">
      <alignment horizontal="center"/>
    </xf>
    <xf numFmtId="0" fontId="16" fillId="0" borderId="133" xfId="0" applyFont="1" applyBorder="1" applyAlignment="1">
      <alignment horizontal="left" vertical="top"/>
    </xf>
    <xf numFmtId="0" fontId="16" fillId="0" borderId="129" xfId="0" applyFont="1" applyBorder="1" applyAlignment="1">
      <alignment horizontal="left" vertical="top"/>
    </xf>
    <xf numFmtId="0" fontId="16" fillId="0" borderId="132" xfId="0" applyFont="1" applyBorder="1" applyAlignment="1">
      <alignment horizontal="left" vertical="top"/>
    </xf>
    <xf numFmtId="0" fontId="0" fillId="0" borderId="0" xfId="0" applyBorder="1" applyAlignment="1">
      <alignment horizontal="left" wrapText="1"/>
    </xf>
    <xf numFmtId="0" fontId="0" fillId="0" borderId="7" xfId="0" applyBorder="1" applyAlignment="1">
      <alignment horizontal="left" wrapText="1"/>
    </xf>
    <xf numFmtId="3" fontId="15" fillId="0" borderId="4" xfId="0" applyNumberFormat="1" applyFont="1" applyFill="1" applyBorder="1" applyAlignment="1" applyProtection="1">
      <alignment horizontal="left" wrapText="1"/>
    </xf>
    <xf numFmtId="3" fontId="15" fillId="0" borderId="0" xfId="0" applyNumberFormat="1" applyFont="1" applyFill="1" applyBorder="1" applyAlignment="1" applyProtection="1">
      <alignment horizontal="left" wrapText="1"/>
    </xf>
    <xf numFmtId="3" fontId="15" fillId="0" borderId="5" xfId="0" applyNumberFormat="1" applyFont="1" applyFill="1" applyBorder="1" applyAlignment="1" applyProtection="1">
      <alignment horizontal="left" wrapText="1"/>
    </xf>
    <xf numFmtId="3" fontId="15" fillId="0" borderId="6" xfId="0" applyNumberFormat="1" applyFont="1" applyFill="1" applyBorder="1" applyAlignment="1" applyProtection="1">
      <alignment horizontal="left" wrapText="1"/>
    </xf>
    <xf numFmtId="3" fontId="15" fillId="0" borderId="7" xfId="0" applyNumberFormat="1" applyFont="1" applyFill="1" applyBorder="1" applyAlignment="1" applyProtection="1">
      <alignment horizontal="left" wrapText="1"/>
    </xf>
    <xf numFmtId="3" fontId="15" fillId="0" borderId="8" xfId="0" applyNumberFormat="1" applyFont="1" applyFill="1" applyBorder="1" applyAlignment="1" applyProtection="1">
      <alignment horizontal="left" wrapText="1"/>
    </xf>
    <xf numFmtId="3" fontId="11" fillId="0" borderId="0" xfId="0" applyNumberFormat="1" applyFont="1" applyFill="1" applyBorder="1" applyAlignment="1" applyProtection="1">
      <alignment horizontal="center" vertical="center" wrapText="1"/>
    </xf>
    <xf numFmtId="3" fontId="11" fillId="0" borderId="1" xfId="0" applyNumberFormat="1" applyFont="1" applyFill="1" applyBorder="1" applyAlignment="1" applyProtection="1">
      <alignment horizontal="center" vertical="center" wrapText="1"/>
    </xf>
    <xf numFmtId="3" fontId="35" fillId="0" borderId="4" xfId="0" applyNumberFormat="1" applyFont="1" applyFill="1" applyBorder="1" applyAlignment="1" applyProtection="1">
      <alignment horizontal="left" wrapText="1"/>
    </xf>
    <xf numFmtId="3" fontId="35" fillId="0" borderId="0" xfId="0" applyNumberFormat="1" applyFont="1" applyFill="1" applyBorder="1" applyAlignment="1" applyProtection="1">
      <alignment horizontal="left" wrapText="1"/>
    </xf>
    <xf numFmtId="3" fontId="35" fillId="0" borderId="5" xfId="0" applyNumberFormat="1" applyFont="1" applyFill="1" applyBorder="1" applyAlignment="1" applyProtection="1">
      <alignment horizontal="left" wrapText="1"/>
    </xf>
    <xf numFmtId="3" fontId="35" fillId="0" borderId="6" xfId="0" applyNumberFormat="1" applyFont="1" applyFill="1" applyBorder="1" applyAlignment="1" applyProtection="1">
      <alignment horizontal="left" wrapText="1"/>
    </xf>
    <xf numFmtId="3" fontId="35" fillId="0" borderId="7" xfId="0" applyNumberFormat="1" applyFont="1" applyFill="1" applyBorder="1" applyAlignment="1" applyProtection="1">
      <alignment horizontal="left" wrapText="1"/>
    </xf>
    <xf numFmtId="3" fontId="35" fillId="0" borderId="8" xfId="0" applyNumberFormat="1" applyFont="1" applyFill="1" applyBorder="1" applyAlignment="1" applyProtection="1">
      <alignment horizontal="left" wrapText="1"/>
    </xf>
    <xf numFmtId="3" fontId="36" fillId="0" borderId="4" xfId="0" applyNumberFormat="1" applyFont="1" applyFill="1" applyBorder="1" applyAlignment="1" applyProtection="1">
      <alignment horizontal="left" wrapText="1"/>
    </xf>
    <xf numFmtId="2" fontId="16" fillId="0" borderId="4" xfId="0" applyNumberFormat="1" applyFont="1" applyBorder="1" applyAlignment="1">
      <alignment horizontal="left" wrapText="1"/>
    </xf>
    <xf numFmtId="2" fontId="16" fillId="0" borderId="0" xfId="0" applyNumberFormat="1" applyFont="1" applyBorder="1" applyAlignment="1">
      <alignment horizontal="left" wrapText="1"/>
    </xf>
    <xf numFmtId="2" fontId="16" fillId="0" borderId="6" xfId="0" applyNumberFormat="1" applyFont="1" applyBorder="1" applyAlignment="1">
      <alignment horizontal="left" wrapText="1"/>
    </xf>
    <xf numFmtId="2" fontId="16" fillId="0" borderId="7" xfId="0" applyNumberFormat="1" applyFont="1" applyBorder="1" applyAlignment="1">
      <alignment horizontal="left" wrapText="1"/>
    </xf>
    <xf numFmtId="0" fontId="21" fillId="0" borderId="65" xfId="0" applyFont="1" applyFill="1" applyBorder="1" applyAlignment="1" applyProtection="1">
      <alignment horizontal="left" vertical="top" wrapText="1"/>
    </xf>
    <xf numFmtId="0" fontId="21" fillId="0" borderId="10" xfId="0" applyFont="1" applyFill="1" applyBorder="1" applyAlignment="1" applyProtection="1">
      <alignment horizontal="left" vertical="top" wrapText="1"/>
    </xf>
    <xf numFmtId="0" fontId="21" fillId="0" borderId="66" xfId="0" applyFont="1" applyFill="1" applyBorder="1" applyAlignment="1" applyProtection="1">
      <alignment horizontal="left" vertical="top" wrapText="1"/>
    </xf>
    <xf numFmtId="0" fontId="21" fillId="0" borderId="59" xfId="0" applyFont="1" applyFill="1" applyBorder="1" applyAlignment="1" applyProtection="1">
      <alignment horizontal="left" vertical="top" wrapText="1"/>
    </xf>
    <xf numFmtId="0" fontId="21" fillId="0" borderId="4" xfId="0" applyFont="1" applyFill="1" applyBorder="1" applyAlignment="1" applyProtection="1">
      <alignment horizontal="left" wrapText="1"/>
    </xf>
    <xf numFmtId="0" fontId="21" fillId="0" borderId="0" xfId="0" applyFont="1" applyFill="1" applyBorder="1" applyAlignment="1" applyProtection="1">
      <alignment horizontal="left" wrapText="1"/>
    </xf>
    <xf numFmtId="0" fontId="21" fillId="0" borderId="5" xfId="0" applyFont="1" applyFill="1" applyBorder="1" applyAlignment="1" applyProtection="1">
      <alignment horizontal="left" wrapText="1"/>
    </xf>
    <xf numFmtId="0" fontId="21" fillId="0" borderId="6" xfId="0" applyFont="1" applyFill="1" applyBorder="1" applyAlignment="1" applyProtection="1">
      <alignment horizontal="left" wrapText="1"/>
    </xf>
    <xf numFmtId="0" fontId="21" fillId="0" borderId="7" xfId="0" applyFont="1" applyFill="1" applyBorder="1" applyAlignment="1" applyProtection="1">
      <alignment horizontal="left" wrapText="1"/>
    </xf>
    <xf numFmtId="0" fontId="21" fillId="0" borderId="8" xfId="0" applyFont="1" applyFill="1" applyBorder="1" applyAlignment="1" applyProtection="1">
      <alignment horizontal="left" wrapText="1"/>
    </xf>
    <xf numFmtId="0" fontId="15" fillId="0" borderId="4" xfId="0" applyNumberFormat="1" applyFont="1" applyFill="1" applyBorder="1" applyAlignment="1" applyProtection="1">
      <alignment horizontal="left" wrapText="1"/>
    </xf>
    <xf numFmtId="0" fontId="15" fillId="0" borderId="0" xfId="0" applyNumberFormat="1" applyFont="1" applyFill="1" applyBorder="1" applyAlignment="1" applyProtection="1">
      <alignment horizontal="left" wrapText="1"/>
    </xf>
    <xf numFmtId="0" fontId="15" fillId="0" borderId="6" xfId="0" applyNumberFormat="1" applyFont="1" applyFill="1" applyBorder="1" applyAlignment="1" applyProtection="1">
      <alignment horizontal="left" wrapText="1"/>
    </xf>
    <xf numFmtId="0" fontId="15" fillId="0" borderId="7" xfId="0" applyNumberFormat="1" applyFont="1" applyFill="1" applyBorder="1" applyAlignment="1" applyProtection="1">
      <alignment horizontal="left" wrapText="1"/>
    </xf>
    <xf numFmtId="0" fontId="11" fillId="0" borderId="0" xfId="4" applyFont="1" applyAlignment="1">
      <alignment horizontal="center" vertical="center" wrapText="1"/>
    </xf>
    <xf numFmtId="0" fontId="11" fillId="0" borderId="1" xfId="4" applyFont="1" applyBorder="1" applyAlignment="1">
      <alignment horizontal="center" vertical="center" wrapText="1"/>
    </xf>
    <xf numFmtId="0" fontId="11" fillId="0" borderId="88" xfId="4" applyFont="1" applyBorder="1" applyAlignment="1">
      <alignment horizontal="left" vertical="top" wrapText="1"/>
    </xf>
    <xf numFmtId="0" fontId="11" fillId="0" borderId="0" xfId="4" applyFont="1" applyBorder="1" applyAlignment="1">
      <alignment horizontal="left" vertical="top" wrapText="1"/>
    </xf>
    <xf numFmtId="0" fontId="15" fillId="0" borderId="4" xfId="4" applyFont="1" applyBorder="1" applyAlignment="1">
      <alignment horizontal="left" vertical="top" wrapText="1"/>
    </xf>
    <xf numFmtId="0" fontId="15" fillId="0" borderId="0" xfId="4" applyFont="1" applyBorder="1" applyAlignment="1">
      <alignment horizontal="left" vertical="top" wrapText="1"/>
    </xf>
    <xf numFmtId="0" fontId="15" fillId="0" borderId="5" xfId="4" applyFont="1" applyBorder="1" applyAlignment="1">
      <alignment horizontal="left" vertical="top" wrapText="1"/>
    </xf>
    <xf numFmtId="0" fontId="15" fillId="0" borderId="6" xfId="4" applyFont="1" applyBorder="1" applyAlignment="1">
      <alignment horizontal="left" vertical="top" wrapText="1"/>
    </xf>
    <xf numFmtId="0" fontId="15" fillId="0" borderId="7" xfId="4" applyFont="1" applyBorder="1" applyAlignment="1">
      <alignment horizontal="left" vertical="top" wrapText="1"/>
    </xf>
    <xf numFmtId="0" fontId="15" fillId="0" borderId="8" xfId="4" applyFont="1" applyBorder="1" applyAlignment="1">
      <alignment horizontal="left" vertical="top" wrapText="1"/>
    </xf>
    <xf numFmtId="0" fontId="15" fillId="0" borderId="75" xfId="4" applyFont="1" applyBorder="1" applyAlignment="1">
      <alignment horizontal="left" vertical="top" wrapText="1"/>
    </xf>
    <xf numFmtId="0" fontId="15" fillId="0" borderId="76" xfId="4" applyFont="1" applyBorder="1" applyAlignment="1">
      <alignment horizontal="left" vertical="top" wrapText="1"/>
    </xf>
    <xf numFmtId="0" fontId="15" fillId="0" borderId="74" xfId="4" applyFont="1" applyBorder="1" applyAlignment="1">
      <alignment horizontal="left" vertical="top" wrapText="1"/>
    </xf>
    <xf numFmtId="0" fontId="15" fillId="0" borderId="77" xfId="4" applyFont="1" applyBorder="1" applyAlignment="1">
      <alignment horizontal="left" vertical="top" wrapText="1"/>
    </xf>
    <xf numFmtId="0" fontId="15" fillId="0" borderId="10" xfId="4" applyFont="1" applyBorder="1" applyAlignment="1">
      <alignment horizontal="left" vertical="top" wrapText="1"/>
    </xf>
    <xf numFmtId="3" fontId="15" fillId="0" borderId="84" xfId="4" applyNumberFormat="1" applyFont="1" applyBorder="1" applyAlignment="1" applyProtection="1">
      <alignment horizontal="right" vertical="top" wrapText="1"/>
    </xf>
    <xf numFmtId="3" fontId="15" fillId="0" borderId="86" xfId="4" applyNumberFormat="1" applyFont="1" applyBorder="1" applyAlignment="1" applyProtection="1">
      <alignment horizontal="right" vertical="top" wrapText="1"/>
    </xf>
    <xf numFmtId="3" fontId="15" fillId="0" borderId="85" xfId="4" applyNumberFormat="1" applyFont="1" applyBorder="1" applyAlignment="1" applyProtection="1">
      <alignment horizontal="right" vertical="top" wrapText="1"/>
    </xf>
    <xf numFmtId="3" fontId="15" fillId="0" borderId="87" xfId="4" applyNumberFormat="1" applyFont="1" applyBorder="1" applyAlignment="1" applyProtection="1">
      <alignment horizontal="right" vertical="top" wrapText="1"/>
    </xf>
    <xf numFmtId="3" fontId="15" fillId="0" borderId="67" xfId="4" applyNumberFormat="1" applyFont="1" applyBorder="1" applyAlignment="1" applyProtection="1">
      <alignment horizontal="right" vertical="top" wrapText="1"/>
    </xf>
    <xf numFmtId="3" fontId="15" fillId="0" borderId="68" xfId="4" applyNumberFormat="1" applyFont="1" applyBorder="1" applyAlignment="1" applyProtection="1">
      <alignment horizontal="right" vertical="top" wrapText="1"/>
    </xf>
    <xf numFmtId="0" fontId="11" fillId="0" borderId="0" xfId="10" applyFont="1" applyAlignment="1" applyProtection="1">
      <alignment horizontal="center" vertical="center" wrapText="1"/>
    </xf>
    <xf numFmtId="0" fontId="11" fillId="0" borderId="0" xfId="10" applyFont="1" applyBorder="1" applyAlignment="1" applyProtection="1">
      <alignment horizontal="center" vertical="center" wrapText="1"/>
    </xf>
    <xf numFmtId="3" fontId="11" fillId="0" borderId="0" xfId="3" applyNumberFormat="1" applyFont="1" applyFill="1" applyBorder="1" applyAlignment="1" applyProtection="1">
      <alignment horizontal="center" vertical="center" wrapText="1"/>
    </xf>
    <xf numFmtId="0" fontId="24" fillId="0" borderId="0" xfId="0" applyFont="1" applyAlignment="1">
      <alignment horizontal="center" vertical="top" wrapText="1"/>
    </xf>
    <xf numFmtId="3" fontId="15" fillId="0" borderId="4" xfId="3" applyNumberFormat="1" applyFont="1" applyFill="1" applyBorder="1" applyAlignment="1" applyProtection="1">
      <alignment horizontal="left" wrapText="1"/>
    </xf>
    <xf numFmtId="3" fontId="15" fillId="0" borderId="0" xfId="3" applyNumberFormat="1" applyFont="1" applyFill="1" applyBorder="1" applyAlignment="1" applyProtection="1">
      <alignment horizontal="left" wrapText="1"/>
    </xf>
    <xf numFmtId="3" fontId="15" fillId="0" borderId="5" xfId="3" applyNumberFormat="1" applyFont="1" applyFill="1" applyBorder="1" applyAlignment="1" applyProtection="1">
      <alignment horizontal="left" wrapText="1"/>
    </xf>
    <xf numFmtId="3" fontId="15" fillId="0" borderId="6" xfId="3" applyNumberFormat="1" applyFont="1" applyFill="1" applyBorder="1" applyAlignment="1" applyProtection="1">
      <alignment horizontal="left" wrapText="1"/>
    </xf>
    <xf numFmtId="3" fontId="15" fillId="0" borderId="7" xfId="3" applyNumberFormat="1" applyFont="1" applyFill="1" applyBorder="1" applyAlignment="1" applyProtection="1">
      <alignment horizontal="left" wrapText="1"/>
    </xf>
    <xf numFmtId="3" fontId="15" fillId="0" borderId="8" xfId="3" applyNumberFormat="1" applyFont="1" applyFill="1" applyBorder="1" applyAlignment="1" applyProtection="1">
      <alignment horizontal="left" wrapText="1"/>
    </xf>
    <xf numFmtId="3" fontId="11" fillId="0" borderId="1" xfId="3" applyNumberFormat="1" applyFont="1" applyFill="1" applyBorder="1" applyAlignment="1" applyProtection="1">
      <alignment horizontal="center" vertical="center" wrapText="1"/>
    </xf>
    <xf numFmtId="165" fontId="15" fillId="7" borderId="10" xfId="3" applyFont="1" applyFill="1" applyBorder="1" applyAlignment="1" applyProtection="1">
      <alignment horizontal="center" wrapText="1"/>
    </xf>
    <xf numFmtId="165" fontId="15" fillId="7" borderId="0" xfId="3" applyFont="1" applyFill="1" applyBorder="1" applyAlignment="1" applyProtection="1">
      <alignment horizontal="center" wrapText="1"/>
    </xf>
    <xf numFmtId="165" fontId="15" fillId="7" borderId="7" xfId="3" applyFont="1" applyFill="1" applyBorder="1" applyAlignment="1" applyProtection="1">
      <alignment horizontal="center" wrapText="1"/>
    </xf>
    <xf numFmtId="165" fontId="11" fillId="0" borderId="0" xfId="3" applyFont="1" applyAlignment="1" applyProtection="1">
      <alignment horizontal="center" vertical="center" wrapText="1"/>
    </xf>
    <xf numFmtId="165" fontId="15" fillId="0" borderId="4" xfId="3" applyFont="1" applyBorder="1" applyAlignment="1" applyProtection="1">
      <alignment horizontal="left" wrapText="1"/>
    </xf>
    <xf numFmtId="165" fontId="15" fillId="0" borderId="0" xfId="3" applyFont="1" applyBorder="1" applyAlignment="1" applyProtection="1">
      <alignment horizontal="left" wrapText="1"/>
    </xf>
    <xf numFmtId="165" fontId="15" fillId="0" borderId="5" xfId="3" applyFont="1" applyBorder="1" applyAlignment="1" applyProtection="1">
      <alignment horizontal="right" wrapText="1"/>
    </xf>
    <xf numFmtId="165" fontId="15" fillId="0" borderId="8" xfId="3" applyFont="1" applyBorder="1" applyAlignment="1" applyProtection="1">
      <alignment horizontal="right" wrapText="1"/>
    </xf>
    <xf numFmtId="165" fontId="15" fillId="0" borderId="65" xfId="3" applyFont="1" applyBorder="1" applyAlignment="1" applyProtection="1">
      <alignment horizontal="center" vertical="top"/>
    </xf>
    <xf numFmtId="165" fontId="15" fillId="0" borderId="10" xfId="3" applyFont="1" applyBorder="1" applyAlignment="1" applyProtection="1">
      <alignment horizontal="center" vertical="top"/>
    </xf>
    <xf numFmtId="0" fontId="0" fillId="0" borderId="133" xfId="0" applyBorder="1" applyAlignment="1">
      <alignment horizontal="center"/>
    </xf>
    <xf numFmtId="0" fontId="0" fillId="0" borderId="129" xfId="0" applyBorder="1" applyAlignment="1">
      <alignment horizontal="center"/>
    </xf>
    <xf numFmtId="0" fontId="0" fillId="0" borderId="132" xfId="0" applyBorder="1" applyAlignment="1">
      <alignment horizontal="center"/>
    </xf>
    <xf numFmtId="0" fontId="0" fillId="0" borderId="0" xfId="0" applyBorder="1" applyAlignment="1">
      <alignment horizontal="center"/>
    </xf>
  </cellXfs>
  <cellStyles count="19">
    <cellStyle name="Comma" xfId="1" builtinId="3"/>
    <cellStyle name="Hyperlink" xfId="13" builtinId="8"/>
    <cellStyle name="Hyperlink 3" xfId="17"/>
    <cellStyle name="Normal" xfId="0" builtinId="0"/>
    <cellStyle name="Normal 11" xfId="9"/>
    <cellStyle name="Normal 14" xfId="12"/>
    <cellStyle name="Normal 2" xfId="4"/>
    <cellStyle name="Normal 2 2" xfId="3"/>
    <cellStyle name="Normal 3" xfId="6"/>
    <cellStyle name="Normal 3 2" xfId="11"/>
    <cellStyle name="Normal 3 3" xfId="18"/>
    <cellStyle name="Normal 4" xfId="10"/>
    <cellStyle name="Normal 4 2" xfId="16"/>
    <cellStyle name="Normal 5" xfId="14"/>
    <cellStyle name="Normal 6" xfId="15"/>
    <cellStyle name="Normal 8" xfId="5"/>
    <cellStyle name="Normal 9" xfId="7"/>
    <cellStyle name="Normal_CL17_11b" xfId="2"/>
    <cellStyle name="Percent 2" xfId="8"/>
  </cellStyles>
  <dxfs count="200">
    <dxf>
      <font>
        <color rgb="FFFF0000"/>
      </font>
    </dxf>
    <dxf>
      <font>
        <color rgb="FFFF0000"/>
      </font>
    </dxf>
    <dxf>
      <font>
        <color rgb="FFFF0000"/>
      </font>
    </dxf>
    <dxf>
      <fill>
        <patternFill>
          <bgColor theme="5" tint="0.39994506668294322"/>
        </patternFill>
      </fill>
      <border>
        <left style="thin">
          <color auto="1"/>
        </left>
        <right style="thin">
          <color auto="1"/>
        </right>
        <top style="thin">
          <color auto="1"/>
        </top>
        <bottom style="thin">
          <color auto="1"/>
        </bottom>
        <vertical/>
        <horizontal/>
      </border>
    </dxf>
    <dxf>
      <fill>
        <patternFill>
          <bgColor theme="5" tint="0.39994506668294322"/>
        </patternFill>
      </fill>
      <border>
        <left style="thin">
          <color auto="1"/>
        </left>
        <right style="thin">
          <color auto="1"/>
        </right>
        <top style="thin">
          <color auto="1"/>
        </top>
        <bottom style="thin">
          <color auto="1"/>
        </bottom>
        <vertical/>
        <horizontal/>
      </border>
    </dxf>
    <dxf>
      <fill>
        <patternFill>
          <bgColor theme="5" tint="0.39994506668294322"/>
        </patternFill>
      </fill>
      <border>
        <left style="thin">
          <color auto="1"/>
        </left>
        <right style="thin">
          <color auto="1"/>
        </right>
        <top style="thin">
          <color auto="1"/>
        </top>
        <bottom style="thin">
          <color auto="1"/>
        </bottom>
        <vertical/>
        <horizontal/>
      </border>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0000"/>
      </font>
      <fill>
        <patternFill>
          <bgColor theme="4" tint="0.79998168889431442"/>
        </patternFill>
      </fill>
    </dxf>
    <dxf>
      <font>
        <color rgb="FFFF3333"/>
      </font>
      <fill>
        <patternFill patternType="solid">
          <bgColor theme="4"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ill>
        <patternFill patternType="solid">
          <bgColor theme="5" tint="0.39994506668294322"/>
        </patternFill>
      </fill>
      <border>
        <left style="thin">
          <color auto="1"/>
        </left>
        <right style="thin">
          <color auto="1"/>
        </right>
        <top style="thin">
          <color auto="1"/>
        </top>
        <bottom style="thin">
          <color auto="1"/>
        </bottom>
      </border>
    </dxf>
    <dxf>
      <font>
        <color rgb="FFFF0000"/>
      </font>
    </dxf>
    <dxf>
      <fill>
        <patternFill patternType="solid">
          <bgColor theme="5" tint="0.39994506668294322"/>
        </patternFill>
      </fill>
      <border>
        <left style="thin">
          <color auto="1"/>
        </left>
        <right style="thin">
          <color auto="1"/>
        </right>
        <top style="thin">
          <color auto="1"/>
        </top>
        <bottom style="thin">
          <color auto="1"/>
        </bottom>
        <vertical/>
        <horizontal/>
      </border>
    </dxf>
    <dxf>
      <font>
        <color rgb="FFFF0000"/>
      </font>
    </dxf>
    <dxf>
      <font>
        <color rgb="FFFF0000"/>
      </font>
    </dxf>
    <dxf>
      <font>
        <color theme="0" tint="-0.24994659260841701"/>
      </font>
    </dxf>
    <dxf>
      <fill>
        <patternFill>
          <bgColor theme="4" tint="0.79998168889431442"/>
        </patternFill>
      </fill>
    </dxf>
    <dxf>
      <fill>
        <patternFill>
          <bgColor theme="0" tint="-0.14996795556505021"/>
        </patternFill>
      </fill>
    </dxf>
    <dxf>
      <font>
        <color theme="0"/>
      </font>
    </dxf>
    <dxf>
      <font>
        <color theme="0" tint="-0.14996795556505021"/>
      </font>
      <fill>
        <patternFill>
          <bgColor theme="0" tint="-0.14996795556505021"/>
        </patternFill>
      </fill>
    </dxf>
    <dxf>
      <border>
        <left style="thin">
          <color theme="0" tint="-0.24994659260841701"/>
        </left>
        <vertical/>
        <horizontal/>
      </border>
    </dxf>
    <dxf>
      <border>
        <bottom style="thin">
          <color auto="1"/>
        </bottom>
        <vertical/>
        <horizontal/>
      </border>
    </dxf>
    <dxf>
      <border>
        <bottom style="hair">
          <color auto="1"/>
        </bottom>
        <vertical/>
        <horizontal/>
      </border>
    </dxf>
    <dxf>
      <border>
        <left style="thin">
          <color auto="1"/>
        </left>
        <vertical/>
        <horizontal/>
      </border>
    </dxf>
    <dxf>
      <fill>
        <patternFill>
          <bgColor theme="4" tint="0.79998168889431442"/>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tint="-0.24994659260841701"/>
      </font>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rgb="FFFF0000"/>
      </font>
    </dxf>
    <dxf>
      <font>
        <color rgb="FFFF0000"/>
      </font>
    </dxf>
    <dxf>
      <font>
        <color rgb="FFFF0000"/>
      </font>
    </dxf>
    <dxf>
      <font>
        <color rgb="FFFF0000"/>
      </font>
    </dxf>
    <dxf>
      <font>
        <color theme="0" tint="-0.24994659260841701"/>
      </font>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theme="0" tint="-0.24994659260841701"/>
      </font>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border>
    </dxf>
    <dxf>
      <font>
        <color rgb="FFFF0000"/>
      </font>
      <border>
        <left style="thin">
          <color rgb="FFFF0000"/>
        </left>
        <right style="thin">
          <color rgb="FFFF0000"/>
        </right>
        <top style="thin">
          <color rgb="FFFF0000"/>
        </top>
        <bottom style="thin">
          <color rgb="FFFF0000"/>
        </bottom>
        <vertical/>
        <horizontal/>
      </border>
    </dxf>
    <dxf>
      <font>
        <color rgb="FFFF0000"/>
      </font>
      <border>
        <left style="thin">
          <color rgb="FFFF0000"/>
        </left>
        <right style="thin">
          <color rgb="FFFF0000"/>
        </right>
        <top style="thin">
          <color rgb="FFFF0000"/>
        </top>
        <bottom style="thin">
          <color rgb="FFFF0000"/>
        </bottom>
        <vertical/>
        <horizontal/>
      </border>
    </dxf>
    <dxf>
      <font>
        <b/>
        <i val="0"/>
        <color theme="0"/>
      </font>
      <fill>
        <patternFill>
          <bgColor rgb="FFFFC000"/>
        </patternFill>
      </fill>
    </dxf>
    <dxf>
      <font>
        <b/>
        <i val="0"/>
        <color theme="0"/>
      </font>
      <fill>
        <patternFill>
          <bgColor rgb="FFFF0000"/>
        </patternFill>
      </fill>
    </dxf>
    <dxf>
      <border>
        <bottom style="thin">
          <color auto="1"/>
        </bottom>
        <vertical/>
        <horizontal/>
      </border>
    </dxf>
    <dxf>
      <border>
        <bottom style="hair">
          <color auto="1"/>
        </bottom>
        <vertical/>
        <horizontal/>
      </border>
    </dxf>
    <dxf>
      <fill>
        <patternFill>
          <bgColor theme="8" tint="0.79998168889431442"/>
        </patternFill>
      </fill>
    </dxf>
    <dxf>
      <border>
        <bottom style="thin">
          <color auto="1"/>
        </bottom>
        <vertical/>
        <horizontal/>
      </border>
    </dxf>
    <dxf>
      <border>
        <bottom style="hair">
          <color auto="1"/>
        </bottom>
        <vertical/>
        <horizontal/>
      </border>
    </dxf>
    <dxf>
      <font>
        <color theme="0" tint="-0.34998626667073579"/>
      </font>
      <border>
        <vertical/>
        <horizontal/>
      </border>
    </dxf>
    <dxf>
      <font>
        <color theme="0"/>
      </font>
    </dxf>
    <dxf>
      <border>
        <left style="thin">
          <color auto="1"/>
        </left>
        <right style="thin">
          <color auto="1"/>
        </right>
        <vertical/>
        <horizontal/>
      </border>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b/>
        <i val="0"/>
        <color theme="0"/>
      </font>
      <fill>
        <patternFill>
          <bgColor rgb="FFFF0000"/>
        </patternFill>
      </fill>
    </dxf>
    <dxf>
      <font>
        <color rgb="FFFF0000"/>
      </font>
    </dxf>
    <dxf>
      <font>
        <color rgb="FFFF0000"/>
      </font>
    </dxf>
    <dxf>
      <font>
        <color rgb="FFFF0000"/>
      </font>
    </dxf>
    <dxf>
      <font>
        <color rgb="FFFF0000"/>
      </font>
    </dxf>
    <dxf>
      <font>
        <color theme="0" tint="-0.24994659260841701"/>
      </font>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FF0000"/>
      </font>
    </dxf>
    <dxf>
      <font>
        <color rgb="FFFF0000"/>
      </font>
    </dxf>
    <dxf>
      <font>
        <color rgb="FFFF0000"/>
      </font>
    </dxf>
    <dxf>
      <font>
        <color rgb="FFFF0000"/>
      </font>
    </dxf>
    <dxf>
      <font>
        <color rgb="FFFF0000"/>
      </font>
    </dxf>
    <dxf>
      <font>
        <color rgb="FFFF0000"/>
      </font>
    </dxf>
    <dxf>
      <font>
        <b/>
        <i val="0"/>
        <color theme="0"/>
      </font>
      <fill>
        <patternFill>
          <bgColor rgb="FFFFC000"/>
        </patternFill>
      </fill>
    </dxf>
    <dxf>
      <font>
        <b/>
        <i val="0"/>
        <color theme="0"/>
      </font>
      <fill>
        <patternFill>
          <bgColor rgb="FFFFC000"/>
        </patternFill>
      </fill>
    </dxf>
    <dxf>
      <font>
        <color theme="0"/>
      </font>
      <fill>
        <patternFill>
          <bgColor rgb="FFFF0000"/>
        </patternFill>
      </fill>
    </dxf>
    <dxf>
      <font>
        <color theme="0"/>
      </font>
      <fill>
        <patternFill>
          <bgColor rgb="FFFF0000"/>
        </patternFill>
      </fill>
    </dxf>
    <dxf>
      <font>
        <color rgb="FFD9D9D9"/>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BFBFBF"/>
      </font>
    </dxf>
    <dxf>
      <font>
        <color rgb="FFBFBFBF"/>
      </font>
    </dxf>
    <dxf>
      <font>
        <color rgb="FFFF0000"/>
      </font>
    </dxf>
    <dxf>
      <font>
        <color rgb="FFFF0000"/>
      </font>
    </dxf>
    <dxf>
      <font>
        <color rgb="FFFF0000"/>
      </font>
    </dxf>
    <dxf>
      <font>
        <color rgb="FFFF0000"/>
      </font>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BFBFBF"/>
      </font>
    </dxf>
    <dxf>
      <font>
        <color rgb="FFFF0000"/>
      </font>
    </dxf>
    <dxf>
      <font>
        <color rgb="FFFF0000"/>
      </font>
    </dxf>
    <dxf>
      <font>
        <color rgb="FFFF0000"/>
      </font>
    </dxf>
    <dxf>
      <font>
        <color rgb="FFFF0000"/>
      </font>
    </dxf>
    <dxf>
      <font>
        <color rgb="FFFF0000"/>
      </font>
    </dxf>
    <dxf>
      <font>
        <color rgb="FFFF0000"/>
      </font>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b/>
        <i val="0"/>
        <color theme="0"/>
      </font>
      <fill>
        <patternFill>
          <bgColor rgb="FFFFC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theme="0"/>
      </font>
      <fill>
        <patternFill>
          <bgColor rgb="FFFF0000"/>
        </patternFill>
      </fill>
    </dxf>
    <dxf>
      <font>
        <color rgb="FFBFBFBF"/>
      </font>
    </dxf>
    <dxf>
      <font>
        <color theme="9" tint="-0.24994659260841701"/>
      </font>
    </dxf>
    <dxf>
      <font>
        <color theme="5"/>
      </font>
    </dxf>
    <dxf>
      <font>
        <color theme="9" tint="-0.24994659260841701"/>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heses@officeforstudents.org.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47"/>
  <sheetViews>
    <sheetView showGridLines="0" tabSelected="1" zoomScaleNormal="100" workbookViewId="0"/>
  </sheetViews>
  <sheetFormatPr defaultRowHeight="15" x14ac:dyDescent="0.25"/>
  <cols>
    <col min="6" max="6" width="16.7109375" bestFit="1" customWidth="1"/>
    <col min="14" max="14" width="10" customWidth="1"/>
    <col min="27" max="28" width="9.140625" customWidth="1"/>
    <col min="29" max="32" width="9.140625" hidden="1" customWidth="1"/>
    <col min="33" max="33" width="25" hidden="1" customWidth="1"/>
    <col min="34" max="34" width="33.28515625" hidden="1" customWidth="1"/>
    <col min="35" max="35" width="31.5703125" hidden="1" customWidth="1"/>
    <col min="36" max="36" width="12.5703125" hidden="1" customWidth="1"/>
    <col min="37" max="37" width="31" hidden="1" customWidth="1"/>
    <col min="38" max="38" width="9.140625" hidden="1" customWidth="1"/>
  </cols>
  <sheetData>
    <row r="1" spans="1:37" ht="18" x14ac:dyDescent="0.25">
      <c r="A1" s="239"/>
      <c r="AF1" s="60" t="s">
        <v>400</v>
      </c>
      <c r="AG1" s="720">
        <v>1</v>
      </c>
      <c r="AH1" t="s">
        <v>319</v>
      </c>
    </row>
    <row r="2" spans="1:37" ht="30" x14ac:dyDescent="0.4">
      <c r="A2" s="1079" t="s">
        <v>396</v>
      </c>
      <c r="B2" s="1079"/>
      <c r="C2" s="1079"/>
      <c r="D2" s="1079"/>
      <c r="E2" s="1079"/>
      <c r="F2" s="1079"/>
      <c r="G2" s="1079"/>
      <c r="H2" s="1079"/>
      <c r="I2" s="1079"/>
      <c r="J2" s="1079"/>
      <c r="K2" s="1079"/>
      <c r="L2" s="1079"/>
      <c r="M2" s="1079"/>
      <c r="N2" s="1079"/>
      <c r="O2" s="1079"/>
      <c r="P2" s="1079"/>
      <c r="Q2" s="1079"/>
      <c r="R2" s="1079"/>
      <c r="S2" s="1079"/>
      <c r="T2" s="1079"/>
      <c r="U2" s="1079"/>
      <c r="AF2" s="717" t="s">
        <v>70</v>
      </c>
    </row>
    <row r="3" spans="1:37" ht="25.5" x14ac:dyDescent="0.35">
      <c r="A3" s="1080" t="s">
        <v>397</v>
      </c>
      <c r="B3" s="1080"/>
      <c r="C3" s="1080"/>
      <c r="D3" s="1080"/>
      <c r="E3" s="1080"/>
      <c r="F3" s="1080"/>
      <c r="G3" s="1080"/>
      <c r="H3" s="1080"/>
      <c r="I3" s="1080"/>
      <c r="J3" s="1080"/>
      <c r="K3" s="1080"/>
      <c r="L3" s="1080"/>
      <c r="M3" s="1080"/>
      <c r="N3" s="1080"/>
      <c r="O3" s="1080"/>
      <c r="P3" s="1080"/>
      <c r="Q3" s="1080"/>
      <c r="R3" s="1080"/>
      <c r="S3" s="1080"/>
      <c r="T3" s="1080"/>
      <c r="U3" s="1080"/>
      <c r="AF3" s="717" t="s">
        <v>548</v>
      </c>
      <c r="AG3" s="722"/>
      <c r="AI3" s="718" t="s">
        <v>549</v>
      </c>
    </row>
    <row r="4" spans="1:37" ht="25.5" x14ac:dyDescent="0.35">
      <c r="A4" s="1083" t="s">
        <v>550</v>
      </c>
      <c r="B4" s="1083"/>
      <c r="C4" s="1083"/>
      <c r="D4" s="1083"/>
      <c r="E4" s="1083"/>
      <c r="F4" s="1083"/>
      <c r="G4" s="1083"/>
      <c r="H4" s="1083"/>
      <c r="I4" s="1083"/>
      <c r="J4" s="1083"/>
      <c r="K4" s="1083"/>
      <c r="L4" s="1083"/>
      <c r="M4" s="1083"/>
      <c r="N4" s="1083"/>
      <c r="O4" s="1083"/>
      <c r="P4" s="1083"/>
      <c r="Q4" s="1083"/>
      <c r="R4" s="1083"/>
      <c r="S4" s="1083"/>
      <c r="T4" s="1083"/>
      <c r="U4" s="1083"/>
      <c r="AF4" s="717" t="s">
        <v>288</v>
      </c>
      <c r="AG4" s="723"/>
      <c r="AI4" s="718"/>
    </row>
    <row r="5" spans="1:37" ht="14.25" customHeight="1" x14ac:dyDescent="0.35">
      <c r="A5" s="1067"/>
      <c r="B5" s="1067"/>
      <c r="C5" s="1067"/>
      <c r="D5" s="1067"/>
      <c r="E5" s="1067"/>
      <c r="F5" s="1067"/>
      <c r="G5" s="1067"/>
      <c r="H5" s="1067"/>
      <c r="I5" s="1067"/>
      <c r="J5" s="1067"/>
      <c r="K5" s="1067"/>
      <c r="L5" s="1067"/>
      <c r="M5" s="1067"/>
      <c r="N5" s="1067"/>
      <c r="O5" s="1067"/>
      <c r="P5" s="1067"/>
      <c r="Q5" s="1067"/>
      <c r="R5" s="1067"/>
      <c r="S5" s="1067"/>
      <c r="T5" s="1067"/>
      <c r="U5" s="1067"/>
      <c r="AF5" s="717"/>
      <c r="AG5" s="723"/>
      <c r="AI5" s="718"/>
    </row>
    <row r="6" spans="1:37" x14ac:dyDescent="0.25">
      <c r="E6" s="241" t="s">
        <v>543</v>
      </c>
      <c r="F6" s="1084"/>
      <c r="G6" s="1085"/>
      <c r="H6" s="1085"/>
      <c r="I6" s="1086"/>
      <c r="AF6" s="717" t="s">
        <v>289</v>
      </c>
      <c r="AG6" s="721"/>
      <c r="AI6" s="718"/>
    </row>
    <row r="7" spans="1:37" x14ac:dyDescent="0.25">
      <c r="E7" s="241" t="s">
        <v>315</v>
      </c>
      <c r="F7" s="1066"/>
      <c r="G7" s="1065"/>
      <c r="N7" s="241" t="s">
        <v>559</v>
      </c>
      <c r="O7" s="1074" t="s">
        <v>263</v>
      </c>
      <c r="P7" s="1073" t="s">
        <v>560</v>
      </c>
      <c r="AF7" s="717" t="s">
        <v>290</v>
      </c>
      <c r="AG7" s="724"/>
      <c r="AI7" s="718"/>
    </row>
    <row r="8" spans="1:37" x14ac:dyDescent="0.25">
      <c r="AF8" s="717" t="s">
        <v>489</v>
      </c>
      <c r="AG8" s="52"/>
    </row>
    <row r="9" spans="1:37" x14ac:dyDescent="0.25">
      <c r="A9" s="38"/>
      <c r="B9" s="38"/>
      <c r="C9" s="38"/>
      <c r="D9" s="38"/>
      <c r="E9" s="38"/>
      <c r="F9" s="38"/>
      <c r="G9" s="38"/>
      <c r="H9" s="38"/>
      <c r="I9" s="38"/>
      <c r="J9" s="38"/>
      <c r="K9" s="38"/>
      <c r="L9" s="38"/>
      <c r="M9" s="38"/>
      <c r="N9" s="38"/>
      <c r="O9" s="38"/>
      <c r="P9" s="38"/>
      <c r="Q9" s="38"/>
      <c r="R9" s="38"/>
      <c r="S9" s="38"/>
      <c r="T9" s="38"/>
      <c r="U9" s="38"/>
      <c r="AF9" s="717" t="s">
        <v>491</v>
      </c>
      <c r="AG9" s="52"/>
    </row>
    <row r="10" spans="1:37" ht="15" customHeight="1" x14ac:dyDescent="0.25">
      <c r="A10" s="242" t="s">
        <v>281</v>
      </c>
    </row>
    <row r="11" spans="1:37" x14ac:dyDescent="0.25">
      <c r="AF11" s="717" t="s">
        <v>291</v>
      </c>
      <c r="AG11" s="718" t="str">
        <f>CONCATENATE(AG13,AG14,AG15,AG16,AG17,AG18,AG19,AG20,AG21,AG22)</f>
        <v/>
      </c>
      <c r="AH11" s="717" t="s">
        <v>292</v>
      </c>
      <c r="AI11" s="718" t="str">
        <f>CONCATENATE(AI13,AI14,AI15,AI16,AI17,AI18,AI19,AI20,AI21)</f>
        <v/>
      </c>
      <c r="AJ11" s="717" t="s">
        <v>293</v>
      </c>
      <c r="AK11" s="718"/>
    </row>
    <row r="12" spans="1:37" x14ac:dyDescent="0.25">
      <c r="E12" s="241" t="s">
        <v>316</v>
      </c>
      <c r="F12" s="714" t="s">
        <v>551</v>
      </c>
      <c r="K12" s="241" t="s">
        <v>317</v>
      </c>
      <c r="L12" s="714" t="s">
        <v>551</v>
      </c>
      <c r="AF12" s="719"/>
      <c r="AG12" s="718" t="str">
        <f>IF(AG11&lt;&gt;"",AG11&amp;"Please see Appendix 2 for details of validation checks (see below)",IF(AI7&lt;&gt;"","See above","No validation failures"))</f>
        <v>No validation failures</v>
      </c>
      <c r="AH12" s="719"/>
      <c r="AI12" s="718" t="str">
        <f>IF(AI11&lt;&gt;"",AI11&amp;"Please see Appendix 3 for details of credibility checks (see below)","No first-stage credibility warnings")</f>
        <v>No first-stage credibility warnings</v>
      </c>
      <c r="AJ12" s="719"/>
      <c r="AK12" s="718"/>
    </row>
    <row r="13" spans="1:37" x14ac:dyDescent="0.25">
      <c r="A13" s="240"/>
      <c r="E13" s="241" t="s">
        <v>282</v>
      </c>
      <c r="F13" s="714" t="s">
        <v>551</v>
      </c>
      <c r="K13" s="1033" t="s">
        <v>318</v>
      </c>
      <c r="L13" s="1077" t="s">
        <v>552</v>
      </c>
      <c r="M13" s="1077"/>
      <c r="N13" s="1077"/>
      <c r="O13" s="1077"/>
      <c r="P13" s="1077"/>
      <c r="Q13" s="1077"/>
      <c r="R13" s="1077"/>
      <c r="S13" s="1077"/>
      <c r="T13" s="1077"/>
      <c r="AF13" s="717" t="s">
        <v>294</v>
      </c>
      <c r="AG13" s="718" t="str">
        <f>IF('1 Checks'!B1&gt;0,AF13&amp;"; ","")</f>
        <v/>
      </c>
      <c r="AH13" s="717" t="s">
        <v>294</v>
      </c>
      <c r="AI13" s="718" t="str">
        <f>IF('1 Checks'!B2&gt;0,AH13&amp;"; ","")</f>
        <v/>
      </c>
      <c r="AJ13" s="717" t="s">
        <v>150</v>
      </c>
      <c r="AK13" s="718"/>
    </row>
    <row r="14" spans="1:37" x14ac:dyDescent="0.25">
      <c r="A14" s="240"/>
      <c r="E14" s="1033" t="s">
        <v>488</v>
      </c>
      <c r="F14" s="1034" t="s">
        <v>551</v>
      </c>
      <c r="L14" s="1077"/>
      <c r="M14" s="1077"/>
      <c r="N14" s="1077"/>
      <c r="O14" s="1077"/>
      <c r="P14" s="1077"/>
      <c r="Q14" s="1077"/>
      <c r="R14" s="1077"/>
      <c r="S14" s="1077"/>
      <c r="T14" s="1077"/>
      <c r="AF14" s="717" t="s">
        <v>295</v>
      </c>
      <c r="AG14" s="718" t="str">
        <f>IF('2 Checks'!B1&gt;0,AF14&amp;"; ","")</f>
        <v/>
      </c>
      <c r="AH14" s="717" t="s">
        <v>295</v>
      </c>
      <c r="AI14" s="718" t="str">
        <f>IF('2 Checks'!B2&gt;0,AH14&amp;"; ","")</f>
        <v/>
      </c>
      <c r="AJ14" s="717" t="s">
        <v>151</v>
      </c>
      <c r="AK14" s="718"/>
    </row>
    <row r="15" spans="1:37" ht="28.5" customHeight="1" x14ac:dyDescent="0.25">
      <c r="A15" s="240"/>
      <c r="E15" s="1033" t="s">
        <v>490</v>
      </c>
      <c r="F15" s="1036" t="s">
        <v>551</v>
      </c>
      <c r="L15" s="1031"/>
      <c r="M15" s="1031"/>
      <c r="N15" s="1031"/>
      <c r="O15" s="1031"/>
      <c r="P15" s="1031"/>
      <c r="Q15" s="1031"/>
      <c r="R15" s="1031"/>
      <c r="S15" s="1031"/>
      <c r="T15" s="1031"/>
      <c r="AF15" s="717" t="s">
        <v>296</v>
      </c>
      <c r="AG15" s="718" t="str">
        <f>IF('3 Checks'!B1&gt;0,AF15&amp;"; ","")</f>
        <v/>
      </c>
      <c r="AH15" s="717" t="s">
        <v>296</v>
      </c>
      <c r="AI15" s="718" t="str">
        <f>IF('3 Checks'!B2&gt;0,AH15&amp;"; ","")</f>
        <v/>
      </c>
      <c r="AJ15" s="717" t="s">
        <v>254</v>
      </c>
      <c r="AK15" s="718"/>
    </row>
    <row r="16" spans="1:37" x14ac:dyDescent="0.25">
      <c r="E16" s="241" t="s">
        <v>544</v>
      </c>
      <c r="F16" s="714" t="s">
        <v>551</v>
      </c>
      <c r="G16" s="3"/>
      <c r="H16" s="3"/>
      <c r="I16" s="3"/>
      <c r="J16" s="3"/>
      <c r="K16" s="3"/>
      <c r="L16" s="1082"/>
      <c r="M16" s="1082"/>
      <c r="N16" s="1082"/>
      <c r="O16" s="1082"/>
      <c r="P16" s="1082"/>
      <c r="Q16" s="1082"/>
      <c r="R16" s="1082"/>
      <c r="S16" s="1082"/>
      <c r="T16" s="1082"/>
      <c r="AF16" s="717" t="s">
        <v>297</v>
      </c>
      <c r="AG16" s="718" t="str">
        <f>IF('4 Checks'!B1&gt;0,AF16&amp;"; ","")</f>
        <v/>
      </c>
      <c r="AH16" s="717" t="s">
        <v>297</v>
      </c>
      <c r="AI16" s="718" t="str">
        <f>IF('4 Checks'!B2&gt;0,AH16&amp;"; ","")</f>
        <v/>
      </c>
      <c r="AJ16" s="717" t="s">
        <v>255</v>
      </c>
      <c r="AK16" s="718"/>
    </row>
    <row r="17" spans="1:37" x14ac:dyDescent="0.25">
      <c r="E17" s="241" t="s">
        <v>283</v>
      </c>
      <c r="F17" s="714" t="s">
        <v>551</v>
      </c>
      <c r="G17" s="3"/>
      <c r="H17" s="3"/>
      <c r="I17" s="3"/>
      <c r="J17" s="3"/>
      <c r="K17" s="3"/>
      <c r="L17" s="1082"/>
      <c r="M17" s="1082"/>
      <c r="N17" s="1082"/>
      <c r="O17" s="1082"/>
      <c r="P17" s="1082"/>
      <c r="Q17" s="1082"/>
      <c r="R17" s="1082"/>
      <c r="S17" s="1082"/>
      <c r="T17" s="1082"/>
      <c r="AF17" s="717" t="s">
        <v>298</v>
      </c>
      <c r="AG17" s="718" t="str">
        <f>IF('5 Checks'!B1&gt;0,AF17&amp;"; ","")</f>
        <v/>
      </c>
      <c r="AH17" s="717" t="s">
        <v>298</v>
      </c>
      <c r="AI17" s="718" t="str">
        <f>IF('5 Checks'!B2&gt;0,AH17&amp;"; ","")</f>
        <v/>
      </c>
      <c r="AJ17" s="717" t="s">
        <v>256</v>
      </c>
      <c r="AK17" s="718"/>
    </row>
    <row r="18" spans="1:37" x14ac:dyDescent="0.25">
      <c r="E18" s="241" t="s">
        <v>284</v>
      </c>
      <c r="F18" s="714" t="s">
        <v>551</v>
      </c>
      <c r="G18" s="3"/>
      <c r="H18" s="3"/>
      <c r="I18" s="3"/>
      <c r="J18" s="3"/>
      <c r="K18" s="3"/>
      <c r="L18" s="1082"/>
      <c r="M18" s="1082"/>
      <c r="N18" s="1082"/>
      <c r="O18" s="1082"/>
      <c r="P18" s="1082"/>
      <c r="Q18" s="1082"/>
      <c r="R18" s="1082"/>
      <c r="S18" s="1082"/>
      <c r="T18" s="1082"/>
      <c r="AF18" s="717" t="s">
        <v>299</v>
      </c>
      <c r="AG18" s="718" t="str">
        <f>IF('6 Checks'!B10&gt;0,AF18&amp;"; ","")</f>
        <v/>
      </c>
      <c r="AH18" s="717" t="s">
        <v>299</v>
      </c>
      <c r="AI18" s="718" t="str">
        <f>IF('6 Checks'!B11&gt;0,AH18&amp;"; ","")</f>
        <v/>
      </c>
      <c r="AJ18" s="717" t="s">
        <v>257</v>
      </c>
      <c r="AK18" s="718"/>
    </row>
    <row r="19" spans="1:37" x14ac:dyDescent="0.25">
      <c r="F19" s="3"/>
      <c r="G19" s="3"/>
      <c r="H19" s="3"/>
      <c r="I19" s="3"/>
      <c r="J19" s="3"/>
      <c r="K19" s="3"/>
      <c r="L19" s="3"/>
      <c r="M19" s="3"/>
      <c r="N19" s="3"/>
      <c r="P19" s="65"/>
      <c r="Q19" s="715"/>
      <c r="R19" s="715"/>
      <c r="S19" s="715"/>
      <c r="T19" s="715"/>
      <c r="U19" s="715"/>
      <c r="V19" s="715"/>
      <c r="W19" s="715"/>
      <c r="X19" s="715"/>
      <c r="AF19" s="717" t="s">
        <v>300</v>
      </c>
      <c r="AG19" s="718" t="str">
        <f>IF('7a Checks'!B1&gt;0,AF19&amp;"; ","")</f>
        <v/>
      </c>
      <c r="AH19" s="717" t="s">
        <v>300</v>
      </c>
      <c r="AI19" s="718" t="str">
        <f>IF('7a Checks'!B2&gt;0,AH19&amp;"; ","")</f>
        <v/>
      </c>
      <c r="AJ19" s="717" t="s">
        <v>258</v>
      </c>
      <c r="AK19" s="718"/>
    </row>
    <row r="20" spans="1:37" ht="40.5" customHeight="1" x14ac:dyDescent="0.25">
      <c r="E20" s="243" t="s">
        <v>285</v>
      </c>
      <c r="F20" s="1081" t="str">
        <f>AG12</f>
        <v>No validation failures</v>
      </c>
      <c r="G20" s="1081"/>
      <c r="H20" s="1081"/>
      <c r="I20" s="1081"/>
      <c r="J20" s="1081"/>
      <c r="K20" s="1081"/>
      <c r="L20" s="1081"/>
      <c r="M20" s="1081"/>
      <c r="N20" s="1081"/>
      <c r="O20" s="1081"/>
      <c r="P20" s="1081"/>
      <c r="Q20" s="1081"/>
      <c r="R20" s="1081"/>
      <c r="S20" s="1081"/>
      <c r="T20" s="1081"/>
      <c r="U20" s="1081"/>
      <c r="V20" s="715"/>
      <c r="W20" s="715"/>
      <c r="X20" s="715"/>
      <c r="AF20" s="717" t="s">
        <v>301</v>
      </c>
      <c r="AG20" s="718" t="str">
        <f>IF('7b Checks'!B1&gt;0,AF20&amp;"; ","")</f>
        <v/>
      </c>
      <c r="AH20" s="717" t="s">
        <v>301</v>
      </c>
      <c r="AI20" s="718" t="str">
        <f>IF('7b Checks'!B2&gt;0,AH20&amp;"; ","")</f>
        <v/>
      </c>
      <c r="AJ20" s="717" t="s">
        <v>259</v>
      </c>
      <c r="AK20" s="718"/>
    </row>
    <row r="21" spans="1:37" ht="40.5" customHeight="1" x14ac:dyDescent="0.25">
      <c r="E21" s="243" t="s">
        <v>286</v>
      </c>
      <c r="F21" s="1081" t="str">
        <f>AI12</f>
        <v>No first-stage credibility warnings</v>
      </c>
      <c r="G21" s="1081"/>
      <c r="H21" s="1081"/>
      <c r="I21" s="1081"/>
      <c r="J21" s="1081"/>
      <c r="K21" s="1081"/>
      <c r="L21" s="1081"/>
      <c r="M21" s="1081"/>
      <c r="N21" s="1081"/>
      <c r="O21" s="1081"/>
      <c r="P21" s="1081"/>
      <c r="Q21" s="1081"/>
      <c r="R21" s="1081"/>
      <c r="S21" s="1081"/>
      <c r="T21" s="1081"/>
      <c r="U21" s="1081"/>
      <c r="AF21" s="717" t="s">
        <v>302</v>
      </c>
      <c r="AG21" s="718" t="str">
        <f>IF('7c Checks'!B1&gt;0,AF21&amp;"; ","")</f>
        <v/>
      </c>
      <c r="AH21" s="717" t="s">
        <v>302</v>
      </c>
      <c r="AI21" s="718" t="str">
        <f>IF('7c Checks'!B2&gt;0,AH21&amp;"; ","")</f>
        <v/>
      </c>
      <c r="AJ21" s="717" t="s">
        <v>261</v>
      </c>
      <c r="AK21" s="718"/>
    </row>
    <row r="22" spans="1:37" ht="15.75" customHeight="1" x14ac:dyDescent="0.25">
      <c r="A22" s="4"/>
      <c r="B22" s="4"/>
      <c r="C22" s="4"/>
      <c r="D22" s="4"/>
      <c r="E22" s="1068"/>
      <c r="F22" s="1078"/>
      <c r="G22" s="1078"/>
      <c r="H22" s="1078"/>
      <c r="I22" s="1078"/>
      <c r="J22" s="1078"/>
      <c r="K22" s="1078"/>
      <c r="L22" s="1078"/>
      <c r="M22" s="1078"/>
      <c r="N22" s="1078"/>
      <c r="O22" s="1078"/>
      <c r="P22" s="1078"/>
      <c r="Q22" s="1078"/>
      <c r="R22" s="1078"/>
      <c r="S22" s="1078"/>
      <c r="T22" s="1078"/>
      <c r="U22" s="1078"/>
      <c r="AD22" s="1032"/>
      <c r="AF22" s="717" t="s">
        <v>477</v>
      </c>
      <c r="AG22" s="718" t="str">
        <f>IF('8 Checks'!D3&gt;0,AF22&amp;"; ","")</f>
        <v/>
      </c>
      <c r="AJ22" s="717" t="s">
        <v>266</v>
      </c>
      <c r="AK22" s="718"/>
    </row>
    <row r="23" spans="1:37" ht="15" customHeight="1" x14ac:dyDescent="0.25">
      <c r="D23" s="3"/>
      <c r="E23" s="3"/>
      <c r="F23" s="3"/>
      <c r="G23" s="3"/>
      <c r="H23" s="3"/>
      <c r="I23" s="3"/>
      <c r="J23" s="3"/>
      <c r="K23" s="3"/>
      <c r="L23" s="3"/>
      <c r="M23" s="3"/>
      <c r="N23" s="3"/>
      <c r="AJ23" s="717" t="s">
        <v>265</v>
      </c>
      <c r="AK23" s="718"/>
    </row>
    <row r="24" spans="1:37" x14ac:dyDescent="0.25">
      <c r="A24" s="1061" t="s">
        <v>287</v>
      </c>
      <c r="B24" s="3"/>
      <c r="C24" s="3"/>
      <c r="D24" s="3"/>
      <c r="E24" s="3"/>
      <c r="F24" s="3"/>
      <c r="G24" s="3"/>
      <c r="H24" s="3"/>
      <c r="I24" s="3"/>
      <c r="J24" s="3"/>
      <c r="K24" s="3"/>
      <c r="L24" s="3"/>
      <c r="M24" s="3"/>
      <c r="N24" s="3"/>
      <c r="O24" s="3"/>
      <c r="P24" s="3"/>
      <c r="Q24" s="3"/>
      <c r="R24" s="3"/>
      <c r="S24" s="3"/>
      <c r="T24" s="3"/>
      <c r="U24" s="3"/>
      <c r="AJ24" s="717" t="s">
        <v>152</v>
      </c>
      <c r="AK24" s="718"/>
    </row>
    <row r="25" spans="1:37" ht="9" customHeight="1" x14ac:dyDescent="0.25">
      <c r="B25" s="1059"/>
      <c r="C25" s="1059"/>
      <c r="D25" s="1059"/>
      <c r="E25" s="1059"/>
      <c r="F25" s="1059"/>
      <c r="G25" s="1059"/>
      <c r="H25" s="1059"/>
      <c r="I25" s="1059"/>
      <c r="J25" s="1059"/>
      <c r="K25" s="1059"/>
      <c r="L25" s="1059"/>
      <c r="M25" s="1059"/>
      <c r="N25" s="3"/>
      <c r="O25" s="3"/>
      <c r="P25" s="3"/>
      <c r="Q25" s="3"/>
      <c r="R25" s="3"/>
      <c r="S25" s="3"/>
      <c r="T25" s="3"/>
      <c r="U25" s="3"/>
      <c r="V25" s="3"/>
      <c r="W25" s="3"/>
      <c r="X25" s="3"/>
      <c r="Y25" s="3"/>
      <c r="Z25" s="3"/>
      <c r="AA25" s="3"/>
      <c r="AB25" s="3"/>
    </row>
    <row r="26" spans="1:37" x14ac:dyDescent="0.25">
      <c r="A26" s="1077" t="s">
        <v>553</v>
      </c>
      <c r="B26" s="1077"/>
      <c r="C26" s="1077"/>
      <c r="D26" s="1077"/>
      <c r="E26" s="1077"/>
      <c r="F26" s="1077"/>
      <c r="G26" s="1077"/>
      <c r="H26" s="1077"/>
      <c r="I26" s="1077"/>
      <c r="J26" s="1077"/>
      <c r="K26" s="1077"/>
      <c r="L26" s="1077"/>
      <c r="M26" s="1077"/>
      <c r="N26" s="3"/>
      <c r="O26" s="3"/>
      <c r="P26" s="3"/>
      <c r="Q26" s="3"/>
      <c r="R26" s="3"/>
      <c r="S26" s="3"/>
      <c r="T26" s="3"/>
      <c r="U26" s="3"/>
      <c r="V26" s="3"/>
      <c r="W26" s="3"/>
      <c r="X26" s="3"/>
      <c r="Y26" s="3"/>
      <c r="Z26" s="3"/>
      <c r="AA26" s="3"/>
      <c r="AB26" s="3"/>
    </row>
    <row r="27" spans="1:37" ht="9.75" customHeight="1" x14ac:dyDescent="0.25">
      <c r="A27" s="1034"/>
      <c r="B27" s="1063"/>
      <c r="C27" s="1063"/>
      <c r="D27" s="1063"/>
      <c r="E27" s="1063"/>
      <c r="F27" s="1063"/>
      <c r="G27" s="1063"/>
      <c r="H27" s="1063"/>
      <c r="I27" s="1063"/>
      <c r="J27" s="1063"/>
      <c r="K27" s="1063"/>
      <c r="L27" s="1063"/>
      <c r="M27" s="1063"/>
      <c r="N27" s="716"/>
      <c r="O27" s="716"/>
      <c r="P27" s="716"/>
      <c r="Q27" s="716"/>
      <c r="R27" s="716"/>
      <c r="S27" s="716"/>
      <c r="T27" s="716"/>
      <c r="U27" s="716"/>
      <c r="V27" s="716"/>
      <c r="W27" s="716"/>
      <c r="X27" s="716"/>
      <c r="Y27" s="716"/>
      <c r="Z27" s="716"/>
      <c r="AA27" s="716"/>
      <c r="AB27" s="3"/>
    </row>
    <row r="28" spans="1:37" ht="42.75" customHeight="1" x14ac:dyDescent="0.25">
      <c r="A28" s="1077" t="s">
        <v>554</v>
      </c>
      <c r="B28" s="1077"/>
      <c r="C28" s="1077"/>
      <c r="D28" s="1077"/>
      <c r="E28" s="1077"/>
      <c r="F28" s="1077"/>
      <c r="G28" s="1077"/>
      <c r="H28" s="1077"/>
      <c r="I28" s="1077"/>
      <c r="J28" s="1077"/>
      <c r="K28" s="1077"/>
      <c r="L28" s="1077"/>
      <c r="M28" s="1077"/>
      <c r="N28" s="716"/>
      <c r="O28" s="716"/>
      <c r="P28" s="716"/>
      <c r="Q28" s="716"/>
      <c r="R28" s="716"/>
      <c r="S28" s="716"/>
      <c r="T28" s="716"/>
      <c r="U28" s="716"/>
      <c r="V28" s="716"/>
      <c r="W28" s="716"/>
      <c r="X28" s="716"/>
      <c r="Y28" s="716"/>
      <c r="Z28" s="716"/>
      <c r="AA28" s="716"/>
      <c r="AB28" s="3"/>
    </row>
    <row r="29" spans="1:37" ht="9" customHeight="1" x14ac:dyDescent="0.25">
      <c r="A29" s="1034"/>
      <c r="B29" s="1063"/>
      <c r="C29" s="1063"/>
      <c r="D29" s="1063"/>
      <c r="E29" s="1063"/>
      <c r="F29" s="1063"/>
      <c r="G29" s="1063"/>
      <c r="H29" s="1063"/>
      <c r="I29" s="1063"/>
      <c r="J29" s="1063"/>
      <c r="K29" s="1063"/>
      <c r="L29" s="1063"/>
      <c r="M29" s="1063"/>
      <c r="N29" s="3"/>
      <c r="O29" s="3"/>
      <c r="P29" s="3"/>
      <c r="Q29" s="3"/>
      <c r="R29" s="3"/>
      <c r="S29" s="3"/>
      <c r="T29" s="3"/>
      <c r="U29" s="3"/>
      <c r="V29" s="3"/>
      <c r="W29" s="3"/>
      <c r="X29" s="3"/>
      <c r="Y29" s="3"/>
      <c r="Z29" s="3"/>
      <c r="AA29" s="3"/>
      <c r="AB29" s="3"/>
    </row>
    <row r="30" spans="1:37" ht="28.5" customHeight="1" x14ac:dyDescent="0.25">
      <c r="A30" s="1077" t="s">
        <v>555</v>
      </c>
      <c r="B30" s="1077"/>
      <c r="C30" s="1077"/>
      <c r="D30" s="1077"/>
      <c r="E30" s="1077"/>
      <c r="F30" s="1077"/>
      <c r="G30" s="1077"/>
      <c r="H30" s="1077"/>
      <c r="I30" s="1077"/>
      <c r="J30" s="1077"/>
      <c r="K30" s="1077"/>
      <c r="L30" s="1077"/>
      <c r="M30" s="1077"/>
      <c r="N30" s="3"/>
      <c r="O30" s="3"/>
      <c r="P30" s="3"/>
      <c r="Q30" s="3"/>
      <c r="R30" s="3"/>
      <c r="S30" s="3"/>
      <c r="T30" s="3"/>
      <c r="U30" s="3"/>
      <c r="V30" s="3"/>
      <c r="W30" s="3"/>
      <c r="X30" s="3"/>
      <c r="Y30" s="3"/>
      <c r="Z30" s="3"/>
      <c r="AA30" s="3"/>
      <c r="AB30" s="3"/>
    </row>
    <row r="31" spans="1:37" ht="9" customHeight="1" x14ac:dyDescent="0.25">
      <c r="A31" s="1034"/>
      <c r="B31" s="1063"/>
      <c r="C31" s="1063"/>
      <c r="D31" s="1063"/>
      <c r="E31" s="1063"/>
      <c r="F31" s="1063"/>
      <c r="G31" s="1063"/>
      <c r="H31" s="1063"/>
      <c r="I31" s="1063"/>
      <c r="J31" s="1063"/>
      <c r="K31" s="1063"/>
      <c r="L31" s="1063"/>
      <c r="M31" s="1063"/>
    </row>
    <row r="32" spans="1:37" ht="29.25" customHeight="1" x14ac:dyDescent="0.25">
      <c r="A32" s="1077" t="s">
        <v>556</v>
      </c>
      <c r="B32" s="1077"/>
      <c r="C32" s="1077"/>
      <c r="D32" s="1077"/>
      <c r="E32" s="1077"/>
      <c r="F32" s="1077"/>
      <c r="G32" s="1077"/>
      <c r="H32" s="1077"/>
      <c r="I32" s="1077"/>
      <c r="J32" s="1077"/>
      <c r="K32" s="1077"/>
      <c r="L32" s="1077"/>
      <c r="M32" s="1077"/>
      <c r="N32" s="707"/>
    </row>
    <row r="33" spans="1:14" ht="9" customHeight="1" x14ac:dyDescent="0.25">
      <c r="A33" s="1034"/>
      <c r="B33" s="1063"/>
      <c r="C33" s="1063"/>
      <c r="D33" s="1063"/>
      <c r="E33" s="1063"/>
      <c r="F33" s="1063"/>
      <c r="G33" s="1063"/>
      <c r="H33" s="1063"/>
      <c r="I33" s="1063"/>
      <c r="J33" s="1063"/>
      <c r="K33" s="1063"/>
      <c r="L33" s="1063"/>
      <c r="M33" s="1063"/>
    </row>
    <row r="34" spans="1:14" ht="27.75" customHeight="1" x14ac:dyDescent="0.25">
      <c r="A34" s="1077" t="s">
        <v>557</v>
      </c>
      <c r="B34" s="1077"/>
      <c r="C34" s="1077"/>
      <c r="D34" s="1077"/>
      <c r="E34" s="1077"/>
      <c r="F34" s="1077"/>
      <c r="G34" s="1077"/>
      <c r="H34" s="1077"/>
      <c r="I34" s="1077"/>
      <c r="J34" s="1077"/>
      <c r="K34" s="1077"/>
      <c r="L34" s="1077"/>
      <c r="M34" s="1077"/>
      <c r="N34" s="706"/>
    </row>
    <row r="35" spans="1:14" ht="21" customHeight="1" x14ac:dyDescent="0.25">
      <c r="A35" s="1062"/>
      <c r="B35" s="1063"/>
      <c r="C35" s="1063"/>
      <c r="D35" s="1063"/>
      <c r="E35" s="1063"/>
      <c r="F35" s="1063"/>
      <c r="G35" s="1063"/>
      <c r="H35" s="1063"/>
      <c r="I35" s="1063"/>
      <c r="J35" s="1063"/>
      <c r="K35" s="1063"/>
      <c r="L35" s="1063"/>
      <c r="M35" s="1063"/>
    </row>
    <row r="36" spans="1:14" ht="15" customHeight="1" x14ac:dyDescent="0.25">
      <c r="A36" s="1070" t="s">
        <v>558</v>
      </c>
      <c r="B36" s="1063"/>
      <c r="C36" s="1063"/>
      <c r="D36" s="1063"/>
      <c r="E36" s="1063"/>
      <c r="F36" s="1063"/>
      <c r="G36" s="1063"/>
      <c r="H36" s="1063"/>
      <c r="I36" s="1063"/>
      <c r="J36" s="1063"/>
      <c r="K36" s="1063"/>
      <c r="L36" s="1063"/>
      <c r="M36" s="1063"/>
    </row>
    <row r="37" spans="1:14" ht="9.75" customHeight="1" x14ac:dyDescent="0.25">
      <c r="A37" s="1034"/>
      <c r="B37" s="1063"/>
      <c r="C37" s="1063"/>
      <c r="D37" s="1063"/>
      <c r="E37" s="1063"/>
      <c r="F37" s="1063"/>
      <c r="G37" s="1063"/>
      <c r="H37" s="1063"/>
      <c r="I37" s="1063"/>
      <c r="J37" s="1063"/>
      <c r="K37" s="1063"/>
      <c r="L37" s="1063"/>
      <c r="M37" s="1063"/>
    </row>
    <row r="38" spans="1:14" x14ac:dyDescent="0.25">
      <c r="A38" s="1077" t="s">
        <v>562</v>
      </c>
      <c r="B38" s="1077"/>
      <c r="C38" s="1077"/>
      <c r="D38" s="1077"/>
      <c r="E38" s="1077"/>
      <c r="F38" s="1077"/>
      <c r="G38" s="1077"/>
      <c r="H38" s="1077"/>
      <c r="I38" s="1077"/>
      <c r="J38" s="1077"/>
      <c r="K38" s="1077"/>
      <c r="L38" s="1077"/>
      <c r="M38" s="1077"/>
      <c r="N38" s="706"/>
    </row>
    <row r="39" spans="1:14" ht="9" customHeight="1" x14ac:dyDescent="0.25">
      <c r="A39" s="1064"/>
      <c r="B39" s="1064"/>
      <c r="C39" s="1064"/>
      <c r="D39" s="1064"/>
      <c r="E39" s="1064"/>
      <c r="F39" s="1064"/>
      <c r="G39" s="1064"/>
      <c r="H39" s="1064"/>
      <c r="I39" s="1064"/>
      <c r="J39" s="1064"/>
      <c r="K39" s="1064"/>
      <c r="L39" s="1064"/>
      <c r="M39" s="1064"/>
      <c r="N39" s="706"/>
    </row>
    <row r="40" spans="1:14" ht="42.75" customHeight="1" x14ac:dyDescent="0.25">
      <c r="A40" s="1077" t="s">
        <v>564</v>
      </c>
      <c r="B40" s="1077"/>
      <c r="C40" s="1077"/>
      <c r="D40" s="1077"/>
      <c r="E40" s="1077"/>
      <c r="F40" s="1077"/>
      <c r="G40" s="1077"/>
      <c r="H40" s="1077"/>
      <c r="I40" s="1077"/>
      <c r="J40" s="1077"/>
      <c r="K40" s="1077"/>
      <c r="L40" s="1077"/>
      <c r="M40" s="1077"/>
      <c r="N40" s="706"/>
    </row>
    <row r="41" spans="1:14" ht="9" customHeight="1" x14ac:dyDescent="0.25">
      <c r="A41" s="1069"/>
      <c r="B41" s="1063"/>
      <c r="C41" s="1063"/>
      <c r="D41" s="1063"/>
      <c r="E41" s="1063"/>
      <c r="F41" s="1063"/>
      <c r="G41" s="1063"/>
      <c r="H41" s="1063"/>
      <c r="I41" s="1063"/>
      <c r="J41" s="1063"/>
      <c r="K41" s="1063"/>
      <c r="L41" s="1063"/>
      <c r="M41" s="1063"/>
    </row>
    <row r="42" spans="1:14" ht="56.25" customHeight="1" x14ac:dyDescent="0.25">
      <c r="A42" s="1077" t="s">
        <v>565</v>
      </c>
      <c r="B42" s="1077"/>
      <c r="C42" s="1077"/>
      <c r="D42" s="1077"/>
      <c r="E42" s="1077"/>
      <c r="F42" s="1077"/>
      <c r="G42" s="1077"/>
      <c r="H42" s="1077"/>
      <c r="I42" s="1077"/>
      <c r="J42" s="1077"/>
      <c r="K42" s="1077"/>
      <c r="L42" s="1077"/>
      <c r="M42" s="1077"/>
    </row>
    <row r="43" spans="1:14" ht="9" customHeight="1" x14ac:dyDescent="0.25">
      <c r="A43" s="1060"/>
      <c r="B43" s="1059"/>
      <c r="C43" s="1059"/>
      <c r="D43" s="1059"/>
      <c r="E43" s="1059"/>
      <c r="F43" s="1059"/>
      <c r="G43" s="1059"/>
      <c r="H43" s="1059"/>
      <c r="I43" s="1059"/>
      <c r="J43" s="1059"/>
      <c r="K43" s="1059"/>
      <c r="L43" s="1059"/>
      <c r="M43" s="1059"/>
      <c r="N43" s="706"/>
    </row>
    <row r="44" spans="1:14" x14ac:dyDescent="0.25">
      <c r="A44" s="1077" t="s">
        <v>563</v>
      </c>
      <c r="B44" s="1077"/>
      <c r="C44" s="1077"/>
      <c r="D44" s="1077"/>
      <c r="E44" s="1077"/>
      <c r="F44" s="1077"/>
      <c r="G44" s="1077"/>
      <c r="H44" s="1077"/>
      <c r="I44" s="1077"/>
      <c r="J44" s="1077"/>
      <c r="K44" s="1077"/>
      <c r="L44" s="1077"/>
      <c r="M44" s="1077"/>
    </row>
    <row r="45" spans="1:14" ht="9" customHeight="1" x14ac:dyDescent="0.25"/>
    <row r="46" spans="1:14" x14ac:dyDescent="0.25">
      <c r="A46" s="1077" t="s">
        <v>398</v>
      </c>
      <c r="B46" s="1077"/>
      <c r="C46" s="1077"/>
      <c r="D46" s="1077"/>
      <c r="E46" s="1077"/>
      <c r="F46" s="1077"/>
      <c r="G46" s="1077"/>
      <c r="H46" s="1077"/>
      <c r="I46" s="1077"/>
      <c r="J46" s="1077"/>
      <c r="K46" s="1077"/>
      <c r="L46" s="1077"/>
      <c r="M46" s="1077"/>
    </row>
    <row r="47" spans="1:14" x14ac:dyDescent="0.25">
      <c r="A47" s="1075" t="s">
        <v>399</v>
      </c>
    </row>
  </sheetData>
  <mergeCells count="19">
    <mergeCell ref="A42:M42"/>
    <mergeCell ref="A44:M44"/>
    <mergeCell ref="A46:M46"/>
    <mergeCell ref="A40:M40"/>
    <mergeCell ref="A38:M38"/>
    <mergeCell ref="F22:U22"/>
    <mergeCell ref="A2:U2"/>
    <mergeCell ref="A3:U3"/>
    <mergeCell ref="L13:T14"/>
    <mergeCell ref="F20:U20"/>
    <mergeCell ref="F21:U21"/>
    <mergeCell ref="L16:T18"/>
    <mergeCell ref="A4:U4"/>
    <mergeCell ref="F6:I6"/>
    <mergeCell ref="A26:M26"/>
    <mergeCell ref="A28:M28"/>
    <mergeCell ref="A30:M30"/>
    <mergeCell ref="A32:M32"/>
    <mergeCell ref="A34:M34"/>
  </mergeCells>
  <conditionalFormatting sqref="F20">
    <cfRule type="cellIs" dxfId="199" priority="5" operator="notEqual">
      <formula>"No validation failures"</formula>
    </cfRule>
    <cfRule type="cellIs" dxfId="198" priority="6" operator="equal">
      <formula>"No validation failures"</formula>
    </cfRule>
  </conditionalFormatting>
  <conditionalFormatting sqref="F21">
    <cfRule type="cellIs" dxfId="197" priority="3" operator="notEqual">
      <formula>"No first-stage credibility warnings"</formula>
    </cfRule>
    <cfRule type="cellIs" dxfId="196" priority="4" operator="equal">
      <formula>"No first-stage credibility warnings"</formula>
    </cfRule>
  </conditionalFormatting>
  <hyperlinks>
    <hyperlink ref="A47" r:id="rId1"/>
  </hyperlinks>
  <pageMargins left="0.7" right="0.7" top="0.75" bottom="0.75" header="0.3" footer="0.3"/>
  <pageSetup paperSize="9" scale="55" orientation="landscape"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76"/>
  <sheetViews>
    <sheetView showGridLines="0" zoomScaleNormal="100" workbookViewId="0">
      <pane ySplit="13" topLeftCell="A14" activePane="bottomLeft" state="frozen"/>
      <selection pane="bottomLeft"/>
    </sheetView>
  </sheetViews>
  <sheetFormatPr defaultRowHeight="12.75" x14ac:dyDescent="0.2"/>
  <cols>
    <col min="1" max="1" width="17.5703125" style="73" customWidth="1"/>
    <col min="2" max="2" width="20.85546875" style="73" customWidth="1"/>
    <col min="3" max="3" width="32.42578125" style="73" customWidth="1"/>
    <col min="4" max="18" width="9.42578125" style="73" customWidth="1"/>
    <col min="19" max="23" width="9.140625" style="73"/>
    <col min="24" max="24" width="24.85546875" style="73" bestFit="1" customWidth="1"/>
    <col min="25" max="94" width="9.140625" style="73"/>
    <col min="95" max="95" width="17.42578125" style="73" bestFit="1" customWidth="1"/>
    <col min="96" max="16384" width="9.140625" style="73"/>
  </cols>
  <sheetData>
    <row r="1" spans="1:19" ht="15.75" x14ac:dyDescent="0.25">
      <c r="A1" s="2" t="s">
        <v>44</v>
      </c>
    </row>
    <row r="2" spans="1:19" ht="15" x14ac:dyDescent="0.25">
      <c r="A2"/>
    </row>
    <row r="3" spans="1:19" ht="15" customHeight="1" x14ac:dyDescent="0.25">
      <c r="A3" s="1072" t="str">
        <f>Information!$AI$3</f>
        <v>SAMPLE</v>
      </c>
      <c r="O3" s="74"/>
    </row>
    <row r="4" spans="1:19" ht="27.75" customHeight="1" x14ac:dyDescent="0.2">
      <c r="A4" s="442"/>
      <c r="B4" s="442"/>
      <c r="C4" s="442"/>
      <c r="D4" s="1122" t="str">
        <f>'5 Checks'!E8</f>
        <v>Validation: OK</v>
      </c>
      <c r="E4" s="1122"/>
      <c r="F4" s="1122"/>
      <c r="G4" s="1122"/>
      <c r="H4" s="1122"/>
      <c r="I4" s="1122" t="str">
        <f>'5 Checks'!J8</f>
        <v>Validation: OK</v>
      </c>
      <c r="J4" s="1122"/>
      <c r="K4" s="1122"/>
      <c r="L4" s="1122"/>
      <c r="M4" s="1122"/>
      <c r="N4" s="1122" t="str">
        <f>'5 Checks'!O8</f>
        <v>Validation: OK</v>
      </c>
      <c r="O4" s="1122"/>
      <c r="P4" s="1122"/>
      <c r="Q4" s="1122"/>
      <c r="R4" s="1122"/>
    </row>
    <row r="5" spans="1:19" ht="27.75" customHeight="1" thickBot="1" x14ac:dyDescent="0.25">
      <c r="A5" s="442"/>
      <c r="B5" s="442"/>
      <c r="C5" s="442"/>
      <c r="D5" s="1123" t="str">
        <f>'5 Checks'!E9</f>
        <v>First-stage credibility: OK</v>
      </c>
      <c r="E5" s="1123"/>
      <c r="F5" s="1123"/>
      <c r="G5" s="1123"/>
      <c r="H5" s="1123"/>
      <c r="I5" s="1123" t="str">
        <f>'5 Checks'!J9</f>
        <v>First-stage credibility: OK</v>
      </c>
      <c r="J5" s="1123"/>
      <c r="K5" s="1123"/>
      <c r="L5" s="1123"/>
      <c r="M5" s="1123"/>
      <c r="N5" s="1123" t="str">
        <f>'5 Checks'!O9</f>
        <v>First-stage credibility: OK</v>
      </c>
      <c r="O5" s="1123"/>
      <c r="P5" s="1123"/>
      <c r="Q5" s="1123"/>
      <c r="R5" s="1123"/>
    </row>
    <row r="6" spans="1:19" ht="13.5" x14ac:dyDescent="0.2">
      <c r="A6" s="443"/>
      <c r="B6" s="443"/>
      <c r="C6" s="443"/>
      <c r="D6" s="444" t="s">
        <v>35</v>
      </c>
      <c r="E6" s="443"/>
      <c r="F6" s="443"/>
      <c r="G6" s="443"/>
      <c r="H6" s="443"/>
      <c r="I6" s="443"/>
      <c r="J6" s="443"/>
      <c r="K6" s="443"/>
      <c r="L6" s="443"/>
      <c r="M6" s="445"/>
      <c r="N6" s="446" t="s">
        <v>36</v>
      </c>
      <c r="O6" s="443"/>
      <c r="P6" s="443"/>
      <c r="Q6" s="443"/>
      <c r="R6" s="443"/>
      <c r="S6" s="75"/>
    </row>
    <row r="7" spans="1:19" ht="18" customHeight="1" x14ac:dyDescent="0.2">
      <c r="A7" s="442"/>
      <c r="B7" s="442"/>
      <c r="C7" s="442"/>
      <c r="D7" s="447" t="s">
        <v>0</v>
      </c>
      <c r="E7" s="448"/>
      <c r="F7" s="448"/>
      <c r="G7" s="448"/>
      <c r="H7" s="448"/>
      <c r="I7" s="449" t="s">
        <v>1</v>
      </c>
      <c r="J7" s="448"/>
      <c r="K7" s="448"/>
      <c r="L7" s="448"/>
      <c r="M7" s="450"/>
      <c r="N7" s="451"/>
      <c r="O7" s="452"/>
      <c r="P7" s="452"/>
      <c r="Q7" s="452"/>
      <c r="R7" s="452"/>
      <c r="S7" s="75"/>
    </row>
    <row r="8" spans="1:19" ht="18" customHeight="1" x14ac:dyDescent="0.2">
      <c r="A8" s="442"/>
      <c r="B8" s="442"/>
      <c r="C8" s="442"/>
      <c r="D8" s="1126" t="s">
        <v>359</v>
      </c>
      <c r="E8" s="1127"/>
      <c r="F8" s="1127"/>
      <c r="G8" s="1127"/>
      <c r="H8" s="1128"/>
      <c r="I8" s="1126" t="s">
        <v>374</v>
      </c>
      <c r="J8" s="1127"/>
      <c r="K8" s="1127"/>
      <c r="L8" s="1127"/>
      <c r="M8" s="1132"/>
      <c r="N8" s="1134" t="s">
        <v>37</v>
      </c>
      <c r="O8" s="1127"/>
      <c r="P8" s="1127"/>
      <c r="Q8" s="1127"/>
      <c r="R8" s="1127"/>
      <c r="S8" s="75"/>
    </row>
    <row r="9" spans="1:19" ht="23.25" customHeight="1" x14ac:dyDescent="0.2">
      <c r="A9" s="442"/>
      <c r="B9" s="442"/>
      <c r="C9" s="442"/>
      <c r="D9" s="1129"/>
      <c r="E9" s="1130"/>
      <c r="F9" s="1130"/>
      <c r="G9" s="1130"/>
      <c r="H9" s="1131"/>
      <c r="I9" s="1129"/>
      <c r="J9" s="1130"/>
      <c r="K9" s="1130"/>
      <c r="L9" s="1130"/>
      <c r="M9" s="1133"/>
      <c r="N9" s="1135"/>
      <c r="O9" s="1130"/>
      <c r="P9" s="1130"/>
      <c r="Q9" s="1130"/>
      <c r="R9" s="1130"/>
      <c r="S9" s="75"/>
    </row>
    <row r="10" spans="1:19" ht="12.75" customHeight="1" x14ac:dyDescent="0.2">
      <c r="A10" s="452"/>
      <c r="B10" s="452"/>
      <c r="C10" s="453"/>
      <c r="D10" s="454" t="s">
        <v>260</v>
      </c>
      <c r="E10" s="455"/>
      <c r="F10" s="455"/>
      <c r="G10" s="455"/>
      <c r="H10" s="456"/>
      <c r="I10" s="454" t="s">
        <v>260</v>
      </c>
      <c r="J10" s="455"/>
      <c r="K10" s="455"/>
      <c r="L10" s="455"/>
      <c r="M10" s="457"/>
      <c r="N10" s="458" t="s">
        <v>260</v>
      </c>
      <c r="O10" s="455"/>
      <c r="P10" s="455"/>
      <c r="Q10" s="455"/>
      <c r="R10" s="459"/>
      <c r="S10" s="75"/>
    </row>
    <row r="11" spans="1:19" ht="13.5" x14ac:dyDescent="0.2">
      <c r="A11" s="442"/>
      <c r="B11" s="442"/>
      <c r="C11" s="442"/>
      <c r="D11" s="460" t="s">
        <v>371</v>
      </c>
      <c r="E11" s="461"/>
      <c r="F11" s="462" t="s">
        <v>38</v>
      </c>
      <c r="G11" s="463"/>
      <c r="H11" s="1137" t="s">
        <v>363</v>
      </c>
      <c r="I11" s="460" t="s">
        <v>371</v>
      </c>
      <c r="J11" s="461"/>
      <c r="K11" s="462" t="s">
        <v>38</v>
      </c>
      <c r="L11" s="463"/>
      <c r="M11" s="1139" t="s">
        <v>363</v>
      </c>
      <c r="N11" s="464" t="s">
        <v>371</v>
      </c>
      <c r="O11" s="461"/>
      <c r="P11" s="462" t="s">
        <v>38</v>
      </c>
      <c r="Q11" s="463"/>
      <c r="R11" s="1141" t="s">
        <v>363</v>
      </c>
      <c r="S11" s="75"/>
    </row>
    <row r="12" spans="1:19" ht="40.5" x14ac:dyDescent="0.2">
      <c r="A12" s="442"/>
      <c r="B12" s="442"/>
      <c r="C12" s="442"/>
      <c r="D12" s="465" t="s">
        <v>39</v>
      </c>
      <c r="E12" s="466" t="s">
        <v>364</v>
      </c>
      <c r="F12" s="467" t="s">
        <v>39</v>
      </c>
      <c r="G12" s="466" t="s">
        <v>364</v>
      </c>
      <c r="H12" s="1137"/>
      <c r="I12" s="465" t="s">
        <v>39</v>
      </c>
      <c r="J12" s="466" t="s">
        <v>364</v>
      </c>
      <c r="K12" s="467" t="s">
        <v>39</v>
      </c>
      <c r="L12" s="466" t="s">
        <v>364</v>
      </c>
      <c r="M12" s="1139"/>
      <c r="N12" s="468" t="s">
        <v>39</v>
      </c>
      <c r="O12" s="466" t="s">
        <v>364</v>
      </c>
      <c r="P12" s="467" t="s">
        <v>39</v>
      </c>
      <c r="Q12" s="466" t="s">
        <v>364</v>
      </c>
      <c r="R12" s="1141"/>
      <c r="S12" s="75"/>
    </row>
    <row r="13" spans="1:19" ht="13.5" x14ac:dyDescent="0.2">
      <c r="A13" s="442" t="s">
        <v>40</v>
      </c>
      <c r="B13" s="442" t="s">
        <v>8</v>
      </c>
      <c r="C13" s="469" t="s">
        <v>41</v>
      </c>
      <c r="D13" s="470" t="s">
        <v>31</v>
      </c>
      <c r="E13" s="471" t="s">
        <v>32</v>
      </c>
      <c r="F13" s="472" t="s">
        <v>31</v>
      </c>
      <c r="G13" s="471" t="s">
        <v>32</v>
      </c>
      <c r="H13" s="1138"/>
      <c r="I13" s="470" t="s">
        <v>31</v>
      </c>
      <c r="J13" s="471" t="s">
        <v>32</v>
      </c>
      <c r="K13" s="472" t="s">
        <v>31</v>
      </c>
      <c r="L13" s="471" t="s">
        <v>32</v>
      </c>
      <c r="M13" s="1140"/>
      <c r="N13" s="473" t="s">
        <v>31</v>
      </c>
      <c r="O13" s="471" t="s">
        <v>32</v>
      </c>
      <c r="P13" s="472" t="s">
        <v>31</v>
      </c>
      <c r="Q13" s="471" t="s">
        <v>32</v>
      </c>
      <c r="R13" s="1142"/>
      <c r="S13" s="75"/>
    </row>
    <row r="14" spans="1:19" ht="14.25" customHeight="1" x14ac:dyDescent="0.2">
      <c r="A14" s="1136" t="s">
        <v>42</v>
      </c>
      <c r="B14" s="448" t="s">
        <v>14</v>
      </c>
      <c r="C14" s="474" t="s">
        <v>403</v>
      </c>
      <c r="D14" s="632">
        <v>0</v>
      </c>
      <c r="E14" s="633">
        <v>0</v>
      </c>
      <c r="F14" s="634">
        <v>0</v>
      </c>
      <c r="G14" s="633">
        <v>0</v>
      </c>
      <c r="H14" s="635">
        <v>0</v>
      </c>
      <c r="I14" s="632">
        <v>0</v>
      </c>
      <c r="J14" s="633">
        <v>0</v>
      </c>
      <c r="K14" s="634">
        <v>0</v>
      </c>
      <c r="L14" s="633">
        <v>0</v>
      </c>
      <c r="M14" s="636">
        <v>0</v>
      </c>
      <c r="N14" s="637">
        <v>0</v>
      </c>
      <c r="O14" s="633">
        <v>0</v>
      </c>
      <c r="P14" s="634">
        <v>0</v>
      </c>
      <c r="Q14" s="633">
        <v>0</v>
      </c>
      <c r="R14" s="638">
        <v>0</v>
      </c>
      <c r="S14" s="75"/>
    </row>
    <row r="15" spans="1:19" ht="14.25" customHeight="1" x14ac:dyDescent="0.2">
      <c r="A15" s="1127"/>
      <c r="B15" s="442"/>
      <c r="C15" s="469" t="s">
        <v>404</v>
      </c>
      <c r="D15" s="639">
        <v>0</v>
      </c>
      <c r="E15" s="640">
        <v>0</v>
      </c>
      <c r="F15" s="641">
        <v>0</v>
      </c>
      <c r="G15" s="640">
        <v>0</v>
      </c>
      <c r="H15" s="642">
        <v>0</v>
      </c>
      <c r="I15" s="639">
        <v>0</v>
      </c>
      <c r="J15" s="640">
        <v>0</v>
      </c>
      <c r="K15" s="641">
        <v>0</v>
      </c>
      <c r="L15" s="640">
        <v>0</v>
      </c>
      <c r="M15" s="643">
        <v>0</v>
      </c>
      <c r="N15" s="644">
        <v>0</v>
      </c>
      <c r="O15" s="640">
        <v>0</v>
      </c>
      <c r="P15" s="641">
        <v>0</v>
      </c>
      <c r="Q15" s="640">
        <v>0</v>
      </c>
      <c r="R15" s="645">
        <v>0</v>
      </c>
      <c r="S15" s="75"/>
    </row>
    <row r="16" spans="1:19" ht="14.25" customHeight="1" x14ac:dyDescent="0.2">
      <c r="A16" s="475"/>
      <c r="B16" s="442"/>
      <c r="C16" s="469" t="s">
        <v>405</v>
      </c>
      <c r="D16" s="962">
        <v>0</v>
      </c>
      <c r="E16" s="963">
        <v>0</v>
      </c>
      <c r="F16" s="964">
        <v>0</v>
      </c>
      <c r="G16" s="963">
        <v>0</v>
      </c>
      <c r="H16" s="965">
        <v>0</v>
      </c>
      <c r="I16" s="962">
        <v>0</v>
      </c>
      <c r="J16" s="963">
        <v>0</v>
      </c>
      <c r="K16" s="964">
        <v>0</v>
      </c>
      <c r="L16" s="963">
        <v>0</v>
      </c>
      <c r="M16" s="966">
        <v>0</v>
      </c>
      <c r="N16" s="967">
        <v>0</v>
      </c>
      <c r="O16" s="963">
        <v>0</v>
      </c>
      <c r="P16" s="964">
        <v>0</v>
      </c>
      <c r="Q16" s="963">
        <v>0</v>
      </c>
      <c r="R16" s="968">
        <v>0</v>
      </c>
      <c r="S16" s="75"/>
    </row>
    <row r="17" spans="1:19" ht="14.25" customHeight="1" x14ac:dyDescent="0.2">
      <c r="A17" s="452"/>
      <c r="B17" s="476" t="s">
        <v>15</v>
      </c>
      <c r="C17" s="477" t="s">
        <v>406</v>
      </c>
      <c r="D17" s="1040">
        <v>0</v>
      </c>
      <c r="E17" s="1041">
        <v>0</v>
      </c>
      <c r="F17" s="1042">
        <v>0</v>
      </c>
      <c r="G17" s="1041">
        <v>0</v>
      </c>
      <c r="H17" s="1043">
        <v>0</v>
      </c>
      <c r="I17" s="1040">
        <v>0</v>
      </c>
      <c r="J17" s="1041">
        <v>0</v>
      </c>
      <c r="K17" s="1042">
        <v>0</v>
      </c>
      <c r="L17" s="1041">
        <v>0</v>
      </c>
      <c r="M17" s="1044">
        <v>0</v>
      </c>
      <c r="N17" s="1045">
        <v>0</v>
      </c>
      <c r="O17" s="1041">
        <v>0</v>
      </c>
      <c r="P17" s="1042">
        <v>0</v>
      </c>
      <c r="Q17" s="1041">
        <v>0</v>
      </c>
      <c r="R17" s="1046">
        <v>0</v>
      </c>
      <c r="S17" s="75"/>
    </row>
    <row r="18" spans="1:19" ht="14.25" customHeight="1" x14ac:dyDescent="0.2">
      <c r="A18" s="452"/>
      <c r="B18" s="452"/>
      <c r="C18" s="478" t="s">
        <v>503</v>
      </c>
      <c r="D18" s="1037">
        <v>0</v>
      </c>
      <c r="E18" s="1038">
        <v>0</v>
      </c>
      <c r="F18" s="676">
        <v>0</v>
      </c>
      <c r="G18" s="1038">
        <v>0</v>
      </c>
      <c r="H18" s="677">
        <v>0</v>
      </c>
      <c r="I18" s="1037">
        <v>0</v>
      </c>
      <c r="J18" s="1038">
        <v>0</v>
      </c>
      <c r="K18" s="676">
        <v>0</v>
      </c>
      <c r="L18" s="1038">
        <v>0</v>
      </c>
      <c r="M18" s="678">
        <v>0</v>
      </c>
      <c r="N18" s="1039">
        <v>0</v>
      </c>
      <c r="O18" s="1038">
        <v>0</v>
      </c>
      <c r="P18" s="676">
        <v>0</v>
      </c>
      <c r="Q18" s="1038">
        <v>0</v>
      </c>
      <c r="R18" s="679">
        <v>0</v>
      </c>
      <c r="S18" s="75"/>
    </row>
    <row r="19" spans="1:19" ht="14.25" customHeight="1" x14ac:dyDescent="0.2">
      <c r="A19" s="442"/>
      <c r="B19" s="476" t="s">
        <v>376</v>
      </c>
      <c r="C19" s="477" t="s">
        <v>406</v>
      </c>
      <c r="D19" s="653">
        <v>0</v>
      </c>
      <c r="E19" s="654">
        <v>0</v>
      </c>
      <c r="F19" s="655">
        <v>0</v>
      </c>
      <c r="G19" s="654">
        <v>0</v>
      </c>
      <c r="H19" s="656">
        <v>0</v>
      </c>
      <c r="I19" s="653">
        <v>0</v>
      </c>
      <c r="J19" s="654">
        <v>0</v>
      </c>
      <c r="K19" s="655">
        <v>0</v>
      </c>
      <c r="L19" s="654">
        <v>0</v>
      </c>
      <c r="M19" s="657">
        <v>0</v>
      </c>
      <c r="N19" s="658">
        <v>0</v>
      </c>
      <c r="O19" s="654">
        <v>0</v>
      </c>
      <c r="P19" s="655">
        <v>0</v>
      </c>
      <c r="Q19" s="654">
        <v>0</v>
      </c>
      <c r="R19" s="659">
        <v>0</v>
      </c>
      <c r="S19" s="75"/>
    </row>
    <row r="20" spans="1:19" ht="14.25" customHeight="1" x14ac:dyDescent="0.2">
      <c r="A20" s="442"/>
      <c r="B20" s="935"/>
      <c r="C20" s="936" t="s">
        <v>408</v>
      </c>
      <c r="D20" s="646">
        <v>0</v>
      </c>
      <c r="E20" s="647">
        <v>0</v>
      </c>
      <c r="F20" s="648">
        <v>0</v>
      </c>
      <c r="G20" s="647">
        <v>0</v>
      </c>
      <c r="H20" s="649">
        <v>0</v>
      </c>
      <c r="I20" s="646">
        <v>0</v>
      </c>
      <c r="J20" s="647">
        <v>0</v>
      </c>
      <c r="K20" s="648">
        <v>0</v>
      </c>
      <c r="L20" s="647">
        <v>0</v>
      </c>
      <c r="M20" s="650">
        <v>0</v>
      </c>
      <c r="N20" s="651">
        <v>0</v>
      </c>
      <c r="O20" s="647">
        <v>0</v>
      </c>
      <c r="P20" s="648">
        <v>0</v>
      </c>
      <c r="Q20" s="647">
        <v>0</v>
      </c>
      <c r="R20" s="652">
        <v>0</v>
      </c>
      <c r="S20" s="75"/>
    </row>
    <row r="21" spans="1:19" ht="14.25" customHeight="1" x14ac:dyDescent="0.2">
      <c r="A21" s="442"/>
      <c r="B21" s="476" t="s">
        <v>17</v>
      </c>
      <c r="C21" s="477" t="s">
        <v>406</v>
      </c>
      <c r="D21" s="653">
        <v>0</v>
      </c>
      <c r="E21" s="654">
        <v>0</v>
      </c>
      <c r="F21" s="655">
        <v>0</v>
      </c>
      <c r="G21" s="654">
        <v>0</v>
      </c>
      <c r="H21" s="656">
        <v>0</v>
      </c>
      <c r="I21" s="653">
        <v>0</v>
      </c>
      <c r="J21" s="654">
        <v>0</v>
      </c>
      <c r="K21" s="655">
        <v>0</v>
      </c>
      <c r="L21" s="654">
        <v>0</v>
      </c>
      <c r="M21" s="657">
        <v>0</v>
      </c>
      <c r="N21" s="658">
        <v>0</v>
      </c>
      <c r="O21" s="654">
        <v>0</v>
      </c>
      <c r="P21" s="655">
        <v>0</v>
      </c>
      <c r="Q21" s="654">
        <v>0</v>
      </c>
      <c r="R21" s="659">
        <v>0</v>
      </c>
      <c r="S21" s="75"/>
    </row>
    <row r="22" spans="1:19" ht="14.25" customHeight="1" x14ac:dyDescent="0.2">
      <c r="A22" s="442"/>
      <c r="B22" s="935"/>
      <c r="C22" s="936" t="s">
        <v>407</v>
      </c>
      <c r="D22" s="646">
        <v>0</v>
      </c>
      <c r="E22" s="647">
        <v>0</v>
      </c>
      <c r="F22" s="648">
        <v>0</v>
      </c>
      <c r="G22" s="647">
        <v>0</v>
      </c>
      <c r="H22" s="649">
        <v>0</v>
      </c>
      <c r="I22" s="646">
        <v>0</v>
      </c>
      <c r="J22" s="647">
        <v>0</v>
      </c>
      <c r="K22" s="648">
        <v>0</v>
      </c>
      <c r="L22" s="647">
        <v>0</v>
      </c>
      <c r="M22" s="650">
        <v>0</v>
      </c>
      <c r="N22" s="651">
        <v>0</v>
      </c>
      <c r="O22" s="647">
        <v>0</v>
      </c>
      <c r="P22" s="648">
        <v>0</v>
      </c>
      <c r="Q22" s="647">
        <v>0</v>
      </c>
      <c r="R22" s="652">
        <v>0</v>
      </c>
      <c r="S22" s="75"/>
    </row>
    <row r="23" spans="1:19" ht="14.25" customHeight="1" x14ac:dyDescent="0.2">
      <c r="A23" s="442"/>
      <c r="B23" s="442" t="s">
        <v>18</v>
      </c>
      <c r="C23" s="469"/>
      <c r="D23" s="660"/>
      <c r="E23" s="661"/>
      <c r="F23" s="662">
        <v>0</v>
      </c>
      <c r="G23" s="663">
        <v>0</v>
      </c>
      <c r="H23" s="664">
        <v>0</v>
      </c>
      <c r="I23" s="660"/>
      <c r="J23" s="661"/>
      <c r="K23" s="662">
        <v>0</v>
      </c>
      <c r="L23" s="663">
        <v>0</v>
      </c>
      <c r="M23" s="665">
        <v>0</v>
      </c>
      <c r="N23" s="666"/>
      <c r="O23" s="661"/>
      <c r="P23" s="662">
        <v>0</v>
      </c>
      <c r="Q23" s="663">
        <v>0</v>
      </c>
      <c r="R23" s="667">
        <v>0</v>
      </c>
      <c r="S23" s="75"/>
    </row>
    <row r="24" spans="1:19" ht="14.25" customHeight="1" x14ac:dyDescent="0.2">
      <c r="A24" s="448" t="s">
        <v>43</v>
      </c>
      <c r="B24" s="448" t="s">
        <v>14</v>
      </c>
      <c r="C24" s="474" t="s">
        <v>403</v>
      </c>
      <c r="D24" s="668">
        <v>0</v>
      </c>
      <c r="E24" s="669">
        <v>0</v>
      </c>
      <c r="F24" s="670">
        <v>0</v>
      </c>
      <c r="G24" s="669">
        <v>0</v>
      </c>
      <c r="H24" s="671">
        <v>0</v>
      </c>
      <c r="I24" s="668">
        <v>0</v>
      </c>
      <c r="J24" s="669">
        <v>0</v>
      </c>
      <c r="K24" s="670">
        <v>0</v>
      </c>
      <c r="L24" s="669">
        <v>0</v>
      </c>
      <c r="M24" s="672">
        <v>0</v>
      </c>
      <c r="N24" s="673">
        <v>0</v>
      </c>
      <c r="O24" s="669">
        <v>0</v>
      </c>
      <c r="P24" s="670">
        <v>0</v>
      </c>
      <c r="Q24" s="669">
        <v>0</v>
      </c>
      <c r="R24" s="674">
        <v>0</v>
      </c>
      <c r="S24" s="75"/>
    </row>
    <row r="25" spans="1:19" ht="14.25" customHeight="1" x14ac:dyDescent="0.2">
      <c r="A25" s="452"/>
      <c r="B25" s="452"/>
      <c r="C25" s="478" t="s">
        <v>404</v>
      </c>
      <c r="D25" s="639">
        <v>0</v>
      </c>
      <c r="E25" s="675">
        <v>0</v>
      </c>
      <c r="F25" s="641">
        <v>0</v>
      </c>
      <c r="G25" s="675">
        <v>0</v>
      </c>
      <c r="H25" s="642">
        <v>0</v>
      </c>
      <c r="I25" s="639">
        <v>0</v>
      </c>
      <c r="J25" s="675">
        <v>0</v>
      </c>
      <c r="K25" s="641">
        <v>0</v>
      </c>
      <c r="L25" s="675">
        <v>0</v>
      </c>
      <c r="M25" s="643">
        <v>0</v>
      </c>
      <c r="N25" s="644">
        <v>0</v>
      </c>
      <c r="O25" s="675">
        <v>0</v>
      </c>
      <c r="P25" s="641">
        <v>0</v>
      </c>
      <c r="Q25" s="675">
        <v>0</v>
      </c>
      <c r="R25" s="645">
        <v>0</v>
      </c>
      <c r="S25" s="75"/>
    </row>
    <row r="26" spans="1:19" ht="14.25" customHeight="1" x14ac:dyDescent="0.2">
      <c r="A26" s="452"/>
      <c r="B26" s="452"/>
      <c r="C26" s="478" t="s">
        <v>405</v>
      </c>
      <c r="D26" s="962">
        <v>0</v>
      </c>
      <c r="E26" s="969">
        <v>0</v>
      </c>
      <c r="F26" s="964">
        <v>0</v>
      </c>
      <c r="G26" s="969">
        <v>0</v>
      </c>
      <c r="H26" s="965">
        <v>0</v>
      </c>
      <c r="I26" s="962">
        <v>0</v>
      </c>
      <c r="J26" s="969">
        <v>0</v>
      </c>
      <c r="K26" s="964">
        <v>0</v>
      </c>
      <c r="L26" s="969">
        <v>0</v>
      </c>
      <c r="M26" s="966">
        <v>0</v>
      </c>
      <c r="N26" s="967">
        <v>0</v>
      </c>
      <c r="O26" s="969">
        <v>0</v>
      </c>
      <c r="P26" s="964">
        <v>0</v>
      </c>
      <c r="Q26" s="969">
        <v>0</v>
      </c>
      <c r="R26" s="968">
        <v>0</v>
      </c>
      <c r="S26" s="75"/>
    </row>
    <row r="27" spans="1:19" ht="14.25" customHeight="1" x14ac:dyDescent="0.2">
      <c r="A27" s="452"/>
      <c r="B27" s="476" t="s">
        <v>15</v>
      </c>
      <c r="C27" s="477" t="s">
        <v>406</v>
      </c>
      <c r="D27" s="1040">
        <v>0</v>
      </c>
      <c r="E27" s="1048">
        <v>0</v>
      </c>
      <c r="F27" s="1042">
        <v>0</v>
      </c>
      <c r="G27" s="1048">
        <v>0</v>
      </c>
      <c r="H27" s="1043">
        <v>0</v>
      </c>
      <c r="I27" s="1040">
        <v>0</v>
      </c>
      <c r="J27" s="1048">
        <v>0</v>
      </c>
      <c r="K27" s="1042">
        <v>0</v>
      </c>
      <c r="L27" s="1048">
        <v>0</v>
      </c>
      <c r="M27" s="1044">
        <v>0</v>
      </c>
      <c r="N27" s="1045">
        <v>0</v>
      </c>
      <c r="O27" s="1048">
        <v>0</v>
      </c>
      <c r="P27" s="1042">
        <v>0</v>
      </c>
      <c r="Q27" s="1048">
        <v>0</v>
      </c>
      <c r="R27" s="1046">
        <v>0</v>
      </c>
      <c r="S27" s="75"/>
    </row>
    <row r="28" spans="1:19" ht="14.25" customHeight="1" x14ac:dyDescent="0.2">
      <c r="A28" s="452"/>
      <c r="B28" s="452"/>
      <c r="C28" s="478" t="s">
        <v>503</v>
      </c>
      <c r="D28" s="1037">
        <v>0</v>
      </c>
      <c r="E28" s="1047">
        <v>0</v>
      </c>
      <c r="F28" s="676">
        <v>0</v>
      </c>
      <c r="G28" s="1047">
        <v>0</v>
      </c>
      <c r="H28" s="677">
        <v>0</v>
      </c>
      <c r="I28" s="1037">
        <v>0</v>
      </c>
      <c r="J28" s="1047">
        <v>0</v>
      </c>
      <c r="K28" s="676">
        <v>0</v>
      </c>
      <c r="L28" s="1047">
        <v>0</v>
      </c>
      <c r="M28" s="678">
        <v>0</v>
      </c>
      <c r="N28" s="1039">
        <v>0</v>
      </c>
      <c r="O28" s="1047">
        <v>0</v>
      </c>
      <c r="P28" s="676">
        <v>0</v>
      </c>
      <c r="Q28" s="1047">
        <v>0</v>
      </c>
      <c r="R28" s="679">
        <v>0</v>
      </c>
      <c r="S28" s="75"/>
    </row>
    <row r="29" spans="1:19" ht="14.25" customHeight="1" x14ac:dyDescent="0.2">
      <c r="A29" s="442"/>
      <c r="B29" s="476" t="s">
        <v>376</v>
      </c>
      <c r="C29" s="477" t="s">
        <v>406</v>
      </c>
      <c r="D29" s="653">
        <v>0</v>
      </c>
      <c r="E29" s="680">
        <v>0</v>
      </c>
      <c r="F29" s="655">
        <v>0</v>
      </c>
      <c r="G29" s="680">
        <v>0</v>
      </c>
      <c r="H29" s="656">
        <v>0</v>
      </c>
      <c r="I29" s="653">
        <v>0</v>
      </c>
      <c r="J29" s="680">
        <v>0</v>
      </c>
      <c r="K29" s="655">
        <v>0</v>
      </c>
      <c r="L29" s="680">
        <v>0</v>
      </c>
      <c r="M29" s="657">
        <v>0</v>
      </c>
      <c r="N29" s="658">
        <v>0</v>
      </c>
      <c r="O29" s="680">
        <v>0</v>
      </c>
      <c r="P29" s="655">
        <v>0</v>
      </c>
      <c r="Q29" s="680">
        <v>0</v>
      </c>
      <c r="R29" s="659">
        <v>0</v>
      </c>
      <c r="S29" s="75"/>
    </row>
    <row r="30" spans="1:19" ht="14.25" customHeight="1" x14ac:dyDescent="0.2">
      <c r="A30" s="442"/>
      <c r="B30" s="935"/>
      <c r="C30" s="936" t="s">
        <v>408</v>
      </c>
      <c r="D30" s="646">
        <v>0</v>
      </c>
      <c r="E30" s="937">
        <v>0</v>
      </c>
      <c r="F30" s="648">
        <v>0</v>
      </c>
      <c r="G30" s="937">
        <v>0</v>
      </c>
      <c r="H30" s="649">
        <v>0</v>
      </c>
      <c r="I30" s="646">
        <v>0</v>
      </c>
      <c r="J30" s="937">
        <v>0</v>
      </c>
      <c r="K30" s="648">
        <v>0</v>
      </c>
      <c r="L30" s="937">
        <v>0</v>
      </c>
      <c r="M30" s="650">
        <v>0</v>
      </c>
      <c r="N30" s="651">
        <v>0</v>
      </c>
      <c r="O30" s="937">
        <v>0</v>
      </c>
      <c r="P30" s="648">
        <v>0</v>
      </c>
      <c r="Q30" s="937">
        <v>0</v>
      </c>
      <c r="R30" s="652">
        <v>0</v>
      </c>
      <c r="S30" s="75"/>
    </row>
    <row r="31" spans="1:19" ht="14.25" customHeight="1" x14ac:dyDescent="0.2">
      <c r="A31" s="442"/>
      <c r="B31" s="476" t="s">
        <v>17</v>
      </c>
      <c r="C31" s="938" t="s">
        <v>406</v>
      </c>
      <c r="D31" s="653">
        <v>0</v>
      </c>
      <c r="E31" s="680">
        <v>0</v>
      </c>
      <c r="F31" s="655">
        <v>0</v>
      </c>
      <c r="G31" s="680">
        <v>0</v>
      </c>
      <c r="H31" s="656">
        <v>0</v>
      </c>
      <c r="I31" s="653">
        <v>0</v>
      </c>
      <c r="J31" s="680">
        <v>0</v>
      </c>
      <c r="K31" s="655">
        <v>0</v>
      </c>
      <c r="L31" s="680">
        <v>0</v>
      </c>
      <c r="M31" s="657">
        <v>0</v>
      </c>
      <c r="N31" s="658">
        <v>0</v>
      </c>
      <c r="O31" s="680">
        <v>0</v>
      </c>
      <c r="P31" s="655">
        <v>0</v>
      </c>
      <c r="Q31" s="680">
        <v>0</v>
      </c>
      <c r="R31" s="659">
        <v>0</v>
      </c>
      <c r="S31" s="75"/>
    </row>
    <row r="32" spans="1:19" ht="14.25" customHeight="1" x14ac:dyDescent="0.2">
      <c r="A32" s="442"/>
      <c r="B32" s="935"/>
      <c r="C32" s="939" t="s">
        <v>407</v>
      </c>
      <c r="D32" s="646">
        <v>0</v>
      </c>
      <c r="E32" s="937">
        <v>0</v>
      </c>
      <c r="F32" s="648">
        <v>0</v>
      </c>
      <c r="G32" s="937">
        <v>0</v>
      </c>
      <c r="H32" s="649">
        <v>0</v>
      </c>
      <c r="I32" s="646">
        <v>0</v>
      </c>
      <c r="J32" s="937">
        <v>0</v>
      </c>
      <c r="K32" s="648">
        <v>0</v>
      </c>
      <c r="L32" s="937">
        <v>0</v>
      </c>
      <c r="M32" s="650">
        <v>0</v>
      </c>
      <c r="N32" s="651">
        <v>0</v>
      </c>
      <c r="O32" s="937">
        <v>0</v>
      </c>
      <c r="P32" s="648">
        <v>0</v>
      </c>
      <c r="Q32" s="937">
        <v>0</v>
      </c>
      <c r="R32" s="652">
        <v>0</v>
      </c>
      <c r="S32" s="75"/>
    </row>
    <row r="33" spans="1:19" ht="14.25" customHeight="1" thickBot="1" x14ac:dyDescent="0.25">
      <c r="A33" s="442"/>
      <c r="B33" s="442" t="s">
        <v>18</v>
      </c>
      <c r="C33" s="469"/>
      <c r="D33" s="681"/>
      <c r="E33" s="682"/>
      <c r="F33" s="676">
        <v>0</v>
      </c>
      <c r="G33" s="683">
        <v>0</v>
      </c>
      <c r="H33" s="677">
        <v>0</v>
      </c>
      <c r="I33" s="681"/>
      <c r="J33" s="682"/>
      <c r="K33" s="676">
        <v>0</v>
      </c>
      <c r="L33" s="683">
        <v>0</v>
      </c>
      <c r="M33" s="678">
        <v>0</v>
      </c>
      <c r="N33" s="684"/>
      <c r="O33" s="682"/>
      <c r="P33" s="676">
        <v>0</v>
      </c>
      <c r="Q33" s="683">
        <v>0</v>
      </c>
      <c r="R33" s="679">
        <v>0</v>
      </c>
      <c r="S33" s="75"/>
    </row>
    <row r="34" spans="1:19" ht="14.25" customHeight="1" thickTop="1" x14ac:dyDescent="0.2">
      <c r="A34" s="1124" t="s">
        <v>154</v>
      </c>
      <c r="B34" s="479" t="s">
        <v>401</v>
      </c>
      <c r="C34" s="479"/>
      <c r="D34" s="685">
        <f t="shared" ref="D34:R34" si="0">SUM(D14:D16,D24:D26)</f>
        <v>0</v>
      </c>
      <c r="E34" s="686">
        <f t="shared" si="0"/>
        <v>0</v>
      </c>
      <c r="F34" s="687">
        <f t="shared" si="0"/>
        <v>0</v>
      </c>
      <c r="G34" s="686">
        <f t="shared" si="0"/>
        <v>0</v>
      </c>
      <c r="H34" s="688">
        <f t="shared" si="0"/>
        <v>0</v>
      </c>
      <c r="I34" s="685">
        <f t="shared" si="0"/>
        <v>0</v>
      </c>
      <c r="J34" s="686">
        <f t="shared" si="0"/>
        <v>0</v>
      </c>
      <c r="K34" s="687">
        <f t="shared" si="0"/>
        <v>0</v>
      </c>
      <c r="L34" s="686">
        <f t="shared" si="0"/>
        <v>0</v>
      </c>
      <c r="M34" s="689">
        <f t="shared" si="0"/>
        <v>0</v>
      </c>
      <c r="N34" s="690">
        <f t="shared" si="0"/>
        <v>0</v>
      </c>
      <c r="O34" s="686">
        <f t="shared" si="0"/>
        <v>0</v>
      </c>
      <c r="P34" s="687">
        <f t="shared" si="0"/>
        <v>0</v>
      </c>
      <c r="Q34" s="686">
        <f t="shared" si="0"/>
        <v>0</v>
      </c>
      <c r="R34" s="691">
        <f t="shared" si="0"/>
        <v>0</v>
      </c>
      <c r="S34" s="75"/>
    </row>
    <row r="35" spans="1:19" ht="14.25" customHeight="1" x14ac:dyDescent="0.2">
      <c r="A35" s="1125"/>
      <c r="B35" s="480" t="s">
        <v>402</v>
      </c>
      <c r="C35" s="480"/>
      <c r="D35" s="692">
        <f>SUM(D17:D22,D27:D32)</f>
        <v>0</v>
      </c>
      <c r="E35" s="693">
        <f>SUM(E17:E22,E27:E32)</f>
        <v>0</v>
      </c>
      <c r="F35" s="694">
        <f>SUM(F17:F23,F27:F33)</f>
        <v>0</v>
      </c>
      <c r="G35" s="693">
        <f>SUM(G17:G23,G27:G33)</f>
        <v>0</v>
      </c>
      <c r="H35" s="695">
        <f>SUM(H17:H23,H27:H33)</f>
        <v>0</v>
      </c>
      <c r="I35" s="692">
        <f>SUM(I17:I22,I27:I32)</f>
        <v>0</v>
      </c>
      <c r="J35" s="693">
        <f>SUM(J17:J22,J27:J32)</f>
        <v>0</v>
      </c>
      <c r="K35" s="694">
        <f>SUM(K17:K23,K27:K33)</f>
        <v>0</v>
      </c>
      <c r="L35" s="693">
        <f>SUM(L17:L23,L27:L33)</f>
        <v>0</v>
      </c>
      <c r="M35" s="696">
        <f>SUM(M17:M23,M27:M33)</f>
        <v>0</v>
      </c>
      <c r="N35" s="697">
        <f>SUM(N17:N22,N27:N32)</f>
        <v>0</v>
      </c>
      <c r="O35" s="693">
        <f>SUM(O17:O22,O27:O32)</f>
        <v>0</v>
      </c>
      <c r="P35" s="694">
        <f>SUM(P17:P23,P27:P33)</f>
        <v>0</v>
      </c>
      <c r="Q35" s="693">
        <f>SUM(Q17:Q23,Q27:Q33)</f>
        <v>0</v>
      </c>
      <c r="R35" s="698">
        <f>SUM(R17:R23,R27:R33)</f>
        <v>0</v>
      </c>
      <c r="S35" s="75"/>
    </row>
    <row r="36" spans="1:19" ht="14.25" customHeight="1" thickBot="1" x14ac:dyDescent="0.25">
      <c r="A36" s="481"/>
      <c r="B36" s="481" t="s">
        <v>26</v>
      </c>
      <c r="C36" s="481"/>
      <c r="D36" s="699">
        <f t="shared" ref="D36:R36" si="1">SUM(D34:D35)</f>
        <v>0</v>
      </c>
      <c r="E36" s="700">
        <f t="shared" si="1"/>
        <v>0</v>
      </c>
      <c r="F36" s="701">
        <f t="shared" si="1"/>
        <v>0</v>
      </c>
      <c r="G36" s="700">
        <f t="shared" si="1"/>
        <v>0</v>
      </c>
      <c r="H36" s="702">
        <f t="shared" si="1"/>
        <v>0</v>
      </c>
      <c r="I36" s="699">
        <f t="shared" si="1"/>
        <v>0</v>
      </c>
      <c r="J36" s="700">
        <f t="shared" si="1"/>
        <v>0</v>
      </c>
      <c r="K36" s="701">
        <f t="shared" si="1"/>
        <v>0</v>
      </c>
      <c r="L36" s="700">
        <f t="shared" si="1"/>
        <v>0</v>
      </c>
      <c r="M36" s="703">
        <f t="shared" si="1"/>
        <v>0</v>
      </c>
      <c r="N36" s="704">
        <f t="shared" si="1"/>
        <v>0</v>
      </c>
      <c r="O36" s="700">
        <f t="shared" si="1"/>
        <v>0</v>
      </c>
      <c r="P36" s="701">
        <f t="shared" si="1"/>
        <v>0</v>
      </c>
      <c r="Q36" s="700">
        <f t="shared" si="1"/>
        <v>0</v>
      </c>
      <c r="R36" s="705">
        <f t="shared" si="1"/>
        <v>0</v>
      </c>
      <c r="S36" s="75"/>
    </row>
    <row r="38" spans="1:19" x14ac:dyDescent="0.2">
      <c r="D38" s="75"/>
    </row>
    <row r="40" spans="1:19" ht="13.5" x14ac:dyDescent="0.2">
      <c r="A40" s="66" t="s">
        <v>138</v>
      </c>
    </row>
    <row r="41" spans="1:19" ht="13.5" x14ac:dyDescent="0.2">
      <c r="A41" s="67" t="s">
        <v>220</v>
      </c>
    </row>
    <row r="42" spans="1:19" ht="13.5" x14ac:dyDescent="0.2">
      <c r="A42" s="68" t="str">
        <f>'5 Checks'!B41</f>
        <v/>
      </c>
    </row>
    <row r="43" spans="1:19" ht="13.5" x14ac:dyDescent="0.2">
      <c r="A43" s="67" t="s">
        <v>222</v>
      </c>
    </row>
    <row r="44" spans="1:19" ht="13.5" x14ac:dyDescent="0.2">
      <c r="A44" s="68" t="str">
        <f>'5 Checks'!B43</f>
        <v/>
      </c>
    </row>
    <row r="45" spans="1:19" ht="13.5" x14ac:dyDescent="0.2">
      <c r="A45" s="67" t="s">
        <v>504</v>
      </c>
    </row>
    <row r="46" spans="1:19" ht="13.5" x14ac:dyDescent="0.2">
      <c r="A46" s="68" t="str">
        <f>'5 Checks'!B45</f>
        <v/>
      </c>
    </row>
    <row r="47" spans="1:19" ht="13.5" x14ac:dyDescent="0.2">
      <c r="A47" s="67" t="s">
        <v>505</v>
      </c>
    </row>
    <row r="48" spans="1:19" ht="13.5" x14ac:dyDescent="0.2">
      <c r="A48" s="68" t="str">
        <f>'5 Checks'!B47</f>
        <v/>
      </c>
    </row>
    <row r="49" spans="1:1" ht="13.5" x14ac:dyDescent="0.2">
      <c r="A49" s="67" t="s">
        <v>137</v>
      </c>
    </row>
    <row r="50" spans="1:1" ht="13.5" x14ac:dyDescent="0.2">
      <c r="A50" s="68" t="str">
        <f>'5 Checks'!B49</f>
        <v/>
      </c>
    </row>
    <row r="51" spans="1:1" ht="13.5" x14ac:dyDescent="0.2">
      <c r="A51" s="67"/>
    </row>
    <row r="52" spans="1:1" ht="13.5" x14ac:dyDescent="0.2">
      <c r="A52" s="66" t="s">
        <v>139</v>
      </c>
    </row>
    <row r="53" spans="1:1" ht="13.5" x14ac:dyDescent="0.2">
      <c r="A53" s="67" t="s">
        <v>506</v>
      </c>
    </row>
    <row r="54" spans="1:1" ht="13.5" x14ac:dyDescent="0.2">
      <c r="A54" s="238" t="str">
        <f>'5 Checks'!B53</f>
        <v/>
      </c>
    </row>
    <row r="55" spans="1:1" ht="13.5" x14ac:dyDescent="0.2">
      <c r="A55" s="67" t="s">
        <v>507</v>
      </c>
    </row>
    <row r="56" spans="1:1" ht="13.5" x14ac:dyDescent="0.2">
      <c r="A56" s="238" t="str">
        <f>'5 Checks'!B55</f>
        <v/>
      </c>
    </row>
    <row r="57" spans="1:1" ht="13.5" x14ac:dyDescent="0.2">
      <c r="A57" s="67" t="s">
        <v>508</v>
      </c>
    </row>
    <row r="58" spans="1:1" ht="13.5" x14ac:dyDescent="0.2">
      <c r="A58" s="238" t="str">
        <f>'5 Checks'!B57</f>
        <v/>
      </c>
    </row>
    <row r="59" spans="1:1" ht="13.5" x14ac:dyDescent="0.2">
      <c r="A59" s="67" t="s">
        <v>509</v>
      </c>
    </row>
    <row r="60" spans="1:1" ht="13.5" x14ac:dyDescent="0.2">
      <c r="A60" s="238" t="str">
        <f>'5 Checks'!B59</f>
        <v/>
      </c>
    </row>
    <row r="61" spans="1:1" ht="13.5" x14ac:dyDescent="0.2">
      <c r="A61" s="67" t="s">
        <v>510</v>
      </c>
    </row>
    <row r="62" spans="1:1" ht="13.5" x14ac:dyDescent="0.2">
      <c r="A62" s="238" t="str">
        <f>'5 Checks'!B61</f>
        <v/>
      </c>
    </row>
    <row r="63" spans="1:1" ht="13.5" x14ac:dyDescent="0.2">
      <c r="A63" s="67" t="s">
        <v>511</v>
      </c>
    </row>
    <row r="64" spans="1:1" ht="13.5" x14ac:dyDescent="0.2">
      <c r="A64" s="238" t="str">
        <f>'5 Checks'!B63</f>
        <v/>
      </c>
    </row>
    <row r="65" spans="1:1" ht="13.5" x14ac:dyDescent="0.2">
      <c r="A65" s="67" t="s">
        <v>512</v>
      </c>
    </row>
    <row r="66" spans="1:1" ht="13.5" x14ac:dyDescent="0.2">
      <c r="A66" s="238" t="str">
        <f>'5 Checks'!B65</f>
        <v/>
      </c>
    </row>
    <row r="67" spans="1:1" ht="13.5" x14ac:dyDescent="0.2">
      <c r="A67" s="67" t="s">
        <v>513</v>
      </c>
    </row>
    <row r="68" spans="1:1" ht="13.5" x14ac:dyDescent="0.2">
      <c r="A68" s="238" t="str">
        <f>'5 Checks'!B67</f>
        <v/>
      </c>
    </row>
    <row r="69" spans="1:1" ht="13.5" x14ac:dyDescent="0.2">
      <c r="A69" s="67" t="s">
        <v>514</v>
      </c>
    </row>
    <row r="70" spans="1:1" ht="13.5" x14ac:dyDescent="0.2">
      <c r="A70" s="238" t="str">
        <f>'5 Checks'!B69</f>
        <v/>
      </c>
    </row>
    <row r="71" spans="1:1" ht="13.5" x14ac:dyDescent="0.2">
      <c r="A71" s="67" t="s">
        <v>515</v>
      </c>
    </row>
    <row r="72" spans="1:1" ht="13.5" x14ac:dyDescent="0.2">
      <c r="A72" s="238" t="str">
        <f>'5 Checks'!B71</f>
        <v/>
      </c>
    </row>
    <row r="73" spans="1:1" ht="13.5" x14ac:dyDescent="0.2">
      <c r="A73" s="67" t="s">
        <v>516</v>
      </c>
    </row>
    <row r="74" spans="1:1" ht="13.5" x14ac:dyDescent="0.2">
      <c r="A74" s="238" t="str">
        <f>'5 Checks'!B73</f>
        <v/>
      </c>
    </row>
    <row r="75" spans="1:1" ht="13.5" x14ac:dyDescent="0.2">
      <c r="A75" s="67" t="s">
        <v>517</v>
      </c>
    </row>
    <row r="76" spans="1:1" ht="13.5" x14ac:dyDescent="0.2">
      <c r="A76" s="238" t="str">
        <f>'5 Checks'!B75</f>
        <v/>
      </c>
    </row>
  </sheetData>
  <mergeCells count="14">
    <mergeCell ref="A34:A35"/>
    <mergeCell ref="D8:H9"/>
    <mergeCell ref="I8:M9"/>
    <mergeCell ref="N8:R9"/>
    <mergeCell ref="A14:A15"/>
    <mergeCell ref="H11:H13"/>
    <mergeCell ref="M11:M13"/>
    <mergeCell ref="R11:R13"/>
    <mergeCell ref="D4:H4"/>
    <mergeCell ref="I4:M4"/>
    <mergeCell ref="N4:R4"/>
    <mergeCell ref="D5:H5"/>
    <mergeCell ref="I5:M5"/>
    <mergeCell ref="N5:R5"/>
  </mergeCells>
  <conditionalFormatting sqref="D4:H4">
    <cfRule type="expression" dxfId="134" priority="29">
      <formula>D4&lt;&gt;"Validation: OK"</formula>
    </cfRule>
  </conditionalFormatting>
  <conditionalFormatting sqref="I4:M4">
    <cfRule type="expression" dxfId="133" priority="28">
      <formula>I4&lt;&gt;"Validation: OK"</formula>
    </cfRule>
  </conditionalFormatting>
  <conditionalFormatting sqref="N4:R4">
    <cfRule type="expression" dxfId="132" priority="27">
      <formula>N4&lt;&gt;"Validation: OK"</formula>
    </cfRule>
  </conditionalFormatting>
  <conditionalFormatting sqref="D5:H5">
    <cfRule type="expression" dxfId="131" priority="25">
      <formula>D5&lt;&gt;"First-stage credibility: OK"</formula>
    </cfRule>
  </conditionalFormatting>
  <conditionalFormatting sqref="I5:M5">
    <cfRule type="expression" dxfId="130" priority="24">
      <formula>I5&lt;&gt;"First-stage credibility: OK"</formula>
    </cfRule>
  </conditionalFormatting>
  <conditionalFormatting sqref="N5:R5">
    <cfRule type="expression" dxfId="129" priority="23">
      <formula>N5&lt;&gt;"First-stage credibility: OK"</formula>
    </cfRule>
  </conditionalFormatting>
  <conditionalFormatting sqref="D14:R36">
    <cfRule type="expression" dxfId="128" priority="5">
      <formula>D14=0</formula>
    </cfRule>
  </conditionalFormatting>
  <conditionalFormatting sqref="D14:R33">
    <cfRule type="expression" dxfId="127" priority="3">
      <formula>AM14&lt;&gt;""</formula>
    </cfRule>
    <cfRule type="expression" dxfId="126" priority="4">
      <formula>W14&lt;&gt;""</formula>
    </cfRule>
  </conditionalFormatting>
  <conditionalFormatting sqref="D14:M33">
    <cfRule type="expression" dxfId="125" priority="2">
      <formula>CK14&lt;&gt;""</formula>
    </cfRule>
  </conditionalFormatting>
  <conditionalFormatting sqref="N14:R33">
    <cfRule type="expression" dxfId="124" priority="1">
      <formula>BS14&lt;&gt;""</formula>
    </cfRule>
  </conditionalFormatting>
  <pageMargins left="0.7" right="0.7" top="0.75" bottom="0.75" header="0.3" footer="0.3"/>
  <pageSetup paperSize="9" scale="55" fitToHeight="2" orientation="landscape" r:id="rId1"/>
  <rowBreaks count="1" manualBreakCount="1">
    <brk id="38" max="22" man="1"/>
  </rowBreaks>
  <ignoredErrors>
    <ignoredError sqref="D34:E34 I34:J34 N34:O34 D35:E35 I35:J35 N35:O35" formulaRange="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X75"/>
  <sheetViews>
    <sheetView topLeftCell="CY1" workbookViewId="0">
      <selection activeCell="CY1" sqref="CY1"/>
    </sheetView>
  </sheetViews>
  <sheetFormatPr defaultRowHeight="15" x14ac:dyDescent="0.25"/>
  <cols>
    <col min="1" max="18" width="9.140625" hidden="1" customWidth="1"/>
    <col min="19" max="19" width="105.140625" hidden="1" customWidth="1"/>
    <col min="20" max="78" width="9.140625" hidden="1" customWidth="1"/>
    <col min="79" max="79" width="23.42578125" hidden="1" customWidth="1"/>
    <col min="80" max="86" width="9.140625" hidden="1" customWidth="1"/>
    <col min="87" max="87" width="14" hidden="1" customWidth="1"/>
    <col min="88" max="102" width="9.140625" hidden="1" customWidth="1"/>
    <col min="103" max="103" width="9.140625" customWidth="1"/>
  </cols>
  <sheetData>
    <row r="1" spans="1:101" x14ac:dyDescent="0.25">
      <c r="A1" t="s">
        <v>280</v>
      </c>
      <c r="B1" s="52">
        <f>IF(AND(E8="Validation: OK",J8="Validation: OK",O8="Validation: OK"),0,1)</f>
        <v>0</v>
      </c>
    </row>
    <row r="2" spans="1:101" x14ac:dyDescent="0.25">
      <c r="A2" t="s">
        <v>279</v>
      </c>
      <c r="B2" s="52">
        <f>IF(AND(E9="First-stage credibility: OK",J9="First-stage credibility: OK",O9="First-stage credibility: OK"),0,1)</f>
        <v>0</v>
      </c>
    </row>
    <row r="3" spans="1:101" x14ac:dyDescent="0.25">
      <c r="Z3" s="52">
        <v>1</v>
      </c>
      <c r="AP3" s="52">
        <v>1</v>
      </c>
      <c r="BF3" s="52">
        <v>1</v>
      </c>
      <c r="BV3" s="52">
        <v>1</v>
      </c>
      <c r="CB3" s="52">
        <v>1</v>
      </c>
      <c r="CD3" s="52">
        <v>1</v>
      </c>
      <c r="CF3" s="52">
        <v>1</v>
      </c>
    </row>
    <row r="8" spans="1:101" x14ac:dyDescent="0.25">
      <c r="E8" s="114" t="str">
        <f>IF(AND('5 Checks'!AD37="",'5 Checks'!AT37="",'5 Checks'!BM60=""),"Validation: OK","Validation: Failure (see notes below table)")</f>
        <v>Validation: OK</v>
      </c>
      <c r="J8" s="114" t="str">
        <f>IF(AND('5 Checks'!AI37="",'5 Checks'!AY37="",'5 Checks'!BT60=""),"Validation: OK","Validation: Failure (see notes below table)")</f>
        <v>Validation: OK</v>
      </c>
      <c r="O8" s="114" t="str">
        <f>IF(AND('5 Checks'!AN37="",'5 Checks'!BD37="",'5 Checks'!BZ37=""),"Validation: OK","Validation: Failure (see notes below table)")</f>
        <v>Validation: OK</v>
      </c>
      <c r="T8" s="114"/>
    </row>
    <row r="9" spans="1:101" x14ac:dyDescent="0.25">
      <c r="A9" s="76"/>
      <c r="B9" s="76"/>
      <c r="C9" s="76"/>
      <c r="D9" s="76"/>
      <c r="E9" s="76" t="str">
        <f>IF(CF14="","First-stage credibility: OK","First-stage credibility: Warnings (see notes below table)")</f>
        <v>First-stage credibility: OK</v>
      </c>
      <c r="F9" s="76"/>
      <c r="G9" s="76"/>
      <c r="H9" s="76"/>
      <c r="I9" s="76"/>
      <c r="J9" s="76" t="str">
        <f>IF(CF14="","First-stage credibility: OK","First-stage credibility: Warnings (see notes below table)")</f>
        <v>First-stage credibility: OK</v>
      </c>
      <c r="K9" s="76"/>
      <c r="L9" s="76"/>
      <c r="M9" s="76"/>
      <c r="N9" s="76"/>
      <c r="O9" s="76" t="str">
        <f>IF(AND(CB14="",CD14="",CL42="",CL45="",CL50="",CL53="",CL57=""),"First-stage credibility: OK","First-stage credibility: Warnings (see notes below table)")</f>
        <v>First-stage credibility: OK</v>
      </c>
      <c r="P9" s="76"/>
      <c r="Q9" s="76"/>
      <c r="R9" s="76"/>
      <c r="S9" s="76"/>
      <c r="T9" s="76"/>
      <c r="U9" s="76"/>
      <c r="V9" s="76"/>
      <c r="W9" s="76"/>
      <c r="X9" s="76"/>
      <c r="Y9" s="76"/>
      <c r="Z9" s="76"/>
      <c r="AA9" s="76"/>
      <c r="AB9" s="76"/>
      <c r="AC9" s="76"/>
      <c r="AD9" s="76"/>
      <c r="AE9" s="76"/>
      <c r="AF9" s="76"/>
      <c r="AG9" s="76"/>
      <c r="AH9" s="76"/>
      <c r="AI9" s="76"/>
      <c r="AJ9" s="76"/>
      <c r="AK9" s="76"/>
      <c r="AL9" s="76"/>
      <c r="AM9" s="76"/>
      <c r="AN9" s="76"/>
      <c r="AO9" s="76"/>
      <c r="AP9" s="76"/>
      <c r="AQ9" s="76"/>
      <c r="AR9" s="76"/>
      <c r="AS9" s="76"/>
      <c r="AT9" s="76"/>
      <c r="AU9" s="76"/>
      <c r="AV9" s="76"/>
      <c r="AW9" s="76"/>
      <c r="AX9" s="76"/>
      <c r="AY9" s="76"/>
      <c r="AZ9" s="76"/>
      <c r="BA9" s="76"/>
      <c r="BB9" s="76"/>
      <c r="BC9" s="76"/>
      <c r="BD9" s="76"/>
      <c r="BE9" s="76"/>
      <c r="BF9" s="76"/>
      <c r="BG9" s="76"/>
      <c r="BH9" s="76"/>
      <c r="BI9" s="76"/>
      <c r="BJ9" s="76"/>
      <c r="BK9" s="76"/>
      <c r="BL9" s="76"/>
      <c r="BM9" s="76"/>
      <c r="BN9" s="76"/>
      <c r="BO9" s="76"/>
      <c r="BP9" s="76"/>
      <c r="BQ9" s="76"/>
      <c r="BR9" s="76"/>
      <c r="BS9" s="76"/>
      <c r="BT9" s="76"/>
      <c r="BU9" s="76"/>
      <c r="BV9" s="76"/>
      <c r="BW9" s="76"/>
      <c r="BX9" s="76"/>
      <c r="BY9" s="76"/>
      <c r="BZ9" s="76"/>
      <c r="CA9" s="76"/>
    </row>
    <row r="10" spans="1:101" x14ac:dyDescent="0.25">
      <c r="A10" s="76"/>
      <c r="B10" s="76"/>
      <c r="C10" s="76"/>
      <c r="D10" s="76"/>
      <c r="E10" s="76"/>
      <c r="F10" s="76"/>
      <c r="G10" s="76"/>
      <c r="H10" s="76"/>
      <c r="I10" s="76"/>
      <c r="J10" s="76"/>
      <c r="K10" s="76"/>
      <c r="L10" s="76"/>
      <c r="M10" s="76"/>
      <c r="N10" s="76"/>
      <c r="O10" s="76"/>
      <c r="P10" s="76"/>
      <c r="Q10" s="76"/>
      <c r="R10" s="76"/>
      <c r="S10" s="76"/>
      <c r="T10" s="76"/>
      <c r="U10" s="76"/>
      <c r="V10" s="76"/>
      <c r="W10" s="76"/>
      <c r="X10" s="76"/>
      <c r="Y10" s="76"/>
      <c r="Z10" s="76" t="s">
        <v>122</v>
      </c>
      <c r="AA10" s="76"/>
      <c r="AB10" s="76"/>
      <c r="AC10" s="76"/>
      <c r="AD10" s="76"/>
      <c r="AE10" s="76"/>
      <c r="AF10" s="76"/>
      <c r="AG10" s="76"/>
      <c r="AH10" s="76"/>
      <c r="AI10" s="76"/>
      <c r="AJ10" s="76"/>
      <c r="AK10" s="76"/>
      <c r="AL10" s="76"/>
      <c r="AM10" s="76"/>
      <c r="AN10" s="76"/>
      <c r="AO10" s="76"/>
      <c r="AP10" s="76" t="s">
        <v>123</v>
      </c>
      <c r="AQ10" s="76"/>
      <c r="AR10" s="76"/>
      <c r="AS10" s="76"/>
      <c r="AT10" s="76"/>
      <c r="AU10" s="76"/>
      <c r="AV10" s="76"/>
      <c r="AW10" s="76"/>
      <c r="AX10" s="76"/>
      <c r="AY10" s="76"/>
      <c r="AZ10" s="76"/>
      <c r="BA10" s="76"/>
      <c r="BB10" s="76"/>
      <c r="BC10" s="76"/>
      <c r="BD10" s="76"/>
      <c r="BE10" s="76"/>
      <c r="BF10" s="76" t="s">
        <v>124</v>
      </c>
      <c r="BG10" s="76"/>
      <c r="BH10" s="76"/>
      <c r="BI10" s="76"/>
      <c r="BJ10" s="76"/>
      <c r="BK10" s="76"/>
      <c r="BL10" s="76"/>
      <c r="BM10" s="76"/>
      <c r="BN10" s="76"/>
      <c r="BO10" s="76"/>
      <c r="BP10" s="76"/>
      <c r="BQ10" s="76"/>
      <c r="BR10" s="76"/>
      <c r="BS10" s="76"/>
      <c r="BT10" s="76"/>
      <c r="BU10" s="76"/>
      <c r="BV10" s="76" t="s">
        <v>125</v>
      </c>
      <c r="BW10" s="76"/>
      <c r="BX10" s="76"/>
      <c r="BY10" s="76"/>
      <c r="BZ10" s="76"/>
      <c r="CA10" s="76"/>
      <c r="CB10" t="s">
        <v>141</v>
      </c>
      <c r="CD10" t="s">
        <v>142</v>
      </c>
      <c r="CF10" t="s">
        <v>143</v>
      </c>
    </row>
    <row r="11" spans="1:101" x14ac:dyDescent="0.25">
      <c r="A11" s="76"/>
      <c r="B11" s="76"/>
      <c r="C11" s="76"/>
      <c r="D11" s="76"/>
      <c r="E11" s="77" t="s">
        <v>126</v>
      </c>
      <c r="F11" s="77" t="s">
        <v>126</v>
      </c>
      <c r="G11" s="77" t="s">
        <v>126</v>
      </c>
      <c r="H11" s="77" t="s">
        <v>126</v>
      </c>
      <c r="I11" s="77" t="s">
        <v>126</v>
      </c>
      <c r="J11" s="77" t="s">
        <v>127</v>
      </c>
      <c r="K11" s="77" t="s">
        <v>127</v>
      </c>
      <c r="L11" s="77" t="s">
        <v>127</v>
      </c>
      <c r="M11" s="77" t="s">
        <v>127</v>
      </c>
      <c r="N11" s="77" t="s">
        <v>127</v>
      </c>
      <c r="O11" s="77" t="s">
        <v>128</v>
      </c>
      <c r="P11" s="77" t="s">
        <v>128</v>
      </c>
      <c r="Q11" s="77" t="s">
        <v>128</v>
      </c>
      <c r="R11" s="77" t="s">
        <v>128</v>
      </c>
      <c r="S11" s="77" t="s">
        <v>128</v>
      </c>
      <c r="T11" s="942"/>
      <c r="U11" s="942"/>
      <c r="V11" s="942"/>
      <c r="W11" s="942"/>
      <c r="X11" s="942"/>
      <c r="Y11" s="76"/>
      <c r="Z11" s="76" t="str">
        <f>B40</f>
        <v>1. The following cells contain values that are not whole numbers:</v>
      </c>
      <c r="AA11" s="76"/>
      <c r="AB11" s="76"/>
      <c r="AC11" s="76"/>
      <c r="AD11" s="76"/>
      <c r="AE11" s="76"/>
      <c r="AF11" s="76"/>
      <c r="AG11" s="76"/>
      <c r="AH11" s="76"/>
      <c r="AI11" s="76"/>
      <c r="AJ11" s="76"/>
      <c r="AK11" s="76"/>
      <c r="AL11" s="76"/>
      <c r="AM11" s="76"/>
      <c r="AN11" s="76"/>
      <c r="AO11" s="76"/>
      <c r="AP11" s="76" t="str">
        <f>B42</f>
        <v>2. The following cells contain negative values:</v>
      </c>
      <c r="AQ11" s="76"/>
      <c r="AR11" s="76"/>
      <c r="AS11" s="76"/>
      <c r="AT11" s="76"/>
      <c r="AU11" s="76"/>
      <c r="AV11" s="76"/>
      <c r="AW11" s="76"/>
      <c r="AX11" s="76"/>
      <c r="AY11" s="76"/>
      <c r="AZ11" s="76"/>
      <c r="BA11" s="76"/>
      <c r="BB11" s="76"/>
      <c r="BC11" s="76"/>
      <c r="BD11" s="76"/>
      <c r="BE11" s="76"/>
      <c r="BF11" s="76" t="str">
        <f>B44</f>
        <v>3. Totals for the following ranges in Section A, Column 1 do not equal the corresponding totals calculated using Column 1 of Tables 1, 2 and 3:</v>
      </c>
      <c r="BG11" s="76"/>
      <c r="BH11" s="76"/>
      <c r="BI11" s="76"/>
      <c r="BJ11" s="76"/>
      <c r="BK11" s="76"/>
      <c r="BL11" s="76"/>
      <c r="BM11" s="76"/>
      <c r="BN11" s="76"/>
      <c r="BO11" s="76"/>
      <c r="BP11" s="76"/>
      <c r="BQ11" s="76"/>
      <c r="BR11" s="76"/>
      <c r="BS11" s="76"/>
      <c r="BT11" s="76"/>
      <c r="BU11" s="76"/>
      <c r="BV11" s="76" t="str">
        <f>B48</f>
        <v>5. Values in the following cells in Section B (New entrants) are greater than the sum of the values in the corresponding cells in Section A, Columns 1 and 2:</v>
      </c>
      <c r="BW11" s="76"/>
      <c r="BX11" s="76"/>
      <c r="BY11" s="76"/>
      <c r="BZ11" s="76"/>
      <c r="CA11" s="76"/>
      <c r="CB11" t="str">
        <f>B52</f>
        <v>1. Students have not been entered in Section B: New entrants:</v>
      </c>
      <c r="CD11" t="str">
        <f>B54</f>
        <v>2. All of the students in Section A: All years have been recorded as new entrants in Section B: New entrants:</v>
      </c>
      <c r="CF11" t="str">
        <f>B56</f>
        <v>3. All of the students in Section A: All years have been recorded as on apprenticeships:</v>
      </c>
    </row>
    <row r="12" spans="1:101" x14ac:dyDescent="0.25">
      <c r="A12" s="76"/>
      <c r="B12" s="76"/>
      <c r="C12" s="76"/>
      <c r="D12" s="76"/>
      <c r="E12" s="78" t="s">
        <v>379</v>
      </c>
      <c r="F12" s="78" t="s">
        <v>379</v>
      </c>
      <c r="G12" s="78" t="s">
        <v>380</v>
      </c>
      <c r="H12" s="78" t="s">
        <v>380</v>
      </c>
      <c r="I12" s="78" t="s">
        <v>155</v>
      </c>
      <c r="J12" s="78" t="s">
        <v>379</v>
      </c>
      <c r="K12" s="78" t="s">
        <v>379</v>
      </c>
      <c r="L12" s="78" t="s">
        <v>380</v>
      </c>
      <c r="M12" s="78" t="s">
        <v>380</v>
      </c>
      <c r="N12" s="78" t="s">
        <v>155</v>
      </c>
      <c r="O12" s="78" t="s">
        <v>379</v>
      </c>
      <c r="P12" s="78" t="s">
        <v>379</v>
      </c>
      <c r="Q12" s="78" t="s">
        <v>380</v>
      </c>
      <c r="R12" s="78" t="s">
        <v>380</v>
      </c>
      <c r="S12" s="78" t="s">
        <v>155</v>
      </c>
      <c r="T12" s="942"/>
      <c r="U12" s="942"/>
      <c r="V12" s="942"/>
      <c r="W12" s="942"/>
      <c r="X12" s="942"/>
      <c r="Y12" s="76"/>
      <c r="Z12" s="76"/>
      <c r="AA12" s="76"/>
      <c r="AB12" s="76"/>
      <c r="AC12" s="76"/>
      <c r="AD12" s="76"/>
      <c r="AE12" s="76"/>
      <c r="AF12" s="76"/>
      <c r="AG12" s="76"/>
      <c r="AH12" s="76"/>
      <c r="AI12" s="76"/>
      <c r="AJ12" s="76"/>
      <c r="AK12" s="76"/>
      <c r="AL12" s="76"/>
      <c r="AM12" s="76"/>
      <c r="AN12" s="76"/>
      <c r="AO12" s="76"/>
      <c r="AP12" s="76"/>
      <c r="AQ12" s="76"/>
      <c r="AR12" s="76"/>
      <c r="AS12" s="76"/>
      <c r="AT12" s="76"/>
      <c r="AU12" s="76"/>
      <c r="AV12" s="76"/>
      <c r="AW12" s="76"/>
      <c r="AX12" s="76"/>
      <c r="AY12" s="76"/>
      <c r="AZ12" s="76"/>
      <c r="BA12" s="76"/>
      <c r="BB12" s="76"/>
      <c r="BC12" s="76"/>
      <c r="BD12" s="76"/>
      <c r="BE12" s="76"/>
      <c r="BF12" s="76" t="str">
        <f>B46</f>
        <v>4. Totals for the following ranges in Section A, Column 2 do not equal the corresponding totals calculated using Column 2 of Tables 1, 2 and 3:</v>
      </c>
      <c r="BG12" s="76"/>
      <c r="BH12" s="76"/>
      <c r="BI12" s="76"/>
      <c r="BJ12" s="76"/>
      <c r="BK12" s="76"/>
      <c r="BL12" s="76"/>
      <c r="BM12" s="76"/>
      <c r="BN12" s="76"/>
      <c r="BO12" s="76"/>
      <c r="BP12" s="76"/>
      <c r="BQ12" s="76"/>
      <c r="BR12" s="76"/>
      <c r="BS12" s="76"/>
      <c r="BT12" s="76"/>
      <c r="BU12" s="76"/>
      <c r="BV12" s="76"/>
      <c r="BW12" s="76"/>
      <c r="BX12" s="76"/>
      <c r="BY12" s="76"/>
      <c r="BZ12" s="76"/>
      <c r="CA12" s="76"/>
    </row>
    <row r="13" spans="1:101" x14ac:dyDescent="0.25">
      <c r="A13" s="76"/>
      <c r="B13" s="76"/>
      <c r="C13" s="76"/>
      <c r="D13" s="76"/>
      <c r="E13" s="941" t="str">
        <f>E11&amp;", "&amp;E12&amp;", "&amp;'5 Planning'!D12&amp;", "</f>
        <v xml:space="preserve">Section A, Column 1, Home and EU, OfS-fundable, UK-domiciled, </v>
      </c>
      <c r="F13" s="941" t="str">
        <f>F11&amp;", "&amp;F12&amp;", "&amp;'5 Planning'!E12&amp;", "</f>
        <v xml:space="preserve">Section A, Column 1, Home and EU, OfS-fundable, Other Home and EU, </v>
      </c>
      <c r="G13" s="941" t="str">
        <f>G11&amp;", "&amp;G12&amp;", "&amp;'5 Planning'!F12&amp;", "</f>
        <v xml:space="preserve">Section A, Column 1, Home and EU, Non-fundable, UK-domiciled, </v>
      </c>
      <c r="H13" s="941" t="str">
        <f>H11&amp;", "&amp;H12&amp;", "&amp;'5 Planning'!G12&amp;", "</f>
        <v xml:space="preserve">Section A, Column 1, Home and EU, Non-fundable, Other Home and EU, </v>
      </c>
      <c r="I13" s="941" t="str">
        <f>I11&amp;", "&amp;I12&amp;", "</f>
        <v xml:space="preserve">Section A, Column 1, Island and overseas, </v>
      </c>
      <c r="J13" s="941" t="str">
        <f>J11&amp;", "&amp;J12&amp;", "&amp;'5 Planning'!I12&amp;", "</f>
        <v xml:space="preserve">Section A, Column 2, Home and EU, OfS-fundable, UK-domiciled, </v>
      </c>
      <c r="K13" s="941" t="str">
        <f>K11&amp;", "&amp;K12&amp;", "&amp;'5 Planning'!J12&amp;", "</f>
        <v xml:space="preserve">Section A, Column 2, Home and EU, OfS-fundable, Other Home and EU, </v>
      </c>
      <c r="L13" s="941" t="str">
        <f>L11&amp;", "&amp;L12&amp;", "&amp;'5 Planning'!K12&amp;", "</f>
        <v xml:space="preserve">Section A, Column 2, Home and EU, Non-fundable, UK-domiciled, </v>
      </c>
      <c r="M13" s="941" t="str">
        <f>M11&amp;", "&amp;M12&amp;", "&amp;'5 Planning'!L12&amp;", "</f>
        <v xml:space="preserve">Section A, Column 2, Home and EU, Non-fundable, Other Home and EU, </v>
      </c>
      <c r="N13" s="941" t="str">
        <f>N11&amp;", "&amp;N12&amp;", "</f>
        <v xml:space="preserve">Section A, Column 2, Island and overseas, </v>
      </c>
      <c r="O13" s="941" t="str">
        <f>O11&amp;", "&amp;O12&amp;", "&amp;'5 Planning'!N12&amp;", "</f>
        <v xml:space="preserve">Section B, Home and EU, OfS-fundable, UK-domiciled, </v>
      </c>
      <c r="P13" s="941" t="str">
        <f>P11&amp;", "&amp;P12&amp;", "&amp;'5 Planning'!O12&amp;", "</f>
        <v xml:space="preserve">Section B, Home and EU, OfS-fundable, Other Home and EU, </v>
      </c>
      <c r="Q13" s="941" t="str">
        <f>Q11&amp;", "&amp;Q12&amp;", "&amp;'5 Planning'!P12&amp;", "</f>
        <v xml:space="preserve">Section B, Home and EU, Non-fundable, UK-domiciled, </v>
      </c>
      <c r="R13" s="941" t="str">
        <f>R11&amp;", "&amp;R12&amp;", "&amp;'5 Planning'!Q12&amp;", "</f>
        <v xml:space="preserve">Section B, Home and EU, Non-fundable, Other Home and EU, </v>
      </c>
      <c r="S13" s="941" t="str">
        <f>S11&amp;", "&amp;S12&amp;", "</f>
        <v xml:space="preserve">Section B, Island and overseas, </v>
      </c>
      <c r="T13" s="943"/>
      <c r="U13" s="943"/>
      <c r="V13" s="943"/>
      <c r="W13" s="943"/>
      <c r="X13" s="943"/>
      <c r="Y13" s="79"/>
      <c r="Z13" s="76" t="s">
        <v>126</v>
      </c>
      <c r="AA13" s="76"/>
      <c r="AB13" s="76"/>
      <c r="AC13" s="76"/>
      <c r="AD13" s="76"/>
      <c r="AE13" s="76" t="s">
        <v>127</v>
      </c>
      <c r="AF13" s="76"/>
      <c r="AG13" s="76"/>
      <c r="AH13" s="76"/>
      <c r="AI13" s="76"/>
      <c r="AJ13" s="76" t="s">
        <v>128</v>
      </c>
      <c r="AK13" s="76"/>
      <c r="AL13" s="76"/>
      <c r="AM13" s="76"/>
      <c r="AN13" s="76"/>
      <c r="AO13" s="76"/>
      <c r="AP13" s="76" t="s">
        <v>126</v>
      </c>
      <c r="AQ13" s="76"/>
      <c r="AR13" s="76"/>
      <c r="AS13" s="76"/>
      <c r="AT13" s="76"/>
      <c r="AU13" s="76" t="s">
        <v>127</v>
      </c>
      <c r="AV13" s="76"/>
      <c r="AW13" s="76"/>
      <c r="AX13" s="76"/>
      <c r="AY13" s="76"/>
      <c r="AZ13" s="76" t="s">
        <v>128</v>
      </c>
      <c r="BA13" s="76"/>
      <c r="BB13" s="76"/>
      <c r="BC13" s="76"/>
      <c r="BD13" s="76"/>
      <c r="BE13" s="76"/>
      <c r="BF13" s="76"/>
      <c r="BG13" s="76"/>
      <c r="BH13" s="76"/>
      <c r="BI13" s="76"/>
      <c r="BJ13" s="76"/>
      <c r="BK13" s="76"/>
      <c r="BL13" s="76"/>
      <c r="BM13" s="76"/>
      <c r="BN13" s="76"/>
      <c r="BO13" s="76"/>
      <c r="BP13" s="76"/>
      <c r="BQ13" s="76"/>
      <c r="BR13" s="76"/>
      <c r="BS13" s="76"/>
      <c r="BT13" s="76"/>
      <c r="BU13" s="76"/>
      <c r="BV13" s="76" t="s">
        <v>128</v>
      </c>
      <c r="BW13" s="76"/>
      <c r="BX13" s="76"/>
      <c r="BY13" s="76"/>
      <c r="BZ13" s="76"/>
      <c r="CA13" s="76"/>
      <c r="CB13" t="s">
        <v>128</v>
      </c>
      <c r="CD13" t="s">
        <v>128</v>
      </c>
      <c r="CF13" t="s">
        <v>409</v>
      </c>
      <c r="CN13" t="s">
        <v>0</v>
      </c>
      <c r="CS13" t="s">
        <v>1</v>
      </c>
    </row>
    <row r="14" spans="1:101" x14ac:dyDescent="0.25">
      <c r="A14" s="76"/>
      <c r="B14" s="77" t="s">
        <v>42</v>
      </c>
      <c r="C14" s="78" t="s">
        <v>14</v>
      </c>
      <c r="D14" s="244" t="str">
        <f>B14&amp;", "&amp;C14&amp;", "&amp;'5 Planning'!C14&amp;"; "</f>
        <v xml:space="preserve">Full-time and sandwich year out, UG, FHEQ level 4 and 5 apprenticeship; </v>
      </c>
      <c r="E14" s="940" t="str">
        <f>CONCATENATE(E$13,$D14)</f>
        <v xml:space="preserve">Section A, Column 1, Home and EU, OfS-fundable, UK-domiciled, Full-time and sandwich year out, UG, FHEQ level 4 and 5 apprenticeship; </v>
      </c>
      <c r="F14" s="940" t="str">
        <f t="shared" ref="F14:S14" si="0">CONCATENATE(F$13,$D14)</f>
        <v xml:space="preserve">Section A, Column 1, Home and EU, OfS-fundable, Other Home and EU, Full-time and sandwich year out, UG, FHEQ level 4 and 5 apprenticeship; </v>
      </c>
      <c r="G14" s="940" t="str">
        <f t="shared" si="0"/>
        <v xml:space="preserve">Section A, Column 1, Home and EU, Non-fundable, UK-domiciled, Full-time and sandwich year out, UG, FHEQ level 4 and 5 apprenticeship; </v>
      </c>
      <c r="H14" s="940" t="str">
        <f t="shared" si="0"/>
        <v xml:space="preserve">Section A, Column 1, Home and EU, Non-fundable, Other Home and EU, Full-time and sandwich year out, UG, FHEQ level 4 and 5 apprenticeship; </v>
      </c>
      <c r="I14" s="940" t="str">
        <f t="shared" si="0"/>
        <v xml:space="preserve">Section A, Column 1, Island and overseas, Full-time and sandwich year out, UG, FHEQ level 4 and 5 apprenticeship; </v>
      </c>
      <c r="J14" s="940" t="str">
        <f t="shared" si="0"/>
        <v xml:space="preserve">Section A, Column 2, Home and EU, OfS-fundable, UK-domiciled, Full-time and sandwich year out, UG, FHEQ level 4 and 5 apprenticeship; </v>
      </c>
      <c r="K14" s="940" t="str">
        <f t="shared" si="0"/>
        <v xml:space="preserve">Section A, Column 2, Home and EU, OfS-fundable, Other Home and EU, Full-time and sandwich year out, UG, FHEQ level 4 and 5 apprenticeship; </v>
      </c>
      <c r="L14" s="940" t="str">
        <f t="shared" si="0"/>
        <v xml:space="preserve">Section A, Column 2, Home and EU, Non-fundable, UK-domiciled, Full-time and sandwich year out, UG, FHEQ level 4 and 5 apprenticeship; </v>
      </c>
      <c r="M14" s="940" t="str">
        <f t="shared" si="0"/>
        <v xml:space="preserve">Section A, Column 2, Home and EU, Non-fundable, Other Home and EU, Full-time and sandwich year out, UG, FHEQ level 4 and 5 apprenticeship; </v>
      </c>
      <c r="N14" s="940" t="str">
        <f t="shared" si="0"/>
        <v xml:space="preserve">Section A, Column 2, Island and overseas, Full-time and sandwich year out, UG, FHEQ level 4 and 5 apprenticeship; </v>
      </c>
      <c r="O14" s="940" t="str">
        <f t="shared" si="0"/>
        <v xml:space="preserve">Section B, Home and EU, OfS-fundable, UK-domiciled, Full-time and sandwich year out, UG, FHEQ level 4 and 5 apprenticeship; </v>
      </c>
      <c r="P14" s="940" t="str">
        <f t="shared" si="0"/>
        <v xml:space="preserve">Section B, Home and EU, OfS-fundable, Other Home and EU, Full-time and sandwich year out, UG, FHEQ level 4 and 5 apprenticeship; </v>
      </c>
      <c r="Q14" s="940" t="str">
        <f t="shared" si="0"/>
        <v xml:space="preserve">Section B, Home and EU, Non-fundable, UK-domiciled, Full-time and sandwich year out, UG, FHEQ level 4 and 5 apprenticeship; </v>
      </c>
      <c r="R14" s="940" t="str">
        <f t="shared" si="0"/>
        <v xml:space="preserve">Section B, Home and EU, Non-fundable, Other Home and EU, Full-time and sandwich year out, UG, FHEQ level 4 and 5 apprenticeship; </v>
      </c>
      <c r="S14" s="940" t="str">
        <f t="shared" si="0"/>
        <v xml:space="preserve">Section B, Island and overseas, Full-time and sandwich year out, UG, FHEQ level 4 and 5 apprenticeship; </v>
      </c>
      <c r="T14" s="942"/>
      <c r="U14" s="942"/>
      <c r="V14" s="942"/>
      <c r="W14" s="942"/>
      <c r="X14" s="942"/>
      <c r="Y14" s="76"/>
      <c r="Z14" s="80" t="str">
        <f>IF(AND($Z$3=1,TRUNC('5 Planning'!D14)&lt;&gt;'5 Planning'!D14),E14,"")</f>
        <v/>
      </c>
      <c r="AA14" s="81" t="str">
        <f>IF(AND($Z$3=1,TRUNC('5 Planning'!E14)&lt;&gt;'5 Planning'!E14),F14,"")</f>
        <v/>
      </c>
      <c r="AB14" s="81" t="str">
        <f>IF(AND($Z$3=1,TRUNC('5 Planning'!F14)&lt;&gt;'5 Planning'!F14),G14,"")</f>
        <v/>
      </c>
      <c r="AC14" s="81" t="str">
        <f>IF(AND($Z$3=1,TRUNC('5 Planning'!G14)&lt;&gt;'5 Planning'!G14),H14,"")</f>
        <v/>
      </c>
      <c r="AD14" s="82" t="str">
        <f>IF(AND($Z$3=1,TRUNC('5 Planning'!H14)&lt;&gt;'5 Planning'!H14),I14,"")</f>
        <v/>
      </c>
      <c r="AE14" s="80" t="str">
        <f>IF(AND($Z$3=1,TRUNC('5 Planning'!I14)&lt;&gt;'5 Planning'!I14),J14,"")</f>
        <v/>
      </c>
      <c r="AF14" s="81" t="str">
        <f>IF(AND($Z$3=1,TRUNC('5 Planning'!J14)&lt;&gt;'5 Planning'!J14),K14,"")</f>
        <v/>
      </c>
      <c r="AG14" s="81" t="str">
        <f>IF(AND($Z$3=1,TRUNC('5 Planning'!K14)&lt;&gt;'5 Planning'!K14),L14,"")</f>
        <v/>
      </c>
      <c r="AH14" s="81" t="str">
        <f>IF(AND($Z$3=1,TRUNC('5 Planning'!L14)&lt;&gt;'5 Planning'!L14),M14,"")</f>
        <v/>
      </c>
      <c r="AI14" s="82" t="str">
        <f>IF(AND($Z$3=1,TRUNC('5 Planning'!M14)&lt;&gt;'5 Planning'!M14),N14,"")</f>
        <v/>
      </c>
      <c r="AJ14" s="80" t="str">
        <f>IF(AND($Z$3=1,TRUNC('5 Planning'!N14)&lt;&gt;'5 Planning'!N14),O14,"")</f>
        <v/>
      </c>
      <c r="AK14" s="81" t="str">
        <f>IF(AND($Z$3=1,TRUNC('5 Planning'!O14)&lt;&gt;'5 Planning'!O14),P14,"")</f>
        <v/>
      </c>
      <c r="AL14" s="81" t="str">
        <f>IF(AND($Z$3=1,TRUNC('5 Planning'!P14)&lt;&gt;'5 Planning'!P14),Q14,"")</f>
        <v/>
      </c>
      <c r="AM14" s="81" t="str">
        <f>IF(AND($Z$3=1,TRUNC('5 Planning'!Q14)&lt;&gt;'5 Planning'!Q14),R14,"")</f>
        <v/>
      </c>
      <c r="AN14" s="82" t="str">
        <f>IF(AND($Z$3=1,TRUNC('5 Planning'!R14)&lt;&gt;'5 Planning'!R14),S14,"")</f>
        <v/>
      </c>
      <c r="AO14" s="76"/>
      <c r="AP14" s="80" t="str">
        <f>IF(AND($AP$3=1,'5 Planning'!D14&lt;0),E14,"")</f>
        <v/>
      </c>
      <c r="AQ14" s="81" t="str">
        <f>IF(AND($AP$3=1,'5 Planning'!E14&lt;0),F14,"")</f>
        <v/>
      </c>
      <c r="AR14" s="81" t="str">
        <f>IF(AND($AP$3=1,'5 Planning'!F14&lt;0),G14,"")</f>
        <v/>
      </c>
      <c r="AS14" s="81" t="str">
        <f>IF(AND($AP$3=1,'5 Planning'!G14&lt;0),H14,"")</f>
        <v/>
      </c>
      <c r="AT14" s="82" t="str">
        <f>IF(AND($AP$3=1,'5 Planning'!H14&lt;0),I14,"")</f>
        <v/>
      </c>
      <c r="AU14" s="80" t="str">
        <f>IF(AND($AP$3=1,'5 Planning'!I14&lt;0),J14,"")</f>
        <v/>
      </c>
      <c r="AV14" s="81" t="str">
        <f>IF(AND($AP$3=1,'5 Planning'!J14&lt;0),K14,"")</f>
        <v/>
      </c>
      <c r="AW14" s="81" t="str">
        <f>IF(AND($AP$3=1,'5 Planning'!K14&lt;0),L14,"")</f>
        <v/>
      </c>
      <c r="AX14" s="81" t="str">
        <f>IF(AND($AP$3=1,'5 Planning'!L14&lt;0),M14,"")</f>
        <v/>
      </c>
      <c r="AY14" s="82" t="str">
        <f>IF(AND($AP$3=1,'5 Planning'!M14&lt;0),N14,"")</f>
        <v/>
      </c>
      <c r="AZ14" s="80" t="str">
        <f>IF(AND($AP$3=1,'5 Planning'!N14&lt;0),O14,"")</f>
        <v/>
      </c>
      <c r="BA14" s="81" t="str">
        <f>IF(AND($AP$3=1,'5 Planning'!O14&lt;0),P14,"")</f>
        <v/>
      </c>
      <c r="BB14" s="81" t="str">
        <f>IF(AND($AP$3=1,'5 Planning'!P14&lt;0),Q14,"")</f>
        <v/>
      </c>
      <c r="BC14" s="81" t="str">
        <f>IF(AND($AP$3=1,'5 Planning'!Q14&lt;0),R14,"")</f>
        <v/>
      </c>
      <c r="BD14" s="82" t="str">
        <f>IF(AND($AP$3=1,'5 Planning'!R14&lt;0),S14,"")</f>
        <v/>
      </c>
      <c r="BE14" s="76"/>
      <c r="BU14" s="76"/>
      <c r="BV14" s="80" t="str">
        <f>IF(AND($BV$3=1,'5 Planning'!N14&gt;('5 Planning'!D14+'5 Planning'!I14)),O14,"")</f>
        <v/>
      </c>
      <c r="BW14" s="81" t="str">
        <f>IF(AND($BV$3=1,'5 Planning'!O14&gt;('5 Planning'!E14+'5 Planning'!J14)),P14,"")</f>
        <v/>
      </c>
      <c r="BX14" s="81" t="str">
        <f>IF(AND($BV$3=1,'5 Planning'!P14&gt;('5 Planning'!F14+'5 Planning'!K14)),Q14,"")</f>
        <v/>
      </c>
      <c r="BY14" s="81" t="str">
        <f>IF(AND($BV$3=1,'5 Planning'!Q14&gt;('5 Planning'!G14+'5 Planning'!L14)),R14,"")</f>
        <v/>
      </c>
      <c r="BZ14" s="82" t="str">
        <f>IF(AND($BV$3=1,'5 Planning'!R14&gt;('5 Planning'!H14+'5 Planning'!M14)),S14,"")</f>
        <v/>
      </c>
      <c r="CA14" s="76"/>
      <c r="CB14" s="118" t="str">
        <f>IF(AND($CB$3=1,SUM('5 Planning'!D14:M33)&gt;0,SUM('5 Planning'!N14:R33)=0),"No new entrants have been recorded","")</f>
        <v/>
      </c>
      <c r="CC14" s="117"/>
      <c r="CD14" s="52" t="str">
        <f>IF(AND($CD$3=1,SUM('5 Planning'!D14:M33)&gt;0,SUM('5 Planning'!N14:R33)=SUM('5 Planning'!D14:M33)),"All students have been recorded as new entrants","")</f>
        <v/>
      </c>
      <c r="CE14" s="117"/>
      <c r="CF14" s="118" t="str">
        <f>IF(AND($CF$3=1,SUM('5 Planning'!D14:M15,'5 Planning'!D17:M17,'5 Planning'!D19:M19,'5 Planning'!D21:M21,'5 Planning'!D24:M25,'5 Planning'!D27:M27,'5 Planning'!D29:M29,'5 Planning'!D31:M31)&gt;0,SUM('5 Planning'!D16:M16,'5 Planning'!D18:M18,'5 Planning'!D20:M20,'5 Planning'!D22:M23,'5 Planning'!D26:M26,'5 Planning'!D28:M28,'5 Planning'!D30:M30,'5 Planning'!D32:M33)=0),"All students have been recorded as on apprenticeships","")</f>
        <v/>
      </c>
      <c r="CG14" s="117"/>
      <c r="CM14" t="s">
        <v>129</v>
      </c>
      <c r="CN14" s="37" t="str">
        <f t="shared" ref="CN14:CO16" si="1">$BH$43</f>
        <v/>
      </c>
      <c r="CO14" s="39" t="str">
        <f t="shared" si="1"/>
        <v/>
      </c>
      <c r="CP14" s="37" t="str">
        <f t="shared" ref="CP14:CQ16" si="2">$BJ$43</f>
        <v/>
      </c>
      <c r="CQ14" s="39" t="str">
        <f t="shared" si="2"/>
        <v/>
      </c>
      <c r="CR14" s="37" t="str">
        <f>$BL$43</f>
        <v/>
      </c>
      <c r="CS14" s="48" t="str">
        <f t="shared" ref="CS14:CT16" si="3">$BO$43</f>
        <v/>
      </c>
      <c r="CT14" s="39" t="str">
        <f t="shared" si="3"/>
        <v/>
      </c>
      <c r="CU14" s="37" t="str">
        <f t="shared" ref="CU14:CV16" si="4">$BQ$43</f>
        <v/>
      </c>
      <c r="CV14" s="39" t="str">
        <f t="shared" si="4"/>
        <v/>
      </c>
      <c r="CW14" s="950" t="str">
        <f>$BS$43</f>
        <v/>
      </c>
    </row>
    <row r="15" spans="1:101" x14ac:dyDescent="0.25">
      <c r="A15" s="76"/>
      <c r="B15" s="77" t="s">
        <v>42</v>
      </c>
      <c r="C15" s="78" t="s">
        <v>14</v>
      </c>
      <c r="D15" s="244" t="str">
        <f>B15&amp;", "&amp;C15&amp;", "&amp;'5 Planning'!C15&amp;"; "</f>
        <v xml:space="preserve">Full-time and sandwich year out, UG, FHEQ level 6+ apprenticeship; </v>
      </c>
      <c r="E15" s="940" t="str">
        <f t="shared" ref="E15:S33" si="5">CONCATENATE(E$13,$D15)</f>
        <v xml:space="preserve">Section A, Column 1, Home and EU, OfS-fundable, UK-domiciled, Full-time and sandwich year out, UG, FHEQ level 6+ apprenticeship; </v>
      </c>
      <c r="F15" s="940" t="str">
        <f t="shared" si="5"/>
        <v xml:space="preserve">Section A, Column 1, Home and EU, OfS-fundable, Other Home and EU, Full-time and sandwich year out, UG, FHEQ level 6+ apprenticeship; </v>
      </c>
      <c r="G15" s="940" t="str">
        <f t="shared" si="5"/>
        <v xml:space="preserve">Section A, Column 1, Home and EU, Non-fundable, UK-domiciled, Full-time and sandwich year out, UG, FHEQ level 6+ apprenticeship; </v>
      </c>
      <c r="H15" s="940" t="str">
        <f t="shared" si="5"/>
        <v xml:space="preserve">Section A, Column 1, Home and EU, Non-fundable, Other Home and EU, Full-time and sandwich year out, UG, FHEQ level 6+ apprenticeship; </v>
      </c>
      <c r="I15" s="940" t="str">
        <f t="shared" si="5"/>
        <v xml:space="preserve">Section A, Column 1, Island and overseas, Full-time and sandwich year out, UG, FHEQ level 6+ apprenticeship; </v>
      </c>
      <c r="J15" s="940" t="str">
        <f t="shared" si="5"/>
        <v xml:space="preserve">Section A, Column 2, Home and EU, OfS-fundable, UK-domiciled, Full-time and sandwich year out, UG, FHEQ level 6+ apprenticeship; </v>
      </c>
      <c r="K15" s="940" t="str">
        <f t="shared" si="5"/>
        <v xml:space="preserve">Section A, Column 2, Home and EU, OfS-fundable, Other Home and EU, Full-time and sandwich year out, UG, FHEQ level 6+ apprenticeship; </v>
      </c>
      <c r="L15" s="940" t="str">
        <f t="shared" si="5"/>
        <v xml:space="preserve">Section A, Column 2, Home and EU, Non-fundable, UK-domiciled, Full-time and sandwich year out, UG, FHEQ level 6+ apprenticeship; </v>
      </c>
      <c r="M15" s="940" t="str">
        <f t="shared" si="5"/>
        <v xml:space="preserve">Section A, Column 2, Home and EU, Non-fundable, Other Home and EU, Full-time and sandwich year out, UG, FHEQ level 6+ apprenticeship; </v>
      </c>
      <c r="N15" s="940" t="str">
        <f t="shared" si="5"/>
        <v xml:space="preserve">Section A, Column 2, Island and overseas, Full-time and sandwich year out, UG, FHEQ level 6+ apprenticeship; </v>
      </c>
      <c r="O15" s="940" t="str">
        <f t="shared" si="5"/>
        <v xml:space="preserve">Section B, Home and EU, OfS-fundable, UK-domiciled, Full-time and sandwich year out, UG, FHEQ level 6+ apprenticeship; </v>
      </c>
      <c r="P15" s="940" t="str">
        <f t="shared" si="5"/>
        <v xml:space="preserve">Section B, Home and EU, OfS-fundable, Other Home and EU, Full-time and sandwich year out, UG, FHEQ level 6+ apprenticeship; </v>
      </c>
      <c r="Q15" s="940" t="str">
        <f t="shared" si="5"/>
        <v xml:space="preserve">Section B, Home and EU, Non-fundable, UK-domiciled, Full-time and sandwich year out, UG, FHEQ level 6+ apprenticeship; </v>
      </c>
      <c r="R15" s="940" t="str">
        <f t="shared" si="5"/>
        <v xml:space="preserve">Section B, Home and EU, Non-fundable, Other Home and EU, Full-time and sandwich year out, UG, FHEQ level 6+ apprenticeship; </v>
      </c>
      <c r="S15" s="940" t="str">
        <f t="shared" si="5"/>
        <v xml:space="preserve">Section B, Island and overseas, Full-time and sandwich year out, UG, FHEQ level 6+ apprenticeship; </v>
      </c>
      <c r="T15" s="942"/>
      <c r="U15" s="942"/>
      <c r="V15" s="942"/>
      <c r="W15" s="942"/>
      <c r="X15" s="942"/>
      <c r="Y15" s="76"/>
      <c r="Z15" s="86" t="str">
        <f>IF(AND($Z$3=1,TRUNC('5 Planning'!D15)&lt;&gt;'5 Planning'!D15),E15,"")</f>
        <v/>
      </c>
      <c r="AA15" s="87" t="str">
        <f>IF(AND($Z$3=1,TRUNC('5 Planning'!E15)&lt;&gt;'5 Planning'!E15),F15,"")</f>
        <v/>
      </c>
      <c r="AB15" s="87" t="str">
        <f>IF(AND($Z$3=1,TRUNC('5 Planning'!F15)&lt;&gt;'5 Planning'!F15),G15,"")</f>
        <v/>
      </c>
      <c r="AC15" s="87" t="str">
        <f>IF(AND($Z$3=1,TRUNC('5 Planning'!G15)&lt;&gt;'5 Planning'!G15),H15,"")</f>
        <v/>
      </c>
      <c r="AD15" s="88" t="str">
        <f>IF(AND($Z$3=1,TRUNC('5 Planning'!H15)&lt;&gt;'5 Planning'!H15),I15,"")</f>
        <v/>
      </c>
      <c r="AE15" s="86" t="str">
        <f>IF(AND($Z$3=1,TRUNC('5 Planning'!I15)&lt;&gt;'5 Planning'!I15),J15,"")</f>
        <v/>
      </c>
      <c r="AF15" s="87" t="str">
        <f>IF(AND($Z$3=1,TRUNC('5 Planning'!J15)&lt;&gt;'5 Planning'!J15),K15,"")</f>
        <v/>
      </c>
      <c r="AG15" s="87" t="str">
        <f>IF(AND($Z$3=1,TRUNC('5 Planning'!K15)&lt;&gt;'5 Planning'!K15),L15,"")</f>
        <v/>
      </c>
      <c r="AH15" s="87" t="str">
        <f>IF(AND($Z$3=1,TRUNC('5 Planning'!L15)&lt;&gt;'5 Planning'!L15),M15,"")</f>
        <v/>
      </c>
      <c r="AI15" s="88" t="str">
        <f>IF(AND($Z$3=1,TRUNC('5 Planning'!M15)&lt;&gt;'5 Planning'!M15),N15,"")</f>
        <v/>
      </c>
      <c r="AJ15" s="86" t="str">
        <f>IF(AND($Z$3=1,TRUNC('5 Planning'!N15)&lt;&gt;'5 Planning'!N15),O15,"")</f>
        <v/>
      </c>
      <c r="AK15" s="87" t="str">
        <f>IF(AND($Z$3=1,TRUNC('5 Planning'!O15)&lt;&gt;'5 Planning'!O15),P15,"")</f>
        <v/>
      </c>
      <c r="AL15" s="87" t="str">
        <f>IF(AND($Z$3=1,TRUNC('5 Planning'!P15)&lt;&gt;'5 Planning'!P15),Q15,"")</f>
        <v/>
      </c>
      <c r="AM15" s="87" t="str">
        <f>IF(AND($Z$3=1,TRUNC('5 Planning'!Q15)&lt;&gt;'5 Planning'!Q15),R15,"")</f>
        <v/>
      </c>
      <c r="AN15" s="88" t="str">
        <f>IF(AND($Z$3=1,TRUNC('5 Planning'!R15)&lt;&gt;'5 Planning'!R15),S15,"")</f>
        <v/>
      </c>
      <c r="AO15" s="76"/>
      <c r="AP15" s="86" t="str">
        <f>IF(AND($AP$3=1,'5 Planning'!D15&lt;0),E15,"")</f>
        <v/>
      </c>
      <c r="AQ15" s="87" t="str">
        <f>IF(AND($AP$3=1,'5 Planning'!E15&lt;0),F15,"")</f>
        <v/>
      </c>
      <c r="AR15" s="87" t="str">
        <f>IF(AND($AP$3=1,'5 Planning'!F15&lt;0),G15,"")</f>
        <v/>
      </c>
      <c r="AS15" s="87" t="str">
        <f>IF(AND($AP$3=1,'5 Planning'!G15&lt;0),H15,"")</f>
        <v/>
      </c>
      <c r="AT15" s="88" t="str">
        <f>IF(AND($AP$3=1,'5 Planning'!H15&lt;0),I15,"")</f>
        <v/>
      </c>
      <c r="AU15" s="86" t="str">
        <f>IF(AND($AP$3=1,'5 Planning'!I15&lt;0),J15,"")</f>
        <v/>
      </c>
      <c r="AV15" s="87" t="str">
        <f>IF(AND($AP$3=1,'5 Planning'!J15&lt;0),K15,"")</f>
        <v/>
      </c>
      <c r="AW15" s="87" t="str">
        <f>IF(AND($AP$3=1,'5 Planning'!K15&lt;0),L15,"")</f>
        <v/>
      </c>
      <c r="AX15" s="87" t="str">
        <f>IF(AND($AP$3=1,'5 Planning'!L15&lt;0),M15,"")</f>
        <v/>
      </c>
      <c r="AY15" s="88" t="str">
        <f>IF(AND($AP$3=1,'5 Planning'!M15&lt;0),N15,"")</f>
        <v/>
      </c>
      <c r="AZ15" s="86" t="str">
        <f>IF(AND($AP$3=1,'5 Planning'!N15&lt;0),O15,"")</f>
        <v/>
      </c>
      <c r="BA15" s="87" t="str">
        <f>IF(AND($AP$3=1,'5 Planning'!O15&lt;0),P15,"")</f>
        <v/>
      </c>
      <c r="BB15" s="87" t="str">
        <f>IF(AND($AP$3=1,'5 Planning'!P15&lt;0),Q15,"")</f>
        <v/>
      </c>
      <c r="BC15" s="87" t="str">
        <f>IF(AND($AP$3=1,'5 Planning'!Q15&lt;0),R15,"")</f>
        <v/>
      </c>
      <c r="BD15" s="88" t="str">
        <f>IF(AND($AP$3=1,'5 Planning'!R15&lt;0),S15,"")</f>
        <v/>
      </c>
      <c r="BE15" s="76"/>
      <c r="BU15" s="76"/>
      <c r="BV15" s="86" t="str">
        <f>IF(AND($BV$3=1,'5 Planning'!N15&gt;('5 Planning'!D15+'5 Planning'!I15)),O15,"")</f>
        <v/>
      </c>
      <c r="BW15" s="87" t="str">
        <f>IF(AND($BV$3=1,'5 Planning'!O15&gt;('5 Planning'!E15+'5 Planning'!J15)),P15,"")</f>
        <v/>
      </c>
      <c r="BX15" s="87" t="str">
        <f>IF(AND($BV$3=1,'5 Planning'!P15&gt;('5 Planning'!F15+'5 Planning'!K15)),Q15,"")</f>
        <v/>
      </c>
      <c r="BY15" s="87" t="str">
        <f>IF(AND($BV$3=1,'5 Planning'!Q15&gt;('5 Planning'!G15+'5 Planning'!L15)),R15,"")</f>
        <v/>
      </c>
      <c r="BZ15" s="88" t="str">
        <f>IF(AND($BV$3=1,'5 Planning'!R15&gt;('5 Planning'!H15+'5 Planning'!M15)),S15,"")</f>
        <v/>
      </c>
      <c r="CA15" s="76"/>
      <c r="CB15" s="117"/>
      <c r="CC15" s="117"/>
      <c r="CD15" s="117"/>
      <c r="CE15" s="117"/>
      <c r="CF15" s="117"/>
      <c r="CG15" s="117"/>
      <c r="CN15" s="40" t="str">
        <f t="shared" si="1"/>
        <v/>
      </c>
      <c r="CO15" s="41" t="str">
        <f t="shared" si="1"/>
        <v/>
      </c>
      <c r="CP15" s="40" t="str">
        <f t="shared" si="2"/>
        <v/>
      </c>
      <c r="CQ15" s="41" t="str">
        <f t="shared" si="2"/>
        <v/>
      </c>
      <c r="CR15" s="40" t="str">
        <f>$BL$43</f>
        <v/>
      </c>
      <c r="CS15" s="49" t="str">
        <f t="shared" si="3"/>
        <v/>
      </c>
      <c r="CT15" s="41" t="str">
        <f t="shared" si="3"/>
        <v/>
      </c>
      <c r="CU15" s="40" t="str">
        <f t="shared" si="4"/>
        <v/>
      </c>
      <c r="CV15" s="41" t="str">
        <f t="shared" si="4"/>
        <v/>
      </c>
      <c r="CW15" s="946" t="str">
        <f>$BS$43</f>
        <v/>
      </c>
    </row>
    <row r="16" spans="1:101" ht="15" customHeight="1" x14ac:dyDescent="0.25">
      <c r="A16" s="76"/>
      <c r="B16" s="77" t="s">
        <v>42</v>
      </c>
      <c r="C16" s="78" t="s">
        <v>14</v>
      </c>
      <c r="D16" s="244" t="str">
        <f>B16&amp;", "&amp;C16&amp;", "&amp;'5 Planning'!C16&amp;"; "</f>
        <v xml:space="preserve">Full-time and sandwich year out, UG, All other UG; </v>
      </c>
      <c r="E16" s="940" t="str">
        <f t="shared" si="5"/>
        <v xml:space="preserve">Section A, Column 1, Home and EU, OfS-fundable, UK-domiciled, Full-time and sandwich year out, UG, All other UG; </v>
      </c>
      <c r="F16" s="940" t="str">
        <f t="shared" si="5"/>
        <v xml:space="preserve">Section A, Column 1, Home and EU, OfS-fundable, Other Home and EU, Full-time and sandwich year out, UG, All other UG; </v>
      </c>
      <c r="G16" s="940" t="str">
        <f t="shared" si="5"/>
        <v xml:space="preserve">Section A, Column 1, Home and EU, Non-fundable, UK-domiciled, Full-time and sandwich year out, UG, All other UG; </v>
      </c>
      <c r="H16" s="940" t="str">
        <f t="shared" si="5"/>
        <v xml:space="preserve">Section A, Column 1, Home and EU, Non-fundable, Other Home and EU, Full-time and sandwich year out, UG, All other UG; </v>
      </c>
      <c r="I16" s="940" t="str">
        <f t="shared" si="5"/>
        <v xml:space="preserve">Section A, Column 1, Island and overseas, Full-time and sandwich year out, UG, All other UG; </v>
      </c>
      <c r="J16" s="940" t="str">
        <f t="shared" si="5"/>
        <v xml:space="preserve">Section A, Column 2, Home and EU, OfS-fundable, UK-domiciled, Full-time and sandwich year out, UG, All other UG; </v>
      </c>
      <c r="K16" s="940" t="str">
        <f t="shared" si="5"/>
        <v xml:space="preserve">Section A, Column 2, Home and EU, OfS-fundable, Other Home and EU, Full-time and sandwich year out, UG, All other UG; </v>
      </c>
      <c r="L16" s="940" t="str">
        <f t="shared" si="5"/>
        <v xml:space="preserve">Section A, Column 2, Home and EU, Non-fundable, UK-domiciled, Full-time and sandwich year out, UG, All other UG; </v>
      </c>
      <c r="M16" s="940" t="str">
        <f t="shared" si="5"/>
        <v xml:space="preserve">Section A, Column 2, Home and EU, Non-fundable, Other Home and EU, Full-time and sandwich year out, UG, All other UG; </v>
      </c>
      <c r="N16" s="940" t="str">
        <f t="shared" si="5"/>
        <v xml:space="preserve">Section A, Column 2, Island and overseas, Full-time and sandwich year out, UG, All other UG; </v>
      </c>
      <c r="O16" s="940" t="str">
        <f t="shared" si="5"/>
        <v xml:space="preserve">Section B, Home and EU, OfS-fundable, UK-domiciled, Full-time and sandwich year out, UG, All other UG; </v>
      </c>
      <c r="P16" s="940" t="str">
        <f t="shared" si="5"/>
        <v xml:space="preserve">Section B, Home and EU, OfS-fundable, Other Home and EU, Full-time and sandwich year out, UG, All other UG; </v>
      </c>
      <c r="Q16" s="940" t="str">
        <f t="shared" si="5"/>
        <v xml:space="preserve">Section B, Home and EU, Non-fundable, UK-domiciled, Full-time and sandwich year out, UG, All other UG; </v>
      </c>
      <c r="R16" s="940" t="str">
        <f t="shared" si="5"/>
        <v xml:space="preserve">Section B, Home and EU, Non-fundable, Other Home and EU, Full-time and sandwich year out, UG, All other UG; </v>
      </c>
      <c r="S16" s="940" t="str">
        <f t="shared" si="5"/>
        <v xml:space="preserve">Section B, Island and overseas, Full-time and sandwich year out, UG, All other UG; </v>
      </c>
      <c r="T16" s="942"/>
      <c r="U16" s="942"/>
      <c r="V16" s="942"/>
      <c r="W16" s="942"/>
      <c r="X16" s="942"/>
      <c r="Y16" s="76"/>
      <c r="Z16" s="86" t="str">
        <f>IF(AND($Z$3=1,TRUNC('5 Planning'!D16)&lt;&gt;'5 Planning'!D16),E16,"")</f>
        <v/>
      </c>
      <c r="AA16" s="87" t="str">
        <f>IF(AND($Z$3=1,TRUNC('5 Planning'!E16)&lt;&gt;'5 Planning'!E16),F16,"")</f>
        <v/>
      </c>
      <c r="AB16" s="87" t="str">
        <f>IF(AND($Z$3=1,TRUNC('5 Planning'!F16)&lt;&gt;'5 Planning'!F16),G16,"")</f>
        <v/>
      </c>
      <c r="AC16" s="87" t="str">
        <f>IF(AND($Z$3=1,TRUNC('5 Planning'!G16)&lt;&gt;'5 Planning'!G16),H16,"")</f>
        <v/>
      </c>
      <c r="AD16" s="88" t="str">
        <f>IF(AND($Z$3=1,TRUNC('5 Planning'!H16)&lt;&gt;'5 Planning'!H16),I16,"")</f>
        <v/>
      </c>
      <c r="AE16" s="86" t="str">
        <f>IF(AND($Z$3=1,TRUNC('5 Planning'!I16)&lt;&gt;'5 Planning'!I16),J16,"")</f>
        <v/>
      </c>
      <c r="AF16" s="87" t="str">
        <f>IF(AND($Z$3=1,TRUNC('5 Planning'!J16)&lt;&gt;'5 Planning'!J16),K16,"")</f>
        <v/>
      </c>
      <c r="AG16" s="87" t="str">
        <f>IF(AND($Z$3=1,TRUNC('5 Planning'!K16)&lt;&gt;'5 Planning'!K16),L16,"")</f>
        <v/>
      </c>
      <c r="AH16" s="87" t="str">
        <f>IF(AND($Z$3=1,TRUNC('5 Planning'!L16)&lt;&gt;'5 Planning'!L16),M16,"")</f>
        <v/>
      </c>
      <c r="AI16" s="88" t="str">
        <f>IF(AND($Z$3=1,TRUNC('5 Planning'!M16)&lt;&gt;'5 Planning'!M16),N16,"")</f>
        <v/>
      </c>
      <c r="AJ16" s="86" t="str">
        <f>IF(AND($Z$3=1,TRUNC('5 Planning'!N16)&lt;&gt;'5 Planning'!N16),O16,"")</f>
        <v/>
      </c>
      <c r="AK16" s="87" t="str">
        <f>IF(AND($Z$3=1,TRUNC('5 Planning'!O16)&lt;&gt;'5 Planning'!O16),P16,"")</f>
        <v/>
      </c>
      <c r="AL16" s="87" t="str">
        <f>IF(AND($Z$3=1,TRUNC('5 Planning'!P16)&lt;&gt;'5 Planning'!P16),Q16,"")</f>
        <v/>
      </c>
      <c r="AM16" s="87" t="str">
        <f>IF(AND($Z$3=1,TRUNC('5 Planning'!Q16)&lt;&gt;'5 Planning'!Q16),R16,"")</f>
        <v/>
      </c>
      <c r="AN16" s="88" t="str">
        <f>IF(AND($Z$3=1,TRUNC('5 Planning'!R16)&lt;&gt;'5 Planning'!R16),S16,"")</f>
        <v/>
      </c>
      <c r="AO16" s="76"/>
      <c r="AP16" s="86" t="str">
        <f>IF(AND($AP$3=1,'5 Planning'!D16&lt;0),E16,"")</f>
        <v/>
      </c>
      <c r="AQ16" s="87" t="str">
        <f>IF(AND($AP$3=1,'5 Planning'!E16&lt;0),F16,"")</f>
        <v/>
      </c>
      <c r="AR16" s="87" t="str">
        <f>IF(AND($AP$3=1,'5 Planning'!F16&lt;0),G16,"")</f>
        <v/>
      </c>
      <c r="AS16" s="87" t="str">
        <f>IF(AND($AP$3=1,'5 Planning'!G16&lt;0),H16,"")</f>
        <v/>
      </c>
      <c r="AT16" s="88" t="str">
        <f>IF(AND($AP$3=1,'5 Planning'!H16&lt;0),I16,"")</f>
        <v/>
      </c>
      <c r="AU16" s="86" t="str">
        <f>IF(AND($AP$3=1,'5 Planning'!I16&lt;0),J16,"")</f>
        <v/>
      </c>
      <c r="AV16" s="87" t="str">
        <f>IF(AND($AP$3=1,'5 Planning'!J16&lt;0),K16,"")</f>
        <v/>
      </c>
      <c r="AW16" s="87" t="str">
        <f>IF(AND($AP$3=1,'5 Planning'!K16&lt;0),L16,"")</f>
        <v/>
      </c>
      <c r="AX16" s="87" t="str">
        <f>IF(AND($AP$3=1,'5 Planning'!L16&lt;0),M16,"")</f>
        <v/>
      </c>
      <c r="AY16" s="88" t="str">
        <f>IF(AND($AP$3=1,'5 Planning'!M16&lt;0),N16,"")</f>
        <v/>
      </c>
      <c r="AZ16" s="86" t="str">
        <f>IF(AND($AP$3=1,'5 Planning'!N16&lt;0),O16,"")</f>
        <v/>
      </c>
      <c r="BA16" s="87" t="str">
        <f>IF(AND($AP$3=1,'5 Planning'!O16&lt;0),P16,"")</f>
        <v/>
      </c>
      <c r="BB16" s="87" t="str">
        <f>IF(AND($AP$3=1,'5 Planning'!P16&lt;0),Q16,"")</f>
        <v/>
      </c>
      <c r="BC16" s="87" t="str">
        <f>IF(AND($AP$3=1,'5 Planning'!Q16&lt;0),R16,"")</f>
        <v/>
      </c>
      <c r="BD16" s="88" t="str">
        <f>IF(AND($AP$3=1,'5 Planning'!R16&lt;0),S16,"")</f>
        <v/>
      </c>
      <c r="BE16" s="76"/>
      <c r="BU16" s="76"/>
      <c r="BV16" s="86" t="str">
        <f>IF(AND($BV$3=1,'5 Planning'!N16&gt;('5 Planning'!D16+'5 Planning'!I16)),O16,"")</f>
        <v/>
      </c>
      <c r="BW16" s="87" t="str">
        <f>IF(AND($BV$3=1,'5 Planning'!O16&gt;('5 Planning'!E16+'5 Planning'!J16)),P16,"")</f>
        <v/>
      </c>
      <c r="BX16" s="87" t="str">
        <f>IF(AND($BV$3=1,'5 Planning'!P16&gt;('5 Planning'!F16+'5 Planning'!K16)),Q16,"")</f>
        <v/>
      </c>
      <c r="BY16" s="87" t="str">
        <f>IF(AND($BV$3=1,'5 Planning'!Q16&gt;('5 Planning'!G16+'5 Planning'!L16)),R16,"")</f>
        <v/>
      </c>
      <c r="BZ16" s="88" t="str">
        <f>IF(AND($BV$3=1,'5 Planning'!R16&gt;('5 Planning'!H16+'5 Planning'!M16)),S16,"")</f>
        <v/>
      </c>
      <c r="CA16" s="76"/>
      <c r="CB16" s="117"/>
      <c r="CC16" s="117"/>
      <c r="CD16" s="117"/>
      <c r="CE16" s="117"/>
      <c r="CF16" s="117"/>
      <c r="CG16" s="117"/>
      <c r="CN16" s="53" t="str">
        <f t="shared" si="1"/>
        <v/>
      </c>
      <c r="CO16" s="42" t="str">
        <f t="shared" si="1"/>
        <v/>
      </c>
      <c r="CP16" s="53" t="str">
        <f t="shared" si="2"/>
        <v/>
      </c>
      <c r="CQ16" s="42" t="str">
        <f t="shared" si="2"/>
        <v/>
      </c>
      <c r="CR16" s="53" t="str">
        <f>$BL$43</f>
        <v/>
      </c>
      <c r="CS16" s="221" t="str">
        <f t="shared" si="3"/>
        <v/>
      </c>
      <c r="CT16" s="42" t="str">
        <f t="shared" si="3"/>
        <v/>
      </c>
      <c r="CU16" s="53" t="str">
        <f t="shared" si="4"/>
        <v/>
      </c>
      <c r="CV16" s="42" t="str">
        <f t="shared" si="4"/>
        <v/>
      </c>
      <c r="CW16" s="235" t="str">
        <f>$BS$43</f>
        <v/>
      </c>
    </row>
    <row r="17" spans="1:101" x14ac:dyDescent="0.25">
      <c r="A17" s="76"/>
      <c r="B17" s="77" t="s">
        <v>42</v>
      </c>
      <c r="C17" s="78" t="s">
        <v>15</v>
      </c>
      <c r="D17" s="244" t="str">
        <f>B17&amp;", "&amp;C17&amp;", "&amp;'5 Planning'!C17&amp;"; "</f>
        <v xml:space="preserve">Full-time and sandwich year out, PGT (UG fee), Apprenticeship; </v>
      </c>
      <c r="E17" s="940" t="str">
        <f t="shared" si="5"/>
        <v xml:space="preserve">Section A, Column 1, Home and EU, OfS-fundable, UK-domiciled, Full-time and sandwich year out, PGT (UG fee), Apprenticeship; </v>
      </c>
      <c r="F17" s="940" t="str">
        <f t="shared" si="5"/>
        <v xml:space="preserve">Section A, Column 1, Home and EU, OfS-fundable, Other Home and EU, Full-time and sandwich year out, PGT (UG fee), Apprenticeship; </v>
      </c>
      <c r="G17" s="940" t="str">
        <f t="shared" si="5"/>
        <v xml:space="preserve">Section A, Column 1, Home and EU, Non-fundable, UK-domiciled, Full-time and sandwich year out, PGT (UG fee), Apprenticeship; </v>
      </c>
      <c r="H17" s="940" t="str">
        <f t="shared" si="5"/>
        <v xml:space="preserve">Section A, Column 1, Home and EU, Non-fundable, Other Home and EU, Full-time and sandwich year out, PGT (UG fee), Apprenticeship; </v>
      </c>
      <c r="I17" s="940" t="str">
        <f t="shared" si="5"/>
        <v xml:space="preserve">Section A, Column 1, Island and overseas, Full-time and sandwich year out, PGT (UG fee), Apprenticeship; </v>
      </c>
      <c r="J17" s="940" t="str">
        <f t="shared" si="5"/>
        <v xml:space="preserve">Section A, Column 2, Home and EU, OfS-fundable, UK-domiciled, Full-time and sandwich year out, PGT (UG fee), Apprenticeship; </v>
      </c>
      <c r="K17" s="940" t="str">
        <f t="shared" si="5"/>
        <v xml:space="preserve">Section A, Column 2, Home and EU, OfS-fundable, Other Home and EU, Full-time and sandwich year out, PGT (UG fee), Apprenticeship; </v>
      </c>
      <c r="L17" s="940" t="str">
        <f t="shared" si="5"/>
        <v xml:space="preserve">Section A, Column 2, Home and EU, Non-fundable, UK-domiciled, Full-time and sandwich year out, PGT (UG fee), Apprenticeship; </v>
      </c>
      <c r="M17" s="940" t="str">
        <f t="shared" si="5"/>
        <v xml:space="preserve">Section A, Column 2, Home and EU, Non-fundable, Other Home and EU, Full-time and sandwich year out, PGT (UG fee), Apprenticeship; </v>
      </c>
      <c r="N17" s="940" t="str">
        <f t="shared" si="5"/>
        <v xml:space="preserve">Section A, Column 2, Island and overseas, Full-time and sandwich year out, PGT (UG fee), Apprenticeship; </v>
      </c>
      <c r="O17" s="940" t="str">
        <f t="shared" si="5"/>
        <v xml:space="preserve">Section B, Home and EU, OfS-fundable, UK-domiciled, Full-time and sandwich year out, PGT (UG fee), Apprenticeship; </v>
      </c>
      <c r="P17" s="940" t="str">
        <f t="shared" si="5"/>
        <v xml:space="preserve">Section B, Home and EU, OfS-fundable, Other Home and EU, Full-time and sandwich year out, PGT (UG fee), Apprenticeship; </v>
      </c>
      <c r="Q17" s="940" t="str">
        <f t="shared" si="5"/>
        <v xml:space="preserve">Section B, Home and EU, Non-fundable, UK-domiciled, Full-time and sandwich year out, PGT (UG fee), Apprenticeship; </v>
      </c>
      <c r="R17" s="940" t="str">
        <f t="shared" si="5"/>
        <v xml:space="preserve">Section B, Home and EU, Non-fundable, Other Home and EU, Full-time and sandwich year out, PGT (UG fee), Apprenticeship; </v>
      </c>
      <c r="S17" s="940" t="str">
        <f t="shared" si="5"/>
        <v xml:space="preserve">Section B, Island and overseas, Full-time and sandwich year out, PGT (UG fee), Apprenticeship; </v>
      </c>
      <c r="T17" s="942"/>
      <c r="U17" s="942"/>
      <c r="V17" s="942"/>
      <c r="W17" s="942"/>
      <c r="X17" s="942"/>
      <c r="Y17" s="76"/>
      <c r="Z17" s="86" t="str">
        <f>IF(AND($Z$3=1,TRUNC('5 Planning'!D17)&lt;&gt;'5 Planning'!D17),E17,"")</f>
        <v/>
      </c>
      <c r="AA17" s="87" t="str">
        <f>IF(AND($Z$3=1,TRUNC('5 Planning'!E17)&lt;&gt;'5 Planning'!E17),F17,"")</f>
        <v/>
      </c>
      <c r="AB17" s="87" t="str">
        <f>IF(AND($Z$3=1,TRUNC('5 Planning'!F17)&lt;&gt;'5 Planning'!F17),G17,"")</f>
        <v/>
      </c>
      <c r="AC17" s="87" t="str">
        <f>IF(AND($Z$3=1,TRUNC('5 Planning'!G17)&lt;&gt;'5 Planning'!G17),H17,"")</f>
        <v/>
      </c>
      <c r="AD17" s="88" t="str">
        <f>IF(AND($Z$3=1,TRUNC('5 Planning'!H17)&lt;&gt;'5 Planning'!H17),I17,"")</f>
        <v/>
      </c>
      <c r="AE17" s="86" t="str">
        <f>IF(AND($Z$3=1,TRUNC('5 Planning'!I17)&lt;&gt;'5 Planning'!I17),J17,"")</f>
        <v/>
      </c>
      <c r="AF17" s="87" t="str">
        <f>IF(AND($Z$3=1,TRUNC('5 Planning'!J17)&lt;&gt;'5 Planning'!J17),K17,"")</f>
        <v/>
      </c>
      <c r="AG17" s="87" t="str">
        <f>IF(AND($Z$3=1,TRUNC('5 Planning'!K17)&lt;&gt;'5 Planning'!K17),L17,"")</f>
        <v/>
      </c>
      <c r="AH17" s="87" t="str">
        <f>IF(AND($Z$3=1,TRUNC('5 Planning'!L17)&lt;&gt;'5 Planning'!L17),M17,"")</f>
        <v/>
      </c>
      <c r="AI17" s="88" t="str">
        <f>IF(AND($Z$3=1,TRUNC('5 Planning'!M17)&lt;&gt;'5 Planning'!M17),N17,"")</f>
        <v/>
      </c>
      <c r="AJ17" s="86" t="str">
        <f>IF(AND($Z$3=1,TRUNC('5 Planning'!N17)&lt;&gt;'5 Planning'!N17),O17,"")</f>
        <v/>
      </c>
      <c r="AK17" s="87" t="str">
        <f>IF(AND($Z$3=1,TRUNC('5 Planning'!O17)&lt;&gt;'5 Planning'!O17),P17,"")</f>
        <v/>
      </c>
      <c r="AL17" s="87" t="str">
        <f>IF(AND($Z$3=1,TRUNC('5 Planning'!P17)&lt;&gt;'5 Planning'!P17),Q17,"")</f>
        <v/>
      </c>
      <c r="AM17" s="87" t="str">
        <f>IF(AND($Z$3=1,TRUNC('5 Planning'!Q17)&lt;&gt;'5 Planning'!Q17),R17,"")</f>
        <v/>
      </c>
      <c r="AN17" s="88" t="str">
        <f>IF(AND($Z$3=1,TRUNC('5 Planning'!R17)&lt;&gt;'5 Planning'!R17),S17,"")</f>
        <v/>
      </c>
      <c r="AO17" s="76"/>
      <c r="AP17" s="86" t="str">
        <f>IF(AND($AP$3=1,'5 Planning'!D17&lt;0),E17,"")</f>
        <v/>
      </c>
      <c r="AQ17" s="87" t="str">
        <f>IF(AND($AP$3=1,'5 Planning'!E17&lt;0),F17,"")</f>
        <v/>
      </c>
      <c r="AR17" s="87" t="str">
        <f>IF(AND($AP$3=1,'5 Planning'!F17&lt;0),G17,"")</f>
        <v/>
      </c>
      <c r="AS17" s="87" t="str">
        <f>IF(AND($AP$3=1,'5 Planning'!G17&lt;0),H17,"")</f>
        <v/>
      </c>
      <c r="AT17" s="88" t="str">
        <f>IF(AND($AP$3=1,'5 Planning'!H17&lt;0),I17,"")</f>
        <v/>
      </c>
      <c r="AU17" s="86" t="str">
        <f>IF(AND($AP$3=1,'5 Planning'!I17&lt;0),J17,"")</f>
        <v/>
      </c>
      <c r="AV17" s="87" t="str">
        <f>IF(AND($AP$3=1,'5 Planning'!J17&lt;0),K17,"")</f>
        <v/>
      </c>
      <c r="AW17" s="87" t="str">
        <f>IF(AND($AP$3=1,'5 Planning'!K17&lt;0),L17,"")</f>
        <v/>
      </c>
      <c r="AX17" s="87" t="str">
        <f>IF(AND($AP$3=1,'5 Planning'!L17&lt;0),M17,"")</f>
        <v/>
      </c>
      <c r="AY17" s="88" t="str">
        <f>IF(AND($AP$3=1,'5 Planning'!M17&lt;0),N17,"")</f>
        <v/>
      </c>
      <c r="AZ17" s="86" t="str">
        <f>IF(AND($AP$3=1,'5 Planning'!N17&lt;0),O17,"")</f>
        <v/>
      </c>
      <c r="BA17" s="87" t="str">
        <f>IF(AND($AP$3=1,'5 Planning'!O17&lt;0),P17,"")</f>
        <v/>
      </c>
      <c r="BB17" s="87" t="str">
        <f>IF(AND($AP$3=1,'5 Planning'!P17&lt;0),Q17,"")</f>
        <v/>
      </c>
      <c r="BC17" s="87" t="str">
        <f>IF(AND($AP$3=1,'5 Planning'!Q17&lt;0),R17,"")</f>
        <v/>
      </c>
      <c r="BD17" s="88" t="str">
        <f>IF(AND($AP$3=1,'5 Planning'!R17&lt;0),S17,"")</f>
        <v/>
      </c>
      <c r="BE17" s="76"/>
      <c r="BU17" s="76"/>
      <c r="BV17" s="86" t="str">
        <f>IF(AND($BV$3=1,'5 Planning'!N17&gt;('5 Planning'!D17+'5 Planning'!I17)),O17,"")</f>
        <v/>
      </c>
      <c r="BW17" s="87" t="str">
        <f>IF(AND($BV$3=1,'5 Planning'!O17&gt;('5 Planning'!E17+'5 Planning'!J17)),P17,"")</f>
        <v/>
      </c>
      <c r="BX17" s="87" t="str">
        <f>IF(AND($BV$3=1,'5 Planning'!P17&gt;('5 Planning'!F17+'5 Planning'!K17)),Q17,"")</f>
        <v/>
      </c>
      <c r="BY17" s="87" t="str">
        <f>IF(AND($BV$3=1,'5 Planning'!Q17&gt;('5 Planning'!G17+'5 Planning'!L17)),R17,"")</f>
        <v/>
      </c>
      <c r="BZ17" s="88" t="str">
        <f>IF(AND($BV$3=1,'5 Planning'!R17&gt;('5 Planning'!H17+'5 Planning'!M17)),S17,"")</f>
        <v/>
      </c>
      <c r="CA17" s="76"/>
      <c r="CB17" s="117"/>
      <c r="CC17" s="117"/>
      <c r="CD17" s="117"/>
      <c r="CE17" s="117"/>
      <c r="CF17" s="117"/>
      <c r="CG17" s="117"/>
      <c r="CN17" s="37" t="str">
        <f>$BH$44</f>
        <v/>
      </c>
      <c r="CO17" s="39" t="str">
        <f>$BH$44</f>
        <v/>
      </c>
      <c r="CP17" s="37" t="str">
        <f>$BJ$44</f>
        <v/>
      </c>
      <c r="CQ17" s="39" t="str">
        <f>$BJ$44</f>
        <v/>
      </c>
      <c r="CR17" s="37" t="str">
        <f>$BL$44</f>
        <v/>
      </c>
      <c r="CS17" s="48" t="str">
        <f>$BO$44</f>
        <v/>
      </c>
      <c r="CT17" s="39" t="str">
        <f>$BO$44</f>
        <v/>
      </c>
      <c r="CU17" s="37" t="str">
        <f>$BQ$44</f>
        <v/>
      </c>
      <c r="CV17" s="39" t="str">
        <f>$BQ$44</f>
        <v/>
      </c>
      <c r="CW17" s="950" t="str">
        <f>$BS$44</f>
        <v/>
      </c>
    </row>
    <row r="18" spans="1:101" x14ac:dyDescent="0.25">
      <c r="A18" s="76"/>
      <c r="B18" s="77" t="s">
        <v>42</v>
      </c>
      <c r="C18" s="78" t="s">
        <v>15</v>
      </c>
      <c r="D18" s="244" t="str">
        <f>B18&amp;", "&amp;C18&amp;", "&amp;'5 Planning'!C18&amp;"; "</f>
        <v xml:space="preserve">Full-time and sandwich year out, PGT (UG fee), All other PGT (UG fee); </v>
      </c>
      <c r="E18" s="940" t="str">
        <f t="shared" si="5"/>
        <v xml:space="preserve">Section A, Column 1, Home and EU, OfS-fundable, UK-domiciled, Full-time and sandwich year out, PGT (UG fee), All other PGT (UG fee); </v>
      </c>
      <c r="F18" s="940" t="str">
        <f t="shared" si="5"/>
        <v xml:space="preserve">Section A, Column 1, Home and EU, OfS-fundable, Other Home and EU, Full-time and sandwich year out, PGT (UG fee), All other PGT (UG fee); </v>
      </c>
      <c r="G18" s="940" t="str">
        <f t="shared" si="5"/>
        <v xml:space="preserve">Section A, Column 1, Home and EU, Non-fundable, UK-domiciled, Full-time and sandwich year out, PGT (UG fee), All other PGT (UG fee); </v>
      </c>
      <c r="H18" s="940" t="str">
        <f t="shared" si="5"/>
        <v xml:space="preserve">Section A, Column 1, Home and EU, Non-fundable, Other Home and EU, Full-time and sandwich year out, PGT (UG fee), All other PGT (UG fee); </v>
      </c>
      <c r="I18" s="940" t="str">
        <f t="shared" si="5"/>
        <v xml:space="preserve">Section A, Column 1, Island and overseas, Full-time and sandwich year out, PGT (UG fee), All other PGT (UG fee); </v>
      </c>
      <c r="J18" s="940" t="str">
        <f t="shared" si="5"/>
        <v xml:space="preserve">Section A, Column 2, Home and EU, OfS-fundable, UK-domiciled, Full-time and sandwich year out, PGT (UG fee), All other PGT (UG fee); </v>
      </c>
      <c r="K18" s="940" t="str">
        <f t="shared" si="5"/>
        <v xml:space="preserve">Section A, Column 2, Home and EU, OfS-fundable, Other Home and EU, Full-time and sandwich year out, PGT (UG fee), All other PGT (UG fee); </v>
      </c>
      <c r="L18" s="940" t="str">
        <f t="shared" si="5"/>
        <v xml:space="preserve">Section A, Column 2, Home and EU, Non-fundable, UK-domiciled, Full-time and sandwich year out, PGT (UG fee), All other PGT (UG fee); </v>
      </c>
      <c r="M18" s="940" t="str">
        <f t="shared" si="5"/>
        <v xml:space="preserve">Section A, Column 2, Home and EU, Non-fundable, Other Home and EU, Full-time and sandwich year out, PGT (UG fee), All other PGT (UG fee); </v>
      </c>
      <c r="N18" s="940" t="str">
        <f t="shared" si="5"/>
        <v xml:space="preserve">Section A, Column 2, Island and overseas, Full-time and sandwich year out, PGT (UG fee), All other PGT (UG fee); </v>
      </c>
      <c r="O18" s="940" t="str">
        <f t="shared" si="5"/>
        <v xml:space="preserve">Section B, Home and EU, OfS-fundable, UK-domiciled, Full-time and sandwich year out, PGT (UG fee), All other PGT (UG fee); </v>
      </c>
      <c r="P18" s="940" t="str">
        <f t="shared" si="5"/>
        <v xml:space="preserve">Section B, Home and EU, OfS-fundable, Other Home and EU, Full-time and sandwich year out, PGT (UG fee), All other PGT (UG fee); </v>
      </c>
      <c r="Q18" s="940" t="str">
        <f t="shared" si="5"/>
        <v xml:space="preserve">Section B, Home and EU, Non-fundable, UK-domiciled, Full-time and sandwich year out, PGT (UG fee), All other PGT (UG fee); </v>
      </c>
      <c r="R18" s="940" t="str">
        <f t="shared" si="5"/>
        <v xml:space="preserve">Section B, Home and EU, Non-fundable, Other Home and EU, Full-time and sandwich year out, PGT (UG fee), All other PGT (UG fee); </v>
      </c>
      <c r="S18" s="940" t="str">
        <f t="shared" si="5"/>
        <v xml:space="preserve">Section B, Island and overseas, Full-time and sandwich year out, PGT (UG fee), All other PGT (UG fee); </v>
      </c>
      <c r="T18" s="942"/>
      <c r="U18" s="942"/>
      <c r="V18" s="942"/>
      <c r="W18" s="942"/>
      <c r="X18" s="942"/>
      <c r="Y18" s="76"/>
      <c r="Z18" s="86" t="str">
        <f>IF(AND($Z$3=1,TRUNC('5 Planning'!D18)&lt;&gt;'5 Planning'!D18),E18,"")</f>
        <v/>
      </c>
      <c r="AA18" s="87" t="str">
        <f>IF(AND($Z$3=1,TRUNC('5 Planning'!E18)&lt;&gt;'5 Planning'!E18),F18,"")</f>
        <v/>
      </c>
      <c r="AB18" s="87" t="str">
        <f>IF(AND($Z$3=1,TRUNC('5 Planning'!F18)&lt;&gt;'5 Planning'!F18),G18,"")</f>
        <v/>
      </c>
      <c r="AC18" s="87" t="str">
        <f>IF(AND($Z$3=1,TRUNC('5 Planning'!G18)&lt;&gt;'5 Planning'!G18),H18,"")</f>
        <v/>
      </c>
      <c r="AD18" s="88" t="str">
        <f>IF(AND($Z$3=1,TRUNC('5 Planning'!H18)&lt;&gt;'5 Planning'!H18),I18,"")</f>
        <v/>
      </c>
      <c r="AE18" s="86" t="str">
        <f>IF(AND($Z$3=1,TRUNC('5 Planning'!I18)&lt;&gt;'5 Planning'!I18),J18,"")</f>
        <v/>
      </c>
      <c r="AF18" s="87" t="str">
        <f>IF(AND($Z$3=1,TRUNC('5 Planning'!J18)&lt;&gt;'5 Planning'!J18),K18,"")</f>
        <v/>
      </c>
      <c r="AG18" s="87" t="str">
        <f>IF(AND($Z$3=1,TRUNC('5 Planning'!K18)&lt;&gt;'5 Planning'!K18),L18,"")</f>
        <v/>
      </c>
      <c r="AH18" s="87" t="str">
        <f>IF(AND($Z$3=1,TRUNC('5 Planning'!L18)&lt;&gt;'5 Planning'!L18),M18,"")</f>
        <v/>
      </c>
      <c r="AI18" s="88" t="str">
        <f>IF(AND($Z$3=1,TRUNC('5 Planning'!M18)&lt;&gt;'5 Planning'!M18),N18,"")</f>
        <v/>
      </c>
      <c r="AJ18" s="86" t="str">
        <f>IF(AND($Z$3=1,TRUNC('5 Planning'!N18)&lt;&gt;'5 Planning'!N18),O18,"")</f>
        <v/>
      </c>
      <c r="AK18" s="87" t="str">
        <f>IF(AND($Z$3=1,TRUNC('5 Planning'!O18)&lt;&gt;'5 Planning'!O18),P18,"")</f>
        <v/>
      </c>
      <c r="AL18" s="87" t="str">
        <f>IF(AND($Z$3=1,TRUNC('5 Planning'!P18)&lt;&gt;'5 Planning'!P18),Q18,"")</f>
        <v/>
      </c>
      <c r="AM18" s="87" t="str">
        <f>IF(AND($Z$3=1,TRUNC('5 Planning'!Q18)&lt;&gt;'5 Planning'!Q18),R18,"")</f>
        <v/>
      </c>
      <c r="AN18" s="88" t="str">
        <f>IF(AND($Z$3=1,TRUNC('5 Planning'!R18)&lt;&gt;'5 Planning'!R18),S18,"")</f>
        <v/>
      </c>
      <c r="AO18" s="76"/>
      <c r="AP18" s="86" t="str">
        <f>IF(AND($AP$3=1,'5 Planning'!D18&lt;0),E18,"")</f>
        <v/>
      </c>
      <c r="AQ18" s="87" t="str">
        <f>IF(AND($AP$3=1,'5 Planning'!E18&lt;0),F18,"")</f>
        <v/>
      </c>
      <c r="AR18" s="87" t="str">
        <f>IF(AND($AP$3=1,'5 Planning'!F18&lt;0),G18,"")</f>
        <v/>
      </c>
      <c r="AS18" s="87" t="str">
        <f>IF(AND($AP$3=1,'5 Planning'!G18&lt;0),H18,"")</f>
        <v/>
      </c>
      <c r="AT18" s="88" t="str">
        <f>IF(AND($AP$3=1,'5 Planning'!H18&lt;0),I18,"")</f>
        <v/>
      </c>
      <c r="AU18" s="86" t="str">
        <f>IF(AND($AP$3=1,'5 Planning'!I18&lt;0),J18,"")</f>
        <v/>
      </c>
      <c r="AV18" s="87" t="str">
        <f>IF(AND($AP$3=1,'5 Planning'!J18&lt;0),K18,"")</f>
        <v/>
      </c>
      <c r="AW18" s="87" t="str">
        <f>IF(AND($AP$3=1,'5 Planning'!K18&lt;0),L18,"")</f>
        <v/>
      </c>
      <c r="AX18" s="87" t="str">
        <f>IF(AND($AP$3=1,'5 Planning'!L18&lt;0),M18,"")</f>
        <v/>
      </c>
      <c r="AY18" s="88" t="str">
        <f>IF(AND($AP$3=1,'5 Planning'!M18&lt;0),N18,"")</f>
        <v/>
      </c>
      <c r="AZ18" s="86" t="str">
        <f>IF(AND($AP$3=1,'5 Planning'!N18&lt;0),O18,"")</f>
        <v/>
      </c>
      <c r="BA18" s="87" t="str">
        <f>IF(AND($AP$3=1,'5 Planning'!O18&lt;0),P18,"")</f>
        <v/>
      </c>
      <c r="BB18" s="87" t="str">
        <f>IF(AND($AP$3=1,'5 Planning'!P18&lt;0),Q18,"")</f>
        <v/>
      </c>
      <c r="BC18" s="87" t="str">
        <f>IF(AND($AP$3=1,'5 Planning'!Q18&lt;0),R18,"")</f>
        <v/>
      </c>
      <c r="BD18" s="88" t="str">
        <f>IF(AND($AP$3=1,'5 Planning'!R18&lt;0),S18,"")</f>
        <v/>
      </c>
      <c r="BE18" s="76"/>
      <c r="BU18" s="76"/>
      <c r="BV18" s="86" t="str">
        <f>IF(AND($BV$3=1,'5 Planning'!N18&gt;('5 Planning'!D18+'5 Planning'!I18)),O18,"")</f>
        <v/>
      </c>
      <c r="BW18" s="87" t="str">
        <f>IF(AND($BV$3=1,'5 Planning'!O18&gt;('5 Planning'!E18+'5 Planning'!J18)),P18,"")</f>
        <v/>
      </c>
      <c r="BX18" s="87" t="str">
        <f>IF(AND($BV$3=1,'5 Planning'!P18&gt;('5 Planning'!F18+'5 Planning'!K18)),Q18,"")</f>
        <v/>
      </c>
      <c r="BY18" s="87" t="str">
        <f>IF(AND($BV$3=1,'5 Planning'!Q18&gt;('5 Planning'!G18+'5 Planning'!L18)),R18,"")</f>
        <v/>
      </c>
      <c r="BZ18" s="88" t="str">
        <f>IF(AND($BV$3=1,'5 Planning'!R18&gt;('5 Planning'!H18+'5 Planning'!M18)),S18,"")</f>
        <v/>
      </c>
      <c r="CA18" s="76"/>
      <c r="CB18" s="117"/>
      <c r="CC18" s="117"/>
      <c r="CD18" s="117"/>
      <c r="CE18" s="117"/>
      <c r="CF18" s="117"/>
      <c r="CG18" s="117"/>
      <c r="CN18" s="53" t="str">
        <f>$BH$44</f>
        <v/>
      </c>
      <c r="CO18" s="42" t="str">
        <f>$BH$44</f>
        <v/>
      </c>
      <c r="CP18" s="53" t="str">
        <f>$BJ$44</f>
        <v/>
      </c>
      <c r="CQ18" s="42" t="str">
        <f>$BJ$44</f>
        <v/>
      </c>
      <c r="CR18" s="53" t="str">
        <f>$BL$44</f>
        <v/>
      </c>
      <c r="CS18" s="221" t="str">
        <f>$BO$44</f>
        <v/>
      </c>
      <c r="CT18" s="42" t="str">
        <f>$BO$44</f>
        <v/>
      </c>
      <c r="CU18" s="53" t="str">
        <f>$BQ$44</f>
        <v/>
      </c>
      <c r="CV18" s="42" t="str">
        <f>$BQ$44</f>
        <v/>
      </c>
      <c r="CW18" s="235" t="str">
        <f>$BS$44</f>
        <v/>
      </c>
    </row>
    <row r="19" spans="1:101" x14ac:dyDescent="0.25">
      <c r="A19" s="76"/>
      <c r="B19" s="77" t="s">
        <v>42</v>
      </c>
      <c r="C19" s="78" t="s">
        <v>376</v>
      </c>
      <c r="D19" s="244" t="str">
        <f>B19&amp;", "&amp;C19&amp;", "&amp;'5 Planning'!C19&amp;"; "</f>
        <v xml:space="preserve">Full-time and sandwich year out, PGT (Masters' loan), Apprenticeship; </v>
      </c>
      <c r="E19" s="940" t="str">
        <f t="shared" si="5"/>
        <v xml:space="preserve">Section A, Column 1, Home and EU, OfS-fundable, UK-domiciled, Full-time and sandwich year out, PGT (Masters' loan), Apprenticeship; </v>
      </c>
      <c r="F19" s="940" t="str">
        <f t="shared" si="5"/>
        <v xml:space="preserve">Section A, Column 1, Home and EU, OfS-fundable, Other Home and EU, Full-time and sandwich year out, PGT (Masters' loan), Apprenticeship; </v>
      </c>
      <c r="G19" s="940" t="str">
        <f t="shared" si="5"/>
        <v xml:space="preserve">Section A, Column 1, Home and EU, Non-fundable, UK-domiciled, Full-time and sandwich year out, PGT (Masters' loan), Apprenticeship; </v>
      </c>
      <c r="H19" s="940" t="str">
        <f t="shared" si="5"/>
        <v xml:space="preserve">Section A, Column 1, Home and EU, Non-fundable, Other Home and EU, Full-time and sandwich year out, PGT (Masters' loan), Apprenticeship; </v>
      </c>
      <c r="I19" s="940" t="str">
        <f t="shared" si="5"/>
        <v xml:space="preserve">Section A, Column 1, Island and overseas, Full-time and sandwich year out, PGT (Masters' loan), Apprenticeship; </v>
      </c>
      <c r="J19" s="940" t="str">
        <f t="shared" si="5"/>
        <v xml:space="preserve">Section A, Column 2, Home and EU, OfS-fundable, UK-domiciled, Full-time and sandwich year out, PGT (Masters' loan), Apprenticeship; </v>
      </c>
      <c r="K19" s="940" t="str">
        <f t="shared" si="5"/>
        <v xml:space="preserve">Section A, Column 2, Home and EU, OfS-fundable, Other Home and EU, Full-time and sandwich year out, PGT (Masters' loan), Apprenticeship; </v>
      </c>
      <c r="L19" s="940" t="str">
        <f t="shared" si="5"/>
        <v xml:space="preserve">Section A, Column 2, Home and EU, Non-fundable, UK-domiciled, Full-time and sandwich year out, PGT (Masters' loan), Apprenticeship; </v>
      </c>
      <c r="M19" s="940" t="str">
        <f t="shared" si="5"/>
        <v xml:space="preserve">Section A, Column 2, Home and EU, Non-fundable, Other Home and EU, Full-time and sandwich year out, PGT (Masters' loan), Apprenticeship; </v>
      </c>
      <c r="N19" s="940" t="str">
        <f t="shared" si="5"/>
        <v xml:space="preserve">Section A, Column 2, Island and overseas, Full-time and sandwich year out, PGT (Masters' loan), Apprenticeship; </v>
      </c>
      <c r="O19" s="940" t="str">
        <f t="shared" si="5"/>
        <v xml:space="preserve">Section B, Home and EU, OfS-fundable, UK-domiciled, Full-time and sandwich year out, PGT (Masters' loan), Apprenticeship; </v>
      </c>
      <c r="P19" s="940" t="str">
        <f t="shared" si="5"/>
        <v xml:space="preserve">Section B, Home and EU, OfS-fundable, Other Home and EU, Full-time and sandwich year out, PGT (Masters' loan), Apprenticeship; </v>
      </c>
      <c r="Q19" s="940" t="str">
        <f t="shared" si="5"/>
        <v xml:space="preserve">Section B, Home and EU, Non-fundable, UK-domiciled, Full-time and sandwich year out, PGT (Masters' loan), Apprenticeship; </v>
      </c>
      <c r="R19" s="940" t="str">
        <f t="shared" si="5"/>
        <v xml:space="preserve">Section B, Home and EU, Non-fundable, Other Home and EU, Full-time and sandwich year out, PGT (Masters' loan), Apprenticeship; </v>
      </c>
      <c r="S19" s="940" t="str">
        <f t="shared" si="5"/>
        <v xml:space="preserve">Section B, Island and overseas, Full-time and sandwich year out, PGT (Masters' loan), Apprenticeship; </v>
      </c>
      <c r="T19" s="942"/>
      <c r="U19" s="942"/>
      <c r="V19" s="942"/>
      <c r="W19" s="942"/>
      <c r="X19" s="942"/>
      <c r="Y19" s="76"/>
      <c r="Z19" s="86" t="str">
        <f>IF(AND($Z$3=1,TRUNC('5 Planning'!D19)&lt;&gt;'5 Planning'!D19),E19,"")</f>
        <v/>
      </c>
      <c r="AA19" s="87" t="str">
        <f>IF(AND($Z$3=1,TRUNC('5 Planning'!E19)&lt;&gt;'5 Planning'!E19),F19,"")</f>
        <v/>
      </c>
      <c r="AB19" s="87" t="str">
        <f>IF(AND($Z$3=1,TRUNC('5 Planning'!F19)&lt;&gt;'5 Planning'!F19),G19,"")</f>
        <v/>
      </c>
      <c r="AC19" s="87" t="str">
        <f>IF(AND($Z$3=1,TRUNC('5 Planning'!G19)&lt;&gt;'5 Planning'!G19),H19,"")</f>
        <v/>
      </c>
      <c r="AD19" s="88" t="str">
        <f>IF(AND($Z$3=1,TRUNC('5 Planning'!H19)&lt;&gt;'5 Planning'!H19),I19,"")</f>
        <v/>
      </c>
      <c r="AE19" s="86" t="str">
        <f>IF(AND($Z$3=1,TRUNC('5 Planning'!I19)&lt;&gt;'5 Planning'!I19),J19,"")</f>
        <v/>
      </c>
      <c r="AF19" s="87" t="str">
        <f>IF(AND($Z$3=1,TRUNC('5 Planning'!J19)&lt;&gt;'5 Planning'!J19),K19,"")</f>
        <v/>
      </c>
      <c r="AG19" s="87" t="str">
        <f>IF(AND($Z$3=1,TRUNC('5 Planning'!K19)&lt;&gt;'5 Planning'!K19),L19,"")</f>
        <v/>
      </c>
      <c r="AH19" s="87" t="str">
        <f>IF(AND($Z$3=1,TRUNC('5 Planning'!L19)&lt;&gt;'5 Planning'!L19),M19,"")</f>
        <v/>
      </c>
      <c r="AI19" s="88" t="str">
        <f>IF(AND($Z$3=1,TRUNC('5 Planning'!M19)&lt;&gt;'5 Planning'!M19),N19,"")</f>
        <v/>
      </c>
      <c r="AJ19" s="86" t="str">
        <f>IF(AND($Z$3=1,TRUNC('5 Planning'!N19)&lt;&gt;'5 Planning'!N19),O19,"")</f>
        <v/>
      </c>
      <c r="AK19" s="87" t="str">
        <f>IF(AND($Z$3=1,TRUNC('5 Planning'!O19)&lt;&gt;'5 Planning'!O19),P19,"")</f>
        <v/>
      </c>
      <c r="AL19" s="87" t="str">
        <f>IF(AND($Z$3=1,TRUNC('5 Planning'!P19)&lt;&gt;'5 Planning'!P19),Q19,"")</f>
        <v/>
      </c>
      <c r="AM19" s="87" t="str">
        <f>IF(AND($Z$3=1,TRUNC('5 Planning'!Q19)&lt;&gt;'5 Planning'!Q19),R19,"")</f>
        <v/>
      </c>
      <c r="AN19" s="88" t="str">
        <f>IF(AND($Z$3=1,TRUNC('5 Planning'!R19)&lt;&gt;'5 Planning'!R19),S19,"")</f>
        <v/>
      </c>
      <c r="AO19" s="76"/>
      <c r="AP19" s="86" t="str">
        <f>IF(AND($AP$3=1,'5 Planning'!D19&lt;0),E19,"")</f>
        <v/>
      </c>
      <c r="AQ19" s="87" t="str">
        <f>IF(AND($AP$3=1,'5 Planning'!E19&lt;0),F19,"")</f>
        <v/>
      </c>
      <c r="AR19" s="87" t="str">
        <f>IF(AND($AP$3=1,'5 Planning'!F19&lt;0),G19,"")</f>
        <v/>
      </c>
      <c r="AS19" s="87" t="str">
        <f>IF(AND($AP$3=1,'5 Planning'!G19&lt;0),H19,"")</f>
        <v/>
      </c>
      <c r="AT19" s="88" t="str">
        <f>IF(AND($AP$3=1,'5 Planning'!H19&lt;0),I19,"")</f>
        <v/>
      </c>
      <c r="AU19" s="86" t="str">
        <f>IF(AND($AP$3=1,'5 Planning'!I19&lt;0),J19,"")</f>
        <v/>
      </c>
      <c r="AV19" s="87" t="str">
        <f>IF(AND($AP$3=1,'5 Planning'!J19&lt;0),K19,"")</f>
        <v/>
      </c>
      <c r="AW19" s="87" t="str">
        <f>IF(AND($AP$3=1,'5 Planning'!K19&lt;0),L19,"")</f>
        <v/>
      </c>
      <c r="AX19" s="87" t="str">
        <f>IF(AND($AP$3=1,'5 Planning'!L19&lt;0),M19,"")</f>
        <v/>
      </c>
      <c r="AY19" s="88" t="str">
        <f>IF(AND($AP$3=1,'5 Planning'!M19&lt;0),N19,"")</f>
        <v/>
      </c>
      <c r="AZ19" s="86" t="str">
        <f>IF(AND($AP$3=1,'5 Planning'!N19&lt;0),O19,"")</f>
        <v/>
      </c>
      <c r="BA19" s="87" t="str">
        <f>IF(AND($AP$3=1,'5 Planning'!O19&lt;0),P19,"")</f>
        <v/>
      </c>
      <c r="BB19" s="87" t="str">
        <f>IF(AND($AP$3=1,'5 Planning'!P19&lt;0),Q19,"")</f>
        <v/>
      </c>
      <c r="BC19" s="87" t="str">
        <f>IF(AND($AP$3=1,'5 Planning'!Q19&lt;0),R19,"")</f>
        <v/>
      </c>
      <c r="BD19" s="88" t="str">
        <f>IF(AND($AP$3=1,'5 Planning'!R19&lt;0),S19,"")</f>
        <v/>
      </c>
      <c r="BE19" s="76"/>
      <c r="BU19" s="76"/>
      <c r="BV19" s="86" t="str">
        <f>IF(AND($BV$3=1,'5 Planning'!N19&gt;('5 Planning'!D19+'5 Planning'!I19)),O19,"")</f>
        <v/>
      </c>
      <c r="BW19" s="87" t="str">
        <f>IF(AND($BV$3=1,'5 Planning'!O19&gt;('5 Planning'!E19+'5 Planning'!J19)),P19,"")</f>
        <v/>
      </c>
      <c r="BX19" s="87" t="str">
        <f>IF(AND($BV$3=1,'5 Planning'!P19&gt;('5 Planning'!F19+'5 Planning'!K19)),Q19,"")</f>
        <v/>
      </c>
      <c r="BY19" s="87" t="str">
        <f>IF(AND($BV$3=1,'5 Planning'!Q19&gt;('5 Planning'!G19+'5 Planning'!L19)),R19,"")</f>
        <v/>
      </c>
      <c r="BZ19" s="88" t="str">
        <f>IF(AND($BV$3=1,'5 Planning'!R19&gt;('5 Planning'!H19+'5 Planning'!M19)),S19,"")</f>
        <v/>
      </c>
      <c r="CA19" s="76"/>
      <c r="CB19" s="117"/>
      <c r="CC19" s="117"/>
      <c r="CD19" s="117"/>
      <c r="CE19" s="117"/>
      <c r="CF19" s="117"/>
      <c r="CG19" s="117"/>
      <c r="CN19" s="37" t="str">
        <f>$BH$45</f>
        <v/>
      </c>
      <c r="CO19" s="39" t="str">
        <f>$BH$45</f>
        <v/>
      </c>
      <c r="CP19" s="37" t="str">
        <f>$BJ$45</f>
        <v/>
      </c>
      <c r="CQ19" s="39" t="str">
        <f>$BJ$45</f>
        <v/>
      </c>
      <c r="CR19" s="37" t="str">
        <f>$BL$45</f>
        <v/>
      </c>
      <c r="CS19" s="48" t="str">
        <f>$BO$45</f>
        <v/>
      </c>
      <c r="CT19" s="39" t="str">
        <f>$BO$45</f>
        <v/>
      </c>
      <c r="CU19" s="37" t="str">
        <f>$BQ$45</f>
        <v/>
      </c>
      <c r="CV19" s="39" t="str">
        <f>$BQ$45</f>
        <v/>
      </c>
      <c r="CW19" s="950" t="str">
        <f>$BS$45</f>
        <v/>
      </c>
    </row>
    <row r="20" spans="1:101" x14ac:dyDescent="0.25">
      <c r="A20" s="76"/>
      <c r="B20" s="77" t="s">
        <v>42</v>
      </c>
      <c r="C20" s="78" t="s">
        <v>376</v>
      </c>
      <c r="D20" s="244" t="str">
        <f>B20&amp;", "&amp;C20&amp;", "&amp;'5 Planning'!C20&amp;"; "</f>
        <v xml:space="preserve">Full-time and sandwich year out, PGT (Masters' loan), All other PGT (Masters' loan); </v>
      </c>
      <c r="E20" s="940" t="str">
        <f t="shared" si="5"/>
        <v xml:space="preserve">Section A, Column 1, Home and EU, OfS-fundable, UK-domiciled, Full-time and sandwich year out, PGT (Masters' loan), All other PGT (Masters' loan); </v>
      </c>
      <c r="F20" s="940" t="str">
        <f t="shared" si="5"/>
        <v xml:space="preserve">Section A, Column 1, Home and EU, OfS-fundable, Other Home and EU, Full-time and sandwich year out, PGT (Masters' loan), All other PGT (Masters' loan); </v>
      </c>
      <c r="G20" s="940" t="str">
        <f t="shared" si="5"/>
        <v xml:space="preserve">Section A, Column 1, Home and EU, Non-fundable, UK-domiciled, Full-time and sandwich year out, PGT (Masters' loan), All other PGT (Masters' loan); </v>
      </c>
      <c r="H20" s="940" t="str">
        <f t="shared" si="5"/>
        <v xml:space="preserve">Section A, Column 1, Home and EU, Non-fundable, Other Home and EU, Full-time and sandwich year out, PGT (Masters' loan), All other PGT (Masters' loan); </v>
      </c>
      <c r="I20" s="940" t="str">
        <f t="shared" si="5"/>
        <v xml:space="preserve">Section A, Column 1, Island and overseas, Full-time and sandwich year out, PGT (Masters' loan), All other PGT (Masters' loan); </v>
      </c>
      <c r="J20" s="940" t="str">
        <f t="shared" si="5"/>
        <v xml:space="preserve">Section A, Column 2, Home and EU, OfS-fundable, UK-domiciled, Full-time and sandwich year out, PGT (Masters' loan), All other PGT (Masters' loan); </v>
      </c>
      <c r="K20" s="940" t="str">
        <f t="shared" si="5"/>
        <v xml:space="preserve">Section A, Column 2, Home and EU, OfS-fundable, Other Home and EU, Full-time and sandwich year out, PGT (Masters' loan), All other PGT (Masters' loan); </v>
      </c>
      <c r="L20" s="940" t="str">
        <f t="shared" si="5"/>
        <v xml:space="preserve">Section A, Column 2, Home and EU, Non-fundable, UK-domiciled, Full-time and sandwich year out, PGT (Masters' loan), All other PGT (Masters' loan); </v>
      </c>
      <c r="M20" s="940" t="str">
        <f t="shared" si="5"/>
        <v xml:space="preserve">Section A, Column 2, Home and EU, Non-fundable, Other Home and EU, Full-time and sandwich year out, PGT (Masters' loan), All other PGT (Masters' loan); </v>
      </c>
      <c r="N20" s="940" t="str">
        <f t="shared" si="5"/>
        <v xml:space="preserve">Section A, Column 2, Island and overseas, Full-time and sandwich year out, PGT (Masters' loan), All other PGT (Masters' loan); </v>
      </c>
      <c r="O20" s="940" t="str">
        <f t="shared" si="5"/>
        <v xml:space="preserve">Section B, Home and EU, OfS-fundable, UK-domiciled, Full-time and sandwich year out, PGT (Masters' loan), All other PGT (Masters' loan); </v>
      </c>
      <c r="P20" s="940" t="str">
        <f t="shared" si="5"/>
        <v xml:space="preserve">Section B, Home and EU, OfS-fundable, Other Home and EU, Full-time and sandwich year out, PGT (Masters' loan), All other PGT (Masters' loan); </v>
      </c>
      <c r="Q20" s="940" t="str">
        <f t="shared" si="5"/>
        <v xml:space="preserve">Section B, Home and EU, Non-fundable, UK-domiciled, Full-time and sandwich year out, PGT (Masters' loan), All other PGT (Masters' loan); </v>
      </c>
      <c r="R20" s="940" t="str">
        <f t="shared" si="5"/>
        <v xml:space="preserve">Section B, Home and EU, Non-fundable, Other Home and EU, Full-time and sandwich year out, PGT (Masters' loan), All other PGT (Masters' loan); </v>
      </c>
      <c r="S20" s="940" t="str">
        <f t="shared" si="5"/>
        <v xml:space="preserve">Section B, Island and overseas, Full-time and sandwich year out, PGT (Masters' loan), All other PGT (Masters' loan); </v>
      </c>
      <c r="T20" s="942"/>
      <c r="U20" s="942"/>
      <c r="V20" s="942"/>
      <c r="W20" s="942"/>
      <c r="X20" s="942"/>
      <c r="Y20" s="76"/>
      <c r="Z20" s="86" t="str">
        <f>IF(AND($Z$3=1,TRUNC('5 Planning'!D20)&lt;&gt;'5 Planning'!D20),E20,"")</f>
        <v/>
      </c>
      <c r="AA20" s="87" t="str">
        <f>IF(AND($Z$3=1,TRUNC('5 Planning'!E20)&lt;&gt;'5 Planning'!E20),F20,"")</f>
        <v/>
      </c>
      <c r="AB20" s="87" t="str">
        <f>IF(AND($Z$3=1,TRUNC('5 Planning'!F20)&lt;&gt;'5 Planning'!F20),G20,"")</f>
        <v/>
      </c>
      <c r="AC20" s="87" t="str">
        <f>IF(AND($Z$3=1,TRUNC('5 Planning'!G20)&lt;&gt;'5 Planning'!G20),H20,"")</f>
        <v/>
      </c>
      <c r="AD20" s="88" t="str">
        <f>IF(AND($Z$3=1,TRUNC('5 Planning'!H20)&lt;&gt;'5 Planning'!H20),I20,"")</f>
        <v/>
      </c>
      <c r="AE20" s="86" t="str">
        <f>IF(AND($Z$3=1,TRUNC('5 Planning'!I20)&lt;&gt;'5 Planning'!I20),J20,"")</f>
        <v/>
      </c>
      <c r="AF20" s="87" t="str">
        <f>IF(AND($Z$3=1,TRUNC('5 Planning'!J20)&lt;&gt;'5 Planning'!J20),K20,"")</f>
        <v/>
      </c>
      <c r="AG20" s="87" t="str">
        <f>IF(AND($Z$3=1,TRUNC('5 Planning'!K20)&lt;&gt;'5 Planning'!K20),L20,"")</f>
        <v/>
      </c>
      <c r="AH20" s="87" t="str">
        <f>IF(AND($Z$3=1,TRUNC('5 Planning'!L20)&lt;&gt;'5 Planning'!L20),M20,"")</f>
        <v/>
      </c>
      <c r="AI20" s="88" t="str">
        <f>IF(AND($Z$3=1,TRUNC('5 Planning'!M20)&lt;&gt;'5 Planning'!M20),N20,"")</f>
        <v/>
      </c>
      <c r="AJ20" s="86" t="str">
        <f>IF(AND($Z$3=1,TRUNC('5 Planning'!N20)&lt;&gt;'5 Planning'!N20),O20,"")</f>
        <v/>
      </c>
      <c r="AK20" s="87" t="str">
        <f>IF(AND($Z$3=1,TRUNC('5 Planning'!O20)&lt;&gt;'5 Planning'!O20),P20,"")</f>
        <v/>
      </c>
      <c r="AL20" s="87" t="str">
        <f>IF(AND($Z$3=1,TRUNC('5 Planning'!P20)&lt;&gt;'5 Planning'!P20),Q20,"")</f>
        <v/>
      </c>
      <c r="AM20" s="87" t="str">
        <f>IF(AND($Z$3=1,TRUNC('5 Planning'!Q20)&lt;&gt;'5 Planning'!Q20),R20,"")</f>
        <v/>
      </c>
      <c r="AN20" s="88" t="str">
        <f>IF(AND($Z$3=1,TRUNC('5 Planning'!R20)&lt;&gt;'5 Planning'!R20),S20,"")</f>
        <v/>
      </c>
      <c r="AO20" s="76"/>
      <c r="AP20" s="86" t="str">
        <f>IF(AND($AP$3=1,'5 Planning'!D20&lt;0),E20,"")</f>
        <v/>
      </c>
      <c r="AQ20" s="87" t="str">
        <f>IF(AND($AP$3=1,'5 Planning'!E20&lt;0),F20,"")</f>
        <v/>
      </c>
      <c r="AR20" s="87" t="str">
        <f>IF(AND($AP$3=1,'5 Planning'!F20&lt;0),G20,"")</f>
        <v/>
      </c>
      <c r="AS20" s="87" t="str">
        <f>IF(AND($AP$3=1,'5 Planning'!G20&lt;0),H20,"")</f>
        <v/>
      </c>
      <c r="AT20" s="88" t="str">
        <f>IF(AND($AP$3=1,'5 Planning'!H20&lt;0),I20,"")</f>
        <v/>
      </c>
      <c r="AU20" s="86" t="str">
        <f>IF(AND($AP$3=1,'5 Planning'!I20&lt;0),J20,"")</f>
        <v/>
      </c>
      <c r="AV20" s="87" t="str">
        <f>IF(AND($AP$3=1,'5 Planning'!J20&lt;0),K20,"")</f>
        <v/>
      </c>
      <c r="AW20" s="87" t="str">
        <f>IF(AND($AP$3=1,'5 Planning'!K20&lt;0),L20,"")</f>
        <v/>
      </c>
      <c r="AX20" s="87" t="str">
        <f>IF(AND($AP$3=1,'5 Planning'!L20&lt;0),M20,"")</f>
        <v/>
      </c>
      <c r="AY20" s="88" t="str">
        <f>IF(AND($AP$3=1,'5 Planning'!M20&lt;0),N20,"")</f>
        <v/>
      </c>
      <c r="AZ20" s="86" t="str">
        <f>IF(AND($AP$3=1,'5 Planning'!N20&lt;0),O20,"")</f>
        <v/>
      </c>
      <c r="BA20" s="87" t="str">
        <f>IF(AND($AP$3=1,'5 Planning'!O20&lt;0),P20,"")</f>
        <v/>
      </c>
      <c r="BB20" s="87" t="str">
        <f>IF(AND($AP$3=1,'5 Planning'!P20&lt;0),Q20,"")</f>
        <v/>
      </c>
      <c r="BC20" s="87" t="str">
        <f>IF(AND($AP$3=1,'5 Planning'!Q20&lt;0),R20,"")</f>
        <v/>
      </c>
      <c r="BD20" s="88" t="str">
        <f>IF(AND($AP$3=1,'5 Planning'!R20&lt;0),S20,"")</f>
        <v/>
      </c>
      <c r="BE20" s="76"/>
      <c r="BU20" s="76"/>
      <c r="BV20" s="86" t="str">
        <f>IF(AND($BV$3=1,'5 Planning'!N20&gt;('5 Planning'!D20+'5 Planning'!I20)),O20,"")</f>
        <v/>
      </c>
      <c r="BW20" s="87" t="str">
        <f>IF(AND($BV$3=1,'5 Planning'!O20&gt;('5 Planning'!E20+'5 Planning'!J20)),P20,"")</f>
        <v/>
      </c>
      <c r="BX20" s="87" t="str">
        <f>IF(AND($BV$3=1,'5 Planning'!P20&gt;('5 Planning'!F20+'5 Planning'!K20)),Q20,"")</f>
        <v/>
      </c>
      <c r="BY20" s="87" t="str">
        <f>IF(AND($BV$3=1,'5 Planning'!Q20&gt;('5 Planning'!G20+'5 Planning'!L20)),R20,"")</f>
        <v/>
      </c>
      <c r="BZ20" s="88" t="str">
        <f>IF(AND($BV$3=1,'5 Planning'!R20&gt;('5 Planning'!H20+'5 Planning'!M20)),S20,"")</f>
        <v/>
      </c>
      <c r="CA20" s="76"/>
      <c r="CB20" s="117"/>
      <c r="CC20" s="117"/>
      <c r="CD20" s="117"/>
      <c r="CE20" s="117"/>
      <c r="CF20" s="117"/>
      <c r="CG20" s="117"/>
      <c r="CN20" s="53" t="str">
        <f>$BH$45</f>
        <v/>
      </c>
      <c r="CO20" s="42" t="str">
        <f>$BH$45</f>
        <v/>
      </c>
      <c r="CP20" s="53" t="str">
        <f>$BJ$45</f>
        <v/>
      </c>
      <c r="CQ20" s="42" t="str">
        <f>$BJ$45</f>
        <v/>
      </c>
      <c r="CR20" s="53" t="str">
        <f>$BL$45</f>
        <v/>
      </c>
      <c r="CS20" s="221" t="str">
        <f>$BO$45</f>
        <v/>
      </c>
      <c r="CT20" s="42" t="str">
        <f>$BO$45</f>
        <v/>
      </c>
      <c r="CU20" s="53" t="str">
        <f>$BQ$45</f>
        <v/>
      </c>
      <c r="CV20" s="42" t="str">
        <f>$BQ$45</f>
        <v/>
      </c>
      <c r="CW20" s="235" t="str">
        <f>$BS$45</f>
        <v/>
      </c>
    </row>
    <row r="21" spans="1:101" x14ac:dyDescent="0.25">
      <c r="A21" s="76"/>
      <c r="B21" s="77" t="s">
        <v>42</v>
      </c>
      <c r="C21" s="78" t="s">
        <v>17</v>
      </c>
      <c r="D21" s="244" t="str">
        <f>B21&amp;", "&amp;C21&amp;", "&amp;'5 Planning'!C21&amp;"; "</f>
        <v xml:space="preserve">Full-time and sandwich year out, PGT (Other), Apprenticeship; </v>
      </c>
      <c r="E21" s="940" t="str">
        <f t="shared" si="5"/>
        <v xml:space="preserve">Section A, Column 1, Home and EU, OfS-fundable, UK-domiciled, Full-time and sandwich year out, PGT (Other), Apprenticeship; </v>
      </c>
      <c r="F21" s="940" t="str">
        <f t="shared" si="5"/>
        <v xml:space="preserve">Section A, Column 1, Home and EU, OfS-fundable, Other Home and EU, Full-time and sandwich year out, PGT (Other), Apprenticeship; </v>
      </c>
      <c r="G21" s="940" t="str">
        <f t="shared" si="5"/>
        <v xml:space="preserve">Section A, Column 1, Home and EU, Non-fundable, UK-domiciled, Full-time and sandwich year out, PGT (Other), Apprenticeship; </v>
      </c>
      <c r="H21" s="940" t="str">
        <f t="shared" si="5"/>
        <v xml:space="preserve">Section A, Column 1, Home and EU, Non-fundable, Other Home and EU, Full-time and sandwich year out, PGT (Other), Apprenticeship; </v>
      </c>
      <c r="I21" s="940" t="str">
        <f t="shared" si="5"/>
        <v xml:space="preserve">Section A, Column 1, Island and overseas, Full-time and sandwich year out, PGT (Other), Apprenticeship; </v>
      </c>
      <c r="J21" s="940" t="str">
        <f t="shared" si="5"/>
        <v xml:space="preserve">Section A, Column 2, Home and EU, OfS-fundable, UK-domiciled, Full-time and sandwich year out, PGT (Other), Apprenticeship; </v>
      </c>
      <c r="K21" s="940" t="str">
        <f t="shared" si="5"/>
        <v xml:space="preserve">Section A, Column 2, Home and EU, OfS-fundable, Other Home and EU, Full-time and sandwich year out, PGT (Other), Apprenticeship; </v>
      </c>
      <c r="L21" s="940" t="str">
        <f t="shared" si="5"/>
        <v xml:space="preserve">Section A, Column 2, Home and EU, Non-fundable, UK-domiciled, Full-time and sandwich year out, PGT (Other), Apprenticeship; </v>
      </c>
      <c r="M21" s="940" t="str">
        <f t="shared" si="5"/>
        <v xml:space="preserve">Section A, Column 2, Home and EU, Non-fundable, Other Home and EU, Full-time and sandwich year out, PGT (Other), Apprenticeship; </v>
      </c>
      <c r="N21" s="940" t="str">
        <f t="shared" si="5"/>
        <v xml:space="preserve">Section A, Column 2, Island and overseas, Full-time and sandwich year out, PGT (Other), Apprenticeship; </v>
      </c>
      <c r="O21" s="940" t="str">
        <f t="shared" si="5"/>
        <v xml:space="preserve">Section B, Home and EU, OfS-fundable, UK-domiciled, Full-time and sandwich year out, PGT (Other), Apprenticeship; </v>
      </c>
      <c r="P21" s="940" t="str">
        <f t="shared" si="5"/>
        <v xml:space="preserve">Section B, Home and EU, OfS-fundable, Other Home and EU, Full-time and sandwich year out, PGT (Other), Apprenticeship; </v>
      </c>
      <c r="Q21" s="940" t="str">
        <f t="shared" si="5"/>
        <v xml:space="preserve">Section B, Home and EU, Non-fundable, UK-domiciled, Full-time and sandwich year out, PGT (Other), Apprenticeship; </v>
      </c>
      <c r="R21" s="940" t="str">
        <f t="shared" si="5"/>
        <v xml:space="preserve">Section B, Home and EU, Non-fundable, Other Home and EU, Full-time and sandwich year out, PGT (Other), Apprenticeship; </v>
      </c>
      <c r="S21" s="940" t="str">
        <f t="shared" si="5"/>
        <v xml:space="preserve">Section B, Island and overseas, Full-time and sandwich year out, PGT (Other), Apprenticeship; </v>
      </c>
      <c r="T21" s="942"/>
      <c r="U21" s="942"/>
      <c r="V21" s="942"/>
      <c r="W21" s="942"/>
      <c r="X21" s="942"/>
      <c r="Y21" s="76"/>
      <c r="Z21" s="86" t="str">
        <f>IF(AND($Z$3=1,TRUNC('5 Planning'!D21)&lt;&gt;'5 Planning'!D21),E21,"")</f>
        <v/>
      </c>
      <c r="AA21" s="87" t="str">
        <f>IF(AND($Z$3=1,TRUNC('5 Planning'!E21)&lt;&gt;'5 Planning'!E21),F21,"")</f>
        <v/>
      </c>
      <c r="AB21" s="87" t="str">
        <f>IF(AND($Z$3=1,TRUNC('5 Planning'!F21)&lt;&gt;'5 Planning'!F21),G21,"")</f>
        <v/>
      </c>
      <c r="AC21" s="87" t="str">
        <f>IF(AND($Z$3=1,TRUNC('5 Planning'!G21)&lt;&gt;'5 Planning'!G21),H21,"")</f>
        <v/>
      </c>
      <c r="AD21" s="88" t="str">
        <f>IF(AND($Z$3=1,TRUNC('5 Planning'!H21)&lt;&gt;'5 Planning'!H21),I21,"")</f>
        <v/>
      </c>
      <c r="AE21" s="86" t="str">
        <f>IF(AND($Z$3=1,TRUNC('5 Planning'!I21)&lt;&gt;'5 Planning'!I21),J21,"")</f>
        <v/>
      </c>
      <c r="AF21" s="87" t="str">
        <f>IF(AND($Z$3=1,TRUNC('5 Planning'!J21)&lt;&gt;'5 Planning'!J21),K21,"")</f>
        <v/>
      </c>
      <c r="AG21" s="87" t="str">
        <f>IF(AND($Z$3=1,TRUNC('5 Planning'!K21)&lt;&gt;'5 Planning'!K21),L21,"")</f>
        <v/>
      </c>
      <c r="AH21" s="87" t="str">
        <f>IF(AND($Z$3=1,TRUNC('5 Planning'!L21)&lt;&gt;'5 Planning'!L21),M21,"")</f>
        <v/>
      </c>
      <c r="AI21" s="88" t="str">
        <f>IF(AND($Z$3=1,TRUNC('5 Planning'!M21)&lt;&gt;'5 Planning'!M21),N21,"")</f>
        <v/>
      </c>
      <c r="AJ21" s="86" t="str">
        <f>IF(AND($Z$3=1,TRUNC('5 Planning'!N21)&lt;&gt;'5 Planning'!N21),O21,"")</f>
        <v/>
      </c>
      <c r="AK21" s="87" t="str">
        <f>IF(AND($Z$3=1,TRUNC('5 Planning'!O21)&lt;&gt;'5 Planning'!O21),P21,"")</f>
        <v/>
      </c>
      <c r="AL21" s="87" t="str">
        <f>IF(AND($Z$3=1,TRUNC('5 Planning'!P21)&lt;&gt;'5 Planning'!P21),Q21,"")</f>
        <v/>
      </c>
      <c r="AM21" s="87" t="str">
        <f>IF(AND($Z$3=1,TRUNC('5 Planning'!Q21)&lt;&gt;'5 Planning'!Q21),R21,"")</f>
        <v/>
      </c>
      <c r="AN21" s="88" t="str">
        <f>IF(AND($Z$3=1,TRUNC('5 Planning'!R21)&lt;&gt;'5 Planning'!R21),S21,"")</f>
        <v/>
      </c>
      <c r="AO21" s="76"/>
      <c r="AP21" s="86" t="str">
        <f>IF(AND($AP$3=1,'5 Planning'!D21&lt;0),E21,"")</f>
        <v/>
      </c>
      <c r="AQ21" s="87" t="str">
        <f>IF(AND($AP$3=1,'5 Planning'!E21&lt;0),F21,"")</f>
        <v/>
      </c>
      <c r="AR21" s="87" t="str">
        <f>IF(AND($AP$3=1,'5 Planning'!F21&lt;0),G21,"")</f>
        <v/>
      </c>
      <c r="AS21" s="87" t="str">
        <f>IF(AND($AP$3=1,'5 Planning'!G21&lt;0),H21,"")</f>
        <v/>
      </c>
      <c r="AT21" s="88" t="str">
        <f>IF(AND($AP$3=1,'5 Planning'!H21&lt;0),I21,"")</f>
        <v/>
      </c>
      <c r="AU21" s="86" t="str">
        <f>IF(AND($AP$3=1,'5 Planning'!I21&lt;0),J21,"")</f>
        <v/>
      </c>
      <c r="AV21" s="87" t="str">
        <f>IF(AND($AP$3=1,'5 Planning'!J21&lt;0),K21,"")</f>
        <v/>
      </c>
      <c r="AW21" s="87" t="str">
        <f>IF(AND($AP$3=1,'5 Planning'!K21&lt;0),L21,"")</f>
        <v/>
      </c>
      <c r="AX21" s="87" t="str">
        <f>IF(AND($AP$3=1,'5 Planning'!L21&lt;0),M21,"")</f>
        <v/>
      </c>
      <c r="AY21" s="88" t="str">
        <f>IF(AND($AP$3=1,'5 Planning'!M21&lt;0),N21,"")</f>
        <v/>
      </c>
      <c r="AZ21" s="86" t="str">
        <f>IF(AND($AP$3=1,'5 Planning'!N21&lt;0),O21,"")</f>
        <v/>
      </c>
      <c r="BA21" s="87" t="str">
        <f>IF(AND($AP$3=1,'5 Planning'!O21&lt;0),P21,"")</f>
        <v/>
      </c>
      <c r="BB21" s="87" t="str">
        <f>IF(AND($AP$3=1,'5 Planning'!P21&lt;0),Q21,"")</f>
        <v/>
      </c>
      <c r="BC21" s="87" t="str">
        <f>IF(AND($AP$3=1,'5 Planning'!Q21&lt;0),R21,"")</f>
        <v/>
      </c>
      <c r="BD21" s="88" t="str">
        <f>IF(AND($AP$3=1,'5 Planning'!R21&lt;0),S21,"")</f>
        <v/>
      </c>
      <c r="BE21" s="76"/>
      <c r="BU21" s="76"/>
      <c r="BV21" s="86" t="str">
        <f>IF(AND($BV$3=1,'5 Planning'!N21&gt;('5 Planning'!D21+'5 Planning'!I21)),O21,"")</f>
        <v/>
      </c>
      <c r="BW21" s="87" t="str">
        <f>IF(AND($BV$3=1,'5 Planning'!O21&gt;('5 Planning'!E21+'5 Planning'!J21)),P21,"")</f>
        <v/>
      </c>
      <c r="BX21" s="87" t="str">
        <f>IF(AND($BV$3=1,'5 Planning'!P21&gt;('5 Planning'!F21+'5 Planning'!K21)),Q21,"")</f>
        <v/>
      </c>
      <c r="BY21" s="87" t="str">
        <f>IF(AND($BV$3=1,'5 Planning'!Q21&gt;('5 Planning'!G21+'5 Planning'!L21)),R21,"")</f>
        <v/>
      </c>
      <c r="BZ21" s="88" t="str">
        <f>IF(AND($BV$3=1,'5 Planning'!R21&gt;('5 Planning'!H21+'5 Planning'!M21)),S21,"")</f>
        <v/>
      </c>
      <c r="CA21" s="76"/>
      <c r="CB21" s="117"/>
      <c r="CC21" s="117"/>
      <c r="CD21" s="117"/>
      <c r="CE21" s="117"/>
      <c r="CF21" s="117"/>
      <c r="CG21" s="117"/>
      <c r="CN21" s="37" t="str">
        <f>$BH$46</f>
        <v/>
      </c>
      <c r="CO21" s="39" t="str">
        <f>$BH$46</f>
        <v/>
      </c>
      <c r="CP21" s="37" t="str">
        <f>$BJ$46</f>
        <v/>
      </c>
      <c r="CQ21" s="39" t="str">
        <f>$BJ$46</f>
        <v/>
      </c>
      <c r="CR21" s="37" t="str">
        <f>$BL$46</f>
        <v/>
      </c>
      <c r="CS21" s="48" t="str">
        <f>$BO$46</f>
        <v/>
      </c>
      <c r="CT21" s="39" t="str">
        <f>$BO$46</f>
        <v/>
      </c>
      <c r="CU21" s="37" t="str">
        <f>$BQ$46</f>
        <v/>
      </c>
      <c r="CV21" s="39" t="str">
        <f>$BQ$46</f>
        <v/>
      </c>
      <c r="CW21" s="950" t="str">
        <f>$BS$46</f>
        <v/>
      </c>
    </row>
    <row r="22" spans="1:101" x14ac:dyDescent="0.25">
      <c r="A22" s="76"/>
      <c r="B22" s="77" t="s">
        <v>42</v>
      </c>
      <c r="C22" s="78" t="s">
        <v>17</v>
      </c>
      <c r="D22" s="244" t="str">
        <f>B22&amp;", "&amp;C22&amp;", "&amp;'5 Planning'!C22&amp;"; "</f>
        <v xml:space="preserve">Full-time and sandwich year out, PGT (Other), All other PGT (Other); </v>
      </c>
      <c r="E22" s="940" t="str">
        <f t="shared" si="5"/>
        <v xml:space="preserve">Section A, Column 1, Home and EU, OfS-fundable, UK-domiciled, Full-time and sandwich year out, PGT (Other), All other PGT (Other); </v>
      </c>
      <c r="F22" s="940" t="str">
        <f t="shared" si="5"/>
        <v xml:space="preserve">Section A, Column 1, Home and EU, OfS-fundable, Other Home and EU, Full-time and sandwich year out, PGT (Other), All other PGT (Other); </v>
      </c>
      <c r="G22" s="940" t="str">
        <f t="shared" si="5"/>
        <v xml:space="preserve">Section A, Column 1, Home and EU, Non-fundable, UK-domiciled, Full-time and sandwich year out, PGT (Other), All other PGT (Other); </v>
      </c>
      <c r="H22" s="940" t="str">
        <f t="shared" si="5"/>
        <v xml:space="preserve">Section A, Column 1, Home and EU, Non-fundable, Other Home and EU, Full-time and sandwich year out, PGT (Other), All other PGT (Other); </v>
      </c>
      <c r="I22" s="940" t="str">
        <f t="shared" si="5"/>
        <v xml:space="preserve">Section A, Column 1, Island and overseas, Full-time and sandwich year out, PGT (Other), All other PGT (Other); </v>
      </c>
      <c r="J22" s="940" t="str">
        <f t="shared" si="5"/>
        <v xml:space="preserve">Section A, Column 2, Home and EU, OfS-fundable, UK-domiciled, Full-time and sandwich year out, PGT (Other), All other PGT (Other); </v>
      </c>
      <c r="K22" s="940" t="str">
        <f t="shared" si="5"/>
        <v xml:space="preserve">Section A, Column 2, Home and EU, OfS-fundable, Other Home and EU, Full-time and sandwich year out, PGT (Other), All other PGT (Other); </v>
      </c>
      <c r="L22" s="940" t="str">
        <f t="shared" si="5"/>
        <v xml:space="preserve">Section A, Column 2, Home and EU, Non-fundable, UK-domiciled, Full-time and sandwich year out, PGT (Other), All other PGT (Other); </v>
      </c>
      <c r="M22" s="940" t="str">
        <f t="shared" si="5"/>
        <v xml:space="preserve">Section A, Column 2, Home and EU, Non-fundable, Other Home and EU, Full-time and sandwich year out, PGT (Other), All other PGT (Other); </v>
      </c>
      <c r="N22" s="940" t="str">
        <f t="shared" si="5"/>
        <v xml:space="preserve">Section A, Column 2, Island and overseas, Full-time and sandwich year out, PGT (Other), All other PGT (Other); </v>
      </c>
      <c r="O22" s="940" t="str">
        <f t="shared" si="5"/>
        <v xml:space="preserve">Section B, Home and EU, OfS-fundable, UK-domiciled, Full-time and sandwich year out, PGT (Other), All other PGT (Other); </v>
      </c>
      <c r="P22" s="940" t="str">
        <f t="shared" si="5"/>
        <v xml:space="preserve">Section B, Home and EU, OfS-fundable, Other Home and EU, Full-time and sandwich year out, PGT (Other), All other PGT (Other); </v>
      </c>
      <c r="Q22" s="940" t="str">
        <f t="shared" si="5"/>
        <v xml:space="preserve">Section B, Home and EU, Non-fundable, UK-domiciled, Full-time and sandwich year out, PGT (Other), All other PGT (Other); </v>
      </c>
      <c r="R22" s="940" t="str">
        <f t="shared" si="5"/>
        <v xml:space="preserve">Section B, Home and EU, Non-fundable, Other Home and EU, Full-time and sandwich year out, PGT (Other), All other PGT (Other); </v>
      </c>
      <c r="S22" s="940" t="str">
        <f t="shared" si="5"/>
        <v xml:space="preserve">Section B, Island and overseas, Full-time and sandwich year out, PGT (Other), All other PGT (Other); </v>
      </c>
      <c r="T22" s="942"/>
      <c r="U22" s="942"/>
      <c r="V22" s="942"/>
      <c r="W22" s="942"/>
      <c r="X22" s="942"/>
      <c r="Y22" s="76"/>
      <c r="Z22" s="86" t="str">
        <f>IF(AND($Z$3=1,TRUNC('5 Planning'!D22)&lt;&gt;'5 Planning'!D22),E22,"")</f>
        <v/>
      </c>
      <c r="AA22" s="87" t="str">
        <f>IF(AND($Z$3=1,TRUNC('5 Planning'!E22)&lt;&gt;'5 Planning'!E22),F22,"")</f>
        <v/>
      </c>
      <c r="AB22" s="87" t="str">
        <f>IF(AND($Z$3=1,TRUNC('5 Planning'!F22)&lt;&gt;'5 Planning'!F22),G22,"")</f>
        <v/>
      </c>
      <c r="AC22" s="87" t="str">
        <f>IF(AND($Z$3=1,TRUNC('5 Planning'!G22)&lt;&gt;'5 Planning'!G22),H22,"")</f>
        <v/>
      </c>
      <c r="AD22" s="88" t="str">
        <f>IF(AND($Z$3=1,TRUNC('5 Planning'!H22)&lt;&gt;'5 Planning'!H22),I22,"")</f>
        <v/>
      </c>
      <c r="AE22" s="86" t="str">
        <f>IF(AND($Z$3=1,TRUNC('5 Planning'!I22)&lt;&gt;'5 Planning'!I22),J22,"")</f>
        <v/>
      </c>
      <c r="AF22" s="87" t="str">
        <f>IF(AND($Z$3=1,TRUNC('5 Planning'!J22)&lt;&gt;'5 Planning'!J22),K22,"")</f>
        <v/>
      </c>
      <c r="AG22" s="87" t="str">
        <f>IF(AND($Z$3=1,TRUNC('5 Planning'!K22)&lt;&gt;'5 Planning'!K22),L22,"")</f>
        <v/>
      </c>
      <c r="AH22" s="87" t="str">
        <f>IF(AND($Z$3=1,TRUNC('5 Planning'!L22)&lt;&gt;'5 Planning'!L22),M22,"")</f>
        <v/>
      </c>
      <c r="AI22" s="88" t="str">
        <f>IF(AND($Z$3=1,TRUNC('5 Planning'!M22)&lt;&gt;'5 Planning'!M22),N22,"")</f>
        <v/>
      </c>
      <c r="AJ22" s="86" t="str">
        <f>IF(AND($Z$3=1,TRUNC('5 Planning'!N22)&lt;&gt;'5 Planning'!N22),O22,"")</f>
        <v/>
      </c>
      <c r="AK22" s="87" t="str">
        <f>IF(AND($Z$3=1,TRUNC('5 Planning'!O22)&lt;&gt;'5 Planning'!O22),P22,"")</f>
        <v/>
      </c>
      <c r="AL22" s="87" t="str">
        <f>IF(AND($Z$3=1,TRUNC('5 Planning'!P22)&lt;&gt;'5 Planning'!P22),Q22,"")</f>
        <v/>
      </c>
      <c r="AM22" s="87" t="str">
        <f>IF(AND($Z$3=1,TRUNC('5 Planning'!Q22)&lt;&gt;'5 Planning'!Q22),R22,"")</f>
        <v/>
      </c>
      <c r="AN22" s="88" t="str">
        <f>IF(AND($Z$3=1,TRUNC('5 Planning'!R22)&lt;&gt;'5 Planning'!R22),S22,"")</f>
        <v/>
      </c>
      <c r="AO22" s="76"/>
      <c r="AP22" s="86" t="str">
        <f>IF(AND($AP$3=1,'5 Planning'!D22&lt;0),E22,"")</f>
        <v/>
      </c>
      <c r="AQ22" s="87" t="str">
        <f>IF(AND($AP$3=1,'5 Planning'!E22&lt;0),F22,"")</f>
        <v/>
      </c>
      <c r="AR22" s="87" t="str">
        <f>IF(AND($AP$3=1,'5 Planning'!F22&lt;0),G22,"")</f>
        <v/>
      </c>
      <c r="AS22" s="87" t="str">
        <f>IF(AND($AP$3=1,'5 Planning'!G22&lt;0),H22,"")</f>
        <v/>
      </c>
      <c r="AT22" s="88" t="str">
        <f>IF(AND($AP$3=1,'5 Planning'!H22&lt;0),I22,"")</f>
        <v/>
      </c>
      <c r="AU22" s="86" t="str">
        <f>IF(AND($AP$3=1,'5 Planning'!I22&lt;0),J22,"")</f>
        <v/>
      </c>
      <c r="AV22" s="87" t="str">
        <f>IF(AND($AP$3=1,'5 Planning'!J22&lt;0),K22,"")</f>
        <v/>
      </c>
      <c r="AW22" s="87" t="str">
        <f>IF(AND($AP$3=1,'5 Planning'!K22&lt;0),L22,"")</f>
        <v/>
      </c>
      <c r="AX22" s="87" t="str">
        <f>IF(AND($AP$3=1,'5 Planning'!L22&lt;0),M22,"")</f>
        <v/>
      </c>
      <c r="AY22" s="88" t="str">
        <f>IF(AND($AP$3=1,'5 Planning'!M22&lt;0),N22,"")</f>
        <v/>
      </c>
      <c r="AZ22" s="86" t="str">
        <f>IF(AND($AP$3=1,'5 Planning'!N22&lt;0),O22,"")</f>
        <v/>
      </c>
      <c r="BA22" s="87" t="str">
        <f>IF(AND($AP$3=1,'5 Planning'!O22&lt;0),P22,"")</f>
        <v/>
      </c>
      <c r="BB22" s="87" t="str">
        <f>IF(AND($AP$3=1,'5 Planning'!P22&lt;0),Q22,"")</f>
        <v/>
      </c>
      <c r="BC22" s="87" t="str">
        <f>IF(AND($AP$3=1,'5 Planning'!Q22&lt;0),R22,"")</f>
        <v/>
      </c>
      <c r="BD22" s="88" t="str">
        <f>IF(AND($AP$3=1,'5 Planning'!R22&lt;0),S22,"")</f>
        <v/>
      </c>
      <c r="BE22" s="76"/>
      <c r="BU22" s="76"/>
      <c r="BV22" s="86" t="str">
        <f>IF(AND($BV$3=1,'5 Planning'!N22&gt;('5 Planning'!D22+'5 Planning'!I22)),O22,"")</f>
        <v/>
      </c>
      <c r="BW22" s="87" t="str">
        <f>IF(AND($BV$3=1,'5 Planning'!O22&gt;('5 Planning'!E22+'5 Planning'!J22)),P22,"")</f>
        <v/>
      </c>
      <c r="BX22" s="87" t="str">
        <f>IF(AND($BV$3=1,'5 Planning'!P22&gt;('5 Planning'!F22+'5 Planning'!K22)),Q22,"")</f>
        <v/>
      </c>
      <c r="BY22" s="87" t="str">
        <f>IF(AND($BV$3=1,'5 Planning'!Q22&gt;('5 Planning'!G22+'5 Planning'!L22)),R22,"")</f>
        <v/>
      </c>
      <c r="BZ22" s="88" t="str">
        <f>IF(AND($BV$3=1,'5 Planning'!R22&gt;('5 Planning'!H22+'5 Planning'!M22)),S22,"")</f>
        <v/>
      </c>
      <c r="CA22" s="76"/>
      <c r="CB22" s="117"/>
      <c r="CC22" s="117"/>
      <c r="CD22" s="117"/>
      <c r="CE22" s="117"/>
      <c r="CF22" s="117"/>
      <c r="CG22" s="117"/>
      <c r="CN22" s="53" t="str">
        <f>$BH$46</f>
        <v/>
      </c>
      <c r="CO22" s="42" t="str">
        <f>$BH$46</f>
        <v/>
      </c>
      <c r="CP22" s="53" t="str">
        <f>$BJ$46</f>
        <v/>
      </c>
      <c r="CQ22" s="42" t="str">
        <f>$BJ$46</f>
        <v/>
      </c>
      <c r="CR22" s="53" t="str">
        <f>$BL$46</f>
        <v/>
      </c>
      <c r="CS22" s="221" t="str">
        <f>$BO$46</f>
        <v/>
      </c>
      <c r="CT22" s="42" t="str">
        <f>$BO$46</f>
        <v/>
      </c>
      <c r="CU22" s="53" t="str">
        <f>$BQ$46</f>
        <v/>
      </c>
      <c r="CV22" s="42" t="str">
        <f>$BQ$46</f>
        <v/>
      </c>
      <c r="CW22" s="235" t="str">
        <f>$BS$46</f>
        <v/>
      </c>
    </row>
    <row r="23" spans="1:101" ht="15.75" thickBot="1" x14ac:dyDescent="0.3">
      <c r="A23" s="76"/>
      <c r="B23" s="77" t="s">
        <v>42</v>
      </c>
      <c r="C23" s="78" t="s">
        <v>18</v>
      </c>
      <c r="D23" s="244" t="str">
        <f>B23&amp;", "&amp;C23&amp;"; "</f>
        <v xml:space="preserve">Full-time and sandwich year out, PGR; </v>
      </c>
      <c r="E23" s="940" t="str">
        <f t="shared" si="5"/>
        <v xml:space="preserve">Section A, Column 1, Home and EU, OfS-fundable, UK-domiciled, Full-time and sandwich year out, PGR; </v>
      </c>
      <c r="F23" s="940" t="str">
        <f t="shared" si="5"/>
        <v xml:space="preserve">Section A, Column 1, Home and EU, OfS-fundable, Other Home and EU, Full-time and sandwich year out, PGR; </v>
      </c>
      <c r="G23" s="940" t="str">
        <f t="shared" si="5"/>
        <v xml:space="preserve">Section A, Column 1, Home and EU, Non-fundable, UK-domiciled, Full-time and sandwich year out, PGR; </v>
      </c>
      <c r="H23" s="940" t="str">
        <f t="shared" si="5"/>
        <v xml:space="preserve">Section A, Column 1, Home and EU, Non-fundable, Other Home and EU, Full-time and sandwich year out, PGR; </v>
      </c>
      <c r="I23" s="940" t="str">
        <f t="shared" si="5"/>
        <v xml:space="preserve">Section A, Column 1, Island and overseas, Full-time and sandwich year out, PGR; </v>
      </c>
      <c r="J23" s="940" t="str">
        <f t="shared" si="5"/>
        <v xml:space="preserve">Section A, Column 2, Home and EU, OfS-fundable, UK-domiciled, Full-time and sandwich year out, PGR; </v>
      </c>
      <c r="K23" s="940" t="str">
        <f t="shared" si="5"/>
        <v xml:space="preserve">Section A, Column 2, Home and EU, OfS-fundable, Other Home and EU, Full-time and sandwich year out, PGR; </v>
      </c>
      <c r="L23" s="940" t="str">
        <f t="shared" si="5"/>
        <v xml:space="preserve">Section A, Column 2, Home and EU, Non-fundable, UK-domiciled, Full-time and sandwich year out, PGR; </v>
      </c>
      <c r="M23" s="940" t="str">
        <f t="shared" si="5"/>
        <v xml:space="preserve">Section A, Column 2, Home and EU, Non-fundable, Other Home and EU, Full-time and sandwich year out, PGR; </v>
      </c>
      <c r="N23" s="940" t="str">
        <f t="shared" si="5"/>
        <v xml:space="preserve">Section A, Column 2, Island and overseas, Full-time and sandwich year out, PGR; </v>
      </c>
      <c r="O23" s="940" t="str">
        <f t="shared" si="5"/>
        <v xml:space="preserve">Section B, Home and EU, OfS-fundable, UK-domiciled, Full-time and sandwich year out, PGR; </v>
      </c>
      <c r="P23" s="940" t="str">
        <f t="shared" si="5"/>
        <v xml:space="preserve">Section B, Home and EU, OfS-fundable, Other Home and EU, Full-time and sandwich year out, PGR; </v>
      </c>
      <c r="Q23" s="940" t="str">
        <f t="shared" si="5"/>
        <v xml:space="preserve">Section B, Home and EU, Non-fundable, UK-domiciled, Full-time and sandwich year out, PGR; </v>
      </c>
      <c r="R23" s="940" t="str">
        <f t="shared" si="5"/>
        <v xml:space="preserve">Section B, Home and EU, Non-fundable, Other Home and EU, Full-time and sandwich year out, PGR; </v>
      </c>
      <c r="S23" s="940" t="str">
        <f t="shared" si="5"/>
        <v xml:space="preserve">Section B, Island and overseas, Full-time and sandwich year out, PGR; </v>
      </c>
      <c r="T23" s="942"/>
      <c r="U23" s="942"/>
      <c r="V23" s="942"/>
      <c r="W23" s="942"/>
      <c r="X23" s="942"/>
      <c r="Y23" s="76"/>
      <c r="Z23" s="86" t="str">
        <f>IF(AND($Z$3=1,TRUNC('5 Planning'!D23)&lt;&gt;'5 Planning'!D23),E23,"")</f>
        <v/>
      </c>
      <c r="AA23" s="87" t="str">
        <f>IF(AND($Z$3=1,TRUNC('5 Planning'!E23)&lt;&gt;'5 Planning'!E23),F23,"")</f>
        <v/>
      </c>
      <c r="AB23" s="87" t="str">
        <f>IF(AND($Z$3=1,TRUNC('5 Planning'!F23)&lt;&gt;'5 Planning'!F23),G23,"")</f>
        <v/>
      </c>
      <c r="AC23" s="87" t="str">
        <f>IF(AND($Z$3=1,TRUNC('5 Planning'!G23)&lt;&gt;'5 Planning'!G23),H23,"")</f>
        <v/>
      </c>
      <c r="AD23" s="88" t="str">
        <f>IF(AND($Z$3=1,TRUNC('5 Planning'!H23)&lt;&gt;'5 Planning'!H23),I23,"")</f>
        <v/>
      </c>
      <c r="AE23" s="86" t="str">
        <f>IF(AND($Z$3=1,TRUNC('5 Planning'!I23)&lt;&gt;'5 Planning'!I23),J23,"")</f>
        <v/>
      </c>
      <c r="AF23" s="87" t="str">
        <f>IF(AND($Z$3=1,TRUNC('5 Planning'!J23)&lt;&gt;'5 Planning'!J23),K23,"")</f>
        <v/>
      </c>
      <c r="AG23" s="87" t="str">
        <f>IF(AND($Z$3=1,TRUNC('5 Planning'!K23)&lt;&gt;'5 Planning'!K23),L23,"")</f>
        <v/>
      </c>
      <c r="AH23" s="87" t="str">
        <f>IF(AND($Z$3=1,TRUNC('5 Planning'!L23)&lt;&gt;'5 Planning'!L23),M23,"")</f>
        <v/>
      </c>
      <c r="AI23" s="88" t="str">
        <f>IF(AND($Z$3=1,TRUNC('5 Planning'!M23)&lt;&gt;'5 Planning'!M23),N23,"")</f>
        <v/>
      </c>
      <c r="AJ23" s="86" t="str">
        <f>IF(AND($Z$3=1,TRUNC('5 Planning'!N23)&lt;&gt;'5 Planning'!N23),O23,"")</f>
        <v/>
      </c>
      <c r="AK23" s="87" t="str">
        <f>IF(AND($Z$3=1,TRUNC('5 Planning'!O23)&lt;&gt;'5 Planning'!O23),P23,"")</f>
        <v/>
      </c>
      <c r="AL23" s="87" t="str">
        <f>IF(AND($Z$3=1,TRUNC('5 Planning'!P23)&lt;&gt;'5 Planning'!P23),Q23,"")</f>
        <v/>
      </c>
      <c r="AM23" s="87" t="str">
        <f>IF(AND($Z$3=1,TRUNC('5 Planning'!Q23)&lt;&gt;'5 Planning'!Q23),R23,"")</f>
        <v/>
      </c>
      <c r="AN23" s="88" t="str">
        <f>IF(AND($Z$3=1,TRUNC('5 Planning'!R23)&lt;&gt;'5 Planning'!R23),S23,"")</f>
        <v/>
      </c>
      <c r="AO23" s="76"/>
      <c r="AP23" s="86" t="str">
        <f>IF(AND($AP$3=1,'5 Planning'!D23&lt;0),E23,"")</f>
        <v/>
      </c>
      <c r="AQ23" s="87" t="str">
        <f>IF(AND($AP$3=1,'5 Planning'!E23&lt;0),F23,"")</f>
        <v/>
      </c>
      <c r="AR23" s="87" t="str">
        <f>IF(AND($AP$3=1,'5 Planning'!F23&lt;0),G23,"")</f>
        <v/>
      </c>
      <c r="AS23" s="87" t="str">
        <f>IF(AND($AP$3=1,'5 Planning'!G23&lt;0),H23,"")</f>
        <v/>
      </c>
      <c r="AT23" s="88" t="str">
        <f>IF(AND($AP$3=1,'5 Planning'!H23&lt;0),I23,"")</f>
        <v/>
      </c>
      <c r="AU23" s="86" t="str">
        <f>IF(AND($AP$3=1,'5 Planning'!I23&lt;0),J23,"")</f>
        <v/>
      </c>
      <c r="AV23" s="87" t="str">
        <f>IF(AND($AP$3=1,'5 Planning'!J23&lt;0),K23,"")</f>
        <v/>
      </c>
      <c r="AW23" s="87" t="str">
        <f>IF(AND($AP$3=1,'5 Planning'!K23&lt;0),L23,"")</f>
        <v/>
      </c>
      <c r="AX23" s="87" t="str">
        <f>IF(AND($AP$3=1,'5 Planning'!L23&lt;0),M23,"")</f>
        <v/>
      </c>
      <c r="AY23" s="88" t="str">
        <f>IF(AND($AP$3=1,'5 Planning'!M23&lt;0),N23,"")</f>
        <v/>
      </c>
      <c r="AZ23" s="86" t="str">
        <f>IF(AND($AP$3=1,'5 Planning'!N23&lt;0),O23,"")</f>
        <v/>
      </c>
      <c r="BA23" s="87" t="str">
        <f>IF(AND($AP$3=1,'5 Planning'!O23&lt;0),P23,"")</f>
        <v/>
      </c>
      <c r="BB23" s="87" t="str">
        <f>IF(AND($AP$3=1,'5 Planning'!P23&lt;0),Q23,"")</f>
        <v/>
      </c>
      <c r="BC23" s="87" t="str">
        <f>IF(AND($AP$3=1,'5 Planning'!Q23&lt;0),R23,"")</f>
        <v/>
      </c>
      <c r="BD23" s="88" t="str">
        <f>IF(AND($AP$3=1,'5 Planning'!R23&lt;0),S23,"")</f>
        <v/>
      </c>
      <c r="BE23" s="76"/>
      <c r="BU23" s="76"/>
      <c r="BV23" s="86" t="str">
        <f>IF(AND($BV$3=1,'5 Planning'!N23&gt;('5 Planning'!D23+'5 Planning'!I23)),O23,"")</f>
        <v/>
      </c>
      <c r="BW23" s="87" t="str">
        <f>IF(AND($BV$3=1,'5 Planning'!O23&gt;('5 Planning'!E23+'5 Planning'!J23)),P23,"")</f>
        <v/>
      </c>
      <c r="BX23" s="87" t="str">
        <f>IF(AND($BV$3=1,'5 Planning'!P23&gt;('5 Planning'!F23+'5 Planning'!K23)),Q23,"")</f>
        <v/>
      </c>
      <c r="BY23" s="87" t="str">
        <f>IF(AND($BV$3=1,'5 Planning'!Q23&gt;('5 Planning'!G23+'5 Planning'!L23)),R23,"")</f>
        <v/>
      </c>
      <c r="BZ23" s="88" t="str">
        <f>IF(AND($BV$3=1,'5 Planning'!R23&gt;('5 Planning'!H23+'5 Planning'!M23)),S23,"")</f>
        <v/>
      </c>
      <c r="CA23" s="76"/>
      <c r="CB23" s="117"/>
      <c r="CC23" s="117"/>
      <c r="CD23" s="117"/>
      <c r="CE23" s="117"/>
      <c r="CF23" s="117"/>
      <c r="CG23" s="117"/>
      <c r="CN23" s="952"/>
      <c r="CO23" s="953"/>
      <c r="CP23" s="37" t="str">
        <f>$BJ$47</f>
        <v/>
      </c>
      <c r="CQ23" s="39" t="str">
        <f>$BJ$47</f>
        <v/>
      </c>
      <c r="CR23" s="37" t="str">
        <f>$BL$47</f>
        <v/>
      </c>
      <c r="CS23" s="956"/>
      <c r="CT23" s="953"/>
      <c r="CU23" s="37" t="str">
        <f>$BQ$47</f>
        <v/>
      </c>
      <c r="CV23" s="39" t="str">
        <f>$BQ$47</f>
        <v/>
      </c>
      <c r="CW23" s="950" t="str">
        <f>$BS$47</f>
        <v/>
      </c>
    </row>
    <row r="24" spans="1:101" ht="15.75" thickTop="1" x14ac:dyDescent="0.25">
      <c r="A24" s="76"/>
      <c r="B24" s="77" t="s">
        <v>43</v>
      </c>
      <c r="C24" s="78" t="s">
        <v>14</v>
      </c>
      <c r="D24" s="244" t="str">
        <f>B24&amp;", "&amp;C24&amp;", "&amp;'5 Planning'!C24&amp;"; "</f>
        <v xml:space="preserve">Part-time, UG, FHEQ level 4 and 5 apprenticeship; </v>
      </c>
      <c r="E24" s="940" t="str">
        <f t="shared" si="5"/>
        <v xml:space="preserve">Section A, Column 1, Home and EU, OfS-fundable, UK-domiciled, Part-time, UG, FHEQ level 4 and 5 apprenticeship; </v>
      </c>
      <c r="F24" s="940" t="str">
        <f t="shared" si="5"/>
        <v xml:space="preserve">Section A, Column 1, Home and EU, OfS-fundable, Other Home and EU, Part-time, UG, FHEQ level 4 and 5 apprenticeship; </v>
      </c>
      <c r="G24" s="940" t="str">
        <f t="shared" si="5"/>
        <v xml:space="preserve">Section A, Column 1, Home and EU, Non-fundable, UK-domiciled, Part-time, UG, FHEQ level 4 and 5 apprenticeship; </v>
      </c>
      <c r="H24" s="940" t="str">
        <f t="shared" si="5"/>
        <v xml:space="preserve">Section A, Column 1, Home and EU, Non-fundable, Other Home and EU, Part-time, UG, FHEQ level 4 and 5 apprenticeship; </v>
      </c>
      <c r="I24" s="940" t="str">
        <f t="shared" si="5"/>
        <v xml:space="preserve">Section A, Column 1, Island and overseas, Part-time, UG, FHEQ level 4 and 5 apprenticeship; </v>
      </c>
      <c r="J24" s="940" t="str">
        <f t="shared" si="5"/>
        <v xml:space="preserve">Section A, Column 2, Home and EU, OfS-fundable, UK-domiciled, Part-time, UG, FHEQ level 4 and 5 apprenticeship; </v>
      </c>
      <c r="K24" s="940" t="str">
        <f t="shared" si="5"/>
        <v xml:space="preserve">Section A, Column 2, Home and EU, OfS-fundable, Other Home and EU, Part-time, UG, FHEQ level 4 and 5 apprenticeship; </v>
      </c>
      <c r="L24" s="940" t="str">
        <f t="shared" si="5"/>
        <v xml:space="preserve">Section A, Column 2, Home and EU, Non-fundable, UK-domiciled, Part-time, UG, FHEQ level 4 and 5 apprenticeship; </v>
      </c>
      <c r="M24" s="940" t="str">
        <f t="shared" si="5"/>
        <v xml:space="preserve">Section A, Column 2, Home and EU, Non-fundable, Other Home and EU, Part-time, UG, FHEQ level 4 and 5 apprenticeship; </v>
      </c>
      <c r="N24" s="940" t="str">
        <f t="shared" si="5"/>
        <v xml:space="preserve">Section A, Column 2, Island and overseas, Part-time, UG, FHEQ level 4 and 5 apprenticeship; </v>
      </c>
      <c r="O24" s="940" t="str">
        <f t="shared" si="5"/>
        <v xml:space="preserve">Section B, Home and EU, OfS-fundable, UK-domiciled, Part-time, UG, FHEQ level 4 and 5 apprenticeship; </v>
      </c>
      <c r="P24" s="940" t="str">
        <f t="shared" si="5"/>
        <v xml:space="preserve">Section B, Home and EU, OfS-fundable, Other Home and EU, Part-time, UG, FHEQ level 4 and 5 apprenticeship; </v>
      </c>
      <c r="Q24" s="940" t="str">
        <f t="shared" si="5"/>
        <v xml:space="preserve">Section B, Home and EU, Non-fundable, UK-domiciled, Part-time, UG, FHEQ level 4 and 5 apprenticeship; </v>
      </c>
      <c r="R24" s="940" t="str">
        <f t="shared" si="5"/>
        <v xml:space="preserve">Section B, Home and EU, Non-fundable, Other Home and EU, Part-time, UG, FHEQ level 4 and 5 apprenticeship; </v>
      </c>
      <c r="S24" s="940" t="str">
        <f t="shared" si="5"/>
        <v xml:space="preserve">Section B, Island and overseas, Part-time, UG, FHEQ level 4 and 5 apprenticeship; </v>
      </c>
      <c r="T24" s="942"/>
      <c r="U24" s="942"/>
      <c r="V24" s="942"/>
      <c r="W24" s="942"/>
      <c r="X24" s="942"/>
      <c r="Y24" s="76"/>
      <c r="Z24" s="86" t="str">
        <f>IF(AND($Z$3=1,TRUNC('5 Planning'!D24)&lt;&gt;'5 Planning'!D24),E24,"")</f>
        <v/>
      </c>
      <c r="AA24" s="87" t="str">
        <f>IF(AND($Z$3=1,TRUNC('5 Planning'!E24)&lt;&gt;'5 Planning'!E24),F24,"")</f>
        <v/>
      </c>
      <c r="AB24" s="87" t="str">
        <f>IF(AND($Z$3=1,TRUNC('5 Planning'!F24)&lt;&gt;'5 Planning'!F24),G24,"")</f>
        <v/>
      </c>
      <c r="AC24" s="87" t="str">
        <f>IF(AND($Z$3=1,TRUNC('5 Planning'!G24)&lt;&gt;'5 Planning'!G24),H24,"")</f>
        <v/>
      </c>
      <c r="AD24" s="88" t="str">
        <f>IF(AND($Z$3=1,TRUNC('5 Planning'!H24)&lt;&gt;'5 Planning'!H24),I24,"")</f>
        <v/>
      </c>
      <c r="AE24" s="86" t="str">
        <f>IF(AND($Z$3=1,TRUNC('5 Planning'!I24)&lt;&gt;'5 Planning'!I24),J24,"")</f>
        <v/>
      </c>
      <c r="AF24" s="87" t="str">
        <f>IF(AND($Z$3=1,TRUNC('5 Planning'!J24)&lt;&gt;'5 Planning'!J24),K24,"")</f>
        <v/>
      </c>
      <c r="AG24" s="87" t="str">
        <f>IF(AND($Z$3=1,TRUNC('5 Planning'!K24)&lt;&gt;'5 Planning'!K24),L24,"")</f>
        <v/>
      </c>
      <c r="AH24" s="87" t="str">
        <f>IF(AND($Z$3=1,TRUNC('5 Planning'!L24)&lt;&gt;'5 Planning'!L24),M24,"")</f>
        <v/>
      </c>
      <c r="AI24" s="88" t="str">
        <f>IF(AND($Z$3=1,TRUNC('5 Planning'!M24)&lt;&gt;'5 Planning'!M24),N24,"")</f>
        <v/>
      </c>
      <c r="AJ24" s="86" t="str">
        <f>IF(AND($Z$3=1,TRUNC('5 Planning'!N24)&lt;&gt;'5 Planning'!N24),O24,"")</f>
        <v/>
      </c>
      <c r="AK24" s="87" t="str">
        <f>IF(AND($Z$3=1,TRUNC('5 Planning'!O24)&lt;&gt;'5 Planning'!O24),P24,"")</f>
        <v/>
      </c>
      <c r="AL24" s="87" t="str">
        <f>IF(AND($Z$3=1,TRUNC('5 Planning'!P24)&lt;&gt;'5 Planning'!P24),Q24,"")</f>
        <v/>
      </c>
      <c r="AM24" s="87" t="str">
        <f>IF(AND($Z$3=1,TRUNC('5 Planning'!Q24)&lt;&gt;'5 Planning'!Q24),R24,"")</f>
        <v/>
      </c>
      <c r="AN24" s="88" t="str">
        <f>IF(AND($Z$3=1,TRUNC('5 Planning'!R24)&lt;&gt;'5 Planning'!R24),S24,"")</f>
        <v/>
      </c>
      <c r="AO24" s="76"/>
      <c r="AP24" s="86" t="str">
        <f>IF(AND($AP$3=1,'5 Planning'!D24&lt;0),E24,"")</f>
        <v/>
      </c>
      <c r="AQ24" s="87" t="str">
        <f>IF(AND($AP$3=1,'5 Planning'!E24&lt;0),F24,"")</f>
        <v/>
      </c>
      <c r="AR24" s="87" t="str">
        <f>IF(AND($AP$3=1,'5 Planning'!F24&lt;0),G24,"")</f>
        <v/>
      </c>
      <c r="AS24" s="87" t="str">
        <f>IF(AND($AP$3=1,'5 Planning'!G24&lt;0),H24,"")</f>
        <v/>
      </c>
      <c r="AT24" s="88" t="str">
        <f>IF(AND($AP$3=1,'5 Planning'!H24&lt;0),I24,"")</f>
        <v/>
      </c>
      <c r="AU24" s="86" t="str">
        <f>IF(AND($AP$3=1,'5 Planning'!I24&lt;0),J24,"")</f>
        <v/>
      </c>
      <c r="AV24" s="87" t="str">
        <f>IF(AND($AP$3=1,'5 Planning'!J24&lt;0),K24,"")</f>
        <v/>
      </c>
      <c r="AW24" s="87" t="str">
        <f>IF(AND($AP$3=1,'5 Planning'!K24&lt;0),L24,"")</f>
        <v/>
      </c>
      <c r="AX24" s="87" t="str">
        <f>IF(AND($AP$3=1,'5 Planning'!L24&lt;0),M24,"")</f>
        <v/>
      </c>
      <c r="AY24" s="88" t="str">
        <f>IF(AND($AP$3=1,'5 Planning'!M24&lt;0),N24,"")</f>
        <v/>
      </c>
      <c r="AZ24" s="86" t="str">
        <f>IF(AND($AP$3=1,'5 Planning'!N24&lt;0),O24,"")</f>
        <v/>
      </c>
      <c r="BA24" s="87" t="str">
        <f>IF(AND($AP$3=1,'5 Planning'!O24&lt;0),P24,"")</f>
        <v/>
      </c>
      <c r="BB24" s="87" t="str">
        <f>IF(AND($AP$3=1,'5 Planning'!P24&lt;0),Q24,"")</f>
        <v/>
      </c>
      <c r="BC24" s="87" t="str">
        <f>IF(AND($AP$3=1,'5 Planning'!Q24&lt;0),R24,"")</f>
        <v/>
      </c>
      <c r="BD24" s="88" t="str">
        <f>IF(AND($AP$3=1,'5 Planning'!R24&lt;0),S24,"")</f>
        <v/>
      </c>
      <c r="BE24" s="76"/>
      <c r="BU24" s="76"/>
      <c r="BV24" s="86" t="str">
        <f>IF(AND($BV$3=1,'5 Planning'!N24&gt;('5 Planning'!D24+'5 Planning'!I24)),O24,"")</f>
        <v/>
      </c>
      <c r="BW24" s="87" t="str">
        <f>IF(AND($BV$3=1,'5 Planning'!O24&gt;('5 Planning'!E24+'5 Planning'!J24)),P24,"")</f>
        <v/>
      </c>
      <c r="BX24" s="87" t="str">
        <f>IF(AND($BV$3=1,'5 Planning'!P24&gt;('5 Planning'!F24+'5 Planning'!K24)),Q24,"")</f>
        <v/>
      </c>
      <c r="BY24" s="87" t="str">
        <f>IF(AND($BV$3=1,'5 Planning'!Q24&gt;('5 Planning'!G24+'5 Planning'!L24)),R24,"")</f>
        <v/>
      </c>
      <c r="BZ24" s="88" t="str">
        <f>IF(AND($BV$3=1,'5 Planning'!R24&gt;('5 Planning'!H24+'5 Planning'!M24)),S24,"")</f>
        <v/>
      </c>
      <c r="CA24" s="76"/>
      <c r="CB24" s="117"/>
      <c r="CC24" s="117"/>
      <c r="CD24" s="117"/>
      <c r="CE24" s="117"/>
      <c r="CF24" s="117"/>
      <c r="CG24" s="117"/>
      <c r="CM24" t="s">
        <v>73</v>
      </c>
      <c r="CN24" s="871" t="str">
        <f t="shared" ref="CN24:CO26" si="6">$BH$52</f>
        <v/>
      </c>
      <c r="CO24" s="119" t="str">
        <f t="shared" si="6"/>
        <v/>
      </c>
      <c r="CP24" s="871" t="str">
        <f t="shared" ref="CP24:CQ26" si="7">$BJ$52</f>
        <v/>
      </c>
      <c r="CQ24" s="119" t="str">
        <f t="shared" si="7"/>
        <v/>
      </c>
      <c r="CR24" s="871" t="str">
        <f>$BL$52</f>
        <v/>
      </c>
      <c r="CS24" s="870" t="str">
        <f t="shared" ref="CS24:CT26" si="8">$BO$52</f>
        <v/>
      </c>
      <c r="CT24" s="119" t="str">
        <f t="shared" si="8"/>
        <v/>
      </c>
      <c r="CU24" s="871" t="str">
        <f t="shared" ref="CU24:CV26" si="9">$BQ$52</f>
        <v/>
      </c>
      <c r="CV24" s="119" t="str">
        <f t="shared" si="9"/>
        <v/>
      </c>
      <c r="CW24" s="951" t="str">
        <f>$BS$52</f>
        <v/>
      </c>
    </row>
    <row r="25" spans="1:101" x14ac:dyDescent="0.25">
      <c r="A25" s="76"/>
      <c r="B25" s="77" t="s">
        <v>43</v>
      </c>
      <c r="C25" s="78" t="s">
        <v>14</v>
      </c>
      <c r="D25" s="244" t="str">
        <f>B25&amp;", "&amp;C25&amp;", "&amp;'5 Planning'!C25&amp;"; "</f>
        <v xml:space="preserve">Part-time, UG, FHEQ level 6+ apprenticeship; </v>
      </c>
      <c r="E25" s="940" t="str">
        <f t="shared" si="5"/>
        <v xml:space="preserve">Section A, Column 1, Home and EU, OfS-fundable, UK-domiciled, Part-time, UG, FHEQ level 6+ apprenticeship; </v>
      </c>
      <c r="F25" s="940" t="str">
        <f t="shared" si="5"/>
        <v xml:space="preserve">Section A, Column 1, Home and EU, OfS-fundable, Other Home and EU, Part-time, UG, FHEQ level 6+ apprenticeship; </v>
      </c>
      <c r="G25" s="940" t="str">
        <f t="shared" si="5"/>
        <v xml:space="preserve">Section A, Column 1, Home and EU, Non-fundable, UK-domiciled, Part-time, UG, FHEQ level 6+ apprenticeship; </v>
      </c>
      <c r="H25" s="940" t="str">
        <f t="shared" si="5"/>
        <v xml:space="preserve">Section A, Column 1, Home and EU, Non-fundable, Other Home and EU, Part-time, UG, FHEQ level 6+ apprenticeship; </v>
      </c>
      <c r="I25" s="940" t="str">
        <f t="shared" si="5"/>
        <v xml:space="preserve">Section A, Column 1, Island and overseas, Part-time, UG, FHEQ level 6+ apprenticeship; </v>
      </c>
      <c r="J25" s="940" t="str">
        <f t="shared" si="5"/>
        <v xml:space="preserve">Section A, Column 2, Home and EU, OfS-fundable, UK-domiciled, Part-time, UG, FHEQ level 6+ apprenticeship; </v>
      </c>
      <c r="K25" s="940" t="str">
        <f t="shared" si="5"/>
        <v xml:space="preserve">Section A, Column 2, Home and EU, OfS-fundable, Other Home and EU, Part-time, UG, FHEQ level 6+ apprenticeship; </v>
      </c>
      <c r="L25" s="940" t="str">
        <f t="shared" si="5"/>
        <v xml:space="preserve">Section A, Column 2, Home and EU, Non-fundable, UK-domiciled, Part-time, UG, FHEQ level 6+ apprenticeship; </v>
      </c>
      <c r="M25" s="940" t="str">
        <f t="shared" si="5"/>
        <v xml:space="preserve">Section A, Column 2, Home and EU, Non-fundable, Other Home and EU, Part-time, UG, FHEQ level 6+ apprenticeship; </v>
      </c>
      <c r="N25" s="940" t="str">
        <f t="shared" si="5"/>
        <v xml:space="preserve">Section A, Column 2, Island and overseas, Part-time, UG, FHEQ level 6+ apprenticeship; </v>
      </c>
      <c r="O25" s="940" t="str">
        <f t="shared" si="5"/>
        <v xml:space="preserve">Section B, Home and EU, OfS-fundable, UK-domiciled, Part-time, UG, FHEQ level 6+ apprenticeship; </v>
      </c>
      <c r="P25" s="940" t="str">
        <f t="shared" si="5"/>
        <v xml:space="preserve">Section B, Home and EU, OfS-fundable, Other Home and EU, Part-time, UG, FHEQ level 6+ apprenticeship; </v>
      </c>
      <c r="Q25" s="940" t="str">
        <f t="shared" si="5"/>
        <v xml:space="preserve">Section B, Home and EU, Non-fundable, UK-domiciled, Part-time, UG, FHEQ level 6+ apprenticeship; </v>
      </c>
      <c r="R25" s="940" t="str">
        <f t="shared" si="5"/>
        <v xml:space="preserve">Section B, Home and EU, Non-fundable, Other Home and EU, Part-time, UG, FHEQ level 6+ apprenticeship; </v>
      </c>
      <c r="S25" s="940" t="str">
        <f t="shared" si="5"/>
        <v xml:space="preserve">Section B, Island and overseas, Part-time, UG, FHEQ level 6+ apprenticeship; </v>
      </c>
      <c r="T25" s="942"/>
      <c r="U25" s="942"/>
      <c r="V25" s="942"/>
      <c r="W25" s="942"/>
      <c r="X25" s="942"/>
      <c r="Y25" s="76"/>
      <c r="Z25" s="86" t="str">
        <f>IF(AND($Z$3=1,TRUNC('5 Planning'!D25)&lt;&gt;'5 Planning'!D25),E25,"")</f>
        <v/>
      </c>
      <c r="AA25" s="87" t="str">
        <f>IF(AND($Z$3=1,TRUNC('5 Planning'!E25)&lt;&gt;'5 Planning'!E25),F25,"")</f>
        <v/>
      </c>
      <c r="AB25" s="87" t="str">
        <f>IF(AND($Z$3=1,TRUNC('5 Planning'!F25)&lt;&gt;'5 Planning'!F25),G25,"")</f>
        <v/>
      </c>
      <c r="AC25" s="87" t="str">
        <f>IF(AND($Z$3=1,TRUNC('5 Planning'!G25)&lt;&gt;'5 Planning'!G25),H25,"")</f>
        <v/>
      </c>
      <c r="AD25" s="88" t="str">
        <f>IF(AND($Z$3=1,TRUNC('5 Planning'!H25)&lt;&gt;'5 Planning'!H25),I25,"")</f>
        <v/>
      </c>
      <c r="AE25" s="86" t="str">
        <f>IF(AND($Z$3=1,TRUNC('5 Planning'!I25)&lt;&gt;'5 Planning'!I25),J25,"")</f>
        <v/>
      </c>
      <c r="AF25" s="87" t="str">
        <f>IF(AND($Z$3=1,TRUNC('5 Planning'!J25)&lt;&gt;'5 Planning'!J25),K25,"")</f>
        <v/>
      </c>
      <c r="AG25" s="87" t="str">
        <f>IF(AND($Z$3=1,TRUNC('5 Planning'!K25)&lt;&gt;'5 Planning'!K25),L25,"")</f>
        <v/>
      </c>
      <c r="AH25" s="87" t="str">
        <f>IF(AND($Z$3=1,TRUNC('5 Planning'!L25)&lt;&gt;'5 Planning'!L25),M25,"")</f>
        <v/>
      </c>
      <c r="AI25" s="88" t="str">
        <f>IF(AND($Z$3=1,TRUNC('5 Planning'!M25)&lt;&gt;'5 Planning'!M25),N25,"")</f>
        <v/>
      </c>
      <c r="AJ25" s="86" t="str">
        <f>IF(AND($Z$3=1,TRUNC('5 Planning'!N25)&lt;&gt;'5 Planning'!N25),O25,"")</f>
        <v/>
      </c>
      <c r="AK25" s="87" t="str">
        <f>IF(AND($Z$3=1,TRUNC('5 Planning'!O25)&lt;&gt;'5 Planning'!O25),P25,"")</f>
        <v/>
      </c>
      <c r="AL25" s="87" t="str">
        <f>IF(AND($Z$3=1,TRUNC('5 Planning'!P25)&lt;&gt;'5 Planning'!P25),Q25,"")</f>
        <v/>
      </c>
      <c r="AM25" s="87" t="str">
        <f>IF(AND($Z$3=1,TRUNC('5 Planning'!Q25)&lt;&gt;'5 Planning'!Q25),R25,"")</f>
        <v/>
      </c>
      <c r="AN25" s="88" t="str">
        <f>IF(AND($Z$3=1,TRUNC('5 Planning'!R25)&lt;&gt;'5 Planning'!R25),S25,"")</f>
        <v/>
      </c>
      <c r="AO25" s="76"/>
      <c r="AP25" s="86" t="str">
        <f>IF(AND($AP$3=1,'5 Planning'!D25&lt;0),E25,"")</f>
        <v/>
      </c>
      <c r="AQ25" s="87" t="str">
        <f>IF(AND($AP$3=1,'5 Planning'!E25&lt;0),F25,"")</f>
        <v/>
      </c>
      <c r="AR25" s="87" t="str">
        <f>IF(AND($AP$3=1,'5 Planning'!F25&lt;0),G25,"")</f>
        <v/>
      </c>
      <c r="AS25" s="87" t="str">
        <f>IF(AND($AP$3=1,'5 Planning'!G25&lt;0),H25,"")</f>
        <v/>
      </c>
      <c r="AT25" s="88" t="str">
        <f>IF(AND($AP$3=1,'5 Planning'!H25&lt;0),I25,"")</f>
        <v/>
      </c>
      <c r="AU25" s="86" t="str">
        <f>IF(AND($AP$3=1,'5 Planning'!I25&lt;0),J25,"")</f>
        <v/>
      </c>
      <c r="AV25" s="87" t="str">
        <f>IF(AND($AP$3=1,'5 Planning'!J25&lt;0),K25,"")</f>
        <v/>
      </c>
      <c r="AW25" s="87" t="str">
        <f>IF(AND($AP$3=1,'5 Planning'!K25&lt;0),L25,"")</f>
        <v/>
      </c>
      <c r="AX25" s="87" t="str">
        <f>IF(AND($AP$3=1,'5 Planning'!L25&lt;0),M25,"")</f>
        <v/>
      </c>
      <c r="AY25" s="88" t="str">
        <f>IF(AND($AP$3=1,'5 Planning'!M25&lt;0),N25,"")</f>
        <v/>
      </c>
      <c r="AZ25" s="86" t="str">
        <f>IF(AND($AP$3=1,'5 Planning'!N25&lt;0),O25,"")</f>
        <v/>
      </c>
      <c r="BA25" s="87" t="str">
        <f>IF(AND($AP$3=1,'5 Planning'!O25&lt;0),P25,"")</f>
        <v/>
      </c>
      <c r="BB25" s="87" t="str">
        <f>IF(AND($AP$3=1,'5 Planning'!P25&lt;0),Q25,"")</f>
        <v/>
      </c>
      <c r="BC25" s="87" t="str">
        <f>IF(AND($AP$3=1,'5 Planning'!Q25&lt;0),R25,"")</f>
        <v/>
      </c>
      <c r="BD25" s="88" t="str">
        <f>IF(AND($AP$3=1,'5 Planning'!R25&lt;0),S25,"")</f>
        <v/>
      </c>
      <c r="BE25" s="76"/>
      <c r="BU25" s="76"/>
      <c r="BV25" s="86" t="str">
        <f>IF(AND($BV$3=1,'5 Planning'!N25&gt;('5 Planning'!D25+'5 Planning'!I25)),O25,"")</f>
        <v/>
      </c>
      <c r="BW25" s="87" t="str">
        <f>IF(AND($BV$3=1,'5 Planning'!O25&gt;('5 Planning'!E25+'5 Planning'!J25)),P25,"")</f>
        <v/>
      </c>
      <c r="BX25" s="87" t="str">
        <f>IF(AND($BV$3=1,'5 Planning'!P25&gt;('5 Planning'!F25+'5 Planning'!K25)),Q25,"")</f>
        <v/>
      </c>
      <c r="BY25" s="87" t="str">
        <f>IF(AND($BV$3=1,'5 Planning'!Q25&gt;('5 Planning'!G25+'5 Planning'!L25)),R25,"")</f>
        <v/>
      </c>
      <c r="BZ25" s="88" t="str">
        <f>IF(AND($BV$3=1,'5 Planning'!R25&gt;('5 Planning'!H25+'5 Planning'!M25)),S25,"")</f>
        <v/>
      </c>
      <c r="CA25" s="76"/>
      <c r="CB25" s="117"/>
      <c r="CC25" s="117"/>
      <c r="CD25" s="117"/>
      <c r="CE25" s="117"/>
      <c r="CF25" s="117"/>
      <c r="CG25" s="117"/>
      <c r="CN25" s="40" t="str">
        <f t="shared" si="6"/>
        <v/>
      </c>
      <c r="CO25" s="41" t="str">
        <f t="shared" si="6"/>
        <v/>
      </c>
      <c r="CP25" s="40" t="str">
        <f t="shared" si="7"/>
        <v/>
      </c>
      <c r="CQ25" s="41" t="str">
        <f t="shared" si="7"/>
        <v/>
      </c>
      <c r="CR25" s="40" t="str">
        <f>$BL$52</f>
        <v/>
      </c>
      <c r="CS25" s="49" t="str">
        <f t="shared" si="8"/>
        <v/>
      </c>
      <c r="CT25" s="41" t="str">
        <f t="shared" si="8"/>
        <v/>
      </c>
      <c r="CU25" s="40" t="str">
        <f t="shared" si="9"/>
        <v/>
      </c>
      <c r="CV25" s="41" t="str">
        <f t="shared" si="9"/>
        <v/>
      </c>
      <c r="CW25" s="946" t="str">
        <f>$BS$52</f>
        <v/>
      </c>
    </row>
    <row r="26" spans="1:101" ht="15" customHeight="1" x14ac:dyDescent="0.25">
      <c r="A26" s="76"/>
      <c r="B26" s="77" t="s">
        <v>43</v>
      </c>
      <c r="C26" s="78" t="s">
        <v>14</v>
      </c>
      <c r="D26" s="244" t="str">
        <f>B26&amp;", "&amp;C26&amp;", "&amp;'5 Planning'!C26&amp;"; "</f>
        <v xml:space="preserve">Part-time, UG, All other UG; </v>
      </c>
      <c r="E26" s="940" t="str">
        <f t="shared" si="5"/>
        <v xml:space="preserve">Section A, Column 1, Home and EU, OfS-fundable, UK-domiciled, Part-time, UG, All other UG; </v>
      </c>
      <c r="F26" s="940" t="str">
        <f t="shared" si="5"/>
        <v xml:space="preserve">Section A, Column 1, Home and EU, OfS-fundable, Other Home and EU, Part-time, UG, All other UG; </v>
      </c>
      <c r="G26" s="940" t="str">
        <f t="shared" si="5"/>
        <v xml:space="preserve">Section A, Column 1, Home and EU, Non-fundable, UK-domiciled, Part-time, UG, All other UG; </v>
      </c>
      <c r="H26" s="940" t="str">
        <f t="shared" si="5"/>
        <v xml:space="preserve">Section A, Column 1, Home and EU, Non-fundable, Other Home and EU, Part-time, UG, All other UG; </v>
      </c>
      <c r="I26" s="940" t="str">
        <f t="shared" si="5"/>
        <v xml:space="preserve">Section A, Column 1, Island and overseas, Part-time, UG, All other UG; </v>
      </c>
      <c r="J26" s="940" t="str">
        <f t="shared" si="5"/>
        <v xml:space="preserve">Section A, Column 2, Home and EU, OfS-fundable, UK-domiciled, Part-time, UG, All other UG; </v>
      </c>
      <c r="K26" s="940" t="str">
        <f t="shared" si="5"/>
        <v xml:space="preserve">Section A, Column 2, Home and EU, OfS-fundable, Other Home and EU, Part-time, UG, All other UG; </v>
      </c>
      <c r="L26" s="940" t="str">
        <f t="shared" si="5"/>
        <v xml:space="preserve">Section A, Column 2, Home and EU, Non-fundable, UK-domiciled, Part-time, UG, All other UG; </v>
      </c>
      <c r="M26" s="940" t="str">
        <f t="shared" si="5"/>
        <v xml:space="preserve">Section A, Column 2, Home and EU, Non-fundable, Other Home and EU, Part-time, UG, All other UG; </v>
      </c>
      <c r="N26" s="940" t="str">
        <f t="shared" si="5"/>
        <v xml:space="preserve">Section A, Column 2, Island and overseas, Part-time, UG, All other UG; </v>
      </c>
      <c r="O26" s="940" t="str">
        <f t="shared" si="5"/>
        <v xml:space="preserve">Section B, Home and EU, OfS-fundable, UK-domiciled, Part-time, UG, All other UG; </v>
      </c>
      <c r="P26" s="940" t="str">
        <f t="shared" si="5"/>
        <v xml:space="preserve">Section B, Home and EU, OfS-fundable, Other Home and EU, Part-time, UG, All other UG; </v>
      </c>
      <c r="Q26" s="940" t="str">
        <f t="shared" si="5"/>
        <v xml:space="preserve">Section B, Home and EU, Non-fundable, UK-domiciled, Part-time, UG, All other UG; </v>
      </c>
      <c r="R26" s="940" t="str">
        <f t="shared" si="5"/>
        <v xml:space="preserve">Section B, Home and EU, Non-fundable, Other Home and EU, Part-time, UG, All other UG; </v>
      </c>
      <c r="S26" s="940" t="str">
        <f t="shared" si="5"/>
        <v xml:space="preserve">Section B, Island and overseas, Part-time, UG, All other UG; </v>
      </c>
      <c r="T26" s="942"/>
      <c r="U26" s="942"/>
      <c r="V26" s="942"/>
      <c r="W26" s="942"/>
      <c r="X26" s="942"/>
      <c r="Y26" s="76"/>
      <c r="Z26" s="86" t="str">
        <f>IF(AND($Z$3=1,TRUNC('5 Planning'!D26)&lt;&gt;'5 Planning'!D26),E26,"")</f>
        <v/>
      </c>
      <c r="AA26" s="87" t="str">
        <f>IF(AND($Z$3=1,TRUNC('5 Planning'!E26)&lt;&gt;'5 Planning'!E26),F26,"")</f>
        <v/>
      </c>
      <c r="AB26" s="87" t="str">
        <f>IF(AND($Z$3=1,TRUNC('5 Planning'!F26)&lt;&gt;'5 Planning'!F26),G26,"")</f>
        <v/>
      </c>
      <c r="AC26" s="87" t="str">
        <f>IF(AND($Z$3=1,TRUNC('5 Planning'!G26)&lt;&gt;'5 Planning'!G26),H26,"")</f>
        <v/>
      </c>
      <c r="AD26" s="88" t="str">
        <f>IF(AND($Z$3=1,TRUNC('5 Planning'!H26)&lt;&gt;'5 Planning'!H26),I26,"")</f>
        <v/>
      </c>
      <c r="AE26" s="86" t="str">
        <f>IF(AND($Z$3=1,TRUNC('5 Planning'!I26)&lt;&gt;'5 Planning'!I26),J26,"")</f>
        <v/>
      </c>
      <c r="AF26" s="87" t="str">
        <f>IF(AND($Z$3=1,TRUNC('5 Planning'!J26)&lt;&gt;'5 Planning'!J26),K26,"")</f>
        <v/>
      </c>
      <c r="AG26" s="87" t="str">
        <f>IF(AND($Z$3=1,TRUNC('5 Planning'!K26)&lt;&gt;'5 Planning'!K26),L26,"")</f>
        <v/>
      </c>
      <c r="AH26" s="87" t="str">
        <f>IF(AND($Z$3=1,TRUNC('5 Planning'!L26)&lt;&gt;'5 Planning'!L26),M26,"")</f>
        <v/>
      </c>
      <c r="AI26" s="88" t="str">
        <f>IF(AND($Z$3=1,TRUNC('5 Planning'!M26)&lt;&gt;'5 Planning'!M26),N26,"")</f>
        <v/>
      </c>
      <c r="AJ26" s="86" t="str">
        <f>IF(AND($Z$3=1,TRUNC('5 Planning'!N26)&lt;&gt;'5 Planning'!N26),O26,"")</f>
        <v/>
      </c>
      <c r="AK26" s="87" t="str">
        <f>IF(AND($Z$3=1,TRUNC('5 Planning'!O26)&lt;&gt;'5 Planning'!O26),P26,"")</f>
        <v/>
      </c>
      <c r="AL26" s="87" t="str">
        <f>IF(AND($Z$3=1,TRUNC('5 Planning'!P26)&lt;&gt;'5 Planning'!P26),Q26,"")</f>
        <v/>
      </c>
      <c r="AM26" s="87" t="str">
        <f>IF(AND($Z$3=1,TRUNC('5 Planning'!Q26)&lt;&gt;'5 Planning'!Q26),R26,"")</f>
        <v/>
      </c>
      <c r="AN26" s="88" t="str">
        <f>IF(AND($Z$3=1,TRUNC('5 Planning'!R26)&lt;&gt;'5 Planning'!R26),S26,"")</f>
        <v/>
      </c>
      <c r="AO26" s="76"/>
      <c r="AP26" s="86" t="str">
        <f>IF(AND($AP$3=1,'5 Planning'!D26&lt;0),E26,"")</f>
        <v/>
      </c>
      <c r="AQ26" s="87" t="str">
        <f>IF(AND($AP$3=1,'5 Planning'!E26&lt;0),F26,"")</f>
        <v/>
      </c>
      <c r="AR26" s="87" t="str">
        <f>IF(AND($AP$3=1,'5 Planning'!F26&lt;0),G26,"")</f>
        <v/>
      </c>
      <c r="AS26" s="87" t="str">
        <f>IF(AND($AP$3=1,'5 Planning'!G26&lt;0),H26,"")</f>
        <v/>
      </c>
      <c r="AT26" s="88" t="str">
        <f>IF(AND($AP$3=1,'5 Planning'!H26&lt;0),I26,"")</f>
        <v/>
      </c>
      <c r="AU26" s="86" t="str">
        <f>IF(AND($AP$3=1,'5 Planning'!I26&lt;0),J26,"")</f>
        <v/>
      </c>
      <c r="AV26" s="87" t="str">
        <f>IF(AND($AP$3=1,'5 Planning'!J26&lt;0),K26,"")</f>
        <v/>
      </c>
      <c r="AW26" s="87" t="str">
        <f>IF(AND($AP$3=1,'5 Planning'!K26&lt;0),L26,"")</f>
        <v/>
      </c>
      <c r="AX26" s="87" t="str">
        <f>IF(AND($AP$3=1,'5 Planning'!L26&lt;0),M26,"")</f>
        <v/>
      </c>
      <c r="AY26" s="88" t="str">
        <f>IF(AND($AP$3=1,'5 Planning'!M26&lt;0),N26,"")</f>
        <v/>
      </c>
      <c r="AZ26" s="86" t="str">
        <f>IF(AND($AP$3=1,'5 Planning'!N26&lt;0),O26,"")</f>
        <v/>
      </c>
      <c r="BA26" s="87" t="str">
        <f>IF(AND($AP$3=1,'5 Planning'!O26&lt;0),P26,"")</f>
        <v/>
      </c>
      <c r="BB26" s="87" t="str">
        <f>IF(AND($AP$3=1,'5 Planning'!P26&lt;0),Q26,"")</f>
        <v/>
      </c>
      <c r="BC26" s="87" t="str">
        <f>IF(AND($AP$3=1,'5 Planning'!Q26&lt;0),R26,"")</f>
        <v/>
      </c>
      <c r="BD26" s="88" t="str">
        <f>IF(AND($AP$3=1,'5 Planning'!R26&lt;0),S26,"")</f>
        <v/>
      </c>
      <c r="BE26" s="76"/>
      <c r="BU26" s="76"/>
      <c r="BV26" s="86" t="str">
        <f>IF(AND($BV$3=1,'5 Planning'!N26&gt;('5 Planning'!D26+'5 Planning'!I26)),O26,"")</f>
        <v/>
      </c>
      <c r="BW26" s="87" t="str">
        <f>IF(AND($BV$3=1,'5 Planning'!O26&gt;('5 Planning'!E26+'5 Planning'!J26)),P26,"")</f>
        <v/>
      </c>
      <c r="BX26" s="87" t="str">
        <f>IF(AND($BV$3=1,'5 Planning'!P26&gt;('5 Planning'!F26+'5 Planning'!K26)),Q26,"")</f>
        <v/>
      </c>
      <c r="BY26" s="87" t="str">
        <f>IF(AND($BV$3=1,'5 Planning'!Q26&gt;('5 Planning'!G26+'5 Planning'!L26)),R26,"")</f>
        <v/>
      </c>
      <c r="BZ26" s="88" t="str">
        <f>IF(AND($BV$3=1,'5 Planning'!R26&gt;('5 Planning'!H26+'5 Planning'!M26)),S26,"")</f>
        <v/>
      </c>
      <c r="CA26" s="76"/>
      <c r="CB26" s="117"/>
      <c r="CC26" s="117"/>
      <c r="CD26" s="117"/>
      <c r="CE26" s="117"/>
      <c r="CF26" s="117"/>
      <c r="CG26" s="117"/>
      <c r="CN26" s="53" t="str">
        <f t="shared" si="6"/>
        <v/>
      </c>
      <c r="CO26" s="42" t="str">
        <f t="shared" si="6"/>
        <v/>
      </c>
      <c r="CP26" s="53" t="str">
        <f t="shared" si="7"/>
        <v/>
      </c>
      <c r="CQ26" s="42" t="str">
        <f t="shared" si="7"/>
        <v/>
      </c>
      <c r="CR26" s="53" t="str">
        <f>$BL$52</f>
        <v/>
      </c>
      <c r="CS26" s="221" t="str">
        <f t="shared" si="8"/>
        <v/>
      </c>
      <c r="CT26" s="42" t="str">
        <f t="shared" si="8"/>
        <v/>
      </c>
      <c r="CU26" s="53" t="str">
        <f t="shared" si="9"/>
        <v/>
      </c>
      <c r="CV26" s="42" t="str">
        <f t="shared" si="9"/>
        <v/>
      </c>
      <c r="CW26" s="235" t="str">
        <f>$BS$52</f>
        <v/>
      </c>
    </row>
    <row r="27" spans="1:101" x14ac:dyDescent="0.25">
      <c r="A27" s="76"/>
      <c r="B27" s="77" t="s">
        <v>43</v>
      </c>
      <c r="C27" s="78" t="s">
        <v>15</v>
      </c>
      <c r="D27" s="244" t="str">
        <f>B27&amp;", "&amp;C27&amp;", "&amp;'5 Planning'!C27&amp;"; "</f>
        <v xml:space="preserve">Part-time, PGT (UG fee), Apprenticeship; </v>
      </c>
      <c r="E27" s="940" t="str">
        <f t="shared" si="5"/>
        <v xml:space="preserve">Section A, Column 1, Home and EU, OfS-fundable, UK-domiciled, Part-time, PGT (UG fee), Apprenticeship; </v>
      </c>
      <c r="F27" s="940" t="str">
        <f t="shared" si="5"/>
        <v xml:space="preserve">Section A, Column 1, Home and EU, OfS-fundable, Other Home and EU, Part-time, PGT (UG fee), Apprenticeship; </v>
      </c>
      <c r="G27" s="940" t="str">
        <f t="shared" si="5"/>
        <v xml:space="preserve">Section A, Column 1, Home and EU, Non-fundable, UK-domiciled, Part-time, PGT (UG fee), Apprenticeship; </v>
      </c>
      <c r="H27" s="940" t="str">
        <f t="shared" si="5"/>
        <v xml:space="preserve">Section A, Column 1, Home and EU, Non-fundable, Other Home and EU, Part-time, PGT (UG fee), Apprenticeship; </v>
      </c>
      <c r="I27" s="940" t="str">
        <f t="shared" si="5"/>
        <v xml:space="preserve">Section A, Column 1, Island and overseas, Part-time, PGT (UG fee), Apprenticeship; </v>
      </c>
      <c r="J27" s="940" t="str">
        <f t="shared" si="5"/>
        <v xml:space="preserve">Section A, Column 2, Home and EU, OfS-fundable, UK-domiciled, Part-time, PGT (UG fee), Apprenticeship; </v>
      </c>
      <c r="K27" s="940" t="str">
        <f t="shared" si="5"/>
        <v xml:space="preserve">Section A, Column 2, Home and EU, OfS-fundable, Other Home and EU, Part-time, PGT (UG fee), Apprenticeship; </v>
      </c>
      <c r="L27" s="940" t="str">
        <f t="shared" si="5"/>
        <v xml:space="preserve">Section A, Column 2, Home and EU, Non-fundable, UK-domiciled, Part-time, PGT (UG fee), Apprenticeship; </v>
      </c>
      <c r="M27" s="940" t="str">
        <f t="shared" si="5"/>
        <v xml:space="preserve">Section A, Column 2, Home and EU, Non-fundable, Other Home and EU, Part-time, PGT (UG fee), Apprenticeship; </v>
      </c>
      <c r="N27" s="940" t="str">
        <f t="shared" si="5"/>
        <v xml:space="preserve">Section A, Column 2, Island and overseas, Part-time, PGT (UG fee), Apprenticeship; </v>
      </c>
      <c r="O27" s="940" t="str">
        <f t="shared" si="5"/>
        <v xml:space="preserve">Section B, Home and EU, OfS-fundable, UK-domiciled, Part-time, PGT (UG fee), Apprenticeship; </v>
      </c>
      <c r="P27" s="940" t="str">
        <f t="shared" si="5"/>
        <v xml:space="preserve">Section B, Home and EU, OfS-fundable, Other Home and EU, Part-time, PGT (UG fee), Apprenticeship; </v>
      </c>
      <c r="Q27" s="940" t="str">
        <f t="shared" si="5"/>
        <v xml:space="preserve">Section B, Home and EU, Non-fundable, UK-domiciled, Part-time, PGT (UG fee), Apprenticeship; </v>
      </c>
      <c r="R27" s="940" t="str">
        <f t="shared" si="5"/>
        <v xml:space="preserve">Section B, Home and EU, Non-fundable, Other Home and EU, Part-time, PGT (UG fee), Apprenticeship; </v>
      </c>
      <c r="S27" s="940" t="str">
        <f t="shared" si="5"/>
        <v xml:space="preserve">Section B, Island and overseas, Part-time, PGT (UG fee), Apprenticeship; </v>
      </c>
      <c r="T27" s="942"/>
      <c r="U27" s="942"/>
      <c r="V27" s="942"/>
      <c r="W27" s="942"/>
      <c r="X27" s="942"/>
      <c r="Y27" s="76"/>
      <c r="Z27" s="86" t="str">
        <f>IF(AND($Z$3=1,TRUNC('5 Planning'!D27)&lt;&gt;'5 Planning'!D27),E27,"")</f>
        <v/>
      </c>
      <c r="AA27" s="87" t="str">
        <f>IF(AND($Z$3=1,TRUNC('5 Planning'!E27)&lt;&gt;'5 Planning'!E27),F27,"")</f>
        <v/>
      </c>
      <c r="AB27" s="87" t="str">
        <f>IF(AND($Z$3=1,TRUNC('5 Planning'!F27)&lt;&gt;'5 Planning'!F27),G27,"")</f>
        <v/>
      </c>
      <c r="AC27" s="87" t="str">
        <f>IF(AND($Z$3=1,TRUNC('5 Planning'!G27)&lt;&gt;'5 Planning'!G27),H27,"")</f>
        <v/>
      </c>
      <c r="AD27" s="88" t="str">
        <f>IF(AND($Z$3=1,TRUNC('5 Planning'!H27)&lt;&gt;'5 Planning'!H27),I27,"")</f>
        <v/>
      </c>
      <c r="AE27" s="86" t="str">
        <f>IF(AND($Z$3=1,TRUNC('5 Planning'!I27)&lt;&gt;'5 Planning'!I27),J27,"")</f>
        <v/>
      </c>
      <c r="AF27" s="87" t="str">
        <f>IF(AND($Z$3=1,TRUNC('5 Planning'!J27)&lt;&gt;'5 Planning'!J27),K27,"")</f>
        <v/>
      </c>
      <c r="AG27" s="87" t="str">
        <f>IF(AND($Z$3=1,TRUNC('5 Planning'!K27)&lt;&gt;'5 Planning'!K27),L27,"")</f>
        <v/>
      </c>
      <c r="AH27" s="87" t="str">
        <f>IF(AND($Z$3=1,TRUNC('5 Planning'!L27)&lt;&gt;'5 Planning'!L27),M27,"")</f>
        <v/>
      </c>
      <c r="AI27" s="88" t="str">
        <f>IF(AND($Z$3=1,TRUNC('5 Planning'!M27)&lt;&gt;'5 Planning'!M27),N27,"")</f>
        <v/>
      </c>
      <c r="AJ27" s="86" t="str">
        <f>IF(AND($Z$3=1,TRUNC('5 Planning'!N27)&lt;&gt;'5 Planning'!N27),O27,"")</f>
        <v/>
      </c>
      <c r="AK27" s="87" t="str">
        <f>IF(AND($Z$3=1,TRUNC('5 Planning'!O27)&lt;&gt;'5 Planning'!O27),P27,"")</f>
        <v/>
      </c>
      <c r="AL27" s="87" t="str">
        <f>IF(AND($Z$3=1,TRUNC('5 Planning'!P27)&lt;&gt;'5 Planning'!P27),Q27,"")</f>
        <v/>
      </c>
      <c r="AM27" s="87" t="str">
        <f>IF(AND($Z$3=1,TRUNC('5 Planning'!Q27)&lt;&gt;'5 Planning'!Q27),R27,"")</f>
        <v/>
      </c>
      <c r="AN27" s="88" t="str">
        <f>IF(AND($Z$3=1,TRUNC('5 Planning'!R27)&lt;&gt;'5 Planning'!R27),S27,"")</f>
        <v/>
      </c>
      <c r="AO27" s="76"/>
      <c r="AP27" s="86" t="str">
        <f>IF(AND($AP$3=1,'5 Planning'!D27&lt;0),E27,"")</f>
        <v/>
      </c>
      <c r="AQ27" s="87" t="str">
        <f>IF(AND($AP$3=1,'5 Planning'!E27&lt;0),F27,"")</f>
        <v/>
      </c>
      <c r="AR27" s="87" t="str">
        <f>IF(AND($AP$3=1,'5 Planning'!F27&lt;0),G27,"")</f>
        <v/>
      </c>
      <c r="AS27" s="87" t="str">
        <f>IF(AND($AP$3=1,'5 Planning'!G27&lt;0),H27,"")</f>
        <v/>
      </c>
      <c r="AT27" s="88" t="str">
        <f>IF(AND($AP$3=1,'5 Planning'!H27&lt;0),I27,"")</f>
        <v/>
      </c>
      <c r="AU27" s="86" t="str">
        <f>IF(AND($AP$3=1,'5 Planning'!I27&lt;0),J27,"")</f>
        <v/>
      </c>
      <c r="AV27" s="87" t="str">
        <f>IF(AND($AP$3=1,'5 Planning'!J27&lt;0),K27,"")</f>
        <v/>
      </c>
      <c r="AW27" s="87" t="str">
        <f>IF(AND($AP$3=1,'5 Planning'!K27&lt;0),L27,"")</f>
        <v/>
      </c>
      <c r="AX27" s="87" t="str">
        <f>IF(AND($AP$3=1,'5 Planning'!L27&lt;0),M27,"")</f>
        <v/>
      </c>
      <c r="AY27" s="88" t="str">
        <f>IF(AND($AP$3=1,'5 Planning'!M27&lt;0),N27,"")</f>
        <v/>
      </c>
      <c r="AZ27" s="86" t="str">
        <f>IF(AND($AP$3=1,'5 Planning'!N27&lt;0),O27,"")</f>
        <v/>
      </c>
      <c r="BA27" s="87" t="str">
        <f>IF(AND($AP$3=1,'5 Planning'!O27&lt;0),P27,"")</f>
        <v/>
      </c>
      <c r="BB27" s="87" t="str">
        <f>IF(AND($AP$3=1,'5 Planning'!P27&lt;0),Q27,"")</f>
        <v/>
      </c>
      <c r="BC27" s="87" t="str">
        <f>IF(AND($AP$3=1,'5 Planning'!Q27&lt;0),R27,"")</f>
        <v/>
      </c>
      <c r="BD27" s="88" t="str">
        <f>IF(AND($AP$3=1,'5 Planning'!R27&lt;0),S27,"")</f>
        <v/>
      </c>
      <c r="BE27" s="76"/>
      <c r="BU27" s="76"/>
      <c r="BV27" s="86" t="str">
        <f>IF(AND($BV$3=1,'5 Planning'!N27&gt;('5 Planning'!D27+'5 Planning'!I27)),O27,"")</f>
        <v/>
      </c>
      <c r="BW27" s="87" t="str">
        <f>IF(AND($BV$3=1,'5 Planning'!O27&gt;('5 Planning'!E27+'5 Planning'!J27)),P27,"")</f>
        <v/>
      </c>
      <c r="BX27" s="87" t="str">
        <f>IF(AND($BV$3=1,'5 Planning'!P27&gt;('5 Planning'!F27+'5 Planning'!K27)),Q27,"")</f>
        <v/>
      </c>
      <c r="BY27" s="87" t="str">
        <f>IF(AND($BV$3=1,'5 Planning'!Q27&gt;('5 Planning'!G27+'5 Planning'!L27)),R27,"")</f>
        <v/>
      </c>
      <c r="BZ27" s="88" t="str">
        <f>IF(AND($BV$3=1,'5 Planning'!R27&gt;('5 Planning'!H27+'5 Planning'!M27)),S27,"")</f>
        <v/>
      </c>
      <c r="CA27" s="76"/>
      <c r="CB27" s="117"/>
      <c r="CC27" s="117"/>
      <c r="CD27" s="117"/>
      <c r="CE27" s="117"/>
      <c r="CF27" s="117"/>
      <c r="CG27" s="117"/>
      <c r="CN27" s="37" t="str">
        <f>$BH$53</f>
        <v/>
      </c>
      <c r="CO27" s="39" t="str">
        <f>$BH$53</f>
        <v/>
      </c>
      <c r="CP27" s="37" t="str">
        <f>$BJ$53</f>
        <v/>
      </c>
      <c r="CQ27" s="39" t="str">
        <f>$BJ$53</f>
        <v/>
      </c>
      <c r="CR27" s="37" t="str">
        <f>$BL$53</f>
        <v/>
      </c>
      <c r="CS27" s="48" t="str">
        <f>$BO$53</f>
        <v/>
      </c>
      <c r="CT27" s="39" t="str">
        <f>$BO$53</f>
        <v/>
      </c>
      <c r="CU27" s="37" t="str">
        <f>$BQ$53</f>
        <v/>
      </c>
      <c r="CV27" s="39" t="str">
        <f>$BQ$53</f>
        <v/>
      </c>
      <c r="CW27" s="950" t="str">
        <f>$BS$53</f>
        <v/>
      </c>
    </row>
    <row r="28" spans="1:101" x14ac:dyDescent="0.25">
      <c r="A28" s="76"/>
      <c r="B28" s="77" t="s">
        <v>43</v>
      </c>
      <c r="C28" s="78" t="s">
        <v>15</v>
      </c>
      <c r="D28" s="244" t="str">
        <f>B28&amp;", "&amp;C28&amp;", "&amp;'5 Planning'!C28&amp;"; "</f>
        <v xml:space="preserve">Part-time, PGT (UG fee), All other PGT (UG fee); </v>
      </c>
      <c r="E28" s="940" t="str">
        <f t="shared" si="5"/>
        <v xml:space="preserve">Section A, Column 1, Home and EU, OfS-fundable, UK-domiciled, Part-time, PGT (UG fee), All other PGT (UG fee); </v>
      </c>
      <c r="F28" s="940" t="str">
        <f t="shared" si="5"/>
        <v xml:space="preserve">Section A, Column 1, Home and EU, OfS-fundable, Other Home and EU, Part-time, PGT (UG fee), All other PGT (UG fee); </v>
      </c>
      <c r="G28" s="940" t="str">
        <f t="shared" si="5"/>
        <v xml:space="preserve">Section A, Column 1, Home and EU, Non-fundable, UK-domiciled, Part-time, PGT (UG fee), All other PGT (UG fee); </v>
      </c>
      <c r="H28" s="940" t="str">
        <f t="shared" si="5"/>
        <v xml:space="preserve">Section A, Column 1, Home and EU, Non-fundable, Other Home and EU, Part-time, PGT (UG fee), All other PGT (UG fee); </v>
      </c>
      <c r="I28" s="940" t="str">
        <f t="shared" si="5"/>
        <v xml:space="preserve">Section A, Column 1, Island and overseas, Part-time, PGT (UG fee), All other PGT (UG fee); </v>
      </c>
      <c r="J28" s="940" t="str">
        <f t="shared" si="5"/>
        <v xml:space="preserve">Section A, Column 2, Home and EU, OfS-fundable, UK-domiciled, Part-time, PGT (UG fee), All other PGT (UG fee); </v>
      </c>
      <c r="K28" s="940" t="str">
        <f t="shared" si="5"/>
        <v xml:space="preserve">Section A, Column 2, Home and EU, OfS-fundable, Other Home and EU, Part-time, PGT (UG fee), All other PGT (UG fee); </v>
      </c>
      <c r="L28" s="940" t="str">
        <f t="shared" si="5"/>
        <v xml:space="preserve">Section A, Column 2, Home and EU, Non-fundable, UK-domiciled, Part-time, PGT (UG fee), All other PGT (UG fee); </v>
      </c>
      <c r="M28" s="940" t="str">
        <f t="shared" si="5"/>
        <v xml:space="preserve">Section A, Column 2, Home and EU, Non-fundable, Other Home and EU, Part-time, PGT (UG fee), All other PGT (UG fee); </v>
      </c>
      <c r="N28" s="940" t="str">
        <f t="shared" si="5"/>
        <v xml:space="preserve">Section A, Column 2, Island and overseas, Part-time, PGT (UG fee), All other PGT (UG fee); </v>
      </c>
      <c r="O28" s="940" t="str">
        <f t="shared" si="5"/>
        <v xml:space="preserve">Section B, Home and EU, OfS-fundable, UK-domiciled, Part-time, PGT (UG fee), All other PGT (UG fee); </v>
      </c>
      <c r="P28" s="940" t="str">
        <f t="shared" si="5"/>
        <v xml:space="preserve">Section B, Home and EU, OfS-fundable, Other Home and EU, Part-time, PGT (UG fee), All other PGT (UG fee); </v>
      </c>
      <c r="Q28" s="940" t="str">
        <f t="shared" si="5"/>
        <v xml:space="preserve">Section B, Home and EU, Non-fundable, UK-domiciled, Part-time, PGT (UG fee), All other PGT (UG fee); </v>
      </c>
      <c r="R28" s="940" t="str">
        <f t="shared" si="5"/>
        <v xml:space="preserve">Section B, Home and EU, Non-fundable, Other Home and EU, Part-time, PGT (UG fee), All other PGT (UG fee); </v>
      </c>
      <c r="S28" s="940" t="str">
        <f t="shared" si="5"/>
        <v xml:space="preserve">Section B, Island and overseas, Part-time, PGT (UG fee), All other PGT (UG fee); </v>
      </c>
      <c r="T28" s="942"/>
      <c r="U28" s="942"/>
      <c r="V28" s="942"/>
      <c r="W28" s="942"/>
      <c r="X28" s="942"/>
      <c r="Y28" s="76"/>
      <c r="Z28" s="86" t="str">
        <f>IF(AND($Z$3=1,TRUNC('5 Planning'!D28)&lt;&gt;'5 Planning'!D28),E28,"")</f>
        <v/>
      </c>
      <c r="AA28" s="87" t="str">
        <f>IF(AND($Z$3=1,TRUNC('5 Planning'!E28)&lt;&gt;'5 Planning'!E28),F28,"")</f>
        <v/>
      </c>
      <c r="AB28" s="87" t="str">
        <f>IF(AND($Z$3=1,TRUNC('5 Planning'!F28)&lt;&gt;'5 Planning'!F28),G28,"")</f>
        <v/>
      </c>
      <c r="AC28" s="87" t="str">
        <f>IF(AND($Z$3=1,TRUNC('5 Planning'!G28)&lt;&gt;'5 Planning'!G28),H28,"")</f>
        <v/>
      </c>
      <c r="AD28" s="88" t="str">
        <f>IF(AND($Z$3=1,TRUNC('5 Planning'!H28)&lt;&gt;'5 Planning'!H28),I28,"")</f>
        <v/>
      </c>
      <c r="AE28" s="86" t="str">
        <f>IF(AND($Z$3=1,TRUNC('5 Planning'!I28)&lt;&gt;'5 Planning'!I28),J28,"")</f>
        <v/>
      </c>
      <c r="AF28" s="87" t="str">
        <f>IF(AND($Z$3=1,TRUNC('5 Planning'!J28)&lt;&gt;'5 Planning'!J28),K28,"")</f>
        <v/>
      </c>
      <c r="AG28" s="87" t="str">
        <f>IF(AND($Z$3=1,TRUNC('5 Planning'!K28)&lt;&gt;'5 Planning'!K28),L28,"")</f>
        <v/>
      </c>
      <c r="AH28" s="87" t="str">
        <f>IF(AND($Z$3=1,TRUNC('5 Planning'!L28)&lt;&gt;'5 Planning'!L28),M28,"")</f>
        <v/>
      </c>
      <c r="AI28" s="88" t="str">
        <f>IF(AND($Z$3=1,TRUNC('5 Planning'!M28)&lt;&gt;'5 Planning'!M28),N28,"")</f>
        <v/>
      </c>
      <c r="AJ28" s="86" t="str">
        <f>IF(AND($Z$3=1,TRUNC('5 Planning'!N28)&lt;&gt;'5 Planning'!N28),O28,"")</f>
        <v/>
      </c>
      <c r="AK28" s="87" t="str">
        <f>IF(AND($Z$3=1,TRUNC('5 Planning'!O28)&lt;&gt;'5 Planning'!O28),P28,"")</f>
        <v/>
      </c>
      <c r="AL28" s="87" t="str">
        <f>IF(AND($Z$3=1,TRUNC('5 Planning'!P28)&lt;&gt;'5 Planning'!P28),Q28,"")</f>
        <v/>
      </c>
      <c r="AM28" s="87" t="str">
        <f>IF(AND($Z$3=1,TRUNC('5 Planning'!Q28)&lt;&gt;'5 Planning'!Q28),R28,"")</f>
        <v/>
      </c>
      <c r="AN28" s="88" t="str">
        <f>IF(AND($Z$3=1,TRUNC('5 Planning'!R28)&lt;&gt;'5 Planning'!R28),S28,"")</f>
        <v/>
      </c>
      <c r="AO28" s="76"/>
      <c r="AP28" s="86" t="str">
        <f>IF(AND($AP$3=1,'5 Planning'!D28&lt;0),E28,"")</f>
        <v/>
      </c>
      <c r="AQ28" s="87" t="str">
        <f>IF(AND($AP$3=1,'5 Planning'!E28&lt;0),F28,"")</f>
        <v/>
      </c>
      <c r="AR28" s="87" t="str">
        <f>IF(AND($AP$3=1,'5 Planning'!F28&lt;0),G28,"")</f>
        <v/>
      </c>
      <c r="AS28" s="87" t="str">
        <f>IF(AND($AP$3=1,'5 Planning'!G28&lt;0),H28,"")</f>
        <v/>
      </c>
      <c r="AT28" s="88" t="str">
        <f>IF(AND($AP$3=1,'5 Planning'!H28&lt;0),I28,"")</f>
        <v/>
      </c>
      <c r="AU28" s="86" t="str">
        <f>IF(AND($AP$3=1,'5 Planning'!I28&lt;0),J28,"")</f>
        <v/>
      </c>
      <c r="AV28" s="87" t="str">
        <f>IF(AND($AP$3=1,'5 Planning'!J28&lt;0),K28,"")</f>
        <v/>
      </c>
      <c r="AW28" s="87" t="str">
        <f>IF(AND($AP$3=1,'5 Planning'!K28&lt;0),L28,"")</f>
        <v/>
      </c>
      <c r="AX28" s="87" t="str">
        <f>IF(AND($AP$3=1,'5 Planning'!L28&lt;0),M28,"")</f>
        <v/>
      </c>
      <c r="AY28" s="88" t="str">
        <f>IF(AND($AP$3=1,'5 Planning'!M28&lt;0),N28,"")</f>
        <v/>
      </c>
      <c r="AZ28" s="86" t="str">
        <f>IF(AND($AP$3=1,'5 Planning'!N28&lt;0),O28,"")</f>
        <v/>
      </c>
      <c r="BA28" s="87" t="str">
        <f>IF(AND($AP$3=1,'5 Planning'!O28&lt;0),P28,"")</f>
        <v/>
      </c>
      <c r="BB28" s="87" t="str">
        <f>IF(AND($AP$3=1,'5 Planning'!P28&lt;0),Q28,"")</f>
        <v/>
      </c>
      <c r="BC28" s="87" t="str">
        <f>IF(AND($AP$3=1,'5 Planning'!Q28&lt;0),R28,"")</f>
        <v/>
      </c>
      <c r="BD28" s="88" t="str">
        <f>IF(AND($AP$3=1,'5 Planning'!R28&lt;0),S28,"")</f>
        <v/>
      </c>
      <c r="BE28" s="76"/>
      <c r="BU28" s="76"/>
      <c r="BV28" s="86" t="str">
        <f>IF(AND($BV$3=1,'5 Planning'!N28&gt;('5 Planning'!D28+'5 Planning'!I28)),O28,"")</f>
        <v/>
      </c>
      <c r="BW28" s="87" t="str">
        <f>IF(AND($BV$3=1,'5 Planning'!O28&gt;('5 Planning'!E28+'5 Planning'!J28)),P28,"")</f>
        <v/>
      </c>
      <c r="BX28" s="87" t="str">
        <f>IF(AND($BV$3=1,'5 Planning'!P28&gt;('5 Planning'!F28+'5 Planning'!K28)),Q28,"")</f>
        <v/>
      </c>
      <c r="BY28" s="87" t="str">
        <f>IF(AND($BV$3=1,'5 Planning'!Q28&gt;('5 Planning'!G28+'5 Planning'!L28)),R28,"")</f>
        <v/>
      </c>
      <c r="BZ28" s="88" t="str">
        <f>IF(AND($BV$3=1,'5 Planning'!R28&gt;('5 Planning'!H28+'5 Planning'!M28)),S28,"")</f>
        <v/>
      </c>
      <c r="CA28" s="76"/>
      <c r="CB28" s="117"/>
      <c r="CC28" s="117"/>
      <c r="CD28" s="117"/>
      <c r="CE28" s="117"/>
      <c r="CF28" s="117"/>
      <c r="CG28" s="117"/>
      <c r="CN28" s="53" t="str">
        <f>$BH$53</f>
        <v/>
      </c>
      <c r="CO28" s="42" t="str">
        <f>$BH$53</f>
        <v/>
      </c>
      <c r="CP28" s="53" t="str">
        <f>$BJ$53</f>
        <v/>
      </c>
      <c r="CQ28" s="42" t="str">
        <f>$BJ$53</f>
        <v/>
      </c>
      <c r="CR28" s="53" t="str">
        <f>$BL$53</f>
        <v/>
      </c>
      <c r="CS28" s="221" t="str">
        <f>$BO$53</f>
        <v/>
      </c>
      <c r="CT28" s="42" t="str">
        <f>$BO$53</f>
        <v/>
      </c>
      <c r="CU28" s="53" t="str">
        <f>$BQ$53</f>
        <v/>
      </c>
      <c r="CV28" s="42" t="str">
        <f>$BQ$53</f>
        <v/>
      </c>
      <c r="CW28" s="235" t="str">
        <f>$BS$53</f>
        <v/>
      </c>
    </row>
    <row r="29" spans="1:101" x14ac:dyDescent="0.25">
      <c r="A29" s="76"/>
      <c r="B29" s="77" t="s">
        <v>43</v>
      </c>
      <c r="C29" s="78" t="s">
        <v>376</v>
      </c>
      <c r="D29" s="244" t="str">
        <f>B29&amp;", "&amp;C29&amp;", "&amp;'5 Planning'!C29&amp;"; "</f>
        <v xml:space="preserve">Part-time, PGT (Masters' loan), Apprenticeship; </v>
      </c>
      <c r="E29" s="940" t="str">
        <f t="shared" si="5"/>
        <v xml:space="preserve">Section A, Column 1, Home and EU, OfS-fundable, UK-domiciled, Part-time, PGT (Masters' loan), Apprenticeship; </v>
      </c>
      <c r="F29" s="940" t="str">
        <f t="shared" si="5"/>
        <v xml:space="preserve">Section A, Column 1, Home and EU, OfS-fundable, Other Home and EU, Part-time, PGT (Masters' loan), Apprenticeship; </v>
      </c>
      <c r="G29" s="940" t="str">
        <f t="shared" si="5"/>
        <v xml:space="preserve">Section A, Column 1, Home and EU, Non-fundable, UK-domiciled, Part-time, PGT (Masters' loan), Apprenticeship; </v>
      </c>
      <c r="H29" s="940" t="str">
        <f t="shared" si="5"/>
        <v xml:space="preserve">Section A, Column 1, Home and EU, Non-fundable, Other Home and EU, Part-time, PGT (Masters' loan), Apprenticeship; </v>
      </c>
      <c r="I29" s="940" t="str">
        <f t="shared" si="5"/>
        <v xml:space="preserve">Section A, Column 1, Island and overseas, Part-time, PGT (Masters' loan), Apprenticeship; </v>
      </c>
      <c r="J29" s="940" t="str">
        <f t="shared" si="5"/>
        <v xml:space="preserve">Section A, Column 2, Home and EU, OfS-fundable, UK-domiciled, Part-time, PGT (Masters' loan), Apprenticeship; </v>
      </c>
      <c r="K29" s="940" t="str">
        <f t="shared" si="5"/>
        <v xml:space="preserve">Section A, Column 2, Home and EU, OfS-fundable, Other Home and EU, Part-time, PGT (Masters' loan), Apprenticeship; </v>
      </c>
      <c r="L29" s="940" t="str">
        <f t="shared" si="5"/>
        <v xml:space="preserve">Section A, Column 2, Home and EU, Non-fundable, UK-domiciled, Part-time, PGT (Masters' loan), Apprenticeship; </v>
      </c>
      <c r="M29" s="940" t="str">
        <f t="shared" si="5"/>
        <v xml:space="preserve">Section A, Column 2, Home and EU, Non-fundable, Other Home and EU, Part-time, PGT (Masters' loan), Apprenticeship; </v>
      </c>
      <c r="N29" s="940" t="str">
        <f t="shared" si="5"/>
        <v xml:space="preserve">Section A, Column 2, Island and overseas, Part-time, PGT (Masters' loan), Apprenticeship; </v>
      </c>
      <c r="O29" s="940" t="str">
        <f t="shared" si="5"/>
        <v xml:space="preserve">Section B, Home and EU, OfS-fundable, UK-domiciled, Part-time, PGT (Masters' loan), Apprenticeship; </v>
      </c>
      <c r="P29" s="940" t="str">
        <f t="shared" si="5"/>
        <v xml:space="preserve">Section B, Home and EU, OfS-fundable, Other Home and EU, Part-time, PGT (Masters' loan), Apprenticeship; </v>
      </c>
      <c r="Q29" s="940" t="str">
        <f t="shared" si="5"/>
        <v xml:space="preserve">Section B, Home and EU, Non-fundable, UK-domiciled, Part-time, PGT (Masters' loan), Apprenticeship; </v>
      </c>
      <c r="R29" s="940" t="str">
        <f t="shared" si="5"/>
        <v xml:space="preserve">Section B, Home and EU, Non-fundable, Other Home and EU, Part-time, PGT (Masters' loan), Apprenticeship; </v>
      </c>
      <c r="S29" s="940" t="str">
        <f t="shared" si="5"/>
        <v xml:space="preserve">Section B, Island and overseas, Part-time, PGT (Masters' loan), Apprenticeship; </v>
      </c>
      <c r="T29" s="942"/>
      <c r="U29" s="942"/>
      <c r="V29" s="942"/>
      <c r="W29" s="942"/>
      <c r="X29" s="942"/>
      <c r="Y29" s="76"/>
      <c r="Z29" s="86" t="str">
        <f>IF(AND($Z$3=1,TRUNC('5 Planning'!D29)&lt;&gt;'5 Planning'!D29),E29,"")</f>
        <v/>
      </c>
      <c r="AA29" s="87" t="str">
        <f>IF(AND($Z$3=1,TRUNC('5 Planning'!E29)&lt;&gt;'5 Planning'!E29),F29,"")</f>
        <v/>
      </c>
      <c r="AB29" s="87" t="str">
        <f>IF(AND($Z$3=1,TRUNC('5 Planning'!F29)&lt;&gt;'5 Planning'!F29),G29,"")</f>
        <v/>
      </c>
      <c r="AC29" s="87" t="str">
        <f>IF(AND($Z$3=1,TRUNC('5 Planning'!G29)&lt;&gt;'5 Planning'!G29),H29,"")</f>
        <v/>
      </c>
      <c r="AD29" s="88" t="str">
        <f>IF(AND($Z$3=1,TRUNC('5 Planning'!H29)&lt;&gt;'5 Planning'!H29),I29,"")</f>
        <v/>
      </c>
      <c r="AE29" s="86" t="str">
        <f>IF(AND($Z$3=1,TRUNC('5 Planning'!I29)&lt;&gt;'5 Planning'!I29),J29,"")</f>
        <v/>
      </c>
      <c r="AF29" s="87" t="str">
        <f>IF(AND($Z$3=1,TRUNC('5 Planning'!J29)&lt;&gt;'5 Planning'!J29),K29,"")</f>
        <v/>
      </c>
      <c r="AG29" s="87" t="str">
        <f>IF(AND($Z$3=1,TRUNC('5 Planning'!K29)&lt;&gt;'5 Planning'!K29),L29,"")</f>
        <v/>
      </c>
      <c r="AH29" s="87" t="str">
        <f>IF(AND($Z$3=1,TRUNC('5 Planning'!L29)&lt;&gt;'5 Planning'!L29),M29,"")</f>
        <v/>
      </c>
      <c r="AI29" s="88" t="str">
        <f>IF(AND($Z$3=1,TRUNC('5 Planning'!M29)&lt;&gt;'5 Planning'!M29),N29,"")</f>
        <v/>
      </c>
      <c r="AJ29" s="86" t="str">
        <f>IF(AND($Z$3=1,TRUNC('5 Planning'!N29)&lt;&gt;'5 Planning'!N29),O29,"")</f>
        <v/>
      </c>
      <c r="AK29" s="87" t="str">
        <f>IF(AND($Z$3=1,TRUNC('5 Planning'!O29)&lt;&gt;'5 Planning'!O29),P29,"")</f>
        <v/>
      </c>
      <c r="AL29" s="87" t="str">
        <f>IF(AND($Z$3=1,TRUNC('5 Planning'!P29)&lt;&gt;'5 Planning'!P29),Q29,"")</f>
        <v/>
      </c>
      <c r="AM29" s="87" t="str">
        <f>IF(AND($Z$3=1,TRUNC('5 Planning'!Q29)&lt;&gt;'5 Planning'!Q29),R29,"")</f>
        <v/>
      </c>
      <c r="AN29" s="88" t="str">
        <f>IF(AND($Z$3=1,TRUNC('5 Planning'!R29)&lt;&gt;'5 Planning'!R29),S29,"")</f>
        <v/>
      </c>
      <c r="AO29" s="76"/>
      <c r="AP29" s="86" t="str">
        <f>IF(AND($AP$3=1,'5 Planning'!D29&lt;0),E29,"")</f>
        <v/>
      </c>
      <c r="AQ29" s="87" t="str">
        <f>IF(AND($AP$3=1,'5 Planning'!E29&lt;0),F29,"")</f>
        <v/>
      </c>
      <c r="AR29" s="87" t="str">
        <f>IF(AND($AP$3=1,'5 Planning'!F29&lt;0),G29,"")</f>
        <v/>
      </c>
      <c r="AS29" s="87" t="str">
        <f>IF(AND($AP$3=1,'5 Planning'!G29&lt;0),H29,"")</f>
        <v/>
      </c>
      <c r="AT29" s="88" t="str">
        <f>IF(AND($AP$3=1,'5 Planning'!H29&lt;0),I29,"")</f>
        <v/>
      </c>
      <c r="AU29" s="86" t="str">
        <f>IF(AND($AP$3=1,'5 Planning'!I29&lt;0),J29,"")</f>
        <v/>
      </c>
      <c r="AV29" s="87" t="str">
        <f>IF(AND($AP$3=1,'5 Planning'!J29&lt;0),K29,"")</f>
        <v/>
      </c>
      <c r="AW29" s="87" t="str">
        <f>IF(AND($AP$3=1,'5 Planning'!K29&lt;0),L29,"")</f>
        <v/>
      </c>
      <c r="AX29" s="87" t="str">
        <f>IF(AND($AP$3=1,'5 Planning'!L29&lt;0),M29,"")</f>
        <v/>
      </c>
      <c r="AY29" s="88" t="str">
        <f>IF(AND($AP$3=1,'5 Planning'!M29&lt;0),N29,"")</f>
        <v/>
      </c>
      <c r="AZ29" s="86" t="str">
        <f>IF(AND($AP$3=1,'5 Planning'!N29&lt;0),O29,"")</f>
        <v/>
      </c>
      <c r="BA29" s="87" t="str">
        <f>IF(AND($AP$3=1,'5 Planning'!O29&lt;0),P29,"")</f>
        <v/>
      </c>
      <c r="BB29" s="87" t="str">
        <f>IF(AND($AP$3=1,'5 Planning'!P29&lt;0),Q29,"")</f>
        <v/>
      </c>
      <c r="BC29" s="87" t="str">
        <f>IF(AND($AP$3=1,'5 Planning'!Q29&lt;0),R29,"")</f>
        <v/>
      </c>
      <c r="BD29" s="88" t="str">
        <f>IF(AND($AP$3=1,'5 Planning'!R29&lt;0),S29,"")</f>
        <v/>
      </c>
      <c r="BE29" s="76"/>
      <c r="BU29" s="76"/>
      <c r="BV29" s="86" t="str">
        <f>IF(AND($BV$3=1,'5 Planning'!N29&gt;('5 Planning'!D29+'5 Planning'!I29)),O29,"")</f>
        <v/>
      </c>
      <c r="BW29" s="87" t="str">
        <f>IF(AND($BV$3=1,'5 Planning'!O29&gt;('5 Planning'!E29+'5 Planning'!J29)),P29,"")</f>
        <v/>
      </c>
      <c r="BX29" s="87" t="str">
        <f>IF(AND($BV$3=1,'5 Planning'!P29&gt;('5 Planning'!F29+'5 Planning'!K29)),Q29,"")</f>
        <v/>
      </c>
      <c r="BY29" s="87" t="str">
        <f>IF(AND($BV$3=1,'5 Planning'!Q29&gt;('5 Planning'!G29+'5 Planning'!L29)),R29,"")</f>
        <v/>
      </c>
      <c r="BZ29" s="88" t="str">
        <f>IF(AND($BV$3=1,'5 Planning'!R29&gt;('5 Planning'!H29+'5 Planning'!M29)),S29,"")</f>
        <v/>
      </c>
      <c r="CA29" s="76"/>
      <c r="CB29" s="117"/>
      <c r="CC29" s="117"/>
      <c r="CD29" s="117"/>
      <c r="CE29" s="117"/>
      <c r="CF29" s="117"/>
      <c r="CG29" s="117"/>
      <c r="CN29" s="37" t="str">
        <f>$BH$54</f>
        <v/>
      </c>
      <c r="CO29" s="39" t="str">
        <f>$BH$54</f>
        <v/>
      </c>
      <c r="CP29" s="37" t="str">
        <f>$BJ$54</f>
        <v/>
      </c>
      <c r="CQ29" s="39" t="str">
        <f>$BJ$54</f>
        <v/>
      </c>
      <c r="CR29" s="37" t="str">
        <f>$BL$54</f>
        <v/>
      </c>
      <c r="CS29" s="48" t="str">
        <f>$BO$54</f>
        <v/>
      </c>
      <c r="CT29" s="39" t="str">
        <f>$BO$54</f>
        <v/>
      </c>
      <c r="CU29" s="37" t="str">
        <f>$BQ$54</f>
        <v/>
      </c>
      <c r="CV29" s="39" t="str">
        <f>$BQ$54</f>
        <v/>
      </c>
      <c r="CW29" s="950" t="str">
        <f>$BS$54</f>
        <v/>
      </c>
    </row>
    <row r="30" spans="1:101" x14ac:dyDescent="0.25">
      <c r="A30" s="76"/>
      <c r="B30" s="77" t="s">
        <v>43</v>
      </c>
      <c r="C30" s="78" t="s">
        <v>376</v>
      </c>
      <c r="D30" s="244" t="str">
        <f>B30&amp;", "&amp;C30&amp;", "&amp;'5 Planning'!C30&amp;"; "</f>
        <v xml:space="preserve">Part-time, PGT (Masters' loan), All other PGT (Masters' loan); </v>
      </c>
      <c r="E30" s="940" t="str">
        <f t="shared" si="5"/>
        <v xml:space="preserve">Section A, Column 1, Home and EU, OfS-fundable, UK-domiciled, Part-time, PGT (Masters' loan), All other PGT (Masters' loan); </v>
      </c>
      <c r="F30" s="940" t="str">
        <f t="shared" si="5"/>
        <v xml:space="preserve">Section A, Column 1, Home and EU, OfS-fundable, Other Home and EU, Part-time, PGT (Masters' loan), All other PGT (Masters' loan); </v>
      </c>
      <c r="G30" s="940" t="str">
        <f t="shared" si="5"/>
        <v xml:space="preserve">Section A, Column 1, Home and EU, Non-fundable, UK-domiciled, Part-time, PGT (Masters' loan), All other PGT (Masters' loan); </v>
      </c>
      <c r="H30" s="940" t="str">
        <f t="shared" si="5"/>
        <v xml:space="preserve">Section A, Column 1, Home and EU, Non-fundable, Other Home and EU, Part-time, PGT (Masters' loan), All other PGT (Masters' loan); </v>
      </c>
      <c r="I30" s="940" t="str">
        <f t="shared" si="5"/>
        <v xml:space="preserve">Section A, Column 1, Island and overseas, Part-time, PGT (Masters' loan), All other PGT (Masters' loan); </v>
      </c>
      <c r="J30" s="940" t="str">
        <f t="shared" si="5"/>
        <v xml:space="preserve">Section A, Column 2, Home and EU, OfS-fundable, UK-domiciled, Part-time, PGT (Masters' loan), All other PGT (Masters' loan); </v>
      </c>
      <c r="K30" s="940" t="str">
        <f t="shared" si="5"/>
        <v xml:space="preserve">Section A, Column 2, Home and EU, OfS-fundable, Other Home and EU, Part-time, PGT (Masters' loan), All other PGT (Masters' loan); </v>
      </c>
      <c r="L30" s="940" t="str">
        <f t="shared" si="5"/>
        <v xml:space="preserve">Section A, Column 2, Home and EU, Non-fundable, UK-domiciled, Part-time, PGT (Masters' loan), All other PGT (Masters' loan); </v>
      </c>
      <c r="M30" s="940" t="str">
        <f t="shared" si="5"/>
        <v xml:space="preserve">Section A, Column 2, Home and EU, Non-fundable, Other Home and EU, Part-time, PGT (Masters' loan), All other PGT (Masters' loan); </v>
      </c>
      <c r="N30" s="940" t="str">
        <f t="shared" si="5"/>
        <v xml:space="preserve">Section A, Column 2, Island and overseas, Part-time, PGT (Masters' loan), All other PGT (Masters' loan); </v>
      </c>
      <c r="O30" s="940" t="str">
        <f t="shared" si="5"/>
        <v xml:space="preserve">Section B, Home and EU, OfS-fundable, UK-domiciled, Part-time, PGT (Masters' loan), All other PGT (Masters' loan); </v>
      </c>
      <c r="P30" s="940" t="str">
        <f t="shared" si="5"/>
        <v xml:space="preserve">Section B, Home and EU, OfS-fundable, Other Home and EU, Part-time, PGT (Masters' loan), All other PGT (Masters' loan); </v>
      </c>
      <c r="Q30" s="940" t="str">
        <f t="shared" si="5"/>
        <v xml:space="preserve">Section B, Home and EU, Non-fundable, UK-domiciled, Part-time, PGT (Masters' loan), All other PGT (Masters' loan); </v>
      </c>
      <c r="R30" s="940" t="str">
        <f t="shared" si="5"/>
        <v xml:space="preserve">Section B, Home and EU, Non-fundable, Other Home and EU, Part-time, PGT (Masters' loan), All other PGT (Masters' loan); </v>
      </c>
      <c r="S30" s="940" t="str">
        <f t="shared" si="5"/>
        <v xml:space="preserve">Section B, Island and overseas, Part-time, PGT (Masters' loan), All other PGT (Masters' loan); </v>
      </c>
      <c r="T30" s="942"/>
      <c r="U30" s="942"/>
      <c r="V30" s="942"/>
      <c r="W30" s="942"/>
      <c r="X30" s="942"/>
      <c r="Y30" s="76"/>
      <c r="Z30" s="86" t="str">
        <f>IF(AND($Z$3=1,TRUNC('5 Planning'!D30)&lt;&gt;'5 Planning'!D30),E30,"")</f>
        <v/>
      </c>
      <c r="AA30" s="87" t="str">
        <f>IF(AND($Z$3=1,TRUNC('5 Planning'!E30)&lt;&gt;'5 Planning'!E30),F30,"")</f>
        <v/>
      </c>
      <c r="AB30" s="87" t="str">
        <f>IF(AND($Z$3=1,TRUNC('5 Planning'!F30)&lt;&gt;'5 Planning'!F30),G30,"")</f>
        <v/>
      </c>
      <c r="AC30" s="87" t="str">
        <f>IF(AND($Z$3=1,TRUNC('5 Planning'!G30)&lt;&gt;'5 Planning'!G30),H30,"")</f>
        <v/>
      </c>
      <c r="AD30" s="88" t="str">
        <f>IF(AND($Z$3=1,TRUNC('5 Planning'!H30)&lt;&gt;'5 Planning'!H30),I30,"")</f>
        <v/>
      </c>
      <c r="AE30" s="86" t="str">
        <f>IF(AND($Z$3=1,TRUNC('5 Planning'!I30)&lt;&gt;'5 Planning'!I30),J30,"")</f>
        <v/>
      </c>
      <c r="AF30" s="87" t="str">
        <f>IF(AND($Z$3=1,TRUNC('5 Planning'!J30)&lt;&gt;'5 Planning'!J30),K30,"")</f>
        <v/>
      </c>
      <c r="AG30" s="87" t="str">
        <f>IF(AND($Z$3=1,TRUNC('5 Planning'!K30)&lt;&gt;'5 Planning'!K30),L30,"")</f>
        <v/>
      </c>
      <c r="AH30" s="87" t="str">
        <f>IF(AND($Z$3=1,TRUNC('5 Planning'!L30)&lt;&gt;'5 Planning'!L30),M30,"")</f>
        <v/>
      </c>
      <c r="AI30" s="88" t="str">
        <f>IF(AND($Z$3=1,TRUNC('5 Planning'!M30)&lt;&gt;'5 Planning'!M30),N30,"")</f>
        <v/>
      </c>
      <c r="AJ30" s="86" t="str">
        <f>IF(AND($Z$3=1,TRUNC('5 Planning'!N30)&lt;&gt;'5 Planning'!N30),O30,"")</f>
        <v/>
      </c>
      <c r="AK30" s="87" t="str">
        <f>IF(AND($Z$3=1,TRUNC('5 Planning'!O30)&lt;&gt;'5 Planning'!O30),P30,"")</f>
        <v/>
      </c>
      <c r="AL30" s="87" t="str">
        <f>IF(AND($Z$3=1,TRUNC('5 Planning'!P30)&lt;&gt;'5 Planning'!P30),Q30,"")</f>
        <v/>
      </c>
      <c r="AM30" s="87" t="str">
        <f>IF(AND($Z$3=1,TRUNC('5 Planning'!Q30)&lt;&gt;'5 Planning'!Q30),R30,"")</f>
        <v/>
      </c>
      <c r="AN30" s="88" t="str">
        <f>IF(AND($Z$3=1,TRUNC('5 Planning'!R30)&lt;&gt;'5 Planning'!R30),S30,"")</f>
        <v/>
      </c>
      <c r="AO30" s="76"/>
      <c r="AP30" s="86" t="str">
        <f>IF(AND($AP$3=1,'5 Planning'!D30&lt;0),E30,"")</f>
        <v/>
      </c>
      <c r="AQ30" s="87" t="str">
        <f>IF(AND($AP$3=1,'5 Planning'!E30&lt;0),F30,"")</f>
        <v/>
      </c>
      <c r="AR30" s="87" t="str">
        <f>IF(AND($AP$3=1,'5 Planning'!F30&lt;0),G30,"")</f>
        <v/>
      </c>
      <c r="AS30" s="87" t="str">
        <f>IF(AND($AP$3=1,'5 Planning'!G30&lt;0),H30,"")</f>
        <v/>
      </c>
      <c r="AT30" s="88" t="str">
        <f>IF(AND($AP$3=1,'5 Planning'!H30&lt;0),I30,"")</f>
        <v/>
      </c>
      <c r="AU30" s="86" t="str">
        <f>IF(AND($AP$3=1,'5 Planning'!I30&lt;0),J30,"")</f>
        <v/>
      </c>
      <c r="AV30" s="87" t="str">
        <f>IF(AND($AP$3=1,'5 Planning'!J30&lt;0),K30,"")</f>
        <v/>
      </c>
      <c r="AW30" s="87" t="str">
        <f>IF(AND($AP$3=1,'5 Planning'!K30&lt;0),L30,"")</f>
        <v/>
      </c>
      <c r="AX30" s="87" t="str">
        <f>IF(AND($AP$3=1,'5 Planning'!L30&lt;0),M30,"")</f>
        <v/>
      </c>
      <c r="AY30" s="88" t="str">
        <f>IF(AND($AP$3=1,'5 Planning'!M30&lt;0),N30,"")</f>
        <v/>
      </c>
      <c r="AZ30" s="86" t="str">
        <f>IF(AND($AP$3=1,'5 Planning'!N30&lt;0),O30,"")</f>
        <v/>
      </c>
      <c r="BA30" s="87" t="str">
        <f>IF(AND($AP$3=1,'5 Planning'!O30&lt;0),P30,"")</f>
        <v/>
      </c>
      <c r="BB30" s="87" t="str">
        <f>IF(AND($AP$3=1,'5 Planning'!P30&lt;0),Q30,"")</f>
        <v/>
      </c>
      <c r="BC30" s="87" t="str">
        <f>IF(AND($AP$3=1,'5 Planning'!Q30&lt;0),R30,"")</f>
        <v/>
      </c>
      <c r="BD30" s="88" t="str">
        <f>IF(AND($AP$3=1,'5 Planning'!R30&lt;0),S30,"")</f>
        <v/>
      </c>
      <c r="BE30" s="76"/>
      <c r="BU30" s="76"/>
      <c r="BV30" s="86" t="str">
        <f>IF(AND($BV$3=1,'5 Planning'!N30&gt;('5 Planning'!D30+'5 Planning'!I30)),O30,"")</f>
        <v/>
      </c>
      <c r="BW30" s="87" t="str">
        <f>IF(AND($BV$3=1,'5 Planning'!O30&gt;('5 Planning'!E30+'5 Planning'!J30)),P30,"")</f>
        <v/>
      </c>
      <c r="BX30" s="87" t="str">
        <f>IF(AND($BV$3=1,'5 Planning'!P30&gt;('5 Planning'!F30+'5 Planning'!K30)),Q30,"")</f>
        <v/>
      </c>
      <c r="BY30" s="87" t="str">
        <f>IF(AND($BV$3=1,'5 Planning'!Q30&gt;('5 Planning'!G30+'5 Planning'!L30)),R30,"")</f>
        <v/>
      </c>
      <c r="BZ30" s="88" t="str">
        <f>IF(AND($BV$3=1,'5 Planning'!R30&gt;('5 Planning'!H30+'5 Planning'!M30)),S30,"")</f>
        <v/>
      </c>
      <c r="CA30" s="76"/>
      <c r="CB30" s="117"/>
      <c r="CC30" s="117"/>
      <c r="CD30" s="117"/>
      <c r="CE30" s="117"/>
      <c r="CF30" s="117"/>
      <c r="CG30" s="117"/>
      <c r="CN30" s="53" t="str">
        <f>$BH$54</f>
        <v/>
      </c>
      <c r="CO30" s="42" t="str">
        <f>$BH$54</f>
        <v/>
      </c>
      <c r="CP30" s="53" t="str">
        <f>$BJ$54</f>
        <v/>
      </c>
      <c r="CQ30" s="42" t="str">
        <f>$BJ$54</f>
        <v/>
      </c>
      <c r="CR30" s="53" t="str">
        <f>$BL$54</f>
        <v/>
      </c>
      <c r="CS30" s="221" t="str">
        <f>$BO$54</f>
        <v/>
      </c>
      <c r="CT30" s="42" t="str">
        <f>$BO$54</f>
        <v/>
      </c>
      <c r="CU30" s="53" t="str">
        <f>$BQ$54</f>
        <v/>
      </c>
      <c r="CV30" s="42" t="str">
        <f>$BQ$54</f>
        <v/>
      </c>
      <c r="CW30" s="235" t="str">
        <f>$BS$54</f>
        <v/>
      </c>
    </row>
    <row r="31" spans="1:101" x14ac:dyDescent="0.25">
      <c r="A31" s="76"/>
      <c r="B31" s="77" t="s">
        <v>43</v>
      </c>
      <c r="C31" s="78" t="s">
        <v>17</v>
      </c>
      <c r="D31" s="244" t="str">
        <f>B31&amp;", "&amp;C31&amp;", "&amp;'5 Planning'!C31&amp;"; "</f>
        <v xml:space="preserve">Part-time, PGT (Other), Apprenticeship; </v>
      </c>
      <c r="E31" s="940" t="str">
        <f t="shared" si="5"/>
        <v xml:space="preserve">Section A, Column 1, Home and EU, OfS-fundable, UK-domiciled, Part-time, PGT (Other), Apprenticeship; </v>
      </c>
      <c r="F31" s="940" t="str">
        <f t="shared" si="5"/>
        <v xml:space="preserve">Section A, Column 1, Home and EU, OfS-fundable, Other Home and EU, Part-time, PGT (Other), Apprenticeship; </v>
      </c>
      <c r="G31" s="940" t="str">
        <f t="shared" si="5"/>
        <v xml:space="preserve">Section A, Column 1, Home and EU, Non-fundable, UK-domiciled, Part-time, PGT (Other), Apprenticeship; </v>
      </c>
      <c r="H31" s="940" t="str">
        <f t="shared" si="5"/>
        <v xml:space="preserve">Section A, Column 1, Home and EU, Non-fundable, Other Home and EU, Part-time, PGT (Other), Apprenticeship; </v>
      </c>
      <c r="I31" s="940" t="str">
        <f t="shared" si="5"/>
        <v xml:space="preserve">Section A, Column 1, Island and overseas, Part-time, PGT (Other), Apprenticeship; </v>
      </c>
      <c r="J31" s="940" t="str">
        <f t="shared" si="5"/>
        <v xml:space="preserve">Section A, Column 2, Home and EU, OfS-fundable, UK-domiciled, Part-time, PGT (Other), Apprenticeship; </v>
      </c>
      <c r="K31" s="940" t="str">
        <f t="shared" si="5"/>
        <v xml:space="preserve">Section A, Column 2, Home and EU, OfS-fundable, Other Home and EU, Part-time, PGT (Other), Apprenticeship; </v>
      </c>
      <c r="L31" s="940" t="str">
        <f t="shared" si="5"/>
        <v xml:space="preserve">Section A, Column 2, Home and EU, Non-fundable, UK-domiciled, Part-time, PGT (Other), Apprenticeship; </v>
      </c>
      <c r="M31" s="940" t="str">
        <f t="shared" si="5"/>
        <v xml:space="preserve">Section A, Column 2, Home and EU, Non-fundable, Other Home and EU, Part-time, PGT (Other), Apprenticeship; </v>
      </c>
      <c r="N31" s="940" t="str">
        <f t="shared" si="5"/>
        <v xml:space="preserve">Section A, Column 2, Island and overseas, Part-time, PGT (Other), Apprenticeship; </v>
      </c>
      <c r="O31" s="940" t="str">
        <f t="shared" si="5"/>
        <v xml:space="preserve">Section B, Home and EU, OfS-fundable, UK-domiciled, Part-time, PGT (Other), Apprenticeship; </v>
      </c>
      <c r="P31" s="940" t="str">
        <f t="shared" si="5"/>
        <v xml:space="preserve">Section B, Home and EU, OfS-fundable, Other Home and EU, Part-time, PGT (Other), Apprenticeship; </v>
      </c>
      <c r="Q31" s="940" t="str">
        <f t="shared" si="5"/>
        <v xml:space="preserve">Section B, Home and EU, Non-fundable, UK-domiciled, Part-time, PGT (Other), Apprenticeship; </v>
      </c>
      <c r="R31" s="940" t="str">
        <f t="shared" ref="F31:S33" si="10">CONCATENATE(R$13,$D31)</f>
        <v xml:space="preserve">Section B, Home and EU, Non-fundable, Other Home and EU, Part-time, PGT (Other), Apprenticeship; </v>
      </c>
      <c r="S31" s="940" t="str">
        <f t="shared" si="10"/>
        <v xml:space="preserve">Section B, Island and overseas, Part-time, PGT (Other), Apprenticeship; </v>
      </c>
      <c r="T31" s="942"/>
      <c r="U31" s="942"/>
      <c r="V31" s="942"/>
      <c r="W31" s="942"/>
      <c r="X31" s="942"/>
      <c r="Y31" s="76"/>
      <c r="Z31" s="86" t="str">
        <f>IF(AND($Z$3=1,TRUNC('5 Planning'!D31)&lt;&gt;'5 Planning'!D31),E31,"")</f>
        <v/>
      </c>
      <c r="AA31" s="87" t="str">
        <f>IF(AND($Z$3=1,TRUNC('5 Planning'!E31)&lt;&gt;'5 Planning'!E31),F31,"")</f>
        <v/>
      </c>
      <c r="AB31" s="87" t="str">
        <f>IF(AND($Z$3=1,TRUNC('5 Planning'!F31)&lt;&gt;'5 Planning'!F31),G31,"")</f>
        <v/>
      </c>
      <c r="AC31" s="87" t="str">
        <f>IF(AND($Z$3=1,TRUNC('5 Planning'!G31)&lt;&gt;'5 Planning'!G31),H31,"")</f>
        <v/>
      </c>
      <c r="AD31" s="88" t="str">
        <f>IF(AND($Z$3=1,TRUNC('5 Planning'!H31)&lt;&gt;'5 Planning'!H31),I31,"")</f>
        <v/>
      </c>
      <c r="AE31" s="86" t="str">
        <f>IF(AND($Z$3=1,TRUNC('5 Planning'!I31)&lt;&gt;'5 Planning'!I31),J31,"")</f>
        <v/>
      </c>
      <c r="AF31" s="87" t="str">
        <f>IF(AND($Z$3=1,TRUNC('5 Planning'!J31)&lt;&gt;'5 Planning'!J31),K31,"")</f>
        <v/>
      </c>
      <c r="AG31" s="87" t="str">
        <f>IF(AND($Z$3=1,TRUNC('5 Planning'!K31)&lt;&gt;'5 Planning'!K31),L31,"")</f>
        <v/>
      </c>
      <c r="AH31" s="87" t="str">
        <f>IF(AND($Z$3=1,TRUNC('5 Planning'!L31)&lt;&gt;'5 Planning'!L31),M31,"")</f>
        <v/>
      </c>
      <c r="AI31" s="88" t="str">
        <f>IF(AND($Z$3=1,TRUNC('5 Planning'!M31)&lt;&gt;'5 Planning'!M31),N31,"")</f>
        <v/>
      </c>
      <c r="AJ31" s="86" t="str">
        <f>IF(AND($Z$3=1,TRUNC('5 Planning'!N31)&lt;&gt;'5 Planning'!N31),O31,"")</f>
        <v/>
      </c>
      <c r="AK31" s="87" t="str">
        <f>IF(AND($Z$3=1,TRUNC('5 Planning'!O31)&lt;&gt;'5 Planning'!O31),P31,"")</f>
        <v/>
      </c>
      <c r="AL31" s="87" t="str">
        <f>IF(AND($Z$3=1,TRUNC('5 Planning'!P31)&lt;&gt;'5 Planning'!P31),Q31,"")</f>
        <v/>
      </c>
      <c r="AM31" s="87" t="str">
        <f>IF(AND($Z$3=1,TRUNC('5 Planning'!Q31)&lt;&gt;'5 Planning'!Q31),R31,"")</f>
        <v/>
      </c>
      <c r="AN31" s="88" t="str">
        <f>IF(AND($Z$3=1,TRUNC('5 Planning'!R31)&lt;&gt;'5 Planning'!R31),S31,"")</f>
        <v/>
      </c>
      <c r="AO31" s="76"/>
      <c r="AP31" s="86" t="str">
        <f>IF(AND($AP$3=1,'5 Planning'!D31&lt;0),E31,"")</f>
        <v/>
      </c>
      <c r="AQ31" s="87" t="str">
        <f>IF(AND($AP$3=1,'5 Planning'!E31&lt;0),F31,"")</f>
        <v/>
      </c>
      <c r="AR31" s="87" t="str">
        <f>IF(AND($AP$3=1,'5 Planning'!F31&lt;0),G31,"")</f>
        <v/>
      </c>
      <c r="AS31" s="87" t="str">
        <f>IF(AND($AP$3=1,'5 Planning'!G31&lt;0),H31,"")</f>
        <v/>
      </c>
      <c r="AT31" s="88" t="str">
        <f>IF(AND($AP$3=1,'5 Planning'!H31&lt;0),I31,"")</f>
        <v/>
      </c>
      <c r="AU31" s="86" t="str">
        <f>IF(AND($AP$3=1,'5 Planning'!I31&lt;0),J31,"")</f>
        <v/>
      </c>
      <c r="AV31" s="87" t="str">
        <f>IF(AND($AP$3=1,'5 Planning'!J31&lt;0),K31,"")</f>
        <v/>
      </c>
      <c r="AW31" s="87" t="str">
        <f>IF(AND($AP$3=1,'5 Planning'!K31&lt;0),L31,"")</f>
        <v/>
      </c>
      <c r="AX31" s="87" t="str">
        <f>IF(AND($AP$3=1,'5 Planning'!L31&lt;0),M31,"")</f>
        <v/>
      </c>
      <c r="AY31" s="88" t="str">
        <f>IF(AND($AP$3=1,'5 Planning'!M31&lt;0),N31,"")</f>
        <v/>
      </c>
      <c r="AZ31" s="86" t="str">
        <f>IF(AND($AP$3=1,'5 Planning'!N31&lt;0),O31,"")</f>
        <v/>
      </c>
      <c r="BA31" s="87" t="str">
        <f>IF(AND($AP$3=1,'5 Planning'!O31&lt;0),P31,"")</f>
        <v/>
      </c>
      <c r="BB31" s="87" t="str">
        <f>IF(AND($AP$3=1,'5 Planning'!P31&lt;0),Q31,"")</f>
        <v/>
      </c>
      <c r="BC31" s="87" t="str">
        <f>IF(AND($AP$3=1,'5 Planning'!Q31&lt;0),R31,"")</f>
        <v/>
      </c>
      <c r="BD31" s="88" t="str">
        <f>IF(AND($AP$3=1,'5 Planning'!R31&lt;0),S31,"")</f>
        <v/>
      </c>
      <c r="BE31" s="76"/>
      <c r="BU31" s="76"/>
      <c r="BV31" s="86" t="str">
        <f>IF(AND($BV$3=1,'5 Planning'!N31&gt;('5 Planning'!D31+'5 Planning'!I31)),O31,"")</f>
        <v/>
      </c>
      <c r="BW31" s="87" t="str">
        <f>IF(AND($BV$3=1,'5 Planning'!O31&gt;('5 Planning'!E31+'5 Planning'!J31)),P31,"")</f>
        <v/>
      </c>
      <c r="BX31" s="87" t="str">
        <f>IF(AND($BV$3=1,'5 Planning'!P31&gt;('5 Planning'!F31+'5 Planning'!K31)),Q31,"")</f>
        <v/>
      </c>
      <c r="BY31" s="87" t="str">
        <f>IF(AND($BV$3=1,'5 Planning'!Q31&gt;('5 Planning'!G31+'5 Planning'!L31)),R31,"")</f>
        <v/>
      </c>
      <c r="BZ31" s="88" t="str">
        <f>IF(AND($BV$3=1,'5 Planning'!R31&gt;('5 Planning'!H31+'5 Planning'!M31)),S31,"")</f>
        <v/>
      </c>
      <c r="CA31" s="76"/>
      <c r="CB31" s="117"/>
      <c r="CC31" s="117"/>
      <c r="CD31" s="117"/>
      <c r="CE31" s="117"/>
      <c r="CF31" s="117"/>
      <c r="CG31" s="117"/>
      <c r="CN31" s="37" t="str">
        <f>$BH$55</f>
        <v/>
      </c>
      <c r="CO31" s="39" t="str">
        <f>$BH$55</f>
        <v/>
      </c>
      <c r="CP31" s="37" t="str">
        <f>$BJ$55</f>
        <v/>
      </c>
      <c r="CQ31" s="39" t="str">
        <f>$BJ$55</f>
        <v/>
      </c>
      <c r="CR31" s="37" t="str">
        <f>$BL$55</f>
        <v/>
      </c>
      <c r="CS31" s="48" t="str">
        <f>$BO$55</f>
        <v/>
      </c>
      <c r="CT31" s="39" t="str">
        <f>$BO$55</f>
        <v/>
      </c>
      <c r="CU31" s="37" t="str">
        <f>$BQ$55</f>
        <v/>
      </c>
      <c r="CV31" s="39" t="str">
        <f>$BQ$55</f>
        <v/>
      </c>
      <c r="CW31" s="950" t="str">
        <f>$BS$55</f>
        <v/>
      </c>
    </row>
    <row r="32" spans="1:101" x14ac:dyDescent="0.25">
      <c r="A32" s="76"/>
      <c r="B32" s="77" t="s">
        <v>43</v>
      </c>
      <c r="C32" s="78" t="s">
        <v>17</v>
      </c>
      <c r="D32" s="244" t="str">
        <f>B32&amp;", "&amp;C32&amp;", "&amp;'5 Planning'!C32&amp;"; "</f>
        <v xml:space="preserve">Part-time, PGT (Other), All other PGT (Other); </v>
      </c>
      <c r="E32" s="940" t="str">
        <f t="shared" si="5"/>
        <v xml:space="preserve">Section A, Column 1, Home and EU, OfS-fundable, UK-domiciled, Part-time, PGT (Other), All other PGT (Other); </v>
      </c>
      <c r="F32" s="940" t="str">
        <f t="shared" si="10"/>
        <v xml:space="preserve">Section A, Column 1, Home and EU, OfS-fundable, Other Home and EU, Part-time, PGT (Other), All other PGT (Other); </v>
      </c>
      <c r="G32" s="940" t="str">
        <f t="shared" si="10"/>
        <v xml:space="preserve">Section A, Column 1, Home and EU, Non-fundable, UK-domiciled, Part-time, PGT (Other), All other PGT (Other); </v>
      </c>
      <c r="H32" s="940" t="str">
        <f t="shared" si="10"/>
        <v xml:space="preserve">Section A, Column 1, Home and EU, Non-fundable, Other Home and EU, Part-time, PGT (Other), All other PGT (Other); </v>
      </c>
      <c r="I32" s="940" t="str">
        <f t="shared" si="10"/>
        <v xml:space="preserve">Section A, Column 1, Island and overseas, Part-time, PGT (Other), All other PGT (Other); </v>
      </c>
      <c r="J32" s="940" t="str">
        <f t="shared" si="10"/>
        <v xml:space="preserve">Section A, Column 2, Home and EU, OfS-fundable, UK-domiciled, Part-time, PGT (Other), All other PGT (Other); </v>
      </c>
      <c r="K32" s="940" t="str">
        <f t="shared" si="10"/>
        <v xml:space="preserve">Section A, Column 2, Home and EU, OfS-fundable, Other Home and EU, Part-time, PGT (Other), All other PGT (Other); </v>
      </c>
      <c r="L32" s="940" t="str">
        <f t="shared" si="10"/>
        <v xml:space="preserve">Section A, Column 2, Home and EU, Non-fundable, UK-domiciled, Part-time, PGT (Other), All other PGT (Other); </v>
      </c>
      <c r="M32" s="940" t="str">
        <f t="shared" si="10"/>
        <v xml:space="preserve">Section A, Column 2, Home and EU, Non-fundable, Other Home and EU, Part-time, PGT (Other), All other PGT (Other); </v>
      </c>
      <c r="N32" s="940" t="str">
        <f t="shared" si="10"/>
        <v xml:space="preserve">Section A, Column 2, Island and overseas, Part-time, PGT (Other), All other PGT (Other); </v>
      </c>
      <c r="O32" s="940" t="str">
        <f t="shared" si="10"/>
        <v xml:space="preserve">Section B, Home and EU, OfS-fundable, UK-domiciled, Part-time, PGT (Other), All other PGT (Other); </v>
      </c>
      <c r="P32" s="940" t="str">
        <f t="shared" si="10"/>
        <v xml:space="preserve">Section B, Home and EU, OfS-fundable, Other Home and EU, Part-time, PGT (Other), All other PGT (Other); </v>
      </c>
      <c r="Q32" s="940" t="str">
        <f t="shared" si="10"/>
        <v xml:space="preserve">Section B, Home and EU, Non-fundable, UK-domiciled, Part-time, PGT (Other), All other PGT (Other); </v>
      </c>
      <c r="R32" s="940" t="str">
        <f t="shared" si="10"/>
        <v xml:space="preserve">Section B, Home and EU, Non-fundable, Other Home and EU, Part-time, PGT (Other), All other PGT (Other); </v>
      </c>
      <c r="S32" s="940" t="str">
        <f t="shared" si="10"/>
        <v xml:space="preserve">Section B, Island and overseas, Part-time, PGT (Other), All other PGT (Other); </v>
      </c>
      <c r="T32" s="942"/>
      <c r="U32" s="942"/>
      <c r="V32" s="942"/>
      <c r="W32" s="942"/>
      <c r="X32" s="942"/>
      <c r="Y32" s="76"/>
      <c r="Z32" s="86" t="str">
        <f>IF(AND($Z$3=1,TRUNC('5 Planning'!D32)&lt;&gt;'5 Planning'!D32),E32,"")</f>
        <v/>
      </c>
      <c r="AA32" s="87" t="str">
        <f>IF(AND($Z$3=1,TRUNC('5 Planning'!E32)&lt;&gt;'5 Planning'!E32),F32,"")</f>
        <v/>
      </c>
      <c r="AB32" s="87" t="str">
        <f>IF(AND($Z$3=1,TRUNC('5 Planning'!F32)&lt;&gt;'5 Planning'!F32),G32,"")</f>
        <v/>
      </c>
      <c r="AC32" s="87" t="str">
        <f>IF(AND($Z$3=1,TRUNC('5 Planning'!G32)&lt;&gt;'5 Planning'!G32),H32,"")</f>
        <v/>
      </c>
      <c r="AD32" s="88" t="str">
        <f>IF(AND($Z$3=1,TRUNC('5 Planning'!H32)&lt;&gt;'5 Planning'!H32),I32,"")</f>
        <v/>
      </c>
      <c r="AE32" s="86" t="str">
        <f>IF(AND($Z$3=1,TRUNC('5 Planning'!I32)&lt;&gt;'5 Planning'!I32),J32,"")</f>
        <v/>
      </c>
      <c r="AF32" s="87" t="str">
        <f>IF(AND($Z$3=1,TRUNC('5 Planning'!J32)&lt;&gt;'5 Planning'!J32),K32,"")</f>
        <v/>
      </c>
      <c r="AG32" s="87" t="str">
        <f>IF(AND($Z$3=1,TRUNC('5 Planning'!K32)&lt;&gt;'5 Planning'!K32),L32,"")</f>
        <v/>
      </c>
      <c r="AH32" s="87" t="str">
        <f>IF(AND($Z$3=1,TRUNC('5 Planning'!L32)&lt;&gt;'5 Planning'!L32),M32,"")</f>
        <v/>
      </c>
      <c r="AI32" s="88" t="str">
        <f>IF(AND($Z$3=1,TRUNC('5 Planning'!M32)&lt;&gt;'5 Planning'!M32),N32,"")</f>
        <v/>
      </c>
      <c r="AJ32" s="86" t="str">
        <f>IF(AND($Z$3=1,TRUNC('5 Planning'!N32)&lt;&gt;'5 Planning'!N32),O32,"")</f>
        <v/>
      </c>
      <c r="AK32" s="87" t="str">
        <f>IF(AND($Z$3=1,TRUNC('5 Planning'!O32)&lt;&gt;'5 Planning'!O32),P32,"")</f>
        <v/>
      </c>
      <c r="AL32" s="87" t="str">
        <f>IF(AND($Z$3=1,TRUNC('5 Planning'!P32)&lt;&gt;'5 Planning'!P32),Q32,"")</f>
        <v/>
      </c>
      <c r="AM32" s="87" t="str">
        <f>IF(AND($Z$3=1,TRUNC('5 Planning'!Q32)&lt;&gt;'5 Planning'!Q32),R32,"")</f>
        <v/>
      </c>
      <c r="AN32" s="88" t="str">
        <f>IF(AND($Z$3=1,TRUNC('5 Planning'!R32)&lt;&gt;'5 Planning'!R32),S32,"")</f>
        <v/>
      </c>
      <c r="AO32" s="76"/>
      <c r="AP32" s="86" t="str">
        <f>IF(AND($AP$3=1,'5 Planning'!D32&lt;0),E32,"")</f>
        <v/>
      </c>
      <c r="AQ32" s="87" t="str">
        <f>IF(AND($AP$3=1,'5 Planning'!E32&lt;0),F32,"")</f>
        <v/>
      </c>
      <c r="AR32" s="87" t="str">
        <f>IF(AND($AP$3=1,'5 Planning'!F32&lt;0),G32,"")</f>
        <v/>
      </c>
      <c r="AS32" s="87" t="str">
        <f>IF(AND($AP$3=1,'5 Planning'!G32&lt;0),H32,"")</f>
        <v/>
      </c>
      <c r="AT32" s="88" t="str">
        <f>IF(AND($AP$3=1,'5 Planning'!H32&lt;0),I32,"")</f>
        <v/>
      </c>
      <c r="AU32" s="86" t="str">
        <f>IF(AND($AP$3=1,'5 Planning'!I32&lt;0),J32,"")</f>
        <v/>
      </c>
      <c r="AV32" s="87" t="str">
        <f>IF(AND($AP$3=1,'5 Planning'!J32&lt;0),K32,"")</f>
        <v/>
      </c>
      <c r="AW32" s="87" t="str">
        <f>IF(AND($AP$3=1,'5 Planning'!K32&lt;0),L32,"")</f>
        <v/>
      </c>
      <c r="AX32" s="87" t="str">
        <f>IF(AND($AP$3=1,'5 Planning'!L32&lt;0),M32,"")</f>
        <v/>
      </c>
      <c r="AY32" s="88" t="str">
        <f>IF(AND($AP$3=1,'5 Planning'!M32&lt;0),N32,"")</f>
        <v/>
      </c>
      <c r="AZ32" s="86" t="str">
        <f>IF(AND($AP$3=1,'5 Planning'!N32&lt;0),O32,"")</f>
        <v/>
      </c>
      <c r="BA32" s="87" t="str">
        <f>IF(AND($AP$3=1,'5 Planning'!O32&lt;0),P32,"")</f>
        <v/>
      </c>
      <c r="BB32" s="87" t="str">
        <f>IF(AND($AP$3=1,'5 Planning'!P32&lt;0),Q32,"")</f>
        <v/>
      </c>
      <c r="BC32" s="87" t="str">
        <f>IF(AND($AP$3=1,'5 Planning'!Q32&lt;0),R32,"")</f>
        <v/>
      </c>
      <c r="BD32" s="88" t="str">
        <f>IF(AND($AP$3=1,'5 Planning'!R32&lt;0),S32,"")</f>
        <v/>
      </c>
      <c r="BE32" s="76"/>
      <c r="BU32" s="76"/>
      <c r="BV32" s="86" t="str">
        <f>IF(AND($BV$3=1,'5 Planning'!N32&gt;('5 Planning'!D32+'5 Planning'!I32)),O32,"")</f>
        <v/>
      </c>
      <c r="BW32" s="87" t="str">
        <f>IF(AND($BV$3=1,'5 Planning'!O32&gt;('5 Planning'!E32+'5 Planning'!J32)),P32,"")</f>
        <v/>
      </c>
      <c r="BX32" s="87" t="str">
        <f>IF(AND($BV$3=1,'5 Planning'!P32&gt;('5 Planning'!F32+'5 Planning'!K32)),Q32,"")</f>
        <v/>
      </c>
      <c r="BY32" s="87" t="str">
        <f>IF(AND($BV$3=1,'5 Planning'!Q32&gt;('5 Planning'!G32+'5 Planning'!L32)),R32,"")</f>
        <v/>
      </c>
      <c r="BZ32" s="88" t="str">
        <f>IF(AND($BV$3=1,'5 Planning'!R32&gt;('5 Planning'!H32+'5 Planning'!M32)),S32,"")</f>
        <v/>
      </c>
      <c r="CA32" s="76"/>
      <c r="CB32" s="117"/>
      <c r="CC32" s="117"/>
      <c r="CD32" s="117"/>
      <c r="CE32" s="117"/>
      <c r="CF32" s="117"/>
      <c r="CG32" s="117"/>
      <c r="CN32" s="53" t="str">
        <f>$BH$55</f>
        <v/>
      </c>
      <c r="CO32" s="42" t="str">
        <f>$BH$55</f>
        <v/>
      </c>
      <c r="CP32" s="53" t="str">
        <f>$BJ$55</f>
        <v/>
      </c>
      <c r="CQ32" s="42" t="str">
        <f>$BJ$55</f>
        <v/>
      </c>
      <c r="CR32" s="53" t="str">
        <f>$BL$55</f>
        <v/>
      </c>
      <c r="CS32" s="221" t="str">
        <f>$BO$55</f>
        <v/>
      </c>
      <c r="CT32" s="42" t="str">
        <f>$BO$55</f>
        <v/>
      </c>
      <c r="CU32" s="53" t="str">
        <f>$BQ$55</f>
        <v/>
      </c>
      <c r="CV32" s="42" t="str">
        <f>$BQ$55</f>
        <v/>
      </c>
      <c r="CW32" s="235" t="str">
        <f>$BS$55</f>
        <v/>
      </c>
    </row>
    <row r="33" spans="1:101" x14ac:dyDescent="0.25">
      <c r="A33" s="76"/>
      <c r="B33" s="77" t="s">
        <v>43</v>
      </c>
      <c r="C33" s="78" t="s">
        <v>18</v>
      </c>
      <c r="D33" s="244" t="str">
        <f>B33&amp;", "&amp;C33&amp;"; "</f>
        <v xml:space="preserve">Part-time, PGR; </v>
      </c>
      <c r="E33" s="940" t="str">
        <f t="shared" si="5"/>
        <v xml:space="preserve">Section A, Column 1, Home and EU, OfS-fundable, UK-domiciled, Part-time, PGR; </v>
      </c>
      <c r="F33" s="940" t="str">
        <f t="shared" si="10"/>
        <v xml:space="preserve">Section A, Column 1, Home and EU, OfS-fundable, Other Home and EU, Part-time, PGR; </v>
      </c>
      <c r="G33" s="940" t="str">
        <f t="shared" si="10"/>
        <v xml:space="preserve">Section A, Column 1, Home and EU, Non-fundable, UK-domiciled, Part-time, PGR; </v>
      </c>
      <c r="H33" s="940" t="str">
        <f t="shared" si="10"/>
        <v xml:space="preserve">Section A, Column 1, Home and EU, Non-fundable, Other Home and EU, Part-time, PGR; </v>
      </c>
      <c r="I33" s="940" t="str">
        <f t="shared" si="10"/>
        <v xml:space="preserve">Section A, Column 1, Island and overseas, Part-time, PGR; </v>
      </c>
      <c r="J33" s="940" t="str">
        <f t="shared" si="10"/>
        <v xml:space="preserve">Section A, Column 2, Home and EU, OfS-fundable, UK-domiciled, Part-time, PGR; </v>
      </c>
      <c r="K33" s="940" t="str">
        <f t="shared" si="10"/>
        <v xml:space="preserve">Section A, Column 2, Home and EU, OfS-fundable, Other Home and EU, Part-time, PGR; </v>
      </c>
      <c r="L33" s="940" t="str">
        <f t="shared" si="10"/>
        <v xml:space="preserve">Section A, Column 2, Home and EU, Non-fundable, UK-domiciled, Part-time, PGR; </v>
      </c>
      <c r="M33" s="940" t="str">
        <f t="shared" si="10"/>
        <v xml:space="preserve">Section A, Column 2, Home and EU, Non-fundable, Other Home and EU, Part-time, PGR; </v>
      </c>
      <c r="N33" s="940" t="str">
        <f t="shared" si="10"/>
        <v xml:space="preserve">Section A, Column 2, Island and overseas, Part-time, PGR; </v>
      </c>
      <c r="O33" s="940" t="str">
        <f t="shared" si="10"/>
        <v xml:space="preserve">Section B, Home and EU, OfS-fundable, UK-domiciled, Part-time, PGR; </v>
      </c>
      <c r="P33" s="940" t="str">
        <f t="shared" si="10"/>
        <v xml:space="preserve">Section B, Home and EU, OfS-fundable, Other Home and EU, Part-time, PGR; </v>
      </c>
      <c r="Q33" s="940" t="str">
        <f t="shared" si="10"/>
        <v xml:space="preserve">Section B, Home and EU, Non-fundable, UK-domiciled, Part-time, PGR; </v>
      </c>
      <c r="R33" s="940" t="str">
        <f t="shared" si="10"/>
        <v xml:space="preserve">Section B, Home and EU, Non-fundable, Other Home and EU, Part-time, PGR; </v>
      </c>
      <c r="S33" s="940" t="str">
        <f t="shared" si="10"/>
        <v xml:space="preserve">Section B, Island and overseas, Part-time, PGR; </v>
      </c>
      <c r="T33" s="942"/>
      <c r="U33" s="942"/>
      <c r="V33" s="942"/>
      <c r="W33" s="942"/>
      <c r="X33" s="942"/>
      <c r="Y33" s="76"/>
      <c r="Z33" s="104" t="str">
        <f>IF(AND($Z$3=1,TRUNC('5 Planning'!D33)&lt;&gt;'5 Planning'!D33),E33,"")</f>
        <v/>
      </c>
      <c r="AA33" s="93" t="str">
        <f>IF(AND($Z$3=1,TRUNC('5 Planning'!E33)&lt;&gt;'5 Planning'!E33),F33,"")</f>
        <v/>
      </c>
      <c r="AB33" s="93" t="str">
        <f>IF(AND($Z$3=1,TRUNC('5 Planning'!F33)&lt;&gt;'5 Planning'!F33),G33,"")</f>
        <v/>
      </c>
      <c r="AC33" s="93" t="str">
        <f>IF(AND($Z$3=1,TRUNC('5 Planning'!G33)&lt;&gt;'5 Planning'!G33),H33,"")</f>
        <v/>
      </c>
      <c r="AD33" s="95" t="str">
        <f>IF(AND($Z$3=1,TRUNC('5 Planning'!H33)&lt;&gt;'5 Planning'!H33),I33,"")</f>
        <v/>
      </c>
      <c r="AE33" s="104" t="str">
        <f>IF(AND($Z$3=1,TRUNC('5 Planning'!I33)&lt;&gt;'5 Planning'!I33),J33,"")</f>
        <v/>
      </c>
      <c r="AF33" s="93" t="str">
        <f>IF(AND($Z$3=1,TRUNC('5 Planning'!J33)&lt;&gt;'5 Planning'!J33),K33,"")</f>
        <v/>
      </c>
      <c r="AG33" s="93" t="str">
        <f>IF(AND($Z$3=1,TRUNC('5 Planning'!K33)&lt;&gt;'5 Planning'!K33),L33,"")</f>
        <v/>
      </c>
      <c r="AH33" s="93" t="str">
        <f>IF(AND($Z$3=1,TRUNC('5 Planning'!L33)&lt;&gt;'5 Planning'!L33),M33,"")</f>
        <v/>
      </c>
      <c r="AI33" s="95" t="str">
        <f>IF(AND($Z$3=1,TRUNC('5 Planning'!M33)&lt;&gt;'5 Planning'!M33),N33,"")</f>
        <v/>
      </c>
      <c r="AJ33" s="104" t="str">
        <f>IF(AND($Z$3=1,TRUNC('5 Planning'!N33)&lt;&gt;'5 Planning'!N33),O33,"")</f>
        <v/>
      </c>
      <c r="AK33" s="93" t="str">
        <f>IF(AND($Z$3=1,TRUNC('5 Planning'!O33)&lt;&gt;'5 Planning'!O33),P33,"")</f>
        <v/>
      </c>
      <c r="AL33" s="93" t="str">
        <f>IF(AND($Z$3=1,TRUNC('5 Planning'!P33)&lt;&gt;'5 Planning'!P33),Q33,"")</f>
        <v/>
      </c>
      <c r="AM33" s="93" t="str">
        <f>IF(AND($Z$3=1,TRUNC('5 Planning'!Q33)&lt;&gt;'5 Planning'!Q33),R33,"")</f>
        <v/>
      </c>
      <c r="AN33" s="95" t="str">
        <f>IF(AND($Z$3=1,TRUNC('5 Planning'!R33)&lt;&gt;'5 Planning'!R33),S33,"")</f>
        <v/>
      </c>
      <c r="AO33" s="76"/>
      <c r="AP33" s="104" t="str">
        <f>IF(AND($AP$3=1,'5 Planning'!D33&lt;0),E33,"")</f>
        <v/>
      </c>
      <c r="AQ33" s="93" t="str">
        <f>IF(AND($AP$3=1,'5 Planning'!E33&lt;0),F33,"")</f>
        <v/>
      </c>
      <c r="AR33" s="93" t="str">
        <f>IF(AND($AP$3=1,'5 Planning'!F33&lt;0),G33,"")</f>
        <v/>
      </c>
      <c r="AS33" s="93" t="str">
        <f>IF(AND($AP$3=1,'5 Planning'!G33&lt;0),H33,"")</f>
        <v/>
      </c>
      <c r="AT33" s="95" t="str">
        <f>IF(AND($AP$3=1,'5 Planning'!H33&lt;0),I33,"")</f>
        <v/>
      </c>
      <c r="AU33" s="104" t="str">
        <f>IF(AND($AP$3=1,'5 Planning'!I33&lt;0),J33,"")</f>
        <v/>
      </c>
      <c r="AV33" s="93" t="str">
        <f>IF(AND($AP$3=1,'5 Planning'!J33&lt;0),K33,"")</f>
        <v/>
      </c>
      <c r="AW33" s="93" t="str">
        <f>IF(AND($AP$3=1,'5 Planning'!K33&lt;0),L33,"")</f>
        <v/>
      </c>
      <c r="AX33" s="93" t="str">
        <f>IF(AND($AP$3=1,'5 Planning'!L33&lt;0),M33,"")</f>
        <v/>
      </c>
      <c r="AY33" s="95" t="str">
        <f>IF(AND($AP$3=1,'5 Planning'!M33&lt;0),N33,"")</f>
        <v/>
      </c>
      <c r="AZ33" s="104" t="str">
        <f>IF(AND($AP$3=1,'5 Planning'!N33&lt;0),O33,"")</f>
        <v/>
      </c>
      <c r="BA33" s="93" t="str">
        <f>IF(AND($AP$3=1,'5 Planning'!O33&lt;0),P33,"")</f>
        <v/>
      </c>
      <c r="BB33" s="93" t="str">
        <f>IF(AND($AP$3=1,'5 Planning'!P33&lt;0),Q33,"")</f>
        <v/>
      </c>
      <c r="BC33" s="93" t="str">
        <f>IF(AND($AP$3=1,'5 Planning'!Q33&lt;0),R33,"")</f>
        <v/>
      </c>
      <c r="BD33" s="95" t="str">
        <f>IF(AND($AP$3=1,'5 Planning'!R33&lt;0),S33,"")</f>
        <v/>
      </c>
      <c r="BE33" s="76"/>
      <c r="BU33" s="76"/>
      <c r="BV33" s="104" t="str">
        <f>IF(AND($BV$3=1,'5 Planning'!N33&gt;('5 Planning'!D33+'5 Planning'!I33)),O33,"")</f>
        <v/>
      </c>
      <c r="BW33" s="93" t="str">
        <f>IF(AND($BV$3=1,'5 Planning'!O33&gt;('5 Planning'!E33+'5 Planning'!J33)),P33,"")</f>
        <v/>
      </c>
      <c r="BX33" s="93" t="str">
        <f>IF(AND($BV$3=1,'5 Planning'!P33&gt;('5 Planning'!F33+'5 Planning'!K33)),Q33,"")</f>
        <v/>
      </c>
      <c r="BY33" s="93" t="str">
        <f>IF(AND($BV$3=1,'5 Planning'!Q33&gt;('5 Planning'!G33+'5 Planning'!L33)),R33,"")</f>
        <v/>
      </c>
      <c r="BZ33" s="95" t="str">
        <f>IF(AND($BV$3=1,'5 Planning'!R33&gt;('5 Planning'!H33+'5 Planning'!M33)),S33,"")</f>
        <v/>
      </c>
      <c r="CA33" s="76"/>
      <c r="CB33" s="117"/>
      <c r="CC33" s="117"/>
      <c r="CD33" s="117"/>
      <c r="CE33" s="117"/>
      <c r="CF33" s="117"/>
      <c r="CG33" s="117"/>
      <c r="CN33" s="954"/>
      <c r="CO33" s="955"/>
      <c r="CP33" s="62" t="str">
        <f>$BJ$56</f>
        <v/>
      </c>
      <c r="CQ33" s="64" t="str">
        <f>$BJ$56</f>
        <v/>
      </c>
      <c r="CR33" s="62" t="str">
        <f>$BL$56</f>
        <v/>
      </c>
      <c r="CS33" s="957"/>
      <c r="CT33" s="955"/>
      <c r="CU33" s="62" t="str">
        <f>$BQ$56</f>
        <v/>
      </c>
      <c r="CV33" s="64" t="str">
        <f>$BQ$56</f>
        <v/>
      </c>
      <c r="CW33" s="52" t="str">
        <f>$BS$56</f>
        <v/>
      </c>
    </row>
    <row r="34" spans="1:101" x14ac:dyDescent="0.25">
      <c r="A34" s="76"/>
      <c r="B34" s="76"/>
      <c r="C34" s="76"/>
      <c r="D34" s="76"/>
      <c r="E34" s="76"/>
      <c r="F34" s="76"/>
      <c r="G34" s="76"/>
      <c r="H34" s="76"/>
      <c r="I34" s="76"/>
      <c r="J34" s="76"/>
      <c r="K34" s="76"/>
      <c r="L34" s="76"/>
      <c r="M34" s="76"/>
      <c r="N34" s="76"/>
      <c r="O34" s="76"/>
      <c r="P34" s="76"/>
      <c r="Q34" s="76"/>
      <c r="R34" s="76"/>
      <c r="S34" s="76"/>
      <c r="T34" s="76"/>
      <c r="U34" s="76"/>
      <c r="V34" s="76"/>
      <c r="W34" s="76"/>
      <c r="X34" s="76"/>
      <c r="Y34" s="76"/>
      <c r="Z34" s="76"/>
      <c r="AA34" s="76"/>
      <c r="AB34" s="76"/>
      <c r="AC34" s="76"/>
      <c r="AD34" s="76"/>
      <c r="AE34" s="76"/>
      <c r="AF34" s="76"/>
      <c r="AG34" s="76"/>
      <c r="AH34" s="76"/>
      <c r="AI34" s="76"/>
      <c r="AJ34" s="76"/>
      <c r="AK34" s="76"/>
      <c r="AL34" s="76"/>
      <c r="AM34" s="76"/>
      <c r="AN34" s="76"/>
      <c r="AO34" s="76"/>
      <c r="AP34" s="76"/>
      <c r="AQ34" s="76"/>
      <c r="AR34" s="76"/>
      <c r="AS34" s="76"/>
      <c r="AT34" s="76"/>
      <c r="AU34" s="76"/>
      <c r="AV34" s="76"/>
      <c r="AW34" s="76"/>
      <c r="AX34" s="76"/>
      <c r="AY34" s="76"/>
      <c r="AZ34" s="76"/>
      <c r="BA34" s="76"/>
      <c r="BB34" s="76"/>
      <c r="BC34" s="76"/>
      <c r="BD34" s="76"/>
      <c r="BE34" s="76"/>
      <c r="BU34" s="76"/>
      <c r="BV34" s="84"/>
      <c r="BW34" s="84"/>
      <c r="BX34" s="84"/>
      <c r="BY34" s="84"/>
      <c r="BZ34" s="84"/>
      <c r="CA34" s="76"/>
      <c r="CB34" s="3"/>
      <c r="CC34" s="3"/>
      <c r="CD34" s="3"/>
      <c r="CE34" s="3"/>
      <c r="CF34" s="3"/>
      <c r="CG34" s="3"/>
    </row>
    <row r="35" spans="1:101" x14ac:dyDescent="0.25">
      <c r="A35" s="76"/>
      <c r="B35" s="76"/>
      <c r="C35" s="76"/>
      <c r="D35" s="76"/>
      <c r="E35" s="76"/>
      <c r="F35" s="76"/>
      <c r="G35" s="76"/>
      <c r="H35" s="76"/>
      <c r="I35" s="76"/>
      <c r="J35" s="76"/>
      <c r="K35" s="76"/>
      <c r="L35" s="76"/>
      <c r="M35" s="76"/>
      <c r="N35" s="76"/>
      <c r="O35" s="76"/>
      <c r="P35" s="76"/>
      <c r="Q35" s="76"/>
      <c r="R35" s="76"/>
      <c r="S35" s="76"/>
      <c r="T35" s="76"/>
      <c r="U35" s="76"/>
      <c r="V35" s="76"/>
      <c r="W35" s="76"/>
      <c r="X35" s="76"/>
      <c r="Y35" s="76"/>
      <c r="Z35" s="106" t="str">
        <f>CONCATENATE(Z14,Z15,Z16,Z17,Z18,Z19,Z20,Z21,Z22,Z23,Z24,Z25,Z26,Z27,Z28,Z29,Z30,Z31,Z32,Z33)</f>
        <v/>
      </c>
      <c r="AA35" s="107" t="str">
        <f t="shared" ref="AA35:BD35" si="11">CONCATENATE(AA14,AA15,AA16,AA17,AA18,AA19,AA20,AA21,AA22,AA23,AA24,AA25,AA26,AA27,AA28,AA29,AA30,AA31,AA32,AA33)</f>
        <v/>
      </c>
      <c r="AB35" s="107" t="str">
        <f t="shared" si="11"/>
        <v/>
      </c>
      <c r="AC35" s="107" t="str">
        <f t="shared" si="11"/>
        <v/>
      </c>
      <c r="AD35" s="107" t="str">
        <f t="shared" si="11"/>
        <v/>
      </c>
      <c r="AE35" s="106" t="str">
        <f t="shared" si="11"/>
        <v/>
      </c>
      <c r="AF35" s="107" t="str">
        <f t="shared" si="11"/>
        <v/>
      </c>
      <c r="AG35" s="107" t="str">
        <f t="shared" si="11"/>
        <v/>
      </c>
      <c r="AH35" s="107" t="str">
        <f t="shared" si="11"/>
        <v/>
      </c>
      <c r="AI35" s="108" t="str">
        <f t="shared" si="11"/>
        <v/>
      </c>
      <c r="AJ35" s="107" t="str">
        <f t="shared" si="11"/>
        <v/>
      </c>
      <c r="AK35" s="107" t="str">
        <f t="shared" si="11"/>
        <v/>
      </c>
      <c r="AL35" s="107" t="str">
        <f t="shared" si="11"/>
        <v/>
      </c>
      <c r="AM35" s="107" t="str">
        <f t="shared" si="11"/>
        <v/>
      </c>
      <c r="AN35" s="108" t="str">
        <f t="shared" si="11"/>
        <v/>
      </c>
      <c r="AO35" s="87"/>
      <c r="AP35" s="106" t="str">
        <f t="shared" si="11"/>
        <v/>
      </c>
      <c r="AQ35" s="107" t="str">
        <f t="shared" si="11"/>
        <v/>
      </c>
      <c r="AR35" s="107" t="str">
        <f t="shared" si="11"/>
        <v/>
      </c>
      <c r="AS35" s="107" t="str">
        <f t="shared" si="11"/>
        <v/>
      </c>
      <c r="AT35" s="107" t="str">
        <f t="shared" si="11"/>
        <v/>
      </c>
      <c r="AU35" s="106" t="str">
        <f t="shared" si="11"/>
        <v/>
      </c>
      <c r="AV35" s="107" t="str">
        <f t="shared" si="11"/>
        <v/>
      </c>
      <c r="AW35" s="107" t="str">
        <f t="shared" si="11"/>
        <v/>
      </c>
      <c r="AX35" s="107" t="str">
        <f t="shared" si="11"/>
        <v/>
      </c>
      <c r="AY35" s="108" t="str">
        <f t="shared" si="11"/>
        <v/>
      </c>
      <c r="AZ35" s="107" t="str">
        <f t="shared" si="11"/>
        <v/>
      </c>
      <c r="BA35" s="107" t="str">
        <f t="shared" si="11"/>
        <v/>
      </c>
      <c r="BB35" s="107" t="str">
        <f t="shared" si="11"/>
        <v/>
      </c>
      <c r="BC35" s="107" t="str">
        <f t="shared" si="11"/>
        <v/>
      </c>
      <c r="BD35" s="108" t="str">
        <f t="shared" si="11"/>
        <v/>
      </c>
      <c r="BE35" s="76"/>
      <c r="BU35" s="76"/>
      <c r="BV35" s="110" t="str">
        <f>CONCATENATE(BV14,BV15,BV16,BV17,BV18,BV19,BV20,BV21,BV22,BV23,BV24,BV25,BV26,BV27,BV28,BV29,BV30,BV31,BV32,BV33)</f>
        <v/>
      </c>
      <c r="BW35" s="111" t="str">
        <f t="shared" ref="BW35:BZ35" si="12">CONCATENATE(BW14,BW15,BW16,BW17,BW18,BW19,BW20,BW21,BW22,BW23,BW24,BW25,BW26,BW27,BW28,BW29,BW30,BW31,BW32,BW33)</f>
        <v/>
      </c>
      <c r="BX35" s="111" t="str">
        <f t="shared" si="12"/>
        <v/>
      </c>
      <c r="BY35" s="111" t="str">
        <f t="shared" si="12"/>
        <v/>
      </c>
      <c r="BZ35" s="112" t="str">
        <f t="shared" si="12"/>
        <v/>
      </c>
      <c r="CA35" s="76"/>
      <c r="CB35" s="91"/>
      <c r="CC35" s="91"/>
      <c r="CD35" s="91"/>
      <c r="CE35" s="91"/>
      <c r="CF35" s="91"/>
      <c r="CG35" s="91"/>
    </row>
    <row r="36" spans="1:101" x14ac:dyDescent="0.25">
      <c r="A36" s="76"/>
      <c r="B36" s="76"/>
      <c r="C36" s="76"/>
      <c r="D36" s="76"/>
      <c r="E36" s="76"/>
      <c r="F36" s="76"/>
      <c r="G36" s="76"/>
      <c r="H36" s="76"/>
      <c r="I36" s="76"/>
      <c r="J36" s="76"/>
      <c r="K36" s="76"/>
      <c r="L36" s="76"/>
      <c r="M36" s="76"/>
      <c r="N36" s="76"/>
      <c r="O36" s="76"/>
      <c r="P36" s="76"/>
      <c r="Q36" s="76"/>
      <c r="R36" s="76"/>
      <c r="S36" s="76"/>
      <c r="T36" s="76"/>
      <c r="U36" s="76"/>
      <c r="V36" s="76"/>
      <c r="W36" s="76"/>
      <c r="X36" s="76"/>
      <c r="Y36" s="76"/>
      <c r="Z36" s="76"/>
      <c r="AA36" s="76"/>
      <c r="AB36" s="76"/>
      <c r="AC36" s="76"/>
      <c r="AD36" s="76"/>
      <c r="AE36" s="76"/>
      <c r="AF36" s="76"/>
      <c r="AG36" s="76"/>
      <c r="AH36" s="76"/>
      <c r="AI36" s="76"/>
      <c r="AJ36" s="76"/>
      <c r="AK36" s="76"/>
      <c r="AL36" s="76"/>
      <c r="AM36" s="76"/>
      <c r="AN36" s="76"/>
      <c r="AO36" s="76"/>
      <c r="AP36" s="76"/>
      <c r="AQ36" s="76"/>
      <c r="AR36" s="76"/>
      <c r="AS36" s="76"/>
      <c r="AT36" s="76"/>
      <c r="AU36" s="76"/>
      <c r="AV36" s="76"/>
      <c r="AW36" s="76"/>
      <c r="AX36" s="76"/>
      <c r="AY36" s="76"/>
      <c r="AZ36" s="76"/>
      <c r="BA36" s="76"/>
      <c r="BB36" s="76"/>
      <c r="BC36" s="76"/>
      <c r="BD36" s="76"/>
      <c r="BE36" s="76"/>
      <c r="BU36" s="76"/>
      <c r="BV36" s="89"/>
      <c r="BW36" s="89"/>
      <c r="BX36" s="89"/>
      <c r="BY36" s="89"/>
      <c r="BZ36" s="89"/>
      <c r="CA36" s="76"/>
      <c r="CB36" s="89"/>
      <c r="CC36" s="89"/>
      <c r="CD36" s="89"/>
      <c r="CE36" s="89"/>
      <c r="CF36" s="89"/>
      <c r="CG36" s="89"/>
    </row>
    <row r="37" spans="1:101" x14ac:dyDescent="0.25">
      <c r="A37" s="76"/>
      <c r="B37" s="76"/>
      <c r="C37" s="76"/>
      <c r="D37" s="76"/>
      <c r="E37" s="76"/>
      <c r="F37" s="76"/>
      <c r="G37" s="76"/>
      <c r="H37" s="76"/>
      <c r="I37" s="76"/>
      <c r="J37" s="76"/>
      <c r="K37" s="76"/>
      <c r="L37" s="76"/>
      <c r="M37" s="76"/>
      <c r="N37" s="76"/>
      <c r="O37" s="76"/>
      <c r="P37" s="76"/>
      <c r="Q37" s="76"/>
      <c r="R37" s="76"/>
      <c r="S37" s="76"/>
      <c r="T37" s="76"/>
      <c r="U37" s="76"/>
      <c r="V37" s="76"/>
      <c r="W37" s="76"/>
      <c r="X37" s="76"/>
      <c r="Y37" s="76"/>
      <c r="Z37" s="76"/>
      <c r="AA37" s="76"/>
      <c r="AB37" s="76"/>
      <c r="AC37" s="115" t="s">
        <v>126</v>
      </c>
      <c r="AD37" s="101" t="str">
        <f>CONCATENATE(Z35,AA35,AB35,AC35,AD35)</f>
        <v/>
      </c>
      <c r="AE37" s="76"/>
      <c r="AF37" s="76"/>
      <c r="AG37" s="76"/>
      <c r="AH37" s="115" t="s">
        <v>127</v>
      </c>
      <c r="AI37" s="101" t="str">
        <f>CONCATENATE(AE35,AF35,AG35,AH35,AI35)</f>
        <v/>
      </c>
      <c r="AJ37" s="76"/>
      <c r="AK37" s="76"/>
      <c r="AL37" s="76"/>
      <c r="AM37" s="115" t="s">
        <v>128</v>
      </c>
      <c r="AN37" s="101" t="str">
        <f>CONCATENATE(AJ35,AK35,AL35,AM35,AN35)</f>
        <v/>
      </c>
      <c r="AO37" s="76"/>
      <c r="AP37" s="76"/>
      <c r="AQ37" s="76"/>
      <c r="AR37" s="76"/>
      <c r="AS37" s="115" t="s">
        <v>126</v>
      </c>
      <c r="AT37" s="101" t="str">
        <f>CONCATENATE(AP35,AQ35,AR35,AS35,AT35)</f>
        <v/>
      </c>
      <c r="AU37" s="76"/>
      <c r="AV37" s="76"/>
      <c r="AW37" s="76"/>
      <c r="AX37" s="115" t="s">
        <v>127</v>
      </c>
      <c r="AY37" s="101" t="str">
        <f>CONCATENATE(AU35,AV35,AW35,AX35,AY35)</f>
        <v/>
      </c>
      <c r="AZ37" s="76"/>
      <c r="BA37" s="76"/>
      <c r="BB37" s="76"/>
      <c r="BC37" s="115" t="s">
        <v>128</v>
      </c>
      <c r="BD37" s="101" t="str">
        <f>CONCATENATE(AZ35,BA35,BB35,BC35,BD35)</f>
        <v/>
      </c>
      <c r="BE37" s="76"/>
      <c r="BU37" s="76"/>
      <c r="BV37" s="89"/>
      <c r="BW37" s="89"/>
      <c r="BX37" s="89"/>
      <c r="BY37" s="115" t="s">
        <v>128</v>
      </c>
      <c r="BZ37" s="101" t="str">
        <f>CONCATENATE(BV35,BW35,BX35,BY35,BZ35)</f>
        <v/>
      </c>
      <c r="CA37" s="76"/>
      <c r="CB37" s="89"/>
      <c r="CC37" s="89"/>
      <c r="CD37" s="89"/>
      <c r="CE37" s="89"/>
      <c r="CF37" s="89"/>
      <c r="CG37" s="89"/>
    </row>
    <row r="38" spans="1:101" x14ac:dyDescent="0.25">
      <c r="A38" s="76"/>
      <c r="B38" s="76"/>
      <c r="C38" s="76"/>
      <c r="D38" s="76"/>
      <c r="E38" s="76"/>
      <c r="F38" s="76"/>
      <c r="G38" s="76"/>
      <c r="H38" s="76"/>
      <c r="I38" s="76"/>
      <c r="J38" s="76"/>
      <c r="K38" s="76"/>
      <c r="L38" s="76"/>
      <c r="M38" s="76"/>
      <c r="N38" s="76"/>
      <c r="O38" s="76"/>
      <c r="P38" s="76"/>
      <c r="Q38" s="76"/>
      <c r="R38" s="76"/>
      <c r="S38" s="76"/>
      <c r="T38" s="76"/>
      <c r="U38" s="76"/>
      <c r="V38" s="76"/>
      <c r="W38" s="76"/>
      <c r="X38" s="76"/>
      <c r="Y38" s="76"/>
      <c r="Z38" s="76"/>
      <c r="AA38" s="76"/>
      <c r="AB38" s="76"/>
      <c r="AC38" s="76"/>
      <c r="AD38" s="76"/>
      <c r="AE38" s="76"/>
      <c r="AF38" s="76"/>
      <c r="AG38" s="76"/>
      <c r="AH38" s="76"/>
      <c r="AI38" s="76"/>
      <c r="AJ38" s="76"/>
      <c r="AK38" s="76"/>
      <c r="AL38" s="76"/>
      <c r="AM38" s="76"/>
      <c r="AN38" s="76"/>
      <c r="AO38" s="76"/>
      <c r="AP38" s="76"/>
      <c r="AQ38" s="76"/>
      <c r="AR38" s="76"/>
      <c r="AS38" s="76"/>
      <c r="AT38" s="76"/>
      <c r="AU38" s="76"/>
      <c r="AV38" s="76"/>
      <c r="AW38" s="76"/>
      <c r="AX38" s="76"/>
      <c r="AY38" s="76"/>
      <c r="AZ38" s="76"/>
      <c r="BA38" s="76"/>
      <c r="BB38" s="76"/>
      <c r="BC38" s="76"/>
      <c r="BD38" s="76"/>
      <c r="BE38" s="76"/>
      <c r="BF38" s="76"/>
      <c r="BG38" s="76"/>
      <c r="BH38" s="76"/>
      <c r="BI38" s="76"/>
      <c r="BJ38" s="76"/>
      <c r="BK38" s="76"/>
      <c r="BL38" s="76"/>
      <c r="BM38" s="76"/>
      <c r="BN38" s="76"/>
      <c r="BO38" s="76"/>
      <c r="BP38" s="76"/>
      <c r="BQ38" s="76"/>
      <c r="BR38" s="76"/>
      <c r="BS38" s="76"/>
      <c r="BT38" s="76"/>
      <c r="BU38" s="76"/>
      <c r="BV38" s="76"/>
      <c r="BW38" s="76"/>
      <c r="BX38" s="76"/>
      <c r="BY38" s="76"/>
      <c r="BZ38" s="76"/>
      <c r="CA38" s="76"/>
    </row>
    <row r="39" spans="1:101" x14ac:dyDescent="0.25">
      <c r="B39" s="66" t="s">
        <v>138</v>
      </c>
    </row>
    <row r="40" spans="1:101" x14ac:dyDescent="0.25">
      <c r="B40" s="67" t="s">
        <v>220</v>
      </c>
      <c r="BF40" s="76"/>
      <c r="BG40" s="76"/>
      <c r="BH40" s="83" t="s">
        <v>131</v>
      </c>
      <c r="BI40" s="84"/>
      <c r="BJ40" s="84"/>
      <c r="BK40" s="84"/>
      <c r="BL40" s="84"/>
      <c r="BM40" s="85"/>
      <c r="BN40" s="97"/>
      <c r="BO40" s="83" t="s">
        <v>132</v>
      </c>
      <c r="BP40" s="84"/>
      <c r="BQ40" s="84"/>
      <c r="BR40" s="84"/>
      <c r="BS40" s="84"/>
      <c r="BT40" s="85"/>
      <c r="CH40" t="s">
        <v>304</v>
      </c>
      <c r="CI40" s="3" t="s">
        <v>272</v>
      </c>
      <c r="CJ40" s="52">
        <v>1</v>
      </c>
      <c r="CK40" s="52">
        <v>1</v>
      </c>
    </row>
    <row r="41" spans="1:101" x14ac:dyDescent="0.25">
      <c r="B41" s="68" t="str">
        <f>CONCATENATE('5 Checks'!AD37,'5 Checks'!AI37,'5 Checks'!AN37)</f>
        <v/>
      </c>
      <c r="BF41" s="76"/>
      <c r="BG41" s="76"/>
      <c r="BH41" s="86"/>
      <c r="BI41" s="89"/>
      <c r="BJ41" s="87"/>
      <c r="BK41" s="89"/>
      <c r="BL41" s="87"/>
      <c r="BM41" s="90"/>
      <c r="BN41" s="89"/>
      <c r="BO41" s="86"/>
      <c r="BP41" s="89"/>
      <c r="BQ41" s="87"/>
      <c r="BR41" s="89"/>
      <c r="BS41" s="87"/>
      <c r="BT41" s="90"/>
      <c r="CB41" s="117"/>
      <c r="CC41" s="3"/>
      <c r="CD41" s="117"/>
      <c r="CE41" s="3"/>
      <c r="CF41" s="117"/>
      <c r="CI41" t="s">
        <v>271</v>
      </c>
      <c r="CJ41" s="236">
        <v>70</v>
      </c>
      <c r="CK41" s="236">
        <v>25</v>
      </c>
    </row>
    <row r="42" spans="1:101" ht="15" customHeight="1" x14ac:dyDescent="0.25">
      <c r="B42" s="67" t="s">
        <v>222</v>
      </c>
      <c r="BF42" s="76"/>
      <c r="BG42" s="76"/>
      <c r="BH42" s="104"/>
      <c r="BI42" s="93" t="s">
        <v>377</v>
      </c>
      <c r="BJ42" s="93"/>
      <c r="BK42" s="93" t="s">
        <v>133</v>
      </c>
      <c r="BL42" s="93"/>
      <c r="BM42" s="95" t="s">
        <v>381</v>
      </c>
      <c r="BN42" s="944"/>
      <c r="BO42" s="104"/>
      <c r="BP42" s="93" t="s">
        <v>377</v>
      </c>
      <c r="BQ42" s="93"/>
      <c r="BR42" s="93" t="s">
        <v>133</v>
      </c>
      <c r="BS42" s="93"/>
      <c r="BT42" s="95" t="s">
        <v>381</v>
      </c>
      <c r="CH42" s="236">
        <v>100</v>
      </c>
      <c r="CI42">
        <f>IF(SUM('5 Planning'!D14:G16,'5 Planning'!I14:L16)&gt;0,ROUND(SUM('5 Planning'!N14:Q16)/SUM('5 Planning'!D14:G16,'5 Planning'!I14:L16),4)*100,0)</f>
        <v>0</v>
      </c>
      <c r="CJ42" s="52" t="str">
        <f>IF(AND(CJ40=1,SUM('5 Planning'!$D$14:$G$16,'5 Planning'!$I$14:$L$16)&gt;=$CH42,$CI42&gt;=CJ41),"Section B (New entrants) is "&amp;$CI42&amp;"% of Section A (All years); ","")</f>
        <v/>
      </c>
      <c r="CK42" s="52" t="str">
        <f>IF(AND(CK40=1,SUM('5 Planning'!$D$14:$G$16,'5 Planning'!$I$14:$L$16)&gt;=$CH42,$CI42&lt;=CK41),"Section B (New entrants) is "&amp;$CI42&amp;"% of Section A (All years); ","")</f>
        <v/>
      </c>
      <c r="CL42" s="52" t="str">
        <f>IF(OR(CJ42&lt;&gt;"",CK42&lt;&gt;""),"Warning","")</f>
        <v/>
      </c>
    </row>
    <row r="43" spans="1:101" x14ac:dyDescent="0.25">
      <c r="B43" s="68" t="str">
        <f>CONCATENATE('5 Checks'!AT37,'5 Checks'!AY37,'5 Checks'!BD37)</f>
        <v/>
      </c>
      <c r="BF43" s="76" t="s">
        <v>130</v>
      </c>
      <c r="BG43" s="76" t="s">
        <v>14</v>
      </c>
      <c r="BH43" s="947" t="str">
        <f>IF(AND($BF$3=1,SUM('5 Planning'!D14:E16)&lt;&gt;BI43),CONCATENATE(F$12,", ",$B$16,", ",$C$16," (Tables 1+2 total = ",BI43,"); "),"")</f>
        <v/>
      </c>
      <c r="BI43" s="96">
        <f>SUM('1 Full-time'!D64,'1 Full-time'!D69)+SUM('2 Sandwich'!D14)</f>
        <v>0</v>
      </c>
      <c r="BJ43" s="947" t="str">
        <f>IF(AND($BF$3=1,SUM('5 Planning'!F14:G16)&lt;&gt;BK43),CONCATENATE(H$12,", ",$B$16,", ",$C$16,", (Tables 1+2 total = ",BK43,"); "),"")</f>
        <v/>
      </c>
      <c r="BK43" s="96">
        <f>SUM('1 Full-time'!E64,'1 Full-time'!E69)+SUM('2 Sandwich'!E14)</f>
        <v>0</v>
      </c>
      <c r="BL43" s="947" t="str">
        <f>IF(AND($BF$3=1,SUM('5 Planning'!H14:H16)&lt;&gt;BM43),CONCATENATE(I$12,", ",$B$16,", ",$C$16,", (Tables 1+2 total = ",BM43,"); "),"")</f>
        <v/>
      </c>
      <c r="BM43" s="96">
        <f>SUM('1 Full-time'!F64,'1 Full-time'!F69)+SUM('2 Sandwich'!F14)</f>
        <v>0</v>
      </c>
      <c r="BN43" s="98"/>
      <c r="BO43" s="947" t="str">
        <f>IF(AND($BF$3=1,SUM('5 Planning'!I14:J16)&lt;&gt;BP43),CONCATENATE(K$12,", ",$B$16,", ",$C$16," (Tables 1+2 total = ",BP43,"); "),"")</f>
        <v/>
      </c>
      <c r="BP43" s="96">
        <f>SUM('1 Full-time'!G64,'1 Full-time'!G69)+SUM('2 Sandwich'!G14)</f>
        <v>0</v>
      </c>
      <c r="BQ43" s="947" t="str">
        <f>IF(AND($BF$3=1,SUM('5 Planning'!K14:L16)&lt;&gt;BR43),CONCATENATE(M$12,", ",$B$16,", ",$C$16,", (Tables 1+2 total = ",BR43,"); "),"")</f>
        <v/>
      </c>
      <c r="BR43" s="96">
        <f>SUM('1 Full-time'!H64,'1 Full-time'!H69)+SUM('2 Sandwich'!H14)</f>
        <v>0</v>
      </c>
      <c r="BS43" s="947" t="str">
        <f>IF(AND($BF$3=1,SUM('5 Planning'!M14:M16)&lt;&gt;BT43),CONCATENATE(N$12,", ",$B$16,", ",$C$16,", (Tables 1+2 total = ",BT43,"); "),"")</f>
        <v/>
      </c>
      <c r="BT43" s="96">
        <f>SUM('1 Full-time'!I64,'1 Full-time'!I69)+SUM('2 Sandwich'!I14)</f>
        <v>0</v>
      </c>
      <c r="CH43" t="s">
        <v>305</v>
      </c>
      <c r="CI43" s="3" t="s">
        <v>273</v>
      </c>
      <c r="CJ43" s="3"/>
      <c r="CK43" s="235">
        <v>1</v>
      </c>
    </row>
    <row r="44" spans="1:101" x14ac:dyDescent="0.25">
      <c r="B44" s="67" t="s">
        <v>135</v>
      </c>
      <c r="BF44" s="76" t="s">
        <v>130</v>
      </c>
      <c r="BG44" s="76" t="str">
        <f>'5 Planning'!B17</f>
        <v>PGT (UG fee)</v>
      </c>
      <c r="BH44" s="948" t="str">
        <f>IF(AND($BF$3=1,SUM('5 Planning'!D17:E18)&lt;&gt;BI44),CONCATENATE(F$12,", ",$B$17,", ",$C$17," (Tables 1+2 total = ",BI44,"); "),"")</f>
        <v/>
      </c>
      <c r="BI44" s="98">
        <f>SUM('1 Full-time'!D65,'1 Full-time'!D70)+SUM('2 Sandwich'!D15)</f>
        <v>0</v>
      </c>
      <c r="BJ44" s="948" t="str">
        <f>IF(AND($BF$3=1,SUM('5 Planning'!F17:G18)&lt;&gt;BK44),CONCATENATE(H$12,", ",$B$17,", ",$C$17," (Tables 1+2 total = ",BK44,"); "),"")</f>
        <v/>
      </c>
      <c r="BK44" s="98">
        <f>SUM('1 Full-time'!E65,'1 Full-time'!E70)+SUM('2 Sandwich'!E15)</f>
        <v>0</v>
      </c>
      <c r="BL44" s="948" t="str">
        <f>IF(AND($BF$3=1,SUM('5 Planning'!H17:H18)&lt;&gt;BM44),CONCATENATE(I$12,", ",$B$17,", ",$C$17," (Tables 1+2 total = ",BM44,"); "),"")</f>
        <v/>
      </c>
      <c r="BM44" s="98">
        <f>SUM('1 Full-time'!F65,'1 Full-time'!F70)+SUM('2 Sandwich'!F15)</f>
        <v>0</v>
      </c>
      <c r="BN44" s="98"/>
      <c r="BO44" s="948" t="str">
        <f>IF(AND($BF$3=1,SUM('5 Planning'!I17:J18)&lt;&gt;BP44),CONCATENATE(K$12,", ",$B$17,", ",$C$17," (Tables 1+2 total = ",BP44,"); "),"")</f>
        <v/>
      </c>
      <c r="BP44" s="98">
        <f>SUM('1 Full-time'!G65,'1 Full-time'!G70)+SUM('2 Sandwich'!G15)</f>
        <v>0</v>
      </c>
      <c r="BQ44" s="948" t="str">
        <f>IF(AND($BF$3=1,SUM('5 Planning'!K17:L18)&lt;&gt;BR44),CONCATENATE(M$12,", ",$B$17,", ",$C$17," (Tables 1+2 total = ",BR44,"); "),"")</f>
        <v/>
      </c>
      <c r="BR44" s="98">
        <f>SUM('1 Full-time'!H65,'1 Full-time'!H70)+SUM('2 Sandwich'!H15)</f>
        <v>0</v>
      </c>
      <c r="BS44" s="948" t="str">
        <f>IF(AND($BF$3=1,SUM('5 Planning'!M17:M18)&lt;&gt;BT44),CONCATENATE(N$12,", ",$B$17,", ",$C$17," (Tables 1+2 total = ",BT44,"); "),"")</f>
        <v/>
      </c>
      <c r="BT44" s="98">
        <f>SUM('1 Full-time'!I65,'1 Full-time'!I70)+SUM('2 Sandwich'!I15)</f>
        <v>0</v>
      </c>
      <c r="CI44" t="s">
        <v>271</v>
      </c>
      <c r="CK44" s="236">
        <v>50</v>
      </c>
    </row>
    <row r="45" spans="1:101" x14ac:dyDescent="0.25">
      <c r="B45" s="68" t="str">
        <f>'5 Checks'!BM60</f>
        <v/>
      </c>
      <c r="BF45" s="76" t="s">
        <v>130</v>
      </c>
      <c r="BG45" s="76" t="str">
        <f>'5 Planning'!B19</f>
        <v>PGT (Masters' loan)</v>
      </c>
      <c r="BH45" s="948" t="str">
        <f>IF(AND($BF$3=1,SUM('5 Planning'!D19:E20)&lt;&gt;BI45),CONCATENATE(F$12,", ",$B$20,", ",$C$20," (Tables 1+2 total = ",BI45,"); "),"")</f>
        <v/>
      </c>
      <c r="BI45" s="98">
        <f>SUM('1 Full-time'!D66,'1 Full-time'!D71)+SUM('2 Sandwich'!D16)</f>
        <v>0</v>
      </c>
      <c r="BJ45" s="948" t="str">
        <f>IF(AND($BF$3=1,SUM('5 Planning'!F19:G20)&lt;&gt;BK45),CONCATENATE(H$12,", ",$B$20,", ",$C$20," (Tables 1+2 total = ",BK45,"); "),"")</f>
        <v/>
      </c>
      <c r="BK45" s="98">
        <f>SUM('1 Full-time'!E66,'1 Full-time'!E71)+SUM('2 Sandwich'!E16)</f>
        <v>0</v>
      </c>
      <c r="BL45" s="948" t="str">
        <f>IF(AND($BF$3=1,SUM('5 Planning'!H19:H20)&lt;&gt;BM45),CONCATENATE(I$12,", ",$B$20,", ",$C$20," (Tables 1+2 total = ",BM45,"); "),"")</f>
        <v/>
      </c>
      <c r="BM45" s="98">
        <f>SUM('1 Full-time'!F66,'1 Full-time'!F71)+SUM('2 Sandwich'!F16)</f>
        <v>0</v>
      </c>
      <c r="BN45" s="98"/>
      <c r="BO45" s="948" t="str">
        <f>IF(AND($BF$3=1,SUM('5 Planning'!I19:J20)&lt;&gt;BP45),CONCATENATE(K$12,", ",$B$20,", ",$C$20," (Tables 1+2 total = ",BP45,"); "),"")</f>
        <v/>
      </c>
      <c r="BP45" s="98">
        <f>SUM('1 Full-time'!G66,'1 Full-time'!G71)+SUM('2 Sandwich'!G16)</f>
        <v>0</v>
      </c>
      <c r="BQ45" s="948" t="str">
        <f>IF(AND($BF$3=1,SUM('5 Planning'!K19:L20)&lt;&gt;BR45),CONCATENATE(M$12,", ",$B$20,", ",$C$20," (Tables 1+2 total = ",BR45,"); "),"")</f>
        <v/>
      </c>
      <c r="BR45" s="98">
        <f>SUM('1 Full-time'!H66,'1 Full-time'!H71)+SUM('2 Sandwich'!H16)</f>
        <v>0</v>
      </c>
      <c r="BS45" s="948" t="str">
        <f>IF(AND($BF$3=1,SUM('5 Planning'!M19:M20)&lt;&gt;BT45),CONCATENATE(N$12,", ",$B$20,", ",$C$20," (Tables 1+2 total = ",BT45,"); "),"")</f>
        <v/>
      </c>
      <c r="BT45" s="98">
        <f>SUM('1 Full-time'!I66,'1 Full-time'!I71)+SUM('2 Sandwich'!I16)</f>
        <v>0</v>
      </c>
      <c r="CH45" s="236">
        <v>100</v>
      </c>
      <c r="CI45">
        <f>IF(SUM('5 Planning'!D17:G22,'5 Planning'!I17:L22)&gt;0,ROUND(SUM('5 Planning'!N17:Q22)/SUM('5 Planning'!D17:G22,'5 Planning'!I17:L22),4)*100,0)</f>
        <v>0</v>
      </c>
      <c r="CK45" s="52" t="str">
        <f>IF(AND(CK43=1,SUM('5 Planning'!$D$17:$G$22,'5 Planning'!$I$17:$L$22)&gt;=$CH45,$CI45&lt;=CK44),"Section B (New entrants) is "&amp;$CI45&amp;"% of Section A (All years); ","")</f>
        <v/>
      </c>
      <c r="CL45" s="52" t="str">
        <f>IF(OR(CJ45&lt;&gt;"",CK45&lt;&gt;""),"Warning","")</f>
        <v/>
      </c>
    </row>
    <row r="46" spans="1:101" x14ac:dyDescent="0.25">
      <c r="B46" s="67" t="s">
        <v>136</v>
      </c>
      <c r="BF46" s="76" t="s">
        <v>130</v>
      </c>
      <c r="BG46" s="76" t="str">
        <f>'5 Planning'!B21</f>
        <v>PGT (Other)</v>
      </c>
      <c r="BH46" s="948" t="str">
        <f>IF(AND($BF$3=1,SUM('5 Planning'!D21:E22)&lt;&gt;BI46),CONCATENATE(F$12,", ",$B$22,", ",$C$22," (Tables 1+2 total = ",BI46,"); "),"")</f>
        <v/>
      </c>
      <c r="BI46" s="98">
        <f>SUM('1 Full-time'!D67,'1 Full-time'!D72)+SUM('2 Sandwich'!D17)</f>
        <v>0</v>
      </c>
      <c r="BJ46" s="948" t="str">
        <f>IF(AND($BF$3=1,SUM('5 Planning'!F21:G22)&lt;&gt;BK46),CONCATENATE(H$12,", ",$B$22,", ",$C$22," (Tables 1+2 total = ",BK46,"); "),"")</f>
        <v/>
      </c>
      <c r="BK46" s="98">
        <f>SUM('1 Full-time'!E67,'1 Full-time'!E72)+SUM('2 Sandwich'!E17)</f>
        <v>0</v>
      </c>
      <c r="BL46" s="948" t="str">
        <f>IF(AND($BF$3=1,SUM('5 Planning'!H21:H22)&lt;&gt;BM46),CONCATENATE(I$12,", ",$B$22,", ",$C$22," (Tables 1+2 total = ",BM46,"); "),"")</f>
        <v/>
      </c>
      <c r="BM46" s="98">
        <f>SUM('1 Full-time'!F67,'1 Full-time'!F72)+SUM('2 Sandwich'!F17)</f>
        <v>0</v>
      </c>
      <c r="BN46" s="98"/>
      <c r="BO46" s="948" t="str">
        <f>IF(AND($BF$3=1,SUM('5 Planning'!I21:J22)&lt;&gt;BP46),CONCATENATE(K$12,", ",$B$22,", ",$C$22," (Tables 1+2 total = ",BP46,"); "),"")</f>
        <v/>
      </c>
      <c r="BP46" s="98">
        <f>SUM('1 Full-time'!G67,'1 Full-time'!G72)+SUM('2 Sandwich'!G17)</f>
        <v>0</v>
      </c>
      <c r="BQ46" s="948" t="str">
        <f>IF(AND($BF$3=1,SUM('5 Planning'!K21:L22)&lt;&gt;BR46),CONCATENATE(M$12,", ",$B$22,", ",$C$22," (Tables 1+2 total = ",BR46,"); "),"")</f>
        <v/>
      </c>
      <c r="BR46" s="98">
        <f>SUM('1 Full-time'!H67,'1 Full-time'!H72)+SUM('2 Sandwich'!H17)</f>
        <v>0</v>
      </c>
      <c r="BS46" s="948" t="str">
        <f>IF(AND($BF$3=1,SUM('5 Planning'!M21:M22)&lt;&gt;BT46),CONCATENATE(N$12,", ",$B$22,", ",$C$22," (Tables 1+2 total = ",BT46,"); "),"")</f>
        <v/>
      </c>
      <c r="BT46" s="98">
        <f>SUM('1 Full-time'!I67,'1 Full-time'!I72)+SUM('2 Sandwich'!I17)</f>
        <v>0</v>
      </c>
    </row>
    <row r="47" spans="1:101" x14ac:dyDescent="0.25">
      <c r="B47" s="68" t="str">
        <f>'5 Checks'!BT60</f>
        <v/>
      </c>
      <c r="BF47" s="76" t="s">
        <v>130</v>
      </c>
      <c r="BG47" s="76" t="str">
        <f>'5 Planning'!B23</f>
        <v>PGR</v>
      </c>
      <c r="BH47" s="99"/>
      <c r="BI47" s="99"/>
      <c r="BJ47" s="949" t="str">
        <f>IF(AND($BF$3=1,SUM('5 Planning'!F23:G23)&lt;&gt;BK47),CONCATENATE(H$12,", ",$B$23,", ",$C$23," (Table 1 total = ",BK47,"); "),"")</f>
        <v/>
      </c>
      <c r="BK47" s="100">
        <f>SUM('1 Full-time'!E68,'1 Full-time'!E73)</f>
        <v>0</v>
      </c>
      <c r="BL47" s="949" t="str">
        <f>IF(AND($BF$3=1,'5 Planning'!H23&lt;&gt;BM47),CONCATENATE(I$12,", ",$B$23,", ",$C$23," (Table 1 total = ",BM47,"); "),"")</f>
        <v/>
      </c>
      <c r="BM47" s="100">
        <f>SUM('1 Full-time'!F68,'1 Full-time'!F73)</f>
        <v>0</v>
      </c>
      <c r="BN47" s="945"/>
      <c r="BO47" s="99"/>
      <c r="BP47" s="99"/>
      <c r="BQ47" s="949" t="str">
        <f>IF(AND($BF$3=1,SUM('5 Planning'!K23:L23)&lt;&gt;BR47),CONCATENATE(M$12,", ",$B$23,", ",$C$23," (Table 1 total = ",BR47,"); "),"")</f>
        <v/>
      </c>
      <c r="BR47" s="100">
        <f>SUM('1 Full-time'!H68,'1 Full-time'!H73)</f>
        <v>0</v>
      </c>
      <c r="BS47" s="949" t="str">
        <f>IF(AND($BF$3=1,'5 Planning'!M23&lt;&gt;BT47),CONCATENATE(N$12,", ",$B$23,", ",$C$23," (Table 1 total = ",BT47,"); "),"")</f>
        <v/>
      </c>
      <c r="BT47" s="100">
        <f>SUM('1 Full-time'!I68,'1 Full-time'!I73)</f>
        <v>0</v>
      </c>
    </row>
    <row r="48" spans="1:101" x14ac:dyDescent="0.25">
      <c r="B48" s="67" t="s">
        <v>137</v>
      </c>
      <c r="BF48" s="76"/>
      <c r="BG48" s="76"/>
      <c r="BH48" s="101" t="str">
        <f>CONCATENATE(BH43,BH44,BH45,BH46)</f>
        <v/>
      </c>
      <c r="BI48" s="102"/>
      <c r="BJ48" s="101" t="str">
        <f>CONCATENATE(BJ43,BJ44,BJ45,BJ46,BJ47)</f>
        <v/>
      </c>
      <c r="BK48" s="102"/>
      <c r="BL48" s="101" t="str">
        <f>CONCATENATE(BL43,BL44,BL45,BL46,BL47)</f>
        <v/>
      </c>
      <c r="BM48" s="102"/>
      <c r="BN48" s="98"/>
      <c r="BO48" s="108" t="str">
        <f>CONCATENATE(BO43,BO44,BO45,BO46)</f>
        <v/>
      </c>
      <c r="BP48" s="102"/>
      <c r="BQ48" s="101" t="str">
        <f>CONCATENATE(BQ43,BQ44,BQ45,BQ46,BQ47)</f>
        <v/>
      </c>
      <c r="BR48" s="102"/>
      <c r="BS48" s="101" t="str">
        <f>CONCATENATE(BS43,BS44,BS45,BS46,BS47)</f>
        <v/>
      </c>
      <c r="BT48" s="103"/>
      <c r="CH48" t="s">
        <v>306</v>
      </c>
      <c r="CI48" s="3" t="s">
        <v>274</v>
      </c>
      <c r="CJ48" s="52">
        <v>1</v>
      </c>
      <c r="CK48" s="52">
        <v>1</v>
      </c>
    </row>
    <row r="49" spans="2:90" x14ac:dyDescent="0.25">
      <c r="B49" s="68" t="str">
        <f>'5 Checks'!BZ37</f>
        <v/>
      </c>
      <c r="BF49" s="76"/>
      <c r="BG49" s="76"/>
      <c r="BH49" s="86"/>
      <c r="BI49" s="89"/>
      <c r="BJ49" s="87"/>
      <c r="BK49" s="89"/>
      <c r="BL49" s="87"/>
      <c r="BM49" s="89"/>
      <c r="BN49" s="97"/>
      <c r="BO49" s="87"/>
      <c r="BP49" s="89"/>
      <c r="BQ49" s="87"/>
      <c r="BR49" s="89"/>
      <c r="BS49" s="87"/>
      <c r="BT49" s="90"/>
      <c r="CI49" t="s">
        <v>271</v>
      </c>
      <c r="CJ49" s="236">
        <v>70</v>
      </c>
      <c r="CK49" s="236">
        <v>15</v>
      </c>
    </row>
    <row r="50" spans="2:90" x14ac:dyDescent="0.25">
      <c r="B50" s="67"/>
      <c r="BH50" s="40"/>
      <c r="BN50" s="946"/>
      <c r="BO50" s="3"/>
      <c r="BT50" s="41"/>
      <c r="CH50" s="236">
        <v>100</v>
      </c>
      <c r="CI50">
        <f>IF(SUM('5 Planning'!D24:G26,'5 Planning'!I24:L26)&gt;0,ROUND(SUM('5 Planning'!N24:Q26)/SUM('5 Planning'!D24:G26,'5 Planning'!I24:L26),4)*100,0)</f>
        <v>0</v>
      </c>
      <c r="CJ50" s="52" t="str">
        <f>IF(AND(CJ48=1,SUM('5 Planning'!$D$24:$G$26,'5 Planning'!$I$24:$L$26)&gt;=$CH50,$CI50&gt;=CJ49),"Section B (New entrants) is "&amp;$CI50&amp;"% of Section A (All years); ","")</f>
        <v/>
      </c>
      <c r="CK50" s="52" t="str">
        <f>IF(AND(CK48=1,SUM('5 Planning'!$D$24:$G$26,'5 Planning'!$I$24:$L$26)&gt;=$CH50,$CI50&lt;=CK49),"Section B (New entrants) is "&amp;$CI50&amp;"% of Section A (All years); ","")</f>
        <v/>
      </c>
      <c r="CL50" s="52" t="str">
        <f>IF(OR(CJ50&lt;&gt;"",CK50&lt;&gt;""),"Warning","")</f>
        <v/>
      </c>
    </row>
    <row r="51" spans="2:90" ht="15" customHeight="1" x14ac:dyDescent="0.25">
      <c r="B51" s="66" t="s">
        <v>139</v>
      </c>
      <c r="BF51" s="76"/>
      <c r="BG51" s="76"/>
      <c r="BH51" s="104"/>
      <c r="BI51" s="93" t="s">
        <v>378</v>
      </c>
      <c r="BJ51" s="93"/>
      <c r="BK51" s="93" t="s">
        <v>134</v>
      </c>
      <c r="BL51" s="93"/>
      <c r="BM51" s="93" t="s">
        <v>382</v>
      </c>
      <c r="BN51" s="944"/>
      <c r="BO51" s="93"/>
      <c r="BP51" s="93" t="s">
        <v>378</v>
      </c>
      <c r="BQ51" s="93"/>
      <c r="BR51" s="93" t="s">
        <v>134</v>
      </c>
      <c r="BS51" s="93"/>
      <c r="BT51" s="95" t="s">
        <v>382</v>
      </c>
      <c r="CH51" t="s">
        <v>307</v>
      </c>
      <c r="CI51" s="3" t="s">
        <v>275</v>
      </c>
      <c r="CJ51" s="52">
        <v>1</v>
      </c>
      <c r="CK51" s="52">
        <v>1</v>
      </c>
    </row>
    <row r="52" spans="2:90" x14ac:dyDescent="0.25">
      <c r="B52" s="67" t="s">
        <v>140</v>
      </c>
      <c r="BF52" s="76" t="s">
        <v>73</v>
      </c>
      <c r="BG52" s="76" t="s">
        <v>14</v>
      </c>
      <c r="BH52" s="947" t="str">
        <f>IF(AND($BF$3=1,SUM('5 Planning'!D24:E26)&lt;&gt;BI52),CONCATENATE(F$12,", ",$B$26,", ",$C$26," (Table 3 total = ",BI52,"); "),"")</f>
        <v/>
      </c>
      <c r="BI52" s="96">
        <f>SUM('3 Part-time'!D64,'3 Part-time'!D69)</f>
        <v>0</v>
      </c>
      <c r="BJ52" s="947" t="str">
        <f>IF(AND($BF$3=1,SUM('5 Planning'!F24:G26)&lt;&gt;BK52),CONCATENATE(H$12,", ",$B$26,", ",$C$26,", (Table 3 total = ",BK52,"); "),"")</f>
        <v/>
      </c>
      <c r="BK52" s="96">
        <f>SUM('3 Part-time'!E64,'3 Part-time'!E69)</f>
        <v>0</v>
      </c>
      <c r="BL52" s="947" t="str">
        <f>IF(AND($BF$3=1,SUM('5 Planning'!H24:H26)&lt;&gt;BM52),CONCATENATE(I$12,", ",$B$26,", ",$C$26,", (Table 3 total = ",BM52,"); "),"")</f>
        <v/>
      </c>
      <c r="BM52" s="96">
        <f>SUM('3 Part-time'!F64,'3 Part-time'!F69)</f>
        <v>0</v>
      </c>
      <c r="BN52" s="98"/>
      <c r="BO52" s="947" t="str">
        <f>IF(AND($BF$3=1,SUM('5 Planning'!I24:J26)&lt;&gt;BP52),CONCATENATE(K$12,", ",$B$26,", ",$C$26," (Table 3 total = ",BP52,"); "),"")</f>
        <v/>
      </c>
      <c r="BP52" s="96">
        <f>SUM('3 Part-time'!G64,'3 Part-time'!G69)</f>
        <v>0</v>
      </c>
      <c r="BQ52" s="947" t="str">
        <f>IF(AND($BF$3=1,SUM('5 Planning'!K24:L26)&lt;&gt;BR52),CONCATENATE(M$12,", ",$B$26,", ",$C$26,", (Table 3 total = ",BR52,"); "),"")</f>
        <v/>
      </c>
      <c r="BR52" s="96">
        <f>SUM('3 Part-time'!H64,'3 Part-time'!H69)</f>
        <v>0</v>
      </c>
      <c r="BS52" s="947" t="str">
        <f>IF(AND($BF$3=1,SUM('5 Planning'!M24:M26)&lt;&gt;BT52),CONCATENATE(N$12,", ",$B$26,", ",$C$26,", (Table 3 total = ",BT52,"); "),"")</f>
        <v/>
      </c>
      <c r="BT52" s="96">
        <f>SUM('3 Part-time'!I64,'3 Part-time'!I69)</f>
        <v>0</v>
      </c>
      <c r="CI52" t="s">
        <v>271</v>
      </c>
      <c r="CJ52" s="236">
        <v>70</v>
      </c>
      <c r="CK52" s="236">
        <v>25</v>
      </c>
    </row>
    <row r="53" spans="2:90" x14ac:dyDescent="0.25">
      <c r="B53" s="68" t="str">
        <f>CB14</f>
        <v/>
      </c>
      <c r="BF53" s="76" t="s">
        <v>73</v>
      </c>
      <c r="BG53" s="76" t="str">
        <f>'5 Planning'!B27</f>
        <v>PGT (UG fee)</v>
      </c>
      <c r="BH53" s="948" t="str">
        <f>IF(AND($BF$3=1,SUM('5 Planning'!D27:E28)&lt;&gt;BI53),CONCATENATE(F$12,", ",$B$27,", ",$C$27," (Table 3 total = ",BI53,"); "),"")</f>
        <v/>
      </c>
      <c r="BI53" s="98">
        <f>SUM('3 Part-time'!D65,'3 Part-time'!D70)</f>
        <v>0</v>
      </c>
      <c r="BJ53" s="948" t="str">
        <f>IF(AND($BF$3=1,SUM('5 Planning'!F27:G28)&lt;&gt;BK53),CONCATENATE(H$12,", ",$B$27,", ",$C$27," (Table 3 total = ",BK53,"); "),"")</f>
        <v/>
      </c>
      <c r="BK53" s="98">
        <f>SUM('3 Part-time'!E65,'3 Part-time'!E70)</f>
        <v>0</v>
      </c>
      <c r="BL53" s="948" t="str">
        <f>IF(AND($BF$3=1,SUM('5 Planning'!H27:H28)&lt;&gt;BM53),CONCATENATE(I$12,", ",$B$27,", ",$C$27," (Table 3 total = ",BM53,"); "),"")</f>
        <v/>
      </c>
      <c r="BM53" s="98">
        <f>SUM('3 Part-time'!F65,'3 Part-time'!F70)</f>
        <v>0</v>
      </c>
      <c r="BN53" s="98"/>
      <c r="BO53" s="948" t="str">
        <f>IF(AND($BF$3=1,SUM('5 Planning'!I27:J28)&lt;&gt;BP53),CONCATENATE(K$12,", ",$B$27,", ",$C$27," (Table 3 total = ",BP53,"); "),"")</f>
        <v/>
      </c>
      <c r="BP53" s="98">
        <f>SUM('3 Part-time'!G65,'3 Part-time'!G70)</f>
        <v>0</v>
      </c>
      <c r="BQ53" s="948" t="str">
        <f>IF(AND($BF$3=1,SUM('5 Planning'!K27:L28)&lt;&gt;BR53),CONCATENATE(M$12,", ",$B$27,", ",$C$27," (Table 3 total = ",BR53,"); "),"")</f>
        <v/>
      </c>
      <c r="BR53" s="98">
        <f>SUM('3 Part-time'!H65,'3 Part-time'!H70)</f>
        <v>0</v>
      </c>
      <c r="BS53" s="948" t="str">
        <f>IF(AND($BF$3=1,SUM('5 Planning'!M27:M28)&lt;&gt;BT53),CONCATENATE(N$12,", ",$B$27,", ",$C$27," (Table 3 total = ",BT53,"); "),"")</f>
        <v/>
      </c>
      <c r="BT53" s="98">
        <f>SUM('3 Part-time'!I65,'3 Part-time'!I70)</f>
        <v>0</v>
      </c>
      <c r="CH53" s="236">
        <v>100</v>
      </c>
      <c r="CI53">
        <f>IF(SUM('5 Planning'!D27:G32,'5 Planning'!I27:L32)&gt;0,ROUND(SUM('5 Planning'!N27:Q32)/SUM('5 Planning'!D27:G32,'5 Planning'!I27:L32),4)*100,0)</f>
        <v>0</v>
      </c>
      <c r="CJ53" s="52" t="str">
        <f>IF(AND(CJ51=1,SUM('5 Planning'!$D$27:$G$32,'5 Planning'!$I$27:$L$32)&gt;=$CH53,$CI53&gt;=CJ52),"Section B (New entrants) is "&amp;$CI53&amp;"% of Section A (All years); ","")</f>
        <v/>
      </c>
      <c r="CK53" s="52" t="str">
        <f>IF(AND(CK51=1,SUM('5 Planning'!$D$27:$G$32,'5 Planning'!$I$27:$L$32)&gt;=$CH53,$CI53&lt;=CK52),"Section B (New entrants) is "&amp;$CI53&amp;"% of Section A (All years); ","")</f>
        <v/>
      </c>
      <c r="CL53" s="52" t="str">
        <f>IF(OR(CJ53&lt;&gt;"",CK53&lt;&gt;""),"Warning","")</f>
        <v/>
      </c>
    </row>
    <row r="54" spans="2:90" x14ac:dyDescent="0.25">
      <c r="B54" s="67" t="s">
        <v>410</v>
      </c>
      <c r="BF54" s="76" t="s">
        <v>73</v>
      </c>
      <c r="BG54" s="76" t="str">
        <f>'5 Planning'!B29</f>
        <v>PGT (Masters' loan)</v>
      </c>
      <c r="BH54" s="948" t="str">
        <f>IF(AND($BF$3=1,SUM('5 Planning'!D29:E30)&lt;&gt;BI54),CONCATENATE(F$12,", ",$B$30,", ",$C$30," (Table 3 total = ",BI54,"); "),"")</f>
        <v/>
      </c>
      <c r="BI54" s="98">
        <f>SUM('3 Part-time'!D66,'3 Part-time'!D71)</f>
        <v>0</v>
      </c>
      <c r="BJ54" s="948" t="str">
        <f>IF(AND($BF$3=1,SUM('5 Planning'!F29:G30)&lt;&gt;BK54),CONCATENATE(H$12,", ",$B$30,", ",$C$30," (Table 3 total = ",BK54,"); "),"")</f>
        <v/>
      </c>
      <c r="BK54" s="98">
        <f>SUM('3 Part-time'!E66,'3 Part-time'!E71)</f>
        <v>0</v>
      </c>
      <c r="BL54" s="948" t="str">
        <f>IF(AND($BF$3=1,SUM('5 Planning'!H29:H30)&lt;&gt;BM54),CONCATENATE(I$12,", ",$B$30,", ",$C$30," (Table 3 total = ",BM54,"); "),"")</f>
        <v/>
      </c>
      <c r="BM54" s="98">
        <f>SUM('3 Part-time'!F66,'3 Part-time'!F71)</f>
        <v>0</v>
      </c>
      <c r="BN54" s="98"/>
      <c r="BO54" s="948" t="str">
        <f>IF(AND($BF$3=1,SUM('5 Planning'!I29:J30)&lt;&gt;BP54),CONCATENATE(K$12,", ",$B$30,", ",$C$30," (Table 3 total = ",BP54,"); "),"")</f>
        <v/>
      </c>
      <c r="BP54" s="98">
        <f>SUM('3 Part-time'!G66,'3 Part-time'!G71)</f>
        <v>0</v>
      </c>
      <c r="BQ54" s="948" t="str">
        <f>IF(AND($BF$3=1,SUM('5 Planning'!K29:L30)&lt;&gt;BR54),CONCATENATE(M$12,", ",$B$30,", ",$C$30," (Table 3 total = ",BR54,"); "),"")</f>
        <v/>
      </c>
      <c r="BR54" s="98">
        <f>SUM('3 Part-time'!H66,'3 Part-time'!H71)</f>
        <v>0</v>
      </c>
      <c r="BS54" s="948" t="str">
        <f>IF(AND($BF$3=1,SUM('5 Planning'!M29:M30)&lt;&gt;BT54),CONCATENATE(N$12,", ",$B$30,", ",$C$30," (Table 3 total = ",BT54,"); "),"")</f>
        <v/>
      </c>
      <c r="BT54" s="98">
        <f>SUM('3 Part-time'!I66,'3 Part-time'!I71)</f>
        <v>0</v>
      </c>
    </row>
    <row r="55" spans="2:90" x14ac:dyDescent="0.25">
      <c r="B55" s="68" t="str">
        <f>CD14</f>
        <v/>
      </c>
      <c r="BF55" s="76" t="s">
        <v>73</v>
      </c>
      <c r="BG55" s="76" t="str">
        <f>'5 Planning'!B31</f>
        <v>PGT (Other)</v>
      </c>
      <c r="BH55" s="948" t="str">
        <f>IF(AND($BF$3=1,SUM('5 Planning'!D31:E32)&lt;&gt;BI55),CONCATENATE(F$12,", ",$B$32,", ",$C$32," (Table 3 total = ",BI55,"); "),"")</f>
        <v/>
      </c>
      <c r="BI55" s="98">
        <f>SUM('3 Part-time'!D67,'3 Part-time'!D72)</f>
        <v>0</v>
      </c>
      <c r="BJ55" s="948" t="str">
        <f>IF(AND($BF$3=1,SUM('5 Planning'!F31:G32)&lt;&gt;BK55),CONCATENATE(H$12,", ",$B$32,", ",$C$32," (Table 3 total = ",BK55,"); "),"")</f>
        <v/>
      </c>
      <c r="BK55" s="98">
        <f>SUM('3 Part-time'!E67,'3 Part-time'!E72)</f>
        <v>0</v>
      </c>
      <c r="BL55" s="948" t="str">
        <f>IF(AND($BF$3=1,SUM('5 Planning'!H31:H32)&lt;&gt;BM55),CONCATENATE(I$12,", ",$B$32,", ",$C$32," (Table 3 total = ",BM55,"); "),"")</f>
        <v/>
      </c>
      <c r="BM55" s="98">
        <f>SUM('3 Part-time'!F67,'3 Part-time'!F72)</f>
        <v>0</v>
      </c>
      <c r="BN55" s="98"/>
      <c r="BO55" s="948" t="str">
        <f>IF(AND($BF$3=1,SUM('5 Planning'!I31:J32)&lt;&gt;BP55),CONCATENATE(K$12,", ",$B$32,", ",$C$32," (Table 3 total = ",BP55,"); "),"")</f>
        <v/>
      </c>
      <c r="BP55" s="98">
        <f>SUM('3 Part-time'!G67,'3 Part-time'!G72)</f>
        <v>0</v>
      </c>
      <c r="BQ55" s="948" t="str">
        <f>IF(AND($BF$3=1,SUM('5 Planning'!K31:L32)&lt;&gt;BR55),CONCATENATE(M$12,", ",$B$32,", ",$C$32," (Table 3 total = ",BR55,"); "),"")</f>
        <v/>
      </c>
      <c r="BR55" s="98">
        <f>SUM('3 Part-time'!H67,'3 Part-time'!H72)</f>
        <v>0</v>
      </c>
      <c r="BS55" s="948" t="str">
        <f>IF(AND($BF$3=1,SUM('5 Planning'!M31:M32)&lt;&gt;BT55),CONCATENATE(N$12,", ",$B$32,", ",$C$32," (Table 3 total = ",BT55,"); "),"")</f>
        <v/>
      </c>
      <c r="BT55" s="98">
        <f>SUM('3 Part-time'!I67,'3 Part-time'!I72)</f>
        <v>0</v>
      </c>
      <c r="CH55" t="s">
        <v>308</v>
      </c>
      <c r="CI55" t="s">
        <v>276</v>
      </c>
      <c r="CJ55" s="52">
        <v>1</v>
      </c>
      <c r="CK55" s="52">
        <v>1</v>
      </c>
    </row>
    <row r="56" spans="2:90" x14ac:dyDescent="0.25">
      <c r="B56" s="67" t="s">
        <v>411</v>
      </c>
      <c r="BF56" s="76" t="s">
        <v>73</v>
      </c>
      <c r="BG56" s="76" t="str">
        <f>'5 Planning'!B33</f>
        <v>PGR</v>
      </c>
      <c r="BH56" s="99"/>
      <c r="BI56" s="99"/>
      <c r="BJ56" s="949" t="str">
        <f>IF(AND($BF$3=1,SUM('5 Planning'!F33:G33)&lt;&gt;BK56),CONCATENATE(H$12,", ",$B$33,", ",$C$33," (Table 3 total = ",BK56,"); "),"")</f>
        <v/>
      </c>
      <c r="BK56" s="105">
        <f>SUM('3 Part-time'!E68,'3 Part-time'!E73)</f>
        <v>0</v>
      </c>
      <c r="BL56" s="949" t="str">
        <f>IF(AND($BF$3=1,'5 Planning'!H33&lt;&gt;BM56),CONCATENATE(I$12,", ",$B$33,", ",$C$33," (Table 3 total = ",BM56,"); "),"")</f>
        <v/>
      </c>
      <c r="BM56" s="105">
        <f>SUM('3 Part-time'!F68,'3 Part-time'!F73)</f>
        <v>0</v>
      </c>
      <c r="BN56" s="98"/>
      <c r="BO56" s="99"/>
      <c r="BP56" s="99"/>
      <c r="BQ56" s="949" t="str">
        <f>IF(AND($BF$3=1,SUM('5 Planning'!K33:L33)&lt;&gt;BR56),CONCATENATE(M$12,", ",$B$33,", ",$C$33," (Table 3 total = ",BR56,"); "),"")</f>
        <v/>
      </c>
      <c r="BR56" s="105">
        <f>SUM('3 Part-time'!H68,'3 Part-time'!H73)</f>
        <v>0</v>
      </c>
      <c r="BS56" s="949" t="str">
        <f>IF(AND($BF$3=1,'5 Planning'!M33&lt;&gt;BT56),CONCATENATE(N$12,", ",$B$33,", ",$C$33," (Table 3 total = ",BT56,"); "),"")</f>
        <v/>
      </c>
      <c r="BT56" s="105">
        <f>SUM('3 Part-time'!I68,'3 Part-time'!I73)</f>
        <v>0</v>
      </c>
      <c r="CI56" t="s">
        <v>271</v>
      </c>
      <c r="CJ56" s="237">
        <v>70</v>
      </c>
      <c r="CK56" s="237">
        <v>25</v>
      </c>
    </row>
    <row r="57" spans="2:90" x14ac:dyDescent="0.25">
      <c r="B57" s="68" t="str">
        <f>CF14</f>
        <v/>
      </c>
      <c r="BF57" s="76"/>
      <c r="BG57" s="76"/>
      <c r="BH57" s="101" t="str">
        <f>CONCATENATE(BH52,BH53,BH54,BH55)</f>
        <v/>
      </c>
      <c r="BI57" s="84"/>
      <c r="BJ57" s="101" t="str">
        <f>CONCATENATE(BJ52,BJ53,BJ54,BJ55,BJ56)</f>
        <v/>
      </c>
      <c r="BK57" s="84"/>
      <c r="BL57" s="101" t="str">
        <f>CONCATENATE(BL52,BL53,BL54,BL55,BL56)</f>
        <v/>
      </c>
      <c r="BM57" s="85"/>
      <c r="BN57" s="90"/>
      <c r="BO57" s="101" t="str">
        <f>CONCATENATE(BO52,BO53,BO54,BO55)</f>
        <v/>
      </c>
      <c r="BP57" s="84"/>
      <c r="BQ57" s="101" t="str">
        <f>CONCATENATE(BQ52,BQ53,BQ54,BQ55,BQ56)</f>
        <v/>
      </c>
      <c r="BR57" s="84"/>
      <c r="BS57" s="101" t="str">
        <f>CONCATENATE(BS52,BS53,BS54,BS55,BS56)</f>
        <v/>
      </c>
      <c r="BT57" s="85"/>
      <c r="CH57" s="236">
        <v>100</v>
      </c>
      <c r="CI57">
        <f>IF(SUM('5 Planning'!H14:H22,'5 Planning'!H24:H32,'5 Planning'!M14:M22,'5 Planning'!M24:M32)&gt;0,ROUND(SUM('5 Planning'!R14:R22,'5 Planning'!R24:R32)/SUM('5 Planning'!H14:H22,'5 Planning'!H24:H32,'5 Planning'!M14:M22,'5 Planning'!M24:M32),4)*100,0)</f>
        <v>0</v>
      </c>
      <c r="CJ57" s="52" t="str">
        <f>IF(AND(CJ55=1,SUM('5 Planning'!$H$14:$H$22,'5 Planning'!$H$24:$H$32,'5 Planning'!$M$14:$M$22,'5 Planning'!$M$24:$M$32)&gt;=$CH57,$CI57&gt;=CJ56),"Section B (New entrants) is "&amp;$CI57&amp;"% of Section A (All years); ","")</f>
        <v/>
      </c>
      <c r="CK57" s="52" t="str">
        <f>IF(AND(CK55=1,SUM('5 Planning'!$H$14:$H$22,'5 Planning'!$H$24:$H$32,'5 Planning'!$M$14:$M$22,'5 Planning'!$M$24:$M$32)&gt;=$CH57,$CI57&lt;=CK56),"Section B (New entrants) is "&amp;$CI57&amp;"% of Section A (All years); ","")</f>
        <v/>
      </c>
      <c r="CL57" s="52" t="str">
        <f>IF(OR(CJ57&lt;&gt;"",CK57&lt;&gt;""),"Warning","")</f>
        <v/>
      </c>
    </row>
    <row r="58" spans="2:90" x14ac:dyDescent="0.25">
      <c r="B58" s="67" t="s">
        <v>365</v>
      </c>
      <c r="BF58" s="76"/>
      <c r="BG58" s="76"/>
      <c r="BH58" s="109"/>
      <c r="BI58" s="89"/>
      <c r="BJ58" s="89"/>
      <c r="BK58" s="89"/>
      <c r="BL58" s="89"/>
      <c r="BM58" s="90"/>
      <c r="BN58" s="89"/>
      <c r="BO58" s="109"/>
      <c r="BP58" s="89"/>
      <c r="BQ58" s="89"/>
      <c r="BR58" s="89"/>
      <c r="BS58" s="89"/>
      <c r="BT58" s="90"/>
    </row>
    <row r="59" spans="2:90" x14ac:dyDescent="0.25">
      <c r="B59" s="68" t="str">
        <f>CJ42</f>
        <v/>
      </c>
      <c r="BF59" s="76"/>
      <c r="BG59" s="76"/>
      <c r="BH59" s="109"/>
      <c r="BI59" s="89"/>
      <c r="BJ59" s="113"/>
      <c r="BK59" s="89"/>
      <c r="BL59" s="89"/>
      <c r="BM59" s="90"/>
      <c r="BN59" s="89"/>
      <c r="BO59" s="109"/>
      <c r="BP59" s="89"/>
      <c r="BQ59" s="113"/>
      <c r="BR59" s="89"/>
      <c r="BS59" s="89"/>
      <c r="BT59" s="90"/>
    </row>
    <row r="60" spans="2:90" x14ac:dyDescent="0.25">
      <c r="B60" s="67" t="s">
        <v>366</v>
      </c>
      <c r="BF60" s="76"/>
      <c r="BG60" s="76"/>
      <c r="BH60" s="92"/>
      <c r="BI60" s="94"/>
      <c r="BJ60" s="94"/>
      <c r="BK60" s="94"/>
      <c r="BL60" s="116" t="s">
        <v>126</v>
      </c>
      <c r="BM60" s="101" t="str">
        <f>CONCATENATE(BH48,BH57,BJ48,BJ57,BL48,BL57)</f>
        <v/>
      </c>
      <c r="BN60" s="944"/>
      <c r="BO60" s="92"/>
      <c r="BP60" s="94"/>
      <c r="BQ60" s="94"/>
      <c r="BR60" s="94"/>
      <c r="BS60" s="116" t="s">
        <v>127</v>
      </c>
      <c r="BT60" s="101" t="str">
        <f>CONCATENATE(BO48,BO57,BQ48,BQ57,BS48,BS57)</f>
        <v/>
      </c>
    </row>
    <row r="61" spans="2:90" x14ac:dyDescent="0.25">
      <c r="B61" s="68" t="str">
        <f>CK42</f>
        <v/>
      </c>
    </row>
    <row r="62" spans="2:90" x14ac:dyDescent="0.25">
      <c r="B62" s="67" t="s">
        <v>383</v>
      </c>
    </row>
    <row r="63" spans="2:90" x14ac:dyDescent="0.25">
      <c r="B63" s="68" t="str">
        <f>CK45</f>
        <v/>
      </c>
    </row>
    <row r="64" spans="2:90" x14ac:dyDescent="0.25">
      <c r="B64" s="67" t="s">
        <v>367</v>
      </c>
    </row>
    <row r="65" spans="2:2" x14ac:dyDescent="0.25">
      <c r="B65" s="68" t="str">
        <f>CJ50</f>
        <v/>
      </c>
    </row>
    <row r="66" spans="2:2" x14ac:dyDescent="0.25">
      <c r="B66" s="67" t="s">
        <v>368</v>
      </c>
    </row>
    <row r="67" spans="2:2" x14ac:dyDescent="0.25">
      <c r="B67" s="68" t="str">
        <f>CK50</f>
        <v/>
      </c>
    </row>
    <row r="68" spans="2:2" x14ac:dyDescent="0.25">
      <c r="B68" s="67" t="s">
        <v>384</v>
      </c>
    </row>
    <row r="69" spans="2:2" x14ac:dyDescent="0.25">
      <c r="B69" s="68" t="str">
        <f>CJ53</f>
        <v/>
      </c>
    </row>
    <row r="70" spans="2:2" x14ac:dyDescent="0.25">
      <c r="B70" s="67" t="s">
        <v>385</v>
      </c>
    </row>
    <row r="71" spans="2:2" x14ac:dyDescent="0.25">
      <c r="B71" s="68" t="str">
        <f>CK53</f>
        <v/>
      </c>
    </row>
    <row r="72" spans="2:2" x14ac:dyDescent="0.25">
      <c r="B72" s="67" t="s">
        <v>369</v>
      </c>
    </row>
    <row r="73" spans="2:2" x14ac:dyDescent="0.25">
      <c r="B73" s="68" t="str">
        <f>CJ57</f>
        <v/>
      </c>
    </row>
    <row r="74" spans="2:2" x14ac:dyDescent="0.25">
      <c r="B74" s="67" t="s">
        <v>370</v>
      </c>
    </row>
    <row r="75" spans="2:2" x14ac:dyDescent="0.25">
      <c r="B75" s="68" t="str">
        <f>CK57</f>
        <v/>
      </c>
    </row>
  </sheetData>
  <pageMargins left="0.7" right="0.7" top="0.75" bottom="0.75" header="0.3" footer="0.3"/>
  <pageSetup paperSize="9" orientation="portrait" r:id="rId1"/>
  <ignoredErrors>
    <ignoredError sqref="BJ47 BL44:BL46 BL43 BJ56 BL52:BL53 BL54:BL55 BQ47 BS43:BS44 BS45:BS46 BQ56 BS53:BS55 BS52 CF14" formulaRange="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133"/>
  <sheetViews>
    <sheetView showGridLines="0" zoomScaleNormal="100" workbookViewId="0">
      <pane xSplit="6" ySplit="13" topLeftCell="G14" activePane="bottomRight" state="frozen"/>
      <selection pane="topRight" activeCell="G1" sqref="G1"/>
      <selection pane="bottomLeft" activeCell="A14" sqref="A14"/>
      <selection pane="bottomRight"/>
    </sheetView>
  </sheetViews>
  <sheetFormatPr defaultRowHeight="12.75" x14ac:dyDescent="0.2"/>
  <cols>
    <col min="1" max="1" width="7.85546875" style="121" customWidth="1"/>
    <col min="2" max="2" width="12.7109375" style="121" customWidth="1"/>
    <col min="3" max="3" width="77.140625" style="121" customWidth="1"/>
    <col min="4" max="4" width="13.5703125" style="121" customWidth="1"/>
    <col min="5" max="5" width="22.42578125" style="121" customWidth="1"/>
    <col min="6" max="6" width="28" style="121" customWidth="1"/>
    <col min="7" max="8" width="36.7109375" style="121" customWidth="1"/>
    <col min="9" max="9" width="4.5703125" style="121" customWidth="1"/>
    <col min="10" max="10" width="77.140625" style="121" customWidth="1"/>
    <col min="11" max="11" width="14.28515625" style="121" customWidth="1"/>
    <col min="12" max="12" width="12.5703125" style="121" customWidth="1"/>
    <col min="13" max="13" width="18.140625" style="121" customWidth="1"/>
    <col min="14" max="14" width="7.85546875" style="121" customWidth="1"/>
    <col min="15" max="16" width="14.7109375" style="121" customWidth="1"/>
    <col min="17" max="17" width="9.140625" style="121" customWidth="1"/>
    <col min="18" max="19" width="12.140625" style="121" customWidth="1"/>
    <col min="20" max="20" width="9.5703125" style="121" customWidth="1"/>
    <col min="21" max="21" width="39.85546875" style="121" customWidth="1"/>
    <col min="22" max="22" width="9.5703125" style="121" customWidth="1"/>
    <col min="23" max="23" width="7" style="121" customWidth="1"/>
    <col min="24" max="26" width="12.28515625" style="121" customWidth="1"/>
    <col min="27" max="28" width="9.140625" style="121" customWidth="1"/>
    <col min="29" max="30" width="23" style="121" customWidth="1"/>
    <col min="31" max="32" width="24" style="121" customWidth="1"/>
    <col min="33" max="34" width="9.140625" style="121" customWidth="1"/>
    <col min="35" max="37" width="16.42578125" style="121" customWidth="1"/>
    <col min="38" max="42" width="9.140625" style="121" customWidth="1"/>
    <col min="43" max="43" width="13.85546875" style="121" customWidth="1"/>
    <col min="44" max="44" width="12.140625" style="121" customWidth="1"/>
    <col min="45" max="45" width="25.28515625" style="121" customWidth="1"/>
    <col min="46" max="49" width="9.140625" style="121" customWidth="1"/>
    <col min="50" max="50" width="108.28515625" style="121" customWidth="1"/>
    <col min="51" max="51" width="9.140625" style="121" customWidth="1"/>
    <col min="52" max="52" width="16.28515625" style="121" customWidth="1"/>
    <col min="53" max="53" width="18.7109375" style="121" customWidth="1"/>
    <col min="54" max="16384" width="9.140625" style="121"/>
  </cols>
  <sheetData>
    <row r="1" spans="1:19" ht="15.75" x14ac:dyDescent="0.25">
      <c r="A1" s="2" t="s">
        <v>412</v>
      </c>
    </row>
    <row r="2" spans="1:19" ht="15" x14ac:dyDescent="0.25">
      <c r="A2"/>
    </row>
    <row r="3" spans="1:19" ht="15" x14ac:dyDescent="0.25">
      <c r="A3" s="1072" t="str">
        <f>Information!$AI$3</f>
        <v>SAMPLE</v>
      </c>
    </row>
    <row r="4" spans="1:19" ht="27.75" customHeight="1" x14ac:dyDescent="0.2">
      <c r="B4" s="1143" t="str">
        <f>B6</f>
        <v>Validation: OK</v>
      </c>
      <c r="C4" s="1143"/>
      <c r="D4" s="1143" t="str">
        <f>D6</f>
        <v>Validation: OK</v>
      </c>
      <c r="E4" s="1143"/>
      <c r="F4" s="1143"/>
      <c r="G4" s="591" t="str">
        <f>G6</f>
        <v>Validation: OK</v>
      </c>
      <c r="H4" s="591" t="str">
        <f>H6</f>
        <v>Validation: OK</v>
      </c>
      <c r="I4" s="592"/>
      <c r="J4" s="591" t="str">
        <f>J6</f>
        <v>Validation: OK</v>
      </c>
    </row>
    <row r="5" spans="1:19" ht="27.75" customHeight="1" thickBot="1" x14ac:dyDescent="0.25">
      <c r="A5" s="124"/>
      <c r="B5" s="1144" t="str">
        <f>B7</f>
        <v>First-stage credibility: OK</v>
      </c>
      <c r="C5" s="1144"/>
      <c r="D5" s="1144" t="str">
        <f>D7</f>
        <v>First-stage credibility: OK</v>
      </c>
      <c r="E5" s="1144"/>
      <c r="F5" s="1144"/>
      <c r="G5" s="593" t="str">
        <f>G7</f>
        <v>First-stage credibility: OK</v>
      </c>
      <c r="H5" s="593" t="str">
        <f>H7</f>
        <v>First-stage credibility: OK</v>
      </c>
      <c r="I5" s="592"/>
      <c r="J5" s="593" t="str">
        <f>J7</f>
        <v>First-stage credibility: OK</v>
      </c>
    </row>
    <row r="6" spans="1:19" ht="25.5" hidden="1" customHeight="1" x14ac:dyDescent="0.2">
      <c r="A6" s="124"/>
      <c r="B6" s="124" t="str">
        <f>IF(AND('6 Checks'!I143="",'6 Checks'!BA143="",'6 Checks'!J143=""),"Validation: OK","Validation: Failure (see to right of table)")</f>
        <v>Validation: OK</v>
      </c>
      <c r="C6" s="124"/>
      <c r="D6" s="124" t="str">
        <f>IF(AND('6 Checks'!M143="",'6 Checks'!N143="",'6 Checks'!O143="",'6 Checks'!BD143=""),"Validation: OK","Validation: Failure (see to right of table)")</f>
        <v>Validation: OK</v>
      </c>
      <c r="E6" s="124"/>
      <c r="F6" s="124"/>
      <c r="G6" s="124" t="str">
        <f>IF(AND('6 Checks'!R143="",'6 Checks'!U143="",'6 Checks'!Y143="",'6 Checks'!AK143="",'6 Checks'!AV143=""),"Validation: OK","Validation: Failure (see to right of table)")</f>
        <v>Validation: OK</v>
      </c>
      <c r="H6" s="124" t="str">
        <f>IF(AND('6 Checks'!V143="",'6 Checks'!Z143="",'6 Checks'!AS143="",'6 Checks'!AV143=""),"Validation: OK","Validation: Failure (see to right of table)")</f>
        <v>Validation: OK</v>
      </c>
      <c r="J6" s="122" t="str">
        <f>IF(AND('6 Checks'!BG143="",'6 Checks'!BJ143=""),"Validation: OK","Validation: Failure (see to right of table)")</f>
        <v>Validation: OK</v>
      </c>
    </row>
    <row r="7" spans="1:19" ht="25.5" hidden="1" customHeight="1" thickBot="1" x14ac:dyDescent="0.25">
      <c r="B7" s="121" t="str">
        <f>IF('6 Checks'!E143="","First-stage credibility: OK","First-stage credibility: Warnings (see to right of table)")</f>
        <v>First-stage credibility: OK</v>
      </c>
      <c r="D7" s="121" t="s">
        <v>25</v>
      </c>
      <c r="G7" s="121" t="str">
        <f>IF('6 Checks'!B25="","First-stage credibility: OK","First-stage credibility: Warnings (see to right of table)")</f>
        <v>First-stage credibility: OK</v>
      </c>
      <c r="H7" s="121" t="str">
        <f>IF(AND('6 Checks'!B18="",'6 Checks'!B25=""),"First-stage credibility: OK","First-stage credibility: Warnings (see to right of table)")</f>
        <v>First-stage credibility: OK</v>
      </c>
      <c r="J7" s="122" t="str">
        <f>IF('6 Checks'!E143="","First-stage credibility: OK","First-stage credibility: Warnings (see to right of table)")</f>
        <v>First-stage credibility: OK</v>
      </c>
    </row>
    <row r="8" spans="1:19" ht="20.25" customHeight="1" x14ac:dyDescent="0.2">
      <c r="A8" s="594"/>
      <c r="B8" s="594"/>
      <c r="C8" s="594"/>
      <c r="D8" s="594"/>
      <c r="E8" s="594"/>
      <c r="F8" s="595"/>
      <c r="G8" s="596" t="s">
        <v>35</v>
      </c>
      <c r="H8" s="597" t="s">
        <v>36</v>
      </c>
      <c r="I8" s="598"/>
      <c r="J8" s="594"/>
      <c r="K8" s="125"/>
    </row>
    <row r="9" spans="1:19" ht="27" x14ac:dyDescent="0.2">
      <c r="A9" s="599" t="s">
        <v>69</v>
      </c>
      <c r="B9" s="600" t="s">
        <v>70</v>
      </c>
      <c r="C9" s="600" t="s">
        <v>313</v>
      </c>
      <c r="D9" s="601" t="s">
        <v>40</v>
      </c>
      <c r="E9" s="601" t="s">
        <v>8</v>
      </c>
      <c r="F9" s="602" t="s">
        <v>71</v>
      </c>
      <c r="G9" s="603" t="s">
        <v>375</v>
      </c>
      <c r="H9" s="604" t="s">
        <v>37</v>
      </c>
      <c r="I9" s="592"/>
      <c r="J9" s="600" t="s">
        <v>492</v>
      </c>
    </row>
    <row r="10" spans="1:19" ht="12.75" hidden="1" customHeight="1" x14ac:dyDescent="0.25">
      <c r="A10" s="605"/>
      <c r="B10" s="606" t="s">
        <v>165</v>
      </c>
      <c r="C10" s="607" t="s">
        <v>166</v>
      </c>
      <c r="D10" s="607" t="s">
        <v>167</v>
      </c>
      <c r="E10" s="607" t="s">
        <v>76</v>
      </c>
      <c r="F10" s="608" t="s">
        <v>168</v>
      </c>
      <c r="G10" s="609" t="s">
        <v>169</v>
      </c>
      <c r="H10" s="610" t="s">
        <v>170</v>
      </c>
      <c r="I10" s="592"/>
      <c r="J10" s="607" t="s">
        <v>214</v>
      </c>
    </row>
    <row r="11" spans="1:19" ht="9" customHeight="1" x14ac:dyDescent="0.2">
      <c r="A11" s="611"/>
      <c r="B11" s="612"/>
      <c r="C11" s="611"/>
      <c r="D11" s="611"/>
      <c r="E11" s="611"/>
      <c r="F11" s="613"/>
      <c r="G11" s="614"/>
      <c r="H11" s="615"/>
      <c r="I11" s="592"/>
      <c r="J11" s="611"/>
    </row>
    <row r="12" spans="1:19" ht="15" customHeight="1" x14ac:dyDescent="0.2">
      <c r="A12" s="616"/>
      <c r="B12" s="612"/>
      <c r="C12" s="611"/>
      <c r="D12" s="611"/>
      <c r="E12" s="611"/>
      <c r="F12" s="617" t="s">
        <v>26</v>
      </c>
      <c r="G12" s="713">
        <f>SUM(G14:G133)</f>
        <v>0</v>
      </c>
      <c r="H12" s="618">
        <f>SUM(H14:H133)</f>
        <v>0</v>
      </c>
      <c r="I12" s="592"/>
      <c r="J12" s="611"/>
    </row>
    <row r="13" spans="1:19" ht="9.75" customHeight="1" x14ac:dyDescent="0.2">
      <c r="A13" s="619"/>
      <c r="B13" s="620"/>
      <c r="C13" s="621"/>
      <c r="D13" s="621"/>
      <c r="E13" s="621"/>
      <c r="F13" s="622"/>
      <c r="G13" s="623"/>
      <c r="H13" s="624"/>
      <c r="I13" s="592"/>
      <c r="J13" s="621"/>
    </row>
    <row r="14" spans="1:19" ht="13.5" x14ac:dyDescent="0.2">
      <c r="A14" s="625">
        <v>1</v>
      </c>
      <c r="B14" s="709"/>
      <c r="C14" s="626" t="str">
        <f>IF(B14&lt;&gt;"",IF(ISNA(VLOOKUP($B14,'6 Checks'!BS:BT,2,FALSE))=TRUE,'6 Checks'!$BD$9,VLOOKUP($B14,'6 Checks'!BS:BT,2,FALSE)),"")</f>
        <v/>
      </c>
      <c r="D14" s="627"/>
      <c r="E14" s="627"/>
      <c r="F14" s="628"/>
      <c r="G14" s="708">
        <v>0</v>
      </c>
      <c r="H14" s="708">
        <v>0</v>
      </c>
      <c r="I14" s="592"/>
      <c r="J14" s="630"/>
      <c r="M14" s="66" t="s">
        <v>215</v>
      </c>
      <c r="N14" s="122"/>
      <c r="O14" s="122"/>
      <c r="P14" s="122"/>
      <c r="R14" s="122"/>
      <c r="S14" s="122"/>
    </row>
    <row r="15" spans="1:19" ht="13.5" x14ac:dyDescent="0.2">
      <c r="A15" s="629" t="str">
        <f>IF('6 Checks'!AY23=1,'6 Checks'!G23,IF(AND('6 Checks'!AY23=0,'6 Checks'!AZ23=1),'6 Checks'!G23,IF(B14&lt;&gt;"",'6 Checks'!G23,"")))</f>
        <v/>
      </c>
      <c r="B15" s="630"/>
      <c r="C15" s="710" t="str">
        <f>IF(B15&lt;&gt;"",IF(ISNA(VLOOKUP($B15,'6 Checks'!BS:BT,2,FALSE))=TRUE,'6 Checks'!$BD$9,VLOOKUP($B15,'6 Checks'!BS:BT,2,FALSE)),"")</f>
        <v/>
      </c>
      <c r="D15" s="630"/>
      <c r="E15" s="630"/>
      <c r="F15" s="631"/>
      <c r="G15" s="708">
        <v>0</v>
      </c>
      <c r="H15" s="708">
        <v>0</v>
      </c>
      <c r="I15" s="592"/>
      <c r="J15" s="630"/>
      <c r="M15" s="67" t="s">
        <v>163</v>
      </c>
      <c r="N15" s="122"/>
      <c r="O15" s="122"/>
      <c r="P15" s="122"/>
      <c r="R15" s="122"/>
      <c r="S15" s="122"/>
    </row>
    <row r="16" spans="1:19" ht="13.5" x14ac:dyDescent="0.2">
      <c r="A16" s="629" t="str">
        <f>IF('6 Checks'!AY24=1,'6 Checks'!G24,IF(AND('6 Checks'!AY24=0,'6 Checks'!AZ24=1),'6 Checks'!G24,IF(B15&lt;&gt;"",'6 Checks'!G24,"")))</f>
        <v/>
      </c>
      <c r="B16" s="630"/>
      <c r="C16" s="710" t="str">
        <f>IF(B16&lt;&gt;"",IF(ISNA(VLOOKUP($B16,'6 Checks'!BS:BT,2,FALSE))=TRUE,'6 Checks'!$BD$9,VLOOKUP($B16,'6 Checks'!BS:BT,2,FALSE)),"")</f>
        <v/>
      </c>
      <c r="D16" s="630"/>
      <c r="E16" s="630"/>
      <c r="F16" s="631"/>
      <c r="G16" s="708">
        <v>0</v>
      </c>
      <c r="H16" s="708">
        <v>0</v>
      </c>
      <c r="I16" s="592"/>
      <c r="J16" s="630"/>
      <c r="M16" s="68" t="str">
        <f>'6 Checks'!I143&amp;'6 Checks'!J143</f>
        <v/>
      </c>
      <c r="N16" s="122"/>
      <c r="O16" s="122"/>
      <c r="P16" s="122"/>
      <c r="R16" s="122"/>
      <c r="S16" s="122"/>
    </row>
    <row r="17" spans="1:19" ht="13.5" x14ac:dyDescent="0.2">
      <c r="A17" s="629" t="str">
        <f>IF('6 Checks'!AY25=1,'6 Checks'!G25,IF(AND('6 Checks'!AY25=0,'6 Checks'!AZ25=1),'6 Checks'!G25,IF(B16&lt;&gt;"",'6 Checks'!G25,"")))</f>
        <v/>
      </c>
      <c r="B17" s="630"/>
      <c r="C17" s="710" t="str">
        <f>IF(B17&lt;&gt;"",IF(ISNA(VLOOKUP($B17,'6 Checks'!BS:BT,2,FALSE))=TRUE,'6 Checks'!$BD$9,VLOOKUP($B17,'6 Checks'!BS:BT,2,FALSE)),"")</f>
        <v/>
      </c>
      <c r="D17" s="630"/>
      <c r="E17" s="630"/>
      <c r="F17" s="631"/>
      <c r="G17" s="708">
        <v>0</v>
      </c>
      <c r="H17" s="708">
        <v>0</v>
      </c>
      <c r="I17" s="592"/>
      <c r="J17" s="630"/>
      <c r="M17" s="67" t="s">
        <v>493</v>
      </c>
      <c r="O17" s="122"/>
      <c r="P17" s="122"/>
      <c r="R17" s="122"/>
      <c r="S17" s="122"/>
    </row>
    <row r="18" spans="1:19" ht="13.5" x14ac:dyDescent="0.2">
      <c r="A18" s="629" t="str">
        <f>IF('6 Checks'!AY26=1,'6 Checks'!G26,IF(AND('6 Checks'!AY26=0,'6 Checks'!AZ26=1),'6 Checks'!G26,IF(B17&lt;&gt;"",'6 Checks'!G26,"")))</f>
        <v/>
      </c>
      <c r="B18" s="630"/>
      <c r="C18" s="710" t="str">
        <f>IF(B18&lt;&gt;"",IF(ISNA(VLOOKUP($B18,'6 Checks'!BS:BT,2,FALSE))=TRUE,'6 Checks'!$BD$9,VLOOKUP($B18,'6 Checks'!BS:BT,2,FALSE)),"")</f>
        <v/>
      </c>
      <c r="D18" s="630"/>
      <c r="E18" s="630"/>
      <c r="F18" s="631"/>
      <c r="G18" s="708">
        <v>0</v>
      </c>
      <c r="H18" s="708">
        <v>0</v>
      </c>
      <c r="I18" s="592"/>
      <c r="J18" s="630"/>
      <c r="M18" s="68" t="str">
        <f>'6 Checks'!BG143</f>
        <v/>
      </c>
      <c r="O18" s="122"/>
      <c r="P18" s="122"/>
      <c r="R18" s="122"/>
      <c r="S18" s="122"/>
    </row>
    <row r="19" spans="1:19" ht="13.5" x14ac:dyDescent="0.2">
      <c r="A19" s="629" t="str">
        <f>IF('6 Checks'!AY27=1,'6 Checks'!G27,IF(AND('6 Checks'!AY27=0,'6 Checks'!AZ27=1),'6 Checks'!G27,IF(B18&lt;&gt;"",'6 Checks'!G27,"")))</f>
        <v/>
      </c>
      <c r="B19" s="630"/>
      <c r="C19" s="710" t="str">
        <f>IF(B19&lt;&gt;"",IF(ISNA(VLOOKUP($B19,'6 Checks'!BS:BT,2,FALSE))=TRUE,'6 Checks'!$BD$9,VLOOKUP($B19,'6 Checks'!BS:BT,2,FALSE)),"")</f>
        <v/>
      </c>
      <c r="D19" s="630"/>
      <c r="E19" s="630"/>
      <c r="F19" s="631"/>
      <c r="G19" s="708">
        <v>0</v>
      </c>
      <c r="H19" s="708">
        <v>0</v>
      </c>
      <c r="I19" s="592"/>
      <c r="J19" s="630"/>
      <c r="M19" s="67" t="s">
        <v>494</v>
      </c>
      <c r="O19" s="122"/>
      <c r="P19" s="122"/>
      <c r="R19" s="122"/>
      <c r="S19" s="122"/>
    </row>
    <row r="20" spans="1:19" ht="13.5" x14ac:dyDescent="0.2">
      <c r="A20" s="629" t="str">
        <f>IF('6 Checks'!AY28=1,'6 Checks'!G28,IF(AND('6 Checks'!AY28=0,'6 Checks'!AZ28=1),'6 Checks'!G28,IF(B19&lt;&gt;"",'6 Checks'!G28,"")))</f>
        <v/>
      </c>
      <c r="B20" s="630"/>
      <c r="C20" s="710" t="str">
        <f>IF(B20&lt;&gt;"",IF(ISNA(VLOOKUP($B20,'6 Checks'!BS:BT,2,FALSE))=TRUE,'6 Checks'!$BD$9,VLOOKUP($B20,'6 Checks'!BS:BT,2,FALSE)),"")</f>
        <v/>
      </c>
      <c r="D20" s="630"/>
      <c r="E20" s="630"/>
      <c r="F20" s="631"/>
      <c r="G20" s="708">
        <v>0</v>
      </c>
      <c r="H20" s="708">
        <v>0</v>
      </c>
      <c r="I20" s="592"/>
      <c r="J20" s="630"/>
      <c r="M20" s="68" t="str">
        <f>'6 Checks'!BJ143</f>
        <v/>
      </c>
      <c r="O20" s="122"/>
      <c r="P20" s="122"/>
      <c r="R20" s="122"/>
      <c r="S20" s="122"/>
    </row>
    <row r="21" spans="1:19" ht="13.5" x14ac:dyDescent="0.2">
      <c r="A21" s="629" t="str">
        <f>IF('6 Checks'!AY29=1,'6 Checks'!G29,IF(AND('6 Checks'!AY29=0,'6 Checks'!AZ29=1),'6 Checks'!G29,IF(B20&lt;&gt;"",'6 Checks'!G29,"")))</f>
        <v/>
      </c>
      <c r="B21" s="630"/>
      <c r="C21" s="710" t="str">
        <f>IF(B21&lt;&gt;"",IF(ISNA(VLOOKUP($B21,'6 Checks'!BS:BT,2,FALSE))=TRUE,'6 Checks'!$BD$9,VLOOKUP($B21,'6 Checks'!BS:BT,2,FALSE)),"")</f>
        <v/>
      </c>
      <c r="D21" s="630"/>
      <c r="E21" s="630"/>
      <c r="F21" s="631"/>
      <c r="G21" s="708">
        <v>0</v>
      </c>
      <c r="H21" s="708">
        <v>0</v>
      </c>
      <c r="I21" s="592"/>
      <c r="J21" s="630"/>
      <c r="M21" s="67" t="s">
        <v>309</v>
      </c>
      <c r="N21" s="122"/>
      <c r="O21" s="122"/>
      <c r="P21" s="122"/>
      <c r="Q21" s="123"/>
      <c r="R21" s="122"/>
      <c r="S21" s="122"/>
    </row>
    <row r="22" spans="1:19" ht="13.5" x14ac:dyDescent="0.2">
      <c r="A22" s="629" t="str">
        <f>IF('6 Checks'!AY30=1,'6 Checks'!G30,IF(AND('6 Checks'!AY30=0,'6 Checks'!AZ30=1),'6 Checks'!G30,IF(B21&lt;&gt;"",'6 Checks'!G30,"")))</f>
        <v/>
      </c>
      <c r="B22" s="630"/>
      <c r="C22" s="710" t="str">
        <f>IF(B22&lt;&gt;"",IF(ISNA(VLOOKUP($B22,'6 Checks'!BS:BT,2,FALSE))=TRUE,'6 Checks'!$BD$9,VLOOKUP($B22,'6 Checks'!BS:BT,2,FALSE)),"")</f>
        <v/>
      </c>
      <c r="D22" s="630"/>
      <c r="E22" s="630"/>
      <c r="F22" s="631"/>
      <c r="G22" s="708">
        <v>0</v>
      </c>
      <c r="H22" s="708">
        <v>0</v>
      </c>
      <c r="I22" s="592"/>
      <c r="J22" s="630"/>
      <c r="M22" s="68" t="str">
        <f>'6 Checks'!M143&amp;'6 Checks'!N143&amp;'6 Checks'!O143</f>
        <v/>
      </c>
      <c r="N22" s="122"/>
      <c r="O22" s="122"/>
      <c r="P22" s="122"/>
      <c r="Q22" s="122"/>
      <c r="R22" s="122"/>
      <c r="S22" s="122"/>
    </row>
    <row r="23" spans="1:19" ht="13.5" x14ac:dyDescent="0.2">
      <c r="A23" s="629" t="str">
        <f>IF('6 Checks'!AY31=1,'6 Checks'!G31,IF(AND('6 Checks'!AY31=0,'6 Checks'!AZ31=1),'6 Checks'!G31,IF(B22&lt;&gt;"",'6 Checks'!G31,"")))</f>
        <v/>
      </c>
      <c r="B23" s="630"/>
      <c r="C23" s="710" t="str">
        <f>IF(B23&lt;&gt;"",IF(ISNA(VLOOKUP($B23,'6 Checks'!BS:BT,2,FALSE))=TRUE,'6 Checks'!$BD$9,VLOOKUP($B23,'6 Checks'!BS:BT,2,FALSE)),"")</f>
        <v/>
      </c>
      <c r="D23" s="630"/>
      <c r="E23" s="630"/>
      <c r="F23" s="631"/>
      <c r="G23" s="708">
        <v>0</v>
      </c>
      <c r="H23" s="708">
        <v>0</v>
      </c>
      <c r="I23" s="592"/>
      <c r="J23" s="630"/>
      <c r="M23" s="67" t="s">
        <v>495</v>
      </c>
      <c r="N23" s="122"/>
      <c r="O23" s="122"/>
      <c r="P23" s="122"/>
      <c r="Q23" s="123"/>
      <c r="R23" s="122"/>
      <c r="S23" s="122"/>
    </row>
    <row r="24" spans="1:19" ht="13.5" x14ac:dyDescent="0.2">
      <c r="A24" s="629" t="str">
        <f>IF('6 Checks'!AY32=1,'6 Checks'!G32,IF(AND('6 Checks'!AY32=0,'6 Checks'!AZ32=1),'6 Checks'!G32,IF(B23&lt;&gt;"",'6 Checks'!G32,"")))</f>
        <v/>
      </c>
      <c r="B24" s="630"/>
      <c r="C24" s="710" t="str">
        <f>IF(B24&lt;&gt;"",IF(ISNA(VLOOKUP($B24,'6 Checks'!BS:BT,2,FALSE))=TRUE,'6 Checks'!$BD$9,VLOOKUP($B24,'6 Checks'!BS:BT,2,FALSE)),"")</f>
        <v/>
      </c>
      <c r="D24" s="630"/>
      <c r="E24" s="630"/>
      <c r="F24" s="631"/>
      <c r="G24" s="708">
        <v>0</v>
      </c>
      <c r="H24" s="708">
        <v>0</v>
      </c>
      <c r="I24" s="592"/>
      <c r="J24" s="630"/>
      <c r="M24" s="68" t="str">
        <f>'6 Checks'!R143</f>
        <v/>
      </c>
      <c r="N24" s="122"/>
      <c r="O24" s="122"/>
      <c r="P24" s="122"/>
      <c r="Q24" s="123"/>
      <c r="R24" s="122"/>
      <c r="S24" s="122"/>
    </row>
    <row r="25" spans="1:19" ht="13.5" x14ac:dyDescent="0.2">
      <c r="A25" s="629" t="str">
        <f>IF('6 Checks'!AY33=1,'6 Checks'!G33,IF(AND('6 Checks'!AY33=0,'6 Checks'!AZ33=1),'6 Checks'!G33,IF(B24&lt;&gt;"",'6 Checks'!G33,"")))</f>
        <v/>
      </c>
      <c r="B25" s="630"/>
      <c r="C25" s="710" t="str">
        <f>IF(B25&lt;&gt;"",IF(ISNA(VLOOKUP($B25,'6 Checks'!BS:BT,2,FALSE))=TRUE,'6 Checks'!$BD$9,VLOOKUP($B25,'6 Checks'!BS:BT,2,FALSE)),"")</f>
        <v/>
      </c>
      <c r="D25" s="630"/>
      <c r="E25" s="630"/>
      <c r="F25" s="631"/>
      <c r="G25" s="708">
        <v>0</v>
      </c>
      <c r="H25" s="708">
        <v>0</v>
      </c>
      <c r="I25" s="592"/>
      <c r="J25" s="630"/>
      <c r="M25" s="67" t="s">
        <v>310</v>
      </c>
      <c r="N25" s="122"/>
      <c r="O25" s="122"/>
      <c r="P25" s="122"/>
      <c r="Q25" s="123"/>
      <c r="R25" s="122"/>
      <c r="S25" s="122"/>
    </row>
    <row r="26" spans="1:19" ht="13.5" x14ac:dyDescent="0.2">
      <c r="A26" s="629" t="str">
        <f>IF('6 Checks'!AY34=1,'6 Checks'!G34,IF(AND('6 Checks'!AY34=0,'6 Checks'!AZ34=1),'6 Checks'!G34,IF(B25&lt;&gt;"",'6 Checks'!G34,"")))</f>
        <v/>
      </c>
      <c r="B26" s="630"/>
      <c r="C26" s="710" t="str">
        <f>IF(B26&lt;&gt;"",IF(ISNA(VLOOKUP($B26,'6 Checks'!BS:BT,2,FALSE))=TRUE,'6 Checks'!$BD$9,VLOOKUP($B26,'6 Checks'!BS:BT,2,FALSE)),"")</f>
        <v/>
      </c>
      <c r="D26" s="630"/>
      <c r="E26" s="630"/>
      <c r="F26" s="631"/>
      <c r="G26" s="708">
        <v>0</v>
      </c>
      <c r="H26" s="708">
        <v>0</v>
      </c>
      <c r="I26" s="592"/>
      <c r="J26" s="630"/>
      <c r="M26" s="68" t="str">
        <f>'6 Checks'!U143&amp;'6 Checks'!V143</f>
        <v/>
      </c>
      <c r="N26" s="122"/>
      <c r="O26" s="122"/>
      <c r="P26" s="122"/>
      <c r="Q26" s="123"/>
      <c r="R26" s="122"/>
      <c r="S26" s="122"/>
    </row>
    <row r="27" spans="1:19" ht="13.5" x14ac:dyDescent="0.2">
      <c r="A27" s="629" t="str">
        <f>IF('6 Checks'!AY35=1,'6 Checks'!G35,IF(AND('6 Checks'!AY35=0,'6 Checks'!AZ35=1),'6 Checks'!G35,IF(B26&lt;&gt;"",'6 Checks'!G35,"")))</f>
        <v/>
      </c>
      <c r="B27" s="630"/>
      <c r="C27" s="710" t="str">
        <f>IF(B27&lt;&gt;"",IF(ISNA(VLOOKUP($B27,'6 Checks'!BS:BT,2,FALSE))=TRUE,'6 Checks'!$BD$9,VLOOKUP($B27,'6 Checks'!BS:BT,2,FALSE)),"")</f>
        <v/>
      </c>
      <c r="D27" s="630"/>
      <c r="E27" s="630"/>
      <c r="F27" s="631"/>
      <c r="G27" s="708">
        <v>0</v>
      </c>
      <c r="H27" s="708">
        <v>0</v>
      </c>
      <c r="I27" s="592"/>
      <c r="J27" s="630"/>
      <c r="M27" s="67" t="s">
        <v>311</v>
      </c>
      <c r="N27" s="122"/>
      <c r="O27" s="122"/>
      <c r="P27" s="122"/>
      <c r="Q27" s="123"/>
      <c r="R27" s="122"/>
      <c r="S27" s="122"/>
    </row>
    <row r="28" spans="1:19" ht="13.5" x14ac:dyDescent="0.2">
      <c r="A28" s="629" t="str">
        <f>IF('6 Checks'!AY36=1,'6 Checks'!G36,IF(AND('6 Checks'!AY36=0,'6 Checks'!AZ36=1),'6 Checks'!G36,IF(B27&lt;&gt;"",'6 Checks'!G36,"")))</f>
        <v/>
      </c>
      <c r="B28" s="630"/>
      <c r="C28" s="710" t="str">
        <f>IF(B28&lt;&gt;"",IF(ISNA(VLOOKUP($B28,'6 Checks'!BS:BT,2,FALSE))=TRUE,'6 Checks'!$BD$9,VLOOKUP($B28,'6 Checks'!BS:BT,2,FALSE)),"")</f>
        <v/>
      </c>
      <c r="D28" s="630"/>
      <c r="E28" s="630"/>
      <c r="F28" s="631"/>
      <c r="G28" s="708">
        <v>0</v>
      </c>
      <c r="H28" s="708">
        <v>0</v>
      </c>
      <c r="I28" s="592"/>
      <c r="J28" s="630"/>
      <c r="M28" s="68" t="str">
        <f>'6 Checks'!Y143&amp;'6 Checks'!Z143</f>
        <v/>
      </c>
      <c r="N28" s="122"/>
      <c r="O28" s="122"/>
      <c r="P28" s="122"/>
      <c r="Q28" s="123"/>
      <c r="R28" s="122"/>
      <c r="S28" s="122"/>
    </row>
    <row r="29" spans="1:19" ht="13.5" x14ac:dyDescent="0.2">
      <c r="A29" s="629" t="str">
        <f>IF('6 Checks'!AY37=1,'6 Checks'!G37,IF(AND('6 Checks'!AY37=0,'6 Checks'!AZ37=1),'6 Checks'!G37,IF(B28&lt;&gt;"",'6 Checks'!G37,"")))</f>
        <v/>
      </c>
      <c r="B29" s="630"/>
      <c r="C29" s="710" t="str">
        <f>IF(B29&lt;&gt;"",IF(ISNA(VLOOKUP($B29,'6 Checks'!BS:BT,2,FALSE))=TRUE,'6 Checks'!$BD$9,VLOOKUP($B29,'6 Checks'!BS:BT,2,FALSE)),"")</f>
        <v/>
      </c>
      <c r="D29" s="630"/>
      <c r="E29" s="630"/>
      <c r="F29" s="631"/>
      <c r="G29" s="708">
        <v>0</v>
      </c>
      <c r="H29" s="708">
        <v>0</v>
      </c>
      <c r="I29" s="592"/>
      <c r="J29" s="630"/>
      <c r="M29" s="67" t="s">
        <v>496</v>
      </c>
      <c r="N29" s="122"/>
      <c r="O29" s="122"/>
      <c r="P29" s="122"/>
      <c r="Q29" s="122"/>
      <c r="R29" s="122"/>
      <c r="S29" s="122"/>
    </row>
    <row r="30" spans="1:19" ht="13.5" x14ac:dyDescent="0.2">
      <c r="A30" s="629" t="str">
        <f>IF('6 Checks'!AY38=1,'6 Checks'!G38,IF(AND('6 Checks'!AY38=0,'6 Checks'!AZ38=1),'6 Checks'!G38,IF(B29&lt;&gt;"",'6 Checks'!G38,"")))</f>
        <v/>
      </c>
      <c r="B30" s="630"/>
      <c r="C30" s="710" t="str">
        <f>IF(B30&lt;&gt;"",IF(ISNA(VLOOKUP($B30,'6 Checks'!BS:BT,2,FALSE))=TRUE,'6 Checks'!$BD$9,VLOOKUP($B30,'6 Checks'!BS:BT,2,FALSE)),"")</f>
        <v/>
      </c>
      <c r="D30" s="630"/>
      <c r="E30" s="630"/>
      <c r="F30" s="631"/>
      <c r="G30" s="708">
        <v>0</v>
      </c>
      <c r="H30" s="708">
        <v>0</v>
      </c>
      <c r="I30" s="592"/>
      <c r="J30" s="630"/>
      <c r="M30" s="68" t="str">
        <f>'6 Checks'!AK143</f>
        <v/>
      </c>
      <c r="N30" s="122"/>
      <c r="O30" s="122"/>
      <c r="P30" s="122"/>
      <c r="Q30" s="122"/>
      <c r="R30" s="122"/>
      <c r="S30" s="122"/>
    </row>
    <row r="31" spans="1:19" ht="13.5" x14ac:dyDescent="0.2">
      <c r="A31" s="629" t="str">
        <f>IF('6 Checks'!AY39=1,'6 Checks'!G39,IF(AND('6 Checks'!AY39=0,'6 Checks'!AZ39=1),'6 Checks'!G39,IF(B30&lt;&gt;"",'6 Checks'!G39,"")))</f>
        <v/>
      </c>
      <c r="B31" s="630"/>
      <c r="C31" s="710" t="str">
        <f>IF(B31&lt;&gt;"",IF(ISNA(VLOOKUP($B31,'6 Checks'!BS:BT,2,FALSE))=TRUE,'6 Checks'!$BD$9,VLOOKUP($B31,'6 Checks'!BS:BT,2,FALSE)),"")</f>
        <v/>
      </c>
      <c r="D31" s="630"/>
      <c r="E31" s="630"/>
      <c r="F31" s="631"/>
      <c r="G31" s="708">
        <v>0</v>
      </c>
      <c r="H31" s="708">
        <v>0</v>
      </c>
      <c r="I31" s="592"/>
      <c r="J31" s="630"/>
      <c r="M31" s="67" t="s">
        <v>497</v>
      </c>
      <c r="N31" s="122"/>
      <c r="O31" s="122"/>
      <c r="P31" s="122"/>
      <c r="Q31" s="122"/>
      <c r="R31" s="122"/>
      <c r="S31" s="122"/>
    </row>
    <row r="32" spans="1:19" ht="13.5" x14ac:dyDescent="0.2">
      <c r="A32" s="629" t="str">
        <f>IF('6 Checks'!AY40=1,'6 Checks'!G40,IF(AND('6 Checks'!AY40=0,'6 Checks'!AZ40=1),'6 Checks'!G40,IF(B31&lt;&gt;"",'6 Checks'!G40,"")))</f>
        <v/>
      </c>
      <c r="B32" s="630"/>
      <c r="C32" s="710" t="str">
        <f>IF(B32&lt;&gt;"",IF(ISNA(VLOOKUP($B32,'6 Checks'!BS:BT,2,FALSE))=TRUE,'6 Checks'!$BD$9,VLOOKUP($B32,'6 Checks'!BS:BT,2,FALSE)),"")</f>
        <v/>
      </c>
      <c r="D32" s="630"/>
      <c r="E32" s="630"/>
      <c r="F32" s="631"/>
      <c r="G32" s="708">
        <v>0</v>
      </c>
      <c r="H32" s="708">
        <v>0</v>
      </c>
      <c r="I32" s="592"/>
      <c r="J32" s="630"/>
      <c r="M32" s="68" t="str">
        <f>'6 Checks'!AS143</f>
        <v/>
      </c>
      <c r="N32" s="122"/>
      <c r="O32" s="122"/>
      <c r="P32" s="122"/>
      <c r="Q32" s="122"/>
      <c r="R32" s="122"/>
      <c r="S32" s="122"/>
    </row>
    <row r="33" spans="1:19" ht="13.5" x14ac:dyDescent="0.2">
      <c r="A33" s="629" t="str">
        <f>IF('6 Checks'!AY41=1,'6 Checks'!G41,IF(AND('6 Checks'!AY41=0,'6 Checks'!AZ41=1),'6 Checks'!G41,IF(B32&lt;&gt;"",'6 Checks'!G41,"")))</f>
        <v/>
      </c>
      <c r="B33" s="630"/>
      <c r="C33" s="710" t="str">
        <f>IF(B33&lt;&gt;"",IF(ISNA(VLOOKUP($B33,'6 Checks'!BS:BT,2,FALSE))=TRUE,'6 Checks'!$BD$9,VLOOKUP($B33,'6 Checks'!BS:BT,2,FALSE)),"")</f>
        <v/>
      </c>
      <c r="D33" s="630"/>
      <c r="E33" s="630"/>
      <c r="F33" s="631"/>
      <c r="G33" s="708">
        <v>0</v>
      </c>
      <c r="H33" s="708">
        <v>0</v>
      </c>
      <c r="I33" s="592"/>
      <c r="J33" s="630"/>
      <c r="M33" s="67" t="s">
        <v>498</v>
      </c>
      <c r="N33" s="122"/>
      <c r="O33" s="122"/>
      <c r="P33" s="122"/>
      <c r="Q33" s="122"/>
      <c r="R33" s="122"/>
      <c r="S33" s="122"/>
    </row>
    <row r="34" spans="1:19" ht="13.5" x14ac:dyDescent="0.2">
      <c r="A34" s="629" t="str">
        <f>IF('6 Checks'!AY42=1,'6 Checks'!G42,IF(AND('6 Checks'!AY42=0,'6 Checks'!AZ42=1),'6 Checks'!G42,IF(B33&lt;&gt;"",'6 Checks'!G42,"")))</f>
        <v/>
      </c>
      <c r="B34" s="630"/>
      <c r="C34" s="710" t="str">
        <f>IF(B34&lt;&gt;"",IF(ISNA(VLOOKUP($B34,'6 Checks'!BS:BT,2,FALSE))=TRUE,'6 Checks'!$BD$9,VLOOKUP($B34,'6 Checks'!BS:BT,2,FALSE)),"")</f>
        <v/>
      </c>
      <c r="D34" s="630"/>
      <c r="E34" s="630"/>
      <c r="F34" s="631"/>
      <c r="G34" s="708">
        <v>0</v>
      </c>
      <c r="H34" s="708">
        <v>0</v>
      </c>
      <c r="I34" s="592"/>
      <c r="J34" s="630"/>
      <c r="M34" s="68" t="str">
        <f>'6 Checks'!AV143</f>
        <v/>
      </c>
      <c r="N34" s="122"/>
      <c r="O34" s="122"/>
      <c r="P34" s="122"/>
      <c r="Q34" s="122"/>
      <c r="R34" s="122"/>
      <c r="S34" s="122"/>
    </row>
    <row r="35" spans="1:19" ht="13.5" x14ac:dyDescent="0.2">
      <c r="A35" s="629" t="str">
        <f>IF('6 Checks'!AY43=1,'6 Checks'!G43,IF(AND('6 Checks'!AY43=0,'6 Checks'!AZ43=1),'6 Checks'!G43,IF(B34&lt;&gt;"",'6 Checks'!G43,"")))</f>
        <v/>
      </c>
      <c r="B35" s="630"/>
      <c r="C35" s="710" t="str">
        <f>IF(B35&lt;&gt;"",IF(ISNA(VLOOKUP($B35,'6 Checks'!BS:BT,2,FALSE))=TRUE,'6 Checks'!$BD$9,VLOOKUP($B35,'6 Checks'!BS:BT,2,FALSE)),"")</f>
        <v/>
      </c>
      <c r="D35" s="630"/>
      <c r="E35" s="630"/>
      <c r="F35" s="631"/>
      <c r="G35" s="708">
        <v>0</v>
      </c>
      <c r="H35" s="708">
        <v>0</v>
      </c>
      <c r="I35" s="592"/>
      <c r="J35" s="630"/>
      <c r="M35" s="67" t="s">
        <v>312</v>
      </c>
    </row>
    <row r="36" spans="1:19" ht="13.5" x14ac:dyDescent="0.2">
      <c r="A36" s="629" t="str">
        <f>IF('6 Checks'!AY44=1,'6 Checks'!G44,IF(AND('6 Checks'!AY44=0,'6 Checks'!AZ44=1),'6 Checks'!G44,IF(B35&lt;&gt;"",'6 Checks'!G44,"")))</f>
        <v/>
      </c>
      <c r="B36" s="630"/>
      <c r="C36" s="710" t="str">
        <f>IF(B36&lt;&gt;"",IF(ISNA(VLOOKUP($B36,'6 Checks'!BS:BT,2,FALSE))=TRUE,'6 Checks'!$BD$9,VLOOKUP($B36,'6 Checks'!BS:BT,2,FALSE)),"")</f>
        <v/>
      </c>
      <c r="D36" s="630"/>
      <c r="E36" s="630"/>
      <c r="F36" s="631"/>
      <c r="G36" s="708">
        <v>0</v>
      </c>
      <c r="H36" s="708">
        <v>0</v>
      </c>
      <c r="I36" s="592"/>
      <c r="J36" s="630"/>
      <c r="M36" s="68" t="str">
        <f>'6 Checks'!BA143</f>
        <v/>
      </c>
    </row>
    <row r="37" spans="1:19" ht="13.5" x14ac:dyDescent="0.2">
      <c r="A37" s="629" t="str">
        <f>IF('6 Checks'!AY45=1,'6 Checks'!G45,IF(AND('6 Checks'!AY45=0,'6 Checks'!AZ45=1),'6 Checks'!G45,IF(B36&lt;&gt;"",'6 Checks'!G45,"")))</f>
        <v/>
      </c>
      <c r="B37" s="630"/>
      <c r="C37" s="710" t="str">
        <f>IF(B37&lt;&gt;"",IF(ISNA(VLOOKUP($B37,'6 Checks'!BS:BT,2,FALSE))=TRUE,'6 Checks'!$BD$9,VLOOKUP($B37,'6 Checks'!BS:BT,2,FALSE)),"")</f>
        <v/>
      </c>
      <c r="D37" s="630"/>
      <c r="E37" s="630"/>
      <c r="F37" s="631"/>
      <c r="G37" s="708">
        <v>0</v>
      </c>
      <c r="H37" s="708">
        <v>0</v>
      </c>
      <c r="I37" s="592"/>
      <c r="J37" s="630"/>
      <c r="M37" s="67" t="s">
        <v>502</v>
      </c>
    </row>
    <row r="38" spans="1:19" ht="13.5" x14ac:dyDescent="0.2">
      <c r="A38" s="629" t="str">
        <f>IF('6 Checks'!AY46=1,'6 Checks'!G46,IF(AND('6 Checks'!AY46=0,'6 Checks'!AZ46=1),'6 Checks'!G46,IF(B37&lt;&gt;"",'6 Checks'!G46,"")))</f>
        <v/>
      </c>
      <c r="B38" s="630"/>
      <c r="C38" s="710" t="str">
        <f>IF(B38&lt;&gt;"",IF(ISNA(VLOOKUP($B38,'6 Checks'!BS:BT,2,FALSE))=TRUE,'6 Checks'!$BD$9,VLOOKUP($B38,'6 Checks'!BS:BT,2,FALSE)),"")</f>
        <v/>
      </c>
      <c r="D38" s="630"/>
      <c r="E38" s="630"/>
      <c r="F38" s="631"/>
      <c r="G38" s="708">
        <v>0</v>
      </c>
      <c r="H38" s="708">
        <v>0</v>
      </c>
      <c r="I38" s="592"/>
      <c r="J38" s="630"/>
      <c r="M38" s="68" t="str">
        <f>'6 Checks'!BD143</f>
        <v/>
      </c>
    </row>
    <row r="39" spans="1:19" ht="13.5" x14ac:dyDescent="0.2">
      <c r="A39" s="629" t="str">
        <f>IF('6 Checks'!AY47=1,'6 Checks'!G47,IF(AND('6 Checks'!AY47=0,'6 Checks'!AZ47=1),'6 Checks'!G47,IF(B38&lt;&gt;"",'6 Checks'!G47,"")))</f>
        <v/>
      </c>
      <c r="B39" s="630"/>
      <c r="C39" s="710" t="str">
        <f>IF(B39&lt;&gt;"",IF(ISNA(VLOOKUP($B39,'6 Checks'!BS:BT,2,FALSE))=TRUE,'6 Checks'!$BD$9,VLOOKUP($B39,'6 Checks'!BS:BT,2,FALSE)),"")</f>
        <v/>
      </c>
      <c r="D39" s="630"/>
      <c r="E39" s="630"/>
      <c r="F39" s="631"/>
      <c r="G39" s="708">
        <v>0</v>
      </c>
      <c r="H39" s="708">
        <v>0</v>
      </c>
      <c r="I39" s="592"/>
      <c r="J39" s="630"/>
    </row>
    <row r="40" spans="1:19" ht="13.5" x14ac:dyDescent="0.2">
      <c r="A40" s="629" t="str">
        <f>IF('6 Checks'!AY48=1,'6 Checks'!G48,IF(AND('6 Checks'!AY48=0,'6 Checks'!AZ48=1),'6 Checks'!G48,IF(B39&lt;&gt;"",'6 Checks'!G48,"")))</f>
        <v/>
      </c>
      <c r="B40" s="630"/>
      <c r="C40" s="710" t="str">
        <f>IF(B40&lt;&gt;"",IF(ISNA(VLOOKUP($B40,'6 Checks'!BS:BT,2,FALSE))=TRUE,'6 Checks'!$BD$9,VLOOKUP($B40,'6 Checks'!BS:BT,2,FALSE)),"")</f>
        <v/>
      </c>
      <c r="D40" s="630"/>
      <c r="E40" s="630"/>
      <c r="F40" s="631"/>
      <c r="G40" s="708">
        <v>0</v>
      </c>
      <c r="H40" s="708">
        <v>0</v>
      </c>
      <c r="I40" s="592"/>
      <c r="J40" s="630"/>
      <c r="M40" s="66" t="s">
        <v>216</v>
      </c>
    </row>
    <row r="41" spans="1:19" ht="13.5" x14ac:dyDescent="0.2">
      <c r="A41" s="629" t="str">
        <f>IF('6 Checks'!AY49=1,'6 Checks'!G49,IF(AND('6 Checks'!AY49=0,'6 Checks'!AZ49=1),'6 Checks'!G49,IF(B40&lt;&gt;"",'6 Checks'!G49,"")))</f>
        <v/>
      </c>
      <c r="B41" s="630"/>
      <c r="C41" s="710" t="str">
        <f>IF(B41&lt;&gt;"",IF(ISNA(VLOOKUP($B41,'6 Checks'!BS:BT,2,FALSE))=TRUE,'6 Checks'!$BD$9,VLOOKUP($B41,'6 Checks'!BS:BT,2,FALSE)),"")</f>
        <v/>
      </c>
      <c r="D41" s="630"/>
      <c r="E41" s="630"/>
      <c r="F41" s="631"/>
      <c r="G41" s="708">
        <v>0</v>
      </c>
      <c r="H41" s="708">
        <v>0</v>
      </c>
      <c r="I41" s="592"/>
      <c r="J41" s="630"/>
      <c r="M41" s="67" t="s">
        <v>499</v>
      </c>
    </row>
    <row r="42" spans="1:19" ht="13.5" x14ac:dyDescent="0.2">
      <c r="A42" s="629" t="str">
        <f>IF('6 Checks'!AY50=1,'6 Checks'!G50,IF(AND('6 Checks'!AY50=0,'6 Checks'!AZ50=1),'6 Checks'!G50,IF(B41&lt;&gt;"",'6 Checks'!G50,"")))</f>
        <v/>
      </c>
      <c r="B42" s="630"/>
      <c r="C42" s="710" t="str">
        <f>IF(B42&lt;&gt;"",IF(ISNA(VLOOKUP($B42,'6 Checks'!BS:BT,2,FALSE))=TRUE,'6 Checks'!$BD$9,VLOOKUP($B42,'6 Checks'!BS:BT,2,FALSE)),"")</f>
        <v/>
      </c>
      <c r="D42" s="630"/>
      <c r="E42" s="630"/>
      <c r="F42" s="631"/>
      <c r="G42" s="708">
        <v>0</v>
      </c>
      <c r="H42" s="708">
        <v>0</v>
      </c>
      <c r="I42" s="592"/>
      <c r="J42" s="630"/>
      <c r="M42" s="238" t="str">
        <f>'6 Checks'!B18</f>
        <v/>
      </c>
    </row>
    <row r="43" spans="1:19" ht="13.5" x14ac:dyDescent="0.2">
      <c r="A43" s="629" t="str">
        <f>IF('6 Checks'!AY51=1,'6 Checks'!G51,IF(AND('6 Checks'!AY51=0,'6 Checks'!AZ51=1),'6 Checks'!G51,IF(B42&lt;&gt;"",'6 Checks'!G51,"")))</f>
        <v/>
      </c>
      <c r="B43" s="630"/>
      <c r="C43" s="710" t="str">
        <f>IF(B43&lt;&gt;"",IF(ISNA(VLOOKUP($B43,'6 Checks'!BS:BT,2,FALSE))=TRUE,'6 Checks'!$BD$9,VLOOKUP($B43,'6 Checks'!BS:BT,2,FALSE)),"")</f>
        <v/>
      </c>
      <c r="D43" s="630"/>
      <c r="E43" s="630"/>
      <c r="F43" s="631"/>
      <c r="G43" s="708">
        <v>0</v>
      </c>
      <c r="H43" s="708">
        <v>0</v>
      </c>
      <c r="I43" s="592"/>
      <c r="J43" s="630"/>
      <c r="M43" s="67" t="s">
        <v>500</v>
      </c>
    </row>
    <row r="44" spans="1:19" ht="13.5" x14ac:dyDescent="0.2">
      <c r="A44" s="629" t="str">
        <f>IF('6 Checks'!AY52=1,'6 Checks'!G52,IF(AND('6 Checks'!AY52=0,'6 Checks'!AZ52=1),'6 Checks'!G52,IF(B43&lt;&gt;"",'6 Checks'!G52,"")))</f>
        <v/>
      </c>
      <c r="B44" s="630"/>
      <c r="C44" s="710" t="str">
        <f>IF(B44&lt;&gt;"",IF(ISNA(VLOOKUP($B44,'6 Checks'!BS:BT,2,FALSE))=TRUE,'6 Checks'!$BD$9,VLOOKUP($B44,'6 Checks'!BS:BT,2,FALSE)),"")</f>
        <v/>
      </c>
      <c r="D44" s="630"/>
      <c r="E44" s="630"/>
      <c r="F44" s="631"/>
      <c r="G44" s="708">
        <v>0</v>
      </c>
      <c r="H44" s="708">
        <v>0</v>
      </c>
      <c r="I44" s="592"/>
      <c r="J44" s="630"/>
      <c r="M44" s="238" t="str">
        <f>'6 Checks'!B25</f>
        <v/>
      </c>
    </row>
    <row r="45" spans="1:19" ht="13.5" x14ac:dyDescent="0.2">
      <c r="A45" s="629" t="str">
        <f>IF('6 Checks'!AY53=1,'6 Checks'!G53,IF(AND('6 Checks'!AY53=0,'6 Checks'!AZ53=1),'6 Checks'!G53,IF(B44&lt;&gt;"",'6 Checks'!G53,"")))</f>
        <v/>
      </c>
      <c r="B45" s="630"/>
      <c r="C45" s="710" t="str">
        <f>IF(B45&lt;&gt;"",IF(ISNA(VLOOKUP($B45,'6 Checks'!BS:BT,2,FALSE))=TRUE,'6 Checks'!$BD$9,VLOOKUP($B45,'6 Checks'!BS:BT,2,FALSE)),"")</f>
        <v/>
      </c>
      <c r="D45" s="630"/>
      <c r="E45" s="630"/>
      <c r="F45" s="631"/>
      <c r="G45" s="708">
        <v>0</v>
      </c>
      <c r="H45" s="708">
        <v>0</v>
      </c>
      <c r="I45" s="592"/>
      <c r="J45" s="630"/>
      <c r="M45" s="67" t="s">
        <v>501</v>
      </c>
    </row>
    <row r="46" spans="1:19" ht="13.5" x14ac:dyDescent="0.2">
      <c r="A46" s="629" t="str">
        <f>IF('6 Checks'!AY54=1,'6 Checks'!G54,IF(AND('6 Checks'!AY54=0,'6 Checks'!AZ54=1),'6 Checks'!G54,IF(B45&lt;&gt;"",'6 Checks'!G54,"")))</f>
        <v/>
      </c>
      <c r="B46" s="630"/>
      <c r="C46" s="710" t="str">
        <f>IF(B46&lt;&gt;"",IF(ISNA(VLOOKUP($B46,'6 Checks'!BS:BT,2,FALSE))=TRUE,'6 Checks'!$BD$9,VLOOKUP($B46,'6 Checks'!BS:BT,2,FALSE)),"")</f>
        <v/>
      </c>
      <c r="D46" s="630"/>
      <c r="E46" s="630"/>
      <c r="F46" s="631"/>
      <c r="G46" s="708">
        <v>0</v>
      </c>
      <c r="H46" s="708">
        <v>0</v>
      </c>
      <c r="I46" s="592"/>
      <c r="J46" s="630"/>
      <c r="M46" s="238" t="str">
        <f>'6 Checks'!E143</f>
        <v/>
      </c>
    </row>
    <row r="47" spans="1:19" ht="13.5" x14ac:dyDescent="0.2">
      <c r="A47" s="629" t="str">
        <f>IF('6 Checks'!AY55=1,'6 Checks'!G55,IF(AND('6 Checks'!AY55=0,'6 Checks'!AZ55=1),'6 Checks'!G55,IF(B46&lt;&gt;"",'6 Checks'!G55,"")))</f>
        <v/>
      </c>
      <c r="B47" s="630"/>
      <c r="C47" s="710" t="str">
        <f>IF(B47&lt;&gt;"",IF(ISNA(VLOOKUP($B47,'6 Checks'!BS:BT,2,FALSE))=TRUE,'6 Checks'!$BD$9,VLOOKUP($B47,'6 Checks'!BS:BT,2,FALSE)),"")</f>
        <v/>
      </c>
      <c r="D47" s="630"/>
      <c r="E47" s="630"/>
      <c r="F47" s="631"/>
      <c r="G47" s="708">
        <v>0</v>
      </c>
      <c r="H47" s="708">
        <v>0</v>
      </c>
      <c r="I47" s="592"/>
      <c r="J47" s="630"/>
    </row>
    <row r="48" spans="1:19" ht="13.5" x14ac:dyDescent="0.2">
      <c r="A48" s="629" t="str">
        <f>IF('6 Checks'!AY56=1,'6 Checks'!G56,IF(AND('6 Checks'!AY56=0,'6 Checks'!AZ56=1),'6 Checks'!G56,IF(B47&lt;&gt;"",'6 Checks'!G56,"")))</f>
        <v/>
      </c>
      <c r="B48" s="630"/>
      <c r="C48" s="710" t="str">
        <f>IF(B48&lt;&gt;"",IF(ISNA(VLOOKUP($B48,'6 Checks'!BS:BT,2,FALSE))=TRUE,'6 Checks'!$BD$9,VLOOKUP($B48,'6 Checks'!BS:BT,2,FALSE)),"")</f>
        <v/>
      </c>
      <c r="D48" s="630"/>
      <c r="E48" s="630"/>
      <c r="F48" s="631"/>
      <c r="G48" s="708">
        <v>0</v>
      </c>
      <c r="H48" s="708">
        <v>0</v>
      </c>
      <c r="I48" s="592"/>
      <c r="J48" s="630"/>
    </row>
    <row r="49" spans="1:10" ht="13.5" x14ac:dyDescent="0.2">
      <c r="A49" s="629" t="str">
        <f>IF('6 Checks'!AY57=1,'6 Checks'!G57,IF(AND('6 Checks'!AY57=0,'6 Checks'!AZ57=1),'6 Checks'!G57,IF(B48&lt;&gt;"",'6 Checks'!G57,"")))</f>
        <v/>
      </c>
      <c r="B49" s="630"/>
      <c r="C49" s="710" t="str">
        <f>IF(B49&lt;&gt;"",IF(ISNA(VLOOKUP($B49,'6 Checks'!BS:BT,2,FALSE))=TRUE,'6 Checks'!$BD$9,VLOOKUP($B49,'6 Checks'!BS:BT,2,FALSE)),"")</f>
        <v/>
      </c>
      <c r="D49" s="630"/>
      <c r="E49" s="630"/>
      <c r="F49" s="631"/>
      <c r="G49" s="708">
        <v>0</v>
      </c>
      <c r="H49" s="708">
        <v>0</v>
      </c>
      <c r="I49" s="592"/>
      <c r="J49" s="630"/>
    </row>
    <row r="50" spans="1:10" ht="13.5" x14ac:dyDescent="0.2">
      <c r="A50" s="629" t="str">
        <f>IF('6 Checks'!AY58=1,'6 Checks'!G58,IF(AND('6 Checks'!AY58=0,'6 Checks'!AZ58=1),'6 Checks'!G58,IF(B49&lt;&gt;"",'6 Checks'!G58,"")))</f>
        <v/>
      </c>
      <c r="B50" s="630"/>
      <c r="C50" s="710" t="str">
        <f>IF(B50&lt;&gt;"",IF(ISNA(VLOOKUP($B50,'6 Checks'!BS:BT,2,FALSE))=TRUE,'6 Checks'!$BD$9,VLOOKUP($B50,'6 Checks'!BS:BT,2,FALSE)),"")</f>
        <v/>
      </c>
      <c r="D50" s="630"/>
      <c r="E50" s="630"/>
      <c r="F50" s="631"/>
      <c r="G50" s="708">
        <v>0</v>
      </c>
      <c r="H50" s="708">
        <v>0</v>
      </c>
      <c r="I50" s="592"/>
      <c r="J50" s="630"/>
    </row>
    <row r="51" spans="1:10" ht="13.5" x14ac:dyDescent="0.2">
      <c r="A51" s="629" t="str">
        <f>IF('6 Checks'!AY59=1,'6 Checks'!G59,IF(AND('6 Checks'!AY59=0,'6 Checks'!AZ59=1),'6 Checks'!G59,IF(B50&lt;&gt;"",'6 Checks'!G59,"")))</f>
        <v/>
      </c>
      <c r="B51" s="630"/>
      <c r="C51" s="710" t="str">
        <f>IF(B51&lt;&gt;"",IF(ISNA(VLOOKUP($B51,'6 Checks'!BS:BT,2,FALSE))=TRUE,'6 Checks'!$BD$9,VLOOKUP($B51,'6 Checks'!BS:BT,2,FALSE)),"")</f>
        <v/>
      </c>
      <c r="D51" s="630"/>
      <c r="E51" s="630"/>
      <c r="F51" s="631"/>
      <c r="G51" s="708">
        <v>0</v>
      </c>
      <c r="H51" s="708">
        <v>0</v>
      </c>
      <c r="I51" s="592"/>
      <c r="J51" s="630"/>
    </row>
    <row r="52" spans="1:10" ht="13.5" x14ac:dyDescent="0.2">
      <c r="A52" s="629" t="str">
        <f>IF('6 Checks'!AY60=1,'6 Checks'!G60,IF(AND('6 Checks'!AY60=0,'6 Checks'!AZ60=1),'6 Checks'!G60,IF(B51&lt;&gt;"",'6 Checks'!G60,"")))</f>
        <v/>
      </c>
      <c r="B52" s="630"/>
      <c r="C52" s="710" t="str">
        <f>IF(B52&lt;&gt;"",IF(ISNA(VLOOKUP($B52,'6 Checks'!BS:BT,2,FALSE))=TRUE,'6 Checks'!$BD$9,VLOOKUP($B52,'6 Checks'!BS:BT,2,FALSE)),"")</f>
        <v/>
      </c>
      <c r="D52" s="630"/>
      <c r="E52" s="630"/>
      <c r="F52" s="631"/>
      <c r="G52" s="708">
        <v>0</v>
      </c>
      <c r="H52" s="708">
        <v>0</v>
      </c>
      <c r="I52" s="592"/>
      <c r="J52" s="630"/>
    </row>
    <row r="53" spans="1:10" ht="13.5" x14ac:dyDescent="0.2">
      <c r="A53" s="629" t="str">
        <f>IF('6 Checks'!AY61=1,'6 Checks'!G61,IF(AND('6 Checks'!AY61=0,'6 Checks'!AZ61=1),'6 Checks'!G61,IF(B52&lt;&gt;"",'6 Checks'!G61,"")))</f>
        <v/>
      </c>
      <c r="B53" s="630"/>
      <c r="C53" s="710" t="str">
        <f>IF(B53&lt;&gt;"",IF(ISNA(VLOOKUP($B53,'6 Checks'!BS:BT,2,FALSE))=TRUE,'6 Checks'!$BD$9,VLOOKUP($B53,'6 Checks'!BS:BT,2,FALSE)),"")</f>
        <v/>
      </c>
      <c r="D53" s="630"/>
      <c r="E53" s="630"/>
      <c r="F53" s="631"/>
      <c r="G53" s="708">
        <v>0</v>
      </c>
      <c r="H53" s="708">
        <v>0</v>
      </c>
      <c r="I53" s="592"/>
      <c r="J53" s="630"/>
    </row>
    <row r="54" spans="1:10" ht="13.5" x14ac:dyDescent="0.2">
      <c r="A54" s="629" t="str">
        <f>IF('6 Checks'!AY62=1,'6 Checks'!G62,IF(AND('6 Checks'!AY62=0,'6 Checks'!AZ62=1),'6 Checks'!G62,IF(B53&lt;&gt;"",'6 Checks'!G62,"")))</f>
        <v/>
      </c>
      <c r="B54" s="630"/>
      <c r="C54" s="710" t="str">
        <f>IF(B54&lt;&gt;"",IF(ISNA(VLOOKUP($B54,'6 Checks'!BS:BT,2,FALSE))=TRUE,'6 Checks'!$BD$9,VLOOKUP($B54,'6 Checks'!BS:BT,2,FALSE)),"")</f>
        <v/>
      </c>
      <c r="D54" s="630"/>
      <c r="E54" s="630"/>
      <c r="F54" s="631"/>
      <c r="G54" s="708">
        <v>0</v>
      </c>
      <c r="H54" s="708">
        <v>0</v>
      </c>
      <c r="I54" s="592"/>
      <c r="J54" s="630"/>
    </row>
    <row r="55" spans="1:10" ht="13.5" x14ac:dyDescent="0.2">
      <c r="A55" s="629" t="str">
        <f>IF('6 Checks'!AY63=1,'6 Checks'!G63,IF(AND('6 Checks'!AY63=0,'6 Checks'!AZ63=1),'6 Checks'!G63,IF(B54&lt;&gt;"",'6 Checks'!G63,"")))</f>
        <v/>
      </c>
      <c r="B55" s="630"/>
      <c r="C55" s="710" t="str">
        <f>IF(B55&lt;&gt;"",IF(ISNA(VLOOKUP($B55,'6 Checks'!BS:BT,2,FALSE))=TRUE,'6 Checks'!$BD$9,VLOOKUP($B55,'6 Checks'!BS:BT,2,FALSE)),"")</f>
        <v/>
      </c>
      <c r="D55" s="630"/>
      <c r="E55" s="630"/>
      <c r="F55" s="631"/>
      <c r="G55" s="708">
        <v>0</v>
      </c>
      <c r="H55" s="708">
        <v>0</v>
      </c>
      <c r="I55" s="592"/>
      <c r="J55" s="630"/>
    </row>
    <row r="56" spans="1:10" ht="13.5" x14ac:dyDescent="0.2">
      <c r="A56" s="629" t="str">
        <f>IF('6 Checks'!AY64=1,'6 Checks'!G64,IF(AND('6 Checks'!AY64=0,'6 Checks'!AZ64=1),'6 Checks'!G64,IF(B55&lt;&gt;"",'6 Checks'!G64,"")))</f>
        <v/>
      </c>
      <c r="B56" s="630"/>
      <c r="C56" s="710" t="str">
        <f>IF(B56&lt;&gt;"",IF(ISNA(VLOOKUP($B56,'6 Checks'!BS:BT,2,FALSE))=TRUE,'6 Checks'!$BD$9,VLOOKUP($B56,'6 Checks'!BS:BT,2,FALSE)),"")</f>
        <v/>
      </c>
      <c r="D56" s="630"/>
      <c r="E56" s="630"/>
      <c r="F56" s="631"/>
      <c r="G56" s="708">
        <v>0</v>
      </c>
      <c r="H56" s="708">
        <v>0</v>
      </c>
      <c r="I56" s="592"/>
      <c r="J56" s="630"/>
    </row>
    <row r="57" spans="1:10" ht="13.5" x14ac:dyDescent="0.2">
      <c r="A57" s="629" t="str">
        <f>IF('6 Checks'!AY65=1,'6 Checks'!G65,IF(AND('6 Checks'!AY65=0,'6 Checks'!AZ65=1),'6 Checks'!G65,IF(B56&lt;&gt;"",'6 Checks'!G65,"")))</f>
        <v/>
      </c>
      <c r="B57" s="630"/>
      <c r="C57" s="710" t="str">
        <f>IF(B57&lt;&gt;"",IF(ISNA(VLOOKUP($B57,'6 Checks'!BS:BT,2,FALSE))=TRUE,'6 Checks'!$BD$9,VLOOKUP($B57,'6 Checks'!BS:BT,2,FALSE)),"")</f>
        <v/>
      </c>
      <c r="D57" s="630"/>
      <c r="E57" s="630"/>
      <c r="F57" s="631"/>
      <c r="G57" s="708">
        <v>0</v>
      </c>
      <c r="H57" s="708">
        <v>0</v>
      </c>
      <c r="I57" s="592"/>
      <c r="J57" s="630"/>
    </row>
    <row r="58" spans="1:10" ht="13.5" x14ac:dyDescent="0.2">
      <c r="A58" s="629" t="str">
        <f>IF('6 Checks'!AY66=1,'6 Checks'!G66,IF(AND('6 Checks'!AY66=0,'6 Checks'!AZ66=1),'6 Checks'!G66,IF(B57&lt;&gt;"",'6 Checks'!G66,"")))</f>
        <v/>
      </c>
      <c r="B58" s="630"/>
      <c r="C58" s="710" t="str">
        <f>IF(B58&lt;&gt;"",IF(ISNA(VLOOKUP($B58,'6 Checks'!BS:BT,2,FALSE))=TRUE,'6 Checks'!$BD$9,VLOOKUP($B58,'6 Checks'!BS:BT,2,FALSE)),"")</f>
        <v/>
      </c>
      <c r="D58" s="630"/>
      <c r="E58" s="630"/>
      <c r="F58" s="631"/>
      <c r="G58" s="708">
        <v>0</v>
      </c>
      <c r="H58" s="708">
        <v>0</v>
      </c>
      <c r="I58" s="592"/>
      <c r="J58" s="630"/>
    </row>
    <row r="59" spans="1:10" ht="13.5" x14ac:dyDescent="0.2">
      <c r="A59" s="629" t="str">
        <f>IF('6 Checks'!AY67=1,'6 Checks'!G67,IF(AND('6 Checks'!AY67=0,'6 Checks'!AZ67=1),'6 Checks'!G67,IF(B58&lt;&gt;"",'6 Checks'!G67,"")))</f>
        <v/>
      </c>
      <c r="B59" s="630"/>
      <c r="C59" s="710" t="str">
        <f>IF(B59&lt;&gt;"",IF(ISNA(VLOOKUP($B59,'6 Checks'!BS:BT,2,FALSE))=TRUE,'6 Checks'!$BD$9,VLOOKUP($B59,'6 Checks'!BS:BT,2,FALSE)),"")</f>
        <v/>
      </c>
      <c r="D59" s="630"/>
      <c r="E59" s="630"/>
      <c r="F59" s="631"/>
      <c r="G59" s="708">
        <v>0</v>
      </c>
      <c r="H59" s="708">
        <v>0</v>
      </c>
      <c r="I59" s="592"/>
      <c r="J59" s="630"/>
    </row>
    <row r="60" spans="1:10" ht="13.5" x14ac:dyDescent="0.2">
      <c r="A60" s="629" t="str">
        <f>IF('6 Checks'!AY68=1,'6 Checks'!G68,IF(AND('6 Checks'!AY68=0,'6 Checks'!AZ68=1),'6 Checks'!G68,IF(B59&lt;&gt;"",'6 Checks'!G68,"")))</f>
        <v/>
      </c>
      <c r="B60" s="630"/>
      <c r="C60" s="710" t="str">
        <f>IF(B60&lt;&gt;"",IF(ISNA(VLOOKUP($B60,'6 Checks'!BS:BT,2,FALSE))=TRUE,'6 Checks'!$BD$9,VLOOKUP($B60,'6 Checks'!BS:BT,2,FALSE)),"")</f>
        <v/>
      </c>
      <c r="D60" s="630"/>
      <c r="E60" s="630"/>
      <c r="F60" s="631"/>
      <c r="G60" s="708">
        <v>0</v>
      </c>
      <c r="H60" s="708">
        <v>0</v>
      </c>
      <c r="I60" s="592"/>
      <c r="J60" s="630"/>
    </row>
    <row r="61" spans="1:10" ht="13.5" x14ac:dyDescent="0.2">
      <c r="A61" s="629" t="str">
        <f>IF('6 Checks'!AY69=1,'6 Checks'!G69,IF(AND('6 Checks'!AY69=0,'6 Checks'!AZ69=1),'6 Checks'!G69,IF(B60&lt;&gt;"",'6 Checks'!G69,"")))</f>
        <v/>
      </c>
      <c r="B61" s="630"/>
      <c r="C61" s="710" t="str">
        <f>IF(B61&lt;&gt;"",IF(ISNA(VLOOKUP($B61,'6 Checks'!BS:BT,2,FALSE))=TRUE,'6 Checks'!$BD$9,VLOOKUP($B61,'6 Checks'!BS:BT,2,FALSE)),"")</f>
        <v/>
      </c>
      <c r="D61" s="630"/>
      <c r="E61" s="630"/>
      <c r="F61" s="631"/>
      <c r="G61" s="708">
        <v>0</v>
      </c>
      <c r="H61" s="708">
        <v>0</v>
      </c>
      <c r="I61" s="592"/>
      <c r="J61" s="630"/>
    </row>
    <row r="62" spans="1:10" ht="13.5" x14ac:dyDescent="0.2">
      <c r="A62" s="629" t="str">
        <f>IF('6 Checks'!AY70=1,'6 Checks'!G70,IF(AND('6 Checks'!AY70=0,'6 Checks'!AZ70=1),'6 Checks'!G70,IF(B61&lt;&gt;"",'6 Checks'!G70,"")))</f>
        <v/>
      </c>
      <c r="B62" s="630"/>
      <c r="C62" s="710" t="str">
        <f>IF(B62&lt;&gt;"",IF(ISNA(VLOOKUP($B62,'6 Checks'!BS:BT,2,FALSE))=TRUE,'6 Checks'!$BD$9,VLOOKUP($B62,'6 Checks'!BS:BT,2,FALSE)),"")</f>
        <v/>
      </c>
      <c r="D62" s="630"/>
      <c r="E62" s="630"/>
      <c r="F62" s="631"/>
      <c r="G62" s="708">
        <v>0</v>
      </c>
      <c r="H62" s="708">
        <v>0</v>
      </c>
      <c r="I62" s="592"/>
      <c r="J62" s="630"/>
    </row>
    <row r="63" spans="1:10" ht="13.5" x14ac:dyDescent="0.2">
      <c r="A63" s="629" t="str">
        <f>IF('6 Checks'!AY71=1,'6 Checks'!G71,IF(AND('6 Checks'!AY71=0,'6 Checks'!AZ71=1),'6 Checks'!G71,IF(B62&lt;&gt;"",'6 Checks'!G71,"")))</f>
        <v/>
      </c>
      <c r="B63" s="630"/>
      <c r="C63" s="710" t="str">
        <f>IF(B63&lt;&gt;"",IF(ISNA(VLOOKUP($B63,'6 Checks'!BS:BT,2,FALSE))=TRUE,'6 Checks'!$BD$9,VLOOKUP($B63,'6 Checks'!BS:BT,2,FALSE)),"")</f>
        <v/>
      </c>
      <c r="D63" s="630"/>
      <c r="E63" s="630"/>
      <c r="F63" s="631"/>
      <c r="G63" s="708">
        <v>0</v>
      </c>
      <c r="H63" s="708">
        <v>0</v>
      </c>
      <c r="I63" s="592"/>
      <c r="J63" s="630"/>
    </row>
    <row r="64" spans="1:10" ht="13.5" x14ac:dyDescent="0.2">
      <c r="A64" s="629" t="str">
        <f>IF('6 Checks'!AY72=1,'6 Checks'!G72,IF(AND('6 Checks'!AY72=0,'6 Checks'!AZ72=1),'6 Checks'!G72,IF(B63&lt;&gt;"",'6 Checks'!G72,"")))</f>
        <v/>
      </c>
      <c r="B64" s="630"/>
      <c r="C64" s="710" t="str">
        <f>IF(B64&lt;&gt;"",IF(ISNA(VLOOKUP($B64,'6 Checks'!BS:BT,2,FALSE))=TRUE,'6 Checks'!$BD$9,VLOOKUP($B64,'6 Checks'!BS:BT,2,FALSE)),"")</f>
        <v/>
      </c>
      <c r="D64" s="630"/>
      <c r="E64" s="630"/>
      <c r="F64" s="631"/>
      <c r="G64" s="708">
        <v>0</v>
      </c>
      <c r="H64" s="708">
        <v>0</v>
      </c>
      <c r="I64" s="592"/>
      <c r="J64" s="630"/>
    </row>
    <row r="65" spans="1:10" ht="13.5" x14ac:dyDescent="0.2">
      <c r="A65" s="629" t="str">
        <f>IF('6 Checks'!AY73=1,'6 Checks'!G73,IF(AND('6 Checks'!AY73=0,'6 Checks'!AZ73=1),'6 Checks'!G73,IF(B64&lt;&gt;"",'6 Checks'!G73,"")))</f>
        <v/>
      </c>
      <c r="B65" s="630"/>
      <c r="C65" s="710" t="str">
        <f>IF(B65&lt;&gt;"",IF(ISNA(VLOOKUP($B65,'6 Checks'!BS:BT,2,FALSE))=TRUE,'6 Checks'!$BD$9,VLOOKUP($B65,'6 Checks'!BS:BT,2,FALSE)),"")</f>
        <v/>
      </c>
      <c r="D65" s="630"/>
      <c r="E65" s="630"/>
      <c r="F65" s="631"/>
      <c r="G65" s="708">
        <v>0</v>
      </c>
      <c r="H65" s="708">
        <v>0</v>
      </c>
      <c r="I65" s="592"/>
      <c r="J65" s="630"/>
    </row>
    <row r="66" spans="1:10" ht="13.5" x14ac:dyDescent="0.2">
      <c r="A66" s="629" t="str">
        <f>IF('6 Checks'!AY74=1,'6 Checks'!G74,IF(AND('6 Checks'!AY74=0,'6 Checks'!AZ74=1),'6 Checks'!G74,IF(B65&lt;&gt;"",'6 Checks'!G74,"")))</f>
        <v/>
      </c>
      <c r="B66" s="630"/>
      <c r="C66" s="710" t="str">
        <f>IF(B66&lt;&gt;"",IF(ISNA(VLOOKUP($B66,'6 Checks'!BS:BT,2,FALSE))=TRUE,'6 Checks'!$BD$9,VLOOKUP($B66,'6 Checks'!BS:BT,2,FALSE)),"")</f>
        <v/>
      </c>
      <c r="D66" s="630"/>
      <c r="E66" s="630"/>
      <c r="F66" s="631"/>
      <c r="G66" s="708">
        <v>0</v>
      </c>
      <c r="H66" s="708">
        <v>0</v>
      </c>
      <c r="I66" s="592"/>
      <c r="J66" s="630"/>
    </row>
    <row r="67" spans="1:10" ht="13.5" x14ac:dyDescent="0.2">
      <c r="A67" s="629" t="str">
        <f>IF('6 Checks'!AY75=1,'6 Checks'!G75,IF(AND('6 Checks'!AY75=0,'6 Checks'!AZ75=1),'6 Checks'!G75,IF(B66&lt;&gt;"",'6 Checks'!G75,"")))</f>
        <v/>
      </c>
      <c r="B67" s="630"/>
      <c r="C67" s="710" t="str">
        <f>IF(B67&lt;&gt;"",IF(ISNA(VLOOKUP($B67,'6 Checks'!BS:BT,2,FALSE))=TRUE,'6 Checks'!$BD$9,VLOOKUP($B67,'6 Checks'!BS:BT,2,FALSE)),"")</f>
        <v/>
      </c>
      <c r="D67" s="630"/>
      <c r="E67" s="630"/>
      <c r="F67" s="631"/>
      <c r="G67" s="708">
        <v>0</v>
      </c>
      <c r="H67" s="708">
        <v>0</v>
      </c>
      <c r="I67" s="592"/>
      <c r="J67" s="630"/>
    </row>
    <row r="68" spans="1:10" ht="13.5" x14ac:dyDescent="0.2">
      <c r="A68" s="629" t="str">
        <f>IF('6 Checks'!AY76=1,'6 Checks'!G76,IF(AND('6 Checks'!AY76=0,'6 Checks'!AZ76=1),'6 Checks'!G76,IF(B67&lt;&gt;"",'6 Checks'!G76,"")))</f>
        <v/>
      </c>
      <c r="B68" s="630"/>
      <c r="C68" s="710" t="str">
        <f>IF(B68&lt;&gt;"",IF(ISNA(VLOOKUP($B68,'6 Checks'!BS:BT,2,FALSE))=TRUE,'6 Checks'!$BD$9,VLOOKUP($B68,'6 Checks'!BS:BT,2,FALSE)),"")</f>
        <v/>
      </c>
      <c r="D68" s="630"/>
      <c r="E68" s="630"/>
      <c r="F68" s="631"/>
      <c r="G68" s="708">
        <v>0</v>
      </c>
      <c r="H68" s="708">
        <v>0</v>
      </c>
      <c r="I68" s="592"/>
      <c r="J68" s="630"/>
    </row>
    <row r="69" spans="1:10" ht="13.5" x14ac:dyDescent="0.2">
      <c r="A69" s="629" t="str">
        <f>IF('6 Checks'!AY77=1,'6 Checks'!G77,IF(AND('6 Checks'!AY77=0,'6 Checks'!AZ77=1),'6 Checks'!G77,IF(B68&lt;&gt;"",'6 Checks'!G77,"")))</f>
        <v/>
      </c>
      <c r="B69" s="630"/>
      <c r="C69" s="710" t="str">
        <f>IF(B69&lt;&gt;"",IF(ISNA(VLOOKUP($B69,'6 Checks'!BS:BT,2,FALSE))=TRUE,'6 Checks'!$BD$9,VLOOKUP($B69,'6 Checks'!BS:BT,2,FALSE)),"")</f>
        <v/>
      </c>
      <c r="D69" s="630"/>
      <c r="E69" s="630"/>
      <c r="F69" s="631"/>
      <c r="G69" s="708">
        <v>0</v>
      </c>
      <c r="H69" s="708">
        <v>0</v>
      </c>
      <c r="I69" s="592"/>
      <c r="J69" s="630"/>
    </row>
    <row r="70" spans="1:10" ht="13.5" x14ac:dyDescent="0.2">
      <c r="A70" s="629" t="str">
        <f>IF('6 Checks'!AY78=1,'6 Checks'!G78,IF(AND('6 Checks'!AY78=0,'6 Checks'!AZ78=1),'6 Checks'!G78,IF(B69&lt;&gt;"",'6 Checks'!G78,"")))</f>
        <v/>
      </c>
      <c r="B70" s="630"/>
      <c r="C70" s="710" t="str">
        <f>IF(B70&lt;&gt;"",IF(ISNA(VLOOKUP($B70,'6 Checks'!BS:BT,2,FALSE))=TRUE,'6 Checks'!$BD$9,VLOOKUP($B70,'6 Checks'!BS:BT,2,FALSE)),"")</f>
        <v/>
      </c>
      <c r="D70" s="630"/>
      <c r="E70" s="630"/>
      <c r="F70" s="631"/>
      <c r="G70" s="708">
        <v>0</v>
      </c>
      <c r="H70" s="708">
        <v>0</v>
      </c>
      <c r="I70" s="592"/>
      <c r="J70" s="630"/>
    </row>
    <row r="71" spans="1:10" ht="13.5" x14ac:dyDescent="0.2">
      <c r="A71" s="629" t="str">
        <f>IF('6 Checks'!AY79=1,'6 Checks'!G79,IF(AND('6 Checks'!AY79=0,'6 Checks'!AZ79=1),'6 Checks'!G79,IF(B70&lt;&gt;"",'6 Checks'!G79,"")))</f>
        <v/>
      </c>
      <c r="B71" s="630"/>
      <c r="C71" s="710" t="str">
        <f>IF(B71&lt;&gt;"",IF(ISNA(VLOOKUP($B71,'6 Checks'!BS:BT,2,FALSE))=TRUE,'6 Checks'!$BD$9,VLOOKUP($B71,'6 Checks'!BS:BT,2,FALSE)),"")</f>
        <v/>
      </c>
      <c r="D71" s="630"/>
      <c r="E71" s="630"/>
      <c r="F71" s="631"/>
      <c r="G71" s="708">
        <v>0</v>
      </c>
      <c r="H71" s="708">
        <v>0</v>
      </c>
      <c r="I71" s="592"/>
      <c r="J71" s="630"/>
    </row>
    <row r="72" spans="1:10" ht="13.5" x14ac:dyDescent="0.2">
      <c r="A72" s="629" t="str">
        <f>IF('6 Checks'!AY80=1,'6 Checks'!G80,IF(AND('6 Checks'!AY80=0,'6 Checks'!AZ80=1),'6 Checks'!G80,IF(B71&lt;&gt;"",'6 Checks'!G80,"")))</f>
        <v/>
      </c>
      <c r="B72" s="630"/>
      <c r="C72" s="710" t="str">
        <f>IF(B72&lt;&gt;"",IF(ISNA(VLOOKUP($B72,'6 Checks'!BS:BT,2,FALSE))=TRUE,'6 Checks'!$BD$9,VLOOKUP($B72,'6 Checks'!BS:BT,2,FALSE)),"")</f>
        <v/>
      </c>
      <c r="D72" s="630"/>
      <c r="E72" s="630"/>
      <c r="F72" s="631"/>
      <c r="G72" s="708">
        <v>0</v>
      </c>
      <c r="H72" s="708">
        <v>0</v>
      </c>
      <c r="I72" s="592"/>
      <c r="J72" s="630"/>
    </row>
    <row r="73" spans="1:10" ht="13.5" x14ac:dyDescent="0.2">
      <c r="A73" s="629" t="str">
        <f>IF('6 Checks'!AY81=1,'6 Checks'!G81,IF(AND('6 Checks'!AY81=0,'6 Checks'!AZ81=1),'6 Checks'!G81,IF(B72&lt;&gt;"",'6 Checks'!G81,"")))</f>
        <v/>
      </c>
      <c r="B73" s="630"/>
      <c r="C73" s="710" t="str">
        <f>IF(B73&lt;&gt;"",IF(ISNA(VLOOKUP($B73,'6 Checks'!BS:BT,2,FALSE))=TRUE,'6 Checks'!$BD$9,VLOOKUP($B73,'6 Checks'!BS:BT,2,FALSE)),"")</f>
        <v/>
      </c>
      <c r="D73" s="630"/>
      <c r="E73" s="630"/>
      <c r="F73" s="631"/>
      <c r="G73" s="708">
        <v>0</v>
      </c>
      <c r="H73" s="708">
        <v>0</v>
      </c>
      <c r="I73" s="592"/>
      <c r="J73" s="630"/>
    </row>
    <row r="74" spans="1:10" ht="13.5" x14ac:dyDescent="0.2">
      <c r="A74" s="629" t="str">
        <f>IF('6 Checks'!AY82=1,'6 Checks'!G82,IF(AND('6 Checks'!AY82=0,'6 Checks'!AZ82=1),'6 Checks'!G82,IF(B73&lt;&gt;"",'6 Checks'!G82,"")))</f>
        <v/>
      </c>
      <c r="B74" s="630"/>
      <c r="C74" s="710" t="str">
        <f>IF(B74&lt;&gt;"",IF(ISNA(VLOOKUP($B74,'6 Checks'!BS:BT,2,FALSE))=TRUE,'6 Checks'!$BD$9,VLOOKUP($B74,'6 Checks'!BS:BT,2,FALSE)),"")</f>
        <v/>
      </c>
      <c r="D74" s="630"/>
      <c r="E74" s="630"/>
      <c r="F74" s="631"/>
      <c r="G74" s="708">
        <v>0</v>
      </c>
      <c r="H74" s="708">
        <v>0</v>
      </c>
      <c r="I74" s="592"/>
      <c r="J74" s="630"/>
    </row>
    <row r="75" spans="1:10" ht="13.5" x14ac:dyDescent="0.2">
      <c r="A75" s="629" t="str">
        <f>IF('6 Checks'!AY83=1,'6 Checks'!G83,IF(AND('6 Checks'!AY83=0,'6 Checks'!AZ83=1),'6 Checks'!G83,IF(B74&lt;&gt;"",'6 Checks'!G83,"")))</f>
        <v/>
      </c>
      <c r="B75" s="630"/>
      <c r="C75" s="710" t="str">
        <f>IF(B75&lt;&gt;"",IF(ISNA(VLOOKUP($B75,'6 Checks'!BS:BT,2,FALSE))=TRUE,'6 Checks'!$BD$9,VLOOKUP($B75,'6 Checks'!BS:BT,2,FALSE)),"")</f>
        <v/>
      </c>
      <c r="D75" s="630"/>
      <c r="E75" s="630"/>
      <c r="F75" s="631"/>
      <c r="G75" s="708">
        <v>0</v>
      </c>
      <c r="H75" s="708">
        <v>0</v>
      </c>
      <c r="I75" s="592"/>
      <c r="J75" s="630"/>
    </row>
    <row r="76" spans="1:10" ht="13.5" x14ac:dyDescent="0.2">
      <c r="A76" s="629" t="str">
        <f>IF('6 Checks'!AY84=1,'6 Checks'!G84,IF(AND('6 Checks'!AY84=0,'6 Checks'!AZ84=1),'6 Checks'!G84,IF(B75&lt;&gt;"",'6 Checks'!G84,"")))</f>
        <v/>
      </c>
      <c r="B76" s="630"/>
      <c r="C76" s="710" t="str">
        <f>IF(B76&lt;&gt;"",IF(ISNA(VLOOKUP($B76,'6 Checks'!BS:BT,2,FALSE))=TRUE,'6 Checks'!$BD$9,VLOOKUP($B76,'6 Checks'!BS:BT,2,FALSE)),"")</f>
        <v/>
      </c>
      <c r="D76" s="630"/>
      <c r="E76" s="630"/>
      <c r="F76" s="631"/>
      <c r="G76" s="708">
        <v>0</v>
      </c>
      <c r="H76" s="708">
        <v>0</v>
      </c>
      <c r="I76" s="592"/>
      <c r="J76" s="630"/>
    </row>
    <row r="77" spans="1:10" ht="13.5" x14ac:dyDescent="0.2">
      <c r="A77" s="629" t="str">
        <f>IF('6 Checks'!AY85=1,'6 Checks'!G85,IF(AND('6 Checks'!AY85=0,'6 Checks'!AZ85=1),'6 Checks'!G85,IF(B76&lt;&gt;"",'6 Checks'!G85,"")))</f>
        <v/>
      </c>
      <c r="B77" s="630"/>
      <c r="C77" s="710" t="str">
        <f>IF(B77&lt;&gt;"",IF(ISNA(VLOOKUP($B77,'6 Checks'!BS:BT,2,FALSE))=TRUE,'6 Checks'!$BD$9,VLOOKUP($B77,'6 Checks'!BS:BT,2,FALSE)),"")</f>
        <v/>
      </c>
      <c r="D77" s="630"/>
      <c r="E77" s="630"/>
      <c r="F77" s="631"/>
      <c r="G77" s="708">
        <v>0</v>
      </c>
      <c r="H77" s="708">
        <v>0</v>
      </c>
      <c r="I77" s="592"/>
      <c r="J77" s="630"/>
    </row>
    <row r="78" spans="1:10" ht="13.5" x14ac:dyDescent="0.2">
      <c r="A78" s="629" t="str">
        <f>IF('6 Checks'!AY86=1,'6 Checks'!G86,IF(AND('6 Checks'!AY86=0,'6 Checks'!AZ86=1),'6 Checks'!G86,IF(B77&lt;&gt;"",'6 Checks'!G86,"")))</f>
        <v/>
      </c>
      <c r="B78" s="630"/>
      <c r="C78" s="710" t="str">
        <f>IF(B78&lt;&gt;"",IF(ISNA(VLOOKUP($B78,'6 Checks'!BS:BT,2,FALSE))=TRUE,'6 Checks'!$BD$9,VLOOKUP($B78,'6 Checks'!BS:BT,2,FALSE)),"")</f>
        <v/>
      </c>
      <c r="D78" s="630"/>
      <c r="E78" s="630"/>
      <c r="F78" s="631"/>
      <c r="G78" s="708">
        <v>0</v>
      </c>
      <c r="H78" s="708">
        <v>0</v>
      </c>
      <c r="I78" s="592"/>
      <c r="J78" s="630"/>
    </row>
    <row r="79" spans="1:10" ht="13.5" x14ac:dyDescent="0.2">
      <c r="A79" s="629" t="str">
        <f>IF('6 Checks'!AY87=1,'6 Checks'!G87,IF(AND('6 Checks'!AY87=0,'6 Checks'!AZ87=1),'6 Checks'!G87,IF(B78&lt;&gt;"",'6 Checks'!G87,"")))</f>
        <v/>
      </c>
      <c r="B79" s="630"/>
      <c r="C79" s="710" t="str">
        <f>IF(B79&lt;&gt;"",IF(ISNA(VLOOKUP($B79,'6 Checks'!BS:BT,2,FALSE))=TRUE,'6 Checks'!$BD$9,VLOOKUP($B79,'6 Checks'!BS:BT,2,FALSE)),"")</f>
        <v/>
      </c>
      <c r="D79" s="630"/>
      <c r="E79" s="630"/>
      <c r="F79" s="631"/>
      <c r="G79" s="708">
        <v>0</v>
      </c>
      <c r="H79" s="708">
        <v>0</v>
      </c>
      <c r="I79" s="592"/>
      <c r="J79" s="630"/>
    </row>
    <row r="80" spans="1:10" ht="13.5" x14ac:dyDescent="0.2">
      <c r="A80" s="629" t="str">
        <f>IF('6 Checks'!AY88=1,'6 Checks'!G88,IF(AND('6 Checks'!AY88=0,'6 Checks'!AZ88=1),'6 Checks'!G88,IF(B79&lt;&gt;"",'6 Checks'!G88,"")))</f>
        <v/>
      </c>
      <c r="B80" s="630"/>
      <c r="C80" s="710" t="str">
        <f>IF(B80&lt;&gt;"",IF(ISNA(VLOOKUP($B80,'6 Checks'!BS:BT,2,FALSE))=TRUE,'6 Checks'!$BD$9,VLOOKUP($B80,'6 Checks'!BS:BT,2,FALSE)),"")</f>
        <v/>
      </c>
      <c r="D80" s="630"/>
      <c r="E80" s="630"/>
      <c r="F80" s="631"/>
      <c r="G80" s="708">
        <v>0</v>
      </c>
      <c r="H80" s="708">
        <v>0</v>
      </c>
      <c r="I80" s="592"/>
      <c r="J80" s="630"/>
    </row>
    <row r="81" spans="1:10" ht="13.5" x14ac:dyDescent="0.2">
      <c r="A81" s="629" t="str">
        <f>IF('6 Checks'!AY89=1,'6 Checks'!G89,IF(AND('6 Checks'!AY89=0,'6 Checks'!AZ89=1),'6 Checks'!G89,IF(B80&lt;&gt;"",'6 Checks'!G89,"")))</f>
        <v/>
      </c>
      <c r="B81" s="630"/>
      <c r="C81" s="710" t="str">
        <f>IF(B81&lt;&gt;"",IF(ISNA(VLOOKUP($B81,'6 Checks'!BS:BT,2,FALSE))=TRUE,'6 Checks'!$BD$9,VLOOKUP($B81,'6 Checks'!BS:BT,2,FALSE)),"")</f>
        <v/>
      </c>
      <c r="D81" s="630"/>
      <c r="E81" s="630"/>
      <c r="F81" s="631"/>
      <c r="G81" s="708">
        <v>0</v>
      </c>
      <c r="H81" s="708">
        <v>0</v>
      </c>
      <c r="I81" s="592"/>
      <c r="J81" s="630"/>
    </row>
    <row r="82" spans="1:10" ht="13.5" x14ac:dyDescent="0.2">
      <c r="A82" s="629" t="str">
        <f>IF('6 Checks'!AY90=1,'6 Checks'!G90,IF(AND('6 Checks'!AY90=0,'6 Checks'!AZ90=1),'6 Checks'!G90,IF(B81&lt;&gt;"",'6 Checks'!G90,"")))</f>
        <v/>
      </c>
      <c r="B82" s="630"/>
      <c r="C82" s="710" t="str">
        <f>IF(B82&lt;&gt;"",IF(ISNA(VLOOKUP($B82,'6 Checks'!BS:BT,2,FALSE))=TRUE,'6 Checks'!$BD$9,VLOOKUP($B82,'6 Checks'!BS:BT,2,FALSE)),"")</f>
        <v/>
      </c>
      <c r="D82" s="630"/>
      <c r="E82" s="630"/>
      <c r="F82" s="631"/>
      <c r="G82" s="708">
        <v>0</v>
      </c>
      <c r="H82" s="708">
        <v>0</v>
      </c>
      <c r="I82" s="592"/>
      <c r="J82" s="630"/>
    </row>
    <row r="83" spans="1:10" ht="13.5" x14ac:dyDescent="0.2">
      <c r="A83" s="629" t="str">
        <f>IF('6 Checks'!AY91=1,'6 Checks'!G91,IF(AND('6 Checks'!AY91=0,'6 Checks'!AZ91=1),'6 Checks'!G91,IF(B82&lt;&gt;"",'6 Checks'!G91,"")))</f>
        <v/>
      </c>
      <c r="B83" s="630"/>
      <c r="C83" s="710" t="str">
        <f>IF(B83&lt;&gt;"",IF(ISNA(VLOOKUP($B83,'6 Checks'!BS:BT,2,FALSE))=TRUE,'6 Checks'!$BD$9,VLOOKUP($B83,'6 Checks'!BS:BT,2,FALSE)),"")</f>
        <v/>
      </c>
      <c r="D83" s="630"/>
      <c r="E83" s="630"/>
      <c r="F83" s="631"/>
      <c r="G83" s="708">
        <v>0</v>
      </c>
      <c r="H83" s="708">
        <v>0</v>
      </c>
      <c r="I83" s="592"/>
      <c r="J83" s="630"/>
    </row>
    <row r="84" spans="1:10" ht="13.5" x14ac:dyDescent="0.2">
      <c r="A84" s="629" t="str">
        <f>IF('6 Checks'!AY92=1,'6 Checks'!G92,IF(AND('6 Checks'!AY92=0,'6 Checks'!AZ92=1),'6 Checks'!G92,IF(B83&lt;&gt;"",'6 Checks'!G92,"")))</f>
        <v/>
      </c>
      <c r="B84" s="630"/>
      <c r="C84" s="710" t="str">
        <f>IF(B84&lt;&gt;"",IF(ISNA(VLOOKUP($B84,'6 Checks'!BS:BT,2,FALSE))=TRUE,'6 Checks'!$BD$9,VLOOKUP($B84,'6 Checks'!BS:BT,2,FALSE)),"")</f>
        <v/>
      </c>
      <c r="D84" s="630"/>
      <c r="E84" s="630"/>
      <c r="F84" s="631"/>
      <c r="G84" s="708">
        <v>0</v>
      </c>
      <c r="H84" s="708">
        <v>0</v>
      </c>
      <c r="I84" s="592"/>
      <c r="J84" s="630"/>
    </row>
    <row r="85" spans="1:10" ht="13.5" x14ac:dyDescent="0.2">
      <c r="A85" s="629" t="str">
        <f>IF('6 Checks'!AY93=1,'6 Checks'!G93,IF(AND('6 Checks'!AY93=0,'6 Checks'!AZ93=1),'6 Checks'!G93,IF(B84&lt;&gt;"",'6 Checks'!G93,"")))</f>
        <v/>
      </c>
      <c r="B85" s="630"/>
      <c r="C85" s="710" t="str">
        <f>IF(B85&lt;&gt;"",IF(ISNA(VLOOKUP($B85,'6 Checks'!BS:BT,2,FALSE))=TRUE,'6 Checks'!$BD$9,VLOOKUP($B85,'6 Checks'!BS:BT,2,FALSE)),"")</f>
        <v/>
      </c>
      <c r="D85" s="630"/>
      <c r="E85" s="630"/>
      <c r="F85" s="631"/>
      <c r="G85" s="708">
        <v>0</v>
      </c>
      <c r="H85" s="708">
        <v>0</v>
      </c>
      <c r="I85" s="592"/>
      <c r="J85" s="630"/>
    </row>
    <row r="86" spans="1:10" ht="13.5" x14ac:dyDescent="0.2">
      <c r="A86" s="629" t="str">
        <f>IF('6 Checks'!AY94=1,'6 Checks'!G94,IF(AND('6 Checks'!AY94=0,'6 Checks'!AZ94=1),'6 Checks'!G94,IF(B85&lt;&gt;"",'6 Checks'!G94,"")))</f>
        <v/>
      </c>
      <c r="B86" s="630"/>
      <c r="C86" s="710" t="str">
        <f>IF(B86&lt;&gt;"",IF(ISNA(VLOOKUP($B86,'6 Checks'!BS:BT,2,FALSE))=TRUE,'6 Checks'!$BD$9,VLOOKUP($B86,'6 Checks'!BS:BT,2,FALSE)),"")</f>
        <v/>
      </c>
      <c r="D86" s="630"/>
      <c r="E86" s="630"/>
      <c r="F86" s="631"/>
      <c r="G86" s="708">
        <v>0</v>
      </c>
      <c r="H86" s="708">
        <v>0</v>
      </c>
      <c r="I86" s="592"/>
      <c r="J86" s="630"/>
    </row>
    <row r="87" spans="1:10" ht="13.5" x14ac:dyDescent="0.2">
      <c r="A87" s="629" t="str">
        <f>IF('6 Checks'!AY95=1,'6 Checks'!G95,IF(AND('6 Checks'!AY95=0,'6 Checks'!AZ95=1),'6 Checks'!G95,IF(B86&lt;&gt;"",'6 Checks'!G95,"")))</f>
        <v/>
      </c>
      <c r="B87" s="630"/>
      <c r="C87" s="710" t="str">
        <f>IF(B87&lt;&gt;"",IF(ISNA(VLOOKUP($B87,'6 Checks'!BS:BT,2,FALSE))=TRUE,'6 Checks'!$BD$9,VLOOKUP($B87,'6 Checks'!BS:BT,2,FALSE)),"")</f>
        <v/>
      </c>
      <c r="D87" s="630"/>
      <c r="E87" s="630"/>
      <c r="F87" s="631"/>
      <c r="G87" s="708">
        <v>0</v>
      </c>
      <c r="H87" s="708">
        <v>0</v>
      </c>
      <c r="I87" s="592"/>
      <c r="J87" s="630"/>
    </row>
    <row r="88" spans="1:10" ht="13.5" x14ac:dyDescent="0.2">
      <c r="A88" s="629" t="str">
        <f>IF('6 Checks'!AY96=1,'6 Checks'!G96,IF(AND('6 Checks'!AY96=0,'6 Checks'!AZ96=1),'6 Checks'!G96,IF(B87&lt;&gt;"",'6 Checks'!G96,"")))</f>
        <v/>
      </c>
      <c r="B88" s="630"/>
      <c r="C88" s="710" t="str">
        <f>IF(B88&lt;&gt;"",IF(ISNA(VLOOKUP($B88,'6 Checks'!BS:BT,2,FALSE))=TRUE,'6 Checks'!$BD$9,VLOOKUP($B88,'6 Checks'!BS:BT,2,FALSE)),"")</f>
        <v/>
      </c>
      <c r="D88" s="630"/>
      <c r="E88" s="630"/>
      <c r="F88" s="631"/>
      <c r="G88" s="708">
        <v>0</v>
      </c>
      <c r="H88" s="708">
        <v>0</v>
      </c>
      <c r="I88" s="592"/>
      <c r="J88" s="630"/>
    </row>
    <row r="89" spans="1:10" ht="13.5" x14ac:dyDescent="0.2">
      <c r="A89" s="629" t="str">
        <f>IF('6 Checks'!AY97=1,'6 Checks'!G97,IF(AND('6 Checks'!AY97=0,'6 Checks'!AZ97=1),'6 Checks'!G97,IF(B88&lt;&gt;"",'6 Checks'!G97,"")))</f>
        <v/>
      </c>
      <c r="B89" s="630"/>
      <c r="C89" s="710" t="str">
        <f>IF(B89&lt;&gt;"",IF(ISNA(VLOOKUP($B89,'6 Checks'!BS:BT,2,FALSE))=TRUE,'6 Checks'!$BD$9,VLOOKUP($B89,'6 Checks'!BS:BT,2,FALSE)),"")</f>
        <v/>
      </c>
      <c r="D89" s="630"/>
      <c r="E89" s="630"/>
      <c r="F89" s="631"/>
      <c r="G89" s="708">
        <v>0</v>
      </c>
      <c r="H89" s="708">
        <v>0</v>
      </c>
      <c r="I89" s="592"/>
      <c r="J89" s="630"/>
    </row>
    <row r="90" spans="1:10" ht="13.5" x14ac:dyDescent="0.2">
      <c r="A90" s="629" t="str">
        <f>IF('6 Checks'!AY98=1,'6 Checks'!G98,IF(AND('6 Checks'!AY98=0,'6 Checks'!AZ98=1),'6 Checks'!G98,IF(B89&lt;&gt;"",'6 Checks'!G98,"")))</f>
        <v/>
      </c>
      <c r="B90" s="630"/>
      <c r="C90" s="710" t="str">
        <f>IF(B90&lt;&gt;"",IF(ISNA(VLOOKUP($B90,'6 Checks'!BS:BT,2,FALSE))=TRUE,'6 Checks'!$BD$9,VLOOKUP($B90,'6 Checks'!BS:BT,2,FALSE)),"")</f>
        <v/>
      </c>
      <c r="D90" s="630"/>
      <c r="E90" s="630"/>
      <c r="F90" s="631"/>
      <c r="G90" s="708">
        <v>0</v>
      </c>
      <c r="H90" s="708">
        <v>0</v>
      </c>
      <c r="I90" s="592"/>
      <c r="J90" s="630"/>
    </row>
    <row r="91" spans="1:10" ht="13.5" x14ac:dyDescent="0.2">
      <c r="A91" s="629" t="str">
        <f>IF('6 Checks'!AY99=1,'6 Checks'!G99,IF(AND('6 Checks'!AY99=0,'6 Checks'!AZ99=1),'6 Checks'!G99,IF(B90&lt;&gt;"",'6 Checks'!G99,"")))</f>
        <v/>
      </c>
      <c r="B91" s="630"/>
      <c r="C91" s="710" t="str">
        <f>IF(B91&lt;&gt;"",IF(ISNA(VLOOKUP($B91,'6 Checks'!BS:BT,2,FALSE))=TRUE,'6 Checks'!$BD$9,VLOOKUP($B91,'6 Checks'!BS:BT,2,FALSE)),"")</f>
        <v/>
      </c>
      <c r="D91" s="630"/>
      <c r="E91" s="630"/>
      <c r="F91" s="631"/>
      <c r="G91" s="708">
        <v>0</v>
      </c>
      <c r="H91" s="708">
        <v>0</v>
      </c>
      <c r="I91" s="592"/>
      <c r="J91" s="630"/>
    </row>
    <row r="92" spans="1:10" ht="13.5" x14ac:dyDescent="0.2">
      <c r="A92" s="629" t="str">
        <f>IF('6 Checks'!AY100=1,'6 Checks'!G100,IF(AND('6 Checks'!AY100=0,'6 Checks'!AZ100=1),'6 Checks'!G100,IF(B91&lt;&gt;"",'6 Checks'!G100,"")))</f>
        <v/>
      </c>
      <c r="B92" s="630"/>
      <c r="C92" s="710" t="str">
        <f>IF(B92&lt;&gt;"",IF(ISNA(VLOOKUP($B92,'6 Checks'!BS:BT,2,FALSE))=TRUE,'6 Checks'!$BD$9,VLOOKUP($B92,'6 Checks'!BS:BT,2,FALSE)),"")</f>
        <v/>
      </c>
      <c r="D92" s="630"/>
      <c r="E92" s="630"/>
      <c r="F92" s="631"/>
      <c r="G92" s="708">
        <v>0</v>
      </c>
      <c r="H92" s="708">
        <v>0</v>
      </c>
      <c r="I92" s="592"/>
      <c r="J92" s="630"/>
    </row>
    <row r="93" spans="1:10" ht="13.5" x14ac:dyDescent="0.2">
      <c r="A93" s="629" t="str">
        <f>IF('6 Checks'!AY101=1,'6 Checks'!G101,IF(AND('6 Checks'!AY101=0,'6 Checks'!AZ101=1),'6 Checks'!G101,IF(B92&lt;&gt;"",'6 Checks'!G101,"")))</f>
        <v/>
      </c>
      <c r="B93" s="631"/>
      <c r="C93" s="711" t="str">
        <f>IF(B93&lt;&gt;"",IF(ISNA(VLOOKUP($B93,'6 Checks'!BS:BT,2,FALSE))=TRUE,'6 Checks'!$BD$9,VLOOKUP($B93,'6 Checks'!BS:BT,2,FALSE)),"")</f>
        <v/>
      </c>
      <c r="D93" s="631"/>
      <c r="E93" s="631"/>
      <c r="F93" s="631"/>
      <c r="G93" s="708">
        <v>0</v>
      </c>
      <c r="H93" s="708">
        <v>0</v>
      </c>
      <c r="I93" s="592"/>
      <c r="J93" s="630"/>
    </row>
    <row r="94" spans="1:10" ht="13.5" x14ac:dyDescent="0.2">
      <c r="A94" s="629" t="str">
        <f>IF('6 Checks'!AY102=1,'6 Checks'!G102,IF(AND('6 Checks'!AY102=0,'6 Checks'!AZ102=1),'6 Checks'!G102,IF(B93&lt;&gt;"",'6 Checks'!G102,"")))</f>
        <v/>
      </c>
      <c r="B94" s="631"/>
      <c r="C94" s="711" t="str">
        <f>IF(B94&lt;&gt;"",IF(ISNA(VLOOKUP($B94,'6 Checks'!BS:BT,2,FALSE))=TRUE,'6 Checks'!$BD$9,VLOOKUP($B94,'6 Checks'!BS:BT,2,FALSE)),"")</f>
        <v/>
      </c>
      <c r="D94" s="631"/>
      <c r="E94" s="631"/>
      <c r="F94" s="631"/>
      <c r="G94" s="708">
        <v>0</v>
      </c>
      <c r="H94" s="708">
        <v>0</v>
      </c>
      <c r="I94" s="592"/>
      <c r="J94" s="630"/>
    </row>
    <row r="95" spans="1:10" ht="13.5" x14ac:dyDescent="0.2">
      <c r="A95" s="629" t="str">
        <f>IF('6 Checks'!AY103=1,'6 Checks'!G103,IF(AND('6 Checks'!AY103=0,'6 Checks'!AZ103=1),'6 Checks'!G103,IF(B94&lt;&gt;"",'6 Checks'!G103,"")))</f>
        <v/>
      </c>
      <c r="B95" s="630"/>
      <c r="C95" s="710" t="str">
        <f>IF(B95&lt;&gt;"",IF(ISNA(VLOOKUP($B95,'6 Checks'!BS:BT,2,FALSE))=TRUE,'6 Checks'!$BD$9,VLOOKUP($B95,'6 Checks'!BS:BT,2,FALSE)),"")</f>
        <v/>
      </c>
      <c r="D95" s="630"/>
      <c r="E95" s="630"/>
      <c r="F95" s="630"/>
      <c r="G95" s="712">
        <v>0</v>
      </c>
      <c r="H95" s="712">
        <v>0</v>
      </c>
      <c r="I95" s="592"/>
      <c r="J95" s="630"/>
    </row>
    <row r="96" spans="1:10" ht="13.5" x14ac:dyDescent="0.2">
      <c r="A96" s="629" t="str">
        <f>IF('6 Checks'!AY104=1,'6 Checks'!G104,IF(AND('6 Checks'!AY104=0,'6 Checks'!AZ104=1),'6 Checks'!G104,IF(B95&lt;&gt;"",'6 Checks'!G104,"")))</f>
        <v/>
      </c>
      <c r="B96" s="630"/>
      <c r="C96" s="710" t="str">
        <f>IF(B96&lt;&gt;"",IF(ISNA(VLOOKUP($B96,'6 Checks'!BS:BT,2,FALSE))=TRUE,'6 Checks'!$BD$9,VLOOKUP($B96,'6 Checks'!BS:BT,2,FALSE)),"")</f>
        <v/>
      </c>
      <c r="D96" s="630"/>
      <c r="E96" s="630"/>
      <c r="F96" s="630"/>
      <c r="G96" s="712">
        <v>0</v>
      </c>
      <c r="H96" s="712">
        <v>0</v>
      </c>
      <c r="I96" s="592"/>
      <c r="J96" s="630"/>
    </row>
    <row r="97" spans="1:10" ht="13.5" x14ac:dyDescent="0.2">
      <c r="A97" s="629" t="str">
        <f>IF('6 Checks'!AY105=1,'6 Checks'!G105,IF(AND('6 Checks'!AY105=0,'6 Checks'!AZ105=1),'6 Checks'!G105,IF(B96&lt;&gt;"",'6 Checks'!G105,"")))</f>
        <v/>
      </c>
      <c r="B97" s="630"/>
      <c r="C97" s="710" t="str">
        <f>IF(B97&lt;&gt;"",IF(ISNA(VLOOKUP($B97,'6 Checks'!BS:BT,2,FALSE))=TRUE,'6 Checks'!$BD$9,VLOOKUP($B97,'6 Checks'!BS:BT,2,FALSE)),"")</f>
        <v/>
      </c>
      <c r="D97" s="630"/>
      <c r="E97" s="630"/>
      <c r="F97" s="630"/>
      <c r="G97" s="712">
        <v>0</v>
      </c>
      <c r="H97" s="712">
        <v>0</v>
      </c>
      <c r="I97" s="592"/>
      <c r="J97" s="630"/>
    </row>
    <row r="98" spans="1:10" ht="13.5" x14ac:dyDescent="0.2">
      <c r="A98" s="629" t="str">
        <f>IF('6 Checks'!AY106=1,'6 Checks'!G106,IF(AND('6 Checks'!AY106=0,'6 Checks'!AZ106=1),'6 Checks'!G106,IF(B97&lt;&gt;"",'6 Checks'!G106,"")))</f>
        <v/>
      </c>
      <c r="B98" s="630"/>
      <c r="C98" s="710" t="str">
        <f>IF(B98&lt;&gt;"",IF(ISNA(VLOOKUP($B98,'6 Checks'!BS:BT,2,FALSE))=TRUE,'6 Checks'!$BD$9,VLOOKUP($B98,'6 Checks'!BS:BT,2,FALSE)),"")</f>
        <v/>
      </c>
      <c r="D98" s="630"/>
      <c r="E98" s="630"/>
      <c r="F98" s="630"/>
      <c r="G98" s="712">
        <v>0</v>
      </c>
      <c r="H98" s="712">
        <v>0</v>
      </c>
      <c r="I98" s="592"/>
      <c r="J98" s="630"/>
    </row>
    <row r="99" spans="1:10" ht="13.5" x14ac:dyDescent="0.2">
      <c r="A99" s="629" t="str">
        <f>IF('6 Checks'!AY107=1,'6 Checks'!G107,IF(AND('6 Checks'!AY107=0,'6 Checks'!AZ107=1),'6 Checks'!G107,IF(B98&lt;&gt;"",'6 Checks'!G107,"")))</f>
        <v/>
      </c>
      <c r="B99" s="630"/>
      <c r="C99" s="710" t="str">
        <f>IF(B99&lt;&gt;"",IF(ISNA(VLOOKUP($B99,'6 Checks'!BS:BT,2,FALSE))=TRUE,'6 Checks'!$BD$9,VLOOKUP($B99,'6 Checks'!BS:BT,2,FALSE)),"")</f>
        <v/>
      </c>
      <c r="D99" s="630"/>
      <c r="E99" s="630"/>
      <c r="F99" s="630"/>
      <c r="G99" s="712">
        <v>0</v>
      </c>
      <c r="H99" s="712">
        <v>0</v>
      </c>
      <c r="I99" s="592"/>
      <c r="J99" s="630"/>
    </row>
    <row r="100" spans="1:10" ht="13.5" x14ac:dyDescent="0.2">
      <c r="A100" s="629" t="str">
        <f>IF('6 Checks'!AY108=1,'6 Checks'!G108,IF(AND('6 Checks'!AY108=0,'6 Checks'!AZ108=1),'6 Checks'!G108,IF(B99&lt;&gt;"",'6 Checks'!G108,"")))</f>
        <v/>
      </c>
      <c r="B100" s="630"/>
      <c r="C100" s="710" t="str">
        <f>IF(B100&lt;&gt;"",IF(ISNA(VLOOKUP($B100,'6 Checks'!BS:BT,2,FALSE))=TRUE,'6 Checks'!$BD$9,VLOOKUP($B100,'6 Checks'!BS:BT,2,FALSE)),"")</f>
        <v/>
      </c>
      <c r="D100" s="630"/>
      <c r="E100" s="630"/>
      <c r="F100" s="630"/>
      <c r="G100" s="712">
        <v>0</v>
      </c>
      <c r="H100" s="712">
        <v>0</v>
      </c>
      <c r="I100" s="592"/>
      <c r="J100" s="630"/>
    </row>
    <row r="101" spans="1:10" ht="13.5" x14ac:dyDescent="0.2">
      <c r="A101" s="629" t="str">
        <f>IF('6 Checks'!AY109=1,'6 Checks'!G109,IF(AND('6 Checks'!AY109=0,'6 Checks'!AZ109=1),'6 Checks'!G109,IF(B100&lt;&gt;"",'6 Checks'!G109,"")))</f>
        <v/>
      </c>
      <c r="B101" s="630"/>
      <c r="C101" s="710" t="str">
        <f>IF(B101&lt;&gt;"",IF(ISNA(VLOOKUP($B101,'6 Checks'!BS:BT,2,FALSE))=TRUE,'6 Checks'!$BD$9,VLOOKUP($B101,'6 Checks'!BS:BT,2,FALSE)),"")</f>
        <v/>
      </c>
      <c r="D101" s="630"/>
      <c r="E101" s="630"/>
      <c r="F101" s="630"/>
      <c r="G101" s="712">
        <v>0</v>
      </c>
      <c r="H101" s="712">
        <v>0</v>
      </c>
      <c r="I101" s="592"/>
      <c r="J101" s="630"/>
    </row>
    <row r="102" spans="1:10" ht="13.5" x14ac:dyDescent="0.2">
      <c r="A102" s="629" t="str">
        <f>IF('6 Checks'!AY110=1,'6 Checks'!G110,IF(AND('6 Checks'!AY110=0,'6 Checks'!AZ110=1),'6 Checks'!G110,IF(B101&lt;&gt;"",'6 Checks'!G110,"")))</f>
        <v/>
      </c>
      <c r="B102" s="630"/>
      <c r="C102" s="710" t="str">
        <f>IF(B102&lt;&gt;"",IF(ISNA(VLOOKUP($B102,'6 Checks'!BS:BT,2,FALSE))=TRUE,'6 Checks'!$BD$9,VLOOKUP($B102,'6 Checks'!BS:BT,2,FALSE)),"")</f>
        <v/>
      </c>
      <c r="D102" s="630"/>
      <c r="E102" s="630"/>
      <c r="F102" s="630"/>
      <c r="G102" s="712">
        <v>0</v>
      </c>
      <c r="H102" s="712">
        <v>0</v>
      </c>
      <c r="I102" s="592"/>
      <c r="J102" s="630"/>
    </row>
    <row r="103" spans="1:10" ht="13.5" x14ac:dyDescent="0.2">
      <c r="A103" s="629" t="str">
        <f>IF('6 Checks'!AY111=1,'6 Checks'!G111,IF(AND('6 Checks'!AY111=0,'6 Checks'!AZ111=1),'6 Checks'!G111,IF(B102&lt;&gt;"",'6 Checks'!G111,"")))</f>
        <v/>
      </c>
      <c r="B103" s="630"/>
      <c r="C103" s="710" t="str">
        <f>IF(B103&lt;&gt;"",IF(ISNA(VLOOKUP($B103,'6 Checks'!BS:BT,2,FALSE))=TRUE,'6 Checks'!$BD$9,VLOOKUP($B103,'6 Checks'!BS:BT,2,FALSE)),"")</f>
        <v/>
      </c>
      <c r="D103" s="630"/>
      <c r="E103" s="630"/>
      <c r="F103" s="630"/>
      <c r="G103" s="712">
        <v>0</v>
      </c>
      <c r="H103" s="712">
        <v>0</v>
      </c>
      <c r="I103" s="592"/>
      <c r="J103" s="630"/>
    </row>
    <row r="104" spans="1:10" ht="13.5" x14ac:dyDescent="0.2">
      <c r="A104" s="629" t="str">
        <f>IF('6 Checks'!AY112=1,'6 Checks'!G112,IF(AND('6 Checks'!AY112=0,'6 Checks'!AZ112=1),'6 Checks'!G112,IF(B103&lt;&gt;"",'6 Checks'!G112,"")))</f>
        <v/>
      </c>
      <c r="B104" s="630"/>
      <c r="C104" s="710" t="str">
        <f>IF(B104&lt;&gt;"",IF(ISNA(VLOOKUP($B104,'6 Checks'!BS:BT,2,FALSE))=TRUE,'6 Checks'!$BD$9,VLOOKUP($B104,'6 Checks'!BS:BT,2,FALSE)),"")</f>
        <v/>
      </c>
      <c r="D104" s="630"/>
      <c r="E104" s="630"/>
      <c r="F104" s="630"/>
      <c r="G104" s="712">
        <v>0</v>
      </c>
      <c r="H104" s="712">
        <v>0</v>
      </c>
      <c r="I104" s="592"/>
      <c r="J104" s="630"/>
    </row>
    <row r="105" spans="1:10" ht="13.5" x14ac:dyDescent="0.2">
      <c r="A105" s="629" t="str">
        <f>IF('6 Checks'!AY113=1,'6 Checks'!G113,IF(AND('6 Checks'!AY113=0,'6 Checks'!AZ113=1),'6 Checks'!G113,IF(B104&lt;&gt;"",'6 Checks'!G113,"")))</f>
        <v/>
      </c>
      <c r="B105" s="630"/>
      <c r="C105" s="710" t="str">
        <f>IF(B105&lt;&gt;"",IF(ISNA(VLOOKUP($B105,'6 Checks'!BS:BT,2,FALSE))=TRUE,'6 Checks'!$BD$9,VLOOKUP($B105,'6 Checks'!BS:BT,2,FALSE)),"")</f>
        <v/>
      </c>
      <c r="D105" s="630"/>
      <c r="E105" s="630"/>
      <c r="F105" s="630"/>
      <c r="G105" s="712">
        <v>0</v>
      </c>
      <c r="H105" s="712">
        <v>0</v>
      </c>
      <c r="I105" s="592"/>
      <c r="J105" s="630"/>
    </row>
    <row r="106" spans="1:10" ht="13.5" x14ac:dyDescent="0.2">
      <c r="A106" s="629" t="str">
        <f>IF('6 Checks'!AY114=1,'6 Checks'!G114,IF(AND('6 Checks'!AY114=0,'6 Checks'!AZ114=1),'6 Checks'!G114,IF(B105&lt;&gt;"",'6 Checks'!G114,"")))</f>
        <v/>
      </c>
      <c r="B106" s="630"/>
      <c r="C106" s="710" t="str">
        <f>IF(B106&lt;&gt;"",IF(ISNA(VLOOKUP($B106,'6 Checks'!BS:BT,2,FALSE))=TRUE,'6 Checks'!$BD$9,VLOOKUP($B106,'6 Checks'!BS:BT,2,FALSE)),"")</f>
        <v/>
      </c>
      <c r="D106" s="630"/>
      <c r="E106" s="630"/>
      <c r="F106" s="630"/>
      <c r="G106" s="712">
        <v>0</v>
      </c>
      <c r="H106" s="712">
        <v>0</v>
      </c>
      <c r="I106" s="592"/>
      <c r="J106" s="630"/>
    </row>
    <row r="107" spans="1:10" ht="13.5" x14ac:dyDescent="0.2">
      <c r="A107" s="629" t="str">
        <f>IF('6 Checks'!AY115=1,'6 Checks'!G115,IF(AND('6 Checks'!AY115=0,'6 Checks'!AZ115=1),'6 Checks'!G115,IF(B106&lt;&gt;"",'6 Checks'!G115,"")))</f>
        <v/>
      </c>
      <c r="B107" s="630"/>
      <c r="C107" s="710" t="str">
        <f>IF(B107&lt;&gt;"",IF(ISNA(VLOOKUP($B107,'6 Checks'!BS:BT,2,FALSE))=TRUE,'6 Checks'!$BD$9,VLOOKUP($B107,'6 Checks'!BS:BT,2,FALSE)),"")</f>
        <v/>
      </c>
      <c r="D107" s="630"/>
      <c r="E107" s="630"/>
      <c r="F107" s="630"/>
      <c r="G107" s="712">
        <v>0</v>
      </c>
      <c r="H107" s="712">
        <v>0</v>
      </c>
      <c r="I107" s="592"/>
      <c r="J107" s="630"/>
    </row>
    <row r="108" spans="1:10" ht="13.5" x14ac:dyDescent="0.2">
      <c r="A108" s="629" t="str">
        <f>IF('6 Checks'!AY116=1,'6 Checks'!G116,IF(AND('6 Checks'!AY116=0,'6 Checks'!AZ116=1),'6 Checks'!G116,IF(B107&lt;&gt;"",'6 Checks'!G116,"")))</f>
        <v/>
      </c>
      <c r="B108" s="630"/>
      <c r="C108" s="710" t="str">
        <f>IF(B108&lt;&gt;"",IF(ISNA(VLOOKUP($B108,'6 Checks'!BS:BT,2,FALSE))=TRUE,'6 Checks'!$BD$9,VLOOKUP($B108,'6 Checks'!BS:BT,2,FALSE)),"")</f>
        <v/>
      </c>
      <c r="D108" s="630"/>
      <c r="E108" s="630"/>
      <c r="F108" s="630"/>
      <c r="G108" s="712">
        <v>0</v>
      </c>
      <c r="H108" s="712">
        <v>0</v>
      </c>
      <c r="I108" s="592"/>
      <c r="J108" s="630"/>
    </row>
    <row r="109" spans="1:10" ht="13.5" x14ac:dyDescent="0.2">
      <c r="A109" s="629" t="str">
        <f>IF('6 Checks'!AY117=1,'6 Checks'!G117,IF(AND('6 Checks'!AY117=0,'6 Checks'!AZ117=1),'6 Checks'!G117,IF(B108&lt;&gt;"",'6 Checks'!G117,"")))</f>
        <v/>
      </c>
      <c r="B109" s="630"/>
      <c r="C109" s="710" t="str">
        <f>IF(B109&lt;&gt;"",IF(ISNA(VLOOKUP($B109,'6 Checks'!BS:BT,2,FALSE))=TRUE,'6 Checks'!$BD$9,VLOOKUP($B109,'6 Checks'!BS:BT,2,FALSE)),"")</f>
        <v/>
      </c>
      <c r="D109" s="630"/>
      <c r="E109" s="630"/>
      <c r="F109" s="630"/>
      <c r="G109" s="712">
        <v>0</v>
      </c>
      <c r="H109" s="712">
        <v>0</v>
      </c>
      <c r="I109" s="592"/>
      <c r="J109" s="630"/>
    </row>
    <row r="110" spans="1:10" ht="13.5" x14ac:dyDescent="0.2">
      <c r="A110" s="629" t="str">
        <f>IF('6 Checks'!AY118=1,'6 Checks'!G118,IF(AND('6 Checks'!AY118=0,'6 Checks'!AZ118=1),'6 Checks'!G118,IF(B109&lt;&gt;"",'6 Checks'!G118,"")))</f>
        <v/>
      </c>
      <c r="B110" s="630"/>
      <c r="C110" s="710" t="str">
        <f>IF(B110&lt;&gt;"",IF(ISNA(VLOOKUP($B110,'6 Checks'!BS:BT,2,FALSE))=TRUE,'6 Checks'!$BD$9,VLOOKUP($B110,'6 Checks'!BS:BT,2,FALSE)),"")</f>
        <v/>
      </c>
      <c r="D110" s="630"/>
      <c r="E110" s="630"/>
      <c r="F110" s="630"/>
      <c r="G110" s="712">
        <v>0</v>
      </c>
      <c r="H110" s="712">
        <v>0</v>
      </c>
      <c r="I110" s="592"/>
      <c r="J110" s="630"/>
    </row>
    <row r="111" spans="1:10" ht="13.5" x14ac:dyDescent="0.2">
      <c r="A111" s="629" t="str">
        <f>IF('6 Checks'!AY119=1,'6 Checks'!G119,IF(AND('6 Checks'!AY119=0,'6 Checks'!AZ119=1),'6 Checks'!G119,IF(B110&lt;&gt;"",'6 Checks'!G119,"")))</f>
        <v/>
      </c>
      <c r="B111" s="630"/>
      <c r="C111" s="710" t="str">
        <f>IF(B111&lt;&gt;"",IF(ISNA(VLOOKUP($B111,'6 Checks'!BS:BT,2,FALSE))=TRUE,'6 Checks'!$BD$9,VLOOKUP($B111,'6 Checks'!BS:BT,2,FALSE)),"")</f>
        <v/>
      </c>
      <c r="D111" s="630"/>
      <c r="E111" s="630"/>
      <c r="F111" s="630"/>
      <c r="G111" s="712">
        <v>0</v>
      </c>
      <c r="H111" s="712">
        <v>0</v>
      </c>
      <c r="I111" s="592"/>
      <c r="J111" s="630"/>
    </row>
    <row r="112" spans="1:10" ht="13.5" x14ac:dyDescent="0.2">
      <c r="A112" s="629" t="str">
        <f>IF('6 Checks'!AY120=1,'6 Checks'!G120,IF(AND('6 Checks'!AY120=0,'6 Checks'!AZ120=1),'6 Checks'!G120,IF(B111&lt;&gt;"",'6 Checks'!G120,"")))</f>
        <v/>
      </c>
      <c r="B112" s="630"/>
      <c r="C112" s="710" t="str">
        <f>IF(B112&lt;&gt;"",IF(ISNA(VLOOKUP($B112,'6 Checks'!BS:BT,2,FALSE))=TRUE,'6 Checks'!$BD$9,VLOOKUP($B112,'6 Checks'!BS:BT,2,FALSE)),"")</f>
        <v/>
      </c>
      <c r="D112" s="630"/>
      <c r="E112" s="630"/>
      <c r="F112" s="630"/>
      <c r="G112" s="712">
        <v>0</v>
      </c>
      <c r="H112" s="712">
        <v>0</v>
      </c>
      <c r="I112" s="592"/>
      <c r="J112" s="630"/>
    </row>
    <row r="113" spans="1:10" ht="13.5" x14ac:dyDescent="0.2">
      <c r="A113" s="629" t="str">
        <f>IF('6 Checks'!AY121=1,'6 Checks'!G121,IF(AND('6 Checks'!AY121=0,'6 Checks'!AZ121=1),'6 Checks'!G121,IF(B112&lt;&gt;"",'6 Checks'!G121,"")))</f>
        <v/>
      </c>
      <c r="B113" s="630"/>
      <c r="C113" s="710" t="str">
        <f>IF(B113&lt;&gt;"",IF(ISNA(VLOOKUP($B113,'6 Checks'!BS:BT,2,FALSE))=TRUE,'6 Checks'!$BD$9,VLOOKUP($B113,'6 Checks'!BS:BT,2,FALSE)),"")</f>
        <v/>
      </c>
      <c r="D113" s="630"/>
      <c r="E113" s="630"/>
      <c r="F113" s="630"/>
      <c r="G113" s="712">
        <v>0</v>
      </c>
      <c r="H113" s="712">
        <v>0</v>
      </c>
      <c r="I113" s="592"/>
      <c r="J113" s="630"/>
    </row>
    <row r="114" spans="1:10" ht="13.5" x14ac:dyDescent="0.2">
      <c r="A114" s="629" t="str">
        <f>IF('6 Checks'!AY122=1,'6 Checks'!G122,IF(AND('6 Checks'!AY122=0,'6 Checks'!AZ122=1),'6 Checks'!G122,IF(B113&lt;&gt;"",'6 Checks'!G122,"")))</f>
        <v/>
      </c>
      <c r="B114" s="630"/>
      <c r="C114" s="710" t="str">
        <f>IF(B114&lt;&gt;"",IF(ISNA(VLOOKUP($B114,'6 Checks'!BS:BT,2,FALSE))=TRUE,'6 Checks'!$BD$9,VLOOKUP($B114,'6 Checks'!BS:BT,2,FALSE)),"")</f>
        <v/>
      </c>
      <c r="D114" s="630"/>
      <c r="E114" s="630"/>
      <c r="F114" s="630"/>
      <c r="G114" s="712">
        <v>0</v>
      </c>
      <c r="H114" s="712">
        <v>0</v>
      </c>
      <c r="I114" s="592"/>
      <c r="J114" s="630"/>
    </row>
    <row r="115" spans="1:10" ht="13.5" x14ac:dyDescent="0.2">
      <c r="A115" s="629" t="str">
        <f>IF('6 Checks'!AY123=1,'6 Checks'!G123,IF(AND('6 Checks'!AY123=0,'6 Checks'!AZ123=1),'6 Checks'!G123,IF(B114&lt;&gt;"",'6 Checks'!G123,"")))</f>
        <v/>
      </c>
      <c r="B115" s="630"/>
      <c r="C115" s="710" t="str">
        <f>IF(B115&lt;&gt;"",IF(ISNA(VLOOKUP($B115,'6 Checks'!BS:BT,2,FALSE))=TRUE,'6 Checks'!$BD$9,VLOOKUP($B115,'6 Checks'!BS:BT,2,FALSE)),"")</f>
        <v/>
      </c>
      <c r="D115" s="630"/>
      <c r="E115" s="630"/>
      <c r="F115" s="630"/>
      <c r="G115" s="712">
        <v>0</v>
      </c>
      <c r="H115" s="712">
        <v>0</v>
      </c>
      <c r="I115" s="592"/>
      <c r="J115" s="630"/>
    </row>
    <row r="116" spans="1:10" ht="13.5" x14ac:dyDescent="0.2">
      <c r="A116" s="629" t="str">
        <f>IF('6 Checks'!AY124=1,'6 Checks'!G124,IF(AND('6 Checks'!AY124=0,'6 Checks'!AZ124=1),'6 Checks'!G124,IF(B115&lt;&gt;"",'6 Checks'!G124,"")))</f>
        <v/>
      </c>
      <c r="B116" s="630"/>
      <c r="C116" s="710" t="str">
        <f>IF(B116&lt;&gt;"",IF(ISNA(VLOOKUP($B116,'6 Checks'!BS:BT,2,FALSE))=TRUE,'6 Checks'!$BD$9,VLOOKUP($B116,'6 Checks'!BS:BT,2,FALSE)),"")</f>
        <v/>
      </c>
      <c r="D116" s="630"/>
      <c r="E116" s="630"/>
      <c r="F116" s="630"/>
      <c r="G116" s="712">
        <v>0</v>
      </c>
      <c r="H116" s="712">
        <v>0</v>
      </c>
      <c r="I116" s="592"/>
      <c r="J116" s="630"/>
    </row>
    <row r="117" spans="1:10" ht="13.5" x14ac:dyDescent="0.2">
      <c r="A117" s="629" t="str">
        <f>IF('6 Checks'!AY125=1,'6 Checks'!G125,IF(AND('6 Checks'!AY125=0,'6 Checks'!AZ125=1),'6 Checks'!G125,IF(B116&lt;&gt;"",'6 Checks'!G125,"")))</f>
        <v/>
      </c>
      <c r="B117" s="630"/>
      <c r="C117" s="710" t="str">
        <f>IF(B117&lt;&gt;"",IF(ISNA(VLOOKUP($B117,'6 Checks'!BS:BT,2,FALSE))=TRUE,'6 Checks'!$BD$9,VLOOKUP($B117,'6 Checks'!BS:BT,2,FALSE)),"")</f>
        <v/>
      </c>
      <c r="D117" s="630"/>
      <c r="E117" s="630"/>
      <c r="F117" s="630"/>
      <c r="G117" s="712">
        <v>0</v>
      </c>
      <c r="H117" s="712">
        <v>0</v>
      </c>
      <c r="I117" s="592"/>
      <c r="J117" s="630"/>
    </row>
    <row r="118" spans="1:10" ht="13.5" x14ac:dyDescent="0.2">
      <c r="A118" s="629" t="str">
        <f>IF('6 Checks'!AY126=1,'6 Checks'!G126,IF(AND('6 Checks'!AY126=0,'6 Checks'!AZ126=1),'6 Checks'!G126,IF(B117&lt;&gt;"",'6 Checks'!G126,"")))</f>
        <v/>
      </c>
      <c r="B118" s="630"/>
      <c r="C118" s="710" t="str">
        <f>IF(B118&lt;&gt;"",IF(ISNA(VLOOKUP($B118,'6 Checks'!BS:BT,2,FALSE))=TRUE,'6 Checks'!$BD$9,VLOOKUP($B118,'6 Checks'!BS:BT,2,FALSE)),"")</f>
        <v/>
      </c>
      <c r="D118" s="630"/>
      <c r="E118" s="630"/>
      <c r="F118" s="630"/>
      <c r="G118" s="712">
        <v>0</v>
      </c>
      <c r="H118" s="712">
        <v>0</v>
      </c>
      <c r="I118" s="592"/>
      <c r="J118" s="630"/>
    </row>
    <row r="119" spans="1:10" ht="13.5" x14ac:dyDescent="0.2">
      <c r="A119" s="629" t="str">
        <f>IF('6 Checks'!AY127=1,'6 Checks'!G127,IF(AND('6 Checks'!AY127=0,'6 Checks'!AZ127=1),'6 Checks'!G127,IF(B118&lt;&gt;"",'6 Checks'!G127,"")))</f>
        <v/>
      </c>
      <c r="B119" s="630"/>
      <c r="C119" s="710" t="str">
        <f>IF(B119&lt;&gt;"",IF(ISNA(VLOOKUP($B119,'6 Checks'!BS:BT,2,FALSE))=TRUE,'6 Checks'!$BD$9,VLOOKUP($B119,'6 Checks'!BS:BT,2,FALSE)),"")</f>
        <v/>
      </c>
      <c r="D119" s="630"/>
      <c r="E119" s="630"/>
      <c r="F119" s="630"/>
      <c r="G119" s="712">
        <v>0</v>
      </c>
      <c r="H119" s="712">
        <v>0</v>
      </c>
      <c r="I119" s="592"/>
      <c r="J119" s="630"/>
    </row>
    <row r="120" spans="1:10" ht="13.5" x14ac:dyDescent="0.2">
      <c r="A120" s="629" t="str">
        <f>IF('6 Checks'!AY128=1,'6 Checks'!G128,IF(AND('6 Checks'!AY128=0,'6 Checks'!AZ128=1),'6 Checks'!G128,IF(B119&lt;&gt;"",'6 Checks'!G128,"")))</f>
        <v/>
      </c>
      <c r="B120" s="630"/>
      <c r="C120" s="710" t="str">
        <f>IF(B120&lt;&gt;"",IF(ISNA(VLOOKUP($B120,'6 Checks'!BS:BT,2,FALSE))=TRUE,'6 Checks'!$BD$9,VLOOKUP($B120,'6 Checks'!BS:BT,2,FALSE)),"")</f>
        <v/>
      </c>
      <c r="D120" s="630"/>
      <c r="E120" s="630"/>
      <c r="F120" s="630"/>
      <c r="G120" s="712">
        <v>0</v>
      </c>
      <c r="H120" s="712">
        <v>0</v>
      </c>
      <c r="I120" s="592"/>
      <c r="J120" s="630"/>
    </row>
    <row r="121" spans="1:10" ht="13.5" x14ac:dyDescent="0.2">
      <c r="A121" s="629" t="str">
        <f>IF('6 Checks'!AY129=1,'6 Checks'!G129,IF(AND('6 Checks'!AY129=0,'6 Checks'!AZ129=1),'6 Checks'!G129,IF(B120&lt;&gt;"",'6 Checks'!G129,"")))</f>
        <v/>
      </c>
      <c r="B121" s="630"/>
      <c r="C121" s="710" t="str">
        <f>IF(B121&lt;&gt;"",IF(ISNA(VLOOKUP($B121,'6 Checks'!BS:BT,2,FALSE))=TRUE,'6 Checks'!$BD$9,VLOOKUP($B121,'6 Checks'!BS:BT,2,FALSE)),"")</f>
        <v/>
      </c>
      <c r="D121" s="630"/>
      <c r="E121" s="630"/>
      <c r="F121" s="630"/>
      <c r="G121" s="712">
        <v>0</v>
      </c>
      <c r="H121" s="712">
        <v>0</v>
      </c>
      <c r="I121" s="592"/>
      <c r="J121" s="630"/>
    </row>
    <row r="122" spans="1:10" ht="13.5" x14ac:dyDescent="0.2">
      <c r="A122" s="629" t="str">
        <f>IF('6 Checks'!AY130=1,'6 Checks'!G130,IF(AND('6 Checks'!AY130=0,'6 Checks'!AZ130=1),'6 Checks'!G130,IF(B121&lt;&gt;"",'6 Checks'!G130,"")))</f>
        <v/>
      </c>
      <c r="B122" s="630"/>
      <c r="C122" s="710" t="str">
        <f>IF(B122&lt;&gt;"",IF(ISNA(VLOOKUP($B122,'6 Checks'!BS:BT,2,FALSE))=TRUE,'6 Checks'!$BD$9,VLOOKUP($B122,'6 Checks'!BS:BT,2,FALSE)),"")</f>
        <v/>
      </c>
      <c r="D122" s="630"/>
      <c r="E122" s="630"/>
      <c r="F122" s="630"/>
      <c r="G122" s="712">
        <v>0</v>
      </c>
      <c r="H122" s="712">
        <v>0</v>
      </c>
      <c r="I122" s="592"/>
      <c r="J122" s="630"/>
    </row>
    <row r="123" spans="1:10" ht="13.5" x14ac:dyDescent="0.2">
      <c r="A123" s="629" t="str">
        <f>IF('6 Checks'!AY131=1,'6 Checks'!G131,IF(AND('6 Checks'!AY131=0,'6 Checks'!AZ131=1),'6 Checks'!G131,IF(B122&lt;&gt;"",'6 Checks'!G131,"")))</f>
        <v/>
      </c>
      <c r="B123" s="630"/>
      <c r="C123" s="710" t="str">
        <f>IF(B123&lt;&gt;"",IF(ISNA(VLOOKUP($B123,'6 Checks'!BS:BT,2,FALSE))=TRUE,'6 Checks'!$BD$9,VLOOKUP($B123,'6 Checks'!BS:BT,2,FALSE)),"")</f>
        <v/>
      </c>
      <c r="D123" s="630"/>
      <c r="E123" s="630"/>
      <c r="F123" s="630"/>
      <c r="G123" s="712">
        <v>0</v>
      </c>
      <c r="H123" s="712">
        <v>0</v>
      </c>
      <c r="I123" s="592"/>
      <c r="J123" s="630"/>
    </row>
    <row r="124" spans="1:10" ht="13.5" x14ac:dyDescent="0.2">
      <c r="A124" s="629" t="str">
        <f>IF('6 Checks'!AY132=1,'6 Checks'!G132,IF(AND('6 Checks'!AY132=0,'6 Checks'!AZ132=1),'6 Checks'!G132,IF(B123&lt;&gt;"",'6 Checks'!G132,"")))</f>
        <v/>
      </c>
      <c r="B124" s="630"/>
      <c r="C124" s="710" t="str">
        <f>IF(B124&lt;&gt;"",IF(ISNA(VLOOKUP($B124,'6 Checks'!BS:BT,2,FALSE))=TRUE,'6 Checks'!$BD$9,VLOOKUP($B124,'6 Checks'!BS:BT,2,FALSE)),"")</f>
        <v/>
      </c>
      <c r="D124" s="630"/>
      <c r="E124" s="630"/>
      <c r="F124" s="630"/>
      <c r="G124" s="712">
        <v>0</v>
      </c>
      <c r="H124" s="712">
        <v>0</v>
      </c>
      <c r="I124" s="592"/>
      <c r="J124" s="630"/>
    </row>
    <row r="125" spans="1:10" ht="13.5" x14ac:dyDescent="0.2">
      <c r="A125" s="629" t="str">
        <f>IF('6 Checks'!AY133=1,'6 Checks'!G133,IF(AND('6 Checks'!AY133=0,'6 Checks'!AZ133=1),'6 Checks'!G133,IF(B124&lt;&gt;"",'6 Checks'!G133,"")))</f>
        <v/>
      </c>
      <c r="B125" s="630"/>
      <c r="C125" s="710" t="str">
        <f>IF(B125&lt;&gt;"",IF(ISNA(VLOOKUP($B125,'6 Checks'!BS:BT,2,FALSE))=TRUE,'6 Checks'!$BD$9,VLOOKUP($B125,'6 Checks'!BS:BT,2,FALSE)),"")</f>
        <v/>
      </c>
      <c r="D125" s="630"/>
      <c r="E125" s="630"/>
      <c r="F125" s="630"/>
      <c r="G125" s="712">
        <v>0</v>
      </c>
      <c r="H125" s="712">
        <v>0</v>
      </c>
      <c r="I125" s="592"/>
      <c r="J125" s="630"/>
    </row>
    <row r="126" spans="1:10" ht="13.5" x14ac:dyDescent="0.2">
      <c r="A126" s="629" t="str">
        <f>IF('6 Checks'!AY134=1,'6 Checks'!G134,IF(AND('6 Checks'!AY134=0,'6 Checks'!AZ134=1),'6 Checks'!G134,IF(B125&lt;&gt;"",'6 Checks'!G134,"")))</f>
        <v/>
      </c>
      <c r="B126" s="630"/>
      <c r="C126" s="710" t="str">
        <f>IF(B126&lt;&gt;"",IF(ISNA(VLOOKUP($B126,'6 Checks'!BS:BT,2,FALSE))=TRUE,'6 Checks'!$BD$9,VLOOKUP($B126,'6 Checks'!BS:BT,2,FALSE)),"")</f>
        <v/>
      </c>
      <c r="D126" s="630"/>
      <c r="E126" s="630"/>
      <c r="F126" s="630"/>
      <c r="G126" s="712">
        <v>0</v>
      </c>
      <c r="H126" s="712">
        <v>0</v>
      </c>
      <c r="I126" s="592"/>
      <c r="J126" s="630"/>
    </row>
    <row r="127" spans="1:10" ht="13.5" x14ac:dyDescent="0.2">
      <c r="A127" s="629" t="str">
        <f>IF('6 Checks'!AY135=1,'6 Checks'!G135,IF(AND('6 Checks'!AY135=0,'6 Checks'!AZ135=1),'6 Checks'!G135,IF(B126&lt;&gt;"",'6 Checks'!G135,"")))</f>
        <v/>
      </c>
      <c r="B127" s="630"/>
      <c r="C127" s="710" t="str">
        <f>IF(B127&lt;&gt;"",IF(ISNA(VLOOKUP($B127,'6 Checks'!BS:BT,2,FALSE))=TRUE,'6 Checks'!$BD$9,VLOOKUP($B127,'6 Checks'!BS:BT,2,FALSE)),"")</f>
        <v/>
      </c>
      <c r="D127" s="630"/>
      <c r="E127" s="630"/>
      <c r="F127" s="630"/>
      <c r="G127" s="712">
        <v>0</v>
      </c>
      <c r="H127" s="712">
        <v>0</v>
      </c>
      <c r="I127" s="592"/>
      <c r="J127" s="630"/>
    </row>
    <row r="128" spans="1:10" ht="13.5" x14ac:dyDescent="0.2">
      <c r="A128" s="629" t="str">
        <f>IF('6 Checks'!AY136=1,'6 Checks'!G136,IF(AND('6 Checks'!AY136=0,'6 Checks'!AZ136=1),'6 Checks'!G136,IF(B127&lt;&gt;"",'6 Checks'!G136,"")))</f>
        <v/>
      </c>
      <c r="B128" s="630"/>
      <c r="C128" s="710" t="str">
        <f>IF(B128&lt;&gt;"",IF(ISNA(VLOOKUP($B128,'6 Checks'!BS:BT,2,FALSE))=TRUE,'6 Checks'!$BD$9,VLOOKUP($B128,'6 Checks'!BS:BT,2,FALSE)),"")</f>
        <v/>
      </c>
      <c r="D128" s="630"/>
      <c r="E128" s="630"/>
      <c r="F128" s="630"/>
      <c r="G128" s="712">
        <v>0</v>
      </c>
      <c r="H128" s="712">
        <v>0</v>
      </c>
      <c r="I128" s="592"/>
      <c r="J128" s="630"/>
    </row>
    <row r="129" spans="1:10" ht="13.5" x14ac:dyDescent="0.2">
      <c r="A129" s="629" t="str">
        <f>IF('6 Checks'!AY137=1,'6 Checks'!G137,IF(AND('6 Checks'!AY137=0,'6 Checks'!AZ137=1),'6 Checks'!G137,IF(B128&lt;&gt;"",'6 Checks'!G137,"")))</f>
        <v/>
      </c>
      <c r="B129" s="630"/>
      <c r="C129" s="710" t="str">
        <f>IF(B129&lt;&gt;"",IF(ISNA(VLOOKUP($B129,'6 Checks'!BS:BT,2,FALSE))=TRUE,'6 Checks'!$BD$9,VLOOKUP($B129,'6 Checks'!BS:BT,2,FALSE)),"")</f>
        <v/>
      </c>
      <c r="D129" s="630"/>
      <c r="E129" s="630"/>
      <c r="F129" s="630"/>
      <c r="G129" s="712">
        <v>0</v>
      </c>
      <c r="H129" s="712">
        <v>0</v>
      </c>
      <c r="I129" s="592"/>
      <c r="J129" s="630"/>
    </row>
    <row r="130" spans="1:10" ht="13.5" x14ac:dyDescent="0.2">
      <c r="A130" s="629" t="str">
        <f>IF('6 Checks'!AY138=1,'6 Checks'!G138,IF(AND('6 Checks'!AY138=0,'6 Checks'!AZ138=1),'6 Checks'!G138,IF(B129&lt;&gt;"",'6 Checks'!G138,"")))</f>
        <v/>
      </c>
      <c r="B130" s="630"/>
      <c r="C130" s="710" t="str">
        <f>IF(B130&lt;&gt;"",IF(ISNA(VLOOKUP($B130,'6 Checks'!BS:BT,2,FALSE))=TRUE,'6 Checks'!$BD$9,VLOOKUP($B130,'6 Checks'!BS:BT,2,FALSE)),"")</f>
        <v/>
      </c>
      <c r="D130" s="630"/>
      <c r="E130" s="630"/>
      <c r="F130" s="630"/>
      <c r="G130" s="712">
        <v>0</v>
      </c>
      <c r="H130" s="712">
        <v>0</v>
      </c>
      <c r="I130" s="592"/>
      <c r="J130" s="630"/>
    </row>
    <row r="131" spans="1:10" ht="13.5" x14ac:dyDescent="0.2">
      <c r="A131" s="629" t="str">
        <f>IF('6 Checks'!AY139=1,'6 Checks'!G139,IF(AND('6 Checks'!AY139=0,'6 Checks'!AZ139=1),'6 Checks'!G139,IF(B130&lt;&gt;"",'6 Checks'!G139,"")))</f>
        <v/>
      </c>
      <c r="B131" s="630"/>
      <c r="C131" s="710" t="str">
        <f>IF(B131&lt;&gt;"",IF(ISNA(VLOOKUP($B131,'6 Checks'!BS:BT,2,FALSE))=TRUE,'6 Checks'!$BD$9,VLOOKUP($B131,'6 Checks'!BS:BT,2,FALSE)),"")</f>
        <v/>
      </c>
      <c r="D131" s="630"/>
      <c r="E131" s="630"/>
      <c r="F131" s="630"/>
      <c r="G131" s="712">
        <v>0</v>
      </c>
      <c r="H131" s="712">
        <v>0</v>
      </c>
      <c r="I131" s="592"/>
      <c r="J131" s="630"/>
    </row>
    <row r="132" spans="1:10" ht="13.5" x14ac:dyDescent="0.2">
      <c r="A132" s="629" t="str">
        <f>IF('6 Checks'!AY140=1,'6 Checks'!G140,IF(AND('6 Checks'!AY140=0,'6 Checks'!AZ140=1),'6 Checks'!G140,IF(B131&lt;&gt;"",'6 Checks'!G140,"")))</f>
        <v/>
      </c>
      <c r="B132" s="630"/>
      <c r="C132" s="710" t="str">
        <f>IF(B132&lt;&gt;"",IF(ISNA(VLOOKUP($B132,'6 Checks'!BS:BT,2,FALSE))=TRUE,'6 Checks'!$BD$9,VLOOKUP($B132,'6 Checks'!BS:BT,2,FALSE)),"")</f>
        <v/>
      </c>
      <c r="D132" s="630"/>
      <c r="E132" s="630"/>
      <c r="F132" s="630"/>
      <c r="G132" s="712">
        <v>0</v>
      </c>
      <c r="H132" s="712">
        <v>0</v>
      </c>
      <c r="I132" s="592"/>
      <c r="J132" s="630"/>
    </row>
    <row r="133" spans="1:10" ht="13.5" x14ac:dyDescent="0.2">
      <c r="A133" s="629" t="str">
        <f>IF('6 Checks'!AY141=1,'6 Checks'!G141,IF(AND('6 Checks'!AY141=0,'6 Checks'!AZ141=1),'6 Checks'!G141,IF(B132&lt;&gt;"",'6 Checks'!G141,"")))</f>
        <v/>
      </c>
      <c r="B133" s="630"/>
      <c r="C133" s="710" t="str">
        <f>IF(B133&lt;&gt;"",IF(ISNA(VLOOKUP($B133,'6 Checks'!BS:BT,2,FALSE))=TRUE,'6 Checks'!$BD$9,VLOOKUP($B133,'6 Checks'!BS:BT,2,FALSE)),"")</f>
        <v/>
      </c>
      <c r="D133" s="630"/>
      <c r="E133" s="630"/>
      <c r="F133" s="630"/>
      <c r="G133" s="712">
        <v>0</v>
      </c>
      <c r="H133" s="712">
        <v>0</v>
      </c>
      <c r="I133" s="592"/>
      <c r="J133" s="630"/>
    </row>
  </sheetData>
  <sheetProtection autoFilter="0"/>
  <autoFilter ref="B9:C133"/>
  <mergeCells count="4">
    <mergeCell ref="B4:C4"/>
    <mergeCell ref="D4:F4"/>
    <mergeCell ref="B5:C5"/>
    <mergeCell ref="D5:F5"/>
  </mergeCells>
  <conditionalFormatting sqref="B4:C4">
    <cfRule type="cellIs" dxfId="123" priority="31" operator="notEqual">
      <formula>"Validation: OK"</formula>
    </cfRule>
  </conditionalFormatting>
  <conditionalFormatting sqref="D4:F4">
    <cfRule type="cellIs" dxfId="122" priority="30" operator="notEqual">
      <formula>"Validation: OK"</formula>
    </cfRule>
  </conditionalFormatting>
  <conditionalFormatting sqref="G4">
    <cfRule type="cellIs" dxfId="121" priority="29" operator="notEqual">
      <formula>"Validation: OK"</formula>
    </cfRule>
  </conditionalFormatting>
  <conditionalFormatting sqref="H4">
    <cfRule type="cellIs" dxfId="120" priority="28" operator="notEqual">
      <formula>"Validation: OK"</formula>
    </cfRule>
  </conditionalFormatting>
  <conditionalFormatting sqref="B5:C5">
    <cfRule type="cellIs" dxfId="119" priority="27" operator="notEqual">
      <formula>"First-stage credibility: OK"</formula>
    </cfRule>
  </conditionalFormatting>
  <conditionalFormatting sqref="D5:F5">
    <cfRule type="cellIs" dxfId="118" priority="26" operator="notEqual">
      <formula>"First-stage credibility: OK"</formula>
    </cfRule>
  </conditionalFormatting>
  <conditionalFormatting sqref="G5">
    <cfRule type="cellIs" dxfId="117" priority="25" operator="notEqual">
      <formula>"First-stage credibility: OK"</formula>
    </cfRule>
  </conditionalFormatting>
  <conditionalFormatting sqref="H5">
    <cfRule type="cellIs" dxfId="116" priority="24" operator="notEqual">
      <formula>"First-stage credibility: OK"</formula>
    </cfRule>
  </conditionalFormatting>
  <conditionalFormatting sqref="G14:G133 A14:A133">
    <cfRule type="expression" dxfId="115" priority="21">
      <formula>IF($A14&lt;&gt;"",1,0)</formula>
    </cfRule>
  </conditionalFormatting>
  <conditionalFormatting sqref="G14:H133">
    <cfRule type="expression" dxfId="114" priority="19">
      <formula>IF($A14="",1,0)</formula>
    </cfRule>
    <cfRule type="cellIs" dxfId="113" priority="20" operator="equal">
      <formula>0</formula>
    </cfRule>
  </conditionalFormatting>
  <conditionalFormatting sqref="A14:H133">
    <cfRule type="expression" dxfId="112" priority="22">
      <formula>IF(AND($A14&lt;&gt;"",$A15&lt;&gt;""),1,0)</formula>
    </cfRule>
    <cfRule type="expression" dxfId="111" priority="23">
      <formula>IF(AND($A14&lt;&gt;"",$A15=""),1,0)</formula>
    </cfRule>
  </conditionalFormatting>
  <conditionalFormatting sqref="C14:C133">
    <cfRule type="expression" dxfId="110" priority="18">
      <formula>IF(AND($A14&lt;&gt;"",$A14&lt;&gt;""),1,0)</formula>
    </cfRule>
  </conditionalFormatting>
  <conditionalFormatting sqref="J14:J133">
    <cfRule type="expression" dxfId="109" priority="6">
      <formula>IF(AND($A14&lt;&gt;"",$A15&lt;&gt;""),1,0)</formula>
    </cfRule>
    <cfRule type="expression" dxfId="108" priority="7">
      <formula>IF(AND($A14&lt;&gt;"",$A15=""),1,0)</formula>
    </cfRule>
  </conditionalFormatting>
  <conditionalFormatting sqref="J4">
    <cfRule type="cellIs" dxfId="107" priority="5" operator="notEqual">
      <formula>"Validation: OK"</formula>
    </cfRule>
  </conditionalFormatting>
  <conditionalFormatting sqref="J5">
    <cfRule type="cellIs" dxfId="106" priority="4" operator="notEqual">
      <formula>"First-stage credibility: OK"</formula>
    </cfRule>
  </conditionalFormatting>
  <pageMargins left="0.70866141732283472" right="0.70866141732283472" top="0.74803149606299213" bottom="0.74803149606299213" header="0.31496062992125984" footer="0.31496062992125984"/>
  <pageSetup paperSize="9" scale="44" fitToWidth="2" fitToHeight="0" orientation="landscape" r:id="rId1"/>
  <colBreaks count="1" manualBreakCount="1">
    <brk id="10" max="133" man="1"/>
  </colBreaks>
  <extLst>
    <ext xmlns:x14="http://schemas.microsoft.com/office/spreadsheetml/2009/9/main" uri="{78C0D931-6437-407d-A8EE-F0AAD7539E65}">
      <x14:conditionalFormattings>
        <x14:conditionalFormatting xmlns:xm="http://schemas.microsoft.com/office/excel/2006/main">
          <x14:cfRule type="expression" priority="1" id="{3C354BE9-B6FF-432D-9C91-DEDBD5F74AC7}">
            <xm:f>IF('6 Checks'!$BJ22&lt;&gt;"",1,0)</xm:f>
            <x14:dxf>
              <font>
                <color rgb="FFFF0000"/>
              </font>
              <border>
                <left style="thin">
                  <color rgb="FFFF0000"/>
                </left>
                <right style="thin">
                  <color rgb="FFFF0000"/>
                </right>
                <top style="thin">
                  <color rgb="FFFF0000"/>
                </top>
                <bottom style="thin">
                  <color rgb="FFFF0000"/>
                </bottom>
                <vertical/>
                <horizontal/>
              </border>
            </x14:dxf>
          </x14:cfRule>
          <x14:cfRule type="expression" priority="2" id="{4F0C7399-F968-4248-A168-F11D3EB45BC5}">
            <xm:f>IF('6 Checks'!$BG22&lt;&gt;"",1,0)</xm:f>
            <x14:dxf>
              <font>
                <color rgb="FFFF0000"/>
              </font>
              <border>
                <left style="thin">
                  <color rgb="FFFF0000"/>
                </left>
                <right style="thin">
                  <color rgb="FFFF0000"/>
                </right>
                <top style="thin">
                  <color rgb="FFFF0000"/>
                </top>
                <bottom style="thin">
                  <color rgb="FFFF0000"/>
                </bottom>
                <vertical/>
                <horizontal/>
              </border>
            </x14:dxf>
          </x14:cfRule>
          <xm:sqref>J14:J133</xm:sqref>
        </x14:conditionalFormatting>
        <x14:conditionalFormatting xmlns:xm="http://schemas.microsoft.com/office/excel/2006/main">
          <x14:cfRule type="expression" priority="12" id="{9ECB1CED-725C-4530-AA20-81C6CD34A7E7}">
            <xm:f>IF('6 Checks'!AV22&lt;&gt;"",1,0)</xm:f>
            <x14:dxf>
              <font>
                <color rgb="FFFF0000"/>
              </font>
              <border>
                <left style="thin">
                  <color rgb="FFFF0000"/>
                </left>
                <right style="thin">
                  <color rgb="FFFF0000"/>
                </right>
                <top style="thin">
                  <color rgb="FFFF0000"/>
                </top>
                <bottom style="thin">
                  <color rgb="FFFF0000"/>
                </bottom>
              </border>
            </x14:dxf>
          </x14:cfRule>
          <xm:sqref>G14:H133</xm:sqref>
        </x14:conditionalFormatting>
        <x14:conditionalFormatting xmlns:xm="http://schemas.microsoft.com/office/excel/2006/main">
          <x14:cfRule type="expression" priority="17" id="{FA371B20-2935-4BCB-A904-E950E1F686EB}">
            <xm:f>IF('6 Checks'!M22&lt;&gt;"",1,0)</xm:f>
            <x14:dxf>
              <font>
                <color rgb="FFFF0000"/>
              </font>
              <border>
                <left style="thin">
                  <color rgb="FFFF0000"/>
                </left>
                <right style="thin">
                  <color rgb="FFFF0000"/>
                </right>
                <top style="thin">
                  <color rgb="FFFF0000"/>
                </top>
                <bottom style="thin">
                  <color rgb="FFFF0000"/>
                </bottom>
                <vertical/>
                <horizontal/>
              </border>
            </x14:dxf>
          </x14:cfRule>
          <xm:sqref>D14:F133</xm:sqref>
        </x14:conditionalFormatting>
        <x14:conditionalFormatting xmlns:xm="http://schemas.microsoft.com/office/excel/2006/main">
          <x14:cfRule type="expression" priority="13" id="{74B35649-0E41-4273-BB4F-1C7BC42ED0D8}">
            <xm:f>IF('6 Checks'!AK22&lt;&gt;"",1,0)</xm:f>
            <x14:dxf>
              <font>
                <color rgb="FFFF0000"/>
              </font>
              <border>
                <left style="thin">
                  <color rgb="FFFF0000"/>
                </left>
                <right style="thin">
                  <color rgb="FFFF0000"/>
                </right>
                <top style="thin">
                  <color rgb="FFFF0000"/>
                </top>
                <bottom style="thin">
                  <color rgb="FFFF0000"/>
                </bottom>
              </border>
            </x14:dxf>
          </x14:cfRule>
          <x14:cfRule type="expression" priority="14" id="{2C28A56F-47CE-45D6-8FEF-8F190E94D701}">
            <xm:f>IF('6 Checks'!Y22&lt;&gt;"",1,0)</xm:f>
            <x14:dxf>
              <font>
                <color rgb="FFFF0000"/>
              </font>
              <border>
                <left style="thin">
                  <color rgb="FFFF0000"/>
                </left>
                <right style="thin">
                  <color rgb="FFFF0000"/>
                </right>
                <top style="thin">
                  <color rgb="FFFF0000"/>
                </top>
                <bottom style="thin">
                  <color rgb="FFFF0000"/>
                </bottom>
              </border>
            </x14:dxf>
          </x14:cfRule>
          <x14:cfRule type="expression" priority="15" id="{C5447BEE-5A72-497F-AA10-8C4B23D3220B}">
            <xm:f>IF('6 Checks'!U22&lt;&gt;"",1,0)</xm:f>
            <x14:dxf>
              <font>
                <color rgb="FFFF0000"/>
              </font>
              <border>
                <left style="thin">
                  <color rgb="FFFF0000"/>
                </left>
                <right style="thin">
                  <color rgb="FFFF0000"/>
                </right>
                <top style="thin">
                  <color rgb="FFFF0000"/>
                </top>
                <bottom style="thin">
                  <color rgb="FFFF0000"/>
                </bottom>
              </border>
            </x14:dxf>
          </x14:cfRule>
          <x14:cfRule type="expression" priority="16" id="{9F6474AE-EFB1-4799-9151-9087468AF0BA}">
            <xm:f>IF('6 Checks'!R22&lt;&gt;"",1,0)</xm:f>
            <x14:dxf>
              <font>
                <color rgb="FFFF0000"/>
              </font>
              <border>
                <left style="thin">
                  <color rgb="FFFF0000"/>
                </left>
                <right style="thin">
                  <color rgb="FFFF0000"/>
                </right>
                <top style="thin">
                  <color rgb="FFFF0000"/>
                </top>
                <bottom style="thin">
                  <color rgb="FFFF0000"/>
                </bottom>
              </border>
            </x14:dxf>
          </x14:cfRule>
          <xm:sqref>G14:G133</xm:sqref>
        </x14:conditionalFormatting>
        <x14:conditionalFormatting xmlns:xm="http://schemas.microsoft.com/office/excel/2006/main">
          <x14:cfRule type="expression" priority="9" id="{565C10DF-DF0E-4087-9CFF-78600D9A1336}">
            <xm:f>IF('6 Checks'!AS22&lt;&gt;"",1,0)</xm:f>
            <x14:dxf>
              <font>
                <color rgb="FFFF0000"/>
              </font>
              <border>
                <left style="thin">
                  <color rgb="FFFF0000"/>
                </left>
                <right style="thin">
                  <color rgb="FFFF0000"/>
                </right>
                <top style="thin">
                  <color rgb="FFFF0000"/>
                </top>
                <bottom style="thin">
                  <color rgb="FFFF0000"/>
                </bottom>
              </border>
            </x14:dxf>
          </x14:cfRule>
          <x14:cfRule type="expression" priority="10" id="{D71F262C-5D9D-4F80-A6A4-413C7E730AC2}">
            <xm:f>IF('6 Checks'!Z22&lt;&gt;"",1,0)</xm:f>
            <x14:dxf>
              <font>
                <color rgb="FFFF0000"/>
              </font>
              <border>
                <left style="thin">
                  <color rgb="FFFF0000"/>
                </left>
                <right style="thin">
                  <color rgb="FFFF0000"/>
                </right>
                <top style="thin">
                  <color rgb="FFFF0000"/>
                </top>
                <bottom style="thin">
                  <color rgb="FFFF0000"/>
                </bottom>
              </border>
            </x14:dxf>
          </x14:cfRule>
          <x14:cfRule type="expression" priority="11" id="{F3C73907-1C82-4603-8DFB-ADB17CA7B52D}">
            <xm:f>IF('6 Checks'!V22&lt;&gt;"",1,0)</xm:f>
            <x14:dxf>
              <font>
                <color rgb="FFFF0000"/>
              </font>
              <border>
                <left style="thin">
                  <color rgb="FFFF0000"/>
                </left>
                <right style="thin">
                  <color rgb="FFFF0000"/>
                </right>
                <top style="thin">
                  <color rgb="FFFF0000"/>
                </top>
                <bottom style="thin">
                  <color rgb="FFFF0000"/>
                </bottom>
              </border>
            </x14:dxf>
          </x14:cfRule>
          <xm:sqref>H14:H133</xm:sqref>
        </x14:conditionalFormatting>
        <x14:conditionalFormatting xmlns:xm="http://schemas.microsoft.com/office/excel/2006/main">
          <x14:cfRule type="expression" priority="8" id="{83FDA163-EAED-412C-8442-27F048E28A56}">
            <xm:f>IF(OR('6 Checks'!$I22&lt;&gt;"",'6 Checks'!$J22&lt;&gt;"",'6 Checks'!$BA22&lt;&gt;""),1,0)</xm:f>
            <x14:dxf>
              <font>
                <color rgb="FFFF0000"/>
              </font>
              <border>
                <left style="thin">
                  <color rgb="FFFF0000"/>
                </left>
                <right style="thin">
                  <color rgb="FFFF0000"/>
                </right>
                <top style="thin">
                  <color rgb="FFFF0000"/>
                </top>
                <bottom style="thin">
                  <color rgb="FFFF0000"/>
                </bottom>
              </border>
            </x14:dxf>
          </x14:cfRule>
          <xm:sqref>B14:B133</xm:sqref>
        </x14:conditionalFormatting>
        <x14:conditionalFormatting xmlns:xm="http://schemas.microsoft.com/office/excel/2006/main">
          <x14:cfRule type="expression" priority="3" id="{86634040-68F6-41EA-9340-0AAB02461AE5}">
            <xm:f>IF('6 Checks'!$BD22&lt;&gt;"",1,0)</xm:f>
            <x14:dxf>
              <font>
                <color rgb="FFFF0000"/>
              </font>
              <border>
                <left style="thin">
                  <color rgb="FFFF0000"/>
                </left>
                <right style="thin">
                  <color rgb="FFFF0000"/>
                </right>
                <top style="thin">
                  <color rgb="FFFF0000"/>
                </top>
                <bottom style="thin">
                  <color rgb="FFFF0000"/>
                </bottom>
                <vertical/>
                <horizontal/>
              </border>
            </x14:dxf>
          </x14:cfRule>
          <xm:sqref>E14:F133</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errorTitle="Error" error="Please choose an option from the drop-down list.">
          <x14:formula1>
            <xm:f>'6 Checks'!$BE$2:$BE$6</xm:f>
          </x14:formula1>
          <xm:sqref>E14:E133</xm:sqref>
        </x14:dataValidation>
        <x14:dataValidation type="list" allowBlank="1" showInputMessage="1" showErrorMessage="1" errorTitle="Error" error="Please choose an option from the drop-down list.">
          <x14:formula1>
            <xm:f>'6 Checks'!$BO$2:$BO$4</xm:f>
          </x14:formula1>
          <xm:sqref>F14:F133</xm:sqref>
        </x14:dataValidation>
        <x14:dataValidation type="list" allowBlank="1" showInputMessage="1" showErrorMessage="1" errorTitle="Error" error="Please choose an option from the drop-down list.">
          <x14:formula1>
            <xm:f>'6 Checks'!$BD$2:$BD$3</xm:f>
          </x14:formula1>
          <xm:sqref>D14:D133</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V53341"/>
  <sheetViews>
    <sheetView topLeftCell="BW1" workbookViewId="0">
      <selection activeCell="BW1" sqref="BW1"/>
    </sheetView>
  </sheetViews>
  <sheetFormatPr defaultRowHeight="12.75" x14ac:dyDescent="0.2"/>
  <cols>
    <col min="1" max="1" width="8.85546875" style="121" hidden="1" customWidth="1"/>
    <col min="2" max="15" width="8.140625" style="121" hidden="1" customWidth="1"/>
    <col min="16" max="28" width="8.28515625" style="121" hidden="1" customWidth="1"/>
    <col min="29" max="68" width="8.140625" style="121" hidden="1" customWidth="1"/>
    <col min="69" max="69" width="9.7109375" style="121" hidden="1" customWidth="1"/>
    <col min="70" max="70" width="9" style="121" hidden="1" customWidth="1"/>
    <col min="71" max="71" width="9.7109375" style="121" hidden="1" customWidth="1"/>
    <col min="72" max="72" width="147.7109375" style="121" hidden="1" customWidth="1"/>
    <col min="73" max="73" width="8.140625" style="121" hidden="1" customWidth="1"/>
    <col min="74" max="74" width="16.28515625" style="121" hidden="1" customWidth="1"/>
    <col min="75" max="75" width="18.7109375" style="121" customWidth="1"/>
    <col min="76" max="16384" width="9.140625" style="121"/>
  </cols>
  <sheetData>
    <row r="1" spans="1:73" ht="234" customHeight="1" x14ac:dyDescent="0.2">
      <c r="A1" s="127" t="s">
        <v>171</v>
      </c>
      <c r="B1" s="128" t="s">
        <v>172</v>
      </c>
      <c r="C1" s="128" t="s">
        <v>173</v>
      </c>
      <c r="D1" s="128" t="s">
        <v>231</v>
      </c>
      <c r="E1" s="128" t="s">
        <v>174</v>
      </c>
      <c r="F1" s="128" t="s">
        <v>175</v>
      </c>
      <c r="G1" s="128" t="s">
        <v>232</v>
      </c>
      <c r="H1" s="128" t="s">
        <v>233</v>
      </c>
      <c r="I1" s="128" t="s">
        <v>234</v>
      </c>
      <c r="J1" s="128" t="s">
        <v>230</v>
      </c>
      <c r="K1" s="128" t="s">
        <v>176</v>
      </c>
      <c r="L1" s="128" t="s">
        <v>229</v>
      </c>
      <c r="M1" s="128" t="s">
        <v>235</v>
      </c>
      <c r="BD1" s="122" t="s">
        <v>40</v>
      </c>
      <c r="BE1" s="122" t="s">
        <v>8</v>
      </c>
      <c r="BF1" s="122"/>
      <c r="BG1" s="122"/>
      <c r="BH1" s="122"/>
      <c r="BI1" s="122"/>
      <c r="BJ1" s="122"/>
      <c r="BK1" s="122"/>
      <c r="BL1" s="122"/>
      <c r="BM1" s="122"/>
      <c r="BN1" s="122"/>
      <c r="BO1" s="122" t="s">
        <v>177</v>
      </c>
      <c r="BP1" s="122" t="s">
        <v>178</v>
      </c>
    </row>
    <row r="2" spans="1:73" ht="54" customHeight="1" x14ac:dyDescent="0.2">
      <c r="A2" s="129" t="s">
        <v>179</v>
      </c>
      <c r="B2" s="121">
        <v>1</v>
      </c>
      <c r="C2" s="121">
        <v>1</v>
      </c>
      <c r="D2" s="121">
        <v>1</v>
      </c>
      <c r="E2" s="121">
        <v>1</v>
      </c>
      <c r="F2" s="121">
        <v>1</v>
      </c>
      <c r="G2" s="121">
        <v>1</v>
      </c>
      <c r="H2" s="121">
        <v>1</v>
      </c>
      <c r="I2" s="121">
        <v>1</v>
      </c>
      <c r="J2" s="121">
        <v>1</v>
      </c>
      <c r="K2" s="121">
        <v>1</v>
      </c>
      <c r="L2" s="121">
        <v>1</v>
      </c>
      <c r="M2" s="121">
        <v>1</v>
      </c>
      <c r="BA2" s="130">
        <v>4002</v>
      </c>
      <c r="BB2" s="131" t="s">
        <v>180</v>
      </c>
      <c r="BD2" s="132" t="s">
        <v>72</v>
      </c>
      <c r="BE2" s="132" t="s">
        <v>14</v>
      </c>
      <c r="BF2" s="132"/>
      <c r="BG2" s="132"/>
      <c r="BH2" s="132"/>
      <c r="BI2" s="132"/>
      <c r="BJ2" s="132"/>
      <c r="BK2" s="132"/>
      <c r="BL2" s="132"/>
      <c r="BM2" s="132"/>
      <c r="BN2" s="132"/>
      <c r="BO2" s="132" t="s">
        <v>379</v>
      </c>
      <c r="BP2" s="133" t="s">
        <v>181</v>
      </c>
    </row>
    <row r="3" spans="1:73" x14ac:dyDescent="0.2">
      <c r="BA3" s="130">
        <v>4003</v>
      </c>
      <c r="BB3" s="131" t="s">
        <v>182</v>
      </c>
      <c r="BD3" s="132" t="s">
        <v>73</v>
      </c>
      <c r="BE3" s="132" t="s">
        <v>15</v>
      </c>
      <c r="BF3" s="132"/>
      <c r="BG3" s="132"/>
      <c r="BH3" s="132"/>
      <c r="BI3" s="132"/>
      <c r="BJ3" s="132"/>
      <c r="BK3" s="132"/>
      <c r="BL3" s="132"/>
      <c r="BM3" s="132"/>
      <c r="BN3" s="132"/>
      <c r="BO3" s="132" t="s">
        <v>388</v>
      </c>
      <c r="BP3" s="133" t="s">
        <v>183</v>
      </c>
    </row>
    <row r="4" spans="1:73" x14ac:dyDescent="0.2">
      <c r="BA4" s="130">
        <v>4004</v>
      </c>
      <c r="BB4" s="131" t="s">
        <v>184</v>
      </c>
      <c r="BD4" s="134"/>
      <c r="BE4" s="121" t="s">
        <v>376</v>
      </c>
      <c r="BO4" s="134" t="s">
        <v>155</v>
      </c>
      <c r="BP4" s="121" t="s">
        <v>185</v>
      </c>
    </row>
    <row r="5" spans="1:73" x14ac:dyDescent="0.2">
      <c r="BE5" s="132" t="s">
        <v>17</v>
      </c>
      <c r="BF5" s="132"/>
      <c r="BG5" s="132"/>
      <c r="BH5" s="132"/>
      <c r="BI5" s="132"/>
      <c r="BJ5" s="132"/>
      <c r="BK5" s="132"/>
      <c r="BL5" s="132"/>
      <c r="BM5" s="132"/>
      <c r="BN5" s="132"/>
    </row>
    <row r="6" spans="1:73" ht="189.75" customHeight="1" x14ac:dyDescent="0.2">
      <c r="A6" s="127" t="s">
        <v>186</v>
      </c>
      <c r="B6" s="128" t="s">
        <v>236</v>
      </c>
      <c r="C6" s="128" t="s">
        <v>237</v>
      </c>
      <c r="D6" s="128" t="s">
        <v>238</v>
      </c>
      <c r="E6" s="128"/>
      <c r="BE6" s="133" t="s">
        <v>18</v>
      </c>
      <c r="BF6" s="133"/>
      <c r="BG6" s="133"/>
      <c r="BH6" s="133"/>
      <c r="BI6" s="133"/>
      <c r="BJ6" s="133"/>
      <c r="BK6" s="133"/>
      <c r="BL6" s="133"/>
      <c r="BM6" s="133"/>
      <c r="BN6" s="133"/>
    </row>
    <row r="7" spans="1:73" ht="54" customHeight="1" x14ac:dyDescent="0.2">
      <c r="A7" s="220" t="s">
        <v>179</v>
      </c>
      <c r="B7" s="121">
        <v>1</v>
      </c>
      <c r="C7" s="121">
        <v>1</v>
      </c>
      <c r="D7" s="121">
        <v>1</v>
      </c>
    </row>
    <row r="9" spans="1:73" x14ac:dyDescent="0.2">
      <c r="BD9" s="121" t="s">
        <v>187</v>
      </c>
    </row>
    <row r="10" spans="1:73" ht="25.5" customHeight="1" x14ac:dyDescent="0.2">
      <c r="A10" s="147" t="s">
        <v>280</v>
      </c>
      <c r="B10" s="156">
        <f>IF(AND(I143="",J143="",M143="",N143="",O143="",R143="",U143="",V143="",Y143="",Z143="",AK143="",AS143="",AV143="",BA143="",BD143="",BG143="",BJ143=""),0,1)</f>
        <v>0</v>
      </c>
      <c r="AW10" s="124"/>
      <c r="AX10" s="124"/>
      <c r="AY10" s="124"/>
      <c r="AZ10" s="124"/>
      <c r="BA10" s="124"/>
      <c r="BB10" s="124"/>
    </row>
    <row r="11" spans="1:73" ht="25.5" customHeight="1" x14ac:dyDescent="0.2">
      <c r="A11" s="147" t="s">
        <v>279</v>
      </c>
      <c r="B11" s="156">
        <f>IF(AND(B18="",B25="",E143=""),0,1)</f>
        <v>0</v>
      </c>
      <c r="AX11" s="124"/>
      <c r="AY11" s="124"/>
      <c r="AZ11" s="124"/>
      <c r="BA11" s="124"/>
      <c r="BB11" s="124"/>
      <c r="BQ11" s="121" t="s">
        <v>70</v>
      </c>
      <c r="BR11" s="121" t="s">
        <v>188</v>
      </c>
      <c r="BS11" s="121" t="s">
        <v>70</v>
      </c>
      <c r="BT11" s="121" t="s">
        <v>164</v>
      </c>
      <c r="BU11" s="121" t="s">
        <v>189</v>
      </c>
    </row>
    <row r="12" spans="1:73" x14ac:dyDescent="0.2">
      <c r="A12" s="124"/>
      <c r="B12" s="124"/>
      <c r="C12" s="124"/>
      <c r="E12" s="124"/>
      <c r="W12" s="124"/>
      <c r="X12" s="124"/>
      <c r="Y12" s="124"/>
      <c r="Z12" s="124"/>
      <c r="AX12" s="124"/>
      <c r="AY12" s="124"/>
      <c r="AZ12" s="124"/>
      <c r="BA12" s="124"/>
      <c r="BB12" s="124"/>
      <c r="BC12" s="124"/>
      <c r="BD12" s="124"/>
      <c r="BE12" s="124"/>
      <c r="BF12" s="124"/>
      <c r="BG12" s="124"/>
      <c r="BH12" s="124"/>
      <c r="BI12" s="124"/>
      <c r="BJ12" s="124"/>
      <c r="BK12" s="124"/>
      <c r="BL12" s="124"/>
      <c r="BM12" s="124"/>
      <c r="BN12" s="124"/>
      <c r="BO12" s="124"/>
      <c r="BQ12" s="135">
        <v>10000163</v>
      </c>
      <c r="BR12" s="121" t="s">
        <v>181</v>
      </c>
      <c r="BS12" s="136">
        <v>4002</v>
      </c>
      <c r="BT12" s="131" t="s">
        <v>180</v>
      </c>
      <c r="BU12" s="121" t="str">
        <f>IF(ISNA(VLOOKUP(BS12,BQ:BR,2,FALSE))=TRUE,$BP$4,VLOOKUP(BS12,BQ:BR,2,FALSE))</f>
        <v>O</v>
      </c>
    </row>
    <row r="13" spans="1:73" x14ac:dyDescent="0.2">
      <c r="A13" s="124"/>
      <c r="B13" s="124"/>
      <c r="C13" s="124"/>
      <c r="D13" s="137"/>
      <c r="E13" s="137"/>
      <c r="F13" s="137"/>
      <c r="W13" s="124"/>
      <c r="X13" s="124"/>
      <c r="Y13" s="124"/>
      <c r="Z13" s="124"/>
      <c r="AA13" s="124"/>
      <c r="AB13" s="124"/>
      <c r="AC13" s="124"/>
      <c r="AD13" s="124"/>
      <c r="AE13" s="124"/>
      <c r="AF13" s="124"/>
      <c r="AG13" s="124"/>
      <c r="AH13" s="124"/>
      <c r="AI13" s="124"/>
      <c r="AJ13" s="124"/>
      <c r="AK13" s="124"/>
      <c r="AL13" s="124"/>
      <c r="AM13" s="124"/>
      <c r="AN13" s="124"/>
      <c r="AO13" s="124"/>
      <c r="AP13" s="124"/>
      <c r="AQ13" s="124"/>
      <c r="AR13" s="124"/>
      <c r="AS13" s="124"/>
      <c r="AT13" s="124"/>
      <c r="AU13" s="124"/>
      <c r="AV13" s="124"/>
      <c r="AW13" s="124"/>
      <c r="AX13" s="124"/>
      <c r="AY13" s="124"/>
      <c r="AZ13" s="124"/>
      <c r="BA13" s="124"/>
      <c r="BB13" s="124"/>
      <c r="BC13" s="124"/>
      <c r="BD13" s="124"/>
      <c r="BE13" s="124"/>
      <c r="BF13" s="124"/>
      <c r="BG13" s="124"/>
      <c r="BH13" s="124"/>
      <c r="BI13" s="124"/>
      <c r="BJ13" s="124"/>
      <c r="BK13" s="124"/>
      <c r="BL13" s="124"/>
      <c r="BM13" s="124"/>
      <c r="BN13" s="124"/>
      <c r="BO13" s="124"/>
      <c r="BP13" s="124"/>
      <c r="BQ13" s="135">
        <v>10000291</v>
      </c>
      <c r="BR13" s="121" t="s">
        <v>181</v>
      </c>
      <c r="BS13" s="136">
        <v>4003</v>
      </c>
      <c r="BT13" s="131" t="s">
        <v>182</v>
      </c>
      <c r="BU13" s="121" t="str">
        <f t="shared" ref="BU13:BU14" si="0">IF(ISNA(VLOOKUP(BS13,BQ:BR,2,FALSE))=TRUE,$BP$4,VLOOKUP(BS13,BQ:BR,2,FALSE))</f>
        <v>O</v>
      </c>
    </row>
    <row r="14" spans="1:73" x14ac:dyDescent="0.2">
      <c r="A14" s="138"/>
      <c r="B14" s="139"/>
      <c r="C14" s="139"/>
      <c r="D14" s="138"/>
      <c r="E14" s="139"/>
      <c r="F14" s="140"/>
      <c r="H14" s="141"/>
      <c r="I14" s="142"/>
      <c r="J14" s="142"/>
      <c r="K14" s="142"/>
      <c r="L14" s="143"/>
      <c r="M14" s="144"/>
      <c r="N14" s="144"/>
      <c r="O14" s="144"/>
      <c r="P14" s="145"/>
      <c r="Q14" s="143"/>
      <c r="R14" s="144"/>
      <c r="S14" s="145"/>
      <c r="T14" s="143"/>
      <c r="U14" s="144"/>
      <c r="V14" s="144"/>
      <c r="W14" s="145"/>
      <c r="X14" s="143"/>
      <c r="Y14" s="144"/>
      <c r="Z14" s="144"/>
      <c r="AA14" s="145"/>
      <c r="AB14" s="143"/>
      <c r="AC14" s="144"/>
      <c r="AD14" s="144"/>
      <c r="AE14" s="144"/>
      <c r="AF14" s="144"/>
      <c r="AG14" s="144"/>
      <c r="AH14" s="144"/>
      <c r="AI14" s="144"/>
      <c r="AJ14" s="144"/>
      <c r="AK14" s="144"/>
      <c r="AL14" s="145"/>
      <c r="AM14" s="143"/>
      <c r="AN14" s="144"/>
      <c r="AO14" s="144"/>
      <c r="AP14" s="144"/>
      <c r="AQ14" s="144"/>
      <c r="AR14" s="144"/>
      <c r="AS14" s="144"/>
      <c r="AT14" s="145"/>
      <c r="AU14" s="143"/>
      <c r="AV14" s="144"/>
      <c r="AW14" s="145"/>
      <c r="AX14" s="143"/>
      <c r="AY14" s="144"/>
      <c r="AZ14" s="144"/>
      <c r="BA14" s="144"/>
      <c r="BB14" s="145"/>
      <c r="BC14" s="143"/>
      <c r="BD14" s="144"/>
      <c r="BE14" s="145"/>
      <c r="BF14" s="143"/>
      <c r="BG14" s="144"/>
      <c r="BH14" s="144"/>
      <c r="BI14" s="143"/>
      <c r="BJ14" s="144"/>
      <c r="BK14" s="145"/>
      <c r="BL14" s="124"/>
      <c r="BM14" s="124"/>
      <c r="BN14" s="124"/>
      <c r="BO14" s="124"/>
      <c r="BP14" s="124"/>
      <c r="BQ14" s="135">
        <v>10000385</v>
      </c>
      <c r="BR14" s="121" t="s">
        <v>181</v>
      </c>
      <c r="BS14" s="136">
        <v>4004</v>
      </c>
      <c r="BT14" s="131" t="s">
        <v>184</v>
      </c>
      <c r="BU14" s="121" t="str">
        <f t="shared" si="0"/>
        <v>O</v>
      </c>
    </row>
    <row r="15" spans="1:73" x14ac:dyDescent="0.2">
      <c r="A15" s="146"/>
      <c r="B15" s="147" t="s">
        <v>190</v>
      </c>
      <c r="C15" s="124"/>
      <c r="D15" s="146"/>
      <c r="E15" s="124"/>
      <c r="F15" s="148"/>
      <c r="H15" s="149"/>
      <c r="K15" s="124"/>
      <c r="L15" s="150"/>
      <c r="M15" s="124"/>
      <c r="N15" s="124"/>
      <c r="O15" s="124"/>
      <c r="P15" s="151"/>
      <c r="Q15" s="150"/>
      <c r="R15" s="124"/>
      <c r="S15" s="151"/>
      <c r="T15" s="150"/>
      <c r="U15" s="124"/>
      <c r="V15" s="124"/>
      <c r="W15" s="151"/>
      <c r="X15" s="150"/>
      <c r="Y15" s="124"/>
      <c r="Z15" s="124"/>
      <c r="AA15" s="151"/>
      <c r="AB15" s="150"/>
      <c r="AC15" s="124"/>
      <c r="AD15" s="124"/>
      <c r="AE15" s="124"/>
      <c r="AF15" s="124"/>
      <c r="AG15" s="124"/>
      <c r="AH15" s="124"/>
      <c r="AI15" s="124"/>
      <c r="AJ15" s="124"/>
      <c r="AK15" s="124"/>
      <c r="AL15" s="151"/>
      <c r="AM15" s="150"/>
      <c r="AN15" s="124"/>
      <c r="AO15" s="124"/>
      <c r="AP15" s="124"/>
      <c r="AQ15" s="124"/>
      <c r="AR15" s="124"/>
      <c r="AS15" s="124"/>
      <c r="AT15" s="151"/>
      <c r="AU15" s="150"/>
      <c r="AV15" s="124"/>
      <c r="AW15" s="151"/>
      <c r="AX15" s="150"/>
      <c r="AY15" s="124"/>
      <c r="AZ15" s="124"/>
      <c r="BA15" s="124"/>
      <c r="BB15" s="151"/>
      <c r="BC15" s="150"/>
      <c r="BD15" s="124"/>
      <c r="BE15" s="151"/>
      <c r="BF15" s="150"/>
      <c r="BG15" s="124"/>
      <c r="BH15" s="124"/>
      <c r="BI15" s="150"/>
      <c r="BJ15" s="124"/>
      <c r="BK15" s="151"/>
      <c r="BL15" s="124"/>
      <c r="BM15" s="124"/>
      <c r="BN15" s="124"/>
      <c r="BO15" s="124"/>
      <c r="BP15" s="124"/>
      <c r="BQ15" s="135">
        <v>10007162</v>
      </c>
      <c r="BR15" s="121" t="s">
        <v>181</v>
      </c>
      <c r="BS15" s="152">
        <f>UKPRN</f>
        <v>0</v>
      </c>
      <c r="BT15" s="153">
        <f>PROVIDER</f>
        <v>0</v>
      </c>
    </row>
    <row r="16" spans="1:73" x14ac:dyDescent="0.2">
      <c r="A16" s="146"/>
      <c r="B16" s="147" t="s">
        <v>241</v>
      </c>
      <c r="C16" s="124"/>
      <c r="D16" s="146"/>
      <c r="E16" s="124"/>
      <c r="F16" s="148"/>
      <c r="H16" s="149"/>
      <c r="K16" s="124"/>
      <c r="L16" s="150"/>
      <c r="M16" s="124"/>
      <c r="N16" s="124"/>
      <c r="O16" s="124"/>
      <c r="P16" s="151"/>
      <c r="Q16" s="150"/>
      <c r="R16" s="124"/>
      <c r="S16" s="151"/>
      <c r="T16" s="150"/>
      <c r="U16" s="124"/>
      <c r="V16" s="124"/>
      <c r="W16" s="151"/>
      <c r="X16" s="150"/>
      <c r="Y16" s="124"/>
      <c r="Z16" s="124"/>
      <c r="AA16" s="151"/>
      <c r="AB16" s="150"/>
      <c r="AC16" s="124"/>
      <c r="AD16" s="124"/>
      <c r="AE16" s="124"/>
      <c r="AF16" s="124"/>
      <c r="AG16" s="124"/>
      <c r="AH16" s="124"/>
      <c r="AI16" s="124"/>
      <c r="AJ16" s="124"/>
      <c r="AK16" s="124"/>
      <c r="AL16" s="151"/>
      <c r="AM16" s="150"/>
      <c r="AN16" s="124"/>
      <c r="AO16" s="124"/>
      <c r="AP16" s="124"/>
      <c r="AQ16" s="124"/>
      <c r="AR16" s="124"/>
      <c r="AS16" s="124"/>
      <c r="AT16" s="151"/>
      <c r="AU16" s="150"/>
      <c r="AV16" s="124"/>
      <c r="AW16" s="151"/>
      <c r="AX16" s="150"/>
      <c r="AY16" s="124"/>
      <c r="AZ16" s="124"/>
      <c r="BA16" s="124"/>
      <c r="BB16" s="151"/>
      <c r="BC16" s="150"/>
      <c r="BD16" s="124"/>
      <c r="BE16" s="151"/>
      <c r="BF16" s="150"/>
      <c r="BG16" s="124"/>
      <c r="BH16" s="124"/>
      <c r="BI16" s="150"/>
      <c r="BJ16" s="124"/>
      <c r="BK16" s="151"/>
      <c r="BL16" s="124"/>
      <c r="BM16" s="124"/>
      <c r="BN16" s="124"/>
      <c r="BO16" s="124"/>
      <c r="BP16" s="124"/>
      <c r="BQ16" s="135">
        <v>10007759</v>
      </c>
      <c r="BR16" s="121" t="s">
        <v>181</v>
      </c>
      <c r="BS16" s="152">
        <v>99999999</v>
      </c>
      <c r="BT16" s="153" t="s">
        <v>561</v>
      </c>
    </row>
    <row r="17" spans="1:72" x14ac:dyDescent="0.2">
      <c r="A17" s="146"/>
      <c r="B17" s="124"/>
      <c r="C17" s="124"/>
      <c r="D17" s="146"/>
      <c r="E17" s="124"/>
      <c r="F17" s="148"/>
      <c r="H17" s="154"/>
      <c r="I17" s="124"/>
      <c r="J17" s="124"/>
      <c r="K17" s="124"/>
      <c r="L17" s="150"/>
      <c r="M17" s="124"/>
      <c r="N17" s="124"/>
      <c r="O17" s="124"/>
      <c r="P17" s="151"/>
      <c r="Q17" s="150"/>
      <c r="R17" s="124"/>
      <c r="S17" s="151"/>
      <c r="T17" s="150"/>
      <c r="U17" s="124"/>
      <c r="V17" s="124"/>
      <c r="W17" s="151"/>
      <c r="X17" s="150"/>
      <c r="Y17" s="124"/>
      <c r="Z17" s="124"/>
      <c r="AA17" s="155"/>
      <c r="AB17" s="150"/>
      <c r="AC17" s="124"/>
      <c r="AD17" s="124"/>
      <c r="AE17" s="124"/>
      <c r="AF17" s="124"/>
      <c r="AG17" s="124"/>
      <c r="AH17" s="124"/>
      <c r="AI17" s="124"/>
      <c r="AJ17" s="124"/>
      <c r="AK17" s="124"/>
      <c r="AL17" s="151"/>
      <c r="AM17" s="150"/>
      <c r="AN17" s="124"/>
      <c r="AO17" s="124"/>
      <c r="AP17" s="124"/>
      <c r="AQ17" s="124"/>
      <c r="AR17" s="124"/>
      <c r="AS17" s="124"/>
      <c r="AT17" s="151"/>
      <c r="AU17" s="150"/>
      <c r="AV17" s="124"/>
      <c r="AW17" s="151"/>
      <c r="AX17" s="150"/>
      <c r="AY17" s="124"/>
      <c r="AZ17" s="124"/>
      <c r="BA17" s="124"/>
      <c r="BB17" s="151"/>
      <c r="BC17" s="150"/>
      <c r="BD17" s="124"/>
      <c r="BE17" s="151"/>
      <c r="BF17" s="150"/>
      <c r="BG17" s="124"/>
      <c r="BH17" s="124"/>
      <c r="BI17" s="150"/>
      <c r="BJ17" s="124"/>
      <c r="BK17" s="151"/>
      <c r="BL17" s="124"/>
      <c r="BM17" s="124"/>
      <c r="BN17" s="124"/>
      <c r="BO17" s="124"/>
      <c r="BP17" s="124"/>
      <c r="BQ17" s="135">
        <v>10007850</v>
      </c>
      <c r="BR17" s="121" t="s">
        <v>181</v>
      </c>
      <c r="BS17" s="152"/>
      <c r="BT17" s="153"/>
    </row>
    <row r="18" spans="1:72" ht="12.75" customHeight="1" x14ac:dyDescent="0.2">
      <c r="A18" s="146"/>
      <c r="B18" s="156" t="str">
        <f>IF(AND(B7=1,'6 Subcontractual'!G12&gt;0,'6 Subcontractual'!H12=0),"Total for Section B (New entrants) = 0","")</f>
        <v/>
      </c>
      <c r="C18" s="124"/>
      <c r="D18" s="146"/>
      <c r="E18" s="124"/>
      <c r="F18" s="148"/>
      <c r="H18" s="154"/>
      <c r="I18" s="124"/>
      <c r="J18" s="124"/>
      <c r="K18" s="124"/>
      <c r="L18" s="150"/>
      <c r="M18" s="124"/>
      <c r="N18" s="124"/>
      <c r="O18" s="124"/>
      <c r="P18" s="151"/>
      <c r="Q18" s="150"/>
      <c r="R18" s="124"/>
      <c r="S18" s="151"/>
      <c r="T18" s="150"/>
      <c r="U18" s="124"/>
      <c r="V18" s="124"/>
      <c r="W18" s="151"/>
      <c r="X18" s="150"/>
      <c r="Y18" s="124"/>
      <c r="Z18" s="124"/>
      <c r="AA18" s="155"/>
      <c r="AB18" s="150"/>
      <c r="AC18" s="124"/>
      <c r="AD18" s="124"/>
      <c r="AE18" s="124"/>
      <c r="AF18" s="124"/>
      <c r="AG18" s="124"/>
      <c r="AH18" s="124"/>
      <c r="AI18" s="124"/>
      <c r="AJ18" s="124"/>
      <c r="AK18" s="124"/>
      <c r="AL18" s="151"/>
      <c r="AM18" s="150"/>
      <c r="AN18" s="124"/>
      <c r="AO18" s="124"/>
      <c r="AP18" s="124"/>
      <c r="AQ18" s="124"/>
      <c r="AR18" s="124"/>
      <c r="AS18" s="124"/>
      <c r="AT18" s="151"/>
      <c r="AU18" s="150"/>
      <c r="AV18" s="124"/>
      <c r="AW18" s="151"/>
      <c r="AX18" s="150"/>
      <c r="AY18" s="124"/>
      <c r="AZ18" s="124"/>
      <c r="BA18" s="124"/>
      <c r="BB18" s="151"/>
      <c r="BC18" s="150"/>
      <c r="BD18" s="124"/>
      <c r="BE18" s="151"/>
      <c r="BF18" s="150"/>
      <c r="BG18" s="124"/>
      <c r="BH18" s="124"/>
      <c r="BI18" s="150"/>
      <c r="BJ18" s="124"/>
      <c r="BK18" s="151"/>
      <c r="BL18" s="124"/>
      <c r="BM18" s="124"/>
      <c r="BN18" s="124"/>
      <c r="BO18" s="124"/>
      <c r="BP18" s="124"/>
      <c r="BQ18" s="135">
        <v>10000571</v>
      </c>
      <c r="BR18" s="121" t="s">
        <v>181</v>
      </c>
      <c r="BS18" s="152"/>
      <c r="BT18" s="153"/>
    </row>
    <row r="19" spans="1:72" x14ac:dyDescent="0.2">
      <c r="A19" s="146"/>
      <c r="B19" s="124"/>
      <c r="C19" s="124"/>
      <c r="D19" s="146"/>
      <c r="E19" s="124" t="s">
        <v>191</v>
      </c>
      <c r="F19" s="148"/>
      <c r="G19" s="157"/>
      <c r="H19" s="147"/>
      <c r="I19" s="121" t="s">
        <v>192</v>
      </c>
      <c r="K19" s="124"/>
      <c r="L19" s="150"/>
      <c r="M19" s="147" t="s">
        <v>193</v>
      </c>
      <c r="N19" s="124"/>
      <c r="O19" s="124"/>
      <c r="P19" s="151"/>
      <c r="Q19" s="150"/>
      <c r="R19" s="124" t="s">
        <v>194</v>
      </c>
      <c r="S19" s="151"/>
      <c r="T19" s="150"/>
      <c r="U19" s="147" t="s">
        <v>195</v>
      </c>
      <c r="V19" s="124"/>
      <c r="W19" s="151"/>
      <c r="X19" s="150"/>
      <c r="Y19" s="124" t="s">
        <v>196</v>
      </c>
      <c r="Z19" s="124"/>
      <c r="AA19" s="155"/>
      <c r="AB19" s="158"/>
      <c r="AC19" s="147" t="s">
        <v>197</v>
      </c>
      <c r="AD19" s="147"/>
      <c r="AE19" s="147"/>
      <c r="AF19" s="147"/>
      <c r="AG19" s="147"/>
      <c r="AH19" s="147"/>
      <c r="AI19" s="147"/>
      <c r="AJ19" s="147"/>
      <c r="AK19" s="147"/>
      <c r="AL19" s="159"/>
      <c r="AM19" s="158"/>
      <c r="AN19" s="147" t="s">
        <v>198</v>
      </c>
      <c r="AO19" s="147"/>
      <c r="AP19" s="147"/>
      <c r="AQ19" s="147"/>
      <c r="AR19" s="147"/>
      <c r="AS19" s="147"/>
      <c r="AT19" s="159"/>
      <c r="AU19" s="158"/>
      <c r="AV19" s="147" t="s">
        <v>199</v>
      </c>
      <c r="AW19" s="151"/>
      <c r="AX19" s="150"/>
      <c r="AY19" s="147" t="s">
        <v>200</v>
      </c>
      <c r="AZ19" s="124"/>
      <c r="BA19" s="124"/>
      <c r="BB19" s="151"/>
      <c r="BC19" s="150"/>
      <c r="BD19" s="147" t="s">
        <v>201</v>
      </c>
      <c r="BE19" s="151"/>
      <c r="BF19" s="150"/>
      <c r="BG19" s="147" t="s">
        <v>226</v>
      </c>
      <c r="BH19" s="124"/>
      <c r="BI19" s="150"/>
      <c r="BJ19" s="147" t="s">
        <v>228</v>
      </c>
      <c r="BK19" s="151"/>
      <c r="BL19" s="124"/>
      <c r="BM19" s="147" t="s">
        <v>264</v>
      </c>
      <c r="BN19" s="124"/>
      <c r="BO19" s="124"/>
      <c r="BP19" s="124"/>
      <c r="BQ19" s="135">
        <v>10007152</v>
      </c>
      <c r="BR19" s="121" t="s">
        <v>181</v>
      </c>
      <c r="BS19" s="152"/>
      <c r="BT19" s="153"/>
    </row>
    <row r="20" spans="1:72" x14ac:dyDescent="0.2">
      <c r="A20" s="160"/>
      <c r="B20" s="137"/>
      <c r="C20" s="137"/>
      <c r="D20" s="146"/>
      <c r="E20" s="147" t="s">
        <v>242</v>
      </c>
      <c r="F20" s="148"/>
      <c r="G20" s="157"/>
      <c r="H20" s="147"/>
      <c r="I20" s="122" t="s">
        <v>243</v>
      </c>
      <c r="K20" s="124"/>
      <c r="L20" s="150"/>
      <c r="M20" s="147" t="s">
        <v>202</v>
      </c>
      <c r="N20" s="124"/>
      <c r="O20" s="124"/>
      <c r="P20" s="151"/>
      <c r="Q20" s="150"/>
      <c r="R20" s="147" t="s">
        <v>244</v>
      </c>
      <c r="S20" s="151"/>
      <c r="T20" s="150"/>
      <c r="U20" s="147" t="s">
        <v>203</v>
      </c>
      <c r="V20" s="124"/>
      <c r="W20" s="151"/>
      <c r="X20" s="150"/>
      <c r="Y20" s="147" t="s">
        <v>204</v>
      </c>
      <c r="Z20" s="124"/>
      <c r="AA20" s="155"/>
      <c r="AB20" s="150"/>
      <c r="AC20" s="147" t="s">
        <v>247</v>
      </c>
      <c r="AD20" s="147"/>
      <c r="AE20" s="147"/>
      <c r="AF20" s="147"/>
      <c r="AG20" s="147"/>
      <c r="AH20" s="147"/>
      <c r="AI20" s="147"/>
      <c r="AJ20" s="147"/>
      <c r="AK20" s="147"/>
      <c r="AL20" s="159"/>
      <c r="AM20" s="158"/>
      <c r="AN20" s="147" t="s">
        <v>250</v>
      </c>
      <c r="AO20" s="147"/>
      <c r="AP20" s="147"/>
      <c r="AQ20" s="147"/>
      <c r="AR20" s="147"/>
      <c r="AS20" s="147"/>
      <c r="AT20" s="159"/>
      <c r="AU20" s="158"/>
      <c r="AV20" s="147" t="s">
        <v>252</v>
      </c>
      <c r="AW20" s="151"/>
      <c r="AX20" s="150"/>
      <c r="AY20" s="147" t="s">
        <v>205</v>
      </c>
      <c r="AZ20" s="124"/>
      <c r="BA20" s="124"/>
      <c r="BB20" s="151"/>
      <c r="BC20" s="150"/>
      <c r="BD20" s="147" t="s">
        <v>387</v>
      </c>
      <c r="BE20" s="151"/>
      <c r="BF20" s="150"/>
      <c r="BG20" s="147" t="s">
        <v>227</v>
      </c>
      <c r="BH20" s="124"/>
      <c r="BI20" s="150"/>
      <c r="BJ20" s="147" t="s">
        <v>239</v>
      </c>
      <c r="BK20" s="151"/>
      <c r="BL20" s="124"/>
      <c r="BM20" s="124"/>
      <c r="BN20" s="124"/>
      <c r="BO20" s="124"/>
      <c r="BP20" s="124"/>
      <c r="BQ20" s="135">
        <v>10007760</v>
      </c>
      <c r="BR20" s="121" t="s">
        <v>181</v>
      </c>
      <c r="BS20" s="152"/>
      <c r="BT20" s="153"/>
    </row>
    <row r="21" spans="1:72" x14ac:dyDescent="0.2">
      <c r="A21" s="146"/>
      <c r="B21" s="124"/>
      <c r="C21" s="124"/>
      <c r="D21" s="146"/>
      <c r="E21" s="124"/>
      <c r="F21" s="161"/>
      <c r="G21" s="147" t="s">
        <v>206</v>
      </c>
      <c r="H21" s="154"/>
      <c r="I21" s="124"/>
      <c r="J21" s="124"/>
      <c r="K21" s="124"/>
      <c r="L21" s="150"/>
      <c r="M21" s="124" t="s">
        <v>167</v>
      </c>
      <c r="N21" s="124" t="s">
        <v>207</v>
      </c>
      <c r="O21" s="147" t="s">
        <v>168</v>
      </c>
      <c r="P21" s="159"/>
      <c r="Q21" s="158"/>
      <c r="R21" s="162" t="s">
        <v>245</v>
      </c>
      <c r="S21" s="159"/>
      <c r="T21" s="158"/>
      <c r="U21" s="126" t="s">
        <v>245</v>
      </c>
      <c r="V21" s="126" t="s">
        <v>246</v>
      </c>
      <c r="W21" s="151"/>
      <c r="X21" s="150"/>
      <c r="Y21" s="147" t="s">
        <v>245</v>
      </c>
      <c r="Z21" s="126" t="s">
        <v>246</v>
      </c>
      <c r="AA21" s="155"/>
      <c r="AB21" s="164"/>
      <c r="AC21" s="147" t="s">
        <v>40</v>
      </c>
      <c r="AD21" s="162" t="s">
        <v>8</v>
      </c>
      <c r="AE21" s="162" t="s">
        <v>177</v>
      </c>
      <c r="AF21" s="162" t="s">
        <v>248</v>
      </c>
      <c r="AG21" s="162" t="s">
        <v>249</v>
      </c>
      <c r="AH21" s="162" t="s">
        <v>208</v>
      </c>
      <c r="AI21" s="162"/>
      <c r="AJ21" s="162"/>
      <c r="AK21" s="162"/>
      <c r="AL21" s="155"/>
      <c r="AM21" s="164"/>
      <c r="AN21" s="162" t="s">
        <v>251</v>
      </c>
      <c r="AO21" s="162" t="s">
        <v>209</v>
      </c>
      <c r="AP21" s="162" t="s">
        <v>208</v>
      </c>
      <c r="AQ21" s="162"/>
      <c r="AR21" s="162"/>
      <c r="AS21" s="162"/>
      <c r="AT21" s="155"/>
      <c r="AU21" s="164"/>
      <c r="AV21" s="147"/>
      <c r="AW21" s="159"/>
      <c r="AX21" s="158"/>
      <c r="AY21" s="147" t="s">
        <v>210</v>
      </c>
      <c r="AZ21" s="162" t="s">
        <v>211</v>
      </c>
      <c r="BA21" s="162" t="s">
        <v>208</v>
      </c>
      <c r="BB21" s="151"/>
      <c r="BC21" s="150"/>
      <c r="BD21" s="124"/>
      <c r="BE21" s="151"/>
      <c r="BF21" s="150"/>
      <c r="BG21" s="124"/>
      <c r="BH21" s="124"/>
      <c r="BI21" s="150"/>
      <c r="BJ21" s="124"/>
      <c r="BK21" s="151"/>
      <c r="BL21" s="124"/>
      <c r="BM21" s="124" t="s">
        <v>212</v>
      </c>
      <c r="BN21" s="124"/>
      <c r="BO21" s="124"/>
      <c r="BP21" s="124"/>
      <c r="BQ21" s="135">
        <v>10006840</v>
      </c>
      <c r="BR21" s="121" t="s">
        <v>181</v>
      </c>
      <c r="BS21" s="152"/>
      <c r="BT21" s="153"/>
    </row>
    <row r="22" spans="1:72" x14ac:dyDescent="0.2">
      <c r="A22" s="146"/>
      <c r="B22" s="147" t="s">
        <v>213</v>
      </c>
      <c r="C22" s="124"/>
      <c r="D22" s="146"/>
      <c r="E22" s="165" t="str">
        <f>IF(AND($D$7=1,OR('6 Subcontractual'!B14=$BA$2,'6 Subcontractual'!B14=$BA$3,'6 Subcontractual'!B14=$BA$4),'6 Subcontractual'!J14&lt;&gt;""),"Row "&amp;'6 Subcontractual'!A14&amp;"; ","")</f>
        <v/>
      </c>
      <c r="F22" s="148"/>
      <c r="G22" s="124">
        <v>1</v>
      </c>
      <c r="H22" s="149"/>
      <c r="I22" s="166" t="str">
        <f>IF(AND($B$2=1,'6 Subcontractual'!C14=$BD$9),"Row "&amp;'6 Subcontractual'!A14&amp;"; ","")</f>
        <v/>
      </c>
      <c r="J22" s="165" t="str">
        <f>IF(AND($B$2=1,'6 Subcontractual'!B14="",OR('6 Subcontractual'!D14&lt;&gt;"",'6 Subcontractual'!E14&lt;&gt;"",'6 Subcontractual'!F14&lt;&gt;"",'6 Subcontractual'!G14&lt;&gt;0,'6 Subcontractual'!H14&lt;&gt;0,'6 Subcontractual'!J14&lt;&gt;"")),"Row "&amp;'6 Subcontractual'!A14&amp;"; ","")</f>
        <v/>
      </c>
      <c r="K22" s="124"/>
      <c r="L22" s="150"/>
      <c r="M22" s="166" t="str">
        <f>IF(AND($C$2=1,'6 Subcontractual'!B14&lt;&gt;"",'6 Subcontractual'!D14&lt;&gt;$BD$2,'6 Subcontractual'!D14&lt;&gt;$BD$3), "Row "&amp;'6 Subcontractual'!A14&amp;", Mode; ","")</f>
        <v/>
      </c>
      <c r="N22" s="167" t="str">
        <f>IF(AND($C$2=1,'6 Subcontractual'!B14&lt;&gt;"",'6 Subcontractual'!E14&lt;&gt;$BE$2,'6 Subcontractual'!E14&lt;&gt;$BE$3,'6 Subcontractual'!E14&lt;&gt;$BE$4,'6 Subcontractual'!E14&lt;&gt;$BE$5,'6 Subcontractual'!E14&lt;&gt;$BE$6), "Row "&amp;'6 Subcontractual'!A14&amp;", Level; ","")</f>
        <v/>
      </c>
      <c r="O22" s="168" t="str">
        <f>IF(AND($C$2=1,'6 Subcontractual'!B14&lt;&gt;"",'6 Subcontractual'!F14&lt;&gt;$BO$2,'6 Subcontractual'!F14&lt;&gt;$BO$3,'6 Subcontractual'!F14&lt;&gt;$BO$4), "Row "&amp;'6 Subcontractual'!A14&amp;", Fundability status; ","")</f>
        <v/>
      </c>
      <c r="P22" s="151"/>
      <c r="Q22" s="150"/>
      <c r="R22" s="165" t="str">
        <f>IF(AND($D$2=1,'6 Subcontractual'!B14&lt;&gt;"",'6 Subcontractual'!G14=0), "Row "&amp;'6 Subcontractual'!A14&amp;"; ","")</f>
        <v/>
      </c>
      <c r="S22" s="151"/>
      <c r="T22" s="150"/>
      <c r="U22" s="169" t="str">
        <f>IF(AND($E$2=1,TRUNC('6 Subcontractual'!G14)&lt;&gt;'6 Subcontractual'!G14),"Row "&amp;'6 Subcontractual'!A14&amp;", "&amp;'6 Subcontractual'!$G$8&amp;"; ","")</f>
        <v/>
      </c>
      <c r="V22" s="170" t="str">
        <f>IF(AND($E$2=1,TRUNC('6 Subcontractual'!H14)&lt;&gt;'6 Subcontractual'!H14),"Row "&amp;'6 Subcontractual'!A14&amp;", "&amp;'6 Subcontractual'!$H$8&amp;"; ","")</f>
        <v/>
      </c>
      <c r="W22" s="151"/>
      <c r="X22" s="150"/>
      <c r="Y22" s="165" t="str">
        <f>IF(AND($F$2=1,'6 Subcontractual'!G14&lt;0),"Row "&amp;'6 Subcontractual'!A14&amp;", "&amp;'6 Subcontractual'!$G$8&amp;"; ","")</f>
        <v/>
      </c>
      <c r="Z22" s="168" t="str">
        <f>IF(AND($F$2=1,'6 Subcontractual'!H14&lt;0),"Row "&amp;'6 Subcontractual'!A14&amp;", "&amp;'6 Subcontractual'!$H$8&amp;"; ","")</f>
        <v/>
      </c>
      <c r="AA22" s="151"/>
      <c r="AB22" s="150"/>
      <c r="AC22" s="171" t="s">
        <v>72</v>
      </c>
      <c r="AD22" s="172" t="s">
        <v>14</v>
      </c>
      <c r="AE22" s="167" t="s">
        <v>379</v>
      </c>
      <c r="AF22" s="167">
        <f>SUMIFS('6 Subcontractual'!$G$14:$G$133,'6 Subcontractual'!$D$14:$D$133,AC22,'6 Subcontractual'!$E$14:$E$133,AD22,'6 Subcontractual'!$F$14:$F$133,AE22)</f>
        <v>0</v>
      </c>
      <c r="AG22" s="173">
        <f>SUM('1 Full-time'!D64,'1 Full-time'!G64,'1 Full-time'!D69,'1 Full-time'!G69)+SUM('2 Sandwich'!D14,'2 Sandwich'!G14)</f>
        <v>0</v>
      </c>
      <c r="AH22" s="173" t="str">
        <f t="shared" ref="AH22:AH33" si="1">IF(AND($G$2=1,AF22&gt;AG22),AC22&amp;", "&amp;AD22&amp;", "&amp;AE22&amp;"; ","")</f>
        <v/>
      </c>
      <c r="AI22" s="174" t="str">
        <f>'6 Subcontractual'!D14&amp;", "&amp;'6 Subcontractual'!E14&amp;", "&amp;'6 Subcontractual'!F14&amp;"; "</f>
        <v xml:space="preserve">, , ; </v>
      </c>
      <c r="AJ22" s="173" t="str">
        <f>IF(COUNTIF($AH$22:$AH$51,AI22)=1,1,"")</f>
        <v/>
      </c>
      <c r="AK22" s="175" t="str">
        <f>IF(AJ22=1,"Row "&amp;'6 Subcontractual'!A14&amp;"; ","")</f>
        <v/>
      </c>
      <c r="AL22" s="176"/>
      <c r="AM22" s="177"/>
      <c r="AN22" s="167">
        <f>SUMIFS('6 Subcontractual'!$H$14:$H$133,'6 Subcontractual'!$D$14:$D$133,AC22,'6 Subcontractual'!$E$14:$E$133,AD22,'6 Subcontractual'!$F$14:$F$133,AE22)</f>
        <v>0</v>
      </c>
      <c r="AO22" s="173">
        <f>SUM('5 Planning'!N14:O16)</f>
        <v>0</v>
      </c>
      <c r="AP22" s="173" t="str">
        <f>IF(AND($H$2=1,AN22&gt;AO22),AC22&amp;", "&amp;AD22&amp;", "&amp;AE22&amp;"; ","")</f>
        <v/>
      </c>
      <c r="AQ22" s="174" t="str">
        <f>'6 Subcontractual'!D14&amp;", "&amp;'6 Subcontractual'!E14&amp;", "&amp;'6 Subcontractual'!F14&amp;"; "</f>
        <v xml:space="preserve">, , ; </v>
      </c>
      <c r="AR22" s="173" t="str">
        <f>IF(COUNTIF($AP$22:$AP$51,AQ22)=1,1,"")</f>
        <v/>
      </c>
      <c r="AS22" s="175" t="str">
        <f>IF(AR22=1,"Row "&amp;'6 Subcontractual'!A14&amp;"; ","")</f>
        <v/>
      </c>
      <c r="AT22" s="176"/>
      <c r="AU22" s="178"/>
      <c r="AV22" s="165" t="str">
        <f>IF(AND($I$2=1,'6 Subcontractual'!H14&gt;'6 Subcontractual'!G14),"Row "&amp;'6 Subcontractual'!A14&amp;"; ","")</f>
        <v/>
      </c>
      <c r="AW22" s="151"/>
      <c r="AX22" s="150"/>
      <c r="AY22" s="166">
        <f>IF(AND($J$2=1,'6 Subcontractual'!B14="",'6 Subcontractual'!D14="",'6 Subcontractual'!E14="",'6 Subcontractual'!F14="",OR('6 Subcontractual'!G14="",'6 Subcontractual'!G14=0),OR('6 Subcontractual'!H14="",'6 Subcontractual'!H14=0)),0,1)</f>
        <v>0</v>
      </c>
      <c r="AZ22" s="167">
        <f>IF(AND(AY22=0,SUM(AY23:$AY$141)&gt;0),1,0)</f>
        <v>0</v>
      </c>
      <c r="BA22" s="168" t="str">
        <f>IF(AZ22=1,"Row "&amp;'6 Subcontractual'!A14&amp;"; ","")</f>
        <v/>
      </c>
      <c r="BB22" s="151"/>
      <c r="BC22" s="150"/>
      <c r="BD22" s="165" t="str">
        <f>IF(AND($K$2=1,'6 Subcontractual'!E14='6 Checks'!$BE$6,'6 Subcontractual'!F14='6 Checks'!$BO$2,OR('6 Subcontractual'!G14&gt;0,'6 Subcontractual'!H14&gt;0)),"Row "&amp;'6 Subcontractual'!A14&amp;"; ","")</f>
        <v/>
      </c>
      <c r="BE22" s="151"/>
      <c r="BF22" s="150"/>
      <c r="BG22" s="165" t="str">
        <f>IF(AND($L$2=1,OR('6 Subcontractual'!B14=$BA$2,'6 Subcontractual'!B14=$BA$3,'6 Subcontractual'!B14=$BA$4),'6 Subcontractual'!J14=""),"Row "&amp;'6 Subcontractual'!A14&amp;"; ","")</f>
        <v/>
      </c>
      <c r="BH22" s="124"/>
      <c r="BI22" s="150"/>
      <c r="BJ22" s="165" t="str">
        <f>IF(AND($M$2=1,'6 Subcontractual'!B14&lt;&gt;"",'6 Subcontractual'!B14&lt;&gt;$BA$2,'6 Subcontractual'!B14&lt;&gt;$BA$3,'6 Subcontractual'!B14&lt;&gt;$BA$4,'6 Subcontractual'!J14&lt;&gt;""),"Row "&amp;'6 Subcontractual'!A14&amp;"; ","")</f>
        <v/>
      </c>
      <c r="BK22" s="151"/>
      <c r="BL22" s="124"/>
      <c r="BM22" s="165" t="str">
        <f>IF('6 Subcontractual'!B14&lt;&gt;"",IF(ISNA(VLOOKUP('6 Subcontractual'!B14,BQ:BR,2,FALSE))=FALSE,VLOOKUP('6 Subcontractual'!B14,BQ:BR,2,FALSE),"O"),"")</f>
        <v/>
      </c>
      <c r="BN22" s="124"/>
      <c r="BO22" s="124"/>
      <c r="BP22" s="124"/>
      <c r="BQ22" s="135">
        <v>10000712</v>
      </c>
      <c r="BR22" s="121" t="s">
        <v>181</v>
      </c>
      <c r="BS22" s="152"/>
      <c r="BT22" s="153"/>
    </row>
    <row r="23" spans="1:72" x14ac:dyDescent="0.2">
      <c r="A23" s="146"/>
      <c r="B23" s="147" t="s">
        <v>240</v>
      </c>
      <c r="C23" s="124"/>
      <c r="D23" s="146"/>
      <c r="E23" s="179" t="str">
        <f>IF(AND($D$7=1,OR('6 Subcontractual'!B15=$BA$2,'6 Subcontractual'!B15=$BA$3,'6 Subcontractual'!B15=$BA$4),'6 Subcontractual'!J15&lt;&gt;""),"Row "&amp;'6 Subcontractual'!A15&amp;"; ","")</f>
        <v/>
      </c>
      <c r="F23" s="148"/>
      <c r="G23" s="124">
        <v>2</v>
      </c>
      <c r="H23" s="149"/>
      <c r="I23" s="169" t="str">
        <f>IF(AND($B$2=1,'6 Subcontractual'!C15=$BD$9),"Row "&amp;'6 Subcontractual'!A15&amp;"; ","")</f>
        <v/>
      </c>
      <c r="J23" s="179" t="str">
        <f>IF(AND($B$2=1,'6 Subcontractual'!B15="",OR('6 Subcontractual'!D15&lt;&gt;"",'6 Subcontractual'!E15&lt;&gt;"",'6 Subcontractual'!F15&lt;&gt;"",'6 Subcontractual'!G15&lt;&gt;0,'6 Subcontractual'!H15&lt;&gt;0,'6 Subcontractual'!J15&lt;&gt;"")),"Row "&amp;'6 Subcontractual'!A15&amp;"; ","")</f>
        <v/>
      </c>
      <c r="K23" s="124"/>
      <c r="L23" s="150"/>
      <c r="M23" s="169" t="str">
        <f>IF(AND($C$2=1,'6 Subcontractual'!B15&lt;&gt;"",'6 Subcontractual'!D15&lt;&gt;$BD$2,'6 Subcontractual'!D15&lt;&gt;$BD$3), "Row "&amp;'6 Subcontractual'!A15&amp;", Mode; ","")</f>
        <v/>
      </c>
      <c r="N23" s="124" t="str">
        <f>IF(AND($C$2=1,'6 Subcontractual'!B15&lt;&gt;"",'6 Subcontractual'!E15&lt;&gt;$BE$2,'6 Subcontractual'!E15&lt;&gt;$BE$3,'6 Subcontractual'!E15&lt;&gt;$BE$4,'6 Subcontractual'!E15&lt;&gt;$BE$5,'6 Subcontractual'!E15&lt;&gt;$BE$6), "Row "&amp;'6 Subcontractual'!A15&amp;", Level; ","")</f>
        <v/>
      </c>
      <c r="O23" s="170" t="str">
        <f>IF(AND($C$2=1,'6 Subcontractual'!B15&lt;&gt;"",'6 Subcontractual'!F15&lt;&gt;$BO$2,'6 Subcontractual'!F15&lt;&gt;$BO$3,'6 Subcontractual'!F15&lt;&gt;$BO$4), "Row "&amp;'6 Subcontractual'!A15&amp;", Fundability status; ","")</f>
        <v/>
      </c>
      <c r="P23" s="151"/>
      <c r="Q23" s="150"/>
      <c r="R23" s="179" t="str">
        <f>IF(AND($D$2=1,'6 Subcontractual'!B15&lt;&gt;"",'6 Subcontractual'!G15=0), "Row "&amp;'6 Subcontractual'!A15&amp;"; ","")</f>
        <v/>
      </c>
      <c r="S23" s="151"/>
      <c r="T23" s="150"/>
      <c r="U23" s="169" t="str">
        <f>IF(AND($E$2=1,TRUNC('6 Subcontractual'!G15)&lt;&gt;'6 Subcontractual'!G15),"Row "&amp;'6 Subcontractual'!A15&amp;", "&amp;'6 Subcontractual'!$G$8&amp;"; ","")</f>
        <v/>
      </c>
      <c r="V23" s="170" t="str">
        <f>IF(AND($E$2=1,TRUNC('6 Subcontractual'!H15)&lt;&gt;'6 Subcontractual'!H15),"Row "&amp;'6 Subcontractual'!A15&amp;", "&amp;'6 Subcontractual'!$H$8&amp;"; ","")</f>
        <v/>
      </c>
      <c r="W23" s="151"/>
      <c r="X23" s="150"/>
      <c r="Y23" s="179" t="str">
        <f>IF(AND($F$2=1,'6 Subcontractual'!G15&lt;0),"Row "&amp;'6 Subcontractual'!A15&amp;", "&amp;'6 Subcontractual'!$G$8&amp;"; ","")</f>
        <v/>
      </c>
      <c r="Z23" s="170" t="str">
        <f>IF(AND($F$2=1,'6 Subcontractual'!H15&lt;0),"Row "&amp;'6 Subcontractual'!A15&amp;", "&amp;'6 Subcontractual'!$H$8&amp;"; ","")</f>
        <v/>
      </c>
      <c r="AA23" s="151"/>
      <c r="AB23" s="150"/>
      <c r="AC23" s="180" t="s">
        <v>72</v>
      </c>
      <c r="AD23" s="147" t="s">
        <v>14</v>
      </c>
      <c r="AE23" s="124" t="s">
        <v>380</v>
      </c>
      <c r="AF23" s="124">
        <f>SUMIFS('6 Subcontractual'!$G$14:$G$133,'6 Subcontractual'!$D$14:$D$133,AC23,'6 Subcontractual'!$E$14:$E$133,AD23,'6 Subcontractual'!$F$14:$F$133,AE23)</f>
        <v>0</v>
      </c>
      <c r="AG23" s="181">
        <f>SUM('1 Full-time'!E64,'1 Full-time'!H64,'1 Full-time'!E69,'1 Full-time'!H69)+SUM('2 Sandwich'!E14,'2 Sandwich'!H14)</f>
        <v>0</v>
      </c>
      <c r="AH23" s="181" t="str">
        <f t="shared" si="1"/>
        <v/>
      </c>
      <c r="AI23" s="182" t="str">
        <f>'6 Subcontractual'!D15&amp;", "&amp;'6 Subcontractual'!E15&amp;", "&amp;'6 Subcontractual'!F15&amp;"; "</f>
        <v xml:space="preserve">, , ; </v>
      </c>
      <c r="AJ23" s="181" t="str">
        <f t="shared" ref="AJ23:AJ86" si="2">IF(COUNTIF($AH$22:$AH$51,AI23)=1,1,"")</f>
        <v/>
      </c>
      <c r="AK23" s="183" t="str">
        <f>IF(AJ23=1,"Row "&amp;'6 Subcontractual'!A15&amp;"; ","")</f>
        <v/>
      </c>
      <c r="AL23" s="176"/>
      <c r="AM23" s="177"/>
      <c r="AN23" s="124">
        <f>SUMIFS('6 Subcontractual'!$H$14:$H$133,'6 Subcontractual'!$D$14:$D$133,AC23,'6 Subcontractual'!$E$14:$E$133,AD23,'6 Subcontractual'!$F$14:$F$133,AE23)</f>
        <v>0</v>
      </c>
      <c r="AO23" s="181">
        <f>SUM('5 Planning'!P14:Q16)</f>
        <v>0</v>
      </c>
      <c r="AP23" s="181" t="str">
        <f t="shared" ref="AP23:AP51" si="3">IF(AND($H$2=1,AN23&gt;AO23),AC23&amp;", "&amp;AD23&amp;", "&amp;AE23&amp;"; ","")</f>
        <v/>
      </c>
      <c r="AQ23" s="182" t="str">
        <f>'6 Subcontractual'!D15&amp;", "&amp;'6 Subcontractual'!E15&amp;", "&amp;'6 Subcontractual'!F15&amp;"; "</f>
        <v xml:space="preserve">, , ; </v>
      </c>
      <c r="AR23" s="181" t="str">
        <f t="shared" ref="AR23:AR86" si="4">IF(COUNTIF($AP$22:$AP$51,AQ23)=1,1,"")</f>
        <v/>
      </c>
      <c r="AS23" s="183" t="str">
        <f>IF(AR23=1,"Row "&amp;'6 Subcontractual'!A15&amp;"; ","")</f>
        <v/>
      </c>
      <c r="AT23" s="176"/>
      <c r="AU23" s="178"/>
      <c r="AV23" s="179" t="str">
        <f>IF(AND($I$2=1,'6 Subcontractual'!H15&gt;'6 Subcontractual'!G15),"Row "&amp;'6 Subcontractual'!A15&amp;"; ","")</f>
        <v/>
      </c>
      <c r="AW23" s="151"/>
      <c r="AX23" s="150"/>
      <c r="AY23" s="169">
        <f>IF(AND($J$2=1,'6 Subcontractual'!B15="",'6 Subcontractual'!D15="",'6 Subcontractual'!E15="",'6 Subcontractual'!F15="",OR('6 Subcontractual'!G15="",'6 Subcontractual'!G15=0),OR('6 Subcontractual'!H15="",'6 Subcontractual'!H15=0)),0,1)</f>
        <v>0</v>
      </c>
      <c r="AZ23" s="124">
        <f>IF(AND(AY23=0,SUM(AY24:$AY$141)&gt;0),1,0)</f>
        <v>0</v>
      </c>
      <c r="BA23" s="170" t="str">
        <f>IF(AZ23=1,"Row "&amp;'6 Subcontractual'!A15&amp;"; ","")</f>
        <v/>
      </c>
      <c r="BB23" s="151"/>
      <c r="BC23" s="150"/>
      <c r="BD23" s="179" t="str">
        <f>IF(AND($K$2=1,'6 Subcontractual'!E15='6 Checks'!$BE$6,'6 Subcontractual'!F15='6 Checks'!$BO$2,OR('6 Subcontractual'!G15&gt;0,'6 Subcontractual'!H15&gt;0)),"Row "&amp;'6 Subcontractual'!A15&amp;"; ","")</f>
        <v/>
      </c>
      <c r="BE23" s="151"/>
      <c r="BF23" s="150"/>
      <c r="BG23" s="179" t="str">
        <f>IF(AND($L$2=1,OR('6 Subcontractual'!B15=$BA$2,'6 Subcontractual'!B15=$BA$3,'6 Subcontractual'!B15=$BA$4),'6 Subcontractual'!J15=""),"Row "&amp;'6 Subcontractual'!A15&amp;"; ","")</f>
        <v/>
      </c>
      <c r="BH23" s="124"/>
      <c r="BI23" s="150"/>
      <c r="BJ23" s="179" t="str">
        <f>IF(AND($M$2=1,'6 Subcontractual'!B15&lt;&gt;"",'6 Subcontractual'!B15&lt;&gt;$BA$2,'6 Subcontractual'!B15&lt;&gt;$BA$3,'6 Subcontractual'!B15&lt;&gt;$BA$4,'6 Subcontractual'!J15&lt;&gt;""),"Row "&amp;'6 Subcontractual'!A15&amp;"; ","")</f>
        <v/>
      </c>
      <c r="BK23" s="151"/>
      <c r="BL23" s="124"/>
      <c r="BM23" s="179" t="str">
        <f>IF('6 Subcontractual'!B15&lt;&gt;"",IF(ISNA(VLOOKUP('6 Subcontractual'!B15,BQ:BR,2,FALSE))=FALSE,VLOOKUP('6 Subcontractual'!B15,BQ:BR,2,FALSE),"O"),"")</f>
        <v/>
      </c>
      <c r="BN23" s="124"/>
      <c r="BO23" s="124"/>
      <c r="BP23" s="124"/>
      <c r="BQ23" s="135">
        <v>10007140</v>
      </c>
      <c r="BR23" s="121" t="s">
        <v>181</v>
      </c>
      <c r="BS23" s="152"/>
      <c r="BT23" s="153"/>
    </row>
    <row r="24" spans="1:72" x14ac:dyDescent="0.2">
      <c r="A24" s="146"/>
      <c r="B24" s="124"/>
      <c r="C24" s="124"/>
      <c r="D24" s="146"/>
      <c r="E24" s="179" t="str">
        <f>IF(AND($D$7=1,OR('6 Subcontractual'!B16=$BA$2,'6 Subcontractual'!B16=$BA$3,'6 Subcontractual'!B16=$BA$4),'6 Subcontractual'!J16&lt;&gt;""),"Row "&amp;'6 Subcontractual'!A16&amp;"; ","")</f>
        <v/>
      </c>
      <c r="F24" s="148"/>
      <c r="G24" s="124">
        <v>3</v>
      </c>
      <c r="H24" s="149"/>
      <c r="I24" s="169" t="str">
        <f>IF(AND($B$2=1,'6 Subcontractual'!C16=$BD$9),"Row "&amp;'6 Subcontractual'!A16&amp;"; ","")</f>
        <v/>
      </c>
      <c r="J24" s="179" t="str">
        <f>IF(AND($B$2=1,'6 Subcontractual'!B16="",OR('6 Subcontractual'!D16&lt;&gt;"",'6 Subcontractual'!E16&lt;&gt;"",'6 Subcontractual'!F16&lt;&gt;"",'6 Subcontractual'!G16&lt;&gt;0,'6 Subcontractual'!H16&lt;&gt;0,'6 Subcontractual'!J16&lt;&gt;"")),"Row "&amp;'6 Subcontractual'!A16&amp;"; ","")</f>
        <v/>
      </c>
      <c r="K24" s="124"/>
      <c r="L24" s="150"/>
      <c r="M24" s="169" t="str">
        <f>IF(AND($C$2=1,'6 Subcontractual'!B16&lt;&gt;"",'6 Subcontractual'!D16&lt;&gt;$BD$2,'6 Subcontractual'!D16&lt;&gt;$BD$3), "Row "&amp;'6 Subcontractual'!A16&amp;", Mode; ","")</f>
        <v/>
      </c>
      <c r="N24" s="124" t="str">
        <f>IF(AND($C$2=1,'6 Subcontractual'!B16&lt;&gt;"",'6 Subcontractual'!E16&lt;&gt;$BE$2,'6 Subcontractual'!E16&lt;&gt;$BE$3,'6 Subcontractual'!E16&lt;&gt;$BE$4,'6 Subcontractual'!E16&lt;&gt;$BE$5,'6 Subcontractual'!E16&lt;&gt;$BE$6), "Row "&amp;'6 Subcontractual'!A16&amp;", Level; ","")</f>
        <v/>
      </c>
      <c r="O24" s="170" t="str">
        <f>IF(AND($C$2=1,'6 Subcontractual'!B16&lt;&gt;"",'6 Subcontractual'!F16&lt;&gt;$BO$2,'6 Subcontractual'!F16&lt;&gt;$BO$3,'6 Subcontractual'!F16&lt;&gt;$BO$4), "Row "&amp;'6 Subcontractual'!A16&amp;", Fundability status; ","")</f>
        <v/>
      </c>
      <c r="P24" s="151"/>
      <c r="Q24" s="150"/>
      <c r="R24" s="179" t="str">
        <f>IF(AND($D$2=1,'6 Subcontractual'!B16&lt;&gt;"",'6 Subcontractual'!G16=0), "Row "&amp;'6 Subcontractual'!A16&amp;"; ","")</f>
        <v/>
      </c>
      <c r="S24" s="151"/>
      <c r="T24" s="150"/>
      <c r="U24" s="169" t="str">
        <f>IF(AND($E$2=1,TRUNC('6 Subcontractual'!G16)&lt;&gt;'6 Subcontractual'!G16),"Row "&amp;'6 Subcontractual'!A16&amp;", "&amp;'6 Subcontractual'!$G$8&amp;"; ","")</f>
        <v/>
      </c>
      <c r="V24" s="170" t="str">
        <f>IF(AND($E$2=1,TRUNC('6 Subcontractual'!H16)&lt;&gt;'6 Subcontractual'!H16),"Row "&amp;'6 Subcontractual'!A16&amp;", "&amp;'6 Subcontractual'!$H$8&amp;"; ","")</f>
        <v/>
      </c>
      <c r="W24" s="151"/>
      <c r="X24" s="150"/>
      <c r="Y24" s="179" t="str">
        <f>IF(AND($F$2=1,'6 Subcontractual'!G16&lt;0),"Row "&amp;'6 Subcontractual'!A16&amp;", "&amp;'6 Subcontractual'!$G$8&amp;"; ","")</f>
        <v/>
      </c>
      <c r="Z24" s="170" t="str">
        <f>IF(AND($F$2=1,'6 Subcontractual'!H16&lt;0),"Row "&amp;'6 Subcontractual'!A16&amp;", "&amp;'6 Subcontractual'!$H$8&amp;"; ","")</f>
        <v/>
      </c>
      <c r="AA24" s="151"/>
      <c r="AB24" s="150"/>
      <c r="AC24" s="180" t="s">
        <v>72</v>
      </c>
      <c r="AD24" s="147" t="s">
        <v>14</v>
      </c>
      <c r="AE24" s="124" t="s">
        <v>155</v>
      </c>
      <c r="AF24" s="124">
        <f>SUMIFS('6 Subcontractual'!$G$14:$G$133,'6 Subcontractual'!$D$14:$D$133,AC24,'6 Subcontractual'!$E$14:$E$133,AD24,'6 Subcontractual'!$F$14:$F$133,AE24)</f>
        <v>0</v>
      </c>
      <c r="AG24" s="181">
        <f>SUM('1 Full-time'!F64,'1 Full-time'!I64,'1 Full-time'!F69,'1 Full-time'!I69)+SUM('2 Sandwich'!F14,'2 Sandwich'!I14)</f>
        <v>0</v>
      </c>
      <c r="AH24" s="181" t="str">
        <f t="shared" si="1"/>
        <v/>
      </c>
      <c r="AI24" s="182" t="str">
        <f>'6 Subcontractual'!D16&amp;", "&amp;'6 Subcontractual'!E16&amp;", "&amp;'6 Subcontractual'!F16&amp;"; "</f>
        <v xml:space="preserve">, , ; </v>
      </c>
      <c r="AJ24" s="181" t="str">
        <f t="shared" si="2"/>
        <v/>
      </c>
      <c r="AK24" s="183" t="str">
        <f>IF(AJ24=1,"Row "&amp;'6 Subcontractual'!A16&amp;"; ","")</f>
        <v/>
      </c>
      <c r="AL24" s="176"/>
      <c r="AM24" s="177"/>
      <c r="AN24" s="124">
        <f>SUMIFS('6 Subcontractual'!$H$14:$H$133,'6 Subcontractual'!$D$14:$D$133,AC24,'6 Subcontractual'!$E$14:$E$133,AD24,'6 Subcontractual'!$F$14:$F$133,AE24)</f>
        <v>0</v>
      </c>
      <c r="AO24" s="181">
        <f>SUM('5 Planning'!R14:R16)</f>
        <v>0</v>
      </c>
      <c r="AP24" s="184" t="str">
        <f t="shared" si="3"/>
        <v/>
      </c>
      <c r="AQ24" s="182" t="str">
        <f>'6 Subcontractual'!D16&amp;", "&amp;'6 Subcontractual'!E16&amp;", "&amp;'6 Subcontractual'!F16&amp;"; "</f>
        <v xml:space="preserve">, , ; </v>
      </c>
      <c r="AR24" s="181" t="str">
        <f t="shared" si="4"/>
        <v/>
      </c>
      <c r="AS24" s="183" t="str">
        <f>IF(AR24=1,"Row "&amp;'6 Subcontractual'!A16&amp;"; ","")</f>
        <v/>
      </c>
      <c r="AT24" s="176"/>
      <c r="AU24" s="178"/>
      <c r="AV24" s="179" t="str">
        <f>IF(AND($I$2=1,'6 Subcontractual'!H16&gt;'6 Subcontractual'!G16),"Row "&amp;'6 Subcontractual'!A16&amp;"; ","")</f>
        <v/>
      </c>
      <c r="AW24" s="151"/>
      <c r="AX24" s="150"/>
      <c r="AY24" s="169">
        <f>IF(AND($J$2=1,'6 Subcontractual'!B16="",'6 Subcontractual'!D16="",'6 Subcontractual'!E16="",'6 Subcontractual'!F16="",OR('6 Subcontractual'!G16="",'6 Subcontractual'!G16=0),OR('6 Subcontractual'!H16="",'6 Subcontractual'!H16=0)),0,1)</f>
        <v>0</v>
      </c>
      <c r="AZ24" s="124">
        <f>IF(AND(AY24=0,SUM(AY25:$AY$141)&gt;0),1,0)</f>
        <v>0</v>
      </c>
      <c r="BA24" s="170" t="str">
        <f>IF(AZ24=1,"Row "&amp;'6 Subcontractual'!A16&amp;"; ","")</f>
        <v/>
      </c>
      <c r="BB24" s="151"/>
      <c r="BC24" s="150"/>
      <c r="BD24" s="179" t="str">
        <f>IF(AND($K$2=1,'6 Subcontractual'!E16='6 Checks'!$BE$6,'6 Subcontractual'!F16='6 Checks'!$BO$2,OR('6 Subcontractual'!G16&gt;0,'6 Subcontractual'!H16&gt;0)),"Row "&amp;'6 Subcontractual'!A16&amp;"; ","")</f>
        <v/>
      </c>
      <c r="BE24" s="151"/>
      <c r="BF24" s="150"/>
      <c r="BG24" s="179" t="str">
        <f>IF(AND($L$2=1,OR('6 Subcontractual'!B16=$BA$2,'6 Subcontractual'!B16=$BA$3,'6 Subcontractual'!B16=$BA$4),'6 Subcontractual'!J16=""),"Row "&amp;'6 Subcontractual'!A16&amp;"; ","")</f>
        <v/>
      </c>
      <c r="BH24" s="124"/>
      <c r="BI24" s="150"/>
      <c r="BJ24" s="179" t="str">
        <f>IF(AND($M$2=1,'6 Subcontractual'!B16&lt;&gt;"",'6 Subcontractual'!B16&lt;&gt;$BA$2,'6 Subcontractual'!B16&lt;&gt;$BA$3,'6 Subcontractual'!B16&lt;&gt;$BA$4,'6 Subcontractual'!J16&lt;&gt;""),"Row "&amp;'6 Subcontractual'!A16&amp;"; ","")</f>
        <v/>
      </c>
      <c r="BK24" s="151"/>
      <c r="BL24" s="124"/>
      <c r="BM24" s="179" t="str">
        <f>IF('6 Subcontractual'!B16&lt;&gt;"",IF(ISNA(VLOOKUP('6 Subcontractual'!B16,BQ:BR,2,FALSE))=FALSE,VLOOKUP('6 Subcontractual'!B16,BQ:BR,2,FALSE),"O"),"")</f>
        <v/>
      </c>
      <c r="BN24" s="124"/>
      <c r="BO24" s="124"/>
      <c r="BP24" s="124"/>
      <c r="BQ24" s="135">
        <v>10007811</v>
      </c>
      <c r="BR24" s="121" t="s">
        <v>181</v>
      </c>
      <c r="BS24" s="152"/>
      <c r="BT24" s="153"/>
    </row>
    <row r="25" spans="1:72" x14ac:dyDescent="0.2">
      <c r="A25" s="146"/>
      <c r="B25" s="156" t="str">
        <f>IF(AND(C7=1,'6 Subcontractual'!H12&gt;0,'6 Subcontractual'!G12='6 Subcontractual'!H12),"Total for Section A (All years) = Total for Section B (New entrants)","")</f>
        <v/>
      </c>
      <c r="C25" s="124"/>
      <c r="D25" s="146"/>
      <c r="E25" s="179" t="str">
        <f>IF(AND($D$7=1,OR('6 Subcontractual'!B17=$BA$2,'6 Subcontractual'!B17=$BA$3,'6 Subcontractual'!B17=$BA$4),'6 Subcontractual'!J17&lt;&gt;""),"Row "&amp;'6 Subcontractual'!A17&amp;"; ","")</f>
        <v/>
      </c>
      <c r="F25" s="148"/>
      <c r="G25" s="124">
        <v>4</v>
      </c>
      <c r="H25" s="149"/>
      <c r="I25" s="169" t="str">
        <f>IF(AND($B$2=1,'6 Subcontractual'!C17=$BD$9),"Row "&amp;'6 Subcontractual'!A17&amp;"; ","")</f>
        <v/>
      </c>
      <c r="J25" s="179" t="str">
        <f>IF(AND($B$2=1,'6 Subcontractual'!B17="",OR('6 Subcontractual'!D17&lt;&gt;"",'6 Subcontractual'!E17&lt;&gt;"",'6 Subcontractual'!F17&lt;&gt;"",'6 Subcontractual'!G17&lt;&gt;0,'6 Subcontractual'!H17&lt;&gt;0,'6 Subcontractual'!J17&lt;&gt;"")),"Row "&amp;'6 Subcontractual'!A17&amp;"; ","")</f>
        <v/>
      </c>
      <c r="K25" s="124"/>
      <c r="L25" s="150"/>
      <c r="M25" s="169" t="str">
        <f>IF(AND($C$2=1,'6 Subcontractual'!B17&lt;&gt;"",'6 Subcontractual'!D17&lt;&gt;$BD$2,'6 Subcontractual'!D17&lt;&gt;$BD$3), "Row "&amp;'6 Subcontractual'!A17&amp;", Mode; ","")</f>
        <v/>
      </c>
      <c r="N25" s="124" t="str">
        <f>IF(AND($C$2=1,'6 Subcontractual'!B17&lt;&gt;"",'6 Subcontractual'!E17&lt;&gt;$BE$2,'6 Subcontractual'!E17&lt;&gt;$BE$3,'6 Subcontractual'!E17&lt;&gt;$BE$4,'6 Subcontractual'!E17&lt;&gt;$BE$5,'6 Subcontractual'!E17&lt;&gt;$BE$6), "Row "&amp;'6 Subcontractual'!A17&amp;", Level; ","")</f>
        <v/>
      </c>
      <c r="O25" s="170" t="str">
        <f>IF(AND($C$2=1,'6 Subcontractual'!B17&lt;&gt;"",'6 Subcontractual'!F17&lt;&gt;$BO$2,'6 Subcontractual'!F17&lt;&gt;$BO$3,'6 Subcontractual'!F17&lt;&gt;$BO$4), "Row "&amp;'6 Subcontractual'!A17&amp;", Fundability status; ","")</f>
        <v/>
      </c>
      <c r="P25" s="151"/>
      <c r="Q25" s="150"/>
      <c r="R25" s="179" t="str">
        <f>IF(AND($D$2=1,'6 Subcontractual'!B17&lt;&gt;"",'6 Subcontractual'!G17=0), "Row "&amp;'6 Subcontractual'!A17&amp;"; ","")</f>
        <v/>
      </c>
      <c r="S25" s="151"/>
      <c r="T25" s="150"/>
      <c r="U25" s="169" t="str">
        <f>IF(AND($E$2=1,TRUNC('6 Subcontractual'!G17)&lt;&gt;'6 Subcontractual'!G17),"Row "&amp;'6 Subcontractual'!A17&amp;", "&amp;'6 Subcontractual'!$G$8&amp;"; ","")</f>
        <v/>
      </c>
      <c r="V25" s="170" t="str">
        <f>IF(AND($E$2=1,TRUNC('6 Subcontractual'!H17)&lt;&gt;'6 Subcontractual'!H17),"Row "&amp;'6 Subcontractual'!A17&amp;", "&amp;'6 Subcontractual'!$H$8&amp;"; ","")</f>
        <v/>
      </c>
      <c r="W25" s="151"/>
      <c r="X25" s="150"/>
      <c r="Y25" s="179" t="str">
        <f>IF(AND($F$2=1,'6 Subcontractual'!G17&lt;0),"Row "&amp;'6 Subcontractual'!A17&amp;", "&amp;'6 Subcontractual'!$G$8&amp;"; ","")</f>
        <v/>
      </c>
      <c r="Z25" s="170" t="str">
        <f>IF(AND($F$2=1,'6 Subcontractual'!H17&lt;0),"Row "&amp;'6 Subcontractual'!A17&amp;", "&amp;'6 Subcontractual'!$H$8&amp;"; ","")</f>
        <v/>
      </c>
      <c r="AA25" s="151"/>
      <c r="AB25" s="150"/>
      <c r="AC25" s="180" t="s">
        <v>72</v>
      </c>
      <c r="AD25" s="124" t="s">
        <v>15</v>
      </c>
      <c r="AE25" s="124" t="s">
        <v>379</v>
      </c>
      <c r="AF25" s="124">
        <f>SUMIFS('6 Subcontractual'!$G$14:$G$133,'6 Subcontractual'!$D$14:$D$133,AC25,'6 Subcontractual'!$E$14:$E$133,AD25,'6 Subcontractual'!$F$14:$F$133,AE25)</f>
        <v>0</v>
      </c>
      <c r="AG25" s="181">
        <f>SUM('1 Full-time'!D65,'1 Full-time'!G65,'1 Full-time'!D70,'1 Full-time'!G70)+SUM('2 Sandwich'!D15,'2 Sandwich'!G15)</f>
        <v>0</v>
      </c>
      <c r="AH25" s="181" t="str">
        <f t="shared" si="1"/>
        <v/>
      </c>
      <c r="AI25" s="182" t="str">
        <f>'6 Subcontractual'!D17&amp;", "&amp;'6 Subcontractual'!E17&amp;", "&amp;'6 Subcontractual'!F17&amp;"; "</f>
        <v xml:space="preserve">, , ; </v>
      </c>
      <c r="AJ25" s="181" t="str">
        <f t="shared" si="2"/>
        <v/>
      </c>
      <c r="AK25" s="183" t="str">
        <f>IF(AJ25=1,"Row "&amp;'6 Subcontractual'!A17&amp;"; ","")</f>
        <v/>
      </c>
      <c r="AL25" s="176"/>
      <c r="AM25" s="177"/>
      <c r="AN25" s="124">
        <f>SUMIFS('6 Subcontractual'!$H$14:$H$133,'6 Subcontractual'!$D$14:$D$133,AC25,'6 Subcontractual'!$E$14:$E$133,AD25,'6 Subcontractual'!$F$14:$F$133,AE25)</f>
        <v>0</v>
      </c>
      <c r="AO25" s="181">
        <f>SUM('5 Planning'!N17:O18)</f>
        <v>0</v>
      </c>
      <c r="AP25" s="184" t="str">
        <f t="shared" si="3"/>
        <v/>
      </c>
      <c r="AQ25" s="182" t="str">
        <f>'6 Subcontractual'!D17&amp;", "&amp;'6 Subcontractual'!E17&amp;", "&amp;'6 Subcontractual'!F17&amp;"; "</f>
        <v xml:space="preserve">, , ; </v>
      </c>
      <c r="AR25" s="181" t="str">
        <f t="shared" si="4"/>
        <v/>
      </c>
      <c r="AS25" s="183" t="str">
        <f>IF(AR25=1,"Row "&amp;'6 Subcontractual'!A17&amp;"; ","")</f>
        <v/>
      </c>
      <c r="AT25" s="176"/>
      <c r="AU25" s="178"/>
      <c r="AV25" s="179" t="str">
        <f>IF(AND($I$2=1,'6 Subcontractual'!H17&gt;'6 Subcontractual'!G17),"Row "&amp;'6 Subcontractual'!A17&amp;"; ","")</f>
        <v/>
      </c>
      <c r="AW25" s="151"/>
      <c r="AX25" s="150"/>
      <c r="AY25" s="169">
        <f>IF(AND($J$2=1,'6 Subcontractual'!B17="",'6 Subcontractual'!D17="",'6 Subcontractual'!E17="",'6 Subcontractual'!F17="",OR('6 Subcontractual'!G17="",'6 Subcontractual'!G17=0),OR('6 Subcontractual'!H17="",'6 Subcontractual'!H17=0)),0,1)</f>
        <v>0</v>
      </c>
      <c r="AZ25" s="124">
        <f>IF(AND(AY25=0,SUM(AY26:$AY$141)&gt;0),1,0)</f>
        <v>0</v>
      </c>
      <c r="BA25" s="170" t="str">
        <f>IF(AZ25=1,"Row "&amp;'6 Subcontractual'!A17&amp;"; ","")</f>
        <v/>
      </c>
      <c r="BB25" s="151"/>
      <c r="BC25" s="150"/>
      <c r="BD25" s="179" t="str">
        <f>IF(AND($K$2=1,'6 Subcontractual'!E17='6 Checks'!$BE$6,'6 Subcontractual'!F17='6 Checks'!$BO$2,OR('6 Subcontractual'!G17&gt;0,'6 Subcontractual'!H17&gt;0)),"Row "&amp;'6 Subcontractual'!A17&amp;"; ","")</f>
        <v/>
      </c>
      <c r="BE25" s="151"/>
      <c r="BF25" s="150"/>
      <c r="BG25" s="179" t="str">
        <f>IF(AND($L$2=1,OR('6 Subcontractual'!B17=$BA$2,'6 Subcontractual'!B17=$BA$3,'6 Subcontractual'!B17=$BA$4),'6 Subcontractual'!J17=""),"Row "&amp;'6 Subcontractual'!A17&amp;"; ","")</f>
        <v/>
      </c>
      <c r="BH25" s="124"/>
      <c r="BI25" s="150"/>
      <c r="BJ25" s="179" t="str">
        <f>IF(AND($M$2=1,'6 Subcontractual'!B17&lt;&gt;"",'6 Subcontractual'!B17&lt;&gt;$BA$2,'6 Subcontractual'!B17&lt;&gt;$BA$3,'6 Subcontractual'!B17&lt;&gt;$BA$4,'6 Subcontractual'!J17&lt;&gt;""),"Row "&amp;'6 Subcontractual'!A17&amp;"; ","")</f>
        <v/>
      </c>
      <c r="BK25" s="151"/>
      <c r="BL25" s="124"/>
      <c r="BM25" s="179" t="str">
        <f>IF('6 Subcontractual'!B17&lt;&gt;"",IF(ISNA(VLOOKUP('6 Subcontractual'!B17,BQ:BR,2,FALSE))=FALSE,VLOOKUP('6 Subcontractual'!B17,BQ:BR,2,FALSE),"O"),"")</f>
        <v/>
      </c>
      <c r="BN25" s="124"/>
      <c r="BO25" s="124"/>
      <c r="BP25" s="124"/>
      <c r="BQ25" s="135">
        <v>10006841</v>
      </c>
      <c r="BR25" s="121" t="s">
        <v>181</v>
      </c>
      <c r="BS25" s="152"/>
      <c r="BT25" s="153"/>
    </row>
    <row r="26" spans="1:72" ht="15" x14ac:dyDescent="0.25">
      <c r="A26" s="160"/>
      <c r="B26" s="137"/>
      <c r="C26" s="185"/>
      <c r="D26" s="146"/>
      <c r="E26" s="179" t="str">
        <f>IF(AND($D$7=1,OR('6 Subcontractual'!B18=$BA$2,'6 Subcontractual'!B18=$BA$3,'6 Subcontractual'!B18=$BA$4),'6 Subcontractual'!J18&lt;&gt;""),"Row "&amp;'6 Subcontractual'!A18&amp;"; ","")</f>
        <v/>
      </c>
      <c r="F26" s="148"/>
      <c r="G26" s="124">
        <v>5</v>
      </c>
      <c r="H26" s="149"/>
      <c r="I26" s="169" t="str">
        <f>IF(AND($B$2=1,'6 Subcontractual'!C18=$BD$9),"Row "&amp;'6 Subcontractual'!A18&amp;"; ","")</f>
        <v/>
      </c>
      <c r="J26" s="179" t="str">
        <f>IF(AND($B$2=1,'6 Subcontractual'!B18="",OR('6 Subcontractual'!D18&lt;&gt;"",'6 Subcontractual'!E18&lt;&gt;"",'6 Subcontractual'!F18&lt;&gt;"",'6 Subcontractual'!G18&lt;&gt;0,'6 Subcontractual'!H18&lt;&gt;0,'6 Subcontractual'!J18&lt;&gt;"")),"Row "&amp;'6 Subcontractual'!A18&amp;"; ","")</f>
        <v/>
      </c>
      <c r="K26" s="124"/>
      <c r="L26" s="150"/>
      <c r="M26" s="169" t="str">
        <f>IF(AND($C$2=1,'6 Subcontractual'!B18&lt;&gt;"",'6 Subcontractual'!D18&lt;&gt;$BD$2,'6 Subcontractual'!D18&lt;&gt;$BD$3), "Row "&amp;'6 Subcontractual'!A18&amp;", Mode; ","")</f>
        <v/>
      </c>
      <c r="N26" s="124" t="str">
        <f>IF(AND($C$2=1,'6 Subcontractual'!B18&lt;&gt;"",'6 Subcontractual'!E18&lt;&gt;$BE$2,'6 Subcontractual'!E18&lt;&gt;$BE$3,'6 Subcontractual'!E18&lt;&gt;$BE$4,'6 Subcontractual'!E18&lt;&gt;$BE$5,'6 Subcontractual'!E18&lt;&gt;$BE$6), "Row "&amp;'6 Subcontractual'!A18&amp;", Level; ","")</f>
        <v/>
      </c>
      <c r="O26" s="170" t="str">
        <f>IF(AND($C$2=1,'6 Subcontractual'!B18&lt;&gt;"",'6 Subcontractual'!F18&lt;&gt;$BO$2,'6 Subcontractual'!F18&lt;&gt;$BO$3,'6 Subcontractual'!F18&lt;&gt;$BO$4), "Row "&amp;'6 Subcontractual'!A18&amp;", Fundability status; ","")</f>
        <v/>
      </c>
      <c r="P26" s="151"/>
      <c r="Q26" s="150"/>
      <c r="R26" s="179" t="str">
        <f>IF(AND($D$2=1,'6 Subcontractual'!B18&lt;&gt;"",'6 Subcontractual'!G18=0), "Row "&amp;'6 Subcontractual'!A18&amp;"; ","")</f>
        <v/>
      </c>
      <c r="S26" s="151"/>
      <c r="T26" s="150"/>
      <c r="U26" s="169" t="str">
        <f>IF(AND($E$2=1,TRUNC('6 Subcontractual'!G18)&lt;&gt;'6 Subcontractual'!G18),"Row "&amp;'6 Subcontractual'!A18&amp;", "&amp;'6 Subcontractual'!$G$8&amp;"; ","")</f>
        <v/>
      </c>
      <c r="V26" s="170" t="str">
        <f>IF(AND($E$2=1,TRUNC('6 Subcontractual'!H18)&lt;&gt;'6 Subcontractual'!H18),"Row "&amp;'6 Subcontractual'!A18&amp;", "&amp;'6 Subcontractual'!$H$8&amp;"; ","")</f>
        <v/>
      </c>
      <c r="W26" s="151"/>
      <c r="X26" s="150"/>
      <c r="Y26" s="179" t="str">
        <f>IF(AND($F$2=1,'6 Subcontractual'!G18&lt;0),"Row "&amp;'6 Subcontractual'!A18&amp;", "&amp;'6 Subcontractual'!$G$8&amp;"; ","")</f>
        <v/>
      </c>
      <c r="Z26" s="170" t="str">
        <f>IF(AND($F$2=1,'6 Subcontractual'!H18&lt;0),"Row "&amp;'6 Subcontractual'!A18&amp;", "&amp;'6 Subcontractual'!$H$8&amp;"; ","")</f>
        <v/>
      </c>
      <c r="AA26" s="151"/>
      <c r="AB26" s="150"/>
      <c r="AC26" s="180" t="s">
        <v>72</v>
      </c>
      <c r="AD26" s="124" t="s">
        <v>15</v>
      </c>
      <c r="AE26" s="124" t="s">
        <v>380</v>
      </c>
      <c r="AF26" s="124">
        <f>SUMIFS('6 Subcontractual'!$G$14:$G$133,'6 Subcontractual'!$D$14:$D$133,AC26,'6 Subcontractual'!$E$14:$E$133,AD26,'6 Subcontractual'!$F$14:$F$133,AE26)</f>
        <v>0</v>
      </c>
      <c r="AG26" s="181">
        <f>SUM('1 Full-time'!E65,'1 Full-time'!H65,'1 Full-time'!E70,'1 Full-time'!H70)+SUM('2 Sandwich'!E15,'2 Sandwich'!H15)</f>
        <v>0</v>
      </c>
      <c r="AH26" s="181" t="str">
        <f t="shared" si="1"/>
        <v/>
      </c>
      <c r="AI26" s="182" t="str">
        <f>'6 Subcontractual'!D18&amp;", "&amp;'6 Subcontractual'!E18&amp;", "&amp;'6 Subcontractual'!F18&amp;"; "</f>
        <v xml:space="preserve">, , ; </v>
      </c>
      <c r="AJ26" s="181" t="str">
        <f t="shared" si="2"/>
        <v/>
      </c>
      <c r="AK26" s="183" t="str">
        <f>IF(AJ26=1,"Row "&amp;'6 Subcontractual'!A18&amp;"; ","")</f>
        <v/>
      </c>
      <c r="AL26" s="176"/>
      <c r="AM26" s="177"/>
      <c r="AN26" s="124">
        <f>SUMIFS('6 Subcontractual'!$H$14:$H$133,'6 Subcontractual'!$D$14:$D$133,AC26,'6 Subcontractual'!$E$14:$E$133,AD26,'6 Subcontractual'!$F$14:$F$133,AE26)</f>
        <v>0</v>
      </c>
      <c r="AO26" s="181">
        <f>SUM('5 Planning'!P17:Q18)</f>
        <v>0</v>
      </c>
      <c r="AP26" s="184" t="str">
        <f t="shared" si="3"/>
        <v/>
      </c>
      <c r="AQ26" s="182" t="str">
        <f>'6 Subcontractual'!D18&amp;", "&amp;'6 Subcontractual'!E18&amp;", "&amp;'6 Subcontractual'!F18&amp;"; "</f>
        <v xml:space="preserve">, , ; </v>
      </c>
      <c r="AR26" s="181" t="str">
        <f t="shared" si="4"/>
        <v/>
      </c>
      <c r="AS26" s="183" t="str">
        <f>IF(AR26=1,"Row "&amp;'6 Subcontractual'!A18&amp;"; ","")</f>
        <v/>
      </c>
      <c r="AT26" s="176"/>
      <c r="AU26" s="178"/>
      <c r="AV26" s="179" t="str">
        <f>IF(AND($I$2=1,'6 Subcontractual'!H18&gt;'6 Subcontractual'!G18),"Row "&amp;'6 Subcontractual'!A18&amp;"; ","")</f>
        <v/>
      </c>
      <c r="AW26" s="151"/>
      <c r="AX26" s="150"/>
      <c r="AY26" s="169">
        <f>IF(AND($J$2=1,'6 Subcontractual'!B18="",'6 Subcontractual'!D18="",'6 Subcontractual'!E18="",'6 Subcontractual'!F18="",OR('6 Subcontractual'!G18="",'6 Subcontractual'!G18=0),OR('6 Subcontractual'!H18="",'6 Subcontractual'!H18=0)),0,1)</f>
        <v>0</v>
      </c>
      <c r="AZ26" s="124">
        <f>IF(AND(AY26=0,SUM(AY27:$AY$141)&gt;0),1,0)</f>
        <v>0</v>
      </c>
      <c r="BA26" s="170" t="str">
        <f>IF(AZ26=1,"Row "&amp;'6 Subcontractual'!A18&amp;"; ","")</f>
        <v/>
      </c>
      <c r="BB26" s="151"/>
      <c r="BC26" s="150"/>
      <c r="BD26" s="179" t="str">
        <f>IF(AND($K$2=1,'6 Subcontractual'!E18='6 Checks'!$BE$6,'6 Subcontractual'!F18='6 Checks'!$BO$2,OR('6 Subcontractual'!G18&gt;0,'6 Subcontractual'!H18&gt;0)),"Row "&amp;'6 Subcontractual'!A18&amp;"; ","")</f>
        <v/>
      </c>
      <c r="BE26" s="151"/>
      <c r="BF26" s="150"/>
      <c r="BG26" s="179" t="str">
        <f>IF(AND($L$2=1,OR('6 Subcontractual'!B18=$BA$2,'6 Subcontractual'!B18=$BA$3,'6 Subcontractual'!B18=$BA$4),'6 Subcontractual'!J18=""),"Row "&amp;'6 Subcontractual'!A18&amp;"; ","")</f>
        <v/>
      </c>
      <c r="BH26" s="124"/>
      <c r="BI26" s="150"/>
      <c r="BJ26" s="179" t="str">
        <f>IF(AND($M$2=1,'6 Subcontractual'!B18&lt;&gt;"",'6 Subcontractual'!B18&lt;&gt;$BA$2,'6 Subcontractual'!B18&lt;&gt;$BA$3,'6 Subcontractual'!B18&lt;&gt;$BA$4,'6 Subcontractual'!J18&lt;&gt;""),"Row "&amp;'6 Subcontractual'!A18&amp;"; ","")</f>
        <v/>
      </c>
      <c r="BK26" s="151"/>
      <c r="BL26" s="124"/>
      <c r="BM26" s="179" t="str">
        <f>IF('6 Subcontractual'!B18&lt;&gt;"",IF(ISNA(VLOOKUP('6 Subcontractual'!B18,BQ:BR,2,FALSE))=FALSE,VLOOKUP('6 Subcontractual'!B18,BQ:BR,2,FALSE),"O"),"")</f>
        <v/>
      </c>
      <c r="BN26" s="124"/>
      <c r="BO26" s="124"/>
      <c r="BP26" s="124"/>
      <c r="BQ26" s="135">
        <v>10000824</v>
      </c>
      <c r="BR26" s="121" t="s">
        <v>181</v>
      </c>
      <c r="BS26" s="152"/>
      <c r="BT26" s="153"/>
    </row>
    <row r="27" spans="1:72" ht="15" x14ac:dyDescent="0.25">
      <c r="A27" s="124"/>
      <c r="B27" s="124"/>
      <c r="C27" s="186"/>
      <c r="D27" s="146"/>
      <c r="E27" s="179" t="str">
        <f>IF(AND($D$7=1,OR('6 Subcontractual'!B19=$BA$2,'6 Subcontractual'!B19=$BA$3,'6 Subcontractual'!B19=$BA$4),'6 Subcontractual'!J19&lt;&gt;""),"Row "&amp;'6 Subcontractual'!A19&amp;"; ","")</f>
        <v/>
      </c>
      <c r="F27" s="148"/>
      <c r="G27" s="124">
        <v>6</v>
      </c>
      <c r="H27" s="149"/>
      <c r="I27" s="169" t="str">
        <f>IF(AND($B$2=1,'6 Subcontractual'!C19=$BD$9),"Row "&amp;'6 Subcontractual'!A19&amp;"; ","")</f>
        <v/>
      </c>
      <c r="J27" s="179" t="str">
        <f>IF(AND($B$2=1,'6 Subcontractual'!B19="",OR('6 Subcontractual'!D19&lt;&gt;"",'6 Subcontractual'!E19&lt;&gt;"",'6 Subcontractual'!F19&lt;&gt;"",'6 Subcontractual'!G19&lt;&gt;0,'6 Subcontractual'!H19&lt;&gt;0,'6 Subcontractual'!J19&lt;&gt;"")),"Row "&amp;'6 Subcontractual'!A19&amp;"; ","")</f>
        <v/>
      </c>
      <c r="K27" s="124"/>
      <c r="L27" s="150"/>
      <c r="M27" s="169" t="str">
        <f>IF(AND($C$2=1,'6 Subcontractual'!B19&lt;&gt;"",'6 Subcontractual'!D19&lt;&gt;$BD$2,'6 Subcontractual'!D19&lt;&gt;$BD$3), "Row "&amp;'6 Subcontractual'!A19&amp;", Mode; ","")</f>
        <v/>
      </c>
      <c r="N27" s="124" t="str">
        <f>IF(AND($C$2=1,'6 Subcontractual'!B19&lt;&gt;"",'6 Subcontractual'!E19&lt;&gt;$BE$2,'6 Subcontractual'!E19&lt;&gt;$BE$3,'6 Subcontractual'!E19&lt;&gt;$BE$4,'6 Subcontractual'!E19&lt;&gt;$BE$5,'6 Subcontractual'!E19&lt;&gt;$BE$6), "Row "&amp;'6 Subcontractual'!A19&amp;", Level; ","")</f>
        <v/>
      </c>
      <c r="O27" s="170" t="str">
        <f>IF(AND($C$2=1,'6 Subcontractual'!B19&lt;&gt;"",'6 Subcontractual'!F19&lt;&gt;$BO$2,'6 Subcontractual'!F19&lt;&gt;$BO$3,'6 Subcontractual'!F19&lt;&gt;$BO$4), "Row "&amp;'6 Subcontractual'!A19&amp;", Fundability status; ","")</f>
        <v/>
      </c>
      <c r="P27" s="151"/>
      <c r="Q27" s="150"/>
      <c r="R27" s="179" t="str">
        <f>IF(AND($D$2=1,'6 Subcontractual'!B19&lt;&gt;"",'6 Subcontractual'!G19=0), "Row "&amp;'6 Subcontractual'!A19&amp;"; ","")</f>
        <v/>
      </c>
      <c r="S27" s="151"/>
      <c r="T27" s="150"/>
      <c r="U27" s="169" t="str">
        <f>IF(AND($E$2=1,TRUNC('6 Subcontractual'!G19)&lt;&gt;'6 Subcontractual'!G19),"Row "&amp;'6 Subcontractual'!A19&amp;", "&amp;'6 Subcontractual'!$G$8&amp;"; ","")</f>
        <v/>
      </c>
      <c r="V27" s="170" t="str">
        <f>IF(AND($E$2=1,TRUNC('6 Subcontractual'!H19)&lt;&gt;'6 Subcontractual'!H19),"Row "&amp;'6 Subcontractual'!A19&amp;", "&amp;'6 Subcontractual'!$H$8&amp;"; ","")</f>
        <v/>
      </c>
      <c r="W27" s="151"/>
      <c r="X27" s="150"/>
      <c r="Y27" s="179" t="str">
        <f>IF(AND($F$2=1,'6 Subcontractual'!G19&lt;0),"Row "&amp;'6 Subcontractual'!A19&amp;", "&amp;'6 Subcontractual'!$G$8&amp;"; ","")</f>
        <v/>
      </c>
      <c r="Z27" s="170" t="str">
        <f>IF(AND($F$2=1,'6 Subcontractual'!H19&lt;0),"Row "&amp;'6 Subcontractual'!A19&amp;", "&amp;'6 Subcontractual'!$H$8&amp;"; ","")</f>
        <v/>
      </c>
      <c r="AA27" s="151"/>
      <c r="AB27" s="150"/>
      <c r="AC27" s="180" t="s">
        <v>72</v>
      </c>
      <c r="AD27" s="124" t="s">
        <v>15</v>
      </c>
      <c r="AE27" s="124" t="s">
        <v>155</v>
      </c>
      <c r="AF27" s="124">
        <f>SUMIFS('6 Subcontractual'!$G$14:$G$133,'6 Subcontractual'!$D$14:$D$133,AC27,'6 Subcontractual'!$E$14:$E$133,AD27,'6 Subcontractual'!$F$14:$F$133,AE27)</f>
        <v>0</v>
      </c>
      <c r="AG27" s="181">
        <f>SUM('1 Full-time'!F65,'1 Full-time'!I65,'1 Full-time'!F70,'1 Full-time'!I70)+SUM('2 Sandwich'!F15,'2 Sandwich'!I15)</f>
        <v>0</v>
      </c>
      <c r="AH27" s="181" t="str">
        <f t="shared" si="1"/>
        <v/>
      </c>
      <c r="AI27" s="182" t="str">
        <f>'6 Subcontractual'!D19&amp;", "&amp;'6 Subcontractual'!E19&amp;", "&amp;'6 Subcontractual'!F19&amp;"; "</f>
        <v xml:space="preserve">, , ; </v>
      </c>
      <c r="AJ27" s="181" t="str">
        <f t="shared" si="2"/>
        <v/>
      </c>
      <c r="AK27" s="183" t="str">
        <f>IF(AJ27=1,"Row "&amp;'6 Subcontractual'!A19&amp;"; ","")</f>
        <v/>
      </c>
      <c r="AL27" s="176"/>
      <c r="AM27" s="177"/>
      <c r="AN27" s="124">
        <f>SUMIFS('6 Subcontractual'!$H$14:$H$133,'6 Subcontractual'!$D$14:$D$133,AC27,'6 Subcontractual'!$E$14:$E$133,AD27,'6 Subcontractual'!$F$14:$F$133,AE27)</f>
        <v>0</v>
      </c>
      <c r="AO27" s="181">
        <f>SUM('5 Planning'!R17:R18)</f>
        <v>0</v>
      </c>
      <c r="AP27" s="184" t="str">
        <f t="shared" si="3"/>
        <v/>
      </c>
      <c r="AQ27" s="182" t="str">
        <f>'6 Subcontractual'!D19&amp;", "&amp;'6 Subcontractual'!E19&amp;", "&amp;'6 Subcontractual'!F19&amp;"; "</f>
        <v xml:space="preserve">, , ; </v>
      </c>
      <c r="AR27" s="181" t="str">
        <f t="shared" si="4"/>
        <v/>
      </c>
      <c r="AS27" s="183" t="str">
        <f>IF(AR27=1,"Row "&amp;'6 Subcontractual'!A19&amp;"; ","")</f>
        <v/>
      </c>
      <c r="AT27" s="176"/>
      <c r="AU27" s="178"/>
      <c r="AV27" s="179" t="str">
        <f>IF(AND($I$2=1,'6 Subcontractual'!H19&gt;'6 Subcontractual'!G19),"Row "&amp;'6 Subcontractual'!A19&amp;"; ","")</f>
        <v/>
      </c>
      <c r="AW27" s="151"/>
      <c r="AX27" s="150"/>
      <c r="AY27" s="169">
        <f>IF(AND($J$2=1,'6 Subcontractual'!B19="",'6 Subcontractual'!D19="",'6 Subcontractual'!E19="",'6 Subcontractual'!F19="",OR('6 Subcontractual'!G19="",'6 Subcontractual'!G19=0),OR('6 Subcontractual'!H19="",'6 Subcontractual'!H19=0)),0,1)</f>
        <v>0</v>
      </c>
      <c r="AZ27" s="124">
        <f>IF(AND(AY27=0,SUM(AY28:$AY$141)&gt;0),1,0)</f>
        <v>0</v>
      </c>
      <c r="BA27" s="170" t="str">
        <f>IF(AZ27=1,"Row "&amp;'6 Subcontractual'!A19&amp;"; ","")</f>
        <v/>
      </c>
      <c r="BB27" s="151"/>
      <c r="BC27" s="150"/>
      <c r="BD27" s="179" t="str">
        <f>IF(AND($K$2=1,'6 Subcontractual'!E19='6 Checks'!$BE$6,'6 Subcontractual'!F19='6 Checks'!$BO$2,OR('6 Subcontractual'!G19&gt;0,'6 Subcontractual'!H19&gt;0)),"Row "&amp;'6 Subcontractual'!A19&amp;"; ","")</f>
        <v/>
      </c>
      <c r="BE27" s="151"/>
      <c r="BF27" s="150"/>
      <c r="BG27" s="179" t="str">
        <f>IF(AND($L$2=1,OR('6 Subcontractual'!B19=$BA$2,'6 Subcontractual'!B19=$BA$3,'6 Subcontractual'!B19=$BA$4),'6 Subcontractual'!J19=""),"Row "&amp;'6 Subcontractual'!A19&amp;"; ","")</f>
        <v/>
      </c>
      <c r="BH27" s="124"/>
      <c r="BI27" s="150"/>
      <c r="BJ27" s="179" t="str">
        <f>IF(AND($M$2=1,'6 Subcontractual'!B19&lt;&gt;"",'6 Subcontractual'!B19&lt;&gt;$BA$2,'6 Subcontractual'!B19&lt;&gt;$BA$3,'6 Subcontractual'!B19&lt;&gt;$BA$4,'6 Subcontractual'!J19&lt;&gt;""),"Row "&amp;'6 Subcontractual'!A19&amp;"; ","")</f>
        <v/>
      </c>
      <c r="BK27" s="151"/>
      <c r="BL27" s="124"/>
      <c r="BM27" s="179" t="str">
        <f>IF('6 Subcontractual'!B19&lt;&gt;"",IF(ISNA(VLOOKUP('6 Subcontractual'!B19,BQ:BR,2,FALSE))=FALSE,VLOOKUP('6 Subcontractual'!B19,BQ:BR,2,FALSE),"O"),"")</f>
        <v/>
      </c>
      <c r="BN27" s="124"/>
      <c r="BO27" s="124"/>
      <c r="BP27" s="124"/>
      <c r="BQ27" s="135">
        <v>10007785</v>
      </c>
      <c r="BR27" s="121" t="s">
        <v>181</v>
      </c>
      <c r="BS27" s="152"/>
      <c r="BT27" s="153"/>
    </row>
    <row r="28" spans="1:72" ht="15" x14ac:dyDescent="0.25">
      <c r="A28" s="124"/>
      <c r="B28" s="124"/>
      <c r="C28" s="186"/>
      <c r="D28" s="146"/>
      <c r="E28" s="179" t="str">
        <f>IF(AND($D$7=1,OR('6 Subcontractual'!B20=$BA$2,'6 Subcontractual'!B20=$BA$3,'6 Subcontractual'!B20=$BA$4),'6 Subcontractual'!J20&lt;&gt;""),"Row "&amp;'6 Subcontractual'!A20&amp;"; ","")</f>
        <v/>
      </c>
      <c r="F28" s="148"/>
      <c r="G28" s="124">
        <v>7</v>
      </c>
      <c r="H28" s="149"/>
      <c r="I28" s="169" t="str">
        <f>IF(AND($B$2=1,'6 Subcontractual'!C20=$BD$9),"Row "&amp;'6 Subcontractual'!A20&amp;"; ","")</f>
        <v/>
      </c>
      <c r="J28" s="179" t="str">
        <f>IF(AND($B$2=1,'6 Subcontractual'!B20="",OR('6 Subcontractual'!D20&lt;&gt;"",'6 Subcontractual'!E20&lt;&gt;"",'6 Subcontractual'!F20&lt;&gt;"",'6 Subcontractual'!G20&lt;&gt;0,'6 Subcontractual'!H20&lt;&gt;0,'6 Subcontractual'!J20&lt;&gt;"")),"Row "&amp;'6 Subcontractual'!A20&amp;"; ","")</f>
        <v/>
      </c>
      <c r="K28" s="124"/>
      <c r="L28" s="150"/>
      <c r="M28" s="169" t="str">
        <f>IF(AND($C$2=1,'6 Subcontractual'!B20&lt;&gt;"",'6 Subcontractual'!D20&lt;&gt;$BD$2,'6 Subcontractual'!D20&lt;&gt;$BD$3), "Row "&amp;'6 Subcontractual'!A20&amp;", Mode; ","")</f>
        <v/>
      </c>
      <c r="N28" s="124" t="str">
        <f>IF(AND($C$2=1,'6 Subcontractual'!B20&lt;&gt;"",'6 Subcontractual'!E20&lt;&gt;$BE$2,'6 Subcontractual'!E20&lt;&gt;$BE$3,'6 Subcontractual'!E20&lt;&gt;$BE$4,'6 Subcontractual'!E20&lt;&gt;$BE$5,'6 Subcontractual'!E20&lt;&gt;$BE$6), "Row "&amp;'6 Subcontractual'!A20&amp;", Level; ","")</f>
        <v/>
      </c>
      <c r="O28" s="170" t="str">
        <f>IF(AND($C$2=1,'6 Subcontractual'!B20&lt;&gt;"",'6 Subcontractual'!F20&lt;&gt;$BO$2,'6 Subcontractual'!F20&lt;&gt;$BO$3,'6 Subcontractual'!F20&lt;&gt;$BO$4), "Row "&amp;'6 Subcontractual'!A20&amp;", Fundability status; ","")</f>
        <v/>
      </c>
      <c r="P28" s="151"/>
      <c r="Q28" s="150"/>
      <c r="R28" s="179" t="str">
        <f>IF(AND($D$2=1,'6 Subcontractual'!B20&lt;&gt;"",'6 Subcontractual'!G20=0), "Row "&amp;'6 Subcontractual'!A20&amp;"; ","")</f>
        <v/>
      </c>
      <c r="S28" s="151"/>
      <c r="T28" s="150"/>
      <c r="U28" s="169" t="str">
        <f>IF(AND($E$2=1,TRUNC('6 Subcontractual'!G20)&lt;&gt;'6 Subcontractual'!G20),"Row "&amp;'6 Subcontractual'!A20&amp;", "&amp;'6 Subcontractual'!$G$8&amp;"; ","")</f>
        <v/>
      </c>
      <c r="V28" s="170" t="str">
        <f>IF(AND($E$2=1,TRUNC('6 Subcontractual'!H20)&lt;&gt;'6 Subcontractual'!H20),"Row "&amp;'6 Subcontractual'!A20&amp;", "&amp;'6 Subcontractual'!$H$8&amp;"; ","")</f>
        <v/>
      </c>
      <c r="W28" s="151"/>
      <c r="X28" s="150"/>
      <c r="Y28" s="179" t="str">
        <f>IF(AND($F$2=1,'6 Subcontractual'!G20&lt;0),"Row "&amp;'6 Subcontractual'!A20&amp;", "&amp;'6 Subcontractual'!$G$8&amp;"; ","")</f>
        <v/>
      </c>
      <c r="Z28" s="170" t="str">
        <f>IF(AND($F$2=1,'6 Subcontractual'!H20&lt;0),"Row "&amp;'6 Subcontractual'!A20&amp;", "&amp;'6 Subcontractual'!$H$8&amp;"; ","")</f>
        <v/>
      </c>
      <c r="AA28" s="151"/>
      <c r="AB28" s="150"/>
      <c r="AC28" s="169" t="s">
        <v>72</v>
      </c>
      <c r="AD28" s="187" t="s">
        <v>376</v>
      </c>
      <c r="AE28" s="124" t="s">
        <v>379</v>
      </c>
      <c r="AF28" s="124">
        <f>SUMIFS('6 Subcontractual'!$G$14:$G$133,'6 Subcontractual'!$D$14:$D$133,AC28,'6 Subcontractual'!$E$14:$E$133,AD28,'6 Subcontractual'!$F$14:$F$133,AE28)</f>
        <v>0</v>
      </c>
      <c r="AG28" s="181">
        <f>SUM('1 Full-time'!D66,'1 Full-time'!G66,'1 Full-time'!D71,'1 Full-time'!G71)+SUM('2 Sandwich'!D16,'2 Sandwich'!G16)</f>
        <v>0</v>
      </c>
      <c r="AH28" s="181" t="str">
        <f t="shared" si="1"/>
        <v/>
      </c>
      <c r="AI28" s="182" t="str">
        <f>'6 Subcontractual'!D20&amp;", "&amp;'6 Subcontractual'!E20&amp;", "&amp;'6 Subcontractual'!F20&amp;"; "</f>
        <v xml:space="preserve">, , ; </v>
      </c>
      <c r="AJ28" s="181" t="str">
        <f t="shared" si="2"/>
        <v/>
      </c>
      <c r="AK28" s="183" t="str">
        <f>IF(AJ28=1,"Row "&amp;'6 Subcontractual'!A20&amp;"; ","")</f>
        <v/>
      </c>
      <c r="AL28" s="176"/>
      <c r="AM28" s="177"/>
      <c r="AN28" s="124">
        <f>SUMIFS('6 Subcontractual'!$H$14:$H$133,'6 Subcontractual'!$D$14:$D$133,AC28,'6 Subcontractual'!$E$14:$E$133,AD28,'6 Subcontractual'!$F$14:$F$133,AE28)</f>
        <v>0</v>
      </c>
      <c r="AO28" s="181">
        <f>SUM('5 Planning'!N19:O20)</f>
        <v>0</v>
      </c>
      <c r="AP28" s="184" t="str">
        <f t="shared" si="3"/>
        <v/>
      </c>
      <c r="AQ28" s="182" t="str">
        <f>'6 Subcontractual'!D20&amp;", "&amp;'6 Subcontractual'!E20&amp;", "&amp;'6 Subcontractual'!F20&amp;"; "</f>
        <v xml:space="preserve">, , ; </v>
      </c>
      <c r="AR28" s="181" t="str">
        <f t="shared" si="4"/>
        <v/>
      </c>
      <c r="AS28" s="183" t="str">
        <f>IF(AR28=1,"Row "&amp;'6 Subcontractual'!A20&amp;"; ","")</f>
        <v/>
      </c>
      <c r="AT28" s="176"/>
      <c r="AU28" s="178"/>
      <c r="AV28" s="179" t="str">
        <f>IF(AND($I$2=1,'6 Subcontractual'!H20&gt;'6 Subcontractual'!G20),"Row "&amp;'6 Subcontractual'!A20&amp;"; ","")</f>
        <v/>
      </c>
      <c r="AW28" s="151"/>
      <c r="AX28" s="150"/>
      <c r="AY28" s="169">
        <f>IF(AND($J$2=1,'6 Subcontractual'!B20="",'6 Subcontractual'!D20="",'6 Subcontractual'!E20="",'6 Subcontractual'!F20="",OR('6 Subcontractual'!G20="",'6 Subcontractual'!G20=0),OR('6 Subcontractual'!H20="",'6 Subcontractual'!H20=0)),0,1)</f>
        <v>0</v>
      </c>
      <c r="AZ28" s="124">
        <f>IF(AND(AY28=0,SUM(AY29:$AY$141)&gt;0),1,0)</f>
        <v>0</v>
      </c>
      <c r="BA28" s="170" t="str">
        <f>IF(AZ28=1,"Row "&amp;'6 Subcontractual'!A20&amp;"; ","")</f>
        <v/>
      </c>
      <c r="BB28" s="151"/>
      <c r="BC28" s="150"/>
      <c r="BD28" s="179" t="str">
        <f>IF(AND($K$2=1,'6 Subcontractual'!E20='6 Checks'!$BE$6,'6 Subcontractual'!F20='6 Checks'!$BO$2,OR('6 Subcontractual'!G20&gt;0,'6 Subcontractual'!H20&gt;0)),"Row "&amp;'6 Subcontractual'!A20&amp;"; ","")</f>
        <v/>
      </c>
      <c r="BE28" s="151"/>
      <c r="BF28" s="150"/>
      <c r="BG28" s="179" t="str">
        <f>IF(AND($L$2=1,OR('6 Subcontractual'!B20=$BA$2,'6 Subcontractual'!B20=$BA$3,'6 Subcontractual'!B20=$BA$4),'6 Subcontractual'!J20=""),"Row "&amp;'6 Subcontractual'!A20&amp;"; ","")</f>
        <v/>
      </c>
      <c r="BH28" s="124"/>
      <c r="BI28" s="150"/>
      <c r="BJ28" s="179" t="str">
        <f>IF(AND($M$2=1,'6 Subcontractual'!B20&lt;&gt;"",'6 Subcontractual'!B20&lt;&gt;$BA$2,'6 Subcontractual'!B20&lt;&gt;$BA$3,'6 Subcontractual'!B20&lt;&gt;$BA$4,'6 Subcontractual'!J20&lt;&gt;""),"Row "&amp;'6 Subcontractual'!A20&amp;"; ","")</f>
        <v/>
      </c>
      <c r="BK28" s="151"/>
      <c r="BL28" s="124"/>
      <c r="BM28" s="179" t="str">
        <f>IF('6 Subcontractual'!B20&lt;&gt;"",IF(ISNA(VLOOKUP('6 Subcontractual'!B20,BQ:BR,2,FALSE))=FALSE,VLOOKUP('6 Subcontractual'!B20,BQ:BR,2,FALSE),"O"),"")</f>
        <v/>
      </c>
      <c r="BN28" s="124"/>
      <c r="BO28" s="124"/>
      <c r="BP28" s="124"/>
      <c r="BQ28" s="135">
        <v>10000886</v>
      </c>
      <c r="BR28" s="121" t="s">
        <v>181</v>
      </c>
      <c r="BS28" s="152"/>
      <c r="BT28" s="153"/>
    </row>
    <row r="29" spans="1:72" ht="15" x14ac:dyDescent="0.25">
      <c r="A29" s="124"/>
      <c r="B29" s="124"/>
      <c r="C29" s="186"/>
      <c r="D29" s="146"/>
      <c r="E29" s="179" t="str">
        <f>IF(AND($D$7=1,OR('6 Subcontractual'!B21=$BA$2,'6 Subcontractual'!B21=$BA$3,'6 Subcontractual'!B21=$BA$4),'6 Subcontractual'!J21&lt;&gt;""),"Row "&amp;'6 Subcontractual'!A21&amp;"; ","")</f>
        <v/>
      </c>
      <c r="F29" s="148"/>
      <c r="G29" s="124">
        <v>8</v>
      </c>
      <c r="H29" s="149"/>
      <c r="I29" s="169" t="str">
        <f>IF(AND($B$2=1,'6 Subcontractual'!C21=$BD$9),"Row "&amp;'6 Subcontractual'!A21&amp;"; ","")</f>
        <v/>
      </c>
      <c r="J29" s="179" t="str">
        <f>IF(AND($B$2=1,'6 Subcontractual'!B21="",OR('6 Subcontractual'!D21&lt;&gt;"",'6 Subcontractual'!E21&lt;&gt;"",'6 Subcontractual'!F21&lt;&gt;"",'6 Subcontractual'!G21&lt;&gt;0,'6 Subcontractual'!H21&lt;&gt;0,'6 Subcontractual'!J21&lt;&gt;"")),"Row "&amp;'6 Subcontractual'!A21&amp;"; ","")</f>
        <v/>
      </c>
      <c r="K29" s="124"/>
      <c r="L29" s="150"/>
      <c r="M29" s="169" t="str">
        <f>IF(AND($C$2=1,'6 Subcontractual'!B21&lt;&gt;"",'6 Subcontractual'!D21&lt;&gt;$BD$2,'6 Subcontractual'!D21&lt;&gt;$BD$3), "Row "&amp;'6 Subcontractual'!A21&amp;", Mode; ","")</f>
        <v/>
      </c>
      <c r="N29" s="124" t="str">
        <f>IF(AND($C$2=1,'6 Subcontractual'!B21&lt;&gt;"",'6 Subcontractual'!E21&lt;&gt;$BE$2,'6 Subcontractual'!E21&lt;&gt;$BE$3,'6 Subcontractual'!E21&lt;&gt;$BE$4,'6 Subcontractual'!E21&lt;&gt;$BE$5,'6 Subcontractual'!E21&lt;&gt;$BE$6), "Row "&amp;'6 Subcontractual'!A21&amp;", Level; ","")</f>
        <v/>
      </c>
      <c r="O29" s="170" t="str">
        <f>IF(AND($C$2=1,'6 Subcontractual'!B21&lt;&gt;"",'6 Subcontractual'!F21&lt;&gt;$BO$2,'6 Subcontractual'!F21&lt;&gt;$BO$3,'6 Subcontractual'!F21&lt;&gt;$BO$4), "Row "&amp;'6 Subcontractual'!A21&amp;", Fundability status; ","")</f>
        <v/>
      </c>
      <c r="P29" s="151"/>
      <c r="Q29" s="150"/>
      <c r="R29" s="179" t="str">
        <f>IF(AND($D$2=1,'6 Subcontractual'!B21&lt;&gt;"",'6 Subcontractual'!G21=0), "Row "&amp;'6 Subcontractual'!A21&amp;"; ","")</f>
        <v/>
      </c>
      <c r="S29" s="151"/>
      <c r="T29" s="150"/>
      <c r="U29" s="169" t="str">
        <f>IF(AND($E$2=1,TRUNC('6 Subcontractual'!G21)&lt;&gt;'6 Subcontractual'!G21),"Row "&amp;'6 Subcontractual'!A21&amp;", "&amp;'6 Subcontractual'!$G$8&amp;"; ","")</f>
        <v/>
      </c>
      <c r="V29" s="170" t="str">
        <f>IF(AND($E$2=1,TRUNC('6 Subcontractual'!H21)&lt;&gt;'6 Subcontractual'!H21),"Row "&amp;'6 Subcontractual'!A21&amp;", "&amp;'6 Subcontractual'!$H$8&amp;"; ","")</f>
        <v/>
      </c>
      <c r="W29" s="151"/>
      <c r="X29" s="150"/>
      <c r="Y29" s="179" t="str">
        <f>IF(AND($F$2=1,'6 Subcontractual'!G21&lt;0),"Row "&amp;'6 Subcontractual'!A21&amp;", "&amp;'6 Subcontractual'!$G$8&amp;"; ","")</f>
        <v/>
      </c>
      <c r="Z29" s="170" t="str">
        <f>IF(AND($F$2=1,'6 Subcontractual'!H21&lt;0),"Row "&amp;'6 Subcontractual'!A21&amp;", "&amp;'6 Subcontractual'!$H$8&amp;"; ","")</f>
        <v/>
      </c>
      <c r="AA29" s="151"/>
      <c r="AB29" s="150"/>
      <c r="AC29" s="169" t="s">
        <v>72</v>
      </c>
      <c r="AD29" s="187" t="s">
        <v>376</v>
      </c>
      <c r="AE29" s="124" t="s">
        <v>380</v>
      </c>
      <c r="AF29" s="124">
        <f>SUMIFS('6 Subcontractual'!$G$14:$G$133,'6 Subcontractual'!$D$14:$D$133,AC29,'6 Subcontractual'!$E$14:$E$133,AD29,'6 Subcontractual'!$F$14:$F$133,AE29)</f>
        <v>0</v>
      </c>
      <c r="AG29" s="181">
        <f>SUM('1 Full-time'!E66,'1 Full-time'!H66,'1 Full-time'!E71,'1 Full-time'!H71)+SUM('2 Sandwich'!E16,'2 Sandwich'!H16)</f>
        <v>0</v>
      </c>
      <c r="AH29" s="181" t="str">
        <f t="shared" si="1"/>
        <v/>
      </c>
      <c r="AI29" s="182" t="str">
        <f>'6 Subcontractual'!D21&amp;", "&amp;'6 Subcontractual'!E21&amp;", "&amp;'6 Subcontractual'!F21&amp;"; "</f>
        <v xml:space="preserve">, , ; </v>
      </c>
      <c r="AJ29" s="181" t="str">
        <f t="shared" si="2"/>
        <v/>
      </c>
      <c r="AK29" s="183" t="str">
        <f>IF(AJ29=1,"Row "&amp;'6 Subcontractual'!A21&amp;"; ","")</f>
        <v/>
      </c>
      <c r="AL29" s="176"/>
      <c r="AM29" s="177"/>
      <c r="AN29" s="124">
        <f>SUMIFS('6 Subcontractual'!$H$14:$H$133,'6 Subcontractual'!$D$14:$D$133,AC29,'6 Subcontractual'!$E$14:$E$133,AD29,'6 Subcontractual'!$F$14:$F$133,AE29)</f>
        <v>0</v>
      </c>
      <c r="AO29" s="181">
        <f>SUM('5 Planning'!P19:Q20)</f>
        <v>0</v>
      </c>
      <c r="AP29" s="184" t="str">
        <f t="shared" si="3"/>
        <v/>
      </c>
      <c r="AQ29" s="182" t="str">
        <f>'6 Subcontractual'!D21&amp;", "&amp;'6 Subcontractual'!E21&amp;", "&amp;'6 Subcontractual'!F21&amp;"; "</f>
        <v xml:space="preserve">, , ; </v>
      </c>
      <c r="AR29" s="181" t="str">
        <f t="shared" si="4"/>
        <v/>
      </c>
      <c r="AS29" s="183" t="str">
        <f>IF(AR29=1,"Row "&amp;'6 Subcontractual'!A21&amp;"; ","")</f>
        <v/>
      </c>
      <c r="AT29" s="176"/>
      <c r="AU29" s="178"/>
      <c r="AV29" s="179" t="str">
        <f>IF(AND($I$2=1,'6 Subcontractual'!H21&gt;'6 Subcontractual'!G21),"Row "&amp;'6 Subcontractual'!A21&amp;"; ","")</f>
        <v/>
      </c>
      <c r="AW29" s="151"/>
      <c r="AX29" s="150"/>
      <c r="AY29" s="169">
        <f>IF(AND($J$2=1,'6 Subcontractual'!B21="",'6 Subcontractual'!D21="",'6 Subcontractual'!E21="",'6 Subcontractual'!F21="",OR('6 Subcontractual'!G21="",'6 Subcontractual'!G21=0),OR('6 Subcontractual'!H21="",'6 Subcontractual'!H21=0)),0,1)</f>
        <v>0</v>
      </c>
      <c r="AZ29" s="124">
        <f>IF(AND(AY29=0,SUM(AY30:$AY$141)&gt;0),1,0)</f>
        <v>0</v>
      </c>
      <c r="BA29" s="170" t="str">
        <f>IF(AZ29=1,"Row "&amp;'6 Subcontractual'!A21&amp;"; ","")</f>
        <v/>
      </c>
      <c r="BB29" s="151"/>
      <c r="BC29" s="150"/>
      <c r="BD29" s="179" t="str">
        <f>IF(AND($K$2=1,'6 Subcontractual'!E21='6 Checks'!$BE$6,'6 Subcontractual'!F21='6 Checks'!$BO$2,OR('6 Subcontractual'!G21&gt;0,'6 Subcontractual'!H21&gt;0)),"Row "&amp;'6 Subcontractual'!A21&amp;"; ","")</f>
        <v/>
      </c>
      <c r="BE29" s="151"/>
      <c r="BF29" s="150"/>
      <c r="BG29" s="179" t="str">
        <f>IF(AND($L$2=1,OR('6 Subcontractual'!B21=$BA$2,'6 Subcontractual'!B21=$BA$3,'6 Subcontractual'!B21=$BA$4),'6 Subcontractual'!J21=""),"Row "&amp;'6 Subcontractual'!A21&amp;"; ","")</f>
        <v/>
      </c>
      <c r="BH29" s="124"/>
      <c r="BI29" s="150"/>
      <c r="BJ29" s="179" t="str">
        <f>IF(AND($M$2=1,'6 Subcontractual'!B21&lt;&gt;"",'6 Subcontractual'!B21&lt;&gt;$BA$2,'6 Subcontractual'!B21&lt;&gt;$BA$3,'6 Subcontractual'!B21&lt;&gt;$BA$4,'6 Subcontractual'!J21&lt;&gt;""),"Row "&amp;'6 Subcontractual'!A21&amp;"; ","")</f>
        <v/>
      </c>
      <c r="BK29" s="151"/>
      <c r="BL29" s="124"/>
      <c r="BM29" s="179" t="str">
        <f>IF('6 Subcontractual'!B21&lt;&gt;"",IF(ISNA(VLOOKUP('6 Subcontractual'!B21,BQ:BR,2,FALSE))=FALSE,VLOOKUP('6 Subcontractual'!B21,BQ:BR,2,FALSE),"O"),"")</f>
        <v/>
      </c>
      <c r="BN29" s="124"/>
      <c r="BO29" s="124"/>
      <c r="BP29" s="124"/>
      <c r="BQ29" s="135">
        <v>10007786</v>
      </c>
      <c r="BR29" s="121" t="s">
        <v>181</v>
      </c>
      <c r="BS29" s="152"/>
      <c r="BT29" s="153"/>
    </row>
    <row r="30" spans="1:72" x14ac:dyDescent="0.2">
      <c r="A30" s="124"/>
      <c r="B30" s="124"/>
      <c r="C30" s="124"/>
      <c r="D30" s="146"/>
      <c r="E30" s="179" t="str">
        <f>IF(AND($D$7=1,OR('6 Subcontractual'!B22=$BA$2,'6 Subcontractual'!B22=$BA$3,'6 Subcontractual'!B22=$BA$4),'6 Subcontractual'!J22&lt;&gt;""),"Row "&amp;'6 Subcontractual'!A22&amp;"; ","")</f>
        <v/>
      </c>
      <c r="F30" s="148"/>
      <c r="G30" s="124">
        <v>9</v>
      </c>
      <c r="H30" s="149"/>
      <c r="I30" s="169" t="str">
        <f>IF(AND($B$2=1,'6 Subcontractual'!C22=$BD$9),"Row "&amp;'6 Subcontractual'!A22&amp;"; ","")</f>
        <v/>
      </c>
      <c r="J30" s="179" t="str">
        <f>IF(AND($B$2=1,'6 Subcontractual'!B22="",OR('6 Subcontractual'!D22&lt;&gt;"",'6 Subcontractual'!E22&lt;&gt;"",'6 Subcontractual'!F22&lt;&gt;"",'6 Subcontractual'!G22&lt;&gt;0,'6 Subcontractual'!H22&lt;&gt;0,'6 Subcontractual'!J22&lt;&gt;"")),"Row "&amp;'6 Subcontractual'!A22&amp;"; ","")</f>
        <v/>
      </c>
      <c r="K30" s="124"/>
      <c r="L30" s="150"/>
      <c r="M30" s="169" t="str">
        <f>IF(AND($C$2=1,'6 Subcontractual'!B22&lt;&gt;"",'6 Subcontractual'!D22&lt;&gt;$BD$2,'6 Subcontractual'!D22&lt;&gt;$BD$3), "Row "&amp;'6 Subcontractual'!A22&amp;", Mode; ","")</f>
        <v/>
      </c>
      <c r="N30" s="124" t="str">
        <f>IF(AND($C$2=1,'6 Subcontractual'!B22&lt;&gt;"",'6 Subcontractual'!E22&lt;&gt;$BE$2,'6 Subcontractual'!E22&lt;&gt;$BE$3,'6 Subcontractual'!E22&lt;&gt;$BE$4,'6 Subcontractual'!E22&lt;&gt;$BE$5,'6 Subcontractual'!E22&lt;&gt;$BE$6), "Row "&amp;'6 Subcontractual'!A22&amp;", Level; ","")</f>
        <v/>
      </c>
      <c r="O30" s="170" t="str">
        <f>IF(AND($C$2=1,'6 Subcontractual'!B22&lt;&gt;"",'6 Subcontractual'!F22&lt;&gt;$BO$2,'6 Subcontractual'!F22&lt;&gt;$BO$3,'6 Subcontractual'!F22&lt;&gt;$BO$4), "Row "&amp;'6 Subcontractual'!A22&amp;", Fundability status; ","")</f>
        <v/>
      </c>
      <c r="P30" s="151"/>
      <c r="Q30" s="150"/>
      <c r="R30" s="179" t="str">
        <f>IF(AND($D$2=1,'6 Subcontractual'!B22&lt;&gt;"",'6 Subcontractual'!G22=0), "Row "&amp;'6 Subcontractual'!A22&amp;"; ","")</f>
        <v/>
      </c>
      <c r="S30" s="151"/>
      <c r="T30" s="150"/>
      <c r="U30" s="169" t="str">
        <f>IF(AND($E$2=1,TRUNC('6 Subcontractual'!G22)&lt;&gt;'6 Subcontractual'!G22),"Row "&amp;'6 Subcontractual'!A22&amp;", "&amp;'6 Subcontractual'!$G$8&amp;"; ","")</f>
        <v/>
      </c>
      <c r="V30" s="170" t="str">
        <f>IF(AND($E$2=1,TRUNC('6 Subcontractual'!H22)&lt;&gt;'6 Subcontractual'!H22),"Row "&amp;'6 Subcontractual'!A22&amp;", "&amp;'6 Subcontractual'!$H$8&amp;"; ","")</f>
        <v/>
      </c>
      <c r="W30" s="151"/>
      <c r="X30" s="150"/>
      <c r="Y30" s="179" t="str">
        <f>IF(AND($F$2=1,'6 Subcontractual'!G22&lt;0),"Row "&amp;'6 Subcontractual'!A22&amp;", "&amp;'6 Subcontractual'!$G$8&amp;"; ","")</f>
        <v/>
      </c>
      <c r="Z30" s="170" t="str">
        <f>IF(AND($F$2=1,'6 Subcontractual'!H22&lt;0),"Row "&amp;'6 Subcontractual'!A22&amp;", "&amp;'6 Subcontractual'!$H$8&amp;"; ","")</f>
        <v/>
      </c>
      <c r="AA30" s="151"/>
      <c r="AB30" s="150"/>
      <c r="AC30" s="169" t="s">
        <v>72</v>
      </c>
      <c r="AD30" s="187" t="s">
        <v>376</v>
      </c>
      <c r="AE30" s="124" t="s">
        <v>155</v>
      </c>
      <c r="AF30" s="124">
        <f>SUMIFS('6 Subcontractual'!$G$14:$G$133,'6 Subcontractual'!$D$14:$D$133,AC30,'6 Subcontractual'!$E$14:$E$133,AD30,'6 Subcontractual'!$F$14:$F$133,AE30)</f>
        <v>0</v>
      </c>
      <c r="AG30" s="181">
        <f>SUM('1 Full-time'!F66,'1 Full-time'!I66,'1 Full-time'!F71,'1 Full-time'!I71)+SUM('2 Sandwich'!F16,'2 Sandwich'!I16)</f>
        <v>0</v>
      </c>
      <c r="AH30" s="181" t="str">
        <f t="shared" si="1"/>
        <v/>
      </c>
      <c r="AI30" s="182" t="str">
        <f>'6 Subcontractual'!D22&amp;", "&amp;'6 Subcontractual'!E22&amp;", "&amp;'6 Subcontractual'!F22&amp;"; "</f>
        <v xml:space="preserve">, , ; </v>
      </c>
      <c r="AJ30" s="181" t="str">
        <f t="shared" si="2"/>
        <v/>
      </c>
      <c r="AK30" s="183" t="str">
        <f>IF(AJ30=1,"Row "&amp;'6 Subcontractual'!A22&amp;"; ","")</f>
        <v/>
      </c>
      <c r="AL30" s="176"/>
      <c r="AM30" s="177"/>
      <c r="AN30" s="124">
        <f>SUMIFS('6 Subcontractual'!$H$14:$H$133,'6 Subcontractual'!$D$14:$D$133,AC30,'6 Subcontractual'!$E$14:$E$133,AD30,'6 Subcontractual'!$F$14:$F$133,AE30)</f>
        <v>0</v>
      </c>
      <c r="AO30" s="181">
        <f>SUM('5 Planning'!R19:R20)</f>
        <v>0</v>
      </c>
      <c r="AP30" s="184" t="str">
        <f t="shared" si="3"/>
        <v/>
      </c>
      <c r="AQ30" s="182" t="str">
        <f>'6 Subcontractual'!D22&amp;", "&amp;'6 Subcontractual'!E22&amp;", "&amp;'6 Subcontractual'!F22&amp;"; "</f>
        <v xml:space="preserve">, , ; </v>
      </c>
      <c r="AR30" s="181" t="str">
        <f t="shared" si="4"/>
        <v/>
      </c>
      <c r="AS30" s="183" t="str">
        <f>IF(AR30=1,"Row "&amp;'6 Subcontractual'!A22&amp;"; ","")</f>
        <v/>
      </c>
      <c r="AT30" s="176"/>
      <c r="AU30" s="178"/>
      <c r="AV30" s="179" t="str">
        <f>IF(AND($I$2=1,'6 Subcontractual'!H22&gt;'6 Subcontractual'!G22),"Row "&amp;'6 Subcontractual'!A22&amp;"; ","")</f>
        <v/>
      </c>
      <c r="AW30" s="151"/>
      <c r="AX30" s="150"/>
      <c r="AY30" s="169">
        <f>IF(AND($J$2=1,'6 Subcontractual'!B22="",'6 Subcontractual'!D22="",'6 Subcontractual'!E22="",'6 Subcontractual'!F22="",OR('6 Subcontractual'!G22="",'6 Subcontractual'!G22=0),OR('6 Subcontractual'!H22="",'6 Subcontractual'!H22=0)),0,1)</f>
        <v>0</v>
      </c>
      <c r="AZ30" s="124">
        <f>IF(AND(AY30=0,SUM(AY31:$AY$141)&gt;0),1,0)</f>
        <v>0</v>
      </c>
      <c r="BA30" s="170" t="str">
        <f>IF(AZ30=1,"Row "&amp;'6 Subcontractual'!A22&amp;"; ","")</f>
        <v/>
      </c>
      <c r="BB30" s="151"/>
      <c r="BC30" s="150"/>
      <c r="BD30" s="179" t="str">
        <f>IF(AND($K$2=1,'6 Subcontractual'!E22='6 Checks'!$BE$6,'6 Subcontractual'!F22='6 Checks'!$BO$2,OR('6 Subcontractual'!G22&gt;0,'6 Subcontractual'!H22&gt;0)),"Row "&amp;'6 Subcontractual'!A22&amp;"; ","")</f>
        <v/>
      </c>
      <c r="BE30" s="151"/>
      <c r="BF30" s="150"/>
      <c r="BG30" s="179" t="str">
        <f>IF(AND($L$2=1,OR('6 Subcontractual'!B22=$BA$2,'6 Subcontractual'!B22=$BA$3,'6 Subcontractual'!B22=$BA$4),'6 Subcontractual'!J22=""),"Row "&amp;'6 Subcontractual'!A22&amp;"; ","")</f>
        <v/>
      </c>
      <c r="BH30" s="124"/>
      <c r="BI30" s="150"/>
      <c r="BJ30" s="179" t="str">
        <f>IF(AND($M$2=1,'6 Subcontractual'!B22&lt;&gt;"",'6 Subcontractual'!B22&lt;&gt;$BA$2,'6 Subcontractual'!B22&lt;&gt;$BA$3,'6 Subcontractual'!B22&lt;&gt;$BA$4,'6 Subcontractual'!J22&lt;&gt;""),"Row "&amp;'6 Subcontractual'!A22&amp;"; ","")</f>
        <v/>
      </c>
      <c r="BK30" s="151"/>
      <c r="BL30" s="124"/>
      <c r="BM30" s="179" t="str">
        <f>IF('6 Subcontractual'!B22&lt;&gt;"",IF(ISNA(VLOOKUP('6 Subcontractual'!B22,BQ:BR,2,FALSE))=FALSE,VLOOKUP('6 Subcontractual'!B22,BQ:BR,2,FALSE),"O"),"")</f>
        <v/>
      </c>
      <c r="BN30" s="124"/>
      <c r="BO30" s="124"/>
      <c r="BP30" s="124"/>
      <c r="BQ30" s="135">
        <v>10000961</v>
      </c>
      <c r="BR30" s="121" t="s">
        <v>181</v>
      </c>
      <c r="BS30" s="152"/>
      <c r="BT30" s="153"/>
    </row>
    <row r="31" spans="1:72" x14ac:dyDescent="0.2">
      <c r="A31" s="124"/>
      <c r="B31" s="124"/>
      <c r="C31" s="124"/>
      <c r="D31" s="146"/>
      <c r="E31" s="179" t="str">
        <f>IF(AND($D$7=1,OR('6 Subcontractual'!B23=$BA$2,'6 Subcontractual'!B23=$BA$3,'6 Subcontractual'!B23=$BA$4),'6 Subcontractual'!J23&lt;&gt;""),"Row "&amp;'6 Subcontractual'!A23&amp;"; ","")</f>
        <v/>
      </c>
      <c r="F31" s="148"/>
      <c r="G31" s="124">
        <v>10</v>
      </c>
      <c r="H31" s="149"/>
      <c r="I31" s="169" t="str">
        <f>IF(AND($B$2=1,'6 Subcontractual'!C23=$BD$9),"Row "&amp;'6 Subcontractual'!A23&amp;"; ","")</f>
        <v/>
      </c>
      <c r="J31" s="179" t="str">
        <f>IF(AND($B$2=1,'6 Subcontractual'!B23="",OR('6 Subcontractual'!D23&lt;&gt;"",'6 Subcontractual'!E23&lt;&gt;"",'6 Subcontractual'!F23&lt;&gt;"",'6 Subcontractual'!G23&lt;&gt;0,'6 Subcontractual'!H23&lt;&gt;0,'6 Subcontractual'!J23&lt;&gt;"")),"Row "&amp;'6 Subcontractual'!A23&amp;"; ","")</f>
        <v/>
      </c>
      <c r="K31" s="124"/>
      <c r="L31" s="150"/>
      <c r="M31" s="169" t="str">
        <f>IF(AND($C$2=1,'6 Subcontractual'!B23&lt;&gt;"",'6 Subcontractual'!D23&lt;&gt;$BD$2,'6 Subcontractual'!D23&lt;&gt;$BD$3), "Row "&amp;'6 Subcontractual'!A23&amp;", Mode; ","")</f>
        <v/>
      </c>
      <c r="N31" s="124" t="str">
        <f>IF(AND($C$2=1,'6 Subcontractual'!B23&lt;&gt;"",'6 Subcontractual'!E23&lt;&gt;$BE$2,'6 Subcontractual'!E23&lt;&gt;$BE$3,'6 Subcontractual'!E23&lt;&gt;$BE$4,'6 Subcontractual'!E23&lt;&gt;$BE$5,'6 Subcontractual'!E23&lt;&gt;$BE$6), "Row "&amp;'6 Subcontractual'!A23&amp;", Level; ","")</f>
        <v/>
      </c>
      <c r="O31" s="170" t="str">
        <f>IF(AND($C$2=1,'6 Subcontractual'!B23&lt;&gt;"",'6 Subcontractual'!F23&lt;&gt;$BO$2,'6 Subcontractual'!F23&lt;&gt;$BO$3,'6 Subcontractual'!F23&lt;&gt;$BO$4), "Row "&amp;'6 Subcontractual'!A23&amp;", Fundability status; ","")</f>
        <v/>
      </c>
      <c r="P31" s="151"/>
      <c r="Q31" s="150"/>
      <c r="R31" s="179" t="str">
        <f>IF(AND($D$2=1,'6 Subcontractual'!B23&lt;&gt;"",'6 Subcontractual'!G23=0), "Row "&amp;'6 Subcontractual'!A23&amp;"; ","")</f>
        <v/>
      </c>
      <c r="S31" s="151"/>
      <c r="T31" s="150"/>
      <c r="U31" s="169" t="str">
        <f>IF(AND($E$2=1,TRUNC('6 Subcontractual'!G23)&lt;&gt;'6 Subcontractual'!G23),"Row "&amp;'6 Subcontractual'!A23&amp;", "&amp;'6 Subcontractual'!$G$8&amp;"; ","")</f>
        <v/>
      </c>
      <c r="V31" s="170" t="str">
        <f>IF(AND($E$2=1,TRUNC('6 Subcontractual'!H23)&lt;&gt;'6 Subcontractual'!H23),"Row "&amp;'6 Subcontractual'!A23&amp;", "&amp;'6 Subcontractual'!$H$8&amp;"; ","")</f>
        <v/>
      </c>
      <c r="W31" s="151"/>
      <c r="X31" s="150"/>
      <c r="Y31" s="179" t="str">
        <f>IF(AND($F$2=1,'6 Subcontractual'!G23&lt;0),"Row "&amp;'6 Subcontractual'!A23&amp;", "&amp;'6 Subcontractual'!$G$8&amp;"; ","")</f>
        <v/>
      </c>
      <c r="Z31" s="170" t="str">
        <f>IF(AND($F$2=1,'6 Subcontractual'!H23&lt;0),"Row "&amp;'6 Subcontractual'!A23&amp;", "&amp;'6 Subcontractual'!$H$8&amp;"; ","")</f>
        <v/>
      </c>
      <c r="AA31" s="151"/>
      <c r="AB31" s="150"/>
      <c r="AC31" s="180" t="s">
        <v>72</v>
      </c>
      <c r="AD31" s="147" t="s">
        <v>17</v>
      </c>
      <c r="AE31" s="124" t="s">
        <v>379</v>
      </c>
      <c r="AF31" s="124">
        <f>SUMIFS('6 Subcontractual'!$G$14:$G$133,'6 Subcontractual'!$D$14:$D$133,AC31,'6 Subcontractual'!$E$14:$E$133,AD31,'6 Subcontractual'!$F$14:$F$133,AE31)</f>
        <v>0</v>
      </c>
      <c r="AG31" s="181">
        <f>SUM('1 Full-time'!D67,'1 Full-time'!G67,'1 Full-time'!D72,'1 Full-time'!G72)+SUM('2 Sandwich'!D17,'2 Sandwich'!G17)</f>
        <v>0</v>
      </c>
      <c r="AH31" s="181" t="str">
        <f t="shared" si="1"/>
        <v/>
      </c>
      <c r="AI31" s="182" t="str">
        <f>'6 Subcontractual'!D23&amp;", "&amp;'6 Subcontractual'!E23&amp;", "&amp;'6 Subcontractual'!F23&amp;"; "</f>
        <v xml:space="preserve">, , ; </v>
      </c>
      <c r="AJ31" s="181" t="str">
        <f t="shared" si="2"/>
        <v/>
      </c>
      <c r="AK31" s="183" t="str">
        <f>IF(AJ31=1,"Row "&amp;'6 Subcontractual'!A23&amp;"; ","")</f>
        <v/>
      </c>
      <c r="AL31" s="176"/>
      <c r="AM31" s="177"/>
      <c r="AN31" s="124">
        <f>SUMIFS('6 Subcontractual'!$H$14:$H$133,'6 Subcontractual'!$D$14:$D$133,AC31,'6 Subcontractual'!$E$14:$E$133,AD31,'6 Subcontractual'!$F$14:$F$133,AE31)</f>
        <v>0</v>
      </c>
      <c r="AO31" s="181">
        <f>SUM('5 Planning'!N21:O22)</f>
        <v>0</v>
      </c>
      <c r="AP31" s="184" t="str">
        <f t="shared" si="3"/>
        <v/>
      </c>
      <c r="AQ31" s="182" t="str">
        <f>'6 Subcontractual'!D23&amp;", "&amp;'6 Subcontractual'!E23&amp;", "&amp;'6 Subcontractual'!F23&amp;"; "</f>
        <v xml:space="preserve">, , ; </v>
      </c>
      <c r="AR31" s="181" t="str">
        <f t="shared" si="4"/>
        <v/>
      </c>
      <c r="AS31" s="183" t="str">
        <f>IF(AR31=1,"Row "&amp;'6 Subcontractual'!A23&amp;"; ","")</f>
        <v/>
      </c>
      <c r="AT31" s="176"/>
      <c r="AU31" s="178"/>
      <c r="AV31" s="179" t="str">
        <f>IF(AND($I$2=1,'6 Subcontractual'!H23&gt;'6 Subcontractual'!G23),"Row "&amp;'6 Subcontractual'!A23&amp;"; ","")</f>
        <v/>
      </c>
      <c r="AW31" s="151"/>
      <c r="AX31" s="150"/>
      <c r="AY31" s="169">
        <f>IF(AND($J$2=1,'6 Subcontractual'!B23="",'6 Subcontractual'!D23="",'6 Subcontractual'!E23="",'6 Subcontractual'!F23="",OR('6 Subcontractual'!G23="",'6 Subcontractual'!G23=0),OR('6 Subcontractual'!H23="",'6 Subcontractual'!H23=0)),0,1)</f>
        <v>0</v>
      </c>
      <c r="AZ31" s="124">
        <f>IF(AND(AY31=0,SUM(AY32:$AY$141)&gt;0),1,0)</f>
        <v>0</v>
      </c>
      <c r="BA31" s="170" t="str">
        <f>IF(AZ31=1,"Row "&amp;'6 Subcontractual'!A23&amp;"; ","")</f>
        <v/>
      </c>
      <c r="BB31" s="151"/>
      <c r="BC31" s="150"/>
      <c r="BD31" s="179" t="str">
        <f>IF(AND($K$2=1,'6 Subcontractual'!E23='6 Checks'!$BE$6,'6 Subcontractual'!F23='6 Checks'!$BO$2,OR('6 Subcontractual'!G23&gt;0,'6 Subcontractual'!H23&gt;0)),"Row "&amp;'6 Subcontractual'!A23&amp;"; ","")</f>
        <v/>
      </c>
      <c r="BE31" s="151"/>
      <c r="BF31" s="150"/>
      <c r="BG31" s="179" t="str">
        <f>IF(AND($L$2=1,OR('6 Subcontractual'!B23=$BA$2,'6 Subcontractual'!B23=$BA$3,'6 Subcontractual'!B23=$BA$4),'6 Subcontractual'!J23=""),"Row "&amp;'6 Subcontractual'!A23&amp;"; ","")</f>
        <v/>
      </c>
      <c r="BH31" s="124"/>
      <c r="BI31" s="150"/>
      <c r="BJ31" s="179" t="str">
        <f>IF(AND($M$2=1,'6 Subcontractual'!B23&lt;&gt;"",'6 Subcontractual'!B23&lt;&gt;$BA$2,'6 Subcontractual'!B23&lt;&gt;$BA$3,'6 Subcontractual'!B23&lt;&gt;$BA$4,'6 Subcontractual'!J23&lt;&gt;""),"Row "&amp;'6 Subcontractual'!A23&amp;"; ","")</f>
        <v/>
      </c>
      <c r="BK31" s="151"/>
      <c r="BL31" s="124"/>
      <c r="BM31" s="179" t="str">
        <f>IF('6 Subcontractual'!B23&lt;&gt;"",IF(ISNA(VLOOKUP('6 Subcontractual'!B23,BQ:BR,2,FALSE))=FALSE,VLOOKUP('6 Subcontractual'!B23,BQ:BR,2,FALSE),"O"),"")</f>
        <v/>
      </c>
      <c r="BN31" s="124"/>
      <c r="BO31" s="124"/>
      <c r="BP31" s="124"/>
      <c r="BQ31" s="135">
        <v>10000975</v>
      </c>
      <c r="BR31" s="121" t="s">
        <v>181</v>
      </c>
      <c r="BS31" s="152"/>
      <c r="BT31" s="153"/>
    </row>
    <row r="32" spans="1:72" x14ac:dyDescent="0.2">
      <c r="A32" s="124"/>
      <c r="B32" s="124"/>
      <c r="C32" s="124"/>
      <c r="D32" s="146"/>
      <c r="E32" s="179" t="str">
        <f>IF(AND($D$7=1,OR('6 Subcontractual'!B24=$BA$2,'6 Subcontractual'!B24=$BA$3,'6 Subcontractual'!B24=$BA$4),'6 Subcontractual'!J24&lt;&gt;""),"Row "&amp;'6 Subcontractual'!A24&amp;"; ","")</f>
        <v/>
      </c>
      <c r="F32" s="148"/>
      <c r="G32" s="124">
        <v>11</v>
      </c>
      <c r="H32" s="149"/>
      <c r="I32" s="169" t="str">
        <f>IF(AND($B$2=1,'6 Subcontractual'!C24=$BD$9),"Row "&amp;'6 Subcontractual'!A24&amp;"; ","")</f>
        <v/>
      </c>
      <c r="J32" s="179" t="str">
        <f>IF(AND($B$2=1,'6 Subcontractual'!B24="",OR('6 Subcontractual'!D24&lt;&gt;"",'6 Subcontractual'!E24&lt;&gt;"",'6 Subcontractual'!F24&lt;&gt;"",'6 Subcontractual'!G24&lt;&gt;0,'6 Subcontractual'!H24&lt;&gt;0,'6 Subcontractual'!J24&lt;&gt;"")),"Row "&amp;'6 Subcontractual'!A24&amp;"; ","")</f>
        <v/>
      </c>
      <c r="K32" s="124"/>
      <c r="L32" s="150"/>
      <c r="M32" s="169" t="str">
        <f>IF(AND($C$2=1,'6 Subcontractual'!B24&lt;&gt;"",'6 Subcontractual'!D24&lt;&gt;$BD$2,'6 Subcontractual'!D24&lt;&gt;$BD$3), "Row "&amp;'6 Subcontractual'!A24&amp;", Mode; ","")</f>
        <v/>
      </c>
      <c r="N32" s="124" t="str">
        <f>IF(AND($C$2=1,'6 Subcontractual'!B24&lt;&gt;"",'6 Subcontractual'!E24&lt;&gt;$BE$2,'6 Subcontractual'!E24&lt;&gt;$BE$3,'6 Subcontractual'!E24&lt;&gt;$BE$4,'6 Subcontractual'!E24&lt;&gt;$BE$5,'6 Subcontractual'!E24&lt;&gt;$BE$6), "Row "&amp;'6 Subcontractual'!A24&amp;", Level; ","")</f>
        <v/>
      </c>
      <c r="O32" s="170" t="str">
        <f>IF(AND($C$2=1,'6 Subcontractual'!B24&lt;&gt;"",'6 Subcontractual'!F24&lt;&gt;$BO$2,'6 Subcontractual'!F24&lt;&gt;$BO$3,'6 Subcontractual'!F24&lt;&gt;$BO$4), "Row "&amp;'6 Subcontractual'!A24&amp;", Fundability status; ","")</f>
        <v/>
      </c>
      <c r="P32" s="151"/>
      <c r="Q32" s="150"/>
      <c r="R32" s="179" t="str">
        <f>IF(AND($D$2=1,'6 Subcontractual'!B24&lt;&gt;"",'6 Subcontractual'!G24=0), "Row "&amp;'6 Subcontractual'!A24&amp;"; ","")</f>
        <v/>
      </c>
      <c r="S32" s="151"/>
      <c r="T32" s="150"/>
      <c r="U32" s="169" t="str">
        <f>IF(AND($E$2=1,TRUNC('6 Subcontractual'!G24)&lt;&gt;'6 Subcontractual'!G24),"Row "&amp;'6 Subcontractual'!A24&amp;", "&amp;'6 Subcontractual'!$G$8&amp;"; ","")</f>
        <v/>
      </c>
      <c r="V32" s="170" t="str">
        <f>IF(AND($E$2=1,TRUNC('6 Subcontractual'!H24)&lt;&gt;'6 Subcontractual'!H24),"Row "&amp;'6 Subcontractual'!A24&amp;", "&amp;'6 Subcontractual'!$H$8&amp;"; ","")</f>
        <v/>
      </c>
      <c r="W32" s="151"/>
      <c r="X32" s="150"/>
      <c r="Y32" s="179" t="str">
        <f>IF(AND($F$2=1,'6 Subcontractual'!G24&lt;0),"Row "&amp;'6 Subcontractual'!A24&amp;", "&amp;'6 Subcontractual'!$G$8&amp;"; ","")</f>
        <v/>
      </c>
      <c r="Z32" s="170" t="str">
        <f>IF(AND($F$2=1,'6 Subcontractual'!H24&lt;0),"Row "&amp;'6 Subcontractual'!A24&amp;", "&amp;'6 Subcontractual'!$H$8&amp;"; ","")</f>
        <v/>
      </c>
      <c r="AA32" s="151"/>
      <c r="AB32" s="150"/>
      <c r="AC32" s="180" t="s">
        <v>72</v>
      </c>
      <c r="AD32" s="147" t="s">
        <v>17</v>
      </c>
      <c r="AE32" s="124" t="s">
        <v>380</v>
      </c>
      <c r="AF32" s="124">
        <f>SUMIFS('6 Subcontractual'!$G$14:$G$133,'6 Subcontractual'!$D$14:$D$133,AC32,'6 Subcontractual'!$E$14:$E$133,AD32,'6 Subcontractual'!$F$14:$F$133,AE32)</f>
        <v>0</v>
      </c>
      <c r="AG32" s="181">
        <f>SUM('1 Full-time'!E67,'1 Full-time'!H67,'1 Full-time'!E72,'1 Full-time'!H72)+SUM('2 Sandwich'!E17,'2 Sandwich'!H17)</f>
        <v>0</v>
      </c>
      <c r="AH32" s="181" t="str">
        <f t="shared" si="1"/>
        <v/>
      </c>
      <c r="AI32" s="182" t="str">
        <f>'6 Subcontractual'!D24&amp;", "&amp;'6 Subcontractual'!E24&amp;", "&amp;'6 Subcontractual'!F24&amp;"; "</f>
        <v xml:space="preserve">, , ; </v>
      </c>
      <c r="AJ32" s="181" t="str">
        <f t="shared" si="2"/>
        <v/>
      </c>
      <c r="AK32" s="183" t="str">
        <f>IF(AJ32=1,"Row "&amp;'6 Subcontractual'!A24&amp;"; ","")</f>
        <v/>
      </c>
      <c r="AL32" s="176"/>
      <c r="AM32" s="177"/>
      <c r="AN32" s="124">
        <f>SUMIFS('6 Subcontractual'!$H$14:$H$133,'6 Subcontractual'!$D$14:$D$133,AC32,'6 Subcontractual'!$E$14:$E$133,AD32,'6 Subcontractual'!$F$14:$F$133,AE32)</f>
        <v>0</v>
      </c>
      <c r="AO32" s="181">
        <f>SUM('5 Planning'!P21:Q22)</f>
        <v>0</v>
      </c>
      <c r="AP32" s="184" t="str">
        <f t="shared" si="3"/>
        <v/>
      </c>
      <c r="AQ32" s="182" t="str">
        <f>'6 Subcontractual'!D24&amp;", "&amp;'6 Subcontractual'!E24&amp;", "&amp;'6 Subcontractual'!F24&amp;"; "</f>
        <v xml:space="preserve">, , ; </v>
      </c>
      <c r="AR32" s="181" t="str">
        <f t="shared" si="4"/>
        <v/>
      </c>
      <c r="AS32" s="183" t="str">
        <f>IF(AR32=1,"Row "&amp;'6 Subcontractual'!A24&amp;"; ","")</f>
        <v/>
      </c>
      <c r="AT32" s="176"/>
      <c r="AU32" s="178"/>
      <c r="AV32" s="179" t="str">
        <f>IF(AND($I$2=1,'6 Subcontractual'!H24&gt;'6 Subcontractual'!G24),"Row "&amp;'6 Subcontractual'!A24&amp;"; ","")</f>
        <v/>
      </c>
      <c r="AW32" s="151"/>
      <c r="AX32" s="150"/>
      <c r="AY32" s="169">
        <f>IF(AND($J$2=1,'6 Subcontractual'!B24="",'6 Subcontractual'!D24="",'6 Subcontractual'!E24="",'6 Subcontractual'!F24="",OR('6 Subcontractual'!G24="",'6 Subcontractual'!G24=0),OR('6 Subcontractual'!H24="",'6 Subcontractual'!H24=0)),0,1)</f>
        <v>0</v>
      </c>
      <c r="AZ32" s="124">
        <f>IF(AND(AY32=0,SUM(AY33:$AY$141)&gt;0),1,0)</f>
        <v>0</v>
      </c>
      <c r="BA32" s="170" t="str">
        <f>IF(AZ32=1,"Row "&amp;'6 Subcontractual'!A24&amp;"; ","")</f>
        <v/>
      </c>
      <c r="BB32" s="151"/>
      <c r="BC32" s="150"/>
      <c r="BD32" s="179" t="str">
        <f>IF(AND($K$2=1,'6 Subcontractual'!E24='6 Checks'!$BE$6,'6 Subcontractual'!F24='6 Checks'!$BO$2,OR('6 Subcontractual'!G24&gt;0,'6 Subcontractual'!H24&gt;0)),"Row "&amp;'6 Subcontractual'!A24&amp;"; ","")</f>
        <v/>
      </c>
      <c r="BE32" s="151"/>
      <c r="BF32" s="150"/>
      <c r="BG32" s="179" t="str">
        <f>IF(AND($L$2=1,OR('6 Subcontractual'!B24=$BA$2,'6 Subcontractual'!B24=$BA$3,'6 Subcontractual'!B24=$BA$4),'6 Subcontractual'!J24=""),"Row "&amp;'6 Subcontractual'!A24&amp;"; ","")</f>
        <v/>
      </c>
      <c r="BH32" s="124"/>
      <c r="BI32" s="150"/>
      <c r="BJ32" s="179" t="str">
        <f>IF(AND($M$2=1,'6 Subcontractual'!B24&lt;&gt;"",'6 Subcontractual'!B24&lt;&gt;$BA$2,'6 Subcontractual'!B24&lt;&gt;$BA$3,'6 Subcontractual'!B24&lt;&gt;$BA$4,'6 Subcontractual'!J24&lt;&gt;""),"Row "&amp;'6 Subcontractual'!A24&amp;"; ","")</f>
        <v/>
      </c>
      <c r="BK32" s="151"/>
      <c r="BL32" s="124"/>
      <c r="BM32" s="179" t="str">
        <f>IF('6 Subcontractual'!B24&lt;&gt;"",IF(ISNA(VLOOKUP('6 Subcontractual'!B24,BQ:BR,2,FALSE))=FALSE,VLOOKUP('6 Subcontractual'!B24,BQ:BR,2,FALSE),"O"),"")</f>
        <v/>
      </c>
      <c r="BN32" s="124"/>
      <c r="BO32" s="124"/>
      <c r="BP32" s="124"/>
      <c r="BQ32" s="135">
        <v>10007788</v>
      </c>
      <c r="BR32" s="121" t="s">
        <v>181</v>
      </c>
      <c r="BS32" s="152"/>
      <c r="BT32" s="153"/>
    </row>
    <row r="33" spans="1:72" x14ac:dyDescent="0.2">
      <c r="A33" s="124"/>
      <c r="B33" s="124"/>
      <c r="C33" s="124"/>
      <c r="D33" s="146"/>
      <c r="E33" s="179" t="str">
        <f>IF(AND($D$7=1,OR('6 Subcontractual'!B25=$BA$2,'6 Subcontractual'!B25=$BA$3,'6 Subcontractual'!B25=$BA$4),'6 Subcontractual'!J25&lt;&gt;""),"Row "&amp;'6 Subcontractual'!A25&amp;"; ","")</f>
        <v/>
      </c>
      <c r="F33" s="148"/>
      <c r="G33" s="124">
        <v>12</v>
      </c>
      <c r="H33" s="149"/>
      <c r="I33" s="169" t="str">
        <f>IF(AND($B$2=1,'6 Subcontractual'!C25=$BD$9),"Row "&amp;'6 Subcontractual'!A25&amp;"; ","")</f>
        <v/>
      </c>
      <c r="J33" s="179" t="str">
        <f>IF(AND($B$2=1,'6 Subcontractual'!B25="",OR('6 Subcontractual'!D25&lt;&gt;"",'6 Subcontractual'!E25&lt;&gt;"",'6 Subcontractual'!F25&lt;&gt;"",'6 Subcontractual'!G25&lt;&gt;0,'6 Subcontractual'!H25&lt;&gt;0,'6 Subcontractual'!J25&lt;&gt;"")),"Row "&amp;'6 Subcontractual'!A25&amp;"; ","")</f>
        <v/>
      </c>
      <c r="K33" s="124"/>
      <c r="L33" s="150"/>
      <c r="M33" s="169" t="str">
        <f>IF(AND($C$2=1,'6 Subcontractual'!B25&lt;&gt;"",'6 Subcontractual'!D25&lt;&gt;$BD$2,'6 Subcontractual'!D25&lt;&gt;$BD$3), "Row "&amp;'6 Subcontractual'!A25&amp;", Mode; ","")</f>
        <v/>
      </c>
      <c r="N33" s="124" t="str">
        <f>IF(AND($C$2=1,'6 Subcontractual'!B25&lt;&gt;"",'6 Subcontractual'!E25&lt;&gt;$BE$2,'6 Subcontractual'!E25&lt;&gt;$BE$3,'6 Subcontractual'!E25&lt;&gt;$BE$4,'6 Subcontractual'!E25&lt;&gt;$BE$5,'6 Subcontractual'!E25&lt;&gt;$BE$6), "Row "&amp;'6 Subcontractual'!A25&amp;", Level; ","")</f>
        <v/>
      </c>
      <c r="O33" s="170" t="str">
        <f>IF(AND($C$2=1,'6 Subcontractual'!B25&lt;&gt;"",'6 Subcontractual'!F25&lt;&gt;$BO$2,'6 Subcontractual'!F25&lt;&gt;$BO$3,'6 Subcontractual'!F25&lt;&gt;$BO$4), "Row "&amp;'6 Subcontractual'!A25&amp;", Fundability status; ","")</f>
        <v/>
      </c>
      <c r="P33" s="151"/>
      <c r="Q33" s="150"/>
      <c r="R33" s="179" t="str">
        <f>IF(AND($D$2=1,'6 Subcontractual'!B25&lt;&gt;"",'6 Subcontractual'!G25=0), "Row "&amp;'6 Subcontractual'!A25&amp;"; ","")</f>
        <v/>
      </c>
      <c r="S33" s="151"/>
      <c r="T33" s="150"/>
      <c r="U33" s="169" t="str">
        <f>IF(AND($E$2=1,TRUNC('6 Subcontractual'!G25)&lt;&gt;'6 Subcontractual'!G25),"Row "&amp;'6 Subcontractual'!A25&amp;", "&amp;'6 Subcontractual'!$G$8&amp;"; ","")</f>
        <v/>
      </c>
      <c r="V33" s="170" t="str">
        <f>IF(AND($E$2=1,TRUNC('6 Subcontractual'!H25)&lt;&gt;'6 Subcontractual'!H25),"Row "&amp;'6 Subcontractual'!A25&amp;", "&amp;'6 Subcontractual'!$H$8&amp;"; ","")</f>
        <v/>
      </c>
      <c r="W33" s="151"/>
      <c r="X33" s="150"/>
      <c r="Y33" s="179" t="str">
        <f>IF(AND($F$2=1,'6 Subcontractual'!G25&lt;0),"Row "&amp;'6 Subcontractual'!A25&amp;", "&amp;'6 Subcontractual'!$G$8&amp;"; ","")</f>
        <v/>
      </c>
      <c r="Z33" s="170" t="str">
        <f>IF(AND($F$2=1,'6 Subcontractual'!H25&lt;0),"Row "&amp;'6 Subcontractual'!A25&amp;", "&amp;'6 Subcontractual'!$H$8&amp;"; ","")</f>
        <v/>
      </c>
      <c r="AA33" s="151"/>
      <c r="AB33" s="150"/>
      <c r="AC33" s="180" t="s">
        <v>72</v>
      </c>
      <c r="AD33" s="147" t="s">
        <v>17</v>
      </c>
      <c r="AE33" s="124" t="s">
        <v>155</v>
      </c>
      <c r="AF33" s="124">
        <f>SUMIFS('6 Subcontractual'!$G$14:$G$133,'6 Subcontractual'!$D$14:$D$133,AC33,'6 Subcontractual'!$E$14:$E$133,AD33,'6 Subcontractual'!$F$14:$F$133,AE33)</f>
        <v>0</v>
      </c>
      <c r="AG33" s="181">
        <f>SUM('1 Full-time'!F67,'1 Full-time'!I67,'1 Full-time'!F72,'1 Full-time'!I72)+SUM('2 Sandwich'!F17,'2 Sandwich'!I17)</f>
        <v>0</v>
      </c>
      <c r="AH33" s="181" t="str">
        <f t="shared" si="1"/>
        <v/>
      </c>
      <c r="AI33" s="182" t="str">
        <f>'6 Subcontractual'!D25&amp;", "&amp;'6 Subcontractual'!E25&amp;", "&amp;'6 Subcontractual'!F25&amp;"; "</f>
        <v xml:space="preserve">, , ; </v>
      </c>
      <c r="AJ33" s="181" t="str">
        <f t="shared" si="2"/>
        <v/>
      </c>
      <c r="AK33" s="183" t="str">
        <f>IF(AJ33=1,"Row "&amp;'6 Subcontractual'!A25&amp;"; ","")</f>
        <v/>
      </c>
      <c r="AL33" s="176"/>
      <c r="AM33" s="177"/>
      <c r="AN33" s="124">
        <f>SUMIFS('6 Subcontractual'!$H$14:$H$133,'6 Subcontractual'!$D$14:$D$133,AC33,'6 Subcontractual'!$E$14:$E$133,AD33,'6 Subcontractual'!$F$14:$F$133,AE33)</f>
        <v>0</v>
      </c>
      <c r="AO33" s="181">
        <f>SUM('5 Planning'!R21:R22)</f>
        <v>0</v>
      </c>
      <c r="AP33" s="184" t="str">
        <f t="shared" si="3"/>
        <v/>
      </c>
      <c r="AQ33" s="182" t="str">
        <f>'6 Subcontractual'!D25&amp;", "&amp;'6 Subcontractual'!E25&amp;", "&amp;'6 Subcontractual'!F25&amp;"; "</f>
        <v xml:space="preserve">, , ; </v>
      </c>
      <c r="AR33" s="181" t="str">
        <f t="shared" si="4"/>
        <v/>
      </c>
      <c r="AS33" s="183" t="str">
        <f>IF(AR33=1,"Row "&amp;'6 Subcontractual'!A25&amp;"; ","")</f>
        <v/>
      </c>
      <c r="AT33" s="176"/>
      <c r="AU33" s="188"/>
      <c r="AV33" s="179" t="str">
        <f>IF(AND($I$2=1,'6 Subcontractual'!H25&gt;'6 Subcontractual'!G25),"Row "&amp;'6 Subcontractual'!A25&amp;"; ","")</f>
        <v/>
      </c>
      <c r="AW33" s="151"/>
      <c r="AX33" s="150"/>
      <c r="AY33" s="169">
        <f>IF(AND($J$2=1,'6 Subcontractual'!B25="",'6 Subcontractual'!D25="",'6 Subcontractual'!E25="",'6 Subcontractual'!F25="",OR('6 Subcontractual'!G25="",'6 Subcontractual'!G25=0),OR('6 Subcontractual'!H25="",'6 Subcontractual'!H25=0)),0,1)</f>
        <v>0</v>
      </c>
      <c r="AZ33" s="124">
        <f>IF(AND(AY33=0,SUM(AY34:$AY$141)&gt;0),1,0)</f>
        <v>0</v>
      </c>
      <c r="BA33" s="170" t="str">
        <f>IF(AZ33=1,"Row "&amp;'6 Subcontractual'!A25&amp;"; ","")</f>
        <v/>
      </c>
      <c r="BB33" s="151"/>
      <c r="BC33" s="150"/>
      <c r="BD33" s="179" t="str">
        <f>IF(AND($K$2=1,'6 Subcontractual'!E25='6 Checks'!$BE$6,'6 Subcontractual'!F25='6 Checks'!$BO$2,OR('6 Subcontractual'!G25&gt;0,'6 Subcontractual'!H25&gt;0)),"Row "&amp;'6 Subcontractual'!A25&amp;"; ","")</f>
        <v/>
      </c>
      <c r="BE33" s="151"/>
      <c r="BF33" s="150"/>
      <c r="BG33" s="179" t="str">
        <f>IF(AND($L$2=1,OR('6 Subcontractual'!B25=$BA$2,'6 Subcontractual'!B25=$BA$3,'6 Subcontractual'!B25=$BA$4),'6 Subcontractual'!J25=""),"Row "&amp;'6 Subcontractual'!A25&amp;"; ","")</f>
        <v/>
      </c>
      <c r="BH33" s="124"/>
      <c r="BI33" s="150"/>
      <c r="BJ33" s="179" t="str">
        <f>IF(AND($M$2=1,'6 Subcontractual'!B25&lt;&gt;"",'6 Subcontractual'!B25&lt;&gt;$BA$2,'6 Subcontractual'!B25&lt;&gt;$BA$3,'6 Subcontractual'!B25&lt;&gt;$BA$4,'6 Subcontractual'!J25&lt;&gt;""),"Row "&amp;'6 Subcontractual'!A25&amp;"; ","")</f>
        <v/>
      </c>
      <c r="BK33" s="151"/>
      <c r="BL33" s="124"/>
      <c r="BM33" s="179" t="str">
        <f>IF('6 Subcontractual'!B25&lt;&gt;"",IF(ISNA(VLOOKUP('6 Subcontractual'!B25,BQ:BR,2,FALSE))=FALSE,VLOOKUP('6 Subcontractual'!B25,BQ:BR,2,FALSE),"O"),"")</f>
        <v/>
      </c>
      <c r="BN33" s="124"/>
      <c r="BO33" s="124"/>
      <c r="BP33" s="124"/>
      <c r="BQ33" s="135">
        <v>10001143</v>
      </c>
      <c r="BR33" s="121" t="s">
        <v>181</v>
      </c>
      <c r="BS33" s="152"/>
      <c r="BT33" s="153"/>
    </row>
    <row r="34" spans="1:72" x14ac:dyDescent="0.2">
      <c r="A34" s="124"/>
      <c r="B34" s="124"/>
      <c r="C34" s="124"/>
      <c r="D34" s="146"/>
      <c r="E34" s="179" t="str">
        <f>IF(AND($D$7=1,OR('6 Subcontractual'!B26=$BA$2,'6 Subcontractual'!B26=$BA$3,'6 Subcontractual'!B26=$BA$4),'6 Subcontractual'!J26&lt;&gt;""),"Row "&amp;'6 Subcontractual'!A26&amp;"; ","")</f>
        <v/>
      </c>
      <c r="F34" s="148"/>
      <c r="G34" s="124">
        <v>13</v>
      </c>
      <c r="H34" s="149"/>
      <c r="I34" s="169" t="str">
        <f>IF(AND($B$2=1,'6 Subcontractual'!C26=$BD$9),"Row "&amp;'6 Subcontractual'!A26&amp;"; ","")</f>
        <v/>
      </c>
      <c r="J34" s="179" t="str">
        <f>IF(AND($B$2=1,'6 Subcontractual'!B26="",OR('6 Subcontractual'!D26&lt;&gt;"",'6 Subcontractual'!E26&lt;&gt;"",'6 Subcontractual'!F26&lt;&gt;"",'6 Subcontractual'!G26&lt;&gt;0,'6 Subcontractual'!H26&lt;&gt;0,'6 Subcontractual'!J26&lt;&gt;"")),"Row "&amp;'6 Subcontractual'!A26&amp;"; ","")</f>
        <v/>
      </c>
      <c r="K34" s="124"/>
      <c r="L34" s="150"/>
      <c r="M34" s="169" t="str">
        <f>IF(AND($C$2=1,'6 Subcontractual'!B26&lt;&gt;"",'6 Subcontractual'!D26&lt;&gt;$BD$2,'6 Subcontractual'!D26&lt;&gt;$BD$3), "Row "&amp;'6 Subcontractual'!A26&amp;", Mode; ","")</f>
        <v/>
      </c>
      <c r="N34" s="124" t="str">
        <f>IF(AND($C$2=1,'6 Subcontractual'!B26&lt;&gt;"",'6 Subcontractual'!E26&lt;&gt;$BE$2,'6 Subcontractual'!E26&lt;&gt;$BE$3,'6 Subcontractual'!E26&lt;&gt;$BE$4,'6 Subcontractual'!E26&lt;&gt;$BE$5,'6 Subcontractual'!E26&lt;&gt;$BE$6), "Row "&amp;'6 Subcontractual'!A26&amp;", Level; ","")</f>
        <v/>
      </c>
      <c r="O34" s="170" t="str">
        <f>IF(AND($C$2=1,'6 Subcontractual'!B26&lt;&gt;"",'6 Subcontractual'!F26&lt;&gt;$BO$2,'6 Subcontractual'!F26&lt;&gt;$BO$3,'6 Subcontractual'!F26&lt;&gt;$BO$4), "Row "&amp;'6 Subcontractual'!A26&amp;", Fundability status; ","")</f>
        <v/>
      </c>
      <c r="P34" s="151"/>
      <c r="Q34" s="150"/>
      <c r="R34" s="179" t="str">
        <f>IF(AND($D$2=1,'6 Subcontractual'!B26&lt;&gt;"",'6 Subcontractual'!G26=0), "Row "&amp;'6 Subcontractual'!A26&amp;"; ","")</f>
        <v/>
      </c>
      <c r="S34" s="151"/>
      <c r="T34" s="150"/>
      <c r="U34" s="169" t="str">
        <f>IF(AND($E$2=1,TRUNC('6 Subcontractual'!G26)&lt;&gt;'6 Subcontractual'!G26),"Row "&amp;'6 Subcontractual'!A26&amp;", "&amp;'6 Subcontractual'!$G$8&amp;"; ","")</f>
        <v/>
      </c>
      <c r="V34" s="170" t="str">
        <f>IF(AND($E$2=1,TRUNC('6 Subcontractual'!H26)&lt;&gt;'6 Subcontractual'!H26),"Row "&amp;'6 Subcontractual'!A26&amp;", "&amp;'6 Subcontractual'!$H$8&amp;"; ","")</f>
        <v/>
      </c>
      <c r="W34" s="151"/>
      <c r="X34" s="150"/>
      <c r="Y34" s="179" t="str">
        <f>IF(AND($F$2=1,'6 Subcontractual'!G26&lt;0),"Row "&amp;'6 Subcontractual'!A26&amp;", "&amp;'6 Subcontractual'!$G$8&amp;"; ","")</f>
        <v/>
      </c>
      <c r="Z34" s="170" t="str">
        <f>IF(AND($F$2=1,'6 Subcontractual'!H26&lt;0),"Row "&amp;'6 Subcontractual'!A26&amp;", "&amp;'6 Subcontractual'!$H$8&amp;"; ","")</f>
        <v/>
      </c>
      <c r="AA34" s="151"/>
      <c r="AB34" s="150"/>
      <c r="AC34" s="180" t="s">
        <v>72</v>
      </c>
      <c r="AD34" s="162" t="s">
        <v>18</v>
      </c>
      <c r="AE34" s="124" t="s">
        <v>379</v>
      </c>
      <c r="AF34" s="124">
        <f>SUMIFS('6 Subcontractual'!$G$14:$G$133,'6 Subcontractual'!$D$14:$D$133,AC34,'6 Subcontractual'!$E$14:$E$133,AD34,'6 Subcontractual'!$F$14:$F$133,AE34)</f>
        <v>0</v>
      </c>
      <c r="AG34" s="189"/>
      <c r="AH34" s="189"/>
      <c r="AI34" s="182" t="str">
        <f>'6 Subcontractual'!D26&amp;", "&amp;'6 Subcontractual'!E26&amp;", "&amp;'6 Subcontractual'!F26&amp;"; "</f>
        <v xml:space="preserve">, , ; </v>
      </c>
      <c r="AJ34" s="181" t="str">
        <f t="shared" si="2"/>
        <v/>
      </c>
      <c r="AK34" s="183" t="str">
        <f>IF(AJ34=1,"Row "&amp;'6 Subcontractual'!A26&amp;"; ","")</f>
        <v/>
      </c>
      <c r="AL34" s="176"/>
      <c r="AM34" s="177"/>
      <c r="AN34" s="124">
        <f>SUMIFS('6 Subcontractual'!$H$14:$H$133,'6 Subcontractual'!$D$14:$D$133,AC34,'6 Subcontractual'!$E$14:$E$133,AD34,'6 Subcontractual'!$F$14:$F$133,AE34)</f>
        <v>0</v>
      </c>
      <c r="AO34" s="189"/>
      <c r="AP34" s="189"/>
      <c r="AQ34" s="182" t="str">
        <f>'6 Subcontractual'!D26&amp;", "&amp;'6 Subcontractual'!E26&amp;", "&amp;'6 Subcontractual'!F26&amp;"; "</f>
        <v xml:space="preserve">, , ; </v>
      </c>
      <c r="AR34" s="181" t="str">
        <f t="shared" si="4"/>
        <v/>
      </c>
      <c r="AS34" s="183" t="str">
        <f>IF(AR34=1,"Row "&amp;'6 Subcontractual'!A26&amp;"; ","")</f>
        <v/>
      </c>
      <c r="AT34" s="176"/>
      <c r="AU34" s="190"/>
      <c r="AV34" s="179" t="str">
        <f>IF(AND($I$2=1,'6 Subcontractual'!H26&gt;'6 Subcontractual'!G26),"Row "&amp;'6 Subcontractual'!A26&amp;"; ","")</f>
        <v/>
      </c>
      <c r="AW34" s="151"/>
      <c r="AX34" s="150"/>
      <c r="AY34" s="169">
        <f>IF(AND($J$2=1,'6 Subcontractual'!B26="",'6 Subcontractual'!D26="",'6 Subcontractual'!E26="",'6 Subcontractual'!F26="",OR('6 Subcontractual'!G26="",'6 Subcontractual'!G26=0),OR('6 Subcontractual'!H26="",'6 Subcontractual'!H26=0)),0,1)</f>
        <v>0</v>
      </c>
      <c r="AZ34" s="124">
        <f>IF(AND(AY34=0,SUM(AY35:$AY$141)&gt;0),1,0)</f>
        <v>0</v>
      </c>
      <c r="BA34" s="170" t="str">
        <f>IF(AZ34=1,"Row "&amp;'6 Subcontractual'!A26&amp;"; ","")</f>
        <v/>
      </c>
      <c r="BB34" s="151"/>
      <c r="BC34" s="150"/>
      <c r="BD34" s="179" t="str">
        <f>IF(AND($K$2=1,'6 Subcontractual'!E26='6 Checks'!$BE$6,'6 Subcontractual'!F26='6 Checks'!$BO$2,OR('6 Subcontractual'!G26&gt;0,'6 Subcontractual'!H26&gt;0)),"Row "&amp;'6 Subcontractual'!A26&amp;"; ","")</f>
        <v/>
      </c>
      <c r="BE34" s="151"/>
      <c r="BF34" s="150"/>
      <c r="BG34" s="179" t="str">
        <f>IF(AND($L$2=1,OR('6 Subcontractual'!B26=$BA$2,'6 Subcontractual'!B26=$BA$3,'6 Subcontractual'!B26=$BA$4),'6 Subcontractual'!J26=""),"Row "&amp;'6 Subcontractual'!A26&amp;"; ","")</f>
        <v/>
      </c>
      <c r="BH34" s="124"/>
      <c r="BI34" s="150"/>
      <c r="BJ34" s="179" t="str">
        <f>IF(AND($M$2=1,'6 Subcontractual'!B26&lt;&gt;"",'6 Subcontractual'!B26&lt;&gt;$BA$2,'6 Subcontractual'!B26&lt;&gt;$BA$3,'6 Subcontractual'!B26&lt;&gt;$BA$4,'6 Subcontractual'!J26&lt;&gt;""),"Row "&amp;'6 Subcontractual'!A26&amp;"; ","")</f>
        <v/>
      </c>
      <c r="BK34" s="151"/>
      <c r="BL34" s="124"/>
      <c r="BM34" s="179" t="str">
        <f>IF('6 Subcontractual'!B26&lt;&gt;"",IF(ISNA(VLOOKUP('6 Subcontractual'!B26,BQ:BR,2,FALSE))=FALSE,VLOOKUP('6 Subcontractual'!B26,BQ:BR,2,FALSE),"O"),"")</f>
        <v/>
      </c>
      <c r="BN34" s="124"/>
      <c r="BO34" s="124"/>
      <c r="BP34" s="124"/>
      <c r="BQ34" s="135">
        <v>10007141</v>
      </c>
      <c r="BR34" s="121" t="s">
        <v>181</v>
      </c>
      <c r="BS34" s="152"/>
      <c r="BT34" s="153"/>
    </row>
    <row r="35" spans="1:72" x14ac:dyDescent="0.2">
      <c r="A35" s="191"/>
      <c r="D35" s="146"/>
      <c r="E35" s="179" t="str">
        <f>IF(AND($D$7=1,OR('6 Subcontractual'!B27=$BA$2,'6 Subcontractual'!B27=$BA$3,'6 Subcontractual'!B27=$BA$4),'6 Subcontractual'!J27&lt;&gt;""),"Row "&amp;'6 Subcontractual'!A27&amp;"; ","")</f>
        <v/>
      </c>
      <c r="F35" s="148"/>
      <c r="G35" s="124">
        <v>14</v>
      </c>
      <c r="H35" s="149"/>
      <c r="I35" s="169" t="str">
        <f>IF(AND($B$2=1,'6 Subcontractual'!C27=$BD$9),"Row "&amp;'6 Subcontractual'!A27&amp;"; ","")</f>
        <v/>
      </c>
      <c r="J35" s="179" t="str">
        <f>IF(AND($B$2=1,'6 Subcontractual'!B27="",OR('6 Subcontractual'!D27&lt;&gt;"",'6 Subcontractual'!E27&lt;&gt;"",'6 Subcontractual'!F27&lt;&gt;"",'6 Subcontractual'!G27&lt;&gt;0,'6 Subcontractual'!H27&lt;&gt;0,'6 Subcontractual'!J27&lt;&gt;"")),"Row "&amp;'6 Subcontractual'!A27&amp;"; ","")</f>
        <v/>
      </c>
      <c r="K35" s="124"/>
      <c r="L35" s="150"/>
      <c r="M35" s="169" t="str">
        <f>IF(AND($C$2=1,'6 Subcontractual'!B27&lt;&gt;"",'6 Subcontractual'!D27&lt;&gt;$BD$2,'6 Subcontractual'!D27&lt;&gt;$BD$3), "Row "&amp;'6 Subcontractual'!A27&amp;", Mode; ","")</f>
        <v/>
      </c>
      <c r="N35" s="124" t="str">
        <f>IF(AND($C$2=1,'6 Subcontractual'!B27&lt;&gt;"",'6 Subcontractual'!E27&lt;&gt;$BE$2,'6 Subcontractual'!E27&lt;&gt;$BE$3,'6 Subcontractual'!E27&lt;&gt;$BE$4,'6 Subcontractual'!E27&lt;&gt;$BE$5,'6 Subcontractual'!E27&lt;&gt;$BE$6), "Row "&amp;'6 Subcontractual'!A27&amp;", Level; ","")</f>
        <v/>
      </c>
      <c r="O35" s="170" t="str">
        <f>IF(AND($C$2=1,'6 Subcontractual'!B27&lt;&gt;"",'6 Subcontractual'!F27&lt;&gt;$BO$2,'6 Subcontractual'!F27&lt;&gt;$BO$3,'6 Subcontractual'!F27&lt;&gt;$BO$4), "Row "&amp;'6 Subcontractual'!A27&amp;", Fundability status; ","")</f>
        <v/>
      </c>
      <c r="P35" s="151"/>
      <c r="Q35" s="150"/>
      <c r="R35" s="179" t="str">
        <f>IF(AND($D$2=1,'6 Subcontractual'!B27&lt;&gt;"",'6 Subcontractual'!G27=0), "Row "&amp;'6 Subcontractual'!A27&amp;"; ","")</f>
        <v/>
      </c>
      <c r="S35" s="151"/>
      <c r="T35" s="150"/>
      <c r="U35" s="169" t="str">
        <f>IF(AND($E$2=1,TRUNC('6 Subcontractual'!G27)&lt;&gt;'6 Subcontractual'!G27),"Row "&amp;'6 Subcontractual'!A27&amp;", "&amp;'6 Subcontractual'!$G$8&amp;"; ","")</f>
        <v/>
      </c>
      <c r="V35" s="170" t="str">
        <f>IF(AND($E$2=1,TRUNC('6 Subcontractual'!H27)&lt;&gt;'6 Subcontractual'!H27),"Row "&amp;'6 Subcontractual'!A27&amp;", "&amp;'6 Subcontractual'!$H$8&amp;"; ","")</f>
        <v/>
      </c>
      <c r="W35" s="151"/>
      <c r="X35" s="150"/>
      <c r="Y35" s="179" t="str">
        <f>IF(AND($F$2=1,'6 Subcontractual'!G27&lt;0),"Row "&amp;'6 Subcontractual'!A27&amp;", "&amp;'6 Subcontractual'!$G$8&amp;"; ","")</f>
        <v/>
      </c>
      <c r="Z35" s="170" t="str">
        <f>IF(AND($F$2=1,'6 Subcontractual'!H27&lt;0),"Row "&amp;'6 Subcontractual'!A27&amp;", "&amp;'6 Subcontractual'!$H$8&amp;"; ","")</f>
        <v/>
      </c>
      <c r="AA35" s="151"/>
      <c r="AB35" s="150"/>
      <c r="AC35" s="180" t="s">
        <v>72</v>
      </c>
      <c r="AD35" s="162" t="s">
        <v>18</v>
      </c>
      <c r="AE35" s="124" t="s">
        <v>380</v>
      </c>
      <c r="AF35" s="124">
        <f>SUMIFS('6 Subcontractual'!$G$14:$G$133,'6 Subcontractual'!$D$14:$D$133,AC35,'6 Subcontractual'!$E$14:$E$133,AD35,'6 Subcontractual'!$F$14:$F$133,AE35)</f>
        <v>0</v>
      </c>
      <c r="AG35" s="181">
        <f>SUM('1 Full-time'!E68,'1 Full-time'!H68,'1 Full-time'!E73,'1 Full-time'!H73)</f>
        <v>0</v>
      </c>
      <c r="AH35" s="181" t="str">
        <f t="shared" ref="AH35:AH48" si="5">IF(AND($G$2=1,AF35&gt;AG35),AC35&amp;", "&amp;AD35&amp;", "&amp;AE35&amp;"; ","")</f>
        <v/>
      </c>
      <c r="AI35" s="182" t="str">
        <f>'6 Subcontractual'!D27&amp;", "&amp;'6 Subcontractual'!E27&amp;", "&amp;'6 Subcontractual'!F27&amp;"; "</f>
        <v xml:space="preserve">, , ; </v>
      </c>
      <c r="AJ35" s="181" t="str">
        <f t="shared" si="2"/>
        <v/>
      </c>
      <c r="AK35" s="183" t="str">
        <f>IF(AJ35=1,"Row "&amp;'6 Subcontractual'!A27&amp;"; ","")</f>
        <v/>
      </c>
      <c r="AL35" s="176"/>
      <c r="AM35" s="177"/>
      <c r="AN35" s="124">
        <f>SUMIFS('6 Subcontractual'!$H$14:$H$133,'6 Subcontractual'!$D$14:$D$133,AC35,'6 Subcontractual'!$E$14:$E$133,AD35,'6 Subcontractual'!$F$14:$F$133,AE35)</f>
        <v>0</v>
      </c>
      <c r="AO35" s="181">
        <f>SUM('5 Planning'!P23:Q23)</f>
        <v>0</v>
      </c>
      <c r="AP35" s="184" t="str">
        <f t="shared" si="3"/>
        <v/>
      </c>
      <c r="AQ35" s="182" t="str">
        <f>'6 Subcontractual'!D27&amp;", "&amp;'6 Subcontractual'!E27&amp;", "&amp;'6 Subcontractual'!F27&amp;"; "</f>
        <v xml:space="preserve">, , ; </v>
      </c>
      <c r="AR35" s="181" t="str">
        <f t="shared" si="4"/>
        <v/>
      </c>
      <c r="AS35" s="183" t="str">
        <f>IF(AR35=1,"Row "&amp;'6 Subcontractual'!A27&amp;"; ","")</f>
        <v/>
      </c>
      <c r="AT35" s="176"/>
      <c r="AU35" s="188"/>
      <c r="AV35" s="179" t="str">
        <f>IF(AND($I$2=1,'6 Subcontractual'!H27&gt;'6 Subcontractual'!G27),"Row "&amp;'6 Subcontractual'!A27&amp;"; ","")</f>
        <v/>
      </c>
      <c r="AW35" s="151"/>
      <c r="AX35" s="150"/>
      <c r="AY35" s="169">
        <f>IF(AND($J$2=1,'6 Subcontractual'!B27="",'6 Subcontractual'!D27="",'6 Subcontractual'!E27="",'6 Subcontractual'!F27="",OR('6 Subcontractual'!G27="",'6 Subcontractual'!G27=0),OR('6 Subcontractual'!H27="",'6 Subcontractual'!H27=0)),0,1)</f>
        <v>0</v>
      </c>
      <c r="AZ35" s="124">
        <f>IF(AND(AY35=0,SUM(AY36:$AY$141)&gt;0),1,0)</f>
        <v>0</v>
      </c>
      <c r="BA35" s="170" t="str">
        <f>IF(AZ35=1,"Row "&amp;'6 Subcontractual'!A27&amp;"; ","")</f>
        <v/>
      </c>
      <c r="BB35" s="151"/>
      <c r="BC35" s="150"/>
      <c r="BD35" s="179" t="str">
        <f>IF(AND($K$2=1,'6 Subcontractual'!E27='6 Checks'!$BE$6,'6 Subcontractual'!F27='6 Checks'!$BO$2,OR('6 Subcontractual'!G27&gt;0,'6 Subcontractual'!H27&gt;0)),"Row "&amp;'6 Subcontractual'!A27&amp;"; ","")</f>
        <v/>
      </c>
      <c r="BE35" s="151"/>
      <c r="BF35" s="150"/>
      <c r="BG35" s="179" t="str">
        <f>IF(AND($L$2=1,OR('6 Subcontractual'!B27=$BA$2,'6 Subcontractual'!B27=$BA$3,'6 Subcontractual'!B27=$BA$4),'6 Subcontractual'!J27=""),"Row "&amp;'6 Subcontractual'!A27&amp;"; ","")</f>
        <v/>
      </c>
      <c r="BH35" s="124"/>
      <c r="BI35" s="150"/>
      <c r="BJ35" s="179" t="str">
        <f>IF(AND($M$2=1,'6 Subcontractual'!B27&lt;&gt;"",'6 Subcontractual'!B27&lt;&gt;$BA$2,'6 Subcontractual'!B27&lt;&gt;$BA$3,'6 Subcontractual'!B27&lt;&gt;$BA$4,'6 Subcontractual'!J27&lt;&gt;""),"Row "&amp;'6 Subcontractual'!A27&amp;"; ","")</f>
        <v/>
      </c>
      <c r="BK35" s="151"/>
      <c r="BL35" s="124"/>
      <c r="BM35" s="179" t="str">
        <f>IF('6 Subcontractual'!B27&lt;&gt;"",IF(ISNA(VLOOKUP('6 Subcontractual'!B27,BQ:BR,2,FALSE))=FALSE,VLOOKUP('6 Subcontractual'!B27,BQ:BR,2,FALSE),"O"),"")</f>
        <v/>
      </c>
      <c r="BN35" s="124"/>
      <c r="BO35" s="124"/>
      <c r="BP35" s="124"/>
      <c r="BQ35" s="135">
        <v>10007848</v>
      </c>
      <c r="BR35" s="121" t="s">
        <v>181</v>
      </c>
      <c r="BS35" s="152"/>
      <c r="BT35" s="153"/>
    </row>
    <row r="36" spans="1:72" x14ac:dyDescent="0.2">
      <c r="A36" s="191"/>
      <c r="D36" s="146"/>
      <c r="E36" s="179" t="str">
        <f>IF(AND($D$7=1,OR('6 Subcontractual'!B28=$BA$2,'6 Subcontractual'!B28=$BA$3,'6 Subcontractual'!B28=$BA$4),'6 Subcontractual'!J28&lt;&gt;""),"Row "&amp;'6 Subcontractual'!A28&amp;"; ","")</f>
        <v/>
      </c>
      <c r="F36" s="148"/>
      <c r="G36" s="124">
        <v>15</v>
      </c>
      <c r="H36" s="149"/>
      <c r="I36" s="169" t="str">
        <f>IF(AND($B$2=1,'6 Subcontractual'!C28=$BD$9),"Row "&amp;'6 Subcontractual'!A28&amp;"; ","")</f>
        <v/>
      </c>
      <c r="J36" s="179" t="str">
        <f>IF(AND($B$2=1,'6 Subcontractual'!B28="",OR('6 Subcontractual'!D28&lt;&gt;"",'6 Subcontractual'!E28&lt;&gt;"",'6 Subcontractual'!F28&lt;&gt;"",'6 Subcontractual'!G28&lt;&gt;0,'6 Subcontractual'!H28&lt;&gt;0,'6 Subcontractual'!J28&lt;&gt;"")),"Row "&amp;'6 Subcontractual'!A28&amp;"; ","")</f>
        <v/>
      </c>
      <c r="K36" s="124"/>
      <c r="L36" s="150"/>
      <c r="M36" s="169" t="str">
        <f>IF(AND($C$2=1,'6 Subcontractual'!B28&lt;&gt;"",'6 Subcontractual'!D28&lt;&gt;$BD$2,'6 Subcontractual'!D28&lt;&gt;$BD$3), "Row "&amp;'6 Subcontractual'!A28&amp;", Mode; ","")</f>
        <v/>
      </c>
      <c r="N36" s="124" t="str">
        <f>IF(AND($C$2=1,'6 Subcontractual'!B28&lt;&gt;"",'6 Subcontractual'!E28&lt;&gt;$BE$2,'6 Subcontractual'!E28&lt;&gt;$BE$3,'6 Subcontractual'!E28&lt;&gt;$BE$4,'6 Subcontractual'!E28&lt;&gt;$BE$5,'6 Subcontractual'!E28&lt;&gt;$BE$6), "Row "&amp;'6 Subcontractual'!A28&amp;", Level; ","")</f>
        <v/>
      </c>
      <c r="O36" s="170" t="str">
        <f>IF(AND($C$2=1,'6 Subcontractual'!B28&lt;&gt;"",'6 Subcontractual'!F28&lt;&gt;$BO$2,'6 Subcontractual'!F28&lt;&gt;$BO$3,'6 Subcontractual'!F28&lt;&gt;$BO$4), "Row "&amp;'6 Subcontractual'!A28&amp;", Fundability status; ","")</f>
        <v/>
      </c>
      <c r="P36" s="151"/>
      <c r="Q36" s="150"/>
      <c r="R36" s="179" t="str">
        <f>IF(AND($D$2=1,'6 Subcontractual'!B28&lt;&gt;"",'6 Subcontractual'!G28=0), "Row "&amp;'6 Subcontractual'!A28&amp;"; ","")</f>
        <v/>
      </c>
      <c r="S36" s="151"/>
      <c r="T36" s="150"/>
      <c r="U36" s="169" t="str">
        <f>IF(AND($E$2=1,TRUNC('6 Subcontractual'!G28)&lt;&gt;'6 Subcontractual'!G28),"Row "&amp;'6 Subcontractual'!A28&amp;", "&amp;'6 Subcontractual'!$G$8&amp;"; ","")</f>
        <v/>
      </c>
      <c r="V36" s="170" t="str">
        <f>IF(AND($E$2=1,TRUNC('6 Subcontractual'!H28)&lt;&gt;'6 Subcontractual'!H28),"Row "&amp;'6 Subcontractual'!A28&amp;", "&amp;'6 Subcontractual'!$H$8&amp;"; ","")</f>
        <v/>
      </c>
      <c r="W36" s="151"/>
      <c r="X36" s="150"/>
      <c r="Y36" s="179" t="str">
        <f>IF(AND($F$2=1,'6 Subcontractual'!G28&lt;0),"Row "&amp;'6 Subcontractual'!A28&amp;", "&amp;'6 Subcontractual'!$G$8&amp;"; ","")</f>
        <v/>
      </c>
      <c r="Z36" s="170" t="str">
        <f>IF(AND($F$2=1,'6 Subcontractual'!H28&lt;0),"Row "&amp;'6 Subcontractual'!A28&amp;", "&amp;'6 Subcontractual'!$H$8&amp;"; ","")</f>
        <v/>
      </c>
      <c r="AA36" s="151"/>
      <c r="AB36" s="150"/>
      <c r="AC36" s="180" t="s">
        <v>72</v>
      </c>
      <c r="AD36" s="162" t="s">
        <v>18</v>
      </c>
      <c r="AE36" s="124" t="s">
        <v>155</v>
      </c>
      <c r="AF36" s="124">
        <f>SUMIFS('6 Subcontractual'!$G$14:$G$133,'6 Subcontractual'!$D$14:$D$133,AC36,'6 Subcontractual'!$E$14:$E$133,AD36,'6 Subcontractual'!$F$14:$F$133,AE36)</f>
        <v>0</v>
      </c>
      <c r="AG36" s="181">
        <f>SUM('1 Full-time'!F68,'1 Full-time'!I68,'1 Full-time'!F73,'1 Full-time'!I73)</f>
        <v>0</v>
      </c>
      <c r="AH36" s="181" t="str">
        <f t="shared" si="5"/>
        <v/>
      </c>
      <c r="AI36" s="182" t="str">
        <f>'6 Subcontractual'!D28&amp;", "&amp;'6 Subcontractual'!E28&amp;", "&amp;'6 Subcontractual'!F28&amp;"; "</f>
        <v xml:space="preserve">, , ; </v>
      </c>
      <c r="AJ36" s="181" t="str">
        <f t="shared" si="2"/>
        <v/>
      </c>
      <c r="AK36" s="183" t="str">
        <f>IF(AJ36=1,"Row "&amp;'6 Subcontractual'!A28&amp;"; ","")</f>
        <v/>
      </c>
      <c r="AL36" s="176"/>
      <c r="AM36" s="177"/>
      <c r="AN36" s="124">
        <f>SUMIFS('6 Subcontractual'!$H$14:$H$133,'6 Subcontractual'!$D$14:$D$133,AC36,'6 Subcontractual'!$E$14:$E$133,AD36,'6 Subcontractual'!$F$14:$F$133,AE36)</f>
        <v>0</v>
      </c>
      <c r="AO36" s="181">
        <f>'5 Planning'!R23</f>
        <v>0</v>
      </c>
      <c r="AP36" s="184" t="str">
        <f t="shared" si="3"/>
        <v/>
      </c>
      <c r="AQ36" s="182" t="str">
        <f>'6 Subcontractual'!D28&amp;", "&amp;'6 Subcontractual'!E28&amp;", "&amp;'6 Subcontractual'!F28&amp;"; "</f>
        <v xml:space="preserve">, , ; </v>
      </c>
      <c r="AR36" s="181" t="str">
        <f t="shared" si="4"/>
        <v/>
      </c>
      <c r="AS36" s="183" t="str">
        <f>IF(AR36=1,"Row "&amp;'6 Subcontractual'!A28&amp;"; ","")</f>
        <v/>
      </c>
      <c r="AT36" s="176"/>
      <c r="AU36" s="188"/>
      <c r="AV36" s="179" t="str">
        <f>IF(AND($I$2=1,'6 Subcontractual'!H28&gt;'6 Subcontractual'!G28),"Row "&amp;'6 Subcontractual'!A28&amp;"; ","")</f>
        <v/>
      </c>
      <c r="AW36" s="151"/>
      <c r="AX36" s="150"/>
      <c r="AY36" s="169">
        <f>IF(AND($J$2=1,'6 Subcontractual'!B28="",'6 Subcontractual'!D28="",'6 Subcontractual'!E28="",'6 Subcontractual'!F28="",OR('6 Subcontractual'!G28="",'6 Subcontractual'!G28=0),OR('6 Subcontractual'!H28="",'6 Subcontractual'!H28=0)),0,1)</f>
        <v>0</v>
      </c>
      <c r="AZ36" s="124">
        <f>IF(AND(AY36=0,SUM(AY37:$AY$141)&gt;0),1,0)</f>
        <v>0</v>
      </c>
      <c r="BA36" s="170" t="str">
        <f>IF(AZ36=1,"Row "&amp;'6 Subcontractual'!A28&amp;"; ","")</f>
        <v/>
      </c>
      <c r="BB36" s="151"/>
      <c r="BC36" s="150"/>
      <c r="BD36" s="179" t="str">
        <f>IF(AND($K$2=1,'6 Subcontractual'!E28='6 Checks'!$BE$6,'6 Subcontractual'!F28='6 Checks'!$BO$2,OR('6 Subcontractual'!G28&gt;0,'6 Subcontractual'!H28&gt;0)),"Row "&amp;'6 Subcontractual'!A28&amp;"; ","")</f>
        <v/>
      </c>
      <c r="BE36" s="151"/>
      <c r="BF36" s="150"/>
      <c r="BG36" s="179" t="str">
        <f>IF(AND($L$2=1,OR('6 Subcontractual'!B28=$BA$2,'6 Subcontractual'!B28=$BA$3,'6 Subcontractual'!B28=$BA$4),'6 Subcontractual'!J28=""),"Row "&amp;'6 Subcontractual'!A28&amp;"; ","")</f>
        <v/>
      </c>
      <c r="BH36" s="124"/>
      <c r="BI36" s="150"/>
      <c r="BJ36" s="179" t="str">
        <f>IF(AND($M$2=1,'6 Subcontractual'!B28&lt;&gt;"",'6 Subcontractual'!B28&lt;&gt;$BA$2,'6 Subcontractual'!B28&lt;&gt;$BA$3,'6 Subcontractual'!B28&lt;&gt;$BA$4,'6 Subcontractual'!J28&lt;&gt;""),"Row "&amp;'6 Subcontractual'!A28&amp;"; ","")</f>
        <v/>
      </c>
      <c r="BK36" s="151"/>
      <c r="BL36" s="124"/>
      <c r="BM36" s="179" t="str">
        <f>IF('6 Subcontractual'!B28&lt;&gt;"",IF(ISNA(VLOOKUP('6 Subcontractual'!B28,BQ:BR,2,FALSE))=FALSE,VLOOKUP('6 Subcontractual'!B28,BQ:BR,2,FALSE),"O"),"")</f>
        <v/>
      </c>
      <c r="BN36" s="124"/>
      <c r="BO36" s="124"/>
      <c r="BP36" s="124"/>
      <c r="BQ36" s="135">
        <v>10007137</v>
      </c>
      <c r="BR36" s="121" t="s">
        <v>181</v>
      </c>
      <c r="BS36" s="152"/>
      <c r="BT36" s="153"/>
    </row>
    <row r="37" spans="1:72" x14ac:dyDescent="0.2">
      <c r="A37" s="191"/>
      <c r="D37" s="146"/>
      <c r="E37" s="179" t="str">
        <f>IF(AND($D$7=1,OR('6 Subcontractual'!B29=$BA$2,'6 Subcontractual'!B29=$BA$3,'6 Subcontractual'!B29=$BA$4),'6 Subcontractual'!J29&lt;&gt;""),"Row "&amp;'6 Subcontractual'!A29&amp;"; ","")</f>
        <v/>
      </c>
      <c r="F37" s="148"/>
      <c r="G37" s="124">
        <v>16</v>
      </c>
      <c r="H37" s="149"/>
      <c r="I37" s="169" t="str">
        <f>IF(AND($B$2=1,'6 Subcontractual'!C29=$BD$9),"Row "&amp;'6 Subcontractual'!A29&amp;"; ","")</f>
        <v/>
      </c>
      <c r="J37" s="179" t="str">
        <f>IF(AND($B$2=1,'6 Subcontractual'!B29="",OR('6 Subcontractual'!D29&lt;&gt;"",'6 Subcontractual'!E29&lt;&gt;"",'6 Subcontractual'!F29&lt;&gt;"",'6 Subcontractual'!G29&lt;&gt;0,'6 Subcontractual'!H29&lt;&gt;0,'6 Subcontractual'!J29&lt;&gt;"")),"Row "&amp;'6 Subcontractual'!A29&amp;"; ","")</f>
        <v/>
      </c>
      <c r="K37" s="124"/>
      <c r="L37" s="150"/>
      <c r="M37" s="169" t="str">
        <f>IF(AND($C$2=1,'6 Subcontractual'!B29&lt;&gt;"",'6 Subcontractual'!D29&lt;&gt;$BD$2,'6 Subcontractual'!D29&lt;&gt;$BD$3), "Row "&amp;'6 Subcontractual'!A29&amp;", Mode; ","")</f>
        <v/>
      </c>
      <c r="N37" s="124" t="str">
        <f>IF(AND($C$2=1,'6 Subcontractual'!B29&lt;&gt;"",'6 Subcontractual'!E29&lt;&gt;$BE$2,'6 Subcontractual'!E29&lt;&gt;$BE$3,'6 Subcontractual'!E29&lt;&gt;$BE$4,'6 Subcontractual'!E29&lt;&gt;$BE$5,'6 Subcontractual'!E29&lt;&gt;$BE$6), "Row "&amp;'6 Subcontractual'!A29&amp;", Level; ","")</f>
        <v/>
      </c>
      <c r="O37" s="170" t="str">
        <f>IF(AND($C$2=1,'6 Subcontractual'!B29&lt;&gt;"",'6 Subcontractual'!F29&lt;&gt;$BO$2,'6 Subcontractual'!F29&lt;&gt;$BO$3,'6 Subcontractual'!F29&lt;&gt;$BO$4), "Row "&amp;'6 Subcontractual'!A29&amp;", Fundability status; ","")</f>
        <v/>
      </c>
      <c r="P37" s="151"/>
      <c r="Q37" s="150"/>
      <c r="R37" s="179" t="str">
        <f>IF(AND($D$2=1,'6 Subcontractual'!B29&lt;&gt;"",'6 Subcontractual'!G29=0), "Row "&amp;'6 Subcontractual'!A29&amp;"; ","")</f>
        <v/>
      </c>
      <c r="S37" s="151"/>
      <c r="T37" s="150"/>
      <c r="U37" s="169" t="str">
        <f>IF(AND($E$2=1,TRUNC('6 Subcontractual'!G29)&lt;&gt;'6 Subcontractual'!G29),"Row "&amp;'6 Subcontractual'!A29&amp;", "&amp;'6 Subcontractual'!$G$8&amp;"; ","")</f>
        <v/>
      </c>
      <c r="V37" s="170" t="str">
        <f>IF(AND($E$2=1,TRUNC('6 Subcontractual'!H29)&lt;&gt;'6 Subcontractual'!H29),"Row "&amp;'6 Subcontractual'!A29&amp;", "&amp;'6 Subcontractual'!$H$8&amp;"; ","")</f>
        <v/>
      </c>
      <c r="W37" s="151"/>
      <c r="X37" s="150"/>
      <c r="Y37" s="179" t="str">
        <f>IF(AND($F$2=1,'6 Subcontractual'!G29&lt;0),"Row "&amp;'6 Subcontractual'!A29&amp;", "&amp;'6 Subcontractual'!$G$8&amp;"; ","")</f>
        <v/>
      </c>
      <c r="Z37" s="170" t="str">
        <f>IF(AND($F$2=1,'6 Subcontractual'!H29&lt;0),"Row "&amp;'6 Subcontractual'!A29&amp;", "&amp;'6 Subcontractual'!$H$8&amp;"; ","")</f>
        <v/>
      </c>
      <c r="AA37" s="151"/>
      <c r="AB37" s="150"/>
      <c r="AC37" s="180" t="s">
        <v>73</v>
      </c>
      <c r="AD37" s="124" t="s">
        <v>14</v>
      </c>
      <c r="AE37" s="124" t="s">
        <v>379</v>
      </c>
      <c r="AF37" s="124">
        <f>SUMIFS('6 Subcontractual'!$G$14:$G$133,'6 Subcontractual'!$D$14:$D$133,AC37,'6 Subcontractual'!$E$14:$E$133,AD37,'6 Subcontractual'!$F$14:$F$133,AE37)</f>
        <v>0</v>
      </c>
      <c r="AG37" s="181">
        <f>SUM('3 Part-time'!D64,'3 Part-time'!G64,'3 Part-time'!D69,'3 Part-time'!G69)</f>
        <v>0</v>
      </c>
      <c r="AH37" s="181" t="str">
        <f t="shared" si="5"/>
        <v/>
      </c>
      <c r="AI37" s="182" t="str">
        <f>'6 Subcontractual'!D29&amp;", "&amp;'6 Subcontractual'!E29&amp;", "&amp;'6 Subcontractual'!F29&amp;"; "</f>
        <v xml:space="preserve">, , ; </v>
      </c>
      <c r="AJ37" s="181" t="str">
        <f t="shared" si="2"/>
        <v/>
      </c>
      <c r="AK37" s="183" t="str">
        <f>IF(AJ37=1,"Row "&amp;'6 Subcontractual'!A29&amp;"; ","")</f>
        <v/>
      </c>
      <c r="AL37" s="176"/>
      <c r="AM37" s="177"/>
      <c r="AN37" s="124">
        <f>SUMIFS('6 Subcontractual'!$H$14:$H$133,'6 Subcontractual'!$D$14:$D$133,AC37,'6 Subcontractual'!$E$14:$E$133,AD37,'6 Subcontractual'!$F$14:$F$133,AE37)</f>
        <v>0</v>
      </c>
      <c r="AO37" s="181">
        <f>SUM('5 Planning'!N24:O26)</f>
        <v>0</v>
      </c>
      <c r="AP37" s="184" t="str">
        <f t="shared" si="3"/>
        <v/>
      </c>
      <c r="AQ37" s="182" t="str">
        <f>'6 Subcontractual'!D29&amp;", "&amp;'6 Subcontractual'!E29&amp;", "&amp;'6 Subcontractual'!F29&amp;"; "</f>
        <v xml:space="preserve">, , ; </v>
      </c>
      <c r="AR37" s="181" t="str">
        <f t="shared" si="4"/>
        <v/>
      </c>
      <c r="AS37" s="183" t="str">
        <f>IF(AR37=1,"Row "&amp;'6 Subcontractual'!A29&amp;"; ","")</f>
        <v/>
      </c>
      <c r="AT37" s="176"/>
      <c r="AU37" s="188"/>
      <c r="AV37" s="179" t="str">
        <f>IF(AND($I$2=1,'6 Subcontractual'!H29&gt;'6 Subcontractual'!G29),"Row "&amp;'6 Subcontractual'!A29&amp;"; ","")</f>
        <v/>
      </c>
      <c r="AW37" s="151"/>
      <c r="AX37" s="150"/>
      <c r="AY37" s="169">
        <f>IF(AND($J$2=1,'6 Subcontractual'!B29="",'6 Subcontractual'!D29="",'6 Subcontractual'!E29="",'6 Subcontractual'!F29="",OR('6 Subcontractual'!G29="",'6 Subcontractual'!G29=0),OR('6 Subcontractual'!H29="",'6 Subcontractual'!H29=0)),0,1)</f>
        <v>0</v>
      </c>
      <c r="AZ37" s="124">
        <f>IF(AND(AY37=0,SUM(AY38:$AY$141)&gt;0),1,0)</f>
        <v>0</v>
      </c>
      <c r="BA37" s="170" t="str">
        <f>IF(AZ37=1,"Row "&amp;'6 Subcontractual'!A29&amp;"; ","")</f>
        <v/>
      </c>
      <c r="BB37" s="151"/>
      <c r="BC37" s="150"/>
      <c r="BD37" s="179" t="str">
        <f>IF(AND($K$2=1,'6 Subcontractual'!E29='6 Checks'!$BE$6,'6 Subcontractual'!F29='6 Checks'!$BO$2,OR('6 Subcontractual'!G29&gt;0,'6 Subcontractual'!H29&gt;0)),"Row "&amp;'6 Subcontractual'!A29&amp;"; ","")</f>
        <v/>
      </c>
      <c r="BE37" s="151"/>
      <c r="BF37" s="150"/>
      <c r="BG37" s="179" t="str">
        <f>IF(AND($L$2=1,OR('6 Subcontractual'!B29=$BA$2,'6 Subcontractual'!B29=$BA$3,'6 Subcontractual'!B29=$BA$4),'6 Subcontractual'!J29=""),"Row "&amp;'6 Subcontractual'!A29&amp;"; ","")</f>
        <v/>
      </c>
      <c r="BH37" s="124"/>
      <c r="BI37" s="150"/>
      <c r="BJ37" s="179" t="str">
        <f>IF(AND($M$2=1,'6 Subcontractual'!B29&lt;&gt;"",'6 Subcontractual'!B29&lt;&gt;$BA$2,'6 Subcontractual'!B29&lt;&gt;$BA$3,'6 Subcontractual'!B29&lt;&gt;$BA$4,'6 Subcontractual'!J29&lt;&gt;""),"Row "&amp;'6 Subcontractual'!A29&amp;"; ","")</f>
        <v/>
      </c>
      <c r="BK37" s="151"/>
      <c r="BL37" s="124"/>
      <c r="BM37" s="179" t="str">
        <f>IF('6 Subcontractual'!B29&lt;&gt;"",IF(ISNA(VLOOKUP('6 Subcontractual'!B29,BQ:BR,2,FALSE))=FALSE,VLOOKUP('6 Subcontractual'!B29,BQ:BR,2,FALSE),"O"),"")</f>
        <v/>
      </c>
      <c r="BN37" s="124"/>
      <c r="BO37" s="124"/>
      <c r="BP37" s="124"/>
      <c r="BQ37" s="135">
        <v>10001478</v>
      </c>
      <c r="BR37" s="121" t="s">
        <v>181</v>
      </c>
      <c r="BS37" s="152"/>
      <c r="BT37" s="153"/>
    </row>
    <row r="38" spans="1:72" x14ac:dyDescent="0.2">
      <c r="A38" s="191"/>
      <c r="D38" s="146"/>
      <c r="E38" s="179" t="str">
        <f>IF(AND($D$7=1,OR('6 Subcontractual'!B30=$BA$2,'6 Subcontractual'!B30=$BA$3,'6 Subcontractual'!B30=$BA$4),'6 Subcontractual'!J30&lt;&gt;""),"Row "&amp;'6 Subcontractual'!A30&amp;"; ","")</f>
        <v/>
      </c>
      <c r="F38" s="148"/>
      <c r="G38" s="124">
        <v>17</v>
      </c>
      <c r="H38" s="149"/>
      <c r="I38" s="169" t="str">
        <f>IF(AND($B$2=1,'6 Subcontractual'!C30=$BD$9),"Row "&amp;'6 Subcontractual'!A30&amp;"; ","")</f>
        <v/>
      </c>
      <c r="J38" s="179" t="str">
        <f>IF(AND($B$2=1,'6 Subcontractual'!B30="",OR('6 Subcontractual'!D30&lt;&gt;"",'6 Subcontractual'!E30&lt;&gt;"",'6 Subcontractual'!F30&lt;&gt;"",'6 Subcontractual'!G30&lt;&gt;0,'6 Subcontractual'!H30&lt;&gt;0,'6 Subcontractual'!J30&lt;&gt;"")),"Row "&amp;'6 Subcontractual'!A30&amp;"; ","")</f>
        <v/>
      </c>
      <c r="K38" s="124"/>
      <c r="L38" s="150"/>
      <c r="M38" s="169" t="str">
        <f>IF(AND($C$2=1,'6 Subcontractual'!B30&lt;&gt;"",'6 Subcontractual'!D30&lt;&gt;$BD$2,'6 Subcontractual'!D30&lt;&gt;$BD$3), "Row "&amp;'6 Subcontractual'!A30&amp;", Mode; ","")</f>
        <v/>
      </c>
      <c r="N38" s="124" t="str">
        <f>IF(AND($C$2=1,'6 Subcontractual'!B30&lt;&gt;"",'6 Subcontractual'!E30&lt;&gt;$BE$2,'6 Subcontractual'!E30&lt;&gt;$BE$3,'6 Subcontractual'!E30&lt;&gt;$BE$4,'6 Subcontractual'!E30&lt;&gt;$BE$5,'6 Subcontractual'!E30&lt;&gt;$BE$6), "Row "&amp;'6 Subcontractual'!A30&amp;", Level; ","")</f>
        <v/>
      </c>
      <c r="O38" s="170" t="str">
        <f>IF(AND($C$2=1,'6 Subcontractual'!B30&lt;&gt;"",'6 Subcontractual'!F30&lt;&gt;$BO$2,'6 Subcontractual'!F30&lt;&gt;$BO$3,'6 Subcontractual'!F30&lt;&gt;$BO$4), "Row "&amp;'6 Subcontractual'!A30&amp;", Fundability status; ","")</f>
        <v/>
      </c>
      <c r="P38" s="151"/>
      <c r="Q38" s="150"/>
      <c r="R38" s="179" t="str">
        <f>IF(AND($D$2=1,'6 Subcontractual'!B30&lt;&gt;"",'6 Subcontractual'!G30=0), "Row "&amp;'6 Subcontractual'!A30&amp;"; ","")</f>
        <v/>
      </c>
      <c r="S38" s="151"/>
      <c r="T38" s="150"/>
      <c r="U38" s="169" t="str">
        <f>IF(AND($E$2=1,TRUNC('6 Subcontractual'!G30)&lt;&gt;'6 Subcontractual'!G30),"Row "&amp;'6 Subcontractual'!A30&amp;", "&amp;'6 Subcontractual'!$G$8&amp;"; ","")</f>
        <v/>
      </c>
      <c r="V38" s="170" t="str">
        <f>IF(AND($E$2=1,TRUNC('6 Subcontractual'!H30)&lt;&gt;'6 Subcontractual'!H30),"Row "&amp;'6 Subcontractual'!A30&amp;", "&amp;'6 Subcontractual'!$H$8&amp;"; ","")</f>
        <v/>
      </c>
      <c r="W38" s="151"/>
      <c r="X38" s="150"/>
      <c r="Y38" s="179" t="str">
        <f>IF(AND($F$2=1,'6 Subcontractual'!G30&lt;0),"Row "&amp;'6 Subcontractual'!A30&amp;", "&amp;'6 Subcontractual'!$G$8&amp;"; ","")</f>
        <v/>
      </c>
      <c r="Z38" s="170" t="str">
        <f>IF(AND($F$2=1,'6 Subcontractual'!H30&lt;0),"Row "&amp;'6 Subcontractual'!A30&amp;", "&amp;'6 Subcontractual'!$H$8&amp;"; ","")</f>
        <v/>
      </c>
      <c r="AA38" s="151"/>
      <c r="AB38" s="150"/>
      <c r="AC38" s="180" t="s">
        <v>73</v>
      </c>
      <c r="AD38" s="124" t="s">
        <v>14</v>
      </c>
      <c r="AE38" s="124" t="s">
        <v>380</v>
      </c>
      <c r="AF38" s="124">
        <f>SUMIFS('6 Subcontractual'!$G$14:$G$133,'6 Subcontractual'!$D$14:$D$133,AC38,'6 Subcontractual'!$E$14:$E$133,AD38,'6 Subcontractual'!$F$14:$F$133,AE38)</f>
        <v>0</v>
      </c>
      <c r="AG38" s="181">
        <f>SUM('3 Part-time'!E64,'3 Part-time'!H64,'3 Part-time'!E69,'3 Part-time'!H69)</f>
        <v>0</v>
      </c>
      <c r="AH38" s="181" t="str">
        <f t="shared" si="5"/>
        <v/>
      </c>
      <c r="AI38" s="182" t="str">
        <f>'6 Subcontractual'!D30&amp;", "&amp;'6 Subcontractual'!E30&amp;", "&amp;'6 Subcontractual'!F30&amp;"; "</f>
        <v xml:space="preserve">, , ; </v>
      </c>
      <c r="AJ38" s="181" t="str">
        <f t="shared" si="2"/>
        <v/>
      </c>
      <c r="AK38" s="183" t="str">
        <f>IF(AJ38=1,"Row "&amp;'6 Subcontractual'!A30&amp;"; ","")</f>
        <v/>
      </c>
      <c r="AL38" s="176"/>
      <c r="AM38" s="177"/>
      <c r="AN38" s="124">
        <f>SUMIFS('6 Subcontractual'!$H$14:$H$133,'6 Subcontractual'!$D$14:$D$133,AC38,'6 Subcontractual'!$E$14:$E$133,AD38,'6 Subcontractual'!$F$14:$F$133,AE38)</f>
        <v>0</v>
      </c>
      <c r="AO38" s="181">
        <f>SUM('5 Planning'!P24:Q26)</f>
        <v>0</v>
      </c>
      <c r="AP38" s="184" t="str">
        <f t="shared" si="3"/>
        <v/>
      </c>
      <c r="AQ38" s="182" t="str">
        <f>'6 Subcontractual'!D30&amp;", "&amp;'6 Subcontractual'!E30&amp;", "&amp;'6 Subcontractual'!F30&amp;"; "</f>
        <v xml:space="preserve">, , ; </v>
      </c>
      <c r="AR38" s="181" t="str">
        <f t="shared" si="4"/>
        <v/>
      </c>
      <c r="AS38" s="183" t="str">
        <f>IF(AR38=1,"Row "&amp;'6 Subcontractual'!A30&amp;"; ","")</f>
        <v/>
      </c>
      <c r="AT38" s="176"/>
      <c r="AU38" s="188"/>
      <c r="AV38" s="179" t="str">
        <f>IF(AND($I$2=1,'6 Subcontractual'!H30&gt;'6 Subcontractual'!G30),"Row "&amp;'6 Subcontractual'!A30&amp;"; ","")</f>
        <v/>
      </c>
      <c r="AW38" s="151"/>
      <c r="AX38" s="150"/>
      <c r="AY38" s="169">
        <f>IF(AND($J$2=1,'6 Subcontractual'!B30="",'6 Subcontractual'!D30="",'6 Subcontractual'!E30="",'6 Subcontractual'!F30="",OR('6 Subcontractual'!G30="",'6 Subcontractual'!G30=0),OR('6 Subcontractual'!H30="",'6 Subcontractual'!H30=0)),0,1)</f>
        <v>0</v>
      </c>
      <c r="AZ38" s="124">
        <f>IF(AND(AY38=0,SUM(AY39:$AY$141)&gt;0),1,0)</f>
        <v>0</v>
      </c>
      <c r="BA38" s="170" t="str">
        <f>IF(AZ38=1,"Row "&amp;'6 Subcontractual'!A30&amp;"; ","")</f>
        <v/>
      </c>
      <c r="BB38" s="151"/>
      <c r="BC38" s="150"/>
      <c r="BD38" s="179" t="str">
        <f>IF(AND($K$2=1,'6 Subcontractual'!E30='6 Checks'!$BE$6,'6 Subcontractual'!F30='6 Checks'!$BO$2,OR('6 Subcontractual'!G30&gt;0,'6 Subcontractual'!H30&gt;0)),"Row "&amp;'6 Subcontractual'!A30&amp;"; ","")</f>
        <v/>
      </c>
      <c r="BE38" s="151"/>
      <c r="BF38" s="150"/>
      <c r="BG38" s="179" t="str">
        <f>IF(AND($L$2=1,OR('6 Subcontractual'!B30=$BA$2,'6 Subcontractual'!B30=$BA$3,'6 Subcontractual'!B30=$BA$4),'6 Subcontractual'!J30=""),"Row "&amp;'6 Subcontractual'!A30&amp;"; ","")</f>
        <v/>
      </c>
      <c r="BH38" s="124"/>
      <c r="BI38" s="150"/>
      <c r="BJ38" s="179" t="str">
        <f>IF(AND($M$2=1,'6 Subcontractual'!B30&lt;&gt;"",'6 Subcontractual'!B30&lt;&gt;$BA$2,'6 Subcontractual'!B30&lt;&gt;$BA$3,'6 Subcontractual'!B30&lt;&gt;$BA$4,'6 Subcontractual'!J30&lt;&gt;""),"Row "&amp;'6 Subcontractual'!A30&amp;"; ","")</f>
        <v/>
      </c>
      <c r="BK38" s="151"/>
      <c r="BL38" s="124"/>
      <c r="BM38" s="179" t="str">
        <f>IF('6 Subcontractual'!B30&lt;&gt;"",IF(ISNA(VLOOKUP('6 Subcontractual'!B30,BQ:BR,2,FALSE))=FALSE,VLOOKUP('6 Subcontractual'!B30,BQ:BR,2,FALSE),"O"),"")</f>
        <v/>
      </c>
      <c r="BN38" s="124"/>
      <c r="BO38" s="124"/>
      <c r="BP38" s="124"/>
      <c r="BQ38" s="135">
        <v>10001653</v>
      </c>
      <c r="BR38" s="121" t="s">
        <v>181</v>
      </c>
      <c r="BS38" s="152"/>
      <c r="BT38" s="153"/>
    </row>
    <row r="39" spans="1:72" x14ac:dyDescent="0.2">
      <c r="A39" s="191"/>
      <c r="D39" s="146"/>
      <c r="E39" s="179" t="str">
        <f>IF(AND($D$7=1,OR('6 Subcontractual'!B31=$BA$2,'6 Subcontractual'!B31=$BA$3,'6 Subcontractual'!B31=$BA$4),'6 Subcontractual'!J31&lt;&gt;""),"Row "&amp;'6 Subcontractual'!A31&amp;"; ","")</f>
        <v/>
      </c>
      <c r="F39" s="148"/>
      <c r="G39" s="124">
        <v>18</v>
      </c>
      <c r="H39" s="149"/>
      <c r="I39" s="169" t="str">
        <f>IF(AND($B$2=1,'6 Subcontractual'!C31=$BD$9),"Row "&amp;'6 Subcontractual'!A31&amp;"; ","")</f>
        <v/>
      </c>
      <c r="J39" s="179" t="str">
        <f>IF(AND($B$2=1,'6 Subcontractual'!B31="",OR('6 Subcontractual'!D31&lt;&gt;"",'6 Subcontractual'!E31&lt;&gt;"",'6 Subcontractual'!F31&lt;&gt;"",'6 Subcontractual'!G31&lt;&gt;0,'6 Subcontractual'!H31&lt;&gt;0,'6 Subcontractual'!J31&lt;&gt;"")),"Row "&amp;'6 Subcontractual'!A31&amp;"; ","")</f>
        <v/>
      </c>
      <c r="K39" s="124"/>
      <c r="L39" s="150"/>
      <c r="M39" s="169" t="str">
        <f>IF(AND($C$2=1,'6 Subcontractual'!B31&lt;&gt;"",'6 Subcontractual'!D31&lt;&gt;$BD$2,'6 Subcontractual'!D31&lt;&gt;$BD$3), "Row "&amp;'6 Subcontractual'!A31&amp;", Mode; ","")</f>
        <v/>
      </c>
      <c r="N39" s="124" t="str">
        <f>IF(AND($C$2=1,'6 Subcontractual'!B31&lt;&gt;"",'6 Subcontractual'!E31&lt;&gt;$BE$2,'6 Subcontractual'!E31&lt;&gt;$BE$3,'6 Subcontractual'!E31&lt;&gt;$BE$4,'6 Subcontractual'!E31&lt;&gt;$BE$5,'6 Subcontractual'!E31&lt;&gt;$BE$6), "Row "&amp;'6 Subcontractual'!A31&amp;", Level; ","")</f>
        <v/>
      </c>
      <c r="O39" s="170" t="str">
        <f>IF(AND($C$2=1,'6 Subcontractual'!B31&lt;&gt;"",'6 Subcontractual'!F31&lt;&gt;$BO$2,'6 Subcontractual'!F31&lt;&gt;$BO$3,'6 Subcontractual'!F31&lt;&gt;$BO$4), "Row "&amp;'6 Subcontractual'!A31&amp;", Fundability status; ","")</f>
        <v/>
      </c>
      <c r="P39" s="151"/>
      <c r="Q39" s="150"/>
      <c r="R39" s="179" t="str">
        <f>IF(AND($D$2=1,'6 Subcontractual'!B31&lt;&gt;"",'6 Subcontractual'!G31=0), "Row "&amp;'6 Subcontractual'!A31&amp;"; ","")</f>
        <v/>
      </c>
      <c r="S39" s="151"/>
      <c r="T39" s="150"/>
      <c r="U39" s="169" t="str">
        <f>IF(AND($E$2=1,TRUNC('6 Subcontractual'!G31)&lt;&gt;'6 Subcontractual'!G31),"Row "&amp;'6 Subcontractual'!A31&amp;", "&amp;'6 Subcontractual'!$G$8&amp;"; ","")</f>
        <v/>
      </c>
      <c r="V39" s="170" t="str">
        <f>IF(AND($E$2=1,TRUNC('6 Subcontractual'!H31)&lt;&gt;'6 Subcontractual'!H31),"Row "&amp;'6 Subcontractual'!A31&amp;", "&amp;'6 Subcontractual'!$H$8&amp;"; ","")</f>
        <v/>
      </c>
      <c r="W39" s="151"/>
      <c r="X39" s="150"/>
      <c r="Y39" s="179" t="str">
        <f>IF(AND($F$2=1,'6 Subcontractual'!G31&lt;0),"Row "&amp;'6 Subcontractual'!A31&amp;", "&amp;'6 Subcontractual'!$G$8&amp;"; ","")</f>
        <v/>
      </c>
      <c r="Z39" s="170" t="str">
        <f>IF(AND($F$2=1,'6 Subcontractual'!H31&lt;0),"Row "&amp;'6 Subcontractual'!A31&amp;", "&amp;'6 Subcontractual'!$H$8&amp;"; ","")</f>
        <v/>
      </c>
      <c r="AA39" s="151"/>
      <c r="AB39" s="150"/>
      <c r="AC39" s="180" t="s">
        <v>73</v>
      </c>
      <c r="AD39" s="124" t="s">
        <v>14</v>
      </c>
      <c r="AE39" s="124" t="s">
        <v>155</v>
      </c>
      <c r="AF39" s="124">
        <f>SUMIFS('6 Subcontractual'!$G$14:$G$133,'6 Subcontractual'!$D$14:$D$133,AC39,'6 Subcontractual'!$E$14:$E$133,AD39,'6 Subcontractual'!$F$14:$F$133,AE39)</f>
        <v>0</v>
      </c>
      <c r="AG39" s="181">
        <f>SUM('3 Part-time'!F64,'3 Part-time'!I64,'3 Part-time'!F69,'3 Part-time'!I69)</f>
        <v>0</v>
      </c>
      <c r="AH39" s="181" t="str">
        <f t="shared" si="5"/>
        <v/>
      </c>
      <c r="AI39" s="182" t="str">
        <f>'6 Subcontractual'!D31&amp;", "&amp;'6 Subcontractual'!E31&amp;", "&amp;'6 Subcontractual'!F31&amp;"; "</f>
        <v xml:space="preserve">, , ; </v>
      </c>
      <c r="AJ39" s="181" t="str">
        <f t="shared" si="2"/>
        <v/>
      </c>
      <c r="AK39" s="183" t="str">
        <f>IF(AJ39=1,"Row "&amp;'6 Subcontractual'!A31&amp;"; ","")</f>
        <v/>
      </c>
      <c r="AL39" s="176"/>
      <c r="AM39" s="177"/>
      <c r="AN39" s="124">
        <f>SUMIFS('6 Subcontractual'!$H$14:$H$133,'6 Subcontractual'!$D$14:$D$133,AC39,'6 Subcontractual'!$E$14:$E$133,AD39,'6 Subcontractual'!$F$14:$F$133,AE39)</f>
        <v>0</v>
      </c>
      <c r="AO39" s="181">
        <f>SUM('5 Planning'!R24:R26)</f>
        <v>0</v>
      </c>
      <c r="AP39" s="184" t="str">
        <f t="shared" si="3"/>
        <v/>
      </c>
      <c r="AQ39" s="182" t="str">
        <f>'6 Subcontractual'!D31&amp;", "&amp;'6 Subcontractual'!E31&amp;", "&amp;'6 Subcontractual'!F31&amp;"; "</f>
        <v xml:space="preserve">, , ; </v>
      </c>
      <c r="AR39" s="181" t="str">
        <f t="shared" si="4"/>
        <v/>
      </c>
      <c r="AS39" s="183" t="str">
        <f>IF(AR39=1,"Row "&amp;'6 Subcontractual'!A31&amp;"; ","")</f>
        <v/>
      </c>
      <c r="AT39" s="176"/>
      <c r="AU39" s="188"/>
      <c r="AV39" s="179" t="str">
        <f>IF(AND($I$2=1,'6 Subcontractual'!H31&gt;'6 Subcontractual'!G31),"Row "&amp;'6 Subcontractual'!A31&amp;"; ","")</f>
        <v/>
      </c>
      <c r="AW39" s="151"/>
      <c r="AX39" s="150"/>
      <c r="AY39" s="169">
        <f>IF(AND($J$2=1,'6 Subcontractual'!B31="",'6 Subcontractual'!D31="",'6 Subcontractual'!E31="",'6 Subcontractual'!F31="",OR('6 Subcontractual'!G31="",'6 Subcontractual'!G31=0),OR('6 Subcontractual'!H31="",'6 Subcontractual'!H31=0)),0,1)</f>
        <v>0</v>
      </c>
      <c r="AZ39" s="124">
        <f>IF(AND(AY39=0,SUM(AY40:$AY$141)&gt;0),1,0)</f>
        <v>0</v>
      </c>
      <c r="BA39" s="170" t="str">
        <f>IF(AZ39=1,"Row "&amp;'6 Subcontractual'!A31&amp;"; ","")</f>
        <v/>
      </c>
      <c r="BB39" s="151"/>
      <c r="BC39" s="150"/>
      <c r="BD39" s="179" t="str">
        <f>IF(AND($K$2=1,'6 Subcontractual'!E31='6 Checks'!$BE$6,'6 Subcontractual'!F31='6 Checks'!$BO$2,OR('6 Subcontractual'!G31&gt;0,'6 Subcontractual'!H31&gt;0)),"Row "&amp;'6 Subcontractual'!A31&amp;"; ","")</f>
        <v/>
      </c>
      <c r="BE39" s="151"/>
      <c r="BF39" s="150"/>
      <c r="BG39" s="179" t="str">
        <f>IF(AND($L$2=1,OR('6 Subcontractual'!B31=$BA$2,'6 Subcontractual'!B31=$BA$3,'6 Subcontractual'!B31=$BA$4),'6 Subcontractual'!J31=""),"Row "&amp;'6 Subcontractual'!A31&amp;"; ","")</f>
        <v/>
      </c>
      <c r="BH39" s="124"/>
      <c r="BI39" s="150"/>
      <c r="BJ39" s="179" t="str">
        <f>IF(AND($M$2=1,'6 Subcontractual'!B31&lt;&gt;"",'6 Subcontractual'!B31&lt;&gt;$BA$2,'6 Subcontractual'!B31&lt;&gt;$BA$3,'6 Subcontractual'!B31&lt;&gt;$BA$4,'6 Subcontractual'!J31&lt;&gt;""),"Row "&amp;'6 Subcontractual'!A31&amp;"; ","")</f>
        <v/>
      </c>
      <c r="BK39" s="151"/>
      <c r="BL39" s="124"/>
      <c r="BM39" s="179" t="str">
        <f>IF('6 Subcontractual'!B31&lt;&gt;"",IF(ISNA(VLOOKUP('6 Subcontractual'!B31,BQ:BR,2,FALSE))=FALSE,VLOOKUP('6 Subcontractual'!B31,BQ:BR,2,FALSE),"O"),"")</f>
        <v/>
      </c>
      <c r="BN39" s="124"/>
      <c r="BO39" s="124"/>
      <c r="BP39" s="124"/>
      <c r="BQ39" s="135">
        <v>10007761</v>
      </c>
      <c r="BR39" s="121" t="s">
        <v>181</v>
      </c>
      <c r="BS39" s="152"/>
      <c r="BT39" s="153"/>
    </row>
    <row r="40" spans="1:72" x14ac:dyDescent="0.2">
      <c r="A40" s="191"/>
      <c r="D40" s="146"/>
      <c r="E40" s="179" t="str">
        <f>IF(AND($D$7=1,OR('6 Subcontractual'!B32=$BA$2,'6 Subcontractual'!B32=$BA$3,'6 Subcontractual'!B32=$BA$4),'6 Subcontractual'!J32&lt;&gt;""),"Row "&amp;'6 Subcontractual'!A32&amp;"; ","")</f>
        <v/>
      </c>
      <c r="F40" s="148"/>
      <c r="G40" s="124">
        <v>19</v>
      </c>
      <c r="H40" s="149"/>
      <c r="I40" s="169" t="str">
        <f>IF(AND($B$2=1,'6 Subcontractual'!C32=$BD$9),"Row "&amp;'6 Subcontractual'!A32&amp;"; ","")</f>
        <v/>
      </c>
      <c r="J40" s="179" t="str">
        <f>IF(AND($B$2=1,'6 Subcontractual'!B32="",OR('6 Subcontractual'!D32&lt;&gt;"",'6 Subcontractual'!E32&lt;&gt;"",'6 Subcontractual'!F32&lt;&gt;"",'6 Subcontractual'!G32&lt;&gt;0,'6 Subcontractual'!H32&lt;&gt;0,'6 Subcontractual'!J32&lt;&gt;"")),"Row "&amp;'6 Subcontractual'!A32&amp;"; ","")</f>
        <v/>
      </c>
      <c r="K40" s="124"/>
      <c r="L40" s="150"/>
      <c r="M40" s="169" t="str">
        <f>IF(AND($C$2=1,'6 Subcontractual'!B32&lt;&gt;"",'6 Subcontractual'!D32&lt;&gt;$BD$2,'6 Subcontractual'!D32&lt;&gt;$BD$3), "Row "&amp;'6 Subcontractual'!A32&amp;", Mode; ","")</f>
        <v/>
      </c>
      <c r="N40" s="124" t="str">
        <f>IF(AND($C$2=1,'6 Subcontractual'!B32&lt;&gt;"",'6 Subcontractual'!E32&lt;&gt;$BE$2,'6 Subcontractual'!E32&lt;&gt;$BE$3,'6 Subcontractual'!E32&lt;&gt;$BE$4,'6 Subcontractual'!E32&lt;&gt;$BE$5,'6 Subcontractual'!E32&lt;&gt;$BE$6), "Row "&amp;'6 Subcontractual'!A32&amp;", Level; ","")</f>
        <v/>
      </c>
      <c r="O40" s="170" t="str">
        <f>IF(AND($C$2=1,'6 Subcontractual'!B32&lt;&gt;"",'6 Subcontractual'!F32&lt;&gt;$BO$2,'6 Subcontractual'!F32&lt;&gt;$BO$3,'6 Subcontractual'!F32&lt;&gt;$BO$4), "Row "&amp;'6 Subcontractual'!A32&amp;", Fundability status; ","")</f>
        <v/>
      </c>
      <c r="P40" s="151"/>
      <c r="Q40" s="150"/>
      <c r="R40" s="179" t="str">
        <f>IF(AND($D$2=1,'6 Subcontractual'!B32&lt;&gt;"",'6 Subcontractual'!G32=0), "Row "&amp;'6 Subcontractual'!A32&amp;"; ","")</f>
        <v/>
      </c>
      <c r="S40" s="151"/>
      <c r="T40" s="150"/>
      <c r="U40" s="169" t="str">
        <f>IF(AND($E$2=1,TRUNC('6 Subcontractual'!G32)&lt;&gt;'6 Subcontractual'!G32),"Row "&amp;'6 Subcontractual'!A32&amp;", "&amp;'6 Subcontractual'!$G$8&amp;"; ","")</f>
        <v/>
      </c>
      <c r="V40" s="170" t="str">
        <f>IF(AND($E$2=1,TRUNC('6 Subcontractual'!H32)&lt;&gt;'6 Subcontractual'!H32),"Row "&amp;'6 Subcontractual'!A32&amp;", "&amp;'6 Subcontractual'!$H$8&amp;"; ","")</f>
        <v/>
      </c>
      <c r="W40" s="151"/>
      <c r="X40" s="150"/>
      <c r="Y40" s="179" t="str">
        <f>IF(AND($F$2=1,'6 Subcontractual'!G32&lt;0),"Row "&amp;'6 Subcontractual'!A32&amp;", "&amp;'6 Subcontractual'!$G$8&amp;"; ","")</f>
        <v/>
      </c>
      <c r="Z40" s="170" t="str">
        <f>IF(AND($F$2=1,'6 Subcontractual'!H32&lt;0),"Row "&amp;'6 Subcontractual'!A32&amp;", "&amp;'6 Subcontractual'!$H$8&amp;"; ","")</f>
        <v/>
      </c>
      <c r="AA40" s="151"/>
      <c r="AB40" s="150"/>
      <c r="AC40" s="180" t="s">
        <v>73</v>
      </c>
      <c r="AD40" s="124" t="s">
        <v>15</v>
      </c>
      <c r="AE40" s="124" t="s">
        <v>379</v>
      </c>
      <c r="AF40" s="124">
        <f>SUMIFS('6 Subcontractual'!$G$14:$G$133,'6 Subcontractual'!$D$14:$D$133,AC40,'6 Subcontractual'!$E$14:$E$133,AD40,'6 Subcontractual'!$F$14:$F$133,AE40)</f>
        <v>0</v>
      </c>
      <c r="AG40" s="181">
        <f>SUM('3 Part-time'!D65,'3 Part-time'!G65,'3 Part-time'!D70,'3 Part-time'!G70)</f>
        <v>0</v>
      </c>
      <c r="AH40" s="181" t="str">
        <f t="shared" si="5"/>
        <v/>
      </c>
      <c r="AI40" s="182" t="str">
        <f>'6 Subcontractual'!D32&amp;", "&amp;'6 Subcontractual'!E32&amp;", "&amp;'6 Subcontractual'!F32&amp;"; "</f>
        <v xml:space="preserve">, , ; </v>
      </c>
      <c r="AJ40" s="181" t="str">
        <f t="shared" si="2"/>
        <v/>
      </c>
      <c r="AK40" s="183" t="str">
        <f>IF(AJ40=1,"Row "&amp;'6 Subcontractual'!A32&amp;"; ","")</f>
        <v/>
      </c>
      <c r="AL40" s="176"/>
      <c r="AM40" s="177"/>
      <c r="AN40" s="124">
        <f>SUMIFS('6 Subcontractual'!$H$14:$H$133,'6 Subcontractual'!$D$14:$D$133,AC40,'6 Subcontractual'!$E$14:$E$133,AD40,'6 Subcontractual'!$F$14:$F$133,AE40)</f>
        <v>0</v>
      </c>
      <c r="AO40" s="181">
        <f>SUM('5 Planning'!N27:O28)</f>
        <v>0</v>
      </c>
      <c r="AP40" s="184" t="str">
        <f t="shared" si="3"/>
        <v/>
      </c>
      <c r="AQ40" s="182" t="str">
        <f>'6 Subcontractual'!D32&amp;", "&amp;'6 Subcontractual'!E32&amp;", "&amp;'6 Subcontractual'!F32&amp;"; "</f>
        <v xml:space="preserve">, , ; </v>
      </c>
      <c r="AR40" s="181" t="str">
        <f t="shared" si="4"/>
        <v/>
      </c>
      <c r="AS40" s="183" t="str">
        <f>IF(AR40=1,"Row "&amp;'6 Subcontractual'!A32&amp;"; ","")</f>
        <v/>
      </c>
      <c r="AT40" s="176"/>
      <c r="AU40" s="188"/>
      <c r="AV40" s="179" t="str">
        <f>IF(AND($I$2=1,'6 Subcontractual'!H32&gt;'6 Subcontractual'!G32),"Row "&amp;'6 Subcontractual'!A32&amp;"; ","")</f>
        <v/>
      </c>
      <c r="AW40" s="151"/>
      <c r="AX40" s="150"/>
      <c r="AY40" s="169">
        <f>IF(AND($J$2=1,'6 Subcontractual'!B32="",'6 Subcontractual'!D32="",'6 Subcontractual'!E32="",'6 Subcontractual'!F32="",OR('6 Subcontractual'!G32="",'6 Subcontractual'!G32=0),OR('6 Subcontractual'!H32="",'6 Subcontractual'!H32=0)),0,1)</f>
        <v>0</v>
      </c>
      <c r="AZ40" s="124">
        <f>IF(AND(AY40=0,SUM(AY41:$AY$141)&gt;0),1,0)</f>
        <v>0</v>
      </c>
      <c r="BA40" s="170" t="str">
        <f>IF(AZ40=1,"Row "&amp;'6 Subcontractual'!A32&amp;"; ","")</f>
        <v/>
      </c>
      <c r="BB40" s="151"/>
      <c r="BC40" s="150"/>
      <c r="BD40" s="179" t="str">
        <f>IF(AND($K$2=1,'6 Subcontractual'!E32='6 Checks'!$BE$6,'6 Subcontractual'!F32='6 Checks'!$BO$2,OR('6 Subcontractual'!G32&gt;0,'6 Subcontractual'!H32&gt;0)),"Row "&amp;'6 Subcontractual'!A32&amp;"; ","")</f>
        <v/>
      </c>
      <c r="BE40" s="151"/>
      <c r="BF40" s="150"/>
      <c r="BG40" s="179" t="str">
        <f>IF(AND($L$2=1,OR('6 Subcontractual'!B32=$BA$2,'6 Subcontractual'!B32=$BA$3,'6 Subcontractual'!B32=$BA$4),'6 Subcontractual'!J32=""),"Row "&amp;'6 Subcontractual'!A32&amp;"; ","")</f>
        <v/>
      </c>
      <c r="BH40" s="124"/>
      <c r="BI40" s="150"/>
      <c r="BJ40" s="179" t="str">
        <f>IF(AND($M$2=1,'6 Subcontractual'!B32&lt;&gt;"",'6 Subcontractual'!B32&lt;&gt;$BA$2,'6 Subcontractual'!B32&lt;&gt;$BA$3,'6 Subcontractual'!B32&lt;&gt;$BA$4,'6 Subcontractual'!J32&lt;&gt;""),"Row "&amp;'6 Subcontractual'!A32&amp;"; ","")</f>
        <v/>
      </c>
      <c r="BK40" s="151"/>
      <c r="BL40" s="124"/>
      <c r="BM40" s="179" t="str">
        <f>IF('6 Subcontractual'!B32&lt;&gt;"",IF(ISNA(VLOOKUP('6 Subcontractual'!B32,BQ:BR,2,FALSE))=FALSE,VLOOKUP('6 Subcontractual'!B32,BQ:BR,2,FALSE),"O"),"")</f>
        <v/>
      </c>
      <c r="BN40" s="124"/>
      <c r="BO40" s="124"/>
      <c r="BP40" s="124"/>
      <c r="BQ40" s="135">
        <v>10001726</v>
      </c>
      <c r="BR40" s="121" t="s">
        <v>181</v>
      </c>
      <c r="BS40" s="152"/>
      <c r="BT40" s="153"/>
    </row>
    <row r="41" spans="1:72" x14ac:dyDescent="0.2">
      <c r="A41" s="191"/>
      <c r="D41" s="146"/>
      <c r="E41" s="179" t="str">
        <f>IF(AND($D$7=1,OR('6 Subcontractual'!B33=$BA$2,'6 Subcontractual'!B33=$BA$3,'6 Subcontractual'!B33=$BA$4),'6 Subcontractual'!J33&lt;&gt;""),"Row "&amp;'6 Subcontractual'!A33&amp;"; ","")</f>
        <v/>
      </c>
      <c r="F41" s="148"/>
      <c r="G41" s="124">
        <v>20</v>
      </c>
      <c r="H41" s="149"/>
      <c r="I41" s="169" t="str">
        <f>IF(AND($B$2=1,'6 Subcontractual'!C33=$BD$9),"Row "&amp;'6 Subcontractual'!A33&amp;"; ","")</f>
        <v/>
      </c>
      <c r="J41" s="179" t="str">
        <f>IF(AND($B$2=1,'6 Subcontractual'!B33="",OR('6 Subcontractual'!D33&lt;&gt;"",'6 Subcontractual'!E33&lt;&gt;"",'6 Subcontractual'!F33&lt;&gt;"",'6 Subcontractual'!G33&lt;&gt;0,'6 Subcontractual'!H33&lt;&gt;0,'6 Subcontractual'!J33&lt;&gt;"")),"Row "&amp;'6 Subcontractual'!A33&amp;"; ","")</f>
        <v/>
      </c>
      <c r="K41" s="124"/>
      <c r="L41" s="150"/>
      <c r="M41" s="169" t="str">
        <f>IF(AND($C$2=1,'6 Subcontractual'!B33&lt;&gt;"",'6 Subcontractual'!D33&lt;&gt;$BD$2,'6 Subcontractual'!D33&lt;&gt;$BD$3), "Row "&amp;'6 Subcontractual'!A33&amp;", Mode; ","")</f>
        <v/>
      </c>
      <c r="N41" s="124" t="str">
        <f>IF(AND($C$2=1,'6 Subcontractual'!B33&lt;&gt;"",'6 Subcontractual'!E33&lt;&gt;$BE$2,'6 Subcontractual'!E33&lt;&gt;$BE$3,'6 Subcontractual'!E33&lt;&gt;$BE$4,'6 Subcontractual'!E33&lt;&gt;$BE$5,'6 Subcontractual'!E33&lt;&gt;$BE$6), "Row "&amp;'6 Subcontractual'!A33&amp;", Level; ","")</f>
        <v/>
      </c>
      <c r="O41" s="170" t="str">
        <f>IF(AND($C$2=1,'6 Subcontractual'!B33&lt;&gt;"",'6 Subcontractual'!F33&lt;&gt;$BO$2,'6 Subcontractual'!F33&lt;&gt;$BO$3,'6 Subcontractual'!F33&lt;&gt;$BO$4), "Row "&amp;'6 Subcontractual'!A33&amp;", Fundability status; ","")</f>
        <v/>
      </c>
      <c r="P41" s="151"/>
      <c r="Q41" s="150"/>
      <c r="R41" s="179" t="str">
        <f>IF(AND($D$2=1,'6 Subcontractual'!B33&lt;&gt;"",'6 Subcontractual'!G33=0), "Row "&amp;'6 Subcontractual'!A33&amp;"; ","")</f>
        <v/>
      </c>
      <c r="S41" s="151"/>
      <c r="T41" s="150"/>
      <c r="U41" s="169" t="str">
        <f>IF(AND($E$2=1,TRUNC('6 Subcontractual'!G33)&lt;&gt;'6 Subcontractual'!G33),"Row "&amp;'6 Subcontractual'!A33&amp;", "&amp;'6 Subcontractual'!$G$8&amp;"; ","")</f>
        <v/>
      </c>
      <c r="V41" s="170" t="str">
        <f>IF(AND($E$2=1,TRUNC('6 Subcontractual'!H33)&lt;&gt;'6 Subcontractual'!H33),"Row "&amp;'6 Subcontractual'!A33&amp;", "&amp;'6 Subcontractual'!$H$8&amp;"; ","")</f>
        <v/>
      </c>
      <c r="W41" s="151"/>
      <c r="X41" s="150"/>
      <c r="Y41" s="179" t="str">
        <f>IF(AND($F$2=1,'6 Subcontractual'!G33&lt;0),"Row "&amp;'6 Subcontractual'!A33&amp;", "&amp;'6 Subcontractual'!$G$8&amp;"; ","")</f>
        <v/>
      </c>
      <c r="Z41" s="170" t="str">
        <f>IF(AND($F$2=1,'6 Subcontractual'!H33&lt;0),"Row "&amp;'6 Subcontractual'!A33&amp;", "&amp;'6 Subcontractual'!$H$8&amp;"; ","")</f>
        <v/>
      </c>
      <c r="AA41" s="151"/>
      <c r="AB41" s="150"/>
      <c r="AC41" s="180" t="s">
        <v>73</v>
      </c>
      <c r="AD41" s="124" t="s">
        <v>15</v>
      </c>
      <c r="AE41" s="124" t="s">
        <v>380</v>
      </c>
      <c r="AF41" s="124">
        <f>SUMIFS('6 Subcontractual'!$G$14:$G$133,'6 Subcontractual'!$D$14:$D$133,AC41,'6 Subcontractual'!$E$14:$E$133,AD41,'6 Subcontractual'!$F$14:$F$133,AE41)</f>
        <v>0</v>
      </c>
      <c r="AG41" s="181">
        <f>SUM('3 Part-time'!E65,'3 Part-time'!H65,'3 Part-time'!E70,'3 Part-time'!H70)</f>
        <v>0</v>
      </c>
      <c r="AH41" s="181" t="str">
        <f t="shared" si="5"/>
        <v/>
      </c>
      <c r="AI41" s="182" t="str">
        <f>'6 Subcontractual'!D33&amp;", "&amp;'6 Subcontractual'!E33&amp;", "&amp;'6 Subcontractual'!F33&amp;"; "</f>
        <v xml:space="preserve">, , ; </v>
      </c>
      <c r="AJ41" s="181" t="str">
        <f t="shared" si="2"/>
        <v/>
      </c>
      <c r="AK41" s="183" t="str">
        <f>IF(AJ41=1,"Row "&amp;'6 Subcontractual'!A33&amp;"; ","")</f>
        <v/>
      </c>
      <c r="AL41" s="176"/>
      <c r="AM41" s="177"/>
      <c r="AN41" s="124">
        <f>SUMIFS('6 Subcontractual'!$H$14:$H$133,'6 Subcontractual'!$D$14:$D$133,AC41,'6 Subcontractual'!$E$14:$E$133,AD41,'6 Subcontractual'!$F$14:$F$133,AE41)</f>
        <v>0</v>
      </c>
      <c r="AO41" s="181">
        <f>SUM('5 Planning'!P27:Q28)</f>
        <v>0</v>
      </c>
      <c r="AP41" s="184" t="str">
        <f t="shared" si="3"/>
        <v/>
      </c>
      <c r="AQ41" s="182" t="str">
        <f>'6 Subcontractual'!D33&amp;", "&amp;'6 Subcontractual'!E33&amp;", "&amp;'6 Subcontractual'!F33&amp;"; "</f>
        <v xml:space="preserve">, , ; </v>
      </c>
      <c r="AR41" s="181" t="str">
        <f t="shared" si="4"/>
        <v/>
      </c>
      <c r="AS41" s="183" t="str">
        <f>IF(AR41=1,"Row "&amp;'6 Subcontractual'!A33&amp;"; ","")</f>
        <v/>
      </c>
      <c r="AT41" s="176"/>
      <c r="AU41" s="188"/>
      <c r="AV41" s="179" t="str">
        <f>IF(AND($I$2=1,'6 Subcontractual'!H33&gt;'6 Subcontractual'!G33),"Row "&amp;'6 Subcontractual'!A33&amp;"; ","")</f>
        <v/>
      </c>
      <c r="AW41" s="151"/>
      <c r="AX41" s="150"/>
      <c r="AY41" s="169">
        <f>IF(AND($J$2=1,'6 Subcontractual'!B33="",'6 Subcontractual'!D33="",'6 Subcontractual'!E33="",'6 Subcontractual'!F33="",OR('6 Subcontractual'!G33="",'6 Subcontractual'!G33=0),OR('6 Subcontractual'!H33="",'6 Subcontractual'!H33=0)),0,1)</f>
        <v>0</v>
      </c>
      <c r="AZ41" s="124">
        <f>IF(AND(AY41=0,SUM(AY42:$AY$141)&gt;0),1,0)</f>
        <v>0</v>
      </c>
      <c r="BA41" s="170" t="str">
        <f>IF(AZ41=1,"Row "&amp;'6 Subcontractual'!A33&amp;"; ","")</f>
        <v/>
      </c>
      <c r="BB41" s="151"/>
      <c r="BC41" s="150"/>
      <c r="BD41" s="179" t="str">
        <f>IF(AND($K$2=1,'6 Subcontractual'!E33='6 Checks'!$BE$6,'6 Subcontractual'!F33='6 Checks'!$BO$2,OR('6 Subcontractual'!G33&gt;0,'6 Subcontractual'!H33&gt;0)),"Row "&amp;'6 Subcontractual'!A33&amp;"; ","")</f>
        <v/>
      </c>
      <c r="BE41" s="151"/>
      <c r="BF41" s="150"/>
      <c r="BG41" s="179" t="str">
        <f>IF(AND($L$2=1,OR('6 Subcontractual'!B33=$BA$2,'6 Subcontractual'!B33=$BA$3,'6 Subcontractual'!B33=$BA$4),'6 Subcontractual'!J33=""),"Row "&amp;'6 Subcontractual'!A33&amp;"; ","")</f>
        <v/>
      </c>
      <c r="BH41" s="124"/>
      <c r="BI41" s="150"/>
      <c r="BJ41" s="179" t="str">
        <f>IF(AND($M$2=1,'6 Subcontractual'!B33&lt;&gt;"",'6 Subcontractual'!B33&lt;&gt;$BA$2,'6 Subcontractual'!B33&lt;&gt;$BA$3,'6 Subcontractual'!B33&lt;&gt;$BA$4,'6 Subcontractual'!J33&lt;&gt;""),"Row "&amp;'6 Subcontractual'!A33&amp;"; ","")</f>
        <v/>
      </c>
      <c r="BK41" s="151"/>
      <c r="BL41" s="124"/>
      <c r="BM41" s="179" t="str">
        <f>IF('6 Subcontractual'!B33&lt;&gt;"",IF(ISNA(VLOOKUP('6 Subcontractual'!B33,BQ:BR,2,FALSE))=FALSE,VLOOKUP('6 Subcontractual'!B33,BQ:BR,2,FALSE),"O"),"")</f>
        <v/>
      </c>
      <c r="BN41" s="124"/>
      <c r="BO41" s="124"/>
      <c r="BP41" s="124"/>
      <c r="BQ41" s="135">
        <v>10007822</v>
      </c>
      <c r="BR41" s="121" t="s">
        <v>181</v>
      </c>
      <c r="BS41" s="152"/>
      <c r="BT41" s="153"/>
    </row>
    <row r="42" spans="1:72" x14ac:dyDescent="0.2">
      <c r="A42" s="191"/>
      <c r="D42" s="146"/>
      <c r="E42" s="179" t="str">
        <f>IF(AND($D$7=1,OR('6 Subcontractual'!B34=$BA$2,'6 Subcontractual'!B34=$BA$3,'6 Subcontractual'!B34=$BA$4),'6 Subcontractual'!J34&lt;&gt;""),"Row "&amp;'6 Subcontractual'!A34&amp;"; ","")</f>
        <v/>
      </c>
      <c r="F42" s="148"/>
      <c r="G42" s="124">
        <v>21</v>
      </c>
      <c r="H42" s="149"/>
      <c r="I42" s="169" t="str">
        <f>IF(AND($B$2=1,'6 Subcontractual'!C34=$BD$9),"Row "&amp;'6 Subcontractual'!A34&amp;"; ","")</f>
        <v/>
      </c>
      <c r="J42" s="179" t="str">
        <f>IF(AND($B$2=1,'6 Subcontractual'!B34="",OR('6 Subcontractual'!D34&lt;&gt;"",'6 Subcontractual'!E34&lt;&gt;"",'6 Subcontractual'!F34&lt;&gt;"",'6 Subcontractual'!G34&lt;&gt;0,'6 Subcontractual'!H34&lt;&gt;0,'6 Subcontractual'!J34&lt;&gt;"")),"Row "&amp;'6 Subcontractual'!A34&amp;"; ","")</f>
        <v/>
      </c>
      <c r="K42" s="124"/>
      <c r="L42" s="150"/>
      <c r="M42" s="169" t="str">
        <f>IF(AND($C$2=1,'6 Subcontractual'!B34&lt;&gt;"",'6 Subcontractual'!D34&lt;&gt;$BD$2,'6 Subcontractual'!D34&lt;&gt;$BD$3), "Row "&amp;'6 Subcontractual'!A34&amp;", Mode; ","")</f>
        <v/>
      </c>
      <c r="N42" s="124" t="str">
        <f>IF(AND($C$2=1,'6 Subcontractual'!B34&lt;&gt;"",'6 Subcontractual'!E34&lt;&gt;$BE$2,'6 Subcontractual'!E34&lt;&gt;$BE$3,'6 Subcontractual'!E34&lt;&gt;$BE$4,'6 Subcontractual'!E34&lt;&gt;$BE$5,'6 Subcontractual'!E34&lt;&gt;$BE$6), "Row "&amp;'6 Subcontractual'!A34&amp;", Level; ","")</f>
        <v/>
      </c>
      <c r="O42" s="170" t="str">
        <f>IF(AND($C$2=1,'6 Subcontractual'!B34&lt;&gt;"",'6 Subcontractual'!F34&lt;&gt;$BO$2,'6 Subcontractual'!F34&lt;&gt;$BO$3,'6 Subcontractual'!F34&lt;&gt;$BO$4), "Row "&amp;'6 Subcontractual'!A34&amp;", Fundability status; ","")</f>
        <v/>
      </c>
      <c r="P42" s="151"/>
      <c r="Q42" s="150"/>
      <c r="R42" s="179" t="str">
        <f>IF(AND($D$2=1,'6 Subcontractual'!B34&lt;&gt;"",'6 Subcontractual'!G34=0), "Row "&amp;'6 Subcontractual'!A34&amp;"; ","")</f>
        <v/>
      </c>
      <c r="S42" s="151"/>
      <c r="T42" s="150"/>
      <c r="U42" s="169" t="str">
        <f>IF(AND($E$2=1,TRUNC('6 Subcontractual'!G34)&lt;&gt;'6 Subcontractual'!G34),"Row "&amp;'6 Subcontractual'!A34&amp;", "&amp;'6 Subcontractual'!$G$8&amp;"; ","")</f>
        <v/>
      </c>
      <c r="V42" s="170" t="str">
        <f>IF(AND($E$2=1,TRUNC('6 Subcontractual'!H34)&lt;&gt;'6 Subcontractual'!H34),"Row "&amp;'6 Subcontractual'!A34&amp;", "&amp;'6 Subcontractual'!$H$8&amp;"; ","")</f>
        <v/>
      </c>
      <c r="W42" s="151"/>
      <c r="X42" s="150"/>
      <c r="Y42" s="179" t="str">
        <f>IF(AND($F$2=1,'6 Subcontractual'!G34&lt;0),"Row "&amp;'6 Subcontractual'!A34&amp;", "&amp;'6 Subcontractual'!$G$8&amp;"; ","")</f>
        <v/>
      </c>
      <c r="Z42" s="170" t="str">
        <f>IF(AND($F$2=1,'6 Subcontractual'!H34&lt;0),"Row "&amp;'6 Subcontractual'!A34&amp;", "&amp;'6 Subcontractual'!$H$8&amp;"; ","")</f>
        <v/>
      </c>
      <c r="AA42" s="151"/>
      <c r="AB42" s="150"/>
      <c r="AC42" s="180" t="s">
        <v>73</v>
      </c>
      <c r="AD42" s="124" t="s">
        <v>15</v>
      </c>
      <c r="AE42" s="124" t="s">
        <v>155</v>
      </c>
      <c r="AF42" s="124">
        <f>SUMIFS('6 Subcontractual'!$G$14:$G$133,'6 Subcontractual'!$D$14:$D$133,AC42,'6 Subcontractual'!$E$14:$E$133,AD42,'6 Subcontractual'!$F$14:$F$133,AE42)</f>
        <v>0</v>
      </c>
      <c r="AG42" s="181">
        <f>SUM('3 Part-time'!F65,'3 Part-time'!I65,'3 Part-time'!F70,'3 Part-time'!I70)</f>
        <v>0</v>
      </c>
      <c r="AH42" s="181" t="str">
        <f t="shared" si="5"/>
        <v/>
      </c>
      <c r="AI42" s="182" t="str">
        <f>'6 Subcontractual'!D34&amp;", "&amp;'6 Subcontractual'!E34&amp;", "&amp;'6 Subcontractual'!F34&amp;"; "</f>
        <v xml:space="preserve">, , ; </v>
      </c>
      <c r="AJ42" s="181" t="str">
        <f t="shared" si="2"/>
        <v/>
      </c>
      <c r="AK42" s="183" t="str">
        <f>IF(AJ42=1,"Row "&amp;'6 Subcontractual'!A34&amp;"; ","")</f>
        <v/>
      </c>
      <c r="AL42" s="176"/>
      <c r="AM42" s="177"/>
      <c r="AN42" s="124">
        <f>SUMIFS('6 Subcontractual'!$H$14:$H$133,'6 Subcontractual'!$D$14:$D$133,AC42,'6 Subcontractual'!$E$14:$E$133,AD42,'6 Subcontractual'!$F$14:$F$133,AE42)</f>
        <v>0</v>
      </c>
      <c r="AO42" s="181">
        <f>SUM('5 Planning'!R27:R28)</f>
        <v>0</v>
      </c>
      <c r="AP42" s="184" t="str">
        <f t="shared" si="3"/>
        <v/>
      </c>
      <c r="AQ42" s="182" t="str">
        <f>'6 Subcontractual'!D34&amp;", "&amp;'6 Subcontractual'!E34&amp;", "&amp;'6 Subcontractual'!F34&amp;"; "</f>
        <v xml:space="preserve">, , ; </v>
      </c>
      <c r="AR42" s="181" t="str">
        <f t="shared" si="4"/>
        <v/>
      </c>
      <c r="AS42" s="183" t="str">
        <f>IF(AR42=1,"Row "&amp;'6 Subcontractual'!A34&amp;"; ","")</f>
        <v/>
      </c>
      <c r="AT42" s="176"/>
      <c r="AU42" s="188"/>
      <c r="AV42" s="179" t="str">
        <f>IF(AND($I$2=1,'6 Subcontractual'!H34&gt;'6 Subcontractual'!G34),"Row "&amp;'6 Subcontractual'!A34&amp;"; ","")</f>
        <v/>
      </c>
      <c r="AW42" s="151"/>
      <c r="AX42" s="150"/>
      <c r="AY42" s="169">
        <f>IF(AND($J$2=1,'6 Subcontractual'!B34="",'6 Subcontractual'!D34="",'6 Subcontractual'!E34="",'6 Subcontractual'!F34="",OR('6 Subcontractual'!G34="",'6 Subcontractual'!G34=0),OR('6 Subcontractual'!H34="",'6 Subcontractual'!H34=0)),0,1)</f>
        <v>0</v>
      </c>
      <c r="AZ42" s="124">
        <f>IF(AND(AY42=0,SUM(AY43:$AY$141)&gt;0),1,0)</f>
        <v>0</v>
      </c>
      <c r="BA42" s="170" t="str">
        <f>IF(AZ42=1,"Row "&amp;'6 Subcontractual'!A34&amp;"; ","")</f>
        <v/>
      </c>
      <c r="BB42" s="151"/>
      <c r="BC42" s="150"/>
      <c r="BD42" s="179" t="str">
        <f>IF(AND($K$2=1,'6 Subcontractual'!E34='6 Checks'!$BE$6,'6 Subcontractual'!F34='6 Checks'!$BO$2,OR('6 Subcontractual'!G34&gt;0,'6 Subcontractual'!H34&gt;0)),"Row "&amp;'6 Subcontractual'!A34&amp;"; ","")</f>
        <v/>
      </c>
      <c r="BE42" s="151"/>
      <c r="BF42" s="150"/>
      <c r="BG42" s="179" t="str">
        <f>IF(AND($L$2=1,OR('6 Subcontractual'!B34=$BA$2,'6 Subcontractual'!B34=$BA$3,'6 Subcontractual'!B34=$BA$4),'6 Subcontractual'!J34=""),"Row "&amp;'6 Subcontractual'!A34&amp;"; ","")</f>
        <v/>
      </c>
      <c r="BH42" s="124"/>
      <c r="BI42" s="150"/>
      <c r="BJ42" s="179" t="str">
        <f>IF(AND($M$2=1,'6 Subcontractual'!B34&lt;&gt;"",'6 Subcontractual'!B34&lt;&gt;$BA$2,'6 Subcontractual'!B34&lt;&gt;$BA$3,'6 Subcontractual'!B34&lt;&gt;$BA$4,'6 Subcontractual'!J34&lt;&gt;""),"Row "&amp;'6 Subcontractual'!A34&amp;"; ","")</f>
        <v/>
      </c>
      <c r="BK42" s="151"/>
      <c r="BL42" s="124"/>
      <c r="BM42" s="179" t="str">
        <f>IF('6 Subcontractual'!B34&lt;&gt;"",IF(ISNA(VLOOKUP('6 Subcontractual'!B34,BQ:BR,2,FALSE))=FALSE,VLOOKUP('6 Subcontractual'!B34,BQ:BR,2,FALSE),"O"),"")</f>
        <v/>
      </c>
      <c r="BN42" s="124"/>
      <c r="BO42" s="124"/>
      <c r="BP42" s="124"/>
      <c r="BQ42" s="135">
        <v>10006427</v>
      </c>
      <c r="BR42" s="121" t="s">
        <v>181</v>
      </c>
      <c r="BS42" s="152"/>
      <c r="BT42" s="153"/>
    </row>
    <row r="43" spans="1:72" x14ac:dyDescent="0.2">
      <c r="A43" s="191"/>
      <c r="D43" s="146"/>
      <c r="E43" s="179" t="str">
        <f>IF(AND($D$7=1,OR('6 Subcontractual'!B35=$BA$2,'6 Subcontractual'!B35=$BA$3,'6 Subcontractual'!B35=$BA$4),'6 Subcontractual'!J35&lt;&gt;""),"Row "&amp;'6 Subcontractual'!A35&amp;"; ","")</f>
        <v/>
      </c>
      <c r="F43" s="148"/>
      <c r="G43" s="124">
        <v>22</v>
      </c>
      <c r="H43" s="149"/>
      <c r="I43" s="169" t="str">
        <f>IF(AND($B$2=1,'6 Subcontractual'!C35=$BD$9),"Row "&amp;'6 Subcontractual'!A35&amp;"; ","")</f>
        <v/>
      </c>
      <c r="J43" s="179" t="str">
        <f>IF(AND($B$2=1,'6 Subcontractual'!B35="",OR('6 Subcontractual'!D35&lt;&gt;"",'6 Subcontractual'!E35&lt;&gt;"",'6 Subcontractual'!F35&lt;&gt;"",'6 Subcontractual'!G35&lt;&gt;0,'6 Subcontractual'!H35&lt;&gt;0,'6 Subcontractual'!J35&lt;&gt;"")),"Row "&amp;'6 Subcontractual'!A35&amp;"; ","")</f>
        <v/>
      </c>
      <c r="K43" s="124"/>
      <c r="L43" s="150"/>
      <c r="M43" s="169" t="str">
        <f>IF(AND($C$2=1,'6 Subcontractual'!B35&lt;&gt;"",'6 Subcontractual'!D35&lt;&gt;$BD$2,'6 Subcontractual'!D35&lt;&gt;$BD$3), "Row "&amp;'6 Subcontractual'!A35&amp;", Mode; ","")</f>
        <v/>
      </c>
      <c r="N43" s="124" t="str">
        <f>IF(AND($C$2=1,'6 Subcontractual'!B35&lt;&gt;"",'6 Subcontractual'!E35&lt;&gt;$BE$2,'6 Subcontractual'!E35&lt;&gt;$BE$3,'6 Subcontractual'!E35&lt;&gt;$BE$4,'6 Subcontractual'!E35&lt;&gt;$BE$5,'6 Subcontractual'!E35&lt;&gt;$BE$6), "Row "&amp;'6 Subcontractual'!A35&amp;", Level; ","")</f>
        <v/>
      </c>
      <c r="O43" s="170" t="str">
        <f>IF(AND($C$2=1,'6 Subcontractual'!B35&lt;&gt;"",'6 Subcontractual'!F35&lt;&gt;$BO$2,'6 Subcontractual'!F35&lt;&gt;$BO$3,'6 Subcontractual'!F35&lt;&gt;$BO$4), "Row "&amp;'6 Subcontractual'!A35&amp;", Fundability status; ","")</f>
        <v/>
      </c>
      <c r="P43" s="151"/>
      <c r="Q43" s="150"/>
      <c r="R43" s="179" t="str">
        <f>IF(AND($D$2=1,'6 Subcontractual'!B35&lt;&gt;"",'6 Subcontractual'!G35=0), "Row "&amp;'6 Subcontractual'!A35&amp;"; ","")</f>
        <v/>
      </c>
      <c r="S43" s="151"/>
      <c r="T43" s="150"/>
      <c r="U43" s="169" t="str">
        <f>IF(AND($E$2=1,TRUNC('6 Subcontractual'!G35)&lt;&gt;'6 Subcontractual'!G35),"Row "&amp;'6 Subcontractual'!A35&amp;", "&amp;'6 Subcontractual'!$G$8&amp;"; ","")</f>
        <v/>
      </c>
      <c r="V43" s="170" t="str">
        <f>IF(AND($E$2=1,TRUNC('6 Subcontractual'!H35)&lt;&gt;'6 Subcontractual'!H35),"Row "&amp;'6 Subcontractual'!A35&amp;", "&amp;'6 Subcontractual'!$H$8&amp;"; ","")</f>
        <v/>
      </c>
      <c r="W43" s="151"/>
      <c r="X43" s="150"/>
      <c r="Y43" s="179" t="str">
        <f>IF(AND($F$2=1,'6 Subcontractual'!G35&lt;0),"Row "&amp;'6 Subcontractual'!A35&amp;", "&amp;'6 Subcontractual'!$G$8&amp;"; ","")</f>
        <v/>
      </c>
      <c r="Z43" s="170" t="str">
        <f>IF(AND($F$2=1,'6 Subcontractual'!H35&lt;0),"Row "&amp;'6 Subcontractual'!A35&amp;", "&amp;'6 Subcontractual'!$H$8&amp;"; ","")</f>
        <v/>
      </c>
      <c r="AA43" s="151"/>
      <c r="AB43" s="150"/>
      <c r="AC43" s="169" t="s">
        <v>73</v>
      </c>
      <c r="AD43" s="124" t="s">
        <v>376</v>
      </c>
      <c r="AE43" s="124" t="s">
        <v>379</v>
      </c>
      <c r="AF43" s="124">
        <f>SUMIFS('6 Subcontractual'!$G$14:$G$133,'6 Subcontractual'!$D$14:$D$133,AC43,'6 Subcontractual'!$E$14:$E$133,AD43,'6 Subcontractual'!$F$14:$F$133,AE43)</f>
        <v>0</v>
      </c>
      <c r="AG43" s="181">
        <f>SUM('3 Part-time'!D66,'3 Part-time'!G66,'3 Part-time'!D71,'3 Part-time'!G71)</f>
        <v>0</v>
      </c>
      <c r="AH43" s="181" t="str">
        <f t="shared" si="5"/>
        <v/>
      </c>
      <c r="AI43" s="182" t="str">
        <f>'6 Subcontractual'!D35&amp;", "&amp;'6 Subcontractual'!E35&amp;", "&amp;'6 Subcontractual'!F35&amp;"; "</f>
        <v xml:space="preserve">, , ; </v>
      </c>
      <c r="AJ43" s="181" t="str">
        <f t="shared" si="2"/>
        <v/>
      </c>
      <c r="AK43" s="183" t="str">
        <f>IF(AJ43=1,"Row "&amp;'6 Subcontractual'!A35&amp;"; ","")</f>
        <v/>
      </c>
      <c r="AL43" s="176"/>
      <c r="AM43" s="177"/>
      <c r="AN43" s="124">
        <f>SUMIFS('6 Subcontractual'!$H$14:$H$133,'6 Subcontractual'!$D$14:$D$133,AC43,'6 Subcontractual'!$E$14:$E$133,AD43,'6 Subcontractual'!$F$14:$F$133,AE43)</f>
        <v>0</v>
      </c>
      <c r="AO43" s="181">
        <f>SUM('5 Planning'!N29:O30)</f>
        <v>0</v>
      </c>
      <c r="AP43" s="184" t="str">
        <f t="shared" si="3"/>
        <v/>
      </c>
      <c r="AQ43" s="182" t="str">
        <f>'6 Subcontractual'!D35&amp;", "&amp;'6 Subcontractual'!E35&amp;", "&amp;'6 Subcontractual'!F35&amp;"; "</f>
        <v xml:space="preserve">, , ; </v>
      </c>
      <c r="AR43" s="181" t="str">
        <f t="shared" si="4"/>
        <v/>
      </c>
      <c r="AS43" s="183" t="str">
        <f>IF(AR43=1,"Row "&amp;'6 Subcontractual'!A35&amp;"; ","")</f>
        <v/>
      </c>
      <c r="AT43" s="176"/>
      <c r="AU43" s="188"/>
      <c r="AV43" s="179" t="str">
        <f>IF(AND($I$2=1,'6 Subcontractual'!H35&gt;'6 Subcontractual'!G35),"Row "&amp;'6 Subcontractual'!A35&amp;"; ","")</f>
        <v/>
      </c>
      <c r="AW43" s="151"/>
      <c r="AX43" s="150"/>
      <c r="AY43" s="169">
        <f>IF(AND($J$2=1,'6 Subcontractual'!B35="",'6 Subcontractual'!D35="",'6 Subcontractual'!E35="",'6 Subcontractual'!F35="",OR('6 Subcontractual'!G35="",'6 Subcontractual'!G35=0),OR('6 Subcontractual'!H35="",'6 Subcontractual'!H35=0)),0,1)</f>
        <v>0</v>
      </c>
      <c r="AZ43" s="124">
        <f>IF(AND(AY43=0,SUM(AY44:$AY$141)&gt;0),1,0)</f>
        <v>0</v>
      </c>
      <c r="BA43" s="170" t="str">
        <f>IF(AZ43=1,"Row "&amp;'6 Subcontractual'!A35&amp;"; ","")</f>
        <v/>
      </c>
      <c r="BB43" s="151"/>
      <c r="BC43" s="150"/>
      <c r="BD43" s="179" t="str">
        <f>IF(AND($K$2=1,'6 Subcontractual'!E35='6 Checks'!$BE$6,'6 Subcontractual'!F35='6 Checks'!$BO$2,OR('6 Subcontractual'!G35&gt;0,'6 Subcontractual'!H35&gt;0)),"Row "&amp;'6 Subcontractual'!A35&amp;"; ","")</f>
        <v/>
      </c>
      <c r="BE43" s="151"/>
      <c r="BF43" s="150"/>
      <c r="BG43" s="179" t="str">
        <f>IF(AND($L$2=1,OR('6 Subcontractual'!B35=$BA$2,'6 Subcontractual'!B35=$BA$3,'6 Subcontractual'!B35=$BA$4),'6 Subcontractual'!J35=""),"Row "&amp;'6 Subcontractual'!A35&amp;"; ","")</f>
        <v/>
      </c>
      <c r="BH43" s="124"/>
      <c r="BI43" s="150"/>
      <c r="BJ43" s="179" t="str">
        <f>IF(AND($M$2=1,'6 Subcontractual'!B35&lt;&gt;"",'6 Subcontractual'!B35&lt;&gt;$BA$2,'6 Subcontractual'!B35&lt;&gt;$BA$3,'6 Subcontractual'!B35&lt;&gt;$BA$4,'6 Subcontractual'!J35&lt;&gt;""),"Row "&amp;'6 Subcontractual'!A35&amp;"; ","")</f>
        <v/>
      </c>
      <c r="BK43" s="151"/>
      <c r="BL43" s="124"/>
      <c r="BM43" s="179" t="str">
        <f>IF('6 Subcontractual'!B35&lt;&gt;"",IF(ISNA(VLOOKUP('6 Subcontractual'!B35,BQ:BR,2,FALSE))=FALSE,VLOOKUP('6 Subcontractual'!B35,BQ:BR,2,FALSE),"O"),"")</f>
        <v/>
      </c>
      <c r="BN43" s="124"/>
      <c r="BO43" s="124"/>
      <c r="BP43" s="124"/>
      <c r="BQ43" s="135">
        <v>10007842</v>
      </c>
      <c r="BR43" s="121" t="s">
        <v>181</v>
      </c>
      <c r="BS43" s="152"/>
      <c r="BT43" s="153"/>
    </row>
    <row r="44" spans="1:72" x14ac:dyDescent="0.2">
      <c r="A44" s="191"/>
      <c r="D44" s="146"/>
      <c r="E44" s="179" t="str">
        <f>IF(AND($D$7=1,OR('6 Subcontractual'!B36=$BA$2,'6 Subcontractual'!B36=$BA$3,'6 Subcontractual'!B36=$BA$4),'6 Subcontractual'!J36&lt;&gt;""),"Row "&amp;'6 Subcontractual'!A36&amp;"; ","")</f>
        <v/>
      </c>
      <c r="F44" s="148"/>
      <c r="G44" s="124">
        <v>23</v>
      </c>
      <c r="H44" s="149"/>
      <c r="I44" s="169" t="str">
        <f>IF(AND($B$2=1,'6 Subcontractual'!C36=$BD$9),"Row "&amp;'6 Subcontractual'!A36&amp;"; ","")</f>
        <v/>
      </c>
      <c r="J44" s="179" t="str">
        <f>IF(AND($B$2=1,'6 Subcontractual'!B36="",OR('6 Subcontractual'!D36&lt;&gt;"",'6 Subcontractual'!E36&lt;&gt;"",'6 Subcontractual'!F36&lt;&gt;"",'6 Subcontractual'!G36&lt;&gt;0,'6 Subcontractual'!H36&lt;&gt;0,'6 Subcontractual'!J36&lt;&gt;"")),"Row "&amp;'6 Subcontractual'!A36&amp;"; ","")</f>
        <v/>
      </c>
      <c r="K44" s="124"/>
      <c r="L44" s="150"/>
      <c r="M44" s="169" t="str">
        <f>IF(AND($C$2=1,'6 Subcontractual'!B36&lt;&gt;"",'6 Subcontractual'!D36&lt;&gt;$BD$2,'6 Subcontractual'!D36&lt;&gt;$BD$3), "Row "&amp;'6 Subcontractual'!A36&amp;", Mode; ","")</f>
        <v/>
      </c>
      <c r="N44" s="124" t="str">
        <f>IF(AND($C$2=1,'6 Subcontractual'!B36&lt;&gt;"",'6 Subcontractual'!E36&lt;&gt;$BE$2,'6 Subcontractual'!E36&lt;&gt;$BE$3,'6 Subcontractual'!E36&lt;&gt;$BE$4,'6 Subcontractual'!E36&lt;&gt;$BE$5,'6 Subcontractual'!E36&lt;&gt;$BE$6), "Row "&amp;'6 Subcontractual'!A36&amp;", Level; ","")</f>
        <v/>
      </c>
      <c r="O44" s="170" t="str">
        <f>IF(AND($C$2=1,'6 Subcontractual'!B36&lt;&gt;"",'6 Subcontractual'!F36&lt;&gt;$BO$2,'6 Subcontractual'!F36&lt;&gt;$BO$3,'6 Subcontractual'!F36&lt;&gt;$BO$4), "Row "&amp;'6 Subcontractual'!A36&amp;", Fundability status; ","")</f>
        <v/>
      </c>
      <c r="P44" s="151"/>
      <c r="Q44" s="150"/>
      <c r="R44" s="179" t="str">
        <f>IF(AND($D$2=1,'6 Subcontractual'!B36&lt;&gt;"",'6 Subcontractual'!G36=0), "Row "&amp;'6 Subcontractual'!A36&amp;"; ","")</f>
        <v/>
      </c>
      <c r="S44" s="151"/>
      <c r="T44" s="150"/>
      <c r="U44" s="169" t="str">
        <f>IF(AND($E$2=1,TRUNC('6 Subcontractual'!G36)&lt;&gt;'6 Subcontractual'!G36),"Row "&amp;'6 Subcontractual'!A36&amp;", "&amp;'6 Subcontractual'!$G$8&amp;"; ","")</f>
        <v/>
      </c>
      <c r="V44" s="170" t="str">
        <f>IF(AND($E$2=1,TRUNC('6 Subcontractual'!H36)&lt;&gt;'6 Subcontractual'!H36),"Row "&amp;'6 Subcontractual'!A36&amp;", "&amp;'6 Subcontractual'!$H$8&amp;"; ","")</f>
        <v/>
      </c>
      <c r="W44" s="151"/>
      <c r="X44" s="150"/>
      <c r="Y44" s="179" t="str">
        <f>IF(AND($F$2=1,'6 Subcontractual'!G36&lt;0),"Row "&amp;'6 Subcontractual'!A36&amp;", "&amp;'6 Subcontractual'!$G$8&amp;"; ","")</f>
        <v/>
      </c>
      <c r="Z44" s="170" t="str">
        <f>IF(AND($F$2=1,'6 Subcontractual'!H36&lt;0),"Row "&amp;'6 Subcontractual'!A36&amp;", "&amp;'6 Subcontractual'!$H$8&amp;"; ","")</f>
        <v/>
      </c>
      <c r="AA44" s="151"/>
      <c r="AB44" s="150"/>
      <c r="AC44" s="169" t="s">
        <v>73</v>
      </c>
      <c r="AD44" s="124" t="s">
        <v>376</v>
      </c>
      <c r="AE44" s="124" t="s">
        <v>380</v>
      </c>
      <c r="AF44" s="124">
        <f>SUMIFS('6 Subcontractual'!$G$14:$G$133,'6 Subcontractual'!$D$14:$D$133,AC44,'6 Subcontractual'!$E$14:$E$133,AD44,'6 Subcontractual'!$F$14:$F$133,AE44)</f>
        <v>0</v>
      </c>
      <c r="AG44" s="181">
        <f>SUM('3 Part-time'!E66,'3 Part-time'!H66,'3 Part-time'!E71,'3 Part-time'!H71)</f>
        <v>0</v>
      </c>
      <c r="AH44" s="181" t="str">
        <f t="shared" si="5"/>
        <v/>
      </c>
      <c r="AI44" s="182" t="str">
        <f>'6 Subcontractual'!D36&amp;", "&amp;'6 Subcontractual'!E36&amp;", "&amp;'6 Subcontractual'!F36&amp;"; "</f>
        <v xml:space="preserve">, , ; </v>
      </c>
      <c r="AJ44" s="181" t="str">
        <f t="shared" si="2"/>
        <v/>
      </c>
      <c r="AK44" s="183" t="str">
        <f>IF(AJ44=1,"Row "&amp;'6 Subcontractual'!A36&amp;"; ","")</f>
        <v/>
      </c>
      <c r="AL44" s="176"/>
      <c r="AM44" s="177"/>
      <c r="AN44" s="124">
        <f>SUMIFS('6 Subcontractual'!$H$14:$H$133,'6 Subcontractual'!$D$14:$D$133,AC44,'6 Subcontractual'!$E$14:$E$133,AD44,'6 Subcontractual'!$F$14:$F$133,AE44)</f>
        <v>0</v>
      </c>
      <c r="AO44" s="181">
        <f>SUM('5 Planning'!P29:Q30)</f>
        <v>0</v>
      </c>
      <c r="AP44" s="184" t="str">
        <f t="shared" si="3"/>
        <v/>
      </c>
      <c r="AQ44" s="182" t="str">
        <f>'6 Subcontractual'!D36&amp;", "&amp;'6 Subcontractual'!E36&amp;", "&amp;'6 Subcontractual'!F36&amp;"; "</f>
        <v xml:space="preserve">, , ; </v>
      </c>
      <c r="AR44" s="181" t="str">
        <f t="shared" si="4"/>
        <v/>
      </c>
      <c r="AS44" s="183" t="str">
        <f>IF(AR44=1,"Row "&amp;'6 Subcontractual'!A36&amp;"; ","")</f>
        <v/>
      </c>
      <c r="AT44" s="176"/>
      <c r="AU44" s="188"/>
      <c r="AV44" s="179" t="str">
        <f>IF(AND($I$2=1,'6 Subcontractual'!H36&gt;'6 Subcontractual'!G36),"Row "&amp;'6 Subcontractual'!A36&amp;"; ","")</f>
        <v/>
      </c>
      <c r="AW44" s="151"/>
      <c r="AX44" s="150"/>
      <c r="AY44" s="169">
        <f>IF(AND($J$2=1,'6 Subcontractual'!B36="",'6 Subcontractual'!D36="",'6 Subcontractual'!E36="",'6 Subcontractual'!F36="",OR('6 Subcontractual'!G36="",'6 Subcontractual'!G36=0),OR('6 Subcontractual'!H36="",'6 Subcontractual'!H36=0)),0,1)</f>
        <v>0</v>
      </c>
      <c r="AZ44" s="124">
        <f>IF(AND(AY44=0,SUM(AY45:$AY$141)&gt;0),1,0)</f>
        <v>0</v>
      </c>
      <c r="BA44" s="170" t="str">
        <f>IF(AZ44=1,"Row "&amp;'6 Subcontractual'!A36&amp;"; ","")</f>
        <v/>
      </c>
      <c r="BB44" s="151"/>
      <c r="BC44" s="150"/>
      <c r="BD44" s="179" t="str">
        <f>IF(AND($K$2=1,'6 Subcontractual'!E36='6 Checks'!$BE$6,'6 Subcontractual'!F36='6 Checks'!$BO$2,OR('6 Subcontractual'!G36&gt;0,'6 Subcontractual'!H36&gt;0)),"Row "&amp;'6 Subcontractual'!A36&amp;"; ","")</f>
        <v/>
      </c>
      <c r="BE44" s="151"/>
      <c r="BF44" s="150"/>
      <c r="BG44" s="179" t="str">
        <f>IF(AND($L$2=1,OR('6 Subcontractual'!B36=$BA$2,'6 Subcontractual'!B36=$BA$3,'6 Subcontractual'!B36=$BA$4),'6 Subcontractual'!J36=""),"Row "&amp;'6 Subcontractual'!A36&amp;"; ","")</f>
        <v/>
      </c>
      <c r="BH44" s="124"/>
      <c r="BI44" s="150"/>
      <c r="BJ44" s="179" t="str">
        <f>IF(AND($M$2=1,'6 Subcontractual'!B36&lt;&gt;"",'6 Subcontractual'!B36&lt;&gt;$BA$2,'6 Subcontractual'!B36&lt;&gt;$BA$3,'6 Subcontractual'!B36&lt;&gt;$BA$4,'6 Subcontractual'!J36&lt;&gt;""),"Row "&amp;'6 Subcontractual'!A36&amp;"; ","")</f>
        <v/>
      </c>
      <c r="BK44" s="151"/>
      <c r="BL44" s="124"/>
      <c r="BM44" s="179" t="str">
        <f>IF('6 Subcontractual'!B36&lt;&gt;"",IF(ISNA(VLOOKUP('6 Subcontractual'!B36,BQ:BR,2,FALSE))=FALSE,VLOOKUP('6 Subcontractual'!B36,BQ:BR,2,FALSE),"O"),"")</f>
        <v/>
      </c>
      <c r="BN44" s="124"/>
      <c r="BO44" s="124"/>
      <c r="BP44" s="124"/>
      <c r="BQ44" s="135">
        <v>10001883</v>
      </c>
      <c r="BR44" s="121" t="s">
        <v>181</v>
      </c>
      <c r="BS44" s="152"/>
      <c r="BT44" s="153"/>
    </row>
    <row r="45" spans="1:72" x14ac:dyDescent="0.2">
      <c r="A45" s="191"/>
      <c r="D45" s="146"/>
      <c r="E45" s="179" t="str">
        <f>IF(AND($D$7=1,OR('6 Subcontractual'!B37=$BA$2,'6 Subcontractual'!B37=$BA$3,'6 Subcontractual'!B37=$BA$4),'6 Subcontractual'!J37&lt;&gt;""),"Row "&amp;'6 Subcontractual'!A37&amp;"; ","")</f>
        <v/>
      </c>
      <c r="F45" s="148"/>
      <c r="G45" s="124">
        <v>24</v>
      </c>
      <c r="H45" s="149"/>
      <c r="I45" s="169" t="str">
        <f>IF(AND($B$2=1,'6 Subcontractual'!C37=$BD$9),"Row "&amp;'6 Subcontractual'!A37&amp;"; ","")</f>
        <v/>
      </c>
      <c r="J45" s="179" t="str">
        <f>IF(AND($B$2=1,'6 Subcontractual'!B37="",OR('6 Subcontractual'!D37&lt;&gt;"",'6 Subcontractual'!E37&lt;&gt;"",'6 Subcontractual'!F37&lt;&gt;"",'6 Subcontractual'!G37&lt;&gt;0,'6 Subcontractual'!H37&lt;&gt;0,'6 Subcontractual'!J37&lt;&gt;"")),"Row "&amp;'6 Subcontractual'!A37&amp;"; ","")</f>
        <v/>
      </c>
      <c r="K45" s="124"/>
      <c r="L45" s="150"/>
      <c r="M45" s="169" t="str">
        <f>IF(AND($C$2=1,'6 Subcontractual'!B37&lt;&gt;"",'6 Subcontractual'!D37&lt;&gt;$BD$2,'6 Subcontractual'!D37&lt;&gt;$BD$3), "Row "&amp;'6 Subcontractual'!A37&amp;", Mode; ","")</f>
        <v/>
      </c>
      <c r="N45" s="124" t="str">
        <f>IF(AND($C$2=1,'6 Subcontractual'!B37&lt;&gt;"",'6 Subcontractual'!E37&lt;&gt;$BE$2,'6 Subcontractual'!E37&lt;&gt;$BE$3,'6 Subcontractual'!E37&lt;&gt;$BE$4,'6 Subcontractual'!E37&lt;&gt;$BE$5,'6 Subcontractual'!E37&lt;&gt;$BE$6), "Row "&amp;'6 Subcontractual'!A37&amp;", Level; ","")</f>
        <v/>
      </c>
      <c r="O45" s="170" t="str">
        <f>IF(AND($C$2=1,'6 Subcontractual'!B37&lt;&gt;"",'6 Subcontractual'!F37&lt;&gt;$BO$2,'6 Subcontractual'!F37&lt;&gt;$BO$3,'6 Subcontractual'!F37&lt;&gt;$BO$4), "Row "&amp;'6 Subcontractual'!A37&amp;", Fundability status; ","")</f>
        <v/>
      </c>
      <c r="P45" s="151"/>
      <c r="Q45" s="150"/>
      <c r="R45" s="179" t="str">
        <f>IF(AND($D$2=1,'6 Subcontractual'!B37&lt;&gt;"",'6 Subcontractual'!G37=0), "Row "&amp;'6 Subcontractual'!A37&amp;"; ","")</f>
        <v/>
      </c>
      <c r="S45" s="151"/>
      <c r="T45" s="150"/>
      <c r="U45" s="169" t="str">
        <f>IF(AND($E$2=1,TRUNC('6 Subcontractual'!G37)&lt;&gt;'6 Subcontractual'!G37),"Row "&amp;'6 Subcontractual'!A37&amp;", "&amp;'6 Subcontractual'!$G$8&amp;"; ","")</f>
        <v/>
      </c>
      <c r="V45" s="170" t="str">
        <f>IF(AND($E$2=1,TRUNC('6 Subcontractual'!H37)&lt;&gt;'6 Subcontractual'!H37),"Row "&amp;'6 Subcontractual'!A37&amp;", "&amp;'6 Subcontractual'!$H$8&amp;"; ","")</f>
        <v/>
      </c>
      <c r="W45" s="151"/>
      <c r="X45" s="150"/>
      <c r="Y45" s="179" t="str">
        <f>IF(AND($F$2=1,'6 Subcontractual'!G37&lt;0),"Row "&amp;'6 Subcontractual'!A37&amp;", "&amp;'6 Subcontractual'!$G$8&amp;"; ","")</f>
        <v/>
      </c>
      <c r="Z45" s="170" t="str">
        <f>IF(AND($F$2=1,'6 Subcontractual'!H37&lt;0),"Row "&amp;'6 Subcontractual'!A37&amp;", "&amp;'6 Subcontractual'!$H$8&amp;"; ","")</f>
        <v/>
      </c>
      <c r="AA45" s="151"/>
      <c r="AB45" s="150"/>
      <c r="AC45" s="169" t="s">
        <v>73</v>
      </c>
      <c r="AD45" s="124" t="s">
        <v>376</v>
      </c>
      <c r="AE45" s="124" t="s">
        <v>155</v>
      </c>
      <c r="AF45" s="124">
        <f>SUMIFS('6 Subcontractual'!$G$14:$G$133,'6 Subcontractual'!$D$14:$D$133,AC45,'6 Subcontractual'!$E$14:$E$133,AD45,'6 Subcontractual'!$F$14:$F$133,AE45)</f>
        <v>0</v>
      </c>
      <c r="AG45" s="181">
        <f>SUM('3 Part-time'!F66,'3 Part-time'!I66,'3 Part-time'!F71,'3 Part-time'!I71)</f>
        <v>0</v>
      </c>
      <c r="AH45" s="181" t="str">
        <f t="shared" si="5"/>
        <v/>
      </c>
      <c r="AI45" s="182" t="str">
        <f>'6 Subcontractual'!D37&amp;", "&amp;'6 Subcontractual'!E37&amp;", "&amp;'6 Subcontractual'!F37&amp;"; "</f>
        <v xml:space="preserve">, , ; </v>
      </c>
      <c r="AJ45" s="181" t="str">
        <f t="shared" si="2"/>
        <v/>
      </c>
      <c r="AK45" s="183" t="str">
        <f>IF(AJ45=1,"Row "&amp;'6 Subcontractual'!A37&amp;"; ","")</f>
        <v/>
      </c>
      <c r="AL45" s="176"/>
      <c r="AM45" s="177"/>
      <c r="AN45" s="124">
        <f>SUMIFS('6 Subcontractual'!$H$14:$H$133,'6 Subcontractual'!$D$14:$D$133,AC45,'6 Subcontractual'!$E$14:$E$133,AD45,'6 Subcontractual'!$F$14:$F$133,AE45)</f>
        <v>0</v>
      </c>
      <c r="AO45" s="181">
        <f>SUM('5 Planning'!R29:R30)</f>
        <v>0</v>
      </c>
      <c r="AP45" s="184" t="str">
        <f t="shared" si="3"/>
        <v/>
      </c>
      <c r="AQ45" s="182" t="str">
        <f>'6 Subcontractual'!D37&amp;", "&amp;'6 Subcontractual'!E37&amp;", "&amp;'6 Subcontractual'!F37&amp;"; "</f>
        <v xml:space="preserve">, , ; </v>
      </c>
      <c r="AR45" s="181" t="str">
        <f t="shared" si="4"/>
        <v/>
      </c>
      <c r="AS45" s="183" t="str">
        <f>IF(AR45=1,"Row "&amp;'6 Subcontractual'!A37&amp;"; ","")</f>
        <v/>
      </c>
      <c r="AT45" s="176"/>
      <c r="AU45" s="188"/>
      <c r="AV45" s="179" t="str">
        <f>IF(AND($I$2=1,'6 Subcontractual'!H37&gt;'6 Subcontractual'!G37),"Row "&amp;'6 Subcontractual'!A37&amp;"; ","")</f>
        <v/>
      </c>
      <c r="AW45" s="151"/>
      <c r="AX45" s="150"/>
      <c r="AY45" s="169">
        <f>IF(AND($J$2=1,'6 Subcontractual'!B37="",'6 Subcontractual'!D37="",'6 Subcontractual'!E37="",'6 Subcontractual'!F37="",OR('6 Subcontractual'!G37="",'6 Subcontractual'!G37=0),OR('6 Subcontractual'!H37="",'6 Subcontractual'!H37=0)),0,1)</f>
        <v>0</v>
      </c>
      <c r="AZ45" s="124">
        <f>IF(AND(AY45=0,SUM(AY46:$AY$141)&gt;0),1,0)</f>
        <v>0</v>
      </c>
      <c r="BA45" s="170" t="str">
        <f>IF(AZ45=1,"Row "&amp;'6 Subcontractual'!A37&amp;"; ","")</f>
        <v/>
      </c>
      <c r="BB45" s="151"/>
      <c r="BC45" s="150"/>
      <c r="BD45" s="179" t="str">
        <f>IF(AND($K$2=1,'6 Subcontractual'!E37='6 Checks'!$BE$6,'6 Subcontractual'!F37='6 Checks'!$BO$2,OR('6 Subcontractual'!G37&gt;0,'6 Subcontractual'!H37&gt;0)),"Row "&amp;'6 Subcontractual'!A37&amp;"; ","")</f>
        <v/>
      </c>
      <c r="BE45" s="151"/>
      <c r="BF45" s="150"/>
      <c r="BG45" s="179" t="str">
        <f>IF(AND($L$2=1,OR('6 Subcontractual'!B37=$BA$2,'6 Subcontractual'!B37=$BA$3,'6 Subcontractual'!B37=$BA$4),'6 Subcontractual'!J37=""),"Row "&amp;'6 Subcontractual'!A37&amp;"; ","")</f>
        <v/>
      </c>
      <c r="BH45" s="124"/>
      <c r="BI45" s="150"/>
      <c r="BJ45" s="179" t="str">
        <f>IF(AND($M$2=1,'6 Subcontractual'!B37&lt;&gt;"",'6 Subcontractual'!B37&lt;&gt;$BA$2,'6 Subcontractual'!B37&lt;&gt;$BA$3,'6 Subcontractual'!B37&lt;&gt;$BA$4,'6 Subcontractual'!J37&lt;&gt;""),"Row "&amp;'6 Subcontractual'!A37&amp;"; ","")</f>
        <v/>
      </c>
      <c r="BK45" s="151"/>
      <c r="BL45" s="124"/>
      <c r="BM45" s="179" t="str">
        <f>IF('6 Subcontractual'!B37&lt;&gt;"",IF(ISNA(VLOOKUP('6 Subcontractual'!B37,BQ:BR,2,FALSE))=FALSE,VLOOKUP('6 Subcontractual'!B37,BQ:BR,2,FALSE),"O"),"")</f>
        <v/>
      </c>
      <c r="BN45" s="124"/>
      <c r="BO45" s="124"/>
      <c r="BP45" s="124"/>
      <c r="BQ45" s="135">
        <v>10007851</v>
      </c>
      <c r="BR45" s="121" t="s">
        <v>181</v>
      </c>
      <c r="BS45" s="152"/>
      <c r="BT45" s="153"/>
    </row>
    <row r="46" spans="1:72" x14ac:dyDescent="0.2">
      <c r="A46" s="191"/>
      <c r="D46" s="146"/>
      <c r="E46" s="179" t="str">
        <f>IF(AND($D$7=1,OR('6 Subcontractual'!B38=$BA$2,'6 Subcontractual'!B38=$BA$3,'6 Subcontractual'!B38=$BA$4),'6 Subcontractual'!J38&lt;&gt;""),"Row "&amp;'6 Subcontractual'!A38&amp;"; ","")</f>
        <v/>
      </c>
      <c r="F46" s="148"/>
      <c r="G46" s="124">
        <v>25</v>
      </c>
      <c r="H46" s="149"/>
      <c r="I46" s="169" t="str">
        <f>IF(AND($B$2=1,'6 Subcontractual'!C38=$BD$9),"Row "&amp;'6 Subcontractual'!A38&amp;"; ","")</f>
        <v/>
      </c>
      <c r="J46" s="179" t="str">
        <f>IF(AND($B$2=1,'6 Subcontractual'!B38="",OR('6 Subcontractual'!D38&lt;&gt;"",'6 Subcontractual'!E38&lt;&gt;"",'6 Subcontractual'!F38&lt;&gt;"",'6 Subcontractual'!G38&lt;&gt;0,'6 Subcontractual'!H38&lt;&gt;0,'6 Subcontractual'!J38&lt;&gt;"")),"Row "&amp;'6 Subcontractual'!A38&amp;"; ","")</f>
        <v/>
      </c>
      <c r="K46" s="124"/>
      <c r="L46" s="150"/>
      <c r="M46" s="169" t="str">
        <f>IF(AND($C$2=1,'6 Subcontractual'!B38&lt;&gt;"",'6 Subcontractual'!D38&lt;&gt;$BD$2,'6 Subcontractual'!D38&lt;&gt;$BD$3), "Row "&amp;'6 Subcontractual'!A38&amp;", Mode; ","")</f>
        <v/>
      </c>
      <c r="N46" s="124" t="str">
        <f>IF(AND($C$2=1,'6 Subcontractual'!B38&lt;&gt;"",'6 Subcontractual'!E38&lt;&gt;$BE$2,'6 Subcontractual'!E38&lt;&gt;$BE$3,'6 Subcontractual'!E38&lt;&gt;$BE$4,'6 Subcontractual'!E38&lt;&gt;$BE$5,'6 Subcontractual'!E38&lt;&gt;$BE$6), "Row "&amp;'6 Subcontractual'!A38&amp;", Level; ","")</f>
        <v/>
      </c>
      <c r="O46" s="170" t="str">
        <f>IF(AND($C$2=1,'6 Subcontractual'!B38&lt;&gt;"",'6 Subcontractual'!F38&lt;&gt;$BO$2,'6 Subcontractual'!F38&lt;&gt;$BO$3,'6 Subcontractual'!F38&lt;&gt;$BO$4), "Row "&amp;'6 Subcontractual'!A38&amp;", Fundability status; ","")</f>
        <v/>
      </c>
      <c r="P46" s="151"/>
      <c r="Q46" s="150"/>
      <c r="R46" s="179" t="str">
        <f>IF(AND($D$2=1,'6 Subcontractual'!B38&lt;&gt;"",'6 Subcontractual'!G38=0), "Row "&amp;'6 Subcontractual'!A38&amp;"; ","")</f>
        <v/>
      </c>
      <c r="S46" s="151"/>
      <c r="T46" s="150"/>
      <c r="U46" s="169" t="str">
        <f>IF(AND($E$2=1,TRUNC('6 Subcontractual'!G38)&lt;&gt;'6 Subcontractual'!G38),"Row "&amp;'6 Subcontractual'!A38&amp;", "&amp;'6 Subcontractual'!$G$8&amp;"; ","")</f>
        <v/>
      </c>
      <c r="V46" s="170" t="str">
        <f>IF(AND($E$2=1,TRUNC('6 Subcontractual'!H38)&lt;&gt;'6 Subcontractual'!H38),"Row "&amp;'6 Subcontractual'!A38&amp;", "&amp;'6 Subcontractual'!$H$8&amp;"; ","")</f>
        <v/>
      </c>
      <c r="W46" s="151"/>
      <c r="X46" s="150"/>
      <c r="Y46" s="179" t="str">
        <f>IF(AND($F$2=1,'6 Subcontractual'!G38&lt;0),"Row "&amp;'6 Subcontractual'!A38&amp;", "&amp;'6 Subcontractual'!$G$8&amp;"; ","")</f>
        <v/>
      </c>
      <c r="Z46" s="170" t="str">
        <f>IF(AND($F$2=1,'6 Subcontractual'!H38&lt;0),"Row "&amp;'6 Subcontractual'!A38&amp;", "&amp;'6 Subcontractual'!$H$8&amp;"; ","")</f>
        <v/>
      </c>
      <c r="AA46" s="151"/>
      <c r="AB46" s="150"/>
      <c r="AC46" s="180" t="s">
        <v>73</v>
      </c>
      <c r="AD46" s="124" t="s">
        <v>17</v>
      </c>
      <c r="AE46" s="124" t="s">
        <v>379</v>
      </c>
      <c r="AF46" s="124">
        <f>SUMIFS('6 Subcontractual'!$G$14:$G$133,'6 Subcontractual'!$D$14:$D$133,AC46,'6 Subcontractual'!$E$14:$E$133,AD46,'6 Subcontractual'!$F$14:$F$133,AE46)</f>
        <v>0</v>
      </c>
      <c r="AG46" s="181">
        <f>SUM('3 Part-time'!D67,'3 Part-time'!G67,'3 Part-time'!D72,'3 Part-time'!G72)</f>
        <v>0</v>
      </c>
      <c r="AH46" s="181" t="str">
        <f t="shared" si="5"/>
        <v/>
      </c>
      <c r="AI46" s="182" t="str">
        <f>'6 Subcontractual'!D38&amp;", "&amp;'6 Subcontractual'!E38&amp;", "&amp;'6 Subcontractual'!F38&amp;"; "</f>
        <v xml:space="preserve">, , ; </v>
      </c>
      <c r="AJ46" s="181" t="str">
        <f t="shared" si="2"/>
        <v/>
      </c>
      <c r="AK46" s="183" t="str">
        <f>IF(AJ46=1,"Row "&amp;'6 Subcontractual'!A38&amp;"; ","")</f>
        <v/>
      </c>
      <c r="AL46" s="176"/>
      <c r="AM46" s="177"/>
      <c r="AN46" s="124">
        <f>SUMIFS('6 Subcontractual'!$H$14:$H$133,'6 Subcontractual'!$D$14:$D$133,AC46,'6 Subcontractual'!$E$14:$E$133,AD46,'6 Subcontractual'!$F$14:$F$133,AE46)</f>
        <v>0</v>
      </c>
      <c r="AO46" s="181">
        <f>SUM('5 Planning'!N31:O32)</f>
        <v>0</v>
      </c>
      <c r="AP46" s="184" t="str">
        <f t="shared" si="3"/>
        <v/>
      </c>
      <c r="AQ46" s="182" t="str">
        <f>'6 Subcontractual'!D38&amp;", "&amp;'6 Subcontractual'!E38&amp;", "&amp;'6 Subcontractual'!F38&amp;"; "</f>
        <v xml:space="preserve">, , ; </v>
      </c>
      <c r="AR46" s="181" t="str">
        <f t="shared" si="4"/>
        <v/>
      </c>
      <c r="AS46" s="183" t="str">
        <f>IF(AR46=1,"Row "&amp;'6 Subcontractual'!A38&amp;"; ","")</f>
        <v/>
      </c>
      <c r="AT46" s="176"/>
      <c r="AU46" s="188"/>
      <c r="AV46" s="179" t="str">
        <f>IF(AND($I$2=1,'6 Subcontractual'!H38&gt;'6 Subcontractual'!G38),"Row "&amp;'6 Subcontractual'!A38&amp;"; ","")</f>
        <v/>
      </c>
      <c r="AW46" s="151"/>
      <c r="AX46" s="150"/>
      <c r="AY46" s="169">
        <f>IF(AND($J$2=1,'6 Subcontractual'!B38="",'6 Subcontractual'!D38="",'6 Subcontractual'!E38="",'6 Subcontractual'!F38="",OR('6 Subcontractual'!G38="",'6 Subcontractual'!G38=0),OR('6 Subcontractual'!H38="",'6 Subcontractual'!H38=0)),0,1)</f>
        <v>0</v>
      </c>
      <c r="AZ46" s="124">
        <f>IF(AND(AY46=0,SUM(AY47:$AY$141)&gt;0),1,0)</f>
        <v>0</v>
      </c>
      <c r="BA46" s="170" t="str">
        <f>IF(AZ46=1,"Row "&amp;'6 Subcontractual'!A38&amp;"; ","")</f>
        <v/>
      </c>
      <c r="BB46" s="151"/>
      <c r="BC46" s="150"/>
      <c r="BD46" s="179" t="str">
        <f>IF(AND($K$2=1,'6 Subcontractual'!E38='6 Checks'!$BE$6,'6 Subcontractual'!F38='6 Checks'!$BO$2,OR('6 Subcontractual'!G38&gt;0,'6 Subcontractual'!H38&gt;0)),"Row "&amp;'6 Subcontractual'!A38&amp;"; ","")</f>
        <v/>
      </c>
      <c r="BE46" s="151"/>
      <c r="BF46" s="150"/>
      <c r="BG46" s="179" t="str">
        <f>IF(AND($L$2=1,OR('6 Subcontractual'!B38=$BA$2,'6 Subcontractual'!B38=$BA$3,'6 Subcontractual'!B38=$BA$4),'6 Subcontractual'!J38=""),"Row "&amp;'6 Subcontractual'!A38&amp;"; ","")</f>
        <v/>
      </c>
      <c r="BH46" s="124"/>
      <c r="BI46" s="150"/>
      <c r="BJ46" s="179" t="str">
        <f>IF(AND($M$2=1,'6 Subcontractual'!B38&lt;&gt;"",'6 Subcontractual'!B38&lt;&gt;$BA$2,'6 Subcontractual'!B38&lt;&gt;$BA$3,'6 Subcontractual'!B38&lt;&gt;$BA$4,'6 Subcontractual'!J38&lt;&gt;""),"Row "&amp;'6 Subcontractual'!A38&amp;"; ","")</f>
        <v/>
      </c>
      <c r="BK46" s="151"/>
      <c r="BL46" s="124"/>
      <c r="BM46" s="179" t="str">
        <f>IF('6 Subcontractual'!B38&lt;&gt;"",IF(ISNA(VLOOKUP('6 Subcontractual'!B38,BQ:BR,2,FALSE))=FALSE,VLOOKUP('6 Subcontractual'!B38,BQ:BR,2,FALSE),"O"),"")</f>
        <v/>
      </c>
      <c r="BN46" s="124"/>
      <c r="BO46" s="124"/>
      <c r="BP46" s="124"/>
      <c r="BQ46" s="135">
        <v>10007143</v>
      </c>
      <c r="BR46" s="121" t="s">
        <v>181</v>
      </c>
      <c r="BS46" s="152"/>
      <c r="BT46" s="153"/>
    </row>
    <row r="47" spans="1:72" x14ac:dyDescent="0.2">
      <c r="A47" s="191"/>
      <c r="D47" s="146"/>
      <c r="E47" s="179" t="str">
        <f>IF(AND($D$7=1,OR('6 Subcontractual'!B39=$BA$2,'6 Subcontractual'!B39=$BA$3,'6 Subcontractual'!B39=$BA$4),'6 Subcontractual'!J39&lt;&gt;""),"Row "&amp;'6 Subcontractual'!A39&amp;"; ","")</f>
        <v/>
      </c>
      <c r="F47" s="148"/>
      <c r="G47" s="124">
        <v>26</v>
      </c>
      <c r="H47" s="149"/>
      <c r="I47" s="169" t="str">
        <f>IF(AND($B$2=1,'6 Subcontractual'!C39=$BD$9),"Row "&amp;'6 Subcontractual'!A39&amp;"; ","")</f>
        <v/>
      </c>
      <c r="J47" s="179" t="str">
        <f>IF(AND($B$2=1,'6 Subcontractual'!B39="",OR('6 Subcontractual'!D39&lt;&gt;"",'6 Subcontractual'!E39&lt;&gt;"",'6 Subcontractual'!F39&lt;&gt;"",'6 Subcontractual'!G39&lt;&gt;0,'6 Subcontractual'!H39&lt;&gt;0,'6 Subcontractual'!J39&lt;&gt;"")),"Row "&amp;'6 Subcontractual'!A39&amp;"; ","")</f>
        <v/>
      </c>
      <c r="K47" s="124"/>
      <c r="L47" s="150"/>
      <c r="M47" s="169" t="str">
        <f>IF(AND($C$2=1,'6 Subcontractual'!B39&lt;&gt;"",'6 Subcontractual'!D39&lt;&gt;$BD$2,'6 Subcontractual'!D39&lt;&gt;$BD$3), "Row "&amp;'6 Subcontractual'!A39&amp;", Mode; ","")</f>
        <v/>
      </c>
      <c r="N47" s="124" t="str">
        <f>IF(AND($C$2=1,'6 Subcontractual'!B39&lt;&gt;"",'6 Subcontractual'!E39&lt;&gt;$BE$2,'6 Subcontractual'!E39&lt;&gt;$BE$3,'6 Subcontractual'!E39&lt;&gt;$BE$4,'6 Subcontractual'!E39&lt;&gt;$BE$5,'6 Subcontractual'!E39&lt;&gt;$BE$6), "Row "&amp;'6 Subcontractual'!A39&amp;", Level; ","")</f>
        <v/>
      </c>
      <c r="O47" s="170" t="str">
        <f>IF(AND($C$2=1,'6 Subcontractual'!B39&lt;&gt;"",'6 Subcontractual'!F39&lt;&gt;$BO$2,'6 Subcontractual'!F39&lt;&gt;$BO$3,'6 Subcontractual'!F39&lt;&gt;$BO$4), "Row "&amp;'6 Subcontractual'!A39&amp;", Fundability status; ","")</f>
        <v/>
      </c>
      <c r="P47" s="151"/>
      <c r="Q47" s="150"/>
      <c r="R47" s="179" t="str">
        <f>IF(AND($D$2=1,'6 Subcontractual'!B39&lt;&gt;"",'6 Subcontractual'!G39=0), "Row "&amp;'6 Subcontractual'!A39&amp;"; ","")</f>
        <v/>
      </c>
      <c r="S47" s="151"/>
      <c r="T47" s="150"/>
      <c r="U47" s="169" t="str">
        <f>IF(AND($E$2=1,TRUNC('6 Subcontractual'!G39)&lt;&gt;'6 Subcontractual'!G39),"Row "&amp;'6 Subcontractual'!A39&amp;", "&amp;'6 Subcontractual'!$G$8&amp;"; ","")</f>
        <v/>
      </c>
      <c r="V47" s="170" t="str">
        <f>IF(AND($E$2=1,TRUNC('6 Subcontractual'!H39)&lt;&gt;'6 Subcontractual'!H39),"Row "&amp;'6 Subcontractual'!A39&amp;", "&amp;'6 Subcontractual'!$H$8&amp;"; ","")</f>
        <v/>
      </c>
      <c r="W47" s="151"/>
      <c r="X47" s="150"/>
      <c r="Y47" s="179" t="str">
        <f>IF(AND($F$2=1,'6 Subcontractual'!G39&lt;0),"Row "&amp;'6 Subcontractual'!A39&amp;", "&amp;'6 Subcontractual'!$G$8&amp;"; ","")</f>
        <v/>
      </c>
      <c r="Z47" s="170" t="str">
        <f>IF(AND($F$2=1,'6 Subcontractual'!H39&lt;0),"Row "&amp;'6 Subcontractual'!A39&amp;", "&amp;'6 Subcontractual'!$H$8&amp;"; ","")</f>
        <v/>
      </c>
      <c r="AA47" s="151"/>
      <c r="AB47" s="150"/>
      <c r="AC47" s="180" t="s">
        <v>73</v>
      </c>
      <c r="AD47" s="124" t="s">
        <v>17</v>
      </c>
      <c r="AE47" s="124" t="s">
        <v>380</v>
      </c>
      <c r="AF47" s="124">
        <f>SUMIFS('6 Subcontractual'!$G$14:$G$133,'6 Subcontractual'!$D$14:$D$133,AC47,'6 Subcontractual'!$E$14:$E$133,AD47,'6 Subcontractual'!$F$14:$F$133,AE47)</f>
        <v>0</v>
      </c>
      <c r="AG47" s="181">
        <f>SUM('3 Part-time'!E67,'3 Part-time'!H67,'3 Part-time'!E72,'3 Part-time'!H72)</f>
        <v>0</v>
      </c>
      <c r="AH47" s="181" t="str">
        <f t="shared" si="5"/>
        <v/>
      </c>
      <c r="AI47" s="182" t="str">
        <f>'6 Subcontractual'!D39&amp;", "&amp;'6 Subcontractual'!E39&amp;", "&amp;'6 Subcontractual'!F39&amp;"; "</f>
        <v xml:space="preserve">, , ; </v>
      </c>
      <c r="AJ47" s="181" t="str">
        <f t="shared" si="2"/>
        <v/>
      </c>
      <c r="AK47" s="183" t="str">
        <f>IF(AJ47=1,"Row "&amp;'6 Subcontractual'!A39&amp;"; ","")</f>
        <v/>
      </c>
      <c r="AL47" s="176"/>
      <c r="AM47" s="177"/>
      <c r="AN47" s="124">
        <f>SUMIFS('6 Subcontractual'!$H$14:$H$133,'6 Subcontractual'!$D$14:$D$133,AC47,'6 Subcontractual'!$E$14:$E$133,AD47,'6 Subcontractual'!$F$14:$F$133,AE47)</f>
        <v>0</v>
      </c>
      <c r="AO47" s="181">
        <f>SUM('5 Planning'!P31:Q32)</f>
        <v>0</v>
      </c>
      <c r="AP47" s="184" t="str">
        <f t="shared" si="3"/>
        <v/>
      </c>
      <c r="AQ47" s="182" t="str">
        <f>'6 Subcontractual'!D39&amp;", "&amp;'6 Subcontractual'!E39&amp;", "&amp;'6 Subcontractual'!F39&amp;"; "</f>
        <v xml:space="preserve">, , ; </v>
      </c>
      <c r="AR47" s="181" t="str">
        <f t="shared" si="4"/>
        <v/>
      </c>
      <c r="AS47" s="183" t="str">
        <f>IF(AR47=1,"Row "&amp;'6 Subcontractual'!A39&amp;"; ","")</f>
        <v/>
      </c>
      <c r="AT47" s="176"/>
      <c r="AU47" s="188"/>
      <c r="AV47" s="179" t="str">
        <f>IF(AND($I$2=1,'6 Subcontractual'!H39&gt;'6 Subcontractual'!G39),"Row "&amp;'6 Subcontractual'!A39&amp;"; ","")</f>
        <v/>
      </c>
      <c r="AW47" s="151"/>
      <c r="AX47" s="150"/>
      <c r="AY47" s="169">
        <f>IF(AND($J$2=1,'6 Subcontractual'!B39="",'6 Subcontractual'!D39="",'6 Subcontractual'!E39="",'6 Subcontractual'!F39="",OR('6 Subcontractual'!G39="",'6 Subcontractual'!G39=0),OR('6 Subcontractual'!H39="",'6 Subcontractual'!H39=0)),0,1)</f>
        <v>0</v>
      </c>
      <c r="AZ47" s="124">
        <f>IF(AND(AY47=0,SUM(AY48:$AY$141)&gt;0),1,0)</f>
        <v>0</v>
      </c>
      <c r="BA47" s="170" t="str">
        <f>IF(AZ47=1,"Row "&amp;'6 Subcontractual'!A39&amp;"; ","")</f>
        <v/>
      </c>
      <c r="BB47" s="151"/>
      <c r="BC47" s="150"/>
      <c r="BD47" s="179" t="str">
        <f>IF(AND($K$2=1,'6 Subcontractual'!E39='6 Checks'!$BE$6,'6 Subcontractual'!F39='6 Checks'!$BO$2,OR('6 Subcontractual'!G39&gt;0,'6 Subcontractual'!H39&gt;0)),"Row "&amp;'6 Subcontractual'!A39&amp;"; ","")</f>
        <v/>
      </c>
      <c r="BE47" s="151"/>
      <c r="BF47" s="150"/>
      <c r="BG47" s="179" t="str">
        <f>IF(AND($L$2=1,OR('6 Subcontractual'!B39=$BA$2,'6 Subcontractual'!B39=$BA$3,'6 Subcontractual'!B39=$BA$4),'6 Subcontractual'!J39=""),"Row "&amp;'6 Subcontractual'!A39&amp;"; ","")</f>
        <v/>
      </c>
      <c r="BH47" s="124"/>
      <c r="BI47" s="150"/>
      <c r="BJ47" s="179" t="str">
        <f>IF(AND($M$2=1,'6 Subcontractual'!B39&lt;&gt;"",'6 Subcontractual'!B39&lt;&gt;$BA$2,'6 Subcontractual'!B39&lt;&gt;$BA$3,'6 Subcontractual'!B39&lt;&gt;$BA$4,'6 Subcontractual'!J39&lt;&gt;""),"Row "&amp;'6 Subcontractual'!A39&amp;"; ","")</f>
        <v/>
      </c>
      <c r="BK47" s="151"/>
      <c r="BL47" s="124"/>
      <c r="BM47" s="179" t="str">
        <f>IF('6 Subcontractual'!B39&lt;&gt;"",IF(ISNA(VLOOKUP('6 Subcontractual'!B39,BQ:BR,2,FALSE))=FALSE,VLOOKUP('6 Subcontractual'!B39,BQ:BR,2,FALSE),"O"),"")</f>
        <v/>
      </c>
      <c r="BN47" s="124"/>
      <c r="BO47" s="124"/>
      <c r="BP47" s="124"/>
      <c r="BQ47" s="135">
        <v>10007789</v>
      </c>
      <c r="BR47" s="121" t="s">
        <v>181</v>
      </c>
      <c r="BS47" s="152"/>
      <c r="BT47" s="153"/>
    </row>
    <row r="48" spans="1:72" x14ac:dyDescent="0.2">
      <c r="A48" s="191"/>
      <c r="D48" s="146"/>
      <c r="E48" s="179" t="str">
        <f>IF(AND($D$7=1,OR('6 Subcontractual'!B40=$BA$2,'6 Subcontractual'!B40=$BA$3,'6 Subcontractual'!B40=$BA$4),'6 Subcontractual'!J40&lt;&gt;""),"Row "&amp;'6 Subcontractual'!A40&amp;"; ","")</f>
        <v/>
      </c>
      <c r="F48" s="148"/>
      <c r="G48" s="124">
        <v>27</v>
      </c>
      <c r="H48" s="149"/>
      <c r="I48" s="169" t="str">
        <f>IF(AND($B$2=1,'6 Subcontractual'!C40=$BD$9),"Row "&amp;'6 Subcontractual'!A40&amp;"; ","")</f>
        <v/>
      </c>
      <c r="J48" s="179" t="str">
        <f>IF(AND($B$2=1,'6 Subcontractual'!B40="",OR('6 Subcontractual'!D40&lt;&gt;"",'6 Subcontractual'!E40&lt;&gt;"",'6 Subcontractual'!F40&lt;&gt;"",'6 Subcontractual'!G40&lt;&gt;0,'6 Subcontractual'!H40&lt;&gt;0,'6 Subcontractual'!J40&lt;&gt;"")),"Row "&amp;'6 Subcontractual'!A40&amp;"; ","")</f>
        <v/>
      </c>
      <c r="K48" s="124"/>
      <c r="L48" s="150"/>
      <c r="M48" s="169" t="str">
        <f>IF(AND($C$2=1,'6 Subcontractual'!B40&lt;&gt;"",'6 Subcontractual'!D40&lt;&gt;$BD$2,'6 Subcontractual'!D40&lt;&gt;$BD$3), "Row "&amp;'6 Subcontractual'!A40&amp;", Mode; ","")</f>
        <v/>
      </c>
      <c r="N48" s="124" t="str">
        <f>IF(AND($C$2=1,'6 Subcontractual'!B40&lt;&gt;"",'6 Subcontractual'!E40&lt;&gt;$BE$2,'6 Subcontractual'!E40&lt;&gt;$BE$3,'6 Subcontractual'!E40&lt;&gt;$BE$4,'6 Subcontractual'!E40&lt;&gt;$BE$5,'6 Subcontractual'!E40&lt;&gt;$BE$6), "Row "&amp;'6 Subcontractual'!A40&amp;", Level; ","")</f>
        <v/>
      </c>
      <c r="O48" s="170" t="str">
        <f>IF(AND($C$2=1,'6 Subcontractual'!B40&lt;&gt;"",'6 Subcontractual'!F40&lt;&gt;$BO$2,'6 Subcontractual'!F40&lt;&gt;$BO$3,'6 Subcontractual'!F40&lt;&gt;$BO$4), "Row "&amp;'6 Subcontractual'!A40&amp;", Fundability status; ","")</f>
        <v/>
      </c>
      <c r="P48" s="151"/>
      <c r="Q48" s="150"/>
      <c r="R48" s="179" t="str">
        <f>IF(AND($D$2=1,'6 Subcontractual'!B40&lt;&gt;"",'6 Subcontractual'!G40=0), "Row "&amp;'6 Subcontractual'!A40&amp;"; ","")</f>
        <v/>
      </c>
      <c r="S48" s="151"/>
      <c r="T48" s="150"/>
      <c r="U48" s="169" t="str">
        <f>IF(AND($E$2=1,TRUNC('6 Subcontractual'!G40)&lt;&gt;'6 Subcontractual'!G40),"Row "&amp;'6 Subcontractual'!A40&amp;", "&amp;'6 Subcontractual'!$G$8&amp;"; ","")</f>
        <v/>
      </c>
      <c r="V48" s="170" t="str">
        <f>IF(AND($E$2=1,TRUNC('6 Subcontractual'!H40)&lt;&gt;'6 Subcontractual'!H40),"Row "&amp;'6 Subcontractual'!A40&amp;", "&amp;'6 Subcontractual'!$H$8&amp;"; ","")</f>
        <v/>
      </c>
      <c r="W48" s="151"/>
      <c r="X48" s="150"/>
      <c r="Y48" s="179" t="str">
        <f>IF(AND($F$2=1,'6 Subcontractual'!G40&lt;0),"Row "&amp;'6 Subcontractual'!A40&amp;", "&amp;'6 Subcontractual'!$G$8&amp;"; ","")</f>
        <v/>
      </c>
      <c r="Z48" s="170" t="str">
        <f>IF(AND($F$2=1,'6 Subcontractual'!H40&lt;0),"Row "&amp;'6 Subcontractual'!A40&amp;", "&amp;'6 Subcontractual'!$H$8&amp;"; ","")</f>
        <v/>
      </c>
      <c r="AA48" s="151"/>
      <c r="AB48" s="150"/>
      <c r="AC48" s="180" t="s">
        <v>73</v>
      </c>
      <c r="AD48" s="124" t="s">
        <v>17</v>
      </c>
      <c r="AE48" s="124" t="s">
        <v>155</v>
      </c>
      <c r="AF48" s="124">
        <f>SUMIFS('6 Subcontractual'!$G$14:$G$133,'6 Subcontractual'!$D$14:$D$133,AC48,'6 Subcontractual'!$E$14:$E$133,AD48,'6 Subcontractual'!$F$14:$F$133,AE48)</f>
        <v>0</v>
      </c>
      <c r="AG48" s="181">
        <f>SUM('3 Part-time'!F67,'3 Part-time'!I67,'3 Part-time'!F72,'3 Part-time'!I72)</f>
        <v>0</v>
      </c>
      <c r="AH48" s="181" t="str">
        <f t="shared" si="5"/>
        <v/>
      </c>
      <c r="AI48" s="182" t="str">
        <f>'6 Subcontractual'!D40&amp;", "&amp;'6 Subcontractual'!E40&amp;", "&amp;'6 Subcontractual'!F40&amp;"; "</f>
        <v xml:space="preserve">, , ; </v>
      </c>
      <c r="AJ48" s="181" t="str">
        <f t="shared" si="2"/>
        <v/>
      </c>
      <c r="AK48" s="183" t="str">
        <f>IF(AJ48=1,"Row "&amp;'6 Subcontractual'!A40&amp;"; ","")</f>
        <v/>
      </c>
      <c r="AL48" s="176"/>
      <c r="AM48" s="177"/>
      <c r="AN48" s="124">
        <f>SUMIFS('6 Subcontractual'!$H$14:$H$133,'6 Subcontractual'!$D$14:$D$133,AC48,'6 Subcontractual'!$E$14:$E$133,AD48,'6 Subcontractual'!$F$14:$F$133,AE48)</f>
        <v>0</v>
      </c>
      <c r="AO48" s="181">
        <f>SUM('5 Planning'!R31:R32)</f>
        <v>0</v>
      </c>
      <c r="AP48" s="184" t="str">
        <f t="shared" si="3"/>
        <v/>
      </c>
      <c r="AQ48" s="182" t="str">
        <f>'6 Subcontractual'!D40&amp;", "&amp;'6 Subcontractual'!E40&amp;", "&amp;'6 Subcontractual'!F40&amp;"; "</f>
        <v xml:space="preserve">, , ; </v>
      </c>
      <c r="AR48" s="181" t="str">
        <f t="shared" si="4"/>
        <v/>
      </c>
      <c r="AS48" s="183" t="str">
        <f>IF(AR48=1,"Row "&amp;'6 Subcontractual'!A40&amp;"; ","")</f>
        <v/>
      </c>
      <c r="AT48" s="176"/>
      <c r="AU48" s="188"/>
      <c r="AV48" s="179" t="str">
        <f>IF(AND($I$2=1,'6 Subcontractual'!H40&gt;'6 Subcontractual'!G40),"Row "&amp;'6 Subcontractual'!A40&amp;"; ","")</f>
        <v/>
      </c>
      <c r="AW48" s="151"/>
      <c r="AX48" s="150"/>
      <c r="AY48" s="169">
        <f>IF(AND($J$2=1,'6 Subcontractual'!B40="",'6 Subcontractual'!D40="",'6 Subcontractual'!E40="",'6 Subcontractual'!F40="",OR('6 Subcontractual'!G40="",'6 Subcontractual'!G40=0),OR('6 Subcontractual'!H40="",'6 Subcontractual'!H40=0)),0,1)</f>
        <v>0</v>
      </c>
      <c r="AZ48" s="124">
        <f>IF(AND(AY48=0,SUM(AY49:$AY$141)&gt;0),1,0)</f>
        <v>0</v>
      </c>
      <c r="BA48" s="170" t="str">
        <f>IF(AZ48=1,"Row "&amp;'6 Subcontractual'!A40&amp;"; ","")</f>
        <v/>
      </c>
      <c r="BB48" s="151"/>
      <c r="BC48" s="150"/>
      <c r="BD48" s="179" t="str">
        <f>IF(AND($K$2=1,'6 Subcontractual'!E40='6 Checks'!$BE$6,'6 Subcontractual'!F40='6 Checks'!$BO$2,OR('6 Subcontractual'!G40&gt;0,'6 Subcontractual'!H40&gt;0)),"Row "&amp;'6 Subcontractual'!A40&amp;"; ","")</f>
        <v/>
      </c>
      <c r="BE48" s="151"/>
      <c r="BF48" s="150"/>
      <c r="BG48" s="179" t="str">
        <f>IF(AND($L$2=1,OR('6 Subcontractual'!B40=$BA$2,'6 Subcontractual'!B40=$BA$3,'6 Subcontractual'!B40=$BA$4),'6 Subcontractual'!J40=""),"Row "&amp;'6 Subcontractual'!A40&amp;"; ","")</f>
        <v/>
      </c>
      <c r="BH48" s="124"/>
      <c r="BI48" s="150"/>
      <c r="BJ48" s="179" t="str">
        <f>IF(AND($M$2=1,'6 Subcontractual'!B40&lt;&gt;"",'6 Subcontractual'!B40&lt;&gt;$BA$2,'6 Subcontractual'!B40&lt;&gt;$BA$3,'6 Subcontractual'!B40&lt;&gt;$BA$4,'6 Subcontractual'!J40&lt;&gt;""),"Row "&amp;'6 Subcontractual'!A40&amp;"; ","")</f>
        <v/>
      </c>
      <c r="BK48" s="151"/>
      <c r="BL48" s="124"/>
      <c r="BM48" s="179" t="str">
        <f>IF('6 Subcontractual'!B40&lt;&gt;"",IF(ISNA(VLOOKUP('6 Subcontractual'!B40,BQ:BR,2,FALSE))=FALSE,VLOOKUP('6 Subcontractual'!B40,BQ:BR,2,FALSE),"O"),"")</f>
        <v/>
      </c>
      <c r="BN48" s="124"/>
      <c r="BO48" s="124"/>
      <c r="BP48" s="124"/>
      <c r="BQ48" s="135">
        <v>10007144</v>
      </c>
      <c r="BR48" s="121" t="s">
        <v>181</v>
      </c>
      <c r="BS48" s="152"/>
      <c r="BT48" s="153"/>
    </row>
    <row r="49" spans="1:72" x14ac:dyDescent="0.2">
      <c r="A49" s="191"/>
      <c r="D49" s="146"/>
      <c r="E49" s="179" t="str">
        <f>IF(AND($D$7=1,OR('6 Subcontractual'!B41=$BA$2,'6 Subcontractual'!B41=$BA$3,'6 Subcontractual'!B41=$BA$4),'6 Subcontractual'!J41&lt;&gt;""),"Row "&amp;'6 Subcontractual'!A41&amp;"; ","")</f>
        <v/>
      </c>
      <c r="F49" s="148"/>
      <c r="G49" s="124">
        <v>28</v>
      </c>
      <c r="H49" s="149"/>
      <c r="I49" s="169" t="str">
        <f>IF(AND($B$2=1,'6 Subcontractual'!C41=$BD$9),"Row "&amp;'6 Subcontractual'!A41&amp;"; ","")</f>
        <v/>
      </c>
      <c r="J49" s="179" t="str">
        <f>IF(AND($B$2=1,'6 Subcontractual'!B41="",OR('6 Subcontractual'!D41&lt;&gt;"",'6 Subcontractual'!E41&lt;&gt;"",'6 Subcontractual'!F41&lt;&gt;"",'6 Subcontractual'!G41&lt;&gt;0,'6 Subcontractual'!H41&lt;&gt;0,'6 Subcontractual'!J41&lt;&gt;"")),"Row "&amp;'6 Subcontractual'!A41&amp;"; ","")</f>
        <v/>
      </c>
      <c r="K49" s="124"/>
      <c r="L49" s="150"/>
      <c r="M49" s="169" t="str">
        <f>IF(AND($C$2=1,'6 Subcontractual'!B41&lt;&gt;"",'6 Subcontractual'!D41&lt;&gt;$BD$2,'6 Subcontractual'!D41&lt;&gt;$BD$3), "Row "&amp;'6 Subcontractual'!A41&amp;", Mode; ","")</f>
        <v/>
      </c>
      <c r="N49" s="124" t="str">
        <f>IF(AND($C$2=1,'6 Subcontractual'!B41&lt;&gt;"",'6 Subcontractual'!E41&lt;&gt;$BE$2,'6 Subcontractual'!E41&lt;&gt;$BE$3,'6 Subcontractual'!E41&lt;&gt;$BE$4,'6 Subcontractual'!E41&lt;&gt;$BE$5,'6 Subcontractual'!E41&lt;&gt;$BE$6), "Row "&amp;'6 Subcontractual'!A41&amp;", Level; ","")</f>
        <v/>
      </c>
      <c r="O49" s="170" t="str">
        <f>IF(AND($C$2=1,'6 Subcontractual'!B41&lt;&gt;"",'6 Subcontractual'!F41&lt;&gt;$BO$2,'6 Subcontractual'!F41&lt;&gt;$BO$3,'6 Subcontractual'!F41&lt;&gt;$BO$4), "Row "&amp;'6 Subcontractual'!A41&amp;", Fundability status; ","")</f>
        <v/>
      </c>
      <c r="P49" s="151"/>
      <c r="Q49" s="150"/>
      <c r="R49" s="179" t="str">
        <f>IF(AND($D$2=1,'6 Subcontractual'!B41&lt;&gt;"",'6 Subcontractual'!G41=0), "Row "&amp;'6 Subcontractual'!A41&amp;"; ","")</f>
        <v/>
      </c>
      <c r="S49" s="151"/>
      <c r="T49" s="150"/>
      <c r="U49" s="169" t="str">
        <f>IF(AND($E$2=1,TRUNC('6 Subcontractual'!G41)&lt;&gt;'6 Subcontractual'!G41),"Row "&amp;'6 Subcontractual'!A41&amp;", "&amp;'6 Subcontractual'!$G$8&amp;"; ","")</f>
        <v/>
      </c>
      <c r="V49" s="170" t="str">
        <f>IF(AND($E$2=1,TRUNC('6 Subcontractual'!H41)&lt;&gt;'6 Subcontractual'!H41),"Row "&amp;'6 Subcontractual'!A41&amp;", "&amp;'6 Subcontractual'!$H$8&amp;"; ","")</f>
        <v/>
      </c>
      <c r="W49" s="151"/>
      <c r="X49" s="150"/>
      <c r="Y49" s="179" t="str">
        <f>IF(AND($F$2=1,'6 Subcontractual'!G41&lt;0),"Row "&amp;'6 Subcontractual'!A41&amp;", "&amp;'6 Subcontractual'!$G$8&amp;"; ","")</f>
        <v/>
      </c>
      <c r="Z49" s="170" t="str">
        <f>IF(AND($F$2=1,'6 Subcontractual'!H41&lt;0),"Row "&amp;'6 Subcontractual'!A41&amp;", "&amp;'6 Subcontractual'!$H$8&amp;"; ","")</f>
        <v/>
      </c>
      <c r="AA49" s="151"/>
      <c r="AB49" s="150"/>
      <c r="AC49" s="180" t="s">
        <v>73</v>
      </c>
      <c r="AD49" s="192" t="s">
        <v>18</v>
      </c>
      <c r="AE49" s="124" t="s">
        <v>379</v>
      </c>
      <c r="AF49" s="124">
        <f>SUMIFS('6 Subcontractual'!$G$14:$G$133,'6 Subcontractual'!$D$14:$D$133,AC49,'6 Subcontractual'!$E$14:$E$133,AD49,'6 Subcontractual'!$F$14:$F$133,AE49)</f>
        <v>0</v>
      </c>
      <c r="AG49" s="189"/>
      <c r="AH49" s="189"/>
      <c r="AI49" s="182" t="str">
        <f>'6 Subcontractual'!D41&amp;", "&amp;'6 Subcontractual'!E41&amp;", "&amp;'6 Subcontractual'!F41&amp;"; "</f>
        <v xml:space="preserve">, , ; </v>
      </c>
      <c r="AJ49" s="181" t="str">
        <f t="shared" si="2"/>
        <v/>
      </c>
      <c r="AK49" s="183" t="str">
        <f>IF(AJ49=1,"Row "&amp;'6 Subcontractual'!A41&amp;"; ","")</f>
        <v/>
      </c>
      <c r="AL49" s="176"/>
      <c r="AM49" s="177"/>
      <c r="AN49" s="124">
        <f>SUMIFS('6 Subcontractual'!$H$14:$H$133,'6 Subcontractual'!$D$14:$D$133,AC49,'6 Subcontractual'!$E$14:$E$133,AD49,'6 Subcontractual'!$F$14:$F$133,AE49)</f>
        <v>0</v>
      </c>
      <c r="AO49" s="189"/>
      <c r="AP49" s="189"/>
      <c r="AQ49" s="182" t="str">
        <f>'6 Subcontractual'!D41&amp;", "&amp;'6 Subcontractual'!E41&amp;", "&amp;'6 Subcontractual'!F41&amp;"; "</f>
        <v xml:space="preserve">, , ; </v>
      </c>
      <c r="AR49" s="181" t="str">
        <f t="shared" si="4"/>
        <v/>
      </c>
      <c r="AS49" s="183" t="str">
        <f>IF(AR49=1,"Row "&amp;'6 Subcontractual'!A41&amp;"; ","")</f>
        <v/>
      </c>
      <c r="AT49" s="176"/>
      <c r="AU49" s="190"/>
      <c r="AV49" s="179" t="str">
        <f>IF(AND($I$2=1,'6 Subcontractual'!H41&gt;'6 Subcontractual'!G41),"Row "&amp;'6 Subcontractual'!A41&amp;"; ","")</f>
        <v/>
      </c>
      <c r="AW49" s="151"/>
      <c r="AX49" s="150"/>
      <c r="AY49" s="169">
        <f>IF(AND($J$2=1,'6 Subcontractual'!B41="",'6 Subcontractual'!D41="",'6 Subcontractual'!E41="",'6 Subcontractual'!F41="",OR('6 Subcontractual'!G41="",'6 Subcontractual'!G41=0),OR('6 Subcontractual'!H41="",'6 Subcontractual'!H41=0)),0,1)</f>
        <v>0</v>
      </c>
      <c r="AZ49" s="124">
        <f>IF(AND(AY49=0,SUM(AY50:$AY$141)&gt;0),1,0)</f>
        <v>0</v>
      </c>
      <c r="BA49" s="170" t="str">
        <f>IF(AZ49=1,"Row "&amp;'6 Subcontractual'!A41&amp;"; ","")</f>
        <v/>
      </c>
      <c r="BB49" s="151"/>
      <c r="BC49" s="150"/>
      <c r="BD49" s="179" t="str">
        <f>IF(AND($K$2=1,'6 Subcontractual'!E41='6 Checks'!$BE$6,'6 Subcontractual'!F41='6 Checks'!$BO$2,OR('6 Subcontractual'!G41&gt;0,'6 Subcontractual'!H41&gt;0)),"Row "&amp;'6 Subcontractual'!A41&amp;"; ","")</f>
        <v/>
      </c>
      <c r="BE49" s="151"/>
      <c r="BF49" s="150"/>
      <c r="BG49" s="179" t="str">
        <f>IF(AND($L$2=1,OR('6 Subcontractual'!B41=$BA$2,'6 Subcontractual'!B41=$BA$3,'6 Subcontractual'!B41=$BA$4),'6 Subcontractual'!J41=""),"Row "&amp;'6 Subcontractual'!A41&amp;"; ","")</f>
        <v/>
      </c>
      <c r="BH49" s="124"/>
      <c r="BI49" s="150"/>
      <c r="BJ49" s="179" t="str">
        <f>IF(AND($M$2=1,'6 Subcontractual'!B41&lt;&gt;"",'6 Subcontractual'!B41&lt;&gt;$BA$2,'6 Subcontractual'!B41&lt;&gt;$BA$3,'6 Subcontractual'!B41&lt;&gt;$BA$4,'6 Subcontractual'!J41&lt;&gt;""),"Row "&amp;'6 Subcontractual'!A41&amp;"; ","")</f>
        <v/>
      </c>
      <c r="BK49" s="151"/>
      <c r="BL49" s="124"/>
      <c r="BM49" s="179" t="str">
        <f>IF('6 Subcontractual'!B41&lt;&gt;"",IF(ISNA(VLOOKUP('6 Subcontractual'!B41,BQ:BR,2,FALSE))=FALSE,VLOOKUP('6 Subcontractual'!B41,BQ:BR,2,FALSE),"O"),"")</f>
        <v/>
      </c>
      <c r="BN49" s="124"/>
      <c r="BO49" s="124"/>
      <c r="BP49" s="124"/>
      <c r="BQ49" s="135">
        <v>10007823</v>
      </c>
      <c r="BR49" s="121" t="s">
        <v>181</v>
      </c>
      <c r="BS49" s="152"/>
      <c r="BT49" s="153"/>
    </row>
    <row r="50" spans="1:72" x14ac:dyDescent="0.2">
      <c r="A50" s="191"/>
      <c r="D50" s="146"/>
      <c r="E50" s="179" t="str">
        <f>IF(AND($D$7=1,OR('6 Subcontractual'!B42=$BA$2,'6 Subcontractual'!B42=$BA$3,'6 Subcontractual'!B42=$BA$4),'6 Subcontractual'!J42&lt;&gt;""),"Row "&amp;'6 Subcontractual'!A42&amp;"; ","")</f>
        <v/>
      </c>
      <c r="F50" s="148"/>
      <c r="G50" s="124">
        <v>29</v>
      </c>
      <c r="H50" s="149"/>
      <c r="I50" s="169" t="str">
        <f>IF(AND($B$2=1,'6 Subcontractual'!C42=$BD$9),"Row "&amp;'6 Subcontractual'!A42&amp;"; ","")</f>
        <v/>
      </c>
      <c r="J50" s="179" t="str">
        <f>IF(AND($B$2=1,'6 Subcontractual'!B42="",OR('6 Subcontractual'!D42&lt;&gt;"",'6 Subcontractual'!E42&lt;&gt;"",'6 Subcontractual'!F42&lt;&gt;"",'6 Subcontractual'!G42&lt;&gt;0,'6 Subcontractual'!H42&lt;&gt;0,'6 Subcontractual'!J42&lt;&gt;"")),"Row "&amp;'6 Subcontractual'!A42&amp;"; ","")</f>
        <v/>
      </c>
      <c r="K50" s="124"/>
      <c r="L50" s="150"/>
      <c r="M50" s="169" t="str">
        <f>IF(AND($C$2=1,'6 Subcontractual'!B42&lt;&gt;"",'6 Subcontractual'!D42&lt;&gt;$BD$2,'6 Subcontractual'!D42&lt;&gt;$BD$3), "Row "&amp;'6 Subcontractual'!A42&amp;", Mode; ","")</f>
        <v/>
      </c>
      <c r="N50" s="124" t="str">
        <f>IF(AND($C$2=1,'6 Subcontractual'!B42&lt;&gt;"",'6 Subcontractual'!E42&lt;&gt;$BE$2,'6 Subcontractual'!E42&lt;&gt;$BE$3,'6 Subcontractual'!E42&lt;&gt;$BE$4,'6 Subcontractual'!E42&lt;&gt;$BE$5,'6 Subcontractual'!E42&lt;&gt;$BE$6), "Row "&amp;'6 Subcontractual'!A42&amp;", Level; ","")</f>
        <v/>
      </c>
      <c r="O50" s="170" t="str">
        <f>IF(AND($C$2=1,'6 Subcontractual'!B42&lt;&gt;"",'6 Subcontractual'!F42&lt;&gt;$BO$2,'6 Subcontractual'!F42&lt;&gt;$BO$3,'6 Subcontractual'!F42&lt;&gt;$BO$4), "Row "&amp;'6 Subcontractual'!A42&amp;", Fundability status; ","")</f>
        <v/>
      </c>
      <c r="P50" s="151"/>
      <c r="Q50" s="150"/>
      <c r="R50" s="179" t="str">
        <f>IF(AND($D$2=1,'6 Subcontractual'!B42&lt;&gt;"",'6 Subcontractual'!G42=0), "Row "&amp;'6 Subcontractual'!A42&amp;"; ","")</f>
        <v/>
      </c>
      <c r="S50" s="151"/>
      <c r="T50" s="150"/>
      <c r="U50" s="169" t="str">
        <f>IF(AND($E$2=1,TRUNC('6 Subcontractual'!G42)&lt;&gt;'6 Subcontractual'!G42),"Row "&amp;'6 Subcontractual'!A42&amp;", "&amp;'6 Subcontractual'!$G$8&amp;"; ","")</f>
        <v/>
      </c>
      <c r="V50" s="170" t="str">
        <f>IF(AND($E$2=1,TRUNC('6 Subcontractual'!H42)&lt;&gt;'6 Subcontractual'!H42),"Row "&amp;'6 Subcontractual'!A42&amp;", "&amp;'6 Subcontractual'!$H$8&amp;"; ","")</f>
        <v/>
      </c>
      <c r="W50" s="151"/>
      <c r="X50" s="150"/>
      <c r="Y50" s="179" t="str">
        <f>IF(AND($F$2=1,'6 Subcontractual'!G42&lt;0),"Row "&amp;'6 Subcontractual'!A42&amp;", "&amp;'6 Subcontractual'!$G$8&amp;"; ","")</f>
        <v/>
      </c>
      <c r="Z50" s="170" t="str">
        <f>IF(AND($F$2=1,'6 Subcontractual'!H42&lt;0),"Row "&amp;'6 Subcontractual'!A42&amp;", "&amp;'6 Subcontractual'!$H$8&amp;"; ","")</f>
        <v/>
      </c>
      <c r="AA50" s="151"/>
      <c r="AB50" s="150"/>
      <c r="AC50" s="180" t="s">
        <v>73</v>
      </c>
      <c r="AD50" s="192" t="s">
        <v>18</v>
      </c>
      <c r="AE50" s="124" t="s">
        <v>380</v>
      </c>
      <c r="AF50" s="124">
        <f>SUMIFS('6 Subcontractual'!$G$14:$G$133,'6 Subcontractual'!$D$14:$D$133,AC50,'6 Subcontractual'!$E$14:$E$133,AD50,'6 Subcontractual'!$F$14:$F$133,AE50)</f>
        <v>0</v>
      </c>
      <c r="AG50" s="181">
        <f>SUM('3 Part-time'!E68,'3 Part-time'!H68,'3 Part-time'!E73,'3 Part-time'!H73)</f>
        <v>0</v>
      </c>
      <c r="AH50" s="181" t="str">
        <f>IF(AND($G$2=1,AF50&gt;AG50),AC50&amp;", "&amp;AD50&amp;", "&amp;AE50&amp;"; ","")</f>
        <v/>
      </c>
      <c r="AI50" s="182" t="str">
        <f>'6 Subcontractual'!D42&amp;", "&amp;'6 Subcontractual'!E42&amp;", "&amp;'6 Subcontractual'!F42&amp;"; "</f>
        <v xml:space="preserve">, , ; </v>
      </c>
      <c r="AJ50" s="181" t="str">
        <f t="shared" si="2"/>
        <v/>
      </c>
      <c r="AK50" s="183" t="str">
        <f>IF(AJ50=1,"Row "&amp;'6 Subcontractual'!A42&amp;"; ","")</f>
        <v/>
      </c>
      <c r="AL50" s="176"/>
      <c r="AM50" s="177"/>
      <c r="AN50" s="124">
        <f>SUMIFS('6 Subcontractual'!$H$14:$H$133,'6 Subcontractual'!$D$14:$D$133,AC50,'6 Subcontractual'!$E$14:$E$133,AD50,'6 Subcontractual'!$F$14:$F$133,AE50)</f>
        <v>0</v>
      </c>
      <c r="AO50" s="181">
        <f>SUM('5 Planning'!P33:Q33)</f>
        <v>0</v>
      </c>
      <c r="AP50" s="184" t="str">
        <f t="shared" si="3"/>
        <v/>
      </c>
      <c r="AQ50" s="182" t="str">
        <f>'6 Subcontractual'!D42&amp;", "&amp;'6 Subcontractual'!E42&amp;", "&amp;'6 Subcontractual'!F42&amp;"; "</f>
        <v xml:space="preserve">, , ; </v>
      </c>
      <c r="AR50" s="181" t="str">
        <f t="shared" si="4"/>
        <v/>
      </c>
      <c r="AS50" s="183" t="str">
        <f>IF(AR50=1,"Row "&amp;'6 Subcontractual'!A42&amp;"; ","")</f>
        <v/>
      </c>
      <c r="AT50" s="176"/>
      <c r="AU50" s="188"/>
      <c r="AV50" s="179" t="str">
        <f>IF(AND($I$2=1,'6 Subcontractual'!H42&gt;'6 Subcontractual'!G42),"Row "&amp;'6 Subcontractual'!A42&amp;"; ","")</f>
        <v/>
      </c>
      <c r="AW50" s="151"/>
      <c r="AX50" s="150"/>
      <c r="AY50" s="169">
        <f>IF(AND($J$2=1,'6 Subcontractual'!B42="",'6 Subcontractual'!D42="",'6 Subcontractual'!E42="",'6 Subcontractual'!F42="",OR('6 Subcontractual'!G42="",'6 Subcontractual'!G42=0),OR('6 Subcontractual'!H42="",'6 Subcontractual'!H42=0)),0,1)</f>
        <v>0</v>
      </c>
      <c r="AZ50" s="124">
        <f>IF(AND(AY50=0,SUM(AY51:$AY$141)&gt;0),1,0)</f>
        <v>0</v>
      </c>
      <c r="BA50" s="170" t="str">
        <f>IF(AZ50=1,"Row "&amp;'6 Subcontractual'!A42&amp;"; ","")</f>
        <v/>
      </c>
      <c r="BB50" s="151"/>
      <c r="BC50" s="150"/>
      <c r="BD50" s="179" t="str">
        <f>IF(AND($K$2=1,'6 Subcontractual'!E42='6 Checks'!$BE$6,'6 Subcontractual'!F42='6 Checks'!$BO$2,OR('6 Subcontractual'!G42&gt;0,'6 Subcontractual'!H42&gt;0)),"Row "&amp;'6 Subcontractual'!A42&amp;"; ","")</f>
        <v/>
      </c>
      <c r="BE50" s="151"/>
      <c r="BF50" s="150"/>
      <c r="BG50" s="179" t="str">
        <f>IF(AND($L$2=1,OR('6 Subcontractual'!B42=$BA$2,'6 Subcontractual'!B42=$BA$3,'6 Subcontractual'!B42=$BA$4),'6 Subcontractual'!J42=""),"Row "&amp;'6 Subcontractual'!A42&amp;"; ","")</f>
        <v/>
      </c>
      <c r="BH50" s="124"/>
      <c r="BI50" s="150"/>
      <c r="BJ50" s="179" t="str">
        <f>IF(AND($M$2=1,'6 Subcontractual'!B42&lt;&gt;"",'6 Subcontractual'!B42&lt;&gt;$BA$2,'6 Subcontractual'!B42&lt;&gt;$BA$3,'6 Subcontractual'!B42&lt;&gt;$BA$4,'6 Subcontractual'!J42&lt;&gt;""),"Row "&amp;'6 Subcontractual'!A42&amp;"; ","")</f>
        <v/>
      </c>
      <c r="BK50" s="151"/>
      <c r="BL50" s="124"/>
      <c r="BM50" s="179" t="str">
        <f>IF('6 Subcontractual'!B42&lt;&gt;"",IF(ISNA(VLOOKUP('6 Subcontractual'!B42,BQ:BR,2,FALSE))=FALSE,VLOOKUP('6 Subcontractual'!B42,BQ:BR,2,FALSE),"O"),"")</f>
        <v/>
      </c>
      <c r="BN50" s="124"/>
      <c r="BO50" s="124"/>
      <c r="BP50" s="124"/>
      <c r="BQ50" s="135">
        <v>10007791</v>
      </c>
      <c r="BR50" s="121" t="s">
        <v>181</v>
      </c>
      <c r="BS50" s="152"/>
      <c r="BT50" s="153"/>
    </row>
    <row r="51" spans="1:72" x14ac:dyDescent="0.2">
      <c r="A51" s="191"/>
      <c r="D51" s="146"/>
      <c r="E51" s="179" t="str">
        <f>IF(AND($D$7=1,OR('6 Subcontractual'!B43=$BA$2,'6 Subcontractual'!B43=$BA$3,'6 Subcontractual'!B43=$BA$4),'6 Subcontractual'!J43&lt;&gt;""),"Row "&amp;'6 Subcontractual'!A43&amp;"; ","")</f>
        <v/>
      </c>
      <c r="F51" s="148"/>
      <c r="G51" s="124">
        <v>30</v>
      </c>
      <c r="H51" s="149"/>
      <c r="I51" s="169" t="str">
        <f>IF(AND($B$2=1,'6 Subcontractual'!C43=$BD$9),"Row "&amp;'6 Subcontractual'!A43&amp;"; ","")</f>
        <v/>
      </c>
      <c r="J51" s="179" t="str">
        <f>IF(AND($B$2=1,'6 Subcontractual'!B43="",OR('6 Subcontractual'!D43&lt;&gt;"",'6 Subcontractual'!E43&lt;&gt;"",'6 Subcontractual'!F43&lt;&gt;"",'6 Subcontractual'!G43&lt;&gt;0,'6 Subcontractual'!H43&lt;&gt;0,'6 Subcontractual'!J43&lt;&gt;"")),"Row "&amp;'6 Subcontractual'!A43&amp;"; ","")</f>
        <v/>
      </c>
      <c r="K51" s="124"/>
      <c r="L51" s="150"/>
      <c r="M51" s="169" t="str">
        <f>IF(AND($C$2=1,'6 Subcontractual'!B43&lt;&gt;"",'6 Subcontractual'!D43&lt;&gt;$BD$2,'6 Subcontractual'!D43&lt;&gt;$BD$3), "Row "&amp;'6 Subcontractual'!A43&amp;", Mode; ","")</f>
        <v/>
      </c>
      <c r="N51" s="124" t="str">
        <f>IF(AND($C$2=1,'6 Subcontractual'!B43&lt;&gt;"",'6 Subcontractual'!E43&lt;&gt;$BE$2,'6 Subcontractual'!E43&lt;&gt;$BE$3,'6 Subcontractual'!E43&lt;&gt;$BE$4,'6 Subcontractual'!E43&lt;&gt;$BE$5,'6 Subcontractual'!E43&lt;&gt;$BE$6), "Row "&amp;'6 Subcontractual'!A43&amp;", Level; ","")</f>
        <v/>
      </c>
      <c r="O51" s="170" t="str">
        <f>IF(AND($C$2=1,'6 Subcontractual'!B43&lt;&gt;"",'6 Subcontractual'!F43&lt;&gt;$BO$2,'6 Subcontractual'!F43&lt;&gt;$BO$3,'6 Subcontractual'!F43&lt;&gt;$BO$4), "Row "&amp;'6 Subcontractual'!A43&amp;", Fundability status; ","")</f>
        <v/>
      </c>
      <c r="P51" s="151"/>
      <c r="Q51" s="150"/>
      <c r="R51" s="179" t="str">
        <f>IF(AND($D$2=1,'6 Subcontractual'!B43&lt;&gt;"",'6 Subcontractual'!G43=0), "Row "&amp;'6 Subcontractual'!A43&amp;"; ","")</f>
        <v/>
      </c>
      <c r="S51" s="151"/>
      <c r="T51" s="150"/>
      <c r="U51" s="169" t="str">
        <f>IF(AND($E$2=1,TRUNC('6 Subcontractual'!G43)&lt;&gt;'6 Subcontractual'!G43),"Row "&amp;'6 Subcontractual'!A43&amp;", "&amp;'6 Subcontractual'!$G$8&amp;"; ","")</f>
        <v/>
      </c>
      <c r="V51" s="170" t="str">
        <f>IF(AND($E$2=1,TRUNC('6 Subcontractual'!H43)&lt;&gt;'6 Subcontractual'!H43),"Row "&amp;'6 Subcontractual'!A43&amp;", "&amp;'6 Subcontractual'!$H$8&amp;"; ","")</f>
        <v/>
      </c>
      <c r="W51" s="151"/>
      <c r="X51" s="150"/>
      <c r="Y51" s="179" t="str">
        <f>IF(AND($F$2=1,'6 Subcontractual'!G43&lt;0),"Row "&amp;'6 Subcontractual'!A43&amp;", "&amp;'6 Subcontractual'!$G$8&amp;"; ","")</f>
        <v/>
      </c>
      <c r="Z51" s="170" t="str">
        <f>IF(AND($F$2=1,'6 Subcontractual'!H43&lt;0),"Row "&amp;'6 Subcontractual'!A43&amp;", "&amp;'6 Subcontractual'!$H$8&amp;"; ","")</f>
        <v/>
      </c>
      <c r="AA51" s="151"/>
      <c r="AB51" s="150"/>
      <c r="AC51" s="193" t="s">
        <v>73</v>
      </c>
      <c r="AD51" s="194" t="s">
        <v>18</v>
      </c>
      <c r="AE51" s="163" t="s">
        <v>155</v>
      </c>
      <c r="AF51" s="163">
        <f>SUMIFS('6 Subcontractual'!$G$14:$G$133,'6 Subcontractual'!$D$14:$D$133,AC51,'6 Subcontractual'!$E$14:$E$133,AD51,'6 Subcontractual'!$F$14:$F$133,AE51)</f>
        <v>0</v>
      </c>
      <c r="AG51" s="195">
        <f>SUM('3 Part-time'!F68,'3 Part-time'!I68,'3 Part-time'!F73,'3 Part-time'!I73)</f>
        <v>0</v>
      </c>
      <c r="AH51" s="195" t="str">
        <f>IF(AND($G$2=1,AF51&gt;AG51),AC51&amp;", "&amp;AD51&amp;", "&amp;AE51&amp;"; ","")</f>
        <v/>
      </c>
      <c r="AI51" s="182" t="str">
        <f>'6 Subcontractual'!D43&amp;", "&amp;'6 Subcontractual'!E43&amp;", "&amp;'6 Subcontractual'!F43&amp;"; "</f>
        <v xml:space="preserve">, , ; </v>
      </c>
      <c r="AJ51" s="181" t="str">
        <f t="shared" si="2"/>
        <v/>
      </c>
      <c r="AK51" s="183" t="str">
        <f>IF(AJ51=1,"Row "&amp;'6 Subcontractual'!A43&amp;"; ","")</f>
        <v/>
      </c>
      <c r="AL51" s="176"/>
      <c r="AM51" s="177"/>
      <c r="AN51" s="163">
        <f>SUMIFS('6 Subcontractual'!$H$14:$H$133,'6 Subcontractual'!$D$14:$D$133,AC51,'6 Subcontractual'!$E$14:$E$133,AD51,'6 Subcontractual'!$F$14:$F$133,AE51)</f>
        <v>0</v>
      </c>
      <c r="AO51" s="196">
        <f>'5 Planning'!R33</f>
        <v>0</v>
      </c>
      <c r="AP51" s="196" t="str">
        <f t="shared" si="3"/>
        <v/>
      </c>
      <c r="AQ51" s="182" t="str">
        <f>'6 Subcontractual'!D43&amp;", "&amp;'6 Subcontractual'!E43&amp;", "&amp;'6 Subcontractual'!F43&amp;"; "</f>
        <v xml:space="preserve">, , ; </v>
      </c>
      <c r="AR51" s="181" t="str">
        <f t="shared" si="4"/>
        <v/>
      </c>
      <c r="AS51" s="183" t="str">
        <f>IF(AR51=1,"Row "&amp;'6 Subcontractual'!A43&amp;"; ","")</f>
        <v/>
      </c>
      <c r="AT51" s="176"/>
      <c r="AU51" s="188"/>
      <c r="AV51" s="179" t="str">
        <f>IF(AND($I$2=1,'6 Subcontractual'!H43&gt;'6 Subcontractual'!G43),"Row "&amp;'6 Subcontractual'!A43&amp;"; ","")</f>
        <v/>
      </c>
      <c r="AW51" s="151"/>
      <c r="AX51" s="150"/>
      <c r="AY51" s="169">
        <f>IF(AND($J$2=1,'6 Subcontractual'!B43="",'6 Subcontractual'!D43="",'6 Subcontractual'!E43="",'6 Subcontractual'!F43="",OR('6 Subcontractual'!G43="",'6 Subcontractual'!G43=0),OR('6 Subcontractual'!H43="",'6 Subcontractual'!H43=0)),0,1)</f>
        <v>0</v>
      </c>
      <c r="AZ51" s="124">
        <f>IF(AND(AY51=0,SUM(AY52:$AY$141)&gt;0),1,0)</f>
        <v>0</v>
      </c>
      <c r="BA51" s="170" t="str">
        <f>IF(AZ51=1,"Row "&amp;'6 Subcontractual'!A43&amp;"; ","")</f>
        <v/>
      </c>
      <c r="BB51" s="151"/>
      <c r="BC51" s="150"/>
      <c r="BD51" s="179" t="str">
        <f>IF(AND($K$2=1,'6 Subcontractual'!E43='6 Checks'!$BE$6,'6 Subcontractual'!F43='6 Checks'!$BO$2,OR('6 Subcontractual'!G43&gt;0,'6 Subcontractual'!H43&gt;0)),"Row "&amp;'6 Subcontractual'!A43&amp;"; ","")</f>
        <v/>
      </c>
      <c r="BE51" s="151"/>
      <c r="BF51" s="150"/>
      <c r="BG51" s="179" t="str">
        <f>IF(AND($L$2=1,OR('6 Subcontractual'!B43=$BA$2,'6 Subcontractual'!B43=$BA$3,'6 Subcontractual'!B43=$BA$4),'6 Subcontractual'!J43=""),"Row "&amp;'6 Subcontractual'!A43&amp;"; ","")</f>
        <v/>
      </c>
      <c r="BH51" s="124"/>
      <c r="BI51" s="150"/>
      <c r="BJ51" s="179" t="str">
        <f>IF(AND($M$2=1,'6 Subcontractual'!B43&lt;&gt;"",'6 Subcontractual'!B43&lt;&gt;$BA$2,'6 Subcontractual'!B43&lt;&gt;$BA$3,'6 Subcontractual'!B43&lt;&gt;$BA$4,'6 Subcontractual'!J43&lt;&gt;""),"Row "&amp;'6 Subcontractual'!A43&amp;"; ","")</f>
        <v/>
      </c>
      <c r="BK51" s="151"/>
      <c r="BL51" s="124"/>
      <c r="BM51" s="179" t="str">
        <f>IF('6 Subcontractual'!B43&lt;&gt;"",IF(ISNA(VLOOKUP('6 Subcontractual'!B43,BQ:BR,2,FALSE))=FALSE,VLOOKUP('6 Subcontractual'!B43,BQ:BR,2,FALSE),"O"),"")</f>
        <v/>
      </c>
      <c r="BN51" s="124"/>
      <c r="BO51" s="124"/>
      <c r="BP51" s="124"/>
      <c r="BQ51" s="135">
        <v>10007792</v>
      </c>
      <c r="BR51" s="121" t="s">
        <v>181</v>
      </c>
      <c r="BS51" s="152"/>
      <c r="BT51" s="153"/>
    </row>
    <row r="52" spans="1:72" x14ac:dyDescent="0.2">
      <c r="A52" s="191"/>
      <c r="D52" s="146"/>
      <c r="E52" s="179" t="str">
        <f>IF(AND($D$7=1,OR('6 Subcontractual'!B44=$BA$2,'6 Subcontractual'!B44=$BA$3,'6 Subcontractual'!B44=$BA$4),'6 Subcontractual'!J44&lt;&gt;""),"Row "&amp;'6 Subcontractual'!A44&amp;"; ","")</f>
        <v/>
      </c>
      <c r="F52" s="148"/>
      <c r="G52" s="124">
        <v>31</v>
      </c>
      <c r="H52" s="149"/>
      <c r="I52" s="169" t="str">
        <f>IF(AND($B$2=1,'6 Subcontractual'!C44=$BD$9),"Row "&amp;'6 Subcontractual'!A44&amp;"; ","")</f>
        <v/>
      </c>
      <c r="J52" s="179" t="str">
        <f>IF(AND($B$2=1,'6 Subcontractual'!B44="",OR('6 Subcontractual'!D44&lt;&gt;"",'6 Subcontractual'!E44&lt;&gt;"",'6 Subcontractual'!F44&lt;&gt;"",'6 Subcontractual'!G44&lt;&gt;0,'6 Subcontractual'!H44&lt;&gt;0,'6 Subcontractual'!J44&lt;&gt;"")),"Row "&amp;'6 Subcontractual'!A44&amp;"; ","")</f>
        <v/>
      </c>
      <c r="K52" s="124"/>
      <c r="L52" s="150"/>
      <c r="M52" s="169" t="str">
        <f>IF(AND($C$2=1,'6 Subcontractual'!B44&lt;&gt;"",'6 Subcontractual'!D44&lt;&gt;$BD$2,'6 Subcontractual'!D44&lt;&gt;$BD$3), "Row "&amp;'6 Subcontractual'!A44&amp;", Mode; ","")</f>
        <v/>
      </c>
      <c r="N52" s="124" t="str">
        <f>IF(AND($C$2=1,'6 Subcontractual'!B44&lt;&gt;"",'6 Subcontractual'!E44&lt;&gt;$BE$2,'6 Subcontractual'!E44&lt;&gt;$BE$3,'6 Subcontractual'!E44&lt;&gt;$BE$4,'6 Subcontractual'!E44&lt;&gt;$BE$5,'6 Subcontractual'!E44&lt;&gt;$BE$6), "Row "&amp;'6 Subcontractual'!A44&amp;", Level; ","")</f>
        <v/>
      </c>
      <c r="O52" s="170" t="str">
        <f>IF(AND($C$2=1,'6 Subcontractual'!B44&lt;&gt;"",'6 Subcontractual'!F44&lt;&gt;$BO$2,'6 Subcontractual'!F44&lt;&gt;$BO$3,'6 Subcontractual'!F44&lt;&gt;$BO$4), "Row "&amp;'6 Subcontractual'!A44&amp;", Fundability status; ","")</f>
        <v/>
      </c>
      <c r="P52" s="151"/>
      <c r="Q52" s="150"/>
      <c r="R52" s="179" t="str">
        <f>IF(AND($D$2=1,'6 Subcontractual'!B44&lt;&gt;"",'6 Subcontractual'!G44=0), "Row "&amp;'6 Subcontractual'!A44&amp;"; ","")</f>
        <v/>
      </c>
      <c r="S52" s="151"/>
      <c r="T52" s="150"/>
      <c r="U52" s="169" t="str">
        <f>IF(AND($E$2=1,TRUNC('6 Subcontractual'!G44)&lt;&gt;'6 Subcontractual'!G44),"Row "&amp;'6 Subcontractual'!A44&amp;", "&amp;'6 Subcontractual'!$G$8&amp;"; ","")</f>
        <v/>
      </c>
      <c r="V52" s="170" t="str">
        <f>IF(AND($E$2=1,TRUNC('6 Subcontractual'!H44)&lt;&gt;'6 Subcontractual'!H44),"Row "&amp;'6 Subcontractual'!A44&amp;", "&amp;'6 Subcontractual'!$H$8&amp;"; ","")</f>
        <v/>
      </c>
      <c r="W52" s="151"/>
      <c r="X52" s="150"/>
      <c r="Y52" s="179" t="str">
        <f>IF(AND($F$2=1,'6 Subcontractual'!G44&lt;0),"Row "&amp;'6 Subcontractual'!A44&amp;", "&amp;'6 Subcontractual'!$G$8&amp;"; ","")</f>
        <v/>
      </c>
      <c r="Z52" s="170" t="str">
        <f>IF(AND($F$2=1,'6 Subcontractual'!H44&lt;0),"Row "&amp;'6 Subcontractual'!A44&amp;", "&amp;'6 Subcontractual'!$H$8&amp;"; ","")</f>
        <v/>
      </c>
      <c r="AA52" s="151"/>
      <c r="AB52" s="150"/>
      <c r="AC52" s="124"/>
      <c r="AD52" s="124"/>
      <c r="AE52" s="124"/>
      <c r="AF52" s="124"/>
      <c r="AG52" s="124"/>
      <c r="AH52" s="124"/>
      <c r="AI52" s="182" t="str">
        <f>'6 Subcontractual'!D44&amp;", "&amp;'6 Subcontractual'!E44&amp;", "&amp;'6 Subcontractual'!F44&amp;"; "</f>
        <v xml:space="preserve">, , ; </v>
      </c>
      <c r="AJ52" s="181" t="str">
        <f t="shared" si="2"/>
        <v/>
      </c>
      <c r="AK52" s="183" t="str">
        <f>IF(AJ52=1,"Row "&amp;'6 Subcontractual'!A44&amp;"; ","")</f>
        <v/>
      </c>
      <c r="AL52" s="176"/>
      <c r="AM52" s="178"/>
      <c r="AN52" s="124"/>
      <c r="AO52" s="124"/>
      <c r="AP52" s="124"/>
      <c r="AQ52" s="182" t="str">
        <f>'6 Subcontractual'!D44&amp;", "&amp;'6 Subcontractual'!E44&amp;", "&amp;'6 Subcontractual'!F44&amp;"; "</f>
        <v xml:space="preserve">, , ; </v>
      </c>
      <c r="AR52" s="181" t="str">
        <f t="shared" si="4"/>
        <v/>
      </c>
      <c r="AS52" s="183" t="str">
        <f>IF(AR52=1,"Row "&amp;'6 Subcontractual'!A44&amp;"; ","")</f>
        <v/>
      </c>
      <c r="AT52" s="176"/>
      <c r="AU52" s="150"/>
      <c r="AV52" s="179" t="str">
        <f>IF(AND($I$2=1,'6 Subcontractual'!H44&gt;'6 Subcontractual'!G44),"Row "&amp;'6 Subcontractual'!A44&amp;"; ","")</f>
        <v/>
      </c>
      <c r="AW52" s="151"/>
      <c r="AX52" s="150"/>
      <c r="AY52" s="169">
        <f>IF(AND($J$2=1,'6 Subcontractual'!B44="",'6 Subcontractual'!D44="",'6 Subcontractual'!E44="",'6 Subcontractual'!F44="",OR('6 Subcontractual'!G44="",'6 Subcontractual'!G44=0),OR('6 Subcontractual'!H44="",'6 Subcontractual'!H44=0)),0,1)</f>
        <v>0</v>
      </c>
      <c r="AZ52" s="124">
        <f>IF(AND(AY52=0,SUM(AY53:$AY$141)&gt;0),1,0)</f>
        <v>0</v>
      </c>
      <c r="BA52" s="170" t="str">
        <f>IF(AZ52=1,"Row "&amp;'6 Subcontractual'!A44&amp;"; ","")</f>
        <v/>
      </c>
      <c r="BB52" s="151"/>
      <c r="BC52" s="150"/>
      <c r="BD52" s="179" t="str">
        <f>IF(AND($K$2=1,'6 Subcontractual'!E44='6 Checks'!$BE$6,'6 Subcontractual'!F44='6 Checks'!$BO$2,OR('6 Subcontractual'!G44&gt;0,'6 Subcontractual'!H44&gt;0)),"Row "&amp;'6 Subcontractual'!A44&amp;"; ","")</f>
        <v/>
      </c>
      <c r="BE52" s="151"/>
      <c r="BF52" s="150"/>
      <c r="BG52" s="179" t="str">
        <f>IF(AND($L$2=1,OR('6 Subcontractual'!B44=$BA$2,'6 Subcontractual'!B44=$BA$3,'6 Subcontractual'!B44=$BA$4),'6 Subcontractual'!J44=""),"Row "&amp;'6 Subcontractual'!A44&amp;"; ","")</f>
        <v/>
      </c>
      <c r="BH52" s="124"/>
      <c r="BI52" s="150"/>
      <c r="BJ52" s="179" t="str">
        <f>IF(AND($M$2=1,'6 Subcontractual'!B44&lt;&gt;"",'6 Subcontractual'!B44&lt;&gt;$BA$2,'6 Subcontractual'!B44&lt;&gt;$BA$3,'6 Subcontractual'!B44&lt;&gt;$BA$4,'6 Subcontractual'!J44&lt;&gt;""),"Row "&amp;'6 Subcontractual'!A44&amp;"; ","")</f>
        <v/>
      </c>
      <c r="BK52" s="151"/>
      <c r="BL52" s="124"/>
      <c r="BM52" s="179" t="str">
        <f>IF('6 Subcontractual'!B44&lt;&gt;"",IF(ISNA(VLOOKUP('6 Subcontractual'!B44,BQ:BR,2,FALSE))=FALSE,VLOOKUP('6 Subcontractual'!B44,BQ:BR,2,FALSE),"O"),"")</f>
        <v/>
      </c>
      <c r="BN52" s="124"/>
      <c r="BO52" s="124"/>
      <c r="BP52" s="124"/>
      <c r="BQ52" s="135">
        <v>10008640</v>
      </c>
      <c r="BR52" s="121" t="s">
        <v>181</v>
      </c>
      <c r="BS52" s="152"/>
      <c r="BT52" s="153"/>
    </row>
    <row r="53" spans="1:72" x14ac:dyDescent="0.2">
      <c r="A53" s="191"/>
      <c r="D53" s="146"/>
      <c r="E53" s="179" t="str">
        <f>IF(AND($D$7=1,OR('6 Subcontractual'!B45=$BA$2,'6 Subcontractual'!B45=$BA$3,'6 Subcontractual'!B45=$BA$4),'6 Subcontractual'!J45&lt;&gt;""),"Row "&amp;'6 Subcontractual'!A45&amp;"; ","")</f>
        <v/>
      </c>
      <c r="F53" s="148"/>
      <c r="G53" s="124">
        <v>32</v>
      </c>
      <c r="H53" s="149"/>
      <c r="I53" s="169" t="str">
        <f>IF(AND($B$2=1,'6 Subcontractual'!C45=$BD$9),"Row "&amp;'6 Subcontractual'!A45&amp;"; ","")</f>
        <v/>
      </c>
      <c r="J53" s="179" t="str">
        <f>IF(AND($B$2=1,'6 Subcontractual'!B45="",OR('6 Subcontractual'!D45&lt;&gt;"",'6 Subcontractual'!E45&lt;&gt;"",'6 Subcontractual'!F45&lt;&gt;"",'6 Subcontractual'!G45&lt;&gt;0,'6 Subcontractual'!H45&lt;&gt;0,'6 Subcontractual'!J45&lt;&gt;"")),"Row "&amp;'6 Subcontractual'!A45&amp;"; ","")</f>
        <v/>
      </c>
      <c r="K53" s="124"/>
      <c r="L53" s="150"/>
      <c r="M53" s="169" t="str">
        <f>IF(AND($C$2=1,'6 Subcontractual'!B45&lt;&gt;"",'6 Subcontractual'!D45&lt;&gt;$BD$2,'6 Subcontractual'!D45&lt;&gt;$BD$3), "Row "&amp;'6 Subcontractual'!A45&amp;", Mode; ","")</f>
        <v/>
      </c>
      <c r="N53" s="124" t="str">
        <f>IF(AND($C$2=1,'6 Subcontractual'!B45&lt;&gt;"",'6 Subcontractual'!E45&lt;&gt;$BE$2,'6 Subcontractual'!E45&lt;&gt;$BE$3,'6 Subcontractual'!E45&lt;&gt;$BE$4,'6 Subcontractual'!E45&lt;&gt;$BE$5,'6 Subcontractual'!E45&lt;&gt;$BE$6), "Row "&amp;'6 Subcontractual'!A45&amp;", Level; ","")</f>
        <v/>
      </c>
      <c r="O53" s="170" t="str">
        <f>IF(AND($C$2=1,'6 Subcontractual'!B45&lt;&gt;"",'6 Subcontractual'!F45&lt;&gt;$BO$2,'6 Subcontractual'!F45&lt;&gt;$BO$3,'6 Subcontractual'!F45&lt;&gt;$BO$4), "Row "&amp;'6 Subcontractual'!A45&amp;", Fundability status; ","")</f>
        <v/>
      </c>
      <c r="P53" s="151"/>
      <c r="Q53" s="150"/>
      <c r="R53" s="179" t="str">
        <f>IF(AND($D$2=1,'6 Subcontractual'!B45&lt;&gt;"",'6 Subcontractual'!G45=0), "Row "&amp;'6 Subcontractual'!A45&amp;"; ","")</f>
        <v/>
      </c>
      <c r="S53" s="151"/>
      <c r="T53" s="150"/>
      <c r="U53" s="169" t="str">
        <f>IF(AND($E$2=1,TRUNC('6 Subcontractual'!G45)&lt;&gt;'6 Subcontractual'!G45),"Row "&amp;'6 Subcontractual'!A45&amp;", "&amp;'6 Subcontractual'!$G$8&amp;"; ","")</f>
        <v/>
      </c>
      <c r="V53" s="170" t="str">
        <f>IF(AND($E$2=1,TRUNC('6 Subcontractual'!H45)&lt;&gt;'6 Subcontractual'!H45),"Row "&amp;'6 Subcontractual'!A45&amp;", "&amp;'6 Subcontractual'!$H$8&amp;"; ","")</f>
        <v/>
      </c>
      <c r="W53" s="151"/>
      <c r="X53" s="150"/>
      <c r="Y53" s="179" t="str">
        <f>IF(AND($F$2=1,'6 Subcontractual'!G45&lt;0),"Row "&amp;'6 Subcontractual'!A45&amp;", "&amp;'6 Subcontractual'!$G$8&amp;"; ","")</f>
        <v/>
      </c>
      <c r="Z53" s="170" t="str">
        <f>IF(AND($F$2=1,'6 Subcontractual'!H45&lt;0),"Row "&amp;'6 Subcontractual'!A45&amp;", "&amp;'6 Subcontractual'!$H$8&amp;"; ","")</f>
        <v/>
      </c>
      <c r="AA53" s="151"/>
      <c r="AB53" s="150"/>
      <c r="AC53" s="124"/>
      <c r="AD53" s="124"/>
      <c r="AE53" s="124"/>
      <c r="AF53" s="124"/>
      <c r="AG53" s="124"/>
      <c r="AH53" s="124"/>
      <c r="AI53" s="182" t="str">
        <f>'6 Subcontractual'!D45&amp;", "&amp;'6 Subcontractual'!E45&amp;", "&amp;'6 Subcontractual'!F45&amp;"; "</f>
        <v xml:space="preserve">, , ; </v>
      </c>
      <c r="AJ53" s="181" t="str">
        <f t="shared" si="2"/>
        <v/>
      </c>
      <c r="AK53" s="183" t="str">
        <f>IF(AJ53=1,"Row "&amp;'6 Subcontractual'!A45&amp;"; ","")</f>
        <v/>
      </c>
      <c r="AL53" s="176"/>
      <c r="AM53" s="178"/>
      <c r="AN53" s="124"/>
      <c r="AO53" s="124"/>
      <c r="AP53" s="124"/>
      <c r="AQ53" s="182" t="str">
        <f>'6 Subcontractual'!D45&amp;", "&amp;'6 Subcontractual'!E45&amp;", "&amp;'6 Subcontractual'!F45&amp;"; "</f>
        <v xml:space="preserve">, , ; </v>
      </c>
      <c r="AR53" s="181" t="str">
        <f t="shared" si="4"/>
        <v/>
      </c>
      <c r="AS53" s="183" t="str">
        <f>IF(AR53=1,"Row "&amp;'6 Subcontractual'!A45&amp;"; ","")</f>
        <v/>
      </c>
      <c r="AT53" s="176"/>
      <c r="AU53" s="150"/>
      <c r="AV53" s="179" t="str">
        <f>IF(AND($I$2=1,'6 Subcontractual'!H45&gt;'6 Subcontractual'!G45),"Row "&amp;'6 Subcontractual'!A45&amp;"; ","")</f>
        <v/>
      </c>
      <c r="AW53" s="151"/>
      <c r="AX53" s="150"/>
      <c r="AY53" s="169">
        <f>IF(AND($J$2=1,'6 Subcontractual'!B45="",'6 Subcontractual'!D45="",'6 Subcontractual'!E45="",'6 Subcontractual'!F45="",OR('6 Subcontractual'!G45="",'6 Subcontractual'!G45=0),OR('6 Subcontractual'!H45="",'6 Subcontractual'!H45=0)),0,1)</f>
        <v>0</v>
      </c>
      <c r="AZ53" s="124">
        <f>IF(AND(AY53=0,SUM(AY54:$AY$141)&gt;0),1,0)</f>
        <v>0</v>
      </c>
      <c r="BA53" s="170" t="str">
        <f>IF(AZ53=1,"Row "&amp;'6 Subcontractual'!A45&amp;"; ","")</f>
        <v/>
      </c>
      <c r="BB53" s="151"/>
      <c r="BC53" s="150"/>
      <c r="BD53" s="179" t="str">
        <f>IF(AND($K$2=1,'6 Subcontractual'!E45='6 Checks'!$BE$6,'6 Subcontractual'!F45='6 Checks'!$BO$2,OR('6 Subcontractual'!G45&gt;0,'6 Subcontractual'!H45&gt;0)),"Row "&amp;'6 Subcontractual'!A45&amp;"; ","")</f>
        <v/>
      </c>
      <c r="BE53" s="151"/>
      <c r="BF53" s="150"/>
      <c r="BG53" s="179" t="str">
        <f>IF(AND($L$2=1,OR('6 Subcontractual'!B45=$BA$2,'6 Subcontractual'!B45=$BA$3,'6 Subcontractual'!B45=$BA$4),'6 Subcontractual'!J45=""),"Row "&amp;'6 Subcontractual'!A45&amp;"; ","")</f>
        <v/>
      </c>
      <c r="BH53" s="124"/>
      <c r="BI53" s="150"/>
      <c r="BJ53" s="179" t="str">
        <f>IF(AND($M$2=1,'6 Subcontractual'!B45&lt;&gt;"",'6 Subcontractual'!B45&lt;&gt;$BA$2,'6 Subcontractual'!B45&lt;&gt;$BA$3,'6 Subcontractual'!B45&lt;&gt;$BA$4,'6 Subcontractual'!J45&lt;&gt;""),"Row "&amp;'6 Subcontractual'!A45&amp;"; ","")</f>
        <v/>
      </c>
      <c r="BK53" s="151"/>
      <c r="BL53" s="124"/>
      <c r="BM53" s="179" t="str">
        <f>IF('6 Subcontractual'!B45&lt;&gt;"",IF(ISNA(VLOOKUP('6 Subcontractual'!B45,BQ:BR,2,FALSE))=FALSE,VLOOKUP('6 Subcontractual'!B45,BQ:BR,2,FALSE),"O"),"")</f>
        <v/>
      </c>
      <c r="BN53" s="124"/>
      <c r="BO53" s="124"/>
      <c r="BP53" s="124"/>
      <c r="BQ53" s="135">
        <v>10007145</v>
      </c>
      <c r="BR53" s="121" t="s">
        <v>181</v>
      </c>
      <c r="BS53" s="152"/>
      <c r="BT53" s="153"/>
    </row>
    <row r="54" spans="1:72" x14ac:dyDescent="0.2">
      <c r="A54" s="191"/>
      <c r="D54" s="146"/>
      <c r="E54" s="179" t="str">
        <f>IF(AND($D$7=1,OR('6 Subcontractual'!B46=$BA$2,'6 Subcontractual'!B46=$BA$3,'6 Subcontractual'!B46=$BA$4),'6 Subcontractual'!J46&lt;&gt;""),"Row "&amp;'6 Subcontractual'!A46&amp;"; ","")</f>
        <v/>
      </c>
      <c r="F54" s="148"/>
      <c r="G54" s="124">
        <v>33</v>
      </c>
      <c r="H54" s="149"/>
      <c r="I54" s="169" t="str">
        <f>IF(AND($B$2=1,'6 Subcontractual'!C46=$BD$9),"Row "&amp;'6 Subcontractual'!A46&amp;"; ","")</f>
        <v/>
      </c>
      <c r="J54" s="179" t="str">
        <f>IF(AND($B$2=1,'6 Subcontractual'!B46="",OR('6 Subcontractual'!D46&lt;&gt;"",'6 Subcontractual'!E46&lt;&gt;"",'6 Subcontractual'!F46&lt;&gt;"",'6 Subcontractual'!G46&lt;&gt;0,'6 Subcontractual'!H46&lt;&gt;0,'6 Subcontractual'!J46&lt;&gt;"")),"Row "&amp;'6 Subcontractual'!A46&amp;"; ","")</f>
        <v/>
      </c>
      <c r="K54" s="124"/>
      <c r="L54" s="150"/>
      <c r="M54" s="169" t="str">
        <f>IF(AND($C$2=1,'6 Subcontractual'!B46&lt;&gt;"",'6 Subcontractual'!D46&lt;&gt;$BD$2,'6 Subcontractual'!D46&lt;&gt;$BD$3), "Row "&amp;'6 Subcontractual'!A46&amp;", Mode; ","")</f>
        <v/>
      </c>
      <c r="N54" s="124" t="str">
        <f>IF(AND($C$2=1,'6 Subcontractual'!B46&lt;&gt;"",'6 Subcontractual'!E46&lt;&gt;$BE$2,'6 Subcontractual'!E46&lt;&gt;$BE$3,'6 Subcontractual'!E46&lt;&gt;$BE$4,'6 Subcontractual'!E46&lt;&gt;$BE$5,'6 Subcontractual'!E46&lt;&gt;$BE$6), "Row "&amp;'6 Subcontractual'!A46&amp;", Level; ","")</f>
        <v/>
      </c>
      <c r="O54" s="170" t="str">
        <f>IF(AND($C$2=1,'6 Subcontractual'!B46&lt;&gt;"",'6 Subcontractual'!F46&lt;&gt;$BO$2,'6 Subcontractual'!F46&lt;&gt;$BO$3,'6 Subcontractual'!F46&lt;&gt;$BO$4), "Row "&amp;'6 Subcontractual'!A46&amp;", Fundability status; ","")</f>
        <v/>
      </c>
      <c r="P54" s="151"/>
      <c r="Q54" s="150"/>
      <c r="R54" s="179" t="str">
        <f>IF(AND($D$2=1,'6 Subcontractual'!B46&lt;&gt;"",'6 Subcontractual'!G46=0), "Row "&amp;'6 Subcontractual'!A46&amp;"; ","")</f>
        <v/>
      </c>
      <c r="S54" s="151"/>
      <c r="T54" s="150"/>
      <c r="U54" s="169" t="str">
        <f>IF(AND($E$2=1,TRUNC('6 Subcontractual'!G46)&lt;&gt;'6 Subcontractual'!G46),"Row "&amp;'6 Subcontractual'!A46&amp;", "&amp;'6 Subcontractual'!$G$8&amp;"; ","")</f>
        <v/>
      </c>
      <c r="V54" s="170" t="str">
        <f>IF(AND($E$2=1,TRUNC('6 Subcontractual'!H46)&lt;&gt;'6 Subcontractual'!H46),"Row "&amp;'6 Subcontractual'!A46&amp;", "&amp;'6 Subcontractual'!$H$8&amp;"; ","")</f>
        <v/>
      </c>
      <c r="W54" s="151"/>
      <c r="X54" s="150"/>
      <c r="Y54" s="179" t="str">
        <f>IF(AND($F$2=1,'6 Subcontractual'!G46&lt;0),"Row "&amp;'6 Subcontractual'!A46&amp;", "&amp;'6 Subcontractual'!$G$8&amp;"; ","")</f>
        <v/>
      </c>
      <c r="Z54" s="170" t="str">
        <f>IF(AND($F$2=1,'6 Subcontractual'!H46&lt;0),"Row "&amp;'6 Subcontractual'!A46&amp;", "&amp;'6 Subcontractual'!$H$8&amp;"; ","")</f>
        <v/>
      </c>
      <c r="AA54" s="151"/>
      <c r="AB54" s="150"/>
      <c r="AC54" s="124"/>
      <c r="AD54" s="124"/>
      <c r="AE54" s="124"/>
      <c r="AF54" s="124"/>
      <c r="AG54" s="124"/>
      <c r="AH54" s="124"/>
      <c r="AI54" s="182" t="str">
        <f>'6 Subcontractual'!D46&amp;", "&amp;'6 Subcontractual'!E46&amp;", "&amp;'6 Subcontractual'!F46&amp;"; "</f>
        <v xml:space="preserve">, , ; </v>
      </c>
      <c r="AJ54" s="181" t="str">
        <f t="shared" si="2"/>
        <v/>
      </c>
      <c r="AK54" s="183" t="str">
        <f>IF(AJ54=1,"Row "&amp;'6 Subcontractual'!A46&amp;"; ","")</f>
        <v/>
      </c>
      <c r="AL54" s="176"/>
      <c r="AM54" s="178"/>
      <c r="AN54" s="124"/>
      <c r="AO54" s="124"/>
      <c r="AP54" s="124"/>
      <c r="AQ54" s="182" t="str">
        <f>'6 Subcontractual'!D46&amp;", "&amp;'6 Subcontractual'!E46&amp;", "&amp;'6 Subcontractual'!F46&amp;"; "</f>
        <v xml:space="preserve">, , ; </v>
      </c>
      <c r="AR54" s="181" t="str">
        <f t="shared" si="4"/>
        <v/>
      </c>
      <c r="AS54" s="183" t="str">
        <f>IF(AR54=1,"Row "&amp;'6 Subcontractual'!A46&amp;"; ","")</f>
        <v/>
      </c>
      <c r="AT54" s="176"/>
      <c r="AU54" s="150"/>
      <c r="AV54" s="179" t="str">
        <f>IF(AND($I$2=1,'6 Subcontractual'!H46&gt;'6 Subcontractual'!G46),"Row "&amp;'6 Subcontractual'!A46&amp;"; ","")</f>
        <v/>
      </c>
      <c r="AW54" s="151"/>
      <c r="AX54" s="150"/>
      <c r="AY54" s="169">
        <f>IF(AND($J$2=1,'6 Subcontractual'!B46="",'6 Subcontractual'!D46="",'6 Subcontractual'!E46="",'6 Subcontractual'!F46="",OR('6 Subcontractual'!G46="",'6 Subcontractual'!G46=0),OR('6 Subcontractual'!H46="",'6 Subcontractual'!H46=0)),0,1)</f>
        <v>0</v>
      </c>
      <c r="AZ54" s="124">
        <f>IF(AND(AY54=0,SUM(AY55:$AY$141)&gt;0),1,0)</f>
        <v>0</v>
      </c>
      <c r="BA54" s="170" t="str">
        <f>IF(AZ54=1,"Row "&amp;'6 Subcontractual'!A46&amp;"; ","")</f>
        <v/>
      </c>
      <c r="BB54" s="151"/>
      <c r="BC54" s="150"/>
      <c r="BD54" s="179" t="str">
        <f>IF(AND($K$2=1,'6 Subcontractual'!E46='6 Checks'!$BE$6,'6 Subcontractual'!F46='6 Checks'!$BO$2,OR('6 Subcontractual'!G46&gt;0,'6 Subcontractual'!H46&gt;0)),"Row "&amp;'6 Subcontractual'!A46&amp;"; ","")</f>
        <v/>
      </c>
      <c r="BE54" s="151"/>
      <c r="BF54" s="150"/>
      <c r="BG54" s="179" t="str">
        <f>IF(AND($L$2=1,OR('6 Subcontractual'!B46=$BA$2,'6 Subcontractual'!B46=$BA$3,'6 Subcontractual'!B46=$BA$4),'6 Subcontractual'!J46=""),"Row "&amp;'6 Subcontractual'!A46&amp;"; ","")</f>
        <v/>
      </c>
      <c r="BH54" s="124"/>
      <c r="BI54" s="150"/>
      <c r="BJ54" s="179" t="str">
        <f>IF(AND($M$2=1,'6 Subcontractual'!B46&lt;&gt;"",'6 Subcontractual'!B46&lt;&gt;$BA$2,'6 Subcontractual'!B46&lt;&gt;$BA$3,'6 Subcontractual'!B46&lt;&gt;$BA$4,'6 Subcontractual'!J46&lt;&gt;""),"Row "&amp;'6 Subcontractual'!A46&amp;"; ","")</f>
        <v/>
      </c>
      <c r="BK54" s="151"/>
      <c r="BL54" s="124"/>
      <c r="BM54" s="179" t="str">
        <f>IF('6 Subcontractual'!B46&lt;&gt;"",IF(ISNA(VLOOKUP('6 Subcontractual'!B46,BQ:BR,2,FALSE))=FALSE,VLOOKUP('6 Subcontractual'!B46,BQ:BR,2,FALSE),"O"),"")</f>
        <v/>
      </c>
      <c r="BN54" s="124"/>
      <c r="BO54" s="124"/>
      <c r="BP54" s="124"/>
      <c r="BQ54" s="135">
        <v>10002718</v>
      </c>
      <c r="BR54" s="121" t="s">
        <v>181</v>
      </c>
      <c r="BS54" s="152"/>
      <c r="BT54" s="153"/>
    </row>
    <row r="55" spans="1:72" x14ac:dyDescent="0.2">
      <c r="A55" s="191"/>
      <c r="D55" s="146"/>
      <c r="E55" s="179" t="str">
        <f>IF(AND($D$7=1,OR('6 Subcontractual'!B47=$BA$2,'6 Subcontractual'!B47=$BA$3,'6 Subcontractual'!B47=$BA$4),'6 Subcontractual'!J47&lt;&gt;""),"Row "&amp;'6 Subcontractual'!A47&amp;"; ","")</f>
        <v/>
      </c>
      <c r="F55" s="148"/>
      <c r="G55" s="124">
        <v>34</v>
      </c>
      <c r="H55" s="149"/>
      <c r="I55" s="169" t="str">
        <f>IF(AND($B$2=1,'6 Subcontractual'!C47=$BD$9),"Row "&amp;'6 Subcontractual'!A47&amp;"; ","")</f>
        <v/>
      </c>
      <c r="J55" s="179" t="str">
        <f>IF(AND($B$2=1,'6 Subcontractual'!B47="",OR('6 Subcontractual'!D47&lt;&gt;"",'6 Subcontractual'!E47&lt;&gt;"",'6 Subcontractual'!F47&lt;&gt;"",'6 Subcontractual'!G47&lt;&gt;0,'6 Subcontractual'!H47&lt;&gt;0,'6 Subcontractual'!J47&lt;&gt;"")),"Row "&amp;'6 Subcontractual'!A47&amp;"; ","")</f>
        <v/>
      </c>
      <c r="K55" s="124"/>
      <c r="L55" s="150"/>
      <c r="M55" s="169" t="str">
        <f>IF(AND($C$2=1,'6 Subcontractual'!B47&lt;&gt;"",'6 Subcontractual'!D47&lt;&gt;$BD$2,'6 Subcontractual'!D47&lt;&gt;$BD$3), "Row "&amp;'6 Subcontractual'!A47&amp;", Mode; ","")</f>
        <v/>
      </c>
      <c r="N55" s="124" t="str">
        <f>IF(AND($C$2=1,'6 Subcontractual'!B47&lt;&gt;"",'6 Subcontractual'!E47&lt;&gt;$BE$2,'6 Subcontractual'!E47&lt;&gt;$BE$3,'6 Subcontractual'!E47&lt;&gt;$BE$4,'6 Subcontractual'!E47&lt;&gt;$BE$5,'6 Subcontractual'!E47&lt;&gt;$BE$6), "Row "&amp;'6 Subcontractual'!A47&amp;", Level; ","")</f>
        <v/>
      </c>
      <c r="O55" s="170" t="str">
        <f>IF(AND($C$2=1,'6 Subcontractual'!B47&lt;&gt;"",'6 Subcontractual'!F47&lt;&gt;$BO$2,'6 Subcontractual'!F47&lt;&gt;$BO$3,'6 Subcontractual'!F47&lt;&gt;$BO$4), "Row "&amp;'6 Subcontractual'!A47&amp;", Fundability status; ","")</f>
        <v/>
      </c>
      <c r="P55" s="151"/>
      <c r="Q55" s="150"/>
      <c r="R55" s="179" t="str">
        <f>IF(AND($D$2=1,'6 Subcontractual'!B47&lt;&gt;"",'6 Subcontractual'!G47=0), "Row "&amp;'6 Subcontractual'!A47&amp;"; ","")</f>
        <v/>
      </c>
      <c r="S55" s="151"/>
      <c r="T55" s="150"/>
      <c r="U55" s="169" t="str">
        <f>IF(AND($E$2=1,TRUNC('6 Subcontractual'!G47)&lt;&gt;'6 Subcontractual'!G47),"Row "&amp;'6 Subcontractual'!A47&amp;", "&amp;'6 Subcontractual'!$G$8&amp;"; ","")</f>
        <v/>
      </c>
      <c r="V55" s="170" t="str">
        <f>IF(AND($E$2=1,TRUNC('6 Subcontractual'!H47)&lt;&gt;'6 Subcontractual'!H47),"Row "&amp;'6 Subcontractual'!A47&amp;", "&amp;'6 Subcontractual'!$H$8&amp;"; ","")</f>
        <v/>
      </c>
      <c r="W55" s="151"/>
      <c r="X55" s="150"/>
      <c r="Y55" s="179" t="str">
        <f>IF(AND($F$2=1,'6 Subcontractual'!G47&lt;0),"Row "&amp;'6 Subcontractual'!A47&amp;", "&amp;'6 Subcontractual'!$G$8&amp;"; ","")</f>
        <v/>
      </c>
      <c r="Z55" s="170" t="str">
        <f>IF(AND($F$2=1,'6 Subcontractual'!H47&lt;0),"Row "&amp;'6 Subcontractual'!A47&amp;", "&amp;'6 Subcontractual'!$H$8&amp;"; ","")</f>
        <v/>
      </c>
      <c r="AA55" s="151"/>
      <c r="AB55" s="150"/>
      <c r="AC55" s="124"/>
      <c r="AD55" s="124"/>
      <c r="AE55" s="124"/>
      <c r="AF55" s="124"/>
      <c r="AG55" s="124"/>
      <c r="AH55" s="124"/>
      <c r="AI55" s="182" t="str">
        <f>'6 Subcontractual'!D47&amp;", "&amp;'6 Subcontractual'!E47&amp;", "&amp;'6 Subcontractual'!F47&amp;"; "</f>
        <v xml:space="preserve">, , ; </v>
      </c>
      <c r="AJ55" s="181" t="str">
        <f t="shared" si="2"/>
        <v/>
      </c>
      <c r="AK55" s="183" t="str">
        <f>IF(AJ55=1,"Row "&amp;'6 Subcontractual'!A47&amp;"; ","")</f>
        <v/>
      </c>
      <c r="AL55" s="176"/>
      <c r="AM55" s="178"/>
      <c r="AN55" s="124"/>
      <c r="AO55" s="124"/>
      <c r="AP55" s="124"/>
      <c r="AQ55" s="182" t="str">
        <f>'6 Subcontractual'!D47&amp;", "&amp;'6 Subcontractual'!E47&amp;", "&amp;'6 Subcontractual'!F47&amp;"; "</f>
        <v xml:space="preserve">, , ; </v>
      </c>
      <c r="AR55" s="181" t="str">
        <f t="shared" si="4"/>
        <v/>
      </c>
      <c r="AS55" s="183" t="str">
        <f>IF(AR55=1,"Row "&amp;'6 Subcontractual'!A47&amp;"; ","")</f>
        <v/>
      </c>
      <c r="AT55" s="176"/>
      <c r="AU55" s="150"/>
      <c r="AV55" s="179" t="str">
        <f>IF(AND($I$2=1,'6 Subcontractual'!H47&gt;'6 Subcontractual'!G47),"Row "&amp;'6 Subcontractual'!A47&amp;"; ","")</f>
        <v/>
      </c>
      <c r="AW55" s="151"/>
      <c r="AX55" s="150"/>
      <c r="AY55" s="169">
        <f>IF(AND($J$2=1,'6 Subcontractual'!B47="",'6 Subcontractual'!D47="",'6 Subcontractual'!E47="",'6 Subcontractual'!F47="",OR('6 Subcontractual'!G47="",'6 Subcontractual'!G47=0),OR('6 Subcontractual'!H47="",'6 Subcontractual'!H47=0)),0,1)</f>
        <v>0</v>
      </c>
      <c r="AZ55" s="124">
        <f>IF(AND(AY55=0,SUM(AY56:$AY$141)&gt;0),1,0)</f>
        <v>0</v>
      </c>
      <c r="BA55" s="170" t="str">
        <f>IF(AZ55=1,"Row "&amp;'6 Subcontractual'!A47&amp;"; ","")</f>
        <v/>
      </c>
      <c r="BB55" s="151"/>
      <c r="BC55" s="150"/>
      <c r="BD55" s="179" t="str">
        <f>IF(AND($K$2=1,'6 Subcontractual'!E47='6 Checks'!$BE$6,'6 Subcontractual'!F47='6 Checks'!$BO$2,OR('6 Subcontractual'!G47&gt;0,'6 Subcontractual'!H47&gt;0)),"Row "&amp;'6 Subcontractual'!A47&amp;"; ","")</f>
        <v/>
      </c>
      <c r="BE55" s="151"/>
      <c r="BF55" s="150"/>
      <c r="BG55" s="179" t="str">
        <f>IF(AND($L$2=1,OR('6 Subcontractual'!B47=$BA$2,'6 Subcontractual'!B47=$BA$3,'6 Subcontractual'!B47=$BA$4),'6 Subcontractual'!J47=""),"Row "&amp;'6 Subcontractual'!A47&amp;"; ","")</f>
        <v/>
      </c>
      <c r="BH55" s="124"/>
      <c r="BI55" s="150"/>
      <c r="BJ55" s="179" t="str">
        <f>IF(AND($M$2=1,'6 Subcontractual'!B47&lt;&gt;"",'6 Subcontractual'!B47&lt;&gt;$BA$2,'6 Subcontractual'!B47&lt;&gt;$BA$3,'6 Subcontractual'!B47&lt;&gt;$BA$4,'6 Subcontractual'!J47&lt;&gt;""),"Row "&amp;'6 Subcontractual'!A47&amp;"; ","")</f>
        <v/>
      </c>
      <c r="BK55" s="151"/>
      <c r="BL55" s="124"/>
      <c r="BM55" s="179" t="str">
        <f>IF('6 Subcontractual'!B47&lt;&gt;"",IF(ISNA(VLOOKUP('6 Subcontractual'!B47,BQ:BR,2,FALSE))=FALSE,VLOOKUP('6 Subcontractual'!B47,BQ:BR,2,FALSE),"O"),"")</f>
        <v/>
      </c>
      <c r="BN55" s="124"/>
      <c r="BO55" s="124"/>
      <c r="BP55" s="124"/>
      <c r="BQ55" s="135">
        <v>10007146</v>
      </c>
      <c r="BR55" s="121" t="s">
        <v>181</v>
      </c>
      <c r="BS55" s="152"/>
      <c r="BT55" s="153"/>
    </row>
    <row r="56" spans="1:72" x14ac:dyDescent="0.2">
      <c r="A56" s="191"/>
      <c r="D56" s="146"/>
      <c r="E56" s="179" t="str">
        <f>IF(AND($D$7=1,OR('6 Subcontractual'!B48=$BA$2,'6 Subcontractual'!B48=$BA$3,'6 Subcontractual'!B48=$BA$4),'6 Subcontractual'!J48&lt;&gt;""),"Row "&amp;'6 Subcontractual'!A48&amp;"; ","")</f>
        <v/>
      </c>
      <c r="F56" s="148"/>
      <c r="G56" s="124">
        <v>35</v>
      </c>
      <c r="H56" s="149"/>
      <c r="I56" s="169" t="str">
        <f>IF(AND($B$2=1,'6 Subcontractual'!C48=$BD$9),"Row "&amp;'6 Subcontractual'!A48&amp;"; ","")</f>
        <v/>
      </c>
      <c r="J56" s="179" t="str">
        <f>IF(AND($B$2=1,'6 Subcontractual'!B48="",OR('6 Subcontractual'!D48&lt;&gt;"",'6 Subcontractual'!E48&lt;&gt;"",'6 Subcontractual'!F48&lt;&gt;"",'6 Subcontractual'!G48&lt;&gt;0,'6 Subcontractual'!H48&lt;&gt;0,'6 Subcontractual'!J48&lt;&gt;"")),"Row "&amp;'6 Subcontractual'!A48&amp;"; ","")</f>
        <v/>
      </c>
      <c r="K56" s="124"/>
      <c r="L56" s="150"/>
      <c r="M56" s="169" t="str">
        <f>IF(AND($C$2=1,'6 Subcontractual'!B48&lt;&gt;"",'6 Subcontractual'!D48&lt;&gt;$BD$2,'6 Subcontractual'!D48&lt;&gt;$BD$3), "Row "&amp;'6 Subcontractual'!A48&amp;", Mode; ","")</f>
        <v/>
      </c>
      <c r="N56" s="124" t="str">
        <f>IF(AND($C$2=1,'6 Subcontractual'!B48&lt;&gt;"",'6 Subcontractual'!E48&lt;&gt;$BE$2,'6 Subcontractual'!E48&lt;&gt;$BE$3,'6 Subcontractual'!E48&lt;&gt;$BE$4,'6 Subcontractual'!E48&lt;&gt;$BE$5,'6 Subcontractual'!E48&lt;&gt;$BE$6), "Row "&amp;'6 Subcontractual'!A48&amp;", Level; ","")</f>
        <v/>
      </c>
      <c r="O56" s="170" t="str">
        <f>IF(AND($C$2=1,'6 Subcontractual'!B48&lt;&gt;"",'6 Subcontractual'!F48&lt;&gt;$BO$2,'6 Subcontractual'!F48&lt;&gt;$BO$3,'6 Subcontractual'!F48&lt;&gt;$BO$4), "Row "&amp;'6 Subcontractual'!A48&amp;", Fundability status; ","")</f>
        <v/>
      </c>
      <c r="P56" s="151"/>
      <c r="Q56" s="150"/>
      <c r="R56" s="179" t="str">
        <f>IF(AND($D$2=1,'6 Subcontractual'!B48&lt;&gt;"",'6 Subcontractual'!G48=0), "Row "&amp;'6 Subcontractual'!A48&amp;"; ","")</f>
        <v/>
      </c>
      <c r="S56" s="151"/>
      <c r="T56" s="150"/>
      <c r="U56" s="169" t="str">
        <f>IF(AND($E$2=1,TRUNC('6 Subcontractual'!G48)&lt;&gt;'6 Subcontractual'!G48),"Row "&amp;'6 Subcontractual'!A48&amp;", "&amp;'6 Subcontractual'!$G$8&amp;"; ","")</f>
        <v/>
      </c>
      <c r="V56" s="170" t="str">
        <f>IF(AND($E$2=1,TRUNC('6 Subcontractual'!H48)&lt;&gt;'6 Subcontractual'!H48),"Row "&amp;'6 Subcontractual'!A48&amp;", "&amp;'6 Subcontractual'!$H$8&amp;"; ","")</f>
        <v/>
      </c>
      <c r="W56" s="151"/>
      <c r="X56" s="150"/>
      <c r="Y56" s="179" t="str">
        <f>IF(AND($F$2=1,'6 Subcontractual'!G48&lt;0),"Row "&amp;'6 Subcontractual'!A48&amp;", "&amp;'6 Subcontractual'!$G$8&amp;"; ","")</f>
        <v/>
      </c>
      <c r="Z56" s="170" t="str">
        <f>IF(AND($F$2=1,'6 Subcontractual'!H48&lt;0),"Row "&amp;'6 Subcontractual'!A48&amp;", "&amp;'6 Subcontractual'!$H$8&amp;"; ","")</f>
        <v/>
      </c>
      <c r="AA56" s="151"/>
      <c r="AB56" s="150"/>
      <c r="AC56" s="124"/>
      <c r="AD56" s="124"/>
      <c r="AE56" s="124"/>
      <c r="AF56" s="124"/>
      <c r="AG56" s="124"/>
      <c r="AH56" s="124"/>
      <c r="AI56" s="182" t="str">
        <f>'6 Subcontractual'!D48&amp;", "&amp;'6 Subcontractual'!E48&amp;", "&amp;'6 Subcontractual'!F48&amp;"; "</f>
        <v xml:space="preserve">, , ; </v>
      </c>
      <c r="AJ56" s="181" t="str">
        <f t="shared" si="2"/>
        <v/>
      </c>
      <c r="AK56" s="183" t="str">
        <f>IF(AJ56=1,"Row "&amp;'6 Subcontractual'!A48&amp;"; ","")</f>
        <v/>
      </c>
      <c r="AL56" s="176"/>
      <c r="AM56" s="178"/>
      <c r="AN56" s="124"/>
      <c r="AO56" s="124"/>
      <c r="AP56" s="124"/>
      <c r="AQ56" s="182" t="str">
        <f>'6 Subcontractual'!D48&amp;", "&amp;'6 Subcontractual'!E48&amp;", "&amp;'6 Subcontractual'!F48&amp;"; "</f>
        <v xml:space="preserve">, , ; </v>
      </c>
      <c r="AR56" s="181" t="str">
        <f t="shared" si="4"/>
        <v/>
      </c>
      <c r="AS56" s="183" t="str">
        <f>IF(AR56=1,"Row "&amp;'6 Subcontractual'!A48&amp;"; ","")</f>
        <v/>
      </c>
      <c r="AT56" s="176"/>
      <c r="AU56" s="150"/>
      <c r="AV56" s="179" t="str">
        <f>IF(AND($I$2=1,'6 Subcontractual'!H48&gt;'6 Subcontractual'!G48),"Row "&amp;'6 Subcontractual'!A48&amp;"; ","")</f>
        <v/>
      </c>
      <c r="AW56" s="151"/>
      <c r="AX56" s="150"/>
      <c r="AY56" s="169">
        <f>IF(AND($J$2=1,'6 Subcontractual'!B48="",'6 Subcontractual'!D48="",'6 Subcontractual'!E48="",'6 Subcontractual'!F48="",OR('6 Subcontractual'!G48="",'6 Subcontractual'!G48=0),OR('6 Subcontractual'!H48="",'6 Subcontractual'!H48=0)),0,1)</f>
        <v>0</v>
      </c>
      <c r="AZ56" s="124">
        <f>IF(AND(AY56=0,SUM(AY57:$AY$141)&gt;0),1,0)</f>
        <v>0</v>
      </c>
      <c r="BA56" s="170" t="str">
        <f>IF(AZ56=1,"Row "&amp;'6 Subcontractual'!A48&amp;"; ","")</f>
        <v/>
      </c>
      <c r="BB56" s="151"/>
      <c r="BC56" s="150"/>
      <c r="BD56" s="179" t="str">
        <f>IF(AND($K$2=1,'6 Subcontractual'!E48='6 Checks'!$BE$6,'6 Subcontractual'!F48='6 Checks'!$BO$2,OR('6 Subcontractual'!G48&gt;0,'6 Subcontractual'!H48&gt;0)),"Row "&amp;'6 Subcontractual'!A48&amp;"; ","")</f>
        <v/>
      </c>
      <c r="BE56" s="151"/>
      <c r="BF56" s="150"/>
      <c r="BG56" s="179" t="str">
        <f>IF(AND($L$2=1,OR('6 Subcontractual'!B48=$BA$2,'6 Subcontractual'!B48=$BA$3,'6 Subcontractual'!B48=$BA$4),'6 Subcontractual'!J48=""),"Row "&amp;'6 Subcontractual'!A48&amp;"; ","")</f>
        <v/>
      </c>
      <c r="BH56" s="124"/>
      <c r="BI56" s="150"/>
      <c r="BJ56" s="179" t="str">
        <f>IF(AND($M$2=1,'6 Subcontractual'!B48&lt;&gt;"",'6 Subcontractual'!B48&lt;&gt;$BA$2,'6 Subcontractual'!B48&lt;&gt;$BA$3,'6 Subcontractual'!B48&lt;&gt;$BA$4,'6 Subcontractual'!J48&lt;&gt;""),"Row "&amp;'6 Subcontractual'!A48&amp;"; ","")</f>
        <v/>
      </c>
      <c r="BK56" s="151"/>
      <c r="BL56" s="124"/>
      <c r="BM56" s="179" t="str">
        <f>IF('6 Subcontractual'!B48&lt;&gt;"",IF(ISNA(VLOOKUP('6 Subcontractual'!B48,BQ:BR,2,FALSE))=FALSE,VLOOKUP('6 Subcontractual'!B48,BQ:BR,2,FALSE),"O"),"")</f>
        <v/>
      </c>
      <c r="BN56" s="124"/>
      <c r="BO56" s="124"/>
      <c r="BP56" s="124"/>
      <c r="BQ56" s="135">
        <v>10007825</v>
      </c>
      <c r="BR56" s="121" t="s">
        <v>181</v>
      </c>
      <c r="BS56" s="152"/>
      <c r="BT56" s="153"/>
    </row>
    <row r="57" spans="1:72" x14ac:dyDescent="0.2">
      <c r="A57" s="191"/>
      <c r="D57" s="146"/>
      <c r="E57" s="179" t="str">
        <f>IF(AND($D$7=1,OR('6 Subcontractual'!B49=$BA$2,'6 Subcontractual'!B49=$BA$3,'6 Subcontractual'!B49=$BA$4),'6 Subcontractual'!J49&lt;&gt;""),"Row "&amp;'6 Subcontractual'!A49&amp;"; ","")</f>
        <v/>
      </c>
      <c r="F57" s="148"/>
      <c r="G57" s="124">
        <v>36</v>
      </c>
      <c r="H57" s="149"/>
      <c r="I57" s="169" t="str">
        <f>IF(AND($B$2=1,'6 Subcontractual'!C49=$BD$9),"Row "&amp;'6 Subcontractual'!A49&amp;"; ","")</f>
        <v/>
      </c>
      <c r="J57" s="179" t="str">
        <f>IF(AND($B$2=1,'6 Subcontractual'!B49="",OR('6 Subcontractual'!D49&lt;&gt;"",'6 Subcontractual'!E49&lt;&gt;"",'6 Subcontractual'!F49&lt;&gt;"",'6 Subcontractual'!G49&lt;&gt;0,'6 Subcontractual'!H49&lt;&gt;0,'6 Subcontractual'!J49&lt;&gt;"")),"Row "&amp;'6 Subcontractual'!A49&amp;"; ","")</f>
        <v/>
      </c>
      <c r="K57" s="124"/>
      <c r="L57" s="150"/>
      <c r="M57" s="169" t="str">
        <f>IF(AND($C$2=1,'6 Subcontractual'!B49&lt;&gt;"",'6 Subcontractual'!D49&lt;&gt;$BD$2,'6 Subcontractual'!D49&lt;&gt;$BD$3), "Row "&amp;'6 Subcontractual'!A49&amp;", Mode; ","")</f>
        <v/>
      </c>
      <c r="N57" s="124" t="str">
        <f>IF(AND($C$2=1,'6 Subcontractual'!B49&lt;&gt;"",'6 Subcontractual'!E49&lt;&gt;$BE$2,'6 Subcontractual'!E49&lt;&gt;$BE$3,'6 Subcontractual'!E49&lt;&gt;$BE$4,'6 Subcontractual'!E49&lt;&gt;$BE$5,'6 Subcontractual'!E49&lt;&gt;$BE$6), "Row "&amp;'6 Subcontractual'!A49&amp;", Level; ","")</f>
        <v/>
      </c>
      <c r="O57" s="170" t="str">
        <f>IF(AND($C$2=1,'6 Subcontractual'!B49&lt;&gt;"",'6 Subcontractual'!F49&lt;&gt;$BO$2,'6 Subcontractual'!F49&lt;&gt;$BO$3,'6 Subcontractual'!F49&lt;&gt;$BO$4), "Row "&amp;'6 Subcontractual'!A49&amp;", Fundability status; ","")</f>
        <v/>
      </c>
      <c r="P57" s="151"/>
      <c r="Q57" s="150"/>
      <c r="R57" s="179" t="str">
        <f>IF(AND($D$2=1,'6 Subcontractual'!B49&lt;&gt;"",'6 Subcontractual'!G49=0), "Row "&amp;'6 Subcontractual'!A49&amp;"; ","")</f>
        <v/>
      </c>
      <c r="S57" s="151"/>
      <c r="T57" s="150"/>
      <c r="U57" s="169" t="str">
        <f>IF(AND($E$2=1,TRUNC('6 Subcontractual'!G49)&lt;&gt;'6 Subcontractual'!G49),"Row "&amp;'6 Subcontractual'!A49&amp;", "&amp;'6 Subcontractual'!$G$8&amp;"; ","")</f>
        <v/>
      </c>
      <c r="V57" s="170" t="str">
        <f>IF(AND($E$2=1,TRUNC('6 Subcontractual'!H49)&lt;&gt;'6 Subcontractual'!H49),"Row "&amp;'6 Subcontractual'!A49&amp;", "&amp;'6 Subcontractual'!$H$8&amp;"; ","")</f>
        <v/>
      </c>
      <c r="W57" s="151"/>
      <c r="X57" s="150"/>
      <c r="Y57" s="179" t="str">
        <f>IF(AND($F$2=1,'6 Subcontractual'!G49&lt;0),"Row "&amp;'6 Subcontractual'!A49&amp;", "&amp;'6 Subcontractual'!$G$8&amp;"; ","")</f>
        <v/>
      </c>
      <c r="Z57" s="170" t="str">
        <f>IF(AND($F$2=1,'6 Subcontractual'!H49&lt;0),"Row "&amp;'6 Subcontractual'!A49&amp;", "&amp;'6 Subcontractual'!$H$8&amp;"; ","")</f>
        <v/>
      </c>
      <c r="AA57" s="151"/>
      <c r="AB57" s="150"/>
      <c r="AC57" s="124"/>
      <c r="AD57" s="124"/>
      <c r="AE57" s="124"/>
      <c r="AF57" s="124"/>
      <c r="AG57" s="124"/>
      <c r="AH57" s="124"/>
      <c r="AI57" s="182" t="str">
        <f>'6 Subcontractual'!D49&amp;", "&amp;'6 Subcontractual'!E49&amp;", "&amp;'6 Subcontractual'!F49&amp;"; "</f>
        <v xml:space="preserve">, , ; </v>
      </c>
      <c r="AJ57" s="181" t="str">
        <f t="shared" si="2"/>
        <v/>
      </c>
      <c r="AK57" s="183" t="str">
        <f>IF(AJ57=1,"Row "&amp;'6 Subcontractual'!A49&amp;"; ","")</f>
        <v/>
      </c>
      <c r="AL57" s="176"/>
      <c r="AM57" s="178"/>
      <c r="AN57" s="124"/>
      <c r="AO57" s="124"/>
      <c r="AP57" s="124"/>
      <c r="AQ57" s="182" t="str">
        <f>'6 Subcontractual'!D49&amp;", "&amp;'6 Subcontractual'!E49&amp;", "&amp;'6 Subcontractual'!F49&amp;"; "</f>
        <v xml:space="preserve">, , ; </v>
      </c>
      <c r="AR57" s="181" t="str">
        <f t="shared" si="4"/>
        <v/>
      </c>
      <c r="AS57" s="183" t="str">
        <f>IF(AR57=1,"Row "&amp;'6 Subcontractual'!A49&amp;"; ","")</f>
        <v/>
      </c>
      <c r="AT57" s="176"/>
      <c r="AU57" s="150"/>
      <c r="AV57" s="179" t="str">
        <f>IF(AND($I$2=1,'6 Subcontractual'!H49&gt;'6 Subcontractual'!G49),"Row "&amp;'6 Subcontractual'!A49&amp;"; ","")</f>
        <v/>
      </c>
      <c r="AW57" s="151"/>
      <c r="AX57" s="150"/>
      <c r="AY57" s="169">
        <f>IF(AND($J$2=1,'6 Subcontractual'!B49="",'6 Subcontractual'!D49="",'6 Subcontractual'!E49="",'6 Subcontractual'!F49="",OR('6 Subcontractual'!G49="",'6 Subcontractual'!G49=0),OR('6 Subcontractual'!H49="",'6 Subcontractual'!H49=0)),0,1)</f>
        <v>0</v>
      </c>
      <c r="AZ57" s="124">
        <f>IF(AND(AY57=0,SUM(AY58:$AY$141)&gt;0),1,0)</f>
        <v>0</v>
      </c>
      <c r="BA57" s="170" t="str">
        <f>IF(AZ57=1,"Row "&amp;'6 Subcontractual'!A49&amp;"; ","")</f>
        <v/>
      </c>
      <c r="BB57" s="151"/>
      <c r="BC57" s="150"/>
      <c r="BD57" s="179" t="str">
        <f>IF(AND($K$2=1,'6 Subcontractual'!E49='6 Checks'!$BE$6,'6 Subcontractual'!F49='6 Checks'!$BO$2,OR('6 Subcontractual'!G49&gt;0,'6 Subcontractual'!H49&gt;0)),"Row "&amp;'6 Subcontractual'!A49&amp;"; ","")</f>
        <v/>
      </c>
      <c r="BE57" s="151"/>
      <c r="BF57" s="150"/>
      <c r="BG57" s="179" t="str">
        <f>IF(AND($L$2=1,OR('6 Subcontractual'!B49=$BA$2,'6 Subcontractual'!B49=$BA$3,'6 Subcontractual'!B49=$BA$4),'6 Subcontractual'!J49=""),"Row "&amp;'6 Subcontractual'!A49&amp;"; ","")</f>
        <v/>
      </c>
      <c r="BH57" s="124"/>
      <c r="BI57" s="150"/>
      <c r="BJ57" s="179" t="str">
        <f>IF(AND($M$2=1,'6 Subcontractual'!B49&lt;&gt;"",'6 Subcontractual'!B49&lt;&gt;$BA$2,'6 Subcontractual'!B49&lt;&gt;$BA$3,'6 Subcontractual'!B49&lt;&gt;$BA$4,'6 Subcontractual'!J49&lt;&gt;""),"Row "&amp;'6 Subcontractual'!A49&amp;"; ","")</f>
        <v/>
      </c>
      <c r="BK57" s="151"/>
      <c r="BL57" s="124"/>
      <c r="BM57" s="179" t="str">
        <f>IF('6 Subcontractual'!B49&lt;&gt;"",IF(ISNA(VLOOKUP('6 Subcontractual'!B49,BQ:BR,2,FALSE))=FALSE,VLOOKUP('6 Subcontractual'!B49,BQ:BR,2,FALSE),"O"),"")</f>
        <v/>
      </c>
      <c r="BN57" s="124"/>
      <c r="BO57" s="124"/>
      <c r="BP57" s="124"/>
      <c r="BQ57" s="135">
        <v>10040812</v>
      </c>
      <c r="BR57" s="121" t="s">
        <v>181</v>
      </c>
      <c r="BS57" s="152"/>
      <c r="BT57" s="153"/>
    </row>
    <row r="58" spans="1:72" x14ac:dyDescent="0.2">
      <c r="A58" s="191"/>
      <c r="D58" s="146"/>
      <c r="E58" s="179" t="str">
        <f>IF(AND($D$7=1,OR('6 Subcontractual'!B50=$BA$2,'6 Subcontractual'!B50=$BA$3,'6 Subcontractual'!B50=$BA$4),'6 Subcontractual'!J50&lt;&gt;""),"Row "&amp;'6 Subcontractual'!A50&amp;"; ","")</f>
        <v/>
      </c>
      <c r="F58" s="148"/>
      <c r="G58" s="124">
        <v>37</v>
      </c>
      <c r="H58" s="149"/>
      <c r="I58" s="169" t="str">
        <f>IF(AND($B$2=1,'6 Subcontractual'!C50=$BD$9),"Row "&amp;'6 Subcontractual'!A50&amp;"; ","")</f>
        <v/>
      </c>
      <c r="J58" s="179" t="str">
        <f>IF(AND($B$2=1,'6 Subcontractual'!B50="",OR('6 Subcontractual'!D50&lt;&gt;"",'6 Subcontractual'!E50&lt;&gt;"",'6 Subcontractual'!F50&lt;&gt;"",'6 Subcontractual'!G50&lt;&gt;0,'6 Subcontractual'!H50&lt;&gt;0,'6 Subcontractual'!J50&lt;&gt;"")),"Row "&amp;'6 Subcontractual'!A50&amp;"; ","")</f>
        <v/>
      </c>
      <c r="K58" s="124"/>
      <c r="L58" s="150"/>
      <c r="M58" s="169" t="str">
        <f>IF(AND($C$2=1,'6 Subcontractual'!B50&lt;&gt;"",'6 Subcontractual'!D50&lt;&gt;$BD$2,'6 Subcontractual'!D50&lt;&gt;$BD$3), "Row "&amp;'6 Subcontractual'!A50&amp;", Mode; ","")</f>
        <v/>
      </c>
      <c r="N58" s="124" t="str">
        <f>IF(AND($C$2=1,'6 Subcontractual'!B50&lt;&gt;"",'6 Subcontractual'!E50&lt;&gt;$BE$2,'6 Subcontractual'!E50&lt;&gt;$BE$3,'6 Subcontractual'!E50&lt;&gt;$BE$4,'6 Subcontractual'!E50&lt;&gt;$BE$5,'6 Subcontractual'!E50&lt;&gt;$BE$6), "Row "&amp;'6 Subcontractual'!A50&amp;", Level; ","")</f>
        <v/>
      </c>
      <c r="O58" s="170" t="str">
        <f>IF(AND($C$2=1,'6 Subcontractual'!B50&lt;&gt;"",'6 Subcontractual'!F50&lt;&gt;$BO$2,'6 Subcontractual'!F50&lt;&gt;$BO$3,'6 Subcontractual'!F50&lt;&gt;$BO$4), "Row "&amp;'6 Subcontractual'!A50&amp;", Fundability status; ","")</f>
        <v/>
      </c>
      <c r="P58" s="151"/>
      <c r="Q58" s="150"/>
      <c r="R58" s="179" t="str">
        <f>IF(AND($D$2=1,'6 Subcontractual'!B50&lt;&gt;"",'6 Subcontractual'!G50=0), "Row "&amp;'6 Subcontractual'!A50&amp;"; ","")</f>
        <v/>
      </c>
      <c r="S58" s="151"/>
      <c r="T58" s="150"/>
      <c r="U58" s="169" t="str">
        <f>IF(AND($E$2=1,TRUNC('6 Subcontractual'!G50)&lt;&gt;'6 Subcontractual'!G50),"Row "&amp;'6 Subcontractual'!A50&amp;", "&amp;'6 Subcontractual'!$G$8&amp;"; ","")</f>
        <v/>
      </c>
      <c r="V58" s="170" t="str">
        <f>IF(AND($E$2=1,TRUNC('6 Subcontractual'!H50)&lt;&gt;'6 Subcontractual'!H50),"Row "&amp;'6 Subcontractual'!A50&amp;", "&amp;'6 Subcontractual'!$H$8&amp;"; ","")</f>
        <v/>
      </c>
      <c r="W58" s="151"/>
      <c r="X58" s="150"/>
      <c r="Y58" s="179" t="str">
        <f>IF(AND($F$2=1,'6 Subcontractual'!G50&lt;0),"Row "&amp;'6 Subcontractual'!A50&amp;", "&amp;'6 Subcontractual'!$G$8&amp;"; ","")</f>
        <v/>
      </c>
      <c r="Z58" s="170" t="str">
        <f>IF(AND($F$2=1,'6 Subcontractual'!H50&lt;0),"Row "&amp;'6 Subcontractual'!A50&amp;", "&amp;'6 Subcontractual'!$H$8&amp;"; ","")</f>
        <v/>
      </c>
      <c r="AA58" s="151"/>
      <c r="AB58" s="150"/>
      <c r="AC58" s="124"/>
      <c r="AD58" s="124"/>
      <c r="AE58" s="124"/>
      <c r="AF58" s="124"/>
      <c r="AG58" s="124"/>
      <c r="AH58" s="124"/>
      <c r="AI58" s="182" t="str">
        <f>'6 Subcontractual'!D50&amp;", "&amp;'6 Subcontractual'!E50&amp;", "&amp;'6 Subcontractual'!F50&amp;"; "</f>
        <v xml:space="preserve">, , ; </v>
      </c>
      <c r="AJ58" s="181" t="str">
        <f t="shared" si="2"/>
        <v/>
      </c>
      <c r="AK58" s="183" t="str">
        <f>IF(AJ58=1,"Row "&amp;'6 Subcontractual'!A50&amp;"; ","")</f>
        <v/>
      </c>
      <c r="AL58" s="176"/>
      <c r="AM58" s="178"/>
      <c r="AN58" s="124"/>
      <c r="AO58" s="124"/>
      <c r="AP58" s="124"/>
      <c r="AQ58" s="182" t="str">
        <f>'6 Subcontractual'!D50&amp;", "&amp;'6 Subcontractual'!E50&amp;", "&amp;'6 Subcontractual'!F50&amp;"; "</f>
        <v xml:space="preserve">, , ; </v>
      </c>
      <c r="AR58" s="181" t="str">
        <f t="shared" si="4"/>
        <v/>
      </c>
      <c r="AS58" s="183" t="str">
        <f>IF(AR58=1,"Row "&amp;'6 Subcontractual'!A50&amp;"; ","")</f>
        <v/>
      </c>
      <c r="AT58" s="176"/>
      <c r="AU58" s="150"/>
      <c r="AV58" s="179" t="str">
        <f>IF(AND($I$2=1,'6 Subcontractual'!H50&gt;'6 Subcontractual'!G50),"Row "&amp;'6 Subcontractual'!A50&amp;"; ","")</f>
        <v/>
      </c>
      <c r="AW58" s="151"/>
      <c r="AX58" s="150"/>
      <c r="AY58" s="169">
        <f>IF(AND($J$2=1,'6 Subcontractual'!B50="",'6 Subcontractual'!D50="",'6 Subcontractual'!E50="",'6 Subcontractual'!F50="",OR('6 Subcontractual'!G50="",'6 Subcontractual'!G50=0),OR('6 Subcontractual'!H50="",'6 Subcontractual'!H50=0)),0,1)</f>
        <v>0</v>
      </c>
      <c r="AZ58" s="124">
        <f>IF(AND(AY58=0,SUM(AY59:$AY$141)&gt;0),1,0)</f>
        <v>0</v>
      </c>
      <c r="BA58" s="170" t="str">
        <f>IF(AZ58=1,"Row "&amp;'6 Subcontractual'!A50&amp;"; ","")</f>
        <v/>
      </c>
      <c r="BB58" s="151"/>
      <c r="BC58" s="150"/>
      <c r="BD58" s="179" t="str">
        <f>IF(AND($K$2=1,'6 Subcontractual'!E50='6 Checks'!$BE$6,'6 Subcontractual'!F50='6 Checks'!$BO$2,OR('6 Subcontractual'!G50&gt;0,'6 Subcontractual'!H50&gt;0)),"Row "&amp;'6 Subcontractual'!A50&amp;"; ","")</f>
        <v/>
      </c>
      <c r="BE58" s="151"/>
      <c r="BF58" s="150"/>
      <c r="BG58" s="179" t="str">
        <f>IF(AND($L$2=1,OR('6 Subcontractual'!B50=$BA$2,'6 Subcontractual'!B50=$BA$3,'6 Subcontractual'!B50=$BA$4),'6 Subcontractual'!J50=""),"Row "&amp;'6 Subcontractual'!A50&amp;"; ","")</f>
        <v/>
      </c>
      <c r="BH58" s="124"/>
      <c r="BI58" s="150"/>
      <c r="BJ58" s="179" t="str">
        <f>IF(AND($M$2=1,'6 Subcontractual'!B50&lt;&gt;"",'6 Subcontractual'!B50&lt;&gt;$BA$2,'6 Subcontractual'!B50&lt;&gt;$BA$3,'6 Subcontractual'!B50&lt;&gt;$BA$4,'6 Subcontractual'!J50&lt;&gt;""),"Row "&amp;'6 Subcontractual'!A50&amp;"; ","")</f>
        <v/>
      </c>
      <c r="BK58" s="151"/>
      <c r="BL58" s="124"/>
      <c r="BM58" s="179" t="str">
        <f>IF('6 Subcontractual'!B50&lt;&gt;"",IF(ISNA(VLOOKUP('6 Subcontractual'!B50,BQ:BR,2,FALSE))=FALSE,VLOOKUP('6 Subcontractual'!B50,BQ:BR,2,FALSE),"O"),"")</f>
        <v/>
      </c>
      <c r="BN58" s="124"/>
      <c r="BO58" s="124"/>
      <c r="BP58" s="124"/>
      <c r="BQ58" s="135">
        <v>10007147</v>
      </c>
      <c r="BR58" s="121" t="s">
        <v>181</v>
      </c>
      <c r="BS58" s="152"/>
      <c r="BT58" s="153"/>
    </row>
    <row r="59" spans="1:72" x14ac:dyDescent="0.2">
      <c r="A59" s="191"/>
      <c r="D59" s="146"/>
      <c r="E59" s="179" t="str">
        <f>IF(AND($D$7=1,OR('6 Subcontractual'!B51=$BA$2,'6 Subcontractual'!B51=$BA$3,'6 Subcontractual'!B51=$BA$4),'6 Subcontractual'!J51&lt;&gt;""),"Row "&amp;'6 Subcontractual'!A51&amp;"; ","")</f>
        <v/>
      </c>
      <c r="F59" s="148"/>
      <c r="G59" s="124">
        <v>38</v>
      </c>
      <c r="H59" s="149"/>
      <c r="I59" s="169" t="str">
        <f>IF(AND($B$2=1,'6 Subcontractual'!C51=$BD$9),"Row "&amp;'6 Subcontractual'!A51&amp;"; ","")</f>
        <v/>
      </c>
      <c r="J59" s="179" t="str">
        <f>IF(AND($B$2=1,'6 Subcontractual'!B51="",OR('6 Subcontractual'!D51&lt;&gt;"",'6 Subcontractual'!E51&lt;&gt;"",'6 Subcontractual'!F51&lt;&gt;"",'6 Subcontractual'!G51&lt;&gt;0,'6 Subcontractual'!H51&lt;&gt;0,'6 Subcontractual'!J51&lt;&gt;"")),"Row "&amp;'6 Subcontractual'!A51&amp;"; ","")</f>
        <v/>
      </c>
      <c r="K59" s="124"/>
      <c r="L59" s="150"/>
      <c r="M59" s="169" t="str">
        <f>IF(AND($C$2=1,'6 Subcontractual'!B51&lt;&gt;"",'6 Subcontractual'!D51&lt;&gt;$BD$2,'6 Subcontractual'!D51&lt;&gt;$BD$3), "Row "&amp;'6 Subcontractual'!A51&amp;", Mode; ","")</f>
        <v/>
      </c>
      <c r="N59" s="124" t="str">
        <f>IF(AND($C$2=1,'6 Subcontractual'!B51&lt;&gt;"",'6 Subcontractual'!E51&lt;&gt;$BE$2,'6 Subcontractual'!E51&lt;&gt;$BE$3,'6 Subcontractual'!E51&lt;&gt;$BE$4,'6 Subcontractual'!E51&lt;&gt;$BE$5,'6 Subcontractual'!E51&lt;&gt;$BE$6), "Row "&amp;'6 Subcontractual'!A51&amp;", Level; ","")</f>
        <v/>
      </c>
      <c r="O59" s="170" t="str">
        <f>IF(AND($C$2=1,'6 Subcontractual'!B51&lt;&gt;"",'6 Subcontractual'!F51&lt;&gt;$BO$2,'6 Subcontractual'!F51&lt;&gt;$BO$3,'6 Subcontractual'!F51&lt;&gt;$BO$4), "Row "&amp;'6 Subcontractual'!A51&amp;", Fundability status; ","")</f>
        <v/>
      </c>
      <c r="P59" s="151"/>
      <c r="Q59" s="150"/>
      <c r="R59" s="179" t="str">
        <f>IF(AND($D$2=1,'6 Subcontractual'!B51&lt;&gt;"",'6 Subcontractual'!G51=0), "Row "&amp;'6 Subcontractual'!A51&amp;"; ","")</f>
        <v/>
      </c>
      <c r="S59" s="151"/>
      <c r="T59" s="150"/>
      <c r="U59" s="169" t="str">
        <f>IF(AND($E$2=1,TRUNC('6 Subcontractual'!G51)&lt;&gt;'6 Subcontractual'!G51),"Row "&amp;'6 Subcontractual'!A51&amp;", "&amp;'6 Subcontractual'!$G$8&amp;"; ","")</f>
        <v/>
      </c>
      <c r="V59" s="170" t="str">
        <f>IF(AND($E$2=1,TRUNC('6 Subcontractual'!H51)&lt;&gt;'6 Subcontractual'!H51),"Row "&amp;'6 Subcontractual'!A51&amp;", "&amp;'6 Subcontractual'!$H$8&amp;"; ","")</f>
        <v/>
      </c>
      <c r="W59" s="151"/>
      <c r="X59" s="150"/>
      <c r="Y59" s="179" t="str">
        <f>IF(AND($F$2=1,'6 Subcontractual'!G51&lt;0),"Row "&amp;'6 Subcontractual'!A51&amp;", "&amp;'6 Subcontractual'!$G$8&amp;"; ","")</f>
        <v/>
      </c>
      <c r="Z59" s="170" t="str">
        <f>IF(AND($F$2=1,'6 Subcontractual'!H51&lt;0),"Row "&amp;'6 Subcontractual'!A51&amp;", "&amp;'6 Subcontractual'!$H$8&amp;"; ","")</f>
        <v/>
      </c>
      <c r="AA59" s="151"/>
      <c r="AB59" s="150"/>
      <c r="AC59" s="124"/>
      <c r="AD59" s="124"/>
      <c r="AE59" s="124"/>
      <c r="AF59" s="124"/>
      <c r="AG59" s="124"/>
      <c r="AH59" s="124"/>
      <c r="AI59" s="182" t="str">
        <f>'6 Subcontractual'!D51&amp;", "&amp;'6 Subcontractual'!E51&amp;", "&amp;'6 Subcontractual'!F51&amp;"; "</f>
        <v xml:space="preserve">, , ; </v>
      </c>
      <c r="AJ59" s="181" t="str">
        <f t="shared" si="2"/>
        <v/>
      </c>
      <c r="AK59" s="183" t="str">
        <f>IF(AJ59=1,"Row "&amp;'6 Subcontractual'!A51&amp;"; ","")</f>
        <v/>
      </c>
      <c r="AL59" s="176"/>
      <c r="AM59" s="178"/>
      <c r="AN59" s="124"/>
      <c r="AO59" s="124"/>
      <c r="AP59" s="124"/>
      <c r="AQ59" s="182" t="str">
        <f>'6 Subcontractual'!D51&amp;", "&amp;'6 Subcontractual'!E51&amp;", "&amp;'6 Subcontractual'!F51&amp;"; "</f>
        <v xml:space="preserve">, , ; </v>
      </c>
      <c r="AR59" s="181" t="str">
        <f t="shared" si="4"/>
        <v/>
      </c>
      <c r="AS59" s="183" t="str">
        <f>IF(AR59=1,"Row "&amp;'6 Subcontractual'!A51&amp;"; ","")</f>
        <v/>
      </c>
      <c r="AT59" s="176"/>
      <c r="AU59" s="150"/>
      <c r="AV59" s="179" t="str">
        <f>IF(AND($I$2=1,'6 Subcontractual'!H51&gt;'6 Subcontractual'!G51),"Row "&amp;'6 Subcontractual'!A51&amp;"; ","")</f>
        <v/>
      </c>
      <c r="AW59" s="151"/>
      <c r="AX59" s="150"/>
      <c r="AY59" s="169">
        <f>IF(AND($J$2=1,'6 Subcontractual'!B51="",'6 Subcontractual'!D51="",'6 Subcontractual'!E51="",'6 Subcontractual'!F51="",OR('6 Subcontractual'!G51="",'6 Subcontractual'!G51=0),OR('6 Subcontractual'!H51="",'6 Subcontractual'!H51=0)),0,1)</f>
        <v>0</v>
      </c>
      <c r="AZ59" s="124">
        <f>IF(AND(AY59=0,SUM(AY60:$AY$141)&gt;0),1,0)</f>
        <v>0</v>
      </c>
      <c r="BA59" s="170" t="str">
        <f>IF(AZ59=1,"Row "&amp;'6 Subcontractual'!A51&amp;"; ","")</f>
        <v/>
      </c>
      <c r="BB59" s="151"/>
      <c r="BC59" s="150"/>
      <c r="BD59" s="179" t="str">
        <f>IF(AND($K$2=1,'6 Subcontractual'!E51='6 Checks'!$BE$6,'6 Subcontractual'!F51='6 Checks'!$BO$2,OR('6 Subcontractual'!G51&gt;0,'6 Subcontractual'!H51&gt;0)),"Row "&amp;'6 Subcontractual'!A51&amp;"; ","")</f>
        <v/>
      </c>
      <c r="BE59" s="151"/>
      <c r="BF59" s="150"/>
      <c r="BG59" s="179" t="str">
        <f>IF(AND($L$2=1,OR('6 Subcontractual'!B51=$BA$2,'6 Subcontractual'!B51=$BA$3,'6 Subcontractual'!B51=$BA$4),'6 Subcontractual'!J51=""),"Row "&amp;'6 Subcontractual'!A51&amp;"; ","")</f>
        <v/>
      </c>
      <c r="BH59" s="124"/>
      <c r="BI59" s="150"/>
      <c r="BJ59" s="179" t="str">
        <f>IF(AND($M$2=1,'6 Subcontractual'!B51&lt;&gt;"",'6 Subcontractual'!B51&lt;&gt;$BA$2,'6 Subcontractual'!B51&lt;&gt;$BA$3,'6 Subcontractual'!B51&lt;&gt;$BA$4,'6 Subcontractual'!J51&lt;&gt;""),"Row "&amp;'6 Subcontractual'!A51&amp;"; ","")</f>
        <v/>
      </c>
      <c r="BK59" s="151"/>
      <c r="BL59" s="124"/>
      <c r="BM59" s="179" t="str">
        <f>IF('6 Subcontractual'!B51&lt;&gt;"",IF(ISNA(VLOOKUP('6 Subcontractual'!B51,BQ:BR,2,FALSE))=FALSE,VLOOKUP('6 Subcontractual'!B51,BQ:BR,2,FALSE),"O"),"")</f>
        <v/>
      </c>
      <c r="BN59" s="124"/>
      <c r="BO59" s="124"/>
      <c r="BP59" s="124"/>
      <c r="BQ59" s="135">
        <v>10007765</v>
      </c>
      <c r="BR59" s="121" t="s">
        <v>181</v>
      </c>
      <c r="BS59" s="152"/>
      <c r="BT59" s="153"/>
    </row>
    <row r="60" spans="1:72" x14ac:dyDescent="0.2">
      <c r="A60" s="191"/>
      <c r="D60" s="146"/>
      <c r="E60" s="179" t="str">
        <f>IF(AND($D$7=1,OR('6 Subcontractual'!B52=$BA$2,'6 Subcontractual'!B52=$BA$3,'6 Subcontractual'!B52=$BA$4),'6 Subcontractual'!J52&lt;&gt;""),"Row "&amp;'6 Subcontractual'!A52&amp;"; ","")</f>
        <v/>
      </c>
      <c r="F60" s="148"/>
      <c r="G60" s="124">
        <v>39</v>
      </c>
      <c r="H60" s="149"/>
      <c r="I60" s="169" t="str">
        <f>IF(AND($B$2=1,'6 Subcontractual'!C52=$BD$9),"Row "&amp;'6 Subcontractual'!A52&amp;"; ","")</f>
        <v/>
      </c>
      <c r="J60" s="179" t="str">
        <f>IF(AND($B$2=1,'6 Subcontractual'!B52="",OR('6 Subcontractual'!D52&lt;&gt;"",'6 Subcontractual'!E52&lt;&gt;"",'6 Subcontractual'!F52&lt;&gt;"",'6 Subcontractual'!G52&lt;&gt;0,'6 Subcontractual'!H52&lt;&gt;0,'6 Subcontractual'!J52&lt;&gt;"")),"Row "&amp;'6 Subcontractual'!A52&amp;"; ","")</f>
        <v/>
      </c>
      <c r="K60" s="124"/>
      <c r="L60" s="150"/>
      <c r="M60" s="169" t="str">
        <f>IF(AND($C$2=1,'6 Subcontractual'!B52&lt;&gt;"",'6 Subcontractual'!D52&lt;&gt;$BD$2,'6 Subcontractual'!D52&lt;&gt;$BD$3), "Row "&amp;'6 Subcontractual'!A52&amp;", Mode; ","")</f>
        <v/>
      </c>
      <c r="N60" s="124" t="str">
        <f>IF(AND($C$2=1,'6 Subcontractual'!B52&lt;&gt;"",'6 Subcontractual'!E52&lt;&gt;$BE$2,'6 Subcontractual'!E52&lt;&gt;$BE$3,'6 Subcontractual'!E52&lt;&gt;$BE$4,'6 Subcontractual'!E52&lt;&gt;$BE$5,'6 Subcontractual'!E52&lt;&gt;$BE$6), "Row "&amp;'6 Subcontractual'!A52&amp;", Level; ","")</f>
        <v/>
      </c>
      <c r="O60" s="170" t="str">
        <f>IF(AND($C$2=1,'6 Subcontractual'!B52&lt;&gt;"",'6 Subcontractual'!F52&lt;&gt;$BO$2,'6 Subcontractual'!F52&lt;&gt;$BO$3,'6 Subcontractual'!F52&lt;&gt;$BO$4), "Row "&amp;'6 Subcontractual'!A52&amp;", Fundability status; ","")</f>
        <v/>
      </c>
      <c r="P60" s="151"/>
      <c r="Q60" s="150"/>
      <c r="R60" s="179" t="str">
        <f>IF(AND($D$2=1,'6 Subcontractual'!B52&lt;&gt;"",'6 Subcontractual'!G52=0), "Row "&amp;'6 Subcontractual'!A52&amp;"; ","")</f>
        <v/>
      </c>
      <c r="S60" s="151"/>
      <c r="T60" s="150"/>
      <c r="U60" s="169" t="str">
        <f>IF(AND($E$2=1,TRUNC('6 Subcontractual'!G52)&lt;&gt;'6 Subcontractual'!G52),"Row "&amp;'6 Subcontractual'!A52&amp;", "&amp;'6 Subcontractual'!$G$8&amp;"; ","")</f>
        <v/>
      </c>
      <c r="V60" s="170" t="str">
        <f>IF(AND($E$2=1,TRUNC('6 Subcontractual'!H52)&lt;&gt;'6 Subcontractual'!H52),"Row "&amp;'6 Subcontractual'!A52&amp;", "&amp;'6 Subcontractual'!$H$8&amp;"; ","")</f>
        <v/>
      </c>
      <c r="W60" s="151"/>
      <c r="X60" s="150"/>
      <c r="Y60" s="179" t="str">
        <f>IF(AND($F$2=1,'6 Subcontractual'!G52&lt;0),"Row "&amp;'6 Subcontractual'!A52&amp;", "&amp;'6 Subcontractual'!$G$8&amp;"; ","")</f>
        <v/>
      </c>
      <c r="Z60" s="170" t="str">
        <f>IF(AND($F$2=1,'6 Subcontractual'!H52&lt;0),"Row "&amp;'6 Subcontractual'!A52&amp;", "&amp;'6 Subcontractual'!$H$8&amp;"; ","")</f>
        <v/>
      </c>
      <c r="AA60" s="151"/>
      <c r="AB60" s="150"/>
      <c r="AC60" s="124"/>
      <c r="AD60" s="124"/>
      <c r="AE60" s="124"/>
      <c r="AF60" s="124"/>
      <c r="AG60" s="124"/>
      <c r="AH60" s="124"/>
      <c r="AI60" s="182" t="str">
        <f>'6 Subcontractual'!D52&amp;", "&amp;'6 Subcontractual'!E52&amp;", "&amp;'6 Subcontractual'!F52&amp;"; "</f>
        <v xml:space="preserve">, , ; </v>
      </c>
      <c r="AJ60" s="181" t="str">
        <f t="shared" si="2"/>
        <v/>
      </c>
      <c r="AK60" s="183" t="str">
        <f>IF(AJ60=1,"Row "&amp;'6 Subcontractual'!A52&amp;"; ","")</f>
        <v/>
      </c>
      <c r="AL60" s="176"/>
      <c r="AM60" s="178"/>
      <c r="AN60" s="124"/>
      <c r="AO60" s="124"/>
      <c r="AP60" s="124"/>
      <c r="AQ60" s="182" t="str">
        <f>'6 Subcontractual'!D52&amp;", "&amp;'6 Subcontractual'!E52&amp;", "&amp;'6 Subcontractual'!F52&amp;"; "</f>
        <v xml:space="preserve">, , ; </v>
      </c>
      <c r="AR60" s="181" t="str">
        <f t="shared" si="4"/>
        <v/>
      </c>
      <c r="AS60" s="183" t="str">
        <f>IF(AR60=1,"Row "&amp;'6 Subcontractual'!A52&amp;"; ","")</f>
        <v/>
      </c>
      <c r="AT60" s="176"/>
      <c r="AU60" s="150"/>
      <c r="AV60" s="179" t="str">
        <f>IF(AND($I$2=1,'6 Subcontractual'!H52&gt;'6 Subcontractual'!G52),"Row "&amp;'6 Subcontractual'!A52&amp;"; ","")</f>
        <v/>
      </c>
      <c r="AW60" s="151"/>
      <c r="AX60" s="150"/>
      <c r="AY60" s="169">
        <f>IF(AND($J$2=1,'6 Subcontractual'!B52="",'6 Subcontractual'!D52="",'6 Subcontractual'!E52="",'6 Subcontractual'!F52="",OR('6 Subcontractual'!G52="",'6 Subcontractual'!G52=0),OR('6 Subcontractual'!H52="",'6 Subcontractual'!H52=0)),0,1)</f>
        <v>0</v>
      </c>
      <c r="AZ60" s="124">
        <f>IF(AND(AY60=0,SUM(AY61:$AY$141)&gt;0),1,0)</f>
        <v>0</v>
      </c>
      <c r="BA60" s="170" t="str">
        <f>IF(AZ60=1,"Row "&amp;'6 Subcontractual'!A52&amp;"; ","")</f>
        <v/>
      </c>
      <c r="BB60" s="151"/>
      <c r="BC60" s="150"/>
      <c r="BD60" s="179" t="str">
        <f>IF(AND($K$2=1,'6 Subcontractual'!E52='6 Checks'!$BE$6,'6 Subcontractual'!F52='6 Checks'!$BO$2,OR('6 Subcontractual'!G52&gt;0,'6 Subcontractual'!H52&gt;0)),"Row "&amp;'6 Subcontractual'!A52&amp;"; ","")</f>
        <v/>
      </c>
      <c r="BE60" s="151"/>
      <c r="BF60" s="150"/>
      <c r="BG60" s="179" t="str">
        <f>IF(AND($L$2=1,OR('6 Subcontractual'!B52=$BA$2,'6 Subcontractual'!B52=$BA$3,'6 Subcontractual'!B52=$BA$4),'6 Subcontractual'!J52=""),"Row "&amp;'6 Subcontractual'!A52&amp;"; ","")</f>
        <v/>
      </c>
      <c r="BH60" s="124"/>
      <c r="BI60" s="150"/>
      <c r="BJ60" s="179" t="str">
        <f>IF(AND($M$2=1,'6 Subcontractual'!B52&lt;&gt;"",'6 Subcontractual'!B52&lt;&gt;$BA$2,'6 Subcontractual'!B52&lt;&gt;$BA$3,'6 Subcontractual'!B52&lt;&gt;$BA$4,'6 Subcontractual'!J52&lt;&gt;""),"Row "&amp;'6 Subcontractual'!A52&amp;"; ","")</f>
        <v/>
      </c>
      <c r="BK60" s="151"/>
      <c r="BL60" s="124"/>
      <c r="BM60" s="179" t="str">
        <f>IF('6 Subcontractual'!B52&lt;&gt;"",IF(ISNA(VLOOKUP('6 Subcontractual'!B52,BQ:BR,2,FALSE))=FALSE,VLOOKUP('6 Subcontractual'!B52,BQ:BR,2,FALSE),"O"),"")</f>
        <v/>
      </c>
      <c r="BN60" s="124"/>
      <c r="BO60" s="124"/>
      <c r="BP60" s="124"/>
      <c r="BQ60" s="135">
        <v>10007148</v>
      </c>
      <c r="BR60" s="121" t="s">
        <v>181</v>
      </c>
      <c r="BS60" s="152"/>
      <c r="BT60" s="153"/>
    </row>
    <row r="61" spans="1:72" x14ac:dyDescent="0.2">
      <c r="A61" s="191"/>
      <c r="D61" s="146"/>
      <c r="E61" s="179" t="str">
        <f>IF(AND($D$7=1,OR('6 Subcontractual'!B53=$BA$2,'6 Subcontractual'!B53=$BA$3,'6 Subcontractual'!B53=$BA$4),'6 Subcontractual'!J53&lt;&gt;""),"Row "&amp;'6 Subcontractual'!A53&amp;"; ","")</f>
        <v/>
      </c>
      <c r="F61" s="148"/>
      <c r="G61" s="124">
        <v>40</v>
      </c>
      <c r="H61" s="149"/>
      <c r="I61" s="169" t="str">
        <f>IF(AND($B$2=1,'6 Subcontractual'!C53=$BD$9),"Row "&amp;'6 Subcontractual'!A53&amp;"; ","")</f>
        <v/>
      </c>
      <c r="J61" s="179" t="str">
        <f>IF(AND($B$2=1,'6 Subcontractual'!B53="",OR('6 Subcontractual'!D53&lt;&gt;"",'6 Subcontractual'!E53&lt;&gt;"",'6 Subcontractual'!F53&lt;&gt;"",'6 Subcontractual'!G53&lt;&gt;0,'6 Subcontractual'!H53&lt;&gt;0,'6 Subcontractual'!J53&lt;&gt;"")),"Row "&amp;'6 Subcontractual'!A53&amp;"; ","")</f>
        <v/>
      </c>
      <c r="K61" s="124"/>
      <c r="L61" s="150"/>
      <c r="M61" s="169" t="str">
        <f>IF(AND($C$2=1,'6 Subcontractual'!B53&lt;&gt;"",'6 Subcontractual'!D53&lt;&gt;$BD$2,'6 Subcontractual'!D53&lt;&gt;$BD$3), "Row "&amp;'6 Subcontractual'!A53&amp;", Mode; ","")</f>
        <v/>
      </c>
      <c r="N61" s="124" t="str">
        <f>IF(AND($C$2=1,'6 Subcontractual'!B53&lt;&gt;"",'6 Subcontractual'!E53&lt;&gt;$BE$2,'6 Subcontractual'!E53&lt;&gt;$BE$3,'6 Subcontractual'!E53&lt;&gt;$BE$4,'6 Subcontractual'!E53&lt;&gt;$BE$5,'6 Subcontractual'!E53&lt;&gt;$BE$6), "Row "&amp;'6 Subcontractual'!A53&amp;", Level; ","")</f>
        <v/>
      </c>
      <c r="O61" s="170" t="str">
        <f>IF(AND($C$2=1,'6 Subcontractual'!B53&lt;&gt;"",'6 Subcontractual'!F53&lt;&gt;$BO$2,'6 Subcontractual'!F53&lt;&gt;$BO$3,'6 Subcontractual'!F53&lt;&gt;$BO$4), "Row "&amp;'6 Subcontractual'!A53&amp;", Fundability status; ","")</f>
        <v/>
      </c>
      <c r="P61" s="151"/>
      <c r="Q61" s="150"/>
      <c r="R61" s="179" t="str">
        <f>IF(AND($D$2=1,'6 Subcontractual'!B53&lt;&gt;"",'6 Subcontractual'!G53=0), "Row "&amp;'6 Subcontractual'!A53&amp;"; ","")</f>
        <v/>
      </c>
      <c r="S61" s="151"/>
      <c r="T61" s="150"/>
      <c r="U61" s="169" t="str">
        <f>IF(AND($E$2=1,TRUNC('6 Subcontractual'!G53)&lt;&gt;'6 Subcontractual'!G53),"Row "&amp;'6 Subcontractual'!A53&amp;", "&amp;'6 Subcontractual'!$G$8&amp;"; ","")</f>
        <v/>
      </c>
      <c r="V61" s="170" t="str">
        <f>IF(AND($E$2=1,TRUNC('6 Subcontractual'!H53)&lt;&gt;'6 Subcontractual'!H53),"Row "&amp;'6 Subcontractual'!A53&amp;", "&amp;'6 Subcontractual'!$H$8&amp;"; ","")</f>
        <v/>
      </c>
      <c r="W61" s="151"/>
      <c r="X61" s="150"/>
      <c r="Y61" s="179" t="str">
        <f>IF(AND($F$2=1,'6 Subcontractual'!G53&lt;0),"Row "&amp;'6 Subcontractual'!A53&amp;", "&amp;'6 Subcontractual'!$G$8&amp;"; ","")</f>
        <v/>
      </c>
      <c r="Z61" s="170" t="str">
        <f>IF(AND($F$2=1,'6 Subcontractual'!H53&lt;0),"Row "&amp;'6 Subcontractual'!A53&amp;", "&amp;'6 Subcontractual'!$H$8&amp;"; ","")</f>
        <v/>
      </c>
      <c r="AA61" s="151"/>
      <c r="AB61" s="150"/>
      <c r="AC61" s="124"/>
      <c r="AD61" s="124"/>
      <c r="AE61" s="124"/>
      <c r="AF61" s="124"/>
      <c r="AG61" s="124"/>
      <c r="AH61" s="124"/>
      <c r="AI61" s="182" t="str">
        <f>'6 Subcontractual'!D53&amp;", "&amp;'6 Subcontractual'!E53&amp;", "&amp;'6 Subcontractual'!F53&amp;"; "</f>
        <v xml:space="preserve">, , ; </v>
      </c>
      <c r="AJ61" s="181" t="str">
        <f t="shared" si="2"/>
        <v/>
      </c>
      <c r="AK61" s="183" t="str">
        <f>IF(AJ61=1,"Row "&amp;'6 Subcontractual'!A53&amp;"; ","")</f>
        <v/>
      </c>
      <c r="AL61" s="176"/>
      <c r="AM61" s="178"/>
      <c r="AN61" s="124"/>
      <c r="AO61" s="124"/>
      <c r="AP61" s="124"/>
      <c r="AQ61" s="182" t="str">
        <f>'6 Subcontractual'!D53&amp;", "&amp;'6 Subcontractual'!E53&amp;", "&amp;'6 Subcontractual'!F53&amp;"; "</f>
        <v xml:space="preserve">, , ; </v>
      </c>
      <c r="AR61" s="181" t="str">
        <f t="shared" si="4"/>
        <v/>
      </c>
      <c r="AS61" s="183" t="str">
        <f>IF(AR61=1,"Row "&amp;'6 Subcontractual'!A53&amp;"; ","")</f>
        <v/>
      </c>
      <c r="AT61" s="176"/>
      <c r="AU61" s="150"/>
      <c r="AV61" s="179" t="str">
        <f>IF(AND($I$2=1,'6 Subcontractual'!H53&gt;'6 Subcontractual'!G53),"Row "&amp;'6 Subcontractual'!A53&amp;"; ","")</f>
        <v/>
      </c>
      <c r="AW61" s="151"/>
      <c r="AX61" s="150"/>
      <c r="AY61" s="169">
        <f>IF(AND($J$2=1,'6 Subcontractual'!B53="",'6 Subcontractual'!D53="",'6 Subcontractual'!E53="",'6 Subcontractual'!F53="",OR('6 Subcontractual'!G53="",'6 Subcontractual'!G53=0),OR('6 Subcontractual'!H53="",'6 Subcontractual'!H53=0)),0,1)</f>
        <v>0</v>
      </c>
      <c r="AZ61" s="124">
        <f>IF(AND(AY61=0,SUM(AY62:$AY$141)&gt;0),1,0)</f>
        <v>0</v>
      </c>
      <c r="BA61" s="170" t="str">
        <f>IF(AZ61=1,"Row "&amp;'6 Subcontractual'!A53&amp;"; ","")</f>
        <v/>
      </c>
      <c r="BB61" s="151"/>
      <c r="BC61" s="150"/>
      <c r="BD61" s="179" t="str">
        <f>IF(AND($K$2=1,'6 Subcontractual'!E53='6 Checks'!$BE$6,'6 Subcontractual'!F53='6 Checks'!$BO$2,OR('6 Subcontractual'!G53&gt;0,'6 Subcontractual'!H53&gt;0)),"Row "&amp;'6 Subcontractual'!A53&amp;"; ","")</f>
        <v/>
      </c>
      <c r="BE61" s="151"/>
      <c r="BF61" s="150"/>
      <c r="BG61" s="179" t="str">
        <f>IF(AND($L$2=1,OR('6 Subcontractual'!B53=$BA$2,'6 Subcontractual'!B53=$BA$3,'6 Subcontractual'!B53=$BA$4),'6 Subcontractual'!J53=""),"Row "&amp;'6 Subcontractual'!A53&amp;"; ","")</f>
        <v/>
      </c>
      <c r="BH61" s="124"/>
      <c r="BI61" s="150"/>
      <c r="BJ61" s="179" t="str">
        <f>IF(AND($M$2=1,'6 Subcontractual'!B53&lt;&gt;"",'6 Subcontractual'!B53&lt;&gt;$BA$2,'6 Subcontractual'!B53&lt;&gt;$BA$3,'6 Subcontractual'!B53&lt;&gt;$BA$4,'6 Subcontractual'!J53&lt;&gt;""),"Row "&amp;'6 Subcontractual'!A53&amp;"; ","")</f>
        <v/>
      </c>
      <c r="BK61" s="151"/>
      <c r="BL61" s="124"/>
      <c r="BM61" s="179" t="str">
        <f>IF('6 Subcontractual'!B53&lt;&gt;"",IF(ISNA(VLOOKUP('6 Subcontractual'!B53,BQ:BR,2,FALSE))=FALSE,VLOOKUP('6 Subcontractual'!B53,BQ:BR,2,FALSE),"O"),"")</f>
        <v/>
      </c>
      <c r="BN61" s="124"/>
      <c r="BO61" s="124"/>
      <c r="BP61" s="124"/>
      <c r="BQ61" s="135">
        <v>10007149</v>
      </c>
      <c r="BR61" s="121" t="s">
        <v>181</v>
      </c>
      <c r="BS61" s="152"/>
      <c r="BT61" s="153"/>
    </row>
    <row r="62" spans="1:72" x14ac:dyDescent="0.2">
      <c r="A62" s="191"/>
      <c r="D62" s="146"/>
      <c r="E62" s="179" t="str">
        <f>IF(AND($D$7=1,OR('6 Subcontractual'!B54=$BA$2,'6 Subcontractual'!B54=$BA$3,'6 Subcontractual'!B54=$BA$4),'6 Subcontractual'!J54&lt;&gt;""),"Row "&amp;'6 Subcontractual'!A54&amp;"; ","")</f>
        <v/>
      </c>
      <c r="F62" s="148"/>
      <c r="G62" s="124">
        <v>41</v>
      </c>
      <c r="H62" s="149"/>
      <c r="I62" s="169" t="str">
        <f>IF(AND($B$2=1,'6 Subcontractual'!C54=$BD$9),"Row "&amp;'6 Subcontractual'!A54&amp;"; ","")</f>
        <v/>
      </c>
      <c r="J62" s="179" t="str">
        <f>IF(AND($B$2=1,'6 Subcontractual'!B54="",OR('6 Subcontractual'!D54&lt;&gt;"",'6 Subcontractual'!E54&lt;&gt;"",'6 Subcontractual'!F54&lt;&gt;"",'6 Subcontractual'!G54&lt;&gt;0,'6 Subcontractual'!H54&lt;&gt;0,'6 Subcontractual'!J54&lt;&gt;"")),"Row "&amp;'6 Subcontractual'!A54&amp;"; ","")</f>
        <v/>
      </c>
      <c r="K62" s="124"/>
      <c r="L62" s="150"/>
      <c r="M62" s="169" t="str">
        <f>IF(AND($C$2=1,'6 Subcontractual'!B54&lt;&gt;"",'6 Subcontractual'!D54&lt;&gt;$BD$2,'6 Subcontractual'!D54&lt;&gt;$BD$3), "Row "&amp;'6 Subcontractual'!A54&amp;", Mode; ","")</f>
        <v/>
      </c>
      <c r="N62" s="124" t="str">
        <f>IF(AND($C$2=1,'6 Subcontractual'!B54&lt;&gt;"",'6 Subcontractual'!E54&lt;&gt;$BE$2,'6 Subcontractual'!E54&lt;&gt;$BE$3,'6 Subcontractual'!E54&lt;&gt;$BE$4,'6 Subcontractual'!E54&lt;&gt;$BE$5,'6 Subcontractual'!E54&lt;&gt;$BE$6), "Row "&amp;'6 Subcontractual'!A54&amp;", Level; ","")</f>
        <v/>
      </c>
      <c r="O62" s="170" t="str">
        <f>IF(AND($C$2=1,'6 Subcontractual'!B54&lt;&gt;"",'6 Subcontractual'!F54&lt;&gt;$BO$2,'6 Subcontractual'!F54&lt;&gt;$BO$3,'6 Subcontractual'!F54&lt;&gt;$BO$4), "Row "&amp;'6 Subcontractual'!A54&amp;", Fundability status; ","")</f>
        <v/>
      </c>
      <c r="P62" s="151"/>
      <c r="Q62" s="150"/>
      <c r="R62" s="179" t="str">
        <f>IF(AND($D$2=1,'6 Subcontractual'!B54&lt;&gt;"",'6 Subcontractual'!G54=0), "Row "&amp;'6 Subcontractual'!A54&amp;"; ","")</f>
        <v/>
      </c>
      <c r="S62" s="151"/>
      <c r="T62" s="150"/>
      <c r="U62" s="169" t="str">
        <f>IF(AND($E$2=1,TRUNC('6 Subcontractual'!G54)&lt;&gt;'6 Subcontractual'!G54),"Row "&amp;'6 Subcontractual'!A54&amp;", "&amp;'6 Subcontractual'!$G$8&amp;"; ","")</f>
        <v/>
      </c>
      <c r="V62" s="170" t="str">
        <f>IF(AND($E$2=1,TRUNC('6 Subcontractual'!H54)&lt;&gt;'6 Subcontractual'!H54),"Row "&amp;'6 Subcontractual'!A54&amp;", "&amp;'6 Subcontractual'!$H$8&amp;"; ","")</f>
        <v/>
      </c>
      <c r="W62" s="151"/>
      <c r="X62" s="150"/>
      <c r="Y62" s="179" t="str">
        <f>IF(AND($F$2=1,'6 Subcontractual'!G54&lt;0),"Row "&amp;'6 Subcontractual'!A54&amp;", "&amp;'6 Subcontractual'!$G$8&amp;"; ","")</f>
        <v/>
      </c>
      <c r="Z62" s="170" t="str">
        <f>IF(AND($F$2=1,'6 Subcontractual'!H54&lt;0),"Row "&amp;'6 Subcontractual'!A54&amp;", "&amp;'6 Subcontractual'!$H$8&amp;"; ","")</f>
        <v/>
      </c>
      <c r="AA62" s="151"/>
      <c r="AB62" s="150"/>
      <c r="AC62" s="124"/>
      <c r="AD62" s="124"/>
      <c r="AE62" s="124"/>
      <c r="AF62" s="124"/>
      <c r="AG62" s="124"/>
      <c r="AH62" s="124"/>
      <c r="AI62" s="182" t="str">
        <f>'6 Subcontractual'!D54&amp;", "&amp;'6 Subcontractual'!E54&amp;", "&amp;'6 Subcontractual'!F54&amp;"; "</f>
        <v xml:space="preserve">, , ; </v>
      </c>
      <c r="AJ62" s="181" t="str">
        <f t="shared" si="2"/>
        <v/>
      </c>
      <c r="AK62" s="183" t="str">
        <f>IF(AJ62=1,"Row "&amp;'6 Subcontractual'!A54&amp;"; ","")</f>
        <v/>
      </c>
      <c r="AL62" s="176"/>
      <c r="AM62" s="178"/>
      <c r="AN62" s="124"/>
      <c r="AO62" s="124"/>
      <c r="AP62" s="124"/>
      <c r="AQ62" s="182" t="str">
        <f>'6 Subcontractual'!D54&amp;", "&amp;'6 Subcontractual'!E54&amp;", "&amp;'6 Subcontractual'!F54&amp;"; "</f>
        <v xml:space="preserve">, , ; </v>
      </c>
      <c r="AR62" s="181" t="str">
        <f t="shared" si="4"/>
        <v/>
      </c>
      <c r="AS62" s="183" t="str">
        <f>IF(AR62=1,"Row "&amp;'6 Subcontractual'!A54&amp;"; ","")</f>
        <v/>
      </c>
      <c r="AT62" s="176"/>
      <c r="AU62" s="150"/>
      <c r="AV62" s="179" t="str">
        <f>IF(AND($I$2=1,'6 Subcontractual'!H54&gt;'6 Subcontractual'!G54),"Row "&amp;'6 Subcontractual'!A54&amp;"; ","")</f>
        <v/>
      </c>
      <c r="AW62" s="151"/>
      <c r="AX62" s="150"/>
      <c r="AY62" s="169">
        <f>IF(AND($J$2=1,'6 Subcontractual'!B54="",'6 Subcontractual'!D54="",'6 Subcontractual'!E54="",'6 Subcontractual'!F54="",OR('6 Subcontractual'!G54="",'6 Subcontractual'!G54=0),OR('6 Subcontractual'!H54="",'6 Subcontractual'!H54=0)),0,1)</f>
        <v>0</v>
      </c>
      <c r="AZ62" s="124">
        <f>IF(AND(AY62=0,SUM(AY63:$AY$141)&gt;0),1,0)</f>
        <v>0</v>
      </c>
      <c r="BA62" s="170" t="str">
        <f>IF(AZ62=1,"Row "&amp;'6 Subcontractual'!A54&amp;"; ","")</f>
        <v/>
      </c>
      <c r="BB62" s="151"/>
      <c r="BC62" s="150"/>
      <c r="BD62" s="179" t="str">
        <f>IF(AND($K$2=1,'6 Subcontractual'!E54='6 Checks'!$BE$6,'6 Subcontractual'!F54='6 Checks'!$BO$2,OR('6 Subcontractual'!G54&gt;0,'6 Subcontractual'!H54&gt;0)),"Row "&amp;'6 Subcontractual'!A54&amp;"; ","")</f>
        <v/>
      </c>
      <c r="BE62" s="151"/>
      <c r="BF62" s="150"/>
      <c r="BG62" s="179" t="str">
        <f>IF(AND($L$2=1,OR('6 Subcontractual'!B54=$BA$2,'6 Subcontractual'!B54=$BA$3,'6 Subcontractual'!B54=$BA$4),'6 Subcontractual'!J54=""),"Row "&amp;'6 Subcontractual'!A54&amp;"; ","")</f>
        <v/>
      </c>
      <c r="BH62" s="124"/>
      <c r="BI62" s="150"/>
      <c r="BJ62" s="179" t="str">
        <f>IF(AND($M$2=1,'6 Subcontractual'!B54&lt;&gt;"",'6 Subcontractual'!B54&lt;&gt;$BA$2,'6 Subcontractual'!B54&lt;&gt;$BA$3,'6 Subcontractual'!B54&lt;&gt;$BA$4,'6 Subcontractual'!J54&lt;&gt;""),"Row "&amp;'6 Subcontractual'!A54&amp;"; ","")</f>
        <v/>
      </c>
      <c r="BK62" s="151"/>
      <c r="BL62" s="124"/>
      <c r="BM62" s="179" t="str">
        <f>IF('6 Subcontractual'!B54&lt;&gt;"",IF(ISNA(VLOOKUP('6 Subcontractual'!B54,BQ:BR,2,FALSE))=FALSE,VLOOKUP('6 Subcontractual'!B54,BQ:BR,2,FALSE),"O"),"")</f>
        <v/>
      </c>
      <c r="BN62" s="124"/>
      <c r="BO62" s="124"/>
      <c r="BP62" s="124"/>
      <c r="BQ62" s="135">
        <v>10003270</v>
      </c>
      <c r="BR62" s="121" t="s">
        <v>181</v>
      </c>
      <c r="BS62" s="152"/>
      <c r="BT62" s="153"/>
    </row>
    <row r="63" spans="1:72" x14ac:dyDescent="0.2">
      <c r="A63" s="191"/>
      <c r="D63" s="146"/>
      <c r="E63" s="179" t="str">
        <f>IF(AND($D$7=1,OR('6 Subcontractual'!B55=$BA$2,'6 Subcontractual'!B55=$BA$3,'6 Subcontractual'!B55=$BA$4),'6 Subcontractual'!J55&lt;&gt;""),"Row "&amp;'6 Subcontractual'!A55&amp;"; ","")</f>
        <v/>
      </c>
      <c r="F63" s="148"/>
      <c r="G63" s="124">
        <v>42</v>
      </c>
      <c r="H63" s="149"/>
      <c r="I63" s="169" t="str">
        <f>IF(AND($B$2=1,'6 Subcontractual'!C55=$BD$9),"Row "&amp;'6 Subcontractual'!A55&amp;"; ","")</f>
        <v/>
      </c>
      <c r="J63" s="179" t="str">
        <f>IF(AND($B$2=1,'6 Subcontractual'!B55="",OR('6 Subcontractual'!D55&lt;&gt;"",'6 Subcontractual'!E55&lt;&gt;"",'6 Subcontractual'!F55&lt;&gt;"",'6 Subcontractual'!G55&lt;&gt;0,'6 Subcontractual'!H55&lt;&gt;0,'6 Subcontractual'!J55&lt;&gt;"")),"Row "&amp;'6 Subcontractual'!A55&amp;"; ","")</f>
        <v/>
      </c>
      <c r="K63" s="124"/>
      <c r="L63" s="150"/>
      <c r="M63" s="169" t="str">
        <f>IF(AND($C$2=1,'6 Subcontractual'!B55&lt;&gt;"",'6 Subcontractual'!D55&lt;&gt;$BD$2,'6 Subcontractual'!D55&lt;&gt;$BD$3), "Row "&amp;'6 Subcontractual'!A55&amp;", Mode; ","")</f>
        <v/>
      </c>
      <c r="N63" s="124" t="str">
        <f>IF(AND($C$2=1,'6 Subcontractual'!B55&lt;&gt;"",'6 Subcontractual'!E55&lt;&gt;$BE$2,'6 Subcontractual'!E55&lt;&gt;$BE$3,'6 Subcontractual'!E55&lt;&gt;$BE$4,'6 Subcontractual'!E55&lt;&gt;$BE$5,'6 Subcontractual'!E55&lt;&gt;$BE$6), "Row "&amp;'6 Subcontractual'!A55&amp;", Level; ","")</f>
        <v/>
      </c>
      <c r="O63" s="170" t="str">
        <f>IF(AND($C$2=1,'6 Subcontractual'!B55&lt;&gt;"",'6 Subcontractual'!F55&lt;&gt;$BO$2,'6 Subcontractual'!F55&lt;&gt;$BO$3,'6 Subcontractual'!F55&lt;&gt;$BO$4), "Row "&amp;'6 Subcontractual'!A55&amp;", Fundability status; ","")</f>
        <v/>
      </c>
      <c r="P63" s="151"/>
      <c r="Q63" s="150"/>
      <c r="R63" s="179" t="str">
        <f>IF(AND($D$2=1,'6 Subcontractual'!B55&lt;&gt;"",'6 Subcontractual'!G55=0), "Row "&amp;'6 Subcontractual'!A55&amp;"; ","")</f>
        <v/>
      </c>
      <c r="S63" s="151"/>
      <c r="T63" s="150"/>
      <c r="U63" s="169" t="str">
        <f>IF(AND($E$2=1,TRUNC('6 Subcontractual'!G55)&lt;&gt;'6 Subcontractual'!G55),"Row "&amp;'6 Subcontractual'!A55&amp;", "&amp;'6 Subcontractual'!$G$8&amp;"; ","")</f>
        <v/>
      </c>
      <c r="V63" s="170" t="str">
        <f>IF(AND($E$2=1,TRUNC('6 Subcontractual'!H55)&lt;&gt;'6 Subcontractual'!H55),"Row "&amp;'6 Subcontractual'!A55&amp;", "&amp;'6 Subcontractual'!$H$8&amp;"; ","")</f>
        <v/>
      </c>
      <c r="W63" s="151"/>
      <c r="X63" s="150"/>
      <c r="Y63" s="179" t="str">
        <f>IF(AND($F$2=1,'6 Subcontractual'!G55&lt;0),"Row "&amp;'6 Subcontractual'!A55&amp;", "&amp;'6 Subcontractual'!$G$8&amp;"; ","")</f>
        <v/>
      </c>
      <c r="Z63" s="170" t="str">
        <f>IF(AND($F$2=1,'6 Subcontractual'!H55&lt;0),"Row "&amp;'6 Subcontractual'!A55&amp;", "&amp;'6 Subcontractual'!$H$8&amp;"; ","")</f>
        <v/>
      </c>
      <c r="AA63" s="151"/>
      <c r="AB63" s="150"/>
      <c r="AC63" s="124"/>
      <c r="AD63" s="124"/>
      <c r="AE63" s="124"/>
      <c r="AF63" s="124"/>
      <c r="AG63" s="124"/>
      <c r="AH63" s="124"/>
      <c r="AI63" s="182" t="str">
        <f>'6 Subcontractual'!D55&amp;", "&amp;'6 Subcontractual'!E55&amp;", "&amp;'6 Subcontractual'!F55&amp;"; "</f>
        <v xml:space="preserve">, , ; </v>
      </c>
      <c r="AJ63" s="181" t="str">
        <f t="shared" si="2"/>
        <v/>
      </c>
      <c r="AK63" s="183" t="str">
        <f>IF(AJ63=1,"Row "&amp;'6 Subcontractual'!A55&amp;"; ","")</f>
        <v/>
      </c>
      <c r="AL63" s="176"/>
      <c r="AM63" s="178"/>
      <c r="AN63" s="124"/>
      <c r="AO63" s="124"/>
      <c r="AP63" s="124"/>
      <c r="AQ63" s="182" t="str">
        <f>'6 Subcontractual'!D55&amp;", "&amp;'6 Subcontractual'!E55&amp;", "&amp;'6 Subcontractual'!F55&amp;"; "</f>
        <v xml:space="preserve">, , ; </v>
      </c>
      <c r="AR63" s="181" t="str">
        <f t="shared" si="4"/>
        <v/>
      </c>
      <c r="AS63" s="183" t="str">
        <f>IF(AR63=1,"Row "&amp;'6 Subcontractual'!A55&amp;"; ","")</f>
        <v/>
      </c>
      <c r="AT63" s="176"/>
      <c r="AU63" s="150"/>
      <c r="AV63" s="179" t="str">
        <f>IF(AND($I$2=1,'6 Subcontractual'!H55&gt;'6 Subcontractual'!G55),"Row "&amp;'6 Subcontractual'!A55&amp;"; ","")</f>
        <v/>
      </c>
      <c r="AW63" s="151"/>
      <c r="AX63" s="150"/>
      <c r="AY63" s="169">
        <f>IF(AND($J$2=1,'6 Subcontractual'!B55="",'6 Subcontractual'!D55="",'6 Subcontractual'!E55="",'6 Subcontractual'!F55="",OR('6 Subcontractual'!G55="",'6 Subcontractual'!G55=0),OR('6 Subcontractual'!H55="",'6 Subcontractual'!H55=0)),0,1)</f>
        <v>0</v>
      </c>
      <c r="AZ63" s="124">
        <f>IF(AND(AY63=0,SUM(AY64:$AY$141)&gt;0),1,0)</f>
        <v>0</v>
      </c>
      <c r="BA63" s="170" t="str">
        <f>IF(AZ63=1,"Row "&amp;'6 Subcontractual'!A55&amp;"; ","")</f>
        <v/>
      </c>
      <c r="BB63" s="151"/>
      <c r="BC63" s="150"/>
      <c r="BD63" s="179" t="str">
        <f>IF(AND($K$2=1,'6 Subcontractual'!E55='6 Checks'!$BE$6,'6 Subcontractual'!F55='6 Checks'!$BO$2,OR('6 Subcontractual'!G55&gt;0,'6 Subcontractual'!H55&gt;0)),"Row "&amp;'6 Subcontractual'!A55&amp;"; ","")</f>
        <v/>
      </c>
      <c r="BE63" s="151"/>
      <c r="BF63" s="150"/>
      <c r="BG63" s="179" t="str">
        <f>IF(AND($L$2=1,OR('6 Subcontractual'!B55=$BA$2,'6 Subcontractual'!B55=$BA$3,'6 Subcontractual'!B55=$BA$4),'6 Subcontractual'!J55=""),"Row "&amp;'6 Subcontractual'!A55&amp;"; ","")</f>
        <v/>
      </c>
      <c r="BH63" s="124"/>
      <c r="BI63" s="150"/>
      <c r="BJ63" s="179" t="str">
        <f>IF(AND($M$2=1,'6 Subcontractual'!B55&lt;&gt;"",'6 Subcontractual'!B55&lt;&gt;$BA$2,'6 Subcontractual'!B55&lt;&gt;$BA$3,'6 Subcontractual'!B55&lt;&gt;$BA$4,'6 Subcontractual'!J55&lt;&gt;""),"Row "&amp;'6 Subcontractual'!A55&amp;"; ","")</f>
        <v/>
      </c>
      <c r="BK63" s="151"/>
      <c r="BL63" s="124"/>
      <c r="BM63" s="179" t="str">
        <f>IF('6 Subcontractual'!B55&lt;&gt;"",IF(ISNA(VLOOKUP('6 Subcontractual'!B55,BQ:BR,2,FALSE))=FALSE,VLOOKUP('6 Subcontractual'!B55,BQ:BR,2,FALSE),"O"),"")</f>
        <v/>
      </c>
      <c r="BN63" s="124"/>
      <c r="BO63" s="124"/>
      <c r="BP63" s="124"/>
      <c r="BQ63" s="135">
        <v>10003324</v>
      </c>
      <c r="BR63" s="121" t="s">
        <v>181</v>
      </c>
      <c r="BS63" s="152"/>
      <c r="BT63" s="153"/>
    </row>
    <row r="64" spans="1:72" x14ac:dyDescent="0.2">
      <c r="A64" s="191"/>
      <c r="D64" s="146"/>
      <c r="E64" s="179" t="str">
        <f>IF(AND($D$7=1,OR('6 Subcontractual'!B56=$BA$2,'6 Subcontractual'!B56=$BA$3,'6 Subcontractual'!B56=$BA$4),'6 Subcontractual'!J56&lt;&gt;""),"Row "&amp;'6 Subcontractual'!A56&amp;"; ","")</f>
        <v/>
      </c>
      <c r="F64" s="148"/>
      <c r="G64" s="124">
        <v>43</v>
      </c>
      <c r="H64" s="149"/>
      <c r="I64" s="169" t="str">
        <f>IF(AND($B$2=1,'6 Subcontractual'!C56=$BD$9),"Row "&amp;'6 Subcontractual'!A56&amp;"; ","")</f>
        <v/>
      </c>
      <c r="J64" s="179" t="str">
        <f>IF(AND($B$2=1,'6 Subcontractual'!B56="",OR('6 Subcontractual'!D56&lt;&gt;"",'6 Subcontractual'!E56&lt;&gt;"",'6 Subcontractual'!F56&lt;&gt;"",'6 Subcontractual'!G56&lt;&gt;0,'6 Subcontractual'!H56&lt;&gt;0,'6 Subcontractual'!J56&lt;&gt;"")),"Row "&amp;'6 Subcontractual'!A56&amp;"; ","")</f>
        <v/>
      </c>
      <c r="K64" s="124"/>
      <c r="L64" s="150"/>
      <c r="M64" s="169" t="str">
        <f>IF(AND($C$2=1,'6 Subcontractual'!B56&lt;&gt;"",'6 Subcontractual'!D56&lt;&gt;$BD$2,'6 Subcontractual'!D56&lt;&gt;$BD$3), "Row "&amp;'6 Subcontractual'!A56&amp;", Mode; ","")</f>
        <v/>
      </c>
      <c r="N64" s="124" t="str">
        <f>IF(AND($C$2=1,'6 Subcontractual'!B56&lt;&gt;"",'6 Subcontractual'!E56&lt;&gt;$BE$2,'6 Subcontractual'!E56&lt;&gt;$BE$3,'6 Subcontractual'!E56&lt;&gt;$BE$4,'6 Subcontractual'!E56&lt;&gt;$BE$5,'6 Subcontractual'!E56&lt;&gt;$BE$6), "Row "&amp;'6 Subcontractual'!A56&amp;", Level; ","")</f>
        <v/>
      </c>
      <c r="O64" s="170" t="str">
        <f>IF(AND($C$2=1,'6 Subcontractual'!B56&lt;&gt;"",'6 Subcontractual'!F56&lt;&gt;$BO$2,'6 Subcontractual'!F56&lt;&gt;$BO$3,'6 Subcontractual'!F56&lt;&gt;$BO$4), "Row "&amp;'6 Subcontractual'!A56&amp;", Fundability status; ","")</f>
        <v/>
      </c>
      <c r="P64" s="151"/>
      <c r="Q64" s="150"/>
      <c r="R64" s="179" t="str">
        <f>IF(AND($D$2=1,'6 Subcontractual'!B56&lt;&gt;"",'6 Subcontractual'!G56=0), "Row "&amp;'6 Subcontractual'!A56&amp;"; ","")</f>
        <v/>
      </c>
      <c r="S64" s="151"/>
      <c r="T64" s="150"/>
      <c r="U64" s="169" t="str">
        <f>IF(AND($E$2=1,TRUNC('6 Subcontractual'!G56)&lt;&gt;'6 Subcontractual'!G56),"Row "&amp;'6 Subcontractual'!A56&amp;", "&amp;'6 Subcontractual'!$G$8&amp;"; ","")</f>
        <v/>
      </c>
      <c r="V64" s="170" t="str">
        <f>IF(AND($E$2=1,TRUNC('6 Subcontractual'!H56)&lt;&gt;'6 Subcontractual'!H56),"Row "&amp;'6 Subcontractual'!A56&amp;", "&amp;'6 Subcontractual'!$H$8&amp;"; ","")</f>
        <v/>
      </c>
      <c r="W64" s="151"/>
      <c r="X64" s="150"/>
      <c r="Y64" s="179" t="str">
        <f>IF(AND($F$2=1,'6 Subcontractual'!G56&lt;0),"Row "&amp;'6 Subcontractual'!A56&amp;", "&amp;'6 Subcontractual'!$G$8&amp;"; ","")</f>
        <v/>
      </c>
      <c r="Z64" s="170" t="str">
        <f>IF(AND($F$2=1,'6 Subcontractual'!H56&lt;0),"Row "&amp;'6 Subcontractual'!A56&amp;", "&amp;'6 Subcontractual'!$H$8&amp;"; ","")</f>
        <v/>
      </c>
      <c r="AA64" s="151"/>
      <c r="AB64" s="150"/>
      <c r="AC64" s="124"/>
      <c r="AD64" s="124"/>
      <c r="AE64" s="124"/>
      <c r="AF64" s="124"/>
      <c r="AG64" s="124"/>
      <c r="AH64" s="124"/>
      <c r="AI64" s="182" t="str">
        <f>'6 Subcontractual'!D56&amp;", "&amp;'6 Subcontractual'!E56&amp;", "&amp;'6 Subcontractual'!F56&amp;"; "</f>
        <v xml:space="preserve">, , ; </v>
      </c>
      <c r="AJ64" s="181" t="str">
        <f t="shared" si="2"/>
        <v/>
      </c>
      <c r="AK64" s="183" t="str">
        <f>IF(AJ64=1,"Row "&amp;'6 Subcontractual'!A56&amp;"; ","")</f>
        <v/>
      </c>
      <c r="AL64" s="176"/>
      <c r="AM64" s="178"/>
      <c r="AN64" s="124"/>
      <c r="AO64" s="124"/>
      <c r="AP64" s="124"/>
      <c r="AQ64" s="182" t="str">
        <f>'6 Subcontractual'!D56&amp;", "&amp;'6 Subcontractual'!E56&amp;", "&amp;'6 Subcontractual'!F56&amp;"; "</f>
        <v xml:space="preserve">, , ; </v>
      </c>
      <c r="AR64" s="181" t="str">
        <f t="shared" si="4"/>
        <v/>
      </c>
      <c r="AS64" s="183" t="str">
        <f>IF(AR64=1,"Row "&amp;'6 Subcontractual'!A56&amp;"; ","")</f>
        <v/>
      </c>
      <c r="AT64" s="176"/>
      <c r="AU64" s="150"/>
      <c r="AV64" s="179" t="str">
        <f>IF(AND($I$2=1,'6 Subcontractual'!H56&gt;'6 Subcontractual'!G56),"Row "&amp;'6 Subcontractual'!A56&amp;"; ","")</f>
        <v/>
      </c>
      <c r="AW64" s="151"/>
      <c r="AX64" s="150"/>
      <c r="AY64" s="169">
        <f>IF(AND($J$2=1,'6 Subcontractual'!B56="",'6 Subcontractual'!D56="",'6 Subcontractual'!E56="",'6 Subcontractual'!F56="",OR('6 Subcontractual'!G56="",'6 Subcontractual'!G56=0),OR('6 Subcontractual'!H56="",'6 Subcontractual'!H56=0)),0,1)</f>
        <v>0</v>
      </c>
      <c r="AZ64" s="124">
        <f>IF(AND(AY64=0,SUM(AY65:$AY$141)&gt;0),1,0)</f>
        <v>0</v>
      </c>
      <c r="BA64" s="170" t="str">
        <f>IF(AZ64=1,"Row "&amp;'6 Subcontractual'!A56&amp;"; ","")</f>
        <v/>
      </c>
      <c r="BB64" s="151"/>
      <c r="BC64" s="150"/>
      <c r="BD64" s="179" t="str">
        <f>IF(AND($K$2=1,'6 Subcontractual'!E56='6 Checks'!$BE$6,'6 Subcontractual'!F56='6 Checks'!$BO$2,OR('6 Subcontractual'!G56&gt;0,'6 Subcontractual'!H56&gt;0)),"Row "&amp;'6 Subcontractual'!A56&amp;"; ","")</f>
        <v/>
      </c>
      <c r="BE64" s="151"/>
      <c r="BF64" s="150"/>
      <c r="BG64" s="179" t="str">
        <f>IF(AND($L$2=1,OR('6 Subcontractual'!B56=$BA$2,'6 Subcontractual'!B56=$BA$3,'6 Subcontractual'!B56=$BA$4),'6 Subcontractual'!J56=""),"Row "&amp;'6 Subcontractual'!A56&amp;"; ","")</f>
        <v/>
      </c>
      <c r="BH64" s="124"/>
      <c r="BI64" s="150"/>
      <c r="BJ64" s="179" t="str">
        <f>IF(AND($M$2=1,'6 Subcontractual'!B56&lt;&gt;"",'6 Subcontractual'!B56&lt;&gt;$BA$2,'6 Subcontractual'!B56&lt;&gt;$BA$3,'6 Subcontractual'!B56&lt;&gt;$BA$4,'6 Subcontractual'!J56&lt;&gt;""),"Row "&amp;'6 Subcontractual'!A56&amp;"; ","")</f>
        <v/>
      </c>
      <c r="BK64" s="151"/>
      <c r="BL64" s="124"/>
      <c r="BM64" s="179" t="str">
        <f>IF('6 Subcontractual'!B56&lt;&gt;"",IF(ISNA(VLOOKUP('6 Subcontractual'!B56,BQ:BR,2,FALSE))=FALSE,VLOOKUP('6 Subcontractual'!B56,BQ:BR,2,FALSE),"O"),"")</f>
        <v/>
      </c>
      <c r="BN64" s="124"/>
      <c r="BO64" s="124"/>
      <c r="BP64" s="124"/>
      <c r="BQ64" s="135">
        <v>10007767</v>
      </c>
      <c r="BR64" s="121" t="s">
        <v>181</v>
      </c>
      <c r="BS64" s="152"/>
      <c r="BT64" s="153"/>
    </row>
    <row r="65" spans="1:72" x14ac:dyDescent="0.2">
      <c r="A65" s="191"/>
      <c r="D65" s="146"/>
      <c r="E65" s="179" t="str">
        <f>IF(AND($D$7=1,OR('6 Subcontractual'!B57=$BA$2,'6 Subcontractual'!B57=$BA$3,'6 Subcontractual'!B57=$BA$4),'6 Subcontractual'!J57&lt;&gt;""),"Row "&amp;'6 Subcontractual'!A57&amp;"; ","")</f>
        <v/>
      </c>
      <c r="F65" s="148"/>
      <c r="G65" s="124">
        <v>44</v>
      </c>
      <c r="H65" s="149"/>
      <c r="I65" s="169" t="str">
        <f>IF(AND($B$2=1,'6 Subcontractual'!C57=$BD$9),"Row "&amp;'6 Subcontractual'!A57&amp;"; ","")</f>
        <v/>
      </c>
      <c r="J65" s="179" t="str">
        <f>IF(AND($B$2=1,'6 Subcontractual'!B57="",OR('6 Subcontractual'!D57&lt;&gt;"",'6 Subcontractual'!E57&lt;&gt;"",'6 Subcontractual'!F57&lt;&gt;"",'6 Subcontractual'!G57&lt;&gt;0,'6 Subcontractual'!H57&lt;&gt;0,'6 Subcontractual'!J57&lt;&gt;"")),"Row "&amp;'6 Subcontractual'!A57&amp;"; ","")</f>
        <v/>
      </c>
      <c r="K65" s="124"/>
      <c r="L65" s="150"/>
      <c r="M65" s="169" t="str">
        <f>IF(AND($C$2=1,'6 Subcontractual'!B57&lt;&gt;"",'6 Subcontractual'!D57&lt;&gt;$BD$2,'6 Subcontractual'!D57&lt;&gt;$BD$3), "Row "&amp;'6 Subcontractual'!A57&amp;", Mode; ","")</f>
        <v/>
      </c>
      <c r="N65" s="124" t="str">
        <f>IF(AND($C$2=1,'6 Subcontractual'!B57&lt;&gt;"",'6 Subcontractual'!E57&lt;&gt;$BE$2,'6 Subcontractual'!E57&lt;&gt;$BE$3,'6 Subcontractual'!E57&lt;&gt;$BE$4,'6 Subcontractual'!E57&lt;&gt;$BE$5,'6 Subcontractual'!E57&lt;&gt;$BE$6), "Row "&amp;'6 Subcontractual'!A57&amp;", Level; ","")</f>
        <v/>
      </c>
      <c r="O65" s="170" t="str">
        <f>IF(AND($C$2=1,'6 Subcontractual'!B57&lt;&gt;"",'6 Subcontractual'!F57&lt;&gt;$BO$2,'6 Subcontractual'!F57&lt;&gt;$BO$3,'6 Subcontractual'!F57&lt;&gt;$BO$4), "Row "&amp;'6 Subcontractual'!A57&amp;", Fundability status; ","")</f>
        <v/>
      </c>
      <c r="P65" s="151"/>
      <c r="Q65" s="150"/>
      <c r="R65" s="179" t="str">
        <f>IF(AND($D$2=1,'6 Subcontractual'!B57&lt;&gt;"",'6 Subcontractual'!G57=0), "Row "&amp;'6 Subcontractual'!A57&amp;"; ","")</f>
        <v/>
      </c>
      <c r="S65" s="151"/>
      <c r="T65" s="150"/>
      <c r="U65" s="169" t="str">
        <f>IF(AND($E$2=1,TRUNC('6 Subcontractual'!G57)&lt;&gt;'6 Subcontractual'!G57),"Row "&amp;'6 Subcontractual'!A57&amp;", "&amp;'6 Subcontractual'!$G$8&amp;"; ","")</f>
        <v/>
      </c>
      <c r="V65" s="170" t="str">
        <f>IF(AND($E$2=1,TRUNC('6 Subcontractual'!H57)&lt;&gt;'6 Subcontractual'!H57),"Row "&amp;'6 Subcontractual'!A57&amp;", "&amp;'6 Subcontractual'!$H$8&amp;"; ","")</f>
        <v/>
      </c>
      <c r="W65" s="151"/>
      <c r="X65" s="150"/>
      <c r="Y65" s="179" t="str">
        <f>IF(AND($F$2=1,'6 Subcontractual'!G57&lt;0),"Row "&amp;'6 Subcontractual'!A57&amp;", "&amp;'6 Subcontractual'!$G$8&amp;"; ","")</f>
        <v/>
      </c>
      <c r="Z65" s="170" t="str">
        <f>IF(AND($F$2=1,'6 Subcontractual'!H57&lt;0),"Row "&amp;'6 Subcontractual'!A57&amp;", "&amp;'6 Subcontractual'!$H$8&amp;"; ","")</f>
        <v/>
      </c>
      <c r="AA65" s="151"/>
      <c r="AB65" s="150"/>
      <c r="AC65" s="124"/>
      <c r="AD65" s="124"/>
      <c r="AE65" s="124"/>
      <c r="AF65" s="124"/>
      <c r="AG65" s="124"/>
      <c r="AH65" s="124"/>
      <c r="AI65" s="182" t="str">
        <f>'6 Subcontractual'!D57&amp;", "&amp;'6 Subcontractual'!E57&amp;", "&amp;'6 Subcontractual'!F57&amp;"; "</f>
        <v xml:space="preserve">, , ; </v>
      </c>
      <c r="AJ65" s="181" t="str">
        <f t="shared" si="2"/>
        <v/>
      </c>
      <c r="AK65" s="183" t="str">
        <f>IF(AJ65=1,"Row "&amp;'6 Subcontractual'!A57&amp;"; ","")</f>
        <v/>
      </c>
      <c r="AL65" s="176"/>
      <c r="AM65" s="178"/>
      <c r="AN65" s="124"/>
      <c r="AO65" s="124"/>
      <c r="AP65" s="124"/>
      <c r="AQ65" s="182" t="str">
        <f>'6 Subcontractual'!D57&amp;", "&amp;'6 Subcontractual'!E57&amp;", "&amp;'6 Subcontractual'!F57&amp;"; "</f>
        <v xml:space="preserve">, , ; </v>
      </c>
      <c r="AR65" s="181" t="str">
        <f t="shared" si="4"/>
        <v/>
      </c>
      <c r="AS65" s="183" t="str">
        <f>IF(AR65=1,"Row "&amp;'6 Subcontractual'!A57&amp;"; ","")</f>
        <v/>
      </c>
      <c r="AT65" s="176"/>
      <c r="AU65" s="150"/>
      <c r="AV65" s="179" t="str">
        <f>IF(AND($I$2=1,'6 Subcontractual'!H57&gt;'6 Subcontractual'!G57),"Row "&amp;'6 Subcontractual'!A57&amp;"; ","")</f>
        <v/>
      </c>
      <c r="AW65" s="151"/>
      <c r="AX65" s="150"/>
      <c r="AY65" s="169">
        <f>IF(AND($J$2=1,'6 Subcontractual'!B57="",'6 Subcontractual'!D57="",'6 Subcontractual'!E57="",'6 Subcontractual'!F57="",OR('6 Subcontractual'!G57="",'6 Subcontractual'!G57=0),OR('6 Subcontractual'!H57="",'6 Subcontractual'!H57=0)),0,1)</f>
        <v>0</v>
      </c>
      <c r="AZ65" s="124">
        <f>IF(AND(AY65=0,SUM(AY66:$AY$141)&gt;0),1,0)</f>
        <v>0</v>
      </c>
      <c r="BA65" s="170" t="str">
        <f>IF(AZ65=1,"Row "&amp;'6 Subcontractual'!A57&amp;"; ","")</f>
        <v/>
      </c>
      <c r="BB65" s="151"/>
      <c r="BC65" s="150"/>
      <c r="BD65" s="179" t="str">
        <f>IF(AND($K$2=1,'6 Subcontractual'!E57='6 Checks'!$BE$6,'6 Subcontractual'!F57='6 Checks'!$BO$2,OR('6 Subcontractual'!G57&gt;0,'6 Subcontractual'!H57&gt;0)),"Row "&amp;'6 Subcontractual'!A57&amp;"; ","")</f>
        <v/>
      </c>
      <c r="BE65" s="151"/>
      <c r="BF65" s="150"/>
      <c r="BG65" s="179" t="str">
        <f>IF(AND($L$2=1,OR('6 Subcontractual'!B57=$BA$2,'6 Subcontractual'!B57=$BA$3,'6 Subcontractual'!B57=$BA$4),'6 Subcontractual'!J57=""),"Row "&amp;'6 Subcontractual'!A57&amp;"; ","")</f>
        <v/>
      </c>
      <c r="BH65" s="124"/>
      <c r="BI65" s="150"/>
      <c r="BJ65" s="179" t="str">
        <f>IF(AND($M$2=1,'6 Subcontractual'!B57&lt;&gt;"",'6 Subcontractual'!B57&lt;&gt;$BA$2,'6 Subcontractual'!B57&lt;&gt;$BA$3,'6 Subcontractual'!B57&lt;&gt;$BA$4,'6 Subcontractual'!J57&lt;&gt;""),"Row "&amp;'6 Subcontractual'!A57&amp;"; ","")</f>
        <v/>
      </c>
      <c r="BK65" s="151"/>
      <c r="BL65" s="124"/>
      <c r="BM65" s="179" t="str">
        <f>IF('6 Subcontractual'!B57&lt;&gt;"",IF(ISNA(VLOOKUP('6 Subcontractual'!B57,BQ:BR,2,FALSE))=FALSE,VLOOKUP('6 Subcontractual'!B57,BQ:BR,2,FALSE),"O"),"")</f>
        <v/>
      </c>
      <c r="BN65" s="124"/>
      <c r="BO65" s="124"/>
      <c r="BP65" s="124"/>
      <c r="BQ65" s="135">
        <v>10007150</v>
      </c>
      <c r="BR65" s="121" t="s">
        <v>181</v>
      </c>
      <c r="BS65" s="152"/>
      <c r="BT65" s="153"/>
    </row>
    <row r="66" spans="1:72" x14ac:dyDescent="0.2">
      <c r="A66" s="191"/>
      <c r="D66" s="146"/>
      <c r="E66" s="179" t="str">
        <f>IF(AND($D$7=1,OR('6 Subcontractual'!B58=$BA$2,'6 Subcontractual'!B58=$BA$3,'6 Subcontractual'!B58=$BA$4),'6 Subcontractual'!J58&lt;&gt;""),"Row "&amp;'6 Subcontractual'!A58&amp;"; ","")</f>
        <v/>
      </c>
      <c r="F66" s="148"/>
      <c r="G66" s="124">
        <v>45</v>
      </c>
      <c r="H66" s="149"/>
      <c r="I66" s="169" t="str">
        <f>IF(AND($B$2=1,'6 Subcontractual'!C58=$BD$9),"Row "&amp;'6 Subcontractual'!A58&amp;"; ","")</f>
        <v/>
      </c>
      <c r="J66" s="179" t="str">
        <f>IF(AND($B$2=1,'6 Subcontractual'!B58="",OR('6 Subcontractual'!D58&lt;&gt;"",'6 Subcontractual'!E58&lt;&gt;"",'6 Subcontractual'!F58&lt;&gt;"",'6 Subcontractual'!G58&lt;&gt;0,'6 Subcontractual'!H58&lt;&gt;0,'6 Subcontractual'!J58&lt;&gt;"")),"Row "&amp;'6 Subcontractual'!A58&amp;"; ","")</f>
        <v/>
      </c>
      <c r="K66" s="124"/>
      <c r="L66" s="150"/>
      <c r="M66" s="169" t="str">
        <f>IF(AND($C$2=1,'6 Subcontractual'!B58&lt;&gt;"",'6 Subcontractual'!D58&lt;&gt;$BD$2,'6 Subcontractual'!D58&lt;&gt;$BD$3), "Row "&amp;'6 Subcontractual'!A58&amp;", Mode; ","")</f>
        <v/>
      </c>
      <c r="N66" s="124" t="str">
        <f>IF(AND($C$2=1,'6 Subcontractual'!B58&lt;&gt;"",'6 Subcontractual'!E58&lt;&gt;$BE$2,'6 Subcontractual'!E58&lt;&gt;$BE$3,'6 Subcontractual'!E58&lt;&gt;$BE$4,'6 Subcontractual'!E58&lt;&gt;$BE$5,'6 Subcontractual'!E58&lt;&gt;$BE$6), "Row "&amp;'6 Subcontractual'!A58&amp;", Level; ","")</f>
        <v/>
      </c>
      <c r="O66" s="170" t="str">
        <f>IF(AND($C$2=1,'6 Subcontractual'!B58&lt;&gt;"",'6 Subcontractual'!F58&lt;&gt;$BO$2,'6 Subcontractual'!F58&lt;&gt;$BO$3,'6 Subcontractual'!F58&lt;&gt;$BO$4), "Row "&amp;'6 Subcontractual'!A58&amp;", Fundability status; ","")</f>
        <v/>
      </c>
      <c r="P66" s="151"/>
      <c r="Q66" s="150"/>
      <c r="R66" s="179" t="str">
        <f>IF(AND($D$2=1,'6 Subcontractual'!B58&lt;&gt;"",'6 Subcontractual'!G58=0), "Row "&amp;'6 Subcontractual'!A58&amp;"; ","")</f>
        <v/>
      </c>
      <c r="S66" s="151"/>
      <c r="T66" s="150"/>
      <c r="U66" s="169" t="str">
        <f>IF(AND($E$2=1,TRUNC('6 Subcontractual'!G58)&lt;&gt;'6 Subcontractual'!G58),"Row "&amp;'6 Subcontractual'!A58&amp;", "&amp;'6 Subcontractual'!$G$8&amp;"; ","")</f>
        <v/>
      </c>
      <c r="V66" s="170" t="str">
        <f>IF(AND($E$2=1,TRUNC('6 Subcontractual'!H58)&lt;&gt;'6 Subcontractual'!H58),"Row "&amp;'6 Subcontractual'!A58&amp;", "&amp;'6 Subcontractual'!$H$8&amp;"; ","")</f>
        <v/>
      </c>
      <c r="W66" s="151"/>
      <c r="X66" s="150"/>
      <c r="Y66" s="179" t="str">
        <f>IF(AND($F$2=1,'6 Subcontractual'!G58&lt;0),"Row "&amp;'6 Subcontractual'!A58&amp;", "&amp;'6 Subcontractual'!$G$8&amp;"; ","")</f>
        <v/>
      </c>
      <c r="Z66" s="170" t="str">
        <f>IF(AND($F$2=1,'6 Subcontractual'!H58&lt;0),"Row "&amp;'6 Subcontractual'!A58&amp;", "&amp;'6 Subcontractual'!$H$8&amp;"; ","")</f>
        <v/>
      </c>
      <c r="AA66" s="151"/>
      <c r="AB66" s="150"/>
      <c r="AC66" s="124"/>
      <c r="AD66" s="124"/>
      <c r="AE66" s="124"/>
      <c r="AF66" s="124"/>
      <c r="AG66" s="124"/>
      <c r="AH66" s="124"/>
      <c r="AI66" s="182" t="str">
        <f>'6 Subcontractual'!D58&amp;", "&amp;'6 Subcontractual'!E58&amp;", "&amp;'6 Subcontractual'!F58&amp;"; "</f>
        <v xml:space="preserve">, , ; </v>
      </c>
      <c r="AJ66" s="181" t="str">
        <f t="shared" si="2"/>
        <v/>
      </c>
      <c r="AK66" s="183" t="str">
        <f>IF(AJ66=1,"Row "&amp;'6 Subcontractual'!A58&amp;"; ","")</f>
        <v/>
      </c>
      <c r="AL66" s="176"/>
      <c r="AM66" s="178"/>
      <c r="AN66" s="124"/>
      <c r="AO66" s="124"/>
      <c r="AP66" s="124"/>
      <c r="AQ66" s="182" t="str">
        <f>'6 Subcontractual'!D58&amp;", "&amp;'6 Subcontractual'!E58&amp;", "&amp;'6 Subcontractual'!F58&amp;"; "</f>
        <v xml:space="preserve">, , ; </v>
      </c>
      <c r="AR66" s="181" t="str">
        <f t="shared" si="4"/>
        <v/>
      </c>
      <c r="AS66" s="183" t="str">
        <f>IF(AR66=1,"Row "&amp;'6 Subcontractual'!A58&amp;"; ","")</f>
        <v/>
      </c>
      <c r="AT66" s="176"/>
      <c r="AU66" s="150"/>
      <c r="AV66" s="179" t="str">
        <f>IF(AND($I$2=1,'6 Subcontractual'!H58&gt;'6 Subcontractual'!G58),"Row "&amp;'6 Subcontractual'!A58&amp;"; ","")</f>
        <v/>
      </c>
      <c r="AW66" s="151"/>
      <c r="AX66" s="150"/>
      <c r="AY66" s="169">
        <f>IF(AND($J$2=1,'6 Subcontractual'!B58="",'6 Subcontractual'!D58="",'6 Subcontractual'!E58="",'6 Subcontractual'!F58="",OR('6 Subcontractual'!G58="",'6 Subcontractual'!G58=0),OR('6 Subcontractual'!H58="",'6 Subcontractual'!H58=0)),0,1)</f>
        <v>0</v>
      </c>
      <c r="AZ66" s="124">
        <f>IF(AND(AY66=0,SUM(AY67:$AY$141)&gt;0),1,0)</f>
        <v>0</v>
      </c>
      <c r="BA66" s="170" t="str">
        <f>IF(AZ66=1,"Row "&amp;'6 Subcontractual'!A58&amp;"; ","")</f>
        <v/>
      </c>
      <c r="BB66" s="151"/>
      <c r="BC66" s="150"/>
      <c r="BD66" s="179" t="str">
        <f>IF(AND($K$2=1,'6 Subcontractual'!E58='6 Checks'!$BE$6,'6 Subcontractual'!F58='6 Checks'!$BO$2,OR('6 Subcontractual'!G58&gt;0,'6 Subcontractual'!H58&gt;0)),"Row "&amp;'6 Subcontractual'!A58&amp;"; ","")</f>
        <v/>
      </c>
      <c r="BE66" s="151"/>
      <c r="BF66" s="150"/>
      <c r="BG66" s="179" t="str">
        <f>IF(AND($L$2=1,OR('6 Subcontractual'!B58=$BA$2,'6 Subcontractual'!B58=$BA$3,'6 Subcontractual'!B58=$BA$4),'6 Subcontractual'!J58=""),"Row "&amp;'6 Subcontractual'!A58&amp;"; ","")</f>
        <v/>
      </c>
      <c r="BH66" s="124"/>
      <c r="BI66" s="150"/>
      <c r="BJ66" s="179" t="str">
        <f>IF(AND($M$2=1,'6 Subcontractual'!B58&lt;&gt;"",'6 Subcontractual'!B58&lt;&gt;$BA$2,'6 Subcontractual'!B58&lt;&gt;$BA$3,'6 Subcontractual'!B58&lt;&gt;$BA$4,'6 Subcontractual'!J58&lt;&gt;""),"Row "&amp;'6 Subcontractual'!A58&amp;"; ","")</f>
        <v/>
      </c>
      <c r="BK66" s="151"/>
      <c r="BL66" s="124"/>
      <c r="BM66" s="179" t="str">
        <f>IF('6 Subcontractual'!B58&lt;&gt;"",IF(ISNA(VLOOKUP('6 Subcontractual'!B58,BQ:BR,2,FALSE))=FALSE,VLOOKUP('6 Subcontractual'!B58,BQ:BR,2,FALSE),"O"),"")</f>
        <v/>
      </c>
      <c r="BN66" s="124"/>
      <c r="BO66" s="124"/>
      <c r="BP66" s="124"/>
      <c r="BQ66" s="135">
        <v>10003645</v>
      </c>
      <c r="BR66" s="121" t="s">
        <v>181</v>
      </c>
      <c r="BS66" s="152"/>
      <c r="BT66" s="153"/>
    </row>
    <row r="67" spans="1:72" x14ac:dyDescent="0.2">
      <c r="A67" s="191"/>
      <c r="D67" s="146"/>
      <c r="E67" s="179" t="str">
        <f>IF(AND($D$7=1,OR('6 Subcontractual'!B59=$BA$2,'6 Subcontractual'!B59=$BA$3,'6 Subcontractual'!B59=$BA$4),'6 Subcontractual'!J59&lt;&gt;""),"Row "&amp;'6 Subcontractual'!A59&amp;"; ","")</f>
        <v/>
      </c>
      <c r="F67" s="148"/>
      <c r="G67" s="124">
        <v>46</v>
      </c>
      <c r="H67" s="149"/>
      <c r="I67" s="169" t="str">
        <f>IF(AND($B$2=1,'6 Subcontractual'!C59=$BD$9),"Row "&amp;'6 Subcontractual'!A59&amp;"; ","")</f>
        <v/>
      </c>
      <c r="J67" s="179" t="str">
        <f>IF(AND($B$2=1,'6 Subcontractual'!B59="",OR('6 Subcontractual'!D59&lt;&gt;"",'6 Subcontractual'!E59&lt;&gt;"",'6 Subcontractual'!F59&lt;&gt;"",'6 Subcontractual'!G59&lt;&gt;0,'6 Subcontractual'!H59&lt;&gt;0,'6 Subcontractual'!J59&lt;&gt;"")),"Row "&amp;'6 Subcontractual'!A59&amp;"; ","")</f>
        <v/>
      </c>
      <c r="K67" s="124"/>
      <c r="L67" s="150"/>
      <c r="M67" s="169" t="str">
        <f>IF(AND($C$2=1,'6 Subcontractual'!B59&lt;&gt;"",'6 Subcontractual'!D59&lt;&gt;$BD$2,'6 Subcontractual'!D59&lt;&gt;$BD$3), "Row "&amp;'6 Subcontractual'!A59&amp;", Mode; ","")</f>
        <v/>
      </c>
      <c r="N67" s="124" t="str">
        <f>IF(AND($C$2=1,'6 Subcontractual'!B59&lt;&gt;"",'6 Subcontractual'!E59&lt;&gt;$BE$2,'6 Subcontractual'!E59&lt;&gt;$BE$3,'6 Subcontractual'!E59&lt;&gt;$BE$4,'6 Subcontractual'!E59&lt;&gt;$BE$5,'6 Subcontractual'!E59&lt;&gt;$BE$6), "Row "&amp;'6 Subcontractual'!A59&amp;", Level; ","")</f>
        <v/>
      </c>
      <c r="O67" s="170" t="str">
        <f>IF(AND($C$2=1,'6 Subcontractual'!B59&lt;&gt;"",'6 Subcontractual'!F59&lt;&gt;$BO$2,'6 Subcontractual'!F59&lt;&gt;$BO$3,'6 Subcontractual'!F59&lt;&gt;$BO$4), "Row "&amp;'6 Subcontractual'!A59&amp;", Fundability status; ","")</f>
        <v/>
      </c>
      <c r="P67" s="151"/>
      <c r="Q67" s="150"/>
      <c r="R67" s="179" t="str">
        <f>IF(AND($D$2=1,'6 Subcontractual'!B59&lt;&gt;"",'6 Subcontractual'!G59=0), "Row "&amp;'6 Subcontractual'!A59&amp;"; ","")</f>
        <v/>
      </c>
      <c r="S67" s="151"/>
      <c r="T67" s="150"/>
      <c r="U67" s="169" t="str">
        <f>IF(AND($E$2=1,TRUNC('6 Subcontractual'!G59)&lt;&gt;'6 Subcontractual'!G59),"Row "&amp;'6 Subcontractual'!A59&amp;", "&amp;'6 Subcontractual'!$G$8&amp;"; ","")</f>
        <v/>
      </c>
      <c r="V67" s="170" t="str">
        <f>IF(AND($E$2=1,TRUNC('6 Subcontractual'!H59)&lt;&gt;'6 Subcontractual'!H59),"Row "&amp;'6 Subcontractual'!A59&amp;", "&amp;'6 Subcontractual'!$H$8&amp;"; ","")</f>
        <v/>
      </c>
      <c r="W67" s="151"/>
      <c r="X67" s="150"/>
      <c r="Y67" s="179" t="str">
        <f>IF(AND($F$2=1,'6 Subcontractual'!G59&lt;0),"Row "&amp;'6 Subcontractual'!A59&amp;", "&amp;'6 Subcontractual'!$G$8&amp;"; ","")</f>
        <v/>
      </c>
      <c r="Z67" s="170" t="str">
        <f>IF(AND($F$2=1,'6 Subcontractual'!H59&lt;0),"Row "&amp;'6 Subcontractual'!A59&amp;", "&amp;'6 Subcontractual'!$H$8&amp;"; ","")</f>
        <v/>
      </c>
      <c r="AA67" s="151"/>
      <c r="AB67" s="150"/>
      <c r="AC67" s="124"/>
      <c r="AD67" s="124"/>
      <c r="AE67" s="124"/>
      <c r="AF67" s="124"/>
      <c r="AG67" s="124"/>
      <c r="AH67" s="124"/>
      <c r="AI67" s="182" t="str">
        <f>'6 Subcontractual'!D59&amp;", "&amp;'6 Subcontractual'!E59&amp;", "&amp;'6 Subcontractual'!F59&amp;"; "</f>
        <v xml:space="preserve">, , ; </v>
      </c>
      <c r="AJ67" s="181" t="str">
        <f t="shared" si="2"/>
        <v/>
      </c>
      <c r="AK67" s="183" t="str">
        <f>IF(AJ67=1,"Row "&amp;'6 Subcontractual'!A59&amp;"; ","")</f>
        <v/>
      </c>
      <c r="AL67" s="176"/>
      <c r="AM67" s="178"/>
      <c r="AN67" s="124"/>
      <c r="AO67" s="124"/>
      <c r="AP67" s="124"/>
      <c r="AQ67" s="182" t="str">
        <f>'6 Subcontractual'!D59&amp;", "&amp;'6 Subcontractual'!E59&amp;", "&amp;'6 Subcontractual'!F59&amp;"; "</f>
        <v xml:space="preserve">, , ; </v>
      </c>
      <c r="AR67" s="181" t="str">
        <f t="shared" si="4"/>
        <v/>
      </c>
      <c r="AS67" s="183" t="str">
        <f>IF(AR67=1,"Row "&amp;'6 Subcontractual'!A59&amp;"; ","")</f>
        <v/>
      </c>
      <c r="AT67" s="176"/>
      <c r="AU67" s="150"/>
      <c r="AV67" s="179" t="str">
        <f>IF(AND($I$2=1,'6 Subcontractual'!H59&gt;'6 Subcontractual'!G59),"Row "&amp;'6 Subcontractual'!A59&amp;"; ","")</f>
        <v/>
      </c>
      <c r="AW67" s="151"/>
      <c r="AX67" s="150"/>
      <c r="AY67" s="169">
        <f>IF(AND($J$2=1,'6 Subcontractual'!B59="",'6 Subcontractual'!D59="",'6 Subcontractual'!E59="",'6 Subcontractual'!F59="",OR('6 Subcontractual'!G59="",'6 Subcontractual'!G59=0),OR('6 Subcontractual'!H59="",'6 Subcontractual'!H59=0)),0,1)</f>
        <v>0</v>
      </c>
      <c r="AZ67" s="124">
        <f>IF(AND(AY67=0,SUM(AY68:$AY$141)&gt;0),1,0)</f>
        <v>0</v>
      </c>
      <c r="BA67" s="170" t="str">
        <f>IF(AZ67=1,"Row "&amp;'6 Subcontractual'!A59&amp;"; ","")</f>
        <v/>
      </c>
      <c r="BB67" s="151"/>
      <c r="BC67" s="150"/>
      <c r="BD67" s="179" t="str">
        <f>IF(AND($K$2=1,'6 Subcontractual'!E59='6 Checks'!$BE$6,'6 Subcontractual'!F59='6 Checks'!$BO$2,OR('6 Subcontractual'!G59&gt;0,'6 Subcontractual'!H59&gt;0)),"Row "&amp;'6 Subcontractual'!A59&amp;"; ","")</f>
        <v/>
      </c>
      <c r="BE67" s="151"/>
      <c r="BF67" s="150"/>
      <c r="BG67" s="179" t="str">
        <f>IF(AND($L$2=1,OR('6 Subcontractual'!B59=$BA$2,'6 Subcontractual'!B59=$BA$3,'6 Subcontractual'!B59=$BA$4),'6 Subcontractual'!J59=""),"Row "&amp;'6 Subcontractual'!A59&amp;"; ","")</f>
        <v/>
      </c>
      <c r="BH67" s="124"/>
      <c r="BI67" s="150"/>
      <c r="BJ67" s="179" t="str">
        <f>IF(AND($M$2=1,'6 Subcontractual'!B59&lt;&gt;"",'6 Subcontractual'!B59&lt;&gt;$BA$2,'6 Subcontractual'!B59&lt;&gt;$BA$3,'6 Subcontractual'!B59&lt;&gt;$BA$4,'6 Subcontractual'!J59&lt;&gt;""),"Row "&amp;'6 Subcontractual'!A59&amp;"; ","")</f>
        <v/>
      </c>
      <c r="BK67" s="151"/>
      <c r="BL67" s="124"/>
      <c r="BM67" s="179" t="str">
        <f>IF('6 Subcontractual'!B59&lt;&gt;"",IF(ISNA(VLOOKUP('6 Subcontractual'!B59,BQ:BR,2,FALSE))=FALSE,VLOOKUP('6 Subcontractual'!B59,BQ:BR,2,FALSE),"O"),"")</f>
        <v/>
      </c>
      <c r="BN67" s="124"/>
      <c r="BO67" s="124"/>
      <c r="BP67" s="124"/>
      <c r="BQ67" s="135">
        <v>10003678</v>
      </c>
      <c r="BR67" s="121" t="s">
        <v>181</v>
      </c>
      <c r="BS67" s="152"/>
      <c r="BT67" s="153"/>
    </row>
    <row r="68" spans="1:72" x14ac:dyDescent="0.2">
      <c r="A68" s="191"/>
      <c r="D68" s="146"/>
      <c r="E68" s="179" t="str">
        <f>IF(AND($D$7=1,OR('6 Subcontractual'!B60=$BA$2,'6 Subcontractual'!B60=$BA$3,'6 Subcontractual'!B60=$BA$4),'6 Subcontractual'!J60&lt;&gt;""),"Row "&amp;'6 Subcontractual'!A60&amp;"; ","")</f>
        <v/>
      </c>
      <c r="F68" s="148"/>
      <c r="G68" s="124">
        <v>47</v>
      </c>
      <c r="H68" s="149"/>
      <c r="I68" s="169" t="str">
        <f>IF(AND($B$2=1,'6 Subcontractual'!C60=$BD$9),"Row "&amp;'6 Subcontractual'!A60&amp;"; ","")</f>
        <v/>
      </c>
      <c r="J68" s="179" t="str">
        <f>IF(AND($B$2=1,'6 Subcontractual'!B60="",OR('6 Subcontractual'!D60&lt;&gt;"",'6 Subcontractual'!E60&lt;&gt;"",'6 Subcontractual'!F60&lt;&gt;"",'6 Subcontractual'!G60&lt;&gt;0,'6 Subcontractual'!H60&lt;&gt;0,'6 Subcontractual'!J60&lt;&gt;"")),"Row "&amp;'6 Subcontractual'!A60&amp;"; ","")</f>
        <v/>
      </c>
      <c r="K68" s="124"/>
      <c r="L68" s="150"/>
      <c r="M68" s="169" t="str">
        <f>IF(AND($C$2=1,'6 Subcontractual'!B60&lt;&gt;"",'6 Subcontractual'!D60&lt;&gt;$BD$2,'6 Subcontractual'!D60&lt;&gt;$BD$3), "Row "&amp;'6 Subcontractual'!A60&amp;", Mode; ","")</f>
        <v/>
      </c>
      <c r="N68" s="124" t="str">
        <f>IF(AND($C$2=1,'6 Subcontractual'!B60&lt;&gt;"",'6 Subcontractual'!E60&lt;&gt;$BE$2,'6 Subcontractual'!E60&lt;&gt;$BE$3,'6 Subcontractual'!E60&lt;&gt;$BE$4,'6 Subcontractual'!E60&lt;&gt;$BE$5,'6 Subcontractual'!E60&lt;&gt;$BE$6), "Row "&amp;'6 Subcontractual'!A60&amp;", Level; ","")</f>
        <v/>
      </c>
      <c r="O68" s="170" t="str">
        <f>IF(AND($C$2=1,'6 Subcontractual'!B60&lt;&gt;"",'6 Subcontractual'!F60&lt;&gt;$BO$2,'6 Subcontractual'!F60&lt;&gt;$BO$3,'6 Subcontractual'!F60&lt;&gt;$BO$4), "Row "&amp;'6 Subcontractual'!A60&amp;", Fundability status; ","")</f>
        <v/>
      </c>
      <c r="P68" s="151"/>
      <c r="Q68" s="150"/>
      <c r="R68" s="179" t="str">
        <f>IF(AND($D$2=1,'6 Subcontractual'!B60&lt;&gt;"",'6 Subcontractual'!G60=0), "Row "&amp;'6 Subcontractual'!A60&amp;"; ","")</f>
        <v/>
      </c>
      <c r="S68" s="151"/>
      <c r="T68" s="150"/>
      <c r="U68" s="169" t="str">
        <f>IF(AND($E$2=1,TRUNC('6 Subcontractual'!G60)&lt;&gt;'6 Subcontractual'!G60),"Row "&amp;'6 Subcontractual'!A60&amp;", "&amp;'6 Subcontractual'!$G$8&amp;"; ","")</f>
        <v/>
      </c>
      <c r="V68" s="170" t="str">
        <f>IF(AND($E$2=1,TRUNC('6 Subcontractual'!H60)&lt;&gt;'6 Subcontractual'!H60),"Row "&amp;'6 Subcontractual'!A60&amp;", "&amp;'6 Subcontractual'!$H$8&amp;"; ","")</f>
        <v/>
      </c>
      <c r="W68" s="151"/>
      <c r="X68" s="150"/>
      <c r="Y68" s="179" t="str">
        <f>IF(AND($F$2=1,'6 Subcontractual'!G60&lt;0),"Row "&amp;'6 Subcontractual'!A60&amp;", "&amp;'6 Subcontractual'!$G$8&amp;"; ","")</f>
        <v/>
      </c>
      <c r="Z68" s="170" t="str">
        <f>IF(AND($F$2=1,'6 Subcontractual'!H60&lt;0),"Row "&amp;'6 Subcontractual'!A60&amp;", "&amp;'6 Subcontractual'!$H$8&amp;"; ","")</f>
        <v/>
      </c>
      <c r="AA68" s="151"/>
      <c r="AB68" s="150"/>
      <c r="AC68" s="124"/>
      <c r="AD68" s="124"/>
      <c r="AE68" s="124"/>
      <c r="AF68" s="124"/>
      <c r="AG68" s="124"/>
      <c r="AH68" s="124"/>
      <c r="AI68" s="182" t="str">
        <f>'6 Subcontractual'!D60&amp;", "&amp;'6 Subcontractual'!E60&amp;", "&amp;'6 Subcontractual'!F60&amp;"; "</f>
        <v xml:space="preserve">, , ; </v>
      </c>
      <c r="AJ68" s="181" t="str">
        <f t="shared" si="2"/>
        <v/>
      </c>
      <c r="AK68" s="183" t="str">
        <f>IF(AJ68=1,"Row "&amp;'6 Subcontractual'!A60&amp;"; ","")</f>
        <v/>
      </c>
      <c r="AL68" s="176"/>
      <c r="AM68" s="178"/>
      <c r="AN68" s="124"/>
      <c r="AO68" s="124"/>
      <c r="AP68" s="124"/>
      <c r="AQ68" s="182" t="str">
        <f>'6 Subcontractual'!D60&amp;", "&amp;'6 Subcontractual'!E60&amp;", "&amp;'6 Subcontractual'!F60&amp;"; "</f>
        <v xml:space="preserve">, , ; </v>
      </c>
      <c r="AR68" s="181" t="str">
        <f t="shared" si="4"/>
        <v/>
      </c>
      <c r="AS68" s="183" t="str">
        <f>IF(AR68=1,"Row "&amp;'6 Subcontractual'!A60&amp;"; ","")</f>
        <v/>
      </c>
      <c r="AT68" s="176"/>
      <c r="AU68" s="150"/>
      <c r="AV68" s="179" t="str">
        <f>IF(AND($I$2=1,'6 Subcontractual'!H60&gt;'6 Subcontractual'!G60),"Row "&amp;'6 Subcontractual'!A60&amp;"; ","")</f>
        <v/>
      </c>
      <c r="AW68" s="151"/>
      <c r="AX68" s="150"/>
      <c r="AY68" s="169">
        <f>IF(AND($J$2=1,'6 Subcontractual'!B60="",'6 Subcontractual'!D60="",'6 Subcontractual'!E60="",'6 Subcontractual'!F60="",OR('6 Subcontractual'!G60="",'6 Subcontractual'!G60=0),OR('6 Subcontractual'!H60="",'6 Subcontractual'!H60=0)),0,1)</f>
        <v>0</v>
      </c>
      <c r="AZ68" s="124">
        <f>IF(AND(AY68=0,SUM(AY69:$AY$141)&gt;0),1,0)</f>
        <v>0</v>
      </c>
      <c r="BA68" s="170" t="str">
        <f>IF(AZ68=1,"Row "&amp;'6 Subcontractual'!A60&amp;"; ","")</f>
        <v/>
      </c>
      <c r="BB68" s="151"/>
      <c r="BC68" s="150"/>
      <c r="BD68" s="179" t="str">
        <f>IF(AND($K$2=1,'6 Subcontractual'!E60='6 Checks'!$BE$6,'6 Subcontractual'!F60='6 Checks'!$BO$2,OR('6 Subcontractual'!G60&gt;0,'6 Subcontractual'!H60&gt;0)),"Row "&amp;'6 Subcontractual'!A60&amp;"; ","")</f>
        <v/>
      </c>
      <c r="BE68" s="151"/>
      <c r="BF68" s="150"/>
      <c r="BG68" s="179" t="str">
        <f>IF(AND($L$2=1,OR('6 Subcontractual'!B60=$BA$2,'6 Subcontractual'!B60=$BA$3,'6 Subcontractual'!B60=$BA$4),'6 Subcontractual'!J60=""),"Row "&amp;'6 Subcontractual'!A60&amp;"; ","")</f>
        <v/>
      </c>
      <c r="BH68" s="124"/>
      <c r="BI68" s="150"/>
      <c r="BJ68" s="179" t="str">
        <f>IF(AND($M$2=1,'6 Subcontractual'!B60&lt;&gt;"",'6 Subcontractual'!B60&lt;&gt;$BA$2,'6 Subcontractual'!B60&lt;&gt;$BA$3,'6 Subcontractual'!B60&lt;&gt;$BA$4,'6 Subcontractual'!J60&lt;&gt;""),"Row "&amp;'6 Subcontractual'!A60&amp;"; ","")</f>
        <v/>
      </c>
      <c r="BK68" s="151"/>
      <c r="BL68" s="124"/>
      <c r="BM68" s="179" t="str">
        <f>IF('6 Subcontractual'!B60&lt;&gt;"",IF(ISNA(VLOOKUP('6 Subcontractual'!B60,BQ:BR,2,FALSE))=FALSE,VLOOKUP('6 Subcontractual'!B60,BQ:BR,2,FALSE),"O"),"")</f>
        <v/>
      </c>
      <c r="BN68" s="124"/>
      <c r="BO68" s="124"/>
      <c r="BP68" s="124"/>
      <c r="BQ68" s="135">
        <v>10007768</v>
      </c>
      <c r="BR68" s="121" t="s">
        <v>181</v>
      </c>
      <c r="BS68" s="152"/>
      <c r="BT68" s="153"/>
    </row>
    <row r="69" spans="1:72" x14ac:dyDescent="0.2">
      <c r="A69" s="191"/>
      <c r="D69" s="146"/>
      <c r="E69" s="179" t="str">
        <f>IF(AND($D$7=1,OR('6 Subcontractual'!B61=$BA$2,'6 Subcontractual'!B61=$BA$3,'6 Subcontractual'!B61=$BA$4),'6 Subcontractual'!J61&lt;&gt;""),"Row "&amp;'6 Subcontractual'!A61&amp;"; ","")</f>
        <v/>
      </c>
      <c r="F69" s="148"/>
      <c r="G69" s="124">
        <v>48</v>
      </c>
      <c r="H69" s="149"/>
      <c r="I69" s="169" t="str">
        <f>IF(AND($B$2=1,'6 Subcontractual'!C61=$BD$9),"Row "&amp;'6 Subcontractual'!A61&amp;"; ","")</f>
        <v/>
      </c>
      <c r="J69" s="179" t="str">
        <f>IF(AND($B$2=1,'6 Subcontractual'!B61="",OR('6 Subcontractual'!D61&lt;&gt;"",'6 Subcontractual'!E61&lt;&gt;"",'6 Subcontractual'!F61&lt;&gt;"",'6 Subcontractual'!G61&lt;&gt;0,'6 Subcontractual'!H61&lt;&gt;0,'6 Subcontractual'!J61&lt;&gt;"")),"Row "&amp;'6 Subcontractual'!A61&amp;"; ","")</f>
        <v/>
      </c>
      <c r="K69" s="124"/>
      <c r="L69" s="150"/>
      <c r="M69" s="169" t="str">
        <f>IF(AND($C$2=1,'6 Subcontractual'!B61&lt;&gt;"",'6 Subcontractual'!D61&lt;&gt;$BD$2,'6 Subcontractual'!D61&lt;&gt;$BD$3), "Row "&amp;'6 Subcontractual'!A61&amp;", Mode; ","")</f>
        <v/>
      </c>
      <c r="N69" s="124" t="str">
        <f>IF(AND($C$2=1,'6 Subcontractual'!B61&lt;&gt;"",'6 Subcontractual'!E61&lt;&gt;$BE$2,'6 Subcontractual'!E61&lt;&gt;$BE$3,'6 Subcontractual'!E61&lt;&gt;$BE$4,'6 Subcontractual'!E61&lt;&gt;$BE$5,'6 Subcontractual'!E61&lt;&gt;$BE$6), "Row "&amp;'6 Subcontractual'!A61&amp;", Level; ","")</f>
        <v/>
      </c>
      <c r="O69" s="170" t="str">
        <f>IF(AND($C$2=1,'6 Subcontractual'!B61&lt;&gt;"",'6 Subcontractual'!F61&lt;&gt;$BO$2,'6 Subcontractual'!F61&lt;&gt;$BO$3,'6 Subcontractual'!F61&lt;&gt;$BO$4), "Row "&amp;'6 Subcontractual'!A61&amp;", Fundability status; ","")</f>
        <v/>
      </c>
      <c r="P69" s="151"/>
      <c r="Q69" s="150"/>
      <c r="R69" s="179" t="str">
        <f>IF(AND($D$2=1,'6 Subcontractual'!B61&lt;&gt;"",'6 Subcontractual'!G61=0), "Row "&amp;'6 Subcontractual'!A61&amp;"; ","")</f>
        <v/>
      </c>
      <c r="S69" s="151"/>
      <c r="T69" s="150"/>
      <c r="U69" s="169" t="str">
        <f>IF(AND($E$2=1,TRUNC('6 Subcontractual'!G61)&lt;&gt;'6 Subcontractual'!G61),"Row "&amp;'6 Subcontractual'!A61&amp;", "&amp;'6 Subcontractual'!$G$8&amp;"; ","")</f>
        <v/>
      </c>
      <c r="V69" s="170" t="str">
        <f>IF(AND($E$2=1,TRUNC('6 Subcontractual'!H61)&lt;&gt;'6 Subcontractual'!H61),"Row "&amp;'6 Subcontractual'!A61&amp;", "&amp;'6 Subcontractual'!$H$8&amp;"; ","")</f>
        <v/>
      </c>
      <c r="W69" s="151"/>
      <c r="X69" s="150"/>
      <c r="Y69" s="179" t="str">
        <f>IF(AND($F$2=1,'6 Subcontractual'!G61&lt;0),"Row "&amp;'6 Subcontractual'!A61&amp;", "&amp;'6 Subcontractual'!$G$8&amp;"; ","")</f>
        <v/>
      </c>
      <c r="Z69" s="170" t="str">
        <f>IF(AND($F$2=1,'6 Subcontractual'!H61&lt;0),"Row "&amp;'6 Subcontractual'!A61&amp;", "&amp;'6 Subcontractual'!$H$8&amp;"; ","")</f>
        <v/>
      </c>
      <c r="AA69" s="151"/>
      <c r="AB69" s="150"/>
      <c r="AC69" s="124"/>
      <c r="AD69" s="124"/>
      <c r="AE69" s="124"/>
      <c r="AF69" s="124"/>
      <c r="AG69" s="124"/>
      <c r="AH69" s="124"/>
      <c r="AI69" s="182" t="str">
        <f>'6 Subcontractual'!D61&amp;", "&amp;'6 Subcontractual'!E61&amp;", "&amp;'6 Subcontractual'!F61&amp;"; "</f>
        <v xml:space="preserve">, , ; </v>
      </c>
      <c r="AJ69" s="181" t="str">
        <f t="shared" si="2"/>
        <v/>
      </c>
      <c r="AK69" s="183" t="str">
        <f>IF(AJ69=1,"Row "&amp;'6 Subcontractual'!A61&amp;"; ","")</f>
        <v/>
      </c>
      <c r="AL69" s="176"/>
      <c r="AM69" s="178"/>
      <c r="AN69" s="124"/>
      <c r="AO69" s="124"/>
      <c r="AP69" s="124"/>
      <c r="AQ69" s="182" t="str">
        <f>'6 Subcontractual'!D61&amp;", "&amp;'6 Subcontractual'!E61&amp;", "&amp;'6 Subcontractual'!F61&amp;"; "</f>
        <v xml:space="preserve">, , ; </v>
      </c>
      <c r="AR69" s="181" t="str">
        <f t="shared" si="4"/>
        <v/>
      </c>
      <c r="AS69" s="183" t="str">
        <f>IF(AR69=1,"Row "&amp;'6 Subcontractual'!A61&amp;"; ","")</f>
        <v/>
      </c>
      <c r="AT69" s="176"/>
      <c r="AU69" s="150"/>
      <c r="AV69" s="179" t="str">
        <f>IF(AND($I$2=1,'6 Subcontractual'!H61&gt;'6 Subcontractual'!G61),"Row "&amp;'6 Subcontractual'!A61&amp;"; ","")</f>
        <v/>
      </c>
      <c r="AW69" s="151"/>
      <c r="AX69" s="150"/>
      <c r="AY69" s="169">
        <f>IF(AND($J$2=1,'6 Subcontractual'!B61="",'6 Subcontractual'!D61="",'6 Subcontractual'!E61="",'6 Subcontractual'!F61="",OR('6 Subcontractual'!G61="",'6 Subcontractual'!G61=0),OR('6 Subcontractual'!H61="",'6 Subcontractual'!H61=0)),0,1)</f>
        <v>0</v>
      </c>
      <c r="AZ69" s="124">
        <f>IF(AND(AY69=0,SUM(AY70:$AY$141)&gt;0),1,0)</f>
        <v>0</v>
      </c>
      <c r="BA69" s="170" t="str">
        <f>IF(AZ69=1,"Row "&amp;'6 Subcontractual'!A61&amp;"; ","")</f>
        <v/>
      </c>
      <c r="BB69" s="151"/>
      <c r="BC69" s="150"/>
      <c r="BD69" s="179" t="str">
        <f>IF(AND($K$2=1,'6 Subcontractual'!E61='6 Checks'!$BE$6,'6 Subcontractual'!F61='6 Checks'!$BO$2,OR('6 Subcontractual'!G61&gt;0,'6 Subcontractual'!H61&gt;0)),"Row "&amp;'6 Subcontractual'!A61&amp;"; ","")</f>
        <v/>
      </c>
      <c r="BE69" s="151"/>
      <c r="BF69" s="150"/>
      <c r="BG69" s="179" t="str">
        <f>IF(AND($L$2=1,OR('6 Subcontractual'!B61=$BA$2,'6 Subcontractual'!B61=$BA$3,'6 Subcontractual'!B61=$BA$4),'6 Subcontractual'!J61=""),"Row "&amp;'6 Subcontractual'!A61&amp;"; ","")</f>
        <v/>
      </c>
      <c r="BH69" s="124"/>
      <c r="BI69" s="150"/>
      <c r="BJ69" s="179" t="str">
        <f>IF(AND($M$2=1,'6 Subcontractual'!B61&lt;&gt;"",'6 Subcontractual'!B61&lt;&gt;$BA$2,'6 Subcontractual'!B61&lt;&gt;$BA$3,'6 Subcontractual'!B61&lt;&gt;$BA$4,'6 Subcontractual'!J61&lt;&gt;""),"Row "&amp;'6 Subcontractual'!A61&amp;"; ","")</f>
        <v/>
      </c>
      <c r="BK69" s="151"/>
      <c r="BL69" s="124"/>
      <c r="BM69" s="179" t="str">
        <f>IF('6 Subcontractual'!B61&lt;&gt;"",IF(ISNA(VLOOKUP('6 Subcontractual'!B61,BQ:BR,2,FALSE))=FALSE,VLOOKUP('6 Subcontractual'!B61,BQ:BR,2,FALSE),"O"),"")</f>
        <v/>
      </c>
      <c r="BN69" s="124"/>
      <c r="BO69" s="124"/>
      <c r="BP69" s="124"/>
      <c r="BQ69" s="135">
        <v>10007795</v>
      </c>
      <c r="BR69" s="121" t="s">
        <v>181</v>
      </c>
      <c r="BS69" s="152"/>
      <c r="BT69" s="153"/>
    </row>
    <row r="70" spans="1:72" x14ac:dyDescent="0.2">
      <c r="A70" s="191"/>
      <c r="D70" s="146"/>
      <c r="E70" s="179" t="str">
        <f>IF(AND($D$7=1,OR('6 Subcontractual'!B62=$BA$2,'6 Subcontractual'!B62=$BA$3,'6 Subcontractual'!B62=$BA$4),'6 Subcontractual'!J62&lt;&gt;""),"Row "&amp;'6 Subcontractual'!A62&amp;"; ","")</f>
        <v/>
      </c>
      <c r="F70" s="148"/>
      <c r="G70" s="124">
        <v>49</v>
      </c>
      <c r="H70" s="149"/>
      <c r="I70" s="169" t="str">
        <f>IF(AND($B$2=1,'6 Subcontractual'!C62=$BD$9),"Row "&amp;'6 Subcontractual'!A62&amp;"; ","")</f>
        <v/>
      </c>
      <c r="J70" s="179" t="str">
        <f>IF(AND($B$2=1,'6 Subcontractual'!B62="",OR('6 Subcontractual'!D62&lt;&gt;"",'6 Subcontractual'!E62&lt;&gt;"",'6 Subcontractual'!F62&lt;&gt;"",'6 Subcontractual'!G62&lt;&gt;0,'6 Subcontractual'!H62&lt;&gt;0,'6 Subcontractual'!J62&lt;&gt;"")),"Row "&amp;'6 Subcontractual'!A62&amp;"; ","")</f>
        <v/>
      </c>
      <c r="K70" s="124"/>
      <c r="L70" s="150"/>
      <c r="M70" s="169" t="str">
        <f>IF(AND($C$2=1,'6 Subcontractual'!B62&lt;&gt;"",'6 Subcontractual'!D62&lt;&gt;$BD$2,'6 Subcontractual'!D62&lt;&gt;$BD$3), "Row "&amp;'6 Subcontractual'!A62&amp;", Mode; ","")</f>
        <v/>
      </c>
      <c r="N70" s="124" t="str">
        <f>IF(AND($C$2=1,'6 Subcontractual'!B62&lt;&gt;"",'6 Subcontractual'!E62&lt;&gt;$BE$2,'6 Subcontractual'!E62&lt;&gt;$BE$3,'6 Subcontractual'!E62&lt;&gt;$BE$4,'6 Subcontractual'!E62&lt;&gt;$BE$5,'6 Subcontractual'!E62&lt;&gt;$BE$6), "Row "&amp;'6 Subcontractual'!A62&amp;", Level; ","")</f>
        <v/>
      </c>
      <c r="O70" s="170" t="str">
        <f>IF(AND($C$2=1,'6 Subcontractual'!B62&lt;&gt;"",'6 Subcontractual'!F62&lt;&gt;$BO$2,'6 Subcontractual'!F62&lt;&gt;$BO$3,'6 Subcontractual'!F62&lt;&gt;$BO$4), "Row "&amp;'6 Subcontractual'!A62&amp;", Fundability status; ","")</f>
        <v/>
      </c>
      <c r="P70" s="151"/>
      <c r="Q70" s="150"/>
      <c r="R70" s="179" t="str">
        <f>IF(AND($D$2=1,'6 Subcontractual'!B62&lt;&gt;"",'6 Subcontractual'!G62=0), "Row "&amp;'6 Subcontractual'!A62&amp;"; ","")</f>
        <v/>
      </c>
      <c r="S70" s="151"/>
      <c r="T70" s="150"/>
      <c r="U70" s="169" t="str">
        <f>IF(AND($E$2=1,TRUNC('6 Subcontractual'!G62)&lt;&gt;'6 Subcontractual'!G62),"Row "&amp;'6 Subcontractual'!A62&amp;", "&amp;'6 Subcontractual'!$G$8&amp;"; ","")</f>
        <v/>
      </c>
      <c r="V70" s="170" t="str">
        <f>IF(AND($E$2=1,TRUNC('6 Subcontractual'!H62)&lt;&gt;'6 Subcontractual'!H62),"Row "&amp;'6 Subcontractual'!A62&amp;", "&amp;'6 Subcontractual'!$H$8&amp;"; ","")</f>
        <v/>
      </c>
      <c r="W70" s="151"/>
      <c r="X70" s="150"/>
      <c r="Y70" s="179" t="str">
        <f>IF(AND($F$2=1,'6 Subcontractual'!G62&lt;0),"Row "&amp;'6 Subcontractual'!A62&amp;", "&amp;'6 Subcontractual'!$G$8&amp;"; ","")</f>
        <v/>
      </c>
      <c r="Z70" s="170" t="str">
        <f>IF(AND($F$2=1,'6 Subcontractual'!H62&lt;0),"Row "&amp;'6 Subcontractual'!A62&amp;", "&amp;'6 Subcontractual'!$H$8&amp;"; ","")</f>
        <v/>
      </c>
      <c r="AA70" s="151"/>
      <c r="AB70" s="150"/>
      <c r="AC70" s="124"/>
      <c r="AD70" s="124"/>
      <c r="AE70" s="124"/>
      <c r="AF70" s="124"/>
      <c r="AG70" s="124"/>
      <c r="AH70" s="124"/>
      <c r="AI70" s="182" t="str">
        <f>'6 Subcontractual'!D62&amp;", "&amp;'6 Subcontractual'!E62&amp;", "&amp;'6 Subcontractual'!F62&amp;"; "</f>
        <v xml:space="preserve">, , ; </v>
      </c>
      <c r="AJ70" s="181" t="str">
        <f t="shared" si="2"/>
        <v/>
      </c>
      <c r="AK70" s="183" t="str">
        <f>IF(AJ70=1,"Row "&amp;'6 Subcontractual'!A62&amp;"; ","")</f>
        <v/>
      </c>
      <c r="AL70" s="176"/>
      <c r="AM70" s="178"/>
      <c r="AN70" s="124"/>
      <c r="AO70" s="124"/>
      <c r="AP70" s="124"/>
      <c r="AQ70" s="182" t="str">
        <f>'6 Subcontractual'!D62&amp;", "&amp;'6 Subcontractual'!E62&amp;", "&amp;'6 Subcontractual'!F62&amp;"; "</f>
        <v xml:space="preserve">, , ; </v>
      </c>
      <c r="AR70" s="181" t="str">
        <f t="shared" si="4"/>
        <v/>
      </c>
      <c r="AS70" s="183" t="str">
        <f>IF(AR70=1,"Row "&amp;'6 Subcontractual'!A62&amp;"; ","")</f>
        <v/>
      </c>
      <c r="AT70" s="176"/>
      <c r="AU70" s="150"/>
      <c r="AV70" s="179" t="str">
        <f>IF(AND($I$2=1,'6 Subcontractual'!H62&gt;'6 Subcontractual'!G62),"Row "&amp;'6 Subcontractual'!A62&amp;"; ","")</f>
        <v/>
      </c>
      <c r="AW70" s="151"/>
      <c r="AX70" s="150"/>
      <c r="AY70" s="169">
        <f>IF(AND($J$2=1,'6 Subcontractual'!B62="",'6 Subcontractual'!D62="",'6 Subcontractual'!E62="",'6 Subcontractual'!F62="",OR('6 Subcontractual'!G62="",'6 Subcontractual'!G62=0),OR('6 Subcontractual'!H62="",'6 Subcontractual'!H62=0)),0,1)</f>
        <v>0</v>
      </c>
      <c r="AZ70" s="124">
        <f>IF(AND(AY70=0,SUM(AY71:$AY$141)&gt;0),1,0)</f>
        <v>0</v>
      </c>
      <c r="BA70" s="170" t="str">
        <f>IF(AZ70=1,"Row "&amp;'6 Subcontractual'!A62&amp;"; ","")</f>
        <v/>
      </c>
      <c r="BB70" s="151"/>
      <c r="BC70" s="150"/>
      <c r="BD70" s="179" t="str">
        <f>IF(AND($K$2=1,'6 Subcontractual'!E62='6 Checks'!$BE$6,'6 Subcontractual'!F62='6 Checks'!$BO$2,OR('6 Subcontractual'!G62&gt;0,'6 Subcontractual'!H62&gt;0)),"Row "&amp;'6 Subcontractual'!A62&amp;"; ","")</f>
        <v/>
      </c>
      <c r="BE70" s="151"/>
      <c r="BF70" s="150"/>
      <c r="BG70" s="179" t="str">
        <f>IF(AND($L$2=1,OR('6 Subcontractual'!B62=$BA$2,'6 Subcontractual'!B62=$BA$3,'6 Subcontractual'!B62=$BA$4),'6 Subcontractual'!J62=""),"Row "&amp;'6 Subcontractual'!A62&amp;"; ","")</f>
        <v/>
      </c>
      <c r="BH70" s="124"/>
      <c r="BI70" s="150"/>
      <c r="BJ70" s="179" t="str">
        <f>IF(AND($M$2=1,'6 Subcontractual'!B62&lt;&gt;"",'6 Subcontractual'!B62&lt;&gt;$BA$2,'6 Subcontractual'!B62&lt;&gt;$BA$3,'6 Subcontractual'!B62&lt;&gt;$BA$4,'6 Subcontractual'!J62&lt;&gt;""),"Row "&amp;'6 Subcontractual'!A62&amp;"; ","")</f>
        <v/>
      </c>
      <c r="BK70" s="151"/>
      <c r="BL70" s="124"/>
      <c r="BM70" s="179" t="str">
        <f>IF('6 Subcontractual'!B62&lt;&gt;"",IF(ISNA(VLOOKUP('6 Subcontractual'!B62,BQ:BR,2,FALSE))=FALSE,VLOOKUP('6 Subcontractual'!B62,BQ:BR,2,FALSE),"O"),"")</f>
        <v/>
      </c>
      <c r="BN70" s="124"/>
      <c r="BO70" s="124"/>
      <c r="BP70" s="124"/>
      <c r="BQ70" s="135">
        <v>10003854</v>
      </c>
      <c r="BR70" s="121" t="s">
        <v>181</v>
      </c>
      <c r="BS70" s="152"/>
      <c r="BT70" s="153"/>
    </row>
    <row r="71" spans="1:72" x14ac:dyDescent="0.2">
      <c r="A71" s="191"/>
      <c r="D71" s="146"/>
      <c r="E71" s="179" t="str">
        <f>IF(AND($D$7=1,OR('6 Subcontractual'!B63=$BA$2,'6 Subcontractual'!B63=$BA$3,'6 Subcontractual'!B63=$BA$4),'6 Subcontractual'!J63&lt;&gt;""),"Row "&amp;'6 Subcontractual'!A63&amp;"; ","")</f>
        <v/>
      </c>
      <c r="F71" s="148"/>
      <c r="G71" s="124">
        <v>50</v>
      </c>
      <c r="H71" s="149"/>
      <c r="I71" s="169" t="str">
        <f>IF(AND($B$2=1,'6 Subcontractual'!C63=$BD$9),"Row "&amp;'6 Subcontractual'!A63&amp;"; ","")</f>
        <v/>
      </c>
      <c r="J71" s="179" t="str">
        <f>IF(AND($B$2=1,'6 Subcontractual'!B63="",OR('6 Subcontractual'!D63&lt;&gt;"",'6 Subcontractual'!E63&lt;&gt;"",'6 Subcontractual'!F63&lt;&gt;"",'6 Subcontractual'!G63&lt;&gt;0,'6 Subcontractual'!H63&lt;&gt;0,'6 Subcontractual'!J63&lt;&gt;"")),"Row "&amp;'6 Subcontractual'!A63&amp;"; ","")</f>
        <v/>
      </c>
      <c r="K71" s="124"/>
      <c r="L71" s="150"/>
      <c r="M71" s="169" t="str">
        <f>IF(AND($C$2=1,'6 Subcontractual'!B63&lt;&gt;"",'6 Subcontractual'!D63&lt;&gt;$BD$2,'6 Subcontractual'!D63&lt;&gt;$BD$3), "Row "&amp;'6 Subcontractual'!A63&amp;", Mode; ","")</f>
        <v/>
      </c>
      <c r="N71" s="124" t="str">
        <f>IF(AND($C$2=1,'6 Subcontractual'!B63&lt;&gt;"",'6 Subcontractual'!E63&lt;&gt;$BE$2,'6 Subcontractual'!E63&lt;&gt;$BE$3,'6 Subcontractual'!E63&lt;&gt;$BE$4,'6 Subcontractual'!E63&lt;&gt;$BE$5,'6 Subcontractual'!E63&lt;&gt;$BE$6), "Row "&amp;'6 Subcontractual'!A63&amp;", Level; ","")</f>
        <v/>
      </c>
      <c r="O71" s="170" t="str">
        <f>IF(AND($C$2=1,'6 Subcontractual'!B63&lt;&gt;"",'6 Subcontractual'!F63&lt;&gt;$BO$2,'6 Subcontractual'!F63&lt;&gt;$BO$3,'6 Subcontractual'!F63&lt;&gt;$BO$4), "Row "&amp;'6 Subcontractual'!A63&amp;", Fundability status; ","")</f>
        <v/>
      </c>
      <c r="P71" s="151"/>
      <c r="Q71" s="150"/>
      <c r="R71" s="179" t="str">
        <f>IF(AND($D$2=1,'6 Subcontractual'!B63&lt;&gt;"",'6 Subcontractual'!G63=0), "Row "&amp;'6 Subcontractual'!A63&amp;"; ","")</f>
        <v/>
      </c>
      <c r="S71" s="151"/>
      <c r="T71" s="150"/>
      <c r="U71" s="169" t="str">
        <f>IF(AND($E$2=1,TRUNC('6 Subcontractual'!G63)&lt;&gt;'6 Subcontractual'!G63),"Row "&amp;'6 Subcontractual'!A63&amp;", "&amp;'6 Subcontractual'!$G$8&amp;"; ","")</f>
        <v/>
      </c>
      <c r="V71" s="170" t="str">
        <f>IF(AND($E$2=1,TRUNC('6 Subcontractual'!H63)&lt;&gt;'6 Subcontractual'!H63),"Row "&amp;'6 Subcontractual'!A63&amp;", "&amp;'6 Subcontractual'!$H$8&amp;"; ","")</f>
        <v/>
      </c>
      <c r="W71" s="151"/>
      <c r="X71" s="150"/>
      <c r="Y71" s="179" t="str">
        <f>IF(AND($F$2=1,'6 Subcontractual'!G63&lt;0),"Row "&amp;'6 Subcontractual'!A63&amp;", "&amp;'6 Subcontractual'!$G$8&amp;"; ","")</f>
        <v/>
      </c>
      <c r="Z71" s="170" t="str">
        <f>IF(AND($F$2=1,'6 Subcontractual'!H63&lt;0),"Row "&amp;'6 Subcontractual'!A63&amp;", "&amp;'6 Subcontractual'!$H$8&amp;"; ","")</f>
        <v/>
      </c>
      <c r="AA71" s="151"/>
      <c r="AB71" s="150"/>
      <c r="AC71" s="124"/>
      <c r="AD71" s="124"/>
      <c r="AE71" s="124"/>
      <c r="AF71" s="124"/>
      <c r="AG71" s="124"/>
      <c r="AH71" s="124"/>
      <c r="AI71" s="182" t="str">
        <f>'6 Subcontractual'!D63&amp;", "&amp;'6 Subcontractual'!E63&amp;", "&amp;'6 Subcontractual'!F63&amp;"; "</f>
        <v xml:space="preserve">, , ; </v>
      </c>
      <c r="AJ71" s="181" t="str">
        <f t="shared" si="2"/>
        <v/>
      </c>
      <c r="AK71" s="183" t="str">
        <f>IF(AJ71=1,"Row "&amp;'6 Subcontractual'!A63&amp;"; ","")</f>
        <v/>
      </c>
      <c r="AL71" s="176"/>
      <c r="AM71" s="178"/>
      <c r="AN71" s="124"/>
      <c r="AO71" s="124"/>
      <c r="AP71" s="124"/>
      <c r="AQ71" s="182" t="str">
        <f>'6 Subcontractual'!D63&amp;", "&amp;'6 Subcontractual'!E63&amp;", "&amp;'6 Subcontractual'!F63&amp;"; "</f>
        <v xml:space="preserve">, , ; </v>
      </c>
      <c r="AR71" s="181" t="str">
        <f t="shared" si="4"/>
        <v/>
      </c>
      <c r="AS71" s="183" t="str">
        <f>IF(AR71=1,"Row "&amp;'6 Subcontractual'!A63&amp;"; ","")</f>
        <v/>
      </c>
      <c r="AT71" s="176"/>
      <c r="AU71" s="150"/>
      <c r="AV71" s="179" t="str">
        <f>IF(AND($I$2=1,'6 Subcontractual'!H63&gt;'6 Subcontractual'!G63),"Row "&amp;'6 Subcontractual'!A63&amp;"; ","")</f>
        <v/>
      </c>
      <c r="AW71" s="151"/>
      <c r="AX71" s="150"/>
      <c r="AY71" s="169">
        <f>IF(AND($J$2=1,'6 Subcontractual'!B63="",'6 Subcontractual'!D63="",'6 Subcontractual'!E63="",'6 Subcontractual'!F63="",OR('6 Subcontractual'!G63="",'6 Subcontractual'!G63=0),OR('6 Subcontractual'!H63="",'6 Subcontractual'!H63=0)),0,1)</f>
        <v>0</v>
      </c>
      <c r="AZ71" s="124">
        <f>IF(AND(AY71=0,SUM(AY72:$AY$141)&gt;0),1,0)</f>
        <v>0</v>
      </c>
      <c r="BA71" s="170" t="str">
        <f>IF(AZ71=1,"Row "&amp;'6 Subcontractual'!A63&amp;"; ","")</f>
        <v/>
      </c>
      <c r="BB71" s="151"/>
      <c r="BC71" s="150"/>
      <c r="BD71" s="179" t="str">
        <f>IF(AND($K$2=1,'6 Subcontractual'!E63='6 Checks'!$BE$6,'6 Subcontractual'!F63='6 Checks'!$BO$2,OR('6 Subcontractual'!G63&gt;0,'6 Subcontractual'!H63&gt;0)),"Row "&amp;'6 Subcontractual'!A63&amp;"; ","")</f>
        <v/>
      </c>
      <c r="BE71" s="151"/>
      <c r="BF71" s="150"/>
      <c r="BG71" s="179" t="str">
        <f>IF(AND($L$2=1,OR('6 Subcontractual'!B63=$BA$2,'6 Subcontractual'!B63=$BA$3,'6 Subcontractual'!B63=$BA$4),'6 Subcontractual'!J63=""),"Row "&amp;'6 Subcontractual'!A63&amp;"; ","")</f>
        <v/>
      </c>
      <c r="BH71" s="124"/>
      <c r="BI71" s="150"/>
      <c r="BJ71" s="179" t="str">
        <f>IF(AND($M$2=1,'6 Subcontractual'!B63&lt;&gt;"",'6 Subcontractual'!B63&lt;&gt;$BA$2,'6 Subcontractual'!B63&lt;&gt;$BA$3,'6 Subcontractual'!B63&lt;&gt;$BA$4,'6 Subcontractual'!J63&lt;&gt;""),"Row "&amp;'6 Subcontractual'!A63&amp;"; ","")</f>
        <v/>
      </c>
      <c r="BK71" s="151"/>
      <c r="BL71" s="124"/>
      <c r="BM71" s="179" t="str">
        <f>IF('6 Subcontractual'!B63&lt;&gt;"",IF(ISNA(VLOOKUP('6 Subcontractual'!B63,BQ:BR,2,FALSE))=FALSE,VLOOKUP('6 Subcontractual'!B63,BQ:BR,2,FALSE),"O"),"")</f>
        <v/>
      </c>
      <c r="BN71" s="124"/>
      <c r="BO71" s="124"/>
      <c r="BP71" s="124"/>
      <c r="BQ71" s="135">
        <v>10003861</v>
      </c>
      <c r="BR71" s="121" t="s">
        <v>181</v>
      </c>
      <c r="BS71" s="152"/>
      <c r="BT71" s="153"/>
    </row>
    <row r="72" spans="1:72" x14ac:dyDescent="0.2">
      <c r="A72" s="191"/>
      <c r="D72" s="146"/>
      <c r="E72" s="179" t="str">
        <f>IF(AND($D$7=1,OR('6 Subcontractual'!B64=$BA$2,'6 Subcontractual'!B64=$BA$3,'6 Subcontractual'!B64=$BA$4),'6 Subcontractual'!J64&lt;&gt;""),"Row "&amp;'6 Subcontractual'!A64&amp;"; ","")</f>
        <v/>
      </c>
      <c r="F72" s="148"/>
      <c r="G72" s="124">
        <v>51</v>
      </c>
      <c r="H72" s="149"/>
      <c r="I72" s="169" t="str">
        <f>IF(AND($B$2=1,'6 Subcontractual'!C64=$BD$9),"Row "&amp;'6 Subcontractual'!A64&amp;"; ","")</f>
        <v/>
      </c>
      <c r="J72" s="179" t="str">
        <f>IF(AND($B$2=1,'6 Subcontractual'!B64="",OR('6 Subcontractual'!D64&lt;&gt;"",'6 Subcontractual'!E64&lt;&gt;"",'6 Subcontractual'!F64&lt;&gt;"",'6 Subcontractual'!G64&lt;&gt;0,'6 Subcontractual'!H64&lt;&gt;0,'6 Subcontractual'!J64&lt;&gt;"")),"Row "&amp;'6 Subcontractual'!A64&amp;"; ","")</f>
        <v/>
      </c>
      <c r="K72" s="124"/>
      <c r="L72" s="150"/>
      <c r="M72" s="169" t="str">
        <f>IF(AND($C$2=1,'6 Subcontractual'!B64&lt;&gt;"",'6 Subcontractual'!D64&lt;&gt;$BD$2,'6 Subcontractual'!D64&lt;&gt;$BD$3), "Row "&amp;'6 Subcontractual'!A64&amp;", Mode; ","")</f>
        <v/>
      </c>
      <c r="N72" s="124" t="str">
        <f>IF(AND($C$2=1,'6 Subcontractual'!B64&lt;&gt;"",'6 Subcontractual'!E64&lt;&gt;$BE$2,'6 Subcontractual'!E64&lt;&gt;$BE$3,'6 Subcontractual'!E64&lt;&gt;$BE$4,'6 Subcontractual'!E64&lt;&gt;$BE$5,'6 Subcontractual'!E64&lt;&gt;$BE$6), "Row "&amp;'6 Subcontractual'!A64&amp;", Level; ","")</f>
        <v/>
      </c>
      <c r="O72" s="170" t="str">
        <f>IF(AND($C$2=1,'6 Subcontractual'!B64&lt;&gt;"",'6 Subcontractual'!F64&lt;&gt;$BO$2,'6 Subcontractual'!F64&lt;&gt;$BO$3,'6 Subcontractual'!F64&lt;&gt;$BO$4), "Row "&amp;'6 Subcontractual'!A64&amp;", Fundability status; ","")</f>
        <v/>
      </c>
      <c r="P72" s="151"/>
      <c r="Q72" s="150"/>
      <c r="R72" s="179" t="str">
        <f>IF(AND($D$2=1,'6 Subcontractual'!B64&lt;&gt;"",'6 Subcontractual'!G64=0), "Row "&amp;'6 Subcontractual'!A64&amp;"; ","")</f>
        <v/>
      </c>
      <c r="S72" s="151"/>
      <c r="T72" s="150"/>
      <c r="U72" s="169" t="str">
        <f>IF(AND($E$2=1,TRUNC('6 Subcontractual'!G64)&lt;&gt;'6 Subcontractual'!G64),"Row "&amp;'6 Subcontractual'!A64&amp;", "&amp;'6 Subcontractual'!$G$8&amp;"; ","")</f>
        <v/>
      </c>
      <c r="V72" s="170" t="str">
        <f>IF(AND($E$2=1,TRUNC('6 Subcontractual'!H64)&lt;&gt;'6 Subcontractual'!H64),"Row "&amp;'6 Subcontractual'!A64&amp;", "&amp;'6 Subcontractual'!$H$8&amp;"; ","")</f>
        <v/>
      </c>
      <c r="W72" s="151"/>
      <c r="X72" s="150"/>
      <c r="Y72" s="179" t="str">
        <f>IF(AND($F$2=1,'6 Subcontractual'!G64&lt;0),"Row "&amp;'6 Subcontractual'!A64&amp;", "&amp;'6 Subcontractual'!$G$8&amp;"; ","")</f>
        <v/>
      </c>
      <c r="Z72" s="170" t="str">
        <f>IF(AND($F$2=1,'6 Subcontractual'!H64&lt;0),"Row "&amp;'6 Subcontractual'!A64&amp;", "&amp;'6 Subcontractual'!$H$8&amp;"; ","")</f>
        <v/>
      </c>
      <c r="AA72" s="151"/>
      <c r="AB72" s="150"/>
      <c r="AC72" s="124"/>
      <c r="AD72" s="124"/>
      <c r="AE72" s="124"/>
      <c r="AF72" s="124"/>
      <c r="AG72" s="124"/>
      <c r="AH72" s="124"/>
      <c r="AI72" s="182" t="str">
        <f>'6 Subcontractual'!D64&amp;", "&amp;'6 Subcontractual'!E64&amp;", "&amp;'6 Subcontractual'!F64&amp;"; "</f>
        <v xml:space="preserve">, , ; </v>
      </c>
      <c r="AJ72" s="181" t="str">
        <f t="shared" si="2"/>
        <v/>
      </c>
      <c r="AK72" s="183" t="str">
        <f>IF(AJ72=1,"Row "&amp;'6 Subcontractual'!A64&amp;"; ","")</f>
        <v/>
      </c>
      <c r="AL72" s="176"/>
      <c r="AM72" s="178"/>
      <c r="AN72" s="124"/>
      <c r="AO72" s="124"/>
      <c r="AP72" s="124"/>
      <c r="AQ72" s="182" t="str">
        <f>'6 Subcontractual'!D64&amp;", "&amp;'6 Subcontractual'!E64&amp;", "&amp;'6 Subcontractual'!F64&amp;"; "</f>
        <v xml:space="preserve">, , ; </v>
      </c>
      <c r="AR72" s="181" t="str">
        <f t="shared" si="4"/>
        <v/>
      </c>
      <c r="AS72" s="183" t="str">
        <f>IF(AR72=1,"Row "&amp;'6 Subcontractual'!A64&amp;"; ","")</f>
        <v/>
      </c>
      <c r="AT72" s="176"/>
      <c r="AU72" s="150"/>
      <c r="AV72" s="179" t="str">
        <f>IF(AND($I$2=1,'6 Subcontractual'!H64&gt;'6 Subcontractual'!G64),"Row "&amp;'6 Subcontractual'!A64&amp;"; ","")</f>
        <v/>
      </c>
      <c r="AW72" s="151"/>
      <c r="AX72" s="150"/>
      <c r="AY72" s="169">
        <f>IF(AND($J$2=1,'6 Subcontractual'!B64="",'6 Subcontractual'!D64="",'6 Subcontractual'!E64="",'6 Subcontractual'!F64="",OR('6 Subcontractual'!G64="",'6 Subcontractual'!G64=0),OR('6 Subcontractual'!H64="",'6 Subcontractual'!H64=0)),0,1)</f>
        <v>0</v>
      </c>
      <c r="AZ72" s="124">
        <f>IF(AND(AY72=0,SUM(AY73:$AY$141)&gt;0),1,0)</f>
        <v>0</v>
      </c>
      <c r="BA72" s="170" t="str">
        <f>IF(AZ72=1,"Row "&amp;'6 Subcontractual'!A64&amp;"; ","")</f>
        <v/>
      </c>
      <c r="BB72" s="151"/>
      <c r="BC72" s="150"/>
      <c r="BD72" s="179" t="str">
        <f>IF(AND($K$2=1,'6 Subcontractual'!E64='6 Checks'!$BE$6,'6 Subcontractual'!F64='6 Checks'!$BO$2,OR('6 Subcontractual'!G64&gt;0,'6 Subcontractual'!H64&gt;0)),"Row "&amp;'6 Subcontractual'!A64&amp;"; ","")</f>
        <v/>
      </c>
      <c r="BE72" s="151"/>
      <c r="BF72" s="150"/>
      <c r="BG72" s="179" t="str">
        <f>IF(AND($L$2=1,OR('6 Subcontractual'!B64=$BA$2,'6 Subcontractual'!B64=$BA$3,'6 Subcontractual'!B64=$BA$4),'6 Subcontractual'!J64=""),"Row "&amp;'6 Subcontractual'!A64&amp;"; ","")</f>
        <v/>
      </c>
      <c r="BH72" s="124"/>
      <c r="BI72" s="150"/>
      <c r="BJ72" s="179" t="str">
        <f>IF(AND($M$2=1,'6 Subcontractual'!B64&lt;&gt;"",'6 Subcontractual'!B64&lt;&gt;$BA$2,'6 Subcontractual'!B64&lt;&gt;$BA$3,'6 Subcontractual'!B64&lt;&gt;$BA$4,'6 Subcontractual'!J64&lt;&gt;""),"Row "&amp;'6 Subcontractual'!A64&amp;"; ","")</f>
        <v/>
      </c>
      <c r="BK72" s="151"/>
      <c r="BL72" s="124"/>
      <c r="BM72" s="179" t="str">
        <f>IF('6 Subcontractual'!B64&lt;&gt;"",IF(ISNA(VLOOKUP('6 Subcontractual'!B64,BQ:BR,2,FALSE))=FALSE,VLOOKUP('6 Subcontractual'!B64,BQ:BR,2,FALSE),"O"),"")</f>
        <v/>
      </c>
      <c r="BN72" s="124"/>
      <c r="BO72" s="124"/>
      <c r="BP72" s="124"/>
      <c r="BQ72" s="135">
        <v>10003863</v>
      </c>
      <c r="BR72" s="121" t="s">
        <v>181</v>
      </c>
      <c r="BS72" s="152"/>
      <c r="BT72" s="153"/>
    </row>
    <row r="73" spans="1:72" x14ac:dyDescent="0.2">
      <c r="A73" s="191"/>
      <c r="D73" s="146"/>
      <c r="E73" s="179" t="str">
        <f>IF(AND($D$7=1,OR('6 Subcontractual'!B65=$BA$2,'6 Subcontractual'!B65=$BA$3,'6 Subcontractual'!B65=$BA$4),'6 Subcontractual'!J65&lt;&gt;""),"Row "&amp;'6 Subcontractual'!A65&amp;"; ","")</f>
        <v/>
      </c>
      <c r="F73" s="148"/>
      <c r="G73" s="124">
        <v>52</v>
      </c>
      <c r="H73" s="149"/>
      <c r="I73" s="169" t="str">
        <f>IF(AND($B$2=1,'6 Subcontractual'!C65=$BD$9),"Row "&amp;'6 Subcontractual'!A65&amp;"; ","")</f>
        <v/>
      </c>
      <c r="J73" s="179" t="str">
        <f>IF(AND($B$2=1,'6 Subcontractual'!B65="",OR('6 Subcontractual'!D65&lt;&gt;"",'6 Subcontractual'!E65&lt;&gt;"",'6 Subcontractual'!F65&lt;&gt;"",'6 Subcontractual'!G65&lt;&gt;0,'6 Subcontractual'!H65&lt;&gt;0,'6 Subcontractual'!J65&lt;&gt;"")),"Row "&amp;'6 Subcontractual'!A65&amp;"; ","")</f>
        <v/>
      </c>
      <c r="K73" s="124"/>
      <c r="L73" s="150"/>
      <c r="M73" s="169" t="str">
        <f>IF(AND($C$2=1,'6 Subcontractual'!B65&lt;&gt;"",'6 Subcontractual'!D65&lt;&gt;$BD$2,'6 Subcontractual'!D65&lt;&gt;$BD$3), "Row "&amp;'6 Subcontractual'!A65&amp;", Mode; ","")</f>
        <v/>
      </c>
      <c r="N73" s="124" t="str">
        <f>IF(AND($C$2=1,'6 Subcontractual'!B65&lt;&gt;"",'6 Subcontractual'!E65&lt;&gt;$BE$2,'6 Subcontractual'!E65&lt;&gt;$BE$3,'6 Subcontractual'!E65&lt;&gt;$BE$4,'6 Subcontractual'!E65&lt;&gt;$BE$5,'6 Subcontractual'!E65&lt;&gt;$BE$6), "Row "&amp;'6 Subcontractual'!A65&amp;", Level; ","")</f>
        <v/>
      </c>
      <c r="O73" s="170" t="str">
        <f>IF(AND($C$2=1,'6 Subcontractual'!B65&lt;&gt;"",'6 Subcontractual'!F65&lt;&gt;$BO$2,'6 Subcontractual'!F65&lt;&gt;$BO$3,'6 Subcontractual'!F65&lt;&gt;$BO$4), "Row "&amp;'6 Subcontractual'!A65&amp;", Fundability status; ","")</f>
        <v/>
      </c>
      <c r="P73" s="151"/>
      <c r="Q73" s="150"/>
      <c r="R73" s="179" t="str">
        <f>IF(AND($D$2=1,'6 Subcontractual'!B65&lt;&gt;"",'6 Subcontractual'!G65=0), "Row "&amp;'6 Subcontractual'!A65&amp;"; ","")</f>
        <v/>
      </c>
      <c r="S73" s="151"/>
      <c r="T73" s="150"/>
      <c r="U73" s="169" t="str">
        <f>IF(AND($E$2=1,TRUNC('6 Subcontractual'!G65)&lt;&gt;'6 Subcontractual'!G65),"Row "&amp;'6 Subcontractual'!A65&amp;", "&amp;'6 Subcontractual'!$G$8&amp;"; ","")</f>
        <v/>
      </c>
      <c r="V73" s="170" t="str">
        <f>IF(AND($E$2=1,TRUNC('6 Subcontractual'!H65)&lt;&gt;'6 Subcontractual'!H65),"Row "&amp;'6 Subcontractual'!A65&amp;", "&amp;'6 Subcontractual'!$H$8&amp;"; ","")</f>
        <v/>
      </c>
      <c r="W73" s="151"/>
      <c r="X73" s="150"/>
      <c r="Y73" s="179" t="str">
        <f>IF(AND($F$2=1,'6 Subcontractual'!G65&lt;0),"Row "&amp;'6 Subcontractual'!A65&amp;", "&amp;'6 Subcontractual'!$G$8&amp;"; ","")</f>
        <v/>
      </c>
      <c r="Z73" s="170" t="str">
        <f>IF(AND($F$2=1,'6 Subcontractual'!H65&lt;0),"Row "&amp;'6 Subcontractual'!A65&amp;", "&amp;'6 Subcontractual'!$H$8&amp;"; ","")</f>
        <v/>
      </c>
      <c r="AA73" s="151"/>
      <c r="AB73" s="150"/>
      <c r="AC73" s="124"/>
      <c r="AD73" s="124"/>
      <c r="AE73" s="124"/>
      <c r="AF73" s="124"/>
      <c r="AG73" s="124"/>
      <c r="AH73" s="124"/>
      <c r="AI73" s="182" t="str">
        <f>'6 Subcontractual'!D65&amp;", "&amp;'6 Subcontractual'!E65&amp;", "&amp;'6 Subcontractual'!F65&amp;"; "</f>
        <v xml:space="preserve">, , ; </v>
      </c>
      <c r="AJ73" s="181" t="str">
        <f t="shared" si="2"/>
        <v/>
      </c>
      <c r="AK73" s="183" t="str">
        <f>IF(AJ73=1,"Row "&amp;'6 Subcontractual'!A65&amp;"; ","")</f>
        <v/>
      </c>
      <c r="AL73" s="176"/>
      <c r="AM73" s="178"/>
      <c r="AN73" s="124"/>
      <c r="AO73" s="124"/>
      <c r="AP73" s="124"/>
      <c r="AQ73" s="182" t="str">
        <f>'6 Subcontractual'!D65&amp;", "&amp;'6 Subcontractual'!E65&amp;", "&amp;'6 Subcontractual'!F65&amp;"; "</f>
        <v xml:space="preserve">, , ; </v>
      </c>
      <c r="AR73" s="181" t="str">
        <f t="shared" si="4"/>
        <v/>
      </c>
      <c r="AS73" s="183" t="str">
        <f>IF(AR73=1,"Row "&amp;'6 Subcontractual'!A65&amp;"; ","")</f>
        <v/>
      </c>
      <c r="AT73" s="176"/>
      <c r="AU73" s="150"/>
      <c r="AV73" s="179" t="str">
        <f>IF(AND($I$2=1,'6 Subcontractual'!H65&gt;'6 Subcontractual'!G65),"Row "&amp;'6 Subcontractual'!A65&amp;"; ","")</f>
        <v/>
      </c>
      <c r="AW73" s="151"/>
      <c r="AX73" s="150"/>
      <c r="AY73" s="169">
        <f>IF(AND($J$2=1,'6 Subcontractual'!B65="",'6 Subcontractual'!D65="",'6 Subcontractual'!E65="",'6 Subcontractual'!F65="",OR('6 Subcontractual'!G65="",'6 Subcontractual'!G65=0),OR('6 Subcontractual'!H65="",'6 Subcontractual'!H65=0)),0,1)</f>
        <v>0</v>
      </c>
      <c r="AZ73" s="124">
        <f>IF(AND(AY73=0,SUM(AY74:$AY$141)&gt;0),1,0)</f>
        <v>0</v>
      </c>
      <c r="BA73" s="170" t="str">
        <f>IF(AZ73=1,"Row "&amp;'6 Subcontractual'!A65&amp;"; ","")</f>
        <v/>
      </c>
      <c r="BB73" s="151"/>
      <c r="BC73" s="150"/>
      <c r="BD73" s="179" t="str">
        <f>IF(AND($K$2=1,'6 Subcontractual'!E65='6 Checks'!$BE$6,'6 Subcontractual'!F65='6 Checks'!$BO$2,OR('6 Subcontractual'!G65&gt;0,'6 Subcontractual'!H65&gt;0)),"Row "&amp;'6 Subcontractual'!A65&amp;"; ","")</f>
        <v/>
      </c>
      <c r="BE73" s="151"/>
      <c r="BF73" s="150"/>
      <c r="BG73" s="179" t="str">
        <f>IF(AND($L$2=1,OR('6 Subcontractual'!B65=$BA$2,'6 Subcontractual'!B65=$BA$3,'6 Subcontractual'!B65=$BA$4),'6 Subcontractual'!J65=""),"Row "&amp;'6 Subcontractual'!A65&amp;"; ","")</f>
        <v/>
      </c>
      <c r="BH73" s="124"/>
      <c r="BI73" s="150"/>
      <c r="BJ73" s="179" t="str">
        <f>IF(AND($M$2=1,'6 Subcontractual'!B65&lt;&gt;"",'6 Subcontractual'!B65&lt;&gt;$BA$2,'6 Subcontractual'!B65&lt;&gt;$BA$3,'6 Subcontractual'!B65&lt;&gt;$BA$4,'6 Subcontractual'!J65&lt;&gt;""),"Row "&amp;'6 Subcontractual'!A65&amp;"; ","")</f>
        <v/>
      </c>
      <c r="BK73" s="151"/>
      <c r="BL73" s="124"/>
      <c r="BM73" s="179" t="str">
        <f>IF('6 Subcontractual'!B65&lt;&gt;"",IF(ISNA(VLOOKUP('6 Subcontractual'!B65,BQ:BR,2,FALSE))=FALSE,VLOOKUP('6 Subcontractual'!B65,BQ:BR,2,FALSE),"O"),"")</f>
        <v/>
      </c>
      <c r="BN73" s="124"/>
      <c r="BO73" s="124"/>
      <c r="BP73" s="124"/>
      <c r="BQ73" s="135">
        <v>10007796</v>
      </c>
      <c r="BR73" s="121" t="s">
        <v>181</v>
      </c>
      <c r="BS73" s="152"/>
      <c r="BT73" s="153"/>
    </row>
    <row r="74" spans="1:72" x14ac:dyDescent="0.2">
      <c r="A74" s="191"/>
      <c r="D74" s="146"/>
      <c r="E74" s="179" t="str">
        <f>IF(AND($D$7=1,OR('6 Subcontractual'!B66=$BA$2,'6 Subcontractual'!B66=$BA$3,'6 Subcontractual'!B66=$BA$4),'6 Subcontractual'!J66&lt;&gt;""),"Row "&amp;'6 Subcontractual'!A66&amp;"; ","")</f>
        <v/>
      </c>
      <c r="F74" s="148"/>
      <c r="G74" s="124">
        <v>53</v>
      </c>
      <c r="H74" s="149"/>
      <c r="I74" s="169" t="str">
        <f>IF(AND($B$2=1,'6 Subcontractual'!C66=$BD$9),"Row "&amp;'6 Subcontractual'!A66&amp;"; ","")</f>
        <v/>
      </c>
      <c r="J74" s="179" t="str">
        <f>IF(AND($B$2=1,'6 Subcontractual'!B66="",OR('6 Subcontractual'!D66&lt;&gt;"",'6 Subcontractual'!E66&lt;&gt;"",'6 Subcontractual'!F66&lt;&gt;"",'6 Subcontractual'!G66&lt;&gt;0,'6 Subcontractual'!H66&lt;&gt;0,'6 Subcontractual'!J66&lt;&gt;"")),"Row "&amp;'6 Subcontractual'!A66&amp;"; ","")</f>
        <v/>
      </c>
      <c r="K74" s="124"/>
      <c r="L74" s="150"/>
      <c r="M74" s="169" t="str">
        <f>IF(AND($C$2=1,'6 Subcontractual'!B66&lt;&gt;"",'6 Subcontractual'!D66&lt;&gt;$BD$2,'6 Subcontractual'!D66&lt;&gt;$BD$3), "Row "&amp;'6 Subcontractual'!A66&amp;", Mode; ","")</f>
        <v/>
      </c>
      <c r="N74" s="124" t="str">
        <f>IF(AND($C$2=1,'6 Subcontractual'!B66&lt;&gt;"",'6 Subcontractual'!E66&lt;&gt;$BE$2,'6 Subcontractual'!E66&lt;&gt;$BE$3,'6 Subcontractual'!E66&lt;&gt;$BE$4,'6 Subcontractual'!E66&lt;&gt;$BE$5,'6 Subcontractual'!E66&lt;&gt;$BE$6), "Row "&amp;'6 Subcontractual'!A66&amp;", Level; ","")</f>
        <v/>
      </c>
      <c r="O74" s="170" t="str">
        <f>IF(AND($C$2=1,'6 Subcontractual'!B66&lt;&gt;"",'6 Subcontractual'!F66&lt;&gt;$BO$2,'6 Subcontractual'!F66&lt;&gt;$BO$3,'6 Subcontractual'!F66&lt;&gt;$BO$4), "Row "&amp;'6 Subcontractual'!A66&amp;", Fundability status; ","")</f>
        <v/>
      </c>
      <c r="P74" s="151"/>
      <c r="Q74" s="150"/>
      <c r="R74" s="179" t="str">
        <f>IF(AND($D$2=1,'6 Subcontractual'!B66&lt;&gt;"",'6 Subcontractual'!G66=0), "Row "&amp;'6 Subcontractual'!A66&amp;"; ","")</f>
        <v/>
      </c>
      <c r="S74" s="151"/>
      <c r="T74" s="150"/>
      <c r="U74" s="169" t="str">
        <f>IF(AND($E$2=1,TRUNC('6 Subcontractual'!G66)&lt;&gt;'6 Subcontractual'!G66),"Row "&amp;'6 Subcontractual'!A66&amp;", "&amp;'6 Subcontractual'!$G$8&amp;"; ","")</f>
        <v/>
      </c>
      <c r="V74" s="170" t="str">
        <f>IF(AND($E$2=1,TRUNC('6 Subcontractual'!H66)&lt;&gt;'6 Subcontractual'!H66),"Row "&amp;'6 Subcontractual'!A66&amp;", "&amp;'6 Subcontractual'!$H$8&amp;"; ","")</f>
        <v/>
      </c>
      <c r="W74" s="151"/>
      <c r="X74" s="150"/>
      <c r="Y74" s="179" t="str">
        <f>IF(AND($F$2=1,'6 Subcontractual'!G66&lt;0),"Row "&amp;'6 Subcontractual'!A66&amp;", "&amp;'6 Subcontractual'!$G$8&amp;"; ","")</f>
        <v/>
      </c>
      <c r="Z74" s="170" t="str">
        <f>IF(AND($F$2=1,'6 Subcontractual'!H66&lt;0),"Row "&amp;'6 Subcontractual'!A66&amp;", "&amp;'6 Subcontractual'!$H$8&amp;"; ","")</f>
        <v/>
      </c>
      <c r="AA74" s="151"/>
      <c r="AB74" s="150"/>
      <c r="AC74" s="124"/>
      <c r="AD74" s="124"/>
      <c r="AE74" s="124"/>
      <c r="AF74" s="124"/>
      <c r="AG74" s="124"/>
      <c r="AH74" s="124"/>
      <c r="AI74" s="182" t="str">
        <f>'6 Subcontractual'!D66&amp;", "&amp;'6 Subcontractual'!E66&amp;", "&amp;'6 Subcontractual'!F66&amp;"; "</f>
        <v xml:space="preserve">, , ; </v>
      </c>
      <c r="AJ74" s="181" t="str">
        <f t="shared" si="2"/>
        <v/>
      </c>
      <c r="AK74" s="183" t="str">
        <f>IF(AJ74=1,"Row "&amp;'6 Subcontractual'!A66&amp;"; ","")</f>
        <v/>
      </c>
      <c r="AL74" s="176"/>
      <c r="AM74" s="178"/>
      <c r="AN74" s="124"/>
      <c r="AO74" s="124"/>
      <c r="AP74" s="124"/>
      <c r="AQ74" s="182" t="str">
        <f>'6 Subcontractual'!D66&amp;", "&amp;'6 Subcontractual'!E66&amp;", "&amp;'6 Subcontractual'!F66&amp;"; "</f>
        <v xml:space="preserve">, , ; </v>
      </c>
      <c r="AR74" s="181" t="str">
        <f t="shared" si="4"/>
        <v/>
      </c>
      <c r="AS74" s="183" t="str">
        <f>IF(AR74=1,"Row "&amp;'6 Subcontractual'!A66&amp;"; ","")</f>
        <v/>
      </c>
      <c r="AT74" s="176"/>
      <c r="AU74" s="150"/>
      <c r="AV74" s="179" t="str">
        <f>IF(AND($I$2=1,'6 Subcontractual'!H66&gt;'6 Subcontractual'!G66),"Row "&amp;'6 Subcontractual'!A66&amp;"; ","")</f>
        <v/>
      </c>
      <c r="AW74" s="151"/>
      <c r="AX74" s="150"/>
      <c r="AY74" s="169">
        <f>IF(AND($J$2=1,'6 Subcontractual'!B66="",'6 Subcontractual'!D66="",'6 Subcontractual'!E66="",'6 Subcontractual'!F66="",OR('6 Subcontractual'!G66="",'6 Subcontractual'!G66=0),OR('6 Subcontractual'!H66="",'6 Subcontractual'!H66=0)),0,1)</f>
        <v>0</v>
      </c>
      <c r="AZ74" s="124">
        <f>IF(AND(AY74=0,SUM(AY75:$AY$141)&gt;0),1,0)</f>
        <v>0</v>
      </c>
      <c r="BA74" s="170" t="str">
        <f>IF(AZ74=1,"Row "&amp;'6 Subcontractual'!A66&amp;"; ","")</f>
        <v/>
      </c>
      <c r="BB74" s="151"/>
      <c r="BC74" s="150"/>
      <c r="BD74" s="179" t="str">
        <f>IF(AND($K$2=1,'6 Subcontractual'!E66='6 Checks'!$BE$6,'6 Subcontractual'!F66='6 Checks'!$BO$2,OR('6 Subcontractual'!G66&gt;0,'6 Subcontractual'!H66&gt;0)),"Row "&amp;'6 Subcontractual'!A66&amp;"; ","")</f>
        <v/>
      </c>
      <c r="BE74" s="151"/>
      <c r="BF74" s="150"/>
      <c r="BG74" s="179" t="str">
        <f>IF(AND($L$2=1,OR('6 Subcontractual'!B66=$BA$2,'6 Subcontractual'!B66=$BA$3,'6 Subcontractual'!B66=$BA$4),'6 Subcontractual'!J66=""),"Row "&amp;'6 Subcontractual'!A66&amp;"; ","")</f>
        <v/>
      </c>
      <c r="BH74" s="124"/>
      <c r="BI74" s="150"/>
      <c r="BJ74" s="179" t="str">
        <f>IF(AND($M$2=1,'6 Subcontractual'!B66&lt;&gt;"",'6 Subcontractual'!B66&lt;&gt;$BA$2,'6 Subcontractual'!B66&lt;&gt;$BA$3,'6 Subcontractual'!B66&lt;&gt;$BA$4,'6 Subcontractual'!J66&lt;&gt;""),"Row "&amp;'6 Subcontractual'!A66&amp;"; ","")</f>
        <v/>
      </c>
      <c r="BK74" s="151"/>
      <c r="BL74" s="124"/>
      <c r="BM74" s="179" t="str">
        <f>IF('6 Subcontractual'!B66&lt;&gt;"",IF(ISNA(VLOOKUP('6 Subcontractual'!B66,BQ:BR,2,FALSE))=FALSE,VLOOKUP('6 Subcontractual'!B66,BQ:BR,2,FALSE),"O"),"")</f>
        <v/>
      </c>
      <c r="BN74" s="124"/>
      <c r="BO74" s="124"/>
      <c r="BP74" s="124"/>
      <c r="BQ74" s="135">
        <v>10007151</v>
      </c>
      <c r="BR74" s="121" t="s">
        <v>181</v>
      </c>
      <c r="BS74" s="152"/>
      <c r="BT74" s="153"/>
    </row>
    <row r="75" spans="1:72" x14ac:dyDescent="0.2">
      <c r="A75" s="191"/>
      <c r="D75" s="146"/>
      <c r="E75" s="179" t="str">
        <f>IF(AND($D$7=1,OR('6 Subcontractual'!B67=$BA$2,'6 Subcontractual'!B67=$BA$3,'6 Subcontractual'!B67=$BA$4),'6 Subcontractual'!J67&lt;&gt;""),"Row "&amp;'6 Subcontractual'!A67&amp;"; ","")</f>
        <v/>
      </c>
      <c r="F75" s="148"/>
      <c r="G75" s="124">
        <v>54</v>
      </c>
      <c r="H75" s="149"/>
      <c r="I75" s="169" t="str">
        <f>IF(AND($B$2=1,'6 Subcontractual'!C67=$BD$9),"Row "&amp;'6 Subcontractual'!A67&amp;"; ","")</f>
        <v/>
      </c>
      <c r="J75" s="179" t="str">
        <f>IF(AND($B$2=1,'6 Subcontractual'!B67="",OR('6 Subcontractual'!D67&lt;&gt;"",'6 Subcontractual'!E67&lt;&gt;"",'6 Subcontractual'!F67&lt;&gt;"",'6 Subcontractual'!G67&lt;&gt;0,'6 Subcontractual'!H67&lt;&gt;0,'6 Subcontractual'!J67&lt;&gt;"")),"Row "&amp;'6 Subcontractual'!A67&amp;"; ","")</f>
        <v/>
      </c>
      <c r="K75" s="124"/>
      <c r="L75" s="150"/>
      <c r="M75" s="169" t="str">
        <f>IF(AND($C$2=1,'6 Subcontractual'!B67&lt;&gt;"",'6 Subcontractual'!D67&lt;&gt;$BD$2,'6 Subcontractual'!D67&lt;&gt;$BD$3), "Row "&amp;'6 Subcontractual'!A67&amp;", Mode; ","")</f>
        <v/>
      </c>
      <c r="N75" s="124" t="str">
        <f>IF(AND($C$2=1,'6 Subcontractual'!B67&lt;&gt;"",'6 Subcontractual'!E67&lt;&gt;$BE$2,'6 Subcontractual'!E67&lt;&gt;$BE$3,'6 Subcontractual'!E67&lt;&gt;$BE$4,'6 Subcontractual'!E67&lt;&gt;$BE$5,'6 Subcontractual'!E67&lt;&gt;$BE$6), "Row "&amp;'6 Subcontractual'!A67&amp;", Level; ","")</f>
        <v/>
      </c>
      <c r="O75" s="170" t="str">
        <f>IF(AND($C$2=1,'6 Subcontractual'!B67&lt;&gt;"",'6 Subcontractual'!F67&lt;&gt;$BO$2,'6 Subcontractual'!F67&lt;&gt;$BO$3,'6 Subcontractual'!F67&lt;&gt;$BO$4), "Row "&amp;'6 Subcontractual'!A67&amp;", Fundability status; ","")</f>
        <v/>
      </c>
      <c r="P75" s="151"/>
      <c r="Q75" s="150"/>
      <c r="R75" s="179" t="str">
        <f>IF(AND($D$2=1,'6 Subcontractual'!B67&lt;&gt;"",'6 Subcontractual'!G67=0), "Row "&amp;'6 Subcontractual'!A67&amp;"; ","")</f>
        <v/>
      </c>
      <c r="S75" s="151"/>
      <c r="T75" s="150"/>
      <c r="U75" s="169" t="str">
        <f>IF(AND($E$2=1,TRUNC('6 Subcontractual'!G67)&lt;&gt;'6 Subcontractual'!G67),"Row "&amp;'6 Subcontractual'!A67&amp;", "&amp;'6 Subcontractual'!$G$8&amp;"; ","")</f>
        <v/>
      </c>
      <c r="V75" s="170" t="str">
        <f>IF(AND($E$2=1,TRUNC('6 Subcontractual'!H67)&lt;&gt;'6 Subcontractual'!H67),"Row "&amp;'6 Subcontractual'!A67&amp;", "&amp;'6 Subcontractual'!$H$8&amp;"; ","")</f>
        <v/>
      </c>
      <c r="W75" s="151"/>
      <c r="X75" s="150"/>
      <c r="Y75" s="179" t="str">
        <f>IF(AND($F$2=1,'6 Subcontractual'!G67&lt;0),"Row "&amp;'6 Subcontractual'!A67&amp;", "&amp;'6 Subcontractual'!$G$8&amp;"; ","")</f>
        <v/>
      </c>
      <c r="Z75" s="170" t="str">
        <f>IF(AND($F$2=1,'6 Subcontractual'!H67&lt;0),"Row "&amp;'6 Subcontractual'!A67&amp;", "&amp;'6 Subcontractual'!$H$8&amp;"; ","")</f>
        <v/>
      </c>
      <c r="AA75" s="151"/>
      <c r="AB75" s="150"/>
      <c r="AC75" s="124"/>
      <c r="AD75" s="124"/>
      <c r="AE75" s="124"/>
      <c r="AF75" s="124"/>
      <c r="AG75" s="124"/>
      <c r="AH75" s="124"/>
      <c r="AI75" s="182" t="str">
        <f>'6 Subcontractual'!D67&amp;", "&amp;'6 Subcontractual'!E67&amp;", "&amp;'6 Subcontractual'!F67&amp;"; "</f>
        <v xml:space="preserve">, , ; </v>
      </c>
      <c r="AJ75" s="181" t="str">
        <f t="shared" si="2"/>
        <v/>
      </c>
      <c r="AK75" s="183" t="str">
        <f>IF(AJ75=1,"Row "&amp;'6 Subcontractual'!A67&amp;"; ","")</f>
        <v/>
      </c>
      <c r="AL75" s="176"/>
      <c r="AM75" s="178"/>
      <c r="AN75" s="124"/>
      <c r="AO75" s="124"/>
      <c r="AP75" s="124"/>
      <c r="AQ75" s="182" t="str">
        <f>'6 Subcontractual'!D67&amp;", "&amp;'6 Subcontractual'!E67&amp;", "&amp;'6 Subcontractual'!F67&amp;"; "</f>
        <v xml:space="preserve">, , ; </v>
      </c>
      <c r="AR75" s="181" t="str">
        <f t="shared" si="4"/>
        <v/>
      </c>
      <c r="AS75" s="183" t="str">
        <f>IF(AR75=1,"Row "&amp;'6 Subcontractual'!A67&amp;"; ","")</f>
        <v/>
      </c>
      <c r="AT75" s="176"/>
      <c r="AU75" s="150"/>
      <c r="AV75" s="179" t="str">
        <f>IF(AND($I$2=1,'6 Subcontractual'!H67&gt;'6 Subcontractual'!G67),"Row "&amp;'6 Subcontractual'!A67&amp;"; ","")</f>
        <v/>
      </c>
      <c r="AW75" s="151"/>
      <c r="AX75" s="150"/>
      <c r="AY75" s="169">
        <f>IF(AND($J$2=1,'6 Subcontractual'!B67="",'6 Subcontractual'!D67="",'6 Subcontractual'!E67="",'6 Subcontractual'!F67="",OR('6 Subcontractual'!G67="",'6 Subcontractual'!G67=0),OR('6 Subcontractual'!H67="",'6 Subcontractual'!H67=0)),0,1)</f>
        <v>0</v>
      </c>
      <c r="AZ75" s="124">
        <f>IF(AND(AY75=0,SUM(AY76:$AY$141)&gt;0),1,0)</f>
        <v>0</v>
      </c>
      <c r="BA75" s="170" t="str">
        <f>IF(AZ75=1,"Row "&amp;'6 Subcontractual'!A67&amp;"; ","")</f>
        <v/>
      </c>
      <c r="BB75" s="151"/>
      <c r="BC75" s="150"/>
      <c r="BD75" s="179" t="str">
        <f>IF(AND($K$2=1,'6 Subcontractual'!E67='6 Checks'!$BE$6,'6 Subcontractual'!F67='6 Checks'!$BO$2,OR('6 Subcontractual'!G67&gt;0,'6 Subcontractual'!H67&gt;0)),"Row "&amp;'6 Subcontractual'!A67&amp;"; ","")</f>
        <v/>
      </c>
      <c r="BE75" s="151"/>
      <c r="BF75" s="150"/>
      <c r="BG75" s="179" t="str">
        <f>IF(AND($L$2=1,OR('6 Subcontractual'!B67=$BA$2,'6 Subcontractual'!B67=$BA$3,'6 Subcontractual'!B67=$BA$4),'6 Subcontractual'!J67=""),"Row "&amp;'6 Subcontractual'!A67&amp;"; ","")</f>
        <v/>
      </c>
      <c r="BH75" s="124"/>
      <c r="BI75" s="150"/>
      <c r="BJ75" s="179" t="str">
        <f>IF(AND($M$2=1,'6 Subcontractual'!B67&lt;&gt;"",'6 Subcontractual'!B67&lt;&gt;$BA$2,'6 Subcontractual'!B67&lt;&gt;$BA$3,'6 Subcontractual'!B67&lt;&gt;$BA$4,'6 Subcontractual'!J67&lt;&gt;""),"Row "&amp;'6 Subcontractual'!A67&amp;"; ","")</f>
        <v/>
      </c>
      <c r="BK75" s="151"/>
      <c r="BL75" s="124"/>
      <c r="BM75" s="179" t="str">
        <f>IF('6 Subcontractual'!B67&lt;&gt;"",IF(ISNA(VLOOKUP('6 Subcontractual'!B67,BQ:BR,2,FALSE))=FALSE,VLOOKUP('6 Subcontractual'!B67,BQ:BR,2,FALSE),"O"),"")</f>
        <v/>
      </c>
      <c r="BN75" s="124"/>
      <c r="BO75" s="124"/>
      <c r="BP75" s="124"/>
      <c r="BQ75" s="135">
        <v>10006842</v>
      </c>
      <c r="BR75" s="121" t="s">
        <v>181</v>
      </c>
      <c r="BS75" s="152"/>
      <c r="BT75" s="153"/>
    </row>
    <row r="76" spans="1:72" x14ac:dyDescent="0.2">
      <c r="A76" s="191"/>
      <c r="D76" s="146"/>
      <c r="E76" s="179" t="str">
        <f>IF(AND($D$7=1,OR('6 Subcontractual'!B68=$BA$2,'6 Subcontractual'!B68=$BA$3,'6 Subcontractual'!B68=$BA$4),'6 Subcontractual'!J68&lt;&gt;""),"Row "&amp;'6 Subcontractual'!A68&amp;"; ","")</f>
        <v/>
      </c>
      <c r="F76" s="148"/>
      <c r="G76" s="124">
        <v>55</v>
      </c>
      <c r="H76" s="149"/>
      <c r="I76" s="169" t="str">
        <f>IF(AND($B$2=1,'6 Subcontractual'!C68=$BD$9),"Row "&amp;'6 Subcontractual'!A68&amp;"; ","")</f>
        <v/>
      </c>
      <c r="J76" s="179" t="str">
        <f>IF(AND($B$2=1,'6 Subcontractual'!B68="",OR('6 Subcontractual'!D68&lt;&gt;"",'6 Subcontractual'!E68&lt;&gt;"",'6 Subcontractual'!F68&lt;&gt;"",'6 Subcontractual'!G68&lt;&gt;0,'6 Subcontractual'!H68&lt;&gt;0,'6 Subcontractual'!J68&lt;&gt;"")),"Row "&amp;'6 Subcontractual'!A68&amp;"; ","")</f>
        <v/>
      </c>
      <c r="K76" s="124"/>
      <c r="L76" s="150"/>
      <c r="M76" s="169" t="str">
        <f>IF(AND($C$2=1,'6 Subcontractual'!B68&lt;&gt;"",'6 Subcontractual'!D68&lt;&gt;$BD$2,'6 Subcontractual'!D68&lt;&gt;$BD$3), "Row "&amp;'6 Subcontractual'!A68&amp;", Mode; ","")</f>
        <v/>
      </c>
      <c r="N76" s="124" t="str">
        <f>IF(AND($C$2=1,'6 Subcontractual'!B68&lt;&gt;"",'6 Subcontractual'!E68&lt;&gt;$BE$2,'6 Subcontractual'!E68&lt;&gt;$BE$3,'6 Subcontractual'!E68&lt;&gt;$BE$4,'6 Subcontractual'!E68&lt;&gt;$BE$5,'6 Subcontractual'!E68&lt;&gt;$BE$6), "Row "&amp;'6 Subcontractual'!A68&amp;", Level; ","")</f>
        <v/>
      </c>
      <c r="O76" s="170" t="str">
        <f>IF(AND($C$2=1,'6 Subcontractual'!B68&lt;&gt;"",'6 Subcontractual'!F68&lt;&gt;$BO$2,'6 Subcontractual'!F68&lt;&gt;$BO$3,'6 Subcontractual'!F68&lt;&gt;$BO$4), "Row "&amp;'6 Subcontractual'!A68&amp;", Fundability status; ","")</f>
        <v/>
      </c>
      <c r="P76" s="151"/>
      <c r="Q76" s="150"/>
      <c r="R76" s="179" t="str">
        <f>IF(AND($D$2=1,'6 Subcontractual'!B68&lt;&gt;"",'6 Subcontractual'!G68=0), "Row "&amp;'6 Subcontractual'!A68&amp;"; ","")</f>
        <v/>
      </c>
      <c r="S76" s="151"/>
      <c r="T76" s="150"/>
      <c r="U76" s="169" t="str">
        <f>IF(AND($E$2=1,TRUNC('6 Subcontractual'!G68)&lt;&gt;'6 Subcontractual'!G68),"Row "&amp;'6 Subcontractual'!A68&amp;", "&amp;'6 Subcontractual'!$G$8&amp;"; ","")</f>
        <v/>
      </c>
      <c r="V76" s="170" t="str">
        <f>IF(AND($E$2=1,TRUNC('6 Subcontractual'!H68)&lt;&gt;'6 Subcontractual'!H68),"Row "&amp;'6 Subcontractual'!A68&amp;", "&amp;'6 Subcontractual'!$H$8&amp;"; ","")</f>
        <v/>
      </c>
      <c r="W76" s="151"/>
      <c r="X76" s="150"/>
      <c r="Y76" s="179" t="str">
        <f>IF(AND($F$2=1,'6 Subcontractual'!G68&lt;0),"Row "&amp;'6 Subcontractual'!A68&amp;", "&amp;'6 Subcontractual'!$G$8&amp;"; ","")</f>
        <v/>
      </c>
      <c r="Z76" s="170" t="str">
        <f>IF(AND($F$2=1,'6 Subcontractual'!H68&lt;0),"Row "&amp;'6 Subcontractual'!A68&amp;", "&amp;'6 Subcontractual'!$H$8&amp;"; ","")</f>
        <v/>
      </c>
      <c r="AA76" s="151"/>
      <c r="AB76" s="150"/>
      <c r="AC76" s="124"/>
      <c r="AD76" s="124"/>
      <c r="AE76" s="124"/>
      <c r="AF76" s="124"/>
      <c r="AG76" s="124"/>
      <c r="AH76" s="124"/>
      <c r="AI76" s="182" t="str">
        <f>'6 Subcontractual'!D68&amp;", "&amp;'6 Subcontractual'!E68&amp;", "&amp;'6 Subcontractual'!F68&amp;"; "</f>
        <v xml:space="preserve">, , ; </v>
      </c>
      <c r="AJ76" s="181" t="str">
        <f t="shared" si="2"/>
        <v/>
      </c>
      <c r="AK76" s="183" t="str">
        <f>IF(AJ76=1,"Row "&amp;'6 Subcontractual'!A68&amp;"; ","")</f>
        <v/>
      </c>
      <c r="AL76" s="176"/>
      <c r="AM76" s="178"/>
      <c r="AN76" s="124"/>
      <c r="AO76" s="124"/>
      <c r="AP76" s="124"/>
      <c r="AQ76" s="182" t="str">
        <f>'6 Subcontractual'!D68&amp;", "&amp;'6 Subcontractual'!E68&amp;", "&amp;'6 Subcontractual'!F68&amp;"; "</f>
        <v xml:space="preserve">, , ; </v>
      </c>
      <c r="AR76" s="181" t="str">
        <f t="shared" si="4"/>
        <v/>
      </c>
      <c r="AS76" s="183" t="str">
        <f>IF(AR76=1,"Row "&amp;'6 Subcontractual'!A68&amp;"; ","")</f>
        <v/>
      </c>
      <c r="AT76" s="176"/>
      <c r="AU76" s="150"/>
      <c r="AV76" s="179" t="str">
        <f>IF(AND($I$2=1,'6 Subcontractual'!H68&gt;'6 Subcontractual'!G68),"Row "&amp;'6 Subcontractual'!A68&amp;"; ","")</f>
        <v/>
      </c>
      <c r="AW76" s="151"/>
      <c r="AX76" s="150"/>
      <c r="AY76" s="169">
        <f>IF(AND($J$2=1,'6 Subcontractual'!B68="",'6 Subcontractual'!D68="",'6 Subcontractual'!E68="",'6 Subcontractual'!F68="",OR('6 Subcontractual'!G68="",'6 Subcontractual'!G68=0),OR('6 Subcontractual'!H68="",'6 Subcontractual'!H68=0)),0,1)</f>
        <v>0</v>
      </c>
      <c r="AZ76" s="124">
        <f>IF(AND(AY76=0,SUM(AY77:$AY$141)&gt;0),1,0)</f>
        <v>0</v>
      </c>
      <c r="BA76" s="170" t="str">
        <f>IF(AZ76=1,"Row "&amp;'6 Subcontractual'!A68&amp;"; ","")</f>
        <v/>
      </c>
      <c r="BB76" s="151"/>
      <c r="BC76" s="150"/>
      <c r="BD76" s="179" t="str">
        <f>IF(AND($K$2=1,'6 Subcontractual'!E68='6 Checks'!$BE$6,'6 Subcontractual'!F68='6 Checks'!$BO$2,OR('6 Subcontractual'!G68&gt;0,'6 Subcontractual'!H68&gt;0)),"Row "&amp;'6 Subcontractual'!A68&amp;"; ","")</f>
        <v/>
      </c>
      <c r="BE76" s="151"/>
      <c r="BF76" s="150"/>
      <c r="BG76" s="179" t="str">
        <f>IF(AND($L$2=1,OR('6 Subcontractual'!B68=$BA$2,'6 Subcontractual'!B68=$BA$3,'6 Subcontractual'!B68=$BA$4),'6 Subcontractual'!J68=""),"Row "&amp;'6 Subcontractual'!A68&amp;"; ","")</f>
        <v/>
      </c>
      <c r="BH76" s="124"/>
      <c r="BI76" s="150"/>
      <c r="BJ76" s="179" t="str">
        <f>IF(AND($M$2=1,'6 Subcontractual'!B68&lt;&gt;"",'6 Subcontractual'!B68&lt;&gt;$BA$2,'6 Subcontractual'!B68&lt;&gt;$BA$3,'6 Subcontractual'!B68&lt;&gt;$BA$4,'6 Subcontractual'!J68&lt;&gt;""),"Row "&amp;'6 Subcontractual'!A68&amp;"; ","")</f>
        <v/>
      </c>
      <c r="BK76" s="151"/>
      <c r="BL76" s="124"/>
      <c r="BM76" s="179" t="str">
        <f>IF('6 Subcontractual'!B68&lt;&gt;"",IF(ISNA(VLOOKUP('6 Subcontractual'!B68,BQ:BR,2,FALSE))=FALSE,VLOOKUP('6 Subcontractual'!B68,BQ:BR,2,FALSE),"O"),"")</f>
        <v/>
      </c>
      <c r="BN76" s="124"/>
      <c r="BO76" s="124"/>
      <c r="BP76" s="124"/>
      <c r="BQ76" s="135">
        <v>10003956</v>
      </c>
      <c r="BR76" s="121" t="s">
        <v>181</v>
      </c>
      <c r="BS76" s="152"/>
      <c r="BT76" s="153"/>
    </row>
    <row r="77" spans="1:72" x14ac:dyDescent="0.2">
      <c r="A77" s="191"/>
      <c r="D77" s="146"/>
      <c r="E77" s="179" t="str">
        <f>IF(AND($D$7=1,OR('6 Subcontractual'!B69=$BA$2,'6 Subcontractual'!B69=$BA$3,'6 Subcontractual'!B69=$BA$4),'6 Subcontractual'!J69&lt;&gt;""),"Row "&amp;'6 Subcontractual'!A69&amp;"; ","")</f>
        <v/>
      </c>
      <c r="F77" s="148"/>
      <c r="G77" s="124">
        <v>56</v>
      </c>
      <c r="H77" s="149"/>
      <c r="I77" s="169" t="str">
        <f>IF(AND($B$2=1,'6 Subcontractual'!C69=$BD$9),"Row "&amp;'6 Subcontractual'!A69&amp;"; ","")</f>
        <v/>
      </c>
      <c r="J77" s="179" t="str">
        <f>IF(AND($B$2=1,'6 Subcontractual'!B69="",OR('6 Subcontractual'!D69&lt;&gt;"",'6 Subcontractual'!E69&lt;&gt;"",'6 Subcontractual'!F69&lt;&gt;"",'6 Subcontractual'!G69&lt;&gt;0,'6 Subcontractual'!H69&lt;&gt;0,'6 Subcontractual'!J69&lt;&gt;"")),"Row "&amp;'6 Subcontractual'!A69&amp;"; ","")</f>
        <v/>
      </c>
      <c r="K77" s="124"/>
      <c r="L77" s="150"/>
      <c r="M77" s="169" t="str">
        <f>IF(AND($C$2=1,'6 Subcontractual'!B69&lt;&gt;"",'6 Subcontractual'!D69&lt;&gt;$BD$2,'6 Subcontractual'!D69&lt;&gt;$BD$3), "Row "&amp;'6 Subcontractual'!A69&amp;", Mode; ","")</f>
        <v/>
      </c>
      <c r="N77" s="124" t="str">
        <f>IF(AND($C$2=1,'6 Subcontractual'!B69&lt;&gt;"",'6 Subcontractual'!E69&lt;&gt;$BE$2,'6 Subcontractual'!E69&lt;&gt;$BE$3,'6 Subcontractual'!E69&lt;&gt;$BE$4,'6 Subcontractual'!E69&lt;&gt;$BE$5,'6 Subcontractual'!E69&lt;&gt;$BE$6), "Row "&amp;'6 Subcontractual'!A69&amp;", Level; ","")</f>
        <v/>
      </c>
      <c r="O77" s="170" t="str">
        <f>IF(AND($C$2=1,'6 Subcontractual'!B69&lt;&gt;"",'6 Subcontractual'!F69&lt;&gt;$BO$2,'6 Subcontractual'!F69&lt;&gt;$BO$3,'6 Subcontractual'!F69&lt;&gt;$BO$4), "Row "&amp;'6 Subcontractual'!A69&amp;", Fundability status; ","")</f>
        <v/>
      </c>
      <c r="P77" s="151"/>
      <c r="Q77" s="150"/>
      <c r="R77" s="179" t="str">
        <f>IF(AND($D$2=1,'6 Subcontractual'!B69&lt;&gt;"",'6 Subcontractual'!G69=0), "Row "&amp;'6 Subcontractual'!A69&amp;"; ","")</f>
        <v/>
      </c>
      <c r="S77" s="151"/>
      <c r="T77" s="150"/>
      <c r="U77" s="169" t="str">
        <f>IF(AND($E$2=1,TRUNC('6 Subcontractual'!G69)&lt;&gt;'6 Subcontractual'!G69),"Row "&amp;'6 Subcontractual'!A69&amp;", "&amp;'6 Subcontractual'!$G$8&amp;"; ","")</f>
        <v/>
      </c>
      <c r="V77" s="170" t="str">
        <f>IF(AND($E$2=1,TRUNC('6 Subcontractual'!H69)&lt;&gt;'6 Subcontractual'!H69),"Row "&amp;'6 Subcontractual'!A69&amp;", "&amp;'6 Subcontractual'!$H$8&amp;"; ","")</f>
        <v/>
      </c>
      <c r="W77" s="151"/>
      <c r="X77" s="150"/>
      <c r="Y77" s="179" t="str">
        <f>IF(AND($F$2=1,'6 Subcontractual'!G69&lt;0),"Row "&amp;'6 Subcontractual'!A69&amp;", "&amp;'6 Subcontractual'!$G$8&amp;"; ","")</f>
        <v/>
      </c>
      <c r="Z77" s="170" t="str">
        <f>IF(AND($F$2=1,'6 Subcontractual'!H69&lt;0),"Row "&amp;'6 Subcontractual'!A69&amp;", "&amp;'6 Subcontractual'!$H$8&amp;"; ","")</f>
        <v/>
      </c>
      <c r="AA77" s="151"/>
      <c r="AB77" s="150"/>
      <c r="AC77" s="124"/>
      <c r="AD77" s="124"/>
      <c r="AE77" s="124"/>
      <c r="AF77" s="124"/>
      <c r="AG77" s="124"/>
      <c r="AH77" s="124"/>
      <c r="AI77" s="182" t="str">
        <f>'6 Subcontractual'!D69&amp;", "&amp;'6 Subcontractual'!E69&amp;", "&amp;'6 Subcontractual'!F69&amp;"; "</f>
        <v xml:space="preserve">, , ; </v>
      </c>
      <c r="AJ77" s="181" t="str">
        <f t="shared" si="2"/>
        <v/>
      </c>
      <c r="AK77" s="183" t="str">
        <f>IF(AJ77=1,"Row "&amp;'6 Subcontractual'!A69&amp;"; ","")</f>
        <v/>
      </c>
      <c r="AL77" s="176"/>
      <c r="AM77" s="178"/>
      <c r="AN77" s="124"/>
      <c r="AO77" s="124"/>
      <c r="AP77" s="124"/>
      <c r="AQ77" s="182" t="str">
        <f>'6 Subcontractual'!D69&amp;", "&amp;'6 Subcontractual'!E69&amp;", "&amp;'6 Subcontractual'!F69&amp;"; "</f>
        <v xml:space="preserve">, , ; </v>
      </c>
      <c r="AR77" s="181" t="str">
        <f t="shared" si="4"/>
        <v/>
      </c>
      <c r="AS77" s="183" t="str">
        <f>IF(AR77=1,"Row "&amp;'6 Subcontractual'!A69&amp;"; ","")</f>
        <v/>
      </c>
      <c r="AT77" s="176"/>
      <c r="AU77" s="150"/>
      <c r="AV77" s="179" t="str">
        <f>IF(AND($I$2=1,'6 Subcontractual'!H69&gt;'6 Subcontractual'!G69),"Row "&amp;'6 Subcontractual'!A69&amp;"; ","")</f>
        <v/>
      </c>
      <c r="AW77" s="151"/>
      <c r="AX77" s="150"/>
      <c r="AY77" s="169">
        <f>IF(AND($J$2=1,'6 Subcontractual'!B69="",'6 Subcontractual'!D69="",'6 Subcontractual'!E69="",'6 Subcontractual'!F69="",OR('6 Subcontractual'!G69="",'6 Subcontractual'!G69=0),OR('6 Subcontractual'!H69="",'6 Subcontractual'!H69=0)),0,1)</f>
        <v>0</v>
      </c>
      <c r="AZ77" s="124">
        <f>IF(AND(AY77=0,SUM(AY78:$AY$141)&gt;0),1,0)</f>
        <v>0</v>
      </c>
      <c r="BA77" s="170" t="str">
        <f>IF(AZ77=1,"Row "&amp;'6 Subcontractual'!A69&amp;"; ","")</f>
        <v/>
      </c>
      <c r="BB77" s="151"/>
      <c r="BC77" s="150"/>
      <c r="BD77" s="179" t="str">
        <f>IF(AND($K$2=1,'6 Subcontractual'!E69='6 Checks'!$BE$6,'6 Subcontractual'!F69='6 Checks'!$BO$2,OR('6 Subcontractual'!G69&gt;0,'6 Subcontractual'!H69&gt;0)),"Row "&amp;'6 Subcontractual'!A69&amp;"; ","")</f>
        <v/>
      </c>
      <c r="BE77" s="151"/>
      <c r="BF77" s="150"/>
      <c r="BG77" s="179" t="str">
        <f>IF(AND($L$2=1,OR('6 Subcontractual'!B69=$BA$2,'6 Subcontractual'!B69=$BA$3,'6 Subcontractual'!B69=$BA$4),'6 Subcontractual'!J69=""),"Row "&amp;'6 Subcontractual'!A69&amp;"; ","")</f>
        <v/>
      </c>
      <c r="BH77" s="124"/>
      <c r="BI77" s="150"/>
      <c r="BJ77" s="179" t="str">
        <f>IF(AND($M$2=1,'6 Subcontractual'!B69&lt;&gt;"",'6 Subcontractual'!B69&lt;&gt;$BA$2,'6 Subcontractual'!B69&lt;&gt;$BA$3,'6 Subcontractual'!B69&lt;&gt;$BA$4,'6 Subcontractual'!J69&lt;&gt;""),"Row "&amp;'6 Subcontractual'!A69&amp;"; ","")</f>
        <v/>
      </c>
      <c r="BK77" s="151"/>
      <c r="BL77" s="124"/>
      <c r="BM77" s="179" t="str">
        <f>IF('6 Subcontractual'!B69&lt;&gt;"",IF(ISNA(VLOOKUP('6 Subcontractual'!B69,BQ:BR,2,FALSE))=FALSE,VLOOKUP('6 Subcontractual'!B69,BQ:BR,2,FALSE),"O"),"")</f>
        <v/>
      </c>
      <c r="BN77" s="124"/>
      <c r="BO77" s="124"/>
      <c r="BP77" s="124"/>
      <c r="BQ77" s="135">
        <v>10003945</v>
      </c>
      <c r="BR77" s="121" t="s">
        <v>181</v>
      </c>
      <c r="BS77" s="152"/>
      <c r="BT77" s="153"/>
    </row>
    <row r="78" spans="1:72" x14ac:dyDescent="0.2">
      <c r="A78" s="191"/>
      <c r="D78" s="146"/>
      <c r="E78" s="179" t="str">
        <f>IF(AND($D$7=1,OR('6 Subcontractual'!B70=$BA$2,'6 Subcontractual'!B70=$BA$3,'6 Subcontractual'!B70=$BA$4),'6 Subcontractual'!J70&lt;&gt;""),"Row "&amp;'6 Subcontractual'!A70&amp;"; ","")</f>
        <v/>
      </c>
      <c r="F78" s="148"/>
      <c r="G78" s="124">
        <v>57</v>
      </c>
      <c r="H78" s="149"/>
      <c r="I78" s="169" t="str">
        <f>IF(AND($B$2=1,'6 Subcontractual'!C70=$BD$9),"Row "&amp;'6 Subcontractual'!A70&amp;"; ","")</f>
        <v/>
      </c>
      <c r="J78" s="179" t="str">
        <f>IF(AND($B$2=1,'6 Subcontractual'!B70="",OR('6 Subcontractual'!D70&lt;&gt;"",'6 Subcontractual'!E70&lt;&gt;"",'6 Subcontractual'!F70&lt;&gt;"",'6 Subcontractual'!G70&lt;&gt;0,'6 Subcontractual'!H70&lt;&gt;0,'6 Subcontractual'!J70&lt;&gt;"")),"Row "&amp;'6 Subcontractual'!A70&amp;"; ","")</f>
        <v/>
      </c>
      <c r="K78" s="124"/>
      <c r="L78" s="150"/>
      <c r="M78" s="169" t="str">
        <f>IF(AND($C$2=1,'6 Subcontractual'!B70&lt;&gt;"",'6 Subcontractual'!D70&lt;&gt;$BD$2,'6 Subcontractual'!D70&lt;&gt;$BD$3), "Row "&amp;'6 Subcontractual'!A70&amp;", Mode; ","")</f>
        <v/>
      </c>
      <c r="N78" s="124" t="str">
        <f>IF(AND($C$2=1,'6 Subcontractual'!B70&lt;&gt;"",'6 Subcontractual'!E70&lt;&gt;$BE$2,'6 Subcontractual'!E70&lt;&gt;$BE$3,'6 Subcontractual'!E70&lt;&gt;$BE$4,'6 Subcontractual'!E70&lt;&gt;$BE$5,'6 Subcontractual'!E70&lt;&gt;$BE$6), "Row "&amp;'6 Subcontractual'!A70&amp;", Level; ","")</f>
        <v/>
      </c>
      <c r="O78" s="170" t="str">
        <f>IF(AND($C$2=1,'6 Subcontractual'!B70&lt;&gt;"",'6 Subcontractual'!F70&lt;&gt;$BO$2,'6 Subcontractual'!F70&lt;&gt;$BO$3,'6 Subcontractual'!F70&lt;&gt;$BO$4), "Row "&amp;'6 Subcontractual'!A70&amp;", Fundability status; ","")</f>
        <v/>
      </c>
      <c r="P78" s="151"/>
      <c r="Q78" s="150"/>
      <c r="R78" s="179" t="str">
        <f>IF(AND($D$2=1,'6 Subcontractual'!B70&lt;&gt;"",'6 Subcontractual'!G70=0), "Row "&amp;'6 Subcontractual'!A70&amp;"; ","")</f>
        <v/>
      </c>
      <c r="S78" s="151"/>
      <c r="T78" s="150"/>
      <c r="U78" s="169" t="str">
        <f>IF(AND($E$2=1,TRUNC('6 Subcontractual'!G70)&lt;&gt;'6 Subcontractual'!G70),"Row "&amp;'6 Subcontractual'!A70&amp;", "&amp;'6 Subcontractual'!$G$8&amp;"; ","")</f>
        <v/>
      </c>
      <c r="V78" s="170" t="str">
        <f>IF(AND($E$2=1,TRUNC('6 Subcontractual'!H70)&lt;&gt;'6 Subcontractual'!H70),"Row "&amp;'6 Subcontractual'!A70&amp;", "&amp;'6 Subcontractual'!$H$8&amp;"; ","")</f>
        <v/>
      </c>
      <c r="W78" s="151"/>
      <c r="X78" s="150"/>
      <c r="Y78" s="179" t="str">
        <f>IF(AND($F$2=1,'6 Subcontractual'!G70&lt;0),"Row "&amp;'6 Subcontractual'!A70&amp;", "&amp;'6 Subcontractual'!$G$8&amp;"; ","")</f>
        <v/>
      </c>
      <c r="Z78" s="170" t="str">
        <f>IF(AND($F$2=1,'6 Subcontractual'!H70&lt;0),"Row "&amp;'6 Subcontractual'!A70&amp;", "&amp;'6 Subcontractual'!$H$8&amp;"; ","")</f>
        <v/>
      </c>
      <c r="AA78" s="151"/>
      <c r="AB78" s="150"/>
      <c r="AC78" s="124"/>
      <c r="AD78" s="124"/>
      <c r="AE78" s="124"/>
      <c r="AF78" s="124"/>
      <c r="AG78" s="124"/>
      <c r="AH78" s="124"/>
      <c r="AI78" s="182" t="str">
        <f>'6 Subcontractual'!D70&amp;", "&amp;'6 Subcontractual'!E70&amp;", "&amp;'6 Subcontractual'!F70&amp;"; "</f>
        <v xml:space="preserve">, , ; </v>
      </c>
      <c r="AJ78" s="181" t="str">
        <f t="shared" si="2"/>
        <v/>
      </c>
      <c r="AK78" s="183" t="str">
        <f>IF(AJ78=1,"Row "&amp;'6 Subcontractual'!A70&amp;"; ","")</f>
        <v/>
      </c>
      <c r="AL78" s="176"/>
      <c r="AM78" s="178"/>
      <c r="AN78" s="124"/>
      <c r="AO78" s="124"/>
      <c r="AP78" s="124"/>
      <c r="AQ78" s="182" t="str">
        <f>'6 Subcontractual'!D70&amp;", "&amp;'6 Subcontractual'!E70&amp;", "&amp;'6 Subcontractual'!F70&amp;"; "</f>
        <v xml:space="preserve">, , ; </v>
      </c>
      <c r="AR78" s="181" t="str">
        <f t="shared" si="4"/>
        <v/>
      </c>
      <c r="AS78" s="183" t="str">
        <f>IF(AR78=1,"Row "&amp;'6 Subcontractual'!A70&amp;"; ","")</f>
        <v/>
      </c>
      <c r="AT78" s="176"/>
      <c r="AU78" s="150"/>
      <c r="AV78" s="179" t="str">
        <f>IF(AND($I$2=1,'6 Subcontractual'!H70&gt;'6 Subcontractual'!G70),"Row "&amp;'6 Subcontractual'!A70&amp;"; ","")</f>
        <v/>
      </c>
      <c r="AW78" s="151"/>
      <c r="AX78" s="150"/>
      <c r="AY78" s="169">
        <f>IF(AND($J$2=1,'6 Subcontractual'!B70="",'6 Subcontractual'!D70="",'6 Subcontractual'!E70="",'6 Subcontractual'!F70="",OR('6 Subcontractual'!G70="",'6 Subcontractual'!G70=0),OR('6 Subcontractual'!H70="",'6 Subcontractual'!H70=0)),0,1)</f>
        <v>0</v>
      </c>
      <c r="AZ78" s="124">
        <f>IF(AND(AY78=0,SUM(AY79:$AY$141)&gt;0),1,0)</f>
        <v>0</v>
      </c>
      <c r="BA78" s="170" t="str">
        <f>IF(AZ78=1,"Row "&amp;'6 Subcontractual'!A70&amp;"; ","")</f>
        <v/>
      </c>
      <c r="BB78" s="151"/>
      <c r="BC78" s="150"/>
      <c r="BD78" s="179" t="str">
        <f>IF(AND($K$2=1,'6 Subcontractual'!E70='6 Checks'!$BE$6,'6 Subcontractual'!F70='6 Checks'!$BO$2,OR('6 Subcontractual'!G70&gt;0,'6 Subcontractual'!H70&gt;0)),"Row "&amp;'6 Subcontractual'!A70&amp;"; ","")</f>
        <v/>
      </c>
      <c r="BE78" s="151"/>
      <c r="BF78" s="150"/>
      <c r="BG78" s="179" t="str">
        <f>IF(AND($L$2=1,OR('6 Subcontractual'!B70=$BA$2,'6 Subcontractual'!B70=$BA$3,'6 Subcontractual'!B70=$BA$4),'6 Subcontractual'!J70=""),"Row "&amp;'6 Subcontractual'!A70&amp;"; ","")</f>
        <v/>
      </c>
      <c r="BH78" s="124"/>
      <c r="BI78" s="150"/>
      <c r="BJ78" s="179" t="str">
        <f>IF(AND($M$2=1,'6 Subcontractual'!B70&lt;&gt;"",'6 Subcontractual'!B70&lt;&gt;$BA$2,'6 Subcontractual'!B70&lt;&gt;$BA$3,'6 Subcontractual'!B70&lt;&gt;$BA$4,'6 Subcontractual'!J70&lt;&gt;""),"Row "&amp;'6 Subcontractual'!A70&amp;"; ","")</f>
        <v/>
      </c>
      <c r="BK78" s="151"/>
      <c r="BL78" s="124"/>
      <c r="BM78" s="179" t="str">
        <f>IF('6 Subcontractual'!B70&lt;&gt;"",IF(ISNA(VLOOKUP('6 Subcontractual'!B70,BQ:BR,2,FALSE))=FALSE,VLOOKUP('6 Subcontractual'!B70,BQ:BR,2,FALSE),"O"),"")</f>
        <v/>
      </c>
      <c r="BN78" s="124"/>
      <c r="BO78" s="124"/>
      <c r="BP78" s="124"/>
      <c r="BQ78" s="135">
        <v>10003957</v>
      </c>
      <c r="BR78" s="121" t="s">
        <v>181</v>
      </c>
      <c r="BS78" s="152"/>
      <c r="BT78" s="153"/>
    </row>
    <row r="79" spans="1:72" x14ac:dyDescent="0.2">
      <c r="A79" s="191"/>
      <c r="D79" s="146"/>
      <c r="E79" s="179" t="str">
        <f>IF(AND($D$7=1,OR('6 Subcontractual'!B71=$BA$2,'6 Subcontractual'!B71=$BA$3,'6 Subcontractual'!B71=$BA$4),'6 Subcontractual'!J71&lt;&gt;""),"Row "&amp;'6 Subcontractual'!A71&amp;"; ","")</f>
        <v/>
      </c>
      <c r="F79" s="148"/>
      <c r="G79" s="124">
        <v>58</v>
      </c>
      <c r="H79" s="149"/>
      <c r="I79" s="169" t="str">
        <f>IF(AND($B$2=1,'6 Subcontractual'!C71=$BD$9),"Row "&amp;'6 Subcontractual'!A71&amp;"; ","")</f>
        <v/>
      </c>
      <c r="J79" s="179" t="str">
        <f>IF(AND($B$2=1,'6 Subcontractual'!B71="",OR('6 Subcontractual'!D71&lt;&gt;"",'6 Subcontractual'!E71&lt;&gt;"",'6 Subcontractual'!F71&lt;&gt;"",'6 Subcontractual'!G71&lt;&gt;0,'6 Subcontractual'!H71&lt;&gt;0,'6 Subcontractual'!J71&lt;&gt;"")),"Row "&amp;'6 Subcontractual'!A71&amp;"; ","")</f>
        <v/>
      </c>
      <c r="K79" s="124"/>
      <c r="L79" s="150"/>
      <c r="M79" s="169" t="str">
        <f>IF(AND($C$2=1,'6 Subcontractual'!B71&lt;&gt;"",'6 Subcontractual'!D71&lt;&gt;$BD$2,'6 Subcontractual'!D71&lt;&gt;$BD$3), "Row "&amp;'6 Subcontractual'!A71&amp;", Mode; ","")</f>
        <v/>
      </c>
      <c r="N79" s="124" t="str">
        <f>IF(AND($C$2=1,'6 Subcontractual'!B71&lt;&gt;"",'6 Subcontractual'!E71&lt;&gt;$BE$2,'6 Subcontractual'!E71&lt;&gt;$BE$3,'6 Subcontractual'!E71&lt;&gt;$BE$4,'6 Subcontractual'!E71&lt;&gt;$BE$5,'6 Subcontractual'!E71&lt;&gt;$BE$6), "Row "&amp;'6 Subcontractual'!A71&amp;", Level; ","")</f>
        <v/>
      </c>
      <c r="O79" s="170" t="str">
        <f>IF(AND($C$2=1,'6 Subcontractual'!B71&lt;&gt;"",'6 Subcontractual'!F71&lt;&gt;$BO$2,'6 Subcontractual'!F71&lt;&gt;$BO$3,'6 Subcontractual'!F71&lt;&gt;$BO$4), "Row "&amp;'6 Subcontractual'!A71&amp;", Fundability status; ","")</f>
        <v/>
      </c>
      <c r="P79" s="151"/>
      <c r="Q79" s="150"/>
      <c r="R79" s="179" t="str">
        <f>IF(AND($D$2=1,'6 Subcontractual'!B71&lt;&gt;"",'6 Subcontractual'!G71=0), "Row "&amp;'6 Subcontractual'!A71&amp;"; ","")</f>
        <v/>
      </c>
      <c r="S79" s="151"/>
      <c r="T79" s="150"/>
      <c r="U79" s="169" t="str">
        <f>IF(AND($E$2=1,TRUNC('6 Subcontractual'!G71)&lt;&gt;'6 Subcontractual'!G71),"Row "&amp;'6 Subcontractual'!A71&amp;", "&amp;'6 Subcontractual'!$G$8&amp;"; ","")</f>
        <v/>
      </c>
      <c r="V79" s="170" t="str">
        <f>IF(AND($E$2=1,TRUNC('6 Subcontractual'!H71)&lt;&gt;'6 Subcontractual'!H71),"Row "&amp;'6 Subcontractual'!A71&amp;", "&amp;'6 Subcontractual'!$H$8&amp;"; ","")</f>
        <v/>
      </c>
      <c r="W79" s="151"/>
      <c r="X79" s="150"/>
      <c r="Y79" s="179" t="str">
        <f>IF(AND($F$2=1,'6 Subcontractual'!G71&lt;0),"Row "&amp;'6 Subcontractual'!A71&amp;", "&amp;'6 Subcontractual'!$G$8&amp;"; ","")</f>
        <v/>
      </c>
      <c r="Z79" s="170" t="str">
        <f>IF(AND($F$2=1,'6 Subcontractual'!H71&lt;0),"Row "&amp;'6 Subcontractual'!A71&amp;", "&amp;'6 Subcontractual'!$H$8&amp;"; ","")</f>
        <v/>
      </c>
      <c r="AA79" s="151"/>
      <c r="AB79" s="150"/>
      <c r="AC79" s="124"/>
      <c r="AD79" s="124"/>
      <c r="AE79" s="124"/>
      <c r="AF79" s="124"/>
      <c r="AG79" s="124"/>
      <c r="AH79" s="124"/>
      <c r="AI79" s="182" t="str">
        <f>'6 Subcontractual'!D71&amp;", "&amp;'6 Subcontractual'!E71&amp;", "&amp;'6 Subcontractual'!F71&amp;"; "</f>
        <v xml:space="preserve">, , ; </v>
      </c>
      <c r="AJ79" s="181" t="str">
        <f t="shared" si="2"/>
        <v/>
      </c>
      <c r="AK79" s="183" t="str">
        <f>IF(AJ79=1,"Row "&amp;'6 Subcontractual'!A71&amp;"; ","")</f>
        <v/>
      </c>
      <c r="AL79" s="176"/>
      <c r="AM79" s="178"/>
      <c r="AN79" s="124"/>
      <c r="AO79" s="124"/>
      <c r="AP79" s="124"/>
      <c r="AQ79" s="182" t="str">
        <f>'6 Subcontractual'!D71&amp;", "&amp;'6 Subcontractual'!E71&amp;", "&amp;'6 Subcontractual'!F71&amp;"; "</f>
        <v xml:space="preserve">, , ; </v>
      </c>
      <c r="AR79" s="181" t="str">
        <f t="shared" si="4"/>
        <v/>
      </c>
      <c r="AS79" s="183" t="str">
        <f>IF(AR79=1,"Row "&amp;'6 Subcontractual'!A71&amp;"; ","")</f>
        <v/>
      </c>
      <c r="AT79" s="176"/>
      <c r="AU79" s="150"/>
      <c r="AV79" s="179" t="str">
        <f>IF(AND($I$2=1,'6 Subcontractual'!H71&gt;'6 Subcontractual'!G71),"Row "&amp;'6 Subcontractual'!A71&amp;"; ","")</f>
        <v/>
      </c>
      <c r="AW79" s="151"/>
      <c r="AX79" s="150"/>
      <c r="AY79" s="169">
        <f>IF(AND($J$2=1,'6 Subcontractual'!B71="",'6 Subcontractual'!D71="",'6 Subcontractual'!E71="",'6 Subcontractual'!F71="",OR('6 Subcontractual'!G71="",'6 Subcontractual'!G71=0),OR('6 Subcontractual'!H71="",'6 Subcontractual'!H71=0)),0,1)</f>
        <v>0</v>
      </c>
      <c r="AZ79" s="124">
        <f>IF(AND(AY79=0,SUM(AY80:$AY$141)&gt;0),1,0)</f>
        <v>0</v>
      </c>
      <c r="BA79" s="170" t="str">
        <f>IF(AZ79=1,"Row "&amp;'6 Subcontractual'!A71&amp;"; ","")</f>
        <v/>
      </c>
      <c r="BB79" s="151"/>
      <c r="BC79" s="150"/>
      <c r="BD79" s="179" t="str">
        <f>IF(AND($K$2=1,'6 Subcontractual'!E71='6 Checks'!$BE$6,'6 Subcontractual'!F71='6 Checks'!$BO$2,OR('6 Subcontractual'!G71&gt;0,'6 Subcontractual'!H71&gt;0)),"Row "&amp;'6 Subcontractual'!A71&amp;"; ","")</f>
        <v/>
      </c>
      <c r="BE79" s="151"/>
      <c r="BF79" s="150"/>
      <c r="BG79" s="179" t="str">
        <f>IF(AND($L$2=1,OR('6 Subcontractual'!B71=$BA$2,'6 Subcontractual'!B71=$BA$3,'6 Subcontractual'!B71=$BA$4),'6 Subcontractual'!J71=""),"Row "&amp;'6 Subcontractual'!A71&amp;"; ","")</f>
        <v/>
      </c>
      <c r="BH79" s="124"/>
      <c r="BI79" s="150"/>
      <c r="BJ79" s="179" t="str">
        <f>IF(AND($M$2=1,'6 Subcontractual'!B71&lt;&gt;"",'6 Subcontractual'!B71&lt;&gt;$BA$2,'6 Subcontractual'!B71&lt;&gt;$BA$3,'6 Subcontractual'!B71&lt;&gt;$BA$4,'6 Subcontractual'!J71&lt;&gt;""),"Row "&amp;'6 Subcontractual'!A71&amp;"; ","")</f>
        <v/>
      </c>
      <c r="BK79" s="151"/>
      <c r="BL79" s="124"/>
      <c r="BM79" s="179" t="str">
        <f>IF('6 Subcontractual'!B71&lt;&gt;"",IF(ISNA(VLOOKUP('6 Subcontractual'!B71,BQ:BR,2,FALSE))=FALSE,VLOOKUP('6 Subcontractual'!B71,BQ:BR,2,FALSE),"O"),"")</f>
        <v/>
      </c>
      <c r="BN79" s="124"/>
      <c r="BO79" s="124"/>
      <c r="BP79" s="124"/>
      <c r="BQ79" s="135">
        <v>10003958</v>
      </c>
      <c r="BR79" s="121" t="s">
        <v>181</v>
      </c>
      <c r="BS79" s="152"/>
      <c r="BT79" s="153"/>
    </row>
    <row r="80" spans="1:72" x14ac:dyDescent="0.2">
      <c r="A80" s="191"/>
      <c r="D80" s="146"/>
      <c r="E80" s="179" t="str">
        <f>IF(AND($D$7=1,OR('6 Subcontractual'!B72=$BA$2,'6 Subcontractual'!B72=$BA$3,'6 Subcontractual'!B72=$BA$4),'6 Subcontractual'!J72&lt;&gt;""),"Row "&amp;'6 Subcontractual'!A72&amp;"; ","")</f>
        <v/>
      </c>
      <c r="F80" s="148"/>
      <c r="G80" s="124">
        <v>59</v>
      </c>
      <c r="H80" s="149"/>
      <c r="I80" s="169" t="str">
        <f>IF(AND($B$2=1,'6 Subcontractual'!C72=$BD$9),"Row "&amp;'6 Subcontractual'!A72&amp;"; ","")</f>
        <v/>
      </c>
      <c r="J80" s="179" t="str">
        <f>IF(AND($B$2=1,'6 Subcontractual'!B72="",OR('6 Subcontractual'!D72&lt;&gt;"",'6 Subcontractual'!E72&lt;&gt;"",'6 Subcontractual'!F72&lt;&gt;"",'6 Subcontractual'!G72&lt;&gt;0,'6 Subcontractual'!H72&lt;&gt;0,'6 Subcontractual'!J72&lt;&gt;"")),"Row "&amp;'6 Subcontractual'!A72&amp;"; ","")</f>
        <v/>
      </c>
      <c r="K80" s="124"/>
      <c r="L80" s="150"/>
      <c r="M80" s="169" t="str">
        <f>IF(AND($C$2=1,'6 Subcontractual'!B72&lt;&gt;"",'6 Subcontractual'!D72&lt;&gt;$BD$2,'6 Subcontractual'!D72&lt;&gt;$BD$3), "Row "&amp;'6 Subcontractual'!A72&amp;", Mode; ","")</f>
        <v/>
      </c>
      <c r="N80" s="124" t="str">
        <f>IF(AND($C$2=1,'6 Subcontractual'!B72&lt;&gt;"",'6 Subcontractual'!E72&lt;&gt;$BE$2,'6 Subcontractual'!E72&lt;&gt;$BE$3,'6 Subcontractual'!E72&lt;&gt;$BE$4,'6 Subcontractual'!E72&lt;&gt;$BE$5,'6 Subcontractual'!E72&lt;&gt;$BE$6), "Row "&amp;'6 Subcontractual'!A72&amp;", Level; ","")</f>
        <v/>
      </c>
      <c r="O80" s="170" t="str">
        <f>IF(AND($C$2=1,'6 Subcontractual'!B72&lt;&gt;"",'6 Subcontractual'!F72&lt;&gt;$BO$2,'6 Subcontractual'!F72&lt;&gt;$BO$3,'6 Subcontractual'!F72&lt;&gt;$BO$4), "Row "&amp;'6 Subcontractual'!A72&amp;", Fundability status; ","")</f>
        <v/>
      </c>
      <c r="P80" s="151"/>
      <c r="Q80" s="150"/>
      <c r="R80" s="179" t="str">
        <f>IF(AND($D$2=1,'6 Subcontractual'!B72&lt;&gt;"",'6 Subcontractual'!G72=0), "Row "&amp;'6 Subcontractual'!A72&amp;"; ","")</f>
        <v/>
      </c>
      <c r="S80" s="151"/>
      <c r="T80" s="150"/>
      <c r="U80" s="169" t="str">
        <f>IF(AND($E$2=1,TRUNC('6 Subcontractual'!G72)&lt;&gt;'6 Subcontractual'!G72),"Row "&amp;'6 Subcontractual'!A72&amp;", "&amp;'6 Subcontractual'!$G$8&amp;"; ","")</f>
        <v/>
      </c>
      <c r="V80" s="170" t="str">
        <f>IF(AND($E$2=1,TRUNC('6 Subcontractual'!H72)&lt;&gt;'6 Subcontractual'!H72),"Row "&amp;'6 Subcontractual'!A72&amp;", "&amp;'6 Subcontractual'!$H$8&amp;"; ","")</f>
        <v/>
      </c>
      <c r="W80" s="151"/>
      <c r="X80" s="150"/>
      <c r="Y80" s="179" t="str">
        <f>IF(AND($F$2=1,'6 Subcontractual'!G72&lt;0),"Row "&amp;'6 Subcontractual'!A72&amp;", "&amp;'6 Subcontractual'!$G$8&amp;"; ","")</f>
        <v/>
      </c>
      <c r="Z80" s="170" t="str">
        <f>IF(AND($F$2=1,'6 Subcontractual'!H72&lt;0),"Row "&amp;'6 Subcontractual'!A72&amp;", "&amp;'6 Subcontractual'!$H$8&amp;"; ","")</f>
        <v/>
      </c>
      <c r="AA80" s="151"/>
      <c r="AB80" s="150"/>
      <c r="AC80" s="124"/>
      <c r="AD80" s="124"/>
      <c r="AE80" s="124"/>
      <c r="AF80" s="124"/>
      <c r="AG80" s="124"/>
      <c r="AH80" s="124"/>
      <c r="AI80" s="182" t="str">
        <f>'6 Subcontractual'!D72&amp;", "&amp;'6 Subcontractual'!E72&amp;", "&amp;'6 Subcontractual'!F72&amp;"; "</f>
        <v xml:space="preserve">, , ; </v>
      </c>
      <c r="AJ80" s="181" t="str">
        <f t="shared" si="2"/>
        <v/>
      </c>
      <c r="AK80" s="183" t="str">
        <f>IF(AJ80=1,"Row "&amp;'6 Subcontractual'!A72&amp;"; ","")</f>
        <v/>
      </c>
      <c r="AL80" s="176"/>
      <c r="AM80" s="178"/>
      <c r="AN80" s="124"/>
      <c r="AO80" s="124"/>
      <c r="AP80" s="124"/>
      <c r="AQ80" s="182" t="str">
        <f>'6 Subcontractual'!D72&amp;", "&amp;'6 Subcontractual'!E72&amp;", "&amp;'6 Subcontractual'!F72&amp;"; "</f>
        <v xml:space="preserve">, , ; </v>
      </c>
      <c r="AR80" s="181" t="str">
        <f t="shared" si="4"/>
        <v/>
      </c>
      <c r="AS80" s="183" t="str">
        <f>IF(AR80=1,"Row "&amp;'6 Subcontractual'!A72&amp;"; ","")</f>
        <v/>
      </c>
      <c r="AT80" s="176"/>
      <c r="AU80" s="150"/>
      <c r="AV80" s="179" t="str">
        <f>IF(AND($I$2=1,'6 Subcontractual'!H72&gt;'6 Subcontractual'!G72),"Row "&amp;'6 Subcontractual'!A72&amp;"; ","")</f>
        <v/>
      </c>
      <c r="AW80" s="151"/>
      <c r="AX80" s="150"/>
      <c r="AY80" s="169">
        <f>IF(AND($J$2=1,'6 Subcontractual'!B72="",'6 Subcontractual'!D72="",'6 Subcontractual'!E72="",'6 Subcontractual'!F72="",OR('6 Subcontractual'!G72="",'6 Subcontractual'!G72=0),OR('6 Subcontractual'!H72="",'6 Subcontractual'!H72=0)),0,1)</f>
        <v>0</v>
      </c>
      <c r="AZ80" s="124">
        <f>IF(AND(AY80=0,SUM(AY81:$AY$141)&gt;0),1,0)</f>
        <v>0</v>
      </c>
      <c r="BA80" s="170" t="str">
        <f>IF(AZ80=1,"Row "&amp;'6 Subcontractual'!A72&amp;"; ","")</f>
        <v/>
      </c>
      <c r="BB80" s="151"/>
      <c r="BC80" s="150"/>
      <c r="BD80" s="179" t="str">
        <f>IF(AND($K$2=1,'6 Subcontractual'!E72='6 Checks'!$BE$6,'6 Subcontractual'!F72='6 Checks'!$BO$2,OR('6 Subcontractual'!G72&gt;0,'6 Subcontractual'!H72&gt;0)),"Row "&amp;'6 Subcontractual'!A72&amp;"; ","")</f>
        <v/>
      </c>
      <c r="BE80" s="151"/>
      <c r="BF80" s="150"/>
      <c r="BG80" s="179" t="str">
        <f>IF(AND($L$2=1,OR('6 Subcontractual'!B72=$BA$2,'6 Subcontractual'!B72=$BA$3,'6 Subcontractual'!B72=$BA$4),'6 Subcontractual'!J72=""),"Row "&amp;'6 Subcontractual'!A72&amp;"; ","")</f>
        <v/>
      </c>
      <c r="BH80" s="124"/>
      <c r="BI80" s="150"/>
      <c r="BJ80" s="179" t="str">
        <f>IF(AND($M$2=1,'6 Subcontractual'!B72&lt;&gt;"",'6 Subcontractual'!B72&lt;&gt;$BA$2,'6 Subcontractual'!B72&lt;&gt;$BA$3,'6 Subcontractual'!B72&lt;&gt;$BA$4,'6 Subcontractual'!J72&lt;&gt;""),"Row "&amp;'6 Subcontractual'!A72&amp;"; ","")</f>
        <v/>
      </c>
      <c r="BK80" s="151"/>
      <c r="BL80" s="124"/>
      <c r="BM80" s="179" t="str">
        <f>IF('6 Subcontractual'!B72&lt;&gt;"",IF(ISNA(VLOOKUP('6 Subcontractual'!B72,BQ:BR,2,FALSE))=FALSE,VLOOKUP('6 Subcontractual'!B72,BQ:BR,2,FALSE),"O"),"")</f>
        <v/>
      </c>
      <c r="BN80" s="124"/>
      <c r="BO80" s="124"/>
      <c r="BP80" s="124"/>
      <c r="BQ80" s="135">
        <v>10007784</v>
      </c>
      <c r="BR80" s="121" t="s">
        <v>181</v>
      </c>
      <c r="BS80" s="152"/>
      <c r="BT80" s="153"/>
    </row>
    <row r="81" spans="1:72" x14ac:dyDescent="0.2">
      <c r="A81" s="191"/>
      <c r="D81" s="146"/>
      <c r="E81" s="179" t="str">
        <f>IF(AND($D$7=1,OR('6 Subcontractual'!B73=$BA$2,'6 Subcontractual'!B73=$BA$3,'6 Subcontractual'!B73=$BA$4),'6 Subcontractual'!J73&lt;&gt;""),"Row "&amp;'6 Subcontractual'!A73&amp;"; ","")</f>
        <v/>
      </c>
      <c r="F81" s="148"/>
      <c r="G81" s="124">
        <v>60</v>
      </c>
      <c r="H81" s="149"/>
      <c r="I81" s="169" t="str">
        <f>IF(AND($B$2=1,'6 Subcontractual'!C73=$BD$9),"Row "&amp;'6 Subcontractual'!A73&amp;"; ","")</f>
        <v/>
      </c>
      <c r="J81" s="179" t="str">
        <f>IF(AND($B$2=1,'6 Subcontractual'!B73="",OR('6 Subcontractual'!D73&lt;&gt;"",'6 Subcontractual'!E73&lt;&gt;"",'6 Subcontractual'!F73&lt;&gt;"",'6 Subcontractual'!G73&lt;&gt;0,'6 Subcontractual'!H73&lt;&gt;0,'6 Subcontractual'!J73&lt;&gt;"")),"Row "&amp;'6 Subcontractual'!A73&amp;"; ","")</f>
        <v/>
      </c>
      <c r="K81" s="124"/>
      <c r="L81" s="150"/>
      <c r="M81" s="169" t="str">
        <f>IF(AND($C$2=1,'6 Subcontractual'!B73&lt;&gt;"",'6 Subcontractual'!D73&lt;&gt;$BD$2,'6 Subcontractual'!D73&lt;&gt;$BD$3), "Row "&amp;'6 Subcontractual'!A73&amp;", Mode; ","")</f>
        <v/>
      </c>
      <c r="N81" s="124" t="str">
        <f>IF(AND($C$2=1,'6 Subcontractual'!B73&lt;&gt;"",'6 Subcontractual'!E73&lt;&gt;$BE$2,'6 Subcontractual'!E73&lt;&gt;$BE$3,'6 Subcontractual'!E73&lt;&gt;$BE$4,'6 Subcontractual'!E73&lt;&gt;$BE$5,'6 Subcontractual'!E73&lt;&gt;$BE$6), "Row "&amp;'6 Subcontractual'!A73&amp;", Level; ","")</f>
        <v/>
      </c>
      <c r="O81" s="170" t="str">
        <f>IF(AND($C$2=1,'6 Subcontractual'!B73&lt;&gt;"",'6 Subcontractual'!F73&lt;&gt;$BO$2,'6 Subcontractual'!F73&lt;&gt;$BO$3,'6 Subcontractual'!F73&lt;&gt;$BO$4), "Row "&amp;'6 Subcontractual'!A73&amp;", Fundability status; ","")</f>
        <v/>
      </c>
      <c r="P81" s="151"/>
      <c r="Q81" s="150"/>
      <c r="R81" s="179" t="str">
        <f>IF(AND($D$2=1,'6 Subcontractual'!B73&lt;&gt;"",'6 Subcontractual'!G73=0), "Row "&amp;'6 Subcontractual'!A73&amp;"; ","")</f>
        <v/>
      </c>
      <c r="S81" s="151"/>
      <c r="T81" s="150"/>
      <c r="U81" s="169" t="str">
        <f>IF(AND($E$2=1,TRUNC('6 Subcontractual'!G73)&lt;&gt;'6 Subcontractual'!G73),"Row "&amp;'6 Subcontractual'!A73&amp;", "&amp;'6 Subcontractual'!$G$8&amp;"; ","")</f>
        <v/>
      </c>
      <c r="V81" s="170" t="str">
        <f>IF(AND($E$2=1,TRUNC('6 Subcontractual'!H73)&lt;&gt;'6 Subcontractual'!H73),"Row "&amp;'6 Subcontractual'!A73&amp;", "&amp;'6 Subcontractual'!$H$8&amp;"; ","")</f>
        <v/>
      </c>
      <c r="W81" s="151"/>
      <c r="X81" s="150"/>
      <c r="Y81" s="179" t="str">
        <f>IF(AND($F$2=1,'6 Subcontractual'!G73&lt;0),"Row "&amp;'6 Subcontractual'!A73&amp;", "&amp;'6 Subcontractual'!$G$8&amp;"; ","")</f>
        <v/>
      </c>
      <c r="Z81" s="170" t="str">
        <f>IF(AND($F$2=1,'6 Subcontractual'!H73&lt;0),"Row "&amp;'6 Subcontractual'!A73&amp;", "&amp;'6 Subcontractual'!$H$8&amp;"; ","")</f>
        <v/>
      </c>
      <c r="AA81" s="151"/>
      <c r="AB81" s="150"/>
      <c r="AC81" s="124"/>
      <c r="AD81" s="124"/>
      <c r="AE81" s="124"/>
      <c r="AF81" s="124"/>
      <c r="AG81" s="124"/>
      <c r="AH81" s="124"/>
      <c r="AI81" s="182" t="str">
        <f>'6 Subcontractual'!D73&amp;", "&amp;'6 Subcontractual'!E73&amp;", "&amp;'6 Subcontractual'!F73&amp;"; "</f>
        <v xml:space="preserve">, , ; </v>
      </c>
      <c r="AJ81" s="181" t="str">
        <f t="shared" si="2"/>
        <v/>
      </c>
      <c r="AK81" s="183" t="str">
        <f>IF(AJ81=1,"Row "&amp;'6 Subcontractual'!A73&amp;"; ","")</f>
        <v/>
      </c>
      <c r="AL81" s="176"/>
      <c r="AM81" s="178"/>
      <c r="AN81" s="124"/>
      <c r="AO81" s="124"/>
      <c r="AP81" s="124"/>
      <c r="AQ81" s="182" t="str">
        <f>'6 Subcontractual'!D73&amp;", "&amp;'6 Subcontractual'!E73&amp;", "&amp;'6 Subcontractual'!F73&amp;"; "</f>
        <v xml:space="preserve">, , ; </v>
      </c>
      <c r="AR81" s="181" t="str">
        <f t="shared" si="4"/>
        <v/>
      </c>
      <c r="AS81" s="183" t="str">
        <f>IF(AR81=1,"Row "&amp;'6 Subcontractual'!A73&amp;"; ","")</f>
        <v/>
      </c>
      <c r="AT81" s="176"/>
      <c r="AU81" s="150"/>
      <c r="AV81" s="179" t="str">
        <f>IF(AND($I$2=1,'6 Subcontractual'!H73&gt;'6 Subcontractual'!G73),"Row "&amp;'6 Subcontractual'!A73&amp;"; ","")</f>
        <v/>
      </c>
      <c r="AW81" s="151"/>
      <c r="AX81" s="150"/>
      <c r="AY81" s="169">
        <f>IF(AND($J$2=1,'6 Subcontractual'!B73="",'6 Subcontractual'!D73="",'6 Subcontractual'!E73="",'6 Subcontractual'!F73="",OR('6 Subcontractual'!G73="",'6 Subcontractual'!G73=0),OR('6 Subcontractual'!H73="",'6 Subcontractual'!H73=0)),0,1)</f>
        <v>0</v>
      </c>
      <c r="AZ81" s="124">
        <f>IF(AND(AY81=0,SUM(AY82:$AY$141)&gt;0),1,0)</f>
        <v>0</v>
      </c>
      <c r="BA81" s="170" t="str">
        <f>IF(AZ81=1,"Row "&amp;'6 Subcontractual'!A73&amp;"; ","")</f>
        <v/>
      </c>
      <c r="BB81" s="151"/>
      <c r="BC81" s="150"/>
      <c r="BD81" s="179" t="str">
        <f>IF(AND($K$2=1,'6 Subcontractual'!E73='6 Checks'!$BE$6,'6 Subcontractual'!F73='6 Checks'!$BO$2,OR('6 Subcontractual'!G73&gt;0,'6 Subcontractual'!H73&gt;0)),"Row "&amp;'6 Subcontractual'!A73&amp;"; ","")</f>
        <v/>
      </c>
      <c r="BE81" s="151"/>
      <c r="BF81" s="150"/>
      <c r="BG81" s="179" t="str">
        <f>IF(AND($L$2=1,OR('6 Subcontractual'!B73=$BA$2,'6 Subcontractual'!B73=$BA$3,'6 Subcontractual'!B73=$BA$4),'6 Subcontractual'!J73=""),"Row "&amp;'6 Subcontractual'!A73&amp;"; ","")</f>
        <v/>
      </c>
      <c r="BH81" s="124"/>
      <c r="BI81" s="150"/>
      <c r="BJ81" s="179" t="str">
        <f>IF(AND($M$2=1,'6 Subcontractual'!B73&lt;&gt;"",'6 Subcontractual'!B73&lt;&gt;$BA$2,'6 Subcontractual'!B73&lt;&gt;$BA$3,'6 Subcontractual'!B73&lt;&gt;$BA$4,'6 Subcontractual'!J73&lt;&gt;""),"Row "&amp;'6 Subcontractual'!A73&amp;"; ","")</f>
        <v/>
      </c>
      <c r="BK81" s="151"/>
      <c r="BL81" s="124"/>
      <c r="BM81" s="179" t="str">
        <f>IF('6 Subcontractual'!B73&lt;&gt;"",IF(ISNA(VLOOKUP('6 Subcontractual'!B73,BQ:BR,2,FALSE))=FALSE,VLOOKUP('6 Subcontractual'!B73,BQ:BR,2,FALSE),"O"),"")</f>
        <v/>
      </c>
      <c r="BN81" s="124"/>
      <c r="BO81" s="124"/>
      <c r="BP81" s="124"/>
      <c r="BQ81" s="135">
        <v>10007797</v>
      </c>
      <c r="BR81" s="121" t="s">
        <v>181</v>
      </c>
      <c r="BS81" s="152"/>
      <c r="BT81" s="153"/>
    </row>
    <row r="82" spans="1:72" x14ac:dyDescent="0.2">
      <c r="A82" s="191"/>
      <c r="D82" s="146"/>
      <c r="E82" s="179" t="str">
        <f>IF(AND($D$7=1,OR('6 Subcontractual'!B74=$BA$2,'6 Subcontractual'!B74=$BA$3,'6 Subcontractual'!B74=$BA$4),'6 Subcontractual'!J74&lt;&gt;""),"Row "&amp;'6 Subcontractual'!A74&amp;"; ","")</f>
        <v/>
      </c>
      <c r="F82" s="148"/>
      <c r="G82" s="124">
        <v>61</v>
      </c>
      <c r="H82" s="149"/>
      <c r="I82" s="169" t="str">
        <f>IF(AND($B$2=1,'6 Subcontractual'!C74=$BD$9),"Row "&amp;'6 Subcontractual'!A74&amp;"; ","")</f>
        <v/>
      </c>
      <c r="J82" s="179" t="str">
        <f>IF(AND($B$2=1,'6 Subcontractual'!B74="",OR('6 Subcontractual'!D74&lt;&gt;"",'6 Subcontractual'!E74&lt;&gt;"",'6 Subcontractual'!F74&lt;&gt;"",'6 Subcontractual'!G74&lt;&gt;0,'6 Subcontractual'!H74&lt;&gt;0,'6 Subcontractual'!J74&lt;&gt;"")),"Row "&amp;'6 Subcontractual'!A74&amp;"; ","")</f>
        <v/>
      </c>
      <c r="K82" s="124"/>
      <c r="L82" s="150"/>
      <c r="M82" s="169" t="str">
        <f>IF(AND($C$2=1,'6 Subcontractual'!B74&lt;&gt;"",'6 Subcontractual'!D74&lt;&gt;$BD$2,'6 Subcontractual'!D74&lt;&gt;$BD$3), "Row "&amp;'6 Subcontractual'!A74&amp;", Mode; ","")</f>
        <v/>
      </c>
      <c r="N82" s="124" t="str">
        <f>IF(AND($C$2=1,'6 Subcontractual'!B74&lt;&gt;"",'6 Subcontractual'!E74&lt;&gt;$BE$2,'6 Subcontractual'!E74&lt;&gt;$BE$3,'6 Subcontractual'!E74&lt;&gt;$BE$4,'6 Subcontractual'!E74&lt;&gt;$BE$5,'6 Subcontractual'!E74&lt;&gt;$BE$6), "Row "&amp;'6 Subcontractual'!A74&amp;", Level; ","")</f>
        <v/>
      </c>
      <c r="O82" s="170" t="str">
        <f>IF(AND($C$2=1,'6 Subcontractual'!B74&lt;&gt;"",'6 Subcontractual'!F74&lt;&gt;$BO$2,'6 Subcontractual'!F74&lt;&gt;$BO$3,'6 Subcontractual'!F74&lt;&gt;$BO$4), "Row "&amp;'6 Subcontractual'!A74&amp;", Fundability status; ","")</f>
        <v/>
      </c>
      <c r="P82" s="151"/>
      <c r="Q82" s="150"/>
      <c r="R82" s="179" t="str">
        <f>IF(AND($D$2=1,'6 Subcontractual'!B74&lt;&gt;"",'6 Subcontractual'!G74=0), "Row "&amp;'6 Subcontractual'!A74&amp;"; ","")</f>
        <v/>
      </c>
      <c r="S82" s="151"/>
      <c r="T82" s="150"/>
      <c r="U82" s="169" t="str">
        <f>IF(AND($E$2=1,TRUNC('6 Subcontractual'!G74)&lt;&gt;'6 Subcontractual'!G74),"Row "&amp;'6 Subcontractual'!A74&amp;", "&amp;'6 Subcontractual'!$G$8&amp;"; ","")</f>
        <v/>
      </c>
      <c r="V82" s="170" t="str">
        <f>IF(AND($E$2=1,TRUNC('6 Subcontractual'!H74)&lt;&gt;'6 Subcontractual'!H74),"Row "&amp;'6 Subcontractual'!A74&amp;", "&amp;'6 Subcontractual'!$H$8&amp;"; ","")</f>
        <v/>
      </c>
      <c r="W82" s="151"/>
      <c r="X82" s="150"/>
      <c r="Y82" s="179" t="str">
        <f>IF(AND($F$2=1,'6 Subcontractual'!G74&lt;0),"Row "&amp;'6 Subcontractual'!A74&amp;", "&amp;'6 Subcontractual'!$G$8&amp;"; ","")</f>
        <v/>
      </c>
      <c r="Z82" s="170" t="str">
        <f>IF(AND($F$2=1,'6 Subcontractual'!H74&lt;0),"Row "&amp;'6 Subcontractual'!A74&amp;", "&amp;'6 Subcontractual'!$H$8&amp;"; ","")</f>
        <v/>
      </c>
      <c r="AA82" s="151"/>
      <c r="AB82" s="150"/>
      <c r="AC82" s="124"/>
      <c r="AD82" s="124"/>
      <c r="AE82" s="124"/>
      <c r="AF82" s="124"/>
      <c r="AG82" s="124"/>
      <c r="AH82" s="124"/>
      <c r="AI82" s="182" t="str">
        <f>'6 Subcontractual'!D74&amp;", "&amp;'6 Subcontractual'!E74&amp;", "&amp;'6 Subcontractual'!F74&amp;"; "</f>
        <v xml:space="preserve">, , ; </v>
      </c>
      <c r="AJ82" s="181" t="str">
        <f t="shared" si="2"/>
        <v/>
      </c>
      <c r="AK82" s="183" t="str">
        <f>IF(AJ82=1,"Row "&amp;'6 Subcontractual'!A74&amp;"; ","")</f>
        <v/>
      </c>
      <c r="AL82" s="176"/>
      <c r="AM82" s="178"/>
      <c r="AN82" s="124"/>
      <c r="AO82" s="124"/>
      <c r="AP82" s="124"/>
      <c r="AQ82" s="182" t="str">
        <f>'6 Subcontractual'!D74&amp;", "&amp;'6 Subcontractual'!E74&amp;", "&amp;'6 Subcontractual'!F74&amp;"; "</f>
        <v xml:space="preserve">, , ; </v>
      </c>
      <c r="AR82" s="181" t="str">
        <f t="shared" si="4"/>
        <v/>
      </c>
      <c r="AS82" s="183" t="str">
        <f>IF(AR82=1,"Row "&amp;'6 Subcontractual'!A74&amp;"; ","")</f>
        <v/>
      </c>
      <c r="AT82" s="176"/>
      <c r="AU82" s="150"/>
      <c r="AV82" s="179" t="str">
        <f>IF(AND($I$2=1,'6 Subcontractual'!H74&gt;'6 Subcontractual'!G74),"Row "&amp;'6 Subcontractual'!A74&amp;"; ","")</f>
        <v/>
      </c>
      <c r="AW82" s="151"/>
      <c r="AX82" s="150"/>
      <c r="AY82" s="169">
        <f>IF(AND($J$2=1,'6 Subcontractual'!B74="",'6 Subcontractual'!D74="",'6 Subcontractual'!E74="",'6 Subcontractual'!F74="",OR('6 Subcontractual'!G74="",'6 Subcontractual'!G74=0),OR('6 Subcontractual'!H74="",'6 Subcontractual'!H74=0)),0,1)</f>
        <v>0</v>
      </c>
      <c r="AZ82" s="124">
        <f>IF(AND(AY82=0,SUM(AY83:$AY$141)&gt;0),1,0)</f>
        <v>0</v>
      </c>
      <c r="BA82" s="170" t="str">
        <f>IF(AZ82=1,"Row "&amp;'6 Subcontractual'!A74&amp;"; ","")</f>
        <v/>
      </c>
      <c r="BB82" s="151"/>
      <c r="BC82" s="150"/>
      <c r="BD82" s="179" t="str">
        <f>IF(AND($K$2=1,'6 Subcontractual'!E74='6 Checks'!$BE$6,'6 Subcontractual'!F74='6 Checks'!$BO$2,OR('6 Subcontractual'!G74&gt;0,'6 Subcontractual'!H74&gt;0)),"Row "&amp;'6 Subcontractual'!A74&amp;"; ","")</f>
        <v/>
      </c>
      <c r="BE82" s="151"/>
      <c r="BF82" s="150"/>
      <c r="BG82" s="179" t="str">
        <f>IF(AND($L$2=1,OR('6 Subcontractual'!B74=$BA$2,'6 Subcontractual'!B74=$BA$3,'6 Subcontractual'!B74=$BA$4),'6 Subcontractual'!J74=""),"Row "&amp;'6 Subcontractual'!A74&amp;"; ","")</f>
        <v/>
      </c>
      <c r="BH82" s="124"/>
      <c r="BI82" s="150"/>
      <c r="BJ82" s="179" t="str">
        <f>IF(AND($M$2=1,'6 Subcontractual'!B74&lt;&gt;"",'6 Subcontractual'!B74&lt;&gt;$BA$2,'6 Subcontractual'!B74&lt;&gt;$BA$3,'6 Subcontractual'!B74&lt;&gt;$BA$4,'6 Subcontractual'!J74&lt;&gt;""),"Row "&amp;'6 Subcontractual'!A74&amp;"; ","")</f>
        <v/>
      </c>
      <c r="BK82" s="151"/>
      <c r="BL82" s="124"/>
      <c r="BM82" s="179" t="str">
        <f>IF('6 Subcontractual'!B74&lt;&gt;"",IF(ISNA(VLOOKUP('6 Subcontractual'!B74,BQ:BR,2,FALSE))=FALSE,VLOOKUP('6 Subcontractual'!B74,BQ:BR,2,FALSE),"O"),"")</f>
        <v/>
      </c>
      <c r="BN82" s="124"/>
      <c r="BO82" s="124"/>
      <c r="BP82" s="124"/>
      <c r="BQ82" s="135">
        <v>10007769</v>
      </c>
      <c r="BR82" s="121" t="s">
        <v>181</v>
      </c>
      <c r="BS82" s="152"/>
      <c r="BT82" s="153"/>
    </row>
    <row r="83" spans="1:72" x14ac:dyDescent="0.2">
      <c r="A83" s="191"/>
      <c r="D83" s="146"/>
      <c r="E83" s="179" t="str">
        <f>IF(AND($D$7=1,OR('6 Subcontractual'!B75=$BA$2,'6 Subcontractual'!B75=$BA$3,'6 Subcontractual'!B75=$BA$4),'6 Subcontractual'!J75&lt;&gt;""),"Row "&amp;'6 Subcontractual'!A75&amp;"; ","")</f>
        <v/>
      </c>
      <c r="F83" s="148"/>
      <c r="G83" s="124">
        <v>62</v>
      </c>
      <c r="H83" s="149"/>
      <c r="I83" s="169" t="str">
        <f>IF(AND($B$2=1,'6 Subcontractual'!C75=$BD$9),"Row "&amp;'6 Subcontractual'!A75&amp;"; ","")</f>
        <v/>
      </c>
      <c r="J83" s="179" t="str">
        <f>IF(AND($B$2=1,'6 Subcontractual'!B75="",OR('6 Subcontractual'!D75&lt;&gt;"",'6 Subcontractual'!E75&lt;&gt;"",'6 Subcontractual'!F75&lt;&gt;"",'6 Subcontractual'!G75&lt;&gt;0,'6 Subcontractual'!H75&lt;&gt;0,'6 Subcontractual'!J75&lt;&gt;"")),"Row "&amp;'6 Subcontractual'!A75&amp;"; ","")</f>
        <v/>
      </c>
      <c r="K83" s="124"/>
      <c r="L83" s="150"/>
      <c r="M83" s="169" t="str">
        <f>IF(AND($C$2=1,'6 Subcontractual'!B75&lt;&gt;"",'6 Subcontractual'!D75&lt;&gt;$BD$2,'6 Subcontractual'!D75&lt;&gt;$BD$3), "Row "&amp;'6 Subcontractual'!A75&amp;", Mode; ","")</f>
        <v/>
      </c>
      <c r="N83" s="124" t="str">
        <f>IF(AND($C$2=1,'6 Subcontractual'!B75&lt;&gt;"",'6 Subcontractual'!E75&lt;&gt;$BE$2,'6 Subcontractual'!E75&lt;&gt;$BE$3,'6 Subcontractual'!E75&lt;&gt;$BE$4,'6 Subcontractual'!E75&lt;&gt;$BE$5,'6 Subcontractual'!E75&lt;&gt;$BE$6), "Row "&amp;'6 Subcontractual'!A75&amp;", Level; ","")</f>
        <v/>
      </c>
      <c r="O83" s="170" t="str">
        <f>IF(AND($C$2=1,'6 Subcontractual'!B75&lt;&gt;"",'6 Subcontractual'!F75&lt;&gt;$BO$2,'6 Subcontractual'!F75&lt;&gt;$BO$3,'6 Subcontractual'!F75&lt;&gt;$BO$4), "Row "&amp;'6 Subcontractual'!A75&amp;", Fundability status; ","")</f>
        <v/>
      </c>
      <c r="P83" s="151"/>
      <c r="Q83" s="150"/>
      <c r="R83" s="179" t="str">
        <f>IF(AND($D$2=1,'6 Subcontractual'!B75&lt;&gt;"",'6 Subcontractual'!G75=0), "Row "&amp;'6 Subcontractual'!A75&amp;"; ","")</f>
        <v/>
      </c>
      <c r="S83" s="151"/>
      <c r="T83" s="150"/>
      <c r="U83" s="169" t="str">
        <f>IF(AND($E$2=1,TRUNC('6 Subcontractual'!G75)&lt;&gt;'6 Subcontractual'!G75),"Row "&amp;'6 Subcontractual'!A75&amp;", "&amp;'6 Subcontractual'!$G$8&amp;"; ","")</f>
        <v/>
      </c>
      <c r="V83" s="170" t="str">
        <f>IF(AND($E$2=1,TRUNC('6 Subcontractual'!H75)&lt;&gt;'6 Subcontractual'!H75),"Row "&amp;'6 Subcontractual'!A75&amp;", "&amp;'6 Subcontractual'!$H$8&amp;"; ","")</f>
        <v/>
      </c>
      <c r="W83" s="151"/>
      <c r="X83" s="150"/>
      <c r="Y83" s="179" t="str">
        <f>IF(AND($F$2=1,'6 Subcontractual'!G75&lt;0),"Row "&amp;'6 Subcontractual'!A75&amp;", "&amp;'6 Subcontractual'!$G$8&amp;"; ","")</f>
        <v/>
      </c>
      <c r="Z83" s="170" t="str">
        <f>IF(AND($F$2=1,'6 Subcontractual'!H75&lt;0),"Row "&amp;'6 Subcontractual'!A75&amp;", "&amp;'6 Subcontractual'!$H$8&amp;"; ","")</f>
        <v/>
      </c>
      <c r="AA83" s="151"/>
      <c r="AB83" s="150"/>
      <c r="AC83" s="124"/>
      <c r="AD83" s="124"/>
      <c r="AE83" s="124"/>
      <c r="AF83" s="124"/>
      <c r="AG83" s="124"/>
      <c r="AH83" s="124"/>
      <c r="AI83" s="182" t="str">
        <f>'6 Subcontractual'!D75&amp;", "&amp;'6 Subcontractual'!E75&amp;", "&amp;'6 Subcontractual'!F75&amp;"; "</f>
        <v xml:space="preserve">, , ; </v>
      </c>
      <c r="AJ83" s="181" t="str">
        <f t="shared" si="2"/>
        <v/>
      </c>
      <c r="AK83" s="183" t="str">
        <f>IF(AJ83=1,"Row "&amp;'6 Subcontractual'!A75&amp;"; ","")</f>
        <v/>
      </c>
      <c r="AL83" s="176"/>
      <c r="AM83" s="178"/>
      <c r="AN83" s="124"/>
      <c r="AO83" s="124"/>
      <c r="AP83" s="124"/>
      <c r="AQ83" s="182" t="str">
        <f>'6 Subcontractual'!D75&amp;", "&amp;'6 Subcontractual'!E75&amp;", "&amp;'6 Subcontractual'!F75&amp;"; "</f>
        <v xml:space="preserve">, , ; </v>
      </c>
      <c r="AR83" s="181" t="str">
        <f t="shared" si="4"/>
        <v/>
      </c>
      <c r="AS83" s="183" t="str">
        <f>IF(AR83=1,"Row "&amp;'6 Subcontractual'!A75&amp;"; ","")</f>
        <v/>
      </c>
      <c r="AT83" s="176"/>
      <c r="AU83" s="150"/>
      <c r="AV83" s="179" t="str">
        <f>IF(AND($I$2=1,'6 Subcontractual'!H75&gt;'6 Subcontractual'!G75),"Row "&amp;'6 Subcontractual'!A75&amp;"; ","")</f>
        <v/>
      </c>
      <c r="AW83" s="151"/>
      <c r="AX83" s="150"/>
      <c r="AY83" s="169">
        <f>IF(AND($J$2=1,'6 Subcontractual'!B75="",'6 Subcontractual'!D75="",'6 Subcontractual'!E75="",'6 Subcontractual'!F75="",OR('6 Subcontractual'!G75="",'6 Subcontractual'!G75=0),OR('6 Subcontractual'!H75="",'6 Subcontractual'!H75=0)),0,1)</f>
        <v>0</v>
      </c>
      <c r="AZ83" s="124">
        <f>IF(AND(AY83=0,SUM(AY84:$AY$141)&gt;0),1,0)</f>
        <v>0</v>
      </c>
      <c r="BA83" s="170" t="str">
        <f>IF(AZ83=1,"Row "&amp;'6 Subcontractual'!A75&amp;"; ","")</f>
        <v/>
      </c>
      <c r="BB83" s="151"/>
      <c r="BC83" s="150"/>
      <c r="BD83" s="179" t="str">
        <f>IF(AND($K$2=1,'6 Subcontractual'!E75='6 Checks'!$BE$6,'6 Subcontractual'!F75='6 Checks'!$BO$2,OR('6 Subcontractual'!G75&gt;0,'6 Subcontractual'!H75&gt;0)),"Row "&amp;'6 Subcontractual'!A75&amp;"; ","")</f>
        <v/>
      </c>
      <c r="BE83" s="151"/>
      <c r="BF83" s="150"/>
      <c r="BG83" s="179" t="str">
        <f>IF(AND($L$2=1,OR('6 Subcontractual'!B75=$BA$2,'6 Subcontractual'!B75=$BA$3,'6 Subcontractual'!B75=$BA$4),'6 Subcontractual'!J75=""),"Row "&amp;'6 Subcontractual'!A75&amp;"; ","")</f>
        <v/>
      </c>
      <c r="BH83" s="124"/>
      <c r="BI83" s="150"/>
      <c r="BJ83" s="179" t="str">
        <f>IF(AND($M$2=1,'6 Subcontractual'!B75&lt;&gt;"",'6 Subcontractual'!B75&lt;&gt;$BA$2,'6 Subcontractual'!B75&lt;&gt;$BA$3,'6 Subcontractual'!B75&lt;&gt;$BA$4,'6 Subcontractual'!J75&lt;&gt;""),"Row "&amp;'6 Subcontractual'!A75&amp;"; ","")</f>
        <v/>
      </c>
      <c r="BK83" s="151"/>
      <c r="BL83" s="124"/>
      <c r="BM83" s="179" t="str">
        <f>IF('6 Subcontractual'!B75&lt;&gt;"",IF(ISNA(VLOOKUP('6 Subcontractual'!B75,BQ:BR,2,FALSE))=FALSE,VLOOKUP('6 Subcontractual'!B75,BQ:BR,2,FALSE),"O"),"")</f>
        <v/>
      </c>
      <c r="BN83" s="124"/>
      <c r="BO83" s="124"/>
      <c r="BP83" s="124"/>
      <c r="BQ83" s="135">
        <v>10004048</v>
      </c>
      <c r="BR83" s="121" t="s">
        <v>181</v>
      </c>
      <c r="BS83" s="152"/>
      <c r="BT83" s="153"/>
    </row>
    <row r="84" spans="1:72" x14ac:dyDescent="0.2">
      <c r="A84" s="191"/>
      <c r="D84" s="146"/>
      <c r="E84" s="179" t="str">
        <f>IF(AND($D$7=1,OR('6 Subcontractual'!B76=$BA$2,'6 Subcontractual'!B76=$BA$3,'6 Subcontractual'!B76=$BA$4),'6 Subcontractual'!J76&lt;&gt;""),"Row "&amp;'6 Subcontractual'!A76&amp;"; ","")</f>
        <v/>
      </c>
      <c r="F84" s="148"/>
      <c r="G84" s="124">
        <v>63</v>
      </c>
      <c r="H84" s="149"/>
      <c r="I84" s="169" t="str">
        <f>IF(AND($B$2=1,'6 Subcontractual'!C76=$BD$9),"Row "&amp;'6 Subcontractual'!A76&amp;"; ","")</f>
        <v/>
      </c>
      <c r="J84" s="179" t="str">
        <f>IF(AND($B$2=1,'6 Subcontractual'!B76="",OR('6 Subcontractual'!D76&lt;&gt;"",'6 Subcontractual'!E76&lt;&gt;"",'6 Subcontractual'!F76&lt;&gt;"",'6 Subcontractual'!G76&lt;&gt;0,'6 Subcontractual'!H76&lt;&gt;0,'6 Subcontractual'!J76&lt;&gt;"")),"Row "&amp;'6 Subcontractual'!A76&amp;"; ","")</f>
        <v/>
      </c>
      <c r="K84" s="124"/>
      <c r="L84" s="150"/>
      <c r="M84" s="169" t="str">
        <f>IF(AND($C$2=1,'6 Subcontractual'!B76&lt;&gt;"",'6 Subcontractual'!D76&lt;&gt;$BD$2,'6 Subcontractual'!D76&lt;&gt;$BD$3), "Row "&amp;'6 Subcontractual'!A76&amp;", Mode; ","")</f>
        <v/>
      </c>
      <c r="N84" s="124" t="str">
        <f>IF(AND($C$2=1,'6 Subcontractual'!B76&lt;&gt;"",'6 Subcontractual'!E76&lt;&gt;$BE$2,'6 Subcontractual'!E76&lt;&gt;$BE$3,'6 Subcontractual'!E76&lt;&gt;$BE$4,'6 Subcontractual'!E76&lt;&gt;$BE$5,'6 Subcontractual'!E76&lt;&gt;$BE$6), "Row "&amp;'6 Subcontractual'!A76&amp;", Level; ","")</f>
        <v/>
      </c>
      <c r="O84" s="170" t="str">
        <f>IF(AND($C$2=1,'6 Subcontractual'!B76&lt;&gt;"",'6 Subcontractual'!F76&lt;&gt;$BO$2,'6 Subcontractual'!F76&lt;&gt;$BO$3,'6 Subcontractual'!F76&lt;&gt;$BO$4), "Row "&amp;'6 Subcontractual'!A76&amp;", Fundability status; ","")</f>
        <v/>
      </c>
      <c r="P84" s="151"/>
      <c r="Q84" s="150"/>
      <c r="R84" s="179" t="str">
        <f>IF(AND($D$2=1,'6 Subcontractual'!B76&lt;&gt;"",'6 Subcontractual'!G76=0), "Row "&amp;'6 Subcontractual'!A76&amp;"; ","")</f>
        <v/>
      </c>
      <c r="S84" s="151"/>
      <c r="T84" s="150"/>
      <c r="U84" s="169" t="str">
        <f>IF(AND($E$2=1,TRUNC('6 Subcontractual'!G76)&lt;&gt;'6 Subcontractual'!G76),"Row "&amp;'6 Subcontractual'!A76&amp;", "&amp;'6 Subcontractual'!$G$8&amp;"; ","")</f>
        <v/>
      </c>
      <c r="V84" s="170" t="str">
        <f>IF(AND($E$2=1,TRUNC('6 Subcontractual'!H76)&lt;&gt;'6 Subcontractual'!H76),"Row "&amp;'6 Subcontractual'!A76&amp;", "&amp;'6 Subcontractual'!$H$8&amp;"; ","")</f>
        <v/>
      </c>
      <c r="W84" s="151"/>
      <c r="X84" s="150"/>
      <c r="Y84" s="179" t="str">
        <f>IF(AND($F$2=1,'6 Subcontractual'!G76&lt;0),"Row "&amp;'6 Subcontractual'!A76&amp;", "&amp;'6 Subcontractual'!$G$8&amp;"; ","")</f>
        <v/>
      </c>
      <c r="Z84" s="170" t="str">
        <f>IF(AND($F$2=1,'6 Subcontractual'!H76&lt;0),"Row "&amp;'6 Subcontractual'!A76&amp;", "&amp;'6 Subcontractual'!$H$8&amp;"; ","")</f>
        <v/>
      </c>
      <c r="AA84" s="151"/>
      <c r="AB84" s="150"/>
      <c r="AC84" s="124"/>
      <c r="AD84" s="124"/>
      <c r="AE84" s="124"/>
      <c r="AF84" s="124"/>
      <c r="AG84" s="124"/>
      <c r="AH84" s="124"/>
      <c r="AI84" s="182" t="str">
        <f>'6 Subcontractual'!D76&amp;", "&amp;'6 Subcontractual'!E76&amp;", "&amp;'6 Subcontractual'!F76&amp;"; "</f>
        <v xml:space="preserve">, , ; </v>
      </c>
      <c r="AJ84" s="181" t="str">
        <f t="shared" si="2"/>
        <v/>
      </c>
      <c r="AK84" s="183" t="str">
        <f>IF(AJ84=1,"Row "&amp;'6 Subcontractual'!A76&amp;"; ","")</f>
        <v/>
      </c>
      <c r="AL84" s="176"/>
      <c r="AM84" s="178"/>
      <c r="AN84" s="124"/>
      <c r="AO84" s="124"/>
      <c r="AP84" s="124"/>
      <c r="AQ84" s="182" t="str">
        <f>'6 Subcontractual'!D76&amp;", "&amp;'6 Subcontractual'!E76&amp;", "&amp;'6 Subcontractual'!F76&amp;"; "</f>
        <v xml:space="preserve">, , ; </v>
      </c>
      <c r="AR84" s="181" t="str">
        <f t="shared" si="4"/>
        <v/>
      </c>
      <c r="AS84" s="183" t="str">
        <f>IF(AR84=1,"Row "&amp;'6 Subcontractual'!A76&amp;"; ","")</f>
        <v/>
      </c>
      <c r="AT84" s="176"/>
      <c r="AU84" s="150"/>
      <c r="AV84" s="179" t="str">
        <f>IF(AND($I$2=1,'6 Subcontractual'!H76&gt;'6 Subcontractual'!G76),"Row "&amp;'6 Subcontractual'!A76&amp;"; ","")</f>
        <v/>
      </c>
      <c r="AW84" s="151"/>
      <c r="AX84" s="150"/>
      <c r="AY84" s="169">
        <f>IF(AND($J$2=1,'6 Subcontractual'!B76="",'6 Subcontractual'!D76="",'6 Subcontractual'!E76="",'6 Subcontractual'!F76="",OR('6 Subcontractual'!G76="",'6 Subcontractual'!G76=0),OR('6 Subcontractual'!H76="",'6 Subcontractual'!H76=0)),0,1)</f>
        <v>0</v>
      </c>
      <c r="AZ84" s="124">
        <f>IF(AND(AY84=0,SUM(AY85:$AY$141)&gt;0),1,0)</f>
        <v>0</v>
      </c>
      <c r="BA84" s="170" t="str">
        <f>IF(AZ84=1,"Row "&amp;'6 Subcontractual'!A76&amp;"; ","")</f>
        <v/>
      </c>
      <c r="BB84" s="151"/>
      <c r="BC84" s="150"/>
      <c r="BD84" s="179" t="str">
        <f>IF(AND($K$2=1,'6 Subcontractual'!E76='6 Checks'!$BE$6,'6 Subcontractual'!F76='6 Checks'!$BO$2,OR('6 Subcontractual'!G76&gt;0,'6 Subcontractual'!H76&gt;0)),"Row "&amp;'6 Subcontractual'!A76&amp;"; ","")</f>
        <v/>
      </c>
      <c r="BE84" s="151"/>
      <c r="BF84" s="150"/>
      <c r="BG84" s="179" t="str">
        <f>IF(AND($L$2=1,OR('6 Subcontractual'!B76=$BA$2,'6 Subcontractual'!B76=$BA$3,'6 Subcontractual'!B76=$BA$4),'6 Subcontractual'!J76=""),"Row "&amp;'6 Subcontractual'!A76&amp;"; ","")</f>
        <v/>
      </c>
      <c r="BH84" s="124"/>
      <c r="BI84" s="150"/>
      <c r="BJ84" s="179" t="str">
        <f>IF(AND($M$2=1,'6 Subcontractual'!B76&lt;&gt;"",'6 Subcontractual'!B76&lt;&gt;$BA$2,'6 Subcontractual'!B76&lt;&gt;$BA$3,'6 Subcontractual'!B76&lt;&gt;$BA$4,'6 Subcontractual'!J76&lt;&gt;""),"Row "&amp;'6 Subcontractual'!A76&amp;"; ","")</f>
        <v/>
      </c>
      <c r="BK84" s="151"/>
      <c r="BL84" s="124"/>
      <c r="BM84" s="179" t="str">
        <f>IF('6 Subcontractual'!B76&lt;&gt;"",IF(ISNA(VLOOKUP('6 Subcontractual'!B76,BQ:BR,2,FALSE))=FALSE,VLOOKUP('6 Subcontractual'!B76,BQ:BR,2,FALSE),"O"),"")</f>
        <v/>
      </c>
      <c r="BN84" s="124"/>
      <c r="BO84" s="124"/>
      <c r="BP84" s="124"/>
      <c r="BQ84" s="135">
        <v>10004063</v>
      </c>
      <c r="BR84" s="121" t="s">
        <v>181</v>
      </c>
      <c r="BS84" s="152"/>
      <c r="BT84" s="153"/>
    </row>
    <row r="85" spans="1:72" x14ac:dyDescent="0.2">
      <c r="A85" s="191"/>
      <c r="D85" s="146"/>
      <c r="E85" s="179" t="str">
        <f>IF(AND($D$7=1,OR('6 Subcontractual'!B77=$BA$2,'6 Subcontractual'!B77=$BA$3,'6 Subcontractual'!B77=$BA$4),'6 Subcontractual'!J77&lt;&gt;""),"Row "&amp;'6 Subcontractual'!A77&amp;"; ","")</f>
        <v/>
      </c>
      <c r="F85" s="148"/>
      <c r="G85" s="124">
        <v>64</v>
      </c>
      <c r="H85" s="149"/>
      <c r="I85" s="169" t="str">
        <f>IF(AND($B$2=1,'6 Subcontractual'!C77=$BD$9),"Row "&amp;'6 Subcontractual'!A77&amp;"; ","")</f>
        <v/>
      </c>
      <c r="J85" s="179" t="str">
        <f>IF(AND($B$2=1,'6 Subcontractual'!B77="",OR('6 Subcontractual'!D77&lt;&gt;"",'6 Subcontractual'!E77&lt;&gt;"",'6 Subcontractual'!F77&lt;&gt;"",'6 Subcontractual'!G77&lt;&gt;0,'6 Subcontractual'!H77&lt;&gt;0,'6 Subcontractual'!J77&lt;&gt;"")),"Row "&amp;'6 Subcontractual'!A77&amp;"; ","")</f>
        <v/>
      </c>
      <c r="K85" s="124"/>
      <c r="L85" s="150"/>
      <c r="M85" s="169" t="str">
        <f>IF(AND($C$2=1,'6 Subcontractual'!B77&lt;&gt;"",'6 Subcontractual'!D77&lt;&gt;$BD$2,'6 Subcontractual'!D77&lt;&gt;$BD$3), "Row "&amp;'6 Subcontractual'!A77&amp;", Mode; ","")</f>
        <v/>
      </c>
      <c r="N85" s="124" t="str">
        <f>IF(AND($C$2=1,'6 Subcontractual'!B77&lt;&gt;"",'6 Subcontractual'!E77&lt;&gt;$BE$2,'6 Subcontractual'!E77&lt;&gt;$BE$3,'6 Subcontractual'!E77&lt;&gt;$BE$4,'6 Subcontractual'!E77&lt;&gt;$BE$5,'6 Subcontractual'!E77&lt;&gt;$BE$6), "Row "&amp;'6 Subcontractual'!A77&amp;", Level; ","")</f>
        <v/>
      </c>
      <c r="O85" s="170" t="str">
        <f>IF(AND($C$2=1,'6 Subcontractual'!B77&lt;&gt;"",'6 Subcontractual'!F77&lt;&gt;$BO$2,'6 Subcontractual'!F77&lt;&gt;$BO$3,'6 Subcontractual'!F77&lt;&gt;$BO$4), "Row "&amp;'6 Subcontractual'!A77&amp;", Fundability status; ","")</f>
        <v/>
      </c>
      <c r="P85" s="151"/>
      <c r="Q85" s="150"/>
      <c r="R85" s="179" t="str">
        <f>IF(AND($D$2=1,'6 Subcontractual'!B77&lt;&gt;"",'6 Subcontractual'!G77=0), "Row "&amp;'6 Subcontractual'!A77&amp;"; ","")</f>
        <v/>
      </c>
      <c r="S85" s="151"/>
      <c r="T85" s="150"/>
      <c r="U85" s="169" t="str">
        <f>IF(AND($E$2=1,TRUNC('6 Subcontractual'!G77)&lt;&gt;'6 Subcontractual'!G77),"Row "&amp;'6 Subcontractual'!A77&amp;", "&amp;'6 Subcontractual'!$G$8&amp;"; ","")</f>
        <v/>
      </c>
      <c r="V85" s="170" t="str">
        <f>IF(AND($E$2=1,TRUNC('6 Subcontractual'!H77)&lt;&gt;'6 Subcontractual'!H77),"Row "&amp;'6 Subcontractual'!A77&amp;", "&amp;'6 Subcontractual'!$H$8&amp;"; ","")</f>
        <v/>
      </c>
      <c r="W85" s="151"/>
      <c r="X85" s="150"/>
      <c r="Y85" s="179" t="str">
        <f>IF(AND($F$2=1,'6 Subcontractual'!G77&lt;0),"Row "&amp;'6 Subcontractual'!A77&amp;", "&amp;'6 Subcontractual'!$G$8&amp;"; ","")</f>
        <v/>
      </c>
      <c r="Z85" s="170" t="str">
        <f>IF(AND($F$2=1,'6 Subcontractual'!H77&lt;0),"Row "&amp;'6 Subcontractual'!A77&amp;", "&amp;'6 Subcontractual'!$H$8&amp;"; ","")</f>
        <v/>
      </c>
      <c r="AA85" s="151"/>
      <c r="AB85" s="150"/>
      <c r="AC85" s="124"/>
      <c r="AD85" s="124"/>
      <c r="AE85" s="124"/>
      <c r="AF85" s="124"/>
      <c r="AG85" s="124"/>
      <c r="AH85" s="124"/>
      <c r="AI85" s="182" t="str">
        <f>'6 Subcontractual'!D77&amp;", "&amp;'6 Subcontractual'!E77&amp;", "&amp;'6 Subcontractual'!F77&amp;"; "</f>
        <v xml:space="preserve">, , ; </v>
      </c>
      <c r="AJ85" s="181" t="str">
        <f t="shared" si="2"/>
        <v/>
      </c>
      <c r="AK85" s="183" t="str">
        <f>IF(AJ85=1,"Row "&amp;'6 Subcontractual'!A77&amp;"; ","")</f>
        <v/>
      </c>
      <c r="AL85" s="176"/>
      <c r="AM85" s="178"/>
      <c r="AN85" s="124"/>
      <c r="AO85" s="124"/>
      <c r="AP85" s="124"/>
      <c r="AQ85" s="182" t="str">
        <f>'6 Subcontractual'!D77&amp;", "&amp;'6 Subcontractual'!E77&amp;", "&amp;'6 Subcontractual'!F77&amp;"; "</f>
        <v xml:space="preserve">, , ; </v>
      </c>
      <c r="AR85" s="181" t="str">
        <f t="shared" si="4"/>
        <v/>
      </c>
      <c r="AS85" s="183" t="str">
        <f>IF(AR85=1,"Row "&amp;'6 Subcontractual'!A77&amp;"; ","")</f>
        <v/>
      </c>
      <c r="AT85" s="176"/>
      <c r="AU85" s="150"/>
      <c r="AV85" s="179" t="str">
        <f>IF(AND($I$2=1,'6 Subcontractual'!H77&gt;'6 Subcontractual'!G77),"Row "&amp;'6 Subcontractual'!A77&amp;"; ","")</f>
        <v/>
      </c>
      <c r="AW85" s="151"/>
      <c r="AX85" s="150"/>
      <c r="AY85" s="169">
        <f>IF(AND($J$2=1,'6 Subcontractual'!B77="",'6 Subcontractual'!D77="",'6 Subcontractual'!E77="",'6 Subcontractual'!F77="",OR('6 Subcontractual'!G77="",'6 Subcontractual'!G77=0),OR('6 Subcontractual'!H77="",'6 Subcontractual'!H77=0)),0,1)</f>
        <v>0</v>
      </c>
      <c r="AZ85" s="124">
        <f>IF(AND(AY85=0,SUM(AY86:$AY$141)&gt;0),1,0)</f>
        <v>0</v>
      </c>
      <c r="BA85" s="170" t="str">
        <f>IF(AZ85=1,"Row "&amp;'6 Subcontractual'!A77&amp;"; ","")</f>
        <v/>
      </c>
      <c r="BB85" s="151"/>
      <c r="BC85" s="150"/>
      <c r="BD85" s="179" t="str">
        <f>IF(AND($K$2=1,'6 Subcontractual'!E77='6 Checks'!$BE$6,'6 Subcontractual'!F77='6 Checks'!$BO$2,OR('6 Subcontractual'!G77&gt;0,'6 Subcontractual'!H77&gt;0)),"Row "&amp;'6 Subcontractual'!A77&amp;"; ","")</f>
        <v/>
      </c>
      <c r="BE85" s="151"/>
      <c r="BF85" s="150"/>
      <c r="BG85" s="179" t="str">
        <f>IF(AND($L$2=1,OR('6 Subcontractual'!B77=$BA$2,'6 Subcontractual'!B77=$BA$3,'6 Subcontractual'!B77=$BA$4),'6 Subcontractual'!J77=""),"Row "&amp;'6 Subcontractual'!A77&amp;"; ","")</f>
        <v/>
      </c>
      <c r="BH85" s="124"/>
      <c r="BI85" s="150"/>
      <c r="BJ85" s="179" t="str">
        <f>IF(AND($M$2=1,'6 Subcontractual'!B77&lt;&gt;"",'6 Subcontractual'!B77&lt;&gt;$BA$2,'6 Subcontractual'!B77&lt;&gt;$BA$3,'6 Subcontractual'!B77&lt;&gt;$BA$4,'6 Subcontractual'!J77&lt;&gt;""),"Row "&amp;'6 Subcontractual'!A77&amp;"; ","")</f>
        <v/>
      </c>
      <c r="BK85" s="151"/>
      <c r="BL85" s="124"/>
      <c r="BM85" s="179" t="str">
        <f>IF('6 Subcontractual'!B77&lt;&gt;"",IF(ISNA(VLOOKUP('6 Subcontractual'!B77,BQ:BR,2,FALSE))=FALSE,VLOOKUP('6 Subcontractual'!B77,BQ:BR,2,FALSE),"O"),"")</f>
        <v/>
      </c>
      <c r="BN85" s="124"/>
      <c r="BO85" s="124"/>
      <c r="BP85" s="124"/>
      <c r="BQ85" s="135">
        <v>10007771</v>
      </c>
      <c r="BR85" s="121" t="s">
        <v>181</v>
      </c>
      <c r="BS85" s="152"/>
      <c r="BT85" s="153"/>
    </row>
    <row r="86" spans="1:72" x14ac:dyDescent="0.2">
      <c r="A86" s="191"/>
      <c r="D86" s="146"/>
      <c r="E86" s="179" t="str">
        <f>IF(AND($D$7=1,OR('6 Subcontractual'!B78=$BA$2,'6 Subcontractual'!B78=$BA$3,'6 Subcontractual'!B78=$BA$4),'6 Subcontractual'!J78&lt;&gt;""),"Row "&amp;'6 Subcontractual'!A78&amp;"; ","")</f>
        <v/>
      </c>
      <c r="F86" s="148"/>
      <c r="G86" s="124">
        <v>65</v>
      </c>
      <c r="H86" s="149"/>
      <c r="I86" s="169" t="str">
        <f>IF(AND($B$2=1,'6 Subcontractual'!C78=$BD$9),"Row "&amp;'6 Subcontractual'!A78&amp;"; ","")</f>
        <v/>
      </c>
      <c r="J86" s="179" t="str">
        <f>IF(AND($B$2=1,'6 Subcontractual'!B78="",OR('6 Subcontractual'!D78&lt;&gt;"",'6 Subcontractual'!E78&lt;&gt;"",'6 Subcontractual'!F78&lt;&gt;"",'6 Subcontractual'!G78&lt;&gt;0,'6 Subcontractual'!H78&lt;&gt;0,'6 Subcontractual'!J78&lt;&gt;"")),"Row "&amp;'6 Subcontractual'!A78&amp;"; ","")</f>
        <v/>
      </c>
      <c r="K86" s="124"/>
      <c r="L86" s="150"/>
      <c r="M86" s="169" t="str">
        <f>IF(AND($C$2=1,'6 Subcontractual'!B78&lt;&gt;"",'6 Subcontractual'!D78&lt;&gt;$BD$2,'6 Subcontractual'!D78&lt;&gt;$BD$3), "Row "&amp;'6 Subcontractual'!A78&amp;", Mode; ","")</f>
        <v/>
      </c>
      <c r="N86" s="124" t="str">
        <f>IF(AND($C$2=1,'6 Subcontractual'!B78&lt;&gt;"",'6 Subcontractual'!E78&lt;&gt;$BE$2,'6 Subcontractual'!E78&lt;&gt;$BE$3,'6 Subcontractual'!E78&lt;&gt;$BE$4,'6 Subcontractual'!E78&lt;&gt;$BE$5,'6 Subcontractual'!E78&lt;&gt;$BE$6), "Row "&amp;'6 Subcontractual'!A78&amp;", Level; ","")</f>
        <v/>
      </c>
      <c r="O86" s="170" t="str">
        <f>IF(AND($C$2=1,'6 Subcontractual'!B78&lt;&gt;"",'6 Subcontractual'!F78&lt;&gt;$BO$2,'6 Subcontractual'!F78&lt;&gt;$BO$3,'6 Subcontractual'!F78&lt;&gt;$BO$4), "Row "&amp;'6 Subcontractual'!A78&amp;", Fundability status; ","")</f>
        <v/>
      </c>
      <c r="P86" s="151"/>
      <c r="Q86" s="150"/>
      <c r="R86" s="179" t="str">
        <f>IF(AND($D$2=1,'6 Subcontractual'!B78&lt;&gt;"",'6 Subcontractual'!G78=0), "Row "&amp;'6 Subcontractual'!A78&amp;"; ","")</f>
        <v/>
      </c>
      <c r="S86" s="151"/>
      <c r="T86" s="150"/>
      <c r="U86" s="169" t="str">
        <f>IF(AND($E$2=1,TRUNC('6 Subcontractual'!G78)&lt;&gt;'6 Subcontractual'!G78),"Row "&amp;'6 Subcontractual'!A78&amp;", "&amp;'6 Subcontractual'!$G$8&amp;"; ","")</f>
        <v/>
      </c>
      <c r="V86" s="170" t="str">
        <f>IF(AND($E$2=1,TRUNC('6 Subcontractual'!H78)&lt;&gt;'6 Subcontractual'!H78),"Row "&amp;'6 Subcontractual'!A78&amp;", "&amp;'6 Subcontractual'!$H$8&amp;"; ","")</f>
        <v/>
      </c>
      <c r="W86" s="151"/>
      <c r="X86" s="150"/>
      <c r="Y86" s="179" t="str">
        <f>IF(AND($F$2=1,'6 Subcontractual'!G78&lt;0),"Row "&amp;'6 Subcontractual'!A78&amp;", "&amp;'6 Subcontractual'!$G$8&amp;"; ","")</f>
        <v/>
      </c>
      <c r="Z86" s="170" t="str">
        <f>IF(AND($F$2=1,'6 Subcontractual'!H78&lt;0),"Row "&amp;'6 Subcontractual'!A78&amp;", "&amp;'6 Subcontractual'!$H$8&amp;"; ","")</f>
        <v/>
      </c>
      <c r="AA86" s="151"/>
      <c r="AB86" s="150"/>
      <c r="AC86" s="124"/>
      <c r="AD86" s="124"/>
      <c r="AE86" s="124"/>
      <c r="AF86" s="124"/>
      <c r="AG86" s="124"/>
      <c r="AH86" s="124"/>
      <c r="AI86" s="182" t="str">
        <f>'6 Subcontractual'!D78&amp;", "&amp;'6 Subcontractual'!E78&amp;", "&amp;'6 Subcontractual'!F78&amp;"; "</f>
        <v xml:space="preserve">, , ; </v>
      </c>
      <c r="AJ86" s="181" t="str">
        <f t="shared" si="2"/>
        <v/>
      </c>
      <c r="AK86" s="183" t="str">
        <f>IF(AJ86=1,"Row "&amp;'6 Subcontractual'!A78&amp;"; ","")</f>
        <v/>
      </c>
      <c r="AL86" s="176"/>
      <c r="AM86" s="178"/>
      <c r="AN86" s="124"/>
      <c r="AO86" s="124"/>
      <c r="AP86" s="124"/>
      <c r="AQ86" s="182" t="str">
        <f>'6 Subcontractual'!D78&amp;", "&amp;'6 Subcontractual'!E78&amp;", "&amp;'6 Subcontractual'!F78&amp;"; "</f>
        <v xml:space="preserve">, , ; </v>
      </c>
      <c r="AR86" s="181" t="str">
        <f t="shared" si="4"/>
        <v/>
      </c>
      <c r="AS86" s="183" t="str">
        <f>IF(AR86=1,"Row "&amp;'6 Subcontractual'!A78&amp;"; ","")</f>
        <v/>
      </c>
      <c r="AT86" s="176"/>
      <c r="AU86" s="150"/>
      <c r="AV86" s="179" t="str">
        <f>IF(AND($I$2=1,'6 Subcontractual'!H78&gt;'6 Subcontractual'!G78),"Row "&amp;'6 Subcontractual'!A78&amp;"; ","")</f>
        <v/>
      </c>
      <c r="AW86" s="151"/>
      <c r="AX86" s="150"/>
      <c r="AY86" s="169">
        <f>IF(AND($J$2=1,'6 Subcontractual'!B78="",'6 Subcontractual'!D78="",'6 Subcontractual'!E78="",'6 Subcontractual'!F78="",OR('6 Subcontractual'!G78="",'6 Subcontractual'!G78=0),OR('6 Subcontractual'!H78="",'6 Subcontractual'!H78=0)),0,1)</f>
        <v>0</v>
      </c>
      <c r="AZ86" s="124">
        <f>IF(AND(AY86=0,SUM(AY87:$AY$141)&gt;0),1,0)</f>
        <v>0</v>
      </c>
      <c r="BA86" s="170" t="str">
        <f>IF(AZ86=1,"Row "&amp;'6 Subcontractual'!A78&amp;"; ","")</f>
        <v/>
      </c>
      <c r="BB86" s="151"/>
      <c r="BC86" s="150"/>
      <c r="BD86" s="179" t="str">
        <f>IF(AND($K$2=1,'6 Subcontractual'!E78='6 Checks'!$BE$6,'6 Subcontractual'!F78='6 Checks'!$BO$2,OR('6 Subcontractual'!G78&gt;0,'6 Subcontractual'!H78&gt;0)),"Row "&amp;'6 Subcontractual'!A78&amp;"; ","")</f>
        <v/>
      </c>
      <c r="BE86" s="151"/>
      <c r="BF86" s="150"/>
      <c r="BG86" s="179" t="str">
        <f>IF(AND($L$2=1,OR('6 Subcontractual'!B78=$BA$2,'6 Subcontractual'!B78=$BA$3,'6 Subcontractual'!B78=$BA$4),'6 Subcontractual'!J78=""),"Row "&amp;'6 Subcontractual'!A78&amp;"; ","")</f>
        <v/>
      </c>
      <c r="BH86" s="124"/>
      <c r="BI86" s="150"/>
      <c r="BJ86" s="179" t="str">
        <f>IF(AND($M$2=1,'6 Subcontractual'!B78&lt;&gt;"",'6 Subcontractual'!B78&lt;&gt;$BA$2,'6 Subcontractual'!B78&lt;&gt;$BA$3,'6 Subcontractual'!B78&lt;&gt;$BA$4,'6 Subcontractual'!J78&lt;&gt;""),"Row "&amp;'6 Subcontractual'!A78&amp;"; ","")</f>
        <v/>
      </c>
      <c r="BK86" s="151"/>
      <c r="BL86" s="124"/>
      <c r="BM86" s="179" t="str">
        <f>IF('6 Subcontractual'!B78&lt;&gt;"",IF(ISNA(VLOOKUP('6 Subcontractual'!B78,BQ:BR,2,FALSE))=FALSE,VLOOKUP('6 Subcontractual'!B78,BQ:BR,2,FALSE),"O"),"")</f>
        <v/>
      </c>
      <c r="BN86" s="124"/>
      <c r="BO86" s="124"/>
      <c r="BP86" s="124"/>
      <c r="BQ86" s="135">
        <v>10004078</v>
      </c>
      <c r="BR86" s="121" t="s">
        <v>181</v>
      </c>
      <c r="BS86" s="152"/>
      <c r="BT86" s="153"/>
    </row>
    <row r="87" spans="1:72" x14ac:dyDescent="0.2">
      <c r="A87" s="191"/>
      <c r="D87" s="146"/>
      <c r="E87" s="179" t="str">
        <f>IF(AND($D$7=1,OR('6 Subcontractual'!B79=$BA$2,'6 Subcontractual'!B79=$BA$3,'6 Subcontractual'!B79=$BA$4),'6 Subcontractual'!J79&lt;&gt;""),"Row "&amp;'6 Subcontractual'!A79&amp;"; ","")</f>
        <v/>
      </c>
      <c r="F87" s="148"/>
      <c r="G87" s="124">
        <v>66</v>
      </c>
      <c r="H87" s="149"/>
      <c r="I87" s="169" t="str">
        <f>IF(AND($B$2=1,'6 Subcontractual'!C79=$BD$9),"Row "&amp;'6 Subcontractual'!A79&amp;"; ","")</f>
        <v/>
      </c>
      <c r="J87" s="179" t="str">
        <f>IF(AND($B$2=1,'6 Subcontractual'!B79="",OR('6 Subcontractual'!D79&lt;&gt;"",'6 Subcontractual'!E79&lt;&gt;"",'6 Subcontractual'!F79&lt;&gt;"",'6 Subcontractual'!G79&lt;&gt;0,'6 Subcontractual'!H79&lt;&gt;0,'6 Subcontractual'!J79&lt;&gt;"")),"Row "&amp;'6 Subcontractual'!A79&amp;"; ","")</f>
        <v/>
      </c>
      <c r="K87" s="124"/>
      <c r="L87" s="150"/>
      <c r="M87" s="169" t="str">
        <f>IF(AND($C$2=1,'6 Subcontractual'!B79&lt;&gt;"",'6 Subcontractual'!D79&lt;&gt;$BD$2,'6 Subcontractual'!D79&lt;&gt;$BD$3), "Row "&amp;'6 Subcontractual'!A79&amp;", Mode; ","")</f>
        <v/>
      </c>
      <c r="N87" s="124" t="str">
        <f>IF(AND($C$2=1,'6 Subcontractual'!B79&lt;&gt;"",'6 Subcontractual'!E79&lt;&gt;$BE$2,'6 Subcontractual'!E79&lt;&gt;$BE$3,'6 Subcontractual'!E79&lt;&gt;$BE$4,'6 Subcontractual'!E79&lt;&gt;$BE$5,'6 Subcontractual'!E79&lt;&gt;$BE$6), "Row "&amp;'6 Subcontractual'!A79&amp;", Level; ","")</f>
        <v/>
      </c>
      <c r="O87" s="170" t="str">
        <f>IF(AND($C$2=1,'6 Subcontractual'!B79&lt;&gt;"",'6 Subcontractual'!F79&lt;&gt;$BO$2,'6 Subcontractual'!F79&lt;&gt;$BO$3,'6 Subcontractual'!F79&lt;&gt;$BO$4), "Row "&amp;'6 Subcontractual'!A79&amp;", Fundability status; ","")</f>
        <v/>
      </c>
      <c r="P87" s="151"/>
      <c r="Q87" s="150"/>
      <c r="R87" s="179" t="str">
        <f>IF(AND($D$2=1,'6 Subcontractual'!B79&lt;&gt;"",'6 Subcontractual'!G79=0), "Row "&amp;'6 Subcontractual'!A79&amp;"; ","")</f>
        <v/>
      </c>
      <c r="S87" s="151"/>
      <c r="T87" s="150"/>
      <c r="U87" s="169" t="str">
        <f>IF(AND($E$2=1,TRUNC('6 Subcontractual'!G79)&lt;&gt;'6 Subcontractual'!G79),"Row "&amp;'6 Subcontractual'!A79&amp;", "&amp;'6 Subcontractual'!$G$8&amp;"; ","")</f>
        <v/>
      </c>
      <c r="V87" s="170" t="str">
        <f>IF(AND($E$2=1,TRUNC('6 Subcontractual'!H79)&lt;&gt;'6 Subcontractual'!H79),"Row "&amp;'6 Subcontractual'!A79&amp;", "&amp;'6 Subcontractual'!$H$8&amp;"; ","")</f>
        <v/>
      </c>
      <c r="W87" s="151"/>
      <c r="X87" s="150"/>
      <c r="Y87" s="179" t="str">
        <f>IF(AND($F$2=1,'6 Subcontractual'!G79&lt;0),"Row "&amp;'6 Subcontractual'!A79&amp;", "&amp;'6 Subcontractual'!$G$8&amp;"; ","")</f>
        <v/>
      </c>
      <c r="Z87" s="170" t="str">
        <f>IF(AND($F$2=1,'6 Subcontractual'!H79&lt;0),"Row "&amp;'6 Subcontractual'!A79&amp;", "&amp;'6 Subcontractual'!$H$8&amp;"; ","")</f>
        <v/>
      </c>
      <c r="AA87" s="151"/>
      <c r="AB87" s="150"/>
      <c r="AC87" s="124"/>
      <c r="AD87" s="124"/>
      <c r="AE87" s="124"/>
      <c r="AF87" s="124"/>
      <c r="AG87" s="124"/>
      <c r="AH87" s="124"/>
      <c r="AI87" s="182" t="str">
        <f>'6 Subcontractual'!D79&amp;", "&amp;'6 Subcontractual'!E79&amp;", "&amp;'6 Subcontractual'!F79&amp;"; "</f>
        <v xml:space="preserve">, , ; </v>
      </c>
      <c r="AJ87" s="181" t="str">
        <f t="shared" ref="AJ87:AJ141" si="6">IF(COUNTIF($AH$22:$AH$51,AI87)=1,1,"")</f>
        <v/>
      </c>
      <c r="AK87" s="183" t="str">
        <f>IF(AJ87=1,"Row "&amp;'6 Subcontractual'!A79&amp;"; ","")</f>
        <v/>
      </c>
      <c r="AL87" s="176"/>
      <c r="AM87" s="178"/>
      <c r="AN87" s="124"/>
      <c r="AO87" s="124"/>
      <c r="AP87" s="124"/>
      <c r="AQ87" s="182" t="str">
        <f>'6 Subcontractual'!D79&amp;", "&amp;'6 Subcontractual'!E79&amp;", "&amp;'6 Subcontractual'!F79&amp;"; "</f>
        <v xml:space="preserve">, , ; </v>
      </c>
      <c r="AR87" s="181" t="str">
        <f t="shared" ref="AR87:AR141" si="7">IF(COUNTIF($AP$22:$AP$51,AQ87)=1,1,"")</f>
        <v/>
      </c>
      <c r="AS87" s="183" t="str">
        <f>IF(AR87=1,"Row "&amp;'6 Subcontractual'!A79&amp;"; ","")</f>
        <v/>
      </c>
      <c r="AT87" s="176"/>
      <c r="AU87" s="150"/>
      <c r="AV87" s="179" t="str">
        <f>IF(AND($I$2=1,'6 Subcontractual'!H79&gt;'6 Subcontractual'!G79),"Row "&amp;'6 Subcontractual'!A79&amp;"; ","")</f>
        <v/>
      </c>
      <c r="AW87" s="151"/>
      <c r="AX87" s="150"/>
      <c r="AY87" s="169">
        <f>IF(AND($J$2=1,'6 Subcontractual'!B79="",'6 Subcontractual'!D79="",'6 Subcontractual'!E79="",'6 Subcontractual'!F79="",OR('6 Subcontractual'!G79="",'6 Subcontractual'!G79=0),OR('6 Subcontractual'!H79="",'6 Subcontractual'!H79=0)),0,1)</f>
        <v>0</v>
      </c>
      <c r="AZ87" s="124">
        <f>IF(AND(AY87=0,SUM(AY88:$AY$141)&gt;0),1,0)</f>
        <v>0</v>
      </c>
      <c r="BA87" s="170" t="str">
        <f>IF(AZ87=1,"Row "&amp;'6 Subcontractual'!A79&amp;"; ","")</f>
        <v/>
      </c>
      <c r="BB87" s="151"/>
      <c r="BC87" s="150"/>
      <c r="BD87" s="179" t="str">
        <f>IF(AND($K$2=1,'6 Subcontractual'!E79='6 Checks'!$BE$6,'6 Subcontractual'!F79='6 Checks'!$BO$2,OR('6 Subcontractual'!G79&gt;0,'6 Subcontractual'!H79&gt;0)),"Row "&amp;'6 Subcontractual'!A79&amp;"; ","")</f>
        <v/>
      </c>
      <c r="BE87" s="151"/>
      <c r="BF87" s="150"/>
      <c r="BG87" s="179" t="str">
        <f>IF(AND($L$2=1,OR('6 Subcontractual'!B79=$BA$2,'6 Subcontractual'!B79=$BA$3,'6 Subcontractual'!B79=$BA$4),'6 Subcontractual'!J79=""),"Row "&amp;'6 Subcontractual'!A79&amp;"; ","")</f>
        <v/>
      </c>
      <c r="BH87" s="124"/>
      <c r="BI87" s="150"/>
      <c r="BJ87" s="179" t="str">
        <f>IF(AND($M$2=1,'6 Subcontractual'!B79&lt;&gt;"",'6 Subcontractual'!B79&lt;&gt;$BA$2,'6 Subcontractual'!B79&lt;&gt;$BA$3,'6 Subcontractual'!B79&lt;&gt;$BA$4,'6 Subcontractual'!J79&lt;&gt;""),"Row "&amp;'6 Subcontractual'!A79&amp;"; ","")</f>
        <v/>
      </c>
      <c r="BK87" s="151"/>
      <c r="BL87" s="124"/>
      <c r="BM87" s="179" t="str">
        <f>IF('6 Subcontractual'!B79&lt;&gt;"",IF(ISNA(VLOOKUP('6 Subcontractual'!B79,BQ:BR,2,FALSE))=FALSE,VLOOKUP('6 Subcontractual'!B79,BQ:BR,2,FALSE),"O"),"")</f>
        <v/>
      </c>
      <c r="BN87" s="124"/>
      <c r="BO87" s="124"/>
      <c r="BP87" s="124"/>
      <c r="BQ87" s="135">
        <v>10004113</v>
      </c>
      <c r="BR87" s="121" t="s">
        <v>181</v>
      </c>
      <c r="BS87" s="152"/>
      <c r="BT87" s="153"/>
    </row>
    <row r="88" spans="1:72" x14ac:dyDescent="0.2">
      <c r="A88" s="191"/>
      <c r="D88" s="146"/>
      <c r="E88" s="179" t="str">
        <f>IF(AND($D$7=1,OR('6 Subcontractual'!B80=$BA$2,'6 Subcontractual'!B80=$BA$3,'6 Subcontractual'!B80=$BA$4),'6 Subcontractual'!J80&lt;&gt;""),"Row "&amp;'6 Subcontractual'!A80&amp;"; ","")</f>
        <v/>
      </c>
      <c r="F88" s="148"/>
      <c r="G88" s="124">
        <v>67</v>
      </c>
      <c r="H88" s="149"/>
      <c r="I88" s="169" t="str">
        <f>IF(AND($B$2=1,'6 Subcontractual'!C80=$BD$9),"Row "&amp;'6 Subcontractual'!A80&amp;"; ","")</f>
        <v/>
      </c>
      <c r="J88" s="179" t="str">
        <f>IF(AND($B$2=1,'6 Subcontractual'!B80="",OR('6 Subcontractual'!D80&lt;&gt;"",'6 Subcontractual'!E80&lt;&gt;"",'6 Subcontractual'!F80&lt;&gt;"",'6 Subcontractual'!G80&lt;&gt;0,'6 Subcontractual'!H80&lt;&gt;0,'6 Subcontractual'!J80&lt;&gt;"")),"Row "&amp;'6 Subcontractual'!A80&amp;"; ","")</f>
        <v/>
      </c>
      <c r="K88" s="124"/>
      <c r="L88" s="150"/>
      <c r="M88" s="169" t="str">
        <f>IF(AND($C$2=1,'6 Subcontractual'!B80&lt;&gt;"",'6 Subcontractual'!D80&lt;&gt;$BD$2,'6 Subcontractual'!D80&lt;&gt;$BD$3), "Row "&amp;'6 Subcontractual'!A80&amp;", Mode; ","")</f>
        <v/>
      </c>
      <c r="N88" s="124" t="str">
        <f>IF(AND($C$2=1,'6 Subcontractual'!B80&lt;&gt;"",'6 Subcontractual'!E80&lt;&gt;$BE$2,'6 Subcontractual'!E80&lt;&gt;$BE$3,'6 Subcontractual'!E80&lt;&gt;$BE$4,'6 Subcontractual'!E80&lt;&gt;$BE$5,'6 Subcontractual'!E80&lt;&gt;$BE$6), "Row "&amp;'6 Subcontractual'!A80&amp;", Level; ","")</f>
        <v/>
      </c>
      <c r="O88" s="170" t="str">
        <f>IF(AND($C$2=1,'6 Subcontractual'!B80&lt;&gt;"",'6 Subcontractual'!F80&lt;&gt;$BO$2,'6 Subcontractual'!F80&lt;&gt;$BO$3,'6 Subcontractual'!F80&lt;&gt;$BO$4), "Row "&amp;'6 Subcontractual'!A80&amp;", Fundability status; ","")</f>
        <v/>
      </c>
      <c r="P88" s="151"/>
      <c r="Q88" s="150"/>
      <c r="R88" s="179" t="str">
        <f>IF(AND($D$2=1,'6 Subcontractual'!B80&lt;&gt;"",'6 Subcontractual'!G80=0), "Row "&amp;'6 Subcontractual'!A80&amp;"; ","")</f>
        <v/>
      </c>
      <c r="S88" s="151"/>
      <c r="T88" s="150"/>
      <c r="U88" s="169" t="str">
        <f>IF(AND($E$2=1,TRUNC('6 Subcontractual'!G80)&lt;&gt;'6 Subcontractual'!G80),"Row "&amp;'6 Subcontractual'!A80&amp;", "&amp;'6 Subcontractual'!$G$8&amp;"; ","")</f>
        <v/>
      </c>
      <c r="V88" s="170" t="str">
        <f>IF(AND($E$2=1,TRUNC('6 Subcontractual'!H80)&lt;&gt;'6 Subcontractual'!H80),"Row "&amp;'6 Subcontractual'!A80&amp;", "&amp;'6 Subcontractual'!$H$8&amp;"; ","")</f>
        <v/>
      </c>
      <c r="W88" s="151"/>
      <c r="X88" s="150"/>
      <c r="Y88" s="179" t="str">
        <f>IF(AND($F$2=1,'6 Subcontractual'!G80&lt;0),"Row "&amp;'6 Subcontractual'!A80&amp;", "&amp;'6 Subcontractual'!$G$8&amp;"; ","")</f>
        <v/>
      </c>
      <c r="Z88" s="170" t="str">
        <f>IF(AND($F$2=1,'6 Subcontractual'!H80&lt;0),"Row "&amp;'6 Subcontractual'!A80&amp;", "&amp;'6 Subcontractual'!$H$8&amp;"; ","")</f>
        <v/>
      </c>
      <c r="AA88" s="151"/>
      <c r="AB88" s="150"/>
      <c r="AC88" s="124"/>
      <c r="AD88" s="124"/>
      <c r="AE88" s="124"/>
      <c r="AF88" s="124"/>
      <c r="AG88" s="124"/>
      <c r="AH88" s="124"/>
      <c r="AI88" s="182" t="str">
        <f>'6 Subcontractual'!D80&amp;", "&amp;'6 Subcontractual'!E80&amp;", "&amp;'6 Subcontractual'!F80&amp;"; "</f>
        <v xml:space="preserve">, , ; </v>
      </c>
      <c r="AJ88" s="181" t="str">
        <f t="shared" si="6"/>
        <v/>
      </c>
      <c r="AK88" s="183" t="str">
        <f>IF(AJ88=1,"Row "&amp;'6 Subcontractual'!A80&amp;"; ","")</f>
        <v/>
      </c>
      <c r="AL88" s="176"/>
      <c r="AM88" s="178"/>
      <c r="AN88" s="124"/>
      <c r="AO88" s="124"/>
      <c r="AP88" s="124"/>
      <c r="AQ88" s="182" t="str">
        <f>'6 Subcontractual'!D80&amp;", "&amp;'6 Subcontractual'!E80&amp;", "&amp;'6 Subcontractual'!F80&amp;"; "</f>
        <v xml:space="preserve">, , ; </v>
      </c>
      <c r="AR88" s="181" t="str">
        <f t="shared" si="7"/>
        <v/>
      </c>
      <c r="AS88" s="183" t="str">
        <f>IF(AR88=1,"Row "&amp;'6 Subcontractual'!A80&amp;"; ","")</f>
        <v/>
      </c>
      <c r="AT88" s="176"/>
      <c r="AU88" s="150"/>
      <c r="AV88" s="179" t="str">
        <f>IF(AND($I$2=1,'6 Subcontractual'!H80&gt;'6 Subcontractual'!G80),"Row "&amp;'6 Subcontractual'!A80&amp;"; ","")</f>
        <v/>
      </c>
      <c r="AW88" s="151"/>
      <c r="AX88" s="150"/>
      <c r="AY88" s="169">
        <f>IF(AND($J$2=1,'6 Subcontractual'!B80="",'6 Subcontractual'!D80="",'6 Subcontractual'!E80="",'6 Subcontractual'!F80="",OR('6 Subcontractual'!G80="",'6 Subcontractual'!G80=0),OR('6 Subcontractual'!H80="",'6 Subcontractual'!H80=0)),0,1)</f>
        <v>0</v>
      </c>
      <c r="AZ88" s="124">
        <f>IF(AND(AY88=0,SUM(AY89:$AY$141)&gt;0),1,0)</f>
        <v>0</v>
      </c>
      <c r="BA88" s="170" t="str">
        <f>IF(AZ88=1,"Row "&amp;'6 Subcontractual'!A80&amp;"; ","")</f>
        <v/>
      </c>
      <c r="BB88" s="151"/>
      <c r="BC88" s="150"/>
      <c r="BD88" s="179" t="str">
        <f>IF(AND($K$2=1,'6 Subcontractual'!E80='6 Checks'!$BE$6,'6 Subcontractual'!F80='6 Checks'!$BO$2,OR('6 Subcontractual'!G80&gt;0,'6 Subcontractual'!H80&gt;0)),"Row "&amp;'6 Subcontractual'!A80&amp;"; ","")</f>
        <v/>
      </c>
      <c r="BE88" s="151"/>
      <c r="BF88" s="150"/>
      <c r="BG88" s="179" t="str">
        <f>IF(AND($L$2=1,OR('6 Subcontractual'!B80=$BA$2,'6 Subcontractual'!B80=$BA$3,'6 Subcontractual'!B80=$BA$4),'6 Subcontractual'!J80=""),"Row "&amp;'6 Subcontractual'!A80&amp;"; ","")</f>
        <v/>
      </c>
      <c r="BH88" s="124"/>
      <c r="BI88" s="150"/>
      <c r="BJ88" s="179" t="str">
        <f>IF(AND($M$2=1,'6 Subcontractual'!B80&lt;&gt;"",'6 Subcontractual'!B80&lt;&gt;$BA$2,'6 Subcontractual'!B80&lt;&gt;$BA$3,'6 Subcontractual'!B80&lt;&gt;$BA$4,'6 Subcontractual'!J80&lt;&gt;""),"Row "&amp;'6 Subcontractual'!A80&amp;"; ","")</f>
        <v/>
      </c>
      <c r="BK88" s="151"/>
      <c r="BL88" s="124"/>
      <c r="BM88" s="179" t="str">
        <f>IF('6 Subcontractual'!B80&lt;&gt;"",IF(ISNA(VLOOKUP('6 Subcontractual'!B80,BQ:BR,2,FALSE))=FALSE,VLOOKUP('6 Subcontractual'!B80,BQ:BR,2,FALSE),"O"),"")</f>
        <v/>
      </c>
      <c r="BN88" s="124"/>
      <c r="BO88" s="124"/>
      <c r="BP88" s="124"/>
      <c r="BQ88" s="135">
        <v>10007798</v>
      </c>
      <c r="BR88" s="121" t="s">
        <v>181</v>
      </c>
      <c r="BS88" s="152"/>
      <c r="BT88" s="153"/>
    </row>
    <row r="89" spans="1:72" x14ac:dyDescent="0.2">
      <c r="A89" s="191"/>
      <c r="D89" s="146"/>
      <c r="E89" s="179" t="str">
        <f>IF(AND($D$7=1,OR('6 Subcontractual'!B81=$BA$2,'6 Subcontractual'!B81=$BA$3,'6 Subcontractual'!B81=$BA$4),'6 Subcontractual'!J81&lt;&gt;""),"Row "&amp;'6 Subcontractual'!A81&amp;"; ","")</f>
        <v/>
      </c>
      <c r="F89" s="148"/>
      <c r="G89" s="124">
        <v>68</v>
      </c>
      <c r="H89" s="149"/>
      <c r="I89" s="169" t="str">
        <f>IF(AND($B$2=1,'6 Subcontractual'!C81=$BD$9),"Row "&amp;'6 Subcontractual'!A81&amp;"; ","")</f>
        <v/>
      </c>
      <c r="J89" s="179" t="str">
        <f>IF(AND($B$2=1,'6 Subcontractual'!B81="",OR('6 Subcontractual'!D81&lt;&gt;"",'6 Subcontractual'!E81&lt;&gt;"",'6 Subcontractual'!F81&lt;&gt;"",'6 Subcontractual'!G81&lt;&gt;0,'6 Subcontractual'!H81&lt;&gt;0,'6 Subcontractual'!J81&lt;&gt;"")),"Row "&amp;'6 Subcontractual'!A81&amp;"; ","")</f>
        <v/>
      </c>
      <c r="K89" s="124"/>
      <c r="L89" s="150"/>
      <c r="M89" s="169" t="str">
        <f>IF(AND($C$2=1,'6 Subcontractual'!B81&lt;&gt;"",'6 Subcontractual'!D81&lt;&gt;$BD$2,'6 Subcontractual'!D81&lt;&gt;$BD$3), "Row "&amp;'6 Subcontractual'!A81&amp;", Mode; ","")</f>
        <v/>
      </c>
      <c r="N89" s="124" t="str">
        <f>IF(AND($C$2=1,'6 Subcontractual'!B81&lt;&gt;"",'6 Subcontractual'!E81&lt;&gt;$BE$2,'6 Subcontractual'!E81&lt;&gt;$BE$3,'6 Subcontractual'!E81&lt;&gt;$BE$4,'6 Subcontractual'!E81&lt;&gt;$BE$5,'6 Subcontractual'!E81&lt;&gt;$BE$6), "Row "&amp;'6 Subcontractual'!A81&amp;", Level; ","")</f>
        <v/>
      </c>
      <c r="O89" s="170" t="str">
        <f>IF(AND($C$2=1,'6 Subcontractual'!B81&lt;&gt;"",'6 Subcontractual'!F81&lt;&gt;$BO$2,'6 Subcontractual'!F81&lt;&gt;$BO$3,'6 Subcontractual'!F81&lt;&gt;$BO$4), "Row "&amp;'6 Subcontractual'!A81&amp;", Fundability status; ","")</f>
        <v/>
      </c>
      <c r="P89" s="151"/>
      <c r="Q89" s="150"/>
      <c r="R89" s="179" t="str">
        <f>IF(AND($D$2=1,'6 Subcontractual'!B81&lt;&gt;"",'6 Subcontractual'!G81=0), "Row "&amp;'6 Subcontractual'!A81&amp;"; ","")</f>
        <v/>
      </c>
      <c r="S89" s="151"/>
      <c r="T89" s="150"/>
      <c r="U89" s="169" t="str">
        <f>IF(AND($E$2=1,TRUNC('6 Subcontractual'!G81)&lt;&gt;'6 Subcontractual'!G81),"Row "&amp;'6 Subcontractual'!A81&amp;", "&amp;'6 Subcontractual'!$G$8&amp;"; ","")</f>
        <v/>
      </c>
      <c r="V89" s="170" t="str">
        <f>IF(AND($E$2=1,TRUNC('6 Subcontractual'!H81)&lt;&gt;'6 Subcontractual'!H81),"Row "&amp;'6 Subcontractual'!A81&amp;", "&amp;'6 Subcontractual'!$H$8&amp;"; ","")</f>
        <v/>
      </c>
      <c r="W89" s="151"/>
      <c r="X89" s="150"/>
      <c r="Y89" s="179" t="str">
        <f>IF(AND($F$2=1,'6 Subcontractual'!G81&lt;0),"Row "&amp;'6 Subcontractual'!A81&amp;", "&amp;'6 Subcontractual'!$G$8&amp;"; ","")</f>
        <v/>
      </c>
      <c r="Z89" s="170" t="str">
        <f>IF(AND($F$2=1,'6 Subcontractual'!H81&lt;0),"Row "&amp;'6 Subcontractual'!A81&amp;", "&amp;'6 Subcontractual'!$H$8&amp;"; ","")</f>
        <v/>
      </c>
      <c r="AA89" s="151"/>
      <c r="AB89" s="150"/>
      <c r="AC89" s="124"/>
      <c r="AD89" s="124"/>
      <c r="AE89" s="124"/>
      <c r="AF89" s="124"/>
      <c r="AG89" s="124"/>
      <c r="AH89" s="124"/>
      <c r="AI89" s="182" t="str">
        <f>'6 Subcontractual'!D81&amp;", "&amp;'6 Subcontractual'!E81&amp;", "&amp;'6 Subcontractual'!F81&amp;"; "</f>
        <v xml:space="preserve">, , ; </v>
      </c>
      <c r="AJ89" s="181" t="str">
        <f t="shared" si="6"/>
        <v/>
      </c>
      <c r="AK89" s="183" t="str">
        <f>IF(AJ89=1,"Row "&amp;'6 Subcontractual'!A81&amp;"; ","")</f>
        <v/>
      </c>
      <c r="AL89" s="176"/>
      <c r="AM89" s="178"/>
      <c r="AN89" s="124"/>
      <c r="AO89" s="124"/>
      <c r="AP89" s="124"/>
      <c r="AQ89" s="182" t="str">
        <f>'6 Subcontractual'!D81&amp;", "&amp;'6 Subcontractual'!E81&amp;", "&amp;'6 Subcontractual'!F81&amp;"; "</f>
        <v xml:space="preserve">, , ; </v>
      </c>
      <c r="AR89" s="181" t="str">
        <f t="shared" si="7"/>
        <v/>
      </c>
      <c r="AS89" s="183" t="str">
        <f>IF(AR89=1,"Row "&amp;'6 Subcontractual'!A81&amp;"; ","")</f>
        <v/>
      </c>
      <c r="AT89" s="176"/>
      <c r="AU89" s="150"/>
      <c r="AV89" s="179" t="str">
        <f>IF(AND($I$2=1,'6 Subcontractual'!H81&gt;'6 Subcontractual'!G81),"Row "&amp;'6 Subcontractual'!A81&amp;"; ","")</f>
        <v/>
      </c>
      <c r="AW89" s="151"/>
      <c r="AX89" s="150"/>
      <c r="AY89" s="169">
        <f>IF(AND($J$2=1,'6 Subcontractual'!B81="",'6 Subcontractual'!D81="",'6 Subcontractual'!E81="",'6 Subcontractual'!F81="",OR('6 Subcontractual'!G81="",'6 Subcontractual'!G81=0),OR('6 Subcontractual'!H81="",'6 Subcontractual'!H81=0)),0,1)</f>
        <v>0</v>
      </c>
      <c r="AZ89" s="124">
        <f>IF(AND(AY89=0,SUM(AY90:$AY$141)&gt;0),1,0)</f>
        <v>0</v>
      </c>
      <c r="BA89" s="170" t="str">
        <f>IF(AZ89=1,"Row "&amp;'6 Subcontractual'!A81&amp;"; ","")</f>
        <v/>
      </c>
      <c r="BB89" s="151"/>
      <c r="BC89" s="150"/>
      <c r="BD89" s="179" t="str">
        <f>IF(AND($K$2=1,'6 Subcontractual'!E81='6 Checks'!$BE$6,'6 Subcontractual'!F81='6 Checks'!$BO$2,OR('6 Subcontractual'!G81&gt;0,'6 Subcontractual'!H81&gt;0)),"Row "&amp;'6 Subcontractual'!A81&amp;"; ","")</f>
        <v/>
      </c>
      <c r="BE89" s="151"/>
      <c r="BF89" s="150"/>
      <c r="BG89" s="179" t="str">
        <f>IF(AND($L$2=1,OR('6 Subcontractual'!B81=$BA$2,'6 Subcontractual'!B81=$BA$3,'6 Subcontractual'!B81=$BA$4),'6 Subcontractual'!J81=""),"Row "&amp;'6 Subcontractual'!A81&amp;"; ","")</f>
        <v/>
      </c>
      <c r="BH89" s="124"/>
      <c r="BI89" s="150"/>
      <c r="BJ89" s="179" t="str">
        <f>IF(AND($M$2=1,'6 Subcontractual'!B81&lt;&gt;"",'6 Subcontractual'!B81&lt;&gt;$BA$2,'6 Subcontractual'!B81&lt;&gt;$BA$3,'6 Subcontractual'!B81&lt;&gt;$BA$4,'6 Subcontractual'!J81&lt;&gt;""),"Row "&amp;'6 Subcontractual'!A81&amp;"; ","")</f>
        <v/>
      </c>
      <c r="BK89" s="151"/>
      <c r="BL89" s="124"/>
      <c r="BM89" s="179" t="str">
        <f>IF('6 Subcontractual'!B81&lt;&gt;"",IF(ISNA(VLOOKUP('6 Subcontractual'!B81,BQ:BR,2,FALSE))=FALSE,VLOOKUP('6 Subcontractual'!B81,BQ:BR,2,FALSE),"O"),"")</f>
        <v/>
      </c>
      <c r="BN89" s="124"/>
      <c r="BO89" s="124"/>
      <c r="BP89" s="124"/>
      <c r="BQ89" s="135">
        <v>10004180</v>
      </c>
      <c r="BR89" s="121" t="s">
        <v>181</v>
      </c>
      <c r="BS89" s="152"/>
      <c r="BT89" s="153"/>
    </row>
    <row r="90" spans="1:72" x14ac:dyDescent="0.2">
      <c r="A90" s="191"/>
      <c r="D90" s="146"/>
      <c r="E90" s="179" t="str">
        <f>IF(AND($D$7=1,OR('6 Subcontractual'!B82=$BA$2,'6 Subcontractual'!B82=$BA$3,'6 Subcontractual'!B82=$BA$4),'6 Subcontractual'!J82&lt;&gt;""),"Row "&amp;'6 Subcontractual'!A82&amp;"; ","")</f>
        <v/>
      </c>
      <c r="F90" s="148"/>
      <c r="G90" s="124">
        <v>69</v>
      </c>
      <c r="H90" s="149"/>
      <c r="I90" s="169" t="str">
        <f>IF(AND($B$2=1,'6 Subcontractual'!C82=$BD$9),"Row "&amp;'6 Subcontractual'!A82&amp;"; ","")</f>
        <v/>
      </c>
      <c r="J90" s="179" t="str">
        <f>IF(AND($B$2=1,'6 Subcontractual'!B82="",OR('6 Subcontractual'!D82&lt;&gt;"",'6 Subcontractual'!E82&lt;&gt;"",'6 Subcontractual'!F82&lt;&gt;"",'6 Subcontractual'!G82&lt;&gt;0,'6 Subcontractual'!H82&lt;&gt;0,'6 Subcontractual'!J82&lt;&gt;"")),"Row "&amp;'6 Subcontractual'!A82&amp;"; ","")</f>
        <v/>
      </c>
      <c r="K90" s="124"/>
      <c r="L90" s="150"/>
      <c r="M90" s="169" t="str">
        <f>IF(AND($C$2=1,'6 Subcontractual'!B82&lt;&gt;"",'6 Subcontractual'!D82&lt;&gt;$BD$2,'6 Subcontractual'!D82&lt;&gt;$BD$3), "Row "&amp;'6 Subcontractual'!A82&amp;", Mode; ","")</f>
        <v/>
      </c>
      <c r="N90" s="124" t="str">
        <f>IF(AND($C$2=1,'6 Subcontractual'!B82&lt;&gt;"",'6 Subcontractual'!E82&lt;&gt;$BE$2,'6 Subcontractual'!E82&lt;&gt;$BE$3,'6 Subcontractual'!E82&lt;&gt;$BE$4,'6 Subcontractual'!E82&lt;&gt;$BE$5,'6 Subcontractual'!E82&lt;&gt;$BE$6), "Row "&amp;'6 Subcontractual'!A82&amp;", Level; ","")</f>
        <v/>
      </c>
      <c r="O90" s="170" t="str">
        <f>IF(AND($C$2=1,'6 Subcontractual'!B82&lt;&gt;"",'6 Subcontractual'!F82&lt;&gt;$BO$2,'6 Subcontractual'!F82&lt;&gt;$BO$3,'6 Subcontractual'!F82&lt;&gt;$BO$4), "Row "&amp;'6 Subcontractual'!A82&amp;", Fundability status; ","")</f>
        <v/>
      </c>
      <c r="P90" s="151"/>
      <c r="Q90" s="150"/>
      <c r="R90" s="179" t="str">
        <f>IF(AND($D$2=1,'6 Subcontractual'!B82&lt;&gt;"",'6 Subcontractual'!G82=0), "Row "&amp;'6 Subcontractual'!A82&amp;"; ","")</f>
        <v/>
      </c>
      <c r="S90" s="151"/>
      <c r="T90" s="150"/>
      <c r="U90" s="169" t="str">
        <f>IF(AND($E$2=1,TRUNC('6 Subcontractual'!G82)&lt;&gt;'6 Subcontractual'!G82),"Row "&amp;'6 Subcontractual'!A82&amp;", "&amp;'6 Subcontractual'!$G$8&amp;"; ","")</f>
        <v/>
      </c>
      <c r="V90" s="170" t="str">
        <f>IF(AND($E$2=1,TRUNC('6 Subcontractual'!H82)&lt;&gt;'6 Subcontractual'!H82),"Row "&amp;'6 Subcontractual'!A82&amp;", "&amp;'6 Subcontractual'!$H$8&amp;"; ","")</f>
        <v/>
      </c>
      <c r="W90" s="151"/>
      <c r="X90" s="150"/>
      <c r="Y90" s="179" t="str">
        <f>IF(AND($F$2=1,'6 Subcontractual'!G82&lt;0),"Row "&amp;'6 Subcontractual'!A82&amp;", "&amp;'6 Subcontractual'!$G$8&amp;"; ","")</f>
        <v/>
      </c>
      <c r="Z90" s="170" t="str">
        <f>IF(AND($F$2=1,'6 Subcontractual'!H82&lt;0),"Row "&amp;'6 Subcontractual'!A82&amp;", "&amp;'6 Subcontractual'!$H$8&amp;"; ","")</f>
        <v/>
      </c>
      <c r="AA90" s="151"/>
      <c r="AB90" s="150"/>
      <c r="AC90" s="124"/>
      <c r="AD90" s="124"/>
      <c r="AE90" s="124"/>
      <c r="AF90" s="124"/>
      <c r="AG90" s="124"/>
      <c r="AH90" s="124"/>
      <c r="AI90" s="182" t="str">
        <f>'6 Subcontractual'!D82&amp;", "&amp;'6 Subcontractual'!E82&amp;", "&amp;'6 Subcontractual'!F82&amp;"; "</f>
        <v xml:space="preserve">, , ; </v>
      </c>
      <c r="AJ90" s="181" t="str">
        <f t="shared" si="6"/>
        <v/>
      </c>
      <c r="AK90" s="183" t="str">
        <f>IF(AJ90=1,"Row "&amp;'6 Subcontractual'!A82&amp;"; ","")</f>
        <v/>
      </c>
      <c r="AL90" s="176"/>
      <c r="AM90" s="178"/>
      <c r="AN90" s="124"/>
      <c r="AO90" s="124"/>
      <c r="AP90" s="124"/>
      <c r="AQ90" s="182" t="str">
        <f>'6 Subcontractual'!D82&amp;", "&amp;'6 Subcontractual'!E82&amp;", "&amp;'6 Subcontractual'!F82&amp;"; "</f>
        <v xml:space="preserve">, , ; </v>
      </c>
      <c r="AR90" s="181" t="str">
        <f t="shared" si="7"/>
        <v/>
      </c>
      <c r="AS90" s="183" t="str">
        <f>IF(AR90=1,"Row "&amp;'6 Subcontractual'!A82&amp;"; ","")</f>
        <v/>
      </c>
      <c r="AT90" s="176"/>
      <c r="AU90" s="150"/>
      <c r="AV90" s="179" t="str">
        <f>IF(AND($I$2=1,'6 Subcontractual'!H82&gt;'6 Subcontractual'!G82),"Row "&amp;'6 Subcontractual'!A82&amp;"; ","")</f>
        <v/>
      </c>
      <c r="AW90" s="151"/>
      <c r="AX90" s="150"/>
      <c r="AY90" s="169">
        <f>IF(AND($J$2=1,'6 Subcontractual'!B82="",'6 Subcontractual'!D82="",'6 Subcontractual'!E82="",'6 Subcontractual'!F82="",OR('6 Subcontractual'!G82="",'6 Subcontractual'!G82=0),OR('6 Subcontractual'!H82="",'6 Subcontractual'!H82=0)),0,1)</f>
        <v>0</v>
      </c>
      <c r="AZ90" s="124">
        <f>IF(AND(AY90=0,SUM(AY91:$AY$141)&gt;0),1,0)</f>
        <v>0</v>
      </c>
      <c r="BA90" s="170" t="str">
        <f>IF(AZ90=1,"Row "&amp;'6 Subcontractual'!A82&amp;"; ","")</f>
        <v/>
      </c>
      <c r="BB90" s="151"/>
      <c r="BC90" s="150"/>
      <c r="BD90" s="179" t="str">
        <f>IF(AND($K$2=1,'6 Subcontractual'!E82='6 Checks'!$BE$6,'6 Subcontractual'!F82='6 Checks'!$BO$2,OR('6 Subcontractual'!G82&gt;0,'6 Subcontractual'!H82&gt;0)),"Row "&amp;'6 Subcontractual'!A82&amp;"; ","")</f>
        <v/>
      </c>
      <c r="BE90" s="151"/>
      <c r="BF90" s="150"/>
      <c r="BG90" s="179" t="str">
        <f>IF(AND($L$2=1,OR('6 Subcontractual'!B82=$BA$2,'6 Subcontractual'!B82=$BA$3,'6 Subcontractual'!B82=$BA$4),'6 Subcontractual'!J82=""),"Row "&amp;'6 Subcontractual'!A82&amp;"; ","")</f>
        <v/>
      </c>
      <c r="BH90" s="124"/>
      <c r="BI90" s="150"/>
      <c r="BJ90" s="179" t="str">
        <f>IF(AND($M$2=1,'6 Subcontractual'!B82&lt;&gt;"",'6 Subcontractual'!B82&lt;&gt;$BA$2,'6 Subcontractual'!B82&lt;&gt;$BA$3,'6 Subcontractual'!B82&lt;&gt;$BA$4,'6 Subcontractual'!J82&lt;&gt;""),"Row "&amp;'6 Subcontractual'!A82&amp;"; ","")</f>
        <v/>
      </c>
      <c r="BK90" s="151"/>
      <c r="BL90" s="124"/>
      <c r="BM90" s="179" t="str">
        <f>IF('6 Subcontractual'!B82&lt;&gt;"",IF(ISNA(VLOOKUP('6 Subcontractual'!B82,BQ:BR,2,FALSE))=FALSE,VLOOKUP('6 Subcontractual'!B82,BQ:BR,2,FALSE),"O"),"")</f>
        <v/>
      </c>
      <c r="BN90" s="124"/>
      <c r="BO90" s="124"/>
      <c r="BP90" s="124"/>
      <c r="BQ90" s="135">
        <v>10004351</v>
      </c>
      <c r="BR90" s="121" t="s">
        <v>181</v>
      </c>
      <c r="BS90" s="152"/>
      <c r="BT90" s="153"/>
    </row>
    <row r="91" spans="1:72" x14ac:dyDescent="0.2">
      <c r="A91" s="191"/>
      <c r="D91" s="146"/>
      <c r="E91" s="179" t="str">
        <f>IF(AND($D$7=1,OR('6 Subcontractual'!B83=$BA$2,'6 Subcontractual'!B83=$BA$3,'6 Subcontractual'!B83=$BA$4),'6 Subcontractual'!J83&lt;&gt;""),"Row "&amp;'6 Subcontractual'!A83&amp;"; ","")</f>
        <v/>
      </c>
      <c r="F91" s="148"/>
      <c r="G91" s="124">
        <v>70</v>
      </c>
      <c r="H91" s="149"/>
      <c r="I91" s="169" t="str">
        <f>IF(AND($B$2=1,'6 Subcontractual'!C83=$BD$9),"Row "&amp;'6 Subcontractual'!A83&amp;"; ","")</f>
        <v/>
      </c>
      <c r="J91" s="179" t="str">
        <f>IF(AND($B$2=1,'6 Subcontractual'!B83="",OR('6 Subcontractual'!D83&lt;&gt;"",'6 Subcontractual'!E83&lt;&gt;"",'6 Subcontractual'!F83&lt;&gt;"",'6 Subcontractual'!G83&lt;&gt;0,'6 Subcontractual'!H83&lt;&gt;0,'6 Subcontractual'!J83&lt;&gt;"")),"Row "&amp;'6 Subcontractual'!A83&amp;"; ","")</f>
        <v/>
      </c>
      <c r="K91" s="124"/>
      <c r="L91" s="150"/>
      <c r="M91" s="169" t="str">
        <f>IF(AND($C$2=1,'6 Subcontractual'!B83&lt;&gt;"",'6 Subcontractual'!D83&lt;&gt;$BD$2,'6 Subcontractual'!D83&lt;&gt;$BD$3), "Row "&amp;'6 Subcontractual'!A83&amp;", Mode; ","")</f>
        <v/>
      </c>
      <c r="N91" s="124" t="str">
        <f>IF(AND($C$2=1,'6 Subcontractual'!B83&lt;&gt;"",'6 Subcontractual'!E83&lt;&gt;$BE$2,'6 Subcontractual'!E83&lt;&gt;$BE$3,'6 Subcontractual'!E83&lt;&gt;$BE$4,'6 Subcontractual'!E83&lt;&gt;$BE$5,'6 Subcontractual'!E83&lt;&gt;$BE$6), "Row "&amp;'6 Subcontractual'!A83&amp;", Level; ","")</f>
        <v/>
      </c>
      <c r="O91" s="170" t="str">
        <f>IF(AND($C$2=1,'6 Subcontractual'!B83&lt;&gt;"",'6 Subcontractual'!F83&lt;&gt;$BO$2,'6 Subcontractual'!F83&lt;&gt;$BO$3,'6 Subcontractual'!F83&lt;&gt;$BO$4), "Row "&amp;'6 Subcontractual'!A83&amp;", Fundability status; ","")</f>
        <v/>
      </c>
      <c r="P91" s="151"/>
      <c r="Q91" s="150"/>
      <c r="R91" s="179" t="str">
        <f>IF(AND($D$2=1,'6 Subcontractual'!B83&lt;&gt;"",'6 Subcontractual'!G83=0), "Row "&amp;'6 Subcontractual'!A83&amp;"; ","")</f>
        <v/>
      </c>
      <c r="S91" s="151"/>
      <c r="T91" s="150"/>
      <c r="U91" s="169" t="str">
        <f>IF(AND($E$2=1,TRUNC('6 Subcontractual'!G83)&lt;&gt;'6 Subcontractual'!G83),"Row "&amp;'6 Subcontractual'!A83&amp;", "&amp;'6 Subcontractual'!$G$8&amp;"; ","")</f>
        <v/>
      </c>
      <c r="V91" s="170" t="str">
        <f>IF(AND($E$2=1,TRUNC('6 Subcontractual'!H83)&lt;&gt;'6 Subcontractual'!H83),"Row "&amp;'6 Subcontractual'!A83&amp;", "&amp;'6 Subcontractual'!$H$8&amp;"; ","")</f>
        <v/>
      </c>
      <c r="W91" s="151"/>
      <c r="X91" s="150"/>
      <c r="Y91" s="179" t="str">
        <f>IF(AND($F$2=1,'6 Subcontractual'!G83&lt;0),"Row "&amp;'6 Subcontractual'!A83&amp;", "&amp;'6 Subcontractual'!$G$8&amp;"; ","")</f>
        <v/>
      </c>
      <c r="Z91" s="170" t="str">
        <f>IF(AND($F$2=1,'6 Subcontractual'!H83&lt;0),"Row "&amp;'6 Subcontractual'!A83&amp;", "&amp;'6 Subcontractual'!$H$8&amp;"; ","")</f>
        <v/>
      </c>
      <c r="AA91" s="151"/>
      <c r="AB91" s="150"/>
      <c r="AC91" s="124"/>
      <c r="AD91" s="124"/>
      <c r="AE91" s="124"/>
      <c r="AF91" s="124"/>
      <c r="AG91" s="124"/>
      <c r="AH91" s="124"/>
      <c r="AI91" s="182" t="str">
        <f>'6 Subcontractual'!D83&amp;", "&amp;'6 Subcontractual'!E83&amp;", "&amp;'6 Subcontractual'!F83&amp;"; "</f>
        <v xml:space="preserve">, , ; </v>
      </c>
      <c r="AJ91" s="181" t="str">
        <f t="shared" si="6"/>
        <v/>
      </c>
      <c r="AK91" s="183" t="str">
        <f>IF(AJ91=1,"Row "&amp;'6 Subcontractual'!A83&amp;"; ","")</f>
        <v/>
      </c>
      <c r="AL91" s="176"/>
      <c r="AM91" s="178"/>
      <c r="AN91" s="124"/>
      <c r="AO91" s="124"/>
      <c r="AP91" s="124"/>
      <c r="AQ91" s="182" t="str">
        <f>'6 Subcontractual'!D83&amp;", "&amp;'6 Subcontractual'!E83&amp;", "&amp;'6 Subcontractual'!F83&amp;"; "</f>
        <v xml:space="preserve">, , ; </v>
      </c>
      <c r="AR91" s="181" t="str">
        <f t="shared" si="7"/>
        <v/>
      </c>
      <c r="AS91" s="183" t="str">
        <f>IF(AR91=1,"Row "&amp;'6 Subcontractual'!A83&amp;"; ","")</f>
        <v/>
      </c>
      <c r="AT91" s="176"/>
      <c r="AU91" s="150"/>
      <c r="AV91" s="179" t="str">
        <f>IF(AND($I$2=1,'6 Subcontractual'!H83&gt;'6 Subcontractual'!G83),"Row "&amp;'6 Subcontractual'!A83&amp;"; ","")</f>
        <v/>
      </c>
      <c r="AW91" s="151"/>
      <c r="AX91" s="150"/>
      <c r="AY91" s="169">
        <f>IF(AND($J$2=1,'6 Subcontractual'!B83="",'6 Subcontractual'!D83="",'6 Subcontractual'!E83="",'6 Subcontractual'!F83="",OR('6 Subcontractual'!G83="",'6 Subcontractual'!G83=0),OR('6 Subcontractual'!H83="",'6 Subcontractual'!H83=0)),0,1)</f>
        <v>0</v>
      </c>
      <c r="AZ91" s="124">
        <f>IF(AND(AY91=0,SUM(AY92:$AY$141)&gt;0),1,0)</f>
        <v>0</v>
      </c>
      <c r="BA91" s="170" t="str">
        <f>IF(AZ91=1,"Row "&amp;'6 Subcontractual'!A83&amp;"; ","")</f>
        <v/>
      </c>
      <c r="BB91" s="151"/>
      <c r="BC91" s="150"/>
      <c r="BD91" s="179" t="str">
        <f>IF(AND($K$2=1,'6 Subcontractual'!E83='6 Checks'!$BE$6,'6 Subcontractual'!F83='6 Checks'!$BO$2,OR('6 Subcontractual'!G83&gt;0,'6 Subcontractual'!H83&gt;0)),"Row "&amp;'6 Subcontractual'!A83&amp;"; ","")</f>
        <v/>
      </c>
      <c r="BE91" s="151"/>
      <c r="BF91" s="150"/>
      <c r="BG91" s="179" t="str">
        <f>IF(AND($L$2=1,OR('6 Subcontractual'!B83=$BA$2,'6 Subcontractual'!B83=$BA$3,'6 Subcontractual'!B83=$BA$4),'6 Subcontractual'!J83=""),"Row "&amp;'6 Subcontractual'!A83&amp;"; ","")</f>
        <v/>
      </c>
      <c r="BH91" s="124"/>
      <c r="BI91" s="150"/>
      <c r="BJ91" s="179" t="str">
        <f>IF(AND($M$2=1,'6 Subcontractual'!B83&lt;&gt;"",'6 Subcontractual'!B83&lt;&gt;$BA$2,'6 Subcontractual'!B83&lt;&gt;$BA$3,'6 Subcontractual'!B83&lt;&gt;$BA$4,'6 Subcontractual'!J83&lt;&gt;""),"Row "&amp;'6 Subcontractual'!A83&amp;"; ","")</f>
        <v/>
      </c>
      <c r="BK91" s="151"/>
      <c r="BL91" s="124"/>
      <c r="BM91" s="179" t="str">
        <f>IF('6 Subcontractual'!B83&lt;&gt;"",IF(ISNA(VLOOKUP('6 Subcontractual'!B83,BQ:BR,2,FALSE))=FALSE,VLOOKUP('6 Subcontractual'!B83,BQ:BR,2,FALSE),"O"),"")</f>
        <v/>
      </c>
      <c r="BN91" s="124"/>
      <c r="BO91" s="124"/>
      <c r="BP91" s="124"/>
      <c r="BQ91" s="135">
        <v>10004511</v>
      </c>
      <c r="BR91" s="121" t="s">
        <v>181</v>
      </c>
      <c r="BS91" s="152"/>
      <c r="BT91" s="153"/>
    </row>
    <row r="92" spans="1:72" x14ac:dyDescent="0.2">
      <c r="A92" s="191"/>
      <c r="D92" s="146"/>
      <c r="E92" s="179" t="str">
        <f>IF(AND($D$7=1,OR('6 Subcontractual'!B84=$BA$2,'6 Subcontractual'!B84=$BA$3,'6 Subcontractual'!B84=$BA$4),'6 Subcontractual'!J84&lt;&gt;""),"Row "&amp;'6 Subcontractual'!A84&amp;"; ","")</f>
        <v/>
      </c>
      <c r="F92" s="148"/>
      <c r="G92" s="124">
        <v>71</v>
      </c>
      <c r="H92" s="149"/>
      <c r="I92" s="169" t="str">
        <f>IF(AND($B$2=1,'6 Subcontractual'!C84=$BD$9),"Row "&amp;'6 Subcontractual'!A84&amp;"; ","")</f>
        <v/>
      </c>
      <c r="J92" s="179" t="str">
        <f>IF(AND($B$2=1,'6 Subcontractual'!B84="",OR('6 Subcontractual'!D84&lt;&gt;"",'6 Subcontractual'!E84&lt;&gt;"",'6 Subcontractual'!F84&lt;&gt;"",'6 Subcontractual'!G84&lt;&gt;0,'6 Subcontractual'!H84&lt;&gt;0,'6 Subcontractual'!J84&lt;&gt;"")),"Row "&amp;'6 Subcontractual'!A84&amp;"; ","")</f>
        <v/>
      </c>
      <c r="K92" s="124"/>
      <c r="L92" s="150"/>
      <c r="M92" s="169" t="str">
        <f>IF(AND($C$2=1,'6 Subcontractual'!B84&lt;&gt;"",'6 Subcontractual'!D84&lt;&gt;$BD$2,'6 Subcontractual'!D84&lt;&gt;$BD$3), "Row "&amp;'6 Subcontractual'!A84&amp;", Mode; ","")</f>
        <v/>
      </c>
      <c r="N92" s="124" t="str">
        <f>IF(AND($C$2=1,'6 Subcontractual'!B84&lt;&gt;"",'6 Subcontractual'!E84&lt;&gt;$BE$2,'6 Subcontractual'!E84&lt;&gt;$BE$3,'6 Subcontractual'!E84&lt;&gt;$BE$4,'6 Subcontractual'!E84&lt;&gt;$BE$5,'6 Subcontractual'!E84&lt;&gt;$BE$6), "Row "&amp;'6 Subcontractual'!A84&amp;", Level; ","")</f>
        <v/>
      </c>
      <c r="O92" s="170" t="str">
        <f>IF(AND($C$2=1,'6 Subcontractual'!B84&lt;&gt;"",'6 Subcontractual'!F84&lt;&gt;$BO$2,'6 Subcontractual'!F84&lt;&gt;$BO$3,'6 Subcontractual'!F84&lt;&gt;$BO$4), "Row "&amp;'6 Subcontractual'!A84&amp;", Fundability status; ","")</f>
        <v/>
      </c>
      <c r="P92" s="151"/>
      <c r="Q92" s="150"/>
      <c r="R92" s="179" t="str">
        <f>IF(AND($D$2=1,'6 Subcontractual'!B84&lt;&gt;"",'6 Subcontractual'!G84=0), "Row "&amp;'6 Subcontractual'!A84&amp;"; ","")</f>
        <v/>
      </c>
      <c r="S92" s="151"/>
      <c r="T92" s="150"/>
      <c r="U92" s="169" t="str">
        <f>IF(AND($E$2=1,TRUNC('6 Subcontractual'!G84)&lt;&gt;'6 Subcontractual'!G84),"Row "&amp;'6 Subcontractual'!A84&amp;", "&amp;'6 Subcontractual'!$G$8&amp;"; ","")</f>
        <v/>
      </c>
      <c r="V92" s="170" t="str">
        <f>IF(AND($E$2=1,TRUNC('6 Subcontractual'!H84)&lt;&gt;'6 Subcontractual'!H84),"Row "&amp;'6 Subcontractual'!A84&amp;", "&amp;'6 Subcontractual'!$H$8&amp;"; ","")</f>
        <v/>
      </c>
      <c r="W92" s="151"/>
      <c r="X92" s="150"/>
      <c r="Y92" s="179" t="str">
        <f>IF(AND($F$2=1,'6 Subcontractual'!G84&lt;0),"Row "&amp;'6 Subcontractual'!A84&amp;", "&amp;'6 Subcontractual'!$G$8&amp;"; ","")</f>
        <v/>
      </c>
      <c r="Z92" s="170" t="str">
        <f>IF(AND($F$2=1,'6 Subcontractual'!H84&lt;0),"Row "&amp;'6 Subcontractual'!A84&amp;", "&amp;'6 Subcontractual'!$H$8&amp;"; ","")</f>
        <v/>
      </c>
      <c r="AA92" s="151"/>
      <c r="AB92" s="150"/>
      <c r="AC92" s="124"/>
      <c r="AD92" s="124"/>
      <c r="AE92" s="124"/>
      <c r="AF92" s="124"/>
      <c r="AG92" s="124"/>
      <c r="AH92" s="124"/>
      <c r="AI92" s="182" t="str">
        <f>'6 Subcontractual'!D84&amp;", "&amp;'6 Subcontractual'!E84&amp;", "&amp;'6 Subcontractual'!F84&amp;"; "</f>
        <v xml:space="preserve">, , ; </v>
      </c>
      <c r="AJ92" s="181" t="str">
        <f t="shared" si="6"/>
        <v/>
      </c>
      <c r="AK92" s="183" t="str">
        <f>IF(AJ92=1,"Row "&amp;'6 Subcontractual'!A84&amp;"; ","")</f>
        <v/>
      </c>
      <c r="AL92" s="176"/>
      <c r="AM92" s="178"/>
      <c r="AN92" s="124"/>
      <c r="AO92" s="124"/>
      <c r="AP92" s="124"/>
      <c r="AQ92" s="182" t="str">
        <f>'6 Subcontractual'!D84&amp;", "&amp;'6 Subcontractual'!E84&amp;", "&amp;'6 Subcontractual'!F84&amp;"; "</f>
        <v xml:space="preserve">, , ; </v>
      </c>
      <c r="AR92" s="181" t="str">
        <f t="shared" si="7"/>
        <v/>
      </c>
      <c r="AS92" s="183" t="str">
        <f>IF(AR92=1,"Row "&amp;'6 Subcontractual'!A84&amp;"; ","")</f>
        <v/>
      </c>
      <c r="AT92" s="176"/>
      <c r="AU92" s="150"/>
      <c r="AV92" s="179" t="str">
        <f>IF(AND($I$2=1,'6 Subcontractual'!H84&gt;'6 Subcontractual'!G84),"Row "&amp;'6 Subcontractual'!A84&amp;"; ","")</f>
        <v/>
      </c>
      <c r="AW92" s="151"/>
      <c r="AX92" s="150"/>
      <c r="AY92" s="169">
        <f>IF(AND($J$2=1,'6 Subcontractual'!B84="",'6 Subcontractual'!D84="",'6 Subcontractual'!E84="",'6 Subcontractual'!F84="",OR('6 Subcontractual'!G84="",'6 Subcontractual'!G84=0),OR('6 Subcontractual'!H84="",'6 Subcontractual'!H84=0)),0,1)</f>
        <v>0</v>
      </c>
      <c r="AZ92" s="124">
        <f>IF(AND(AY92=0,SUM(AY93:$AY$141)&gt;0),1,0)</f>
        <v>0</v>
      </c>
      <c r="BA92" s="170" t="str">
        <f>IF(AZ92=1,"Row "&amp;'6 Subcontractual'!A84&amp;"; ","")</f>
        <v/>
      </c>
      <c r="BB92" s="151"/>
      <c r="BC92" s="150"/>
      <c r="BD92" s="179" t="str">
        <f>IF(AND($K$2=1,'6 Subcontractual'!E84='6 Checks'!$BE$6,'6 Subcontractual'!F84='6 Checks'!$BO$2,OR('6 Subcontractual'!G84&gt;0,'6 Subcontractual'!H84&gt;0)),"Row "&amp;'6 Subcontractual'!A84&amp;"; ","")</f>
        <v/>
      </c>
      <c r="BE92" s="151"/>
      <c r="BF92" s="150"/>
      <c r="BG92" s="179" t="str">
        <f>IF(AND($L$2=1,OR('6 Subcontractual'!B84=$BA$2,'6 Subcontractual'!B84=$BA$3,'6 Subcontractual'!B84=$BA$4),'6 Subcontractual'!J84=""),"Row "&amp;'6 Subcontractual'!A84&amp;"; ","")</f>
        <v/>
      </c>
      <c r="BH92" s="124"/>
      <c r="BI92" s="150"/>
      <c r="BJ92" s="179" t="str">
        <f>IF(AND($M$2=1,'6 Subcontractual'!B84&lt;&gt;"",'6 Subcontractual'!B84&lt;&gt;$BA$2,'6 Subcontractual'!B84&lt;&gt;$BA$3,'6 Subcontractual'!B84&lt;&gt;$BA$4,'6 Subcontractual'!J84&lt;&gt;""),"Row "&amp;'6 Subcontractual'!A84&amp;"; ","")</f>
        <v/>
      </c>
      <c r="BK92" s="151"/>
      <c r="BL92" s="124"/>
      <c r="BM92" s="179" t="str">
        <f>IF('6 Subcontractual'!B84&lt;&gt;"",IF(ISNA(VLOOKUP('6 Subcontractual'!B84,BQ:BR,2,FALSE))=FALSE,VLOOKUP('6 Subcontractual'!B84,BQ:BR,2,FALSE),"O"),"")</f>
        <v/>
      </c>
      <c r="BN92" s="124"/>
      <c r="BO92" s="124"/>
      <c r="BP92" s="124"/>
      <c r="BQ92" s="135">
        <v>10007799</v>
      </c>
      <c r="BR92" s="121" t="s">
        <v>181</v>
      </c>
      <c r="BS92" s="152"/>
      <c r="BT92" s="153"/>
    </row>
    <row r="93" spans="1:72" x14ac:dyDescent="0.2">
      <c r="A93" s="191"/>
      <c r="D93" s="146"/>
      <c r="E93" s="179" t="str">
        <f>IF(AND($D$7=1,OR('6 Subcontractual'!B85=$BA$2,'6 Subcontractual'!B85=$BA$3,'6 Subcontractual'!B85=$BA$4),'6 Subcontractual'!J85&lt;&gt;""),"Row "&amp;'6 Subcontractual'!A85&amp;"; ","")</f>
        <v/>
      </c>
      <c r="F93" s="148"/>
      <c r="G93" s="124">
        <v>72</v>
      </c>
      <c r="H93" s="149"/>
      <c r="I93" s="169" t="str">
        <f>IF(AND($B$2=1,'6 Subcontractual'!C85=$BD$9),"Row "&amp;'6 Subcontractual'!A85&amp;"; ","")</f>
        <v/>
      </c>
      <c r="J93" s="179" t="str">
        <f>IF(AND($B$2=1,'6 Subcontractual'!B85="",OR('6 Subcontractual'!D85&lt;&gt;"",'6 Subcontractual'!E85&lt;&gt;"",'6 Subcontractual'!F85&lt;&gt;"",'6 Subcontractual'!G85&lt;&gt;0,'6 Subcontractual'!H85&lt;&gt;0,'6 Subcontractual'!J85&lt;&gt;"")),"Row "&amp;'6 Subcontractual'!A85&amp;"; ","")</f>
        <v/>
      </c>
      <c r="K93" s="124"/>
      <c r="L93" s="150"/>
      <c r="M93" s="169" t="str">
        <f>IF(AND($C$2=1,'6 Subcontractual'!B85&lt;&gt;"",'6 Subcontractual'!D85&lt;&gt;$BD$2,'6 Subcontractual'!D85&lt;&gt;$BD$3), "Row "&amp;'6 Subcontractual'!A85&amp;", Mode; ","")</f>
        <v/>
      </c>
      <c r="N93" s="124" t="str">
        <f>IF(AND($C$2=1,'6 Subcontractual'!B85&lt;&gt;"",'6 Subcontractual'!E85&lt;&gt;$BE$2,'6 Subcontractual'!E85&lt;&gt;$BE$3,'6 Subcontractual'!E85&lt;&gt;$BE$4,'6 Subcontractual'!E85&lt;&gt;$BE$5,'6 Subcontractual'!E85&lt;&gt;$BE$6), "Row "&amp;'6 Subcontractual'!A85&amp;", Level; ","")</f>
        <v/>
      </c>
      <c r="O93" s="170" t="str">
        <f>IF(AND($C$2=1,'6 Subcontractual'!B85&lt;&gt;"",'6 Subcontractual'!F85&lt;&gt;$BO$2,'6 Subcontractual'!F85&lt;&gt;$BO$3,'6 Subcontractual'!F85&lt;&gt;$BO$4), "Row "&amp;'6 Subcontractual'!A85&amp;", Fundability status; ","")</f>
        <v/>
      </c>
      <c r="P93" s="151"/>
      <c r="Q93" s="150"/>
      <c r="R93" s="179" t="str">
        <f>IF(AND($D$2=1,'6 Subcontractual'!B85&lt;&gt;"",'6 Subcontractual'!G85=0), "Row "&amp;'6 Subcontractual'!A85&amp;"; ","")</f>
        <v/>
      </c>
      <c r="S93" s="151"/>
      <c r="T93" s="150"/>
      <c r="U93" s="169" t="str">
        <f>IF(AND($E$2=1,TRUNC('6 Subcontractual'!G85)&lt;&gt;'6 Subcontractual'!G85),"Row "&amp;'6 Subcontractual'!A85&amp;", "&amp;'6 Subcontractual'!$G$8&amp;"; ","")</f>
        <v/>
      </c>
      <c r="V93" s="170" t="str">
        <f>IF(AND($E$2=1,TRUNC('6 Subcontractual'!H85)&lt;&gt;'6 Subcontractual'!H85),"Row "&amp;'6 Subcontractual'!A85&amp;", "&amp;'6 Subcontractual'!$H$8&amp;"; ","")</f>
        <v/>
      </c>
      <c r="W93" s="151"/>
      <c r="X93" s="150"/>
      <c r="Y93" s="179" t="str">
        <f>IF(AND($F$2=1,'6 Subcontractual'!G85&lt;0),"Row "&amp;'6 Subcontractual'!A85&amp;", "&amp;'6 Subcontractual'!$G$8&amp;"; ","")</f>
        <v/>
      </c>
      <c r="Z93" s="170" t="str">
        <f>IF(AND($F$2=1,'6 Subcontractual'!H85&lt;0),"Row "&amp;'6 Subcontractual'!A85&amp;", "&amp;'6 Subcontractual'!$H$8&amp;"; ","")</f>
        <v/>
      </c>
      <c r="AA93" s="151"/>
      <c r="AB93" s="150"/>
      <c r="AC93" s="124"/>
      <c r="AD93" s="124"/>
      <c r="AE93" s="124"/>
      <c r="AF93" s="124"/>
      <c r="AG93" s="124"/>
      <c r="AH93" s="124"/>
      <c r="AI93" s="182" t="str">
        <f>'6 Subcontractual'!D85&amp;", "&amp;'6 Subcontractual'!E85&amp;", "&amp;'6 Subcontractual'!F85&amp;"; "</f>
        <v xml:space="preserve">, , ; </v>
      </c>
      <c r="AJ93" s="181" t="str">
        <f t="shared" si="6"/>
        <v/>
      </c>
      <c r="AK93" s="183" t="str">
        <f>IF(AJ93=1,"Row "&amp;'6 Subcontractual'!A85&amp;"; ","")</f>
        <v/>
      </c>
      <c r="AL93" s="176"/>
      <c r="AM93" s="178"/>
      <c r="AN93" s="124"/>
      <c r="AO93" s="124"/>
      <c r="AP93" s="124"/>
      <c r="AQ93" s="182" t="str">
        <f>'6 Subcontractual'!D85&amp;", "&amp;'6 Subcontractual'!E85&amp;", "&amp;'6 Subcontractual'!F85&amp;"; "</f>
        <v xml:space="preserve">, , ; </v>
      </c>
      <c r="AR93" s="181" t="str">
        <f t="shared" si="7"/>
        <v/>
      </c>
      <c r="AS93" s="183" t="str">
        <f>IF(AR93=1,"Row "&amp;'6 Subcontractual'!A85&amp;"; ","")</f>
        <v/>
      </c>
      <c r="AT93" s="176"/>
      <c r="AU93" s="150"/>
      <c r="AV93" s="179" t="str">
        <f>IF(AND($I$2=1,'6 Subcontractual'!H85&gt;'6 Subcontractual'!G85),"Row "&amp;'6 Subcontractual'!A85&amp;"; ","")</f>
        <v/>
      </c>
      <c r="AW93" s="151"/>
      <c r="AX93" s="150"/>
      <c r="AY93" s="169">
        <f>IF(AND($J$2=1,'6 Subcontractual'!B85="",'6 Subcontractual'!D85="",'6 Subcontractual'!E85="",'6 Subcontractual'!F85="",OR('6 Subcontractual'!G85="",'6 Subcontractual'!G85=0),OR('6 Subcontractual'!H85="",'6 Subcontractual'!H85=0)),0,1)</f>
        <v>0</v>
      </c>
      <c r="AZ93" s="124">
        <f>IF(AND(AY93=0,SUM(AY94:$AY$141)&gt;0),1,0)</f>
        <v>0</v>
      </c>
      <c r="BA93" s="170" t="str">
        <f>IF(AZ93=1,"Row "&amp;'6 Subcontractual'!A85&amp;"; ","")</f>
        <v/>
      </c>
      <c r="BB93" s="151"/>
      <c r="BC93" s="150"/>
      <c r="BD93" s="179" t="str">
        <f>IF(AND($K$2=1,'6 Subcontractual'!E85='6 Checks'!$BE$6,'6 Subcontractual'!F85='6 Checks'!$BO$2,OR('6 Subcontractual'!G85&gt;0,'6 Subcontractual'!H85&gt;0)),"Row "&amp;'6 Subcontractual'!A85&amp;"; ","")</f>
        <v/>
      </c>
      <c r="BE93" s="151"/>
      <c r="BF93" s="150"/>
      <c r="BG93" s="179" t="str">
        <f>IF(AND($L$2=1,OR('6 Subcontractual'!B85=$BA$2,'6 Subcontractual'!B85=$BA$3,'6 Subcontractual'!B85=$BA$4),'6 Subcontractual'!J85=""),"Row "&amp;'6 Subcontractual'!A85&amp;"; ","")</f>
        <v/>
      </c>
      <c r="BH93" s="124"/>
      <c r="BI93" s="150"/>
      <c r="BJ93" s="179" t="str">
        <f>IF(AND($M$2=1,'6 Subcontractual'!B85&lt;&gt;"",'6 Subcontractual'!B85&lt;&gt;$BA$2,'6 Subcontractual'!B85&lt;&gt;$BA$3,'6 Subcontractual'!B85&lt;&gt;$BA$4,'6 Subcontractual'!J85&lt;&gt;""),"Row "&amp;'6 Subcontractual'!A85&amp;"; ","")</f>
        <v/>
      </c>
      <c r="BK93" s="151"/>
      <c r="BL93" s="124"/>
      <c r="BM93" s="179" t="str">
        <f>IF('6 Subcontractual'!B85&lt;&gt;"",IF(ISNA(VLOOKUP('6 Subcontractual'!B85,BQ:BR,2,FALSE))=FALSE,VLOOKUP('6 Subcontractual'!B85,BQ:BR,2,FALSE),"O"),"")</f>
        <v/>
      </c>
      <c r="BN93" s="124"/>
      <c r="BO93" s="124"/>
      <c r="BP93" s="124"/>
      <c r="BQ93" s="135">
        <v>10007832</v>
      </c>
      <c r="BR93" s="121" t="s">
        <v>181</v>
      </c>
      <c r="BS93" s="152"/>
      <c r="BT93" s="153"/>
    </row>
    <row r="94" spans="1:72" x14ac:dyDescent="0.2">
      <c r="A94" s="191"/>
      <c r="D94" s="146"/>
      <c r="E94" s="179" t="str">
        <f>IF(AND($D$7=1,OR('6 Subcontractual'!B86=$BA$2,'6 Subcontractual'!B86=$BA$3,'6 Subcontractual'!B86=$BA$4),'6 Subcontractual'!J86&lt;&gt;""),"Row "&amp;'6 Subcontractual'!A86&amp;"; ","")</f>
        <v/>
      </c>
      <c r="F94" s="148"/>
      <c r="G94" s="124">
        <v>73</v>
      </c>
      <c r="H94" s="149"/>
      <c r="I94" s="169" t="str">
        <f>IF(AND($B$2=1,'6 Subcontractual'!C86=$BD$9),"Row "&amp;'6 Subcontractual'!A86&amp;"; ","")</f>
        <v/>
      </c>
      <c r="J94" s="179" t="str">
        <f>IF(AND($B$2=1,'6 Subcontractual'!B86="",OR('6 Subcontractual'!D86&lt;&gt;"",'6 Subcontractual'!E86&lt;&gt;"",'6 Subcontractual'!F86&lt;&gt;"",'6 Subcontractual'!G86&lt;&gt;0,'6 Subcontractual'!H86&lt;&gt;0,'6 Subcontractual'!J86&lt;&gt;"")),"Row "&amp;'6 Subcontractual'!A86&amp;"; ","")</f>
        <v/>
      </c>
      <c r="K94" s="124"/>
      <c r="L94" s="150"/>
      <c r="M94" s="169" t="str">
        <f>IF(AND($C$2=1,'6 Subcontractual'!B86&lt;&gt;"",'6 Subcontractual'!D86&lt;&gt;$BD$2,'6 Subcontractual'!D86&lt;&gt;$BD$3), "Row "&amp;'6 Subcontractual'!A86&amp;", Mode; ","")</f>
        <v/>
      </c>
      <c r="N94" s="124" t="str">
        <f>IF(AND($C$2=1,'6 Subcontractual'!B86&lt;&gt;"",'6 Subcontractual'!E86&lt;&gt;$BE$2,'6 Subcontractual'!E86&lt;&gt;$BE$3,'6 Subcontractual'!E86&lt;&gt;$BE$4,'6 Subcontractual'!E86&lt;&gt;$BE$5,'6 Subcontractual'!E86&lt;&gt;$BE$6), "Row "&amp;'6 Subcontractual'!A86&amp;", Level; ","")</f>
        <v/>
      </c>
      <c r="O94" s="170" t="str">
        <f>IF(AND($C$2=1,'6 Subcontractual'!B86&lt;&gt;"",'6 Subcontractual'!F86&lt;&gt;$BO$2,'6 Subcontractual'!F86&lt;&gt;$BO$3,'6 Subcontractual'!F86&lt;&gt;$BO$4), "Row "&amp;'6 Subcontractual'!A86&amp;", Fundability status; ","")</f>
        <v/>
      </c>
      <c r="P94" s="151"/>
      <c r="Q94" s="150"/>
      <c r="R94" s="179" t="str">
        <f>IF(AND($D$2=1,'6 Subcontractual'!B86&lt;&gt;"",'6 Subcontractual'!G86=0), "Row "&amp;'6 Subcontractual'!A86&amp;"; ","")</f>
        <v/>
      </c>
      <c r="S94" s="151"/>
      <c r="T94" s="150"/>
      <c r="U94" s="169" t="str">
        <f>IF(AND($E$2=1,TRUNC('6 Subcontractual'!G86)&lt;&gt;'6 Subcontractual'!G86),"Row "&amp;'6 Subcontractual'!A86&amp;", "&amp;'6 Subcontractual'!$G$8&amp;"; ","")</f>
        <v/>
      </c>
      <c r="V94" s="170" t="str">
        <f>IF(AND($E$2=1,TRUNC('6 Subcontractual'!H86)&lt;&gt;'6 Subcontractual'!H86),"Row "&amp;'6 Subcontractual'!A86&amp;", "&amp;'6 Subcontractual'!$H$8&amp;"; ","")</f>
        <v/>
      </c>
      <c r="W94" s="151"/>
      <c r="X94" s="150"/>
      <c r="Y94" s="179" t="str">
        <f>IF(AND($F$2=1,'6 Subcontractual'!G86&lt;0),"Row "&amp;'6 Subcontractual'!A86&amp;", "&amp;'6 Subcontractual'!$G$8&amp;"; ","")</f>
        <v/>
      </c>
      <c r="Z94" s="170" t="str">
        <f>IF(AND($F$2=1,'6 Subcontractual'!H86&lt;0),"Row "&amp;'6 Subcontractual'!A86&amp;", "&amp;'6 Subcontractual'!$H$8&amp;"; ","")</f>
        <v/>
      </c>
      <c r="AA94" s="151"/>
      <c r="AB94" s="150"/>
      <c r="AC94" s="124"/>
      <c r="AD94" s="124"/>
      <c r="AE94" s="124"/>
      <c r="AF94" s="124"/>
      <c r="AG94" s="124"/>
      <c r="AH94" s="124"/>
      <c r="AI94" s="182" t="str">
        <f>'6 Subcontractual'!D86&amp;", "&amp;'6 Subcontractual'!E86&amp;", "&amp;'6 Subcontractual'!F86&amp;"; "</f>
        <v xml:space="preserve">, , ; </v>
      </c>
      <c r="AJ94" s="181" t="str">
        <f t="shared" si="6"/>
        <v/>
      </c>
      <c r="AK94" s="183" t="str">
        <f>IF(AJ94=1,"Row "&amp;'6 Subcontractual'!A86&amp;"; ","")</f>
        <v/>
      </c>
      <c r="AL94" s="176"/>
      <c r="AM94" s="178"/>
      <c r="AN94" s="124"/>
      <c r="AO94" s="124"/>
      <c r="AP94" s="124"/>
      <c r="AQ94" s="182" t="str">
        <f>'6 Subcontractual'!D86&amp;", "&amp;'6 Subcontractual'!E86&amp;", "&amp;'6 Subcontractual'!F86&amp;"; "</f>
        <v xml:space="preserve">, , ; </v>
      </c>
      <c r="AR94" s="181" t="str">
        <f t="shared" si="7"/>
        <v/>
      </c>
      <c r="AS94" s="183" t="str">
        <f>IF(AR94=1,"Row "&amp;'6 Subcontractual'!A86&amp;"; ","")</f>
        <v/>
      </c>
      <c r="AT94" s="176"/>
      <c r="AU94" s="150"/>
      <c r="AV94" s="179" t="str">
        <f>IF(AND($I$2=1,'6 Subcontractual'!H86&gt;'6 Subcontractual'!G86),"Row "&amp;'6 Subcontractual'!A86&amp;"; ","")</f>
        <v/>
      </c>
      <c r="AW94" s="151"/>
      <c r="AX94" s="150"/>
      <c r="AY94" s="169">
        <f>IF(AND($J$2=1,'6 Subcontractual'!B86="",'6 Subcontractual'!D86="",'6 Subcontractual'!E86="",'6 Subcontractual'!F86="",OR('6 Subcontractual'!G86="",'6 Subcontractual'!G86=0),OR('6 Subcontractual'!H86="",'6 Subcontractual'!H86=0)),0,1)</f>
        <v>0</v>
      </c>
      <c r="AZ94" s="124">
        <f>IF(AND(AY94=0,SUM(AY95:$AY$141)&gt;0),1,0)</f>
        <v>0</v>
      </c>
      <c r="BA94" s="170" t="str">
        <f>IF(AZ94=1,"Row "&amp;'6 Subcontractual'!A86&amp;"; ","")</f>
        <v/>
      </c>
      <c r="BB94" s="151"/>
      <c r="BC94" s="150"/>
      <c r="BD94" s="179" t="str">
        <f>IF(AND($K$2=1,'6 Subcontractual'!E86='6 Checks'!$BE$6,'6 Subcontractual'!F86='6 Checks'!$BO$2,OR('6 Subcontractual'!G86&gt;0,'6 Subcontractual'!H86&gt;0)),"Row "&amp;'6 Subcontractual'!A86&amp;"; ","")</f>
        <v/>
      </c>
      <c r="BE94" s="151"/>
      <c r="BF94" s="150"/>
      <c r="BG94" s="179" t="str">
        <f>IF(AND($L$2=1,OR('6 Subcontractual'!B86=$BA$2,'6 Subcontractual'!B86=$BA$3,'6 Subcontractual'!B86=$BA$4),'6 Subcontractual'!J86=""),"Row "&amp;'6 Subcontractual'!A86&amp;"; ","")</f>
        <v/>
      </c>
      <c r="BH94" s="124"/>
      <c r="BI94" s="150"/>
      <c r="BJ94" s="179" t="str">
        <f>IF(AND($M$2=1,'6 Subcontractual'!B86&lt;&gt;"",'6 Subcontractual'!B86&lt;&gt;$BA$2,'6 Subcontractual'!B86&lt;&gt;$BA$3,'6 Subcontractual'!B86&lt;&gt;$BA$4,'6 Subcontractual'!J86&lt;&gt;""),"Row "&amp;'6 Subcontractual'!A86&amp;"; ","")</f>
        <v/>
      </c>
      <c r="BK94" s="151"/>
      <c r="BL94" s="124"/>
      <c r="BM94" s="179" t="str">
        <f>IF('6 Subcontractual'!B86&lt;&gt;"",IF(ISNA(VLOOKUP('6 Subcontractual'!B86,BQ:BR,2,FALSE))=FALSE,VLOOKUP('6 Subcontractual'!B86,BQ:BR,2,FALSE),"O"),"")</f>
        <v/>
      </c>
      <c r="BN94" s="124"/>
      <c r="BO94" s="124"/>
      <c r="BP94" s="124"/>
      <c r="BQ94" s="135">
        <v>10007138</v>
      </c>
      <c r="BR94" s="121" t="s">
        <v>181</v>
      </c>
      <c r="BS94" s="152"/>
      <c r="BT94" s="153"/>
    </row>
    <row r="95" spans="1:72" x14ac:dyDescent="0.2">
      <c r="A95" s="191"/>
      <c r="D95" s="146"/>
      <c r="E95" s="179" t="str">
        <f>IF(AND($D$7=1,OR('6 Subcontractual'!B87=$BA$2,'6 Subcontractual'!B87=$BA$3,'6 Subcontractual'!B87=$BA$4),'6 Subcontractual'!J87&lt;&gt;""),"Row "&amp;'6 Subcontractual'!A87&amp;"; ","")</f>
        <v/>
      </c>
      <c r="F95" s="148"/>
      <c r="G95" s="124">
        <v>74</v>
      </c>
      <c r="H95" s="149"/>
      <c r="I95" s="169" t="str">
        <f>IF(AND($B$2=1,'6 Subcontractual'!C87=$BD$9),"Row "&amp;'6 Subcontractual'!A87&amp;"; ","")</f>
        <v/>
      </c>
      <c r="J95" s="179" t="str">
        <f>IF(AND($B$2=1,'6 Subcontractual'!B87="",OR('6 Subcontractual'!D87&lt;&gt;"",'6 Subcontractual'!E87&lt;&gt;"",'6 Subcontractual'!F87&lt;&gt;"",'6 Subcontractual'!G87&lt;&gt;0,'6 Subcontractual'!H87&lt;&gt;0,'6 Subcontractual'!J87&lt;&gt;"")),"Row "&amp;'6 Subcontractual'!A87&amp;"; ","")</f>
        <v/>
      </c>
      <c r="K95" s="124"/>
      <c r="L95" s="150"/>
      <c r="M95" s="169" t="str">
        <f>IF(AND($C$2=1,'6 Subcontractual'!B87&lt;&gt;"",'6 Subcontractual'!D87&lt;&gt;$BD$2,'6 Subcontractual'!D87&lt;&gt;$BD$3), "Row "&amp;'6 Subcontractual'!A87&amp;", Mode; ","")</f>
        <v/>
      </c>
      <c r="N95" s="124" t="str">
        <f>IF(AND($C$2=1,'6 Subcontractual'!B87&lt;&gt;"",'6 Subcontractual'!E87&lt;&gt;$BE$2,'6 Subcontractual'!E87&lt;&gt;$BE$3,'6 Subcontractual'!E87&lt;&gt;$BE$4,'6 Subcontractual'!E87&lt;&gt;$BE$5,'6 Subcontractual'!E87&lt;&gt;$BE$6), "Row "&amp;'6 Subcontractual'!A87&amp;", Level; ","")</f>
        <v/>
      </c>
      <c r="O95" s="170" t="str">
        <f>IF(AND($C$2=1,'6 Subcontractual'!B87&lt;&gt;"",'6 Subcontractual'!F87&lt;&gt;$BO$2,'6 Subcontractual'!F87&lt;&gt;$BO$3,'6 Subcontractual'!F87&lt;&gt;$BO$4), "Row "&amp;'6 Subcontractual'!A87&amp;", Fundability status; ","")</f>
        <v/>
      </c>
      <c r="P95" s="151"/>
      <c r="Q95" s="150"/>
      <c r="R95" s="179" t="str">
        <f>IF(AND($D$2=1,'6 Subcontractual'!B87&lt;&gt;"",'6 Subcontractual'!G87=0), "Row "&amp;'6 Subcontractual'!A87&amp;"; ","")</f>
        <v/>
      </c>
      <c r="S95" s="151"/>
      <c r="T95" s="150"/>
      <c r="U95" s="169" t="str">
        <f>IF(AND($E$2=1,TRUNC('6 Subcontractual'!G87)&lt;&gt;'6 Subcontractual'!G87),"Row "&amp;'6 Subcontractual'!A87&amp;", "&amp;'6 Subcontractual'!$G$8&amp;"; ","")</f>
        <v/>
      </c>
      <c r="V95" s="170" t="str">
        <f>IF(AND($E$2=1,TRUNC('6 Subcontractual'!H87)&lt;&gt;'6 Subcontractual'!H87),"Row "&amp;'6 Subcontractual'!A87&amp;", "&amp;'6 Subcontractual'!$H$8&amp;"; ","")</f>
        <v/>
      </c>
      <c r="W95" s="151"/>
      <c r="X95" s="150"/>
      <c r="Y95" s="179" t="str">
        <f>IF(AND($F$2=1,'6 Subcontractual'!G87&lt;0),"Row "&amp;'6 Subcontractual'!A87&amp;", "&amp;'6 Subcontractual'!$G$8&amp;"; ","")</f>
        <v/>
      </c>
      <c r="Z95" s="170" t="str">
        <f>IF(AND($F$2=1,'6 Subcontractual'!H87&lt;0),"Row "&amp;'6 Subcontractual'!A87&amp;", "&amp;'6 Subcontractual'!$H$8&amp;"; ","")</f>
        <v/>
      </c>
      <c r="AA95" s="151"/>
      <c r="AB95" s="150"/>
      <c r="AC95" s="124"/>
      <c r="AD95" s="124"/>
      <c r="AE95" s="124"/>
      <c r="AF95" s="124"/>
      <c r="AG95" s="124"/>
      <c r="AH95" s="124"/>
      <c r="AI95" s="182" t="str">
        <f>'6 Subcontractual'!D87&amp;", "&amp;'6 Subcontractual'!E87&amp;", "&amp;'6 Subcontractual'!F87&amp;"; "</f>
        <v xml:space="preserve">, , ; </v>
      </c>
      <c r="AJ95" s="181" t="str">
        <f t="shared" si="6"/>
        <v/>
      </c>
      <c r="AK95" s="183" t="str">
        <f>IF(AJ95=1,"Row "&amp;'6 Subcontractual'!A87&amp;"; ","")</f>
        <v/>
      </c>
      <c r="AL95" s="176"/>
      <c r="AM95" s="178"/>
      <c r="AN95" s="124"/>
      <c r="AO95" s="124"/>
      <c r="AP95" s="124"/>
      <c r="AQ95" s="182" t="str">
        <f>'6 Subcontractual'!D87&amp;", "&amp;'6 Subcontractual'!E87&amp;", "&amp;'6 Subcontractual'!F87&amp;"; "</f>
        <v xml:space="preserve">, , ; </v>
      </c>
      <c r="AR95" s="181" t="str">
        <f t="shared" si="7"/>
        <v/>
      </c>
      <c r="AS95" s="183" t="str">
        <f>IF(AR95=1,"Row "&amp;'6 Subcontractual'!A87&amp;"; ","")</f>
        <v/>
      </c>
      <c r="AT95" s="176"/>
      <c r="AU95" s="150"/>
      <c r="AV95" s="179" t="str">
        <f>IF(AND($I$2=1,'6 Subcontractual'!H87&gt;'6 Subcontractual'!G87),"Row "&amp;'6 Subcontractual'!A87&amp;"; ","")</f>
        <v/>
      </c>
      <c r="AW95" s="151"/>
      <c r="AX95" s="150"/>
      <c r="AY95" s="169">
        <f>IF(AND($J$2=1,'6 Subcontractual'!B87="",'6 Subcontractual'!D87="",'6 Subcontractual'!E87="",'6 Subcontractual'!F87="",OR('6 Subcontractual'!G87="",'6 Subcontractual'!G87=0),OR('6 Subcontractual'!H87="",'6 Subcontractual'!H87=0)),0,1)</f>
        <v>0</v>
      </c>
      <c r="AZ95" s="124">
        <f>IF(AND(AY95=0,SUM(AY96:$AY$141)&gt;0),1,0)</f>
        <v>0</v>
      </c>
      <c r="BA95" s="170" t="str">
        <f>IF(AZ95=1,"Row "&amp;'6 Subcontractual'!A87&amp;"; ","")</f>
        <v/>
      </c>
      <c r="BB95" s="151"/>
      <c r="BC95" s="150"/>
      <c r="BD95" s="179" t="str">
        <f>IF(AND($K$2=1,'6 Subcontractual'!E87='6 Checks'!$BE$6,'6 Subcontractual'!F87='6 Checks'!$BO$2,OR('6 Subcontractual'!G87&gt;0,'6 Subcontractual'!H87&gt;0)),"Row "&amp;'6 Subcontractual'!A87&amp;"; ","")</f>
        <v/>
      </c>
      <c r="BE95" s="151"/>
      <c r="BF95" s="150"/>
      <c r="BG95" s="179" t="str">
        <f>IF(AND($L$2=1,OR('6 Subcontractual'!B87=$BA$2,'6 Subcontractual'!B87=$BA$3,'6 Subcontractual'!B87=$BA$4),'6 Subcontractual'!J87=""),"Row "&amp;'6 Subcontractual'!A87&amp;"; ","")</f>
        <v/>
      </c>
      <c r="BH95" s="124"/>
      <c r="BI95" s="150"/>
      <c r="BJ95" s="179" t="str">
        <f>IF(AND($M$2=1,'6 Subcontractual'!B87&lt;&gt;"",'6 Subcontractual'!B87&lt;&gt;$BA$2,'6 Subcontractual'!B87&lt;&gt;$BA$3,'6 Subcontractual'!B87&lt;&gt;$BA$4,'6 Subcontractual'!J87&lt;&gt;""),"Row "&amp;'6 Subcontractual'!A87&amp;"; ","")</f>
        <v/>
      </c>
      <c r="BK95" s="151"/>
      <c r="BL95" s="124"/>
      <c r="BM95" s="179" t="str">
        <f>IF('6 Subcontractual'!B87&lt;&gt;"",IF(ISNA(VLOOKUP('6 Subcontractual'!B87,BQ:BR,2,FALSE))=FALSE,VLOOKUP('6 Subcontractual'!B87,BQ:BR,2,FALSE),"O"),"")</f>
        <v/>
      </c>
      <c r="BN95" s="124"/>
      <c r="BO95" s="124"/>
      <c r="BP95" s="124"/>
      <c r="BQ95" s="135">
        <v>10001282</v>
      </c>
      <c r="BR95" s="121" t="s">
        <v>181</v>
      </c>
      <c r="BS95" s="152"/>
      <c r="BT95" s="153"/>
    </row>
    <row r="96" spans="1:72" x14ac:dyDescent="0.2">
      <c r="A96" s="191"/>
      <c r="D96" s="146"/>
      <c r="E96" s="179" t="str">
        <f>IF(AND($D$7=1,OR('6 Subcontractual'!B88=$BA$2,'6 Subcontractual'!B88=$BA$3,'6 Subcontractual'!B88=$BA$4),'6 Subcontractual'!J88&lt;&gt;""),"Row "&amp;'6 Subcontractual'!A88&amp;"; ","")</f>
        <v/>
      </c>
      <c r="F96" s="148"/>
      <c r="G96" s="124">
        <v>75</v>
      </c>
      <c r="H96" s="149"/>
      <c r="I96" s="169" t="str">
        <f>IF(AND($B$2=1,'6 Subcontractual'!C88=$BD$9),"Row "&amp;'6 Subcontractual'!A88&amp;"; ","")</f>
        <v/>
      </c>
      <c r="J96" s="179" t="str">
        <f>IF(AND($B$2=1,'6 Subcontractual'!B88="",OR('6 Subcontractual'!D88&lt;&gt;"",'6 Subcontractual'!E88&lt;&gt;"",'6 Subcontractual'!F88&lt;&gt;"",'6 Subcontractual'!G88&lt;&gt;0,'6 Subcontractual'!H88&lt;&gt;0,'6 Subcontractual'!J88&lt;&gt;"")),"Row "&amp;'6 Subcontractual'!A88&amp;"; ","")</f>
        <v/>
      </c>
      <c r="K96" s="124"/>
      <c r="L96" s="150"/>
      <c r="M96" s="169" t="str">
        <f>IF(AND($C$2=1,'6 Subcontractual'!B88&lt;&gt;"",'6 Subcontractual'!D88&lt;&gt;$BD$2,'6 Subcontractual'!D88&lt;&gt;$BD$3), "Row "&amp;'6 Subcontractual'!A88&amp;", Mode; ","")</f>
        <v/>
      </c>
      <c r="N96" s="124" t="str">
        <f>IF(AND($C$2=1,'6 Subcontractual'!B88&lt;&gt;"",'6 Subcontractual'!E88&lt;&gt;$BE$2,'6 Subcontractual'!E88&lt;&gt;$BE$3,'6 Subcontractual'!E88&lt;&gt;$BE$4,'6 Subcontractual'!E88&lt;&gt;$BE$5,'6 Subcontractual'!E88&lt;&gt;$BE$6), "Row "&amp;'6 Subcontractual'!A88&amp;", Level; ","")</f>
        <v/>
      </c>
      <c r="O96" s="170" t="str">
        <f>IF(AND($C$2=1,'6 Subcontractual'!B88&lt;&gt;"",'6 Subcontractual'!F88&lt;&gt;$BO$2,'6 Subcontractual'!F88&lt;&gt;$BO$3,'6 Subcontractual'!F88&lt;&gt;$BO$4), "Row "&amp;'6 Subcontractual'!A88&amp;", Fundability status; ","")</f>
        <v/>
      </c>
      <c r="P96" s="151"/>
      <c r="Q96" s="150"/>
      <c r="R96" s="179" t="str">
        <f>IF(AND($D$2=1,'6 Subcontractual'!B88&lt;&gt;"",'6 Subcontractual'!G88=0), "Row "&amp;'6 Subcontractual'!A88&amp;"; ","")</f>
        <v/>
      </c>
      <c r="S96" s="151"/>
      <c r="T96" s="150"/>
      <c r="U96" s="169" t="str">
        <f>IF(AND($E$2=1,TRUNC('6 Subcontractual'!G88)&lt;&gt;'6 Subcontractual'!G88),"Row "&amp;'6 Subcontractual'!A88&amp;", "&amp;'6 Subcontractual'!$G$8&amp;"; ","")</f>
        <v/>
      </c>
      <c r="V96" s="170" t="str">
        <f>IF(AND($E$2=1,TRUNC('6 Subcontractual'!H88)&lt;&gt;'6 Subcontractual'!H88),"Row "&amp;'6 Subcontractual'!A88&amp;", "&amp;'6 Subcontractual'!$H$8&amp;"; ","")</f>
        <v/>
      </c>
      <c r="W96" s="151"/>
      <c r="X96" s="150"/>
      <c r="Y96" s="179" t="str">
        <f>IF(AND($F$2=1,'6 Subcontractual'!G88&lt;0),"Row "&amp;'6 Subcontractual'!A88&amp;", "&amp;'6 Subcontractual'!$G$8&amp;"; ","")</f>
        <v/>
      </c>
      <c r="Z96" s="170" t="str">
        <f>IF(AND($F$2=1,'6 Subcontractual'!H88&lt;0),"Row "&amp;'6 Subcontractual'!A88&amp;", "&amp;'6 Subcontractual'!$H$8&amp;"; ","")</f>
        <v/>
      </c>
      <c r="AA96" s="151"/>
      <c r="AB96" s="150"/>
      <c r="AC96" s="124"/>
      <c r="AD96" s="124"/>
      <c r="AE96" s="124"/>
      <c r="AF96" s="124"/>
      <c r="AG96" s="124"/>
      <c r="AH96" s="124"/>
      <c r="AI96" s="182" t="str">
        <f>'6 Subcontractual'!D88&amp;", "&amp;'6 Subcontractual'!E88&amp;", "&amp;'6 Subcontractual'!F88&amp;"; "</f>
        <v xml:space="preserve">, , ; </v>
      </c>
      <c r="AJ96" s="181" t="str">
        <f t="shared" si="6"/>
        <v/>
      </c>
      <c r="AK96" s="183" t="str">
        <f>IF(AJ96=1,"Row "&amp;'6 Subcontractual'!A88&amp;"; ","")</f>
        <v/>
      </c>
      <c r="AL96" s="176"/>
      <c r="AM96" s="178"/>
      <c r="AN96" s="124"/>
      <c r="AO96" s="124"/>
      <c r="AP96" s="124"/>
      <c r="AQ96" s="182" t="str">
        <f>'6 Subcontractual'!D88&amp;", "&amp;'6 Subcontractual'!E88&amp;", "&amp;'6 Subcontractual'!F88&amp;"; "</f>
        <v xml:space="preserve">, , ; </v>
      </c>
      <c r="AR96" s="181" t="str">
        <f t="shared" si="7"/>
        <v/>
      </c>
      <c r="AS96" s="183" t="str">
        <f>IF(AR96=1,"Row "&amp;'6 Subcontractual'!A88&amp;"; ","")</f>
        <v/>
      </c>
      <c r="AT96" s="176"/>
      <c r="AU96" s="150"/>
      <c r="AV96" s="179" t="str">
        <f>IF(AND($I$2=1,'6 Subcontractual'!H88&gt;'6 Subcontractual'!G88),"Row "&amp;'6 Subcontractual'!A88&amp;"; ","")</f>
        <v/>
      </c>
      <c r="AW96" s="151"/>
      <c r="AX96" s="150"/>
      <c r="AY96" s="169">
        <f>IF(AND($J$2=1,'6 Subcontractual'!B88="",'6 Subcontractual'!D88="",'6 Subcontractual'!E88="",'6 Subcontractual'!F88="",OR('6 Subcontractual'!G88="",'6 Subcontractual'!G88=0),OR('6 Subcontractual'!H88="",'6 Subcontractual'!H88=0)),0,1)</f>
        <v>0</v>
      </c>
      <c r="AZ96" s="124">
        <f>IF(AND(AY96=0,SUM(AY97:$AY$141)&gt;0),1,0)</f>
        <v>0</v>
      </c>
      <c r="BA96" s="170" t="str">
        <f>IF(AZ96=1,"Row "&amp;'6 Subcontractual'!A88&amp;"; ","")</f>
        <v/>
      </c>
      <c r="BB96" s="151"/>
      <c r="BC96" s="150"/>
      <c r="BD96" s="179" t="str">
        <f>IF(AND($K$2=1,'6 Subcontractual'!E88='6 Checks'!$BE$6,'6 Subcontractual'!F88='6 Checks'!$BO$2,OR('6 Subcontractual'!G88&gt;0,'6 Subcontractual'!H88&gt;0)),"Row "&amp;'6 Subcontractual'!A88&amp;"; ","")</f>
        <v/>
      </c>
      <c r="BE96" s="151"/>
      <c r="BF96" s="150"/>
      <c r="BG96" s="179" t="str">
        <f>IF(AND($L$2=1,OR('6 Subcontractual'!B88=$BA$2,'6 Subcontractual'!B88=$BA$3,'6 Subcontractual'!B88=$BA$4),'6 Subcontractual'!J88=""),"Row "&amp;'6 Subcontractual'!A88&amp;"; ","")</f>
        <v/>
      </c>
      <c r="BH96" s="124"/>
      <c r="BI96" s="150"/>
      <c r="BJ96" s="179" t="str">
        <f>IF(AND($M$2=1,'6 Subcontractual'!B88&lt;&gt;"",'6 Subcontractual'!B88&lt;&gt;$BA$2,'6 Subcontractual'!B88&lt;&gt;$BA$3,'6 Subcontractual'!B88&lt;&gt;$BA$4,'6 Subcontractual'!J88&lt;&gt;""),"Row "&amp;'6 Subcontractual'!A88&amp;"; ","")</f>
        <v/>
      </c>
      <c r="BK96" s="151"/>
      <c r="BL96" s="124"/>
      <c r="BM96" s="179" t="str">
        <f>IF('6 Subcontractual'!B88&lt;&gt;"",IF(ISNA(VLOOKUP('6 Subcontractual'!B88,BQ:BR,2,FALSE))=FALSE,VLOOKUP('6 Subcontractual'!B88,BQ:BR,2,FALSE),"O"),"")</f>
        <v/>
      </c>
      <c r="BN96" s="124"/>
      <c r="BO96" s="124"/>
      <c r="BP96" s="124"/>
      <c r="BQ96" s="135">
        <v>10004775</v>
      </c>
      <c r="BR96" s="121" t="s">
        <v>181</v>
      </c>
      <c r="BS96" s="152"/>
      <c r="BT96" s="153"/>
    </row>
    <row r="97" spans="1:72" x14ac:dyDescent="0.2">
      <c r="A97" s="191"/>
      <c r="D97" s="146"/>
      <c r="E97" s="179" t="str">
        <f>IF(AND($D$7=1,OR('6 Subcontractual'!B89=$BA$2,'6 Subcontractual'!B89=$BA$3,'6 Subcontractual'!B89=$BA$4),'6 Subcontractual'!J89&lt;&gt;""),"Row "&amp;'6 Subcontractual'!A89&amp;"; ","")</f>
        <v/>
      </c>
      <c r="F97" s="148"/>
      <c r="G97" s="124">
        <v>76</v>
      </c>
      <c r="H97" s="149"/>
      <c r="I97" s="169" t="str">
        <f>IF(AND($B$2=1,'6 Subcontractual'!C89=$BD$9),"Row "&amp;'6 Subcontractual'!A89&amp;"; ","")</f>
        <v/>
      </c>
      <c r="J97" s="179" t="str">
        <f>IF(AND($B$2=1,'6 Subcontractual'!B89="",OR('6 Subcontractual'!D89&lt;&gt;"",'6 Subcontractual'!E89&lt;&gt;"",'6 Subcontractual'!F89&lt;&gt;"",'6 Subcontractual'!G89&lt;&gt;0,'6 Subcontractual'!H89&lt;&gt;0,'6 Subcontractual'!J89&lt;&gt;"")),"Row "&amp;'6 Subcontractual'!A89&amp;"; ","")</f>
        <v/>
      </c>
      <c r="K97" s="124"/>
      <c r="L97" s="150"/>
      <c r="M97" s="169" t="str">
        <f>IF(AND($C$2=1,'6 Subcontractual'!B89&lt;&gt;"",'6 Subcontractual'!D89&lt;&gt;$BD$2,'6 Subcontractual'!D89&lt;&gt;$BD$3), "Row "&amp;'6 Subcontractual'!A89&amp;", Mode; ","")</f>
        <v/>
      </c>
      <c r="N97" s="124" t="str">
        <f>IF(AND($C$2=1,'6 Subcontractual'!B89&lt;&gt;"",'6 Subcontractual'!E89&lt;&gt;$BE$2,'6 Subcontractual'!E89&lt;&gt;$BE$3,'6 Subcontractual'!E89&lt;&gt;$BE$4,'6 Subcontractual'!E89&lt;&gt;$BE$5,'6 Subcontractual'!E89&lt;&gt;$BE$6), "Row "&amp;'6 Subcontractual'!A89&amp;", Level; ","")</f>
        <v/>
      </c>
      <c r="O97" s="170" t="str">
        <f>IF(AND($C$2=1,'6 Subcontractual'!B89&lt;&gt;"",'6 Subcontractual'!F89&lt;&gt;$BO$2,'6 Subcontractual'!F89&lt;&gt;$BO$3,'6 Subcontractual'!F89&lt;&gt;$BO$4), "Row "&amp;'6 Subcontractual'!A89&amp;", Fundability status; ","")</f>
        <v/>
      </c>
      <c r="P97" s="151"/>
      <c r="Q97" s="150"/>
      <c r="R97" s="179" t="str">
        <f>IF(AND($D$2=1,'6 Subcontractual'!B89&lt;&gt;"",'6 Subcontractual'!G89=0), "Row "&amp;'6 Subcontractual'!A89&amp;"; ","")</f>
        <v/>
      </c>
      <c r="S97" s="151"/>
      <c r="T97" s="150"/>
      <c r="U97" s="169" t="str">
        <f>IF(AND($E$2=1,TRUNC('6 Subcontractual'!G89)&lt;&gt;'6 Subcontractual'!G89),"Row "&amp;'6 Subcontractual'!A89&amp;", "&amp;'6 Subcontractual'!$G$8&amp;"; ","")</f>
        <v/>
      </c>
      <c r="V97" s="170" t="str">
        <f>IF(AND($E$2=1,TRUNC('6 Subcontractual'!H89)&lt;&gt;'6 Subcontractual'!H89),"Row "&amp;'6 Subcontractual'!A89&amp;", "&amp;'6 Subcontractual'!$H$8&amp;"; ","")</f>
        <v/>
      </c>
      <c r="W97" s="151"/>
      <c r="X97" s="150"/>
      <c r="Y97" s="179" t="str">
        <f>IF(AND($F$2=1,'6 Subcontractual'!G89&lt;0),"Row "&amp;'6 Subcontractual'!A89&amp;", "&amp;'6 Subcontractual'!$G$8&amp;"; ","")</f>
        <v/>
      </c>
      <c r="Z97" s="170" t="str">
        <f>IF(AND($F$2=1,'6 Subcontractual'!H89&lt;0),"Row "&amp;'6 Subcontractual'!A89&amp;", "&amp;'6 Subcontractual'!$H$8&amp;"; ","")</f>
        <v/>
      </c>
      <c r="AA97" s="151"/>
      <c r="AB97" s="150"/>
      <c r="AC97" s="124"/>
      <c r="AD97" s="124"/>
      <c r="AE97" s="124"/>
      <c r="AF97" s="124"/>
      <c r="AG97" s="124"/>
      <c r="AH97" s="124"/>
      <c r="AI97" s="182" t="str">
        <f>'6 Subcontractual'!D89&amp;", "&amp;'6 Subcontractual'!E89&amp;", "&amp;'6 Subcontractual'!F89&amp;"; "</f>
        <v xml:space="preserve">, , ; </v>
      </c>
      <c r="AJ97" s="181" t="str">
        <f t="shared" si="6"/>
        <v/>
      </c>
      <c r="AK97" s="183" t="str">
        <f>IF(AJ97=1,"Row "&amp;'6 Subcontractual'!A89&amp;"; ","")</f>
        <v/>
      </c>
      <c r="AL97" s="176"/>
      <c r="AM97" s="178"/>
      <c r="AN97" s="124"/>
      <c r="AO97" s="124"/>
      <c r="AP97" s="124"/>
      <c r="AQ97" s="182" t="str">
        <f>'6 Subcontractual'!D89&amp;", "&amp;'6 Subcontractual'!E89&amp;", "&amp;'6 Subcontractual'!F89&amp;"; "</f>
        <v xml:space="preserve">, , ; </v>
      </c>
      <c r="AR97" s="181" t="str">
        <f t="shared" si="7"/>
        <v/>
      </c>
      <c r="AS97" s="183" t="str">
        <f>IF(AR97=1,"Row "&amp;'6 Subcontractual'!A89&amp;"; ","")</f>
        <v/>
      </c>
      <c r="AT97" s="176"/>
      <c r="AU97" s="150"/>
      <c r="AV97" s="179" t="str">
        <f>IF(AND($I$2=1,'6 Subcontractual'!H89&gt;'6 Subcontractual'!G89),"Row "&amp;'6 Subcontractual'!A89&amp;"; ","")</f>
        <v/>
      </c>
      <c r="AW97" s="151"/>
      <c r="AX97" s="150"/>
      <c r="AY97" s="169">
        <f>IF(AND($J$2=1,'6 Subcontractual'!B89="",'6 Subcontractual'!D89="",'6 Subcontractual'!E89="",'6 Subcontractual'!F89="",OR('6 Subcontractual'!G89="",'6 Subcontractual'!G89=0),OR('6 Subcontractual'!H89="",'6 Subcontractual'!H89=0)),0,1)</f>
        <v>0</v>
      </c>
      <c r="AZ97" s="124">
        <f>IF(AND(AY97=0,SUM(AY98:$AY$141)&gt;0),1,0)</f>
        <v>0</v>
      </c>
      <c r="BA97" s="170" t="str">
        <f>IF(AZ97=1,"Row "&amp;'6 Subcontractual'!A89&amp;"; ","")</f>
        <v/>
      </c>
      <c r="BB97" s="151"/>
      <c r="BC97" s="150"/>
      <c r="BD97" s="179" t="str">
        <f>IF(AND($K$2=1,'6 Subcontractual'!E89='6 Checks'!$BE$6,'6 Subcontractual'!F89='6 Checks'!$BO$2,OR('6 Subcontractual'!G89&gt;0,'6 Subcontractual'!H89&gt;0)),"Row "&amp;'6 Subcontractual'!A89&amp;"; ","")</f>
        <v/>
      </c>
      <c r="BE97" s="151"/>
      <c r="BF97" s="150"/>
      <c r="BG97" s="179" t="str">
        <f>IF(AND($L$2=1,OR('6 Subcontractual'!B89=$BA$2,'6 Subcontractual'!B89=$BA$3,'6 Subcontractual'!B89=$BA$4),'6 Subcontractual'!J89=""),"Row "&amp;'6 Subcontractual'!A89&amp;"; ","")</f>
        <v/>
      </c>
      <c r="BH97" s="124"/>
      <c r="BI97" s="150"/>
      <c r="BJ97" s="179" t="str">
        <f>IF(AND($M$2=1,'6 Subcontractual'!B89&lt;&gt;"",'6 Subcontractual'!B89&lt;&gt;$BA$2,'6 Subcontractual'!B89&lt;&gt;$BA$3,'6 Subcontractual'!B89&lt;&gt;$BA$4,'6 Subcontractual'!J89&lt;&gt;""),"Row "&amp;'6 Subcontractual'!A89&amp;"; ","")</f>
        <v/>
      </c>
      <c r="BK97" s="151"/>
      <c r="BL97" s="124"/>
      <c r="BM97" s="179" t="str">
        <f>IF('6 Subcontractual'!B89&lt;&gt;"",IF(ISNA(VLOOKUP('6 Subcontractual'!B89,BQ:BR,2,FALSE))=FALSE,VLOOKUP('6 Subcontractual'!B89,BQ:BR,2,FALSE),"O"),"")</f>
        <v/>
      </c>
      <c r="BN97" s="124"/>
      <c r="BO97" s="124"/>
      <c r="BP97" s="124"/>
      <c r="BQ97" s="135">
        <v>10007154</v>
      </c>
      <c r="BR97" s="121" t="s">
        <v>181</v>
      </c>
      <c r="BS97" s="152"/>
      <c r="BT97" s="153"/>
    </row>
    <row r="98" spans="1:72" x14ac:dyDescent="0.2">
      <c r="A98" s="124"/>
      <c r="D98" s="146"/>
      <c r="E98" s="179" t="str">
        <f>IF(AND($D$7=1,OR('6 Subcontractual'!B90=$BA$2,'6 Subcontractual'!B90=$BA$3,'6 Subcontractual'!B90=$BA$4),'6 Subcontractual'!J90&lt;&gt;""),"Row "&amp;'6 Subcontractual'!A90&amp;"; ","")</f>
        <v/>
      </c>
      <c r="F98" s="148"/>
      <c r="G98" s="124">
        <v>77</v>
      </c>
      <c r="H98" s="149"/>
      <c r="I98" s="169" t="str">
        <f>IF(AND($B$2=1,'6 Subcontractual'!C90=$BD$9),"Row "&amp;'6 Subcontractual'!A90&amp;"; ","")</f>
        <v/>
      </c>
      <c r="J98" s="179" t="str">
        <f>IF(AND($B$2=1,'6 Subcontractual'!B90="",OR('6 Subcontractual'!D90&lt;&gt;"",'6 Subcontractual'!E90&lt;&gt;"",'6 Subcontractual'!F90&lt;&gt;"",'6 Subcontractual'!G90&lt;&gt;0,'6 Subcontractual'!H90&lt;&gt;0,'6 Subcontractual'!J90&lt;&gt;"")),"Row "&amp;'6 Subcontractual'!A90&amp;"; ","")</f>
        <v/>
      </c>
      <c r="K98" s="124"/>
      <c r="L98" s="150"/>
      <c r="M98" s="169" t="str">
        <f>IF(AND($C$2=1,'6 Subcontractual'!B90&lt;&gt;"",'6 Subcontractual'!D90&lt;&gt;$BD$2,'6 Subcontractual'!D90&lt;&gt;$BD$3), "Row "&amp;'6 Subcontractual'!A90&amp;", Mode; ","")</f>
        <v/>
      </c>
      <c r="N98" s="124" t="str">
        <f>IF(AND($C$2=1,'6 Subcontractual'!B90&lt;&gt;"",'6 Subcontractual'!E90&lt;&gt;$BE$2,'6 Subcontractual'!E90&lt;&gt;$BE$3,'6 Subcontractual'!E90&lt;&gt;$BE$4,'6 Subcontractual'!E90&lt;&gt;$BE$5,'6 Subcontractual'!E90&lt;&gt;$BE$6), "Row "&amp;'6 Subcontractual'!A90&amp;", Level; ","")</f>
        <v/>
      </c>
      <c r="O98" s="170" t="str">
        <f>IF(AND($C$2=1,'6 Subcontractual'!B90&lt;&gt;"",'6 Subcontractual'!F90&lt;&gt;$BO$2,'6 Subcontractual'!F90&lt;&gt;$BO$3,'6 Subcontractual'!F90&lt;&gt;$BO$4), "Row "&amp;'6 Subcontractual'!A90&amp;", Fundability status; ","")</f>
        <v/>
      </c>
      <c r="P98" s="151"/>
      <c r="Q98" s="150"/>
      <c r="R98" s="179" t="str">
        <f>IF(AND($D$2=1,'6 Subcontractual'!B90&lt;&gt;"",'6 Subcontractual'!G90=0), "Row "&amp;'6 Subcontractual'!A90&amp;"; ","")</f>
        <v/>
      </c>
      <c r="S98" s="151"/>
      <c r="T98" s="150"/>
      <c r="U98" s="169" t="str">
        <f>IF(AND($E$2=1,TRUNC('6 Subcontractual'!G90)&lt;&gt;'6 Subcontractual'!G90),"Row "&amp;'6 Subcontractual'!A90&amp;", "&amp;'6 Subcontractual'!$G$8&amp;"; ","")</f>
        <v/>
      </c>
      <c r="V98" s="170" t="str">
        <f>IF(AND($E$2=1,TRUNC('6 Subcontractual'!H90)&lt;&gt;'6 Subcontractual'!H90),"Row "&amp;'6 Subcontractual'!A90&amp;", "&amp;'6 Subcontractual'!$H$8&amp;"; ","")</f>
        <v/>
      </c>
      <c r="W98" s="151"/>
      <c r="X98" s="150"/>
      <c r="Y98" s="179" t="str">
        <f>IF(AND($F$2=1,'6 Subcontractual'!G90&lt;0),"Row "&amp;'6 Subcontractual'!A90&amp;", "&amp;'6 Subcontractual'!$G$8&amp;"; ","")</f>
        <v/>
      </c>
      <c r="Z98" s="170" t="str">
        <f>IF(AND($F$2=1,'6 Subcontractual'!H90&lt;0),"Row "&amp;'6 Subcontractual'!A90&amp;", "&amp;'6 Subcontractual'!$H$8&amp;"; ","")</f>
        <v/>
      </c>
      <c r="AA98" s="151"/>
      <c r="AB98" s="150"/>
      <c r="AC98" s="124"/>
      <c r="AD98" s="124"/>
      <c r="AE98" s="124"/>
      <c r="AF98" s="124"/>
      <c r="AG98" s="124"/>
      <c r="AH98" s="124"/>
      <c r="AI98" s="182" t="str">
        <f>'6 Subcontractual'!D90&amp;", "&amp;'6 Subcontractual'!E90&amp;", "&amp;'6 Subcontractual'!F90&amp;"; "</f>
        <v xml:space="preserve">, , ; </v>
      </c>
      <c r="AJ98" s="181" t="str">
        <f t="shared" si="6"/>
        <v/>
      </c>
      <c r="AK98" s="183" t="str">
        <f>IF(AJ98=1,"Row "&amp;'6 Subcontractual'!A90&amp;"; ","")</f>
        <v/>
      </c>
      <c r="AL98" s="176"/>
      <c r="AM98" s="178"/>
      <c r="AN98" s="124"/>
      <c r="AO98" s="124"/>
      <c r="AP98" s="124"/>
      <c r="AQ98" s="182" t="str">
        <f>'6 Subcontractual'!D90&amp;", "&amp;'6 Subcontractual'!E90&amp;", "&amp;'6 Subcontractual'!F90&amp;"; "</f>
        <v xml:space="preserve">, , ; </v>
      </c>
      <c r="AR98" s="181" t="str">
        <f t="shared" si="7"/>
        <v/>
      </c>
      <c r="AS98" s="183" t="str">
        <f>IF(AR98=1,"Row "&amp;'6 Subcontractual'!A90&amp;"; ","")</f>
        <v/>
      </c>
      <c r="AT98" s="176"/>
      <c r="AU98" s="150"/>
      <c r="AV98" s="179" t="str">
        <f>IF(AND($I$2=1,'6 Subcontractual'!H90&gt;'6 Subcontractual'!G90),"Row "&amp;'6 Subcontractual'!A90&amp;"; ","")</f>
        <v/>
      </c>
      <c r="AW98" s="151"/>
      <c r="AX98" s="150"/>
      <c r="AY98" s="169">
        <f>IF(AND($J$2=1,'6 Subcontractual'!B90="",'6 Subcontractual'!D90="",'6 Subcontractual'!E90="",'6 Subcontractual'!F90="",OR('6 Subcontractual'!G90="",'6 Subcontractual'!G90=0),OR('6 Subcontractual'!H90="",'6 Subcontractual'!H90=0)),0,1)</f>
        <v>0</v>
      </c>
      <c r="AZ98" s="124">
        <f>IF(AND(AY98=0,SUM(AY99:$AY$141)&gt;0),1,0)</f>
        <v>0</v>
      </c>
      <c r="BA98" s="170" t="str">
        <f>IF(AZ98=1,"Row "&amp;'6 Subcontractual'!A90&amp;"; ","")</f>
        <v/>
      </c>
      <c r="BB98" s="151"/>
      <c r="BC98" s="150"/>
      <c r="BD98" s="179" t="str">
        <f>IF(AND($K$2=1,'6 Subcontractual'!E90='6 Checks'!$BE$6,'6 Subcontractual'!F90='6 Checks'!$BO$2,OR('6 Subcontractual'!G90&gt;0,'6 Subcontractual'!H90&gt;0)),"Row "&amp;'6 Subcontractual'!A90&amp;"; ","")</f>
        <v/>
      </c>
      <c r="BE98" s="151"/>
      <c r="BF98" s="150"/>
      <c r="BG98" s="179" t="str">
        <f>IF(AND($L$2=1,OR('6 Subcontractual'!B90=$BA$2,'6 Subcontractual'!B90=$BA$3,'6 Subcontractual'!B90=$BA$4),'6 Subcontractual'!J90=""),"Row "&amp;'6 Subcontractual'!A90&amp;"; ","")</f>
        <v/>
      </c>
      <c r="BH98" s="124"/>
      <c r="BI98" s="150"/>
      <c r="BJ98" s="179" t="str">
        <f>IF(AND($M$2=1,'6 Subcontractual'!B90&lt;&gt;"",'6 Subcontractual'!B90&lt;&gt;$BA$2,'6 Subcontractual'!B90&lt;&gt;$BA$3,'6 Subcontractual'!B90&lt;&gt;$BA$4,'6 Subcontractual'!J90&lt;&gt;""),"Row "&amp;'6 Subcontractual'!A90&amp;"; ","")</f>
        <v/>
      </c>
      <c r="BK98" s="151"/>
      <c r="BL98" s="124"/>
      <c r="BM98" s="179" t="str">
        <f>IF('6 Subcontractual'!B90&lt;&gt;"",IF(ISNA(VLOOKUP('6 Subcontractual'!B90,BQ:BR,2,FALSE))=FALSE,VLOOKUP('6 Subcontractual'!B90,BQ:BR,2,FALSE),"O"),"")</f>
        <v/>
      </c>
      <c r="BN98" s="124"/>
      <c r="BO98" s="124"/>
      <c r="BP98" s="124"/>
      <c r="BQ98" s="135">
        <v>10004797</v>
      </c>
      <c r="BR98" s="121" t="s">
        <v>181</v>
      </c>
      <c r="BS98" s="152"/>
      <c r="BT98" s="153"/>
    </row>
    <row r="99" spans="1:72" x14ac:dyDescent="0.2">
      <c r="A99" s="124"/>
      <c r="D99" s="146"/>
      <c r="E99" s="179" t="str">
        <f>IF(AND($D$7=1,OR('6 Subcontractual'!B91=$BA$2,'6 Subcontractual'!B91=$BA$3,'6 Subcontractual'!B91=$BA$4),'6 Subcontractual'!J91&lt;&gt;""),"Row "&amp;'6 Subcontractual'!A91&amp;"; ","")</f>
        <v/>
      </c>
      <c r="F99" s="148"/>
      <c r="G99" s="124">
        <v>78</v>
      </c>
      <c r="H99" s="149"/>
      <c r="I99" s="169" t="str">
        <f>IF(AND($B$2=1,'6 Subcontractual'!C91=$BD$9),"Row "&amp;'6 Subcontractual'!A91&amp;"; ","")</f>
        <v/>
      </c>
      <c r="J99" s="179" t="str">
        <f>IF(AND($B$2=1,'6 Subcontractual'!B91="",OR('6 Subcontractual'!D91&lt;&gt;"",'6 Subcontractual'!E91&lt;&gt;"",'6 Subcontractual'!F91&lt;&gt;"",'6 Subcontractual'!G91&lt;&gt;0,'6 Subcontractual'!H91&lt;&gt;0,'6 Subcontractual'!J91&lt;&gt;"")),"Row "&amp;'6 Subcontractual'!A91&amp;"; ","")</f>
        <v/>
      </c>
      <c r="K99" s="124"/>
      <c r="L99" s="150"/>
      <c r="M99" s="169" t="str">
        <f>IF(AND($C$2=1,'6 Subcontractual'!B91&lt;&gt;"",'6 Subcontractual'!D91&lt;&gt;$BD$2,'6 Subcontractual'!D91&lt;&gt;$BD$3), "Row "&amp;'6 Subcontractual'!A91&amp;", Mode; ","")</f>
        <v/>
      </c>
      <c r="N99" s="124" t="str">
        <f>IF(AND($C$2=1,'6 Subcontractual'!B91&lt;&gt;"",'6 Subcontractual'!E91&lt;&gt;$BE$2,'6 Subcontractual'!E91&lt;&gt;$BE$3,'6 Subcontractual'!E91&lt;&gt;$BE$4,'6 Subcontractual'!E91&lt;&gt;$BE$5,'6 Subcontractual'!E91&lt;&gt;$BE$6), "Row "&amp;'6 Subcontractual'!A91&amp;", Level; ","")</f>
        <v/>
      </c>
      <c r="O99" s="170" t="str">
        <f>IF(AND($C$2=1,'6 Subcontractual'!B91&lt;&gt;"",'6 Subcontractual'!F91&lt;&gt;$BO$2,'6 Subcontractual'!F91&lt;&gt;$BO$3,'6 Subcontractual'!F91&lt;&gt;$BO$4), "Row "&amp;'6 Subcontractual'!A91&amp;", Fundability status; ","")</f>
        <v/>
      </c>
      <c r="P99" s="151"/>
      <c r="Q99" s="150"/>
      <c r="R99" s="179" t="str">
        <f>IF(AND($D$2=1,'6 Subcontractual'!B91&lt;&gt;"",'6 Subcontractual'!G91=0), "Row "&amp;'6 Subcontractual'!A91&amp;"; ","")</f>
        <v/>
      </c>
      <c r="S99" s="151"/>
      <c r="T99" s="150"/>
      <c r="U99" s="169" t="str">
        <f>IF(AND($E$2=1,TRUNC('6 Subcontractual'!G91)&lt;&gt;'6 Subcontractual'!G91),"Row "&amp;'6 Subcontractual'!A91&amp;", "&amp;'6 Subcontractual'!$G$8&amp;"; ","")</f>
        <v/>
      </c>
      <c r="V99" s="170" t="str">
        <f>IF(AND($E$2=1,TRUNC('6 Subcontractual'!H91)&lt;&gt;'6 Subcontractual'!H91),"Row "&amp;'6 Subcontractual'!A91&amp;", "&amp;'6 Subcontractual'!$H$8&amp;"; ","")</f>
        <v/>
      </c>
      <c r="W99" s="151"/>
      <c r="X99" s="150"/>
      <c r="Y99" s="179" t="str">
        <f>IF(AND($F$2=1,'6 Subcontractual'!G91&lt;0),"Row "&amp;'6 Subcontractual'!A91&amp;", "&amp;'6 Subcontractual'!$G$8&amp;"; ","")</f>
        <v/>
      </c>
      <c r="Z99" s="170" t="str">
        <f>IF(AND($F$2=1,'6 Subcontractual'!H91&lt;0),"Row "&amp;'6 Subcontractual'!A91&amp;", "&amp;'6 Subcontractual'!$H$8&amp;"; ","")</f>
        <v/>
      </c>
      <c r="AA99" s="151"/>
      <c r="AB99" s="150"/>
      <c r="AC99" s="124"/>
      <c r="AD99" s="124"/>
      <c r="AE99" s="124"/>
      <c r="AF99" s="124"/>
      <c r="AG99" s="124"/>
      <c r="AH99" s="124"/>
      <c r="AI99" s="182" t="str">
        <f>'6 Subcontractual'!D91&amp;", "&amp;'6 Subcontractual'!E91&amp;", "&amp;'6 Subcontractual'!F91&amp;"; "</f>
        <v xml:space="preserve">, , ; </v>
      </c>
      <c r="AJ99" s="181" t="str">
        <f t="shared" si="6"/>
        <v/>
      </c>
      <c r="AK99" s="183" t="str">
        <f>IF(AJ99=1,"Row "&amp;'6 Subcontractual'!A91&amp;"; ","")</f>
        <v/>
      </c>
      <c r="AL99" s="176"/>
      <c r="AM99" s="178"/>
      <c r="AN99" s="124"/>
      <c r="AO99" s="124"/>
      <c r="AP99" s="124"/>
      <c r="AQ99" s="182" t="str">
        <f>'6 Subcontractual'!D91&amp;", "&amp;'6 Subcontractual'!E91&amp;", "&amp;'6 Subcontractual'!F91&amp;"; "</f>
        <v xml:space="preserve">, , ; </v>
      </c>
      <c r="AR99" s="181" t="str">
        <f t="shared" si="7"/>
        <v/>
      </c>
      <c r="AS99" s="183" t="str">
        <f>IF(AR99=1,"Row "&amp;'6 Subcontractual'!A91&amp;"; ","")</f>
        <v/>
      </c>
      <c r="AT99" s="176"/>
      <c r="AU99" s="150"/>
      <c r="AV99" s="179" t="str">
        <f>IF(AND($I$2=1,'6 Subcontractual'!H91&gt;'6 Subcontractual'!G91),"Row "&amp;'6 Subcontractual'!A91&amp;"; ","")</f>
        <v/>
      </c>
      <c r="AW99" s="151"/>
      <c r="AX99" s="150"/>
      <c r="AY99" s="169">
        <f>IF(AND($J$2=1,'6 Subcontractual'!B91="",'6 Subcontractual'!D91="",'6 Subcontractual'!E91="",'6 Subcontractual'!F91="",OR('6 Subcontractual'!G91="",'6 Subcontractual'!G91=0),OR('6 Subcontractual'!H91="",'6 Subcontractual'!H91=0)),0,1)</f>
        <v>0</v>
      </c>
      <c r="AZ99" s="124">
        <f>IF(AND(AY99=0,SUM(AY100:$AY$141)&gt;0),1,0)</f>
        <v>0</v>
      </c>
      <c r="BA99" s="170" t="str">
        <f>IF(AZ99=1,"Row "&amp;'6 Subcontractual'!A91&amp;"; ","")</f>
        <v/>
      </c>
      <c r="BB99" s="151"/>
      <c r="BC99" s="150"/>
      <c r="BD99" s="179" t="str">
        <f>IF(AND($K$2=1,'6 Subcontractual'!E91='6 Checks'!$BE$6,'6 Subcontractual'!F91='6 Checks'!$BO$2,OR('6 Subcontractual'!G91&gt;0,'6 Subcontractual'!H91&gt;0)),"Row "&amp;'6 Subcontractual'!A91&amp;"; ","")</f>
        <v/>
      </c>
      <c r="BE99" s="151"/>
      <c r="BF99" s="150"/>
      <c r="BG99" s="179" t="str">
        <f>IF(AND($L$2=1,OR('6 Subcontractual'!B91=$BA$2,'6 Subcontractual'!B91=$BA$3,'6 Subcontractual'!B91=$BA$4),'6 Subcontractual'!J91=""),"Row "&amp;'6 Subcontractual'!A91&amp;"; ","")</f>
        <v/>
      </c>
      <c r="BH99" s="124"/>
      <c r="BI99" s="150"/>
      <c r="BJ99" s="179" t="str">
        <f>IF(AND($M$2=1,'6 Subcontractual'!B91&lt;&gt;"",'6 Subcontractual'!B91&lt;&gt;$BA$2,'6 Subcontractual'!B91&lt;&gt;$BA$3,'6 Subcontractual'!B91&lt;&gt;$BA$4,'6 Subcontractual'!J91&lt;&gt;""),"Row "&amp;'6 Subcontractual'!A91&amp;"; ","")</f>
        <v/>
      </c>
      <c r="BK99" s="151"/>
      <c r="BL99" s="124"/>
      <c r="BM99" s="179" t="str">
        <f>IF('6 Subcontractual'!B91&lt;&gt;"",IF(ISNA(VLOOKUP('6 Subcontractual'!B91,BQ:BR,2,FALSE))=FALSE,VLOOKUP('6 Subcontractual'!B91,BQ:BR,2,FALSE),"O"),"")</f>
        <v/>
      </c>
      <c r="BN99" s="124"/>
      <c r="BO99" s="124"/>
      <c r="BP99" s="124"/>
      <c r="BQ99" s="135">
        <v>10007773</v>
      </c>
      <c r="BR99" s="121" t="s">
        <v>181</v>
      </c>
      <c r="BS99" s="152"/>
      <c r="BT99" s="153"/>
    </row>
    <row r="100" spans="1:72" x14ac:dyDescent="0.2">
      <c r="A100" s="124"/>
      <c r="D100" s="146"/>
      <c r="E100" s="179" t="str">
        <f>IF(AND($D$7=1,OR('6 Subcontractual'!B92=$BA$2,'6 Subcontractual'!B92=$BA$3,'6 Subcontractual'!B92=$BA$4),'6 Subcontractual'!J92&lt;&gt;""),"Row "&amp;'6 Subcontractual'!A92&amp;"; ","")</f>
        <v/>
      </c>
      <c r="F100" s="148"/>
      <c r="G100" s="124">
        <v>79</v>
      </c>
      <c r="H100" s="149"/>
      <c r="I100" s="169" t="str">
        <f>IF(AND($B$2=1,'6 Subcontractual'!C92=$BD$9),"Row "&amp;'6 Subcontractual'!A92&amp;"; ","")</f>
        <v/>
      </c>
      <c r="J100" s="179" t="str">
        <f>IF(AND($B$2=1,'6 Subcontractual'!B92="",OR('6 Subcontractual'!D92&lt;&gt;"",'6 Subcontractual'!E92&lt;&gt;"",'6 Subcontractual'!F92&lt;&gt;"",'6 Subcontractual'!G92&lt;&gt;0,'6 Subcontractual'!H92&lt;&gt;0,'6 Subcontractual'!J92&lt;&gt;"")),"Row "&amp;'6 Subcontractual'!A92&amp;"; ","")</f>
        <v/>
      </c>
      <c r="K100" s="124"/>
      <c r="L100" s="150"/>
      <c r="M100" s="169" t="str">
        <f>IF(AND($C$2=1,'6 Subcontractual'!B92&lt;&gt;"",'6 Subcontractual'!D92&lt;&gt;$BD$2,'6 Subcontractual'!D92&lt;&gt;$BD$3), "Row "&amp;'6 Subcontractual'!A92&amp;", Mode; ","")</f>
        <v/>
      </c>
      <c r="N100" s="124" t="str">
        <f>IF(AND($C$2=1,'6 Subcontractual'!B92&lt;&gt;"",'6 Subcontractual'!E92&lt;&gt;$BE$2,'6 Subcontractual'!E92&lt;&gt;$BE$3,'6 Subcontractual'!E92&lt;&gt;$BE$4,'6 Subcontractual'!E92&lt;&gt;$BE$5,'6 Subcontractual'!E92&lt;&gt;$BE$6), "Row "&amp;'6 Subcontractual'!A92&amp;", Level; ","")</f>
        <v/>
      </c>
      <c r="O100" s="170" t="str">
        <f>IF(AND($C$2=1,'6 Subcontractual'!B92&lt;&gt;"",'6 Subcontractual'!F92&lt;&gt;$BO$2,'6 Subcontractual'!F92&lt;&gt;$BO$3,'6 Subcontractual'!F92&lt;&gt;$BO$4), "Row "&amp;'6 Subcontractual'!A92&amp;", Fundability status; ","")</f>
        <v/>
      </c>
      <c r="P100" s="151"/>
      <c r="Q100" s="150"/>
      <c r="R100" s="179" t="str">
        <f>IF(AND($D$2=1,'6 Subcontractual'!B92&lt;&gt;"",'6 Subcontractual'!G92=0), "Row "&amp;'6 Subcontractual'!A92&amp;"; ","")</f>
        <v/>
      </c>
      <c r="S100" s="151"/>
      <c r="T100" s="150"/>
      <c r="U100" s="169" t="str">
        <f>IF(AND($E$2=1,TRUNC('6 Subcontractual'!G92)&lt;&gt;'6 Subcontractual'!G92),"Row "&amp;'6 Subcontractual'!A92&amp;", "&amp;'6 Subcontractual'!$G$8&amp;"; ","")</f>
        <v/>
      </c>
      <c r="V100" s="170" t="str">
        <f>IF(AND($E$2=1,TRUNC('6 Subcontractual'!H92)&lt;&gt;'6 Subcontractual'!H92),"Row "&amp;'6 Subcontractual'!A92&amp;", "&amp;'6 Subcontractual'!$H$8&amp;"; ","")</f>
        <v/>
      </c>
      <c r="W100" s="151"/>
      <c r="X100" s="150"/>
      <c r="Y100" s="179" t="str">
        <f>IF(AND($F$2=1,'6 Subcontractual'!G92&lt;0),"Row "&amp;'6 Subcontractual'!A92&amp;", "&amp;'6 Subcontractual'!$G$8&amp;"; ","")</f>
        <v/>
      </c>
      <c r="Z100" s="170" t="str">
        <f>IF(AND($F$2=1,'6 Subcontractual'!H92&lt;0),"Row "&amp;'6 Subcontractual'!A92&amp;", "&amp;'6 Subcontractual'!$H$8&amp;"; ","")</f>
        <v/>
      </c>
      <c r="AA100" s="151"/>
      <c r="AB100" s="150"/>
      <c r="AC100" s="124"/>
      <c r="AD100" s="124"/>
      <c r="AE100" s="124"/>
      <c r="AF100" s="124"/>
      <c r="AG100" s="124"/>
      <c r="AH100" s="124"/>
      <c r="AI100" s="182" t="str">
        <f>'6 Subcontractual'!D92&amp;", "&amp;'6 Subcontractual'!E92&amp;", "&amp;'6 Subcontractual'!F92&amp;"; "</f>
        <v xml:space="preserve">, , ; </v>
      </c>
      <c r="AJ100" s="181" t="str">
        <f t="shared" si="6"/>
        <v/>
      </c>
      <c r="AK100" s="183" t="str">
        <f>IF(AJ100=1,"Row "&amp;'6 Subcontractual'!A92&amp;"; ","")</f>
        <v/>
      </c>
      <c r="AL100" s="176"/>
      <c r="AM100" s="178"/>
      <c r="AN100" s="124"/>
      <c r="AO100" s="124"/>
      <c r="AP100" s="124"/>
      <c r="AQ100" s="182" t="str">
        <f>'6 Subcontractual'!D92&amp;", "&amp;'6 Subcontractual'!E92&amp;", "&amp;'6 Subcontractual'!F92&amp;"; "</f>
        <v xml:space="preserve">, , ; </v>
      </c>
      <c r="AR100" s="181" t="str">
        <f t="shared" si="7"/>
        <v/>
      </c>
      <c r="AS100" s="183" t="str">
        <f>IF(AR100=1,"Row "&amp;'6 Subcontractual'!A92&amp;"; ","")</f>
        <v/>
      </c>
      <c r="AT100" s="176"/>
      <c r="AU100" s="150"/>
      <c r="AV100" s="179" t="str">
        <f>IF(AND($I$2=1,'6 Subcontractual'!H92&gt;'6 Subcontractual'!G92),"Row "&amp;'6 Subcontractual'!A92&amp;"; ","")</f>
        <v/>
      </c>
      <c r="AW100" s="151"/>
      <c r="AX100" s="150"/>
      <c r="AY100" s="169">
        <f>IF(AND($J$2=1,'6 Subcontractual'!B92="",'6 Subcontractual'!D92="",'6 Subcontractual'!E92="",'6 Subcontractual'!F92="",OR('6 Subcontractual'!G92="",'6 Subcontractual'!G92=0),OR('6 Subcontractual'!H92="",'6 Subcontractual'!H92=0)),0,1)</f>
        <v>0</v>
      </c>
      <c r="AZ100" s="124">
        <f>IF(AND(AY100=0,SUM(AY101:$AY$141)&gt;0),1,0)</f>
        <v>0</v>
      </c>
      <c r="BA100" s="170" t="str">
        <f>IF(AZ100=1,"Row "&amp;'6 Subcontractual'!A92&amp;"; ","")</f>
        <v/>
      </c>
      <c r="BB100" s="151"/>
      <c r="BC100" s="150"/>
      <c r="BD100" s="179" t="str">
        <f>IF(AND($K$2=1,'6 Subcontractual'!E92='6 Checks'!$BE$6,'6 Subcontractual'!F92='6 Checks'!$BO$2,OR('6 Subcontractual'!G92&gt;0,'6 Subcontractual'!H92&gt;0)),"Row "&amp;'6 Subcontractual'!A92&amp;"; ","")</f>
        <v/>
      </c>
      <c r="BE100" s="151"/>
      <c r="BF100" s="150"/>
      <c r="BG100" s="179" t="str">
        <f>IF(AND($L$2=1,OR('6 Subcontractual'!B92=$BA$2,'6 Subcontractual'!B92=$BA$3,'6 Subcontractual'!B92=$BA$4),'6 Subcontractual'!J92=""),"Row "&amp;'6 Subcontractual'!A92&amp;"; ","")</f>
        <v/>
      </c>
      <c r="BH100" s="124"/>
      <c r="BI100" s="150"/>
      <c r="BJ100" s="179" t="str">
        <f>IF(AND($M$2=1,'6 Subcontractual'!B92&lt;&gt;"",'6 Subcontractual'!B92&lt;&gt;$BA$2,'6 Subcontractual'!B92&lt;&gt;$BA$3,'6 Subcontractual'!B92&lt;&gt;$BA$4,'6 Subcontractual'!J92&lt;&gt;""),"Row "&amp;'6 Subcontractual'!A92&amp;"; ","")</f>
        <v/>
      </c>
      <c r="BK100" s="151"/>
      <c r="BL100" s="124"/>
      <c r="BM100" s="179" t="str">
        <f>IF('6 Subcontractual'!B92&lt;&gt;"",IF(ISNA(VLOOKUP('6 Subcontractual'!B92,BQ:BR,2,FALSE))=FALSE,VLOOKUP('6 Subcontractual'!B92,BQ:BR,2,FALSE),"O"),"")</f>
        <v/>
      </c>
      <c r="BN100" s="124"/>
      <c r="BO100" s="124"/>
      <c r="BP100" s="124"/>
      <c r="BQ100" s="135">
        <v>10007780</v>
      </c>
      <c r="BR100" s="121" t="s">
        <v>181</v>
      </c>
      <c r="BS100" s="152"/>
      <c r="BT100" s="153"/>
    </row>
    <row r="101" spans="1:72" x14ac:dyDescent="0.2">
      <c r="D101" s="146"/>
      <c r="E101" s="179" t="str">
        <f>IF(AND($D$7=1,OR('6 Subcontractual'!B93=$BA$2,'6 Subcontractual'!B93=$BA$3,'6 Subcontractual'!B93=$BA$4),'6 Subcontractual'!J93&lt;&gt;""),"Row "&amp;'6 Subcontractual'!A93&amp;"; ","")</f>
        <v/>
      </c>
      <c r="F101" s="148"/>
      <c r="G101" s="124">
        <v>80</v>
      </c>
      <c r="H101" s="149"/>
      <c r="I101" s="169" t="str">
        <f>IF(AND($B$2=1,'6 Subcontractual'!C93=$BD$9),"Row "&amp;'6 Subcontractual'!A93&amp;"; ","")</f>
        <v/>
      </c>
      <c r="J101" s="179" t="str">
        <f>IF(AND($B$2=1,'6 Subcontractual'!B93="",OR('6 Subcontractual'!D93&lt;&gt;"",'6 Subcontractual'!E93&lt;&gt;"",'6 Subcontractual'!F93&lt;&gt;"",'6 Subcontractual'!G93&lt;&gt;0,'6 Subcontractual'!H93&lt;&gt;0,'6 Subcontractual'!J93&lt;&gt;"")),"Row "&amp;'6 Subcontractual'!A93&amp;"; ","")</f>
        <v/>
      </c>
      <c r="K101" s="124"/>
      <c r="L101" s="150"/>
      <c r="M101" s="169" t="str">
        <f>IF(AND($C$2=1,'6 Subcontractual'!B93&lt;&gt;"",'6 Subcontractual'!D93&lt;&gt;$BD$2,'6 Subcontractual'!D93&lt;&gt;$BD$3), "Row "&amp;'6 Subcontractual'!A93&amp;", Mode; ","")</f>
        <v/>
      </c>
      <c r="N101" s="124" t="str">
        <f>IF(AND($C$2=1,'6 Subcontractual'!B93&lt;&gt;"",'6 Subcontractual'!E93&lt;&gt;$BE$2,'6 Subcontractual'!E93&lt;&gt;$BE$3,'6 Subcontractual'!E93&lt;&gt;$BE$4,'6 Subcontractual'!E93&lt;&gt;$BE$5,'6 Subcontractual'!E93&lt;&gt;$BE$6), "Row "&amp;'6 Subcontractual'!A93&amp;", Level; ","")</f>
        <v/>
      </c>
      <c r="O101" s="170" t="str">
        <f>IF(AND($C$2=1,'6 Subcontractual'!B93&lt;&gt;"",'6 Subcontractual'!F93&lt;&gt;$BO$2,'6 Subcontractual'!F93&lt;&gt;$BO$3,'6 Subcontractual'!F93&lt;&gt;$BO$4), "Row "&amp;'6 Subcontractual'!A93&amp;", Fundability status; ","")</f>
        <v/>
      </c>
      <c r="P101" s="151"/>
      <c r="Q101" s="150"/>
      <c r="R101" s="179" t="str">
        <f>IF(AND($D$2=1,'6 Subcontractual'!B93&lt;&gt;"",'6 Subcontractual'!G93=0), "Row "&amp;'6 Subcontractual'!A93&amp;"; ","")</f>
        <v/>
      </c>
      <c r="S101" s="151"/>
      <c r="T101" s="150"/>
      <c r="U101" s="169" t="str">
        <f>IF(AND($E$2=1,TRUNC('6 Subcontractual'!G93)&lt;&gt;'6 Subcontractual'!G93),"Row "&amp;'6 Subcontractual'!A93&amp;", "&amp;'6 Subcontractual'!$G$8&amp;"; ","")</f>
        <v/>
      </c>
      <c r="V101" s="170" t="str">
        <f>IF(AND($E$2=1,TRUNC('6 Subcontractual'!H93)&lt;&gt;'6 Subcontractual'!H93),"Row "&amp;'6 Subcontractual'!A93&amp;", "&amp;'6 Subcontractual'!$H$8&amp;"; ","")</f>
        <v/>
      </c>
      <c r="W101" s="151"/>
      <c r="X101" s="150"/>
      <c r="Y101" s="179" t="str">
        <f>IF(AND($F$2=1,'6 Subcontractual'!G93&lt;0),"Row "&amp;'6 Subcontractual'!A93&amp;", "&amp;'6 Subcontractual'!$G$8&amp;"; ","")</f>
        <v/>
      </c>
      <c r="Z101" s="170" t="str">
        <f>IF(AND($F$2=1,'6 Subcontractual'!H93&lt;0),"Row "&amp;'6 Subcontractual'!A93&amp;", "&amp;'6 Subcontractual'!$H$8&amp;"; ","")</f>
        <v/>
      </c>
      <c r="AA101" s="151"/>
      <c r="AB101" s="150"/>
      <c r="AC101" s="124"/>
      <c r="AD101" s="124"/>
      <c r="AE101" s="124"/>
      <c r="AF101" s="124"/>
      <c r="AG101" s="124"/>
      <c r="AH101" s="124"/>
      <c r="AI101" s="182" t="str">
        <f>'6 Subcontractual'!D93&amp;", "&amp;'6 Subcontractual'!E93&amp;", "&amp;'6 Subcontractual'!F93&amp;"; "</f>
        <v xml:space="preserve">, , ; </v>
      </c>
      <c r="AJ101" s="181" t="str">
        <f t="shared" si="6"/>
        <v/>
      </c>
      <c r="AK101" s="183" t="str">
        <f>IF(AJ101=1,"Row "&amp;'6 Subcontractual'!A93&amp;"; ","")</f>
        <v/>
      </c>
      <c r="AL101" s="176"/>
      <c r="AM101" s="178"/>
      <c r="AN101" s="124"/>
      <c r="AO101" s="124"/>
      <c r="AP101" s="124"/>
      <c r="AQ101" s="182" t="str">
        <f>'6 Subcontractual'!D93&amp;", "&amp;'6 Subcontractual'!E93&amp;", "&amp;'6 Subcontractual'!F93&amp;"; "</f>
        <v xml:space="preserve">, , ; </v>
      </c>
      <c r="AR101" s="181" t="str">
        <f t="shared" si="7"/>
        <v/>
      </c>
      <c r="AS101" s="183" t="str">
        <f>IF(AR101=1,"Row "&amp;'6 Subcontractual'!A93&amp;"; ","")</f>
        <v/>
      </c>
      <c r="AT101" s="176"/>
      <c r="AU101" s="150"/>
      <c r="AV101" s="179" t="str">
        <f>IF(AND($I$2=1,'6 Subcontractual'!H93&gt;'6 Subcontractual'!G93),"Row "&amp;'6 Subcontractual'!A93&amp;"; ","")</f>
        <v/>
      </c>
      <c r="AW101" s="151"/>
      <c r="AX101" s="150"/>
      <c r="AY101" s="169">
        <f>IF(AND($J$2=1,'6 Subcontractual'!B93="",'6 Subcontractual'!D93="",'6 Subcontractual'!E93="",'6 Subcontractual'!F93="",OR('6 Subcontractual'!G93="",'6 Subcontractual'!G93=0),OR('6 Subcontractual'!H93="",'6 Subcontractual'!H93=0)),0,1)</f>
        <v>0</v>
      </c>
      <c r="AZ101" s="124">
        <f>IF(AND(AY101=0,SUM(AY102:$AY$141)&gt;0),1,0)</f>
        <v>0</v>
      </c>
      <c r="BA101" s="170" t="str">
        <f>IF(AZ101=1,"Row "&amp;'6 Subcontractual'!A93&amp;"; ","")</f>
        <v/>
      </c>
      <c r="BB101" s="151"/>
      <c r="BC101" s="150"/>
      <c r="BD101" s="179" t="str">
        <f>IF(AND($K$2=1,'6 Subcontractual'!E93='6 Checks'!$BE$6,'6 Subcontractual'!F93='6 Checks'!$BO$2,OR('6 Subcontractual'!G93&gt;0,'6 Subcontractual'!H93&gt;0)),"Row "&amp;'6 Subcontractual'!A93&amp;"; ","")</f>
        <v/>
      </c>
      <c r="BE101" s="151"/>
      <c r="BF101" s="150"/>
      <c r="BG101" s="179" t="str">
        <f>IF(AND($L$2=1,OR('6 Subcontractual'!B93=$BA$2,'6 Subcontractual'!B93=$BA$3,'6 Subcontractual'!B93=$BA$4),'6 Subcontractual'!J93=""),"Row "&amp;'6 Subcontractual'!A93&amp;"; ","")</f>
        <v/>
      </c>
      <c r="BH101" s="124"/>
      <c r="BI101" s="150"/>
      <c r="BJ101" s="179" t="str">
        <f>IF(AND($M$2=1,'6 Subcontractual'!B93&lt;&gt;"",'6 Subcontractual'!B93&lt;&gt;$BA$2,'6 Subcontractual'!B93&lt;&gt;$BA$3,'6 Subcontractual'!B93&lt;&gt;$BA$4,'6 Subcontractual'!J93&lt;&gt;""),"Row "&amp;'6 Subcontractual'!A93&amp;"; ","")</f>
        <v/>
      </c>
      <c r="BK101" s="151"/>
      <c r="BL101" s="124"/>
      <c r="BM101" s="179" t="str">
        <f>IF('6 Subcontractual'!B93&lt;&gt;"",IF(ISNA(VLOOKUP('6 Subcontractual'!B93,BQ:BR,2,FALSE))=FALSE,VLOOKUP('6 Subcontractual'!B93,BQ:BR,2,FALSE),"O"),"")</f>
        <v/>
      </c>
      <c r="BN101" s="124"/>
      <c r="BO101" s="124"/>
      <c r="BP101" s="124"/>
      <c r="BQ101" s="135">
        <v>10000936</v>
      </c>
      <c r="BR101" s="121" t="s">
        <v>181</v>
      </c>
      <c r="BS101" s="152"/>
      <c r="BT101" s="153"/>
    </row>
    <row r="102" spans="1:72" x14ac:dyDescent="0.2">
      <c r="D102" s="146"/>
      <c r="E102" s="179" t="str">
        <f>IF(AND($D$7=1,OR('6 Subcontractual'!B94=$BA$2,'6 Subcontractual'!B94=$BA$3,'6 Subcontractual'!B94=$BA$4),'6 Subcontractual'!J94&lt;&gt;""),"Row "&amp;'6 Subcontractual'!A94&amp;"; ","")</f>
        <v/>
      </c>
      <c r="F102" s="148"/>
      <c r="G102" s="157">
        <v>81</v>
      </c>
      <c r="H102" s="124"/>
      <c r="I102" s="169" t="str">
        <f>IF(AND($B$2=1,'6 Subcontractual'!C94=$BD$9),"Row "&amp;'6 Subcontractual'!A94&amp;"; ","")</f>
        <v/>
      </c>
      <c r="J102" s="179" t="str">
        <f>IF(AND($B$2=1,'6 Subcontractual'!B94="",OR('6 Subcontractual'!D94&lt;&gt;"",'6 Subcontractual'!E94&lt;&gt;"",'6 Subcontractual'!F94&lt;&gt;"",'6 Subcontractual'!G94&lt;&gt;0,'6 Subcontractual'!H94&lt;&gt;0,'6 Subcontractual'!J94&lt;&gt;"")),"Row "&amp;'6 Subcontractual'!A94&amp;"; ","")</f>
        <v/>
      </c>
      <c r="K102" s="124"/>
      <c r="L102" s="150"/>
      <c r="M102" s="169" t="str">
        <f>IF(AND($C$2=1,'6 Subcontractual'!B94&lt;&gt;"",'6 Subcontractual'!D94&lt;&gt;$BD$2,'6 Subcontractual'!D94&lt;&gt;$BD$3), "Row "&amp;'6 Subcontractual'!A94&amp;", Mode; ","")</f>
        <v/>
      </c>
      <c r="N102" s="124" t="str">
        <f>IF(AND($C$2=1,'6 Subcontractual'!B94&lt;&gt;"",'6 Subcontractual'!E94&lt;&gt;$BE$2,'6 Subcontractual'!E94&lt;&gt;$BE$3,'6 Subcontractual'!E94&lt;&gt;$BE$4,'6 Subcontractual'!E94&lt;&gt;$BE$5,'6 Subcontractual'!E94&lt;&gt;$BE$6), "Row "&amp;'6 Subcontractual'!A94&amp;", Level; ","")</f>
        <v/>
      </c>
      <c r="O102" s="170" t="str">
        <f>IF(AND($C$2=1,'6 Subcontractual'!B94&lt;&gt;"",'6 Subcontractual'!F94&lt;&gt;$BO$2,'6 Subcontractual'!F94&lt;&gt;$BO$3,'6 Subcontractual'!F94&lt;&gt;$BO$4), "Row "&amp;'6 Subcontractual'!A94&amp;", Fundability status; ","")</f>
        <v/>
      </c>
      <c r="P102" s="151"/>
      <c r="Q102" s="150"/>
      <c r="R102" s="179" t="str">
        <f>IF(AND($D$2=1,'6 Subcontractual'!B94&lt;&gt;"",'6 Subcontractual'!G94=0), "Row "&amp;'6 Subcontractual'!A94&amp;"; ","")</f>
        <v/>
      </c>
      <c r="S102" s="151"/>
      <c r="T102" s="150"/>
      <c r="U102" s="169" t="str">
        <f>IF(AND($E$2=1,TRUNC('6 Subcontractual'!G94)&lt;&gt;'6 Subcontractual'!G94),"Row "&amp;'6 Subcontractual'!A94&amp;", "&amp;'6 Subcontractual'!$G$8&amp;"; ","")</f>
        <v/>
      </c>
      <c r="V102" s="170" t="str">
        <f>IF(AND($E$2=1,TRUNC('6 Subcontractual'!H94)&lt;&gt;'6 Subcontractual'!H94),"Row "&amp;'6 Subcontractual'!A94&amp;", "&amp;'6 Subcontractual'!$H$8&amp;"; ","")</f>
        <v/>
      </c>
      <c r="W102" s="151"/>
      <c r="X102" s="158"/>
      <c r="Y102" s="179" t="str">
        <f>IF(AND($F$2=1,'6 Subcontractual'!G94&lt;0),"Row "&amp;'6 Subcontractual'!A94&amp;", "&amp;'6 Subcontractual'!$G$8&amp;"; ","")</f>
        <v/>
      </c>
      <c r="Z102" s="170" t="str">
        <f>IF(AND($F$2=1,'6 Subcontractual'!H94&lt;0),"Row "&amp;'6 Subcontractual'!A94&amp;", "&amp;'6 Subcontractual'!$H$8&amp;"; ","")</f>
        <v/>
      </c>
      <c r="AA102" s="151"/>
      <c r="AB102" s="150"/>
      <c r="AC102" s="124"/>
      <c r="AD102" s="124"/>
      <c r="AE102" s="124"/>
      <c r="AF102" s="124"/>
      <c r="AG102" s="124"/>
      <c r="AH102" s="124"/>
      <c r="AI102" s="182" t="str">
        <f>'6 Subcontractual'!D94&amp;", "&amp;'6 Subcontractual'!E94&amp;", "&amp;'6 Subcontractual'!F94&amp;"; "</f>
        <v xml:space="preserve">, , ; </v>
      </c>
      <c r="AJ102" s="181" t="str">
        <f t="shared" si="6"/>
        <v/>
      </c>
      <c r="AK102" s="183" t="str">
        <f>IF(AJ102=1,"Row "&amp;'6 Subcontractual'!A94&amp;"; ","")</f>
        <v/>
      </c>
      <c r="AL102" s="176"/>
      <c r="AM102" s="178"/>
      <c r="AN102" s="124"/>
      <c r="AO102" s="124"/>
      <c r="AP102" s="124"/>
      <c r="AQ102" s="182" t="str">
        <f>'6 Subcontractual'!D94&amp;", "&amp;'6 Subcontractual'!E94&amp;", "&amp;'6 Subcontractual'!F94&amp;"; "</f>
        <v xml:space="preserve">, , ; </v>
      </c>
      <c r="AR102" s="181" t="str">
        <f t="shared" si="7"/>
        <v/>
      </c>
      <c r="AS102" s="183" t="str">
        <f>IF(AR102=1,"Row "&amp;'6 Subcontractual'!A94&amp;"; ","")</f>
        <v/>
      </c>
      <c r="AT102" s="176"/>
      <c r="AU102" s="150"/>
      <c r="AV102" s="179" t="str">
        <f>IF(AND($I$2=1,'6 Subcontractual'!H94&gt;'6 Subcontractual'!G94),"Row "&amp;'6 Subcontractual'!A94&amp;"; ","")</f>
        <v/>
      </c>
      <c r="AW102" s="151"/>
      <c r="AX102" s="150"/>
      <c r="AY102" s="169">
        <f>IF(AND($J$2=1,'6 Subcontractual'!B94="",'6 Subcontractual'!D94="",'6 Subcontractual'!E94="",'6 Subcontractual'!F94="",OR('6 Subcontractual'!G94="",'6 Subcontractual'!G94=0),OR('6 Subcontractual'!H94="",'6 Subcontractual'!H94=0)),0,1)</f>
        <v>0</v>
      </c>
      <c r="AZ102" s="124">
        <f>IF(AND(AY102=0,SUM(AY103:$AY$141)&gt;0),1,0)</f>
        <v>0</v>
      </c>
      <c r="BA102" s="170" t="str">
        <f>IF(AZ102=1,"Row "&amp;'6 Subcontractual'!A94&amp;"; ","")</f>
        <v/>
      </c>
      <c r="BB102" s="151"/>
      <c r="BC102" s="150"/>
      <c r="BD102" s="179" t="str">
        <f>IF(AND($K$2=1,'6 Subcontractual'!E94='6 Checks'!$BE$6,'6 Subcontractual'!F94='6 Checks'!$BO$2,OR('6 Subcontractual'!G94&gt;0,'6 Subcontractual'!H94&gt;0)),"Row "&amp;'6 Subcontractual'!A94&amp;"; ","")</f>
        <v/>
      </c>
      <c r="BE102" s="151"/>
      <c r="BF102" s="150"/>
      <c r="BG102" s="179" t="str">
        <f>IF(AND($L$2=1,OR('6 Subcontractual'!B94=$BA$2,'6 Subcontractual'!B94=$BA$3,'6 Subcontractual'!B94=$BA$4),'6 Subcontractual'!J94=""),"Row "&amp;'6 Subcontractual'!A94&amp;"; ","")</f>
        <v/>
      </c>
      <c r="BH102" s="124"/>
      <c r="BI102" s="150"/>
      <c r="BJ102" s="179" t="str">
        <f>IF(AND($M$2=1,'6 Subcontractual'!B94&lt;&gt;"",'6 Subcontractual'!B94&lt;&gt;$BA$2,'6 Subcontractual'!B94&lt;&gt;$BA$3,'6 Subcontractual'!B94&lt;&gt;$BA$4,'6 Subcontractual'!J94&lt;&gt;""),"Row "&amp;'6 Subcontractual'!A94&amp;"; ","")</f>
        <v/>
      </c>
      <c r="BK102" s="151"/>
      <c r="BL102" s="124"/>
      <c r="BM102" s="179" t="str">
        <f>IF('6 Subcontractual'!B94&lt;&gt;"",IF(ISNA(VLOOKUP('6 Subcontractual'!B94,BQ:BR,2,FALSE))=FALSE,VLOOKUP('6 Subcontractual'!B94,BQ:BR,2,FALSE),"O"),"")</f>
        <v/>
      </c>
      <c r="BN102" s="124"/>
      <c r="BO102" s="124"/>
      <c r="BP102" s="124"/>
      <c r="BQ102" s="135">
        <v>10007774</v>
      </c>
      <c r="BR102" s="121" t="s">
        <v>181</v>
      </c>
      <c r="BS102" s="152"/>
      <c r="BT102" s="153"/>
    </row>
    <row r="103" spans="1:72" ht="12.75" customHeight="1" x14ac:dyDescent="0.2">
      <c r="D103" s="146"/>
      <c r="E103" s="179" t="str">
        <f>IF(AND($D$7=1,OR('6 Subcontractual'!B95=$BA$2,'6 Subcontractual'!B95=$BA$3,'6 Subcontractual'!B95=$BA$4),'6 Subcontractual'!J95&lt;&gt;""),"Row "&amp;'6 Subcontractual'!A95&amp;"; ","")</f>
        <v/>
      </c>
      <c r="F103" s="148"/>
      <c r="G103" s="157">
        <v>82</v>
      </c>
      <c r="H103" s="124"/>
      <c r="I103" s="169" t="str">
        <f>IF(AND($B$2=1,'6 Subcontractual'!C95=$BD$9),"Row "&amp;'6 Subcontractual'!A95&amp;"; ","")</f>
        <v/>
      </c>
      <c r="J103" s="179" t="str">
        <f>IF(AND($B$2=1,'6 Subcontractual'!B95="",OR('6 Subcontractual'!D95&lt;&gt;"",'6 Subcontractual'!E95&lt;&gt;"",'6 Subcontractual'!F95&lt;&gt;"",'6 Subcontractual'!G95&lt;&gt;0,'6 Subcontractual'!H95&lt;&gt;0,'6 Subcontractual'!J95&lt;&gt;"")),"Row "&amp;'6 Subcontractual'!A95&amp;"; ","")</f>
        <v/>
      </c>
      <c r="K103" s="124"/>
      <c r="L103" s="150"/>
      <c r="M103" s="169" t="str">
        <f>IF(AND($C$2=1,'6 Subcontractual'!B95&lt;&gt;"",'6 Subcontractual'!D95&lt;&gt;$BD$2,'6 Subcontractual'!D95&lt;&gt;$BD$3), "Row "&amp;'6 Subcontractual'!A95&amp;", Mode; ","")</f>
        <v/>
      </c>
      <c r="N103" s="124" t="str">
        <f>IF(AND($C$2=1,'6 Subcontractual'!B95&lt;&gt;"",'6 Subcontractual'!E95&lt;&gt;$BE$2,'6 Subcontractual'!E95&lt;&gt;$BE$3,'6 Subcontractual'!E95&lt;&gt;$BE$4,'6 Subcontractual'!E95&lt;&gt;$BE$5,'6 Subcontractual'!E95&lt;&gt;$BE$6), "Row "&amp;'6 Subcontractual'!A95&amp;", Level; ","")</f>
        <v/>
      </c>
      <c r="O103" s="170" t="str">
        <f>IF(AND($C$2=1,'6 Subcontractual'!B95&lt;&gt;"",'6 Subcontractual'!F95&lt;&gt;$BO$2,'6 Subcontractual'!F95&lt;&gt;$BO$3,'6 Subcontractual'!F95&lt;&gt;$BO$4), "Row "&amp;'6 Subcontractual'!A95&amp;", Fundability status; ","")</f>
        <v/>
      </c>
      <c r="P103" s="151"/>
      <c r="Q103" s="150"/>
      <c r="R103" s="179" t="str">
        <f>IF(AND($D$2=1,'6 Subcontractual'!B95&lt;&gt;"",'6 Subcontractual'!G95=0), "Row "&amp;'6 Subcontractual'!A95&amp;"; ","")</f>
        <v/>
      </c>
      <c r="S103" s="151"/>
      <c r="T103" s="150"/>
      <c r="U103" s="169" t="str">
        <f>IF(AND($E$2=1,TRUNC('6 Subcontractual'!G95)&lt;&gt;'6 Subcontractual'!G95),"Row "&amp;'6 Subcontractual'!A95&amp;", "&amp;'6 Subcontractual'!$G$8&amp;"; ","")</f>
        <v/>
      </c>
      <c r="V103" s="170" t="str">
        <f>IF(AND($E$2=1,TRUNC('6 Subcontractual'!H95)&lt;&gt;'6 Subcontractual'!H95),"Row "&amp;'6 Subcontractual'!A95&amp;", "&amp;'6 Subcontractual'!$H$8&amp;"; ","")</f>
        <v/>
      </c>
      <c r="W103" s="151"/>
      <c r="X103" s="150"/>
      <c r="Y103" s="179" t="str">
        <f>IF(AND($F$2=1,'6 Subcontractual'!G95&lt;0),"Row "&amp;'6 Subcontractual'!A95&amp;", "&amp;'6 Subcontractual'!$G$8&amp;"; ","")</f>
        <v/>
      </c>
      <c r="Z103" s="170" t="str">
        <f>IF(AND($F$2=1,'6 Subcontractual'!H95&lt;0),"Row "&amp;'6 Subcontractual'!A95&amp;", "&amp;'6 Subcontractual'!$H$8&amp;"; ","")</f>
        <v/>
      </c>
      <c r="AA103" s="151"/>
      <c r="AB103" s="150"/>
      <c r="AC103" s="124"/>
      <c r="AD103" s="124"/>
      <c r="AE103" s="124"/>
      <c r="AF103" s="124"/>
      <c r="AG103" s="124"/>
      <c r="AH103" s="124"/>
      <c r="AI103" s="182" t="str">
        <f>'6 Subcontractual'!D95&amp;", "&amp;'6 Subcontractual'!E95&amp;", "&amp;'6 Subcontractual'!F95&amp;"; "</f>
        <v xml:space="preserve">, , ; </v>
      </c>
      <c r="AJ103" s="181" t="str">
        <f t="shared" si="6"/>
        <v/>
      </c>
      <c r="AK103" s="183" t="str">
        <f>IF(AJ103=1,"Row "&amp;'6 Subcontractual'!A95&amp;"; ","")</f>
        <v/>
      </c>
      <c r="AL103" s="176"/>
      <c r="AM103" s="178"/>
      <c r="AN103" s="124"/>
      <c r="AO103" s="124"/>
      <c r="AP103" s="124"/>
      <c r="AQ103" s="182" t="str">
        <f>'6 Subcontractual'!D95&amp;", "&amp;'6 Subcontractual'!E95&amp;", "&amp;'6 Subcontractual'!F95&amp;"; "</f>
        <v xml:space="preserve">, , ; </v>
      </c>
      <c r="AR103" s="181" t="str">
        <f t="shared" si="7"/>
        <v/>
      </c>
      <c r="AS103" s="183" t="str">
        <f>IF(AR103=1,"Row "&amp;'6 Subcontractual'!A95&amp;"; ","")</f>
        <v/>
      </c>
      <c r="AT103" s="176"/>
      <c r="AU103" s="150"/>
      <c r="AV103" s="179" t="str">
        <f>IF(AND($I$2=1,'6 Subcontractual'!H95&gt;'6 Subcontractual'!G95),"Row "&amp;'6 Subcontractual'!A95&amp;"; ","")</f>
        <v/>
      </c>
      <c r="AW103" s="198"/>
      <c r="AX103" s="190"/>
      <c r="AY103" s="199">
        <f>IF(AND($J$2=1,'6 Subcontractual'!B95="",'6 Subcontractual'!D95="",'6 Subcontractual'!E95="",'6 Subcontractual'!F95="",OR('6 Subcontractual'!G95="",'6 Subcontractual'!G95=0),OR('6 Subcontractual'!H95="",'6 Subcontractual'!H95=0)),0,1)</f>
        <v>0</v>
      </c>
      <c r="AZ103" s="192">
        <f>IF(AND(AY103=0,SUM(AY104:$AY$141)&gt;0),1,0)</f>
        <v>0</v>
      </c>
      <c r="BA103" s="200" t="str">
        <f>IF(AZ103=1,"Row "&amp;'6 Subcontractual'!A95&amp;"; ","")</f>
        <v/>
      </c>
      <c r="BB103" s="198"/>
      <c r="BC103" s="150"/>
      <c r="BD103" s="197" t="str">
        <f>IF(AND($K$2=1,'6 Subcontractual'!E95='6 Checks'!$BE$6,'6 Subcontractual'!F95='6 Checks'!$BO$2,OR('6 Subcontractual'!G95&gt;0,'6 Subcontractual'!H95&gt;0)),"Row "&amp;'6 Subcontractual'!A95&amp;"; ","")</f>
        <v/>
      </c>
      <c r="BE103" s="151"/>
      <c r="BF103" s="150"/>
      <c r="BG103" s="179" t="str">
        <f>IF(AND($L$2=1,OR('6 Subcontractual'!B95=$BA$2,'6 Subcontractual'!B95=$BA$3,'6 Subcontractual'!B95=$BA$4),'6 Subcontractual'!J95=""),"Row "&amp;'6 Subcontractual'!A95&amp;"; ","")</f>
        <v/>
      </c>
      <c r="BH103" s="124"/>
      <c r="BI103" s="150"/>
      <c r="BJ103" s="179" t="str">
        <f>IF(AND($M$2=1,'6 Subcontractual'!B95&lt;&gt;"",'6 Subcontractual'!B95&lt;&gt;$BA$2,'6 Subcontractual'!B95&lt;&gt;$BA$3,'6 Subcontractual'!B95&lt;&gt;$BA$4,'6 Subcontractual'!J95&lt;&gt;""),"Row "&amp;'6 Subcontractual'!A95&amp;"; ","")</f>
        <v/>
      </c>
      <c r="BK103" s="151"/>
      <c r="BL103" s="124"/>
      <c r="BM103" s="179" t="str">
        <f>IF('6 Subcontractual'!B95&lt;&gt;"",IF(ISNA(VLOOKUP('6 Subcontractual'!B95,BQ:BR,2,FALSE))=FALSE,VLOOKUP('6 Subcontractual'!B95,BQ:BR,2,FALSE),"O"),"")</f>
        <v/>
      </c>
      <c r="BN103" s="124"/>
      <c r="BO103" s="124"/>
      <c r="BP103" s="124"/>
      <c r="BQ103" s="135">
        <v>10004930</v>
      </c>
      <c r="BR103" s="121" t="s">
        <v>181</v>
      </c>
      <c r="BS103" s="152"/>
      <c r="BT103" s="153"/>
    </row>
    <row r="104" spans="1:72" ht="12.75" customHeight="1" x14ac:dyDescent="0.2">
      <c r="D104" s="146"/>
      <c r="E104" s="179" t="str">
        <f>IF(AND($D$7=1,OR('6 Subcontractual'!B96=$BA$2,'6 Subcontractual'!B96=$BA$3,'6 Subcontractual'!B96=$BA$4),'6 Subcontractual'!J96&lt;&gt;""),"Row "&amp;'6 Subcontractual'!A96&amp;"; ","")</f>
        <v/>
      </c>
      <c r="F104" s="148"/>
      <c r="G104" s="157">
        <v>83</v>
      </c>
      <c r="H104" s="124"/>
      <c r="I104" s="169" t="str">
        <f>IF(AND($B$2=1,'6 Subcontractual'!C96=$BD$9),"Row "&amp;'6 Subcontractual'!A96&amp;"; ","")</f>
        <v/>
      </c>
      <c r="J104" s="179" t="str">
        <f>IF(AND($B$2=1,'6 Subcontractual'!B96="",OR('6 Subcontractual'!D96&lt;&gt;"",'6 Subcontractual'!E96&lt;&gt;"",'6 Subcontractual'!F96&lt;&gt;"",'6 Subcontractual'!G96&lt;&gt;0,'6 Subcontractual'!H96&lt;&gt;0,'6 Subcontractual'!J96&lt;&gt;"")),"Row "&amp;'6 Subcontractual'!A96&amp;"; ","")</f>
        <v/>
      </c>
      <c r="K104" s="124"/>
      <c r="L104" s="150"/>
      <c r="M104" s="169" t="str">
        <f>IF(AND($C$2=1,'6 Subcontractual'!B96&lt;&gt;"",'6 Subcontractual'!D96&lt;&gt;$BD$2,'6 Subcontractual'!D96&lt;&gt;$BD$3), "Row "&amp;'6 Subcontractual'!A96&amp;", Mode; ","")</f>
        <v/>
      </c>
      <c r="N104" s="124" t="str">
        <f>IF(AND($C$2=1,'6 Subcontractual'!B96&lt;&gt;"",'6 Subcontractual'!E96&lt;&gt;$BE$2,'6 Subcontractual'!E96&lt;&gt;$BE$3,'6 Subcontractual'!E96&lt;&gt;$BE$4,'6 Subcontractual'!E96&lt;&gt;$BE$5,'6 Subcontractual'!E96&lt;&gt;$BE$6), "Row "&amp;'6 Subcontractual'!A96&amp;", Level; ","")</f>
        <v/>
      </c>
      <c r="O104" s="170" t="str">
        <f>IF(AND($C$2=1,'6 Subcontractual'!B96&lt;&gt;"",'6 Subcontractual'!F96&lt;&gt;$BO$2,'6 Subcontractual'!F96&lt;&gt;$BO$3,'6 Subcontractual'!F96&lt;&gt;$BO$4), "Row "&amp;'6 Subcontractual'!A96&amp;", Fundability status; ","")</f>
        <v/>
      </c>
      <c r="P104" s="151"/>
      <c r="Q104" s="150"/>
      <c r="R104" s="179" t="str">
        <f>IF(AND($D$2=1,'6 Subcontractual'!B96&lt;&gt;"",'6 Subcontractual'!G96=0), "Row "&amp;'6 Subcontractual'!A96&amp;"; ","")</f>
        <v/>
      </c>
      <c r="S104" s="151"/>
      <c r="T104" s="150"/>
      <c r="U104" s="169" t="str">
        <f>IF(AND($E$2=1,TRUNC('6 Subcontractual'!G96)&lt;&gt;'6 Subcontractual'!G96),"Row "&amp;'6 Subcontractual'!A96&amp;", "&amp;'6 Subcontractual'!$G$8&amp;"; ","")</f>
        <v/>
      </c>
      <c r="V104" s="170" t="str">
        <f>IF(AND($E$2=1,TRUNC('6 Subcontractual'!H96)&lt;&gt;'6 Subcontractual'!H96),"Row "&amp;'6 Subcontractual'!A96&amp;", "&amp;'6 Subcontractual'!$H$8&amp;"; ","")</f>
        <v/>
      </c>
      <c r="W104" s="201"/>
      <c r="X104" s="150"/>
      <c r="Y104" s="179" t="str">
        <f>IF(AND($F$2=1,'6 Subcontractual'!G96&lt;0),"Row "&amp;'6 Subcontractual'!A96&amp;", "&amp;'6 Subcontractual'!$G$8&amp;"; ","")</f>
        <v/>
      </c>
      <c r="Z104" s="170" t="str">
        <f>IF(AND($F$2=1,'6 Subcontractual'!H96&lt;0),"Row "&amp;'6 Subcontractual'!A96&amp;", "&amp;'6 Subcontractual'!$H$8&amp;"; ","")</f>
        <v/>
      </c>
      <c r="AA104" s="201"/>
      <c r="AB104" s="150"/>
      <c r="AC104" s="124"/>
      <c r="AD104" s="124"/>
      <c r="AE104" s="124"/>
      <c r="AF104" s="124"/>
      <c r="AG104" s="124"/>
      <c r="AH104" s="124"/>
      <c r="AI104" s="182" t="str">
        <f>'6 Subcontractual'!D96&amp;", "&amp;'6 Subcontractual'!E96&amp;", "&amp;'6 Subcontractual'!F96&amp;"; "</f>
        <v xml:space="preserve">, , ; </v>
      </c>
      <c r="AJ104" s="181" t="str">
        <f t="shared" si="6"/>
        <v/>
      </c>
      <c r="AK104" s="183" t="str">
        <f>IF(AJ104=1,"Row "&amp;'6 Subcontractual'!A96&amp;"; ","")</f>
        <v/>
      </c>
      <c r="AL104" s="176"/>
      <c r="AM104" s="178"/>
      <c r="AN104" s="124"/>
      <c r="AO104" s="124"/>
      <c r="AP104" s="124"/>
      <c r="AQ104" s="182" t="str">
        <f>'6 Subcontractual'!D96&amp;", "&amp;'6 Subcontractual'!E96&amp;", "&amp;'6 Subcontractual'!F96&amp;"; "</f>
        <v xml:space="preserve">, , ; </v>
      </c>
      <c r="AR104" s="181" t="str">
        <f t="shared" si="7"/>
        <v/>
      </c>
      <c r="AS104" s="183" t="str">
        <f>IF(AR104=1,"Row "&amp;'6 Subcontractual'!A96&amp;"; ","")</f>
        <v/>
      </c>
      <c r="AT104" s="176"/>
      <c r="AU104" s="150"/>
      <c r="AV104" s="179" t="str">
        <f>IF(AND($I$2=1,'6 Subcontractual'!H96&gt;'6 Subcontractual'!G96),"Row "&amp;'6 Subcontractual'!A96&amp;"; ","")</f>
        <v/>
      </c>
      <c r="AW104" s="198"/>
      <c r="AX104" s="190"/>
      <c r="AY104" s="199">
        <f>IF(AND($J$2=1,'6 Subcontractual'!B96="",'6 Subcontractual'!D96="",'6 Subcontractual'!E96="",'6 Subcontractual'!F96="",OR('6 Subcontractual'!G96="",'6 Subcontractual'!G96=0),OR('6 Subcontractual'!H96="",'6 Subcontractual'!H96=0)),0,1)</f>
        <v>0</v>
      </c>
      <c r="AZ104" s="192">
        <f>IF(AND(AY104=0,SUM(AY105:$AY$141)&gt;0),1,0)</f>
        <v>0</v>
      </c>
      <c r="BA104" s="200" t="str">
        <f>IF(AZ104=1,"Row "&amp;'6 Subcontractual'!A96&amp;"; ","")</f>
        <v/>
      </c>
      <c r="BB104" s="198"/>
      <c r="BC104" s="150"/>
      <c r="BD104" s="179" t="str">
        <f>IF(AND($K$2=1,'6 Subcontractual'!E96='6 Checks'!$BE$6,'6 Subcontractual'!F96='6 Checks'!$BO$2,OR('6 Subcontractual'!G96&gt;0,'6 Subcontractual'!H96&gt;0)),"Row "&amp;'6 Subcontractual'!A96&amp;"; ","")</f>
        <v/>
      </c>
      <c r="BE104" s="151"/>
      <c r="BF104" s="150"/>
      <c r="BG104" s="179" t="str">
        <f>IF(AND($L$2=1,OR('6 Subcontractual'!B96=$BA$2,'6 Subcontractual'!B96=$BA$3,'6 Subcontractual'!B96=$BA$4),'6 Subcontractual'!J96=""),"Row "&amp;'6 Subcontractual'!A96&amp;"; ","")</f>
        <v/>
      </c>
      <c r="BH104" s="124"/>
      <c r="BI104" s="150"/>
      <c r="BJ104" s="179" t="str">
        <f>IF(AND($M$2=1,'6 Subcontractual'!B96&lt;&gt;"",'6 Subcontractual'!B96&lt;&gt;$BA$2,'6 Subcontractual'!B96&lt;&gt;$BA$3,'6 Subcontractual'!B96&lt;&gt;$BA$4,'6 Subcontractual'!J96&lt;&gt;""),"Row "&amp;'6 Subcontractual'!A96&amp;"; ","")</f>
        <v/>
      </c>
      <c r="BK104" s="151"/>
      <c r="BL104" s="124"/>
      <c r="BM104" s="179" t="str">
        <f>IF('6 Subcontractual'!B96&lt;&gt;"",IF(ISNA(VLOOKUP('6 Subcontractual'!B96,BQ:BR,2,FALSE))=FALSE,VLOOKUP('6 Subcontractual'!B96,BQ:BR,2,FALSE),"O"),"")</f>
        <v/>
      </c>
      <c r="BN104" s="124"/>
      <c r="BO104" s="124"/>
      <c r="BP104" s="124"/>
      <c r="BQ104" s="135">
        <v>10007801</v>
      </c>
      <c r="BR104" s="121" t="s">
        <v>181</v>
      </c>
      <c r="BS104" s="152"/>
      <c r="BT104" s="153"/>
    </row>
    <row r="105" spans="1:72" x14ac:dyDescent="0.2">
      <c r="D105" s="146"/>
      <c r="E105" s="179" t="str">
        <f>IF(AND($D$7=1,OR('6 Subcontractual'!B97=$BA$2,'6 Subcontractual'!B97=$BA$3,'6 Subcontractual'!B97=$BA$4),'6 Subcontractual'!J97&lt;&gt;""),"Row "&amp;'6 Subcontractual'!A97&amp;"; ","")</f>
        <v/>
      </c>
      <c r="F105" s="148"/>
      <c r="G105" s="157">
        <v>84</v>
      </c>
      <c r="I105" s="169" t="str">
        <f>IF(AND($B$2=1,'6 Subcontractual'!C97=$BD$9),"Row "&amp;'6 Subcontractual'!A97&amp;"; ","")</f>
        <v/>
      </c>
      <c r="J105" s="179" t="str">
        <f>IF(AND($B$2=1,'6 Subcontractual'!B97="",OR('6 Subcontractual'!D97&lt;&gt;"",'6 Subcontractual'!E97&lt;&gt;"",'6 Subcontractual'!F97&lt;&gt;"",'6 Subcontractual'!G97&lt;&gt;0,'6 Subcontractual'!H97&lt;&gt;0,'6 Subcontractual'!J97&lt;&gt;"")),"Row "&amp;'6 Subcontractual'!A97&amp;"; ","")</f>
        <v/>
      </c>
      <c r="K105" s="124"/>
      <c r="L105" s="150"/>
      <c r="M105" s="169" t="str">
        <f>IF(AND($C$2=1,'6 Subcontractual'!B97&lt;&gt;"",'6 Subcontractual'!D97&lt;&gt;$BD$2,'6 Subcontractual'!D97&lt;&gt;$BD$3), "Row "&amp;'6 Subcontractual'!A97&amp;", Mode; ","")</f>
        <v/>
      </c>
      <c r="N105" s="124" t="str">
        <f>IF(AND($C$2=1,'6 Subcontractual'!B97&lt;&gt;"",'6 Subcontractual'!E97&lt;&gt;$BE$2,'6 Subcontractual'!E97&lt;&gt;$BE$3,'6 Subcontractual'!E97&lt;&gt;$BE$4,'6 Subcontractual'!E97&lt;&gt;$BE$5,'6 Subcontractual'!E97&lt;&gt;$BE$6), "Row "&amp;'6 Subcontractual'!A97&amp;", Level; ","")</f>
        <v/>
      </c>
      <c r="O105" s="170" t="str">
        <f>IF(AND($C$2=1,'6 Subcontractual'!B97&lt;&gt;"",'6 Subcontractual'!F97&lt;&gt;$BO$2,'6 Subcontractual'!F97&lt;&gt;$BO$3,'6 Subcontractual'!F97&lt;&gt;$BO$4), "Row "&amp;'6 Subcontractual'!A97&amp;", Fundability status; ","")</f>
        <v/>
      </c>
      <c r="P105" s="151"/>
      <c r="Q105" s="150"/>
      <c r="R105" s="179" t="str">
        <f>IF(AND($D$2=1,'6 Subcontractual'!B97&lt;&gt;"",'6 Subcontractual'!G97=0), "Row "&amp;'6 Subcontractual'!A97&amp;"; ","")</f>
        <v/>
      </c>
      <c r="S105" s="151"/>
      <c r="T105" s="150"/>
      <c r="U105" s="169" t="str">
        <f>IF(AND($E$2=1,TRUNC('6 Subcontractual'!G97)&lt;&gt;'6 Subcontractual'!G97),"Row "&amp;'6 Subcontractual'!A97&amp;", "&amp;'6 Subcontractual'!$G$8&amp;"; ","")</f>
        <v/>
      </c>
      <c r="V105" s="170" t="str">
        <f>IF(AND($E$2=1,TRUNC('6 Subcontractual'!H97)&lt;&gt;'6 Subcontractual'!H97),"Row "&amp;'6 Subcontractual'!A97&amp;", "&amp;'6 Subcontractual'!$H$8&amp;"; ","")</f>
        <v/>
      </c>
      <c r="W105" s="201"/>
      <c r="X105" s="150"/>
      <c r="Y105" s="179" t="str">
        <f>IF(AND($F$2=1,'6 Subcontractual'!G97&lt;0),"Row "&amp;'6 Subcontractual'!A97&amp;", "&amp;'6 Subcontractual'!$G$8&amp;"; ","")</f>
        <v/>
      </c>
      <c r="Z105" s="170" t="str">
        <f>IF(AND($F$2=1,'6 Subcontractual'!H97&lt;0),"Row "&amp;'6 Subcontractual'!A97&amp;", "&amp;'6 Subcontractual'!$H$8&amp;"; ","")</f>
        <v/>
      </c>
      <c r="AA105" s="201"/>
      <c r="AB105" s="150"/>
      <c r="AC105" s="124"/>
      <c r="AD105" s="124"/>
      <c r="AE105" s="124"/>
      <c r="AF105" s="124"/>
      <c r="AG105" s="124"/>
      <c r="AH105" s="124"/>
      <c r="AI105" s="182" t="str">
        <f>'6 Subcontractual'!D97&amp;", "&amp;'6 Subcontractual'!E97&amp;", "&amp;'6 Subcontractual'!F97&amp;"; "</f>
        <v xml:space="preserve">, , ; </v>
      </c>
      <c r="AJ105" s="181" t="str">
        <f t="shared" si="6"/>
        <v/>
      </c>
      <c r="AK105" s="183" t="str">
        <f>IF(AJ105=1,"Row "&amp;'6 Subcontractual'!A97&amp;"; ","")</f>
        <v/>
      </c>
      <c r="AL105" s="176"/>
      <c r="AM105" s="178"/>
      <c r="AN105" s="124"/>
      <c r="AO105" s="124"/>
      <c r="AP105" s="124"/>
      <c r="AQ105" s="182" t="str">
        <f>'6 Subcontractual'!D97&amp;", "&amp;'6 Subcontractual'!E97&amp;", "&amp;'6 Subcontractual'!F97&amp;"; "</f>
        <v xml:space="preserve">, , ; </v>
      </c>
      <c r="AR105" s="181" t="str">
        <f t="shared" si="7"/>
        <v/>
      </c>
      <c r="AS105" s="183" t="str">
        <f>IF(AR105=1,"Row "&amp;'6 Subcontractual'!A97&amp;"; ","")</f>
        <v/>
      </c>
      <c r="AT105" s="176"/>
      <c r="AU105" s="150"/>
      <c r="AV105" s="179" t="str">
        <f>IF(AND($I$2=1,'6 Subcontractual'!H97&gt;'6 Subcontractual'!G97),"Row "&amp;'6 Subcontractual'!A97&amp;"; ","")</f>
        <v/>
      </c>
      <c r="AW105" s="201"/>
      <c r="AX105" s="150"/>
      <c r="AY105" s="169">
        <f>IF(AND($J$2=1,'6 Subcontractual'!B97="",'6 Subcontractual'!D97="",'6 Subcontractual'!E97="",'6 Subcontractual'!F97="",OR('6 Subcontractual'!G97="",'6 Subcontractual'!G97=0),OR('6 Subcontractual'!H97="",'6 Subcontractual'!H97=0)),0,1)</f>
        <v>0</v>
      </c>
      <c r="AZ105" s="124">
        <f>IF(AND(AY105=0,SUM(AY106:$AY$141)&gt;0),1,0)</f>
        <v>0</v>
      </c>
      <c r="BA105" s="170" t="str">
        <f>IF(AZ105=1,"Row "&amp;'6 Subcontractual'!A97&amp;"; ","")</f>
        <v/>
      </c>
      <c r="BB105" s="151"/>
      <c r="BC105" s="150"/>
      <c r="BD105" s="179" t="str">
        <f>IF(AND($K$2=1,'6 Subcontractual'!E97='6 Checks'!$BE$6,'6 Subcontractual'!F97='6 Checks'!$BO$2,OR('6 Subcontractual'!G97&gt;0,'6 Subcontractual'!H97&gt;0)),"Row "&amp;'6 Subcontractual'!A97&amp;"; ","")</f>
        <v/>
      </c>
      <c r="BE105" s="151"/>
      <c r="BF105" s="150"/>
      <c r="BG105" s="179" t="str">
        <f>IF(AND($L$2=1,OR('6 Subcontractual'!B97=$BA$2,'6 Subcontractual'!B97=$BA$3,'6 Subcontractual'!B97=$BA$4),'6 Subcontractual'!J97=""),"Row "&amp;'6 Subcontractual'!A97&amp;"; ","")</f>
        <v/>
      </c>
      <c r="BH105" s="124"/>
      <c r="BI105" s="150"/>
      <c r="BJ105" s="179" t="str">
        <f>IF(AND($M$2=1,'6 Subcontractual'!B97&lt;&gt;"",'6 Subcontractual'!B97&lt;&gt;$BA$2,'6 Subcontractual'!B97&lt;&gt;$BA$3,'6 Subcontractual'!B97&lt;&gt;$BA$4,'6 Subcontractual'!J97&lt;&gt;""),"Row "&amp;'6 Subcontractual'!A97&amp;"; ","")</f>
        <v/>
      </c>
      <c r="BK105" s="151"/>
      <c r="BL105" s="124"/>
      <c r="BM105" s="179" t="str">
        <f>IF('6 Subcontractual'!B97&lt;&gt;"",IF(ISNA(VLOOKUP('6 Subcontractual'!B97,BQ:BR,2,FALSE))=FALSE,VLOOKUP('6 Subcontractual'!B97,BQ:BR,2,FALSE),"O"),"")</f>
        <v/>
      </c>
      <c r="BN105" s="124"/>
      <c r="BO105" s="124"/>
      <c r="BP105" s="124"/>
      <c r="BQ105" s="135">
        <v>10005127</v>
      </c>
      <c r="BR105" s="121" t="s">
        <v>181</v>
      </c>
      <c r="BS105" s="152"/>
      <c r="BT105" s="153"/>
    </row>
    <row r="106" spans="1:72" x14ac:dyDescent="0.2">
      <c r="D106" s="146"/>
      <c r="E106" s="179" t="str">
        <f>IF(AND($D$7=1,OR('6 Subcontractual'!B98=$BA$2,'6 Subcontractual'!B98=$BA$3,'6 Subcontractual'!B98=$BA$4),'6 Subcontractual'!J98&lt;&gt;""),"Row "&amp;'6 Subcontractual'!A98&amp;"; ","")</f>
        <v/>
      </c>
      <c r="F106" s="148"/>
      <c r="G106" s="157">
        <v>85</v>
      </c>
      <c r="I106" s="169" t="str">
        <f>IF(AND($B$2=1,'6 Subcontractual'!C98=$BD$9),"Row "&amp;'6 Subcontractual'!A98&amp;"; ","")</f>
        <v/>
      </c>
      <c r="J106" s="179" t="str">
        <f>IF(AND($B$2=1,'6 Subcontractual'!B98="",OR('6 Subcontractual'!D98&lt;&gt;"",'6 Subcontractual'!E98&lt;&gt;"",'6 Subcontractual'!F98&lt;&gt;"",'6 Subcontractual'!G98&lt;&gt;0,'6 Subcontractual'!H98&lt;&gt;0,'6 Subcontractual'!J98&lt;&gt;"")),"Row "&amp;'6 Subcontractual'!A98&amp;"; ","")</f>
        <v/>
      </c>
      <c r="K106" s="124"/>
      <c r="L106" s="150"/>
      <c r="M106" s="169" t="str">
        <f>IF(AND($C$2=1,'6 Subcontractual'!B98&lt;&gt;"",'6 Subcontractual'!D98&lt;&gt;$BD$2,'6 Subcontractual'!D98&lt;&gt;$BD$3), "Row "&amp;'6 Subcontractual'!A98&amp;", Mode; ","")</f>
        <v/>
      </c>
      <c r="N106" s="124" t="str">
        <f>IF(AND($C$2=1,'6 Subcontractual'!B98&lt;&gt;"",'6 Subcontractual'!E98&lt;&gt;$BE$2,'6 Subcontractual'!E98&lt;&gt;$BE$3,'6 Subcontractual'!E98&lt;&gt;$BE$4,'6 Subcontractual'!E98&lt;&gt;$BE$5,'6 Subcontractual'!E98&lt;&gt;$BE$6), "Row "&amp;'6 Subcontractual'!A98&amp;", Level; ","")</f>
        <v/>
      </c>
      <c r="O106" s="170" t="str">
        <f>IF(AND($C$2=1,'6 Subcontractual'!B98&lt;&gt;"",'6 Subcontractual'!F98&lt;&gt;$BO$2,'6 Subcontractual'!F98&lt;&gt;$BO$3,'6 Subcontractual'!F98&lt;&gt;$BO$4), "Row "&amp;'6 Subcontractual'!A98&amp;", Fundability status; ","")</f>
        <v/>
      </c>
      <c r="P106" s="151"/>
      <c r="Q106" s="150"/>
      <c r="R106" s="179" t="str">
        <f>IF(AND($D$2=1,'6 Subcontractual'!B98&lt;&gt;"",'6 Subcontractual'!G98=0), "Row "&amp;'6 Subcontractual'!A98&amp;"; ","")</f>
        <v/>
      </c>
      <c r="S106" s="151"/>
      <c r="T106" s="150"/>
      <c r="U106" s="169" t="str">
        <f>IF(AND($E$2=1,TRUNC('6 Subcontractual'!G98)&lt;&gt;'6 Subcontractual'!G98),"Row "&amp;'6 Subcontractual'!A98&amp;", "&amp;'6 Subcontractual'!$G$8&amp;"; ","")</f>
        <v/>
      </c>
      <c r="V106" s="170" t="str">
        <f>IF(AND($E$2=1,TRUNC('6 Subcontractual'!H98)&lt;&gt;'6 Subcontractual'!H98),"Row "&amp;'6 Subcontractual'!A98&amp;", "&amp;'6 Subcontractual'!$H$8&amp;"; ","")</f>
        <v/>
      </c>
      <c r="W106" s="151"/>
      <c r="X106" s="150"/>
      <c r="Y106" s="179" t="str">
        <f>IF(AND($F$2=1,'6 Subcontractual'!G98&lt;0),"Row "&amp;'6 Subcontractual'!A98&amp;", "&amp;'6 Subcontractual'!$G$8&amp;"; ","")</f>
        <v/>
      </c>
      <c r="Z106" s="170" t="str">
        <f>IF(AND($F$2=1,'6 Subcontractual'!H98&lt;0),"Row "&amp;'6 Subcontractual'!A98&amp;", "&amp;'6 Subcontractual'!$H$8&amp;"; ","")</f>
        <v/>
      </c>
      <c r="AA106" s="151"/>
      <c r="AB106" s="150"/>
      <c r="AC106" s="124"/>
      <c r="AD106" s="124"/>
      <c r="AE106" s="124"/>
      <c r="AF106" s="124"/>
      <c r="AG106" s="124"/>
      <c r="AH106" s="124"/>
      <c r="AI106" s="182" t="str">
        <f>'6 Subcontractual'!D98&amp;", "&amp;'6 Subcontractual'!E98&amp;", "&amp;'6 Subcontractual'!F98&amp;"; "</f>
        <v xml:space="preserve">, , ; </v>
      </c>
      <c r="AJ106" s="181" t="str">
        <f t="shared" si="6"/>
        <v/>
      </c>
      <c r="AK106" s="183" t="str">
        <f>IF(AJ106=1,"Row "&amp;'6 Subcontractual'!A98&amp;"; ","")</f>
        <v/>
      </c>
      <c r="AL106" s="176"/>
      <c r="AM106" s="178"/>
      <c r="AN106" s="124"/>
      <c r="AO106" s="124"/>
      <c r="AP106" s="124"/>
      <c r="AQ106" s="182" t="str">
        <f>'6 Subcontractual'!D98&amp;", "&amp;'6 Subcontractual'!E98&amp;", "&amp;'6 Subcontractual'!F98&amp;"; "</f>
        <v xml:space="preserve">, , ; </v>
      </c>
      <c r="AR106" s="181" t="str">
        <f t="shared" si="7"/>
        <v/>
      </c>
      <c r="AS106" s="183" t="str">
        <f>IF(AR106=1,"Row "&amp;'6 Subcontractual'!A98&amp;"; ","")</f>
        <v/>
      </c>
      <c r="AT106" s="176"/>
      <c r="AU106" s="150"/>
      <c r="AV106" s="179" t="str">
        <f>IF(AND($I$2=1,'6 Subcontractual'!H98&gt;'6 Subcontractual'!G98),"Row "&amp;'6 Subcontractual'!A98&amp;"; ","")</f>
        <v/>
      </c>
      <c r="AW106" s="151"/>
      <c r="AX106" s="150"/>
      <c r="AY106" s="169">
        <f>IF(AND($J$2=1,'6 Subcontractual'!B98="",'6 Subcontractual'!D98="",'6 Subcontractual'!E98="",'6 Subcontractual'!F98="",OR('6 Subcontractual'!G98="",'6 Subcontractual'!G98=0),OR('6 Subcontractual'!H98="",'6 Subcontractual'!H98=0)),0,1)</f>
        <v>0</v>
      </c>
      <c r="AZ106" s="124">
        <f>IF(AND(AY106=0,SUM(AY107:$AY$141)&gt;0),1,0)</f>
        <v>0</v>
      </c>
      <c r="BA106" s="170" t="str">
        <f>IF(AZ106=1,"Row "&amp;'6 Subcontractual'!A98&amp;"; ","")</f>
        <v/>
      </c>
      <c r="BB106" s="151"/>
      <c r="BC106" s="150"/>
      <c r="BD106" s="179" t="str">
        <f>IF(AND($K$2=1,'6 Subcontractual'!E98='6 Checks'!$BE$6,'6 Subcontractual'!F98='6 Checks'!$BO$2,OR('6 Subcontractual'!G98&gt;0,'6 Subcontractual'!H98&gt;0)),"Row "&amp;'6 Subcontractual'!A98&amp;"; ","")</f>
        <v/>
      </c>
      <c r="BE106" s="151"/>
      <c r="BF106" s="150"/>
      <c r="BG106" s="179" t="str">
        <f>IF(AND($L$2=1,OR('6 Subcontractual'!B98=$BA$2,'6 Subcontractual'!B98=$BA$3,'6 Subcontractual'!B98=$BA$4),'6 Subcontractual'!J98=""),"Row "&amp;'6 Subcontractual'!A98&amp;"; ","")</f>
        <v/>
      </c>
      <c r="BH106" s="124"/>
      <c r="BI106" s="150"/>
      <c r="BJ106" s="179" t="str">
        <f>IF(AND($M$2=1,'6 Subcontractual'!B98&lt;&gt;"",'6 Subcontractual'!B98&lt;&gt;$BA$2,'6 Subcontractual'!B98&lt;&gt;$BA$3,'6 Subcontractual'!B98&lt;&gt;$BA$4,'6 Subcontractual'!J98&lt;&gt;""),"Row "&amp;'6 Subcontractual'!A98&amp;"; ","")</f>
        <v/>
      </c>
      <c r="BK106" s="151"/>
      <c r="BL106" s="124"/>
      <c r="BM106" s="179" t="str">
        <f>IF('6 Subcontractual'!B98&lt;&gt;"",IF(ISNA(VLOOKUP('6 Subcontractual'!B98,BQ:BR,2,FALSE))=FALSE,VLOOKUP('6 Subcontractual'!B98,BQ:BR,2,FALSE),"O"),"")</f>
        <v/>
      </c>
      <c r="BN106" s="124"/>
      <c r="BO106" s="124"/>
      <c r="BQ106" s="135">
        <v>10007155</v>
      </c>
      <c r="BR106" s="121" t="s">
        <v>181</v>
      </c>
      <c r="BS106" s="152"/>
      <c r="BT106" s="153"/>
    </row>
    <row r="107" spans="1:72" x14ac:dyDescent="0.2">
      <c r="D107" s="146"/>
      <c r="E107" s="179" t="str">
        <f>IF(AND($D$7=1,OR('6 Subcontractual'!B99=$BA$2,'6 Subcontractual'!B99=$BA$3,'6 Subcontractual'!B99=$BA$4),'6 Subcontractual'!J99&lt;&gt;""),"Row "&amp;'6 Subcontractual'!A99&amp;"; ","")</f>
        <v/>
      </c>
      <c r="F107" s="148"/>
      <c r="G107" s="157">
        <v>86</v>
      </c>
      <c r="I107" s="169" t="str">
        <f>IF(AND($B$2=1,'6 Subcontractual'!C99=$BD$9),"Row "&amp;'6 Subcontractual'!A99&amp;"; ","")</f>
        <v/>
      </c>
      <c r="J107" s="179" t="str">
        <f>IF(AND($B$2=1,'6 Subcontractual'!B99="",OR('6 Subcontractual'!D99&lt;&gt;"",'6 Subcontractual'!E99&lt;&gt;"",'6 Subcontractual'!F99&lt;&gt;"",'6 Subcontractual'!G99&lt;&gt;0,'6 Subcontractual'!H99&lt;&gt;0,'6 Subcontractual'!J99&lt;&gt;"")),"Row "&amp;'6 Subcontractual'!A99&amp;"; ","")</f>
        <v/>
      </c>
      <c r="K107" s="124"/>
      <c r="L107" s="150"/>
      <c r="M107" s="169" t="str">
        <f>IF(AND($C$2=1,'6 Subcontractual'!B99&lt;&gt;"",'6 Subcontractual'!D99&lt;&gt;$BD$2,'6 Subcontractual'!D99&lt;&gt;$BD$3), "Row "&amp;'6 Subcontractual'!A99&amp;", Mode; ","")</f>
        <v/>
      </c>
      <c r="N107" s="124" t="str">
        <f>IF(AND($C$2=1,'6 Subcontractual'!B99&lt;&gt;"",'6 Subcontractual'!E99&lt;&gt;$BE$2,'6 Subcontractual'!E99&lt;&gt;$BE$3,'6 Subcontractual'!E99&lt;&gt;$BE$4,'6 Subcontractual'!E99&lt;&gt;$BE$5,'6 Subcontractual'!E99&lt;&gt;$BE$6), "Row "&amp;'6 Subcontractual'!A99&amp;", Level; ","")</f>
        <v/>
      </c>
      <c r="O107" s="170" t="str">
        <f>IF(AND($C$2=1,'6 Subcontractual'!B99&lt;&gt;"",'6 Subcontractual'!F99&lt;&gt;$BO$2,'6 Subcontractual'!F99&lt;&gt;$BO$3,'6 Subcontractual'!F99&lt;&gt;$BO$4), "Row "&amp;'6 Subcontractual'!A99&amp;", Fundability status; ","")</f>
        <v/>
      </c>
      <c r="P107" s="151"/>
      <c r="Q107" s="150"/>
      <c r="R107" s="179" t="str">
        <f>IF(AND($D$2=1,'6 Subcontractual'!B99&lt;&gt;"",'6 Subcontractual'!G99=0), "Row "&amp;'6 Subcontractual'!A99&amp;"; ","")</f>
        <v/>
      </c>
      <c r="S107" s="151"/>
      <c r="T107" s="150"/>
      <c r="U107" s="169" t="str">
        <f>IF(AND($E$2=1,TRUNC('6 Subcontractual'!G99)&lt;&gt;'6 Subcontractual'!G99),"Row "&amp;'6 Subcontractual'!A99&amp;", "&amp;'6 Subcontractual'!$G$8&amp;"; ","")</f>
        <v/>
      </c>
      <c r="V107" s="170" t="str">
        <f>IF(AND($E$2=1,TRUNC('6 Subcontractual'!H99)&lt;&gt;'6 Subcontractual'!H99),"Row "&amp;'6 Subcontractual'!A99&amp;", "&amp;'6 Subcontractual'!$H$8&amp;"; ","")</f>
        <v/>
      </c>
      <c r="W107" s="151"/>
      <c r="X107" s="150"/>
      <c r="Y107" s="179" t="str">
        <f>IF(AND($F$2=1,'6 Subcontractual'!G99&lt;0),"Row "&amp;'6 Subcontractual'!A99&amp;", "&amp;'6 Subcontractual'!$G$8&amp;"; ","")</f>
        <v/>
      </c>
      <c r="Z107" s="170" t="str">
        <f>IF(AND($F$2=1,'6 Subcontractual'!H99&lt;0),"Row "&amp;'6 Subcontractual'!A99&amp;", "&amp;'6 Subcontractual'!$H$8&amp;"; ","")</f>
        <v/>
      </c>
      <c r="AA107" s="151"/>
      <c r="AB107" s="150"/>
      <c r="AC107" s="124"/>
      <c r="AD107" s="124"/>
      <c r="AE107" s="124"/>
      <c r="AF107" s="124"/>
      <c r="AG107" s="124"/>
      <c r="AH107" s="124"/>
      <c r="AI107" s="182" t="str">
        <f>'6 Subcontractual'!D99&amp;", "&amp;'6 Subcontractual'!E99&amp;", "&amp;'6 Subcontractual'!F99&amp;"; "</f>
        <v xml:space="preserve">, , ; </v>
      </c>
      <c r="AJ107" s="181" t="str">
        <f t="shared" si="6"/>
        <v/>
      </c>
      <c r="AK107" s="183" t="str">
        <f>IF(AJ107=1,"Row "&amp;'6 Subcontractual'!A99&amp;"; ","")</f>
        <v/>
      </c>
      <c r="AL107" s="176"/>
      <c r="AM107" s="178"/>
      <c r="AN107" s="124"/>
      <c r="AO107" s="124"/>
      <c r="AP107" s="124"/>
      <c r="AQ107" s="182" t="str">
        <f>'6 Subcontractual'!D99&amp;", "&amp;'6 Subcontractual'!E99&amp;", "&amp;'6 Subcontractual'!F99&amp;"; "</f>
        <v xml:space="preserve">, , ; </v>
      </c>
      <c r="AR107" s="181" t="str">
        <f t="shared" si="7"/>
        <v/>
      </c>
      <c r="AS107" s="183" t="str">
        <f>IF(AR107=1,"Row "&amp;'6 Subcontractual'!A99&amp;"; ","")</f>
        <v/>
      </c>
      <c r="AT107" s="176"/>
      <c r="AU107" s="150"/>
      <c r="AV107" s="179" t="str">
        <f>IF(AND($I$2=1,'6 Subcontractual'!H99&gt;'6 Subcontractual'!G99),"Row "&amp;'6 Subcontractual'!A99&amp;"; ","")</f>
        <v/>
      </c>
      <c r="AW107" s="151"/>
      <c r="AX107" s="150"/>
      <c r="AY107" s="169">
        <f>IF(AND($J$2=1,'6 Subcontractual'!B99="",'6 Subcontractual'!D99="",'6 Subcontractual'!E99="",'6 Subcontractual'!F99="",OR('6 Subcontractual'!G99="",'6 Subcontractual'!G99=0),OR('6 Subcontractual'!H99="",'6 Subcontractual'!H99=0)),0,1)</f>
        <v>0</v>
      </c>
      <c r="AZ107" s="124">
        <f>IF(AND(AY107=0,SUM(AY108:$AY$141)&gt;0),1,0)</f>
        <v>0</v>
      </c>
      <c r="BA107" s="170" t="str">
        <f>IF(AZ107=1,"Row "&amp;'6 Subcontractual'!A99&amp;"; ","")</f>
        <v/>
      </c>
      <c r="BB107" s="151"/>
      <c r="BC107" s="150"/>
      <c r="BD107" s="179" t="str">
        <f>IF(AND($K$2=1,'6 Subcontractual'!E99='6 Checks'!$BE$6,'6 Subcontractual'!F99='6 Checks'!$BO$2,OR('6 Subcontractual'!G99&gt;0,'6 Subcontractual'!H99&gt;0)),"Row "&amp;'6 Subcontractual'!A99&amp;"; ","")</f>
        <v/>
      </c>
      <c r="BE107" s="151"/>
      <c r="BF107" s="150"/>
      <c r="BG107" s="179" t="str">
        <f>IF(AND($L$2=1,OR('6 Subcontractual'!B99=$BA$2,'6 Subcontractual'!B99=$BA$3,'6 Subcontractual'!B99=$BA$4),'6 Subcontractual'!J99=""),"Row "&amp;'6 Subcontractual'!A99&amp;"; ","")</f>
        <v/>
      </c>
      <c r="BH107" s="124"/>
      <c r="BI107" s="150"/>
      <c r="BJ107" s="179" t="str">
        <f>IF(AND($M$2=1,'6 Subcontractual'!B99&lt;&gt;"",'6 Subcontractual'!B99&lt;&gt;$BA$2,'6 Subcontractual'!B99&lt;&gt;$BA$3,'6 Subcontractual'!B99&lt;&gt;$BA$4,'6 Subcontractual'!J99&lt;&gt;""),"Row "&amp;'6 Subcontractual'!A99&amp;"; ","")</f>
        <v/>
      </c>
      <c r="BK107" s="151"/>
      <c r="BL107" s="124"/>
      <c r="BM107" s="179" t="str">
        <f>IF('6 Subcontractual'!B99&lt;&gt;"",IF(ISNA(VLOOKUP('6 Subcontractual'!B99,BQ:BR,2,FALSE))=FALSE,VLOOKUP('6 Subcontractual'!B99,BQ:BR,2,FALSE),"O"),"")</f>
        <v/>
      </c>
      <c r="BN107" s="124"/>
      <c r="BO107" s="124"/>
      <c r="BQ107" s="135">
        <v>10007775</v>
      </c>
      <c r="BR107" s="121" t="s">
        <v>181</v>
      </c>
      <c r="BS107" s="152"/>
      <c r="BT107" s="153"/>
    </row>
    <row r="108" spans="1:72" x14ac:dyDescent="0.2">
      <c r="D108" s="146"/>
      <c r="E108" s="179" t="str">
        <f>IF(AND($D$7=1,OR('6 Subcontractual'!B100=$BA$2,'6 Subcontractual'!B100=$BA$3,'6 Subcontractual'!B100=$BA$4),'6 Subcontractual'!J100&lt;&gt;""),"Row "&amp;'6 Subcontractual'!A100&amp;"; ","")</f>
        <v/>
      </c>
      <c r="F108" s="148"/>
      <c r="G108" s="157">
        <v>87</v>
      </c>
      <c r="I108" s="169" t="str">
        <f>IF(AND($B$2=1,'6 Subcontractual'!C100=$BD$9),"Row "&amp;'6 Subcontractual'!A100&amp;"; ","")</f>
        <v/>
      </c>
      <c r="J108" s="179" t="str">
        <f>IF(AND($B$2=1,'6 Subcontractual'!B100="",OR('6 Subcontractual'!D100&lt;&gt;"",'6 Subcontractual'!E100&lt;&gt;"",'6 Subcontractual'!F100&lt;&gt;"",'6 Subcontractual'!G100&lt;&gt;0,'6 Subcontractual'!H100&lt;&gt;0,'6 Subcontractual'!J100&lt;&gt;"")),"Row "&amp;'6 Subcontractual'!A100&amp;"; ","")</f>
        <v/>
      </c>
      <c r="K108" s="124"/>
      <c r="L108" s="150"/>
      <c r="M108" s="169" t="str">
        <f>IF(AND($C$2=1,'6 Subcontractual'!B100&lt;&gt;"",'6 Subcontractual'!D100&lt;&gt;$BD$2,'6 Subcontractual'!D100&lt;&gt;$BD$3), "Row "&amp;'6 Subcontractual'!A100&amp;", Mode; ","")</f>
        <v/>
      </c>
      <c r="N108" s="124" t="str">
        <f>IF(AND($C$2=1,'6 Subcontractual'!B100&lt;&gt;"",'6 Subcontractual'!E100&lt;&gt;$BE$2,'6 Subcontractual'!E100&lt;&gt;$BE$3,'6 Subcontractual'!E100&lt;&gt;$BE$4,'6 Subcontractual'!E100&lt;&gt;$BE$5,'6 Subcontractual'!E100&lt;&gt;$BE$6), "Row "&amp;'6 Subcontractual'!A100&amp;", Level; ","")</f>
        <v/>
      </c>
      <c r="O108" s="170" t="str">
        <f>IF(AND($C$2=1,'6 Subcontractual'!B100&lt;&gt;"",'6 Subcontractual'!F100&lt;&gt;$BO$2,'6 Subcontractual'!F100&lt;&gt;$BO$3,'6 Subcontractual'!F100&lt;&gt;$BO$4), "Row "&amp;'6 Subcontractual'!A100&amp;", Fundability status; ","")</f>
        <v/>
      </c>
      <c r="P108" s="151"/>
      <c r="Q108" s="150"/>
      <c r="R108" s="179" t="str">
        <f>IF(AND($D$2=1,'6 Subcontractual'!B100&lt;&gt;"",'6 Subcontractual'!G100=0), "Row "&amp;'6 Subcontractual'!A100&amp;"; ","")</f>
        <v/>
      </c>
      <c r="S108" s="151"/>
      <c r="T108" s="150"/>
      <c r="U108" s="169" t="str">
        <f>IF(AND($E$2=1,TRUNC('6 Subcontractual'!G100)&lt;&gt;'6 Subcontractual'!G100),"Row "&amp;'6 Subcontractual'!A100&amp;", "&amp;'6 Subcontractual'!$G$8&amp;"; ","")</f>
        <v/>
      </c>
      <c r="V108" s="170" t="str">
        <f>IF(AND($E$2=1,TRUNC('6 Subcontractual'!H100)&lt;&gt;'6 Subcontractual'!H100),"Row "&amp;'6 Subcontractual'!A100&amp;", "&amp;'6 Subcontractual'!$H$8&amp;"; ","")</f>
        <v/>
      </c>
      <c r="W108" s="151"/>
      <c r="X108" s="150"/>
      <c r="Y108" s="179" t="str">
        <f>IF(AND($F$2=1,'6 Subcontractual'!G100&lt;0),"Row "&amp;'6 Subcontractual'!A100&amp;", "&amp;'6 Subcontractual'!$G$8&amp;"; ","")</f>
        <v/>
      </c>
      <c r="Z108" s="170" t="str">
        <f>IF(AND($F$2=1,'6 Subcontractual'!H100&lt;0),"Row "&amp;'6 Subcontractual'!A100&amp;", "&amp;'6 Subcontractual'!$H$8&amp;"; ","")</f>
        <v/>
      </c>
      <c r="AA108" s="151"/>
      <c r="AB108" s="150"/>
      <c r="AC108" s="124"/>
      <c r="AD108" s="124"/>
      <c r="AE108" s="124"/>
      <c r="AF108" s="124"/>
      <c r="AG108" s="124"/>
      <c r="AH108" s="124"/>
      <c r="AI108" s="182" t="str">
        <f>'6 Subcontractual'!D100&amp;", "&amp;'6 Subcontractual'!E100&amp;", "&amp;'6 Subcontractual'!F100&amp;"; "</f>
        <v xml:space="preserve">, , ; </v>
      </c>
      <c r="AJ108" s="181" t="str">
        <f t="shared" si="6"/>
        <v/>
      </c>
      <c r="AK108" s="183" t="str">
        <f>IF(AJ108=1,"Row "&amp;'6 Subcontractual'!A100&amp;"; ","")</f>
        <v/>
      </c>
      <c r="AL108" s="176"/>
      <c r="AM108" s="178"/>
      <c r="AN108" s="124"/>
      <c r="AO108" s="124"/>
      <c r="AP108" s="124"/>
      <c r="AQ108" s="182" t="str">
        <f>'6 Subcontractual'!D100&amp;", "&amp;'6 Subcontractual'!E100&amp;", "&amp;'6 Subcontractual'!F100&amp;"; "</f>
        <v xml:space="preserve">, , ; </v>
      </c>
      <c r="AR108" s="181" t="str">
        <f t="shared" si="7"/>
        <v/>
      </c>
      <c r="AS108" s="183" t="str">
        <f>IF(AR108=1,"Row "&amp;'6 Subcontractual'!A100&amp;"; ","")</f>
        <v/>
      </c>
      <c r="AT108" s="176"/>
      <c r="AU108" s="150"/>
      <c r="AV108" s="179" t="str">
        <f>IF(AND($I$2=1,'6 Subcontractual'!H100&gt;'6 Subcontractual'!G100),"Row "&amp;'6 Subcontractual'!A100&amp;"; ","")</f>
        <v/>
      </c>
      <c r="AW108" s="151"/>
      <c r="AX108" s="150"/>
      <c r="AY108" s="169">
        <f>IF(AND($J$2=1,'6 Subcontractual'!B100="",'6 Subcontractual'!D100="",'6 Subcontractual'!E100="",'6 Subcontractual'!F100="",OR('6 Subcontractual'!G100="",'6 Subcontractual'!G100=0),OR('6 Subcontractual'!H100="",'6 Subcontractual'!H100=0)),0,1)</f>
        <v>0</v>
      </c>
      <c r="AZ108" s="124">
        <f>IF(AND(AY108=0,SUM(AY109:$AY$141)&gt;0),1,0)</f>
        <v>0</v>
      </c>
      <c r="BA108" s="170" t="str">
        <f>IF(AZ108=1,"Row "&amp;'6 Subcontractual'!A100&amp;"; ","")</f>
        <v/>
      </c>
      <c r="BB108" s="151"/>
      <c r="BC108" s="150"/>
      <c r="BD108" s="179" t="str">
        <f>IF(AND($K$2=1,'6 Subcontractual'!E100='6 Checks'!$BE$6,'6 Subcontractual'!F100='6 Checks'!$BO$2,OR('6 Subcontractual'!G100&gt;0,'6 Subcontractual'!H100&gt;0)),"Row "&amp;'6 Subcontractual'!A100&amp;"; ","")</f>
        <v/>
      </c>
      <c r="BE108" s="151"/>
      <c r="BF108" s="150"/>
      <c r="BG108" s="179" t="str">
        <f>IF(AND($L$2=1,OR('6 Subcontractual'!B100=$BA$2,'6 Subcontractual'!B100=$BA$3,'6 Subcontractual'!B100=$BA$4),'6 Subcontractual'!J100=""),"Row "&amp;'6 Subcontractual'!A100&amp;"; ","")</f>
        <v/>
      </c>
      <c r="BH108" s="124"/>
      <c r="BI108" s="150"/>
      <c r="BJ108" s="179" t="str">
        <f>IF(AND($M$2=1,'6 Subcontractual'!B100&lt;&gt;"",'6 Subcontractual'!B100&lt;&gt;$BA$2,'6 Subcontractual'!B100&lt;&gt;$BA$3,'6 Subcontractual'!B100&lt;&gt;$BA$4,'6 Subcontractual'!J100&lt;&gt;""),"Row "&amp;'6 Subcontractual'!A100&amp;"; ","")</f>
        <v/>
      </c>
      <c r="BK108" s="151"/>
      <c r="BL108" s="124"/>
      <c r="BM108" s="179" t="str">
        <f>IF('6 Subcontractual'!B100&lt;&gt;"",IF(ISNA(VLOOKUP('6 Subcontractual'!B100,BQ:BR,2,FALSE))=FALSE,VLOOKUP('6 Subcontractual'!B100,BQ:BR,2,FALSE),"O"),"")</f>
        <v/>
      </c>
      <c r="BN108" s="124"/>
      <c r="BO108" s="124"/>
      <c r="BQ108" s="135">
        <v>10005389</v>
      </c>
      <c r="BR108" s="121" t="s">
        <v>181</v>
      </c>
      <c r="BS108" s="152"/>
      <c r="BT108" s="153"/>
    </row>
    <row r="109" spans="1:72" x14ac:dyDescent="0.2">
      <c r="D109" s="146"/>
      <c r="E109" s="179" t="str">
        <f>IF(AND($D$7=1,OR('6 Subcontractual'!B101=$BA$2,'6 Subcontractual'!B101=$BA$3,'6 Subcontractual'!B101=$BA$4),'6 Subcontractual'!J101&lt;&gt;""),"Row "&amp;'6 Subcontractual'!A101&amp;"; ","")</f>
        <v/>
      </c>
      <c r="F109" s="148"/>
      <c r="G109" s="157">
        <v>88</v>
      </c>
      <c r="I109" s="169" t="str">
        <f>IF(AND($B$2=1,'6 Subcontractual'!C101=$BD$9),"Row "&amp;'6 Subcontractual'!A101&amp;"; ","")</f>
        <v/>
      </c>
      <c r="J109" s="179" t="str">
        <f>IF(AND($B$2=1,'6 Subcontractual'!B101="",OR('6 Subcontractual'!D101&lt;&gt;"",'6 Subcontractual'!E101&lt;&gt;"",'6 Subcontractual'!F101&lt;&gt;"",'6 Subcontractual'!G101&lt;&gt;0,'6 Subcontractual'!H101&lt;&gt;0,'6 Subcontractual'!J101&lt;&gt;"")),"Row "&amp;'6 Subcontractual'!A101&amp;"; ","")</f>
        <v/>
      </c>
      <c r="K109" s="124"/>
      <c r="L109" s="150"/>
      <c r="M109" s="169" t="str">
        <f>IF(AND($C$2=1,'6 Subcontractual'!B101&lt;&gt;"",'6 Subcontractual'!D101&lt;&gt;$BD$2,'6 Subcontractual'!D101&lt;&gt;$BD$3), "Row "&amp;'6 Subcontractual'!A101&amp;", Mode; ","")</f>
        <v/>
      </c>
      <c r="N109" s="124" t="str">
        <f>IF(AND($C$2=1,'6 Subcontractual'!B101&lt;&gt;"",'6 Subcontractual'!E101&lt;&gt;$BE$2,'6 Subcontractual'!E101&lt;&gt;$BE$3,'6 Subcontractual'!E101&lt;&gt;$BE$4,'6 Subcontractual'!E101&lt;&gt;$BE$5,'6 Subcontractual'!E101&lt;&gt;$BE$6), "Row "&amp;'6 Subcontractual'!A101&amp;", Level; ","")</f>
        <v/>
      </c>
      <c r="O109" s="170" t="str">
        <f>IF(AND($C$2=1,'6 Subcontractual'!B101&lt;&gt;"",'6 Subcontractual'!F101&lt;&gt;$BO$2,'6 Subcontractual'!F101&lt;&gt;$BO$3,'6 Subcontractual'!F101&lt;&gt;$BO$4), "Row "&amp;'6 Subcontractual'!A101&amp;", Fundability status; ","")</f>
        <v/>
      </c>
      <c r="P109" s="151"/>
      <c r="Q109" s="150"/>
      <c r="R109" s="179" t="str">
        <f>IF(AND($D$2=1,'6 Subcontractual'!B101&lt;&gt;"",'6 Subcontractual'!G101=0), "Row "&amp;'6 Subcontractual'!A101&amp;"; ","")</f>
        <v/>
      </c>
      <c r="S109" s="151"/>
      <c r="T109" s="150"/>
      <c r="U109" s="169" t="str">
        <f>IF(AND($E$2=1,TRUNC('6 Subcontractual'!G101)&lt;&gt;'6 Subcontractual'!G101),"Row "&amp;'6 Subcontractual'!A101&amp;", "&amp;'6 Subcontractual'!$G$8&amp;"; ","")</f>
        <v/>
      </c>
      <c r="V109" s="170" t="str">
        <f>IF(AND($E$2=1,TRUNC('6 Subcontractual'!H101)&lt;&gt;'6 Subcontractual'!H101),"Row "&amp;'6 Subcontractual'!A101&amp;", "&amp;'6 Subcontractual'!$H$8&amp;"; ","")</f>
        <v/>
      </c>
      <c r="W109" s="151"/>
      <c r="X109" s="150"/>
      <c r="Y109" s="179" t="str">
        <f>IF(AND($F$2=1,'6 Subcontractual'!G101&lt;0),"Row "&amp;'6 Subcontractual'!A101&amp;", "&amp;'6 Subcontractual'!$G$8&amp;"; ","")</f>
        <v/>
      </c>
      <c r="Z109" s="170" t="str">
        <f>IF(AND($F$2=1,'6 Subcontractual'!H101&lt;0),"Row "&amp;'6 Subcontractual'!A101&amp;", "&amp;'6 Subcontractual'!$H$8&amp;"; ","")</f>
        <v/>
      </c>
      <c r="AA109" s="151"/>
      <c r="AB109" s="150"/>
      <c r="AC109" s="124"/>
      <c r="AD109" s="124"/>
      <c r="AE109" s="124"/>
      <c r="AF109" s="124"/>
      <c r="AG109" s="124"/>
      <c r="AH109" s="124"/>
      <c r="AI109" s="182" t="str">
        <f>'6 Subcontractual'!D101&amp;", "&amp;'6 Subcontractual'!E101&amp;", "&amp;'6 Subcontractual'!F101&amp;"; "</f>
        <v xml:space="preserve">, , ; </v>
      </c>
      <c r="AJ109" s="181" t="str">
        <f t="shared" si="6"/>
        <v/>
      </c>
      <c r="AK109" s="183" t="str">
        <f>IF(AJ109=1,"Row "&amp;'6 Subcontractual'!A101&amp;"; ","")</f>
        <v/>
      </c>
      <c r="AL109" s="176"/>
      <c r="AM109" s="178"/>
      <c r="AN109" s="124"/>
      <c r="AO109" s="124"/>
      <c r="AP109" s="124"/>
      <c r="AQ109" s="182" t="str">
        <f>'6 Subcontractual'!D101&amp;", "&amp;'6 Subcontractual'!E101&amp;", "&amp;'6 Subcontractual'!F101&amp;"; "</f>
        <v xml:space="preserve">, , ; </v>
      </c>
      <c r="AR109" s="181" t="str">
        <f t="shared" si="7"/>
        <v/>
      </c>
      <c r="AS109" s="183" t="str">
        <f>IF(AR109=1,"Row "&amp;'6 Subcontractual'!A101&amp;"; ","")</f>
        <v/>
      </c>
      <c r="AT109" s="176"/>
      <c r="AU109" s="150"/>
      <c r="AV109" s="179" t="str">
        <f>IF(AND($I$2=1,'6 Subcontractual'!H101&gt;'6 Subcontractual'!G101),"Row "&amp;'6 Subcontractual'!A101&amp;"; ","")</f>
        <v/>
      </c>
      <c r="AW109" s="151"/>
      <c r="AX109" s="150"/>
      <c r="AY109" s="169">
        <f>IF(AND($J$2=1,'6 Subcontractual'!B101="",'6 Subcontractual'!D101="",'6 Subcontractual'!E101="",'6 Subcontractual'!F101="",OR('6 Subcontractual'!G101="",'6 Subcontractual'!G101=0),OR('6 Subcontractual'!H101="",'6 Subcontractual'!H101=0)),0,1)</f>
        <v>0</v>
      </c>
      <c r="AZ109" s="124">
        <f>IF(AND(AY109=0,SUM(AY110:$AY$141)&gt;0),1,0)</f>
        <v>0</v>
      </c>
      <c r="BA109" s="170" t="str">
        <f>IF(AZ109=1,"Row "&amp;'6 Subcontractual'!A101&amp;"; ","")</f>
        <v/>
      </c>
      <c r="BB109" s="151"/>
      <c r="BC109" s="150"/>
      <c r="BD109" s="179" t="str">
        <f>IF(AND($K$2=1,'6 Subcontractual'!E101='6 Checks'!$BE$6,'6 Subcontractual'!F101='6 Checks'!$BO$2,OR('6 Subcontractual'!G101&gt;0,'6 Subcontractual'!H101&gt;0)),"Row "&amp;'6 Subcontractual'!A101&amp;"; ","")</f>
        <v/>
      </c>
      <c r="BE109" s="151"/>
      <c r="BF109" s="150"/>
      <c r="BG109" s="179" t="str">
        <f>IF(AND($L$2=1,OR('6 Subcontractual'!B101=$BA$2,'6 Subcontractual'!B101=$BA$3,'6 Subcontractual'!B101=$BA$4),'6 Subcontractual'!J101=""),"Row "&amp;'6 Subcontractual'!A101&amp;"; ","")</f>
        <v/>
      </c>
      <c r="BH109" s="124"/>
      <c r="BI109" s="150"/>
      <c r="BJ109" s="179" t="str">
        <f>IF(AND($M$2=1,'6 Subcontractual'!B101&lt;&gt;"",'6 Subcontractual'!B101&lt;&gt;$BA$2,'6 Subcontractual'!B101&lt;&gt;$BA$3,'6 Subcontractual'!B101&lt;&gt;$BA$4,'6 Subcontractual'!J101&lt;&gt;""),"Row "&amp;'6 Subcontractual'!A101&amp;"; ","")</f>
        <v/>
      </c>
      <c r="BK109" s="151"/>
      <c r="BL109" s="124"/>
      <c r="BM109" s="179" t="str">
        <f>IF('6 Subcontractual'!B101&lt;&gt;"",IF(ISNA(VLOOKUP('6 Subcontractual'!B101,BQ:BR,2,FALSE))=FALSE,VLOOKUP('6 Subcontractual'!B101,BQ:BR,2,FALSE),"O"),"")</f>
        <v/>
      </c>
      <c r="BN109" s="124"/>
      <c r="BO109" s="124"/>
      <c r="BQ109" s="135">
        <v>10007802</v>
      </c>
      <c r="BR109" s="121" t="s">
        <v>181</v>
      </c>
      <c r="BS109" s="152"/>
      <c r="BT109" s="153"/>
    </row>
    <row r="110" spans="1:72" x14ac:dyDescent="0.2">
      <c r="D110" s="146"/>
      <c r="E110" s="179" t="str">
        <f>IF(AND($D$7=1,OR('6 Subcontractual'!B102=$BA$2,'6 Subcontractual'!B102=$BA$3,'6 Subcontractual'!B102=$BA$4),'6 Subcontractual'!J102&lt;&gt;""),"Row "&amp;'6 Subcontractual'!A102&amp;"; ","")</f>
        <v/>
      </c>
      <c r="F110" s="148"/>
      <c r="G110" s="157">
        <v>89</v>
      </c>
      <c r="I110" s="169" t="str">
        <f>IF(AND($B$2=1,'6 Subcontractual'!C102=$BD$9),"Row "&amp;'6 Subcontractual'!A102&amp;"; ","")</f>
        <v/>
      </c>
      <c r="J110" s="179" t="str">
        <f>IF(AND($B$2=1,'6 Subcontractual'!B102="",OR('6 Subcontractual'!D102&lt;&gt;"",'6 Subcontractual'!E102&lt;&gt;"",'6 Subcontractual'!F102&lt;&gt;"",'6 Subcontractual'!G102&lt;&gt;0,'6 Subcontractual'!H102&lt;&gt;0,'6 Subcontractual'!J102&lt;&gt;"")),"Row "&amp;'6 Subcontractual'!A102&amp;"; ","")</f>
        <v/>
      </c>
      <c r="K110" s="124"/>
      <c r="L110" s="150"/>
      <c r="M110" s="169" t="str">
        <f>IF(AND($C$2=1,'6 Subcontractual'!B102&lt;&gt;"",'6 Subcontractual'!D102&lt;&gt;$BD$2,'6 Subcontractual'!D102&lt;&gt;$BD$3), "Row "&amp;'6 Subcontractual'!A102&amp;", Mode; ","")</f>
        <v/>
      </c>
      <c r="N110" s="124" t="str">
        <f>IF(AND($C$2=1,'6 Subcontractual'!B102&lt;&gt;"",'6 Subcontractual'!E102&lt;&gt;$BE$2,'6 Subcontractual'!E102&lt;&gt;$BE$3,'6 Subcontractual'!E102&lt;&gt;$BE$4,'6 Subcontractual'!E102&lt;&gt;$BE$5,'6 Subcontractual'!E102&lt;&gt;$BE$6), "Row "&amp;'6 Subcontractual'!A102&amp;", Level; ","")</f>
        <v/>
      </c>
      <c r="O110" s="170" t="str">
        <f>IF(AND($C$2=1,'6 Subcontractual'!B102&lt;&gt;"",'6 Subcontractual'!F102&lt;&gt;$BO$2,'6 Subcontractual'!F102&lt;&gt;$BO$3,'6 Subcontractual'!F102&lt;&gt;$BO$4), "Row "&amp;'6 Subcontractual'!A102&amp;", Fundability status; ","")</f>
        <v/>
      </c>
      <c r="P110" s="151"/>
      <c r="Q110" s="150"/>
      <c r="R110" s="179" t="str">
        <f>IF(AND($D$2=1,'6 Subcontractual'!B102&lt;&gt;"",'6 Subcontractual'!G102=0), "Row "&amp;'6 Subcontractual'!A102&amp;"; ","")</f>
        <v/>
      </c>
      <c r="S110" s="151"/>
      <c r="T110" s="150"/>
      <c r="U110" s="169" t="str">
        <f>IF(AND($E$2=1,TRUNC('6 Subcontractual'!G102)&lt;&gt;'6 Subcontractual'!G102),"Row "&amp;'6 Subcontractual'!A102&amp;", "&amp;'6 Subcontractual'!$G$8&amp;"; ","")</f>
        <v/>
      </c>
      <c r="V110" s="170" t="str">
        <f>IF(AND($E$2=1,TRUNC('6 Subcontractual'!H102)&lt;&gt;'6 Subcontractual'!H102),"Row "&amp;'6 Subcontractual'!A102&amp;", "&amp;'6 Subcontractual'!$H$8&amp;"; ","")</f>
        <v/>
      </c>
      <c r="W110" s="151"/>
      <c r="X110" s="150"/>
      <c r="Y110" s="179" t="str">
        <f>IF(AND($F$2=1,'6 Subcontractual'!G102&lt;0),"Row "&amp;'6 Subcontractual'!A102&amp;", "&amp;'6 Subcontractual'!$G$8&amp;"; ","")</f>
        <v/>
      </c>
      <c r="Z110" s="170" t="str">
        <f>IF(AND($F$2=1,'6 Subcontractual'!H102&lt;0),"Row "&amp;'6 Subcontractual'!A102&amp;", "&amp;'6 Subcontractual'!$H$8&amp;"; ","")</f>
        <v/>
      </c>
      <c r="AA110" s="151"/>
      <c r="AB110" s="150"/>
      <c r="AC110" s="124"/>
      <c r="AD110" s="124"/>
      <c r="AE110" s="124"/>
      <c r="AF110" s="124"/>
      <c r="AG110" s="124"/>
      <c r="AH110" s="124"/>
      <c r="AI110" s="182" t="str">
        <f>'6 Subcontractual'!D102&amp;", "&amp;'6 Subcontractual'!E102&amp;", "&amp;'6 Subcontractual'!F102&amp;"; "</f>
        <v xml:space="preserve">, , ; </v>
      </c>
      <c r="AJ110" s="181" t="str">
        <f t="shared" si="6"/>
        <v/>
      </c>
      <c r="AK110" s="183" t="str">
        <f>IF(AJ110=1,"Row "&amp;'6 Subcontractual'!A102&amp;"; ","")</f>
        <v/>
      </c>
      <c r="AL110" s="176"/>
      <c r="AM110" s="178"/>
      <c r="AN110" s="124"/>
      <c r="AO110" s="124"/>
      <c r="AP110" s="124"/>
      <c r="AQ110" s="182" t="str">
        <f>'6 Subcontractual'!D102&amp;", "&amp;'6 Subcontractual'!E102&amp;", "&amp;'6 Subcontractual'!F102&amp;"; "</f>
        <v xml:space="preserve">, , ; </v>
      </c>
      <c r="AR110" s="181" t="str">
        <f t="shared" si="7"/>
        <v/>
      </c>
      <c r="AS110" s="183" t="str">
        <f>IF(AR110=1,"Row "&amp;'6 Subcontractual'!A102&amp;"; ","")</f>
        <v/>
      </c>
      <c r="AT110" s="176"/>
      <c r="AU110" s="150"/>
      <c r="AV110" s="179" t="str">
        <f>IF(AND($I$2=1,'6 Subcontractual'!H102&gt;'6 Subcontractual'!G102),"Row "&amp;'6 Subcontractual'!A102&amp;"; ","")</f>
        <v/>
      </c>
      <c r="AW110" s="151"/>
      <c r="AX110" s="150"/>
      <c r="AY110" s="169">
        <f>IF(AND($J$2=1,'6 Subcontractual'!B102="",'6 Subcontractual'!D102="",'6 Subcontractual'!E102="",'6 Subcontractual'!F102="",OR('6 Subcontractual'!G102="",'6 Subcontractual'!G102=0),OR('6 Subcontractual'!H102="",'6 Subcontractual'!H102=0)),0,1)</f>
        <v>0</v>
      </c>
      <c r="AZ110" s="124">
        <f>IF(AND(AY110=0,SUM(AY111:$AY$141)&gt;0),1,0)</f>
        <v>0</v>
      </c>
      <c r="BA110" s="170" t="str">
        <f>IF(AZ110=1,"Row "&amp;'6 Subcontractual'!A102&amp;"; ","")</f>
        <v/>
      </c>
      <c r="BB110" s="151"/>
      <c r="BC110" s="150"/>
      <c r="BD110" s="179" t="str">
        <f>IF(AND($K$2=1,'6 Subcontractual'!E102='6 Checks'!$BE$6,'6 Subcontractual'!F102='6 Checks'!$BO$2,OR('6 Subcontractual'!G102&gt;0,'6 Subcontractual'!H102&gt;0)),"Row "&amp;'6 Subcontractual'!A102&amp;"; ","")</f>
        <v/>
      </c>
      <c r="BE110" s="151"/>
      <c r="BF110" s="150"/>
      <c r="BG110" s="179" t="str">
        <f>IF(AND($L$2=1,OR('6 Subcontractual'!B102=$BA$2,'6 Subcontractual'!B102=$BA$3,'6 Subcontractual'!B102=$BA$4),'6 Subcontractual'!J102=""),"Row "&amp;'6 Subcontractual'!A102&amp;"; ","")</f>
        <v/>
      </c>
      <c r="BH110" s="124"/>
      <c r="BI110" s="150"/>
      <c r="BJ110" s="179" t="str">
        <f>IF(AND($M$2=1,'6 Subcontractual'!B102&lt;&gt;"",'6 Subcontractual'!B102&lt;&gt;$BA$2,'6 Subcontractual'!B102&lt;&gt;$BA$3,'6 Subcontractual'!B102&lt;&gt;$BA$4,'6 Subcontractual'!J102&lt;&gt;""),"Row "&amp;'6 Subcontractual'!A102&amp;"; ","")</f>
        <v/>
      </c>
      <c r="BK110" s="151"/>
      <c r="BL110" s="124"/>
      <c r="BM110" s="179" t="str">
        <f>IF('6 Subcontractual'!B102&lt;&gt;"",IF(ISNA(VLOOKUP('6 Subcontractual'!B102,BQ:BR,2,FALSE))=FALSE,VLOOKUP('6 Subcontractual'!B102,BQ:BR,2,FALSE),"O"),"")</f>
        <v/>
      </c>
      <c r="BN110" s="124"/>
      <c r="BO110" s="124"/>
      <c r="BQ110" s="135">
        <v>10007776</v>
      </c>
      <c r="BR110" s="121" t="s">
        <v>181</v>
      </c>
      <c r="BS110" s="152"/>
      <c r="BT110" s="153"/>
    </row>
    <row r="111" spans="1:72" x14ac:dyDescent="0.2">
      <c r="D111" s="146"/>
      <c r="E111" s="179" t="str">
        <f>IF(AND($D$7=1,OR('6 Subcontractual'!B103=$BA$2,'6 Subcontractual'!B103=$BA$3,'6 Subcontractual'!B103=$BA$4),'6 Subcontractual'!J103&lt;&gt;""),"Row "&amp;'6 Subcontractual'!A103&amp;"; ","")</f>
        <v/>
      </c>
      <c r="F111" s="148"/>
      <c r="G111" s="157">
        <v>90</v>
      </c>
      <c r="I111" s="169" t="str">
        <f>IF(AND($B$2=1,'6 Subcontractual'!C103=$BD$9),"Row "&amp;'6 Subcontractual'!A103&amp;"; ","")</f>
        <v/>
      </c>
      <c r="J111" s="179" t="str">
        <f>IF(AND($B$2=1,'6 Subcontractual'!B103="",OR('6 Subcontractual'!D103&lt;&gt;"",'6 Subcontractual'!E103&lt;&gt;"",'6 Subcontractual'!F103&lt;&gt;"",'6 Subcontractual'!G103&lt;&gt;0,'6 Subcontractual'!H103&lt;&gt;0,'6 Subcontractual'!J103&lt;&gt;"")),"Row "&amp;'6 Subcontractual'!A103&amp;"; ","")</f>
        <v/>
      </c>
      <c r="K111" s="124"/>
      <c r="L111" s="150"/>
      <c r="M111" s="169" t="str">
        <f>IF(AND($C$2=1,'6 Subcontractual'!B103&lt;&gt;"",'6 Subcontractual'!D103&lt;&gt;$BD$2,'6 Subcontractual'!D103&lt;&gt;$BD$3), "Row "&amp;'6 Subcontractual'!A103&amp;", Mode; ","")</f>
        <v/>
      </c>
      <c r="N111" s="124" t="str">
        <f>IF(AND($C$2=1,'6 Subcontractual'!B103&lt;&gt;"",'6 Subcontractual'!E103&lt;&gt;$BE$2,'6 Subcontractual'!E103&lt;&gt;$BE$3,'6 Subcontractual'!E103&lt;&gt;$BE$4,'6 Subcontractual'!E103&lt;&gt;$BE$5,'6 Subcontractual'!E103&lt;&gt;$BE$6), "Row "&amp;'6 Subcontractual'!A103&amp;", Level; ","")</f>
        <v/>
      </c>
      <c r="O111" s="170" t="str">
        <f>IF(AND($C$2=1,'6 Subcontractual'!B103&lt;&gt;"",'6 Subcontractual'!F103&lt;&gt;$BO$2,'6 Subcontractual'!F103&lt;&gt;$BO$3,'6 Subcontractual'!F103&lt;&gt;$BO$4), "Row "&amp;'6 Subcontractual'!A103&amp;", Fundability status; ","")</f>
        <v/>
      </c>
      <c r="P111" s="151"/>
      <c r="Q111" s="150"/>
      <c r="R111" s="179" t="str">
        <f>IF(AND($D$2=1,'6 Subcontractual'!B103&lt;&gt;"",'6 Subcontractual'!G103=0), "Row "&amp;'6 Subcontractual'!A103&amp;"; ","")</f>
        <v/>
      </c>
      <c r="S111" s="151"/>
      <c r="T111" s="150"/>
      <c r="U111" s="169" t="str">
        <f>IF(AND($E$2=1,TRUNC('6 Subcontractual'!G103)&lt;&gt;'6 Subcontractual'!G103),"Row "&amp;'6 Subcontractual'!A103&amp;", "&amp;'6 Subcontractual'!$G$8&amp;"; ","")</f>
        <v/>
      </c>
      <c r="V111" s="170" t="str">
        <f>IF(AND($E$2=1,TRUNC('6 Subcontractual'!H103)&lt;&gt;'6 Subcontractual'!H103),"Row "&amp;'6 Subcontractual'!A103&amp;", "&amp;'6 Subcontractual'!$H$8&amp;"; ","")</f>
        <v/>
      </c>
      <c r="W111" s="151"/>
      <c r="X111" s="150"/>
      <c r="Y111" s="179" t="str">
        <f>IF(AND($F$2=1,'6 Subcontractual'!G103&lt;0),"Row "&amp;'6 Subcontractual'!A103&amp;", "&amp;'6 Subcontractual'!$G$8&amp;"; ","")</f>
        <v/>
      </c>
      <c r="Z111" s="170" t="str">
        <f>IF(AND($F$2=1,'6 Subcontractual'!H103&lt;0),"Row "&amp;'6 Subcontractual'!A103&amp;", "&amp;'6 Subcontractual'!$H$8&amp;"; ","")</f>
        <v/>
      </c>
      <c r="AA111" s="151"/>
      <c r="AB111" s="150"/>
      <c r="AC111" s="124"/>
      <c r="AD111" s="124"/>
      <c r="AE111" s="124"/>
      <c r="AF111" s="124"/>
      <c r="AG111" s="124"/>
      <c r="AH111" s="124"/>
      <c r="AI111" s="182" t="str">
        <f>'6 Subcontractual'!D103&amp;", "&amp;'6 Subcontractual'!E103&amp;", "&amp;'6 Subcontractual'!F103&amp;"; "</f>
        <v xml:space="preserve">, , ; </v>
      </c>
      <c r="AJ111" s="181" t="str">
        <f t="shared" si="6"/>
        <v/>
      </c>
      <c r="AK111" s="183" t="str">
        <f>IF(AJ111=1,"Row "&amp;'6 Subcontractual'!A103&amp;"; ","")</f>
        <v/>
      </c>
      <c r="AL111" s="176"/>
      <c r="AM111" s="178"/>
      <c r="AN111" s="124"/>
      <c r="AO111" s="124"/>
      <c r="AP111" s="124"/>
      <c r="AQ111" s="182" t="str">
        <f>'6 Subcontractual'!D103&amp;", "&amp;'6 Subcontractual'!E103&amp;", "&amp;'6 Subcontractual'!F103&amp;"; "</f>
        <v xml:space="preserve">, , ; </v>
      </c>
      <c r="AR111" s="181" t="str">
        <f t="shared" si="7"/>
        <v/>
      </c>
      <c r="AS111" s="183" t="str">
        <f>IF(AR111=1,"Row "&amp;'6 Subcontractual'!A103&amp;"; ","")</f>
        <v/>
      </c>
      <c r="AT111" s="176"/>
      <c r="AU111" s="150"/>
      <c r="AV111" s="179" t="str">
        <f>IF(AND($I$2=1,'6 Subcontractual'!H103&gt;'6 Subcontractual'!G103),"Row "&amp;'6 Subcontractual'!A103&amp;"; ","")</f>
        <v/>
      </c>
      <c r="AW111" s="151"/>
      <c r="AX111" s="150"/>
      <c r="AY111" s="169">
        <f>IF(AND($J$2=1,'6 Subcontractual'!B103="",'6 Subcontractual'!D103="",'6 Subcontractual'!E103="",'6 Subcontractual'!F103="",OR('6 Subcontractual'!G103="",'6 Subcontractual'!G103=0),OR('6 Subcontractual'!H103="",'6 Subcontractual'!H103=0)),0,1)</f>
        <v>0</v>
      </c>
      <c r="AZ111" s="124">
        <f>IF(AND(AY111=0,SUM(AY112:$AY$141)&gt;0),1,0)</f>
        <v>0</v>
      </c>
      <c r="BA111" s="170" t="str">
        <f>IF(AZ111=1,"Row "&amp;'6 Subcontractual'!A103&amp;"; ","")</f>
        <v/>
      </c>
      <c r="BB111" s="151"/>
      <c r="BC111" s="150"/>
      <c r="BD111" s="179" t="str">
        <f>IF(AND($K$2=1,'6 Subcontractual'!E103='6 Checks'!$BE$6,'6 Subcontractual'!F103='6 Checks'!$BO$2,OR('6 Subcontractual'!G103&gt;0,'6 Subcontractual'!H103&gt;0)),"Row "&amp;'6 Subcontractual'!A103&amp;"; ","")</f>
        <v/>
      </c>
      <c r="BE111" s="151"/>
      <c r="BF111" s="150"/>
      <c r="BG111" s="179" t="str">
        <f>IF(AND($L$2=1,OR('6 Subcontractual'!B103=$BA$2,'6 Subcontractual'!B103=$BA$3,'6 Subcontractual'!B103=$BA$4),'6 Subcontractual'!J103=""),"Row "&amp;'6 Subcontractual'!A103&amp;"; ","")</f>
        <v/>
      </c>
      <c r="BH111" s="124"/>
      <c r="BI111" s="150"/>
      <c r="BJ111" s="179" t="str">
        <f>IF(AND($M$2=1,'6 Subcontractual'!B103&lt;&gt;"",'6 Subcontractual'!B103&lt;&gt;$BA$2,'6 Subcontractual'!B103&lt;&gt;$BA$3,'6 Subcontractual'!B103&lt;&gt;$BA$4,'6 Subcontractual'!J103&lt;&gt;""),"Row "&amp;'6 Subcontractual'!A103&amp;"; ","")</f>
        <v/>
      </c>
      <c r="BK111" s="151"/>
      <c r="BL111" s="124"/>
      <c r="BM111" s="179" t="str">
        <f>IF('6 Subcontractual'!B103&lt;&gt;"",IF(ISNA(VLOOKUP('6 Subcontractual'!B103,BQ:BR,2,FALSE))=FALSE,VLOOKUP('6 Subcontractual'!B103,BQ:BR,2,FALSE),"O"),"")</f>
        <v/>
      </c>
      <c r="BN111" s="124"/>
      <c r="BO111" s="124"/>
      <c r="BQ111" s="135">
        <v>10005523</v>
      </c>
      <c r="BR111" s="121" t="s">
        <v>181</v>
      </c>
      <c r="BS111" s="152"/>
      <c r="BT111" s="153"/>
    </row>
    <row r="112" spans="1:72" x14ac:dyDescent="0.2">
      <c r="D112" s="146"/>
      <c r="E112" s="179" t="str">
        <f>IF(AND($D$7=1,OR('6 Subcontractual'!B104=$BA$2,'6 Subcontractual'!B104=$BA$3,'6 Subcontractual'!B104=$BA$4),'6 Subcontractual'!J104&lt;&gt;""),"Row "&amp;'6 Subcontractual'!A104&amp;"; ","")</f>
        <v/>
      </c>
      <c r="F112" s="148"/>
      <c r="G112" s="157">
        <v>91</v>
      </c>
      <c r="I112" s="169" t="str">
        <f>IF(AND($B$2=1,'6 Subcontractual'!C104=$BD$9),"Row "&amp;'6 Subcontractual'!A104&amp;"; ","")</f>
        <v/>
      </c>
      <c r="J112" s="179" t="str">
        <f>IF(AND($B$2=1,'6 Subcontractual'!B104="",OR('6 Subcontractual'!D104&lt;&gt;"",'6 Subcontractual'!E104&lt;&gt;"",'6 Subcontractual'!F104&lt;&gt;"",'6 Subcontractual'!G104&lt;&gt;0,'6 Subcontractual'!H104&lt;&gt;0,'6 Subcontractual'!J104&lt;&gt;"")),"Row "&amp;'6 Subcontractual'!A104&amp;"; ","")</f>
        <v/>
      </c>
      <c r="K112" s="124"/>
      <c r="L112" s="150"/>
      <c r="M112" s="169" t="str">
        <f>IF(AND($C$2=1,'6 Subcontractual'!B104&lt;&gt;"",'6 Subcontractual'!D104&lt;&gt;$BD$2,'6 Subcontractual'!D104&lt;&gt;$BD$3), "Row "&amp;'6 Subcontractual'!A104&amp;", Mode; ","")</f>
        <v/>
      </c>
      <c r="N112" s="124" t="str">
        <f>IF(AND($C$2=1,'6 Subcontractual'!B104&lt;&gt;"",'6 Subcontractual'!E104&lt;&gt;$BE$2,'6 Subcontractual'!E104&lt;&gt;$BE$3,'6 Subcontractual'!E104&lt;&gt;$BE$4,'6 Subcontractual'!E104&lt;&gt;$BE$5,'6 Subcontractual'!E104&lt;&gt;$BE$6), "Row "&amp;'6 Subcontractual'!A104&amp;", Level; ","")</f>
        <v/>
      </c>
      <c r="O112" s="170" t="str">
        <f>IF(AND($C$2=1,'6 Subcontractual'!B104&lt;&gt;"",'6 Subcontractual'!F104&lt;&gt;$BO$2,'6 Subcontractual'!F104&lt;&gt;$BO$3,'6 Subcontractual'!F104&lt;&gt;$BO$4), "Row "&amp;'6 Subcontractual'!A104&amp;", Fundability status; ","")</f>
        <v/>
      </c>
      <c r="P112" s="151"/>
      <c r="Q112" s="150"/>
      <c r="R112" s="179" t="str">
        <f>IF(AND($D$2=1,'6 Subcontractual'!B104&lt;&gt;"",'6 Subcontractual'!G104=0), "Row "&amp;'6 Subcontractual'!A104&amp;"; ","")</f>
        <v/>
      </c>
      <c r="S112" s="151"/>
      <c r="T112" s="150"/>
      <c r="U112" s="169" t="str">
        <f>IF(AND($E$2=1,TRUNC('6 Subcontractual'!G104)&lt;&gt;'6 Subcontractual'!G104),"Row "&amp;'6 Subcontractual'!A104&amp;", "&amp;'6 Subcontractual'!$G$8&amp;"; ","")</f>
        <v/>
      </c>
      <c r="V112" s="170" t="str">
        <f>IF(AND($E$2=1,TRUNC('6 Subcontractual'!H104)&lt;&gt;'6 Subcontractual'!H104),"Row "&amp;'6 Subcontractual'!A104&amp;", "&amp;'6 Subcontractual'!$H$8&amp;"; ","")</f>
        <v/>
      </c>
      <c r="W112" s="151"/>
      <c r="X112" s="150"/>
      <c r="Y112" s="179" t="str">
        <f>IF(AND($F$2=1,'6 Subcontractual'!G104&lt;0),"Row "&amp;'6 Subcontractual'!A104&amp;", "&amp;'6 Subcontractual'!$G$8&amp;"; ","")</f>
        <v/>
      </c>
      <c r="Z112" s="170" t="str">
        <f>IF(AND($F$2=1,'6 Subcontractual'!H104&lt;0),"Row "&amp;'6 Subcontractual'!A104&amp;", "&amp;'6 Subcontractual'!$H$8&amp;"; ","")</f>
        <v/>
      </c>
      <c r="AA112" s="151"/>
      <c r="AB112" s="150"/>
      <c r="AC112" s="124"/>
      <c r="AD112" s="124"/>
      <c r="AE112" s="124"/>
      <c r="AF112" s="124"/>
      <c r="AG112" s="124"/>
      <c r="AH112" s="124"/>
      <c r="AI112" s="182" t="str">
        <f>'6 Subcontractual'!D104&amp;", "&amp;'6 Subcontractual'!E104&amp;", "&amp;'6 Subcontractual'!F104&amp;"; "</f>
        <v xml:space="preserve">, , ; </v>
      </c>
      <c r="AJ112" s="181" t="str">
        <f t="shared" si="6"/>
        <v/>
      </c>
      <c r="AK112" s="183" t="str">
        <f>IF(AJ112=1,"Row "&amp;'6 Subcontractual'!A104&amp;"; ","")</f>
        <v/>
      </c>
      <c r="AL112" s="176"/>
      <c r="AM112" s="178"/>
      <c r="AN112" s="124"/>
      <c r="AO112" s="124"/>
      <c r="AP112" s="124"/>
      <c r="AQ112" s="182" t="str">
        <f>'6 Subcontractual'!D104&amp;", "&amp;'6 Subcontractual'!E104&amp;", "&amp;'6 Subcontractual'!F104&amp;"; "</f>
        <v xml:space="preserve">, , ; </v>
      </c>
      <c r="AR112" s="181" t="str">
        <f t="shared" si="7"/>
        <v/>
      </c>
      <c r="AS112" s="183" t="str">
        <f>IF(AR112=1,"Row "&amp;'6 Subcontractual'!A104&amp;"; ","")</f>
        <v/>
      </c>
      <c r="AT112" s="176"/>
      <c r="AU112" s="150"/>
      <c r="AV112" s="179" t="str">
        <f>IF(AND($I$2=1,'6 Subcontractual'!H104&gt;'6 Subcontractual'!G104),"Row "&amp;'6 Subcontractual'!A104&amp;"; ","")</f>
        <v/>
      </c>
      <c r="AW112" s="151"/>
      <c r="AX112" s="150"/>
      <c r="AY112" s="169">
        <f>IF(AND($J$2=1,'6 Subcontractual'!B104="",'6 Subcontractual'!D104="",'6 Subcontractual'!E104="",'6 Subcontractual'!F104="",OR('6 Subcontractual'!G104="",'6 Subcontractual'!G104=0),OR('6 Subcontractual'!H104="",'6 Subcontractual'!H104=0)),0,1)</f>
        <v>0</v>
      </c>
      <c r="AZ112" s="124">
        <f>IF(AND(AY112=0,SUM(AY113:$AY$141)&gt;0),1,0)</f>
        <v>0</v>
      </c>
      <c r="BA112" s="170" t="str">
        <f>IF(AZ112=1,"Row "&amp;'6 Subcontractual'!A104&amp;"; ","")</f>
        <v/>
      </c>
      <c r="BB112" s="151"/>
      <c r="BC112" s="150"/>
      <c r="BD112" s="179" t="str">
        <f>IF(AND($K$2=1,'6 Subcontractual'!E104='6 Checks'!$BE$6,'6 Subcontractual'!F104='6 Checks'!$BO$2,OR('6 Subcontractual'!G104&gt;0,'6 Subcontractual'!H104&gt;0)),"Row "&amp;'6 Subcontractual'!A104&amp;"; ","")</f>
        <v/>
      </c>
      <c r="BE112" s="151"/>
      <c r="BF112" s="150"/>
      <c r="BG112" s="179" t="str">
        <f>IF(AND($L$2=1,OR('6 Subcontractual'!B104=$BA$2,'6 Subcontractual'!B104=$BA$3,'6 Subcontractual'!B104=$BA$4),'6 Subcontractual'!J104=""),"Row "&amp;'6 Subcontractual'!A104&amp;"; ","")</f>
        <v/>
      </c>
      <c r="BH112" s="124"/>
      <c r="BI112" s="150"/>
      <c r="BJ112" s="179" t="str">
        <f>IF(AND($M$2=1,'6 Subcontractual'!B104&lt;&gt;"",'6 Subcontractual'!B104&lt;&gt;$BA$2,'6 Subcontractual'!B104&lt;&gt;$BA$3,'6 Subcontractual'!B104&lt;&gt;$BA$4,'6 Subcontractual'!J104&lt;&gt;""),"Row "&amp;'6 Subcontractual'!A104&amp;"; ","")</f>
        <v/>
      </c>
      <c r="BK112" s="151"/>
      <c r="BL112" s="124"/>
      <c r="BM112" s="179" t="str">
        <f>IF('6 Subcontractual'!B104&lt;&gt;"",IF(ISNA(VLOOKUP('6 Subcontractual'!B104,BQ:BR,2,FALSE))=FALSE,VLOOKUP('6 Subcontractual'!B104,BQ:BR,2,FALSE),"O"),"")</f>
        <v/>
      </c>
      <c r="BN112" s="124"/>
      <c r="BQ112" s="135">
        <v>10007835</v>
      </c>
      <c r="BR112" s="121" t="s">
        <v>181</v>
      </c>
      <c r="BS112" s="152"/>
      <c r="BT112" s="153"/>
    </row>
    <row r="113" spans="4:72" x14ac:dyDescent="0.2">
      <c r="D113" s="146"/>
      <c r="E113" s="179" t="str">
        <f>IF(AND($D$7=1,OR('6 Subcontractual'!B105=$BA$2,'6 Subcontractual'!B105=$BA$3,'6 Subcontractual'!B105=$BA$4),'6 Subcontractual'!J105&lt;&gt;""),"Row "&amp;'6 Subcontractual'!A105&amp;"; ","")</f>
        <v/>
      </c>
      <c r="F113" s="148"/>
      <c r="G113" s="157">
        <v>92</v>
      </c>
      <c r="I113" s="169" t="str">
        <f>IF(AND($B$2=1,'6 Subcontractual'!C105=$BD$9),"Row "&amp;'6 Subcontractual'!A105&amp;"; ","")</f>
        <v/>
      </c>
      <c r="J113" s="179" t="str">
        <f>IF(AND($B$2=1,'6 Subcontractual'!B105="",OR('6 Subcontractual'!D105&lt;&gt;"",'6 Subcontractual'!E105&lt;&gt;"",'6 Subcontractual'!F105&lt;&gt;"",'6 Subcontractual'!G105&lt;&gt;0,'6 Subcontractual'!H105&lt;&gt;0,'6 Subcontractual'!J105&lt;&gt;"")),"Row "&amp;'6 Subcontractual'!A105&amp;"; ","")</f>
        <v/>
      </c>
      <c r="K113" s="124"/>
      <c r="L113" s="150"/>
      <c r="M113" s="169" t="str">
        <f>IF(AND($C$2=1,'6 Subcontractual'!B105&lt;&gt;"",'6 Subcontractual'!D105&lt;&gt;$BD$2,'6 Subcontractual'!D105&lt;&gt;$BD$3), "Row "&amp;'6 Subcontractual'!A105&amp;", Mode; ","")</f>
        <v/>
      </c>
      <c r="N113" s="124" t="str">
        <f>IF(AND($C$2=1,'6 Subcontractual'!B105&lt;&gt;"",'6 Subcontractual'!E105&lt;&gt;$BE$2,'6 Subcontractual'!E105&lt;&gt;$BE$3,'6 Subcontractual'!E105&lt;&gt;$BE$4,'6 Subcontractual'!E105&lt;&gt;$BE$5,'6 Subcontractual'!E105&lt;&gt;$BE$6), "Row "&amp;'6 Subcontractual'!A105&amp;", Level; ","")</f>
        <v/>
      </c>
      <c r="O113" s="170" t="str">
        <f>IF(AND($C$2=1,'6 Subcontractual'!B105&lt;&gt;"",'6 Subcontractual'!F105&lt;&gt;$BO$2,'6 Subcontractual'!F105&lt;&gt;$BO$3,'6 Subcontractual'!F105&lt;&gt;$BO$4), "Row "&amp;'6 Subcontractual'!A105&amp;", Fundability status; ","")</f>
        <v/>
      </c>
      <c r="P113" s="151"/>
      <c r="Q113" s="150"/>
      <c r="R113" s="179" t="str">
        <f>IF(AND($D$2=1,'6 Subcontractual'!B105&lt;&gt;"",'6 Subcontractual'!G105=0), "Row "&amp;'6 Subcontractual'!A105&amp;"; ","")</f>
        <v/>
      </c>
      <c r="S113" s="151"/>
      <c r="T113" s="150"/>
      <c r="U113" s="169" t="str">
        <f>IF(AND($E$2=1,TRUNC('6 Subcontractual'!G105)&lt;&gt;'6 Subcontractual'!G105),"Row "&amp;'6 Subcontractual'!A105&amp;", "&amp;'6 Subcontractual'!$G$8&amp;"; ","")</f>
        <v/>
      </c>
      <c r="V113" s="170" t="str">
        <f>IF(AND($E$2=1,TRUNC('6 Subcontractual'!H105)&lt;&gt;'6 Subcontractual'!H105),"Row "&amp;'6 Subcontractual'!A105&amp;", "&amp;'6 Subcontractual'!$H$8&amp;"; ","")</f>
        <v/>
      </c>
      <c r="W113" s="151"/>
      <c r="X113" s="150"/>
      <c r="Y113" s="179" t="str">
        <f>IF(AND($F$2=1,'6 Subcontractual'!G105&lt;0),"Row "&amp;'6 Subcontractual'!A105&amp;", "&amp;'6 Subcontractual'!$G$8&amp;"; ","")</f>
        <v/>
      </c>
      <c r="Z113" s="170" t="str">
        <f>IF(AND($F$2=1,'6 Subcontractual'!H105&lt;0),"Row "&amp;'6 Subcontractual'!A105&amp;", "&amp;'6 Subcontractual'!$H$8&amp;"; ","")</f>
        <v/>
      </c>
      <c r="AA113" s="151"/>
      <c r="AB113" s="150"/>
      <c r="AC113" s="124"/>
      <c r="AD113" s="124"/>
      <c r="AE113" s="124"/>
      <c r="AF113" s="124"/>
      <c r="AG113" s="124"/>
      <c r="AH113" s="124"/>
      <c r="AI113" s="182" t="str">
        <f>'6 Subcontractual'!D105&amp;", "&amp;'6 Subcontractual'!E105&amp;", "&amp;'6 Subcontractual'!F105&amp;"; "</f>
        <v xml:space="preserve">, , ; </v>
      </c>
      <c r="AJ113" s="181" t="str">
        <f t="shared" si="6"/>
        <v/>
      </c>
      <c r="AK113" s="183" t="str">
        <f>IF(AJ113=1,"Row "&amp;'6 Subcontractual'!A105&amp;"; ","")</f>
        <v/>
      </c>
      <c r="AL113" s="176"/>
      <c r="AM113" s="178"/>
      <c r="AN113" s="124"/>
      <c r="AO113" s="124"/>
      <c r="AP113" s="124"/>
      <c r="AQ113" s="182" t="str">
        <f>'6 Subcontractual'!D105&amp;", "&amp;'6 Subcontractual'!E105&amp;", "&amp;'6 Subcontractual'!F105&amp;"; "</f>
        <v xml:space="preserve">, , ; </v>
      </c>
      <c r="AR113" s="181" t="str">
        <f t="shared" si="7"/>
        <v/>
      </c>
      <c r="AS113" s="183" t="str">
        <f>IF(AR113=1,"Row "&amp;'6 Subcontractual'!A105&amp;"; ","")</f>
        <v/>
      </c>
      <c r="AT113" s="176"/>
      <c r="AU113" s="150"/>
      <c r="AV113" s="179" t="str">
        <f>IF(AND($I$2=1,'6 Subcontractual'!H105&gt;'6 Subcontractual'!G105),"Row "&amp;'6 Subcontractual'!A105&amp;"; ","")</f>
        <v/>
      </c>
      <c r="AW113" s="151"/>
      <c r="AX113" s="150"/>
      <c r="AY113" s="169">
        <f>IF(AND($J$2=1,'6 Subcontractual'!B105="",'6 Subcontractual'!D105="",'6 Subcontractual'!E105="",'6 Subcontractual'!F105="",OR('6 Subcontractual'!G105="",'6 Subcontractual'!G105=0),OR('6 Subcontractual'!H105="",'6 Subcontractual'!H105=0)),0,1)</f>
        <v>0</v>
      </c>
      <c r="AZ113" s="124">
        <f>IF(AND(AY113=0,SUM(AY114:$AY$141)&gt;0),1,0)</f>
        <v>0</v>
      </c>
      <c r="BA113" s="170" t="str">
        <f>IF(AZ113=1,"Row "&amp;'6 Subcontractual'!A105&amp;"; ","")</f>
        <v/>
      </c>
      <c r="BB113" s="151"/>
      <c r="BC113" s="150"/>
      <c r="BD113" s="179" t="str">
        <f>IF(AND($K$2=1,'6 Subcontractual'!E105='6 Checks'!$BE$6,'6 Subcontractual'!F105='6 Checks'!$BO$2,OR('6 Subcontractual'!G105&gt;0,'6 Subcontractual'!H105&gt;0)),"Row "&amp;'6 Subcontractual'!A105&amp;"; ","")</f>
        <v/>
      </c>
      <c r="BE113" s="151"/>
      <c r="BF113" s="150"/>
      <c r="BG113" s="179" t="str">
        <f>IF(AND($L$2=1,OR('6 Subcontractual'!B105=$BA$2,'6 Subcontractual'!B105=$BA$3,'6 Subcontractual'!B105=$BA$4),'6 Subcontractual'!J105=""),"Row "&amp;'6 Subcontractual'!A105&amp;"; ","")</f>
        <v/>
      </c>
      <c r="BH113" s="124"/>
      <c r="BI113" s="150"/>
      <c r="BJ113" s="179" t="str">
        <f>IF(AND($M$2=1,'6 Subcontractual'!B105&lt;&gt;"",'6 Subcontractual'!B105&lt;&gt;$BA$2,'6 Subcontractual'!B105&lt;&gt;$BA$3,'6 Subcontractual'!B105&lt;&gt;$BA$4,'6 Subcontractual'!J105&lt;&gt;""),"Row "&amp;'6 Subcontractual'!A105&amp;"; ","")</f>
        <v/>
      </c>
      <c r="BK113" s="151"/>
      <c r="BL113" s="124"/>
      <c r="BM113" s="179" t="str">
        <f>IF('6 Subcontractual'!B105&lt;&gt;"",IF(ISNA(VLOOKUP('6 Subcontractual'!B105,BQ:BR,2,FALSE))=FALSE,VLOOKUP('6 Subcontractual'!B105,BQ:BR,2,FALSE),"O"),"")</f>
        <v/>
      </c>
      <c r="BN113" s="124"/>
      <c r="BQ113" s="135">
        <v>10005545</v>
      </c>
      <c r="BR113" s="121" t="s">
        <v>181</v>
      </c>
      <c r="BS113" s="152"/>
      <c r="BT113" s="153"/>
    </row>
    <row r="114" spans="4:72" x14ac:dyDescent="0.2">
      <c r="D114" s="146"/>
      <c r="E114" s="179" t="str">
        <f>IF(AND($D$7=1,OR('6 Subcontractual'!B106=$BA$2,'6 Subcontractual'!B106=$BA$3,'6 Subcontractual'!B106=$BA$4),'6 Subcontractual'!J106&lt;&gt;""),"Row "&amp;'6 Subcontractual'!A106&amp;"; ","")</f>
        <v/>
      </c>
      <c r="F114" s="148"/>
      <c r="G114" s="157">
        <v>93</v>
      </c>
      <c r="I114" s="169" t="str">
        <f>IF(AND($B$2=1,'6 Subcontractual'!C106=$BD$9),"Row "&amp;'6 Subcontractual'!A106&amp;"; ","")</f>
        <v/>
      </c>
      <c r="J114" s="179" t="str">
        <f>IF(AND($B$2=1,'6 Subcontractual'!B106="",OR('6 Subcontractual'!D106&lt;&gt;"",'6 Subcontractual'!E106&lt;&gt;"",'6 Subcontractual'!F106&lt;&gt;"",'6 Subcontractual'!G106&lt;&gt;0,'6 Subcontractual'!H106&lt;&gt;0,'6 Subcontractual'!J106&lt;&gt;"")),"Row "&amp;'6 Subcontractual'!A106&amp;"; ","")</f>
        <v/>
      </c>
      <c r="K114" s="124"/>
      <c r="L114" s="150"/>
      <c r="M114" s="169" t="str">
        <f>IF(AND($C$2=1,'6 Subcontractual'!B106&lt;&gt;"",'6 Subcontractual'!D106&lt;&gt;$BD$2,'6 Subcontractual'!D106&lt;&gt;$BD$3), "Row "&amp;'6 Subcontractual'!A106&amp;", Mode; ","")</f>
        <v/>
      </c>
      <c r="N114" s="124" t="str">
        <f>IF(AND($C$2=1,'6 Subcontractual'!B106&lt;&gt;"",'6 Subcontractual'!E106&lt;&gt;$BE$2,'6 Subcontractual'!E106&lt;&gt;$BE$3,'6 Subcontractual'!E106&lt;&gt;$BE$4,'6 Subcontractual'!E106&lt;&gt;$BE$5,'6 Subcontractual'!E106&lt;&gt;$BE$6), "Row "&amp;'6 Subcontractual'!A106&amp;", Level; ","")</f>
        <v/>
      </c>
      <c r="O114" s="170" t="str">
        <f>IF(AND($C$2=1,'6 Subcontractual'!B106&lt;&gt;"",'6 Subcontractual'!F106&lt;&gt;$BO$2,'6 Subcontractual'!F106&lt;&gt;$BO$3,'6 Subcontractual'!F106&lt;&gt;$BO$4), "Row "&amp;'6 Subcontractual'!A106&amp;", Fundability status; ","")</f>
        <v/>
      </c>
      <c r="P114" s="151"/>
      <c r="Q114" s="150"/>
      <c r="R114" s="179" t="str">
        <f>IF(AND($D$2=1,'6 Subcontractual'!B106&lt;&gt;"",'6 Subcontractual'!G106=0), "Row "&amp;'6 Subcontractual'!A106&amp;"; ","")</f>
        <v/>
      </c>
      <c r="S114" s="151"/>
      <c r="T114" s="150"/>
      <c r="U114" s="169" t="str">
        <f>IF(AND($E$2=1,TRUNC('6 Subcontractual'!G106)&lt;&gt;'6 Subcontractual'!G106),"Row "&amp;'6 Subcontractual'!A106&amp;", "&amp;'6 Subcontractual'!$G$8&amp;"; ","")</f>
        <v/>
      </c>
      <c r="V114" s="170" t="str">
        <f>IF(AND($E$2=1,TRUNC('6 Subcontractual'!H106)&lt;&gt;'6 Subcontractual'!H106),"Row "&amp;'6 Subcontractual'!A106&amp;", "&amp;'6 Subcontractual'!$H$8&amp;"; ","")</f>
        <v/>
      </c>
      <c r="W114" s="151"/>
      <c r="X114" s="150"/>
      <c r="Y114" s="179" t="str">
        <f>IF(AND($F$2=1,'6 Subcontractual'!G106&lt;0),"Row "&amp;'6 Subcontractual'!A106&amp;", "&amp;'6 Subcontractual'!$G$8&amp;"; ","")</f>
        <v/>
      </c>
      <c r="Z114" s="170" t="str">
        <f>IF(AND($F$2=1,'6 Subcontractual'!H106&lt;0),"Row "&amp;'6 Subcontractual'!A106&amp;", "&amp;'6 Subcontractual'!$H$8&amp;"; ","")</f>
        <v/>
      </c>
      <c r="AA114" s="151"/>
      <c r="AB114" s="150"/>
      <c r="AC114" s="124"/>
      <c r="AD114" s="124"/>
      <c r="AE114" s="124"/>
      <c r="AF114" s="124"/>
      <c r="AG114" s="124"/>
      <c r="AH114" s="124"/>
      <c r="AI114" s="182" t="str">
        <f>'6 Subcontractual'!D106&amp;", "&amp;'6 Subcontractual'!E106&amp;", "&amp;'6 Subcontractual'!F106&amp;"; "</f>
        <v xml:space="preserve">, , ; </v>
      </c>
      <c r="AJ114" s="181" t="str">
        <f t="shared" si="6"/>
        <v/>
      </c>
      <c r="AK114" s="183" t="str">
        <f>IF(AJ114=1,"Row "&amp;'6 Subcontractual'!A106&amp;"; ","")</f>
        <v/>
      </c>
      <c r="AL114" s="176"/>
      <c r="AM114" s="178"/>
      <c r="AN114" s="124"/>
      <c r="AO114" s="124"/>
      <c r="AP114" s="124"/>
      <c r="AQ114" s="182" t="str">
        <f>'6 Subcontractual'!D106&amp;", "&amp;'6 Subcontractual'!E106&amp;", "&amp;'6 Subcontractual'!F106&amp;"; "</f>
        <v xml:space="preserve">, , ; </v>
      </c>
      <c r="AR114" s="181" t="str">
        <f t="shared" si="7"/>
        <v/>
      </c>
      <c r="AS114" s="183" t="str">
        <f>IF(AR114=1,"Row "&amp;'6 Subcontractual'!A106&amp;"; ","")</f>
        <v/>
      </c>
      <c r="AT114" s="176"/>
      <c r="AU114" s="150"/>
      <c r="AV114" s="179" t="str">
        <f>IF(AND($I$2=1,'6 Subcontractual'!H106&gt;'6 Subcontractual'!G106),"Row "&amp;'6 Subcontractual'!A106&amp;"; ","")</f>
        <v/>
      </c>
      <c r="AW114" s="151"/>
      <c r="AX114" s="150"/>
      <c r="AY114" s="169">
        <f>IF(AND($J$2=1,'6 Subcontractual'!B106="",'6 Subcontractual'!D106="",'6 Subcontractual'!E106="",'6 Subcontractual'!F106="",OR('6 Subcontractual'!G106="",'6 Subcontractual'!G106=0),OR('6 Subcontractual'!H106="",'6 Subcontractual'!H106=0)),0,1)</f>
        <v>0</v>
      </c>
      <c r="AZ114" s="124">
        <f>IF(AND(AY114=0,SUM(AY115:$AY$141)&gt;0),1,0)</f>
        <v>0</v>
      </c>
      <c r="BA114" s="170" t="str">
        <f>IF(AZ114=1,"Row "&amp;'6 Subcontractual'!A106&amp;"; ","")</f>
        <v/>
      </c>
      <c r="BB114" s="151"/>
      <c r="BC114" s="150"/>
      <c r="BD114" s="179" t="str">
        <f>IF(AND($K$2=1,'6 Subcontractual'!E106='6 Checks'!$BE$6,'6 Subcontractual'!F106='6 Checks'!$BO$2,OR('6 Subcontractual'!G106&gt;0,'6 Subcontractual'!H106&gt;0)),"Row "&amp;'6 Subcontractual'!A106&amp;"; ","")</f>
        <v/>
      </c>
      <c r="BE114" s="151"/>
      <c r="BF114" s="150"/>
      <c r="BG114" s="179" t="str">
        <f>IF(AND($L$2=1,OR('6 Subcontractual'!B106=$BA$2,'6 Subcontractual'!B106=$BA$3,'6 Subcontractual'!B106=$BA$4),'6 Subcontractual'!J106=""),"Row "&amp;'6 Subcontractual'!A106&amp;"; ","")</f>
        <v/>
      </c>
      <c r="BH114" s="124"/>
      <c r="BI114" s="150"/>
      <c r="BJ114" s="179" t="str">
        <f>IF(AND($M$2=1,'6 Subcontractual'!B106&lt;&gt;"",'6 Subcontractual'!B106&lt;&gt;$BA$2,'6 Subcontractual'!B106&lt;&gt;$BA$3,'6 Subcontractual'!B106&lt;&gt;$BA$4,'6 Subcontractual'!J106&lt;&gt;""),"Row "&amp;'6 Subcontractual'!A106&amp;"; ","")</f>
        <v/>
      </c>
      <c r="BK114" s="151"/>
      <c r="BL114" s="124"/>
      <c r="BM114" s="179" t="str">
        <f>IF('6 Subcontractual'!B106&lt;&gt;"",IF(ISNA(VLOOKUP('6 Subcontractual'!B106,BQ:BR,2,FALSE))=FALSE,VLOOKUP('6 Subcontractual'!B106,BQ:BR,2,FALSE),"O"),"")</f>
        <v/>
      </c>
      <c r="BN114" s="124"/>
      <c r="BQ114" s="135">
        <v>10007816</v>
      </c>
      <c r="BR114" s="121" t="s">
        <v>181</v>
      </c>
      <c r="BS114" s="152"/>
      <c r="BT114" s="153"/>
    </row>
    <row r="115" spans="4:72" x14ac:dyDescent="0.2">
      <c r="D115" s="146"/>
      <c r="E115" s="179" t="str">
        <f>IF(AND($D$7=1,OR('6 Subcontractual'!B107=$BA$2,'6 Subcontractual'!B107=$BA$3,'6 Subcontractual'!B107=$BA$4),'6 Subcontractual'!J107&lt;&gt;""),"Row "&amp;'6 Subcontractual'!A107&amp;"; ","")</f>
        <v/>
      </c>
      <c r="F115" s="148"/>
      <c r="G115" s="157">
        <v>94</v>
      </c>
      <c r="I115" s="169" t="str">
        <f>IF(AND($B$2=1,'6 Subcontractual'!C107=$BD$9),"Row "&amp;'6 Subcontractual'!A107&amp;"; ","")</f>
        <v/>
      </c>
      <c r="J115" s="179" t="str">
        <f>IF(AND($B$2=1,'6 Subcontractual'!B107="",OR('6 Subcontractual'!D107&lt;&gt;"",'6 Subcontractual'!E107&lt;&gt;"",'6 Subcontractual'!F107&lt;&gt;"",'6 Subcontractual'!G107&lt;&gt;0,'6 Subcontractual'!H107&lt;&gt;0,'6 Subcontractual'!J107&lt;&gt;"")),"Row "&amp;'6 Subcontractual'!A107&amp;"; ","")</f>
        <v/>
      </c>
      <c r="K115" s="124"/>
      <c r="L115" s="150"/>
      <c r="M115" s="169" t="str">
        <f>IF(AND($C$2=1,'6 Subcontractual'!B107&lt;&gt;"",'6 Subcontractual'!D107&lt;&gt;$BD$2,'6 Subcontractual'!D107&lt;&gt;$BD$3), "Row "&amp;'6 Subcontractual'!A107&amp;", Mode; ","")</f>
        <v/>
      </c>
      <c r="N115" s="124" t="str">
        <f>IF(AND($C$2=1,'6 Subcontractual'!B107&lt;&gt;"",'6 Subcontractual'!E107&lt;&gt;$BE$2,'6 Subcontractual'!E107&lt;&gt;$BE$3,'6 Subcontractual'!E107&lt;&gt;$BE$4,'6 Subcontractual'!E107&lt;&gt;$BE$5,'6 Subcontractual'!E107&lt;&gt;$BE$6), "Row "&amp;'6 Subcontractual'!A107&amp;", Level; ","")</f>
        <v/>
      </c>
      <c r="O115" s="170" t="str">
        <f>IF(AND($C$2=1,'6 Subcontractual'!B107&lt;&gt;"",'6 Subcontractual'!F107&lt;&gt;$BO$2,'6 Subcontractual'!F107&lt;&gt;$BO$3,'6 Subcontractual'!F107&lt;&gt;$BO$4), "Row "&amp;'6 Subcontractual'!A107&amp;", Fundability status; ","")</f>
        <v/>
      </c>
      <c r="P115" s="151"/>
      <c r="Q115" s="150"/>
      <c r="R115" s="179" t="str">
        <f>IF(AND($D$2=1,'6 Subcontractual'!B107&lt;&gt;"",'6 Subcontractual'!G107=0), "Row "&amp;'6 Subcontractual'!A107&amp;"; ","")</f>
        <v/>
      </c>
      <c r="S115" s="151"/>
      <c r="T115" s="150"/>
      <c r="U115" s="169" t="str">
        <f>IF(AND($E$2=1,TRUNC('6 Subcontractual'!G107)&lt;&gt;'6 Subcontractual'!G107),"Row "&amp;'6 Subcontractual'!A107&amp;", "&amp;'6 Subcontractual'!$G$8&amp;"; ","")</f>
        <v/>
      </c>
      <c r="V115" s="170" t="str">
        <f>IF(AND($E$2=1,TRUNC('6 Subcontractual'!H107)&lt;&gt;'6 Subcontractual'!H107),"Row "&amp;'6 Subcontractual'!A107&amp;", "&amp;'6 Subcontractual'!$H$8&amp;"; ","")</f>
        <v/>
      </c>
      <c r="W115" s="151"/>
      <c r="X115" s="150"/>
      <c r="Y115" s="179" t="str">
        <f>IF(AND($F$2=1,'6 Subcontractual'!G107&lt;0),"Row "&amp;'6 Subcontractual'!A107&amp;", "&amp;'6 Subcontractual'!$G$8&amp;"; ","")</f>
        <v/>
      </c>
      <c r="Z115" s="170" t="str">
        <f>IF(AND($F$2=1,'6 Subcontractual'!H107&lt;0),"Row "&amp;'6 Subcontractual'!A107&amp;", "&amp;'6 Subcontractual'!$H$8&amp;"; ","")</f>
        <v/>
      </c>
      <c r="AA115" s="151"/>
      <c r="AB115" s="150"/>
      <c r="AC115" s="124"/>
      <c r="AD115" s="124"/>
      <c r="AE115" s="124"/>
      <c r="AF115" s="124"/>
      <c r="AG115" s="124"/>
      <c r="AH115" s="124"/>
      <c r="AI115" s="182" t="str">
        <f>'6 Subcontractual'!D107&amp;", "&amp;'6 Subcontractual'!E107&amp;", "&amp;'6 Subcontractual'!F107&amp;"; "</f>
        <v xml:space="preserve">, , ; </v>
      </c>
      <c r="AJ115" s="181" t="str">
        <f t="shared" si="6"/>
        <v/>
      </c>
      <c r="AK115" s="183" t="str">
        <f>IF(AJ115=1,"Row "&amp;'6 Subcontractual'!A107&amp;"; ","")</f>
        <v/>
      </c>
      <c r="AL115" s="176"/>
      <c r="AM115" s="178"/>
      <c r="AN115" s="124"/>
      <c r="AO115" s="124"/>
      <c r="AP115" s="124"/>
      <c r="AQ115" s="182" t="str">
        <f>'6 Subcontractual'!D107&amp;", "&amp;'6 Subcontractual'!E107&amp;", "&amp;'6 Subcontractual'!F107&amp;"; "</f>
        <v xml:space="preserve">, , ; </v>
      </c>
      <c r="AR115" s="181" t="str">
        <f t="shared" si="7"/>
        <v/>
      </c>
      <c r="AS115" s="183" t="str">
        <f>IF(AR115=1,"Row "&amp;'6 Subcontractual'!A107&amp;"; ","")</f>
        <v/>
      </c>
      <c r="AT115" s="176"/>
      <c r="AU115" s="150"/>
      <c r="AV115" s="179" t="str">
        <f>IF(AND($I$2=1,'6 Subcontractual'!H107&gt;'6 Subcontractual'!G107),"Row "&amp;'6 Subcontractual'!A107&amp;"; ","")</f>
        <v/>
      </c>
      <c r="AW115" s="151"/>
      <c r="AX115" s="150"/>
      <c r="AY115" s="169">
        <f>IF(AND($J$2=1,'6 Subcontractual'!B107="",'6 Subcontractual'!D107="",'6 Subcontractual'!E107="",'6 Subcontractual'!F107="",OR('6 Subcontractual'!G107="",'6 Subcontractual'!G107=0),OR('6 Subcontractual'!H107="",'6 Subcontractual'!H107=0)),0,1)</f>
        <v>0</v>
      </c>
      <c r="AZ115" s="124">
        <f>IF(AND(AY115=0,SUM(AY116:$AY$141)&gt;0),1,0)</f>
        <v>0</v>
      </c>
      <c r="BA115" s="170" t="str">
        <f>IF(AZ115=1,"Row "&amp;'6 Subcontractual'!A107&amp;"; ","")</f>
        <v/>
      </c>
      <c r="BB115" s="151"/>
      <c r="BC115" s="150"/>
      <c r="BD115" s="179" t="str">
        <f>IF(AND($K$2=1,'6 Subcontractual'!E107='6 Checks'!$BE$6,'6 Subcontractual'!F107='6 Checks'!$BO$2,OR('6 Subcontractual'!G107&gt;0,'6 Subcontractual'!H107&gt;0)),"Row "&amp;'6 Subcontractual'!A107&amp;"; ","")</f>
        <v/>
      </c>
      <c r="BE115" s="151"/>
      <c r="BF115" s="150"/>
      <c r="BG115" s="179" t="str">
        <f>IF(AND($L$2=1,OR('6 Subcontractual'!B107=$BA$2,'6 Subcontractual'!B107=$BA$3,'6 Subcontractual'!B107=$BA$4),'6 Subcontractual'!J107=""),"Row "&amp;'6 Subcontractual'!A107&amp;"; ","")</f>
        <v/>
      </c>
      <c r="BH115" s="124"/>
      <c r="BI115" s="150"/>
      <c r="BJ115" s="179" t="str">
        <f>IF(AND($M$2=1,'6 Subcontractual'!B107&lt;&gt;"",'6 Subcontractual'!B107&lt;&gt;$BA$2,'6 Subcontractual'!B107&lt;&gt;$BA$3,'6 Subcontractual'!B107&lt;&gt;$BA$4,'6 Subcontractual'!J107&lt;&gt;""),"Row "&amp;'6 Subcontractual'!A107&amp;"; ","")</f>
        <v/>
      </c>
      <c r="BK115" s="151"/>
      <c r="BL115" s="124"/>
      <c r="BM115" s="179" t="str">
        <f>IF('6 Subcontractual'!B107&lt;&gt;"",IF(ISNA(VLOOKUP('6 Subcontractual'!B107,BQ:BR,2,FALSE))=FALSE,VLOOKUP('6 Subcontractual'!B107,BQ:BR,2,FALSE),"O"),"")</f>
        <v/>
      </c>
      <c r="BN115" s="124"/>
      <c r="BQ115" s="135">
        <v>10007777</v>
      </c>
      <c r="BR115" s="121" t="s">
        <v>181</v>
      </c>
      <c r="BS115" s="152"/>
      <c r="BT115" s="153"/>
    </row>
    <row r="116" spans="4:72" x14ac:dyDescent="0.2">
      <c r="D116" s="146"/>
      <c r="E116" s="179" t="str">
        <f>IF(AND($D$7=1,OR('6 Subcontractual'!B108=$BA$2,'6 Subcontractual'!B108=$BA$3,'6 Subcontractual'!B108=$BA$4),'6 Subcontractual'!J108&lt;&gt;""),"Row "&amp;'6 Subcontractual'!A108&amp;"; ","")</f>
        <v/>
      </c>
      <c r="F116" s="148"/>
      <c r="G116" s="157">
        <v>95</v>
      </c>
      <c r="I116" s="169" t="str">
        <f>IF(AND($B$2=1,'6 Subcontractual'!C108=$BD$9),"Row "&amp;'6 Subcontractual'!A108&amp;"; ","")</f>
        <v/>
      </c>
      <c r="J116" s="179" t="str">
        <f>IF(AND($B$2=1,'6 Subcontractual'!B108="",OR('6 Subcontractual'!D108&lt;&gt;"",'6 Subcontractual'!E108&lt;&gt;"",'6 Subcontractual'!F108&lt;&gt;"",'6 Subcontractual'!G108&lt;&gt;0,'6 Subcontractual'!H108&lt;&gt;0,'6 Subcontractual'!J108&lt;&gt;"")),"Row "&amp;'6 Subcontractual'!A108&amp;"; ","")</f>
        <v/>
      </c>
      <c r="K116" s="124"/>
      <c r="L116" s="150"/>
      <c r="M116" s="169" t="str">
        <f>IF(AND($C$2=1,'6 Subcontractual'!B108&lt;&gt;"",'6 Subcontractual'!D108&lt;&gt;$BD$2,'6 Subcontractual'!D108&lt;&gt;$BD$3), "Row "&amp;'6 Subcontractual'!A108&amp;", Mode; ","")</f>
        <v/>
      </c>
      <c r="N116" s="124" t="str">
        <f>IF(AND($C$2=1,'6 Subcontractual'!B108&lt;&gt;"",'6 Subcontractual'!E108&lt;&gt;$BE$2,'6 Subcontractual'!E108&lt;&gt;$BE$3,'6 Subcontractual'!E108&lt;&gt;$BE$4,'6 Subcontractual'!E108&lt;&gt;$BE$5,'6 Subcontractual'!E108&lt;&gt;$BE$6), "Row "&amp;'6 Subcontractual'!A108&amp;", Level; ","")</f>
        <v/>
      </c>
      <c r="O116" s="170" t="str">
        <f>IF(AND($C$2=1,'6 Subcontractual'!B108&lt;&gt;"",'6 Subcontractual'!F108&lt;&gt;$BO$2,'6 Subcontractual'!F108&lt;&gt;$BO$3,'6 Subcontractual'!F108&lt;&gt;$BO$4), "Row "&amp;'6 Subcontractual'!A108&amp;", Fundability status; ","")</f>
        <v/>
      </c>
      <c r="P116" s="151"/>
      <c r="Q116" s="150"/>
      <c r="R116" s="179" t="str">
        <f>IF(AND($D$2=1,'6 Subcontractual'!B108&lt;&gt;"",'6 Subcontractual'!G108=0), "Row "&amp;'6 Subcontractual'!A108&amp;"; ","")</f>
        <v/>
      </c>
      <c r="S116" s="151"/>
      <c r="T116" s="150"/>
      <c r="U116" s="169" t="str">
        <f>IF(AND($E$2=1,TRUNC('6 Subcontractual'!G108)&lt;&gt;'6 Subcontractual'!G108),"Row "&amp;'6 Subcontractual'!A108&amp;", "&amp;'6 Subcontractual'!$G$8&amp;"; ","")</f>
        <v/>
      </c>
      <c r="V116" s="170" t="str">
        <f>IF(AND($E$2=1,TRUNC('6 Subcontractual'!H108)&lt;&gt;'6 Subcontractual'!H108),"Row "&amp;'6 Subcontractual'!A108&amp;", "&amp;'6 Subcontractual'!$H$8&amp;"; ","")</f>
        <v/>
      </c>
      <c r="W116" s="151"/>
      <c r="X116" s="150"/>
      <c r="Y116" s="179" t="str">
        <f>IF(AND($F$2=1,'6 Subcontractual'!G108&lt;0),"Row "&amp;'6 Subcontractual'!A108&amp;", "&amp;'6 Subcontractual'!$G$8&amp;"; ","")</f>
        <v/>
      </c>
      <c r="Z116" s="170" t="str">
        <f>IF(AND($F$2=1,'6 Subcontractual'!H108&lt;0),"Row "&amp;'6 Subcontractual'!A108&amp;", "&amp;'6 Subcontractual'!$H$8&amp;"; ","")</f>
        <v/>
      </c>
      <c r="AA116" s="151"/>
      <c r="AB116" s="150"/>
      <c r="AC116" s="124"/>
      <c r="AD116" s="124"/>
      <c r="AE116" s="124"/>
      <c r="AF116" s="124"/>
      <c r="AG116" s="124"/>
      <c r="AH116" s="124"/>
      <c r="AI116" s="182" t="str">
        <f>'6 Subcontractual'!D108&amp;", "&amp;'6 Subcontractual'!E108&amp;", "&amp;'6 Subcontractual'!F108&amp;"; "</f>
        <v xml:space="preserve">, , ; </v>
      </c>
      <c r="AJ116" s="181" t="str">
        <f t="shared" si="6"/>
        <v/>
      </c>
      <c r="AK116" s="183" t="str">
        <f>IF(AJ116=1,"Row "&amp;'6 Subcontractual'!A108&amp;"; ","")</f>
        <v/>
      </c>
      <c r="AL116" s="176"/>
      <c r="AM116" s="178"/>
      <c r="AN116" s="124"/>
      <c r="AO116" s="124"/>
      <c r="AP116" s="124"/>
      <c r="AQ116" s="182" t="str">
        <f>'6 Subcontractual'!D108&amp;", "&amp;'6 Subcontractual'!E108&amp;", "&amp;'6 Subcontractual'!F108&amp;"; "</f>
        <v xml:space="preserve">, , ; </v>
      </c>
      <c r="AR116" s="181" t="str">
        <f t="shared" si="7"/>
        <v/>
      </c>
      <c r="AS116" s="183" t="str">
        <f>IF(AR116=1,"Row "&amp;'6 Subcontractual'!A108&amp;"; ","")</f>
        <v/>
      </c>
      <c r="AT116" s="176"/>
      <c r="AU116" s="150"/>
      <c r="AV116" s="179" t="str">
        <f>IF(AND($I$2=1,'6 Subcontractual'!H108&gt;'6 Subcontractual'!G108),"Row "&amp;'6 Subcontractual'!A108&amp;"; ","")</f>
        <v/>
      </c>
      <c r="AW116" s="151"/>
      <c r="AX116" s="150"/>
      <c r="AY116" s="169">
        <f>IF(AND($J$2=1,'6 Subcontractual'!B108="",'6 Subcontractual'!D108="",'6 Subcontractual'!E108="",'6 Subcontractual'!F108="",OR('6 Subcontractual'!G108="",'6 Subcontractual'!G108=0),OR('6 Subcontractual'!H108="",'6 Subcontractual'!H108=0)),0,1)</f>
        <v>0</v>
      </c>
      <c r="AZ116" s="124">
        <f>IF(AND(AY116=0,SUM(AY117:$AY$141)&gt;0),1,0)</f>
        <v>0</v>
      </c>
      <c r="BA116" s="170" t="str">
        <f>IF(AZ116=1,"Row "&amp;'6 Subcontractual'!A108&amp;"; ","")</f>
        <v/>
      </c>
      <c r="BB116" s="151"/>
      <c r="BC116" s="150"/>
      <c r="BD116" s="179" t="str">
        <f>IF(AND($K$2=1,'6 Subcontractual'!E108='6 Checks'!$BE$6,'6 Subcontractual'!F108='6 Checks'!$BO$2,OR('6 Subcontractual'!G108&gt;0,'6 Subcontractual'!H108&gt;0)),"Row "&amp;'6 Subcontractual'!A108&amp;"; ","")</f>
        <v/>
      </c>
      <c r="BE116" s="151"/>
      <c r="BF116" s="150"/>
      <c r="BG116" s="179" t="str">
        <f>IF(AND($L$2=1,OR('6 Subcontractual'!B108=$BA$2,'6 Subcontractual'!B108=$BA$3,'6 Subcontractual'!B108=$BA$4),'6 Subcontractual'!J108=""),"Row "&amp;'6 Subcontractual'!A108&amp;"; ","")</f>
        <v/>
      </c>
      <c r="BH116" s="124"/>
      <c r="BI116" s="150"/>
      <c r="BJ116" s="179" t="str">
        <f>IF(AND($M$2=1,'6 Subcontractual'!B108&lt;&gt;"",'6 Subcontractual'!B108&lt;&gt;$BA$2,'6 Subcontractual'!B108&lt;&gt;$BA$3,'6 Subcontractual'!B108&lt;&gt;$BA$4,'6 Subcontractual'!J108&lt;&gt;""),"Row "&amp;'6 Subcontractual'!A108&amp;"; ","")</f>
        <v/>
      </c>
      <c r="BK116" s="151"/>
      <c r="BL116" s="124"/>
      <c r="BM116" s="179" t="str">
        <f>IF('6 Subcontractual'!B108&lt;&gt;"",IF(ISNA(VLOOKUP('6 Subcontractual'!B108,BQ:BR,2,FALSE))=FALSE,VLOOKUP('6 Subcontractual'!B108,BQ:BR,2,FALSE),"O"),"")</f>
        <v/>
      </c>
      <c r="BN116" s="124"/>
      <c r="BQ116" s="135">
        <v>10007778</v>
      </c>
      <c r="BR116" s="121" t="s">
        <v>181</v>
      </c>
      <c r="BS116" s="152"/>
      <c r="BT116" s="153"/>
    </row>
    <row r="117" spans="4:72" x14ac:dyDescent="0.2">
      <c r="D117" s="146"/>
      <c r="E117" s="179" t="str">
        <f>IF(AND($D$7=1,OR('6 Subcontractual'!B109=$BA$2,'6 Subcontractual'!B109=$BA$3,'6 Subcontractual'!B109=$BA$4),'6 Subcontractual'!J109&lt;&gt;""),"Row "&amp;'6 Subcontractual'!A109&amp;"; ","")</f>
        <v/>
      </c>
      <c r="F117" s="148"/>
      <c r="G117" s="157">
        <v>96</v>
      </c>
      <c r="I117" s="169" t="str">
        <f>IF(AND($B$2=1,'6 Subcontractual'!C109=$BD$9),"Row "&amp;'6 Subcontractual'!A109&amp;"; ","")</f>
        <v/>
      </c>
      <c r="J117" s="179" t="str">
        <f>IF(AND($B$2=1,'6 Subcontractual'!B109="",OR('6 Subcontractual'!D109&lt;&gt;"",'6 Subcontractual'!E109&lt;&gt;"",'6 Subcontractual'!F109&lt;&gt;"",'6 Subcontractual'!G109&lt;&gt;0,'6 Subcontractual'!H109&lt;&gt;0,'6 Subcontractual'!J109&lt;&gt;"")),"Row "&amp;'6 Subcontractual'!A109&amp;"; ","")</f>
        <v/>
      </c>
      <c r="K117" s="124"/>
      <c r="L117" s="150"/>
      <c r="M117" s="169" t="str">
        <f>IF(AND($C$2=1,'6 Subcontractual'!B109&lt;&gt;"",'6 Subcontractual'!D109&lt;&gt;$BD$2,'6 Subcontractual'!D109&lt;&gt;$BD$3), "Row "&amp;'6 Subcontractual'!A109&amp;", Mode; ","")</f>
        <v/>
      </c>
      <c r="N117" s="124" t="str">
        <f>IF(AND($C$2=1,'6 Subcontractual'!B109&lt;&gt;"",'6 Subcontractual'!E109&lt;&gt;$BE$2,'6 Subcontractual'!E109&lt;&gt;$BE$3,'6 Subcontractual'!E109&lt;&gt;$BE$4,'6 Subcontractual'!E109&lt;&gt;$BE$5,'6 Subcontractual'!E109&lt;&gt;$BE$6), "Row "&amp;'6 Subcontractual'!A109&amp;", Level; ","")</f>
        <v/>
      </c>
      <c r="O117" s="170" t="str">
        <f>IF(AND($C$2=1,'6 Subcontractual'!B109&lt;&gt;"",'6 Subcontractual'!F109&lt;&gt;$BO$2,'6 Subcontractual'!F109&lt;&gt;$BO$3,'6 Subcontractual'!F109&lt;&gt;$BO$4), "Row "&amp;'6 Subcontractual'!A109&amp;", Fundability status; ","")</f>
        <v/>
      </c>
      <c r="P117" s="151"/>
      <c r="Q117" s="150"/>
      <c r="R117" s="179" t="str">
        <f>IF(AND($D$2=1,'6 Subcontractual'!B109&lt;&gt;"",'6 Subcontractual'!G109=0), "Row "&amp;'6 Subcontractual'!A109&amp;"; ","")</f>
        <v/>
      </c>
      <c r="S117" s="151"/>
      <c r="T117" s="150"/>
      <c r="U117" s="169" t="str">
        <f>IF(AND($E$2=1,TRUNC('6 Subcontractual'!G109)&lt;&gt;'6 Subcontractual'!G109),"Row "&amp;'6 Subcontractual'!A109&amp;", "&amp;'6 Subcontractual'!$G$8&amp;"; ","")</f>
        <v/>
      </c>
      <c r="V117" s="170" t="str">
        <f>IF(AND($E$2=1,TRUNC('6 Subcontractual'!H109)&lt;&gt;'6 Subcontractual'!H109),"Row "&amp;'6 Subcontractual'!A109&amp;", "&amp;'6 Subcontractual'!$H$8&amp;"; ","")</f>
        <v/>
      </c>
      <c r="W117" s="151"/>
      <c r="X117" s="150"/>
      <c r="Y117" s="179" t="str">
        <f>IF(AND($F$2=1,'6 Subcontractual'!G109&lt;0),"Row "&amp;'6 Subcontractual'!A109&amp;", "&amp;'6 Subcontractual'!$G$8&amp;"; ","")</f>
        <v/>
      </c>
      <c r="Z117" s="170" t="str">
        <f>IF(AND($F$2=1,'6 Subcontractual'!H109&lt;0),"Row "&amp;'6 Subcontractual'!A109&amp;", "&amp;'6 Subcontractual'!$H$8&amp;"; ","")</f>
        <v/>
      </c>
      <c r="AA117" s="151"/>
      <c r="AB117" s="150"/>
      <c r="AC117" s="124"/>
      <c r="AD117" s="124"/>
      <c r="AE117" s="124"/>
      <c r="AF117" s="124"/>
      <c r="AG117" s="124"/>
      <c r="AH117" s="124"/>
      <c r="AI117" s="182" t="str">
        <f>'6 Subcontractual'!D109&amp;", "&amp;'6 Subcontractual'!E109&amp;", "&amp;'6 Subcontractual'!F109&amp;"; "</f>
        <v xml:space="preserve">, , ; </v>
      </c>
      <c r="AJ117" s="181" t="str">
        <f t="shared" si="6"/>
        <v/>
      </c>
      <c r="AK117" s="183" t="str">
        <f>IF(AJ117=1,"Row "&amp;'6 Subcontractual'!A109&amp;"; ","")</f>
        <v/>
      </c>
      <c r="AL117" s="176"/>
      <c r="AM117" s="178"/>
      <c r="AN117" s="124"/>
      <c r="AO117" s="124"/>
      <c r="AP117" s="124"/>
      <c r="AQ117" s="182" t="str">
        <f>'6 Subcontractual'!D109&amp;", "&amp;'6 Subcontractual'!E109&amp;", "&amp;'6 Subcontractual'!F109&amp;"; "</f>
        <v xml:space="preserve">, , ; </v>
      </c>
      <c r="AR117" s="181" t="str">
        <f t="shared" si="7"/>
        <v/>
      </c>
      <c r="AS117" s="183" t="str">
        <f>IF(AR117=1,"Row "&amp;'6 Subcontractual'!A109&amp;"; ","")</f>
        <v/>
      </c>
      <c r="AT117" s="176"/>
      <c r="AU117" s="150"/>
      <c r="AV117" s="179" t="str">
        <f>IF(AND($I$2=1,'6 Subcontractual'!H109&gt;'6 Subcontractual'!G109),"Row "&amp;'6 Subcontractual'!A109&amp;"; ","")</f>
        <v/>
      </c>
      <c r="AW117" s="151"/>
      <c r="AX117" s="150"/>
      <c r="AY117" s="169">
        <f>IF(AND($J$2=1,'6 Subcontractual'!B109="",'6 Subcontractual'!D109="",'6 Subcontractual'!E109="",'6 Subcontractual'!F109="",OR('6 Subcontractual'!G109="",'6 Subcontractual'!G109=0),OR('6 Subcontractual'!H109="",'6 Subcontractual'!H109=0)),0,1)</f>
        <v>0</v>
      </c>
      <c r="AZ117" s="124">
        <f>IF(AND(AY117=0,SUM(AY118:$AY$141)&gt;0),1,0)</f>
        <v>0</v>
      </c>
      <c r="BA117" s="170" t="str">
        <f>IF(AZ117=1,"Row "&amp;'6 Subcontractual'!A109&amp;"; ","")</f>
        <v/>
      </c>
      <c r="BB117" s="151"/>
      <c r="BC117" s="150"/>
      <c r="BD117" s="179" t="str">
        <f>IF(AND($K$2=1,'6 Subcontractual'!E109='6 Checks'!$BE$6,'6 Subcontractual'!F109='6 Checks'!$BO$2,OR('6 Subcontractual'!G109&gt;0,'6 Subcontractual'!H109&gt;0)),"Row "&amp;'6 Subcontractual'!A109&amp;"; ","")</f>
        <v/>
      </c>
      <c r="BE117" s="151"/>
      <c r="BF117" s="150"/>
      <c r="BG117" s="179" t="str">
        <f>IF(AND($L$2=1,OR('6 Subcontractual'!B109=$BA$2,'6 Subcontractual'!B109=$BA$3,'6 Subcontractual'!B109=$BA$4),'6 Subcontractual'!J109=""),"Row "&amp;'6 Subcontractual'!A109&amp;"; ","")</f>
        <v/>
      </c>
      <c r="BH117" s="124"/>
      <c r="BI117" s="150"/>
      <c r="BJ117" s="179" t="str">
        <f>IF(AND($M$2=1,'6 Subcontractual'!B109&lt;&gt;"",'6 Subcontractual'!B109&lt;&gt;$BA$2,'6 Subcontractual'!B109&lt;&gt;$BA$3,'6 Subcontractual'!B109&lt;&gt;$BA$4,'6 Subcontractual'!J109&lt;&gt;""),"Row "&amp;'6 Subcontractual'!A109&amp;"; ","")</f>
        <v/>
      </c>
      <c r="BK117" s="151"/>
      <c r="BL117" s="124"/>
      <c r="BM117" s="179" t="str">
        <f>IF('6 Subcontractual'!B109&lt;&gt;"",IF(ISNA(VLOOKUP('6 Subcontractual'!B109,BQ:BR,2,FALSE))=FALSE,VLOOKUP('6 Subcontractual'!B109,BQ:BR,2,FALSE),"O"),"")</f>
        <v/>
      </c>
      <c r="BN117" s="124"/>
      <c r="BQ117" s="135">
        <v>10005553</v>
      </c>
      <c r="BR117" s="121" t="s">
        <v>181</v>
      </c>
      <c r="BS117" s="152"/>
      <c r="BT117" s="153"/>
    </row>
    <row r="118" spans="4:72" x14ac:dyDescent="0.2">
      <c r="D118" s="146"/>
      <c r="E118" s="179" t="str">
        <f>IF(AND($D$7=1,OR('6 Subcontractual'!B110=$BA$2,'6 Subcontractual'!B110=$BA$3,'6 Subcontractual'!B110=$BA$4),'6 Subcontractual'!J110&lt;&gt;""),"Row "&amp;'6 Subcontractual'!A110&amp;"; ","")</f>
        <v/>
      </c>
      <c r="F118" s="148"/>
      <c r="G118" s="157">
        <v>97</v>
      </c>
      <c r="I118" s="169" t="str">
        <f>IF(AND($B$2=1,'6 Subcontractual'!C110=$BD$9),"Row "&amp;'6 Subcontractual'!A110&amp;"; ","")</f>
        <v/>
      </c>
      <c r="J118" s="179" t="str">
        <f>IF(AND($B$2=1,'6 Subcontractual'!B110="",OR('6 Subcontractual'!D110&lt;&gt;"",'6 Subcontractual'!E110&lt;&gt;"",'6 Subcontractual'!F110&lt;&gt;"",'6 Subcontractual'!G110&lt;&gt;0,'6 Subcontractual'!H110&lt;&gt;0,'6 Subcontractual'!J110&lt;&gt;"")),"Row "&amp;'6 Subcontractual'!A110&amp;"; ","")</f>
        <v/>
      </c>
      <c r="K118" s="124"/>
      <c r="L118" s="150"/>
      <c r="M118" s="169" t="str">
        <f>IF(AND($C$2=1,'6 Subcontractual'!B110&lt;&gt;"",'6 Subcontractual'!D110&lt;&gt;$BD$2,'6 Subcontractual'!D110&lt;&gt;$BD$3), "Row "&amp;'6 Subcontractual'!A110&amp;", Mode; ","")</f>
        <v/>
      </c>
      <c r="N118" s="124" t="str">
        <f>IF(AND($C$2=1,'6 Subcontractual'!B110&lt;&gt;"",'6 Subcontractual'!E110&lt;&gt;$BE$2,'6 Subcontractual'!E110&lt;&gt;$BE$3,'6 Subcontractual'!E110&lt;&gt;$BE$4,'6 Subcontractual'!E110&lt;&gt;$BE$5,'6 Subcontractual'!E110&lt;&gt;$BE$6), "Row "&amp;'6 Subcontractual'!A110&amp;", Level; ","")</f>
        <v/>
      </c>
      <c r="O118" s="170" t="str">
        <f>IF(AND($C$2=1,'6 Subcontractual'!B110&lt;&gt;"",'6 Subcontractual'!F110&lt;&gt;$BO$2,'6 Subcontractual'!F110&lt;&gt;$BO$3,'6 Subcontractual'!F110&lt;&gt;$BO$4), "Row "&amp;'6 Subcontractual'!A110&amp;", Fundability status; ","")</f>
        <v/>
      </c>
      <c r="P118" s="151"/>
      <c r="Q118" s="150"/>
      <c r="R118" s="179" t="str">
        <f>IF(AND($D$2=1,'6 Subcontractual'!B110&lt;&gt;"",'6 Subcontractual'!G110=0), "Row "&amp;'6 Subcontractual'!A110&amp;"; ","")</f>
        <v/>
      </c>
      <c r="S118" s="151"/>
      <c r="T118" s="150"/>
      <c r="U118" s="169" t="str">
        <f>IF(AND($E$2=1,TRUNC('6 Subcontractual'!G110)&lt;&gt;'6 Subcontractual'!G110),"Row "&amp;'6 Subcontractual'!A110&amp;", "&amp;'6 Subcontractual'!$G$8&amp;"; ","")</f>
        <v/>
      </c>
      <c r="V118" s="170" t="str">
        <f>IF(AND($E$2=1,TRUNC('6 Subcontractual'!H110)&lt;&gt;'6 Subcontractual'!H110),"Row "&amp;'6 Subcontractual'!A110&amp;", "&amp;'6 Subcontractual'!$H$8&amp;"; ","")</f>
        <v/>
      </c>
      <c r="W118" s="151"/>
      <c r="X118" s="150"/>
      <c r="Y118" s="179" t="str">
        <f>IF(AND($F$2=1,'6 Subcontractual'!G110&lt;0),"Row "&amp;'6 Subcontractual'!A110&amp;", "&amp;'6 Subcontractual'!$G$8&amp;"; ","")</f>
        <v/>
      </c>
      <c r="Z118" s="170" t="str">
        <f>IF(AND($F$2=1,'6 Subcontractual'!H110&lt;0),"Row "&amp;'6 Subcontractual'!A110&amp;", "&amp;'6 Subcontractual'!$H$8&amp;"; ","")</f>
        <v/>
      </c>
      <c r="AA118" s="151"/>
      <c r="AB118" s="150"/>
      <c r="AC118" s="124"/>
      <c r="AD118" s="124"/>
      <c r="AE118" s="124"/>
      <c r="AF118" s="124"/>
      <c r="AG118" s="124"/>
      <c r="AH118" s="124"/>
      <c r="AI118" s="182" t="str">
        <f>'6 Subcontractual'!D110&amp;", "&amp;'6 Subcontractual'!E110&amp;", "&amp;'6 Subcontractual'!F110&amp;"; "</f>
        <v xml:space="preserve">, , ; </v>
      </c>
      <c r="AJ118" s="181" t="str">
        <f t="shared" si="6"/>
        <v/>
      </c>
      <c r="AK118" s="183" t="str">
        <f>IF(AJ118=1,"Row "&amp;'6 Subcontractual'!A110&amp;"; ","")</f>
        <v/>
      </c>
      <c r="AL118" s="176"/>
      <c r="AM118" s="178"/>
      <c r="AN118" s="124"/>
      <c r="AO118" s="124"/>
      <c r="AP118" s="124"/>
      <c r="AQ118" s="182" t="str">
        <f>'6 Subcontractual'!D110&amp;", "&amp;'6 Subcontractual'!E110&amp;", "&amp;'6 Subcontractual'!F110&amp;"; "</f>
        <v xml:space="preserve">, , ; </v>
      </c>
      <c r="AR118" s="181" t="str">
        <f t="shared" si="7"/>
        <v/>
      </c>
      <c r="AS118" s="183" t="str">
        <f>IF(AR118=1,"Row "&amp;'6 Subcontractual'!A110&amp;"; ","")</f>
        <v/>
      </c>
      <c r="AT118" s="176"/>
      <c r="AU118" s="150"/>
      <c r="AV118" s="179" t="str">
        <f>IF(AND($I$2=1,'6 Subcontractual'!H110&gt;'6 Subcontractual'!G110),"Row "&amp;'6 Subcontractual'!A110&amp;"; ","")</f>
        <v/>
      </c>
      <c r="AW118" s="151"/>
      <c r="AX118" s="150"/>
      <c r="AY118" s="169">
        <f>IF(AND($J$2=1,'6 Subcontractual'!B110="",'6 Subcontractual'!D110="",'6 Subcontractual'!E110="",'6 Subcontractual'!F110="",OR('6 Subcontractual'!G110="",'6 Subcontractual'!G110=0),OR('6 Subcontractual'!H110="",'6 Subcontractual'!H110=0)),0,1)</f>
        <v>0</v>
      </c>
      <c r="AZ118" s="124">
        <f>IF(AND(AY118=0,SUM(AY119:$AY$141)&gt;0),1,0)</f>
        <v>0</v>
      </c>
      <c r="BA118" s="170" t="str">
        <f>IF(AZ118=1,"Row "&amp;'6 Subcontractual'!A110&amp;"; ","")</f>
        <v/>
      </c>
      <c r="BB118" s="151"/>
      <c r="BC118" s="150"/>
      <c r="BD118" s="179" t="str">
        <f>IF(AND($K$2=1,'6 Subcontractual'!E110='6 Checks'!$BE$6,'6 Subcontractual'!F110='6 Checks'!$BO$2,OR('6 Subcontractual'!G110&gt;0,'6 Subcontractual'!H110&gt;0)),"Row "&amp;'6 Subcontractual'!A110&amp;"; ","")</f>
        <v/>
      </c>
      <c r="BE118" s="151"/>
      <c r="BF118" s="150"/>
      <c r="BG118" s="179" t="str">
        <f>IF(AND($L$2=1,OR('6 Subcontractual'!B110=$BA$2,'6 Subcontractual'!B110=$BA$3,'6 Subcontractual'!B110=$BA$4),'6 Subcontractual'!J110=""),"Row "&amp;'6 Subcontractual'!A110&amp;"; ","")</f>
        <v/>
      </c>
      <c r="BH118" s="124"/>
      <c r="BI118" s="150"/>
      <c r="BJ118" s="179" t="str">
        <f>IF(AND($M$2=1,'6 Subcontractual'!B110&lt;&gt;"",'6 Subcontractual'!B110&lt;&gt;$BA$2,'6 Subcontractual'!B110&lt;&gt;$BA$3,'6 Subcontractual'!B110&lt;&gt;$BA$4,'6 Subcontractual'!J110&lt;&gt;""),"Row "&amp;'6 Subcontractual'!A110&amp;"; ","")</f>
        <v/>
      </c>
      <c r="BK118" s="151"/>
      <c r="BL118" s="124"/>
      <c r="BM118" s="179" t="str">
        <f>IF('6 Subcontractual'!B110&lt;&gt;"",IF(ISNA(VLOOKUP('6 Subcontractual'!B110,BQ:BR,2,FALSE))=FALSE,VLOOKUP('6 Subcontractual'!B110,BQ:BR,2,FALSE),"O"),"")</f>
        <v/>
      </c>
      <c r="BN118" s="124"/>
      <c r="BQ118" s="135">
        <v>10007837</v>
      </c>
      <c r="BR118" s="121" t="s">
        <v>181</v>
      </c>
      <c r="BS118" s="152"/>
      <c r="BT118" s="153"/>
    </row>
    <row r="119" spans="4:72" x14ac:dyDescent="0.2">
      <c r="D119" s="146"/>
      <c r="E119" s="179" t="str">
        <f>IF(AND($D$7=1,OR('6 Subcontractual'!B111=$BA$2,'6 Subcontractual'!B111=$BA$3,'6 Subcontractual'!B111=$BA$4),'6 Subcontractual'!J111&lt;&gt;""),"Row "&amp;'6 Subcontractual'!A111&amp;"; ","")</f>
        <v/>
      </c>
      <c r="F119" s="148"/>
      <c r="G119" s="157">
        <v>98</v>
      </c>
      <c r="I119" s="169" t="str">
        <f>IF(AND($B$2=1,'6 Subcontractual'!C111=$BD$9),"Row "&amp;'6 Subcontractual'!A111&amp;"; ","")</f>
        <v/>
      </c>
      <c r="J119" s="179" t="str">
        <f>IF(AND($B$2=1,'6 Subcontractual'!B111="",OR('6 Subcontractual'!D111&lt;&gt;"",'6 Subcontractual'!E111&lt;&gt;"",'6 Subcontractual'!F111&lt;&gt;"",'6 Subcontractual'!G111&lt;&gt;0,'6 Subcontractual'!H111&lt;&gt;0,'6 Subcontractual'!J111&lt;&gt;"")),"Row "&amp;'6 Subcontractual'!A111&amp;"; ","")</f>
        <v/>
      </c>
      <c r="K119" s="124"/>
      <c r="L119" s="150"/>
      <c r="M119" s="169" t="str">
        <f>IF(AND($C$2=1,'6 Subcontractual'!B111&lt;&gt;"",'6 Subcontractual'!D111&lt;&gt;$BD$2,'6 Subcontractual'!D111&lt;&gt;$BD$3), "Row "&amp;'6 Subcontractual'!A111&amp;", Mode; ","")</f>
        <v/>
      </c>
      <c r="N119" s="124" t="str">
        <f>IF(AND($C$2=1,'6 Subcontractual'!B111&lt;&gt;"",'6 Subcontractual'!E111&lt;&gt;$BE$2,'6 Subcontractual'!E111&lt;&gt;$BE$3,'6 Subcontractual'!E111&lt;&gt;$BE$4,'6 Subcontractual'!E111&lt;&gt;$BE$5,'6 Subcontractual'!E111&lt;&gt;$BE$6), "Row "&amp;'6 Subcontractual'!A111&amp;", Level; ","")</f>
        <v/>
      </c>
      <c r="O119" s="170" t="str">
        <f>IF(AND($C$2=1,'6 Subcontractual'!B111&lt;&gt;"",'6 Subcontractual'!F111&lt;&gt;$BO$2,'6 Subcontractual'!F111&lt;&gt;$BO$3,'6 Subcontractual'!F111&lt;&gt;$BO$4), "Row "&amp;'6 Subcontractual'!A111&amp;", Fundability status; ","")</f>
        <v/>
      </c>
      <c r="P119" s="151"/>
      <c r="Q119" s="150"/>
      <c r="R119" s="179" t="str">
        <f>IF(AND($D$2=1,'6 Subcontractual'!B111&lt;&gt;"",'6 Subcontractual'!G111=0), "Row "&amp;'6 Subcontractual'!A111&amp;"; ","")</f>
        <v/>
      </c>
      <c r="S119" s="151"/>
      <c r="T119" s="150"/>
      <c r="U119" s="169" t="str">
        <f>IF(AND($E$2=1,TRUNC('6 Subcontractual'!G111)&lt;&gt;'6 Subcontractual'!G111),"Row "&amp;'6 Subcontractual'!A111&amp;", "&amp;'6 Subcontractual'!$G$8&amp;"; ","")</f>
        <v/>
      </c>
      <c r="V119" s="170" t="str">
        <f>IF(AND($E$2=1,TRUNC('6 Subcontractual'!H111)&lt;&gt;'6 Subcontractual'!H111),"Row "&amp;'6 Subcontractual'!A111&amp;", "&amp;'6 Subcontractual'!$H$8&amp;"; ","")</f>
        <v/>
      </c>
      <c r="W119" s="151"/>
      <c r="X119" s="150"/>
      <c r="Y119" s="179" t="str">
        <f>IF(AND($F$2=1,'6 Subcontractual'!G111&lt;0),"Row "&amp;'6 Subcontractual'!A111&amp;", "&amp;'6 Subcontractual'!$G$8&amp;"; ","")</f>
        <v/>
      </c>
      <c r="Z119" s="170" t="str">
        <f>IF(AND($F$2=1,'6 Subcontractual'!H111&lt;0),"Row "&amp;'6 Subcontractual'!A111&amp;", "&amp;'6 Subcontractual'!$H$8&amp;"; ","")</f>
        <v/>
      </c>
      <c r="AA119" s="151"/>
      <c r="AB119" s="150"/>
      <c r="AC119" s="124"/>
      <c r="AD119" s="124"/>
      <c r="AE119" s="124"/>
      <c r="AF119" s="124"/>
      <c r="AG119" s="124"/>
      <c r="AH119" s="124"/>
      <c r="AI119" s="182" t="str">
        <f>'6 Subcontractual'!D111&amp;", "&amp;'6 Subcontractual'!E111&amp;", "&amp;'6 Subcontractual'!F111&amp;"; "</f>
        <v xml:space="preserve">, , ; </v>
      </c>
      <c r="AJ119" s="181" t="str">
        <f t="shared" si="6"/>
        <v/>
      </c>
      <c r="AK119" s="183" t="str">
        <f>IF(AJ119=1,"Row "&amp;'6 Subcontractual'!A111&amp;"; ","")</f>
        <v/>
      </c>
      <c r="AL119" s="176"/>
      <c r="AM119" s="178"/>
      <c r="AN119" s="124"/>
      <c r="AO119" s="124"/>
      <c r="AP119" s="124"/>
      <c r="AQ119" s="182" t="str">
        <f>'6 Subcontractual'!D111&amp;", "&amp;'6 Subcontractual'!E111&amp;", "&amp;'6 Subcontractual'!F111&amp;"; "</f>
        <v xml:space="preserve">, , ; </v>
      </c>
      <c r="AR119" s="181" t="str">
        <f t="shared" si="7"/>
        <v/>
      </c>
      <c r="AS119" s="183" t="str">
        <f>IF(AR119=1,"Row "&amp;'6 Subcontractual'!A111&amp;"; ","")</f>
        <v/>
      </c>
      <c r="AT119" s="176"/>
      <c r="AU119" s="150"/>
      <c r="AV119" s="179" t="str">
        <f>IF(AND($I$2=1,'6 Subcontractual'!H111&gt;'6 Subcontractual'!G111),"Row "&amp;'6 Subcontractual'!A111&amp;"; ","")</f>
        <v/>
      </c>
      <c r="AW119" s="151"/>
      <c r="AX119" s="150"/>
      <c r="AY119" s="169">
        <f>IF(AND($J$2=1,'6 Subcontractual'!B111="",'6 Subcontractual'!D111="",'6 Subcontractual'!E111="",'6 Subcontractual'!F111="",OR('6 Subcontractual'!G111="",'6 Subcontractual'!G111=0),OR('6 Subcontractual'!H111="",'6 Subcontractual'!H111=0)),0,1)</f>
        <v>0</v>
      </c>
      <c r="AZ119" s="124">
        <f>IF(AND(AY119=0,SUM(AY120:$AY$141)&gt;0),1,0)</f>
        <v>0</v>
      </c>
      <c r="BA119" s="170" t="str">
        <f>IF(AZ119=1,"Row "&amp;'6 Subcontractual'!A111&amp;"; ","")</f>
        <v/>
      </c>
      <c r="BB119" s="151"/>
      <c r="BC119" s="150"/>
      <c r="BD119" s="179" t="str">
        <f>IF(AND($K$2=1,'6 Subcontractual'!E111='6 Checks'!$BE$6,'6 Subcontractual'!F111='6 Checks'!$BO$2,OR('6 Subcontractual'!G111&gt;0,'6 Subcontractual'!H111&gt;0)),"Row "&amp;'6 Subcontractual'!A111&amp;"; ","")</f>
        <v/>
      </c>
      <c r="BE119" s="151"/>
      <c r="BF119" s="150"/>
      <c r="BG119" s="179" t="str">
        <f>IF(AND($L$2=1,OR('6 Subcontractual'!B111=$BA$2,'6 Subcontractual'!B111=$BA$3,'6 Subcontractual'!B111=$BA$4),'6 Subcontractual'!J111=""),"Row "&amp;'6 Subcontractual'!A111&amp;"; ","")</f>
        <v/>
      </c>
      <c r="BH119" s="124"/>
      <c r="BI119" s="150"/>
      <c r="BJ119" s="179" t="str">
        <f>IF(AND($M$2=1,'6 Subcontractual'!B111&lt;&gt;"",'6 Subcontractual'!B111&lt;&gt;$BA$2,'6 Subcontractual'!B111&lt;&gt;$BA$3,'6 Subcontractual'!B111&lt;&gt;$BA$4,'6 Subcontractual'!J111&lt;&gt;""),"Row "&amp;'6 Subcontractual'!A111&amp;"; ","")</f>
        <v/>
      </c>
      <c r="BK119" s="151"/>
      <c r="BL119" s="124"/>
      <c r="BM119" s="179" t="str">
        <f>IF('6 Subcontractual'!B111&lt;&gt;"",IF(ISNA(VLOOKUP('6 Subcontractual'!B111,BQ:BR,2,FALSE))=FALSE,VLOOKUP('6 Subcontractual'!B111,BQ:BR,2,FALSE),"O"),"")</f>
        <v/>
      </c>
      <c r="BN119" s="124"/>
      <c r="BQ119" s="135">
        <v>10007779</v>
      </c>
      <c r="BR119" s="121" t="s">
        <v>181</v>
      </c>
      <c r="BS119" s="152"/>
      <c r="BT119" s="153"/>
    </row>
    <row r="120" spans="4:72" x14ac:dyDescent="0.2">
      <c r="D120" s="146"/>
      <c r="E120" s="179" t="str">
        <f>IF(AND($D$7=1,OR('6 Subcontractual'!B112=$BA$2,'6 Subcontractual'!B112=$BA$3,'6 Subcontractual'!B112=$BA$4),'6 Subcontractual'!J112&lt;&gt;""),"Row "&amp;'6 Subcontractual'!A112&amp;"; ","")</f>
        <v/>
      </c>
      <c r="F120" s="148"/>
      <c r="G120" s="157">
        <v>99</v>
      </c>
      <c r="I120" s="169" t="str">
        <f>IF(AND($B$2=1,'6 Subcontractual'!C112=$BD$9),"Row "&amp;'6 Subcontractual'!A112&amp;"; ","")</f>
        <v/>
      </c>
      <c r="J120" s="179" t="str">
        <f>IF(AND($B$2=1,'6 Subcontractual'!B112="",OR('6 Subcontractual'!D112&lt;&gt;"",'6 Subcontractual'!E112&lt;&gt;"",'6 Subcontractual'!F112&lt;&gt;"",'6 Subcontractual'!G112&lt;&gt;0,'6 Subcontractual'!H112&lt;&gt;0,'6 Subcontractual'!J112&lt;&gt;"")),"Row "&amp;'6 Subcontractual'!A112&amp;"; ","")</f>
        <v/>
      </c>
      <c r="K120" s="124"/>
      <c r="L120" s="150"/>
      <c r="M120" s="169" t="str">
        <f>IF(AND($C$2=1,'6 Subcontractual'!B112&lt;&gt;"",'6 Subcontractual'!D112&lt;&gt;$BD$2,'6 Subcontractual'!D112&lt;&gt;$BD$3), "Row "&amp;'6 Subcontractual'!A112&amp;", Mode; ","")</f>
        <v/>
      </c>
      <c r="N120" s="124" t="str">
        <f>IF(AND($C$2=1,'6 Subcontractual'!B112&lt;&gt;"",'6 Subcontractual'!E112&lt;&gt;$BE$2,'6 Subcontractual'!E112&lt;&gt;$BE$3,'6 Subcontractual'!E112&lt;&gt;$BE$4,'6 Subcontractual'!E112&lt;&gt;$BE$5,'6 Subcontractual'!E112&lt;&gt;$BE$6), "Row "&amp;'6 Subcontractual'!A112&amp;", Level; ","")</f>
        <v/>
      </c>
      <c r="O120" s="170" t="str">
        <f>IF(AND($C$2=1,'6 Subcontractual'!B112&lt;&gt;"",'6 Subcontractual'!F112&lt;&gt;$BO$2,'6 Subcontractual'!F112&lt;&gt;$BO$3,'6 Subcontractual'!F112&lt;&gt;$BO$4), "Row "&amp;'6 Subcontractual'!A112&amp;", Fundability status; ","")</f>
        <v/>
      </c>
      <c r="P120" s="151"/>
      <c r="Q120" s="150"/>
      <c r="R120" s="179" t="str">
        <f>IF(AND($D$2=1,'6 Subcontractual'!B112&lt;&gt;"",'6 Subcontractual'!G112=0), "Row "&amp;'6 Subcontractual'!A112&amp;"; ","")</f>
        <v/>
      </c>
      <c r="S120" s="151"/>
      <c r="T120" s="150"/>
      <c r="U120" s="169" t="str">
        <f>IF(AND($E$2=1,TRUNC('6 Subcontractual'!G112)&lt;&gt;'6 Subcontractual'!G112),"Row "&amp;'6 Subcontractual'!A112&amp;", "&amp;'6 Subcontractual'!$G$8&amp;"; ","")</f>
        <v/>
      </c>
      <c r="V120" s="170" t="str">
        <f>IF(AND($E$2=1,TRUNC('6 Subcontractual'!H112)&lt;&gt;'6 Subcontractual'!H112),"Row "&amp;'6 Subcontractual'!A112&amp;", "&amp;'6 Subcontractual'!$H$8&amp;"; ","")</f>
        <v/>
      </c>
      <c r="W120" s="151"/>
      <c r="X120" s="150"/>
      <c r="Y120" s="179" t="str">
        <f>IF(AND($F$2=1,'6 Subcontractual'!G112&lt;0),"Row "&amp;'6 Subcontractual'!A112&amp;", "&amp;'6 Subcontractual'!$G$8&amp;"; ","")</f>
        <v/>
      </c>
      <c r="Z120" s="170" t="str">
        <f>IF(AND($F$2=1,'6 Subcontractual'!H112&lt;0),"Row "&amp;'6 Subcontractual'!A112&amp;", "&amp;'6 Subcontractual'!$H$8&amp;"; ","")</f>
        <v/>
      </c>
      <c r="AA120" s="151"/>
      <c r="AB120" s="150"/>
      <c r="AC120" s="124"/>
      <c r="AD120" s="124"/>
      <c r="AE120" s="124"/>
      <c r="AF120" s="124"/>
      <c r="AG120" s="124"/>
      <c r="AH120" s="124"/>
      <c r="AI120" s="182" t="str">
        <f>'6 Subcontractual'!D112&amp;", "&amp;'6 Subcontractual'!E112&amp;", "&amp;'6 Subcontractual'!F112&amp;"; "</f>
        <v xml:space="preserve">, , ; </v>
      </c>
      <c r="AJ120" s="181" t="str">
        <f t="shared" si="6"/>
        <v/>
      </c>
      <c r="AK120" s="183" t="str">
        <f>IF(AJ120=1,"Row "&amp;'6 Subcontractual'!A112&amp;"; ","")</f>
        <v/>
      </c>
      <c r="AL120" s="176"/>
      <c r="AM120" s="178"/>
      <c r="AN120" s="124"/>
      <c r="AO120" s="124"/>
      <c r="AP120" s="124"/>
      <c r="AQ120" s="182" t="str">
        <f>'6 Subcontractual'!D112&amp;", "&amp;'6 Subcontractual'!E112&amp;", "&amp;'6 Subcontractual'!F112&amp;"; "</f>
        <v xml:space="preserve">, , ; </v>
      </c>
      <c r="AR120" s="181" t="str">
        <f t="shared" si="7"/>
        <v/>
      </c>
      <c r="AS120" s="183" t="str">
        <f>IF(AR120=1,"Row "&amp;'6 Subcontractual'!A112&amp;"; ","")</f>
        <v/>
      </c>
      <c r="AT120" s="176"/>
      <c r="AU120" s="150"/>
      <c r="AV120" s="179" t="str">
        <f>IF(AND($I$2=1,'6 Subcontractual'!H112&gt;'6 Subcontractual'!G112),"Row "&amp;'6 Subcontractual'!A112&amp;"; ","")</f>
        <v/>
      </c>
      <c r="AW120" s="151"/>
      <c r="AX120" s="150"/>
      <c r="AY120" s="169">
        <f>IF(AND($J$2=1,'6 Subcontractual'!B112="",'6 Subcontractual'!D112="",'6 Subcontractual'!E112="",'6 Subcontractual'!F112="",OR('6 Subcontractual'!G112="",'6 Subcontractual'!G112=0),OR('6 Subcontractual'!H112="",'6 Subcontractual'!H112=0)),0,1)</f>
        <v>0</v>
      </c>
      <c r="AZ120" s="124">
        <f>IF(AND(AY120=0,SUM(AY121:$AY$141)&gt;0),1,0)</f>
        <v>0</v>
      </c>
      <c r="BA120" s="170" t="str">
        <f>IF(AZ120=1,"Row "&amp;'6 Subcontractual'!A112&amp;"; ","")</f>
        <v/>
      </c>
      <c r="BB120" s="151"/>
      <c r="BC120" s="150"/>
      <c r="BD120" s="179" t="str">
        <f>IF(AND($K$2=1,'6 Subcontractual'!E112='6 Checks'!$BE$6,'6 Subcontractual'!F112='6 Checks'!$BO$2,OR('6 Subcontractual'!G112&gt;0,'6 Subcontractual'!H112&gt;0)),"Row "&amp;'6 Subcontractual'!A112&amp;"; ","")</f>
        <v/>
      </c>
      <c r="BE120" s="151"/>
      <c r="BF120" s="150"/>
      <c r="BG120" s="179" t="str">
        <f>IF(AND($L$2=1,OR('6 Subcontractual'!B112=$BA$2,'6 Subcontractual'!B112=$BA$3,'6 Subcontractual'!B112=$BA$4),'6 Subcontractual'!J112=""),"Row "&amp;'6 Subcontractual'!A112&amp;"; ","")</f>
        <v/>
      </c>
      <c r="BH120" s="124"/>
      <c r="BI120" s="150"/>
      <c r="BJ120" s="179" t="str">
        <f>IF(AND($M$2=1,'6 Subcontractual'!B112&lt;&gt;"",'6 Subcontractual'!B112&lt;&gt;$BA$2,'6 Subcontractual'!B112&lt;&gt;$BA$3,'6 Subcontractual'!B112&lt;&gt;$BA$4,'6 Subcontractual'!J112&lt;&gt;""),"Row "&amp;'6 Subcontractual'!A112&amp;"; ","")</f>
        <v/>
      </c>
      <c r="BK120" s="151"/>
      <c r="BL120" s="124"/>
      <c r="BM120" s="179" t="str">
        <f>IF('6 Subcontractual'!B112&lt;&gt;"",IF(ISNA(VLOOKUP('6 Subcontractual'!B112,BQ:BR,2,FALSE))=FALSE,VLOOKUP('6 Subcontractual'!B112,BQ:BR,2,FALSE),"O"),"")</f>
        <v/>
      </c>
      <c r="BN120" s="124"/>
      <c r="BQ120" s="135">
        <v>10007156</v>
      </c>
      <c r="BR120" s="121" t="s">
        <v>181</v>
      </c>
      <c r="BS120" s="152"/>
      <c r="BT120" s="153"/>
    </row>
    <row r="121" spans="4:72" x14ac:dyDescent="0.2">
      <c r="D121" s="146"/>
      <c r="E121" s="179" t="str">
        <f>IF(AND($D$7=1,OR('6 Subcontractual'!B113=$BA$2,'6 Subcontractual'!B113=$BA$3,'6 Subcontractual'!B113=$BA$4),'6 Subcontractual'!J113&lt;&gt;""),"Row "&amp;'6 Subcontractual'!A113&amp;"; ","")</f>
        <v/>
      </c>
      <c r="F121" s="148"/>
      <c r="G121" s="157">
        <v>100</v>
      </c>
      <c r="I121" s="169" t="str">
        <f>IF(AND($B$2=1,'6 Subcontractual'!C113=$BD$9),"Row "&amp;'6 Subcontractual'!A113&amp;"; ","")</f>
        <v/>
      </c>
      <c r="J121" s="179" t="str">
        <f>IF(AND($B$2=1,'6 Subcontractual'!B113="",OR('6 Subcontractual'!D113&lt;&gt;"",'6 Subcontractual'!E113&lt;&gt;"",'6 Subcontractual'!F113&lt;&gt;"",'6 Subcontractual'!G113&lt;&gt;0,'6 Subcontractual'!H113&lt;&gt;0,'6 Subcontractual'!J113&lt;&gt;"")),"Row "&amp;'6 Subcontractual'!A113&amp;"; ","")</f>
        <v/>
      </c>
      <c r="K121" s="124"/>
      <c r="L121" s="150"/>
      <c r="M121" s="169" t="str">
        <f>IF(AND($C$2=1,'6 Subcontractual'!B113&lt;&gt;"",'6 Subcontractual'!D113&lt;&gt;$BD$2,'6 Subcontractual'!D113&lt;&gt;$BD$3), "Row "&amp;'6 Subcontractual'!A113&amp;", Mode; ","")</f>
        <v/>
      </c>
      <c r="N121" s="124" t="str">
        <f>IF(AND($C$2=1,'6 Subcontractual'!B113&lt;&gt;"",'6 Subcontractual'!E113&lt;&gt;$BE$2,'6 Subcontractual'!E113&lt;&gt;$BE$3,'6 Subcontractual'!E113&lt;&gt;$BE$4,'6 Subcontractual'!E113&lt;&gt;$BE$5,'6 Subcontractual'!E113&lt;&gt;$BE$6), "Row "&amp;'6 Subcontractual'!A113&amp;", Level; ","")</f>
        <v/>
      </c>
      <c r="O121" s="170" t="str">
        <f>IF(AND($C$2=1,'6 Subcontractual'!B113&lt;&gt;"",'6 Subcontractual'!F113&lt;&gt;$BO$2,'6 Subcontractual'!F113&lt;&gt;$BO$3,'6 Subcontractual'!F113&lt;&gt;$BO$4), "Row "&amp;'6 Subcontractual'!A113&amp;", Fundability status; ","")</f>
        <v/>
      </c>
      <c r="P121" s="151"/>
      <c r="Q121" s="150"/>
      <c r="R121" s="179" t="str">
        <f>IF(AND($D$2=1,'6 Subcontractual'!B113&lt;&gt;"",'6 Subcontractual'!G113=0), "Row "&amp;'6 Subcontractual'!A113&amp;"; ","")</f>
        <v/>
      </c>
      <c r="S121" s="151"/>
      <c r="T121" s="150"/>
      <c r="U121" s="169" t="str">
        <f>IF(AND($E$2=1,TRUNC('6 Subcontractual'!G113)&lt;&gt;'6 Subcontractual'!G113),"Row "&amp;'6 Subcontractual'!A113&amp;", "&amp;'6 Subcontractual'!$G$8&amp;"; ","")</f>
        <v/>
      </c>
      <c r="V121" s="170" t="str">
        <f>IF(AND($E$2=1,TRUNC('6 Subcontractual'!H113)&lt;&gt;'6 Subcontractual'!H113),"Row "&amp;'6 Subcontractual'!A113&amp;", "&amp;'6 Subcontractual'!$H$8&amp;"; ","")</f>
        <v/>
      </c>
      <c r="W121" s="151"/>
      <c r="X121" s="150"/>
      <c r="Y121" s="179" t="str">
        <f>IF(AND($F$2=1,'6 Subcontractual'!G113&lt;0),"Row "&amp;'6 Subcontractual'!A113&amp;", "&amp;'6 Subcontractual'!$G$8&amp;"; ","")</f>
        <v/>
      </c>
      <c r="Z121" s="170" t="str">
        <f>IF(AND($F$2=1,'6 Subcontractual'!H113&lt;0),"Row "&amp;'6 Subcontractual'!A113&amp;", "&amp;'6 Subcontractual'!$H$8&amp;"; ","")</f>
        <v/>
      </c>
      <c r="AA121" s="151"/>
      <c r="AB121" s="150"/>
      <c r="AC121" s="124"/>
      <c r="AD121" s="124"/>
      <c r="AE121" s="124"/>
      <c r="AF121" s="124"/>
      <c r="AG121" s="124"/>
      <c r="AH121" s="124"/>
      <c r="AI121" s="182" t="str">
        <f>'6 Subcontractual'!D113&amp;", "&amp;'6 Subcontractual'!E113&amp;", "&amp;'6 Subcontractual'!F113&amp;"; "</f>
        <v xml:space="preserve">, , ; </v>
      </c>
      <c r="AJ121" s="181" t="str">
        <f t="shared" si="6"/>
        <v/>
      </c>
      <c r="AK121" s="183" t="str">
        <f>IF(AJ121=1,"Row "&amp;'6 Subcontractual'!A113&amp;"; ","")</f>
        <v/>
      </c>
      <c r="AL121" s="176"/>
      <c r="AM121" s="178"/>
      <c r="AN121" s="124"/>
      <c r="AO121" s="124"/>
      <c r="AP121" s="124"/>
      <c r="AQ121" s="182" t="str">
        <f>'6 Subcontractual'!D113&amp;", "&amp;'6 Subcontractual'!E113&amp;", "&amp;'6 Subcontractual'!F113&amp;"; "</f>
        <v xml:space="preserve">, , ; </v>
      </c>
      <c r="AR121" s="181" t="str">
        <f t="shared" si="7"/>
        <v/>
      </c>
      <c r="AS121" s="183" t="str">
        <f>IF(AR121=1,"Row "&amp;'6 Subcontractual'!A113&amp;"; ","")</f>
        <v/>
      </c>
      <c r="AT121" s="176"/>
      <c r="AU121" s="150"/>
      <c r="AV121" s="179" t="str">
        <f>IF(AND($I$2=1,'6 Subcontractual'!H113&gt;'6 Subcontractual'!G113),"Row "&amp;'6 Subcontractual'!A113&amp;"; ","")</f>
        <v/>
      </c>
      <c r="AW121" s="151"/>
      <c r="AX121" s="150"/>
      <c r="AY121" s="169">
        <f>IF(AND($J$2=1,'6 Subcontractual'!B113="",'6 Subcontractual'!D113="",'6 Subcontractual'!E113="",'6 Subcontractual'!F113="",OR('6 Subcontractual'!G113="",'6 Subcontractual'!G113=0),OR('6 Subcontractual'!H113="",'6 Subcontractual'!H113=0)),0,1)</f>
        <v>0</v>
      </c>
      <c r="AZ121" s="124">
        <f>IF(AND(AY121=0,SUM(AY122:$AY$141)&gt;0),1,0)</f>
        <v>0</v>
      </c>
      <c r="BA121" s="170" t="str">
        <f>IF(AZ121=1,"Row "&amp;'6 Subcontractual'!A113&amp;"; ","")</f>
        <v/>
      </c>
      <c r="BB121" s="151"/>
      <c r="BC121" s="150"/>
      <c r="BD121" s="179" t="str">
        <f>IF(AND($K$2=1,'6 Subcontractual'!E113='6 Checks'!$BE$6,'6 Subcontractual'!F113='6 Checks'!$BO$2,OR('6 Subcontractual'!G113&gt;0,'6 Subcontractual'!H113&gt;0)),"Row "&amp;'6 Subcontractual'!A113&amp;"; ","")</f>
        <v/>
      </c>
      <c r="BE121" s="151"/>
      <c r="BF121" s="150"/>
      <c r="BG121" s="179" t="str">
        <f>IF(AND($L$2=1,OR('6 Subcontractual'!B113=$BA$2,'6 Subcontractual'!B113=$BA$3,'6 Subcontractual'!B113=$BA$4),'6 Subcontractual'!J113=""),"Row "&amp;'6 Subcontractual'!A113&amp;"; ","")</f>
        <v/>
      </c>
      <c r="BH121" s="124"/>
      <c r="BI121" s="150"/>
      <c r="BJ121" s="179" t="str">
        <f>IF(AND($M$2=1,'6 Subcontractual'!B113&lt;&gt;"",'6 Subcontractual'!B113&lt;&gt;$BA$2,'6 Subcontractual'!B113&lt;&gt;$BA$3,'6 Subcontractual'!B113&lt;&gt;$BA$4,'6 Subcontractual'!J113&lt;&gt;""),"Row "&amp;'6 Subcontractual'!A113&amp;"; ","")</f>
        <v/>
      </c>
      <c r="BK121" s="151"/>
      <c r="BL121" s="124"/>
      <c r="BM121" s="179" t="str">
        <f>IF('6 Subcontractual'!B113&lt;&gt;"",IF(ISNA(VLOOKUP('6 Subcontractual'!B113,BQ:BR,2,FALSE))=FALSE,VLOOKUP('6 Subcontractual'!B113,BQ:BR,2,FALSE),"O"),"")</f>
        <v/>
      </c>
      <c r="BN121" s="124"/>
      <c r="BQ121" s="135">
        <v>10007157</v>
      </c>
      <c r="BR121" s="121" t="s">
        <v>181</v>
      </c>
      <c r="BS121" s="152"/>
      <c r="BT121" s="153"/>
    </row>
    <row r="122" spans="4:72" x14ac:dyDescent="0.2">
      <c r="D122" s="146"/>
      <c r="E122" s="179" t="str">
        <f>IF(AND($D$7=1,OR('6 Subcontractual'!B114=$BA$2,'6 Subcontractual'!B114=$BA$3,'6 Subcontractual'!B114=$BA$4),'6 Subcontractual'!J114&lt;&gt;""),"Row "&amp;'6 Subcontractual'!A114&amp;"; ","")</f>
        <v/>
      </c>
      <c r="F122" s="148"/>
      <c r="G122" s="157">
        <v>101</v>
      </c>
      <c r="I122" s="169" t="str">
        <f>IF(AND($B$2=1,'6 Subcontractual'!C114=$BD$9),"Row "&amp;'6 Subcontractual'!A114&amp;"; ","")</f>
        <v/>
      </c>
      <c r="J122" s="179" t="str">
        <f>IF(AND($B$2=1,'6 Subcontractual'!B114="",OR('6 Subcontractual'!D114&lt;&gt;"",'6 Subcontractual'!E114&lt;&gt;"",'6 Subcontractual'!F114&lt;&gt;"",'6 Subcontractual'!G114&lt;&gt;0,'6 Subcontractual'!H114&lt;&gt;0,'6 Subcontractual'!J114&lt;&gt;"")),"Row "&amp;'6 Subcontractual'!A114&amp;"; ","")</f>
        <v/>
      </c>
      <c r="K122" s="124"/>
      <c r="L122" s="150"/>
      <c r="M122" s="169" t="str">
        <f>IF(AND($C$2=1,'6 Subcontractual'!B114&lt;&gt;"",'6 Subcontractual'!D114&lt;&gt;$BD$2,'6 Subcontractual'!D114&lt;&gt;$BD$3), "Row "&amp;'6 Subcontractual'!A114&amp;", Mode; ","")</f>
        <v/>
      </c>
      <c r="N122" s="124" t="str">
        <f>IF(AND($C$2=1,'6 Subcontractual'!B114&lt;&gt;"",'6 Subcontractual'!E114&lt;&gt;$BE$2,'6 Subcontractual'!E114&lt;&gt;$BE$3,'6 Subcontractual'!E114&lt;&gt;$BE$4,'6 Subcontractual'!E114&lt;&gt;$BE$5,'6 Subcontractual'!E114&lt;&gt;$BE$6), "Row "&amp;'6 Subcontractual'!A114&amp;", Level; ","")</f>
        <v/>
      </c>
      <c r="O122" s="170" t="str">
        <f>IF(AND($C$2=1,'6 Subcontractual'!B114&lt;&gt;"",'6 Subcontractual'!F114&lt;&gt;$BO$2,'6 Subcontractual'!F114&lt;&gt;$BO$3,'6 Subcontractual'!F114&lt;&gt;$BO$4), "Row "&amp;'6 Subcontractual'!A114&amp;", Fundability status; ","")</f>
        <v/>
      </c>
      <c r="P122" s="151"/>
      <c r="Q122" s="150"/>
      <c r="R122" s="179" t="str">
        <f>IF(AND($D$2=1,'6 Subcontractual'!B114&lt;&gt;"",'6 Subcontractual'!G114=0), "Row "&amp;'6 Subcontractual'!A114&amp;"; ","")</f>
        <v/>
      </c>
      <c r="S122" s="151"/>
      <c r="T122" s="150"/>
      <c r="U122" s="169" t="str">
        <f>IF(AND($E$2=1,TRUNC('6 Subcontractual'!G114)&lt;&gt;'6 Subcontractual'!G114),"Row "&amp;'6 Subcontractual'!A114&amp;", "&amp;'6 Subcontractual'!$G$8&amp;"; ","")</f>
        <v/>
      </c>
      <c r="V122" s="170" t="str">
        <f>IF(AND($E$2=1,TRUNC('6 Subcontractual'!H114)&lt;&gt;'6 Subcontractual'!H114),"Row "&amp;'6 Subcontractual'!A114&amp;", "&amp;'6 Subcontractual'!$H$8&amp;"; ","")</f>
        <v/>
      </c>
      <c r="W122" s="151"/>
      <c r="X122" s="150"/>
      <c r="Y122" s="179" t="str">
        <f>IF(AND($F$2=1,'6 Subcontractual'!G114&lt;0),"Row "&amp;'6 Subcontractual'!A114&amp;", "&amp;'6 Subcontractual'!$G$8&amp;"; ","")</f>
        <v/>
      </c>
      <c r="Z122" s="170" t="str">
        <f>IF(AND($F$2=1,'6 Subcontractual'!H114&lt;0),"Row "&amp;'6 Subcontractual'!A114&amp;", "&amp;'6 Subcontractual'!$H$8&amp;"; ","")</f>
        <v/>
      </c>
      <c r="AA122" s="151"/>
      <c r="AB122" s="150"/>
      <c r="AC122" s="124"/>
      <c r="AD122" s="124"/>
      <c r="AE122" s="124"/>
      <c r="AF122" s="124"/>
      <c r="AG122" s="124"/>
      <c r="AH122" s="124"/>
      <c r="AI122" s="182" t="str">
        <f>'6 Subcontractual'!D114&amp;", "&amp;'6 Subcontractual'!E114&amp;", "&amp;'6 Subcontractual'!F114&amp;"; "</f>
        <v xml:space="preserve">, , ; </v>
      </c>
      <c r="AJ122" s="181" t="str">
        <f t="shared" si="6"/>
        <v/>
      </c>
      <c r="AK122" s="183" t="str">
        <f>IF(AJ122=1,"Row "&amp;'6 Subcontractual'!A114&amp;"; ","")</f>
        <v/>
      </c>
      <c r="AL122" s="176"/>
      <c r="AM122" s="178"/>
      <c r="AN122" s="124"/>
      <c r="AO122" s="124"/>
      <c r="AP122" s="124"/>
      <c r="AQ122" s="182" t="str">
        <f>'6 Subcontractual'!D114&amp;", "&amp;'6 Subcontractual'!E114&amp;", "&amp;'6 Subcontractual'!F114&amp;"; "</f>
        <v xml:space="preserve">, , ; </v>
      </c>
      <c r="AR122" s="181" t="str">
        <f t="shared" si="7"/>
        <v/>
      </c>
      <c r="AS122" s="183" t="str">
        <f>IF(AR122=1,"Row "&amp;'6 Subcontractual'!A114&amp;"; ","")</f>
        <v/>
      </c>
      <c r="AT122" s="176"/>
      <c r="AU122" s="150"/>
      <c r="AV122" s="179" t="str">
        <f>IF(AND($I$2=1,'6 Subcontractual'!H114&gt;'6 Subcontractual'!G114),"Row "&amp;'6 Subcontractual'!A114&amp;"; ","")</f>
        <v/>
      </c>
      <c r="AW122" s="151"/>
      <c r="AX122" s="150"/>
      <c r="AY122" s="169">
        <f>IF(AND($J$2=1,'6 Subcontractual'!B114="",'6 Subcontractual'!D114="",'6 Subcontractual'!E114="",'6 Subcontractual'!F114="",OR('6 Subcontractual'!G114="",'6 Subcontractual'!G114=0),OR('6 Subcontractual'!H114="",'6 Subcontractual'!H114=0)),0,1)</f>
        <v>0</v>
      </c>
      <c r="AZ122" s="124">
        <f>IF(AND(AY122=0,SUM(AY123:$AY$141)&gt;0),1,0)</f>
        <v>0</v>
      </c>
      <c r="BA122" s="170" t="str">
        <f>IF(AZ122=1,"Row "&amp;'6 Subcontractual'!A114&amp;"; ","")</f>
        <v/>
      </c>
      <c r="BB122" s="151"/>
      <c r="BC122" s="150"/>
      <c r="BD122" s="179" t="str">
        <f>IF(AND($K$2=1,'6 Subcontractual'!E114='6 Checks'!$BE$6,'6 Subcontractual'!F114='6 Checks'!$BO$2,OR('6 Subcontractual'!G114&gt;0,'6 Subcontractual'!H114&gt;0)),"Row "&amp;'6 Subcontractual'!A114&amp;"; ","")</f>
        <v/>
      </c>
      <c r="BE122" s="151"/>
      <c r="BF122" s="150"/>
      <c r="BG122" s="179" t="str">
        <f>IF(AND($L$2=1,OR('6 Subcontractual'!B114=$BA$2,'6 Subcontractual'!B114=$BA$3,'6 Subcontractual'!B114=$BA$4),'6 Subcontractual'!J114=""),"Row "&amp;'6 Subcontractual'!A114&amp;"; ","")</f>
        <v/>
      </c>
      <c r="BH122" s="124"/>
      <c r="BI122" s="150"/>
      <c r="BJ122" s="179" t="str">
        <f>IF(AND($M$2=1,'6 Subcontractual'!B114&lt;&gt;"",'6 Subcontractual'!B114&lt;&gt;$BA$2,'6 Subcontractual'!B114&lt;&gt;$BA$3,'6 Subcontractual'!B114&lt;&gt;$BA$4,'6 Subcontractual'!J114&lt;&gt;""),"Row "&amp;'6 Subcontractual'!A114&amp;"; ","")</f>
        <v/>
      </c>
      <c r="BK122" s="151"/>
      <c r="BL122" s="124"/>
      <c r="BM122" s="179" t="str">
        <f>IF('6 Subcontractual'!B114&lt;&gt;"",IF(ISNA(VLOOKUP('6 Subcontractual'!B114,BQ:BR,2,FALSE))=FALSE,VLOOKUP('6 Subcontractual'!B114,BQ:BR,2,FALSE),"O"),"")</f>
        <v/>
      </c>
      <c r="BN122" s="124"/>
      <c r="BQ122" s="135">
        <v>10005790</v>
      </c>
      <c r="BR122" s="121" t="s">
        <v>181</v>
      </c>
      <c r="BS122" s="152"/>
      <c r="BT122" s="153"/>
    </row>
    <row r="123" spans="4:72" x14ac:dyDescent="0.2">
      <c r="D123" s="146"/>
      <c r="E123" s="179" t="str">
        <f>IF(AND($D$7=1,OR('6 Subcontractual'!B115=$BA$2,'6 Subcontractual'!B115=$BA$3,'6 Subcontractual'!B115=$BA$4),'6 Subcontractual'!J115&lt;&gt;""),"Row "&amp;'6 Subcontractual'!A115&amp;"; ","")</f>
        <v/>
      </c>
      <c r="F123" s="148"/>
      <c r="G123" s="157">
        <v>102</v>
      </c>
      <c r="I123" s="169" t="str">
        <f>IF(AND($B$2=1,'6 Subcontractual'!C115=$BD$9),"Row "&amp;'6 Subcontractual'!A115&amp;"; ","")</f>
        <v/>
      </c>
      <c r="J123" s="179" t="str">
        <f>IF(AND($B$2=1,'6 Subcontractual'!B115="",OR('6 Subcontractual'!D115&lt;&gt;"",'6 Subcontractual'!E115&lt;&gt;"",'6 Subcontractual'!F115&lt;&gt;"",'6 Subcontractual'!G115&lt;&gt;0,'6 Subcontractual'!H115&lt;&gt;0,'6 Subcontractual'!J115&lt;&gt;"")),"Row "&amp;'6 Subcontractual'!A115&amp;"; ","")</f>
        <v/>
      </c>
      <c r="K123" s="124"/>
      <c r="L123" s="150"/>
      <c r="M123" s="169" t="str">
        <f>IF(AND($C$2=1,'6 Subcontractual'!B115&lt;&gt;"",'6 Subcontractual'!D115&lt;&gt;$BD$2,'6 Subcontractual'!D115&lt;&gt;$BD$3), "Row "&amp;'6 Subcontractual'!A115&amp;", Mode; ","")</f>
        <v/>
      </c>
      <c r="N123" s="124" t="str">
        <f>IF(AND($C$2=1,'6 Subcontractual'!B115&lt;&gt;"",'6 Subcontractual'!E115&lt;&gt;$BE$2,'6 Subcontractual'!E115&lt;&gt;$BE$3,'6 Subcontractual'!E115&lt;&gt;$BE$4,'6 Subcontractual'!E115&lt;&gt;$BE$5,'6 Subcontractual'!E115&lt;&gt;$BE$6), "Row "&amp;'6 Subcontractual'!A115&amp;", Level; ","")</f>
        <v/>
      </c>
      <c r="O123" s="170" t="str">
        <f>IF(AND($C$2=1,'6 Subcontractual'!B115&lt;&gt;"",'6 Subcontractual'!F115&lt;&gt;$BO$2,'6 Subcontractual'!F115&lt;&gt;$BO$3,'6 Subcontractual'!F115&lt;&gt;$BO$4), "Row "&amp;'6 Subcontractual'!A115&amp;", Fundability status; ","")</f>
        <v/>
      </c>
      <c r="P123" s="151"/>
      <c r="Q123" s="150"/>
      <c r="R123" s="179" t="str">
        <f>IF(AND($D$2=1,'6 Subcontractual'!B115&lt;&gt;"",'6 Subcontractual'!G115=0), "Row "&amp;'6 Subcontractual'!A115&amp;"; ","")</f>
        <v/>
      </c>
      <c r="S123" s="151"/>
      <c r="T123" s="150"/>
      <c r="U123" s="169" t="str">
        <f>IF(AND($E$2=1,TRUNC('6 Subcontractual'!G115)&lt;&gt;'6 Subcontractual'!G115),"Row "&amp;'6 Subcontractual'!A115&amp;", "&amp;'6 Subcontractual'!$G$8&amp;"; ","")</f>
        <v/>
      </c>
      <c r="V123" s="170" t="str">
        <f>IF(AND($E$2=1,TRUNC('6 Subcontractual'!H115)&lt;&gt;'6 Subcontractual'!H115),"Row "&amp;'6 Subcontractual'!A115&amp;", "&amp;'6 Subcontractual'!$H$8&amp;"; ","")</f>
        <v/>
      </c>
      <c r="W123" s="151"/>
      <c r="X123" s="150"/>
      <c r="Y123" s="179" t="str">
        <f>IF(AND($F$2=1,'6 Subcontractual'!G115&lt;0),"Row "&amp;'6 Subcontractual'!A115&amp;", "&amp;'6 Subcontractual'!$G$8&amp;"; ","")</f>
        <v/>
      </c>
      <c r="Z123" s="170" t="str">
        <f>IF(AND($F$2=1,'6 Subcontractual'!H115&lt;0),"Row "&amp;'6 Subcontractual'!A115&amp;", "&amp;'6 Subcontractual'!$H$8&amp;"; ","")</f>
        <v/>
      </c>
      <c r="AA123" s="151"/>
      <c r="AB123" s="150"/>
      <c r="AC123" s="124"/>
      <c r="AD123" s="124"/>
      <c r="AE123" s="124"/>
      <c r="AF123" s="124"/>
      <c r="AG123" s="124"/>
      <c r="AH123" s="124"/>
      <c r="AI123" s="182" t="str">
        <f>'6 Subcontractual'!D115&amp;", "&amp;'6 Subcontractual'!E115&amp;", "&amp;'6 Subcontractual'!F115&amp;"; "</f>
        <v xml:space="preserve">, , ; </v>
      </c>
      <c r="AJ123" s="181" t="str">
        <f t="shared" si="6"/>
        <v/>
      </c>
      <c r="AK123" s="183" t="str">
        <f>IF(AJ123=1,"Row "&amp;'6 Subcontractual'!A115&amp;"; ","")</f>
        <v/>
      </c>
      <c r="AL123" s="176"/>
      <c r="AM123" s="178"/>
      <c r="AN123" s="124"/>
      <c r="AO123" s="124"/>
      <c r="AP123" s="124"/>
      <c r="AQ123" s="182" t="str">
        <f>'6 Subcontractual'!D115&amp;", "&amp;'6 Subcontractual'!E115&amp;", "&amp;'6 Subcontractual'!F115&amp;"; "</f>
        <v xml:space="preserve">, , ; </v>
      </c>
      <c r="AR123" s="181" t="str">
        <f t="shared" si="7"/>
        <v/>
      </c>
      <c r="AS123" s="183" t="str">
        <f>IF(AR123=1,"Row "&amp;'6 Subcontractual'!A115&amp;"; ","")</f>
        <v/>
      </c>
      <c r="AT123" s="176"/>
      <c r="AU123" s="150"/>
      <c r="AV123" s="179" t="str">
        <f>IF(AND($I$2=1,'6 Subcontractual'!H115&gt;'6 Subcontractual'!G115),"Row "&amp;'6 Subcontractual'!A115&amp;"; ","")</f>
        <v/>
      </c>
      <c r="AW123" s="151"/>
      <c r="AX123" s="150"/>
      <c r="AY123" s="169">
        <f>IF(AND($J$2=1,'6 Subcontractual'!B115="",'6 Subcontractual'!D115="",'6 Subcontractual'!E115="",'6 Subcontractual'!F115="",OR('6 Subcontractual'!G115="",'6 Subcontractual'!G115=0),OR('6 Subcontractual'!H115="",'6 Subcontractual'!H115=0)),0,1)</f>
        <v>0</v>
      </c>
      <c r="AZ123" s="124">
        <f>IF(AND(AY123=0,SUM(AY124:$AY$141)&gt;0),1,0)</f>
        <v>0</v>
      </c>
      <c r="BA123" s="170" t="str">
        <f>IF(AZ123=1,"Row "&amp;'6 Subcontractual'!A115&amp;"; ","")</f>
        <v/>
      </c>
      <c r="BB123" s="151"/>
      <c r="BC123" s="150"/>
      <c r="BD123" s="179" t="str">
        <f>IF(AND($K$2=1,'6 Subcontractual'!E115='6 Checks'!$BE$6,'6 Subcontractual'!F115='6 Checks'!$BO$2,OR('6 Subcontractual'!G115&gt;0,'6 Subcontractual'!H115&gt;0)),"Row "&amp;'6 Subcontractual'!A115&amp;"; ","")</f>
        <v/>
      </c>
      <c r="BE123" s="151"/>
      <c r="BF123" s="150"/>
      <c r="BG123" s="179" t="str">
        <f>IF(AND($L$2=1,OR('6 Subcontractual'!B115=$BA$2,'6 Subcontractual'!B115=$BA$3,'6 Subcontractual'!B115=$BA$4),'6 Subcontractual'!J115=""),"Row "&amp;'6 Subcontractual'!A115&amp;"; ","")</f>
        <v/>
      </c>
      <c r="BH123" s="124"/>
      <c r="BI123" s="150"/>
      <c r="BJ123" s="179" t="str">
        <f>IF(AND($M$2=1,'6 Subcontractual'!B115&lt;&gt;"",'6 Subcontractual'!B115&lt;&gt;$BA$2,'6 Subcontractual'!B115&lt;&gt;$BA$3,'6 Subcontractual'!B115&lt;&gt;$BA$4,'6 Subcontractual'!J115&lt;&gt;""),"Row "&amp;'6 Subcontractual'!A115&amp;"; ","")</f>
        <v/>
      </c>
      <c r="BK123" s="151"/>
      <c r="BL123" s="124"/>
      <c r="BM123" s="179" t="str">
        <f>IF('6 Subcontractual'!B115&lt;&gt;"",IF(ISNA(VLOOKUP('6 Subcontractual'!B115,BQ:BR,2,FALSE))=FALSE,VLOOKUP('6 Subcontractual'!B115,BQ:BR,2,FALSE),"O"),"")</f>
        <v/>
      </c>
      <c r="BN123" s="124"/>
      <c r="BQ123" s="135">
        <v>10007158</v>
      </c>
      <c r="BR123" s="121" t="s">
        <v>181</v>
      </c>
      <c r="BS123" s="152"/>
      <c r="BT123" s="153"/>
    </row>
    <row r="124" spans="4:72" x14ac:dyDescent="0.2">
      <c r="D124" s="146"/>
      <c r="E124" s="179" t="str">
        <f>IF(AND($D$7=1,OR('6 Subcontractual'!B116=$BA$2,'6 Subcontractual'!B116=$BA$3,'6 Subcontractual'!B116=$BA$4),'6 Subcontractual'!J116&lt;&gt;""),"Row "&amp;'6 Subcontractual'!A116&amp;"; ","")</f>
        <v/>
      </c>
      <c r="F124" s="148"/>
      <c r="G124" s="157">
        <v>103</v>
      </c>
      <c r="I124" s="169" t="str">
        <f>IF(AND($B$2=1,'6 Subcontractual'!C116=$BD$9),"Row "&amp;'6 Subcontractual'!A116&amp;"; ","")</f>
        <v/>
      </c>
      <c r="J124" s="179" t="str">
        <f>IF(AND($B$2=1,'6 Subcontractual'!B116="",OR('6 Subcontractual'!D116&lt;&gt;"",'6 Subcontractual'!E116&lt;&gt;"",'6 Subcontractual'!F116&lt;&gt;"",'6 Subcontractual'!G116&lt;&gt;0,'6 Subcontractual'!H116&lt;&gt;0,'6 Subcontractual'!J116&lt;&gt;"")),"Row "&amp;'6 Subcontractual'!A116&amp;"; ","")</f>
        <v/>
      </c>
      <c r="K124" s="124"/>
      <c r="L124" s="150"/>
      <c r="M124" s="169" t="str">
        <f>IF(AND($C$2=1,'6 Subcontractual'!B116&lt;&gt;"",'6 Subcontractual'!D116&lt;&gt;$BD$2,'6 Subcontractual'!D116&lt;&gt;$BD$3), "Row "&amp;'6 Subcontractual'!A116&amp;", Mode; ","")</f>
        <v/>
      </c>
      <c r="N124" s="124" t="str">
        <f>IF(AND($C$2=1,'6 Subcontractual'!B116&lt;&gt;"",'6 Subcontractual'!E116&lt;&gt;$BE$2,'6 Subcontractual'!E116&lt;&gt;$BE$3,'6 Subcontractual'!E116&lt;&gt;$BE$4,'6 Subcontractual'!E116&lt;&gt;$BE$5,'6 Subcontractual'!E116&lt;&gt;$BE$6), "Row "&amp;'6 Subcontractual'!A116&amp;", Level; ","")</f>
        <v/>
      </c>
      <c r="O124" s="170" t="str">
        <f>IF(AND($C$2=1,'6 Subcontractual'!B116&lt;&gt;"",'6 Subcontractual'!F116&lt;&gt;$BO$2,'6 Subcontractual'!F116&lt;&gt;$BO$3,'6 Subcontractual'!F116&lt;&gt;$BO$4), "Row "&amp;'6 Subcontractual'!A116&amp;", Fundability status; ","")</f>
        <v/>
      </c>
      <c r="P124" s="151"/>
      <c r="Q124" s="150"/>
      <c r="R124" s="179" t="str">
        <f>IF(AND($D$2=1,'6 Subcontractual'!B116&lt;&gt;"",'6 Subcontractual'!G116=0), "Row "&amp;'6 Subcontractual'!A116&amp;"; ","")</f>
        <v/>
      </c>
      <c r="S124" s="151"/>
      <c r="T124" s="150"/>
      <c r="U124" s="169" t="str">
        <f>IF(AND($E$2=1,TRUNC('6 Subcontractual'!G116)&lt;&gt;'6 Subcontractual'!G116),"Row "&amp;'6 Subcontractual'!A116&amp;", "&amp;'6 Subcontractual'!$G$8&amp;"; ","")</f>
        <v/>
      </c>
      <c r="V124" s="170" t="str">
        <f>IF(AND($E$2=1,TRUNC('6 Subcontractual'!H116)&lt;&gt;'6 Subcontractual'!H116),"Row "&amp;'6 Subcontractual'!A116&amp;", "&amp;'6 Subcontractual'!$H$8&amp;"; ","")</f>
        <v/>
      </c>
      <c r="W124" s="151"/>
      <c r="X124" s="150"/>
      <c r="Y124" s="179" t="str">
        <f>IF(AND($F$2=1,'6 Subcontractual'!G116&lt;0),"Row "&amp;'6 Subcontractual'!A116&amp;", "&amp;'6 Subcontractual'!$G$8&amp;"; ","")</f>
        <v/>
      </c>
      <c r="Z124" s="170" t="str">
        <f>IF(AND($F$2=1,'6 Subcontractual'!H116&lt;0),"Row "&amp;'6 Subcontractual'!A116&amp;", "&amp;'6 Subcontractual'!$H$8&amp;"; ","")</f>
        <v/>
      </c>
      <c r="AA124" s="151"/>
      <c r="AB124" s="150"/>
      <c r="AC124" s="124"/>
      <c r="AD124" s="124"/>
      <c r="AE124" s="124"/>
      <c r="AF124" s="124"/>
      <c r="AG124" s="124"/>
      <c r="AH124" s="124"/>
      <c r="AI124" s="182" t="str">
        <f>'6 Subcontractual'!D116&amp;", "&amp;'6 Subcontractual'!E116&amp;", "&amp;'6 Subcontractual'!F116&amp;"; "</f>
        <v xml:space="preserve">, , ; </v>
      </c>
      <c r="AJ124" s="181" t="str">
        <f t="shared" si="6"/>
        <v/>
      </c>
      <c r="AK124" s="183" t="str">
        <f>IF(AJ124=1,"Row "&amp;'6 Subcontractual'!A116&amp;"; ","")</f>
        <v/>
      </c>
      <c r="AL124" s="176"/>
      <c r="AM124" s="178"/>
      <c r="AN124" s="124"/>
      <c r="AO124" s="124"/>
      <c r="AP124" s="124"/>
      <c r="AQ124" s="182" t="str">
        <f>'6 Subcontractual'!D116&amp;", "&amp;'6 Subcontractual'!E116&amp;", "&amp;'6 Subcontractual'!F116&amp;"; "</f>
        <v xml:space="preserve">, , ; </v>
      </c>
      <c r="AR124" s="181" t="str">
        <f t="shared" si="7"/>
        <v/>
      </c>
      <c r="AS124" s="183" t="str">
        <f>IF(AR124=1,"Row "&amp;'6 Subcontractual'!A116&amp;"; ","")</f>
        <v/>
      </c>
      <c r="AT124" s="176"/>
      <c r="AU124" s="150"/>
      <c r="AV124" s="179" t="str">
        <f>IF(AND($I$2=1,'6 Subcontractual'!H116&gt;'6 Subcontractual'!G116),"Row "&amp;'6 Subcontractual'!A116&amp;"; ","")</f>
        <v/>
      </c>
      <c r="AW124" s="151"/>
      <c r="AX124" s="150"/>
      <c r="AY124" s="169">
        <f>IF(AND($J$2=1,'6 Subcontractual'!B116="",'6 Subcontractual'!D116="",'6 Subcontractual'!E116="",'6 Subcontractual'!F116="",OR('6 Subcontractual'!G116="",'6 Subcontractual'!G116=0),OR('6 Subcontractual'!H116="",'6 Subcontractual'!H116=0)),0,1)</f>
        <v>0</v>
      </c>
      <c r="AZ124" s="124">
        <f>IF(AND(AY124=0,SUM(AY125:$AY$141)&gt;0),1,0)</f>
        <v>0</v>
      </c>
      <c r="BA124" s="170" t="str">
        <f>IF(AZ124=1,"Row "&amp;'6 Subcontractual'!A116&amp;"; ","")</f>
        <v/>
      </c>
      <c r="BB124" s="151"/>
      <c r="BC124" s="150"/>
      <c r="BD124" s="179" t="str">
        <f>IF(AND($K$2=1,'6 Subcontractual'!E116='6 Checks'!$BE$6,'6 Subcontractual'!F116='6 Checks'!$BO$2,OR('6 Subcontractual'!G116&gt;0,'6 Subcontractual'!H116&gt;0)),"Row "&amp;'6 Subcontractual'!A116&amp;"; ","")</f>
        <v/>
      </c>
      <c r="BE124" s="151"/>
      <c r="BF124" s="150"/>
      <c r="BG124" s="179" t="str">
        <f>IF(AND($L$2=1,OR('6 Subcontractual'!B116=$BA$2,'6 Subcontractual'!B116=$BA$3,'6 Subcontractual'!B116=$BA$4),'6 Subcontractual'!J116=""),"Row "&amp;'6 Subcontractual'!A116&amp;"; ","")</f>
        <v/>
      </c>
      <c r="BH124" s="124"/>
      <c r="BI124" s="150"/>
      <c r="BJ124" s="179" t="str">
        <f>IF(AND($M$2=1,'6 Subcontractual'!B116&lt;&gt;"",'6 Subcontractual'!B116&lt;&gt;$BA$2,'6 Subcontractual'!B116&lt;&gt;$BA$3,'6 Subcontractual'!B116&lt;&gt;$BA$4,'6 Subcontractual'!J116&lt;&gt;""),"Row "&amp;'6 Subcontractual'!A116&amp;"; ","")</f>
        <v/>
      </c>
      <c r="BK124" s="151"/>
      <c r="BL124" s="124"/>
      <c r="BM124" s="179" t="str">
        <f>IF('6 Subcontractual'!B116&lt;&gt;"",IF(ISNA(VLOOKUP('6 Subcontractual'!B116,BQ:BR,2,FALSE))=FALSE,VLOOKUP('6 Subcontractual'!B116,BQ:BR,2,FALSE),"O"),"")</f>
        <v/>
      </c>
      <c r="BN124" s="124"/>
      <c r="BQ124" s="135">
        <v>10006022</v>
      </c>
      <c r="BR124" s="121" t="s">
        <v>181</v>
      </c>
      <c r="BS124" s="152"/>
      <c r="BT124" s="153"/>
    </row>
    <row r="125" spans="4:72" x14ac:dyDescent="0.2">
      <c r="D125" s="146"/>
      <c r="E125" s="179" t="str">
        <f>IF(AND($D$7=1,OR('6 Subcontractual'!B117=$BA$2,'6 Subcontractual'!B117=$BA$3,'6 Subcontractual'!B117=$BA$4),'6 Subcontractual'!J117&lt;&gt;""),"Row "&amp;'6 Subcontractual'!A117&amp;"; ","")</f>
        <v/>
      </c>
      <c r="F125" s="148"/>
      <c r="G125" s="157">
        <v>104</v>
      </c>
      <c r="I125" s="169" t="str">
        <f>IF(AND($B$2=1,'6 Subcontractual'!C117=$BD$9),"Row "&amp;'6 Subcontractual'!A117&amp;"; ","")</f>
        <v/>
      </c>
      <c r="J125" s="179" t="str">
        <f>IF(AND($B$2=1,'6 Subcontractual'!B117="",OR('6 Subcontractual'!D117&lt;&gt;"",'6 Subcontractual'!E117&lt;&gt;"",'6 Subcontractual'!F117&lt;&gt;"",'6 Subcontractual'!G117&lt;&gt;0,'6 Subcontractual'!H117&lt;&gt;0,'6 Subcontractual'!J117&lt;&gt;"")),"Row "&amp;'6 Subcontractual'!A117&amp;"; ","")</f>
        <v/>
      </c>
      <c r="K125" s="124"/>
      <c r="L125" s="150"/>
      <c r="M125" s="169" t="str">
        <f>IF(AND($C$2=1,'6 Subcontractual'!B117&lt;&gt;"",'6 Subcontractual'!D117&lt;&gt;$BD$2,'6 Subcontractual'!D117&lt;&gt;$BD$3), "Row "&amp;'6 Subcontractual'!A117&amp;", Mode; ","")</f>
        <v/>
      </c>
      <c r="N125" s="124" t="str">
        <f>IF(AND($C$2=1,'6 Subcontractual'!B117&lt;&gt;"",'6 Subcontractual'!E117&lt;&gt;$BE$2,'6 Subcontractual'!E117&lt;&gt;$BE$3,'6 Subcontractual'!E117&lt;&gt;$BE$4,'6 Subcontractual'!E117&lt;&gt;$BE$5,'6 Subcontractual'!E117&lt;&gt;$BE$6), "Row "&amp;'6 Subcontractual'!A117&amp;", Level; ","")</f>
        <v/>
      </c>
      <c r="O125" s="170" t="str">
        <f>IF(AND($C$2=1,'6 Subcontractual'!B117&lt;&gt;"",'6 Subcontractual'!F117&lt;&gt;$BO$2,'6 Subcontractual'!F117&lt;&gt;$BO$3,'6 Subcontractual'!F117&lt;&gt;$BO$4), "Row "&amp;'6 Subcontractual'!A117&amp;", Fundability status; ","")</f>
        <v/>
      </c>
      <c r="P125" s="151"/>
      <c r="Q125" s="150"/>
      <c r="R125" s="179" t="str">
        <f>IF(AND($D$2=1,'6 Subcontractual'!B117&lt;&gt;"",'6 Subcontractual'!G117=0), "Row "&amp;'6 Subcontractual'!A117&amp;"; ","")</f>
        <v/>
      </c>
      <c r="S125" s="151"/>
      <c r="T125" s="150"/>
      <c r="U125" s="169" t="str">
        <f>IF(AND($E$2=1,TRUNC('6 Subcontractual'!G117)&lt;&gt;'6 Subcontractual'!G117),"Row "&amp;'6 Subcontractual'!A117&amp;", "&amp;'6 Subcontractual'!$G$8&amp;"; ","")</f>
        <v/>
      </c>
      <c r="V125" s="170" t="str">
        <f>IF(AND($E$2=1,TRUNC('6 Subcontractual'!H117)&lt;&gt;'6 Subcontractual'!H117),"Row "&amp;'6 Subcontractual'!A117&amp;", "&amp;'6 Subcontractual'!$H$8&amp;"; ","")</f>
        <v/>
      </c>
      <c r="W125" s="151"/>
      <c r="X125" s="150"/>
      <c r="Y125" s="179" t="str">
        <f>IF(AND($F$2=1,'6 Subcontractual'!G117&lt;0),"Row "&amp;'6 Subcontractual'!A117&amp;", "&amp;'6 Subcontractual'!$G$8&amp;"; ","")</f>
        <v/>
      </c>
      <c r="Z125" s="170" t="str">
        <f>IF(AND($F$2=1,'6 Subcontractual'!H117&lt;0),"Row "&amp;'6 Subcontractual'!A117&amp;", "&amp;'6 Subcontractual'!$H$8&amp;"; ","")</f>
        <v/>
      </c>
      <c r="AA125" s="151"/>
      <c r="AB125" s="150"/>
      <c r="AC125" s="124"/>
      <c r="AD125" s="124"/>
      <c r="AE125" s="124"/>
      <c r="AF125" s="124"/>
      <c r="AG125" s="124"/>
      <c r="AH125" s="124"/>
      <c r="AI125" s="182" t="str">
        <f>'6 Subcontractual'!D117&amp;", "&amp;'6 Subcontractual'!E117&amp;", "&amp;'6 Subcontractual'!F117&amp;"; "</f>
        <v xml:space="preserve">, , ; </v>
      </c>
      <c r="AJ125" s="181" t="str">
        <f t="shared" si="6"/>
        <v/>
      </c>
      <c r="AK125" s="183" t="str">
        <f>IF(AJ125=1,"Row "&amp;'6 Subcontractual'!A117&amp;"; ","")</f>
        <v/>
      </c>
      <c r="AL125" s="176"/>
      <c r="AM125" s="178"/>
      <c r="AN125" s="124"/>
      <c r="AO125" s="124"/>
      <c r="AP125" s="124"/>
      <c r="AQ125" s="182" t="str">
        <f>'6 Subcontractual'!D117&amp;", "&amp;'6 Subcontractual'!E117&amp;", "&amp;'6 Subcontractual'!F117&amp;"; "</f>
        <v xml:space="preserve">, , ; </v>
      </c>
      <c r="AR125" s="181" t="str">
        <f t="shared" si="7"/>
        <v/>
      </c>
      <c r="AS125" s="183" t="str">
        <f>IF(AR125=1,"Row "&amp;'6 Subcontractual'!A117&amp;"; ","")</f>
        <v/>
      </c>
      <c r="AT125" s="176"/>
      <c r="AU125" s="150"/>
      <c r="AV125" s="179" t="str">
        <f>IF(AND($I$2=1,'6 Subcontractual'!H117&gt;'6 Subcontractual'!G117),"Row "&amp;'6 Subcontractual'!A117&amp;"; ","")</f>
        <v/>
      </c>
      <c r="AW125" s="151"/>
      <c r="AX125" s="150"/>
      <c r="AY125" s="169">
        <f>IF(AND($J$2=1,'6 Subcontractual'!B117="",'6 Subcontractual'!D117="",'6 Subcontractual'!E117="",'6 Subcontractual'!F117="",OR('6 Subcontractual'!G117="",'6 Subcontractual'!G117=0),OR('6 Subcontractual'!H117="",'6 Subcontractual'!H117=0)),0,1)</f>
        <v>0</v>
      </c>
      <c r="AZ125" s="124">
        <f>IF(AND(AY125=0,SUM(AY126:$AY$141)&gt;0),1,0)</f>
        <v>0</v>
      </c>
      <c r="BA125" s="170" t="str">
        <f>IF(AZ125=1,"Row "&amp;'6 Subcontractual'!A117&amp;"; ","")</f>
        <v/>
      </c>
      <c r="BB125" s="151"/>
      <c r="BC125" s="150"/>
      <c r="BD125" s="179" t="str">
        <f>IF(AND($K$2=1,'6 Subcontractual'!E117='6 Checks'!$BE$6,'6 Subcontractual'!F117='6 Checks'!$BO$2,OR('6 Subcontractual'!G117&gt;0,'6 Subcontractual'!H117&gt;0)),"Row "&amp;'6 Subcontractual'!A117&amp;"; ","")</f>
        <v/>
      </c>
      <c r="BE125" s="151"/>
      <c r="BF125" s="150"/>
      <c r="BG125" s="179" t="str">
        <f>IF(AND($L$2=1,OR('6 Subcontractual'!B117=$BA$2,'6 Subcontractual'!B117=$BA$3,'6 Subcontractual'!B117=$BA$4),'6 Subcontractual'!J117=""),"Row "&amp;'6 Subcontractual'!A117&amp;"; ","")</f>
        <v/>
      </c>
      <c r="BH125" s="124"/>
      <c r="BI125" s="150"/>
      <c r="BJ125" s="179" t="str">
        <f>IF(AND($M$2=1,'6 Subcontractual'!B117&lt;&gt;"",'6 Subcontractual'!B117&lt;&gt;$BA$2,'6 Subcontractual'!B117&lt;&gt;$BA$3,'6 Subcontractual'!B117&lt;&gt;$BA$4,'6 Subcontractual'!J117&lt;&gt;""),"Row "&amp;'6 Subcontractual'!A117&amp;"; ","")</f>
        <v/>
      </c>
      <c r="BK125" s="151"/>
      <c r="BL125" s="124"/>
      <c r="BM125" s="179" t="str">
        <f>IF('6 Subcontractual'!B117&lt;&gt;"",IF(ISNA(VLOOKUP('6 Subcontractual'!B117,BQ:BR,2,FALSE))=FALSE,VLOOKUP('6 Subcontractual'!B117,BQ:BR,2,FALSE),"O"),"")</f>
        <v/>
      </c>
      <c r="BN125" s="124"/>
      <c r="BQ125" s="135">
        <v>10037449</v>
      </c>
      <c r="BR125" s="121" t="s">
        <v>181</v>
      </c>
      <c r="BS125" s="152"/>
      <c r="BT125" s="153"/>
    </row>
    <row r="126" spans="4:72" x14ac:dyDescent="0.2">
      <c r="D126" s="146"/>
      <c r="E126" s="179" t="str">
        <f>IF(AND($D$7=1,OR('6 Subcontractual'!B118=$BA$2,'6 Subcontractual'!B118=$BA$3,'6 Subcontractual'!B118=$BA$4),'6 Subcontractual'!J118&lt;&gt;""),"Row "&amp;'6 Subcontractual'!A118&amp;"; ","")</f>
        <v/>
      </c>
      <c r="F126" s="148"/>
      <c r="G126" s="157">
        <v>105</v>
      </c>
      <c r="I126" s="169" t="str">
        <f>IF(AND($B$2=1,'6 Subcontractual'!C118=$BD$9),"Row "&amp;'6 Subcontractual'!A118&amp;"; ","")</f>
        <v/>
      </c>
      <c r="J126" s="179" t="str">
        <f>IF(AND($B$2=1,'6 Subcontractual'!B118="",OR('6 Subcontractual'!D118&lt;&gt;"",'6 Subcontractual'!E118&lt;&gt;"",'6 Subcontractual'!F118&lt;&gt;"",'6 Subcontractual'!G118&lt;&gt;0,'6 Subcontractual'!H118&lt;&gt;0,'6 Subcontractual'!J118&lt;&gt;"")),"Row "&amp;'6 Subcontractual'!A118&amp;"; ","")</f>
        <v/>
      </c>
      <c r="K126" s="124"/>
      <c r="L126" s="150"/>
      <c r="M126" s="169" t="str">
        <f>IF(AND($C$2=1,'6 Subcontractual'!B118&lt;&gt;"",'6 Subcontractual'!D118&lt;&gt;$BD$2,'6 Subcontractual'!D118&lt;&gt;$BD$3), "Row "&amp;'6 Subcontractual'!A118&amp;", Mode; ","")</f>
        <v/>
      </c>
      <c r="N126" s="124" t="str">
        <f>IF(AND($C$2=1,'6 Subcontractual'!B118&lt;&gt;"",'6 Subcontractual'!E118&lt;&gt;$BE$2,'6 Subcontractual'!E118&lt;&gt;$BE$3,'6 Subcontractual'!E118&lt;&gt;$BE$4,'6 Subcontractual'!E118&lt;&gt;$BE$5,'6 Subcontractual'!E118&lt;&gt;$BE$6), "Row "&amp;'6 Subcontractual'!A118&amp;", Level; ","")</f>
        <v/>
      </c>
      <c r="O126" s="170" t="str">
        <f>IF(AND($C$2=1,'6 Subcontractual'!B118&lt;&gt;"",'6 Subcontractual'!F118&lt;&gt;$BO$2,'6 Subcontractual'!F118&lt;&gt;$BO$3,'6 Subcontractual'!F118&lt;&gt;$BO$4), "Row "&amp;'6 Subcontractual'!A118&amp;", Fundability status; ","")</f>
        <v/>
      </c>
      <c r="P126" s="151"/>
      <c r="Q126" s="150"/>
      <c r="R126" s="179" t="str">
        <f>IF(AND($D$2=1,'6 Subcontractual'!B118&lt;&gt;"",'6 Subcontractual'!G118=0), "Row "&amp;'6 Subcontractual'!A118&amp;"; ","")</f>
        <v/>
      </c>
      <c r="S126" s="151"/>
      <c r="T126" s="150"/>
      <c r="U126" s="169" t="str">
        <f>IF(AND($E$2=1,TRUNC('6 Subcontractual'!G118)&lt;&gt;'6 Subcontractual'!G118),"Row "&amp;'6 Subcontractual'!A118&amp;", "&amp;'6 Subcontractual'!$G$8&amp;"; ","")</f>
        <v/>
      </c>
      <c r="V126" s="170" t="str">
        <f>IF(AND($E$2=1,TRUNC('6 Subcontractual'!H118)&lt;&gt;'6 Subcontractual'!H118),"Row "&amp;'6 Subcontractual'!A118&amp;", "&amp;'6 Subcontractual'!$H$8&amp;"; ","")</f>
        <v/>
      </c>
      <c r="W126" s="151"/>
      <c r="X126" s="150"/>
      <c r="Y126" s="179" t="str">
        <f>IF(AND($F$2=1,'6 Subcontractual'!G118&lt;0),"Row "&amp;'6 Subcontractual'!A118&amp;", "&amp;'6 Subcontractual'!$G$8&amp;"; ","")</f>
        <v/>
      </c>
      <c r="Z126" s="170" t="str">
        <f>IF(AND($F$2=1,'6 Subcontractual'!H118&lt;0),"Row "&amp;'6 Subcontractual'!A118&amp;", "&amp;'6 Subcontractual'!$H$8&amp;"; ","")</f>
        <v/>
      </c>
      <c r="AA126" s="151"/>
      <c r="AB126" s="150"/>
      <c r="AC126" s="124"/>
      <c r="AD126" s="124"/>
      <c r="AE126" s="124"/>
      <c r="AF126" s="124"/>
      <c r="AG126" s="124"/>
      <c r="AH126" s="124"/>
      <c r="AI126" s="182" t="str">
        <f>'6 Subcontractual'!D118&amp;", "&amp;'6 Subcontractual'!E118&amp;", "&amp;'6 Subcontractual'!F118&amp;"; "</f>
        <v xml:space="preserve">, , ; </v>
      </c>
      <c r="AJ126" s="181" t="str">
        <f t="shared" si="6"/>
        <v/>
      </c>
      <c r="AK126" s="183" t="str">
        <f>IF(AJ126=1,"Row "&amp;'6 Subcontractual'!A118&amp;"; ","")</f>
        <v/>
      </c>
      <c r="AL126" s="176"/>
      <c r="AM126" s="178"/>
      <c r="AN126" s="124"/>
      <c r="AO126" s="124"/>
      <c r="AP126" s="124"/>
      <c r="AQ126" s="182" t="str">
        <f>'6 Subcontractual'!D118&amp;", "&amp;'6 Subcontractual'!E118&amp;", "&amp;'6 Subcontractual'!F118&amp;"; "</f>
        <v xml:space="preserve">, , ; </v>
      </c>
      <c r="AR126" s="181" t="str">
        <f t="shared" si="7"/>
        <v/>
      </c>
      <c r="AS126" s="183" t="str">
        <f>IF(AR126=1,"Row "&amp;'6 Subcontractual'!A118&amp;"; ","")</f>
        <v/>
      </c>
      <c r="AT126" s="176"/>
      <c r="AU126" s="150"/>
      <c r="AV126" s="179" t="str">
        <f>IF(AND($I$2=1,'6 Subcontractual'!H118&gt;'6 Subcontractual'!G118),"Row "&amp;'6 Subcontractual'!A118&amp;"; ","")</f>
        <v/>
      </c>
      <c r="AW126" s="151"/>
      <c r="AX126" s="150"/>
      <c r="AY126" s="169">
        <f>IF(AND($J$2=1,'6 Subcontractual'!B118="",'6 Subcontractual'!D118="",'6 Subcontractual'!E118="",'6 Subcontractual'!F118="",OR('6 Subcontractual'!G118="",'6 Subcontractual'!G118=0),OR('6 Subcontractual'!H118="",'6 Subcontractual'!H118=0)),0,1)</f>
        <v>0</v>
      </c>
      <c r="AZ126" s="124">
        <f>IF(AND(AY126=0,SUM(AY127:$AY$141)&gt;0),1,0)</f>
        <v>0</v>
      </c>
      <c r="BA126" s="170" t="str">
        <f>IF(AZ126=1,"Row "&amp;'6 Subcontractual'!A118&amp;"; ","")</f>
        <v/>
      </c>
      <c r="BB126" s="151"/>
      <c r="BC126" s="150"/>
      <c r="BD126" s="179" t="str">
        <f>IF(AND($K$2=1,'6 Subcontractual'!E118='6 Checks'!$BE$6,'6 Subcontractual'!F118='6 Checks'!$BO$2,OR('6 Subcontractual'!G118&gt;0,'6 Subcontractual'!H118&gt;0)),"Row "&amp;'6 Subcontractual'!A118&amp;"; ","")</f>
        <v/>
      </c>
      <c r="BE126" s="151"/>
      <c r="BF126" s="150"/>
      <c r="BG126" s="179" t="str">
        <f>IF(AND($L$2=1,OR('6 Subcontractual'!B118=$BA$2,'6 Subcontractual'!B118=$BA$3,'6 Subcontractual'!B118=$BA$4),'6 Subcontractual'!J118=""),"Row "&amp;'6 Subcontractual'!A118&amp;"; ","")</f>
        <v/>
      </c>
      <c r="BH126" s="124"/>
      <c r="BI126" s="150"/>
      <c r="BJ126" s="179" t="str">
        <f>IF(AND($M$2=1,'6 Subcontractual'!B118&lt;&gt;"",'6 Subcontractual'!B118&lt;&gt;$BA$2,'6 Subcontractual'!B118&lt;&gt;$BA$3,'6 Subcontractual'!B118&lt;&gt;$BA$4,'6 Subcontractual'!J118&lt;&gt;""),"Row "&amp;'6 Subcontractual'!A118&amp;"; ","")</f>
        <v/>
      </c>
      <c r="BK126" s="151"/>
      <c r="BL126" s="124"/>
      <c r="BM126" s="179" t="str">
        <f>IF('6 Subcontractual'!B118&lt;&gt;"",IF(ISNA(VLOOKUP('6 Subcontractual'!B118,BQ:BR,2,FALSE))=FALSE,VLOOKUP('6 Subcontractual'!B118,BQ:BR,2,FALSE),"O"),"")</f>
        <v/>
      </c>
      <c r="BN126" s="124"/>
      <c r="BQ126" s="135">
        <v>10007843</v>
      </c>
      <c r="BR126" s="121" t="s">
        <v>181</v>
      </c>
      <c r="BS126" s="152"/>
      <c r="BT126" s="153"/>
    </row>
    <row r="127" spans="4:72" x14ac:dyDescent="0.2">
      <c r="D127" s="146"/>
      <c r="E127" s="179" t="str">
        <f>IF(AND($D$7=1,OR('6 Subcontractual'!B119=$BA$2,'6 Subcontractual'!B119=$BA$3,'6 Subcontractual'!B119=$BA$4),'6 Subcontractual'!J119&lt;&gt;""),"Row "&amp;'6 Subcontractual'!A119&amp;"; ","")</f>
        <v/>
      </c>
      <c r="F127" s="148"/>
      <c r="G127" s="157">
        <v>106</v>
      </c>
      <c r="I127" s="169" t="str">
        <f>IF(AND($B$2=1,'6 Subcontractual'!C119=$BD$9),"Row "&amp;'6 Subcontractual'!A119&amp;"; ","")</f>
        <v/>
      </c>
      <c r="J127" s="179" t="str">
        <f>IF(AND($B$2=1,'6 Subcontractual'!B119="",OR('6 Subcontractual'!D119&lt;&gt;"",'6 Subcontractual'!E119&lt;&gt;"",'6 Subcontractual'!F119&lt;&gt;"",'6 Subcontractual'!G119&lt;&gt;0,'6 Subcontractual'!H119&lt;&gt;0,'6 Subcontractual'!J119&lt;&gt;"")),"Row "&amp;'6 Subcontractual'!A119&amp;"; ","")</f>
        <v/>
      </c>
      <c r="K127" s="124"/>
      <c r="L127" s="150"/>
      <c r="M127" s="169" t="str">
        <f>IF(AND($C$2=1,'6 Subcontractual'!B119&lt;&gt;"",'6 Subcontractual'!D119&lt;&gt;$BD$2,'6 Subcontractual'!D119&lt;&gt;$BD$3), "Row "&amp;'6 Subcontractual'!A119&amp;", Mode; ","")</f>
        <v/>
      </c>
      <c r="N127" s="124" t="str">
        <f>IF(AND($C$2=1,'6 Subcontractual'!B119&lt;&gt;"",'6 Subcontractual'!E119&lt;&gt;$BE$2,'6 Subcontractual'!E119&lt;&gt;$BE$3,'6 Subcontractual'!E119&lt;&gt;$BE$4,'6 Subcontractual'!E119&lt;&gt;$BE$5,'6 Subcontractual'!E119&lt;&gt;$BE$6), "Row "&amp;'6 Subcontractual'!A119&amp;", Level; ","")</f>
        <v/>
      </c>
      <c r="O127" s="170" t="str">
        <f>IF(AND($C$2=1,'6 Subcontractual'!B119&lt;&gt;"",'6 Subcontractual'!F119&lt;&gt;$BO$2,'6 Subcontractual'!F119&lt;&gt;$BO$3,'6 Subcontractual'!F119&lt;&gt;$BO$4), "Row "&amp;'6 Subcontractual'!A119&amp;", Fundability status; ","")</f>
        <v/>
      </c>
      <c r="P127" s="151"/>
      <c r="Q127" s="150"/>
      <c r="R127" s="179" t="str">
        <f>IF(AND($D$2=1,'6 Subcontractual'!B119&lt;&gt;"",'6 Subcontractual'!G119=0), "Row "&amp;'6 Subcontractual'!A119&amp;"; ","")</f>
        <v/>
      </c>
      <c r="S127" s="151"/>
      <c r="T127" s="150"/>
      <c r="U127" s="169" t="str">
        <f>IF(AND($E$2=1,TRUNC('6 Subcontractual'!G119)&lt;&gt;'6 Subcontractual'!G119),"Row "&amp;'6 Subcontractual'!A119&amp;", "&amp;'6 Subcontractual'!$G$8&amp;"; ","")</f>
        <v/>
      </c>
      <c r="V127" s="170" t="str">
        <f>IF(AND($E$2=1,TRUNC('6 Subcontractual'!H119)&lt;&gt;'6 Subcontractual'!H119),"Row "&amp;'6 Subcontractual'!A119&amp;", "&amp;'6 Subcontractual'!$H$8&amp;"; ","")</f>
        <v/>
      </c>
      <c r="W127" s="151"/>
      <c r="X127" s="150"/>
      <c r="Y127" s="179" t="str">
        <f>IF(AND($F$2=1,'6 Subcontractual'!G119&lt;0),"Row "&amp;'6 Subcontractual'!A119&amp;", "&amp;'6 Subcontractual'!$G$8&amp;"; ","")</f>
        <v/>
      </c>
      <c r="Z127" s="170" t="str">
        <f>IF(AND($F$2=1,'6 Subcontractual'!H119&lt;0),"Row "&amp;'6 Subcontractual'!A119&amp;", "&amp;'6 Subcontractual'!$H$8&amp;"; ","")</f>
        <v/>
      </c>
      <c r="AA127" s="151"/>
      <c r="AB127" s="150"/>
      <c r="AC127" s="124"/>
      <c r="AD127" s="124"/>
      <c r="AE127" s="124"/>
      <c r="AF127" s="124"/>
      <c r="AG127" s="124"/>
      <c r="AH127" s="124"/>
      <c r="AI127" s="182" t="str">
        <f>'6 Subcontractual'!D119&amp;", "&amp;'6 Subcontractual'!E119&amp;", "&amp;'6 Subcontractual'!F119&amp;"; "</f>
        <v xml:space="preserve">, , ; </v>
      </c>
      <c r="AJ127" s="181" t="str">
        <f t="shared" si="6"/>
        <v/>
      </c>
      <c r="AK127" s="183" t="str">
        <f>IF(AJ127=1,"Row "&amp;'6 Subcontractual'!A119&amp;"; ","")</f>
        <v/>
      </c>
      <c r="AL127" s="176"/>
      <c r="AM127" s="178"/>
      <c r="AN127" s="124"/>
      <c r="AO127" s="124"/>
      <c r="AP127" s="124"/>
      <c r="AQ127" s="182" t="str">
        <f>'6 Subcontractual'!D119&amp;", "&amp;'6 Subcontractual'!E119&amp;", "&amp;'6 Subcontractual'!F119&amp;"; "</f>
        <v xml:space="preserve">, , ; </v>
      </c>
      <c r="AR127" s="181" t="str">
        <f t="shared" si="7"/>
        <v/>
      </c>
      <c r="AS127" s="183" t="str">
        <f>IF(AR127=1,"Row "&amp;'6 Subcontractual'!A119&amp;"; ","")</f>
        <v/>
      </c>
      <c r="AT127" s="176"/>
      <c r="AU127" s="150"/>
      <c r="AV127" s="179" t="str">
        <f>IF(AND($I$2=1,'6 Subcontractual'!H119&gt;'6 Subcontractual'!G119),"Row "&amp;'6 Subcontractual'!A119&amp;"; ","")</f>
        <v/>
      </c>
      <c r="AW127" s="151"/>
      <c r="AX127" s="150"/>
      <c r="AY127" s="169">
        <f>IF(AND($J$2=1,'6 Subcontractual'!B119="",'6 Subcontractual'!D119="",'6 Subcontractual'!E119="",'6 Subcontractual'!F119="",OR('6 Subcontractual'!G119="",'6 Subcontractual'!G119=0),OR('6 Subcontractual'!H119="",'6 Subcontractual'!H119=0)),0,1)</f>
        <v>0</v>
      </c>
      <c r="AZ127" s="124">
        <f>IF(AND(AY127=0,SUM(AY128:$AY$141)&gt;0),1,0)</f>
        <v>0</v>
      </c>
      <c r="BA127" s="170" t="str">
        <f>IF(AZ127=1,"Row "&amp;'6 Subcontractual'!A119&amp;"; ","")</f>
        <v/>
      </c>
      <c r="BB127" s="151"/>
      <c r="BC127" s="150"/>
      <c r="BD127" s="179" t="str">
        <f>IF(AND($K$2=1,'6 Subcontractual'!E119='6 Checks'!$BE$6,'6 Subcontractual'!F119='6 Checks'!$BO$2,OR('6 Subcontractual'!G119&gt;0,'6 Subcontractual'!H119&gt;0)),"Row "&amp;'6 Subcontractual'!A119&amp;"; ","")</f>
        <v/>
      </c>
      <c r="BE127" s="151"/>
      <c r="BF127" s="150"/>
      <c r="BG127" s="179" t="str">
        <f>IF(AND($L$2=1,OR('6 Subcontractual'!B119=$BA$2,'6 Subcontractual'!B119=$BA$3,'6 Subcontractual'!B119=$BA$4),'6 Subcontractual'!J119=""),"Row "&amp;'6 Subcontractual'!A119&amp;"; ","")</f>
        <v/>
      </c>
      <c r="BH127" s="124"/>
      <c r="BI127" s="150"/>
      <c r="BJ127" s="179" t="str">
        <f>IF(AND($M$2=1,'6 Subcontractual'!B119&lt;&gt;"",'6 Subcontractual'!B119&lt;&gt;$BA$2,'6 Subcontractual'!B119&lt;&gt;$BA$3,'6 Subcontractual'!B119&lt;&gt;$BA$4,'6 Subcontractual'!J119&lt;&gt;""),"Row "&amp;'6 Subcontractual'!A119&amp;"; ","")</f>
        <v/>
      </c>
      <c r="BK127" s="151"/>
      <c r="BL127" s="124"/>
      <c r="BM127" s="179" t="str">
        <f>IF('6 Subcontractual'!B119&lt;&gt;"",IF(ISNA(VLOOKUP('6 Subcontractual'!B119,BQ:BR,2,FALSE))=FALSE,VLOOKUP('6 Subcontractual'!B119,BQ:BR,2,FALSE),"O"),"")</f>
        <v/>
      </c>
      <c r="BN127" s="124"/>
      <c r="BQ127" s="135">
        <v>10007782</v>
      </c>
      <c r="BR127" s="121" t="s">
        <v>181</v>
      </c>
      <c r="BS127" s="152"/>
      <c r="BT127" s="153"/>
    </row>
    <row r="128" spans="4:72" x14ac:dyDescent="0.2">
      <c r="D128" s="146"/>
      <c r="E128" s="179" t="str">
        <f>IF(AND($D$7=1,OR('6 Subcontractual'!B120=$BA$2,'6 Subcontractual'!B120=$BA$3,'6 Subcontractual'!B120=$BA$4),'6 Subcontractual'!J120&lt;&gt;""),"Row "&amp;'6 Subcontractual'!A120&amp;"; ","")</f>
        <v/>
      </c>
      <c r="F128" s="148"/>
      <c r="G128" s="157">
        <v>107</v>
      </c>
      <c r="I128" s="169" t="str">
        <f>IF(AND($B$2=1,'6 Subcontractual'!C120=$BD$9),"Row "&amp;'6 Subcontractual'!A120&amp;"; ","")</f>
        <v/>
      </c>
      <c r="J128" s="179" t="str">
        <f>IF(AND($B$2=1,'6 Subcontractual'!B120="",OR('6 Subcontractual'!D120&lt;&gt;"",'6 Subcontractual'!E120&lt;&gt;"",'6 Subcontractual'!F120&lt;&gt;"",'6 Subcontractual'!G120&lt;&gt;0,'6 Subcontractual'!H120&lt;&gt;0,'6 Subcontractual'!J120&lt;&gt;"")),"Row "&amp;'6 Subcontractual'!A120&amp;"; ","")</f>
        <v/>
      </c>
      <c r="K128" s="124"/>
      <c r="L128" s="150"/>
      <c r="M128" s="169" t="str">
        <f>IF(AND($C$2=1,'6 Subcontractual'!B120&lt;&gt;"",'6 Subcontractual'!D120&lt;&gt;$BD$2,'6 Subcontractual'!D120&lt;&gt;$BD$3), "Row "&amp;'6 Subcontractual'!A120&amp;", Mode; ","")</f>
        <v/>
      </c>
      <c r="N128" s="124" t="str">
        <f>IF(AND($C$2=1,'6 Subcontractual'!B120&lt;&gt;"",'6 Subcontractual'!E120&lt;&gt;$BE$2,'6 Subcontractual'!E120&lt;&gt;$BE$3,'6 Subcontractual'!E120&lt;&gt;$BE$4,'6 Subcontractual'!E120&lt;&gt;$BE$5,'6 Subcontractual'!E120&lt;&gt;$BE$6), "Row "&amp;'6 Subcontractual'!A120&amp;", Level; ","")</f>
        <v/>
      </c>
      <c r="O128" s="170" t="str">
        <f>IF(AND($C$2=1,'6 Subcontractual'!B120&lt;&gt;"",'6 Subcontractual'!F120&lt;&gt;$BO$2,'6 Subcontractual'!F120&lt;&gt;$BO$3,'6 Subcontractual'!F120&lt;&gt;$BO$4), "Row "&amp;'6 Subcontractual'!A120&amp;", Fundability status; ","")</f>
        <v/>
      </c>
      <c r="P128" s="151"/>
      <c r="Q128" s="150"/>
      <c r="R128" s="179" t="str">
        <f>IF(AND($D$2=1,'6 Subcontractual'!B120&lt;&gt;"",'6 Subcontractual'!G120=0), "Row "&amp;'6 Subcontractual'!A120&amp;"; ","")</f>
        <v/>
      </c>
      <c r="S128" s="151"/>
      <c r="T128" s="150"/>
      <c r="U128" s="169" t="str">
        <f>IF(AND($E$2=1,TRUNC('6 Subcontractual'!G120)&lt;&gt;'6 Subcontractual'!G120),"Row "&amp;'6 Subcontractual'!A120&amp;", "&amp;'6 Subcontractual'!$G$8&amp;"; ","")</f>
        <v/>
      </c>
      <c r="V128" s="170" t="str">
        <f>IF(AND($E$2=1,TRUNC('6 Subcontractual'!H120)&lt;&gt;'6 Subcontractual'!H120),"Row "&amp;'6 Subcontractual'!A120&amp;", "&amp;'6 Subcontractual'!$H$8&amp;"; ","")</f>
        <v/>
      </c>
      <c r="W128" s="151"/>
      <c r="X128" s="150"/>
      <c r="Y128" s="179" t="str">
        <f>IF(AND($F$2=1,'6 Subcontractual'!G120&lt;0),"Row "&amp;'6 Subcontractual'!A120&amp;", "&amp;'6 Subcontractual'!$G$8&amp;"; ","")</f>
        <v/>
      </c>
      <c r="Z128" s="170" t="str">
        <f>IF(AND($F$2=1,'6 Subcontractual'!H120&lt;0),"Row "&amp;'6 Subcontractual'!A120&amp;", "&amp;'6 Subcontractual'!$H$8&amp;"; ","")</f>
        <v/>
      </c>
      <c r="AA128" s="151"/>
      <c r="AB128" s="150"/>
      <c r="AC128" s="124"/>
      <c r="AD128" s="124"/>
      <c r="AE128" s="124"/>
      <c r="AF128" s="124"/>
      <c r="AG128" s="124"/>
      <c r="AH128" s="124"/>
      <c r="AI128" s="182" t="str">
        <f>'6 Subcontractual'!D120&amp;", "&amp;'6 Subcontractual'!E120&amp;", "&amp;'6 Subcontractual'!F120&amp;"; "</f>
        <v xml:space="preserve">, , ; </v>
      </c>
      <c r="AJ128" s="181" t="str">
        <f t="shared" si="6"/>
        <v/>
      </c>
      <c r="AK128" s="183" t="str">
        <f>IF(AJ128=1,"Row "&amp;'6 Subcontractual'!A120&amp;"; ","")</f>
        <v/>
      </c>
      <c r="AL128" s="176"/>
      <c r="AM128" s="178"/>
      <c r="AN128" s="124"/>
      <c r="AO128" s="124"/>
      <c r="AP128" s="124"/>
      <c r="AQ128" s="182" t="str">
        <f>'6 Subcontractual'!D120&amp;", "&amp;'6 Subcontractual'!E120&amp;", "&amp;'6 Subcontractual'!F120&amp;"; "</f>
        <v xml:space="preserve">, , ; </v>
      </c>
      <c r="AR128" s="181" t="str">
        <f t="shared" si="7"/>
        <v/>
      </c>
      <c r="AS128" s="183" t="str">
        <f>IF(AR128=1,"Row "&amp;'6 Subcontractual'!A120&amp;"; ","")</f>
        <v/>
      </c>
      <c r="AT128" s="176"/>
      <c r="AU128" s="150"/>
      <c r="AV128" s="179" t="str">
        <f>IF(AND($I$2=1,'6 Subcontractual'!H120&gt;'6 Subcontractual'!G120),"Row "&amp;'6 Subcontractual'!A120&amp;"; ","")</f>
        <v/>
      </c>
      <c r="AW128" s="151"/>
      <c r="AX128" s="150"/>
      <c r="AY128" s="169">
        <f>IF(AND($J$2=1,'6 Subcontractual'!B120="",'6 Subcontractual'!D120="",'6 Subcontractual'!E120="",'6 Subcontractual'!F120="",OR('6 Subcontractual'!G120="",'6 Subcontractual'!G120=0),OR('6 Subcontractual'!H120="",'6 Subcontractual'!H120=0)),0,1)</f>
        <v>0</v>
      </c>
      <c r="AZ128" s="124">
        <f>IF(AND(AY128=0,SUM(AY129:$AY$141)&gt;0),1,0)</f>
        <v>0</v>
      </c>
      <c r="BA128" s="170" t="str">
        <f>IF(AZ128=1,"Row "&amp;'6 Subcontractual'!A120&amp;"; ","")</f>
        <v/>
      </c>
      <c r="BB128" s="151"/>
      <c r="BC128" s="150"/>
      <c r="BD128" s="179" t="str">
        <f>IF(AND($K$2=1,'6 Subcontractual'!E120='6 Checks'!$BE$6,'6 Subcontractual'!F120='6 Checks'!$BO$2,OR('6 Subcontractual'!G120&gt;0,'6 Subcontractual'!H120&gt;0)),"Row "&amp;'6 Subcontractual'!A120&amp;"; ","")</f>
        <v/>
      </c>
      <c r="BE128" s="151"/>
      <c r="BF128" s="150"/>
      <c r="BG128" s="179" t="str">
        <f>IF(AND($L$2=1,OR('6 Subcontractual'!B120=$BA$2,'6 Subcontractual'!B120=$BA$3,'6 Subcontractual'!B120=$BA$4),'6 Subcontractual'!J120=""),"Row "&amp;'6 Subcontractual'!A120&amp;"; ","")</f>
        <v/>
      </c>
      <c r="BH128" s="124"/>
      <c r="BI128" s="150"/>
      <c r="BJ128" s="179" t="str">
        <f>IF(AND($M$2=1,'6 Subcontractual'!B120&lt;&gt;"",'6 Subcontractual'!B120&lt;&gt;$BA$2,'6 Subcontractual'!B120&lt;&gt;$BA$3,'6 Subcontractual'!B120&lt;&gt;$BA$4,'6 Subcontractual'!J120&lt;&gt;""),"Row "&amp;'6 Subcontractual'!A120&amp;"; ","")</f>
        <v/>
      </c>
      <c r="BK128" s="151"/>
      <c r="BL128" s="124"/>
      <c r="BM128" s="179" t="str">
        <f>IF('6 Subcontractual'!B120&lt;&gt;"",IF(ISNA(VLOOKUP('6 Subcontractual'!B120,BQ:BR,2,FALSE))=FALSE,VLOOKUP('6 Subcontractual'!B120,BQ:BR,2,FALSE),"O"),"")</f>
        <v/>
      </c>
      <c r="BN128" s="124"/>
      <c r="BQ128" s="135">
        <v>10006299</v>
      </c>
      <c r="BR128" s="121" t="s">
        <v>181</v>
      </c>
      <c r="BS128" s="152"/>
      <c r="BT128" s="153"/>
    </row>
    <row r="129" spans="4:72" x14ac:dyDescent="0.2">
      <c r="D129" s="146"/>
      <c r="E129" s="179" t="str">
        <f>IF(AND($D$7=1,OR('6 Subcontractual'!B121=$BA$2,'6 Subcontractual'!B121=$BA$3,'6 Subcontractual'!B121=$BA$4),'6 Subcontractual'!J121&lt;&gt;""),"Row "&amp;'6 Subcontractual'!A121&amp;"; ","")</f>
        <v/>
      </c>
      <c r="F129" s="148"/>
      <c r="G129" s="157">
        <v>108</v>
      </c>
      <c r="I129" s="169" t="str">
        <f>IF(AND($B$2=1,'6 Subcontractual'!C121=$BD$9),"Row "&amp;'6 Subcontractual'!A121&amp;"; ","")</f>
        <v/>
      </c>
      <c r="J129" s="179" t="str">
        <f>IF(AND($B$2=1,'6 Subcontractual'!B121="",OR('6 Subcontractual'!D121&lt;&gt;"",'6 Subcontractual'!E121&lt;&gt;"",'6 Subcontractual'!F121&lt;&gt;"",'6 Subcontractual'!G121&lt;&gt;0,'6 Subcontractual'!H121&lt;&gt;0,'6 Subcontractual'!J121&lt;&gt;"")),"Row "&amp;'6 Subcontractual'!A121&amp;"; ","")</f>
        <v/>
      </c>
      <c r="K129" s="124"/>
      <c r="L129" s="150"/>
      <c r="M129" s="169" t="str">
        <f>IF(AND($C$2=1,'6 Subcontractual'!B121&lt;&gt;"",'6 Subcontractual'!D121&lt;&gt;$BD$2,'6 Subcontractual'!D121&lt;&gt;$BD$3), "Row "&amp;'6 Subcontractual'!A121&amp;", Mode; ","")</f>
        <v/>
      </c>
      <c r="N129" s="124" t="str">
        <f>IF(AND($C$2=1,'6 Subcontractual'!B121&lt;&gt;"",'6 Subcontractual'!E121&lt;&gt;$BE$2,'6 Subcontractual'!E121&lt;&gt;$BE$3,'6 Subcontractual'!E121&lt;&gt;$BE$4,'6 Subcontractual'!E121&lt;&gt;$BE$5,'6 Subcontractual'!E121&lt;&gt;$BE$6), "Row "&amp;'6 Subcontractual'!A121&amp;", Level; ","")</f>
        <v/>
      </c>
      <c r="O129" s="170" t="str">
        <f>IF(AND($C$2=1,'6 Subcontractual'!B121&lt;&gt;"",'6 Subcontractual'!F121&lt;&gt;$BO$2,'6 Subcontractual'!F121&lt;&gt;$BO$3,'6 Subcontractual'!F121&lt;&gt;$BO$4), "Row "&amp;'6 Subcontractual'!A121&amp;", Fundability status; ","")</f>
        <v/>
      </c>
      <c r="P129" s="151"/>
      <c r="Q129" s="150"/>
      <c r="R129" s="179" t="str">
        <f>IF(AND($D$2=1,'6 Subcontractual'!B121&lt;&gt;"",'6 Subcontractual'!G121=0), "Row "&amp;'6 Subcontractual'!A121&amp;"; ","")</f>
        <v/>
      </c>
      <c r="S129" s="151"/>
      <c r="T129" s="150"/>
      <c r="U129" s="169" t="str">
        <f>IF(AND($E$2=1,TRUNC('6 Subcontractual'!G121)&lt;&gt;'6 Subcontractual'!G121),"Row "&amp;'6 Subcontractual'!A121&amp;", "&amp;'6 Subcontractual'!$G$8&amp;"; ","")</f>
        <v/>
      </c>
      <c r="V129" s="170" t="str">
        <f>IF(AND($E$2=1,TRUNC('6 Subcontractual'!H121)&lt;&gt;'6 Subcontractual'!H121),"Row "&amp;'6 Subcontractual'!A121&amp;", "&amp;'6 Subcontractual'!$H$8&amp;"; ","")</f>
        <v/>
      </c>
      <c r="W129" s="151"/>
      <c r="X129" s="150"/>
      <c r="Y129" s="179" t="str">
        <f>IF(AND($F$2=1,'6 Subcontractual'!G121&lt;0),"Row "&amp;'6 Subcontractual'!A121&amp;", "&amp;'6 Subcontractual'!$G$8&amp;"; ","")</f>
        <v/>
      </c>
      <c r="Z129" s="170" t="str">
        <f>IF(AND($F$2=1,'6 Subcontractual'!H121&lt;0),"Row "&amp;'6 Subcontractual'!A121&amp;", "&amp;'6 Subcontractual'!$H$8&amp;"; ","")</f>
        <v/>
      </c>
      <c r="AA129" s="151"/>
      <c r="AB129" s="150"/>
      <c r="AC129" s="124"/>
      <c r="AD129" s="124"/>
      <c r="AE129" s="124"/>
      <c r="AF129" s="124"/>
      <c r="AG129" s="124"/>
      <c r="AH129" s="124"/>
      <c r="AI129" s="182" t="str">
        <f>'6 Subcontractual'!D121&amp;", "&amp;'6 Subcontractual'!E121&amp;", "&amp;'6 Subcontractual'!F121&amp;"; "</f>
        <v xml:space="preserve">, , ; </v>
      </c>
      <c r="AJ129" s="181" t="str">
        <f t="shared" si="6"/>
        <v/>
      </c>
      <c r="AK129" s="183" t="str">
        <f>IF(AJ129=1,"Row "&amp;'6 Subcontractual'!A121&amp;"; ","")</f>
        <v/>
      </c>
      <c r="AL129" s="176"/>
      <c r="AM129" s="178"/>
      <c r="AN129" s="124"/>
      <c r="AO129" s="124"/>
      <c r="AP129" s="124"/>
      <c r="AQ129" s="182" t="str">
        <f>'6 Subcontractual'!D121&amp;", "&amp;'6 Subcontractual'!E121&amp;", "&amp;'6 Subcontractual'!F121&amp;"; "</f>
        <v xml:space="preserve">, , ; </v>
      </c>
      <c r="AR129" s="181" t="str">
        <f t="shared" si="7"/>
        <v/>
      </c>
      <c r="AS129" s="183" t="str">
        <f>IF(AR129=1,"Row "&amp;'6 Subcontractual'!A121&amp;"; ","")</f>
        <v/>
      </c>
      <c r="AT129" s="176"/>
      <c r="AU129" s="150"/>
      <c r="AV129" s="179" t="str">
        <f>IF(AND($I$2=1,'6 Subcontractual'!H121&gt;'6 Subcontractual'!G121),"Row "&amp;'6 Subcontractual'!A121&amp;"; ","")</f>
        <v/>
      </c>
      <c r="AW129" s="151"/>
      <c r="AX129" s="150"/>
      <c r="AY129" s="169">
        <f>IF(AND($J$2=1,'6 Subcontractual'!B121="",'6 Subcontractual'!D121="",'6 Subcontractual'!E121="",'6 Subcontractual'!F121="",OR('6 Subcontractual'!G121="",'6 Subcontractual'!G121=0),OR('6 Subcontractual'!H121="",'6 Subcontractual'!H121=0)),0,1)</f>
        <v>0</v>
      </c>
      <c r="AZ129" s="124">
        <f>IF(AND(AY129=0,SUM(AY130:$AY$141)&gt;0),1,0)</f>
        <v>0</v>
      </c>
      <c r="BA129" s="170" t="str">
        <f>IF(AZ129=1,"Row "&amp;'6 Subcontractual'!A121&amp;"; ","")</f>
        <v/>
      </c>
      <c r="BB129" s="151"/>
      <c r="BC129" s="150"/>
      <c r="BD129" s="179" t="str">
        <f>IF(AND($K$2=1,'6 Subcontractual'!E121='6 Checks'!$BE$6,'6 Subcontractual'!F121='6 Checks'!$BO$2,OR('6 Subcontractual'!G121&gt;0,'6 Subcontractual'!H121&gt;0)),"Row "&amp;'6 Subcontractual'!A121&amp;"; ","")</f>
        <v/>
      </c>
      <c r="BE129" s="151"/>
      <c r="BF129" s="150"/>
      <c r="BG129" s="179" t="str">
        <f>IF(AND($L$2=1,OR('6 Subcontractual'!B121=$BA$2,'6 Subcontractual'!B121=$BA$3,'6 Subcontractual'!B121=$BA$4),'6 Subcontractual'!J121=""),"Row "&amp;'6 Subcontractual'!A121&amp;"; ","")</f>
        <v/>
      </c>
      <c r="BH129" s="124"/>
      <c r="BI129" s="150"/>
      <c r="BJ129" s="179" t="str">
        <f>IF(AND($M$2=1,'6 Subcontractual'!B121&lt;&gt;"",'6 Subcontractual'!B121&lt;&gt;$BA$2,'6 Subcontractual'!B121&lt;&gt;$BA$3,'6 Subcontractual'!B121&lt;&gt;$BA$4,'6 Subcontractual'!J121&lt;&gt;""),"Row "&amp;'6 Subcontractual'!A121&amp;"; ","")</f>
        <v/>
      </c>
      <c r="BK129" s="151"/>
      <c r="BL129" s="124"/>
      <c r="BM129" s="179" t="str">
        <f>IF('6 Subcontractual'!B121&lt;&gt;"",IF(ISNA(VLOOKUP('6 Subcontractual'!B121,BQ:BR,2,FALSE))=FALSE,VLOOKUP('6 Subcontractual'!B121,BQ:BR,2,FALSE),"O"),"")</f>
        <v/>
      </c>
      <c r="BN129" s="124"/>
      <c r="BQ129" s="135">
        <v>10014001</v>
      </c>
      <c r="BR129" s="121" t="s">
        <v>181</v>
      </c>
      <c r="BS129" s="152"/>
      <c r="BT129" s="153"/>
    </row>
    <row r="130" spans="4:72" x14ac:dyDescent="0.2">
      <c r="D130" s="146"/>
      <c r="E130" s="179" t="str">
        <f>IF(AND($D$7=1,OR('6 Subcontractual'!B122=$BA$2,'6 Subcontractual'!B122=$BA$3,'6 Subcontractual'!B122=$BA$4),'6 Subcontractual'!J122&lt;&gt;""),"Row "&amp;'6 Subcontractual'!A122&amp;"; ","")</f>
        <v/>
      </c>
      <c r="F130" s="148"/>
      <c r="G130" s="157">
        <v>109</v>
      </c>
      <c r="I130" s="169" t="str">
        <f>IF(AND($B$2=1,'6 Subcontractual'!C122=$BD$9),"Row "&amp;'6 Subcontractual'!A122&amp;"; ","")</f>
        <v/>
      </c>
      <c r="J130" s="179" t="str">
        <f>IF(AND($B$2=1,'6 Subcontractual'!B122="",OR('6 Subcontractual'!D122&lt;&gt;"",'6 Subcontractual'!E122&lt;&gt;"",'6 Subcontractual'!F122&lt;&gt;"",'6 Subcontractual'!G122&lt;&gt;0,'6 Subcontractual'!H122&lt;&gt;0,'6 Subcontractual'!J122&lt;&gt;"")),"Row "&amp;'6 Subcontractual'!A122&amp;"; ","")</f>
        <v/>
      </c>
      <c r="K130" s="124"/>
      <c r="L130" s="150"/>
      <c r="M130" s="169" t="str">
        <f>IF(AND($C$2=1,'6 Subcontractual'!B122&lt;&gt;"",'6 Subcontractual'!D122&lt;&gt;$BD$2,'6 Subcontractual'!D122&lt;&gt;$BD$3), "Row "&amp;'6 Subcontractual'!A122&amp;", Mode; ","")</f>
        <v/>
      </c>
      <c r="N130" s="124" t="str">
        <f>IF(AND($C$2=1,'6 Subcontractual'!B122&lt;&gt;"",'6 Subcontractual'!E122&lt;&gt;$BE$2,'6 Subcontractual'!E122&lt;&gt;$BE$3,'6 Subcontractual'!E122&lt;&gt;$BE$4,'6 Subcontractual'!E122&lt;&gt;$BE$5,'6 Subcontractual'!E122&lt;&gt;$BE$6), "Row "&amp;'6 Subcontractual'!A122&amp;", Level; ","")</f>
        <v/>
      </c>
      <c r="O130" s="170" t="str">
        <f>IF(AND($C$2=1,'6 Subcontractual'!B122&lt;&gt;"",'6 Subcontractual'!F122&lt;&gt;$BO$2,'6 Subcontractual'!F122&lt;&gt;$BO$3,'6 Subcontractual'!F122&lt;&gt;$BO$4), "Row "&amp;'6 Subcontractual'!A122&amp;", Fundability status; ","")</f>
        <v/>
      </c>
      <c r="P130" s="151"/>
      <c r="Q130" s="150"/>
      <c r="R130" s="179" t="str">
        <f>IF(AND($D$2=1,'6 Subcontractual'!B122&lt;&gt;"",'6 Subcontractual'!G122=0), "Row "&amp;'6 Subcontractual'!A122&amp;"; ","")</f>
        <v/>
      </c>
      <c r="S130" s="151"/>
      <c r="T130" s="150"/>
      <c r="U130" s="169" t="str">
        <f>IF(AND($E$2=1,TRUNC('6 Subcontractual'!G122)&lt;&gt;'6 Subcontractual'!G122),"Row "&amp;'6 Subcontractual'!A122&amp;", "&amp;'6 Subcontractual'!$G$8&amp;"; ","")</f>
        <v/>
      </c>
      <c r="V130" s="170" t="str">
        <f>IF(AND($E$2=1,TRUNC('6 Subcontractual'!H122)&lt;&gt;'6 Subcontractual'!H122),"Row "&amp;'6 Subcontractual'!A122&amp;", "&amp;'6 Subcontractual'!$H$8&amp;"; ","")</f>
        <v/>
      </c>
      <c r="W130" s="151"/>
      <c r="X130" s="150"/>
      <c r="Y130" s="179" t="str">
        <f>IF(AND($F$2=1,'6 Subcontractual'!G122&lt;0),"Row "&amp;'6 Subcontractual'!A122&amp;", "&amp;'6 Subcontractual'!$G$8&amp;"; ","")</f>
        <v/>
      </c>
      <c r="Z130" s="170" t="str">
        <f>IF(AND($F$2=1,'6 Subcontractual'!H122&lt;0),"Row "&amp;'6 Subcontractual'!A122&amp;", "&amp;'6 Subcontractual'!$H$8&amp;"; ","")</f>
        <v/>
      </c>
      <c r="AA130" s="151"/>
      <c r="AB130" s="150"/>
      <c r="AC130" s="124"/>
      <c r="AD130" s="124"/>
      <c r="AE130" s="124"/>
      <c r="AF130" s="124"/>
      <c r="AG130" s="124"/>
      <c r="AH130" s="124"/>
      <c r="AI130" s="182" t="str">
        <f>'6 Subcontractual'!D122&amp;", "&amp;'6 Subcontractual'!E122&amp;", "&amp;'6 Subcontractual'!F122&amp;"; "</f>
        <v xml:space="preserve">, , ; </v>
      </c>
      <c r="AJ130" s="181" t="str">
        <f t="shared" si="6"/>
        <v/>
      </c>
      <c r="AK130" s="183" t="str">
        <f>IF(AJ130=1,"Row "&amp;'6 Subcontractual'!A122&amp;"; ","")</f>
        <v/>
      </c>
      <c r="AL130" s="176"/>
      <c r="AM130" s="178"/>
      <c r="AN130" s="124"/>
      <c r="AO130" s="124"/>
      <c r="AP130" s="124"/>
      <c r="AQ130" s="182" t="str">
        <f>'6 Subcontractual'!D122&amp;", "&amp;'6 Subcontractual'!E122&amp;", "&amp;'6 Subcontractual'!F122&amp;"; "</f>
        <v xml:space="preserve">, , ; </v>
      </c>
      <c r="AR130" s="181" t="str">
        <f t="shared" si="7"/>
        <v/>
      </c>
      <c r="AS130" s="183" t="str">
        <f>IF(AR130=1,"Row "&amp;'6 Subcontractual'!A122&amp;"; ","")</f>
        <v/>
      </c>
      <c r="AT130" s="176"/>
      <c r="AU130" s="150"/>
      <c r="AV130" s="179" t="str">
        <f>IF(AND($I$2=1,'6 Subcontractual'!H122&gt;'6 Subcontractual'!G122),"Row "&amp;'6 Subcontractual'!A122&amp;"; ","")</f>
        <v/>
      </c>
      <c r="AW130" s="151"/>
      <c r="AX130" s="150"/>
      <c r="AY130" s="169">
        <f>IF(AND($J$2=1,'6 Subcontractual'!B122="",'6 Subcontractual'!D122="",'6 Subcontractual'!E122="",'6 Subcontractual'!F122="",OR('6 Subcontractual'!G122="",'6 Subcontractual'!G122=0),OR('6 Subcontractual'!H122="",'6 Subcontractual'!H122=0)),0,1)</f>
        <v>0</v>
      </c>
      <c r="AZ130" s="124">
        <f>IF(AND(AY130=0,SUM(AY131:$AY$141)&gt;0),1,0)</f>
        <v>0</v>
      </c>
      <c r="BA130" s="170" t="str">
        <f>IF(AZ130=1,"Row "&amp;'6 Subcontractual'!A122&amp;"; ","")</f>
        <v/>
      </c>
      <c r="BB130" s="151"/>
      <c r="BC130" s="150"/>
      <c r="BD130" s="179" t="str">
        <f>IF(AND($K$2=1,'6 Subcontractual'!E122='6 Checks'!$BE$6,'6 Subcontractual'!F122='6 Checks'!$BO$2,OR('6 Subcontractual'!G122&gt;0,'6 Subcontractual'!H122&gt;0)),"Row "&amp;'6 Subcontractual'!A122&amp;"; ","")</f>
        <v/>
      </c>
      <c r="BE130" s="151"/>
      <c r="BF130" s="150"/>
      <c r="BG130" s="179" t="str">
        <f>IF(AND($L$2=1,OR('6 Subcontractual'!B122=$BA$2,'6 Subcontractual'!B122=$BA$3,'6 Subcontractual'!B122=$BA$4),'6 Subcontractual'!J122=""),"Row "&amp;'6 Subcontractual'!A122&amp;"; ","")</f>
        <v/>
      </c>
      <c r="BH130" s="124"/>
      <c r="BI130" s="150"/>
      <c r="BJ130" s="179" t="str">
        <f>IF(AND($M$2=1,'6 Subcontractual'!B122&lt;&gt;"",'6 Subcontractual'!B122&lt;&gt;$BA$2,'6 Subcontractual'!B122&lt;&gt;$BA$3,'6 Subcontractual'!B122&lt;&gt;$BA$4,'6 Subcontractual'!J122&lt;&gt;""),"Row "&amp;'6 Subcontractual'!A122&amp;"; ","")</f>
        <v/>
      </c>
      <c r="BK130" s="151"/>
      <c r="BL130" s="124"/>
      <c r="BM130" s="179" t="str">
        <f>IF('6 Subcontractual'!B122&lt;&gt;"",IF(ISNA(VLOOKUP('6 Subcontractual'!B122,BQ:BR,2,FALSE))=FALSE,VLOOKUP('6 Subcontractual'!B122,BQ:BR,2,FALSE),"O"),"")</f>
        <v/>
      </c>
      <c r="BN130" s="124"/>
      <c r="BQ130" s="135">
        <v>10007159</v>
      </c>
      <c r="BR130" s="121" t="s">
        <v>181</v>
      </c>
      <c r="BS130" s="152"/>
      <c r="BT130" s="153"/>
    </row>
    <row r="131" spans="4:72" x14ac:dyDescent="0.2">
      <c r="D131" s="146"/>
      <c r="E131" s="179" t="str">
        <f>IF(AND($D$7=1,OR('6 Subcontractual'!B123=$BA$2,'6 Subcontractual'!B123=$BA$3,'6 Subcontractual'!B123=$BA$4),'6 Subcontractual'!J123&lt;&gt;""),"Row "&amp;'6 Subcontractual'!A123&amp;"; ","")</f>
        <v/>
      </c>
      <c r="F131" s="148"/>
      <c r="G131" s="157">
        <v>110</v>
      </c>
      <c r="I131" s="169" t="str">
        <f>IF(AND($B$2=1,'6 Subcontractual'!C123=$BD$9),"Row "&amp;'6 Subcontractual'!A123&amp;"; ","")</f>
        <v/>
      </c>
      <c r="J131" s="179" t="str">
        <f>IF(AND($B$2=1,'6 Subcontractual'!B123="",OR('6 Subcontractual'!D123&lt;&gt;"",'6 Subcontractual'!E123&lt;&gt;"",'6 Subcontractual'!F123&lt;&gt;"",'6 Subcontractual'!G123&lt;&gt;0,'6 Subcontractual'!H123&lt;&gt;0,'6 Subcontractual'!J123&lt;&gt;"")),"Row "&amp;'6 Subcontractual'!A123&amp;"; ","")</f>
        <v/>
      </c>
      <c r="K131" s="124"/>
      <c r="L131" s="150"/>
      <c r="M131" s="169" t="str">
        <f>IF(AND($C$2=1,'6 Subcontractual'!B123&lt;&gt;"",'6 Subcontractual'!D123&lt;&gt;$BD$2,'6 Subcontractual'!D123&lt;&gt;$BD$3), "Row "&amp;'6 Subcontractual'!A123&amp;", Mode; ","")</f>
        <v/>
      </c>
      <c r="N131" s="124" t="str">
        <f>IF(AND($C$2=1,'6 Subcontractual'!B123&lt;&gt;"",'6 Subcontractual'!E123&lt;&gt;$BE$2,'6 Subcontractual'!E123&lt;&gt;$BE$3,'6 Subcontractual'!E123&lt;&gt;$BE$4,'6 Subcontractual'!E123&lt;&gt;$BE$5,'6 Subcontractual'!E123&lt;&gt;$BE$6), "Row "&amp;'6 Subcontractual'!A123&amp;", Level; ","")</f>
        <v/>
      </c>
      <c r="O131" s="170" t="str">
        <f>IF(AND($C$2=1,'6 Subcontractual'!B123&lt;&gt;"",'6 Subcontractual'!F123&lt;&gt;$BO$2,'6 Subcontractual'!F123&lt;&gt;$BO$3,'6 Subcontractual'!F123&lt;&gt;$BO$4), "Row "&amp;'6 Subcontractual'!A123&amp;", Fundability status; ","")</f>
        <v/>
      </c>
      <c r="P131" s="151"/>
      <c r="Q131" s="150"/>
      <c r="R131" s="179" t="str">
        <f>IF(AND($D$2=1,'6 Subcontractual'!B123&lt;&gt;"",'6 Subcontractual'!G123=0), "Row "&amp;'6 Subcontractual'!A123&amp;"; ","")</f>
        <v/>
      </c>
      <c r="S131" s="151"/>
      <c r="T131" s="150"/>
      <c r="U131" s="169" t="str">
        <f>IF(AND($E$2=1,TRUNC('6 Subcontractual'!G123)&lt;&gt;'6 Subcontractual'!G123),"Row "&amp;'6 Subcontractual'!A123&amp;", "&amp;'6 Subcontractual'!$G$8&amp;"; ","")</f>
        <v/>
      </c>
      <c r="V131" s="170" t="str">
        <f>IF(AND($E$2=1,TRUNC('6 Subcontractual'!H123)&lt;&gt;'6 Subcontractual'!H123),"Row "&amp;'6 Subcontractual'!A123&amp;", "&amp;'6 Subcontractual'!$H$8&amp;"; ","")</f>
        <v/>
      </c>
      <c r="W131" s="151"/>
      <c r="X131" s="150"/>
      <c r="Y131" s="179" t="str">
        <f>IF(AND($F$2=1,'6 Subcontractual'!G123&lt;0),"Row "&amp;'6 Subcontractual'!A123&amp;", "&amp;'6 Subcontractual'!$G$8&amp;"; ","")</f>
        <v/>
      </c>
      <c r="Z131" s="170" t="str">
        <f>IF(AND($F$2=1,'6 Subcontractual'!H123&lt;0),"Row "&amp;'6 Subcontractual'!A123&amp;", "&amp;'6 Subcontractual'!$H$8&amp;"; ","")</f>
        <v/>
      </c>
      <c r="AA131" s="151"/>
      <c r="AB131" s="150"/>
      <c r="AC131" s="124"/>
      <c r="AD131" s="124"/>
      <c r="AE131" s="124"/>
      <c r="AF131" s="124"/>
      <c r="AG131" s="124"/>
      <c r="AH131" s="124"/>
      <c r="AI131" s="182" t="str">
        <f>'6 Subcontractual'!D123&amp;", "&amp;'6 Subcontractual'!E123&amp;", "&amp;'6 Subcontractual'!F123&amp;"; "</f>
        <v xml:space="preserve">, , ; </v>
      </c>
      <c r="AJ131" s="181" t="str">
        <f t="shared" si="6"/>
        <v/>
      </c>
      <c r="AK131" s="183" t="str">
        <f>IF(AJ131=1,"Row "&amp;'6 Subcontractual'!A123&amp;"; ","")</f>
        <v/>
      </c>
      <c r="AL131" s="176"/>
      <c r="AM131" s="178"/>
      <c r="AN131" s="124"/>
      <c r="AO131" s="124"/>
      <c r="AP131" s="124"/>
      <c r="AQ131" s="182" t="str">
        <f>'6 Subcontractual'!D123&amp;", "&amp;'6 Subcontractual'!E123&amp;", "&amp;'6 Subcontractual'!F123&amp;"; "</f>
        <v xml:space="preserve">, , ; </v>
      </c>
      <c r="AR131" s="181" t="str">
        <f t="shared" si="7"/>
        <v/>
      </c>
      <c r="AS131" s="183" t="str">
        <f>IF(AR131=1,"Row "&amp;'6 Subcontractual'!A123&amp;"; ","")</f>
        <v/>
      </c>
      <c r="AT131" s="176"/>
      <c r="AU131" s="150"/>
      <c r="AV131" s="179" t="str">
        <f>IF(AND($I$2=1,'6 Subcontractual'!H123&gt;'6 Subcontractual'!G123),"Row "&amp;'6 Subcontractual'!A123&amp;"; ","")</f>
        <v/>
      </c>
      <c r="AW131" s="151"/>
      <c r="AX131" s="150"/>
      <c r="AY131" s="169">
        <f>IF(AND($J$2=1,'6 Subcontractual'!B123="",'6 Subcontractual'!D123="",'6 Subcontractual'!E123="",'6 Subcontractual'!F123="",OR('6 Subcontractual'!G123="",'6 Subcontractual'!G123=0),OR('6 Subcontractual'!H123="",'6 Subcontractual'!H123=0)),0,1)</f>
        <v>0</v>
      </c>
      <c r="AZ131" s="124">
        <f>IF(AND(AY131=0,SUM(AY132:$AY$141)&gt;0),1,0)</f>
        <v>0</v>
      </c>
      <c r="BA131" s="170" t="str">
        <f>IF(AZ131=1,"Row "&amp;'6 Subcontractual'!A123&amp;"; ","")</f>
        <v/>
      </c>
      <c r="BB131" s="151"/>
      <c r="BC131" s="150"/>
      <c r="BD131" s="179" t="str">
        <f>IF(AND($K$2=1,'6 Subcontractual'!E123='6 Checks'!$BE$6,'6 Subcontractual'!F123='6 Checks'!$BO$2,OR('6 Subcontractual'!G123&gt;0,'6 Subcontractual'!H123&gt;0)),"Row "&amp;'6 Subcontractual'!A123&amp;"; ","")</f>
        <v/>
      </c>
      <c r="BE131" s="151"/>
      <c r="BF131" s="150"/>
      <c r="BG131" s="179" t="str">
        <f>IF(AND($L$2=1,OR('6 Subcontractual'!B123=$BA$2,'6 Subcontractual'!B123=$BA$3,'6 Subcontractual'!B123=$BA$4),'6 Subcontractual'!J123=""),"Row "&amp;'6 Subcontractual'!A123&amp;"; ","")</f>
        <v/>
      </c>
      <c r="BH131" s="124"/>
      <c r="BI131" s="150"/>
      <c r="BJ131" s="179" t="str">
        <f>IF(AND($M$2=1,'6 Subcontractual'!B123&lt;&gt;"",'6 Subcontractual'!B123&lt;&gt;$BA$2,'6 Subcontractual'!B123&lt;&gt;$BA$3,'6 Subcontractual'!B123&lt;&gt;$BA$4,'6 Subcontractual'!J123&lt;&gt;""),"Row "&amp;'6 Subcontractual'!A123&amp;"; ","")</f>
        <v/>
      </c>
      <c r="BK131" s="151"/>
      <c r="BL131" s="124"/>
      <c r="BM131" s="179" t="str">
        <f>IF('6 Subcontractual'!B123&lt;&gt;"",IF(ISNA(VLOOKUP('6 Subcontractual'!B123,BQ:BR,2,FALSE))=FALSE,VLOOKUP('6 Subcontractual'!B123,BQ:BR,2,FALSE),"O"),"")</f>
        <v/>
      </c>
      <c r="BN131" s="124"/>
      <c r="BQ131" s="135">
        <v>10007160</v>
      </c>
      <c r="BR131" s="121" t="s">
        <v>181</v>
      </c>
      <c r="BS131" s="152"/>
      <c r="BT131" s="153"/>
    </row>
    <row r="132" spans="4:72" x14ac:dyDescent="0.2">
      <c r="D132" s="146"/>
      <c r="E132" s="179" t="str">
        <f>IF(AND($D$7=1,OR('6 Subcontractual'!B124=$BA$2,'6 Subcontractual'!B124=$BA$3,'6 Subcontractual'!B124=$BA$4),'6 Subcontractual'!J124&lt;&gt;""),"Row "&amp;'6 Subcontractual'!A124&amp;"; ","")</f>
        <v/>
      </c>
      <c r="F132" s="148"/>
      <c r="G132" s="157">
        <v>111</v>
      </c>
      <c r="I132" s="169" t="str">
        <f>IF(AND($B$2=1,'6 Subcontractual'!C124=$BD$9),"Row "&amp;'6 Subcontractual'!A124&amp;"; ","")</f>
        <v/>
      </c>
      <c r="J132" s="179" t="str">
        <f>IF(AND($B$2=1,'6 Subcontractual'!B124="",OR('6 Subcontractual'!D124&lt;&gt;"",'6 Subcontractual'!E124&lt;&gt;"",'6 Subcontractual'!F124&lt;&gt;"",'6 Subcontractual'!G124&lt;&gt;0,'6 Subcontractual'!H124&lt;&gt;0,'6 Subcontractual'!J124&lt;&gt;"")),"Row "&amp;'6 Subcontractual'!A124&amp;"; ","")</f>
        <v/>
      </c>
      <c r="K132" s="124"/>
      <c r="L132" s="150"/>
      <c r="M132" s="169" t="str">
        <f>IF(AND($C$2=1,'6 Subcontractual'!B124&lt;&gt;"",'6 Subcontractual'!D124&lt;&gt;$BD$2,'6 Subcontractual'!D124&lt;&gt;$BD$3), "Row "&amp;'6 Subcontractual'!A124&amp;", Mode; ","")</f>
        <v/>
      </c>
      <c r="N132" s="124" t="str">
        <f>IF(AND($C$2=1,'6 Subcontractual'!B124&lt;&gt;"",'6 Subcontractual'!E124&lt;&gt;$BE$2,'6 Subcontractual'!E124&lt;&gt;$BE$3,'6 Subcontractual'!E124&lt;&gt;$BE$4,'6 Subcontractual'!E124&lt;&gt;$BE$5,'6 Subcontractual'!E124&lt;&gt;$BE$6), "Row "&amp;'6 Subcontractual'!A124&amp;", Level; ","")</f>
        <v/>
      </c>
      <c r="O132" s="170" t="str">
        <f>IF(AND($C$2=1,'6 Subcontractual'!B124&lt;&gt;"",'6 Subcontractual'!F124&lt;&gt;$BO$2,'6 Subcontractual'!F124&lt;&gt;$BO$3,'6 Subcontractual'!F124&lt;&gt;$BO$4), "Row "&amp;'6 Subcontractual'!A124&amp;", Fundability status; ","")</f>
        <v/>
      </c>
      <c r="P132" s="151"/>
      <c r="Q132" s="150"/>
      <c r="R132" s="179" t="str">
        <f>IF(AND($D$2=1,'6 Subcontractual'!B124&lt;&gt;"",'6 Subcontractual'!G124=0), "Row "&amp;'6 Subcontractual'!A124&amp;"; ","")</f>
        <v/>
      </c>
      <c r="S132" s="151"/>
      <c r="T132" s="150"/>
      <c r="U132" s="169" t="str">
        <f>IF(AND($E$2=1,TRUNC('6 Subcontractual'!G124)&lt;&gt;'6 Subcontractual'!G124),"Row "&amp;'6 Subcontractual'!A124&amp;", "&amp;'6 Subcontractual'!$G$8&amp;"; ","")</f>
        <v/>
      </c>
      <c r="V132" s="170" t="str">
        <f>IF(AND($E$2=1,TRUNC('6 Subcontractual'!H124)&lt;&gt;'6 Subcontractual'!H124),"Row "&amp;'6 Subcontractual'!A124&amp;", "&amp;'6 Subcontractual'!$H$8&amp;"; ","")</f>
        <v/>
      </c>
      <c r="W132" s="151"/>
      <c r="X132" s="150"/>
      <c r="Y132" s="179" t="str">
        <f>IF(AND($F$2=1,'6 Subcontractual'!G124&lt;0),"Row "&amp;'6 Subcontractual'!A124&amp;", "&amp;'6 Subcontractual'!$G$8&amp;"; ","")</f>
        <v/>
      </c>
      <c r="Z132" s="170" t="str">
        <f>IF(AND($F$2=1,'6 Subcontractual'!H124&lt;0),"Row "&amp;'6 Subcontractual'!A124&amp;", "&amp;'6 Subcontractual'!$H$8&amp;"; ","")</f>
        <v/>
      </c>
      <c r="AA132" s="151"/>
      <c r="AB132" s="150"/>
      <c r="AC132" s="124"/>
      <c r="AD132" s="124"/>
      <c r="AE132" s="124"/>
      <c r="AF132" s="124"/>
      <c r="AG132" s="124"/>
      <c r="AH132" s="124"/>
      <c r="AI132" s="182" t="str">
        <f>'6 Subcontractual'!D124&amp;", "&amp;'6 Subcontractual'!E124&amp;", "&amp;'6 Subcontractual'!F124&amp;"; "</f>
        <v xml:space="preserve">, , ; </v>
      </c>
      <c r="AJ132" s="181" t="str">
        <f t="shared" si="6"/>
        <v/>
      </c>
      <c r="AK132" s="183" t="str">
        <f>IF(AJ132=1,"Row "&amp;'6 Subcontractual'!A124&amp;"; ","")</f>
        <v/>
      </c>
      <c r="AL132" s="176"/>
      <c r="AM132" s="178"/>
      <c r="AN132" s="124"/>
      <c r="AO132" s="124"/>
      <c r="AP132" s="124"/>
      <c r="AQ132" s="182" t="str">
        <f>'6 Subcontractual'!D124&amp;", "&amp;'6 Subcontractual'!E124&amp;", "&amp;'6 Subcontractual'!F124&amp;"; "</f>
        <v xml:space="preserve">, , ; </v>
      </c>
      <c r="AR132" s="181" t="str">
        <f t="shared" si="7"/>
        <v/>
      </c>
      <c r="AS132" s="183" t="str">
        <f>IF(AR132=1,"Row "&amp;'6 Subcontractual'!A124&amp;"; ","")</f>
        <v/>
      </c>
      <c r="AT132" s="176"/>
      <c r="AU132" s="150"/>
      <c r="AV132" s="179" t="str">
        <f>IF(AND($I$2=1,'6 Subcontractual'!H124&gt;'6 Subcontractual'!G124),"Row "&amp;'6 Subcontractual'!A124&amp;"; ","")</f>
        <v/>
      </c>
      <c r="AW132" s="151"/>
      <c r="AX132" s="150"/>
      <c r="AY132" s="169">
        <f>IF(AND($J$2=1,'6 Subcontractual'!B124="",'6 Subcontractual'!D124="",'6 Subcontractual'!E124="",'6 Subcontractual'!F124="",OR('6 Subcontractual'!G124="",'6 Subcontractual'!G124=0),OR('6 Subcontractual'!H124="",'6 Subcontractual'!H124=0)),0,1)</f>
        <v>0</v>
      </c>
      <c r="AZ132" s="124">
        <f>IF(AND(AY132=0,SUM(AY133:$AY$141)&gt;0),1,0)</f>
        <v>0</v>
      </c>
      <c r="BA132" s="170" t="str">
        <f>IF(AZ132=1,"Row "&amp;'6 Subcontractual'!A124&amp;"; ","")</f>
        <v/>
      </c>
      <c r="BB132" s="151"/>
      <c r="BC132" s="150"/>
      <c r="BD132" s="179" t="str">
        <f>IF(AND($K$2=1,'6 Subcontractual'!E124='6 Checks'!$BE$6,'6 Subcontractual'!F124='6 Checks'!$BO$2,OR('6 Subcontractual'!G124&gt;0,'6 Subcontractual'!H124&gt;0)),"Row "&amp;'6 Subcontractual'!A124&amp;"; ","")</f>
        <v/>
      </c>
      <c r="BE132" s="151"/>
      <c r="BF132" s="150"/>
      <c r="BG132" s="179" t="str">
        <f>IF(AND($L$2=1,OR('6 Subcontractual'!B124=$BA$2,'6 Subcontractual'!B124=$BA$3,'6 Subcontractual'!B124=$BA$4),'6 Subcontractual'!J124=""),"Row "&amp;'6 Subcontractual'!A124&amp;"; ","")</f>
        <v/>
      </c>
      <c r="BH132" s="124"/>
      <c r="BI132" s="150"/>
      <c r="BJ132" s="179" t="str">
        <f>IF(AND($M$2=1,'6 Subcontractual'!B124&lt;&gt;"",'6 Subcontractual'!B124&lt;&gt;$BA$2,'6 Subcontractual'!B124&lt;&gt;$BA$3,'6 Subcontractual'!B124&lt;&gt;$BA$4,'6 Subcontractual'!J124&lt;&gt;""),"Row "&amp;'6 Subcontractual'!A124&amp;"; ","")</f>
        <v/>
      </c>
      <c r="BK132" s="151"/>
      <c r="BL132" s="124"/>
      <c r="BM132" s="179" t="str">
        <f>IF('6 Subcontractual'!B124&lt;&gt;"",IF(ISNA(VLOOKUP('6 Subcontractual'!B124,BQ:BR,2,FALSE))=FALSE,VLOOKUP('6 Subcontractual'!B124,BQ:BR,2,FALSE),"O"),"")</f>
        <v/>
      </c>
      <c r="BN132" s="124"/>
      <c r="BQ132" s="135">
        <v>10007806</v>
      </c>
      <c r="BR132" s="121" t="s">
        <v>181</v>
      </c>
      <c r="BS132" s="152"/>
      <c r="BT132" s="153"/>
    </row>
    <row r="133" spans="4:72" x14ac:dyDescent="0.2">
      <c r="D133" s="146"/>
      <c r="E133" s="179" t="str">
        <f>IF(AND($D$7=1,OR('6 Subcontractual'!B125=$BA$2,'6 Subcontractual'!B125=$BA$3,'6 Subcontractual'!B125=$BA$4),'6 Subcontractual'!J125&lt;&gt;""),"Row "&amp;'6 Subcontractual'!A125&amp;"; ","")</f>
        <v/>
      </c>
      <c r="F133" s="148"/>
      <c r="G133" s="157">
        <v>112</v>
      </c>
      <c r="I133" s="169" t="str">
        <f>IF(AND($B$2=1,'6 Subcontractual'!C125=$BD$9),"Row "&amp;'6 Subcontractual'!A125&amp;"; ","")</f>
        <v/>
      </c>
      <c r="J133" s="179" t="str">
        <f>IF(AND($B$2=1,'6 Subcontractual'!B125="",OR('6 Subcontractual'!D125&lt;&gt;"",'6 Subcontractual'!E125&lt;&gt;"",'6 Subcontractual'!F125&lt;&gt;"",'6 Subcontractual'!G125&lt;&gt;0,'6 Subcontractual'!H125&lt;&gt;0,'6 Subcontractual'!J125&lt;&gt;"")),"Row "&amp;'6 Subcontractual'!A125&amp;"; ","")</f>
        <v/>
      </c>
      <c r="K133" s="124"/>
      <c r="L133" s="150"/>
      <c r="M133" s="169" t="str">
        <f>IF(AND($C$2=1,'6 Subcontractual'!B125&lt;&gt;"",'6 Subcontractual'!D125&lt;&gt;$BD$2,'6 Subcontractual'!D125&lt;&gt;$BD$3), "Row "&amp;'6 Subcontractual'!A125&amp;", Mode; ","")</f>
        <v/>
      </c>
      <c r="N133" s="124" t="str">
        <f>IF(AND($C$2=1,'6 Subcontractual'!B125&lt;&gt;"",'6 Subcontractual'!E125&lt;&gt;$BE$2,'6 Subcontractual'!E125&lt;&gt;$BE$3,'6 Subcontractual'!E125&lt;&gt;$BE$4,'6 Subcontractual'!E125&lt;&gt;$BE$5,'6 Subcontractual'!E125&lt;&gt;$BE$6), "Row "&amp;'6 Subcontractual'!A125&amp;", Level; ","")</f>
        <v/>
      </c>
      <c r="O133" s="170" t="str">
        <f>IF(AND($C$2=1,'6 Subcontractual'!B125&lt;&gt;"",'6 Subcontractual'!F125&lt;&gt;$BO$2,'6 Subcontractual'!F125&lt;&gt;$BO$3,'6 Subcontractual'!F125&lt;&gt;$BO$4), "Row "&amp;'6 Subcontractual'!A125&amp;", Fundability status; ","")</f>
        <v/>
      </c>
      <c r="P133" s="151"/>
      <c r="Q133" s="150"/>
      <c r="R133" s="179" t="str">
        <f>IF(AND($D$2=1,'6 Subcontractual'!B125&lt;&gt;"",'6 Subcontractual'!G125=0), "Row "&amp;'6 Subcontractual'!A125&amp;"; ","")</f>
        <v/>
      </c>
      <c r="S133" s="151"/>
      <c r="T133" s="150"/>
      <c r="U133" s="169" t="str">
        <f>IF(AND($E$2=1,TRUNC('6 Subcontractual'!G125)&lt;&gt;'6 Subcontractual'!G125),"Row "&amp;'6 Subcontractual'!A125&amp;", "&amp;'6 Subcontractual'!$G$8&amp;"; ","")</f>
        <v/>
      </c>
      <c r="V133" s="170" t="str">
        <f>IF(AND($E$2=1,TRUNC('6 Subcontractual'!H125)&lt;&gt;'6 Subcontractual'!H125),"Row "&amp;'6 Subcontractual'!A125&amp;", "&amp;'6 Subcontractual'!$H$8&amp;"; ","")</f>
        <v/>
      </c>
      <c r="W133" s="151"/>
      <c r="X133" s="150"/>
      <c r="Y133" s="179" t="str">
        <f>IF(AND($F$2=1,'6 Subcontractual'!G125&lt;0),"Row "&amp;'6 Subcontractual'!A125&amp;", "&amp;'6 Subcontractual'!$G$8&amp;"; ","")</f>
        <v/>
      </c>
      <c r="Z133" s="170" t="str">
        <f>IF(AND($F$2=1,'6 Subcontractual'!H125&lt;0),"Row "&amp;'6 Subcontractual'!A125&amp;", "&amp;'6 Subcontractual'!$H$8&amp;"; ","")</f>
        <v/>
      </c>
      <c r="AA133" s="151"/>
      <c r="AB133" s="150"/>
      <c r="AC133" s="124"/>
      <c r="AD133" s="124"/>
      <c r="AE133" s="124"/>
      <c r="AF133" s="124"/>
      <c r="AG133" s="124"/>
      <c r="AH133" s="124"/>
      <c r="AI133" s="182" t="str">
        <f>'6 Subcontractual'!D125&amp;", "&amp;'6 Subcontractual'!E125&amp;", "&amp;'6 Subcontractual'!F125&amp;"; "</f>
        <v xml:space="preserve">, , ; </v>
      </c>
      <c r="AJ133" s="181" t="str">
        <f t="shared" si="6"/>
        <v/>
      </c>
      <c r="AK133" s="183" t="str">
        <f>IF(AJ133=1,"Row "&amp;'6 Subcontractual'!A125&amp;"; ","")</f>
        <v/>
      </c>
      <c r="AL133" s="176"/>
      <c r="AM133" s="178"/>
      <c r="AN133" s="124"/>
      <c r="AO133" s="124"/>
      <c r="AP133" s="124"/>
      <c r="AQ133" s="182" t="str">
        <f>'6 Subcontractual'!D125&amp;", "&amp;'6 Subcontractual'!E125&amp;", "&amp;'6 Subcontractual'!F125&amp;"; "</f>
        <v xml:space="preserve">, , ; </v>
      </c>
      <c r="AR133" s="181" t="str">
        <f t="shared" si="7"/>
        <v/>
      </c>
      <c r="AS133" s="183" t="str">
        <f>IF(AR133=1,"Row "&amp;'6 Subcontractual'!A125&amp;"; ","")</f>
        <v/>
      </c>
      <c r="AT133" s="176"/>
      <c r="AU133" s="150"/>
      <c r="AV133" s="179" t="str">
        <f>IF(AND($I$2=1,'6 Subcontractual'!H125&gt;'6 Subcontractual'!G125),"Row "&amp;'6 Subcontractual'!A125&amp;"; ","")</f>
        <v/>
      </c>
      <c r="AW133" s="151"/>
      <c r="AX133" s="150"/>
      <c r="AY133" s="169">
        <f>IF(AND($J$2=1,'6 Subcontractual'!B125="",'6 Subcontractual'!D125="",'6 Subcontractual'!E125="",'6 Subcontractual'!F125="",OR('6 Subcontractual'!G125="",'6 Subcontractual'!G125=0),OR('6 Subcontractual'!H125="",'6 Subcontractual'!H125=0)),0,1)</f>
        <v>0</v>
      </c>
      <c r="AZ133" s="124">
        <f>IF(AND(AY133=0,SUM(AY134:$AY$141)&gt;0),1,0)</f>
        <v>0</v>
      </c>
      <c r="BA133" s="170" t="str">
        <f>IF(AZ133=1,"Row "&amp;'6 Subcontractual'!A125&amp;"; ","")</f>
        <v/>
      </c>
      <c r="BB133" s="151"/>
      <c r="BC133" s="150"/>
      <c r="BD133" s="179" t="str">
        <f>IF(AND($K$2=1,'6 Subcontractual'!E125='6 Checks'!$BE$6,'6 Subcontractual'!F125='6 Checks'!$BO$2,OR('6 Subcontractual'!G125&gt;0,'6 Subcontractual'!H125&gt;0)),"Row "&amp;'6 Subcontractual'!A125&amp;"; ","")</f>
        <v/>
      </c>
      <c r="BE133" s="151"/>
      <c r="BF133" s="150"/>
      <c r="BG133" s="179" t="str">
        <f>IF(AND($L$2=1,OR('6 Subcontractual'!B125=$BA$2,'6 Subcontractual'!B125=$BA$3,'6 Subcontractual'!B125=$BA$4),'6 Subcontractual'!J125=""),"Row "&amp;'6 Subcontractual'!A125&amp;"; ","")</f>
        <v/>
      </c>
      <c r="BH133" s="124"/>
      <c r="BI133" s="150"/>
      <c r="BJ133" s="179" t="str">
        <f>IF(AND($M$2=1,'6 Subcontractual'!B125&lt;&gt;"",'6 Subcontractual'!B125&lt;&gt;$BA$2,'6 Subcontractual'!B125&lt;&gt;$BA$3,'6 Subcontractual'!B125&lt;&gt;$BA$4,'6 Subcontractual'!J125&lt;&gt;""),"Row "&amp;'6 Subcontractual'!A125&amp;"; ","")</f>
        <v/>
      </c>
      <c r="BK133" s="151"/>
      <c r="BL133" s="124"/>
      <c r="BM133" s="179" t="str">
        <f>IF('6 Subcontractual'!B125&lt;&gt;"",IF(ISNA(VLOOKUP('6 Subcontractual'!B125,BQ:BR,2,FALSE))=FALSE,VLOOKUP('6 Subcontractual'!B125,BQ:BR,2,FALSE),"O"),"")</f>
        <v/>
      </c>
      <c r="BN133" s="124"/>
      <c r="BQ133" s="135">
        <v>10007161</v>
      </c>
      <c r="BR133" s="121" t="s">
        <v>181</v>
      </c>
      <c r="BS133" s="152"/>
      <c r="BT133" s="153"/>
    </row>
    <row r="134" spans="4:72" x14ac:dyDescent="0.2">
      <c r="D134" s="146"/>
      <c r="E134" s="179" t="str">
        <f>IF(AND($D$7=1,OR('6 Subcontractual'!B126=$BA$2,'6 Subcontractual'!B126=$BA$3,'6 Subcontractual'!B126=$BA$4),'6 Subcontractual'!J126&lt;&gt;""),"Row "&amp;'6 Subcontractual'!A126&amp;"; ","")</f>
        <v/>
      </c>
      <c r="F134" s="148"/>
      <c r="G134" s="157">
        <v>113</v>
      </c>
      <c r="I134" s="169" t="str">
        <f>IF(AND($B$2=1,'6 Subcontractual'!C126=$BD$9),"Row "&amp;'6 Subcontractual'!A126&amp;"; ","")</f>
        <v/>
      </c>
      <c r="J134" s="179" t="str">
        <f>IF(AND($B$2=1,'6 Subcontractual'!B126="",OR('6 Subcontractual'!D126&lt;&gt;"",'6 Subcontractual'!E126&lt;&gt;"",'6 Subcontractual'!F126&lt;&gt;"",'6 Subcontractual'!G126&lt;&gt;0,'6 Subcontractual'!H126&lt;&gt;0,'6 Subcontractual'!J126&lt;&gt;"")),"Row "&amp;'6 Subcontractual'!A126&amp;"; ","")</f>
        <v/>
      </c>
      <c r="K134" s="124"/>
      <c r="L134" s="150"/>
      <c r="M134" s="169" t="str">
        <f>IF(AND($C$2=1,'6 Subcontractual'!B126&lt;&gt;"",'6 Subcontractual'!D126&lt;&gt;$BD$2,'6 Subcontractual'!D126&lt;&gt;$BD$3), "Row "&amp;'6 Subcontractual'!A126&amp;", Mode; ","")</f>
        <v/>
      </c>
      <c r="N134" s="124" t="str">
        <f>IF(AND($C$2=1,'6 Subcontractual'!B126&lt;&gt;"",'6 Subcontractual'!E126&lt;&gt;$BE$2,'6 Subcontractual'!E126&lt;&gt;$BE$3,'6 Subcontractual'!E126&lt;&gt;$BE$4,'6 Subcontractual'!E126&lt;&gt;$BE$5,'6 Subcontractual'!E126&lt;&gt;$BE$6), "Row "&amp;'6 Subcontractual'!A126&amp;", Level; ","")</f>
        <v/>
      </c>
      <c r="O134" s="170" t="str">
        <f>IF(AND($C$2=1,'6 Subcontractual'!B126&lt;&gt;"",'6 Subcontractual'!F126&lt;&gt;$BO$2,'6 Subcontractual'!F126&lt;&gt;$BO$3,'6 Subcontractual'!F126&lt;&gt;$BO$4), "Row "&amp;'6 Subcontractual'!A126&amp;", Fundability status; ","")</f>
        <v/>
      </c>
      <c r="P134" s="151"/>
      <c r="Q134" s="150"/>
      <c r="R134" s="179" t="str">
        <f>IF(AND($D$2=1,'6 Subcontractual'!B126&lt;&gt;"",'6 Subcontractual'!G126=0), "Row "&amp;'6 Subcontractual'!A126&amp;"; ","")</f>
        <v/>
      </c>
      <c r="S134" s="151"/>
      <c r="T134" s="150"/>
      <c r="U134" s="169" t="str">
        <f>IF(AND($E$2=1,TRUNC('6 Subcontractual'!G126)&lt;&gt;'6 Subcontractual'!G126),"Row "&amp;'6 Subcontractual'!A126&amp;", "&amp;'6 Subcontractual'!$G$8&amp;"; ","")</f>
        <v/>
      </c>
      <c r="V134" s="170" t="str">
        <f>IF(AND($E$2=1,TRUNC('6 Subcontractual'!H126)&lt;&gt;'6 Subcontractual'!H126),"Row "&amp;'6 Subcontractual'!A126&amp;", "&amp;'6 Subcontractual'!$H$8&amp;"; ","")</f>
        <v/>
      </c>
      <c r="W134" s="151"/>
      <c r="X134" s="150"/>
      <c r="Y134" s="179" t="str">
        <f>IF(AND($F$2=1,'6 Subcontractual'!G126&lt;0),"Row "&amp;'6 Subcontractual'!A126&amp;", "&amp;'6 Subcontractual'!$G$8&amp;"; ","")</f>
        <v/>
      </c>
      <c r="Z134" s="170" t="str">
        <f>IF(AND($F$2=1,'6 Subcontractual'!H126&lt;0),"Row "&amp;'6 Subcontractual'!A126&amp;", "&amp;'6 Subcontractual'!$H$8&amp;"; ","")</f>
        <v/>
      </c>
      <c r="AA134" s="151"/>
      <c r="AB134" s="150"/>
      <c r="AC134" s="124"/>
      <c r="AD134" s="124"/>
      <c r="AE134" s="124"/>
      <c r="AF134" s="124"/>
      <c r="AG134" s="124"/>
      <c r="AH134" s="124"/>
      <c r="AI134" s="182" t="str">
        <f>'6 Subcontractual'!D126&amp;", "&amp;'6 Subcontractual'!E126&amp;", "&amp;'6 Subcontractual'!F126&amp;"; "</f>
        <v xml:space="preserve">, , ; </v>
      </c>
      <c r="AJ134" s="181" t="str">
        <f t="shared" si="6"/>
        <v/>
      </c>
      <c r="AK134" s="183" t="str">
        <f>IF(AJ134=1,"Row "&amp;'6 Subcontractual'!A126&amp;"; ","")</f>
        <v/>
      </c>
      <c r="AL134" s="176"/>
      <c r="AM134" s="178"/>
      <c r="AN134" s="124"/>
      <c r="AO134" s="124"/>
      <c r="AP134" s="124"/>
      <c r="AQ134" s="182" t="str">
        <f>'6 Subcontractual'!D126&amp;", "&amp;'6 Subcontractual'!E126&amp;", "&amp;'6 Subcontractual'!F126&amp;"; "</f>
        <v xml:space="preserve">, , ; </v>
      </c>
      <c r="AR134" s="181" t="str">
        <f t="shared" si="7"/>
        <v/>
      </c>
      <c r="AS134" s="183" t="str">
        <f>IF(AR134=1,"Row "&amp;'6 Subcontractual'!A126&amp;"; ","")</f>
        <v/>
      </c>
      <c r="AT134" s="176"/>
      <c r="AU134" s="150"/>
      <c r="AV134" s="179" t="str">
        <f>IF(AND($I$2=1,'6 Subcontractual'!H126&gt;'6 Subcontractual'!G126),"Row "&amp;'6 Subcontractual'!A126&amp;"; ","")</f>
        <v/>
      </c>
      <c r="AW134" s="151"/>
      <c r="AX134" s="150"/>
      <c r="AY134" s="169">
        <f>IF(AND($J$2=1,'6 Subcontractual'!B126="",'6 Subcontractual'!D126="",'6 Subcontractual'!E126="",'6 Subcontractual'!F126="",OR('6 Subcontractual'!G126="",'6 Subcontractual'!G126=0),OR('6 Subcontractual'!H126="",'6 Subcontractual'!H126=0)),0,1)</f>
        <v>0</v>
      </c>
      <c r="AZ134" s="124">
        <f>IF(AND(AY134=0,SUM(AY135:$AY$141)&gt;0),1,0)</f>
        <v>0</v>
      </c>
      <c r="BA134" s="170" t="str">
        <f>IF(AZ134=1,"Row "&amp;'6 Subcontractual'!A126&amp;"; ","")</f>
        <v/>
      </c>
      <c r="BB134" s="151"/>
      <c r="BC134" s="150"/>
      <c r="BD134" s="179" t="str">
        <f>IF(AND($K$2=1,'6 Subcontractual'!E126='6 Checks'!$BE$6,'6 Subcontractual'!F126='6 Checks'!$BO$2,OR('6 Subcontractual'!G126&gt;0,'6 Subcontractual'!H126&gt;0)),"Row "&amp;'6 Subcontractual'!A126&amp;"; ","")</f>
        <v/>
      </c>
      <c r="BE134" s="151"/>
      <c r="BF134" s="150"/>
      <c r="BG134" s="179" t="str">
        <f>IF(AND($L$2=1,OR('6 Subcontractual'!B126=$BA$2,'6 Subcontractual'!B126=$BA$3,'6 Subcontractual'!B126=$BA$4),'6 Subcontractual'!J126=""),"Row "&amp;'6 Subcontractual'!A126&amp;"; ","")</f>
        <v/>
      </c>
      <c r="BH134" s="124"/>
      <c r="BI134" s="150"/>
      <c r="BJ134" s="179" t="str">
        <f>IF(AND($M$2=1,'6 Subcontractual'!B126&lt;&gt;"",'6 Subcontractual'!B126&lt;&gt;$BA$2,'6 Subcontractual'!B126&lt;&gt;$BA$3,'6 Subcontractual'!B126&lt;&gt;$BA$4,'6 Subcontractual'!J126&lt;&gt;""),"Row "&amp;'6 Subcontractual'!A126&amp;"; ","")</f>
        <v/>
      </c>
      <c r="BK134" s="151"/>
      <c r="BL134" s="124"/>
      <c r="BM134" s="179" t="str">
        <f>IF('6 Subcontractual'!B126&lt;&gt;"",IF(ISNA(VLOOKUP('6 Subcontractual'!B126,BQ:BR,2,FALSE))=FALSE,VLOOKUP('6 Subcontractual'!B126,BQ:BR,2,FALSE),"O"),"")</f>
        <v/>
      </c>
      <c r="BN134" s="124"/>
      <c r="BQ134" s="135">
        <v>10008017</v>
      </c>
      <c r="BR134" s="121" t="s">
        <v>181</v>
      </c>
      <c r="BS134" s="152"/>
      <c r="BT134" s="153"/>
    </row>
    <row r="135" spans="4:72" x14ac:dyDescent="0.2">
      <c r="D135" s="146"/>
      <c r="E135" s="179" t="str">
        <f>IF(AND($D$7=1,OR('6 Subcontractual'!B127=$BA$2,'6 Subcontractual'!B127=$BA$3,'6 Subcontractual'!B127=$BA$4),'6 Subcontractual'!J127&lt;&gt;""),"Row "&amp;'6 Subcontractual'!A127&amp;"; ","")</f>
        <v/>
      </c>
      <c r="F135" s="148"/>
      <c r="G135" s="157">
        <v>114</v>
      </c>
      <c r="I135" s="169" t="str">
        <f>IF(AND($B$2=1,'6 Subcontractual'!C127=$BD$9),"Row "&amp;'6 Subcontractual'!A127&amp;"; ","")</f>
        <v/>
      </c>
      <c r="J135" s="179" t="str">
        <f>IF(AND($B$2=1,'6 Subcontractual'!B127="",OR('6 Subcontractual'!D127&lt;&gt;"",'6 Subcontractual'!E127&lt;&gt;"",'6 Subcontractual'!F127&lt;&gt;"",'6 Subcontractual'!G127&lt;&gt;0,'6 Subcontractual'!H127&lt;&gt;0,'6 Subcontractual'!J127&lt;&gt;"")),"Row "&amp;'6 Subcontractual'!A127&amp;"; ","")</f>
        <v/>
      </c>
      <c r="K135" s="124"/>
      <c r="L135" s="150"/>
      <c r="M135" s="169" t="str">
        <f>IF(AND($C$2=1,'6 Subcontractual'!B127&lt;&gt;"",'6 Subcontractual'!D127&lt;&gt;$BD$2,'6 Subcontractual'!D127&lt;&gt;$BD$3), "Row "&amp;'6 Subcontractual'!A127&amp;", Mode; ","")</f>
        <v/>
      </c>
      <c r="N135" s="124" t="str">
        <f>IF(AND($C$2=1,'6 Subcontractual'!B127&lt;&gt;"",'6 Subcontractual'!E127&lt;&gt;$BE$2,'6 Subcontractual'!E127&lt;&gt;$BE$3,'6 Subcontractual'!E127&lt;&gt;$BE$4,'6 Subcontractual'!E127&lt;&gt;$BE$5,'6 Subcontractual'!E127&lt;&gt;$BE$6), "Row "&amp;'6 Subcontractual'!A127&amp;", Level; ","")</f>
        <v/>
      </c>
      <c r="O135" s="170" t="str">
        <f>IF(AND($C$2=1,'6 Subcontractual'!B127&lt;&gt;"",'6 Subcontractual'!F127&lt;&gt;$BO$2,'6 Subcontractual'!F127&lt;&gt;$BO$3,'6 Subcontractual'!F127&lt;&gt;$BO$4), "Row "&amp;'6 Subcontractual'!A127&amp;", Fundability status; ","")</f>
        <v/>
      </c>
      <c r="P135" s="151"/>
      <c r="Q135" s="150"/>
      <c r="R135" s="179" t="str">
        <f>IF(AND($D$2=1,'6 Subcontractual'!B127&lt;&gt;"",'6 Subcontractual'!G127=0), "Row "&amp;'6 Subcontractual'!A127&amp;"; ","")</f>
        <v/>
      </c>
      <c r="S135" s="151"/>
      <c r="T135" s="150"/>
      <c r="U135" s="169" t="str">
        <f>IF(AND($E$2=1,TRUNC('6 Subcontractual'!G127)&lt;&gt;'6 Subcontractual'!G127),"Row "&amp;'6 Subcontractual'!A127&amp;", "&amp;'6 Subcontractual'!$G$8&amp;"; ","")</f>
        <v/>
      </c>
      <c r="V135" s="170" t="str">
        <f>IF(AND($E$2=1,TRUNC('6 Subcontractual'!H127)&lt;&gt;'6 Subcontractual'!H127),"Row "&amp;'6 Subcontractual'!A127&amp;", "&amp;'6 Subcontractual'!$H$8&amp;"; ","")</f>
        <v/>
      </c>
      <c r="W135" s="151"/>
      <c r="X135" s="150"/>
      <c r="Y135" s="179" t="str">
        <f>IF(AND($F$2=1,'6 Subcontractual'!G127&lt;0),"Row "&amp;'6 Subcontractual'!A127&amp;", "&amp;'6 Subcontractual'!$G$8&amp;"; ","")</f>
        <v/>
      </c>
      <c r="Z135" s="170" t="str">
        <f>IF(AND($F$2=1,'6 Subcontractual'!H127&lt;0),"Row "&amp;'6 Subcontractual'!A127&amp;", "&amp;'6 Subcontractual'!$H$8&amp;"; ","")</f>
        <v/>
      </c>
      <c r="AA135" s="151"/>
      <c r="AB135" s="150"/>
      <c r="AC135" s="124"/>
      <c r="AD135" s="124"/>
      <c r="AE135" s="124"/>
      <c r="AF135" s="124"/>
      <c r="AG135" s="124"/>
      <c r="AH135" s="124"/>
      <c r="AI135" s="182" t="str">
        <f>'6 Subcontractual'!D127&amp;", "&amp;'6 Subcontractual'!E127&amp;", "&amp;'6 Subcontractual'!F127&amp;"; "</f>
        <v xml:space="preserve">, , ; </v>
      </c>
      <c r="AJ135" s="181" t="str">
        <f t="shared" si="6"/>
        <v/>
      </c>
      <c r="AK135" s="183" t="str">
        <f>IF(AJ135=1,"Row "&amp;'6 Subcontractual'!A127&amp;"; ","")</f>
        <v/>
      </c>
      <c r="AL135" s="176"/>
      <c r="AM135" s="178"/>
      <c r="AN135" s="124"/>
      <c r="AO135" s="124"/>
      <c r="AP135" s="124"/>
      <c r="AQ135" s="182" t="str">
        <f>'6 Subcontractual'!D127&amp;", "&amp;'6 Subcontractual'!E127&amp;", "&amp;'6 Subcontractual'!F127&amp;"; "</f>
        <v xml:space="preserve">, , ; </v>
      </c>
      <c r="AR135" s="181" t="str">
        <f t="shared" si="7"/>
        <v/>
      </c>
      <c r="AS135" s="183" t="str">
        <f>IF(AR135=1,"Row "&amp;'6 Subcontractual'!A127&amp;"; ","")</f>
        <v/>
      </c>
      <c r="AT135" s="176"/>
      <c r="AU135" s="150"/>
      <c r="AV135" s="179" t="str">
        <f>IF(AND($I$2=1,'6 Subcontractual'!H127&gt;'6 Subcontractual'!G127),"Row "&amp;'6 Subcontractual'!A127&amp;"; ","")</f>
        <v/>
      </c>
      <c r="AW135" s="151"/>
      <c r="AX135" s="150"/>
      <c r="AY135" s="169">
        <f>IF(AND($J$2=1,'6 Subcontractual'!B127="",'6 Subcontractual'!D127="",'6 Subcontractual'!E127="",'6 Subcontractual'!F127="",OR('6 Subcontractual'!G127="",'6 Subcontractual'!G127=0),OR('6 Subcontractual'!H127="",'6 Subcontractual'!H127=0)),0,1)</f>
        <v>0</v>
      </c>
      <c r="AZ135" s="124">
        <f>IF(AND(AY135=0,SUM(AY136:$AY$141)&gt;0),1,0)</f>
        <v>0</v>
      </c>
      <c r="BA135" s="170" t="str">
        <f>IF(AZ135=1,"Row "&amp;'6 Subcontractual'!A127&amp;"; ","")</f>
        <v/>
      </c>
      <c r="BB135" s="151"/>
      <c r="BC135" s="150"/>
      <c r="BD135" s="179" t="str">
        <f>IF(AND($K$2=1,'6 Subcontractual'!E127='6 Checks'!$BE$6,'6 Subcontractual'!F127='6 Checks'!$BO$2,OR('6 Subcontractual'!G127&gt;0,'6 Subcontractual'!H127&gt;0)),"Row "&amp;'6 Subcontractual'!A127&amp;"; ","")</f>
        <v/>
      </c>
      <c r="BE135" s="151"/>
      <c r="BF135" s="150"/>
      <c r="BG135" s="179" t="str">
        <f>IF(AND($L$2=1,OR('6 Subcontractual'!B127=$BA$2,'6 Subcontractual'!B127=$BA$3,'6 Subcontractual'!B127=$BA$4),'6 Subcontractual'!J127=""),"Row "&amp;'6 Subcontractual'!A127&amp;"; ","")</f>
        <v/>
      </c>
      <c r="BH135" s="124"/>
      <c r="BI135" s="150"/>
      <c r="BJ135" s="179" t="str">
        <f>IF(AND($M$2=1,'6 Subcontractual'!B127&lt;&gt;"",'6 Subcontractual'!B127&lt;&gt;$BA$2,'6 Subcontractual'!B127&lt;&gt;$BA$3,'6 Subcontractual'!B127&lt;&gt;$BA$4,'6 Subcontractual'!J127&lt;&gt;""),"Row "&amp;'6 Subcontractual'!A127&amp;"; ","")</f>
        <v/>
      </c>
      <c r="BK135" s="151"/>
      <c r="BL135" s="124"/>
      <c r="BM135" s="179" t="str">
        <f>IF('6 Subcontractual'!B127&lt;&gt;"",IF(ISNA(VLOOKUP('6 Subcontractual'!B127,BQ:BR,2,FALSE))=FALSE,VLOOKUP('6 Subcontractual'!B127,BQ:BR,2,FALSE),"O"),"")</f>
        <v/>
      </c>
      <c r="BN135" s="124"/>
      <c r="BQ135" s="135">
        <v>10007163</v>
      </c>
      <c r="BR135" s="121" t="s">
        <v>181</v>
      </c>
      <c r="BS135" s="152"/>
      <c r="BT135" s="153"/>
    </row>
    <row r="136" spans="4:72" x14ac:dyDescent="0.2">
      <c r="D136" s="146"/>
      <c r="E136" s="179" t="str">
        <f>IF(AND($D$7=1,OR('6 Subcontractual'!B128=$BA$2,'6 Subcontractual'!B128=$BA$3,'6 Subcontractual'!B128=$BA$4),'6 Subcontractual'!J128&lt;&gt;""),"Row "&amp;'6 Subcontractual'!A128&amp;"; ","")</f>
        <v/>
      </c>
      <c r="F136" s="148"/>
      <c r="G136" s="157">
        <v>115</v>
      </c>
      <c r="I136" s="169" t="str">
        <f>IF(AND($B$2=1,'6 Subcontractual'!C128=$BD$9),"Row "&amp;'6 Subcontractual'!A128&amp;"; ","")</f>
        <v/>
      </c>
      <c r="J136" s="179" t="str">
        <f>IF(AND($B$2=1,'6 Subcontractual'!B128="",OR('6 Subcontractual'!D128&lt;&gt;"",'6 Subcontractual'!E128&lt;&gt;"",'6 Subcontractual'!F128&lt;&gt;"",'6 Subcontractual'!G128&lt;&gt;0,'6 Subcontractual'!H128&lt;&gt;0,'6 Subcontractual'!J128&lt;&gt;"")),"Row "&amp;'6 Subcontractual'!A128&amp;"; ","")</f>
        <v/>
      </c>
      <c r="K136" s="124"/>
      <c r="L136" s="150"/>
      <c r="M136" s="169" t="str">
        <f>IF(AND($C$2=1,'6 Subcontractual'!B128&lt;&gt;"",'6 Subcontractual'!D128&lt;&gt;$BD$2,'6 Subcontractual'!D128&lt;&gt;$BD$3), "Row "&amp;'6 Subcontractual'!A128&amp;", Mode; ","")</f>
        <v/>
      </c>
      <c r="N136" s="124" t="str">
        <f>IF(AND($C$2=1,'6 Subcontractual'!B128&lt;&gt;"",'6 Subcontractual'!E128&lt;&gt;$BE$2,'6 Subcontractual'!E128&lt;&gt;$BE$3,'6 Subcontractual'!E128&lt;&gt;$BE$4,'6 Subcontractual'!E128&lt;&gt;$BE$5,'6 Subcontractual'!E128&lt;&gt;$BE$6), "Row "&amp;'6 Subcontractual'!A128&amp;", Level; ","")</f>
        <v/>
      </c>
      <c r="O136" s="170" t="str">
        <f>IF(AND($C$2=1,'6 Subcontractual'!B128&lt;&gt;"",'6 Subcontractual'!F128&lt;&gt;$BO$2,'6 Subcontractual'!F128&lt;&gt;$BO$3,'6 Subcontractual'!F128&lt;&gt;$BO$4), "Row "&amp;'6 Subcontractual'!A128&amp;", Fundability status; ","")</f>
        <v/>
      </c>
      <c r="P136" s="151"/>
      <c r="Q136" s="150"/>
      <c r="R136" s="179" t="str">
        <f>IF(AND($D$2=1,'6 Subcontractual'!B128&lt;&gt;"",'6 Subcontractual'!G128=0), "Row "&amp;'6 Subcontractual'!A128&amp;"; ","")</f>
        <v/>
      </c>
      <c r="S136" s="151"/>
      <c r="T136" s="150"/>
      <c r="U136" s="169" t="str">
        <f>IF(AND($E$2=1,TRUNC('6 Subcontractual'!G128)&lt;&gt;'6 Subcontractual'!G128),"Row "&amp;'6 Subcontractual'!A128&amp;", "&amp;'6 Subcontractual'!$G$8&amp;"; ","")</f>
        <v/>
      </c>
      <c r="V136" s="170" t="str">
        <f>IF(AND($E$2=1,TRUNC('6 Subcontractual'!H128)&lt;&gt;'6 Subcontractual'!H128),"Row "&amp;'6 Subcontractual'!A128&amp;", "&amp;'6 Subcontractual'!$H$8&amp;"; ","")</f>
        <v/>
      </c>
      <c r="W136" s="151"/>
      <c r="X136" s="150"/>
      <c r="Y136" s="179" t="str">
        <f>IF(AND($F$2=1,'6 Subcontractual'!G128&lt;0),"Row "&amp;'6 Subcontractual'!A128&amp;", "&amp;'6 Subcontractual'!$G$8&amp;"; ","")</f>
        <v/>
      </c>
      <c r="Z136" s="170" t="str">
        <f>IF(AND($F$2=1,'6 Subcontractual'!H128&lt;0),"Row "&amp;'6 Subcontractual'!A128&amp;", "&amp;'6 Subcontractual'!$H$8&amp;"; ","")</f>
        <v/>
      </c>
      <c r="AA136" s="151"/>
      <c r="AB136" s="150"/>
      <c r="AC136" s="124"/>
      <c r="AD136" s="124"/>
      <c r="AE136" s="124"/>
      <c r="AF136" s="124"/>
      <c r="AG136" s="124"/>
      <c r="AH136" s="124"/>
      <c r="AI136" s="182" t="str">
        <f>'6 Subcontractual'!D128&amp;", "&amp;'6 Subcontractual'!E128&amp;", "&amp;'6 Subcontractual'!F128&amp;"; "</f>
        <v xml:space="preserve">, , ; </v>
      </c>
      <c r="AJ136" s="181" t="str">
        <f t="shared" si="6"/>
        <v/>
      </c>
      <c r="AK136" s="183" t="str">
        <f>IF(AJ136=1,"Row "&amp;'6 Subcontractual'!A128&amp;"; ","")</f>
        <v/>
      </c>
      <c r="AL136" s="176"/>
      <c r="AM136" s="178"/>
      <c r="AN136" s="124"/>
      <c r="AO136" s="124"/>
      <c r="AP136" s="124"/>
      <c r="AQ136" s="182" t="str">
        <f>'6 Subcontractual'!D128&amp;", "&amp;'6 Subcontractual'!E128&amp;", "&amp;'6 Subcontractual'!F128&amp;"; "</f>
        <v xml:space="preserve">, , ; </v>
      </c>
      <c r="AR136" s="181" t="str">
        <f t="shared" si="7"/>
        <v/>
      </c>
      <c r="AS136" s="183" t="str">
        <f>IF(AR136=1,"Row "&amp;'6 Subcontractual'!A128&amp;"; ","")</f>
        <v/>
      </c>
      <c r="AT136" s="176"/>
      <c r="AU136" s="150"/>
      <c r="AV136" s="179" t="str">
        <f>IF(AND($I$2=1,'6 Subcontractual'!H128&gt;'6 Subcontractual'!G128),"Row "&amp;'6 Subcontractual'!A128&amp;"; ","")</f>
        <v/>
      </c>
      <c r="AW136" s="151"/>
      <c r="AX136" s="150"/>
      <c r="AY136" s="169">
        <f>IF(AND($J$2=1,'6 Subcontractual'!B128="",'6 Subcontractual'!D128="",'6 Subcontractual'!E128="",'6 Subcontractual'!F128="",OR('6 Subcontractual'!G128="",'6 Subcontractual'!G128=0),OR('6 Subcontractual'!H128="",'6 Subcontractual'!H128=0)),0,1)</f>
        <v>0</v>
      </c>
      <c r="AZ136" s="124">
        <f>IF(AND(AY136=0,SUM(AY137:$AY$141)&gt;0),1,0)</f>
        <v>0</v>
      </c>
      <c r="BA136" s="170" t="str">
        <f>IF(AZ136=1,"Row "&amp;'6 Subcontractual'!A128&amp;"; ","")</f>
        <v/>
      </c>
      <c r="BB136" s="151"/>
      <c r="BC136" s="150"/>
      <c r="BD136" s="179" t="str">
        <f>IF(AND($K$2=1,'6 Subcontractual'!E128='6 Checks'!$BE$6,'6 Subcontractual'!F128='6 Checks'!$BO$2,OR('6 Subcontractual'!G128&gt;0,'6 Subcontractual'!H128&gt;0)),"Row "&amp;'6 Subcontractual'!A128&amp;"; ","")</f>
        <v/>
      </c>
      <c r="BE136" s="151"/>
      <c r="BF136" s="150"/>
      <c r="BG136" s="179" t="str">
        <f>IF(AND($L$2=1,OR('6 Subcontractual'!B128=$BA$2,'6 Subcontractual'!B128=$BA$3,'6 Subcontractual'!B128=$BA$4),'6 Subcontractual'!J128=""),"Row "&amp;'6 Subcontractual'!A128&amp;"; ","")</f>
        <v/>
      </c>
      <c r="BH136" s="124"/>
      <c r="BI136" s="150"/>
      <c r="BJ136" s="179" t="str">
        <f>IF(AND($M$2=1,'6 Subcontractual'!B128&lt;&gt;"",'6 Subcontractual'!B128&lt;&gt;$BA$2,'6 Subcontractual'!B128&lt;&gt;$BA$3,'6 Subcontractual'!B128&lt;&gt;$BA$4,'6 Subcontractual'!J128&lt;&gt;""),"Row "&amp;'6 Subcontractual'!A128&amp;"; ","")</f>
        <v/>
      </c>
      <c r="BK136" s="151"/>
      <c r="BL136" s="124"/>
      <c r="BM136" s="179" t="str">
        <f>IF('6 Subcontractual'!B128&lt;&gt;"",IF(ISNA(VLOOKUP('6 Subcontractual'!B128,BQ:BR,2,FALSE))=FALSE,VLOOKUP('6 Subcontractual'!B128,BQ:BR,2,FALSE),"O"),"")</f>
        <v/>
      </c>
      <c r="BN136" s="124"/>
      <c r="BQ136" s="135">
        <v>10006566</v>
      </c>
      <c r="BR136" s="121" t="s">
        <v>181</v>
      </c>
      <c r="BS136" s="152"/>
      <c r="BT136" s="153"/>
    </row>
    <row r="137" spans="4:72" x14ac:dyDescent="0.2">
      <c r="D137" s="146"/>
      <c r="E137" s="179" t="str">
        <f>IF(AND($D$7=1,OR('6 Subcontractual'!B129=$BA$2,'6 Subcontractual'!B129=$BA$3,'6 Subcontractual'!B129=$BA$4),'6 Subcontractual'!J129&lt;&gt;""),"Row "&amp;'6 Subcontractual'!A129&amp;"; ","")</f>
        <v/>
      </c>
      <c r="F137" s="148"/>
      <c r="G137" s="157">
        <v>116</v>
      </c>
      <c r="I137" s="169" t="str">
        <f>IF(AND($B$2=1,'6 Subcontractual'!C129=$BD$9),"Row "&amp;'6 Subcontractual'!A129&amp;"; ","")</f>
        <v/>
      </c>
      <c r="J137" s="179" t="str">
        <f>IF(AND($B$2=1,'6 Subcontractual'!B129="",OR('6 Subcontractual'!D129&lt;&gt;"",'6 Subcontractual'!E129&lt;&gt;"",'6 Subcontractual'!F129&lt;&gt;"",'6 Subcontractual'!G129&lt;&gt;0,'6 Subcontractual'!H129&lt;&gt;0,'6 Subcontractual'!J129&lt;&gt;"")),"Row "&amp;'6 Subcontractual'!A129&amp;"; ","")</f>
        <v/>
      </c>
      <c r="K137" s="124"/>
      <c r="L137" s="150"/>
      <c r="M137" s="169" t="str">
        <f>IF(AND($C$2=1,'6 Subcontractual'!B129&lt;&gt;"",'6 Subcontractual'!D129&lt;&gt;$BD$2,'6 Subcontractual'!D129&lt;&gt;$BD$3), "Row "&amp;'6 Subcontractual'!A129&amp;", Mode; ","")</f>
        <v/>
      </c>
      <c r="N137" s="124" t="str">
        <f>IF(AND($C$2=1,'6 Subcontractual'!B129&lt;&gt;"",'6 Subcontractual'!E129&lt;&gt;$BE$2,'6 Subcontractual'!E129&lt;&gt;$BE$3,'6 Subcontractual'!E129&lt;&gt;$BE$4,'6 Subcontractual'!E129&lt;&gt;$BE$5,'6 Subcontractual'!E129&lt;&gt;$BE$6), "Row "&amp;'6 Subcontractual'!A129&amp;", Level; ","")</f>
        <v/>
      </c>
      <c r="O137" s="170" t="str">
        <f>IF(AND($C$2=1,'6 Subcontractual'!B129&lt;&gt;"",'6 Subcontractual'!F129&lt;&gt;$BO$2,'6 Subcontractual'!F129&lt;&gt;$BO$3,'6 Subcontractual'!F129&lt;&gt;$BO$4), "Row "&amp;'6 Subcontractual'!A129&amp;", Fundability status; ","")</f>
        <v/>
      </c>
      <c r="P137" s="151"/>
      <c r="Q137" s="150"/>
      <c r="R137" s="179" t="str">
        <f>IF(AND($D$2=1,'6 Subcontractual'!B129&lt;&gt;"",'6 Subcontractual'!G129=0), "Row "&amp;'6 Subcontractual'!A129&amp;"; ","")</f>
        <v/>
      </c>
      <c r="S137" s="151"/>
      <c r="T137" s="150"/>
      <c r="U137" s="169" t="str">
        <f>IF(AND($E$2=1,TRUNC('6 Subcontractual'!G129)&lt;&gt;'6 Subcontractual'!G129),"Row "&amp;'6 Subcontractual'!A129&amp;", "&amp;'6 Subcontractual'!$G$8&amp;"; ","")</f>
        <v/>
      </c>
      <c r="V137" s="170" t="str">
        <f>IF(AND($E$2=1,TRUNC('6 Subcontractual'!H129)&lt;&gt;'6 Subcontractual'!H129),"Row "&amp;'6 Subcontractual'!A129&amp;", "&amp;'6 Subcontractual'!$H$8&amp;"; ","")</f>
        <v/>
      </c>
      <c r="W137" s="151"/>
      <c r="X137" s="150"/>
      <c r="Y137" s="179" t="str">
        <f>IF(AND($F$2=1,'6 Subcontractual'!G129&lt;0),"Row "&amp;'6 Subcontractual'!A129&amp;", "&amp;'6 Subcontractual'!$G$8&amp;"; ","")</f>
        <v/>
      </c>
      <c r="Z137" s="170" t="str">
        <f>IF(AND($F$2=1,'6 Subcontractual'!H129&lt;0),"Row "&amp;'6 Subcontractual'!A129&amp;", "&amp;'6 Subcontractual'!$H$8&amp;"; ","")</f>
        <v/>
      </c>
      <c r="AA137" s="151"/>
      <c r="AB137" s="150"/>
      <c r="AC137" s="124"/>
      <c r="AD137" s="124"/>
      <c r="AE137" s="124"/>
      <c r="AF137" s="124"/>
      <c r="AG137" s="124"/>
      <c r="AH137" s="124"/>
      <c r="AI137" s="182" t="str">
        <f>'6 Subcontractual'!D129&amp;", "&amp;'6 Subcontractual'!E129&amp;", "&amp;'6 Subcontractual'!F129&amp;"; "</f>
        <v xml:space="preserve">, , ; </v>
      </c>
      <c r="AJ137" s="181" t="str">
        <f t="shared" si="6"/>
        <v/>
      </c>
      <c r="AK137" s="183" t="str">
        <f>IF(AJ137=1,"Row "&amp;'6 Subcontractual'!A129&amp;"; ","")</f>
        <v/>
      </c>
      <c r="AL137" s="176"/>
      <c r="AM137" s="178"/>
      <c r="AN137" s="124"/>
      <c r="AO137" s="124"/>
      <c r="AP137" s="124"/>
      <c r="AQ137" s="182" t="str">
        <f>'6 Subcontractual'!D129&amp;", "&amp;'6 Subcontractual'!E129&amp;", "&amp;'6 Subcontractual'!F129&amp;"; "</f>
        <v xml:space="preserve">, , ; </v>
      </c>
      <c r="AR137" s="181" t="str">
        <f t="shared" si="7"/>
        <v/>
      </c>
      <c r="AS137" s="183" t="str">
        <f>IF(AR137=1,"Row "&amp;'6 Subcontractual'!A129&amp;"; ","")</f>
        <v/>
      </c>
      <c r="AT137" s="176"/>
      <c r="AU137" s="150"/>
      <c r="AV137" s="179" t="str">
        <f>IF(AND($I$2=1,'6 Subcontractual'!H129&gt;'6 Subcontractual'!G129),"Row "&amp;'6 Subcontractual'!A129&amp;"; ","")</f>
        <v/>
      </c>
      <c r="AW137" s="151"/>
      <c r="AX137" s="150"/>
      <c r="AY137" s="169">
        <f>IF(AND($J$2=1,'6 Subcontractual'!B129="",'6 Subcontractual'!D129="",'6 Subcontractual'!E129="",'6 Subcontractual'!F129="",OR('6 Subcontractual'!G129="",'6 Subcontractual'!G129=0),OR('6 Subcontractual'!H129="",'6 Subcontractual'!H129=0)),0,1)</f>
        <v>0</v>
      </c>
      <c r="AZ137" s="124">
        <f>IF(AND(AY137=0,SUM(AY138:$AY$141)&gt;0),1,0)</f>
        <v>0</v>
      </c>
      <c r="BA137" s="170" t="str">
        <f>IF(AZ137=1,"Row "&amp;'6 Subcontractual'!A129&amp;"; ","")</f>
        <v/>
      </c>
      <c r="BB137" s="151"/>
      <c r="BC137" s="150"/>
      <c r="BD137" s="179" t="str">
        <f>IF(AND($K$2=1,'6 Subcontractual'!E129='6 Checks'!$BE$6,'6 Subcontractual'!F129='6 Checks'!$BO$2,OR('6 Subcontractual'!G129&gt;0,'6 Subcontractual'!H129&gt;0)),"Row "&amp;'6 Subcontractual'!A129&amp;"; ","")</f>
        <v/>
      </c>
      <c r="BE137" s="151"/>
      <c r="BF137" s="150"/>
      <c r="BG137" s="179" t="str">
        <f>IF(AND($L$2=1,OR('6 Subcontractual'!B129=$BA$2,'6 Subcontractual'!B129=$BA$3,'6 Subcontractual'!B129=$BA$4),'6 Subcontractual'!J129=""),"Row "&amp;'6 Subcontractual'!A129&amp;"; ","")</f>
        <v/>
      </c>
      <c r="BH137" s="124"/>
      <c r="BI137" s="150"/>
      <c r="BJ137" s="179" t="str">
        <f>IF(AND($M$2=1,'6 Subcontractual'!B129&lt;&gt;"",'6 Subcontractual'!B129&lt;&gt;$BA$2,'6 Subcontractual'!B129&lt;&gt;$BA$3,'6 Subcontractual'!B129&lt;&gt;$BA$4,'6 Subcontractual'!J129&lt;&gt;""),"Row "&amp;'6 Subcontractual'!A129&amp;"; ","")</f>
        <v/>
      </c>
      <c r="BK137" s="151"/>
      <c r="BL137" s="124"/>
      <c r="BM137" s="179" t="str">
        <f>IF('6 Subcontractual'!B129&lt;&gt;"",IF(ISNA(VLOOKUP('6 Subcontractual'!B129,BQ:BR,2,FALSE))=FALSE,VLOOKUP('6 Subcontractual'!B129,BQ:BR,2,FALSE),"O"),"")</f>
        <v/>
      </c>
      <c r="BN137" s="124"/>
      <c r="BQ137" s="135">
        <v>10007164</v>
      </c>
      <c r="BR137" s="121" t="s">
        <v>181</v>
      </c>
      <c r="BS137" s="152"/>
      <c r="BT137" s="153"/>
    </row>
    <row r="138" spans="4:72" x14ac:dyDescent="0.2">
      <c r="D138" s="146"/>
      <c r="E138" s="179" t="str">
        <f>IF(AND($D$7=1,OR('6 Subcontractual'!B130=$BA$2,'6 Subcontractual'!B130=$BA$3,'6 Subcontractual'!B130=$BA$4),'6 Subcontractual'!J130&lt;&gt;""),"Row "&amp;'6 Subcontractual'!A130&amp;"; ","")</f>
        <v/>
      </c>
      <c r="F138" s="148"/>
      <c r="G138" s="157">
        <v>117</v>
      </c>
      <c r="I138" s="169" t="str">
        <f>IF(AND($B$2=1,'6 Subcontractual'!C130=$BD$9),"Row "&amp;'6 Subcontractual'!A130&amp;"; ","")</f>
        <v/>
      </c>
      <c r="J138" s="179" t="str">
        <f>IF(AND($B$2=1,'6 Subcontractual'!B130="",OR('6 Subcontractual'!D130&lt;&gt;"",'6 Subcontractual'!E130&lt;&gt;"",'6 Subcontractual'!F130&lt;&gt;"",'6 Subcontractual'!G130&lt;&gt;0,'6 Subcontractual'!H130&lt;&gt;0,'6 Subcontractual'!J130&lt;&gt;"")),"Row "&amp;'6 Subcontractual'!A130&amp;"; ","")</f>
        <v/>
      </c>
      <c r="K138" s="124"/>
      <c r="L138" s="150"/>
      <c r="M138" s="169" t="str">
        <f>IF(AND($C$2=1,'6 Subcontractual'!B130&lt;&gt;"",'6 Subcontractual'!D130&lt;&gt;$BD$2,'6 Subcontractual'!D130&lt;&gt;$BD$3), "Row "&amp;'6 Subcontractual'!A130&amp;", Mode; ","")</f>
        <v/>
      </c>
      <c r="N138" s="124" t="str">
        <f>IF(AND($C$2=1,'6 Subcontractual'!B130&lt;&gt;"",'6 Subcontractual'!E130&lt;&gt;$BE$2,'6 Subcontractual'!E130&lt;&gt;$BE$3,'6 Subcontractual'!E130&lt;&gt;$BE$4,'6 Subcontractual'!E130&lt;&gt;$BE$5,'6 Subcontractual'!E130&lt;&gt;$BE$6), "Row "&amp;'6 Subcontractual'!A130&amp;", Level; ","")</f>
        <v/>
      </c>
      <c r="O138" s="170" t="str">
        <f>IF(AND($C$2=1,'6 Subcontractual'!B130&lt;&gt;"",'6 Subcontractual'!F130&lt;&gt;$BO$2,'6 Subcontractual'!F130&lt;&gt;$BO$3,'6 Subcontractual'!F130&lt;&gt;$BO$4), "Row "&amp;'6 Subcontractual'!A130&amp;", Fundability status; ","")</f>
        <v/>
      </c>
      <c r="P138" s="151"/>
      <c r="Q138" s="150"/>
      <c r="R138" s="179" t="str">
        <f>IF(AND($D$2=1,'6 Subcontractual'!B130&lt;&gt;"",'6 Subcontractual'!G130=0), "Row "&amp;'6 Subcontractual'!A130&amp;"; ","")</f>
        <v/>
      </c>
      <c r="S138" s="151"/>
      <c r="T138" s="150"/>
      <c r="U138" s="169" t="str">
        <f>IF(AND($E$2=1,TRUNC('6 Subcontractual'!G130)&lt;&gt;'6 Subcontractual'!G130),"Row "&amp;'6 Subcontractual'!A130&amp;", "&amp;'6 Subcontractual'!$G$8&amp;"; ","")</f>
        <v/>
      </c>
      <c r="V138" s="170" t="str">
        <f>IF(AND($E$2=1,TRUNC('6 Subcontractual'!H130)&lt;&gt;'6 Subcontractual'!H130),"Row "&amp;'6 Subcontractual'!A130&amp;", "&amp;'6 Subcontractual'!$H$8&amp;"; ","")</f>
        <v/>
      </c>
      <c r="W138" s="151"/>
      <c r="X138" s="150"/>
      <c r="Y138" s="179" t="str">
        <f>IF(AND($F$2=1,'6 Subcontractual'!G130&lt;0),"Row "&amp;'6 Subcontractual'!A130&amp;", "&amp;'6 Subcontractual'!$G$8&amp;"; ","")</f>
        <v/>
      </c>
      <c r="Z138" s="170" t="str">
        <f>IF(AND($F$2=1,'6 Subcontractual'!H130&lt;0),"Row "&amp;'6 Subcontractual'!A130&amp;", "&amp;'6 Subcontractual'!$H$8&amp;"; ","")</f>
        <v/>
      </c>
      <c r="AA138" s="151"/>
      <c r="AB138" s="150"/>
      <c r="AC138" s="124"/>
      <c r="AD138" s="124"/>
      <c r="AE138" s="124"/>
      <c r="AF138" s="124"/>
      <c r="AG138" s="124"/>
      <c r="AH138" s="124"/>
      <c r="AI138" s="182" t="str">
        <f>'6 Subcontractual'!D130&amp;", "&amp;'6 Subcontractual'!E130&amp;", "&amp;'6 Subcontractual'!F130&amp;"; "</f>
        <v xml:space="preserve">, , ; </v>
      </c>
      <c r="AJ138" s="181" t="str">
        <f t="shared" si="6"/>
        <v/>
      </c>
      <c r="AK138" s="183" t="str">
        <f>IF(AJ138=1,"Row "&amp;'6 Subcontractual'!A130&amp;"; ","")</f>
        <v/>
      </c>
      <c r="AL138" s="176"/>
      <c r="AM138" s="178"/>
      <c r="AN138" s="124"/>
      <c r="AO138" s="124"/>
      <c r="AP138" s="124"/>
      <c r="AQ138" s="182" t="str">
        <f>'6 Subcontractual'!D130&amp;", "&amp;'6 Subcontractual'!E130&amp;", "&amp;'6 Subcontractual'!F130&amp;"; "</f>
        <v xml:space="preserve">, , ; </v>
      </c>
      <c r="AR138" s="181" t="str">
        <f t="shared" si="7"/>
        <v/>
      </c>
      <c r="AS138" s="183" t="str">
        <f>IF(AR138=1,"Row "&amp;'6 Subcontractual'!A130&amp;"; ","")</f>
        <v/>
      </c>
      <c r="AT138" s="176"/>
      <c r="AU138" s="150"/>
      <c r="AV138" s="179" t="str">
        <f>IF(AND($I$2=1,'6 Subcontractual'!H130&gt;'6 Subcontractual'!G130),"Row "&amp;'6 Subcontractual'!A130&amp;"; ","")</f>
        <v/>
      </c>
      <c r="AW138" s="151"/>
      <c r="AX138" s="150"/>
      <c r="AY138" s="169">
        <f>IF(AND($J$2=1,'6 Subcontractual'!B130="",'6 Subcontractual'!D130="",'6 Subcontractual'!E130="",'6 Subcontractual'!F130="",OR('6 Subcontractual'!G130="",'6 Subcontractual'!G130=0),OR('6 Subcontractual'!H130="",'6 Subcontractual'!H130=0)),0,1)</f>
        <v>0</v>
      </c>
      <c r="AZ138" s="124">
        <f>IF(AND(AY138=0,SUM(AY139:$AY$141)&gt;0),1,0)</f>
        <v>0</v>
      </c>
      <c r="BA138" s="170" t="str">
        <f>IF(AZ138=1,"Row "&amp;'6 Subcontractual'!A130&amp;"; ","")</f>
        <v/>
      </c>
      <c r="BB138" s="151"/>
      <c r="BC138" s="150"/>
      <c r="BD138" s="179" t="str">
        <f>IF(AND($K$2=1,'6 Subcontractual'!E130='6 Checks'!$BE$6,'6 Subcontractual'!F130='6 Checks'!$BO$2,OR('6 Subcontractual'!G130&gt;0,'6 Subcontractual'!H130&gt;0)),"Row "&amp;'6 Subcontractual'!A130&amp;"; ","")</f>
        <v/>
      </c>
      <c r="BE138" s="151"/>
      <c r="BF138" s="150"/>
      <c r="BG138" s="179" t="str">
        <f>IF(AND($L$2=1,OR('6 Subcontractual'!B130=$BA$2,'6 Subcontractual'!B130=$BA$3,'6 Subcontractual'!B130=$BA$4),'6 Subcontractual'!J130=""),"Row "&amp;'6 Subcontractual'!A130&amp;"; ","")</f>
        <v/>
      </c>
      <c r="BH138" s="124"/>
      <c r="BI138" s="150"/>
      <c r="BJ138" s="179" t="str">
        <f>IF(AND($M$2=1,'6 Subcontractual'!B130&lt;&gt;"",'6 Subcontractual'!B130&lt;&gt;$BA$2,'6 Subcontractual'!B130&lt;&gt;$BA$3,'6 Subcontractual'!B130&lt;&gt;$BA$4,'6 Subcontractual'!J130&lt;&gt;""),"Row "&amp;'6 Subcontractual'!A130&amp;"; ","")</f>
        <v/>
      </c>
      <c r="BK138" s="151"/>
      <c r="BL138" s="124"/>
      <c r="BM138" s="179" t="str">
        <f>IF('6 Subcontractual'!B130&lt;&gt;"",IF(ISNA(VLOOKUP('6 Subcontractual'!B130,BQ:BR,2,FALSE))=FALSE,VLOOKUP('6 Subcontractual'!B130,BQ:BR,2,FALSE),"O"),"")</f>
        <v/>
      </c>
      <c r="BN138" s="124"/>
      <c r="BQ138" s="135">
        <v>10007165</v>
      </c>
      <c r="BR138" s="121" t="s">
        <v>181</v>
      </c>
      <c r="BS138" s="152"/>
      <c r="BT138" s="153"/>
    </row>
    <row r="139" spans="4:72" x14ac:dyDescent="0.2">
      <c r="D139" s="146"/>
      <c r="E139" s="179" t="str">
        <f>IF(AND($D$7=1,OR('6 Subcontractual'!B131=$BA$2,'6 Subcontractual'!B131=$BA$3,'6 Subcontractual'!B131=$BA$4),'6 Subcontractual'!J131&lt;&gt;""),"Row "&amp;'6 Subcontractual'!A131&amp;"; ","")</f>
        <v/>
      </c>
      <c r="F139" s="148"/>
      <c r="G139" s="157">
        <v>118</v>
      </c>
      <c r="I139" s="169" t="str">
        <f>IF(AND($B$2=1,'6 Subcontractual'!C131=$BD$9),"Row "&amp;'6 Subcontractual'!A131&amp;"; ","")</f>
        <v/>
      </c>
      <c r="J139" s="179" t="str">
        <f>IF(AND($B$2=1,'6 Subcontractual'!B131="",OR('6 Subcontractual'!D131&lt;&gt;"",'6 Subcontractual'!E131&lt;&gt;"",'6 Subcontractual'!F131&lt;&gt;"",'6 Subcontractual'!G131&lt;&gt;0,'6 Subcontractual'!H131&lt;&gt;0,'6 Subcontractual'!J131&lt;&gt;"")),"Row "&amp;'6 Subcontractual'!A131&amp;"; ","")</f>
        <v/>
      </c>
      <c r="K139" s="124"/>
      <c r="L139" s="150"/>
      <c r="M139" s="169" t="str">
        <f>IF(AND($C$2=1,'6 Subcontractual'!B131&lt;&gt;"",'6 Subcontractual'!D131&lt;&gt;$BD$2,'6 Subcontractual'!D131&lt;&gt;$BD$3), "Row "&amp;'6 Subcontractual'!A131&amp;", Mode; ","")</f>
        <v/>
      </c>
      <c r="N139" s="124" t="str">
        <f>IF(AND($C$2=1,'6 Subcontractual'!B131&lt;&gt;"",'6 Subcontractual'!E131&lt;&gt;$BE$2,'6 Subcontractual'!E131&lt;&gt;$BE$3,'6 Subcontractual'!E131&lt;&gt;$BE$4,'6 Subcontractual'!E131&lt;&gt;$BE$5,'6 Subcontractual'!E131&lt;&gt;$BE$6), "Row "&amp;'6 Subcontractual'!A131&amp;", Level; ","")</f>
        <v/>
      </c>
      <c r="O139" s="170" t="str">
        <f>IF(AND($C$2=1,'6 Subcontractual'!B131&lt;&gt;"",'6 Subcontractual'!F131&lt;&gt;$BO$2,'6 Subcontractual'!F131&lt;&gt;$BO$3,'6 Subcontractual'!F131&lt;&gt;$BO$4), "Row "&amp;'6 Subcontractual'!A131&amp;", Fundability status; ","")</f>
        <v/>
      </c>
      <c r="P139" s="151"/>
      <c r="Q139" s="150"/>
      <c r="R139" s="179" t="str">
        <f>IF(AND($D$2=1,'6 Subcontractual'!B131&lt;&gt;"",'6 Subcontractual'!G131=0), "Row "&amp;'6 Subcontractual'!A131&amp;"; ","")</f>
        <v/>
      </c>
      <c r="S139" s="151"/>
      <c r="T139" s="150"/>
      <c r="U139" s="169" t="str">
        <f>IF(AND($E$2=1,TRUNC('6 Subcontractual'!G131)&lt;&gt;'6 Subcontractual'!G131),"Row "&amp;'6 Subcontractual'!A131&amp;", "&amp;'6 Subcontractual'!$G$8&amp;"; ","")</f>
        <v/>
      </c>
      <c r="V139" s="170" t="str">
        <f>IF(AND($E$2=1,TRUNC('6 Subcontractual'!H131)&lt;&gt;'6 Subcontractual'!H131),"Row "&amp;'6 Subcontractual'!A131&amp;", "&amp;'6 Subcontractual'!$H$8&amp;"; ","")</f>
        <v/>
      </c>
      <c r="W139" s="151"/>
      <c r="X139" s="150"/>
      <c r="Y139" s="179" t="str">
        <f>IF(AND($F$2=1,'6 Subcontractual'!G131&lt;0),"Row "&amp;'6 Subcontractual'!A131&amp;", "&amp;'6 Subcontractual'!$G$8&amp;"; ","")</f>
        <v/>
      </c>
      <c r="Z139" s="170" t="str">
        <f>IF(AND($F$2=1,'6 Subcontractual'!H131&lt;0),"Row "&amp;'6 Subcontractual'!A131&amp;", "&amp;'6 Subcontractual'!$H$8&amp;"; ","")</f>
        <v/>
      </c>
      <c r="AA139" s="151"/>
      <c r="AB139" s="150"/>
      <c r="AC139" s="124"/>
      <c r="AD139" s="124"/>
      <c r="AE139" s="124"/>
      <c r="AF139" s="124"/>
      <c r="AG139" s="124"/>
      <c r="AH139" s="124"/>
      <c r="AI139" s="182" t="str">
        <f>'6 Subcontractual'!D131&amp;", "&amp;'6 Subcontractual'!E131&amp;", "&amp;'6 Subcontractual'!F131&amp;"; "</f>
        <v xml:space="preserve">, , ; </v>
      </c>
      <c r="AJ139" s="181" t="str">
        <f t="shared" si="6"/>
        <v/>
      </c>
      <c r="AK139" s="183" t="str">
        <f>IF(AJ139=1,"Row "&amp;'6 Subcontractual'!A131&amp;"; ","")</f>
        <v/>
      </c>
      <c r="AL139" s="176"/>
      <c r="AM139" s="178"/>
      <c r="AN139" s="124"/>
      <c r="AO139" s="124"/>
      <c r="AP139" s="124"/>
      <c r="AQ139" s="182" t="str">
        <f>'6 Subcontractual'!D131&amp;", "&amp;'6 Subcontractual'!E131&amp;", "&amp;'6 Subcontractual'!F131&amp;"; "</f>
        <v xml:space="preserve">, , ; </v>
      </c>
      <c r="AR139" s="181" t="str">
        <f t="shared" si="7"/>
        <v/>
      </c>
      <c r="AS139" s="183" t="str">
        <f>IF(AR139=1,"Row "&amp;'6 Subcontractual'!A131&amp;"; ","")</f>
        <v/>
      </c>
      <c r="AT139" s="176"/>
      <c r="AU139" s="150"/>
      <c r="AV139" s="179" t="str">
        <f>IF(AND($I$2=1,'6 Subcontractual'!H131&gt;'6 Subcontractual'!G131),"Row "&amp;'6 Subcontractual'!A131&amp;"; ","")</f>
        <v/>
      </c>
      <c r="AW139" s="151"/>
      <c r="AX139" s="150"/>
      <c r="AY139" s="169">
        <f>IF(AND($J$2=1,'6 Subcontractual'!B131="",'6 Subcontractual'!D131="",'6 Subcontractual'!E131="",'6 Subcontractual'!F131="",OR('6 Subcontractual'!G131="",'6 Subcontractual'!G131=0),OR('6 Subcontractual'!H131="",'6 Subcontractual'!H131=0)),0,1)</f>
        <v>0</v>
      </c>
      <c r="AZ139" s="124">
        <f>IF(AND(AY139=0,SUM(AY140:$AY$141)&gt;0),1,0)</f>
        <v>0</v>
      </c>
      <c r="BA139" s="170" t="str">
        <f>IF(AZ139=1,"Row "&amp;'6 Subcontractual'!A131&amp;"; ","")</f>
        <v/>
      </c>
      <c r="BB139" s="151"/>
      <c r="BC139" s="150"/>
      <c r="BD139" s="179" t="str">
        <f>IF(AND($K$2=1,'6 Subcontractual'!E131='6 Checks'!$BE$6,'6 Subcontractual'!F131='6 Checks'!$BO$2,OR('6 Subcontractual'!G131&gt;0,'6 Subcontractual'!H131&gt;0)),"Row "&amp;'6 Subcontractual'!A131&amp;"; ","")</f>
        <v/>
      </c>
      <c r="BE139" s="151"/>
      <c r="BF139" s="150"/>
      <c r="BG139" s="179" t="str">
        <f>IF(AND($L$2=1,OR('6 Subcontractual'!B131=$BA$2,'6 Subcontractual'!B131=$BA$3,'6 Subcontractual'!B131=$BA$4),'6 Subcontractual'!J131=""),"Row "&amp;'6 Subcontractual'!A131&amp;"; ","")</f>
        <v/>
      </c>
      <c r="BH139" s="124"/>
      <c r="BI139" s="150"/>
      <c r="BJ139" s="179" t="str">
        <f>IF(AND($M$2=1,'6 Subcontractual'!B131&lt;&gt;"",'6 Subcontractual'!B131&lt;&gt;$BA$2,'6 Subcontractual'!B131&lt;&gt;$BA$3,'6 Subcontractual'!B131&lt;&gt;$BA$4,'6 Subcontractual'!J131&lt;&gt;""),"Row "&amp;'6 Subcontractual'!A131&amp;"; ","")</f>
        <v/>
      </c>
      <c r="BK139" s="151"/>
      <c r="BL139" s="124"/>
      <c r="BM139" s="179" t="str">
        <f>IF('6 Subcontractual'!B131&lt;&gt;"",IF(ISNA(VLOOKUP('6 Subcontractual'!B131,BQ:BR,2,FALSE))=FALSE,VLOOKUP('6 Subcontractual'!B131,BQ:BR,2,FALSE),"O"),"")</f>
        <v/>
      </c>
      <c r="BN139" s="124"/>
      <c r="BQ139" s="135">
        <v>10003614</v>
      </c>
      <c r="BR139" s="121" t="s">
        <v>181</v>
      </c>
      <c r="BS139" s="152"/>
      <c r="BT139" s="153"/>
    </row>
    <row r="140" spans="4:72" x14ac:dyDescent="0.2">
      <c r="D140" s="146"/>
      <c r="E140" s="179" t="str">
        <f>IF(AND($D$7=1,OR('6 Subcontractual'!B132=$BA$2,'6 Subcontractual'!B132=$BA$3,'6 Subcontractual'!B132=$BA$4),'6 Subcontractual'!J132&lt;&gt;""),"Row "&amp;'6 Subcontractual'!A132&amp;"; ","")</f>
        <v/>
      </c>
      <c r="F140" s="148"/>
      <c r="G140" s="157">
        <v>119</v>
      </c>
      <c r="I140" s="169" t="str">
        <f>IF(AND($B$2=1,'6 Subcontractual'!C132=$BD$9),"Row "&amp;'6 Subcontractual'!A132&amp;"; ","")</f>
        <v/>
      </c>
      <c r="J140" s="179" t="str">
        <f>IF(AND($B$2=1,'6 Subcontractual'!B132="",OR('6 Subcontractual'!D132&lt;&gt;"",'6 Subcontractual'!E132&lt;&gt;"",'6 Subcontractual'!F132&lt;&gt;"",'6 Subcontractual'!G132&lt;&gt;0,'6 Subcontractual'!H132&lt;&gt;0,'6 Subcontractual'!J132&lt;&gt;"")),"Row "&amp;'6 Subcontractual'!A132&amp;"; ","")</f>
        <v/>
      </c>
      <c r="K140" s="124"/>
      <c r="L140" s="150"/>
      <c r="M140" s="169" t="str">
        <f>IF(AND($C$2=1,'6 Subcontractual'!B132&lt;&gt;"",'6 Subcontractual'!D132&lt;&gt;$BD$2,'6 Subcontractual'!D132&lt;&gt;$BD$3), "Row "&amp;'6 Subcontractual'!A132&amp;", Mode; ","")</f>
        <v/>
      </c>
      <c r="N140" s="124" t="str">
        <f>IF(AND($C$2=1,'6 Subcontractual'!B132&lt;&gt;"",'6 Subcontractual'!E132&lt;&gt;$BE$2,'6 Subcontractual'!E132&lt;&gt;$BE$3,'6 Subcontractual'!E132&lt;&gt;$BE$4,'6 Subcontractual'!E132&lt;&gt;$BE$5,'6 Subcontractual'!E132&lt;&gt;$BE$6), "Row "&amp;'6 Subcontractual'!A132&amp;", Level; ","")</f>
        <v/>
      </c>
      <c r="O140" s="170" t="str">
        <f>IF(AND($C$2=1,'6 Subcontractual'!B132&lt;&gt;"",'6 Subcontractual'!F132&lt;&gt;$BO$2,'6 Subcontractual'!F132&lt;&gt;$BO$3,'6 Subcontractual'!F132&lt;&gt;$BO$4), "Row "&amp;'6 Subcontractual'!A132&amp;", Fundability status; ","")</f>
        <v/>
      </c>
      <c r="P140" s="151"/>
      <c r="Q140" s="150"/>
      <c r="R140" s="179" t="str">
        <f>IF(AND($D$2=1,'6 Subcontractual'!B132&lt;&gt;"",'6 Subcontractual'!G132=0), "Row "&amp;'6 Subcontractual'!A132&amp;"; ","")</f>
        <v/>
      </c>
      <c r="S140" s="151"/>
      <c r="T140" s="150"/>
      <c r="U140" s="169" t="str">
        <f>IF(AND($E$2=1,TRUNC('6 Subcontractual'!G132)&lt;&gt;'6 Subcontractual'!G132),"Row "&amp;'6 Subcontractual'!A132&amp;", "&amp;'6 Subcontractual'!$G$8&amp;"; ","")</f>
        <v/>
      </c>
      <c r="V140" s="170" t="str">
        <f>IF(AND($E$2=1,TRUNC('6 Subcontractual'!H132)&lt;&gt;'6 Subcontractual'!H132),"Row "&amp;'6 Subcontractual'!A132&amp;", "&amp;'6 Subcontractual'!$H$8&amp;"; ","")</f>
        <v/>
      </c>
      <c r="W140" s="151"/>
      <c r="X140" s="150"/>
      <c r="Y140" s="179" t="str">
        <f>IF(AND($F$2=1,'6 Subcontractual'!G132&lt;0),"Row "&amp;'6 Subcontractual'!A132&amp;", "&amp;'6 Subcontractual'!$G$8&amp;"; ","")</f>
        <v/>
      </c>
      <c r="Z140" s="170" t="str">
        <f>IF(AND($F$2=1,'6 Subcontractual'!H132&lt;0),"Row "&amp;'6 Subcontractual'!A132&amp;", "&amp;'6 Subcontractual'!$H$8&amp;"; ","")</f>
        <v/>
      </c>
      <c r="AA140" s="151"/>
      <c r="AB140" s="150"/>
      <c r="AC140" s="124"/>
      <c r="AD140" s="124"/>
      <c r="AE140" s="124"/>
      <c r="AF140" s="124"/>
      <c r="AG140" s="124"/>
      <c r="AH140" s="124"/>
      <c r="AI140" s="182" t="str">
        <f>'6 Subcontractual'!D132&amp;", "&amp;'6 Subcontractual'!E132&amp;", "&amp;'6 Subcontractual'!F132&amp;"; "</f>
        <v xml:space="preserve">, , ; </v>
      </c>
      <c r="AJ140" s="181" t="str">
        <f t="shared" si="6"/>
        <v/>
      </c>
      <c r="AK140" s="183" t="str">
        <f>IF(AJ140=1,"Row "&amp;'6 Subcontractual'!A132&amp;"; ","")</f>
        <v/>
      </c>
      <c r="AL140" s="176"/>
      <c r="AM140" s="178"/>
      <c r="AN140" s="124"/>
      <c r="AO140" s="124"/>
      <c r="AP140" s="124"/>
      <c r="AQ140" s="182" t="str">
        <f>'6 Subcontractual'!D132&amp;", "&amp;'6 Subcontractual'!E132&amp;", "&amp;'6 Subcontractual'!F132&amp;"; "</f>
        <v xml:space="preserve">, , ; </v>
      </c>
      <c r="AR140" s="181" t="str">
        <f t="shared" si="7"/>
        <v/>
      </c>
      <c r="AS140" s="183" t="str">
        <f>IF(AR140=1,"Row "&amp;'6 Subcontractual'!A132&amp;"; ","")</f>
        <v/>
      </c>
      <c r="AT140" s="176"/>
      <c r="AU140" s="150"/>
      <c r="AV140" s="179" t="str">
        <f>IF(AND($I$2=1,'6 Subcontractual'!H132&gt;'6 Subcontractual'!G132),"Row "&amp;'6 Subcontractual'!A132&amp;"; ","")</f>
        <v/>
      </c>
      <c r="AW140" s="151"/>
      <c r="AX140" s="150"/>
      <c r="AY140" s="169">
        <f>IF(AND($J$2=1,'6 Subcontractual'!B132="",'6 Subcontractual'!D132="",'6 Subcontractual'!E132="",'6 Subcontractual'!F132="",OR('6 Subcontractual'!G132="",'6 Subcontractual'!G132=0),OR('6 Subcontractual'!H132="",'6 Subcontractual'!H132=0)),0,1)</f>
        <v>0</v>
      </c>
      <c r="AZ140" s="124">
        <f>IF(AND(AY140=0,SUM(AY141:$AY$141)&gt;0),1,0)</f>
        <v>0</v>
      </c>
      <c r="BA140" s="170" t="str">
        <f>IF(AZ140=1,"Row "&amp;'6 Subcontractual'!A132&amp;"; ","")</f>
        <v/>
      </c>
      <c r="BB140" s="151"/>
      <c r="BC140" s="150"/>
      <c r="BD140" s="179" t="str">
        <f>IF(AND($K$2=1,'6 Subcontractual'!E132='6 Checks'!$BE$6,'6 Subcontractual'!F132='6 Checks'!$BO$2,OR('6 Subcontractual'!G132&gt;0,'6 Subcontractual'!H132&gt;0)),"Row "&amp;'6 Subcontractual'!A132&amp;"; ","")</f>
        <v/>
      </c>
      <c r="BE140" s="151"/>
      <c r="BF140" s="150"/>
      <c r="BG140" s="179" t="str">
        <f>IF(AND($L$2=1,OR('6 Subcontractual'!B132=$BA$2,'6 Subcontractual'!B132=$BA$3,'6 Subcontractual'!B132=$BA$4),'6 Subcontractual'!J132=""),"Row "&amp;'6 Subcontractual'!A132&amp;"; ","")</f>
        <v/>
      </c>
      <c r="BH140" s="124"/>
      <c r="BI140" s="150"/>
      <c r="BJ140" s="179" t="str">
        <f>IF(AND($M$2=1,'6 Subcontractual'!B132&lt;&gt;"",'6 Subcontractual'!B132&lt;&gt;$BA$2,'6 Subcontractual'!B132&lt;&gt;$BA$3,'6 Subcontractual'!B132&lt;&gt;$BA$4,'6 Subcontractual'!J132&lt;&gt;""),"Row "&amp;'6 Subcontractual'!A132&amp;"; ","")</f>
        <v/>
      </c>
      <c r="BK140" s="151"/>
      <c r="BL140" s="124"/>
      <c r="BM140" s="179" t="str">
        <f>IF('6 Subcontractual'!B132&lt;&gt;"",IF(ISNA(VLOOKUP('6 Subcontractual'!B132,BQ:BR,2,FALSE))=FALSE,VLOOKUP('6 Subcontractual'!B132,BQ:BR,2,FALSE),"O"),"")</f>
        <v/>
      </c>
      <c r="BN140" s="124"/>
      <c r="BQ140" s="135">
        <v>10007166</v>
      </c>
      <c r="BR140" s="121" t="s">
        <v>181</v>
      </c>
      <c r="BS140" s="152"/>
      <c r="BT140" s="153"/>
    </row>
    <row r="141" spans="4:72" x14ac:dyDescent="0.2">
      <c r="D141" s="146"/>
      <c r="E141" s="202" t="str">
        <f>IF(AND($D$7=1,OR('6 Subcontractual'!B133=$BA$2,'6 Subcontractual'!B133=$BA$3,'6 Subcontractual'!B133=$BA$4),'6 Subcontractual'!J133&lt;&gt;""),"Row "&amp;'6 Subcontractual'!A133&amp;"; ","")</f>
        <v/>
      </c>
      <c r="F141" s="148"/>
      <c r="G141" s="157">
        <v>120</v>
      </c>
      <c r="I141" s="203" t="str">
        <f>IF(AND($B$2=1,'6 Subcontractual'!C133=$BD$9),"Row "&amp;'6 Subcontractual'!A133&amp;"; ","")</f>
        <v/>
      </c>
      <c r="J141" s="202" t="str">
        <f>IF(AND($B$2=1,'6 Subcontractual'!B133="",OR('6 Subcontractual'!D133&lt;&gt;"",'6 Subcontractual'!E133&lt;&gt;"",'6 Subcontractual'!F133&lt;&gt;"",'6 Subcontractual'!G133&lt;&gt;0,'6 Subcontractual'!H133&lt;&gt;0,'6 Subcontractual'!J133&lt;&gt;"")),"Row "&amp;'6 Subcontractual'!A133&amp;"; ","")</f>
        <v/>
      </c>
      <c r="K141" s="124"/>
      <c r="L141" s="150"/>
      <c r="M141" s="203" t="str">
        <f>IF(AND($C$2=1,'6 Subcontractual'!B133&lt;&gt;"",'6 Subcontractual'!D133&lt;&gt;$BD$2,'6 Subcontractual'!D133&lt;&gt;$BD$3), "Row "&amp;'6 Subcontractual'!A133&amp;", Mode; ","")</f>
        <v/>
      </c>
      <c r="N141" s="163" t="str">
        <f>IF(AND($C$2=1,'6 Subcontractual'!B133&lt;&gt;"",'6 Subcontractual'!E133&lt;&gt;$BE$2,'6 Subcontractual'!E133&lt;&gt;$BE$3,'6 Subcontractual'!E133&lt;&gt;$BE$4,'6 Subcontractual'!E133&lt;&gt;$BE$5,'6 Subcontractual'!E133&lt;&gt;$BE$6), "Row "&amp;'6 Subcontractual'!A133&amp;", Level; ","")</f>
        <v/>
      </c>
      <c r="O141" s="204" t="str">
        <f>IF(AND($C$2=1,'6 Subcontractual'!B133&lt;&gt;"",'6 Subcontractual'!F133&lt;&gt;$BO$2,'6 Subcontractual'!F133&lt;&gt;$BO$3,'6 Subcontractual'!F133&lt;&gt;$BO$4), "Row "&amp;'6 Subcontractual'!A133&amp;", Fundability status; ","")</f>
        <v/>
      </c>
      <c r="P141" s="151"/>
      <c r="Q141" s="150"/>
      <c r="R141" s="202" t="str">
        <f>IF(AND($D$2=1,'6 Subcontractual'!B133&lt;&gt;"",'6 Subcontractual'!G133=0), "Row "&amp;'6 Subcontractual'!A133&amp;"; ","")</f>
        <v/>
      </c>
      <c r="S141" s="151"/>
      <c r="T141" s="150"/>
      <c r="U141" s="203" t="str">
        <f>IF(AND($E$2=1,TRUNC('6 Subcontractual'!G133)&lt;&gt;'6 Subcontractual'!G133),"Row "&amp;'6 Subcontractual'!A133&amp;", "&amp;'6 Subcontractual'!$G$8&amp;"; ","")</f>
        <v/>
      </c>
      <c r="V141" s="204" t="str">
        <f>IF(AND($E$2=1,TRUNC('6 Subcontractual'!H133)&lt;&gt;'6 Subcontractual'!H133),"Row "&amp;'6 Subcontractual'!A133&amp;", "&amp;'6 Subcontractual'!$H$8&amp;"; ","")</f>
        <v/>
      </c>
      <c r="W141" s="151"/>
      <c r="X141" s="150"/>
      <c r="Y141" s="202" t="str">
        <f>IF(AND($F$2=1,'6 Subcontractual'!G133&lt;0),"Row "&amp;'6 Subcontractual'!A133&amp;", "&amp;'6 Subcontractual'!$G$8&amp;"; ","")</f>
        <v/>
      </c>
      <c r="Z141" s="204" t="str">
        <f>IF(AND($F$2=1,'6 Subcontractual'!H133&lt;0),"Row "&amp;'6 Subcontractual'!A133&amp;", "&amp;'6 Subcontractual'!$H$8&amp;"; ","")</f>
        <v/>
      </c>
      <c r="AA141" s="151"/>
      <c r="AB141" s="150"/>
      <c r="AC141" s="124"/>
      <c r="AD141" s="124"/>
      <c r="AE141" s="124"/>
      <c r="AF141" s="124"/>
      <c r="AG141" s="124"/>
      <c r="AH141" s="124"/>
      <c r="AI141" s="205" t="str">
        <f>'6 Subcontractual'!D133&amp;", "&amp;'6 Subcontractual'!E133&amp;", "&amp;'6 Subcontractual'!F133&amp;"; "</f>
        <v xml:space="preserve">, , ; </v>
      </c>
      <c r="AJ141" s="195" t="str">
        <f t="shared" si="6"/>
        <v/>
      </c>
      <c r="AK141" s="206" t="str">
        <f>IF(AJ141=1,"Row "&amp;'6 Subcontractual'!A133&amp;"; ","")</f>
        <v/>
      </c>
      <c r="AL141" s="176"/>
      <c r="AM141" s="178"/>
      <c r="AN141" s="124"/>
      <c r="AO141" s="124"/>
      <c r="AP141" s="124"/>
      <c r="AQ141" s="205" t="str">
        <f>'6 Subcontractual'!D133&amp;", "&amp;'6 Subcontractual'!E133&amp;", "&amp;'6 Subcontractual'!F133&amp;"; "</f>
        <v xml:space="preserve">, , ; </v>
      </c>
      <c r="AR141" s="195" t="str">
        <f t="shared" si="7"/>
        <v/>
      </c>
      <c r="AS141" s="206" t="str">
        <f>IF(AR141=1,"Row "&amp;'6 Subcontractual'!A133&amp;"; ","")</f>
        <v/>
      </c>
      <c r="AT141" s="176"/>
      <c r="AU141" s="150"/>
      <c r="AV141" s="202" t="str">
        <f>IF(AND($I$2=1,'6 Subcontractual'!H133&gt;'6 Subcontractual'!G133),"Row "&amp;'6 Subcontractual'!A133&amp;"; ","")</f>
        <v/>
      </c>
      <c r="AW141" s="151"/>
      <c r="AX141" s="150"/>
      <c r="AY141" s="203">
        <f>IF(AND($J$2=1,'6 Subcontractual'!B133="",'6 Subcontractual'!D133="",'6 Subcontractual'!E133="",'6 Subcontractual'!F133="",OR('6 Subcontractual'!G133="",'6 Subcontractual'!G133=0),OR('6 Subcontractual'!H133="",'6 Subcontractual'!H133=0)),0,1)</f>
        <v>0</v>
      </c>
      <c r="AZ141" s="163">
        <f>IF(AND(AY141=0,SUM(AY$141:$AY142)&gt;0),1,0)</f>
        <v>0</v>
      </c>
      <c r="BA141" s="204" t="str">
        <f>IF(AZ141=1,"Row "&amp;'6 Subcontractual'!A133&amp;"; ","")</f>
        <v/>
      </c>
      <c r="BB141" s="151"/>
      <c r="BC141" s="150"/>
      <c r="BD141" s="202" t="str">
        <f>IF(AND($K$2=1,'6 Subcontractual'!E133='6 Checks'!$BE$6,'6 Subcontractual'!F133='6 Checks'!$BO$2,OR('6 Subcontractual'!G133&gt;0,'6 Subcontractual'!H133&gt;0)),"Row "&amp;'6 Subcontractual'!A133&amp;"; ","")</f>
        <v/>
      </c>
      <c r="BE141" s="151"/>
      <c r="BF141" s="150"/>
      <c r="BG141" s="202" t="str">
        <f>IF(AND($L$2=1,OR('6 Subcontractual'!B133=$BA$2,'6 Subcontractual'!B133=$BA$3,'6 Subcontractual'!B133=$BA$4),'6 Subcontractual'!J133=""),"Row "&amp;'6 Subcontractual'!A133&amp;"; ","")</f>
        <v/>
      </c>
      <c r="BH141" s="124"/>
      <c r="BI141" s="150"/>
      <c r="BJ141" s="202" t="str">
        <f>IF(AND($M$2=1,'6 Subcontractual'!B133&lt;&gt;"",'6 Subcontractual'!B133&lt;&gt;$BA$2,'6 Subcontractual'!B133&lt;&gt;$BA$3,'6 Subcontractual'!B133&lt;&gt;$BA$4,'6 Subcontractual'!J133&lt;&gt;""),"Row "&amp;'6 Subcontractual'!A133&amp;"; ","")</f>
        <v/>
      </c>
      <c r="BK141" s="151"/>
      <c r="BL141" s="124"/>
      <c r="BM141" s="202" t="str">
        <f>IF('6 Subcontractual'!B133&lt;&gt;"",IF(ISNA(VLOOKUP('6 Subcontractual'!B133,BQ:BR,2,FALSE))=FALSE,VLOOKUP('6 Subcontractual'!B133,BQ:BR,2,FALSE),"O"),"")</f>
        <v/>
      </c>
      <c r="BN141" s="124"/>
      <c r="BQ141" s="135">
        <v>10007139</v>
      </c>
      <c r="BR141" s="121" t="s">
        <v>181</v>
      </c>
      <c r="BS141" s="152"/>
      <c r="BT141" s="153"/>
    </row>
    <row r="142" spans="4:72" x14ac:dyDescent="0.2">
      <c r="D142" s="146"/>
      <c r="E142" s="124"/>
      <c r="F142" s="148"/>
      <c r="G142" s="157"/>
      <c r="K142" s="124"/>
      <c r="L142" s="150"/>
      <c r="M142" s="124"/>
      <c r="N142" s="124"/>
      <c r="O142" s="124"/>
      <c r="P142" s="151"/>
      <c r="Q142" s="150"/>
      <c r="R142" s="124"/>
      <c r="S142" s="151"/>
      <c r="T142" s="150"/>
      <c r="U142" s="124"/>
      <c r="V142" s="124"/>
      <c r="W142" s="151"/>
      <c r="X142" s="150"/>
      <c r="Y142" s="124"/>
      <c r="Z142" s="124"/>
      <c r="AA142" s="151"/>
      <c r="AB142" s="150"/>
      <c r="AC142" s="124"/>
      <c r="AD142" s="124"/>
      <c r="AE142" s="124"/>
      <c r="AF142" s="124"/>
      <c r="AG142" s="124"/>
      <c r="AH142" s="124"/>
      <c r="AI142" s="124"/>
      <c r="AJ142" s="124"/>
      <c r="AK142" s="124"/>
      <c r="AL142" s="151"/>
      <c r="AM142" s="150"/>
      <c r="AN142" s="124"/>
      <c r="AO142" s="124"/>
      <c r="AP142" s="124"/>
      <c r="AQ142" s="124"/>
      <c r="AR142" s="124"/>
      <c r="AS142" s="124"/>
      <c r="AT142" s="151"/>
      <c r="AU142" s="150"/>
      <c r="AV142" s="124"/>
      <c r="AW142" s="151"/>
      <c r="AX142" s="150"/>
      <c r="AY142" s="124"/>
      <c r="AZ142" s="124"/>
      <c r="BA142" s="124"/>
      <c r="BB142" s="151"/>
      <c r="BC142" s="150"/>
      <c r="BD142" s="124"/>
      <c r="BE142" s="151"/>
      <c r="BF142" s="150"/>
      <c r="BG142" s="124"/>
      <c r="BH142" s="124"/>
      <c r="BI142" s="150"/>
      <c r="BJ142" s="124"/>
      <c r="BK142" s="151"/>
      <c r="BL142" s="124"/>
      <c r="BM142" s="124"/>
      <c r="BN142" s="124"/>
      <c r="BQ142" s="135">
        <v>10007657</v>
      </c>
      <c r="BR142" s="121" t="s">
        <v>181</v>
      </c>
      <c r="BS142" s="152"/>
      <c r="BT142" s="153"/>
    </row>
    <row r="143" spans="4:72" ht="12.75" customHeight="1" x14ac:dyDescent="0.2">
      <c r="D143" s="146"/>
      <c r="E143" s="156" t="str">
        <f t="shared" ref="E143" si="8">E22&amp;E23&amp;E24&amp;E25&amp;E26&amp;E27&amp;E28&amp;E29&amp;E30&amp;E31&amp;E32&amp;E33&amp;E34&amp;E35&amp;E36&amp;E37&amp;E38&amp;E39&amp;E40&amp;E41&amp;E42&amp;E43&amp;E44&amp;E45&amp;E46&amp;E47&amp;E48&amp;E49&amp;E50&amp;E51&amp;E52&amp;E53&amp;E54&amp;E55&amp;E56&amp;E57&amp;E58&amp;E59&amp;E60&amp;E61&amp;E62&amp;E63&amp;E64&amp;E65&amp;E66&amp;E67&amp;E68&amp;E69&amp;E70&amp;E71&amp;E72&amp;E73&amp;E74&amp;E75&amp;E76&amp;E77&amp;E78&amp;E79&amp;E80&amp;E81&amp;E82&amp;E83&amp;E84&amp;E85&amp;E86&amp;E87&amp;E88&amp;E89&amp;E90&amp;E91&amp;E92&amp;E93&amp;E94&amp;E95&amp;E96&amp;E97&amp;E98&amp;E99&amp;E100&amp;E101&amp;E102&amp;E103&amp;E104&amp;E105&amp;E106&amp;E107&amp;E108&amp;E109&amp;E110&amp;E111&amp;E112&amp;E113&amp;E114&amp;E115&amp;E116&amp;E117&amp;E118&amp;E119&amp;E120&amp;E121&amp;E122&amp;E123&amp;E124&amp;E125&amp;E126&amp;E127&amp;E128&amp;E129&amp;E130&amp;E131&amp;E132&amp;E133&amp;E134&amp;E135&amp;E136&amp;E137&amp;E138&amp;E139&amp;E140&amp;E141</f>
        <v/>
      </c>
      <c r="F143" s="148"/>
      <c r="G143" s="157"/>
      <c r="I143" s="207" t="str">
        <f>I22&amp;I23&amp;I24&amp;I25&amp;I26&amp;I27&amp;I28&amp;I29&amp;I30&amp;I31&amp;I32&amp;I33&amp;I34&amp;I35&amp;I36&amp;I37&amp;I38&amp;I39&amp;I40&amp;I41&amp;I42&amp;I43&amp;I44&amp;I45&amp;I46&amp;I47&amp;I48&amp;I49&amp;I50&amp;I51&amp;I52&amp;I53&amp;I54&amp;I55&amp;I56&amp;I57&amp;I58&amp;I59&amp;I60&amp;I61&amp;I62&amp;I63&amp;I64&amp;I65&amp;I66&amp;I67&amp;I68&amp;I69&amp;I70&amp;I71&amp;I72&amp;I73&amp;I74&amp;I75&amp;I76&amp;I77&amp;I78&amp;I79&amp;I80&amp;I81&amp;I82&amp;I83&amp;I84&amp;I85&amp;I86&amp;I87&amp;I88&amp;I89&amp;I90&amp;I91&amp;I92&amp;I93&amp;I94&amp;I95&amp;I96&amp;I97&amp;I98&amp;I99&amp;I100&amp;I101&amp;I102&amp;I103&amp;I104&amp;I105&amp;I106&amp;I107&amp;I108&amp;I109&amp;I110&amp;I111&amp;I112&amp;I113&amp;I114&amp;I115&amp;I116&amp;I117&amp;I118&amp;I119&amp;I120&amp;I121&amp;I122&amp;I123&amp;I124&amp;I125&amp;I126&amp;I127&amp;I128&amp;I129&amp;I130&amp;I131&amp;I132&amp;I133&amp;I134&amp;I135&amp;I136&amp;I137&amp;I138&amp;I139&amp;I140&amp;I141</f>
        <v/>
      </c>
      <c r="J143" s="156" t="str">
        <f>J22&amp;J23&amp;J24&amp;J25&amp;J26&amp;J27&amp;J28&amp;J29&amp;J30&amp;J31&amp;J32&amp;J33&amp;J34&amp;J35&amp;J36&amp;J37&amp;J38&amp;J39&amp;J40&amp;J41&amp;J42&amp;J43&amp;J44&amp;J45&amp;J46&amp;J47&amp;J48&amp;J49&amp;J50&amp;J51&amp;J52&amp;J53&amp;J54&amp;J55&amp;J56&amp;J57&amp;J58&amp;J59&amp;J60&amp;J61&amp;J62&amp;J63&amp;J64&amp;J65&amp;J66&amp;J67&amp;J68&amp;J69&amp;J70&amp;J71&amp;J72&amp;J73&amp;J74&amp;J75&amp;J76&amp;J77&amp;J78&amp;J79&amp;J80&amp;J81&amp;J82&amp;J83&amp;J84&amp;J85&amp;J86&amp;J87&amp;J88&amp;J89&amp;J90&amp;J91&amp;J92&amp;J93&amp;J94&amp;J95&amp;J96&amp;J97&amp;J98&amp;J99&amp;J100&amp;J101&amp;J102&amp;J103&amp;J104&amp;J105&amp;J106&amp;J107&amp;J108&amp;J109&amp;J110&amp;J111&amp;J112&amp;J113&amp;J114&amp;J115&amp;J116&amp;J117&amp;J118&amp;J119&amp;J120&amp;J121&amp;J122&amp;J123&amp;J124&amp;J125&amp;J126&amp;J127&amp;J128&amp;J129&amp;J130&amp;J131&amp;J132&amp;J133&amp;J134&amp;J135&amp;J136&amp;J137&amp;J138&amp;J139&amp;J140&amp;J141</f>
        <v/>
      </c>
      <c r="K143" s="124"/>
      <c r="L143" s="150"/>
      <c r="M143" s="208" t="str">
        <f t="shared" ref="M143:AK143" si="9">M22&amp;M23&amp;M24&amp;M25&amp;M26&amp;M27&amp;M28&amp;M29&amp;M30&amp;M31&amp;M32&amp;M33&amp;M34&amp;M35&amp;M36&amp;M37&amp;M38&amp;M39&amp;M40&amp;M41&amp;M42&amp;M43&amp;M44&amp;M45&amp;M46&amp;M47&amp;M48&amp;M49&amp;M50&amp;M51&amp;M52&amp;M53&amp;M54&amp;M55&amp;M56&amp;M57&amp;M58&amp;M59&amp;M60&amp;M61&amp;M62&amp;M63&amp;M64&amp;M65&amp;M66&amp;M67&amp;M68&amp;M69&amp;M70&amp;M71&amp;M72&amp;M73&amp;M74&amp;M75&amp;M76&amp;M77&amp;M78&amp;M79&amp;M80&amp;M81&amp;M82&amp;M83&amp;M84&amp;M85&amp;M86&amp;M87&amp;M88&amp;M89&amp;M90&amp;M91&amp;M92&amp;M93&amp;M94&amp;M95&amp;M96&amp;M97&amp;M98&amp;M99&amp;M100&amp;M101&amp;M102&amp;M103&amp;M104&amp;M105&amp;M106&amp;M107&amp;M108&amp;M109&amp;M110&amp;M111&amp;M112&amp;M113&amp;M114&amp;M115&amp;M116&amp;M117&amp;M118&amp;M119&amp;M120&amp;M121&amp;M122&amp;M123&amp;M124&amp;M125&amp;M126&amp;M127&amp;M128&amp;M129&amp;M130&amp;M131&amp;M132&amp;M133&amp;M134&amp;M135&amp;M136&amp;M137&amp;M138&amp;M139&amp;M140&amp;M141</f>
        <v/>
      </c>
      <c r="N143" s="209" t="str">
        <f t="shared" si="9"/>
        <v/>
      </c>
      <c r="O143" s="210" t="str">
        <f t="shared" si="9"/>
        <v/>
      </c>
      <c r="P143" s="151"/>
      <c r="Q143" s="150"/>
      <c r="R143" s="156" t="str">
        <f t="shared" si="9"/>
        <v/>
      </c>
      <c r="S143" s="151"/>
      <c r="T143" s="150"/>
      <c r="U143" s="208" t="str">
        <f t="shared" si="9"/>
        <v/>
      </c>
      <c r="V143" s="210" t="str">
        <f t="shared" si="9"/>
        <v/>
      </c>
      <c r="W143" s="151"/>
      <c r="X143" s="150"/>
      <c r="Y143" s="208" t="str">
        <f t="shared" si="9"/>
        <v/>
      </c>
      <c r="Z143" s="210" t="str">
        <f t="shared" si="9"/>
        <v/>
      </c>
      <c r="AA143" s="151"/>
      <c r="AB143" s="150"/>
      <c r="AC143" s="124"/>
      <c r="AD143" s="124"/>
      <c r="AE143" s="124"/>
      <c r="AF143" s="124"/>
      <c r="AG143" s="124"/>
      <c r="AH143" s="124"/>
      <c r="AI143" s="124"/>
      <c r="AJ143" s="124"/>
      <c r="AK143" s="156" t="str">
        <f t="shared" si="9"/>
        <v/>
      </c>
      <c r="AL143" s="151"/>
      <c r="AM143" s="150"/>
      <c r="AN143" s="124"/>
      <c r="AO143" s="124"/>
      <c r="AP143" s="124"/>
      <c r="AQ143" s="124"/>
      <c r="AR143" s="124"/>
      <c r="AS143" s="156" t="str">
        <f t="shared" ref="AS143:BD143" si="10">AS22&amp;AS23&amp;AS24&amp;AS25&amp;AS26&amp;AS27&amp;AS28&amp;AS29&amp;AS30&amp;AS31&amp;AS32&amp;AS33&amp;AS34&amp;AS35&amp;AS36&amp;AS37&amp;AS38&amp;AS39&amp;AS40&amp;AS41&amp;AS42&amp;AS43&amp;AS44&amp;AS45&amp;AS46&amp;AS47&amp;AS48&amp;AS49&amp;AS50&amp;AS51&amp;AS52&amp;AS53&amp;AS54&amp;AS55&amp;AS56&amp;AS57&amp;AS58&amp;AS59&amp;AS60&amp;AS61&amp;AS62&amp;AS63&amp;AS64&amp;AS65&amp;AS66&amp;AS67&amp;AS68&amp;AS69&amp;AS70&amp;AS71&amp;AS72&amp;AS73&amp;AS74&amp;AS75&amp;AS76&amp;AS77&amp;AS78&amp;AS79&amp;AS80&amp;AS81&amp;AS82&amp;AS83&amp;AS84&amp;AS85&amp;AS86&amp;AS87&amp;AS88&amp;AS89&amp;AS90&amp;AS91&amp;AS92&amp;AS93&amp;AS94&amp;AS95&amp;AS96&amp;AS97&amp;AS98&amp;AS99&amp;AS100&amp;AS101&amp;AS102&amp;AS103&amp;AS104&amp;AS105&amp;AS106&amp;AS107&amp;AS108&amp;AS109&amp;AS110&amp;AS111&amp;AS112&amp;AS113&amp;AS114&amp;AS115&amp;AS116&amp;AS117&amp;AS118&amp;AS119&amp;AS120&amp;AS121&amp;AS122&amp;AS123&amp;AS124&amp;AS125&amp;AS126&amp;AS127&amp;AS128&amp;AS129&amp;AS130&amp;AS131&amp;AS132&amp;AS133&amp;AS134&amp;AS135&amp;AS136&amp;AS137&amp;AS138&amp;AS139&amp;AS140&amp;AS141</f>
        <v/>
      </c>
      <c r="AT143" s="151"/>
      <c r="AU143" s="150"/>
      <c r="AV143" s="156" t="str">
        <f t="shared" si="10"/>
        <v/>
      </c>
      <c r="AW143" s="151"/>
      <c r="AX143" s="150"/>
      <c r="AY143" s="124"/>
      <c r="AZ143" s="124"/>
      <c r="BA143" s="156" t="str">
        <f t="shared" si="10"/>
        <v/>
      </c>
      <c r="BB143" s="151"/>
      <c r="BC143" s="150"/>
      <c r="BD143" s="156" t="str">
        <f t="shared" si="10"/>
        <v/>
      </c>
      <c r="BE143" s="151"/>
      <c r="BF143" s="150"/>
      <c r="BG143" s="156" t="str">
        <f t="shared" ref="BG143" si="11">BG22&amp;BG23&amp;BG24&amp;BG25&amp;BG26&amp;BG27&amp;BG28&amp;BG29&amp;BG30&amp;BG31&amp;BG32&amp;BG33&amp;BG34&amp;BG35&amp;BG36&amp;BG37&amp;BG38&amp;BG39&amp;BG40&amp;BG41&amp;BG42&amp;BG43&amp;BG44&amp;BG45&amp;BG46&amp;BG47&amp;BG48&amp;BG49&amp;BG50&amp;BG51&amp;BG52&amp;BG53&amp;BG54&amp;BG55&amp;BG56&amp;BG57&amp;BG58&amp;BG59&amp;BG60&amp;BG61&amp;BG62&amp;BG63&amp;BG64&amp;BG65&amp;BG66&amp;BG67&amp;BG68&amp;BG69&amp;BG70&amp;BG71&amp;BG72&amp;BG73&amp;BG74&amp;BG75&amp;BG76&amp;BG77&amp;BG78&amp;BG79&amp;BG80&amp;BG81&amp;BG82&amp;BG83&amp;BG84&amp;BG85&amp;BG86&amp;BG87&amp;BG88&amp;BG89&amp;BG90&amp;BG91&amp;BG92&amp;BG93&amp;BG94&amp;BG95&amp;BG96&amp;BG97&amp;BG98&amp;BG99&amp;BG100&amp;BG101&amp;BG102&amp;BG103&amp;BG104&amp;BG105&amp;BG106&amp;BG107&amp;BG108&amp;BG109&amp;BG110&amp;BG111&amp;BG112&amp;BG113&amp;BG114&amp;BG115&amp;BG116&amp;BG117&amp;BG118&amp;BG119&amp;BG120&amp;BG121&amp;BG122&amp;BG123&amp;BG124&amp;BG125&amp;BG126&amp;BG127&amp;BG128&amp;BG129&amp;BG130&amp;BG131&amp;BG132&amp;BG133&amp;BG134&amp;BG135&amp;BG136&amp;BG137&amp;BG138&amp;BG139&amp;BG140&amp;BG141</f>
        <v/>
      </c>
      <c r="BH143" s="124"/>
      <c r="BI143" s="150"/>
      <c r="BJ143" s="156" t="str">
        <f t="shared" ref="BJ143" si="12">BJ22&amp;BJ23&amp;BJ24&amp;BJ25&amp;BJ26&amp;BJ27&amp;BJ28&amp;BJ29&amp;BJ30&amp;BJ31&amp;BJ32&amp;BJ33&amp;BJ34&amp;BJ35&amp;BJ36&amp;BJ37&amp;BJ38&amp;BJ39&amp;BJ40&amp;BJ41&amp;BJ42&amp;BJ43&amp;BJ44&amp;BJ45&amp;BJ46&amp;BJ47&amp;BJ48&amp;BJ49&amp;BJ50&amp;BJ51&amp;BJ52&amp;BJ53&amp;BJ54&amp;BJ55&amp;BJ56&amp;BJ57&amp;BJ58&amp;BJ59&amp;BJ60&amp;BJ61&amp;BJ62&amp;BJ63&amp;BJ64&amp;BJ65&amp;BJ66&amp;BJ67&amp;BJ68&amp;BJ69&amp;BJ70&amp;BJ71&amp;BJ72&amp;BJ73&amp;BJ74&amp;BJ75&amp;BJ76&amp;BJ77&amp;BJ78&amp;BJ79&amp;BJ80&amp;BJ81&amp;BJ82&amp;BJ83&amp;BJ84&amp;BJ85&amp;BJ86&amp;BJ87&amp;BJ88&amp;BJ89&amp;BJ90&amp;BJ91&amp;BJ92&amp;BJ93&amp;BJ94&amp;BJ95&amp;BJ96&amp;BJ97&amp;BJ98&amp;BJ99&amp;BJ100&amp;BJ101&amp;BJ102&amp;BJ103&amp;BJ104&amp;BJ105&amp;BJ106&amp;BJ107&amp;BJ108&amp;BJ109&amp;BJ110&amp;BJ111&amp;BJ112&amp;BJ113&amp;BJ114&amp;BJ115&amp;BJ116&amp;BJ117&amp;BJ118&amp;BJ119&amp;BJ120&amp;BJ121&amp;BJ122&amp;BJ123&amp;BJ124&amp;BJ125&amp;BJ126&amp;BJ127&amp;BJ128&amp;BJ129&amp;BJ130&amp;BJ131&amp;BJ132&amp;BJ133&amp;BJ134&amp;BJ135&amp;BJ136&amp;BJ137&amp;BJ138&amp;BJ139&amp;BJ140&amp;BJ141</f>
        <v/>
      </c>
      <c r="BK143" s="151"/>
      <c r="BL143" s="124"/>
      <c r="BM143" s="124"/>
      <c r="BN143" s="124"/>
      <c r="BQ143" s="135">
        <v>10007167</v>
      </c>
      <c r="BR143" s="121" t="s">
        <v>181</v>
      </c>
      <c r="BS143" s="152"/>
      <c r="BT143" s="153"/>
    </row>
    <row r="144" spans="4:72" ht="12.75" customHeight="1" x14ac:dyDescent="0.2">
      <c r="D144" s="146"/>
      <c r="E144" s="124"/>
      <c r="F144" s="148"/>
      <c r="G144" s="157"/>
      <c r="K144" s="124"/>
      <c r="L144" s="150"/>
      <c r="M144" s="124"/>
      <c r="N144" s="124"/>
      <c r="O144" s="124"/>
      <c r="P144" s="151"/>
      <c r="Q144" s="150"/>
      <c r="R144" s="124"/>
      <c r="S144" s="151"/>
      <c r="T144" s="150"/>
      <c r="U144" s="124"/>
      <c r="V144" s="124"/>
      <c r="W144" s="151"/>
      <c r="X144" s="150"/>
      <c r="Y144" s="124"/>
      <c r="Z144" s="124"/>
      <c r="AA144" s="151"/>
      <c r="AB144" s="150"/>
      <c r="AC144" s="124"/>
      <c r="AD144" s="124"/>
      <c r="AE144" s="124"/>
      <c r="AF144" s="124"/>
      <c r="AG144" s="124"/>
      <c r="AH144" s="124"/>
      <c r="AI144" s="124"/>
      <c r="AJ144" s="124"/>
      <c r="AK144" s="124"/>
      <c r="AL144" s="151"/>
      <c r="AM144" s="150"/>
      <c r="AN144" s="124"/>
      <c r="AO144" s="124"/>
      <c r="AP144" s="124"/>
      <c r="AQ144" s="124"/>
      <c r="AR144" s="124"/>
      <c r="AS144" s="124"/>
      <c r="AT144" s="151"/>
      <c r="AU144" s="150"/>
      <c r="AV144" s="124"/>
      <c r="AW144" s="151"/>
      <c r="AX144" s="150"/>
      <c r="AY144" s="124"/>
      <c r="AZ144" s="124"/>
      <c r="BA144" s="124"/>
      <c r="BB144" s="151"/>
      <c r="BC144" s="150"/>
      <c r="BD144" s="124"/>
      <c r="BE144" s="151"/>
      <c r="BF144" s="150"/>
      <c r="BG144" s="124"/>
      <c r="BH144" s="124"/>
      <c r="BI144" s="150"/>
      <c r="BJ144" s="124"/>
      <c r="BK144" s="151"/>
      <c r="BL144" s="124"/>
      <c r="BM144" s="124"/>
      <c r="BN144" s="124"/>
      <c r="BQ144" s="135">
        <v>10007713</v>
      </c>
      <c r="BR144" s="121" t="s">
        <v>181</v>
      </c>
      <c r="BS144" s="152"/>
      <c r="BT144" s="153"/>
    </row>
    <row r="145" spans="4:74" ht="12.75" customHeight="1" x14ac:dyDescent="0.2">
      <c r="D145" s="160"/>
      <c r="E145" s="137"/>
      <c r="F145" s="211"/>
      <c r="G145" s="157"/>
      <c r="H145" s="212"/>
      <c r="I145" s="213"/>
      <c r="J145" s="213"/>
      <c r="K145" s="213"/>
      <c r="L145" s="214"/>
      <c r="M145" s="215"/>
      <c r="N145" s="215"/>
      <c r="O145" s="215"/>
      <c r="P145" s="216"/>
      <c r="Q145" s="214"/>
      <c r="R145" s="215"/>
      <c r="S145" s="216"/>
      <c r="T145" s="214"/>
      <c r="U145" s="215"/>
      <c r="V145" s="215"/>
      <c r="W145" s="216"/>
      <c r="X145" s="214"/>
      <c r="Y145" s="215"/>
      <c r="Z145" s="215"/>
      <c r="AA145" s="216"/>
      <c r="AB145" s="214"/>
      <c r="AC145" s="215"/>
      <c r="AD145" s="215"/>
      <c r="AE145" s="215"/>
      <c r="AF145" s="215"/>
      <c r="AG145" s="215"/>
      <c r="AH145" s="215"/>
      <c r="AI145" s="215"/>
      <c r="AJ145" s="215"/>
      <c r="AK145" s="215"/>
      <c r="AL145" s="216"/>
      <c r="AM145" s="214"/>
      <c r="AN145" s="215"/>
      <c r="AO145" s="215"/>
      <c r="AP145" s="215"/>
      <c r="AQ145" s="215"/>
      <c r="AR145" s="215"/>
      <c r="AS145" s="215"/>
      <c r="AT145" s="216"/>
      <c r="AU145" s="214"/>
      <c r="AV145" s="215"/>
      <c r="AW145" s="216"/>
      <c r="AX145" s="214"/>
      <c r="AY145" s="215"/>
      <c r="AZ145" s="215"/>
      <c r="BA145" s="215"/>
      <c r="BB145" s="216"/>
      <c r="BC145" s="214"/>
      <c r="BD145" s="215"/>
      <c r="BE145" s="216"/>
      <c r="BF145" s="214"/>
      <c r="BG145" s="215"/>
      <c r="BH145" s="215"/>
      <c r="BI145" s="214"/>
      <c r="BJ145" s="215"/>
      <c r="BK145" s="216"/>
      <c r="BL145" s="124"/>
      <c r="BM145" s="124"/>
      <c r="BN145" s="124"/>
      <c r="BQ145" s="135">
        <v>10000055</v>
      </c>
      <c r="BR145" s="121" t="s">
        <v>183</v>
      </c>
      <c r="BS145" s="152"/>
      <c r="BT145" s="153"/>
    </row>
    <row r="146" spans="4:74" ht="12.75" customHeight="1" x14ac:dyDescent="0.2">
      <c r="AX146" s="124"/>
      <c r="AY146" s="124"/>
      <c r="AZ146" s="124"/>
      <c r="BA146" s="124"/>
      <c r="BB146" s="124"/>
      <c r="BQ146" s="135">
        <v>10000093</v>
      </c>
      <c r="BR146" s="121" t="s">
        <v>183</v>
      </c>
      <c r="BS146" s="152"/>
      <c r="BT146" s="153"/>
    </row>
    <row r="147" spans="4:74" x14ac:dyDescent="0.2">
      <c r="AX147" s="124"/>
      <c r="AY147" s="124"/>
      <c r="AZ147" s="124"/>
      <c r="BA147" s="124"/>
      <c r="BB147" s="124"/>
      <c r="BQ147" s="135">
        <v>10004927</v>
      </c>
      <c r="BR147" s="121" t="s">
        <v>183</v>
      </c>
      <c r="BS147" s="152"/>
      <c r="BT147" s="153"/>
    </row>
    <row r="148" spans="4:74" ht="12.75" customHeight="1" x14ac:dyDescent="0.2">
      <c r="AX148" s="124"/>
      <c r="AY148" s="124"/>
      <c r="AZ148" s="124"/>
      <c r="BA148" s="124"/>
      <c r="BB148" s="124"/>
      <c r="BQ148" s="135">
        <v>10000275</v>
      </c>
      <c r="BR148" s="121" t="s">
        <v>183</v>
      </c>
      <c r="BS148" s="152"/>
      <c r="BT148" s="153"/>
    </row>
    <row r="149" spans="4:74" ht="12.75" customHeight="1" x14ac:dyDescent="0.2">
      <c r="AX149" s="124"/>
      <c r="AY149" s="124"/>
      <c r="AZ149" s="124"/>
      <c r="BA149" s="124"/>
      <c r="BB149" s="124"/>
      <c r="BQ149" s="135">
        <v>10000409</v>
      </c>
      <c r="BR149" s="121" t="s">
        <v>183</v>
      </c>
      <c r="BS149" s="152"/>
      <c r="BT149" s="153"/>
    </row>
    <row r="150" spans="4:74" ht="12.75" customHeight="1" x14ac:dyDescent="0.2">
      <c r="AX150" s="124"/>
      <c r="AY150" s="124"/>
      <c r="AZ150" s="124"/>
      <c r="BA150" s="124"/>
      <c r="BB150" s="124"/>
      <c r="BQ150" s="135">
        <v>10000415</v>
      </c>
      <c r="BR150" s="121" t="s">
        <v>183</v>
      </c>
      <c r="BS150" s="152"/>
      <c r="BT150" s="153"/>
    </row>
    <row r="151" spans="4:74" ht="12.75" customHeight="1" x14ac:dyDescent="0.2">
      <c r="W151" s="124"/>
      <c r="X151" s="124"/>
      <c r="Y151" s="124"/>
      <c r="Z151" s="124"/>
      <c r="AA151" s="124"/>
      <c r="AB151" s="124"/>
      <c r="AC151" s="124"/>
      <c r="AD151" s="124"/>
      <c r="AE151" s="124"/>
      <c r="AF151" s="124"/>
      <c r="AG151" s="124"/>
      <c r="AH151" s="124"/>
      <c r="AI151" s="124"/>
      <c r="AJ151" s="124"/>
      <c r="AK151" s="124"/>
      <c r="AL151" s="124"/>
      <c r="AM151" s="124"/>
      <c r="AN151" s="124"/>
      <c r="AO151" s="124"/>
      <c r="AP151" s="124"/>
      <c r="AQ151" s="124"/>
      <c r="AR151" s="124"/>
      <c r="AS151" s="124"/>
      <c r="AT151" s="124"/>
      <c r="AU151" s="124"/>
      <c r="AV151" s="124"/>
      <c r="AW151" s="124"/>
      <c r="AX151" s="124"/>
      <c r="AY151" s="124"/>
      <c r="AZ151" s="124"/>
      <c r="BA151" s="124"/>
      <c r="BB151" s="124"/>
      <c r="BC151" s="124"/>
      <c r="BD151" s="124"/>
      <c r="BE151" s="124"/>
      <c r="BF151" s="124"/>
      <c r="BG151" s="124"/>
      <c r="BH151" s="124"/>
      <c r="BI151" s="124"/>
      <c r="BJ151" s="124"/>
      <c r="BK151" s="124"/>
      <c r="BL151" s="124"/>
      <c r="BM151" s="124"/>
      <c r="BN151" s="124"/>
      <c r="BO151" s="124"/>
      <c r="BP151" s="124"/>
      <c r="BQ151" s="135">
        <v>10000473</v>
      </c>
      <c r="BR151" s="121" t="s">
        <v>183</v>
      </c>
      <c r="BS151" s="152"/>
      <c r="BT151" s="153"/>
      <c r="BV151" s="124"/>
    </row>
    <row r="152" spans="4:74" ht="12.75" customHeight="1" x14ac:dyDescent="0.2">
      <c r="AX152" s="124"/>
      <c r="AY152" s="124"/>
      <c r="AZ152" s="124"/>
      <c r="BA152" s="124"/>
      <c r="BB152" s="124"/>
      <c r="BC152" s="124"/>
      <c r="BQ152" s="135">
        <v>10000528</v>
      </c>
      <c r="BR152" s="121" t="s">
        <v>183</v>
      </c>
      <c r="BS152" s="152"/>
      <c r="BT152" s="153"/>
    </row>
    <row r="153" spans="4:74" ht="15" customHeight="1" x14ac:dyDescent="0.2">
      <c r="AX153" s="124"/>
      <c r="AY153" s="124"/>
      <c r="AZ153" s="124"/>
      <c r="BA153" s="124"/>
      <c r="BB153" s="124"/>
      <c r="BQ153" s="135">
        <v>10000533</v>
      </c>
      <c r="BR153" s="121" t="s">
        <v>183</v>
      </c>
      <c r="BS153" s="152"/>
      <c r="BT153" s="153"/>
    </row>
    <row r="154" spans="4:74" ht="15" customHeight="1" x14ac:dyDescent="0.2">
      <c r="AX154" s="124"/>
      <c r="AY154" s="124"/>
      <c r="AZ154" s="124"/>
      <c r="BA154" s="124"/>
      <c r="BB154" s="124"/>
      <c r="BQ154" s="135">
        <v>10000534</v>
      </c>
      <c r="BR154" s="121" t="s">
        <v>183</v>
      </c>
      <c r="BS154" s="152"/>
      <c r="BT154" s="153"/>
    </row>
    <row r="155" spans="4:74" ht="15" customHeight="1" x14ac:dyDescent="0.2">
      <c r="AX155" s="124"/>
      <c r="AY155" s="124"/>
      <c r="AZ155" s="124"/>
      <c r="BA155" s="124"/>
      <c r="BB155" s="124"/>
      <c r="BQ155" s="135">
        <v>10000536</v>
      </c>
      <c r="BR155" s="121" t="s">
        <v>183</v>
      </c>
      <c r="BS155" s="152"/>
      <c r="BT155" s="153"/>
    </row>
    <row r="156" spans="4:74" ht="15" customHeight="1" x14ac:dyDescent="0.2">
      <c r="AX156" s="124"/>
      <c r="AY156" s="124"/>
      <c r="AZ156" s="124"/>
      <c r="BA156" s="124"/>
      <c r="BB156" s="124"/>
      <c r="BQ156" s="135">
        <v>10000560</v>
      </c>
      <c r="BR156" s="121" t="s">
        <v>183</v>
      </c>
      <c r="BS156" s="152"/>
      <c r="BT156" s="153"/>
    </row>
    <row r="157" spans="4:74" ht="15" customHeight="1" x14ac:dyDescent="0.2">
      <c r="AX157" s="124"/>
      <c r="AY157" s="124"/>
      <c r="AZ157" s="124"/>
      <c r="BA157" s="124"/>
      <c r="BB157" s="124"/>
      <c r="BQ157" s="135">
        <v>10001465</v>
      </c>
      <c r="BR157" s="121" t="s">
        <v>183</v>
      </c>
      <c r="BS157" s="152"/>
      <c r="BT157" s="153"/>
    </row>
    <row r="158" spans="4:74" ht="15" customHeight="1" x14ac:dyDescent="0.2">
      <c r="AX158" s="124"/>
      <c r="AY158" s="124"/>
      <c r="AZ158" s="124"/>
      <c r="BA158" s="124"/>
      <c r="BB158" s="124"/>
      <c r="BQ158" s="135">
        <v>10000610</v>
      </c>
      <c r="BR158" s="121" t="s">
        <v>183</v>
      </c>
      <c r="BS158" s="152"/>
      <c r="BT158" s="153"/>
    </row>
    <row r="159" spans="4:74" ht="15" customHeight="1" x14ac:dyDescent="0.2">
      <c r="AX159" s="124"/>
      <c r="AY159" s="124"/>
      <c r="AZ159" s="124"/>
      <c r="BA159" s="124"/>
      <c r="BB159" s="124"/>
      <c r="BQ159" s="135">
        <v>10000654</v>
      </c>
      <c r="BR159" s="121" t="s">
        <v>183</v>
      </c>
      <c r="BS159" s="152"/>
      <c r="BT159" s="153"/>
    </row>
    <row r="160" spans="4:74" ht="15" customHeight="1" x14ac:dyDescent="0.2">
      <c r="AX160" s="124"/>
      <c r="AY160" s="124"/>
      <c r="AZ160" s="124"/>
      <c r="BA160" s="124"/>
      <c r="BB160" s="124"/>
      <c r="BQ160" s="135">
        <v>10000670</v>
      </c>
      <c r="BR160" s="121" t="s">
        <v>183</v>
      </c>
      <c r="BS160" s="152"/>
      <c r="BT160" s="153"/>
    </row>
    <row r="161" spans="50:72" ht="15" customHeight="1" x14ac:dyDescent="0.2">
      <c r="AX161" s="124"/>
      <c r="AY161" s="124"/>
      <c r="AZ161" s="124"/>
      <c r="BA161" s="124"/>
      <c r="BB161" s="124"/>
      <c r="BQ161" s="135">
        <v>10006442</v>
      </c>
      <c r="BR161" s="121" t="s">
        <v>183</v>
      </c>
      <c r="BS161" s="152"/>
      <c r="BT161" s="153"/>
    </row>
    <row r="162" spans="50:72" ht="15" customHeight="1" x14ac:dyDescent="0.2">
      <c r="AX162" s="124"/>
      <c r="AY162" s="124"/>
      <c r="AZ162" s="124"/>
      <c r="BA162" s="124"/>
      <c r="BB162" s="124"/>
      <c r="BQ162" s="135">
        <v>10000720</v>
      </c>
      <c r="BR162" s="121" t="s">
        <v>183</v>
      </c>
      <c r="BS162" s="152"/>
      <c r="BT162" s="153"/>
    </row>
    <row r="163" spans="50:72" ht="15" customHeight="1" x14ac:dyDescent="0.2">
      <c r="AX163" s="124"/>
      <c r="AY163" s="124"/>
      <c r="AZ163" s="124"/>
      <c r="BA163" s="124"/>
      <c r="BB163" s="124"/>
      <c r="BQ163" s="135">
        <v>10000721</v>
      </c>
      <c r="BR163" s="121" t="s">
        <v>183</v>
      </c>
      <c r="BS163" s="152"/>
      <c r="BT163" s="153"/>
    </row>
    <row r="164" spans="50:72" ht="15" customHeight="1" x14ac:dyDescent="0.2">
      <c r="AX164" s="124"/>
      <c r="AY164" s="124"/>
      <c r="AZ164" s="124"/>
      <c r="BA164" s="124"/>
      <c r="BB164" s="124"/>
      <c r="BQ164" s="135">
        <v>10000747</v>
      </c>
      <c r="BR164" s="121" t="s">
        <v>183</v>
      </c>
      <c r="BS164" s="152"/>
      <c r="BT164" s="153"/>
    </row>
    <row r="165" spans="50:72" ht="15" customHeight="1" x14ac:dyDescent="0.2">
      <c r="AX165" s="124"/>
      <c r="AY165" s="124"/>
      <c r="AZ165" s="124"/>
      <c r="BA165" s="124"/>
      <c r="BB165" s="124"/>
      <c r="BQ165" s="135">
        <v>10000754</v>
      </c>
      <c r="BR165" s="121" t="s">
        <v>183</v>
      </c>
      <c r="BS165" s="152"/>
      <c r="BT165" s="153"/>
    </row>
    <row r="166" spans="50:72" ht="15" customHeight="1" x14ac:dyDescent="0.2">
      <c r="AX166" s="124"/>
      <c r="AY166" s="124"/>
      <c r="AZ166" s="124"/>
      <c r="BA166" s="124"/>
      <c r="BB166" s="124"/>
      <c r="BQ166" s="135">
        <v>10000952</v>
      </c>
      <c r="BR166" s="121" t="s">
        <v>183</v>
      </c>
      <c r="BS166" s="152"/>
      <c r="BT166" s="153"/>
    </row>
    <row r="167" spans="50:72" ht="15" customHeight="1" x14ac:dyDescent="0.2">
      <c r="AX167" s="124"/>
      <c r="AY167" s="124"/>
      <c r="AZ167" s="124"/>
      <c r="BA167" s="124"/>
      <c r="BB167" s="124"/>
      <c r="BQ167" s="135">
        <v>10000794</v>
      </c>
      <c r="BR167" s="121" t="s">
        <v>183</v>
      </c>
      <c r="BS167" s="152"/>
      <c r="BT167" s="153"/>
    </row>
    <row r="168" spans="50:72" ht="15" customHeight="1" x14ac:dyDescent="0.2">
      <c r="AX168" s="124"/>
      <c r="AY168" s="124"/>
      <c r="AZ168" s="124"/>
      <c r="BA168" s="124"/>
      <c r="BB168" s="124"/>
      <c r="BQ168" s="135">
        <v>10000812</v>
      </c>
      <c r="BR168" s="121" t="s">
        <v>183</v>
      </c>
      <c r="BS168" s="152"/>
      <c r="BT168" s="153"/>
    </row>
    <row r="169" spans="50:72" ht="15" customHeight="1" x14ac:dyDescent="0.2">
      <c r="AX169" s="124"/>
      <c r="AY169" s="124"/>
      <c r="AZ169" s="124"/>
      <c r="BA169" s="124"/>
      <c r="BB169" s="124"/>
      <c r="BQ169" s="135">
        <v>10000820</v>
      </c>
      <c r="BR169" s="121" t="s">
        <v>183</v>
      </c>
      <c r="BS169" s="152"/>
      <c r="BT169" s="153"/>
    </row>
    <row r="170" spans="50:72" ht="15" customHeight="1" x14ac:dyDescent="0.2">
      <c r="AX170" s="124"/>
      <c r="AY170" s="124"/>
      <c r="AZ170" s="124"/>
      <c r="BA170" s="124"/>
      <c r="BB170" s="124"/>
      <c r="BQ170" s="135">
        <v>10000840</v>
      </c>
      <c r="BR170" s="121" t="s">
        <v>183</v>
      </c>
      <c r="BS170" s="152"/>
      <c r="BT170" s="153"/>
    </row>
    <row r="171" spans="50:72" ht="15" customHeight="1" x14ac:dyDescent="0.2">
      <c r="AX171" s="124"/>
      <c r="AY171" s="124"/>
      <c r="AZ171" s="124"/>
      <c r="BA171" s="124"/>
      <c r="BB171" s="124"/>
      <c r="BQ171" s="135">
        <v>10000878</v>
      </c>
      <c r="BR171" s="121" t="s">
        <v>183</v>
      </c>
      <c r="BS171" s="152"/>
      <c r="BT171" s="153"/>
    </row>
    <row r="172" spans="50:72" ht="15" customHeight="1" x14ac:dyDescent="0.2">
      <c r="AX172" s="124"/>
      <c r="AY172" s="124"/>
      <c r="AZ172" s="124"/>
      <c r="BA172" s="124"/>
      <c r="BB172" s="124"/>
      <c r="BQ172" s="135">
        <v>10000944</v>
      </c>
      <c r="BR172" s="121" t="s">
        <v>183</v>
      </c>
      <c r="BS172" s="152"/>
      <c r="BT172" s="153"/>
    </row>
    <row r="173" spans="50:72" ht="15" customHeight="1" x14ac:dyDescent="0.2">
      <c r="AX173" s="124"/>
      <c r="AY173" s="124"/>
      <c r="AZ173" s="124"/>
      <c r="BA173" s="124"/>
      <c r="BB173" s="124"/>
      <c r="BQ173" s="135">
        <v>10000948</v>
      </c>
      <c r="BR173" s="121" t="s">
        <v>183</v>
      </c>
      <c r="BS173" s="152"/>
      <c r="BT173" s="153"/>
    </row>
    <row r="174" spans="50:72" ht="15" customHeight="1" x14ac:dyDescent="0.2">
      <c r="AX174" s="124"/>
      <c r="AY174" s="124"/>
      <c r="AZ174" s="124"/>
      <c r="BA174" s="124"/>
      <c r="BB174" s="124"/>
      <c r="BQ174" s="135">
        <v>10000950</v>
      </c>
      <c r="BR174" s="121" t="s">
        <v>183</v>
      </c>
      <c r="BS174" s="152"/>
      <c r="BT174" s="153"/>
    </row>
    <row r="175" spans="50:72" ht="15" customHeight="1" x14ac:dyDescent="0.2">
      <c r="AX175" s="124"/>
      <c r="AY175" s="124"/>
      <c r="AZ175" s="124"/>
      <c r="BA175" s="124"/>
      <c r="BB175" s="124"/>
      <c r="BQ175" s="135">
        <v>10001000</v>
      </c>
      <c r="BR175" s="121" t="s">
        <v>183</v>
      </c>
      <c r="BS175" s="152"/>
      <c r="BT175" s="153"/>
    </row>
    <row r="176" spans="50:72" ht="15" customHeight="1" x14ac:dyDescent="0.2">
      <c r="AX176" s="124"/>
      <c r="AY176" s="124"/>
      <c r="AZ176" s="124"/>
      <c r="BA176" s="124"/>
      <c r="BB176" s="124"/>
      <c r="BQ176" s="135">
        <v>10001004</v>
      </c>
      <c r="BR176" s="121" t="s">
        <v>183</v>
      </c>
      <c r="BS176" s="152"/>
      <c r="BT176" s="153"/>
    </row>
    <row r="177" spans="50:72" ht="15" customHeight="1" x14ac:dyDescent="0.2">
      <c r="AX177" s="124"/>
      <c r="AY177" s="124"/>
      <c r="AZ177" s="124"/>
      <c r="BA177" s="124"/>
      <c r="BB177" s="124"/>
      <c r="BQ177" s="135">
        <v>10001005</v>
      </c>
      <c r="BR177" s="121" t="s">
        <v>183</v>
      </c>
      <c r="BS177" s="152"/>
      <c r="BT177" s="153"/>
    </row>
    <row r="178" spans="50:72" ht="15" customHeight="1" x14ac:dyDescent="0.2">
      <c r="AX178" s="124"/>
      <c r="AY178" s="124"/>
      <c r="AZ178" s="124"/>
      <c r="BA178" s="124"/>
      <c r="BB178" s="124"/>
      <c r="BQ178" s="135">
        <v>10001093</v>
      </c>
      <c r="BR178" s="121" t="s">
        <v>183</v>
      </c>
      <c r="BS178" s="152"/>
      <c r="BT178" s="153"/>
    </row>
    <row r="179" spans="50:72" ht="15" customHeight="1" x14ac:dyDescent="0.2">
      <c r="AX179" s="124"/>
      <c r="AY179" s="124"/>
      <c r="AZ179" s="124"/>
      <c r="BA179" s="124"/>
      <c r="BB179" s="124"/>
      <c r="BQ179" s="135">
        <v>10001116</v>
      </c>
      <c r="BR179" s="121" t="s">
        <v>183</v>
      </c>
      <c r="BS179" s="152"/>
      <c r="BT179" s="153"/>
    </row>
    <row r="180" spans="50:72" ht="15" customHeight="1" x14ac:dyDescent="0.2">
      <c r="AX180" s="124"/>
      <c r="AY180" s="124"/>
      <c r="AZ180" s="124"/>
      <c r="BA180" s="124"/>
      <c r="BB180" s="124"/>
      <c r="BQ180" s="135">
        <v>10001144</v>
      </c>
      <c r="BR180" s="121" t="s">
        <v>183</v>
      </c>
      <c r="BS180" s="152"/>
      <c r="BT180" s="153"/>
    </row>
    <row r="181" spans="50:72" ht="15" customHeight="1" x14ac:dyDescent="0.2">
      <c r="AX181" s="124"/>
      <c r="AY181" s="124"/>
      <c r="AZ181" s="124"/>
      <c r="BA181" s="124"/>
      <c r="BB181" s="124"/>
      <c r="BQ181" s="135">
        <v>10001165</v>
      </c>
      <c r="BR181" s="121" t="s">
        <v>183</v>
      </c>
      <c r="BS181" s="152"/>
      <c r="BT181" s="153"/>
    </row>
    <row r="182" spans="50:72" ht="15" customHeight="1" x14ac:dyDescent="0.2">
      <c r="AX182" s="124"/>
      <c r="AY182" s="124"/>
      <c r="AZ182" s="124"/>
      <c r="BA182" s="124"/>
      <c r="BB182" s="124"/>
      <c r="BQ182" s="135">
        <v>10002061</v>
      </c>
      <c r="BR182" s="121" t="s">
        <v>183</v>
      </c>
      <c r="BS182" s="152"/>
      <c r="BT182" s="153"/>
    </row>
    <row r="183" spans="50:72" ht="15" customHeight="1" x14ac:dyDescent="0.2">
      <c r="AX183" s="124"/>
      <c r="AY183" s="124"/>
      <c r="AZ183" s="124"/>
      <c r="BA183" s="124"/>
      <c r="BB183" s="124"/>
      <c r="BQ183" s="135">
        <v>10001378</v>
      </c>
      <c r="BR183" s="121" t="s">
        <v>183</v>
      </c>
      <c r="BS183" s="152"/>
      <c r="BT183" s="153"/>
    </row>
    <row r="184" spans="50:72" ht="15" customHeight="1" x14ac:dyDescent="0.2">
      <c r="AX184" s="124"/>
      <c r="AY184" s="124"/>
      <c r="AZ184" s="124"/>
      <c r="BA184" s="124"/>
      <c r="BB184" s="124"/>
      <c r="BQ184" s="135">
        <v>10007817</v>
      </c>
      <c r="BR184" s="121" t="s">
        <v>183</v>
      </c>
      <c r="BS184" s="152"/>
      <c r="BT184" s="153"/>
    </row>
    <row r="185" spans="50:72" ht="15" customHeight="1" x14ac:dyDescent="0.2">
      <c r="AX185" s="124"/>
      <c r="AY185" s="124"/>
      <c r="AZ185" s="124"/>
      <c r="BA185" s="124"/>
      <c r="BB185" s="124"/>
      <c r="BQ185" s="135">
        <v>10001446</v>
      </c>
      <c r="BR185" s="121" t="s">
        <v>183</v>
      </c>
      <c r="BS185" s="152"/>
      <c r="BT185" s="153"/>
    </row>
    <row r="186" spans="50:72" ht="15" customHeight="1" x14ac:dyDescent="0.2">
      <c r="AX186" s="124"/>
      <c r="AY186" s="124"/>
      <c r="AZ186" s="124"/>
      <c r="BA186" s="124"/>
      <c r="BB186" s="124"/>
      <c r="BQ186" s="135">
        <v>10004772</v>
      </c>
      <c r="BR186" s="121" t="s">
        <v>183</v>
      </c>
      <c r="BS186" s="152"/>
      <c r="BT186" s="153"/>
    </row>
    <row r="187" spans="50:72" ht="15" customHeight="1" x14ac:dyDescent="0.2">
      <c r="AX187" s="124"/>
      <c r="AY187" s="124"/>
      <c r="AZ187" s="124"/>
      <c r="BA187" s="124"/>
      <c r="BB187" s="124"/>
      <c r="BQ187" s="135">
        <v>10005128</v>
      </c>
      <c r="BR187" s="121" t="s">
        <v>183</v>
      </c>
      <c r="BS187" s="152"/>
      <c r="BT187" s="153"/>
    </row>
    <row r="188" spans="50:72" ht="15" customHeight="1" x14ac:dyDescent="0.2">
      <c r="AX188" s="124"/>
      <c r="AY188" s="124"/>
      <c r="AZ188" s="124"/>
      <c r="BA188" s="124"/>
      <c r="BB188" s="124"/>
      <c r="BQ188" s="135">
        <v>10001467</v>
      </c>
      <c r="BR188" s="121" t="s">
        <v>183</v>
      </c>
      <c r="BS188" s="152"/>
      <c r="BT188" s="153"/>
    </row>
    <row r="189" spans="50:72" ht="15" customHeight="1" x14ac:dyDescent="0.2">
      <c r="AX189" s="124"/>
      <c r="AY189" s="124"/>
      <c r="AZ189" s="124"/>
      <c r="BA189" s="124"/>
      <c r="BB189" s="124"/>
      <c r="BQ189" s="135">
        <v>10003955</v>
      </c>
      <c r="BR189" s="121" t="s">
        <v>183</v>
      </c>
      <c r="BS189" s="152"/>
      <c r="BT189" s="153"/>
    </row>
    <row r="190" spans="50:72" ht="15" customHeight="1" x14ac:dyDescent="0.2">
      <c r="AX190" s="124"/>
      <c r="AY190" s="124"/>
      <c r="AZ190" s="124"/>
      <c r="BA190" s="124"/>
      <c r="BB190" s="124"/>
      <c r="BQ190" s="135">
        <v>10007578</v>
      </c>
      <c r="BR190" s="121" t="s">
        <v>183</v>
      </c>
      <c r="BS190" s="152"/>
      <c r="BT190" s="153"/>
    </row>
    <row r="191" spans="50:72" ht="15" customHeight="1" x14ac:dyDescent="0.2">
      <c r="AX191" s="124"/>
      <c r="AY191" s="124"/>
      <c r="AZ191" s="124"/>
      <c r="BA191" s="124"/>
      <c r="BB191" s="124"/>
      <c r="BQ191" s="135">
        <v>10001503</v>
      </c>
      <c r="BR191" s="121" t="s">
        <v>183</v>
      </c>
      <c r="BS191" s="152"/>
      <c r="BT191" s="153"/>
    </row>
    <row r="192" spans="50:72" ht="15" customHeight="1" x14ac:dyDescent="0.2">
      <c r="AX192" s="124"/>
      <c r="AY192" s="124"/>
      <c r="AZ192" s="124"/>
      <c r="BA192" s="124"/>
      <c r="BB192" s="124"/>
      <c r="BQ192" s="135">
        <v>10001535</v>
      </c>
      <c r="BR192" s="121" t="s">
        <v>183</v>
      </c>
      <c r="BS192" s="152"/>
      <c r="BT192" s="153"/>
    </row>
    <row r="193" spans="50:72" ht="15" customHeight="1" x14ac:dyDescent="0.2">
      <c r="AX193" s="124"/>
      <c r="AY193" s="124"/>
      <c r="AZ193" s="124"/>
      <c r="BA193" s="124"/>
      <c r="BB193" s="124"/>
      <c r="BQ193" s="135">
        <v>10001696</v>
      </c>
      <c r="BR193" s="121" t="s">
        <v>183</v>
      </c>
      <c r="BS193" s="152"/>
      <c r="BT193" s="153"/>
    </row>
    <row r="194" spans="50:72" ht="15" customHeight="1" x14ac:dyDescent="0.2">
      <c r="AX194" s="124"/>
      <c r="AY194" s="124"/>
      <c r="AZ194" s="124"/>
      <c r="BA194" s="124"/>
      <c r="BB194" s="124"/>
      <c r="BQ194" s="135">
        <v>10003010</v>
      </c>
      <c r="BR194" s="121" t="s">
        <v>183</v>
      </c>
      <c r="BS194" s="152"/>
      <c r="BT194" s="153"/>
    </row>
    <row r="195" spans="50:72" ht="15" customHeight="1" x14ac:dyDescent="0.2">
      <c r="AX195" s="124"/>
      <c r="AY195" s="124"/>
      <c r="AZ195" s="124"/>
      <c r="BA195" s="124"/>
      <c r="BB195" s="124"/>
      <c r="BQ195" s="135">
        <v>10001743</v>
      </c>
      <c r="BR195" s="121" t="s">
        <v>183</v>
      </c>
      <c r="BS195" s="152"/>
      <c r="BT195" s="153"/>
    </row>
    <row r="196" spans="50:72" ht="15" customHeight="1" x14ac:dyDescent="0.2">
      <c r="AX196" s="124"/>
      <c r="AY196" s="124"/>
      <c r="AZ196" s="124"/>
      <c r="BA196" s="124"/>
      <c r="BB196" s="124"/>
      <c r="BQ196" s="135">
        <v>10001778</v>
      </c>
      <c r="BR196" s="121" t="s">
        <v>183</v>
      </c>
      <c r="BS196" s="152"/>
      <c r="BT196" s="153"/>
    </row>
    <row r="197" spans="50:72" ht="15" customHeight="1" x14ac:dyDescent="0.2">
      <c r="AX197" s="124"/>
      <c r="AY197" s="124"/>
      <c r="AZ197" s="124"/>
      <c r="BA197" s="124"/>
      <c r="BB197" s="124"/>
      <c r="BQ197" s="135">
        <v>10001919</v>
      </c>
      <c r="BR197" s="121" t="s">
        <v>183</v>
      </c>
      <c r="BS197" s="152"/>
      <c r="BT197" s="153"/>
    </row>
    <row r="198" spans="50:72" ht="15" customHeight="1" x14ac:dyDescent="0.2">
      <c r="AX198" s="124"/>
      <c r="AY198" s="124"/>
      <c r="AZ198" s="124"/>
      <c r="BA198" s="124"/>
      <c r="BB198" s="124"/>
      <c r="BQ198" s="135">
        <v>10002005</v>
      </c>
      <c r="BR198" s="121" t="s">
        <v>183</v>
      </c>
      <c r="BS198" s="152"/>
      <c r="BT198" s="153"/>
    </row>
    <row r="199" spans="50:72" ht="15" customHeight="1" x14ac:dyDescent="0.2">
      <c r="AX199" s="124"/>
      <c r="AY199" s="124"/>
      <c r="AZ199" s="124"/>
      <c r="BA199" s="124"/>
      <c r="BB199" s="124"/>
      <c r="BQ199" s="135">
        <v>10007924</v>
      </c>
      <c r="BR199" s="121" t="s">
        <v>183</v>
      </c>
      <c r="BS199" s="152"/>
      <c r="BT199" s="153"/>
    </row>
    <row r="200" spans="50:72" ht="15" customHeight="1" x14ac:dyDescent="0.2">
      <c r="AX200" s="124"/>
      <c r="AY200" s="124"/>
      <c r="AZ200" s="124"/>
      <c r="BA200" s="124"/>
      <c r="BB200" s="124"/>
      <c r="BQ200" s="135">
        <v>10002094</v>
      </c>
      <c r="BR200" s="121" t="s">
        <v>183</v>
      </c>
      <c r="BS200" s="152"/>
      <c r="BT200" s="153"/>
    </row>
    <row r="201" spans="50:72" ht="15" customHeight="1" x14ac:dyDescent="0.2">
      <c r="AX201" s="124"/>
      <c r="AY201" s="124"/>
      <c r="AZ201" s="124"/>
      <c r="BA201" s="124"/>
      <c r="BB201" s="124"/>
      <c r="BQ201" s="135">
        <v>10002126</v>
      </c>
      <c r="BR201" s="121" t="s">
        <v>183</v>
      </c>
      <c r="BS201" s="152"/>
      <c r="BT201" s="153"/>
    </row>
    <row r="202" spans="50:72" ht="15" customHeight="1" x14ac:dyDescent="0.2">
      <c r="AX202" s="124"/>
      <c r="AY202" s="124"/>
      <c r="AZ202" s="124"/>
      <c r="BA202" s="124"/>
      <c r="BB202" s="124"/>
      <c r="BQ202" s="135">
        <v>10002130</v>
      </c>
      <c r="BR202" s="121" t="s">
        <v>183</v>
      </c>
      <c r="BS202" s="152"/>
      <c r="BT202" s="153"/>
    </row>
    <row r="203" spans="50:72" ht="15" customHeight="1" x14ac:dyDescent="0.2">
      <c r="AX203" s="124"/>
      <c r="AY203" s="124"/>
      <c r="AZ203" s="124"/>
      <c r="BA203" s="124"/>
      <c r="BB203" s="124"/>
      <c r="BQ203" s="135">
        <v>10002143</v>
      </c>
      <c r="BR203" s="121" t="s">
        <v>183</v>
      </c>
      <c r="BS203" s="152"/>
      <c r="BT203" s="153"/>
    </row>
    <row r="204" spans="50:72" ht="15" customHeight="1" x14ac:dyDescent="0.2">
      <c r="AX204" s="124"/>
      <c r="AY204" s="124"/>
      <c r="AZ204" s="124"/>
      <c r="BA204" s="124"/>
      <c r="BB204" s="124"/>
      <c r="BQ204" s="135">
        <v>10002370</v>
      </c>
      <c r="BR204" s="121" t="s">
        <v>183</v>
      </c>
      <c r="BS204" s="152"/>
      <c r="BT204" s="153"/>
    </row>
    <row r="205" spans="50:72" ht="15" customHeight="1" x14ac:dyDescent="0.2">
      <c r="AX205" s="124"/>
      <c r="AY205" s="124"/>
      <c r="AZ205" s="124"/>
      <c r="BA205" s="124"/>
      <c r="BB205" s="124"/>
      <c r="BQ205" s="135">
        <v>10007928</v>
      </c>
      <c r="BR205" s="121" t="s">
        <v>183</v>
      </c>
      <c r="BS205" s="152"/>
      <c r="BT205" s="153"/>
    </row>
    <row r="206" spans="50:72" ht="15" customHeight="1" x14ac:dyDescent="0.2">
      <c r="AX206" s="124"/>
      <c r="AY206" s="124"/>
      <c r="AZ206" s="124"/>
      <c r="BA206" s="124"/>
      <c r="BB206" s="124"/>
      <c r="BQ206" s="135">
        <v>10002412</v>
      </c>
      <c r="BR206" s="121" t="s">
        <v>183</v>
      </c>
      <c r="BS206" s="152"/>
      <c r="BT206" s="153"/>
    </row>
    <row r="207" spans="50:72" ht="15" customHeight="1" x14ac:dyDescent="0.2">
      <c r="AX207" s="124"/>
      <c r="AY207" s="124"/>
      <c r="AZ207" s="124"/>
      <c r="BA207" s="124"/>
      <c r="BB207" s="124"/>
      <c r="BQ207" s="135">
        <v>10002599</v>
      </c>
      <c r="BR207" s="121" t="s">
        <v>183</v>
      </c>
      <c r="BS207" s="152"/>
      <c r="BT207" s="153"/>
    </row>
    <row r="208" spans="50:72" ht="15" customHeight="1" x14ac:dyDescent="0.2">
      <c r="AX208" s="124"/>
      <c r="AY208" s="124"/>
      <c r="AZ208" s="124"/>
      <c r="BA208" s="124"/>
      <c r="BB208" s="124"/>
      <c r="BQ208" s="135">
        <v>10002638</v>
      </c>
      <c r="BR208" s="121" t="s">
        <v>183</v>
      </c>
      <c r="BS208" s="152"/>
      <c r="BT208" s="153"/>
    </row>
    <row r="209" spans="50:72" ht="15" customHeight="1" x14ac:dyDescent="0.2">
      <c r="AX209" s="124"/>
      <c r="AY209" s="124"/>
      <c r="AZ209" s="124"/>
      <c r="BA209" s="124"/>
      <c r="BB209" s="124"/>
      <c r="BQ209" s="135">
        <v>10002696</v>
      </c>
      <c r="BR209" s="121" t="s">
        <v>183</v>
      </c>
      <c r="BS209" s="152"/>
      <c r="BT209" s="153"/>
    </row>
    <row r="210" spans="50:72" ht="15" customHeight="1" x14ac:dyDescent="0.2">
      <c r="AX210" s="124"/>
      <c r="AY210" s="124"/>
      <c r="AZ210" s="124"/>
      <c r="BA210" s="124"/>
      <c r="BB210" s="124"/>
      <c r="BQ210" s="135">
        <v>10002743</v>
      </c>
      <c r="BR210" s="121" t="s">
        <v>183</v>
      </c>
      <c r="BS210" s="152"/>
      <c r="BT210" s="153"/>
    </row>
    <row r="211" spans="50:72" ht="15" customHeight="1" x14ac:dyDescent="0.2">
      <c r="AX211" s="124"/>
      <c r="AY211" s="124"/>
      <c r="AZ211" s="124"/>
      <c r="BA211" s="124"/>
      <c r="BB211" s="124"/>
      <c r="BQ211" s="135">
        <v>10004736</v>
      </c>
      <c r="BR211" s="121" t="s">
        <v>183</v>
      </c>
      <c r="BS211" s="152"/>
      <c r="BT211" s="153"/>
    </row>
    <row r="212" spans="50:72" ht="15" customHeight="1" x14ac:dyDescent="0.2">
      <c r="AX212" s="124"/>
      <c r="AY212" s="124"/>
      <c r="AZ212" s="124"/>
      <c r="BA212" s="124"/>
      <c r="BB212" s="124"/>
      <c r="BQ212" s="135">
        <v>10007938</v>
      </c>
      <c r="BR212" s="121" t="s">
        <v>183</v>
      </c>
      <c r="BS212" s="152"/>
      <c r="BT212" s="153"/>
    </row>
    <row r="213" spans="50:72" ht="15" customHeight="1" x14ac:dyDescent="0.2">
      <c r="AX213" s="124"/>
      <c r="AY213" s="124"/>
      <c r="AZ213" s="124"/>
      <c r="BA213" s="124"/>
      <c r="BB213" s="124"/>
      <c r="BQ213" s="135">
        <v>10002815</v>
      </c>
      <c r="BR213" s="121" t="s">
        <v>183</v>
      </c>
      <c r="BS213" s="152"/>
      <c r="BT213" s="153"/>
    </row>
    <row r="214" spans="50:72" ht="15" customHeight="1" x14ac:dyDescent="0.2">
      <c r="AX214" s="124"/>
      <c r="AY214" s="124"/>
      <c r="AZ214" s="124"/>
      <c r="BA214" s="124"/>
      <c r="BB214" s="124"/>
      <c r="BQ214" s="135">
        <v>10002843</v>
      </c>
      <c r="BR214" s="121" t="s">
        <v>183</v>
      </c>
      <c r="BS214" s="152"/>
      <c r="BT214" s="153"/>
    </row>
    <row r="215" spans="50:72" ht="15" customHeight="1" x14ac:dyDescent="0.2">
      <c r="AX215" s="124"/>
      <c r="AY215" s="124"/>
      <c r="AZ215" s="124"/>
      <c r="BA215" s="124"/>
      <c r="BB215" s="124"/>
      <c r="BQ215" s="135">
        <v>10002852</v>
      </c>
      <c r="BR215" s="121" t="s">
        <v>183</v>
      </c>
      <c r="BS215" s="152"/>
      <c r="BT215" s="153"/>
    </row>
    <row r="216" spans="50:72" ht="15" customHeight="1" x14ac:dyDescent="0.2">
      <c r="AX216" s="124"/>
      <c r="AY216" s="124"/>
      <c r="AZ216" s="124"/>
      <c r="BA216" s="124"/>
      <c r="BB216" s="124"/>
      <c r="BQ216" s="135">
        <v>10001548</v>
      </c>
      <c r="BR216" s="121" t="s">
        <v>183</v>
      </c>
      <c r="BS216" s="152"/>
      <c r="BT216" s="153"/>
    </row>
    <row r="217" spans="50:72" ht="15" customHeight="1" x14ac:dyDescent="0.2">
      <c r="AX217" s="124"/>
      <c r="AY217" s="124"/>
      <c r="AZ217" s="124"/>
      <c r="BA217" s="124"/>
      <c r="BB217" s="124"/>
      <c r="BQ217" s="135">
        <v>10002899</v>
      </c>
      <c r="BR217" s="121" t="s">
        <v>183</v>
      </c>
      <c r="BS217" s="152"/>
      <c r="BT217" s="153"/>
    </row>
    <row r="218" spans="50:72" ht="15" customHeight="1" x14ac:dyDescent="0.2">
      <c r="AX218" s="124"/>
      <c r="AY218" s="124"/>
      <c r="AZ218" s="124"/>
      <c r="BA218" s="124"/>
      <c r="BB218" s="124"/>
      <c r="BQ218" s="135">
        <v>10002919</v>
      </c>
      <c r="BR218" s="121" t="s">
        <v>183</v>
      </c>
      <c r="BS218" s="152"/>
      <c r="BT218" s="153"/>
    </row>
    <row r="219" spans="50:72" ht="15" customHeight="1" x14ac:dyDescent="0.2">
      <c r="AX219" s="124"/>
      <c r="AY219" s="124"/>
      <c r="AZ219" s="124"/>
      <c r="BA219" s="124"/>
      <c r="BB219" s="124"/>
      <c r="BQ219" s="135">
        <v>10002935</v>
      </c>
      <c r="BR219" s="121" t="s">
        <v>183</v>
      </c>
      <c r="BS219" s="152"/>
      <c r="BT219" s="153"/>
    </row>
    <row r="220" spans="50:72" ht="15" customHeight="1" x14ac:dyDescent="0.2">
      <c r="AX220" s="124"/>
      <c r="AY220" s="124"/>
      <c r="AZ220" s="124"/>
      <c r="BA220" s="124"/>
      <c r="BB220" s="124"/>
      <c r="BQ220" s="135">
        <v>10007977</v>
      </c>
      <c r="BR220" s="121" t="s">
        <v>183</v>
      </c>
      <c r="BS220" s="152"/>
      <c r="BT220" s="153"/>
    </row>
    <row r="221" spans="50:72" ht="15" customHeight="1" x14ac:dyDescent="0.2">
      <c r="AX221" s="124"/>
      <c r="AY221" s="124"/>
      <c r="AZ221" s="124"/>
      <c r="BA221" s="124"/>
      <c r="BB221" s="124"/>
      <c r="BQ221" s="135">
        <v>10003022</v>
      </c>
      <c r="BR221" s="121" t="s">
        <v>183</v>
      </c>
      <c r="BS221" s="152"/>
      <c r="BT221" s="153"/>
    </row>
    <row r="222" spans="50:72" ht="15" customHeight="1" x14ac:dyDescent="0.2">
      <c r="AX222" s="124"/>
      <c r="AY222" s="124"/>
      <c r="AZ222" s="124"/>
      <c r="BA222" s="124"/>
      <c r="BB222" s="124"/>
      <c r="BQ222" s="135">
        <v>10003023</v>
      </c>
      <c r="BR222" s="121" t="s">
        <v>183</v>
      </c>
      <c r="BS222" s="152"/>
      <c r="BT222" s="153"/>
    </row>
    <row r="223" spans="50:72" ht="15" customHeight="1" x14ac:dyDescent="0.2">
      <c r="AX223" s="124"/>
      <c r="AY223" s="124"/>
      <c r="AZ223" s="124"/>
      <c r="BA223" s="124"/>
      <c r="BB223" s="124"/>
      <c r="BQ223" s="135">
        <v>10003035</v>
      </c>
      <c r="BR223" s="121" t="s">
        <v>183</v>
      </c>
      <c r="BS223" s="152"/>
      <c r="BT223" s="153"/>
    </row>
    <row r="224" spans="50:72" ht="15" customHeight="1" x14ac:dyDescent="0.2">
      <c r="AX224" s="124"/>
      <c r="AY224" s="124"/>
      <c r="AZ224" s="124"/>
      <c r="BA224" s="124"/>
      <c r="BB224" s="124"/>
      <c r="BQ224" s="135">
        <v>10007945</v>
      </c>
      <c r="BR224" s="121" t="s">
        <v>183</v>
      </c>
      <c r="BS224" s="152"/>
      <c r="BT224" s="153"/>
    </row>
    <row r="225" spans="1:72" ht="15" customHeight="1" x14ac:dyDescent="0.2">
      <c r="AX225" s="124"/>
      <c r="AY225" s="124"/>
      <c r="AZ225" s="124"/>
      <c r="BA225" s="124"/>
      <c r="BB225" s="124"/>
      <c r="BQ225" s="135">
        <v>10003128</v>
      </c>
      <c r="BR225" s="121" t="s">
        <v>183</v>
      </c>
      <c r="BS225" s="152"/>
      <c r="BT225" s="153"/>
    </row>
    <row r="226" spans="1:72" ht="15" customHeight="1" x14ac:dyDescent="0.2">
      <c r="AX226" s="124"/>
      <c r="AY226" s="124"/>
      <c r="AZ226" s="124"/>
      <c r="BA226" s="124"/>
      <c r="BB226" s="124"/>
      <c r="BQ226" s="135">
        <v>10003146</v>
      </c>
      <c r="BR226" s="121" t="s">
        <v>183</v>
      </c>
      <c r="BS226" s="152"/>
      <c r="BT226" s="153"/>
    </row>
    <row r="227" spans="1:72" ht="15" customHeight="1" x14ac:dyDescent="0.2">
      <c r="AX227" s="124"/>
      <c r="AY227" s="124"/>
      <c r="AZ227" s="124"/>
      <c r="BA227" s="124"/>
      <c r="BB227" s="124"/>
      <c r="BQ227" s="135">
        <v>10003193</v>
      </c>
      <c r="BR227" s="121" t="s">
        <v>183</v>
      </c>
      <c r="BS227" s="152"/>
      <c r="BT227" s="153"/>
    </row>
    <row r="228" spans="1:72" ht="15" customHeight="1" x14ac:dyDescent="0.2">
      <c r="AX228" s="124"/>
      <c r="AY228" s="124"/>
      <c r="AZ228" s="124"/>
      <c r="BA228" s="124"/>
      <c r="BB228" s="124"/>
      <c r="BQ228" s="135">
        <v>10003200</v>
      </c>
      <c r="BR228" s="121" t="s">
        <v>183</v>
      </c>
      <c r="BS228" s="152"/>
      <c r="BT228" s="153"/>
    </row>
    <row r="229" spans="1:72" ht="15" customHeight="1" x14ac:dyDescent="0.2">
      <c r="AX229" s="124"/>
      <c r="AY229" s="124"/>
      <c r="AZ229" s="124"/>
      <c r="BA229" s="124"/>
      <c r="BB229" s="124"/>
      <c r="BQ229" s="135">
        <v>10003558</v>
      </c>
      <c r="BR229" s="121" t="s">
        <v>183</v>
      </c>
      <c r="BS229" s="152"/>
      <c r="BT229" s="153"/>
    </row>
    <row r="230" spans="1:72" ht="15" customHeight="1" x14ac:dyDescent="0.2">
      <c r="AX230" s="124"/>
      <c r="AY230" s="124"/>
      <c r="AZ230" s="124"/>
      <c r="BA230" s="124"/>
      <c r="BB230" s="124"/>
      <c r="BQ230" s="135">
        <v>10003564</v>
      </c>
      <c r="BR230" s="121" t="s">
        <v>183</v>
      </c>
      <c r="BS230" s="152"/>
      <c r="BT230" s="153"/>
    </row>
    <row r="231" spans="1:72" ht="15" customHeight="1" x14ac:dyDescent="0.2">
      <c r="AX231" s="124"/>
      <c r="AY231" s="124"/>
      <c r="AZ231" s="124"/>
      <c r="BA231" s="124"/>
      <c r="BB231" s="124"/>
      <c r="BQ231" s="135">
        <v>10003624</v>
      </c>
      <c r="BR231" s="121" t="s">
        <v>183</v>
      </c>
      <c r="BS231" s="152"/>
      <c r="BT231" s="153"/>
    </row>
    <row r="232" spans="1:72" ht="15" customHeight="1" x14ac:dyDescent="0.2">
      <c r="AX232" s="124"/>
      <c r="AY232" s="124"/>
      <c r="AZ232" s="124"/>
      <c r="BA232" s="124"/>
      <c r="BB232" s="124"/>
      <c r="BQ232" s="135">
        <v>10003625</v>
      </c>
      <c r="BR232" s="121" t="s">
        <v>183</v>
      </c>
      <c r="BS232" s="152"/>
      <c r="BT232" s="153"/>
    </row>
    <row r="233" spans="1:72" ht="15" customHeight="1" x14ac:dyDescent="0.2">
      <c r="AX233" s="124"/>
      <c r="AY233" s="124"/>
      <c r="AZ233" s="124"/>
      <c r="BA233" s="124"/>
      <c r="BB233" s="124"/>
      <c r="BQ233" s="135">
        <v>10003674</v>
      </c>
      <c r="BR233" s="121" t="s">
        <v>183</v>
      </c>
      <c r="BS233" s="152"/>
      <c r="BT233" s="153"/>
    </row>
    <row r="234" spans="1:72" ht="15" customHeight="1" x14ac:dyDescent="0.2">
      <c r="AX234" s="124"/>
      <c r="AY234" s="124"/>
      <c r="AZ234" s="124"/>
      <c r="BA234" s="124"/>
      <c r="BB234" s="124"/>
      <c r="BQ234" s="135">
        <v>10003676</v>
      </c>
      <c r="BR234" s="121" t="s">
        <v>183</v>
      </c>
      <c r="BS234" s="152"/>
      <c r="BT234" s="153"/>
    </row>
    <row r="235" spans="1:72" ht="15" customHeight="1" x14ac:dyDescent="0.2">
      <c r="AX235" s="124"/>
      <c r="AY235" s="124"/>
      <c r="AZ235" s="124"/>
      <c r="BA235" s="124"/>
      <c r="BB235" s="124"/>
      <c r="BQ235" s="135">
        <v>10003189</v>
      </c>
      <c r="BR235" s="121" t="s">
        <v>183</v>
      </c>
      <c r="BS235" s="152"/>
      <c r="BT235" s="153"/>
    </row>
    <row r="236" spans="1:72" ht="15" customHeight="1" x14ac:dyDescent="0.2">
      <c r="AX236" s="124"/>
      <c r="AY236" s="124"/>
      <c r="AZ236" s="124"/>
      <c r="BA236" s="124"/>
      <c r="BB236" s="124"/>
      <c r="BQ236" s="135">
        <v>10003708</v>
      </c>
      <c r="BR236" s="121" t="s">
        <v>183</v>
      </c>
      <c r="BS236" s="152"/>
      <c r="BT236" s="153"/>
    </row>
    <row r="237" spans="1:72" ht="15" customHeight="1" x14ac:dyDescent="0.2">
      <c r="AX237" s="124"/>
      <c r="AY237" s="124"/>
      <c r="AZ237" s="124"/>
      <c r="BA237" s="124"/>
      <c r="BB237" s="124"/>
      <c r="BQ237" s="135">
        <v>10003753</v>
      </c>
      <c r="BR237" s="121" t="s">
        <v>183</v>
      </c>
      <c r="BS237" s="152"/>
      <c r="BT237" s="153"/>
    </row>
    <row r="238" spans="1:72" ht="15" customHeight="1" x14ac:dyDescent="0.2">
      <c r="AX238" s="124"/>
      <c r="AY238" s="124"/>
      <c r="AZ238" s="124"/>
      <c r="BA238" s="124"/>
      <c r="BB238" s="124"/>
      <c r="BQ238" s="135">
        <v>10003768</v>
      </c>
      <c r="BR238" s="121" t="s">
        <v>183</v>
      </c>
      <c r="BS238" s="152"/>
      <c r="BT238" s="153"/>
    </row>
    <row r="239" spans="1:72" ht="15" customHeight="1" x14ac:dyDescent="0.2">
      <c r="AX239" s="124"/>
      <c r="AY239" s="124"/>
      <c r="AZ239" s="124"/>
      <c r="BA239" s="124"/>
      <c r="BB239" s="124"/>
      <c r="BQ239" s="135">
        <v>10024962</v>
      </c>
      <c r="BR239" s="121" t="s">
        <v>183</v>
      </c>
      <c r="BS239" s="152"/>
      <c r="BT239" s="153"/>
    </row>
    <row r="240" spans="1:72" ht="12.75" customHeight="1" x14ac:dyDescent="0.2">
      <c r="A240" s="124"/>
      <c r="W240" s="124"/>
      <c r="X240" s="124"/>
      <c r="Y240" s="124"/>
      <c r="Z240" s="124"/>
      <c r="AA240" s="124"/>
      <c r="AB240" s="124"/>
      <c r="AC240" s="124"/>
      <c r="AD240" s="124"/>
      <c r="AE240" s="124"/>
      <c r="AF240" s="124"/>
      <c r="AG240" s="124"/>
      <c r="AH240" s="124"/>
      <c r="AI240" s="124"/>
      <c r="AJ240" s="124"/>
      <c r="AK240" s="124"/>
      <c r="AL240" s="124"/>
      <c r="AM240" s="124"/>
      <c r="AN240" s="124"/>
      <c r="AO240" s="124"/>
      <c r="AP240" s="124"/>
      <c r="AQ240" s="124"/>
      <c r="AR240" s="124"/>
      <c r="AS240" s="124"/>
      <c r="AT240" s="124"/>
      <c r="AU240" s="124"/>
      <c r="AV240" s="124"/>
      <c r="AW240" s="124"/>
      <c r="AX240" s="124"/>
      <c r="AY240" s="124"/>
      <c r="AZ240" s="124"/>
      <c r="BA240" s="124"/>
      <c r="BB240" s="124"/>
      <c r="BC240" s="124"/>
      <c r="BD240" s="124"/>
      <c r="BE240" s="124"/>
      <c r="BF240" s="124"/>
      <c r="BG240" s="124"/>
      <c r="BH240" s="124"/>
      <c r="BI240" s="124"/>
      <c r="BJ240" s="124"/>
      <c r="BK240" s="124"/>
      <c r="BL240" s="124"/>
      <c r="BM240" s="124"/>
      <c r="BN240" s="124"/>
      <c r="BO240" s="124"/>
      <c r="BP240" s="124"/>
      <c r="BQ240" s="135">
        <v>10003855</v>
      </c>
      <c r="BR240" s="121" t="s">
        <v>183</v>
      </c>
      <c r="BS240" s="152"/>
      <c r="BT240" s="153"/>
    </row>
    <row r="241" spans="50:72" ht="12.75" customHeight="1" x14ac:dyDescent="0.2">
      <c r="AX241" s="124"/>
      <c r="AY241" s="124"/>
      <c r="AZ241" s="124"/>
      <c r="BA241" s="124"/>
      <c r="BB241" s="124"/>
      <c r="BQ241" s="135">
        <v>10003867</v>
      </c>
      <c r="BR241" s="121" t="s">
        <v>183</v>
      </c>
      <c r="BS241" s="152"/>
      <c r="BT241" s="153"/>
    </row>
    <row r="242" spans="50:72" x14ac:dyDescent="0.2">
      <c r="AX242" s="124"/>
      <c r="AY242" s="124"/>
      <c r="AZ242" s="124"/>
      <c r="BA242" s="124"/>
      <c r="BB242" s="124"/>
      <c r="BQ242" s="135">
        <v>10003928</v>
      </c>
      <c r="BR242" s="121" t="s">
        <v>183</v>
      </c>
      <c r="BS242" s="152"/>
      <c r="BT242" s="153"/>
    </row>
    <row r="243" spans="50:72" x14ac:dyDescent="0.2">
      <c r="AX243" s="124"/>
      <c r="AY243" s="124"/>
      <c r="AZ243" s="124"/>
      <c r="BA243" s="124"/>
      <c r="BB243" s="124"/>
      <c r="BQ243" s="135">
        <v>10004112</v>
      </c>
      <c r="BR243" s="121" t="s">
        <v>183</v>
      </c>
      <c r="BS243" s="152"/>
      <c r="BT243" s="153"/>
    </row>
    <row r="244" spans="50:72" x14ac:dyDescent="0.2">
      <c r="AX244" s="124"/>
      <c r="AY244" s="124"/>
      <c r="AZ244" s="124"/>
      <c r="BA244" s="124"/>
      <c r="BB244" s="124"/>
      <c r="BQ244" s="135">
        <v>10023139</v>
      </c>
      <c r="BR244" s="121" t="s">
        <v>183</v>
      </c>
      <c r="BS244" s="152"/>
      <c r="BT244" s="153"/>
    </row>
    <row r="245" spans="50:72" x14ac:dyDescent="0.2">
      <c r="AX245" s="124"/>
      <c r="AY245" s="124"/>
      <c r="AZ245" s="124"/>
      <c r="BA245" s="124"/>
      <c r="BB245" s="124"/>
      <c r="BQ245" s="135">
        <v>10004144</v>
      </c>
      <c r="BR245" s="121" t="s">
        <v>183</v>
      </c>
      <c r="BS245" s="152"/>
      <c r="BT245" s="153"/>
    </row>
    <row r="246" spans="50:72" x14ac:dyDescent="0.2">
      <c r="AX246" s="124"/>
      <c r="AY246" s="124"/>
      <c r="AZ246" s="124"/>
      <c r="BA246" s="124"/>
      <c r="BB246" s="124"/>
      <c r="BQ246" s="135">
        <v>10004340</v>
      </c>
      <c r="BR246" s="121" t="s">
        <v>183</v>
      </c>
      <c r="BS246" s="152"/>
      <c r="BT246" s="153"/>
    </row>
    <row r="247" spans="50:72" x14ac:dyDescent="0.2">
      <c r="AX247" s="124"/>
      <c r="AY247" s="124"/>
      <c r="AZ247" s="124"/>
      <c r="BA247" s="124"/>
      <c r="BB247" s="124"/>
      <c r="BQ247" s="135">
        <v>10004375</v>
      </c>
      <c r="BR247" s="121" t="s">
        <v>183</v>
      </c>
      <c r="BS247" s="152"/>
      <c r="BT247" s="153"/>
    </row>
    <row r="248" spans="50:72" x14ac:dyDescent="0.2">
      <c r="AX248" s="124"/>
      <c r="AY248" s="124"/>
      <c r="AZ248" s="124"/>
      <c r="BA248" s="124"/>
      <c r="BB248" s="124"/>
      <c r="BQ248" s="135">
        <v>10004432</v>
      </c>
      <c r="BR248" s="121" t="s">
        <v>183</v>
      </c>
      <c r="BS248" s="152"/>
      <c r="BT248" s="153"/>
    </row>
    <row r="249" spans="50:72" x14ac:dyDescent="0.2">
      <c r="AX249" s="124"/>
      <c r="AY249" s="124"/>
      <c r="AZ249" s="124"/>
      <c r="BA249" s="124"/>
      <c r="BB249" s="124"/>
      <c r="BQ249" s="135">
        <v>10004442</v>
      </c>
      <c r="BR249" s="121" t="s">
        <v>183</v>
      </c>
      <c r="BS249" s="152"/>
      <c r="BT249" s="153"/>
    </row>
    <row r="250" spans="50:72" x14ac:dyDescent="0.2">
      <c r="AX250" s="124"/>
      <c r="AY250" s="124"/>
      <c r="AZ250" s="124"/>
      <c r="BA250" s="124"/>
      <c r="BB250" s="124"/>
      <c r="BQ250" s="135">
        <v>10004478</v>
      </c>
      <c r="BR250" s="121" t="s">
        <v>183</v>
      </c>
      <c r="BS250" s="152"/>
      <c r="BT250" s="153"/>
    </row>
    <row r="251" spans="50:72" x14ac:dyDescent="0.2">
      <c r="AX251" s="124"/>
      <c r="AY251" s="124"/>
      <c r="AZ251" s="124"/>
      <c r="BA251" s="124"/>
      <c r="BB251" s="124"/>
      <c r="BQ251" s="135">
        <v>10004599</v>
      </c>
      <c r="BR251" s="121" t="s">
        <v>183</v>
      </c>
      <c r="BS251" s="152"/>
      <c r="BT251" s="153"/>
    </row>
    <row r="252" spans="50:72" x14ac:dyDescent="0.2">
      <c r="AX252" s="124"/>
      <c r="AY252" s="124"/>
      <c r="AZ252" s="124"/>
      <c r="BA252" s="124"/>
      <c r="BB252" s="124"/>
      <c r="BQ252" s="135">
        <v>10004552</v>
      </c>
      <c r="BR252" s="121" t="s">
        <v>183</v>
      </c>
      <c r="BS252" s="152"/>
      <c r="BT252" s="153"/>
    </row>
    <row r="253" spans="50:72" x14ac:dyDescent="0.2">
      <c r="AX253" s="124"/>
      <c r="AY253" s="124"/>
      <c r="AZ253" s="124"/>
      <c r="BA253" s="124"/>
      <c r="BB253" s="124"/>
      <c r="BQ253" s="135">
        <v>10006963</v>
      </c>
      <c r="BR253" s="121" t="s">
        <v>183</v>
      </c>
      <c r="BS253" s="152"/>
      <c r="BT253" s="153"/>
    </row>
    <row r="254" spans="50:72" x14ac:dyDescent="0.2">
      <c r="AX254" s="124"/>
      <c r="AY254" s="124"/>
      <c r="AZ254" s="124"/>
      <c r="BA254" s="124"/>
      <c r="BB254" s="124"/>
      <c r="BQ254" s="135">
        <v>10004576</v>
      </c>
      <c r="BR254" s="121" t="s">
        <v>183</v>
      </c>
      <c r="BS254" s="152"/>
      <c r="BT254" s="153"/>
    </row>
    <row r="255" spans="50:72" x14ac:dyDescent="0.2">
      <c r="AX255" s="124"/>
      <c r="AY255" s="124"/>
      <c r="AZ255" s="124"/>
      <c r="BA255" s="124"/>
      <c r="BB255" s="124"/>
      <c r="BQ255" s="135">
        <v>10004577</v>
      </c>
      <c r="BR255" s="121" t="s">
        <v>183</v>
      </c>
      <c r="BS255" s="152"/>
      <c r="BT255" s="153"/>
    </row>
    <row r="256" spans="50:72" x14ac:dyDescent="0.2">
      <c r="AX256" s="124"/>
      <c r="AY256" s="124"/>
      <c r="AZ256" s="124"/>
      <c r="BA256" s="124"/>
      <c r="BB256" s="124"/>
      <c r="BQ256" s="135">
        <v>10006303</v>
      </c>
      <c r="BR256" s="121" t="s">
        <v>183</v>
      </c>
      <c r="BS256" s="152"/>
      <c r="BT256" s="153"/>
    </row>
    <row r="257" spans="50:72" x14ac:dyDescent="0.2">
      <c r="AX257" s="124"/>
      <c r="AY257" s="124"/>
      <c r="AZ257" s="124"/>
      <c r="BA257" s="124"/>
      <c r="BB257" s="124"/>
      <c r="BQ257" s="135">
        <v>10004579</v>
      </c>
      <c r="BR257" s="121" t="s">
        <v>183</v>
      </c>
      <c r="BS257" s="152"/>
      <c r="BT257" s="153"/>
    </row>
    <row r="258" spans="50:72" x14ac:dyDescent="0.2">
      <c r="AX258" s="124"/>
      <c r="AY258" s="124"/>
      <c r="AZ258" s="124"/>
      <c r="BA258" s="124"/>
      <c r="BB258" s="124"/>
      <c r="BQ258" s="135">
        <v>10004580</v>
      </c>
      <c r="BR258" s="121" t="s">
        <v>183</v>
      </c>
      <c r="BS258" s="152"/>
      <c r="BT258" s="153"/>
    </row>
    <row r="259" spans="50:72" x14ac:dyDescent="0.2">
      <c r="AX259" s="124"/>
      <c r="AY259" s="124"/>
      <c r="AZ259" s="124"/>
      <c r="BA259" s="124"/>
      <c r="BB259" s="124"/>
      <c r="BQ259" s="135">
        <v>10004596</v>
      </c>
      <c r="BR259" s="121" t="s">
        <v>183</v>
      </c>
      <c r="BS259" s="152"/>
      <c r="BT259" s="153"/>
    </row>
    <row r="260" spans="50:72" x14ac:dyDescent="0.2">
      <c r="AX260" s="124"/>
      <c r="AY260" s="124"/>
      <c r="AZ260" s="124"/>
      <c r="BA260" s="124"/>
      <c r="BB260" s="124"/>
      <c r="BQ260" s="135">
        <v>10004603</v>
      </c>
      <c r="BR260" s="121" t="s">
        <v>183</v>
      </c>
      <c r="BS260" s="152"/>
      <c r="BT260" s="153"/>
    </row>
    <row r="261" spans="50:72" x14ac:dyDescent="0.2">
      <c r="AX261" s="124"/>
      <c r="AY261" s="124"/>
      <c r="AZ261" s="124"/>
      <c r="BA261" s="124"/>
      <c r="BB261" s="124"/>
      <c r="BQ261" s="135">
        <v>10004607</v>
      </c>
      <c r="BR261" s="121" t="s">
        <v>183</v>
      </c>
      <c r="BS261" s="152"/>
      <c r="BT261" s="153"/>
    </row>
    <row r="262" spans="50:72" x14ac:dyDescent="0.2">
      <c r="AX262" s="124"/>
      <c r="AY262" s="124"/>
      <c r="AZ262" s="124"/>
      <c r="BA262" s="124"/>
      <c r="BB262" s="124"/>
      <c r="BQ262" s="135">
        <v>10004686</v>
      </c>
      <c r="BR262" s="121" t="s">
        <v>183</v>
      </c>
      <c r="BS262" s="152"/>
      <c r="BT262" s="153"/>
    </row>
    <row r="263" spans="50:72" x14ac:dyDescent="0.2">
      <c r="AX263" s="124"/>
      <c r="AY263" s="124"/>
      <c r="AZ263" s="124"/>
      <c r="BA263" s="124"/>
      <c r="BB263" s="124"/>
      <c r="BQ263" s="135">
        <v>10004690</v>
      </c>
      <c r="BR263" s="121" t="s">
        <v>183</v>
      </c>
      <c r="BS263" s="152"/>
      <c r="BT263" s="153"/>
    </row>
    <row r="264" spans="50:72" x14ac:dyDescent="0.2">
      <c r="AX264" s="124"/>
      <c r="AY264" s="124"/>
      <c r="AZ264" s="124"/>
      <c r="BA264" s="124"/>
      <c r="BB264" s="124"/>
      <c r="BQ264" s="135">
        <v>10004721</v>
      </c>
      <c r="BR264" s="121" t="s">
        <v>183</v>
      </c>
      <c r="BS264" s="152"/>
      <c r="BT264" s="153"/>
    </row>
    <row r="265" spans="50:72" x14ac:dyDescent="0.2">
      <c r="AX265" s="124"/>
      <c r="AY265" s="124"/>
      <c r="AZ265" s="124"/>
      <c r="BA265" s="124"/>
      <c r="BB265" s="124"/>
      <c r="BQ265" s="135">
        <v>10004695</v>
      </c>
      <c r="BR265" s="121" t="s">
        <v>183</v>
      </c>
      <c r="BS265" s="152"/>
      <c r="BT265" s="153"/>
    </row>
    <row r="266" spans="50:72" x14ac:dyDescent="0.2">
      <c r="AX266" s="124"/>
      <c r="AY266" s="124"/>
      <c r="AZ266" s="124"/>
      <c r="BA266" s="124"/>
      <c r="BB266" s="124"/>
      <c r="BQ266" s="135">
        <v>10004718</v>
      </c>
      <c r="BR266" s="121" t="s">
        <v>183</v>
      </c>
      <c r="BS266" s="152"/>
      <c r="BT266" s="153"/>
    </row>
    <row r="267" spans="50:72" x14ac:dyDescent="0.2">
      <c r="AX267" s="124"/>
      <c r="AY267" s="124"/>
      <c r="AZ267" s="124"/>
      <c r="BA267" s="124"/>
      <c r="BB267" s="124"/>
      <c r="BQ267" s="135">
        <v>10007011</v>
      </c>
      <c r="BR267" s="121" t="s">
        <v>183</v>
      </c>
      <c r="BS267" s="152"/>
      <c r="BT267" s="153"/>
    </row>
    <row r="268" spans="50:72" x14ac:dyDescent="0.2">
      <c r="AX268" s="124"/>
      <c r="AY268" s="124"/>
      <c r="AZ268" s="124"/>
      <c r="BA268" s="124"/>
      <c r="BB268" s="124"/>
      <c r="BQ268" s="135">
        <v>10004760</v>
      </c>
      <c r="BR268" s="121" t="s">
        <v>183</v>
      </c>
      <c r="BS268" s="152"/>
      <c r="BT268" s="153"/>
    </row>
    <row r="269" spans="50:72" x14ac:dyDescent="0.2">
      <c r="AX269" s="124"/>
      <c r="AY269" s="124"/>
      <c r="AZ269" s="124"/>
      <c r="BA269" s="124"/>
      <c r="BB269" s="124"/>
      <c r="BQ269" s="135">
        <v>10004835</v>
      </c>
      <c r="BR269" s="121" t="s">
        <v>183</v>
      </c>
      <c r="BS269" s="152"/>
      <c r="BT269" s="153"/>
    </row>
    <row r="270" spans="50:72" x14ac:dyDescent="0.2">
      <c r="AX270" s="124"/>
      <c r="AY270" s="124"/>
      <c r="AZ270" s="124"/>
      <c r="BA270" s="124"/>
      <c r="BB270" s="124"/>
      <c r="BQ270" s="135">
        <v>10006770</v>
      </c>
      <c r="BR270" s="121" t="s">
        <v>183</v>
      </c>
      <c r="BS270" s="152"/>
      <c r="BT270" s="153"/>
    </row>
    <row r="271" spans="50:72" x14ac:dyDescent="0.2">
      <c r="AX271" s="124"/>
      <c r="AY271" s="124"/>
      <c r="AZ271" s="124"/>
      <c r="BA271" s="124"/>
      <c r="BB271" s="124"/>
      <c r="BQ271" s="135">
        <v>10005072</v>
      </c>
      <c r="BR271" s="121" t="s">
        <v>183</v>
      </c>
      <c r="BS271" s="152"/>
      <c r="BT271" s="153"/>
    </row>
    <row r="272" spans="50:72" x14ac:dyDescent="0.2">
      <c r="AX272" s="124"/>
      <c r="AY272" s="124"/>
      <c r="AZ272" s="124"/>
      <c r="BA272" s="124"/>
      <c r="BB272" s="124"/>
      <c r="BQ272" s="135">
        <v>10005077</v>
      </c>
      <c r="BR272" s="121" t="s">
        <v>183</v>
      </c>
      <c r="BS272" s="152"/>
      <c r="BT272" s="153"/>
    </row>
    <row r="273" spans="50:72" x14ac:dyDescent="0.2">
      <c r="AX273" s="124"/>
      <c r="AY273" s="124"/>
      <c r="AZ273" s="124"/>
      <c r="BA273" s="124"/>
      <c r="BB273" s="124"/>
      <c r="BQ273" s="135">
        <v>10004676</v>
      </c>
      <c r="BR273" s="121" t="s">
        <v>183</v>
      </c>
      <c r="BS273" s="152"/>
      <c r="BT273" s="153"/>
    </row>
    <row r="274" spans="50:72" x14ac:dyDescent="0.2">
      <c r="AX274" s="124"/>
      <c r="AY274" s="124"/>
      <c r="AZ274" s="124"/>
      <c r="BA274" s="124"/>
      <c r="BB274" s="124"/>
      <c r="BQ274" s="135">
        <v>10005124</v>
      </c>
      <c r="BR274" s="121" t="s">
        <v>183</v>
      </c>
      <c r="BS274" s="152"/>
      <c r="BT274" s="153"/>
    </row>
    <row r="275" spans="50:72" x14ac:dyDescent="0.2">
      <c r="AX275" s="124"/>
      <c r="AY275" s="124"/>
      <c r="AZ275" s="124"/>
      <c r="BA275" s="124"/>
      <c r="BB275" s="124"/>
      <c r="BQ275" s="135">
        <v>10005200</v>
      </c>
      <c r="BR275" s="121" t="s">
        <v>183</v>
      </c>
      <c r="BS275" s="152"/>
      <c r="BT275" s="153"/>
    </row>
    <row r="276" spans="50:72" x14ac:dyDescent="0.2">
      <c r="AX276" s="124"/>
      <c r="AY276" s="124"/>
      <c r="AZ276" s="124"/>
      <c r="BA276" s="124"/>
      <c r="BB276" s="124"/>
      <c r="BQ276" s="135">
        <v>10005404</v>
      </c>
      <c r="BR276" s="121" t="s">
        <v>183</v>
      </c>
      <c r="BS276" s="152"/>
      <c r="BT276" s="153"/>
    </row>
    <row r="277" spans="50:72" x14ac:dyDescent="0.2">
      <c r="AX277" s="124"/>
      <c r="AY277" s="124"/>
      <c r="AZ277" s="124"/>
      <c r="BA277" s="124"/>
      <c r="BB277" s="124"/>
      <c r="BQ277" s="135">
        <v>10005465</v>
      </c>
      <c r="BR277" s="121" t="s">
        <v>183</v>
      </c>
      <c r="BS277" s="152"/>
      <c r="BT277" s="153"/>
    </row>
    <row r="278" spans="50:72" x14ac:dyDescent="0.2">
      <c r="AX278" s="124"/>
      <c r="AY278" s="124"/>
      <c r="AZ278" s="124"/>
      <c r="BA278" s="124"/>
      <c r="BB278" s="124"/>
      <c r="BQ278" s="135">
        <v>10005466</v>
      </c>
      <c r="BR278" s="121" t="s">
        <v>183</v>
      </c>
      <c r="BS278" s="152"/>
      <c r="BT278" s="153"/>
    </row>
    <row r="279" spans="50:72" x14ac:dyDescent="0.2">
      <c r="AX279" s="124"/>
      <c r="AY279" s="124"/>
      <c r="AZ279" s="124"/>
      <c r="BA279" s="124"/>
      <c r="BB279" s="124"/>
      <c r="BQ279" s="135">
        <v>10005469</v>
      </c>
      <c r="BR279" s="121" t="s">
        <v>183</v>
      </c>
      <c r="BS279" s="152"/>
      <c r="BT279" s="153"/>
    </row>
    <row r="280" spans="50:72" x14ac:dyDescent="0.2">
      <c r="AX280" s="124"/>
      <c r="AY280" s="124"/>
      <c r="AZ280" s="124"/>
      <c r="BA280" s="124"/>
      <c r="BB280" s="124"/>
      <c r="BQ280" s="135">
        <v>10002863</v>
      </c>
      <c r="BR280" s="121" t="s">
        <v>183</v>
      </c>
      <c r="BS280" s="152"/>
      <c r="BT280" s="153"/>
    </row>
    <row r="281" spans="50:72" x14ac:dyDescent="0.2">
      <c r="AX281" s="124"/>
      <c r="AY281" s="124"/>
      <c r="AZ281" s="124"/>
      <c r="BA281" s="124"/>
      <c r="BB281" s="124"/>
      <c r="BQ281" s="135">
        <v>10005534</v>
      </c>
      <c r="BR281" s="121" t="s">
        <v>183</v>
      </c>
      <c r="BS281" s="152"/>
      <c r="BT281" s="153"/>
    </row>
    <row r="282" spans="50:72" x14ac:dyDescent="0.2">
      <c r="AX282" s="124"/>
      <c r="AY282" s="124"/>
      <c r="AZ282" s="124"/>
      <c r="BA282" s="124"/>
      <c r="BB282" s="124"/>
      <c r="BQ282" s="135">
        <v>10005575</v>
      </c>
      <c r="BR282" s="121" t="s">
        <v>183</v>
      </c>
      <c r="BS282" s="152"/>
      <c r="BT282" s="153"/>
    </row>
    <row r="283" spans="50:72" x14ac:dyDescent="0.2">
      <c r="AX283" s="124"/>
      <c r="AY283" s="124"/>
      <c r="AZ283" s="124"/>
      <c r="BA283" s="124"/>
      <c r="BB283" s="124"/>
      <c r="BQ283" s="135">
        <v>10005583</v>
      </c>
      <c r="BR283" s="121" t="s">
        <v>183</v>
      </c>
      <c r="BS283" s="152"/>
      <c r="BT283" s="153"/>
    </row>
    <row r="284" spans="50:72" x14ac:dyDescent="0.2">
      <c r="AX284" s="124"/>
      <c r="AY284" s="124"/>
      <c r="AZ284" s="124"/>
      <c r="BA284" s="124"/>
      <c r="BB284" s="124"/>
      <c r="BQ284" s="135">
        <v>10005032</v>
      </c>
      <c r="BR284" s="121" t="s">
        <v>183</v>
      </c>
      <c r="BS284" s="152"/>
      <c r="BT284" s="153"/>
    </row>
    <row r="285" spans="50:72" x14ac:dyDescent="0.2">
      <c r="AX285" s="124"/>
      <c r="AY285" s="124"/>
      <c r="AZ285" s="124"/>
      <c r="BA285" s="124"/>
      <c r="BB285" s="124"/>
      <c r="BQ285" s="135">
        <v>10005669</v>
      </c>
      <c r="BR285" s="121" t="s">
        <v>183</v>
      </c>
      <c r="BS285" s="152"/>
      <c r="BT285" s="153"/>
    </row>
    <row r="286" spans="50:72" x14ac:dyDescent="0.2">
      <c r="AX286" s="124"/>
      <c r="AY286" s="124"/>
      <c r="AZ286" s="124"/>
      <c r="BA286" s="124"/>
      <c r="BB286" s="124"/>
      <c r="BQ286" s="135">
        <v>10005736</v>
      </c>
      <c r="BR286" s="121" t="s">
        <v>183</v>
      </c>
      <c r="BS286" s="152"/>
      <c r="BT286" s="153"/>
    </row>
    <row r="287" spans="50:72" x14ac:dyDescent="0.2">
      <c r="AX287" s="124"/>
      <c r="AY287" s="124"/>
      <c r="AZ287" s="124"/>
      <c r="BA287" s="124"/>
      <c r="BB287" s="124"/>
      <c r="BQ287" s="135">
        <v>10005741</v>
      </c>
      <c r="BR287" s="121" t="s">
        <v>183</v>
      </c>
      <c r="BS287" s="152"/>
      <c r="BT287" s="153"/>
    </row>
    <row r="288" spans="50:72" x14ac:dyDescent="0.2">
      <c r="AX288" s="124"/>
      <c r="AY288" s="124"/>
      <c r="AZ288" s="124"/>
      <c r="BA288" s="124"/>
      <c r="BB288" s="124"/>
      <c r="BQ288" s="135">
        <v>10005788</v>
      </c>
      <c r="BR288" s="121" t="s">
        <v>183</v>
      </c>
      <c r="BS288" s="152"/>
      <c r="BT288" s="153"/>
    </row>
    <row r="289" spans="50:72" x14ac:dyDescent="0.2">
      <c r="AX289" s="124"/>
      <c r="AY289" s="124"/>
      <c r="AZ289" s="124"/>
      <c r="BA289" s="124"/>
      <c r="BB289" s="124"/>
      <c r="BQ289" s="135">
        <v>10005822</v>
      </c>
      <c r="BR289" s="121" t="s">
        <v>183</v>
      </c>
      <c r="BS289" s="152"/>
      <c r="BT289" s="153"/>
    </row>
    <row r="290" spans="50:72" x14ac:dyDescent="0.2">
      <c r="AX290" s="124"/>
      <c r="AY290" s="124"/>
      <c r="AZ290" s="124"/>
      <c r="BA290" s="124"/>
      <c r="BB290" s="124"/>
      <c r="BQ290" s="135">
        <v>10005946</v>
      </c>
      <c r="BR290" s="121" t="s">
        <v>183</v>
      </c>
      <c r="BS290" s="152"/>
      <c r="BT290" s="153"/>
    </row>
    <row r="291" spans="50:72" x14ac:dyDescent="0.2">
      <c r="AX291" s="124"/>
      <c r="AY291" s="124"/>
      <c r="AZ291" s="124"/>
      <c r="BA291" s="124"/>
      <c r="BB291" s="124"/>
      <c r="BQ291" s="135">
        <v>10005967</v>
      </c>
      <c r="BR291" s="121" t="s">
        <v>183</v>
      </c>
      <c r="BS291" s="152"/>
      <c r="BT291" s="153"/>
    </row>
    <row r="292" spans="50:72" x14ac:dyDescent="0.2">
      <c r="AX292" s="124"/>
      <c r="AY292" s="124"/>
      <c r="AZ292" s="124"/>
      <c r="BA292" s="124"/>
      <c r="BB292" s="124"/>
      <c r="BQ292" s="135">
        <v>10005972</v>
      </c>
      <c r="BR292" s="121" t="s">
        <v>183</v>
      </c>
      <c r="BS292" s="152"/>
      <c r="BT292" s="153"/>
    </row>
    <row r="293" spans="50:72" x14ac:dyDescent="0.2">
      <c r="AX293" s="124"/>
      <c r="AY293" s="124"/>
      <c r="AZ293" s="124"/>
      <c r="BA293" s="124"/>
      <c r="BB293" s="124"/>
      <c r="BQ293" s="135">
        <v>10005977</v>
      </c>
      <c r="BR293" s="121" t="s">
        <v>183</v>
      </c>
      <c r="BS293" s="152"/>
      <c r="BT293" s="153"/>
    </row>
    <row r="294" spans="50:72" x14ac:dyDescent="0.2">
      <c r="AX294" s="124"/>
      <c r="AY294" s="124"/>
      <c r="AZ294" s="124"/>
      <c r="BA294" s="124"/>
      <c r="BB294" s="124"/>
      <c r="BQ294" s="135">
        <v>10005979</v>
      </c>
      <c r="BR294" s="121" t="s">
        <v>183</v>
      </c>
      <c r="BS294" s="152"/>
      <c r="BT294" s="153"/>
    </row>
    <row r="295" spans="50:72" x14ac:dyDescent="0.2">
      <c r="AX295" s="124"/>
      <c r="AY295" s="124"/>
      <c r="AZ295" s="124"/>
      <c r="BA295" s="124"/>
      <c r="BB295" s="124"/>
      <c r="BQ295" s="135">
        <v>10005981</v>
      </c>
      <c r="BR295" s="121" t="s">
        <v>183</v>
      </c>
      <c r="BS295" s="152"/>
      <c r="BT295" s="153"/>
    </row>
    <row r="296" spans="50:72" x14ac:dyDescent="0.2">
      <c r="AX296" s="124"/>
      <c r="AY296" s="124"/>
      <c r="AZ296" s="124"/>
      <c r="BA296" s="124"/>
      <c r="BB296" s="124"/>
      <c r="BQ296" s="135">
        <v>10036143</v>
      </c>
      <c r="BR296" s="121" t="s">
        <v>183</v>
      </c>
      <c r="BS296" s="152"/>
      <c r="BT296" s="153"/>
    </row>
    <row r="297" spans="50:72" x14ac:dyDescent="0.2">
      <c r="BQ297" s="135">
        <v>10006020</v>
      </c>
      <c r="BR297" s="121" t="s">
        <v>183</v>
      </c>
      <c r="BS297" s="152"/>
      <c r="BT297" s="153"/>
    </row>
    <row r="298" spans="50:72" x14ac:dyDescent="0.2">
      <c r="BQ298" s="135">
        <v>10006038</v>
      </c>
      <c r="BR298" s="121" t="s">
        <v>183</v>
      </c>
      <c r="BS298" s="152"/>
      <c r="BT298" s="153"/>
    </row>
    <row r="299" spans="50:72" x14ac:dyDescent="0.2">
      <c r="BQ299" s="135">
        <v>10006050</v>
      </c>
      <c r="BR299" s="121" t="s">
        <v>183</v>
      </c>
      <c r="BS299" s="152"/>
      <c r="BT299" s="153"/>
    </row>
    <row r="300" spans="50:72" x14ac:dyDescent="0.2">
      <c r="BQ300" s="135">
        <v>10006174</v>
      </c>
      <c r="BR300" s="121" t="s">
        <v>183</v>
      </c>
      <c r="BS300" s="152"/>
      <c r="BT300" s="153"/>
    </row>
    <row r="301" spans="50:72" x14ac:dyDescent="0.2">
      <c r="BQ301" s="135">
        <v>10006226</v>
      </c>
      <c r="BR301" s="121" t="s">
        <v>183</v>
      </c>
      <c r="BS301" s="152"/>
      <c r="BT301" s="153"/>
    </row>
    <row r="302" spans="50:72" x14ac:dyDescent="0.2">
      <c r="BQ302" s="135">
        <v>10006322</v>
      </c>
      <c r="BR302" s="121" t="s">
        <v>183</v>
      </c>
      <c r="BS302" s="152"/>
      <c r="BT302" s="153"/>
    </row>
    <row r="303" spans="50:72" x14ac:dyDescent="0.2">
      <c r="BQ303" s="135">
        <v>10006331</v>
      </c>
      <c r="BR303" s="121" t="s">
        <v>183</v>
      </c>
      <c r="BS303" s="152"/>
      <c r="BT303" s="153"/>
    </row>
    <row r="304" spans="50:72" x14ac:dyDescent="0.2">
      <c r="BQ304" s="135">
        <v>10006002</v>
      </c>
      <c r="BR304" s="121" t="s">
        <v>183</v>
      </c>
      <c r="BS304" s="152"/>
      <c r="BT304" s="153"/>
    </row>
    <row r="305" spans="69:72" x14ac:dyDescent="0.2">
      <c r="BQ305" s="135">
        <v>10006378</v>
      </c>
      <c r="BR305" s="121" t="s">
        <v>183</v>
      </c>
      <c r="BS305" s="152"/>
      <c r="BT305" s="153"/>
    </row>
    <row r="306" spans="69:72" x14ac:dyDescent="0.2">
      <c r="BQ306" s="135">
        <v>10001475</v>
      </c>
      <c r="BR306" s="121" t="s">
        <v>183</v>
      </c>
      <c r="BS306" s="152"/>
      <c r="BT306" s="153"/>
    </row>
    <row r="307" spans="69:72" x14ac:dyDescent="0.2">
      <c r="BQ307" s="135">
        <v>10002923</v>
      </c>
      <c r="BR307" s="121" t="s">
        <v>183</v>
      </c>
      <c r="BS307" s="152"/>
      <c r="BT307" s="153"/>
    </row>
    <row r="308" spans="69:72" x14ac:dyDescent="0.2">
      <c r="BQ308" s="135">
        <v>10006432</v>
      </c>
      <c r="BR308" s="121" t="s">
        <v>183</v>
      </c>
      <c r="BS308" s="152"/>
      <c r="BT308" s="153"/>
    </row>
    <row r="309" spans="69:72" x14ac:dyDescent="0.2">
      <c r="BQ309" s="135">
        <v>10006463</v>
      </c>
      <c r="BR309" s="121" t="s">
        <v>183</v>
      </c>
      <c r="BS309" s="152"/>
      <c r="BT309" s="153"/>
    </row>
    <row r="310" spans="69:72" x14ac:dyDescent="0.2">
      <c r="BQ310" s="135">
        <v>10006494</v>
      </c>
      <c r="BR310" s="121" t="s">
        <v>183</v>
      </c>
      <c r="BS310" s="152"/>
      <c r="BT310" s="153"/>
    </row>
    <row r="311" spans="69:72" x14ac:dyDescent="0.2">
      <c r="BQ311" s="135">
        <v>10006549</v>
      </c>
      <c r="BR311" s="121" t="s">
        <v>183</v>
      </c>
      <c r="BS311" s="152"/>
      <c r="BT311" s="153"/>
    </row>
    <row r="312" spans="69:72" x14ac:dyDescent="0.2">
      <c r="BQ312" s="135">
        <v>10005998</v>
      </c>
      <c r="BR312" s="121" t="s">
        <v>183</v>
      </c>
      <c r="BS312" s="152"/>
      <c r="BT312" s="153"/>
    </row>
    <row r="313" spans="69:72" x14ac:dyDescent="0.2">
      <c r="BQ313" s="135">
        <v>10007063</v>
      </c>
      <c r="BR313" s="121" t="s">
        <v>183</v>
      </c>
      <c r="BS313" s="152"/>
      <c r="BT313" s="153"/>
    </row>
    <row r="314" spans="69:72" x14ac:dyDescent="0.2">
      <c r="BQ314" s="135">
        <v>10005999</v>
      </c>
      <c r="BR314" s="121" t="s">
        <v>183</v>
      </c>
      <c r="BS314" s="152"/>
      <c r="BT314" s="153"/>
    </row>
    <row r="315" spans="69:72" x14ac:dyDescent="0.2">
      <c r="BQ315" s="135">
        <v>10007193</v>
      </c>
      <c r="BR315" s="121" t="s">
        <v>183</v>
      </c>
      <c r="BS315" s="152"/>
      <c r="BT315" s="153"/>
    </row>
    <row r="316" spans="69:72" x14ac:dyDescent="0.2">
      <c r="BQ316" s="135">
        <v>10001476</v>
      </c>
      <c r="BR316" s="121" t="s">
        <v>183</v>
      </c>
      <c r="BS316" s="152"/>
      <c r="BT316" s="153"/>
    </row>
    <row r="317" spans="69:72" x14ac:dyDescent="0.2">
      <c r="BQ317" s="135">
        <v>10007289</v>
      </c>
      <c r="BR317" s="121" t="s">
        <v>183</v>
      </c>
      <c r="BS317" s="152"/>
      <c r="BT317" s="153"/>
    </row>
    <row r="318" spans="69:72" x14ac:dyDescent="0.2">
      <c r="BQ318" s="135">
        <v>10007315</v>
      </c>
      <c r="BR318" s="121" t="s">
        <v>183</v>
      </c>
      <c r="BS318" s="152"/>
      <c r="BT318" s="153"/>
    </row>
    <row r="319" spans="69:72" x14ac:dyDescent="0.2">
      <c r="BQ319" s="135">
        <v>10007321</v>
      </c>
      <c r="BR319" s="121" t="s">
        <v>183</v>
      </c>
      <c r="BS319" s="152"/>
      <c r="BT319" s="153"/>
    </row>
    <row r="320" spans="69:72" x14ac:dyDescent="0.2">
      <c r="BQ320" s="135">
        <v>10007339</v>
      </c>
      <c r="BR320" s="121" t="s">
        <v>183</v>
      </c>
      <c r="BS320" s="152"/>
      <c r="BT320" s="153"/>
    </row>
    <row r="321" spans="69:72" x14ac:dyDescent="0.2">
      <c r="BQ321" s="135">
        <v>10007859</v>
      </c>
      <c r="BR321" s="121" t="s">
        <v>183</v>
      </c>
      <c r="BS321" s="152"/>
      <c r="BT321" s="153"/>
    </row>
    <row r="322" spans="69:72" x14ac:dyDescent="0.2">
      <c r="BQ322" s="135">
        <v>10007417</v>
      </c>
      <c r="BR322" s="121" t="s">
        <v>183</v>
      </c>
      <c r="BS322" s="152"/>
      <c r="BT322" s="153"/>
    </row>
    <row r="323" spans="69:72" x14ac:dyDescent="0.2">
      <c r="BQ323" s="135">
        <v>10007419</v>
      </c>
      <c r="BR323" s="121" t="s">
        <v>183</v>
      </c>
      <c r="BS323" s="152"/>
      <c r="BT323" s="153"/>
    </row>
    <row r="324" spans="69:72" x14ac:dyDescent="0.2">
      <c r="BQ324" s="135">
        <v>10007427</v>
      </c>
      <c r="BR324" s="121" t="s">
        <v>183</v>
      </c>
      <c r="BS324" s="152"/>
      <c r="BT324" s="153"/>
    </row>
    <row r="325" spans="69:72" x14ac:dyDescent="0.2">
      <c r="BQ325" s="135">
        <v>10007434</v>
      </c>
      <c r="BR325" s="121" t="s">
        <v>183</v>
      </c>
      <c r="BS325" s="152"/>
      <c r="BT325" s="153"/>
    </row>
    <row r="326" spans="69:72" x14ac:dyDescent="0.2">
      <c r="BQ326" s="135">
        <v>10007459</v>
      </c>
      <c r="BR326" s="121" t="s">
        <v>183</v>
      </c>
      <c r="BS326" s="152"/>
      <c r="BT326" s="153"/>
    </row>
    <row r="327" spans="69:72" x14ac:dyDescent="0.2">
      <c r="BQ327" s="135">
        <v>10007469</v>
      </c>
      <c r="BR327" s="121" t="s">
        <v>183</v>
      </c>
      <c r="BS327" s="152"/>
      <c r="BT327" s="153"/>
    </row>
    <row r="328" spans="69:72" x14ac:dyDescent="0.2">
      <c r="BQ328" s="135">
        <v>10007500</v>
      </c>
      <c r="BR328" s="121" t="s">
        <v>183</v>
      </c>
      <c r="BS328" s="152"/>
      <c r="BT328" s="153"/>
    </row>
    <row r="329" spans="69:72" x14ac:dyDescent="0.2">
      <c r="BQ329" s="135">
        <v>10007527</v>
      </c>
      <c r="BR329" s="121" t="s">
        <v>183</v>
      </c>
      <c r="BS329" s="152"/>
      <c r="BT329" s="153"/>
    </row>
    <row r="330" spans="69:72" x14ac:dyDescent="0.2">
      <c r="BQ330" s="135">
        <v>10002107</v>
      </c>
      <c r="BR330" s="121" t="s">
        <v>183</v>
      </c>
      <c r="BS330" s="152"/>
      <c r="BT330" s="153"/>
    </row>
    <row r="331" spans="69:72" x14ac:dyDescent="0.2">
      <c r="BQ331" s="135">
        <v>10007553</v>
      </c>
      <c r="BR331" s="121" t="s">
        <v>183</v>
      </c>
      <c r="BS331" s="152"/>
      <c r="BT331" s="153"/>
    </row>
    <row r="332" spans="69:72" x14ac:dyDescent="0.2">
      <c r="BQ332" s="135">
        <v>10007455</v>
      </c>
      <c r="BR332" s="121" t="s">
        <v>183</v>
      </c>
      <c r="BS332" s="152"/>
      <c r="BT332" s="153"/>
    </row>
    <row r="333" spans="69:72" x14ac:dyDescent="0.2">
      <c r="BQ333" s="135">
        <v>10007696</v>
      </c>
      <c r="BR333" s="121" t="s">
        <v>183</v>
      </c>
      <c r="BS333" s="152"/>
      <c r="BT333" s="153"/>
    </row>
    <row r="334" spans="69:72" x14ac:dyDescent="0.2">
      <c r="BQ334" s="135">
        <v>10007709</v>
      </c>
      <c r="BR334" s="121" t="s">
        <v>183</v>
      </c>
      <c r="BS334" s="152"/>
      <c r="BT334" s="153"/>
    </row>
    <row r="335" spans="69:72" x14ac:dyDescent="0.2">
      <c r="BQ335" s="135"/>
      <c r="BS335" s="152"/>
      <c r="BT335" s="153"/>
    </row>
    <row r="336" spans="69:72" x14ac:dyDescent="0.2">
      <c r="BQ336" s="135"/>
      <c r="BS336" s="152"/>
      <c r="BT336" s="153"/>
    </row>
    <row r="337" spans="69:72" x14ac:dyDescent="0.2">
      <c r="BQ337" s="135"/>
      <c r="BS337" s="152"/>
      <c r="BT337" s="153"/>
    </row>
    <row r="338" spans="69:72" x14ac:dyDescent="0.2">
      <c r="BQ338" s="135"/>
      <c r="BS338" s="152"/>
      <c r="BT338" s="153"/>
    </row>
    <row r="339" spans="69:72" x14ac:dyDescent="0.2">
      <c r="BQ339" s="135"/>
      <c r="BS339" s="152"/>
      <c r="BT339" s="153"/>
    </row>
    <row r="340" spans="69:72" x14ac:dyDescent="0.2">
      <c r="BQ340" s="135"/>
      <c r="BS340" s="152"/>
      <c r="BT340" s="153"/>
    </row>
    <row r="341" spans="69:72" x14ac:dyDescent="0.2">
      <c r="BQ341" s="135"/>
      <c r="BS341" s="152"/>
      <c r="BT341" s="153"/>
    </row>
    <row r="342" spans="69:72" x14ac:dyDescent="0.2">
      <c r="BQ342" s="135"/>
      <c r="BS342" s="152"/>
      <c r="BT342" s="153"/>
    </row>
    <row r="343" spans="69:72" x14ac:dyDescent="0.2">
      <c r="BQ343" s="135"/>
      <c r="BS343" s="152"/>
      <c r="BT343" s="153"/>
    </row>
    <row r="344" spans="69:72" x14ac:dyDescent="0.2">
      <c r="BQ344" s="135"/>
      <c r="BS344" s="152"/>
      <c r="BT344" s="153"/>
    </row>
    <row r="345" spans="69:72" x14ac:dyDescent="0.2">
      <c r="BQ345" s="135"/>
      <c r="BS345" s="152"/>
      <c r="BT345" s="153"/>
    </row>
    <row r="346" spans="69:72" x14ac:dyDescent="0.2">
      <c r="BQ346" s="135"/>
      <c r="BS346" s="152"/>
      <c r="BT346" s="153"/>
    </row>
    <row r="347" spans="69:72" x14ac:dyDescent="0.2">
      <c r="BQ347" s="135"/>
      <c r="BS347" s="152"/>
      <c r="BT347" s="153"/>
    </row>
    <row r="348" spans="69:72" x14ac:dyDescent="0.2">
      <c r="BQ348" s="135"/>
      <c r="BS348" s="152"/>
      <c r="BT348" s="153"/>
    </row>
    <row r="349" spans="69:72" x14ac:dyDescent="0.2">
      <c r="BQ349" s="135"/>
      <c r="BS349" s="152"/>
      <c r="BT349" s="153"/>
    </row>
    <row r="350" spans="69:72" x14ac:dyDescent="0.2">
      <c r="BQ350" s="135"/>
      <c r="BS350" s="152"/>
      <c r="BT350" s="153"/>
    </row>
    <row r="351" spans="69:72" x14ac:dyDescent="0.2">
      <c r="BQ351" s="135"/>
      <c r="BS351" s="152"/>
      <c r="BT351" s="153"/>
    </row>
    <row r="352" spans="69:72" x14ac:dyDescent="0.2">
      <c r="BQ352" s="135"/>
      <c r="BS352" s="152"/>
      <c r="BT352" s="153"/>
    </row>
    <row r="353" spans="69:72" x14ac:dyDescent="0.2">
      <c r="BQ353" s="135"/>
      <c r="BS353" s="152"/>
      <c r="BT353" s="153"/>
    </row>
    <row r="354" spans="69:72" x14ac:dyDescent="0.2">
      <c r="BQ354" s="135"/>
      <c r="BS354" s="152"/>
      <c r="BT354" s="153"/>
    </row>
    <row r="355" spans="69:72" x14ac:dyDescent="0.2">
      <c r="BQ355" s="135"/>
      <c r="BS355" s="152"/>
      <c r="BT355" s="153"/>
    </row>
    <row r="356" spans="69:72" x14ac:dyDescent="0.2">
      <c r="BQ356" s="135"/>
      <c r="BS356" s="152"/>
      <c r="BT356" s="153"/>
    </row>
    <row r="357" spans="69:72" x14ac:dyDescent="0.2">
      <c r="BQ357" s="135"/>
      <c r="BS357" s="152"/>
      <c r="BT357" s="153"/>
    </row>
    <row r="358" spans="69:72" x14ac:dyDescent="0.2">
      <c r="BQ358" s="135"/>
      <c r="BS358" s="152"/>
      <c r="BT358" s="153"/>
    </row>
    <row r="359" spans="69:72" x14ac:dyDescent="0.2">
      <c r="BS359" s="152"/>
      <c r="BT359" s="153"/>
    </row>
    <row r="360" spans="69:72" x14ac:dyDescent="0.2">
      <c r="BS360" s="152"/>
      <c r="BT360" s="153"/>
    </row>
    <row r="361" spans="69:72" x14ac:dyDescent="0.2">
      <c r="BS361" s="152"/>
      <c r="BT361" s="153"/>
    </row>
    <row r="362" spans="69:72" x14ac:dyDescent="0.2">
      <c r="BS362" s="152"/>
      <c r="BT362" s="153"/>
    </row>
    <row r="363" spans="69:72" x14ac:dyDescent="0.2">
      <c r="BS363" s="152"/>
      <c r="BT363" s="153"/>
    </row>
    <row r="364" spans="69:72" x14ac:dyDescent="0.2">
      <c r="BS364" s="152"/>
      <c r="BT364" s="153"/>
    </row>
    <row r="365" spans="69:72" x14ac:dyDescent="0.2">
      <c r="BS365" s="152"/>
      <c r="BT365" s="153"/>
    </row>
    <row r="366" spans="69:72" x14ac:dyDescent="0.2">
      <c r="BS366" s="152"/>
      <c r="BT366" s="153"/>
    </row>
    <row r="367" spans="69:72" x14ac:dyDescent="0.2">
      <c r="BS367" s="152"/>
      <c r="BT367" s="153"/>
    </row>
    <row r="368" spans="69:72" x14ac:dyDescent="0.2">
      <c r="BS368" s="152"/>
      <c r="BT368" s="153"/>
    </row>
    <row r="369" spans="71:72" x14ac:dyDescent="0.2">
      <c r="BS369" s="152"/>
      <c r="BT369" s="153"/>
    </row>
    <row r="370" spans="71:72" x14ac:dyDescent="0.2">
      <c r="BS370" s="152"/>
      <c r="BT370" s="153"/>
    </row>
    <row r="371" spans="71:72" x14ac:dyDescent="0.2">
      <c r="BS371" s="152"/>
      <c r="BT371" s="153"/>
    </row>
    <row r="372" spans="71:72" x14ac:dyDescent="0.2">
      <c r="BS372" s="152"/>
      <c r="BT372" s="153"/>
    </row>
    <row r="373" spans="71:72" x14ac:dyDescent="0.2">
      <c r="BS373" s="152"/>
      <c r="BT373" s="153"/>
    </row>
    <row r="374" spans="71:72" x14ac:dyDescent="0.2">
      <c r="BS374" s="152"/>
      <c r="BT374" s="153"/>
    </row>
    <row r="375" spans="71:72" x14ac:dyDescent="0.2">
      <c r="BS375" s="152"/>
      <c r="BT375" s="153"/>
    </row>
    <row r="376" spans="71:72" x14ac:dyDescent="0.2">
      <c r="BS376" s="152"/>
      <c r="BT376" s="153"/>
    </row>
    <row r="377" spans="71:72" x14ac:dyDescent="0.2">
      <c r="BS377" s="152"/>
      <c r="BT377" s="153"/>
    </row>
    <row r="378" spans="71:72" x14ac:dyDescent="0.2">
      <c r="BS378" s="152"/>
      <c r="BT378" s="153"/>
    </row>
    <row r="379" spans="71:72" x14ac:dyDescent="0.2">
      <c r="BS379" s="152"/>
      <c r="BT379" s="153"/>
    </row>
    <row r="380" spans="71:72" x14ac:dyDescent="0.2">
      <c r="BS380" s="152"/>
      <c r="BT380" s="153"/>
    </row>
    <row r="381" spans="71:72" x14ac:dyDescent="0.2">
      <c r="BS381" s="152"/>
      <c r="BT381" s="153"/>
    </row>
    <row r="382" spans="71:72" x14ac:dyDescent="0.2">
      <c r="BS382" s="152"/>
      <c r="BT382" s="153"/>
    </row>
    <row r="383" spans="71:72" x14ac:dyDescent="0.2">
      <c r="BS383" s="152"/>
      <c r="BT383" s="153"/>
    </row>
    <row r="384" spans="71:72" x14ac:dyDescent="0.2">
      <c r="BS384" s="152"/>
      <c r="BT384" s="153"/>
    </row>
    <row r="385" spans="71:72" x14ac:dyDescent="0.2">
      <c r="BS385" s="152"/>
      <c r="BT385" s="153"/>
    </row>
    <row r="386" spans="71:72" x14ac:dyDescent="0.2">
      <c r="BS386" s="152"/>
      <c r="BT386" s="153"/>
    </row>
    <row r="387" spans="71:72" x14ac:dyDescent="0.2">
      <c r="BS387" s="152"/>
      <c r="BT387" s="153"/>
    </row>
    <row r="388" spans="71:72" x14ac:dyDescent="0.2">
      <c r="BS388" s="152"/>
      <c r="BT388" s="153"/>
    </row>
    <row r="389" spans="71:72" x14ac:dyDescent="0.2">
      <c r="BS389" s="152"/>
      <c r="BT389" s="153"/>
    </row>
    <row r="390" spans="71:72" x14ac:dyDescent="0.2">
      <c r="BS390" s="152"/>
      <c r="BT390" s="153"/>
    </row>
    <row r="391" spans="71:72" x14ac:dyDescent="0.2">
      <c r="BS391" s="152"/>
      <c r="BT391" s="153"/>
    </row>
    <row r="392" spans="71:72" x14ac:dyDescent="0.2">
      <c r="BS392" s="152"/>
      <c r="BT392" s="153"/>
    </row>
    <row r="393" spans="71:72" x14ac:dyDescent="0.2">
      <c r="BS393" s="152"/>
      <c r="BT393" s="153"/>
    </row>
    <row r="394" spans="71:72" x14ac:dyDescent="0.2">
      <c r="BS394" s="152"/>
      <c r="BT394" s="153"/>
    </row>
    <row r="395" spans="71:72" x14ac:dyDescent="0.2">
      <c r="BS395" s="152"/>
      <c r="BT395" s="153"/>
    </row>
    <row r="396" spans="71:72" x14ac:dyDescent="0.2">
      <c r="BS396" s="152"/>
      <c r="BT396" s="153"/>
    </row>
    <row r="397" spans="71:72" x14ac:dyDescent="0.2">
      <c r="BS397" s="152"/>
      <c r="BT397" s="153"/>
    </row>
    <row r="398" spans="71:72" x14ac:dyDescent="0.2">
      <c r="BS398" s="152"/>
      <c r="BT398" s="153"/>
    </row>
    <row r="399" spans="71:72" x14ac:dyDescent="0.2">
      <c r="BS399" s="152"/>
      <c r="BT399" s="153"/>
    </row>
    <row r="400" spans="71:72" x14ac:dyDescent="0.2">
      <c r="BS400" s="152"/>
      <c r="BT400" s="153"/>
    </row>
    <row r="401" spans="71:72" x14ac:dyDescent="0.2">
      <c r="BS401" s="152"/>
      <c r="BT401" s="153"/>
    </row>
    <row r="402" spans="71:72" x14ac:dyDescent="0.2">
      <c r="BS402" s="152"/>
      <c r="BT402" s="153"/>
    </row>
    <row r="403" spans="71:72" x14ac:dyDescent="0.2">
      <c r="BS403" s="152"/>
      <c r="BT403" s="153"/>
    </row>
    <row r="404" spans="71:72" x14ac:dyDescent="0.2">
      <c r="BS404" s="152"/>
      <c r="BT404" s="153"/>
    </row>
    <row r="405" spans="71:72" x14ac:dyDescent="0.2">
      <c r="BS405" s="152"/>
      <c r="BT405" s="153"/>
    </row>
    <row r="406" spans="71:72" x14ac:dyDescent="0.2">
      <c r="BS406" s="152"/>
      <c r="BT406" s="153"/>
    </row>
    <row r="407" spans="71:72" x14ac:dyDescent="0.2">
      <c r="BS407" s="152"/>
      <c r="BT407" s="153"/>
    </row>
    <row r="408" spans="71:72" x14ac:dyDescent="0.2">
      <c r="BS408" s="152"/>
      <c r="BT408" s="153"/>
    </row>
    <row r="409" spans="71:72" x14ac:dyDescent="0.2">
      <c r="BS409" s="152"/>
      <c r="BT409" s="153"/>
    </row>
    <row r="410" spans="71:72" x14ac:dyDescent="0.2">
      <c r="BS410" s="152"/>
      <c r="BT410" s="153"/>
    </row>
    <row r="411" spans="71:72" x14ac:dyDescent="0.2">
      <c r="BS411" s="152"/>
      <c r="BT411" s="153"/>
    </row>
    <row r="412" spans="71:72" x14ac:dyDescent="0.2">
      <c r="BS412" s="152"/>
      <c r="BT412" s="153"/>
    </row>
    <row r="413" spans="71:72" x14ac:dyDescent="0.2">
      <c r="BS413" s="152"/>
      <c r="BT413" s="153"/>
    </row>
    <row r="414" spans="71:72" x14ac:dyDescent="0.2">
      <c r="BS414" s="152"/>
      <c r="BT414" s="153"/>
    </row>
    <row r="415" spans="71:72" x14ac:dyDescent="0.2">
      <c r="BS415" s="152"/>
      <c r="BT415" s="153"/>
    </row>
    <row r="416" spans="71:72" x14ac:dyDescent="0.2">
      <c r="BS416" s="152"/>
      <c r="BT416" s="153"/>
    </row>
    <row r="417" spans="71:72" x14ac:dyDescent="0.2">
      <c r="BS417" s="152"/>
      <c r="BT417" s="153"/>
    </row>
    <row r="418" spans="71:72" x14ac:dyDescent="0.2">
      <c r="BS418" s="152"/>
      <c r="BT418" s="153"/>
    </row>
    <row r="419" spans="71:72" x14ac:dyDescent="0.2">
      <c r="BS419" s="152"/>
      <c r="BT419" s="153"/>
    </row>
    <row r="420" spans="71:72" x14ac:dyDescent="0.2">
      <c r="BS420" s="152"/>
      <c r="BT420" s="153"/>
    </row>
    <row r="421" spans="71:72" x14ac:dyDescent="0.2">
      <c r="BS421" s="152"/>
      <c r="BT421" s="153"/>
    </row>
    <row r="422" spans="71:72" x14ac:dyDescent="0.2">
      <c r="BS422" s="152"/>
      <c r="BT422" s="153"/>
    </row>
    <row r="423" spans="71:72" x14ac:dyDescent="0.2">
      <c r="BS423" s="152"/>
      <c r="BT423" s="153"/>
    </row>
    <row r="424" spans="71:72" x14ac:dyDescent="0.2">
      <c r="BS424" s="152"/>
      <c r="BT424" s="153"/>
    </row>
    <row r="425" spans="71:72" x14ac:dyDescent="0.2">
      <c r="BS425" s="152"/>
      <c r="BT425" s="153"/>
    </row>
    <row r="426" spans="71:72" x14ac:dyDescent="0.2">
      <c r="BS426" s="152"/>
      <c r="BT426" s="153"/>
    </row>
    <row r="427" spans="71:72" x14ac:dyDescent="0.2">
      <c r="BS427" s="152"/>
      <c r="BT427" s="153"/>
    </row>
    <row r="428" spans="71:72" x14ac:dyDescent="0.2">
      <c r="BS428" s="152"/>
      <c r="BT428" s="153"/>
    </row>
    <row r="429" spans="71:72" x14ac:dyDescent="0.2">
      <c r="BS429" s="152"/>
      <c r="BT429" s="153"/>
    </row>
    <row r="430" spans="71:72" x14ac:dyDescent="0.2">
      <c r="BS430" s="152"/>
      <c r="BT430" s="153"/>
    </row>
    <row r="431" spans="71:72" x14ac:dyDescent="0.2">
      <c r="BS431" s="152"/>
      <c r="BT431" s="153"/>
    </row>
    <row r="432" spans="71:72" x14ac:dyDescent="0.2">
      <c r="BS432" s="152"/>
      <c r="BT432" s="153"/>
    </row>
    <row r="433" spans="71:72" x14ac:dyDescent="0.2">
      <c r="BS433" s="152"/>
      <c r="BT433" s="153"/>
    </row>
    <row r="434" spans="71:72" x14ac:dyDescent="0.2">
      <c r="BS434" s="152"/>
      <c r="BT434" s="153"/>
    </row>
    <row r="435" spans="71:72" x14ac:dyDescent="0.2">
      <c r="BS435" s="152"/>
      <c r="BT435" s="153"/>
    </row>
    <row r="436" spans="71:72" x14ac:dyDescent="0.2">
      <c r="BS436" s="152"/>
      <c r="BT436" s="153"/>
    </row>
    <row r="437" spans="71:72" x14ac:dyDescent="0.2">
      <c r="BS437" s="152"/>
      <c r="BT437" s="153"/>
    </row>
    <row r="438" spans="71:72" x14ac:dyDescent="0.2">
      <c r="BS438" s="152"/>
      <c r="BT438" s="153"/>
    </row>
    <row r="439" spans="71:72" x14ac:dyDescent="0.2">
      <c r="BS439" s="152"/>
      <c r="BT439" s="153"/>
    </row>
    <row r="440" spans="71:72" x14ac:dyDescent="0.2">
      <c r="BS440" s="152"/>
      <c r="BT440" s="153"/>
    </row>
    <row r="441" spans="71:72" x14ac:dyDescent="0.2">
      <c r="BS441" s="152"/>
      <c r="BT441" s="153"/>
    </row>
    <row r="442" spans="71:72" x14ac:dyDescent="0.2">
      <c r="BS442" s="152"/>
      <c r="BT442" s="153"/>
    </row>
    <row r="443" spans="71:72" x14ac:dyDescent="0.2">
      <c r="BS443" s="152"/>
      <c r="BT443" s="153"/>
    </row>
    <row r="444" spans="71:72" x14ac:dyDescent="0.2">
      <c r="BS444" s="152"/>
      <c r="BT444" s="153"/>
    </row>
    <row r="445" spans="71:72" x14ac:dyDescent="0.2">
      <c r="BS445" s="152"/>
      <c r="BT445" s="153"/>
    </row>
    <row r="446" spans="71:72" x14ac:dyDescent="0.2">
      <c r="BS446" s="152"/>
      <c r="BT446" s="153"/>
    </row>
    <row r="447" spans="71:72" x14ac:dyDescent="0.2">
      <c r="BS447" s="152"/>
      <c r="BT447" s="153"/>
    </row>
    <row r="448" spans="71:72" x14ac:dyDescent="0.2">
      <c r="BS448" s="152"/>
      <c r="BT448" s="153"/>
    </row>
    <row r="449" spans="71:72" x14ac:dyDescent="0.2">
      <c r="BS449" s="152"/>
      <c r="BT449" s="153"/>
    </row>
    <row r="450" spans="71:72" x14ac:dyDescent="0.2">
      <c r="BS450" s="152"/>
      <c r="BT450" s="153"/>
    </row>
    <row r="451" spans="71:72" x14ac:dyDescent="0.2">
      <c r="BS451" s="152"/>
      <c r="BT451" s="153"/>
    </row>
    <row r="452" spans="71:72" x14ac:dyDescent="0.2">
      <c r="BS452" s="152"/>
      <c r="BT452" s="153"/>
    </row>
    <row r="453" spans="71:72" x14ac:dyDescent="0.2">
      <c r="BS453" s="152"/>
      <c r="BT453" s="153"/>
    </row>
    <row r="454" spans="71:72" x14ac:dyDescent="0.2">
      <c r="BS454" s="152"/>
      <c r="BT454" s="153"/>
    </row>
    <row r="455" spans="71:72" x14ac:dyDescent="0.2">
      <c r="BS455" s="152"/>
      <c r="BT455" s="153"/>
    </row>
    <row r="456" spans="71:72" x14ac:dyDescent="0.2">
      <c r="BS456" s="152"/>
      <c r="BT456" s="153"/>
    </row>
    <row r="457" spans="71:72" x14ac:dyDescent="0.2">
      <c r="BS457" s="152"/>
      <c r="BT457" s="153"/>
    </row>
    <row r="458" spans="71:72" x14ac:dyDescent="0.2">
      <c r="BS458" s="152"/>
      <c r="BT458" s="153"/>
    </row>
    <row r="459" spans="71:72" x14ac:dyDescent="0.2">
      <c r="BS459" s="152"/>
      <c r="BT459" s="153"/>
    </row>
    <row r="460" spans="71:72" x14ac:dyDescent="0.2">
      <c r="BS460" s="152"/>
      <c r="BT460" s="153"/>
    </row>
    <row r="461" spans="71:72" x14ac:dyDescent="0.2">
      <c r="BS461" s="152"/>
      <c r="BT461" s="153"/>
    </row>
    <row r="462" spans="71:72" x14ac:dyDescent="0.2">
      <c r="BS462" s="152"/>
      <c r="BT462" s="153"/>
    </row>
    <row r="463" spans="71:72" x14ac:dyDescent="0.2">
      <c r="BS463" s="152"/>
      <c r="BT463" s="153"/>
    </row>
    <row r="464" spans="71:72" x14ac:dyDescent="0.2">
      <c r="BS464" s="152"/>
      <c r="BT464" s="153"/>
    </row>
    <row r="465" spans="71:72" x14ac:dyDescent="0.2">
      <c r="BS465" s="152"/>
      <c r="BT465" s="153"/>
    </row>
    <row r="466" spans="71:72" x14ac:dyDescent="0.2">
      <c r="BS466" s="152"/>
      <c r="BT466" s="153"/>
    </row>
    <row r="467" spans="71:72" x14ac:dyDescent="0.2">
      <c r="BS467" s="152"/>
      <c r="BT467" s="153"/>
    </row>
    <row r="468" spans="71:72" x14ac:dyDescent="0.2">
      <c r="BS468" s="152"/>
      <c r="BT468" s="153"/>
    </row>
    <row r="469" spans="71:72" x14ac:dyDescent="0.2">
      <c r="BS469" s="152"/>
      <c r="BT469" s="153"/>
    </row>
    <row r="470" spans="71:72" x14ac:dyDescent="0.2">
      <c r="BS470" s="152"/>
      <c r="BT470" s="153"/>
    </row>
    <row r="471" spans="71:72" x14ac:dyDescent="0.2">
      <c r="BS471" s="152"/>
      <c r="BT471" s="153"/>
    </row>
    <row r="472" spans="71:72" x14ac:dyDescent="0.2">
      <c r="BS472" s="152"/>
      <c r="BT472" s="153"/>
    </row>
    <row r="473" spans="71:72" x14ac:dyDescent="0.2">
      <c r="BS473" s="152"/>
      <c r="BT473" s="153"/>
    </row>
    <row r="474" spans="71:72" x14ac:dyDescent="0.2">
      <c r="BS474" s="152"/>
      <c r="BT474" s="153"/>
    </row>
    <row r="475" spans="71:72" x14ac:dyDescent="0.2">
      <c r="BS475" s="152"/>
      <c r="BT475" s="153"/>
    </row>
    <row r="476" spans="71:72" x14ac:dyDescent="0.2">
      <c r="BS476" s="152"/>
      <c r="BT476" s="153"/>
    </row>
    <row r="477" spans="71:72" x14ac:dyDescent="0.2">
      <c r="BS477" s="152"/>
      <c r="BT477" s="153"/>
    </row>
    <row r="478" spans="71:72" x14ac:dyDescent="0.2">
      <c r="BS478" s="152"/>
      <c r="BT478" s="153"/>
    </row>
    <row r="479" spans="71:72" x14ac:dyDescent="0.2">
      <c r="BS479" s="152"/>
      <c r="BT479" s="153"/>
    </row>
    <row r="480" spans="71:72" x14ac:dyDescent="0.2">
      <c r="BS480" s="152"/>
      <c r="BT480" s="153"/>
    </row>
    <row r="481" spans="71:72" x14ac:dyDescent="0.2">
      <c r="BS481" s="152"/>
      <c r="BT481" s="153"/>
    </row>
    <row r="482" spans="71:72" x14ac:dyDescent="0.2">
      <c r="BS482" s="152"/>
      <c r="BT482" s="153"/>
    </row>
    <row r="483" spans="71:72" x14ac:dyDescent="0.2">
      <c r="BS483" s="152"/>
      <c r="BT483" s="153"/>
    </row>
    <row r="484" spans="71:72" x14ac:dyDescent="0.2">
      <c r="BS484" s="152"/>
      <c r="BT484" s="153"/>
    </row>
    <row r="485" spans="71:72" x14ac:dyDescent="0.2">
      <c r="BS485" s="152"/>
      <c r="BT485" s="153"/>
    </row>
    <row r="486" spans="71:72" x14ac:dyDescent="0.2">
      <c r="BS486" s="152"/>
      <c r="BT486" s="153"/>
    </row>
    <row r="487" spans="71:72" x14ac:dyDescent="0.2">
      <c r="BS487" s="152"/>
      <c r="BT487" s="153"/>
    </row>
    <row r="488" spans="71:72" x14ac:dyDescent="0.2">
      <c r="BS488" s="152"/>
      <c r="BT488" s="153"/>
    </row>
    <row r="489" spans="71:72" x14ac:dyDescent="0.2">
      <c r="BS489" s="152"/>
      <c r="BT489" s="153"/>
    </row>
    <row r="490" spans="71:72" x14ac:dyDescent="0.2">
      <c r="BS490" s="152"/>
      <c r="BT490" s="153"/>
    </row>
    <row r="491" spans="71:72" x14ac:dyDescent="0.2">
      <c r="BS491" s="152"/>
      <c r="BT491" s="153"/>
    </row>
    <row r="492" spans="71:72" x14ac:dyDescent="0.2">
      <c r="BS492" s="152"/>
      <c r="BT492" s="153"/>
    </row>
    <row r="493" spans="71:72" x14ac:dyDescent="0.2">
      <c r="BS493" s="152"/>
      <c r="BT493" s="153"/>
    </row>
    <row r="494" spans="71:72" x14ac:dyDescent="0.2">
      <c r="BS494" s="152"/>
      <c r="BT494" s="153"/>
    </row>
    <row r="495" spans="71:72" x14ac:dyDescent="0.2">
      <c r="BS495" s="152"/>
      <c r="BT495" s="153"/>
    </row>
    <row r="496" spans="71:72" x14ac:dyDescent="0.2">
      <c r="BS496" s="152"/>
      <c r="BT496" s="153"/>
    </row>
    <row r="497" spans="71:72" x14ac:dyDescent="0.2">
      <c r="BS497" s="152"/>
      <c r="BT497" s="153"/>
    </row>
    <row r="498" spans="71:72" x14ac:dyDescent="0.2">
      <c r="BS498" s="152"/>
      <c r="BT498" s="153"/>
    </row>
    <row r="499" spans="71:72" x14ac:dyDescent="0.2">
      <c r="BS499" s="152"/>
      <c r="BT499" s="153"/>
    </row>
    <row r="500" spans="71:72" x14ac:dyDescent="0.2">
      <c r="BS500" s="152"/>
      <c r="BT500" s="153"/>
    </row>
    <row r="501" spans="71:72" x14ac:dyDescent="0.2">
      <c r="BS501" s="152"/>
      <c r="BT501" s="153"/>
    </row>
    <row r="502" spans="71:72" x14ac:dyDescent="0.2">
      <c r="BS502" s="152"/>
      <c r="BT502" s="153"/>
    </row>
    <row r="503" spans="71:72" x14ac:dyDescent="0.2">
      <c r="BS503" s="152"/>
      <c r="BT503" s="153"/>
    </row>
    <row r="504" spans="71:72" x14ac:dyDescent="0.2">
      <c r="BS504" s="152"/>
      <c r="BT504" s="153"/>
    </row>
    <row r="505" spans="71:72" x14ac:dyDescent="0.2">
      <c r="BS505" s="152"/>
      <c r="BT505" s="153"/>
    </row>
    <row r="506" spans="71:72" x14ac:dyDescent="0.2">
      <c r="BS506" s="152"/>
      <c r="BT506" s="153"/>
    </row>
    <row r="507" spans="71:72" x14ac:dyDescent="0.2">
      <c r="BS507" s="152"/>
      <c r="BT507" s="153"/>
    </row>
    <row r="508" spans="71:72" x14ac:dyDescent="0.2">
      <c r="BS508" s="152"/>
      <c r="BT508" s="153"/>
    </row>
    <row r="509" spans="71:72" x14ac:dyDescent="0.2">
      <c r="BS509" s="152"/>
      <c r="BT509" s="153"/>
    </row>
    <row r="510" spans="71:72" x14ac:dyDescent="0.2">
      <c r="BS510" s="152"/>
      <c r="BT510" s="153"/>
    </row>
    <row r="511" spans="71:72" x14ac:dyDescent="0.2">
      <c r="BS511" s="152"/>
      <c r="BT511" s="153"/>
    </row>
    <row r="512" spans="71:72" x14ac:dyDescent="0.2">
      <c r="BS512" s="152"/>
      <c r="BT512" s="153"/>
    </row>
    <row r="513" spans="71:72" x14ac:dyDescent="0.2">
      <c r="BS513" s="152"/>
      <c r="BT513" s="153"/>
    </row>
    <row r="514" spans="71:72" x14ac:dyDescent="0.2">
      <c r="BS514" s="152"/>
      <c r="BT514" s="153"/>
    </row>
    <row r="515" spans="71:72" x14ac:dyDescent="0.2">
      <c r="BS515" s="152"/>
      <c r="BT515" s="153"/>
    </row>
    <row r="516" spans="71:72" x14ac:dyDescent="0.2">
      <c r="BS516" s="152"/>
      <c r="BT516" s="153"/>
    </row>
    <row r="517" spans="71:72" x14ac:dyDescent="0.2">
      <c r="BS517" s="152"/>
      <c r="BT517" s="153"/>
    </row>
    <row r="518" spans="71:72" x14ac:dyDescent="0.2">
      <c r="BS518" s="152"/>
      <c r="BT518" s="153"/>
    </row>
    <row r="519" spans="71:72" x14ac:dyDescent="0.2">
      <c r="BS519" s="152"/>
      <c r="BT519" s="153"/>
    </row>
    <row r="520" spans="71:72" x14ac:dyDescent="0.2">
      <c r="BS520" s="152"/>
      <c r="BT520" s="153"/>
    </row>
    <row r="521" spans="71:72" x14ac:dyDescent="0.2">
      <c r="BS521" s="152"/>
      <c r="BT521" s="153"/>
    </row>
    <row r="522" spans="71:72" x14ac:dyDescent="0.2">
      <c r="BS522" s="152"/>
      <c r="BT522" s="153"/>
    </row>
    <row r="523" spans="71:72" x14ac:dyDescent="0.2">
      <c r="BS523" s="152"/>
      <c r="BT523" s="153"/>
    </row>
    <row r="524" spans="71:72" x14ac:dyDescent="0.2">
      <c r="BS524" s="152"/>
      <c r="BT524" s="153"/>
    </row>
    <row r="525" spans="71:72" x14ac:dyDescent="0.2">
      <c r="BS525" s="152"/>
      <c r="BT525" s="153"/>
    </row>
    <row r="526" spans="71:72" x14ac:dyDescent="0.2">
      <c r="BS526" s="152"/>
      <c r="BT526" s="153"/>
    </row>
    <row r="527" spans="71:72" x14ac:dyDescent="0.2">
      <c r="BS527" s="152"/>
      <c r="BT527" s="153"/>
    </row>
    <row r="528" spans="71:72" x14ac:dyDescent="0.2">
      <c r="BS528" s="152"/>
      <c r="BT528" s="153"/>
    </row>
    <row r="529" spans="71:72" x14ac:dyDescent="0.2">
      <c r="BS529" s="152"/>
      <c r="BT529" s="153"/>
    </row>
    <row r="530" spans="71:72" x14ac:dyDescent="0.2">
      <c r="BS530" s="152"/>
      <c r="BT530" s="153"/>
    </row>
    <row r="531" spans="71:72" x14ac:dyDescent="0.2">
      <c r="BS531" s="152"/>
      <c r="BT531" s="153"/>
    </row>
    <row r="532" spans="71:72" x14ac:dyDescent="0.2">
      <c r="BS532" s="152"/>
      <c r="BT532" s="153"/>
    </row>
    <row r="533" spans="71:72" x14ac:dyDescent="0.2">
      <c r="BS533" s="152"/>
      <c r="BT533" s="153"/>
    </row>
    <row r="534" spans="71:72" x14ac:dyDescent="0.2">
      <c r="BS534" s="152"/>
      <c r="BT534" s="153"/>
    </row>
    <row r="535" spans="71:72" x14ac:dyDescent="0.2">
      <c r="BS535" s="152"/>
      <c r="BT535" s="153"/>
    </row>
    <row r="536" spans="71:72" x14ac:dyDescent="0.2">
      <c r="BS536" s="152"/>
      <c r="BT536" s="153"/>
    </row>
    <row r="537" spans="71:72" x14ac:dyDescent="0.2">
      <c r="BS537" s="152"/>
      <c r="BT537" s="153"/>
    </row>
    <row r="538" spans="71:72" x14ac:dyDescent="0.2">
      <c r="BS538" s="152"/>
      <c r="BT538" s="153"/>
    </row>
    <row r="539" spans="71:72" x14ac:dyDescent="0.2">
      <c r="BS539" s="152"/>
      <c r="BT539" s="153"/>
    </row>
    <row r="540" spans="71:72" x14ac:dyDescent="0.2">
      <c r="BS540" s="152"/>
      <c r="BT540" s="153"/>
    </row>
    <row r="541" spans="71:72" x14ac:dyDescent="0.2">
      <c r="BS541" s="152"/>
      <c r="BT541" s="153"/>
    </row>
    <row r="542" spans="71:72" x14ac:dyDescent="0.2">
      <c r="BS542" s="152"/>
      <c r="BT542" s="153"/>
    </row>
    <row r="543" spans="71:72" x14ac:dyDescent="0.2">
      <c r="BS543" s="152"/>
      <c r="BT543" s="153"/>
    </row>
    <row r="544" spans="71:72" x14ac:dyDescent="0.2">
      <c r="BS544" s="152"/>
      <c r="BT544" s="153"/>
    </row>
    <row r="545" spans="71:72" x14ac:dyDescent="0.2">
      <c r="BS545" s="152"/>
      <c r="BT545" s="153"/>
    </row>
    <row r="546" spans="71:72" x14ac:dyDescent="0.2">
      <c r="BS546" s="152"/>
      <c r="BT546" s="153"/>
    </row>
    <row r="547" spans="71:72" x14ac:dyDescent="0.2">
      <c r="BS547" s="152"/>
      <c r="BT547" s="153"/>
    </row>
    <row r="548" spans="71:72" x14ac:dyDescent="0.2">
      <c r="BS548" s="152"/>
      <c r="BT548" s="153"/>
    </row>
    <row r="549" spans="71:72" x14ac:dyDescent="0.2">
      <c r="BS549" s="152"/>
      <c r="BT549" s="153"/>
    </row>
    <row r="550" spans="71:72" x14ac:dyDescent="0.2">
      <c r="BS550" s="152"/>
      <c r="BT550" s="153"/>
    </row>
    <row r="551" spans="71:72" x14ac:dyDescent="0.2">
      <c r="BS551" s="152"/>
      <c r="BT551" s="153"/>
    </row>
    <row r="552" spans="71:72" x14ac:dyDescent="0.2">
      <c r="BS552" s="152"/>
      <c r="BT552" s="153"/>
    </row>
    <row r="553" spans="71:72" x14ac:dyDescent="0.2">
      <c r="BS553" s="152"/>
      <c r="BT553" s="153"/>
    </row>
    <row r="554" spans="71:72" x14ac:dyDescent="0.2">
      <c r="BS554" s="152"/>
      <c r="BT554" s="153"/>
    </row>
    <row r="555" spans="71:72" x14ac:dyDescent="0.2">
      <c r="BS555" s="152"/>
      <c r="BT555" s="153"/>
    </row>
    <row r="556" spans="71:72" x14ac:dyDescent="0.2">
      <c r="BS556" s="152"/>
      <c r="BT556" s="153"/>
    </row>
    <row r="557" spans="71:72" x14ac:dyDescent="0.2">
      <c r="BS557" s="152"/>
      <c r="BT557" s="153"/>
    </row>
    <row r="558" spans="71:72" x14ac:dyDescent="0.2">
      <c r="BS558" s="152"/>
      <c r="BT558" s="153"/>
    </row>
    <row r="559" spans="71:72" x14ac:dyDescent="0.2">
      <c r="BS559" s="152"/>
      <c r="BT559" s="153"/>
    </row>
    <row r="560" spans="71:72" x14ac:dyDescent="0.2">
      <c r="BS560" s="152"/>
      <c r="BT560" s="153"/>
    </row>
    <row r="561" spans="71:72" x14ac:dyDescent="0.2">
      <c r="BS561" s="152"/>
      <c r="BT561" s="153"/>
    </row>
    <row r="562" spans="71:72" x14ac:dyDescent="0.2">
      <c r="BS562" s="152"/>
      <c r="BT562" s="153"/>
    </row>
    <row r="563" spans="71:72" x14ac:dyDescent="0.2">
      <c r="BS563" s="152"/>
      <c r="BT563" s="153"/>
    </row>
    <row r="564" spans="71:72" x14ac:dyDescent="0.2">
      <c r="BS564" s="152"/>
      <c r="BT564" s="153"/>
    </row>
    <row r="565" spans="71:72" x14ac:dyDescent="0.2">
      <c r="BS565" s="152"/>
      <c r="BT565" s="153"/>
    </row>
    <row r="566" spans="71:72" x14ac:dyDescent="0.2">
      <c r="BS566" s="152"/>
      <c r="BT566" s="153"/>
    </row>
    <row r="567" spans="71:72" x14ac:dyDescent="0.2">
      <c r="BS567" s="152"/>
      <c r="BT567" s="153"/>
    </row>
    <row r="568" spans="71:72" x14ac:dyDescent="0.2">
      <c r="BS568" s="152"/>
      <c r="BT568" s="153"/>
    </row>
    <row r="569" spans="71:72" x14ac:dyDescent="0.2">
      <c r="BS569" s="152"/>
      <c r="BT569" s="153"/>
    </row>
    <row r="570" spans="71:72" x14ac:dyDescent="0.2">
      <c r="BS570" s="152"/>
      <c r="BT570" s="153"/>
    </row>
    <row r="571" spans="71:72" x14ac:dyDescent="0.2">
      <c r="BS571" s="152"/>
      <c r="BT571" s="153"/>
    </row>
    <row r="572" spans="71:72" x14ac:dyDescent="0.2">
      <c r="BS572" s="152"/>
      <c r="BT572" s="153"/>
    </row>
    <row r="573" spans="71:72" x14ac:dyDescent="0.2">
      <c r="BS573" s="152"/>
      <c r="BT573" s="153"/>
    </row>
    <row r="574" spans="71:72" x14ac:dyDescent="0.2">
      <c r="BS574" s="152"/>
      <c r="BT574" s="153"/>
    </row>
    <row r="575" spans="71:72" x14ac:dyDescent="0.2">
      <c r="BS575" s="152"/>
      <c r="BT575" s="153"/>
    </row>
    <row r="576" spans="71:72" x14ac:dyDescent="0.2">
      <c r="BS576" s="152"/>
      <c r="BT576" s="153"/>
    </row>
    <row r="577" spans="71:72" x14ac:dyDescent="0.2">
      <c r="BS577" s="152"/>
      <c r="BT577" s="153"/>
    </row>
    <row r="578" spans="71:72" x14ac:dyDescent="0.2">
      <c r="BS578" s="152"/>
      <c r="BT578" s="153"/>
    </row>
    <row r="579" spans="71:72" x14ac:dyDescent="0.2">
      <c r="BS579" s="152"/>
      <c r="BT579" s="153"/>
    </row>
    <row r="580" spans="71:72" x14ac:dyDescent="0.2">
      <c r="BS580" s="152"/>
      <c r="BT580" s="153"/>
    </row>
    <row r="581" spans="71:72" x14ac:dyDescent="0.2">
      <c r="BS581" s="152"/>
      <c r="BT581" s="153"/>
    </row>
    <row r="582" spans="71:72" x14ac:dyDescent="0.2">
      <c r="BS582" s="152"/>
      <c r="BT582" s="153"/>
    </row>
    <row r="583" spans="71:72" x14ac:dyDescent="0.2">
      <c r="BS583" s="152"/>
      <c r="BT583" s="153"/>
    </row>
    <row r="584" spans="71:72" x14ac:dyDescent="0.2">
      <c r="BS584" s="152"/>
      <c r="BT584" s="153"/>
    </row>
    <row r="585" spans="71:72" x14ac:dyDescent="0.2">
      <c r="BS585" s="152"/>
      <c r="BT585" s="153"/>
    </row>
    <row r="586" spans="71:72" x14ac:dyDescent="0.2">
      <c r="BS586" s="152"/>
      <c r="BT586" s="153"/>
    </row>
    <row r="587" spans="71:72" x14ac:dyDescent="0.2">
      <c r="BS587" s="152"/>
      <c r="BT587" s="153"/>
    </row>
    <row r="588" spans="71:72" x14ac:dyDescent="0.2">
      <c r="BS588" s="152"/>
      <c r="BT588" s="153"/>
    </row>
    <row r="589" spans="71:72" x14ac:dyDescent="0.2">
      <c r="BS589" s="152"/>
      <c r="BT589" s="153"/>
    </row>
    <row r="590" spans="71:72" x14ac:dyDescent="0.2">
      <c r="BS590" s="152"/>
      <c r="BT590" s="153"/>
    </row>
    <row r="591" spans="71:72" x14ac:dyDescent="0.2">
      <c r="BS591" s="152"/>
      <c r="BT591" s="153"/>
    </row>
    <row r="592" spans="71:72" x14ac:dyDescent="0.2">
      <c r="BS592" s="152"/>
      <c r="BT592" s="153"/>
    </row>
    <row r="593" spans="71:72" x14ac:dyDescent="0.2">
      <c r="BS593" s="152"/>
      <c r="BT593" s="153"/>
    </row>
    <row r="594" spans="71:72" x14ac:dyDescent="0.2">
      <c r="BS594" s="152"/>
      <c r="BT594" s="153"/>
    </row>
    <row r="595" spans="71:72" x14ac:dyDescent="0.2">
      <c r="BS595" s="152"/>
      <c r="BT595" s="153"/>
    </row>
    <row r="596" spans="71:72" x14ac:dyDescent="0.2">
      <c r="BS596" s="152"/>
      <c r="BT596" s="153"/>
    </row>
    <row r="597" spans="71:72" x14ac:dyDescent="0.2">
      <c r="BS597" s="152"/>
      <c r="BT597" s="153"/>
    </row>
    <row r="598" spans="71:72" x14ac:dyDescent="0.2">
      <c r="BS598" s="152"/>
      <c r="BT598" s="153"/>
    </row>
    <row r="599" spans="71:72" x14ac:dyDescent="0.2">
      <c r="BS599" s="152"/>
      <c r="BT599" s="153"/>
    </row>
    <row r="600" spans="71:72" x14ac:dyDescent="0.2">
      <c r="BS600" s="152"/>
      <c r="BT600" s="153"/>
    </row>
    <row r="601" spans="71:72" x14ac:dyDescent="0.2">
      <c r="BS601" s="152"/>
      <c r="BT601" s="153"/>
    </row>
    <row r="602" spans="71:72" x14ac:dyDescent="0.2">
      <c r="BS602" s="152"/>
      <c r="BT602" s="153"/>
    </row>
    <row r="603" spans="71:72" x14ac:dyDescent="0.2">
      <c r="BS603" s="152"/>
      <c r="BT603" s="153"/>
    </row>
    <row r="604" spans="71:72" x14ac:dyDescent="0.2">
      <c r="BS604" s="152"/>
      <c r="BT604" s="153"/>
    </row>
    <row r="605" spans="71:72" x14ac:dyDescent="0.2">
      <c r="BS605" s="152"/>
      <c r="BT605" s="153"/>
    </row>
    <row r="606" spans="71:72" x14ac:dyDescent="0.2">
      <c r="BS606" s="152"/>
      <c r="BT606" s="153"/>
    </row>
    <row r="607" spans="71:72" x14ac:dyDescent="0.2">
      <c r="BS607" s="152"/>
      <c r="BT607" s="153"/>
    </row>
    <row r="608" spans="71:72" x14ac:dyDescent="0.2">
      <c r="BS608" s="152"/>
      <c r="BT608" s="153"/>
    </row>
    <row r="609" spans="71:72" x14ac:dyDescent="0.2">
      <c r="BS609" s="152"/>
      <c r="BT609" s="153"/>
    </row>
    <row r="610" spans="71:72" x14ac:dyDescent="0.2">
      <c r="BS610" s="152"/>
      <c r="BT610" s="153"/>
    </row>
    <row r="611" spans="71:72" x14ac:dyDescent="0.2">
      <c r="BS611" s="152"/>
      <c r="BT611" s="153"/>
    </row>
    <row r="612" spans="71:72" x14ac:dyDescent="0.2">
      <c r="BS612" s="152"/>
      <c r="BT612" s="153"/>
    </row>
    <row r="613" spans="71:72" x14ac:dyDescent="0.2">
      <c r="BS613" s="152"/>
      <c r="BT613" s="153"/>
    </row>
    <row r="614" spans="71:72" x14ac:dyDescent="0.2">
      <c r="BS614" s="152"/>
      <c r="BT614" s="153"/>
    </row>
    <row r="615" spans="71:72" x14ac:dyDescent="0.2">
      <c r="BS615" s="152"/>
      <c r="BT615" s="153"/>
    </row>
    <row r="616" spans="71:72" x14ac:dyDescent="0.2">
      <c r="BS616" s="152"/>
      <c r="BT616" s="153"/>
    </row>
    <row r="617" spans="71:72" x14ac:dyDescent="0.2">
      <c r="BS617" s="152"/>
      <c r="BT617" s="153"/>
    </row>
    <row r="618" spans="71:72" x14ac:dyDescent="0.2">
      <c r="BS618" s="152"/>
      <c r="BT618" s="153"/>
    </row>
    <row r="619" spans="71:72" x14ac:dyDescent="0.2">
      <c r="BS619" s="152"/>
      <c r="BT619" s="153"/>
    </row>
    <row r="620" spans="71:72" x14ac:dyDescent="0.2">
      <c r="BS620" s="152"/>
      <c r="BT620" s="153"/>
    </row>
    <row r="621" spans="71:72" x14ac:dyDescent="0.2">
      <c r="BS621" s="152"/>
      <c r="BT621" s="153"/>
    </row>
    <row r="622" spans="71:72" x14ac:dyDescent="0.2">
      <c r="BS622" s="152"/>
      <c r="BT622" s="153"/>
    </row>
    <row r="623" spans="71:72" x14ac:dyDescent="0.2">
      <c r="BS623" s="152"/>
      <c r="BT623" s="153"/>
    </row>
    <row r="624" spans="71:72" x14ac:dyDescent="0.2">
      <c r="BS624" s="152"/>
      <c r="BT624" s="153"/>
    </row>
    <row r="625" spans="71:72" x14ac:dyDescent="0.2">
      <c r="BS625" s="152"/>
      <c r="BT625" s="153"/>
    </row>
    <row r="626" spans="71:72" x14ac:dyDescent="0.2">
      <c r="BS626" s="152"/>
      <c r="BT626" s="153"/>
    </row>
    <row r="627" spans="71:72" x14ac:dyDescent="0.2">
      <c r="BS627" s="152"/>
      <c r="BT627" s="153"/>
    </row>
    <row r="628" spans="71:72" x14ac:dyDescent="0.2">
      <c r="BS628" s="152"/>
      <c r="BT628" s="153"/>
    </row>
    <row r="629" spans="71:72" x14ac:dyDescent="0.2">
      <c r="BS629" s="152"/>
      <c r="BT629" s="153"/>
    </row>
    <row r="630" spans="71:72" x14ac:dyDescent="0.2">
      <c r="BS630" s="152"/>
      <c r="BT630" s="153"/>
    </row>
    <row r="631" spans="71:72" x14ac:dyDescent="0.2">
      <c r="BS631" s="152"/>
      <c r="BT631" s="153"/>
    </row>
    <row r="632" spans="71:72" x14ac:dyDescent="0.2">
      <c r="BS632" s="152"/>
      <c r="BT632" s="153"/>
    </row>
    <row r="633" spans="71:72" x14ac:dyDescent="0.2">
      <c r="BS633" s="152"/>
      <c r="BT633" s="153"/>
    </row>
    <row r="634" spans="71:72" x14ac:dyDescent="0.2">
      <c r="BS634" s="152"/>
      <c r="BT634" s="153"/>
    </row>
    <row r="635" spans="71:72" x14ac:dyDescent="0.2">
      <c r="BS635" s="152"/>
      <c r="BT635" s="153"/>
    </row>
    <row r="636" spans="71:72" x14ac:dyDescent="0.2">
      <c r="BS636" s="152"/>
      <c r="BT636" s="153"/>
    </row>
    <row r="637" spans="71:72" x14ac:dyDescent="0.2">
      <c r="BS637" s="152"/>
      <c r="BT637" s="153"/>
    </row>
    <row r="638" spans="71:72" x14ac:dyDescent="0.2">
      <c r="BS638" s="152"/>
      <c r="BT638" s="153"/>
    </row>
    <row r="639" spans="71:72" x14ac:dyDescent="0.2">
      <c r="BS639" s="152"/>
      <c r="BT639" s="153"/>
    </row>
    <row r="640" spans="71:72" x14ac:dyDescent="0.2">
      <c r="BS640" s="152"/>
      <c r="BT640" s="153"/>
    </row>
    <row r="641" spans="71:72" x14ac:dyDescent="0.2">
      <c r="BS641" s="152"/>
      <c r="BT641" s="153"/>
    </row>
    <row r="642" spans="71:72" x14ac:dyDescent="0.2">
      <c r="BS642" s="152"/>
      <c r="BT642" s="153"/>
    </row>
    <row r="643" spans="71:72" x14ac:dyDescent="0.2">
      <c r="BS643" s="152"/>
      <c r="BT643" s="153"/>
    </row>
    <row r="644" spans="71:72" x14ac:dyDescent="0.2">
      <c r="BS644" s="152"/>
      <c r="BT644" s="153"/>
    </row>
    <row r="645" spans="71:72" x14ac:dyDescent="0.2">
      <c r="BS645" s="152"/>
      <c r="BT645" s="153"/>
    </row>
    <row r="646" spans="71:72" x14ac:dyDescent="0.2">
      <c r="BS646" s="152"/>
      <c r="BT646" s="153"/>
    </row>
    <row r="647" spans="71:72" x14ac:dyDescent="0.2">
      <c r="BS647" s="152"/>
      <c r="BT647" s="153"/>
    </row>
    <row r="648" spans="71:72" x14ac:dyDescent="0.2">
      <c r="BS648" s="152"/>
      <c r="BT648" s="153"/>
    </row>
    <row r="649" spans="71:72" x14ac:dyDescent="0.2">
      <c r="BS649" s="152"/>
      <c r="BT649" s="153"/>
    </row>
    <row r="650" spans="71:72" x14ac:dyDescent="0.2">
      <c r="BS650" s="152"/>
      <c r="BT650" s="153"/>
    </row>
    <row r="651" spans="71:72" x14ac:dyDescent="0.2">
      <c r="BS651" s="152"/>
      <c r="BT651" s="153"/>
    </row>
    <row r="652" spans="71:72" x14ac:dyDescent="0.2">
      <c r="BS652" s="152"/>
      <c r="BT652" s="153"/>
    </row>
    <row r="653" spans="71:72" x14ac:dyDescent="0.2">
      <c r="BS653" s="152"/>
      <c r="BT653" s="153"/>
    </row>
    <row r="654" spans="71:72" x14ac:dyDescent="0.2">
      <c r="BS654" s="152"/>
      <c r="BT654" s="153"/>
    </row>
    <row r="655" spans="71:72" x14ac:dyDescent="0.2">
      <c r="BS655" s="152"/>
      <c r="BT655" s="153"/>
    </row>
    <row r="656" spans="71:72" x14ac:dyDescent="0.2">
      <c r="BS656" s="152"/>
      <c r="BT656" s="153"/>
    </row>
    <row r="657" spans="71:72" x14ac:dyDescent="0.2">
      <c r="BS657" s="152"/>
      <c r="BT657" s="153"/>
    </row>
    <row r="658" spans="71:72" x14ac:dyDescent="0.2">
      <c r="BS658" s="152"/>
      <c r="BT658" s="153"/>
    </row>
    <row r="659" spans="71:72" x14ac:dyDescent="0.2">
      <c r="BS659" s="152"/>
      <c r="BT659" s="153"/>
    </row>
    <row r="660" spans="71:72" x14ac:dyDescent="0.2">
      <c r="BS660" s="152"/>
      <c r="BT660" s="153"/>
    </row>
    <row r="661" spans="71:72" x14ac:dyDescent="0.2">
      <c r="BS661" s="152"/>
      <c r="BT661" s="153"/>
    </row>
    <row r="662" spans="71:72" x14ac:dyDescent="0.2">
      <c r="BS662" s="152"/>
      <c r="BT662" s="153"/>
    </row>
    <row r="663" spans="71:72" x14ac:dyDescent="0.2">
      <c r="BS663" s="152"/>
      <c r="BT663" s="153"/>
    </row>
    <row r="664" spans="71:72" x14ac:dyDescent="0.2">
      <c r="BS664" s="152"/>
      <c r="BT664" s="153"/>
    </row>
    <row r="665" spans="71:72" x14ac:dyDescent="0.2">
      <c r="BS665" s="152"/>
      <c r="BT665" s="153"/>
    </row>
    <row r="666" spans="71:72" x14ac:dyDescent="0.2">
      <c r="BS666" s="152"/>
      <c r="BT666" s="153"/>
    </row>
    <row r="667" spans="71:72" x14ac:dyDescent="0.2">
      <c r="BS667" s="152"/>
      <c r="BT667" s="153"/>
    </row>
    <row r="668" spans="71:72" x14ac:dyDescent="0.2">
      <c r="BS668" s="152"/>
      <c r="BT668" s="153"/>
    </row>
    <row r="669" spans="71:72" x14ac:dyDescent="0.2">
      <c r="BS669" s="152"/>
      <c r="BT669" s="153"/>
    </row>
    <row r="670" spans="71:72" x14ac:dyDescent="0.2">
      <c r="BS670" s="152"/>
      <c r="BT670" s="153"/>
    </row>
    <row r="671" spans="71:72" x14ac:dyDescent="0.2">
      <c r="BS671" s="152"/>
      <c r="BT671" s="153"/>
    </row>
    <row r="672" spans="71:72" x14ac:dyDescent="0.2">
      <c r="BS672" s="152"/>
      <c r="BT672" s="153"/>
    </row>
    <row r="673" spans="71:72" x14ac:dyDescent="0.2">
      <c r="BS673" s="152"/>
      <c r="BT673" s="153"/>
    </row>
    <row r="674" spans="71:72" x14ac:dyDescent="0.2">
      <c r="BS674" s="152"/>
      <c r="BT674" s="153"/>
    </row>
    <row r="675" spans="71:72" x14ac:dyDescent="0.2">
      <c r="BS675" s="152"/>
      <c r="BT675" s="153"/>
    </row>
    <row r="676" spans="71:72" x14ac:dyDescent="0.2">
      <c r="BS676" s="152"/>
      <c r="BT676" s="153"/>
    </row>
    <row r="677" spans="71:72" x14ac:dyDescent="0.2">
      <c r="BS677" s="152"/>
      <c r="BT677" s="153"/>
    </row>
    <row r="678" spans="71:72" x14ac:dyDescent="0.2">
      <c r="BS678" s="152"/>
      <c r="BT678" s="153"/>
    </row>
    <row r="679" spans="71:72" x14ac:dyDescent="0.2">
      <c r="BS679" s="152"/>
      <c r="BT679" s="153"/>
    </row>
    <row r="680" spans="71:72" x14ac:dyDescent="0.2">
      <c r="BS680" s="152"/>
      <c r="BT680" s="153"/>
    </row>
    <row r="681" spans="71:72" x14ac:dyDescent="0.2">
      <c r="BS681" s="152"/>
      <c r="BT681" s="153"/>
    </row>
    <row r="682" spans="71:72" x14ac:dyDescent="0.2">
      <c r="BS682" s="152"/>
      <c r="BT682" s="153"/>
    </row>
    <row r="683" spans="71:72" x14ac:dyDescent="0.2">
      <c r="BS683" s="152"/>
      <c r="BT683" s="153"/>
    </row>
    <row r="684" spans="71:72" x14ac:dyDescent="0.2">
      <c r="BS684" s="152"/>
      <c r="BT684" s="153"/>
    </row>
    <row r="685" spans="71:72" x14ac:dyDescent="0.2">
      <c r="BS685" s="152"/>
      <c r="BT685" s="153"/>
    </row>
    <row r="686" spans="71:72" x14ac:dyDescent="0.2">
      <c r="BS686" s="152"/>
      <c r="BT686" s="153"/>
    </row>
    <row r="687" spans="71:72" x14ac:dyDescent="0.2">
      <c r="BS687" s="152"/>
      <c r="BT687" s="153"/>
    </row>
    <row r="688" spans="71:72" x14ac:dyDescent="0.2">
      <c r="BS688" s="152"/>
      <c r="BT688" s="153"/>
    </row>
    <row r="689" spans="71:72" x14ac:dyDescent="0.2">
      <c r="BS689" s="152"/>
      <c r="BT689" s="153"/>
    </row>
    <row r="690" spans="71:72" x14ac:dyDescent="0.2">
      <c r="BS690" s="152"/>
      <c r="BT690" s="153"/>
    </row>
    <row r="691" spans="71:72" x14ac:dyDescent="0.2">
      <c r="BS691" s="152"/>
      <c r="BT691" s="153"/>
    </row>
    <row r="692" spans="71:72" x14ac:dyDescent="0.2">
      <c r="BS692" s="152"/>
      <c r="BT692" s="153"/>
    </row>
    <row r="693" spans="71:72" x14ac:dyDescent="0.2">
      <c r="BS693" s="152"/>
      <c r="BT693" s="153"/>
    </row>
    <row r="694" spans="71:72" x14ac:dyDescent="0.2">
      <c r="BS694" s="152"/>
      <c r="BT694" s="153"/>
    </row>
    <row r="695" spans="71:72" x14ac:dyDescent="0.2">
      <c r="BS695" s="152"/>
      <c r="BT695" s="153"/>
    </row>
    <row r="696" spans="71:72" x14ac:dyDescent="0.2">
      <c r="BS696" s="152"/>
      <c r="BT696" s="153"/>
    </row>
    <row r="697" spans="71:72" x14ac:dyDescent="0.2">
      <c r="BS697" s="152"/>
      <c r="BT697" s="153"/>
    </row>
    <row r="698" spans="71:72" x14ac:dyDescent="0.2">
      <c r="BS698" s="152"/>
      <c r="BT698" s="153"/>
    </row>
    <row r="699" spans="71:72" x14ac:dyDescent="0.2">
      <c r="BS699" s="152"/>
      <c r="BT699" s="153"/>
    </row>
    <row r="700" spans="71:72" x14ac:dyDescent="0.2">
      <c r="BS700" s="152"/>
      <c r="BT700" s="153"/>
    </row>
    <row r="701" spans="71:72" x14ac:dyDescent="0.2">
      <c r="BS701" s="152"/>
      <c r="BT701" s="153"/>
    </row>
    <row r="702" spans="71:72" x14ac:dyDescent="0.2">
      <c r="BS702" s="152"/>
      <c r="BT702" s="153"/>
    </row>
    <row r="703" spans="71:72" x14ac:dyDescent="0.2">
      <c r="BS703" s="152"/>
      <c r="BT703" s="153"/>
    </row>
    <row r="704" spans="71:72" x14ac:dyDescent="0.2">
      <c r="BS704" s="152"/>
      <c r="BT704" s="153"/>
    </row>
    <row r="705" spans="71:72" x14ac:dyDescent="0.2">
      <c r="BS705" s="152"/>
      <c r="BT705" s="153"/>
    </row>
    <row r="706" spans="71:72" x14ac:dyDescent="0.2">
      <c r="BS706" s="152"/>
      <c r="BT706" s="153"/>
    </row>
    <row r="707" spans="71:72" x14ac:dyDescent="0.2">
      <c r="BS707" s="152"/>
      <c r="BT707" s="153"/>
    </row>
    <row r="708" spans="71:72" x14ac:dyDescent="0.2">
      <c r="BS708" s="152"/>
      <c r="BT708" s="153"/>
    </row>
    <row r="709" spans="71:72" x14ac:dyDescent="0.2">
      <c r="BS709" s="152"/>
      <c r="BT709" s="153"/>
    </row>
    <row r="710" spans="71:72" x14ac:dyDescent="0.2">
      <c r="BS710" s="152"/>
      <c r="BT710" s="153"/>
    </row>
    <row r="711" spans="71:72" x14ac:dyDescent="0.2">
      <c r="BS711" s="152"/>
      <c r="BT711" s="153"/>
    </row>
    <row r="712" spans="71:72" x14ac:dyDescent="0.2">
      <c r="BS712" s="152"/>
      <c r="BT712" s="153"/>
    </row>
    <row r="713" spans="71:72" x14ac:dyDescent="0.2">
      <c r="BS713" s="152"/>
      <c r="BT713" s="153"/>
    </row>
    <row r="714" spans="71:72" x14ac:dyDescent="0.2">
      <c r="BS714" s="152"/>
      <c r="BT714" s="153"/>
    </row>
    <row r="715" spans="71:72" x14ac:dyDescent="0.2">
      <c r="BS715" s="152"/>
      <c r="BT715" s="153"/>
    </row>
    <row r="716" spans="71:72" x14ac:dyDescent="0.2">
      <c r="BS716" s="152"/>
      <c r="BT716" s="153"/>
    </row>
    <row r="717" spans="71:72" x14ac:dyDescent="0.2">
      <c r="BS717" s="152"/>
      <c r="BT717" s="153"/>
    </row>
    <row r="718" spans="71:72" x14ac:dyDescent="0.2">
      <c r="BS718" s="152"/>
      <c r="BT718" s="153"/>
    </row>
    <row r="719" spans="71:72" x14ac:dyDescent="0.2">
      <c r="BS719" s="152"/>
      <c r="BT719" s="153"/>
    </row>
    <row r="720" spans="71:72" x14ac:dyDescent="0.2">
      <c r="BS720" s="152"/>
      <c r="BT720" s="153"/>
    </row>
    <row r="721" spans="71:72" x14ac:dyDescent="0.2">
      <c r="BS721" s="152"/>
      <c r="BT721" s="153"/>
    </row>
    <row r="722" spans="71:72" x14ac:dyDescent="0.2">
      <c r="BS722" s="152"/>
      <c r="BT722" s="153"/>
    </row>
    <row r="723" spans="71:72" x14ac:dyDescent="0.2">
      <c r="BS723" s="152"/>
      <c r="BT723" s="153"/>
    </row>
    <row r="724" spans="71:72" x14ac:dyDescent="0.2">
      <c r="BS724" s="152"/>
      <c r="BT724" s="153"/>
    </row>
    <row r="725" spans="71:72" x14ac:dyDescent="0.2">
      <c r="BS725" s="152"/>
      <c r="BT725" s="153"/>
    </row>
    <row r="726" spans="71:72" x14ac:dyDescent="0.2">
      <c r="BS726" s="152"/>
      <c r="BT726" s="153"/>
    </row>
    <row r="727" spans="71:72" x14ac:dyDescent="0.2">
      <c r="BS727" s="152"/>
      <c r="BT727" s="153"/>
    </row>
    <row r="728" spans="71:72" x14ac:dyDescent="0.2">
      <c r="BS728" s="152"/>
      <c r="BT728" s="153"/>
    </row>
    <row r="729" spans="71:72" x14ac:dyDescent="0.2">
      <c r="BS729" s="152"/>
      <c r="BT729" s="153"/>
    </row>
    <row r="730" spans="71:72" x14ac:dyDescent="0.2">
      <c r="BS730" s="152"/>
      <c r="BT730" s="153"/>
    </row>
    <row r="731" spans="71:72" x14ac:dyDescent="0.2">
      <c r="BS731" s="152"/>
      <c r="BT731" s="153"/>
    </row>
    <row r="732" spans="71:72" x14ac:dyDescent="0.2">
      <c r="BS732" s="152"/>
      <c r="BT732" s="153"/>
    </row>
    <row r="733" spans="71:72" x14ac:dyDescent="0.2">
      <c r="BS733" s="152"/>
      <c r="BT733" s="153"/>
    </row>
    <row r="734" spans="71:72" x14ac:dyDescent="0.2">
      <c r="BS734" s="152"/>
      <c r="BT734" s="153"/>
    </row>
    <row r="735" spans="71:72" x14ac:dyDescent="0.2">
      <c r="BS735" s="152"/>
      <c r="BT735" s="153"/>
    </row>
    <row r="736" spans="71:72" x14ac:dyDescent="0.2">
      <c r="BS736" s="152"/>
      <c r="BT736" s="153"/>
    </row>
    <row r="737" spans="71:72" x14ac:dyDescent="0.2">
      <c r="BS737" s="152"/>
      <c r="BT737" s="153"/>
    </row>
    <row r="738" spans="71:72" x14ac:dyDescent="0.2">
      <c r="BS738" s="152"/>
      <c r="BT738" s="153"/>
    </row>
    <row r="739" spans="71:72" x14ac:dyDescent="0.2">
      <c r="BS739" s="152"/>
      <c r="BT739" s="153"/>
    </row>
    <row r="740" spans="71:72" x14ac:dyDescent="0.2">
      <c r="BS740" s="152"/>
      <c r="BT740" s="153"/>
    </row>
    <row r="741" spans="71:72" x14ac:dyDescent="0.2">
      <c r="BS741" s="152"/>
      <c r="BT741" s="153"/>
    </row>
    <row r="742" spans="71:72" x14ac:dyDescent="0.2">
      <c r="BS742" s="152"/>
      <c r="BT742" s="153"/>
    </row>
    <row r="743" spans="71:72" x14ac:dyDescent="0.2">
      <c r="BS743" s="152"/>
      <c r="BT743" s="153"/>
    </row>
    <row r="744" spans="71:72" x14ac:dyDescent="0.2">
      <c r="BS744" s="152"/>
      <c r="BT744" s="153"/>
    </row>
    <row r="745" spans="71:72" x14ac:dyDescent="0.2">
      <c r="BS745" s="152"/>
      <c r="BT745" s="153"/>
    </row>
    <row r="746" spans="71:72" x14ac:dyDescent="0.2">
      <c r="BS746" s="152"/>
      <c r="BT746" s="153"/>
    </row>
    <row r="747" spans="71:72" x14ac:dyDescent="0.2">
      <c r="BS747" s="152"/>
      <c r="BT747" s="153"/>
    </row>
    <row r="748" spans="71:72" x14ac:dyDescent="0.2">
      <c r="BS748" s="152"/>
      <c r="BT748" s="153"/>
    </row>
    <row r="749" spans="71:72" x14ac:dyDescent="0.2">
      <c r="BS749" s="152"/>
      <c r="BT749" s="153"/>
    </row>
    <row r="750" spans="71:72" x14ac:dyDescent="0.2">
      <c r="BS750" s="152"/>
      <c r="BT750" s="153"/>
    </row>
    <row r="751" spans="71:72" x14ac:dyDescent="0.2">
      <c r="BS751" s="152"/>
      <c r="BT751" s="153"/>
    </row>
    <row r="752" spans="71:72" x14ac:dyDescent="0.2">
      <c r="BS752" s="152"/>
      <c r="BT752" s="153"/>
    </row>
    <row r="753" spans="71:72" x14ac:dyDescent="0.2">
      <c r="BS753" s="152"/>
      <c r="BT753" s="153"/>
    </row>
    <row r="754" spans="71:72" x14ac:dyDescent="0.2">
      <c r="BS754" s="152"/>
      <c r="BT754" s="153"/>
    </row>
    <row r="755" spans="71:72" x14ac:dyDescent="0.2">
      <c r="BS755" s="152"/>
      <c r="BT755" s="153"/>
    </row>
    <row r="756" spans="71:72" x14ac:dyDescent="0.2">
      <c r="BS756" s="152"/>
      <c r="BT756" s="153"/>
    </row>
    <row r="757" spans="71:72" x14ac:dyDescent="0.2">
      <c r="BS757" s="152"/>
      <c r="BT757" s="153"/>
    </row>
    <row r="758" spans="71:72" x14ac:dyDescent="0.2">
      <c r="BS758" s="152"/>
      <c r="BT758" s="153"/>
    </row>
    <row r="759" spans="71:72" x14ac:dyDescent="0.2">
      <c r="BS759" s="152"/>
      <c r="BT759" s="153"/>
    </row>
    <row r="760" spans="71:72" x14ac:dyDescent="0.2">
      <c r="BS760" s="152"/>
      <c r="BT760" s="153"/>
    </row>
    <row r="761" spans="71:72" x14ac:dyDescent="0.2">
      <c r="BS761" s="152"/>
      <c r="BT761" s="153"/>
    </row>
    <row r="762" spans="71:72" x14ac:dyDescent="0.2">
      <c r="BS762" s="152"/>
      <c r="BT762" s="153"/>
    </row>
    <row r="763" spans="71:72" x14ac:dyDescent="0.2">
      <c r="BS763" s="152"/>
      <c r="BT763" s="153"/>
    </row>
    <row r="764" spans="71:72" x14ac:dyDescent="0.2">
      <c r="BS764" s="152"/>
      <c r="BT764" s="153"/>
    </row>
    <row r="765" spans="71:72" x14ac:dyDescent="0.2">
      <c r="BS765" s="152"/>
      <c r="BT765" s="153"/>
    </row>
    <row r="766" spans="71:72" x14ac:dyDescent="0.2">
      <c r="BS766" s="152"/>
      <c r="BT766" s="153"/>
    </row>
    <row r="767" spans="71:72" x14ac:dyDescent="0.2">
      <c r="BS767" s="152"/>
      <c r="BT767" s="153"/>
    </row>
    <row r="768" spans="71:72" x14ac:dyDescent="0.2">
      <c r="BS768" s="152"/>
      <c r="BT768" s="153"/>
    </row>
    <row r="769" spans="71:72" x14ac:dyDescent="0.2">
      <c r="BS769" s="152"/>
      <c r="BT769" s="153"/>
    </row>
    <row r="770" spans="71:72" x14ac:dyDescent="0.2">
      <c r="BS770" s="152"/>
      <c r="BT770" s="153"/>
    </row>
    <row r="771" spans="71:72" x14ac:dyDescent="0.2">
      <c r="BS771" s="152"/>
      <c r="BT771" s="153"/>
    </row>
    <row r="772" spans="71:72" x14ac:dyDescent="0.2">
      <c r="BS772" s="152"/>
      <c r="BT772" s="153"/>
    </row>
    <row r="773" spans="71:72" x14ac:dyDescent="0.2">
      <c r="BS773" s="152"/>
      <c r="BT773" s="153"/>
    </row>
    <row r="774" spans="71:72" x14ac:dyDescent="0.2">
      <c r="BS774" s="152"/>
      <c r="BT774" s="153"/>
    </row>
    <row r="775" spans="71:72" x14ac:dyDescent="0.2">
      <c r="BS775" s="152"/>
      <c r="BT775" s="153"/>
    </row>
    <row r="776" spans="71:72" x14ac:dyDescent="0.2">
      <c r="BS776" s="152"/>
      <c r="BT776" s="153"/>
    </row>
    <row r="777" spans="71:72" x14ac:dyDescent="0.2">
      <c r="BS777" s="152"/>
      <c r="BT777" s="153"/>
    </row>
    <row r="778" spans="71:72" x14ac:dyDescent="0.2">
      <c r="BS778" s="152"/>
      <c r="BT778" s="153"/>
    </row>
    <row r="779" spans="71:72" x14ac:dyDescent="0.2">
      <c r="BS779" s="152"/>
      <c r="BT779" s="153"/>
    </row>
    <row r="780" spans="71:72" x14ac:dyDescent="0.2">
      <c r="BS780" s="152"/>
      <c r="BT780" s="153"/>
    </row>
    <row r="781" spans="71:72" x14ac:dyDescent="0.2">
      <c r="BS781" s="152"/>
      <c r="BT781" s="153"/>
    </row>
    <row r="782" spans="71:72" x14ac:dyDescent="0.2">
      <c r="BS782" s="152"/>
      <c r="BT782" s="153"/>
    </row>
    <row r="783" spans="71:72" x14ac:dyDescent="0.2">
      <c r="BS783" s="152"/>
      <c r="BT783" s="153"/>
    </row>
    <row r="784" spans="71:72" x14ac:dyDescent="0.2">
      <c r="BS784" s="152"/>
      <c r="BT784" s="153"/>
    </row>
    <row r="785" spans="71:72" x14ac:dyDescent="0.2">
      <c r="BS785" s="152"/>
      <c r="BT785" s="153"/>
    </row>
    <row r="786" spans="71:72" x14ac:dyDescent="0.2">
      <c r="BS786" s="152"/>
      <c r="BT786" s="153"/>
    </row>
    <row r="787" spans="71:72" x14ac:dyDescent="0.2">
      <c r="BS787" s="152"/>
      <c r="BT787" s="153"/>
    </row>
    <row r="788" spans="71:72" x14ac:dyDescent="0.2">
      <c r="BS788" s="152"/>
      <c r="BT788" s="153"/>
    </row>
    <row r="789" spans="71:72" x14ac:dyDescent="0.2">
      <c r="BS789" s="152"/>
      <c r="BT789" s="153"/>
    </row>
    <row r="790" spans="71:72" x14ac:dyDescent="0.2">
      <c r="BS790" s="152"/>
      <c r="BT790" s="153"/>
    </row>
    <row r="791" spans="71:72" x14ac:dyDescent="0.2">
      <c r="BS791" s="152"/>
      <c r="BT791" s="153"/>
    </row>
    <row r="792" spans="71:72" x14ac:dyDescent="0.2">
      <c r="BS792" s="152"/>
      <c r="BT792" s="153"/>
    </row>
    <row r="793" spans="71:72" x14ac:dyDescent="0.2">
      <c r="BS793" s="152"/>
      <c r="BT793" s="153"/>
    </row>
    <row r="794" spans="71:72" x14ac:dyDescent="0.2">
      <c r="BS794" s="152"/>
      <c r="BT794" s="153"/>
    </row>
    <row r="795" spans="71:72" x14ac:dyDescent="0.2">
      <c r="BS795" s="152"/>
      <c r="BT795" s="153"/>
    </row>
    <row r="796" spans="71:72" x14ac:dyDescent="0.2">
      <c r="BS796" s="152"/>
      <c r="BT796" s="153"/>
    </row>
    <row r="797" spans="71:72" x14ac:dyDescent="0.2">
      <c r="BS797" s="152"/>
      <c r="BT797" s="153"/>
    </row>
    <row r="798" spans="71:72" x14ac:dyDescent="0.2">
      <c r="BS798" s="152"/>
      <c r="BT798" s="153"/>
    </row>
    <row r="799" spans="71:72" x14ac:dyDescent="0.2">
      <c r="BS799" s="152"/>
      <c r="BT799" s="153"/>
    </row>
    <row r="800" spans="71:72" x14ac:dyDescent="0.2">
      <c r="BS800" s="152"/>
      <c r="BT800" s="153"/>
    </row>
    <row r="801" spans="71:72" x14ac:dyDescent="0.2">
      <c r="BS801" s="152"/>
      <c r="BT801" s="153"/>
    </row>
    <row r="802" spans="71:72" x14ac:dyDescent="0.2">
      <c r="BS802" s="152"/>
      <c r="BT802" s="153"/>
    </row>
    <row r="803" spans="71:72" x14ac:dyDescent="0.2">
      <c r="BS803" s="152"/>
      <c r="BT803" s="153"/>
    </row>
    <row r="804" spans="71:72" x14ac:dyDescent="0.2">
      <c r="BS804" s="152"/>
      <c r="BT804" s="153"/>
    </row>
    <row r="805" spans="71:72" x14ac:dyDescent="0.2">
      <c r="BS805" s="152"/>
      <c r="BT805" s="153"/>
    </row>
    <row r="806" spans="71:72" x14ac:dyDescent="0.2">
      <c r="BS806" s="152"/>
      <c r="BT806" s="153"/>
    </row>
    <row r="807" spans="71:72" x14ac:dyDescent="0.2">
      <c r="BS807" s="152"/>
      <c r="BT807" s="153"/>
    </row>
    <row r="808" spans="71:72" x14ac:dyDescent="0.2">
      <c r="BS808" s="152"/>
      <c r="BT808" s="153"/>
    </row>
    <row r="809" spans="71:72" x14ac:dyDescent="0.2">
      <c r="BS809" s="152"/>
      <c r="BT809" s="153"/>
    </row>
    <row r="810" spans="71:72" x14ac:dyDescent="0.2">
      <c r="BS810" s="152"/>
      <c r="BT810" s="153"/>
    </row>
    <row r="811" spans="71:72" x14ac:dyDescent="0.2">
      <c r="BS811" s="152"/>
      <c r="BT811" s="153"/>
    </row>
    <row r="812" spans="71:72" x14ac:dyDescent="0.2">
      <c r="BS812" s="152"/>
      <c r="BT812" s="153"/>
    </row>
    <row r="813" spans="71:72" x14ac:dyDescent="0.2">
      <c r="BS813" s="152"/>
      <c r="BT813" s="153"/>
    </row>
    <row r="814" spans="71:72" x14ac:dyDescent="0.2">
      <c r="BS814" s="152"/>
      <c r="BT814" s="153"/>
    </row>
    <row r="815" spans="71:72" x14ac:dyDescent="0.2">
      <c r="BS815" s="152"/>
      <c r="BT815" s="153"/>
    </row>
    <row r="816" spans="71:72" x14ac:dyDescent="0.2">
      <c r="BS816" s="152"/>
      <c r="BT816" s="153"/>
    </row>
    <row r="817" spans="71:72" x14ac:dyDescent="0.2">
      <c r="BS817" s="152"/>
      <c r="BT817" s="153"/>
    </row>
    <row r="818" spans="71:72" x14ac:dyDescent="0.2">
      <c r="BS818" s="152"/>
      <c r="BT818" s="153"/>
    </row>
    <row r="819" spans="71:72" x14ac:dyDescent="0.2">
      <c r="BS819" s="152"/>
      <c r="BT819" s="153"/>
    </row>
    <row r="820" spans="71:72" x14ac:dyDescent="0.2">
      <c r="BS820" s="152"/>
      <c r="BT820" s="153"/>
    </row>
    <row r="821" spans="71:72" x14ac:dyDescent="0.2">
      <c r="BS821" s="152"/>
      <c r="BT821" s="153"/>
    </row>
    <row r="822" spans="71:72" x14ac:dyDescent="0.2">
      <c r="BS822" s="152"/>
      <c r="BT822" s="153"/>
    </row>
    <row r="823" spans="71:72" x14ac:dyDescent="0.2">
      <c r="BS823" s="152"/>
      <c r="BT823" s="153"/>
    </row>
    <row r="824" spans="71:72" x14ac:dyDescent="0.2">
      <c r="BS824" s="152"/>
      <c r="BT824" s="153"/>
    </row>
    <row r="825" spans="71:72" x14ac:dyDescent="0.2">
      <c r="BS825" s="152"/>
      <c r="BT825" s="153"/>
    </row>
    <row r="826" spans="71:72" x14ac:dyDescent="0.2">
      <c r="BS826" s="152"/>
      <c r="BT826" s="153"/>
    </row>
    <row r="827" spans="71:72" x14ac:dyDescent="0.2">
      <c r="BS827" s="152"/>
      <c r="BT827" s="153"/>
    </row>
    <row r="828" spans="71:72" x14ac:dyDescent="0.2">
      <c r="BS828" s="152"/>
      <c r="BT828" s="153"/>
    </row>
    <row r="829" spans="71:72" x14ac:dyDescent="0.2">
      <c r="BS829" s="152"/>
      <c r="BT829" s="153"/>
    </row>
    <row r="830" spans="71:72" x14ac:dyDescent="0.2">
      <c r="BS830" s="152"/>
      <c r="BT830" s="153"/>
    </row>
    <row r="831" spans="71:72" x14ac:dyDescent="0.2">
      <c r="BS831" s="152"/>
      <c r="BT831" s="153"/>
    </row>
    <row r="832" spans="71:72" x14ac:dyDescent="0.2">
      <c r="BS832" s="152"/>
      <c r="BT832" s="153"/>
    </row>
    <row r="833" spans="71:72" x14ac:dyDescent="0.2">
      <c r="BS833" s="152"/>
      <c r="BT833" s="153"/>
    </row>
    <row r="834" spans="71:72" x14ac:dyDescent="0.2">
      <c r="BS834" s="152"/>
      <c r="BT834" s="153"/>
    </row>
    <row r="835" spans="71:72" x14ac:dyDescent="0.2">
      <c r="BS835" s="152"/>
      <c r="BT835" s="153"/>
    </row>
    <row r="836" spans="71:72" x14ac:dyDescent="0.2">
      <c r="BS836" s="152"/>
      <c r="BT836" s="153"/>
    </row>
    <row r="837" spans="71:72" x14ac:dyDescent="0.2">
      <c r="BS837" s="152"/>
      <c r="BT837" s="153"/>
    </row>
    <row r="838" spans="71:72" x14ac:dyDescent="0.2">
      <c r="BS838" s="152"/>
      <c r="BT838" s="153"/>
    </row>
    <row r="839" spans="71:72" x14ac:dyDescent="0.2">
      <c r="BS839" s="152"/>
      <c r="BT839" s="153"/>
    </row>
    <row r="840" spans="71:72" x14ac:dyDescent="0.2">
      <c r="BS840" s="152"/>
      <c r="BT840" s="153"/>
    </row>
    <row r="841" spans="71:72" x14ac:dyDescent="0.2">
      <c r="BS841" s="152"/>
      <c r="BT841" s="153"/>
    </row>
    <row r="842" spans="71:72" x14ac:dyDescent="0.2">
      <c r="BS842" s="152"/>
      <c r="BT842" s="153"/>
    </row>
    <row r="843" spans="71:72" x14ac:dyDescent="0.2">
      <c r="BS843" s="152"/>
      <c r="BT843" s="153"/>
    </row>
    <row r="844" spans="71:72" x14ac:dyDescent="0.2">
      <c r="BS844" s="152"/>
      <c r="BT844" s="153"/>
    </row>
    <row r="845" spans="71:72" x14ac:dyDescent="0.2">
      <c r="BS845" s="152"/>
      <c r="BT845" s="153"/>
    </row>
    <row r="846" spans="71:72" x14ac:dyDescent="0.2">
      <c r="BS846" s="152"/>
      <c r="BT846" s="153"/>
    </row>
    <row r="847" spans="71:72" x14ac:dyDescent="0.2">
      <c r="BS847" s="152"/>
      <c r="BT847" s="153"/>
    </row>
    <row r="848" spans="71:72" x14ac:dyDescent="0.2">
      <c r="BS848" s="152"/>
      <c r="BT848" s="153"/>
    </row>
    <row r="849" spans="71:72" x14ac:dyDescent="0.2">
      <c r="BS849" s="152"/>
      <c r="BT849" s="153"/>
    </row>
    <row r="850" spans="71:72" x14ac:dyDescent="0.2">
      <c r="BS850" s="152"/>
      <c r="BT850" s="153"/>
    </row>
    <row r="851" spans="71:72" x14ac:dyDescent="0.2">
      <c r="BS851" s="152"/>
      <c r="BT851" s="153"/>
    </row>
    <row r="852" spans="71:72" x14ac:dyDescent="0.2">
      <c r="BS852" s="152"/>
      <c r="BT852" s="153"/>
    </row>
    <row r="853" spans="71:72" x14ac:dyDescent="0.2">
      <c r="BS853" s="152"/>
      <c r="BT853" s="153"/>
    </row>
    <row r="854" spans="71:72" x14ac:dyDescent="0.2">
      <c r="BS854" s="152"/>
      <c r="BT854" s="153"/>
    </row>
    <row r="855" spans="71:72" x14ac:dyDescent="0.2">
      <c r="BS855" s="152"/>
      <c r="BT855" s="153"/>
    </row>
    <row r="856" spans="71:72" x14ac:dyDescent="0.2">
      <c r="BS856" s="152"/>
      <c r="BT856" s="153"/>
    </row>
    <row r="857" spans="71:72" x14ac:dyDescent="0.2">
      <c r="BS857" s="152"/>
      <c r="BT857" s="153"/>
    </row>
    <row r="858" spans="71:72" x14ac:dyDescent="0.2">
      <c r="BS858" s="152"/>
      <c r="BT858" s="153"/>
    </row>
    <row r="859" spans="71:72" x14ac:dyDescent="0.2">
      <c r="BS859" s="152"/>
      <c r="BT859" s="153"/>
    </row>
    <row r="860" spans="71:72" x14ac:dyDescent="0.2">
      <c r="BS860" s="152"/>
      <c r="BT860" s="153"/>
    </row>
    <row r="861" spans="71:72" x14ac:dyDescent="0.2">
      <c r="BS861" s="152"/>
      <c r="BT861" s="153"/>
    </row>
    <row r="862" spans="71:72" x14ac:dyDescent="0.2">
      <c r="BS862" s="152"/>
      <c r="BT862" s="153"/>
    </row>
    <row r="863" spans="71:72" x14ac:dyDescent="0.2">
      <c r="BS863" s="152"/>
      <c r="BT863" s="153"/>
    </row>
    <row r="864" spans="71:72" x14ac:dyDescent="0.2">
      <c r="BS864" s="152"/>
      <c r="BT864" s="153"/>
    </row>
    <row r="865" spans="71:72" x14ac:dyDescent="0.2">
      <c r="BS865" s="152"/>
      <c r="BT865" s="153"/>
    </row>
    <row r="866" spans="71:72" x14ac:dyDescent="0.2">
      <c r="BS866" s="152"/>
      <c r="BT866" s="153"/>
    </row>
    <row r="867" spans="71:72" x14ac:dyDescent="0.2">
      <c r="BS867" s="152"/>
      <c r="BT867" s="153"/>
    </row>
    <row r="868" spans="71:72" x14ac:dyDescent="0.2">
      <c r="BS868" s="152"/>
      <c r="BT868" s="153"/>
    </row>
    <row r="869" spans="71:72" x14ac:dyDescent="0.2">
      <c r="BS869" s="152"/>
      <c r="BT869" s="153"/>
    </row>
    <row r="870" spans="71:72" x14ac:dyDescent="0.2">
      <c r="BS870" s="152"/>
      <c r="BT870" s="153"/>
    </row>
    <row r="871" spans="71:72" x14ac:dyDescent="0.2">
      <c r="BS871" s="152"/>
      <c r="BT871" s="153"/>
    </row>
    <row r="872" spans="71:72" x14ac:dyDescent="0.2">
      <c r="BS872" s="152"/>
      <c r="BT872" s="153"/>
    </row>
    <row r="873" spans="71:72" x14ac:dyDescent="0.2">
      <c r="BS873" s="152"/>
      <c r="BT873" s="153"/>
    </row>
    <row r="874" spans="71:72" x14ac:dyDescent="0.2">
      <c r="BS874" s="152"/>
      <c r="BT874" s="153"/>
    </row>
    <row r="875" spans="71:72" x14ac:dyDescent="0.2">
      <c r="BS875" s="152"/>
      <c r="BT875" s="153"/>
    </row>
    <row r="876" spans="71:72" x14ac:dyDescent="0.2">
      <c r="BS876" s="152"/>
      <c r="BT876" s="153"/>
    </row>
    <row r="877" spans="71:72" x14ac:dyDescent="0.2">
      <c r="BS877" s="152"/>
      <c r="BT877" s="153"/>
    </row>
    <row r="878" spans="71:72" x14ac:dyDescent="0.2">
      <c r="BS878" s="152"/>
      <c r="BT878" s="153"/>
    </row>
    <row r="879" spans="71:72" x14ac:dyDescent="0.2">
      <c r="BS879" s="152"/>
      <c r="BT879" s="153"/>
    </row>
    <row r="880" spans="71:72" x14ac:dyDescent="0.2">
      <c r="BS880" s="152"/>
      <c r="BT880" s="153"/>
    </row>
    <row r="881" spans="71:72" x14ac:dyDescent="0.2">
      <c r="BS881" s="152"/>
      <c r="BT881" s="153"/>
    </row>
    <row r="882" spans="71:72" x14ac:dyDescent="0.2">
      <c r="BS882" s="152"/>
      <c r="BT882" s="153"/>
    </row>
    <row r="883" spans="71:72" x14ac:dyDescent="0.2">
      <c r="BS883" s="152"/>
      <c r="BT883" s="153"/>
    </row>
    <row r="884" spans="71:72" x14ac:dyDescent="0.2">
      <c r="BS884" s="152"/>
      <c r="BT884" s="153"/>
    </row>
    <row r="885" spans="71:72" x14ac:dyDescent="0.2">
      <c r="BS885" s="152"/>
      <c r="BT885" s="153"/>
    </row>
    <row r="886" spans="71:72" x14ac:dyDescent="0.2">
      <c r="BS886" s="152"/>
      <c r="BT886" s="153"/>
    </row>
    <row r="887" spans="71:72" x14ac:dyDescent="0.2">
      <c r="BS887" s="152"/>
      <c r="BT887" s="153"/>
    </row>
    <row r="888" spans="71:72" x14ac:dyDescent="0.2">
      <c r="BS888" s="152"/>
      <c r="BT888" s="153"/>
    </row>
    <row r="889" spans="71:72" x14ac:dyDescent="0.2">
      <c r="BS889" s="152"/>
      <c r="BT889" s="153"/>
    </row>
    <row r="890" spans="71:72" x14ac:dyDescent="0.2">
      <c r="BS890" s="152"/>
      <c r="BT890" s="153"/>
    </row>
    <row r="891" spans="71:72" x14ac:dyDescent="0.2">
      <c r="BS891" s="152"/>
      <c r="BT891" s="153"/>
    </row>
    <row r="892" spans="71:72" x14ac:dyDescent="0.2">
      <c r="BS892" s="152"/>
      <c r="BT892" s="153"/>
    </row>
    <row r="893" spans="71:72" x14ac:dyDescent="0.2">
      <c r="BS893" s="152"/>
      <c r="BT893" s="153"/>
    </row>
    <row r="894" spans="71:72" x14ac:dyDescent="0.2">
      <c r="BS894" s="152"/>
      <c r="BT894" s="153"/>
    </row>
    <row r="895" spans="71:72" x14ac:dyDescent="0.2">
      <c r="BS895" s="152"/>
      <c r="BT895" s="153"/>
    </row>
    <row r="896" spans="71:72" x14ac:dyDescent="0.2">
      <c r="BS896" s="152"/>
      <c r="BT896" s="153"/>
    </row>
    <row r="897" spans="71:72" x14ac:dyDescent="0.2">
      <c r="BS897" s="152"/>
      <c r="BT897" s="153"/>
    </row>
    <row r="898" spans="71:72" x14ac:dyDescent="0.2">
      <c r="BS898" s="152"/>
      <c r="BT898" s="153"/>
    </row>
    <row r="899" spans="71:72" x14ac:dyDescent="0.2">
      <c r="BS899" s="152"/>
      <c r="BT899" s="153"/>
    </row>
    <row r="900" spans="71:72" x14ac:dyDescent="0.2">
      <c r="BS900" s="152"/>
      <c r="BT900" s="153"/>
    </row>
    <row r="901" spans="71:72" x14ac:dyDescent="0.2">
      <c r="BS901" s="152"/>
      <c r="BT901" s="153"/>
    </row>
    <row r="902" spans="71:72" x14ac:dyDescent="0.2">
      <c r="BS902" s="152"/>
      <c r="BT902" s="153"/>
    </row>
    <row r="903" spans="71:72" x14ac:dyDescent="0.2">
      <c r="BS903" s="152"/>
      <c r="BT903" s="153"/>
    </row>
    <row r="904" spans="71:72" x14ac:dyDescent="0.2">
      <c r="BS904" s="152"/>
      <c r="BT904" s="153"/>
    </row>
    <row r="905" spans="71:72" x14ac:dyDescent="0.2">
      <c r="BS905" s="152"/>
      <c r="BT905" s="153"/>
    </row>
    <row r="906" spans="71:72" x14ac:dyDescent="0.2">
      <c r="BS906" s="152"/>
      <c r="BT906" s="153"/>
    </row>
    <row r="907" spans="71:72" x14ac:dyDescent="0.2">
      <c r="BS907" s="152"/>
      <c r="BT907" s="153"/>
    </row>
    <row r="908" spans="71:72" x14ac:dyDescent="0.2">
      <c r="BS908" s="152"/>
      <c r="BT908" s="153"/>
    </row>
    <row r="909" spans="71:72" x14ac:dyDescent="0.2">
      <c r="BS909" s="152"/>
      <c r="BT909" s="153"/>
    </row>
    <row r="910" spans="71:72" x14ac:dyDescent="0.2">
      <c r="BS910" s="152"/>
      <c r="BT910" s="153"/>
    </row>
    <row r="911" spans="71:72" x14ac:dyDescent="0.2">
      <c r="BS911" s="152"/>
      <c r="BT911" s="153"/>
    </row>
    <row r="912" spans="71:72" x14ac:dyDescent="0.2">
      <c r="BS912" s="152"/>
      <c r="BT912" s="153"/>
    </row>
    <row r="913" spans="71:72" x14ac:dyDescent="0.2">
      <c r="BS913" s="152"/>
      <c r="BT913" s="153"/>
    </row>
    <row r="914" spans="71:72" x14ac:dyDescent="0.2">
      <c r="BS914" s="152"/>
      <c r="BT914" s="153"/>
    </row>
    <row r="915" spans="71:72" x14ac:dyDescent="0.2">
      <c r="BS915" s="152"/>
      <c r="BT915" s="153"/>
    </row>
    <row r="916" spans="71:72" x14ac:dyDescent="0.2">
      <c r="BS916" s="152"/>
      <c r="BT916" s="153"/>
    </row>
    <row r="917" spans="71:72" x14ac:dyDescent="0.2">
      <c r="BS917" s="152"/>
      <c r="BT917" s="153"/>
    </row>
    <row r="918" spans="71:72" x14ac:dyDescent="0.2">
      <c r="BS918" s="152"/>
      <c r="BT918" s="153"/>
    </row>
    <row r="919" spans="71:72" x14ac:dyDescent="0.2">
      <c r="BS919" s="152"/>
      <c r="BT919" s="153"/>
    </row>
    <row r="920" spans="71:72" x14ac:dyDescent="0.2">
      <c r="BS920" s="152"/>
      <c r="BT920" s="153"/>
    </row>
    <row r="921" spans="71:72" x14ac:dyDescent="0.2">
      <c r="BS921" s="152"/>
      <c r="BT921" s="153"/>
    </row>
    <row r="922" spans="71:72" x14ac:dyDescent="0.2">
      <c r="BS922" s="152"/>
      <c r="BT922" s="153"/>
    </row>
    <row r="923" spans="71:72" x14ac:dyDescent="0.2">
      <c r="BS923" s="152"/>
      <c r="BT923" s="153"/>
    </row>
    <row r="924" spans="71:72" x14ac:dyDescent="0.2">
      <c r="BS924" s="152"/>
      <c r="BT924" s="153"/>
    </row>
    <row r="925" spans="71:72" x14ac:dyDescent="0.2">
      <c r="BS925" s="152"/>
      <c r="BT925" s="153"/>
    </row>
    <row r="926" spans="71:72" x14ac:dyDescent="0.2">
      <c r="BS926" s="152"/>
      <c r="BT926" s="153"/>
    </row>
    <row r="927" spans="71:72" x14ac:dyDescent="0.2">
      <c r="BS927" s="152"/>
      <c r="BT927" s="153"/>
    </row>
    <row r="928" spans="71:72" x14ac:dyDescent="0.2">
      <c r="BS928" s="152"/>
      <c r="BT928" s="153"/>
    </row>
    <row r="929" spans="71:72" x14ac:dyDescent="0.2">
      <c r="BS929" s="152"/>
      <c r="BT929" s="153"/>
    </row>
    <row r="930" spans="71:72" x14ac:dyDescent="0.2">
      <c r="BS930" s="152"/>
      <c r="BT930" s="153"/>
    </row>
    <row r="931" spans="71:72" x14ac:dyDescent="0.2">
      <c r="BS931" s="152"/>
      <c r="BT931" s="153"/>
    </row>
    <row r="932" spans="71:72" x14ac:dyDescent="0.2">
      <c r="BS932" s="152"/>
      <c r="BT932" s="153"/>
    </row>
    <row r="933" spans="71:72" x14ac:dyDescent="0.2">
      <c r="BS933" s="152"/>
      <c r="BT933" s="153"/>
    </row>
    <row r="934" spans="71:72" x14ac:dyDescent="0.2">
      <c r="BS934" s="152"/>
      <c r="BT934" s="153"/>
    </row>
    <row r="935" spans="71:72" x14ac:dyDescent="0.2">
      <c r="BS935" s="152"/>
      <c r="BT935" s="153"/>
    </row>
    <row r="936" spans="71:72" x14ac:dyDescent="0.2">
      <c r="BS936" s="152"/>
      <c r="BT936" s="153"/>
    </row>
    <row r="937" spans="71:72" x14ac:dyDescent="0.2">
      <c r="BS937" s="152"/>
      <c r="BT937" s="153"/>
    </row>
    <row r="938" spans="71:72" x14ac:dyDescent="0.2">
      <c r="BS938" s="152"/>
      <c r="BT938" s="153"/>
    </row>
    <row r="939" spans="71:72" x14ac:dyDescent="0.2">
      <c r="BS939" s="152"/>
      <c r="BT939" s="153"/>
    </row>
    <row r="940" spans="71:72" x14ac:dyDescent="0.2">
      <c r="BS940" s="152"/>
      <c r="BT940" s="153"/>
    </row>
    <row r="941" spans="71:72" x14ac:dyDescent="0.2">
      <c r="BS941" s="152"/>
      <c r="BT941" s="153"/>
    </row>
    <row r="942" spans="71:72" x14ac:dyDescent="0.2">
      <c r="BS942" s="152"/>
      <c r="BT942" s="153"/>
    </row>
    <row r="943" spans="71:72" x14ac:dyDescent="0.2">
      <c r="BS943" s="152"/>
      <c r="BT943" s="153"/>
    </row>
    <row r="944" spans="71:72" x14ac:dyDescent="0.2">
      <c r="BS944" s="152"/>
      <c r="BT944" s="153"/>
    </row>
    <row r="945" spans="71:72" x14ac:dyDescent="0.2">
      <c r="BS945" s="152"/>
      <c r="BT945" s="153"/>
    </row>
    <row r="946" spans="71:72" x14ac:dyDescent="0.2">
      <c r="BS946" s="152"/>
      <c r="BT946" s="153"/>
    </row>
    <row r="947" spans="71:72" x14ac:dyDescent="0.2">
      <c r="BS947" s="152"/>
      <c r="BT947" s="153"/>
    </row>
    <row r="948" spans="71:72" x14ac:dyDescent="0.2">
      <c r="BS948" s="152"/>
      <c r="BT948" s="153"/>
    </row>
    <row r="949" spans="71:72" x14ac:dyDescent="0.2">
      <c r="BS949" s="152"/>
      <c r="BT949" s="153"/>
    </row>
    <row r="950" spans="71:72" x14ac:dyDescent="0.2">
      <c r="BS950" s="152"/>
      <c r="BT950" s="153"/>
    </row>
    <row r="951" spans="71:72" x14ac:dyDescent="0.2">
      <c r="BS951" s="152"/>
      <c r="BT951" s="153"/>
    </row>
    <row r="952" spans="71:72" x14ac:dyDescent="0.2">
      <c r="BS952" s="152"/>
      <c r="BT952" s="153"/>
    </row>
    <row r="953" spans="71:72" x14ac:dyDescent="0.2">
      <c r="BS953" s="152"/>
      <c r="BT953" s="153"/>
    </row>
    <row r="954" spans="71:72" x14ac:dyDescent="0.2">
      <c r="BS954" s="152"/>
      <c r="BT954" s="153"/>
    </row>
    <row r="955" spans="71:72" x14ac:dyDescent="0.2">
      <c r="BS955" s="152"/>
      <c r="BT955" s="153"/>
    </row>
    <row r="956" spans="71:72" x14ac:dyDescent="0.2">
      <c r="BS956" s="152"/>
      <c r="BT956" s="153"/>
    </row>
    <row r="957" spans="71:72" x14ac:dyDescent="0.2">
      <c r="BS957" s="152"/>
      <c r="BT957" s="153"/>
    </row>
    <row r="958" spans="71:72" x14ac:dyDescent="0.2">
      <c r="BS958" s="152"/>
      <c r="BT958" s="153"/>
    </row>
    <row r="959" spans="71:72" x14ac:dyDescent="0.2">
      <c r="BS959" s="152"/>
      <c r="BT959" s="153"/>
    </row>
    <row r="960" spans="71:72" x14ac:dyDescent="0.2">
      <c r="BS960" s="152"/>
      <c r="BT960" s="153"/>
    </row>
    <row r="961" spans="71:72" x14ac:dyDescent="0.2">
      <c r="BS961" s="152"/>
      <c r="BT961" s="153"/>
    </row>
    <row r="962" spans="71:72" x14ac:dyDescent="0.2">
      <c r="BS962" s="152"/>
      <c r="BT962" s="153"/>
    </row>
    <row r="963" spans="71:72" x14ac:dyDescent="0.2">
      <c r="BS963" s="152"/>
      <c r="BT963" s="153"/>
    </row>
    <row r="964" spans="71:72" x14ac:dyDescent="0.2">
      <c r="BS964" s="152"/>
      <c r="BT964" s="153"/>
    </row>
    <row r="965" spans="71:72" x14ac:dyDescent="0.2">
      <c r="BS965" s="152"/>
      <c r="BT965" s="153"/>
    </row>
    <row r="966" spans="71:72" x14ac:dyDescent="0.2">
      <c r="BS966" s="152"/>
      <c r="BT966" s="153"/>
    </row>
    <row r="967" spans="71:72" x14ac:dyDescent="0.2">
      <c r="BS967" s="152"/>
      <c r="BT967" s="153"/>
    </row>
    <row r="968" spans="71:72" x14ac:dyDescent="0.2">
      <c r="BS968" s="152"/>
      <c r="BT968" s="153"/>
    </row>
    <row r="969" spans="71:72" x14ac:dyDescent="0.2">
      <c r="BS969" s="152"/>
      <c r="BT969" s="153"/>
    </row>
    <row r="970" spans="71:72" x14ac:dyDescent="0.2">
      <c r="BS970" s="152"/>
      <c r="BT970" s="153"/>
    </row>
    <row r="971" spans="71:72" x14ac:dyDescent="0.2">
      <c r="BS971" s="152"/>
      <c r="BT971" s="153"/>
    </row>
    <row r="972" spans="71:72" x14ac:dyDescent="0.2">
      <c r="BS972" s="152"/>
      <c r="BT972" s="153"/>
    </row>
    <row r="973" spans="71:72" x14ac:dyDescent="0.2">
      <c r="BS973" s="152"/>
      <c r="BT973" s="153"/>
    </row>
    <row r="974" spans="71:72" x14ac:dyDescent="0.2">
      <c r="BS974" s="152"/>
      <c r="BT974" s="153"/>
    </row>
    <row r="975" spans="71:72" x14ac:dyDescent="0.2">
      <c r="BS975" s="152"/>
      <c r="BT975" s="153"/>
    </row>
    <row r="976" spans="71:72" x14ac:dyDescent="0.2">
      <c r="BS976" s="152"/>
      <c r="BT976" s="153"/>
    </row>
    <row r="977" spans="71:72" x14ac:dyDescent="0.2">
      <c r="BS977" s="152"/>
      <c r="BT977" s="153"/>
    </row>
    <row r="978" spans="71:72" x14ac:dyDescent="0.2">
      <c r="BS978" s="152"/>
      <c r="BT978" s="153"/>
    </row>
    <row r="979" spans="71:72" x14ac:dyDescent="0.2">
      <c r="BS979" s="152"/>
      <c r="BT979" s="153"/>
    </row>
    <row r="980" spans="71:72" x14ac:dyDescent="0.2">
      <c r="BS980" s="152"/>
      <c r="BT980" s="153"/>
    </row>
    <row r="981" spans="71:72" x14ac:dyDescent="0.2">
      <c r="BS981" s="152"/>
      <c r="BT981" s="153"/>
    </row>
    <row r="982" spans="71:72" x14ac:dyDescent="0.2">
      <c r="BS982" s="152"/>
      <c r="BT982" s="153"/>
    </row>
    <row r="983" spans="71:72" x14ac:dyDescent="0.2">
      <c r="BS983" s="152"/>
      <c r="BT983" s="153"/>
    </row>
    <row r="984" spans="71:72" x14ac:dyDescent="0.2">
      <c r="BS984" s="152"/>
      <c r="BT984" s="153"/>
    </row>
    <row r="985" spans="71:72" x14ac:dyDescent="0.2">
      <c r="BS985" s="152"/>
      <c r="BT985" s="153"/>
    </row>
    <row r="986" spans="71:72" x14ac:dyDescent="0.2">
      <c r="BS986" s="152"/>
      <c r="BT986" s="153"/>
    </row>
    <row r="987" spans="71:72" x14ac:dyDescent="0.2">
      <c r="BS987" s="152"/>
      <c r="BT987" s="153"/>
    </row>
    <row r="988" spans="71:72" x14ac:dyDescent="0.2">
      <c r="BS988" s="152"/>
      <c r="BT988" s="153"/>
    </row>
    <row r="989" spans="71:72" x14ac:dyDescent="0.2">
      <c r="BS989" s="152"/>
      <c r="BT989" s="153"/>
    </row>
    <row r="990" spans="71:72" x14ac:dyDescent="0.2">
      <c r="BS990" s="152"/>
      <c r="BT990" s="153"/>
    </row>
    <row r="991" spans="71:72" x14ac:dyDescent="0.2">
      <c r="BS991" s="152"/>
      <c r="BT991" s="153"/>
    </row>
    <row r="992" spans="71:72" x14ac:dyDescent="0.2">
      <c r="BS992" s="152"/>
      <c r="BT992" s="153"/>
    </row>
    <row r="993" spans="71:72" x14ac:dyDescent="0.2">
      <c r="BS993" s="152"/>
      <c r="BT993" s="153"/>
    </row>
    <row r="994" spans="71:72" x14ac:dyDescent="0.2">
      <c r="BS994" s="152"/>
      <c r="BT994" s="153"/>
    </row>
    <row r="995" spans="71:72" x14ac:dyDescent="0.2">
      <c r="BS995" s="152"/>
      <c r="BT995" s="153"/>
    </row>
    <row r="996" spans="71:72" x14ac:dyDescent="0.2">
      <c r="BS996" s="152"/>
      <c r="BT996" s="153"/>
    </row>
    <row r="997" spans="71:72" x14ac:dyDescent="0.2">
      <c r="BS997" s="152"/>
      <c r="BT997" s="153"/>
    </row>
    <row r="998" spans="71:72" x14ac:dyDescent="0.2">
      <c r="BS998" s="152"/>
      <c r="BT998" s="153"/>
    </row>
    <row r="999" spans="71:72" x14ac:dyDescent="0.2">
      <c r="BS999" s="152"/>
      <c r="BT999" s="153"/>
    </row>
    <row r="1000" spans="71:72" x14ac:dyDescent="0.2">
      <c r="BS1000" s="152"/>
      <c r="BT1000" s="153"/>
    </row>
    <row r="1001" spans="71:72" x14ac:dyDescent="0.2">
      <c r="BS1001" s="152"/>
      <c r="BT1001" s="153"/>
    </row>
    <row r="1002" spans="71:72" x14ac:dyDescent="0.2">
      <c r="BS1002" s="152"/>
      <c r="BT1002" s="153"/>
    </row>
    <row r="1003" spans="71:72" x14ac:dyDescent="0.2">
      <c r="BS1003" s="152"/>
      <c r="BT1003" s="153"/>
    </row>
    <row r="1004" spans="71:72" x14ac:dyDescent="0.2">
      <c r="BS1004" s="152"/>
      <c r="BT1004" s="153"/>
    </row>
    <row r="1005" spans="71:72" x14ac:dyDescent="0.2">
      <c r="BS1005" s="152"/>
      <c r="BT1005" s="153"/>
    </row>
    <row r="1006" spans="71:72" x14ac:dyDescent="0.2">
      <c r="BS1006" s="152"/>
      <c r="BT1006" s="153"/>
    </row>
    <row r="1007" spans="71:72" x14ac:dyDescent="0.2">
      <c r="BS1007" s="152"/>
      <c r="BT1007" s="153"/>
    </row>
    <row r="1008" spans="71:72" x14ac:dyDescent="0.2">
      <c r="BS1008" s="152"/>
      <c r="BT1008" s="153"/>
    </row>
    <row r="1009" spans="71:72" x14ac:dyDescent="0.2">
      <c r="BS1009" s="152"/>
      <c r="BT1009" s="153"/>
    </row>
    <row r="1010" spans="71:72" x14ac:dyDescent="0.2">
      <c r="BS1010" s="152"/>
      <c r="BT1010" s="153"/>
    </row>
    <row r="1011" spans="71:72" x14ac:dyDescent="0.2">
      <c r="BS1011" s="152"/>
      <c r="BT1011" s="153"/>
    </row>
    <row r="1012" spans="71:72" x14ac:dyDescent="0.2">
      <c r="BS1012" s="152"/>
      <c r="BT1012" s="153"/>
    </row>
    <row r="1013" spans="71:72" x14ac:dyDescent="0.2">
      <c r="BS1013" s="152"/>
      <c r="BT1013" s="153"/>
    </row>
    <row r="1014" spans="71:72" x14ac:dyDescent="0.2">
      <c r="BS1014" s="152"/>
      <c r="BT1014" s="153"/>
    </row>
    <row r="1015" spans="71:72" x14ac:dyDescent="0.2">
      <c r="BS1015" s="152"/>
      <c r="BT1015" s="153"/>
    </row>
    <row r="1016" spans="71:72" x14ac:dyDescent="0.2">
      <c r="BS1016" s="152"/>
      <c r="BT1016" s="153"/>
    </row>
    <row r="1017" spans="71:72" x14ac:dyDescent="0.2">
      <c r="BS1017" s="152"/>
      <c r="BT1017" s="153"/>
    </row>
    <row r="1018" spans="71:72" x14ac:dyDescent="0.2">
      <c r="BS1018" s="152"/>
      <c r="BT1018" s="153"/>
    </row>
    <row r="1019" spans="71:72" x14ac:dyDescent="0.2">
      <c r="BS1019" s="152"/>
      <c r="BT1019" s="153"/>
    </row>
    <row r="1020" spans="71:72" x14ac:dyDescent="0.2">
      <c r="BS1020" s="152"/>
      <c r="BT1020" s="153"/>
    </row>
    <row r="1021" spans="71:72" x14ac:dyDescent="0.2">
      <c r="BS1021" s="152"/>
      <c r="BT1021" s="153"/>
    </row>
    <row r="1022" spans="71:72" x14ac:dyDescent="0.2">
      <c r="BS1022" s="152"/>
      <c r="BT1022" s="153"/>
    </row>
    <row r="1023" spans="71:72" x14ac:dyDescent="0.2">
      <c r="BS1023" s="152"/>
      <c r="BT1023" s="153"/>
    </row>
    <row r="1024" spans="71:72" x14ac:dyDescent="0.2">
      <c r="BS1024" s="152"/>
      <c r="BT1024" s="153"/>
    </row>
    <row r="1025" spans="71:72" x14ac:dyDescent="0.2">
      <c r="BS1025" s="152"/>
      <c r="BT1025" s="153"/>
    </row>
    <row r="1026" spans="71:72" x14ac:dyDescent="0.2">
      <c r="BS1026" s="152"/>
      <c r="BT1026" s="153"/>
    </row>
    <row r="1027" spans="71:72" x14ac:dyDescent="0.2">
      <c r="BS1027" s="152"/>
      <c r="BT1027" s="153"/>
    </row>
    <row r="1028" spans="71:72" x14ac:dyDescent="0.2">
      <c r="BS1028" s="152"/>
      <c r="BT1028" s="153"/>
    </row>
    <row r="1029" spans="71:72" x14ac:dyDescent="0.2">
      <c r="BS1029" s="152"/>
      <c r="BT1029" s="153"/>
    </row>
    <row r="1030" spans="71:72" x14ac:dyDescent="0.2">
      <c r="BS1030" s="152"/>
      <c r="BT1030" s="153"/>
    </row>
    <row r="1031" spans="71:72" x14ac:dyDescent="0.2">
      <c r="BS1031" s="152"/>
      <c r="BT1031" s="153"/>
    </row>
    <row r="1032" spans="71:72" x14ac:dyDescent="0.2">
      <c r="BS1032" s="152"/>
      <c r="BT1032" s="153"/>
    </row>
    <row r="1033" spans="71:72" x14ac:dyDescent="0.2">
      <c r="BS1033" s="152"/>
      <c r="BT1033" s="153"/>
    </row>
    <row r="1034" spans="71:72" x14ac:dyDescent="0.2">
      <c r="BS1034" s="152"/>
      <c r="BT1034" s="153"/>
    </row>
    <row r="1035" spans="71:72" x14ac:dyDescent="0.2">
      <c r="BS1035" s="152"/>
      <c r="BT1035" s="153"/>
    </row>
    <row r="1036" spans="71:72" x14ac:dyDescent="0.2">
      <c r="BS1036" s="152"/>
      <c r="BT1036" s="153"/>
    </row>
    <row r="1037" spans="71:72" x14ac:dyDescent="0.2">
      <c r="BS1037" s="152"/>
      <c r="BT1037" s="153"/>
    </row>
    <row r="1038" spans="71:72" x14ac:dyDescent="0.2">
      <c r="BS1038" s="152"/>
      <c r="BT1038" s="153"/>
    </row>
    <row r="1039" spans="71:72" x14ac:dyDescent="0.2">
      <c r="BS1039" s="152"/>
      <c r="BT1039" s="153"/>
    </row>
    <row r="1040" spans="71:72" x14ac:dyDescent="0.2">
      <c r="BS1040" s="152"/>
      <c r="BT1040" s="153"/>
    </row>
    <row r="1041" spans="71:72" x14ac:dyDescent="0.2">
      <c r="BS1041" s="152"/>
      <c r="BT1041" s="153"/>
    </row>
    <row r="1042" spans="71:72" x14ac:dyDescent="0.2">
      <c r="BS1042" s="152"/>
      <c r="BT1042" s="153"/>
    </row>
    <row r="1043" spans="71:72" x14ac:dyDescent="0.2">
      <c r="BS1043" s="152"/>
      <c r="BT1043" s="153"/>
    </row>
    <row r="1044" spans="71:72" x14ac:dyDescent="0.2">
      <c r="BS1044" s="152"/>
      <c r="BT1044" s="153"/>
    </row>
    <row r="1045" spans="71:72" x14ac:dyDescent="0.2">
      <c r="BS1045" s="152"/>
      <c r="BT1045" s="153"/>
    </row>
    <row r="1046" spans="71:72" x14ac:dyDescent="0.2">
      <c r="BS1046" s="152"/>
      <c r="BT1046" s="153"/>
    </row>
    <row r="1047" spans="71:72" x14ac:dyDescent="0.2">
      <c r="BS1047" s="152"/>
      <c r="BT1047" s="153"/>
    </row>
    <row r="1048" spans="71:72" x14ac:dyDescent="0.2">
      <c r="BS1048" s="152"/>
      <c r="BT1048" s="153"/>
    </row>
    <row r="1049" spans="71:72" x14ac:dyDescent="0.2">
      <c r="BS1049" s="152"/>
      <c r="BT1049" s="153"/>
    </row>
    <row r="1050" spans="71:72" x14ac:dyDescent="0.2">
      <c r="BS1050" s="152"/>
      <c r="BT1050" s="153"/>
    </row>
    <row r="1051" spans="71:72" x14ac:dyDescent="0.2">
      <c r="BS1051" s="152"/>
      <c r="BT1051" s="153"/>
    </row>
    <row r="1052" spans="71:72" x14ac:dyDescent="0.2">
      <c r="BS1052" s="152"/>
      <c r="BT1052" s="153"/>
    </row>
    <row r="1053" spans="71:72" x14ac:dyDescent="0.2">
      <c r="BS1053" s="152"/>
      <c r="BT1053" s="153"/>
    </row>
    <row r="1054" spans="71:72" x14ac:dyDescent="0.2">
      <c r="BS1054" s="152"/>
      <c r="BT1054" s="153"/>
    </row>
    <row r="1055" spans="71:72" x14ac:dyDescent="0.2">
      <c r="BS1055" s="152"/>
      <c r="BT1055" s="153"/>
    </row>
    <row r="1056" spans="71:72" x14ac:dyDescent="0.2">
      <c r="BS1056" s="152"/>
      <c r="BT1056" s="153"/>
    </row>
    <row r="1057" spans="71:72" x14ac:dyDescent="0.2">
      <c r="BS1057" s="152"/>
      <c r="BT1057" s="153"/>
    </row>
    <row r="1058" spans="71:72" x14ac:dyDescent="0.2">
      <c r="BS1058" s="152"/>
      <c r="BT1058" s="153"/>
    </row>
    <row r="1059" spans="71:72" x14ac:dyDescent="0.2">
      <c r="BS1059" s="152"/>
      <c r="BT1059" s="153"/>
    </row>
    <row r="1060" spans="71:72" x14ac:dyDescent="0.2">
      <c r="BS1060" s="152"/>
      <c r="BT1060" s="153"/>
    </row>
    <row r="1061" spans="71:72" x14ac:dyDescent="0.2">
      <c r="BS1061" s="152"/>
      <c r="BT1061" s="153"/>
    </row>
    <row r="1062" spans="71:72" x14ac:dyDescent="0.2">
      <c r="BS1062" s="152"/>
      <c r="BT1062" s="153"/>
    </row>
    <row r="1063" spans="71:72" x14ac:dyDescent="0.2">
      <c r="BS1063" s="152"/>
      <c r="BT1063" s="153"/>
    </row>
    <row r="1064" spans="71:72" x14ac:dyDescent="0.2">
      <c r="BS1064" s="152"/>
      <c r="BT1064" s="153"/>
    </row>
    <row r="1065" spans="71:72" x14ac:dyDescent="0.2">
      <c r="BS1065" s="152"/>
      <c r="BT1065" s="153"/>
    </row>
    <row r="1066" spans="71:72" x14ac:dyDescent="0.2">
      <c r="BS1066" s="152"/>
      <c r="BT1066" s="153"/>
    </row>
    <row r="1067" spans="71:72" x14ac:dyDescent="0.2">
      <c r="BS1067" s="152"/>
      <c r="BT1067" s="153"/>
    </row>
    <row r="1068" spans="71:72" x14ac:dyDescent="0.2">
      <c r="BS1068" s="152"/>
      <c r="BT1068" s="153"/>
    </row>
    <row r="1069" spans="71:72" x14ac:dyDescent="0.2">
      <c r="BS1069" s="152"/>
      <c r="BT1069" s="153"/>
    </row>
    <row r="1070" spans="71:72" x14ac:dyDescent="0.2">
      <c r="BS1070" s="152"/>
      <c r="BT1070" s="153"/>
    </row>
    <row r="1071" spans="71:72" x14ac:dyDescent="0.2">
      <c r="BS1071" s="152"/>
      <c r="BT1071" s="153"/>
    </row>
    <row r="1072" spans="71:72" x14ac:dyDescent="0.2">
      <c r="BS1072" s="152"/>
      <c r="BT1072" s="153"/>
    </row>
    <row r="1073" spans="71:72" x14ac:dyDescent="0.2">
      <c r="BS1073" s="152"/>
      <c r="BT1073" s="153"/>
    </row>
    <row r="1074" spans="71:72" x14ac:dyDescent="0.2">
      <c r="BS1074" s="152"/>
      <c r="BT1074" s="153"/>
    </row>
    <row r="1075" spans="71:72" x14ac:dyDescent="0.2">
      <c r="BS1075" s="152"/>
      <c r="BT1075" s="153"/>
    </row>
    <row r="1076" spans="71:72" x14ac:dyDescent="0.2">
      <c r="BS1076" s="152"/>
      <c r="BT1076" s="153"/>
    </row>
    <row r="1077" spans="71:72" x14ac:dyDescent="0.2">
      <c r="BS1077" s="152"/>
      <c r="BT1077" s="153"/>
    </row>
    <row r="1078" spans="71:72" x14ac:dyDescent="0.2">
      <c r="BS1078" s="152"/>
      <c r="BT1078" s="153"/>
    </row>
    <row r="1079" spans="71:72" x14ac:dyDescent="0.2">
      <c r="BS1079" s="152"/>
      <c r="BT1079" s="153"/>
    </row>
    <row r="1080" spans="71:72" x14ac:dyDescent="0.2">
      <c r="BS1080" s="152"/>
      <c r="BT1080" s="153"/>
    </row>
    <row r="1081" spans="71:72" x14ac:dyDescent="0.2">
      <c r="BS1081" s="152"/>
      <c r="BT1081" s="153"/>
    </row>
    <row r="1082" spans="71:72" x14ac:dyDescent="0.2">
      <c r="BS1082" s="152"/>
      <c r="BT1082" s="153"/>
    </row>
    <row r="1083" spans="71:72" x14ac:dyDescent="0.2">
      <c r="BS1083" s="152"/>
      <c r="BT1083" s="153"/>
    </row>
    <row r="1084" spans="71:72" x14ac:dyDescent="0.2">
      <c r="BS1084" s="152"/>
      <c r="BT1084" s="153"/>
    </row>
    <row r="1085" spans="71:72" x14ac:dyDescent="0.2">
      <c r="BS1085" s="152"/>
      <c r="BT1085" s="153"/>
    </row>
    <row r="1086" spans="71:72" x14ac:dyDescent="0.2">
      <c r="BS1086" s="152"/>
      <c r="BT1086" s="153"/>
    </row>
    <row r="1087" spans="71:72" x14ac:dyDescent="0.2">
      <c r="BS1087" s="152"/>
      <c r="BT1087" s="153"/>
    </row>
    <row r="1088" spans="71:72" x14ac:dyDescent="0.2">
      <c r="BS1088" s="152"/>
      <c r="BT1088" s="153"/>
    </row>
    <row r="1089" spans="71:72" x14ac:dyDescent="0.2">
      <c r="BS1089" s="152"/>
      <c r="BT1089" s="153"/>
    </row>
    <row r="1090" spans="71:72" x14ac:dyDescent="0.2">
      <c r="BS1090" s="152"/>
      <c r="BT1090" s="153"/>
    </row>
    <row r="1091" spans="71:72" x14ac:dyDescent="0.2">
      <c r="BS1091" s="152"/>
      <c r="BT1091" s="153"/>
    </row>
    <row r="1092" spans="71:72" x14ac:dyDescent="0.2">
      <c r="BS1092" s="152"/>
      <c r="BT1092" s="153"/>
    </row>
    <row r="1093" spans="71:72" x14ac:dyDescent="0.2">
      <c r="BS1093" s="152"/>
      <c r="BT1093" s="153"/>
    </row>
    <row r="1094" spans="71:72" x14ac:dyDescent="0.2">
      <c r="BS1094" s="152"/>
      <c r="BT1094" s="153"/>
    </row>
    <row r="1095" spans="71:72" x14ac:dyDescent="0.2">
      <c r="BS1095" s="152"/>
      <c r="BT1095" s="153"/>
    </row>
    <row r="1096" spans="71:72" x14ac:dyDescent="0.2">
      <c r="BS1096" s="152"/>
      <c r="BT1096" s="153"/>
    </row>
    <row r="1097" spans="71:72" x14ac:dyDescent="0.2">
      <c r="BS1097" s="152"/>
      <c r="BT1097" s="153"/>
    </row>
    <row r="1098" spans="71:72" x14ac:dyDescent="0.2">
      <c r="BS1098" s="152"/>
      <c r="BT1098" s="153"/>
    </row>
    <row r="1099" spans="71:72" x14ac:dyDescent="0.2">
      <c r="BS1099" s="152"/>
      <c r="BT1099" s="153"/>
    </row>
    <row r="1100" spans="71:72" x14ac:dyDescent="0.2">
      <c r="BS1100" s="152"/>
      <c r="BT1100" s="153"/>
    </row>
    <row r="1101" spans="71:72" x14ac:dyDescent="0.2">
      <c r="BS1101" s="152"/>
      <c r="BT1101" s="153"/>
    </row>
    <row r="1102" spans="71:72" x14ac:dyDescent="0.2">
      <c r="BS1102" s="152"/>
      <c r="BT1102" s="153"/>
    </row>
    <row r="1103" spans="71:72" x14ac:dyDescent="0.2">
      <c r="BS1103" s="152"/>
      <c r="BT1103" s="153"/>
    </row>
    <row r="1104" spans="71:72" x14ac:dyDescent="0.2">
      <c r="BS1104" s="152"/>
      <c r="BT1104" s="153"/>
    </row>
    <row r="1105" spans="71:72" x14ac:dyDescent="0.2">
      <c r="BS1105" s="152"/>
      <c r="BT1105" s="153"/>
    </row>
    <row r="1106" spans="71:72" x14ac:dyDescent="0.2">
      <c r="BS1106" s="152"/>
      <c r="BT1106" s="153"/>
    </row>
    <row r="1107" spans="71:72" x14ac:dyDescent="0.2">
      <c r="BS1107" s="152"/>
      <c r="BT1107" s="153"/>
    </row>
    <row r="1108" spans="71:72" x14ac:dyDescent="0.2">
      <c r="BS1108" s="152"/>
      <c r="BT1108" s="153"/>
    </row>
    <row r="1109" spans="71:72" x14ac:dyDescent="0.2">
      <c r="BS1109" s="152"/>
      <c r="BT1109" s="153"/>
    </row>
    <row r="1110" spans="71:72" x14ac:dyDescent="0.2">
      <c r="BS1110" s="152"/>
      <c r="BT1110" s="153"/>
    </row>
    <row r="1111" spans="71:72" x14ac:dyDescent="0.2">
      <c r="BS1111" s="152"/>
      <c r="BT1111" s="153"/>
    </row>
    <row r="1112" spans="71:72" x14ac:dyDescent="0.2">
      <c r="BS1112" s="152"/>
      <c r="BT1112" s="153"/>
    </row>
    <row r="1113" spans="71:72" x14ac:dyDescent="0.2">
      <c r="BS1113" s="152"/>
      <c r="BT1113" s="153"/>
    </row>
    <row r="1114" spans="71:72" x14ac:dyDescent="0.2">
      <c r="BS1114" s="152"/>
      <c r="BT1114" s="153"/>
    </row>
    <row r="1115" spans="71:72" x14ac:dyDescent="0.2">
      <c r="BS1115" s="152"/>
      <c r="BT1115" s="153"/>
    </row>
    <row r="1116" spans="71:72" x14ac:dyDescent="0.2">
      <c r="BS1116" s="152"/>
      <c r="BT1116" s="153"/>
    </row>
    <row r="1117" spans="71:72" x14ac:dyDescent="0.2">
      <c r="BS1117" s="152"/>
      <c r="BT1117" s="153"/>
    </row>
    <row r="1118" spans="71:72" x14ac:dyDescent="0.2">
      <c r="BS1118" s="152"/>
      <c r="BT1118" s="153"/>
    </row>
    <row r="1119" spans="71:72" x14ac:dyDescent="0.2">
      <c r="BS1119" s="152"/>
      <c r="BT1119" s="153"/>
    </row>
    <row r="1120" spans="71:72" x14ac:dyDescent="0.2">
      <c r="BS1120" s="152"/>
      <c r="BT1120" s="153"/>
    </row>
    <row r="1121" spans="71:72" x14ac:dyDescent="0.2">
      <c r="BS1121" s="152"/>
      <c r="BT1121" s="153"/>
    </row>
    <row r="1122" spans="71:72" x14ac:dyDescent="0.2">
      <c r="BS1122" s="152"/>
      <c r="BT1122" s="153"/>
    </row>
    <row r="1123" spans="71:72" x14ac:dyDescent="0.2">
      <c r="BS1123" s="152"/>
      <c r="BT1123" s="153"/>
    </row>
    <row r="1124" spans="71:72" x14ac:dyDescent="0.2">
      <c r="BS1124" s="152"/>
      <c r="BT1124" s="153"/>
    </row>
    <row r="1125" spans="71:72" x14ac:dyDescent="0.2">
      <c r="BS1125" s="152"/>
      <c r="BT1125" s="153"/>
    </row>
    <row r="1126" spans="71:72" x14ac:dyDescent="0.2">
      <c r="BS1126" s="152"/>
      <c r="BT1126" s="153"/>
    </row>
    <row r="1127" spans="71:72" x14ac:dyDescent="0.2">
      <c r="BS1127" s="152"/>
      <c r="BT1127" s="153"/>
    </row>
    <row r="1128" spans="71:72" x14ac:dyDescent="0.2">
      <c r="BS1128" s="152"/>
      <c r="BT1128" s="153"/>
    </row>
    <row r="1129" spans="71:72" x14ac:dyDescent="0.2">
      <c r="BS1129" s="152"/>
      <c r="BT1129" s="153"/>
    </row>
    <row r="1130" spans="71:72" x14ac:dyDescent="0.2">
      <c r="BS1130" s="152"/>
      <c r="BT1130" s="153"/>
    </row>
    <row r="1131" spans="71:72" x14ac:dyDescent="0.2">
      <c r="BS1131" s="152"/>
      <c r="BT1131" s="153"/>
    </row>
    <row r="1132" spans="71:72" x14ac:dyDescent="0.2">
      <c r="BS1132" s="152"/>
      <c r="BT1132" s="153"/>
    </row>
    <row r="1133" spans="71:72" x14ac:dyDescent="0.2">
      <c r="BS1133" s="152"/>
      <c r="BT1133" s="153"/>
    </row>
    <row r="1134" spans="71:72" x14ac:dyDescent="0.2">
      <c r="BS1134" s="152"/>
      <c r="BT1134" s="153"/>
    </row>
    <row r="1135" spans="71:72" x14ac:dyDescent="0.2">
      <c r="BS1135" s="152"/>
      <c r="BT1135" s="153"/>
    </row>
    <row r="1136" spans="71:72" x14ac:dyDescent="0.2">
      <c r="BS1136" s="152"/>
      <c r="BT1136" s="153"/>
    </row>
    <row r="1137" spans="71:72" x14ac:dyDescent="0.2">
      <c r="BS1137" s="152"/>
      <c r="BT1137" s="153"/>
    </row>
    <row r="1138" spans="71:72" x14ac:dyDescent="0.2">
      <c r="BS1138" s="152"/>
      <c r="BT1138" s="153"/>
    </row>
    <row r="1139" spans="71:72" x14ac:dyDescent="0.2">
      <c r="BS1139" s="152"/>
      <c r="BT1139" s="153"/>
    </row>
    <row r="1140" spans="71:72" x14ac:dyDescent="0.2">
      <c r="BS1140" s="152"/>
      <c r="BT1140" s="153"/>
    </row>
    <row r="1141" spans="71:72" x14ac:dyDescent="0.2">
      <c r="BS1141" s="152"/>
      <c r="BT1141" s="153"/>
    </row>
    <row r="1142" spans="71:72" x14ac:dyDescent="0.2">
      <c r="BS1142" s="152"/>
      <c r="BT1142" s="153"/>
    </row>
    <row r="1143" spans="71:72" x14ac:dyDescent="0.2">
      <c r="BS1143" s="152"/>
      <c r="BT1143" s="153"/>
    </row>
    <row r="1144" spans="71:72" x14ac:dyDescent="0.2">
      <c r="BS1144" s="152"/>
      <c r="BT1144" s="153"/>
    </row>
    <row r="1145" spans="71:72" x14ac:dyDescent="0.2">
      <c r="BS1145" s="152"/>
      <c r="BT1145" s="153"/>
    </row>
    <row r="1146" spans="71:72" x14ac:dyDescent="0.2">
      <c r="BS1146" s="152"/>
      <c r="BT1146" s="153"/>
    </row>
    <row r="1147" spans="71:72" x14ac:dyDescent="0.2">
      <c r="BS1147" s="152"/>
      <c r="BT1147" s="153"/>
    </row>
    <row r="1148" spans="71:72" x14ac:dyDescent="0.2">
      <c r="BS1148" s="152"/>
      <c r="BT1148" s="153"/>
    </row>
    <row r="1149" spans="71:72" x14ac:dyDescent="0.2">
      <c r="BS1149" s="152"/>
      <c r="BT1149" s="153"/>
    </row>
    <row r="1150" spans="71:72" x14ac:dyDescent="0.2">
      <c r="BS1150" s="152"/>
      <c r="BT1150" s="153"/>
    </row>
    <row r="1151" spans="71:72" x14ac:dyDescent="0.2">
      <c r="BS1151" s="152"/>
      <c r="BT1151" s="153"/>
    </row>
    <row r="1152" spans="71:72" x14ac:dyDescent="0.2">
      <c r="BS1152" s="152"/>
      <c r="BT1152" s="153"/>
    </row>
    <row r="1153" spans="71:72" x14ac:dyDescent="0.2">
      <c r="BS1153" s="152"/>
      <c r="BT1153" s="153"/>
    </row>
    <row r="1154" spans="71:72" x14ac:dyDescent="0.2">
      <c r="BS1154" s="152"/>
      <c r="BT1154" s="153"/>
    </row>
    <row r="1155" spans="71:72" x14ac:dyDescent="0.2">
      <c r="BS1155" s="152"/>
      <c r="BT1155" s="153"/>
    </row>
    <row r="1156" spans="71:72" x14ac:dyDescent="0.2">
      <c r="BS1156" s="152"/>
      <c r="BT1156" s="153"/>
    </row>
    <row r="1157" spans="71:72" x14ac:dyDescent="0.2">
      <c r="BS1157" s="152"/>
      <c r="BT1157" s="153"/>
    </row>
    <row r="1158" spans="71:72" x14ac:dyDescent="0.2">
      <c r="BS1158" s="152"/>
      <c r="BT1158" s="153"/>
    </row>
    <row r="1159" spans="71:72" x14ac:dyDescent="0.2">
      <c r="BS1159" s="152"/>
      <c r="BT1159" s="153"/>
    </row>
    <row r="1160" spans="71:72" x14ac:dyDescent="0.2">
      <c r="BS1160" s="152"/>
      <c r="BT1160" s="153"/>
    </row>
    <row r="1161" spans="71:72" x14ac:dyDescent="0.2">
      <c r="BS1161" s="152"/>
      <c r="BT1161" s="153"/>
    </row>
    <row r="1162" spans="71:72" x14ac:dyDescent="0.2">
      <c r="BS1162" s="152"/>
      <c r="BT1162" s="153"/>
    </row>
    <row r="1163" spans="71:72" x14ac:dyDescent="0.2">
      <c r="BS1163" s="152"/>
      <c r="BT1163" s="153"/>
    </row>
    <row r="1164" spans="71:72" x14ac:dyDescent="0.2">
      <c r="BS1164" s="152"/>
      <c r="BT1164" s="153"/>
    </row>
    <row r="1165" spans="71:72" x14ac:dyDescent="0.2">
      <c r="BS1165" s="152"/>
      <c r="BT1165" s="153"/>
    </row>
    <row r="1166" spans="71:72" x14ac:dyDescent="0.2">
      <c r="BS1166" s="152"/>
      <c r="BT1166" s="153"/>
    </row>
    <row r="1167" spans="71:72" x14ac:dyDescent="0.2">
      <c r="BS1167" s="152"/>
      <c r="BT1167" s="153"/>
    </row>
    <row r="1168" spans="71:72" x14ac:dyDescent="0.2">
      <c r="BS1168" s="152"/>
      <c r="BT1168" s="153"/>
    </row>
    <row r="1169" spans="71:72" x14ac:dyDescent="0.2">
      <c r="BS1169" s="152"/>
      <c r="BT1169" s="153"/>
    </row>
    <row r="1170" spans="71:72" x14ac:dyDescent="0.2">
      <c r="BS1170" s="152"/>
      <c r="BT1170" s="153"/>
    </row>
    <row r="1171" spans="71:72" x14ac:dyDescent="0.2">
      <c r="BS1171" s="152"/>
      <c r="BT1171" s="153"/>
    </row>
    <row r="1172" spans="71:72" x14ac:dyDescent="0.2">
      <c r="BS1172" s="152"/>
      <c r="BT1172" s="153"/>
    </row>
    <row r="1173" spans="71:72" x14ac:dyDescent="0.2">
      <c r="BS1173" s="152"/>
      <c r="BT1173" s="153"/>
    </row>
    <row r="1174" spans="71:72" x14ac:dyDescent="0.2">
      <c r="BS1174" s="152"/>
      <c r="BT1174" s="153"/>
    </row>
    <row r="1175" spans="71:72" x14ac:dyDescent="0.2">
      <c r="BS1175" s="152"/>
      <c r="BT1175" s="153"/>
    </row>
    <row r="1176" spans="71:72" x14ac:dyDescent="0.2">
      <c r="BS1176" s="152"/>
      <c r="BT1176" s="153"/>
    </row>
    <row r="1177" spans="71:72" x14ac:dyDescent="0.2">
      <c r="BS1177" s="152"/>
      <c r="BT1177" s="153"/>
    </row>
    <row r="1178" spans="71:72" x14ac:dyDescent="0.2">
      <c r="BS1178" s="152"/>
      <c r="BT1178" s="153"/>
    </row>
    <row r="1179" spans="71:72" x14ac:dyDescent="0.2">
      <c r="BS1179" s="152"/>
      <c r="BT1179" s="153"/>
    </row>
    <row r="1180" spans="71:72" x14ac:dyDescent="0.2">
      <c r="BS1180" s="152"/>
      <c r="BT1180" s="153"/>
    </row>
    <row r="1181" spans="71:72" x14ac:dyDescent="0.2">
      <c r="BS1181" s="152"/>
      <c r="BT1181" s="153"/>
    </row>
    <row r="1182" spans="71:72" x14ac:dyDescent="0.2">
      <c r="BS1182" s="152"/>
      <c r="BT1182" s="153"/>
    </row>
    <row r="1183" spans="71:72" x14ac:dyDescent="0.2">
      <c r="BS1183" s="152"/>
      <c r="BT1183" s="153"/>
    </row>
    <row r="1184" spans="71:72" x14ac:dyDescent="0.2">
      <c r="BS1184" s="152"/>
      <c r="BT1184" s="153"/>
    </row>
    <row r="1185" spans="71:72" x14ac:dyDescent="0.2">
      <c r="BS1185" s="152"/>
      <c r="BT1185" s="153"/>
    </row>
    <row r="1186" spans="71:72" x14ac:dyDescent="0.2">
      <c r="BS1186" s="152"/>
      <c r="BT1186" s="153"/>
    </row>
    <row r="1187" spans="71:72" x14ac:dyDescent="0.2">
      <c r="BS1187" s="152"/>
      <c r="BT1187" s="153"/>
    </row>
    <row r="1188" spans="71:72" x14ac:dyDescent="0.2">
      <c r="BS1188" s="152"/>
      <c r="BT1188" s="153"/>
    </row>
    <row r="1189" spans="71:72" x14ac:dyDescent="0.2">
      <c r="BS1189" s="152"/>
      <c r="BT1189" s="153"/>
    </row>
    <row r="1190" spans="71:72" x14ac:dyDescent="0.2">
      <c r="BS1190" s="152"/>
      <c r="BT1190" s="153"/>
    </row>
    <row r="1191" spans="71:72" x14ac:dyDescent="0.2">
      <c r="BS1191" s="152"/>
      <c r="BT1191" s="153"/>
    </row>
    <row r="1192" spans="71:72" x14ac:dyDescent="0.2">
      <c r="BS1192" s="152"/>
      <c r="BT1192" s="153"/>
    </row>
    <row r="1193" spans="71:72" x14ac:dyDescent="0.2">
      <c r="BS1193" s="152"/>
      <c r="BT1193" s="153"/>
    </row>
    <row r="1194" spans="71:72" x14ac:dyDescent="0.2">
      <c r="BS1194" s="152"/>
      <c r="BT1194" s="153"/>
    </row>
    <row r="1195" spans="71:72" x14ac:dyDescent="0.2">
      <c r="BS1195" s="152"/>
      <c r="BT1195" s="153"/>
    </row>
    <row r="1196" spans="71:72" x14ac:dyDescent="0.2">
      <c r="BS1196" s="152"/>
      <c r="BT1196" s="153"/>
    </row>
    <row r="1197" spans="71:72" x14ac:dyDescent="0.2">
      <c r="BS1197" s="152"/>
      <c r="BT1197" s="153"/>
    </row>
    <row r="1198" spans="71:72" x14ac:dyDescent="0.2">
      <c r="BS1198" s="152"/>
      <c r="BT1198" s="153"/>
    </row>
    <row r="1199" spans="71:72" x14ac:dyDescent="0.2">
      <c r="BS1199" s="152"/>
      <c r="BT1199" s="153"/>
    </row>
    <row r="1200" spans="71:72" x14ac:dyDescent="0.2">
      <c r="BS1200" s="152"/>
      <c r="BT1200" s="153"/>
    </row>
    <row r="1201" spans="71:72" x14ac:dyDescent="0.2">
      <c r="BS1201" s="152"/>
      <c r="BT1201" s="153"/>
    </row>
    <row r="1202" spans="71:72" x14ac:dyDescent="0.2">
      <c r="BS1202" s="152"/>
      <c r="BT1202" s="153"/>
    </row>
    <row r="1203" spans="71:72" x14ac:dyDescent="0.2">
      <c r="BS1203" s="152"/>
      <c r="BT1203" s="153"/>
    </row>
    <row r="1204" spans="71:72" x14ac:dyDescent="0.2">
      <c r="BS1204" s="152"/>
      <c r="BT1204" s="153"/>
    </row>
    <row r="1205" spans="71:72" x14ac:dyDescent="0.2">
      <c r="BS1205" s="152"/>
      <c r="BT1205" s="153"/>
    </row>
    <row r="1206" spans="71:72" x14ac:dyDescent="0.2">
      <c r="BS1206" s="152"/>
      <c r="BT1206" s="153"/>
    </row>
    <row r="1207" spans="71:72" x14ac:dyDescent="0.2">
      <c r="BS1207" s="152"/>
      <c r="BT1207" s="153"/>
    </row>
    <row r="1208" spans="71:72" x14ac:dyDescent="0.2">
      <c r="BS1208" s="152"/>
      <c r="BT1208" s="153"/>
    </row>
    <row r="1209" spans="71:72" x14ac:dyDescent="0.2">
      <c r="BS1209" s="152"/>
      <c r="BT1209" s="153"/>
    </row>
    <row r="1210" spans="71:72" x14ac:dyDescent="0.2">
      <c r="BS1210" s="152"/>
      <c r="BT1210" s="153"/>
    </row>
    <row r="1211" spans="71:72" x14ac:dyDescent="0.2">
      <c r="BS1211" s="152"/>
      <c r="BT1211" s="153"/>
    </row>
    <row r="1212" spans="71:72" x14ac:dyDescent="0.2">
      <c r="BS1212" s="152"/>
      <c r="BT1212" s="153"/>
    </row>
    <row r="1213" spans="71:72" x14ac:dyDescent="0.2">
      <c r="BS1213" s="152"/>
      <c r="BT1213" s="153"/>
    </row>
    <row r="1214" spans="71:72" x14ac:dyDescent="0.2">
      <c r="BS1214" s="152"/>
      <c r="BT1214" s="153"/>
    </row>
    <row r="1215" spans="71:72" x14ac:dyDescent="0.2">
      <c r="BS1215" s="152"/>
      <c r="BT1215" s="153"/>
    </row>
    <row r="1216" spans="71:72" x14ac:dyDescent="0.2">
      <c r="BS1216" s="152"/>
      <c r="BT1216" s="153"/>
    </row>
    <row r="1217" spans="71:72" x14ac:dyDescent="0.2">
      <c r="BS1217" s="152"/>
      <c r="BT1217" s="153"/>
    </row>
    <row r="1218" spans="71:72" x14ac:dyDescent="0.2">
      <c r="BS1218" s="152"/>
      <c r="BT1218" s="153"/>
    </row>
    <row r="1219" spans="71:72" x14ac:dyDescent="0.2">
      <c r="BS1219" s="152"/>
      <c r="BT1219" s="153"/>
    </row>
    <row r="1220" spans="71:72" x14ac:dyDescent="0.2">
      <c r="BS1220" s="152"/>
      <c r="BT1220" s="153"/>
    </row>
    <row r="1221" spans="71:72" x14ac:dyDescent="0.2">
      <c r="BS1221" s="152"/>
      <c r="BT1221" s="153"/>
    </row>
    <row r="1222" spans="71:72" x14ac:dyDescent="0.2">
      <c r="BS1222" s="152"/>
      <c r="BT1222" s="153"/>
    </row>
    <row r="1223" spans="71:72" x14ac:dyDescent="0.2">
      <c r="BS1223" s="152"/>
      <c r="BT1223" s="153"/>
    </row>
    <row r="1224" spans="71:72" x14ac:dyDescent="0.2">
      <c r="BS1224" s="152"/>
      <c r="BT1224" s="153"/>
    </row>
    <row r="1225" spans="71:72" x14ac:dyDescent="0.2">
      <c r="BS1225" s="152"/>
      <c r="BT1225" s="153"/>
    </row>
    <row r="1226" spans="71:72" x14ac:dyDescent="0.2">
      <c r="BS1226" s="152"/>
      <c r="BT1226" s="153"/>
    </row>
    <row r="1227" spans="71:72" x14ac:dyDescent="0.2">
      <c r="BS1227" s="152"/>
      <c r="BT1227" s="153"/>
    </row>
    <row r="1228" spans="71:72" x14ac:dyDescent="0.2">
      <c r="BS1228" s="152"/>
      <c r="BT1228" s="153"/>
    </row>
    <row r="1229" spans="71:72" x14ac:dyDescent="0.2">
      <c r="BS1229" s="152"/>
      <c r="BT1229" s="153"/>
    </row>
    <row r="1230" spans="71:72" x14ac:dyDescent="0.2">
      <c r="BS1230" s="152"/>
      <c r="BT1230" s="153"/>
    </row>
    <row r="1231" spans="71:72" x14ac:dyDescent="0.2">
      <c r="BS1231" s="152"/>
      <c r="BT1231" s="153"/>
    </row>
    <row r="1232" spans="71:72" x14ac:dyDescent="0.2">
      <c r="BS1232" s="152"/>
      <c r="BT1232" s="153"/>
    </row>
    <row r="1233" spans="71:72" x14ac:dyDescent="0.2">
      <c r="BS1233" s="152"/>
      <c r="BT1233" s="153"/>
    </row>
    <row r="1234" spans="71:72" x14ac:dyDescent="0.2">
      <c r="BS1234" s="152"/>
      <c r="BT1234" s="153"/>
    </row>
    <row r="1235" spans="71:72" x14ac:dyDescent="0.2">
      <c r="BS1235" s="152"/>
      <c r="BT1235" s="153"/>
    </row>
    <row r="1236" spans="71:72" x14ac:dyDescent="0.2">
      <c r="BS1236" s="152"/>
      <c r="BT1236" s="153"/>
    </row>
    <row r="1237" spans="71:72" x14ac:dyDescent="0.2">
      <c r="BS1237" s="152"/>
      <c r="BT1237" s="153"/>
    </row>
    <row r="1238" spans="71:72" x14ac:dyDescent="0.2">
      <c r="BS1238" s="152"/>
      <c r="BT1238" s="153"/>
    </row>
    <row r="1239" spans="71:72" x14ac:dyDescent="0.2">
      <c r="BS1239" s="152"/>
      <c r="BT1239" s="153"/>
    </row>
    <row r="1240" spans="71:72" x14ac:dyDescent="0.2">
      <c r="BS1240" s="152"/>
      <c r="BT1240" s="153"/>
    </row>
    <row r="1241" spans="71:72" x14ac:dyDescent="0.2">
      <c r="BS1241" s="152"/>
      <c r="BT1241" s="153"/>
    </row>
    <row r="1242" spans="71:72" x14ac:dyDescent="0.2">
      <c r="BS1242" s="152"/>
      <c r="BT1242" s="153"/>
    </row>
    <row r="1243" spans="71:72" x14ac:dyDescent="0.2">
      <c r="BS1243" s="152"/>
      <c r="BT1243" s="153"/>
    </row>
    <row r="1244" spans="71:72" x14ac:dyDescent="0.2">
      <c r="BS1244" s="152"/>
      <c r="BT1244" s="153"/>
    </row>
    <row r="1245" spans="71:72" x14ac:dyDescent="0.2">
      <c r="BS1245" s="152"/>
      <c r="BT1245" s="153"/>
    </row>
    <row r="1246" spans="71:72" x14ac:dyDescent="0.2">
      <c r="BS1246" s="152"/>
      <c r="BT1246" s="153"/>
    </row>
    <row r="1247" spans="71:72" x14ac:dyDescent="0.2">
      <c r="BS1247" s="152"/>
      <c r="BT1247" s="153"/>
    </row>
    <row r="1248" spans="71:72" x14ac:dyDescent="0.2">
      <c r="BS1248" s="152"/>
      <c r="BT1248" s="153"/>
    </row>
    <row r="1249" spans="71:72" x14ac:dyDescent="0.2">
      <c r="BS1249" s="152"/>
      <c r="BT1249" s="153"/>
    </row>
    <row r="1250" spans="71:72" x14ac:dyDescent="0.2">
      <c r="BS1250" s="152"/>
      <c r="BT1250" s="153"/>
    </row>
    <row r="1251" spans="71:72" x14ac:dyDescent="0.2">
      <c r="BS1251" s="152"/>
      <c r="BT1251" s="153"/>
    </row>
    <row r="1252" spans="71:72" x14ac:dyDescent="0.2">
      <c r="BS1252" s="152"/>
      <c r="BT1252" s="153"/>
    </row>
    <row r="1253" spans="71:72" x14ac:dyDescent="0.2">
      <c r="BS1253" s="152"/>
      <c r="BT1253" s="153"/>
    </row>
    <row r="1254" spans="71:72" x14ac:dyDescent="0.2">
      <c r="BS1254" s="152"/>
      <c r="BT1254" s="153"/>
    </row>
    <row r="1255" spans="71:72" x14ac:dyDescent="0.2">
      <c r="BS1255" s="152"/>
      <c r="BT1255" s="153"/>
    </row>
    <row r="1256" spans="71:72" x14ac:dyDescent="0.2">
      <c r="BS1256" s="152"/>
      <c r="BT1256" s="153"/>
    </row>
    <row r="1257" spans="71:72" x14ac:dyDescent="0.2">
      <c r="BS1257" s="152"/>
      <c r="BT1257" s="153"/>
    </row>
    <row r="1258" spans="71:72" x14ac:dyDescent="0.2">
      <c r="BS1258" s="152"/>
      <c r="BT1258" s="153"/>
    </row>
    <row r="1259" spans="71:72" x14ac:dyDescent="0.2">
      <c r="BS1259" s="152"/>
      <c r="BT1259" s="153"/>
    </row>
    <row r="1260" spans="71:72" x14ac:dyDescent="0.2">
      <c r="BS1260" s="152"/>
      <c r="BT1260" s="153"/>
    </row>
    <row r="1261" spans="71:72" x14ac:dyDescent="0.2">
      <c r="BS1261" s="152"/>
      <c r="BT1261" s="153"/>
    </row>
    <row r="1262" spans="71:72" x14ac:dyDescent="0.2">
      <c r="BS1262" s="152"/>
      <c r="BT1262" s="153"/>
    </row>
    <row r="1263" spans="71:72" x14ac:dyDescent="0.2">
      <c r="BS1263" s="152"/>
      <c r="BT1263" s="153"/>
    </row>
    <row r="1264" spans="71:72" x14ac:dyDescent="0.2">
      <c r="BS1264" s="152"/>
      <c r="BT1264" s="153"/>
    </row>
    <row r="1265" spans="71:72" x14ac:dyDescent="0.2">
      <c r="BS1265" s="152"/>
      <c r="BT1265" s="153"/>
    </row>
    <row r="1266" spans="71:72" x14ac:dyDescent="0.2">
      <c r="BS1266" s="152"/>
      <c r="BT1266" s="153"/>
    </row>
    <row r="1267" spans="71:72" x14ac:dyDescent="0.2">
      <c r="BS1267" s="152"/>
      <c r="BT1267" s="153"/>
    </row>
    <row r="1268" spans="71:72" x14ac:dyDescent="0.2">
      <c r="BS1268" s="152"/>
      <c r="BT1268" s="153"/>
    </row>
    <row r="1269" spans="71:72" x14ac:dyDescent="0.2">
      <c r="BS1269" s="152"/>
      <c r="BT1269" s="153"/>
    </row>
    <row r="1270" spans="71:72" x14ac:dyDescent="0.2">
      <c r="BS1270" s="152"/>
      <c r="BT1270" s="153"/>
    </row>
    <row r="1271" spans="71:72" x14ac:dyDescent="0.2">
      <c r="BS1271" s="152"/>
      <c r="BT1271" s="153"/>
    </row>
    <row r="1272" spans="71:72" x14ac:dyDescent="0.2">
      <c r="BS1272" s="152"/>
      <c r="BT1272" s="153"/>
    </row>
    <row r="1273" spans="71:72" x14ac:dyDescent="0.2">
      <c r="BS1273" s="152"/>
      <c r="BT1273" s="153"/>
    </row>
    <row r="1274" spans="71:72" x14ac:dyDescent="0.2">
      <c r="BS1274" s="152"/>
      <c r="BT1274" s="153"/>
    </row>
    <row r="1275" spans="71:72" x14ac:dyDescent="0.2">
      <c r="BS1275" s="152"/>
      <c r="BT1275" s="153"/>
    </row>
    <row r="1276" spans="71:72" x14ac:dyDescent="0.2">
      <c r="BS1276" s="152"/>
      <c r="BT1276" s="153"/>
    </row>
    <row r="1277" spans="71:72" x14ac:dyDescent="0.2">
      <c r="BS1277" s="152"/>
      <c r="BT1277" s="153"/>
    </row>
    <row r="1278" spans="71:72" x14ac:dyDescent="0.2">
      <c r="BS1278" s="152"/>
      <c r="BT1278" s="153"/>
    </row>
    <row r="1279" spans="71:72" x14ac:dyDescent="0.2">
      <c r="BS1279" s="152"/>
      <c r="BT1279" s="153"/>
    </row>
    <row r="1280" spans="71:72" x14ac:dyDescent="0.2">
      <c r="BS1280" s="152"/>
      <c r="BT1280" s="153"/>
    </row>
    <row r="1281" spans="71:72" x14ac:dyDescent="0.2">
      <c r="BS1281" s="152"/>
      <c r="BT1281" s="153"/>
    </row>
    <row r="1282" spans="71:72" x14ac:dyDescent="0.2">
      <c r="BS1282" s="152"/>
      <c r="BT1282" s="153"/>
    </row>
    <row r="1283" spans="71:72" x14ac:dyDescent="0.2">
      <c r="BS1283" s="152"/>
      <c r="BT1283" s="153"/>
    </row>
    <row r="1284" spans="71:72" x14ac:dyDescent="0.2">
      <c r="BS1284" s="152"/>
      <c r="BT1284" s="153"/>
    </row>
    <row r="1285" spans="71:72" x14ac:dyDescent="0.2">
      <c r="BS1285" s="152"/>
      <c r="BT1285" s="153"/>
    </row>
    <row r="1286" spans="71:72" x14ac:dyDescent="0.2">
      <c r="BS1286" s="152"/>
      <c r="BT1286" s="153"/>
    </row>
    <row r="1287" spans="71:72" x14ac:dyDescent="0.2">
      <c r="BS1287" s="152"/>
      <c r="BT1287" s="153"/>
    </row>
    <row r="1288" spans="71:72" x14ac:dyDescent="0.2">
      <c r="BS1288" s="152"/>
      <c r="BT1288" s="153"/>
    </row>
    <row r="1289" spans="71:72" x14ac:dyDescent="0.2">
      <c r="BS1289" s="152"/>
      <c r="BT1289" s="153"/>
    </row>
    <row r="1290" spans="71:72" x14ac:dyDescent="0.2">
      <c r="BS1290" s="152"/>
      <c r="BT1290" s="153"/>
    </row>
    <row r="1291" spans="71:72" x14ac:dyDescent="0.2">
      <c r="BS1291" s="152"/>
      <c r="BT1291" s="153"/>
    </row>
    <row r="1292" spans="71:72" x14ac:dyDescent="0.2">
      <c r="BS1292" s="152"/>
      <c r="BT1292" s="153"/>
    </row>
    <row r="1293" spans="71:72" x14ac:dyDescent="0.2">
      <c r="BS1293" s="152"/>
      <c r="BT1293" s="153"/>
    </row>
    <row r="1294" spans="71:72" x14ac:dyDescent="0.2">
      <c r="BS1294" s="152"/>
      <c r="BT1294" s="153"/>
    </row>
    <row r="1295" spans="71:72" x14ac:dyDescent="0.2">
      <c r="BS1295" s="152"/>
      <c r="BT1295" s="153"/>
    </row>
    <row r="1296" spans="71:72" x14ac:dyDescent="0.2">
      <c r="BS1296" s="152"/>
      <c r="BT1296" s="153"/>
    </row>
    <row r="1297" spans="71:72" x14ac:dyDescent="0.2">
      <c r="BS1297" s="152"/>
      <c r="BT1297" s="153"/>
    </row>
    <row r="1298" spans="71:72" x14ac:dyDescent="0.2">
      <c r="BS1298" s="152"/>
      <c r="BT1298" s="153"/>
    </row>
    <row r="1299" spans="71:72" x14ac:dyDescent="0.2">
      <c r="BS1299" s="152"/>
      <c r="BT1299" s="153"/>
    </row>
    <row r="1300" spans="71:72" x14ac:dyDescent="0.2">
      <c r="BS1300" s="152"/>
      <c r="BT1300" s="153"/>
    </row>
    <row r="1301" spans="71:72" x14ac:dyDescent="0.2">
      <c r="BS1301" s="152"/>
      <c r="BT1301" s="153"/>
    </row>
    <row r="1302" spans="71:72" x14ac:dyDescent="0.2">
      <c r="BS1302" s="152"/>
      <c r="BT1302" s="153"/>
    </row>
    <row r="1303" spans="71:72" x14ac:dyDescent="0.2">
      <c r="BS1303" s="152"/>
      <c r="BT1303" s="153"/>
    </row>
    <row r="1304" spans="71:72" x14ac:dyDescent="0.2">
      <c r="BS1304" s="152"/>
      <c r="BT1304" s="153"/>
    </row>
    <row r="1305" spans="71:72" x14ac:dyDescent="0.2">
      <c r="BS1305" s="152"/>
      <c r="BT1305" s="153"/>
    </row>
    <row r="1306" spans="71:72" x14ac:dyDescent="0.2">
      <c r="BS1306" s="152"/>
      <c r="BT1306" s="153"/>
    </row>
    <row r="1307" spans="71:72" x14ac:dyDescent="0.2">
      <c r="BS1307" s="152"/>
      <c r="BT1307" s="153"/>
    </row>
    <row r="1308" spans="71:72" x14ac:dyDescent="0.2">
      <c r="BS1308" s="152"/>
      <c r="BT1308" s="153"/>
    </row>
    <row r="1309" spans="71:72" x14ac:dyDescent="0.2">
      <c r="BS1309" s="152"/>
      <c r="BT1309" s="153"/>
    </row>
    <row r="1310" spans="71:72" x14ac:dyDescent="0.2">
      <c r="BS1310" s="152"/>
      <c r="BT1310" s="153"/>
    </row>
    <row r="1311" spans="71:72" x14ac:dyDescent="0.2">
      <c r="BS1311" s="152"/>
      <c r="BT1311" s="153"/>
    </row>
    <row r="1312" spans="71:72" x14ac:dyDescent="0.2">
      <c r="BS1312" s="152"/>
      <c r="BT1312" s="153"/>
    </row>
    <row r="1313" spans="71:72" x14ac:dyDescent="0.2">
      <c r="BS1313" s="152"/>
      <c r="BT1313" s="153"/>
    </row>
    <row r="1314" spans="71:72" x14ac:dyDescent="0.2">
      <c r="BS1314" s="152"/>
      <c r="BT1314" s="153"/>
    </row>
    <row r="1315" spans="71:72" x14ac:dyDescent="0.2">
      <c r="BS1315" s="152"/>
      <c r="BT1315" s="153"/>
    </row>
    <row r="1316" spans="71:72" x14ac:dyDescent="0.2">
      <c r="BS1316" s="152"/>
      <c r="BT1316" s="153"/>
    </row>
    <row r="1317" spans="71:72" x14ac:dyDescent="0.2">
      <c r="BS1317" s="152"/>
      <c r="BT1317" s="153"/>
    </row>
    <row r="1318" spans="71:72" x14ac:dyDescent="0.2">
      <c r="BS1318" s="152"/>
      <c r="BT1318" s="153"/>
    </row>
    <row r="1319" spans="71:72" x14ac:dyDescent="0.2">
      <c r="BS1319" s="152"/>
      <c r="BT1319" s="153"/>
    </row>
    <row r="1320" spans="71:72" x14ac:dyDescent="0.2">
      <c r="BS1320" s="152"/>
      <c r="BT1320" s="153"/>
    </row>
    <row r="1321" spans="71:72" x14ac:dyDescent="0.2">
      <c r="BS1321" s="152"/>
      <c r="BT1321" s="153"/>
    </row>
    <row r="1322" spans="71:72" x14ac:dyDescent="0.2">
      <c r="BS1322" s="152"/>
      <c r="BT1322" s="153"/>
    </row>
    <row r="1323" spans="71:72" x14ac:dyDescent="0.2">
      <c r="BS1323" s="152"/>
      <c r="BT1323" s="153"/>
    </row>
    <row r="1324" spans="71:72" x14ac:dyDescent="0.2">
      <c r="BS1324" s="152"/>
      <c r="BT1324" s="153"/>
    </row>
    <row r="1325" spans="71:72" x14ac:dyDescent="0.2">
      <c r="BS1325" s="152"/>
      <c r="BT1325" s="153"/>
    </row>
    <row r="1326" spans="71:72" x14ac:dyDescent="0.2">
      <c r="BS1326" s="152"/>
      <c r="BT1326" s="153"/>
    </row>
    <row r="1327" spans="71:72" x14ac:dyDescent="0.2">
      <c r="BS1327" s="152"/>
      <c r="BT1327" s="153"/>
    </row>
    <row r="1328" spans="71:72" x14ac:dyDescent="0.2">
      <c r="BS1328" s="152"/>
      <c r="BT1328" s="153"/>
    </row>
    <row r="1329" spans="71:72" x14ac:dyDescent="0.2">
      <c r="BS1329" s="152"/>
      <c r="BT1329" s="153"/>
    </row>
    <row r="1330" spans="71:72" x14ac:dyDescent="0.2">
      <c r="BS1330" s="152"/>
      <c r="BT1330" s="153"/>
    </row>
    <row r="1331" spans="71:72" x14ac:dyDescent="0.2">
      <c r="BS1331" s="152"/>
      <c r="BT1331" s="153"/>
    </row>
    <row r="1332" spans="71:72" x14ac:dyDescent="0.2">
      <c r="BS1332" s="152"/>
      <c r="BT1332" s="153"/>
    </row>
    <row r="1333" spans="71:72" x14ac:dyDescent="0.2">
      <c r="BS1333" s="152"/>
      <c r="BT1333" s="153"/>
    </row>
    <row r="1334" spans="71:72" x14ac:dyDescent="0.2">
      <c r="BS1334" s="152"/>
      <c r="BT1334" s="153"/>
    </row>
    <row r="1335" spans="71:72" x14ac:dyDescent="0.2">
      <c r="BS1335" s="152"/>
      <c r="BT1335" s="153"/>
    </row>
    <row r="1336" spans="71:72" x14ac:dyDescent="0.2">
      <c r="BS1336" s="152"/>
      <c r="BT1336" s="153"/>
    </row>
    <row r="1337" spans="71:72" x14ac:dyDescent="0.2">
      <c r="BS1337" s="152"/>
      <c r="BT1337" s="153"/>
    </row>
    <row r="1338" spans="71:72" x14ac:dyDescent="0.2">
      <c r="BS1338" s="152"/>
      <c r="BT1338" s="153"/>
    </row>
    <row r="1339" spans="71:72" x14ac:dyDescent="0.2">
      <c r="BS1339" s="152"/>
      <c r="BT1339" s="153"/>
    </row>
    <row r="1340" spans="71:72" x14ac:dyDescent="0.2">
      <c r="BS1340" s="152"/>
      <c r="BT1340" s="153"/>
    </row>
    <row r="1341" spans="71:72" x14ac:dyDescent="0.2">
      <c r="BS1341" s="152"/>
      <c r="BT1341" s="153"/>
    </row>
    <row r="1342" spans="71:72" x14ac:dyDescent="0.2">
      <c r="BS1342" s="152"/>
      <c r="BT1342" s="153"/>
    </row>
    <row r="1343" spans="71:72" x14ac:dyDescent="0.2">
      <c r="BS1343" s="152"/>
      <c r="BT1343" s="153"/>
    </row>
    <row r="1344" spans="71:72" x14ac:dyDescent="0.2">
      <c r="BS1344" s="152"/>
      <c r="BT1344" s="153"/>
    </row>
    <row r="1345" spans="71:72" x14ac:dyDescent="0.2">
      <c r="BS1345" s="152"/>
      <c r="BT1345" s="153"/>
    </row>
    <row r="1346" spans="71:72" x14ac:dyDescent="0.2">
      <c r="BS1346" s="152"/>
      <c r="BT1346" s="153"/>
    </row>
    <row r="1347" spans="71:72" x14ac:dyDescent="0.2">
      <c r="BS1347" s="152"/>
      <c r="BT1347" s="153"/>
    </row>
    <row r="1348" spans="71:72" x14ac:dyDescent="0.2">
      <c r="BS1348" s="152"/>
      <c r="BT1348" s="153"/>
    </row>
    <row r="1349" spans="71:72" x14ac:dyDescent="0.2">
      <c r="BS1349" s="152"/>
      <c r="BT1349" s="153"/>
    </row>
    <row r="1350" spans="71:72" x14ac:dyDescent="0.2">
      <c r="BS1350" s="152"/>
      <c r="BT1350" s="153"/>
    </row>
    <row r="1351" spans="71:72" x14ac:dyDescent="0.2">
      <c r="BS1351" s="152"/>
      <c r="BT1351" s="153"/>
    </row>
    <row r="1352" spans="71:72" x14ac:dyDescent="0.2">
      <c r="BS1352" s="152"/>
      <c r="BT1352" s="153"/>
    </row>
    <row r="1353" spans="71:72" x14ac:dyDescent="0.2">
      <c r="BS1353" s="152"/>
      <c r="BT1353" s="153"/>
    </row>
    <row r="1354" spans="71:72" x14ac:dyDescent="0.2">
      <c r="BS1354" s="152"/>
      <c r="BT1354" s="153"/>
    </row>
    <row r="1355" spans="71:72" x14ac:dyDescent="0.2">
      <c r="BS1355" s="152"/>
      <c r="BT1355" s="153"/>
    </row>
    <row r="1356" spans="71:72" x14ac:dyDescent="0.2">
      <c r="BS1356" s="152"/>
      <c r="BT1356" s="153"/>
    </row>
    <row r="1357" spans="71:72" x14ac:dyDescent="0.2">
      <c r="BS1357" s="152"/>
      <c r="BT1357" s="153"/>
    </row>
    <row r="1358" spans="71:72" x14ac:dyDescent="0.2">
      <c r="BS1358" s="152"/>
      <c r="BT1358" s="153"/>
    </row>
    <row r="1359" spans="71:72" x14ac:dyDescent="0.2">
      <c r="BS1359" s="152"/>
      <c r="BT1359" s="153"/>
    </row>
    <row r="1360" spans="71:72" x14ac:dyDescent="0.2">
      <c r="BS1360" s="152"/>
      <c r="BT1360" s="153"/>
    </row>
    <row r="1361" spans="71:72" x14ac:dyDescent="0.2">
      <c r="BS1361" s="152"/>
      <c r="BT1361" s="153"/>
    </row>
    <row r="1362" spans="71:72" x14ac:dyDescent="0.2">
      <c r="BS1362" s="152"/>
      <c r="BT1362" s="153"/>
    </row>
    <row r="1363" spans="71:72" x14ac:dyDescent="0.2">
      <c r="BS1363" s="152"/>
      <c r="BT1363" s="153"/>
    </row>
    <row r="1364" spans="71:72" x14ac:dyDescent="0.2">
      <c r="BS1364" s="152"/>
      <c r="BT1364" s="153"/>
    </row>
    <row r="1365" spans="71:72" x14ac:dyDescent="0.2">
      <c r="BS1365" s="152"/>
      <c r="BT1365" s="153"/>
    </row>
    <row r="1366" spans="71:72" x14ac:dyDescent="0.2">
      <c r="BS1366" s="152"/>
      <c r="BT1366" s="153"/>
    </row>
    <row r="1367" spans="71:72" x14ac:dyDescent="0.2">
      <c r="BS1367" s="152"/>
      <c r="BT1367" s="153"/>
    </row>
    <row r="1368" spans="71:72" x14ac:dyDescent="0.2">
      <c r="BS1368" s="152"/>
      <c r="BT1368" s="153"/>
    </row>
    <row r="1369" spans="71:72" x14ac:dyDescent="0.2">
      <c r="BS1369" s="152"/>
      <c r="BT1369" s="153"/>
    </row>
    <row r="1370" spans="71:72" x14ac:dyDescent="0.2">
      <c r="BS1370" s="152"/>
      <c r="BT1370" s="153"/>
    </row>
    <row r="1371" spans="71:72" x14ac:dyDescent="0.2">
      <c r="BS1371" s="152"/>
      <c r="BT1371" s="153"/>
    </row>
    <row r="1372" spans="71:72" x14ac:dyDescent="0.2">
      <c r="BS1372" s="152"/>
      <c r="BT1372" s="153"/>
    </row>
    <row r="1373" spans="71:72" x14ac:dyDescent="0.2">
      <c r="BS1373" s="152"/>
      <c r="BT1373" s="153"/>
    </row>
    <row r="1374" spans="71:72" x14ac:dyDescent="0.2">
      <c r="BS1374" s="152"/>
      <c r="BT1374" s="153"/>
    </row>
    <row r="1375" spans="71:72" x14ac:dyDescent="0.2">
      <c r="BS1375" s="152"/>
      <c r="BT1375" s="153"/>
    </row>
    <row r="1376" spans="71:72" x14ac:dyDescent="0.2">
      <c r="BS1376" s="152"/>
      <c r="BT1376" s="153"/>
    </row>
    <row r="1377" spans="71:72" x14ac:dyDescent="0.2">
      <c r="BS1377" s="152"/>
      <c r="BT1377" s="153"/>
    </row>
    <row r="1378" spans="71:72" x14ac:dyDescent="0.2">
      <c r="BS1378" s="152"/>
      <c r="BT1378" s="153"/>
    </row>
    <row r="1379" spans="71:72" x14ac:dyDescent="0.2">
      <c r="BS1379" s="152"/>
      <c r="BT1379" s="153"/>
    </row>
    <row r="1380" spans="71:72" x14ac:dyDescent="0.2">
      <c r="BS1380" s="152"/>
      <c r="BT1380" s="153"/>
    </row>
    <row r="1381" spans="71:72" x14ac:dyDescent="0.2">
      <c r="BS1381" s="152"/>
      <c r="BT1381" s="153"/>
    </row>
    <row r="1382" spans="71:72" x14ac:dyDescent="0.2">
      <c r="BS1382" s="152"/>
      <c r="BT1382" s="153"/>
    </row>
    <row r="1383" spans="71:72" x14ac:dyDescent="0.2">
      <c r="BS1383" s="152"/>
      <c r="BT1383" s="153"/>
    </row>
    <row r="1384" spans="71:72" x14ac:dyDescent="0.2">
      <c r="BS1384" s="152"/>
      <c r="BT1384" s="153"/>
    </row>
    <row r="1385" spans="71:72" x14ac:dyDescent="0.2">
      <c r="BS1385" s="152"/>
      <c r="BT1385" s="153"/>
    </row>
    <row r="1386" spans="71:72" x14ac:dyDescent="0.2">
      <c r="BS1386" s="152"/>
      <c r="BT1386" s="153"/>
    </row>
    <row r="1387" spans="71:72" x14ac:dyDescent="0.2">
      <c r="BS1387" s="152"/>
      <c r="BT1387" s="153"/>
    </row>
    <row r="1388" spans="71:72" x14ac:dyDescent="0.2">
      <c r="BS1388" s="152"/>
      <c r="BT1388" s="153"/>
    </row>
    <row r="1389" spans="71:72" x14ac:dyDescent="0.2">
      <c r="BS1389" s="152"/>
      <c r="BT1389" s="153"/>
    </row>
    <row r="1390" spans="71:72" x14ac:dyDescent="0.2">
      <c r="BS1390" s="152"/>
      <c r="BT1390" s="153"/>
    </row>
    <row r="1391" spans="71:72" x14ac:dyDescent="0.2">
      <c r="BS1391" s="152"/>
      <c r="BT1391" s="153"/>
    </row>
    <row r="1392" spans="71:72" x14ac:dyDescent="0.2">
      <c r="BS1392" s="152"/>
      <c r="BT1392" s="153"/>
    </row>
    <row r="1393" spans="71:72" x14ac:dyDescent="0.2">
      <c r="BS1393" s="152"/>
      <c r="BT1393" s="153"/>
    </row>
    <row r="1394" spans="71:72" x14ac:dyDescent="0.2">
      <c r="BS1394" s="152"/>
      <c r="BT1394" s="153"/>
    </row>
    <row r="1395" spans="71:72" x14ac:dyDescent="0.2">
      <c r="BS1395" s="152"/>
      <c r="BT1395" s="153"/>
    </row>
    <row r="1396" spans="71:72" x14ac:dyDescent="0.2">
      <c r="BS1396" s="152"/>
      <c r="BT1396" s="153"/>
    </row>
    <row r="1397" spans="71:72" x14ac:dyDescent="0.2">
      <c r="BS1397" s="152"/>
      <c r="BT1397" s="153"/>
    </row>
    <row r="1398" spans="71:72" x14ac:dyDescent="0.2">
      <c r="BS1398" s="152"/>
      <c r="BT1398" s="153"/>
    </row>
    <row r="1399" spans="71:72" x14ac:dyDescent="0.2">
      <c r="BS1399" s="152"/>
      <c r="BT1399" s="153"/>
    </row>
    <row r="1400" spans="71:72" x14ac:dyDescent="0.2">
      <c r="BS1400" s="152"/>
      <c r="BT1400" s="153"/>
    </row>
    <row r="1401" spans="71:72" x14ac:dyDescent="0.2">
      <c r="BS1401" s="152"/>
      <c r="BT1401" s="153"/>
    </row>
    <row r="1402" spans="71:72" x14ac:dyDescent="0.2">
      <c r="BS1402" s="152"/>
      <c r="BT1402" s="153"/>
    </row>
    <row r="1403" spans="71:72" x14ac:dyDescent="0.2">
      <c r="BS1403" s="152"/>
      <c r="BT1403" s="153"/>
    </row>
    <row r="1404" spans="71:72" x14ac:dyDescent="0.2">
      <c r="BS1404" s="152"/>
      <c r="BT1404" s="153"/>
    </row>
    <row r="1405" spans="71:72" x14ac:dyDescent="0.2">
      <c r="BS1405" s="152"/>
      <c r="BT1405" s="153"/>
    </row>
    <row r="1406" spans="71:72" x14ac:dyDescent="0.2">
      <c r="BS1406" s="152"/>
      <c r="BT1406" s="153"/>
    </row>
    <row r="1407" spans="71:72" x14ac:dyDescent="0.2">
      <c r="BS1407" s="152"/>
      <c r="BT1407" s="153"/>
    </row>
    <row r="1408" spans="71:72" x14ac:dyDescent="0.2">
      <c r="BS1408" s="152"/>
      <c r="BT1408" s="153"/>
    </row>
    <row r="1409" spans="71:72" x14ac:dyDescent="0.2">
      <c r="BS1409" s="152"/>
      <c r="BT1409" s="153"/>
    </row>
    <row r="1410" spans="71:72" x14ac:dyDescent="0.2">
      <c r="BS1410" s="152"/>
      <c r="BT1410" s="153"/>
    </row>
    <row r="1411" spans="71:72" x14ac:dyDescent="0.2">
      <c r="BS1411" s="152"/>
      <c r="BT1411" s="153"/>
    </row>
    <row r="1412" spans="71:72" x14ac:dyDescent="0.2">
      <c r="BS1412" s="152"/>
      <c r="BT1412" s="153"/>
    </row>
    <row r="1413" spans="71:72" x14ac:dyDescent="0.2">
      <c r="BS1413" s="152"/>
      <c r="BT1413" s="153"/>
    </row>
    <row r="1414" spans="71:72" x14ac:dyDescent="0.2">
      <c r="BS1414" s="152"/>
      <c r="BT1414" s="153"/>
    </row>
    <row r="1415" spans="71:72" x14ac:dyDescent="0.2">
      <c r="BS1415" s="152"/>
      <c r="BT1415" s="153"/>
    </row>
    <row r="1416" spans="71:72" x14ac:dyDescent="0.2">
      <c r="BS1416" s="152"/>
      <c r="BT1416" s="153"/>
    </row>
    <row r="1417" spans="71:72" x14ac:dyDescent="0.2">
      <c r="BS1417" s="152"/>
      <c r="BT1417" s="153"/>
    </row>
    <row r="1418" spans="71:72" x14ac:dyDescent="0.2">
      <c r="BS1418" s="152"/>
      <c r="BT1418" s="153"/>
    </row>
    <row r="1419" spans="71:72" x14ac:dyDescent="0.2">
      <c r="BS1419" s="152"/>
      <c r="BT1419" s="153"/>
    </row>
    <row r="1420" spans="71:72" x14ac:dyDescent="0.2">
      <c r="BS1420" s="152"/>
      <c r="BT1420" s="153"/>
    </row>
    <row r="1421" spans="71:72" x14ac:dyDescent="0.2">
      <c r="BS1421" s="152"/>
      <c r="BT1421" s="153"/>
    </row>
    <row r="1422" spans="71:72" x14ac:dyDescent="0.2">
      <c r="BS1422" s="152"/>
      <c r="BT1422" s="153"/>
    </row>
    <row r="1423" spans="71:72" x14ac:dyDescent="0.2">
      <c r="BS1423" s="152"/>
      <c r="BT1423" s="153"/>
    </row>
    <row r="1424" spans="71:72" x14ac:dyDescent="0.2">
      <c r="BS1424" s="152"/>
      <c r="BT1424" s="153"/>
    </row>
    <row r="1425" spans="71:72" x14ac:dyDescent="0.2">
      <c r="BS1425" s="152"/>
      <c r="BT1425" s="153"/>
    </row>
    <row r="1426" spans="71:72" x14ac:dyDescent="0.2">
      <c r="BS1426" s="152"/>
      <c r="BT1426" s="153"/>
    </row>
    <row r="1427" spans="71:72" x14ac:dyDescent="0.2">
      <c r="BS1427" s="152"/>
      <c r="BT1427" s="153"/>
    </row>
    <row r="1428" spans="71:72" x14ac:dyDescent="0.2">
      <c r="BS1428" s="152"/>
      <c r="BT1428" s="153"/>
    </row>
    <row r="1429" spans="71:72" x14ac:dyDescent="0.2">
      <c r="BS1429" s="152"/>
      <c r="BT1429" s="153"/>
    </row>
    <row r="1430" spans="71:72" x14ac:dyDescent="0.2">
      <c r="BS1430" s="152"/>
      <c r="BT1430" s="153"/>
    </row>
    <row r="1431" spans="71:72" x14ac:dyDescent="0.2">
      <c r="BS1431" s="152"/>
      <c r="BT1431" s="153"/>
    </row>
    <row r="1432" spans="71:72" x14ac:dyDescent="0.2">
      <c r="BS1432" s="152"/>
      <c r="BT1432" s="153"/>
    </row>
    <row r="1433" spans="71:72" x14ac:dyDescent="0.2">
      <c r="BS1433" s="152"/>
      <c r="BT1433" s="153"/>
    </row>
    <row r="1434" spans="71:72" x14ac:dyDescent="0.2">
      <c r="BS1434" s="152"/>
      <c r="BT1434" s="153"/>
    </row>
    <row r="1435" spans="71:72" x14ac:dyDescent="0.2">
      <c r="BS1435" s="152"/>
      <c r="BT1435" s="153"/>
    </row>
    <row r="1436" spans="71:72" x14ac:dyDescent="0.2">
      <c r="BS1436" s="152"/>
      <c r="BT1436" s="153"/>
    </row>
    <row r="1437" spans="71:72" x14ac:dyDescent="0.2">
      <c r="BS1437" s="152"/>
      <c r="BT1437" s="153"/>
    </row>
    <row r="1438" spans="71:72" x14ac:dyDescent="0.2">
      <c r="BS1438" s="152"/>
      <c r="BT1438" s="153"/>
    </row>
    <row r="1439" spans="71:72" x14ac:dyDescent="0.2">
      <c r="BS1439" s="152"/>
      <c r="BT1439" s="153"/>
    </row>
    <row r="1440" spans="71:72" x14ac:dyDescent="0.2">
      <c r="BS1440" s="152"/>
      <c r="BT1440" s="153"/>
    </row>
    <row r="1441" spans="71:72" x14ac:dyDescent="0.2">
      <c r="BS1441" s="152"/>
      <c r="BT1441" s="153"/>
    </row>
    <row r="1442" spans="71:72" x14ac:dyDescent="0.2">
      <c r="BS1442" s="152"/>
      <c r="BT1442" s="153"/>
    </row>
    <row r="1443" spans="71:72" x14ac:dyDescent="0.2">
      <c r="BS1443" s="152"/>
      <c r="BT1443" s="153"/>
    </row>
    <row r="1444" spans="71:72" x14ac:dyDescent="0.2">
      <c r="BS1444" s="152"/>
      <c r="BT1444" s="153"/>
    </row>
    <row r="1445" spans="71:72" x14ac:dyDescent="0.2">
      <c r="BS1445" s="152"/>
      <c r="BT1445" s="153"/>
    </row>
    <row r="1446" spans="71:72" x14ac:dyDescent="0.2">
      <c r="BS1446" s="152"/>
      <c r="BT1446" s="153"/>
    </row>
    <row r="1447" spans="71:72" x14ac:dyDescent="0.2">
      <c r="BS1447" s="152"/>
      <c r="BT1447" s="153"/>
    </row>
    <row r="1448" spans="71:72" x14ac:dyDescent="0.2">
      <c r="BS1448" s="152"/>
      <c r="BT1448" s="153"/>
    </row>
    <row r="1449" spans="71:72" x14ac:dyDescent="0.2">
      <c r="BS1449" s="152"/>
      <c r="BT1449" s="153"/>
    </row>
    <row r="1450" spans="71:72" x14ac:dyDescent="0.2">
      <c r="BS1450" s="152"/>
      <c r="BT1450" s="153"/>
    </row>
    <row r="1451" spans="71:72" x14ac:dyDescent="0.2">
      <c r="BS1451" s="152"/>
      <c r="BT1451" s="153"/>
    </row>
    <row r="1452" spans="71:72" x14ac:dyDescent="0.2">
      <c r="BS1452" s="152"/>
      <c r="BT1452" s="153"/>
    </row>
    <row r="1453" spans="71:72" x14ac:dyDescent="0.2">
      <c r="BS1453" s="152"/>
      <c r="BT1453" s="153"/>
    </row>
    <row r="1454" spans="71:72" x14ac:dyDescent="0.2">
      <c r="BS1454" s="152"/>
      <c r="BT1454" s="153"/>
    </row>
    <row r="1455" spans="71:72" x14ac:dyDescent="0.2">
      <c r="BS1455" s="152"/>
      <c r="BT1455" s="153"/>
    </row>
    <row r="1456" spans="71:72" x14ac:dyDescent="0.2">
      <c r="BS1456" s="152"/>
      <c r="BT1456" s="153"/>
    </row>
    <row r="1457" spans="71:72" x14ac:dyDescent="0.2">
      <c r="BS1457" s="152"/>
      <c r="BT1457" s="153"/>
    </row>
    <row r="1458" spans="71:72" x14ac:dyDescent="0.2">
      <c r="BS1458" s="152"/>
      <c r="BT1458" s="153"/>
    </row>
    <row r="1459" spans="71:72" x14ac:dyDescent="0.2">
      <c r="BS1459" s="152"/>
      <c r="BT1459" s="153"/>
    </row>
    <row r="1460" spans="71:72" x14ac:dyDescent="0.2">
      <c r="BS1460" s="152"/>
      <c r="BT1460" s="153"/>
    </row>
    <row r="1461" spans="71:72" x14ac:dyDescent="0.2">
      <c r="BS1461" s="152"/>
      <c r="BT1461" s="153"/>
    </row>
    <row r="1462" spans="71:72" x14ac:dyDescent="0.2">
      <c r="BS1462" s="152"/>
      <c r="BT1462" s="153"/>
    </row>
    <row r="1463" spans="71:72" x14ac:dyDescent="0.2">
      <c r="BS1463" s="152"/>
      <c r="BT1463" s="153"/>
    </row>
    <row r="1464" spans="71:72" x14ac:dyDescent="0.2">
      <c r="BS1464" s="152"/>
      <c r="BT1464" s="153"/>
    </row>
    <row r="1465" spans="71:72" x14ac:dyDescent="0.2">
      <c r="BS1465" s="152"/>
      <c r="BT1465" s="153"/>
    </row>
    <row r="1466" spans="71:72" x14ac:dyDescent="0.2">
      <c r="BS1466" s="152"/>
      <c r="BT1466" s="153"/>
    </row>
    <row r="1467" spans="71:72" x14ac:dyDescent="0.2">
      <c r="BS1467" s="152"/>
      <c r="BT1467" s="153"/>
    </row>
    <row r="1468" spans="71:72" x14ac:dyDescent="0.2">
      <c r="BS1468" s="152"/>
      <c r="BT1468" s="153"/>
    </row>
    <row r="1469" spans="71:72" x14ac:dyDescent="0.2">
      <c r="BS1469" s="152"/>
      <c r="BT1469" s="153"/>
    </row>
    <row r="1470" spans="71:72" x14ac:dyDescent="0.2">
      <c r="BS1470" s="152"/>
      <c r="BT1470" s="153"/>
    </row>
    <row r="1471" spans="71:72" x14ac:dyDescent="0.2">
      <c r="BS1471" s="152"/>
      <c r="BT1471" s="153"/>
    </row>
    <row r="1472" spans="71:72" x14ac:dyDescent="0.2">
      <c r="BS1472" s="152"/>
      <c r="BT1472" s="153"/>
    </row>
    <row r="1473" spans="71:72" x14ac:dyDescent="0.2">
      <c r="BS1473" s="152"/>
      <c r="BT1473" s="153"/>
    </row>
    <row r="1474" spans="71:72" x14ac:dyDescent="0.2">
      <c r="BS1474" s="152"/>
      <c r="BT1474" s="153"/>
    </row>
    <row r="1475" spans="71:72" x14ac:dyDescent="0.2">
      <c r="BS1475" s="152"/>
      <c r="BT1475" s="153"/>
    </row>
    <row r="1476" spans="71:72" x14ac:dyDescent="0.2">
      <c r="BS1476" s="152"/>
      <c r="BT1476" s="153"/>
    </row>
    <row r="1477" spans="71:72" x14ac:dyDescent="0.2">
      <c r="BS1477" s="152"/>
      <c r="BT1477" s="153"/>
    </row>
    <row r="1478" spans="71:72" x14ac:dyDescent="0.2">
      <c r="BS1478" s="152"/>
      <c r="BT1478" s="153"/>
    </row>
    <row r="1479" spans="71:72" x14ac:dyDescent="0.2">
      <c r="BS1479" s="152"/>
      <c r="BT1479" s="153"/>
    </row>
    <row r="1480" spans="71:72" x14ac:dyDescent="0.2">
      <c r="BS1480" s="152"/>
      <c r="BT1480" s="153"/>
    </row>
    <row r="1481" spans="71:72" x14ac:dyDescent="0.2">
      <c r="BS1481" s="152"/>
      <c r="BT1481" s="153"/>
    </row>
    <row r="1482" spans="71:72" x14ac:dyDescent="0.2">
      <c r="BS1482" s="152"/>
      <c r="BT1482" s="153"/>
    </row>
    <row r="1483" spans="71:72" x14ac:dyDescent="0.2">
      <c r="BS1483" s="152"/>
      <c r="BT1483" s="153"/>
    </row>
    <row r="1484" spans="71:72" x14ac:dyDescent="0.2">
      <c r="BS1484" s="152"/>
      <c r="BT1484" s="153"/>
    </row>
    <row r="1485" spans="71:72" x14ac:dyDescent="0.2">
      <c r="BS1485" s="152"/>
      <c r="BT1485" s="153"/>
    </row>
    <row r="1486" spans="71:72" x14ac:dyDescent="0.2">
      <c r="BS1486" s="152"/>
      <c r="BT1486" s="153"/>
    </row>
    <row r="1487" spans="71:72" x14ac:dyDescent="0.2">
      <c r="BS1487" s="152"/>
      <c r="BT1487" s="153"/>
    </row>
    <row r="1488" spans="71:72" x14ac:dyDescent="0.2">
      <c r="BS1488" s="152"/>
      <c r="BT1488" s="153"/>
    </row>
    <row r="1489" spans="71:72" x14ac:dyDescent="0.2">
      <c r="BS1489" s="152"/>
      <c r="BT1489" s="153"/>
    </row>
    <row r="1490" spans="71:72" x14ac:dyDescent="0.2">
      <c r="BS1490" s="152"/>
      <c r="BT1490" s="153"/>
    </row>
    <row r="1491" spans="71:72" x14ac:dyDescent="0.2">
      <c r="BS1491" s="152"/>
      <c r="BT1491" s="153"/>
    </row>
    <row r="1492" spans="71:72" x14ac:dyDescent="0.2">
      <c r="BS1492" s="152"/>
      <c r="BT1492" s="153"/>
    </row>
    <row r="1493" spans="71:72" x14ac:dyDescent="0.2">
      <c r="BS1493" s="152"/>
      <c r="BT1493" s="153"/>
    </row>
    <row r="1494" spans="71:72" x14ac:dyDescent="0.2">
      <c r="BS1494" s="152"/>
      <c r="BT1494" s="153"/>
    </row>
    <row r="1495" spans="71:72" x14ac:dyDescent="0.2">
      <c r="BS1495" s="152"/>
      <c r="BT1495" s="153"/>
    </row>
    <row r="1496" spans="71:72" x14ac:dyDescent="0.2">
      <c r="BS1496" s="152"/>
      <c r="BT1496" s="153"/>
    </row>
    <row r="1497" spans="71:72" x14ac:dyDescent="0.2">
      <c r="BS1497" s="152"/>
      <c r="BT1497" s="153"/>
    </row>
    <row r="1498" spans="71:72" x14ac:dyDescent="0.2">
      <c r="BS1498" s="152"/>
      <c r="BT1498" s="153"/>
    </row>
    <row r="1499" spans="71:72" x14ac:dyDescent="0.2">
      <c r="BS1499" s="152"/>
      <c r="BT1499" s="153"/>
    </row>
    <row r="1500" spans="71:72" x14ac:dyDescent="0.2">
      <c r="BS1500" s="152"/>
      <c r="BT1500" s="153"/>
    </row>
    <row r="1501" spans="71:72" x14ac:dyDescent="0.2">
      <c r="BS1501" s="152"/>
      <c r="BT1501" s="153"/>
    </row>
    <row r="1502" spans="71:72" x14ac:dyDescent="0.2">
      <c r="BS1502" s="152"/>
      <c r="BT1502" s="153"/>
    </row>
    <row r="1503" spans="71:72" x14ac:dyDescent="0.2">
      <c r="BS1503" s="152"/>
      <c r="BT1503" s="153"/>
    </row>
    <row r="1504" spans="71:72" x14ac:dyDescent="0.2">
      <c r="BS1504" s="152"/>
      <c r="BT1504" s="153"/>
    </row>
    <row r="1505" spans="71:72" x14ac:dyDescent="0.2">
      <c r="BS1505" s="152"/>
      <c r="BT1505" s="153"/>
    </row>
    <row r="1506" spans="71:72" x14ac:dyDescent="0.2">
      <c r="BS1506" s="152"/>
      <c r="BT1506" s="153"/>
    </row>
    <row r="1507" spans="71:72" x14ac:dyDescent="0.2">
      <c r="BS1507" s="152"/>
      <c r="BT1507" s="153"/>
    </row>
    <row r="1508" spans="71:72" x14ac:dyDescent="0.2">
      <c r="BS1508" s="152"/>
      <c r="BT1508" s="153"/>
    </row>
    <row r="1509" spans="71:72" x14ac:dyDescent="0.2">
      <c r="BS1509" s="152"/>
      <c r="BT1509" s="153"/>
    </row>
    <row r="1510" spans="71:72" x14ac:dyDescent="0.2">
      <c r="BS1510" s="152"/>
      <c r="BT1510" s="153"/>
    </row>
    <row r="1511" spans="71:72" x14ac:dyDescent="0.2">
      <c r="BS1511" s="152"/>
      <c r="BT1511" s="153"/>
    </row>
    <row r="1512" spans="71:72" x14ac:dyDescent="0.2">
      <c r="BS1512" s="152"/>
      <c r="BT1512" s="153"/>
    </row>
    <row r="1513" spans="71:72" x14ac:dyDescent="0.2">
      <c r="BS1513" s="152"/>
      <c r="BT1513" s="153"/>
    </row>
    <row r="1514" spans="71:72" x14ac:dyDescent="0.2">
      <c r="BS1514" s="152"/>
      <c r="BT1514" s="153"/>
    </row>
    <row r="1515" spans="71:72" x14ac:dyDescent="0.2">
      <c r="BS1515" s="152"/>
      <c r="BT1515" s="153"/>
    </row>
    <row r="1516" spans="71:72" x14ac:dyDescent="0.2">
      <c r="BS1516" s="152"/>
      <c r="BT1516" s="153"/>
    </row>
    <row r="1517" spans="71:72" x14ac:dyDescent="0.2">
      <c r="BS1517" s="152"/>
      <c r="BT1517" s="153"/>
    </row>
    <row r="1518" spans="71:72" x14ac:dyDescent="0.2">
      <c r="BS1518" s="152"/>
      <c r="BT1518" s="153"/>
    </row>
    <row r="1519" spans="71:72" x14ac:dyDescent="0.2">
      <c r="BS1519" s="152"/>
      <c r="BT1519" s="153"/>
    </row>
    <row r="1520" spans="71:72" x14ac:dyDescent="0.2">
      <c r="BS1520" s="152"/>
      <c r="BT1520" s="153"/>
    </row>
    <row r="1521" spans="71:72" x14ac:dyDescent="0.2">
      <c r="BS1521" s="152"/>
      <c r="BT1521" s="153"/>
    </row>
    <row r="1522" spans="71:72" x14ac:dyDescent="0.2">
      <c r="BS1522" s="152"/>
      <c r="BT1522" s="153"/>
    </row>
    <row r="1523" spans="71:72" x14ac:dyDescent="0.2">
      <c r="BS1523" s="152"/>
      <c r="BT1523" s="153"/>
    </row>
    <row r="1524" spans="71:72" x14ac:dyDescent="0.2">
      <c r="BS1524" s="152"/>
      <c r="BT1524" s="153"/>
    </row>
    <row r="1525" spans="71:72" x14ac:dyDescent="0.2">
      <c r="BS1525" s="152"/>
      <c r="BT1525" s="153"/>
    </row>
    <row r="1526" spans="71:72" x14ac:dyDescent="0.2">
      <c r="BS1526" s="152"/>
      <c r="BT1526" s="153"/>
    </row>
    <row r="1527" spans="71:72" x14ac:dyDescent="0.2">
      <c r="BS1527" s="152"/>
      <c r="BT1527" s="153"/>
    </row>
    <row r="1528" spans="71:72" x14ac:dyDescent="0.2">
      <c r="BS1528" s="152"/>
      <c r="BT1528" s="153"/>
    </row>
    <row r="1529" spans="71:72" x14ac:dyDescent="0.2">
      <c r="BS1529" s="152"/>
      <c r="BT1529" s="153"/>
    </row>
    <row r="1530" spans="71:72" x14ac:dyDescent="0.2">
      <c r="BS1530" s="152"/>
      <c r="BT1530" s="153"/>
    </row>
    <row r="1531" spans="71:72" x14ac:dyDescent="0.2">
      <c r="BS1531" s="152"/>
      <c r="BT1531" s="153"/>
    </row>
    <row r="1532" spans="71:72" x14ac:dyDescent="0.2">
      <c r="BS1532" s="152"/>
      <c r="BT1532" s="153"/>
    </row>
    <row r="1533" spans="71:72" x14ac:dyDescent="0.2">
      <c r="BS1533" s="152"/>
      <c r="BT1533" s="153"/>
    </row>
    <row r="1534" spans="71:72" x14ac:dyDescent="0.2">
      <c r="BS1534" s="152"/>
      <c r="BT1534" s="153"/>
    </row>
    <row r="1535" spans="71:72" x14ac:dyDescent="0.2">
      <c r="BS1535" s="152"/>
      <c r="BT1535" s="153"/>
    </row>
    <row r="1536" spans="71:72" x14ac:dyDescent="0.2">
      <c r="BS1536" s="152"/>
      <c r="BT1536" s="153"/>
    </row>
    <row r="1537" spans="71:72" x14ac:dyDescent="0.2">
      <c r="BS1537" s="152"/>
      <c r="BT1537" s="153"/>
    </row>
    <row r="1538" spans="71:72" x14ac:dyDescent="0.2">
      <c r="BS1538" s="152"/>
      <c r="BT1538" s="153"/>
    </row>
    <row r="1539" spans="71:72" x14ac:dyDescent="0.2">
      <c r="BS1539" s="152"/>
      <c r="BT1539" s="153"/>
    </row>
    <row r="1540" spans="71:72" x14ac:dyDescent="0.2">
      <c r="BS1540" s="152"/>
      <c r="BT1540" s="153"/>
    </row>
    <row r="1541" spans="71:72" x14ac:dyDescent="0.2">
      <c r="BS1541" s="152"/>
      <c r="BT1541" s="153"/>
    </row>
    <row r="1542" spans="71:72" x14ac:dyDescent="0.2">
      <c r="BS1542" s="152"/>
      <c r="BT1542" s="153"/>
    </row>
    <row r="1543" spans="71:72" x14ac:dyDescent="0.2">
      <c r="BS1543" s="152"/>
      <c r="BT1543" s="153"/>
    </row>
    <row r="1544" spans="71:72" x14ac:dyDescent="0.2">
      <c r="BS1544" s="152"/>
      <c r="BT1544" s="153"/>
    </row>
    <row r="1545" spans="71:72" x14ac:dyDescent="0.2">
      <c r="BS1545" s="152"/>
      <c r="BT1545" s="153"/>
    </row>
    <row r="1546" spans="71:72" x14ac:dyDescent="0.2">
      <c r="BS1546" s="152"/>
      <c r="BT1546" s="153"/>
    </row>
    <row r="1547" spans="71:72" x14ac:dyDescent="0.2">
      <c r="BS1547" s="152"/>
      <c r="BT1547" s="153"/>
    </row>
    <row r="1548" spans="71:72" x14ac:dyDescent="0.2">
      <c r="BS1548" s="152"/>
      <c r="BT1548" s="153"/>
    </row>
    <row r="1549" spans="71:72" x14ac:dyDescent="0.2">
      <c r="BS1549" s="152"/>
      <c r="BT1549" s="153"/>
    </row>
    <row r="1550" spans="71:72" x14ac:dyDescent="0.2">
      <c r="BS1550" s="152"/>
      <c r="BT1550" s="153"/>
    </row>
    <row r="1551" spans="71:72" x14ac:dyDescent="0.2">
      <c r="BS1551" s="152"/>
      <c r="BT1551" s="153"/>
    </row>
    <row r="1552" spans="71:72" x14ac:dyDescent="0.2">
      <c r="BS1552" s="152"/>
      <c r="BT1552" s="153"/>
    </row>
    <row r="1553" spans="71:72" x14ac:dyDescent="0.2">
      <c r="BS1553" s="152"/>
      <c r="BT1553" s="153"/>
    </row>
    <row r="1554" spans="71:72" x14ac:dyDescent="0.2">
      <c r="BS1554" s="152"/>
      <c r="BT1554" s="153"/>
    </row>
    <row r="1555" spans="71:72" x14ac:dyDescent="0.2">
      <c r="BS1555" s="152"/>
      <c r="BT1555" s="153"/>
    </row>
    <row r="1556" spans="71:72" x14ac:dyDescent="0.2">
      <c r="BS1556" s="152"/>
      <c r="BT1556" s="153"/>
    </row>
    <row r="1557" spans="71:72" x14ac:dyDescent="0.2">
      <c r="BS1557" s="152"/>
      <c r="BT1557" s="153"/>
    </row>
    <row r="1558" spans="71:72" x14ac:dyDescent="0.2">
      <c r="BS1558" s="152"/>
      <c r="BT1558" s="153"/>
    </row>
    <row r="1559" spans="71:72" x14ac:dyDescent="0.2">
      <c r="BS1559" s="152"/>
      <c r="BT1559" s="153"/>
    </row>
    <row r="1560" spans="71:72" x14ac:dyDescent="0.2">
      <c r="BS1560" s="152"/>
      <c r="BT1560" s="153"/>
    </row>
    <row r="1561" spans="71:72" x14ac:dyDescent="0.2">
      <c r="BS1561" s="152"/>
      <c r="BT1561" s="153"/>
    </row>
    <row r="1562" spans="71:72" x14ac:dyDescent="0.2">
      <c r="BS1562" s="152"/>
      <c r="BT1562" s="153"/>
    </row>
    <row r="1563" spans="71:72" x14ac:dyDescent="0.2">
      <c r="BS1563" s="152"/>
      <c r="BT1563" s="153"/>
    </row>
    <row r="1564" spans="71:72" x14ac:dyDescent="0.2">
      <c r="BS1564" s="152"/>
      <c r="BT1564" s="153"/>
    </row>
    <row r="1565" spans="71:72" x14ac:dyDescent="0.2">
      <c r="BS1565" s="152"/>
      <c r="BT1565" s="153"/>
    </row>
    <row r="1566" spans="71:72" x14ac:dyDescent="0.2">
      <c r="BS1566" s="152"/>
      <c r="BT1566" s="153"/>
    </row>
    <row r="1567" spans="71:72" x14ac:dyDescent="0.2">
      <c r="BS1567" s="152"/>
      <c r="BT1567" s="153"/>
    </row>
    <row r="1568" spans="71:72" x14ac:dyDescent="0.2">
      <c r="BS1568" s="152"/>
      <c r="BT1568" s="153"/>
    </row>
    <row r="1569" spans="71:72" x14ac:dyDescent="0.2">
      <c r="BS1569" s="152"/>
      <c r="BT1569" s="153"/>
    </row>
    <row r="1570" spans="71:72" x14ac:dyDescent="0.2">
      <c r="BS1570" s="152"/>
      <c r="BT1570" s="153"/>
    </row>
    <row r="1571" spans="71:72" x14ac:dyDescent="0.2">
      <c r="BS1571" s="152"/>
      <c r="BT1571" s="153"/>
    </row>
    <row r="1572" spans="71:72" x14ac:dyDescent="0.2">
      <c r="BS1572" s="152"/>
      <c r="BT1572" s="153"/>
    </row>
    <row r="1573" spans="71:72" x14ac:dyDescent="0.2">
      <c r="BS1573" s="152"/>
      <c r="BT1573" s="153"/>
    </row>
    <row r="1574" spans="71:72" x14ac:dyDescent="0.2">
      <c r="BS1574" s="152"/>
      <c r="BT1574" s="153"/>
    </row>
    <row r="1575" spans="71:72" x14ac:dyDescent="0.2">
      <c r="BS1575" s="152"/>
      <c r="BT1575" s="153"/>
    </row>
    <row r="1576" spans="71:72" x14ac:dyDescent="0.2">
      <c r="BS1576" s="152"/>
      <c r="BT1576" s="153"/>
    </row>
    <row r="1577" spans="71:72" x14ac:dyDescent="0.2">
      <c r="BS1577" s="152"/>
      <c r="BT1577" s="153"/>
    </row>
    <row r="1578" spans="71:72" x14ac:dyDescent="0.2">
      <c r="BS1578" s="152"/>
      <c r="BT1578" s="153"/>
    </row>
    <row r="1579" spans="71:72" x14ac:dyDescent="0.2">
      <c r="BS1579" s="152"/>
      <c r="BT1579" s="153"/>
    </row>
    <row r="1580" spans="71:72" x14ac:dyDescent="0.2">
      <c r="BS1580" s="152"/>
      <c r="BT1580" s="153"/>
    </row>
    <row r="1581" spans="71:72" x14ac:dyDescent="0.2">
      <c r="BS1581" s="152"/>
      <c r="BT1581" s="153"/>
    </row>
    <row r="1582" spans="71:72" x14ac:dyDescent="0.2">
      <c r="BS1582" s="152"/>
      <c r="BT1582" s="153"/>
    </row>
    <row r="1583" spans="71:72" x14ac:dyDescent="0.2">
      <c r="BS1583" s="152"/>
      <c r="BT1583" s="153"/>
    </row>
    <row r="1584" spans="71:72" x14ac:dyDescent="0.2">
      <c r="BS1584" s="152"/>
      <c r="BT1584" s="153"/>
    </row>
    <row r="1585" spans="71:72" x14ac:dyDescent="0.2">
      <c r="BS1585" s="152"/>
      <c r="BT1585" s="153"/>
    </row>
    <row r="1586" spans="71:72" x14ac:dyDescent="0.2">
      <c r="BS1586" s="152"/>
      <c r="BT1586" s="153"/>
    </row>
    <row r="1587" spans="71:72" x14ac:dyDescent="0.2">
      <c r="BS1587" s="152"/>
      <c r="BT1587" s="153"/>
    </row>
    <row r="1588" spans="71:72" x14ac:dyDescent="0.2">
      <c r="BS1588" s="152"/>
      <c r="BT1588" s="153"/>
    </row>
    <row r="1589" spans="71:72" x14ac:dyDescent="0.2">
      <c r="BS1589" s="152"/>
      <c r="BT1589" s="153"/>
    </row>
    <row r="1590" spans="71:72" x14ac:dyDescent="0.2">
      <c r="BS1590" s="152"/>
      <c r="BT1590" s="153"/>
    </row>
    <row r="1591" spans="71:72" x14ac:dyDescent="0.2">
      <c r="BS1591" s="152"/>
      <c r="BT1591" s="153"/>
    </row>
    <row r="1592" spans="71:72" x14ac:dyDescent="0.2">
      <c r="BS1592" s="152"/>
      <c r="BT1592" s="153"/>
    </row>
    <row r="1593" spans="71:72" x14ac:dyDescent="0.2">
      <c r="BS1593" s="152"/>
      <c r="BT1593" s="153"/>
    </row>
    <row r="1594" spans="71:72" x14ac:dyDescent="0.2">
      <c r="BS1594" s="152"/>
      <c r="BT1594" s="153"/>
    </row>
    <row r="1595" spans="71:72" x14ac:dyDescent="0.2">
      <c r="BS1595" s="152"/>
      <c r="BT1595" s="153"/>
    </row>
    <row r="1596" spans="71:72" x14ac:dyDescent="0.2">
      <c r="BS1596" s="152"/>
      <c r="BT1596" s="153"/>
    </row>
    <row r="1597" spans="71:72" x14ac:dyDescent="0.2">
      <c r="BS1597" s="152"/>
      <c r="BT1597" s="153"/>
    </row>
    <row r="1598" spans="71:72" x14ac:dyDescent="0.2">
      <c r="BS1598" s="152"/>
      <c r="BT1598" s="153"/>
    </row>
    <row r="1599" spans="71:72" x14ac:dyDescent="0.2">
      <c r="BS1599" s="152"/>
      <c r="BT1599" s="153"/>
    </row>
    <row r="1600" spans="71:72" x14ac:dyDescent="0.2">
      <c r="BS1600" s="152"/>
      <c r="BT1600" s="153"/>
    </row>
    <row r="1601" spans="71:72" x14ac:dyDescent="0.2">
      <c r="BS1601" s="152"/>
      <c r="BT1601" s="153"/>
    </row>
    <row r="1602" spans="71:72" x14ac:dyDescent="0.2">
      <c r="BS1602" s="152"/>
      <c r="BT1602" s="153"/>
    </row>
    <row r="1603" spans="71:72" x14ac:dyDescent="0.2">
      <c r="BS1603" s="152"/>
      <c r="BT1603" s="153"/>
    </row>
    <row r="1604" spans="71:72" x14ac:dyDescent="0.2">
      <c r="BS1604" s="152"/>
      <c r="BT1604" s="153"/>
    </row>
    <row r="1605" spans="71:72" x14ac:dyDescent="0.2">
      <c r="BS1605" s="152"/>
      <c r="BT1605" s="153"/>
    </row>
    <row r="1606" spans="71:72" x14ac:dyDescent="0.2">
      <c r="BS1606" s="152"/>
      <c r="BT1606" s="153"/>
    </row>
    <row r="1607" spans="71:72" x14ac:dyDescent="0.2">
      <c r="BS1607" s="152"/>
      <c r="BT1607" s="153"/>
    </row>
    <row r="1608" spans="71:72" x14ac:dyDescent="0.2">
      <c r="BS1608" s="152"/>
      <c r="BT1608" s="153"/>
    </row>
    <row r="1609" spans="71:72" x14ac:dyDescent="0.2">
      <c r="BS1609" s="152"/>
      <c r="BT1609" s="153"/>
    </row>
    <row r="1610" spans="71:72" x14ac:dyDescent="0.2">
      <c r="BS1610" s="152"/>
      <c r="BT1610" s="153"/>
    </row>
    <row r="1611" spans="71:72" x14ac:dyDescent="0.2">
      <c r="BS1611" s="152"/>
      <c r="BT1611" s="153"/>
    </row>
    <row r="1612" spans="71:72" x14ac:dyDescent="0.2">
      <c r="BS1612" s="152"/>
      <c r="BT1612" s="153"/>
    </row>
    <row r="1613" spans="71:72" x14ac:dyDescent="0.2">
      <c r="BS1613" s="152"/>
      <c r="BT1613" s="153"/>
    </row>
    <row r="1614" spans="71:72" x14ac:dyDescent="0.2">
      <c r="BS1614" s="152"/>
      <c r="BT1614" s="153"/>
    </row>
    <row r="1615" spans="71:72" x14ac:dyDescent="0.2">
      <c r="BS1615" s="152"/>
      <c r="BT1615" s="153"/>
    </row>
    <row r="1616" spans="71:72" x14ac:dyDescent="0.2">
      <c r="BS1616" s="152"/>
      <c r="BT1616" s="153"/>
    </row>
    <row r="1617" spans="71:72" x14ac:dyDescent="0.2">
      <c r="BS1617" s="152"/>
      <c r="BT1617" s="153"/>
    </row>
    <row r="1618" spans="71:72" x14ac:dyDescent="0.2">
      <c r="BS1618" s="152"/>
      <c r="BT1618" s="153"/>
    </row>
    <row r="1619" spans="71:72" x14ac:dyDescent="0.2">
      <c r="BS1619" s="152"/>
      <c r="BT1619" s="153"/>
    </row>
    <row r="1620" spans="71:72" x14ac:dyDescent="0.2">
      <c r="BS1620" s="152"/>
      <c r="BT1620" s="153"/>
    </row>
    <row r="1621" spans="71:72" x14ac:dyDescent="0.2">
      <c r="BS1621" s="152"/>
      <c r="BT1621" s="153"/>
    </row>
    <row r="1622" spans="71:72" x14ac:dyDescent="0.2">
      <c r="BS1622" s="152"/>
      <c r="BT1622" s="153"/>
    </row>
    <row r="1623" spans="71:72" x14ac:dyDescent="0.2">
      <c r="BS1623" s="152"/>
      <c r="BT1623" s="153"/>
    </row>
    <row r="1624" spans="71:72" x14ac:dyDescent="0.2">
      <c r="BS1624" s="152"/>
      <c r="BT1624" s="153"/>
    </row>
    <row r="1625" spans="71:72" x14ac:dyDescent="0.2">
      <c r="BS1625" s="152"/>
      <c r="BT1625" s="153"/>
    </row>
    <row r="1626" spans="71:72" x14ac:dyDescent="0.2">
      <c r="BS1626" s="152"/>
      <c r="BT1626" s="153"/>
    </row>
    <row r="1627" spans="71:72" x14ac:dyDescent="0.2">
      <c r="BS1627" s="152"/>
      <c r="BT1627" s="153"/>
    </row>
    <row r="1628" spans="71:72" x14ac:dyDescent="0.2">
      <c r="BS1628" s="152"/>
      <c r="BT1628" s="153"/>
    </row>
    <row r="1629" spans="71:72" x14ac:dyDescent="0.2">
      <c r="BS1629" s="152"/>
      <c r="BT1629" s="153"/>
    </row>
    <row r="1630" spans="71:72" x14ac:dyDescent="0.2">
      <c r="BS1630" s="152"/>
      <c r="BT1630" s="153"/>
    </row>
    <row r="1631" spans="71:72" x14ac:dyDescent="0.2">
      <c r="BS1631" s="152"/>
      <c r="BT1631" s="153"/>
    </row>
    <row r="1632" spans="71:72" x14ac:dyDescent="0.2">
      <c r="BS1632" s="152"/>
      <c r="BT1632" s="153"/>
    </row>
    <row r="1633" spans="71:72" x14ac:dyDescent="0.2">
      <c r="BS1633" s="152"/>
      <c r="BT1633" s="153"/>
    </row>
    <row r="1634" spans="71:72" x14ac:dyDescent="0.2">
      <c r="BS1634" s="152"/>
      <c r="BT1634" s="153"/>
    </row>
    <row r="1635" spans="71:72" x14ac:dyDescent="0.2">
      <c r="BS1635" s="152"/>
      <c r="BT1635" s="153"/>
    </row>
    <row r="1636" spans="71:72" x14ac:dyDescent="0.2">
      <c r="BS1636" s="152"/>
      <c r="BT1636" s="153"/>
    </row>
    <row r="1637" spans="71:72" x14ac:dyDescent="0.2">
      <c r="BS1637" s="152"/>
      <c r="BT1637" s="153"/>
    </row>
    <row r="1638" spans="71:72" x14ac:dyDescent="0.2">
      <c r="BS1638" s="152"/>
      <c r="BT1638" s="153"/>
    </row>
    <row r="1639" spans="71:72" x14ac:dyDescent="0.2">
      <c r="BS1639" s="152"/>
      <c r="BT1639" s="153"/>
    </row>
    <row r="1640" spans="71:72" x14ac:dyDescent="0.2">
      <c r="BS1640" s="152"/>
      <c r="BT1640" s="153"/>
    </row>
    <row r="1641" spans="71:72" x14ac:dyDescent="0.2">
      <c r="BS1641" s="152"/>
      <c r="BT1641" s="153"/>
    </row>
    <row r="1642" spans="71:72" x14ac:dyDescent="0.2">
      <c r="BS1642" s="152"/>
      <c r="BT1642" s="153"/>
    </row>
    <row r="1643" spans="71:72" x14ac:dyDescent="0.2">
      <c r="BS1643" s="152"/>
      <c r="BT1643" s="153"/>
    </row>
    <row r="1644" spans="71:72" x14ac:dyDescent="0.2">
      <c r="BS1644" s="152"/>
      <c r="BT1644" s="153"/>
    </row>
    <row r="1645" spans="71:72" x14ac:dyDescent="0.2">
      <c r="BS1645" s="152"/>
      <c r="BT1645" s="153"/>
    </row>
    <row r="1646" spans="71:72" x14ac:dyDescent="0.2">
      <c r="BS1646" s="152"/>
      <c r="BT1646" s="153"/>
    </row>
    <row r="1647" spans="71:72" x14ac:dyDescent="0.2">
      <c r="BS1647" s="152"/>
      <c r="BT1647" s="153"/>
    </row>
    <row r="1648" spans="71:72" x14ac:dyDescent="0.2">
      <c r="BS1648" s="152"/>
      <c r="BT1648" s="153"/>
    </row>
    <row r="1649" spans="71:72" x14ac:dyDescent="0.2">
      <c r="BS1649" s="152"/>
      <c r="BT1649" s="153"/>
    </row>
    <row r="1650" spans="71:72" x14ac:dyDescent="0.2">
      <c r="BS1650" s="152"/>
      <c r="BT1650" s="153"/>
    </row>
    <row r="1651" spans="71:72" x14ac:dyDescent="0.2">
      <c r="BS1651" s="152"/>
      <c r="BT1651" s="153"/>
    </row>
    <row r="1652" spans="71:72" x14ac:dyDescent="0.2">
      <c r="BS1652" s="152"/>
      <c r="BT1652" s="153"/>
    </row>
    <row r="1653" spans="71:72" x14ac:dyDescent="0.2">
      <c r="BS1653" s="152"/>
      <c r="BT1653" s="153"/>
    </row>
    <row r="1654" spans="71:72" x14ac:dyDescent="0.2">
      <c r="BS1654" s="152"/>
      <c r="BT1654" s="153"/>
    </row>
    <row r="1655" spans="71:72" x14ac:dyDescent="0.2">
      <c r="BS1655" s="152"/>
      <c r="BT1655" s="153"/>
    </row>
    <row r="1656" spans="71:72" x14ac:dyDescent="0.2">
      <c r="BS1656" s="152"/>
      <c r="BT1656" s="153"/>
    </row>
    <row r="1657" spans="71:72" x14ac:dyDescent="0.2">
      <c r="BS1657" s="152"/>
      <c r="BT1657" s="153"/>
    </row>
    <row r="1658" spans="71:72" x14ac:dyDescent="0.2">
      <c r="BS1658" s="152"/>
      <c r="BT1658" s="153"/>
    </row>
    <row r="1659" spans="71:72" x14ac:dyDescent="0.2">
      <c r="BS1659" s="152"/>
      <c r="BT1659" s="153"/>
    </row>
    <row r="1660" spans="71:72" x14ac:dyDescent="0.2">
      <c r="BS1660" s="152"/>
      <c r="BT1660" s="153"/>
    </row>
    <row r="1661" spans="71:72" x14ac:dyDescent="0.2">
      <c r="BS1661" s="152"/>
      <c r="BT1661" s="153"/>
    </row>
    <row r="1662" spans="71:72" x14ac:dyDescent="0.2">
      <c r="BS1662" s="152"/>
      <c r="BT1662" s="153"/>
    </row>
    <row r="1663" spans="71:72" x14ac:dyDescent="0.2">
      <c r="BS1663" s="152"/>
      <c r="BT1663" s="153"/>
    </row>
    <row r="1664" spans="71:72" x14ac:dyDescent="0.2">
      <c r="BS1664" s="152"/>
      <c r="BT1664" s="153"/>
    </row>
    <row r="1665" spans="71:72" x14ac:dyDescent="0.2">
      <c r="BS1665" s="152"/>
      <c r="BT1665" s="153"/>
    </row>
    <row r="1666" spans="71:72" x14ac:dyDescent="0.2">
      <c r="BS1666" s="152"/>
      <c r="BT1666" s="153"/>
    </row>
    <row r="1667" spans="71:72" x14ac:dyDescent="0.2">
      <c r="BS1667" s="152"/>
      <c r="BT1667" s="153"/>
    </row>
    <row r="1668" spans="71:72" x14ac:dyDescent="0.2">
      <c r="BS1668" s="152"/>
      <c r="BT1668" s="153"/>
    </row>
    <row r="1669" spans="71:72" x14ac:dyDescent="0.2">
      <c r="BS1669" s="152"/>
      <c r="BT1669" s="153"/>
    </row>
    <row r="1670" spans="71:72" x14ac:dyDescent="0.2">
      <c r="BS1670" s="152"/>
      <c r="BT1670" s="153"/>
    </row>
    <row r="1671" spans="71:72" x14ac:dyDescent="0.2">
      <c r="BS1671" s="152"/>
      <c r="BT1671" s="153"/>
    </row>
    <row r="1672" spans="71:72" x14ac:dyDescent="0.2">
      <c r="BS1672" s="152"/>
      <c r="BT1672" s="153"/>
    </row>
    <row r="1673" spans="71:72" x14ac:dyDescent="0.2">
      <c r="BS1673" s="152"/>
      <c r="BT1673" s="153"/>
    </row>
    <row r="1674" spans="71:72" x14ac:dyDescent="0.2">
      <c r="BS1674" s="152"/>
      <c r="BT1674" s="153"/>
    </row>
    <row r="1675" spans="71:72" x14ac:dyDescent="0.2">
      <c r="BS1675" s="152"/>
      <c r="BT1675" s="153"/>
    </row>
    <row r="1676" spans="71:72" x14ac:dyDescent="0.2">
      <c r="BS1676" s="152"/>
      <c r="BT1676" s="153"/>
    </row>
    <row r="1677" spans="71:72" x14ac:dyDescent="0.2">
      <c r="BS1677" s="152"/>
      <c r="BT1677" s="153"/>
    </row>
    <row r="1678" spans="71:72" x14ac:dyDescent="0.2">
      <c r="BS1678" s="152"/>
      <c r="BT1678" s="153"/>
    </row>
    <row r="1679" spans="71:72" x14ac:dyDescent="0.2">
      <c r="BS1679" s="152"/>
      <c r="BT1679" s="153"/>
    </row>
    <row r="1680" spans="71:72" x14ac:dyDescent="0.2">
      <c r="BS1680" s="152"/>
      <c r="BT1680" s="153"/>
    </row>
    <row r="1681" spans="71:72" x14ac:dyDescent="0.2">
      <c r="BS1681" s="152"/>
      <c r="BT1681" s="153"/>
    </row>
    <row r="1682" spans="71:72" x14ac:dyDescent="0.2">
      <c r="BS1682" s="152"/>
      <c r="BT1682" s="153"/>
    </row>
    <row r="1683" spans="71:72" x14ac:dyDescent="0.2">
      <c r="BS1683" s="152"/>
      <c r="BT1683" s="153"/>
    </row>
    <row r="1684" spans="71:72" x14ac:dyDescent="0.2">
      <c r="BS1684" s="152"/>
      <c r="BT1684" s="153"/>
    </row>
    <row r="1685" spans="71:72" x14ac:dyDescent="0.2">
      <c r="BS1685" s="152"/>
      <c r="BT1685" s="153"/>
    </row>
    <row r="1686" spans="71:72" x14ac:dyDescent="0.2">
      <c r="BS1686" s="152"/>
      <c r="BT1686" s="153"/>
    </row>
    <row r="1687" spans="71:72" x14ac:dyDescent="0.2">
      <c r="BS1687" s="152"/>
      <c r="BT1687" s="153"/>
    </row>
    <row r="1688" spans="71:72" x14ac:dyDescent="0.2">
      <c r="BS1688" s="152"/>
      <c r="BT1688" s="153"/>
    </row>
    <row r="1689" spans="71:72" x14ac:dyDescent="0.2">
      <c r="BS1689" s="152"/>
      <c r="BT1689" s="153"/>
    </row>
    <row r="1690" spans="71:72" x14ac:dyDescent="0.2">
      <c r="BS1690" s="152"/>
      <c r="BT1690" s="153"/>
    </row>
    <row r="1691" spans="71:72" x14ac:dyDescent="0.2">
      <c r="BS1691" s="152"/>
      <c r="BT1691" s="153"/>
    </row>
    <row r="1692" spans="71:72" x14ac:dyDescent="0.2">
      <c r="BS1692" s="152"/>
      <c r="BT1692" s="153"/>
    </row>
    <row r="1693" spans="71:72" x14ac:dyDescent="0.2">
      <c r="BS1693" s="152"/>
      <c r="BT1693" s="153"/>
    </row>
    <row r="1694" spans="71:72" x14ac:dyDescent="0.2">
      <c r="BS1694" s="152"/>
      <c r="BT1694" s="153"/>
    </row>
    <row r="1695" spans="71:72" x14ac:dyDescent="0.2">
      <c r="BS1695" s="152"/>
      <c r="BT1695" s="153"/>
    </row>
    <row r="1696" spans="71:72" x14ac:dyDescent="0.2">
      <c r="BS1696" s="152"/>
      <c r="BT1696" s="153"/>
    </row>
    <row r="1697" spans="71:72" x14ac:dyDescent="0.2">
      <c r="BS1697" s="152"/>
      <c r="BT1697" s="153"/>
    </row>
    <row r="1698" spans="71:72" x14ac:dyDescent="0.2">
      <c r="BS1698" s="152"/>
      <c r="BT1698" s="153"/>
    </row>
    <row r="1699" spans="71:72" x14ac:dyDescent="0.2">
      <c r="BS1699" s="152"/>
      <c r="BT1699" s="153"/>
    </row>
    <row r="1700" spans="71:72" x14ac:dyDescent="0.2">
      <c r="BS1700" s="152"/>
      <c r="BT1700" s="153"/>
    </row>
    <row r="1701" spans="71:72" x14ac:dyDescent="0.2">
      <c r="BS1701" s="152"/>
      <c r="BT1701" s="153"/>
    </row>
    <row r="1702" spans="71:72" x14ac:dyDescent="0.2">
      <c r="BS1702" s="152"/>
      <c r="BT1702" s="153"/>
    </row>
    <row r="1703" spans="71:72" x14ac:dyDescent="0.2">
      <c r="BS1703" s="152"/>
      <c r="BT1703" s="153"/>
    </row>
    <row r="1704" spans="71:72" x14ac:dyDescent="0.2">
      <c r="BS1704" s="152"/>
      <c r="BT1704" s="153"/>
    </row>
    <row r="1705" spans="71:72" x14ac:dyDescent="0.2">
      <c r="BS1705" s="152"/>
      <c r="BT1705" s="153"/>
    </row>
    <row r="1706" spans="71:72" x14ac:dyDescent="0.2">
      <c r="BS1706" s="152"/>
      <c r="BT1706" s="153"/>
    </row>
    <row r="1707" spans="71:72" x14ac:dyDescent="0.2">
      <c r="BS1707" s="152"/>
      <c r="BT1707" s="153"/>
    </row>
    <row r="1708" spans="71:72" x14ac:dyDescent="0.2">
      <c r="BS1708" s="152"/>
      <c r="BT1708" s="153"/>
    </row>
    <row r="1709" spans="71:72" x14ac:dyDescent="0.2">
      <c r="BS1709" s="152"/>
      <c r="BT1709" s="153"/>
    </row>
    <row r="1710" spans="71:72" x14ac:dyDescent="0.2">
      <c r="BS1710" s="152"/>
      <c r="BT1710" s="153"/>
    </row>
    <row r="1711" spans="71:72" x14ac:dyDescent="0.2">
      <c r="BS1711" s="152"/>
      <c r="BT1711" s="153"/>
    </row>
    <row r="1712" spans="71:72" x14ac:dyDescent="0.2">
      <c r="BS1712" s="152"/>
      <c r="BT1712" s="153"/>
    </row>
    <row r="1713" spans="71:72" x14ac:dyDescent="0.2">
      <c r="BS1713" s="152"/>
      <c r="BT1713" s="153"/>
    </row>
    <row r="1714" spans="71:72" x14ac:dyDescent="0.2">
      <c r="BS1714" s="152"/>
      <c r="BT1714" s="153"/>
    </row>
    <row r="1715" spans="71:72" x14ac:dyDescent="0.2">
      <c r="BS1715" s="152"/>
      <c r="BT1715" s="153"/>
    </row>
    <row r="1716" spans="71:72" x14ac:dyDescent="0.2">
      <c r="BS1716" s="152"/>
      <c r="BT1716" s="153"/>
    </row>
    <row r="1717" spans="71:72" x14ac:dyDescent="0.2">
      <c r="BS1717" s="152"/>
      <c r="BT1717" s="153"/>
    </row>
    <row r="1718" spans="71:72" x14ac:dyDescent="0.2">
      <c r="BS1718" s="152"/>
      <c r="BT1718" s="153"/>
    </row>
    <row r="1719" spans="71:72" x14ac:dyDescent="0.2">
      <c r="BS1719" s="152"/>
      <c r="BT1719" s="153"/>
    </row>
    <row r="1720" spans="71:72" x14ac:dyDescent="0.2">
      <c r="BS1720" s="152"/>
      <c r="BT1720" s="153"/>
    </row>
    <row r="1721" spans="71:72" x14ac:dyDescent="0.2">
      <c r="BS1721" s="152"/>
      <c r="BT1721" s="153"/>
    </row>
    <row r="1722" spans="71:72" x14ac:dyDescent="0.2">
      <c r="BS1722" s="152"/>
      <c r="BT1722" s="153"/>
    </row>
    <row r="1723" spans="71:72" x14ac:dyDescent="0.2">
      <c r="BS1723" s="152"/>
      <c r="BT1723" s="153"/>
    </row>
    <row r="1724" spans="71:72" x14ac:dyDescent="0.2">
      <c r="BS1724" s="152"/>
      <c r="BT1724" s="153"/>
    </row>
    <row r="1725" spans="71:72" x14ac:dyDescent="0.2">
      <c r="BS1725" s="152"/>
      <c r="BT1725" s="153"/>
    </row>
    <row r="1726" spans="71:72" x14ac:dyDescent="0.2">
      <c r="BS1726" s="152"/>
      <c r="BT1726" s="153"/>
    </row>
    <row r="1727" spans="71:72" x14ac:dyDescent="0.2">
      <c r="BS1727" s="152"/>
      <c r="BT1727" s="153"/>
    </row>
    <row r="1728" spans="71:72" x14ac:dyDescent="0.2">
      <c r="BS1728" s="152"/>
      <c r="BT1728" s="153"/>
    </row>
    <row r="1729" spans="71:72" x14ac:dyDescent="0.2">
      <c r="BS1729" s="152"/>
      <c r="BT1729" s="153"/>
    </row>
    <row r="1730" spans="71:72" x14ac:dyDescent="0.2">
      <c r="BS1730" s="152"/>
      <c r="BT1730" s="153"/>
    </row>
    <row r="1731" spans="71:72" x14ac:dyDescent="0.2">
      <c r="BS1731" s="152"/>
      <c r="BT1731" s="153"/>
    </row>
    <row r="1732" spans="71:72" x14ac:dyDescent="0.2">
      <c r="BS1732" s="152"/>
      <c r="BT1732" s="153"/>
    </row>
    <row r="1733" spans="71:72" x14ac:dyDescent="0.2">
      <c r="BS1733" s="152"/>
      <c r="BT1733" s="153"/>
    </row>
    <row r="1734" spans="71:72" x14ac:dyDescent="0.2">
      <c r="BS1734" s="152"/>
      <c r="BT1734" s="153"/>
    </row>
    <row r="1735" spans="71:72" x14ac:dyDescent="0.2">
      <c r="BS1735" s="152"/>
      <c r="BT1735" s="153"/>
    </row>
    <row r="1736" spans="71:72" x14ac:dyDescent="0.2">
      <c r="BS1736" s="152"/>
      <c r="BT1736" s="153"/>
    </row>
    <row r="1737" spans="71:72" x14ac:dyDescent="0.2">
      <c r="BS1737" s="152"/>
      <c r="BT1737" s="153"/>
    </row>
    <row r="1738" spans="71:72" x14ac:dyDescent="0.2">
      <c r="BS1738" s="152"/>
      <c r="BT1738" s="153"/>
    </row>
    <row r="1739" spans="71:72" x14ac:dyDescent="0.2">
      <c r="BS1739" s="152"/>
      <c r="BT1739" s="153"/>
    </row>
    <row r="1740" spans="71:72" x14ac:dyDescent="0.2">
      <c r="BS1740" s="152"/>
      <c r="BT1740" s="153"/>
    </row>
    <row r="1741" spans="71:72" x14ac:dyDescent="0.2">
      <c r="BS1741" s="152"/>
      <c r="BT1741" s="153"/>
    </row>
    <row r="1742" spans="71:72" x14ac:dyDescent="0.2">
      <c r="BS1742" s="152"/>
      <c r="BT1742" s="153"/>
    </row>
    <row r="1743" spans="71:72" x14ac:dyDescent="0.2">
      <c r="BS1743" s="152"/>
      <c r="BT1743" s="153"/>
    </row>
    <row r="1744" spans="71:72" x14ac:dyDescent="0.2">
      <c r="BS1744" s="152"/>
      <c r="BT1744" s="153"/>
    </row>
    <row r="1745" spans="71:72" x14ac:dyDescent="0.2">
      <c r="BS1745" s="152"/>
      <c r="BT1745" s="153"/>
    </row>
    <row r="1746" spans="71:72" x14ac:dyDescent="0.2">
      <c r="BS1746" s="152"/>
      <c r="BT1746" s="153"/>
    </row>
    <row r="1747" spans="71:72" x14ac:dyDescent="0.2">
      <c r="BS1747" s="152"/>
      <c r="BT1747" s="153"/>
    </row>
    <row r="1748" spans="71:72" x14ac:dyDescent="0.2">
      <c r="BS1748" s="152"/>
      <c r="BT1748" s="153"/>
    </row>
    <row r="1749" spans="71:72" x14ac:dyDescent="0.2">
      <c r="BS1749" s="152"/>
      <c r="BT1749" s="153"/>
    </row>
    <row r="1750" spans="71:72" x14ac:dyDescent="0.2">
      <c r="BS1750" s="152"/>
      <c r="BT1750" s="153"/>
    </row>
    <row r="1751" spans="71:72" x14ac:dyDescent="0.2">
      <c r="BS1751" s="152"/>
      <c r="BT1751" s="153"/>
    </row>
    <row r="1752" spans="71:72" x14ac:dyDescent="0.2">
      <c r="BS1752" s="152"/>
      <c r="BT1752" s="153"/>
    </row>
    <row r="1753" spans="71:72" x14ac:dyDescent="0.2">
      <c r="BS1753" s="152"/>
      <c r="BT1753" s="153"/>
    </row>
    <row r="1754" spans="71:72" x14ac:dyDescent="0.2">
      <c r="BS1754" s="152"/>
      <c r="BT1754" s="153"/>
    </row>
    <row r="1755" spans="71:72" x14ac:dyDescent="0.2">
      <c r="BS1755" s="152"/>
      <c r="BT1755" s="153"/>
    </row>
    <row r="1756" spans="71:72" x14ac:dyDescent="0.2">
      <c r="BS1756" s="152"/>
      <c r="BT1756" s="153"/>
    </row>
    <row r="1757" spans="71:72" x14ac:dyDescent="0.2">
      <c r="BS1757" s="152"/>
      <c r="BT1757" s="153"/>
    </row>
    <row r="1758" spans="71:72" x14ac:dyDescent="0.2">
      <c r="BS1758" s="152"/>
      <c r="BT1758" s="153"/>
    </row>
    <row r="1759" spans="71:72" x14ac:dyDescent="0.2">
      <c r="BS1759" s="152"/>
      <c r="BT1759" s="153"/>
    </row>
    <row r="1760" spans="71:72" x14ac:dyDescent="0.2">
      <c r="BS1760" s="152"/>
      <c r="BT1760" s="153"/>
    </row>
    <row r="1761" spans="71:72" x14ac:dyDescent="0.2">
      <c r="BS1761" s="152"/>
      <c r="BT1761" s="153"/>
    </row>
    <row r="1762" spans="71:72" x14ac:dyDescent="0.2">
      <c r="BS1762" s="152"/>
      <c r="BT1762" s="153"/>
    </row>
    <row r="1763" spans="71:72" x14ac:dyDescent="0.2">
      <c r="BS1763" s="152"/>
      <c r="BT1763" s="153"/>
    </row>
    <row r="1764" spans="71:72" x14ac:dyDescent="0.2">
      <c r="BS1764" s="152"/>
      <c r="BT1764" s="153"/>
    </row>
    <row r="1765" spans="71:72" x14ac:dyDescent="0.2">
      <c r="BS1765" s="152"/>
      <c r="BT1765" s="153"/>
    </row>
    <row r="1766" spans="71:72" x14ac:dyDescent="0.2">
      <c r="BS1766" s="152"/>
      <c r="BT1766" s="153"/>
    </row>
    <row r="1767" spans="71:72" x14ac:dyDescent="0.2">
      <c r="BS1767" s="152"/>
      <c r="BT1767" s="153"/>
    </row>
    <row r="1768" spans="71:72" x14ac:dyDescent="0.2">
      <c r="BS1768" s="152"/>
      <c r="BT1768" s="153"/>
    </row>
    <row r="1769" spans="71:72" x14ac:dyDescent="0.2">
      <c r="BS1769" s="152"/>
      <c r="BT1769" s="153"/>
    </row>
    <row r="1770" spans="71:72" x14ac:dyDescent="0.2">
      <c r="BS1770" s="152"/>
      <c r="BT1770" s="153"/>
    </row>
    <row r="1771" spans="71:72" x14ac:dyDescent="0.2">
      <c r="BS1771" s="152"/>
      <c r="BT1771" s="153"/>
    </row>
    <row r="1772" spans="71:72" x14ac:dyDescent="0.2">
      <c r="BS1772" s="152"/>
      <c r="BT1772" s="153"/>
    </row>
    <row r="1773" spans="71:72" x14ac:dyDescent="0.2">
      <c r="BS1773" s="152"/>
      <c r="BT1773" s="153"/>
    </row>
    <row r="1774" spans="71:72" x14ac:dyDescent="0.2">
      <c r="BS1774" s="152"/>
      <c r="BT1774" s="153"/>
    </row>
    <row r="1775" spans="71:72" x14ac:dyDescent="0.2">
      <c r="BS1775" s="152"/>
      <c r="BT1775" s="153"/>
    </row>
    <row r="1776" spans="71:72" x14ac:dyDescent="0.2">
      <c r="BS1776" s="152"/>
      <c r="BT1776" s="153"/>
    </row>
    <row r="1777" spans="71:72" x14ac:dyDescent="0.2">
      <c r="BS1777" s="152"/>
      <c r="BT1777" s="153"/>
    </row>
    <row r="1778" spans="71:72" x14ac:dyDescent="0.2">
      <c r="BS1778" s="152"/>
      <c r="BT1778" s="153"/>
    </row>
    <row r="1779" spans="71:72" x14ac:dyDescent="0.2">
      <c r="BS1779" s="152"/>
      <c r="BT1779" s="153"/>
    </row>
    <row r="1780" spans="71:72" x14ac:dyDescent="0.2">
      <c r="BS1780" s="152"/>
      <c r="BT1780" s="153"/>
    </row>
    <row r="1781" spans="71:72" x14ac:dyDescent="0.2">
      <c r="BS1781" s="152"/>
      <c r="BT1781" s="153"/>
    </row>
    <row r="1782" spans="71:72" x14ac:dyDescent="0.2">
      <c r="BS1782" s="152"/>
      <c r="BT1782" s="153"/>
    </row>
    <row r="1783" spans="71:72" x14ac:dyDescent="0.2">
      <c r="BS1783" s="152"/>
      <c r="BT1783" s="153"/>
    </row>
    <row r="1784" spans="71:72" x14ac:dyDescent="0.2">
      <c r="BS1784" s="152"/>
      <c r="BT1784" s="153"/>
    </row>
    <row r="1785" spans="71:72" x14ac:dyDescent="0.2">
      <c r="BS1785" s="152"/>
      <c r="BT1785" s="153"/>
    </row>
    <row r="1786" spans="71:72" x14ac:dyDescent="0.2">
      <c r="BS1786" s="152"/>
      <c r="BT1786" s="153"/>
    </row>
    <row r="1787" spans="71:72" x14ac:dyDescent="0.2">
      <c r="BS1787" s="152"/>
      <c r="BT1787" s="153"/>
    </row>
    <row r="1788" spans="71:72" x14ac:dyDescent="0.2">
      <c r="BS1788" s="152"/>
      <c r="BT1788" s="153"/>
    </row>
    <row r="1789" spans="71:72" x14ac:dyDescent="0.2">
      <c r="BS1789" s="152"/>
      <c r="BT1789" s="153"/>
    </row>
    <row r="1790" spans="71:72" x14ac:dyDescent="0.2">
      <c r="BS1790" s="152"/>
      <c r="BT1790" s="153"/>
    </row>
    <row r="1791" spans="71:72" x14ac:dyDescent="0.2">
      <c r="BS1791" s="152"/>
      <c r="BT1791" s="153"/>
    </row>
    <row r="1792" spans="71:72" x14ac:dyDescent="0.2">
      <c r="BS1792" s="152"/>
      <c r="BT1792" s="153"/>
    </row>
    <row r="1793" spans="71:72" x14ac:dyDescent="0.2">
      <c r="BS1793" s="152"/>
      <c r="BT1793" s="153"/>
    </row>
    <row r="1794" spans="71:72" x14ac:dyDescent="0.2">
      <c r="BS1794" s="152"/>
      <c r="BT1794" s="153"/>
    </row>
    <row r="1795" spans="71:72" x14ac:dyDescent="0.2">
      <c r="BS1795" s="152"/>
      <c r="BT1795" s="153"/>
    </row>
    <row r="1796" spans="71:72" x14ac:dyDescent="0.2">
      <c r="BS1796" s="152"/>
      <c r="BT1796" s="153"/>
    </row>
    <row r="1797" spans="71:72" x14ac:dyDescent="0.2">
      <c r="BS1797" s="152"/>
      <c r="BT1797" s="153"/>
    </row>
    <row r="1798" spans="71:72" x14ac:dyDescent="0.2">
      <c r="BS1798" s="152"/>
      <c r="BT1798" s="153"/>
    </row>
    <row r="1799" spans="71:72" x14ac:dyDescent="0.2">
      <c r="BS1799" s="152"/>
      <c r="BT1799" s="153"/>
    </row>
    <row r="1800" spans="71:72" x14ac:dyDescent="0.2">
      <c r="BS1800" s="152"/>
      <c r="BT1800" s="153"/>
    </row>
    <row r="1801" spans="71:72" x14ac:dyDescent="0.2">
      <c r="BS1801" s="152"/>
      <c r="BT1801" s="153"/>
    </row>
    <row r="1802" spans="71:72" x14ac:dyDescent="0.2">
      <c r="BS1802" s="152"/>
      <c r="BT1802" s="153"/>
    </row>
    <row r="1803" spans="71:72" x14ac:dyDescent="0.2">
      <c r="BS1803" s="152"/>
      <c r="BT1803" s="153"/>
    </row>
    <row r="1804" spans="71:72" x14ac:dyDescent="0.2">
      <c r="BS1804" s="152"/>
      <c r="BT1804" s="153"/>
    </row>
    <row r="1805" spans="71:72" x14ac:dyDescent="0.2">
      <c r="BS1805" s="152"/>
      <c r="BT1805" s="153"/>
    </row>
    <row r="1806" spans="71:72" x14ac:dyDescent="0.2">
      <c r="BS1806" s="152"/>
      <c r="BT1806" s="153"/>
    </row>
    <row r="1807" spans="71:72" x14ac:dyDescent="0.2">
      <c r="BS1807" s="152"/>
      <c r="BT1807" s="153"/>
    </row>
    <row r="1808" spans="71:72" x14ac:dyDescent="0.2">
      <c r="BS1808" s="152"/>
      <c r="BT1808" s="153"/>
    </row>
    <row r="1809" spans="71:72" x14ac:dyDescent="0.2">
      <c r="BS1809" s="152"/>
      <c r="BT1809" s="153"/>
    </row>
    <row r="1810" spans="71:72" x14ac:dyDescent="0.2">
      <c r="BS1810" s="152"/>
      <c r="BT1810" s="153"/>
    </row>
    <row r="1811" spans="71:72" x14ac:dyDescent="0.2">
      <c r="BS1811" s="152"/>
      <c r="BT1811" s="153"/>
    </row>
    <row r="1812" spans="71:72" x14ac:dyDescent="0.2">
      <c r="BS1812" s="152"/>
      <c r="BT1812" s="153"/>
    </row>
    <row r="1813" spans="71:72" x14ac:dyDescent="0.2">
      <c r="BS1813" s="152"/>
      <c r="BT1813" s="153"/>
    </row>
    <row r="1814" spans="71:72" x14ac:dyDescent="0.2">
      <c r="BS1814" s="152"/>
      <c r="BT1814" s="153"/>
    </row>
    <row r="1815" spans="71:72" x14ac:dyDescent="0.2">
      <c r="BS1815" s="152"/>
      <c r="BT1815" s="153"/>
    </row>
    <row r="1816" spans="71:72" x14ac:dyDescent="0.2">
      <c r="BS1816" s="152"/>
      <c r="BT1816" s="153"/>
    </row>
    <row r="1817" spans="71:72" x14ac:dyDescent="0.2">
      <c r="BS1817" s="152"/>
      <c r="BT1817" s="153"/>
    </row>
    <row r="1818" spans="71:72" x14ac:dyDescent="0.2">
      <c r="BS1818" s="152"/>
      <c r="BT1818" s="153"/>
    </row>
    <row r="1819" spans="71:72" x14ac:dyDescent="0.2">
      <c r="BS1819" s="152"/>
      <c r="BT1819" s="153"/>
    </row>
    <row r="1820" spans="71:72" x14ac:dyDescent="0.2">
      <c r="BS1820" s="152"/>
      <c r="BT1820" s="153"/>
    </row>
    <row r="1821" spans="71:72" x14ac:dyDescent="0.2">
      <c r="BS1821" s="152"/>
      <c r="BT1821" s="153"/>
    </row>
    <row r="1822" spans="71:72" x14ac:dyDescent="0.2">
      <c r="BS1822" s="152"/>
      <c r="BT1822" s="153"/>
    </row>
    <row r="1823" spans="71:72" x14ac:dyDescent="0.2">
      <c r="BS1823" s="152"/>
      <c r="BT1823" s="153"/>
    </row>
    <row r="1824" spans="71:72" x14ac:dyDescent="0.2">
      <c r="BS1824" s="152"/>
      <c r="BT1824" s="153"/>
    </row>
    <row r="1825" spans="71:72" x14ac:dyDescent="0.2">
      <c r="BS1825" s="152"/>
      <c r="BT1825" s="153"/>
    </row>
    <row r="1826" spans="71:72" x14ac:dyDescent="0.2">
      <c r="BS1826" s="152"/>
      <c r="BT1826" s="153"/>
    </row>
    <row r="1827" spans="71:72" x14ac:dyDescent="0.2">
      <c r="BS1827" s="152"/>
      <c r="BT1827" s="153"/>
    </row>
    <row r="1828" spans="71:72" x14ac:dyDescent="0.2">
      <c r="BS1828" s="152"/>
      <c r="BT1828" s="153"/>
    </row>
    <row r="1829" spans="71:72" x14ac:dyDescent="0.2">
      <c r="BS1829" s="152"/>
      <c r="BT1829" s="153"/>
    </row>
    <row r="1830" spans="71:72" x14ac:dyDescent="0.2">
      <c r="BS1830" s="152"/>
      <c r="BT1830" s="153"/>
    </row>
    <row r="1831" spans="71:72" x14ac:dyDescent="0.2">
      <c r="BS1831" s="152"/>
      <c r="BT1831" s="153"/>
    </row>
    <row r="1832" spans="71:72" x14ac:dyDescent="0.2">
      <c r="BS1832" s="152"/>
      <c r="BT1832" s="153"/>
    </row>
    <row r="1833" spans="71:72" x14ac:dyDescent="0.2">
      <c r="BS1833" s="152"/>
      <c r="BT1833" s="153"/>
    </row>
    <row r="1834" spans="71:72" x14ac:dyDescent="0.2">
      <c r="BS1834" s="152"/>
      <c r="BT1834" s="153"/>
    </row>
    <row r="1835" spans="71:72" x14ac:dyDescent="0.2">
      <c r="BS1835" s="152"/>
      <c r="BT1835" s="153"/>
    </row>
    <row r="1836" spans="71:72" x14ac:dyDescent="0.2">
      <c r="BS1836" s="152"/>
      <c r="BT1836" s="153"/>
    </row>
    <row r="1837" spans="71:72" x14ac:dyDescent="0.2">
      <c r="BS1837" s="152"/>
      <c r="BT1837" s="153"/>
    </row>
    <row r="1838" spans="71:72" x14ac:dyDescent="0.2">
      <c r="BS1838" s="152"/>
      <c r="BT1838" s="153"/>
    </row>
    <row r="1839" spans="71:72" x14ac:dyDescent="0.2">
      <c r="BS1839" s="152"/>
      <c r="BT1839" s="153"/>
    </row>
    <row r="1840" spans="71:72" x14ac:dyDescent="0.2">
      <c r="BS1840" s="152"/>
      <c r="BT1840" s="153"/>
    </row>
    <row r="1841" spans="71:72" x14ac:dyDescent="0.2">
      <c r="BS1841" s="152"/>
      <c r="BT1841" s="153"/>
    </row>
    <row r="1842" spans="71:72" x14ac:dyDescent="0.2">
      <c r="BS1842" s="152"/>
      <c r="BT1842" s="153"/>
    </row>
    <row r="1843" spans="71:72" x14ac:dyDescent="0.2">
      <c r="BS1843" s="152"/>
      <c r="BT1843" s="153"/>
    </row>
    <row r="1844" spans="71:72" x14ac:dyDescent="0.2">
      <c r="BS1844" s="152"/>
      <c r="BT1844" s="153"/>
    </row>
    <row r="1845" spans="71:72" x14ac:dyDescent="0.2">
      <c r="BS1845" s="152"/>
      <c r="BT1845" s="153"/>
    </row>
    <row r="1846" spans="71:72" x14ac:dyDescent="0.2">
      <c r="BS1846" s="152"/>
      <c r="BT1846" s="153"/>
    </row>
    <row r="1847" spans="71:72" x14ac:dyDescent="0.2">
      <c r="BS1847" s="152"/>
      <c r="BT1847" s="153"/>
    </row>
    <row r="1848" spans="71:72" x14ac:dyDescent="0.2">
      <c r="BS1848" s="152"/>
      <c r="BT1848" s="153"/>
    </row>
    <row r="1849" spans="71:72" x14ac:dyDescent="0.2">
      <c r="BS1849" s="152"/>
      <c r="BT1849" s="153"/>
    </row>
    <row r="1850" spans="71:72" x14ac:dyDescent="0.2">
      <c r="BS1850" s="152"/>
      <c r="BT1850" s="153"/>
    </row>
    <row r="1851" spans="71:72" x14ac:dyDescent="0.2">
      <c r="BS1851" s="152"/>
      <c r="BT1851" s="153"/>
    </row>
    <row r="1852" spans="71:72" x14ac:dyDescent="0.2">
      <c r="BS1852" s="152"/>
      <c r="BT1852" s="153"/>
    </row>
    <row r="1853" spans="71:72" x14ac:dyDescent="0.2">
      <c r="BS1853" s="152"/>
      <c r="BT1853" s="153"/>
    </row>
    <row r="1854" spans="71:72" x14ac:dyDescent="0.2">
      <c r="BS1854" s="152"/>
      <c r="BT1854" s="153"/>
    </row>
    <row r="1855" spans="71:72" x14ac:dyDescent="0.2">
      <c r="BS1855" s="152"/>
      <c r="BT1855" s="153"/>
    </row>
    <row r="1856" spans="71:72" x14ac:dyDescent="0.2">
      <c r="BS1856" s="152"/>
      <c r="BT1856" s="153"/>
    </row>
    <row r="1857" spans="71:72" x14ac:dyDescent="0.2">
      <c r="BS1857" s="152"/>
      <c r="BT1857" s="153"/>
    </row>
    <row r="1858" spans="71:72" x14ac:dyDescent="0.2">
      <c r="BS1858" s="152"/>
      <c r="BT1858" s="153"/>
    </row>
    <row r="1859" spans="71:72" x14ac:dyDescent="0.2">
      <c r="BS1859" s="152"/>
      <c r="BT1859" s="153"/>
    </row>
    <row r="1860" spans="71:72" x14ac:dyDescent="0.2">
      <c r="BS1860" s="152"/>
      <c r="BT1860" s="153"/>
    </row>
    <row r="1861" spans="71:72" x14ac:dyDescent="0.2">
      <c r="BS1861" s="152"/>
      <c r="BT1861" s="153"/>
    </row>
    <row r="1862" spans="71:72" x14ac:dyDescent="0.2">
      <c r="BS1862" s="152"/>
      <c r="BT1862" s="153"/>
    </row>
    <row r="1863" spans="71:72" x14ac:dyDescent="0.2">
      <c r="BS1863" s="152"/>
      <c r="BT1863" s="153"/>
    </row>
    <row r="1864" spans="71:72" x14ac:dyDescent="0.2">
      <c r="BS1864" s="152"/>
      <c r="BT1864" s="153"/>
    </row>
    <row r="1865" spans="71:72" x14ac:dyDescent="0.2">
      <c r="BS1865" s="152"/>
      <c r="BT1865" s="153"/>
    </row>
    <row r="1866" spans="71:72" x14ac:dyDescent="0.2">
      <c r="BS1866" s="152"/>
      <c r="BT1866" s="153"/>
    </row>
    <row r="1867" spans="71:72" x14ac:dyDescent="0.2">
      <c r="BS1867" s="152"/>
      <c r="BT1867" s="153"/>
    </row>
    <row r="1868" spans="71:72" x14ac:dyDescent="0.2">
      <c r="BS1868" s="152"/>
      <c r="BT1868" s="153"/>
    </row>
    <row r="1869" spans="71:72" x14ac:dyDescent="0.2">
      <c r="BS1869" s="152"/>
      <c r="BT1869" s="153"/>
    </row>
    <row r="1870" spans="71:72" x14ac:dyDescent="0.2">
      <c r="BS1870" s="152"/>
      <c r="BT1870" s="153"/>
    </row>
    <row r="1871" spans="71:72" x14ac:dyDescent="0.2">
      <c r="BS1871" s="152"/>
      <c r="BT1871" s="153"/>
    </row>
    <row r="1872" spans="71:72" x14ac:dyDescent="0.2">
      <c r="BS1872" s="152"/>
      <c r="BT1872" s="153"/>
    </row>
    <row r="1873" spans="71:72" x14ac:dyDescent="0.2">
      <c r="BS1873" s="152"/>
      <c r="BT1873" s="153"/>
    </row>
    <row r="1874" spans="71:72" x14ac:dyDescent="0.2">
      <c r="BS1874" s="152"/>
      <c r="BT1874" s="153"/>
    </row>
    <row r="1875" spans="71:72" x14ac:dyDescent="0.2">
      <c r="BS1875" s="152"/>
      <c r="BT1875" s="153"/>
    </row>
    <row r="1876" spans="71:72" x14ac:dyDescent="0.2">
      <c r="BS1876" s="152"/>
      <c r="BT1876" s="153"/>
    </row>
    <row r="1877" spans="71:72" x14ac:dyDescent="0.2">
      <c r="BS1877" s="152"/>
      <c r="BT1877" s="153"/>
    </row>
    <row r="1878" spans="71:72" x14ac:dyDescent="0.2">
      <c r="BS1878" s="152"/>
      <c r="BT1878" s="153"/>
    </row>
    <row r="1879" spans="71:72" x14ac:dyDescent="0.2">
      <c r="BS1879" s="152"/>
      <c r="BT1879" s="153"/>
    </row>
    <row r="1880" spans="71:72" x14ac:dyDescent="0.2">
      <c r="BS1880" s="152"/>
      <c r="BT1880" s="153"/>
    </row>
    <row r="1881" spans="71:72" x14ac:dyDescent="0.2">
      <c r="BS1881" s="152"/>
      <c r="BT1881" s="153"/>
    </row>
    <row r="1882" spans="71:72" x14ac:dyDescent="0.2">
      <c r="BS1882" s="152"/>
      <c r="BT1882" s="153"/>
    </row>
    <row r="1883" spans="71:72" x14ac:dyDescent="0.2">
      <c r="BS1883" s="152"/>
      <c r="BT1883" s="153"/>
    </row>
    <row r="1884" spans="71:72" x14ac:dyDescent="0.2">
      <c r="BS1884" s="152"/>
      <c r="BT1884" s="153"/>
    </row>
    <row r="1885" spans="71:72" x14ac:dyDescent="0.2">
      <c r="BS1885" s="152"/>
      <c r="BT1885" s="153"/>
    </row>
    <row r="1886" spans="71:72" x14ac:dyDescent="0.2">
      <c r="BS1886" s="152"/>
      <c r="BT1886" s="153"/>
    </row>
    <row r="1887" spans="71:72" x14ac:dyDescent="0.2">
      <c r="BS1887" s="152"/>
      <c r="BT1887" s="153"/>
    </row>
    <row r="1888" spans="71:72" x14ac:dyDescent="0.2">
      <c r="BS1888" s="152"/>
      <c r="BT1888" s="153"/>
    </row>
    <row r="1889" spans="71:72" x14ac:dyDescent="0.2">
      <c r="BS1889" s="152"/>
      <c r="BT1889" s="153"/>
    </row>
    <row r="1890" spans="71:72" x14ac:dyDescent="0.2">
      <c r="BS1890" s="152"/>
      <c r="BT1890" s="153"/>
    </row>
    <row r="1891" spans="71:72" x14ac:dyDescent="0.2">
      <c r="BS1891" s="152"/>
      <c r="BT1891" s="153"/>
    </row>
    <row r="1892" spans="71:72" x14ac:dyDescent="0.2">
      <c r="BS1892" s="152"/>
      <c r="BT1892" s="153"/>
    </row>
    <row r="1893" spans="71:72" x14ac:dyDescent="0.2">
      <c r="BS1893" s="152"/>
      <c r="BT1893" s="153"/>
    </row>
    <row r="1894" spans="71:72" x14ac:dyDescent="0.2">
      <c r="BS1894" s="152"/>
      <c r="BT1894" s="153"/>
    </row>
    <row r="1895" spans="71:72" x14ac:dyDescent="0.2">
      <c r="BS1895" s="152"/>
      <c r="BT1895" s="153"/>
    </row>
    <row r="1896" spans="71:72" x14ac:dyDescent="0.2">
      <c r="BS1896" s="152"/>
      <c r="BT1896" s="153"/>
    </row>
    <row r="1897" spans="71:72" x14ac:dyDescent="0.2">
      <c r="BS1897" s="152"/>
      <c r="BT1897" s="153"/>
    </row>
    <row r="1898" spans="71:72" x14ac:dyDescent="0.2">
      <c r="BS1898" s="152"/>
      <c r="BT1898" s="153"/>
    </row>
    <row r="1899" spans="71:72" x14ac:dyDescent="0.2">
      <c r="BS1899" s="152"/>
      <c r="BT1899" s="153"/>
    </row>
    <row r="1900" spans="71:72" x14ac:dyDescent="0.2">
      <c r="BS1900" s="152"/>
      <c r="BT1900" s="153"/>
    </row>
    <row r="1901" spans="71:72" x14ac:dyDescent="0.2">
      <c r="BS1901" s="152"/>
      <c r="BT1901" s="153"/>
    </row>
    <row r="1902" spans="71:72" x14ac:dyDescent="0.2">
      <c r="BS1902" s="152"/>
      <c r="BT1902" s="153"/>
    </row>
    <row r="1903" spans="71:72" x14ac:dyDescent="0.2">
      <c r="BS1903" s="152"/>
      <c r="BT1903" s="153"/>
    </row>
    <row r="1904" spans="71:72" x14ac:dyDescent="0.2">
      <c r="BS1904" s="152"/>
      <c r="BT1904" s="153"/>
    </row>
    <row r="1905" spans="71:72" x14ac:dyDescent="0.2">
      <c r="BS1905" s="152"/>
      <c r="BT1905" s="153"/>
    </row>
    <row r="1906" spans="71:72" x14ac:dyDescent="0.2">
      <c r="BS1906" s="152"/>
      <c r="BT1906" s="153"/>
    </row>
    <row r="1907" spans="71:72" x14ac:dyDescent="0.2">
      <c r="BS1907" s="152"/>
      <c r="BT1907" s="153"/>
    </row>
    <row r="1908" spans="71:72" x14ac:dyDescent="0.2">
      <c r="BS1908" s="152"/>
      <c r="BT1908" s="153"/>
    </row>
    <row r="1909" spans="71:72" x14ac:dyDescent="0.2">
      <c r="BS1909" s="152"/>
      <c r="BT1909" s="153"/>
    </row>
    <row r="1910" spans="71:72" x14ac:dyDescent="0.2">
      <c r="BS1910" s="152"/>
      <c r="BT1910" s="153"/>
    </row>
    <row r="1911" spans="71:72" x14ac:dyDescent="0.2">
      <c r="BS1911" s="152"/>
      <c r="BT1911" s="153"/>
    </row>
    <row r="1912" spans="71:72" x14ac:dyDescent="0.2">
      <c r="BS1912" s="152"/>
      <c r="BT1912" s="153"/>
    </row>
    <row r="1913" spans="71:72" x14ac:dyDescent="0.2">
      <c r="BS1913" s="152"/>
      <c r="BT1913" s="153"/>
    </row>
    <row r="1914" spans="71:72" x14ac:dyDescent="0.2">
      <c r="BS1914" s="152"/>
      <c r="BT1914" s="153"/>
    </row>
    <row r="1915" spans="71:72" x14ac:dyDescent="0.2">
      <c r="BS1915" s="152"/>
      <c r="BT1915" s="153"/>
    </row>
    <row r="1916" spans="71:72" x14ac:dyDescent="0.2">
      <c r="BS1916" s="152"/>
      <c r="BT1916" s="153"/>
    </row>
    <row r="1917" spans="71:72" x14ac:dyDescent="0.2">
      <c r="BS1917" s="152"/>
      <c r="BT1917" s="153"/>
    </row>
    <row r="1918" spans="71:72" x14ac:dyDescent="0.2">
      <c r="BS1918" s="152"/>
      <c r="BT1918" s="153"/>
    </row>
    <row r="1919" spans="71:72" x14ac:dyDescent="0.2">
      <c r="BS1919" s="152"/>
      <c r="BT1919" s="153"/>
    </row>
    <row r="1920" spans="71:72" x14ac:dyDescent="0.2">
      <c r="BS1920" s="152"/>
      <c r="BT1920" s="153"/>
    </row>
    <row r="1921" spans="71:72" x14ac:dyDescent="0.2">
      <c r="BS1921" s="152"/>
      <c r="BT1921" s="153"/>
    </row>
    <row r="1922" spans="71:72" x14ac:dyDescent="0.2">
      <c r="BS1922" s="152"/>
      <c r="BT1922" s="153"/>
    </row>
    <row r="1923" spans="71:72" x14ac:dyDescent="0.2">
      <c r="BS1923" s="152"/>
      <c r="BT1923" s="153"/>
    </row>
    <row r="1924" spans="71:72" x14ac:dyDescent="0.2">
      <c r="BS1924" s="152"/>
      <c r="BT1924" s="153"/>
    </row>
    <row r="1925" spans="71:72" x14ac:dyDescent="0.2">
      <c r="BS1925" s="152"/>
      <c r="BT1925" s="153"/>
    </row>
    <row r="1926" spans="71:72" x14ac:dyDescent="0.2">
      <c r="BS1926" s="152"/>
      <c r="BT1926" s="153"/>
    </row>
    <row r="1927" spans="71:72" x14ac:dyDescent="0.2">
      <c r="BS1927" s="152"/>
      <c r="BT1927" s="153"/>
    </row>
    <row r="1928" spans="71:72" x14ac:dyDescent="0.2">
      <c r="BS1928" s="152"/>
      <c r="BT1928" s="153"/>
    </row>
    <row r="1929" spans="71:72" x14ac:dyDescent="0.2">
      <c r="BS1929" s="152"/>
      <c r="BT1929" s="153"/>
    </row>
    <row r="1930" spans="71:72" x14ac:dyDescent="0.2">
      <c r="BS1930" s="152"/>
      <c r="BT1930" s="153"/>
    </row>
    <row r="1931" spans="71:72" x14ac:dyDescent="0.2">
      <c r="BS1931" s="152"/>
      <c r="BT1931" s="153"/>
    </row>
    <row r="1932" spans="71:72" x14ac:dyDescent="0.2">
      <c r="BS1932" s="152"/>
      <c r="BT1932" s="153"/>
    </row>
    <row r="1933" spans="71:72" x14ac:dyDescent="0.2">
      <c r="BS1933" s="152"/>
      <c r="BT1933" s="153"/>
    </row>
    <row r="1934" spans="71:72" x14ac:dyDescent="0.2">
      <c r="BS1934" s="152"/>
      <c r="BT1934" s="153"/>
    </row>
    <row r="1935" spans="71:72" x14ac:dyDescent="0.2">
      <c r="BS1935" s="152"/>
      <c r="BT1935" s="153"/>
    </row>
    <row r="1936" spans="71:72" x14ac:dyDescent="0.2">
      <c r="BS1936" s="152"/>
      <c r="BT1936" s="153"/>
    </row>
    <row r="1937" spans="71:72" x14ac:dyDescent="0.2">
      <c r="BS1937" s="152"/>
      <c r="BT1937" s="153"/>
    </row>
    <row r="1938" spans="71:72" x14ac:dyDescent="0.2">
      <c r="BS1938" s="152"/>
      <c r="BT1938" s="153"/>
    </row>
    <row r="1939" spans="71:72" x14ac:dyDescent="0.2">
      <c r="BS1939" s="152"/>
      <c r="BT1939" s="153"/>
    </row>
    <row r="1940" spans="71:72" x14ac:dyDescent="0.2">
      <c r="BS1940" s="152"/>
      <c r="BT1940" s="153"/>
    </row>
    <row r="1941" spans="71:72" x14ac:dyDescent="0.2">
      <c r="BS1941" s="152"/>
      <c r="BT1941" s="153"/>
    </row>
    <row r="1942" spans="71:72" x14ac:dyDescent="0.2">
      <c r="BS1942" s="152"/>
      <c r="BT1942" s="153"/>
    </row>
    <row r="1943" spans="71:72" x14ac:dyDescent="0.2">
      <c r="BS1943" s="152"/>
      <c r="BT1943" s="153"/>
    </row>
    <row r="1944" spans="71:72" x14ac:dyDescent="0.2">
      <c r="BS1944" s="152"/>
      <c r="BT1944" s="153"/>
    </row>
    <row r="1945" spans="71:72" x14ac:dyDescent="0.2">
      <c r="BS1945" s="152"/>
      <c r="BT1945" s="153"/>
    </row>
    <row r="1946" spans="71:72" x14ac:dyDescent="0.2">
      <c r="BS1946" s="152"/>
      <c r="BT1946" s="153"/>
    </row>
    <row r="1947" spans="71:72" x14ac:dyDescent="0.2">
      <c r="BS1947" s="152"/>
      <c r="BT1947" s="153"/>
    </row>
    <row r="1948" spans="71:72" x14ac:dyDescent="0.2">
      <c r="BS1948" s="152"/>
      <c r="BT1948" s="153"/>
    </row>
    <row r="1949" spans="71:72" x14ac:dyDescent="0.2">
      <c r="BS1949" s="152"/>
      <c r="BT1949" s="153"/>
    </row>
    <row r="1950" spans="71:72" x14ac:dyDescent="0.2">
      <c r="BS1950" s="152"/>
      <c r="BT1950" s="153"/>
    </row>
    <row r="1951" spans="71:72" x14ac:dyDescent="0.2">
      <c r="BS1951" s="152"/>
      <c r="BT1951" s="153"/>
    </row>
    <row r="1952" spans="71:72" x14ac:dyDescent="0.2">
      <c r="BS1952" s="152"/>
      <c r="BT1952" s="153"/>
    </row>
    <row r="1953" spans="71:72" x14ac:dyDescent="0.2">
      <c r="BS1953" s="152"/>
      <c r="BT1953" s="153"/>
    </row>
    <row r="1954" spans="71:72" x14ac:dyDescent="0.2">
      <c r="BS1954" s="152"/>
      <c r="BT1954" s="153"/>
    </row>
    <row r="1955" spans="71:72" x14ac:dyDescent="0.2">
      <c r="BS1955" s="152"/>
      <c r="BT1955" s="153"/>
    </row>
    <row r="1956" spans="71:72" x14ac:dyDescent="0.2">
      <c r="BS1956" s="152"/>
      <c r="BT1956" s="153"/>
    </row>
    <row r="1957" spans="71:72" x14ac:dyDescent="0.2">
      <c r="BS1957" s="152"/>
      <c r="BT1957" s="153"/>
    </row>
    <row r="1958" spans="71:72" x14ac:dyDescent="0.2">
      <c r="BS1958" s="152"/>
      <c r="BT1958" s="153"/>
    </row>
    <row r="1959" spans="71:72" x14ac:dyDescent="0.2">
      <c r="BS1959" s="152"/>
      <c r="BT1959" s="153"/>
    </row>
    <row r="1960" spans="71:72" x14ac:dyDescent="0.2">
      <c r="BS1960" s="152"/>
      <c r="BT1960" s="153"/>
    </row>
    <row r="1961" spans="71:72" x14ac:dyDescent="0.2">
      <c r="BS1961" s="152"/>
      <c r="BT1961" s="153"/>
    </row>
    <row r="1962" spans="71:72" x14ac:dyDescent="0.2">
      <c r="BS1962" s="152"/>
      <c r="BT1962" s="153"/>
    </row>
    <row r="1963" spans="71:72" x14ac:dyDescent="0.2">
      <c r="BS1963" s="152"/>
      <c r="BT1963" s="153"/>
    </row>
    <row r="1964" spans="71:72" x14ac:dyDescent="0.2">
      <c r="BS1964" s="152"/>
      <c r="BT1964" s="153"/>
    </row>
    <row r="1965" spans="71:72" x14ac:dyDescent="0.2">
      <c r="BS1965" s="152"/>
      <c r="BT1965" s="153"/>
    </row>
    <row r="1966" spans="71:72" x14ac:dyDescent="0.2">
      <c r="BS1966" s="152"/>
      <c r="BT1966" s="153"/>
    </row>
    <row r="1967" spans="71:72" x14ac:dyDescent="0.2">
      <c r="BS1967" s="152"/>
      <c r="BT1967" s="153"/>
    </row>
    <row r="1968" spans="71:72" x14ac:dyDescent="0.2">
      <c r="BS1968" s="152"/>
      <c r="BT1968" s="153"/>
    </row>
    <row r="1969" spans="71:72" x14ac:dyDescent="0.2">
      <c r="BS1969" s="152"/>
      <c r="BT1969" s="153"/>
    </row>
    <row r="1970" spans="71:72" x14ac:dyDescent="0.2">
      <c r="BS1970" s="152"/>
      <c r="BT1970" s="153"/>
    </row>
    <row r="1971" spans="71:72" x14ac:dyDescent="0.2">
      <c r="BS1971" s="152"/>
      <c r="BT1971" s="153"/>
    </row>
    <row r="1972" spans="71:72" x14ac:dyDescent="0.2">
      <c r="BS1972" s="152"/>
      <c r="BT1972" s="153"/>
    </row>
    <row r="1973" spans="71:72" x14ac:dyDescent="0.2">
      <c r="BS1973" s="152"/>
      <c r="BT1973" s="153"/>
    </row>
    <row r="1974" spans="71:72" x14ac:dyDescent="0.2">
      <c r="BS1974" s="152"/>
      <c r="BT1974" s="153"/>
    </row>
    <row r="1975" spans="71:72" x14ac:dyDescent="0.2">
      <c r="BS1975" s="152"/>
      <c r="BT1975" s="153"/>
    </row>
    <row r="1976" spans="71:72" x14ac:dyDescent="0.2">
      <c r="BS1976" s="152"/>
      <c r="BT1976" s="153"/>
    </row>
    <row r="1977" spans="71:72" x14ac:dyDescent="0.2">
      <c r="BS1977" s="152"/>
      <c r="BT1977" s="153"/>
    </row>
    <row r="1978" spans="71:72" x14ac:dyDescent="0.2">
      <c r="BS1978" s="152"/>
      <c r="BT1978" s="153"/>
    </row>
    <row r="1979" spans="71:72" x14ac:dyDescent="0.2">
      <c r="BS1979" s="152"/>
      <c r="BT1979" s="153"/>
    </row>
    <row r="1980" spans="71:72" x14ac:dyDescent="0.2">
      <c r="BS1980" s="152"/>
      <c r="BT1980" s="153"/>
    </row>
    <row r="1981" spans="71:72" x14ac:dyDescent="0.2">
      <c r="BS1981" s="152"/>
      <c r="BT1981" s="153"/>
    </row>
    <row r="1982" spans="71:72" x14ac:dyDescent="0.2">
      <c r="BS1982" s="152"/>
      <c r="BT1982" s="153"/>
    </row>
    <row r="1983" spans="71:72" x14ac:dyDescent="0.2">
      <c r="BS1983" s="152"/>
      <c r="BT1983" s="153"/>
    </row>
    <row r="1984" spans="71:72" x14ac:dyDescent="0.2">
      <c r="BS1984" s="152"/>
      <c r="BT1984" s="153"/>
    </row>
    <row r="1985" spans="71:72" x14ac:dyDescent="0.2">
      <c r="BS1985" s="152"/>
      <c r="BT1985" s="153"/>
    </row>
    <row r="1986" spans="71:72" x14ac:dyDescent="0.2">
      <c r="BS1986" s="152"/>
      <c r="BT1986" s="153"/>
    </row>
    <row r="1987" spans="71:72" x14ac:dyDescent="0.2">
      <c r="BS1987" s="152"/>
      <c r="BT1987" s="153"/>
    </row>
    <row r="1988" spans="71:72" x14ac:dyDescent="0.2">
      <c r="BS1988" s="152"/>
      <c r="BT1988" s="153"/>
    </row>
    <row r="1989" spans="71:72" x14ac:dyDescent="0.2">
      <c r="BS1989" s="152"/>
      <c r="BT1989" s="153"/>
    </row>
    <row r="1990" spans="71:72" x14ac:dyDescent="0.2">
      <c r="BS1990" s="152"/>
      <c r="BT1990" s="153"/>
    </row>
    <row r="1991" spans="71:72" x14ac:dyDescent="0.2">
      <c r="BS1991" s="152"/>
      <c r="BT1991" s="153"/>
    </row>
    <row r="1992" spans="71:72" x14ac:dyDescent="0.2">
      <c r="BS1992" s="152"/>
      <c r="BT1992" s="153"/>
    </row>
    <row r="1993" spans="71:72" x14ac:dyDescent="0.2">
      <c r="BS1993" s="152"/>
      <c r="BT1993" s="153"/>
    </row>
    <row r="1994" spans="71:72" x14ac:dyDescent="0.2">
      <c r="BS1994" s="152"/>
      <c r="BT1994" s="153"/>
    </row>
    <row r="1995" spans="71:72" x14ac:dyDescent="0.2">
      <c r="BS1995" s="152"/>
      <c r="BT1995" s="153"/>
    </row>
    <row r="1996" spans="71:72" x14ac:dyDescent="0.2">
      <c r="BS1996" s="152"/>
      <c r="BT1996" s="153"/>
    </row>
    <row r="1997" spans="71:72" x14ac:dyDescent="0.2">
      <c r="BS1997" s="152"/>
      <c r="BT1997" s="153"/>
    </row>
    <row r="1998" spans="71:72" x14ac:dyDescent="0.2">
      <c r="BS1998" s="152"/>
      <c r="BT1998" s="153"/>
    </row>
    <row r="1999" spans="71:72" x14ac:dyDescent="0.2">
      <c r="BS1999" s="152"/>
      <c r="BT1999" s="153"/>
    </row>
    <row r="2000" spans="71:72" x14ac:dyDescent="0.2">
      <c r="BS2000" s="152"/>
      <c r="BT2000" s="153"/>
    </row>
    <row r="2001" spans="71:72" x14ac:dyDescent="0.2">
      <c r="BS2001" s="152"/>
      <c r="BT2001" s="153"/>
    </row>
    <row r="2002" spans="71:72" x14ac:dyDescent="0.2">
      <c r="BS2002" s="152"/>
      <c r="BT2002" s="153"/>
    </row>
    <row r="2003" spans="71:72" x14ac:dyDescent="0.2">
      <c r="BS2003" s="152"/>
      <c r="BT2003" s="153"/>
    </row>
    <row r="2004" spans="71:72" x14ac:dyDescent="0.2">
      <c r="BS2004" s="152"/>
      <c r="BT2004" s="153"/>
    </row>
    <row r="2005" spans="71:72" x14ac:dyDescent="0.2">
      <c r="BS2005" s="152"/>
      <c r="BT2005" s="153"/>
    </row>
    <row r="2006" spans="71:72" x14ac:dyDescent="0.2">
      <c r="BS2006" s="152"/>
      <c r="BT2006" s="153"/>
    </row>
    <row r="2007" spans="71:72" x14ac:dyDescent="0.2">
      <c r="BS2007" s="152"/>
      <c r="BT2007" s="153"/>
    </row>
    <row r="2008" spans="71:72" x14ac:dyDescent="0.2">
      <c r="BS2008" s="152"/>
      <c r="BT2008" s="153"/>
    </row>
    <row r="2009" spans="71:72" x14ac:dyDescent="0.2">
      <c r="BS2009" s="152"/>
      <c r="BT2009" s="153"/>
    </row>
    <row r="2010" spans="71:72" x14ac:dyDescent="0.2">
      <c r="BS2010" s="152"/>
      <c r="BT2010" s="153"/>
    </row>
    <row r="2011" spans="71:72" x14ac:dyDescent="0.2">
      <c r="BS2011" s="152"/>
      <c r="BT2011" s="153"/>
    </row>
    <row r="2012" spans="71:72" x14ac:dyDescent="0.2">
      <c r="BS2012" s="152"/>
      <c r="BT2012" s="153"/>
    </row>
    <row r="2013" spans="71:72" x14ac:dyDescent="0.2">
      <c r="BS2013" s="152"/>
      <c r="BT2013" s="153"/>
    </row>
    <row r="2014" spans="71:72" x14ac:dyDescent="0.2">
      <c r="BS2014" s="152"/>
      <c r="BT2014" s="153"/>
    </row>
    <row r="2015" spans="71:72" x14ac:dyDescent="0.2">
      <c r="BS2015" s="152"/>
      <c r="BT2015" s="153"/>
    </row>
    <row r="2016" spans="71:72" x14ac:dyDescent="0.2">
      <c r="BS2016" s="152"/>
      <c r="BT2016" s="153"/>
    </row>
    <row r="2017" spans="71:72" x14ac:dyDescent="0.2">
      <c r="BS2017" s="152"/>
      <c r="BT2017" s="153"/>
    </row>
    <row r="2018" spans="71:72" x14ac:dyDescent="0.2">
      <c r="BS2018" s="152"/>
      <c r="BT2018" s="153"/>
    </row>
    <row r="2019" spans="71:72" x14ac:dyDescent="0.2">
      <c r="BS2019" s="152"/>
      <c r="BT2019" s="153"/>
    </row>
    <row r="2020" spans="71:72" x14ac:dyDescent="0.2">
      <c r="BS2020" s="152"/>
      <c r="BT2020" s="153"/>
    </row>
    <row r="2021" spans="71:72" x14ac:dyDescent="0.2">
      <c r="BS2021" s="152"/>
      <c r="BT2021" s="153"/>
    </row>
    <row r="2022" spans="71:72" x14ac:dyDescent="0.2">
      <c r="BS2022" s="152"/>
      <c r="BT2022" s="153"/>
    </row>
    <row r="2023" spans="71:72" x14ac:dyDescent="0.2">
      <c r="BS2023" s="152"/>
      <c r="BT2023" s="153"/>
    </row>
    <row r="2024" spans="71:72" x14ac:dyDescent="0.2">
      <c r="BS2024" s="152"/>
      <c r="BT2024" s="153"/>
    </row>
    <row r="2025" spans="71:72" x14ac:dyDescent="0.2">
      <c r="BS2025" s="152"/>
      <c r="BT2025" s="153"/>
    </row>
    <row r="2026" spans="71:72" x14ac:dyDescent="0.2">
      <c r="BS2026" s="152"/>
      <c r="BT2026" s="153"/>
    </row>
    <row r="2027" spans="71:72" x14ac:dyDescent="0.2">
      <c r="BS2027" s="152"/>
      <c r="BT2027" s="153"/>
    </row>
    <row r="2028" spans="71:72" x14ac:dyDescent="0.2">
      <c r="BS2028" s="152"/>
      <c r="BT2028" s="153"/>
    </row>
    <row r="2029" spans="71:72" x14ac:dyDescent="0.2">
      <c r="BS2029" s="152"/>
      <c r="BT2029" s="153"/>
    </row>
    <row r="2030" spans="71:72" x14ac:dyDescent="0.2">
      <c r="BS2030" s="152"/>
      <c r="BT2030" s="153"/>
    </row>
    <row r="2031" spans="71:72" x14ac:dyDescent="0.2">
      <c r="BS2031" s="152"/>
      <c r="BT2031" s="153"/>
    </row>
    <row r="2032" spans="71:72" x14ac:dyDescent="0.2">
      <c r="BS2032" s="152"/>
      <c r="BT2032" s="153"/>
    </row>
    <row r="2033" spans="71:72" x14ac:dyDescent="0.2">
      <c r="BS2033" s="152"/>
      <c r="BT2033" s="153"/>
    </row>
    <row r="2034" spans="71:72" x14ac:dyDescent="0.2">
      <c r="BS2034" s="152"/>
      <c r="BT2034" s="153"/>
    </row>
    <row r="2035" spans="71:72" x14ac:dyDescent="0.2">
      <c r="BS2035" s="152"/>
      <c r="BT2035" s="153"/>
    </row>
    <row r="2036" spans="71:72" x14ac:dyDescent="0.2">
      <c r="BS2036" s="152"/>
      <c r="BT2036" s="153"/>
    </row>
    <row r="2037" spans="71:72" x14ac:dyDescent="0.2">
      <c r="BS2037" s="152"/>
      <c r="BT2037" s="153"/>
    </row>
    <row r="2038" spans="71:72" x14ac:dyDescent="0.2">
      <c r="BS2038" s="152"/>
      <c r="BT2038" s="153"/>
    </row>
    <row r="2039" spans="71:72" x14ac:dyDescent="0.2">
      <c r="BS2039" s="152"/>
      <c r="BT2039" s="153"/>
    </row>
    <row r="2040" spans="71:72" x14ac:dyDescent="0.2">
      <c r="BS2040" s="152"/>
      <c r="BT2040" s="153"/>
    </row>
    <row r="2041" spans="71:72" x14ac:dyDescent="0.2">
      <c r="BS2041" s="152"/>
      <c r="BT2041" s="153"/>
    </row>
    <row r="2042" spans="71:72" x14ac:dyDescent="0.2">
      <c r="BS2042" s="152"/>
      <c r="BT2042" s="153"/>
    </row>
    <row r="2043" spans="71:72" x14ac:dyDescent="0.2">
      <c r="BS2043" s="152"/>
      <c r="BT2043" s="153"/>
    </row>
    <row r="2044" spans="71:72" x14ac:dyDescent="0.2">
      <c r="BS2044" s="152"/>
      <c r="BT2044" s="153"/>
    </row>
    <row r="2045" spans="71:72" x14ac:dyDescent="0.2">
      <c r="BS2045" s="152"/>
      <c r="BT2045" s="153"/>
    </row>
    <row r="2046" spans="71:72" x14ac:dyDescent="0.2">
      <c r="BS2046" s="152"/>
      <c r="BT2046" s="153"/>
    </row>
    <row r="2047" spans="71:72" x14ac:dyDescent="0.2">
      <c r="BS2047" s="152"/>
      <c r="BT2047" s="153"/>
    </row>
    <row r="2048" spans="71:72" x14ac:dyDescent="0.2">
      <c r="BS2048" s="152"/>
      <c r="BT2048" s="153"/>
    </row>
    <row r="2049" spans="71:72" x14ac:dyDescent="0.2">
      <c r="BS2049" s="152"/>
      <c r="BT2049" s="153"/>
    </row>
    <row r="2050" spans="71:72" x14ac:dyDescent="0.2">
      <c r="BS2050" s="152"/>
      <c r="BT2050" s="153"/>
    </row>
    <row r="2051" spans="71:72" x14ac:dyDescent="0.2">
      <c r="BS2051" s="152"/>
      <c r="BT2051" s="153"/>
    </row>
    <row r="2052" spans="71:72" x14ac:dyDescent="0.2">
      <c r="BS2052" s="152"/>
      <c r="BT2052" s="153"/>
    </row>
    <row r="2053" spans="71:72" x14ac:dyDescent="0.2">
      <c r="BS2053" s="152"/>
      <c r="BT2053" s="153"/>
    </row>
    <row r="2054" spans="71:72" x14ac:dyDescent="0.2">
      <c r="BS2054" s="152"/>
      <c r="BT2054" s="153"/>
    </row>
    <row r="2055" spans="71:72" x14ac:dyDescent="0.2">
      <c r="BS2055" s="152"/>
      <c r="BT2055" s="153"/>
    </row>
    <row r="2056" spans="71:72" x14ac:dyDescent="0.2">
      <c r="BS2056" s="152"/>
      <c r="BT2056" s="153"/>
    </row>
    <row r="2057" spans="71:72" x14ac:dyDescent="0.2">
      <c r="BS2057" s="152"/>
      <c r="BT2057" s="153"/>
    </row>
    <row r="2058" spans="71:72" x14ac:dyDescent="0.2">
      <c r="BS2058" s="152"/>
      <c r="BT2058" s="153"/>
    </row>
    <row r="2059" spans="71:72" x14ac:dyDescent="0.2">
      <c r="BS2059" s="152"/>
      <c r="BT2059" s="153"/>
    </row>
    <row r="2060" spans="71:72" x14ac:dyDescent="0.2">
      <c r="BS2060" s="152"/>
      <c r="BT2060" s="153"/>
    </row>
    <row r="2061" spans="71:72" x14ac:dyDescent="0.2">
      <c r="BS2061" s="152"/>
      <c r="BT2061" s="153"/>
    </row>
    <row r="2062" spans="71:72" x14ac:dyDescent="0.2">
      <c r="BS2062" s="152"/>
      <c r="BT2062" s="153"/>
    </row>
    <row r="2063" spans="71:72" x14ac:dyDescent="0.2">
      <c r="BS2063" s="152"/>
      <c r="BT2063" s="153"/>
    </row>
    <row r="2064" spans="71:72" x14ac:dyDescent="0.2">
      <c r="BS2064" s="152"/>
      <c r="BT2064" s="153"/>
    </row>
    <row r="2065" spans="71:72" x14ac:dyDescent="0.2">
      <c r="BS2065" s="152"/>
      <c r="BT2065" s="153"/>
    </row>
    <row r="2066" spans="71:72" x14ac:dyDescent="0.2">
      <c r="BS2066" s="152"/>
      <c r="BT2066" s="153"/>
    </row>
    <row r="2067" spans="71:72" x14ac:dyDescent="0.2">
      <c r="BS2067" s="152"/>
      <c r="BT2067" s="153"/>
    </row>
    <row r="2068" spans="71:72" x14ac:dyDescent="0.2">
      <c r="BS2068" s="152"/>
      <c r="BT2068" s="153"/>
    </row>
    <row r="2069" spans="71:72" x14ac:dyDescent="0.2">
      <c r="BS2069" s="152"/>
      <c r="BT2069" s="153"/>
    </row>
    <row r="2070" spans="71:72" x14ac:dyDescent="0.2">
      <c r="BS2070" s="152"/>
      <c r="BT2070" s="153"/>
    </row>
    <row r="2071" spans="71:72" x14ac:dyDescent="0.2">
      <c r="BS2071" s="152"/>
      <c r="BT2071" s="153"/>
    </row>
    <row r="2072" spans="71:72" x14ac:dyDescent="0.2">
      <c r="BS2072" s="152"/>
      <c r="BT2072" s="153"/>
    </row>
    <row r="2073" spans="71:72" x14ac:dyDescent="0.2">
      <c r="BS2073" s="152"/>
      <c r="BT2073" s="153"/>
    </row>
    <row r="2074" spans="71:72" x14ac:dyDescent="0.2">
      <c r="BS2074" s="152"/>
      <c r="BT2074" s="153"/>
    </row>
    <row r="2075" spans="71:72" x14ac:dyDescent="0.2">
      <c r="BS2075" s="152"/>
      <c r="BT2075" s="153"/>
    </row>
    <row r="2076" spans="71:72" x14ac:dyDescent="0.2">
      <c r="BS2076" s="152"/>
      <c r="BT2076" s="153"/>
    </row>
    <row r="2077" spans="71:72" x14ac:dyDescent="0.2">
      <c r="BS2077" s="152"/>
      <c r="BT2077" s="153"/>
    </row>
    <row r="2078" spans="71:72" x14ac:dyDescent="0.2">
      <c r="BS2078" s="152"/>
      <c r="BT2078" s="153"/>
    </row>
    <row r="2079" spans="71:72" x14ac:dyDescent="0.2">
      <c r="BS2079" s="152"/>
      <c r="BT2079" s="153"/>
    </row>
    <row r="2080" spans="71:72" x14ac:dyDescent="0.2">
      <c r="BS2080" s="152"/>
      <c r="BT2080" s="153"/>
    </row>
    <row r="2081" spans="71:72" x14ac:dyDescent="0.2">
      <c r="BS2081" s="152"/>
      <c r="BT2081" s="153"/>
    </row>
    <row r="2082" spans="71:72" x14ac:dyDescent="0.2">
      <c r="BS2082" s="152"/>
      <c r="BT2082" s="153"/>
    </row>
    <row r="2083" spans="71:72" x14ac:dyDescent="0.2">
      <c r="BS2083" s="152"/>
      <c r="BT2083" s="153"/>
    </row>
    <row r="2084" spans="71:72" x14ac:dyDescent="0.2">
      <c r="BS2084" s="152"/>
      <c r="BT2084" s="153"/>
    </row>
    <row r="2085" spans="71:72" x14ac:dyDescent="0.2">
      <c r="BS2085" s="152"/>
      <c r="BT2085" s="153"/>
    </row>
    <row r="2086" spans="71:72" x14ac:dyDescent="0.2">
      <c r="BS2086" s="152"/>
      <c r="BT2086" s="153"/>
    </row>
    <row r="2087" spans="71:72" x14ac:dyDescent="0.2">
      <c r="BS2087" s="152"/>
      <c r="BT2087" s="153"/>
    </row>
    <row r="2088" spans="71:72" x14ac:dyDescent="0.2">
      <c r="BS2088" s="152"/>
      <c r="BT2088" s="153"/>
    </row>
    <row r="2089" spans="71:72" x14ac:dyDescent="0.2">
      <c r="BS2089" s="152"/>
      <c r="BT2089" s="153"/>
    </row>
    <row r="2090" spans="71:72" x14ac:dyDescent="0.2">
      <c r="BS2090" s="152"/>
      <c r="BT2090" s="153"/>
    </row>
    <row r="2091" spans="71:72" x14ac:dyDescent="0.2">
      <c r="BS2091" s="152"/>
      <c r="BT2091" s="153"/>
    </row>
    <row r="2092" spans="71:72" x14ac:dyDescent="0.2">
      <c r="BS2092" s="152"/>
      <c r="BT2092" s="153"/>
    </row>
    <row r="2093" spans="71:72" x14ac:dyDescent="0.2">
      <c r="BS2093" s="152"/>
      <c r="BT2093" s="153"/>
    </row>
    <row r="2094" spans="71:72" x14ac:dyDescent="0.2">
      <c r="BS2094" s="152"/>
      <c r="BT2094" s="153"/>
    </row>
    <row r="2095" spans="71:72" x14ac:dyDescent="0.2">
      <c r="BS2095" s="152"/>
      <c r="BT2095" s="153"/>
    </row>
    <row r="2096" spans="71:72" x14ac:dyDescent="0.2">
      <c r="BS2096" s="152"/>
      <c r="BT2096" s="153"/>
    </row>
    <row r="2097" spans="71:72" x14ac:dyDescent="0.2">
      <c r="BS2097" s="152"/>
      <c r="BT2097" s="153"/>
    </row>
    <row r="2098" spans="71:72" x14ac:dyDescent="0.2">
      <c r="BS2098" s="152"/>
      <c r="BT2098" s="153"/>
    </row>
    <row r="2099" spans="71:72" x14ac:dyDescent="0.2">
      <c r="BS2099" s="152"/>
      <c r="BT2099" s="153"/>
    </row>
    <row r="2100" spans="71:72" x14ac:dyDescent="0.2">
      <c r="BS2100" s="152"/>
      <c r="BT2100" s="153"/>
    </row>
    <row r="2101" spans="71:72" x14ac:dyDescent="0.2">
      <c r="BS2101" s="152"/>
      <c r="BT2101" s="153"/>
    </row>
    <row r="2102" spans="71:72" x14ac:dyDescent="0.2">
      <c r="BS2102" s="152"/>
      <c r="BT2102" s="153"/>
    </row>
    <row r="2103" spans="71:72" x14ac:dyDescent="0.2">
      <c r="BS2103" s="152"/>
      <c r="BT2103" s="153"/>
    </row>
    <row r="2104" spans="71:72" x14ac:dyDescent="0.2">
      <c r="BS2104" s="152"/>
      <c r="BT2104" s="153"/>
    </row>
    <row r="2105" spans="71:72" x14ac:dyDescent="0.2">
      <c r="BS2105" s="152"/>
      <c r="BT2105" s="153"/>
    </row>
    <row r="2106" spans="71:72" x14ac:dyDescent="0.2">
      <c r="BS2106" s="152"/>
      <c r="BT2106" s="153"/>
    </row>
    <row r="2107" spans="71:72" x14ac:dyDescent="0.2">
      <c r="BS2107" s="152"/>
      <c r="BT2107" s="153"/>
    </row>
    <row r="2108" spans="71:72" x14ac:dyDescent="0.2">
      <c r="BS2108" s="152"/>
      <c r="BT2108" s="153"/>
    </row>
    <row r="2109" spans="71:72" x14ac:dyDescent="0.2">
      <c r="BS2109" s="152"/>
      <c r="BT2109" s="153"/>
    </row>
    <row r="2110" spans="71:72" x14ac:dyDescent="0.2">
      <c r="BS2110" s="152"/>
      <c r="BT2110" s="153"/>
    </row>
    <row r="2111" spans="71:72" x14ac:dyDescent="0.2">
      <c r="BS2111" s="152"/>
      <c r="BT2111" s="153"/>
    </row>
    <row r="2112" spans="71:72" x14ac:dyDescent="0.2">
      <c r="BS2112" s="152"/>
      <c r="BT2112" s="153"/>
    </row>
    <row r="2113" spans="71:72" x14ac:dyDescent="0.2">
      <c r="BS2113" s="152"/>
      <c r="BT2113" s="153"/>
    </row>
    <row r="2114" spans="71:72" x14ac:dyDescent="0.2">
      <c r="BS2114" s="152"/>
      <c r="BT2114" s="153"/>
    </row>
    <row r="2115" spans="71:72" x14ac:dyDescent="0.2">
      <c r="BS2115" s="152"/>
      <c r="BT2115" s="153"/>
    </row>
    <row r="2116" spans="71:72" x14ac:dyDescent="0.2">
      <c r="BS2116" s="152"/>
      <c r="BT2116" s="153"/>
    </row>
    <row r="2117" spans="71:72" x14ac:dyDescent="0.2">
      <c r="BS2117" s="152"/>
      <c r="BT2117" s="153"/>
    </row>
    <row r="2118" spans="71:72" x14ac:dyDescent="0.2">
      <c r="BS2118" s="152"/>
      <c r="BT2118" s="153"/>
    </row>
    <row r="2119" spans="71:72" x14ac:dyDescent="0.2">
      <c r="BS2119" s="152"/>
      <c r="BT2119" s="153"/>
    </row>
    <row r="2120" spans="71:72" x14ac:dyDescent="0.2">
      <c r="BS2120" s="152"/>
      <c r="BT2120" s="153"/>
    </row>
    <row r="2121" spans="71:72" x14ac:dyDescent="0.2">
      <c r="BS2121" s="152"/>
      <c r="BT2121" s="153"/>
    </row>
    <row r="2122" spans="71:72" x14ac:dyDescent="0.2">
      <c r="BS2122" s="152"/>
      <c r="BT2122" s="153"/>
    </row>
    <row r="2123" spans="71:72" x14ac:dyDescent="0.2">
      <c r="BS2123" s="152"/>
      <c r="BT2123" s="153"/>
    </row>
    <row r="2124" spans="71:72" x14ac:dyDescent="0.2">
      <c r="BS2124" s="152"/>
      <c r="BT2124" s="153"/>
    </row>
    <row r="2125" spans="71:72" x14ac:dyDescent="0.2">
      <c r="BS2125" s="152"/>
      <c r="BT2125" s="153"/>
    </row>
    <row r="2126" spans="71:72" x14ac:dyDescent="0.2">
      <c r="BS2126" s="152"/>
      <c r="BT2126" s="153"/>
    </row>
    <row r="2127" spans="71:72" x14ac:dyDescent="0.2">
      <c r="BS2127" s="152"/>
      <c r="BT2127" s="153"/>
    </row>
    <row r="2128" spans="71:72" x14ac:dyDescent="0.2">
      <c r="BS2128" s="152"/>
      <c r="BT2128" s="153"/>
    </row>
    <row r="2129" spans="71:72" x14ac:dyDescent="0.2">
      <c r="BS2129" s="152"/>
      <c r="BT2129" s="153"/>
    </row>
    <row r="2130" spans="71:72" x14ac:dyDescent="0.2">
      <c r="BS2130" s="152"/>
      <c r="BT2130" s="153"/>
    </row>
    <row r="2131" spans="71:72" x14ac:dyDescent="0.2">
      <c r="BS2131" s="152"/>
      <c r="BT2131" s="153"/>
    </row>
    <row r="2132" spans="71:72" x14ac:dyDescent="0.2">
      <c r="BS2132" s="152"/>
      <c r="BT2132" s="153"/>
    </row>
    <row r="2133" spans="71:72" x14ac:dyDescent="0.2">
      <c r="BS2133" s="152"/>
      <c r="BT2133" s="153"/>
    </row>
    <row r="2134" spans="71:72" x14ac:dyDescent="0.2">
      <c r="BS2134" s="152"/>
      <c r="BT2134" s="153"/>
    </row>
    <row r="2135" spans="71:72" x14ac:dyDescent="0.2">
      <c r="BS2135" s="152"/>
      <c r="BT2135" s="153"/>
    </row>
    <row r="2136" spans="71:72" x14ac:dyDescent="0.2">
      <c r="BS2136" s="152"/>
      <c r="BT2136" s="153"/>
    </row>
    <row r="2137" spans="71:72" x14ac:dyDescent="0.2">
      <c r="BS2137" s="152"/>
      <c r="BT2137" s="153"/>
    </row>
    <row r="2138" spans="71:72" x14ac:dyDescent="0.2">
      <c r="BS2138" s="152"/>
      <c r="BT2138" s="153"/>
    </row>
    <row r="2139" spans="71:72" x14ac:dyDescent="0.2">
      <c r="BS2139" s="152"/>
      <c r="BT2139" s="153"/>
    </row>
    <row r="2140" spans="71:72" x14ac:dyDescent="0.2">
      <c r="BS2140" s="152"/>
      <c r="BT2140" s="153"/>
    </row>
    <row r="2141" spans="71:72" x14ac:dyDescent="0.2">
      <c r="BS2141" s="152"/>
      <c r="BT2141" s="153"/>
    </row>
    <row r="2142" spans="71:72" x14ac:dyDescent="0.2">
      <c r="BS2142" s="152"/>
      <c r="BT2142" s="153"/>
    </row>
    <row r="2143" spans="71:72" x14ac:dyDescent="0.2">
      <c r="BS2143" s="152"/>
      <c r="BT2143" s="153"/>
    </row>
    <row r="2144" spans="71:72" x14ac:dyDescent="0.2">
      <c r="BS2144" s="152"/>
      <c r="BT2144" s="153"/>
    </row>
    <row r="2145" spans="71:72" x14ac:dyDescent="0.2">
      <c r="BS2145" s="152"/>
      <c r="BT2145" s="153"/>
    </row>
    <row r="2146" spans="71:72" x14ac:dyDescent="0.2">
      <c r="BS2146" s="152"/>
      <c r="BT2146" s="153"/>
    </row>
    <row r="2147" spans="71:72" x14ac:dyDescent="0.2">
      <c r="BS2147" s="152"/>
      <c r="BT2147" s="153"/>
    </row>
    <row r="2148" spans="71:72" x14ac:dyDescent="0.2">
      <c r="BS2148" s="152"/>
      <c r="BT2148" s="153"/>
    </row>
    <row r="2149" spans="71:72" x14ac:dyDescent="0.2">
      <c r="BS2149" s="152"/>
      <c r="BT2149" s="153"/>
    </row>
    <row r="2150" spans="71:72" x14ac:dyDescent="0.2">
      <c r="BS2150" s="152"/>
      <c r="BT2150" s="153"/>
    </row>
    <row r="2151" spans="71:72" x14ac:dyDescent="0.2">
      <c r="BS2151" s="152"/>
      <c r="BT2151" s="153"/>
    </row>
    <row r="2152" spans="71:72" x14ac:dyDescent="0.2">
      <c r="BS2152" s="152"/>
      <c r="BT2152" s="153"/>
    </row>
    <row r="2153" spans="71:72" x14ac:dyDescent="0.2">
      <c r="BS2153" s="152"/>
      <c r="BT2153" s="153"/>
    </row>
    <row r="2154" spans="71:72" x14ac:dyDescent="0.2">
      <c r="BS2154" s="152"/>
      <c r="BT2154" s="153"/>
    </row>
    <row r="2155" spans="71:72" x14ac:dyDescent="0.2">
      <c r="BS2155" s="152"/>
      <c r="BT2155" s="153"/>
    </row>
    <row r="2156" spans="71:72" x14ac:dyDescent="0.2">
      <c r="BS2156" s="152"/>
      <c r="BT2156" s="153"/>
    </row>
    <row r="2157" spans="71:72" x14ac:dyDescent="0.2">
      <c r="BS2157" s="152"/>
      <c r="BT2157" s="153"/>
    </row>
    <row r="2158" spans="71:72" x14ac:dyDescent="0.2">
      <c r="BS2158" s="152"/>
      <c r="BT2158" s="153"/>
    </row>
    <row r="2159" spans="71:72" x14ac:dyDescent="0.2">
      <c r="BS2159" s="152"/>
      <c r="BT2159" s="153"/>
    </row>
    <row r="2160" spans="71:72" x14ac:dyDescent="0.2">
      <c r="BS2160" s="152"/>
      <c r="BT2160" s="153"/>
    </row>
    <row r="2161" spans="71:72" x14ac:dyDescent="0.2">
      <c r="BS2161" s="152"/>
      <c r="BT2161" s="153"/>
    </row>
    <row r="2162" spans="71:72" x14ac:dyDescent="0.2">
      <c r="BS2162" s="152"/>
      <c r="BT2162" s="153"/>
    </row>
    <row r="2163" spans="71:72" x14ac:dyDescent="0.2">
      <c r="BS2163" s="152"/>
      <c r="BT2163" s="153"/>
    </row>
    <row r="2164" spans="71:72" x14ac:dyDescent="0.2">
      <c r="BS2164" s="152"/>
      <c r="BT2164" s="153"/>
    </row>
    <row r="2165" spans="71:72" x14ac:dyDescent="0.2">
      <c r="BS2165" s="152"/>
      <c r="BT2165" s="153"/>
    </row>
    <row r="2166" spans="71:72" x14ac:dyDescent="0.2">
      <c r="BS2166" s="152"/>
      <c r="BT2166" s="153"/>
    </row>
    <row r="2167" spans="71:72" x14ac:dyDescent="0.2">
      <c r="BS2167" s="152"/>
      <c r="BT2167" s="153"/>
    </row>
    <row r="2168" spans="71:72" x14ac:dyDescent="0.2">
      <c r="BS2168" s="152"/>
      <c r="BT2168" s="153"/>
    </row>
    <row r="2169" spans="71:72" x14ac:dyDescent="0.2">
      <c r="BS2169" s="152"/>
      <c r="BT2169" s="153"/>
    </row>
    <row r="2170" spans="71:72" x14ac:dyDescent="0.2">
      <c r="BS2170" s="152"/>
      <c r="BT2170" s="153"/>
    </row>
    <row r="2171" spans="71:72" x14ac:dyDescent="0.2">
      <c r="BS2171" s="152"/>
      <c r="BT2171" s="153"/>
    </row>
    <row r="2172" spans="71:72" x14ac:dyDescent="0.2">
      <c r="BS2172" s="152"/>
      <c r="BT2172" s="153"/>
    </row>
    <row r="2173" spans="71:72" x14ac:dyDescent="0.2">
      <c r="BS2173" s="152"/>
      <c r="BT2173" s="153"/>
    </row>
    <row r="2174" spans="71:72" x14ac:dyDescent="0.2">
      <c r="BS2174" s="152"/>
      <c r="BT2174" s="153"/>
    </row>
    <row r="2175" spans="71:72" x14ac:dyDescent="0.2">
      <c r="BS2175" s="152"/>
      <c r="BT2175" s="153"/>
    </row>
    <row r="2176" spans="71:72" x14ac:dyDescent="0.2">
      <c r="BS2176" s="152"/>
      <c r="BT2176" s="153"/>
    </row>
    <row r="2177" spans="71:72" x14ac:dyDescent="0.2">
      <c r="BS2177" s="152"/>
      <c r="BT2177" s="153"/>
    </row>
    <row r="2178" spans="71:72" x14ac:dyDescent="0.2">
      <c r="BS2178" s="152"/>
      <c r="BT2178" s="153"/>
    </row>
    <row r="2179" spans="71:72" x14ac:dyDescent="0.2">
      <c r="BS2179" s="152"/>
      <c r="BT2179" s="153"/>
    </row>
    <row r="2180" spans="71:72" x14ac:dyDescent="0.2">
      <c r="BS2180" s="152"/>
      <c r="BT2180" s="153"/>
    </row>
    <row r="2181" spans="71:72" x14ac:dyDescent="0.2">
      <c r="BS2181" s="152"/>
      <c r="BT2181" s="153"/>
    </row>
    <row r="2182" spans="71:72" x14ac:dyDescent="0.2">
      <c r="BS2182" s="152"/>
      <c r="BT2182" s="153"/>
    </row>
    <row r="2183" spans="71:72" x14ac:dyDescent="0.2">
      <c r="BS2183" s="152"/>
      <c r="BT2183" s="153"/>
    </row>
    <row r="2184" spans="71:72" x14ac:dyDescent="0.2">
      <c r="BS2184" s="152"/>
      <c r="BT2184" s="153"/>
    </row>
    <row r="2185" spans="71:72" x14ac:dyDescent="0.2">
      <c r="BS2185" s="152"/>
      <c r="BT2185" s="153"/>
    </row>
    <row r="2186" spans="71:72" x14ac:dyDescent="0.2">
      <c r="BS2186" s="152"/>
      <c r="BT2186" s="153"/>
    </row>
    <row r="2187" spans="71:72" x14ac:dyDescent="0.2">
      <c r="BS2187" s="152"/>
      <c r="BT2187" s="153"/>
    </row>
    <row r="2188" spans="71:72" x14ac:dyDescent="0.2">
      <c r="BS2188" s="152"/>
      <c r="BT2188" s="153"/>
    </row>
    <row r="2189" spans="71:72" x14ac:dyDescent="0.2">
      <c r="BS2189" s="152"/>
      <c r="BT2189" s="153"/>
    </row>
    <row r="2190" spans="71:72" x14ac:dyDescent="0.2">
      <c r="BS2190" s="152"/>
      <c r="BT2190" s="153"/>
    </row>
    <row r="2191" spans="71:72" x14ac:dyDescent="0.2">
      <c r="BS2191" s="152"/>
      <c r="BT2191" s="153"/>
    </row>
    <row r="2192" spans="71:72" x14ac:dyDescent="0.2">
      <c r="BS2192" s="152"/>
      <c r="BT2192" s="153"/>
    </row>
    <row r="2193" spans="71:72" x14ac:dyDescent="0.2">
      <c r="BS2193" s="152"/>
      <c r="BT2193" s="153"/>
    </row>
    <row r="2194" spans="71:72" x14ac:dyDescent="0.2">
      <c r="BS2194" s="152"/>
      <c r="BT2194" s="153"/>
    </row>
    <row r="2195" spans="71:72" x14ac:dyDescent="0.2">
      <c r="BS2195" s="152"/>
      <c r="BT2195" s="153"/>
    </row>
    <row r="2196" spans="71:72" x14ac:dyDescent="0.2">
      <c r="BS2196" s="152"/>
      <c r="BT2196" s="153"/>
    </row>
    <row r="2197" spans="71:72" x14ac:dyDescent="0.2">
      <c r="BS2197" s="152"/>
      <c r="BT2197" s="153"/>
    </row>
    <row r="2198" spans="71:72" x14ac:dyDescent="0.2">
      <c r="BS2198" s="152"/>
      <c r="BT2198" s="153"/>
    </row>
    <row r="2199" spans="71:72" x14ac:dyDescent="0.2">
      <c r="BS2199" s="152"/>
      <c r="BT2199" s="153"/>
    </row>
    <row r="2200" spans="71:72" x14ac:dyDescent="0.2">
      <c r="BS2200" s="152"/>
      <c r="BT2200" s="153"/>
    </row>
    <row r="2201" spans="71:72" x14ac:dyDescent="0.2">
      <c r="BS2201" s="152"/>
      <c r="BT2201" s="153"/>
    </row>
    <row r="2202" spans="71:72" x14ac:dyDescent="0.2">
      <c r="BS2202" s="152"/>
      <c r="BT2202" s="153"/>
    </row>
    <row r="2203" spans="71:72" x14ac:dyDescent="0.2">
      <c r="BS2203" s="152"/>
      <c r="BT2203" s="153"/>
    </row>
    <row r="2204" spans="71:72" x14ac:dyDescent="0.2">
      <c r="BS2204" s="152"/>
      <c r="BT2204" s="153"/>
    </row>
    <row r="2205" spans="71:72" x14ac:dyDescent="0.2">
      <c r="BS2205" s="152"/>
      <c r="BT2205" s="153"/>
    </row>
    <row r="2206" spans="71:72" x14ac:dyDescent="0.2">
      <c r="BS2206" s="152"/>
      <c r="BT2206" s="153"/>
    </row>
    <row r="2207" spans="71:72" x14ac:dyDescent="0.2">
      <c r="BS2207" s="152"/>
      <c r="BT2207" s="153"/>
    </row>
    <row r="2208" spans="71:72" x14ac:dyDescent="0.2">
      <c r="BS2208" s="152"/>
      <c r="BT2208" s="153"/>
    </row>
    <row r="2209" spans="71:72" x14ac:dyDescent="0.2">
      <c r="BS2209" s="152"/>
      <c r="BT2209" s="153"/>
    </row>
    <row r="2210" spans="71:72" x14ac:dyDescent="0.2">
      <c r="BS2210" s="152"/>
      <c r="BT2210" s="153"/>
    </row>
    <row r="2211" spans="71:72" x14ac:dyDescent="0.2">
      <c r="BS2211" s="152"/>
      <c r="BT2211" s="153"/>
    </row>
    <row r="2212" spans="71:72" x14ac:dyDescent="0.2">
      <c r="BS2212" s="152"/>
      <c r="BT2212" s="153"/>
    </row>
    <row r="2213" spans="71:72" x14ac:dyDescent="0.2">
      <c r="BS2213" s="152"/>
      <c r="BT2213" s="153"/>
    </row>
    <row r="2214" spans="71:72" x14ac:dyDescent="0.2">
      <c r="BS2214" s="152"/>
      <c r="BT2214" s="153"/>
    </row>
    <row r="2215" spans="71:72" x14ac:dyDescent="0.2">
      <c r="BS2215" s="152"/>
      <c r="BT2215" s="153"/>
    </row>
    <row r="2216" spans="71:72" x14ac:dyDescent="0.2">
      <c r="BS2216" s="152"/>
      <c r="BT2216" s="153"/>
    </row>
    <row r="2217" spans="71:72" x14ac:dyDescent="0.2">
      <c r="BS2217" s="152"/>
      <c r="BT2217" s="153"/>
    </row>
    <row r="2218" spans="71:72" x14ac:dyDescent="0.2">
      <c r="BS2218" s="152"/>
      <c r="BT2218" s="153"/>
    </row>
    <row r="2219" spans="71:72" x14ac:dyDescent="0.2">
      <c r="BS2219" s="152"/>
      <c r="BT2219" s="153"/>
    </row>
    <row r="2220" spans="71:72" x14ac:dyDescent="0.2">
      <c r="BS2220" s="152"/>
      <c r="BT2220" s="153"/>
    </row>
    <row r="2221" spans="71:72" x14ac:dyDescent="0.2">
      <c r="BS2221" s="152"/>
      <c r="BT2221" s="153"/>
    </row>
    <row r="2222" spans="71:72" x14ac:dyDescent="0.2">
      <c r="BS2222" s="152"/>
      <c r="BT2222" s="153"/>
    </row>
    <row r="2223" spans="71:72" x14ac:dyDescent="0.2">
      <c r="BS2223" s="152"/>
      <c r="BT2223" s="153"/>
    </row>
    <row r="2224" spans="71:72" x14ac:dyDescent="0.2">
      <c r="BS2224" s="152"/>
      <c r="BT2224" s="153"/>
    </row>
    <row r="2225" spans="71:72" x14ac:dyDescent="0.2">
      <c r="BS2225" s="152"/>
      <c r="BT2225" s="153"/>
    </row>
    <row r="2226" spans="71:72" x14ac:dyDescent="0.2">
      <c r="BS2226" s="152"/>
      <c r="BT2226" s="153"/>
    </row>
    <row r="2227" spans="71:72" x14ac:dyDescent="0.2">
      <c r="BS2227" s="152"/>
      <c r="BT2227" s="153"/>
    </row>
    <row r="2228" spans="71:72" x14ac:dyDescent="0.2">
      <c r="BS2228" s="152"/>
      <c r="BT2228" s="153"/>
    </row>
    <row r="2229" spans="71:72" x14ac:dyDescent="0.2">
      <c r="BS2229" s="152"/>
      <c r="BT2229" s="153"/>
    </row>
    <row r="2230" spans="71:72" x14ac:dyDescent="0.2">
      <c r="BS2230" s="152"/>
      <c r="BT2230" s="153"/>
    </row>
    <row r="2231" spans="71:72" x14ac:dyDescent="0.2">
      <c r="BS2231" s="152"/>
      <c r="BT2231" s="153"/>
    </row>
    <row r="2232" spans="71:72" x14ac:dyDescent="0.2">
      <c r="BS2232" s="152"/>
      <c r="BT2232" s="153"/>
    </row>
    <row r="2233" spans="71:72" x14ac:dyDescent="0.2">
      <c r="BS2233" s="152"/>
      <c r="BT2233" s="153"/>
    </row>
    <row r="2234" spans="71:72" x14ac:dyDescent="0.2">
      <c r="BS2234" s="152"/>
      <c r="BT2234" s="153"/>
    </row>
    <row r="2235" spans="71:72" x14ac:dyDescent="0.2">
      <c r="BS2235" s="152"/>
      <c r="BT2235" s="153"/>
    </row>
    <row r="2236" spans="71:72" x14ac:dyDescent="0.2">
      <c r="BS2236" s="152"/>
      <c r="BT2236" s="153"/>
    </row>
    <row r="2237" spans="71:72" x14ac:dyDescent="0.2">
      <c r="BS2237" s="152"/>
      <c r="BT2237" s="153"/>
    </row>
    <row r="2238" spans="71:72" x14ac:dyDescent="0.2">
      <c r="BS2238" s="152"/>
      <c r="BT2238" s="153"/>
    </row>
    <row r="2239" spans="71:72" x14ac:dyDescent="0.2">
      <c r="BS2239" s="152"/>
      <c r="BT2239" s="153"/>
    </row>
    <row r="2240" spans="71:72" x14ac:dyDescent="0.2">
      <c r="BS2240" s="152"/>
      <c r="BT2240" s="153"/>
    </row>
    <row r="2241" spans="71:72" x14ac:dyDescent="0.2">
      <c r="BS2241" s="152"/>
      <c r="BT2241" s="153"/>
    </row>
    <row r="2242" spans="71:72" x14ac:dyDescent="0.2">
      <c r="BS2242" s="152"/>
      <c r="BT2242" s="153"/>
    </row>
    <row r="2243" spans="71:72" x14ac:dyDescent="0.2">
      <c r="BS2243" s="152"/>
      <c r="BT2243" s="153"/>
    </row>
    <row r="2244" spans="71:72" x14ac:dyDescent="0.2">
      <c r="BS2244" s="152"/>
      <c r="BT2244" s="153"/>
    </row>
    <row r="2245" spans="71:72" x14ac:dyDescent="0.2">
      <c r="BS2245" s="152"/>
      <c r="BT2245" s="153"/>
    </row>
    <row r="2246" spans="71:72" x14ac:dyDescent="0.2">
      <c r="BS2246" s="152"/>
      <c r="BT2246" s="153"/>
    </row>
    <row r="2247" spans="71:72" x14ac:dyDescent="0.2">
      <c r="BS2247" s="152"/>
      <c r="BT2247" s="153"/>
    </row>
    <row r="2248" spans="71:72" x14ac:dyDescent="0.2">
      <c r="BS2248" s="152"/>
      <c r="BT2248" s="153"/>
    </row>
    <row r="2249" spans="71:72" x14ac:dyDescent="0.2">
      <c r="BS2249" s="152"/>
      <c r="BT2249" s="153"/>
    </row>
    <row r="2250" spans="71:72" x14ac:dyDescent="0.2">
      <c r="BS2250" s="152"/>
      <c r="BT2250" s="153"/>
    </row>
    <row r="2251" spans="71:72" x14ac:dyDescent="0.2">
      <c r="BS2251" s="152"/>
      <c r="BT2251" s="153"/>
    </row>
    <row r="2252" spans="71:72" x14ac:dyDescent="0.2">
      <c r="BS2252" s="152"/>
      <c r="BT2252" s="153"/>
    </row>
    <row r="2253" spans="71:72" x14ac:dyDescent="0.2">
      <c r="BS2253" s="152"/>
      <c r="BT2253" s="153"/>
    </row>
    <row r="2254" spans="71:72" x14ac:dyDescent="0.2">
      <c r="BS2254" s="152"/>
      <c r="BT2254" s="153"/>
    </row>
    <row r="2255" spans="71:72" x14ac:dyDescent="0.2">
      <c r="BS2255" s="152"/>
      <c r="BT2255" s="153"/>
    </row>
    <row r="2256" spans="71:72" x14ac:dyDescent="0.2">
      <c r="BS2256" s="152"/>
      <c r="BT2256" s="153"/>
    </row>
    <row r="2257" spans="71:72" x14ac:dyDescent="0.2">
      <c r="BS2257" s="152"/>
      <c r="BT2257" s="153"/>
    </row>
    <row r="2258" spans="71:72" x14ac:dyDescent="0.2">
      <c r="BS2258" s="152"/>
      <c r="BT2258" s="153"/>
    </row>
    <row r="2259" spans="71:72" x14ac:dyDescent="0.2">
      <c r="BS2259" s="152"/>
      <c r="BT2259" s="153"/>
    </row>
    <row r="2260" spans="71:72" x14ac:dyDescent="0.2">
      <c r="BS2260" s="152"/>
      <c r="BT2260" s="153"/>
    </row>
    <row r="2261" spans="71:72" x14ac:dyDescent="0.2">
      <c r="BS2261" s="152"/>
      <c r="BT2261" s="153"/>
    </row>
    <row r="2262" spans="71:72" x14ac:dyDescent="0.2">
      <c r="BS2262" s="152"/>
      <c r="BT2262" s="153"/>
    </row>
    <row r="2263" spans="71:72" x14ac:dyDescent="0.2">
      <c r="BS2263" s="152"/>
      <c r="BT2263" s="153"/>
    </row>
    <row r="2264" spans="71:72" x14ac:dyDescent="0.2">
      <c r="BS2264" s="152"/>
      <c r="BT2264" s="153"/>
    </row>
    <row r="2265" spans="71:72" x14ac:dyDescent="0.2">
      <c r="BS2265" s="152"/>
      <c r="BT2265" s="153"/>
    </row>
    <row r="2266" spans="71:72" x14ac:dyDescent="0.2">
      <c r="BS2266" s="152"/>
      <c r="BT2266" s="153"/>
    </row>
    <row r="2267" spans="71:72" x14ac:dyDescent="0.2">
      <c r="BS2267" s="152"/>
      <c r="BT2267" s="153"/>
    </row>
    <row r="2268" spans="71:72" x14ac:dyDescent="0.2">
      <c r="BS2268" s="152"/>
      <c r="BT2268" s="153"/>
    </row>
    <row r="2269" spans="71:72" x14ac:dyDescent="0.2">
      <c r="BS2269" s="152"/>
      <c r="BT2269" s="153"/>
    </row>
    <row r="2270" spans="71:72" x14ac:dyDescent="0.2">
      <c r="BS2270" s="152"/>
      <c r="BT2270" s="153"/>
    </row>
    <row r="2271" spans="71:72" x14ac:dyDescent="0.2">
      <c r="BS2271" s="152"/>
      <c r="BT2271" s="153"/>
    </row>
    <row r="2272" spans="71:72" x14ac:dyDescent="0.2">
      <c r="BS2272" s="152"/>
      <c r="BT2272" s="153"/>
    </row>
    <row r="2273" spans="71:72" x14ac:dyDescent="0.2">
      <c r="BS2273" s="152"/>
      <c r="BT2273" s="153"/>
    </row>
    <row r="2274" spans="71:72" x14ac:dyDescent="0.2">
      <c r="BS2274" s="152"/>
      <c r="BT2274" s="153"/>
    </row>
    <row r="2275" spans="71:72" x14ac:dyDescent="0.2">
      <c r="BS2275" s="152"/>
      <c r="BT2275" s="153"/>
    </row>
    <row r="2276" spans="71:72" x14ac:dyDescent="0.2">
      <c r="BS2276" s="152"/>
      <c r="BT2276" s="153"/>
    </row>
    <row r="2277" spans="71:72" x14ac:dyDescent="0.2">
      <c r="BS2277" s="152"/>
      <c r="BT2277" s="153"/>
    </row>
    <row r="2278" spans="71:72" x14ac:dyDescent="0.2">
      <c r="BS2278" s="152"/>
      <c r="BT2278" s="153"/>
    </row>
    <row r="2279" spans="71:72" x14ac:dyDescent="0.2">
      <c r="BS2279" s="152"/>
      <c r="BT2279" s="153"/>
    </row>
    <row r="2280" spans="71:72" x14ac:dyDescent="0.2">
      <c r="BS2280" s="152"/>
      <c r="BT2280" s="153"/>
    </row>
    <row r="2281" spans="71:72" x14ac:dyDescent="0.2">
      <c r="BS2281" s="152"/>
      <c r="BT2281" s="153"/>
    </row>
    <row r="2282" spans="71:72" x14ac:dyDescent="0.2">
      <c r="BS2282" s="152"/>
      <c r="BT2282" s="153"/>
    </row>
    <row r="2283" spans="71:72" x14ac:dyDescent="0.2">
      <c r="BS2283" s="152"/>
      <c r="BT2283" s="153"/>
    </row>
    <row r="2284" spans="71:72" x14ac:dyDescent="0.2">
      <c r="BS2284" s="152"/>
      <c r="BT2284" s="153"/>
    </row>
    <row r="2285" spans="71:72" x14ac:dyDescent="0.2">
      <c r="BS2285" s="152"/>
      <c r="BT2285" s="153"/>
    </row>
    <row r="2286" spans="71:72" x14ac:dyDescent="0.2">
      <c r="BS2286" s="152"/>
      <c r="BT2286" s="153"/>
    </row>
    <row r="2287" spans="71:72" x14ac:dyDescent="0.2">
      <c r="BS2287" s="152"/>
      <c r="BT2287" s="153"/>
    </row>
    <row r="2288" spans="71:72" x14ac:dyDescent="0.2">
      <c r="BS2288" s="152"/>
      <c r="BT2288" s="153"/>
    </row>
    <row r="2289" spans="71:72" x14ac:dyDescent="0.2">
      <c r="BS2289" s="152"/>
      <c r="BT2289" s="153"/>
    </row>
    <row r="2290" spans="71:72" x14ac:dyDescent="0.2">
      <c r="BS2290" s="152"/>
      <c r="BT2290" s="153"/>
    </row>
    <row r="2291" spans="71:72" x14ac:dyDescent="0.2">
      <c r="BS2291" s="152"/>
      <c r="BT2291" s="153"/>
    </row>
    <row r="2292" spans="71:72" x14ac:dyDescent="0.2">
      <c r="BS2292" s="152"/>
      <c r="BT2292" s="153"/>
    </row>
    <row r="2293" spans="71:72" x14ac:dyDescent="0.2">
      <c r="BS2293" s="152"/>
      <c r="BT2293" s="153"/>
    </row>
    <row r="2294" spans="71:72" x14ac:dyDescent="0.2">
      <c r="BS2294" s="152"/>
      <c r="BT2294" s="153"/>
    </row>
    <row r="2295" spans="71:72" x14ac:dyDescent="0.2">
      <c r="BS2295" s="152"/>
      <c r="BT2295" s="153"/>
    </row>
    <row r="2296" spans="71:72" x14ac:dyDescent="0.2">
      <c r="BS2296" s="152"/>
      <c r="BT2296" s="153"/>
    </row>
    <row r="2297" spans="71:72" x14ac:dyDescent="0.2">
      <c r="BS2297" s="152"/>
      <c r="BT2297" s="153"/>
    </row>
    <row r="2298" spans="71:72" x14ac:dyDescent="0.2">
      <c r="BS2298" s="152"/>
      <c r="BT2298" s="153"/>
    </row>
    <row r="2299" spans="71:72" x14ac:dyDescent="0.2">
      <c r="BS2299" s="152"/>
      <c r="BT2299" s="153"/>
    </row>
    <row r="2300" spans="71:72" x14ac:dyDescent="0.2">
      <c r="BS2300" s="152"/>
      <c r="BT2300" s="153"/>
    </row>
    <row r="2301" spans="71:72" x14ac:dyDescent="0.2">
      <c r="BS2301" s="152"/>
      <c r="BT2301" s="153"/>
    </row>
    <row r="2302" spans="71:72" x14ac:dyDescent="0.2">
      <c r="BS2302" s="152"/>
      <c r="BT2302" s="153"/>
    </row>
    <row r="2303" spans="71:72" x14ac:dyDescent="0.2">
      <c r="BS2303" s="152"/>
      <c r="BT2303" s="153"/>
    </row>
    <row r="2304" spans="71:72" x14ac:dyDescent="0.2">
      <c r="BS2304" s="152"/>
      <c r="BT2304" s="153"/>
    </row>
    <row r="2305" spans="71:72" x14ac:dyDescent="0.2">
      <c r="BS2305" s="152"/>
      <c r="BT2305" s="153"/>
    </row>
    <row r="2306" spans="71:72" x14ac:dyDescent="0.2">
      <c r="BS2306" s="152"/>
      <c r="BT2306" s="153"/>
    </row>
    <row r="2307" spans="71:72" x14ac:dyDescent="0.2">
      <c r="BS2307" s="152"/>
      <c r="BT2307" s="153"/>
    </row>
    <row r="2308" spans="71:72" x14ac:dyDescent="0.2">
      <c r="BS2308" s="152"/>
      <c r="BT2308" s="153"/>
    </row>
    <row r="2309" spans="71:72" x14ac:dyDescent="0.2">
      <c r="BS2309" s="152"/>
      <c r="BT2309" s="153"/>
    </row>
    <row r="2310" spans="71:72" x14ac:dyDescent="0.2">
      <c r="BS2310" s="152"/>
      <c r="BT2310" s="153"/>
    </row>
    <row r="2311" spans="71:72" x14ac:dyDescent="0.2">
      <c r="BS2311" s="152"/>
      <c r="BT2311" s="153"/>
    </row>
    <row r="2312" spans="71:72" x14ac:dyDescent="0.2">
      <c r="BS2312" s="152"/>
      <c r="BT2312" s="153"/>
    </row>
    <row r="2313" spans="71:72" x14ac:dyDescent="0.2">
      <c r="BS2313" s="152"/>
      <c r="BT2313" s="153"/>
    </row>
    <row r="2314" spans="71:72" x14ac:dyDescent="0.2">
      <c r="BS2314" s="152"/>
      <c r="BT2314" s="153"/>
    </row>
    <row r="2315" spans="71:72" x14ac:dyDescent="0.2">
      <c r="BS2315" s="152"/>
      <c r="BT2315" s="153"/>
    </row>
    <row r="2316" spans="71:72" x14ac:dyDescent="0.2">
      <c r="BS2316" s="152"/>
      <c r="BT2316" s="153"/>
    </row>
    <row r="2317" spans="71:72" x14ac:dyDescent="0.2">
      <c r="BS2317" s="152"/>
      <c r="BT2317" s="153"/>
    </row>
    <row r="2318" spans="71:72" x14ac:dyDescent="0.2">
      <c r="BS2318" s="152"/>
      <c r="BT2318" s="153"/>
    </row>
    <row r="2319" spans="71:72" x14ac:dyDescent="0.2">
      <c r="BS2319" s="152"/>
      <c r="BT2319" s="153"/>
    </row>
    <row r="2320" spans="71:72" x14ac:dyDescent="0.2">
      <c r="BS2320" s="152"/>
      <c r="BT2320" s="153"/>
    </row>
    <row r="2321" spans="71:72" x14ac:dyDescent="0.2">
      <c r="BS2321" s="152"/>
      <c r="BT2321" s="153"/>
    </row>
    <row r="2322" spans="71:72" x14ac:dyDescent="0.2">
      <c r="BS2322" s="152"/>
      <c r="BT2322" s="153"/>
    </row>
    <row r="2323" spans="71:72" x14ac:dyDescent="0.2">
      <c r="BS2323" s="152"/>
      <c r="BT2323" s="153"/>
    </row>
    <row r="2324" spans="71:72" x14ac:dyDescent="0.2">
      <c r="BS2324" s="152"/>
      <c r="BT2324" s="153"/>
    </row>
    <row r="2325" spans="71:72" x14ac:dyDescent="0.2">
      <c r="BS2325" s="152"/>
      <c r="BT2325" s="153"/>
    </row>
    <row r="2326" spans="71:72" x14ac:dyDescent="0.2">
      <c r="BS2326" s="152"/>
      <c r="BT2326" s="153"/>
    </row>
    <row r="2327" spans="71:72" x14ac:dyDescent="0.2">
      <c r="BS2327" s="152"/>
      <c r="BT2327" s="153"/>
    </row>
    <row r="2328" spans="71:72" x14ac:dyDescent="0.2">
      <c r="BS2328" s="152"/>
      <c r="BT2328" s="153"/>
    </row>
    <row r="2329" spans="71:72" x14ac:dyDescent="0.2">
      <c r="BS2329" s="152"/>
      <c r="BT2329" s="153"/>
    </row>
    <row r="2330" spans="71:72" x14ac:dyDescent="0.2">
      <c r="BS2330" s="152"/>
      <c r="BT2330" s="153"/>
    </row>
    <row r="2331" spans="71:72" x14ac:dyDescent="0.2">
      <c r="BS2331" s="152"/>
      <c r="BT2331" s="153"/>
    </row>
    <row r="2332" spans="71:72" x14ac:dyDescent="0.2">
      <c r="BS2332" s="152"/>
      <c r="BT2332" s="153"/>
    </row>
    <row r="2333" spans="71:72" x14ac:dyDescent="0.2">
      <c r="BS2333" s="152"/>
      <c r="BT2333" s="153"/>
    </row>
    <row r="2334" spans="71:72" x14ac:dyDescent="0.2">
      <c r="BS2334" s="152"/>
      <c r="BT2334" s="153"/>
    </row>
    <row r="2335" spans="71:72" x14ac:dyDescent="0.2">
      <c r="BS2335" s="152"/>
      <c r="BT2335" s="153"/>
    </row>
    <row r="2336" spans="71:72" x14ac:dyDescent="0.2">
      <c r="BS2336" s="152"/>
      <c r="BT2336" s="153"/>
    </row>
    <row r="2337" spans="71:72" x14ac:dyDescent="0.2">
      <c r="BS2337" s="152"/>
      <c r="BT2337" s="153"/>
    </row>
    <row r="2338" spans="71:72" x14ac:dyDescent="0.2">
      <c r="BS2338" s="152"/>
      <c r="BT2338" s="153"/>
    </row>
    <row r="2339" spans="71:72" x14ac:dyDescent="0.2">
      <c r="BS2339" s="152"/>
      <c r="BT2339" s="153"/>
    </row>
    <row r="2340" spans="71:72" x14ac:dyDescent="0.2">
      <c r="BS2340" s="152"/>
      <c r="BT2340" s="153"/>
    </row>
    <row r="2341" spans="71:72" x14ac:dyDescent="0.2">
      <c r="BS2341" s="152"/>
      <c r="BT2341" s="153"/>
    </row>
    <row r="2342" spans="71:72" x14ac:dyDescent="0.2">
      <c r="BS2342" s="152"/>
      <c r="BT2342" s="153"/>
    </row>
    <row r="2343" spans="71:72" x14ac:dyDescent="0.2">
      <c r="BS2343" s="152"/>
      <c r="BT2343" s="153"/>
    </row>
    <row r="2344" spans="71:72" x14ac:dyDescent="0.2">
      <c r="BS2344" s="152"/>
      <c r="BT2344" s="153"/>
    </row>
    <row r="2345" spans="71:72" x14ac:dyDescent="0.2">
      <c r="BS2345" s="152"/>
      <c r="BT2345" s="153"/>
    </row>
    <row r="2346" spans="71:72" x14ac:dyDescent="0.2">
      <c r="BS2346" s="152"/>
      <c r="BT2346" s="153"/>
    </row>
    <row r="2347" spans="71:72" x14ac:dyDescent="0.2">
      <c r="BS2347" s="152"/>
      <c r="BT2347" s="153"/>
    </row>
    <row r="2348" spans="71:72" x14ac:dyDescent="0.2">
      <c r="BS2348" s="152"/>
      <c r="BT2348" s="153"/>
    </row>
    <row r="2349" spans="71:72" x14ac:dyDescent="0.2">
      <c r="BS2349" s="152"/>
      <c r="BT2349" s="153"/>
    </row>
    <row r="2350" spans="71:72" x14ac:dyDescent="0.2">
      <c r="BS2350" s="152"/>
      <c r="BT2350" s="153"/>
    </row>
    <row r="2351" spans="71:72" x14ac:dyDescent="0.2">
      <c r="BS2351" s="152"/>
      <c r="BT2351" s="153"/>
    </row>
    <row r="2352" spans="71:72" x14ac:dyDescent="0.2">
      <c r="BS2352" s="152"/>
      <c r="BT2352" s="153"/>
    </row>
    <row r="2353" spans="71:72" x14ac:dyDescent="0.2">
      <c r="BS2353" s="152"/>
      <c r="BT2353" s="153"/>
    </row>
    <row r="2354" spans="71:72" x14ac:dyDescent="0.2">
      <c r="BS2354" s="152"/>
      <c r="BT2354" s="153"/>
    </row>
    <row r="2355" spans="71:72" x14ac:dyDescent="0.2">
      <c r="BS2355" s="152"/>
      <c r="BT2355" s="153"/>
    </row>
    <row r="2356" spans="71:72" x14ac:dyDescent="0.2">
      <c r="BS2356" s="152"/>
      <c r="BT2356" s="153"/>
    </row>
    <row r="2357" spans="71:72" x14ac:dyDescent="0.2">
      <c r="BS2357" s="152"/>
      <c r="BT2357" s="153"/>
    </row>
    <row r="2358" spans="71:72" x14ac:dyDescent="0.2">
      <c r="BS2358" s="152"/>
      <c r="BT2358" s="153"/>
    </row>
    <row r="2359" spans="71:72" x14ac:dyDescent="0.2">
      <c r="BS2359" s="152"/>
      <c r="BT2359" s="153"/>
    </row>
    <row r="2360" spans="71:72" x14ac:dyDescent="0.2">
      <c r="BS2360" s="152"/>
      <c r="BT2360" s="153"/>
    </row>
    <row r="2361" spans="71:72" x14ac:dyDescent="0.2">
      <c r="BS2361" s="152"/>
      <c r="BT2361" s="153"/>
    </row>
    <row r="2362" spans="71:72" x14ac:dyDescent="0.2">
      <c r="BS2362" s="152"/>
      <c r="BT2362" s="153"/>
    </row>
    <row r="2363" spans="71:72" x14ac:dyDescent="0.2">
      <c r="BS2363" s="152"/>
      <c r="BT2363" s="153"/>
    </row>
    <row r="2364" spans="71:72" x14ac:dyDescent="0.2">
      <c r="BS2364" s="152"/>
      <c r="BT2364" s="153"/>
    </row>
    <row r="2365" spans="71:72" x14ac:dyDescent="0.2">
      <c r="BS2365" s="152"/>
      <c r="BT2365" s="153"/>
    </row>
    <row r="2366" spans="71:72" x14ac:dyDescent="0.2">
      <c r="BS2366" s="152"/>
      <c r="BT2366" s="153"/>
    </row>
    <row r="2367" spans="71:72" x14ac:dyDescent="0.2">
      <c r="BS2367" s="152"/>
      <c r="BT2367" s="153"/>
    </row>
    <row r="2368" spans="71:72" x14ac:dyDescent="0.2">
      <c r="BS2368" s="152"/>
      <c r="BT2368" s="153"/>
    </row>
    <row r="2369" spans="71:72" x14ac:dyDescent="0.2">
      <c r="BS2369" s="152"/>
      <c r="BT2369" s="153"/>
    </row>
    <row r="2370" spans="71:72" x14ac:dyDescent="0.2">
      <c r="BS2370" s="152"/>
      <c r="BT2370" s="153"/>
    </row>
    <row r="2371" spans="71:72" x14ac:dyDescent="0.2">
      <c r="BS2371" s="152"/>
      <c r="BT2371" s="153"/>
    </row>
    <row r="2372" spans="71:72" x14ac:dyDescent="0.2">
      <c r="BS2372" s="152"/>
      <c r="BT2372" s="153"/>
    </row>
    <row r="2373" spans="71:72" x14ac:dyDescent="0.2">
      <c r="BS2373" s="152"/>
      <c r="BT2373" s="153"/>
    </row>
    <row r="2374" spans="71:72" x14ac:dyDescent="0.2">
      <c r="BS2374" s="152"/>
      <c r="BT2374" s="153"/>
    </row>
    <row r="2375" spans="71:72" x14ac:dyDescent="0.2">
      <c r="BS2375" s="152"/>
      <c r="BT2375" s="153"/>
    </row>
    <row r="2376" spans="71:72" x14ac:dyDescent="0.2">
      <c r="BS2376" s="152"/>
      <c r="BT2376" s="153"/>
    </row>
    <row r="2377" spans="71:72" x14ac:dyDescent="0.2">
      <c r="BS2377" s="152"/>
      <c r="BT2377" s="153"/>
    </row>
    <row r="2378" spans="71:72" x14ac:dyDescent="0.2">
      <c r="BS2378" s="152"/>
      <c r="BT2378" s="153"/>
    </row>
    <row r="2379" spans="71:72" x14ac:dyDescent="0.2">
      <c r="BS2379" s="152"/>
      <c r="BT2379" s="153"/>
    </row>
    <row r="2380" spans="71:72" x14ac:dyDescent="0.2">
      <c r="BS2380" s="152"/>
      <c r="BT2380" s="153"/>
    </row>
    <row r="2381" spans="71:72" x14ac:dyDescent="0.2">
      <c r="BS2381" s="152"/>
      <c r="BT2381" s="153"/>
    </row>
    <row r="2382" spans="71:72" x14ac:dyDescent="0.2">
      <c r="BS2382" s="152"/>
      <c r="BT2382" s="153"/>
    </row>
    <row r="2383" spans="71:72" x14ac:dyDescent="0.2">
      <c r="BS2383" s="152"/>
      <c r="BT2383" s="153"/>
    </row>
    <row r="2384" spans="71:72" x14ac:dyDescent="0.2">
      <c r="BS2384" s="152"/>
      <c r="BT2384" s="153"/>
    </row>
    <row r="2385" spans="71:72" x14ac:dyDescent="0.2">
      <c r="BS2385" s="152"/>
      <c r="BT2385" s="153"/>
    </row>
    <row r="2386" spans="71:72" x14ac:dyDescent="0.2">
      <c r="BS2386" s="152"/>
      <c r="BT2386" s="153"/>
    </row>
    <row r="2387" spans="71:72" x14ac:dyDescent="0.2">
      <c r="BS2387" s="152"/>
      <c r="BT2387" s="153"/>
    </row>
    <row r="2388" spans="71:72" x14ac:dyDescent="0.2">
      <c r="BS2388" s="152"/>
      <c r="BT2388" s="153"/>
    </row>
    <row r="2389" spans="71:72" x14ac:dyDescent="0.2">
      <c r="BS2389" s="152"/>
      <c r="BT2389" s="153"/>
    </row>
    <row r="2390" spans="71:72" x14ac:dyDescent="0.2">
      <c r="BS2390" s="152"/>
      <c r="BT2390" s="153"/>
    </row>
    <row r="2391" spans="71:72" x14ac:dyDescent="0.2">
      <c r="BS2391" s="152"/>
      <c r="BT2391" s="153"/>
    </row>
    <row r="2392" spans="71:72" x14ac:dyDescent="0.2">
      <c r="BS2392" s="152"/>
      <c r="BT2392" s="153"/>
    </row>
    <row r="2393" spans="71:72" x14ac:dyDescent="0.2">
      <c r="BS2393" s="152"/>
      <c r="BT2393" s="153"/>
    </row>
    <row r="2394" spans="71:72" x14ac:dyDescent="0.2">
      <c r="BS2394" s="152"/>
      <c r="BT2394" s="153"/>
    </row>
    <row r="2395" spans="71:72" x14ac:dyDescent="0.2">
      <c r="BS2395" s="152"/>
      <c r="BT2395" s="153"/>
    </row>
    <row r="2396" spans="71:72" x14ac:dyDescent="0.2">
      <c r="BS2396" s="152"/>
      <c r="BT2396" s="153"/>
    </row>
    <row r="2397" spans="71:72" x14ac:dyDescent="0.2">
      <c r="BS2397" s="152"/>
      <c r="BT2397" s="153"/>
    </row>
    <row r="2398" spans="71:72" x14ac:dyDescent="0.2">
      <c r="BS2398" s="152"/>
      <c r="BT2398" s="153"/>
    </row>
    <row r="2399" spans="71:72" x14ac:dyDescent="0.2">
      <c r="BS2399" s="152"/>
      <c r="BT2399" s="153"/>
    </row>
    <row r="2400" spans="71:72" x14ac:dyDescent="0.2">
      <c r="BS2400" s="152"/>
      <c r="BT2400" s="153"/>
    </row>
    <row r="2401" spans="71:72" x14ac:dyDescent="0.2">
      <c r="BS2401" s="152"/>
      <c r="BT2401" s="153"/>
    </row>
    <row r="2402" spans="71:72" x14ac:dyDescent="0.2">
      <c r="BS2402" s="152"/>
      <c r="BT2402" s="153"/>
    </row>
    <row r="2403" spans="71:72" x14ac:dyDescent="0.2">
      <c r="BS2403" s="152"/>
      <c r="BT2403" s="153"/>
    </row>
    <row r="2404" spans="71:72" x14ac:dyDescent="0.2">
      <c r="BS2404" s="152"/>
      <c r="BT2404" s="153"/>
    </row>
    <row r="2405" spans="71:72" x14ac:dyDescent="0.2">
      <c r="BS2405" s="152"/>
      <c r="BT2405" s="153"/>
    </row>
    <row r="2406" spans="71:72" x14ac:dyDescent="0.2">
      <c r="BS2406" s="152"/>
      <c r="BT2406" s="153"/>
    </row>
    <row r="2407" spans="71:72" x14ac:dyDescent="0.2">
      <c r="BS2407" s="152"/>
      <c r="BT2407" s="153"/>
    </row>
    <row r="2408" spans="71:72" x14ac:dyDescent="0.2">
      <c r="BS2408" s="152"/>
      <c r="BT2408" s="153"/>
    </row>
    <row r="2409" spans="71:72" x14ac:dyDescent="0.2">
      <c r="BS2409" s="152"/>
      <c r="BT2409" s="153"/>
    </row>
    <row r="2410" spans="71:72" x14ac:dyDescent="0.2">
      <c r="BS2410" s="152"/>
      <c r="BT2410" s="153"/>
    </row>
    <row r="2411" spans="71:72" x14ac:dyDescent="0.2">
      <c r="BS2411" s="152"/>
      <c r="BT2411" s="153"/>
    </row>
    <row r="2412" spans="71:72" x14ac:dyDescent="0.2">
      <c r="BS2412" s="152"/>
      <c r="BT2412" s="153"/>
    </row>
    <row r="2413" spans="71:72" x14ac:dyDescent="0.2">
      <c r="BS2413" s="152"/>
      <c r="BT2413" s="153"/>
    </row>
    <row r="2414" spans="71:72" x14ac:dyDescent="0.2">
      <c r="BS2414" s="152"/>
      <c r="BT2414" s="153"/>
    </row>
    <row r="2415" spans="71:72" x14ac:dyDescent="0.2">
      <c r="BS2415" s="152"/>
      <c r="BT2415" s="153"/>
    </row>
    <row r="2416" spans="71:72" x14ac:dyDescent="0.2">
      <c r="BS2416" s="152"/>
      <c r="BT2416" s="153"/>
    </row>
    <row r="2417" spans="71:72" x14ac:dyDescent="0.2">
      <c r="BS2417" s="152"/>
      <c r="BT2417" s="153"/>
    </row>
    <row r="2418" spans="71:72" x14ac:dyDescent="0.2">
      <c r="BS2418" s="152"/>
      <c r="BT2418" s="153"/>
    </row>
    <row r="2419" spans="71:72" x14ac:dyDescent="0.2">
      <c r="BS2419" s="152"/>
      <c r="BT2419" s="153"/>
    </row>
    <row r="2420" spans="71:72" x14ac:dyDescent="0.2">
      <c r="BS2420" s="152"/>
      <c r="BT2420" s="153"/>
    </row>
    <row r="2421" spans="71:72" x14ac:dyDescent="0.2">
      <c r="BS2421" s="152"/>
      <c r="BT2421" s="153"/>
    </row>
    <row r="2422" spans="71:72" x14ac:dyDescent="0.2">
      <c r="BS2422" s="152"/>
      <c r="BT2422" s="153"/>
    </row>
    <row r="2423" spans="71:72" x14ac:dyDescent="0.2">
      <c r="BS2423" s="152"/>
      <c r="BT2423" s="153"/>
    </row>
    <row r="2424" spans="71:72" x14ac:dyDescent="0.2">
      <c r="BS2424" s="152"/>
      <c r="BT2424" s="153"/>
    </row>
    <row r="2425" spans="71:72" x14ac:dyDescent="0.2">
      <c r="BS2425" s="152"/>
      <c r="BT2425" s="153"/>
    </row>
    <row r="2426" spans="71:72" x14ac:dyDescent="0.2">
      <c r="BS2426" s="152"/>
      <c r="BT2426" s="153"/>
    </row>
    <row r="2427" spans="71:72" x14ac:dyDescent="0.2">
      <c r="BS2427" s="152"/>
      <c r="BT2427" s="153"/>
    </row>
    <row r="2428" spans="71:72" x14ac:dyDescent="0.2">
      <c r="BS2428" s="152"/>
      <c r="BT2428" s="153"/>
    </row>
    <row r="2429" spans="71:72" x14ac:dyDescent="0.2">
      <c r="BS2429" s="152"/>
      <c r="BT2429" s="153"/>
    </row>
    <row r="2430" spans="71:72" x14ac:dyDescent="0.2">
      <c r="BS2430" s="152"/>
      <c r="BT2430" s="153"/>
    </row>
    <row r="2431" spans="71:72" x14ac:dyDescent="0.2">
      <c r="BS2431" s="152"/>
      <c r="BT2431" s="153"/>
    </row>
    <row r="2432" spans="71:72" x14ac:dyDescent="0.2">
      <c r="BS2432" s="152"/>
      <c r="BT2432" s="153"/>
    </row>
    <row r="2433" spans="71:72" x14ac:dyDescent="0.2">
      <c r="BS2433" s="152"/>
      <c r="BT2433" s="153"/>
    </row>
    <row r="2434" spans="71:72" x14ac:dyDescent="0.2">
      <c r="BS2434" s="152"/>
      <c r="BT2434" s="153"/>
    </row>
    <row r="2435" spans="71:72" x14ac:dyDescent="0.2">
      <c r="BS2435" s="152"/>
      <c r="BT2435" s="153"/>
    </row>
    <row r="2436" spans="71:72" x14ac:dyDescent="0.2">
      <c r="BS2436" s="152"/>
      <c r="BT2436" s="153"/>
    </row>
    <row r="2437" spans="71:72" x14ac:dyDescent="0.2">
      <c r="BS2437" s="152"/>
      <c r="BT2437" s="153"/>
    </row>
    <row r="2438" spans="71:72" x14ac:dyDescent="0.2">
      <c r="BS2438" s="152"/>
      <c r="BT2438" s="153"/>
    </row>
    <row r="2439" spans="71:72" x14ac:dyDescent="0.2">
      <c r="BS2439" s="152"/>
      <c r="BT2439" s="153"/>
    </row>
    <row r="2440" spans="71:72" x14ac:dyDescent="0.2">
      <c r="BS2440" s="152"/>
      <c r="BT2440" s="153"/>
    </row>
    <row r="2441" spans="71:72" x14ac:dyDescent="0.2">
      <c r="BS2441" s="152"/>
      <c r="BT2441" s="153"/>
    </row>
    <row r="2442" spans="71:72" x14ac:dyDescent="0.2">
      <c r="BS2442" s="152"/>
      <c r="BT2442" s="153"/>
    </row>
    <row r="2443" spans="71:72" x14ac:dyDescent="0.2">
      <c r="BS2443" s="152"/>
      <c r="BT2443" s="153"/>
    </row>
    <row r="2444" spans="71:72" x14ac:dyDescent="0.2">
      <c r="BS2444" s="152"/>
      <c r="BT2444" s="153"/>
    </row>
    <row r="2445" spans="71:72" x14ac:dyDescent="0.2">
      <c r="BS2445" s="152"/>
      <c r="BT2445" s="153"/>
    </row>
    <row r="2446" spans="71:72" x14ac:dyDescent="0.2">
      <c r="BS2446" s="152"/>
      <c r="BT2446" s="153"/>
    </row>
    <row r="2447" spans="71:72" x14ac:dyDescent="0.2">
      <c r="BS2447" s="152"/>
      <c r="BT2447" s="153"/>
    </row>
    <row r="2448" spans="71:72" x14ac:dyDescent="0.2">
      <c r="BS2448" s="152"/>
      <c r="BT2448" s="153"/>
    </row>
    <row r="2449" spans="71:72" x14ac:dyDescent="0.2">
      <c r="BS2449" s="152"/>
      <c r="BT2449" s="153"/>
    </row>
    <row r="2450" spans="71:72" x14ac:dyDescent="0.2">
      <c r="BS2450" s="152"/>
      <c r="BT2450" s="153"/>
    </row>
    <row r="2451" spans="71:72" x14ac:dyDescent="0.2">
      <c r="BS2451" s="152"/>
      <c r="BT2451" s="153"/>
    </row>
    <row r="2452" spans="71:72" x14ac:dyDescent="0.2">
      <c r="BS2452" s="152"/>
      <c r="BT2452" s="153"/>
    </row>
    <row r="2453" spans="71:72" x14ac:dyDescent="0.2">
      <c r="BS2453" s="152"/>
      <c r="BT2453" s="153"/>
    </row>
    <row r="2454" spans="71:72" x14ac:dyDescent="0.2">
      <c r="BS2454" s="152"/>
      <c r="BT2454" s="153"/>
    </row>
    <row r="2455" spans="71:72" x14ac:dyDescent="0.2">
      <c r="BS2455" s="152"/>
      <c r="BT2455" s="153"/>
    </row>
    <row r="2456" spans="71:72" x14ac:dyDescent="0.2">
      <c r="BS2456" s="152"/>
      <c r="BT2456" s="153"/>
    </row>
    <row r="2457" spans="71:72" x14ac:dyDescent="0.2">
      <c r="BS2457" s="152"/>
      <c r="BT2457" s="153"/>
    </row>
    <row r="2458" spans="71:72" x14ac:dyDescent="0.2">
      <c r="BS2458" s="152"/>
      <c r="BT2458" s="153"/>
    </row>
    <row r="2459" spans="71:72" x14ac:dyDescent="0.2">
      <c r="BS2459" s="152"/>
      <c r="BT2459" s="153"/>
    </row>
    <row r="2460" spans="71:72" x14ac:dyDescent="0.2">
      <c r="BS2460" s="152"/>
      <c r="BT2460" s="153"/>
    </row>
    <row r="2461" spans="71:72" x14ac:dyDescent="0.2">
      <c r="BS2461" s="152"/>
      <c r="BT2461" s="153"/>
    </row>
    <row r="2462" spans="71:72" x14ac:dyDescent="0.2">
      <c r="BS2462" s="152"/>
      <c r="BT2462" s="153"/>
    </row>
    <row r="2463" spans="71:72" x14ac:dyDescent="0.2">
      <c r="BS2463" s="152"/>
      <c r="BT2463" s="153"/>
    </row>
    <row r="2464" spans="71:72" x14ac:dyDescent="0.2">
      <c r="BS2464" s="152"/>
      <c r="BT2464" s="153"/>
    </row>
    <row r="2465" spans="71:72" x14ac:dyDescent="0.2">
      <c r="BS2465" s="152"/>
      <c r="BT2465" s="153"/>
    </row>
    <row r="2466" spans="71:72" x14ac:dyDescent="0.2">
      <c r="BS2466" s="152"/>
      <c r="BT2466" s="153"/>
    </row>
    <row r="2467" spans="71:72" x14ac:dyDescent="0.2">
      <c r="BS2467" s="152"/>
      <c r="BT2467" s="153"/>
    </row>
    <row r="2468" spans="71:72" x14ac:dyDescent="0.2">
      <c r="BS2468" s="152"/>
      <c r="BT2468" s="153"/>
    </row>
    <row r="2469" spans="71:72" x14ac:dyDescent="0.2">
      <c r="BS2469" s="152"/>
      <c r="BT2469" s="153"/>
    </row>
    <row r="2470" spans="71:72" x14ac:dyDescent="0.2">
      <c r="BS2470" s="152"/>
      <c r="BT2470" s="153"/>
    </row>
    <row r="2471" spans="71:72" x14ac:dyDescent="0.2">
      <c r="BS2471" s="152"/>
      <c r="BT2471" s="153"/>
    </row>
    <row r="2472" spans="71:72" x14ac:dyDescent="0.2">
      <c r="BS2472" s="152"/>
      <c r="BT2472" s="153"/>
    </row>
    <row r="2473" spans="71:72" x14ac:dyDescent="0.2">
      <c r="BS2473" s="152"/>
      <c r="BT2473" s="153"/>
    </row>
    <row r="2474" spans="71:72" x14ac:dyDescent="0.2">
      <c r="BS2474" s="152"/>
      <c r="BT2474" s="153"/>
    </row>
    <row r="2475" spans="71:72" x14ac:dyDescent="0.2">
      <c r="BS2475" s="152"/>
      <c r="BT2475" s="153"/>
    </row>
    <row r="2476" spans="71:72" x14ac:dyDescent="0.2">
      <c r="BS2476" s="152"/>
      <c r="BT2476" s="153"/>
    </row>
    <row r="2477" spans="71:72" x14ac:dyDescent="0.2">
      <c r="BS2477" s="152"/>
      <c r="BT2477" s="153"/>
    </row>
    <row r="2478" spans="71:72" x14ac:dyDescent="0.2">
      <c r="BS2478" s="152"/>
      <c r="BT2478" s="153"/>
    </row>
    <row r="2479" spans="71:72" x14ac:dyDescent="0.2">
      <c r="BS2479" s="152"/>
      <c r="BT2479" s="153"/>
    </row>
    <row r="2480" spans="71:72" x14ac:dyDescent="0.2">
      <c r="BS2480" s="152"/>
      <c r="BT2480" s="153"/>
    </row>
    <row r="2481" spans="71:72" x14ac:dyDescent="0.2">
      <c r="BS2481" s="152"/>
      <c r="BT2481" s="153"/>
    </row>
    <row r="2482" spans="71:72" x14ac:dyDescent="0.2">
      <c r="BS2482" s="152"/>
      <c r="BT2482" s="153"/>
    </row>
    <row r="2483" spans="71:72" x14ac:dyDescent="0.2">
      <c r="BS2483" s="152"/>
      <c r="BT2483" s="153"/>
    </row>
    <row r="2484" spans="71:72" x14ac:dyDescent="0.2">
      <c r="BS2484" s="152"/>
      <c r="BT2484" s="153"/>
    </row>
    <row r="2485" spans="71:72" x14ac:dyDescent="0.2">
      <c r="BS2485" s="152"/>
      <c r="BT2485" s="153"/>
    </row>
    <row r="2486" spans="71:72" x14ac:dyDescent="0.2">
      <c r="BS2486" s="152"/>
      <c r="BT2486" s="153"/>
    </row>
    <row r="2487" spans="71:72" x14ac:dyDescent="0.2">
      <c r="BS2487" s="152"/>
      <c r="BT2487" s="153"/>
    </row>
    <row r="2488" spans="71:72" x14ac:dyDescent="0.2">
      <c r="BS2488" s="152"/>
      <c r="BT2488" s="153"/>
    </row>
    <row r="2489" spans="71:72" x14ac:dyDescent="0.2">
      <c r="BS2489" s="152"/>
      <c r="BT2489" s="153"/>
    </row>
    <row r="2490" spans="71:72" x14ac:dyDescent="0.2">
      <c r="BS2490" s="152"/>
      <c r="BT2490" s="153"/>
    </row>
    <row r="2491" spans="71:72" x14ac:dyDescent="0.2">
      <c r="BS2491" s="152"/>
      <c r="BT2491" s="153"/>
    </row>
    <row r="2492" spans="71:72" x14ac:dyDescent="0.2">
      <c r="BS2492" s="152"/>
      <c r="BT2492" s="153"/>
    </row>
    <row r="2493" spans="71:72" x14ac:dyDescent="0.2">
      <c r="BS2493" s="152"/>
      <c r="BT2493" s="153"/>
    </row>
    <row r="2494" spans="71:72" x14ac:dyDescent="0.2">
      <c r="BS2494" s="152"/>
      <c r="BT2494" s="153"/>
    </row>
    <row r="2495" spans="71:72" x14ac:dyDescent="0.2">
      <c r="BS2495" s="152"/>
      <c r="BT2495" s="153"/>
    </row>
    <row r="2496" spans="71:72" x14ac:dyDescent="0.2">
      <c r="BS2496" s="152"/>
      <c r="BT2496" s="153"/>
    </row>
    <row r="2497" spans="71:72" x14ac:dyDescent="0.2">
      <c r="BS2497" s="152"/>
      <c r="BT2497" s="153"/>
    </row>
    <row r="2498" spans="71:72" x14ac:dyDescent="0.2">
      <c r="BS2498" s="152"/>
      <c r="BT2498" s="153"/>
    </row>
    <row r="2499" spans="71:72" x14ac:dyDescent="0.2">
      <c r="BS2499" s="152"/>
      <c r="BT2499" s="153"/>
    </row>
    <row r="2500" spans="71:72" x14ac:dyDescent="0.2">
      <c r="BS2500" s="152"/>
      <c r="BT2500" s="153"/>
    </row>
    <row r="2501" spans="71:72" x14ac:dyDescent="0.2">
      <c r="BS2501" s="152"/>
      <c r="BT2501" s="153"/>
    </row>
    <row r="2502" spans="71:72" x14ac:dyDescent="0.2">
      <c r="BS2502" s="152"/>
      <c r="BT2502" s="153"/>
    </row>
    <row r="2503" spans="71:72" x14ac:dyDescent="0.2">
      <c r="BS2503" s="152"/>
      <c r="BT2503" s="153"/>
    </row>
    <row r="2504" spans="71:72" x14ac:dyDescent="0.2">
      <c r="BS2504" s="152"/>
      <c r="BT2504" s="153"/>
    </row>
    <row r="2505" spans="71:72" x14ac:dyDescent="0.2">
      <c r="BS2505" s="152"/>
      <c r="BT2505" s="153"/>
    </row>
    <row r="2506" spans="71:72" x14ac:dyDescent="0.2">
      <c r="BS2506" s="152"/>
      <c r="BT2506" s="153"/>
    </row>
    <row r="2507" spans="71:72" x14ac:dyDescent="0.2">
      <c r="BS2507" s="152"/>
      <c r="BT2507" s="153"/>
    </row>
    <row r="2508" spans="71:72" x14ac:dyDescent="0.2">
      <c r="BS2508" s="152"/>
      <c r="BT2508" s="153"/>
    </row>
    <row r="2509" spans="71:72" x14ac:dyDescent="0.2">
      <c r="BS2509" s="152"/>
      <c r="BT2509" s="153"/>
    </row>
    <row r="2510" spans="71:72" x14ac:dyDescent="0.2">
      <c r="BS2510" s="152"/>
      <c r="BT2510" s="153"/>
    </row>
    <row r="2511" spans="71:72" x14ac:dyDescent="0.2">
      <c r="BS2511" s="152"/>
      <c r="BT2511" s="153"/>
    </row>
    <row r="2512" spans="71:72" x14ac:dyDescent="0.2">
      <c r="BS2512" s="152"/>
      <c r="BT2512" s="153"/>
    </row>
    <row r="2513" spans="71:72" x14ac:dyDescent="0.2">
      <c r="BS2513" s="152"/>
      <c r="BT2513" s="153"/>
    </row>
    <row r="2514" spans="71:72" x14ac:dyDescent="0.2">
      <c r="BS2514" s="152"/>
      <c r="BT2514" s="153"/>
    </row>
    <row r="2515" spans="71:72" x14ac:dyDescent="0.2">
      <c r="BS2515" s="152"/>
      <c r="BT2515" s="153"/>
    </row>
    <row r="2516" spans="71:72" x14ac:dyDescent="0.2">
      <c r="BS2516" s="152"/>
      <c r="BT2516" s="153"/>
    </row>
    <row r="2517" spans="71:72" x14ac:dyDescent="0.2">
      <c r="BS2517" s="152"/>
      <c r="BT2517" s="153"/>
    </row>
    <row r="2518" spans="71:72" x14ac:dyDescent="0.2">
      <c r="BS2518" s="152"/>
      <c r="BT2518" s="153"/>
    </row>
    <row r="2519" spans="71:72" x14ac:dyDescent="0.2">
      <c r="BS2519" s="152"/>
      <c r="BT2519" s="153"/>
    </row>
    <row r="2520" spans="71:72" x14ac:dyDescent="0.2">
      <c r="BS2520" s="152"/>
      <c r="BT2520" s="153"/>
    </row>
    <row r="2521" spans="71:72" x14ac:dyDescent="0.2">
      <c r="BS2521" s="152"/>
      <c r="BT2521" s="153"/>
    </row>
    <row r="2522" spans="71:72" x14ac:dyDescent="0.2">
      <c r="BS2522" s="152"/>
      <c r="BT2522" s="153"/>
    </row>
    <row r="2523" spans="71:72" x14ac:dyDescent="0.2">
      <c r="BS2523" s="152"/>
      <c r="BT2523" s="153"/>
    </row>
    <row r="2524" spans="71:72" x14ac:dyDescent="0.2">
      <c r="BS2524" s="152"/>
      <c r="BT2524" s="153"/>
    </row>
    <row r="2525" spans="71:72" x14ac:dyDescent="0.2">
      <c r="BS2525" s="152"/>
      <c r="BT2525" s="153"/>
    </row>
    <row r="2526" spans="71:72" x14ac:dyDescent="0.2">
      <c r="BS2526" s="152"/>
      <c r="BT2526" s="153"/>
    </row>
    <row r="2527" spans="71:72" x14ac:dyDescent="0.2">
      <c r="BS2527" s="152"/>
      <c r="BT2527" s="153"/>
    </row>
    <row r="2528" spans="71:72" x14ac:dyDescent="0.2">
      <c r="BS2528" s="152"/>
      <c r="BT2528" s="153"/>
    </row>
    <row r="2529" spans="71:72" x14ac:dyDescent="0.2">
      <c r="BS2529" s="152"/>
      <c r="BT2529" s="153"/>
    </row>
    <row r="2530" spans="71:72" x14ac:dyDescent="0.2">
      <c r="BS2530" s="152"/>
      <c r="BT2530" s="153"/>
    </row>
    <row r="2531" spans="71:72" x14ac:dyDescent="0.2">
      <c r="BS2531" s="152"/>
      <c r="BT2531" s="153"/>
    </row>
    <row r="2532" spans="71:72" x14ac:dyDescent="0.2">
      <c r="BS2532" s="152"/>
      <c r="BT2532" s="153"/>
    </row>
    <row r="2533" spans="71:72" x14ac:dyDescent="0.2">
      <c r="BS2533" s="152"/>
      <c r="BT2533" s="153"/>
    </row>
    <row r="2534" spans="71:72" x14ac:dyDescent="0.2">
      <c r="BS2534" s="152"/>
      <c r="BT2534" s="153"/>
    </row>
    <row r="2535" spans="71:72" x14ac:dyDescent="0.2">
      <c r="BS2535" s="152"/>
      <c r="BT2535" s="153"/>
    </row>
    <row r="2536" spans="71:72" x14ac:dyDescent="0.2">
      <c r="BS2536" s="152"/>
      <c r="BT2536" s="153"/>
    </row>
    <row r="2537" spans="71:72" x14ac:dyDescent="0.2">
      <c r="BS2537" s="152"/>
      <c r="BT2537" s="153"/>
    </row>
    <row r="2538" spans="71:72" x14ac:dyDescent="0.2">
      <c r="BS2538" s="152"/>
      <c r="BT2538" s="153"/>
    </row>
    <row r="2539" spans="71:72" x14ac:dyDescent="0.2">
      <c r="BS2539" s="152"/>
      <c r="BT2539" s="153"/>
    </row>
    <row r="2540" spans="71:72" x14ac:dyDescent="0.2">
      <c r="BS2540" s="152"/>
      <c r="BT2540" s="153"/>
    </row>
    <row r="2541" spans="71:72" x14ac:dyDescent="0.2">
      <c r="BS2541" s="152"/>
      <c r="BT2541" s="153"/>
    </row>
    <row r="2542" spans="71:72" x14ac:dyDescent="0.2">
      <c r="BS2542" s="152"/>
      <c r="BT2542" s="153"/>
    </row>
    <row r="2543" spans="71:72" x14ac:dyDescent="0.2">
      <c r="BS2543" s="152"/>
      <c r="BT2543" s="153"/>
    </row>
    <row r="2544" spans="71:72" x14ac:dyDescent="0.2">
      <c r="BS2544" s="152"/>
      <c r="BT2544" s="153"/>
    </row>
    <row r="2545" spans="71:72" x14ac:dyDescent="0.2">
      <c r="BS2545" s="152"/>
      <c r="BT2545" s="153"/>
    </row>
    <row r="2546" spans="71:72" x14ac:dyDescent="0.2">
      <c r="BS2546" s="152"/>
      <c r="BT2546" s="153"/>
    </row>
    <row r="2547" spans="71:72" x14ac:dyDescent="0.2">
      <c r="BS2547" s="152"/>
      <c r="BT2547" s="153"/>
    </row>
    <row r="2548" spans="71:72" x14ac:dyDescent="0.2">
      <c r="BS2548" s="152"/>
      <c r="BT2548" s="153"/>
    </row>
    <row r="2549" spans="71:72" x14ac:dyDescent="0.2">
      <c r="BS2549" s="152"/>
      <c r="BT2549" s="153"/>
    </row>
    <row r="2550" spans="71:72" x14ac:dyDescent="0.2">
      <c r="BS2550" s="152"/>
      <c r="BT2550" s="153"/>
    </row>
    <row r="2551" spans="71:72" x14ac:dyDescent="0.2">
      <c r="BS2551" s="152"/>
      <c r="BT2551" s="153"/>
    </row>
    <row r="2552" spans="71:72" x14ac:dyDescent="0.2">
      <c r="BS2552" s="152"/>
      <c r="BT2552" s="153"/>
    </row>
    <row r="2553" spans="71:72" x14ac:dyDescent="0.2">
      <c r="BS2553" s="152"/>
      <c r="BT2553" s="153"/>
    </row>
    <row r="2554" spans="71:72" x14ac:dyDescent="0.2">
      <c r="BS2554" s="152"/>
      <c r="BT2554" s="153"/>
    </row>
    <row r="2555" spans="71:72" x14ac:dyDescent="0.2">
      <c r="BS2555" s="152"/>
      <c r="BT2555" s="153"/>
    </row>
    <row r="2556" spans="71:72" x14ac:dyDescent="0.2">
      <c r="BS2556" s="152"/>
      <c r="BT2556" s="153"/>
    </row>
    <row r="2557" spans="71:72" x14ac:dyDescent="0.2">
      <c r="BS2557" s="152"/>
      <c r="BT2557" s="153"/>
    </row>
    <row r="2558" spans="71:72" x14ac:dyDescent="0.2">
      <c r="BS2558" s="152"/>
      <c r="BT2558" s="153"/>
    </row>
    <row r="2559" spans="71:72" x14ac:dyDescent="0.2">
      <c r="BS2559" s="152"/>
      <c r="BT2559" s="153"/>
    </row>
    <row r="2560" spans="71:72" x14ac:dyDescent="0.2">
      <c r="BS2560" s="152"/>
      <c r="BT2560" s="153"/>
    </row>
    <row r="2561" spans="71:72" x14ac:dyDescent="0.2">
      <c r="BS2561" s="152"/>
      <c r="BT2561" s="153"/>
    </row>
    <row r="2562" spans="71:72" x14ac:dyDescent="0.2">
      <c r="BS2562" s="152"/>
      <c r="BT2562" s="153"/>
    </row>
    <row r="2563" spans="71:72" x14ac:dyDescent="0.2">
      <c r="BS2563" s="152"/>
      <c r="BT2563" s="153"/>
    </row>
    <row r="2564" spans="71:72" x14ac:dyDescent="0.2">
      <c r="BS2564" s="152"/>
      <c r="BT2564" s="153"/>
    </row>
    <row r="2565" spans="71:72" x14ac:dyDescent="0.2">
      <c r="BS2565" s="152"/>
      <c r="BT2565" s="153"/>
    </row>
    <row r="2566" spans="71:72" x14ac:dyDescent="0.2">
      <c r="BS2566" s="152"/>
      <c r="BT2566" s="153"/>
    </row>
    <row r="2567" spans="71:72" x14ac:dyDescent="0.2">
      <c r="BS2567" s="152"/>
      <c r="BT2567" s="153"/>
    </row>
    <row r="2568" spans="71:72" x14ac:dyDescent="0.2">
      <c r="BS2568" s="152"/>
      <c r="BT2568" s="153"/>
    </row>
    <row r="2569" spans="71:72" x14ac:dyDescent="0.2">
      <c r="BS2569" s="152"/>
      <c r="BT2569" s="153"/>
    </row>
    <row r="2570" spans="71:72" x14ac:dyDescent="0.2">
      <c r="BS2570" s="152"/>
      <c r="BT2570" s="153"/>
    </row>
    <row r="2571" spans="71:72" x14ac:dyDescent="0.2">
      <c r="BS2571" s="152"/>
      <c r="BT2571" s="153"/>
    </row>
    <row r="2572" spans="71:72" x14ac:dyDescent="0.2">
      <c r="BS2572" s="152"/>
      <c r="BT2572" s="153"/>
    </row>
    <row r="2573" spans="71:72" x14ac:dyDescent="0.2">
      <c r="BS2573" s="152"/>
      <c r="BT2573" s="153"/>
    </row>
    <row r="2574" spans="71:72" x14ac:dyDescent="0.2">
      <c r="BS2574" s="152"/>
      <c r="BT2574" s="153"/>
    </row>
    <row r="2575" spans="71:72" x14ac:dyDescent="0.2">
      <c r="BS2575" s="152"/>
      <c r="BT2575" s="153"/>
    </row>
    <row r="2576" spans="71:72" x14ac:dyDescent="0.2">
      <c r="BS2576" s="152"/>
      <c r="BT2576" s="153"/>
    </row>
    <row r="2577" spans="71:72" x14ac:dyDescent="0.2">
      <c r="BS2577" s="152"/>
      <c r="BT2577" s="153"/>
    </row>
    <row r="2578" spans="71:72" x14ac:dyDescent="0.2">
      <c r="BS2578" s="152"/>
      <c r="BT2578" s="153"/>
    </row>
    <row r="2579" spans="71:72" x14ac:dyDescent="0.2">
      <c r="BS2579" s="152"/>
      <c r="BT2579" s="153"/>
    </row>
    <row r="2580" spans="71:72" x14ac:dyDescent="0.2">
      <c r="BS2580" s="152"/>
      <c r="BT2580" s="153"/>
    </row>
    <row r="2581" spans="71:72" x14ac:dyDescent="0.2">
      <c r="BS2581" s="152"/>
      <c r="BT2581" s="153"/>
    </row>
    <row r="2582" spans="71:72" x14ac:dyDescent="0.2">
      <c r="BS2582" s="152"/>
      <c r="BT2582" s="153"/>
    </row>
    <row r="2583" spans="71:72" x14ac:dyDescent="0.2">
      <c r="BS2583" s="152"/>
      <c r="BT2583" s="153"/>
    </row>
    <row r="2584" spans="71:72" x14ac:dyDescent="0.2">
      <c r="BS2584" s="152"/>
      <c r="BT2584" s="153"/>
    </row>
    <row r="2585" spans="71:72" x14ac:dyDescent="0.2">
      <c r="BS2585" s="152"/>
      <c r="BT2585" s="153"/>
    </row>
    <row r="2586" spans="71:72" x14ac:dyDescent="0.2">
      <c r="BS2586" s="152"/>
      <c r="BT2586" s="153"/>
    </row>
    <row r="2587" spans="71:72" x14ac:dyDescent="0.2">
      <c r="BS2587" s="152"/>
      <c r="BT2587" s="153"/>
    </row>
    <row r="2588" spans="71:72" x14ac:dyDescent="0.2">
      <c r="BS2588" s="152"/>
      <c r="BT2588" s="153"/>
    </row>
    <row r="2589" spans="71:72" x14ac:dyDescent="0.2">
      <c r="BS2589" s="152"/>
      <c r="BT2589" s="153"/>
    </row>
    <row r="2590" spans="71:72" x14ac:dyDescent="0.2">
      <c r="BS2590" s="152"/>
      <c r="BT2590" s="153"/>
    </row>
    <row r="2591" spans="71:72" x14ac:dyDescent="0.2">
      <c r="BS2591" s="152"/>
      <c r="BT2591" s="153"/>
    </row>
    <row r="2592" spans="71:72" x14ac:dyDescent="0.2">
      <c r="BS2592" s="152"/>
      <c r="BT2592" s="153"/>
    </row>
    <row r="2593" spans="71:72" x14ac:dyDescent="0.2">
      <c r="BS2593" s="152"/>
      <c r="BT2593" s="153"/>
    </row>
    <row r="2594" spans="71:72" x14ac:dyDescent="0.2">
      <c r="BS2594" s="152"/>
      <c r="BT2594" s="153"/>
    </row>
    <row r="2595" spans="71:72" x14ac:dyDescent="0.2">
      <c r="BS2595" s="152"/>
      <c r="BT2595" s="153"/>
    </row>
    <row r="2596" spans="71:72" x14ac:dyDescent="0.2">
      <c r="BS2596" s="152"/>
      <c r="BT2596" s="153"/>
    </row>
    <row r="2597" spans="71:72" x14ac:dyDescent="0.2">
      <c r="BS2597" s="152"/>
      <c r="BT2597" s="153"/>
    </row>
    <row r="2598" spans="71:72" x14ac:dyDescent="0.2">
      <c r="BS2598" s="152"/>
      <c r="BT2598" s="153"/>
    </row>
    <row r="2599" spans="71:72" x14ac:dyDescent="0.2">
      <c r="BS2599" s="152"/>
      <c r="BT2599" s="153"/>
    </row>
    <row r="2600" spans="71:72" x14ac:dyDescent="0.2">
      <c r="BS2600" s="152"/>
      <c r="BT2600" s="153"/>
    </row>
    <row r="2601" spans="71:72" x14ac:dyDescent="0.2">
      <c r="BS2601" s="152"/>
      <c r="BT2601" s="153"/>
    </row>
    <row r="2602" spans="71:72" x14ac:dyDescent="0.2">
      <c r="BS2602" s="152"/>
      <c r="BT2602" s="153"/>
    </row>
    <row r="2603" spans="71:72" x14ac:dyDescent="0.2">
      <c r="BS2603" s="152"/>
      <c r="BT2603" s="153"/>
    </row>
    <row r="2604" spans="71:72" x14ac:dyDescent="0.2">
      <c r="BS2604" s="152"/>
      <c r="BT2604" s="153"/>
    </row>
    <row r="2605" spans="71:72" x14ac:dyDescent="0.2">
      <c r="BS2605" s="152"/>
      <c r="BT2605" s="153"/>
    </row>
    <row r="2606" spans="71:72" x14ac:dyDescent="0.2">
      <c r="BS2606" s="152"/>
      <c r="BT2606" s="153"/>
    </row>
    <row r="2607" spans="71:72" x14ac:dyDescent="0.2">
      <c r="BS2607" s="152"/>
      <c r="BT2607" s="153"/>
    </row>
    <row r="2608" spans="71:72" x14ac:dyDescent="0.2">
      <c r="BS2608" s="152"/>
      <c r="BT2608" s="153"/>
    </row>
    <row r="2609" spans="71:72" x14ac:dyDescent="0.2">
      <c r="BS2609" s="152"/>
      <c r="BT2609" s="153"/>
    </row>
    <row r="2610" spans="71:72" x14ac:dyDescent="0.2">
      <c r="BS2610" s="152"/>
      <c r="BT2610" s="153"/>
    </row>
    <row r="2611" spans="71:72" x14ac:dyDescent="0.2">
      <c r="BS2611" s="152"/>
      <c r="BT2611" s="153"/>
    </row>
    <row r="2612" spans="71:72" x14ac:dyDescent="0.2">
      <c r="BS2612" s="152"/>
      <c r="BT2612" s="153"/>
    </row>
    <row r="2613" spans="71:72" x14ac:dyDescent="0.2">
      <c r="BS2613" s="152"/>
      <c r="BT2613" s="153"/>
    </row>
    <row r="2614" spans="71:72" x14ac:dyDescent="0.2">
      <c r="BS2614" s="152"/>
      <c r="BT2614" s="153"/>
    </row>
    <row r="2615" spans="71:72" x14ac:dyDescent="0.2">
      <c r="BS2615" s="152"/>
      <c r="BT2615" s="153"/>
    </row>
    <row r="2616" spans="71:72" x14ac:dyDescent="0.2">
      <c r="BS2616" s="152"/>
      <c r="BT2616" s="153"/>
    </row>
    <row r="2617" spans="71:72" x14ac:dyDescent="0.2">
      <c r="BS2617" s="152"/>
      <c r="BT2617" s="153"/>
    </row>
    <row r="2618" spans="71:72" x14ac:dyDescent="0.2">
      <c r="BS2618" s="152"/>
      <c r="BT2618" s="153"/>
    </row>
    <row r="2619" spans="71:72" x14ac:dyDescent="0.2">
      <c r="BS2619" s="152"/>
      <c r="BT2619" s="153"/>
    </row>
    <row r="2620" spans="71:72" x14ac:dyDescent="0.2">
      <c r="BS2620" s="152"/>
      <c r="BT2620" s="153"/>
    </row>
    <row r="2621" spans="71:72" x14ac:dyDescent="0.2">
      <c r="BS2621" s="152"/>
      <c r="BT2621" s="153"/>
    </row>
    <row r="2622" spans="71:72" x14ac:dyDescent="0.2">
      <c r="BS2622" s="152"/>
      <c r="BT2622" s="153"/>
    </row>
    <row r="2623" spans="71:72" x14ac:dyDescent="0.2">
      <c r="BS2623" s="152"/>
      <c r="BT2623" s="153"/>
    </row>
    <row r="2624" spans="71:72" x14ac:dyDescent="0.2">
      <c r="BS2624" s="152"/>
      <c r="BT2624" s="153"/>
    </row>
    <row r="2625" spans="71:72" x14ac:dyDescent="0.2">
      <c r="BS2625" s="152"/>
      <c r="BT2625" s="153"/>
    </row>
    <row r="2626" spans="71:72" x14ac:dyDescent="0.2">
      <c r="BS2626" s="152"/>
      <c r="BT2626" s="153"/>
    </row>
    <row r="2627" spans="71:72" x14ac:dyDescent="0.2">
      <c r="BS2627" s="152"/>
      <c r="BT2627" s="153"/>
    </row>
    <row r="2628" spans="71:72" x14ac:dyDescent="0.2">
      <c r="BS2628" s="152"/>
      <c r="BT2628" s="153"/>
    </row>
    <row r="2629" spans="71:72" x14ac:dyDescent="0.2">
      <c r="BS2629" s="152"/>
      <c r="BT2629" s="153"/>
    </row>
    <row r="2630" spans="71:72" x14ac:dyDescent="0.2">
      <c r="BS2630" s="152"/>
      <c r="BT2630" s="153"/>
    </row>
    <row r="2631" spans="71:72" x14ac:dyDescent="0.2">
      <c r="BS2631" s="152"/>
      <c r="BT2631" s="153"/>
    </row>
    <row r="2632" spans="71:72" x14ac:dyDescent="0.2">
      <c r="BS2632" s="152"/>
      <c r="BT2632" s="153"/>
    </row>
    <row r="2633" spans="71:72" x14ac:dyDescent="0.2">
      <c r="BS2633" s="152"/>
      <c r="BT2633" s="153"/>
    </row>
    <row r="2634" spans="71:72" x14ac:dyDescent="0.2">
      <c r="BS2634" s="152"/>
      <c r="BT2634" s="153"/>
    </row>
    <row r="2635" spans="71:72" x14ac:dyDescent="0.2">
      <c r="BS2635" s="152"/>
      <c r="BT2635" s="153"/>
    </row>
    <row r="2636" spans="71:72" x14ac:dyDescent="0.2">
      <c r="BS2636" s="152"/>
      <c r="BT2636" s="153"/>
    </row>
    <row r="2637" spans="71:72" x14ac:dyDescent="0.2">
      <c r="BS2637" s="152"/>
      <c r="BT2637" s="153"/>
    </row>
    <row r="2638" spans="71:72" x14ac:dyDescent="0.2">
      <c r="BS2638" s="152"/>
      <c r="BT2638" s="153"/>
    </row>
    <row r="2639" spans="71:72" x14ac:dyDescent="0.2">
      <c r="BS2639" s="152"/>
      <c r="BT2639" s="153"/>
    </row>
    <row r="2640" spans="71:72" x14ac:dyDescent="0.2">
      <c r="BS2640" s="152"/>
      <c r="BT2640" s="153"/>
    </row>
    <row r="2641" spans="71:72" x14ac:dyDescent="0.2">
      <c r="BS2641" s="152"/>
      <c r="BT2641" s="153"/>
    </row>
    <row r="2642" spans="71:72" x14ac:dyDescent="0.2">
      <c r="BS2642" s="152"/>
      <c r="BT2642" s="153"/>
    </row>
    <row r="2643" spans="71:72" x14ac:dyDescent="0.2">
      <c r="BS2643" s="152"/>
      <c r="BT2643" s="153"/>
    </row>
    <row r="2644" spans="71:72" x14ac:dyDescent="0.2">
      <c r="BS2644" s="152"/>
      <c r="BT2644" s="153"/>
    </row>
    <row r="2645" spans="71:72" x14ac:dyDescent="0.2">
      <c r="BS2645" s="152"/>
      <c r="BT2645" s="153"/>
    </row>
    <row r="2646" spans="71:72" x14ac:dyDescent="0.2">
      <c r="BS2646" s="152"/>
      <c r="BT2646" s="153"/>
    </row>
    <row r="2647" spans="71:72" x14ac:dyDescent="0.2">
      <c r="BS2647" s="152"/>
      <c r="BT2647" s="153"/>
    </row>
    <row r="2648" spans="71:72" x14ac:dyDescent="0.2">
      <c r="BS2648" s="152"/>
      <c r="BT2648" s="153"/>
    </row>
    <row r="2649" spans="71:72" x14ac:dyDescent="0.2">
      <c r="BS2649" s="152"/>
      <c r="BT2649" s="153"/>
    </row>
    <row r="2650" spans="71:72" x14ac:dyDescent="0.2">
      <c r="BS2650" s="152"/>
      <c r="BT2650" s="153"/>
    </row>
    <row r="2651" spans="71:72" x14ac:dyDescent="0.2">
      <c r="BS2651" s="152"/>
      <c r="BT2651" s="153"/>
    </row>
    <row r="2652" spans="71:72" x14ac:dyDescent="0.2">
      <c r="BS2652" s="152"/>
      <c r="BT2652" s="153"/>
    </row>
    <row r="2653" spans="71:72" x14ac:dyDescent="0.2">
      <c r="BS2653" s="152"/>
      <c r="BT2653" s="153"/>
    </row>
    <row r="2654" spans="71:72" x14ac:dyDescent="0.2">
      <c r="BS2654" s="152"/>
      <c r="BT2654" s="153"/>
    </row>
    <row r="2655" spans="71:72" x14ac:dyDescent="0.2">
      <c r="BS2655" s="152"/>
      <c r="BT2655" s="153"/>
    </row>
    <row r="2656" spans="71:72" x14ac:dyDescent="0.2">
      <c r="BS2656" s="152"/>
      <c r="BT2656" s="153"/>
    </row>
    <row r="2657" spans="71:72" x14ac:dyDescent="0.2">
      <c r="BS2657" s="152"/>
      <c r="BT2657" s="153"/>
    </row>
    <row r="2658" spans="71:72" x14ac:dyDescent="0.2">
      <c r="BS2658" s="152"/>
      <c r="BT2658" s="153"/>
    </row>
    <row r="2659" spans="71:72" x14ac:dyDescent="0.2">
      <c r="BS2659" s="152"/>
      <c r="BT2659" s="153"/>
    </row>
    <row r="2660" spans="71:72" x14ac:dyDescent="0.2">
      <c r="BS2660" s="152"/>
      <c r="BT2660" s="153"/>
    </row>
    <row r="2661" spans="71:72" x14ac:dyDescent="0.2">
      <c r="BS2661" s="152"/>
      <c r="BT2661" s="153"/>
    </row>
    <row r="2662" spans="71:72" x14ac:dyDescent="0.2">
      <c r="BS2662" s="152"/>
      <c r="BT2662" s="153"/>
    </row>
    <row r="2663" spans="71:72" x14ac:dyDescent="0.2">
      <c r="BS2663" s="152"/>
      <c r="BT2663" s="153"/>
    </row>
    <row r="2664" spans="71:72" x14ac:dyDescent="0.2">
      <c r="BS2664" s="152"/>
      <c r="BT2664" s="153"/>
    </row>
    <row r="2665" spans="71:72" x14ac:dyDescent="0.2">
      <c r="BS2665" s="152"/>
      <c r="BT2665" s="153"/>
    </row>
    <row r="2666" spans="71:72" x14ac:dyDescent="0.2">
      <c r="BS2666" s="152"/>
      <c r="BT2666" s="153"/>
    </row>
    <row r="2667" spans="71:72" x14ac:dyDescent="0.2">
      <c r="BS2667" s="152"/>
      <c r="BT2667" s="153"/>
    </row>
    <row r="2668" spans="71:72" x14ac:dyDescent="0.2">
      <c r="BS2668" s="152"/>
      <c r="BT2668" s="153"/>
    </row>
    <row r="2669" spans="71:72" x14ac:dyDescent="0.2">
      <c r="BS2669" s="152"/>
      <c r="BT2669" s="153"/>
    </row>
    <row r="2670" spans="71:72" x14ac:dyDescent="0.2">
      <c r="BS2670" s="152"/>
      <c r="BT2670" s="153"/>
    </row>
    <row r="2671" spans="71:72" x14ac:dyDescent="0.2">
      <c r="BS2671" s="152"/>
      <c r="BT2671" s="153"/>
    </row>
    <row r="2672" spans="71:72" x14ac:dyDescent="0.2">
      <c r="BS2672" s="152"/>
      <c r="BT2672" s="153"/>
    </row>
    <row r="2673" spans="71:72" x14ac:dyDescent="0.2">
      <c r="BS2673" s="152"/>
      <c r="BT2673" s="153"/>
    </row>
    <row r="2674" spans="71:72" x14ac:dyDescent="0.2">
      <c r="BS2674" s="152"/>
      <c r="BT2674" s="153"/>
    </row>
    <row r="2675" spans="71:72" x14ac:dyDescent="0.2">
      <c r="BS2675" s="152"/>
      <c r="BT2675" s="153"/>
    </row>
    <row r="2676" spans="71:72" x14ac:dyDescent="0.2">
      <c r="BS2676" s="152"/>
      <c r="BT2676" s="153"/>
    </row>
    <row r="2677" spans="71:72" x14ac:dyDescent="0.2">
      <c r="BS2677" s="152"/>
      <c r="BT2677" s="153"/>
    </row>
    <row r="2678" spans="71:72" x14ac:dyDescent="0.2">
      <c r="BS2678" s="152"/>
      <c r="BT2678" s="153"/>
    </row>
    <row r="2679" spans="71:72" x14ac:dyDescent="0.2">
      <c r="BS2679" s="152"/>
      <c r="BT2679" s="153"/>
    </row>
    <row r="2680" spans="71:72" x14ac:dyDescent="0.2">
      <c r="BS2680" s="152"/>
      <c r="BT2680" s="153"/>
    </row>
    <row r="2681" spans="71:72" x14ac:dyDescent="0.2">
      <c r="BS2681" s="152"/>
      <c r="BT2681" s="153"/>
    </row>
    <row r="2682" spans="71:72" x14ac:dyDescent="0.2">
      <c r="BS2682" s="152"/>
      <c r="BT2682" s="153"/>
    </row>
    <row r="2683" spans="71:72" x14ac:dyDescent="0.2">
      <c r="BS2683" s="152"/>
      <c r="BT2683" s="153"/>
    </row>
    <row r="2684" spans="71:72" x14ac:dyDescent="0.2">
      <c r="BS2684" s="152"/>
      <c r="BT2684" s="153"/>
    </row>
    <row r="2685" spans="71:72" x14ac:dyDescent="0.2">
      <c r="BS2685" s="152"/>
      <c r="BT2685" s="153"/>
    </row>
    <row r="2686" spans="71:72" x14ac:dyDescent="0.2">
      <c r="BS2686" s="152"/>
      <c r="BT2686" s="153"/>
    </row>
    <row r="2687" spans="71:72" x14ac:dyDescent="0.2">
      <c r="BS2687" s="152"/>
      <c r="BT2687" s="153"/>
    </row>
    <row r="2688" spans="71:72" x14ac:dyDescent="0.2">
      <c r="BS2688" s="152"/>
      <c r="BT2688" s="153"/>
    </row>
    <row r="2689" spans="71:72" x14ac:dyDescent="0.2">
      <c r="BS2689" s="152"/>
      <c r="BT2689" s="153"/>
    </row>
    <row r="2690" spans="71:72" x14ac:dyDescent="0.2">
      <c r="BS2690" s="152"/>
      <c r="BT2690" s="153"/>
    </row>
    <row r="2691" spans="71:72" x14ac:dyDescent="0.2">
      <c r="BS2691" s="152"/>
      <c r="BT2691" s="153"/>
    </row>
    <row r="2692" spans="71:72" x14ac:dyDescent="0.2">
      <c r="BS2692" s="152"/>
      <c r="BT2692" s="153"/>
    </row>
    <row r="2693" spans="71:72" x14ac:dyDescent="0.2">
      <c r="BS2693" s="152"/>
      <c r="BT2693" s="153"/>
    </row>
    <row r="2694" spans="71:72" x14ac:dyDescent="0.2">
      <c r="BS2694" s="152"/>
      <c r="BT2694" s="153"/>
    </row>
    <row r="2695" spans="71:72" x14ac:dyDescent="0.2">
      <c r="BS2695" s="152"/>
      <c r="BT2695" s="153"/>
    </row>
    <row r="2696" spans="71:72" x14ac:dyDescent="0.2">
      <c r="BS2696" s="152"/>
      <c r="BT2696" s="153"/>
    </row>
    <row r="2697" spans="71:72" x14ac:dyDescent="0.2">
      <c r="BS2697" s="152"/>
      <c r="BT2697" s="153"/>
    </row>
    <row r="2698" spans="71:72" x14ac:dyDescent="0.2">
      <c r="BS2698" s="152"/>
      <c r="BT2698" s="153"/>
    </row>
    <row r="2699" spans="71:72" x14ac:dyDescent="0.2">
      <c r="BS2699" s="152"/>
      <c r="BT2699" s="153"/>
    </row>
    <row r="2700" spans="71:72" x14ac:dyDescent="0.2">
      <c r="BS2700" s="152"/>
      <c r="BT2700" s="153"/>
    </row>
    <row r="2701" spans="71:72" x14ac:dyDescent="0.2">
      <c r="BS2701" s="152"/>
      <c r="BT2701" s="153"/>
    </row>
    <row r="2702" spans="71:72" x14ac:dyDescent="0.2">
      <c r="BS2702" s="152"/>
      <c r="BT2702" s="153"/>
    </row>
    <row r="2703" spans="71:72" x14ac:dyDescent="0.2">
      <c r="BS2703" s="152"/>
      <c r="BT2703" s="153"/>
    </row>
    <row r="2704" spans="71:72" x14ac:dyDescent="0.2">
      <c r="BS2704" s="152"/>
      <c r="BT2704" s="153"/>
    </row>
    <row r="2705" spans="71:72" x14ac:dyDescent="0.2">
      <c r="BS2705" s="152"/>
      <c r="BT2705" s="153"/>
    </row>
    <row r="2706" spans="71:72" x14ac:dyDescent="0.2">
      <c r="BS2706" s="152"/>
      <c r="BT2706" s="153"/>
    </row>
    <row r="2707" spans="71:72" x14ac:dyDescent="0.2">
      <c r="BS2707" s="152"/>
      <c r="BT2707" s="153"/>
    </row>
    <row r="2708" spans="71:72" x14ac:dyDescent="0.2">
      <c r="BS2708" s="152"/>
      <c r="BT2708" s="153"/>
    </row>
    <row r="2709" spans="71:72" x14ac:dyDescent="0.2">
      <c r="BS2709" s="152"/>
      <c r="BT2709" s="153"/>
    </row>
    <row r="2710" spans="71:72" x14ac:dyDescent="0.2">
      <c r="BS2710" s="152"/>
      <c r="BT2710" s="153"/>
    </row>
    <row r="2711" spans="71:72" x14ac:dyDescent="0.2">
      <c r="BS2711" s="152"/>
      <c r="BT2711" s="153"/>
    </row>
    <row r="2712" spans="71:72" x14ac:dyDescent="0.2">
      <c r="BS2712" s="152"/>
      <c r="BT2712" s="153"/>
    </row>
    <row r="2713" spans="71:72" x14ac:dyDescent="0.2">
      <c r="BS2713" s="152"/>
      <c r="BT2713" s="153"/>
    </row>
    <row r="2714" spans="71:72" x14ac:dyDescent="0.2">
      <c r="BS2714" s="152"/>
      <c r="BT2714" s="153"/>
    </row>
    <row r="2715" spans="71:72" x14ac:dyDescent="0.2">
      <c r="BS2715" s="152"/>
      <c r="BT2715" s="153"/>
    </row>
    <row r="2716" spans="71:72" x14ac:dyDescent="0.2">
      <c r="BS2716" s="152"/>
      <c r="BT2716" s="153"/>
    </row>
    <row r="2717" spans="71:72" x14ac:dyDescent="0.2">
      <c r="BS2717" s="152"/>
      <c r="BT2717" s="153"/>
    </row>
    <row r="2718" spans="71:72" x14ac:dyDescent="0.2">
      <c r="BS2718" s="152"/>
      <c r="BT2718" s="153"/>
    </row>
    <row r="2719" spans="71:72" x14ac:dyDescent="0.2">
      <c r="BS2719" s="152"/>
      <c r="BT2719" s="153"/>
    </row>
    <row r="2720" spans="71:72" x14ac:dyDescent="0.2">
      <c r="BS2720" s="152"/>
      <c r="BT2720" s="153"/>
    </row>
    <row r="2721" spans="71:72" x14ac:dyDescent="0.2">
      <c r="BS2721" s="152"/>
      <c r="BT2721" s="153"/>
    </row>
    <row r="2722" spans="71:72" x14ac:dyDescent="0.2">
      <c r="BS2722" s="152"/>
      <c r="BT2722" s="153"/>
    </row>
    <row r="2723" spans="71:72" x14ac:dyDescent="0.2">
      <c r="BS2723" s="152"/>
      <c r="BT2723" s="153"/>
    </row>
    <row r="2724" spans="71:72" x14ac:dyDescent="0.2">
      <c r="BS2724" s="152"/>
      <c r="BT2724" s="153"/>
    </row>
    <row r="2725" spans="71:72" x14ac:dyDescent="0.2">
      <c r="BS2725" s="152"/>
      <c r="BT2725" s="153"/>
    </row>
    <row r="2726" spans="71:72" x14ac:dyDescent="0.2">
      <c r="BS2726" s="152"/>
      <c r="BT2726" s="153"/>
    </row>
    <row r="2727" spans="71:72" x14ac:dyDescent="0.2">
      <c r="BS2727" s="152"/>
      <c r="BT2727" s="153"/>
    </row>
    <row r="2728" spans="71:72" x14ac:dyDescent="0.2">
      <c r="BS2728" s="152"/>
      <c r="BT2728" s="153"/>
    </row>
    <row r="2729" spans="71:72" x14ac:dyDescent="0.2">
      <c r="BS2729" s="152"/>
      <c r="BT2729" s="153"/>
    </row>
    <row r="2730" spans="71:72" x14ac:dyDescent="0.2">
      <c r="BS2730" s="152"/>
      <c r="BT2730" s="153"/>
    </row>
    <row r="2731" spans="71:72" x14ac:dyDescent="0.2">
      <c r="BS2731" s="152"/>
      <c r="BT2731" s="153"/>
    </row>
    <row r="2732" spans="71:72" x14ac:dyDescent="0.2">
      <c r="BS2732" s="152"/>
      <c r="BT2732" s="153"/>
    </row>
    <row r="2733" spans="71:72" x14ac:dyDescent="0.2">
      <c r="BS2733" s="152"/>
      <c r="BT2733" s="153"/>
    </row>
    <row r="2734" spans="71:72" x14ac:dyDescent="0.2">
      <c r="BS2734" s="152"/>
      <c r="BT2734" s="153"/>
    </row>
    <row r="2735" spans="71:72" x14ac:dyDescent="0.2">
      <c r="BS2735" s="152"/>
      <c r="BT2735" s="153"/>
    </row>
    <row r="2736" spans="71:72" x14ac:dyDescent="0.2">
      <c r="BS2736" s="152"/>
      <c r="BT2736" s="153"/>
    </row>
    <row r="2737" spans="71:72" x14ac:dyDescent="0.2">
      <c r="BS2737" s="152"/>
      <c r="BT2737" s="153"/>
    </row>
    <row r="2738" spans="71:72" x14ac:dyDescent="0.2">
      <c r="BS2738" s="152"/>
      <c r="BT2738" s="153"/>
    </row>
    <row r="2739" spans="71:72" x14ac:dyDescent="0.2">
      <c r="BS2739" s="152"/>
      <c r="BT2739" s="153"/>
    </row>
    <row r="2740" spans="71:72" x14ac:dyDescent="0.2">
      <c r="BS2740" s="152"/>
      <c r="BT2740" s="153"/>
    </row>
    <row r="2741" spans="71:72" x14ac:dyDescent="0.2">
      <c r="BS2741" s="152"/>
      <c r="BT2741" s="153"/>
    </row>
    <row r="2742" spans="71:72" x14ac:dyDescent="0.2">
      <c r="BS2742" s="152"/>
      <c r="BT2742" s="153"/>
    </row>
    <row r="2743" spans="71:72" x14ac:dyDescent="0.2">
      <c r="BS2743" s="152"/>
      <c r="BT2743" s="153"/>
    </row>
    <row r="2744" spans="71:72" x14ac:dyDescent="0.2">
      <c r="BS2744" s="152"/>
      <c r="BT2744" s="153"/>
    </row>
    <row r="2745" spans="71:72" x14ac:dyDescent="0.2">
      <c r="BS2745" s="152"/>
      <c r="BT2745" s="153"/>
    </row>
    <row r="2746" spans="71:72" x14ac:dyDescent="0.2">
      <c r="BS2746" s="152"/>
      <c r="BT2746" s="153"/>
    </row>
    <row r="2747" spans="71:72" x14ac:dyDescent="0.2">
      <c r="BS2747" s="152"/>
      <c r="BT2747" s="153"/>
    </row>
    <row r="2748" spans="71:72" x14ac:dyDescent="0.2">
      <c r="BS2748" s="152"/>
      <c r="BT2748" s="153"/>
    </row>
    <row r="2749" spans="71:72" x14ac:dyDescent="0.2">
      <c r="BS2749" s="152"/>
      <c r="BT2749" s="153"/>
    </row>
    <row r="2750" spans="71:72" x14ac:dyDescent="0.2">
      <c r="BS2750" s="152"/>
      <c r="BT2750" s="153"/>
    </row>
    <row r="2751" spans="71:72" x14ac:dyDescent="0.2">
      <c r="BS2751" s="152"/>
      <c r="BT2751" s="153"/>
    </row>
    <row r="2752" spans="71:72" x14ac:dyDescent="0.2">
      <c r="BS2752" s="152"/>
      <c r="BT2752" s="153"/>
    </row>
    <row r="2753" spans="71:72" x14ac:dyDescent="0.2">
      <c r="BS2753" s="152"/>
      <c r="BT2753" s="153"/>
    </row>
    <row r="2754" spans="71:72" x14ac:dyDescent="0.2">
      <c r="BS2754" s="152"/>
      <c r="BT2754" s="153"/>
    </row>
    <row r="2755" spans="71:72" x14ac:dyDescent="0.2">
      <c r="BS2755" s="152"/>
      <c r="BT2755" s="153"/>
    </row>
    <row r="2756" spans="71:72" x14ac:dyDescent="0.2">
      <c r="BS2756" s="152"/>
      <c r="BT2756" s="153"/>
    </row>
    <row r="2757" spans="71:72" x14ac:dyDescent="0.2">
      <c r="BS2757" s="152"/>
      <c r="BT2757" s="153"/>
    </row>
    <row r="2758" spans="71:72" x14ac:dyDescent="0.2">
      <c r="BS2758" s="152"/>
      <c r="BT2758" s="153"/>
    </row>
    <row r="2759" spans="71:72" x14ac:dyDescent="0.2">
      <c r="BS2759" s="152"/>
      <c r="BT2759" s="153"/>
    </row>
    <row r="2760" spans="71:72" x14ac:dyDescent="0.2">
      <c r="BS2760" s="152"/>
      <c r="BT2760" s="153"/>
    </row>
    <row r="2761" spans="71:72" x14ac:dyDescent="0.2">
      <c r="BS2761" s="152"/>
      <c r="BT2761" s="153"/>
    </row>
    <row r="2762" spans="71:72" x14ac:dyDescent="0.2">
      <c r="BS2762" s="152"/>
      <c r="BT2762" s="153"/>
    </row>
    <row r="2763" spans="71:72" x14ac:dyDescent="0.2">
      <c r="BS2763" s="152"/>
      <c r="BT2763" s="153"/>
    </row>
    <row r="2764" spans="71:72" x14ac:dyDescent="0.2">
      <c r="BS2764" s="152"/>
      <c r="BT2764" s="153"/>
    </row>
    <row r="2765" spans="71:72" x14ac:dyDescent="0.2">
      <c r="BS2765" s="152"/>
      <c r="BT2765" s="153"/>
    </row>
    <row r="2766" spans="71:72" x14ac:dyDescent="0.2">
      <c r="BS2766" s="152"/>
      <c r="BT2766" s="153"/>
    </row>
    <row r="2767" spans="71:72" x14ac:dyDescent="0.2">
      <c r="BS2767" s="152"/>
      <c r="BT2767" s="153"/>
    </row>
    <row r="2768" spans="71:72" x14ac:dyDescent="0.2">
      <c r="BS2768" s="152"/>
      <c r="BT2768" s="153"/>
    </row>
    <row r="2769" spans="71:72" x14ac:dyDescent="0.2">
      <c r="BS2769" s="152"/>
      <c r="BT2769" s="153"/>
    </row>
    <row r="2770" spans="71:72" x14ac:dyDescent="0.2">
      <c r="BS2770" s="152"/>
      <c r="BT2770" s="153"/>
    </row>
    <row r="2771" spans="71:72" x14ac:dyDescent="0.2">
      <c r="BS2771" s="152"/>
      <c r="BT2771" s="153"/>
    </row>
    <row r="2772" spans="71:72" x14ac:dyDescent="0.2">
      <c r="BS2772" s="152"/>
      <c r="BT2772" s="153"/>
    </row>
    <row r="2773" spans="71:72" x14ac:dyDescent="0.2">
      <c r="BS2773" s="152"/>
      <c r="BT2773" s="153"/>
    </row>
    <row r="2774" spans="71:72" x14ac:dyDescent="0.2">
      <c r="BS2774" s="152"/>
      <c r="BT2774" s="153"/>
    </row>
    <row r="2775" spans="71:72" x14ac:dyDescent="0.2">
      <c r="BS2775" s="152"/>
      <c r="BT2775" s="153"/>
    </row>
    <row r="2776" spans="71:72" x14ac:dyDescent="0.2">
      <c r="BS2776" s="152"/>
      <c r="BT2776" s="153"/>
    </row>
    <row r="2777" spans="71:72" x14ac:dyDescent="0.2">
      <c r="BS2777" s="152"/>
      <c r="BT2777" s="153"/>
    </row>
    <row r="2778" spans="71:72" x14ac:dyDescent="0.2">
      <c r="BS2778" s="152"/>
      <c r="BT2778" s="153"/>
    </row>
    <row r="2779" spans="71:72" x14ac:dyDescent="0.2">
      <c r="BS2779" s="152"/>
      <c r="BT2779" s="153"/>
    </row>
    <row r="2780" spans="71:72" x14ac:dyDescent="0.2">
      <c r="BS2780" s="152"/>
      <c r="BT2780" s="153"/>
    </row>
    <row r="2781" spans="71:72" x14ac:dyDescent="0.2">
      <c r="BS2781" s="152"/>
      <c r="BT2781" s="153"/>
    </row>
    <row r="2782" spans="71:72" x14ac:dyDescent="0.2">
      <c r="BS2782" s="152"/>
      <c r="BT2782" s="153"/>
    </row>
    <row r="2783" spans="71:72" x14ac:dyDescent="0.2">
      <c r="BS2783" s="152"/>
      <c r="BT2783" s="153"/>
    </row>
    <row r="2784" spans="71:72" x14ac:dyDescent="0.2">
      <c r="BS2784" s="152"/>
      <c r="BT2784" s="153"/>
    </row>
    <row r="2785" spans="71:72" x14ac:dyDescent="0.2">
      <c r="BS2785" s="152"/>
      <c r="BT2785" s="153"/>
    </row>
    <row r="2786" spans="71:72" x14ac:dyDescent="0.2">
      <c r="BS2786" s="152"/>
      <c r="BT2786" s="153"/>
    </row>
    <row r="2787" spans="71:72" x14ac:dyDescent="0.2">
      <c r="BS2787" s="152"/>
      <c r="BT2787" s="153"/>
    </row>
    <row r="2788" spans="71:72" x14ac:dyDescent="0.2">
      <c r="BS2788" s="152"/>
      <c r="BT2788" s="153"/>
    </row>
    <row r="2789" spans="71:72" x14ac:dyDescent="0.2">
      <c r="BS2789" s="152"/>
      <c r="BT2789" s="153"/>
    </row>
    <row r="2790" spans="71:72" x14ac:dyDescent="0.2">
      <c r="BS2790" s="152"/>
      <c r="BT2790" s="153"/>
    </row>
    <row r="2791" spans="71:72" x14ac:dyDescent="0.2">
      <c r="BS2791" s="152"/>
      <c r="BT2791" s="153"/>
    </row>
    <row r="2792" spans="71:72" x14ac:dyDescent="0.2">
      <c r="BS2792" s="152"/>
      <c r="BT2792" s="153"/>
    </row>
    <row r="2793" spans="71:72" x14ac:dyDescent="0.2">
      <c r="BS2793" s="152"/>
      <c r="BT2793" s="153"/>
    </row>
    <row r="2794" spans="71:72" x14ac:dyDescent="0.2">
      <c r="BS2794" s="152"/>
      <c r="BT2794" s="153"/>
    </row>
    <row r="2795" spans="71:72" x14ac:dyDescent="0.2">
      <c r="BS2795" s="152"/>
      <c r="BT2795" s="153"/>
    </row>
    <row r="2796" spans="71:72" x14ac:dyDescent="0.2">
      <c r="BS2796" s="152"/>
      <c r="BT2796" s="153"/>
    </row>
    <row r="2797" spans="71:72" x14ac:dyDescent="0.2">
      <c r="BS2797" s="152"/>
      <c r="BT2797" s="153"/>
    </row>
    <row r="2798" spans="71:72" x14ac:dyDescent="0.2">
      <c r="BS2798" s="152"/>
      <c r="BT2798" s="153"/>
    </row>
    <row r="2799" spans="71:72" x14ac:dyDescent="0.2">
      <c r="BS2799" s="152"/>
      <c r="BT2799" s="153"/>
    </row>
    <row r="2800" spans="71:72" x14ac:dyDescent="0.2">
      <c r="BS2800" s="152"/>
      <c r="BT2800" s="153"/>
    </row>
    <row r="2801" spans="71:72" x14ac:dyDescent="0.2">
      <c r="BS2801" s="152"/>
      <c r="BT2801" s="153"/>
    </row>
    <row r="2802" spans="71:72" x14ac:dyDescent="0.2">
      <c r="BS2802" s="152"/>
      <c r="BT2802" s="153"/>
    </row>
    <row r="2803" spans="71:72" x14ac:dyDescent="0.2">
      <c r="BS2803" s="152"/>
      <c r="BT2803" s="153"/>
    </row>
    <row r="2804" spans="71:72" x14ac:dyDescent="0.2">
      <c r="BS2804" s="152"/>
      <c r="BT2804" s="153"/>
    </row>
    <row r="2805" spans="71:72" x14ac:dyDescent="0.2">
      <c r="BS2805" s="152"/>
      <c r="BT2805" s="153"/>
    </row>
    <row r="2806" spans="71:72" x14ac:dyDescent="0.2">
      <c r="BS2806" s="152"/>
      <c r="BT2806" s="153"/>
    </row>
    <row r="2807" spans="71:72" x14ac:dyDescent="0.2">
      <c r="BS2807" s="152"/>
      <c r="BT2807" s="153"/>
    </row>
    <row r="2808" spans="71:72" x14ac:dyDescent="0.2">
      <c r="BS2808" s="152"/>
      <c r="BT2808" s="153"/>
    </row>
    <row r="2809" spans="71:72" x14ac:dyDescent="0.2">
      <c r="BS2809" s="152"/>
      <c r="BT2809" s="153"/>
    </row>
    <row r="2810" spans="71:72" x14ac:dyDescent="0.2">
      <c r="BS2810" s="152"/>
      <c r="BT2810" s="153"/>
    </row>
    <row r="2811" spans="71:72" x14ac:dyDescent="0.2">
      <c r="BS2811" s="152"/>
      <c r="BT2811" s="153"/>
    </row>
    <row r="2812" spans="71:72" x14ac:dyDescent="0.2">
      <c r="BS2812" s="152"/>
      <c r="BT2812" s="153"/>
    </row>
    <row r="2813" spans="71:72" x14ac:dyDescent="0.2">
      <c r="BS2813" s="152"/>
      <c r="BT2813" s="153"/>
    </row>
    <row r="2814" spans="71:72" x14ac:dyDescent="0.2">
      <c r="BS2814" s="152"/>
      <c r="BT2814" s="153"/>
    </row>
    <row r="2815" spans="71:72" x14ac:dyDescent="0.2">
      <c r="BS2815" s="152"/>
      <c r="BT2815" s="153"/>
    </row>
    <row r="2816" spans="71:72" x14ac:dyDescent="0.2">
      <c r="BS2816" s="152"/>
      <c r="BT2816" s="153"/>
    </row>
    <row r="2817" spans="71:72" x14ac:dyDescent="0.2">
      <c r="BS2817" s="152"/>
      <c r="BT2817" s="153"/>
    </row>
    <row r="2818" spans="71:72" x14ac:dyDescent="0.2">
      <c r="BS2818" s="152"/>
      <c r="BT2818" s="153"/>
    </row>
    <row r="2819" spans="71:72" x14ac:dyDescent="0.2">
      <c r="BS2819" s="152"/>
      <c r="BT2819" s="153"/>
    </row>
    <row r="2820" spans="71:72" x14ac:dyDescent="0.2">
      <c r="BS2820" s="152"/>
      <c r="BT2820" s="153"/>
    </row>
    <row r="2821" spans="71:72" x14ac:dyDescent="0.2">
      <c r="BS2821" s="152"/>
      <c r="BT2821" s="153"/>
    </row>
    <row r="2822" spans="71:72" x14ac:dyDescent="0.2">
      <c r="BS2822" s="152"/>
      <c r="BT2822" s="153"/>
    </row>
    <row r="2823" spans="71:72" x14ac:dyDescent="0.2">
      <c r="BS2823" s="152"/>
      <c r="BT2823" s="153"/>
    </row>
    <row r="2824" spans="71:72" x14ac:dyDescent="0.2">
      <c r="BS2824" s="152"/>
      <c r="BT2824" s="153"/>
    </row>
    <row r="2825" spans="71:72" x14ac:dyDescent="0.2">
      <c r="BS2825" s="152"/>
      <c r="BT2825" s="153"/>
    </row>
    <row r="2826" spans="71:72" x14ac:dyDescent="0.2">
      <c r="BS2826" s="152"/>
      <c r="BT2826" s="153"/>
    </row>
    <row r="2827" spans="71:72" x14ac:dyDescent="0.2">
      <c r="BS2827" s="152"/>
      <c r="BT2827" s="153"/>
    </row>
    <row r="2828" spans="71:72" x14ac:dyDescent="0.2">
      <c r="BS2828" s="152"/>
      <c r="BT2828" s="153"/>
    </row>
    <row r="2829" spans="71:72" x14ac:dyDescent="0.2">
      <c r="BS2829" s="152"/>
      <c r="BT2829" s="153"/>
    </row>
    <row r="2830" spans="71:72" x14ac:dyDescent="0.2">
      <c r="BS2830" s="152"/>
      <c r="BT2830" s="153"/>
    </row>
    <row r="2831" spans="71:72" x14ac:dyDescent="0.2">
      <c r="BS2831" s="152"/>
      <c r="BT2831" s="153"/>
    </row>
    <row r="2832" spans="71:72" x14ac:dyDescent="0.2">
      <c r="BS2832" s="152"/>
      <c r="BT2832" s="153"/>
    </row>
    <row r="2833" spans="71:72" x14ac:dyDescent="0.2">
      <c r="BS2833" s="152"/>
      <c r="BT2833" s="153"/>
    </row>
    <row r="2834" spans="71:72" x14ac:dyDescent="0.2">
      <c r="BS2834" s="152"/>
      <c r="BT2834" s="153"/>
    </row>
    <row r="2835" spans="71:72" x14ac:dyDescent="0.2">
      <c r="BS2835" s="152"/>
      <c r="BT2835" s="153"/>
    </row>
    <row r="2836" spans="71:72" x14ac:dyDescent="0.2">
      <c r="BS2836" s="152"/>
      <c r="BT2836" s="153"/>
    </row>
    <row r="2837" spans="71:72" x14ac:dyDescent="0.2">
      <c r="BS2837" s="152"/>
      <c r="BT2837" s="153"/>
    </row>
    <row r="2838" spans="71:72" x14ac:dyDescent="0.2">
      <c r="BS2838" s="152"/>
      <c r="BT2838" s="153"/>
    </row>
    <row r="2839" spans="71:72" x14ac:dyDescent="0.2">
      <c r="BS2839" s="152"/>
      <c r="BT2839" s="153"/>
    </row>
    <row r="2840" spans="71:72" x14ac:dyDescent="0.2">
      <c r="BS2840" s="152"/>
      <c r="BT2840" s="153"/>
    </row>
    <row r="2841" spans="71:72" x14ac:dyDescent="0.2">
      <c r="BS2841" s="152"/>
      <c r="BT2841" s="153"/>
    </row>
    <row r="2842" spans="71:72" x14ac:dyDescent="0.2">
      <c r="BS2842" s="152"/>
      <c r="BT2842" s="153"/>
    </row>
    <row r="2843" spans="71:72" x14ac:dyDescent="0.2">
      <c r="BS2843" s="152"/>
      <c r="BT2843" s="153"/>
    </row>
    <row r="2844" spans="71:72" x14ac:dyDescent="0.2">
      <c r="BS2844" s="152"/>
      <c r="BT2844" s="153"/>
    </row>
    <row r="2845" spans="71:72" x14ac:dyDescent="0.2">
      <c r="BS2845" s="152"/>
      <c r="BT2845" s="153"/>
    </row>
    <row r="2846" spans="71:72" x14ac:dyDescent="0.2">
      <c r="BS2846" s="152"/>
      <c r="BT2846" s="153"/>
    </row>
    <row r="2847" spans="71:72" x14ac:dyDescent="0.2">
      <c r="BS2847" s="152"/>
      <c r="BT2847" s="153"/>
    </row>
    <row r="2848" spans="71:72" x14ac:dyDescent="0.2">
      <c r="BS2848" s="152"/>
      <c r="BT2848" s="153"/>
    </row>
    <row r="2849" spans="71:72" x14ac:dyDescent="0.2">
      <c r="BS2849" s="152"/>
      <c r="BT2849" s="153"/>
    </row>
    <row r="2850" spans="71:72" x14ac:dyDescent="0.2">
      <c r="BS2850" s="152"/>
      <c r="BT2850" s="153"/>
    </row>
    <row r="2851" spans="71:72" x14ac:dyDescent="0.2">
      <c r="BS2851" s="152"/>
      <c r="BT2851" s="153"/>
    </row>
    <row r="2852" spans="71:72" x14ac:dyDescent="0.2">
      <c r="BS2852" s="152"/>
      <c r="BT2852" s="153"/>
    </row>
    <row r="2853" spans="71:72" x14ac:dyDescent="0.2">
      <c r="BS2853" s="152"/>
      <c r="BT2853" s="153"/>
    </row>
    <row r="2854" spans="71:72" x14ac:dyDescent="0.2">
      <c r="BS2854" s="152"/>
      <c r="BT2854" s="153"/>
    </row>
    <row r="2855" spans="71:72" x14ac:dyDescent="0.2">
      <c r="BS2855" s="152"/>
      <c r="BT2855" s="153"/>
    </row>
    <row r="2856" spans="71:72" x14ac:dyDescent="0.2">
      <c r="BS2856" s="152"/>
      <c r="BT2856" s="153"/>
    </row>
    <row r="2857" spans="71:72" x14ac:dyDescent="0.2">
      <c r="BS2857" s="152"/>
      <c r="BT2857" s="153"/>
    </row>
    <row r="2858" spans="71:72" x14ac:dyDescent="0.2">
      <c r="BS2858" s="152"/>
      <c r="BT2858" s="153"/>
    </row>
    <row r="2859" spans="71:72" x14ac:dyDescent="0.2">
      <c r="BS2859" s="152"/>
      <c r="BT2859" s="153"/>
    </row>
    <row r="2860" spans="71:72" x14ac:dyDescent="0.2">
      <c r="BS2860" s="152"/>
      <c r="BT2860" s="153"/>
    </row>
    <row r="2861" spans="71:72" x14ac:dyDescent="0.2">
      <c r="BS2861" s="152"/>
      <c r="BT2861" s="153"/>
    </row>
    <row r="2862" spans="71:72" x14ac:dyDescent="0.2">
      <c r="BS2862" s="152"/>
      <c r="BT2862" s="153"/>
    </row>
    <row r="2863" spans="71:72" x14ac:dyDescent="0.2">
      <c r="BS2863" s="152"/>
      <c r="BT2863" s="153"/>
    </row>
    <row r="2864" spans="71:72" x14ac:dyDescent="0.2">
      <c r="BS2864" s="152"/>
      <c r="BT2864" s="153"/>
    </row>
    <row r="2865" spans="71:72" x14ac:dyDescent="0.2">
      <c r="BS2865" s="152"/>
      <c r="BT2865" s="153"/>
    </row>
    <row r="2866" spans="71:72" x14ac:dyDescent="0.2">
      <c r="BS2866" s="152"/>
      <c r="BT2866" s="153"/>
    </row>
    <row r="2867" spans="71:72" x14ac:dyDescent="0.2">
      <c r="BS2867" s="152"/>
      <c r="BT2867" s="153"/>
    </row>
    <row r="2868" spans="71:72" x14ac:dyDescent="0.2">
      <c r="BS2868" s="152"/>
      <c r="BT2868" s="153"/>
    </row>
    <row r="2869" spans="71:72" x14ac:dyDescent="0.2">
      <c r="BS2869" s="152"/>
      <c r="BT2869" s="153"/>
    </row>
    <row r="2870" spans="71:72" x14ac:dyDescent="0.2">
      <c r="BS2870" s="152"/>
      <c r="BT2870" s="153"/>
    </row>
    <row r="2871" spans="71:72" x14ac:dyDescent="0.2">
      <c r="BS2871" s="152"/>
      <c r="BT2871" s="153"/>
    </row>
    <row r="2872" spans="71:72" x14ac:dyDescent="0.2">
      <c r="BS2872" s="152"/>
      <c r="BT2872" s="153"/>
    </row>
    <row r="2873" spans="71:72" x14ac:dyDescent="0.2">
      <c r="BS2873" s="152"/>
      <c r="BT2873" s="153"/>
    </row>
    <row r="2874" spans="71:72" x14ac:dyDescent="0.2">
      <c r="BS2874" s="152"/>
      <c r="BT2874" s="153"/>
    </row>
    <row r="2875" spans="71:72" x14ac:dyDescent="0.2">
      <c r="BS2875" s="152"/>
      <c r="BT2875" s="153"/>
    </row>
    <row r="2876" spans="71:72" x14ac:dyDescent="0.2">
      <c r="BS2876" s="152"/>
      <c r="BT2876" s="153"/>
    </row>
    <row r="2877" spans="71:72" x14ac:dyDescent="0.2">
      <c r="BS2877" s="152"/>
      <c r="BT2877" s="153"/>
    </row>
    <row r="2878" spans="71:72" x14ac:dyDescent="0.2">
      <c r="BS2878" s="152"/>
      <c r="BT2878" s="153"/>
    </row>
    <row r="2879" spans="71:72" x14ac:dyDescent="0.2">
      <c r="BS2879" s="152"/>
      <c r="BT2879" s="153"/>
    </row>
    <row r="2880" spans="71:72" x14ac:dyDescent="0.2">
      <c r="BS2880" s="152"/>
      <c r="BT2880" s="153"/>
    </row>
    <row r="2881" spans="71:72" x14ac:dyDescent="0.2">
      <c r="BS2881" s="152"/>
      <c r="BT2881" s="153"/>
    </row>
    <row r="2882" spans="71:72" x14ac:dyDescent="0.2">
      <c r="BS2882" s="152"/>
      <c r="BT2882" s="153"/>
    </row>
    <row r="2883" spans="71:72" x14ac:dyDescent="0.2">
      <c r="BS2883" s="152"/>
      <c r="BT2883" s="153"/>
    </row>
    <row r="2884" spans="71:72" x14ac:dyDescent="0.2">
      <c r="BS2884" s="152"/>
      <c r="BT2884" s="153"/>
    </row>
    <row r="2885" spans="71:72" x14ac:dyDescent="0.2">
      <c r="BS2885" s="152"/>
      <c r="BT2885" s="153"/>
    </row>
    <row r="2886" spans="71:72" x14ac:dyDescent="0.2">
      <c r="BS2886" s="152"/>
      <c r="BT2886" s="153"/>
    </row>
    <row r="2887" spans="71:72" x14ac:dyDescent="0.2">
      <c r="BS2887" s="152"/>
      <c r="BT2887" s="153"/>
    </row>
    <row r="2888" spans="71:72" x14ac:dyDescent="0.2">
      <c r="BS2888" s="152"/>
      <c r="BT2888" s="153"/>
    </row>
    <row r="2889" spans="71:72" x14ac:dyDescent="0.2">
      <c r="BS2889" s="152"/>
      <c r="BT2889" s="153"/>
    </row>
    <row r="2890" spans="71:72" x14ac:dyDescent="0.2">
      <c r="BS2890" s="152"/>
      <c r="BT2890" s="153"/>
    </row>
    <row r="2891" spans="71:72" x14ac:dyDescent="0.2">
      <c r="BS2891" s="152"/>
      <c r="BT2891" s="153"/>
    </row>
    <row r="2892" spans="71:72" x14ac:dyDescent="0.2">
      <c r="BS2892" s="152"/>
      <c r="BT2892" s="153"/>
    </row>
    <row r="2893" spans="71:72" x14ac:dyDescent="0.2">
      <c r="BS2893" s="152"/>
      <c r="BT2893" s="153"/>
    </row>
    <row r="2894" spans="71:72" x14ac:dyDescent="0.2">
      <c r="BS2894" s="152"/>
      <c r="BT2894" s="153"/>
    </row>
    <row r="2895" spans="71:72" x14ac:dyDescent="0.2">
      <c r="BS2895" s="152"/>
      <c r="BT2895" s="153"/>
    </row>
    <row r="2896" spans="71:72" x14ac:dyDescent="0.2">
      <c r="BS2896" s="152"/>
      <c r="BT2896" s="153"/>
    </row>
    <row r="2897" spans="71:72" x14ac:dyDescent="0.2">
      <c r="BS2897" s="152"/>
      <c r="BT2897" s="153"/>
    </row>
    <row r="2898" spans="71:72" x14ac:dyDescent="0.2">
      <c r="BS2898" s="152"/>
      <c r="BT2898" s="153"/>
    </row>
    <row r="2899" spans="71:72" x14ac:dyDescent="0.2">
      <c r="BS2899" s="152"/>
      <c r="BT2899" s="153"/>
    </row>
    <row r="2900" spans="71:72" x14ac:dyDescent="0.2">
      <c r="BS2900" s="152"/>
      <c r="BT2900" s="153"/>
    </row>
    <row r="2901" spans="71:72" x14ac:dyDescent="0.2">
      <c r="BS2901" s="152"/>
      <c r="BT2901" s="153"/>
    </row>
    <row r="2902" spans="71:72" x14ac:dyDescent="0.2">
      <c r="BS2902" s="152"/>
      <c r="BT2902" s="153"/>
    </row>
    <row r="2903" spans="71:72" x14ac:dyDescent="0.2">
      <c r="BS2903" s="152"/>
      <c r="BT2903" s="153"/>
    </row>
    <row r="2904" spans="71:72" x14ac:dyDescent="0.2">
      <c r="BS2904" s="152"/>
      <c r="BT2904" s="153"/>
    </row>
    <row r="2905" spans="71:72" x14ac:dyDescent="0.2">
      <c r="BS2905" s="152"/>
      <c r="BT2905" s="153"/>
    </row>
    <row r="2906" spans="71:72" x14ac:dyDescent="0.2">
      <c r="BS2906" s="152"/>
      <c r="BT2906" s="153"/>
    </row>
    <row r="2907" spans="71:72" x14ac:dyDescent="0.2">
      <c r="BS2907" s="152"/>
      <c r="BT2907" s="153"/>
    </row>
    <row r="2908" spans="71:72" x14ac:dyDescent="0.2">
      <c r="BS2908" s="152"/>
      <c r="BT2908" s="153"/>
    </row>
    <row r="2909" spans="71:72" x14ac:dyDescent="0.2">
      <c r="BS2909" s="152"/>
      <c r="BT2909" s="153"/>
    </row>
    <row r="2910" spans="71:72" x14ac:dyDescent="0.2">
      <c r="BS2910" s="152"/>
      <c r="BT2910" s="153"/>
    </row>
    <row r="2911" spans="71:72" x14ac:dyDescent="0.2">
      <c r="BS2911" s="152"/>
      <c r="BT2911" s="153"/>
    </row>
    <row r="2912" spans="71:72" x14ac:dyDescent="0.2">
      <c r="BS2912" s="152"/>
      <c r="BT2912" s="153"/>
    </row>
    <row r="2913" spans="71:72" x14ac:dyDescent="0.2">
      <c r="BS2913" s="152"/>
      <c r="BT2913" s="153"/>
    </row>
    <row r="2914" spans="71:72" x14ac:dyDescent="0.2">
      <c r="BS2914" s="152"/>
      <c r="BT2914" s="153"/>
    </row>
    <row r="2915" spans="71:72" x14ac:dyDescent="0.2">
      <c r="BS2915" s="152"/>
      <c r="BT2915" s="153"/>
    </row>
    <row r="2916" spans="71:72" x14ac:dyDescent="0.2">
      <c r="BS2916" s="152"/>
      <c r="BT2916" s="153"/>
    </row>
    <row r="2917" spans="71:72" x14ac:dyDescent="0.2">
      <c r="BS2917" s="152"/>
      <c r="BT2917" s="153"/>
    </row>
    <row r="2918" spans="71:72" x14ac:dyDescent="0.2">
      <c r="BS2918" s="152"/>
      <c r="BT2918" s="153"/>
    </row>
    <row r="2919" spans="71:72" x14ac:dyDescent="0.2">
      <c r="BS2919" s="152"/>
      <c r="BT2919" s="153"/>
    </row>
    <row r="2920" spans="71:72" x14ac:dyDescent="0.2">
      <c r="BS2920" s="152"/>
      <c r="BT2920" s="153"/>
    </row>
    <row r="2921" spans="71:72" x14ac:dyDescent="0.2">
      <c r="BS2921" s="152"/>
      <c r="BT2921" s="153"/>
    </row>
    <row r="2922" spans="71:72" x14ac:dyDescent="0.2">
      <c r="BS2922" s="152"/>
      <c r="BT2922" s="153"/>
    </row>
    <row r="2923" spans="71:72" x14ac:dyDescent="0.2">
      <c r="BS2923" s="152"/>
      <c r="BT2923" s="153"/>
    </row>
    <row r="2924" spans="71:72" x14ac:dyDescent="0.2">
      <c r="BS2924" s="152"/>
      <c r="BT2924" s="153"/>
    </row>
    <row r="2925" spans="71:72" x14ac:dyDescent="0.2">
      <c r="BS2925" s="152"/>
      <c r="BT2925" s="153"/>
    </row>
    <row r="2926" spans="71:72" x14ac:dyDescent="0.2">
      <c r="BS2926" s="152"/>
      <c r="BT2926" s="153"/>
    </row>
    <row r="2927" spans="71:72" x14ac:dyDescent="0.2">
      <c r="BS2927" s="152"/>
      <c r="BT2927" s="153"/>
    </row>
    <row r="2928" spans="71:72" x14ac:dyDescent="0.2">
      <c r="BS2928" s="152"/>
      <c r="BT2928" s="153"/>
    </row>
    <row r="2929" spans="71:72" x14ac:dyDescent="0.2">
      <c r="BS2929" s="152"/>
      <c r="BT2929" s="153"/>
    </row>
    <row r="2930" spans="71:72" x14ac:dyDescent="0.2">
      <c r="BS2930" s="152"/>
      <c r="BT2930" s="153"/>
    </row>
    <row r="2931" spans="71:72" x14ac:dyDescent="0.2">
      <c r="BS2931" s="152"/>
      <c r="BT2931" s="153"/>
    </row>
    <row r="2932" spans="71:72" x14ac:dyDescent="0.2">
      <c r="BS2932" s="152"/>
      <c r="BT2932" s="153"/>
    </row>
    <row r="2933" spans="71:72" x14ac:dyDescent="0.2">
      <c r="BS2933" s="152"/>
      <c r="BT2933" s="153"/>
    </row>
    <row r="2934" spans="71:72" x14ac:dyDescent="0.2">
      <c r="BS2934" s="152"/>
      <c r="BT2934" s="153"/>
    </row>
    <row r="2935" spans="71:72" x14ac:dyDescent="0.2">
      <c r="BS2935" s="152"/>
      <c r="BT2935" s="153"/>
    </row>
    <row r="2936" spans="71:72" x14ac:dyDescent="0.2">
      <c r="BS2936" s="152"/>
      <c r="BT2936" s="153"/>
    </row>
    <row r="2937" spans="71:72" x14ac:dyDescent="0.2">
      <c r="BS2937" s="152"/>
      <c r="BT2937" s="153"/>
    </row>
    <row r="2938" spans="71:72" x14ac:dyDescent="0.2">
      <c r="BS2938" s="152"/>
      <c r="BT2938" s="153"/>
    </row>
    <row r="2939" spans="71:72" x14ac:dyDescent="0.2">
      <c r="BS2939" s="152"/>
      <c r="BT2939" s="153"/>
    </row>
    <row r="2940" spans="71:72" x14ac:dyDescent="0.2">
      <c r="BS2940" s="152"/>
      <c r="BT2940" s="153"/>
    </row>
    <row r="2941" spans="71:72" x14ac:dyDescent="0.2">
      <c r="BS2941" s="152"/>
      <c r="BT2941" s="153"/>
    </row>
    <row r="2942" spans="71:72" x14ac:dyDescent="0.2">
      <c r="BS2942" s="152"/>
      <c r="BT2942" s="153"/>
    </row>
    <row r="2943" spans="71:72" x14ac:dyDescent="0.2">
      <c r="BS2943" s="152"/>
      <c r="BT2943" s="153"/>
    </row>
    <row r="2944" spans="71:72" x14ac:dyDescent="0.2">
      <c r="BS2944" s="152"/>
      <c r="BT2944" s="153"/>
    </row>
    <row r="2945" spans="71:72" x14ac:dyDescent="0.2">
      <c r="BS2945" s="152"/>
      <c r="BT2945" s="153"/>
    </row>
    <row r="2946" spans="71:72" x14ac:dyDescent="0.2">
      <c r="BS2946" s="152"/>
      <c r="BT2946" s="153"/>
    </row>
    <row r="2947" spans="71:72" x14ac:dyDescent="0.2">
      <c r="BS2947" s="152"/>
      <c r="BT2947" s="153"/>
    </row>
    <row r="2948" spans="71:72" x14ac:dyDescent="0.2">
      <c r="BS2948" s="152"/>
      <c r="BT2948" s="153"/>
    </row>
    <row r="2949" spans="71:72" x14ac:dyDescent="0.2">
      <c r="BS2949" s="152"/>
      <c r="BT2949" s="153"/>
    </row>
    <row r="2950" spans="71:72" x14ac:dyDescent="0.2">
      <c r="BS2950" s="152"/>
      <c r="BT2950" s="153"/>
    </row>
    <row r="2951" spans="71:72" x14ac:dyDescent="0.2">
      <c r="BS2951" s="152"/>
      <c r="BT2951" s="153"/>
    </row>
    <row r="2952" spans="71:72" x14ac:dyDescent="0.2">
      <c r="BS2952" s="152"/>
      <c r="BT2952" s="153"/>
    </row>
    <row r="2953" spans="71:72" x14ac:dyDescent="0.2">
      <c r="BS2953" s="152"/>
      <c r="BT2953" s="153"/>
    </row>
    <row r="2954" spans="71:72" x14ac:dyDescent="0.2">
      <c r="BS2954" s="152"/>
      <c r="BT2954" s="153"/>
    </row>
    <row r="2955" spans="71:72" x14ac:dyDescent="0.2">
      <c r="BS2955" s="152"/>
      <c r="BT2955" s="153"/>
    </row>
    <row r="2956" spans="71:72" x14ac:dyDescent="0.2">
      <c r="BS2956" s="152"/>
      <c r="BT2956" s="153"/>
    </row>
    <row r="2957" spans="71:72" x14ac:dyDescent="0.2">
      <c r="BS2957" s="152"/>
      <c r="BT2957" s="153"/>
    </row>
    <row r="2958" spans="71:72" x14ac:dyDescent="0.2">
      <c r="BS2958" s="152"/>
      <c r="BT2958" s="153"/>
    </row>
    <row r="2959" spans="71:72" x14ac:dyDescent="0.2">
      <c r="BS2959" s="152"/>
      <c r="BT2959" s="153"/>
    </row>
    <row r="2960" spans="71:72" x14ac:dyDescent="0.2">
      <c r="BS2960" s="152"/>
      <c r="BT2960" s="153"/>
    </row>
    <row r="2961" spans="71:72" x14ac:dyDescent="0.2">
      <c r="BS2961" s="152"/>
      <c r="BT2961" s="153"/>
    </row>
    <row r="2962" spans="71:72" x14ac:dyDescent="0.2">
      <c r="BS2962" s="152"/>
      <c r="BT2962" s="153"/>
    </row>
    <row r="2963" spans="71:72" x14ac:dyDescent="0.2">
      <c r="BS2963" s="152"/>
      <c r="BT2963" s="153"/>
    </row>
    <row r="2964" spans="71:72" x14ac:dyDescent="0.2">
      <c r="BS2964" s="152"/>
      <c r="BT2964" s="153"/>
    </row>
    <row r="2965" spans="71:72" x14ac:dyDescent="0.2">
      <c r="BS2965" s="152"/>
      <c r="BT2965" s="153"/>
    </row>
    <row r="2966" spans="71:72" x14ac:dyDescent="0.2">
      <c r="BS2966" s="152"/>
      <c r="BT2966" s="153"/>
    </row>
    <row r="2967" spans="71:72" x14ac:dyDescent="0.2">
      <c r="BS2967" s="152"/>
      <c r="BT2967" s="153"/>
    </row>
    <row r="2968" spans="71:72" x14ac:dyDescent="0.2">
      <c r="BS2968" s="152"/>
      <c r="BT2968" s="153"/>
    </row>
    <row r="2969" spans="71:72" x14ac:dyDescent="0.2">
      <c r="BS2969" s="152"/>
      <c r="BT2969" s="153"/>
    </row>
    <row r="2970" spans="71:72" x14ac:dyDescent="0.2">
      <c r="BS2970" s="152"/>
      <c r="BT2970" s="153"/>
    </row>
    <row r="2971" spans="71:72" x14ac:dyDescent="0.2">
      <c r="BS2971" s="152"/>
      <c r="BT2971" s="153"/>
    </row>
    <row r="2972" spans="71:72" x14ac:dyDescent="0.2">
      <c r="BS2972" s="152"/>
      <c r="BT2972" s="153"/>
    </row>
    <row r="2973" spans="71:72" x14ac:dyDescent="0.2">
      <c r="BS2973" s="152"/>
      <c r="BT2973" s="153"/>
    </row>
    <row r="2974" spans="71:72" x14ac:dyDescent="0.2">
      <c r="BS2974" s="152"/>
      <c r="BT2974" s="153"/>
    </row>
    <row r="2975" spans="71:72" x14ac:dyDescent="0.2">
      <c r="BS2975" s="152"/>
      <c r="BT2975" s="153"/>
    </row>
    <row r="2976" spans="71:72" x14ac:dyDescent="0.2">
      <c r="BS2976" s="152"/>
      <c r="BT2976" s="153"/>
    </row>
    <row r="2977" spans="71:72" x14ac:dyDescent="0.2">
      <c r="BS2977" s="152"/>
      <c r="BT2977" s="153"/>
    </row>
    <row r="2978" spans="71:72" x14ac:dyDescent="0.2">
      <c r="BS2978" s="152"/>
      <c r="BT2978" s="153"/>
    </row>
    <row r="2979" spans="71:72" x14ac:dyDescent="0.2">
      <c r="BS2979" s="152"/>
      <c r="BT2979" s="153"/>
    </row>
    <row r="2980" spans="71:72" x14ac:dyDescent="0.2">
      <c r="BS2980" s="152"/>
      <c r="BT2980" s="153"/>
    </row>
    <row r="2981" spans="71:72" x14ac:dyDescent="0.2">
      <c r="BS2981" s="152"/>
      <c r="BT2981" s="153"/>
    </row>
    <row r="2982" spans="71:72" x14ac:dyDescent="0.2">
      <c r="BS2982" s="152"/>
      <c r="BT2982" s="153"/>
    </row>
    <row r="2983" spans="71:72" x14ac:dyDescent="0.2">
      <c r="BS2983" s="152"/>
      <c r="BT2983" s="153"/>
    </row>
    <row r="2984" spans="71:72" x14ac:dyDescent="0.2">
      <c r="BS2984" s="152"/>
      <c r="BT2984" s="153"/>
    </row>
    <row r="2985" spans="71:72" x14ac:dyDescent="0.2">
      <c r="BS2985" s="152"/>
      <c r="BT2985" s="153"/>
    </row>
    <row r="2986" spans="71:72" x14ac:dyDescent="0.2">
      <c r="BS2986" s="152"/>
      <c r="BT2986" s="153"/>
    </row>
    <row r="2987" spans="71:72" x14ac:dyDescent="0.2">
      <c r="BS2987" s="152"/>
      <c r="BT2987" s="153"/>
    </row>
    <row r="2988" spans="71:72" x14ac:dyDescent="0.2">
      <c r="BS2988" s="152"/>
      <c r="BT2988" s="153"/>
    </row>
    <row r="2989" spans="71:72" x14ac:dyDescent="0.2">
      <c r="BS2989" s="152"/>
      <c r="BT2989" s="153"/>
    </row>
    <row r="2990" spans="71:72" x14ac:dyDescent="0.2">
      <c r="BS2990" s="152"/>
      <c r="BT2990" s="153"/>
    </row>
    <row r="2991" spans="71:72" x14ac:dyDescent="0.2">
      <c r="BS2991" s="152"/>
      <c r="BT2991" s="153"/>
    </row>
    <row r="2992" spans="71:72" x14ac:dyDescent="0.2">
      <c r="BS2992" s="152"/>
      <c r="BT2992" s="153"/>
    </row>
    <row r="2993" spans="71:72" x14ac:dyDescent="0.2">
      <c r="BS2993" s="152"/>
      <c r="BT2993" s="153"/>
    </row>
    <row r="2994" spans="71:72" x14ac:dyDescent="0.2">
      <c r="BS2994" s="152"/>
      <c r="BT2994" s="153"/>
    </row>
    <row r="2995" spans="71:72" x14ac:dyDescent="0.2">
      <c r="BS2995" s="152"/>
      <c r="BT2995" s="153"/>
    </row>
    <row r="2996" spans="71:72" x14ac:dyDescent="0.2">
      <c r="BS2996" s="152"/>
      <c r="BT2996" s="153"/>
    </row>
    <row r="2997" spans="71:72" x14ac:dyDescent="0.2">
      <c r="BS2997" s="152"/>
      <c r="BT2997" s="153"/>
    </row>
    <row r="2998" spans="71:72" x14ac:dyDescent="0.2">
      <c r="BS2998" s="152"/>
      <c r="BT2998" s="153"/>
    </row>
    <row r="2999" spans="71:72" x14ac:dyDescent="0.2">
      <c r="BS2999" s="152"/>
      <c r="BT2999" s="153"/>
    </row>
    <row r="3000" spans="71:72" x14ac:dyDescent="0.2">
      <c r="BS3000" s="152"/>
      <c r="BT3000" s="153"/>
    </row>
    <row r="3001" spans="71:72" x14ac:dyDescent="0.2">
      <c r="BS3001" s="152"/>
      <c r="BT3001" s="153"/>
    </row>
    <row r="3002" spans="71:72" x14ac:dyDescent="0.2">
      <c r="BS3002" s="152"/>
      <c r="BT3002" s="153"/>
    </row>
    <row r="3003" spans="71:72" x14ac:dyDescent="0.2">
      <c r="BS3003" s="152"/>
      <c r="BT3003" s="153"/>
    </row>
    <row r="3004" spans="71:72" x14ac:dyDescent="0.2">
      <c r="BS3004" s="152"/>
      <c r="BT3004" s="153"/>
    </row>
    <row r="3005" spans="71:72" x14ac:dyDescent="0.2">
      <c r="BS3005" s="152"/>
      <c r="BT3005" s="153"/>
    </row>
    <row r="3006" spans="71:72" x14ac:dyDescent="0.2">
      <c r="BS3006" s="152"/>
      <c r="BT3006" s="153"/>
    </row>
    <row r="3007" spans="71:72" x14ac:dyDescent="0.2">
      <c r="BS3007" s="152"/>
      <c r="BT3007" s="153"/>
    </row>
    <row r="3008" spans="71:72" x14ac:dyDescent="0.2">
      <c r="BS3008" s="152"/>
      <c r="BT3008" s="153"/>
    </row>
    <row r="3009" spans="71:72" x14ac:dyDescent="0.2">
      <c r="BS3009" s="152"/>
      <c r="BT3009" s="153"/>
    </row>
    <row r="3010" spans="71:72" x14ac:dyDescent="0.2">
      <c r="BS3010" s="152"/>
      <c r="BT3010" s="153"/>
    </row>
    <row r="3011" spans="71:72" x14ac:dyDescent="0.2">
      <c r="BS3011" s="152"/>
      <c r="BT3011" s="153"/>
    </row>
    <row r="3012" spans="71:72" x14ac:dyDescent="0.2">
      <c r="BS3012" s="152"/>
      <c r="BT3012" s="153"/>
    </row>
    <row r="3013" spans="71:72" x14ac:dyDescent="0.2">
      <c r="BS3013" s="152"/>
      <c r="BT3013" s="153"/>
    </row>
    <row r="3014" spans="71:72" x14ac:dyDescent="0.2">
      <c r="BS3014" s="152"/>
      <c r="BT3014" s="153"/>
    </row>
    <row r="3015" spans="71:72" x14ac:dyDescent="0.2">
      <c r="BS3015" s="152"/>
      <c r="BT3015" s="153"/>
    </row>
    <row r="3016" spans="71:72" x14ac:dyDescent="0.2">
      <c r="BS3016" s="152"/>
      <c r="BT3016" s="153"/>
    </row>
    <row r="3017" spans="71:72" x14ac:dyDescent="0.2">
      <c r="BS3017" s="152"/>
      <c r="BT3017" s="153"/>
    </row>
    <row r="3018" spans="71:72" x14ac:dyDescent="0.2">
      <c r="BS3018" s="152"/>
      <c r="BT3018" s="153"/>
    </row>
    <row r="3019" spans="71:72" x14ac:dyDescent="0.2">
      <c r="BS3019" s="152"/>
      <c r="BT3019" s="153"/>
    </row>
    <row r="3020" spans="71:72" x14ac:dyDescent="0.2">
      <c r="BS3020" s="152"/>
      <c r="BT3020" s="153"/>
    </row>
    <row r="3021" spans="71:72" x14ac:dyDescent="0.2">
      <c r="BS3021" s="152"/>
      <c r="BT3021" s="153"/>
    </row>
    <row r="3022" spans="71:72" x14ac:dyDescent="0.2">
      <c r="BS3022" s="152"/>
      <c r="BT3022" s="153"/>
    </row>
    <row r="3023" spans="71:72" x14ac:dyDescent="0.2">
      <c r="BS3023" s="152"/>
      <c r="BT3023" s="153"/>
    </row>
    <row r="3024" spans="71:72" x14ac:dyDescent="0.2">
      <c r="BS3024" s="152"/>
      <c r="BT3024" s="153"/>
    </row>
    <row r="3025" spans="71:72" x14ac:dyDescent="0.2">
      <c r="BS3025" s="152"/>
      <c r="BT3025" s="153"/>
    </row>
    <row r="3026" spans="71:72" x14ac:dyDescent="0.2">
      <c r="BS3026" s="152"/>
      <c r="BT3026" s="153"/>
    </row>
    <row r="3027" spans="71:72" x14ac:dyDescent="0.2">
      <c r="BS3027" s="152"/>
      <c r="BT3027" s="153"/>
    </row>
    <row r="3028" spans="71:72" x14ac:dyDescent="0.2">
      <c r="BS3028" s="152"/>
      <c r="BT3028" s="153"/>
    </row>
    <row r="3029" spans="71:72" x14ac:dyDescent="0.2">
      <c r="BS3029" s="152"/>
      <c r="BT3029" s="153"/>
    </row>
    <row r="3030" spans="71:72" x14ac:dyDescent="0.2">
      <c r="BS3030" s="152"/>
      <c r="BT3030" s="153"/>
    </row>
    <row r="3031" spans="71:72" x14ac:dyDescent="0.2">
      <c r="BS3031" s="152"/>
      <c r="BT3031" s="153"/>
    </row>
    <row r="3032" spans="71:72" x14ac:dyDescent="0.2">
      <c r="BS3032" s="152"/>
      <c r="BT3032" s="153"/>
    </row>
    <row r="3033" spans="71:72" x14ac:dyDescent="0.2">
      <c r="BS3033" s="152"/>
      <c r="BT3033" s="153"/>
    </row>
    <row r="3034" spans="71:72" x14ac:dyDescent="0.2">
      <c r="BS3034" s="152"/>
      <c r="BT3034" s="153"/>
    </row>
    <row r="3035" spans="71:72" x14ac:dyDescent="0.2">
      <c r="BS3035" s="152"/>
      <c r="BT3035" s="153"/>
    </row>
    <row r="3036" spans="71:72" x14ac:dyDescent="0.2">
      <c r="BS3036" s="152"/>
      <c r="BT3036" s="153"/>
    </row>
    <row r="3037" spans="71:72" x14ac:dyDescent="0.2">
      <c r="BS3037" s="152"/>
      <c r="BT3037" s="153"/>
    </row>
    <row r="3038" spans="71:72" x14ac:dyDescent="0.2">
      <c r="BS3038" s="152"/>
      <c r="BT3038" s="153"/>
    </row>
    <row r="3039" spans="71:72" x14ac:dyDescent="0.2">
      <c r="BS3039" s="152"/>
      <c r="BT3039" s="153"/>
    </row>
    <row r="3040" spans="71:72" x14ac:dyDescent="0.2">
      <c r="BS3040" s="152"/>
      <c r="BT3040" s="153"/>
    </row>
    <row r="3041" spans="71:72" x14ac:dyDescent="0.2">
      <c r="BS3041" s="152"/>
      <c r="BT3041" s="153"/>
    </row>
    <row r="3042" spans="71:72" x14ac:dyDescent="0.2">
      <c r="BS3042" s="152"/>
      <c r="BT3042" s="153"/>
    </row>
    <row r="3043" spans="71:72" x14ac:dyDescent="0.2">
      <c r="BS3043" s="152"/>
      <c r="BT3043" s="153"/>
    </row>
    <row r="3044" spans="71:72" x14ac:dyDescent="0.2">
      <c r="BS3044" s="152"/>
      <c r="BT3044" s="153"/>
    </row>
    <row r="3045" spans="71:72" x14ac:dyDescent="0.2">
      <c r="BS3045" s="152"/>
      <c r="BT3045" s="153"/>
    </row>
    <row r="3046" spans="71:72" x14ac:dyDescent="0.2">
      <c r="BS3046" s="152"/>
      <c r="BT3046" s="153"/>
    </row>
    <row r="3047" spans="71:72" x14ac:dyDescent="0.2">
      <c r="BS3047" s="152"/>
      <c r="BT3047" s="153"/>
    </row>
    <row r="3048" spans="71:72" x14ac:dyDescent="0.2">
      <c r="BS3048" s="152"/>
      <c r="BT3048" s="153"/>
    </row>
    <row r="3049" spans="71:72" x14ac:dyDescent="0.2">
      <c r="BS3049" s="152"/>
      <c r="BT3049" s="153"/>
    </row>
    <row r="3050" spans="71:72" x14ac:dyDescent="0.2">
      <c r="BS3050" s="152"/>
      <c r="BT3050" s="153"/>
    </row>
    <row r="3051" spans="71:72" x14ac:dyDescent="0.2">
      <c r="BS3051" s="152"/>
      <c r="BT3051" s="153"/>
    </row>
    <row r="3052" spans="71:72" x14ac:dyDescent="0.2">
      <c r="BS3052" s="152"/>
      <c r="BT3052" s="153"/>
    </row>
    <row r="3053" spans="71:72" x14ac:dyDescent="0.2">
      <c r="BS3053" s="152"/>
      <c r="BT3053" s="153"/>
    </row>
    <row r="3054" spans="71:72" x14ac:dyDescent="0.2">
      <c r="BS3054" s="152"/>
      <c r="BT3054" s="153"/>
    </row>
    <row r="3055" spans="71:72" x14ac:dyDescent="0.2">
      <c r="BS3055" s="152"/>
      <c r="BT3055" s="153"/>
    </row>
    <row r="3056" spans="71:72" x14ac:dyDescent="0.2">
      <c r="BS3056" s="152"/>
      <c r="BT3056" s="153"/>
    </row>
    <row r="3057" spans="71:72" x14ac:dyDescent="0.2">
      <c r="BS3057" s="152"/>
      <c r="BT3057" s="153"/>
    </row>
    <row r="3058" spans="71:72" x14ac:dyDescent="0.2">
      <c r="BS3058" s="152"/>
      <c r="BT3058" s="153"/>
    </row>
    <row r="3059" spans="71:72" x14ac:dyDescent="0.2">
      <c r="BS3059" s="152"/>
      <c r="BT3059" s="153"/>
    </row>
    <row r="3060" spans="71:72" x14ac:dyDescent="0.2">
      <c r="BS3060" s="152"/>
      <c r="BT3060" s="153"/>
    </row>
    <row r="3061" spans="71:72" x14ac:dyDescent="0.2">
      <c r="BS3061" s="152"/>
      <c r="BT3061" s="153"/>
    </row>
    <row r="3062" spans="71:72" x14ac:dyDescent="0.2">
      <c r="BS3062" s="152"/>
      <c r="BT3062" s="153"/>
    </row>
    <row r="3063" spans="71:72" x14ac:dyDescent="0.2">
      <c r="BS3063" s="152"/>
      <c r="BT3063" s="153"/>
    </row>
    <row r="3064" spans="71:72" x14ac:dyDescent="0.2">
      <c r="BS3064" s="152"/>
      <c r="BT3064" s="153"/>
    </row>
    <row r="3065" spans="71:72" x14ac:dyDescent="0.2">
      <c r="BS3065" s="152"/>
      <c r="BT3065" s="153"/>
    </row>
    <row r="3066" spans="71:72" x14ac:dyDescent="0.2">
      <c r="BS3066" s="152"/>
      <c r="BT3066" s="153"/>
    </row>
    <row r="3067" spans="71:72" x14ac:dyDescent="0.2">
      <c r="BS3067" s="152"/>
      <c r="BT3067" s="153"/>
    </row>
    <row r="3068" spans="71:72" x14ac:dyDescent="0.2">
      <c r="BS3068" s="152"/>
      <c r="BT3068" s="153"/>
    </row>
    <row r="3069" spans="71:72" x14ac:dyDescent="0.2">
      <c r="BS3069" s="152"/>
      <c r="BT3069" s="153"/>
    </row>
    <row r="3070" spans="71:72" x14ac:dyDescent="0.2">
      <c r="BS3070" s="152"/>
      <c r="BT3070" s="153"/>
    </row>
    <row r="3071" spans="71:72" x14ac:dyDescent="0.2">
      <c r="BS3071" s="152"/>
      <c r="BT3071" s="153"/>
    </row>
    <row r="3072" spans="71:72" x14ac:dyDescent="0.2">
      <c r="BS3072" s="152"/>
      <c r="BT3072" s="153"/>
    </row>
    <row r="3073" spans="71:72" x14ac:dyDescent="0.2">
      <c r="BS3073" s="152"/>
      <c r="BT3073" s="153"/>
    </row>
    <row r="3074" spans="71:72" x14ac:dyDescent="0.2">
      <c r="BS3074" s="152"/>
      <c r="BT3074" s="153"/>
    </row>
    <row r="3075" spans="71:72" x14ac:dyDescent="0.2">
      <c r="BS3075" s="152"/>
      <c r="BT3075" s="153"/>
    </row>
    <row r="3076" spans="71:72" x14ac:dyDescent="0.2">
      <c r="BS3076" s="152"/>
      <c r="BT3076" s="153"/>
    </row>
    <row r="3077" spans="71:72" x14ac:dyDescent="0.2">
      <c r="BS3077" s="152"/>
      <c r="BT3077" s="153"/>
    </row>
    <row r="3078" spans="71:72" x14ac:dyDescent="0.2">
      <c r="BS3078" s="152"/>
      <c r="BT3078" s="153"/>
    </row>
    <row r="3079" spans="71:72" x14ac:dyDescent="0.2">
      <c r="BS3079" s="152"/>
      <c r="BT3079" s="153"/>
    </row>
    <row r="3080" spans="71:72" x14ac:dyDescent="0.2">
      <c r="BS3080" s="152"/>
      <c r="BT3080" s="153"/>
    </row>
    <row r="3081" spans="71:72" x14ac:dyDescent="0.2">
      <c r="BS3081" s="152"/>
      <c r="BT3081" s="153"/>
    </row>
    <row r="3082" spans="71:72" x14ac:dyDescent="0.2">
      <c r="BS3082" s="152"/>
      <c r="BT3082" s="153"/>
    </row>
    <row r="3083" spans="71:72" x14ac:dyDescent="0.2">
      <c r="BS3083" s="152"/>
      <c r="BT3083" s="153"/>
    </row>
    <row r="3084" spans="71:72" x14ac:dyDescent="0.2">
      <c r="BS3084" s="152"/>
      <c r="BT3084" s="153"/>
    </row>
    <row r="3085" spans="71:72" x14ac:dyDescent="0.2">
      <c r="BS3085" s="152"/>
      <c r="BT3085" s="153"/>
    </row>
    <row r="3086" spans="71:72" x14ac:dyDescent="0.2">
      <c r="BS3086" s="152"/>
      <c r="BT3086" s="153"/>
    </row>
    <row r="3087" spans="71:72" x14ac:dyDescent="0.2">
      <c r="BS3087" s="152"/>
      <c r="BT3087" s="153"/>
    </row>
    <row r="3088" spans="71:72" x14ac:dyDescent="0.2">
      <c r="BS3088" s="152"/>
      <c r="BT3088" s="153"/>
    </row>
    <row r="3089" spans="71:72" x14ac:dyDescent="0.2">
      <c r="BS3089" s="152"/>
      <c r="BT3089" s="153"/>
    </row>
    <row r="3090" spans="71:72" x14ac:dyDescent="0.2">
      <c r="BS3090" s="152"/>
      <c r="BT3090" s="153"/>
    </row>
    <row r="3091" spans="71:72" x14ac:dyDescent="0.2">
      <c r="BS3091" s="152"/>
      <c r="BT3091" s="153"/>
    </row>
    <row r="3092" spans="71:72" x14ac:dyDescent="0.2">
      <c r="BS3092" s="152"/>
      <c r="BT3092" s="153"/>
    </row>
    <row r="3093" spans="71:72" x14ac:dyDescent="0.2">
      <c r="BS3093" s="152"/>
      <c r="BT3093" s="153"/>
    </row>
    <row r="3094" spans="71:72" x14ac:dyDescent="0.2">
      <c r="BS3094" s="152"/>
      <c r="BT3094" s="153"/>
    </row>
    <row r="3095" spans="71:72" x14ac:dyDescent="0.2">
      <c r="BS3095" s="152"/>
      <c r="BT3095" s="153"/>
    </row>
    <row r="3096" spans="71:72" x14ac:dyDescent="0.2">
      <c r="BS3096" s="152"/>
      <c r="BT3096" s="153"/>
    </row>
    <row r="3097" spans="71:72" x14ac:dyDescent="0.2">
      <c r="BS3097" s="152"/>
      <c r="BT3097" s="153"/>
    </row>
    <row r="3098" spans="71:72" x14ac:dyDescent="0.2">
      <c r="BS3098" s="152"/>
      <c r="BT3098" s="153"/>
    </row>
    <row r="3099" spans="71:72" x14ac:dyDescent="0.2">
      <c r="BS3099" s="152"/>
      <c r="BT3099" s="153"/>
    </row>
    <row r="3100" spans="71:72" x14ac:dyDescent="0.2">
      <c r="BS3100" s="152"/>
      <c r="BT3100" s="153"/>
    </row>
    <row r="3101" spans="71:72" x14ac:dyDescent="0.2">
      <c r="BS3101" s="152"/>
      <c r="BT3101" s="153"/>
    </row>
    <row r="3102" spans="71:72" x14ac:dyDescent="0.2">
      <c r="BS3102" s="152"/>
      <c r="BT3102" s="153"/>
    </row>
    <row r="3103" spans="71:72" x14ac:dyDescent="0.2">
      <c r="BS3103" s="152"/>
      <c r="BT3103" s="153"/>
    </row>
    <row r="3104" spans="71:72" x14ac:dyDescent="0.2">
      <c r="BS3104" s="152"/>
      <c r="BT3104" s="153"/>
    </row>
    <row r="3105" spans="71:72" x14ac:dyDescent="0.2">
      <c r="BS3105" s="152"/>
      <c r="BT3105" s="153"/>
    </row>
    <row r="3106" spans="71:72" x14ac:dyDescent="0.2">
      <c r="BS3106" s="152"/>
      <c r="BT3106" s="153"/>
    </row>
    <row r="3107" spans="71:72" x14ac:dyDescent="0.2">
      <c r="BS3107" s="152"/>
      <c r="BT3107" s="153"/>
    </row>
    <row r="3108" spans="71:72" x14ac:dyDescent="0.2">
      <c r="BS3108" s="152"/>
      <c r="BT3108" s="153"/>
    </row>
    <row r="3109" spans="71:72" x14ac:dyDescent="0.2">
      <c r="BS3109" s="152"/>
      <c r="BT3109" s="153"/>
    </row>
    <row r="3110" spans="71:72" x14ac:dyDescent="0.2">
      <c r="BS3110" s="152"/>
      <c r="BT3110" s="153"/>
    </row>
    <row r="3111" spans="71:72" x14ac:dyDescent="0.2">
      <c r="BS3111" s="152"/>
      <c r="BT3111" s="153"/>
    </row>
    <row r="3112" spans="71:72" x14ac:dyDescent="0.2">
      <c r="BS3112" s="152"/>
      <c r="BT3112" s="153"/>
    </row>
    <row r="3113" spans="71:72" x14ac:dyDescent="0.2">
      <c r="BS3113" s="152"/>
      <c r="BT3113" s="153"/>
    </row>
    <row r="3114" spans="71:72" x14ac:dyDescent="0.2">
      <c r="BS3114" s="152"/>
      <c r="BT3114" s="153"/>
    </row>
    <row r="3115" spans="71:72" x14ac:dyDescent="0.2">
      <c r="BS3115" s="152"/>
      <c r="BT3115" s="153"/>
    </row>
    <row r="3116" spans="71:72" x14ac:dyDescent="0.2">
      <c r="BS3116" s="152"/>
      <c r="BT3116" s="153"/>
    </row>
    <row r="3117" spans="71:72" x14ac:dyDescent="0.2">
      <c r="BS3117" s="152"/>
      <c r="BT3117" s="153"/>
    </row>
    <row r="3118" spans="71:72" x14ac:dyDescent="0.2">
      <c r="BS3118" s="152"/>
      <c r="BT3118" s="153"/>
    </row>
    <row r="3119" spans="71:72" x14ac:dyDescent="0.2">
      <c r="BS3119" s="152"/>
      <c r="BT3119" s="153"/>
    </row>
    <row r="3120" spans="71:72" x14ac:dyDescent="0.2">
      <c r="BS3120" s="152"/>
      <c r="BT3120" s="153"/>
    </row>
    <row r="3121" spans="71:72" x14ac:dyDescent="0.2">
      <c r="BS3121" s="152"/>
      <c r="BT3121" s="153"/>
    </row>
    <row r="3122" spans="71:72" x14ac:dyDescent="0.2">
      <c r="BS3122" s="152"/>
      <c r="BT3122" s="153"/>
    </row>
    <row r="3123" spans="71:72" x14ac:dyDescent="0.2">
      <c r="BS3123" s="152"/>
      <c r="BT3123" s="153"/>
    </row>
    <row r="3124" spans="71:72" x14ac:dyDescent="0.2">
      <c r="BS3124" s="152"/>
      <c r="BT3124" s="153"/>
    </row>
    <row r="3125" spans="71:72" x14ac:dyDescent="0.2">
      <c r="BS3125" s="152"/>
      <c r="BT3125" s="153"/>
    </row>
    <row r="3126" spans="71:72" x14ac:dyDescent="0.2">
      <c r="BS3126" s="152"/>
      <c r="BT3126" s="153"/>
    </row>
    <row r="3127" spans="71:72" x14ac:dyDescent="0.2">
      <c r="BS3127" s="152"/>
      <c r="BT3127" s="153"/>
    </row>
    <row r="3128" spans="71:72" x14ac:dyDescent="0.2">
      <c r="BS3128" s="152"/>
      <c r="BT3128" s="153"/>
    </row>
    <row r="3129" spans="71:72" x14ac:dyDescent="0.2">
      <c r="BS3129" s="152"/>
      <c r="BT3129" s="153"/>
    </row>
    <row r="3130" spans="71:72" x14ac:dyDescent="0.2">
      <c r="BS3130" s="152"/>
      <c r="BT3130" s="153"/>
    </row>
    <row r="3131" spans="71:72" x14ac:dyDescent="0.2">
      <c r="BS3131" s="152"/>
      <c r="BT3131" s="153"/>
    </row>
    <row r="3132" spans="71:72" x14ac:dyDescent="0.2">
      <c r="BS3132" s="152"/>
      <c r="BT3132" s="153"/>
    </row>
    <row r="3133" spans="71:72" x14ac:dyDescent="0.2">
      <c r="BS3133" s="152"/>
      <c r="BT3133" s="153"/>
    </row>
    <row r="3134" spans="71:72" x14ac:dyDescent="0.2">
      <c r="BS3134" s="152"/>
      <c r="BT3134" s="153"/>
    </row>
    <row r="3135" spans="71:72" x14ac:dyDescent="0.2">
      <c r="BS3135" s="152"/>
      <c r="BT3135" s="153"/>
    </row>
    <row r="3136" spans="71:72" x14ac:dyDescent="0.2">
      <c r="BS3136" s="152"/>
      <c r="BT3136" s="153"/>
    </row>
    <row r="3137" spans="71:72" x14ac:dyDescent="0.2">
      <c r="BS3137" s="152"/>
      <c r="BT3137" s="153"/>
    </row>
    <row r="3138" spans="71:72" x14ac:dyDescent="0.2">
      <c r="BS3138" s="152"/>
      <c r="BT3138" s="153"/>
    </row>
    <row r="3139" spans="71:72" x14ac:dyDescent="0.2">
      <c r="BS3139" s="152"/>
      <c r="BT3139" s="153"/>
    </row>
    <row r="3140" spans="71:72" x14ac:dyDescent="0.2">
      <c r="BS3140" s="152"/>
      <c r="BT3140" s="153"/>
    </row>
    <row r="3141" spans="71:72" x14ac:dyDescent="0.2">
      <c r="BS3141" s="152"/>
      <c r="BT3141" s="153"/>
    </row>
    <row r="3142" spans="71:72" x14ac:dyDescent="0.2">
      <c r="BS3142" s="152"/>
      <c r="BT3142" s="153"/>
    </row>
    <row r="3143" spans="71:72" x14ac:dyDescent="0.2">
      <c r="BS3143" s="152"/>
      <c r="BT3143" s="153"/>
    </row>
    <row r="3144" spans="71:72" x14ac:dyDescent="0.2">
      <c r="BS3144" s="152"/>
      <c r="BT3144" s="153"/>
    </row>
    <row r="3145" spans="71:72" x14ac:dyDescent="0.2">
      <c r="BS3145" s="152"/>
      <c r="BT3145" s="153"/>
    </row>
    <row r="3146" spans="71:72" x14ac:dyDescent="0.2">
      <c r="BS3146" s="152"/>
      <c r="BT3146" s="153"/>
    </row>
    <row r="3147" spans="71:72" x14ac:dyDescent="0.2">
      <c r="BS3147" s="152"/>
      <c r="BT3147" s="153"/>
    </row>
    <row r="3148" spans="71:72" x14ac:dyDescent="0.2">
      <c r="BS3148" s="152"/>
      <c r="BT3148" s="153"/>
    </row>
    <row r="3149" spans="71:72" x14ac:dyDescent="0.2">
      <c r="BS3149" s="152"/>
      <c r="BT3149" s="153"/>
    </row>
    <row r="3150" spans="71:72" x14ac:dyDescent="0.2">
      <c r="BS3150" s="152"/>
      <c r="BT3150" s="153"/>
    </row>
    <row r="3151" spans="71:72" x14ac:dyDescent="0.2">
      <c r="BS3151" s="152"/>
      <c r="BT3151" s="153"/>
    </row>
    <row r="3152" spans="71:72" x14ac:dyDescent="0.2">
      <c r="BS3152" s="152"/>
      <c r="BT3152" s="153"/>
    </row>
    <row r="3153" spans="71:72" x14ac:dyDescent="0.2">
      <c r="BS3153" s="152"/>
      <c r="BT3153" s="153"/>
    </row>
    <row r="3154" spans="71:72" x14ac:dyDescent="0.2">
      <c r="BS3154" s="152"/>
      <c r="BT3154" s="153"/>
    </row>
    <row r="3155" spans="71:72" x14ac:dyDescent="0.2">
      <c r="BS3155" s="152"/>
      <c r="BT3155" s="153"/>
    </row>
    <row r="3156" spans="71:72" x14ac:dyDescent="0.2">
      <c r="BS3156" s="152"/>
      <c r="BT3156" s="153"/>
    </row>
    <row r="3157" spans="71:72" x14ac:dyDescent="0.2">
      <c r="BS3157" s="152"/>
      <c r="BT3157" s="153"/>
    </row>
    <row r="3158" spans="71:72" x14ac:dyDescent="0.2">
      <c r="BS3158" s="152"/>
      <c r="BT3158" s="153"/>
    </row>
    <row r="3159" spans="71:72" x14ac:dyDescent="0.2">
      <c r="BS3159" s="152"/>
      <c r="BT3159" s="153"/>
    </row>
    <row r="3160" spans="71:72" x14ac:dyDescent="0.2">
      <c r="BS3160" s="152"/>
      <c r="BT3160" s="153"/>
    </row>
    <row r="3161" spans="71:72" x14ac:dyDescent="0.2">
      <c r="BS3161" s="152"/>
      <c r="BT3161" s="153"/>
    </row>
    <row r="3162" spans="71:72" x14ac:dyDescent="0.2">
      <c r="BS3162" s="152"/>
      <c r="BT3162" s="153"/>
    </row>
    <row r="3163" spans="71:72" x14ac:dyDescent="0.2">
      <c r="BS3163" s="152"/>
      <c r="BT3163" s="153"/>
    </row>
    <row r="3164" spans="71:72" x14ac:dyDescent="0.2">
      <c r="BS3164" s="152"/>
      <c r="BT3164" s="153"/>
    </row>
    <row r="3165" spans="71:72" x14ac:dyDescent="0.2">
      <c r="BS3165" s="152"/>
      <c r="BT3165" s="153"/>
    </row>
    <row r="3166" spans="71:72" x14ac:dyDescent="0.2">
      <c r="BS3166" s="152"/>
      <c r="BT3166" s="153"/>
    </row>
    <row r="3167" spans="71:72" x14ac:dyDescent="0.2">
      <c r="BS3167" s="152"/>
      <c r="BT3167" s="153"/>
    </row>
    <row r="3168" spans="71:72" x14ac:dyDescent="0.2">
      <c r="BS3168" s="152"/>
      <c r="BT3168" s="153"/>
    </row>
    <row r="3169" spans="71:72" x14ac:dyDescent="0.2">
      <c r="BS3169" s="152"/>
      <c r="BT3169" s="153"/>
    </row>
    <row r="3170" spans="71:72" x14ac:dyDescent="0.2">
      <c r="BS3170" s="152"/>
      <c r="BT3170" s="153"/>
    </row>
    <row r="3171" spans="71:72" x14ac:dyDescent="0.2">
      <c r="BS3171" s="152"/>
      <c r="BT3171" s="153"/>
    </row>
    <row r="3172" spans="71:72" x14ac:dyDescent="0.2">
      <c r="BS3172" s="152"/>
      <c r="BT3172" s="153"/>
    </row>
    <row r="3173" spans="71:72" x14ac:dyDescent="0.2">
      <c r="BS3173" s="152"/>
      <c r="BT3173" s="153"/>
    </row>
    <row r="3174" spans="71:72" x14ac:dyDescent="0.2">
      <c r="BS3174" s="152"/>
      <c r="BT3174" s="153"/>
    </row>
    <row r="3175" spans="71:72" x14ac:dyDescent="0.2">
      <c r="BS3175" s="152"/>
      <c r="BT3175" s="153"/>
    </row>
    <row r="3176" spans="71:72" x14ac:dyDescent="0.2">
      <c r="BS3176" s="152"/>
      <c r="BT3176" s="153"/>
    </row>
    <row r="3177" spans="71:72" x14ac:dyDescent="0.2">
      <c r="BS3177" s="152"/>
      <c r="BT3177" s="153"/>
    </row>
    <row r="3178" spans="71:72" x14ac:dyDescent="0.2">
      <c r="BS3178" s="152"/>
      <c r="BT3178" s="153"/>
    </row>
    <row r="3179" spans="71:72" x14ac:dyDescent="0.2">
      <c r="BS3179" s="152"/>
      <c r="BT3179" s="153"/>
    </row>
    <row r="3180" spans="71:72" x14ac:dyDescent="0.2">
      <c r="BS3180" s="152"/>
      <c r="BT3180" s="153"/>
    </row>
    <row r="3181" spans="71:72" x14ac:dyDescent="0.2">
      <c r="BS3181" s="152"/>
      <c r="BT3181" s="153"/>
    </row>
    <row r="3182" spans="71:72" x14ac:dyDescent="0.2">
      <c r="BS3182" s="152"/>
      <c r="BT3182" s="153"/>
    </row>
    <row r="3183" spans="71:72" x14ac:dyDescent="0.2">
      <c r="BS3183" s="152"/>
      <c r="BT3183" s="153"/>
    </row>
    <row r="3184" spans="71:72" x14ac:dyDescent="0.2">
      <c r="BS3184" s="152"/>
      <c r="BT3184" s="153"/>
    </row>
    <row r="3185" spans="71:72" x14ac:dyDescent="0.2">
      <c r="BS3185" s="152"/>
      <c r="BT3185" s="153"/>
    </row>
    <row r="3186" spans="71:72" x14ac:dyDescent="0.2">
      <c r="BS3186" s="152"/>
      <c r="BT3186" s="153"/>
    </row>
    <row r="3187" spans="71:72" x14ac:dyDescent="0.2">
      <c r="BS3187" s="152"/>
      <c r="BT3187" s="153"/>
    </row>
    <row r="3188" spans="71:72" x14ac:dyDescent="0.2">
      <c r="BS3188" s="152"/>
      <c r="BT3188" s="153"/>
    </row>
    <row r="3189" spans="71:72" x14ac:dyDescent="0.2">
      <c r="BS3189" s="152"/>
      <c r="BT3189" s="153"/>
    </row>
    <row r="3190" spans="71:72" x14ac:dyDescent="0.2">
      <c r="BS3190" s="152"/>
      <c r="BT3190" s="153"/>
    </row>
    <row r="3191" spans="71:72" x14ac:dyDescent="0.2">
      <c r="BS3191" s="152"/>
      <c r="BT3191" s="153"/>
    </row>
    <row r="3192" spans="71:72" x14ac:dyDescent="0.2">
      <c r="BS3192" s="152"/>
      <c r="BT3192" s="153"/>
    </row>
    <row r="3193" spans="71:72" x14ac:dyDescent="0.2">
      <c r="BS3193" s="152"/>
      <c r="BT3193" s="153"/>
    </row>
    <row r="3194" spans="71:72" x14ac:dyDescent="0.2">
      <c r="BS3194" s="152"/>
      <c r="BT3194" s="153"/>
    </row>
    <row r="3195" spans="71:72" x14ac:dyDescent="0.2">
      <c r="BS3195" s="152"/>
      <c r="BT3195" s="153"/>
    </row>
    <row r="3196" spans="71:72" x14ac:dyDescent="0.2">
      <c r="BS3196" s="152"/>
      <c r="BT3196" s="153"/>
    </row>
    <row r="3197" spans="71:72" x14ac:dyDescent="0.2">
      <c r="BS3197" s="152"/>
      <c r="BT3197" s="153"/>
    </row>
    <row r="3198" spans="71:72" x14ac:dyDescent="0.2">
      <c r="BS3198" s="152"/>
      <c r="BT3198" s="153"/>
    </row>
    <row r="3199" spans="71:72" x14ac:dyDescent="0.2">
      <c r="BS3199" s="152"/>
      <c r="BT3199" s="153"/>
    </row>
    <row r="3200" spans="71:72" x14ac:dyDescent="0.2">
      <c r="BS3200" s="152"/>
      <c r="BT3200" s="153"/>
    </row>
    <row r="3201" spans="71:72" x14ac:dyDescent="0.2">
      <c r="BS3201" s="152"/>
      <c r="BT3201" s="153"/>
    </row>
    <row r="3202" spans="71:72" x14ac:dyDescent="0.2">
      <c r="BS3202" s="152"/>
      <c r="BT3202" s="153"/>
    </row>
    <row r="3203" spans="71:72" x14ac:dyDescent="0.2">
      <c r="BS3203" s="152"/>
      <c r="BT3203" s="153"/>
    </row>
    <row r="3204" spans="71:72" x14ac:dyDescent="0.2">
      <c r="BS3204" s="152"/>
      <c r="BT3204" s="153"/>
    </row>
    <row r="3205" spans="71:72" x14ac:dyDescent="0.2">
      <c r="BS3205" s="152"/>
      <c r="BT3205" s="153"/>
    </row>
    <row r="3206" spans="71:72" x14ac:dyDescent="0.2">
      <c r="BS3206" s="152"/>
      <c r="BT3206" s="153"/>
    </row>
    <row r="3207" spans="71:72" x14ac:dyDescent="0.2">
      <c r="BS3207" s="152"/>
      <c r="BT3207" s="153"/>
    </row>
    <row r="3208" spans="71:72" x14ac:dyDescent="0.2">
      <c r="BS3208" s="152"/>
      <c r="BT3208" s="153"/>
    </row>
    <row r="3209" spans="71:72" x14ac:dyDescent="0.2">
      <c r="BS3209" s="152"/>
      <c r="BT3209" s="153"/>
    </row>
    <row r="3210" spans="71:72" x14ac:dyDescent="0.2">
      <c r="BS3210" s="152"/>
      <c r="BT3210" s="153"/>
    </row>
    <row r="3211" spans="71:72" x14ac:dyDescent="0.2">
      <c r="BS3211" s="152"/>
      <c r="BT3211" s="153"/>
    </row>
    <row r="3212" spans="71:72" x14ac:dyDescent="0.2">
      <c r="BS3212" s="152"/>
      <c r="BT3212" s="153"/>
    </row>
    <row r="3213" spans="71:72" x14ac:dyDescent="0.2">
      <c r="BS3213" s="152"/>
      <c r="BT3213" s="153"/>
    </row>
    <row r="3214" spans="71:72" x14ac:dyDescent="0.2">
      <c r="BS3214" s="152"/>
      <c r="BT3214" s="153"/>
    </row>
    <row r="3215" spans="71:72" x14ac:dyDescent="0.2">
      <c r="BS3215" s="152"/>
      <c r="BT3215" s="153"/>
    </row>
    <row r="3216" spans="71:72" x14ac:dyDescent="0.2">
      <c r="BS3216" s="152"/>
      <c r="BT3216" s="153"/>
    </row>
    <row r="3217" spans="71:72" x14ac:dyDescent="0.2">
      <c r="BS3217" s="152"/>
      <c r="BT3217" s="153"/>
    </row>
    <row r="3218" spans="71:72" x14ac:dyDescent="0.2">
      <c r="BS3218" s="152"/>
      <c r="BT3218" s="153"/>
    </row>
    <row r="3219" spans="71:72" x14ac:dyDescent="0.2">
      <c r="BS3219" s="152"/>
      <c r="BT3219" s="153"/>
    </row>
    <row r="3220" spans="71:72" x14ac:dyDescent="0.2">
      <c r="BS3220" s="152"/>
      <c r="BT3220" s="153"/>
    </row>
    <row r="3221" spans="71:72" x14ac:dyDescent="0.2">
      <c r="BS3221" s="152"/>
      <c r="BT3221" s="153"/>
    </row>
    <row r="3222" spans="71:72" x14ac:dyDescent="0.2">
      <c r="BS3222" s="152"/>
      <c r="BT3222" s="153"/>
    </row>
    <row r="3223" spans="71:72" x14ac:dyDescent="0.2">
      <c r="BS3223" s="152"/>
      <c r="BT3223" s="153"/>
    </row>
    <row r="3224" spans="71:72" x14ac:dyDescent="0.2">
      <c r="BS3224" s="152"/>
      <c r="BT3224" s="153"/>
    </row>
    <row r="3225" spans="71:72" x14ac:dyDescent="0.2">
      <c r="BS3225" s="152"/>
      <c r="BT3225" s="153"/>
    </row>
    <row r="3226" spans="71:72" x14ac:dyDescent="0.2">
      <c r="BS3226" s="152"/>
      <c r="BT3226" s="153"/>
    </row>
    <row r="3227" spans="71:72" x14ac:dyDescent="0.2">
      <c r="BS3227" s="152"/>
      <c r="BT3227" s="153"/>
    </row>
    <row r="3228" spans="71:72" x14ac:dyDescent="0.2">
      <c r="BS3228" s="152"/>
      <c r="BT3228" s="153"/>
    </row>
    <row r="3229" spans="71:72" x14ac:dyDescent="0.2">
      <c r="BS3229" s="152"/>
      <c r="BT3229" s="153"/>
    </row>
    <row r="3230" spans="71:72" x14ac:dyDescent="0.2">
      <c r="BS3230" s="152"/>
      <c r="BT3230" s="153"/>
    </row>
    <row r="3231" spans="71:72" x14ac:dyDescent="0.2">
      <c r="BS3231" s="152"/>
      <c r="BT3231" s="153"/>
    </row>
    <row r="3232" spans="71:72" x14ac:dyDescent="0.2">
      <c r="BS3232" s="152"/>
      <c r="BT3232" s="153"/>
    </row>
    <row r="3233" spans="71:72" x14ac:dyDescent="0.2">
      <c r="BS3233" s="152"/>
      <c r="BT3233" s="153"/>
    </row>
    <row r="3234" spans="71:72" x14ac:dyDescent="0.2">
      <c r="BS3234" s="152"/>
      <c r="BT3234" s="153"/>
    </row>
    <row r="3235" spans="71:72" x14ac:dyDescent="0.2">
      <c r="BS3235" s="152"/>
      <c r="BT3235" s="153"/>
    </row>
    <row r="3236" spans="71:72" x14ac:dyDescent="0.2">
      <c r="BS3236" s="152"/>
      <c r="BT3236" s="153"/>
    </row>
    <row r="3237" spans="71:72" x14ac:dyDescent="0.2">
      <c r="BS3237" s="152"/>
      <c r="BT3237" s="153"/>
    </row>
    <row r="3238" spans="71:72" x14ac:dyDescent="0.2">
      <c r="BS3238" s="152"/>
      <c r="BT3238" s="153"/>
    </row>
    <row r="3239" spans="71:72" x14ac:dyDescent="0.2">
      <c r="BS3239" s="152"/>
      <c r="BT3239" s="153"/>
    </row>
    <row r="3240" spans="71:72" x14ac:dyDescent="0.2">
      <c r="BS3240" s="152"/>
      <c r="BT3240" s="153"/>
    </row>
    <row r="3241" spans="71:72" x14ac:dyDescent="0.2">
      <c r="BS3241" s="152"/>
      <c r="BT3241" s="153"/>
    </row>
    <row r="3242" spans="71:72" x14ac:dyDescent="0.2">
      <c r="BS3242" s="152"/>
      <c r="BT3242" s="153"/>
    </row>
    <row r="3243" spans="71:72" x14ac:dyDescent="0.2">
      <c r="BS3243" s="152"/>
      <c r="BT3243" s="153"/>
    </row>
    <row r="3244" spans="71:72" x14ac:dyDescent="0.2">
      <c r="BS3244" s="152"/>
      <c r="BT3244" s="153"/>
    </row>
    <row r="3245" spans="71:72" x14ac:dyDescent="0.2">
      <c r="BS3245" s="152"/>
      <c r="BT3245" s="153"/>
    </row>
    <row r="3246" spans="71:72" x14ac:dyDescent="0.2">
      <c r="BS3246" s="152"/>
      <c r="BT3246" s="153"/>
    </row>
    <row r="3247" spans="71:72" x14ac:dyDescent="0.2">
      <c r="BS3247" s="152"/>
      <c r="BT3247" s="153"/>
    </row>
    <row r="3248" spans="71:72" x14ac:dyDescent="0.2">
      <c r="BS3248" s="152"/>
      <c r="BT3248" s="153"/>
    </row>
    <row r="3249" spans="71:72" x14ac:dyDescent="0.2">
      <c r="BS3249" s="152"/>
      <c r="BT3249" s="153"/>
    </row>
    <row r="3250" spans="71:72" x14ac:dyDescent="0.2">
      <c r="BS3250" s="152"/>
      <c r="BT3250" s="153"/>
    </row>
    <row r="3251" spans="71:72" x14ac:dyDescent="0.2">
      <c r="BS3251" s="152"/>
      <c r="BT3251" s="153"/>
    </row>
    <row r="3252" spans="71:72" x14ac:dyDescent="0.2">
      <c r="BS3252" s="152"/>
      <c r="BT3252" s="153"/>
    </row>
    <row r="3253" spans="71:72" x14ac:dyDescent="0.2">
      <c r="BS3253" s="152"/>
      <c r="BT3253" s="153"/>
    </row>
    <row r="3254" spans="71:72" x14ac:dyDescent="0.2">
      <c r="BS3254" s="152"/>
      <c r="BT3254" s="153"/>
    </row>
    <row r="3255" spans="71:72" x14ac:dyDescent="0.2">
      <c r="BS3255" s="152"/>
      <c r="BT3255" s="153"/>
    </row>
    <row r="3256" spans="71:72" x14ac:dyDescent="0.2">
      <c r="BS3256" s="152"/>
      <c r="BT3256" s="153"/>
    </row>
    <row r="3257" spans="71:72" x14ac:dyDescent="0.2">
      <c r="BS3257" s="152"/>
      <c r="BT3257" s="153"/>
    </row>
    <row r="3258" spans="71:72" x14ac:dyDescent="0.2">
      <c r="BS3258" s="152"/>
      <c r="BT3258" s="153"/>
    </row>
    <row r="3259" spans="71:72" x14ac:dyDescent="0.2">
      <c r="BS3259" s="152"/>
      <c r="BT3259" s="153"/>
    </row>
    <row r="3260" spans="71:72" x14ac:dyDescent="0.2">
      <c r="BS3260" s="152"/>
      <c r="BT3260" s="153"/>
    </row>
    <row r="3261" spans="71:72" x14ac:dyDescent="0.2">
      <c r="BS3261" s="152"/>
      <c r="BT3261" s="153"/>
    </row>
    <row r="3262" spans="71:72" x14ac:dyDescent="0.2">
      <c r="BS3262" s="152"/>
      <c r="BT3262" s="153"/>
    </row>
    <row r="3263" spans="71:72" x14ac:dyDescent="0.2">
      <c r="BS3263" s="152"/>
      <c r="BT3263" s="153"/>
    </row>
    <row r="3264" spans="71:72" x14ac:dyDescent="0.2">
      <c r="BS3264" s="152"/>
      <c r="BT3264" s="153"/>
    </row>
    <row r="3265" spans="71:72" x14ac:dyDescent="0.2">
      <c r="BS3265" s="152"/>
      <c r="BT3265" s="153"/>
    </row>
    <row r="3266" spans="71:72" x14ac:dyDescent="0.2">
      <c r="BS3266" s="152"/>
      <c r="BT3266" s="153"/>
    </row>
    <row r="3267" spans="71:72" x14ac:dyDescent="0.2">
      <c r="BS3267" s="152"/>
      <c r="BT3267" s="153"/>
    </row>
    <row r="3268" spans="71:72" x14ac:dyDescent="0.2">
      <c r="BS3268" s="152"/>
      <c r="BT3268" s="153"/>
    </row>
    <row r="3269" spans="71:72" x14ac:dyDescent="0.2">
      <c r="BS3269" s="152"/>
      <c r="BT3269" s="153"/>
    </row>
    <row r="3270" spans="71:72" x14ac:dyDescent="0.2">
      <c r="BS3270" s="152"/>
      <c r="BT3270" s="153"/>
    </row>
    <row r="3271" spans="71:72" x14ac:dyDescent="0.2">
      <c r="BS3271" s="152"/>
      <c r="BT3271" s="153"/>
    </row>
    <row r="3272" spans="71:72" x14ac:dyDescent="0.2">
      <c r="BS3272" s="152"/>
      <c r="BT3272" s="153"/>
    </row>
    <row r="3273" spans="71:72" x14ac:dyDescent="0.2">
      <c r="BS3273" s="152"/>
      <c r="BT3273" s="153"/>
    </row>
    <row r="3274" spans="71:72" x14ac:dyDescent="0.2">
      <c r="BS3274" s="152"/>
      <c r="BT3274" s="153"/>
    </row>
    <row r="3275" spans="71:72" x14ac:dyDescent="0.2">
      <c r="BS3275" s="152"/>
      <c r="BT3275" s="153"/>
    </row>
    <row r="3276" spans="71:72" x14ac:dyDescent="0.2">
      <c r="BS3276" s="152"/>
      <c r="BT3276" s="153"/>
    </row>
    <row r="3277" spans="71:72" x14ac:dyDescent="0.2">
      <c r="BS3277" s="152"/>
      <c r="BT3277" s="153"/>
    </row>
    <row r="3278" spans="71:72" x14ac:dyDescent="0.2">
      <c r="BS3278" s="152"/>
      <c r="BT3278" s="153"/>
    </row>
    <row r="3279" spans="71:72" x14ac:dyDescent="0.2">
      <c r="BS3279" s="152"/>
      <c r="BT3279" s="153"/>
    </row>
    <row r="3280" spans="71:72" x14ac:dyDescent="0.2">
      <c r="BS3280" s="152"/>
      <c r="BT3280" s="153"/>
    </row>
    <row r="3281" spans="71:72" x14ac:dyDescent="0.2">
      <c r="BS3281" s="152"/>
      <c r="BT3281" s="153"/>
    </row>
    <row r="3282" spans="71:72" x14ac:dyDescent="0.2">
      <c r="BS3282" s="152"/>
      <c r="BT3282" s="153"/>
    </row>
    <row r="3283" spans="71:72" x14ac:dyDescent="0.2">
      <c r="BS3283" s="152"/>
      <c r="BT3283" s="153"/>
    </row>
    <row r="3284" spans="71:72" x14ac:dyDescent="0.2">
      <c r="BS3284" s="152"/>
      <c r="BT3284" s="153"/>
    </row>
    <row r="3285" spans="71:72" x14ac:dyDescent="0.2">
      <c r="BS3285" s="152"/>
      <c r="BT3285" s="153"/>
    </row>
    <row r="3286" spans="71:72" x14ac:dyDescent="0.2">
      <c r="BS3286" s="152"/>
      <c r="BT3286" s="153"/>
    </row>
    <row r="3287" spans="71:72" x14ac:dyDescent="0.2">
      <c r="BS3287" s="152"/>
      <c r="BT3287" s="153"/>
    </row>
    <row r="3288" spans="71:72" x14ac:dyDescent="0.2">
      <c r="BS3288" s="152"/>
      <c r="BT3288" s="153"/>
    </row>
    <row r="3289" spans="71:72" x14ac:dyDescent="0.2">
      <c r="BS3289" s="152"/>
      <c r="BT3289" s="153"/>
    </row>
    <row r="3290" spans="71:72" x14ac:dyDescent="0.2">
      <c r="BS3290" s="152"/>
      <c r="BT3290" s="153"/>
    </row>
    <row r="3291" spans="71:72" x14ac:dyDescent="0.2">
      <c r="BS3291" s="152"/>
      <c r="BT3291" s="153"/>
    </row>
    <row r="3292" spans="71:72" x14ac:dyDescent="0.2">
      <c r="BS3292" s="152"/>
      <c r="BT3292" s="153"/>
    </row>
    <row r="3293" spans="71:72" x14ac:dyDescent="0.2">
      <c r="BS3293" s="152"/>
      <c r="BT3293" s="153"/>
    </row>
    <row r="3294" spans="71:72" x14ac:dyDescent="0.2">
      <c r="BS3294" s="152"/>
      <c r="BT3294" s="153"/>
    </row>
    <row r="3295" spans="71:72" x14ac:dyDescent="0.2">
      <c r="BS3295" s="152"/>
      <c r="BT3295" s="153"/>
    </row>
    <row r="3296" spans="71:72" x14ac:dyDescent="0.2">
      <c r="BS3296" s="152"/>
      <c r="BT3296" s="153"/>
    </row>
    <row r="3297" spans="71:72" x14ac:dyDescent="0.2">
      <c r="BS3297" s="152"/>
      <c r="BT3297" s="153"/>
    </row>
    <row r="3298" spans="71:72" x14ac:dyDescent="0.2">
      <c r="BS3298" s="152"/>
      <c r="BT3298" s="153"/>
    </row>
    <row r="3299" spans="71:72" x14ac:dyDescent="0.2">
      <c r="BS3299" s="152"/>
      <c r="BT3299" s="153"/>
    </row>
    <row r="3300" spans="71:72" x14ac:dyDescent="0.2">
      <c r="BS3300" s="152"/>
      <c r="BT3300" s="153"/>
    </row>
    <row r="3301" spans="71:72" x14ac:dyDescent="0.2">
      <c r="BS3301" s="152"/>
      <c r="BT3301" s="153"/>
    </row>
    <row r="3302" spans="71:72" x14ac:dyDescent="0.2">
      <c r="BS3302" s="152"/>
      <c r="BT3302" s="153"/>
    </row>
    <row r="3303" spans="71:72" x14ac:dyDescent="0.2">
      <c r="BS3303" s="152"/>
      <c r="BT3303" s="153"/>
    </row>
    <row r="3304" spans="71:72" x14ac:dyDescent="0.2">
      <c r="BS3304" s="152"/>
      <c r="BT3304" s="153"/>
    </row>
    <row r="3305" spans="71:72" x14ac:dyDescent="0.2">
      <c r="BS3305" s="152"/>
      <c r="BT3305" s="153"/>
    </row>
    <row r="3306" spans="71:72" x14ac:dyDescent="0.2">
      <c r="BS3306" s="152"/>
      <c r="BT3306" s="153"/>
    </row>
    <row r="3307" spans="71:72" x14ac:dyDescent="0.2">
      <c r="BS3307" s="152"/>
      <c r="BT3307" s="153"/>
    </row>
    <row r="3308" spans="71:72" x14ac:dyDescent="0.2">
      <c r="BS3308" s="152"/>
      <c r="BT3308" s="153"/>
    </row>
    <row r="3309" spans="71:72" x14ac:dyDescent="0.2">
      <c r="BS3309" s="152"/>
      <c r="BT3309" s="153"/>
    </row>
    <row r="3310" spans="71:72" x14ac:dyDescent="0.2">
      <c r="BS3310" s="152"/>
      <c r="BT3310" s="153"/>
    </row>
    <row r="3311" spans="71:72" x14ac:dyDescent="0.2">
      <c r="BS3311" s="152"/>
      <c r="BT3311" s="153"/>
    </row>
    <row r="3312" spans="71:72" x14ac:dyDescent="0.2">
      <c r="BS3312" s="152"/>
      <c r="BT3312" s="153"/>
    </row>
    <row r="3313" spans="71:72" x14ac:dyDescent="0.2">
      <c r="BS3313" s="152"/>
      <c r="BT3313" s="153"/>
    </row>
    <row r="3314" spans="71:72" x14ac:dyDescent="0.2">
      <c r="BS3314" s="152"/>
      <c r="BT3314" s="153"/>
    </row>
    <row r="3315" spans="71:72" x14ac:dyDescent="0.2">
      <c r="BS3315" s="152"/>
      <c r="BT3315" s="153"/>
    </row>
    <row r="3316" spans="71:72" x14ac:dyDescent="0.2">
      <c r="BS3316" s="152"/>
      <c r="BT3316" s="153"/>
    </row>
    <row r="3317" spans="71:72" x14ac:dyDescent="0.2">
      <c r="BS3317" s="152"/>
      <c r="BT3317" s="153"/>
    </row>
    <row r="3318" spans="71:72" x14ac:dyDescent="0.2">
      <c r="BS3318" s="152"/>
      <c r="BT3318" s="153"/>
    </row>
    <row r="3319" spans="71:72" x14ac:dyDescent="0.2">
      <c r="BS3319" s="152"/>
      <c r="BT3319" s="153"/>
    </row>
    <row r="3320" spans="71:72" x14ac:dyDescent="0.2">
      <c r="BS3320" s="152"/>
      <c r="BT3320" s="153"/>
    </row>
    <row r="3321" spans="71:72" x14ac:dyDescent="0.2">
      <c r="BS3321" s="152"/>
      <c r="BT3321" s="153"/>
    </row>
    <row r="3322" spans="71:72" x14ac:dyDescent="0.2">
      <c r="BS3322" s="152"/>
      <c r="BT3322" s="153"/>
    </row>
    <row r="3323" spans="71:72" x14ac:dyDescent="0.2">
      <c r="BS3323" s="152"/>
      <c r="BT3323" s="153"/>
    </row>
    <row r="3324" spans="71:72" x14ac:dyDescent="0.2">
      <c r="BS3324" s="152"/>
      <c r="BT3324" s="153"/>
    </row>
    <row r="3325" spans="71:72" x14ac:dyDescent="0.2">
      <c r="BS3325" s="152"/>
      <c r="BT3325" s="153"/>
    </row>
    <row r="3326" spans="71:72" x14ac:dyDescent="0.2">
      <c r="BS3326" s="152"/>
      <c r="BT3326" s="153"/>
    </row>
    <row r="3327" spans="71:72" x14ac:dyDescent="0.2">
      <c r="BS3327" s="152"/>
      <c r="BT3327" s="153"/>
    </row>
    <row r="3328" spans="71:72" x14ac:dyDescent="0.2">
      <c r="BS3328" s="152"/>
      <c r="BT3328" s="153"/>
    </row>
    <row r="3329" spans="71:72" x14ac:dyDescent="0.2">
      <c r="BS3329" s="152"/>
      <c r="BT3329" s="153"/>
    </row>
    <row r="3330" spans="71:72" x14ac:dyDescent="0.2">
      <c r="BS3330" s="152"/>
      <c r="BT3330" s="153"/>
    </row>
    <row r="3331" spans="71:72" x14ac:dyDescent="0.2">
      <c r="BS3331" s="152"/>
      <c r="BT3331" s="153"/>
    </row>
    <row r="3332" spans="71:72" x14ac:dyDescent="0.2">
      <c r="BS3332" s="152"/>
      <c r="BT3332" s="153"/>
    </row>
    <row r="3333" spans="71:72" x14ac:dyDescent="0.2">
      <c r="BS3333" s="152"/>
      <c r="BT3333" s="153"/>
    </row>
    <row r="3334" spans="71:72" x14ac:dyDescent="0.2">
      <c r="BS3334" s="152"/>
      <c r="BT3334" s="153"/>
    </row>
    <row r="3335" spans="71:72" x14ac:dyDescent="0.2">
      <c r="BS3335" s="152"/>
      <c r="BT3335" s="153"/>
    </row>
    <row r="3336" spans="71:72" x14ac:dyDescent="0.2">
      <c r="BS3336" s="152"/>
      <c r="BT3336" s="153"/>
    </row>
    <row r="3337" spans="71:72" x14ac:dyDescent="0.2">
      <c r="BS3337" s="152"/>
      <c r="BT3337" s="153"/>
    </row>
    <row r="3338" spans="71:72" x14ac:dyDescent="0.2">
      <c r="BS3338" s="152"/>
      <c r="BT3338" s="153"/>
    </row>
    <row r="3339" spans="71:72" x14ac:dyDescent="0.2">
      <c r="BS3339" s="152"/>
      <c r="BT3339" s="153"/>
    </row>
    <row r="3340" spans="71:72" x14ac:dyDescent="0.2">
      <c r="BS3340" s="152"/>
      <c r="BT3340" s="153"/>
    </row>
    <row r="3341" spans="71:72" x14ac:dyDescent="0.2">
      <c r="BS3341" s="152"/>
      <c r="BT3341" s="153"/>
    </row>
    <row r="3342" spans="71:72" x14ac:dyDescent="0.2">
      <c r="BS3342" s="152"/>
      <c r="BT3342" s="153"/>
    </row>
    <row r="3343" spans="71:72" x14ac:dyDescent="0.2">
      <c r="BS3343" s="152"/>
      <c r="BT3343" s="153"/>
    </row>
    <row r="3344" spans="71:72" x14ac:dyDescent="0.2">
      <c r="BS3344" s="152"/>
      <c r="BT3344" s="153"/>
    </row>
    <row r="3345" spans="71:72" x14ac:dyDescent="0.2">
      <c r="BS3345" s="152"/>
      <c r="BT3345" s="153"/>
    </row>
    <row r="3346" spans="71:72" x14ac:dyDescent="0.2">
      <c r="BS3346" s="152"/>
      <c r="BT3346" s="153"/>
    </row>
    <row r="3347" spans="71:72" x14ac:dyDescent="0.2">
      <c r="BS3347" s="152"/>
      <c r="BT3347" s="153"/>
    </row>
    <row r="3348" spans="71:72" x14ac:dyDescent="0.2">
      <c r="BS3348" s="152"/>
      <c r="BT3348" s="153"/>
    </row>
    <row r="3349" spans="71:72" x14ac:dyDescent="0.2">
      <c r="BS3349" s="152"/>
      <c r="BT3349" s="153"/>
    </row>
    <row r="3350" spans="71:72" x14ac:dyDescent="0.2">
      <c r="BS3350" s="152"/>
      <c r="BT3350" s="153"/>
    </row>
    <row r="3351" spans="71:72" x14ac:dyDescent="0.2">
      <c r="BS3351" s="152"/>
      <c r="BT3351" s="153"/>
    </row>
    <row r="3352" spans="71:72" x14ac:dyDescent="0.2">
      <c r="BS3352" s="152"/>
      <c r="BT3352" s="153"/>
    </row>
    <row r="3353" spans="71:72" x14ac:dyDescent="0.2">
      <c r="BS3353" s="152"/>
      <c r="BT3353" s="153"/>
    </row>
    <row r="3354" spans="71:72" x14ac:dyDescent="0.2">
      <c r="BS3354" s="152"/>
      <c r="BT3354" s="153"/>
    </row>
    <row r="3355" spans="71:72" x14ac:dyDescent="0.2">
      <c r="BS3355" s="152"/>
      <c r="BT3355" s="153"/>
    </row>
    <row r="3356" spans="71:72" x14ac:dyDescent="0.2">
      <c r="BS3356" s="152"/>
      <c r="BT3356" s="153"/>
    </row>
    <row r="3357" spans="71:72" x14ac:dyDescent="0.2">
      <c r="BS3357" s="152"/>
      <c r="BT3357" s="153"/>
    </row>
    <row r="3358" spans="71:72" x14ac:dyDescent="0.2">
      <c r="BS3358" s="152"/>
      <c r="BT3358" s="153"/>
    </row>
    <row r="3359" spans="71:72" x14ac:dyDescent="0.2">
      <c r="BS3359" s="152"/>
      <c r="BT3359" s="153"/>
    </row>
    <row r="3360" spans="71:72" x14ac:dyDescent="0.2">
      <c r="BS3360" s="152"/>
      <c r="BT3360" s="153"/>
    </row>
    <row r="3361" spans="71:72" x14ac:dyDescent="0.2">
      <c r="BS3361" s="152"/>
      <c r="BT3361" s="153"/>
    </row>
    <row r="3362" spans="71:72" x14ac:dyDescent="0.2">
      <c r="BS3362" s="152"/>
      <c r="BT3362" s="153"/>
    </row>
    <row r="3363" spans="71:72" x14ac:dyDescent="0.2">
      <c r="BS3363" s="152"/>
      <c r="BT3363" s="153"/>
    </row>
    <row r="3364" spans="71:72" x14ac:dyDescent="0.2">
      <c r="BS3364" s="152"/>
      <c r="BT3364" s="153"/>
    </row>
    <row r="3365" spans="71:72" x14ac:dyDescent="0.2">
      <c r="BS3365" s="152"/>
      <c r="BT3365" s="153"/>
    </row>
    <row r="3366" spans="71:72" x14ac:dyDescent="0.2">
      <c r="BS3366" s="152"/>
      <c r="BT3366" s="153"/>
    </row>
    <row r="3367" spans="71:72" x14ac:dyDescent="0.2">
      <c r="BS3367" s="152"/>
      <c r="BT3367" s="153"/>
    </row>
    <row r="3368" spans="71:72" x14ac:dyDescent="0.2">
      <c r="BS3368" s="152"/>
      <c r="BT3368" s="153"/>
    </row>
    <row r="3369" spans="71:72" x14ac:dyDescent="0.2">
      <c r="BS3369" s="152"/>
      <c r="BT3369" s="153"/>
    </row>
    <row r="3370" spans="71:72" x14ac:dyDescent="0.2">
      <c r="BS3370" s="152"/>
      <c r="BT3370" s="153"/>
    </row>
    <row r="3371" spans="71:72" x14ac:dyDescent="0.2">
      <c r="BS3371" s="152"/>
      <c r="BT3371" s="153"/>
    </row>
    <row r="3372" spans="71:72" x14ac:dyDescent="0.2">
      <c r="BS3372" s="152"/>
      <c r="BT3372" s="153"/>
    </row>
    <row r="3373" spans="71:72" x14ac:dyDescent="0.2">
      <c r="BS3373" s="152"/>
      <c r="BT3373" s="153"/>
    </row>
    <row r="3374" spans="71:72" x14ac:dyDescent="0.2">
      <c r="BS3374" s="152"/>
      <c r="BT3374" s="153"/>
    </row>
    <row r="3375" spans="71:72" x14ac:dyDescent="0.2">
      <c r="BS3375" s="152"/>
      <c r="BT3375" s="153"/>
    </row>
    <row r="3376" spans="71:72" x14ac:dyDescent="0.2">
      <c r="BS3376" s="152"/>
      <c r="BT3376" s="153"/>
    </row>
    <row r="3377" spans="71:72" x14ac:dyDescent="0.2">
      <c r="BS3377" s="152"/>
      <c r="BT3377" s="153"/>
    </row>
    <row r="3378" spans="71:72" x14ac:dyDescent="0.2">
      <c r="BS3378" s="152"/>
      <c r="BT3378" s="153"/>
    </row>
    <row r="3379" spans="71:72" x14ac:dyDescent="0.2">
      <c r="BS3379" s="152"/>
      <c r="BT3379" s="153"/>
    </row>
    <row r="3380" spans="71:72" x14ac:dyDescent="0.2">
      <c r="BS3380" s="152"/>
      <c r="BT3380" s="153"/>
    </row>
    <row r="3381" spans="71:72" x14ac:dyDescent="0.2">
      <c r="BS3381" s="152"/>
      <c r="BT3381" s="153"/>
    </row>
    <row r="3382" spans="71:72" x14ac:dyDescent="0.2">
      <c r="BS3382" s="152"/>
      <c r="BT3382" s="153"/>
    </row>
    <row r="3383" spans="71:72" x14ac:dyDescent="0.2">
      <c r="BS3383" s="152"/>
      <c r="BT3383" s="153"/>
    </row>
    <row r="3384" spans="71:72" x14ac:dyDescent="0.2">
      <c r="BS3384" s="152"/>
      <c r="BT3384" s="153"/>
    </row>
    <row r="3385" spans="71:72" x14ac:dyDescent="0.2">
      <c r="BS3385" s="152"/>
      <c r="BT3385" s="153"/>
    </row>
    <row r="3386" spans="71:72" x14ac:dyDescent="0.2">
      <c r="BS3386" s="152"/>
      <c r="BT3386" s="153"/>
    </row>
    <row r="3387" spans="71:72" x14ac:dyDescent="0.2">
      <c r="BS3387" s="152"/>
      <c r="BT3387" s="153"/>
    </row>
    <row r="3388" spans="71:72" x14ac:dyDescent="0.2">
      <c r="BS3388" s="152"/>
      <c r="BT3388" s="153"/>
    </row>
    <row r="3389" spans="71:72" x14ac:dyDescent="0.2">
      <c r="BS3389" s="152"/>
      <c r="BT3389" s="153"/>
    </row>
    <row r="3390" spans="71:72" x14ac:dyDescent="0.2">
      <c r="BS3390" s="152"/>
      <c r="BT3390" s="153"/>
    </row>
    <row r="3391" spans="71:72" x14ac:dyDescent="0.2">
      <c r="BS3391" s="152"/>
      <c r="BT3391" s="153"/>
    </row>
    <row r="3392" spans="71:72" x14ac:dyDescent="0.2">
      <c r="BS3392" s="152"/>
      <c r="BT3392" s="153"/>
    </row>
    <row r="3393" spans="71:72" x14ac:dyDescent="0.2">
      <c r="BS3393" s="152"/>
      <c r="BT3393" s="153"/>
    </row>
    <row r="3394" spans="71:72" x14ac:dyDescent="0.2">
      <c r="BS3394" s="152"/>
      <c r="BT3394" s="153"/>
    </row>
    <row r="3395" spans="71:72" x14ac:dyDescent="0.2">
      <c r="BS3395" s="152"/>
      <c r="BT3395" s="153"/>
    </row>
    <row r="3396" spans="71:72" x14ac:dyDescent="0.2">
      <c r="BS3396" s="152"/>
      <c r="BT3396" s="153"/>
    </row>
    <row r="3397" spans="71:72" x14ac:dyDescent="0.2">
      <c r="BS3397" s="152"/>
      <c r="BT3397" s="153"/>
    </row>
    <row r="3398" spans="71:72" x14ac:dyDescent="0.2">
      <c r="BS3398" s="152"/>
      <c r="BT3398" s="153"/>
    </row>
    <row r="3399" spans="71:72" x14ac:dyDescent="0.2">
      <c r="BS3399" s="152"/>
      <c r="BT3399" s="153"/>
    </row>
    <row r="3400" spans="71:72" x14ac:dyDescent="0.2">
      <c r="BS3400" s="152"/>
      <c r="BT3400" s="153"/>
    </row>
    <row r="3401" spans="71:72" x14ac:dyDescent="0.2">
      <c r="BS3401" s="152"/>
      <c r="BT3401" s="153"/>
    </row>
    <row r="3402" spans="71:72" x14ac:dyDescent="0.2">
      <c r="BS3402" s="152"/>
      <c r="BT3402" s="153"/>
    </row>
    <row r="3403" spans="71:72" x14ac:dyDescent="0.2">
      <c r="BS3403" s="152"/>
      <c r="BT3403" s="153"/>
    </row>
    <row r="3404" spans="71:72" x14ac:dyDescent="0.2">
      <c r="BS3404" s="152"/>
      <c r="BT3404" s="153"/>
    </row>
    <row r="3405" spans="71:72" x14ac:dyDescent="0.2">
      <c r="BS3405" s="152"/>
      <c r="BT3405" s="153"/>
    </row>
    <row r="3406" spans="71:72" x14ac:dyDescent="0.2">
      <c r="BS3406" s="152"/>
      <c r="BT3406" s="153"/>
    </row>
    <row r="3407" spans="71:72" x14ac:dyDescent="0.2">
      <c r="BS3407" s="152"/>
      <c r="BT3407" s="153"/>
    </row>
    <row r="3408" spans="71:72" x14ac:dyDescent="0.2">
      <c r="BS3408" s="152"/>
      <c r="BT3408" s="153"/>
    </row>
    <row r="3409" spans="71:72" x14ac:dyDescent="0.2">
      <c r="BS3409" s="152"/>
      <c r="BT3409" s="153"/>
    </row>
    <row r="3410" spans="71:72" x14ac:dyDescent="0.2">
      <c r="BS3410" s="152"/>
      <c r="BT3410" s="153"/>
    </row>
    <row r="3411" spans="71:72" x14ac:dyDescent="0.2">
      <c r="BS3411" s="152"/>
      <c r="BT3411" s="153"/>
    </row>
    <row r="3412" spans="71:72" x14ac:dyDescent="0.2">
      <c r="BS3412" s="152"/>
      <c r="BT3412" s="153"/>
    </row>
    <row r="3413" spans="71:72" x14ac:dyDescent="0.2">
      <c r="BS3413" s="152"/>
      <c r="BT3413" s="153"/>
    </row>
    <row r="3414" spans="71:72" x14ac:dyDescent="0.2">
      <c r="BS3414" s="152"/>
      <c r="BT3414" s="153"/>
    </row>
    <row r="3415" spans="71:72" x14ac:dyDescent="0.2">
      <c r="BS3415" s="152"/>
      <c r="BT3415" s="153"/>
    </row>
    <row r="3416" spans="71:72" x14ac:dyDescent="0.2">
      <c r="BS3416" s="152"/>
      <c r="BT3416" s="153"/>
    </row>
    <row r="3417" spans="71:72" x14ac:dyDescent="0.2">
      <c r="BS3417" s="152"/>
      <c r="BT3417" s="153"/>
    </row>
    <row r="3418" spans="71:72" x14ac:dyDescent="0.2">
      <c r="BS3418" s="152"/>
      <c r="BT3418" s="153"/>
    </row>
    <row r="3419" spans="71:72" x14ac:dyDescent="0.2">
      <c r="BS3419" s="152"/>
      <c r="BT3419" s="153"/>
    </row>
    <row r="3420" spans="71:72" x14ac:dyDescent="0.2">
      <c r="BS3420" s="152"/>
      <c r="BT3420" s="153"/>
    </row>
    <row r="3421" spans="71:72" x14ac:dyDescent="0.2">
      <c r="BS3421" s="152"/>
      <c r="BT3421" s="153"/>
    </row>
    <row r="3422" spans="71:72" x14ac:dyDescent="0.2">
      <c r="BS3422" s="152"/>
      <c r="BT3422" s="153"/>
    </row>
    <row r="3423" spans="71:72" x14ac:dyDescent="0.2">
      <c r="BS3423" s="152"/>
      <c r="BT3423" s="153"/>
    </row>
    <row r="3424" spans="71:72" x14ac:dyDescent="0.2">
      <c r="BS3424" s="152"/>
      <c r="BT3424" s="153"/>
    </row>
    <row r="3425" spans="71:72" x14ac:dyDescent="0.2">
      <c r="BS3425" s="152"/>
      <c r="BT3425" s="153"/>
    </row>
    <row r="3426" spans="71:72" x14ac:dyDescent="0.2">
      <c r="BS3426" s="152"/>
      <c r="BT3426" s="153"/>
    </row>
    <row r="3427" spans="71:72" x14ac:dyDescent="0.2">
      <c r="BS3427" s="152"/>
      <c r="BT3427" s="153"/>
    </row>
    <row r="3428" spans="71:72" x14ac:dyDescent="0.2">
      <c r="BS3428" s="152"/>
      <c r="BT3428" s="153"/>
    </row>
    <row r="3429" spans="71:72" x14ac:dyDescent="0.2">
      <c r="BS3429" s="152"/>
      <c r="BT3429" s="153"/>
    </row>
    <row r="3430" spans="71:72" x14ac:dyDescent="0.2">
      <c r="BS3430" s="152"/>
      <c r="BT3430" s="153"/>
    </row>
    <row r="3431" spans="71:72" x14ac:dyDescent="0.2">
      <c r="BS3431" s="152"/>
      <c r="BT3431" s="153"/>
    </row>
    <row r="3432" spans="71:72" x14ac:dyDescent="0.2">
      <c r="BS3432" s="152"/>
      <c r="BT3432" s="153"/>
    </row>
    <row r="3433" spans="71:72" x14ac:dyDescent="0.2">
      <c r="BS3433" s="152"/>
      <c r="BT3433" s="153"/>
    </row>
    <row r="3434" spans="71:72" x14ac:dyDescent="0.2">
      <c r="BS3434" s="152"/>
      <c r="BT3434" s="153"/>
    </row>
    <row r="3435" spans="71:72" x14ac:dyDescent="0.2">
      <c r="BS3435" s="152"/>
      <c r="BT3435" s="153"/>
    </row>
    <row r="3436" spans="71:72" x14ac:dyDescent="0.2">
      <c r="BS3436" s="152"/>
      <c r="BT3436" s="153"/>
    </row>
    <row r="3437" spans="71:72" x14ac:dyDescent="0.2">
      <c r="BS3437" s="152"/>
      <c r="BT3437" s="153"/>
    </row>
    <row r="3438" spans="71:72" x14ac:dyDescent="0.2">
      <c r="BS3438" s="152"/>
      <c r="BT3438" s="153"/>
    </row>
    <row r="3439" spans="71:72" x14ac:dyDescent="0.2">
      <c r="BS3439" s="152"/>
      <c r="BT3439" s="153"/>
    </row>
    <row r="3440" spans="71:72" x14ac:dyDescent="0.2">
      <c r="BS3440" s="152"/>
      <c r="BT3440" s="153"/>
    </row>
    <row r="3441" spans="71:72" x14ac:dyDescent="0.2">
      <c r="BS3441" s="152"/>
      <c r="BT3441" s="153"/>
    </row>
    <row r="3442" spans="71:72" x14ac:dyDescent="0.2">
      <c r="BS3442" s="152"/>
      <c r="BT3442" s="153"/>
    </row>
    <row r="3443" spans="71:72" x14ac:dyDescent="0.2">
      <c r="BS3443" s="152"/>
      <c r="BT3443" s="153"/>
    </row>
    <row r="3444" spans="71:72" x14ac:dyDescent="0.2">
      <c r="BS3444" s="152"/>
      <c r="BT3444" s="153"/>
    </row>
    <row r="3445" spans="71:72" x14ac:dyDescent="0.2">
      <c r="BS3445" s="152"/>
      <c r="BT3445" s="153"/>
    </row>
    <row r="3446" spans="71:72" x14ac:dyDescent="0.2">
      <c r="BS3446" s="152"/>
      <c r="BT3446" s="153"/>
    </row>
    <row r="3447" spans="71:72" x14ac:dyDescent="0.2">
      <c r="BS3447" s="152"/>
      <c r="BT3447" s="153"/>
    </row>
    <row r="3448" spans="71:72" x14ac:dyDescent="0.2">
      <c r="BS3448" s="152"/>
      <c r="BT3448" s="153"/>
    </row>
    <row r="3449" spans="71:72" x14ac:dyDescent="0.2">
      <c r="BS3449" s="152"/>
      <c r="BT3449" s="153"/>
    </row>
    <row r="3450" spans="71:72" x14ac:dyDescent="0.2">
      <c r="BS3450" s="152"/>
      <c r="BT3450" s="153"/>
    </row>
    <row r="3451" spans="71:72" x14ac:dyDescent="0.2">
      <c r="BS3451" s="152"/>
      <c r="BT3451" s="153"/>
    </row>
    <row r="3452" spans="71:72" x14ac:dyDescent="0.2">
      <c r="BS3452" s="152"/>
      <c r="BT3452" s="153"/>
    </row>
    <row r="3453" spans="71:72" x14ac:dyDescent="0.2">
      <c r="BS3453" s="152"/>
      <c r="BT3453" s="153"/>
    </row>
    <row r="3454" spans="71:72" x14ac:dyDescent="0.2">
      <c r="BS3454" s="152"/>
      <c r="BT3454" s="153"/>
    </row>
    <row r="3455" spans="71:72" x14ac:dyDescent="0.2">
      <c r="BS3455" s="152"/>
      <c r="BT3455" s="153"/>
    </row>
    <row r="3456" spans="71:72" x14ac:dyDescent="0.2">
      <c r="BS3456" s="152"/>
      <c r="BT3456" s="153"/>
    </row>
    <row r="3457" spans="71:72" x14ac:dyDescent="0.2">
      <c r="BS3457" s="152"/>
      <c r="BT3457" s="153"/>
    </row>
    <row r="3458" spans="71:72" x14ac:dyDescent="0.2">
      <c r="BS3458" s="152"/>
      <c r="BT3458" s="153"/>
    </row>
    <row r="3459" spans="71:72" x14ac:dyDescent="0.2">
      <c r="BS3459" s="152"/>
      <c r="BT3459" s="153"/>
    </row>
    <row r="3460" spans="71:72" x14ac:dyDescent="0.2">
      <c r="BS3460" s="152"/>
      <c r="BT3460" s="153"/>
    </row>
    <row r="3461" spans="71:72" x14ac:dyDescent="0.2">
      <c r="BS3461" s="152"/>
      <c r="BT3461" s="153"/>
    </row>
    <row r="3462" spans="71:72" x14ac:dyDescent="0.2">
      <c r="BS3462" s="152"/>
      <c r="BT3462" s="153"/>
    </row>
    <row r="3463" spans="71:72" x14ac:dyDescent="0.2">
      <c r="BS3463" s="152"/>
      <c r="BT3463" s="153"/>
    </row>
    <row r="3464" spans="71:72" x14ac:dyDescent="0.2">
      <c r="BS3464" s="152"/>
      <c r="BT3464" s="153"/>
    </row>
    <row r="3465" spans="71:72" x14ac:dyDescent="0.2">
      <c r="BS3465" s="152"/>
      <c r="BT3465" s="153"/>
    </row>
    <row r="3466" spans="71:72" x14ac:dyDescent="0.2">
      <c r="BS3466" s="152"/>
      <c r="BT3466" s="153"/>
    </row>
    <row r="3467" spans="71:72" x14ac:dyDescent="0.2">
      <c r="BS3467" s="152"/>
      <c r="BT3467" s="153"/>
    </row>
    <row r="3468" spans="71:72" x14ac:dyDescent="0.2">
      <c r="BS3468" s="152"/>
      <c r="BT3468" s="153"/>
    </row>
    <row r="3469" spans="71:72" x14ac:dyDescent="0.2">
      <c r="BS3469" s="152"/>
      <c r="BT3469" s="153"/>
    </row>
    <row r="3470" spans="71:72" x14ac:dyDescent="0.2">
      <c r="BS3470" s="152"/>
      <c r="BT3470" s="153"/>
    </row>
    <row r="3471" spans="71:72" x14ac:dyDescent="0.2">
      <c r="BS3471" s="152"/>
      <c r="BT3471" s="153"/>
    </row>
    <row r="3472" spans="71:72" x14ac:dyDescent="0.2">
      <c r="BS3472" s="152"/>
      <c r="BT3472" s="153"/>
    </row>
    <row r="3473" spans="71:72" x14ac:dyDescent="0.2">
      <c r="BS3473" s="152"/>
      <c r="BT3473" s="153"/>
    </row>
    <row r="3474" spans="71:72" x14ac:dyDescent="0.2">
      <c r="BS3474" s="152"/>
      <c r="BT3474" s="153"/>
    </row>
    <row r="3475" spans="71:72" x14ac:dyDescent="0.2">
      <c r="BS3475" s="152"/>
      <c r="BT3475" s="153"/>
    </row>
    <row r="3476" spans="71:72" x14ac:dyDescent="0.2">
      <c r="BS3476" s="152"/>
      <c r="BT3476" s="153"/>
    </row>
    <row r="3477" spans="71:72" x14ac:dyDescent="0.2">
      <c r="BS3477" s="152"/>
      <c r="BT3477" s="153"/>
    </row>
    <row r="3478" spans="71:72" x14ac:dyDescent="0.2">
      <c r="BS3478" s="152"/>
      <c r="BT3478" s="153"/>
    </row>
    <row r="3479" spans="71:72" x14ac:dyDescent="0.2">
      <c r="BS3479" s="152"/>
      <c r="BT3479" s="153"/>
    </row>
    <row r="3480" spans="71:72" x14ac:dyDescent="0.2">
      <c r="BS3480" s="152"/>
      <c r="BT3480" s="153"/>
    </row>
    <row r="3481" spans="71:72" x14ac:dyDescent="0.2">
      <c r="BS3481" s="152"/>
      <c r="BT3481" s="153"/>
    </row>
    <row r="3482" spans="71:72" x14ac:dyDescent="0.2">
      <c r="BS3482" s="152"/>
      <c r="BT3482" s="153"/>
    </row>
    <row r="3483" spans="71:72" x14ac:dyDescent="0.2">
      <c r="BS3483" s="152"/>
      <c r="BT3483" s="153"/>
    </row>
    <row r="3484" spans="71:72" x14ac:dyDescent="0.2">
      <c r="BS3484" s="152"/>
      <c r="BT3484" s="153"/>
    </row>
    <row r="3485" spans="71:72" x14ac:dyDescent="0.2">
      <c r="BS3485" s="152"/>
      <c r="BT3485" s="153"/>
    </row>
    <row r="3486" spans="71:72" x14ac:dyDescent="0.2">
      <c r="BS3486" s="152"/>
      <c r="BT3486" s="153"/>
    </row>
    <row r="3487" spans="71:72" x14ac:dyDescent="0.2">
      <c r="BS3487" s="152"/>
      <c r="BT3487" s="153"/>
    </row>
    <row r="3488" spans="71:72" x14ac:dyDescent="0.2">
      <c r="BS3488" s="152"/>
      <c r="BT3488" s="153"/>
    </row>
    <row r="3489" spans="71:72" x14ac:dyDescent="0.2">
      <c r="BS3489" s="152"/>
      <c r="BT3489" s="153"/>
    </row>
    <row r="3490" spans="71:72" x14ac:dyDescent="0.2">
      <c r="BS3490" s="152"/>
      <c r="BT3490" s="153"/>
    </row>
    <row r="3491" spans="71:72" x14ac:dyDescent="0.2">
      <c r="BS3491" s="152"/>
      <c r="BT3491" s="153"/>
    </row>
    <row r="3492" spans="71:72" x14ac:dyDescent="0.2">
      <c r="BS3492" s="152"/>
      <c r="BT3492" s="153"/>
    </row>
    <row r="3493" spans="71:72" x14ac:dyDescent="0.2">
      <c r="BS3493" s="152"/>
      <c r="BT3493" s="153"/>
    </row>
    <row r="3494" spans="71:72" x14ac:dyDescent="0.2">
      <c r="BS3494" s="152"/>
      <c r="BT3494" s="153"/>
    </row>
    <row r="3495" spans="71:72" x14ac:dyDescent="0.2">
      <c r="BS3495" s="152"/>
      <c r="BT3495" s="153"/>
    </row>
    <row r="3496" spans="71:72" x14ac:dyDescent="0.2">
      <c r="BS3496" s="152"/>
      <c r="BT3496" s="153"/>
    </row>
    <row r="3497" spans="71:72" x14ac:dyDescent="0.2">
      <c r="BS3497" s="152"/>
      <c r="BT3497" s="153"/>
    </row>
    <row r="3498" spans="71:72" x14ac:dyDescent="0.2">
      <c r="BS3498" s="152"/>
      <c r="BT3498" s="153"/>
    </row>
    <row r="3499" spans="71:72" x14ac:dyDescent="0.2">
      <c r="BS3499" s="152"/>
      <c r="BT3499" s="153"/>
    </row>
    <row r="3500" spans="71:72" x14ac:dyDescent="0.2">
      <c r="BS3500" s="152"/>
      <c r="BT3500" s="153"/>
    </row>
    <row r="3501" spans="71:72" x14ac:dyDescent="0.2">
      <c r="BS3501" s="152"/>
      <c r="BT3501" s="153"/>
    </row>
    <row r="3502" spans="71:72" x14ac:dyDescent="0.2">
      <c r="BS3502" s="152"/>
      <c r="BT3502" s="153"/>
    </row>
    <row r="3503" spans="71:72" x14ac:dyDescent="0.2">
      <c r="BS3503" s="152"/>
      <c r="BT3503" s="153"/>
    </row>
    <row r="3504" spans="71:72" x14ac:dyDescent="0.2">
      <c r="BS3504" s="152"/>
      <c r="BT3504" s="153"/>
    </row>
    <row r="3505" spans="71:72" x14ac:dyDescent="0.2">
      <c r="BS3505" s="152"/>
      <c r="BT3505" s="153"/>
    </row>
    <row r="3506" spans="71:72" x14ac:dyDescent="0.2">
      <c r="BS3506" s="152"/>
      <c r="BT3506" s="153"/>
    </row>
    <row r="3507" spans="71:72" x14ac:dyDescent="0.2">
      <c r="BS3507" s="152"/>
      <c r="BT3507" s="153"/>
    </row>
    <row r="3508" spans="71:72" x14ac:dyDescent="0.2">
      <c r="BS3508" s="152"/>
      <c r="BT3508" s="153"/>
    </row>
    <row r="3509" spans="71:72" x14ac:dyDescent="0.2">
      <c r="BS3509" s="152"/>
      <c r="BT3509" s="153"/>
    </row>
    <row r="3510" spans="71:72" x14ac:dyDescent="0.2">
      <c r="BS3510" s="152"/>
      <c r="BT3510" s="153"/>
    </row>
    <row r="3511" spans="71:72" x14ac:dyDescent="0.2">
      <c r="BS3511" s="152"/>
      <c r="BT3511" s="153"/>
    </row>
    <row r="3512" spans="71:72" x14ac:dyDescent="0.2">
      <c r="BS3512" s="152"/>
      <c r="BT3512" s="153"/>
    </row>
    <row r="3513" spans="71:72" x14ac:dyDescent="0.2">
      <c r="BS3513" s="152"/>
      <c r="BT3513" s="153"/>
    </row>
    <row r="3514" spans="71:72" x14ac:dyDescent="0.2">
      <c r="BS3514" s="152"/>
      <c r="BT3514" s="153"/>
    </row>
    <row r="3515" spans="71:72" x14ac:dyDescent="0.2">
      <c r="BS3515" s="152"/>
      <c r="BT3515" s="153"/>
    </row>
    <row r="3516" spans="71:72" x14ac:dyDescent="0.2">
      <c r="BS3516" s="152"/>
      <c r="BT3516" s="153"/>
    </row>
    <row r="3517" spans="71:72" x14ac:dyDescent="0.2">
      <c r="BS3517" s="152"/>
      <c r="BT3517" s="153"/>
    </row>
    <row r="3518" spans="71:72" x14ac:dyDescent="0.2">
      <c r="BS3518" s="152"/>
      <c r="BT3518" s="153"/>
    </row>
    <row r="3519" spans="71:72" x14ac:dyDescent="0.2">
      <c r="BS3519" s="152"/>
      <c r="BT3519" s="153"/>
    </row>
    <row r="3520" spans="71:72" x14ac:dyDescent="0.2">
      <c r="BS3520" s="152"/>
      <c r="BT3520" s="153"/>
    </row>
    <row r="3521" spans="71:72" x14ac:dyDescent="0.2">
      <c r="BS3521" s="152"/>
      <c r="BT3521" s="153"/>
    </row>
    <row r="3522" spans="71:72" x14ac:dyDescent="0.2">
      <c r="BS3522" s="152"/>
      <c r="BT3522" s="153"/>
    </row>
    <row r="3523" spans="71:72" x14ac:dyDescent="0.2">
      <c r="BS3523" s="152"/>
      <c r="BT3523" s="153"/>
    </row>
    <row r="3524" spans="71:72" x14ac:dyDescent="0.2">
      <c r="BS3524" s="152"/>
      <c r="BT3524" s="153"/>
    </row>
    <row r="3525" spans="71:72" x14ac:dyDescent="0.2">
      <c r="BS3525" s="152"/>
      <c r="BT3525" s="153"/>
    </row>
    <row r="3526" spans="71:72" x14ac:dyDescent="0.2">
      <c r="BS3526" s="152"/>
      <c r="BT3526" s="153"/>
    </row>
    <row r="3527" spans="71:72" x14ac:dyDescent="0.2">
      <c r="BS3527" s="152"/>
      <c r="BT3527" s="153"/>
    </row>
    <row r="3528" spans="71:72" x14ac:dyDescent="0.2">
      <c r="BS3528" s="152"/>
      <c r="BT3528" s="153"/>
    </row>
    <row r="3529" spans="71:72" x14ac:dyDescent="0.2">
      <c r="BS3529" s="152"/>
      <c r="BT3529" s="153"/>
    </row>
    <row r="3530" spans="71:72" x14ac:dyDescent="0.2">
      <c r="BS3530" s="152"/>
      <c r="BT3530" s="153"/>
    </row>
    <row r="3531" spans="71:72" x14ac:dyDescent="0.2">
      <c r="BS3531" s="152"/>
      <c r="BT3531" s="153"/>
    </row>
    <row r="3532" spans="71:72" x14ac:dyDescent="0.2">
      <c r="BS3532" s="152"/>
      <c r="BT3532" s="153"/>
    </row>
    <row r="3533" spans="71:72" x14ac:dyDescent="0.2">
      <c r="BS3533" s="152"/>
      <c r="BT3533" s="153"/>
    </row>
    <row r="3534" spans="71:72" x14ac:dyDescent="0.2">
      <c r="BS3534" s="152"/>
      <c r="BT3534" s="153"/>
    </row>
    <row r="3535" spans="71:72" x14ac:dyDescent="0.2">
      <c r="BS3535" s="152"/>
      <c r="BT3535" s="153"/>
    </row>
    <row r="3536" spans="71:72" x14ac:dyDescent="0.2">
      <c r="BS3536" s="152"/>
      <c r="BT3536" s="153"/>
    </row>
    <row r="3537" spans="71:72" x14ac:dyDescent="0.2">
      <c r="BS3537" s="152"/>
      <c r="BT3537" s="153"/>
    </row>
    <row r="3538" spans="71:72" x14ac:dyDescent="0.2">
      <c r="BS3538" s="152"/>
      <c r="BT3538" s="153"/>
    </row>
    <row r="3539" spans="71:72" x14ac:dyDescent="0.2">
      <c r="BS3539" s="152"/>
      <c r="BT3539" s="153"/>
    </row>
    <row r="3540" spans="71:72" x14ac:dyDescent="0.2">
      <c r="BS3540" s="152"/>
      <c r="BT3540" s="153"/>
    </row>
    <row r="3541" spans="71:72" x14ac:dyDescent="0.2">
      <c r="BS3541" s="152"/>
      <c r="BT3541" s="153"/>
    </row>
    <row r="3542" spans="71:72" x14ac:dyDescent="0.2">
      <c r="BS3542" s="152"/>
      <c r="BT3542" s="153"/>
    </row>
    <row r="3543" spans="71:72" x14ac:dyDescent="0.2">
      <c r="BS3543" s="152"/>
      <c r="BT3543" s="153"/>
    </row>
    <row r="3544" spans="71:72" x14ac:dyDescent="0.2">
      <c r="BS3544" s="152"/>
      <c r="BT3544" s="153"/>
    </row>
    <row r="3545" spans="71:72" x14ac:dyDescent="0.2">
      <c r="BS3545" s="152"/>
      <c r="BT3545" s="153"/>
    </row>
    <row r="3546" spans="71:72" x14ac:dyDescent="0.2">
      <c r="BS3546" s="152"/>
      <c r="BT3546" s="153"/>
    </row>
    <row r="3547" spans="71:72" x14ac:dyDescent="0.2">
      <c r="BS3547" s="152"/>
      <c r="BT3547" s="153"/>
    </row>
    <row r="3548" spans="71:72" x14ac:dyDescent="0.2">
      <c r="BS3548" s="152"/>
      <c r="BT3548" s="153"/>
    </row>
    <row r="3549" spans="71:72" x14ac:dyDescent="0.2">
      <c r="BS3549" s="152"/>
      <c r="BT3549" s="153"/>
    </row>
    <row r="3550" spans="71:72" x14ac:dyDescent="0.2">
      <c r="BS3550" s="152"/>
      <c r="BT3550" s="153"/>
    </row>
    <row r="3551" spans="71:72" x14ac:dyDescent="0.2">
      <c r="BS3551" s="152"/>
      <c r="BT3551" s="153"/>
    </row>
    <row r="3552" spans="71:72" x14ac:dyDescent="0.2">
      <c r="BS3552" s="152"/>
      <c r="BT3552" s="153"/>
    </row>
    <row r="3553" spans="71:72" x14ac:dyDescent="0.2">
      <c r="BS3553" s="152"/>
      <c r="BT3553" s="153"/>
    </row>
    <row r="3554" spans="71:72" x14ac:dyDescent="0.2">
      <c r="BS3554" s="152"/>
      <c r="BT3554" s="153"/>
    </row>
    <row r="3555" spans="71:72" x14ac:dyDescent="0.2">
      <c r="BS3555" s="152"/>
      <c r="BT3555" s="153"/>
    </row>
    <row r="3556" spans="71:72" x14ac:dyDescent="0.2">
      <c r="BS3556" s="152"/>
      <c r="BT3556" s="153"/>
    </row>
    <row r="3557" spans="71:72" x14ac:dyDescent="0.2">
      <c r="BS3557" s="152"/>
      <c r="BT3557" s="153"/>
    </row>
    <row r="3558" spans="71:72" x14ac:dyDescent="0.2">
      <c r="BS3558" s="152"/>
      <c r="BT3558" s="153"/>
    </row>
    <row r="3559" spans="71:72" x14ac:dyDescent="0.2">
      <c r="BS3559" s="152"/>
      <c r="BT3559" s="153"/>
    </row>
    <row r="3560" spans="71:72" x14ac:dyDescent="0.2">
      <c r="BS3560" s="152"/>
      <c r="BT3560" s="153"/>
    </row>
    <row r="3561" spans="71:72" x14ac:dyDescent="0.2">
      <c r="BS3561" s="152"/>
      <c r="BT3561" s="153"/>
    </row>
    <row r="3562" spans="71:72" x14ac:dyDescent="0.2">
      <c r="BS3562" s="152"/>
      <c r="BT3562" s="153"/>
    </row>
    <row r="3563" spans="71:72" x14ac:dyDescent="0.2">
      <c r="BS3563" s="152"/>
      <c r="BT3563" s="153"/>
    </row>
    <row r="3564" spans="71:72" x14ac:dyDescent="0.2">
      <c r="BS3564" s="152"/>
      <c r="BT3564" s="153"/>
    </row>
    <row r="3565" spans="71:72" x14ac:dyDescent="0.2">
      <c r="BS3565" s="152"/>
      <c r="BT3565" s="153"/>
    </row>
    <row r="3566" spans="71:72" x14ac:dyDescent="0.2">
      <c r="BS3566" s="152"/>
      <c r="BT3566" s="153"/>
    </row>
    <row r="3567" spans="71:72" x14ac:dyDescent="0.2">
      <c r="BS3567" s="152"/>
      <c r="BT3567" s="153"/>
    </row>
    <row r="3568" spans="71:72" x14ac:dyDescent="0.2">
      <c r="BS3568" s="152"/>
      <c r="BT3568" s="153"/>
    </row>
    <row r="3569" spans="71:72" x14ac:dyDescent="0.2">
      <c r="BS3569" s="152"/>
      <c r="BT3569" s="153"/>
    </row>
    <row r="3570" spans="71:72" x14ac:dyDescent="0.2">
      <c r="BS3570" s="152"/>
      <c r="BT3570" s="153"/>
    </row>
    <row r="3571" spans="71:72" x14ac:dyDescent="0.2">
      <c r="BS3571" s="152"/>
      <c r="BT3571" s="153"/>
    </row>
    <row r="3572" spans="71:72" x14ac:dyDescent="0.2">
      <c r="BS3572" s="152"/>
      <c r="BT3572" s="153"/>
    </row>
    <row r="3573" spans="71:72" x14ac:dyDescent="0.2">
      <c r="BS3573" s="152"/>
      <c r="BT3573" s="153"/>
    </row>
    <row r="3574" spans="71:72" x14ac:dyDescent="0.2">
      <c r="BS3574" s="152"/>
      <c r="BT3574" s="153"/>
    </row>
    <row r="3575" spans="71:72" x14ac:dyDescent="0.2">
      <c r="BS3575" s="152"/>
      <c r="BT3575" s="153"/>
    </row>
    <row r="3576" spans="71:72" x14ac:dyDescent="0.2">
      <c r="BS3576" s="152"/>
      <c r="BT3576" s="153"/>
    </row>
    <row r="3577" spans="71:72" x14ac:dyDescent="0.2">
      <c r="BS3577" s="152"/>
      <c r="BT3577" s="153"/>
    </row>
    <row r="3578" spans="71:72" x14ac:dyDescent="0.2">
      <c r="BS3578" s="152"/>
      <c r="BT3578" s="153"/>
    </row>
    <row r="3579" spans="71:72" x14ac:dyDescent="0.2">
      <c r="BS3579" s="152"/>
      <c r="BT3579" s="153"/>
    </row>
    <row r="3580" spans="71:72" x14ac:dyDescent="0.2">
      <c r="BS3580" s="152"/>
      <c r="BT3580" s="153"/>
    </row>
    <row r="3581" spans="71:72" x14ac:dyDescent="0.2">
      <c r="BS3581" s="152"/>
      <c r="BT3581" s="153"/>
    </row>
    <row r="3582" spans="71:72" x14ac:dyDescent="0.2">
      <c r="BS3582" s="152"/>
      <c r="BT3582" s="153"/>
    </row>
    <row r="3583" spans="71:72" x14ac:dyDescent="0.2">
      <c r="BS3583" s="152"/>
      <c r="BT3583" s="153"/>
    </row>
    <row r="3584" spans="71:72" x14ac:dyDescent="0.2">
      <c r="BS3584" s="152"/>
      <c r="BT3584" s="153"/>
    </row>
    <row r="3585" spans="71:72" x14ac:dyDescent="0.2">
      <c r="BS3585" s="152"/>
      <c r="BT3585" s="153"/>
    </row>
    <row r="3586" spans="71:72" x14ac:dyDescent="0.2">
      <c r="BS3586" s="152"/>
      <c r="BT3586" s="153"/>
    </row>
    <row r="3587" spans="71:72" x14ac:dyDescent="0.2">
      <c r="BS3587" s="152"/>
      <c r="BT3587" s="153"/>
    </row>
    <row r="3588" spans="71:72" x14ac:dyDescent="0.2">
      <c r="BS3588" s="152"/>
      <c r="BT3588" s="153"/>
    </row>
    <row r="3589" spans="71:72" x14ac:dyDescent="0.2">
      <c r="BS3589" s="152"/>
      <c r="BT3589" s="153"/>
    </row>
    <row r="3590" spans="71:72" x14ac:dyDescent="0.2">
      <c r="BS3590" s="152"/>
      <c r="BT3590" s="153"/>
    </row>
    <row r="3591" spans="71:72" x14ac:dyDescent="0.2">
      <c r="BS3591" s="152"/>
      <c r="BT3591" s="153"/>
    </row>
    <row r="3592" spans="71:72" x14ac:dyDescent="0.2">
      <c r="BS3592" s="152"/>
      <c r="BT3592" s="153"/>
    </row>
    <row r="3593" spans="71:72" x14ac:dyDescent="0.2">
      <c r="BS3593" s="152"/>
      <c r="BT3593" s="153"/>
    </row>
    <row r="3594" spans="71:72" x14ac:dyDescent="0.2">
      <c r="BS3594" s="152"/>
      <c r="BT3594" s="153"/>
    </row>
    <row r="3595" spans="71:72" x14ac:dyDescent="0.2">
      <c r="BS3595" s="152"/>
      <c r="BT3595" s="153"/>
    </row>
    <row r="3596" spans="71:72" x14ac:dyDescent="0.2">
      <c r="BS3596" s="152"/>
      <c r="BT3596" s="153"/>
    </row>
    <row r="3597" spans="71:72" x14ac:dyDescent="0.2">
      <c r="BS3597" s="152"/>
      <c r="BT3597" s="153"/>
    </row>
    <row r="3598" spans="71:72" x14ac:dyDescent="0.2">
      <c r="BS3598" s="152"/>
      <c r="BT3598" s="153"/>
    </row>
    <row r="3599" spans="71:72" x14ac:dyDescent="0.2">
      <c r="BS3599" s="152"/>
      <c r="BT3599" s="153"/>
    </row>
    <row r="3600" spans="71:72" x14ac:dyDescent="0.2">
      <c r="BS3600" s="152"/>
      <c r="BT3600" s="153"/>
    </row>
    <row r="3601" spans="71:72" x14ac:dyDescent="0.2">
      <c r="BS3601" s="152"/>
      <c r="BT3601" s="153"/>
    </row>
    <row r="3602" spans="71:72" x14ac:dyDescent="0.2">
      <c r="BS3602" s="152"/>
      <c r="BT3602" s="153"/>
    </row>
    <row r="3603" spans="71:72" x14ac:dyDescent="0.2">
      <c r="BS3603" s="152"/>
      <c r="BT3603" s="153"/>
    </row>
    <row r="3604" spans="71:72" x14ac:dyDescent="0.2">
      <c r="BS3604" s="152"/>
      <c r="BT3604" s="153"/>
    </row>
    <row r="3605" spans="71:72" x14ac:dyDescent="0.2">
      <c r="BS3605" s="152"/>
      <c r="BT3605" s="153"/>
    </row>
    <row r="3606" spans="71:72" x14ac:dyDescent="0.2">
      <c r="BS3606" s="152"/>
      <c r="BT3606" s="153"/>
    </row>
    <row r="3607" spans="71:72" x14ac:dyDescent="0.2">
      <c r="BS3607" s="152"/>
      <c r="BT3607" s="153"/>
    </row>
    <row r="3608" spans="71:72" x14ac:dyDescent="0.2">
      <c r="BS3608" s="152"/>
      <c r="BT3608" s="153"/>
    </row>
    <row r="3609" spans="71:72" x14ac:dyDescent="0.2">
      <c r="BS3609" s="152"/>
      <c r="BT3609" s="153"/>
    </row>
    <row r="3610" spans="71:72" x14ac:dyDescent="0.2">
      <c r="BS3610" s="152"/>
      <c r="BT3610" s="153"/>
    </row>
    <row r="3611" spans="71:72" x14ac:dyDescent="0.2">
      <c r="BS3611" s="152"/>
      <c r="BT3611" s="153"/>
    </row>
    <row r="3612" spans="71:72" x14ac:dyDescent="0.2">
      <c r="BS3612" s="152"/>
      <c r="BT3612" s="153"/>
    </row>
    <row r="3613" spans="71:72" x14ac:dyDescent="0.2">
      <c r="BS3613" s="152"/>
      <c r="BT3613" s="153"/>
    </row>
    <row r="3614" spans="71:72" x14ac:dyDescent="0.2">
      <c r="BS3614" s="152"/>
      <c r="BT3614" s="153"/>
    </row>
    <row r="3615" spans="71:72" x14ac:dyDescent="0.2">
      <c r="BS3615" s="152"/>
      <c r="BT3615" s="153"/>
    </row>
    <row r="3616" spans="71:72" x14ac:dyDescent="0.2">
      <c r="BS3616" s="152"/>
      <c r="BT3616" s="153"/>
    </row>
    <row r="3617" spans="71:72" x14ac:dyDescent="0.2">
      <c r="BS3617" s="152"/>
      <c r="BT3617" s="153"/>
    </row>
    <row r="3618" spans="71:72" x14ac:dyDescent="0.2">
      <c r="BS3618" s="152"/>
      <c r="BT3618" s="153"/>
    </row>
    <row r="3619" spans="71:72" x14ac:dyDescent="0.2">
      <c r="BS3619" s="152"/>
      <c r="BT3619" s="153"/>
    </row>
    <row r="3620" spans="71:72" x14ac:dyDescent="0.2">
      <c r="BS3620" s="152"/>
      <c r="BT3620" s="153"/>
    </row>
    <row r="3621" spans="71:72" x14ac:dyDescent="0.2">
      <c r="BS3621" s="152"/>
      <c r="BT3621" s="153"/>
    </row>
    <row r="3622" spans="71:72" x14ac:dyDescent="0.2">
      <c r="BS3622" s="152"/>
      <c r="BT3622" s="153"/>
    </row>
    <row r="3623" spans="71:72" x14ac:dyDescent="0.2">
      <c r="BS3623" s="152"/>
      <c r="BT3623" s="153"/>
    </row>
    <row r="3624" spans="71:72" x14ac:dyDescent="0.2">
      <c r="BS3624" s="152"/>
      <c r="BT3624" s="153"/>
    </row>
    <row r="3625" spans="71:72" x14ac:dyDescent="0.2">
      <c r="BS3625" s="152"/>
      <c r="BT3625" s="153"/>
    </row>
    <row r="3626" spans="71:72" x14ac:dyDescent="0.2">
      <c r="BS3626" s="152"/>
      <c r="BT3626" s="153"/>
    </row>
    <row r="3627" spans="71:72" x14ac:dyDescent="0.2">
      <c r="BS3627" s="152"/>
      <c r="BT3627" s="153"/>
    </row>
    <row r="3628" spans="71:72" x14ac:dyDescent="0.2">
      <c r="BS3628" s="152"/>
      <c r="BT3628" s="153"/>
    </row>
    <row r="3629" spans="71:72" x14ac:dyDescent="0.2">
      <c r="BS3629" s="152"/>
      <c r="BT3629" s="153"/>
    </row>
    <row r="3630" spans="71:72" x14ac:dyDescent="0.2">
      <c r="BS3630" s="152"/>
      <c r="BT3630" s="153"/>
    </row>
    <row r="3631" spans="71:72" x14ac:dyDescent="0.2">
      <c r="BS3631" s="152"/>
      <c r="BT3631" s="153"/>
    </row>
    <row r="3632" spans="71:72" x14ac:dyDescent="0.2">
      <c r="BS3632" s="152"/>
      <c r="BT3632" s="153"/>
    </row>
    <row r="3633" spans="71:72" x14ac:dyDescent="0.2">
      <c r="BS3633" s="152"/>
      <c r="BT3633" s="153"/>
    </row>
    <row r="3634" spans="71:72" x14ac:dyDescent="0.2">
      <c r="BS3634" s="152"/>
      <c r="BT3634" s="153"/>
    </row>
    <row r="3635" spans="71:72" x14ac:dyDescent="0.2">
      <c r="BS3635" s="152"/>
      <c r="BT3635" s="153"/>
    </row>
    <row r="3636" spans="71:72" x14ac:dyDescent="0.2">
      <c r="BS3636" s="152"/>
      <c r="BT3636" s="153"/>
    </row>
    <row r="3637" spans="71:72" x14ac:dyDescent="0.2">
      <c r="BS3637" s="152"/>
      <c r="BT3637" s="153"/>
    </row>
    <row r="3638" spans="71:72" x14ac:dyDescent="0.2">
      <c r="BS3638" s="152"/>
      <c r="BT3638" s="153"/>
    </row>
    <row r="3639" spans="71:72" x14ac:dyDescent="0.2">
      <c r="BS3639" s="152"/>
      <c r="BT3639" s="153"/>
    </row>
    <row r="3640" spans="71:72" x14ac:dyDescent="0.2">
      <c r="BS3640" s="152"/>
      <c r="BT3640" s="153"/>
    </row>
    <row r="3641" spans="71:72" x14ac:dyDescent="0.2">
      <c r="BS3641" s="152"/>
      <c r="BT3641" s="153"/>
    </row>
    <row r="3642" spans="71:72" x14ac:dyDescent="0.2">
      <c r="BS3642" s="152"/>
      <c r="BT3642" s="153"/>
    </row>
    <row r="3643" spans="71:72" x14ac:dyDescent="0.2">
      <c r="BS3643" s="152"/>
      <c r="BT3643" s="153"/>
    </row>
    <row r="3644" spans="71:72" x14ac:dyDescent="0.2">
      <c r="BS3644" s="152"/>
      <c r="BT3644" s="153"/>
    </row>
    <row r="3645" spans="71:72" x14ac:dyDescent="0.2">
      <c r="BS3645" s="152"/>
      <c r="BT3645" s="153"/>
    </row>
    <row r="3646" spans="71:72" x14ac:dyDescent="0.2">
      <c r="BS3646" s="152"/>
      <c r="BT3646" s="153"/>
    </row>
    <row r="3647" spans="71:72" x14ac:dyDescent="0.2">
      <c r="BS3647" s="152"/>
      <c r="BT3647" s="153"/>
    </row>
    <row r="3648" spans="71:72" x14ac:dyDescent="0.2">
      <c r="BS3648" s="152"/>
      <c r="BT3648" s="153"/>
    </row>
    <row r="3649" spans="71:72" x14ac:dyDescent="0.2">
      <c r="BS3649" s="152"/>
      <c r="BT3649" s="153"/>
    </row>
    <row r="3650" spans="71:72" x14ac:dyDescent="0.2">
      <c r="BS3650" s="152"/>
      <c r="BT3650" s="153"/>
    </row>
    <row r="3651" spans="71:72" x14ac:dyDescent="0.2">
      <c r="BS3651" s="152"/>
      <c r="BT3651" s="153"/>
    </row>
    <row r="3652" spans="71:72" x14ac:dyDescent="0.2">
      <c r="BS3652" s="152"/>
      <c r="BT3652" s="153"/>
    </row>
    <row r="3653" spans="71:72" x14ac:dyDescent="0.2">
      <c r="BS3653" s="152"/>
      <c r="BT3653" s="153"/>
    </row>
    <row r="3654" spans="71:72" x14ac:dyDescent="0.2">
      <c r="BS3654" s="152"/>
      <c r="BT3654" s="153"/>
    </row>
    <row r="3655" spans="71:72" x14ac:dyDescent="0.2">
      <c r="BS3655" s="152"/>
      <c r="BT3655" s="153"/>
    </row>
    <row r="3656" spans="71:72" x14ac:dyDescent="0.2">
      <c r="BS3656" s="152"/>
      <c r="BT3656" s="153"/>
    </row>
    <row r="3657" spans="71:72" x14ac:dyDescent="0.2">
      <c r="BS3657" s="152"/>
      <c r="BT3657" s="153"/>
    </row>
    <row r="3658" spans="71:72" x14ac:dyDescent="0.2">
      <c r="BS3658" s="152"/>
      <c r="BT3658" s="153"/>
    </row>
    <row r="3659" spans="71:72" x14ac:dyDescent="0.2">
      <c r="BS3659" s="152"/>
      <c r="BT3659" s="153"/>
    </row>
    <row r="3660" spans="71:72" x14ac:dyDescent="0.2">
      <c r="BS3660" s="152"/>
      <c r="BT3660" s="153"/>
    </row>
    <row r="3661" spans="71:72" x14ac:dyDescent="0.2">
      <c r="BS3661" s="152"/>
      <c r="BT3661" s="153"/>
    </row>
    <row r="3662" spans="71:72" x14ac:dyDescent="0.2">
      <c r="BS3662" s="152"/>
      <c r="BT3662" s="153"/>
    </row>
    <row r="3663" spans="71:72" x14ac:dyDescent="0.2">
      <c r="BS3663" s="152"/>
      <c r="BT3663" s="153"/>
    </row>
    <row r="3664" spans="71:72" x14ac:dyDescent="0.2">
      <c r="BS3664" s="152"/>
      <c r="BT3664" s="153"/>
    </row>
    <row r="3665" spans="71:72" x14ac:dyDescent="0.2">
      <c r="BS3665" s="152"/>
      <c r="BT3665" s="153"/>
    </row>
    <row r="3666" spans="71:72" x14ac:dyDescent="0.2">
      <c r="BS3666" s="152"/>
      <c r="BT3666" s="153"/>
    </row>
    <row r="3667" spans="71:72" x14ac:dyDescent="0.2">
      <c r="BS3667" s="152"/>
      <c r="BT3667" s="153"/>
    </row>
    <row r="3668" spans="71:72" x14ac:dyDescent="0.2">
      <c r="BS3668" s="152"/>
      <c r="BT3668" s="153"/>
    </row>
    <row r="3669" spans="71:72" x14ac:dyDescent="0.2">
      <c r="BS3669" s="152"/>
      <c r="BT3669" s="153"/>
    </row>
    <row r="3670" spans="71:72" x14ac:dyDescent="0.2">
      <c r="BS3670" s="152"/>
      <c r="BT3670" s="153"/>
    </row>
    <row r="3671" spans="71:72" x14ac:dyDescent="0.2">
      <c r="BS3671" s="152"/>
      <c r="BT3671" s="153"/>
    </row>
    <row r="3672" spans="71:72" x14ac:dyDescent="0.2">
      <c r="BS3672" s="152"/>
      <c r="BT3672" s="153"/>
    </row>
    <row r="3673" spans="71:72" x14ac:dyDescent="0.2">
      <c r="BS3673" s="152"/>
      <c r="BT3673" s="153"/>
    </row>
    <row r="3674" spans="71:72" x14ac:dyDescent="0.2">
      <c r="BS3674" s="152"/>
      <c r="BT3674" s="153"/>
    </row>
    <row r="3675" spans="71:72" x14ac:dyDescent="0.2">
      <c r="BS3675" s="152"/>
      <c r="BT3675" s="153"/>
    </row>
    <row r="3676" spans="71:72" x14ac:dyDescent="0.2">
      <c r="BS3676" s="152"/>
      <c r="BT3676" s="153"/>
    </row>
    <row r="3677" spans="71:72" x14ac:dyDescent="0.2">
      <c r="BS3677" s="152"/>
      <c r="BT3677" s="153"/>
    </row>
    <row r="3678" spans="71:72" x14ac:dyDescent="0.2">
      <c r="BS3678" s="152"/>
      <c r="BT3678" s="153"/>
    </row>
    <row r="3679" spans="71:72" x14ac:dyDescent="0.2">
      <c r="BS3679" s="152"/>
      <c r="BT3679" s="153"/>
    </row>
    <row r="3680" spans="71:72" x14ac:dyDescent="0.2">
      <c r="BS3680" s="152"/>
      <c r="BT3680" s="153"/>
    </row>
    <row r="3681" spans="71:72" x14ac:dyDescent="0.2">
      <c r="BS3681" s="152"/>
      <c r="BT3681" s="153"/>
    </row>
    <row r="3682" spans="71:72" x14ac:dyDescent="0.2">
      <c r="BS3682" s="152"/>
      <c r="BT3682" s="153"/>
    </row>
    <row r="3683" spans="71:72" x14ac:dyDescent="0.2">
      <c r="BS3683" s="152"/>
      <c r="BT3683" s="153"/>
    </row>
    <row r="3684" spans="71:72" x14ac:dyDescent="0.2">
      <c r="BS3684" s="152"/>
      <c r="BT3684" s="153"/>
    </row>
    <row r="3685" spans="71:72" x14ac:dyDescent="0.2">
      <c r="BS3685" s="152"/>
      <c r="BT3685" s="153"/>
    </row>
    <row r="3686" spans="71:72" x14ac:dyDescent="0.2">
      <c r="BS3686" s="152"/>
      <c r="BT3686" s="153"/>
    </row>
    <row r="3687" spans="71:72" x14ac:dyDescent="0.2">
      <c r="BS3687" s="152"/>
      <c r="BT3687" s="153"/>
    </row>
    <row r="3688" spans="71:72" x14ac:dyDescent="0.2">
      <c r="BS3688" s="152"/>
      <c r="BT3688" s="153"/>
    </row>
    <row r="3689" spans="71:72" x14ac:dyDescent="0.2">
      <c r="BS3689" s="152"/>
      <c r="BT3689" s="153"/>
    </row>
    <row r="3690" spans="71:72" x14ac:dyDescent="0.2">
      <c r="BS3690" s="152"/>
      <c r="BT3690" s="153"/>
    </row>
    <row r="3691" spans="71:72" x14ac:dyDescent="0.2">
      <c r="BS3691" s="152"/>
      <c r="BT3691" s="153"/>
    </row>
    <row r="3692" spans="71:72" x14ac:dyDescent="0.2">
      <c r="BS3692" s="152"/>
      <c r="BT3692" s="153"/>
    </row>
    <row r="3693" spans="71:72" x14ac:dyDescent="0.2">
      <c r="BS3693" s="152"/>
      <c r="BT3693" s="153"/>
    </row>
    <row r="3694" spans="71:72" x14ac:dyDescent="0.2">
      <c r="BS3694" s="152"/>
      <c r="BT3694" s="153"/>
    </row>
    <row r="3695" spans="71:72" x14ac:dyDescent="0.2">
      <c r="BS3695" s="152"/>
      <c r="BT3695" s="153"/>
    </row>
    <row r="3696" spans="71:72" x14ac:dyDescent="0.2">
      <c r="BS3696" s="152"/>
      <c r="BT3696" s="153"/>
    </row>
    <row r="3697" spans="71:72" x14ac:dyDescent="0.2">
      <c r="BS3697" s="152"/>
      <c r="BT3697" s="153"/>
    </row>
    <row r="3698" spans="71:72" x14ac:dyDescent="0.2">
      <c r="BS3698" s="152"/>
      <c r="BT3698" s="153"/>
    </row>
    <row r="3699" spans="71:72" x14ac:dyDescent="0.2">
      <c r="BS3699" s="152"/>
      <c r="BT3699" s="153"/>
    </row>
    <row r="3700" spans="71:72" x14ac:dyDescent="0.2">
      <c r="BS3700" s="152"/>
      <c r="BT3700" s="153"/>
    </row>
    <row r="3701" spans="71:72" x14ac:dyDescent="0.2">
      <c r="BS3701" s="152"/>
      <c r="BT3701" s="153"/>
    </row>
    <row r="3702" spans="71:72" x14ac:dyDescent="0.2">
      <c r="BS3702" s="152"/>
      <c r="BT3702" s="153"/>
    </row>
    <row r="3703" spans="71:72" x14ac:dyDescent="0.2">
      <c r="BS3703" s="152"/>
      <c r="BT3703" s="153"/>
    </row>
    <row r="3704" spans="71:72" x14ac:dyDescent="0.2">
      <c r="BS3704" s="152"/>
      <c r="BT3704" s="153"/>
    </row>
    <row r="3705" spans="71:72" x14ac:dyDescent="0.2">
      <c r="BS3705" s="152"/>
      <c r="BT3705" s="153"/>
    </row>
    <row r="3706" spans="71:72" x14ac:dyDescent="0.2">
      <c r="BS3706" s="152"/>
      <c r="BT3706" s="153"/>
    </row>
    <row r="3707" spans="71:72" x14ac:dyDescent="0.2">
      <c r="BS3707" s="152"/>
      <c r="BT3707" s="153"/>
    </row>
    <row r="3708" spans="71:72" x14ac:dyDescent="0.2">
      <c r="BS3708" s="152"/>
      <c r="BT3708" s="153"/>
    </row>
    <row r="3709" spans="71:72" x14ac:dyDescent="0.2">
      <c r="BS3709" s="152"/>
      <c r="BT3709" s="153"/>
    </row>
    <row r="3710" spans="71:72" x14ac:dyDescent="0.2">
      <c r="BS3710" s="152"/>
      <c r="BT3710" s="153"/>
    </row>
    <row r="3711" spans="71:72" x14ac:dyDescent="0.2">
      <c r="BS3711" s="152"/>
      <c r="BT3711" s="153"/>
    </row>
    <row r="3712" spans="71:72" x14ac:dyDescent="0.2">
      <c r="BS3712" s="152"/>
      <c r="BT3712" s="153"/>
    </row>
    <row r="3713" spans="71:72" x14ac:dyDescent="0.2">
      <c r="BS3713" s="152"/>
      <c r="BT3713" s="153"/>
    </row>
    <row r="3714" spans="71:72" x14ac:dyDescent="0.2">
      <c r="BS3714" s="152"/>
      <c r="BT3714" s="153"/>
    </row>
    <row r="3715" spans="71:72" x14ac:dyDescent="0.2">
      <c r="BS3715" s="152"/>
      <c r="BT3715" s="153"/>
    </row>
    <row r="3716" spans="71:72" x14ac:dyDescent="0.2">
      <c r="BS3716" s="152"/>
      <c r="BT3716" s="153"/>
    </row>
    <row r="3717" spans="71:72" x14ac:dyDescent="0.2">
      <c r="BS3717" s="152"/>
      <c r="BT3717" s="153"/>
    </row>
    <row r="3718" spans="71:72" x14ac:dyDescent="0.2">
      <c r="BS3718" s="152"/>
      <c r="BT3718" s="153"/>
    </row>
    <row r="3719" spans="71:72" x14ac:dyDescent="0.2">
      <c r="BS3719" s="152"/>
      <c r="BT3719" s="153"/>
    </row>
    <row r="3720" spans="71:72" x14ac:dyDescent="0.2">
      <c r="BS3720" s="152"/>
      <c r="BT3720" s="153"/>
    </row>
    <row r="3721" spans="71:72" x14ac:dyDescent="0.2">
      <c r="BS3721" s="152"/>
      <c r="BT3721" s="153"/>
    </row>
    <row r="3722" spans="71:72" x14ac:dyDescent="0.2">
      <c r="BS3722" s="152"/>
      <c r="BT3722" s="153"/>
    </row>
    <row r="3723" spans="71:72" x14ac:dyDescent="0.2">
      <c r="BS3723" s="152"/>
      <c r="BT3723" s="153"/>
    </row>
    <row r="3724" spans="71:72" x14ac:dyDescent="0.2">
      <c r="BS3724" s="152"/>
      <c r="BT3724" s="153"/>
    </row>
    <row r="3725" spans="71:72" x14ac:dyDescent="0.2">
      <c r="BS3725" s="152"/>
      <c r="BT3725" s="153"/>
    </row>
    <row r="3726" spans="71:72" x14ac:dyDescent="0.2">
      <c r="BS3726" s="152"/>
      <c r="BT3726" s="153"/>
    </row>
    <row r="3727" spans="71:72" x14ac:dyDescent="0.2">
      <c r="BS3727" s="152"/>
      <c r="BT3727" s="153"/>
    </row>
    <row r="3728" spans="71:72" x14ac:dyDescent="0.2">
      <c r="BS3728" s="152"/>
      <c r="BT3728" s="153"/>
    </row>
    <row r="3729" spans="71:72" x14ac:dyDescent="0.2">
      <c r="BS3729" s="152"/>
      <c r="BT3729" s="153"/>
    </row>
    <row r="3730" spans="71:72" x14ac:dyDescent="0.2">
      <c r="BS3730" s="152"/>
      <c r="BT3730" s="153"/>
    </row>
    <row r="3731" spans="71:72" x14ac:dyDescent="0.2">
      <c r="BS3731" s="152"/>
      <c r="BT3731" s="153"/>
    </row>
    <row r="3732" spans="71:72" x14ac:dyDescent="0.2">
      <c r="BS3732" s="152"/>
      <c r="BT3732" s="153"/>
    </row>
    <row r="3733" spans="71:72" x14ac:dyDescent="0.2">
      <c r="BS3733" s="152"/>
      <c r="BT3733" s="153"/>
    </row>
    <row r="3734" spans="71:72" x14ac:dyDescent="0.2">
      <c r="BS3734" s="152"/>
      <c r="BT3734" s="153"/>
    </row>
    <row r="3735" spans="71:72" x14ac:dyDescent="0.2">
      <c r="BS3735" s="152"/>
      <c r="BT3735" s="153"/>
    </row>
    <row r="3736" spans="71:72" x14ac:dyDescent="0.2">
      <c r="BS3736" s="152"/>
      <c r="BT3736" s="153"/>
    </row>
    <row r="3737" spans="71:72" x14ac:dyDescent="0.2">
      <c r="BS3737" s="152"/>
      <c r="BT3737" s="153"/>
    </row>
    <row r="3738" spans="71:72" x14ac:dyDescent="0.2">
      <c r="BS3738" s="152"/>
      <c r="BT3738" s="153"/>
    </row>
    <row r="3739" spans="71:72" x14ac:dyDescent="0.2">
      <c r="BS3739" s="152"/>
      <c r="BT3739" s="153"/>
    </row>
    <row r="3740" spans="71:72" x14ac:dyDescent="0.2">
      <c r="BS3740" s="152"/>
      <c r="BT3740" s="153"/>
    </row>
    <row r="3741" spans="71:72" x14ac:dyDescent="0.2">
      <c r="BS3741" s="152"/>
      <c r="BT3741" s="153"/>
    </row>
    <row r="3742" spans="71:72" x14ac:dyDescent="0.2">
      <c r="BS3742" s="152"/>
      <c r="BT3742" s="153"/>
    </row>
    <row r="3743" spans="71:72" x14ac:dyDescent="0.2">
      <c r="BS3743" s="152"/>
      <c r="BT3743" s="153"/>
    </row>
    <row r="3744" spans="71:72" x14ac:dyDescent="0.2">
      <c r="BS3744" s="152"/>
      <c r="BT3744" s="153"/>
    </row>
    <row r="3745" spans="71:72" x14ac:dyDescent="0.2">
      <c r="BS3745" s="152"/>
      <c r="BT3745" s="153"/>
    </row>
    <row r="3746" spans="71:72" x14ac:dyDescent="0.2">
      <c r="BS3746" s="152"/>
      <c r="BT3746" s="153"/>
    </row>
    <row r="3747" spans="71:72" x14ac:dyDescent="0.2">
      <c r="BS3747" s="152"/>
      <c r="BT3747" s="153"/>
    </row>
    <row r="3748" spans="71:72" x14ac:dyDescent="0.2">
      <c r="BS3748" s="152"/>
      <c r="BT3748" s="153"/>
    </row>
    <row r="3749" spans="71:72" x14ac:dyDescent="0.2">
      <c r="BS3749" s="152"/>
      <c r="BT3749" s="153"/>
    </row>
    <row r="3750" spans="71:72" x14ac:dyDescent="0.2">
      <c r="BS3750" s="152"/>
      <c r="BT3750" s="153"/>
    </row>
    <row r="3751" spans="71:72" x14ac:dyDescent="0.2">
      <c r="BS3751" s="152"/>
      <c r="BT3751" s="153"/>
    </row>
    <row r="3752" spans="71:72" x14ac:dyDescent="0.2">
      <c r="BS3752" s="152"/>
      <c r="BT3752" s="153"/>
    </row>
    <row r="3753" spans="71:72" x14ac:dyDescent="0.2">
      <c r="BS3753" s="152"/>
      <c r="BT3753" s="153"/>
    </row>
    <row r="3754" spans="71:72" x14ac:dyDescent="0.2">
      <c r="BS3754" s="152"/>
      <c r="BT3754" s="153"/>
    </row>
    <row r="3755" spans="71:72" x14ac:dyDescent="0.2">
      <c r="BS3755" s="152"/>
      <c r="BT3755" s="153"/>
    </row>
    <row r="3756" spans="71:72" x14ac:dyDescent="0.2">
      <c r="BS3756" s="152"/>
      <c r="BT3756" s="153"/>
    </row>
    <row r="3757" spans="71:72" x14ac:dyDescent="0.2">
      <c r="BS3757" s="152"/>
      <c r="BT3757" s="153"/>
    </row>
    <row r="3758" spans="71:72" x14ac:dyDescent="0.2">
      <c r="BS3758" s="152"/>
      <c r="BT3758" s="153"/>
    </row>
    <row r="3759" spans="71:72" x14ac:dyDescent="0.2">
      <c r="BS3759" s="152"/>
      <c r="BT3759" s="153"/>
    </row>
    <row r="3760" spans="71:72" x14ac:dyDescent="0.2">
      <c r="BS3760" s="152"/>
      <c r="BT3760" s="153"/>
    </row>
    <row r="3761" spans="71:72" x14ac:dyDescent="0.2">
      <c r="BS3761" s="152"/>
      <c r="BT3761" s="153"/>
    </row>
    <row r="3762" spans="71:72" x14ac:dyDescent="0.2">
      <c r="BS3762" s="152"/>
      <c r="BT3762" s="153"/>
    </row>
    <row r="3763" spans="71:72" x14ac:dyDescent="0.2">
      <c r="BS3763" s="152"/>
      <c r="BT3763" s="153"/>
    </row>
    <row r="3764" spans="71:72" x14ac:dyDescent="0.2">
      <c r="BS3764" s="152"/>
      <c r="BT3764" s="153"/>
    </row>
    <row r="3765" spans="71:72" x14ac:dyDescent="0.2">
      <c r="BS3765" s="152"/>
      <c r="BT3765" s="153"/>
    </row>
    <row r="3766" spans="71:72" x14ac:dyDescent="0.2">
      <c r="BS3766" s="152"/>
      <c r="BT3766" s="153"/>
    </row>
    <row r="3767" spans="71:72" x14ac:dyDescent="0.2">
      <c r="BS3767" s="152"/>
      <c r="BT3767" s="153"/>
    </row>
    <row r="3768" spans="71:72" x14ac:dyDescent="0.2">
      <c r="BS3768" s="152"/>
      <c r="BT3768" s="153"/>
    </row>
    <row r="3769" spans="71:72" x14ac:dyDescent="0.2">
      <c r="BS3769" s="152"/>
      <c r="BT3769" s="153"/>
    </row>
    <row r="3770" spans="71:72" x14ac:dyDescent="0.2">
      <c r="BS3770" s="152"/>
      <c r="BT3770" s="153"/>
    </row>
    <row r="3771" spans="71:72" x14ac:dyDescent="0.2">
      <c r="BS3771" s="152"/>
      <c r="BT3771" s="153"/>
    </row>
    <row r="3772" spans="71:72" x14ac:dyDescent="0.2">
      <c r="BS3772" s="152"/>
      <c r="BT3772" s="153"/>
    </row>
    <row r="3773" spans="71:72" x14ac:dyDescent="0.2">
      <c r="BS3773" s="152"/>
      <c r="BT3773" s="153"/>
    </row>
    <row r="3774" spans="71:72" x14ac:dyDescent="0.2">
      <c r="BS3774" s="152"/>
      <c r="BT3774" s="153"/>
    </row>
    <row r="3775" spans="71:72" x14ac:dyDescent="0.2">
      <c r="BS3775" s="152"/>
      <c r="BT3775" s="153"/>
    </row>
    <row r="3776" spans="71:72" x14ac:dyDescent="0.2">
      <c r="BS3776" s="152"/>
      <c r="BT3776" s="153"/>
    </row>
    <row r="3777" spans="71:72" x14ac:dyDescent="0.2">
      <c r="BS3777" s="152"/>
      <c r="BT3777" s="153"/>
    </row>
    <row r="3778" spans="71:72" x14ac:dyDescent="0.2">
      <c r="BS3778" s="152"/>
      <c r="BT3778" s="153"/>
    </row>
    <row r="3779" spans="71:72" x14ac:dyDescent="0.2">
      <c r="BS3779" s="152"/>
      <c r="BT3779" s="153"/>
    </row>
    <row r="3780" spans="71:72" x14ac:dyDescent="0.2">
      <c r="BS3780" s="152"/>
      <c r="BT3780" s="153"/>
    </row>
    <row r="3781" spans="71:72" x14ac:dyDescent="0.2">
      <c r="BS3781" s="152"/>
      <c r="BT3781" s="153"/>
    </row>
    <row r="3782" spans="71:72" x14ac:dyDescent="0.2">
      <c r="BS3782" s="152"/>
      <c r="BT3782" s="153"/>
    </row>
    <row r="3783" spans="71:72" x14ac:dyDescent="0.2">
      <c r="BS3783" s="152"/>
      <c r="BT3783" s="153"/>
    </row>
    <row r="3784" spans="71:72" x14ac:dyDescent="0.2">
      <c r="BS3784" s="152"/>
      <c r="BT3784" s="153"/>
    </row>
    <row r="3785" spans="71:72" x14ac:dyDescent="0.2">
      <c r="BS3785" s="152"/>
      <c r="BT3785" s="153"/>
    </row>
    <row r="3786" spans="71:72" x14ac:dyDescent="0.2">
      <c r="BS3786" s="152"/>
      <c r="BT3786" s="153"/>
    </row>
    <row r="3787" spans="71:72" x14ac:dyDescent="0.2">
      <c r="BS3787" s="152"/>
      <c r="BT3787" s="153"/>
    </row>
    <row r="3788" spans="71:72" x14ac:dyDescent="0.2">
      <c r="BS3788" s="152"/>
      <c r="BT3788" s="153"/>
    </row>
    <row r="3789" spans="71:72" x14ac:dyDescent="0.2">
      <c r="BS3789" s="152"/>
      <c r="BT3789" s="153"/>
    </row>
    <row r="3790" spans="71:72" x14ac:dyDescent="0.2">
      <c r="BS3790" s="152"/>
      <c r="BT3790" s="153"/>
    </row>
    <row r="3791" spans="71:72" x14ac:dyDescent="0.2">
      <c r="BS3791" s="152"/>
      <c r="BT3791" s="153"/>
    </row>
    <row r="3792" spans="71:72" x14ac:dyDescent="0.2">
      <c r="BS3792" s="152"/>
      <c r="BT3792" s="153"/>
    </row>
    <row r="3793" spans="71:72" x14ac:dyDescent="0.2">
      <c r="BS3793" s="152"/>
      <c r="BT3793" s="153"/>
    </row>
    <row r="3794" spans="71:72" x14ac:dyDescent="0.2">
      <c r="BS3794" s="152"/>
      <c r="BT3794" s="153"/>
    </row>
    <row r="3795" spans="71:72" x14ac:dyDescent="0.2">
      <c r="BS3795" s="152"/>
      <c r="BT3795" s="153"/>
    </row>
    <row r="3796" spans="71:72" x14ac:dyDescent="0.2">
      <c r="BS3796" s="152"/>
      <c r="BT3796" s="153"/>
    </row>
    <row r="3797" spans="71:72" x14ac:dyDescent="0.2">
      <c r="BS3797" s="152"/>
      <c r="BT3797" s="153"/>
    </row>
    <row r="3798" spans="71:72" x14ac:dyDescent="0.2">
      <c r="BS3798" s="152"/>
      <c r="BT3798" s="153"/>
    </row>
    <row r="3799" spans="71:72" x14ac:dyDescent="0.2">
      <c r="BS3799" s="152"/>
      <c r="BT3799" s="153"/>
    </row>
    <row r="3800" spans="71:72" x14ac:dyDescent="0.2">
      <c r="BS3800" s="152"/>
      <c r="BT3800" s="153"/>
    </row>
    <row r="3801" spans="71:72" x14ac:dyDescent="0.2">
      <c r="BS3801" s="152"/>
      <c r="BT3801" s="153"/>
    </row>
    <row r="3802" spans="71:72" x14ac:dyDescent="0.2">
      <c r="BS3802" s="152"/>
      <c r="BT3802" s="153"/>
    </row>
    <row r="3803" spans="71:72" x14ac:dyDescent="0.2">
      <c r="BS3803" s="152"/>
      <c r="BT3803" s="153"/>
    </row>
    <row r="3804" spans="71:72" x14ac:dyDescent="0.2">
      <c r="BS3804" s="152"/>
      <c r="BT3804" s="153"/>
    </row>
    <row r="3805" spans="71:72" x14ac:dyDescent="0.2">
      <c r="BS3805" s="152"/>
      <c r="BT3805" s="153"/>
    </row>
    <row r="3806" spans="71:72" x14ac:dyDescent="0.2">
      <c r="BS3806" s="152"/>
      <c r="BT3806" s="153"/>
    </row>
    <row r="3807" spans="71:72" x14ac:dyDescent="0.2">
      <c r="BS3807" s="152"/>
      <c r="BT3807" s="153"/>
    </row>
    <row r="3808" spans="71:72" x14ac:dyDescent="0.2">
      <c r="BS3808" s="152"/>
      <c r="BT3808" s="153"/>
    </row>
    <row r="3809" spans="71:72" x14ac:dyDescent="0.2">
      <c r="BS3809" s="152"/>
      <c r="BT3809" s="153"/>
    </row>
    <row r="3810" spans="71:72" x14ac:dyDescent="0.2">
      <c r="BS3810" s="152"/>
      <c r="BT3810" s="153"/>
    </row>
    <row r="3811" spans="71:72" x14ac:dyDescent="0.2">
      <c r="BS3811" s="152"/>
      <c r="BT3811" s="153"/>
    </row>
    <row r="3812" spans="71:72" x14ac:dyDescent="0.2">
      <c r="BS3812" s="152"/>
      <c r="BT3812" s="153"/>
    </row>
    <row r="3813" spans="71:72" x14ac:dyDescent="0.2">
      <c r="BS3813" s="152"/>
      <c r="BT3813" s="153"/>
    </row>
    <row r="3814" spans="71:72" x14ac:dyDescent="0.2">
      <c r="BS3814" s="152"/>
      <c r="BT3814" s="153"/>
    </row>
    <row r="3815" spans="71:72" x14ac:dyDescent="0.2">
      <c r="BS3815" s="152"/>
      <c r="BT3815" s="153"/>
    </row>
    <row r="3816" spans="71:72" x14ac:dyDescent="0.2">
      <c r="BS3816" s="152"/>
      <c r="BT3816" s="153"/>
    </row>
    <row r="3817" spans="71:72" x14ac:dyDescent="0.2">
      <c r="BS3817" s="152"/>
      <c r="BT3817" s="153"/>
    </row>
    <row r="3818" spans="71:72" x14ac:dyDescent="0.2">
      <c r="BS3818" s="152"/>
      <c r="BT3818" s="153"/>
    </row>
    <row r="3819" spans="71:72" x14ac:dyDescent="0.2">
      <c r="BS3819" s="152"/>
      <c r="BT3819" s="153"/>
    </row>
    <row r="3820" spans="71:72" x14ac:dyDescent="0.2">
      <c r="BS3820" s="152"/>
      <c r="BT3820" s="153"/>
    </row>
    <row r="3821" spans="71:72" x14ac:dyDescent="0.2">
      <c r="BS3821" s="152"/>
      <c r="BT3821" s="153"/>
    </row>
    <row r="3822" spans="71:72" x14ac:dyDescent="0.2">
      <c r="BS3822" s="152"/>
      <c r="BT3822" s="153"/>
    </row>
    <row r="3823" spans="71:72" x14ac:dyDescent="0.2">
      <c r="BS3823" s="152"/>
      <c r="BT3823" s="153"/>
    </row>
    <row r="3824" spans="71:72" x14ac:dyDescent="0.2">
      <c r="BS3824" s="152"/>
      <c r="BT3824" s="153"/>
    </row>
    <row r="3825" spans="71:72" x14ac:dyDescent="0.2">
      <c r="BS3825" s="152"/>
      <c r="BT3825" s="153"/>
    </row>
    <row r="3826" spans="71:72" x14ac:dyDescent="0.2">
      <c r="BS3826" s="152"/>
      <c r="BT3826" s="153"/>
    </row>
    <row r="3827" spans="71:72" x14ac:dyDescent="0.2">
      <c r="BS3827" s="152"/>
      <c r="BT3827" s="153"/>
    </row>
    <row r="3828" spans="71:72" x14ac:dyDescent="0.2">
      <c r="BS3828" s="152"/>
      <c r="BT3828" s="153"/>
    </row>
    <row r="3829" spans="71:72" x14ac:dyDescent="0.2">
      <c r="BS3829" s="152"/>
      <c r="BT3829" s="153"/>
    </row>
    <row r="3830" spans="71:72" x14ac:dyDescent="0.2">
      <c r="BS3830" s="152"/>
      <c r="BT3830" s="153"/>
    </row>
    <row r="3831" spans="71:72" x14ac:dyDescent="0.2">
      <c r="BS3831" s="152"/>
      <c r="BT3831" s="153"/>
    </row>
    <row r="3832" spans="71:72" x14ac:dyDescent="0.2">
      <c r="BS3832" s="152"/>
      <c r="BT3832" s="153"/>
    </row>
    <row r="3833" spans="71:72" x14ac:dyDescent="0.2">
      <c r="BS3833" s="152"/>
      <c r="BT3833" s="153"/>
    </row>
    <row r="3834" spans="71:72" x14ac:dyDescent="0.2">
      <c r="BS3834" s="152"/>
      <c r="BT3834" s="153"/>
    </row>
    <row r="3835" spans="71:72" x14ac:dyDescent="0.2">
      <c r="BS3835" s="152"/>
      <c r="BT3835" s="153"/>
    </row>
    <row r="3836" spans="71:72" x14ac:dyDescent="0.2">
      <c r="BS3836" s="152"/>
      <c r="BT3836" s="153"/>
    </row>
    <row r="3837" spans="71:72" x14ac:dyDescent="0.2">
      <c r="BS3837" s="152"/>
      <c r="BT3837" s="153"/>
    </row>
    <row r="3838" spans="71:72" x14ac:dyDescent="0.2">
      <c r="BS3838" s="152"/>
      <c r="BT3838" s="153"/>
    </row>
    <row r="3839" spans="71:72" x14ac:dyDescent="0.2">
      <c r="BS3839" s="152"/>
      <c r="BT3839" s="153"/>
    </row>
    <row r="3840" spans="71:72" x14ac:dyDescent="0.2">
      <c r="BS3840" s="152"/>
      <c r="BT3840" s="153"/>
    </row>
    <row r="3841" spans="71:72" x14ac:dyDescent="0.2">
      <c r="BS3841" s="152"/>
      <c r="BT3841" s="153"/>
    </row>
    <row r="3842" spans="71:72" x14ac:dyDescent="0.2">
      <c r="BS3842" s="152"/>
      <c r="BT3842" s="153"/>
    </row>
    <row r="3843" spans="71:72" x14ac:dyDescent="0.2">
      <c r="BS3843" s="152"/>
      <c r="BT3843" s="153"/>
    </row>
    <row r="3844" spans="71:72" x14ac:dyDescent="0.2">
      <c r="BS3844" s="152"/>
      <c r="BT3844" s="153"/>
    </row>
    <row r="3845" spans="71:72" x14ac:dyDescent="0.2">
      <c r="BS3845" s="152"/>
      <c r="BT3845" s="153"/>
    </row>
    <row r="3846" spans="71:72" x14ac:dyDescent="0.2">
      <c r="BS3846" s="152"/>
      <c r="BT3846" s="153"/>
    </row>
    <row r="3847" spans="71:72" x14ac:dyDescent="0.2">
      <c r="BS3847" s="152"/>
      <c r="BT3847" s="153"/>
    </row>
    <row r="3848" spans="71:72" x14ac:dyDescent="0.2">
      <c r="BS3848" s="152"/>
      <c r="BT3848" s="153"/>
    </row>
    <row r="3849" spans="71:72" x14ac:dyDescent="0.2">
      <c r="BS3849" s="152"/>
      <c r="BT3849" s="153"/>
    </row>
    <row r="3850" spans="71:72" x14ac:dyDescent="0.2">
      <c r="BS3850" s="152"/>
      <c r="BT3850" s="153"/>
    </row>
    <row r="3851" spans="71:72" x14ac:dyDescent="0.2">
      <c r="BS3851" s="152"/>
      <c r="BT3851" s="153"/>
    </row>
    <row r="3852" spans="71:72" x14ac:dyDescent="0.2">
      <c r="BS3852" s="152"/>
      <c r="BT3852" s="153"/>
    </row>
    <row r="3853" spans="71:72" x14ac:dyDescent="0.2">
      <c r="BS3853" s="152"/>
      <c r="BT3853" s="153"/>
    </row>
    <row r="3854" spans="71:72" x14ac:dyDescent="0.2">
      <c r="BS3854" s="152"/>
      <c r="BT3854" s="153"/>
    </row>
    <row r="3855" spans="71:72" x14ac:dyDescent="0.2">
      <c r="BS3855" s="152"/>
      <c r="BT3855" s="153"/>
    </row>
    <row r="3856" spans="71:72" x14ac:dyDescent="0.2">
      <c r="BS3856" s="152"/>
      <c r="BT3856" s="153"/>
    </row>
    <row r="3857" spans="71:72" x14ac:dyDescent="0.2">
      <c r="BS3857" s="152"/>
      <c r="BT3857" s="153"/>
    </row>
    <row r="3858" spans="71:72" x14ac:dyDescent="0.2">
      <c r="BS3858" s="152"/>
      <c r="BT3858" s="153"/>
    </row>
    <row r="3859" spans="71:72" x14ac:dyDescent="0.2">
      <c r="BS3859" s="152"/>
      <c r="BT3859" s="153"/>
    </row>
    <row r="3860" spans="71:72" x14ac:dyDescent="0.2">
      <c r="BS3860" s="152"/>
      <c r="BT3860" s="153"/>
    </row>
    <row r="3861" spans="71:72" x14ac:dyDescent="0.2">
      <c r="BS3861" s="152"/>
      <c r="BT3861" s="153"/>
    </row>
    <row r="3862" spans="71:72" x14ac:dyDescent="0.2">
      <c r="BS3862" s="152"/>
      <c r="BT3862" s="153"/>
    </row>
    <row r="3863" spans="71:72" x14ac:dyDescent="0.2">
      <c r="BS3863" s="152"/>
      <c r="BT3863" s="153"/>
    </row>
    <row r="3864" spans="71:72" x14ac:dyDescent="0.2">
      <c r="BS3864" s="152"/>
      <c r="BT3864" s="153"/>
    </row>
    <row r="3865" spans="71:72" x14ac:dyDescent="0.2">
      <c r="BS3865" s="152"/>
      <c r="BT3865" s="153"/>
    </row>
    <row r="3866" spans="71:72" x14ac:dyDescent="0.2">
      <c r="BS3866" s="152"/>
      <c r="BT3866" s="153"/>
    </row>
    <row r="3867" spans="71:72" x14ac:dyDescent="0.2">
      <c r="BS3867" s="152"/>
      <c r="BT3867" s="153"/>
    </row>
    <row r="3868" spans="71:72" x14ac:dyDescent="0.2">
      <c r="BS3868" s="152"/>
      <c r="BT3868" s="153"/>
    </row>
    <row r="3869" spans="71:72" x14ac:dyDescent="0.2">
      <c r="BS3869" s="152"/>
      <c r="BT3869" s="153"/>
    </row>
    <row r="3870" spans="71:72" x14ac:dyDescent="0.2">
      <c r="BS3870" s="152"/>
      <c r="BT3870" s="153"/>
    </row>
    <row r="3871" spans="71:72" x14ac:dyDescent="0.2">
      <c r="BS3871" s="152"/>
      <c r="BT3871" s="153"/>
    </row>
    <row r="3872" spans="71:72" x14ac:dyDescent="0.2">
      <c r="BS3872" s="152"/>
      <c r="BT3872" s="153"/>
    </row>
    <row r="3873" spans="71:72" x14ac:dyDescent="0.2">
      <c r="BS3873" s="152"/>
      <c r="BT3873" s="153"/>
    </row>
    <row r="3874" spans="71:72" x14ac:dyDescent="0.2">
      <c r="BS3874" s="152"/>
      <c r="BT3874" s="153"/>
    </row>
    <row r="3875" spans="71:72" x14ac:dyDescent="0.2">
      <c r="BS3875" s="152"/>
      <c r="BT3875" s="153"/>
    </row>
    <row r="3876" spans="71:72" x14ac:dyDescent="0.2">
      <c r="BS3876" s="152"/>
      <c r="BT3876" s="153"/>
    </row>
    <row r="3877" spans="71:72" x14ac:dyDescent="0.2">
      <c r="BS3877" s="152"/>
      <c r="BT3877" s="153"/>
    </row>
    <row r="3878" spans="71:72" x14ac:dyDescent="0.2">
      <c r="BS3878" s="152"/>
      <c r="BT3878" s="153"/>
    </row>
    <row r="3879" spans="71:72" x14ac:dyDescent="0.2">
      <c r="BS3879" s="152"/>
      <c r="BT3879" s="153"/>
    </row>
    <row r="3880" spans="71:72" x14ac:dyDescent="0.2">
      <c r="BS3880" s="152"/>
      <c r="BT3880" s="153"/>
    </row>
    <row r="3881" spans="71:72" x14ac:dyDescent="0.2">
      <c r="BS3881" s="152"/>
      <c r="BT3881" s="153"/>
    </row>
    <row r="3882" spans="71:72" x14ac:dyDescent="0.2">
      <c r="BS3882" s="152"/>
      <c r="BT3882" s="153"/>
    </row>
    <row r="3883" spans="71:72" x14ac:dyDescent="0.2">
      <c r="BS3883" s="152"/>
      <c r="BT3883" s="153"/>
    </row>
    <row r="3884" spans="71:72" x14ac:dyDescent="0.2">
      <c r="BS3884" s="152"/>
      <c r="BT3884" s="153"/>
    </row>
    <row r="3885" spans="71:72" x14ac:dyDescent="0.2">
      <c r="BS3885" s="152"/>
      <c r="BT3885" s="153"/>
    </row>
    <row r="3886" spans="71:72" x14ac:dyDescent="0.2">
      <c r="BS3886" s="152"/>
      <c r="BT3886" s="153"/>
    </row>
    <row r="3887" spans="71:72" x14ac:dyDescent="0.2">
      <c r="BS3887" s="152"/>
      <c r="BT3887" s="153"/>
    </row>
    <row r="3888" spans="71:72" x14ac:dyDescent="0.2">
      <c r="BS3888" s="152"/>
      <c r="BT3888" s="153"/>
    </row>
    <row r="3889" spans="71:72" x14ac:dyDescent="0.2">
      <c r="BS3889" s="152"/>
      <c r="BT3889" s="153"/>
    </row>
    <row r="3890" spans="71:72" x14ac:dyDescent="0.2">
      <c r="BS3890" s="152"/>
      <c r="BT3890" s="153"/>
    </row>
    <row r="3891" spans="71:72" x14ac:dyDescent="0.2">
      <c r="BS3891" s="152"/>
      <c r="BT3891" s="153"/>
    </row>
    <row r="3892" spans="71:72" x14ac:dyDescent="0.2">
      <c r="BS3892" s="152"/>
      <c r="BT3892" s="153"/>
    </row>
    <row r="3893" spans="71:72" x14ac:dyDescent="0.2">
      <c r="BS3893" s="152"/>
      <c r="BT3893" s="153"/>
    </row>
    <row r="3894" spans="71:72" x14ac:dyDescent="0.2">
      <c r="BS3894" s="152"/>
      <c r="BT3894" s="153"/>
    </row>
    <row r="3895" spans="71:72" x14ac:dyDescent="0.2">
      <c r="BS3895" s="152"/>
      <c r="BT3895" s="153"/>
    </row>
    <row r="3896" spans="71:72" x14ac:dyDescent="0.2">
      <c r="BS3896" s="152"/>
      <c r="BT3896" s="153"/>
    </row>
    <row r="3897" spans="71:72" x14ac:dyDescent="0.2">
      <c r="BS3897" s="152"/>
      <c r="BT3897" s="153"/>
    </row>
    <row r="3898" spans="71:72" x14ac:dyDescent="0.2">
      <c r="BS3898" s="152"/>
      <c r="BT3898" s="153"/>
    </row>
    <row r="3899" spans="71:72" x14ac:dyDescent="0.2">
      <c r="BS3899" s="152"/>
      <c r="BT3899" s="153"/>
    </row>
    <row r="3900" spans="71:72" x14ac:dyDescent="0.2">
      <c r="BS3900" s="152"/>
      <c r="BT3900" s="153"/>
    </row>
    <row r="3901" spans="71:72" x14ac:dyDescent="0.2">
      <c r="BS3901" s="152"/>
      <c r="BT3901" s="153"/>
    </row>
    <row r="3902" spans="71:72" x14ac:dyDescent="0.2">
      <c r="BS3902" s="152"/>
      <c r="BT3902" s="153"/>
    </row>
    <row r="3903" spans="71:72" x14ac:dyDescent="0.2">
      <c r="BS3903" s="152"/>
      <c r="BT3903" s="153"/>
    </row>
    <row r="3904" spans="71:72" x14ac:dyDescent="0.2">
      <c r="BS3904" s="152"/>
      <c r="BT3904" s="153"/>
    </row>
    <row r="3905" spans="71:72" x14ac:dyDescent="0.2">
      <c r="BS3905" s="152"/>
      <c r="BT3905" s="153"/>
    </row>
    <row r="3906" spans="71:72" x14ac:dyDescent="0.2">
      <c r="BS3906" s="152"/>
      <c r="BT3906" s="153"/>
    </row>
    <row r="3907" spans="71:72" x14ac:dyDescent="0.2">
      <c r="BS3907" s="152"/>
      <c r="BT3907" s="153"/>
    </row>
    <row r="3908" spans="71:72" x14ac:dyDescent="0.2">
      <c r="BS3908" s="152"/>
      <c r="BT3908" s="153"/>
    </row>
    <row r="3909" spans="71:72" x14ac:dyDescent="0.2">
      <c r="BS3909" s="152"/>
      <c r="BT3909" s="153"/>
    </row>
    <row r="3910" spans="71:72" x14ac:dyDescent="0.2">
      <c r="BS3910" s="152"/>
      <c r="BT3910" s="153"/>
    </row>
    <row r="3911" spans="71:72" x14ac:dyDescent="0.2">
      <c r="BS3911" s="152"/>
      <c r="BT3911" s="153"/>
    </row>
    <row r="3912" spans="71:72" x14ac:dyDescent="0.2">
      <c r="BS3912" s="152"/>
      <c r="BT3912" s="153"/>
    </row>
    <row r="3913" spans="71:72" x14ac:dyDescent="0.2">
      <c r="BS3913" s="152"/>
      <c r="BT3913" s="153"/>
    </row>
    <row r="3914" spans="71:72" x14ac:dyDescent="0.2">
      <c r="BS3914" s="152"/>
      <c r="BT3914" s="153"/>
    </row>
    <row r="3915" spans="71:72" x14ac:dyDescent="0.2">
      <c r="BS3915" s="152"/>
      <c r="BT3915" s="153"/>
    </row>
    <row r="3916" spans="71:72" x14ac:dyDescent="0.2">
      <c r="BS3916" s="152"/>
      <c r="BT3916" s="153"/>
    </row>
    <row r="3917" spans="71:72" x14ac:dyDescent="0.2">
      <c r="BS3917" s="152"/>
      <c r="BT3917" s="153"/>
    </row>
    <row r="3918" spans="71:72" x14ac:dyDescent="0.2">
      <c r="BS3918" s="152"/>
      <c r="BT3918" s="153"/>
    </row>
    <row r="3919" spans="71:72" x14ac:dyDescent="0.2">
      <c r="BS3919" s="152"/>
      <c r="BT3919" s="153"/>
    </row>
    <row r="3920" spans="71:72" x14ac:dyDescent="0.2">
      <c r="BS3920" s="152"/>
      <c r="BT3920" s="153"/>
    </row>
    <row r="3921" spans="71:72" x14ac:dyDescent="0.2">
      <c r="BS3921" s="152"/>
      <c r="BT3921" s="153"/>
    </row>
    <row r="3922" spans="71:72" x14ac:dyDescent="0.2">
      <c r="BS3922" s="152"/>
      <c r="BT3922" s="153"/>
    </row>
    <row r="3923" spans="71:72" x14ac:dyDescent="0.2">
      <c r="BS3923" s="152"/>
      <c r="BT3923" s="153"/>
    </row>
    <row r="3924" spans="71:72" x14ac:dyDescent="0.2">
      <c r="BS3924" s="152"/>
      <c r="BT3924" s="153"/>
    </row>
    <row r="3925" spans="71:72" x14ac:dyDescent="0.2">
      <c r="BS3925" s="152"/>
      <c r="BT3925" s="153"/>
    </row>
    <row r="3926" spans="71:72" x14ac:dyDescent="0.2">
      <c r="BS3926" s="152"/>
      <c r="BT3926" s="153"/>
    </row>
    <row r="3927" spans="71:72" x14ac:dyDescent="0.2">
      <c r="BS3927" s="152"/>
      <c r="BT3927" s="153"/>
    </row>
    <row r="3928" spans="71:72" x14ac:dyDescent="0.2">
      <c r="BS3928" s="152"/>
      <c r="BT3928" s="153"/>
    </row>
    <row r="3929" spans="71:72" x14ac:dyDescent="0.2">
      <c r="BS3929" s="152"/>
      <c r="BT3929" s="153"/>
    </row>
    <row r="3930" spans="71:72" x14ac:dyDescent="0.2">
      <c r="BS3930" s="152"/>
      <c r="BT3930" s="153"/>
    </row>
    <row r="3931" spans="71:72" x14ac:dyDescent="0.2">
      <c r="BS3931" s="152"/>
      <c r="BT3931" s="153"/>
    </row>
    <row r="3932" spans="71:72" x14ac:dyDescent="0.2">
      <c r="BS3932" s="152"/>
      <c r="BT3932" s="153"/>
    </row>
    <row r="3933" spans="71:72" x14ac:dyDescent="0.2">
      <c r="BS3933" s="152"/>
      <c r="BT3933" s="153"/>
    </row>
    <row r="3934" spans="71:72" x14ac:dyDescent="0.2">
      <c r="BS3934" s="152"/>
      <c r="BT3934" s="153"/>
    </row>
    <row r="3935" spans="71:72" x14ac:dyDescent="0.2">
      <c r="BS3935" s="152"/>
      <c r="BT3935" s="153"/>
    </row>
    <row r="3936" spans="71:72" x14ac:dyDescent="0.2">
      <c r="BS3936" s="152"/>
      <c r="BT3936" s="153"/>
    </row>
    <row r="3937" spans="71:72" x14ac:dyDescent="0.2">
      <c r="BS3937" s="152"/>
      <c r="BT3937" s="153"/>
    </row>
    <row r="3938" spans="71:72" x14ac:dyDescent="0.2">
      <c r="BS3938" s="152"/>
      <c r="BT3938" s="153"/>
    </row>
    <row r="3939" spans="71:72" x14ac:dyDescent="0.2">
      <c r="BS3939" s="152"/>
      <c r="BT3939" s="153"/>
    </row>
    <row r="3940" spans="71:72" x14ac:dyDescent="0.2">
      <c r="BS3940" s="152"/>
      <c r="BT3940" s="153"/>
    </row>
    <row r="3941" spans="71:72" x14ac:dyDescent="0.2">
      <c r="BS3941" s="152"/>
      <c r="BT3941" s="153"/>
    </row>
    <row r="3942" spans="71:72" x14ac:dyDescent="0.2">
      <c r="BS3942" s="152"/>
      <c r="BT3942" s="153"/>
    </row>
    <row r="3943" spans="71:72" x14ac:dyDescent="0.2">
      <c r="BS3943" s="152"/>
      <c r="BT3943" s="153"/>
    </row>
    <row r="3944" spans="71:72" x14ac:dyDescent="0.2">
      <c r="BS3944" s="152"/>
      <c r="BT3944" s="153"/>
    </row>
    <row r="3945" spans="71:72" x14ac:dyDescent="0.2">
      <c r="BS3945" s="152"/>
      <c r="BT3945" s="153"/>
    </row>
    <row r="3946" spans="71:72" x14ac:dyDescent="0.2">
      <c r="BS3946" s="152"/>
      <c r="BT3946" s="153"/>
    </row>
    <row r="3947" spans="71:72" x14ac:dyDescent="0.2">
      <c r="BS3947" s="152"/>
      <c r="BT3947" s="153"/>
    </row>
    <row r="3948" spans="71:72" x14ac:dyDescent="0.2">
      <c r="BS3948" s="152"/>
      <c r="BT3948" s="153"/>
    </row>
    <row r="3949" spans="71:72" x14ac:dyDescent="0.2">
      <c r="BS3949" s="152"/>
      <c r="BT3949" s="153"/>
    </row>
    <row r="3950" spans="71:72" x14ac:dyDescent="0.2">
      <c r="BS3950" s="152"/>
      <c r="BT3950" s="153"/>
    </row>
    <row r="3951" spans="71:72" x14ac:dyDescent="0.2">
      <c r="BS3951" s="152"/>
      <c r="BT3951" s="153"/>
    </row>
    <row r="3952" spans="71:72" x14ac:dyDescent="0.2">
      <c r="BS3952" s="152"/>
      <c r="BT3952" s="153"/>
    </row>
    <row r="3953" spans="71:72" x14ac:dyDescent="0.2">
      <c r="BS3953" s="152"/>
      <c r="BT3953" s="153"/>
    </row>
    <row r="3954" spans="71:72" x14ac:dyDescent="0.2">
      <c r="BS3954" s="152"/>
      <c r="BT3954" s="153"/>
    </row>
    <row r="3955" spans="71:72" x14ac:dyDescent="0.2">
      <c r="BS3955" s="152"/>
      <c r="BT3955" s="153"/>
    </row>
    <row r="3956" spans="71:72" x14ac:dyDescent="0.2">
      <c r="BS3956" s="152"/>
      <c r="BT3956" s="153"/>
    </row>
    <row r="3957" spans="71:72" x14ac:dyDescent="0.2">
      <c r="BS3957" s="152"/>
      <c r="BT3957" s="153"/>
    </row>
    <row r="3958" spans="71:72" x14ac:dyDescent="0.2">
      <c r="BS3958" s="152"/>
      <c r="BT3958" s="153"/>
    </row>
    <row r="3959" spans="71:72" x14ac:dyDescent="0.2">
      <c r="BS3959" s="152"/>
      <c r="BT3959" s="153"/>
    </row>
    <row r="3960" spans="71:72" x14ac:dyDescent="0.2">
      <c r="BS3960" s="152"/>
      <c r="BT3960" s="153"/>
    </row>
    <row r="3961" spans="71:72" x14ac:dyDescent="0.2">
      <c r="BS3961" s="152"/>
      <c r="BT3961" s="153"/>
    </row>
    <row r="3962" spans="71:72" x14ac:dyDescent="0.2">
      <c r="BS3962" s="152"/>
      <c r="BT3962" s="153"/>
    </row>
    <row r="3963" spans="71:72" x14ac:dyDescent="0.2">
      <c r="BS3963" s="152"/>
      <c r="BT3963" s="153"/>
    </row>
    <row r="3964" spans="71:72" x14ac:dyDescent="0.2">
      <c r="BS3964" s="152"/>
      <c r="BT3964" s="153"/>
    </row>
    <row r="3965" spans="71:72" x14ac:dyDescent="0.2">
      <c r="BS3965" s="152"/>
      <c r="BT3965" s="153"/>
    </row>
    <row r="3966" spans="71:72" x14ac:dyDescent="0.2">
      <c r="BS3966" s="152"/>
      <c r="BT3966" s="153"/>
    </row>
    <row r="3967" spans="71:72" x14ac:dyDescent="0.2">
      <c r="BS3967" s="152"/>
      <c r="BT3967" s="153"/>
    </row>
    <row r="3968" spans="71:72" x14ac:dyDescent="0.2">
      <c r="BS3968" s="152"/>
      <c r="BT3968" s="153"/>
    </row>
    <row r="3969" spans="71:72" x14ac:dyDescent="0.2">
      <c r="BS3969" s="152"/>
      <c r="BT3969" s="153"/>
    </row>
    <row r="3970" spans="71:72" x14ac:dyDescent="0.2">
      <c r="BS3970" s="152"/>
      <c r="BT3970" s="153"/>
    </row>
    <row r="3971" spans="71:72" x14ac:dyDescent="0.2">
      <c r="BS3971" s="152"/>
      <c r="BT3971" s="153"/>
    </row>
    <row r="3972" spans="71:72" x14ac:dyDescent="0.2">
      <c r="BS3972" s="152"/>
      <c r="BT3972" s="153"/>
    </row>
    <row r="3973" spans="71:72" x14ac:dyDescent="0.2">
      <c r="BS3973" s="152"/>
      <c r="BT3973" s="153"/>
    </row>
    <row r="3974" spans="71:72" x14ac:dyDescent="0.2">
      <c r="BS3974" s="152"/>
      <c r="BT3974" s="153"/>
    </row>
    <row r="3975" spans="71:72" x14ac:dyDescent="0.2">
      <c r="BS3975" s="152"/>
      <c r="BT3975" s="153"/>
    </row>
    <row r="3976" spans="71:72" x14ac:dyDescent="0.2">
      <c r="BS3976" s="152"/>
      <c r="BT3976" s="153"/>
    </row>
    <row r="3977" spans="71:72" x14ac:dyDescent="0.2">
      <c r="BS3977" s="152"/>
      <c r="BT3977" s="153"/>
    </row>
    <row r="3978" spans="71:72" x14ac:dyDescent="0.2">
      <c r="BS3978" s="152"/>
      <c r="BT3978" s="153"/>
    </row>
    <row r="3979" spans="71:72" x14ac:dyDescent="0.2">
      <c r="BS3979" s="152"/>
      <c r="BT3979" s="153"/>
    </row>
    <row r="3980" spans="71:72" x14ac:dyDescent="0.2">
      <c r="BS3980" s="152"/>
      <c r="BT3980" s="153"/>
    </row>
    <row r="3981" spans="71:72" x14ac:dyDescent="0.2">
      <c r="BS3981" s="152"/>
      <c r="BT3981" s="153"/>
    </row>
    <row r="3982" spans="71:72" x14ac:dyDescent="0.2">
      <c r="BS3982" s="152"/>
      <c r="BT3982" s="153"/>
    </row>
    <row r="3983" spans="71:72" x14ac:dyDescent="0.2">
      <c r="BS3983" s="152"/>
      <c r="BT3983" s="153"/>
    </row>
    <row r="3984" spans="71:72" x14ac:dyDescent="0.2">
      <c r="BS3984" s="152"/>
      <c r="BT3984" s="153"/>
    </row>
    <row r="3985" spans="71:72" x14ac:dyDescent="0.2">
      <c r="BS3985" s="152"/>
      <c r="BT3985" s="153"/>
    </row>
    <row r="3986" spans="71:72" x14ac:dyDescent="0.2">
      <c r="BS3986" s="152"/>
      <c r="BT3986" s="153"/>
    </row>
    <row r="3987" spans="71:72" x14ac:dyDescent="0.2">
      <c r="BS3987" s="152"/>
      <c r="BT3987" s="153"/>
    </row>
    <row r="3988" spans="71:72" x14ac:dyDescent="0.2">
      <c r="BS3988" s="152"/>
      <c r="BT3988" s="153"/>
    </row>
    <row r="3989" spans="71:72" x14ac:dyDescent="0.2">
      <c r="BS3989" s="152"/>
      <c r="BT3989" s="153"/>
    </row>
    <row r="3990" spans="71:72" x14ac:dyDescent="0.2">
      <c r="BS3990" s="152"/>
      <c r="BT3990" s="153"/>
    </row>
    <row r="3991" spans="71:72" x14ac:dyDescent="0.2">
      <c r="BS3991" s="152"/>
      <c r="BT3991" s="153"/>
    </row>
    <row r="3992" spans="71:72" x14ac:dyDescent="0.2">
      <c r="BS3992" s="152"/>
      <c r="BT3992" s="153"/>
    </row>
    <row r="3993" spans="71:72" x14ac:dyDescent="0.2">
      <c r="BS3993" s="152"/>
      <c r="BT3993" s="153"/>
    </row>
    <row r="3994" spans="71:72" x14ac:dyDescent="0.2">
      <c r="BS3994" s="152"/>
      <c r="BT3994" s="153"/>
    </row>
    <row r="3995" spans="71:72" x14ac:dyDescent="0.2">
      <c r="BS3995" s="152"/>
      <c r="BT3995" s="153"/>
    </row>
    <row r="3996" spans="71:72" x14ac:dyDescent="0.2">
      <c r="BS3996" s="152"/>
      <c r="BT3996" s="153"/>
    </row>
    <row r="3997" spans="71:72" x14ac:dyDescent="0.2">
      <c r="BS3997" s="152"/>
      <c r="BT3997" s="153"/>
    </row>
    <row r="3998" spans="71:72" x14ac:dyDescent="0.2">
      <c r="BS3998" s="152"/>
      <c r="BT3998" s="153"/>
    </row>
    <row r="3999" spans="71:72" x14ac:dyDescent="0.2">
      <c r="BS3999" s="152"/>
      <c r="BT3999" s="153"/>
    </row>
    <row r="4000" spans="71:72" x14ac:dyDescent="0.2">
      <c r="BS4000" s="152"/>
      <c r="BT4000" s="153"/>
    </row>
    <row r="4001" spans="71:72" x14ac:dyDescent="0.2">
      <c r="BS4001" s="152"/>
      <c r="BT4001" s="153"/>
    </row>
    <row r="4002" spans="71:72" x14ac:dyDescent="0.2">
      <c r="BS4002" s="152"/>
      <c r="BT4002" s="153"/>
    </row>
    <row r="4003" spans="71:72" x14ac:dyDescent="0.2">
      <c r="BS4003" s="152"/>
      <c r="BT4003" s="153"/>
    </row>
    <row r="4004" spans="71:72" x14ac:dyDescent="0.2">
      <c r="BS4004" s="152"/>
      <c r="BT4004" s="153"/>
    </row>
    <row r="4005" spans="71:72" x14ac:dyDescent="0.2">
      <c r="BS4005" s="152"/>
      <c r="BT4005" s="153"/>
    </row>
    <row r="4006" spans="71:72" x14ac:dyDescent="0.2">
      <c r="BS4006" s="152"/>
      <c r="BT4006" s="153"/>
    </row>
    <row r="4007" spans="71:72" x14ac:dyDescent="0.2">
      <c r="BS4007" s="152"/>
      <c r="BT4007" s="153"/>
    </row>
    <row r="4008" spans="71:72" x14ac:dyDescent="0.2">
      <c r="BS4008" s="152"/>
      <c r="BT4008" s="153"/>
    </row>
    <row r="4009" spans="71:72" x14ac:dyDescent="0.2">
      <c r="BS4009" s="152"/>
      <c r="BT4009" s="153"/>
    </row>
    <row r="4010" spans="71:72" x14ac:dyDescent="0.2">
      <c r="BS4010" s="152"/>
      <c r="BT4010" s="153"/>
    </row>
    <row r="4011" spans="71:72" x14ac:dyDescent="0.2">
      <c r="BS4011" s="152"/>
      <c r="BT4011" s="153"/>
    </row>
    <row r="4012" spans="71:72" x14ac:dyDescent="0.2">
      <c r="BS4012" s="152"/>
      <c r="BT4012" s="153"/>
    </row>
    <row r="4013" spans="71:72" x14ac:dyDescent="0.2">
      <c r="BS4013" s="152"/>
      <c r="BT4013" s="153"/>
    </row>
    <row r="4014" spans="71:72" x14ac:dyDescent="0.2">
      <c r="BS4014" s="152"/>
      <c r="BT4014" s="153"/>
    </row>
    <row r="4015" spans="71:72" x14ac:dyDescent="0.2">
      <c r="BS4015" s="152"/>
      <c r="BT4015" s="153"/>
    </row>
    <row r="4016" spans="71:72" x14ac:dyDescent="0.2">
      <c r="BS4016" s="152"/>
      <c r="BT4016" s="153"/>
    </row>
    <row r="4017" spans="71:72" x14ac:dyDescent="0.2">
      <c r="BS4017" s="152"/>
      <c r="BT4017" s="153"/>
    </row>
    <row r="4018" spans="71:72" x14ac:dyDescent="0.2">
      <c r="BS4018" s="152"/>
      <c r="BT4018" s="153"/>
    </row>
    <row r="4019" spans="71:72" x14ac:dyDescent="0.2">
      <c r="BS4019" s="152"/>
      <c r="BT4019" s="153"/>
    </row>
    <row r="4020" spans="71:72" x14ac:dyDescent="0.2">
      <c r="BS4020" s="152"/>
      <c r="BT4020" s="153"/>
    </row>
    <row r="4021" spans="71:72" x14ac:dyDescent="0.2">
      <c r="BS4021" s="152"/>
      <c r="BT4021" s="153"/>
    </row>
    <row r="4022" spans="71:72" x14ac:dyDescent="0.2">
      <c r="BS4022" s="152"/>
      <c r="BT4022" s="153"/>
    </row>
    <row r="4023" spans="71:72" x14ac:dyDescent="0.2">
      <c r="BS4023" s="152"/>
      <c r="BT4023" s="153"/>
    </row>
    <row r="4024" spans="71:72" x14ac:dyDescent="0.2">
      <c r="BS4024" s="152"/>
      <c r="BT4024" s="153"/>
    </row>
    <row r="4025" spans="71:72" x14ac:dyDescent="0.2">
      <c r="BS4025" s="152"/>
      <c r="BT4025" s="153"/>
    </row>
    <row r="4026" spans="71:72" x14ac:dyDescent="0.2">
      <c r="BS4026" s="152"/>
      <c r="BT4026" s="153"/>
    </row>
    <row r="4027" spans="71:72" x14ac:dyDescent="0.2">
      <c r="BS4027" s="152"/>
      <c r="BT4027" s="153"/>
    </row>
    <row r="4028" spans="71:72" x14ac:dyDescent="0.2">
      <c r="BS4028" s="152"/>
      <c r="BT4028" s="153"/>
    </row>
    <row r="4029" spans="71:72" x14ac:dyDescent="0.2">
      <c r="BS4029" s="152"/>
      <c r="BT4029" s="153"/>
    </row>
    <row r="4030" spans="71:72" x14ac:dyDescent="0.2">
      <c r="BS4030" s="152"/>
      <c r="BT4030" s="153"/>
    </row>
    <row r="4031" spans="71:72" x14ac:dyDescent="0.2">
      <c r="BS4031" s="152"/>
      <c r="BT4031" s="153"/>
    </row>
    <row r="4032" spans="71:72" x14ac:dyDescent="0.2">
      <c r="BS4032" s="152"/>
      <c r="BT4032" s="153"/>
    </row>
    <row r="4033" spans="71:72" x14ac:dyDescent="0.2">
      <c r="BS4033" s="152"/>
      <c r="BT4033" s="153"/>
    </row>
    <row r="4034" spans="71:72" x14ac:dyDescent="0.2">
      <c r="BS4034" s="152"/>
      <c r="BT4034" s="153"/>
    </row>
    <row r="4035" spans="71:72" x14ac:dyDescent="0.2">
      <c r="BS4035" s="152"/>
      <c r="BT4035" s="153"/>
    </row>
    <row r="4036" spans="71:72" x14ac:dyDescent="0.2">
      <c r="BS4036" s="152"/>
      <c r="BT4036" s="153"/>
    </row>
    <row r="4037" spans="71:72" x14ac:dyDescent="0.2">
      <c r="BS4037" s="152"/>
      <c r="BT4037" s="153"/>
    </row>
    <row r="4038" spans="71:72" x14ac:dyDescent="0.2">
      <c r="BS4038" s="152"/>
      <c r="BT4038" s="153"/>
    </row>
    <row r="4039" spans="71:72" x14ac:dyDescent="0.2">
      <c r="BS4039" s="152"/>
      <c r="BT4039" s="153"/>
    </row>
    <row r="4040" spans="71:72" x14ac:dyDescent="0.2">
      <c r="BS4040" s="152"/>
      <c r="BT4040" s="153"/>
    </row>
    <row r="4041" spans="71:72" x14ac:dyDescent="0.2">
      <c r="BS4041" s="152"/>
      <c r="BT4041" s="153"/>
    </row>
    <row r="4042" spans="71:72" x14ac:dyDescent="0.2">
      <c r="BS4042" s="152"/>
      <c r="BT4042" s="153"/>
    </row>
    <row r="4043" spans="71:72" x14ac:dyDescent="0.2">
      <c r="BS4043" s="152"/>
      <c r="BT4043" s="153"/>
    </row>
    <row r="4044" spans="71:72" x14ac:dyDescent="0.2">
      <c r="BS4044" s="152"/>
      <c r="BT4044" s="153"/>
    </row>
    <row r="4045" spans="71:72" x14ac:dyDescent="0.2">
      <c r="BS4045" s="152"/>
      <c r="BT4045" s="153"/>
    </row>
    <row r="4046" spans="71:72" x14ac:dyDescent="0.2">
      <c r="BS4046" s="152"/>
      <c r="BT4046" s="153"/>
    </row>
    <row r="4047" spans="71:72" x14ac:dyDescent="0.2">
      <c r="BS4047" s="152"/>
      <c r="BT4047" s="153"/>
    </row>
    <row r="4048" spans="71:72" x14ac:dyDescent="0.2">
      <c r="BS4048" s="152"/>
      <c r="BT4048" s="153"/>
    </row>
    <row r="4049" spans="71:72" x14ac:dyDescent="0.2">
      <c r="BS4049" s="152"/>
      <c r="BT4049" s="153"/>
    </row>
    <row r="4050" spans="71:72" x14ac:dyDescent="0.2">
      <c r="BS4050" s="152"/>
      <c r="BT4050" s="153"/>
    </row>
    <row r="4051" spans="71:72" x14ac:dyDescent="0.2">
      <c r="BS4051" s="152"/>
      <c r="BT4051" s="153"/>
    </row>
    <row r="4052" spans="71:72" x14ac:dyDescent="0.2">
      <c r="BS4052" s="152"/>
      <c r="BT4052" s="153"/>
    </row>
    <row r="4053" spans="71:72" x14ac:dyDescent="0.2">
      <c r="BS4053" s="152"/>
      <c r="BT4053" s="153"/>
    </row>
    <row r="4054" spans="71:72" x14ac:dyDescent="0.2">
      <c r="BS4054" s="152"/>
      <c r="BT4054" s="153"/>
    </row>
    <row r="4055" spans="71:72" x14ac:dyDescent="0.2">
      <c r="BS4055" s="152"/>
      <c r="BT4055" s="153"/>
    </row>
    <row r="4056" spans="71:72" x14ac:dyDescent="0.2">
      <c r="BS4056" s="152"/>
      <c r="BT4056" s="153"/>
    </row>
    <row r="4057" spans="71:72" x14ac:dyDescent="0.2">
      <c r="BS4057" s="152"/>
      <c r="BT4057" s="153"/>
    </row>
    <row r="4058" spans="71:72" x14ac:dyDescent="0.2">
      <c r="BS4058" s="152"/>
      <c r="BT4058" s="153"/>
    </row>
    <row r="4059" spans="71:72" x14ac:dyDescent="0.2">
      <c r="BS4059" s="152"/>
      <c r="BT4059" s="153"/>
    </row>
    <row r="4060" spans="71:72" x14ac:dyDescent="0.2">
      <c r="BS4060" s="152"/>
      <c r="BT4060" s="153"/>
    </row>
    <row r="4061" spans="71:72" x14ac:dyDescent="0.2">
      <c r="BS4061" s="152"/>
      <c r="BT4061" s="153"/>
    </row>
    <row r="4062" spans="71:72" x14ac:dyDescent="0.2">
      <c r="BS4062" s="152"/>
      <c r="BT4062" s="153"/>
    </row>
    <row r="4063" spans="71:72" x14ac:dyDescent="0.2">
      <c r="BS4063" s="152"/>
      <c r="BT4063" s="153"/>
    </row>
    <row r="4064" spans="71:72" x14ac:dyDescent="0.2">
      <c r="BS4064" s="152"/>
      <c r="BT4064" s="153"/>
    </row>
    <row r="4065" spans="71:72" x14ac:dyDescent="0.2">
      <c r="BS4065" s="152"/>
      <c r="BT4065" s="153"/>
    </row>
    <row r="4066" spans="71:72" x14ac:dyDescent="0.2">
      <c r="BS4066" s="152"/>
      <c r="BT4066" s="153"/>
    </row>
    <row r="4067" spans="71:72" x14ac:dyDescent="0.2">
      <c r="BS4067" s="152"/>
      <c r="BT4067" s="153"/>
    </row>
    <row r="4068" spans="71:72" x14ac:dyDescent="0.2">
      <c r="BS4068" s="152"/>
      <c r="BT4068" s="153"/>
    </row>
    <row r="4069" spans="71:72" x14ac:dyDescent="0.2">
      <c r="BS4069" s="152"/>
      <c r="BT4069" s="153"/>
    </row>
    <row r="4070" spans="71:72" x14ac:dyDescent="0.2">
      <c r="BS4070" s="152"/>
      <c r="BT4070" s="153"/>
    </row>
    <row r="4071" spans="71:72" x14ac:dyDescent="0.2">
      <c r="BS4071" s="152"/>
      <c r="BT4071" s="153"/>
    </row>
    <row r="4072" spans="71:72" x14ac:dyDescent="0.2">
      <c r="BS4072" s="152"/>
      <c r="BT4072" s="153"/>
    </row>
    <row r="4073" spans="71:72" x14ac:dyDescent="0.2">
      <c r="BS4073" s="152"/>
      <c r="BT4073" s="153"/>
    </row>
    <row r="4074" spans="71:72" x14ac:dyDescent="0.2">
      <c r="BS4074" s="152"/>
      <c r="BT4074" s="153"/>
    </row>
    <row r="4075" spans="71:72" x14ac:dyDescent="0.2">
      <c r="BS4075" s="152"/>
      <c r="BT4075" s="153"/>
    </row>
    <row r="4076" spans="71:72" x14ac:dyDescent="0.2">
      <c r="BS4076" s="152"/>
      <c r="BT4076" s="153"/>
    </row>
    <row r="4077" spans="71:72" x14ac:dyDescent="0.2">
      <c r="BS4077" s="152"/>
      <c r="BT4077" s="153"/>
    </row>
    <row r="4078" spans="71:72" x14ac:dyDescent="0.2">
      <c r="BS4078" s="152"/>
      <c r="BT4078" s="153"/>
    </row>
    <row r="4079" spans="71:72" x14ac:dyDescent="0.2">
      <c r="BS4079" s="152"/>
      <c r="BT4079" s="153"/>
    </row>
    <row r="4080" spans="71:72" x14ac:dyDescent="0.2">
      <c r="BS4080" s="152"/>
      <c r="BT4080" s="153"/>
    </row>
    <row r="4081" spans="71:72" x14ac:dyDescent="0.2">
      <c r="BS4081" s="152"/>
      <c r="BT4081" s="153"/>
    </row>
    <row r="4082" spans="71:72" x14ac:dyDescent="0.2">
      <c r="BS4082" s="152"/>
      <c r="BT4082" s="153"/>
    </row>
    <row r="4083" spans="71:72" x14ac:dyDescent="0.2">
      <c r="BS4083" s="152"/>
      <c r="BT4083" s="153"/>
    </row>
    <row r="4084" spans="71:72" x14ac:dyDescent="0.2">
      <c r="BS4084" s="152"/>
      <c r="BT4084" s="153"/>
    </row>
    <row r="4085" spans="71:72" x14ac:dyDescent="0.2">
      <c r="BS4085" s="152"/>
      <c r="BT4085" s="153"/>
    </row>
    <row r="4086" spans="71:72" x14ac:dyDescent="0.2">
      <c r="BS4086" s="152"/>
      <c r="BT4086" s="153"/>
    </row>
    <row r="4087" spans="71:72" x14ac:dyDescent="0.2">
      <c r="BS4087" s="152"/>
      <c r="BT4087" s="153"/>
    </row>
    <row r="4088" spans="71:72" x14ac:dyDescent="0.2">
      <c r="BS4088" s="152"/>
      <c r="BT4088" s="153"/>
    </row>
    <row r="4089" spans="71:72" x14ac:dyDescent="0.2">
      <c r="BS4089" s="152"/>
      <c r="BT4089" s="153"/>
    </row>
    <row r="4090" spans="71:72" x14ac:dyDescent="0.2">
      <c r="BS4090" s="152"/>
      <c r="BT4090" s="153"/>
    </row>
    <row r="4091" spans="71:72" x14ac:dyDescent="0.2">
      <c r="BS4091" s="152"/>
      <c r="BT4091" s="153"/>
    </row>
    <row r="4092" spans="71:72" x14ac:dyDescent="0.2">
      <c r="BS4092" s="152"/>
      <c r="BT4092" s="153"/>
    </row>
    <row r="4093" spans="71:72" x14ac:dyDescent="0.2">
      <c r="BS4093" s="152"/>
      <c r="BT4093" s="153"/>
    </row>
    <row r="4094" spans="71:72" x14ac:dyDescent="0.2">
      <c r="BS4094" s="152"/>
      <c r="BT4094" s="153"/>
    </row>
    <row r="4095" spans="71:72" x14ac:dyDescent="0.2">
      <c r="BS4095" s="152"/>
      <c r="BT4095" s="153"/>
    </row>
    <row r="4096" spans="71:72" x14ac:dyDescent="0.2">
      <c r="BS4096" s="152"/>
      <c r="BT4096" s="153"/>
    </row>
    <row r="4097" spans="71:72" x14ac:dyDescent="0.2">
      <c r="BS4097" s="152"/>
      <c r="BT4097" s="153"/>
    </row>
    <row r="4098" spans="71:72" x14ac:dyDescent="0.2">
      <c r="BS4098" s="152"/>
      <c r="BT4098" s="153"/>
    </row>
    <row r="4099" spans="71:72" x14ac:dyDescent="0.2">
      <c r="BS4099" s="152"/>
      <c r="BT4099" s="153"/>
    </row>
    <row r="4100" spans="71:72" x14ac:dyDescent="0.2">
      <c r="BS4100" s="152"/>
      <c r="BT4100" s="153"/>
    </row>
    <row r="4101" spans="71:72" x14ac:dyDescent="0.2">
      <c r="BS4101" s="152"/>
      <c r="BT4101" s="153"/>
    </row>
    <row r="4102" spans="71:72" x14ac:dyDescent="0.2">
      <c r="BS4102" s="152"/>
      <c r="BT4102" s="153"/>
    </row>
    <row r="4103" spans="71:72" x14ac:dyDescent="0.2">
      <c r="BS4103" s="152"/>
      <c r="BT4103" s="153"/>
    </row>
    <row r="4104" spans="71:72" x14ac:dyDescent="0.2">
      <c r="BS4104" s="152"/>
      <c r="BT4104" s="153"/>
    </row>
    <row r="4105" spans="71:72" x14ac:dyDescent="0.2">
      <c r="BS4105" s="152"/>
      <c r="BT4105" s="153"/>
    </row>
    <row r="4106" spans="71:72" x14ac:dyDescent="0.2">
      <c r="BS4106" s="152"/>
      <c r="BT4106" s="153"/>
    </row>
    <row r="4107" spans="71:72" x14ac:dyDescent="0.2">
      <c r="BS4107" s="152"/>
      <c r="BT4107" s="153"/>
    </row>
    <row r="4108" spans="71:72" x14ac:dyDescent="0.2">
      <c r="BS4108" s="152"/>
      <c r="BT4108" s="153"/>
    </row>
    <row r="4109" spans="71:72" x14ac:dyDescent="0.2">
      <c r="BS4109" s="152"/>
      <c r="BT4109" s="153"/>
    </row>
    <row r="4110" spans="71:72" x14ac:dyDescent="0.2">
      <c r="BS4110" s="152"/>
      <c r="BT4110" s="153"/>
    </row>
    <row r="4111" spans="71:72" x14ac:dyDescent="0.2">
      <c r="BS4111" s="152"/>
      <c r="BT4111" s="153"/>
    </row>
    <row r="4112" spans="71:72" x14ac:dyDescent="0.2">
      <c r="BS4112" s="152"/>
      <c r="BT4112" s="153"/>
    </row>
    <row r="4113" spans="71:72" x14ac:dyDescent="0.2">
      <c r="BS4113" s="152"/>
      <c r="BT4113" s="153"/>
    </row>
    <row r="4114" spans="71:72" x14ac:dyDescent="0.2">
      <c r="BS4114" s="152"/>
      <c r="BT4114" s="153"/>
    </row>
    <row r="4115" spans="71:72" x14ac:dyDescent="0.2">
      <c r="BS4115" s="152"/>
      <c r="BT4115" s="153"/>
    </row>
    <row r="4116" spans="71:72" x14ac:dyDescent="0.2">
      <c r="BS4116" s="152"/>
      <c r="BT4116" s="153"/>
    </row>
    <row r="4117" spans="71:72" x14ac:dyDescent="0.2">
      <c r="BS4117" s="152"/>
      <c r="BT4117" s="153"/>
    </row>
    <row r="4118" spans="71:72" x14ac:dyDescent="0.2">
      <c r="BS4118" s="152"/>
      <c r="BT4118" s="153"/>
    </row>
    <row r="4119" spans="71:72" x14ac:dyDescent="0.2">
      <c r="BS4119" s="152"/>
      <c r="BT4119" s="153"/>
    </row>
    <row r="4120" spans="71:72" x14ac:dyDescent="0.2">
      <c r="BS4120" s="152"/>
      <c r="BT4120" s="153"/>
    </row>
    <row r="4121" spans="71:72" x14ac:dyDescent="0.2">
      <c r="BS4121" s="152"/>
      <c r="BT4121" s="153"/>
    </row>
    <row r="4122" spans="71:72" x14ac:dyDescent="0.2">
      <c r="BS4122" s="152"/>
      <c r="BT4122" s="153"/>
    </row>
    <row r="4123" spans="71:72" x14ac:dyDescent="0.2">
      <c r="BS4123" s="152"/>
      <c r="BT4123" s="153"/>
    </row>
    <row r="4124" spans="71:72" x14ac:dyDescent="0.2">
      <c r="BS4124" s="152"/>
      <c r="BT4124" s="153"/>
    </row>
    <row r="4125" spans="71:72" x14ac:dyDescent="0.2">
      <c r="BS4125" s="152"/>
      <c r="BT4125" s="153"/>
    </row>
    <row r="4126" spans="71:72" x14ac:dyDescent="0.2">
      <c r="BS4126" s="152"/>
      <c r="BT4126" s="153"/>
    </row>
    <row r="4127" spans="71:72" x14ac:dyDescent="0.2">
      <c r="BS4127" s="152"/>
      <c r="BT4127" s="153"/>
    </row>
    <row r="4128" spans="71:72" x14ac:dyDescent="0.2">
      <c r="BS4128" s="152"/>
      <c r="BT4128" s="153"/>
    </row>
    <row r="4129" spans="71:72" x14ac:dyDescent="0.2">
      <c r="BS4129" s="152"/>
      <c r="BT4129" s="153"/>
    </row>
    <row r="4130" spans="71:72" x14ac:dyDescent="0.2">
      <c r="BS4130" s="152"/>
      <c r="BT4130" s="153"/>
    </row>
    <row r="4131" spans="71:72" x14ac:dyDescent="0.2">
      <c r="BS4131" s="152"/>
      <c r="BT4131" s="153"/>
    </row>
    <row r="4132" spans="71:72" x14ac:dyDescent="0.2">
      <c r="BS4132" s="152"/>
      <c r="BT4132" s="153"/>
    </row>
    <row r="4133" spans="71:72" x14ac:dyDescent="0.2">
      <c r="BS4133" s="152"/>
      <c r="BT4133" s="153"/>
    </row>
    <row r="4134" spans="71:72" x14ac:dyDescent="0.2">
      <c r="BS4134" s="152"/>
      <c r="BT4134" s="153"/>
    </row>
    <row r="4135" spans="71:72" x14ac:dyDescent="0.2">
      <c r="BS4135" s="152"/>
      <c r="BT4135" s="153"/>
    </row>
    <row r="4136" spans="71:72" x14ac:dyDescent="0.2">
      <c r="BS4136" s="152"/>
      <c r="BT4136" s="153"/>
    </row>
    <row r="4137" spans="71:72" x14ac:dyDescent="0.2">
      <c r="BS4137" s="152"/>
      <c r="BT4137" s="153"/>
    </row>
    <row r="4138" spans="71:72" x14ac:dyDescent="0.2">
      <c r="BS4138" s="152"/>
      <c r="BT4138" s="153"/>
    </row>
    <row r="4139" spans="71:72" x14ac:dyDescent="0.2">
      <c r="BS4139" s="152"/>
      <c r="BT4139" s="153"/>
    </row>
    <row r="4140" spans="71:72" x14ac:dyDescent="0.2">
      <c r="BS4140" s="152"/>
      <c r="BT4140" s="153"/>
    </row>
    <row r="4141" spans="71:72" x14ac:dyDescent="0.2">
      <c r="BS4141" s="152"/>
      <c r="BT4141" s="153"/>
    </row>
    <row r="4142" spans="71:72" x14ac:dyDescent="0.2">
      <c r="BS4142" s="152"/>
      <c r="BT4142" s="153"/>
    </row>
    <row r="4143" spans="71:72" x14ac:dyDescent="0.2">
      <c r="BS4143" s="152"/>
      <c r="BT4143" s="153"/>
    </row>
    <row r="4144" spans="71:72" x14ac:dyDescent="0.2">
      <c r="BS4144" s="152"/>
      <c r="BT4144" s="153"/>
    </row>
    <row r="4145" spans="71:72" x14ac:dyDescent="0.2">
      <c r="BS4145" s="152"/>
      <c r="BT4145" s="153"/>
    </row>
    <row r="4146" spans="71:72" x14ac:dyDescent="0.2">
      <c r="BS4146" s="152"/>
      <c r="BT4146" s="153"/>
    </row>
    <row r="4147" spans="71:72" x14ac:dyDescent="0.2">
      <c r="BS4147" s="152"/>
      <c r="BT4147" s="153"/>
    </row>
    <row r="4148" spans="71:72" x14ac:dyDescent="0.2">
      <c r="BS4148" s="152"/>
      <c r="BT4148" s="153"/>
    </row>
    <row r="4149" spans="71:72" x14ac:dyDescent="0.2">
      <c r="BS4149" s="152"/>
      <c r="BT4149" s="153"/>
    </row>
    <row r="4150" spans="71:72" x14ac:dyDescent="0.2">
      <c r="BS4150" s="152"/>
      <c r="BT4150" s="153"/>
    </row>
    <row r="4151" spans="71:72" x14ac:dyDescent="0.2">
      <c r="BS4151" s="152"/>
      <c r="BT4151" s="153"/>
    </row>
    <row r="4152" spans="71:72" x14ac:dyDescent="0.2">
      <c r="BS4152" s="152"/>
      <c r="BT4152" s="153"/>
    </row>
    <row r="4153" spans="71:72" x14ac:dyDescent="0.2">
      <c r="BS4153" s="152"/>
      <c r="BT4153" s="153"/>
    </row>
    <row r="4154" spans="71:72" x14ac:dyDescent="0.2">
      <c r="BS4154" s="152"/>
      <c r="BT4154" s="153"/>
    </row>
    <row r="4155" spans="71:72" x14ac:dyDescent="0.2">
      <c r="BS4155" s="152"/>
      <c r="BT4155" s="153"/>
    </row>
    <row r="4156" spans="71:72" x14ac:dyDescent="0.2">
      <c r="BS4156" s="152"/>
      <c r="BT4156" s="153"/>
    </row>
    <row r="4157" spans="71:72" x14ac:dyDescent="0.2">
      <c r="BS4157" s="152"/>
      <c r="BT4157" s="153"/>
    </row>
    <row r="4158" spans="71:72" x14ac:dyDescent="0.2">
      <c r="BS4158" s="152"/>
      <c r="BT4158" s="153"/>
    </row>
    <row r="4159" spans="71:72" x14ac:dyDescent="0.2">
      <c r="BS4159" s="152"/>
      <c r="BT4159" s="153"/>
    </row>
    <row r="4160" spans="71:72" x14ac:dyDescent="0.2">
      <c r="BS4160" s="152"/>
      <c r="BT4160" s="153"/>
    </row>
    <row r="4161" spans="71:72" x14ac:dyDescent="0.2">
      <c r="BS4161" s="152"/>
      <c r="BT4161" s="153"/>
    </row>
    <row r="4162" spans="71:72" x14ac:dyDescent="0.2">
      <c r="BS4162" s="152"/>
      <c r="BT4162" s="153"/>
    </row>
    <row r="4163" spans="71:72" x14ac:dyDescent="0.2">
      <c r="BS4163" s="152"/>
      <c r="BT4163" s="153"/>
    </row>
    <row r="4164" spans="71:72" x14ac:dyDescent="0.2">
      <c r="BS4164" s="152"/>
      <c r="BT4164" s="153"/>
    </row>
    <row r="4165" spans="71:72" x14ac:dyDescent="0.2">
      <c r="BS4165" s="152"/>
      <c r="BT4165" s="153"/>
    </row>
    <row r="4166" spans="71:72" x14ac:dyDescent="0.2">
      <c r="BS4166" s="152"/>
      <c r="BT4166" s="153"/>
    </row>
    <row r="4167" spans="71:72" x14ac:dyDescent="0.2">
      <c r="BS4167" s="152"/>
      <c r="BT4167" s="153"/>
    </row>
    <row r="4168" spans="71:72" x14ac:dyDescent="0.2">
      <c r="BS4168" s="152"/>
      <c r="BT4168" s="153"/>
    </row>
    <row r="4169" spans="71:72" x14ac:dyDescent="0.2">
      <c r="BS4169" s="152"/>
      <c r="BT4169" s="153"/>
    </row>
    <row r="4170" spans="71:72" x14ac:dyDescent="0.2">
      <c r="BS4170" s="152"/>
      <c r="BT4170" s="153"/>
    </row>
    <row r="4171" spans="71:72" x14ac:dyDescent="0.2">
      <c r="BS4171" s="152"/>
      <c r="BT4171" s="153"/>
    </row>
    <row r="4172" spans="71:72" x14ac:dyDescent="0.2">
      <c r="BS4172" s="152"/>
      <c r="BT4172" s="153"/>
    </row>
    <row r="4173" spans="71:72" x14ac:dyDescent="0.2">
      <c r="BS4173" s="152"/>
      <c r="BT4173" s="153"/>
    </row>
    <row r="4174" spans="71:72" x14ac:dyDescent="0.2">
      <c r="BS4174" s="152"/>
      <c r="BT4174" s="153"/>
    </row>
    <row r="4175" spans="71:72" x14ac:dyDescent="0.2">
      <c r="BS4175" s="152"/>
      <c r="BT4175" s="153"/>
    </row>
    <row r="4176" spans="71:72" x14ac:dyDescent="0.2">
      <c r="BS4176" s="152"/>
      <c r="BT4176" s="153"/>
    </row>
    <row r="4177" spans="71:72" x14ac:dyDescent="0.2">
      <c r="BS4177" s="152"/>
      <c r="BT4177" s="153"/>
    </row>
    <row r="4178" spans="71:72" x14ac:dyDescent="0.2">
      <c r="BS4178" s="152"/>
      <c r="BT4178" s="153"/>
    </row>
    <row r="4179" spans="71:72" x14ac:dyDescent="0.2">
      <c r="BS4179" s="152"/>
      <c r="BT4179" s="153"/>
    </row>
    <row r="4180" spans="71:72" x14ac:dyDescent="0.2">
      <c r="BS4180" s="152"/>
      <c r="BT4180" s="153"/>
    </row>
    <row r="4181" spans="71:72" x14ac:dyDescent="0.2">
      <c r="BS4181" s="152"/>
      <c r="BT4181" s="153"/>
    </row>
    <row r="4182" spans="71:72" x14ac:dyDescent="0.2">
      <c r="BS4182" s="152"/>
      <c r="BT4182" s="153"/>
    </row>
    <row r="4183" spans="71:72" x14ac:dyDescent="0.2">
      <c r="BS4183" s="152"/>
      <c r="BT4183" s="153"/>
    </row>
    <row r="4184" spans="71:72" x14ac:dyDescent="0.2">
      <c r="BS4184" s="152"/>
      <c r="BT4184" s="153"/>
    </row>
    <row r="4185" spans="71:72" x14ac:dyDescent="0.2">
      <c r="BS4185" s="152"/>
      <c r="BT4185" s="153"/>
    </row>
    <row r="4186" spans="71:72" x14ac:dyDescent="0.2">
      <c r="BS4186" s="152"/>
      <c r="BT4186" s="153"/>
    </row>
    <row r="4187" spans="71:72" x14ac:dyDescent="0.2">
      <c r="BS4187" s="152"/>
      <c r="BT4187" s="153"/>
    </row>
    <row r="4188" spans="71:72" x14ac:dyDescent="0.2">
      <c r="BS4188" s="152"/>
      <c r="BT4188" s="153"/>
    </row>
    <row r="4189" spans="71:72" x14ac:dyDescent="0.2">
      <c r="BS4189" s="152"/>
      <c r="BT4189" s="153"/>
    </row>
    <row r="4190" spans="71:72" x14ac:dyDescent="0.2">
      <c r="BS4190" s="152"/>
      <c r="BT4190" s="153"/>
    </row>
    <row r="4191" spans="71:72" x14ac:dyDescent="0.2">
      <c r="BS4191" s="152"/>
      <c r="BT4191" s="153"/>
    </row>
    <row r="4192" spans="71:72" x14ac:dyDescent="0.2">
      <c r="BS4192" s="152"/>
      <c r="BT4192" s="153"/>
    </row>
    <row r="4193" spans="71:72" x14ac:dyDescent="0.2">
      <c r="BS4193" s="152"/>
      <c r="BT4193" s="153"/>
    </row>
    <row r="4194" spans="71:72" x14ac:dyDescent="0.2">
      <c r="BS4194" s="152"/>
      <c r="BT4194" s="153"/>
    </row>
    <row r="4195" spans="71:72" x14ac:dyDescent="0.2">
      <c r="BS4195" s="152"/>
      <c r="BT4195" s="153"/>
    </row>
    <row r="4196" spans="71:72" x14ac:dyDescent="0.2">
      <c r="BS4196" s="152"/>
      <c r="BT4196" s="153"/>
    </row>
    <row r="4197" spans="71:72" x14ac:dyDescent="0.2">
      <c r="BS4197" s="152"/>
      <c r="BT4197" s="153"/>
    </row>
    <row r="4198" spans="71:72" x14ac:dyDescent="0.2">
      <c r="BS4198" s="152"/>
      <c r="BT4198" s="153"/>
    </row>
    <row r="4199" spans="71:72" x14ac:dyDescent="0.2">
      <c r="BS4199" s="152"/>
      <c r="BT4199" s="153"/>
    </row>
    <row r="4200" spans="71:72" x14ac:dyDescent="0.2">
      <c r="BS4200" s="152"/>
      <c r="BT4200" s="153"/>
    </row>
    <row r="4201" spans="71:72" x14ac:dyDescent="0.2">
      <c r="BS4201" s="152"/>
      <c r="BT4201" s="153"/>
    </row>
    <row r="4202" spans="71:72" x14ac:dyDescent="0.2">
      <c r="BS4202" s="152"/>
      <c r="BT4202" s="153"/>
    </row>
    <row r="4203" spans="71:72" x14ac:dyDescent="0.2">
      <c r="BS4203" s="152"/>
      <c r="BT4203" s="153"/>
    </row>
    <row r="4204" spans="71:72" x14ac:dyDescent="0.2">
      <c r="BS4204" s="152"/>
      <c r="BT4204" s="153"/>
    </row>
    <row r="4205" spans="71:72" x14ac:dyDescent="0.2">
      <c r="BS4205" s="152"/>
      <c r="BT4205" s="153"/>
    </row>
    <row r="4206" spans="71:72" x14ac:dyDescent="0.2">
      <c r="BS4206" s="152"/>
      <c r="BT4206" s="153"/>
    </row>
    <row r="4207" spans="71:72" x14ac:dyDescent="0.2">
      <c r="BS4207" s="152"/>
      <c r="BT4207" s="153"/>
    </row>
    <row r="4208" spans="71:72" x14ac:dyDescent="0.2">
      <c r="BS4208" s="152"/>
      <c r="BT4208" s="153"/>
    </row>
    <row r="4209" spans="71:72" x14ac:dyDescent="0.2">
      <c r="BS4209" s="152"/>
      <c r="BT4209" s="153"/>
    </row>
    <row r="4210" spans="71:72" x14ac:dyDescent="0.2">
      <c r="BS4210" s="152"/>
      <c r="BT4210" s="153"/>
    </row>
    <row r="4211" spans="71:72" x14ac:dyDescent="0.2">
      <c r="BS4211" s="152"/>
      <c r="BT4211" s="153"/>
    </row>
    <row r="4212" spans="71:72" x14ac:dyDescent="0.2">
      <c r="BS4212" s="152"/>
      <c r="BT4212" s="153"/>
    </row>
    <row r="4213" spans="71:72" x14ac:dyDescent="0.2">
      <c r="BS4213" s="152"/>
      <c r="BT4213" s="153"/>
    </row>
    <row r="4214" spans="71:72" x14ac:dyDescent="0.2">
      <c r="BS4214" s="152"/>
      <c r="BT4214" s="153"/>
    </row>
    <row r="4215" spans="71:72" x14ac:dyDescent="0.2">
      <c r="BS4215" s="152"/>
      <c r="BT4215" s="153"/>
    </row>
    <row r="4216" spans="71:72" x14ac:dyDescent="0.2">
      <c r="BS4216" s="152"/>
      <c r="BT4216" s="153"/>
    </row>
    <row r="4217" spans="71:72" x14ac:dyDescent="0.2">
      <c r="BS4217" s="152"/>
      <c r="BT4217" s="153"/>
    </row>
    <row r="4218" spans="71:72" x14ac:dyDescent="0.2">
      <c r="BS4218" s="152"/>
      <c r="BT4218" s="153"/>
    </row>
    <row r="4219" spans="71:72" x14ac:dyDescent="0.2">
      <c r="BS4219" s="152"/>
      <c r="BT4219" s="153"/>
    </row>
    <row r="4220" spans="71:72" x14ac:dyDescent="0.2">
      <c r="BS4220" s="152"/>
      <c r="BT4220" s="153"/>
    </row>
    <row r="4221" spans="71:72" x14ac:dyDescent="0.2">
      <c r="BS4221" s="152"/>
      <c r="BT4221" s="153"/>
    </row>
    <row r="4222" spans="71:72" x14ac:dyDescent="0.2">
      <c r="BS4222" s="152"/>
      <c r="BT4222" s="153"/>
    </row>
    <row r="4223" spans="71:72" x14ac:dyDescent="0.2">
      <c r="BS4223" s="152"/>
      <c r="BT4223" s="153"/>
    </row>
    <row r="4224" spans="71:72" x14ac:dyDescent="0.2">
      <c r="BS4224" s="152"/>
      <c r="BT4224" s="153"/>
    </row>
    <row r="4225" spans="71:72" x14ac:dyDescent="0.2">
      <c r="BS4225" s="152"/>
      <c r="BT4225" s="153"/>
    </row>
    <row r="4226" spans="71:72" x14ac:dyDescent="0.2">
      <c r="BS4226" s="152"/>
      <c r="BT4226" s="153"/>
    </row>
    <row r="4227" spans="71:72" x14ac:dyDescent="0.2">
      <c r="BS4227" s="152"/>
      <c r="BT4227" s="153"/>
    </row>
    <row r="4228" spans="71:72" x14ac:dyDescent="0.2">
      <c r="BS4228" s="152"/>
      <c r="BT4228" s="153"/>
    </row>
    <row r="4229" spans="71:72" x14ac:dyDescent="0.2">
      <c r="BS4229" s="152"/>
      <c r="BT4229" s="153"/>
    </row>
    <row r="4230" spans="71:72" x14ac:dyDescent="0.2">
      <c r="BS4230" s="152"/>
      <c r="BT4230" s="153"/>
    </row>
    <row r="4231" spans="71:72" x14ac:dyDescent="0.2">
      <c r="BS4231" s="152"/>
      <c r="BT4231" s="153"/>
    </row>
    <row r="4232" spans="71:72" x14ac:dyDescent="0.2">
      <c r="BS4232" s="152"/>
      <c r="BT4232" s="153"/>
    </row>
    <row r="4233" spans="71:72" x14ac:dyDescent="0.2">
      <c r="BS4233" s="152"/>
      <c r="BT4233" s="153"/>
    </row>
    <row r="4234" spans="71:72" x14ac:dyDescent="0.2">
      <c r="BS4234" s="152"/>
      <c r="BT4234" s="153"/>
    </row>
    <row r="4235" spans="71:72" x14ac:dyDescent="0.2">
      <c r="BS4235" s="152"/>
      <c r="BT4235" s="153"/>
    </row>
    <row r="4236" spans="71:72" x14ac:dyDescent="0.2">
      <c r="BS4236" s="152"/>
      <c r="BT4236" s="153"/>
    </row>
    <row r="4237" spans="71:72" x14ac:dyDescent="0.2">
      <c r="BS4237" s="152"/>
      <c r="BT4237" s="153"/>
    </row>
    <row r="4238" spans="71:72" x14ac:dyDescent="0.2">
      <c r="BS4238" s="152"/>
      <c r="BT4238" s="153"/>
    </row>
    <row r="4239" spans="71:72" x14ac:dyDescent="0.2">
      <c r="BS4239" s="152"/>
      <c r="BT4239" s="153"/>
    </row>
    <row r="4240" spans="71:72" x14ac:dyDescent="0.2">
      <c r="BS4240" s="152"/>
      <c r="BT4240" s="153"/>
    </row>
    <row r="4241" spans="71:72" x14ac:dyDescent="0.2">
      <c r="BS4241" s="152"/>
      <c r="BT4241" s="153"/>
    </row>
    <row r="4242" spans="71:72" x14ac:dyDescent="0.2">
      <c r="BS4242" s="152"/>
      <c r="BT4242" s="153"/>
    </row>
    <row r="4243" spans="71:72" x14ac:dyDescent="0.2">
      <c r="BS4243" s="152"/>
      <c r="BT4243" s="153"/>
    </row>
    <row r="4244" spans="71:72" x14ac:dyDescent="0.2">
      <c r="BS4244" s="152"/>
      <c r="BT4244" s="153"/>
    </row>
    <row r="4245" spans="71:72" x14ac:dyDescent="0.2">
      <c r="BS4245" s="152"/>
      <c r="BT4245" s="153"/>
    </row>
    <row r="4246" spans="71:72" x14ac:dyDescent="0.2">
      <c r="BS4246" s="152"/>
      <c r="BT4246" s="153"/>
    </row>
    <row r="4247" spans="71:72" x14ac:dyDescent="0.2">
      <c r="BS4247" s="152"/>
      <c r="BT4247" s="153"/>
    </row>
    <row r="4248" spans="71:72" x14ac:dyDescent="0.2">
      <c r="BS4248" s="152"/>
      <c r="BT4248" s="153"/>
    </row>
    <row r="4249" spans="71:72" x14ac:dyDescent="0.2">
      <c r="BS4249" s="152"/>
      <c r="BT4249" s="153"/>
    </row>
    <row r="4250" spans="71:72" x14ac:dyDescent="0.2">
      <c r="BS4250" s="152"/>
      <c r="BT4250" s="153"/>
    </row>
    <row r="4251" spans="71:72" x14ac:dyDescent="0.2">
      <c r="BS4251" s="152"/>
      <c r="BT4251" s="153"/>
    </row>
    <row r="4252" spans="71:72" x14ac:dyDescent="0.2">
      <c r="BS4252" s="152"/>
      <c r="BT4252" s="153"/>
    </row>
    <row r="4253" spans="71:72" x14ac:dyDescent="0.2">
      <c r="BS4253" s="152"/>
      <c r="BT4253" s="153"/>
    </row>
    <row r="4254" spans="71:72" x14ac:dyDescent="0.2">
      <c r="BS4254" s="152"/>
      <c r="BT4254" s="153"/>
    </row>
    <row r="4255" spans="71:72" x14ac:dyDescent="0.2">
      <c r="BS4255" s="152"/>
      <c r="BT4255" s="153"/>
    </row>
    <row r="4256" spans="71:72" x14ac:dyDescent="0.2">
      <c r="BS4256" s="152"/>
      <c r="BT4256" s="153"/>
    </row>
    <row r="4257" spans="71:72" x14ac:dyDescent="0.2">
      <c r="BS4257" s="152"/>
      <c r="BT4257" s="153"/>
    </row>
    <row r="4258" spans="71:72" x14ac:dyDescent="0.2">
      <c r="BS4258" s="152"/>
      <c r="BT4258" s="153"/>
    </row>
    <row r="4259" spans="71:72" x14ac:dyDescent="0.2">
      <c r="BS4259" s="152"/>
      <c r="BT4259" s="153"/>
    </row>
    <row r="4260" spans="71:72" x14ac:dyDescent="0.2">
      <c r="BS4260" s="152"/>
      <c r="BT4260" s="153"/>
    </row>
    <row r="4261" spans="71:72" x14ac:dyDescent="0.2">
      <c r="BS4261" s="152"/>
      <c r="BT4261" s="153"/>
    </row>
    <row r="4262" spans="71:72" x14ac:dyDescent="0.2">
      <c r="BS4262" s="152"/>
      <c r="BT4262" s="153"/>
    </row>
    <row r="4263" spans="71:72" x14ac:dyDescent="0.2">
      <c r="BS4263" s="152"/>
      <c r="BT4263" s="153"/>
    </row>
    <row r="4264" spans="71:72" x14ac:dyDescent="0.2">
      <c r="BS4264" s="152"/>
      <c r="BT4264" s="153"/>
    </row>
    <row r="4265" spans="71:72" x14ac:dyDescent="0.2">
      <c r="BS4265" s="152"/>
      <c r="BT4265" s="153"/>
    </row>
    <row r="4266" spans="71:72" x14ac:dyDescent="0.2">
      <c r="BS4266" s="152"/>
      <c r="BT4266" s="153"/>
    </row>
    <row r="4267" spans="71:72" x14ac:dyDescent="0.2">
      <c r="BS4267" s="152"/>
      <c r="BT4267" s="153"/>
    </row>
    <row r="4268" spans="71:72" x14ac:dyDescent="0.2">
      <c r="BS4268" s="152"/>
      <c r="BT4268" s="153"/>
    </row>
    <row r="4269" spans="71:72" x14ac:dyDescent="0.2">
      <c r="BS4269" s="152"/>
      <c r="BT4269" s="153"/>
    </row>
    <row r="4270" spans="71:72" x14ac:dyDescent="0.2">
      <c r="BS4270" s="152"/>
      <c r="BT4270" s="153"/>
    </row>
    <row r="4271" spans="71:72" x14ac:dyDescent="0.2">
      <c r="BS4271" s="152"/>
      <c r="BT4271" s="153"/>
    </row>
    <row r="4272" spans="71:72" x14ac:dyDescent="0.2">
      <c r="BS4272" s="152"/>
      <c r="BT4272" s="153"/>
    </row>
    <row r="4273" spans="71:72" x14ac:dyDescent="0.2">
      <c r="BS4273" s="152"/>
      <c r="BT4273" s="153"/>
    </row>
    <row r="4274" spans="71:72" x14ac:dyDescent="0.2">
      <c r="BS4274" s="152"/>
      <c r="BT4274" s="153"/>
    </row>
    <row r="4275" spans="71:72" x14ac:dyDescent="0.2">
      <c r="BS4275" s="152"/>
      <c r="BT4275" s="153"/>
    </row>
    <row r="4276" spans="71:72" x14ac:dyDescent="0.2">
      <c r="BS4276" s="152"/>
      <c r="BT4276" s="153"/>
    </row>
    <row r="4277" spans="71:72" x14ac:dyDescent="0.2">
      <c r="BS4277" s="152"/>
      <c r="BT4277" s="153"/>
    </row>
    <row r="4278" spans="71:72" x14ac:dyDescent="0.2">
      <c r="BS4278" s="152"/>
      <c r="BT4278" s="153"/>
    </row>
    <row r="4279" spans="71:72" x14ac:dyDescent="0.2">
      <c r="BS4279" s="152"/>
      <c r="BT4279" s="153"/>
    </row>
    <row r="4280" spans="71:72" x14ac:dyDescent="0.2">
      <c r="BS4280" s="152"/>
      <c r="BT4280" s="153"/>
    </row>
    <row r="4281" spans="71:72" x14ac:dyDescent="0.2">
      <c r="BS4281" s="152"/>
      <c r="BT4281" s="153"/>
    </row>
    <row r="4282" spans="71:72" x14ac:dyDescent="0.2">
      <c r="BS4282" s="152"/>
      <c r="BT4282" s="153"/>
    </row>
    <row r="4283" spans="71:72" x14ac:dyDescent="0.2">
      <c r="BS4283" s="152"/>
      <c r="BT4283" s="153"/>
    </row>
    <row r="4284" spans="71:72" x14ac:dyDescent="0.2">
      <c r="BS4284" s="152"/>
      <c r="BT4284" s="153"/>
    </row>
    <row r="4285" spans="71:72" x14ac:dyDescent="0.2">
      <c r="BS4285" s="152"/>
      <c r="BT4285" s="153"/>
    </row>
    <row r="4286" spans="71:72" x14ac:dyDescent="0.2">
      <c r="BS4286" s="152"/>
      <c r="BT4286" s="153"/>
    </row>
    <row r="4287" spans="71:72" x14ac:dyDescent="0.2">
      <c r="BS4287" s="152"/>
      <c r="BT4287" s="153"/>
    </row>
    <row r="4288" spans="71:72" x14ac:dyDescent="0.2">
      <c r="BS4288" s="152"/>
      <c r="BT4288" s="153"/>
    </row>
    <row r="4289" spans="71:72" x14ac:dyDescent="0.2">
      <c r="BS4289" s="152"/>
      <c r="BT4289" s="153"/>
    </row>
    <row r="4290" spans="71:72" x14ac:dyDescent="0.2">
      <c r="BS4290" s="152"/>
      <c r="BT4290" s="153"/>
    </row>
    <row r="4291" spans="71:72" x14ac:dyDescent="0.2">
      <c r="BS4291" s="152"/>
      <c r="BT4291" s="153"/>
    </row>
    <row r="4292" spans="71:72" x14ac:dyDescent="0.2">
      <c r="BS4292" s="152"/>
      <c r="BT4292" s="153"/>
    </row>
    <row r="4293" spans="71:72" x14ac:dyDescent="0.2">
      <c r="BS4293" s="152"/>
      <c r="BT4293" s="153"/>
    </row>
    <row r="4294" spans="71:72" x14ac:dyDescent="0.2">
      <c r="BS4294" s="152"/>
      <c r="BT4294" s="153"/>
    </row>
    <row r="4295" spans="71:72" x14ac:dyDescent="0.2">
      <c r="BS4295" s="152"/>
      <c r="BT4295" s="153"/>
    </row>
    <row r="4296" spans="71:72" x14ac:dyDescent="0.2">
      <c r="BS4296" s="152"/>
      <c r="BT4296" s="153"/>
    </row>
    <row r="4297" spans="71:72" x14ac:dyDescent="0.2">
      <c r="BS4297" s="152"/>
      <c r="BT4297" s="153"/>
    </row>
    <row r="4298" spans="71:72" x14ac:dyDescent="0.2">
      <c r="BS4298" s="152"/>
      <c r="BT4298" s="153"/>
    </row>
    <row r="4299" spans="71:72" x14ac:dyDescent="0.2">
      <c r="BS4299" s="152"/>
      <c r="BT4299" s="153"/>
    </row>
    <row r="4300" spans="71:72" x14ac:dyDescent="0.2">
      <c r="BS4300" s="152"/>
      <c r="BT4300" s="153"/>
    </row>
    <row r="4301" spans="71:72" x14ac:dyDescent="0.2">
      <c r="BS4301" s="152"/>
      <c r="BT4301" s="153"/>
    </row>
    <row r="4302" spans="71:72" x14ac:dyDescent="0.2">
      <c r="BS4302" s="152"/>
      <c r="BT4302" s="153"/>
    </row>
    <row r="4303" spans="71:72" x14ac:dyDescent="0.2">
      <c r="BS4303" s="152"/>
      <c r="BT4303" s="153"/>
    </row>
    <row r="4304" spans="71:72" x14ac:dyDescent="0.2">
      <c r="BS4304" s="152"/>
      <c r="BT4304" s="153"/>
    </row>
    <row r="4305" spans="71:72" x14ac:dyDescent="0.2">
      <c r="BS4305" s="152"/>
      <c r="BT4305" s="153"/>
    </row>
    <row r="4306" spans="71:72" x14ac:dyDescent="0.2">
      <c r="BS4306" s="152"/>
      <c r="BT4306" s="153"/>
    </row>
    <row r="4307" spans="71:72" x14ac:dyDescent="0.2">
      <c r="BS4307" s="152"/>
      <c r="BT4307" s="153"/>
    </row>
    <row r="4308" spans="71:72" x14ac:dyDescent="0.2">
      <c r="BS4308" s="152"/>
      <c r="BT4308" s="153"/>
    </row>
    <row r="4309" spans="71:72" x14ac:dyDescent="0.2">
      <c r="BS4309" s="152"/>
      <c r="BT4309" s="153"/>
    </row>
    <row r="4310" spans="71:72" x14ac:dyDescent="0.2">
      <c r="BS4310" s="152"/>
      <c r="BT4310" s="153"/>
    </row>
    <row r="4311" spans="71:72" x14ac:dyDescent="0.2">
      <c r="BS4311" s="152"/>
      <c r="BT4311" s="153"/>
    </row>
    <row r="4312" spans="71:72" x14ac:dyDescent="0.2">
      <c r="BS4312" s="152"/>
      <c r="BT4312" s="153"/>
    </row>
    <row r="4313" spans="71:72" x14ac:dyDescent="0.2">
      <c r="BS4313" s="152"/>
      <c r="BT4313" s="153"/>
    </row>
    <row r="4314" spans="71:72" x14ac:dyDescent="0.2">
      <c r="BS4314" s="152"/>
      <c r="BT4314" s="153"/>
    </row>
    <row r="4315" spans="71:72" x14ac:dyDescent="0.2">
      <c r="BS4315" s="152"/>
      <c r="BT4315" s="153"/>
    </row>
    <row r="4316" spans="71:72" x14ac:dyDescent="0.2">
      <c r="BS4316" s="152"/>
      <c r="BT4316" s="153"/>
    </row>
    <row r="4317" spans="71:72" x14ac:dyDescent="0.2">
      <c r="BS4317" s="152"/>
      <c r="BT4317" s="153"/>
    </row>
    <row r="4318" spans="71:72" x14ac:dyDescent="0.2">
      <c r="BS4318" s="152"/>
      <c r="BT4318" s="153"/>
    </row>
    <row r="4319" spans="71:72" x14ac:dyDescent="0.2">
      <c r="BS4319" s="152"/>
      <c r="BT4319" s="153"/>
    </row>
    <row r="4320" spans="71:72" x14ac:dyDescent="0.2">
      <c r="BS4320" s="152"/>
      <c r="BT4320" s="153"/>
    </row>
    <row r="4321" spans="71:72" x14ac:dyDescent="0.2">
      <c r="BS4321" s="152"/>
      <c r="BT4321" s="153"/>
    </row>
    <row r="4322" spans="71:72" x14ac:dyDescent="0.2">
      <c r="BS4322" s="152"/>
      <c r="BT4322" s="153"/>
    </row>
    <row r="4323" spans="71:72" x14ac:dyDescent="0.2">
      <c r="BS4323" s="152"/>
      <c r="BT4323" s="153"/>
    </row>
    <row r="4324" spans="71:72" x14ac:dyDescent="0.2">
      <c r="BS4324" s="152"/>
      <c r="BT4324" s="153"/>
    </row>
    <row r="4325" spans="71:72" x14ac:dyDescent="0.2">
      <c r="BS4325" s="152"/>
      <c r="BT4325" s="153"/>
    </row>
    <row r="4326" spans="71:72" x14ac:dyDescent="0.2">
      <c r="BS4326" s="152"/>
      <c r="BT4326" s="153"/>
    </row>
    <row r="4327" spans="71:72" x14ac:dyDescent="0.2">
      <c r="BS4327" s="152"/>
      <c r="BT4327" s="153"/>
    </row>
    <row r="4328" spans="71:72" x14ac:dyDescent="0.2">
      <c r="BS4328" s="152"/>
      <c r="BT4328" s="153"/>
    </row>
    <row r="4329" spans="71:72" x14ac:dyDescent="0.2">
      <c r="BS4329" s="152"/>
      <c r="BT4329" s="153"/>
    </row>
    <row r="4330" spans="71:72" x14ac:dyDescent="0.2">
      <c r="BS4330" s="152"/>
      <c r="BT4330" s="153"/>
    </row>
    <row r="4331" spans="71:72" x14ac:dyDescent="0.2">
      <c r="BS4331" s="152"/>
      <c r="BT4331" s="153"/>
    </row>
    <row r="4332" spans="71:72" x14ac:dyDescent="0.2">
      <c r="BS4332" s="152"/>
      <c r="BT4332" s="153"/>
    </row>
    <row r="4333" spans="71:72" x14ac:dyDescent="0.2">
      <c r="BS4333" s="152"/>
      <c r="BT4333" s="153"/>
    </row>
    <row r="4334" spans="71:72" x14ac:dyDescent="0.2">
      <c r="BS4334" s="152"/>
      <c r="BT4334" s="153"/>
    </row>
    <row r="4335" spans="71:72" x14ac:dyDescent="0.2">
      <c r="BS4335" s="152"/>
      <c r="BT4335" s="153"/>
    </row>
    <row r="4336" spans="71:72" x14ac:dyDescent="0.2">
      <c r="BS4336" s="152"/>
      <c r="BT4336" s="153"/>
    </row>
    <row r="4337" spans="71:72" x14ac:dyDescent="0.2">
      <c r="BS4337" s="152"/>
      <c r="BT4337" s="153"/>
    </row>
    <row r="4338" spans="71:72" x14ac:dyDescent="0.2">
      <c r="BS4338" s="152"/>
      <c r="BT4338" s="153"/>
    </row>
    <row r="4339" spans="71:72" x14ac:dyDescent="0.2">
      <c r="BS4339" s="152"/>
      <c r="BT4339" s="153"/>
    </row>
    <row r="4340" spans="71:72" x14ac:dyDescent="0.2">
      <c r="BS4340" s="152"/>
      <c r="BT4340" s="153"/>
    </row>
    <row r="4341" spans="71:72" x14ac:dyDescent="0.2">
      <c r="BS4341" s="152"/>
      <c r="BT4341" s="153"/>
    </row>
    <row r="4342" spans="71:72" x14ac:dyDescent="0.2">
      <c r="BS4342" s="152"/>
      <c r="BT4342" s="153"/>
    </row>
    <row r="4343" spans="71:72" x14ac:dyDescent="0.2">
      <c r="BS4343" s="152"/>
      <c r="BT4343" s="153"/>
    </row>
    <row r="4344" spans="71:72" x14ac:dyDescent="0.2">
      <c r="BS4344" s="152"/>
      <c r="BT4344" s="153"/>
    </row>
    <row r="4345" spans="71:72" x14ac:dyDescent="0.2">
      <c r="BS4345" s="152"/>
      <c r="BT4345" s="153"/>
    </row>
    <row r="4346" spans="71:72" x14ac:dyDescent="0.2">
      <c r="BS4346" s="152"/>
      <c r="BT4346" s="153"/>
    </row>
    <row r="4347" spans="71:72" x14ac:dyDescent="0.2">
      <c r="BS4347" s="152"/>
      <c r="BT4347" s="153"/>
    </row>
    <row r="4348" spans="71:72" x14ac:dyDescent="0.2">
      <c r="BS4348" s="152"/>
      <c r="BT4348" s="153"/>
    </row>
    <row r="4349" spans="71:72" x14ac:dyDescent="0.2">
      <c r="BS4349" s="152"/>
      <c r="BT4349" s="153"/>
    </row>
    <row r="4350" spans="71:72" x14ac:dyDescent="0.2">
      <c r="BS4350" s="152"/>
      <c r="BT4350" s="153"/>
    </row>
    <row r="4351" spans="71:72" x14ac:dyDescent="0.2">
      <c r="BS4351" s="152"/>
      <c r="BT4351" s="153"/>
    </row>
    <row r="4352" spans="71:72" x14ac:dyDescent="0.2">
      <c r="BS4352" s="152"/>
      <c r="BT4352" s="153"/>
    </row>
    <row r="4353" spans="71:72" x14ac:dyDescent="0.2">
      <c r="BS4353" s="152"/>
      <c r="BT4353" s="153"/>
    </row>
    <row r="4354" spans="71:72" x14ac:dyDescent="0.2">
      <c r="BS4354" s="152"/>
      <c r="BT4354" s="153"/>
    </row>
    <row r="4355" spans="71:72" x14ac:dyDescent="0.2">
      <c r="BS4355" s="152"/>
      <c r="BT4355" s="153"/>
    </row>
    <row r="4356" spans="71:72" x14ac:dyDescent="0.2">
      <c r="BS4356" s="152"/>
      <c r="BT4356" s="153"/>
    </row>
    <row r="4357" spans="71:72" x14ac:dyDescent="0.2">
      <c r="BS4357" s="152"/>
      <c r="BT4357" s="153"/>
    </row>
    <row r="4358" spans="71:72" x14ac:dyDescent="0.2">
      <c r="BS4358" s="152"/>
      <c r="BT4358" s="153"/>
    </row>
    <row r="4359" spans="71:72" x14ac:dyDescent="0.2">
      <c r="BS4359" s="152"/>
      <c r="BT4359" s="153"/>
    </row>
    <row r="4360" spans="71:72" x14ac:dyDescent="0.2">
      <c r="BS4360" s="152"/>
      <c r="BT4360" s="153"/>
    </row>
    <row r="4361" spans="71:72" x14ac:dyDescent="0.2">
      <c r="BS4361" s="152"/>
      <c r="BT4361" s="153"/>
    </row>
    <row r="4362" spans="71:72" x14ac:dyDescent="0.2">
      <c r="BS4362" s="152"/>
      <c r="BT4362" s="153"/>
    </row>
    <row r="4363" spans="71:72" x14ac:dyDescent="0.2">
      <c r="BS4363" s="152"/>
      <c r="BT4363" s="153"/>
    </row>
    <row r="4364" spans="71:72" x14ac:dyDescent="0.2">
      <c r="BS4364" s="152"/>
      <c r="BT4364" s="153"/>
    </row>
    <row r="4365" spans="71:72" x14ac:dyDescent="0.2">
      <c r="BS4365" s="152"/>
      <c r="BT4365" s="153"/>
    </row>
    <row r="4366" spans="71:72" x14ac:dyDescent="0.2">
      <c r="BS4366" s="152"/>
      <c r="BT4366" s="153"/>
    </row>
    <row r="4367" spans="71:72" x14ac:dyDescent="0.2">
      <c r="BS4367" s="152"/>
      <c r="BT4367" s="153"/>
    </row>
    <row r="4368" spans="71:72" x14ac:dyDescent="0.2">
      <c r="BS4368" s="152"/>
      <c r="BT4368" s="153"/>
    </row>
    <row r="4369" spans="71:72" x14ac:dyDescent="0.2">
      <c r="BS4369" s="152"/>
      <c r="BT4369" s="153"/>
    </row>
    <row r="4370" spans="71:72" x14ac:dyDescent="0.2">
      <c r="BS4370" s="152"/>
      <c r="BT4370" s="153"/>
    </row>
    <row r="4371" spans="71:72" x14ac:dyDescent="0.2">
      <c r="BS4371" s="152"/>
      <c r="BT4371" s="153"/>
    </row>
    <row r="4372" spans="71:72" x14ac:dyDescent="0.2">
      <c r="BS4372" s="152"/>
      <c r="BT4372" s="153"/>
    </row>
    <row r="4373" spans="71:72" x14ac:dyDescent="0.2">
      <c r="BS4373" s="152"/>
      <c r="BT4373" s="153"/>
    </row>
    <row r="4374" spans="71:72" x14ac:dyDescent="0.2">
      <c r="BS4374" s="152"/>
      <c r="BT4374" s="153"/>
    </row>
    <row r="4375" spans="71:72" x14ac:dyDescent="0.2">
      <c r="BS4375" s="152"/>
      <c r="BT4375" s="153"/>
    </row>
    <row r="4376" spans="71:72" x14ac:dyDescent="0.2">
      <c r="BS4376" s="152"/>
      <c r="BT4376" s="153"/>
    </row>
    <row r="4377" spans="71:72" x14ac:dyDescent="0.2">
      <c r="BS4377" s="152"/>
      <c r="BT4377" s="153"/>
    </row>
    <row r="4378" spans="71:72" x14ac:dyDescent="0.2">
      <c r="BS4378" s="152"/>
      <c r="BT4378" s="153"/>
    </row>
    <row r="4379" spans="71:72" x14ac:dyDescent="0.2">
      <c r="BS4379" s="152"/>
      <c r="BT4379" s="153"/>
    </row>
    <row r="4380" spans="71:72" x14ac:dyDescent="0.2">
      <c r="BS4380" s="152"/>
      <c r="BT4380" s="153"/>
    </row>
    <row r="4381" spans="71:72" x14ac:dyDescent="0.2">
      <c r="BS4381" s="152"/>
      <c r="BT4381" s="153"/>
    </row>
    <row r="4382" spans="71:72" x14ac:dyDescent="0.2">
      <c r="BS4382" s="152"/>
      <c r="BT4382" s="153"/>
    </row>
    <row r="4383" spans="71:72" x14ac:dyDescent="0.2">
      <c r="BS4383" s="152"/>
      <c r="BT4383" s="153"/>
    </row>
    <row r="4384" spans="71:72" x14ac:dyDescent="0.2">
      <c r="BS4384" s="152"/>
      <c r="BT4384" s="153"/>
    </row>
    <row r="4385" spans="71:72" x14ac:dyDescent="0.2">
      <c r="BS4385" s="152"/>
      <c r="BT4385" s="153"/>
    </row>
    <row r="4386" spans="71:72" x14ac:dyDescent="0.2">
      <c r="BS4386" s="152"/>
      <c r="BT4386" s="153"/>
    </row>
    <row r="4387" spans="71:72" x14ac:dyDescent="0.2">
      <c r="BS4387" s="152"/>
      <c r="BT4387" s="153"/>
    </row>
    <row r="4388" spans="71:72" x14ac:dyDescent="0.2">
      <c r="BS4388" s="152"/>
      <c r="BT4388" s="153"/>
    </row>
    <row r="4389" spans="71:72" x14ac:dyDescent="0.2">
      <c r="BS4389" s="152"/>
      <c r="BT4389" s="153"/>
    </row>
    <row r="4390" spans="71:72" x14ac:dyDescent="0.2">
      <c r="BS4390" s="152"/>
      <c r="BT4390" s="153"/>
    </row>
    <row r="4391" spans="71:72" x14ac:dyDescent="0.2">
      <c r="BS4391" s="152"/>
      <c r="BT4391" s="153"/>
    </row>
    <row r="4392" spans="71:72" x14ac:dyDescent="0.2">
      <c r="BS4392" s="152"/>
      <c r="BT4392" s="153"/>
    </row>
    <row r="4393" spans="71:72" x14ac:dyDescent="0.2">
      <c r="BS4393" s="152"/>
      <c r="BT4393" s="153"/>
    </row>
    <row r="4394" spans="71:72" x14ac:dyDescent="0.2">
      <c r="BS4394" s="152"/>
      <c r="BT4394" s="153"/>
    </row>
    <row r="4395" spans="71:72" x14ac:dyDescent="0.2">
      <c r="BS4395" s="152"/>
      <c r="BT4395" s="153"/>
    </row>
    <row r="4396" spans="71:72" x14ac:dyDescent="0.2">
      <c r="BS4396" s="152"/>
      <c r="BT4396" s="153"/>
    </row>
    <row r="4397" spans="71:72" x14ac:dyDescent="0.2">
      <c r="BS4397" s="152"/>
      <c r="BT4397" s="153"/>
    </row>
    <row r="4398" spans="71:72" x14ac:dyDescent="0.2">
      <c r="BS4398" s="152"/>
      <c r="BT4398" s="153"/>
    </row>
    <row r="4399" spans="71:72" x14ac:dyDescent="0.2">
      <c r="BS4399" s="152"/>
      <c r="BT4399" s="153"/>
    </row>
    <row r="4400" spans="71:72" x14ac:dyDescent="0.2">
      <c r="BS4400" s="152"/>
      <c r="BT4400" s="153"/>
    </row>
    <row r="4401" spans="71:72" x14ac:dyDescent="0.2">
      <c r="BS4401" s="152"/>
      <c r="BT4401" s="153"/>
    </row>
    <row r="4402" spans="71:72" x14ac:dyDescent="0.2">
      <c r="BS4402" s="152"/>
      <c r="BT4402" s="153"/>
    </row>
    <row r="4403" spans="71:72" x14ac:dyDescent="0.2">
      <c r="BS4403" s="152"/>
      <c r="BT4403" s="153"/>
    </row>
    <row r="4404" spans="71:72" x14ac:dyDescent="0.2">
      <c r="BS4404" s="152"/>
      <c r="BT4404" s="153"/>
    </row>
    <row r="4405" spans="71:72" x14ac:dyDescent="0.2">
      <c r="BS4405" s="152"/>
      <c r="BT4405" s="153"/>
    </row>
    <row r="4406" spans="71:72" x14ac:dyDescent="0.2">
      <c r="BS4406" s="152"/>
      <c r="BT4406" s="153"/>
    </row>
    <row r="4407" spans="71:72" x14ac:dyDescent="0.2">
      <c r="BS4407" s="152"/>
      <c r="BT4407" s="153"/>
    </row>
    <row r="4408" spans="71:72" x14ac:dyDescent="0.2">
      <c r="BS4408" s="152"/>
      <c r="BT4408" s="153"/>
    </row>
    <row r="4409" spans="71:72" x14ac:dyDescent="0.2">
      <c r="BS4409" s="152"/>
      <c r="BT4409" s="153"/>
    </row>
    <row r="4410" spans="71:72" x14ac:dyDescent="0.2">
      <c r="BS4410" s="152"/>
      <c r="BT4410" s="153"/>
    </row>
    <row r="4411" spans="71:72" x14ac:dyDescent="0.2">
      <c r="BS4411" s="152"/>
      <c r="BT4411" s="153"/>
    </row>
    <row r="4412" spans="71:72" x14ac:dyDescent="0.2">
      <c r="BS4412" s="152"/>
      <c r="BT4412" s="153"/>
    </row>
    <row r="4413" spans="71:72" x14ac:dyDescent="0.2">
      <c r="BS4413" s="152"/>
      <c r="BT4413" s="153"/>
    </row>
    <row r="4414" spans="71:72" x14ac:dyDescent="0.2">
      <c r="BS4414" s="152"/>
      <c r="BT4414" s="153"/>
    </row>
    <row r="4415" spans="71:72" x14ac:dyDescent="0.2">
      <c r="BS4415" s="152"/>
      <c r="BT4415" s="153"/>
    </row>
    <row r="4416" spans="71:72" x14ac:dyDescent="0.2">
      <c r="BS4416" s="152"/>
      <c r="BT4416" s="153"/>
    </row>
    <row r="4417" spans="71:72" x14ac:dyDescent="0.2">
      <c r="BS4417" s="152"/>
      <c r="BT4417" s="153"/>
    </row>
    <row r="4418" spans="71:72" x14ac:dyDescent="0.2">
      <c r="BS4418" s="152"/>
      <c r="BT4418" s="153"/>
    </row>
    <row r="4419" spans="71:72" x14ac:dyDescent="0.2">
      <c r="BS4419" s="152"/>
      <c r="BT4419" s="153"/>
    </row>
    <row r="4420" spans="71:72" x14ac:dyDescent="0.2">
      <c r="BS4420" s="152"/>
      <c r="BT4420" s="153"/>
    </row>
    <row r="4421" spans="71:72" x14ac:dyDescent="0.2">
      <c r="BS4421" s="152"/>
      <c r="BT4421" s="153"/>
    </row>
    <row r="4422" spans="71:72" x14ac:dyDescent="0.2">
      <c r="BS4422" s="152"/>
      <c r="BT4422" s="153"/>
    </row>
    <row r="4423" spans="71:72" x14ac:dyDescent="0.2">
      <c r="BS4423" s="152"/>
      <c r="BT4423" s="153"/>
    </row>
    <row r="4424" spans="71:72" x14ac:dyDescent="0.2">
      <c r="BS4424" s="152"/>
      <c r="BT4424" s="153"/>
    </row>
    <row r="4425" spans="71:72" x14ac:dyDescent="0.2">
      <c r="BS4425" s="152"/>
      <c r="BT4425" s="153"/>
    </row>
    <row r="4426" spans="71:72" x14ac:dyDescent="0.2">
      <c r="BS4426" s="152"/>
      <c r="BT4426" s="153"/>
    </row>
    <row r="4427" spans="71:72" x14ac:dyDescent="0.2">
      <c r="BS4427" s="152"/>
      <c r="BT4427" s="153"/>
    </row>
    <row r="4428" spans="71:72" x14ac:dyDescent="0.2">
      <c r="BS4428" s="152"/>
      <c r="BT4428" s="153"/>
    </row>
    <row r="4429" spans="71:72" x14ac:dyDescent="0.2">
      <c r="BS4429" s="152"/>
      <c r="BT4429" s="153"/>
    </row>
    <row r="4430" spans="71:72" x14ac:dyDescent="0.2">
      <c r="BS4430" s="152"/>
      <c r="BT4430" s="153"/>
    </row>
    <row r="4431" spans="71:72" x14ac:dyDescent="0.2">
      <c r="BS4431" s="152"/>
      <c r="BT4431" s="153"/>
    </row>
    <row r="4432" spans="71:72" x14ac:dyDescent="0.2">
      <c r="BS4432" s="152"/>
      <c r="BT4432" s="153"/>
    </row>
    <row r="4433" spans="71:72" x14ac:dyDescent="0.2">
      <c r="BS4433" s="152"/>
      <c r="BT4433" s="153"/>
    </row>
    <row r="4434" spans="71:72" x14ac:dyDescent="0.2">
      <c r="BS4434" s="152"/>
      <c r="BT4434" s="153"/>
    </row>
    <row r="4435" spans="71:72" x14ac:dyDescent="0.2">
      <c r="BS4435" s="152"/>
      <c r="BT4435" s="153"/>
    </row>
    <row r="4436" spans="71:72" x14ac:dyDescent="0.2">
      <c r="BS4436" s="152"/>
      <c r="BT4436" s="153"/>
    </row>
    <row r="4437" spans="71:72" x14ac:dyDescent="0.2">
      <c r="BS4437" s="152"/>
      <c r="BT4437" s="153"/>
    </row>
    <row r="4438" spans="71:72" x14ac:dyDescent="0.2">
      <c r="BS4438" s="152"/>
      <c r="BT4438" s="153"/>
    </row>
    <row r="4439" spans="71:72" x14ac:dyDescent="0.2">
      <c r="BS4439" s="152"/>
      <c r="BT4439" s="153"/>
    </row>
    <row r="4440" spans="71:72" x14ac:dyDescent="0.2">
      <c r="BS4440" s="152"/>
      <c r="BT4440" s="153"/>
    </row>
    <row r="4441" spans="71:72" x14ac:dyDescent="0.2">
      <c r="BS4441" s="152"/>
      <c r="BT4441" s="153"/>
    </row>
    <row r="4442" spans="71:72" x14ac:dyDescent="0.2">
      <c r="BS4442" s="152"/>
      <c r="BT4442" s="153"/>
    </row>
    <row r="4443" spans="71:72" x14ac:dyDescent="0.2">
      <c r="BS4443" s="152"/>
      <c r="BT4443" s="153"/>
    </row>
    <row r="4444" spans="71:72" x14ac:dyDescent="0.2">
      <c r="BS4444" s="152"/>
      <c r="BT4444" s="153"/>
    </row>
    <row r="4445" spans="71:72" x14ac:dyDescent="0.2">
      <c r="BS4445" s="152"/>
      <c r="BT4445" s="153"/>
    </row>
    <row r="4446" spans="71:72" x14ac:dyDescent="0.2">
      <c r="BS4446" s="152"/>
      <c r="BT4446" s="153"/>
    </row>
    <row r="4447" spans="71:72" x14ac:dyDescent="0.2">
      <c r="BS4447" s="152"/>
      <c r="BT4447" s="153"/>
    </row>
    <row r="4448" spans="71:72" x14ac:dyDescent="0.2">
      <c r="BS4448" s="152"/>
      <c r="BT4448" s="153"/>
    </row>
    <row r="4449" spans="71:72" x14ac:dyDescent="0.2">
      <c r="BS4449" s="152"/>
      <c r="BT4449" s="153"/>
    </row>
    <row r="4450" spans="71:72" x14ac:dyDescent="0.2">
      <c r="BS4450" s="152"/>
      <c r="BT4450" s="153"/>
    </row>
    <row r="4451" spans="71:72" x14ac:dyDescent="0.2">
      <c r="BS4451" s="152"/>
      <c r="BT4451" s="153"/>
    </row>
    <row r="4452" spans="71:72" x14ac:dyDescent="0.2">
      <c r="BS4452" s="152"/>
      <c r="BT4452" s="153"/>
    </row>
    <row r="4453" spans="71:72" x14ac:dyDescent="0.2">
      <c r="BS4453" s="152"/>
      <c r="BT4453" s="153"/>
    </row>
    <row r="4454" spans="71:72" x14ac:dyDescent="0.2">
      <c r="BS4454" s="152"/>
      <c r="BT4454" s="153"/>
    </row>
    <row r="4455" spans="71:72" x14ac:dyDescent="0.2">
      <c r="BS4455" s="152"/>
      <c r="BT4455" s="153"/>
    </row>
    <row r="4456" spans="71:72" x14ac:dyDescent="0.2">
      <c r="BS4456" s="152"/>
      <c r="BT4456" s="153"/>
    </row>
    <row r="4457" spans="71:72" x14ac:dyDescent="0.2">
      <c r="BS4457" s="152"/>
      <c r="BT4457" s="153"/>
    </row>
    <row r="4458" spans="71:72" x14ac:dyDescent="0.2">
      <c r="BS4458" s="152"/>
      <c r="BT4458" s="153"/>
    </row>
    <row r="4459" spans="71:72" x14ac:dyDescent="0.2">
      <c r="BS4459" s="152"/>
      <c r="BT4459" s="153"/>
    </row>
    <row r="4460" spans="71:72" x14ac:dyDescent="0.2">
      <c r="BS4460" s="152"/>
      <c r="BT4460" s="153"/>
    </row>
    <row r="4461" spans="71:72" x14ac:dyDescent="0.2">
      <c r="BS4461" s="152"/>
      <c r="BT4461" s="153"/>
    </row>
    <row r="4462" spans="71:72" x14ac:dyDescent="0.2">
      <c r="BS4462" s="152"/>
      <c r="BT4462" s="153"/>
    </row>
    <row r="4463" spans="71:72" x14ac:dyDescent="0.2">
      <c r="BS4463" s="152"/>
      <c r="BT4463" s="153"/>
    </row>
    <row r="4464" spans="71:72" x14ac:dyDescent="0.2">
      <c r="BS4464" s="152"/>
      <c r="BT4464" s="153"/>
    </row>
    <row r="4465" spans="71:72" x14ac:dyDescent="0.2">
      <c r="BS4465" s="152"/>
      <c r="BT4465" s="153"/>
    </row>
    <row r="4466" spans="71:72" x14ac:dyDescent="0.2">
      <c r="BS4466" s="152"/>
      <c r="BT4466" s="153"/>
    </row>
    <row r="4467" spans="71:72" x14ac:dyDescent="0.2">
      <c r="BS4467" s="152"/>
      <c r="BT4467" s="153"/>
    </row>
    <row r="4468" spans="71:72" x14ac:dyDescent="0.2">
      <c r="BS4468" s="152"/>
      <c r="BT4468" s="153"/>
    </row>
    <row r="4469" spans="71:72" x14ac:dyDescent="0.2">
      <c r="BS4469" s="152"/>
      <c r="BT4469" s="153"/>
    </row>
    <row r="4470" spans="71:72" x14ac:dyDescent="0.2">
      <c r="BS4470" s="152"/>
      <c r="BT4470" s="153"/>
    </row>
    <row r="4471" spans="71:72" x14ac:dyDescent="0.2">
      <c r="BS4471" s="152"/>
      <c r="BT4471" s="153"/>
    </row>
    <row r="4472" spans="71:72" x14ac:dyDescent="0.2">
      <c r="BS4472" s="152"/>
      <c r="BT4472" s="153"/>
    </row>
    <row r="4473" spans="71:72" x14ac:dyDescent="0.2">
      <c r="BS4473" s="152"/>
      <c r="BT4473" s="153"/>
    </row>
    <row r="4474" spans="71:72" x14ac:dyDescent="0.2">
      <c r="BS4474" s="152"/>
      <c r="BT4474" s="153"/>
    </row>
    <row r="4475" spans="71:72" x14ac:dyDescent="0.2">
      <c r="BS4475" s="152"/>
      <c r="BT4475" s="153"/>
    </row>
    <row r="4476" spans="71:72" x14ac:dyDescent="0.2">
      <c r="BS4476" s="152"/>
      <c r="BT4476" s="153"/>
    </row>
    <row r="4477" spans="71:72" x14ac:dyDescent="0.2">
      <c r="BS4477" s="152"/>
      <c r="BT4477" s="153"/>
    </row>
    <row r="4478" spans="71:72" x14ac:dyDescent="0.2">
      <c r="BS4478" s="152"/>
      <c r="BT4478" s="153"/>
    </row>
    <row r="4479" spans="71:72" x14ac:dyDescent="0.2">
      <c r="BS4479" s="152"/>
      <c r="BT4479" s="153"/>
    </row>
    <row r="4480" spans="71:72" x14ac:dyDescent="0.2">
      <c r="BS4480" s="152"/>
      <c r="BT4480" s="153"/>
    </row>
    <row r="4481" spans="71:72" x14ac:dyDescent="0.2">
      <c r="BS4481" s="152"/>
      <c r="BT4481" s="153"/>
    </row>
    <row r="4482" spans="71:72" x14ac:dyDescent="0.2">
      <c r="BS4482" s="152"/>
      <c r="BT4482" s="153"/>
    </row>
    <row r="4483" spans="71:72" x14ac:dyDescent="0.2">
      <c r="BS4483" s="152"/>
      <c r="BT4483" s="153"/>
    </row>
    <row r="4484" spans="71:72" x14ac:dyDescent="0.2">
      <c r="BS4484" s="152"/>
      <c r="BT4484" s="153"/>
    </row>
    <row r="4485" spans="71:72" x14ac:dyDescent="0.2">
      <c r="BS4485" s="152"/>
      <c r="BT4485" s="153"/>
    </row>
    <row r="4486" spans="71:72" x14ac:dyDescent="0.2">
      <c r="BS4486" s="152"/>
      <c r="BT4486" s="153"/>
    </row>
    <row r="4487" spans="71:72" x14ac:dyDescent="0.2">
      <c r="BS4487" s="152"/>
      <c r="BT4487" s="153"/>
    </row>
    <row r="4488" spans="71:72" x14ac:dyDescent="0.2">
      <c r="BS4488" s="152"/>
      <c r="BT4488" s="153"/>
    </row>
    <row r="4489" spans="71:72" x14ac:dyDescent="0.2">
      <c r="BS4489" s="152"/>
      <c r="BT4489" s="153"/>
    </row>
    <row r="4490" spans="71:72" x14ac:dyDescent="0.2">
      <c r="BS4490" s="152"/>
      <c r="BT4490" s="153"/>
    </row>
    <row r="4491" spans="71:72" x14ac:dyDescent="0.2">
      <c r="BS4491" s="152"/>
      <c r="BT4491" s="153"/>
    </row>
    <row r="4492" spans="71:72" x14ac:dyDescent="0.2">
      <c r="BS4492" s="152"/>
      <c r="BT4492" s="153"/>
    </row>
    <row r="4493" spans="71:72" x14ac:dyDescent="0.2">
      <c r="BS4493" s="152"/>
      <c r="BT4493" s="153"/>
    </row>
    <row r="4494" spans="71:72" x14ac:dyDescent="0.2">
      <c r="BS4494" s="152"/>
      <c r="BT4494" s="153"/>
    </row>
    <row r="4495" spans="71:72" x14ac:dyDescent="0.2">
      <c r="BS4495" s="152"/>
      <c r="BT4495" s="153"/>
    </row>
    <row r="4496" spans="71:72" x14ac:dyDescent="0.2">
      <c r="BS4496" s="152"/>
      <c r="BT4496" s="153"/>
    </row>
    <row r="4497" spans="71:72" x14ac:dyDescent="0.2">
      <c r="BS4497" s="152"/>
      <c r="BT4497" s="153"/>
    </row>
    <row r="4498" spans="71:72" x14ac:dyDescent="0.2">
      <c r="BS4498" s="152"/>
      <c r="BT4498" s="153"/>
    </row>
    <row r="4499" spans="71:72" x14ac:dyDescent="0.2">
      <c r="BS4499" s="152"/>
      <c r="BT4499" s="153"/>
    </row>
    <row r="4500" spans="71:72" x14ac:dyDescent="0.2">
      <c r="BS4500" s="152"/>
      <c r="BT4500" s="153"/>
    </row>
    <row r="4501" spans="71:72" x14ac:dyDescent="0.2">
      <c r="BS4501" s="152"/>
      <c r="BT4501" s="153"/>
    </row>
    <row r="4502" spans="71:72" x14ac:dyDescent="0.2">
      <c r="BS4502" s="152"/>
      <c r="BT4502" s="153"/>
    </row>
    <row r="4503" spans="71:72" x14ac:dyDescent="0.2">
      <c r="BS4503" s="152"/>
      <c r="BT4503" s="153"/>
    </row>
    <row r="4504" spans="71:72" x14ac:dyDescent="0.2">
      <c r="BS4504" s="152"/>
      <c r="BT4504" s="153"/>
    </row>
    <row r="4505" spans="71:72" x14ac:dyDescent="0.2">
      <c r="BS4505" s="152"/>
      <c r="BT4505" s="153"/>
    </row>
    <row r="4506" spans="71:72" x14ac:dyDescent="0.2">
      <c r="BS4506" s="152"/>
      <c r="BT4506" s="153"/>
    </row>
    <row r="4507" spans="71:72" x14ac:dyDescent="0.2">
      <c r="BS4507" s="152"/>
      <c r="BT4507" s="153"/>
    </row>
    <row r="4508" spans="71:72" x14ac:dyDescent="0.2">
      <c r="BS4508" s="152"/>
      <c r="BT4508" s="153"/>
    </row>
    <row r="4509" spans="71:72" x14ac:dyDescent="0.2">
      <c r="BS4509" s="152"/>
      <c r="BT4509" s="153"/>
    </row>
    <row r="4510" spans="71:72" x14ac:dyDescent="0.2">
      <c r="BS4510" s="152"/>
      <c r="BT4510" s="153"/>
    </row>
    <row r="4511" spans="71:72" x14ac:dyDescent="0.2">
      <c r="BS4511" s="152"/>
      <c r="BT4511" s="153"/>
    </row>
    <row r="4512" spans="71:72" x14ac:dyDescent="0.2">
      <c r="BS4512" s="152"/>
      <c r="BT4512" s="153"/>
    </row>
    <row r="4513" spans="71:72" x14ac:dyDescent="0.2">
      <c r="BS4513" s="152"/>
      <c r="BT4513" s="153"/>
    </row>
    <row r="4514" spans="71:72" x14ac:dyDescent="0.2">
      <c r="BS4514" s="152"/>
      <c r="BT4514" s="153"/>
    </row>
    <row r="4515" spans="71:72" x14ac:dyDescent="0.2">
      <c r="BS4515" s="152"/>
      <c r="BT4515" s="153"/>
    </row>
    <row r="4516" spans="71:72" x14ac:dyDescent="0.2">
      <c r="BS4516" s="152"/>
      <c r="BT4516" s="153"/>
    </row>
    <row r="4517" spans="71:72" x14ac:dyDescent="0.2">
      <c r="BS4517" s="152"/>
      <c r="BT4517" s="153"/>
    </row>
    <row r="4518" spans="71:72" x14ac:dyDescent="0.2">
      <c r="BS4518" s="152"/>
      <c r="BT4518" s="153"/>
    </row>
    <row r="4519" spans="71:72" x14ac:dyDescent="0.2">
      <c r="BS4519" s="152"/>
      <c r="BT4519" s="153"/>
    </row>
    <row r="4520" spans="71:72" x14ac:dyDescent="0.2">
      <c r="BS4520" s="152"/>
      <c r="BT4520" s="153"/>
    </row>
    <row r="4521" spans="71:72" x14ac:dyDescent="0.2">
      <c r="BS4521" s="152"/>
      <c r="BT4521" s="153"/>
    </row>
    <row r="4522" spans="71:72" x14ac:dyDescent="0.2">
      <c r="BS4522" s="152"/>
      <c r="BT4522" s="153"/>
    </row>
    <row r="4523" spans="71:72" x14ac:dyDescent="0.2">
      <c r="BS4523" s="152"/>
      <c r="BT4523" s="153"/>
    </row>
    <row r="4524" spans="71:72" x14ac:dyDescent="0.2">
      <c r="BS4524" s="152"/>
      <c r="BT4524" s="153"/>
    </row>
    <row r="4525" spans="71:72" x14ac:dyDescent="0.2">
      <c r="BS4525" s="152"/>
      <c r="BT4525" s="153"/>
    </row>
    <row r="4526" spans="71:72" x14ac:dyDescent="0.2">
      <c r="BS4526" s="152"/>
      <c r="BT4526" s="153"/>
    </row>
    <row r="4527" spans="71:72" x14ac:dyDescent="0.2">
      <c r="BS4527" s="152"/>
      <c r="BT4527" s="153"/>
    </row>
    <row r="4528" spans="71:72" x14ac:dyDescent="0.2">
      <c r="BS4528" s="152"/>
      <c r="BT4528" s="153"/>
    </row>
    <row r="4529" spans="71:72" x14ac:dyDescent="0.2">
      <c r="BS4529" s="152"/>
      <c r="BT4529" s="153"/>
    </row>
    <row r="4530" spans="71:72" x14ac:dyDescent="0.2">
      <c r="BS4530" s="152"/>
      <c r="BT4530" s="153"/>
    </row>
    <row r="4531" spans="71:72" x14ac:dyDescent="0.2">
      <c r="BS4531" s="152"/>
      <c r="BT4531" s="153"/>
    </row>
    <row r="4532" spans="71:72" x14ac:dyDescent="0.2">
      <c r="BS4532" s="152"/>
      <c r="BT4532" s="153"/>
    </row>
    <row r="4533" spans="71:72" x14ac:dyDescent="0.2">
      <c r="BS4533" s="152"/>
      <c r="BT4533" s="153"/>
    </row>
    <row r="4534" spans="71:72" x14ac:dyDescent="0.2">
      <c r="BS4534" s="152"/>
      <c r="BT4534" s="153"/>
    </row>
    <row r="4535" spans="71:72" x14ac:dyDescent="0.2">
      <c r="BS4535" s="152"/>
      <c r="BT4535" s="153"/>
    </row>
    <row r="4536" spans="71:72" x14ac:dyDescent="0.2">
      <c r="BS4536" s="152"/>
      <c r="BT4536" s="153"/>
    </row>
    <row r="4537" spans="71:72" x14ac:dyDescent="0.2">
      <c r="BS4537" s="152"/>
      <c r="BT4537" s="153"/>
    </row>
    <row r="4538" spans="71:72" x14ac:dyDescent="0.2">
      <c r="BS4538" s="152"/>
      <c r="BT4538" s="153"/>
    </row>
    <row r="4539" spans="71:72" x14ac:dyDescent="0.2">
      <c r="BS4539" s="152"/>
      <c r="BT4539" s="153"/>
    </row>
    <row r="4540" spans="71:72" x14ac:dyDescent="0.2">
      <c r="BS4540" s="152"/>
      <c r="BT4540" s="153"/>
    </row>
    <row r="4541" spans="71:72" x14ac:dyDescent="0.2">
      <c r="BS4541" s="152"/>
      <c r="BT4541" s="153"/>
    </row>
    <row r="4542" spans="71:72" x14ac:dyDescent="0.2">
      <c r="BS4542" s="152"/>
      <c r="BT4542" s="153"/>
    </row>
    <row r="4543" spans="71:72" x14ac:dyDescent="0.2">
      <c r="BS4543" s="152"/>
      <c r="BT4543" s="153"/>
    </row>
    <row r="4544" spans="71:72" x14ac:dyDescent="0.2">
      <c r="BS4544" s="152"/>
      <c r="BT4544" s="153"/>
    </row>
    <row r="4545" spans="71:72" x14ac:dyDescent="0.2">
      <c r="BS4545" s="152"/>
      <c r="BT4545" s="153"/>
    </row>
    <row r="4546" spans="71:72" x14ac:dyDescent="0.2">
      <c r="BS4546" s="152"/>
      <c r="BT4546" s="153"/>
    </row>
    <row r="4547" spans="71:72" x14ac:dyDescent="0.2">
      <c r="BS4547" s="152"/>
      <c r="BT4547" s="153"/>
    </row>
    <row r="4548" spans="71:72" x14ac:dyDescent="0.2">
      <c r="BS4548" s="152"/>
      <c r="BT4548" s="153"/>
    </row>
    <row r="4549" spans="71:72" x14ac:dyDescent="0.2">
      <c r="BS4549" s="152"/>
      <c r="BT4549" s="153"/>
    </row>
    <row r="4550" spans="71:72" x14ac:dyDescent="0.2">
      <c r="BS4550" s="152"/>
      <c r="BT4550" s="153"/>
    </row>
    <row r="4551" spans="71:72" x14ac:dyDescent="0.2">
      <c r="BS4551" s="152"/>
      <c r="BT4551" s="153"/>
    </row>
    <row r="4552" spans="71:72" x14ac:dyDescent="0.2">
      <c r="BS4552" s="152"/>
      <c r="BT4552" s="153"/>
    </row>
    <row r="4553" spans="71:72" x14ac:dyDescent="0.2">
      <c r="BS4553" s="152"/>
      <c r="BT4553" s="153"/>
    </row>
    <row r="4554" spans="71:72" x14ac:dyDescent="0.2">
      <c r="BS4554" s="152"/>
      <c r="BT4554" s="153"/>
    </row>
    <row r="4555" spans="71:72" x14ac:dyDescent="0.2">
      <c r="BS4555" s="152"/>
      <c r="BT4555" s="153"/>
    </row>
    <row r="4556" spans="71:72" x14ac:dyDescent="0.2">
      <c r="BS4556" s="152"/>
      <c r="BT4556" s="153"/>
    </row>
    <row r="4557" spans="71:72" x14ac:dyDescent="0.2">
      <c r="BS4557" s="152"/>
      <c r="BT4557" s="153"/>
    </row>
    <row r="4558" spans="71:72" x14ac:dyDescent="0.2">
      <c r="BS4558" s="152"/>
      <c r="BT4558" s="153"/>
    </row>
    <row r="4559" spans="71:72" x14ac:dyDescent="0.2">
      <c r="BS4559" s="152"/>
      <c r="BT4559" s="153"/>
    </row>
    <row r="4560" spans="71:72" x14ac:dyDescent="0.2">
      <c r="BS4560" s="152"/>
      <c r="BT4560" s="153"/>
    </row>
    <row r="4561" spans="71:72" x14ac:dyDescent="0.2">
      <c r="BS4561" s="152"/>
      <c r="BT4561" s="153"/>
    </row>
    <row r="4562" spans="71:72" x14ac:dyDescent="0.2">
      <c r="BS4562" s="152"/>
      <c r="BT4562" s="153"/>
    </row>
    <row r="4563" spans="71:72" x14ac:dyDescent="0.2">
      <c r="BS4563" s="152"/>
      <c r="BT4563" s="153"/>
    </row>
    <row r="4564" spans="71:72" x14ac:dyDescent="0.2">
      <c r="BS4564" s="152"/>
      <c r="BT4564" s="153"/>
    </row>
    <row r="4565" spans="71:72" x14ac:dyDescent="0.2">
      <c r="BS4565" s="152"/>
      <c r="BT4565" s="153"/>
    </row>
    <row r="4566" spans="71:72" x14ac:dyDescent="0.2">
      <c r="BS4566" s="152"/>
      <c r="BT4566" s="153"/>
    </row>
    <row r="4567" spans="71:72" x14ac:dyDescent="0.2">
      <c r="BS4567" s="152"/>
      <c r="BT4567" s="153"/>
    </row>
    <row r="4568" spans="71:72" x14ac:dyDescent="0.2">
      <c r="BS4568" s="152"/>
      <c r="BT4568" s="153"/>
    </row>
    <row r="4569" spans="71:72" x14ac:dyDescent="0.2">
      <c r="BS4569" s="152"/>
      <c r="BT4569" s="153"/>
    </row>
    <row r="4570" spans="71:72" x14ac:dyDescent="0.2">
      <c r="BS4570" s="152"/>
      <c r="BT4570" s="153"/>
    </row>
    <row r="4571" spans="71:72" x14ac:dyDescent="0.2">
      <c r="BS4571" s="152"/>
      <c r="BT4571" s="153"/>
    </row>
    <row r="4572" spans="71:72" x14ac:dyDescent="0.2">
      <c r="BS4572" s="152"/>
      <c r="BT4572" s="153"/>
    </row>
    <row r="4573" spans="71:72" x14ac:dyDescent="0.2">
      <c r="BS4573" s="152"/>
      <c r="BT4573" s="153"/>
    </row>
    <row r="4574" spans="71:72" x14ac:dyDescent="0.2">
      <c r="BS4574" s="152"/>
      <c r="BT4574" s="153"/>
    </row>
    <row r="4575" spans="71:72" x14ac:dyDescent="0.2">
      <c r="BS4575" s="152"/>
      <c r="BT4575" s="153"/>
    </row>
    <row r="4576" spans="71:72" x14ac:dyDescent="0.2">
      <c r="BS4576" s="152"/>
      <c r="BT4576" s="153"/>
    </row>
    <row r="4577" spans="71:72" x14ac:dyDescent="0.2">
      <c r="BS4577" s="152"/>
      <c r="BT4577" s="153"/>
    </row>
    <row r="4578" spans="71:72" x14ac:dyDescent="0.2">
      <c r="BS4578" s="152"/>
      <c r="BT4578" s="153"/>
    </row>
    <row r="4579" spans="71:72" x14ac:dyDescent="0.2">
      <c r="BS4579" s="152"/>
      <c r="BT4579" s="153"/>
    </row>
    <row r="4580" spans="71:72" x14ac:dyDescent="0.2">
      <c r="BS4580" s="152"/>
      <c r="BT4580" s="153"/>
    </row>
    <row r="4581" spans="71:72" x14ac:dyDescent="0.2">
      <c r="BS4581" s="152"/>
      <c r="BT4581" s="153"/>
    </row>
    <row r="4582" spans="71:72" x14ac:dyDescent="0.2">
      <c r="BS4582" s="152"/>
      <c r="BT4582" s="153"/>
    </row>
    <row r="4583" spans="71:72" x14ac:dyDescent="0.2">
      <c r="BS4583" s="152"/>
      <c r="BT4583" s="153"/>
    </row>
    <row r="4584" spans="71:72" x14ac:dyDescent="0.2">
      <c r="BS4584" s="152"/>
      <c r="BT4584" s="153"/>
    </row>
    <row r="4585" spans="71:72" x14ac:dyDescent="0.2">
      <c r="BS4585" s="152"/>
      <c r="BT4585" s="153"/>
    </row>
    <row r="4586" spans="71:72" x14ac:dyDescent="0.2">
      <c r="BS4586" s="152"/>
      <c r="BT4586" s="153"/>
    </row>
    <row r="4587" spans="71:72" x14ac:dyDescent="0.2">
      <c r="BS4587" s="152"/>
      <c r="BT4587" s="153"/>
    </row>
    <row r="4588" spans="71:72" x14ac:dyDescent="0.2">
      <c r="BS4588" s="152"/>
      <c r="BT4588" s="153"/>
    </row>
    <row r="4589" spans="71:72" x14ac:dyDescent="0.2">
      <c r="BS4589" s="152"/>
      <c r="BT4589" s="153"/>
    </row>
    <row r="4590" spans="71:72" x14ac:dyDescent="0.2">
      <c r="BS4590" s="152"/>
      <c r="BT4590" s="153"/>
    </row>
    <row r="4591" spans="71:72" x14ac:dyDescent="0.2">
      <c r="BS4591" s="152"/>
      <c r="BT4591" s="153"/>
    </row>
    <row r="4592" spans="71:72" x14ac:dyDescent="0.2">
      <c r="BS4592" s="152"/>
      <c r="BT4592" s="153"/>
    </row>
    <row r="4593" spans="71:72" x14ac:dyDescent="0.2">
      <c r="BS4593" s="152"/>
      <c r="BT4593" s="153"/>
    </row>
    <row r="4594" spans="71:72" x14ac:dyDescent="0.2">
      <c r="BS4594" s="152"/>
      <c r="BT4594" s="153"/>
    </row>
    <row r="4595" spans="71:72" x14ac:dyDescent="0.2">
      <c r="BS4595" s="152"/>
      <c r="BT4595" s="153"/>
    </row>
    <row r="4596" spans="71:72" x14ac:dyDescent="0.2">
      <c r="BS4596" s="152"/>
      <c r="BT4596" s="153"/>
    </row>
    <row r="4597" spans="71:72" x14ac:dyDescent="0.2">
      <c r="BS4597" s="152"/>
      <c r="BT4597" s="153"/>
    </row>
    <row r="4598" spans="71:72" x14ac:dyDescent="0.2">
      <c r="BS4598" s="152"/>
      <c r="BT4598" s="153"/>
    </row>
    <row r="4599" spans="71:72" x14ac:dyDescent="0.2">
      <c r="BS4599" s="152"/>
      <c r="BT4599" s="153"/>
    </row>
    <row r="4600" spans="71:72" x14ac:dyDescent="0.2">
      <c r="BS4600" s="152"/>
      <c r="BT4600" s="153"/>
    </row>
    <row r="4601" spans="71:72" x14ac:dyDescent="0.2">
      <c r="BS4601" s="152"/>
      <c r="BT4601" s="153"/>
    </row>
    <row r="4602" spans="71:72" x14ac:dyDescent="0.2">
      <c r="BS4602" s="152"/>
      <c r="BT4602" s="153"/>
    </row>
    <row r="4603" spans="71:72" x14ac:dyDescent="0.2">
      <c r="BS4603" s="152"/>
      <c r="BT4603" s="153"/>
    </row>
    <row r="4604" spans="71:72" x14ac:dyDescent="0.2">
      <c r="BS4604" s="152"/>
      <c r="BT4604" s="153"/>
    </row>
    <row r="4605" spans="71:72" x14ac:dyDescent="0.2">
      <c r="BS4605" s="152"/>
      <c r="BT4605" s="153"/>
    </row>
    <row r="4606" spans="71:72" x14ac:dyDescent="0.2">
      <c r="BS4606" s="152"/>
      <c r="BT4606" s="153"/>
    </row>
    <row r="4607" spans="71:72" x14ac:dyDescent="0.2">
      <c r="BS4607" s="152"/>
      <c r="BT4607" s="153"/>
    </row>
    <row r="4608" spans="71:72" x14ac:dyDescent="0.2">
      <c r="BS4608" s="152"/>
      <c r="BT4608" s="153"/>
    </row>
    <row r="4609" spans="71:72" x14ac:dyDescent="0.2">
      <c r="BS4609" s="152"/>
      <c r="BT4609" s="153"/>
    </row>
    <row r="4610" spans="71:72" x14ac:dyDescent="0.2">
      <c r="BS4610" s="152"/>
      <c r="BT4610" s="153"/>
    </row>
    <row r="4611" spans="71:72" x14ac:dyDescent="0.2">
      <c r="BS4611" s="152"/>
      <c r="BT4611" s="153"/>
    </row>
    <row r="4612" spans="71:72" x14ac:dyDescent="0.2">
      <c r="BS4612" s="152"/>
      <c r="BT4612" s="153"/>
    </row>
    <row r="4613" spans="71:72" x14ac:dyDescent="0.2">
      <c r="BS4613" s="152"/>
      <c r="BT4613" s="153"/>
    </row>
    <row r="4614" spans="71:72" x14ac:dyDescent="0.2">
      <c r="BS4614" s="152"/>
      <c r="BT4614" s="153"/>
    </row>
    <row r="4615" spans="71:72" x14ac:dyDescent="0.2">
      <c r="BS4615" s="152"/>
      <c r="BT4615" s="153"/>
    </row>
    <row r="4616" spans="71:72" x14ac:dyDescent="0.2">
      <c r="BS4616" s="152"/>
      <c r="BT4616" s="153"/>
    </row>
    <row r="4617" spans="71:72" x14ac:dyDescent="0.2">
      <c r="BS4617" s="152"/>
      <c r="BT4617" s="153"/>
    </row>
    <row r="4618" spans="71:72" x14ac:dyDescent="0.2">
      <c r="BS4618" s="152"/>
      <c r="BT4618" s="153"/>
    </row>
    <row r="4619" spans="71:72" x14ac:dyDescent="0.2">
      <c r="BS4619" s="152"/>
      <c r="BT4619" s="153"/>
    </row>
    <row r="4620" spans="71:72" x14ac:dyDescent="0.2">
      <c r="BS4620" s="152"/>
      <c r="BT4620" s="153"/>
    </row>
    <row r="4621" spans="71:72" x14ac:dyDescent="0.2">
      <c r="BS4621" s="152"/>
      <c r="BT4621" s="153"/>
    </row>
    <row r="4622" spans="71:72" x14ac:dyDescent="0.2">
      <c r="BS4622" s="152"/>
      <c r="BT4622" s="153"/>
    </row>
    <row r="4623" spans="71:72" x14ac:dyDescent="0.2">
      <c r="BS4623" s="152"/>
      <c r="BT4623" s="153"/>
    </row>
    <row r="4624" spans="71:72" x14ac:dyDescent="0.2">
      <c r="BS4624" s="152"/>
      <c r="BT4624" s="153"/>
    </row>
    <row r="4625" spans="71:72" x14ac:dyDescent="0.2">
      <c r="BS4625" s="152"/>
      <c r="BT4625" s="153"/>
    </row>
    <row r="4626" spans="71:72" x14ac:dyDescent="0.2">
      <c r="BS4626" s="152"/>
      <c r="BT4626" s="153"/>
    </row>
    <row r="4627" spans="71:72" x14ac:dyDescent="0.2">
      <c r="BS4627" s="152"/>
      <c r="BT4627" s="153"/>
    </row>
    <row r="4628" spans="71:72" x14ac:dyDescent="0.2">
      <c r="BS4628" s="152"/>
      <c r="BT4628" s="153"/>
    </row>
    <row r="4629" spans="71:72" x14ac:dyDescent="0.2">
      <c r="BS4629" s="152"/>
      <c r="BT4629" s="153"/>
    </row>
    <row r="4630" spans="71:72" x14ac:dyDescent="0.2">
      <c r="BS4630" s="152"/>
      <c r="BT4630" s="153"/>
    </row>
    <row r="4631" spans="71:72" x14ac:dyDescent="0.2">
      <c r="BS4631" s="152"/>
      <c r="BT4631" s="153"/>
    </row>
    <row r="4632" spans="71:72" x14ac:dyDescent="0.2">
      <c r="BS4632" s="152"/>
      <c r="BT4632" s="153"/>
    </row>
    <row r="4633" spans="71:72" x14ac:dyDescent="0.2">
      <c r="BS4633" s="152"/>
      <c r="BT4633" s="153"/>
    </row>
    <row r="4634" spans="71:72" x14ac:dyDescent="0.2">
      <c r="BS4634" s="152"/>
      <c r="BT4634" s="153"/>
    </row>
    <row r="4635" spans="71:72" x14ac:dyDescent="0.2">
      <c r="BS4635" s="152"/>
      <c r="BT4635" s="153"/>
    </row>
    <row r="4636" spans="71:72" x14ac:dyDescent="0.2">
      <c r="BS4636" s="152"/>
      <c r="BT4636" s="153"/>
    </row>
    <row r="4637" spans="71:72" x14ac:dyDescent="0.2">
      <c r="BS4637" s="152"/>
      <c r="BT4637" s="153"/>
    </row>
    <row r="4638" spans="71:72" x14ac:dyDescent="0.2">
      <c r="BS4638" s="152"/>
      <c r="BT4638" s="153"/>
    </row>
    <row r="4639" spans="71:72" x14ac:dyDescent="0.2">
      <c r="BS4639" s="152"/>
      <c r="BT4639" s="153"/>
    </row>
    <row r="4640" spans="71:72" x14ac:dyDescent="0.2">
      <c r="BS4640" s="152"/>
      <c r="BT4640" s="153"/>
    </row>
    <row r="4641" spans="71:72" x14ac:dyDescent="0.2">
      <c r="BS4641" s="152"/>
      <c r="BT4641" s="153"/>
    </row>
    <row r="4642" spans="71:72" x14ac:dyDescent="0.2">
      <c r="BS4642" s="152"/>
      <c r="BT4642" s="153"/>
    </row>
    <row r="4643" spans="71:72" x14ac:dyDescent="0.2">
      <c r="BS4643" s="152"/>
      <c r="BT4643" s="153"/>
    </row>
    <row r="4644" spans="71:72" x14ac:dyDescent="0.2">
      <c r="BS4644" s="152"/>
      <c r="BT4644" s="153"/>
    </row>
    <row r="4645" spans="71:72" x14ac:dyDescent="0.2">
      <c r="BS4645" s="152"/>
      <c r="BT4645" s="153"/>
    </row>
    <row r="4646" spans="71:72" x14ac:dyDescent="0.2">
      <c r="BS4646" s="152"/>
      <c r="BT4646" s="153"/>
    </row>
    <row r="4647" spans="71:72" x14ac:dyDescent="0.2">
      <c r="BS4647" s="152"/>
      <c r="BT4647" s="153"/>
    </row>
    <row r="4648" spans="71:72" x14ac:dyDescent="0.2">
      <c r="BS4648" s="152"/>
      <c r="BT4648" s="153"/>
    </row>
    <row r="4649" spans="71:72" x14ac:dyDescent="0.2">
      <c r="BS4649" s="152"/>
      <c r="BT4649" s="153"/>
    </row>
    <row r="4650" spans="71:72" x14ac:dyDescent="0.2">
      <c r="BS4650" s="152"/>
      <c r="BT4650" s="153"/>
    </row>
    <row r="4651" spans="71:72" x14ac:dyDescent="0.2">
      <c r="BS4651" s="152"/>
      <c r="BT4651" s="153"/>
    </row>
    <row r="4652" spans="71:72" x14ac:dyDescent="0.2">
      <c r="BS4652" s="152"/>
      <c r="BT4652" s="153"/>
    </row>
    <row r="4653" spans="71:72" x14ac:dyDescent="0.2">
      <c r="BS4653" s="152"/>
      <c r="BT4653" s="153"/>
    </row>
    <row r="4654" spans="71:72" x14ac:dyDescent="0.2">
      <c r="BS4654" s="152"/>
      <c r="BT4654" s="153"/>
    </row>
    <row r="4655" spans="71:72" x14ac:dyDescent="0.2">
      <c r="BS4655" s="152"/>
      <c r="BT4655" s="153"/>
    </row>
    <row r="4656" spans="71:72" x14ac:dyDescent="0.2">
      <c r="BS4656" s="152"/>
      <c r="BT4656" s="153"/>
    </row>
    <row r="4657" spans="71:72" x14ac:dyDescent="0.2">
      <c r="BS4657" s="152"/>
      <c r="BT4657" s="153"/>
    </row>
    <row r="4658" spans="71:72" x14ac:dyDescent="0.2">
      <c r="BS4658" s="152"/>
      <c r="BT4658" s="153"/>
    </row>
    <row r="4659" spans="71:72" x14ac:dyDescent="0.2">
      <c r="BS4659" s="152"/>
      <c r="BT4659" s="153"/>
    </row>
    <row r="4660" spans="71:72" x14ac:dyDescent="0.2">
      <c r="BS4660" s="152"/>
      <c r="BT4660" s="153"/>
    </row>
    <row r="4661" spans="71:72" x14ac:dyDescent="0.2">
      <c r="BS4661" s="152"/>
      <c r="BT4661" s="153"/>
    </row>
    <row r="4662" spans="71:72" x14ac:dyDescent="0.2">
      <c r="BS4662" s="152"/>
      <c r="BT4662" s="153"/>
    </row>
    <row r="4663" spans="71:72" x14ac:dyDescent="0.2">
      <c r="BS4663" s="152"/>
      <c r="BT4663" s="153"/>
    </row>
    <row r="4664" spans="71:72" x14ac:dyDescent="0.2">
      <c r="BS4664" s="152"/>
      <c r="BT4664" s="153"/>
    </row>
    <row r="4665" spans="71:72" x14ac:dyDescent="0.2">
      <c r="BS4665" s="152"/>
      <c r="BT4665" s="153"/>
    </row>
    <row r="4666" spans="71:72" x14ac:dyDescent="0.2">
      <c r="BS4666" s="152"/>
      <c r="BT4666" s="153"/>
    </row>
    <row r="4667" spans="71:72" x14ac:dyDescent="0.2">
      <c r="BS4667" s="152"/>
      <c r="BT4667" s="153"/>
    </row>
    <row r="4668" spans="71:72" x14ac:dyDescent="0.2">
      <c r="BS4668" s="152"/>
      <c r="BT4668" s="153"/>
    </row>
    <row r="4669" spans="71:72" x14ac:dyDescent="0.2">
      <c r="BS4669" s="152"/>
      <c r="BT4669" s="153"/>
    </row>
    <row r="4670" spans="71:72" x14ac:dyDescent="0.2">
      <c r="BS4670" s="152"/>
      <c r="BT4670" s="153"/>
    </row>
    <row r="4671" spans="71:72" x14ac:dyDescent="0.2">
      <c r="BS4671" s="152"/>
      <c r="BT4671" s="153"/>
    </row>
    <row r="4672" spans="71:72" x14ac:dyDescent="0.2">
      <c r="BS4672" s="152"/>
      <c r="BT4672" s="153"/>
    </row>
    <row r="4673" spans="71:72" x14ac:dyDescent="0.2">
      <c r="BS4673" s="152"/>
      <c r="BT4673" s="153"/>
    </row>
    <row r="4674" spans="71:72" x14ac:dyDescent="0.2">
      <c r="BS4674" s="152"/>
      <c r="BT4674" s="153"/>
    </row>
    <row r="4675" spans="71:72" x14ac:dyDescent="0.2">
      <c r="BS4675" s="152"/>
      <c r="BT4675" s="153"/>
    </row>
    <row r="4676" spans="71:72" x14ac:dyDescent="0.2">
      <c r="BS4676" s="152"/>
      <c r="BT4676" s="153"/>
    </row>
    <row r="4677" spans="71:72" x14ac:dyDescent="0.2">
      <c r="BS4677" s="152"/>
      <c r="BT4677" s="153"/>
    </row>
    <row r="4678" spans="71:72" x14ac:dyDescent="0.2">
      <c r="BS4678" s="152"/>
      <c r="BT4678" s="153"/>
    </row>
    <row r="4679" spans="71:72" x14ac:dyDescent="0.2">
      <c r="BS4679" s="152"/>
      <c r="BT4679" s="153"/>
    </row>
    <row r="4680" spans="71:72" x14ac:dyDescent="0.2">
      <c r="BS4680" s="152"/>
      <c r="BT4680" s="153"/>
    </row>
    <row r="4681" spans="71:72" x14ac:dyDescent="0.2">
      <c r="BS4681" s="152"/>
      <c r="BT4681" s="153"/>
    </row>
    <row r="4682" spans="71:72" x14ac:dyDescent="0.2">
      <c r="BS4682" s="152"/>
      <c r="BT4682" s="153"/>
    </row>
    <row r="4683" spans="71:72" x14ac:dyDescent="0.2">
      <c r="BS4683" s="152"/>
      <c r="BT4683" s="153"/>
    </row>
    <row r="4684" spans="71:72" x14ac:dyDescent="0.2">
      <c r="BS4684" s="152"/>
      <c r="BT4684" s="153"/>
    </row>
    <row r="4685" spans="71:72" x14ac:dyDescent="0.2">
      <c r="BS4685" s="152"/>
      <c r="BT4685" s="153"/>
    </row>
    <row r="4686" spans="71:72" x14ac:dyDescent="0.2">
      <c r="BS4686" s="152"/>
      <c r="BT4686" s="153"/>
    </row>
    <row r="4687" spans="71:72" x14ac:dyDescent="0.2">
      <c r="BS4687" s="152"/>
      <c r="BT4687" s="153"/>
    </row>
    <row r="4688" spans="71:72" x14ac:dyDescent="0.2">
      <c r="BS4688" s="152"/>
      <c r="BT4688" s="153"/>
    </row>
    <row r="4689" spans="71:72" x14ac:dyDescent="0.2">
      <c r="BS4689" s="152"/>
      <c r="BT4689" s="153"/>
    </row>
    <row r="4690" spans="71:72" x14ac:dyDescent="0.2">
      <c r="BS4690" s="152"/>
      <c r="BT4690" s="153"/>
    </row>
    <row r="4691" spans="71:72" x14ac:dyDescent="0.2">
      <c r="BS4691" s="152"/>
      <c r="BT4691" s="153"/>
    </row>
    <row r="4692" spans="71:72" x14ac:dyDescent="0.2">
      <c r="BS4692" s="152"/>
      <c r="BT4692" s="153"/>
    </row>
    <row r="4693" spans="71:72" x14ac:dyDescent="0.2">
      <c r="BS4693" s="152"/>
      <c r="BT4693" s="153"/>
    </row>
    <row r="4694" spans="71:72" x14ac:dyDescent="0.2">
      <c r="BS4694" s="152"/>
      <c r="BT4694" s="153"/>
    </row>
    <row r="4695" spans="71:72" x14ac:dyDescent="0.2">
      <c r="BS4695" s="152"/>
      <c r="BT4695" s="153"/>
    </row>
    <row r="4696" spans="71:72" x14ac:dyDescent="0.2">
      <c r="BS4696" s="152"/>
      <c r="BT4696" s="153"/>
    </row>
    <row r="4697" spans="71:72" x14ac:dyDescent="0.2">
      <c r="BS4697" s="152"/>
      <c r="BT4697" s="153"/>
    </row>
    <row r="4698" spans="71:72" x14ac:dyDescent="0.2">
      <c r="BS4698" s="152"/>
      <c r="BT4698" s="153"/>
    </row>
    <row r="4699" spans="71:72" x14ac:dyDescent="0.2">
      <c r="BS4699" s="152"/>
      <c r="BT4699" s="153"/>
    </row>
    <row r="4700" spans="71:72" x14ac:dyDescent="0.2">
      <c r="BS4700" s="152"/>
      <c r="BT4700" s="153"/>
    </row>
    <row r="4701" spans="71:72" x14ac:dyDescent="0.2">
      <c r="BS4701" s="152"/>
      <c r="BT4701" s="153"/>
    </row>
    <row r="4702" spans="71:72" x14ac:dyDescent="0.2">
      <c r="BS4702" s="152"/>
      <c r="BT4702" s="153"/>
    </row>
    <row r="4703" spans="71:72" x14ac:dyDescent="0.2">
      <c r="BS4703" s="152"/>
      <c r="BT4703" s="153"/>
    </row>
    <row r="4704" spans="71:72" x14ac:dyDescent="0.2">
      <c r="BS4704" s="152"/>
      <c r="BT4704" s="153"/>
    </row>
    <row r="4705" spans="71:72" x14ac:dyDescent="0.2">
      <c r="BS4705" s="152"/>
      <c r="BT4705" s="153"/>
    </row>
    <row r="4706" spans="71:72" x14ac:dyDescent="0.2">
      <c r="BS4706" s="152"/>
      <c r="BT4706" s="153"/>
    </row>
    <row r="4707" spans="71:72" x14ac:dyDescent="0.2">
      <c r="BS4707" s="152"/>
      <c r="BT4707" s="153"/>
    </row>
    <row r="4708" spans="71:72" x14ac:dyDescent="0.2">
      <c r="BS4708" s="152"/>
      <c r="BT4708" s="153"/>
    </row>
    <row r="4709" spans="71:72" x14ac:dyDescent="0.2">
      <c r="BS4709" s="152"/>
      <c r="BT4709" s="153"/>
    </row>
    <row r="4710" spans="71:72" x14ac:dyDescent="0.2">
      <c r="BS4710" s="152"/>
      <c r="BT4710" s="153"/>
    </row>
    <row r="4711" spans="71:72" x14ac:dyDescent="0.2">
      <c r="BS4711" s="152"/>
      <c r="BT4711" s="153"/>
    </row>
    <row r="4712" spans="71:72" x14ac:dyDescent="0.2">
      <c r="BS4712" s="152"/>
      <c r="BT4712" s="153"/>
    </row>
    <row r="4713" spans="71:72" x14ac:dyDescent="0.2">
      <c r="BS4713" s="152"/>
      <c r="BT4713" s="153"/>
    </row>
    <row r="4714" spans="71:72" x14ac:dyDescent="0.2">
      <c r="BS4714" s="152"/>
      <c r="BT4714" s="153"/>
    </row>
    <row r="4715" spans="71:72" x14ac:dyDescent="0.2">
      <c r="BS4715" s="152"/>
      <c r="BT4715" s="153"/>
    </row>
    <row r="4716" spans="71:72" x14ac:dyDescent="0.2">
      <c r="BS4716" s="152"/>
      <c r="BT4716" s="153"/>
    </row>
    <row r="4717" spans="71:72" x14ac:dyDescent="0.2">
      <c r="BS4717" s="152"/>
      <c r="BT4717" s="153"/>
    </row>
    <row r="4718" spans="71:72" x14ac:dyDescent="0.2">
      <c r="BS4718" s="152"/>
      <c r="BT4718" s="153"/>
    </row>
    <row r="4719" spans="71:72" x14ac:dyDescent="0.2">
      <c r="BS4719" s="152"/>
      <c r="BT4719" s="153"/>
    </row>
    <row r="4720" spans="71:72" x14ac:dyDescent="0.2">
      <c r="BS4720" s="152"/>
      <c r="BT4720" s="153"/>
    </row>
    <row r="4721" spans="71:72" x14ac:dyDescent="0.2">
      <c r="BS4721" s="152"/>
      <c r="BT4721" s="153"/>
    </row>
    <row r="4722" spans="71:72" x14ac:dyDescent="0.2">
      <c r="BS4722" s="152"/>
      <c r="BT4722" s="153"/>
    </row>
    <row r="4723" spans="71:72" x14ac:dyDescent="0.2">
      <c r="BS4723" s="152"/>
      <c r="BT4723" s="153"/>
    </row>
    <row r="4724" spans="71:72" x14ac:dyDescent="0.2">
      <c r="BS4724" s="152"/>
      <c r="BT4724" s="153"/>
    </row>
    <row r="4725" spans="71:72" x14ac:dyDescent="0.2">
      <c r="BS4725" s="152"/>
      <c r="BT4725" s="153"/>
    </row>
    <row r="4726" spans="71:72" x14ac:dyDescent="0.2">
      <c r="BS4726" s="152"/>
      <c r="BT4726" s="153"/>
    </row>
    <row r="4727" spans="71:72" x14ac:dyDescent="0.2">
      <c r="BS4727" s="152"/>
      <c r="BT4727" s="153"/>
    </row>
    <row r="4728" spans="71:72" x14ac:dyDescent="0.2">
      <c r="BS4728" s="152"/>
      <c r="BT4728" s="153"/>
    </row>
    <row r="4729" spans="71:72" x14ac:dyDescent="0.2">
      <c r="BS4729" s="152"/>
      <c r="BT4729" s="153"/>
    </row>
    <row r="4730" spans="71:72" x14ac:dyDescent="0.2">
      <c r="BS4730" s="152"/>
      <c r="BT4730" s="153"/>
    </row>
    <row r="4731" spans="71:72" x14ac:dyDescent="0.2">
      <c r="BS4731" s="152"/>
      <c r="BT4731" s="153"/>
    </row>
    <row r="4732" spans="71:72" x14ac:dyDescent="0.2">
      <c r="BS4732" s="152"/>
      <c r="BT4732" s="153"/>
    </row>
    <row r="4733" spans="71:72" x14ac:dyDescent="0.2">
      <c r="BS4733" s="152"/>
      <c r="BT4733" s="153"/>
    </row>
    <row r="4734" spans="71:72" x14ac:dyDescent="0.2">
      <c r="BS4734" s="152"/>
      <c r="BT4734" s="153"/>
    </row>
    <row r="4735" spans="71:72" x14ac:dyDescent="0.2">
      <c r="BS4735" s="152"/>
      <c r="BT4735" s="153"/>
    </row>
    <row r="4736" spans="71:72" x14ac:dyDescent="0.2">
      <c r="BS4736" s="152"/>
      <c r="BT4736" s="153"/>
    </row>
    <row r="4737" spans="71:72" x14ac:dyDescent="0.2">
      <c r="BS4737" s="152"/>
      <c r="BT4737" s="153"/>
    </row>
    <row r="4738" spans="71:72" x14ac:dyDescent="0.2">
      <c r="BS4738" s="152"/>
      <c r="BT4738" s="153"/>
    </row>
    <row r="4739" spans="71:72" x14ac:dyDescent="0.2">
      <c r="BS4739" s="152"/>
      <c r="BT4739" s="153"/>
    </row>
    <row r="4740" spans="71:72" x14ac:dyDescent="0.2">
      <c r="BS4740" s="152"/>
      <c r="BT4740" s="153"/>
    </row>
    <row r="4741" spans="71:72" x14ac:dyDescent="0.2">
      <c r="BS4741" s="152"/>
      <c r="BT4741" s="153"/>
    </row>
    <row r="4742" spans="71:72" x14ac:dyDescent="0.2">
      <c r="BS4742" s="152"/>
      <c r="BT4742" s="153"/>
    </row>
    <row r="4743" spans="71:72" x14ac:dyDescent="0.2">
      <c r="BS4743" s="152"/>
      <c r="BT4743" s="153"/>
    </row>
    <row r="4744" spans="71:72" x14ac:dyDescent="0.2">
      <c r="BS4744" s="152"/>
      <c r="BT4744" s="153"/>
    </row>
    <row r="4745" spans="71:72" x14ac:dyDescent="0.2">
      <c r="BS4745" s="152"/>
      <c r="BT4745" s="153"/>
    </row>
    <row r="4746" spans="71:72" x14ac:dyDescent="0.2">
      <c r="BS4746" s="152"/>
      <c r="BT4746" s="153"/>
    </row>
    <row r="4747" spans="71:72" x14ac:dyDescent="0.2">
      <c r="BS4747" s="152"/>
      <c r="BT4747" s="153"/>
    </row>
    <row r="4748" spans="71:72" x14ac:dyDescent="0.2">
      <c r="BS4748" s="152"/>
      <c r="BT4748" s="153"/>
    </row>
    <row r="4749" spans="71:72" x14ac:dyDescent="0.2">
      <c r="BS4749" s="152"/>
      <c r="BT4749" s="153"/>
    </row>
    <row r="4750" spans="71:72" x14ac:dyDescent="0.2">
      <c r="BS4750" s="152"/>
      <c r="BT4750" s="153"/>
    </row>
    <row r="4751" spans="71:72" x14ac:dyDescent="0.2">
      <c r="BS4751" s="152"/>
      <c r="BT4751" s="153"/>
    </row>
    <row r="4752" spans="71:72" x14ac:dyDescent="0.2">
      <c r="BS4752" s="152"/>
      <c r="BT4752" s="153"/>
    </row>
    <row r="4753" spans="71:72" x14ac:dyDescent="0.2">
      <c r="BS4753" s="152"/>
      <c r="BT4753" s="153"/>
    </row>
    <row r="4754" spans="71:72" x14ac:dyDescent="0.2">
      <c r="BS4754" s="152"/>
      <c r="BT4754" s="153"/>
    </row>
    <row r="4755" spans="71:72" x14ac:dyDescent="0.2">
      <c r="BS4755" s="152"/>
      <c r="BT4755" s="153"/>
    </row>
    <row r="4756" spans="71:72" x14ac:dyDescent="0.2">
      <c r="BS4756" s="152"/>
      <c r="BT4756" s="153"/>
    </row>
    <row r="4757" spans="71:72" x14ac:dyDescent="0.2">
      <c r="BS4757" s="152"/>
      <c r="BT4757" s="153"/>
    </row>
    <row r="4758" spans="71:72" x14ac:dyDescent="0.2">
      <c r="BS4758" s="152"/>
      <c r="BT4758" s="153"/>
    </row>
    <row r="4759" spans="71:72" x14ac:dyDescent="0.2">
      <c r="BS4759" s="152"/>
      <c r="BT4759" s="153"/>
    </row>
    <row r="4760" spans="71:72" x14ac:dyDescent="0.2">
      <c r="BS4760" s="152"/>
      <c r="BT4760" s="153"/>
    </row>
    <row r="4761" spans="71:72" x14ac:dyDescent="0.2">
      <c r="BS4761" s="152"/>
      <c r="BT4761" s="153"/>
    </row>
    <row r="4762" spans="71:72" x14ac:dyDescent="0.2">
      <c r="BS4762" s="152"/>
      <c r="BT4762" s="153"/>
    </row>
    <row r="4763" spans="71:72" x14ac:dyDescent="0.2">
      <c r="BS4763" s="152"/>
      <c r="BT4763" s="153"/>
    </row>
    <row r="4764" spans="71:72" x14ac:dyDescent="0.2">
      <c r="BS4764" s="152"/>
      <c r="BT4764" s="153"/>
    </row>
    <row r="4765" spans="71:72" x14ac:dyDescent="0.2">
      <c r="BS4765" s="152"/>
      <c r="BT4765" s="153"/>
    </row>
    <row r="4766" spans="71:72" x14ac:dyDescent="0.2">
      <c r="BS4766" s="152"/>
      <c r="BT4766" s="153"/>
    </row>
    <row r="4767" spans="71:72" x14ac:dyDescent="0.2">
      <c r="BS4767" s="152"/>
      <c r="BT4767" s="153"/>
    </row>
    <row r="4768" spans="71:72" x14ac:dyDescent="0.2">
      <c r="BS4768" s="152"/>
      <c r="BT4768" s="153"/>
    </row>
    <row r="4769" spans="71:72" x14ac:dyDescent="0.2">
      <c r="BS4769" s="152"/>
      <c r="BT4769" s="153"/>
    </row>
    <row r="4770" spans="71:72" x14ac:dyDescent="0.2">
      <c r="BS4770" s="152"/>
      <c r="BT4770" s="153"/>
    </row>
    <row r="4771" spans="71:72" x14ac:dyDescent="0.2">
      <c r="BS4771" s="152"/>
      <c r="BT4771" s="153"/>
    </row>
    <row r="4772" spans="71:72" x14ac:dyDescent="0.2">
      <c r="BS4772" s="152"/>
      <c r="BT4772" s="153"/>
    </row>
    <row r="4773" spans="71:72" x14ac:dyDescent="0.2">
      <c r="BS4773" s="152"/>
      <c r="BT4773" s="153"/>
    </row>
    <row r="4774" spans="71:72" x14ac:dyDescent="0.2">
      <c r="BS4774" s="152"/>
      <c r="BT4774" s="153"/>
    </row>
    <row r="4775" spans="71:72" x14ac:dyDescent="0.2">
      <c r="BS4775" s="152"/>
      <c r="BT4775" s="153"/>
    </row>
    <row r="4776" spans="71:72" x14ac:dyDescent="0.2">
      <c r="BS4776" s="152"/>
      <c r="BT4776" s="153"/>
    </row>
    <row r="4777" spans="71:72" x14ac:dyDescent="0.2">
      <c r="BS4777" s="152"/>
      <c r="BT4777" s="153"/>
    </row>
    <row r="4778" spans="71:72" x14ac:dyDescent="0.2">
      <c r="BS4778" s="152"/>
      <c r="BT4778" s="153"/>
    </row>
    <row r="4779" spans="71:72" x14ac:dyDescent="0.2">
      <c r="BS4779" s="152"/>
      <c r="BT4779" s="153"/>
    </row>
    <row r="4780" spans="71:72" x14ac:dyDescent="0.2">
      <c r="BS4780" s="152"/>
      <c r="BT4780" s="153"/>
    </row>
    <row r="4781" spans="71:72" x14ac:dyDescent="0.2">
      <c r="BS4781" s="152"/>
      <c r="BT4781" s="153"/>
    </row>
    <row r="4782" spans="71:72" x14ac:dyDescent="0.2">
      <c r="BS4782" s="152"/>
      <c r="BT4782" s="153"/>
    </row>
    <row r="4783" spans="71:72" x14ac:dyDescent="0.2">
      <c r="BS4783" s="152"/>
      <c r="BT4783" s="153"/>
    </row>
    <row r="4784" spans="71:72" x14ac:dyDescent="0.2">
      <c r="BS4784" s="152"/>
      <c r="BT4784" s="153"/>
    </row>
    <row r="4785" spans="71:72" x14ac:dyDescent="0.2">
      <c r="BS4785" s="152"/>
      <c r="BT4785" s="153"/>
    </row>
    <row r="4786" spans="71:72" x14ac:dyDescent="0.2">
      <c r="BS4786" s="152"/>
      <c r="BT4786" s="153"/>
    </row>
    <row r="4787" spans="71:72" x14ac:dyDescent="0.2">
      <c r="BS4787" s="152"/>
      <c r="BT4787" s="153"/>
    </row>
    <row r="4788" spans="71:72" x14ac:dyDescent="0.2">
      <c r="BS4788" s="152"/>
      <c r="BT4788" s="153"/>
    </row>
    <row r="4789" spans="71:72" x14ac:dyDescent="0.2">
      <c r="BS4789" s="152"/>
      <c r="BT4789" s="153"/>
    </row>
    <row r="4790" spans="71:72" x14ac:dyDescent="0.2">
      <c r="BS4790" s="152"/>
      <c r="BT4790" s="153"/>
    </row>
    <row r="4791" spans="71:72" x14ac:dyDescent="0.2">
      <c r="BS4791" s="152"/>
      <c r="BT4791" s="153"/>
    </row>
    <row r="4792" spans="71:72" x14ac:dyDescent="0.2">
      <c r="BS4792" s="152"/>
      <c r="BT4792" s="153"/>
    </row>
    <row r="4793" spans="71:72" x14ac:dyDescent="0.2">
      <c r="BS4793" s="152"/>
      <c r="BT4793" s="153"/>
    </row>
    <row r="4794" spans="71:72" x14ac:dyDescent="0.2">
      <c r="BS4794" s="152"/>
      <c r="BT4794" s="153"/>
    </row>
    <row r="4795" spans="71:72" x14ac:dyDescent="0.2">
      <c r="BS4795" s="152"/>
      <c r="BT4795" s="153"/>
    </row>
    <row r="4796" spans="71:72" x14ac:dyDescent="0.2">
      <c r="BS4796" s="152"/>
      <c r="BT4796" s="153"/>
    </row>
    <row r="4797" spans="71:72" x14ac:dyDescent="0.2">
      <c r="BS4797" s="152"/>
      <c r="BT4797" s="153"/>
    </row>
    <row r="4798" spans="71:72" x14ac:dyDescent="0.2">
      <c r="BS4798" s="152"/>
      <c r="BT4798" s="153"/>
    </row>
    <row r="4799" spans="71:72" x14ac:dyDescent="0.2">
      <c r="BS4799" s="152"/>
      <c r="BT4799" s="153"/>
    </row>
    <row r="4800" spans="71:72" x14ac:dyDescent="0.2">
      <c r="BS4800" s="152"/>
      <c r="BT4800" s="153"/>
    </row>
    <row r="4801" spans="71:72" x14ac:dyDescent="0.2">
      <c r="BS4801" s="152"/>
      <c r="BT4801" s="153"/>
    </row>
    <row r="4802" spans="71:72" x14ac:dyDescent="0.2">
      <c r="BS4802" s="152"/>
      <c r="BT4802" s="153"/>
    </row>
    <row r="4803" spans="71:72" x14ac:dyDescent="0.2">
      <c r="BS4803" s="152"/>
      <c r="BT4803" s="153"/>
    </row>
    <row r="4804" spans="71:72" x14ac:dyDescent="0.2">
      <c r="BS4804" s="152"/>
      <c r="BT4804" s="153"/>
    </row>
    <row r="4805" spans="71:72" x14ac:dyDescent="0.2">
      <c r="BS4805" s="152"/>
      <c r="BT4805" s="153"/>
    </row>
    <row r="4806" spans="71:72" x14ac:dyDescent="0.2">
      <c r="BS4806" s="152"/>
      <c r="BT4806" s="153"/>
    </row>
    <row r="4807" spans="71:72" x14ac:dyDescent="0.2">
      <c r="BS4807" s="152"/>
      <c r="BT4807" s="153"/>
    </row>
    <row r="4808" spans="71:72" x14ac:dyDescent="0.2">
      <c r="BS4808" s="152"/>
      <c r="BT4808" s="153"/>
    </row>
    <row r="4809" spans="71:72" x14ac:dyDescent="0.2">
      <c r="BS4809" s="152"/>
      <c r="BT4809" s="153"/>
    </row>
    <row r="4810" spans="71:72" x14ac:dyDescent="0.2">
      <c r="BS4810" s="152"/>
      <c r="BT4810" s="153"/>
    </row>
    <row r="4811" spans="71:72" x14ac:dyDescent="0.2">
      <c r="BS4811" s="152"/>
      <c r="BT4811" s="153"/>
    </row>
    <row r="4812" spans="71:72" x14ac:dyDescent="0.2">
      <c r="BS4812" s="152"/>
      <c r="BT4812" s="153"/>
    </row>
    <row r="4813" spans="71:72" x14ac:dyDescent="0.2">
      <c r="BS4813" s="152"/>
      <c r="BT4813" s="153"/>
    </row>
    <row r="4814" spans="71:72" x14ac:dyDescent="0.2">
      <c r="BS4814" s="152"/>
      <c r="BT4814" s="153"/>
    </row>
    <row r="4815" spans="71:72" x14ac:dyDescent="0.2">
      <c r="BS4815" s="152"/>
      <c r="BT4815" s="153"/>
    </row>
    <row r="4816" spans="71:72" x14ac:dyDescent="0.2">
      <c r="BS4816" s="152"/>
      <c r="BT4816" s="153"/>
    </row>
    <row r="4817" spans="71:72" x14ac:dyDescent="0.2">
      <c r="BS4817" s="152"/>
      <c r="BT4817" s="153"/>
    </row>
    <row r="4818" spans="71:72" x14ac:dyDescent="0.2">
      <c r="BS4818" s="152"/>
      <c r="BT4818" s="153"/>
    </row>
    <row r="4819" spans="71:72" x14ac:dyDescent="0.2">
      <c r="BS4819" s="152"/>
      <c r="BT4819" s="153"/>
    </row>
    <row r="4820" spans="71:72" x14ac:dyDescent="0.2">
      <c r="BS4820" s="152"/>
      <c r="BT4820" s="153"/>
    </row>
    <row r="4821" spans="71:72" x14ac:dyDescent="0.2">
      <c r="BS4821" s="152"/>
      <c r="BT4821" s="153"/>
    </row>
    <row r="4822" spans="71:72" x14ac:dyDescent="0.2">
      <c r="BS4822" s="152"/>
      <c r="BT4822" s="153"/>
    </row>
    <row r="4823" spans="71:72" x14ac:dyDescent="0.2">
      <c r="BS4823" s="152"/>
      <c r="BT4823" s="153"/>
    </row>
    <row r="4824" spans="71:72" x14ac:dyDescent="0.2">
      <c r="BS4824" s="152"/>
      <c r="BT4824" s="153"/>
    </row>
    <row r="4825" spans="71:72" x14ac:dyDescent="0.2">
      <c r="BS4825" s="152"/>
      <c r="BT4825" s="153"/>
    </row>
    <row r="4826" spans="71:72" x14ac:dyDescent="0.2">
      <c r="BS4826" s="152"/>
      <c r="BT4826" s="153"/>
    </row>
    <row r="4827" spans="71:72" x14ac:dyDescent="0.2">
      <c r="BS4827" s="152"/>
      <c r="BT4827" s="153"/>
    </row>
    <row r="4828" spans="71:72" x14ac:dyDescent="0.2">
      <c r="BS4828" s="152"/>
      <c r="BT4828" s="153"/>
    </row>
    <row r="4829" spans="71:72" x14ac:dyDescent="0.2">
      <c r="BS4829" s="152"/>
      <c r="BT4829" s="153"/>
    </row>
    <row r="4830" spans="71:72" x14ac:dyDescent="0.2">
      <c r="BS4830" s="152"/>
      <c r="BT4830" s="153"/>
    </row>
    <row r="4831" spans="71:72" x14ac:dyDescent="0.2">
      <c r="BS4831" s="152"/>
      <c r="BT4831" s="153"/>
    </row>
    <row r="4832" spans="71:72" x14ac:dyDescent="0.2">
      <c r="BS4832" s="152"/>
      <c r="BT4832" s="153"/>
    </row>
    <row r="4833" spans="71:72" x14ac:dyDescent="0.2">
      <c r="BS4833" s="152"/>
      <c r="BT4833" s="153"/>
    </row>
    <row r="4834" spans="71:72" x14ac:dyDescent="0.2">
      <c r="BS4834" s="152"/>
      <c r="BT4834" s="153"/>
    </row>
    <row r="4835" spans="71:72" x14ac:dyDescent="0.2">
      <c r="BS4835" s="152"/>
      <c r="BT4835" s="153"/>
    </row>
    <row r="4836" spans="71:72" x14ac:dyDescent="0.2">
      <c r="BS4836" s="152"/>
      <c r="BT4836" s="153"/>
    </row>
    <row r="4837" spans="71:72" x14ac:dyDescent="0.2">
      <c r="BS4837" s="152"/>
      <c r="BT4837" s="153"/>
    </row>
    <row r="4838" spans="71:72" x14ac:dyDescent="0.2">
      <c r="BS4838" s="152"/>
      <c r="BT4838" s="153"/>
    </row>
    <row r="4839" spans="71:72" x14ac:dyDescent="0.2">
      <c r="BS4839" s="152"/>
      <c r="BT4839" s="153"/>
    </row>
    <row r="4840" spans="71:72" x14ac:dyDescent="0.2">
      <c r="BS4840" s="152"/>
      <c r="BT4840" s="153"/>
    </row>
    <row r="4841" spans="71:72" x14ac:dyDescent="0.2">
      <c r="BS4841" s="152"/>
      <c r="BT4841" s="153"/>
    </row>
    <row r="4842" spans="71:72" x14ac:dyDescent="0.2">
      <c r="BS4842" s="152"/>
      <c r="BT4842" s="153"/>
    </row>
    <row r="4843" spans="71:72" x14ac:dyDescent="0.2">
      <c r="BS4843" s="152"/>
      <c r="BT4843" s="153"/>
    </row>
    <row r="4844" spans="71:72" x14ac:dyDescent="0.2">
      <c r="BS4844" s="152"/>
      <c r="BT4844" s="153"/>
    </row>
    <row r="4845" spans="71:72" x14ac:dyDescent="0.2">
      <c r="BS4845" s="152"/>
      <c r="BT4845" s="153"/>
    </row>
    <row r="4846" spans="71:72" x14ac:dyDescent="0.2">
      <c r="BS4846" s="152"/>
      <c r="BT4846" s="153"/>
    </row>
    <row r="4847" spans="71:72" x14ac:dyDescent="0.2">
      <c r="BS4847" s="152"/>
      <c r="BT4847" s="153"/>
    </row>
    <row r="4848" spans="71:72" x14ac:dyDescent="0.2">
      <c r="BS4848" s="152"/>
      <c r="BT4848" s="153"/>
    </row>
    <row r="4849" spans="71:72" x14ac:dyDescent="0.2">
      <c r="BS4849" s="152"/>
      <c r="BT4849" s="153"/>
    </row>
    <row r="4850" spans="71:72" x14ac:dyDescent="0.2">
      <c r="BS4850" s="152"/>
      <c r="BT4850" s="153"/>
    </row>
    <row r="4851" spans="71:72" x14ac:dyDescent="0.2">
      <c r="BS4851" s="152"/>
      <c r="BT4851" s="153"/>
    </row>
    <row r="4852" spans="71:72" x14ac:dyDescent="0.2">
      <c r="BS4852" s="152"/>
      <c r="BT4852" s="153"/>
    </row>
    <row r="4853" spans="71:72" x14ac:dyDescent="0.2">
      <c r="BS4853" s="152"/>
      <c r="BT4853" s="153"/>
    </row>
    <row r="4854" spans="71:72" x14ac:dyDescent="0.2">
      <c r="BS4854" s="152"/>
      <c r="BT4854" s="153"/>
    </row>
    <row r="4855" spans="71:72" x14ac:dyDescent="0.2">
      <c r="BS4855" s="152"/>
      <c r="BT4855" s="153"/>
    </row>
    <row r="4856" spans="71:72" x14ac:dyDescent="0.2">
      <c r="BS4856" s="152"/>
      <c r="BT4856" s="153"/>
    </row>
    <row r="4857" spans="71:72" x14ac:dyDescent="0.2">
      <c r="BS4857" s="152"/>
      <c r="BT4857" s="153"/>
    </row>
    <row r="4858" spans="71:72" x14ac:dyDescent="0.2">
      <c r="BS4858" s="152"/>
      <c r="BT4858" s="153"/>
    </row>
    <row r="4859" spans="71:72" x14ac:dyDescent="0.2">
      <c r="BS4859" s="152"/>
      <c r="BT4859" s="153"/>
    </row>
    <row r="4860" spans="71:72" x14ac:dyDescent="0.2">
      <c r="BS4860" s="152"/>
      <c r="BT4860" s="153"/>
    </row>
    <row r="4861" spans="71:72" x14ac:dyDescent="0.2">
      <c r="BS4861" s="152"/>
      <c r="BT4861" s="153"/>
    </row>
    <row r="4862" spans="71:72" x14ac:dyDescent="0.2">
      <c r="BS4862" s="152"/>
      <c r="BT4862" s="153"/>
    </row>
    <row r="4863" spans="71:72" x14ac:dyDescent="0.2">
      <c r="BS4863" s="152"/>
      <c r="BT4863" s="153"/>
    </row>
    <row r="4864" spans="71:72" x14ac:dyDescent="0.2">
      <c r="BS4864" s="152"/>
      <c r="BT4864" s="153"/>
    </row>
    <row r="4865" spans="71:72" x14ac:dyDescent="0.2">
      <c r="BS4865" s="152"/>
      <c r="BT4865" s="153"/>
    </row>
    <row r="4866" spans="71:72" x14ac:dyDescent="0.2">
      <c r="BS4866" s="152"/>
      <c r="BT4866" s="153"/>
    </row>
    <row r="4867" spans="71:72" x14ac:dyDescent="0.2">
      <c r="BS4867" s="152"/>
      <c r="BT4867" s="153"/>
    </row>
    <row r="4868" spans="71:72" x14ac:dyDescent="0.2">
      <c r="BS4868" s="152"/>
      <c r="BT4868" s="153"/>
    </row>
    <row r="4869" spans="71:72" x14ac:dyDescent="0.2">
      <c r="BS4869" s="152"/>
      <c r="BT4869" s="153"/>
    </row>
    <row r="4870" spans="71:72" x14ac:dyDescent="0.2">
      <c r="BS4870" s="152"/>
      <c r="BT4870" s="153"/>
    </row>
    <row r="4871" spans="71:72" x14ac:dyDescent="0.2">
      <c r="BS4871" s="152"/>
      <c r="BT4871" s="153"/>
    </row>
    <row r="4872" spans="71:72" x14ac:dyDescent="0.2">
      <c r="BS4872" s="152"/>
      <c r="BT4872" s="153"/>
    </row>
    <row r="4873" spans="71:72" x14ac:dyDescent="0.2">
      <c r="BS4873" s="152"/>
      <c r="BT4873" s="153"/>
    </row>
    <row r="4874" spans="71:72" x14ac:dyDescent="0.2">
      <c r="BS4874" s="152"/>
      <c r="BT4874" s="153"/>
    </row>
    <row r="4875" spans="71:72" x14ac:dyDescent="0.2">
      <c r="BS4875" s="152"/>
      <c r="BT4875" s="153"/>
    </row>
    <row r="4876" spans="71:72" x14ac:dyDescent="0.2">
      <c r="BS4876" s="152"/>
      <c r="BT4876" s="153"/>
    </row>
    <row r="4877" spans="71:72" x14ac:dyDescent="0.2">
      <c r="BS4877" s="152"/>
      <c r="BT4877" s="153"/>
    </row>
    <row r="4878" spans="71:72" x14ac:dyDescent="0.2">
      <c r="BS4878" s="152"/>
      <c r="BT4878" s="153"/>
    </row>
    <row r="4879" spans="71:72" x14ac:dyDescent="0.2">
      <c r="BS4879" s="152"/>
      <c r="BT4879" s="153"/>
    </row>
    <row r="4880" spans="71:72" x14ac:dyDescent="0.2">
      <c r="BS4880" s="152"/>
      <c r="BT4880" s="153"/>
    </row>
    <row r="4881" spans="71:72" x14ac:dyDescent="0.2">
      <c r="BS4881" s="152"/>
      <c r="BT4881" s="153"/>
    </row>
    <row r="4882" spans="71:72" x14ac:dyDescent="0.2">
      <c r="BS4882" s="152"/>
      <c r="BT4882" s="153"/>
    </row>
    <row r="4883" spans="71:72" x14ac:dyDescent="0.2">
      <c r="BS4883" s="152"/>
      <c r="BT4883" s="153"/>
    </row>
    <row r="4884" spans="71:72" x14ac:dyDescent="0.2">
      <c r="BS4884" s="152"/>
      <c r="BT4884" s="153"/>
    </row>
    <row r="4885" spans="71:72" x14ac:dyDescent="0.2">
      <c r="BS4885" s="152"/>
      <c r="BT4885" s="153"/>
    </row>
    <row r="4886" spans="71:72" x14ac:dyDescent="0.2">
      <c r="BS4886" s="152"/>
      <c r="BT4886" s="153"/>
    </row>
    <row r="4887" spans="71:72" x14ac:dyDescent="0.2">
      <c r="BS4887" s="152"/>
      <c r="BT4887" s="153"/>
    </row>
    <row r="4888" spans="71:72" x14ac:dyDescent="0.2">
      <c r="BS4888" s="152"/>
      <c r="BT4888" s="153"/>
    </row>
    <row r="4889" spans="71:72" x14ac:dyDescent="0.2">
      <c r="BS4889" s="152"/>
      <c r="BT4889" s="153"/>
    </row>
    <row r="4890" spans="71:72" x14ac:dyDescent="0.2">
      <c r="BS4890" s="152"/>
      <c r="BT4890" s="153"/>
    </row>
    <row r="4891" spans="71:72" x14ac:dyDescent="0.2">
      <c r="BS4891" s="152"/>
      <c r="BT4891" s="153"/>
    </row>
    <row r="4892" spans="71:72" x14ac:dyDescent="0.2">
      <c r="BS4892" s="152"/>
      <c r="BT4892" s="153"/>
    </row>
    <row r="4893" spans="71:72" x14ac:dyDescent="0.2">
      <c r="BS4893" s="152"/>
      <c r="BT4893" s="153"/>
    </row>
    <row r="4894" spans="71:72" x14ac:dyDescent="0.2">
      <c r="BS4894" s="152"/>
      <c r="BT4894" s="153"/>
    </row>
    <row r="4895" spans="71:72" x14ac:dyDescent="0.2">
      <c r="BS4895" s="152"/>
      <c r="BT4895" s="153"/>
    </row>
    <row r="4896" spans="71:72" x14ac:dyDescent="0.2">
      <c r="BS4896" s="152"/>
      <c r="BT4896" s="153"/>
    </row>
    <row r="4897" spans="71:72" x14ac:dyDescent="0.2">
      <c r="BS4897" s="152"/>
      <c r="BT4897" s="153"/>
    </row>
    <row r="4898" spans="71:72" x14ac:dyDescent="0.2">
      <c r="BS4898" s="152"/>
      <c r="BT4898" s="153"/>
    </row>
    <row r="4899" spans="71:72" x14ac:dyDescent="0.2">
      <c r="BS4899" s="152"/>
      <c r="BT4899" s="153"/>
    </row>
    <row r="4900" spans="71:72" x14ac:dyDescent="0.2">
      <c r="BS4900" s="152"/>
      <c r="BT4900" s="153"/>
    </row>
    <row r="4901" spans="71:72" x14ac:dyDescent="0.2">
      <c r="BS4901" s="152"/>
      <c r="BT4901" s="153"/>
    </row>
    <row r="4902" spans="71:72" x14ac:dyDescent="0.2">
      <c r="BS4902" s="152"/>
      <c r="BT4902" s="153"/>
    </row>
    <row r="4903" spans="71:72" x14ac:dyDescent="0.2">
      <c r="BS4903" s="152"/>
      <c r="BT4903" s="153"/>
    </row>
    <row r="4904" spans="71:72" x14ac:dyDescent="0.2">
      <c r="BS4904" s="152"/>
      <c r="BT4904" s="153"/>
    </row>
    <row r="4905" spans="71:72" x14ac:dyDescent="0.2">
      <c r="BS4905" s="152"/>
      <c r="BT4905" s="153"/>
    </row>
    <row r="4906" spans="71:72" x14ac:dyDescent="0.2">
      <c r="BS4906" s="152"/>
      <c r="BT4906" s="153"/>
    </row>
    <row r="4907" spans="71:72" x14ac:dyDescent="0.2">
      <c r="BS4907" s="152"/>
      <c r="BT4907" s="153"/>
    </row>
    <row r="4908" spans="71:72" x14ac:dyDescent="0.2">
      <c r="BS4908" s="152"/>
      <c r="BT4908" s="153"/>
    </row>
    <row r="4909" spans="71:72" x14ac:dyDescent="0.2">
      <c r="BS4909" s="152"/>
      <c r="BT4909" s="153"/>
    </row>
    <row r="4910" spans="71:72" x14ac:dyDescent="0.2">
      <c r="BS4910" s="152"/>
      <c r="BT4910" s="153"/>
    </row>
    <row r="4911" spans="71:72" x14ac:dyDescent="0.2">
      <c r="BS4911" s="152"/>
      <c r="BT4911" s="153"/>
    </row>
    <row r="4912" spans="71:72" x14ac:dyDescent="0.2">
      <c r="BS4912" s="152"/>
      <c r="BT4912" s="153"/>
    </row>
    <row r="4913" spans="71:72" x14ac:dyDescent="0.2">
      <c r="BS4913" s="152"/>
      <c r="BT4913" s="153"/>
    </row>
    <row r="4914" spans="71:72" x14ac:dyDescent="0.2">
      <c r="BS4914" s="152"/>
      <c r="BT4914" s="153"/>
    </row>
    <row r="4915" spans="71:72" x14ac:dyDescent="0.2">
      <c r="BS4915" s="152"/>
      <c r="BT4915" s="153"/>
    </row>
    <row r="4916" spans="71:72" x14ac:dyDescent="0.2">
      <c r="BS4916" s="152"/>
      <c r="BT4916" s="153"/>
    </row>
    <row r="4917" spans="71:72" x14ac:dyDescent="0.2">
      <c r="BS4917" s="152"/>
      <c r="BT4917" s="153"/>
    </row>
    <row r="4918" spans="71:72" x14ac:dyDescent="0.2">
      <c r="BS4918" s="152"/>
      <c r="BT4918" s="153"/>
    </row>
    <row r="4919" spans="71:72" x14ac:dyDescent="0.2">
      <c r="BS4919" s="152"/>
      <c r="BT4919" s="153"/>
    </row>
    <row r="4920" spans="71:72" x14ac:dyDescent="0.2">
      <c r="BS4920" s="152"/>
      <c r="BT4920" s="153"/>
    </row>
    <row r="4921" spans="71:72" x14ac:dyDescent="0.2">
      <c r="BS4921" s="152"/>
      <c r="BT4921" s="153"/>
    </row>
    <row r="4922" spans="71:72" x14ac:dyDescent="0.2">
      <c r="BS4922" s="152"/>
      <c r="BT4922" s="153"/>
    </row>
    <row r="4923" spans="71:72" x14ac:dyDescent="0.2">
      <c r="BS4923" s="152"/>
      <c r="BT4923" s="153"/>
    </row>
    <row r="4924" spans="71:72" x14ac:dyDescent="0.2">
      <c r="BS4924" s="152"/>
      <c r="BT4924" s="153"/>
    </row>
    <row r="4925" spans="71:72" x14ac:dyDescent="0.2">
      <c r="BS4925" s="152"/>
      <c r="BT4925" s="153"/>
    </row>
    <row r="4926" spans="71:72" x14ac:dyDescent="0.2">
      <c r="BS4926" s="152"/>
      <c r="BT4926" s="153"/>
    </row>
    <row r="4927" spans="71:72" x14ac:dyDescent="0.2">
      <c r="BS4927" s="152"/>
      <c r="BT4927" s="153"/>
    </row>
    <row r="4928" spans="71:72" x14ac:dyDescent="0.2">
      <c r="BS4928" s="152"/>
      <c r="BT4928" s="153"/>
    </row>
    <row r="4929" spans="71:72" x14ac:dyDescent="0.2">
      <c r="BS4929" s="152"/>
      <c r="BT4929" s="153"/>
    </row>
    <row r="4930" spans="71:72" x14ac:dyDescent="0.2">
      <c r="BS4930" s="152"/>
      <c r="BT4930" s="153"/>
    </row>
    <row r="4931" spans="71:72" x14ac:dyDescent="0.2">
      <c r="BS4931" s="152"/>
      <c r="BT4931" s="153"/>
    </row>
    <row r="4932" spans="71:72" x14ac:dyDescent="0.2">
      <c r="BS4932" s="152"/>
      <c r="BT4932" s="153"/>
    </row>
    <row r="4933" spans="71:72" x14ac:dyDescent="0.2">
      <c r="BS4933" s="152"/>
      <c r="BT4933" s="153"/>
    </row>
    <row r="4934" spans="71:72" x14ac:dyDescent="0.2">
      <c r="BS4934" s="152"/>
      <c r="BT4934" s="153"/>
    </row>
    <row r="4935" spans="71:72" x14ac:dyDescent="0.2">
      <c r="BS4935" s="152"/>
      <c r="BT4935" s="153"/>
    </row>
    <row r="4936" spans="71:72" x14ac:dyDescent="0.2">
      <c r="BS4936" s="152"/>
      <c r="BT4936" s="153"/>
    </row>
    <row r="4937" spans="71:72" x14ac:dyDescent="0.2">
      <c r="BS4937" s="152"/>
      <c r="BT4937" s="153"/>
    </row>
    <row r="4938" spans="71:72" x14ac:dyDescent="0.2">
      <c r="BS4938" s="152"/>
      <c r="BT4938" s="153"/>
    </row>
    <row r="4939" spans="71:72" x14ac:dyDescent="0.2">
      <c r="BS4939" s="152"/>
      <c r="BT4939" s="153"/>
    </row>
    <row r="4940" spans="71:72" x14ac:dyDescent="0.2">
      <c r="BS4940" s="152"/>
      <c r="BT4940" s="153"/>
    </row>
    <row r="4941" spans="71:72" x14ac:dyDescent="0.2">
      <c r="BS4941" s="152"/>
      <c r="BT4941" s="153"/>
    </row>
    <row r="4942" spans="71:72" x14ac:dyDescent="0.2">
      <c r="BS4942" s="152"/>
      <c r="BT4942" s="153"/>
    </row>
    <row r="4943" spans="71:72" x14ac:dyDescent="0.2">
      <c r="BS4943" s="152"/>
      <c r="BT4943" s="153"/>
    </row>
    <row r="4944" spans="71:72" x14ac:dyDescent="0.2">
      <c r="BS4944" s="152"/>
      <c r="BT4944" s="153"/>
    </row>
    <row r="4945" spans="71:72" x14ac:dyDescent="0.2">
      <c r="BS4945" s="152"/>
      <c r="BT4945" s="153"/>
    </row>
    <row r="4946" spans="71:72" x14ac:dyDescent="0.2">
      <c r="BS4946" s="152"/>
      <c r="BT4946" s="153"/>
    </row>
    <row r="4947" spans="71:72" x14ac:dyDescent="0.2">
      <c r="BS4947" s="152"/>
      <c r="BT4947" s="153"/>
    </row>
    <row r="4948" spans="71:72" x14ac:dyDescent="0.2">
      <c r="BS4948" s="152"/>
      <c r="BT4948" s="153"/>
    </row>
    <row r="4949" spans="71:72" x14ac:dyDescent="0.2">
      <c r="BS4949" s="152"/>
      <c r="BT4949" s="153"/>
    </row>
    <row r="4950" spans="71:72" x14ac:dyDescent="0.2">
      <c r="BS4950" s="152"/>
      <c r="BT4950" s="153"/>
    </row>
    <row r="4951" spans="71:72" x14ac:dyDescent="0.2">
      <c r="BS4951" s="152"/>
      <c r="BT4951" s="153"/>
    </row>
    <row r="4952" spans="71:72" x14ac:dyDescent="0.2">
      <c r="BS4952" s="152"/>
      <c r="BT4952" s="153"/>
    </row>
    <row r="4953" spans="71:72" x14ac:dyDescent="0.2">
      <c r="BS4953" s="152"/>
      <c r="BT4953" s="153"/>
    </row>
    <row r="4954" spans="71:72" x14ac:dyDescent="0.2">
      <c r="BS4954" s="152"/>
      <c r="BT4954" s="153"/>
    </row>
    <row r="4955" spans="71:72" x14ac:dyDescent="0.2">
      <c r="BS4955" s="152"/>
      <c r="BT4955" s="153"/>
    </row>
    <row r="4956" spans="71:72" x14ac:dyDescent="0.2">
      <c r="BS4956" s="152"/>
      <c r="BT4956" s="153"/>
    </row>
    <row r="4957" spans="71:72" x14ac:dyDescent="0.2">
      <c r="BS4957" s="152"/>
      <c r="BT4957" s="153"/>
    </row>
    <row r="4958" spans="71:72" x14ac:dyDescent="0.2">
      <c r="BS4958" s="152"/>
      <c r="BT4958" s="153"/>
    </row>
    <row r="4959" spans="71:72" x14ac:dyDescent="0.2">
      <c r="BS4959" s="152"/>
      <c r="BT4959" s="153"/>
    </row>
    <row r="4960" spans="71:72" x14ac:dyDescent="0.2">
      <c r="BS4960" s="152"/>
      <c r="BT4960" s="153"/>
    </row>
    <row r="4961" spans="71:72" x14ac:dyDescent="0.2">
      <c r="BS4961" s="152"/>
      <c r="BT4961" s="153"/>
    </row>
    <row r="4962" spans="71:72" x14ac:dyDescent="0.2">
      <c r="BS4962" s="152"/>
      <c r="BT4962" s="153"/>
    </row>
    <row r="4963" spans="71:72" x14ac:dyDescent="0.2">
      <c r="BS4963" s="152"/>
      <c r="BT4963" s="153"/>
    </row>
    <row r="4964" spans="71:72" x14ac:dyDescent="0.2">
      <c r="BS4964" s="152"/>
      <c r="BT4964" s="153"/>
    </row>
    <row r="4965" spans="71:72" x14ac:dyDescent="0.2">
      <c r="BS4965" s="152"/>
      <c r="BT4965" s="153"/>
    </row>
    <row r="4966" spans="71:72" x14ac:dyDescent="0.2">
      <c r="BS4966" s="152"/>
      <c r="BT4966" s="153"/>
    </row>
    <row r="4967" spans="71:72" x14ac:dyDescent="0.2">
      <c r="BS4967" s="152"/>
      <c r="BT4967" s="153"/>
    </row>
    <row r="4968" spans="71:72" x14ac:dyDescent="0.2">
      <c r="BS4968" s="152"/>
      <c r="BT4968" s="153"/>
    </row>
    <row r="4969" spans="71:72" x14ac:dyDescent="0.2">
      <c r="BS4969" s="152"/>
      <c r="BT4969" s="153"/>
    </row>
    <row r="4970" spans="71:72" x14ac:dyDescent="0.2">
      <c r="BS4970" s="152"/>
      <c r="BT4970" s="153"/>
    </row>
    <row r="4971" spans="71:72" x14ac:dyDescent="0.2">
      <c r="BS4971" s="152"/>
      <c r="BT4971" s="153"/>
    </row>
    <row r="4972" spans="71:72" x14ac:dyDescent="0.2">
      <c r="BS4972" s="152"/>
      <c r="BT4972" s="153"/>
    </row>
    <row r="4973" spans="71:72" x14ac:dyDescent="0.2">
      <c r="BS4973" s="152"/>
      <c r="BT4973" s="153"/>
    </row>
    <row r="4974" spans="71:72" x14ac:dyDescent="0.2">
      <c r="BS4974" s="152"/>
      <c r="BT4974" s="153"/>
    </row>
    <row r="4975" spans="71:72" x14ac:dyDescent="0.2">
      <c r="BS4975" s="152"/>
      <c r="BT4975" s="153"/>
    </row>
    <row r="4976" spans="71:72" x14ac:dyDescent="0.2">
      <c r="BS4976" s="152"/>
      <c r="BT4976" s="153"/>
    </row>
    <row r="4977" spans="71:72" x14ac:dyDescent="0.2">
      <c r="BS4977" s="152"/>
      <c r="BT4977" s="153"/>
    </row>
    <row r="4978" spans="71:72" x14ac:dyDescent="0.2">
      <c r="BS4978" s="152"/>
      <c r="BT4978" s="153"/>
    </row>
    <row r="4979" spans="71:72" x14ac:dyDescent="0.2">
      <c r="BS4979" s="152"/>
      <c r="BT4979" s="153"/>
    </row>
    <row r="4980" spans="71:72" x14ac:dyDescent="0.2">
      <c r="BS4980" s="152"/>
      <c r="BT4980" s="153"/>
    </row>
    <row r="4981" spans="71:72" x14ac:dyDescent="0.2">
      <c r="BS4981" s="152"/>
      <c r="BT4981" s="153"/>
    </row>
    <row r="4982" spans="71:72" x14ac:dyDescent="0.2">
      <c r="BS4982" s="152"/>
      <c r="BT4982" s="153"/>
    </row>
    <row r="4983" spans="71:72" x14ac:dyDescent="0.2">
      <c r="BS4983" s="152"/>
      <c r="BT4983" s="153"/>
    </row>
    <row r="4984" spans="71:72" x14ac:dyDescent="0.2">
      <c r="BS4984" s="152"/>
      <c r="BT4984" s="153"/>
    </row>
    <row r="4985" spans="71:72" x14ac:dyDescent="0.2">
      <c r="BS4985" s="152"/>
      <c r="BT4985" s="153"/>
    </row>
    <row r="4986" spans="71:72" x14ac:dyDescent="0.2">
      <c r="BS4986" s="152"/>
      <c r="BT4986" s="153"/>
    </row>
    <row r="4987" spans="71:72" x14ac:dyDescent="0.2">
      <c r="BS4987" s="152"/>
      <c r="BT4987" s="153"/>
    </row>
    <row r="4988" spans="71:72" x14ac:dyDescent="0.2">
      <c r="BS4988" s="152"/>
      <c r="BT4988" s="153"/>
    </row>
    <row r="4989" spans="71:72" x14ac:dyDescent="0.2">
      <c r="BS4989" s="152"/>
      <c r="BT4989" s="153"/>
    </row>
    <row r="4990" spans="71:72" x14ac:dyDescent="0.2">
      <c r="BS4990" s="152"/>
      <c r="BT4990" s="153"/>
    </row>
    <row r="4991" spans="71:72" x14ac:dyDescent="0.2">
      <c r="BS4991" s="152"/>
      <c r="BT4991" s="153"/>
    </row>
    <row r="4992" spans="71:72" x14ac:dyDescent="0.2">
      <c r="BS4992" s="152"/>
      <c r="BT4992" s="153"/>
    </row>
    <row r="4993" spans="71:72" x14ac:dyDescent="0.2">
      <c r="BS4993" s="152"/>
      <c r="BT4993" s="153"/>
    </row>
    <row r="4994" spans="71:72" x14ac:dyDescent="0.2">
      <c r="BS4994" s="152"/>
      <c r="BT4994" s="153"/>
    </row>
    <row r="4995" spans="71:72" x14ac:dyDescent="0.2">
      <c r="BS4995" s="152"/>
      <c r="BT4995" s="153"/>
    </row>
    <row r="4996" spans="71:72" x14ac:dyDescent="0.2">
      <c r="BS4996" s="152"/>
      <c r="BT4996" s="153"/>
    </row>
    <row r="4997" spans="71:72" x14ac:dyDescent="0.2">
      <c r="BS4997" s="152"/>
      <c r="BT4997" s="153"/>
    </row>
    <row r="4998" spans="71:72" x14ac:dyDescent="0.2">
      <c r="BS4998" s="152"/>
      <c r="BT4998" s="153"/>
    </row>
    <row r="4999" spans="71:72" x14ac:dyDescent="0.2">
      <c r="BS4999" s="152"/>
      <c r="BT4999" s="153"/>
    </row>
    <row r="5000" spans="71:72" x14ac:dyDescent="0.2">
      <c r="BS5000" s="152"/>
      <c r="BT5000" s="153"/>
    </row>
    <row r="5001" spans="71:72" x14ac:dyDescent="0.2">
      <c r="BS5001" s="152"/>
      <c r="BT5001" s="153"/>
    </row>
    <row r="5002" spans="71:72" x14ac:dyDescent="0.2">
      <c r="BS5002" s="152"/>
      <c r="BT5002" s="153"/>
    </row>
    <row r="5003" spans="71:72" x14ac:dyDescent="0.2">
      <c r="BS5003" s="152"/>
      <c r="BT5003" s="153"/>
    </row>
    <row r="5004" spans="71:72" x14ac:dyDescent="0.2">
      <c r="BS5004" s="152"/>
      <c r="BT5004" s="153"/>
    </row>
    <row r="5005" spans="71:72" x14ac:dyDescent="0.2">
      <c r="BS5005" s="152"/>
      <c r="BT5005" s="153"/>
    </row>
    <row r="5006" spans="71:72" x14ac:dyDescent="0.2">
      <c r="BS5006" s="152"/>
      <c r="BT5006" s="153"/>
    </row>
    <row r="5007" spans="71:72" x14ac:dyDescent="0.2">
      <c r="BS5007" s="152"/>
      <c r="BT5007" s="153"/>
    </row>
    <row r="5008" spans="71:72" x14ac:dyDescent="0.2">
      <c r="BS5008" s="152"/>
      <c r="BT5008" s="153"/>
    </row>
    <row r="5009" spans="71:72" x14ac:dyDescent="0.2">
      <c r="BS5009" s="152"/>
      <c r="BT5009" s="153"/>
    </row>
    <row r="5010" spans="71:72" x14ac:dyDescent="0.2">
      <c r="BS5010" s="152"/>
      <c r="BT5010" s="153"/>
    </row>
    <row r="5011" spans="71:72" x14ac:dyDescent="0.2">
      <c r="BS5011" s="152"/>
      <c r="BT5011" s="153"/>
    </row>
    <row r="5012" spans="71:72" x14ac:dyDescent="0.2">
      <c r="BS5012" s="152"/>
      <c r="BT5012" s="153"/>
    </row>
    <row r="5013" spans="71:72" x14ac:dyDescent="0.2">
      <c r="BS5013" s="152"/>
      <c r="BT5013" s="153"/>
    </row>
    <row r="5014" spans="71:72" x14ac:dyDescent="0.2">
      <c r="BS5014" s="152"/>
      <c r="BT5014" s="153"/>
    </row>
    <row r="5015" spans="71:72" x14ac:dyDescent="0.2">
      <c r="BS5015" s="152"/>
      <c r="BT5015" s="153"/>
    </row>
    <row r="5016" spans="71:72" x14ac:dyDescent="0.2">
      <c r="BS5016" s="152"/>
      <c r="BT5016" s="153"/>
    </row>
    <row r="5017" spans="71:72" x14ac:dyDescent="0.2">
      <c r="BS5017" s="152"/>
      <c r="BT5017" s="153"/>
    </row>
    <row r="5018" spans="71:72" x14ac:dyDescent="0.2">
      <c r="BS5018" s="152"/>
      <c r="BT5018" s="153"/>
    </row>
    <row r="5019" spans="71:72" x14ac:dyDescent="0.2">
      <c r="BS5019" s="152"/>
      <c r="BT5019" s="153"/>
    </row>
    <row r="5020" spans="71:72" x14ac:dyDescent="0.2">
      <c r="BS5020" s="152"/>
      <c r="BT5020" s="153"/>
    </row>
    <row r="5021" spans="71:72" x14ac:dyDescent="0.2">
      <c r="BS5021" s="152"/>
      <c r="BT5021" s="153"/>
    </row>
    <row r="5022" spans="71:72" x14ac:dyDescent="0.2">
      <c r="BS5022" s="152"/>
      <c r="BT5022" s="153"/>
    </row>
    <row r="5023" spans="71:72" x14ac:dyDescent="0.2">
      <c r="BS5023" s="152"/>
      <c r="BT5023" s="153"/>
    </row>
    <row r="5024" spans="71:72" x14ac:dyDescent="0.2">
      <c r="BS5024" s="152"/>
      <c r="BT5024" s="153"/>
    </row>
    <row r="5025" spans="71:72" x14ac:dyDescent="0.2">
      <c r="BS5025" s="152"/>
      <c r="BT5025" s="153"/>
    </row>
    <row r="5026" spans="71:72" x14ac:dyDescent="0.2">
      <c r="BS5026" s="152"/>
      <c r="BT5026" s="153"/>
    </row>
    <row r="5027" spans="71:72" x14ac:dyDescent="0.2">
      <c r="BS5027" s="152"/>
      <c r="BT5027" s="153"/>
    </row>
    <row r="5028" spans="71:72" x14ac:dyDescent="0.2">
      <c r="BS5028" s="152"/>
      <c r="BT5028" s="153"/>
    </row>
    <row r="5029" spans="71:72" x14ac:dyDescent="0.2">
      <c r="BS5029" s="152"/>
      <c r="BT5029" s="153"/>
    </row>
    <row r="5030" spans="71:72" x14ac:dyDescent="0.2">
      <c r="BS5030" s="152"/>
      <c r="BT5030" s="153"/>
    </row>
    <row r="5031" spans="71:72" x14ac:dyDescent="0.2">
      <c r="BS5031" s="152"/>
      <c r="BT5031" s="153"/>
    </row>
    <row r="5032" spans="71:72" x14ac:dyDescent="0.2">
      <c r="BS5032" s="152"/>
      <c r="BT5032" s="153"/>
    </row>
    <row r="5033" spans="71:72" x14ac:dyDescent="0.2">
      <c r="BS5033" s="152"/>
      <c r="BT5033" s="153"/>
    </row>
    <row r="5034" spans="71:72" x14ac:dyDescent="0.2">
      <c r="BS5034" s="152"/>
      <c r="BT5034" s="153"/>
    </row>
    <row r="5035" spans="71:72" x14ac:dyDescent="0.2">
      <c r="BS5035" s="152"/>
      <c r="BT5035" s="153"/>
    </row>
    <row r="5036" spans="71:72" x14ac:dyDescent="0.2">
      <c r="BS5036" s="152"/>
      <c r="BT5036" s="153"/>
    </row>
    <row r="5037" spans="71:72" x14ac:dyDescent="0.2">
      <c r="BS5037" s="152"/>
      <c r="BT5037" s="153"/>
    </row>
    <row r="5038" spans="71:72" x14ac:dyDescent="0.2">
      <c r="BS5038" s="152"/>
      <c r="BT5038" s="153"/>
    </row>
    <row r="5039" spans="71:72" x14ac:dyDescent="0.2">
      <c r="BS5039" s="152"/>
      <c r="BT5039" s="153"/>
    </row>
    <row r="5040" spans="71:72" x14ac:dyDescent="0.2">
      <c r="BS5040" s="152"/>
      <c r="BT5040" s="153"/>
    </row>
    <row r="5041" spans="71:72" x14ac:dyDescent="0.2">
      <c r="BS5041" s="152"/>
      <c r="BT5041" s="153"/>
    </row>
    <row r="5042" spans="71:72" x14ac:dyDescent="0.2">
      <c r="BS5042" s="152"/>
      <c r="BT5042" s="153"/>
    </row>
    <row r="5043" spans="71:72" x14ac:dyDescent="0.2">
      <c r="BS5043" s="152"/>
      <c r="BT5043" s="153"/>
    </row>
    <row r="5044" spans="71:72" x14ac:dyDescent="0.2">
      <c r="BS5044" s="152"/>
      <c r="BT5044" s="153"/>
    </row>
    <row r="5045" spans="71:72" x14ac:dyDescent="0.2">
      <c r="BS5045" s="152"/>
      <c r="BT5045" s="153"/>
    </row>
    <row r="5046" spans="71:72" x14ac:dyDescent="0.2">
      <c r="BS5046" s="152"/>
      <c r="BT5046" s="153"/>
    </row>
    <row r="5047" spans="71:72" x14ac:dyDescent="0.2">
      <c r="BS5047" s="152"/>
      <c r="BT5047" s="153"/>
    </row>
    <row r="5048" spans="71:72" x14ac:dyDescent="0.2">
      <c r="BS5048" s="152"/>
      <c r="BT5048" s="153"/>
    </row>
    <row r="5049" spans="71:72" x14ac:dyDescent="0.2">
      <c r="BS5049" s="152"/>
      <c r="BT5049" s="153"/>
    </row>
    <row r="5050" spans="71:72" x14ac:dyDescent="0.2">
      <c r="BS5050" s="152"/>
      <c r="BT5050" s="153"/>
    </row>
    <row r="5051" spans="71:72" x14ac:dyDescent="0.2">
      <c r="BS5051" s="152"/>
      <c r="BT5051" s="153"/>
    </row>
    <row r="5052" spans="71:72" x14ac:dyDescent="0.2">
      <c r="BS5052" s="152"/>
      <c r="BT5052" s="153"/>
    </row>
    <row r="5053" spans="71:72" x14ac:dyDescent="0.2">
      <c r="BS5053" s="152"/>
      <c r="BT5053" s="153"/>
    </row>
    <row r="5054" spans="71:72" x14ac:dyDescent="0.2">
      <c r="BS5054" s="152"/>
      <c r="BT5054" s="153"/>
    </row>
    <row r="5055" spans="71:72" x14ac:dyDescent="0.2">
      <c r="BS5055" s="152"/>
      <c r="BT5055" s="153"/>
    </row>
    <row r="5056" spans="71:72" x14ac:dyDescent="0.2">
      <c r="BS5056" s="152"/>
      <c r="BT5056" s="153"/>
    </row>
    <row r="5057" spans="71:72" x14ac:dyDescent="0.2">
      <c r="BS5057" s="152"/>
      <c r="BT5057" s="153"/>
    </row>
    <row r="5058" spans="71:72" x14ac:dyDescent="0.2">
      <c r="BS5058" s="152"/>
      <c r="BT5058" s="153"/>
    </row>
    <row r="5059" spans="71:72" x14ac:dyDescent="0.2">
      <c r="BS5059" s="152"/>
      <c r="BT5059" s="153"/>
    </row>
    <row r="5060" spans="71:72" x14ac:dyDescent="0.2">
      <c r="BS5060" s="152"/>
      <c r="BT5060" s="153"/>
    </row>
    <row r="5061" spans="71:72" x14ac:dyDescent="0.2">
      <c r="BS5061" s="152"/>
      <c r="BT5061" s="153"/>
    </row>
    <row r="5062" spans="71:72" x14ac:dyDescent="0.2">
      <c r="BS5062" s="152"/>
      <c r="BT5062" s="153"/>
    </row>
    <row r="5063" spans="71:72" x14ac:dyDescent="0.2">
      <c r="BS5063" s="152"/>
      <c r="BT5063" s="153"/>
    </row>
    <row r="5064" spans="71:72" x14ac:dyDescent="0.2">
      <c r="BS5064" s="152"/>
      <c r="BT5064" s="153"/>
    </row>
    <row r="5065" spans="71:72" x14ac:dyDescent="0.2">
      <c r="BS5065" s="152"/>
      <c r="BT5065" s="153"/>
    </row>
    <row r="5066" spans="71:72" x14ac:dyDescent="0.2">
      <c r="BS5066" s="152"/>
      <c r="BT5066" s="153"/>
    </row>
    <row r="5067" spans="71:72" x14ac:dyDescent="0.2">
      <c r="BS5067" s="152"/>
      <c r="BT5067" s="153"/>
    </row>
    <row r="5068" spans="71:72" x14ac:dyDescent="0.2">
      <c r="BS5068" s="152"/>
      <c r="BT5068" s="153"/>
    </row>
    <row r="5069" spans="71:72" x14ac:dyDescent="0.2">
      <c r="BS5069" s="152"/>
      <c r="BT5069" s="153"/>
    </row>
    <row r="5070" spans="71:72" x14ac:dyDescent="0.2">
      <c r="BS5070" s="152"/>
      <c r="BT5070" s="153"/>
    </row>
    <row r="5071" spans="71:72" x14ac:dyDescent="0.2">
      <c r="BS5071" s="152"/>
      <c r="BT5071" s="153"/>
    </row>
    <row r="5072" spans="71:72" x14ac:dyDescent="0.2">
      <c r="BS5072" s="152"/>
      <c r="BT5072" s="153"/>
    </row>
    <row r="5073" spans="71:72" x14ac:dyDescent="0.2">
      <c r="BS5073" s="152"/>
      <c r="BT5073" s="153"/>
    </row>
    <row r="5074" spans="71:72" x14ac:dyDescent="0.2">
      <c r="BS5074" s="152"/>
      <c r="BT5074" s="153"/>
    </row>
    <row r="5075" spans="71:72" x14ac:dyDescent="0.2">
      <c r="BS5075" s="152"/>
      <c r="BT5075" s="153"/>
    </row>
    <row r="5076" spans="71:72" x14ac:dyDescent="0.2">
      <c r="BS5076" s="152"/>
      <c r="BT5076" s="153"/>
    </row>
    <row r="5077" spans="71:72" x14ac:dyDescent="0.2">
      <c r="BS5077" s="152"/>
      <c r="BT5077" s="153"/>
    </row>
    <row r="5078" spans="71:72" x14ac:dyDescent="0.2">
      <c r="BS5078" s="152"/>
      <c r="BT5078" s="153"/>
    </row>
    <row r="5079" spans="71:72" x14ac:dyDescent="0.2">
      <c r="BS5079" s="152"/>
      <c r="BT5079" s="153"/>
    </row>
    <row r="5080" spans="71:72" x14ac:dyDescent="0.2">
      <c r="BS5080" s="152"/>
      <c r="BT5080" s="153"/>
    </row>
    <row r="5081" spans="71:72" x14ac:dyDescent="0.2">
      <c r="BS5081" s="152"/>
      <c r="BT5081" s="153"/>
    </row>
    <row r="5082" spans="71:72" x14ac:dyDescent="0.2">
      <c r="BS5082" s="152"/>
      <c r="BT5082" s="153"/>
    </row>
    <row r="5083" spans="71:72" x14ac:dyDescent="0.2">
      <c r="BS5083" s="152"/>
      <c r="BT5083" s="153"/>
    </row>
    <row r="5084" spans="71:72" x14ac:dyDescent="0.2">
      <c r="BS5084" s="152"/>
      <c r="BT5084" s="153"/>
    </row>
    <row r="5085" spans="71:72" x14ac:dyDescent="0.2">
      <c r="BS5085" s="152"/>
      <c r="BT5085" s="153"/>
    </row>
    <row r="5086" spans="71:72" x14ac:dyDescent="0.2">
      <c r="BS5086" s="152"/>
      <c r="BT5086" s="153"/>
    </row>
    <row r="5087" spans="71:72" x14ac:dyDescent="0.2">
      <c r="BS5087" s="152"/>
      <c r="BT5087" s="153"/>
    </row>
    <row r="5088" spans="71:72" x14ac:dyDescent="0.2">
      <c r="BS5088" s="152"/>
      <c r="BT5088" s="153"/>
    </row>
    <row r="5089" spans="71:72" x14ac:dyDescent="0.2">
      <c r="BS5089" s="152"/>
      <c r="BT5089" s="153"/>
    </row>
    <row r="5090" spans="71:72" x14ac:dyDescent="0.2">
      <c r="BS5090" s="152"/>
      <c r="BT5090" s="153"/>
    </row>
    <row r="5091" spans="71:72" x14ac:dyDescent="0.2">
      <c r="BS5091" s="152"/>
      <c r="BT5091" s="153"/>
    </row>
    <row r="5092" spans="71:72" x14ac:dyDescent="0.2">
      <c r="BS5092" s="152"/>
      <c r="BT5092" s="153"/>
    </row>
    <row r="5093" spans="71:72" x14ac:dyDescent="0.2">
      <c r="BS5093" s="152"/>
      <c r="BT5093" s="153"/>
    </row>
    <row r="5094" spans="71:72" x14ac:dyDescent="0.2">
      <c r="BS5094" s="152"/>
      <c r="BT5094" s="153"/>
    </row>
    <row r="5095" spans="71:72" x14ac:dyDescent="0.2">
      <c r="BS5095" s="152"/>
      <c r="BT5095" s="153"/>
    </row>
    <row r="5096" spans="71:72" x14ac:dyDescent="0.2">
      <c r="BS5096" s="152"/>
      <c r="BT5096" s="153"/>
    </row>
    <row r="5097" spans="71:72" x14ac:dyDescent="0.2">
      <c r="BS5097" s="152"/>
      <c r="BT5097" s="153"/>
    </row>
    <row r="5098" spans="71:72" x14ac:dyDescent="0.2">
      <c r="BS5098" s="152"/>
      <c r="BT5098" s="153"/>
    </row>
    <row r="5099" spans="71:72" x14ac:dyDescent="0.2">
      <c r="BS5099" s="152"/>
      <c r="BT5099" s="153"/>
    </row>
    <row r="5100" spans="71:72" x14ac:dyDescent="0.2">
      <c r="BS5100" s="152"/>
      <c r="BT5100" s="153"/>
    </row>
    <row r="5101" spans="71:72" x14ac:dyDescent="0.2">
      <c r="BS5101" s="152"/>
      <c r="BT5101" s="153"/>
    </row>
    <row r="5102" spans="71:72" x14ac:dyDescent="0.2">
      <c r="BS5102" s="152"/>
      <c r="BT5102" s="153"/>
    </row>
    <row r="5103" spans="71:72" x14ac:dyDescent="0.2">
      <c r="BS5103" s="152"/>
      <c r="BT5103" s="153"/>
    </row>
    <row r="5104" spans="71:72" x14ac:dyDescent="0.2">
      <c r="BS5104" s="152"/>
      <c r="BT5104" s="153"/>
    </row>
    <row r="5105" spans="71:72" x14ac:dyDescent="0.2">
      <c r="BS5105" s="152"/>
      <c r="BT5105" s="153"/>
    </row>
    <row r="5106" spans="71:72" x14ac:dyDescent="0.2">
      <c r="BS5106" s="152"/>
      <c r="BT5106" s="153"/>
    </row>
    <row r="5107" spans="71:72" x14ac:dyDescent="0.2">
      <c r="BS5107" s="152"/>
      <c r="BT5107" s="153"/>
    </row>
    <row r="5108" spans="71:72" x14ac:dyDescent="0.2">
      <c r="BS5108" s="152"/>
      <c r="BT5108" s="153"/>
    </row>
    <row r="5109" spans="71:72" x14ac:dyDescent="0.2">
      <c r="BS5109" s="152"/>
      <c r="BT5109" s="153"/>
    </row>
    <row r="5110" spans="71:72" x14ac:dyDescent="0.2">
      <c r="BS5110" s="152"/>
      <c r="BT5110" s="153"/>
    </row>
    <row r="5111" spans="71:72" x14ac:dyDescent="0.2">
      <c r="BS5111" s="152"/>
      <c r="BT5111" s="153"/>
    </row>
    <row r="5112" spans="71:72" x14ac:dyDescent="0.2">
      <c r="BS5112" s="152"/>
      <c r="BT5112" s="153"/>
    </row>
    <row r="5113" spans="71:72" x14ac:dyDescent="0.2">
      <c r="BS5113" s="152"/>
      <c r="BT5113" s="153"/>
    </row>
    <row r="5114" spans="71:72" x14ac:dyDescent="0.2">
      <c r="BS5114" s="152"/>
      <c r="BT5114" s="153"/>
    </row>
    <row r="5115" spans="71:72" x14ac:dyDescent="0.2">
      <c r="BS5115" s="152"/>
      <c r="BT5115" s="153"/>
    </row>
    <row r="5116" spans="71:72" x14ac:dyDescent="0.2">
      <c r="BS5116" s="152"/>
      <c r="BT5116" s="153"/>
    </row>
    <row r="5117" spans="71:72" x14ac:dyDescent="0.2">
      <c r="BS5117" s="152"/>
      <c r="BT5117" s="153"/>
    </row>
    <row r="5118" spans="71:72" x14ac:dyDescent="0.2">
      <c r="BS5118" s="152"/>
      <c r="BT5118" s="153"/>
    </row>
    <row r="5119" spans="71:72" x14ac:dyDescent="0.2">
      <c r="BS5119" s="152"/>
      <c r="BT5119" s="153"/>
    </row>
    <row r="5120" spans="71:72" x14ac:dyDescent="0.2">
      <c r="BS5120" s="152"/>
      <c r="BT5120" s="153"/>
    </row>
    <row r="5121" spans="71:72" x14ac:dyDescent="0.2">
      <c r="BS5121" s="152"/>
      <c r="BT5121" s="153"/>
    </row>
    <row r="5122" spans="71:72" x14ac:dyDescent="0.2">
      <c r="BS5122" s="152"/>
      <c r="BT5122" s="153"/>
    </row>
    <row r="5123" spans="71:72" x14ac:dyDescent="0.2">
      <c r="BS5123" s="152"/>
      <c r="BT5123" s="153"/>
    </row>
    <row r="5124" spans="71:72" x14ac:dyDescent="0.2">
      <c r="BS5124" s="152"/>
      <c r="BT5124" s="153"/>
    </row>
    <row r="5125" spans="71:72" x14ac:dyDescent="0.2">
      <c r="BS5125" s="152"/>
      <c r="BT5125" s="153"/>
    </row>
    <row r="5126" spans="71:72" x14ac:dyDescent="0.2">
      <c r="BS5126" s="152"/>
      <c r="BT5126" s="153"/>
    </row>
    <row r="5127" spans="71:72" x14ac:dyDescent="0.2">
      <c r="BS5127" s="152"/>
      <c r="BT5127" s="153"/>
    </row>
    <row r="5128" spans="71:72" x14ac:dyDescent="0.2">
      <c r="BS5128" s="152"/>
      <c r="BT5128" s="153"/>
    </row>
    <row r="5129" spans="71:72" x14ac:dyDescent="0.2">
      <c r="BS5129" s="152"/>
      <c r="BT5129" s="153"/>
    </row>
    <row r="5130" spans="71:72" x14ac:dyDescent="0.2">
      <c r="BS5130" s="152"/>
      <c r="BT5130" s="153"/>
    </row>
    <row r="5131" spans="71:72" x14ac:dyDescent="0.2">
      <c r="BS5131" s="152"/>
      <c r="BT5131" s="153"/>
    </row>
    <row r="5132" spans="71:72" x14ac:dyDescent="0.2">
      <c r="BS5132" s="152"/>
      <c r="BT5132" s="153"/>
    </row>
    <row r="5133" spans="71:72" x14ac:dyDescent="0.2">
      <c r="BS5133" s="152"/>
      <c r="BT5133" s="153"/>
    </row>
    <row r="5134" spans="71:72" x14ac:dyDescent="0.2">
      <c r="BS5134" s="152"/>
      <c r="BT5134" s="153"/>
    </row>
    <row r="5135" spans="71:72" x14ac:dyDescent="0.2">
      <c r="BS5135" s="152"/>
      <c r="BT5135" s="153"/>
    </row>
    <row r="5136" spans="71:72" x14ac:dyDescent="0.2">
      <c r="BS5136" s="152"/>
      <c r="BT5136" s="153"/>
    </row>
    <row r="5137" spans="71:72" x14ac:dyDescent="0.2">
      <c r="BS5137" s="152"/>
      <c r="BT5137" s="153"/>
    </row>
    <row r="5138" spans="71:72" x14ac:dyDescent="0.2">
      <c r="BS5138" s="152"/>
      <c r="BT5138" s="153"/>
    </row>
    <row r="5139" spans="71:72" x14ac:dyDescent="0.2">
      <c r="BS5139" s="152"/>
      <c r="BT5139" s="153"/>
    </row>
    <row r="5140" spans="71:72" x14ac:dyDescent="0.2">
      <c r="BS5140" s="152"/>
      <c r="BT5140" s="153"/>
    </row>
    <row r="5141" spans="71:72" x14ac:dyDescent="0.2">
      <c r="BS5141" s="152"/>
      <c r="BT5141" s="153"/>
    </row>
    <row r="5142" spans="71:72" x14ac:dyDescent="0.2">
      <c r="BS5142" s="152"/>
      <c r="BT5142" s="153"/>
    </row>
    <row r="5143" spans="71:72" x14ac:dyDescent="0.2">
      <c r="BS5143" s="152"/>
      <c r="BT5143" s="153"/>
    </row>
    <row r="5144" spans="71:72" x14ac:dyDescent="0.2">
      <c r="BS5144" s="152"/>
      <c r="BT5144" s="153"/>
    </row>
    <row r="5145" spans="71:72" x14ac:dyDescent="0.2">
      <c r="BS5145" s="152"/>
      <c r="BT5145" s="153"/>
    </row>
    <row r="5146" spans="71:72" x14ac:dyDescent="0.2">
      <c r="BS5146" s="152"/>
      <c r="BT5146" s="153"/>
    </row>
    <row r="5147" spans="71:72" x14ac:dyDescent="0.2">
      <c r="BS5147" s="152"/>
      <c r="BT5147" s="153"/>
    </row>
    <row r="5148" spans="71:72" x14ac:dyDescent="0.2">
      <c r="BS5148" s="152"/>
      <c r="BT5148" s="153"/>
    </row>
    <row r="5149" spans="71:72" x14ac:dyDescent="0.2">
      <c r="BS5149" s="152"/>
      <c r="BT5149" s="153"/>
    </row>
    <row r="5150" spans="71:72" x14ac:dyDescent="0.2">
      <c r="BS5150" s="152"/>
      <c r="BT5150" s="153"/>
    </row>
    <row r="5151" spans="71:72" x14ac:dyDescent="0.2">
      <c r="BS5151" s="152"/>
      <c r="BT5151" s="153"/>
    </row>
    <row r="5152" spans="71:72" x14ac:dyDescent="0.2">
      <c r="BS5152" s="152"/>
      <c r="BT5152" s="153"/>
    </row>
    <row r="5153" spans="71:72" x14ac:dyDescent="0.2">
      <c r="BS5153" s="152"/>
      <c r="BT5153" s="153"/>
    </row>
    <row r="5154" spans="71:72" x14ac:dyDescent="0.2">
      <c r="BS5154" s="152"/>
      <c r="BT5154" s="153"/>
    </row>
    <row r="5155" spans="71:72" x14ac:dyDescent="0.2">
      <c r="BS5155" s="152"/>
      <c r="BT5155" s="153"/>
    </row>
    <row r="5156" spans="71:72" x14ac:dyDescent="0.2">
      <c r="BS5156" s="152"/>
      <c r="BT5156" s="153"/>
    </row>
    <row r="5157" spans="71:72" x14ac:dyDescent="0.2">
      <c r="BS5157" s="152"/>
      <c r="BT5157" s="153"/>
    </row>
    <row r="5158" spans="71:72" x14ac:dyDescent="0.2">
      <c r="BS5158" s="152"/>
      <c r="BT5158" s="153"/>
    </row>
    <row r="5159" spans="71:72" x14ac:dyDescent="0.2">
      <c r="BS5159" s="152"/>
      <c r="BT5159" s="153"/>
    </row>
    <row r="5160" spans="71:72" x14ac:dyDescent="0.2">
      <c r="BS5160" s="152"/>
      <c r="BT5160" s="153"/>
    </row>
    <row r="5161" spans="71:72" x14ac:dyDescent="0.2">
      <c r="BS5161" s="152"/>
      <c r="BT5161" s="153"/>
    </row>
    <row r="5162" spans="71:72" x14ac:dyDescent="0.2">
      <c r="BS5162" s="152"/>
      <c r="BT5162" s="153"/>
    </row>
    <row r="5163" spans="71:72" x14ac:dyDescent="0.2">
      <c r="BS5163" s="152"/>
      <c r="BT5163" s="153"/>
    </row>
    <row r="5164" spans="71:72" x14ac:dyDescent="0.2">
      <c r="BS5164" s="152"/>
      <c r="BT5164" s="153"/>
    </row>
    <row r="5165" spans="71:72" x14ac:dyDescent="0.2">
      <c r="BS5165" s="152"/>
      <c r="BT5165" s="153"/>
    </row>
    <row r="5166" spans="71:72" x14ac:dyDescent="0.2">
      <c r="BS5166" s="152"/>
      <c r="BT5166" s="153"/>
    </row>
    <row r="5167" spans="71:72" x14ac:dyDescent="0.2">
      <c r="BS5167" s="152"/>
      <c r="BT5167" s="153"/>
    </row>
    <row r="5168" spans="71:72" x14ac:dyDescent="0.2">
      <c r="BS5168" s="152"/>
      <c r="BT5168" s="153"/>
    </row>
    <row r="5169" spans="71:72" x14ac:dyDescent="0.2">
      <c r="BS5169" s="152"/>
      <c r="BT5169" s="153"/>
    </row>
    <row r="5170" spans="71:72" x14ac:dyDescent="0.2">
      <c r="BS5170" s="152"/>
      <c r="BT5170" s="153"/>
    </row>
    <row r="5171" spans="71:72" x14ac:dyDescent="0.2">
      <c r="BS5171" s="152"/>
      <c r="BT5171" s="153"/>
    </row>
    <row r="5172" spans="71:72" x14ac:dyDescent="0.2">
      <c r="BS5172" s="152"/>
      <c r="BT5172" s="153"/>
    </row>
    <row r="5173" spans="71:72" x14ac:dyDescent="0.2">
      <c r="BS5173" s="152"/>
      <c r="BT5173" s="153"/>
    </row>
    <row r="5174" spans="71:72" x14ac:dyDescent="0.2">
      <c r="BS5174" s="152"/>
      <c r="BT5174" s="153"/>
    </row>
    <row r="5175" spans="71:72" x14ac:dyDescent="0.2">
      <c r="BS5175" s="152"/>
      <c r="BT5175" s="153"/>
    </row>
    <row r="5176" spans="71:72" x14ac:dyDescent="0.2">
      <c r="BS5176" s="152"/>
      <c r="BT5176" s="153"/>
    </row>
    <row r="5177" spans="71:72" x14ac:dyDescent="0.2">
      <c r="BS5177" s="152"/>
      <c r="BT5177" s="153"/>
    </row>
    <row r="5178" spans="71:72" x14ac:dyDescent="0.2">
      <c r="BS5178" s="152"/>
      <c r="BT5178" s="153"/>
    </row>
    <row r="5179" spans="71:72" x14ac:dyDescent="0.2">
      <c r="BS5179" s="152"/>
      <c r="BT5179" s="153"/>
    </row>
    <row r="5180" spans="71:72" x14ac:dyDescent="0.2">
      <c r="BS5180" s="152"/>
      <c r="BT5180" s="153"/>
    </row>
    <row r="5181" spans="71:72" x14ac:dyDescent="0.2">
      <c r="BS5181" s="152"/>
      <c r="BT5181" s="153"/>
    </row>
    <row r="5182" spans="71:72" x14ac:dyDescent="0.2">
      <c r="BS5182" s="152"/>
      <c r="BT5182" s="153"/>
    </row>
    <row r="5183" spans="71:72" x14ac:dyDescent="0.2">
      <c r="BS5183" s="152"/>
      <c r="BT5183" s="153"/>
    </row>
    <row r="5184" spans="71:72" x14ac:dyDescent="0.2">
      <c r="BS5184" s="152"/>
      <c r="BT5184" s="153"/>
    </row>
    <row r="5185" spans="71:72" x14ac:dyDescent="0.2">
      <c r="BS5185" s="152"/>
      <c r="BT5185" s="153"/>
    </row>
    <row r="5186" spans="71:72" x14ac:dyDescent="0.2">
      <c r="BS5186" s="152"/>
      <c r="BT5186" s="153"/>
    </row>
    <row r="5187" spans="71:72" x14ac:dyDescent="0.2">
      <c r="BS5187" s="152"/>
      <c r="BT5187" s="153"/>
    </row>
    <row r="5188" spans="71:72" x14ac:dyDescent="0.2">
      <c r="BS5188" s="152"/>
      <c r="BT5188" s="153"/>
    </row>
    <row r="5189" spans="71:72" x14ac:dyDescent="0.2">
      <c r="BS5189" s="152"/>
      <c r="BT5189" s="153"/>
    </row>
    <row r="5190" spans="71:72" x14ac:dyDescent="0.2">
      <c r="BS5190" s="152"/>
      <c r="BT5190" s="153"/>
    </row>
    <row r="5191" spans="71:72" x14ac:dyDescent="0.2">
      <c r="BS5191" s="152"/>
      <c r="BT5191" s="153"/>
    </row>
    <row r="5192" spans="71:72" x14ac:dyDescent="0.2">
      <c r="BS5192" s="152"/>
      <c r="BT5192" s="153"/>
    </row>
    <row r="5193" spans="71:72" x14ac:dyDescent="0.2">
      <c r="BS5193" s="152"/>
      <c r="BT5193" s="153"/>
    </row>
    <row r="5194" spans="71:72" x14ac:dyDescent="0.2">
      <c r="BS5194" s="152"/>
      <c r="BT5194" s="153"/>
    </row>
    <row r="5195" spans="71:72" x14ac:dyDescent="0.2">
      <c r="BS5195" s="152"/>
      <c r="BT5195" s="153"/>
    </row>
    <row r="5196" spans="71:72" x14ac:dyDescent="0.2">
      <c r="BS5196" s="152"/>
      <c r="BT5196" s="153"/>
    </row>
    <row r="5197" spans="71:72" x14ac:dyDescent="0.2">
      <c r="BS5197" s="152"/>
      <c r="BT5197" s="153"/>
    </row>
    <row r="5198" spans="71:72" x14ac:dyDescent="0.2">
      <c r="BS5198" s="152"/>
      <c r="BT5198" s="153"/>
    </row>
    <row r="5199" spans="71:72" x14ac:dyDescent="0.2">
      <c r="BS5199" s="152"/>
      <c r="BT5199" s="153"/>
    </row>
    <row r="5200" spans="71:72" x14ac:dyDescent="0.2">
      <c r="BS5200" s="152"/>
      <c r="BT5200" s="153"/>
    </row>
    <row r="5201" spans="71:72" x14ac:dyDescent="0.2">
      <c r="BS5201" s="152"/>
      <c r="BT5201" s="153"/>
    </row>
    <row r="5202" spans="71:72" x14ac:dyDescent="0.2">
      <c r="BS5202" s="152"/>
      <c r="BT5202" s="153"/>
    </row>
    <row r="5203" spans="71:72" x14ac:dyDescent="0.2">
      <c r="BS5203" s="152"/>
      <c r="BT5203" s="153"/>
    </row>
    <row r="5204" spans="71:72" x14ac:dyDescent="0.2">
      <c r="BS5204" s="152"/>
      <c r="BT5204" s="153"/>
    </row>
    <row r="5205" spans="71:72" x14ac:dyDescent="0.2">
      <c r="BS5205" s="152"/>
      <c r="BT5205" s="153"/>
    </row>
    <row r="5206" spans="71:72" x14ac:dyDescent="0.2">
      <c r="BS5206" s="152"/>
      <c r="BT5206" s="153"/>
    </row>
    <row r="5207" spans="71:72" x14ac:dyDescent="0.2">
      <c r="BS5207" s="152"/>
      <c r="BT5207" s="153"/>
    </row>
    <row r="5208" spans="71:72" x14ac:dyDescent="0.2">
      <c r="BS5208" s="152"/>
      <c r="BT5208" s="153"/>
    </row>
    <row r="5209" spans="71:72" x14ac:dyDescent="0.2">
      <c r="BS5209" s="152"/>
      <c r="BT5209" s="153"/>
    </row>
    <row r="5210" spans="71:72" x14ac:dyDescent="0.2">
      <c r="BS5210" s="152"/>
      <c r="BT5210" s="153"/>
    </row>
    <row r="5211" spans="71:72" x14ac:dyDescent="0.2">
      <c r="BS5211" s="152"/>
      <c r="BT5211" s="153"/>
    </row>
    <row r="5212" spans="71:72" x14ac:dyDescent="0.2">
      <c r="BS5212" s="152"/>
      <c r="BT5212" s="153"/>
    </row>
    <row r="5213" spans="71:72" x14ac:dyDescent="0.2">
      <c r="BS5213" s="152"/>
      <c r="BT5213" s="153"/>
    </row>
    <row r="5214" spans="71:72" x14ac:dyDescent="0.2">
      <c r="BS5214" s="152"/>
      <c r="BT5214" s="153"/>
    </row>
    <row r="5215" spans="71:72" x14ac:dyDescent="0.2">
      <c r="BS5215" s="152"/>
      <c r="BT5215" s="153"/>
    </row>
    <row r="5216" spans="71:72" x14ac:dyDescent="0.2">
      <c r="BS5216" s="152"/>
      <c r="BT5216" s="153"/>
    </row>
    <row r="5217" spans="71:72" x14ac:dyDescent="0.2">
      <c r="BS5217" s="152"/>
      <c r="BT5217" s="153"/>
    </row>
    <row r="5218" spans="71:72" x14ac:dyDescent="0.2">
      <c r="BS5218" s="152"/>
      <c r="BT5218" s="153"/>
    </row>
    <row r="5219" spans="71:72" x14ac:dyDescent="0.2">
      <c r="BS5219" s="152"/>
      <c r="BT5219" s="153"/>
    </row>
    <row r="5220" spans="71:72" x14ac:dyDescent="0.2">
      <c r="BS5220" s="152"/>
      <c r="BT5220" s="153"/>
    </row>
    <row r="5221" spans="71:72" x14ac:dyDescent="0.2">
      <c r="BS5221" s="152"/>
      <c r="BT5221" s="153"/>
    </row>
    <row r="5222" spans="71:72" x14ac:dyDescent="0.2">
      <c r="BS5222" s="152"/>
      <c r="BT5222" s="153"/>
    </row>
    <row r="5223" spans="71:72" x14ac:dyDescent="0.2">
      <c r="BS5223" s="152"/>
      <c r="BT5223" s="153"/>
    </row>
    <row r="5224" spans="71:72" x14ac:dyDescent="0.2">
      <c r="BS5224" s="152"/>
      <c r="BT5224" s="153"/>
    </row>
    <row r="5225" spans="71:72" x14ac:dyDescent="0.2">
      <c r="BS5225" s="152"/>
      <c r="BT5225" s="153"/>
    </row>
    <row r="5226" spans="71:72" x14ac:dyDescent="0.2">
      <c r="BS5226" s="152"/>
      <c r="BT5226" s="153"/>
    </row>
    <row r="5227" spans="71:72" x14ac:dyDescent="0.2">
      <c r="BS5227" s="152"/>
      <c r="BT5227" s="153"/>
    </row>
    <row r="5228" spans="71:72" x14ac:dyDescent="0.2">
      <c r="BS5228" s="152"/>
      <c r="BT5228" s="153"/>
    </row>
    <row r="5229" spans="71:72" x14ac:dyDescent="0.2">
      <c r="BS5229" s="152"/>
      <c r="BT5229" s="153"/>
    </row>
    <row r="5230" spans="71:72" x14ac:dyDescent="0.2">
      <c r="BS5230" s="152"/>
      <c r="BT5230" s="153"/>
    </row>
    <row r="5231" spans="71:72" x14ac:dyDescent="0.2">
      <c r="BS5231" s="152"/>
      <c r="BT5231" s="153"/>
    </row>
    <row r="5232" spans="71:72" x14ac:dyDescent="0.2">
      <c r="BS5232" s="152"/>
      <c r="BT5232" s="153"/>
    </row>
    <row r="5233" spans="71:72" x14ac:dyDescent="0.2">
      <c r="BS5233" s="152"/>
      <c r="BT5233" s="153"/>
    </row>
    <row r="5234" spans="71:72" x14ac:dyDescent="0.2">
      <c r="BS5234" s="152"/>
      <c r="BT5234" s="153"/>
    </row>
    <row r="5235" spans="71:72" x14ac:dyDescent="0.2">
      <c r="BS5235" s="152"/>
      <c r="BT5235" s="153"/>
    </row>
    <row r="5236" spans="71:72" x14ac:dyDescent="0.2">
      <c r="BS5236" s="152"/>
      <c r="BT5236" s="153"/>
    </row>
    <row r="5237" spans="71:72" x14ac:dyDescent="0.2">
      <c r="BS5237" s="152"/>
      <c r="BT5237" s="153"/>
    </row>
    <row r="5238" spans="71:72" x14ac:dyDescent="0.2">
      <c r="BS5238" s="152"/>
      <c r="BT5238" s="153"/>
    </row>
    <row r="5239" spans="71:72" x14ac:dyDescent="0.2">
      <c r="BS5239" s="152"/>
      <c r="BT5239" s="153"/>
    </row>
    <row r="5240" spans="71:72" x14ac:dyDescent="0.2">
      <c r="BS5240" s="152"/>
      <c r="BT5240" s="153"/>
    </row>
    <row r="5241" spans="71:72" x14ac:dyDescent="0.2">
      <c r="BS5241" s="152"/>
      <c r="BT5241" s="153"/>
    </row>
    <row r="5242" spans="71:72" x14ac:dyDescent="0.2">
      <c r="BS5242" s="152"/>
      <c r="BT5242" s="153"/>
    </row>
    <row r="5243" spans="71:72" x14ac:dyDescent="0.2">
      <c r="BS5243" s="152"/>
      <c r="BT5243" s="153"/>
    </row>
    <row r="5244" spans="71:72" x14ac:dyDescent="0.2">
      <c r="BS5244" s="152"/>
      <c r="BT5244" s="153"/>
    </row>
    <row r="5245" spans="71:72" x14ac:dyDescent="0.2">
      <c r="BS5245" s="152"/>
      <c r="BT5245" s="153"/>
    </row>
    <row r="5246" spans="71:72" x14ac:dyDescent="0.2">
      <c r="BS5246" s="152"/>
      <c r="BT5246" s="153"/>
    </row>
    <row r="5247" spans="71:72" x14ac:dyDescent="0.2">
      <c r="BS5247" s="152"/>
      <c r="BT5247" s="153"/>
    </row>
    <row r="5248" spans="71:72" x14ac:dyDescent="0.2">
      <c r="BS5248" s="152"/>
      <c r="BT5248" s="153"/>
    </row>
    <row r="5249" spans="71:72" x14ac:dyDescent="0.2">
      <c r="BS5249" s="152"/>
      <c r="BT5249" s="153"/>
    </row>
    <row r="5250" spans="71:72" x14ac:dyDescent="0.2">
      <c r="BS5250" s="152"/>
      <c r="BT5250" s="153"/>
    </row>
    <row r="5251" spans="71:72" x14ac:dyDescent="0.2">
      <c r="BS5251" s="152"/>
      <c r="BT5251" s="153"/>
    </row>
    <row r="5252" spans="71:72" x14ac:dyDescent="0.2">
      <c r="BS5252" s="152"/>
      <c r="BT5252" s="153"/>
    </row>
    <row r="5253" spans="71:72" x14ac:dyDescent="0.2">
      <c r="BS5253" s="152"/>
      <c r="BT5253" s="153"/>
    </row>
    <row r="5254" spans="71:72" x14ac:dyDescent="0.2">
      <c r="BS5254" s="152"/>
      <c r="BT5254" s="153"/>
    </row>
    <row r="5255" spans="71:72" x14ac:dyDescent="0.2">
      <c r="BS5255" s="152"/>
      <c r="BT5255" s="153"/>
    </row>
    <row r="5256" spans="71:72" x14ac:dyDescent="0.2">
      <c r="BS5256" s="152"/>
      <c r="BT5256" s="153"/>
    </row>
    <row r="5257" spans="71:72" x14ac:dyDescent="0.2">
      <c r="BS5257" s="152"/>
      <c r="BT5257" s="153"/>
    </row>
    <row r="5258" spans="71:72" x14ac:dyDescent="0.2">
      <c r="BS5258" s="152"/>
      <c r="BT5258" s="153"/>
    </row>
    <row r="5259" spans="71:72" x14ac:dyDescent="0.2">
      <c r="BS5259" s="152"/>
      <c r="BT5259" s="153"/>
    </row>
    <row r="5260" spans="71:72" x14ac:dyDescent="0.2">
      <c r="BS5260" s="152"/>
      <c r="BT5260" s="153"/>
    </row>
    <row r="5261" spans="71:72" x14ac:dyDescent="0.2">
      <c r="BS5261" s="152"/>
      <c r="BT5261" s="153"/>
    </row>
    <row r="5262" spans="71:72" x14ac:dyDescent="0.2">
      <c r="BS5262" s="152"/>
      <c r="BT5262" s="153"/>
    </row>
    <row r="5263" spans="71:72" x14ac:dyDescent="0.2">
      <c r="BS5263" s="152"/>
      <c r="BT5263" s="153"/>
    </row>
    <row r="5264" spans="71:72" x14ac:dyDescent="0.2">
      <c r="BS5264" s="152"/>
      <c r="BT5264" s="153"/>
    </row>
    <row r="5265" spans="71:72" x14ac:dyDescent="0.2">
      <c r="BS5265" s="152"/>
      <c r="BT5265" s="153"/>
    </row>
    <row r="5266" spans="71:72" x14ac:dyDescent="0.2">
      <c r="BS5266" s="152"/>
      <c r="BT5266" s="153"/>
    </row>
    <row r="5267" spans="71:72" x14ac:dyDescent="0.2">
      <c r="BS5267" s="152"/>
      <c r="BT5267" s="153"/>
    </row>
    <row r="5268" spans="71:72" x14ac:dyDescent="0.2">
      <c r="BS5268" s="152"/>
      <c r="BT5268" s="153"/>
    </row>
    <row r="5269" spans="71:72" x14ac:dyDescent="0.2">
      <c r="BS5269" s="152"/>
      <c r="BT5269" s="153"/>
    </row>
    <row r="5270" spans="71:72" x14ac:dyDescent="0.2">
      <c r="BS5270" s="152"/>
      <c r="BT5270" s="153"/>
    </row>
    <row r="5271" spans="71:72" x14ac:dyDescent="0.2">
      <c r="BS5271" s="152"/>
      <c r="BT5271" s="153"/>
    </row>
    <row r="5272" spans="71:72" x14ac:dyDescent="0.2">
      <c r="BS5272" s="152"/>
      <c r="BT5272" s="153"/>
    </row>
    <row r="5273" spans="71:72" x14ac:dyDescent="0.2">
      <c r="BS5273" s="152"/>
      <c r="BT5273" s="153"/>
    </row>
    <row r="5274" spans="71:72" x14ac:dyDescent="0.2">
      <c r="BS5274" s="152"/>
      <c r="BT5274" s="153"/>
    </row>
    <row r="5275" spans="71:72" x14ac:dyDescent="0.2">
      <c r="BS5275" s="152"/>
      <c r="BT5275" s="153"/>
    </row>
    <row r="5276" spans="71:72" x14ac:dyDescent="0.2">
      <c r="BS5276" s="152"/>
      <c r="BT5276" s="153"/>
    </row>
    <row r="5277" spans="71:72" x14ac:dyDescent="0.2">
      <c r="BS5277" s="152"/>
      <c r="BT5277" s="153"/>
    </row>
    <row r="5278" spans="71:72" x14ac:dyDescent="0.2">
      <c r="BS5278" s="152"/>
      <c r="BT5278" s="153"/>
    </row>
    <row r="5279" spans="71:72" x14ac:dyDescent="0.2">
      <c r="BS5279" s="152"/>
      <c r="BT5279" s="153"/>
    </row>
    <row r="5280" spans="71:72" x14ac:dyDescent="0.2">
      <c r="BS5280" s="152"/>
      <c r="BT5280" s="153"/>
    </row>
    <row r="5281" spans="71:72" x14ac:dyDescent="0.2">
      <c r="BS5281" s="152"/>
      <c r="BT5281" s="153"/>
    </row>
    <row r="5282" spans="71:72" x14ac:dyDescent="0.2">
      <c r="BS5282" s="152"/>
      <c r="BT5282" s="153"/>
    </row>
    <row r="5283" spans="71:72" x14ac:dyDescent="0.2">
      <c r="BS5283" s="152"/>
      <c r="BT5283" s="153"/>
    </row>
    <row r="5284" spans="71:72" x14ac:dyDescent="0.2">
      <c r="BS5284" s="152"/>
      <c r="BT5284" s="153"/>
    </row>
    <row r="5285" spans="71:72" x14ac:dyDescent="0.2">
      <c r="BS5285" s="152"/>
      <c r="BT5285" s="153"/>
    </row>
    <row r="5286" spans="71:72" x14ac:dyDescent="0.2">
      <c r="BS5286" s="152"/>
      <c r="BT5286" s="153"/>
    </row>
    <row r="5287" spans="71:72" x14ac:dyDescent="0.2">
      <c r="BS5287" s="152"/>
      <c r="BT5287" s="153"/>
    </row>
    <row r="5288" spans="71:72" x14ac:dyDescent="0.2">
      <c r="BS5288" s="152"/>
      <c r="BT5288" s="153"/>
    </row>
    <row r="5289" spans="71:72" x14ac:dyDescent="0.2">
      <c r="BS5289" s="152"/>
      <c r="BT5289" s="153"/>
    </row>
    <row r="5290" spans="71:72" x14ac:dyDescent="0.2">
      <c r="BS5290" s="152"/>
      <c r="BT5290" s="153"/>
    </row>
    <row r="5291" spans="71:72" x14ac:dyDescent="0.2">
      <c r="BS5291" s="152"/>
      <c r="BT5291" s="153"/>
    </row>
    <row r="5292" spans="71:72" x14ac:dyDescent="0.2">
      <c r="BS5292" s="152"/>
      <c r="BT5292" s="153"/>
    </row>
    <row r="5293" spans="71:72" x14ac:dyDescent="0.2">
      <c r="BS5293" s="152"/>
      <c r="BT5293" s="153"/>
    </row>
    <row r="5294" spans="71:72" x14ac:dyDescent="0.2">
      <c r="BS5294" s="152"/>
      <c r="BT5294" s="153"/>
    </row>
    <row r="5295" spans="71:72" x14ac:dyDescent="0.2">
      <c r="BS5295" s="152"/>
      <c r="BT5295" s="153"/>
    </row>
    <row r="5296" spans="71:72" x14ac:dyDescent="0.2">
      <c r="BS5296" s="152"/>
      <c r="BT5296" s="153"/>
    </row>
    <row r="5297" spans="71:72" x14ac:dyDescent="0.2">
      <c r="BS5297" s="152"/>
      <c r="BT5297" s="153"/>
    </row>
    <row r="5298" spans="71:72" x14ac:dyDescent="0.2">
      <c r="BS5298" s="152"/>
      <c r="BT5298" s="153"/>
    </row>
    <row r="5299" spans="71:72" x14ac:dyDescent="0.2">
      <c r="BS5299" s="152"/>
      <c r="BT5299" s="153"/>
    </row>
    <row r="5300" spans="71:72" x14ac:dyDescent="0.2">
      <c r="BS5300" s="152"/>
      <c r="BT5300" s="153"/>
    </row>
    <row r="5301" spans="71:72" x14ac:dyDescent="0.2">
      <c r="BS5301" s="152"/>
      <c r="BT5301" s="153"/>
    </row>
    <row r="5302" spans="71:72" x14ac:dyDescent="0.2">
      <c r="BS5302" s="152"/>
      <c r="BT5302" s="153"/>
    </row>
    <row r="5303" spans="71:72" x14ac:dyDescent="0.2">
      <c r="BS5303" s="152"/>
      <c r="BT5303" s="153"/>
    </row>
    <row r="5304" spans="71:72" x14ac:dyDescent="0.2">
      <c r="BS5304" s="152"/>
      <c r="BT5304" s="153"/>
    </row>
    <row r="5305" spans="71:72" x14ac:dyDescent="0.2">
      <c r="BS5305" s="152"/>
      <c r="BT5305" s="153"/>
    </row>
    <row r="5306" spans="71:72" x14ac:dyDescent="0.2">
      <c r="BS5306" s="152"/>
      <c r="BT5306" s="153"/>
    </row>
    <row r="5307" spans="71:72" x14ac:dyDescent="0.2">
      <c r="BS5307" s="152"/>
      <c r="BT5307" s="153"/>
    </row>
    <row r="5308" spans="71:72" x14ac:dyDescent="0.2">
      <c r="BS5308" s="152"/>
      <c r="BT5308" s="153"/>
    </row>
    <row r="5309" spans="71:72" x14ac:dyDescent="0.2">
      <c r="BS5309" s="152"/>
      <c r="BT5309" s="153"/>
    </row>
    <row r="5310" spans="71:72" x14ac:dyDescent="0.2">
      <c r="BS5310" s="152"/>
      <c r="BT5310" s="153"/>
    </row>
    <row r="5311" spans="71:72" x14ac:dyDescent="0.2">
      <c r="BS5311" s="152"/>
      <c r="BT5311" s="153"/>
    </row>
    <row r="5312" spans="71:72" x14ac:dyDescent="0.2">
      <c r="BS5312" s="152"/>
      <c r="BT5312" s="153"/>
    </row>
    <row r="5313" spans="71:72" x14ac:dyDescent="0.2">
      <c r="BS5313" s="152"/>
      <c r="BT5313" s="153"/>
    </row>
    <row r="5314" spans="71:72" x14ac:dyDescent="0.2">
      <c r="BS5314" s="152"/>
      <c r="BT5314" s="153"/>
    </row>
    <row r="5315" spans="71:72" x14ac:dyDescent="0.2">
      <c r="BS5315" s="152"/>
      <c r="BT5315" s="153"/>
    </row>
    <row r="5316" spans="71:72" x14ac:dyDescent="0.2">
      <c r="BS5316" s="152"/>
      <c r="BT5316" s="153"/>
    </row>
    <row r="5317" spans="71:72" x14ac:dyDescent="0.2">
      <c r="BS5317" s="152"/>
      <c r="BT5317" s="153"/>
    </row>
    <row r="5318" spans="71:72" x14ac:dyDescent="0.2">
      <c r="BS5318" s="152"/>
      <c r="BT5318" s="153"/>
    </row>
    <row r="5319" spans="71:72" x14ac:dyDescent="0.2">
      <c r="BS5319" s="152"/>
      <c r="BT5319" s="153"/>
    </row>
    <row r="5320" spans="71:72" x14ac:dyDescent="0.2">
      <c r="BS5320" s="152"/>
      <c r="BT5320" s="153"/>
    </row>
    <row r="5321" spans="71:72" x14ac:dyDescent="0.2">
      <c r="BS5321" s="152"/>
      <c r="BT5321" s="153"/>
    </row>
    <row r="5322" spans="71:72" x14ac:dyDescent="0.2">
      <c r="BS5322" s="152"/>
      <c r="BT5322" s="153"/>
    </row>
    <row r="5323" spans="71:72" x14ac:dyDescent="0.2">
      <c r="BS5323" s="152"/>
      <c r="BT5323" s="153"/>
    </row>
    <row r="5324" spans="71:72" x14ac:dyDescent="0.2">
      <c r="BS5324" s="152"/>
      <c r="BT5324" s="153"/>
    </row>
    <row r="5325" spans="71:72" x14ac:dyDescent="0.2">
      <c r="BS5325" s="152"/>
      <c r="BT5325" s="153"/>
    </row>
    <row r="5326" spans="71:72" x14ac:dyDescent="0.2">
      <c r="BS5326" s="152"/>
      <c r="BT5326" s="153"/>
    </row>
    <row r="5327" spans="71:72" x14ac:dyDescent="0.2">
      <c r="BS5327" s="152"/>
      <c r="BT5327" s="153"/>
    </row>
    <row r="5328" spans="71:72" x14ac:dyDescent="0.2">
      <c r="BS5328" s="152"/>
      <c r="BT5328" s="153"/>
    </row>
    <row r="5329" spans="71:72" x14ac:dyDescent="0.2">
      <c r="BS5329" s="152"/>
      <c r="BT5329" s="153"/>
    </row>
    <row r="5330" spans="71:72" x14ac:dyDescent="0.2">
      <c r="BS5330" s="152"/>
      <c r="BT5330" s="153"/>
    </row>
    <row r="5331" spans="71:72" x14ac:dyDescent="0.2">
      <c r="BS5331" s="152"/>
      <c r="BT5331" s="153"/>
    </row>
    <row r="5332" spans="71:72" x14ac:dyDescent="0.2">
      <c r="BS5332" s="152"/>
      <c r="BT5332" s="153"/>
    </row>
    <row r="5333" spans="71:72" x14ac:dyDescent="0.2">
      <c r="BS5333" s="152"/>
      <c r="BT5333" s="153"/>
    </row>
    <row r="5334" spans="71:72" x14ac:dyDescent="0.2">
      <c r="BS5334" s="152"/>
      <c r="BT5334" s="153"/>
    </row>
    <row r="5335" spans="71:72" x14ac:dyDescent="0.2">
      <c r="BS5335" s="152"/>
      <c r="BT5335" s="153"/>
    </row>
    <row r="5336" spans="71:72" x14ac:dyDescent="0.2">
      <c r="BS5336" s="152"/>
      <c r="BT5336" s="153"/>
    </row>
    <row r="5337" spans="71:72" x14ac:dyDescent="0.2">
      <c r="BS5337" s="152"/>
      <c r="BT5337" s="153"/>
    </row>
    <row r="5338" spans="71:72" x14ac:dyDescent="0.2">
      <c r="BS5338" s="152"/>
      <c r="BT5338" s="153"/>
    </row>
    <row r="5339" spans="71:72" x14ac:dyDescent="0.2">
      <c r="BS5339" s="152"/>
      <c r="BT5339" s="153"/>
    </row>
    <row r="5340" spans="71:72" x14ac:dyDescent="0.2">
      <c r="BS5340" s="152"/>
      <c r="BT5340" s="153"/>
    </row>
    <row r="5341" spans="71:72" x14ac:dyDescent="0.2">
      <c r="BS5341" s="152"/>
      <c r="BT5341" s="153"/>
    </row>
    <row r="5342" spans="71:72" x14ac:dyDescent="0.2">
      <c r="BS5342" s="152"/>
      <c r="BT5342" s="153"/>
    </row>
    <row r="5343" spans="71:72" x14ac:dyDescent="0.2">
      <c r="BS5343" s="152"/>
      <c r="BT5343" s="153"/>
    </row>
    <row r="5344" spans="71:72" x14ac:dyDescent="0.2">
      <c r="BS5344" s="152"/>
      <c r="BT5344" s="153"/>
    </row>
    <row r="5345" spans="71:72" x14ac:dyDescent="0.2">
      <c r="BS5345" s="152"/>
      <c r="BT5345" s="153"/>
    </row>
    <row r="5346" spans="71:72" x14ac:dyDescent="0.2">
      <c r="BS5346" s="152"/>
      <c r="BT5346" s="153"/>
    </row>
    <row r="5347" spans="71:72" x14ac:dyDescent="0.2">
      <c r="BS5347" s="152"/>
      <c r="BT5347" s="153"/>
    </row>
    <row r="5348" spans="71:72" x14ac:dyDescent="0.2">
      <c r="BS5348" s="152"/>
      <c r="BT5348" s="153"/>
    </row>
    <row r="5349" spans="71:72" x14ac:dyDescent="0.2">
      <c r="BS5349" s="152"/>
      <c r="BT5349" s="153"/>
    </row>
    <row r="5350" spans="71:72" x14ac:dyDescent="0.2">
      <c r="BS5350" s="152"/>
      <c r="BT5350" s="153"/>
    </row>
    <row r="5351" spans="71:72" x14ac:dyDescent="0.2">
      <c r="BS5351" s="152"/>
      <c r="BT5351" s="153"/>
    </row>
    <row r="5352" spans="71:72" x14ac:dyDescent="0.2">
      <c r="BS5352" s="152"/>
      <c r="BT5352" s="153"/>
    </row>
    <row r="5353" spans="71:72" x14ac:dyDescent="0.2">
      <c r="BS5353" s="152"/>
      <c r="BT5353" s="153"/>
    </row>
    <row r="5354" spans="71:72" x14ac:dyDescent="0.2">
      <c r="BS5354" s="152"/>
      <c r="BT5354" s="153"/>
    </row>
    <row r="5355" spans="71:72" x14ac:dyDescent="0.2">
      <c r="BS5355" s="152"/>
      <c r="BT5355" s="153"/>
    </row>
    <row r="5356" spans="71:72" x14ac:dyDescent="0.2">
      <c r="BS5356" s="152"/>
      <c r="BT5356" s="153"/>
    </row>
    <row r="5357" spans="71:72" x14ac:dyDescent="0.2">
      <c r="BS5357" s="152"/>
      <c r="BT5357" s="153"/>
    </row>
    <row r="5358" spans="71:72" x14ac:dyDescent="0.2">
      <c r="BS5358" s="152"/>
      <c r="BT5358" s="153"/>
    </row>
    <row r="5359" spans="71:72" x14ac:dyDescent="0.2">
      <c r="BS5359" s="152"/>
      <c r="BT5359" s="153"/>
    </row>
    <row r="5360" spans="71:72" x14ac:dyDescent="0.2">
      <c r="BS5360" s="152"/>
      <c r="BT5360" s="153"/>
    </row>
    <row r="5361" spans="71:72" x14ac:dyDescent="0.2">
      <c r="BS5361" s="152"/>
      <c r="BT5361" s="153"/>
    </row>
    <row r="5362" spans="71:72" x14ac:dyDescent="0.2">
      <c r="BS5362" s="152"/>
      <c r="BT5362" s="153"/>
    </row>
    <row r="5363" spans="71:72" x14ac:dyDescent="0.2">
      <c r="BS5363" s="152"/>
      <c r="BT5363" s="153"/>
    </row>
    <row r="5364" spans="71:72" x14ac:dyDescent="0.2">
      <c r="BS5364" s="152"/>
      <c r="BT5364" s="153"/>
    </row>
    <row r="5365" spans="71:72" x14ac:dyDescent="0.2">
      <c r="BS5365" s="152"/>
      <c r="BT5365" s="153"/>
    </row>
    <row r="5366" spans="71:72" x14ac:dyDescent="0.2">
      <c r="BS5366" s="152"/>
      <c r="BT5366" s="153"/>
    </row>
    <row r="5367" spans="71:72" x14ac:dyDescent="0.2">
      <c r="BS5367" s="152"/>
      <c r="BT5367" s="153"/>
    </row>
    <row r="5368" spans="71:72" x14ac:dyDescent="0.2">
      <c r="BS5368" s="152"/>
      <c r="BT5368" s="153"/>
    </row>
    <row r="5369" spans="71:72" x14ac:dyDescent="0.2">
      <c r="BS5369" s="152"/>
      <c r="BT5369" s="153"/>
    </row>
    <row r="5370" spans="71:72" x14ac:dyDescent="0.2">
      <c r="BS5370" s="152"/>
      <c r="BT5370" s="153"/>
    </row>
    <row r="5371" spans="71:72" x14ac:dyDescent="0.2">
      <c r="BS5371" s="152"/>
      <c r="BT5371" s="153"/>
    </row>
    <row r="5372" spans="71:72" x14ac:dyDescent="0.2">
      <c r="BS5372" s="152"/>
      <c r="BT5372" s="153"/>
    </row>
    <row r="5373" spans="71:72" x14ac:dyDescent="0.2">
      <c r="BS5373" s="152"/>
      <c r="BT5373" s="153"/>
    </row>
    <row r="5374" spans="71:72" x14ac:dyDescent="0.2">
      <c r="BS5374" s="152"/>
      <c r="BT5374" s="153"/>
    </row>
    <row r="5375" spans="71:72" x14ac:dyDescent="0.2">
      <c r="BS5375" s="152"/>
      <c r="BT5375" s="153"/>
    </row>
    <row r="5376" spans="71:72" x14ac:dyDescent="0.2">
      <c r="BS5376" s="152"/>
      <c r="BT5376" s="153"/>
    </row>
    <row r="5377" spans="71:72" x14ac:dyDescent="0.2">
      <c r="BS5377" s="152"/>
      <c r="BT5377" s="153"/>
    </row>
    <row r="5378" spans="71:72" x14ac:dyDescent="0.2">
      <c r="BS5378" s="152"/>
      <c r="BT5378" s="153"/>
    </row>
    <row r="5379" spans="71:72" x14ac:dyDescent="0.2">
      <c r="BS5379" s="152"/>
      <c r="BT5379" s="153"/>
    </row>
    <row r="5380" spans="71:72" x14ac:dyDescent="0.2">
      <c r="BS5380" s="152"/>
      <c r="BT5380" s="153"/>
    </row>
    <row r="5381" spans="71:72" x14ac:dyDescent="0.2">
      <c r="BS5381" s="152"/>
      <c r="BT5381" s="153"/>
    </row>
    <row r="5382" spans="71:72" x14ac:dyDescent="0.2">
      <c r="BS5382" s="152"/>
      <c r="BT5382" s="153"/>
    </row>
    <row r="5383" spans="71:72" x14ac:dyDescent="0.2">
      <c r="BS5383" s="152"/>
      <c r="BT5383" s="153"/>
    </row>
    <row r="5384" spans="71:72" x14ac:dyDescent="0.2">
      <c r="BS5384" s="152"/>
      <c r="BT5384" s="153"/>
    </row>
    <row r="5385" spans="71:72" x14ac:dyDescent="0.2">
      <c r="BS5385" s="152"/>
      <c r="BT5385" s="153"/>
    </row>
    <row r="5386" spans="71:72" x14ac:dyDescent="0.2">
      <c r="BS5386" s="152"/>
      <c r="BT5386" s="153"/>
    </row>
    <row r="5387" spans="71:72" x14ac:dyDescent="0.2">
      <c r="BS5387" s="152"/>
      <c r="BT5387" s="153"/>
    </row>
    <row r="5388" spans="71:72" x14ac:dyDescent="0.2">
      <c r="BS5388" s="152"/>
      <c r="BT5388" s="153"/>
    </row>
    <row r="5389" spans="71:72" x14ac:dyDescent="0.2">
      <c r="BS5389" s="152"/>
      <c r="BT5389" s="153"/>
    </row>
    <row r="5390" spans="71:72" x14ac:dyDescent="0.2">
      <c r="BS5390" s="152"/>
      <c r="BT5390" s="153"/>
    </row>
    <row r="5391" spans="71:72" x14ac:dyDescent="0.2">
      <c r="BS5391" s="152"/>
      <c r="BT5391" s="153"/>
    </row>
    <row r="5392" spans="71:72" x14ac:dyDescent="0.2">
      <c r="BS5392" s="152"/>
      <c r="BT5392" s="153"/>
    </row>
    <row r="5393" spans="71:72" x14ac:dyDescent="0.2">
      <c r="BS5393" s="152"/>
      <c r="BT5393" s="153"/>
    </row>
    <row r="5394" spans="71:72" x14ac:dyDescent="0.2">
      <c r="BS5394" s="152"/>
      <c r="BT5394" s="153"/>
    </row>
    <row r="5395" spans="71:72" x14ac:dyDescent="0.2">
      <c r="BS5395" s="152"/>
      <c r="BT5395" s="153"/>
    </row>
    <row r="5396" spans="71:72" x14ac:dyDescent="0.2">
      <c r="BS5396" s="152"/>
      <c r="BT5396" s="153"/>
    </row>
    <row r="5397" spans="71:72" x14ac:dyDescent="0.2">
      <c r="BS5397" s="152"/>
      <c r="BT5397" s="153"/>
    </row>
    <row r="5398" spans="71:72" x14ac:dyDescent="0.2">
      <c r="BS5398" s="152"/>
      <c r="BT5398" s="153"/>
    </row>
    <row r="5399" spans="71:72" x14ac:dyDescent="0.2">
      <c r="BS5399" s="152"/>
      <c r="BT5399" s="153"/>
    </row>
    <row r="5400" spans="71:72" x14ac:dyDescent="0.2">
      <c r="BS5400" s="152"/>
      <c r="BT5400" s="153"/>
    </row>
    <row r="5401" spans="71:72" x14ac:dyDescent="0.2">
      <c r="BS5401" s="152"/>
      <c r="BT5401" s="153"/>
    </row>
    <row r="5402" spans="71:72" x14ac:dyDescent="0.2">
      <c r="BS5402" s="152"/>
      <c r="BT5402" s="153"/>
    </row>
    <row r="5403" spans="71:72" x14ac:dyDescent="0.2">
      <c r="BS5403" s="152"/>
      <c r="BT5403" s="153"/>
    </row>
    <row r="5404" spans="71:72" x14ac:dyDescent="0.2">
      <c r="BS5404" s="152"/>
      <c r="BT5404" s="153"/>
    </row>
    <row r="5405" spans="71:72" x14ac:dyDescent="0.2">
      <c r="BS5405" s="152"/>
      <c r="BT5405" s="153"/>
    </row>
    <row r="5406" spans="71:72" x14ac:dyDescent="0.2">
      <c r="BS5406" s="152"/>
      <c r="BT5406" s="153"/>
    </row>
    <row r="5407" spans="71:72" x14ac:dyDescent="0.2">
      <c r="BS5407" s="152"/>
      <c r="BT5407" s="153"/>
    </row>
    <row r="5408" spans="71:72" x14ac:dyDescent="0.2">
      <c r="BS5408" s="152"/>
      <c r="BT5408" s="153"/>
    </row>
    <row r="5409" spans="71:72" x14ac:dyDescent="0.2">
      <c r="BS5409" s="152"/>
      <c r="BT5409" s="153"/>
    </row>
    <row r="5410" spans="71:72" x14ac:dyDescent="0.2">
      <c r="BS5410" s="152"/>
      <c r="BT5410" s="153"/>
    </row>
    <row r="5411" spans="71:72" x14ac:dyDescent="0.2">
      <c r="BS5411" s="152"/>
      <c r="BT5411" s="153"/>
    </row>
    <row r="5412" spans="71:72" x14ac:dyDescent="0.2">
      <c r="BS5412" s="152"/>
      <c r="BT5412" s="153"/>
    </row>
    <row r="5413" spans="71:72" x14ac:dyDescent="0.2">
      <c r="BS5413" s="152"/>
      <c r="BT5413" s="153"/>
    </row>
    <row r="5414" spans="71:72" x14ac:dyDescent="0.2">
      <c r="BS5414" s="152"/>
      <c r="BT5414" s="153"/>
    </row>
    <row r="5415" spans="71:72" x14ac:dyDescent="0.2">
      <c r="BS5415" s="152"/>
      <c r="BT5415" s="153"/>
    </row>
    <row r="5416" spans="71:72" x14ac:dyDescent="0.2">
      <c r="BS5416" s="152"/>
      <c r="BT5416" s="153"/>
    </row>
    <row r="5417" spans="71:72" x14ac:dyDescent="0.2">
      <c r="BS5417" s="152"/>
      <c r="BT5417" s="153"/>
    </row>
    <row r="5418" spans="71:72" x14ac:dyDescent="0.2">
      <c r="BS5418" s="152"/>
      <c r="BT5418" s="153"/>
    </row>
    <row r="5419" spans="71:72" x14ac:dyDescent="0.2">
      <c r="BS5419" s="152"/>
      <c r="BT5419" s="153"/>
    </row>
    <row r="5420" spans="71:72" x14ac:dyDescent="0.2">
      <c r="BS5420" s="152"/>
      <c r="BT5420" s="153"/>
    </row>
    <row r="5421" spans="71:72" x14ac:dyDescent="0.2">
      <c r="BS5421" s="152"/>
      <c r="BT5421" s="153"/>
    </row>
    <row r="5422" spans="71:72" x14ac:dyDescent="0.2">
      <c r="BS5422" s="152"/>
      <c r="BT5422" s="153"/>
    </row>
    <row r="5423" spans="71:72" x14ac:dyDescent="0.2">
      <c r="BS5423" s="152"/>
      <c r="BT5423" s="153"/>
    </row>
    <row r="5424" spans="71:72" x14ac:dyDescent="0.2">
      <c r="BS5424" s="152"/>
      <c r="BT5424" s="153"/>
    </row>
    <row r="5425" spans="71:72" x14ac:dyDescent="0.2">
      <c r="BS5425" s="152"/>
      <c r="BT5425" s="153"/>
    </row>
    <row r="5426" spans="71:72" x14ac:dyDescent="0.2">
      <c r="BS5426" s="152"/>
      <c r="BT5426" s="153"/>
    </row>
    <row r="5427" spans="71:72" x14ac:dyDescent="0.2">
      <c r="BS5427" s="152"/>
      <c r="BT5427" s="153"/>
    </row>
    <row r="5428" spans="71:72" x14ac:dyDescent="0.2">
      <c r="BS5428" s="152"/>
      <c r="BT5428" s="153"/>
    </row>
    <row r="5429" spans="71:72" x14ac:dyDescent="0.2">
      <c r="BS5429" s="152"/>
      <c r="BT5429" s="153"/>
    </row>
    <row r="5430" spans="71:72" x14ac:dyDescent="0.2">
      <c r="BS5430" s="152"/>
      <c r="BT5430" s="153"/>
    </row>
    <row r="5431" spans="71:72" x14ac:dyDescent="0.2">
      <c r="BS5431" s="152"/>
      <c r="BT5431" s="153"/>
    </row>
    <row r="5432" spans="71:72" x14ac:dyDescent="0.2">
      <c r="BS5432" s="152"/>
      <c r="BT5432" s="153"/>
    </row>
    <row r="5433" spans="71:72" x14ac:dyDescent="0.2">
      <c r="BS5433" s="152"/>
      <c r="BT5433" s="153"/>
    </row>
    <row r="5434" spans="71:72" x14ac:dyDescent="0.2">
      <c r="BS5434" s="152"/>
      <c r="BT5434" s="153"/>
    </row>
    <row r="5435" spans="71:72" x14ac:dyDescent="0.2">
      <c r="BS5435" s="152"/>
      <c r="BT5435" s="153"/>
    </row>
    <row r="5436" spans="71:72" x14ac:dyDescent="0.2">
      <c r="BS5436" s="152"/>
      <c r="BT5436" s="153"/>
    </row>
    <row r="5437" spans="71:72" x14ac:dyDescent="0.2">
      <c r="BS5437" s="152"/>
      <c r="BT5437" s="153"/>
    </row>
    <row r="5438" spans="71:72" x14ac:dyDescent="0.2">
      <c r="BS5438" s="152"/>
      <c r="BT5438" s="153"/>
    </row>
    <row r="5439" spans="71:72" x14ac:dyDescent="0.2">
      <c r="BS5439" s="152"/>
      <c r="BT5439" s="153"/>
    </row>
    <row r="5440" spans="71:72" x14ac:dyDescent="0.2">
      <c r="BS5440" s="152"/>
      <c r="BT5440" s="153"/>
    </row>
    <row r="5441" spans="71:72" x14ac:dyDescent="0.2">
      <c r="BS5441" s="152"/>
      <c r="BT5441" s="153"/>
    </row>
    <row r="5442" spans="71:72" x14ac:dyDescent="0.2">
      <c r="BS5442" s="152"/>
      <c r="BT5442" s="153"/>
    </row>
    <row r="5443" spans="71:72" x14ac:dyDescent="0.2">
      <c r="BS5443" s="152"/>
      <c r="BT5443" s="153"/>
    </row>
    <row r="5444" spans="71:72" x14ac:dyDescent="0.2">
      <c r="BS5444" s="152"/>
      <c r="BT5444" s="153"/>
    </row>
    <row r="5445" spans="71:72" x14ac:dyDescent="0.2">
      <c r="BS5445" s="152"/>
      <c r="BT5445" s="153"/>
    </row>
    <row r="5446" spans="71:72" x14ac:dyDescent="0.2">
      <c r="BS5446" s="152"/>
      <c r="BT5446" s="153"/>
    </row>
    <row r="5447" spans="71:72" x14ac:dyDescent="0.2">
      <c r="BS5447" s="152"/>
      <c r="BT5447" s="153"/>
    </row>
    <row r="5448" spans="71:72" x14ac:dyDescent="0.2">
      <c r="BS5448" s="152"/>
      <c r="BT5448" s="153"/>
    </row>
    <row r="5449" spans="71:72" x14ac:dyDescent="0.2">
      <c r="BS5449" s="152"/>
      <c r="BT5449" s="153"/>
    </row>
    <row r="5450" spans="71:72" x14ac:dyDescent="0.2">
      <c r="BS5450" s="152"/>
      <c r="BT5450" s="153"/>
    </row>
    <row r="5451" spans="71:72" x14ac:dyDescent="0.2">
      <c r="BS5451" s="152"/>
      <c r="BT5451" s="153"/>
    </row>
    <row r="5452" spans="71:72" x14ac:dyDescent="0.2">
      <c r="BS5452" s="152"/>
      <c r="BT5452" s="153"/>
    </row>
    <row r="5453" spans="71:72" x14ac:dyDescent="0.2">
      <c r="BS5453" s="152"/>
      <c r="BT5453" s="153"/>
    </row>
    <row r="5454" spans="71:72" x14ac:dyDescent="0.2">
      <c r="BS5454" s="152"/>
      <c r="BT5454" s="153"/>
    </row>
    <row r="5455" spans="71:72" x14ac:dyDescent="0.2">
      <c r="BS5455" s="152"/>
      <c r="BT5455" s="153"/>
    </row>
    <row r="5456" spans="71:72" x14ac:dyDescent="0.2">
      <c r="BS5456" s="152"/>
      <c r="BT5456" s="153"/>
    </row>
    <row r="5457" spans="71:72" x14ac:dyDescent="0.2">
      <c r="BS5457" s="152"/>
      <c r="BT5457" s="153"/>
    </row>
    <row r="5458" spans="71:72" x14ac:dyDescent="0.2">
      <c r="BS5458" s="152"/>
      <c r="BT5458" s="153"/>
    </row>
    <row r="5459" spans="71:72" x14ac:dyDescent="0.2">
      <c r="BS5459" s="152"/>
      <c r="BT5459" s="153"/>
    </row>
    <row r="5460" spans="71:72" x14ac:dyDescent="0.2">
      <c r="BS5460" s="152"/>
      <c r="BT5460" s="153"/>
    </row>
    <row r="5461" spans="71:72" x14ac:dyDescent="0.2">
      <c r="BS5461" s="152"/>
      <c r="BT5461" s="153"/>
    </row>
    <row r="5462" spans="71:72" x14ac:dyDescent="0.2">
      <c r="BS5462" s="152"/>
      <c r="BT5462" s="153"/>
    </row>
    <row r="5463" spans="71:72" x14ac:dyDescent="0.2">
      <c r="BS5463" s="152"/>
      <c r="BT5463" s="153"/>
    </row>
    <row r="5464" spans="71:72" x14ac:dyDescent="0.2">
      <c r="BS5464" s="152"/>
      <c r="BT5464" s="153"/>
    </row>
    <row r="5465" spans="71:72" x14ac:dyDescent="0.2">
      <c r="BS5465" s="152"/>
      <c r="BT5465" s="153"/>
    </row>
    <row r="5466" spans="71:72" x14ac:dyDescent="0.2">
      <c r="BS5466" s="152"/>
      <c r="BT5466" s="153"/>
    </row>
    <row r="5467" spans="71:72" x14ac:dyDescent="0.2">
      <c r="BS5467" s="152"/>
      <c r="BT5467" s="153"/>
    </row>
    <row r="5468" spans="71:72" x14ac:dyDescent="0.2">
      <c r="BS5468" s="152"/>
      <c r="BT5468" s="153"/>
    </row>
    <row r="5469" spans="71:72" x14ac:dyDescent="0.2">
      <c r="BS5469" s="152"/>
      <c r="BT5469" s="153"/>
    </row>
    <row r="5470" spans="71:72" x14ac:dyDescent="0.2">
      <c r="BS5470" s="152"/>
      <c r="BT5470" s="153"/>
    </row>
    <row r="5471" spans="71:72" x14ac:dyDescent="0.2">
      <c r="BS5471" s="152"/>
      <c r="BT5471" s="153"/>
    </row>
    <row r="5472" spans="71:72" x14ac:dyDescent="0.2">
      <c r="BS5472" s="152"/>
      <c r="BT5472" s="153"/>
    </row>
    <row r="5473" spans="71:72" x14ac:dyDescent="0.2">
      <c r="BS5473" s="152"/>
      <c r="BT5473" s="153"/>
    </row>
    <row r="5474" spans="71:72" x14ac:dyDescent="0.2">
      <c r="BS5474" s="152"/>
      <c r="BT5474" s="153"/>
    </row>
    <row r="5475" spans="71:72" x14ac:dyDescent="0.2">
      <c r="BS5475" s="152"/>
      <c r="BT5475" s="153"/>
    </row>
    <row r="5476" spans="71:72" x14ac:dyDescent="0.2">
      <c r="BS5476" s="152"/>
      <c r="BT5476" s="153"/>
    </row>
    <row r="5477" spans="71:72" x14ac:dyDescent="0.2">
      <c r="BS5477" s="152"/>
      <c r="BT5477" s="153"/>
    </row>
    <row r="5478" spans="71:72" x14ac:dyDescent="0.2">
      <c r="BS5478" s="152"/>
      <c r="BT5478" s="153"/>
    </row>
    <row r="5479" spans="71:72" x14ac:dyDescent="0.2">
      <c r="BS5479" s="152"/>
      <c r="BT5479" s="153"/>
    </row>
    <row r="5480" spans="71:72" x14ac:dyDescent="0.2">
      <c r="BS5480" s="152"/>
      <c r="BT5480" s="153"/>
    </row>
    <row r="5481" spans="71:72" x14ac:dyDescent="0.2">
      <c r="BS5481" s="152"/>
      <c r="BT5481" s="153"/>
    </row>
    <row r="5482" spans="71:72" x14ac:dyDescent="0.2">
      <c r="BS5482" s="152"/>
      <c r="BT5482" s="153"/>
    </row>
    <row r="5483" spans="71:72" x14ac:dyDescent="0.2">
      <c r="BS5483" s="152"/>
      <c r="BT5483" s="153"/>
    </row>
    <row r="5484" spans="71:72" x14ac:dyDescent="0.2">
      <c r="BS5484" s="152"/>
      <c r="BT5484" s="153"/>
    </row>
    <row r="5485" spans="71:72" x14ac:dyDescent="0.2">
      <c r="BS5485" s="152"/>
      <c r="BT5485" s="153"/>
    </row>
    <row r="5486" spans="71:72" x14ac:dyDescent="0.2">
      <c r="BS5486" s="152"/>
      <c r="BT5486" s="153"/>
    </row>
    <row r="5487" spans="71:72" x14ac:dyDescent="0.2">
      <c r="BS5487" s="152"/>
      <c r="BT5487" s="153"/>
    </row>
    <row r="5488" spans="71:72" x14ac:dyDescent="0.2">
      <c r="BS5488" s="152"/>
      <c r="BT5488" s="153"/>
    </row>
    <row r="5489" spans="71:72" x14ac:dyDescent="0.2">
      <c r="BS5489" s="152"/>
      <c r="BT5489" s="153"/>
    </row>
    <row r="5490" spans="71:72" x14ac:dyDescent="0.2">
      <c r="BS5490" s="152"/>
      <c r="BT5490" s="153"/>
    </row>
    <row r="5491" spans="71:72" x14ac:dyDescent="0.2">
      <c r="BS5491" s="152"/>
      <c r="BT5491" s="153"/>
    </row>
    <row r="5492" spans="71:72" x14ac:dyDescent="0.2">
      <c r="BS5492" s="152"/>
      <c r="BT5492" s="153"/>
    </row>
    <row r="5493" spans="71:72" x14ac:dyDescent="0.2">
      <c r="BS5493" s="152"/>
      <c r="BT5493" s="153"/>
    </row>
    <row r="5494" spans="71:72" x14ac:dyDescent="0.2">
      <c r="BS5494" s="152"/>
      <c r="BT5494" s="153"/>
    </row>
    <row r="5495" spans="71:72" x14ac:dyDescent="0.2">
      <c r="BS5495" s="152"/>
      <c r="BT5495" s="153"/>
    </row>
    <row r="5496" spans="71:72" x14ac:dyDescent="0.2">
      <c r="BS5496" s="152"/>
      <c r="BT5496" s="153"/>
    </row>
    <row r="5497" spans="71:72" x14ac:dyDescent="0.2">
      <c r="BS5497" s="152"/>
      <c r="BT5497" s="153"/>
    </row>
    <row r="5498" spans="71:72" x14ac:dyDescent="0.2">
      <c r="BS5498" s="152"/>
      <c r="BT5498" s="153"/>
    </row>
    <row r="5499" spans="71:72" x14ac:dyDescent="0.2">
      <c r="BS5499" s="152"/>
      <c r="BT5499" s="153"/>
    </row>
    <row r="5500" spans="71:72" x14ac:dyDescent="0.2">
      <c r="BS5500" s="152"/>
      <c r="BT5500" s="153"/>
    </row>
    <row r="5501" spans="71:72" x14ac:dyDescent="0.2">
      <c r="BS5501" s="152"/>
      <c r="BT5501" s="153"/>
    </row>
    <row r="5502" spans="71:72" x14ac:dyDescent="0.2">
      <c r="BS5502" s="152"/>
      <c r="BT5502" s="153"/>
    </row>
    <row r="5503" spans="71:72" x14ac:dyDescent="0.2">
      <c r="BS5503" s="152"/>
      <c r="BT5503" s="153"/>
    </row>
    <row r="5504" spans="71:72" x14ac:dyDescent="0.2">
      <c r="BS5504" s="152"/>
      <c r="BT5504" s="153"/>
    </row>
    <row r="5505" spans="71:72" x14ac:dyDescent="0.2">
      <c r="BS5505" s="152"/>
      <c r="BT5505" s="153"/>
    </row>
    <row r="5506" spans="71:72" x14ac:dyDescent="0.2">
      <c r="BS5506" s="152"/>
      <c r="BT5506" s="153"/>
    </row>
    <row r="5507" spans="71:72" x14ac:dyDescent="0.2">
      <c r="BS5507" s="152"/>
      <c r="BT5507" s="153"/>
    </row>
    <row r="5508" spans="71:72" x14ac:dyDescent="0.2">
      <c r="BS5508" s="152"/>
      <c r="BT5508" s="153"/>
    </row>
    <row r="5509" spans="71:72" x14ac:dyDescent="0.2">
      <c r="BS5509" s="152"/>
      <c r="BT5509" s="153"/>
    </row>
    <row r="5510" spans="71:72" x14ac:dyDescent="0.2">
      <c r="BS5510" s="152"/>
      <c r="BT5510" s="153"/>
    </row>
    <row r="5511" spans="71:72" x14ac:dyDescent="0.2">
      <c r="BS5511" s="152"/>
      <c r="BT5511" s="153"/>
    </row>
    <row r="5512" spans="71:72" x14ac:dyDescent="0.2">
      <c r="BS5512" s="152"/>
      <c r="BT5512" s="153"/>
    </row>
    <row r="5513" spans="71:72" x14ac:dyDescent="0.2">
      <c r="BS5513" s="152"/>
      <c r="BT5513" s="153"/>
    </row>
    <row r="5514" spans="71:72" x14ac:dyDescent="0.2">
      <c r="BS5514" s="152"/>
      <c r="BT5514" s="153"/>
    </row>
    <row r="5515" spans="71:72" x14ac:dyDescent="0.2">
      <c r="BS5515" s="152"/>
      <c r="BT5515" s="153"/>
    </row>
    <row r="5516" spans="71:72" x14ac:dyDescent="0.2">
      <c r="BS5516" s="152"/>
      <c r="BT5516" s="153"/>
    </row>
    <row r="5517" spans="71:72" x14ac:dyDescent="0.2">
      <c r="BS5517" s="152"/>
      <c r="BT5517" s="153"/>
    </row>
    <row r="5518" spans="71:72" x14ac:dyDescent="0.2">
      <c r="BS5518" s="152"/>
      <c r="BT5518" s="153"/>
    </row>
    <row r="5519" spans="71:72" x14ac:dyDescent="0.2">
      <c r="BS5519" s="152"/>
      <c r="BT5519" s="153"/>
    </row>
    <row r="5520" spans="71:72" x14ac:dyDescent="0.2">
      <c r="BS5520" s="152"/>
      <c r="BT5520" s="153"/>
    </row>
    <row r="5521" spans="71:72" x14ac:dyDescent="0.2">
      <c r="BS5521" s="152"/>
      <c r="BT5521" s="153"/>
    </row>
    <row r="5522" spans="71:72" x14ac:dyDescent="0.2">
      <c r="BS5522" s="152"/>
      <c r="BT5522" s="153"/>
    </row>
    <row r="5523" spans="71:72" x14ac:dyDescent="0.2">
      <c r="BS5523" s="152"/>
      <c r="BT5523" s="153"/>
    </row>
    <row r="5524" spans="71:72" x14ac:dyDescent="0.2">
      <c r="BS5524" s="152"/>
      <c r="BT5524" s="153"/>
    </row>
    <row r="5525" spans="71:72" x14ac:dyDescent="0.2">
      <c r="BS5525" s="152"/>
      <c r="BT5525" s="153"/>
    </row>
    <row r="5526" spans="71:72" x14ac:dyDescent="0.2">
      <c r="BS5526" s="152"/>
      <c r="BT5526" s="153"/>
    </row>
    <row r="5527" spans="71:72" x14ac:dyDescent="0.2">
      <c r="BS5527" s="152"/>
      <c r="BT5527" s="153"/>
    </row>
    <row r="5528" spans="71:72" x14ac:dyDescent="0.2">
      <c r="BS5528" s="152"/>
      <c r="BT5528" s="153"/>
    </row>
    <row r="5529" spans="71:72" x14ac:dyDescent="0.2">
      <c r="BS5529" s="152"/>
      <c r="BT5529" s="153"/>
    </row>
    <row r="5530" spans="71:72" x14ac:dyDescent="0.2">
      <c r="BS5530" s="152"/>
      <c r="BT5530" s="153"/>
    </row>
    <row r="5531" spans="71:72" x14ac:dyDescent="0.2">
      <c r="BS5531" s="152"/>
      <c r="BT5531" s="153"/>
    </row>
    <row r="5532" spans="71:72" x14ac:dyDescent="0.2">
      <c r="BS5532" s="152"/>
      <c r="BT5532" s="153"/>
    </row>
    <row r="5533" spans="71:72" x14ac:dyDescent="0.2">
      <c r="BS5533" s="152"/>
      <c r="BT5533" s="153"/>
    </row>
    <row r="5534" spans="71:72" x14ac:dyDescent="0.2">
      <c r="BS5534" s="152"/>
      <c r="BT5534" s="153"/>
    </row>
    <row r="5535" spans="71:72" x14ac:dyDescent="0.2">
      <c r="BS5535" s="152"/>
      <c r="BT5535" s="153"/>
    </row>
    <row r="5536" spans="71:72" x14ac:dyDescent="0.2">
      <c r="BS5536" s="152"/>
      <c r="BT5536" s="153"/>
    </row>
    <row r="5537" spans="71:72" x14ac:dyDescent="0.2">
      <c r="BS5537" s="152"/>
      <c r="BT5537" s="153"/>
    </row>
    <row r="5538" spans="71:72" x14ac:dyDescent="0.2">
      <c r="BS5538" s="152"/>
      <c r="BT5538" s="153"/>
    </row>
    <row r="5539" spans="71:72" x14ac:dyDescent="0.2">
      <c r="BS5539" s="152"/>
      <c r="BT5539" s="153"/>
    </row>
    <row r="5540" spans="71:72" x14ac:dyDescent="0.2">
      <c r="BS5540" s="152"/>
      <c r="BT5540" s="153"/>
    </row>
    <row r="5541" spans="71:72" x14ac:dyDescent="0.2">
      <c r="BS5541" s="152"/>
      <c r="BT5541" s="153"/>
    </row>
    <row r="5542" spans="71:72" x14ac:dyDescent="0.2">
      <c r="BS5542" s="152"/>
      <c r="BT5542" s="153"/>
    </row>
    <row r="5543" spans="71:72" x14ac:dyDescent="0.2">
      <c r="BS5543" s="152"/>
      <c r="BT5543" s="153"/>
    </row>
    <row r="5544" spans="71:72" x14ac:dyDescent="0.2">
      <c r="BS5544" s="152"/>
      <c r="BT5544" s="153"/>
    </row>
    <row r="5545" spans="71:72" x14ac:dyDescent="0.2">
      <c r="BS5545" s="152"/>
      <c r="BT5545" s="153"/>
    </row>
    <row r="5546" spans="71:72" x14ac:dyDescent="0.2">
      <c r="BS5546" s="152"/>
      <c r="BT5546" s="153"/>
    </row>
    <row r="5547" spans="71:72" x14ac:dyDescent="0.2">
      <c r="BS5547" s="152"/>
      <c r="BT5547" s="153"/>
    </row>
    <row r="5548" spans="71:72" x14ac:dyDescent="0.2">
      <c r="BS5548" s="152"/>
      <c r="BT5548" s="153"/>
    </row>
    <row r="5549" spans="71:72" x14ac:dyDescent="0.2">
      <c r="BS5549" s="152"/>
      <c r="BT5549" s="153"/>
    </row>
    <row r="5550" spans="71:72" x14ac:dyDescent="0.2">
      <c r="BS5550" s="152"/>
      <c r="BT5550" s="153"/>
    </row>
    <row r="5551" spans="71:72" x14ac:dyDescent="0.2">
      <c r="BS5551" s="152"/>
      <c r="BT5551" s="153"/>
    </row>
    <row r="5552" spans="71:72" x14ac:dyDescent="0.2">
      <c r="BS5552" s="152"/>
      <c r="BT5552" s="153"/>
    </row>
    <row r="5553" spans="71:72" x14ac:dyDescent="0.2">
      <c r="BS5553" s="152"/>
      <c r="BT5553" s="153"/>
    </row>
    <row r="5554" spans="71:72" x14ac:dyDescent="0.2">
      <c r="BS5554" s="152"/>
      <c r="BT5554" s="153"/>
    </row>
    <row r="5555" spans="71:72" x14ac:dyDescent="0.2">
      <c r="BS5555" s="152"/>
      <c r="BT5555" s="153"/>
    </row>
    <row r="5556" spans="71:72" x14ac:dyDescent="0.2">
      <c r="BS5556" s="152"/>
      <c r="BT5556" s="153"/>
    </row>
    <row r="5557" spans="71:72" x14ac:dyDescent="0.2">
      <c r="BS5557" s="152"/>
      <c r="BT5557" s="153"/>
    </row>
    <row r="5558" spans="71:72" x14ac:dyDescent="0.2">
      <c r="BS5558" s="152"/>
      <c r="BT5558" s="153"/>
    </row>
    <row r="5559" spans="71:72" x14ac:dyDescent="0.2">
      <c r="BS5559" s="152"/>
      <c r="BT5559" s="153"/>
    </row>
    <row r="5560" spans="71:72" x14ac:dyDescent="0.2">
      <c r="BS5560" s="152"/>
      <c r="BT5560" s="153"/>
    </row>
    <row r="5561" spans="71:72" x14ac:dyDescent="0.2">
      <c r="BS5561" s="152"/>
      <c r="BT5561" s="153"/>
    </row>
    <row r="5562" spans="71:72" x14ac:dyDescent="0.2">
      <c r="BS5562" s="152"/>
      <c r="BT5562" s="153"/>
    </row>
    <row r="5563" spans="71:72" x14ac:dyDescent="0.2">
      <c r="BS5563" s="152"/>
      <c r="BT5563" s="153"/>
    </row>
    <row r="5564" spans="71:72" x14ac:dyDescent="0.2">
      <c r="BS5564" s="152"/>
      <c r="BT5564" s="153"/>
    </row>
    <row r="5565" spans="71:72" x14ac:dyDescent="0.2">
      <c r="BS5565" s="152"/>
      <c r="BT5565" s="153"/>
    </row>
    <row r="5566" spans="71:72" x14ac:dyDescent="0.2">
      <c r="BS5566" s="152"/>
      <c r="BT5566" s="153"/>
    </row>
    <row r="5567" spans="71:72" x14ac:dyDescent="0.2">
      <c r="BS5567" s="152"/>
      <c r="BT5567" s="153"/>
    </row>
    <row r="5568" spans="71:72" x14ac:dyDescent="0.2">
      <c r="BS5568" s="152"/>
      <c r="BT5568" s="153"/>
    </row>
    <row r="5569" spans="71:72" x14ac:dyDescent="0.2">
      <c r="BS5569" s="152"/>
      <c r="BT5569" s="153"/>
    </row>
    <row r="5570" spans="71:72" x14ac:dyDescent="0.2">
      <c r="BS5570" s="152"/>
      <c r="BT5570" s="153"/>
    </row>
    <row r="5571" spans="71:72" x14ac:dyDescent="0.2">
      <c r="BS5571" s="152"/>
      <c r="BT5571" s="153"/>
    </row>
    <row r="5572" spans="71:72" x14ac:dyDescent="0.2">
      <c r="BS5572" s="152"/>
      <c r="BT5572" s="153"/>
    </row>
    <row r="5573" spans="71:72" x14ac:dyDescent="0.2">
      <c r="BS5573" s="152"/>
      <c r="BT5573" s="153"/>
    </row>
    <row r="5574" spans="71:72" x14ac:dyDescent="0.2">
      <c r="BS5574" s="152"/>
      <c r="BT5574" s="153"/>
    </row>
    <row r="5575" spans="71:72" x14ac:dyDescent="0.2">
      <c r="BS5575" s="152"/>
      <c r="BT5575" s="153"/>
    </row>
    <row r="5576" spans="71:72" x14ac:dyDescent="0.2">
      <c r="BS5576" s="152"/>
      <c r="BT5576" s="153"/>
    </row>
    <row r="5577" spans="71:72" x14ac:dyDescent="0.2">
      <c r="BS5577" s="152"/>
      <c r="BT5577" s="153"/>
    </row>
    <row r="5578" spans="71:72" x14ac:dyDescent="0.2">
      <c r="BS5578" s="152"/>
      <c r="BT5578" s="153"/>
    </row>
    <row r="5579" spans="71:72" x14ac:dyDescent="0.2">
      <c r="BS5579" s="152"/>
      <c r="BT5579" s="153"/>
    </row>
    <row r="5580" spans="71:72" x14ac:dyDescent="0.2">
      <c r="BS5580" s="152"/>
      <c r="BT5580" s="153"/>
    </row>
    <row r="5581" spans="71:72" x14ac:dyDescent="0.2">
      <c r="BS5581" s="152"/>
      <c r="BT5581" s="153"/>
    </row>
    <row r="5582" spans="71:72" x14ac:dyDescent="0.2">
      <c r="BS5582" s="152"/>
      <c r="BT5582" s="153"/>
    </row>
    <row r="5583" spans="71:72" x14ac:dyDescent="0.2">
      <c r="BS5583" s="152"/>
      <c r="BT5583" s="153"/>
    </row>
    <row r="5584" spans="71:72" x14ac:dyDescent="0.2">
      <c r="BS5584" s="152"/>
      <c r="BT5584" s="153"/>
    </row>
    <row r="5585" spans="71:72" x14ac:dyDescent="0.2">
      <c r="BS5585" s="152"/>
      <c r="BT5585" s="153"/>
    </row>
    <row r="5586" spans="71:72" x14ac:dyDescent="0.2">
      <c r="BS5586" s="152"/>
      <c r="BT5586" s="153"/>
    </row>
    <row r="5587" spans="71:72" x14ac:dyDescent="0.2">
      <c r="BS5587" s="152"/>
      <c r="BT5587" s="153"/>
    </row>
    <row r="5588" spans="71:72" x14ac:dyDescent="0.2">
      <c r="BS5588" s="152"/>
      <c r="BT5588" s="153"/>
    </row>
    <row r="5589" spans="71:72" x14ac:dyDescent="0.2">
      <c r="BS5589" s="152"/>
      <c r="BT5589" s="153"/>
    </row>
    <row r="5590" spans="71:72" x14ac:dyDescent="0.2">
      <c r="BS5590" s="152"/>
      <c r="BT5590" s="153"/>
    </row>
    <row r="5591" spans="71:72" x14ac:dyDescent="0.2">
      <c r="BS5591" s="152"/>
      <c r="BT5591" s="153"/>
    </row>
    <row r="5592" spans="71:72" x14ac:dyDescent="0.2">
      <c r="BS5592" s="152"/>
      <c r="BT5592" s="153"/>
    </row>
    <row r="5593" spans="71:72" x14ac:dyDescent="0.2">
      <c r="BS5593" s="152"/>
      <c r="BT5593" s="153"/>
    </row>
    <row r="5594" spans="71:72" x14ac:dyDescent="0.2">
      <c r="BS5594" s="152"/>
      <c r="BT5594" s="153"/>
    </row>
    <row r="5595" spans="71:72" x14ac:dyDescent="0.2">
      <c r="BS5595" s="152"/>
      <c r="BT5595" s="153"/>
    </row>
    <row r="5596" spans="71:72" x14ac:dyDescent="0.2">
      <c r="BS5596" s="152"/>
      <c r="BT5596" s="153"/>
    </row>
    <row r="5597" spans="71:72" x14ac:dyDescent="0.2">
      <c r="BS5597" s="152"/>
      <c r="BT5597" s="153"/>
    </row>
    <row r="5598" spans="71:72" x14ac:dyDescent="0.2">
      <c r="BS5598" s="152"/>
      <c r="BT5598" s="153"/>
    </row>
    <row r="5599" spans="71:72" x14ac:dyDescent="0.2">
      <c r="BS5599" s="152"/>
      <c r="BT5599" s="153"/>
    </row>
    <row r="5600" spans="71:72" x14ac:dyDescent="0.2">
      <c r="BS5600" s="152"/>
      <c r="BT5600" s="153"/>
    </row>
    <row r="5601" spans="71:72" x14ac:dyDescent="0.2">
      <c r="BS5601" s="152"/>
      <c r="BT5601" s="153"/>
    </row>
    <row r="5602" spans="71:72" x14ac:dyDescent="0.2">
      <c r="BS5602" s="152"/>
      <c r="BT5602" s="153"/>
    </row>
    <row r="5603" spans="71:72" x14ac:dyDescent="0.2">
      <c r="BS5603" s="152"/>
      <c r="BT5603" s="153"/>
    </row>
    <row r="5604" spans="71:72" x14ac:dyDescent="0.2">
      <c r="BS5604" s="152"/>
      <c r="BT5604" s="153"/>
    </row>
    <row r="5605" spans="71:72" x14ac:dyDescent="0.2">
      <c r="BS5605" s="152"/>
      <c r="BT5605" s="153"/>
    </row>
    <row r="5606" spans="71:72" x14ac:dyDescent="0.2">
      <c r="BS5606" s="152"/>
      <c r="BT5606" s="153"/>
    </row>
    <row r="5607" spans="71:72" x14ac:dyDescent="0.2">
      <c r="BS5607" s="152"/>
      <c r="BT5607" s="153"/>
    </row>
    <row r="5608" spans="71:72" x14ac:dyDescent="0.2">
      <c r="BS5608" s="152"/>
      <c r="BT5608" s="153"/>
    </row>
    <row r="5609" spans="71:72" x14ac:dyDescent="0.2">
      <c r="BS5609" s="152"/>
      <c r="BT5609" s="153"/>
    </row>
    <row r="5610" spans="71:72" x14ac:dyDescent="0.2">
      <c r="BS5610" s="152"/>
      <c r="BT5610" s="153"/>
    </row>
    <row r="5611" spans="71:72" x14ac:dyDescent="0.2">
      <c r="BS5611" s="152"/>
      <c r="BT5611" s="153"/>
    </row>
    <row r="5612" spans="71:72" x14ac:dyDescent="0.2">
      <c r="BS5612" s="152"/>
      <c r="BT5612" s="153"/>
    </row>
    <row r="5613" spans="71:72" x14ac:dyDescent="0.2">
      <c r="BS5613" s="152"/>
      <c r="BT5613" s="153"/>
    </row>
    <row r="5614" spans="71:72" x14ac:dyDescent="0.2">
      <c r="BS5614" s="152"/>
      <c r="BT5614" s="153"/>
    </row>
    <row r="5615" spans="71:72" x14ac:dyDescent="0.2">
      <c r="BS5615" s="152"/>
      <c r="BT5615" s="153"/>
    </row>
    <row r="5616" spans="71:72" x14ac:dyDescent="0.2">
      <c r="BS5616" s="152"/>
      <c r="BT5616" s="153"/>
    </row>
    <row r="5617" spans="71:72" x14ac:dyDescent="0.2">
      <c r="BS5617" s="152"/>
      <c r="BT5617" s="153"/>
    </row>
    <row r="5618" spans="71:72" x14ac:dyDescent="0.2">
      <c r="BS5618" s="152"/>
      <c r="BT5618" s="153"/>
    </row>
    <row r="5619" spans="71:72" x14ac:dyDescent="0.2">
      <c r="BS5619" s="152"/>
      <c r="BT5619" s="153"/>
    </row>
    <row r="5620" spans="71:72" x14ac:dyDescent="0.2">
      <c r="BS5620" s="152"/>
      <c r="BT5620" s="153"/>
    </row>
    <row r="5621" spans="71:72" x14ac:dyDescent="0.2">
      <c r="BS5621" s="152"/>
      <c r="BT5621" s="153"/>
    </row>
    <row r="5622" spans="71:72" x14ac:dyDescent="0.2">
      <c r="BS5622" s="152"/>
      <c r="BT5622" s="153"/>
    </row>
    <row r="5623" spans="71:72" x14ac:dyDescent="0.2">
      <c r="BS5623" s="152"/>
      <c r="BT5623" s="153"/>
    </row>
    <row r="5624" spans="71:72" x14ac:dyDescent="0.2">
      <c r="BS5624" s="152"/>
      <c r="BT5624" s="153"/>
    </row>
    <row r="5625" spans="71:72" x14ac:dyDescent="0.2">
      <c r="BS5625" s="152"/>
      <c r="BT5625" s="153"/>
    </row>
    <row r="5626" spans="71:72" x14ac:dyDescent="0.2">
      <c r="BS5626" s="152"/>
      <c r="BT5626" s="153"/>
    </row>
    <row r="5627" spans="71:72" x14ac:dyDescent="0.2">
      <c r="BS5627" s="152"/>
      <c r="BT5627" s="153"/>
    </row>
    <row r="5628" spans="71:72" x14ac:dyDescent="0.2">
      <c r="BS5628" s="152"/>
      <c r="BT5628" s="153"/>
    </row>
    <row r="5629" spans="71:72" x14ac:dyDescent="0.2">
      <c r="BS5629" s="152"/>
      <c r="BT5629" s="153"/>
    </row>
    <row r="5630" spans="71:72" x14ac:dyDescent="0.2">
      <c r="BS5630" s="152"/>
      <c r="BT5630" s="153"/>
    </row>
    <row r="5631" spans="71:72" x14ac:dyDescent="0.2">
      <c r="BS5631" s="152"/>
      <c r="BT5631" s="153"/>
    </row>
    <row r="5632" spans="71:72" x14ac:dyDescent="0.2">
      <c r="BS5632" s="152"/>
      <c r="BT5632" s="153"/>
    </row>
    <row r="5633" spans="71:72" x14ac:dyDescent="0.2">
      <c r="BS5633" s="152"/>
      <c r="BT5633" s="153"/>
    </row>
    <row r="5634" spans="71:72" x14ac:dyDescent="0.2">
      <c r="BS5634" s="152"/>
      <c r="BT5634" s="153"/>
    </row>
    <row r="5635" spans="71:72" x14ac:dyDescent="0.2">
      <c r="BS5635" s="152"/>
      <c r="BT5635" s="153"/>
    </row>
    <row r="5636" spans="71:72" x14ac:dyDescent="0.2">
      <c r="BS5636" s="152"/>
      <c r="BT5636" s="153"/>
    </row>
    <row r="5637" spans="71:72" x14ac:dyDescent="0.2">
      <c r="BS5637" s="152"/>
      <c r="BT5637" s="153"/>
    </row>
    <row r="5638" spans="71:72" x14ac:dyDescent="0.2">
      <c r="BS5638" s="152"/>
      <c r="BT5638" s="153"/>
    </row>
    <row r="5639" spans="71:72" x14ac:dyDescent="0.2">
      <c r="BS5639" s="152"/>
      <c r="BT5639" s="153"/>
    </row>
    <row r="5640" spans="71:72" x14ac:dyDescent="0.2">
      <c r="BS5640" s="152"/>
      <c r="BT5640" s="153"/>
    </row>
    <row r="5641" spans="71:72" x14ac:dyDescent="0.2">
      <c r="BS5641" s="152"/>
      <c r="BT5641" s="153"/>
    </row>
    <row r="5642" spans="71:72" x14ac:dyDescent="0.2">
      <c r="BS5642" s="152"/>
      <c r="BT5642" s="153"/>
    </row>
    <row r="5643" spans="71:72" x14ac:dyDescent="0.2">
      <c r="BS5643" s="152"/>
      <c r="BT5643" s="153"/>
    </row>
    <row r="5644" spans="71:72" x14ac:dyDescent="0.2">
      <c r="BS5644" s="152"/>
      <c r="BT5644" s="153"/>
    </row>
    <row r="5645" spans="71:72" x14ac:dyDescent="0.2">
      <c r="BS5645" s="152"/>
      <c r="BT5645" s="153"/>
    </row>
    <row r="5646" spans="71:72" x14ac:dyDescent="0.2">
      <c r="BS5646" s="152"/>
      <c r="BT5646" s="153"/>
    </row>
    <row r="5647" spans="71:72" x14ac:dyDescent="0.2">
      <c r="BS5647" s="152"/>
      <c r="BT5647" s="153"/>
    </row>
    <row r="5648" spans="71:72" x14ac:dyDescent="0.2">
      <c r="BS5648" s="152"/>
      <c r="BT5648" s="153"/>
    </row>
    <row r="5649" spans="71:72" x14ac:dyDescent="0.2">
      <c r="BS5649" s="152"/>
      <c r="BT5649" s="153"/>
    </row>
    <row r="5650" spans="71:72" x14ac:dyDescent="0.2">
      <c r="BS5650" s="152"/>
      <c r="BT5650" s="153"/>
    </row>
    <row r="5651" spans="71:72" x14ac:dyDescent="0.2">
      <c r="BS5651" s="152"/>
      <c r="BT5651" s="153"/>
    </row>
    <row r="5652" spans="71:72" x14ac:dyDescent="0.2">
      <c r="BS5652" s="152"/>
      <c r="BT5652" s="153"/>
    </row>
    <row r="5653" spans="71:72" x14ac:dyDescent="0.2">
      <c r="BS5653" s="152"/>
      <c r="BT5653" s="153"/>
    </row>
    <row r="5654" spans="71:72" x14ac:dyDescent="0.2">
      <c r="BS5654" s="152"/>
      <c r="BT5654" s="153"/>
    </row>
    <row r="5655" spans="71:72" x14ac:dyDescent="0.2">
      <c r="BS5655" s="152"/>
      <c r="BT5655" s="153"/>
    </row>
    <row r="5656" spans="71:72" x14ac:dyDescent="0.2">
      <c r="BS5656" s="152"/>
      <c r="BT5656" s="153"/>
    </row>
    <row r="5657" spans="71:72" x14ac:dyDescent="0.2">
      <c r="BS5657" s="152"/>
      <c r="BT5657" s="153"/>
    </row>
    <row r="5658" spans="71:72" x14ac:dyDescent="0.2">
      <c r="BS5658" s="152"/>
      <c r="BT5658" s="153"/>
    </row>
    <row r="5659" spans="71:72" x14ac:dyDescent="0.2">
      <c r="BS5659" s="152"/>
      <c r="BT5659" s="153"/>
    </row>
    <row r="5660" spans="71:72" x14ac:dyDescent="0.2">
      <c r="BS5660" s="152"/>
      <c r="BT5660" s="153"/>
    </row>
    <row r="5661" spans="71:72" x14ac:dyDescent="0.2">
      <c r="BS5661" s="152"/>
      <c r="BT5661" s="153"/>
    </row>
    <row r="5662" spans="71:72" x14ac:dyDescent="0.2">
      <c r="BS5662" s="152"/>
      <c r="BT5662" s="153"/>
    </row>
    <row r="5663" spans="71:72" x14ac:dyDescent="0.2">
      <c r="BS5663" s="152"/>
      <c r="BT5663" s="153"/>
    </row>
    <row r="5664" spans="71:72" x14ac:dyDescent="0.2">
      <c r="BS5664" s="152"/>
      <c r="BT5664" s="153"/>
    </row>
    <row r="5665" spans="71:72" x14ac:dyDescent="0.2">
      <c r="BS5665" s="152"/>
      <c r="BT5665" s="153"/>
    </row>
    <row r="5666" spans="71:72" x14ac:dyDescent="0.2">
      <c r="BS5666" s="152"/>
      <c r="BT5666" s="153"/>
    </row>
    <row r="5667" spans="71:72" x14ac:dyDescent="0.2">
      <c r="BS5667" s="152"/>
      <c r="BT5667" s="153"/>
    </row>
    <row r="5668" spans="71:72" x14ac:dyDescent="0.2">
      <c r="BS5668" s="152"/>
      <c r="BT5668" s="153"/>
    </row>
    <row r="5669" spans="71:72" x14ac:dyDescent="0.2">
      <c r="BS5669" s="152"/>
      <c r="BT5669" s="153"/>
    </row>
    <row r="5670" spans="71:72" x14ac:dyDescent="0.2">
      <c r="BS5670" s="152"/>
      <c r="BT5670" s="153"/>
    </row>
    <row r="5671" spans="71:72" x14ac:dyDescent="0.2">
      <c r="BS5671" s="152"/>
      <c r="BT5671" s="153"/>
    </row>
    <row r="5672" spans="71:72" x14ac:dyDescent="0.2">
      <c r="BS5672" s="152"/>
      <c r="BT5672" s="153"/>
    </row>
    <row r="5673" spans="71:72" x14ac:dyDescent="0.2">
      <c r="BS5673" s="152"/>
      <c r="BT5673" s="153"/>
    </row>
    <row r="5674" spans="71:72" x14ac:dyDescent="0.2">
      <c r="BS5674" s="152"/>
      <c r="BT5674" s="153"/>
    </row>
    <row r="5675" spans="71:72" x14ac:dyDescent="0.2">
      <c r="BS5675" s="152"/>
      <c r="BT5675" s="153"/>
    </row>
    <row r="5676" spans="71:72" x14ac:dyDescent="0.2">
      <c r="BS5676" s="152"/>
      <c r="BT5676" s="153"/>
    </row>
    <row r="5677" spans="71:72" x14ac:dyDescent="0.2">
      <c r="BS5677" s="152"/>
      <c r="BT5677" s="153"/>
    </row>
    <row r="5678" spans="71:72" x14ac:dyDescent="0.2">
      <c r="BS5678" s="152"/>
      <c r="BT5678" s="153"/>
    </row>
    <row r="5679" spans="71:72" x14ac:dyDescent="0.2">
      <c r="BS5679" s="152"/>
      <c r="BT5679" s="153"/>
    </row>
    <row r="5680" spans="71:72" x14ac:dyDescent="0.2">
      <c r="BS5680" s="152"/>
      <c r="BT5680" s="153"/>
    </row>
    <row r="5681" spans="71:72" x14ac:dyDescent="0.2">
      <c r="BS5681" s="152"/>
      <c r="BT5681" s="153"/>
    </row>
    <row r="5682" spans="71:72" x14ac:dyDescent="0.2">
      <c r="BS5682" s="152"/>
      <c r="BT5682" s="153"/>
    </row>
    <row r="5683" spans="71:72" x14ac:dyDescent="0.2">
      <c r="BS5683" s="152"/>
      <c r="BT5683" s="153"/>
    </row>
    <row r="5684" spans="71:72" x14ac:dyDescent="0.2">
      <c r="BS5684" s="152"/>
      <c r="BT5684" s="153"/>
    </row>
    <row r="5685" spans="71:72" x14ac:dyDescent="0.2">
      <c r="BS5685" s="152"/>
      <c r="BT5685" s="153"/>
    </row>
    <row r="5686" spans="71:72" x14ac:dyDescent="0.2">
      <c r="BS5686" s="152"/>
      <c r="BT5686" s="153"/>
    </row>
    <row r="5687" spans="71:72" x14ac:dyDescent="0.2">
      <c r="BS5687" s="152"/>
      <c r="BT5687" s="153"/>
    </row>
    <row r="5688" spans="71:72" x14ac:dyDescent="0.2">
      <c r="BS5688" s="152"/>
      <c r="BT5688" s="153"/>
    </row>
    <row r="5689" spans="71:72" x14ac:dyDescent="0.2">
      <c r="BS5689" s="152"/>
      <c r="BT5689" s="153"/>
    </row>
    <row r="5690" spans="71:72" x14ac:dyDescent="0.2">
      <c r="BS5690" s="152"/>
      <c r="BT5690" s="153"/>
    </row>
    <row r="5691" spans="71:72" x14ac:dyDescent="0.2">
      <c r="BS5691" s="152"/>
      <c r="BT5691" s="153"/>
    </row>
    <row r="5692" spans="71:72" x14ac:dyDescent="0.2">
      <c r="BS5692" s="152"/>
      <c r="BT5692" s="153"/>
    </row>
    <row r="5693" spans="71:72" x14ac:dyDescent="0.2">
      <c r="BS5693" s="152"/>
      <c r="BT5693" s="153"/>
    </row>
    <row r="5694" spans="71:72" x14ac:dyDescent="0.2">
      <c r="BS5694" s="152"/>
      <c r="BT5694" s="153"/>
    </row>
    <row r="5695" spans="71:72" x14ac:dyDescent="0.2">
      <c r="BS5695" s="152"/>
      <c r="BT5695" s="153"/>
    </row>
    <row r="5696" spans="71:72" x14ac:dyDescent="0.2">
      <c r="BS5696" s="152"/>
      <c r="BT5696" s="153"/>
    </row>
    <row r="5697" spans="71:72" x14ac:dyDescent="0.2">
      <c r="BS5697" s="152"/>
      <c r="BT5697" s="153"/>
    </row>
    <row r="5698" spans="71:72" x14ac:dyDescent="0.2">
      <c r="BS5698" s="152"/>
      <c r="BT5698" s="153"/>
    </row>
    <row r="5699" spans="71:72" x14ac:dyDescent="0.2">
      <c r="BS5699" s="152"/>
      <c r="BT5699" s="153"/>
    </row>
    <row r="5700" spans="71:72" x14ac:dyDescent="0.2">
      <c r="BS5700" s="152"/>
      <c r="BT5700" s="153"/>
    </row>
    <row r="5701" spans="71:72" x14ac:dyDescent="0.2">
      <c r="BS5701" s="152"/>
      <c r="BT5701" s="153"/>
    </row>
    <row r="5702" spans="71:72" x14ac:dyDescent="0.2">
      <c r="BS5702" s="152"/>
      <c r="BT5702" s="153"/>
    </row>
    <row r="5703" spans="71:72" x14ac:dyDescent="0.2">
      <c r="BS5703" s="152"/>
      <c r="BT5703" s="153"/>
    </row>
    <row r="5704" spans="71:72" x14ac:dyDescent="0.2">
      <c r="BS5704" s="152"/>
      <c r="BT5704" s="153"/>
    </row>
    <row r="5705" spans="71:72" x14ac:dyDescent="0.2">
      <c r="BS5705" s="152"/>
      <c r="BT5705" s="153"/>
    </row>
    <row r="5706" spans="71:72" x14ac:dyDescent="0.2">
      <c r="BS5706" s="152"/>
      <c r="BT5706" s="153"/>
    </row>
    <row r="5707" spans="71:72" x14ac:dyDescent="0.2">
      <c r="BS5707" s="152"/>
      <c r="BT5707" s="153"/>
    </row>
    <row r="5708" spans="71:72" x14ac:dyDescent="0.2">
      <c r="BS5708" s="152"/>
      <c r="BT5708" s="153"/>
    </row>
    <row r="5709" spans="71:72" x14ac:dyDescent="0.2">
      <c r="BS5709" s="152"/>
      <c r="BT5709" s="153"/>
    </row>
    <row r="5710" spans="71:72" x14ac:dyDescent="0.2">
      <c r="BS5710" s="152"/>
      <c r="BT5710" s="153"/>
    </row>
    <row r="5711" spans="71:72" x14ac:dyDescent="0.2">
      <c r="BS5711" s="152"/>
      <c r="BT5711" s="153"/>
    </row>
    <row r="5712" spans="71:72" x14ac:dyDescent="0.2">
      <c r="BS5712" s="152"/>
      <c r="BT5712" s="153"/>
    </row>
    <row r="5713" spans="71:72" x14ac:dyDescent="0.2">
      <c r="BS5713" s="152"/>
      <c r="BT5713" s="153"/>
    </row>
    <row r="5714" spans="71:72" x14ac:dyDescent="0.2">
      <c r="BS5714" s="152"/>
      <c r="BT5714" s="153"/>
    </row>
    <row r="5715" spans="71:72" x14ac:dyDescent="0.2">
      <c r="BS5715" s="152"/>
      <c r="BT5715" s="153"/>
    </row>
    <row r="5716" spans="71:72" x14ac:dyDescent="0.2">
      <c r="BS5716" s="152"/>
      <c r="BT5716" s="153"/>
    </row>
    <row r="5717" spans="71:72" x14ac:dyDescent="0.2">
      <c r="BS5717" s="152"/>
      <c r="BT5717" s="153"/>
    </row>
    <row r="5718" spans="71:72" x14ac:dyDescent="0.2">
      <c r="BS5718" s="152"/>
      <c r="BT5718" s="153"/>
    </row>
    <row r="5719" spans="71:72" x14ac:dyDescent="0.2">
      <c r="BS5719" s="152"/>
      <c r="BT5719" s="153"/>
    </row>
    <row r="5720" spans="71:72" x14ac:dyDescent="0.2">
      <c r="BS5720" s="152"/>
      <c r="BT5720" s="153"/>
    </row>
    <row r="5721" spans="71:72" x14ac:dyDescent="0.2">
      <c r="BS5721" s="152"/>
      <c r="BT5721" s="153"/>
    </row>
    <row r="5722" spans="71:72" x14ac:dyDescent="0.2">
      <c r="BS5722" s="152"/>
      <c r="BT5722" s="153"/>
    </row>
    <row r="5723" spans="71:72" x14ac:dyDescent="0.2">
      <c r="BS5723" s="152"/>
      <c r="BT5723" s="153"/>
    </row>
    <row r="5724" spans="71:72" x14ac:dyDescent="0.2">
      <c r="BS5724" s="152"/>
      <c r="BT5724" s="153"/>
    </row>
    <row r="5725" spans="71:72" x14ac:dyDescent="0.2">
      <c r="BS5725" s="152"/>
      <c r="BT5725" s="153"/>
    </row>
    <row r="5726" spans="71:72" x14ac:dyDescent="0.2">
      <c r="BS5726" s="152"/>
      <c r="BT5726" s="153"/>
    </row>
    <row r="5727" spans="71:72" x14ac:dyDescent="0.2">
      <c r="BS5727" s="152"/>
      <c r="BT5727" s="153"/>
    </row>
    <row r="5728" spans="71:72" x14ac:dyDescent="0.2">
      <c r="BS5728" s="152"/>
      <c r="BT5728" s="153"/>
    </row>
    <row r="5729" spans="71:72" x14ac:dyDescent="0.2">
      <c r="BS5729" s="152"/>
      <c r="BT5729" s="153"/>
    </row>
    <row r="5730" spans="71:72" x14ac:dyDescent="0.2">
      <c r="BS5730" s="152"/>
      <c r="BT5730" s="153"/>
    </row>
    <row r="5731" spans="71:72" x14ac:dyDescent="0.2">
      <c r="BS5731" s="152"/>
      <c r="BT5731" s="153"/>
    </row>
    <row r="5732" spans="71:72" x14ac:dyDescent="0.2">
      <c r="BS5732" s="152"/>
      <c r="BT5732" s="153"/>
    </row>
    <row r="5733" spans="71:72" x14ac:dyDescent="0.2">
      <c r="BS5733" s="152"/>
      <c r="BT5733" s="153"/>
    </row>
    <row r="5734" spans="71:72" x14ac:dyDescent="0.2">
      <c r="BS5734" s="152"/>
      <c r="BT5734" s="153"/>
    </row>
    <row r="5735" spans="71:72" x14ac:dyDescent="0.2">
      <c r="BS5735" s="152"/>
      <c r="BT5735" s="153"/>
    </row>
    <row r="5736" spans="71:72" x14ac:dyDescent="0.2">
      <c r="BS5736" s="152"/>
      <c r="BT5736" s="153"/>
    </row>
    <row r="5737" spans="71:72" x14ac:dyDescent="0.2">
      <c r="BS5737" s="152"/>
      <c r="BT5737" s="153"/>
    </row>
    <row r="5738" spans="71:72" x14ac:dyDescent="0.2">
      <c r="BS5738" s="152"/>
      <c r="BT5738" s="153"/>
    </row>
    <row r="5739" spans="71:72" x14ac:dyDescent="0.2">
      <c r="BS5739" s="152"/>
      <c r="BT5739" s="153"/>
    </row>
    <row r="5740" spans="71:72" x14ac:dyDescent="0.2">
      <c r="BS5740" s="152"/>
      <c r="BT5740" s="153"/>
    </row>
    <row r="5741" spans="71:72" x14ac:dyDescent="0.2">
      <c r="BS5741" s="152"/>
      <c r="BT5741" s="153"/>
    </row>
    <row r="5742" spans="71:72" x14ac:dyDescent="0.2">
      <c r="BS5742" s="152"/>
      <c r="BT5742" s="153"/>
    </row>
    <row r="5743" spans="71:72" x14ac:dyDescent="0.2">
      <c r="BS5743" s="152"/>
      <c r="BT5743" s="153"/>
    </row>
    <row r="5744" spans="71:72" x14ac:dyDescent="0.2">
      <c r="BS5744" s="152"/>
      <c r="BT5744" s="153"/>
    </row>
    <row r="5745" spans="71:72" x14ac:dyDescent="0.2">
      <c r="BS5745" s="152"/>
      <c r="BT5745" s="153"/>
    </row>
    <row r="5746" spans="71:72" x14ac:dyDescent="0.2">
      <c r="BS5746" s="152"/>
      <c r="BT5746" s="153"/>
    </row>
    <row r="5747" spans="71:72" x14ac:dyDescent="0.2">
      <c r="BS5747" s="152"/>
      <c r="BT5747" s="153"/>
    </row>
    <row r="5748" spans="71:72" x14ac:dyDescent="0.2">
      <c r="BS5748" s="152"/>
      <c r="BT5748" s="153"/>
    </row>
    <row r="5749" spans="71:72" x14ac:dyDescent="0.2">
      <c r="BS5749" s="152"/>
      <c r="BT5749" s="153"/>
    </row>
    <row r="5750" spans="71:72" x14ac:dyDescent="0.2">
      <c r="BS5750" s="152"/>
      <c r="BT5750" s="153"/>
    </row>
    <row r="5751" spans="71:72" x14ac:dyDescent="0.2">
      <c r="BS5751" s="152"/>
      <c r="BT5751" s="153"/>
    </row>
    <row r="5752" spans="71:72" x14ac:dyDescent="0.2">
      <c r="BS5752" s="152"/>
      <c r="BT5752" s="153"/>
    </row>
    <row r="5753" spans="71:72" x14ac:dyDescent="0.2">
      <c r="BS5753" s="152"/>
      <c r="BT5753" s="153"/>
    </row>
    <row r="5754" spans="71:72" x14ac:dyDescent="0.2">
      <c r="BS5754" s="152"/>
      <c r="BT5754" s="153"/>
    </row>
    <row r="5755" spans="71:72" x14ac:dyDescent="0.2">
      <c r="BS5755" s="152"/>
      <c r="BT5755" s="153"/>
    </row>
    <row r="5756" spans="71:72" x14ac:dyDescent="0.2">
      <c r="BS5756" s="152"/>
      <c r="BT5756" s="153"/>
    </row>
    <row r="5757" spans="71:72" x14ac:dyDescent="0.2">
      <c r="BS5757" s="152"/>
      <c r="BT5757" s="153"/>
    </row>
    <row r="5758" spans="71:72" x14ac:dyDescent="0.2">
      <c r="BS5758" s="152"/>
      <c r="BT5758" s="153"/>
    </row>
    <row r="5759" spans="71:72" x14ac:dyDescent="0.2">
      <c r="BS5759" s="152"/>
      <c r="BT5759" s="153"/>
    </row>
    <row r="5760" spans="71:72" x14ac:dyDescent="0.2">
      <c r="BS5760" s="152"/>
      <c r="BT5760" s="153"/>
    </row>
    <row r="5761" spans="71:72" x14ac:dyDescent="0.2">
      <c r="BS5761" s="152"/>
      <c r="BT5761" s="153"/>
    </row>
    <row r="5762" spans="71:72" x14ac:dyDescent="0.2">
      <c r="BS5762" s="152"/>
      <c r="BT5762" s="153"/>
    </row>
    <row r="5763" spans="71:72" x14ac:dyDescent="0.2">
      <c r="BS5763" s="152"/>
      <c r="BT5763" s="153"/>
    </row>
    <row r="5764" spans="71:72" x14ac:dyDescent="0.2">
      <c r="BS5764" s="152"/>
      <c r="BT5764" s="153"/>
    </row>
    <row r="5765" spans="71:72" x14ac:dyDescent="0.2">
      <c r="BS5765" s="152"/>
      <c r="BT5765" s="153"/>
    </row>
    <row r="5766" spans="71:72" x14ac:dyDescent="0.2">
      <c r="BS5766" s="152"/>
      <c r="BT5766" s="153"/>
    </row>
    <row r="5767" spans="71:72" x14ac:dyDescent="0.2">
      <c r="BS5767" s="152"/>
      <c r="BT5767" s="153"/>
    </row>
    <row r="5768" spans="71:72" x14ac:dyDescent="0.2">
      <c r="BS5768" s="152"/>
      <c r="BT5768" s="153"/>
    </row>
    <row r="5769" spans="71:72" x14ac:dyDescent="0.2">
      <c r="BS5769" s="152"/>
      <c r="BT5769" s="153"/>
    </row>
    <row r="5770" spans="71:72" x14ac:dyDescent="0.2">
      <c r="BS5770" s="152"/>
      <c r="BT5770" s="153"/>
    </row>
    <row r="5771" spans="71:72" x14ac:dyDescent="0.2">
      <c r="BS5771" s="152"/>
      <c r="BT5771" s="153"/>
    </row>
    <row r="5772" spans="71:72" x14ac:dyDescent="0.2">
      <c r="BS5772" s="152"/>
      <c r="BT5772" s="153"/>
    </row>
    <row r="5773" spans="71:72" x14ac:dyDescent="0.2">
      <c r="BS5773" s="152"/>
      <c r="BT5773" s="153"/>
    </row>
    <row r="5774" spans="71:72" x14ac:dyDescent="0.2">
      <c r="BS5774" s="152"/>
      <c r="BT5774" s="153"/>
    </row>
    <row r="5775" spans="71:72" x14ac:dyDescent="0.2">
      <c r="BS5775" s="152"/>
      <c r="BT5775" s="153"/>
    </row>
    <row r="5776" spans="71:72" x14ac:dyDescent="0.2">
      <c r="BS5776" s="152"/>
      <c r="BT5776" s="153"/>
    </row>
    <row r="5777" spans="71:72" x14ac:dyDescent="0.2">
      <c r="BS5777" s="152"/>
      <c r="BT5777" s="153"/>
    </row>
    <row r="5778" spans="71:72" x14ac:dyDescent="0.2">
      <c r="BS5778" s="152"/>
      <c r="BT5778" s="153"/>
    </row>
    <row r="5779" spans="71:72" x14ac:dyDescent="0.2">
      <c r="BS5779" s="152"/>
      <c r="BT5779" s="153"/>
    </row>
    <row r="5780" spans="71:72" x14ac:dyDescent="0.2">
      <c r="BS5780" s="152"/>
      <c r="BT5780" s="153"/>
    </row>
    <row r="5781" spans="71:72" x14ac:dyDescent="0.2">
      <c r="BS5781" s="152"/>
      <c r="BT5781" s="153"/>
    </row>
    <row r="5782" spans="71:72" x14ac:dyDescent="0.2">
      <c r="BS5782" s="152"/>
      <c r="BT5782" s="153"/>
    </row>
    <row r="5783" spans="71:72" x14ac:dyDescent="0.2">
      <c r="BS5783" s="152"/>
      <c r="BT5783" s="153"/>
    </row>
    <row r="5784" spans="71:72" x14ac:dyDescent="0.2">
      <c r="BS5784" s="152"/>
      <c r="BT5784" s="153"/>
    </row>
    <row r="5785" spans="71:72" x14ac:dyDescent="0.2">
      <c r="BS5785" s="152"/>
      <c r="BT5785" s="153"/>
    </row>
    <row r="5786" spans="71:72" x14ac:dyDescent="0.2">
      <c r="BS5786" s="152"/>
      <c r="BT5786" s="153"/>
    </row>
    <row r="5787" spans="71:72" x14ac:dyDescent="0.2">
      <c r="BS5787" s="152"/>
      <c r="BT5787" s="153"/>
    </row>
    <row r="5788" spans="71:72" x14ac:dyDescent="0.2">
      <c r="BS5788" s="152"/>
      <c r="BT5788" s="153"/>
    </row>
    <row r="5789" spans="71:72" x14ac:dyDescent="0.2">
      <c r="BS5789" s="152"/>
      <c r="BT5789" s="153"/>
    </row>
    <row r="5790" spans="71:72" x14ac:dyDescent="0.2">
      <c r="BS5790" s="152"/>
      <c r="BT5790" s="153"/>
    </row>
    <row r="5791" spans="71:72" x14ac:dyDescent="0.2">
      <c r="BS5791" s="152"/>
      <c r="BT5791" s="153"/>
    </row>
    <row r="5792" spans="71:72" x14ac:dyDescent="0.2">
      <c r="BS5792" s="152"/>
      <c r="BT5792" s="153"/>
    </row>
    <row r="5793" spans="71:72" x14ac:dyDescent="0.2">
      <c r="BS5793" s="152"/>
      <c r="BT5793" s="153"/>
    </row>
    <row r="5794" spans="71:72" x14ac:dyDescent="0.2">
      <c r="BS5794" s="152"/>
      <c r="BT5794" s="153"/>
    </row>
    <row r="5795" spans="71:72" x14ac:dyDescent="0.2">
      <c r="BS5795" s="152"/>
      <c r="BT5795" s="153"/>
    </row>
    <row r="5796" spans="71:72" x14ac:dyDescent="0.2">
      <c r="BS5796" s="152"/>
      <c r="BT5796" s="153"/>
    </row>
    <row r="5797" spans="71:72" x14ac:dyDescent="0.2">
      <c r="BS5797" s="152"/>
      <c r="BT5797" s="153"/>
    </row>
    <row r="5798" spans="71:72" x14ac:dyDescent="0.2">
      <c r="BS5798" s="152"/>
      <c r="BT5798" s="153"/>
    </row>
    <row r="5799" spans="71:72" x14ac:dyDescent="0.2">
      <c r="BS5799" s="152"/>
      <c r="BT5799" s="153"/>
    </row>
    <row r="5800" spans="71:72" x14ac:dyDescent="0.2">
      <c r="BS5800" s="152"/>
      <c r="BT5800" s="153"/>
    </row>
    <row r="5801" spans="71:72" x14ac:dyDescent="0.2">
      <c r="BS5801" s="152"/>
      <c r="BT5801" s="153"/>
    </row>
    <row r="5802" spans="71:72" x14ac:dyDescent="0.2">
      <c r="BS5802" s="152"/>
      <c r="BT5802" s="153"/>
    </row>
    <row r="5803" spans="71:72" x14ac:dyDescent="0.2">
      <c r="BS5803" s="152"/>
      <c r="BT5803" s="153"/>
    </row>
    <row r="5804" spans="71:72" x14ac:dyDescent="0.2">
      <c r="BS5804" s="152"/>
      <c r="BT5804" s="153"/>
    </row>
    <row r="5805" spans="71:72" x14ac:dyDescent="0.2">
      <c r="BS5805" s="152"/>
      <c r="BT5805" s="153"/>
    </row>
    <row r="5806" spans="71:72" x14ac:dyDescent="0.2">
      <c r="BS5806" s="152"/>
      <c r="BT5806" s="153"/>
    </row>
    <row r="5807" spans="71:72" x14ac:dyDescent="0.2">
      <c r="BS5807" s="152"/>
      <c r="BT5807" s="153"/>
    </row>
    <row r="5808" spans="71:72" x14ac:dyDescent="0.2">
      <c r="BS5808" s="152"/>
      <c r="BT5808" s="153"/>
    </row>
    <row r="5809" spans="71:72" x14ac:dyDescent="0.2">
      <c r="BS5809" s="152"/>
      <c r="BT5809" s="153"/>
    </row>
    <row r="5810" spans="71:72" x14ac:dyDescent="0.2">
      <c r="BS5810" s="152"/>
      <c r="BT5810" s="153"/>
    </row>
    <row r="5811" spans="71:72" x14ac:dyDescent="0.2">
      <c r="BS5811" s="152"/>
      <c r="BT5811" s="153"/>
    </row>
    <row r="5812" spans="71:72" x14ac:dyDescent="0.2">
      <c r="BS5812" s="152"/>
      <c r="BT5812" s="153"/>
    </row>
    <row r="5813" spans="71:72" x14ac:dyDescent="0.2">
      <c r="BS5813" s="152"/>
      <c r="BT5813" s="153"/>
    </row>
    <row r="5814" spans="71:72" x14ac:dyDescent="0.2">
      <c r="BS5814" s="152"/>
      <c r="BT5814" s="153"/>
    </row>
    <row r="5815" spans="71:72" x14ac:dyDescent="0.2">
      <c r="BS5815" s="152"/>
      <c r="BT5815" s="153"/>
    </row>
    <row r="5816" spans="71:72" x14ac:dyDescent="0.2">
      <c r="BS5816" s="152"/>
      <c r="BT5816" s="153"/>
    </row>
    <row r="5817" spans="71:72" x14ac:dyDescent="0.2">
      <c r="BS5817" s="152"/>
      <c r="BT5817" s="153"/>
    </row>
    <row r="5818" spans="71:72" x14ac:dyDescent="0.2">
      <c r="BS5818" s="152"/>
      <c r="BT5818" s="153"/>
    </row>
    <row r="5819" spans="71:72" x14ac:dyDescent="0.2">
      <c r="BS5819" s="152"/>
      <c r="BT5819" s="153"/>
    </row>
    <row r="5820" spans="71:72" x14ac:dyDescent="0.2">
      <c r="BS5820" s="152"/>
      <c r="BT5820" s="153"/>
    </row>
    <row r="5821" spans="71:72" x14ac:dyDescent="0.2">
      <c r="BS5821" s="152"/>
      <c r="BT5821" s="153"/>
    </row>
    <row r="5822" spans="71:72" x14ac:dyDescent="0.2">
      <c r="BS5822" s="152"/>
      <c r="BT5822" s="153"/>
    </row>
    <row r="5823" spans="71:72" x14ac:dyDescent="0.2">
      <c r="BS5823" s="152"/>
      <c r="BT5823" s="153"/>
    </row>
    <row r="5824" spans="71:72" x14ac:dyDescent="0.2">
      <c r="BS5824" s="152"/>
      <c r="BT5824" s="153"/>
    </row>
    <row r="5825" spans="71:72" x14ac:dyDescent="0.2">
      <c r="BS5825" s="152"/>
      <c r="BT5825" s="153"/>
    </row>
    <row r="5826" spans="71:72" x14ac:dyDescent="0.2">
      <c r="BS5826" s="152"/>
      <c r="BT5826" s="153"/>
    </row>
    <row r="5827" spans="71:72" x14ac:dyDescent="0.2">
      <c r="BS5827" s="152"/>
      <c r="BT5827" s="153"/>
    </row>
    <row r="5828" spans="71:72" x14ac:dyDescent="0.2">
      <c r="BS5828" s="152"/>
      <c r="BT5828" s="153"/>
    </row>
    <row r="5829" spans="71:72" x14ac:dyDescent="0.2">
      <c r="BS5829" s="152"/>
      <c r="BT5829" s="153"/>
    </row>
    <row r="5830" spans="71:72" x14ac:dyDescent="0.2">
      <c r="BS5830" s="152"/>
      <c r="BT5830" s="153"/>
    </row>
    <row r="5831" spans="71:72" x14ac:dyDescent="0.2">
      <c r="BS5831" s="152"/>
      <c r="BT5831" s="153"/>
    </row>
    <row r="5832" spans="71:72" x14ac:dyDescent="0.2">
      <c r="BS5832" s="152"/>
      <c r="BT5832" s="153"/>
    </row>
    <row r="5833" spans="71:72" x14ac:dyDescent="0.2">
      <c r="BS5833" s="152"/>
      <c r="BT5833" s="153"/>
    </row>
    <row r="5834" spans="71:72" x14ac:dyDescent="0.2">
      <c r="BS5834" s="152"/>
      <c r="BT5834" s="153"/>
    </row>
    <row r="5835" spans="71:72" x14ac:dyDescent="0.2">
      <c r="BS5835" s="152"/>
      <c r="BT5835" s="153"/>
    </row>
    <row r="5836" spans="71:72" x14ac:dyDescent="0.2">
      <c r="BS5836" s="152"/>
      <c r="BT5836" s="153"/>
    </row>
    <row r="5837" spans="71:72" x14ac:dyDescent="0.2">
      <c r="BS5837" s="152"/>
      <c r="BT5837" s="153"/>
    </row>
    <row r="5838" spans="71:72" x14ac:dyDescent="0.2">
      <c r="BS5838" s="152"/>
      <c r="BT5838" s="153"/>
    </row>
    <row r="5839" spans="71:72" x14ac:dyDescent="0.2">
      <c r="BS5839" s="152"/>
      <c r="BT5839" s="153"/>
    </row>
    <row r="5840" spans="71:72" x14ac:dyDescent="0.2">
      <c r="BS5840" s="152"/>
      <c r="BT5840" s="153"/>
    </row>
    <row r="5841" spans="71:72" x14ac:dyDescent="0.2">
      <c r="BS5841" s="152"/>
      <c r="BT5841" s="153"/>
    </row>
    <row r="5842" spans="71:72" x14ac:dyDescent="0.2">
      <c r="BS5842" s="152"/>
      <c r="BT5842" s="153"/>
    </row>
    <row r="5843" spans="71:72" x14ac:dyDescent="0.2">
      <c r="BS5843" s="152"/>
      <c r="BT5843" s="153"/>
    </row>
    <row r="5844" spans="71:72" x14ac:dyDescent="0.2">
      <c r="BS5844" s="152"/>
      <c r="BT5844" s="153"/>
    </row>
    <row r="5845" spans="71:72" x14ac:dyDescent="0.2">
      <c r="BS5845" s="152"/>
      <c r="BT5845" s="153"/>
    </row>
    <row r="5846" spans="71:72" x14ac:dyDescent="0.2">
      <c r="BS5846" s="152"/>
      <c r="BT5846" s="153"/>
    </row>
    <row r="5847" spans="71:72" x14ac:dyDescent="0.2">
      <c r="BS5847" s="152"/>
      <c r="BT5847" s="153"/>
    </row>
    <row r="5848" spans="71:72" x14ac:dyDescent="0.2">
      <c r="BS5848" s="152"/>
      <c r="BT5848" s="153"/>
    </row>
    <row r="5849" spans="71:72" x14ac:dyDescent="0.2">
      <c r="BS5849" s="152"/>
      <c r="BT5849" s="153"/>
    </row>
    <row r="5850" spans="71:72" x14ac:dyDescent="0.2">
      <c r="BS5850" s="152"/>
      <c r="BT5850" s="153"/>
    </row>
    <row r="5851" spans="71:72" x14ac:dyDescent="0.2">
      <c r="BS5851" s="152"/>
      <c r="BT5851" s="153"/>
    </row>
    <row r="5852" spans="71:72" x14ac:dyDescent="0.2">
      <c r="BS5852" s="152"/>
      <c r="BT5852" s="153"/>
    </row>
    <row r="5853" spans="71:72" x14ac:dyDescent="0.2">
      <c r="BS5853" s="152"/>
      <c r="BT5853" s="153"/>
    </row>
    <row r="5854" spans="71:72" x14ac:dyDescent="0.2">
      <c r="BS5854" s="152"/>
      <c r="BT5854" s="153"/>
    </row>
    <row r="5855" spans="71:72" x14ac:dyDescent="0.2">
      <c r="BS5855" s="152"/>
      <c r="BT5855" s="153"/>
    </row>
    <row r="5856" spans="71:72" x14ac:dyDescent="0.2">
      <c r="BS5856" s="152"/>
      <c r="BT5856" s="153"/>
    </row>
    <row r="5857" spans="71:72" x14ac:dyDescent="0.2">
      <c r="BS5857" s="152"/>
      <c r="BT5857" s="153"/>
    </row>
    <row r="5858" spans="71:72" x14ac:dyDescent="0.2">
      <c r="BS5858" s="152"/>
      <c r="BT5858" s="153"/>
    </row>
    <row r="5859" spans="71:72" x14ac:dyDescent="0.2">
      <c r="BS5859" s="152"/>
      <c r="BT5859" s="153"/>
    </row>
    <row r="5860" spans="71:72" x14ac:dyDescent="0.2">
      <c r="BS5860" s="152"/>
      <c r="BT5860" s="153"/>
    </row>
    <row r="5861" spans="71:72" x14ac:dyDescent="0.2">
      <c r="BS5861" s="152"/>
      <c r="BT5861" s="153"/>
    </row>
    <row r="5862" spans="71:72" x14ac:dyDescent="0.2">
      <c r="BS5862" s="152"/>
      <c r="BT5862" s="153"/>
    </row>
    <row r="5863" spans="71:72" x14ac:dyDescent="0.2">
      <c r="BS5863" s="152"/>
      <c r="BT5863" s="153"/>
    </row>
    <row r="5864" spans="71:72" x14ac:dyDescent="0.2">
      <c r="BS5864" s="152"/>
      <c r="BT5864" s="153"/>
    </row>
    <row r="5865" spans="71:72" x14ac:dyDescent="0.2">
      <c r="BS5865" s="152"/>
      <c r="BT5865" s="153"/>
    </row>
    <row r="5866" spans="71:72" x14ac:dyDescent="0.2">
      <c r="BS5866" s="152"/>
      <c r="BT5866" s="153"/>
    </row>
    <row r="5867" spans="71:72" x14ac:dyDescent="0.2">
      <c r="BS5867" s="152"/>
      <c r="BT5867" s="153"/>
    </row>
    <row r="5868" spans="71:72" x14ac:dyDescent="0.2">
      <c r="BS5868" s="152"/>
      <c r="BT5868" s="153"/>
    </row>
    <row r="5869" spans="71:72" x14ac:dyDescent="0.2">
      <c r="BS5869" s="152"/>
      <c r="BT5869" s="153"/>
    </row>
    <row r="5870" spans="71:72" x14ac:dyDescent="0.2">
      <c r="BS5870" s="152"/>
      <c r="BT5870" s="153"/>
    </row>
    <row r="5871" spans="71:72" x14ac:dyDescent="0.2">
      <c r="BS5871" s="152"/>
      <c r="BT5871" s="153"/>
    </row>
    <row r="5872" spans="71:72" x14ac:dyDescent="0.2">
      <c r="BS5872" s="152"/>
      <c r="BT5872" s="153"/>
    </row>
    <row r="5873" spans="71:72" x14ac:dyDescent="0.2">
      <c r="BS5873" s="152"/>
      <c r="BT5873" s="153"/>
    </row>
    <row r="5874" spans="71:72" x14ac:dyDescent="0.2">
      <c r="BS5874" s="152"/>
      <c r="BT5874" s="153"/>
    </row>
    <row r="5875" spans="71:72" x14ac:dyDescent="0.2">
      <c r="BS5875" s="152"/>
      <c r="BT5875" s="153"/>
    </row>
    <row r="5876" spans="71:72" x14ac:dyDescent="0.2">
      <c r="BS5876" s="152"/>
      <c r="BT5876" s="153"/>
    </row>
    <row r="5877" spans="71:72" x14ac:dyDescent="0.2">
      <c r="BS5877" s="152"/>
      <c r="BT5877" s="153"/>
    </row>
    <row r="5878" spans="71:72" x14ac:dyDescent="0.2">
      <c r="BS5878" s="152"/>
      <c r="BT5878" s="153"/>
    </row>
    <row r="5879" spans="71:72" x14ac:dyDescent="0.2">
      <c r="BS5879" s="152"/>
      <c r="BT5879" s="153"/>
    </row>
    <row r="5880" spans="71:72" x14ac:dyDescent="0.2">
      <c r="BS5880" s="152"/>
      <c r="BT5880" s="153"/>
    </row>
    <row r="5881" spans="71:72" x14ac:dyDescent="0.2">
      <c r="BS5881" s="152"/>
      <c r="BT5881" s="153"/>
    </row>
    <row r="5882" spans="71:72" x14ac:dyDescent="0.2">
      <c r="BS5882" s="152"/>
      <c r="BT5882" s="153"/>
    </row>
    <row r="5883" spans="71:72" x14ac:dyDescent="0.2">
      <c r="BS5883" s="152"/>
      <c r="BT5883" s="153"/>
    </row>
    <row r="5884" spans="71:72" x14ac:dyDescent="0.2">
      <c r="BS5884" s="152"/>
      <c r="BT5884" s="153"/>
    </row>
    <row r="5885" spans="71:72" x14ac:dyDescent="0.2">
      <c r="BS5885" s="152"/>
      <c r="BT5885" s="153"/>
    </row>
    <row r="5886" spans="71:72" x14ac:dyDescent="0.2">
      <c r="BS5886" s="152"/>
      <c r="BT5886" s="153"/>
    </row>
    <row r="5887" spans="71:72" x14ac:dyDescent="0.2">
      <c r="BS5887" s="152"/>
      <c r="BT5887" s="153"/>
    </row>
    <row r="5888" spans="71:72" x14ac:dyDescent="0.2">
      <c r="BS5888" s="152"/>
      <c r="BT5888" s="153"/>
    </row>
    <row r="5889" spans="71:72" x14ac:dyDescent="0.2">
      <c r="BS5889" s="152"/>
      <c r="BT5889" s="153"/>
    </row>
    <row r="5890" spans="71:72" x14ac:dyDescent="0.2">
      <c r="BS5890" s="152"/>
      <c r="BT5890" s="153"/>
    </row>
    <row r="5891" spans="71:72" x14ac:dyDescent="0.2">
      <c r="BS5891" s="152"/>
      <c r="BT5891" s="153"/>
    </row>
    <row r="5892" spans="71:72" x14ac:dyDescent="0.2">
      <c r="BS5892" s="152"/>
      <c r="BT5892" s="153"/>
    </row>
    <row r="5893" spans="71:72" x14ac:dyDescent="0.2">
      <c r="BS5893" s="152"/>
      <c r="BT5893" s="153"/>
    </row>
    <row r="5894" spans="71:72" x14ac:dyDescent="0.2">
      <c r="BS5894" s="152"/>
      <c r="BT5894" s="153"/>
    </row>
    <row r="5895" spans="71:72" x14ac:dyDescent="0.2">
      <c r="BS5895" s="152"/>
      <c r="BT5895" s="153"/>
    </row>
    <row r="5896" spans="71:72" x14ac:dyDescent="0.2">
      <c r="BS5896" s="152"/>
      <c r="BT5896" s="153"/>
    </row>
    <row r="5897" spans="71:72" x14ac:dyDescent="0.2">
      <c r="BS5897" s="152"/>
      <c r="BT5897" s="153"/>
    </row>
    <row r="5898" spans="71:72" x14ac:dyDescent="0.2">
      <c r="BS5898" s="152"/>
      <c r="BT5898" s="153"/>
    </row>
    <row r="5899" spans="71:72" x14ac:dyDescent="0.2">
      <c r="BS5899" s="152"/>
      <c r="BT5899" s="153"/>
    </row>
    <row r="5900" spans="71:72" x14ac:dyDescent="0.2">
      <c r="BS5900" s="152"/>
      <c r="BT5900" s="153"/>
    </row>
    <row r="5901" spans="71:72" x14ac:dyDescent="0.2">
      <c r="BS5901" s="152"/>
      <c r="BT5901" s="153"/>
    </row>
    <row r="5902" spans="71:72" x14ac:dyDescent="0.2">
      <c r="BS5902" s="152"/>
      <c r="BT5902" s="153"/>
    </row>
    <row r="5903" spans="71:72" x14ac:dyDescent="0.2">
      <c r="BS5903" s="152"/>
      <c r="BT5903" s="153"/>
    </row>
    <row r="5904" spans="71:72" x14ac:dyDescent="0.2">
      <c r="BS5904" s="152"/>
      <c r="BT5904" s="153"/>
    </row>
    <row r="5905" spans="71:72" x14ac:dyDescent="0.2">
      <c r="BS5905" s="152"/>
      <c r="BT5905" s="153"/>
    </row>
    <row r="5906" spans="71:72" x14ac:dyDescent="0.2">
      <c r="BS5906" s="152"/>
      <c r="BT5906" s="153"/>
    </row>
    <row r="5907" spans="71:72" x14ac:dyDescent="0.2">
      <c r="BS5907" s="152"/>
      <c r="BT5907" s="153"/>
    </row>
    <row r="5908" spans="71:72" x14ac:dyDescent="0.2">
      <c r="BS5908" s="152"/>
      <c r="BT5908" s="153"/>
    </row>
    <row r="5909" spans="71:72" x14ac:dyDescent="0.2">
      <c r="BS5909" s="152"/>
      <c r="BT5909" s="153"/>
    </row>
    <row r="5910" spans="71:72" x14ac:dyDescent="0.2">
      <c r="BS5910" s="152"/>
      <c r="BT5910" s="153"/>
    </row>
    <row r="5911" spans="71:72" x14ac:dyDescent="0.2">
      <c r="BS5911" s="152"/>
      <c r="BT5911" s="153"/>
    </row>
    <row r="5912" spans="71:72" x14ac:dyDescent="0.2">
      <c r="BS5912" s="152"/>
      <c r="BT5912" s="153"/>
    </row>
    <row r="5913" spans="71:72" x14ac:dyDescent="0.2">
      <c r="BS5913" s="152"/>
      <c r="BT5913" s="153"/>
    </row>
    <row r="5914" spans="71:72" x14ac:dyDescent="0.2">
      <c r="BS5914" s="152"/>
      <c r="BT5914" s="153"/>
    </row>
    <row r="5915" spans="71:72" x14ac:dyDescent="0.2">
      <c r="BS5915" s="152"/>
      <c r="BT5915" s="153"/>
    </row>
    <row r="5916" spans="71:72" x14ac:dyDescent="0.2">
      <c r="BS5916" s="152"/>
      <c r="BT5916" s="153"/>
    </row>
    <row r="5917" spans="71:72" x14ac:dyDescent="0.2">
      <c r="BS5917" s="152"/>
      <c r="BT5917" s="153"/>
    </row>
    <row r="5918" spans="71:72" x14ac:dyDescent="0.2">
      <c r="BS5918" s="152"/>
      <c r="BT5918" s="153"/>
    </row>
    <row r="5919" spans="71:72" x14ac:dyDescent="0.2">
      <c r="BS5919" s="152"/>
      <c r="BT5919" s="153"/>
    </row>
    <row r="5920" spans="71:72" x14ac:dyDescent="0.2">
      <c r="BS5920" s="152"/>
      <c r="BT5920" s="153"/>
    </row>
    <row r="5921" spans="71:72" x14ac:dyDescent="0.2">
      <c r="BS5921" s="152"/>
      <c r="BT5921" s="153"/>
    </row>
    <row r="5922" spans="71:72" x14ac:dyDescent="0.2">
      <c r="BS5922" s="152"/>
      <c r="BT5922" s="153"/>
    </row>
    <row r="5923" spans="71:72" x14ac:dyDescent="0.2">
      <c r="BS5923" s="152"/>
      <c r="BT5923" s="153"/>
    </row>
    <row r="5924" spans="71:72" x14ac:dyDescent="0.2">
      <c r="BS5924" s="152"/>
      <c r="BT5924" s="153"/>
    </row>
    <row r="5925" spans="71:72" x14ac:dyDescent="0.2">
      <c r="BS5925" s="152"/>
      <c r="BT5925" s="153"/>
    </row>
    <row r="5926" spans="71:72" x14ac:dyDescent="0.2">
      <c r="BS5926" s="152"/>
      <c r="BT5926" s="153"/>
    </row>
    <row r="5927" spans="71:72" x14ac:dyDescent="0.2">
      <c r="BS5927" s="152"/>
      <c r="BT5927" s="153"/>
    </row>
    <row r="5928" spans="71:72" x14ac:dyDescent="0.2">
      <c r="BS5928" s="152"/>
      <c r="BT5928" s="153"/>
    </row>
    <row r="5929" spans="71:72" x14ac:dyDescent="0.2">
      <c r="BS5929" s="152"/>
      <c r="BT5929" s="153"/>
    </row>
    <row r="5930" spans="71:72" x14ac:dyDescent="0.2">
      <c r="BS5930" s="152"/>
      <c r="BT5930" s="153"/>
    </row>
    <row r="5931" spans="71:72" x14ac:dyDescent="0.2">
      <c r="BS5931" s="152"/>
      <c r="BT5931" s="153"/>
    </row>
    <row r="5932" spans="71:72" x14ac:dyDescent="0.2">
      <c r="BS5932" s="152"/>
      <c r="BT5932" s="153"/>
    </row>
    <row r="5933" spans="71:72" x14ac:dyDescent="0.2">
      <c r="BS5933" s="152"/>
      <c r="BT5933" s="153"/>
    </row>
    <row r="5934" spans="71:72" x14ac:dyDescent="0.2">
      <c r="BS5934" s="152"/>
      <c r="BT5934" s="153"/>
    </row>
    <row r="5935" spans="71:72" x14ac:dyDescent="0.2">
      <c r="BS5935" s="152"/>
      <c r="BT5935" s="153"/>
    </row>
    <row r="5936" spans="71:72" x14ac:dyDescent="0.2">
      <c r="BS5936" s="152"/>
      <c r="BT5936" s="153"/>
    </row>
    <row r="5937" spans="71:72" x14ac:dyDescent="0.2">
      <c r="BS5937" s="152"/>
      <c r="BT5937" s="153"/>
    </row>
    <row r="5938" spans="71:72" x14ac:dyDescent="0.2">
      <c r="BS5938" s="152"/>
      <c r="BT5938" s="153"/>
    </row>
    <row r="5939" spans="71:72" x14ac:dyDescent="0.2">
      <c r="BS5939" s="152"/>
      <c r="BT5939" s="153"/>
    </row>
    <row r="5940" spans="71:72" x14ac:dyDescent="0.2">
      <c r="BS5940" s="152"/>
      <c r="BT5940" s="153"/>
    </row>
    <row r="5941" spans="71:72" x14ac:dyDescent="0.2">
      <c r="BS5941" s="152"/>
      <c r="BT5941" s="153"/>
    </row>
    <row r="5942" spans="71:72" x14ac:dyDescent="0.2">
      <c r="BS5942" s="152"/>
      <c r="BT5942" s="153"/>
    </row>
    <row r="5943" spans="71:72" x14ac:dyDescent="0.2">
      <c r="BS5943" s="152"/>
      <c r="BT5943" s="153"/>
    </row>
    <row r="5944" spans="71:72" x14ac:dyDescent="0.2">
      <c r="BS5944" s="152"/>
      <c r="BT5944" s="153"/>
    </row>
    <row r="5945" spans="71:72" x14ac:dyDescent="0.2">
      <c r="BS5945" s="152"/>
      <c r="BT5945" s="153"/>
    </row>
    <row r="5946" spans="71:72" x14ac:dyDescent="0.2">
      <c r="BS5946" s="152"/>
      <c r="BT5946" s="153"/>
    </row>
    <row r="5947" spans="71:72" x14ac:dyDescent="0.2">
      <c r="BS5947" s="152"/>
      <c r="BT5947" s="153"/>
    </row>
    <row r="5948" spans="71:72" x14ac:dyDescent="0.2">
      <c r="BS5948" s="152"/>
      <c r="BT5948" s="153"/>
    </row>
    <row r="5949" spans="71:72" x14ac:dyDescent="0.2">
      <c r="BS5949" s="152"/>
      <c r="BT5949" s="153"/>
    </row>
    <row r="5950" spans="71:72" x14ac:dyDescent="0.2">
      <c r="BS5950" s="152"/>
      <c r="BT5950" s="153"/>
    </row>
    <row r="5951" spans="71:72" x14ac:dyDescent="0.2">
      <c r="BS5951" s="152"/>
      <c r="BT5951" s="153"/>
    </row>
    <row r="5952" spans="71:72" x14ac:dyDescent="0.2">
      <c r="BS5952" s="152"/>
      <c r="BT5952" s="153"/>
    </row>
    <row r="5953" spans="71:72" x14ac:dyDescent="0.2">
      <c r="BS5953" s="152"/>
      <c r="BT5953" s="153"/>
    </row>
    <row r="5954" spans="71:72" x14ac:dyDescent="0.2">
      <c r="BS5954" s="152"/>
      <c r="BT5954" s="153"/>
    </row>
    <row r="5955" spans="71:72" x14ac:dyDescent="0.2">
      <c r="BS5955" s="152"/>
      <c r="BT5955" s="153"/>
    </row>
    <row r="5956" spans="71:72" x14ac:dyDescent="0.2">
      <c r="BS5956" s="152"/>
      <c r="BT5956" s="153"/>
    </row>
    <row r="5957" spans="71:72" x14ac:dyDescent="0.2">
      <c r="BS5957" s="152"/>
      <c r="BT5957" s="153"/>
    </row>
    <row r="5958" spans="71:72" x14ac:dyDescent="0.2">
      <c r="BS5958" s="152"/>
      <c r="BT5958" s="153"/>
    </row>
    <row r="5959" spans="71:72" x14ac:dyDescent="0.2">
      <c r="BS5959" s="152"/>
      <c r="BT5959" s="153"/>
    </row>
    <row r="5960" spans="71:72" x14ac:dyDescent="0.2">
      <c r="BS5960" s="152"/>
      <c r="BT5960" s="153"/>
    </row>
    <row r="5961" spans="71:72" x14ac:dyDescent="0.2">
      <c r="BS5961" s="152"/>
      <c r="BT5961" s="153"/>
    </row>
    <row r="5962" spans="71:72" x14ac:dyDescent="0.2">
      <c r="BS5962" s="152"/>
      <c r="BT5962" s="153"/>
    </row>
    <row r="5963" spans="71:72" x14ac:dyDescent="0.2">
      <c r="BS5963" s="152"/>
      <c r="BT5963" s="153"/>
    </row>
    <row r="5964" spans="71:72" x14ac:dyDescent="0.2">
      <c r="BS5964" s="152"/>
      <c r="BT5964" s="153"/>
    </row>
    <row r="5965" spans="71:72" x14ac:dyDescent="0.2">
      <c r="BS5965" s="152"/>
      <c r="BT5965" s="153"/>
    </row>
    <row r="5966" spans="71:72" x14ac:dyDescent="0.2">
      <c r="BS5966" s="152"/>
      <c r="BT5966" s="153"/>
    </row>
    <row r="5967" spans="71:72" x14ac:dyDescent="0.2">
      <c r="BS5967" s="152"/>
      <c r="BT5967" s="153"/>
    </row>
    <row r="5968" spans="71:72" x14ac:dyDescent="0.2">
      <c r="BS5968" s="152"/>
      <c r="BT5968" s="153"/>
    </row>
    <row r="5969" spans="71:72" x14ac:dyDescent="0.2">
      <c r="BS5969" s="152"/>
      <c r="BT5969" s="153"/>
    </row>
    <row r="5970" spans="71:72" x14ac:dyDescent="0.2">
      <c r="BS5970" s="152"/>
      <c r="BT5970" s="153"/>
    </row>
    <row r="5971" spans="71:72" x14ac:dyDescent="0.2">
      <c r="BS5971" s="152"/>
      <c r="BT5971" s="153"/>
    </row>
    <row r="5972" spans="71:72" x14ac:dyDescent="0.2">
      <c r="BS5972" s="152"/>
      <c r="BT5972" s="153"/>
    </row>
    <row r="5973" spans="71:72" x14ac:dyDescent="0.2">
      <c r="BS5973" s="152"/>
      <c r="BT5973" s="153"/>
    </row>
    <row r="5974" spans="71:72" x14ac:dyDescent="0.2">
      <c r="BS5974" s="152"/>
      <c r="BT5974" s="153"/>
    </row>
    <row r="5975" spans="71:72" x14ac:dyDescent="0.2">
      <c r="BS5975" s="152"/>
      <c r="BT5975" s="153"/>
    </row>
    <row r="5976" spans="71:72" x14ac:dyDescent="0.2">
      <c r="BS5976" s="152"/>
      <c r="BT5976" s="153"/>
    </row>
    <row r="5977" spans="71:72" x14ac:dyDescent="0.2">
      <c r="BS5977" s="152"/>
      <c r="BT5977" s="153"/>
    </row>
    <row r="5978" spans="71:72" x14ac:dyDescent="0.2">
      <c r="BS5978" s="152"/>
      <c r="BT5978" s="153"/>
    </row>
    <row r="5979" spans="71:72" x14ac:dyDescent="0.2">
      <c r="BS5979" s="152"/>
      <c r="BT5979" s="153"/>
    </row>
    <row r="5980" spans="71:72" x14ac:dyDescent="0.2">
      <c r="BS5980" s="152"/>
      <c r="BT5980" s="153"/>
    </row>
    <row r="5981" spans="71:72" x14ac:dyDescent="0.2">
      <c r="BS5981" s="152"/>
      <c r="BT5981" s="153"/>
    </row>
    <row r="5982" spans="71:72" x14ac:dyDescent="0.2">
      <c r="BS5982" s="152"/>
      <c r="BT5982" s="153"/>
    </row>
    <row r="5983" spans="71:72" x14ac:dyDescent="0.2">
      <c r="BS5983" s="152"/>
      <c r="BT5983" s="153"/>
    </row>
    <row r="5984" spans="71:72" x14ac:dyDescent="0.2">
      <c r="BS5984" s="152"/>
      <c r="BT5984" s="153"/>
    </row>
    <row r="5985" spans="71:72" x14ac:dyDescent="0.2">
      <c r="BS5985" s="152"/>
      <c r="BT5985" s="153"/>
    </row>
    <row r="5986" spans="71:72" x14ac:dyDescent="0.2">
      <c r="BS5986" s="152"/>
      <c r="BT5986" s="153"/>
    </row>
    <row r="5987" spans="71:72" x14ac:dyDescent="0.2">
      <c r="BS5987" s="152"/>
      <c r="BT5987" s="153"/>
    </row>
    <row r="5988" spans="71:72" x14ac:dyDescent="0.2">
      <c r="BS5988" s="152"/>
      <c r="BT5988" s="153"/>
    </row>
    <row r="5989" spans="71:72" x14ac:dyDescent="0.2">
      <c r="BS5989" s="152"/>
      <c r="BT5989" s="153"/>
    </row>
    <row r="5990" spans="71:72" x14ac:dyDescent="0.2">
      <c r="BS5990" s="152"/>
      <c r="BT5990" s="153"/>
    </row>
    <row r="5991" spans="71:72" x14ac:dyDescent="0.2">
      <c r="BS5991" s="152"/>
      <c r="BT5991" s="153"/>
    </row>
    <row r="5992" spans="71:72" x14ac:dyDescent="0.2">
      <c r="BS5992" s="152"/>
      <c r="BT5992" s="153"/>
    </row>
    <row r="5993" spans="71:72" x14ac:dyDescent="0.2">
      <c r="BS5993" s="152"/>
      <c r="BT5993" s="153"/>
    </row>
    <row r="5994" spans="71:72" x14ac:dyDescent="0.2">
      <c r="BS5994" s="152"/>
      <c r="BT5994" s="153"/>
    </row>
    <row r="5995" spans="71:72" x14ac:dyDescent="0.2">
      <c r="BS5995" s="152"/>
      <c r="BT5995" s="153"/>
    </row>
    <row r="5996" spans="71:72" x14ac:dyDescent="0.2">
      <c r="BS5996" s="152"/>
      <c r="BT5996" s="153"/>
    </row>
    <row r="5997" spans="71:72" x14ac:dyDescent="0.2">
      <c r="BS5997" s="152"/>
      <c r="BT5997" s="153"/>
    </row>
    <row r="5998" spans="71:72" x14ac:dyDescent="0.2">
      <c r="BS5998" s="152"/>
      <c r="BT5998" s="153"/>
    </row>
    <row r="5999" spans="71:72" x14ac:dyDescent="0.2">
      <c r="BS5999" s="152"/>
      <c r="BT5999" s="153"/>
    </row>
    <row r="6000" spans="71:72" x14ac:dyDescent="0.2">
      <c r="BS6000" s="152"/>
      <c r="BT6000" s="153"/>
    </row>
    <row r="6001" spans="71:72" x14ac:dyDescent="0.2">
      <c r="BS6001" s="152"/>
      <c r="BT6001" s="153"/>
    </row>
    <row r="6002" spans="71:72" x14ac:dyDescent="0.2">
      <c r="BS6002" s="152"/>
      <c r="BT6002" s="153"/>
    </row>
    <row r="6003" spans="71:72" x14ac:dyDescent="0.2">
      <c r="BS6003" s="152"/>
      <c r="BT6003" s="153"/>
    </row>
    <row r="6004" spans="71:72" x14ac:dyDescent="0.2">
      <c r="BS6004" s="152"/>
      <c r="BT6004" s="153"/>
    </row>
    <row r="6005" spans="71:72" x14ac:dyDescent="0.2">
      <c r="BS6005" s="152"/>
      <c r="BT6005" s="153"/>
    </row>
    <row r="6006" spans="71:72" x14ac:dyDescent="0.2">
      <c r="BS6006" s="152"/>
      <c r="BT6006" s="153"/>
    </row>
    <row r="6007" spans="71:72" x14ac:dyDescent="0.2">
      <c r="BS6007" s="152"/>
      <c r="BT6007" s="153"/>
    </row>
    <row r="6008" spans="71:72" x14ac:dyDescent="0.2">
      <c r="BS6008" s="152"/>
      <c r="BT6008" s="153"/>
    </row>
    <row r="6009" spans="71:72" x14ac:dyDescent="0.2">
      <c r="BS6009" s="152"/>
      <c r="BT6009" s="153"/>
    </row>
    <row r="6010" spans="71:72" x14ac:dyDescent="0.2">
      <c r="BS6010" s="152"/>
      <c r="BT6010" s="153"/>
    </row>
    <row r="6011" spans="71:72" x14ac:dyDescent="0.2">
      <c r="BS6011" s="152"/>
      <c r="BT6011" s="153"/>
    </row>
    <row r="6012" spans="71:72" x14ac:dyDescent="0.2">
      <c r="BS6012" s="152"/>
      <c r="BT6012" s="153"/>
    </row>
    <row r="6013" spans="71:72" x14ac:dyDescent="0.2">
      <c r="BS6013" s="152"/>
      <c r="BT6013" s="153"/>
    </row>
    <row r="6014" spans="71:72" x14ac:dyDescent="0.2">
      <c r="BS6014" s="152"/>
      <c r="BT6014" s="153"/>
    </row>
    <row r="6015" spans="71:72" x14ac:dyDescent="0.2">
      <c r="BS6015" s="152"/>
      <c r="BT6015" s="153"/>
    </row>
    <row r="6016" spans="71:72" x14ac:dyDescent="0.2">
      <c r="BS6016" s="152"/>
      <c r="BT6016" s="153"/>
    </row>
    <row r="6017" spans="71:72" x14ac:dyDescent="0.2">
      <c r="BS6017" s="152"/>
      <c r="BT6017" s="153"/>
    </row>
    <row r="6018" spans="71:72" x14ac:dyDescent="0.2">
      <c r="BS6018" s="152"/>
      <c r="BT6018" s="153"/>
    </row>
    <row r="6019" spans="71:72" x14ac:dyDescent="0.2">
      <c r="BS6019" s="152"/>
      <c r="BT6019" s="153"/>
    </row>
    <row r="6020" spans="71:72" x14ac:dyDescent="0.2">
      <c r="BS6020" s="152"/>
      <c r="BT6020" s="153"/>
    </row>
    <row r="6021" spans="71:72" x14ac:dyDescent="0.2">
      <c r="BS6021" s="152"/>
      <c r="BT6021" s="153"/>
    </row>
    <row r="6022" spans="71:72" x14ac:dyDescent="0.2">
      <c r="BS6022" s="152"/>
      <c r="BT6022" s="153"/>
    </row>
    <row r="6023" spans="71:72" x14ac:dyDescent="0.2">
      <c r="BS6023" s="152"/>
      <c r="BT6023" s="153"/>
    </row>
    <row r="6024" spans="71:72" x14ac:dyDescent="0.2">
      <c r="BS6024" s="152"/>
      <c r="BT6024" s="153"/>
    </row>
    <row r="6025" spans="71:72" x14ac:dyDescent="0.2">
      <c r="BS6025" s="152"/>
      <c r="BT6025" s="153"/>
    </row>
    <row r="6026" spans="71:72" x14ac:dyDescent="0.2">
      <c r="BS6026" s="152"/>
      <c r="BT6026" s="153"/>
    </row>
    <row r="6027" spans="71:72" x14ac:dyDescent="0.2">
      <c r="BS6027" s="152"/>
      <c r="BT6027" s="153"/>
    </row>
    <row r="6028" spans="71:72" x14ac:dyDescent="0.2">
      <c r="BS6028" s="152"/>
      <c r="BT6028" s="153"/>
    </row>
    <row r="6029" spans="71:72" x14ac:dyDescent="0.2">
      <c r="BS6029" s="152"/>
      <c r="BT6029" s="153"/>
    </row>
    <row r="6030" spans="71:72" x14ac:dyDescent="0.2">
      <c r="BS6030" s="152"/>
      <c r="BT6030" s="153"/>
    </row>
    <row r="6031" spans="71:72" x14ac:dyDescent="0.2">
      <c r="BS6031" s="152"/>
      <c r="BT6031" s="153"/>
    </row>
    <row r="6032" spans="71:72" x14ac:dyDescent="0.2">
      <c r="BS6032" s="152"/>
      <c r="BT6032" s="153"/>
    </row>
    <row r="6033" spans="71:72" x14ac:dyDescent="0.2">
      <c r="BS6033" s="152"/>
      <c r="BT6033" s="153"/>
    </row>
    <row r="6034" spans="71:72" x14ac:dyDescent="0.2">
      <c r="BS6034" s="152"/>
      <c r="BT6034" s="153"/>
    </row>
    <row r="6035" spans="71:72" x14ac:dyDescent="0.2">
      <c r="BS6035" s="152"/>
      <c r="BT6035" s="153"/>
    </row>
    <row r="6036" spans="71:72" x14ac:dyDescent="0.2">
      <c r="BS6036" s="152"/>
      <c r="BT6036" s="153"/>
    </row>
    <row r="6037" spans="71:72" x14ac:dyDescent="0.2">
      <c r="BS6037" s="152"/>
      <c r="BT6037" s="153"/>
    </row>
    <row r="6038" spans="71:72" x14ac:dyDescent="0.2">
      <c r="BS6038" s="152"/>
      <c r="BT6038" s="153"/>
    </row>
    <row r="6039" spans="71:72" x14ac:dyDescent="0.2">
      <c r="BS6039" s="152"/>
      <c r="BT6039" s="153"/>
    </row>
    <row r="6040" spans="71:72" x14ac:dyDescent="0.2">
      <c r="BS6040" s="152"/>
      <c r="BT6040" s="153"/>
    </row>
    <row r="6041" spans="71:72" x14ac:dyDescent="0.2">
      <c r="BS6041" s="152"/>
      <c r="BT6041" s="153"/>
    </row>
    <row r="6042" spans="71:72" x14ac:dyDescent="0.2">
      <c r="BS6042" s="152"/>
      <c r="BT6042" s="153"/>
    </row>
    <row r="6043" spans="71:72" x14ac:dyDescent="0.2">
      <c r="BS6043" s="152"/>
      <c r="BT6043" s="153"/>
    </row>
    <row r="6044" spans="71:72" x14ac:dyDescent="0.2">
      <c r="BS6044" s="152"/>
      <c r="BT6044" s="153"/>
    </row>
    <row r="6045" spans="71:72" x14ac:dyDescent="0.2">
      <c r="BS6045" s="152"/>
      <c r="BT6045" s="153"/>
    </row>
    <row r="6046" spans="71:72" x14ac:dyDescent="0.2">
      <c r="BS6046" s="152"/>
      <c r="BT6046" s="153"/>
    </row>
    <row r="6047" spans="71:72" x14ac:dyDescent="0.2">
      <c r="BS6047" s="152"/>
      <c r="BT6047" s="153"/>
    </row>
    <row r="6048" spans="71:72" x14ac:dyDescent="0.2">
      <c r="BS6048" s="152"/>
      <c r="BT6048" s="153"/>
    </row>
    <row r="6049" spans="71:72" x14ac:dyDescent="0.2">
      <c r="BS6049" s="152"/>
      <c r="BT6049" s="153"/>
    </row>
    <row r="6050" spans="71:72" x14ac:dyDescent="0.2">
      <c r="BS6050" s="152"/>
      <c r="BT6050" s="153"/>
    </row>
    <row r="6051" spans="71:72" x14ac:dyDescent="0.2">
      <c r="BS6051" s="152"/>
      <c r="BT6051" s="153"/>
    </row>
    <row r="6052" spans="71:72" x14ac:dyDescent="0.2">
      <c r="BS6052" s="152"/>
      <c r="BT6052" s="153"/>
    </row>
    <row r="6053" spans="71:72" x14ac:dyDescent="0.2">
      <c r="BS6053" s="152"/>
      <c r="BT6053" s="153"/>
    </row>
    <row r="6054" spans="71:72" x14ac:dyDescent="0.2">
      <c r="BS6054" s="152"/>
      <c r="BT6054" s="153"/>
    </row>
    <row r="6055" spans="71:72" x14ac:dyDescent="0.2">
      <c r="BS6055" s="152"/>
      <c r="BT6055" s="153"/>
    </row>
    <row r="6056" spans="71:72" x14ac:dyDescent="0.2">
      <c r="BS6056" s="152"/>
      <c r="BT6056" s="153"/>
    </row>
    <row r="6057" spans="71:72" x14ac:dyDescent="0.2">
      <c r="BS6057" s="152"/>
      <c r="BT6057" s="153"/>
    </row>
    <row r="6058" spans="71:72" x14ac:dyDescent="0.2">
      <c r="BS6058" s="152"/>
      <c r="BT6058" s="153"/>
    </row>
    <row r="6059" spans="71:72" x14ac:dyDescent="0.2">
      <c r="BS6059" s="152"/>
      <c r="BT6059" s="153"/>
    </row>
    <row r="6060" spans="71:72" x14ac:dyDescent="0.2">
      <c r="BS6060" s="152"/>
      <c r="BT6060" s="153"/>
    </row>
    <row r="6061" spans="71:72" x14ac:dyDescent="0.2">
      <c r="BS6061" s="152"/>
      <c r="BT6061" s="153"/>
    </row>
    <row r="6062" spans="71:72" x14ac:dyDescent="0.2">
      <c r="BS6062" s="152"/>
      <c r="BT6062" s="153"/>
    </row>
    <row r="6063" spans="71:72" x14ac:dyDescent="0.2">
      <c r="BS6063" s="152"/>
      <c r="BT6063" s="153"/>
    </row>
    <row r="6064" spans="71:72" x14ac:dyDescent="0.2">
      <c r="BS6064" s="152"/>
      <c r="BT6064" s="153"/>
    </row>
    <row r="6065" spans="71:72" x14ac:dyDescent="0.2">
      <c r="BS6065" s="152"/>
      <c r="BT6065" s="153"/>
    </row>
    <row r="6066" spans="71:72" x14ac:dyDescent="0.2">
      <c r="BS6066" s="152"/>
      <c r="BT6066" s="153"/>
    </row>
    <row r="6067" spans="71:72" x14ac:dyDescent="0.2">
      <c r="BS6067" s="152"/>
      <c r="BT6067" s="153"/>
    </row>
    <row r="6068" spans="71:72" x14ac:dyDescent="0.2">
      <c r="BS6068" s="152"/>
      <c r="BT6068" s="153"/>
    </row>
    <row r="6069" spans="71:72" x14ac:dyDescent="0.2">
      <c r="BS6069" s="152"/>
      <c r="BT6069" s="153"/>
    </row>
    <row r="6070" spans="71:72" x14ac:dyDescent="0.2">
      <c r="BS6070" s="152"/>
      <c r="BT6070" s="153"/>
    </row>
    <row r="6071" spans="71:72" x14ac:dyDescent="0.2">
      <c r="BS6071" s="152"/>
      <c r="BT6071" s="153"/>
    </row>
    <row r="6072" spans="71:72" x14ac:dyDescent="0.2">
      <c r="BS6072" s="152"/>
      <c r="BT6072" s="153"/>
    </row>
    <row r="6073" spans="71:72" x14ac:dyDescent="0.2">
      <c r="BS6073" s="152"/>
      <c r="BT6073" s="153"/>
    </row>
    <row r="6074" spans="71:72" x14ac:dyDescent="0.2">
      <c r="BS6074" s="152"/>
      <c r="BT6074" s="153"/>
    </row>
    <row r="6075" spans="71:72" x14ac:dyDescent="0.2">
      <c r="BS6075" s="152"/>
      <c r="BT6075" s="153"/>
    </row>
    <row r="6076" spans="71:72" x14ac:dyDescent="0.2">
      <c r="BS6076" s="152"/>
      <c r="BT6076" s="153"/>
    </row>
    <row r="6077" spans="71:72" x14ac:dyDescent="0.2">
      <c r="BS6077" s="152"/>
      <c r="BT6077" s="153"/>
    </row>
    <row r="6078" spans="71:72" x14ac:dyDescent="0.2">
      <c r="BS6078" s="152"/>
      <c r="BT6078" s="153"/>
    </row>
    <row r="6079" spans="71:72" x14ac:dyDescent="0.2">
      <c r="BS6079" s="152"/>
      <c r="BT6079" s="153"/>
    </row>
    <row r="6080" spans="71:72" x14ac:dyDescent="0.2">
      <c r="BS6080" s="152"/>
      <c r="BT6080" s="153"/>
    </row>
    <row r="6081" spans="71:72" x14ac:dyDescent="0.2">
      <c r="BS6081" s="152"/>
      <c r="BT6081" s="153"/>
    </row>
    <row r="6082" spans="71:72" x14ac:dyDescent="0.2">
      <c r="BS6082" s="152"/>
      <c r="BT6082" s="153"/>
    </row>
    <row r="6083" spans="71:72" x14ac:dyDescent="0.2">
      <c r="BS6083" s="152"/>
      <c r="BT6083" s="153"/>
    </row>
    <row r="6084" spans="71:72" x14ac:dyDescent="0.2">
      <c r="BS6084" s="152"/>
      <c r="BT6084" s="153"/>
    </row>
    <row r="6085" spans="71:72" x14ac:dyDescent="0.2">
      <c r="BS6085" s="152"/>
      <c r="BT6085" s="153"/>
    </row>
    <row r="6086" spans="71:72" x14ac:dyDescent="0.2">
      <c r="BS6086" s="152"/>
      <c r="BT6086" s="153"/>
    </row>
    <row r="6087" spans="71:72" x14ac:dyDescent="0.2">
      <c r="BS6087" s="152"/>
      <c r="BT6087" s="153"/>
    </row>
    <row r="6088" spans="71:72" x14ac:dyDescent="0.2">
      <c r="BS6088" s="152"/>
      <c r="BT6088" s="153"/>
    </row>
    <row r="6089" spans="71:72" x14ac:dyDescent="0.2">
      <c r="BS6089" s="152"/>
      <c r="BT6089" s="153"/>
    </row>
    <row r="6090" spans="71:72" x14ac:dyDescent="0.2">
      <c r="BS6090" s="152"/>
      <c r="BT6090" s="153"/>
    </row>
    <row r="6091" spans="71:72" x14ac:dyDescent="0.2">
      <c r="BS6091" s="152"/>
      <c r="BT6091" s="153"/>
    </row>
    <row r="6092" spans="71:72" x14ac:dyDescent="0.2">
      <c r="BS6092" s="152"/>
      <c r="BT6092" s="153"/>
    </row>
    <row r="6093" spans="71:72" x14ac:dyDescent="0.2">
      <c r="BS6093" s="152"/>
      <c r="BT6093" s="153"/>
    </row>
    <row r="6094" spans="71:72" x14ac:dyDescent="0.2">
      <c r="BS6094" s="152"/>
      <c r="BT6094" s="153"/>
    </row>
    <row r="6095" spans="71:72" x14ac:dyDescent="0.2">
      <c r="BS6095" s="152"/>
      <c r="BT6095" s="153"/>
    </row>
    <row r="6096" spans="71:72" x14ac:dyDescent="0.2">
      <c r="BS6096" s="152"/>
      <c r="BT6096" s="153"/>
    </row>
    <row r="6097" spans="71:72" x14ac:dyDescent="0.2">
      <c r="BS6097" s="152"/>
      <c r="BT6097" s="153"/>
    </row>
    <row r="6098" spans="71:72" x14ac:dyDescent="0.2">
      <c r="BS6098" s="152"/>
      <c r="BT6098" s="153"/>
    </row>
    <row r="6099" spans="71:72" x14ac:dyDescent="0.2">
      <c r="BS6099" s="152"/>
      <c r="BT6099" s="153"/>
    </row>
    <row r="6100" spans="71:72" x14ac:dyDescent="0.2">
      <c r="BS6100" s="152"/>
      <c r="BT6100" s="153"/>
    </row>
    <row r="6101" spans="71:72" x14ac:dyDescent="0.2">
      <c r="BS6101" s="152"/>
      <c r="BT6101" s="153"/>
    </row>
    <row r="6102" spans="71:72" x14ac:dyDescent="0.2">
      <c r="BS6102" s="152"/>
      <c r="BT6102" s="153"/>
    </row>
    <row r="6103" spans="71:72" x14ac:dyDescent="0.2">
      <c r="BS6103" s="152"/>
      <c r="BT6103" s="153"/>
    </row>
    <row r="6104" spans="71:72" x14ac:dyDescent="0.2">
      <c r="BS6104" s="152"/>
      <c r="BT6104" s="153"/>
    </row>
    <row r="6105" spans="71:72" x14ac:dyDescent="0.2">
      <c r="BS6105" s="152"/>
      <c r="BT6105" s="153"/>
    </row>
    <row r="6106" spans="71:72" x14ac:dyDescent="0.2">
      <c r="BS6106" s="152"/>
      <c r="BT6106" s="153"/>
    </row>
    <row r="6107" spans="71:72" x14ac:dyDescent="0.2">
      <c r="BS6107" s="152"/>
      <c r="BT6107" s="153"/>
    </row>
    <row r="6108" spans="71:72" x14ac:dyDescent="0.2">
      <c r="BS6108" s="152"/>
      <c r="BT6108" s="153"/>
    </row>
    <row r="6109" spans="71:72" x14ac:dyDescent="0.2">
      <c r="BS6109" s="152"/>
      <c r="BT6109" s="153"/>
    </row>
    <row r="6110" spans="71:72" x14ac:dyDescent="0.2">
      <c r="BS6110" s="152"/>
      <c r="BT6110" s="153"/>
    </row>
    <row r="6111" spans="71:72" x14ac:dyDescent="0.2">
      <c r="BS6111" s="152"/>
      <c r="BT6111" s="153"/>
    </row>
    <row r="6112" spans="71:72" x14ac:dyDescent="0.2">
      <c r="BS6112" s="152"/>
      <c r="BT6112" s="153"/>
    </row>
    <row r="6113" spans="71:72" x14ac:dyDescent="0.2">
      <c r="BS6113" s="152"/>
      <c r="BT6113" s="153"/>
    </row>
    <row r="6114" spans="71:72" x14ac:dyDescent="0.2">
      <c r="BS6114" s="152"/>
      <c r="BT6114" s="153"/>
    </row>
    <row r="6115" spans="71:72" x14ac:dyDescent="0.2">
      <c r="BS6115" s="152"/>
      <c r="BT6115" s="153"/>
    </row>
    <row r="6116" spans="71:72" x14ac:dyDescent="0.2">
      <c r="BS6116" s="152"/>
      <c r="BT6116" s="153"/>
    </row>
    <row r="6117" spans="71:72" x14ac:dyDescent="0.2">
      <c r="BS6117" s="152"/>
      <c r="BT6117" s="153"/>
    </row>
    <row r="6118" spans="71:72" x14ac:dyDescent="0.2">
      <c r="BS6118" s="152"/>
      <c r="BT6118" s="153"/>
    </row>
    <row r="6119" spans="71:72" x14ac:dyDescent="0.2">
      <c r="BS6119" s="152"/>
      <c r="BT6119" s="153"/>
    </row>
    <row r="6120" spans="71:72" x14ac:dyDescent="0.2">
      <c r="BS6120" s="152"/>
      <c r="BT6120" s="153"/>
    </row>
    <row r="6121" spans="71:72" x14ac:dyDescent="0.2">
      <c r="BS6121" s="152"/>
      <c r="BT6121" s="153"/>
    </row>
    <row r="6122" spans="71:72" x14ac:dyDescent="0.2">
      <c r="BS6122" s="152"/>
      <c r="BT6122" s="153"/>
    </row>
    <row r="6123" spans="71:72" x14ac:dyDescent="0.2">
      <c r="BS6123" s="152"/>
      <c r="BT6123" s="153"/>
    </row>
    <row r="6124" spans="71:72" x14ac:dyDescent="0.2">
      <c r="BS6124" s="152"/>
      <c r="BT6124" s="153"/>
    </row>
    <row r="6125" spans="71:72" x14ac:dyDescent="0.2">
      <c r="BS6125" s="152"/>
      <c r="BT6125" s="153"/>
    </row>
    <row r="6126" spans="71:72" x14ac:dyDescent="0.2">
      <c r="BS6126" s="152"/>
      <c r="BT6126" s="153"/>
    </row>
    <row r="6127" spans="71:72" x14ac:dyDescent="0.2">
      <c r="BS6127" s="152"/>
      <c r="BT6127" s="153"/>
    </row>
    <row r="6128" spans="71:72" x14ac:dyDescent="0.2">
      <c r="BS6128" s="152"/>
      <c r="BT6128" s="153"/>
    </row>
    <row r="6129" spans="71:72" x14ac:dyDescent="0.2">
      <c r="BS6129" s="152"/>
      <c r="BT6129" s="153"/>
    </row>
    <row r="6130" spans="71:72" x14ac:dyDescent="0.2">
      <c r="BS6130" s="152"/>
      <c r="BT6130" s="153"/>
    </row>
    <row r="6131" spans="71:72" x14ac:dyDescent="0.2">
      <c r="BS6131" s="152"/>
      <c r="BT6131" s="153"/>
    </row>
    <row r="6132" spans="71:72" x14ac:dyDescent="0.2">
      <c r="BS6132" s="152"/>
      <c r="BT6132" s="153"/>
    </row>
    <row r="6133" spans="71:72" x14ac:dyDescent="0.2">
      <c r="BS6133" s="152"/>
      <c r="BT6133" s="153"/>
    </row>
    <row r="6134" spans="71:72" x14ac:dyDescent="0.2">
      <c r="BS6134" s="152"/>
      <c r="BT6134" s="153"/>
    </row>
    <row r="6135" spans="71:72" x14ac:dyDescent="0.2">
      <c r="BS6135" s="152"/>
      <c r="BT6135" s="153"/>
    </row>
    <row r="6136" spans="71:72" x14ac:dyDescent="0.2">
      <c r="BS6136" s="152"/>
      <c r="BT6136" s="153"/>
    </row>
    <row r="6137" spans="71:72" x14ac:dyDescent="0.2">
      <c r="BS6137" s="152"/>
      <c r="BT6137" s="153"/>
    </row>
    <row r="6138" spans="71:72" x14ac:dyDescent="0.2">
      <c r="BS6138" s="152"/>
      <c r="BT6138" s="153"/>
    </row>
    <row r="6139" spans="71:72" x14ac:dyDescent="0.2">
      <c r="BS6139" s="152"/>
      <c r="BT6139" s="153"/>
    </row>
    <row r="6140" spans="71:72" x14ac:dyDescent="0.2">
      <c r="BS6140" s="152"/>
      <c r="BT6140" s="153"/>
    </row>
    <row r="6141" spans="71:72" x14ac:dyDescent="0.2">
      <c r="BS6141" s="152"/>
      <c r="BT6141" s="153"/>
    </row>
    <row r="6142" spans="71:72" x14ac:dyDescent="0.2">
      <c r="BS6142" s="152"/>
      <c r="BT6142" s="153"/>
    </row>
    <row r="6143" spans="71:72" x14ac:dyDescent="0.2">
      <c r="BS6143" s="152"/>
      <c r="BT6143" s="153"/>
    </row>
    <row r="6144" spans="71:72" x14ac:dyDescent="0.2">
      <c r="BS6144" s="152"/>
      <c r="BT6144" s="153"/>
    </row>
    <row r="6145" spans="71:72" x14ac:dyDescent="0.2">
      <c r="BS6145" s="152"/>
      <c r="BT6145" s="153"/>
    </row>
    <row r="6146" spans="71:72" x14ac:dyDescent="0.2">
      <c r="BS6146" s="152"/>
      <c r="BT6146" s="153"/>
    </row>
    <row r="6147" spans="71:72" x14ac:dyDescent="0.2">
      <c r="BS6147" s="152"/>
      <c r="BT6147" s="153"/>
    </row>
    <row r="6148" spans="71:72" x14ac:dyDescent="0.2">
      <c r="BS6148" s="152"/>
      <c r="BT6148" s="153"/>
    </row>
    <row r="6149" spans="71:72" x14ac:dyDescent="0.2">
      <c r="BS6149" s="152"/>
      <c r="BT6149" s="153"/>
    </row>
    <row r="6150" spans="71:72" x14ac:dyDescent="0.2">
      <c r="BS6150" s="152"/>
      <c r="BT6150" s="153"/>
    </row>
    <row r="6151" spans="71:72" x14ac:dyDescent="0.2">
      <c r="BS6151" s="152"/>
      <c r="BT6151" s="153"/>
    </row>
    <row r="6152" spans="71:72" x14ac:dyDescent="0.2">
      <c r="BS6152" s="152"/>
      <c r="BT6152" s="153"/>
    </row>
    <row r="6153" spans="71:72" x14ac:dyDescent="0.2">
      <c r="BS6153" s="152"/>
      <c r="BT6153" s="153"/>
    </row>
    <row r="6154" spans="71:72" x14ac:dyDescent="0.2">
      <c r="BS6154" s="152"/>
      <c r="BT6154" s="153"/>
    </row>
    <row r="6155" spans="71:72" x14ac:dyDescent="0.2">
      <c r="BS6155" s="152"/>
      <c r="BT6155" s="153"/>
    </row>
    <row r="6156" spans="71:72" x14ac:dyDescent="0.2">
      <c r="BS6156" s="152"/>
      <c r="BT6156" s="153"/>
    </row>
    <row r="6157" spans="71:72" x14ac:dyDescent="0.2">
      <c r="BS6157" s="152"/>
      <c r="BT6157" s="153"/>
    </row>
    <row r="6158" spans="71:72" x14ac:dyDescent="0.2">
      <c r="BS6158" s="152"/>
      <c r="BT6158" s="153"/>
    </row>
    <row r="6159" spans="71:72" x14ac:dyDescent="0.2">
      <c r="BS6159" s="152"/>
      <c r="BT6159" s="153"/>
    </row>
    <row r="6160" spans="71:72" x14ac:dyDescent="0.2">
      <c r="BS6160" s="152"/>
      <c r="BT6160" s="153"/>
    </row>
    <row r="6161" spans="71:72" x14ac:dyDescent="0.2">
      <c r="BS6161" s="152"/>
      <c r="BT6161" s="153"/>
    </row>
    <row r="6162" spans="71:72" x14ac:dyDescent="0.2">
      <c r="BS6162" s="152"/>
      <c r="BT6162" s="153"/>
    </row>
    <row r="6163" spans="71:72" x14ac:dyDescent="0.2">
      <c r="BS6163" s="152"/>
      <c r="BT6163" s="153"/>
    </row>
    <row r="6164" spans="71:72" x14ac:dyDescent="0.2">
      <c r="BS6164" s="152"/>
      <c r="BT6164" s="153"/>
    </row>
    <row r="6165" spans="71:72" x14ac:dyDescent="0.2">
      <c r="BS6165" s="152"/>
      <c r="BT6165" s="153"/>
    </row>
    <row r="6166" spans="71:72" x14ac:dyDescent="0.2">
      <c r="BS6166" s="152"/>
      <c r="BT6166" s="153"/>
    </row>
    <row r="6167" spans="71:72" x14ac:dyDescent="0.2">
      <c r="BS6167" s="152"/>
      <c r="BT6167" s="153"/>
    </row>
    <row r="6168" spans="71:72" x14ac:dyDescent="0.2">
      <c r="BS6168" s="152"/>
      <c r="BT6168" s="153"/>
    </row>
    <row r="6169" spans="71:72" x14ac:dyDescent="0.2">
      <c r="BS6169" s="152"/>
      <c r="BT6169" s="153"/>
    </row>
    <row r="6170" spans="71:72" x14ac:dyDescent="0.2">
      <c r="BS6170" s="152"/>
      <c r="BT6170" s="153"/>
    </row>
    <row r="6171" spans="71:72" x14ac:dyDescent="0.2">
      <c r="BS6171" s="152"/>
      <c r="BT6171" s="153"/>
    </row>
    <row r="6172" spans="71:72" x14ac:dyDescent="0.2">
      <c r="BS6172" s="152"/>
      <c r="BT6172" s="153"/>
    </row>
    <row r="6173" spans="71:72" x14ac:dyDescent="0.2">
      <c r="BS6173" s="152"/>
      <c r="BT6173" s="153"/>
    </row>
    <row r="6174" spans="71:72" x14ac:dyDescent="0.2">
      <c r="BS6174" s="152"/>
      <c r="BT6174" s="153"/>
    </row>
    <row r="6175" spans="71:72" x14ac:dyDescent="0.2">
      <c r="BS6175" s="152"/>
      <c r="BT6175" s="153"/>
    </row>
    <row r="6176" spans="71:72" x14ac:dyDescent="0.2">
      <c r="BS6176" s="152"/>
      <c r="BT6176" s="153"/>
    </row>
    <row r="6177" spans="71:72" x14ac:dyDescent="0.2">
      <c r="BS6177" s="152"/>
      <c r="BT6177" s="153"/>
    </row>
    <row r="6178" spans="71:72" x14ac:dyDescent="0.2">
      <c r="BS6178" s="152"/>
      <c r="BT6178" s="153"/>
    </row>
    <row r="6179" spans="71:72" x14ac:dyDescent="0.2">
      <c r="BS6179" s="152"/>
      <c r="BT6179" s="153"/>
    </row>
    <row r="6180" spans="71:72" x14ac:dyDescent="0.2">
      <c r="BS6180" s="152"/>
      <c r="BT6180" s="153"/>
    </row>
    <row r="6181" spans="71:72" x14ac:dyDescent="0.2">
      <c r="BS6181" s="152"/>
      <c r="BT6181" s="153"/>
    </row>
    <row r="6182" spans="71:72" x14ac:dyDescent="0.2">
      <c r="BS6182" s="152"/>
      <c r="BT6182" s="153"/>
    </row>
    <row r="6183" spans="71:72" x14ac:dyDescent="0.2">
      <c r="BS6183" s="152"/>
      <c r="BT6183" s="153"/>
    </row>
    <row r="6184" spans="71:72" x14ac:dyDescent="0.2">
      <c r="BS6184" s="152"/>
      <c r="BT6184" s="153"/>
    </row>
    <row r="6185" spans="71:72" x14ac:dyDescent="0.2">
      <c r="BS6185" s="152"/>
      <c r="BT6185" s="153"/>
    </row>
    <row r="6186" spans="71:72" x14ac:dyDescent="0.2">
      <c r="BS6186" s="152"/>
      <c r="BT6186" s="153"/>
    </row>
    <row r="6187" spans="71:72" x14ac:dyDescent="0.2">
      <c r="BS6187" s="152"/>
      <c r="BT6187" s="153"/>
    </row>
    <row r="6188" spans="71:72" x14ac:dyDescent="0.2">
      <c r="BS6188" s="152"/>
      <c r="BT6188" s="153"/>
    </row>
    <row r="6189" spans="71:72" x14ac:dyDescent="0.2">
      <c r="BS6189" s="152"/>
      <c r="BT6189" s="153"/>
    </row>
    <row r="6190" spans="71:72" x14ac:dyDescent="0.2">
      <c r="BS6190" s="152"/>
      <c r="BT6190" s="153"/>
    </row>
    <row r="6191" spans="71:72" x14ac:dyDescent="0.2">
      <c r="BS6191" s="152"/>
      <c r="BT6191" s="153"/>
    </row>
    <row r="6192" spans="71:72" x14ac:dyDescent="0.2">
      <c r="BS6192" s="152"/>
      <c r="BT6192" s="153"/>
    </row>
    <row r="6193" spans="71:72" x14ac:dyDescent="0.2">
      <c r="BS6193" s="152"/>
      <c r="BT6193" s="153"/>
    </row>
    <row r="6194" spans="71:72" x14ac:dyDescent="0.2">
      <c r="BS6194" s="152"/>
      <c r="BT6194" s="153"/>
    </row>
    <row r="6195" spans="71:72" x14ac:dyDescent="0.2">
      <c r="BS6195" s="152"/>
      <c r="BT6195" s="153"/>
    </row>
    <row r="6196" spans="71:72" x14ac:dyDescent="0.2">
      <c r="BS6196" s="152"/>
      <c r="BT6196" s="153"/>
    </row>
    <row r="6197" spans="71:72" x14ac:dyDescent="0.2">
      <c r="BS6197" s="152"/>
      <c r="BT6197" s="153"/>
    </row>
    <row r="6198" spans="71:72" x14ac:dyDescent="0.2">
      <c r="BS6198" s="152"/>
      <c r="BT6198" s="153"/>
    </row>
    <row r="6199" spans="71:72" x14ac:dyDescent="0.2">
      <c r="BS6199" s="152"/>
      <c r="BT6199" s="153"/>
    </row>
    <row r="6200" spans="71:72" x14ac:dyDescent="0.2">
      <c r="BS6200" s="152"/>
      <c r="BT6200" s="153"/>
    </row>
    <row r="6201" spans="71:72" x14ac:dyDescent="0.2">
      <c r="BS6201" s="152"/>
      <c r="BT6201" s="153"/>
    </row>
    <row r="6202" spans="71:72" x14ac:dyDescent="0.2">
      <c r="BS6202" s="152"/>
      <c r="BT6202" s="153"/>
    </row>
    <row r="6203" spans="71:72" x14ac:dyDescent="0.2">
      <c r="BS6203" s="152"/>
      <c r="BT6203" s="153"/>
    </row>
    <row r="6204" spans="71:72" x14ac:dyDescent="0.2">
      <c r="BS6204" s="152"/>
      <c r="BT6204" s="153"/>
    </row>
    <row r="6205" spans="71:72" x14ac:dyDescent="0.2">
      <c r="BS6205" s="152"/>
      <c r="BT6205" s="153"/>
    </row>
    <row r="6206" spans="71:72" x14ac:dyDescent="0.2">
      <c r="BS6206" s="152"/>
      <c r="BT6206" s="153"/>
    </row>
    <row r="6207" spans="71:72" x14ac:dyDescent="0.2">
      <c r="BS6207" s="152"/>
      <c r="BT6207" s="153"/>
    </row>
    <row r="6208" spans="71:72" x14ac:dyDescent="0.2">
      <c r="BS6208" s="152"/>
      <c r="BT6208" s="153"/>
    </row>
    <row r="6209" spans="71:72" x14ac:dyDescent="0.2">
      <c r="BS6209" s="152"/>
      <c r="BT6209" s="153"/>
    </row>
    <row r="6210" spans="71:72" x14ac:dyDescent="0.2">
      <c r="BS6210" s="152"/>
      <c r="BT6210" s="153"/>
    </row>
    <row r="6211" spans="71:72" x14ac:dyDescent="0.2">
      <c r="BS6211" s="152"/>
      <c r="BT6211" s="153"/>
    </row>
    <row r="6212" spans="71:72" x14ac:dyDescent="0.2">
      <c r="BS6212" s="152"/>
      <c r="BT6212" s="153"/>
    </row>
    <row r="6213" spans="71:72" x14ac:dyDescent="0.2">
      <c r="BS6213" s="152"/>
      <c r="BT6213" s="153"/>
    </row>
    <row r="6214" spans="71:72" x14ac:dyDescent="0.2">
      <c r="BS6214" s="152"/>
      <c r="BT6214" s="153"/>
    </row>
    <row r="6215" spans="71:72" x14ac:dyDescent="0.2">
      <c r="BS6215" s="152"/>
      <c r="BT6215" s="153"/>
    </row>
    <row r="6216" spans="71:72" x14ac:dyDescent="0.2">
      <c r="BS6216" s="152"/>
      <c r="BT6216" s="153"/>
    </row>
    <row r="6217" spans="71:72" x14ac:dyDescent="0.2">
      <c r="BS6217" s="152"/>
      <c r="BT6217" s="153"/>
    </row>
    <row r="6218" spans="71:72" x14ac:dyDescent="0.2">
      <c r="BS6218" s="152"/>
      <c r="BT6218" s="153"/>
    </row>
    <row r="6219" spans="71:72" x14ac:dyDescent="0.2">
      <c r="BS6219" s="152"/>
      <c r="BT6219" s="153"/>
    </row>
    <row r="6220" spans="71:72" x14ac:dyDescent="0.2">
      <c r="BS6220" s="152"/>
      <c r="BT6220" s="153"/>
    </row>
    <row r="6221" spans="71:72" x14ac:dyDescent="0.2">
      <c r="BS6221" s="152"/>
      <c r="BT6221" s="153"/>
    </row>
    <row r="6222" spans="71:72" x14ac:dyDescent="0.2">
      <c r="BS6222" s="152"/>
      <c r="BT6222" s="153"/>
    </row>
    <row r="6223" spans="71:72" x14ac:dyDescent="0.2">
      <c r="BS6223" s="152"/>
      <c r="BT6223" s="153"/>
    </row>
    <row r="6224" spans="71:72" x14ac:dyDescent="0.2">
      <c r="BS6224" s="152"/>
      <c r="BT6224" s="153"/>
    </row>
    <row r="6225" spans="71:72" x14ac:dyDescent="0.2">
      <c r="BS6225" s="152"/>
      <c r="BT6225" s="153"/>
    </row>
    <row r="6226" spans="71:72" x14ac:dyDescent="0.2">
      <c r="BS6226" s="152"/>
      <c r="BT6226" s="153"/>
    </row>
    <row r="6227" spans="71:72" x14ac:dyDescent="0.2">
      <c r="BS6227" s="152"/>
      <c r="BT6227" s="153"/>
    </row>
    <row r="6228" spans="71:72" x14ac:dyDescent="0.2">
      <c r="BS6228" s="152"/>
      <c r="BT6228" s="153"/>
    </row>
    <row r="6229" spans="71:72" x14ac:dyDescent="0.2">
      <c r="BS6229" s="152"/>
      <c r="BT6229" s="153"/>
    </row>
    <row r="6230" spans="71:72" x14ac:dyDescent="0.2">
      <c r="BS6230" s="152"/>
      <c r="BT6230" s="153"/>
    </row>
    <row r="6231" spans="71:72" x14ac:dyDescent="0.2">
      <c r="BS6231" s="152"/>
      <c r="BT6231" s="153"/>
    </row>
    <row r="6232" spans="71:72" x14ac:dyDescent="0.2">
      <c r="BS6232" s="152"/>
      <c r="BT6232" s="153"/>
    </row>
    <row r="6233" spans="71:72" x14ac:dyDescent="0.2">
      <c r="BS6233" s="152"/>
      <c r="BT6233" s="153"/>
    </row>
    <row r="6234" spans="71:72" x14ac:dyDescent="0.2">
      <c r="BS6234" s="152"/>
      <c r="BT6234" s="153"/>
    </row>
    <row r="6235" spans="71:72" x14ac:dyDescent="0.2">
      <c r="BS6235" s="152"/>
      <c r="BT6235" s="153"/>
    </row>
    <row r="6236" spans="71:72" x14ac:dyDescent="0.2">
      <c r="BS6236" s="152"/>
      <c r="BT6236" s="153"/>
    </row>
    <row r="6237" spans="71:72" x14ac:dyDescent="0.2">
      <c r="BS6237" s="152"/>
      <c r="BT6237" s="153"/>
    </row>
    <row r="6238" spans="71:72" x14ac:dyDescent="0.2">
      <c r="BS6238" s="152"/>
      <c r="BT6238" s="153"/>
    </row>
    <row r="6239" spans="71:72" x14ac:dyDescent="0.2">
      <c r="BS6239" s="152"/>
      <c r="BT6239" s="153"/>
    </row>
    <row r="6240" spans="71:72" x14ac:dyDescent="0.2">
      <c r="BS6240" s="152"/>
      <c r="BT6240" s="153"/>
    </row>
    <row r="6241" spans="71:72" x14ac:dyDescent="0.2">
      <c r="BS6241" s="152"/>
      <c r="BT6241" s="153"/>
    </row>
    <row r="6242" spans="71:72" x14ac:dyDescent="0.2">
      <c r="BS6242" s="152"/>
      <c r="BT6242" s="153"/>
    </row>
    <row r="6243" spans="71:72" x14ac:dyDescent="0.2">
      <c r="BS6243" s="152"/>
      <c r="BT6243" s="153"/>
    </row>
    <row r="6244" spans="71:72" x14ac:dyDescent="0.2">
      <c r="BS6244" s="152"/>
      <c r="BT6244" s="153"/>
    </row>
    <row r="6245" spans="71:72" x14ac:dyDescent="0.2">
      <c r="BS6245" s="152"/>
      <c r="BT6245" s="153"/>
    </row>
    <row r="6246" spans="71:72" x14ac:dyDescent="0.2">
      <c r="BS6246" s="152"/>
      <c r="BT6246" s="153"/>
    </row>
    <row r="6247" spans="71:72" x14ac:dyDescent="0.2">
      <c r="BS6247" s="152"/>
      <c r="BT6247" s="153"/>
    </row>
    <row r="6248" spans="71:72" x14ac:dyDescent="0.2">
      <c r="BS6248" s="152"/>
      <c r="BT6248" s="153"/>
    </row>
    <row r="6249" spans="71:72" x14ac:dyDescent="0.2">
      <c r="BS6249" s="152"/>
      <c r="BT6249" s="153"/>
    </row>
    <row r="6250" spans="71:72" x14ac:dyDescent="0.2">
      <c r="BS6250" s="152"/>
      <c r="BT6250" s="153"/>
    </row>
    <row r="6251" spans="71:72" x14ac:dyDescent="0.2">
      <c r="BS6251" s="152"/>
      <c r="BT6251" s="153"/>
    </row>
    <row r="6252" spans="71:72" x14ac:dyDescent="0.2">
      <c r="BS6252" s="152"/>
      <c r="BT6252" s="153"/>
    </row>
    <row r="6253" spans="71:72" x14ac:dyDescent="0.2">
      <c r="BS6253" s="152"/>
      <c r="BT6253" s="153"/>
    </row>
    <row r="6254" spans="71:72" x14ac:dyDescent="0.2">
      <c r="BS6254" s="152"/>
      <c r="BT6254" s="153"/>
    </row>
    <row r="6255" spans="71:72" x14ac:dyDescent="0.2">
      <c r="BS6255" s="152"/>
      <c r="BT6255" s="153"/>
    </row>
    <row r="6256" spans="71:72" x14ac:dyDescent="0.2">
      <c r="BS6256" s="152"/>
      <c r="BT6256" s="153"/>
    </row>
    <row r="6257" spans="71:72" x14ac:dyDescent="0.2">
      <c r="BS6257" s="152"/>
      <c r="BT6257" s="153"/>
    </row>
    <row r="6258" spans="71:72" x14ac:dyDescent="0.2">
      <c r="BS6258" s="152"/>
      <c r="BT6258" s="153"/>
    </row>
    <row r="6259" spans="71:72" x14ac:dyDescent="0.2">
      <c r="BS6259" s="152"/>
      <c r="BT6259" s="153"/>
    </row>
    <row r="6260" spans="71:72" x14ac:dyDescent="0.2">
      <c r="BS6260" s="152"/>
      <c r="BT6260" s="153"/>
    </row>
    <row r="6261" spans="71:72" x14ac:dyDescent="0.2">
      <c r="BS6261" s="152"/>
      <c r="BT6261" s="153"/>
    </row>
    <row r="6262" spans="71:72" x14ac:dyDescent="0.2">
      <c r="BS6262" s="152"/>
      <c r="BT6262" s="153"/>
    </row>
    <row r="6263" spans="71:72" x14ac:dyDescent="0.2">
      <c r="BS6263" s="152"/>
      <c r="BT6263" s="153"/>
    </row>
    <row r="6264" spans="71:72" x14ac:dyDescent="0.2">
      <c r="BS6264" s="152"/>
      <c r="BT6264" s="153"/>
    </row>
    <row r="6265" spans="71:72" x14ac:dyDescent="0.2">
      <c r="BS6265" s="152"/>
      <c r="BT6265" s="153"/>
    </row>
    <row r="6266" spans="71:72" x14ac:dyDescent="0.2">
      <c r="BS6266" s="152"/>
      <c r="BT6266" s="153"/>
    </row>
    <row r="6267" spans="71:72" x14ac:dyDescent="0.2">
      <c r="BS6267" s="152"/>
      <c r="BT6267" s="153"/>
    </row>
    <row r="6268" spans="71:72" x14ac:dyDescent="0.2">
      <c r="BS6268" s="152"/>
      <c r="BT6268" s="153"/>
    </row>
    <row r="6269" spans="71:72" x14ac:dyDescent="0.2">
      <c r="BS6269" s="152"/>
      <c r="BT6269" s="153"/>
    </row>
    <row r="6270" spans="71:72" x14ac:dyDescent="0.2">
      <c r="BS6270" s="152"/>
      <c r="BT6270" s="153"/>
    </row>
    <row r="6271" spans="71:72" x14ac:dyDescent="0.2">
      <c r="BS6271" s="152"/>
      <c r="BT6271" s="153"/>
    </row>
    <row r="6272" spans="71:72" x14ac:dyDescent="0.2">
      <c r="BS6272" s="152"/>
      <c r="BT6272" s="153"/>
    </row>
    <row r="6273" spans="71:72" x14ac:dyDescent="0.2">
      <c r="BS6273" s="152"/>
      <c r="BT6273" s="153"/>
    </row>
    <row r="6274" spans="71:72" x14ac:dyDescent="0.2">
      <c r="BS6274" s="152"/>
      <c r="BT6274" s="153"/>
    </row>
    <row r="6275" spans="71:72" x14ac:dyDescent="0.2">
      <c r="BS6275" s="152"/>
      <c r="BT6275" s="153"/>
    </row>
    <row r="6276" spans="71:72" x14ac:dyDescent="0.2">
      <c r="BS6276" s="152"/>
      <c r="BT6276" s="153"/>
    </row>
    <row r="6277" spans="71:72" x14ac:dyDescent="0.2">
      <c r="BS6277" s="152"/>
      <c r="BT6277" s="153"/>
    </row>
    <row r="6278" spans="71:72" x14ac:dyDescent="0.2">
      <c r="BS6278" s="152"/>
      <c r="BT6278" s="153"/>
    </row>
    <row r="6279" spans="71:72" x14ac:dyDescent="0.2">
      <c r="BS6279" s="152"/>
      <c r="BT6279" s="153"/>
    </row>
    <row r="6280" spans="71:72" x14ac:dyDescent="0.2">
      <c r="BS6280" s="152"/>
      <c r="BT6280" s="153"/>
    </row>
    <row r="6281" spans="71:72" x14ac:dyDescent="0.2">
      <c r="BS6281" s="152"/>
      <c r="BT6281" s="153"/>
    </row>
    <row r="6282" spans="71:72" x14ac:dyDescent="0.2">
      <c r="BS6282" s="152"/>
      <c r="BT6282" s="153"/>
    </row>
    <row r="6283" spans="71:72" x14ac:dyDescent="0.2">
      <c r="BS6283" s="152"/>
      <c r="BT6283" s="153"/>
    </row>
    <row r="6284" spans="71:72" x14ac:dyDescent="0.2">
      <c r="BS6284" s="152"/>
      <c r="BT6284" s="153"/>
    </row>
    <row r="6285" spans="71:72" x14ac:dyDescent="0.2">
      <c r="BS6285" s="152"/>
      <c r="BT6285" s="153"/>
    </row>
    <row r="6286" spans="71:72" x14ac:dyDescent="0.2">
      <c r="BS6286" s="152"/>
      <c r="BT6286" s="153"/>
    </row>
    <row r="6287" spans="71:72" x14ac:dyDescent="0.2">
      <c r="BS6287" s="152"/>
      <c r="BT6287" s="153"/>
    </row>
    <row r="6288" spans="71:72" x14ac:dyDescent="0.2">
      <c r="BS6288" s="152"/>
      <c r="BT6288" s="153"/>
    </row>
    <row r="6289" spans="71:72" x14ac:dyDescent="0.2">
      <c r="BS6289" s="152"/>
      <c r="BT6289" s="153"/>
    </row>
    <row r="6290" spans="71:72" x14ac:dyDescent="0.2">
      <c r="BS6290" s="152"/>
      <c r="BT6290" s="153"/>
    </row>
    <row r="6291" spans="71:72" x14ac:dyDescent="0.2">
      <c r="BS6291" s="152"/>
      <c r="BT6291" s="153"/>
    </row>
    <row r="6292" spans="71:72" x14ac:dyDescent="0.2">
      <c r="BS6292" s="152"/>
      <c r="BT6292" s="153"/>
    </row>
    <row r="6293" spans="71:72" x14ac:dyDescent="0.2">
      <c r="BS6293" s="152"/>
      <c r="BT6293" s="153"/>
    </row>
    <row r="6294" spans="71:72" x14ac:dyDescent="0.2">
      <c r="BS6294" s="152"/>
      <c r="BT6294" s="153"/>
    </row>
    <row r="6295" spans="71:72" x14ac:dyDescent="0.2">
      <c r="BS6295" s="152"/>
      <c r="BT6295" s="153"/>
    </row>
    <row r="6296" spans="71:72" x14ac:dyDescent="0.2">
      <c r="BS6296" s="152"/>
      <c r="BT6296" s="153"/>
    </row>
    <row r="6297" spans="71:72" x14ac:dyDescent="0.2">
      <c r="BS6297" s="152"/>
      <c r="BT6297" s="153"/>
    </row>
    <row r="6298" spans="71:72" x14ac:dyDescent="0.2">
      <c r="BS6298" s="152"/>
      <c r="BT6298" s="153"/>
    </row>
    <row r="6299" spans="71:72" x14ac:dyDescent="0.2">
      <c r="BS6299" s="152"/>
      <c r="BT6299" s="153"/>
    </row>
    <row r="6300" spans="71:72" x14ac:dyDescent="0.2">
      <c r="BS6300" s="152"/>
      <c r="BT6300" s="153"/>
    </row>
    <row r="6301" spans="71:72" x14ac:dyDescent="0.2">
      <c r="BS6301" s="152"/>
      <c r="BT6301" s="153"/>
    </row>
    <row r="6302" spans="71:72" x14ac:dyDescent="0.2">
      <c r="BS6302" s="152"/>
      <c r="BT6302" s="153"/>
    </row>
    <row r="6303" spans="71:72" x14ac:dyDescent="0.2">
      <c r="BS6303" s="152"/>
      <c r="BT6303" s="153"/>
    </row>
    <row r="6304" spans="71:72" x14ac:dyDescent="0.2">
      <c r="BS6304" s="152"/>
      <c r="BT6304" s="153"/>
    </row>
    <row r="6305" spans="71:72" x14ac:dyDescent="0.2">
      <c r="BS6305" s="152"/>
      <c r="BT6305" s="153"/>
    </row>
    <row r="6306" spans="71:72" x14ac:dyDescent="0.2">
      <c r="BS6306" s="152"/>
      <c r="BT6306" s="153"/>
    </row>
    <row r="6307" spans="71:72" x14ac:dyDescent="0.2">
      <c r="BS6307" s="152"/>
      <c r="BT6307" s="153"/>
    </row>
    <row r="6308" spans="71:72" x14ac:dyDescent="0.2">
      <c r="BS6308" s="152"/>
      <c r="BT6308" s="153"/>
    </row>
    <row r="6309" spans="71:72" x14ac:dyDescent="0.2">
      <c r="BS6309" s="152"/>
      <c r="BT6309" s="153"/>
    </row>
    <row r="6310" spans="71:72" x14ac:dyDescent="0.2">
      <c r="BS6310" s="152"/>
      <c r="BT6310" s="153"/>
    </row>
    <row r="6311" spans="71:72" x14ac:dyDescent="0.2">
      <c r="BS6311" s="152"/>
      <c r="BT6311" s="153"/>
    </row>
    <row r="6312" spans="71:72" x14ac:dyDescent="0.2">
      <c r="BS6312" s="152"/>
      <c r="BT6312" s="153"/>
    </row>
    <row r="6313" spans="71:72" x14ac:dyDescent="0.2">
      <c r="BS6313" s="152"/>
      <c r="BT6313" s="153"/>
    </row>
    <row r="6314" spans="71:72" x14ac:dyDescent="0.2">
      <c r="BS6314" s="152"/>
      <c r="BT6314" s="153"/>
    </row>
    <row r="6315" spans="71:72" x14ac:dyDescent="0.2">
      <c r="BS6315" s="152"/>
      <c r="BT6315" s="153"/>
    </row>
    <row r="6316" spans="71:72" x14ac:dyDescent="0.2">
      <c r="BS6316" s="152"/>
      <c r="BT6316" s="153"/>
    </row>
    <row r="6317" spans="71:72" x14ac:dyDescent="0.2">
      <c r="BS6317" s="152"/>
      <c r="BT6317" s="153"/>
    </row>
    <row r="6318" spans="71:72" x14ac:dyDescent="0.2">
      <c r="BS6318" s="152"/>
      <c r="BT6318" s="153"/>
    </row>
    <row r="6319" spans="71:72" x14ac:dyDescent="0.2">
      <c r="BS6319" s="152"/>
      <c r="BT6319" s="153"/>
    </row>
    <row r="6320" spans="71:72" x14ac:dyDescent="0.2">
      <c r="BS6320" s="152"/>
      <c r="BT6320" s="153"/>
    </row>
    <row r="6321" spans="71:72" x14ac:dyDescent="0.2">
      <c r="BS6321" s="152"/>
      <c r="BT6321" s="153"/>
    </row>
    <row r="6322" spans="71:72" x14ac:dyDescent="0.2">
      <c r="BS6322" s="152"/>
      <c r="BT6322" s="153"/>
    </row>
    <row r="6323" spans="71:72" x14ac:dyDescent="0.2">
      <c r="BS6323" s="152"/>
      <c r="BT6323" s="153"/>
    </row>
    <row r="6324" spans="71:72" x14ac:dyDescent="0.2">
      <c r="BS6324" s="152"/>
      <c r="BT6324" s="153"/>
    </row>
    <row r="6325" spans="71:72" x14ac:dyDescent="0.2">
      <c r="BS6325" s="152"/>
      <c r="BT6325" s="153"/>
    </row>
    <row r="6326" spans="71:72" x14ac:dyDescent="0.2">
      <c r="BS6326" s="152"/>
      <c r="BT6326" s="153"/>
    </row>
    <row r="6327" spans="71:72" x14ac:dyDescent="0.2">
      <c r="BS6327" s="152"/>
      <c r="BT6327" s="153"/>
    </row>
    <row r="6328" spans="71:72" x14ac:dyDescent="0.2">
      <c r="BS6328" s="152"/>
      <c r="BT6328" s="153"/>
    </row>
    <row r="6329" spans="71:72" x14ac:dyDescent="0.2">
      <c r="BS6329" s="152"/>
      <c r="BT6329" s="153"/>
    </row>
    <row r="6330" spans="71:72" x14ac:dyDescent="0.2">
      <c r="BS6330" s="152"/>
      <c r="BT6330" s="153"/>
    </row>
    <row r="6331" spans="71:72" x14ac:dyDescent="0.2">
      <c r="BS6331" s="152"/>
      <c r="BT6331" s="153"/>
    </row>
    <row r="6332" spans="71:72" x14ac:dyDescent="0.2">
      <c r="BS6332" s="152"/>
      <c r="BT6332" s="153"/>
    </row>
    <row r="6333" spans="71:72" x14ac:dyDescent="0.2">
      <c r="BS6333" s="152"/>
      <c r="BT6333" s="153"/>
    </row>
    <row r="6334" spans="71:72" x14ac:dyDescent="0.2">
      <c r="BS6334" s="152"/>
      <c r="BT6334" s="153"/>
    </row>
    <row r="6335" spans="71:72" x14ac:dyDescent="0.2">
      <c r="BS6335" s="152"/>
      <c r="BT6335" s="153"/>
    </row>
    <row r="6336" spans="71:72" x14ac:dyDescent="0.2">
      <c r="BS6336" s="152"/>
      <c r="BT6336" s="153"/>
    </row>
    <row r="6337" spans="71:72" x14ac:dyDescent="0.2">
      <c r="BS6337" s="152"/>
      <c r="BT6337" s="153"/>
    </row>
    <row r="6338" spans="71:72" x14ac:dyDescent="0.2">
      <c r="BS6338" s="152"/>
      <c r="BT6338" s="153"/>
    </row>
    <row r="6339" spans="71:72" x14ac:dyDescent="0.2">
      <c r="BS6339" s="152"/>
      <c r="BT6339" s="153"/>
    </row>
    <row r="6340" spans="71:72" x14ac:dyDescent="0.2">
      <c r="BS6340" s="152"/>
      <c r="BT6340" s="153"/>
    </row>
    <row r="6341" spans="71:72" x14ac:dyDescent="0.2">
      <c r="BS6341" s="152"/>
      <c r="BT6341" s="153"/>
    </row>
    <row r="6342" spans="71:72" x14ac:dyDescent="0.2">
      <c r="BS6342" s="152"/>
      <c r="BT6342" s="153"/>
    </row>
    <row r="6343" spans="71:72" x14ac:dyDescent="0.2">
      <c r="BS6343" s="152"/>
      <c r="BT6343" s="153"/>
    </row>
    <row r="6344" spans="71:72" x14ac:dyDescent="0.2">
      <c r="BS6344" s="152"/>
      <c r="BT6344" s="153"/>
    </row>
    <row r="6345" spans="71:72" x14ac:dyDescent="0.2">
      <c r="BS6345" s="152"/>
      <c r="BT6345" s="153"/>
    </row>
    <row r="6346" spans="71:72" x14ac:dyDescent="0.2">
      <c r="BS6346" s="152"/>
      <c r="BT6346" s="153"/>
    </row>
    <row r="6347" spans="71:72" x14ac:dyDescent="0.2">
      <c r="BS6347" s="152"/>
      <c r="BT6347" s="153"/>
    </row>
    <row r="6348" spans="71:72" x14ac:dyDescent="0.2">
      <c r="BS6348" s="152"/>
      <c r="BT6348" s="153"/>
    </row>
    <row r="6349" spans="71:72" x14ac:dyDescent="0.2">
      <c r="BS6349" s="152"/>
      <c r="BT6349" s="153"/>
    </row>
    <row r="6350" spans="71:72" x14ac:dyDescent="0.2">
      <c r="BS6350" s="152"/>
      <c r="BT6350" s="153"/>
    </row>
    <row r="6351" spans="71:72" x14ac:dyDescent="0.2">
      <c r="BS6351" s="152"/>
      <c r="BT6351" s="153"/>
    </row>
    <row r="6352" spans="71:72" x14ac:dyDescent="0.2">
      <c r="BS6352" s="152"/>
      <c r="BT6352" s="153"/>
    </row>
    <row r="6353" spans="71:72" x14ac:dyDescent="0.2">
      <c r="BS6353" s="152"/>
      <c r="BT6353" s="153"/>
    </row>
    <row r="6354" spans="71:72" x14ac:dyDescent="0.2">
      <c r="BS6354" s="152"/>
      <c r="BT6354" s="153"/>
    </row>
    <row r="6355" spans="71:72" x14ac:dyDescent="0.2">
      <c r="BS6355" s="152"/>
      <c r="BT6355" s="153"/>
    </row>
    <row r="6356" spans="71:72" x14ac:dyDescent="0.2">
      <c r="BS6356" s="152"/>
      <c r="BT6356" s="153"/>
    </row>
    <row r="6357" spans="71:72" x14ac:dyDescent="0.2">
      <c r="BS6357" s="152"/>
      <c r="BT6357" s="153"/>
    </row>
    <row r="6358" spans="71:72" x14ac:dyDescent="0.2">
      <c r="BS6358" s="152"/>
      <c r="BT6358" s="153"/>
    </row>
    <row r="6359" spans="71:72" x14ac:dyDescent="0.2">
      <c r="BS6359" s="152"/>
      <c r="BT6359" s="153"/>
    </row>
    <row r="6360" spans="71:72" x14ac:dyDescent="0.2">
      <c r="BS6360" s="152"/>
      <c r="BT6360" s="153"/>
    </row>
    <row r="6361" spans="71:72" x14ac:dyDescent="0.2">
      <c r="BS6361" s="152"/>
      <c r="BT6361" s="153"/>
    </row>
    <row r="6362" spans="71:72" x14ac:dyDescent="0.2">
      <c r="BS6362" s="152"/>
      <c r="BT6362" s="153"/>
    </row>
    <row r="6363" spans="71:72" x14ac:dyDescent="0.2">
      <c r="BS6363" s="152"/>
      <c r="BT6363" s="153"/>
    </row>
    <row r="6364" spans="71:72" x14ac:dyDescent="0.2">
      <c r="BS6364" s="152"/>
      <c r="BT6364" s="153"/>
    </row>
    <row r="6365" spans="71:72" x14ac:dyDescent="0.2">
      <c r="BS6365" s="152"/>
      <c r="BT6365" s="153"/>
    </row>
    <row r="6366" spans="71:72" x14ac:dyDescent="0.2">
      <c r="BS6366" s="152"/>
      <c r="BT6366" s="153"/>
    </row>
    <row r="6367" spans="71:72" x14ac:dyDescent="0.2">
      <c r="BS6367" s="152"/>
      <c r="BT6367" s="153"/>
    </row>
    <row r="6368" spans="71:72" x14ac:dyDescent="0.2">
      <c r="BS6368" s="152"/>
      <c r="BT6368" s="153"/>
    </row>
    <row r="6369" spans="71:72" x14ac:dyDescent="0.2">
      <c r="BS6369" s="152"/>
      <c r="BT6369" s="153"/>
    </row>
    <row r="6370" spans="71:72" x14ac:dyDescent="0.2">
      <c r="BS6370" s="152"/>
      <c r="BT6370" s="153"/>
    </row>
    <row r="6371" spans="71:72" x14ac:dyDescent="0.2">
      <c r="BS6371" s="152"/>
      <c r="BT6371" s="153"/>
    </row>
    <row r="6372" spans="71:72" x14ac:dyDescent="0.2">
      <c r="BS6372" s="152"/>
      <c r="BT6372" s="153"/>
    </row>
    <row r="6373" spans="71:72" x14ac:dyDescent="0.2">
      <c r="BS6373" s="152"/>
      <c r="BT6373" s="153"/>
    </row>
    <row r="6374" spans="71:72" x14ac:dyDescent="0.2">
      <c r="BS6374" s="152"/>
      <c r="BT6374" s="153"/>
    </row>
    <row r="6375" spans="71:72" x14ac:dyDescent="0.2">
      <c r="BS6375" s="152"/>
      <c r="BT6375" s="153"/>
    </row>
    <row r="6376" spans="71:72" x14ac:dyDescent="0.2">
      <c r="BS6376" s="152"/>
      <c r="BT6376" s="153"/>
    </row>
    <row r="6377" spans="71:72" x14ac:dyDescent="0.2">
      <c r="BS6377" s="152"/>
      <c r="BT6377" s="153"/>
    </row>
    <row r="6378" spans="71:72" x14ac:dyDescent="0.2">
      <c r="BS6378" s="152"/>
      <c r="BT6378" s="153"/>
    </row>
    <row r="6379" spans="71:72" x14ac:dyDescent="0.2">
      <c r="BS6379" s="152"/>
      <c r="BT6379" s="153"/>
    </row>
    <row r="6380" spans="71:72" x14ac:dyDescent="0.2">
      <c r="BS6380" s="152"/>
      <c r="BT6380" s="153"/>
    </row>
    <row r="6381" spans="71:72" x14ac:dyDescent="0.2">
      <c r="BS6381" s="152"/>
      <c r="BT6381" s="153"/>
    </row>
    <row r="6382" spans="71:72" x14ac:dyDescent="0.2">
      <c r="BS6382" s="152"/>
      <c r="BT6382" s="153"/>
    </row>
    <row r="6383" spans="71:72" x14ac:dyDescent="0.2">
      <c r="BS6383" s="152"/>
      <c r="BT6383" s="153"/>
    </row>
    <row r="6384" spans="71:72" x14ac:dyDescent="0.2">
      <c r="BS6384" s="152"/>
      <c r="BT6384" s="153"/>
    </row>
    <row r="6385" spans="71:72" x14ac:dyDescent="0.2">
      <c r="BS6385" s="152"/>
      <c r="BT6385" s="153"/>
    </row>
    <row r="6386" spans="71:72" x14ac:dyDescent="0.2">
      <c r="BS6386" s="152"/>
      <c r="BT6386" s="153"/>
    </row>
    <row r="6387" spans="71:72" x14ac:dyDescent="0.2">
      <c r="BS6387" s="152"/>
      <c r="BT6387" s="153"/>
    </row>
    <row r="6388" spans="71:72" x14ac:dyDescent="0.2">
      <c r="BS6388" s="152"/>
      <c r="BT6388" s="153"/>
    </row>
    <row r="6389" spans="71:72" x14ac:dyDescent="0.2">
      <c r="BS6389" s="152"/>
      <c r="BT6389" s="153"/>
    </row>
    <row r="6390" spans="71:72" x14ac:dyDescent="0.2">
      <c r="BS6390" s="152"/>
      <c r="BT6390" s="153"/>
    </row>
    <row r="6391" spans="71:72" x14ac:dyDescent="0.2">
      <c r="BS6391" s="152"/>
      <c r="BT6391" s="153"/>
    </row>
    <row r="6392" spans="71:72" x14ac:dyDescent="0.2">
      <c r="BS6392" s="152"/>
      <c r="BT6392" s="153"/>
    </row>
    <row r="6393" spans="71:72" x14ac:dyDescent="0.2">
      <c r="BS6393" s="152"/>
      <c r="BT6393" s="153"/>
    </row>
    <row r="6394" spans="71:72" x14ac:dyDescent="0.2">
      <c r="BS6394" s="152"/>
      <c r="BT6394" s="153"/>
    </row>
    <row r="6395" spans="71:72" x14ac:dyDescent="0.2">
      <c r="BS6395" s="152"/>
      <c r="BT6395" s="153"/>
    </row>
    <row r="6396" spans="71:72" x14ac:dyDescent="0.2">
      <c r="BS6396" s="152"/>
      <c r="BT6396" s="153"/>
    </row>
    <row r="6397" spans="71:72" x14ac:dyDescent="0.2">
      <c r="BS6397" s="152"/>
      <c r="BT6397" s="153"/>
    </row>
    <row r="6398" spans="71:72" x14ac:dyDescent="0.2">
      <c r="BS6398" s="152"/>
      <c r="BT6398" s="153"/>
    </row>
    <row r="6399" spans="71:72" x14ac:dyDescent="0.2">
      <c r="BS6399" s="152"/>
      <c r="BT6399" s="153"/>
    </row>
    <row r="6400" spans="71:72" x14ac:dyDescent="0.2">
      <c r="BS6400" s="152"/>
      <c r="BT6400" s="153"/>
    </row>
    <row r="6401" spans="71:72" x14ac:dyDescent="0.2">
      <c r="BS6401" s="152"/>
      <c r="BT6401" s="153"/>
    </row>
    <row r="6402" spans="71:72" x14ac:dyDescent="0.2">
      <c r="BS6402" s="152"/>
      <c r="BT6402" s="153"/>
    </row>
    <row r="6403" spans="71:72" x14ac:dyDescent="0.2">
      <c r="BS6403" s="152"/>
      <c r="BT6403" s="153"/>
    </row>
    <row r="6404" spans="71:72" x14ac:dyDescent="0.2">
      <c r="BS6404" s="152"/>
      <c r="BT6404" s="153"/>
    </row>
    <row r="6405" spans="71:72" x14ac:dyDescent="0.2">
      <c r="BS6405" s="152"/>
      <c r="BT6405" s="153"/>
    </row>
    <row r="6406" spans="71:72" x14ac:dyDescent="0.2">
      <c r="BS6406" s="152"/>
      <c r="BT6406" s="153"/>
    </row>
    <row r="6407" spans="71:72" x14ac:dyDescent="0.2">
      <c r="BS6407" s="152"/>
      <c r="BT6407" s="153"/>
    </row>
    <row r="6408" spans="71:72" x14ac:dyDescent="0.2">
      <c r="BS6408" s="152"/>
      <c r="BT6408" s="153"/>
    </row>
    <row r="6409" spans="71:72" x14ac:dyDescent="0.2">
      <c r="BS6409" s="152"/>
      <c r="BT6409" s="153"/>
    </row>
    <row r="6410" spans="71:72" x14ac:dyDescent="0.2">
      <c r="BS6410" s="152"/>
      <c r="BT6410" s="153"/>
    </row>
    <row r="6411" spans="71:72" x14ac:dyDescent="0.2">
      <c r="BS6411" s="152"/>
      <c r="BT6411" s="153"/>
    </row>
    <row r="6412" spans="71:72" x14ac:dyDescent="0.2">
      <c r="BS6412" s="152"/>
      <c r="BT6412" s="153"/>
    </row>
    <row r="6413" spans="71:72" x14ac:dyDescent="0.2">
      <c r="BS6413" s="152"/>
      <c r="BT6413" s="153"/>
    </row>
    <row r="6414" spans="71:72" x14ac:dyDescent="0.2">
      <c r="BS6414" s="152"/>
      <c r="BT6414" s="153"/>
    </row>
    <row r="6415" spans="71:72" x14ac:dyDescent="0.2">
      <c r="BS6415" s="152"/>
      <c r="BT6415" s="153"/>
    </row>
    <row r="6416" spans="71:72" x14ac:dyDescent="0.2">
      <c r="BS6416" s="152"/>
      <c r="BT6416" s="153"/>
    </row>
    <row r="6417" spans="71:72" x14ac:dyDescent="0.2">
      <c r="BS6417" s="152"/>
      <c r="BT6417" s="153"/>
    </row>
    <row r="6418" spans="71:72" x14ac:dyDescent="0.2">
      <c r="BS6418" s="152"/>
      <c r="BT6418" s="153"/>
    </row>
    <row r="6419" spans="71:72" x14ac:dyDescent="0.2">
      <c r="BS6419" s="152"/>
      <c r="BT6419" s="153"/>
    </row>
    <row r="6420" spans="71:72" x14ac:dyDescent="0.2">
      <c r="BS6420" s="152"/>
      <c r="BT6420" s="153"/>
    </row>
    <row r="6421" spans="71:72" x14ac:dyDescent="0.2">
      <c r="BS6421" s="152"/>
      <c r="BT6421" s="153"/>
    </row>
    <row r="6422" spans="71:72" x14ac:dyDescent="0.2">
      <c r="BS6422" s="152"/>
      <c r="BT6422" s="153"/>
    </row>
    <row r="6423" spans="71:72" x14ac:dyDescent="0.2">
      <c r="BS6423" s="152"/>
      <c r="BT6423" s="153"/>
    </row>
    <row r="6424" spans="71:72" x14ac:dyDescent="0.2">
      <c r="BS6424" s="152"/>
      <c r="BT6424" s="153"/>
    </row>
    <row r="6425" spans="71:72" x14ac:dyDescent="0.2">
      <c r="BS6425" s="152"/>
      <c r="BT6425" s="153"/>
    </row>
    <row r="6426" spans="71:72" x14ac:dyDescent="0.2">
      <c r="BS6426" s="152"/>
      <c r="BT6426" s="153"/>
    </row>
    <row r="6427" spans="71:72" x14ac:dyDescent="0.2">
      <c r="BS6427" s="152"/>
      <c r="BT6427" s="153"/>
    </row>
    <row r="6428" spans="71:72" x14ac:dyDescent="0.2">
      <c r="BS6428" s="152"/>
      <c r="BT6428" s="153"/>
    </row>
    <row r="6429" spans="71:72" x14ac:dyDescent="0.2">
      <c r="BS6429" s="152"/>
      <c r="BT6429" s="153"/>
    </row>
    <row r="6430" spans="71:72" x14ac:dyDescent="0.2">
      <c r="BS6430" s="152"/>
      <c r="BT6430" s="153"/>
    </row>
    <row r="6431" spans="71:72" x14ac:dyDescent="0.2">
      <c r="BS6431" s="152"/>
      <c r="BT6431" s="153"/>
    </row>
    <row r="6432" spans="71:72" x14ac:dyDescent="0.2">
      <c r="BS6432" s="152"/>
      <c r="BT6432" s="153"/>
    </row>
    <row r="6433" spans="71:72" x14ac:dyDescent="0.2">
      <c r="BS6433" s="152"/>
      <c r="BT6433" s="153"/>
    </row>
    <row r="6434" spans="71:72" x14ac:dyDescent="0.2">
      <c r="BS6434" s="152"/>
      <c r="BT6434" s="153"/>
    </row>
    <row r="6435" spans="71:72" x14ac:dyDescent="0.2">
      <c r="BS6435" s="152"/>
      <c r="BT6435" s="153"/>
    </row>
    <row r="6436" spans="71:72" x14ac:dyDescent="0.2">
      <c r="BS6436" s="152"/>
      <c r="BT6436" s="153"/>
    </row>
    <row r="6437" spans="71:72" x14ac:dyDescent="0.2">
      <c r="BS6437" s="152"/>
      <c r="BT6437" s="153"/>
    </row>
    <row r="6438" spans="71:72" x14ac:dyDescent="0.2">
      <c r="BS6438" s="152"/>
      <c r="BT6438" s="153"/>
    </row>
    <row r="6439" spans="71:72" x14ac:dyDescent="0.2">
      <c r="BS6439" s="152"/>
      <c r="BT6439" s="153"/>
    </row>
    <row r="6440" spans="71:72" x14ac:dyDescent="0.2">
      <c r="BS6440" s="152"/>
      <c r="BT6440" s="153"/>
    </row>
    <row r="6441" spans="71:72" x14ac:dyDescent="0.2">
      <c r="BS6441" s="152"/>
      <c r="BT6441" s="153"/>
    </row>
    <row r="6442" spans="71:72" x14ac:dyDescent="0.2">
      <c r="BS6442" s="152"/>
      <c r="BT6442" s="153"/>
    </row>
    <row r="6443" spans="71:72" x14ac:dyDescent="0.2">
      <c r="BS6443" s="152"/>
      <c r="BT6443" s="153"/>
    </row>
    <row r="6444" spans="71:72" x14ac:dyDescent="0.2">
      <c r="BS6444" s="152"/>
      <c r="BT6444" s="153"/>
    </row>
    <row r="6445" spans="71:72" x14ac:dyDescent="0.2">
      <c r="BS6445" s="152"/>
      <c r="BT6445" s="153"/>
    </row>
    <row r="6446" spans="71:72" x14ac:dyDescent="0.2">
      <c r="BS6446" s="152"/>
      <c r="BT6446" s="153"/>
    </row>
    <row r="6447" spans="71:72" x14ac:dyDescent="0.2">
      <c r="BS6447" s="152"/>
      <c r="BT6447" s="153"/>
    </row>
    <row r="6448" spans="71:72" x14ac:dyDescent="0.2">
      <c r="BS6448" s="152"/>
      <c r="BT6448" s="153"/>
    </row>
    <row r="6449" spans="71:72" x14ac:dyDescent="0.2">
      <c r="BS6449" s="152"/>
      <c r="BT6449" s="153"/>
    </row>
    <row r="6450" spans="71:72" x14ac:dyDescent="0.2">
      <c r="BS6450" s="152"/>
      <c r="BT6450" s="153"/>
    </row>
    <row r="6451" spans="71:72" x14ac:dyDescent="0.2">
      <c r="BS6451" s="152"/>
      <c r="BT6451" s="153"/>
    </row>
    <row r="6452" spans="71:72" x14ac:dyDescent="0.2">
      <c r="BS6452" s="152"/>
      <c r="BT6452" s="153"/>
    </row>
    <row r="6453" spans="71:72" x14ac:dyDescent="0.2">
      <c r="BS6453" s="152"/>
      <c r="BT6453" s="153"/>
    </row>
    <row r="6454" spans="71:72" x14ac:dyDescent="0.2">
      <c r="BS6454" s="152"/>
      <c r="BT6454" s="153"/>
    </row>
    <row r="6455" spans="71:72" x14ac:dyDescent="0.2">
      <c r="BS6455" s="152"/>
      <c r="BT6455" s="153"/>
    </row>
    <row r="6456" spans="71:72" x14ac:dyDescent="0.2">
      <c r="BS6456" s="152"/>
      <c r="BT6456" s="153"/>
    </row>
    <row r="6457" spans="71:72" x14ac:dyDescent="0.2">
      <c r="BS6457" s="152"/>
      <c r="BT6457" s="153"/>
    </row>
    <row r="6458" spans="71:72" x14ac:dyDescent="0.2">
      <c r="BS6458" s="152"/>
      <c r="BT6458" s="153"/>
    </row>
    <row r="6459" spans="71:72" x14ac:dyDescent="0.2">
      <c r="BS6459" s="152"/>
      <c r="BT6459" s="153"/>
    </row>
    <row r="6460" spans="71:72" x14ac:dyDescent="0.2">
      <c r="BS6460" s="152"/>
      <c r="BT6460" s="153"/>
    </row>
    <row r="6461" spans="71:72" x14ac:dyDescent="0.2">
      <c r="BS6461" s="152"/>
      <c r="BT6461" s="153"/>
    </row>
    <row r="6462" spans="71:72" x14ac:dyDescent="0.2">
      <c r="BS6462" s="152"/>
      <c r="BT6462" s="153"/>
    </row>
    <row r="6463" spans="71:72" x14ac:dyDescent="0.2">
      <c r="BS6463" s="152"/>
      <c r="BT6463" s="153"/>
    </row>
    <row r="6464" spans="71:72" x14ac:dyDescent="0.2">
      <c r="BS6464" s="152"/>
      <c r="BT6464" s="153"/>
    </row>
    <row r="6465" spans="71:72" x14ac:dyDescent="0.2">
      <c r="BS6465" s="152"/>
      <c r="BT6465" s="153"/>
    </row>
    <row r="6466" spans="71:72" x14ac:dyDescent="0.2">
      <c r="BS6466" s="152"/>
      <c r="BT6466" s="153"/>
    </row>
    <row r="6467" spans="71:72" x14ac:dyDescent="0.2">
      <c r="BS6467" s="152"/>
      <c r="BT6467" s="153"/>
    </row>
    <row r="6468" spans="71:72" x14ac:dyDescent="0.2">
      <c r="BS6468" s="152"/>
      <c r="BT6468" s="153"/>
    </row>
    <row r="6469" spans="71:72" x14ac:dyDescent="0.2">
      <c r="BS6469" s="152"/>
      <c r="BT6469" s="153"/>
    </row>
    <row r="6470" spans="71:72" x14ac:dyDescent="0.2">
      <c r="BS6470" s="152"/>
      <c r="BT6470" s="153"/>
    </row>
    <row r="6471" spans="71:72" x14ac:dyDescent="0.2">
      <c r="BS6471" s="152"/>
      <c r="BT6471" s="153"/>
    </row>
    <row r="6472" spans="71:72" x14ac:dyDescent="0.2">
      <c r="BS6472" s="152"/>
      <c r="BT6472" s="153"/>
    </row>
    <row r="6473" spans="71:72" x14ac:dyDescent="0.2">
      <c r="BS6473" s="152"/>
      <c r="BT6473" s="153"/>
    </row>
    <row r="6474" spans="71:72" x14ac:dyDescent="0.2">
      <c r="BS6474" s="152"/>
      <c r="BT6474" s="153"/>
    </row>
    <row r="6475" spans="71:72" x14ac:dyDescent="0.2">
      <c r="BS6475" s="152"/>
      <c r="BT6475" s="153"/>
    </row>
    <row r="6476" spans="71:72" x14ac:dyDescent="0.2">
      <c r="BS6476" s="152"/>
      <c r="BT6476" s="153"/>
    </row>
    <row r="6477" spans="71:72" x14ac:dyDescent="0.2">
      <c r="BS6477" s="152"/>
      <c r="BT6477" s="153"/>
    </row>
    <row r="6478" spans="71:72" x14ac:dyDescent="0.2">
      <c r="BS6478" s="152"/>
      <c r="BT6478" s="153"/>
    </row>
    <row r="6479" spans="71:72" x14ac:dyDescent="0.2">
      <c r="BS6479" s="152"/>
      <c r="BT6479" s="153"/>
    </row>
    <row r="6480" spans="71:72" x14ac:dyDescent="0.2">
      <c r="BS6480" s="152"/>
      <c r="BT6480" s="153"/>
    </row>
    <row r="6481" spans="71:72" x14ac:dyDescent="0.2">
      <c r="BS6481" s="152"/>
      <c r="BT6481" s="153"/>
    </row>
    <row r="6482" spans="71:72" x14ac:dyDescent="0.2">
      <c r="BS6482" s="152"/>
      <c r="BT6482" s="153"/>
    </row>
    <row r="6483" spans="71:72" x14ac:dyDescent="0.2">
      <c r="BS6483" s="152"/>
      <c r="BT6483" s="153"/>
    </row>
    <row r="6484" spans="71:72" x14ac:dyDescent="0.2">
      <c r="BS6484" s="152"/>
      <c r="BT6484" s="153"/>
    </row>
    <row r="6485" spans="71:72" x14ac:dyDescent="0.2">
      <c r="BS6485" s="152"/>
      <c r="BT6485" s="153"/>
    </row>
    <row r="6486" spans="71:72" x14ac:dyDescent="0.2">
      <c r="BS6486" s="152"/>
      <c r="BT6486" s="153"/>
    </row>
    <row r="6487" spans="71:72" x14ac:dyDescent="0.2">
      <c r="BS6487" s="152"/>
      <c r="BT6487" s="153"/>
    </row>
    <row r="6488" spans="71:72" x14ac:dyDescent="0.2">
      <c r="BS6488" s="152"/>
      <c r="BT6488" s="153"/>
    </row>
    <row r="6489" spans="71:72" x14ac:dyDescent="0.2">
      <c r="BS6489" s="152"/>
      <c r="BT6489" s="153"/>
    </row>
    <row r="6490" spans="71:72" x14ac:dyDescent="0.2">
      <c r="BS6490" s="152"/>
      <c r="BT6490" s="153"/>
    </row>
    <row r="6491" spans="71:72" x14ac:dyDescent="0.2">
      <c r="BS6491" s="152"/>
      <c r="BT6491" s="153"/>
    </row>
    <row r="6492" spans="71:72" x14ac:dyDescent="0.2">
      <c r="BS6492" s="152"/>
      <c r="BT6492" s="153"/>
    </row>
    <row r="6493" spans="71:72" x14ac:dyDescent="0.2">
      <c r="BS6493" s="152"/>
      <c r="BT6493" s="153"/>
    </row>
    <row r="6494" spans="71:72" x14ac:dyDescent="0.2">
      <c r="BS6494" s="152"/>
      <c r="BT6494" s="153"/>
    </row>
    <row r="6495" spans="71:72" x14ac:dyDescent="0.2">
      <c r="BS6495" s="152"/>
      <c r="BT6495" s="153"/>
    </row>
    <row r="6496" spans="71:72" x14ac:dyDescent="0.2">
      <c r="BS6496" s="152"/>
      <c r="BT6496" s="153"/>
    </row>
    <row r="6497" spans="71:72" x14ac:dyDescent="0.2">
      <c r="BS6497" s="152"/>
      <c r="BT6497" s="153"/>
    </row>
    <row r="6498" spans="71:72" x14ac:dyDescent="0.2">
      <c r="BS6498" s="152"/>
      <c r="BT6498" s="153"/>
    </row>
    <row r="6499" spans="71:72" x14ac:dyDescent="0.2">
      <c r="BS6499" s="152"/>
      <c r="BT6499" s="153"/>
    </row>
    <row r="6500" spans="71:72" x14ac:dyDescent="0.2">
      <c r="BS6500" s="152"/>
      <c r="BT6500" s="153"/>
    </row>
    <row r="6501" spans="71:72" x14ac:dyDescent="0.2">
      <c r="BS6501" s="152"/>
      <c r="BT6501" s="153"/>
    </row>
    <row r="6502" spans="71:72" x14ac:dyDescent="0.2">
      <c r="BS6502" s="152"/>
      <c r="BT6502" s="153"/>
    </row>
    <row r="6503" spans="71:72" x14ac:dyDescent="0.2">
      <c r="BS6503" s="152"/>
      <c r="BT6503" s="153"/>
    </row>
    <row r="6504" spans="71:72" x14ac:dyDescent="0.2">
      <c r="BS6504" s="152"/>
      <c r="BT6504" s="153"/>
    </row>
    <row r="6505" spans="71:72" x14ac:dyDescent="0.2">
      <c r="BS6505" s="152"/>
      <c r="BT6505" s="153"/>
    </row>
    <row r="6506" spans="71:72" x14ac:dyDescent="0.2">
      <c r="BS6506" s="152"/>
      <c r="BT6506" s="153"/>
    </row>
    <row r="6507" spans="71:72" x14ac:dyDescent="0.2">
      <c r="BS6507" s="152"/>
      <c r="BT6507" s="153"/>
    </row>
    <row r="6508" spans="71:72" x14ac:dyDescent="0.2">
      <c r="BS6508" s="152"/>
      <c r="BT6508" s="153"/>
    </row>
    <row r="6509" spans="71:72" x14ac:dyDescent="0.2">
      <c r="BS6509" s="152"/>
      <c r="BT6509" s="153"/>
    </row>
    <row r="6510" spans="71:72" x14ac:dyDescent="0.2">
      <c r="BS6510" s="152"/>
      <c r="BT6510" s="153"/>
    </row>
    <row r="6511" spans="71:72" x14ac:dyDescent="0.2">
      <c r="BS6511" s="152"/>
      <c r="BT6511" s="153"/>
    </row>
    <row r="6512" spans="71:72" x14ac:dyDescent="0.2">
      <c r="BS6512" s="152"/>
      <c r="BT6512" s="153"/>
    </row>
    <row r="6513" spans="71:72" x14ac:dyDescent="0.2">
      <c r="BS6513" s="152"/>
      <c r="BT6513" s="153"/>
    </row>
    <row r="6514" spans="71:72" x14ac:dyDescent="0.2">
      <c r="BS6514" s="152"/>
      <c r="BT6514" s="153"/>
    </row>
    <row r="6515" spans="71:72" x14ac:dyDescent="0.2">
      <c r="BS6515" s="152"/>
      <c r="BT6515" s="153"/>
    </row>
    <row r="6516" spans="71:72" x14ac:dyDescent="0.2">
      <c r="BS6516" s="152"/>
      <c r="BT6516" s="153"/>
    </row>
    <row r="6517" spans="71:72" x14ac:dyDescent="0.2">
      <c r="BS6517" s="152"/>
      <c r="BT6517" s="153"/>
    </row>
    <row r="6518" spans="71:72" x14ac:dyDescent="0.2">
      <c r="BS6518" s="152"/>
      <c r="BT6518" s="153"/>
    </row>
    <row r="6519" spans="71:72" x14ac:dyDescent="0.2">
      <c r="BS6519" s="152"/>
      <c r="BT6519" s="153"/>
    </row>
    <row r="6520" spans="71:72" x14ac:dyDescent="0.2">
      <c r="BS6520" s="152"/>
      <c r="BT6520" s="153"/>
    </row>
    <row r="6521" spans="71:72" x14ac:dyDescent="0.2">
      <c r="BS6521" s="152"/>
      <c r="BT6521" s="153"/>
    </row>
    <row r="6522" spans="71:72" x14ac:dyDescent="0.2">
      <c r="BS6522" s="152"/>
      <c r="BT6522" s="153"/>
    </row>
    <row r="6523" spans="71:72" x14ac:dyDescent="0.2">
      <c r="BS6523" s="152"/>
      <c r="BT6523" s="153"/>
    </row>
    <row r="6524" spans="71:72" x14ac:dyDescent="0.2">
      <c r="BS6524" s="152"/>
      <c r="BT6524" s="153"/>
    </row>
    <row r="6525" spans="71:72" x14ac:dyDescent="0.2">
      <c r="BS6525" s="152"/>
      <c r="BT6525" s="153"/>
    </row>
    <row r="6526" spans="71:72" x14ac:dyDescent="0.2">
      <c r="BS6526" s="152"/>
      <c r="BT6526" s="153"/>
    </row>
    <row r="6527" spans="71:72" x14ac:dyDescent="0.2">
      <c r="BS6527" s="152"/>
      <c r="BT6527" s="153"/>
    </row>
    <row r="6528" spans="71:72" x14ac:dyDescent="0.2">
      <c r="BS6528" s="152"/>
      <c r="BT6528" s="153"/>
    </row>
    <row r="6529" spans="71:72" x14ac:dyDescent="0.2">
      <c r="BS6529" s="152"/>
      <c r="BT6529" s="153"/>
    </row>
    <row r="6530" spans="71:72" x14ac:dyDescent="0.2">
      <c r="BS6530" s="152"/>
      <c r="BT6530" s="153"/>
    </row>
    <row r="6531" spans="71:72" x14ac:dyDescent="0.2">
      <c r="BS6531" s="152"/>
      <c r="BT6531" s="153"/>
    </row>
    <row r="6532" spans="71:72" x14ac:dyDescent="0.2">
      <c r="BS6532" s="152"/>
      <c r="BT6532" s="153"/>
    </row>
    <row r="6533" spans="71:72" x14ac:dyDescent="0.2">
      <c r="BS6533" s="152"/>
      <c r="BT6533" s="153"/>
    </row>
    <row r="6534" spans="71:72" x14ac:dyDescent="0.2">
      <c r="BS6534" s="152"/>
      <c r="BT6534" s="153"/>
    </row>
    <row r="6535" spans="71:72" x14ac:dyDescent="0.2">
      <c r="BS6535" s="152"/>
      <c r="BT6535" s="153"/>
    </row>
    <row r="6536" spans="71:72" x14ac:dyDescent="0.2">
      <c r="BS6536" s="152"/>
      <c r="BT6536" s="153"/>
    </row>
    <row r="6537" spans="71:72" x14ac:dyDescent="0.2">
      <c r="BS6537" s="152"/>
      <c r="BT6537" s="153"/>
    </row>
    <row r="6538" spans="71:72" x14ac:dyDescent="0.2">
      <c r="BS6538" s="152"/>
      <c r="BT6538" s="153"/>
    </row>
    <row r="6539" spans="71:72" x14ac:dyDescent="0.2">
      <c r="BS6539" s="152"/>
      <c r="BT6539" s="153"/>
    </row>
    <row r="6540" spans="71:72" x14ac:dyDescent="0.2">
      <c r="BS6540" s="152"/>
      <c r="BT6540" s="153"/>
    </row>
    <row r="6541" spans="71:72" x14ac:dyDescent="0.2">
      <c r="BS6541" s="152"/>
      <c r="BT6541" s="153"/>
    </row>
    <row r="6542" spans="71:72" x14ac:dyDescent="0.2">
      <c r="BS6542" s="152"/>
      <c r="BT6542" s="153"/>
    </row>
    <row r="6543" spans="71:72" x14ac:dyDescent="0.2">
      <c r="BS6543" s="152"/>
      <c r="BT6543" s="153"/>
    </row>
    <row r="6544" spans="71:72" x14ac:dyDescent="0.2">
      <c r="BS6544" s="152"/>
      <c r="BT6544" s="153"/>
    </row>
    <row r="6545" spans="71:72" x14ac:dyDescent="0.2">
      <c r="BS6545" s="152"/>
      <c r="BT6545" s="153"/>
    </row>
    <row r="6546" spans="71:72" x14ac:dyDescent="0.2">
      <c r="BS6546" s="152"/>
      <c r="BT6546" s="153"/>
    </row>
    <row r="6547" spans="71:72" x14ac:dyDescent="0.2">
      <c r="BS6547" s="152"/>
      <c r="BT6547" s="153"/>
    </row>
    <row r="6548" spans="71:72" x14ac:dyDescent="0.2">
      <c r="BS6548" s="152"/>
      <c r="BT6548" s="153"/>
    </row>
    <row r="6549" spans="71:72" x14ac:dyDescent="0.2">
      <c r="BS6549" s="152"/>
      <c r="BT6549" s="153"/>
    </row>
    <row r="6550" spans="71:72" x14ac:dyDescent="0.2">
      <c r="BS6550" s="152"/>
      <c r="BT6550" s="153"/>
    </row>
    <row r="6551" spans="71:72" x14ac:dyDescent="0.2">
      <c r="BS6551" s="152"/>
      <c r="BT6551" s="153"/>
    </row>
    <row r="6552" spans="71:72" x14ac:dyDescent="0.2">
      <c r="BS6552" s="152"/>
      <c r="BT6552" s="153"/>
    </row>
    <row r="6553" spans="71:72" x14ac:dyDescent="0.2">
      <c r="BS6553" s="152"/>
      <c r="BT6553" s="153"/>
    </row>
    <row r="6554" spans="71:72" x14ac:dyDescent="0.2">
      <c r="BS6554" s="152"/>
      <c r="BT6554" s="153"/>
    </row>
    <row r="6555" spans="71:72" x14ac:dyDescent="0.2">
      <c r="BS6555" s="152"/>
      <c r="BT6555" s="153"/>
    </row>
    <row r="6556" spans="71:72" x14ac:dyDescent="0.2">
      <c r="BS6556" s="152"/>
      <c r="BT6556" s="153"/>
    </row>
    <row r="6557" spans="71:72" x14ac:dyDescent="0.2">
      <c r="BS6557" s="152"/>
      <c r="BT6557" s="153"/>
    </row>
    <row r="6558" spans="71:72" x14ac:dyDescent="0.2">
      <c r="BS6558" s="152"/>
      <c r="BT6558" s="153"/>
    </row>
    <row r="6559" spans="71:72" x14ac:dyDescent="0.2">
      <c r="BS6559" s="152"/>
      <c r="BT6559" s="153"/>
    </row>
    <row r="6560" spans="71:72" x14ac:dyDescent="0.2">
      <c r="BS6560" s="152"/>
      <c r="BT6560" s="153"/>
    </row>
    <row r="6561" spans="71:72" x14ac:dyDescent="0.2">
      <c r="BS6561" s="152"/>
      <c r="BT6561" s="153"/>
    </row>
    <row r="6562" spans="71:72" x14ac:dyDescent="0.2">
      <c r="BS6562" s="152"/>
      <c r="BT6562" s="153"/>
    </row>
    <row r="6563" spans="71:72" x14ac:dyDescent="0.2">
      <c r="BS6563" s="152"/>
      <c r="BT6563" s="153"/>
    </row>
    <row r="6564" spans="71:72" x14ac:dyDescent="0.2">
      <c r="BS6564" s="152"/>
      <c r="BT6564" s="153"/>
    </row>
    <row r="6565" spans="71:72" x14ac:dyDescent="0.2">
      <c r="BS6565" s="152"/>
      <c r="BT6565" s="153"/>
    </row>
    <row r="6566" spans="71:72" x14ac:dyDescent="0.2">
      <c r="BS6566" s="152"/>
      <c r="BT6566" s="153"/>
    </row>
    <row r="6567" spans="71:72" x14ac:dyDescent="0.2">
      <c r="BS6567" s="152"/>
      <c r="BT6567" s="153"/>
    </row>
    <row r="6568" spans="71:72" x14ac:dyDescent="0.2">
      <c r="BS6568" s="152"/>
      <c r="BT6568" s="153"/>
    </row>
    <row r="6569" spans="71:72" x14ac:dyDescent="0.2">
      <c r="BS6569" s="152"/>
      <c r="BT6569" s="153"/>
    </row>
    <row r="6570" spans="71:72" x14ac:dyDescent="0.2">
      <c r="BS6570" s="152"/>
      <c r="BT6570" s="153"/>
    </row>
    <row r="6571" spans="71:72" x14ac:dyDescent="0.2">
      <c r="BS6571" s="152"/>
      <c r="BT6571" s="153"/>
    </row>
    <row r="6572" spans="71:72" x14ac:dyDescent="0.2">
      <c r="BS6572" s="152"/>
      <c r="BT6572" s="153"/>
    </row>
    <row r="6573" spans="71:72" x14ac:dyDescent="0.2">
      <c r="BS6573" s="152"/>
      <c r="BT6573" s="153"/>
    </row>
    <row r="6574" spans="71:72" x14ac:dyDescent="0.2">
      <c r="BS6574" s="152"/>
      <c r="BT6574" s="153"/>
    </row>
    <row r="6575" spans="71:72" x14ac:dyDescent="0.2">
      <c r="BS6575" s="152"/>
      <c r="BT6575" s="153"/>
    </row>
    <row r="6576" spans="71:72" x14ac:dyDescent="0.2">
      <c r="BS6576" s="152"/>
      <c r="BT6576" s="153"/>
    </row>
    <row r="6577" spans="71:72" x14ac:dyDescent="0.2">
      <c r="BS6577" s="152"/>
      <c r="BT6577" s="153"/>
    </row>
    <row r="6578" spans="71:72" x14ac:dyDescent="0.2">
      <c r="BS6578" s="152"/>
      <c r="BT6578" s="153"/>
    </row>
    <row r="6579" spans="71:72" x14ac:dyDescent="0.2">
      <c r="BS6579" s="152"/>
      <c r="BT6579" s="153"/>
    </row>
    <row r="6580" spans="71:72" x14ac:dyDescent="0.2">
      <c r="BS6580" s="152"/>
      <c r="BT6580" s="153"/>
    </row>
    <row r="6581" spans="71:72" x14ac:dyDescent="0.2">
      <c r="BS6581" s="152"/>
      <c r="BT6581" s="153"/>
    </row>
    <row r="6582" spans="71:72" x14ac:dyDescent="0.2">
      <c r="BS6582" s="152"/>
      <c r="BT6582" s="153"/>
    </row>
    <row r="6583" spans="71:72" x14ac:dyDescent="0.2">
      <c r="BS6583" s="152"/>
      <c r="BT6583" s="153"/>
    </row>
    <row r="6584" spans="71:72" x14ac:dyDescent="0.2">
      <c r="BS6584" s="152"/>
      <c r="BT6584" s="153"/>
    </row>
    <row r="6585" spans="71:72" x14ac:dyDescent="0.2">
      <c r="BS6585" s="152"/>
      <c r="BT6585" s="153"/>
    </row>
    <row r="6586" spans="71:72" x14ac:dyDescent="0.2">
      <c r="BS6586" s="152"/>
      <c r="BT6586" s="153"/>
    </row>
    <row r="6587" spans="71:72" x14ac:dyDescent="0.2">
      <c r="BS6587" s="152"/>
      <c r="BT6587" s="153"/>
    </row>
    <row r="6588" spans="71:72" x14ac:dyDescent="0.2">
      <c r="BS6588" s="152"/>
      <c r="BT6588" s="153"/>
    </row>
    <row r="6589" spans="71:72" x14ac:dyDescent="0.2">
      <c r="BS6589" s="152"/>
      <c r="BT6589" s="153"/>
    </row>
    <row r="6590" spans="71:72" x14ac:dyDescent="0.2">
      <c r="BS6590" s="152"/>
      <c r="BT6590" s="153"/>
    </row>
    <row r="6591" spans="71:72" x14ac:dyDescent="0.2">
      <c r="BS6591" s="152"/>
      <c r="BT6591" s="153"/>
    </row>
    <row r="6592" spans="71:72" x14ac:dyDescent="0.2">
      <c r="BS6592" s="152"/>
      <c r="BT6592" s="153"/>
    </row>
    <row r="6593" spans="71:72" x14ac:dyDescent="0.2">
      <c r="BS6593" s="152"/>
      <c r="BT6593" s="153"/>
    </row>
    <row r="6594" spans="71:72" x14ac:dyDescent="0.2">
      <c r="BS6594" s="152"/>
      <c r="BT6594" s="153"/>
    </row>
    <row r="6595" spans="71:72" x14ac:dyDescent="0.2">
      <c r="BS6595" s="152"/>
      <c r="BT6595" s="153"/>
    </row>
    <row r="6596" spans="71:72" x14ac:dyDescent="0.2">
      <c r="BS6596" s="152"/>
      <c r="BT6596" s="153"/>
    </row>
    <row r="6597" spans="71:72" x14ac:dyDescent="0.2">
      <c r="BS6597" s="152"/>
      <c r="BT6597" s="153"/>
    </row>
    <row r="6598" spans="71:72" x14ac:dyDescent="0.2">
      <c r="BS6598" s="152"/>
      <c r="BT6598" s="153"/>
    </row>
    <row r="6599" spans="71:72" x14ac:dyDescent="0.2">
      <c r="BS6599" s="152"/>
      <c r="BT6599" s="153"/>
    </row>
    <row r="6600" spans="71:72" x14ac:dyDescent="0.2">
      <c r="BS6600" s="152"/>
      <c r="BT6600" s="153"/>
    </row>
    <row r="6601" spans="71:72" x14ac:dyDescent="0.2">
      <c r="BS6601" s="152"/>
      <c r="BT6601" s="153"/>
    </row>
    <row r="6602" spans="71:72" x14ac:dyDescent="0.2">
      <c r="BS6602" s="152"/>
      <c r="BT6602" s="153"/>
    </row>
    <row r="6603" spans="71:72" x14ac:dyDescent="0.2">
      <c r="BS6603" s="152"/>
      <c r="BT6603" s="153"/>
    </row>
    <row r="6604" spans="71:72" x14ac:dyDescent="0.2">
      <c r="BS6604" s="152"/>
      <c r="BT6604" s="153"/>
    </row>
    <row r="6605" spans="71:72" x14ac:dyDescent="0.2">
      <c r="BS6605" s="152"/>
      <c r="BT6605" s="153"/>
    </row>
    <row r="6606" spans="71:72" x14ac:dyDescent="0.2">
      <c r="BS6606" s="152"/>
      <c r="BT6606" s="153"/>
    </row>
    <row r="6607" spans="71:72" x14ac:dyDescent="0.2">
      <c r="BS6607" s="152"/>
      <c r="BT6607" s="153"/>
    </row>
    <row r="6608" spans="71:72" x14ac:dyDescent="0.2">
      <c r="BS6608" s="152"/>
      <c r="BT6608" s="153"/>
    </row>
    <row r="6609" spans="71:72" x14ac:dyDescent="0.2">
      <c r="BS6609" s="152"/>
      <c r="BT6609" s="153"/>
    </row>
    <row r="6610" spans="71:72" x14ac:dyDescent="0.2">
      <c r="BS6610" s="152"/>
      <c r="BT6610" s="153"/>
    </row>
    <row r="6611" spans="71:72" x14ac:dyDescent="0.2">
      <c r="BS6611" s="152"/>
      <c r="BT6611" s="153"/>
    </row>
    <row r="6612" spans="71:72" x14ac:dyDescent="0.2">
      <c r="BS6612" s="152"/>
      <c r="BT6612" s="153"/>
    </row>
    <row r="6613" spans="71:72" x14ac:dyDescent="0.2">
      <c r="BS6613" s="152"/>
      <c r="BT6613" s="153"/>
    </row>
    <row r="6614" spans="71:72" x14ac:dyDescent="0.2">
      <c r="BS6614" s="152"/>
      <c r="BT6614" s="153"/>
    </row>
    <row r="6615" spans="71:72" x14ac:dyDescent="0.2">
      <c r="BS6615" s="152"/>
      <c r="BT6615" s="153"/>
    </row>
    <row r="6616" spans="71:72" x14ac:dyDescent="0.2">
      <c r="BS6616" s="152"/>
      <c r="BT6616" s="153"/>
    </row>
    <row r="6617" spans="71:72" x14ac:dyDescent="0.2">
      <c r="BS6617" s="152"/>
      <c r="BT6617" s="153"/>
    </row>
    <row r="6618" spans="71:72" x14ac:dyDescent="0.2">
      <c r="BS6618" s="152"/>
      <c r="BT6618" s="153"/>
    </row>
    <row r="6619" spans="71:72" x14ac:dyDescent="0.2">
      <c r="BS6619" s="152"/>
      <c r="BT6619" s="153"/>
    </row>
    <row r="6620" spans="71:72" x14ac:dyDescent="0.2">
      <c r="BS6620" s="152"/>
      <c r="BT6620" s="153"/>
    </row>
    <row r="6621" spans="71:72" x14ac:dyDescent="0.2">
      <c r="BS6621" s="152"/>
      <c r="BT6621" s="153"/>
    </row>
    <row r="6622" spans="71:72" x14ac:dyDescent="0.2">
      <c r="BS6622" s="152"/>
      <c r="BT6622" s="153"/>
    </row>
    <row r="6623" spans="71:72" x14ac:dyDescent="0.2">
      <c r="BS6623" s="152"/>
      <c r="BT6623" s="153"/>
    </row>
    <row r="6624" spans="71:72" x14ac:dyDescent="0.2">
      <c r="BS6624" s="152"/>
      <c r="BT6624" s="153"/>
    </row>
    <row r="6625" spans="71:72" x14ac:dyDescent="0.2">
      <c r="BS6625" s="152"/>
      <c r="BT6625" s="153"/>
    </row>
    <row r="6626" spans="71:72" x14ac:dyDescent="0.2">
      <c r="BS6626" s="152"/>
      <c r="BT6626" s="153"/>
    </row>
    <row r="6627" spans="71:72" x14ac:dyDescent="0.2">
      <c r="BS6627" s="152"/>
      <c r="BT6627" s="153"/>
    </row>
    <row r="6628" spans="71:72" x14ac:dyDescent="0.2">
      <c r="BS6628" s="152"/>
      <c r="BT6628" s="153"/>
    </row>
    <row r="6629" spans="71:72" x14ac:dyDescent="0.2">
      <c r="BS6629" s="152"/>
      <c r="BT6629" s="153"/>
    </row>
    <row r="6630" spans="71:72" x14ac:dyDescent="0.2">
      <c r="BS6630" s="152"/>
      <c r="BT6630" s="153"/>
    </row>
    <row r="6631" spans="71:72" x14ac:dyDescent="0.2">
      <c r="BS6631" s="152"/>
      <c r="BT6631" s="153"/>
    </row>
    <row r="6632" spans="71:72" x14ac:dyDescent="0.2">
      <c r="BS6632" s="152"/>
      <c r="BT6632" s="153"/>
    </row>
    <row r="6633" spans="71:72" x14ac:dyDescent="0.2">
      <c r="BS6633" s="152"/>
      <c r="BT6633" s="153"/>
    </row>
    <row r="6634" spans="71:72" x14ac:dyDescent="0.2">
      <c r="BS6634" s="152"/>
      <c r="BT6634" s="153"/>
    </row>
    <row r="6635" spans="71:72" x14ac:dyDescent="0.2">
      <c r="BS6635" s="152"/>
      <c r="BT6635" s="153"/>
    </row>
    <row r="6636" spans="71:72" x14ac:dyDescent="0.2">
      <c r="BS6636" s="152"/>
      <c r="BT6636" s="153"/>
    </row>
    <row r="6637" spans="71:72" x14ac:dyDescent="0.2">
      <c r="BS6637" s="152"/>
      <c r="BT6637" s="153"/>
    </row>
    <row r="6638" spans="71:72" x14ac:dyDescent="0.2">
      <c r="BS6638" s="152"/>
      <c r="BT6638" s="153"/>
    </row>
    <row r="6639" spans="71:72" x14ac:dyDescent="0.2">
      <c r="BS6639" s="152"/>
      <c r="BT6639" s="153"/>
    </row>
    <row r="6640" spans="71:72" x14ac:dyDescent="0.2">
      <c r="BS6640" s="152"/>
      <c r="BT6640" s="153"/>
    </row>
    <row r="6641" spans="71:72" x14ac:dyDescent="0.2">
      <c r="BS6641" s="152"/>
      <c r="BT6641" s="153"/>
    </row>
    <row r="6642" spans="71:72" x14ac:dyDescent="0.2">
      <c r="BS6642" s="152"/>
      <c r="BT6642" s="153"/>
    </row>
    <row r="6643" spans="71:72" x14ac:dyDescent="0.2">
      <c r="BS6643" s="152"/>
      <c r="BT6643" s="153"/>
    </row>
    <row r="6644" spans="71:72" x14ac:dyDescent="0.2">
      <c r="BS6644" s="152"/>
      <c r="BT6644" s="153"/>
    </row>
    <row r="6645" spans="71:72" x14ac:dyDescent="0.2">
      <c r="BS6645" s="152"/>
      <c r="BT6645" s="153"/>
    </row>
    <row r="6646" spans="71:72" x14ac:dyDescent="0.2">
      <c r="BS6646" s="152"/>
      <c r="BT6646" s="153"/>
    </row>
    <row r="6647" spans="71:72" x14ac:dyDescent="0.2">
      <c r="BS6647" s="152"/>
      <c r="BT6647" s="153"/>
    </row>
    <row r="6648" spans="71:72" x14ac:dyDescent="0.2">
      <c r="BS6648" s="152"/>
      <c r="BT6648" s="153"/>
    </row>
    <row r="6649" spans="71:72" x14ac:dyDescent="0.2">
      <c r="BS6649" s="152"/>
      <c r="BT6649" s="153"/>
    </row>
    <row r="6650" spans="71:72" x14ac:dyDescent="0.2">
      <c r="BS6650" s="152"/>
      <c r="BT6650" s="153"/>
    </row>
    <row r="6651" spans="71:72" x14ac:dyDescent="0.2">
      <c r="BS6651" s="152"/>
      <c r="BT6651" s="153"/>
    </row>
    <row r="6652" spans="71:72" x14ac:dyDescent="0.2">
      <c r="BS6652" s="152"/>
      <c r="BT6652" s="153"/>
    </row>
    <row r="6653" spans="71:72" x14ac:dyDescent="0.2">
      <c r="BS6653" s="152"/>
      <c r="BT6653" s="153"/>
    </row>
    <row r="6654" spans="71:72" x14ac:dyDescent="0.2">
      <c r="BS6654" s="152"/>
      <c r="BT6654" s="153"/>
    </row>
    <row r="6655" spans="71:72" x14ac:dyDescent="0.2">
      <c r="BS6655" s="152"/>
      <c r="BT6655" s="153"/>
    </row>
    <row r="6656" spans="71:72" x14ac:dyDescent="0.2">
      <c r="BS6656" s="152"/>
      <c r="BT6656" s="153"/>
    </row>
    <row r="6657" spans="71:72" x14ac:dyDescent="0.2">
      <c r="BS6657" s="152"/>
      <c r="BT6657" s="153"/>
    </row>
    <row r="6658" spans="71:72" x14ac:dyDescent="0.2">
      <c r="BS6658" s="152"/>
      <c r="BT6658" s="153"/>
    </row>
    <row r="6659" spans="71:72" x14ac:dyDescent="0.2">
      <c r="BS6659" s="152"/>
      <c r="BT6659" s="153"/>
    </row>
    <row r="6660" spans="71:72" x14ac:dyDescent="0.2">
      <c r="BS6660" s="152"/>
      <c r="BT6660" s="153"/>
    </row>
    <row r="6661" spans="71:72" x14ac:dyDescent="0.2">
      <c r="BS6661" s="152"/>
      <c r="BT6661" s="153"/>
    </row>
    <row r="6662" spans="71:72" x14ac:dyDescent="0.2">
      <c r="BS6662" s="152"/>
      <c r="BT6662" s="153"/>
    </row>
    <row r="6663" spans="71:72" x14ac:dyDescent="0.2">
      <c r="BS6663" s="152"/>
      <c r="BT6663" s="153"/>
    </row>
    <row r="6664" spans="71:72" x14ac:dyDescent="0.2">
      <c r="BS6664" s="152"/>
      <c r="BT6664" s="153"/>
    </row>
    <row r="6665" spans="71:72" x14ac:dyDescent="0.2">
      <c r="BS6665" s="152"/>
      <c r="BT6665" s="153"/>
    </row>
    <row r="6666" spans="71:72" x14ac:dyDescent="0.2">
      <c r="BS6666" s="152"/>
      <c r="BT6666" s="153"/>
    </row>
    <row r="6667" spans="71:72" x14ac:dyDescent="0.2">
      <c r="BS6667" s="152"/>
      <c r="BT6667" s="153"/>
    </row>
    <row r="6668" spans="71:72" x14ac:dyDescent="0.2">
      <c r="BS6668" s="152"/>
      <c r="BT6668" s="153"/>
    </row>
    <row r="6669" spans="71:72" x14ac:dyDescent="0.2">
      <c r="BS6669" s="152"/>
      <c r="BT6669" s="153"/>
    </row>
    <row r="6670" spans="71:72" x14ac:dyDescent="0.2">
      <c r="BS6670" s="152"/>
      <c r="BT6670" s="153"/>
    </row>
    <row r="6671" spans="71:72" x14ac:dyDescent="0.2">
      <c r="BS6671" s="152"/>
      <c r="BT6671" s="153"/>
    </row>
    <row r="6672" spans="71:72" x14ac:dyDescent="0.2">
      <c r="BS6672" s="152"/>
      <c r="BT6672" s="153"/>
    </row>
    <row r="6673" spans="71:72" x14ac:dyDescent="0.2">
      <c r="BS6673" s="152"/>
      <c r="BT6673" s="153"/>
    </row>
    <row r="6674" spans="71:72" x14ac:dyDescent="0.2">
      <c r="BS6674" s="152"/>
      <c r="BT6674" s="153"/>
    </row>
    <row r="6675" spans="71:72" x14ac:dyDescent="0.2">
      <c r="BS6675" s="152"/>
      <c r="BT6675" s="153"/>
    </row>
    <row r="6676" spans="71:72" x14ac:dyDescent="0.2">
      <c r="BS6676" s="152"/>
      <c r="BT6676" s="153"/>
    </row>
    <row r="6677" spans="71:72" x14ac:dyDescent="0.2">
      <c r="BS6677" s="152"/>
      <c r="BT6677" s="153"/>
    </row>
    <row r="6678" spans="71:72" x14ac:dyDescent="0.2">
      <c r="BS6678" s="152"/>
      <c r="BT6678" s="153"/>
    </row>
    <row r="6679" spans="71:72" x14ac:dyDescent="0.2">
      <c r="BS6679" s="152"/>
      <c r="BT6679" s="153"/>
    </row>
    <row r="6680" spans="71:72" x14ac:dyDescent="0.2">
      <c r="BS6680" s="152"/>
      <c r="BT6680" s="153"/>
    </row>
    <row r="6681" spans="71:72" x14ac:dyDescent="0.2">
      <c r="BS6681" s="152"/>
      <c r="BT6681" s="153"/>
    </row>
    <row r="6682" spans="71:72" x14ac:dyDescent="0.2">
      <c r="BS6682" s="152"/>
      <c r="BT6682" s="153"/>
    </row>
    <row r="6683" spans="71:72" x14ac:dyDescent="0.2">
      <c r="BS6683" s="152"/>
      <c r="BT6683" s="153"/>
    </row>
    <row r="6684" spans="71:72" x14ac:dyDescent="0.2">
      <c r="BS6684" s="152"/>
      <c r="BT6684" s="153"/>
    </row>
    <row r="6685" spans="71:72" x14ac:dyDescent="0.2">
      <c r="BS6685" s="152"/>
      <c r="BT6685" s="153"/>
    </row>
    <row r="6686" spans="71:72" x14ac:dyDescent="0.2">
      <c r="BS6686" s="152"/>
      <c r="BT6686" s="153"/>
    </row>
    <row r="6687" spans="71:72" x14ac:dyDescent="0.2">
      <c r="BS6687" s="152"/>
      <c r="BT6687" s="153"/>
    </row>
    <row r="6688" spans="71:72" x14ac:dyDescent="0.2">
      <c r="BS6688" s="152"/>
      <c r="BT6688" s="153"/>
    </row>
    <row r="6689" spans="71:72" x14ac:dyDescent="0.2">
      <c r="BS6689" s="152"/>
      <c r="BT6689" s="153"/>
    </row>
    <row r="6690" spans="71:72" x14ac:dyDescent="0.2">
      <c r="BS6690" s="152"/>
      <c r="BT6690" s="153"/>
    </row>
    <row r="6691" spans="71:72" x14ac:dyDescent="0.2">
      <c r="BS6691" s="152"/>
      <c r="BT6691" s="153"/>
    </row>
    <row r="6692" spans="71:72" x14ac:dyDescent="0.2">
      <c r="BS6692" s="152"/>
      <c r="BT6692" s="153"/>
    </row>
    <row r="6693" spans="71:72" x14ac:dyDescent="0.2">
      <c r="BS6693" s="152"/>
      <c r="BT6693" s="153"/>
    </row>
    <row r="6694" spans="71:72" x14ac:dyDescent="0.2">
      <c r="BS6694" s="152"/>
      <c r="BT6694" s="153"/>
    </row>
    <row r="6695" spans="71:72" x14ac:dyDescent="0.2">
      <c r="BS6695" s="152"/>
      <c r="BT6695" s="153"/>
    </row>
    <row r="6696" spans="71:72" x14ac:dyDescent="0.2">
      <c r="BS6696" s="152"/>
      <c r="BT6696" s="153"/>
    </row>
    <row r="6697" spans="71:72" x14ac:dyDescent="0.2">
      <c r="BS6697" s="152"/>
      <c r="BT6697" s="153"/>
    </row>
    <row r="6698" spans="71:72" x14ac:dyDescent="0.2">
      <c r="BS6698" s="152"/>
      <c r="BT6698" s="153"/>
    </row>
    <row r="6699" spans="71:72" x14ac:dyDescent="0.2">
      <c r="BS6699" s="152"/>
      <c r="BT6699" s="153"/>
    </row>
    <row r="6700" spans="71:72" x14ac:dyDescent="0.2">
      <c r="BS6700" s="152"/>
      <c r="BT6700" s="153"/>
    </row>
    <row r="6701" spans="71:72" x14ac:dyDescent="0.2">
      <c r="BS6701" s="152"/>
      <c r="BT6701" s="153"/>
    </row>
    <row r="6702" spans="71:72" x14ac:dyDescent="0.2">
      <c r="BS6702" s="152"/>
      <c r="BT6702" s="153"/>
    </row>
    <row r="6703" spans="71:72" x14ac:dyDescent="0.2">
      <c r="BS6703" s="152"/>
      <c r="BT6703" s="153"/>
    </row>
    <row r="6704" spans="71:72" x14ac:dyDescent="0.2">
      <c r="BS6704" s="152"/>
      <c r="BT6704" s="153"/>
    </row>
    <row r="6705" spans="71:72" x14ac:dyDescent="0.2">
      <c r="BS6705" s="152"/>
      <c r="BT6705" s="153"/>
    </row>
    <row r="6706" spans="71:72" x14ac:dyDescent="0.2">
      <c r="BS6706" s="152"/>
      <c r="BT6706" s="153"/>
    </row>
    <row r="6707" spans="71:72" x14ac:dyDescent="0.2">
      <c r="BS6707" s="152"/>
      <c r="BT6707" s="153"/>
    </row>
    <row r="6708" spans="71:72" x14ac:dyDescent="0.2">
      <c r="BS6708" s="152"/>
      <c r="BT6708" s="153"/>
    </row>
    <row r="6709" spans="71:72" x14ac:dyDescent="0.2">
      <c r="BS6709" s="152"/>
      <c r="BT6709" s="153"/>
    </row>
    <row r="6710" spans="71:72" x14ac:dyDescent="0.2">
      <c r="BS6710" s="152"/>
      <c r="BT6710" s="153"/>
    </row>
    <row r="6711" spans="71:72" x14ac:dyDescent="0.2">
      <c r="BS6711" s="152"/>
      <c r="BT6711" s="153"/>
    </row>
    <row r="6712" spans="71:72" x14ac:dyDescent="0.2">
      <c r="BS6712" s="152"/>
      <c r="BT6712" s="153"/>
    </row>
    <row r="6713" spans="71:72" x14ac:dyDescent="0.2">
      <c r="BS6713" s="152"/>
      <c r="BT6713" s="153"/>
    </row>
    <row r="6714" spans="71:72" x14ac:dyDescent="0.2">
      <c r="BS6714" s="152"/>
      <c r="BT6714" s="153"/>
    </row>
    <row r="6715" spans="71:72" x14ac:dyDescent="0.2">
      <c r="BS6715" s="152"/>
      <c r="BT6715" s="153"/>
    </row>
    <row r="6716" spans="71:72" x14ac:dyDescent="0.2">
      <c r="BS6716" s="152"/>
      <c r="BT6716" s="153"/>
    </row>
    <row r="6717" spans="71:72" x14ac:dyDescent="0.2">
      <c r="BS6717" s="152"/>
      <c r="BT6717" s="153"/>
    </row>
    <row r="6718" spans="71:72" x14ac:dyDescent="0.2">
      <c r="BS6718" s="152"/>
      <c r="BT6718" s="153"/>
    </row>
    <row r="6719" spans="71:72" x14ac:dyDescent="0.2">
      <c r="BS6719" s="152"/>
      <c r="BT6719" s="153"/>
    </row>
    <row r="6720" spans="71:72" x14ac:dyDescent="0.2">
      <c r="BS6720" s="152"/>
      <c r="BT6720" s="153"/>
    </row>
    <row r="6721" spans="71:72" x14ac:dyDescent="0.2">
      <c r="BS6721" s="152"/>
      <c r="BT6721" s="153"/>
    </row>
    <row r="6722" spans="71:72" x14ac:dyDescent="0.2">
      <c r="BS6722" s="152"/>
      <c r="BT6722" s="153"/>
    </row>
    <row r="6723" spans="71:72" x14ac:dyDescent="0.2">
      <c r="BS6723" s="152"/>
      <c r="BT6723" s="153"/>
    </row>
    <row r="6724" spans="71:72" x14ac:dyDescent="0.2">
      <c r="BS6724" s="152"/>
      <c r="BT6724" s="153"/>
    </row>
    <row r="6725" spans="71:72" x14ac:dyDescent="0.2">
      <c r="BS6725" s="152"/>
      <c r="BT6725" s="153"/>
    </row>
    <row r="6726" spans="71:72" x14ac:dyDescent="0.2">
      <c r="BS6726" s="152"/>
      <c r="BT6726" s="153"/>
    </row>
    <row r="6727" spans="71:72" x14ac:dyDescent="0.2">
      <c r="BS6727" s="152"/>
      <c r="BT6727" s="153"/>
    </row>
    <row r="6728" spans="71:72" x14ac:dyDescent="0.2">
      <c r="BS6728" s="152"/>
      <c r="BT6728" s="153"/>
    </row>
    <row r="6729" spans="71:72" x14ac:dyDescent="0.2">
      <c r="BS6729" s="152"/>
      <c r="BT6729" s="153"/>
    </row>
    <row r="6730" spans="71:72" x14ac:dyDescent="0.2">
      <c r="BS6730" s="152"/>
      <c r="BT6730" s="153"/>
    </row>
    <row r="6731" spans="71:72" x14ac:dyDescent="0.2">
      <c r="BS6731" s="152"/>
      <c r="BT6731" s="153"/>
    </row>
    <row r="6732" spans="71:72" x14ac:dyDescent="0.2">
      <c r="BS6732" s="152"/>
      <c r="BT6732" s="153"/>
    </row>
    <row r="6733" spans="71:72" x14ac:dyDescent="0.2">
      <c r="BS6733" s="152"/>
      <c r="BT6733" s="153"/>
    </row>
    <row r="6734" spans="71:72" x14ac:dyDescent="0.2">
      <c r="BS6734" s="152"/>
      <c r="BT6734" s="153"/>
    </row>
    <row r="6735" spans="71:72" x14ac:dyDescent="0.2">
      <c r="BS6735" s="152"/>
      <c r="BT6735" s="153"/>
    </row>
    <row r="6736" spans="71:72" x14ac:dyDescent="0.2">
      <c r="BS6736" s="152"/>
      <c r="BT6736" s="153"/>
    </row>
    <row r="6737" spans="71:72" x14ac:dyDescent="0.2">
      <c r="BS6737" s="152"/>
      <c r="BT6737" s="153"/>
    </row>
    <row r="6738" spans="71:72" x14ac:dyDescent="0.2">
      <c r="BS6738" s="152"/>
      <c r="BT6738" s="153"/>
    </row>
    <row r="6739" spans="71:72" x14ac:dyDescent="0.2">
      <c r="BS6739" s="152"/>
      <c r="BT6739" s="153"/>
    </row>
    <row r="6740" spans="71:72" x14ac:dyDescent="0.2">
      <c r="BS6740" s="152"/>
      <c r="BT6740" s="153"/>
    </row>
    <row r="6741" spans="71:72" x14ac:dyDescent="0.2">
      <c r="BS6741" s="152"/>
      <c r="BT6741" s="153"/>
    </row>
    <row r="6742" spans="71:72" x14ac:dyDescent="0.2">
      <c r="BS6742" s="152"/>
      <c r="BT6742" s="153"/>
    </row>
    <row r="6743" spans="71:72" x14ac:dyDescent="0.2">
      <c r="BS6743" s="152"/>
      <c r="BT6743" s="153"/>
    </row>
    <row r="6744" spans="71:72" x14ac:dyDescent="0.2">
      <c r="BS6744" s="152"/>
      <c r="BT6744" s="153"/>
    </row>
    <row r="6745" spans="71:72" x14ac:dyDescent="0.2">
      <c r="BS6745" s="152"/>
      <c r="BT6745" s="153"/>
    </row>
    <row r="6746" spans="71:72" x14ac:dyDescent="0.2">
      <c r="BS6746" s="152"/>
      <c r="BT6746" s="153"/>
    </row>
    <row r="6747" spans="71:72" x14ac:dyDescent="0.2">
      <c r="BS6747" s="152"/>
      <c r="BT6747" s="153"/>
    </row>
    <row r="6748" spans="71:72" x14ac:dyDescent="0.2">
      <c r="BS6748" s="152"/>
      <c r="BT6748" s="153"/>
    </row>
    <row r="6749" spans="71:72" x14ac:dyDescent="0.2">
      <c r="BS6749" s="152"/>
      <c r="BT6749" s="153"/>
    </row>
    <row r="6750" spans="71:72" x14ac:dyDescent="0.2">
      <c r="BS6750" s="152"/>
      <c r="BT6750" s="153"/>
    </row>
    <row r="6751" spans="71:72" x14ac:dyDescent="0.2">
      <c r="BS6751" s="152"/>
      <c r="BT6751" s="153"/>
    </row>
    <row r="6752" spans="71:72" x14ac:dyDescent="0.2">
      <c r="BS6752" s="152"/>
      <c r="BT6752" s="153"/>
    </row>
    <row r="6753" spans="71:72" x14ac:dyDescent="0.2">
      <c r="BS6753" s="152"/>
      <c r="BT6753" s="153"/>
    </row>
    <row r="6754" spans="71:72" x14ac:dyDescent="0.2">
      <c r="BS6754" s="152"/>
      <c r="BT6754" s="153"/>
    </row>
    <row r="6755" spans="71:72" x14ac:dyDescent="0.2">
      <c r="BS6755" s="152"/>
      <c r="BT6755" s="153"/>
    </row>
    <row r="6756" spans="71:72" x14ac:dyDescent="0.2">
      <c r="BS6756" s="152"/>
      <c r="BT6756" s="153"/>
    </row>
    <row r="6757" spans="71:72" x14ac:dyDescent="0.2">
      <c r="BS6757" s="152"/>
      <c r="BT6757" s="153"/>
    </row>
    <row r="6758" spans="71:72" x14ac:dyDescent="0.2">
      <c r="BS6758" s="152"/>
      <c r="BT6758" s="153"/>
    </row>
    <row r="6759" spans="71:72" x14ac:dyDescent="0.2">
      <c r="BS6759" s="152"/>
      <c r="BT6759" s="153"/>
    </row>
    <row r="6760" spans="71:72" x14ac:dyDescent="0.2">
      <c r="BS6760" s="152"/>
      <c r="BT6760" s="153"/>
    </row>
    <row r="6761" spans="71:72" x14ac:dyDescent="0.2">
      <c r="BS6761" s="152"/>
      <c r="BT6761" s="153"/>
    </row>
    <row r="6762" spans="71:72" x14ac:dyDescent="0.2">
      <c r="BS6762" s="152"/>
      <c r="BT6762" s="153"/>
    </row>
    <row r="6763" spans="71:72" x14ac:dyDescent="0.2">
      <c r="BS6763" s="152"/>
      <c r="BT6763" s="153"/>
    </row>
    <row r="6764" spans="71:72" x14ac:dyDescent="0.2">
      <c r="BS6764" s="152"/>
      <c r="BT6764" s="153"/>
    </row>
    <row r="6765" spans="71:72" x14ac:dyDescent="0.2">
      <c r="BS6765" s="152"/>
      <c r="BT6765" s="153"/>
    </row>
    <row r="6766" spans="71:72" x14ac:dyDescent="0.2">
      <c r="BS6766" s="152"/>
      <c r="BT6766" s="153"/>
    </row>
    <row r="6767" spans="71:72" x14ac:dyDescent="0.2">
      <c r="BS6767" s="152"/>
      <c r="BT6767" s="153"/>
    </row>
    <row r="6768" spans="71:72" x14ac:dyDescent="0.2">
      <c r="BS6768" s="152"/>
      <c r="BT6768" s="153"/>
    </row>
    <row r="6769" spans="71:72" x14ac:dyDescent="0.2">
      <c r="BS6769" s="152"/>
      <c r="BT6769" s="153"/>
    </row>
    <row r="6770" spans="71:72" x14ac:dyDescent="0.2">
      <c r="BS6770" s="152"/>
      <c r="BT6770" s="153"/>
    </row>
    <row r="6771" spans="71:72" x14ac:dyDescent="0.2">
      <c r="BS6771" s="152"/>
      <c r="BT6771" s="153"/>
    </row>
    <row r="6772" spans="71:72" x14ac:dyDescent="0.2">
      <c r="BS6772" s="152"/>
      <c r="BT6772" s="153"/>
    </row>
    <row r="6773" spans="71:72" x14ac:dyDescent="0.2">
      <c r="BS6773" s="152"/>
      <c r="BT6773" s="153"/>
    </row>
    <row r="6774" spans="71:72" x14ac:dyDescent="0.2">
      <c r="BS6774" s="152"/>
      <c r="BT6774" s="153"/>
    </row>
    <row r="6775" spans="71:72" x14ac:dyDescent="0.2">
      <c r="BS6775" s="152"/>
      <c r="BT6775" s="153"/>
    </row>
    <row r="6776" spans="71:72" x14ac:dyDescent="0.2">
      <c r="BS6776" s="152"/>
      <c r="BT6776" s="153"/>
    </row>
    <row r="6777" spans="71:72" x14ac:dyDescent="0.2">
      <c r="BS6777" s="152"/>
      <c r="BT6777" s="153"/>
    </row>
    <row r="6778" spans="71:72" x14ac:dyDescent="0.2">
      <c r="BS6778" s="152"/>
      <c r="BT6778" s="153"/>
    </row>
    <row r="6779" spans="71:72" x14ac:dyDescent="0.2">
      <c r="BS6779" s="152"/>
      <c r="BT6779" s="153"/>
    </row>
    <row r="6780" spans="71:72" x14ac:dyDescent="0.2">
      <c r="BS6780" s="152"/>
      <c r="BT6780" s="153"/>
    </row>
    <row r="6781" spans="71:72" x14ac:dyDescent="0.2">
      <c r="BS6781" s="152"/>
      <c r="BT6781" s="153"/>
    </row>
    <row r="6782" spans="71:72" x14ac:dyDescent="0.2">
      <c r="BS6782" s="152"/>
      <c r="BT6782" s="153"/>
    </row>
    <row r="6783" spans="71:72" x14ac:dyDescent="0.2">
      <c r="BS6783" s="152"/>
      <c r="BT6783" s="153"/>
    </row>
    <row r="6784" spans="71:72" x14ac:dyDescent="0.2">
      <c r="BS6784" s="152"/>
      <c r="BT6784" s="153"/>
    </row>
    <row r="6785" spans="71:72" x14ac:dyDescent="0.2">
      <c r="BS6785" s="152"/>
      <c r="BT6785" s="153"/>
    </row>
    <row r="6786" spans="71:72" x14ac:dyDescent="0.2">
      <c r="BS6786" s="152"/>
      <c r="BT6786" s="153"/>
    </row>
    <row r="6787" spans="71:72" x14ac:dyDescent="0.2">
      <c r="BS6787" s="152"/>
      <c r="BT6787" s="153"/>
    </row>
    <row r="6788" spans="71:72" x14ac:dyDescent="0.2">
      <c r="BS6788" s="152"/>
      <c r="BT6788" s="153"/>
    </row>
    <row r="6789" spans="71:72" x14ac:dyDescent="0.2">
      <c r="BS6789" s="152"/>
      <c r="BT6789" s="153"/>
    </row>
    <row r="6790" spans="71:72" x14ac:dyDescent="0.2">
      <c r="BS6790" s="152"/>
      <c r="BT6790" s="153"/>
    </row>
    <row r="6791" spans="71:72" x14ac:dyDescent="0.2">
      <c r="BS6791" s="152"/>
      <c r="BT6791" s="153"/>
    </row>
    <row r="6792" spans="71:72" x14ac:dyDescent="0.2">
      <c r="BS6792" s="152"/>
      <c r="BT6792" s="153"/>
    </row>
    <row r="6793" spans="71:72" x14ac:dyDescent="0.2">
      <c r="BS6793" s="152"/>
      <c r="BT6793" s="153"/>
    </row>
    <row r="6794" spans="71:72" x14ac:dyDescent="0.2">
      <c r="BS6794" s="152"/>
      <c r="BT6794" s="153"/>
    </row>
    <row r="6795" spans="71:72" x14ac:dyDescent="0.2">
      <c r="BS6795" s="152"/>
      <c r="BT6795" s="153"/>
    </row>
    <row r="6796" spans="71:72" x14ac:dyDescent="0.2">
      <c r="BS6796" s="152"/>
      <c r="BT6796" s="153"/>
    </row>
    <row r="6797" spans="71:72" x14ac:dyDescent="0.2">
      <c r="BS6797" s="152"/>
      <c r="BT6797" s="153"/>
    </row>
    <row r="6798" spans="71:72" x14ac:dyDescent="0.2">
      <c r="BS6798" s="152"/>
      <c r="BT6798" s="153"/>
    </row>
    <row r="6799" spans="71:72" x14ac:dyDescent="0.2">
      <c r="BS6799" s="152"/>
      <c r="BT6799" s="153"/>
    </row>
    <row r="6800" spans="71:72" x14ac:dyDescent="0.2">
      <c r="BS6800" s="152"/>
      <c r="BT6800" s="153"/>
    </row>
    <row r="6801" spans="71:72" x14ac:dyDescent="0.2">
      <c r="BS6801" s="152"/>
      <c r="BT6801" s="153"/>
    </row>
    <row r="6802" spans="71:72" x14ac:dyDescent="0.2">
      <c r="BS6802" s="152"/>
      <c r="BT6802" s="153"/>
    </row>
    <row r="6803" spans="71:72" x14ac:dyDescent="0.2">
      <c r="BS6803" s="152"/>
      <c r="BT6803" s="153"/>
    </row>
    <row r="6804" spans="71:72" x14ac:dyDescent="0.2">
      <c r="BS6804" s="152"/>
      <c r="BT6804" s="153"/>
    </row>
    <row r="6805" spans="71:72" x14ac:dyDescent="0.2">
      <c r="BS6805" s="152"/>
      <c r="BT6805" s="153"/>
    </row>
    <row r="6806" spans="71:72" x14ac:dyDescent="0.2">
      <c r="BS6806" s="152"/>
      <c r="BT6806" s="153"/>
    </row>
    <row r="6807" spans="71:72" x14ac:dyDescent="0.2">
      <c r="BS6807" s="152"/>
      <c r="BT6807" s="153"/>
    </row>
    <row r="6808" spans="71:72" x14ac:dyDescent="0.2">
      <c r="BS6808" s="152"/>
      <c r="BT6808" s="153"/>
    </row>
    <row r="6809" spans="71:72" x14ac:dyDescent="0.2">
      <c r="BS6809" s="152"/>
      <c r="BT6809" s="153"/>
    </row>
    <row r="6810" spans="71:72" x14ac:dyDescent="0.2">
      <c r="BS6810" s="152"/>
      <c r="BT6810" s="153"/>
    </row>
    <row r="6811" spans="71:72" x14ac:dyDescent="0.2">
      <c r="BS6811" s="152"/>
      <c r="BT6811" s="153"/>
    </row>
    <row r="6812" spans="71:72" x14ac:dyDescent="0.2">
      <c r="BS6812" s="152"/>
      <c r="BT6812" s="153"/>
    </row>
    <row r="6813" spans="71:72" x14ac:dyDescent="0.2">
      <c r="BS6813" s="152"/>
      <c r="BT6813" s="153"/>
    </row>
    <row r="6814" spans="71:72" x14ac:dyDescent="0.2">
      <c r="BS6814" s="152"/>
      <c r="BT6814" s="153"/>
    </row>
    <row r="6815" spans="71:72" x14ac:dyDescent="0.2">
      <c r="BS6815" s="152"/>
      <c r="BT6815" s="153"/>
    </row>
    <row r="6816" spans="71:72" x14ac:dyDescent="0.2">
      <c r="BS6816" s="152"/>
      <c r="BT6816" s="153"/>
    </row>
    <row r="6817" spans="71:72" x14ac:dyDescent="0.2">
      <c r="BS6817" s="152"/>
      <c r="BT6817" s="153"/>
    </row>
    <row r="6818" spans="71:72" x14ac:dyDescent="0.2">
      <c r="BS6818" s="152"/>
      <c r="BT6818" s="153"/>
    </row>
    <row r="6819" spans="71:72" x14ac:dyDescent="0.2">
      <c r="BS6819" s="152"/>
      <c r="BT6819" s="153"/>
    </row>
    <row r="6820" spans="71:72" x14ac:dyDescent="0.2">
      <c r="BS6820" s="152"/>
      <c r="BT6820" s="153"/>
    </row>
    <row r="6821" spans="71:72" x14ac:dyDescent="0.2">
      <c r="BS6821" s="152"/>
      <c r="BT6821" s="153"/>
    </row>
    <row r="6822" spans="71:72" x14ac:dyDescent="0.2">
      <c r="BS6822" s="152"/>
      <c r="BT6822" s="153"/>
    </row>
    <row r="6823" spans="71:72" x14ac:dyDescent="0.2">
      <c r="BS6823" s="152"/>
      <c r="BT6823" s="153"/>
    </row>
    <row r="6824" spans="71:72" x14ac:dyDescent="0.2">
      <c r="BS6824" s="152"/>
      <c r="BT6824" s="153"/>
    </row>
    <row r="6825" spans="71:72" x14ac:dyDescent="0.2">
      <c r="BS6825" s="152"/>
      <c r="BT6825" s="153"/>
    </row>
    <row r="6826" spans="71:72" x14ac:dyDescent="0.2">
      <c r="BS6826" s="152"/>
      <c r="BT6826" s="153"/>
    </row>
    <row r="6827" spans="71:72" x14ac:dyDescent="0.2">
      <c r="BS6827" s="152"/>
      <c r="BT6827" s="153"/>
    </row>
    <row r="6828" spans="71:72" x14ac:dyDescent="0.2">
      <c r="BS6828" s="152"/>
      <c r="BT6828" s="153"/>
    </row>
    <row r="6829" spans="71:72" x14ac:dyDescent="0.2">
      <c r="BS6829" s="152"/>
      <c r="BT6829" s="153"/>
    </row>
    <row r="6830" spans="71:72" x14ac:dyDescent="0.2">
      <c r="BS6830" s="152"/>
      <c r="BT6830" s="153"/>
    </row>
    <row r="6831" spans="71:72" x14ac:dyDescent="0.2">
      <c r="BS6831" s="152"/>
      <c r="BT6831" s="153"/>
    </row>
    <row r="6832" spans="71:72" x14ac:dyDescent="0.2">
      <c r="BS6832" s="152"/>
      <c r="BT6832" s="153"/>
    </row>
    <row r="6833" spans="71:72" x14ac:dyDescent="0.2">
      <c r="BS6833" s="152"/>
      <c r="BT6833" s="153"/>
    </row>
    <row r="6834" spans="71:72" x14ac:dyDescent="0.2">
      <c r="BS6834" s="152"/>
      <c r="BT6834" s="153"/>
    </row>
    <row r="6835" spans="71:72" x14ac:dyDescent="0.2">
      <c r="BS6835" s="152"/>
      <c r="BT6835" s="153"/>
    </row>
    <row r="6836" spans="71:72" x14ac:dyDescent="0.2">
      <c r="BS6836" s="152"/>
      <c r="BT6836" s="153"/>
    </row>
    <row r="6837" spans="71:72" x14ac:dyDescent="0.2">
      <c r="BS6837" s="152"/>
      <c r="BT6837" s="153"/>
    </row>
    <row r="6838" spans="71:72" x14ac:dyDescent="0.2">
      <c r="BS6838" s="152"/>
      <c r="BT6838" s="153"/>
    </row>
    <row r="6839" spans="71:72" x14ac:dyDescent="0.2">
      <c r="BS6839" s="152"/>
      <c r="BT6839" s="153"/>
    </row>
    <row r="6840" spans="71:72" x14ac:dyDescent="0.2">
      <c r="BS6840" s="152"/>
      <c r="BT6840" s="153"/>
    </row>
    <row r="6841" spans="71:72" x14ac:dyDescent="0.2">
      <c r="BS6841" s="152"/>
      <c r="BT6841" s="153"/>
    </row>
    <row r="6842" spans="71:72" x14ac:dyDescent="0.2">
      <c r="BS6842" s="152"/>
      <c r="BT6842" s="153"/>
    </row>
    <row r="6843" spans="71:72" x14ac:dyDescent="0.2">
      <c r="BS6843" s="152"/>
      <c r="BT6843" s="153"/>
    </row>
    <row r="6844" spans="71:72" x14ac:dyDescent="0.2">
      <c r="BS6844" s="152"/>
      <c r="BT6844" s="153"/>
    </row>
    <row r="6845" spans="71:72" x14ac:dyDescent="0.2">
      <c r="BS6845" s="152"/>
      <c r="BT6845" s="153"/>
    </row>
    <row r="6846" spans="71:72" x14ac:dyDescent="0.2">
      <c r="BS6846" s="152"/>
      <c r="BT6846" s="153"/>
    </row>
    <row r="6847" spans="71:72" x14ac:dyDescent="0.2">
      <c r="BS6847" s="152"/>
      <c r="BT6847" s="153"/>
    </row>
    <row r="6848" spans="71:72" x14ac:dyDescent="0.2">
      <c r="BS6848" s="152"/>
      <c r="BT6848" s="153"/>
    </row>
    <row r="6849" spans="71:72" x14ac:dyDescent="0.2">
      <c r="BS6849" s="152"/>
      <c r="BT6849" s="153"/>
    </row>
    <row r="6850" spans="71:72" x14ac:dyDescent="0.2">
      <c r="BS6850" s="152"/>
      <c r="BT6850" s="153"/>
    </row>
    <row r="6851" spans="71:72" x14ac:dyDescent="0.2">
      <c r="BS6851" s="152"/>
      <c r="BT6851" s="153"/>
    </row>
    <row r="6852" spans="71:72" x14ac:dyDescent="0.2">
      <c r="BS6852" s="152"/>
      <c r="BT6852" s="153"/>
    </row>
    <row r="6853" spans="71:72" x14ac:dyDescent="0.2">
      <c r="BS6853" s="152"/>
      <c r="BT6853" s="153"/>
    </row>
    <row r="6854" spans="71:72" x14ac:dyDescent="0.2">
      <c r="BS6854" s="152"/>
      <c r="BT6854" s="153"/>
    </row>
    <row r="6855" spans="71:72" x14ac:dyDescent="0.2">
      <c r="BS6855" s="152"/>
      <c r="BT6855" s="153"/>
    </row>
    <row r="6856" spans="71:72" x14ac:dyDescent="0.2">
      <c r="BS6856" s="152"/>
      <c r="BT6856" s="153"/>
    </row>
    <row r="6857" spans="71:72" x14ac:dyDescent="0.2">
      <c r="BS6857" s="152"/>
      <c r="BT6857" s="153"/>
    </row>
    <row r="6858" spans="71:72" x14ac:dyDescent="0.2">
      <c r="BS6858" s="152"/>
      <c r="BT6858" s="153"/>
    </row>
    <row r="6859" spans="71:72" x14ac:dyDescent="0.2">
      <c r="BS6859" s="152"/>
      <c r="BT6859" s="153"/>
    </row>
    <row r="6860" spans="71:72" x14ac:dyDescent="0.2">
      <c r="BS6860" s="152"/>
      <c r="BT6860" s="153"/>
    </row>
    <row r="6861" spans="71:72" x14ac:dyDescent="0.2">
      <c r="BS6861" s="152"/>
      <c r="BT6861" s="153"/>
    </row>
    <row r="6862" spans="71:72" x14ac:dyDescent="0.2">
      <c r="BS6862" s="152"/>
      <c r="BT6862" s="153"/>
    </row>
    <row r="6863" spans="71:72" x14ac:dyDescent="0.2">
      <c r="BS6863" s="152"/>
      <c r="BT6863" s="153"/>
    </row>
    <row r="6864" spans="71:72" x14ac:dyDescent="0.2">
      <c r="BS6864" s="152"/>
      <c r="BT6864" s="153"/>
    </row>
    <row r="6865" spans="71:72" x14ac:dyDescent="0.2">
      <c r="BS6865" s="152"/>
      <c r="BT6865" s="153"/>
    </row>
    <row r="6866" spans="71:72" x14ac:dyDescent="0.2">
      <c r="BS6866" s="152"/>
      <c r="BT6866" s="153"/>
    </row>
    <row r="6867" spans="71:72" x14ac:dyDescent="0.2">
      <c r="BS6867" s="152"/>
      <c r="BT6867" s="153"/>
    </row>
    <row r="6868" spans="71:72" x14ac:dyDescent="0.2">
      <c r="BS6868" s="152"/>
      <c r="BT6868" s="153"/>
    </row>
    <row r="6869" spans="71:72" x14ac:dyDescent="0.2">
      <c r="BS6869" s="152"/>
      <c r="BT6869" s="153"/>
    </row>
    <row r="6870" spans="71:72" x14ac:dyDescent="0.2">
      <c r="BS6870" s="152"/>
      <c r="BT6870" s="153"/>
    </row>
    <row r="6871" spans="71:72" x14ac:dyDescent="0.2">
      <c r="BS6871" s="152"/>
      <c r="BT6871" s="153"/>
    </row>
    <row r="6872" spans="71:72" x14ac:dyDescent="0.2">
      <c r="BS6872" s="152"/>
      <c r="BT6872" s="153"/>
    </row>
    <row r="6873" spans="71:72" x14ac:dyDescent="0.2">
      <c r="BS6873" s="152"/>
      <c r="BT6873" s="153"/>
    </row>
    <row r="6874" spans="71:72" x14ac:dyDescent="0.2">
      <c r="BS6874" s="152"/>
      <c r="BT6874" s="153"/>
    </row>
    <row r="6875" spans="71:72" x14ac:dyDescent="0.2">
      <c r="BS6875" s="152"/>
      <c r="BT6875" s="153"/>
    </row>
    <row r="6876" spans="71:72" x14ac:dyDescent="0.2">
      <c r="BS6876" s="152"/>
      <c r="BT6876" s="153"/>
    </row>
    <row r="6877" spans="71:72" x14ac:dyDescent="0.2">
      <c r="BS6877" s="152"/>
      <c r="BT6877" s="153"/>
    </row>
    <row r="6878" spans="71:72" x14ac:dyDescent="0.2">
      <c r="BS6878" s="152"/>
      <c r="BT6878" s="153"/>
    </row>
    <row r="6879" spans="71:72" x14ac:dyDescent="0.2">
      <c r="BS6879" s="152"/>
      <c r="BT6879" s="153"/>
    </row>
    <row r="6880" spans="71:72" x14ac:dyDescent="0.2">
      <c r="BS6880" s="152"/>
      <c r="BT6880" s="153"/>
    </row>
    <row r="6881" spans="71:72" x14ac:dyDescent="0.2">
      <c r="BS6881" s="152"/>
      <c r="BT6881" s="153"/>
    </row>
    <row r="6882" spans="71:72" x14ac:dyDescent="0.2">
      <c r="BS6882" s="152"/>
      <c r="BT6882" s="153"/>
    </row>
    <row r="6883" spans="71:72" x14ac:dyDescent="0.2">
      <c r="BS6883" s="152"/>
      <c r="BT6883" s="153"/>
    </row>
    <row r="6884" spans="71:72" x14ac:dyDescent="0.2">
      <c r="BS6884" s="152"/>
      <c r="BT6884" s="153"/>
    </row>
    <row r="6885" spans="71:72" x14ac:dyDescent="0.2">
      <c r="BS6885" s="152"/>
      <c r="BT6885" s="153"/>
    </row>
    <row r="6886" spans="71:72" x14ac:dyDescent="0.2">
      <c r="BS6886" s="152"/>
      <c r="BT6886" s="153"/>
    </row>
    <row r="6887" spans="71:72" x14ac:dyDescent="0.2">
      <c r="BS6887" s="152"/>
      <c r="BT6887" s="153"/>
    </row>
    <row r="6888" spans="71:72" x14ac:dyDescent="0.2">
      <c r="BS6888" s="152"/>
      <c r="BT6888" s="153"/>
    </row>
    <row r="6889" spans="71:72" x14ac:dyDescent="0.2">
      <c r="BS6889" s="152"/>
      <c r="BT6889" s="153"/>
    </row>
    <row r="6890" spans="71:72" x14ac:dyDescent="0.2">
      <c r="BS6890" s="152"/>
      <c r="BT6890" s="153"/>
    </row>
    <row r="6891" spans="71:72" x14ac:dyDescent="0.2">
      <c r="BS6891" s="152"/>
      <c r="BT6891" s="153"/>
    </row>
    <row r="6892" spans="71:72" x14ac:dyDescent="0.2">
      <c r="BS6892" s="152"/>
      <c r="BT6892" s="153"/>
    </row>
    <row r="6893" spans="71:72" x14ac:dyDescent="0.2">
      <c r="BS6893" s="152"/>
      <c r="BT6893" s="153"/>
    </row>
    <row r="6894" spans="71:72" x14ac:dyDescent="0.2">
      <c r="BS6894" s="152"/>
      <c r="BT6894" s="153"/>
    </row>
    <row r="6895" spans="71:72" x14ac:dyDescent="0.2">
      <c r="BS6895" s="152"/>
      <c r="BT6895" s="153"/>
    </row>
    <row r="6896" spans="71:72" x14ac:dyDescent="0.2">
      <c r="BS6896" s="152"/>
      <c r="BT6896" s="153"/>
    </row>
    <row r="6897" spans="71:72" x14ac:dyDescent="0.2">
      <c r="BS6897" s="152"/>
      <c r="BT6897" s="153"/>
    </row>
    <row r="6898" spans="71:72" x14ac:dyDescent="0.2">
      <c r="BS6898" s="152"/>
      <c r="BT6898" s="153"/>
    </row>
    <row r="6899" spans="71:72" x14ac:dyDescent="0.2">
      <c r="BS6899" s="152"/>
      <c r="BT6899" s="153"/>
    </row>
    <row r="6900" spans="71:72" x14ac:dyDescent="0.2">
      <c r="BS6900" s="152"/>
      <c r="BT6900" s="153"/>
    </row>
    <row r="6901" spans="71:72" x14ac:dyDescent="0.2">
      <c r="BS6901" s="152"/>
      <c r="BT6901" s="153"/>
    </row>
    <row r="6902" spans="71:72" x14ac:dyDescent="0.2">
      <c r="BS6902" s="152"/>
      <c r="BT6902" s="153"/>
    </row>
    <row r="6903" spans="71:72" x14ac:dyDescent="0.2">
      <c r="BS6903" s="152"/>
      <c r="BT6903" s="153"/>
    </row>
    <row r="6904" spans="71:72" x14ac:dyDescent="0.2">
      <c r="BS6904" s="152"/>
      <c r="BT6904" s="153"/>
    </row>
    <row r="6905" spans="71:72" x14ac:dyDescent="0.2">
      <c r="BS6905" s="152"/>
      <c r="BT6905" s="153"/>
    </row>
    <row r="6906" spans="71:72" x14ac:dyDescent="0.2">
      <c r="BS6906" s="152"/>
      <c r="BT6906" s="153"/>
    </row>
    <row r="6907" spans="71:72" x14ac:dyDescent="0.2">
      <c r="BS6907" s="152"/>
      <c r="BT6907" s="153"/>
    </row>
    <row r="6908" spans="71:72" x14ac:dyDescent="0.2">
      <c r="BS6908" s="152"/>
      <c r="BT6908" s="153"/>
    </row>
    <row r="6909" spans="71:72" x14ac:dyDescent="0.2">
      <c r="BS6909" s="152"/>
      <c r="BT6909" s="153"/>
    </row>
    <row r="6910" spans="71:72" x14ac:dyDescent="0.2">
      <c r="BS6910" s="152"/>
      <c r="BT6910" s="153"/>
    </row>
    <row r="6911" spans="71:72" x14ac:dyDescent="0.2">
      <c r="BS6911" s="152"/>
      <c r="BT6911" s="153"/>
    </row>
    <row r="6912" spans="71:72" x14ac:dyDescent="0.2">
      <c r="BS6912" s="152"/>
      <c r="BT6912" s="153"/>
    </row>
    <row r="6913" spans="71:72" x14ac:dyDescent="0.2">
      <c r="BS6913" s="152"/>
      <c r="BT6913" s="153"/>
    </row>
    <row r="6914" spans="71:72" x14ac:dyDescent="0.2">
      <c r="BS6914" s="152"/>
      <c r="BT6914" s="153"/>
    </row>
    <row r="6915" spans="71:72" x14ac:dyDescent="0.2">
      <c r="BS6915" s="152"/>
      <c r="BT6915" s="153"/>
    </row>
    <row r="6916" spans="71:72" x14ac:dyDescent="0.2">
      <c r="BS6916" s="152"/>
      <c r="BT6916" s="153"/>
    </row>
    <row r="6917" spans="71:72" x14ac:dyDescent="0.2">
      <c r="BS6917" s="152"/>
      <c r="BT6917" s="153"/>
    </row>
    <row r="6918" spans="71:72" x14ac:dyDescent="0.2">
      <c r="BS6918" s="152"/>
      <c r="BT6918" s="153"/>
    </row>
    <row r="6919" spans="71:72" x14ac:dyDescent="0.2">
      <c r="BS6919" s="152"/>
      <c r="BT6919" s="153"/>
    </row>
    <row r="6920" spans="71:72" x14ac:dyDescent="0.2">
      <c r="BS6920" s="152"/>
      <c r="BT6920" s="153"/>
    </row>
    <row r="6921" spans="71:72" x14ac:dyDescent="0.2">
      <c r="BS6921" s="152"/>
      <c r="BT6921" s="153"/>
    </row>
    <row r="6922" spans="71:72" x14ac:dyDescent="0.2">
      <c r="BS6922" s="152"/>
      <c r="BT6922" s="153"/>
    </row>
    <row r="6923" spans="71:72" x14ac:dyDescent="0.2">
      <c r="BS6923" s="152"/>
      <c r="BT6923" s="153"/>
    </row>
    <row r="6924" spans="71:72" x14ac:dyDescent="0.2">
      <c r="BS6924" s="152"/>
      <c r="BT6924" s="153"/>
    </row>
    <row r="6925" spans="71:72" x14ac:dyDescent="0.2">
      <c r="BS6925" s="152"/>
      <c r="BT6925" s="153"/>
    </row>
    <row r="6926" spans="71:72" x14ac:dyDescent="0.2">
      <c r="BS6926" s="152"/>
      <c r="BT6926" s="153"/>
    </row>
    <row r="6927" spans="71:72" x14ac:dyDescent="0.2">
      <c r="BS6927" s="152"/>
      <c r="BT6927" s="153"/>
    </row>
    <row r="6928" spans="71:72" x14ac:dyDescent="0.2">
      <c r="BS6928" s="152"/>
      <c r="BT6928" s="153"/>
    </row>
    <row r="6929" spans="71:72" x14ac:dyDescent="0.2">
      <c r="BS6929" s="152"/>
      <c r="BT6929" s="153"/>
    </row>
    <row r="6930" spans="71:72" x14ac:dyDescent="0.2">
      <c r="BS6930" s="152"/>
      <c r="BT6930" s="153"/>
    </row>
    <row r="6931" spans="71:72" x14ac:dyDescent="0.2">
      <c r="BS6931" s="152"/>
      <c r="BT6931" s="153"/>
    </row>
    <row r="6932" spans="71:72" x14ac:dyDescent="0.2">
      <c r="BS6932" s="152"/>
      <c r="BT6932" s="153"/>
    </row>
    <row r="6933" spans="71:72" x14ac:dyDescent="0.2">
      <c r="BS6933" s="152"/>
      <c r="BT6933" s="153"/>
    </row>
    <row r="6934" spans="71:72" x14ac:dyDescent="0.2">
      <c r="BS6934" s="152"/>
      <c r="BT6934" s="153"/>
    </row>
    <row r="6935" spans="71:72" x14ac:dyDescent="0.2">
      <c r="BS6935" s="152"/>
      <c r="BT6935" s="153"/>
    </row>
    <row r="6936" spans="71:72" x14ac:dyDescent="0.2">
      <c r="BS6936" s="152"/>
      <c r="BT6936" s="153"/>
    </row>
    <row r="6937" spans="71:72" x14ac:dyDescent="0.2">
      <c r="BS6937" s="152"/>
      <c r="BT6937" s="153"/>
    </row>
    <row r="6938" spans="71:72" x14ac:dyDescent="0.2">
      <c r="BS6938" s="152"/>
      <c r="BT6938" s="153"/>
    </row>
    <row r="6939" spans="71:72" x14ac:dyDescent="0.2">
      <c r="BS6939" s="152"/>
      <c r="BT6939" s="153"/>
    </row>
    <row r="6940" spans="71:72" x14ac:dyDescent="0.2">
      <c r="BS6940" s="152"/>
      <c r="BT6940" s="153"/>
    </row>
    <row r="6941" spans="71:72" x14ac:dyDescent="0.2">
      <c r="BS6941" s="152"/>
      <c r="BT6941" s="153"/>
    </row>
    <row r="6942" spans="71:72" x14ac:dyDescent="0.2">
      <c r="BS6942" s="152"/>
      <c r="BT6942" s="153"/>
    </row>
    <row r="6943" spans="71:72" x14ac:dyDescent="0.2">
      <c r="BS6943" s="152"/>
      <c r="BT6943" s="153"/>
    </row>
    <row r="6944" spans="71:72" x14ac:dyDescent="0.2">
      <c r="BS6944" s="152"/>
      <c r="BT6944" s="153"/>
    </row>
    <row r="6945" spans="71:72" x14ac:dyDescent="0.2">
      <c r="BS6945" s="152"/>
      <c r="BT6945" s="153"/>
    </row>
    <row r="6946" spans="71:72" x14ac:dyDescent="0.2">
      <c r="BS6946" s="152"/>
      <c r="BT6946" s="153"/>
    </row>
    <row r="6947" spans="71:72" x14ac:dyDescent="0.2">
      <c r="BS6947" s="152"/>
      <c r="BT6947" s="153"/>
    </row>
    <row r="6948" spans="71:72" x14ac:dyDescent="0.2">
      <c r="BS6948" s="152"/>
      <c r="BT6948" s="153"/>
    </row>
    <row r="6949" spans="71:72" x14ac:dyDescent="0.2">
      <c r="BS6949" s="152"/>
      <c r="BT6949" s="153"/>
    </row>
    <row r="6950" spans="71:72" x14ac:dyDescent="0.2">
      <c r="BS6950" s="152"/>
      <c r="BT6950" s="153"/>
    </row>
    <row r="6951" spans="71:72" x14ac:dyDescent="0.2">
      <c r="BS6951" s="152"/>
      <c r="BT6951" s="153"/>
    </row>
    <row r="6952" spans="71:72" x14ac:dyDescent="0.2">
      <c r="BS6952" s="152"/>
      <c r="BT6952" s="153"/>
    </row>
    <row r="6953" spans="71:72" x14ac:dyDescent="0.2">
      <c r="BS6953" s="152"/>
      <c r="BT6953" s="153"/>
    </row>
    <row r="6954" spans="71:72" x14ac:dyDescent="0.2">
      <c r="BS6954" s="152"/>
      <c r="BT6954" s="153"/>
    </row>
    <row r="6955" spans="71:72" x14ac:dyDescent="0.2">
      <c r="BS6955" s="152"/>
      <c r="BT6955" s="153"/>
    </row>
    <row r="6956" spans="71:72" x14ac:dyDescent="0.2">
      <c r="BS6956" s="152"/>
      <c r="BT6956" s="153"/>
    </row>
    <row r="6957" spans="71:72" x14ac:dyDescent="0.2">
      <c r="BS6957" s="152"/>
      <c r="BT6957" s="153"/>
    </row>
    <row r="6958" spans="71:72" x14ac:dyDescent="0.2">
      <c r="BS6958" s="152"/>
      <c r="BT6958" s="153"/>
    </row>
    <row r="6959" spans="71:72" x14ac:dyDescent="0.2">
      <c r="BS6959" s="152"/>
      <c r="BT6959" s="153"/>
    </row>
    <row r="6960" spans="71:72" x14ac:dyDescent="0.2">
      <c r="BS6960" s="152"/>
      <c r="BT6960" s="153"/>
    </row>
    <row r="6961" spans="71:72" x14ac:dyDescent="0.2">
      <c r="BS6961" s="152"/>
      <c r="BT6961" s="153"/>
    </row>
    <row r="6962" spans="71:72" x14ac:dyDescent="0.2">
      <c r="BS6962" s="152"/>
      <c r="BT6962" s="153"/>
    </row>
    <row r="6963" spans="71:72" x14ac:dyDescent="0.2">
      <c r="BS6963" s="152"/>
      <c r="BT6963" s="153"/>
    </row>
    <row r="6964" spans="71:72" x14ac:dyDescent="0.2">
      <c r="BS6964" s="152"/>
      <c r="BT6964" s="153"/>
    </row>
    <row r="6965" spans="71:72" x14ac:dyDescent="0.2">
      <c r="BS6965" s="152"/>
      <c r="BT6965" s="153"/>
    </row>
    <row r="6966" spans="71:72" x14ac:dyDescent="0.2">
      <c r="BS6966" s="152"/>
      <c r="BT6966" s="153"/>
    </row>
    <row r="6967" spans="71:72" x14ac:dyDescent="0.2">
      <c r="BS6967" s="152"/>
      <c r="BT6967" s="153"/>
    </row>
    <row r="6968" spans="71:72" x14ac:dyDescent="0.2">
      <c r="BS6968" s="152"/>
      <c r="BT6968" s="153"/>
    </row>
    <row r="6969" spans="71:72" x14ac:dyDescent="0.2">
      <c r="BS6969" s="152"/>
      <c r="BT6969" s="153"/>
    </row>
    <row r="6970" spans="71:72" x14ac:dyDescent="0.2">
      <c r="BS6970" s="152"/>
      <c r="BT6970" s="153"/>
    </row>
    <row r="6971" spans="71:72" x14ac:dyDescent="0.2">
      <c r="BS6971" s="152"/>
      <c r="BT6971" s="153"/>
    </row>
    <row r="6972" spans="71:72" x14ac:dyDescent="0.2">
      <c r="BS6972" s="152"/>
      <c r="BT6972" s="153"/>
    </row>
    <row r="6973" spans="71:72" x14ac:dyDescent="0.2">
      <c r="BS6973" s="152"/>
      <c r="BT6973" s="153"/>
    </row>
    <row r="6974" spans="71:72" x14ac:dyDescent="0.2">
      <c r="BS6974" s="152"/>
      <c r="BT6974" s="153"/>
    </row>
    <row r="6975" spans="71:72" x14ac:dyDescent="0.2">
      <c r="BS6975" s="152"/>
      <c r="BT6975" s="153"/>
    </row>
    <row r="6976" spans="71:72" x14ac:dyDescent="0.2">
      <c r="BS6976" s="152"/>
      <c r="BT6976" s="153"/>
    </row>
    <row r="6977" spans="71:72" x14ac:dyDescent="0.2">
      <c r="BS6977" s="152"/>
      <c r="BT6977" s="153"/>
    </row>
    <row r="6978" spans="71:72" x14ac:dyDescent="0.2">
      <c r="BS6978" s="152"/>
      <c r="BT6978" s="153"/>
    </row>
    <row r="6979" spans="71:72" x14ac:dyDescent="0.2">
      <c r="BS6979" s="152"/>
      <c r="BT6979" s="153"/>
    </row>
    <row r="6980" spans="71:72" x14ac:dyDescent="0.2">
      <c r="BS6980" s="152"/>
      <c r="BT6980" s="153"/>
    </row>
    <row r="6981" spans="71:72" x14ac:dyDescent="0.2">
      <c r="BS6981" s="152"/>
      <c r="BT6981" s="153"/>
    </row>
    <row r="6982" spans="71:72" x14ac:dyDescent="0.2">
      <c r="BS6982" s="152"/>
      <c r="BT6982" s="153"/>
    </row>
    <row r="6983" spans="71:72" x14ac:dyDescent="0.2">
      <c r="BS6983" s="152"/>
      <c r="BT6983" s="153"/>
    </row>
    <row r="6984" spans="71:72" x14ac:dyDescent="0.2">
      <c r="BS6984" s="152"/>
      <c r="BT6984" s="153"/>
    </row>
    <row r="6985" spans="71:72" x14ac:dyDescent="0.2">
      <c r="BS6985" s="152"/>
      <c r="BT6985" s="153"/>
    </row>
    <row r="6986" spans="71:72" x14ac:dyDescent="0.2">
      <c r="BS6986" s="152"/>
      <c r="BT6986" s="153"/>
    </row>
    <row r="6987" spans="71:72" x14ac:dyDescent="0.2">
      <c r="BS6987" s="152"/>
      <c r="BT6987" s="153"/>
    </row>
    <row r="6988" spans="71:72" x14ac:dyDescent="0.2">
      <c r="BS6988" s="152"/>
      <c r="BT6988" s="153"/>
    </row>
    <row r="6989" spans="71:72" x14ac:dyDescent="0.2">
      <c r="BS6989" s="152"/>
      <c r="BT6989" s="153"/>
    </row>
    <row r="6990" spans="71:72" x14ac:dyDescent="0.2">
      <c r="BS6990" s="152"/>
      <c r="BT6990" s="153"/>
    </row>
    <row r="6991" spans="71:72" x14ac:dyDescent="0.2">
      <c r="BS6991" s="152"/>
      <c r="BT6991" s="153"/>
    </row>
    <row r="6992" spans="71:72" x14ac:dyDescent="0.2">
      <c r="BS6992" s="152"/>
      <c r="BT6992" s="153"/>
    </row>
    <row r="6993" spans="71:72" x14ac:dyDescent="0.2">
      <c r="BS6993" s="152"/>
      <c r="BT6993" s="153"/>
    </row>
    <row r="6994" spans="71:72" x14ac:dyDescent="0.2">
      <c r="BS6994" s="152"/>
      <c r="BT6994" s="153"/>
    </row>
    <row r="6995" spans="71:72" x14ac:dyDescent="0.2">
      <c r="BS6995" s="152"/>
      <c r="BT6995" s="153"/>
    </row>
    <row r="6996" spans="71:72" x14ac:dyDescent="0.2">
      <c r="BS6996" s="152"/>
      <c r="BT6996" s="153"/>
    </row>
    <row r="6997" spans="71:72" x14ac:dyDescent="0.2">
      <c r="BS6997" s="152"/>
      <c r="BT6997" s="153"/>
    </row>
    <row r="6998" spans="71:72" x14ac:dyDescent="0.2">
      <c r="BS6998" s="152"/>
      <c r="BT6998" s="153"/>
    </row>
    <row r="6999" spans="71:72" x14ac:dyDescent="0.2">
      <c r="BS6999" s="152"/>
      <c r="BT6999" s="153"/>
    </row>
    <row r="7000" spans="71:72" x14ac:dyDescent="0.2">
      <c r="BS7000" s="152"/>
      <c r="BT7000" s="153"/>
    </row>
    <row r="7001" spans="71:72" x14ac:dyDescent="0.2">
      <c r="BS7001" s="152"/>
      <c r="BT7001" s="153"/>
    </row>
    <row r="7002" spans="71:72" x14ac:dyDescent="0.2">
      <c r="BS7002" s="152"/>
      <c r="BT7002" s="153"/>
    </row>
    <row r="7003" spans="71:72" x14ac:dyDescent="0.2">
      <c r="BS7003" s="152"/>
      <c r="BT7003" s="153"/>
    </row>
    <row r="7004" spans="71:72" x14ac:dyDescent="0.2">
      <c r="BS7004" s="152"/>
      <c r="BT7004" s="153"/>
    </row>
    <row r="7005" spans="71:72" x14ac:dyDescent="0.2">
      <c r="BS7005" s="152"/>
      <c r="BT7005" s="153"/>
    </row>
    <row r="7006" spans="71:72" x14ac:dyDescent="0.2">
      <c r="BS7006" s="152"/>
      <c r="BT7006" s="153"/>
    </row>
    <row r="7007" spans="71:72" x14ac:dyDescent="0.2">
      <c r="BS7007" s="152"/>
      <c r="BT7007" s="153"/>
    </row>
    <row r="7008" spans="71:72" x14ac:dyDescent="0.2">
      <c r="BS7008" s="152"/>
      <c r="BT7008" s="153"/>
    </row>
    <row r="7009" spans="71:72" x14ac:dyDescent="0.2">
      <c r="BS7009" s="152"/>
      <c r="BT7009" s="153"/>
    </row>
    <row r="7010" spans="71:72" x14ac:dyDescent="0.2">
      <c r="BS7010" s="152"/>
      <c r="BT7010" s="153"/>
    </row>
    <row r="7011" spans="71:72" x14ac:dyDescent="0.2">
      <c r="BS7011" s="152"/>
      <c r="BT7011" s="153"/>
    </row>
    <row r="7012" spans="71:72" x14ac:dyDescent="0.2">
      <c r="BS7012" s="152"/>
      <c r="BT7012" s="153"/>
    </row>
    <row r="7013" spans="71:72" x14ac:dyDescent="0.2">
      <c r="BS7013" s="152"/>
      <c r="BT7013" s="153"/>
    </row>
    <row r="7014" spans="71:72" x14ac:dyDescent="0.2">
      <c r="BS7014" s="152"/>
      <c r="BT7014" s="153"/>
    </row>
    <row r="7015" spans="71:72" x14ac:dyDescent="0.2">
      <c r="BS7015" s="152"/>
      <c r="BT7015" s="153"/>
    </row>
    <row r="7016" spans="71:72" x14ac:dyDescent="0.2">
      <c r="BS7016" s="152"/>
      <c r="BT7016" s="153"/>
    </row>
    <row r="7017" spans="71:72" x14ac:dyDescent="0.2">
      <c r="BS7017" s="152"/>
      <c r="BT7017" s="153"/>
    </row>
    <row r="7018" spans="71:72" x14ac:dyDescent="0.2">
      <c r="BS7018" s="152"/>
      <c r="BT7018" s="153"/>
    </row>
    <row r="7019" spans="71:72" x14ac:dyDescent="0.2">
      <c r="BS7019" s="152"/>
      <c r="BT7019" s="153"/>
    </row>
    <row r="7020" spans="71:72" x14ac:dyDescent="0.2">
      <c r="BS7020" s="152"/>
      <c r="BT7020" s="153"/>
    </row>
    <row r="7021" spans="71:72" x14ac:dyDescent="0.2">
      <c r="BS7021" s="152"/>
      <c r="BT7021" s="153"/>
    </row>
    <row r="7022" spans="71:72" x14ac:dyDescent="0.2">
      <c r="BS7022" s="152"/>
      <c r="BT7022" s="153"/>
    </row>
    <row r="7023" spans="71:72" x14ac:dyDescent="0.2">
      <c r="BS7023" s="152"/>
      <c r="BT7023" s="153"/>
    </row>
    <row r="7024" spans="71:72" x14ac:dyDescent="0.2">
      <c r="BS7024" s="152"/>
      <c r="BT7024" s="153"/>
    </row>
    <row r="7025" spans="71:72" x14ac:dyDescent="0.2">
      <c r="BS7025" s="152"/>
      <c r="BT7025" s="153"/>
    </row>
    <row r="7026" spans="71:72" x14ac:dyDescent="0.2">
      <c r="BS7026" s="152"/>
      <c r="BT7026" s="153"/>
    </row>
    <row r="7027" spans="71:72" x14ac:dyDescent="0.2">
      <c r="BS7027" s="152"/>
      <c r="BT7027" s="153"/>
    </row>
    <row r="7028" spans="71:72" x14ac:dyDescent="0.2">
      <c r="BS7028" s="152"/>
      <c r="BT7028" s="153"/>
    </row>
    <row r="7029" spans="71:72" x14ac:dyDescent="0.2">
      <c r="BS7029" s="152"/>
      <c r="BT7029" s="153"/>
    </row>
    <row r="7030" spans="71:72" x14ac:dyDescent="0.2">
      <c r="BS7030" s="152"/>
      <c r="BT7030" s="153"/>
    </row>
    <row r="7031" spans="71:72" x14ac:dyDescent="0.2">
      <c r="BS7031" s="152"/>
      <c r="BT7031" s="153"/>
    </row>
    <row r="7032" spans="71:72" x14ac:dyDescent="0.2">
      <c r="BS7032" s="152"/>
      <c r="BT7032" s="153"/>
    </row>
    <row r="7033" spans="71:72" x14ac:dyDescent="0.2">
      <c r="BS7033" s="152"/>
      <c r="BT7033" s="153"/>
    </row>
    <row r="7034" spans="71:72" x14ac:dyDescent="0.2">
      <c r="BS7034" s="152"/>
      <c r="BT7034" s="153"/>
    </row>
    <row r="7035" spans="71:72" x14ac:dyDescent="0.2">
      <c r="BS7035" s="152"/>
      <c r="BT7035" s="153"/>
    </row>
    <row r="7036" spans="71:72" x14ac:dyDescent="0.2">
      <c r="BS7036" s="152"/>
      <c r="BT7036" s="153"/>
    </row>
    <row r="7037" spans="71:72" x14ac:dyDescent="0.2">
      <c r="BS7037" s="152"/>
      <c r="BT7037" s="153"/>
    </row>
    <row r="7038" spans="71:72" x14ac:dyDescent="0.2">
      <c r="BS7038" s="152"/>
      <c r="BT7038" s="153"/>
    </row>
    <row r="7039" spans="71:72" x14ac:dyDescent="0.2">
      <c r="BS7039" s="152"/>
      <c r="BT7039" s="153"/>
    </row>
    <row r="7040" spans="71:72" x14ac:dyDescent="0.2">
      <c r="BS7040" s="152"/>
      <c r="BT7040" s="153"/>
    </row>
    <row r="7041" spans="71:72" x14ac:dyDescent="0.2">
      <c r="BS7041" s="152"/>
      <c r="BT7041" s="153"/>
    </row>
    <row r="7042" spans="71:72" x14ac:dyDescent="0.2">
      <c r="BS7042" s="152"/>
      <c r="BT7042" s="153"/>
    </row>
    <row r="7043" spans="71:72" x14ac:dyDescent="0.2">
      <c r="BS7043" s="152"/>
      <c r="BT7043" s="153"/>
    </row>
    <row r="7044" spans="71:72" x14ac:dyDescent="0.2">
      <c r="BS7044" s="152"/>
      <c r="BT7044" s="153"/>
    </row>
    <row r="7045" spans="71:72" x14ac:dyDescent="0.2">
      <c r="BS7045" s="152"/>
      <c r="BT7045" s="153"/>
    </row>
    <row r="7046" spans="71:72" x14ac:dyDescent="0.2">
      <c r="BS7046" s="152"/>
      <c r="BT7046" s="153"/>
    </row>
    <row r="7047" spans="71:72" x14ac:dyDescent="0.2">
      <c r="BS7047" s="152"/>
      <c r="BT7047" s="153"/>
    </row>
    <row r="7048" spans="71:72" x14ac:dyDescent="0.2">
      <c r="BS7048" s="152"/>
      <c r="BT7048" s="153"/>
    </row>
    <row r="7049" spans="71:72" x14ac:dyDescent="0.2">
      <c r="BS7049" s="152"/>
      <c r="BT7049" s="153"/>
    </row>
    <row r="7050" spans="71:72" x14ac:dyDescent="0.2">
      <c r="BS7050" s="152"/>
      <c r="BT7050" s="153"/>
    </row>
    <row r="7051" spans="71:72" x14ac:dyDescent="0.2">
      <c r="BS7051" s="152"/>
      <c r="BT7051" s="153"/>
    </row>
    <row r="7052" spans="71:72" x14ac:dyDescent="0.2">
      <c r="BS7052" s="152"/>
      <c r="BT7052" s="153"/>
    </row>
    <row r="7053" spans="71:72" x14ac:dyDescent="0.2">
      <c r="BS7053" s="152"/>
      <c r="BT7053" s="153"/>
    </row>
    <row r="7054" spans="71:72" x14ac:dyDescent="0.2">
      <c r="BS7054" s="152"/>
      <c r="BT7054" s="153"/>
    </row>
    <row r="7055" spans="71:72" x14ac:dyDescent="0.2">
      <c r="BS7055" s="152"/>
      <c r="BT7055" s="153"/>
    </row>
    <row r="7056" spans="71:72" x14ac:dyDescent="0.2">
      <c r="BS7056" s="152"/>
      <c r="BT7056" s="153"/>
    </row>
    <row r="7057" spans="71:72" x14ac:dyDescent="0.2">
      <c r="BS7057" s="152"/>
      <c r="BT7057" s="153"/>
    </row>
    <row r="7058" spans="71:72" x14ac:dyDescent="0.2">
      <c r="BS7058" s="152"/>
      <c r="BT7058" s="153"/>
    </row>
    <row r="7059" spans="71:72" x14ac:dyDescent="0.2">
      <c r="BS7059" s="152"/>
      <c r="BT7059" s="153"/>
    </row>
    <row r="7060" spans="71:72" x14ac:dyDescent="0.2">
      <c r="BS7060" s="152"/>
      <c r="BT7060" s="153"/>
    </row>
    <row r="7061" spans="71:72" x14ac:dyDescent="0.2">
      <c r="BS7061" s="152"/>
      <c r="BT7061" s="153"/>
    </row>
    <row r="7062" spans="71:72" x14ac:dyDescent="0.2">
      <c r="BS7062" s="152"/>
      <c r="BT7062" s="153"/>
    </row>
    <row r="7063" spans="71:72" x14ac:dyDescent="0.2">
      <c r="BS7063" s="152"/>
      <c r="BT7063" s="153"/>
    </row>
    <row r="7064" spans="71:72" x14ac:dyDescent="0.2">
      <c r="BS7064" s="152"/>
      <c r="BT7064" s="153"/>
    </row>
    <row r="7065" spans="71:72" x14ac:dyDescent="0.2">
      <c r="BS7065" s="152"/>
      <c r="BT7065" s="153"/>
    </row>
    <row r="7066" spans="71:72" x14ac:dyDescent="0.2">
      <c r="BS7066" s="152"/>
      <c r="BT7066" s="153"/>
    </row>
    <row r="7067" spans="71:72" x14ac:dyDescent="0.2">
      <c r="BS7067" s="152"/>
      <c r="BT7067" s="153"/>
    </row>
    <row r="7068" spans="71:72" x14ac:dyDescent="0.2">
      <c r="BS7068" s="152"/>
      <c r="BT7068" s="153"/>
    </row>
    <row r="7069" spans="71:72" x14ac:dyDescent="0.2">
      <c r="BS7069" s="152"/>
      <c r="BT7069" s="153"/>
    </row>
    <row r="7070" spans="71:72" x14ac:dyDescent="0.2">
      <c r="BS7070" s="152"/>
      <c r="BT7070" s="153"/>
    </row>
    <row r="7071" spans="71:72" x14ac:dyDescent="0.2">
      <c r="BS7071" s="152"/>
      <c r="BT7071" s="153"/>
    </row>
    <row r="7072" spans="71:72" x14ac:dyDescent="0.2">
      <c r="BS7072" s="152"/>
      <c r="BT7072" s="153"/>
    </row>
    <row r="7073" spans="71:72" x14ac:dyDescent="0.2">
      <c r="BS7073" s="152"/>
      <c r="BT7073" s="153"/>
    </row>
    <row r="7074" spans="71:72" x14ac:dyDescent="0.2">
      <c r="BS7074" s="152"/>
      <c r="BT7074" s="153"/>
    </row>
    <row r="7075" spans="71:72" x14ac:dyDescent="0.2">
      <c r="BS7075" s="152"/>
      <c r="BT7075" s="153"/>
    </row>
    <row r="7076" spans="71:72" x14ac:dyDescent="0.2">
      <c r="BS7076" s="152"/>
      <c r="BT7076" s="153"/>
    </row>
    <row r="7077" spans="71:72" x14ac:dyDescent="0.2">
      <c r="BS7077" s="152"/>
      <c r="BT7077" s="153"/>
    </row>
    <row r="7078" spans="71:72" x14ac:dyDescent="0.2">
      <c r="BS7078" s="152"/>
      <c r="BT7078" s="153"/>
    </row>
    <row r="7079" spans="71:72" x14ac:dyDescent="0.2">
      <c r="BS7079" s="152"/>
      <c r="BT7079" s="153"/>
    </row>
    <row r="7080" spans="71:72" x14ac:dyDescent="0.2">
      <c r="BS7080" s="152"/>
      <c r="BT7080" s="153"/>
    </row>
    <row r="7081" spans="71:72" x14ac:dyDescent="0.2">
      <c r="BS7081" s="152"/>
      <c r="BT7081" s="153"/>
    </row>
    <row r="7082" spans="71:72" x14ac:dyDescent="0.2">
      <c r="BS7082" s="152"/>
      <c r="BT7082" s="153"/>
    </row>
    <row r="7083" spans="71:72" x14ac:dyDescent="0.2">
      <c r="BS7083" s="152"/>
      <c r="BT7083" s="153"/>
    </row>
    <row r="7084" spans="71:72" x14ac:dyDescent="0.2">
      <c r="BS7084" s="152"/>
      <c r="BT7084" s="153"/>
    </row>
    <row r="7085" spans="71:72" x14ac:dyDescent="0.2">
      <c r="BS7085" s="152"/>
      <c r="BT7085" s="153"/>
    </row>
    <row r="7086" spans="71:72" x14ac:dyDescent="0.2">
      <c r="BS7086" s="152"/>
      <c r="BT7086" s="153"/>
    </row>
    <row r="7087" spans="71:72" x14ac:dyDescent="0.2">
      <c r="BS7087" s="152"/>
      <c r="BT7087" s="153"/>
    </row>
    <row r="7088" spans="71:72" x14ac:dyDescent="0.2">
      <c r="BS7088" s="152"/>
      <c r="BT7088" s="153"/>
    </row>
    <row r="7089" spans="71:72" x14ac:dyDescent="0.2">
      <c r="BS7089" s="152"/>
      <c r="BT7089" s="153"/>
    </row>
    <row r="7090" spans="71:72" x14ac:dyDescent="0.2">
      <c r="BS7090" s="152"/>
      <c r="BT7090" s="153"/>
    </row>
    <row r="7091" spans="71:72" x14ac:dyDescent="0.2">
      <c r="BS7091" s="152"/>
      <c r="BT7091" s="153"/>
    </row>
    <row r="7092" spans="71:72" x14ac:dyDescent="0.2">
      <c r="BS7092" s="152"/>
      <c r="BT7092" s="153"/>
    </row>
    <row r="7093" spans="71:72" x14ac:dyDescent="0.2">
      <c r="BS7093" s="152"/>
      <c r="BT7093" s="153"/>
    </row>
    <row r="7094" spans="71:72" x14ac:dyDescent="0.2">
      <c r="BS7094" s="152"/>
      <c r="BT7094" s="153"/>
    </row>
    <row r="7095" spans="71:72" x14ac:dyDescent="0.2">
      <c r="BS7095" s="152"/>
      <c r="BT7095" s="153"/>
    </row>
    <row r="7096" spans="71:72" x14ac:dyDescent="0.2">
      <c r="BS7096" s="152"/>
      <c r="BT7096" s="153"/>
    </row>
    <row r="7097" spans="71:72" x14ac:dyDescent="0.2">
      <c r="BS7097" s="152"/>
      <c r="BT7097" s="153"/>
    </row>
    <row r="7098" spans="71:72" x14ac:dyDescent="0.2">
      <c r="BS7098" s="152"/>
      <c r="BT7098" s="153"/>
    </row>
    <row r="7099" spans="71:72" x14ac:dyDescent="0.2">
      <c r="BS7099" s="152"/>
      <c r="BT7099" s="153"/>
    </row>
    <row r="7100" spans="71:72" x14ac:dyDescent="0.2">
      <c r="BS7100" s="152"/>
      <c r="BT7100" s="153"/>
    </row>
    <row r="7101" spans="71:72" x14ac:dyDescent="0.2">
      <c r="BS7101" s="152"/>
      <c r="BT7101" s="153"/>
    </row>
    <row r="7102" spans="71:72" x14ac:dyDescent="0.2">
      <c r="BS7102" s="152"/>
      <c r="BT7102" s="153"/>
    </row>
    <row r="7103" spans="71:72" x14ac:dyDescent="0.2">
      <c r="BS7103" s="152"/>
      <c r="BT7103" s="153"/>
    </row>
    <row r="7104" spans="71:72" x14ac:dyDescent="0.2">
      <c r="BS7104" s="152"/>
      <c r="BT7104" s="153"/>
    </row>
    <row r="7105" spans="71:72" x14ac:dyDescent="0.2">
      <c r="BS7105" s="152"/>
      <c r="BT7105" s="153"/>
    </row>
    <row r="7106" spans="71:72" x14ac:dyDescent="0.2">
      <c r="BS7106" s="152"/>
      <c r="BT7106" s="153"/>
    </row>
    <row r="7107" spans="71:72" x14ac:dyDescent="0.2">
      <c r="BS7107" s="152"/>
      <c r="BT7107" s="153"/>
    </row>
    <row r="7108" spans="71:72" x14ac:dyDescent="0.2">
      <c r="BS7108" s="152"/>
      <c r="BT7108" s="153"/>
    </row>
    <row r="7109" spans="71:72" x14ac:dyDescent="0.2">
      <c r="BS7109" s="152"/>
      <c r="BT7109" s="153"/>
    </row>
    <row r="7110" spans="71:72" x14ac:dyDescent="0.2">
      <c r="BS7110" s="152"/>
      <c r="BT7110" s="153"/>
    </row>
    <row r="7111" spans="71:72" x14ac:dyDescent="0.2">
      <c r="BS7111" s="152"/>
      <c r="BT7111" s="153"/>
    </row>
    <row r="7112" spans="71:72" x14ac:dyDescent="0.2">
      <c r="BS7112" s="152"/>
      <c r="BT7112" s="153"/>
    </row>
    <row r="7113" spans="71:72" x14ac:dyDescent="0.2">
      <c r="BS7113" s="152"/>
      <c r="BT7113" s="153"/>
    </row>
    <row r="7114" spans="71:72" x14ac:dyDescent="0.2">
      <c r="BS7114" s="152"/>
      <c r="BT7114" s="153"/>
    </row>
    <row r="7115" spans="71:72" x14ac:dyDescent="0.2">
      <c r="BS7115" s="152"/>
      <c r="BT7115" s="153"/>
    </row>
    <row r="7116" spans="71:72" x14ac:dyDescent="0.2">
      <c r="BS7116" s="152"/>
      <c r="BT7116" s="153"/>
    </row>
    <row r="7117" spans="71:72" x14ac:dyDescent="0.2">
      <c r="BS7117" s="152"/>
      <c r="BT7117" s="153"/>
    </row>
    <row r="7118" spans="71:72" x14ac:dyDescent="0.2">
      <c r="BS7118" s="152"/>
      <c r="BT7118" s="153"/>
    </row>
    <row r="7119" spans="71:72" x14ac:dyDescent="0.2">
      <c r="BS7119" s="152"/>
      <c r="BT7119" s="153"/>
    </row>
    <row r="7120" spans="71:72" x14ac:dyDescent="0.2">
      <c r="BS7120" s="152"/>
      <c r="BT7120" s="153"/>
    </row>
    <row r="7121" spans="71:72" x14ac:dyDescent="0.2">
      <c r="BS7121" s="152"/>
      <c r="BT7121" s="153"/>
    </row>
    <row r="7122" spans="71:72" x14ac:dyDescent="0.2">
      <c r="BS7122" s="152"/>
      <c r="BT7122" s="153"/>
    </row>
    <row r="7123" spans="71:72" x14ac:dyDescent="0.2">
      <c r="BS7123" s="152"/>
      <c r="BT7123" s="153"/>
    </row>
    <row r="7124" spans="71:72" x14ac:dyDescent="0.2">
      <c r="BS7124" s="152"/>
      <c r="BT7124" s="153"/>
    </row>
    <row r="7125" spans="71:72" x14ac:dyDescent="0.2">
      <c r="BS7125" s="152"/>
      <c r="BT7125" s="153"/>
    </row>
    <row r="7126" spans="71:72" x14ac:dyDescent="0.2">
      <c r="BS7126" s="152"/>
      <c r="BT7126" s="153"/>
    </row>
    <row r="7127" spans="71:72" x14ac:dyDescent="0.2">
      <c r="BS7127" s="152"/>
      <c r="BT7127" s="153"/>
    </row>
    <row r="7128" spans="71:72" x14ac:dyDescent="0.2">
      <c r="BS7128" s="152"/>
      <c r="BT7128" s="153"/>
    </row>
    <row r="7129" spans="71:72" x14ac:dyDescent="0.2">
      <c r="BS7129" s="152"/>
      <c r="BT7129" s="153"/>
    </row>
    <row r="7130" spans="71:72" x14ac:dyDescent="0.2">
      <c r="BS7130" s="152"/>
      <c r="BT7130" s="153"/>
    </row>
    <row r="7131" spans="71:72" x14ac:dyDescent="0.2">
      <c r="BS7131" s="152"/>
      <c r="BT7131" s="153"/>
    </row>
    <row r="7132" spans="71:72" x14ac:dyDescent="0.2">
      <c r="BS7132" s="152"/>
      <c r="BT7132" s="153"/>
    </row>
    <row r="7133" spans="71:72" x14ac:dyDescent="0.2">
      <c r="BS7133" s="152"/>
      <c r="BT7133" s="153"/>
    </row>
    <row r="7134" spans="71:72" x14ac:dyDescent="0.2">
      <c r="BS7134" s="152"/>
      <c r="BT7134" s="153"/>
    </row>
    <row r="7135" spans="71:72" x14ac:dyDescent="0.2">
      <c r="BS7135" s="152"/>
      <c r="BT7135" s="153"/>
    </row>
    <row r="7136" spans="71:72" x14ac:dyDescent="0.2">
      <c r="BS7136" s="152"/>
      <c r="BT7136" s="153"/>
    </row>
    <row r="7137" spans="71:72" x14ac:dyDescent="0.2">
      <c r="BS7137" s="152"/>
      <c r="BT7137" s="153"/>
    </row>
    <row r="7138" spans="71:72" x14ac:dyDescent="0.2">
      <c r="BS7138" s="152"/>
      <c r="BT7138" s="153"/>
    </row>
    <row r="7139" spans="71:72" x14ac:dyDescent="0.2">
      <c r="BS7139" s="152"/>
      <c r="BT7139" s="153"/>
    </row>
    <row r="7140" spans="71:72" x14ac:dyDescent="0.2">
      <c r="BS7140" s="152"/>
      <c r="BT7140" s="153"/>
    </row>
    <row r="7141" spans="71:72" x14ac:dyDescent="0.2">
      <c r="BS7141" s="152"/>
      <c r="BT7141" s="153"/>
    </row>
    <row r="7142" spans="71:72" x14ac:dyDescent="0.2">
      <c r="BS7142" s="152"/>
      <c r="BT7142" s="153"/>
    </row>
    <row r="7143" spans="71:72" x14ac:dyDescent="0.2">
      <c r="BS7143" s="152"/>
      <c r="BT7143" s="153"/>
    </row>
    <row r="7144" spans="71:72" x14ac:dyDescent="0.2">
      <c r="BS7144" s="152"/>
      <c r="BT7144" s="153"/>
    </row>
    <row r="7145" spans="71:72" x14ac:dyDescent="0.2">
      <c r="BS7145" s="152"/>
      <c r="BT7145" s="153"/>
    </row>
    <row r="7146" spans="71:72" x14ac:dyDescent="0.2">
      <c r="BS7146" s="152"/>
      <c r="BT7146" s="153"/>
    </row>
    <row r="7147" spans="71:72" x14ac:dyDescent="0.2">
      <c r="BS7147" s="152"/>
      <c r="BT7147" s="153"/>
    </row>
    <row r="7148" spans="71:72" x14ac:dyDescent="0.2">
      <c r="BS7148" s="152"/>
      <c r="BT7148" s="153"/>
    </row>
    <row r="7149" spans="71:72" x14ac:dyDescent="0.2">
      <c r="BS7149" s="152"/>
      <c r="BT7149" s="153"/>
    </row>
    <row r="7150" spans="71:72" x14ac:dyDescent="0.2">
      <c r="BS7150" s="152"/>
      <c r="BT7150" s="153"/>
    </row>
    <row r="7151" spans="71:72" x14ac:dyDescent="0.2">
      <c r="BS7151" s="152"/>
      <c r="BT7151" s="153"/>
    </row>
    <row r="7152" spans="71:72" x14ac:dyDescent="0.2">
      <c r="BS7152" s="152"/>
      <c r="BT7152" s="153"/>
    </row>
    <row r="7153" spans="71:72" x14ac:dyDescent="0.2">
      <c r="BS7153" s="152"/>
      <c r="BT7153" s="153"/>
    </row>
    <row r="7154" spans="71:72" x14ac:dyDescent="0.2">
      <c r="BS7154" s="152"/>
      <c r="BT7154" s="153"/>
    </row>
    <row r="7155" spans="71:72" x14ac:dyDescent="0.2">
      <c r="BS7155" s="152"/>
      <c r="BT7155" s="153"/>
    </row>
    <row r="7156" spans="71:72" x14ac:dyDescent="0.2">
      <c r="BS7156" s="152"/>
      <c r="BT7156" s="153"/>
    </row>
    <row r="7157" spans="71:72" x14ac:dyDescent="0.2">
      <c r="BS7157" s="152"/>
      <c r="BT7157" s="153"/>
    </row>
    <row r="7158" spans="71:72" x14ac:dyDescent="0.2">
      <c r="BS7158" s="152"/>
      <c r="BT7158" s="153"/>
    </row>
    <row r="7159" spans="71:72" x14ac:dyDescent="0.2">
      <c r="BS7159" s="152"/>
      <c r="BT7159" s="153"/>
    </row>
    <row r="7160" spans="71:72" x14ac:dyDescent="0.2">
      <c r="BS7160" s="152"/>
      <c r="BT7160" s="153"/>
    </row>
    <row r="7161" spans="71:72" x14ac:dyDescent="0.2">
      <c r="BS7161" s="152"/>
      <c r="BT7161" s="153"/>
    </row>
    <row r="7162" spans="71:72" x14ac:dyDescent="0.2">
      <c r="BS7162" s="152"/>
      <c r="BT7162" s="153"/>
    </row>
    <row r="7163" spans="71:72" x14ac:dyDescent="0.2">
      <c r="BS7163" s="152"/>
      <c r="BT7163" s="153"/>
    </row>
    <row r="7164" spans="71:72" x14ac:dyDescent="0.2">
      <c r="BS7164" s="152"/>
      <c r="BT7164" s="153"/>
    </row>
    <row r="7165" spans="71:72" x14ac:dyDescent="0.2">
      <c r="BS7165" s="152"/>
      <c r="BT7165" s="153"/>
    </row>
    <row r="7166" spans="71:72" x14ac:dyDescent="0.2">
      <c r="BS7166" s="152"/>
      <c r="BT7166" s="153"/>
    </row>
    <row r="7167" spans="71:72" x14ac:dyDescent="0.2">
      <c r="BS7167" s="152"/>
      <c r="BT7167" s="153"/>
    </row>
    <row r="7168" spans="71:72" x14ac:dyDescent="0.2">
      <c r="BS7168" s="152"/>
      <c r="BT7168" s="153"/>
    </row>
    <row r="7169" spans="71:72" x14ac:dyDescent="0.2">
      <c r="BS7169" s="152"/>
      <c r="BT7169" s="153"/>
    </row>
    <row r="7170" spans="71:72" x14ac:dyDescent="0.2">
      <c r="BS7170" s="152"/>
      <c r="BT7170" s="153"/>
    </row>
    <row r="7171" spans="71:72" x14ac:dyDescent="0.2">
      <c r="BS7171" s="152"/>
      <c r="BT7171" s="153"/>
    </row>
    <row r="7172" spans="71:72" x14ac:dyDescent="0.2">
      <c r="BS7172" s="152"/>
      <c r="BT7172" s="153"/>
    </row>
    <row r="7173" spans="71:72" x14ac:dyDescent="0.2">
      <c r="BS7173" s="152"/>
      <c r="BT7173" s="153"/>
    </row>
    <row r="7174" spans="71:72" x14ac:dyDescent="0.2">
      <c r="BS7174" s="152"/>
      <c r="BT7174" s="153"/>
    </row>
    <row r="7175" spans="71:72" x14ac:dyDescent="0.2">
      <c r="BS7175" s="152"/>
      <c r="BT7175" s="153"/>
    </row>
    <row r="7176" spans="71:72" x14ac:dyDescent="0.2">
      <c r="BS7176" s="152"/>
      <c r="BT7176" s="153"/>
    </row>
    <row r="7177" spans="71:72" x14ac:dyDescent="0.2">
      <c r="BS7177" s="152"/>
      <c r="BT7177" s="153"/>
    </row>
    <row r="7178" spans="71:72" x14ac:dyDescent="0.2">
      <c r="BS7178" s="152"/>
      <c r="BT7178" s="153"/>
    </row>
    <row r="7179" spans="71:72" x14ac:dyDescent="0.2">
      <c r="BS7179" s="152"/>
      <c r="BT7179" s="153"/>
    </row>
    <row r="7180" spans="71:72" x14ac:dyDescent="0.2">
      <c r="BS7180" s="152"/>
      <c r="BT7180" s="153"/>
    </row>
    <row r="7181" spans="71:72" x14ac:dyDescent="0.2">
      <c r="BS7181" s="152"/>
      <c r="BT7181" s="153"/>
    </row>
    <row r="7182" spans="71:72" x14ac:dyDescent="0.2">
      <c r="BS7182" s="152"/>
      <c r="BT7182" s="153"/>
    </row>
    <row r="7183" spans="71:72" x14ac:dyDescent="0.2">
      <c r="BS7183" s="152"/>
      <c r="BT7183" s="153"/>
    </row>
    <row r="7184" spans="71:72" x14ac:dyDescent="0.2">
      <c r="BS7184" s="152"/>
      <c r="BT7184" s="153"/>
    </row>
    <row r="7185" spans="71:72" x14ac:dyDescent="0.2">
      <c r="BS7185" s="152"/>
      <c r="BT7185" s="153"/>
    </row>
    <row r="7186" spans="71:72" x14ac:dyDescent="0.2">
      <c r="BS7186" s="152"/>
      <c r="BT7186" s="153"/>
    </row>
    <row r="7187" spans="71:72" x14ac:dyDescent="0.2">
      <c r="BS7187" s="152"/>
      <c r="BT7187" s="153"/>
    </row>
    <row r="7188" spans="71:72" x14ac:dyDescent="0.2">
      <c r="BS7188" s="152"/>
      <c r="BT7188" s="153"/>
    </row>
    <row r="7189" spans="71:72" x14ac:dyDescent="0.2">
      <c r="BS7189" s="152"/>
      <c r="BT7189" s="153"/>
    </row>
    <row r="7190" spans="71:72" x14ac:dyDescent="0.2">
      <c r="BS7190" s="152"/>
      <c r="BT7190" s="153"/>
    </row>
    <row r="7191" spans="71:72" x14ac:dyDescent="0.2">
      <c r="BS7191" s="152"/>
      <c r="BT7191" s="153"/>
    </row>
    <row r="7192" spans="71:72" x14ac:dyDescent="0.2">
      <c r="BS7192" s="152"/>
      <c r="BT7192" s="153"/>
    </row>
    <row r="7193" spans="71:72" x14ac:dyDescent="0.2">
      <c r="BS7193" s="152"/>
      <c r="BT7193" s="153"/>
    </row>
    <row r="7194" spans="71:72" x14ac:dyDescent="0.2">
      <c r="BS7194" s="152"/>
      <c r="BT7194" s="153"/>
    </row>
    <row r="7195" spans="71:72" x14ac:dyDescent="0.2">
      <c r="BS7195" s="152"/>
      <c r="BT7195" s="153"/>
    </row>
    <row r="7196" spans="71:72" x14ac:dyDescent="0.2">
      <c r="BS7196" s="152"/>
      <c r="BT7196" s="153"/>
    </row>
    <row r="7197" spans="71:72" x14ac:dyDescent="0.2">
      <c r="BS7197" s="152"/>
      <c r="BT7197" s="153"/>
    </row>
    <row r="7198" spans="71:72" x14ac:dyDescent="0.2">
      <c r="BS7198" s="152"/>
      <c r="BT7198" s="153"/>
    </row>
    <row r="7199" spans="71:72" x14ac:dyDescent="0.2">
      <c r="BS7199" s="152"/>
      <c r="BT7199" s="153"/>
    </row>
    <row r="7200" spans="71:72" x14ac:dyDescent="0.2">
      <c r="BS7200" s="152"/>
      <c r="BT7200" s="153"/>
    </row>
    <row r="7201" spans="71:72" x14ac:dyDescent="0.2">
      <c r="BS7201" s="152"/>
      <c r="BT7201" s="153"/>
    </row>
    <row r="7202" spans="71:72" x14ac:dyDescent="0.2">
      <c r="BS7202" s="152"/>
      <c r="BT7202" s="153"/>
    </row>
    <row r="7203" spans="71:72" x14ac:dyDescent="0.2">
      <c r="BS7203" s="152"/>
      <c r="BT7203" s="153"/>
    </row>
    <row r="7204" spans="71:72" x14ac:dyDescent="0.2">
      <c r="BS7204" s="152"/>
      <c r="BT7204" s="153"/>
    </row>
    <row r="7205" spans="71:72" x14ac:dyDescent="0.2">
      <c r="BS7205" s="152"/>
      <c r="BT7205" s="153"/>
    </row>
    <row r="7206" spans="71:72" x14ac:dyDescent="0.2">
      <c r="BS7206" s="152"/>
      <c r="BT7206" s="153"/>
    </row>
    <row r="7207" spans="71:72" x14ac:dyDescent="0.2">
      <c r="BS7207" s="152"/>
      <c r="BT7207" s="153"/>
    </row>
    <row r="7208" spans="71:72" x14ac:dyDescent="0.2">
      <c r="BS7208" s="152"/>
      <c r="BT7208" s="153"/>
    </row>
    <row r="7209" spans="71:72" x14ac:dyDescent="0.2">
      <c r="BS7209" s="152"/>
      <c r="BT7209" s="153"/>
    </row>
    <row r="7210" spans="71:72" x14ac:dyDescent="0.2">
      <c r="BS7210" s="152"/>
      <c r="BT7210" s="153"/>
    </row>
    <row r="7211" spans="71:72" x14ac:dyDescent="0.2">
      <c r="BS7211" s="152"/>
      <c r="BT7211" s="153"/>
    </row>
    <row r="7212" spans="71:72" x14ac:dyDescent="0.2">
      <c r="BS7212" s="152"/>
      <c r="BT7212" s="153"/>
    </row>
    <row r="7213" spans="71:72" x14ac:dyDescent="0.2">
      <c r="BS7213" s="152"/>
      <c r="BT7213" s="153"/>
    </row>
    <row r="7214" spans="71:72" x14ac:dyDescent="0.2">
      <c r="BS7214" s="152"/>
      <c r="BT7214" s="153"/>
    </row>
    <row r="7215" spans="71:72" x14ac:dyDescent="0.2">
      <c r="BS7215" s="152"/>
      <c r="BT7215" s="153"/>
    </row>
    <row r="7216" spans="71:72" x14ac:dyDescent="0.2">
      <c r="BS7216" s="152"/>
      <c r="BT7216" s="153"/>
    </row>
    <row r="7217" spans="71:72" x14ac:dyDescent="0.2">
      <c r="BS7217" s="152"/>
      <c r="BT7217" s="153"/>
    </row>
    <row r="7218" spans="71:72" x14ac:dyDescent="0.2">
      <c r="BS7218" s="152"/>
      <c r="BT7218" s="153"/>
    </row>
    <row r="7219" spans="71:72" x14ac:dyDescent="0.2">
      <c r="BS7219" s="152"/>
      <c r="BT7219" s="153"/>
    </row>
    <row r="7220" spans="71:72" x14ac:dyDescent="0.2">
      <c r="BS7220" s="152"/>
      <c r="BT7220" s="153"/>
    </row>
    <row r="7221" spans="71:72" x14ac:dyDescent="0.2">
      <c r="BS7221" s="152"/>
      <c r="BT7221" s="153"/>
    </row>
    <row r="7222" spans="71:72" x14ac:dyDescent="0.2">
      <c r="BS7222" s="152"/>
      <c r="BT7222" s="153"/>
    </row>
    <row r="7223" spans="71:72" x14ac:dyDescent="0.2">
      <c r="BS7223" s="152"/>
      <c r="BT7223" s="153"/>
    </row>
    <row r="7224" spans="71:72" x14ac:dyDescent="0.2">
      <c r="BS7224" s="152"/>
      <c r="BT7224" s="153"/>
    </row>
    <row r="7225" spans="71:72" x14ac:dyDescent="0.2">
      <c r="BS7225" s="152"/>
      <c r="BT7225" s="153"/>
    </row>
    <row r="7226" spans="71:72" x14ac:dyDescent="0.2">
      <c r="BS7226" s="152"/>
      <c r="BT7226" s="153"/>
    </row>
    <row r="7227" spans="71:72" x14ac:dyDescent="0.2">
      <c r="BS7227" s="152"/>
      <c r="BT7227" s="153"/>
    </row>
    <row r="7228" spans="71:72" x14ac:dyDescent="0.2">
      <c r="BS7228" s="152"/>
      <c r="BT7228" s="153"/>
    </row>
    <row r="7229" spans="71:72" x14ac:dyDescent="0.2">
      <c r="BS7229" s="152"/>
      <c r="BT7229" s="153"/>
    </row>
    <row r="7230" spans="71:72" x14ac:dyDescent="0.2">
      <c r="BS7230" s="152"/>
      <c r="BT7230" s="153"/>
    </row>
    <row r="7231" spans="71:72" x14ac:dyDescent="0.2">
      <c r="BS7231" s="152"/>
      <c r="BT7231" s="153"/>
    </row>
    <row r="7232" spans="71:72" x14ac:dyDescent="0.2">
      <c r="BS7232" s="152"/>
      <c r="BT7232" s="153"/>
    </row>
    <row r="7233" spans="71:72" x14ac:dyDescent="0.2">
      <c r="BS7233" s="152"/>
      <c r="BT7233" s="153"/>
    </row>
    <row r="7234" spans="71:72" x14ac:dyDescent="0.2">
      <c r="BS7234" s="152"/>
      <c r="BT7234" s="153"/>
    </row>
    <row r="7235" spans="71:72" x14ac:dyDescent="0.2">
      <c r="BS7235" s="152"/>
      <c r="BT7235" s="153"/>
    </row>
    <row r="7236" spans="71:72" x14ac:dyDescent="0.2">
      <c r="BS7236" s="152"/>
      <c r="BT7236" s="153"/>
    </row>
    <row r="7237" spans="71:72" x14ac:dyDescent="0.2">
      <c r="BS7237" s="152"/>
      <c r="BT7237" s="153"/>
    </row>
    <row r="7238" spans="71:72" x14ac:dyDescent="0.2">
      <c r="BS7238" s="152"/>
      <c r="BT7238" s="153"/>
    </row>
    <row r="7239" spans="71:72" x14ac:dyDescent="0.2">
      <c r="BS7239" s="152"/>
      <c r="BT7239" s="153"/>
    </row>
    <row r="7240" spans="71:72" x14ac:dyDescent="0.2">
      <c r="BS7240" s="152"/>
      <c r="BT7240" s="153"/>
    </row>
    <row r="7241" spans="71:72" x14ac:dyDescent="0.2">
      <c r="BS7241" s="152"/>
      <c r="BT7241" s="153"/>
    </row>
    <row r="7242" spans="71:72" x14ac:dyDescent="0.2">
      <c r="BS7242" s="152"/>
      <c r="BT7242" s="153"/>
    </row>
    <row r="7243" spans="71:72" x14ac:dyDescent="0.2">
      <c r="BS7243" s="152"/>
      <c r="BT7243" s="153"/>
    </row>
    <row r="7244" spans="71:72" x14ac:dyDescent="0.2">
      <c r="BS7244" s="152"/>
      <c r="BT7244" s="153"/>
    </row>
    <row r="7245" spans="71:72" x14ac:dyDescent="0.2">
      <c r="BS7245" s="152"/>
      <c r="BT7245" s="153"/>
    </row>
    <row r="7246" spans="71:72" x14ac:dyDescent="0.2">
      <c r="BS7246" s="152"/>
      <c r="BT7246" s="153"/>
    </row>
    <row r="7247" spans="71:72" x14ac:dyDescent="0.2">
      <c r="BS7247" s="152"/>
      <c r="BT7247" s="153"/>
    </row>
    <row r="7248" spans="71:72" x14ac:dyDescent="0.2">
      <c r="BS7248" s="152"/>
      <c r="BT7248" s="153"/>
    </row>
    <row r="7249" spans="71:72" x14ac:dyDescent="0.2">
      <c r="BS7249" s="152"/>
      <c r="BT7249" s="153"/>
    </row>
    <row r="7250" spans="71:72" x14ac:dyDescent="0.2">
      <c r="BS7250" s="152"/>
      <c r="BT7250" s="153"/>
    </row>
    <row r="7251" spans="71:72" x14ac:dyDescent="0.2">
      <c r="BS7251" s="152"/>
      <c r="BT7251" s="153"/>
    </row>
    <row r="7252" spans="71:72" x14ac:dyDescent="0.2">
      <c r="BS7252" s="152"/>
      <c r="BT7252" s="153"/>
    </row>
    <row r="7253" spans="71:72" x14ac:dyDescent="0.2">
      <c r="BS7253" s="152"/>
      <c r="BT7253" s="153"/>
    </row>
    <row r="7254" spans="71:72" x14ac:dyDescent="0.2">
      <c r="BS7254" s="152"/>
      <c r="BT7254" s="153"/>
    </row>
    <row r="7255" spans="71:72" x14ac:dyDescent="0.2">
      <c r="BS7255" s="152"/>
      <c r="BT7255" s="153"/>
    </row>
    <row r="7256" spans="71:72" x14ac:dyDescent="0.2">
      <c r="BS7256" s="152"/>
      <c r="BT7256" s="153"/>
    </row>
    <row r="7257" spans="71:72" x14ac:dyDescent="0.2">
      <c r="BS7257" s="152"/>
      <c r="BT7257" s="153"/>
    </row>
    <row r="7258" spans="71:72" x14ac:dyDescent="0.2">
      <c r="BS7258" s="152"/>
      <c r="BT7258" s="153"/>
    </row>
    <row r="7259" spans="71:72" x14ac:dyDescent="0.2">
      <c r="BS7259" s="152"/>
      <c r="BT7259" s="153"/>
    </row>
    <row r="7260" spans="71:72" x14ac:dyDescent="0.2">
      <c r="BS7260" s="152"/>
      <c r="BT7260" s="153"/>
    </row>
    <row r="7261" spans="71:72" x14ac:dyDescent="0.2">
      <c r="BS7261" s="152"/>
      <c r="BT7261" s="153"/>
    </row>
    <row r="7262" spans="71:72" x14ac:dyDescent="0.2">
      <c r="BS7262" s="152"/>
      <c r="BT7262" s="153"/>
    </row>
    <row r="7263" spans="71:72" x14ac:dyDescent="0.2">
      <c r="BS7263" s="152"/>
      <c r="BT7263" s="153"/>
    </row>
    <row r="7264" spans="71:72" x14ac:dyDescent="0.2">
      <c r="BS7264" s="152"/>
      <c r="BT7264" s="153"/>
    </row>
    <row r="7265" spans="71:72" x14ac:dyDescent="0.2">
      <c r="BS7265" s="152"/>
      <c r="BT7265" s="153"/>
    </row>
    <row r="7266" spans="71:72" x14ac:dyDescent="0.2">
      <c r="BS7266" s="152"/>
      <c r="BT7266" s="153"/>
    </row>
    <row r="7267" spans="71:72" x14ac:dyDescent="0.2">
      <c r="BS7267" s="152"/>
      <c r="BT7267" s="153"/>
    </row>
    <row r="7268" spans="71:72" x14ac:dyDescent="0.2">
      <c r="BS7268" s="152"/>
      <c r="BT7268" s="153"/>
    </row>
    <row r="7269" spans="71:72" x14ac:dyDescent="0.2">
      <c r="BS7269" s="152"/>
      <c r="BT7269" s="153"/>
    </row>
    <row r="7270" spans="71:72" x14ac:dyDescent="0.2">
      <c r="BS7270" s="152"/>
      <c r="BT7270" s="153"/>
    </row>
    <row r="7271" spans="71:72" x14ac:dyDescent="0.2">
      <c r="BS7271" s="152"/>
      <c r="BT7271" s="153"/>
    </row>
    <row r="7272" spans="71:72" x14ac:dyDescent="0.2">
      <c r="BS7272" s="152"/>
      <c r="BT7272" s="153"/>
    </row>
    <row r="7273" spans="71:72" x14ac:dyDescent="0.2">
      <c r="BS7273" s="152"/>
      <c r="BT7273" s="153"/>
    </row>
    <row r="7274" spans="71:72" x14ac:dyDescent="0.2">
      <c r="BS7274" s="152"/>
      <c r="BT7274" s="153"/>
    </row>
    <row r="7275" spans="71:72" x14ac:dyDescent="0.2">
      <c r="BS7275" s="152"/>
      <c r="BT7275" s="153"/>
    </row>
    <row r="7276" spans="71:72" x14ac:dyDescent="0.2">
      <c r="BS7276" s="152"/>
      <c r="BT7276" s="153"/>
    </row>
    <row r="7277" spans="71:72" x14ac:dyDescent="0.2">
      <c r="BS7277" s="152"/>
      <c r="BT7277" s="153"/>
    </row>
    <row r="7278" spans="71:72" x14ac:dyDescent="0.2">
      <c r="BS7278" s="152"/>
      <c r="BT7278" s="153"/>
    </row>
    <row r="7279" spans="71:72" x14ac:dyDescent="0.2">
      <c r="BS7279" s="152"/>
      <c r="BT7279" s="153"/>
    </row>
    <row r="7280" spans="71:72" x14ac:dyDescent="0.2">
      <c r="BS7280" s="152"/>
      <c r="BT7280" s="153"/>
    </row>
    <row r="7281" spans="71:72" x14ac:dyDescent="0.2">
      <c r="BS7281" s="152"/>
      <c r="BT7281" s="153"/>
    </row>
    <row r="7282" spans="71:72" x14ac:dyDescent="0.2">
      <c r="BS7282" s="152"/>
      <c r="BT7282" s="153"/>
    </row>
    <row r="7283" spans="71:72" x14ac:dyDescent="0.2">
      <c r="BS7283" s="152"/>
      <c r="BT7283" s="153"/>
    </row>
    <row r="7284" spans="71:72" x14ac:dyDescent="0.2">
      <c r="BS7284" s="152"/>
      <c r="BT7284" s="153"/>
    </row>
    <row r="7285" spans="71:72" x14ac:dyDescent="0.2">
      <c r="BS7285" s="152"/>
      <c r="BT7285" s="153"/>
    </row>
    <row r="7286" spans="71:72" x14ac:dyDescent="0.2">
      <c r="BS7286" s="152"/>
      <c r="BT7286" s="153"/>
    </row>
    <row r="7287" spans="71:72" x14ac:dyDescent="0.2">
      <c r="BS7287" s="152"/>
      <c r="BT7287" s="153"/>
    </row>
    <row r="7288" spans="71:72" x14ac:dyDescent="0.2">
      <c r="BS7288" s="152"/>
      <c r="BT7288" s="153"/>
    </row>
    <row r="7289" spans="71:72" x14ac:dyDescent="0.2">
      <c r="BS7289" s="152"/>
      <c r="BT7289" s="153"/>
    </row>
    <row r="7290" spans="71:72" x14ac:dyDescent="0.2">
      <c r="BS7290" s="152"/>
      <c r="BT7290" s="153"/>
    </row>
    <row r="7291" spans="71:72" x14ac:dyDescent="0.2">
      <c r="BS7291" s="152"/>
      <c r="BT7291" s="153"/>
    </row>
    <row r="7292" spans="71:72" x14ac:dyDescent="0.2">
      <c r="BS7292" s="152"/>
      <c r="BT7292" s="153"/>
    </row>
    <row r="7293" spans="71:72" x14ac:dyDescent="0.2">
      <c r="BS7293" s="152"/>
      <c r="BT7293" s="153"/>
    </row>
    <row r="7294" spans="71:72" x14ac:dyDescent="0.2">
      <c r="BS7294" s="152"/>
      <c r="BT7294" s="153"/>
    </row>
    <row r="7295" spans="71:72" x14ac:dyDescent="0.2">
      <c r="BS7295" s="152"/>
      <c r="BT7295" s="153"/>
    </row>
    <row r="7296" spans="71:72" x14ac:dyDescent="0.2">
      <c r="BS7296" s="152"/>
      <c r="BT7296" s="153"/>
    </row>
    <row r="7297" spans="71:72" x14ac:dyDescent="0.2">
      <c r="BS7297" s="152"/>
      <c r="BT7297" s="153"/>
    </row>
    <row r="7298" spans="71:72" x14ac:dyDescent="0.2">
      <c r="BS7298" s="152"/>
      <c r="BT7298" s="153"/>
    </row>
    <row r="7299" spans="71:72" x14ac:dyDescent="0.2">
      <c r="BS7299" s="152"/>
      <c r="BT7299" s="153"/>
    </row>
    <row r="7300" spans="71:72" x14ac:dyDescent="0.2">
      <c r="BS7300" s="152"/>
      <c r="BT7300" s="153"/>
    </row>
    <row r="7301" spans="71:72" x14ac:dyDescent="0.2">
      <c r="BS7301" s="152"/>
      <c r="BT7301" s="153"/>
    </row>
    <row r="7302" spans="71:72" x14ac:dyDescent="0.2">
      <c r="BS7302" s="152"/>
      <c r="BT7302" s="153"/>
    </row>
    <row r="7303" spans="71:72" x14ac:dyDescent="0.2">
      <c r="BS7303" s="152"/>
      <c r="BT7303" s="153"/>
    </row>
    <row r="7304" spans="71:72" x14ac:dyDescent="0.2">
      <c r="BS7304" s="152"/>
      <c r="BT7304" s="153"/>
    </row>
    <row r="7305" spans="71:72" x14ac:dyDescent="0.2">
      <c r="BS7305" s="152"/>
      <c r="BT7305" s="153"/>
    </row>
    <row r="7306" spans="71:72" x14ac:dyDescent="0.2">
      <c r="BS7306" s="152"/>
      <c r="BT7306" s="153"/>
    </row>
    <row r="7307" spans="71:72" x14ac:dyDescent="0.2">
      <c r="BS7307" s="152"/>
      <c r="BT7307" s="153"/>
    </row>
    <row r="7308" spans="71:72" x14ac:dyDescent="0.2">
      <c r="BS7308" s="152"/>
      <c r="BT7308" s="153"/>
    </row>
    <row r="7309" spans="71:72" x14ac:dyDescent="0.2">
      <c r="BS7309" s="152"/>
      <c r="BT7309" s="153"/>
    </row>
    <row r="7310" spans="71:72" x14ac:dyDescent="0.2">
      <c r="BS7310" s="152"/>
      <c r="BT7310" s="153"/>
    </row>
    <row r="7311" spans="71:72" x14ac:dyDescent="0.2">
      <c r="BS7311" s="152"/>
      <c r="BT7311" s="153"/>
    </row>
    <row r="7312" spans="71:72" x14ac:dyDescent="0.2">
      <c r="BS7312" s="152"/>
      <c r="BT7312" s="153"/>
    </row>
    <row r="7313" spans="71:72" x14ac:dyDescent="0.2">
      <c r="BS7313" s="152"/>
      <c r="BT7313" s="153"/>
    </row>
    <row r="7314" spans="71:72" x14ac:dyDescent="0.2">
      <c r="BS7314" s="152"/>
      <c r="BT7314" s="153"/>
    </row>
    <row r="7315" spans="71:72" x14ac:dyDescent="0.2">
      <c r="BS7315" s="152"/>
      <c r="BT7315" s="153"/>
    </row>
    <row r="7316" spans="71:72" x14ac:dyDescent="0.2">
      <c r="BS7316" s="152"/>
      <c r="BT7316" s="153"/>
    </row>
    <row r="7317" spans="71:72" x14ac:dyDescent="0.2">
      <c r="BS7317" s="152"/>
      <c r="BT7317" s="153"/>
    </row>
    <row r="7318" spans="71:72" x14ac:dyDescent="0.2">
      <c r="BS7318" s="152"/>
      <c r="BT7318" s="153"/>
    </row>
    <row r="7319" spans="71:72" x14ac:dyDescent="0.2">
      <c r="BS7319" s="152"/>
      <c r="BT7319" s="153"/>
    </row>
    <row r="7320" spans="71:72" x14ac:dyDescent="0.2">
      <c r="BS7320" s="152"/>
      <c r="BT7320" s="153"/>
    </row>
    <row r="7321" spans="71:72" x14ac:dyDescent="0.2">
      <c r="BS7321" s="152"/>
      <c r="BT7321" s="153"/>
    </row>
    <row r="7322" spans="71:72" x14ac:dyDescent="0.2">
      <c r="BS7322" s="152"/>
      <c r="BT7322" s="153"/>
    </row>
    <row r="7323" spans="71:72" x14ac:dyDescent="0.2">
      <c r="BS7323" s="152"/>
      <c r="BT7323" s="153"/>
    </row>
    <row r="7324" spans="71:72" x14ac:dyDescent="0.2">
      <c r="BS7324" s="152"/>
      <c r="BT7324" s="153"/>
    </row>
    <row r="7325" spans="71:72" x14ac:dyDescent="0.2">
      <c r="BS7325" s="152"/>
      <c r="BT7325" s="153"/>
    </row>
    <row r="7326" spans="71:72" x14ac:dyDescent="0.2">
      <c r="BS7326" s="152"/>
      <c r="BT7326" s="153"/>
    </row>
    <row r="7327" spans="71:72" x14ac:dyDescent="0.2">
      <c r="BS7327" s="152"/>
      <c r="BT7327" s="153"/>
    </row>
    <row r="7328" spans="71:72" x14ac:dyDescent="0.2">
      <c r="BS7328" s="152"/>
      <c r="BT7328" s="153"/>
    </row>
    <row r="7329" spans="71:72" x14ac:dyDescent="0.2">
      <c r="BS7329" s="152"/>
      <c r="BT7329" s="153"/>
    </row>
    <row r="7330" spans="71:72" x14ac:dyDescent="0.2">
      <c r="BS7330" s="152"/>
      <c r="BT7330" s="153"/>
    </row>
    <row r="7331" spans="71:72" x14ac:dyDescent="0.2">
      <c r="BS7331" s="152"/>
      <c r="BT7331" s="153"/>
    </row>
    <row r="7332" spans="71:72" x14ac:dyDescent="0.2">
      <c r="BS7332" s="152"/>
      <c r="BT7332" s="153"/>
    </row>
    <row r="7333" spans="71:72" x14ac:dyDescent="0.2">
      <c r="BS7333" s="152"/>
      <c r="BT7333" s="153"/>
    </row>
    <row r="7334" spans="71:72" x14ac:dyDescent="0.2">
      <c r="BS7334" s="152"/>
      <c r="BT7334" s="153"/>
    </row>
    <row r="7335" spans="71:72" x14ac:dyDescent="0.2">
      <c r="BS7335" s="152"/>
      <c r="BT7335" s="153"/>
    </row>
    <row r="7336" spans="71:72" x14ac:dyDescent="0.2">
      <c r="BS7336" s="152"/>
      <c r="BT7336" s="153"/>
    </row>
    <row r="7337" spans="71:72" x14ac:dyDescent="0.2">
      <c r="BS7337" s="152"/>
      <c r="BT7337" s="153"/>
    </row>
    <row r="7338" spans="71:72" x14ac:dyDescent="0.2">
      <c r="BS7338" s="152"/>
      <c r="BT7338" s="153"/>
    </row>
    <row r="7339" spans="71:72" x14ac:dyDescent="0.2">
      <c r="BS7339" s="152"/>
      <c r="BT7339" s="153"/>
    </row>
    <row r="7340" spans="71:72" x14ac:dyDescent="0.2">
      <c r="BS7340" s="152"/>
      <c r="BT7340" s="153"/>
    </row>
    <row r="7341" spans="71:72" x14ac:dyDescent="0.2">
      <c r="BS7341" s="152"/>
      <c r="BT7341" s="153"/>
    </row>
    <row r="7342" spans="71:72" x14ac:dyDescent="0.2">
      <c r="BS7342" s="152"/>
      <c r="BT7342" s="153"/>
    </row>
    <row r="7343" spans="71:72" x14ac:dyDescent="0.2">
      <c r="BS7343" s="152"/>
      <c r="BT7343" s="153"/>
    </row>
    <row r="7344" spans="71:72" x14ac:dyDescent="0.2">
      <c r="BS7344" s="152"/>
      <c r="BT7344" s="153"/>
    </row>
    <row r="7345" spans="71:72" x14ac:dyDescent="0.2">
      <c r="BS7345" s="152"/>
      <c r="BT7345" s="153"/>
    </row>
    <row r="7346" spans="71:72" x14ac:dyDescent="0.2">
      <c r="BS7346" s="152"/>
      <c r="BT7346" s="153"/>
    </row>
    <row r="7347" spans="71:72" x14ac:dyDescent="0.2">
      <c r="BS7347" s="152"/>
      <c r="BT7347" s="153"/>
    </row>
    <row r="7348" spans="71:72" x14ac:dyDescent="0.2">
      <c r="BS7348" s="152"/>
      <c r="BT7348" s="153"/>
    </row>
    <row r="7349" spans="71:72" x14ac:dyDescent="0.2">
      <c r="BS7349" s="152"/>
      <c r="BT7349" s="153"/>
    </row>
    <row r="7350" spans="71:72" x14ac:dyDescent="0.2">
      <c r="BS7350" s="152"/>
      <c r="BT7350" s="153"/>
    </row>
    <row r="7351" spans="71:72" x14ac:dyDescent="0.2">
      <c r="BS7351" s="152"/>
      <c r="BT7351" s="153"/>
    </row>
    <row r="7352" spans="71:72" x14ac:dyDescent="0.2">
      <c r="BS7352" s="152"/>
      <c r="BT7352" s="153"/>
    </row>
    <row r="7353" spans="71:72" x14ac:dyDescent="0.2">
      <c r="BS7353" s="152"/>
      <c r="BT7353" s="153"/>
    </row>
    <row r="7354" spans="71:72" x14ac:dyDescent="0.2">
      <c r="BS7354" s="152"/>
      <c r="BT7354" s="153"/>
    </row>
    <row r="7355" spans="71:72" x14ac:dyDescent="0.2">
      <c r="BS7355" s="152"/>
      <c r="BT7355" s="153"/>
    </row>
    <row r="7356" spans="71:72" x14ac:dyDescent="0.2">
      <c r="BS7356" s="152"/>
      <c r="BT7356" s="153"/>
    </row>
    <row r="7357" spans="71:72" x14ac:dyDescent="0.2">
      <c r="BS7357" s="152"/>
      <c r="BT7357" s="153"/>
    </row>
    <row r="7358" spans="71:72" x14ac:dyDescent="0.2">
      <c r="BS7358" s="152"/>
      <c r="BT7358" s="153"/>
    </row>
    <row r="7359" spans="71:72" x14ac:dyDescent="0.2">
      <c r="BS7359" s="152"/>
      <c r="BT7359" s="153"/>
    </row>
    <row r="7360" spans="71:72" x14ac:dyDescent="0.2">
      <c r="BS7360" s="152"/>
      <c r="BT7360" s="153"/>
    </row>
    <row r="7361" spans="71:72" x14ac:dyDescent="0.2">
      <c r="BS7361" s="152"/>
      <c r="BT7361" s="153"/>
    </row>
    <row r="7362" spans="71:72" x14ac:dyDescent="0.2">
      <c r="BS7362" s="152"/>
      <c r="BT7362" s="153"/>
    </row>
    <row r="7363" spans="71:72" x14ac:dyDescent="0.2">
      <c r="BS7363" s="152"/>
      <c r="BT7363" s="153"/>
    </row>
    <row r="7364" spans="71:72" x14ac:dyDescent="0.2">
      <c r="BS7364" s="152"/>
      <c r="BT7364" s="153"/>
    </row>
    <row r="7365" spans="71:72" x14ac:dyDescent="0.2">
      <c r="BS7365" s="152"/>
      <c r="BT7365" s="153"/>
    </row>
    <row r="7366" spans="71:72" x14ac:dyDescent="0.2">
      <c r="BS7366" s="152"/>
      <c r="BT7366" s="153"/>
    </row>
    <row r="7367" spans="71:72" x14ac:dyDescent="0.2">
      <c r="BS7367" s="152"/>
      <c r="BT7367" s="153"/>
    </row>
    <row r="7368" spans="71:72" x14ac:dyDescent="0.2">
      <c r="BS7368" s="152"/>
      <c r="BT7368" s="153"/>
    </row>
    <row r="7369" spans="71:72" x14ac:dyDescent="0.2">
      <c r="BS7369" s="152"/>
      <c r="BT7369" s="153"/>
    </row>
    <row r="7370" spans="71:72" x14ac:dyDescent="0.2">
      <c r="BS7370" s="152"/>
      <c r="BT7370" s="153"/>
    </row>
    <row r="7371" spans="71:72" x14ac:dyDescent="0.2">
      <c r="BS7371" s="152"/>
      <c r="BT7371" s="153"/>
    </row>
    <row r="7372" spans="71:72" x14ac:dyDescent="0.2">
      <c r="BS7372" s="152"/>
      <c r="BT7372" s="153"/>
    </row>
    <row r="7373" spans="71:72" x14ac:dyDescent="0.2">
      <c r="BS7373" s="152"/>
      <c r="BT7373" s="153"/>
    </row>
    <row r="7374" spans="71:72" x14ac:dyDescent="0.2">
      <c r="BS7374" s="152"/>
      <c r="BT7374" s="153"/>
    </row>
    <row r="7375" spans="71:72" x14ac:dyDescent="0.2">
      <c r="BS7375" s="152"/>
      <c r="BT7375" s="153"/>
    </row>
    <row r="7376" spans="71:72" x14ac:dyDescent="0.2">
      <c r="BS7376" s="152"/>
      <c r="BT7376" s="153"/>
    </row>
    <row r="7377" spans="71:72" x14ac:dyDescent="0.2">
      <c r="BS7377" s="152"/>
      <c r="BT7377" s="153"/>
    </row>
    <row r="7378" spans="71:72" x14ac:dyDescent="0.2">
      <c r="BS7378" s="152"/>
      <c r="BT7378" s="153"/>
    </row>
    <row r="7379" spans="71:72" x14ac:dyDescent="0.2">
      <c r="BS7379" s="152"/>
      <c r="BT7379" s="153"/>
    </row>
    <row r="7380" spans="71:72" x14ac:dyDescent="0.2">
      <c r="BS7380" s="152"/>
      <c r="BT7380" s="153"/>
    </row>
    <row r="7381" spans="71:72" x14ac:dyDescent="0.2">
      <c r="BS7381" s="152"/>
      <c r="BT7381" s="153"/>
    </row>
    <row r="7382" spans="71:72" x14ac:dyDescent="0.2">
      <c r="BS7382" s="152"/>
      <c r="BT7382" s="153"/>
    </row>
    <row r="7383" spans="71:72" x14ac:dyDescent="0.2">
      <c r="BS7383" s="152"/>
      <c r="BT7383" s="153"/>
    </row>
    <row r="7384" spans="71:72" x14ac:dyDescent="0.2">
      <c r="BS7384" s="152"/>
      <c r="BT7384" s="153"/>
    </row>
    <row r="7385" spans="71:72" x14ac:dyDescent="0.2">
      <c r="BS7385" s="152"/>
      <c r="BT7385" s="153"/>
    </row>
    <row r="7386" spans="71:72" x14ac:dyDescent="0.2">
      <c r="BS7386" s="152"/>
      <c r="BT7386" s="153"/>
    </row>
    <row r="7387" spans="71:72" x14ac:dyDescent="0.2">
      <c r="BS7387" s="152"/>
      <c r="BT7387" s="153"/>
    </row>
    <row r="7388" spans="71:72" x14ac:dyDescent="0.2">
      <c r="BS7388" s="152"/>
      <c r="BT7388" s="153"/>
    </row>
    <row r="7389" spans="71:72" x14ac:dyDescent="0.2">
      <c r="BS7389" s="152"/>
      <c r="BT7389" s="153"/>
    </row>
    <row r="7390" spans="71:72" x14ac:dyDescent="0.2">
      <c r="BS7390" s="152"/>
      <c r="BT7390" s="153"/>
    </row>
    <row r="7391" spans="71:72" x14ac:dyDescent="0.2">
      <c r="BS7391" s="152"/>
      <c r="BT7391" s="153"/>
    </row>
    <row r="7392" spans="71:72" x14ac:dyDescent="0.2">
      <c r="BS7392" s="152"/>
      <c r="BT7392" s="153"/>
    </row>
    <row r="7393" spans="71:72" x14ac:dyDescent="0.2">
      <c r="BS7393" s="152"/>
      <c r="BT7393" s="153"/>
    </row>
    <row r="7394" spans="71:72" x14ac:dyDescent="0.2">
      <c r="BS7394" s="152"/>
      <c r="BT7394" s="153"/>
    </row>
    <row r="7395" spans="71:72" x14ac:dyDescent="0.2">
      <c r="BS7395" s="152"/>
      <c r="BT7395" s="153"/>
    </row>
    <row r="7396" spans="71:72" x14ac:dyDescent="0.2">
      <c r="BS7396" s="152"/>
      <c r="BT7396" s="153"/>
    </row>
    <row r="7397" spans="71:72" x14ac:dyDescent="0.2">
      <c r="BS7397" s="152"/>
      <c r="BT7397" s="153"/>
    </row>
    <row r="7398" spans="71:72" x14ac:dyDescent="0.2">
      <c r="BS7398" s="152"/>
      <c r="BT7398" s="153"/>
    </row>
    <row r="7399" spans="71:72" x14ac:dyDescent="0.2">
      <c r="BS7399" s="152"/>
      <c r="BT7399" s="153"/>
    </row>
    <row r="7400" spans="71:72" x14ac:dyDescent="0.2">
      <c r="BS7400" s="152"/>
      <c r="BT7400" s="153"/>
    </row>
    <row r="7401" spans="71:72" x14ac:dyDescent="0.2">
      <c r="BS7401" s="152"/>
      <c r="BT7401" s="153"/>
    </row>
    <row r="7402" spans="71:72" x14ac:dyDescent="0.2">
      <c r="BS7402" s="152"/>
      <c r="BT7402" s="153"/>
    </row>
    <row r="7403" spans="71:72" x14ac:dyDescent="0.2">
      <c r="BS7403" s="152"/>
      <c r="BT7403" s="153"/>
    </row>
    <row r="7404" spans="71:72" x14ac:dyDescent="0.2">
      <c r="BS7404" s="152"/>
      <c r="BT7404" s="153"/>
    </row>
    <row r="7405" spans="71:72" x14ac:dyDescent="0.2">
      <c r="BS7405" s="152"/>
      <c r="BT7405" s="153"/>
    </row>
    <row r="7406" spans="71:72" x14ac:dyDescent="0.2">
      <c r="BS7406" s="152"/>
      <c r="BT7406" s="153"/>
    </row>
    <row r="7407" spans="71:72" x14ac:dyDescent="0.2">
      <c r="BS7407" s="152"/>
      <c r="BT7407" s="153"/>
    </row>
    <row r="7408" spans="71:72" x14ac:dyDescent="0.2">
      <c r="BS7408" s="152"/>
      <c r="BT7408" s="153"/>
    </row>
    <row r="7409" spans="71:72" x14ac:dyDescent="0.2">
      <c r="BS7409" s="152"/>
      <c r="BT7409" s="153"/>
    </row>
    <row r="7410" spans="71:72" x14ac:dyDescent="0.2">
      <c r="BS7410" s="152"/>
      <c r="BT7410" s="153"/>
    </row>
    <row r="7411" spans="71:72" x14ac:dyDescent="0.2">
      <c r="BS7411" s="152"/>
      <c r="BT7411" s="153"/>
    </row>
    <row r="7412" spans="71:72" x14ac:dyDescent="0.2">
      <c r="BS7412" s="152"/>
      <c r="BT7412" s="153"/>
    </row>
    <row r="7413" spans="71:72" x14ac:dyDescent="0.2">
      <c r="BS7413" s="152"/>
      <c r="BT7413" s="153"/>
    </row>
    <row r="7414" spans="71:72" x14ac:dyDescent="0.2">
      <c r="BS7414" s="152"/>
      <c r="BT7414" s="153"/>
    </row>
    <row r="7415" spans="71:72" x14ac:dyDescent="0.2">
      <c r="BS7415" s="152"/>
      <c r="BT7415" s="153"/>
    </row>
    <row r="7416" spans="71:72" x14ac:dyDescent="0.2">
      <c r="BS7416" s="152"/>
      <c r="BT7416" s="153"/>
    </row>
    <row r="7417" spans="71:72" x14ac:dyDescent="0.2">
      <c r="BS7417" s="152"/>
      <c r="BT7417" s="153"/>
    </row>
    <row r="7418" spans="71:72" x14ac:dyDescent="0.2">
      <c r="BS7418" s="152"/>
      <c r="BT7418" s="153"/>
    </row>
    <row r="7419" spans="71:72" x14ac:dyDescent="0.2">
      <c r="BS7419" s="152"/>
      <c r="BT7419" s="153"/>
    </row>
    <row r="7420" spans="71:72" x14ac:dyDescent="0.2">
      <c r="BS7420" s="152"/>
      <c r="BT7420" s="153"/>
    </row>
    <row r="7421" spans="71:72" x14ac:dyDescent="0.2">
      <c r="BS7421" s="152"/>
      <c r="BT7421" s="153"/>
    </row>
    <row r="7422" spans="71:72" x14ac:dyDescent="0.2">
      <c r="BS7422" s="152"/>
      <c r="BT7422" s="153"/>
    </row>
    <row r="7423" spans="71:72" x14ac:dyDescent="0.2">
      <c r="BS7423" s="152"/>
      <c r="BT7423" s="153"/>
    </row>
    <row r="7424" spans="71:72" x14ac:dyDescent="0.2">
      <c r="BS7424" s="152"/>
      <c r="BT7424" s="153"/>
    </row>
    <row r="7425" spans="71:72" x14ac:dyDescent="0.2">
      <c r="BS7425" s="152"/>
      <c r="BT7425" s="153"/>
    </row>
    <row r="7426" spans="71:72" x14ac:dyDescent="0.2">
      <c r="BS7426" s="152"/>
      <c r="BT7426" s="153"/>
    </row>
    <row r="7427" spans="71:72" x14ac:dyDescent="0.2">
      <c r="BS7427" s="152"/>
      <c r="BT7427" s="153"/>
    </row>
    <row r="7428" spans="71:72" x14ac:dyDescent="0.2">
      <c r="BS7428" s="152"/>
      <c r="BT7428" s="153"/>
    </row>
    <row r="7429" spans="71:72" x14ac:dyDescent="0.2">
      <c r="BS7429" s="152"/>
      <c r="BT7429" s="153"/>
    </row>
    <row r="7430" spans="71:72" x14ac:dyDescent="0.2">
      <c r="BS7430" s="152"/>
      <c r="BT7430" s="153"/>
    </row>
    <row r="7431" spans="71:72" x14ac:dyDescent="0.2">
      <c r="BS7431" s="152"/>
      <c r="BT7431" s="153"/>
    </row>
    <row r="7432" spans="71:72" x14ac:dyDescent="0.2">
      <c r="BS7432" s="152"/>
      <c r="BT7432" s="153"/>
    </row>
    <row r="7433" spans="71:72" x14ac:dyDescent="0.2">
      <c r="BS7433" s="152"/>
      <c r="BT7433" s="153"/>
    </row>
    <row r="7434" spans="71:72" x14ac:dyDescent="0.2">
      <c r="BS7434" s="152"/>
      <c r="BT7434" s="153"/>
    </row>
    <row r="7435" spans="71:72" x14ac:dyDescent="0.2">
      <c r="BS7435" s="152"/>
      <c r="BT7435" s="153"/>
    </row>
    <row r="7436" spans="71:72" x14ac:dyDescent="0.2">
      <c r="BS7436" s="152"/>
      <c r="BT7436" s="153"/>
    </row>
    <row r="7437" spans="71:72" x14ac:dyDescent="0.2">
      <c r="BS7437" s="152"/>
      <c r="BT7437" s="153"/>
    </row>
    <row r="7438" spans="71:72" x14ac:dyDescent="0.2">
      <c r="BS7438" s="152"/>
      <c r="BT7438" s="153"/>
    </row>
    <row r="7439" spans="71:72" x14ac:dyDescent="0.2">
      <c r="BS7439" s="152"/>
      <c r="BT7439" s="153"/>
    </row>
    <row r="7440" spans="71:72" x14ac:dyDescent="0.2">
      <c r="BS7440" s="152"/>
      <c r="BT7440" s="153"/>
    </row>
    <row r="7441" spans="71:72" x14ac:dyDescent="0.2">
      <c r="BS7441" s="152"/>
      <c r="BT7441" s="153"/>
    </row>
    <row r="7442" spans="71:72" x14ac:dyDescent="0.2">
      <c r="BS7442" s="152"/>
      <c r="BT7442" s="153"/>
    </row>
    <row r="7443" spans="71:72" x14ac:dyDescent="0.2">
      <c r="BS7443" s="152"/>
      <c r="BT7443" s="153"/>
    </row>
    <row r="7444" spans="71:72" x14ac:dyDescent="0.2">
      <c r="BS7444" s="152"/>
      <c r="BT7444" s="153"/>
    </row>
    <row r="7445" spans="71:72" x14ac:dyDescent="0.2">
      <c r="BS7445" s="152"/>
      <c r="BT7445" s="153"/>
    </row>
    <row r="7446" spans="71:72" x14ac:dyDescent="0.2">
      <c r="BS7446" s="152"/>
      <c r="BT7446" s="153"/>
    </row>
    <row r="7447" spans="71:72" x14ac:dyDescent="0.2">
      <c r="BS7447" s="152"/>
      <c r="BT7447" s="153"/>
    </row>
    <row r="7448" spans="71:72" x14ac:dyDescent="0.2">
      <c r="BS7448" s="152"/>
      <c r="BT7448" s="153"/>
    </row>
    <row r="7449" spans="71:72" x14ac:dyDescent="0.2">
      <c r="BS7449" s="152"/>
      <c r="BT7449" s="153"/>
    </row>
    <row r="7450" spans="71:72" x14ac:dyDescent="0.2">
      <c r="BS7450" s="152"/>
      <c r="BT7450" s="153"/>
    </row>
    <row r="7451" spans="71:72" x14ac:dyDescent="0.2">
      <c r="BS7451" s="152"/>
      <c r="BT7451" s="153"/>
    </row>
    <row r="7452" spans="71:72" x14ac:dyDescent="0.2">
      <c r="BS7452" s="152"/>
      <c r="BT7452" s="153"/>
    </row>
    <row r="7453" spans="71:72" x14ac:dyDescent="0.2">
      <c r="BS7453" s="152"/>
      <c r="BT7453" s="153"/>
    </row>
    <row r="7454" spans="71:72" x14ac:dyDescent="0.2">
      <c r="BS7454" s="152"/>
      <c r="BT7454" s="153"/>
    </row>
    <row r="7455" spans="71:72" x14ac:dyDescent="0.2">
      <c r="BS7455" s="152"/>
      <c r="BT7455" s="153"/>
    </row>
    <row r="7456" spans="71:72" x14ac:dyDescent="0.2">
      <c r="BS7456" s="152"/>
      <c r="BT7456" s="153"/>
    </row>
    <row r="7457" spans="71:72" x14ac:dyDescent="0.2">
      <c r="BS7457" s="152"/>
      <c r="BT7457" s="153"/>
    </row>
    <row r="7458" spans="71:72" x14ac:dyDescent="0.2">
      <c r="BS7458" s="152"/>
      <c r="BT7458" s="153"/>
    </row>
    <row r="7459" spans="71:72" x14ac:dyDescent="0.2">
      <c r="BS7459" s="152"/>
      <c r="BT7459" s="153"/>
    </row>
    <row r="7460" spans="71:72" x14ac:dyDescent="0.2">
      <c r="BS7460" s="152"/>
      <c r="BT7460" s="153"/>
    </row>
    <row r="7461" spans="71:72" x14ac:dyDescent="0.2">
      <c r="BS7461" s="152"/>
      <c r="BT7461" s="153"/>
    </row>
    <row r="7462" spans="71:72" x14ac:dyDescent="0.2">
      <c r="BS7462" s="152"/>
      <c r="BT7462" s="153"/>
    </row>
    <row r="7463" spans="71:72" x14ac:dyDescent="0.2">
      <c r="BS7463" s="152"/>
      <c r="BT7463" s="153"/>
    </row>
    <row r="7464" spans="71:72" x14ac:dyDescent="0.2">
      <c r="BS7464" s="152"/>
      <c r="BT7464" s="153"/>
    </row>
    <row r="7465" spans="71:72" x14ac:dyDescent="0.2">
      <c r="BS7465" s="152"/>
      <c r="BT7465" s="153"/>
    </row>
    <row r="7466" spans="71:72" x14ac:dyDescent="0.2">
      <c r="BS7466" s="152"/>
      <c r="BT7466" s="153"/>
    </row>
    <row r="7467" spans="71:72" x14ac:dyDescent="0.2">
      <c r="BS7467" s="152"/>
      <c r="BT7467" s="153"/>
    </row>
    <row r="7468" spans="71:72" x14ac:dyDescent="0.2">
      <c r="BS7468" s="152"/>
      <c r="BT7468" s="153"/>
    </row>
    <row r="7469" spans="71:72" x14ac:dyDescent="0.2">
      <c r="BS7469" s="152"/>
      <c r="BT7469" s="153"/>
    </row>
    <row r="7470" spans="71:72" x14ac:dyDescent="0.2">
      <c r="BS7470" s="152"/>
      <c r="BT7470" s="153"/>
    </row>
    <row r="7471" spans="71:72" x14ac:dyDescent="0.2">
      <c r="BS7471" s="152"/>
      <c r="BT7471" s="153"/>
    </row>
    <row r="7472" spans="71:72" x14ac:dyDescent="0.2">
      <c r="BS7472" s="152"/>
      <c r="BT7472" s="153"/>
    </row>
    <row r="7473" spans="71:72" x14ac:dyDescent="0.2">
      <c r="BS7473" s="152"/>
      <c r="BT7473" s="153"/>
    </row>
    <row r="7474" spans="71:72" x14ac:dyDescent="0.2">
      <c r="BS7474" s="152"/>
      <c r="BT7474" s="153"/>
    </row>
    <row r="7475" spans="71:72" x14ac:dyDescent="0.2">
      <c r="BS7475" s="152"/>
      <c r="BT7475" s="153"/>
    </row>
    <row r="7476" spans="71:72" x14ac:dyDescent="0.2">
      <c r="BS7476" s="152"/>
      <c r="BT7476" s="153"/>
    </row>
    <row r="7477" spans="71:72" x14ac:dyDescent="0.2">
      <c r="BS7477" s="152"/>
      <c r="BT7477" s="153"/>
    </row>
    <row r="7478" spans="71:72" x14ac:dyDescent="0.2">
      <c r="BS7478" s="152"/>
      <c r="BT7478" s="153"/>
    </row>
    <row r="7479" spans="71:72" x14ac:dyDescent="0.2">
      <c r="BS7479" s="152"/>
      <c r="BT7479" s="153"/>
    </row>
    <row r="7480" spans="71:72" x14ac:dyDescent="0.2">
      <c r="BS7480" s="152"/>
      <c r="BT7480" s="153"/>
    </row>
    <row r="7481" spans="71:72" x14ac:dyDescent="0.2">
      <c r="BS7481" s="152"/>
      <c r="BT7481" s="153"/>
    </row>
    <row r="7482" spans="71:72" x14ac:dyDescent="0.2">
      <c r="BS7482" s="152"/>
      <c r="BT7482" s="153"/>
    </row>
    <row r="7483" spans="71:72" x14ac:dyDescent="0.2">
      <c r="BS7483" s="152"/>
      <c r="BT7483" s="153"/>
    </row>
    <row r="7484" spans="71:72" x14ac:dyDescent="0.2">
      <c r="BS7484" s="152"/>
      <c r="BT7484" s="153"/>
    </row>
    <row r="7485" spans="71:72" x14ac:dyDescent="0.2">
      <c r="BS7485" s="152"/>
      <c r="BT7485" s="153"/>
    </row>
    <row r="7486" spans="71:72" x14ac:dyDescent="0.2">
      <c r="BS7486" s="152"/>
      <c r="BT7486" s="153"/>
    </row>
    <row r="7487" spans="71:72" x14ac:dyDescent="0.2">
      <c r="BS7487" s="152"/>
      <c r="BT7487" s="153"/>
    </row>
    <row r="7488" spans="71:72" x14ac:dyDescent="0.2">
      <c r="BS7488" s="152"/>
      <c r="BT7488" s="153"/>
    </row>
    <row r="7489" spans="71:72" x14ac:dyDescent="0.2">
      <c r="BS7489" s="152"/>
      <c r="BT7489" s="153"/>
    </row>
    <row r="7490" spans="71:72" x14ac:dyDescent="0.2">
      <c r="BS7490" s="152"/>
      <c r="BT7490" s="153"/>
    </row>
    <row r="7491" spans="71:72" x14ac:dyDescent="0.2">
      <c r="BS7491" s="152"/>
      <c r="BT7491" s="153"/>
    </row>
    <row r="7492" spans="71:72" x14ac:dyDescent="0.2">
      <c r="BS7492" s="152"/>
      <c r="BT7492" s="153"/>
    </row>
    <row r="7493" spans="71:72" x14ac:dyDescent="0.2">
      <c r="BS7493" s="152"/>
      <c r="BT7493" s="153"/>
    </row>
    <row r="7494" spans="71:72" x14ac:dyDescent="0.2">
      <c r="BS7494" s="152"/>
      <c r="BT7494" s="153"/>
    </row>
    <row r="7495" spans="71:72" x14ac:dyDescent="0.2">
      <c r="BS7495" s="152"/>
      <c r="BT7495" s="153"/>
    </row>
    <row r="7496" spans="71:72" x14ac:dyDescent="0.2">
      <c r="BS7496" s="152"/>
      <c r="BT7496" s="153"/>
    </row>
    <row r="7497" spans="71:72" x14ac:dyDescent="0.2">
      <c r="BS7497" s="152"/>
      <c r="BT7497" s="153"/>
    </row>
    <row r="7498" spans="71:72" x14ac:dyDescent="0.2">
      <c r="BS7498" s="152"/>
      <c r="BT7498" s="153"/>
    </row>
    <row r="7499" spans="71:72" x14ac:dyDescent="0.2">
      <c r="BS7499" s="152"/>
      <c r="BT7499" s="153"/>
    </row>
    <row r="7500" spans="71:72" x14ac:dyDescent="0.2">
      <c r="BS7500" s="152"/>
      <c r="BT7500" s="153"/>
    </row>
    <row r="7501" spans="71:72" x14ac:dyDescent="0.2">
      <c r="BS7501" s="152"/>
      <c r="BT7501" s="153"/>
    </row>
    <row r="7502" spans="71:72" x14ac:dyDescent="0.2">
      <c r="BS7502" s="152"/>
      <c r="BT7502" s="153"/>
    </row>
    <row r="7503" spans="71:72" x14ac:dyDescent="0.2">
      <c r="BS7503" s="152"/>
      <c r="BT7503" s="153"/>
    </row>
    <row r="7504" spans="71:72" x14ac:dyDescent="0.2">
      <c r="BS7504" s="152"/>
      <c r="BT7504" s="153"/>
    </row>
    <row r="7505" spans="71:72" x14ac:dyDescent="0.2">
      <c r="BS7505" s="152"/>
      <c r="BT7505" s="153"/>
    </row>
    <row r="7506" spans="71:72" x14ac:dyDescent="0.2">
      <c r="BS7506" s="152"/>
      <c r="BT7506" s="153"/>
    </row>
    <row r="7507" spans="71:72" x14ac:dyDescent="0.2">
      <c r="BS7507" s="152"/>
      <c r="BT7507" s="153"/>
    </row>
    <row r="7508" spans="71:72" x14ac:dyDescent="0.2">
      <c r="BS7508" s="152"/>
      <c r="BT7508" s="153"/>
    </row>
    <row r="7509" spans="71:72" x14ac:dyDescent="0.2">
      <c r="BS7509" s="152"/>
      <c r="BT7509" s="153"/>
    </row>
    <row r="7510" spans="71:72" x14ac:dyDescent="0.2">
      <c r="BS7510" s="152"/>
      <c r="BT7510" s="153"/>
    </row>
    <row r="7511" spans="71:72" x14ac:dyDescent="0.2">
      <c r="BS7511" s="152"/>
      <c r="BT7511" s="153"/>
    </row>
    <row r="7512" spans="71:72" x14ac:dyDescent="0.2">
      <c r="BS7512" s="152"/>
      <c r="BT7512" s="153"/>
    </row>
    <row r="7513" spans="71:72" x14ac:dyDescent="0.2">
      <c r="BS7513" s="152"/>
      <c r="BT7513" s="153"/>
    </row>
    <row r="7514" spans="71:72" x14ac:dyDescent="0.2">
      <c r="BS7514" s="152"/>
      <c r="BT7514" s="153"/>
    </row>
    <row r="7515" spans="71:72" x14ac:dyDescent="0.2">
      <c r="BS7515" s="152"/>
      <c r="BT7515" s="153"/>
    </row>
    <row r="7516" spans="71:72" x14ac:dyDescent="0.2">
      <c r="BS7516" s="152"/>
      <c r="BT7516" s="153"/>
    </row>
    <row r="7517" spans="71:72" x14ac:dyDescent="0.2">
      <c r="BS7517" s="152"/>
      <c r="BT7517" s="153"/>
    </row>
    <row r="7518" spans="71:72" x14ac:dyDescent="0.2">
      <c r="BS7518" s="152"/>
      <c r="BT7518" s="153"/>
    </row>
    <row r="7519" spans="71:72" x14ac:dyDescent="0.2">
      <c r="BS7519" s="152"/>
      <c r="BT7519" s="153"/>
    </row>
    <row r="7520" spans="71:72" x14ac:dyDescent="0.2">
      <c r="BS7520" s="152"/>
      <c r="BT7520" s="153"/>
    </row>
    <row r="7521" spans="71:72" x14ac:dyDescent="0.2">
      <c r="BS7521" s="152"/>
      <c r="BT7521" s="153"/>
    </row>
    <row r="7522" spans="71:72" x14ac:dyDescent="0.2">
      <c r="BS7522" s="152"/>
      <c r="BT7522" s="153"/>
    </row>
    <row r="7523" spans="71:72" x14ac:dyDescent="0.2">
      <c r="BS7523" s="152"/>
      <c r="BT7523" s="153"/>
    </row>
    <row r="7524" spans="71:72" x14ac:dyDescent="0.2">
      <c r="BS7524" s="152"/>
      <c r="BT7524" s="153"/>
    </row>
    <row r="7525" spans="71:72" x14ac:dyDescent="0.2">
      <c r="BS7525" s="152"/>
      <c r="BT7525" s="153"/>
    </row>
    <row r="7526" spans="71:72" x14ac:dyDescent="0.2">
      <c r="BS7526" s="152"/>
      <c r="BT7526" s="153"/>
    </row>
    <row r="7527" spans="71:72" x14ac:dyDescent="0.2">
      <c r="BS7527" s="152"/>
      <c r="BT7527" s="153"/>
    </row>
    <row r="7528" spans="71:72" x14ac:dyDescent="0.2">
      <c r="BS7528" s="152"/>
      <c r="BT7528" s="153"/>
    </row>
    <row r="7529" spans="71:72" x14ac:dyDescent="0.2">
      <c r="BS7529" s="152"/>
      <c r="BT7529" s="153"/>
    </row>
    <row r="7530" spans="71:72" x14ac:dyDescent="0.2">
      <c r="BS7530" s="152"/>
      <c r="BT7530" s="153"/>
    </row>
    <row r="7531" spans="71:72" x14ac:dyDescent="0.2">
      <c r="BS7531" s="152"/>
      <c r="BT7531" s="153"/>
    </row>
    <row r="7532" spans="71:72" x14ac:dyDescent="0.2">
      <c r="BS7532" s="152"/>
      <c r="BT7532" s="153"/>
    </row>
    <row r="7533" spans="71:72" x14ac:dyDescent="0.2">
      <c r="BS7533" s="152"/>
      <c r="BT7533" s="153"/>
    </row>
    <row r="7534" spans="71:72" x14ac:dyDescent="0.2">
      <c r="BS7534" s="152"/>
      <c r="BT7534" s="153"/>
    </row>
    <row r="7535" spans="71:72" x14ac:dyDescent="0.2">
      <c r="BS7535" s="152"/>
      <c r="BT7535" s="153"/>
    </row>
    <row r="7536" spans="71:72" x14ac:dyDescent="0.2">
      <c r="BS7536" s="152"/>
      <c r="BT7536" s="153"/>
    </row>
    <row r="7537" spans="71:72" x14ac:dyDescent="0.2">
      <c r="BS7537" s="152"/>
      <c r="BT7537" s="153"/>
    </row>
    <row r="7538" spans="71:72" x14ac:dyDescent="0.2">
      <c r="BS7538" s="152"/>
      <c r="BT7538" s="153"/>
    </row>
    <row r="7539" spans="71:72" x14ac:dyDescent="0.2">
      <c r="BS7539" s="152"/>
      <c r="BT7539" s="153"/>
    </row>
    <row r="7540" spans="71:72" x14ac:dyDescent="0.2">
      <c r="BS7540" s="152"/>
      <c r="BT7540" s="153"/>
    </row>
    <row r="7541" spans="71:72" x14ac:dyDescent="0.2">
      <c r="BS7541" s="152"/>
      <c r="BT7541" s="153"/>
    </row>
    <row r="7542" spans="71:72" x14ac:dyDescent="0.2">
      <c r="BS7542" s="152"/>
      <c r="BT7542" s="153"/>
    </row>
    <row r="7543" spans="71:72" x14ac:dyDescent="0.2">
      <c r="BS7543" s="152"/>
      <c r="BT7543" s="153"/>
    </row>
    <row r="7544" spans="71:72" x14ac:dyDescent="0.2">
      <c r="BS7544" s="152"/>
      <c r="BT7544" s="153"/>
    </row>
    <row r="7545" spans="71:72" x14ac:dyDescent="0.2">
      <c r="BS7545" s="152"/>
      <c r="BT7545" s="153"/>
    </row>
    <row r="7546" spans="71:72" x14ac:dyDescent="0.2">
      <c r="BS7546" s="152"/>
      <c r="BT7546" s="153"/>
    </row>
    <row r="7547" spans="71:72" x14ac:dyDescent="0.2">
      <c r="BS7547" s="152"/>
      <c r="BT7547" s="153"/>
    </row>
    <row r="7548" spans="71:72" x14ac:dyDescent="0.2">
      <c r="BS7548" s="152"/>
      <c r="BT7548" s="153"/>
    </row>
    <row r="7549" spans="71:72" x14ac:dyDescent="0.2">
      <c r="BS7549" s="152"/>
      <c r="BT7549" s="153"/>
    </row>
    <row r="7550" spans="71:72" x14ac:dyDescent="0.2">
      <c r="BS7550" s="152"/>
      <c r="BT7550" s="153"/>
    </row>
    <row r="7551" spans="71:72" x14ac:dyDescent="0.2">
      <c r="BS7551" s="152"/>
      <c r="BT7551" s="153"/>
    </row>
    <row r="7552" spans="71:72" x14ac:dyDescent="0.2">
      <c r="BS7552" s="152"/>
      <c r="BT7552" s="153"/>
    </row>
    <row r="7553" spans="71:72" x14ac:dyDescent="0.2">
      <c r="BS7553" s="152"/>
      <c r="BT7553" s="153"/>
    </row>
    <row r="7554" spans="71:72" x14ac:dyDescent="0.2">
      <c r="BS7554" s="152"/>
      <c r="BT7554" s="153"/>
    </row>
    <row r="7555" spans="71:72" x14ac:dyDescent="0.2">
      <c r="BS7555" s="152"/>
      <c r="BT7555" s="153"/>
    </row>
    <row r="7556" spans="71:72" x14ac:dyDescent="0.2">
      <c r="BS7556" s="152"/>
      <c r="BT7556" s="153"/>
    </row>
    <row r="7557" spans="71:72" x14ac:dyDescent="0.2">
      <c r="BS7557" s="152"/>
      <c r="BT7557" s="153"/>
    </row>
    <row r="7558" spans="71:72" x14ac:dyDescent="0.2">
      <c r="BS7558" s="152"/>
      <c r="BT7558" s="153"/>
    </row>
    <row r="7559" spans="71:72" x14ac:dyDescent="0.2">
      <c r="BS7559" s="152"/>
      <c r="BT7559" s="153"/>
    </row>
    <row r="7560" spans="71:72" x14ac:dyDescent="0.2">
      <c r="BS7560" s="152"/>
      <c r="BT7560" s="153"/>
    </row>
    <row r="7561" spans="71:72" x14ac:dyDescent="0.2">
      <c r="BS7561" s="152"/>
      <c r="BT7561" s="153"/>
    </row>
    <row r="7562" spans="71:72" x14ac:dyDescent="0.2">
      <c r="BS7562" s="152"/>
      <c r="BT7562" s="153"/>
    </row>
    <row r="7563" spans="71:72" x14ac:dyDescent="0.2">
      <c r="BS7563" s="152"/>
      <c r="BT7563" s="153"/>
    </row>
    <row r="7564" spans="71:72" x14ac:dyDescent="0.2">
      <c r="BS7564" s="152"/>
      <c r="BT7564" s="153"/>
    </row>
    <row r="7565" spans="71:72" x14ac:dyDescent="0.2">
      <c r="BS7565" s="152"/>
      <c r="BT7565" s="153"/>
    </row>
    <row r="7566" spans="71:72" x14ac:dyDescent="0.2">
      <c r="BS7566" s="152"/>
      <c r="BT7566" s="153"/>
    </row>
    <row r="7567" spans="71:72" x14ac:dyDescent="0.2">
      <c r="BS7567" s="152"/>
      <c r="BT7567" s="153"/>
    </row>
    <row r="7568" spans="71:72" x14ac:dyDescent="0.2">
      <c r="BS7568" s="152"/>
      <c r="BT7568" s="153"/>
    </row>
    <row r="7569" spans="71:72" x14ac:dyDescent="0.2">
      <c r="BS7569" s="152"/>
      <c r="BT7569" s="153"/>
    </row>
    <row r="7570" spans="71:72" x14ac:dyDescent="0.2">
      <c r="BS7570" s="152"/>
      <c r="BT7570" s="153"/>
    </row>
    <row r="7571" spans="71:72" x14ac:dyDescent="0.2">
      <c r="BS7571" s="152"/>
      <c r="BT7571" s="153"/>
    </row>
    <row r="7572" spans="71:72" x14ac:dyDescent="0.2">
      <c r="BS7572" s="152"/>
      <c r="BT7572" s="153"/>
    </row>
    <row r="7573" spans="71:72" x14ac:dyDescent="0.2">
      <c r="BS7573" s="152"/>
      <c r="BT7573" s="153"/>
    </row>
    <row r="7574" spans="71:72" x14ac:dyDescent="0.2">
      <c r="BS7574" s="152"/>
      <c r="BT7574" s="153"/>
    </row>
    <row r="7575" spans="71:72" x14ac:dyDescent="0.2">
      <c r="BS7575" s="152"/>
      <c r="BT7575" s="153"/>
    </row>
    <row r="7576" spans="71:72" x14ac:dyDescent="0.2">
      <c r="BS7576" s="152"/>
      <c r="BT7576" s="153"/>
    </row>
    <row r="7577" spans="71:72" x14ac:dyDescent="0.2">
      <c r="BS7577" s="152"/>
      <c r="BT7577" s="153"/>
    </row>
    <row r="7578" spans="71:72" x14ac:dyDescent="0.2">
      <c r="BS7578" s="152"/>
      <c r="BT7578" s="153"/>
    </row>
    <row r="7579" spans="71:72" x14ac:dyDescent="0.2">
      <c r="BS7579" s="152"/>
      <c r="BT7579" s="153"/>
    </row>
    <row r="7580" spans="71:72" x14ac:dyDescent="0.2">
      <c r="BS7580" s="152"/>
      <c r="BT7580" s="153"/>
    </row>
    <row r="7581" spans="71:72" x14ac:dyDescent="0.2">
      <c r="BS7581" s="152"/>
      <c r="BT7581" s="153"/>
    </row>
    <row r="7582" spans="71:72" x14ac:dyDescent="0.2">
      <c r="BS7582" s="152"/>
      <c r="BT7582" s="153"/>
    </row>
    <row r="7583" spans="71:72" x14ac:dyDescent="0.2">
      <c r="BS7583" s="152"/>
      <c r="BT7583" s="153"/>
    </row>
    <row r="7584" spans="71:72" x14ac:dyDescent="0.2">
      <c r="BS7584" s="152"/>
      <c r="BT7584" s="153"/>
    </row>
    <row r="7585" spans="71:72" x14ac:dyDescent="0.2">
      <c r="BS7585" s="152"/>
      <c r="BT7585" s="153"/>
    </row>
    <row r="7586" spans="71:72" x14ac:dyDescent="0.2">
      <c r="BS7586" s="152"/>
      <c r="BT7586" s="153"/>
    </row>
    <row r="7587" spans="71:72" x14ac:dyDescent="0.2">
      <c r="BS7587" s="152"/>
      <c r="BT7587" s="153"/>
    </row>
    <row r="7588" spans="71:72" x14ac:dyDescent="0.2">
      <c r="BS7588" s="152"/>
      <c r="BT7588" s="153"/>
    </row>
    <row r="7589" spans="71:72" x14ac:dyDescent="0.2">
      <c r="BS7589" s="152"/>
      <c r="BT7589" s="153"/>
    </row>
    <row r="7590" spans="71:72" x14ac:dyDescent="0.2">
      <c r="BS7590" s="152"/>
      <c r="BT7590" s="153"/>
    </row>
    <row r="7591" spans="71:72" x14ac:dyDescent="0.2">
      <c r="BS7591" s="152"/>
      <c r="BT7591" s="153"/>
    </row>
    <row r="7592" spans="71:72" x14ac:dyDescent="0.2">
      <c r="BS7592" s="152"/>
      <c r="BT7592" s="153"/>
    </row>
    <row r="7593" spans="71:72" x14ac:dyDescent="0.2">
      <c r="BS7593" s="152"/>
      <c r="BT7593" s="153"/>
    </row>
    <row r="7594" spans="71:72" x14ac:dyDescent="0.2">
      <c r="BS7594" s="152"/>
      <c r="BT7594" s="153"/>
    </row>
    <row r="7595" spans="71:72" x14ac:dyDescent="0.2">
      <c r="BS7595" s="152"/>
      <c r="BT7595" s="153"/>
    </row>
    <row r="7596" spans="71:72" x14ac:dyDescent="0.2">
      <c r="BS7596" s="152"/>
      <c r="BT7596" s="153"/>
    </row>
    <row r="7597" spans="71:72" x14ac:dyDescent="0.2">
      <c r="BS7597" s="152"/>
      <c r="BT7597" s="153"/>
    </row>
    <row r="7598" spans="71:72" x14ac:dyDescent="0.2">
      <c r="BS7598" s="152"/>
      <c r="BT7598" s="153"/>
    </row>
    <row r="7599" spans="71:72" x14ac:dyDescent="0.2">
      <c r="BS7599" s="152"/>
      <c r="BT7599" s="153"/>
    </row>
    <row r="7600" spans="71:72" x14ac:dyDescent="0.2">
      <c r="BS7600" s="152"/>
      <c r="BT7600" s="153"/>
    </row>
    <row r="7601" spans="71:72" x14ac:dyDescent="0.2">
      <c r="BS7601" s="152"/>
      <c r="BT7601" s="153"/>
    </row>
    <row r="7602" spans="71:72" x14ac:dyDescent="0.2">
      <c r="BS7602" s="152"/>
      <c r="BT7602" s="153"/>
    </row>
    <row r="7603" spans="71:72" x14ac:dyDescent="0.2">
      <c r="BS7603" s="152"/>
      <c r="BT7603" s="153"/>
    </row>
    <row r="7604" spans="71:72" x14ac:dyDescent="0.2">
      <c r="BS7604" s="152"/>
      <c r="BT7604" s="153"/>
    </row>
    <row r="7605" spans="71:72" x14ac:dyDescent="0.2">
      <c r="BS7605" s="152"/>
      <c r="BT7605" s="153"/>
    </row>
    <row r="7606" spans="71:72" x14ac:dyDescent="0.2">
      <c r="BS7606" s="152"/>
      <c r="BT7606" s="153"/>
    </row>
    <row r="7607" spans="71:72" x14ac:dyDescent="0.2">
      <c r="BS7607" s="152"/>
      <c r="BT7607" s="153"/>
    </row>
    <row r="7608" spans="71:72" x14ac:dyDescent="0.2">
      <c r="BS7608" s="152"/>
      <c r="BT7608" s="153"/>
    </row>
    <row r="7609" spans="71:72" x14ac:dyDescent="0.2">
      <c r="BS7609" s="152"/>
      <c r="BT7609" s="153"/>
    </row>
    <row r="7610" spans="71:72" x14ac:dyDescent="0.2">
      <c r="BS7610" s="152"/>
      <c r="BT7610" s="153"/>
    </row>
    <row r="7611" spans="71:72" x14ac:dyDescent="0.2">
      <c r="BS7611" s="152"/>
      <c r="BT7611" s="153"/>
    </row>
    <row r="7612" spans="71:72" x14ac:dyDescent="0.2">
      <c r="BS7612" s="152"/>
      <c r="BT7612" s="153"/>
    </row>
    <row r="7613" spans="71:72" x14ac:dyDescent="0.2">
      <c r="BS7613" s="152"/>
      <c r="BT7613" s="153"/>
    </row>
    <row r="7614" spans="71:72" x14ac:dyDescent="0.2">
      <c r="BS7614" s="152"/>
      <c r="BT7614" s="153"/>
    </row>
    <row r="7615" spans="71:72" x14ac:dyDescent="0.2">
      <c r="BS7615" s="152"/>
      <c r="BT7615" s="153"/>
    </row>
    <row r="7616" spans="71:72" x14ac:dyDescent="0.2">
      <c r="BS7616" s="152"/>
      <c r="BT7616" s="153"/>
    </row>
    <row r="7617" spans="71:72" x14ac:dyDescent="0.2">
      <c r="BS7617" s="152"/>
      <c r="BT7617" s="153"/>
    </row>
    <row r="7618" spans="71:72" x14ac:dyDescent="0.2">
      <c r="BS7618" s="152"/>
      <c r="BT7618" s="153"/>
    </row>
    <row r="7619" spans="71:72" x14ac:dyDescent="0.2">
      <c r="BS7619" s="152"/>
      <c r="BT7619" s="153"/>
    </row>
    <row r="7620" spans="71:72" x14ac:dyDescent="0.2">
      <c r="BS7620" s="152"/>
      <c r="BT7620" s="153"/>
    </row>
    <row r="7621" spans="71:72" x14ac:dyDescent="0.2">
      <c r="BS7621" s="152"/>
      <c r="BT7621" s="153"/>
    </row>
    <row r="7622" spans="71:72" x14ac:dyDescent="0.2">
      <c r="BS7622" s="152"/>
      <c r="BT7622" s="153"/>
    </row>
    <row r="7623" spans="71:72" x14ac:dyDescent="0.2">
      <c r="BS7623" s="152"/>
      <c r="BT7623" s="153"/>
    </row>
    <row r="7624" spans="71:72" x14ac:dyDescent="0.2">
      <c r="BS7624" s="152"/>
      <c r="BT7624" s="153"/>
    </row>
    <row r="7625" spans="71:72" x14ac:dyDescent="0.2">
      <c r="BS7625" s="152"/>
      <c r="BT7625" s="153"/>
    </row>
    <row r="7626" spans="71:72" x14ac:dyDescent="0.2">
      <c r="BS7626" s="152"/>
      <c r="BT7626" s="153"/>
    </row>
    <row r="7627" spans="71:72" x14ac:dyDescent="0.2">
      <c r="BS7627" s="152"/>
      <c r="BT7627" s="153"/>
    </row>
    <row r="7628" spans="71:72" x14ac:dyDescent="0.2">
      <c r="BS7628" s="152"/>
      <c r="BT7628" s="153"/>
    </row>
    <row r="7629" spans="71:72" x14ac:dyDescent="0.2">
      <c r="BS7629" s="152"/>
      <c r="BT7629" s="153"/>
    </row>
    <row r="7630" spans="71:72" x14ac:dyDescent="0.2">
      <c r="BS7630" s="152"/>
      <c r="BT7630" s="153"/>
    </row>
    <row r="7631" spans="71:72" x14ac:dyDescent="0.2">
      <c r="BS7631" s="152"/>
      <c r="BT7631" s="153"/>
    </row>
    <row r="7632" spans="71:72" x14ac:dyDescent="0.2">
      <c r="BS7632" s="152"/>
      <c r="BT7632" s="153"/>
    </row>
    <row r="7633" spans="71:72" x14ac:dyDescent="0.2">
      <c r="BS7633" s="152"/>
      <c r="BT7633" s="153"/>
    </row>
    <row r="7634" spans="71:72" x14ac:dyDescent="0.2">
      <c r="BS7634" s="152"/>
      <c r="BT7634" s="153"/>
    </row>
    <row r="7635" spans="71:72" x14ac:dyDescent="0.2">
      <c r="BS7635" s="152"/>
      <c r="BT7635" s="153"/>
    </row>
    <row r="7636" spans="71:72" x14ac:dyDescent="0.2">
      <c r="BS7636" s="152"/>
      <c r="BT7636" s="153"/>
    </row>
    <row r="7637" spans="71:72" x14ac:dyDescent="0.2">
      <c r="BS7637" s="152"/>
      <c r="BT7637" s="153"/>
    </row>
    <row r="7638" spans="71:72" x14ac:dyDescent="0.2">
      <c r="BS7638" s="152"/>
      <c r="BT7638" s="153"/>
    </row>
    <row r="7639" spans="71:72" x14ac:dyDescent="0.2">
      <c r="BS7639" s="152"/>
      <c r="BT7639" s="153"/>
    </row>
    <row r="7640" spans="71:72" x14ac:dyDescent="0.2">
      <c r="BS7640" s="152"/>
      <c r="BT7640" s="153"/>
    </row>
    <row r="7641" spans="71:72" x14ac:dyDescent="0.2">
      <c r="BS7641" s="152"/>
      <c r="BT7641" s="153"/>
    </row>
    <row r="7642" spans="71:72" x14ac:dyDescent="0.2">
      <c r="BS7642" s="152"/>
      <c r="BT7642" s="153"/>
    </row>
    <row r="7643" spans="71:72" x14ac:dyDescent="0.2">
      <c r="BS7643" s="152"/>
      <c r="BT7643" s="153"/>
    </row>
    <row r="7644" spans="71:72" x14ac:dyDescent="0.2">
      <c r="BS7644" s="152"/>
      <c r="BT7644" s="153"/>
    </row>
    <row r="7645" spans="71:72" x14ac:dyDescent="0.2">
      <c r="BS7645" s="152"/>
      <c r="BT7645" s="153"/>
    </row>
    <row r="7646" spans="71:72" x14ac:dyDescent="0.2">
      <c r="BS7646" s="152"/>
      <c r="BT7646" s="153"/>
    </row>
    <row r="7647" spans="71:72" x14ac:dyDescent="0.2">
      <c r="BS7647" s="152"/>
      <c r="BT7647" s="153"/>
    </row>
    <row r="7648" spans="71:72" x14ac:dyDescent="0.2">
      <c r="BS7648" s="152"/>
      <c r="BT7648" s="153"/>
    </row>
    <row r="7649" spans="71:72" x14ac:dyDescent="0.2">
      <c r="BS7649" s="152"/>
      <c r="BT7649" s="153"/>
    </row>
    <row r="7650" spans="71:72" x14ac:dyDescent="0.2">
      <c r="BS7650" s="152"/>
      <c r="BT7650" s="153"/>
    </row>
    <row r="7651" spans="71:72" x14ac:dyDescent="0.2">
      <c r="BS7651" s="152"/>
      <c r="BT7651" s="153"/>
    </row>
    <row r="7652" spans="71:72" x14ac:dyDescent="0.2">
      <c r="BS7652" s="152"/>
      <c r="BT7652" s="153"/>
    </row>
    <row r="7653" spans="71:72" x14ac:dyDescent="0.2">
      <c r="BS7653" s="152"/>
      <c r="BT7653" s="153"/>
    </row>
    <row r="7654" spans="71:72" x14ac:dyDescent="0.2">
      <c r="BS7654" s="152"/>
      <c r="BT7654" s="153"/>
    </row>
    <row r="7655" spans="71:72" x14ac:dyDescent="0.2">
      <c r="BS7655" s="152"/>
      <c r="BT7655" s="153"/>
    </row>
    <row r="7656" spans="71:72" x14ac:dyDescent="0.2">
      <c r="BS7656" s="152"/>
      <c r="BT7656" s="153"/>
    </row>
    <row r="7657" spans="71:72" x14ac:dyDescent="0.2">
      <c r="BS7657" s="152"/>
      <c r="BT7657" s="153"/>
    </row>
    <row r="7658" spans="71:72" x14ac:dyDescent="0.2">
      <c r="BS7658" s="152"/>
      <c r="BT7658" s="153"/>
    </row>
    <row r="7659" spans="71:72" x14ac:dyDescent="0.2">
      <c r="BS7659" s="152"/>
      <c r="BT7659" s="153"/>
    </row>
    <row r="7660" spans="71:72" x14ac:dyDescent="0.2">
      <c r="BS7660" s="152"/>
      <c r="BT7660" s="153"/>
    </row>
    <row r="7661" spans="71:72" x14ac:dyDescent="0.2">
      <c r="BS7661" s="152"/>
      <c r="BT7661" s="153"/>
    </row>
    <row r="7662" spans="71:72" x14ac:dyDescent="0.2">
      <c r="BS7662" s="152"/>
      <c r="BT7662" s="153"/>
    </row>
    <row r="7663" spans="71:72" x14ac:dyDescent="0.2">
      <c r="BS7663" s="152"/>
      <c r="BT7663" s="153"/>
    </row>
    <row r="7664" spans="71:72" x14ac:dyDescent="0.2">
      <c r="BS7664" s="152"/>
      <c r="BT7664" s="153"/>
    </row>
    <row r="7665" spans="71:72" x14ac:dyDescent="0.2">
      <c r="BS7665" s="152"/>
      <c r="BT7665" s="153"/>
    </row>
    <row r="7666" spans="71:72" x14ac:dyDescent="0.2">
      <c r="BS7666" s="152"/>
      <c r="BT7666" s="153"/>
    </row>
    <row r="7667" spans="71:72" x14ac:dyDescent="0.2">
      <c r="BS7667" s="152"/>
      <c r="BT7667" s="153"/>
    </row>
    <row r="7668" spans="71:72" x14ac:dyDescent="0.2">
      <c r="BS7668" s="152"/>
      <c r="BT7668" s="153"/>
    </row>
    <row r="7669" spans="71:72" x14ac:dyDescent="0.2">
      <c r="BS7669" s="152"/>
      <c r="BT7669" s="153"/>
    </row>
    <row r="7670" spans="71:72" x14ac:dyDescent="0.2">
      <c r="BS7670" s="152"/>
      <c r="BT7670" s="153"/>
    </row>
    <row r="7671" spans="71:72" x14ac:dyDescent="0.2">
      <c r="BS7671" s="152"/>
      <c r="BT7671" s="153"/>
    </row>
    <row r="7672" spans="71:72" x14ac:dyDescent="0.2">
      <c r="BS7672" s="152"/>
      <c r="BT7672" s="153"/>
    </row>
    <row r="7673" spans="71:72" x14ac:dyDescent="0.2">
      <c r="BS7673" s="152"/>
      <c r="BT7673" s="153"/>
    </row>
    <row r="7674" spans="71:72" x14ac:dyDescent="0.2">
      <c r="BS7674" s="152"/>
      <c r="BT7674" s="153"/>
    </row>
    <row r="7675" spans="71:72" x14ac:dyDescent="0.2">
      <c r="BS7675" s="152"/>
      <c r="BT7675" s="153"/>
    </row>
    <row r="7676" spans="71:72" x14ac:dyDescent="0.2">
      <c r="BS7676" s="152"/>
      <c r="BT7676" s="153"/>
    </row>
    <row r="7677" spans="71:72" x14ac:dyDescent="0.2">
      <c r="BS7677" s="152"/>
      <c r="BT7677" s="153"/>
    </row>
    <row r="7678" spans="71:72" x14ac:dyDescent="0.2">
      <c r="BS7678" s="152"/>
      <c r="BT7678" s="153"/>
    </row>
    <row r="7679" spans="71:72" x14ac:dyDescent="0.2">
      <c r="BS7679" s="152"/>
      <c r="BT7679" s="153"/>
    </row>
    <row r="7680" spans="71:72" x14ac:dyDescent="0.2">
      <c r="BS7680" s="152"/>
      <c r="BT7680" s="153"/>
    </row>
    <row r="7681" spans="71:72" x14ac:dyDescent="0.2">
      <c r="BS7681" s="152"/>
      <c r="BT7681" s="153"/>
    </row>
    <row r="7682" spans="71:72" x14ac:dyDescent="0.2">
      <c r="BS7682" s="152"/>
      <c r="BT7682" s="153"/>
    </row>
    <row r="7683" spans="71:72" x14ac:dyDescent="0.2">
      <c r="BS7683" s="152"/>
      <c r="BT7683" s="153"/>
    </row>
    <row r="7684" spans="71:72" x14ac:dyDescent="0.2">
      <c r="BS7684" s="152"/>
      <c r="BT7684" s="153"/>
    </row>
    <row r="7685" spans="71:72" x14ac:dyDescent="0.2">
      <c r="BS7685" s="152"/>
      <c r="BT7685" s="153"/>
    </row>
    <row r="7686" spans="71:72" x14ac:dyDescent="0.2">
      <c r="BS7686" s="152"/>
      <c r="BT7686" s="153"/>
    </row>
    <row r="7687" spans="71:72" x14ac:dyDescent="0.2">
      <c r="BS7687" s="152"/>
      <c r="BT7687" s="153"/>
    </row>
    <row r="7688" spans="71:72" x14ac:dyDescent="0.2">
      <c r="BS7688" s="152"/>
      <c r="BT7688" s="153"/>
    </row>
    <row r="7689" spans="71:72" x14ac:dyDescent="0.2">
      <c r="BS7689" s="152"/>
      <c r="BT7689" s="153"/>
    </row>
    <row r="7690" spans="71:72" x14ac:dyDescent="0.2">
      <c r="BS7690" s="152"/>
      <c r="BT7690" s="153"/>
    </row>
    <row r="7691" spans="71:72" x14ac:dyDescent="0.2">
      <c r="BS7691" s="152"/>
      <c r="BT7691" s="153"/>
    </row>
    <row r="7692" spans="71:72" x14ac:dyDescent="0.2">
      <c r="BS7692" s="152"/>
      <c r="BT7692" s="153"/>
    </row>
    <row r="7693" spans="71:72" x14ac:dyDescent="0.2">
      <c r="BS7693" s="152"/>
      <c r="BT7693" s="153"/>
    </row>
    <row r="7694" spans="71:72" x14ac:dyDescent="0.2">
      <c r="BS7694" s="152"/>
      <c r="BT7694" s="153"/>
    </row>
    <row r="7695" spans="71:72" x14ac:dyDescent="0.2">
      <c r="BS7695" s="152"/>
      <c r="BT7695" s="153"/>
    </row>
    <row r="7696" spans="71:72" x14ac:dyDescent="0.2">
      <c r="BS7696" s="152"/>
      <c r="BT7696" s="153"/>
    </row>
    <row r="7697" spans="71:72" x14ac:dyDescent="0.2">
      <c r="BS7697" s="152"/>
      <c r="BT7697" s="153"/>
    </row>
    <row r="7698" spans="71:72" x14ac:dyDescent="0.2">
      <c r="BS7698" s="152"/>
      <c r="BT7698" s="153"/>
    </row>
    <row r="7699" spans="71:72" x14ac:dyDescent="0.2">
      <c r="BS7699" s="152"/>
      <c r="BT7699" s="153"/>
    </row>
    <row r="7700" spans="71:72" x14ac:dyDescent="0.2">
      <c r="BS7700" s="152"/>
      <c r="BT7700" s="153"/>
    </row>
    <row r="7701" spans="71:72" x14ac:dyDescent="0.2">
      <c r="BS7701" s="152"/>
      <c r="BT7701" s="153"/>
    </row>
    <row r="7702" spans="71:72" x14ac:dyDescent="0.2">
      <c r="BS7702" s="152"/>
      <c r="BT7702" s="153"/>
    </row>
    <row r="7703" spans="71:72" x14ac:dyDescent="0.2">
      <c r="BS7703" s="152"/>
      <c r="BT7703" s="153"/>
    </row>
    <row r="7704" spans="71:72" x14ac:dyDescent="0.2">
      <c r="BS7704" s="152"/>
      <c r="BT7704" s="153"/>
    </row>
    <row r="7705" spans="71:72" x14ac:dyDescent="0.2">
      <c r="BS7705" s="152"/>
      <c r="BT7705" s="153"/>
    </row>
    <row r="7706" spans="71:72" x14ac:dyDescent="0.2">
      <c r="BS7706" s="152"/>
      <c r="BT7706" s="153"/>
    </row>
    <row r="7707" spans="71:72" x14ac:dyDescent="0.2">
      <c r="BS7707" s="152"/>
      <c r="BT7707" s="153"/>
    </row>
    <row r="7708" spans="71:72" x14ac:dyDescent="0.2">
      <c r="BS7708" s="152"/>
      <c r="BT7708" s="153"/>
    </row>
    <row r="7709" spans="71:72" x14ac:dyDescent="0.2">
      <c r="BS7709" s="152"/>
      <c r="BT7709" s="153"/>
    </row>
    <row r="7710" spans="71:72" x14ac:dyDescent="0.2">
      <c r="BS7710" s="152"/>
      <c r="BT7710" s="153"/>
    </row>
    <row r="7711" spans="71:72" x14ac:dyDescent="0.2">
      <c r="BS7711" s="152"/>
      <c r="BT7711" s="153"/>
    </row>
    <row r="7712" spans="71:72" x14ac:dyDescent="0.2">
      <c r="BS7712" s="152"/>
      <c r="BT7712" s="153"/>
    </row>
    <row r="7713" spans="71:72" x14ac:dyDescent="0.2">
      <c r="BS7713" s="152"/>
      <c r="BT7713" s="153"/>
    </row>
    <row r="7714" spans="71:72" x14ac:dyDescent="0.2">
      <c r="BS7714" s="152"/>
      <c r="BT7714" s="153"/>
    </row>
    <row r="7715" spans="71:72" x14ac:dyDescent="0.2">
      <c r="BS7715" s="152"/>
      <c r="BT7715" s="153"/>
    </row>
    <row r="7716" spans="71:72" x14ac:dyDescent="0.2">
      <c r="BS7716" s="152"/>
      <c r="BT7716" s="153"/>
    </row>
    <row r="7717" spans="71:72" x14ac:dyDescent="0.2">
      <c r="BS7717" s="152"/>
      <c r="BT7717" s="153"/>
    </row>
    <row r="7718" spans="71:72" x14ac:dyDescent="0.2">
      <c r="BS7718" s="152"/>
      <c r="BT7718" s="153"/>
    </row>
    <row r="7719" spans="71:72" x14ac:dyDescent="0.2">
      <c r="BS7719" s="152"/>
      <c r="BT7719" s="153"/>
    </row>
    <row r="7720" spans="71:72" x14ac:dyDescent="0.2">
      <c r="BS7720" s="152"/>
      <c r="BT7720" s="153"/>
    </row>
    <row r="7721" spans="71:72" x14ac:dyDescent="0.2">
      <c r="BS7721" s="152"/>
      <c r="BT7721" s="153"/>
    </row>
    <row r="7722" spans="71:72" x14ac:dyDescent="0.2">
      <c r="BS7722" s="152"/>
      <c r="BT7722" s="153"/>
    </row>
    <row r="7723" spans="71:72" x14ac:dyDescent="0.2">
      <c r="BS7723" s="152"/>
      <c r="BT7723" s="153"/>
    </row>
    <row r="7724" spans="71:72" x14ac:dyDescent="0.2">
      <c r="BS7724" s="152"/>
      <c r="BT7724" s="153"/>
    </row>
    <row r="7725" spans="71:72" x14ac:dyDescent="0.2">
      <c r="BS7725" s="152"/>
      <c r="BT7725" s="153"/>
    </row>
    <row r="7726" spans="71:72" x14ac:dyDescent="0.2">
      <c r="BS7726" s="152"/>
      <c r="BT7726" s="153"/>
    </row>
    <row r="7727" spans="71:72" x14ac:dyDescent="0.2">
      <c r="BS7727" s="152"/>
      <c r="BT7727" s="153"/>
    </row>
    <row r="7728" spans="71:72" x14ac:dyDescent="0.2">
      <c r="BS7728" s="152"/>
      <c r="BT7728" s="153"/>
    </row>
    <row r="7729" spans="71:72" x14ac:dyDescent="0.2">
      <c r="BS7729" s="152"/>
      <c r="BT7729" s="153"/>
    </row>
    <row r="7730" spans="71:72" x14ac:dyDescent="0.2">
      <c r="BS7730" s="152"/>
      <c r="BT7730" s="153"/>
    </row>
    <row r="7731" spans="71:72" x14ac:dyDescent="0.2">
      <c r="BS7731" s="152"/>
      <c r="BT7731" s="153"/>
    </row>
    <row r="7732" spans="71:72" x14ac:dyDescent="0.2">
      <c r="BS7732" s="152"/>
      <c r="BT7732" s="153"/>
    </row>
    <row r="7733" spans="71:72" x14ac:dyDescent="0.2">
      <c r="BS7733" s="152"/>
      <c r="BT7733" s="153"/>
    </row>
    <row r="7734" spans="71:72" x14ac:dyDescent="0.2">
      <c r="BS7734" s="152"/>
      <c r="BT7734" s="153"/>
    </row>
    <row r="7735" spans="71:72" x14ac:dyDescent="0.2">
      <c r="BS7735" s="152"/>
      <c r="BT7735" s="153"/>
    </row>
    <row r="7736" spans="71:72" x14ac:dyDescent="0.2">
      <c r="BS7736" s="152"/>
      <c r="BT7736" s="153"/>
    </row>
    <row r="7737" spans="71:72" x14ac:dyDescent="0.2">
      <c r="BS7737" s="152"/>
      <c r="BT7737" s="153"/>
    </row>
    <row r="7738" spans="71:72" x14ac:dyDescent="0.2">
      <c r="BS7738" s="152"/>
      <c r="BT7738" s="153"/>
    </row>
    <row r="7739" spans="71:72" x14ac:dyDescent="0.2">
      <c r="BS7739" s="152"/>
      <c r="BT7739" s="153"/>
    </row>
    <row r="7740" spans="71:72" x14ac:dyDescent="0.2">
      <c r="BS7740" s="152"/>
      <c r="BT7740" s="153"/>
    </row>
    <row r="7741" spans="71:72" x14ac:dyDescent="0.2">
      <c r="BS7741" s="152"/>
      <c r="BT7741" s="153"/>
    </row>
    <row r="7742" spans="71:72" x14ac:dyDescent="0.2">
      <c r="BS7742" s="152"/>
      <c r="BT7742" s="153"/>
    </row>
    <row r="7743" spans="71:72" x14ac:dyDescent="0.2">
      <c r="BS7743" s="152"/>
      <c r="BT7743" s="153"/>
    </row>
    <row r="7744" spans="71:72" x14ac:dyDescent="0.2">
      <c r="BS7744" s="152"/>
      <c r="BT7744" s="153"/>
    </row>
    <row r="7745" spans="71:72" x14ac:dyDescent="0.2">
      <c r="BS7745" s="152"/>
      <c r="BT7745" s="153"/>
    </row>
    <row r="7746" spans="71:72" x14ac:dyDescent="0.2">
      <c r="BS7746" s="152"/>
      <c r="BT7746" s="153"/>
    </row>
    <row r="7747" spans="71:72" x14ac:dyDescent="0.2">
      <c r="BS7747" s="152"/>
      <c r="BT7747" s="153"/>
    </row>
    <row r="7748" spans="71:72" x14ac:dyDescent="0.2">
      <c r="BS7748" s="152"/>
      <c r="BT7748" s="153"/>
    </row>
    <row r="7749" spans="71:72" x14ac:dyDescent="0.2">
      <c r="BS7749" s="152"/>
      <c r="BT7749" s="153"/>
    </row>
    <row r="7750" spans="71:72" x14ac:dyDescent="0.2">
      <c r="BS7750" s="152"/>
      <c r="BT7750" s="153"/>
    </row>
    <row r="7751" spans="71:72" x14ac:dyDescent="0.2">
      <c r="BS7751" s="152"/>
      <c r="BT7751" s="153"/>
    </row>
    <row r="7752" spans="71:72" x14ac:dyDescent="0.2">
      <c r="BS7752" s="152"/>
      <c r="BT7752" s="153"/>
    </row>
    <row r="7753" spans="71:72" x14ac:dyDescent="0.2">
      <c r="BS7753" s="152"/>
      <c r="BT7753" s="153"/>
    </row>
    <row r="7754" spans="71:72" x14ac:dyDescent="0.2">
      <c r="BS7754" s="152"/>
      <c r="BT7754" s="153"/>
    </row>
    <row r="7755" spans="71:72" x14ac:dyDescent="0.2">
      <c r="BS7755" s="152"/>
      <c r="BT7755" s="153"/>
    </row>
    <row r="7756" spans="71:72" x14ac:dyDescent="0.2">
      <c r="BS7756" s="152"/>
      <c r="BT7756" s="153"/>
    </row>
    <row r="7757" spans="71:72" x14ac:dyDescent="0.2">
      <c r="BS7757" s="152"/>
      <c r="BT7757" s="153"/>
    </row>
    <row r="7758" spans="71:72" x14ac:dyDescent="0.2">
      <c r="BS7758" s="152"/>
      <c r="BT7758" s="153"/>
    </row>
    <row r="7759" spans="71:72" x14ac:dyDescent="0.2">
      <c r="BS7759" s="152"/>
      <c r="BT7759" s="153"/>
    </row>
    <row r="7760" spans="71:72" x14ac:dyDescent="0.2">
      <c r="BS7760" s="152"/>
      <c r="BT7760" s="153"/>
    </row>
    <row r="7761" spans="71:72" x14ac:dyDescent="0.2">
      <c r="BS7761" s="152"/>
      <c r="BT7761" s="153"/>
    </row>
    <row r="7762" spans="71:72" x14ac:dyDescent="0.2">
      <c r="BS7762" s="152"/>
      <c r="BT7762" s="153"/>
    </row>
    <row r="7763" spans="71:72" x14ac:dyDescent="0.2">
      <c r="BS7763" s="152"/>
      <c r="BT7763" s="153"/>
    </row>
    <row r="7764" spans="71:72" x14ac:dyDescent="0.2">
      <c r="BS7764" s="152"/>
      <c r="BT7764" s="153"/>
    </row>
    <row r="7765" spans="71:72" x14ac:dyDescent="0.2">
      <c r="BS7765" s="152"/>
      <c r="BT7765" s="153"/>
    </row>
    <row r="7766" spans="71:72" x14ac:dyDescent="0.2">
      <c r="BS7766" s="152"/>
      <c r="BT7766" s="153"/>
    </row>
    <row r="7767" spans="71:72" x14ac:dyDescent="0.2">
      <c r="BS7767" s="152"/>
      <c r="BT7767" s="153"/>
    </row>
    <row r="7768" spans="71:72" x14ac:dyDescent="0.2">
      <c r="BS7768" s="152"/>
      <c r="BT7768" s="153"/>
    </row>
    <row r="7769" spans="71:72" x14ac:dyDescent="0.2">
      <c r="BS7769" s="152"/>
      <c r="BT7769" s="153"/>
    </row>
    <row r="7770" spans="71:72" x14ac:dyDescent="0.2">
      <c r="BS7770" s="152"/>
      <c r="BT7770" s="153"/>
    </row>
    <row r="7771" spans="71:72" x14ac:dyDescent="0.2">
      <c r="BS7771" s="152"/>
      <c r="BT7771" s="153"/>
    </row>
    <row r="7772" spans="71:72" x14ac:dyDescent="0.2">
      <c r="BS7772" s="152"/>
      <c r="BT7772" s="153"/>
    </row>
    <row r="7773" spans="71:72" x14ac:dyDescent="0.2">
      <c r="BS7773" s="152"/>
      <c r="BT7773" s="153"/>
    </row>
    <row r="7774" spans="71:72" x14ac:dyDescent="0.2">
      <c r="BS7774" s="152"/>
      <c r="BT7774" s="153"/>
    </row>
    <row r="7775" spans="71:72" x14ac:dyDescent="0.2">
      <c r="BS7775" s="152"/>
      <c r="BT7775" s="153"/>
    </row>
    <row r="7776" spans="71:72" x14ac:dyDescent="0.2">
      <c r="BS7776" s="152"/>
      <c r="BT7776" s="153"/>
    </row>
    <row r="7777" spans="71:72" x14ac:dyDescent="0.2">
      <c r="BS7777" s="152"/>
      <c r="BT7777" s="153"/>
    </row>
    <row r="7778" spans="71:72" x14ac:dyDescent="0.2">
      <c r="BS7778" s="152"/>
      <c r="BT7778" s="153"/>
    </row>
    <row r="7779" spans="71:72" x14ac:dyDescent="0.2">
      <c r="BS7779" s="152"/>
      <c r="BT7779" s="153"/>
    </row>
    <row r="7780" spans="71:72" x14ac:dyDescent="0.2">
      <c r="BS7780" s="152"/>
      <c r="BT7780" s="153"/>
    </row>
    <row r="7781" spans="71:72" x14ac:dyDescent="0.2">
      <c r="BS7781" s="152"/>
      <c r="BT7781" s="153"/>
    </row>
    <row r="7782" spans="71:72" x14ac:dyDescent="0.2">
      <c r="BS7782" s="152"/>
      <c r="BT7782" s="153"/>
    </row>
    <row r="7783" spans="71:72" x14ac:dyDescent="0.2">
      <c r="BS7783" s="152"/>
      <c r="BT7783" s="153"/>
    </row>
    <row r="7784" spans="71:72" x14ac:dyDescent="0.2">
      <c r="BS7784" s="152"/>
      <c r="BT7784" s="153"/>
    </row>
    <row r="7785" spans="71:72" x14ac:dyDescent="0.2">
      <c r="BS7785" s="152"/>
      <c r="BT7785" s="153"/>
    </row>
    <row r="7786" spans="71:72" x14ac:dyDescent="0.2">
      <c r="BS7786" s="152"/>
      <c r="BT7786" s="153"/>
    </row>
    <row r="7787" spans="71:72" x14ac:dyDescent="0.2">
      <c r="BS7787" s="152"/>
      <c r="BT7787" s="153"/>
    </row>
    <row r="7788" spans="71:72" x14ac:dyDescent="0.2">
      <c r="BS7788" s="152"/>
      <c r="BT7788" s="153"/>
    </row>
    <row r="7789" spans="71:72" x14ac:dyDescent="0.2">
      <c r="BS7789" s="152"/>
      <c r="BT7789" s="153"/>
    </row>
    <row r="7790" spans="71:72" x14ac:dyDescent="0.2">
      <c r="BS7790" s="152"/>
      <c r="BT7790" s="153"/>
    </row>
    <row r="7791" spans="71:72" x14ac:dyDescent="0.2">
      <c r="BS7791" s="152"/>
      <c r="BT7791" s="153"/>
    </row>
    <row r="7792" spans="71:72" x14ac:dyDescent="0.2">
      <c r="BS7792" s="152"/>
      <c r="BT7792" s="153"/>
    </row>
    <row r="7793" spans="71:72" x14ac:dyDescent="0.2">
      <c r="BS7793" s="152"/>
      <c r="BT7793" s="153"/>
    </row>
    <row r="7794" spans="71:72" x14ac:dyDescent="0.2">
      <c r="BS7794" s="152"/>
      <c r="BT7794" s="153"/>
    </row>
    <row r="7795" spans="71:72" x14ac:dyDescent="0.2">
      <c r="BS7795" s="152"/>
      <c r="BT7795" s="153"/>
    </row>
    <row r="7796" spans="71:72" x14ac:dyDescent="0.2">
      <c r="BS7796" s="152"/>
      <c r="BT7796" s="153"/>
    </row>
    <row r="7797" spans="71:72" x14ac:dyDescent="0.2">
      <c r="BS7797" s="152"/>
      <c r="BT7797" s="153"/>
    </row>
    <row r="7798" spans="71:72" x14ac:dyDescent="0.2">
      <c r="BS7798" s="152"/>
      <c r="BT7798" s="153"/>
    </row>
    <row r="7799" spans="71:72" x14ac:dyDescent="0.2">
      <c r="BS7799" s="152"/>
      <c r="BT7799" s="153"/>
    </row>
    <row r="7800" spans="71:72" x14ac:dyDescent="0.2">
      <c r="BS7800" s="152"/>
      <c r="BT7800" s="153"/>
    </row>
    <row r="7801" spans="71:72" x14ac:dyDescent="0.2">
      <c r="BS7801" s="152"/>
      <c r="BT7801" s="153"/>
    </row>
    <row r="7802" spans="71:72" x14ac:dyDescent="0.2">
      <c r="BS7802" s="152"/>
      <c r="BT7802" s="153"/>
    </row>
    <row r="7803" spans="71:72" x14ac:dyDescent="0.2">
      <c r="BS7803" s="152"/>
      <c r="BT7803" s="153"/>
    </row>
    <row r="7804" spans="71:72" x14ac:dyDescent="0.2">
      <c r="BS7804" s="152"/>
      <c r="BT7804" s="153"/>
    </row>
    <row r="7805" spans="71:72" x14ac:dyDescent="0.2">
      <c r="BS7805" s="152"/>
      <c r="BT7805" s="153"/>
    </row>
    <row r="7806" spans="71:72" x14ac:dyDescent="0.2">
      <c r="BS7806" s="152"/>
      <c r="BT7806" s="153"/>
    </row>
    <row r="7807" spans="71:72" x14ac:dyDescent="0.2">
      <c r="BS7807" s="152"/>
      <c r="BT7807" s="153"/>
    </row>
    <row r="7808" spans="71:72" x14ac:dyDescent="0.2">
      <c r="BS7808" s="152"/>
      <c r="BT7808" s="153"/>
    </row>
    <row r="7809" spans="71:72" x14ac:dyDescent="0.2">
      <c r="BS7809" s="152"/>
      <c r="BT7809" s="153"/>
    </row>
    <row r="7810" spans="71:72" x14ac:dyDescent="0.2">
      <c r="BS7810" s="152"/>
      <c r="BT7810" s="153"/>
    </row>
    <row r="7811" spans="71:72" x14ac:dyDescent="0.2">
      <c r="BS7811" s="152"/>
      <c r="BT7811" s="153"/>
    </row>
    <row r="7812" spans="71:72" x14ac:dyDescent="0.2">
      <c r="BS7812" s="152"/>
      <c r="BT7812" s="153"/>
    </row>
    <row r="7813" spans="71:72" x14ac:dyDescent="0.2">
      <c r="BS7813" s="152"/>
      <c r="BT7813" s="153"/>
    </row>
    <row r="7814" spans="71:72" x14ac:dyDescent="0.2">
      <c r="BS7814" s="152"/>
      <c r="BT7814" s="153"/>
    </row>
    <row r="7815" spans="71:72" x14ac:dyDescent="0.2">
      <c r="BS7815" s="152"/>
      <c r="BT7815" s="153"/>
    </row>
    <row r="7816" spans="71:72" x14ac:dyDescent="0.2">
      <c r="BS7816" s="152"/>
      <c r="BT7816" s="153"/>
    </row>
    <row r="7817" spans="71:72" x14ac:dyDescent="0.2">
      <c r="BS7817" s="152"/>
      <c r="BT7817" s="153"/>
    </row>
    <row r="7818" spans="71:72" x14ac:dyDescent="0.2">
      <c r="BS7818" s="152"/>
      <c r="BT7818" s="153"/>
    </row>
    <row r="7819" spans="71:72" x14ac:dyDescent="0.2">
      <c r="BS7819" s="152"/>
      <c r="BT7819" s="153"/>
    </row>
    <row r="7820" spans="71:72" x14ac:dyDescent="0.2">
      <c r="BS7820" s="152"/>
      <c r="BT7820" s="153"/>
    </row>
    <row r="7821" spans="71:72" x14ac:dyDescent="0.2">
      <c r="BS7821" s="152"/>
      <c r="BT7821" s="153"/>
    </row>
    <row r="7822" spans="71:72" x14ac:dyDescent="0.2">
      <c r="BS7822" s="152"/>
      <c r="BT7822" s="153"/>
    </row>
    <row r="7823" spans="71:72" x14ac:dyDescent="0.2">
      <c r="BS7823" s="152"/>
      <c r="BT7823" s="153"/>
    </row>
    <row r="7824" spans="71:72" x14ac:dyDescent="0.2">
      <c r="BS7824" s="152"/>
      <c r="BT7824" s="153"/>
    </row>
    <row r="7825" spans="71:72" x14ac:dyDescent="0.2">
      <c r="BS7825" s="152"/>
      <c r="BT7825" s="153"/>
    </row>
    <row r="7826" spans="71:72" x14ac:dyDescent="0.2">
      <c r="BS7826" s="152"/>
      <c r="BT7826" s="153"/>
    </row>
    <row r="7827" spans="71:72" x14ac:dyDescent="0.2">
      <c r="BS7827" s="152"/>
      <c r="BT7827" s="153"/>
    </row>
    <row r="7828" spans="71:72" x14ac:dyDescent="0.2">
      <c r="BS7828" s="152"/>
      <c r="BT7828" s="153"/>
    </row>
    <row r="7829" spans="71:72" x14ac:dyDescent="0.2">
      <c r="BS7829" s="152"/>
      <c r="BT7829" s="153"/>
    </row>
    <row r="7830" spans="71:72" x14ac:dyDescent="0.2">
      <c r="BS7830" s="152"/>
      <c r="BT7830" s="153"/>
    </row>
    <row r="7831" spans="71:72" x14ac:dyDescent="0.2">
      <c r="BS7831" s="152"/>
      <c r="BT7831" s="153"/>
    </row>
    <row r="7832" spans="71:72" x14ac:dyDescent="0.2">
      <c r="BS7832" s="152"/>
      <c r="BT7832" s="153"/>
    </row>
    <row r="7833" spans="71:72" x14ac:dyDescent="0.2">
      <c r="BS7833" s="152"/>
      <c r="BT7833" s="153"/>
    </row>
    <row r="7834" spans="71:72" x14ac:dyDescent="0.2">
      <c r="BS7834" s="152"/>
      <c r="BT7834" s="153"/>
    </row>
    <row r="7835" spans="71:72" x14ac:dyDescent="0.2">
      <c r="BS7835" s="152"/>
      <c r="BT7835" s="153"/>
    </row>
    <row r="7836" spans="71:72" x14ac:dyDescent="0.2">
      <c r="BS7836" s="152"/>
      <c r="BT7836" s="153"/>
    </row>
    <row r="7837" spans="71:72" x14ac:dyDescent="0.2">
      <c r="BS7837" s="152"/>
      <c r="BT7837" s="153"/>
    </row>
    <row r="7838" spans="71:72" x14ac:dyDescent="0.2">
      <c r="BS7838" s="152"/>
      <c r="BT7838" s="153"/>
    </row>
    <row r="7839" spans="71:72" x14ac:dyDescent="0.2">
      <c r="BS7839" s="152"/>
      <c r="BT7839" s="153"/>
    </row>
    <row r="7840" spans="71:72" x14ac:dyDescent="0.2">
      <c r="BS7840" s="152"/>
      <c r="BT7840" s="153"/>
    </row>
    <row r="7841" spans="71:72" x14ac:dyDescent="0.2">
      <c r="BS7841" s="152"/>
      <c r="BT7841" s="153"/>
    </row>
    <row r="7842" spans="71:72" x14ac:dyDescent="0.2">
      <c r="BS7842" s="152"/>
      <c r="BT7842" s="153"/>
    </row>
    <row r="7843" spans="71:72" x14ac:dyDescent="0.2">
      <c r="BS7843" s="152"/>
      <c r="BT7843" s="153"/>
    </row>
    <row r="7844" spans="71:72" x14ac:dyDescent="0.2">
      <c r="BS7844" s="152"/>
      <c r="BT7844" s="153"/>
    </row>
    <row r="7845" spans="71:72" x14ac:dyDescent="0.2">
      <c r="BS7845" s="152"/>
      <c r="BT7845" s="153"/>
    </row>
    <row r="7846" spans="71:72" x14ac:dyDescent="0.2">
      <c r="BS7846" s="152"/>
      <c r="BT7846" s="153"/>
    </row>
    <row r="7847" spans="71:72" x14ac:dyDescent="0.2">
      <c r="BS7847" s="152"/>
      <c r="BT7847" s="153"/>
    </row>
    <row r="7848" spans="71:72" x14ac:dyDescent="0.2">
      <c r="BS7848" s="152"/>
      <c r="BT7848" s="153"/>
    </row>
    <row r="7849" spans="71:72" x14ac:dyDescent="0.2">
      <c r="BS7849" s="152"/>
      <c r="BT7849" s="153"/>
    </row>
    <row r="7850" spans="71:72" x14ac:dyDescent="0.2">
      <c r="BS7850" s="152"/>
      <c r="BT7850" s="153"/>
    </row>
    <row r="7851" spans="71:72" x14ac:dyDescent="0.2">
      <c r="BS7851" s="152"/>
      <c r="BT7851" s="153"/>
    </row>
    <row r="7852" spans="71:72" x14ac:dyDescent="0.2">
      <c r="BS7852" s="152"/>
      <c r="BT7852" s="153"/>
    </row>
    <row r="7853" spans="71:72" x14ac:dyDescent="0.2">
      <c r="BS7853" s="152"/>
      <c r="BT7853" s="153"/>
    </row>
    <row r="7854" spans="71:72" x14ac:dyDescent="0.2">
      <c r="BS7854" s="152"/>
      <c r="BT7854" s="153"/>
    </row>
    <row r="7855" spans="71:72" x14ac:dyDescent="0.2">
      <c r="BS7855" s="152"/>
      <c r="BT7855" s="153"/>
    </row>
    <row r="7856" spans="71:72" x14ac:dyDescent="0.2">
      <c r="BS7856" s="152"/>
      <c r="BT7856" s="153"/>
    </row>
    <row r="7857" spans="71:72" x14ac:dyDescent="0.2">
      <c r="BS7857" s="152"/>
      <c r="BT7857" s="153"/>
    </row>
    <row r="7858" spans="71:72" x14ac:dyDescent="0.2">
      <c r="BS7858" s="152"/>
      <c r="BT7858" s="153"/>
    </row>
    <row r="7859" spans="71:72" x14ac:dyDescent="0.2">
      <c r="BS7859" s="152"/>
      <c r="BT7859" s="153"/>
    </row>
    <row r="7860" spans="71:72" x14ac:dyDescent="0.2">
      <c r="BS7860" s="152"/>
      <c r="BT7860" s="153"/>
    </row>
    <row r="7861" spans="71:72" x14ac:dyDescent="0.2">
      <c r="BS7861" s="152"/>
      <c r="BT7861" s="153"/>
    </row>
    <row r="7862" spans="71:72" x14ac:dyDescent="0.2">
      <c r="BS7862" s="152"/>
      <c r="BT7862" s="153"/>
    </row>
    <row r="7863" spans="71:72" x14ac:dyDescent="0.2">
      <c r="BS7863" s="152"/>
      <c r="BT7863" s="153"/>
    </row>
    <row r="7864" spans="71:72" x14ac:dyDescent="0.2">
      <c r="BS7864" s="152"/>
      <c r="BT7864" s="153"/>
    </row>
    <row r="7865" spans="71:72" x14ac:dyDescent="0.2">
      <c r="BS7865" s="152"/>
      <c r="BT7865" s="153"/>
    </row>
    <row r="7866" spans="71:72" x14ac:dyDescent="0.2">
      <c r="BS7866" s="152"/>
      <c r="BT7866" s="153"/>
    </row>
    <row r="7867" spans="71:72" x14ac:dyDescent="0.2">
      <c r="BS7867" s="152"/>
      <c r="BT7867" s="153"/>
    </row>
    <row r="7868" spans="71:72" x14ac:dyDescent="0.2">
      <c r="BS7868" s="152"/>
      <c r="BT7868" s="153"/>
    </row>
    <row r="7869" spans="71:72" x14ac:dyDescent="0.2">
      <c r="BS7869" s="152"/>
      <c r="BT7869" s="153"/>
    </row>
    <row r="7870" spans="71:72" x14ac:dyDescent="0.2">
      <c r="BS7870" s="152"/>
      <c r="BT7870" s="153"/>
    </row>
    <row r="7871" spans="71:72" x14ac:dyDescent="0.2">
      <c r="BS7871" s="152"/>
      <c r="BT7871" s="153"/>
    </row>
    <row r="7872" spans="71:72" x14ac:dyDescent="0.2">
      <c r="BS7872" s="152"/>
      <c r="BT7872" s="153"/>
    </row>
    <row r="7873" spans="71:72" x14ac:dyDescent="0.2">
      <c r="BS7873" s="152"/>
      <c r="BT7873" s="153"/>
    </row>
    <row r="7874" spans="71:72" x14ac:dyDescent="0.2">
      <c r="BS7874" s="152"/>
      <c r="BT7874" s="153"/>
    </row>
    <row r="7875" spans="71:72" x14ac:dyDescent="0.2">
      <c r="BS7875" s="152"/>
      <c r="BT7875" s="153"/>
    </row>
    <row r="7876" spans="71:72" x14ac:dyDescent="0.2">
      <c r="BS7876" s="152"/>
      <c r="BT7876" s="153"/>
    </row>
    <row r="7877" spans="71:72" x14ac:dyDescent="0.2">
      <c r="BS7877" s="152"/>
      <c r="BT7877" s="153"/>
    </row>
    <row r="7878" spans="71:72" x14ac:dyDescent="0.2">
      <c r="BS7878" s="152"/>
      <c r="BT7878" s="153"/>
    </row>
    <row r="7879" spans="71:72" x14ac:dyDescent="0.2">
      <c r="BS7879" s="152"/>
      <c r="BT7879" s="153"/>
    </row>
    <row r="7880" spans="71:72" x14ac:dyDescent="0.2">
      <c r="BS7880" s="152"/>
      <c r="BT7880" s="153"/>
    </row>
    <row r="7881" spans="71:72" x14ac:dyDescent="0.2">
      <c r="BS7881" s="152"/>
      <c r="BT7881" s="153"/>
    </row>
    <row r="7882" spans="71:72" x14ac:dyDescent="0.2">
      <c r="BS7882" s="152"/>
      <c r="BT7882" s="153"/>
    </row>
    <row r="7883" spans="71:72" x14ac:dyDescent="0.2">
      <c r="BS7883" s="152"/>
      <c r="BT7883" s="153"/>
    </row>
    <row r="7884" spans="71:72" x14ac:dyDescent="0.2">
      <c r="BS7884" s="152"/>
      <c r="BT7884" s="153"/>
    </row>
    <row r="7885" spans="71:72" x14ac:dyDescent="0.2">
      <c r="BS7885" s="152"/>
      <c r="BT7885" s="153"/>
    </row>
    <row r="7886" spans="71:72" x14ac:dyDescent="0.2">
      <c r="BS7886" s="152"/>
      <c r="BT7886" s="153"/>
    </row>
    <row r="7887" spans="71:72" x14ac:dyDescent="0.2">
      <c r="BS7887" s="152"/>
      <c r="BT7887" s="153"/>
    </row>
    <row r="7888" spans="71:72" x14ac:dyDescent="0.2">
      <c r="BS7888" s="152"/>
      <c r="BT7888" s="153"/>
    </row>
    <row r="7889" spans="71:72" x14ac:dyDescent="0.2">
      <c r="BS7889" s="152"/>
      <c r="BT7889" s="153"/>
    </row>
    <row r="7890" spans="71:72" x14ac:dyDescent="0.2">
      <c r="BS7890" s="152"/>
      <c r="BT7890" s="153"/>
    </row>
    <row r="7891" spans="71:72" x14ac:dyDescent="0.2">
      <c r="BS7891" s="152"/>
      <c r="BT7891" s="153"/>
    </row>
    <row r="7892" spans="71:72" x14ac:dyDescent="0.2">
      <c r="BS7892" s="152"/>
      <c r="BT7892" s="153"/>
    </row>
    <row r="7893" spans="71:72" x14ac:dyDescent="0.2">
      <c r="BS7893" s="152"/>
      <c r="BT7893" s="153"/>
    </row>
    <row r="7894" spans="71:72" x14ac:dyDescent="0.2">
      <c r="BS7894" s="152"/>
      <c r="BT7894" s="153"/>
    </row>
    <row r="7895" spans="71:72" x14ac:dyDescent="0.2">
      <c r="BS7895" s="152"/>
      <c r="BT7895" s="153"/>
    </row>
    <row r="7896" spans="71:72" x14ac:dyDescent="0.2">
      <c r="BS7896" s="152"/>
      <c r="BT7896" s="153"/>
    </row>
    <row r="7897" spans="71:72" x14ac:dyDescent="0.2">
      <c r="BS7897" s="152"/>
      <c r="BT7897" s="153"/>
    </row>
    <row r="7898" spans="71:72" x14ac:dyDescent="0.2">
      <c r="BS7898" s="152"/>
      <c r="BT7898" s="153"/>
    </row>
    <row r="7899" spans="71:72" x14ac:dyDescent="0.2">
      <c r="BS7899" s="152"/>
      <c r="BT7899" s="153"/>
    </row>
    <row r="7900" spans="71:72" x14ac:dyDescent="0.2">
      <c r="BS7900" s="152"/>
      <c r="BT7900" s="153"/>
    </row>
    <row r="7901" spans="71:72" x14ac:dyDescent="0.2">
      <c r="BS7901" s="152"/>
      <c r="BT7901" s="153"/>
    </row>
    <row r="7902" spans="71:72" x14ac:dyDescent="0.2">
      <c r="BS7902" s="152"/>
      <c r="BT7902" s="153"/>
    </row>
    <row r="7903" spans="71:72" x14ac:dyDescent="0.2">
      <c r="BS7903" s="152"/>
      <c r="BT7903" s="153"/>
    </row>
    <row r="7904" spans="71:72" x14ac:dyDescent="0.2">
      <c r="BS7904" s="152"/>
      <c r="BT7904" s="153"/>
    </row>
    <row r="7905" spans="71:72" x14ac:dyDescent="0.2">
      <c r="BS7905" s="152"/>
      <c r="BT7905" s="153"/>
    </row>
    <row r="7906" spans="71:72" x14ac:dyDescent="0.2">
      <c r="BS7906" s="152"/>
      <c r="BT7906" s="153"/>
    </row>
    <row r="7907" spans="71:72" x14ac:dyDescent="0.2">
      <c r="BS7907" s="152"/>
      <c r="BT7907" s="153"/>
    </row>
    <row r="7908" spans="71:72" x14ac:dyDescent="0.2">
      <c r="BS7908" s="152"/>
      <c r="BT7908" s="153"/>
    </row>
    <row r="7909" spans="71:72" x14ac:dyDescent="0.2">
      <c r="BS7909" s="152"/>
      <c r="BT7909" s="153"/>
    </row>
    <row r="7910" spans="71:72" x14ac:dyDescent="0.2">
      <c r="BS7910" s="152"/>
      <c r="BT7910" s="153"/>
    </row>
    <row r="7911" spans="71:72" x14ac:dyDescent="0.2">
      <c r="BS7911" s="152"/>
      <c r="BT7911" s="153"/>
    </row>
    <row r="7912" spans="71:72" x14ac:dyDescent="0.2">
      <c r="BS7912" s="152"/>
      <c r="BT7912" s="153"/>
    </row>
    <row r="7913" spans="71:72" x14ac:dyDescent="0.2">
      <c r="BS7913" s="152"/>
      <c r="BT7913" s="153"/>
    </row>
    <row r="7914" spans="71:72" x14ac:dyDescent="0.2">
      <c r="BS7914" s="152"/>
      <c r="BT7914" s="153"/>
    </row>
    <row r="7915" spans="71:72" x14ac:dyDescent="0.2">
      <c r="BS7915" s="152"/>
      <c r="BT7915" s="153"/>
    </row>
    <row r="7916" spans="71:72" x14ac:dyDescent="0.2">
      <c r="BS7916" s="152"/>
      <c r="BT7916" s="153"/>
    </row>
    <row r="7917" spans="71:72" x14ac:dyDescent="0.2">
      <c r="BS7917" s="152"/>
      <c r="BT7917" s="153"/>
    </row>
    <row r="7918" spans="71:72" x14ac:dyDescent="0.2">
      <c r="BS7918" s="152"/>
      <c r="BT7918" s="153"/>
    </row>
    <row r="7919" spans="71:72" x14ac:dyDescent="0.2">
      <c r="BS7919" s="152"/>
      <c r="BT7919" s="153"/>
    </row>
    <row r="7920" spans="71:72" x14ac:dyDescent="0.2">
      <c r="BS7920" s="152"/>
      <c r="BT7920" s="153"/>
    </row>
    <row r="7921" spans="71:72" x14ac:dyDescent="0.2">
      <c r="BS7921" s="152"/>
      <c r="BT7921" s="153"/>
    </row>
    <row r="7922" spans="71:72" x14ac:dyDescent="0.2">
      <c r="BS7922" s="152"/>
      <c r="BT7922" s="153"/>
    </row>
    <row r="7923" spans="71:72" x14ac:dyDescent="0.2">
      <c r="BS7923" s="152"/>
      <c r="BT7923" s="153"/>
    </row>
    <row r="7924" spans="71:72" x14ac:dyDescent="0.2">
      <c r="BS7924" s="152"/>
      <c r="BT7924" s="153"/>
    </row>
    <row r="7925" spans="71:72" x14ac:dyDescent="0.2">
      <c r="BS7925" s="152"/>
      <c r="BT7925" s="153"/>
    </row>
    <row r="7926" spans="71:72" x14ac:dyDescent="0.2">
      <c r="BS7926" s="152"/>
      <c r="BT7926" s="153"/>
    </row>
    <row r="7927" spans="71:72" x14ac:dyDescent="0.2">
      <c r="BS7927" s="152"/>
      <c r="BT7927" s="153"/>
    </row>
    <row r="7928" spans="71:72" x14ac:dyDescent="0.2">
      <c r="BS7928" s="152"/>
      <c r="BT7928" s="153"/>
    </row>
    <row r="7929" spans="71:72" x14ac:dyDescent="0.2">
      <c r="BS7929" s="152"/>
      <c r="BT7929" s="153"/>
    </row>
    <row r="7930" spans="71:72" x14ac:dyDescent="0.2">
      <c r="BS7930" s="152"/>
      <c r="BT7930" s="153"/>
    </row>
    <row r="7931" spans="71:72" x14ac:dyDescent="0.2">
      <c r="BS7931" s="152"/>
      <c r="BT7931" s="153"/>
    </row>
    <row r="7932" spans="71:72" x14ac:dyDescent="0.2">
      <c r="BS7932" s="152"/>
      <c r="BT7932" s="153"/>
    </row>
    <row r="7933" spans="71:72" x14ac:dyDescent="0.2">
      <c r="BS7933" s="152"/>
      <c r="BT7933" s="153"/>
    </row>
    <row r="7934" spans="71:72" x14ac:dyDescent="0.2">
      <c r="BS7934" s="152"/>
      <c r="BT7934" s="153"/>
    </row>
    <row r="7935" spans="71:72" x14ac:dyDescent="0.2">
      <c r="BS7935" s="152"/>
      <c r="BT7935" s="153"/>
    </row>
    <row r="7936" spans="71:72" x14ac:dyDescent="0.2">
      <c r="BS7936" s="152"/>
      <c r="BT7936" s="153"/>
    </row>
    <row r="7937" spans="71:72" x14ac:dyDescent="0.2">
      <c r="BS7937" s="152"/>
      <c r="BT7937" s="153"/>
    </row>
    <row r="7938" spans="71:72" x14ac:dyDescent="0.2">
      <c r="BS7938" s="152"/>
      <c r="BT7938" s="153"/>
    </row>
    <row r="7939" spans="71:72" x14ac:dyDescent="0.2">
      <c r="BS7939" s="152"/>
      <c r="BT7939" s="153"/>
    </row>
    <row r="7940" spans="71:72" x14ac:dyDescent="0.2">
      <c r="BS7940" s="152"/>
      <c r="BT7940" s="153"/>
    </row>
    <row r="7941" spans="71:72" x14ac:dyDescent="0.2">
      <c r="BS7941" s="152"/>
      <c r="BT7941" s="153"/>
    </row>
    <row r="7942" spans="71:72" x14ac:dyDescent="0.2">
      <c r="BS7942" s="152"/>
      <c r="BT7942" s="153"/>
    </row>
    <row r="7943" spans="71:72" x14ac:dyDescent="0.2">
      <c r="BS7943" s="152"/>
      <c r="BT7943" s="153"/>
    </row>
    <row r="7944" spans="71:72" x14ac:dyDescent="0.2">
      <c r="BS7944" s="152"/>
      <c r="BT7944" s="153"/>
    </row>
    <row r="7945" spans="71:72" x14ac:dyDescent="0.2">
      <c r="BS7945" s="152"/>
      <c r="BT7945" s="153"/>
    </row>
    <row r="7946" spans="71:72" x14ac:dyDescent="0.2">
      <c r="BS7946" s="152"/>
      <c r="BT7946" s="153"/>
    </row>
    <row r="7947" spans="71:72" x14ac:dyDescent="0.2">
      <c r="BS7947" s="152"/>
      <c r="BT7947" s="153"/>
    </row>
    <row r="7948" spans="71:72" x14ac:dyDescent="0.2">
      <c r="BS7948" s="152"/>
      <c r="BT7948" s="153"/>
    </row>
    <row r="7949" spans="71:72" x14ac:dyDescent="0.2">
      <c r="BS7949" s="152"/>
      <c r="BT7949" s="153"/>
    </row>
    <row r="7950" spans="71:72" x14ac:dyDescent="0.2">
      <c r="BS7950" s="152"/>
      <c r="BT7950" s="153"/>
    </row>
    <row r="7951" spans="71:72" x14ac:dyDescent="0.2">
      <c r="BS7951" s="152"/>
      <c r="BT7951" s="153"/>
    </row>
    <row r="7952" spans="71:72" x14ac:dyDescent="0.2">
      <c r="BS7952" s="152"/>
      <c r="BT7952" s="153"/>
    </row>
    <row r="7953" spans="71:72" x14ac:dyDescent="0.2">
      <c r="BS7953" s="152"/>
      <c r="BT7953" s="153"/>
    </row>
    <row r="7954" spans="71:72" x14ac:dyDescent="0.2">
      <c r="BS7954" s="152"/>
      <c r="BT7954" s="153"/>
    </row>
    <row r="7955" spans="71:72" x14ac:dyDescent="0.2">
      <c r="BS7955" s="152"/>
      <c r="BT7955" s="153"/>
    </row>
    <row r="7956" spans="71:72" x14ac:dyDescent="0.2">
      <c r="BS7956" s="152"/>
      <c r="BT7956" s="153"/>
    </row>
    <row r="7957" spans="71:72" x14ac:dyDescent="0.2">
      <c r="BS7957" s="152"/>
      <c r="BT7957" s="153"/>
    </row>
    <row r="7958" spans="71:72" x14ac:dyDescent="0.2">
      <c r="BS7958" s="152"/>
      <c r="BT7958" s="153"/>
    </row>
    <row r="7959" spans="71:72" x14ac:dyDescent="0.2">
      <c r="BS7959" s="152"/>
      <c r="BT7959" s="153"/>
    </row>
    <row r="7960" spans="71:72" x14ac:dyDescent="0.2">
      <c r="BS7960" s="152"/>
      <c r="BT7960" s="153"/>
    </row>
    <row r="7961" spans="71:72" x14ac:dyDescent="0.2">
      <c r="BS7961" s="152"/>
      <c r="BT7961" s="153"/>
    </row>
    <row r="7962" spans="71:72" x14ac:dyDescent="0.2">
      <c r="BS7962" s="152"/>
      <c r="BT7962" s="153"/>
    </row>
    <row r="7963" spans="71:72" x14ac:dyDescent="0.2">
      <c r="BS7963" s="152"/>
      <c r="BT7963" s="153"/>
    </row>
    <row r="7964" spans="71:72" x14ac:dyDescent="0.2">
      <c r="BS7964" s="152"/>
      <c r="BT7964" s="153"/>
    </row>
    <row r="7965" spans="71:72" x14ac:dyDescent="0.2">
      <c r="BS7965" s="152"/>
      <c r="BT7965" s="153"/>
    </row>
    <row r="7966" spans="71:72" x14ac:dyDescent="0.2">
      <c r="BS7966" s="152"/>
      <c r="BT7966" s="153"/>
    </row>
    <row r="7967" spans="71:72" x14ac:dyDescent="0.2">
      <c r="BS7967" s="152"/>
      <c r="BT7967" s="153"/>
    </row>
    <row r="7968" spans="71:72" x14ac:dyDescent="0.2">
      <c r="BS7968" s="152"/>
      <c r="BT7968" s="153"/>
    </row>
    <row r="7969" spans="71:72" x14ac:dyDescent="0.2">
      <c r="BS7969" s="152"/>
      <c r="BT7969" s="153"/>
    </row>
    <row r="7970" spans="71:72" x14ac:dyDescent="0.2">
      <c r="BS7970" s="152"/>
      <c r="BT7970" s="153"/>
    </row>
    <row r="7971" spans="71:72" x14ac:dyDescent="0.2">
      <c r="BS7971" s="152"/>
      <c r="BT7971" s="153"/>
    </row>
    <row r="7972" spans="71:72" x14ac:dyDescent="0.2">
      <c r="BS7972" s="152"/>
      <c r="BT7972" s="153"/>
    </row>
    <row r="7973" spans="71:72" x14ac:dyDescent="0.2">
      <c r="BS7973" s="152"/>
      <c r="BT7973" s="153"/>
    </row>
    <row r="7974" spans="71:72" x14ac:dyDescent="0.2">
      <c r="BS7974" s="152"/>
      <c r="BT7974" s="153"/>
    </row>
    <row r="7975" spans="71:72" x14ac:dyDescent="0.2">
      <c r="BS7975" s="152"/>
      <c r="BT7975" s="153"/>
    </row>
    <row r="7976" spans="71:72" x14ac:dyDescent="0.2">
      <c r="BS7976" s="152"/>
      <c r="BT7976" s="153"/>
    </row>
    <row r="7977" spans="71:72" x14ac:dyDescent="0.2">
      <c r="BS7977" s="152"/>
      <c r="BT7977" s="153"/>
    </row>
    <row r="7978" spans="71:72" x14ac:dyDescent="0.2">
      <c r="BS7978" s="152"/>
      <c r="BT7978" s="153"/>
    </row>
    <row r="7979" spans="71:72" x14ac:dyDescent="0.2">
      <c r="BS7979" s="152"/>
      <c r="BT7979" s="153"/>
    </row>
    <row r="7980" spans="71:72" x14ac:dyDescent="0.2">
      <c r="BS7980" s="152"/>
      <c r="BT7980" s="153"/>
    </row>
    <row r="7981" spans="71:72" x14ac:dyDescent="0.2">
      <c r="BS7981" s="152"/>
      <c r="BT7981" s="153"/>
    </row>
    <row r="7982" spans="71:72" x14ac:dyDescent="0.2">
      <c r="BS7982" s="152"/>
      <c r="BT7982" s="153"/>
    </row>
    <row r="7983" spans="71:72" x14ac:dyDescent="0.2">
      <c r="BS7983" s="152"/>
      <c r="BT7983" s="153"/>
    </row>
    <row r="7984" spans="71:72" x14ac:dyDescent="0.2">
      <c r="BS7984" s="152"/>
      <c r="BT7984" s="153"/>
    </row>
    <row r="7985" spans="71:72" x14ac:dyDescent="0.2">
      <c r="BS7985" s="152"/>
      <c r="BT7985" s="153"/>
    </row>
    <row r="7986" spans="71:72" x14ac:dyDescent="0.2">
      <c r="BS7986" s="152"/>
      <c r="BT7986" s="153"/>
    </row>
    <row r="7987" spans="71:72" x14ac:dyDescent="0.2">
      <c r="BS7987" s="152"/>
      <c r="BT7987" s="153"/>
    </row>
    <row r="7988" spans="71:72" x14ac:dyDescent="0.2">
      <c r="BS7988" s="152"/>
      <c r="BT7988" s="153"/>
    </row>
    <row r="7989" spans="71:72" x14ac:dyDescent="0.2">
      <c r="BS7989" s="152"/>
      <c r="BT7989" s="153"/>
    </row>
    <row r="7990" spans="71:72" x14ac:dyDescent="0.2">
      <c r="BS7990" s="152"/>
      <c r="BT7990" s="153"/>
    </row>
    <row r="7991" spans="71:72" x14ac:dyDescent="0.2">
      <c r="BS7991" s="152"/>
      <c r="BT7991" s="153"/>
    </row>
    <row r="7992" spans="71:72" x14ac:dyDescent="0.2">
      <c r="BS7992" s="152"/>
      <c r="BT7992" s="153"/>
    </row>
    <row r="7993" spans="71:72" x14ac:dyDescent="0.2">
      <c r="BS7993" s="152"/>
      <c r="BT7993" s="153"/>
    </row>
    <row r="7994" spans="71:72" x14ac:dyDescent="0.2">
      <c r="BS7994" s="152"/>
      <c r="BT7994" s="153"/>
    </row>
    <row r="7995" spans="71:72" x14ac:dyDescent="0.2">
      <c r="BS7995" s="152"/>
      <c r="BT7995" s="153"/>
    </row>
    <row r="7996" spans="71:72" x14ac:dyDescent="0.2">
      <c r="BS7996" s="152"/>
      <c r="BT7996" s="153"/>
    </row>
    <row r="7997" spans="71:72" x14ac:dyDescent="0.2">
      <c r="BS7997" s="152"/>
      <c r="BT7997" s="153"/>
    </row>
    <row r="7998" spans="71:72" x14ac:dyDescent="0.2">
      <c r="BS7998" s="152"/>
      <c r="BT7998" s="153"/>
    </row>
    <row r="7999" spans="71:72" x14ac:dyDescent="0.2">
      <c r="BS7999" s="152"/>
      <c r="BT7999" s="153"/>
    </row>
    <row r="8000" spans="71:72" x14ac:dyDescent="0.2">
      <c r="BS8000" s="152"/>
      <c r="BT8000" s="153"/>
    </row>
    <row r="8001" spans="71:72" x14ac:dyDescent="0.2">
      <c r="BS8001" s="152"/>
      <c r="BT8001" s="153"/>
    </row>
    <row r="8002" spans="71:72" x14ac:dyDescent="0.2">
      <c r="BS8002" s="152"/>
      <c r="BT8002" s="153"/>
    </row>
    <row r="8003" spans="71:72" x14ac:dyDescent="0.2">
      <c r="BS8003" s="152"/>
      <c r="BT8003" s="153"/>
    </row>
    <row r="8004" spans="71:72" x14ac:dyDescent="0.2">
      <c r="BS8004" s="152"/>
      <c r="BT8004" s="153"/>
    </row>
    <row r="8005" spans="71:72" x14ac:dyDescent="0.2">
      <c r="BS8005" s="152"/>
      <c r="BT8005" s="153"/>
    </row>
    <row r="8006" spans="71:72" x14ac:dyDescent="0.2">
      <c r="BS8006" s="152"/>
      <c r="BT8006" s="153"/>
    </row>
    <row r="8007" spans="71:72" x14ac:dyDescent="0.2">
      <c r="BS8007" s="152"/>
      <c r="BT8007" s="153"/>
    </row>
    <row r="8008" spans="71:72" x14ac:dyDescent="0.2">
      <c r="BS8008" s="152"/>
      <c r="BT8008" s="153"/>
    </row>
    <row r="8009" spans="71:72" x14ac:dyDescent="0.2">
      <c r="BS8009" s="152"/>
      <c r="BT8009" s="153"/>
    </row>
    <row r="8010" spans="71:72" x14ac:dyDescent="0.2">
      <c r="BS8010" s="152"/>
      <c r="BT8010" s="153"/>
    </row>
    <row r="8011" spans="71:72" x14ac:dyDescent="0.2">
      <c r="BS8011" s="152"/>
      <c r="BT8011" s="153"/>
    </row>
    <row r="8012" spans="71:72" x14ac:dyDescent="0.2">
      <c r="BS8012" s="152"/>
      <c r="BT8012" s="153"/>
    </row>
    <row r="8013" spans="71:72" x14ac:dyDescent="0.2">
      <c r="BS8013" s="152"/>
      <c r="BT8013" s="153"/>
    </row>
    <row r="8014" spans="71:72" x14ac:dyDescent="0.2">
      <c r="BS8014" s="152"/>
      <c r="BT8014" s="153"/>
    </row>
    <row r="8015" spans="71:72" x14ac:dyDescent="0.2">
      <c r="BS8015" s="152"/>
      <c r="BT8015" s="153"/>
    </row>
    <row r="8016" spans="71:72" x14ac:dyDescent="0.2">
      <c r="BS8016" s="152"/>
      <c r="BT8016" s="153"/>
    </row>
    <row r="8017" spans="71:72" x14ac:dyDescent="0.2">
      <c r="BS8017" s="152"/>
      <c r="BT8017" s="153"/>
    </row>
    <row r="8018" spans="71:72" x14ac:dyDescent="0.2">
      <c r="BS8018" s="152"/>
      <c r="BT8018" s="153"/>
    </row>
    <row r="8019" spans="71:72" x14ac:dyDescent="0.2">
      <c r="BS8019" s="152"/>
      <c r="BT8019" s="153"/>
    </row>
    <row r="8020" spans="71:72" x14ac:dyDescent="0.2">
      <c r="BS8020" s="152"/>
      <c r="BT8020" s="153"/>
    </row>
    <row r="8021" spans="71:72" x14ac:dyDescent="0.2">
      <c r="BS8021" s="152"/>
      <c r="BT8021" s="153"/>
    </row>
    <row r="8022" spans="71:72" x14ac:dyDescent="0.2">
      <c r="BS8022" s="152"/>
      <c r="BT8022" s="153"/>
    </row>
    <row r="8023" spans="71:72" x14ac:dyDescent="0.2">
      <c r="BS8023" s="152"/>
      <c r="BT8023" s="153"/>
    </row>
    <row r="8024" spans="71:72" x14ac:dyDescent="0.2">
      <c r="BS8024" s="152"/>
      <c r="BT8024" s="153"/>
    </row>
    <row r="8025" spans="71:72" x14ac:dyDescent="0.2">
      <c r="BS8025" s="152"/>
      <c r="BT8025" s="153"/>
    </row>
    <row r="8026" spans="71:72" x14ac:dyDescent="0.2">
      <c r="BS8026" s="152"/>
      <c r="BT8026" s="153"/>
    </row>
    <row r="8027" spans="71:72" x14ac:dyDescent="0.2">
      <c r="BS8027" s="152"/>
      <c r="BT8027" s="153"/>
    </row>
    <row r="8028" spans="71:72" x14ac:dyDescent="0.2">
      <c r="BS8028" s="152"/>
      <c r="BT8028" s="153"/>
    </row>
    <row r="8029" spans="71:72" x14ac:dyDescent="0.2">
      <c r="BS8029" s="152"/>
      <c r="BT8029" s="153"/>
    </row>
    <row r="8030" spans="71:72" x14ac:dyDescent="0.2">
      <c r="BS8030" s="152"/>
      <c r="BT8030" s="153"/>
    </row>
    <row r="8031" spans="71:72" x14ac:dyDescent="0.2">
      <c r="BS8031" s="152"/>
      <c r="BT8031" s="153"/>
    </row>
    <row r="8032" spans="71:72" x14ac:dyDescent="0.2">
      <c r="BS8032" s="152"/>
      <c r="BT8032" s="153"/>
    </row>
    <row r="8033" spans="71:72" x14ac:dyDescent="0.2">
      <c r="BS8033" s="152"/>
      <c r="BT8033" s="153"/>
    </row>
    <row r="8034" spans="71:72" x14ac:dyDescent="0.2">
      <c r="BS8034" s="152"/>
      <c r="BT8034" s="153"/>
    </row>
    <row r="8035" spans="71:72" x14ac:dyDescent="0.2">
      <c r="BS8035" s="152"/>
      <c r="BT8035" s="153"/>
    </row>
    <row r="8036" spans="71:72" x14ac:dyDescent="0.2">
      <c r="BS8036" s="152"/>
      <c r="BT8036" s="153"/>
    </row>
    <row r="8037" spans="71:72" x14ac:dyDescent="0.2">
      <c r="BS8037" s="152"/>
      <c r="BT8037" s="153"/>
    </row>
    <row r="8038" spans="71:72" x14ac:dyDescent="0.2">
      <c r="BS8038" s="152"/>
      <c r="BT8038" s="153"/>
    </row>
    <row r="8039" spans="71:72" x14ac:dyDescent="0.2">
      <c r="BS8039" s="152"/>
      <c r="BT8039" s="153"/>
    </row>
    <row r="8040" spans="71:72" x14ac:dyDescent="0.2">
      <c r="BS8040" s="152"/>
      <c r="BT8040" s="153"/>
    </row>
    <row r="8041" spans="71:72" x14ac:dyDescent="0.2">
      <c r="BS8041" s="152"/>
      <c r="BT8041" s="153"/>
    </row>
    <row r="8042" spans="71:72" x14ac:dyDescent="0.2">
      <c r="BS8042" s="152"/>
      <c r="BT8042" s="153"/>
    </row>
    <row r="8043" spans="71:72" x14ac:dyDescent="0.2">
      <c r="BS8043" s="152"/>
      <c r="BT8043" s="153"/>
    </row>
    <row r="8044" spans="71:72" x14ac:dyDescent="0.2">
      <c r="BS8044" s="152"/>
      <c r="BT8044" s="153"/>
    </row>
    <row r="8045" spans="71:72" x14ac:dyDescent="0.2">
      <c r="BS8045" s="152"/>
      <c r="BT8045" s="153"/>
    </row>
    <row r="8046" spans="71:72" x14ac:dyDescent="0.2">
      <c r="BS8046" s="152"/>
      <c r="BT8046" s="153"/>
    </row>
    <row r="8047" spans="71:72" x14ac:dyDescent="0.2">
      <c r="BS8047" s="152"/>
      <c r="BT8047" s="153"/>
    </row>
    <row r="8048" spans="71:72" x14ac:dyDescent="0.2">
      <c r="BS8048" s="152"/>
      <c r="BT8048" s="153"/>
    </row>
    <row r="8049" spans="71:72" x14ac:dyDescent="0.2">
      <c r="BS8049" s="152"/>
      <c r="BT8049" s="153"/>
    </row>
    <row r="8050" spans="71:72" x14ac:dyDescent="0.2">
      <c r="BS8050" s="152"/>
      <c r="BT8050" s="153"/>
    </row>
    <row r="8051" spans="71:72" x14ac:dyDescent="0.2">
      <c r="BS8051" s="152"/>
      <c r="BT8051" s="153"/>
    </row>
    <row r="8052" spans="71:72" x14ac:dyDescent="0.2">
      <c r="BS8052" s="152"/>
      <c r="BT8052" s="153"/>
    </row>
    <row r="8053" spans="71:72" x14ac:dyDescent="0.2">
      <c r="BS8053" s="152"/>
      <c r="BT8053" s="153"/>
    </row>
    <row r="8054" spans="71:72" x14ac:dyDescent="0.2">
      <c r="BS8054" s="152"/>
      <c r="BT8054" s="153"/>
    </row>
    <row r="8055" spans="71:72" x14ac:dyDescent="0.2">
      <c r="BS8055" s="152"/>
      <c r="BT8055" s="153"/>
    </row>
    <row r="8056" spans="71:72" x14ac:dyDescent="0.2">
      <c r="BS8056" s="152"/>
      <c r="BT8056" s="153"/>
    </row>
    <row r="8057" spans="71:72" x14ac:dyDescent="0.2">
      <c r="BS8057" s="152"/>
      <c r="BT8057" s="153"/>
    </row>
    <row r="8058" spans="71:72" x14ac:dyDescent="0.2">
      <c r="BS8058" s="152"/>
      <c r="BT8058" s="153"/>
    </row>
    <row r="8059" spans="71:72" x14ac:dyDescent="0.2">
      <c r="BS8059" s="152"/>
      <c r="BT8059" s="153"/>
    </row>
    <row r="8060" spans="71:72" x14ac:dyDescent="0.2">
      <c r="BS8060" s="152"/>
      <c r="BT8060" s="153"/>
    </row>
    <row r="8061" spans="71:72" x14ac:dyDescent="0.2">
      <c r="BS8061" s="152"/>
      <c r="BT8061" s="153"/>
    </row>
    <row r="8062" spans="71:72" x14ac:dyDescent="0.2">
      <c r="BS8062" s="152"/>
      <c r="BT8062" s="153"/>
    </row>
    <row r="8063" spans="71:72" x14ac:dyDescent="0.2">
      <c r="BS8063" s="152"/>
      <c r="BT8063" s="153"/>
    </row>
    <row r="8064" spans="71:72" x14ac:dyDescent="0.2">
      <c r="BS8064" s="152"/>
      <c r="BT8064" s="153"/>
    </row>
    <row r="8065" spans="71:72" x14ac:dyDescent="0.2">
      <c r="BS8065" s="152"/>
      <c r="BT8065" s="153"/>
    </row>
    <row r="8066" spans="71:72" x14ac:dyDescent="0.2">
      <c r="BS8066" s="152"/>
      <c r="BT8066" s="153"/>
    </row>
    <row r="8067" spans="71:72" x14ac:dyDescent="0.2">
      <c r="BS8067" s="152"/>
      <c r="BT8067" s="153"/>
    </row>
    <row r="8068" spans="71:72" x14ac:dyDescent="0.2">
      <c r="BS8068" s="152"/>
      <c r="BT8068" s="153"/>
    </row>
    <row r="8069" spans="71:72" x14ac:dyDescent="0.2">
      <c r="BS8069" s="152"/>
      <c r="BT8069" s="153"/>
    </row>
    <row r="8070" spans="71:72" x14ac:dyDescent="0.2">
      <c r="BS8070" s="152"/>
      <c r="BT8070" s="153"/>
    </row>
    <row r="8071" spans="71:72" x14ac:dyDescent="0.2">
      <c r="BS8071" s="152"/>
      <c r="BT8071" s="153"/>
    </row>
    <row r="8072" spans="71:72" x14ac:dyDescent="0.2">
      <c r="BS8072" s="152"/>
      <c r="BT8072" s="153"/>
    </row>
    <row r="8073" spans="71:72" x14ac:dyDescent="0.2">
      <c r="BS8073" s="152"/>
      <c r="BT8073" s="153"/>
    </row>
    <row r="8074" spans="71:72" x14ac:dyDescent="0.2">
      <c r="BS8074" s="152"/>
      <c r="BT8074" s="153"/>
    </row>
    <row r="8075" spans="71:72" x14ac:dyDescent="0.2">
      <c r="BS8075" s="152"/>
      <c r="BT8075" s="153"/>
    </row>
    <row r="8076" spans="71:72" x14ac:dyDescent="0.2">
      <c r="BS8076" s="152"/>
      <c r="BT8076" s="153"/>
    </row>
    <row r="8077" spans="71:72" x14ac:dyDescent="0.2">
      <c r="BS8077" s="152"/>
      <c r="BT8077" s="153"/>
    </row>
    <row r="8078" spans="71:72" x14ac:dyDescent="0.2">
      <c r="BS8078" s="152"/>
      <c r="BT8078" s="153"/>
    </row>
    <row r="8079" spans="71:72" x14ac:dyDescent="0.2">
      <c r="BS8079" s="152"/>
      <c r="BT8079" s="153"/>
    </row>
    <row r="8080" spans="71:72" x14ac:dyDescent="0.2">
      <c r="BS8080" s="152"/>
      <c r="BT8080" s="153"/>
    </row>
    <row r="8081" spans="71:72" x14ac:dyDescent="0.2">
      <c r="BS8081" s="152"/>
      <c r="BT8081" s="153"/>
    </row>
    <row r="8082" spans="71:72" x14ac:dyDescent="0.2">
      <c r="BS8082" s="152"/>
      <c r="BT8082" s="153"/>
    </row>
    <row r="8083" spans="71:72" x14ac:dyDescent="0.2">
      <c r="BS8083" s="152"/>
      <c r="BT8083" s="153"/>
    </row>
    <row r="8084" spans="71:72" x14ac:dyDescent="0.2">
      <c r="BS8084" s="152"/>
      <c r="BT8084" s="153"/>
    </row>
    <row r="8085" spans="71:72" x14ac:dyDescent="0.2">
      <c r="BS8085" s="152"/>
      <c r="BT8085" s="153"/>
    </row>
    <row r="8086" spans="71:72" x14ac:dyDescent="0.2">
      <c r="BS8086" s="152"/>
      <c r="BT8086" s="153"/>
    </row>
    <row r="8087" spans="71:72" x14ac:dyDescent="0.2">
      <c r="BS8087" s="152"/>
      <c r="BT8087" s="153"/>
    </row>
    <row r="8088" spans="71:72" x14ac:dyDescent="0.2">
      <c r="BS8088" s="152"/>
      <c r="BT8088" s="153"/>
    </row>
    <row r="8089" spans="71:72" x14ac:dyDescent="0.2">
      <c r="BS8089" s="152"/>
      <c r="BT8089" s="153"/>
    </row>
    <row r="8090" spans="71:72" x14ac:dyDescent="0.2">
      <c r="BS8090" s="152"/>
      <c r="BT8090" s="153"/>
    </row>
    <row r="8091" spans="71:72" x14ac:dyDescent="0.2">
      <c r="BS8091" s="152"/>
      <c r="BT8091" s="153"/>
    </row>
    <row r="8092" spans="71:72" x14ac:dyDescent="0.2">
      <c r="BS8092" s="152"/>
      <c r="BT8092" s="153"/>
    </row>
    <row r="8093" spans="71:72" x14ac:dyDescent="0.2">
      <c r="BS8093" s="152"/>
      <c r="BT8093" s="153"/>
    </row>
    <row r="8094" spans="71:72" x14ac:dyDescent="0.2">
      <c r="BS8094" s="152"/>
      <c r="BT8094" s="153"/>
    </row>
    <row r="8095" spans="71:72" x14ac:dyDescent="0.2">
      <c r="BS8095" s="152"/>
      <c r="BT8095" s="153"/>
    </row>
    <row r="8096" spans="71:72" x14ac:dyDescent="0.2">
      <c r="BS8096" s="152"/>
      <c r="BT8096" s="153"/>
    </row>
    <row r="8097" spans="71:72" x14ac:dyDescent="0.2">
      <c r="BS8097" s="152"/>
      <c r="BT8097" s="153"/>
    </row>
    <row r="8098" spans="71:72" x14ac:dyDescent="0.2">
      <c r="BS8098" s="152"/>
      <c r="BT8098" s="153"/>
    </row>
    <row r="8099" spans="71:72" x14ac:dyDescent="0.2">
      <c r="BS8099" s="152"/>
      <c r="BT8099" s="153"/>
    </row>
    <row r="8100" spans="71:72" x14ac:dyDescent="0.2">
      <c r="BS8100" s="152"/>
      <c r="BT8100" s="153"/>
    </row>
    <row r="8101" spans="71:72" x14ac:dyDescent="0.2">
      <c r="BS8101" s="152"/>
      <c r="BT8101" s="153"/>
    </row>
    <row r="8102" spans="71:72" x14ac:dyDescent="0.2">
      <c r="BS8102" s="152"/>
      <c r="BT8102" s="153"/>
    </row>
    <row r="8103" spans="71:72" x14ac:dyDescent="0.2">
      <c r="BS8103" s="152"/>
      <c r="BT8103" s="153"/>
    </row>
    <row r="8104" spans="71:72" x14ac:dyDescent="0.2">
      <c r="BS8104" s="152"/>
      <c r="BT8104" s="153"/>
    </row>
    <row r="8105" spans="71:72" x14ac:dyDescent="0.2">
      <c r="BS8105" s="152"/>
      <c r="BT8105" s="153"/>
    </row>
    <row r="8106" spans="71:72" x14ac:dyDescent="0.2">
      <c r="BS8106" s="152"/>
      <c r="BT8106" s="153"/>
    </row>
    <row r="8107" spans="71:72" x14ac:dyDescent="0.2">
      <c r="BS8107" s="152"/>
      <c r="BT8107" s="153"/>
    </row>
    <row r="8108" spans="71:72" x14ac:dyDescent="0.2">
      <c r="BS8108" s="152"/>
      <c r="BT8108" s="153"/>
    </row>
    <row r="8109" spans="71:72" x14ac:dyDescent="0.2">
      <c r="BS8109" s="152"/>
      <c r="BT8109" s="153"/>
    </row>
    <row r="8110" spans="71:72" x14ac:dyDescent="0.2">
      <c r="BS8110" s="152"/>
      <c r="BT8110" s="153"/>
    </row>
    <row r="8111" spans="71:72" x14ac:dyDescent="0.2">
      <c r="BS8111" s="152"/>
      <c r="BT8111" s="153"/>
    </row>
    <row r="8112" spans="71:72" x14ac:dyDescent="0.2">
      <c r="BS8112" s="152"/>
      <c r="BT8112" s="153"/>
    </row>
    <row r="8113" spans="71:72" x14ac:dyDescent="0.2">
      <c r="BS8113" s="152"/>
      <c r="BT8113" s="153"/>
    </row>
    <row r="8114" spans="71:72" x14ac:dyDescent="0.2">
      <c r="BS8114" s="152"/>
      <c r="BT8114" s="153"/>
    </row>
    <row r="8115" spans="71:72" x14ac:dyDescent="0.2">
      <c r="BS8115" s="152"/>
      <c r="BT8115" s="153"/>
    </row>
    <row r="8116" spans="71:72" x14ac:dyDescent="0.2">
      <c r="BS8116" s="152"/>
      <c r="BT8116" s="153"/>
    </row>
    <row r="8117" spans="71:72" x14ac:dyDescent="0.2">
      <c r="BS8117" s="152"/>
      <c r="BT8117" s="153"/>
    </row>
    <row r="8118" spans="71:72" x14ac:dyDescent="0.2">
      <c r="BS8118" s="152"/>
      <c r="BT8118" s="153"/>
    </row>
    <row r="8119" spans="71:72" x14ac:dyDescent="0.2">
      <c r="BS8119" s="152"/>
      <c r="BT8119" s="153"/>
    </row>
    <row r="8120" spans="71:72" x14ac:dyDescent="0.2">
      <c r="BS8120" s="152"/>
      <c r="BT8120" s="153"/>
    </row>
    <row r="8121" spans="71:72" x14ac:dyDescent="0.2">
      <c r="BS8121" s="152"/>
      <c r="BT8121" s="153"/>
    </row>
    <row r="8122" spans="71:72" x14ac:dyDescent="0.2">
      <c r="BS8122" s="152"/>
      <c r="BT8122" s="153"/>
    </row>
    <row r="8123" spans="71:72" x14ac:dyDescent="0.2">
      <c r="BS8123" s="152"/>
      <c r="BT8123" s="153"/>
    </row>
    <row r="8124" spans="71:72" x14ac:dyDescent="0.2">
      <c r="BS8124" s="152"/>
      <c r="BT8124" s="153"/>
    </row>
    <row r="8125" spans="71:72" x14ac:dyDescent="0.2">
      <c r="BS8125" s="152"/>
      <c r="BT8125" s="153"/>
    </row>
    <row r="8126" spans="71:72" x14ac:dyDescent="0.2">
      <c r="BS8126" s="152"/>
      <c r="BT8126" s="153"/>
    </row>
    <row r="8127" spans="71:72" x14ac:dyDescent="0.2">
      <c r="BS8127" s="152"/>
      <c r="BT8127" s="153"/>
    </row>
    <row r="8128" spans="71:72" x14ac:dyDescent="0.2">
      <c r="BS8128" s="152"/>
      <c r="BT8128" s="153"/>
    </row>
    <row r="8129" spans="71:72" x14ac:dyDescent="0.2">
      <c r="BS8129" s="152"/>
      <c r="BT8129" s="153"/>
    </row>
    <row r="8130" spans="71:72" x14ac:dyDescent="0.2">
      <c r="BS8130" s="152"/>
      <c r="BT8130" s="153"/>
    </row>
    <row r="8131" spans="71:72" x14ac:dyDescent="0.2">
      <c r="BS8131" s="152"/>
      <c r="BT8131" s="153"/>
    </row>
    <row r="8132" spans="71:72" x14ac:dyDescent="0.2">
      <c r="BS8132" s="152"/>
      <c r="BT8132" s="153"/>
    </row>
    <row r="8133" spans="71:72" x14ac:dyDescent="0.2">
      <c r="BS8133" s="152"/>
      <c r="BT8133" s="153"/>
    </row>
    <row r="8134" spans="71:72" x14ac:dyDescent="0.2">
      <c r="BS8134" s="152"/>
      <c r="BT8134" s="153"/>
    </row>
    <row r="8135" spans="71:72" x14ac:dyDescent="0.2">
      <c r="BS8135" s="152"/>
      <c r="BT8135" s="153"/>
    </row>
    <row r="8136" spans="71:72" x14ac:dyDescent="0.2">
      <c r="BS8136" s="152"/>
      <c r="BT8136" s="153"/>
    </row>
    <row r="8137" spans="71:72" x14ac:dyDescent="0.2">
      <c r="BS8137" s="152"/>
      <c r="BT8137" s="153"/>
    </row>
    <row r="8138" spans="71:72" x14ac:dyDescent="0.2">
      <c r="BS8138" s="152"/>
      <c r="BT8138" s="153"/>
    </row>
    <row r="8139" spans="71:72" x14ac:dyDescent="0.2">
      <c r="BS8139" s="152"/>
      <c r="BT8139" s="153"/>
    </row>
    <row r="8140" spans="71:72" x14ac:dyDescent="0.2">
      <c r="BS8140" s="152"/>
      <c r="BT8140" s="153"/>
    </row>
    <row r="8141" spans="71:72" x14ac:dyDescent="0.2">
      <c r="BS8141" s="152"/>
      <c r="BT8141" s="153"/>
    </row>
    <row r="8142" spans="71:72" x14ac:dyDescent="0.2">
      <c r="BS8142" s="152"/>
      <c r="BT8142" s="153"/>
    </row>
    <row r="8143" spans="71:72" x14ac:dyDescent="0.2">
      <c r="BS8143" s="152"/>
      <c r="BT8143" s="153"/>
    </row>
    <row r="8144" spans="71:72" x14ac:dyDescent="0.2">
      <c r="BS8144" s="152"/>
      <c r="BT8144" s="153"/>
    </row>
    <row r="8145" spans="71:72" x14ac:dyDescent="0.2">
      <c r="BS8145" s="152"/>
      <c r="BT8145" s="153"/>
    </row>
    <row r="8146" spans="71:72" x14ac:dyDescent="0.2">
      <c r="BS8146" s="152"/>
      <c r="BT8146" s="153"/>
    </row>
    <row r="8147" spans="71:72" x14ac:dyDescent="0.2">
      <c r="BS8147" s="152"/>
      <c r="BT8147" s="153"/>
    </row>
    <row r="8148" spans="71:72" x14ac:dyDescent="0.2">
      <c r="BS8148" s="152"/>
      <c r="BT8148" s="153"/>
    </row>
    <row r="8149" spans="71:72" x14ac:dyDescent="0.2">
      <c r="BS8149" s="152"/>
      <c r="BT8149" s="153"/>
    </row>
    <row r="8150" spans="71:72" x14ac:dyDescent="0.2">
      <c r="BS8150" s="152"/>
      <c r="BT8150" s="153"/>
    </row>
    <row r="8151" spans="71:72" x14ac:dyDescent="0.2">
      <c r="BS8151" s="152"/>
      <c r="BT8151" s="153"/>
    </row>
    <row r="8152" spans="71:72" x14ac:dyDescent="0.2">
      <c r="BS8152" s="152"/>
      <c r="BT8152" s="153"/>
    </row>
    <row r="8153" spans="71:72" x14ac:dyDescent="0.2">
      <c r="BS8153" s="152"/>
      <c r="BT8153" s="153"/>
    </row>
    <row r="8154" spans="71:72" x14ac:dyDescent="0.2">
      <c r="BS8154" s="152"/>
      <c r="BT8154" s="153"/>
    </row>
    <row r="8155" spans="71:72" x14ac:dyDescent="0.2">
      <c r="BS8155" s="152"/>
      <c r="BT8155" s="153"/>
    </row>
    <row r="8156" spans="71:72" x14ac:dyDescent="0.2">
      <c r="BS8156" s="152"/>
      <c r="BT8156" s="153"/>
    </row>
    <row r="8157" spans="71:72" x14ac:dyDescent="0.2">
      <c r="BS8157" s="152"/>
      <c r="BT8157" s="153"/>
    </row>
    <row r="8158" spans="71:72" x14ac:dyDescent="0.2">
      <c r="BS8158" s="152"/>
      <c r="BT8158" s="153"/>
    </row>
    <row r="8159" spans="71:72" x14ac:dyDescent="0.2">
      <c r="BS8159" s="152"/>
      <c r="BT8159" s="153"/>
    </row>
    <row r="8160" spans="71:72" x14ac:dyDescent="0.2">
      <c r="BS8160" s="152"/>
      <c r="BT8160" s="153"/>
    </row>
    <row r="8161" spans="71:72" x14ac:dyDescent="0.2">
      <c r="BS8161" s="152"/>
      <c r="BT8161" s="153"/>
    </row>
    <row r="8162" spans="71:72" x14ac:dyDescent="0.2">
      <c r="BS8162" s="152"/>
      <c r="BT8162" s="153"/>
    </row>
    <row r="8163" spans="71:72" x14ac:dyDescent="0.2">
      <c r="BS8163" s="152"/>
      <c r="BT8163" s="153"/>
    </row>
    <row r="8164" spans="71:72" x14ac:dyDescent="0.2">
      <c r="BS8164" s="152"/>
      <c r="BT8164" s="153"/>
    </row>
    <row r="8165" spans="71:72" x14ac:dyDescent="0.2">
      <c r="BS8165" s="152"/>
      <c r="BT8165" s="153"/>
    </row>
    <row r="8166" spans="71:72" x14ac:dyDescent="0.2">
      <c r="BS8166" s="152"/>
      <c r="BT8166" s="153"/>
    </row>
    <row r="8167" spans="71:72" x14ac:dyDescent="0.2">
      <c r="BS8167" s="152"/>
      <c r="BT8167" s="153"/>
    </row>
    <row r="8168" spans="71:72" x14ac:dyDescent="0.2">
      <c r="BS8168" s="152"/>
      <c r="BT8168" s="153"/>
    </row>
    <row r="8169" spans="71:72" x14ac:dyDescent="0.2">
      <c r="BS8169" s="152"/>
      <c r="BT8169" s="153"/>
    </row>
    <row r="8170" spans="71:72" x14ac:dyDescent="0.2">
      <c r="BS8170" s="152"/>
      <c r="BT8170" s="153"/>
    </row>
    <row r="8171" spans="71:72" x14ac:dyDescent="0.2">
      <c r="BS8171" s="152"/>
      <c r="BT8171" s="153"/>
    </row>
    <row r="8172" spans="71:72" x14ac:dyDescent="0.2">
      <c r="BS8172" s="152"/>
      <c r="BT8172" s="153"/>
    </row>
    <row r="8173" spans="71:72" x14ac:dyDescent="0.2">
      <c r="BS8173" s="152"/>
      <c r="BT8173" s="153"/>
    </row>
    <row r="8174" spans="71:72" x14ac:dyDescent="0.2">
      <c r="BS8174" s="152"/>
      <c r="BT8174" s="153"/>
    </row>
    <row r="8175" spans="71:72" x14ac:dyDescent="0.2">
      <c r="BS8175" s="152"/>
      <c r="BT8175" s="153"/>
    </row>
    <row r="8176" spans="71:72" x14ac:dyDescent="0.2">
      <c r="BS8176" s="152"/>
      <c r="BT8176" s="153"/>
    </row>
    <row r="8177" spans="71:72" x14ac:dyDescent="0.2">
      <c r="BS8177" s="152"/>
      <c r="BT8177" s="153"/>
    </row>
    <row r="8178" spans="71:72" x14ac:dyDescent="0.2">
      <c r="BS8178" s="152"/>
      <c r="BT8178" s="153"/>
    </row>
    <row r="8179" spans="71:72" x14ac:dyDescent="0.2">
      <c r="BS8179" s="152"/>
      <c r="BT8179" s="153"/>
    </row>
    <row r="8180" spans="71:72" x14ac:dyDescent="0.2">
      <c r="BS8180" s="152"/>
      <c r="BT8180" s="153"/>
    </row>
    <row r="8181" spans="71:72" x14ac:dyDescent="0.2">
      <c r="BS8181" s="152"/>
      <c r="BT8181" s="153"/>
    </row>
    <row r="8182" spans="71:72" x14ac:dyDescent="0.2">
      <c r="BS8182" s="152"/>
      <c r="BT8182" s="153"/>
    </row>
    <row r="8183" spans="71:72" x14ac:dyDescent="0.2">
      <c r="BS8183" s="152"/>
      <c r="BT8183" s="153"/>
    </row>
    <row r="8184" spans="71:72" x14ac:dyDescent="0.2">
      <c r="BS8184" s="152"/>
      <c r="BT8184" s="153"/>
    </row>
    <row r="8185" spans="71:72" x14ac:dyDescent="0.2">
      <c r="BS8185" s="152"/>
      <c r="BT8185" s="153"/>
    </row>
    <row r="8186" spans="71:72" x14ac:dyDescent="0.2">
      <c r="BS8186" s="152"/>
      <c r="BT8186" s="153"/>
    </row>
    <row r="8187" spans="71:72" x14ac:dyDescent="0.2">
      <c r="BS8187" s="152"/>
      <c r="BT8187" s="153"/>
    </row>
    <row r="8188" spans="71:72" x14ac:dyDescent="0.2">
      <c r="BS8188" s="152"/>
      <c r="BT8188" s="153"/>
    </row>
    <row r="8189" spans="71:72" x14ac:dyDescent="0.2">
      <c r="BS8189" s="152"/>
      <c r="BT8189" s="153"/>
    </row>
    <row r="8190" spans="71:72" x14ac:dyDescent="0.2">
      <c r="BS8190" s="152"/>
      <c r="BT8190" s="153"/>
    </row>
    <row r="8191" spans="71:72" x14ac:dyDescent="0.2">
      <c r="BS8191" s="152"/>
      <c r="BT8191" s="153"/>
    </row>
    <row r="8192" spans="71:72" x14ac:dyDescent="0.2">
      <c r="BS8192" s="152"/>
      <c r="BT8192" s="153"/>
    </row>
    <row r="8193" spans="71:72" x14ac:dyDescent="0.2">
      <c r="BS8193" s="152"/>
      <c r="BT8193" s="153"/>
    </row>
    <row r="8194" spans="71:72" x14ac:dyDescent="0.2">
      <c r="BS8194" s="152"/>
      <c r="BT8194" s="153"/>
    </row>
    <row r="8195" spans="71:72" x14ac:dyDescent="0.2">
      <c r="BS8195" s="152"/>
      <c r="BT8195" s="153"/>
    </row>
    <row r="8196" spans="71:72" x14ac:dyDescent="0.2">
      <c r="BS8196" s="152"/>
      <c r="BT8196" s="153"/>
    </row>
    <row r="8197" spans="71:72" x14ac:dyDescent="0.2">
      <c r="BS8197" s="152"/>
      <c r="BT8197" s="153"/>
    </row>
    <row r="8198" spans="71:72" x14ac:dyDescent="0.2">
      <c r="BS8198" s="152"/>
      <c r="BT8198" s="153"/>
    </row>
    <row r="8199" spans="71:72" x14ac:dyDescent="0.2">
      <c r="BS8199" s="152"/>
      <c r="BT8199" s="153"/>
    </row>
    <row r="8200" spans="71:72" x14ac:dyDescent="0.2">
      <c r="BS8200" s="152"/>
      <c r="BT8200" s="153"/>
    </row>
    <row r="8201" spans="71:72" x14ac:dyDescent="0.2">
      <c r="BS8201" s="152"/>
      <c r="BT8201" s="153"/>
    </row>
    <row r="8202" spans="71:72" x14ac:dyDescent="0.2">
      <c r="BS8202" s="152"/>
      <c r="BT8202" s="153"/>
    </row>
    <row r="8203" spans="71:72" x14ac:dyDescent="0.2">
      <c r="BS8203" s="152"/>
      <c r="BT8203" s="153"/>
    </row>
    <row r="8204" spans="71:72" x14ac:dyDescent="0.2">
      <c r="BS8204" s="152"/>
      <c r="BT8204" s="153"/>
    </row>
    <row r="8205" spans="71:72" x14ac:dyDescent="0.2">
      <c r="BS8205" s="152"/>
      <c r="BT8205" s="153"/>
    </row>
    <row r="8206" spans="71:72" x14ac:dyDescent="0.2">
      <c r="BS8206" s="152"/>
      <c r="BT8206" s="153"/>
    </row>
    <row r="8207" spans="71:72" x14ac:dyDescent="0.2">
      <c r="BS8207" s="152"/>
      <c r="BT8207" s="153"/>
    </row>
    <row r="8208" spans="71:72" x14ac:dyDescent="0.2">
      <c r="BS8208" s="152"/>
      <c r="BT8208" s="153"/>
    </row>
    <row r="8209" spans="71:72" x14ac:dyDescent="0.2">
      <c r="BS8209" s="152"/>
      <c r="BT8209" s="153"/>
    </row>
    <row r="8210" spans="71:72" x14ac:dyDescent="0.2">
      <c r="BS8210" s="152"/>
      <c r="BT8210" s="153"/>
    </row>
    <row r="8211" spans="71:72" x14ac:dyDescent="0.2">
      <c r="BS8211" s="152"/>
      <c r="BT8211" s="153"/>
    </row>
    <row r="8212" spans="71:72" x14ac:dyDescent="0.2">
      <c r="BS8212" s="152"/>
      <c r="BT8212" s="153"/>
    </row>
    <row r="8213" spans="71:72" x14ac:dyDescent="0.2">
      <c r="BS8213" s="152"/>
      <c r="BT8213" s="153"/>
    </row>
    <row r="8214" spans="71:72" x14ac:dyDescent="0.2">
      <c r="BS8214" s="152"/>
      <c r="BT8214" s="153"/>
    </row>
    <row r="8215" spans="71:72" x14ac:dyDescent="0.2">
      <c r="BS8215" s="152"/>
      <c r="BT8215" s="153"/>
    </row>
    <row r="8216" spans="71:72" x14ac:dyDescent="0.2">
      <c r="BS8216" s="152"/>
      <c r="BT8216" s="153"/>
    </row>
    <row r="8217" spans="71:72" x14ac:dyDescent="0.2">
      <c r="BS8217" s="152"/>
      <c r="BT8217" s="153"/>
    </row>
    <row r="8218" spans="71:72" x14ac:dyDescent="0.2">
      <c r="BS8218" s="152"/>
      <c r="BT8218" s="153"/>
    </row>
    <row r="8219" spans="71:72" x14ac:dyDescent="0.2">
      <c r="BS8219" s="152"/>
      <c r="BT8219" s="153"/>
    </row>
    <row r="8220" spans="71:72" x14ac:dyDescent="0.2">
      <c r="BS8220" s="152"/>
      <c r="BT8220" s="153"/>
    </row>
    <row r="8221" spans="71:72" x14ac:dyDescent="0.2">
      <c r="BS8221" s="152"/>
      <c r="BT8221" s="153"/>
    </row>
    <row r="8222" spans="71:72" x14ac:dyDescent="0.2">
      <c r="BS8222" s="152"/>
      <c r="BT8222" s="153"/>
    </row>
    <row r="8223" spans="71:72" x14ac:dyDescent="0.2">
      <c r="BS8223" s="152"/>
      <c r="BT8223" s="153"/>
    </row>
    <row r="8224" spans="71:72" x14ac:dyDescent="0.2">
      <c r="BS8224" s="152"/>
      <c r="BT8224" s="153"/>
    </row>
    <row r="8225" spans="71:72" x14ac:dyDescent="0.2">
      <c r="BS8225" s="152"/>
      <c r="BT8225" s="153"/>
    </row>
    <row r="8226" spans="71:72" x14ac:dyDescent="0.2">
      <c r="BS8226" s="152"/>
      <c r="BT8226" s="153"/>
    </row>
    <row r="8227" spans="71:72" x14ac:dyDescent="0.2">
      <c r="BS8227" s="152"/>
      <c r="BT8227" s="153"/>
    </row>
    <row r="8228" spans="71:72" x14ac:dyDescent="0.2">
      <c r="BS8228" s="152"/>
      <c r="BT8228" s="153"/>
    </row>
    <row r="8229" spans="71:72" x14ac:dyDescent="0.2">
      <c r="BS8229" s="152"/>
      <c r="BT8229" s="153"/>
    </row>
    <row r="8230" spans="71:72" x14ac:dyDescent="0.2">
      <c r="BS8230" s="152"/>
      <c r="BT8230" s="153"/>
    </row>
    <row r="8231" spans="71:72" x14ac:dyDescent="0.2">
      <c r="BS8231" s="152"/>
      <c r="BT8231" s="153"/>
    </row>
    <row r="8232" spans="71:72" x14ac:dyDescent="0.2">
      <c r="BS8232" s="152"/>
      <c r="BT8232" s="153"/>
    </row>
    <row r="8233" spans="71:72" x14ac:dyDescent="0.2">
      <c r="BS8233" s="152"/>
      <c r="BT8233" s="153"/>
    </row>
    <row r="8234" spans="71:72" x14ac:dyDescent="0.2">
      <c r="BS8234" s="152"/>
      <c r="BT8234" s="153"/>
    </row>
    <row r="8235" spans="71:72" x14ac:dyDescent="0.2">
      <c r="BS8235" s="152"/>
      <c r="BT8235" s="153"/>
    </row>
    <row r="8236" spans="71:72" x14ac:dyDescent="0.2">
      <c r="BS8236" s="152"/>
      <c r="BT8236" s="153"/>
    </row>
    <row r="8237" spans="71:72" x14ac:dyDescent="0.2">
      <c r="BS8237" s="152"/>
      <c r="BT8237" s="153"/>
    </row>
    <row r="8238" spans="71:72" x14ac:dyDescent="0.2">
      <c r="BS8238" s="152"/>
      <c r="BT8238" s="153"/>
    </row>
    <row r="8239" spans="71:72" x14ac:dyDescent="0.2">
      <c r="BS8239" s="152"/>
      <c r="BT8239" s="153"/>
    </row>
    <row r="8240" spans="71:72" x14ac:dyDescent="0.2">
      <c r="BS8240" s="152"/>
      <c r="BT8240" s="153"/>
    </row>
    <row r="8241" spans="71:72" x14ac:dyDescent="0.2">
      <c r="BS8241" s="152"/>
      <c r="BT8241" s="153"/>
    </row>
    <row r="8242" spans="71:72" x14ac:dyDescent="0.2">
      <c r="BS8242" s="152"/>
      <c r="BT8242" s="153"/>
    </row>
    <row r="8243" spans="71:72" x14ac:dyDescent="0.2">
      <c r="BS8243" s="152"/>
      <c r="BT8243" s="153"/>
    </row>
    <row r="8244" spans="71:72" x14ac:dyDescent="0.2">
      <c r="BS8244" s="152"/>
      <c r="BT8244" s="153"/>
    </row>
    <row r="8245" spans="71:72" x14ac:dyDescent="0.2">
      <c r="BS8245" s="152"/>
      <c r="BT8245" s="153"/>
    </row>
    <row r="8246" spans="71:72" x14ac:dyDescent="0.2">
      <c r="BS8246" s="152"/>
      <c r="BT8246" s="153"/>
    </row>
    <row r="8247" spans="71:72" x14ac:dyDescent="0.2">
      <c r="BS8247" s="152"/>
      <c r="BT8247" s="153"/>
    </row>
    <row r="8248" spans="71:72" x14ac:dyDescent="0.2">
      <c r="BS8248" s="152"/>
      <c r="BT8248" s="153"/>
    </row>
    <row r="8249" spans="71:72" x14ac:dyDescent="0.2">
      <c r="BS8249" s="152"/>
      <c r="BT8249" s="153"/>
    </row>
    <row r="8250" spans="71:72" x14ac:dyDescent="0.2">
      <c r="BS8250" s="152"/>
      <c r="BT8250" s="153"/>
    </row>
    <row r="8251" spans="71:72" x14ac:dyDescent="0.2">
      <c r="BS8251" s="152"/>
      <c r="BT8251" s="153"/>
    </row>
    <row r="8252" spans="71:72" x14ac:dyDescent="0.2">
      <c r="BS8252" s="152"/>
      <c r="BT8252" s="153"/>
    </row>
    <row r="8253" spans="71:72" x14ac:dyDescent="0.2">
      <c r="BS8253" s="152"/>
      <c r="BT8253" s="153"/>
    </row>
    <row r="8254" spans="71:72" x14ac:dyDescent="0.2">
      <c r="BS8254" s="152"/>
      <c r="BT8254" s="153"/>
    </row>
    <row r="8255" spans="71:72" x14ac:dyDescent="0.2">
      <c r="BS8255" s="152"/>
      <c r="BT8255" s="153"/>
    </row>
    <row r="8256" spans="71:72" x14ac:dyDescent="0.2">
      <c r="BS8256" s="152"/>
      <c r="BT8256" s="153"/>
    </row>
    <row r="8257" spans="71:72" x14ac:dyDescent="0.2">
      <c r="BS8257" s="152"/>
      <c r="BT8257" s="153"/>
    </row>
    <row r="8258" spans="71:72" x14ac:dyDescent="0.2">
      <c r="BS8258" s="152"/>
      <c r="BT8258" s="153"/>
    </row>
    <row r="8259" spans="71:72" x14ac:dyDescent="0.2">
      <c r="BS8259" s="152"/>
      <c r="BT8259" s="153"/>
    </row>
    <row r="8260" spans="71:72" x14ac:dyDescent="0.2">
      <c r="BS8260" s="152"/>
      <c r="BT8260" s="153"/>
    </row>
    <row r="8261" spans="71:72" x14ac:dyDescent="0.2">
      <c r="BS8261" s="152"/>
      <c r="BT8261" s="153"/>
    </row>
    <row r="8262" spans="71:72" x14ac:dyDescent="0.2">
      <c r="BS8262" s="152"/>
      <c r="BT8262" s="153"/>
    </row>
    <row r="8263" spans="71:72" x14ac:dyDescent="0.2">
      <c r="BS8263" s="152"/>
      <c r="BT8263" s="153"/>
    </row>
    <row r="8264" spans="71:72" x14ac:dyDescent="0.2">
      <c r="BS8264" s="152"/>
      <c r="BT8264" s="153"/>
    </row>
    <row r="8265" spans="71:72" x14ac:dyDescent="0.2">
      <c r="BS8265" s="152"/>
      <c r="BT8265" s="153"/>
    </row>
    <row r="8266" spans="71:72" x14ac:dyDescent="0.2">
      <c r="BS8266" s="152"/>
      <c r="BT8266" s="153"/>
    </row>
    <row r="8267" spans="71:72" x14ac:dyDescent="0.2">
      <c r="BS8267" s="152"/>
      <c r="BT8267" s="153"/>
    </row>
    <row r="8268" spans="71:72" x14ac:dyDescent="0.2">
      <c r="BS8268" s="152"/>
      <c r="BT8268" s="153"/>
    </row>
    <row r="8269" spans="71:72" x14ac:dyDescent="0.2">
      <c r="BS8269" s="152"/>
      <c r="BT8269" s="153"/>
    </row>
    <row r="8270" spans="71:72" x14ac:dyDescent="0.2">
      <c r="BS8270" s="152"/>
      <c r="BT8270" s="153"/>
    </row>
    <row r="8271" spans="71:72" x14ac:dyDescent="0.2">
      <c r="BS8271" s="152"/>
      <c r="BT8271" s="153"/>
    </row>
    <row r="8272" spans="71:72" x14ac:dyDescent="0.2">
      <c r="BS8272" s="152"/>
      <c r="BT8272" s="153"/>
    </row>
    <row r="8273" spans="71:72" x14ac:dyDescent="0.2">
      <c r="BS8273" s="152"/>
      <c r="BT8273" s="153"/>
    </row>
    <row r="8274" spans="71:72" x14ac:dyDescent="0.2">
      <c r="BS8274" s="152"/>
      <c r="BT8274" s="153"/>
    </row>
    <row r="8275" spans="71:72" x14ac:dyDescent="0.2">
      <c r="BS8275" s="152"/>
      <c r="BT8275" s="153"/>
    </row>
    <row r="8276" spans="71:72" x14ac:dyDescent="0.2">
      <c r="BS8276" s="152"/>
      <c r="BT8276" s="153"/>
    </row>
    <row r="8277" spans="71:72" x14ac:dyDescent="0.2">
      <c r="BS8277" s="152"/>
      <c r="BT8277" s="153"/>
    </row>
    <row r="8278" spans="71:72" x14ac:dyDescent="0.2">
      <c r="BS8278" s="152"/>
      <c r="BT8278" s="153"/>
    </row>
    <row r="8279" spans="71:72" x14ac:dyDescent="0.2">
      <c r="BS8279" s="152"/>
      <c r="BT8279" s="153"/>
    </row>
    <row r="8280" spans="71:72" x14ac:dyDescent="0.2">
      <c r="BS8280" s="152"/>
      <c r="BT8280" s="153"/>
    </row>
    <row r="8281" spans="71:72" x14ac:dyDescent="0.2">
      <c r="BS8281" s="152"/>
      <c r="BT8281" s="153"/>
    </row>
    <row r="8282" spans="71:72" x14ac:dyDescent="0.2">
      <c r="BS8282" s="152"/>
      <c r="BT8282" s="153"/>
    </row>
    <row r="8283" spans="71:72" x14ac:dyDescent="0.2">
      <c r="BS8283" s="152"/>
      <c r="BT8283" s="153"/>
    </row>
    <row r="8284" spans="71:72" x14ac:dyDescent="0.2">
      <c r="BS8284" s="152"/>
      <c r="BT8284" s="153"/>
    </row>
    <row r="8285" spans="71:72" x14ac:dyDescent="0.2">
      <c r="BS8285" s="152"/>
      <c r="BT8285" s="153"/>
    </row>
    <row r="8286" spans="71:72" x14ac:dyDescent="0.2">
      <c r="BS8286" s="152"/>
      <c r="BT8286" s="153"/>
    </row>
    <row r="8287" spans="71:72" x14ac:dyDescent="0.2">
      <c r="BS8287" s="152"/>
      <c r="BT8287" s="153"/>
    </row>
    <row r="8288" spans="71:72" x14ac:dyDescent="0.2">
      <c r="BS8288" s="152"/>
      <c r="BT8288" s="153"/>
    </row>
    <row r="8289" spans="71:72" x14ac:dyDescent="0.2">
      <c r="BS8289" s="152"/>
      <c r="BT8289" s="153"/>
    </row>
    <row r="8290" spans="71:72" x14ac:dyDescent="0.2">
      <c r="BS8290" s="152"/>
      <c r="BT8290" s="153"/>
    </row>
    <row r="8291" spans="71:72" x14ac:dyDescent="0.2">
      <c r="BS8291" s="152"/>
      <c r="BT8291" s="153"/>
    </row>
    <row r="8292" spans="71:72" x14ac:dyDescent="0.2">
      <c r="BS8292" s="152"/>
      <c r="BT8292" s="153"/>
    </row>
    <row r="8293" spans="71:72" x14ac:dyDescent="0.2">
      <c r="BS8293" s="152"/>
      <c r="BT8293" s="153"/>
    </row>
    <row r="8294" spans="71:72" x14ac:dyDescent="0.2">
      <c r="BS8294" s="152"/>
      <c r="BT8294" s="153"/>
    </row>
    <row r="8295" spans="71:72" x14ac:dyDescent="0.2">
      <c r="BS8295" s="152"/>
      <c r="BT8295" s="153"/>
    </row>
    <row r="8296" spans="71:72" x14ac:dyDescent="0.2">
      <c r="BS8296" s="152"/>
      <c r="BT8296" s="153"/>
    </row>
    <row r="8297" spans="71:72" x14ac:dyDescent="0.2">
      <c r="BS8297" s="152"/>
      <c r="BT8297" s="153"/>
    </row>
    <row r="8298" spans="71:72" x14ac:dyDescent="0.2">
      <c r="BS8298" s="152"/>
      <c r="BT8298" s="153"/>
    </row>
    <row r="8299" spans="71:72" x14ac:dyDescent="0.2">
      <c r="BS8299" s="152"/>
      <c r="BT8299" s="153"/>
    </row>
    <row r="8300" spans="71:72" x14ac:dyDescent="0.2">
      <c r="BS8300" s="152"/>
      <c r="BT8300" s="153"/>
    </row>
    <row r="8301" spans="71:72" x14ac:dyDescent="0.2">
      <c r="BS8301" s="152"/>
      <c r="BT8301" s="153"/>
    </row>
    <row r="8302" spans="71:72" x14ac:dyDescent="0.2">
      <c r="BS8302" s="152"/>
      <c r="BT8302" s="153"/>
    </row>
    <row r="8303" spans="71:72" x14ac:dyDescent="0.2">
      <c r="BS8303" s="152"/>
      <c r="BT8303" s="153"/>
    </row>
    <row r="8304" spans="71:72" x14ac:dyDescent="0.2">
      <c r="BS8304" s="152"/>
      <c r="BT8304" s="153"/>
    </row>
    <row r="8305" spans="71:72" x14ac:dyDescent="0.2">
      <c r="BS8305" s="152"/>
      <c r="BT8305" s="153"/>
    </row>
    <row r="8306" spans="71:72" x14ac:dyDescent="0.2">
      <c r="BS8306" s="152"/>
      <c r="BT8306" s="153"/>
    </row>
    <row r="8307" spans="71:72" x14ac:dyDescent="0.2">
      <c r="BS8307" s="152"/>
      <c r="BT8307" s="153"/>
    </row>
    <row r="8308" spans="71:72" x14ac:dyDescent="0.2">
      <c r="BS8308" s="152"/>
      <c r="BT8308" s="153"/>
    </row>
    <row r="8309" spans="71:72" x14ac:dyDescent="0.2">
      <c r="BS8309" s="152"/>
      <c r="BT8309" s="153"/>
    </row>
    <row r="8310" spans="71:72" x14ac:dyDescent="0.2">
      <c r="BS8310" s="152"/>
      <c r="BT8310" s="153"/>
    </row>
    <row r="8311" spans="71:72" x14ac:dyDescent="0.2">
      <c r="BS8311" s="152"/>
      <c r="BT8311" s="153"/>
    </row>
    <row r="8312" spans="71:72" x14ac:dyDescent="0.2">
      <c r="BS8312" s="152"/>
      <c r="BT8312" s="153"/>
    </row>
    <row r="8313" spans="71:72" x14ac:dyDescent="0.2">
      <c r="BS8313" s="152"/>
      <c r="BT8313" s="153"/>
    </row>
    <row r="8314" spans="71:72" x14ac:dyDescent="0.2">
      <c r="BS8314" s="152"/>
      <c r="BT8314" s="153"/>
    </row>
    <row r="8315" spans="71:72" x14ac:dyDescent="0.2">
      <c r="BS8315" s="152"/>
      <c r="BT8315" s="153"/>
    </row>
    <row r="8316" spans="71:72" x14ac:dyDescent="0.2">
      <c r="BS8316" s="152"/>
      <c r="BT8316" s="153"/>
    </row>
    <row r="8317" spans="71:72" x14ac:dyDescent="0.2">
      <c r="BS8317" s="152"/>
      <c r="BT8317" s="153"/>
    </row>
    <row r="8318" spans="71:72" x14ac:dyDescent="0.2">
      <c r="BS8318" s="152"/>
      <c r="BT8318" s="153"/>
    </row>
    <row r="8319" spans="71:72" x14ac:dyDescent="0.2">
      <c r="BS8319" s="152"/>
      <c r="BT8319" s="153"/>
    </row>
    <row r="8320" spans="71:72" x14ac:dyDescent="0.2">
      <c r="BS8320" s="152"/>
      <c r="BT8320" s="153"/>
    </row>
    <row r="8321" spans="71:72" x14ac:dyDescent="0.2">
      <c r="BS8321" s="152"/>
      <c r="BT8321" s="153"/>
    </row>
    <row r="8322" spans="71:72" x14ac:dyDescent="0.2">
      <c r="BS8322" s="152"/>
      <c r="BT8322" s="153"/>
    </row>
    <row r="8323" spans="71:72" x14ac:dyDescent="0.2">
      <c r="BS8323" s="152"/>
      <c r="BT8323" s="153"/>
    </row>
    <row r="8324" spans="71:72" x14ac:dyDescent="0.2">
      <c r="BS8324" s="152"/>
      <c r="BT8324" s="153"/>
    </row>
    <row r="8325" spans="71:72" x14ac:dyDescent="0.2">
      <c r="BS8325" s="152"/>
      <c r="BT8325" s="153"/>
    </row>
    <row r="8326" spans="71:72" x14ac:dyDescent="0.2">
      <c r="BS8326" s="152"/>
      <c r="BT8326" s="153"/>
    </row>
    <row r="8327" spans="71:72" x14ac:dyDescent="0.2">
      <c r="BS8327" s="152"/>
      <c r="BT8327" s="153"/>
    </row>
    <row r="8328" spans="71:72" x14ac:dyDescent="0.2">
      <c r="BS8328" s="152"/>
      <c r="BT8328" s="153"/>
    </row>
    <row r="8329" spans="71:72" x14ac:dyDescent="0.2">
      <c r="BS8329" s="152"/>
      <c r="BT8329" s="153"/>
    </row>
    <row r="8330" spans="71:72" x14ac:dyDescent="0.2">
      <c r="BS8330" s="152"/>
      <c r="BT8330" s="153"/>
    </row>
    <row r="8331" spans="71:72" x14ac:dyDescent="0.2">
      <c r="BS8331" s="152"/>
      <c r="BT8331" s="153"/>
    </row>
    <row r="8332" spans="71:72" x14ac:dyDescent="0.2">
      <c r="BS8332" s="152"/>
      <c r="BT8332" s="153"/>
    </row>
    <row r="8333" spans="71:72" x14ac:dyDescent="0.2">
      <c r="BS8333" s="152"/>
      <c r="BT8333" s="153"/>
    </row>
    <row r="8334" spans="71:72" x14ac:dyDescent="0.2">
      <c r="BS8334" s="152"/>
      <c r="BT8334" s="153"/>
    </row>
    <row r="8335" spans="71:72" x14ac:dyDescent="0.2">
      <c r="BS8335" s="152"/>
      <c r="BT8335" s="153"/>
    </row>
    <row r="8336" spans="71:72" x14ac:dyDescent="0.2">
      <c r="BS8336" s="152"/>
      <c r="BT8336" s="153"/>
    </row>
    <row r="8337" spans="71:72" x14ac:dyDescent="0.2">
      <c r="BS8337" s="152"/>
      <c r="BT8337" s="153"/>
    </row>
    <row r="8338" spans="71:72" x14ac:dyDescent="0.2">
      <c r="BS8338" s="152"/>
      <c r="BT8338" s="153"/>
    </row>
    <row r="8339" spans="71:72" x14ac:dyDescent="0.2">
      <c r="BS8339" s="152"/>
      <c r="BT8339" s="153"/>
    </row>
    <row r="8340" spans="71:72" x14ac:dyDescent="0.2">
      <c r="BS8340" s="152"/>
      <c r="BT8340" s="153"/>
    </row>
    <row r="8341" spans="71:72" x14ac:dyDescent="0.2">
      <c r="BS8341" s="152"/>
      <c r="BT8341" s="153"/>
    </row>
    <row r="8342" spans="71:72" x14ac:dyDescent="0.2">
      <c r="BS8342" s="152"/>
      <c r="BT8342" s="153"/>
    </row>
    <row r="8343" spans="71:72" x14ac:dyDescent="0.2">
      <c r="BS8343" s="152"/>
      <c r="BT8343" s="153"/>
    </row>
    <row r="8344" spans="71:72" x14ac:dyDescent="0.2">
      <c r="BS8344" s="152"/>
      <c r="BT8344" s="153"/>
    </row>
    <row r="8345" spans="71:72" x14ac:dyDescent="0.2">
      <c r="BS8345" s="152"/>
      <c r="BT8345" s="153"/>
    </row>
    <row r="8346" spans="71:72" x14ac:dyDescent="0.2">
      <c r="BS8346" s="152"/>
      <c r="BT8346" s="153"/>
    </row>
    <row r="8347" spans="71:72" x14ac:dyDescent="0.2">
      <c r="BS8347" s="152"/>
      <c r="BT8347" s="153"/>
    </row>
    <row r="8348" spans="71:72" x14ac:dyDescent="0.2">
      <c r="BS8348" s="152"/>
      <c r="BT8348" s="153"/>
    </row>
    <row r="8349" spans="71:72" x14ac:dyDescent="0.2">
      <c r="BS8349" s="152"/>
      <c r="BT8349" s="153"/>
    </row>
    <row r="8350" spans="71:72" x14ac:dyDescent="0.2">
      <c r="BS8350" s="152"/>
      <c r="BT8350" s="153"/>
    </row>
    <row r="8351" spans="71:72" x14ac:dyDescent="0.2">
      <c r="BS8351" s="152"/>
      <c r="BT8351" s="153"/>
    </row>
    <row r="8352" spans="71:72" x14ac:dyDescent="0.2">
      <c r="BS8352" s="152"/>
      <c r="BT8352" s="153"/>
    </row>
    <row r="8353" spans="71:72" x14ac:dyDescent="0.2">
      <c r="BS8353" s="152"/>
      <c r="BT8353" s="153"/>
    </row>
    <row r="8354" spans="71:72" x14ac:dyDescent="0.2">
      <c r="BS8354" s="152"/>
      <c r="BT8354" s="153"/>
    </row>
    <row r="8355" spans="71:72" x14ac:dyDescent="0.2">
      <c r="BS8355" s="152"/>
      <c r="BT8355" s="153"/>
    </row>
    <row r="8356" spans="71:72" x14ac:dyDescent="0.2">
      <c r="BS8356" s="152"/>
      <c r="BT8356" s="153"/>
    </row>
    <row r="8357" spans="71:72" x14ac:dyDescent="0.2">
      <c r="BS8357" s="152"/>
      <c r="BT8357" s="153"/>
    </row>
    <row r="8358" spans="71:72" x14ac:dyDescent="0.2">
      <c r="BS8358" s="152"/>
      <c r="BT8358" s="153"/>
    </row>
    <row r="8359" spans="71:72" x14ac:dyDescent="0.2">
      <c r="BS8359" s="152"/>
      <c r="BT8359" s="153"/>
    </row>
    <row r="8360" spans="71:72" x14ac:dyDescent="0.2">
      <c r="BS8360" s="152"/>
      <c r="BT8360" s="153"/>
    </row>
    <row r="8361" spans="71:72" x14ac:dyDescent="0.2">
      <c r="BS8361" s="152"/>
      <c r="BT8361" s="153"/>
    </row>
    <row r="8362" spans="71:72" x14ac:dyDescent="0.2">
      <c r="BS8362" s="152"/>
      <c r="BT8362" s="153"/>
    </row>
    <row r="8363" spans="71:72" x14ac:dyDescent="0.2">
      <c r="BS8363" s="152"/>
      <c r="BT8363" s="153"/>
    </row>
    <row r="8364" spans="71:72" x14ac:dyDescent="0.2">
      <c r="BS8364" s="152"/>
      <c r="BT8364" s="153"/>
    </row>
    <row r="8365" spans="71:72" x14ac:dyDescent="0.2">
      <c r="BS8365" s="152"/>
      <c r="BT8365" s="153"/>
    </row>
    <row r="8366" spans="71:72" x14ac:dyDescent="0.2">
      <c r="BS8366" s="152"/>
      <c r="BT8366" s="153"/>
    </row>
    <row r="8367" spans="71:72" x14ac:dyDescent="0.2">
      <c r="BS8367" s="152"/>
      <c r="BT8367" s="153"/>
    </row>
    <row r="8368" spans="71:72" x14ac:dyDescent="0.2">
      <c r="BS8368" s="152"/>
      <c r="BT8368" s="153"/>
    </row>
    <row r="8369" spans="71:72" x14ac:dyDescent="0.2">
      <c r="BS8369" s="152"/>
      <c r="BT8369" s="153"/>
    </row>
    <row r="8370" spans="71:72" x14ac:dyDescent="0.2">
      <c r="BS8370" s="152"/>
      <c r="BT8370" s="153"/>
    </row>
    <row r="8371" spans="71:72" x14ac:dyDescent="0.2">
      <c r="BS8371" s="152"/>
      <c r="BT8371" s="153"/>
    </row>
    <row r="8372" spans="71:72" x14ac:dyDescent="0.2">
      <c r="BS8372" s="152"/>
      <c r="BT8372" s="153"/>
    </row>
    <row r="8373" spans="71:72" x14ac:dyDescent="0.2">
      <c r="BS8373" s="152"/>
      <c r="BT8373" s="153"/>
    </row>
    <row r="8374" spans="71:72" x14ac:dyDescent="0.2">
      <c r="BS8374" s="152"/>
      <c r="BT8374" s="153"/>
    </row>
    <row r="8375" spans="71:72" x14ac:dyDescent="0.2">
      <c r="BS8375" s="152"/>
      <c r="BT8375" s="153"/>
    </row>
    <row r="8376" spans="71:72" x14ac:dyDescent="0.2">
      <c r="BS8376" s="152"/>
      <c r="BT8376" s="153"/>
    </row>
    <row r="8377" spans="71:72" x14ac:dyDescent="0.2">
      <c r="BS8377" s="152"/>
      <c r="BT8377" s="153"/>
    </row>
    <row r="8378" spans="71:72" x14ac:dyDescent="0.2">
      <c r="BS8378" s="152"/>
      <c r="BT8378" s="153"/>
    </row>
    <row r="8379" spans="71:72" x14ac:dyDescent="0.2">
      <c r="BS8379" s="152"/>
      <c r="BT8379" s="153"/>
    </row>
    <row r="8380" spans="71:72" x14ac:dyDescent="0.2">
      <c r="BS8380" s="152"/>
      <c r="BT8380" s="153"/>
    </row>
    <row r="8381" spans="71:72" x14ac:dyDescent="0.2">
      <c r="BS8381" s="152"/>
      <c r="BT8381" s="153"/>
    </row>
    <row r="8382" spans="71:72" x14ac:dyDescent="0.2">
      <c r="BS8382" s="152"/>
      <c r="BT8382" s="153"/>
    </row>
    <row r="8383" spans="71:72" x14ac:dyDescent="0.2">
      <c r="BS8383" s="152"/>
      <c r="BT8383" s="153"/>
    </row>
    <row r="8384" spans="71:72" x14ac:dyDescent="0.2">
      <c r="BS8384" s="152"/>
      <c r="BT8384" s="153"/>
    </row>
    <row r="8385" spans="71:72" x14ac:dyDescent="0.2">
      <c r="BS8385" s="152"/>
      <c r="BT8385" s="153"/>
    </row>
    <row r="8386" spans="71:72" x14ac:dyDescent="0.2">
      <c r="BS8386" s="152"/>
      <c r="BT8386" s="153"/>
    </row>
    <row r="8387" spans="71:72" x14ac:dyDescent="0.2">
      <c r="BS8387" s="152"/>
      <c r="BT8387" s="153"/>
    </row>
    <row r="8388" spans="71:72" x14ac:dyDescent="0.2">
      <c r="BS8388" s="152"/>
      <c r="BT8388" s="153"/>
    </row>
    <row r="8389" spans="71:72" x14ac:dyDescent="0.2">
      <c r="BS8389" s="152"/>
      <c r="BT8389" s="153"/>
    </row>
    <row r="8390" spans="71:72" x14ac:dyDescent="0.2">
      <c r="BS8390" s="152"/>
      <c r="BT8390" s="153"/>
    </row>
    <row r="8391" spans="71:72" x14ac:dyDescent="0.2">
      <c r="BS8391" s="152"/>
      <c r="BT8391" s="153"/>
    </row>
    <row r="8392" spans="71:72" x14ac:dyDescent="0.2">
      <c r="BS8392" s="152"/>
      <c r="BT8392" s="153"/>
    </row>
    <row r="8393" spans="71:72" x14ac:dyDescent="0.2">
      <c r="BS8393" s="152"/>
      <c r="BT8393" s="153"/>
    </row>
    <row r="8394" spans="71:72" x14ac:dyDescent="0.2">
      <c r="BS8394" s="152"/>
      <c r="BT8394" s="153"/>
    </row>
    <row r="8395" spans="71:72" x14ac:dyDescent="0.2">
      <c r="BS8395" s="152"/>
      <c r="BT8395" s="153"/>
    </row>
    <row r="8396" spans="71:72" x14ac:dyDescent="0.2">
      <c r="BS8396" s="152"/>
      <c r="BT8396" s="153"/>
    </row>
    <row r="8397" spans="71:72" x14ac:dyDescent="0.2">
      <c r="BS8397" s="152"/>
      <c r="BT8397" s="153"/>
    </row>
    <row r="8398" spans="71:72" x14ac:dyDescent="0.2">
      <c r="BS8398" s="152"/>
      <c r="BT8398" s="153"/>
    </row>
    <row r="8399" spans="71:72" x14ac:dyDescent="0.2">
      <c r="BS8399" s="152"/>
      <c r="BT8399" s="153"/>
    </row>
    <row r="8400" spans="71:72" x14ac:dyDescent="0.2">
      <c r="BS8400" s="152"/>
      <c r="BT8400" s="153"/>
    </row>
    <row r="8401" spans="71:72" x14ac:dyDescent="0.2">
      <c r="BS8401" s="152"/>
      <c r="BT8401" s="153"/>
    </row>
    <row r="8402" spans="71:72" x14ac:dyDescent="0.2">
      <c r="BS8402" s="152"/>
      <c r="BT8402" s="153"/>
    </row>
    <row r="8403" spans="71:72" x14ac:dyDescent="0.2">
      <c r="BS8403" s="152"/>
      <c r="BT8403" s="153"/>
    </row>
    <row r="8404" spans="71:72" x14ac:dyDescent="0.2">
      <c r="BS8404" s="152"/>
      <c r="BT8404" s="153"/>
    </row>
    <row r="8405" spans="71:72" x14ac:dyDescent="0.2">
      <c r="BS8405" s="152"/>
      <c r="BT8405" s="153"/>
    </row>
    <row r="8406" spans="71:72" x14ac:dyDescent="0.2">
      <c r="BS8406" s="152"/>
      <c r="BT8406" s="153"/>
    </row>
    <row r="8407" spans="71:72" x14ac:dyDescent="0.2">
      <c r="BS8407" s="152"/>
      <c r="BT8407" s="153"/>
    </row>
    <row r="8408" spans="71:72" x14ac:dyDescent="0.2">
      <c r="BS8408" s="152"/>
      <c r="BT8408" s="153"/>
    </row>
    <row r="8409" spans="71:72" x14ac:dyDescent="0.2">
      <c r="BS8409" s="152"/>
      <c r="BT8409" s="153"/>
    </row>
    <row r="8410" spans="71:72" x14ac:dyDescent="0.2">
      <c r="BS8410" s="152"/>
      <c r="BT8410" s="153"/>
    </row>
    <row r="8411" spans="71:72" x14ac:dyDescent="0.2">
      <c r="BS8411" s="152"/>
      <c r="BT8411" s="153"/>
    </row>
    <row r="8412" spans="71:72" x14ac:dyDescent="0.2">
      <c r="BS8412" s="152"/>
      <c r="BT8412" s="153"/>
    </row>
    <row r="8413" spans="71:72" x14ac:dyDescent="0.2">
      <c r="BS8413" s="152"/>
      <c r="BT8413" s="153"/>
    </row>
    <row r="8414" spans="71:72" x14ac:dyDescent="0.2">
      <c r="BS8414" s="152"/>
      <c r="BT8414" s="153"/>
    </row>
    <row r="8415" spans="71:72" x14ac:dyDescent="0.2">
      <c r="BS8415" s="152"/>
      <c r="BT8415" s="153"/>
    </row>
    <row r="8416" spans="71:72" x14ac:dyDescent="0.2">
      <c r="BS8416" s="152"/>
      <c r="BT8416" s="153"/>
    </row>
    <row r="8417" spans="71:72" x14ac:dyDescent="0.2">
      <c r="BS8417" s="152"/>
      <c r="BT8417" s="153"/>
    </row>
    <row r="8418" spans="71:72" x14ac:dyDescent="0.2">
      <c r="BS8418" s="152"/>
      <c r="BT8418" s="153"/>
    </row>
    <row r="8419" spans="71:72" x14ac:dyDescent="0.2">
      <c r="BS8419" s="152"/>
      <c r="BT8419" s="153"/>
    </row>
    <row r="8420" spans="71:72" x14ac:dyDescent="0.2">
      <c r="BS8420" s="152"/>
      <c r="BT8420" s="153"/>
    </row>
    <row r="8421" spans="71:72" x14ac:dyDescent="0.2">
      <c r="BS8421" s="152"/>
      <c r="BT8421" s="153"/>
    </row>
    <row r="8422" spans="71:72" x14ac:dyDescent="0.2">
      <c r="BS8422" s="152"/>
      <c r="BT8422" s="153"/>
    </row>
    <row r="8423" spans="71:72" x14ac:dyDescent="0.2">
      <c r="BS8423" s="152"/>
      <c r="BT8423" s="153"/>
    </row>
    <row r="8424" spans="71:72" x14ac:dyDescent="0.2">
      <c r="BS8424" s="152"/>
      <c r="BT8424" s="153"/>
    </row>
    <row r="8425" spans="71:72" x14ac:dyDescent="0.2">
      <c r="BS8425" s="152"/>
      <c r="BT8425" s="153"/>
    </row>
    <row r="8426" spans="71:72" x14ac:dyDescent="0.2">
      <c r="BS8426" s="152"/>
      <c r="BT8426" s="153"/>
    </row>
    <row r="8427" spans="71:72" x14ac:dyDescent="0.2">
      <c r="BS8427" s="152"/>
      <c r="BT8427" s="153"/>
    </row>
    <row r="8428" spans="71:72" x14ac:dyDescent="0.2">
      <c r="BS8428" s="152"/>
      <c r="BT8428" s="153"/>
    </row>
    <row r="8429" spans="71:72" x14ac:dyDescent="0.2">
      <c r="BS8429" s="152"/>
      <c r="BT8429" s="153"/>
    </row>
    <row r="8430" spans="71:72" x14ac:dyDescent="0.2">
      <c r="BS8430" s="152"/>
      <c r="BT8430" s="153"/>
    </row>
    <row r="8431" spans="71:72" x14ac:dyDescent="0.2">
      <c r="BS8431" s="152"/>
      <c r="BT8431" s="153"/>
    </row>
    <row r="8432" spans="71:72" x14ac:dyDescent="0.2">
      <c r="BS8432" s="152"/>
      <c r="BT8432" s="153"/>
    </row>
    <row r="8433" spans="71:72" x14ac:dyDescent="0.2">
      <c r="BS8433" s="152"/>
      <c r="BT8433" s="153"/>
    </row>
    <row r="8434" spans="71:72" x14ac:dyDescent="0.2">
      <c r="BS8434" s="152"/>
      <c r="BT8434" s="153"/>
    </row>
    <row r="8435" spans="71:72" x14ac:dyDescent="0.2">
      <c r="BS8435" s="152"/>
      <c r="BT8435" s="153"/>
    </row>
    <row r="8436" spans="71:72" x14ac:dyDescent="0.2">
      <c r="BS8436" s="152"/>
      <c r="BT8436" s="153"/>
    </row>
    <row r="8437" spans="71:72" x14ac:dyDescent="0.2">
      <c r="BS8437" s="152"/>
      <c r="BT8437" s="153"/>
    </row>
    <row r="8438" spans="71:72" x14ac:dyDescent="0.2">
      <c r="BS8438" s="152"/>
      <c r="BT8438" s="153"/>
    </row>
    <row r="8439" spans="71:72" x14ac:dyDescent="0.2">
      <c r="BS8439" s="152"/>
      <c r="BT8439" s="153"/>
    </row>
    <row r="8440" spans="71:72" x14ac:dyDescent="0.2">
      <c r="BS8440" s="152"/>
      <c r="BT8440" s="153"/>
    </row>
    <row r="8441" spans="71:72" x14ac:dyDescent="0.2">
      <c r="BS8441" s="152"/>
      <c r="BT8441" s="153"/>
    </row>
    <row r="8442" spans="71:72" x14ac:dyDescent="0.2">
      <c r="BS8442" s="152"/>
      <c r="BT8442" s="153"/>
    </row>
    <row r="8443" spans="71:72" x14ac:dyDescent="0.2">
      <c r="BS8443" s="152"/>
      <c r="BT8443" s="153"/>
    </row>
    <row r="8444" spans="71:72" x14ac:dyDescent="0.2">
      <c r="BS8444" s="152"/>
      <c r="BT8444" s="153"/>
    </row>
    <row r="8445" spans="71:72" x14ac:dyDescent="0.2">
      <c r="BS8445" s="152"/>
      <c r="BT8445" s="153"/>
    </row>
    <row r="8446" spans="71:72" x14ac:dyDescent="0.2">
      <c r="BS8446" s="152"/>
      <c r="BT8446" s="153"/>
    </row>
    <row r="8447" spans="71:72" x14ac:dyDescent="0.2">
      <c r="BS8447" s="152"/>
      <c r="BT8447" s="153"/>
    </row>
    <row r="8448" spans="71:72" x14ac:dyDescent="0.2">
      <c r="BS8448" s="152"/>
      <c r="BT8448" s="153"/>
    </row>
    <row r="8449" spans="71:72" x14ac:dyDescent="0.2">
      <c r="BS8449" s="152"/>
      <c r="BT8449" s="153"/>
    </row>
    <row r="8450" spans="71:72" x14ac:dyDescent="0.2">
      <c r="BS8450" s="152"/>
      <c r="BT8450" s="153"/>
    </row>
    <row r="8451" spans="71:72" x14ac:dyDescent="0.2">
      <c r="BS8451" s="152"/>
      <c r="BT8451" s="153"/>
    </row>
    <row r="8452" spans="71:72" x14ac:dyDescent="0.2">
      <c r="BS8452" s="152"/>
      <c r="BT8452" s="153"/>
    </row>
    <row r="8453" spans="71:72" x14ac:dyDescent="0.2">
      <c r="BS8453" s="152"/>
      <c r="BT8453" s="153"/>
    </row>
    <row r="8454" spans="71:72" x14ac:dyDescent="0.2">
      <c r="BS8454" s="152"/>
      <c r="BT8454" s="153"/>
    </row>
    <row r="8455" spans="71:72" x14ac:dyDescent="0.2">
      <c r="BS8455" s="152"/>
      <c r="BT8455" s="153"/>
    </row>
    <row r="8456" spans="71:72" x14ac:dyDescent="0.2">
      <c r="BS8456" s="152"/>
      <c r="BT8456" s="153"/>
    </row>
    <row r="8457" spans="71:72" x14ac:dyDescent="0.2">
      <c r="BS8457" s="152"/>
      <c r="BT8457" s="153"/>
    </row>
    <row r="8458" spans="71:72" x14ac:dyDescent="0.2">
      <c r="BS8458" s="152"/>
      <c r="BT8458" s="153"/>
    </row>
    <row r="8459" spans="71:72" x14ac:dyDescent="0.2">
      <c r="BS8459" s="152"/>
      <c r="BT8459" s="153"/>
    </row>
    <row r="8460" spans="71:72" x14ac:dyDescent="0.2">
      <c r="BS8460" s="152"/>
      <c r="BT8460" s="153"/>
    </row>
    <row r="8461" spans="71:72" x14ac:dyDescent="0.2">
      <c r="BS8461" s="152"/>
      <c r="BT8461" s="153"/>
    </row>
    <row r="8462" spans="71:72" x14ac:dyDescent="0.2">
      <c r="BS8462" s="152"/>
      <c r="BT8462" s="153"/>
    </row>
    <row r="8463" spans="71:72" x14ac:dyDescent="0.2">
      <c r="BS8463" s="152"/>
      <c r="BT8463" s="153"/>
    </row>
    <row r="8464" spans="71:72" x14ac:dyDescent="0.2">
      <c r="BS8464" s="152"/>
      <c r="BT8464" s="153"/>
    </row>
    <row r="8465" spans="71:72" x14ac:dyDescent="0.2">
      <c r="BS8465" s="152"/>
      <c r="BT8465" s="153"/>
    </row>
    <row r="8466" spans="71:72" x14ac:dyDescent="0.2">
      <c r="BS8466" s="152"/>
      <c r="BT8466" s="153"/>
    </row>
    <row r="8467" spans="71:72" x14ac:dyDescent="0.2">
      <c r="BS8467" s="152"/>
      <c r="BT8467" s="153"/>
    </row>
    <row r="8468" spans="71:72" x14ac:dyDescent="0.2">
      <c r="BS8468" s="152"/>
      <c r="BT8468" s="153"/>
    </row>
    <row r="8469" spans="71:72" x14ac:dyDescent="0.2">
      <c r="BS8469" s="152"/>
      <c r="BT8469" s="153"/>
    </row>
    <row r="8470" spans="71:72" x14ac:dyDescent="0.2">
      <c r="BS8470" s="152"/>
      <c r="BT8470" s="153"/>
    </row>
    <row r="8471" spans="71:72" x14ac:dyDescent="0.2">
      <c r="BS8471" s="152"/>
      <c r="BT8471" s="153"/>
    </row>
    <row r="8472" spans="71:72" x14ac:dyDescent="0.2">
      <c r="BS8472" s="152"/>
      <c r="BT8472" s="153"/>
    </row>
    <row r="8473" spans="71:72" x14ac:dyDescent="0.2">
      <c r="BS8473" s="152"/>
      <c r="BT8473" s="153"/>
    </row>
    <row r="8474" spans="71:72" x14ac:dyDescent="0.2">
      <c r="BS8474" s="152"/>
      <c r="BT8474" s="153"/>
    </row>
    <row r="8475" spans="71:72" x14ac:dyDescent="0.2">
      <c r="BS8475" s="152"/>
      <c r="BT8475" s="153"/>
    </row>
    <row r="8476" spans="71:72" x14ac:dyDescent="0.2">
      <c r="BS8476" s="152"/>
      <c r="BT8476" s="153"/>
    </row>
    <row r="8477" spans="71:72" x14ac:dyDescent="0.2">
      <c r="BS8477" s="152"/>
      <c r="BT8477" s="153"/>
    </row>
    <row r="8478" spans="71:72" x14ac:dyDescent="0.2">
      <c r="BS8478" s="152"/>
      <c r="BT8478" s="153"/>
    </row>
    <row r="8479" spans="71:72" x14ac:dyDescent="0.2">
      <c r="BS8479" s="152"/>
      <c r="BT8479" s="153"/>
    </row>
    <row r="8480" spans="71:72" x14ac:dyDescent="0.2">
      <c r="BS8480" s="152"/>
      <c r="BT8480" s="153"/>
    </row>
    <row r="8481" spans="71:72" x14ac:dyDescent="0.2">
      <c r="BS8481" s="152"/>
      <c r="BT8481" s="153"/>
    </row>
    <row r="8482" spans="71:72" x14ac:dyDescent="0.2">
      <c r="BS8482" s="152"/>
      <c r="BT8482" s="153"/>
    </row>
    <row r="8483" spans="71:72" x14ac:dyDescent="0.2">
      <c r="BS8483" s="152"/>
      <c r="BT8483" s="153"/>
    </row>
    <row r="8484" spans="71:72" x14ac:dyDescent="0.2">
      <c r="BS8484" s="152"/>
      <c r="BT8484" s="153"/>
    </row>
    <row r="8485" spans="71:72" x14ac:dyDescent="0.2">
      <c r="BS8485" s="152"/>
      <c r="BT8485" s="153"/>
    </row>
    <row r="8486" spans="71:72" x14ac:dyDescent="0.2">
      <c r="BS8486" s="152"/>
      <c r="BT8486" s="153"/>
    </row>
    <row r="8487" spans="71:72" x14ac:dyDescent="0.2">
      <c r="BS8487" s="152"/>
      <c r="BT8487" s="153"/>
    </row>
    <row r="8488" spans="71:72" x14ac:dyDescent="0.2">
      <c r="BS8488" s="152"/>
      <c r="BT8488" s="153"/>
    </row>
    <row r="8489" spans="71:72" x14ac:dyDescent="0.2">
      <c r="BS8489" s="152"/>
      <c r="BT8489" s="153"/>
    </row>
    <row r="8490" spans="71:72" x14ac:dyDescent="0.2">
      <c r="BS8490" s="152"/>
      <c r="BT8490" s="153"/>
    </row>
    <row r="8491" spans="71:72" x14ac:dyDescent="0.2">
      <c r="BS8491" s="152"/>
      <c r="BT8491" s="153"/>
    </row>
    <row r="8492" spans="71:72" x14ac:dyDescent="0.2">
      <c r="BS8492" s="152"/>
      <c r="BT8492" s="153"/>
    </row>
    <row r="8493" spans="71:72" x14ac:dyDescent="0.2">
      <c r="BS8493" s="152"/>
      <c r="BT8493" s="153"/>
    </row>
    <row r="8494" spans="71:72" x14ac:dyDescent="0.2">
      <c r="BS8494" s="152"/>
      <c r="BT8494" s="153"/>
    </row>
    <row r="8495" spans="71:72" x14ac:dyDescent="0.2">
      <c r="BS8495" s="152"/>
      <c r="BT8495" s="153"/>
    </row>
    <row r="8496" spans="71:72" x14ac:dyDescent="0.2">
      <c r="BS8496" s="152"/>
      <c r="BT8496" s="153"/>
    </row>
    <row r="8497" spans="71:72" x14ac:dyDescent="0.2">
      <c r="BS8497" s="152"/>
      <c r="BT8497" s="153"/>
    </row>
    <row r="8498" spans="71:72" x14ac:dyDescent="0.2">
      <c r="BS8498" s="152"/>
      <c r="BT8498" s="153"/>
    </row>
    <row r="8499" spans="71:72" x14ac:dyDescent="0.2">
      <c r="BS8499" s="152"/>
      <c r="BT8499" s="153"/>
    </row>
    <row r="8500" spans="71:72" x14ac:dyDescent="0.2">
      <c r="BS8500" s="152"/>
      <c r="BT8500" s="153"/>
    </row>
    <row r="8501" spans="71:72" x14ac:dyDescent="0.2">
      <c r="BS8501" s="152"/>
      <c r="BT8501" s="153"/>
    </row>
    <row r="8502" spans="71:72" x14ac:dyDescent="0.2">
      <c r="BS8502" s="152"/>
      <c r="BT8502" s="153"/>
    </row>
    <row r="8503" spans="71:72" x14ac:dyDescent="0.2">
      <c r="BS8503" s="152"/>
      <c r="BT8503" s="153"/>
    </row>
    <row r="8504" spans="71:72" x14ac:dyDescent="0.2">
      <c r="BS8504" s="152"/>
      <c r="BT8504" s="153"/>
    </row>
    <row r="8505" spans="71:72" x14ac:dyDescent="0.2">
      <c r="BS8505" s="152"/>
      <c r="BT8505" s="153"/>
    </row>
    <row r="8506" spans="71:72" x14ac:dyDescent="0.2">
      <c r="BS8506" s="152"/>
      <c r="BT8506" s="153"/>
    </row>
    <row r="8507" spans="71:72" x14ac:dyDescent="0.2">
      <c r="BS8507" s="152"/>
      <c r="BT8507" s="153"/>
    </row>
    <row r="8508" spans="71:72" x14ac:dyDescent="0.2">
      <c r="BS8508" s="152"/>
      <c r="BT8508" s="153"/>
    </row>
    <row r="8509" spans="71:72" x14ac:dyDescent="0.2">
      <c r="BS8509" s="152"/>
      <c r="BT8509" s="153"/>
    </row>
    <row r="8510" spans="71:72" x14ac:dyDescent="0.2">
      <c r="BS8510" s="152"/>
      <c r="BT8510" s="153"/>
    </row>
    <row r="8511" spans="71:72" x14ac:dyDescent="0.2">
      <c r="BS8511" s="152"/>
      <c r="BT8511" s="153"/>
    </row>
    <row r="8512" spans="71:72" x14ac:dyDescent="0.2">
      <c r="BS8512" s="152"/>
      <c r="BT8512" s="153"/>
    </row>
    <row r="8513" spans="71:72" x14ac:dyDescent="0.2">
      <c r="BS8513" s="152"/>
      <c r="BT8513" s="153"/>
    </row>
    <row r="8514" spans="71:72" x14ac:dyDescent="0.2">
      <c r="BS8514" s="152"/>
      <c r="BT8514" s="153"/>
    </row>
    <row r="8515" spans="71:72" x14ac:dyDescent="0.2">
      <c r="BS8515" s="152"/>
      <c r="BT8515" s="153"/>
    </row>
    <row r="8516" spans="71:72" x14ac:dyDescent="0.2">
      <c r="BS8516" s="152"/>
      <c r="BT8516" s="153"/>
    </row>
    <row r="8517" spans="71:72" x14ac:dyDescent="0.2">
      <c r="BS8517" s="152"/>
      <c r="BT8517" s="153"/>
    </row>
    <row r="8518" spans="71:72" x14ac:dyDescent="0.2">
      <c r="BS8518" s="152"/>
      <c r="BT8518" s="153"/>
    </row>
    <row r="8519" spans="71:72" x14ac:dyDescent="0.2">
      <c r="BS8519" s="152"/>
      <c r="BT8519" s="153"/>
    </row>
    <row r="8520" spans="71:72" x14ac:dyDescent="0.2">
      <c r="BS8520" s="152"/>
      <c r="BT8520" s="153"/>
    </row>
    <row r="8521" spans="71:72" x14ac:dyDescent="0.2">
      <c r="BS8521" s="152"/>
      <c r="BT8521" s="153"/>
    </row>
    <row r="8522" spans="71:72" x14ac:dyDescent="0.2">
      <c r="BS8522" s="152"/>
      <c r="BT8522" s="153"/>
    </row>
    <row r="8523" spans="71:72" x14ac:dyDescent="0.2">
      <c r="BS8523" s="152"/>
      <c r="BT8523" s="153"/>
    </row>
    <row r="8524" spans="71:72" x14ac:dyDescent="0.2">
      <c r="BS8524" s="152"/>
      <c r="BT8524" s="153"/>
    </row>
    <row r="8525" spans="71:72" x14ac:dyDescent="0.2">
      <c r="BS8525" s="152"/>
      <c r="BT8525" s="153"/>
    </row>
    <row r="8526" spans="71:72" x14ac:dyDescent="0.2">
      <c r="BS8526" s="152"/>
      <c r="BT8526" s="153"/>
    </row>
    <row r="8527" spans="71:72" x14ac:dyDescent="0.2">
      <c r="BS8527" s="152"/>
      <c r="BT8527" s="153"/>
    </row>
    <row r="8528" spans="71:72" x14ac:dyDescent="0.2">
      <c r="BS8528" s="152"/>
      <c r="BT8528" s="153"/>
    </row>
    <row r="8529" spans="71:72" x14ac:dyDescent="0.2">
      <c r="BS8529" s="152"/>
      <c r="BT8529" s="153"/>
    </row>
    <row r="8530" spans="71:72" x14ac:dyDescent="0.2">
      <c r="BS8530" s="152"/>
      <c r="BT8530" s="153"/>
    </row>
    <row r="8531" spans="71:72" x14ac:dyDescent="0.2">
      <c r="BS8531" s="152"/>
      <c r="BT8531" s="153"/>
    </row>
    <row r="8532" spans="71:72" x14ac:dyDescent="0.2">
      <c r="BS8532" s="152"/>
      <c r="BT8532" s="153"/>
    </row>
    <row r="8533" spans="71:72" x14ac:dyDescent="0.2">
      <c r="BS8533" s="152"/>
      <c r="BT8533" s="153"/>
    </row>
    <row r="8534" spans="71:72" x14ac:dyDescent="0.2">
      <c r="BS8534" s="152"/>
      <c r="BT8534" s="153"/>
    </row>
    <row r="8535" spans="71:72" x14ac:dyDescent="0.2">
      <c r="BS8535" s="152"/>
      <c r="BT8535" s="153"/>
    </row>
    <row r="8536" spans="71:72" x14ac:dyDescent="0.2">
      <c r="BS8536" s="152"/>
      <c r="BT8536" s="153"/>
    </row>
    <row r="8537" spans="71:72" x14ac:dyDescent="0.2">
      <c r="BS8537" s="152"/>
      <c r="BT8537" s="153"/>
    </row>
    <row r="8538" spans="71:72" x14ac:dyDescent="0.2">
      <c r="BS8538" s="152"/>
      <c r="BT8538" s="153"/>
    </row>
    <row r="8539" spans="71:72" x14ac:dyDescent="0.2">
      <c r="BS8539" s="152"/>
      <c r="BT8539" s="153"/>
    </row>
    <row r="8540" spans="71:72" x14ac:dyDescent="0.2">
      <c r="BS8540" s="152"/>
      <c r="BT8540" s="153"/>
    </row>
    <row r="8541" spans="71:72" x14ac:dyDescent="0.2">
      <c r="BS8541" s="152"/>
      <c r="BT8541" s="153"/>
    </row>
    <row r="8542" spans="71:72" x14ac:dyDescent="0.2">
      <c r="BS8542" s="152"/>
      <c r="BT8542" s="153"/>
    </row>
    <row r="8543" spans="71:72" x14ac:dyDescent="0.2">
      <c r="BS8543" s="152"/>
      <c r="BT8543" s="153"/>
    </row>
    <row r="8544" spans="71:72" x14ac:dyDescent="0.2">
      <c r="BS8544" s="152"/>
      <c r="BT8544" s="153"/>
    </row>
    <row r="8545" spans="71:72" x14ac:dyDescent="0.2">
      <c r="BS8545" s="152"/>
      <c r="BT8545" s="153"/>
    </row>
    <row r="8546" spans="71:72" x14ac:dyDescent="0.2">
      <c r="BS8546" s="152"/>
      <c r="BT8546" s="153"/>
    </row>
    <row r="8547" spans="71:72" x14ac:dyDescent="0.2">
      <c r="BS8547" s="152"/>
      <c r="BT8547" s="153"/>
    </row>
    <row r="8548" spans="71:72" x14ac:dyDescent="0.2">
      <c r="BS8548" s="152"/>
      <c r="BT8548" s="153"/>
    </row>
    <row r="8549" spans="71:72" x14ac:dyDescent="0.2">
      <c r="BS8549" s="152"/>
      <c r="BT8549" s="153"/>
    </row>
    <row r="8550" spans="71:72" x14ac:dyDescent="0.2">
      <c r="BS8550" s="152"/>
      <c r="BT8550" s="153"/>
    </row>
    <row r="8551" spans="71:72" x14ac:dyDescent="0.2">
      <c r="BS8551" s="152"/>
      <c r="BT8551" s="153"/>
    </row>
    <row r="8552" spans="71:72" x14ac:dyDescent="0.2">
      <c r="BS8552" s="152"/>
      <c r="BT8552" s="153"/>
    </row>
    <row r="8553" spans="71:72" x14ac:dyDescent="0.2">
      <c r="BS8553" s="152"/>
      <c r="BT8553" s="153"/>
    </row>
    <row r="8554" spans="71:72" x14ac:dyDescent="0.2">
      <c r="BS8554" s="152"/>
      <c r="BT8554" s="153"/>
    </row>
    <row r="8555" spans="71:72" x14ac:dyDescent="0.2">
      <c r="BS8555" s="152"/>
      <c r="BT8555" s="153"/>
    </row>
    <row r="8556" spans="71:72" x14ac:dyDescent="0.2">
      <c r="BS8556" s="152"/>
      <c r="BT8556" s="153"/>
    </row>
    <row r="8557" spans="71:72" x14ac:dyDescent="0.2">
      <c r="BS8557" s="152"/>
      <c r="BT8557" s="153"/>
    </row>
    <row r="8558" spans="71:72" x14ac:dyDescent="0.2">
      <c r="BS8558" s="152"/>
      <c r="BT8558" s="153"/>
    </row>
    <row r="8559" spans="71:72" x14ac:dyDescent="0.2">
      <c r="BS8559" s="152"/>
      <c r="BT8559" s="153"/>
    </row>
    <row r="8560" spans="71:72" x14ac:dyDescent="0.2">
      <c r="BS8560" s="152"/>
      <c r="BT8560" s="153"/>
    </row>
    <row r="8561" spans="71:72" x14ac:dyDescent="0.2">
      <c r="BS8561" s="152"/>
      <c r="BT8561" s="153"/>
    </row>
    <row r="8562" spans="71:72" x14ac:dyDescent="0.2">
      <c r="BS8562" s="152"/>
      <c r="BT8562" s="153"/>
    </row>
    <row r="8563" spans="71:72" x14ac:dyDescent="0.2">
      <c r="BS8563" s="152"/>
      <c r="BT8563" s="153"/>
    </row>
    <row r="8564" spans="71:72" x14ac:dyDescent="0.2">
      <c r="BS8564" s="152"/>
      <c r="BT8564" s="153"/>
    </row>
    <row r="8565" spans="71:72" x14ac:dyDescent="0.2">
      <c r="BS8565" s="152"/>
      <c r="BT8565" s="153"/>
    </row>
    <row r="8566" spans="71:72" x14ac:dyDescent="0.2">
      <c r="BS8566" s="152"/>
      <c r="BT8566" s="153"/>
    </row>
    <row r="8567" spans="71:72" x14ac:dyDescent="0.2">
      <c r="BS8567" s="152"/>
      <c r="BT8567" s="153"/>
    </row>
    <row r="8568" spans="71:72" x14ac:dyDescent="0.2">
      <c r="BS8568" s="152"/>
      <c r="BT8568" s="153"/>
    </row>
    <row r="8569" spans="71:72" x14ac:dyDescent="0.2">
      <c r="BS8569" s="152"/>
      <c r="BT8569" s="153"/>
    </row>
    <row r="8570" spans="71:72" x14ac:dyDescent="0.2">
      <c r="BS8570" s="152"/>
      <c r="BT8570" s="153"/>
    </row>
    <row r="8571" spans="71:72" x14ac:dyDescent="0.2">
      <c r="BS8571" s="152"/>
      <c r="BT8571" s="153"/>
    </row>
    <row r="8572" spans="71:72" x14ac:dyDescent="0.2">
      <c r="BS8572" s="152"/>
      <c r="BT8572" s="153"/>
    </row>
    <row r="8573" spans="71:72" x14ac:dyDescent="0.2">
      <c r="BS8573" s="152"/>
      <c r="BT8573" s="153"/>
    </row>
    <row r="8574" spans="71:72" x14ac:dyDescent="0.2">
      <c r="BS8574" s="152"/>
      <c r="BT8574" s="153"/>
    </row>
    <row r="8575" spans="71:72" x14ac:dyDescent="0.2">
      <c r="BS8575" s="152"/>
      <c r="BT8575" s="153"/>
    </row>
    <row r="8576" spans="71:72" x14ac:dyDescent="0.2">
      <c r="BS8576" s="152"/>
      <c r="BT8576" s="153"/>
    </row>
    <row r="8577" spans="71:72" x14ac:dyDescent="0.2">
      <c r="BS8577" s="152"/>
      <c r="BT8577" s="153"/>
    </row>
    <row r="8578" spans="71:72" x14ac:dyDescent="0.2">
      <c r="BS8578" s="152"/>
      <c r="BT8578" s="153"/>
    </row>
    <row r="8579" spans="71:72" x14ac:dyDescent="0.2">
      <c r="BS8579" s="152"/>
      <c r="BT8579" s="153"/>
    </row>
    <row r="8580" spans="71:72" x14ac:dyDescent="0.2">
      <c r="BS8580" s="152"/>
      <c r="BT8580" s="153"/>
    </row>
    <row r="8581" spans="71:72" x14ac:dyDescent="0.2">
      <c r="BS8581" s="152"/>
      <c r="BT8581" s="153"/>
    </row>
    <row r="8582" spans="71:72" x14ac:dyDescent="0.2">
      <c r="BS8582" s="152"/>
      <c r="BT8582" s="153"/>
    </row>
    <row r="8583" spans="71:72" x14ac:dyDescent="0.2">
      <c r="BS8583" s="152"/>
      <c r="BT8583" s="153"/>
    </row>
    <row r="8584" spans="71:72" x14ac:dyDescent="0.2">
      <c r="BS8584" s="152"/>
      <c r="BT8584" s="153"/>
    </row>
    <row r="8585" spans="71:72" x14ac:dyDescent="0.2">
      <c r="BS8585" s="152"/>
      <c r="BT8585" s="153"/>
    </row>
    <row r="8586" spans="71:72" x14ac:dyDescent="0.2">
      <c r="BS8586" s="152"/>
      <c r="BT8586" s="153"/>
    </row>
    <row r="8587" spans="71:72" x14ac:dyDescent="0.2">
      <c r="BS8587" s="152"/>
      <c r="BT8587" s="153"/>
    </row>
    <row r="8588" spans="71:72" x14ac:dyDescent="0.2">
      <c r="BS8588" s="152"/>
      <c r="BT8588" s="153"/>
    </row>
    <row r="8589" spans="71:72" x14ac:dyDescent="0.2">
      <c r="BS8589" s="152"/>
      <c r="BT8589" s="153"/>
    </row>
    <row r="8590" spans="71:72" x14ac:dyDescent="0.2">
      <c r="BS8590" s="152"/>
      <c r="BT8590" s="153"/>
    </row>
    <row r="8591" spans="71:72" x14ac:dyDescent="0.2">
      <c r="BS8591" s="152"/>
      <c r="BT8591" s="153"/>
    </row>
    <row r="8592" spans="71:72" x14ac:dyDescent="0.2">
      <c r="BS8592" s="152"/>
      <c r="BT8592" s="153"/>
    </row>
    <row r="8593" spans="71:72" x14ac:dyDescent="0.2">
      <c r="BS8593" s="152"/>
      <c r="BT8593" s="153"/>
    </row>
    <row r="8594" spans="71:72" x14ac:dyDescent="0.2">
      <c r="BS8594" s="152"/>
      <c r="BT8594" s="153"/>
    </row>
    <row r="8595" spans="71:72" x14ac:dyDescent="0.2">
      <c r="BS8595" s="152"/>
      <c r="BT8595" s="153"/>
    </row>
    <row r="8596" spans="71:72" x14ac:dyDescent="0.2">
      <c r="BS8596" s="152"/>
      <c r="BT8596" s="153"/>
    </row>
    <row r="8597" spans="71:72" x14ac:dyDescent="0.2">
      <c r="BS8597" s="152"/>
      <c r="BT8597" s="153"/>
    </row>
    <row r="8598" spans="71:72" x14ac:dyDescent="0.2">
      <c r="BS8598" s="152"/>
      <c r="BT8598" s="153"/>
    </row>
    <row r="8599" spans="71:72" x14ac:dyDescent="0.2">
      <c r="BS8599" s="152"/>
      <c r="BT8599" s="153"/>
    </row>
    <row r="8600" spans="71:72" x14ac:dyDescent="0.2">
      <c r="BS8600" s="152"/>
      <c r="BT8600" s="153"/>
    </row>
    <row r="8601" spans="71:72" x14ac:dyDescent="0.2">
      <c r="BS8601" s="152"/>
      <c r="BT8601" s="153"/>
    </row>
    <row r="8602" spans="71:72" x14ac:dyDescent="0.2">
      <c r="BS8602" s="152"/>
      <c r="BT8602" s="153"/>
    </row>
    <row r="8603" spans="71:72" x14ac:dyDescent="0.2">
      <c r="BS8603" s="152"/>
      <c r="BT8603" s="153"/>
    </row>
    <row r="8604" spans="71:72" x14ac:dyDescent="0.2">
      <c r="BS8604" s="152"/>
      <c r="BT8604" s="153"/>
    </row>
    <row r="8605" spans="71:72" x14ac:dyDescent="0.2">
      <c r="BS8605" s="152"/>
      <c r="BT8605" s="153"/>
    </row>
    <row r="8606" spans="71:72" x14ac:dyDescent="0.2">
      <c r="BS8606" s="152"/>
      <c r="BT8606" s="153"/>
    </row>
    <row r="8607" spans="71:72" x14ac:dyDescent="0.2">
      <c r="BS8607" s="152"/>
      <c r="BT8607" s="153"/>
    </row>
    <row r="8608" spans="71:72" x14ac:dyDescent="0.2">
      <c r="BS8608" s="152"/>
      <c r="BT8608" s="153"/>
    </row>
    <row r="8609" spans="71:72" x14ac:dyDescent="0.2">
      <c r="BS8609" s="152"/>
      <c r="BT8609" s="153"/>
    </row>
    <row r="8610" spans="71:72" x14ac:dyDescent="0.2">
      <c r="BS8610" s="152"/>
      <c r="BT8610" s="153"/>
    </row>
    <row r="8611" spans="71:72" x14ac:dyDescent="0.2">
      <c r="BS8611" s="152"/>
      <c r="BT8611" s="153"/>
    </row>
    <row r="8612" spans="71:72" x14ac:dyDescent="0.2">
      <c r="BS8612" s="152"/>
      <c r="BT8612" s="153"/>
    </row>
    <row r="8613" spans="71:72" x14ac:dyDescent="0.2">
      <c r="BS8613" s="152"/>
      <c r="BT8613" s="153"/>
    </row>
    <row r="8614" spans="71:72" x14ac:dyDescent="0.2">
      <c r="BS8614" s="152"/>
      <c r="BT8614" s="153"/>
    </row>
    <row r="8615" spans="71:72" x14ac:dyDescent="0.2">
      <c r="BS8615" s="152"/>
      <c r="BT8615" s="153"/>
    </row>
    <row r="8616" spans="71:72" x14ac:dyDescent="0.2">
      <c r="BS8616" s="152"/>
      <c r="BT8616" s="153"/>
    </row>
    <row r="8617" spans="71:72" x14ac:dyDescent="0.2">
      <c r="BS8617" s="152"/>
      <c r="BT8617" s="153"/>
    </row>
    <row r="8618" spans="71:72" x14ac:dyDescent="0.2">
      <c r="BS8618" s="152"/>
      <c r="BT8618" s="153"/>
    </row>
    <row r="8619" spans="71:72" x14ac:dyDescent="0.2">
      <c r="BS8619" s="152"/>
      <c r="BT8619" s="153"/>
    </row>
    <row r="8620" spans="71:72" x14ac:dyDescent="0.2">
      <c r="BS8620" s="152"/>
      <c r="BT8620" s="153"/>
    </row>
    <row r="8621" spans="71:72" x14ac:dyDescent="0.2">
      <c r="BS8621" s="152"/>
      <c r="BT8621" s="153"/>
    </row>
    <row r="8622" spans="71:72" x14ac:dyDescent="0.2">
      <c r="BS8622" s="152"/>
      <c r="BT8622" s="153"/>
    </row>
    <row r="8623" spans="71:72" x14ac:dyDescent="0.2">
      <c r="BS8623" s="152"/>
      <c r="BT8623" s="153"/>
    </row>
    <row r="8624" spans="71:72" x14ac:dyDescent="0.2">
      <c r="BS8624" s="152"/>
      <c r="BT8624" s="153"/>
    </row>
    <row r="8625" spans="71:72" x14ac:dyDescent="0.2">
      <c r="BS8625" s="152"/>
      <c r="BT8625" s="153"/>
    </row>
    <row r="8626" spans="71:72" x14ac:dyDescent="0.2">
      <c r="BS8626" s="152"/>
      <c r="BT8626" s="153"/>
    </row>
    <row r="8627" spans="71:72" x14ac:dyDescent="0.2">
      <c r="BS8627" s="152"/>
      <c r="BT8627" s="153"/>
    </row>
    <row r="8628" spans="71:72" x14ac:dyDescent="0.2">
      <c r="BS8628" s="152"/>
      <c r="BT8628" s="153"/>
    </row>
    <row r="8629" spans="71:72" x14ac:dyDescent="0.2">
      <c r="BS8629" s="152"/>
      <c r="BT8629" s="153"/>
    </row>
    <row r="8630" spans="71:72" x14ac:dyDescent="0.2">
      <c r="BS8630" s="152"/>
      <c r="BT8630" s="153"/>
    </row>
    <row r="8631" spans="71:72" x14ac:dyDescent="0.2">
      <c r="BS8631" s="152"/>
      <c r="BT8631" s="153"/>
    </row>
    <row r="8632" spans="71:72" x14ac:dyDescent="0.2">
      <c r="BS8632" s="152"/>
      <c r="BT8632" s="153"/>
    </row>
    <row r="8633" spans="71:72" x14ac:dyDescent="0.2">
      <c r="BS8633" s="152"/>
      <c r="BT8633" s="153"/>
    </row>
    <row r="8634" spans="71:72" x14ac:dyDescent="0.2">
      <c r="BS8634" s="152"/>
      <c r="BT8634" s="153"/>
    </row>
    <row r="8635" spans="71:72" x14ac:dyDescent="0.2">
      <c r="BS8635" s="152"/>
      <c r="BT8635" s="153"/>
    </row>
    <row r="8636" spans="71:72" x14ac:dyDescent="0.2">
      <c r="BS8636" s="152"/>
      <c r="BT8636" s="153"/>
    </row>
    <row r="8637" spans="71:72" x14ac:dyDescent="0.2">
      <c r="BS8637" s="152"/>
      <c r="BT8637" s="153"/>
    </row>
    <row r="8638" spans="71:72" x14ac:dyDescent="0.2">
      <c r="BS8638" s="152"/>
      <c r="BT8638" s="153"/>
    </row>
    <row r="8639" spans="71:72" x14ac:dyDescent="0.2">
      <c r="BS8639" s="152"/>
      <c r="BT8639" s="153"/>
    </row>
    <row r="8640" spans="71:72" x14ac:dyDescent="0.2">
      <c r="BS8640" s="152"/>
      <c r="BT8640" s="153"/>
    </row>
    <row r="8641" spans="71:72" x14ac:dyDescent="0.2">
      <c r="BS8641" s="152"/>
      <c r="BT8641" s="153"/>
    </row>
    <row r="8642" spans="71:72" x14ac:dyDescent="0.2">
      <c r="BS8642" s="152"/>
      <c r="BT8642" s="153"/>
    </row>
    <row r="8643" spans="71:72" x14ac:dyDescent="0.2">
      <c r="BS8643" s="152"/>
      <c r="BT8643" s="153"/>
    </row>
    <row r="8644" spans="71:72" x14ac:dyDescent="0.2">
      <c r="BS8644" s="152"/>
      <c r="BT8644" s="153"/>
    </row>
    <row r="8645" spans="71:72" x14ac:dyDescent="0.2">
      <c r="BS8645" s="152"/>
      <c r="BT8645" s="153"/>
    </row>
    <row r="8646" spans="71:72" x14ac:dyDescent="0.2">
      <c r="BS8646" s="152"/>
      <c r="BT8646" s="153"/>
    </row>
    <row r="8647" spans="71:72" x14ac:dyDescent="0.2">
      <c r="BS8647" s="152"/>
      <c r="BT8647" s="153"/>
    </row>
    <row r="8648" spans="71:72" x14ac:dyDescent="0.2">
      <c r="BS8648" s="152"/>
      <c r="BT8648" s="153"/>
    </row>
    <row r="8649" spans="71:72" x14ac:dyDescent="0.2">
      <c r="BS8649" s="152"/>
      <c r="BT8649" s="153"/>
    </row>
    <row r="8650" spans="71:72" x14ac:dyDescent="0.2">
      <c r="BS8650" s="152"/>
      <c r="BT8650" s="153"/>
    </row>
    <row r="8651" spans="71:72" x14ac:dyDescent="0.2">
      <c r="BS8651" s="152"/>
      <c r="BT8651" s="153"/>
    </row>
    <row r="8652" spans="71:72" x14ac:dyDescent="0.2">
      <c r="BS8652" s="152"/>
      <c r="BT8652" s="153"/>
    </row>
    <row r="8653" spans="71:72" x14ac:dyDescent="0.2">
      <c r="BS8653" s="152"/>
      <c r="BT8653" s="153"/>
    </row>
    <row r="8654" spans="71:72" x14ac:dyDescent="0.2">
      <c r="BS8654" s="152"/>
      <c r="BT8654" s="153"/>
    </row>
    <row r="8655" spans="71:72" x14ac:dyDescent="0.2">
      <c r="BS8655" s="152"/>
      <c r="BT8655" s="153"/>
    </row>
    <row r="8656" spans="71:72" x14ac:dyDescent="0.2">
      <c r="BS8656" s="152"/>
      <c r="BT8656" s="153"/>
    </row>
    <row r="8657" spans="71:72" x14ac:dyDescent="0.2">
      <c r="BS8657" s="152"/>
      <c r="BT8657" s="153"/>
    </row>
    <row r="8658" spans="71:72" x14ac:dyDescent="0.2">
      <c r="BS8658" s="152"/>
      <c r="BT8658" s="153"/>
    </row>
    <row r="8659" spans="71:72" x14ac:dyDescent="0.2">
      <c r="BS8659" s="152"/>
      <c r="BT8659" s="153"/>
    </row>
    <row r="8660" spans="71:72" x14ac:dyDescent="0.2">
      <c r="BS8660" s="152"/>
      <c r="BT8660" s="153"/>
    </row>
    <row r="8661" spans="71:72" x14ac:dyDescent="0.2">
      <c r="BS8661" s="152"/>
      <c r="BT8661" s="153"/>
    </row>
    <row r="8662" spans="71:72" x14ac:dyDescent="0.2">
      <c r="BS8662" s="152"/>
      <c r="BT8662" s="153"/>
    </row>
    <row r="8663" spans="71:72" x14ac:dyDescent="0.2">
      <c r="BS8663" s="152"/>
      <c r="BT8663" s="153"/>
    </row>
    <row r="8664" spans="71:72" x14ac:dyDescent="0.2">
      <c r="BS8664" s="152"/>
      <c r="BT8664" s="153"/>
    </row>
    <row r="8665" spans="71:72" x14ac:dyDescent="0.2">
      <c r="BS8665" s="152"/>
      <c r="BT8665" s="153"/>
    </row>
    <row r="8666" spans="71:72" x14ac:dyDescent="0.2">
      <c r="BS8666" s="152"/>
      <c r="BT8666" s="153"/>
    </row>
    <row r="8667" spans="71:72" x14ac:dyDescent="0.2">
      <c r="BS8667" s="152"/>
      <c r="BT8667" s="153"/>
    </row>
    <row r="8668" spans="71:72" x14ac:dyDescent="0.2">
      <c r="BS8668" s="152"/>
      <c r="BT8668" s="153"/>
    </row>
    <row r="8669" spans="71:72" x14ac:dyDescent="0.2">
      <c r="BS8669" s="152"/>
      <c r="BT8669" s="153"/>
    </row>
    <row r="8670" spans="71:72" x14ac:dyDescent="0.2">
      <c r="BS8670" s="152"/>
      <c r="BT8670" s="153"/>
    </row>
    <row r="8671" spans="71:72" x14ac:dyDescent="0.2">
      <c r="BS8671" s="152"/>
      <c r="BT8671" s="153"/>
    </row>
    <row r="8672" spans="71:72" x14ac:dyDescent="0.2">
      <c r="BS8672" s="152"/>
      <c r="BT8672" s="153"/>
    </row>
    <row r="8673" spans="71:72" x14ac:dyDescent="0.2">
      <c r="BS8673" s="152"/>
      <c r="BT8673" s="153"/>
    </row>
    <row r="8674" spans="71:72" x14ac:dyDescent="0.2">
      <c r="BS8674" s="152"/>
      <c r="BT8674" s="153"/>
    </row>
    <row r="8675" spans="71:72" x14ac:dyDescent="0.2">
      <c r="BS8675" s="152"/>
      <c r="BT8675" s="153"/>
    </row>
    <row r="8676" spans="71:72" x14ac:dyDescent="0.2">
      <c r="BS8676" s="152"/>
      <c r="BT8676" s="153"/>
    </row>
    <row r="8677" spans="71:72" x14ac:dyDescent="0.2">
      <c r="BS8677" s="152"/>
      <c r="BT8677" s="153"/>
    </row>
    <row r="8678" spans="71:72" x14ac:dyDescent="0.2">
      <c r="BS8678" s="152"/>
      <c r="BT8678" s="153"/>
    </row>
    <row r="8679" spans="71:72" x14ac:dyDescent="0.2">
      <c r="BS8679" s="152"/>
      <c r="BT8679" s="153"/>
    </row>
    <row r="8680" spans="71:72" x14ac:dyDescent="0.2">
      <c r="BS8680" s="152"/>
      <c r="BT8680" s="153"/>
    </row>
    <row r="8681" spans="71:72" x14ac:dyDescent="0.2">
      <c r="BS8681" s="152"/>
      <c r="BT8681" s="153"/>
    </row>
    <row r="8682" spans="71:72" x14ac:dyDescent="0.2">
      <c r="BS8682" s="152"/>
      <c r="BT8682" s="153"/>
    </row>
    <row r="8683" spans="71:72" x14ac:dyDescent="0.2">
      <c r="BS8683" s="152"/>
      <c r="BT8683" s="153"/>
    </row>
    <row r="8684" spans="71:72" x14ac:dyDescent="0.2">
      <c r="BS8684" s="152"/>
      <c r="BT8684" s="153"/>
    </row>
    <row r="8685" spans="71:72" x14ac:dyDescent="0.2">
      <c r="BS8685" s="152"/>
      <c r="BT8685" s="153"/>
    </row>
    <row r="8686" spans="71:72" x14ac:dyDescent="0.2">
      <c r="BS8686" s="152"/>
      <c r="BT8686" s="153"/>
    </row>
    <row r="8687" spans="71:72" x14ac:dyDescent="0.2">
      <c r="BS8687" s="152"/>
      <c r="BT8687" s="153"/>
    </row>
    <row r="8688" spans="71:72" x14ac:dyDescent="0.2">
      <c r="BS8688" s="152"/>
      <c r="BT8688" s="153"/>
    </row>
    <row r="8689" spans="71:72" x14ac:dyDescent="0.2">
      <c r="BS8689" s="152"/>
      <c r="BT8689" s="153"/>
    </row>
    <row r="8690" spans="71:72" x14ac:dyDescent="0.2">
      <c r="BS8690" s="152"/>
      <c r="BT8690" s="153"/>
    </row>
    <row r="8691" spans="71:72" x14ac:dyDescent="0.2">
      <c r="BS8691" s="152"/>
      <c r="BT8691" s="153"/>
    </row>
    <row r="8692" spans="71:72" x14ac:dyDescent="0.2">
      <c r="BS8692" s="152"/>
      <c r="BT8692" s="153"/>
    </row>
    <row r="8693" spans="71:72" x14ac:dyDescent="0.2">
      <c r="BS8693" s="152"/>
      <c r="BT8693" s="153"/>
    </row>
    <row r="8694" spans="71:72" x14ac:dyDescent="0.2">
      <c r="BS8694" s="152"/>
      <c r="BT8694" s="153"/>
    </row>
    <row r="8695" spans="71:72" x14ac:dyDescent="0.2">
      <c r="BS8695" s="152"/>
      <c r="BT8695" s="153"/>
    </row>
    <row r="8696" spans="71:72" x14ac:dyDescent="0.2">
      <c r="BS8696" s="152"/>
      <c r="BT8696" s="153"/>
    </row>
    <row r="8697" spans="71:72" x14ac:dyDescent="0.2">
      <c r="BS8697" s="152"/>
      <c r="BT8697" s="153"/>
    </row>
    <row r="8698" spans="71:72" x14ac:dyDescent="0.2">
      <c r="BS8698" s="152"/>
      <c r="BT8698" s="153"/>
    </row>
    <row r="8699" spans="71:72" x14ac:dyDescent="0.2">
      <c r="BS8699" s="152"/>
      <c r="BT8699" s="153"/>
    </row>
    <row r="8700" spans="71:72" x14ac:dyDescent="0.2">
      <c r="BS8700" s="152"/>
      <c r="BT8700" s="153"/>
    </row>
    <row r="8701" spans="71:72" x14ac:dyDescent="0.2">
      <c r="BS8701" s="152"/>
      <c r="BT8701" s="153"/>
    </row>
    <row r="8702" spans="71:72" x14ac:dyDescent="0.2">
      <c r="BS8702" s="152"/>
      <c r="BT8702" s="153"/>
    </row>
    <row r="8703" spans="71:72" x14ac:dyDescent="0.2">
      <c r="BS8703" s="152"/>
      <c r="BT8703" s="153"/>
    </row>
    <row r="8704" spans="71:72" x14ac:dyDescent="0.2">
      <c r="BS8704" s="152"/>
      <c r="BT8704" s="153"/>
    </row>
    <row r="8705" spans="71:72" x14ac:dyDescent="0.2">
      <c r="BS8705" s="152"/>
      <c r="BT8705" s="153"/>
    </row>
    <row r="8706" spans="71:72" x14ac:dyDescent="0.2">
      <c r="BS8706" s="152"/>
      <c r="BT8706" s="153"/>
    </row>
    <row r="8707" spans="71:72" x14ac:dyDescent="0.2">
      <c r="BS8707" s="152"/>
      <c r="BT8707" s="153"/>
    </row>
    <row r="8708" spans="71:72" x14ac:dyDescent="0.2">
      <c r="BS8708" s="152"/>
      <c r="BT8708" s="153"/>
    </row>
    <row r="8709" spans="71:72" x14ac:dyDescent="0.2">
      <c r="BS8709" s="152"/>
      <c r="BT8709" s="153"/>
    </row>
    <row r="8710" spans="71:72" x14ac:dyDescent="0.2">
      <c r="BS8710" s="152"/>
      <c r="BT8710" s="153"/>
    </row>
    <row r="8711" spans="71:72" x14ac:dyDescent="0.2">
      <c r="BS8711" s="152"/>
      <c r="BT8711" s="153"/>
    </row>
    <row r="8712" spans="71:72" x14ac:dyDescent="0.2">
      <c r="BS8712" s="152"/>
      <c r="BT8712" s="153"/>
    </row>
    <row r="8713" spans="71:72" x14ac:dyDescent="0.2">
      <c r="BS8713" s="152"/>
      <c r="BT8713" s="153"/>
    </row>
    <row r="8714" spans="71:72" x14ac:dyDescent="0.2">
      <c r="BS8714" s="152"/>
      <c r="BT8714" s="153"/>
    </row>
    <row r="8715" spans="71:72" x14ac:dyDescent="0.2">
      <c r="BS8715" s="152"/>
      <c r="BT8715" s="153"/>
    </row>
    <row r="8716" spans="71:72" x14ac:dyDescent="0.2">
      <c r="BS8716" s="152"/>
      <c r="BT8716" s="153"/>
    </row>
    <row r="8717" spans="71:72" x14ac:dyDescent="0.2">
      <c r="BS8717" s="152"/>
      <c r="BT8717" s="153"/>
    </row>
    <row r="8718" spans="71:72" x14ac:dyDescent="0.2">
      <c r="BS8718" s="152"/>
      <c r="BT8718" s="153"/>
    </row>
    <row r="8719" spans="71:72" x14ac:dyDescent="0.2">
      <c r="BS8719" s="152"/>
      <c r="BT8719" s="153"/>
    </row>
    <row r="8720" spans="71:72" x14ac:dyDescent="0.2">
      <c r="BS8720" s="152"/>
      <c r="BT8720" s="153"/>
    </row>
    <row r="8721" spans="71:72" x14ac:dyDescent="0.2">
      <c r="BS8721" s="152"/>
      <c r="BT8721" s="153"/>
    </row>
    <row r="8722" spans="71:72" x14ac:dyDescent="0.2">
      <c r="BS8722" s="152"/>
      <c r="BT8722" s="153"/>
    </row>
    <row r="8723" spans="71:72" x14ac:dyDescent="0.2">
      <c r="BS8723" s="152"/>
      <c r="BT8723" s="153"/>
    </row>
    <row r="8724" spans="71:72" x14ac:dyDescent="0.2">
      <c r="BS8724" s="152"/>
      <c r="BT8724" s="153"/>
    </row>
    <row r="8725" spans="71:72" x14ac:dyDescent="0.2">
      <c r="BS8725" s="152"/>
      <c r="BT8725" s="153"/>
    </row>
    <row r="8726" spans="71:72" x14ac:dyDescent="0.2">
      <c r="BS8726" s="152"/>
      <c r="BT8726" s="153"/>
    </row>
    <row r="8727" spans="71:72" x14ac:dyDescent="0.2">
      <c r="BS8727" s="152"/>
      <c r="BT8727" s="153"/>
    </row>
    <row r="8728" spans="71:72" x14ac:dyDescent="0.2">
      <c r="BS8728" s="152"/>
      <c r="BT8728" s="153"/>
    </row>
    <row r="8729" spans="71:72" x14ac:dyDescent="0.2">
      <c r="BS8729" s="152"/>
      <c r="BT8729" s="153"/>
    </row>
    <row r="8730" spans="71:72" x14ac:dyDescent="0.2">
      <c r="BS8730" s="152"/>
      <c r="BT8730" s="153"/>
    </row>
    <row r="8731" spans="71:72" x14ac:dyDescent="0.2">
      <c r="BS8731" s="152"/>
      <c r="BT8731" s="153"/>
    </row>
    <row r="8732" spans="71:72" x14ac:dyDescent="0.2">
      <c r="BS8732" s="152"/>
      <c r="BT8732" s="153"/>
    </row>
    <row r="8733" spans="71:72" x14ac:dyDescent="0.2">
      <c r="BS8733" s="152"/>
      <c r="BT8733" s="153"/>
    </row>
    <row r="8734" spans="71:72" x14ac:dyDescent="0.2">
      <c r="BS8734" s="152"/>
      <c r="BT8734" s="153"/>
    </row>
    <row r="8735" spans="71:72" x14ac:dyDescent="0.2">
      <c r="BS8735" s="152"/>
      <c r="BT8735" s="153"/>
    </row>
    <row r="8736" spans="71:72" x14ac:dyDescent="0.2">
      <c r="BS8736" s="152"/>
      <c r="BT8736" s="153"/>
    </row>
    <row r="8737" spans="71:72" x14ac:dyDescent="0.2">
      <c r="BS8737" s="152"/>
      <c r="BT8737" s="153"/>
    </row>
    <row r="8738" spans="71:72" x14ac:dyDescent="0.2">
      <c r="BS8738" s="152"/>
      <c r="BT8738" s="153"/>
    </row>
    <row r="8739" spans="71:72" x14ac:dyDescent="0.2">
      <c r="BS8739" s="152"/>
      <c r="BT8739" s="153"/>
    </row>
    <row r="8740" spans="71:72" x14ac:dyDescent="0.2">
      <c r="BS8740" s="152"/>
      <c r="BT8740" s="153"/>
    </row>
    <row r="8741" spans="71:72" x14ac:dyDescent="0.2">
      <c r="BS8741" s="152"/>
      <c r="BT8741" s="153"/>
    </row>
    <row r="8742" spans="71:72" x14ac:dyDescent="0.2">
      <c r="BS8742" s="152"/>
      <c r="BT8742" s="153"/>
    </row>
    <row r="8743" spans="71:72" x14ac:dyDescent="0.2">
      <c r="BS8743" s="152"/>
      <c r="BT8743" s="153"/>
    </row>
    <row r="8744" spans="71:72" x14ac:dyDescent="0.2">
      <c r="BS8744" s="152"/>
      <c r="BT8744" s="153"/>
    </row>
    <row r="8745" spans="71:72" x14ac:dyDescent="0.2">
      <c r="BS8745" s="152"/>
      <c r="BT8745" s="153"/>
    </row>
    <row r="8746" spans="71:72" x14ac:dyDescent="0.2">
      <c r="BS8746" s="152"/>
      <c r="BT8746" s="153"/>
    </row>
    <row r="8747" spans="71:72" x14ac:dyDescent="0.2">
      <c r="BS8747" s="152"/>
      <c r="BT8747" s="153"/>
    </row>
    <row r="8748" spans="71:72" x14ac:dyDescent="0.2">
      <c r="BS8748" s="152"/>
      <c r="BT8748" s="153"/>
    </row>
    <row r="8749" spans="71:72" x14ac:dyDescent="0.2">
      <c r="BS8749" s="152"/>
      <c r="BT8749" s="153"/>
    </row>
    <row r="8750" spans="71:72" x14ac:dyDescent="0.2">
      <c r="BS8750" s="152"/>
      <c r="BT8750" s="153"/>
    </row>
    <row r="8751" spans="71:72" x14ac:dyDescent="0.2">
      <c r="BS8751" s="152"/>
      <c r="BT8751" s="153"/>
    </row>
    <row r="8752" spans="71:72" x14ac:dyDescent="0.2">
      <c r="BS8752" s="152"/>
      <c r="BT8752" s="153"/>
    </row>
    <row r="8753" spans="71:72" x14ac:dyDescent="0.2">
      <c r="BS8753" s="152"/>
      <c r="BT8753" s="153"/>
    </row>
    <row r="8754" spans="71:72" x14ac:dyDescent="0.2">
      <c r="BS8754" s="152"/>
      <c r="BT8754" s="153"/>
    </row>
    <row r="8755" spans="71:72" x14ac:dyDescent="0.2">
      <c r="BS8755" s="152"/>
      <c r="BT8755" s="153"/>
    </row>
    <row r="8756" spans="71:72" x14ac:dyDescent="0.2">
      <c r="BS8756" s="152"/>
      <c r="BT8756" s="153"/>
    </row>
    <row r="8757" spans="71:72" x14ac:dyDescent="0.2">
      <c r="BS8757" s="152"/>
      <c r="BT8757" s="153"/>
    </row>
    <row r="8758" spans="71:72" x14ac:dyDescent="0.2">
      <c r="BS8758" s="152"/>
      <c r="BT8758" s="153"/>
    </row>
    <row r="8759" spans="71:72" x14ac:dyDescent="0.2">
      <c r="BS8759" s="152"/>
      <c r="BT8759" s="153"/>
    </row>
    <row r="8760" spans="71:72" x14ac:dyDescent="0.2">
      <c r="BS8760" s="152"/>
      <c r="BT8760" s="153"/>
    </row>
    <row r="8761" spans="71:72" x14ac:dyDescent="0.2">
      <c r="BS8761" s="152"/>
      <c r="BT8761" s="153"/>
    </row>
    <row r="8762" spans="71:72" x14ac:dyDescent="0.2">
      <c r="BS8762" s="152"/>
      <c r="BT8762" s="153"/>
    </row>
    <row r="8763" spans="71:72" x14ac:dyDescent="0.2">
      <c r="BS8763" s="152"/>
      <c r="BT8763" s="153"/>
    </row>
    <row r="8764" spans="71:72" x14ac:dyDescent="0.2">
      <c r="BS8764" s="152"/>
      <c r="BT8764" s="153"/>
    </row>
    <row r="8765" spans="71:72" x14ac:dyDescent="0.2">
      <c r="BS8765" s="152"/>
      <c r="BT8765" s="153"/>
    </row>
    <row r="8766" spans="71:72" x14ac:dyDescent="0.2">
      <c r="BS8766" s="152"/>
      <c r="BT8766" s="153"/>
    </row>
    <row r="8767" spans="71:72" x14ac:dyDescent="0.2">
      <c r="BS8767" s="152"/>
      <c r="BT8767" s="153"/>
    </row>
    <row r="8768" spans="71:72" x14ac:dyDescent="0.2">
      <c r="BS8768" s="152"/>
      <c r="BT8768" s="153"/>
    </row>
    <row r="8769" spans="71:72" x14ac:dyDescent="0.2">
      <c r="BS8769" s="152"/>
      <c r="BT8769" s="153"/>
    </row>
    <row r="8770" spans="71:72" x14ac:dyDescent="0.2">
      <c r="BS8770" s="152"/>
      <c r="BT8770" s="153"/>
    </row>
    <row r="8771" spans="71:72" x14ac:dyDescent="0.2">
      <c r="BS8771" s="152"/>
      <c r="BT8771" s="153"/>
    </row>
    <row r="8772" spans="71:72" x14ac:dyDescent="0.2">
      <c r="BS8772" s="152"/>
      <c r="BT8772" s="153"/>
    </row>
    <row r="8773" spans="71:72" x14ac:dyDescent="0.2">
      <c r="BS8773" s="152"/>
      <c r="BT8773" s="153"/>
    </row>
    <row r="8774" spans="71:72" x14ac:dyDescent="0.2">
      <c r="BS8774" s="152"/>
      <c r="BT8774" s="153"/>
    </row>
    <row r="8775" spans="71:72" x14ac:dyDescent="0.2">
      <c r="BS8775" s="152"/>
      <c r="BT8775" s="153"/>
    </row>
    <row r="8776" spans="71:72" x14ac:dyDescent="0.2">
      <c r="BS8776" s="152"/>
      <c r="BT8776" s="153"/>
    </row>
    <row r="8777" spans="71:72" x14ac:dyDescent="0.2">
      <c r="BS8777" s="152"/>
      <c r="BT8777" s="153"/>
    </row>
    <row r="8778" spans="71:72" x14ac:dyDescent="0.2">
      <c r="BS8778" s="152"/>
      <c r="BT8778" s="153"/>
    </row>
    <row r="8779" spans="71:72" x14ac:dyDescent="0.2">
      <c r="BS8779" s="152"/>
      <c r="BT8779" s="153"/>
    </row>
    <row r="8780" spans="71:72" x14ac:dyDescent="0.2">
      <c r="BS8780" s="152"/>
      <c r="BT8780" s="153"/>
    </row>
    <row r="8781" spans="71:72" x14ac:dyDescent="0.2">
      <c r="BS8781" s="152"/>
      <c r="BT8781" s="153"/>
    </row>
    <row r="8782" spans="71:72" x14ac:dyDescent="0.2">
      <c r="BS8782" s="152"/>
      <c r="BT8782" s="153"/>
    </row>
    <row r="8783" spans="71:72" x14ac:dyDescent="0.2">
      <c r="BS8783" s="152"/>
      <c r="BT8783" s="153"/>
    </row>
    <row r="8784" spans="71:72" x14ac:dyDescent="0.2">
      <c r="BS8784" s="152"/>
      <c r="BT8784" s="153"/>
    </row>
    <row r="8785" spans="71:72" x14ac:dyDescent="0.2">
      <c r="BS8785" s="152"/>
      <c r="BT8785" s="153"/>
    </row>
    <row r="8786" spans="71:72" x14ac:dyDescent="0.2">
      <c r="BS8786" s="152"/>
      <c r="BT8786" s="153"/>
    </row>
    <row r="8787" spans="71:72" x14ac:dyDescent="0.2">
      <c r="BS8787" s="152"/>
      <c r="BT8787" s="153"/>
    </row>
    <row r="8788" spans="71:72" x14ac:dyDescent="0.2">
      <c r="BS8788" s="152"/>
      <c r="BT8788" s="153"/>
    </row>
    <row r="8789" spans="71:72" x14ac:dyDescent="0.2">
      <c r="BS8789" s="152"/>
      <c r="BT8789" s="153"/>
    </row>
    <row r="8790" spans="71:72" x14ac:dyDescent="0.2">
      <c r="BS8790" s="152"/>
      <c r="BT8790" s="153"/>
    </row>
    <row r="8791" spans="71:72" x14ac:dyDescent="0.2">
      <c r="BS8791" s="152"/>
      <c r="BT8791" s="153"/>
    </row>
    <row r="8792" spans="71:72" x14ac:dyDescent="0.2">
      <c r="BS8792" s="152"/>
      <c r="BT8792" s="153"/>
    </row>
    <row r="8793" spans="71:72" x14ac:dyDescent="0.2">
      <c r="BS8793" s="152"/>
      <c r="BT8793" s="153"/>
    </row>
    <row r="8794" spans="71:72" x14ac:dyDescent="0.2">
      <c r="BS8794" s="152"/>
      <c r="BT8794" s="153"/>
    </row>
    <row r="8795" spans="71:72" x14ac:dyDescent="0.2">
      <c r="BS8795" s="152"/>
      <c r="BT8795" s="153"/>
    </row>
    <row r="8796" spans="71:72" x14ac:dyDescent="0.2">
      <c r="BS8796" s="152"/>
      <c r="BT8796" s="153"/>
    </row>
    <row r="8797" spans="71:72" x14ac:dyDescent="0.2">
      <c r="BS8797" s="152"/>
      <c r="BT8797" s="153"/>
    </row>
    <row r="8798" spans="71:72" x14ac:dyDescent="0.2">
      <c r="BS8798" s="152"/>
      <c r="BT8798" s="153"/>
    </row>
    <row r="8799" spans="71:72" x14ac:dyDescent="0.2">
      <c r="BS8799" s="152"/>
      <c r="BT8799" s="153"/>
    </row>
    <row r="8800" spans="71:72" x14ac:dyDescent="0.2">
      <c r="BS8800" s="152"/>
      <c r="BT8800" s="153"/>
    </row>
    <row r="8801" spans="71:72" x14ac:dyDescent="0.2">
      <c r="BS8801" s="152"/>
      <c r="BT8801" s="153"/>
    </row>
    <row r="8802" spans="71:72" x14ac:dyDescent="0.2">
      <c r="BS8802" s="152"/>
      <c r="BT8802" s="153"/>
    </row>
    <row r="8803" spans="71:72" x14ac:dyDescent="0.2">
      <c r="BS8803" s="152"/>
      <c r="BT8803" s="153"/>
    </row>
    <row r="8804" spans="71:72" x14ac:dyDescent="0.2">
      <c r="BS8804" s="152"/>
      <c r="BT8804" s="153"/>
    </row>
    <row r="8805" spans="71:72" x14ac:dyDescent="0.2">
      <c r="BS8805" s="152"/>
      <c r="BT8805" s="153"/>
    </row>
    <row r="8806" spans="71:72" x14ac:dyDescent="0.2">
      <c r="BS8806" s="152"/>
      <c r="BT8806" s="153"/>
    </row>
    <row r="8807" spans="71:72" x14ac:dyDescent="0.2">
      <c r="BS8807" s="152"/>
      <c r="BT8807" s="153"/>
    </row>
    <row r="8808" spans="71:72" x14ac:dyDescent="0.2">
      <c r="BS8808" s="152"/>
      <c r="BT8808" s="153"/>
    </row>
    <row r="8809" spans="71:72" x14ac:dyDescent="0.2">
      <c r="BS8809" s="152"/>
      <c r="BT8809" s="153"/>
    </row>
    <row r="8810" spans="71:72" x14ac:dyDescent="0.2">
      <c r="BS8810" s="152"/>
      <c r="BT8810" s="153"/>
    </row>
    <row r="8811" spans="71:72" x14ac:dyDescent="0.2">
      <c r="BS8811" s="152"/>
      <c r="BT8811" s="153"/>
    </row>
    <row r="8812" spans="71:72" x14ac:dyDescent="0.2">
      <c r="BS8812" s="152"/>
      <c r="BT8812" s="153"/>
    </row>
    <row r="8813" spans="71:72" x14ac:dyDescent="0.2">
      <c r="BS8813" s="152"/>
      <c r="BT8813" s="153"/>
    </row>
    <row r="8814" spans="71:72" x14ac:dyDescent="0.2">
      <c r="BS8814" s="152"/>
      <c r="BT8814" s="153"/>
    </row>
    <row r="8815" spans="71:72" x14ac:dyDescent="0.2">
      <c r="BS8815" s="152"/>
      <c r="BT8815" s="153"/>
    </row>
    <row r="8816" spans="71:72" x14ac:dyDescent="0.2">
      <c r="BS8816" s="152"/>
      <c r="BT8816" s="153"/>
    </row>
    <row r="8817" spans="71:72" x14ac:dyDescent="0.2">
      <c r="BS8817" s="152"/>
      <c r="BT8817" s="153"/>
    </row>
    <row r="8818" spans="71:72" x14ac:dyDescent="0.2">
      <c r="BS8818" s="152"/>
      <c r="BT8818" s="153"/>
    </row>
    <row r="8819" spans="71:72" x14ac:dyDescent="0.2">
      <c r="BS8819" s="152"/>
      <c r="BT8819" s="153"/>
    </row>
    <row r="8820" spans="71:72" x14ac:dyDescent="0.2">
      <c r="BS8820" s="152"/>
      <c r="BT8820" s="153"/>
    </row>
    <row r="8821" spans="71:72" x14ac:dyDescent="0.2">
      <c r="BS8821" s="152"/>
      <c r="BT8821" s="153"/>
    </row>
    <row r="8822" spans="71:72" x14ac:dyDescent="0.2">
      <c r="BS8822" s="152"/>
      <c r="BT8822" s="153"/>
    </row>
    <row r="8823" spans="71:72" x14ac:dyDescent="0.2">
      <c r="BS8823" s="152"/>
      <c r="BT8823" s="153"/>
    </row>
    <row r="8824" spans="71:72" x14ac:dyDescent="0.2">
      <c r="BS8824" s="152"/>
      <c r="BT8824" s="153"/>
    </row>
    <row r="8825" spans="71:72" x14ac:dyDescent="0.2">
      <c r="BS8825" s="152"/>
      <c r="BT8825" s="153"/>
    </row>
    <row r="8826" spans="71:72" x14ac:dyDescent="0.2">
      <c r="BS8826" s="152"/>
      <c r="BT8826" s="153"/>
    </row>
    <row r="8827" spans="71:72" x14ac:dyDescent="0.2">
      <c r="BS8827" s="152"/>
      <c r="BT8827" s="153"/>
    </row>
    <row r="8828" spans="71:72" x14ac:dyDescent="0.2">
      <c r="BS8828" s="152"/>
      <c r="BT8828" s="153"/>
    </row>
    <row r="8829" spans="71:72" x14ac:dyDescent="0.2">
      <c r="BS8829" s="152"/>
      <c r="BT8829" s="153"/>
    </row>
    <row r="8830" spans="71:72" x14ac:dyDescent="0.2">
      <c r="BS8830" s="152"/>
      <c r="BT8830" s="153"/>
    </row>
    <row r="8831" spans="71:72" x14ac:dyDescent="0.2">
      <c r="BS8831" s="152"/>
      <c r="BT8831" s="153"/>
    </row>
    <row r="8832" spans="71:72" x14ac:dyDescent="0.2">
      <c r="BS8832" s="152"/>
      <c r="BT8832" s="153"/>
    </row>
    <row r="8833" spans="71:72" x14ac:dyDescent="0.2">
      <c r="BS8833" s="152"/>
      <c r="BT8833" s="153"/>
    </row>
    <row r="8834" spans="71:72" x14ac:dyDescent="0.2">
      <c r="BS8834" s="152"/>
      <c r="BT8834" s="153"/>
    </row>
    <row r="8835" spans="71:72" x14ac:dyDescent="0.2">
      <c r="BS8835" s="152"/>
      <c r="BT8835" s="153"/>
    </row>
    <row r="8836" spans="71:72" x14ac:dyDescent="0.2">
      <c r="BS8836" s="152"/>
      <c r="BT8836" s="153"/>
    </row>
    <row r="8837" spans="71:72" x14ac:dyDescent="0.2">
      <c r="BS8837" s="152"/>
      <c r="BT8837" s="153"/>
    </row>
    <row r="8838" spans="71:72" x14ac:dyDescent="0.2">
      <c r="BS8838" s="152"/>
      <c r="BT8838" s="153"/>
    </row>
    <row r="8839" spans="71:72" x14ac:dyDescent="0.2">
      <c r="BS8839" s="152"/>
      <c r="BT8839" s="153"/>
    </row>
    <row r="8840" spans="71:72" x14ac:dyDescent="0.2">
      <c r="BS8840" s="152"/>
      <c r="BT8840" s="153"/>
    </row>
    <row r="8841" spans="71:72" x14ac:dyDescent="0.2">
      <c r="BS8841" s="152"/>
      <c r="BT8841" s="153"/>
    </row>
    <row r="8842" spans="71:72" x14ac:dyDescent="0.2">
      <c r="BS8842" s="152"/>
      <c r="BT8842" s="153"/>
    </row>
    <row r="8843" spans="71:72" x14ac:dyDescent="0.2">
      <c r="BS8843" s="152"/>
      <c r="BT8843" s="153"/>
    </row>
    <row r="8844" spans="71:72" x14ac:dyDescent="0.2">
      <c r="BS8844" s="152"/>
      <c r="BT8844" s="153"/>
    </row>
    <row r="8845" spans="71:72" x14ac:dyDescent="0.2">
      <c r="BS8845" s="152"/>
      <c r="BT8845" s="153"/>
    </row>
    <row r="8846" spans="71:72" x14ac:dyDescent="0.2">
      <c r="BS8846" s="152"/>
      <c r="BT8846" s="153"/>
    </row>
    <row r="8847" spans="71:72" x14ac:dyDescent="0.2">
      <c r="BS8847" s="152"/>
      <c r="BT8847" s="153"/>
    </row>
    <row r="8848" spans="71:72" x14ac:dyDescent="0.2">
      <c r="BS8848" s="152"/>
      <c r="BT8848" s="153"/>
    </row>
    <row r="8849" spans="71:72" x14ac:dyDescent="0.2">
      <c r="BS8849" s="152"/>
      <c r="BT8849" s="153"/>
    </row>
    <row r="8850" spans="71:72" x14ac:dyDescent="0.2">
      <c r="BS8850" s="152"/>
      <c r="BT8850" s="153"/>
    </row>
    <row r="8851" spans="71:72" x14ac:dyDescent="0.2">
      <c r="BS8851" s="152"/>
      <c r="BT8851" s="153"/>
    </row>
    <row r="8852" spans="71:72" x14ac:dyDescent="0.2">
      <c r="BS8852" s="152"/>
      <c r="BT8852" s="153"/>
    </row>
    <row r="8853" spans="71:72" x14ac:dyDescent="0.2">
      <c r="BS8853" s="152"/>
      <c r="BT8853" s="153"/>
    </row>
    <row r="8854" spans="71:72" x14ac:dyDescent="0.2">
      <c r="BS8854" s="152"/>
      <c r="BT8854" s="153"/>
    </row>
    <row r="8855" spans="71:72" x14ac:dyDescent="0.2">
      <c r="BS8855" s="152"/>
      <c r="BT8855" s="153"/>
    </row>
    <row r="8856" spans="71:72" x14ac:dyDescent="0.2">
      <c r="BS8856" s="152"/>
      <c r="BT8856" s="153"/>
    </row>
    <row r="8857" spans="71:72" x14ac:dyDescent="0.2">
      <c r="BS8857" s="152"/>
      <c r="BT8857" s="153"/>
    </row>
    <row r="8858" spans="71:72" x14ac:dyDescent="0.2">
      <c r="BS8858" s="152"/>
      <c r="BT8858" s="153"/>
    </row>
    <row r="8859" spans="71:72" x14ac:dyDescent="0.2">
      <c r="BS8859" s="152"/>
      <c r="BT8859" s="153"/>
    </row>
    <row r="8860" spans="71:72" x14ac:dyDescent="0.2">
      <c r="BS8860" s="152"/>
      <c r="BT8860" s="153"/>
    </row>
    <row r="8861" spans="71:72" x14ac:dyDescent="0.2">
      <c r="BS8861" s="152"/>
      <c r="BT8861" s="153"/>
    </row>
    <row r="8862" spans="71:72" x14ac:dyDescent="0.2">
      <c r="BS8862" s="152"/>
      <c r="BT8862" s="153"/>
    </row>
    <row r="8863" spans="71:72" x14ac:dyDescent="0.2">
      <c r="BS8863" s="152"/>
      <c r="BT8863" s="153"/>
    </row>
    <row r="8864" spans="71:72" x14ac:dyDescent="0.2">
      <c r="BS8864" s="152"/>
      <c r="BT8864" s="153"/>
    </row>
    <row r="8865" spans="71:72" x14ac:dyDescent="0.2">
      <c r="BS8865" s="152"/>
      <c r="BT8865" s="153"/>
    </row>
    <row r="8866" spans="71:72" x14ac:dyDescent="0.2">
      <c r="BS8866" s="152"/>
      <c r="BT8866" s="153"/>
    </row>
    <row r="8867" spans="71:72" x14ac:dyDescent="0.2">
      <c r="BS8867" s="152"/>
      <c r="BT8867" s="153"/>
    </row>
    <row r="8868" spans="71:72" x14ac:dyDescent="0.2">
      <c r="BS8868" s="152"/>
      <c r="BT8868" s="153"/>
    </row>
    <row r="8869" spans="71:72" x14ac:dyDescent="0.2">
      <c r="BS8869" s="152"/>
      <c r="BT8869" s="153"/>
    </row>
    <row r="8870" spans="71:72" x14ac:dyDescent="0.2">
      <c r="BS8870" s="152"/>
      <c r="BT8870" s="153"/>
    </row>
    <row r="8871" spans="71:72" x14ac:dyDescent="0.2">
      <c r="BS8871" s="152"/>
      <c r="BT8871" s="153"/>
    </row>
    <row r="8872" spans="71:72" x14ac:dyDescent="0.2">
      <c r="BS8872" s="152"/>
      <c r="BT8872" s="153"/>
    </row>
    <row r="8873" spans="71:72" x14ac:dyDescent="0.2">
      <c r="BS8873" s="152"/>
      <c r="BT8873" s="153"/>
    </row>
    <row r="8874" spans="71:72" x14ac:dyDescent="0.2">
      <c r="BS8874" s="152"/>
      <c r="BT8874" s="153"/>
    </row>
    <row r="8875" spans="71:72" x14ac:dyDescent="0.2">
      <c r="BS8875" s="152"/>
      <c r="BT8875" s="153"/>
    </row>
    <row r="8876" spans="71:72" x14ac:dyDescent="0.2">
      <c r="BS8876" s="152"/>
      <c r="BT8876" s="153"/>
    </row>
    <row r="8877" spans="71:72" x14ac:dyDescent="0.2">
      <c r="BS8877" s="152"/>
      <c r="BT8877" s="153"/>
    </row>
    <row r="8878" spans="71:72" x14ac:dyDescent="0.2">
      <c r="BS8878" s="152"/>
      <c r="BT8878" s="153"/>
    </row>
    <row r="8879" spans="71:72" x14ac:dyDescent="0.2">
      <c r="BS8879" s="152"/>
      <c r="BT8879" s="153"/>
    </row>
    <row r="8880" spans="71:72" x14ac:dyDescent="0.2">
      <c r="BS8880" s="152"/>
      <c r="BT8880" s="153"/>
    </row>
    <row r="8881" spans="71:72" x14ac:dyDescent="0.2">
      <c r="BS8881" s="152"/>
      <c r="BT8881" s="153"/>
    </row>
    <row r="8882" spans="71:72" x14ac:dyDescent="0.2">
      <c r="BS8882" s="152"/>
      <c r="BT8882" s="153"/>
    </row>
    <row r="8883" spans="71:72" x14ac:dyDescent="0.2">
      <c r="BS8883" s="152"/>
      <c r="BT8883" s="153"/>
    </row>
    <row r="8884" spans="71:72" x14ac:dyDescent="0.2">
      <c r="BS8884" s="152"/>
      <c r="BT8884" s="153"/>
    </row>
    <row r="8885" spans="71:72" x14ac:dyDescent="0.2">
      <c r="BS8885" s="152"/>
      <c r="BT8885" s="153"/>
    </row>
    <row r="8886" spans="71:72" x14ac:dyDescent="0.2">
      <c r="BS8886" s="152"/>
      <c r="BT8886" s="153"/>
    </row>
    <row r="8887" spans="71:72" x14ac:dyDescent="0.2">
      <c r="BS8887" s="152"/>
      <c r="BT8887" s="153"/>
    </row>
    <row r="8888" spans="71:72" x14ac:dyDescent="0.2">
      <c r="BS8888" s="152"/>
      <c r="BT8888" s="153"/>
    </row>
    <row r="8889" spans="71:72" x14ac:dyDescent="0.2">
      <c r="BS8889" s="152"/>
      <c r="BT8889" s="153"/>
    </row>
    <row r="8890" spans="71:72" x14ac:dyDescent="0.2">
      <c r="BS8890" s="152"/>
      <c r="BT8890" s="153"/>
    </row>
    <row r="8891" spans="71:72" x14ac:dyDescent="0.2">
      <c r="BS8891" s="152"/>
      <c r="BT8891" s="153"/>
    </row>
    <row r="8892" spans="71:72" x14ac:dyDescent="0.2">
      <c r="BS8892" s="152"/>
      <c r="BT8892" s="153"/>
    </row>
    <row r="8893" spans="71:72" x14ac:dyDescent="0.2">
      <c r="BS8893" s="152"/>
      <c r="BT8893" s="153"/>
    </row>
    <row r="8894" spans="71:72" x14ac:dyDescent="0.2">
      <c r="BS8894" s="152"/>
      <c r="BT8894" s="153"/>
    </row>
    <row r="8895" spans="71:72" x14ac:dyDescent="0.2">
      <c r="BS8895" s="152"/>
      <c r="BT8895" s="153"/>
    </row>
    <row r="8896" spans="71:72" x14ac:dyDescent="0.2">
      <c r="BS8896" s="152"/>
      <c r="BT8896" s="153"/>
    </row>
    <row r="8897" spans="71:72" x14ac:dyDescent="0.2">
      <c r="BS8897" s="152"/>
      <c r="BT8897" s="153"/>
    </row>
    <row r="8898" spans="71:72" x14ac:dyDescent="0.2">
      <c r="BS8898" s="152"/>
      <c r="BT8898" s="153"/>
    </row>
    <row r="8899" spans="71:72" x14ac:dyDescent="0.2">
      <c r="BS8899" s="152"/>
      <c r="BT8899" s="153"/>
    </row>
    <row r="8900" spans="71:72" x14ac:dyDescent="0.2">
      <c r="BS8900" s="152"/>
      <c r="BT8900" s="153"/>
    </row>
    <row r="8901" spans="71:72" x14ac:dyDescent="0.2">
      <c r="BS8901" s="152"/>
      <c r="BT8901" s="153"/>
    </row>
    <row r="8902" spans="71:72" x14ac:dyDescent="0.2">
      <c r="BS8902" s="152"/>
      <c r="BT8902" s="153"/>
    </row>
    <row r="8903" spans="71:72" x14ac:dyDescent="0.2">
      <c r="BS8903" s="152"/>
      <c r="BT8903" s="153"/>
    </row>
    <row r="8904" spans="71:72" x14ac:dyDescent="0.2">
      <c r="BS8904" s="152"/>
      <c r="BT8904" s="153"/>
    </row>
    <row r="8905" spans="71:72" x14ac:dyDescent="0.2">
      <c r="BS8905" s="152"/>
      <c r="BT8905" s="153"/>
    </row>
    <row r="8906" spans="71:72" x14ac:dyDescent="0.2">
      <c r="BS8906" s="152"/>
      <c r="BT8906" s="153"/>
    </row>
    <row r="8907" spans="71:72" x14ac:dyDescent="0.2">
      <c r="BS8907" s="152"/>
      <c r="BT8907" s="153"/>
    </row>
    <row r="8908" spans="71:72" x14ac:dyDescent="0.2">
      <c r="BS8908" s="152"/>
      <c r="BT8908" s="153"/>
    </row>
    <row r="8909" spans="71:72" x14ac:dyDescent="0.2">
      <c r="BS8909" s="152"/>
      <c r="BT8909" s="153"/>
    </row>
    <row r="8910" spans="71:72" x14ac:dyDescent="0.2">
      <c r="BS8910" s="152"/>
      <c r="BT8910" s="153"/>
    </row>
    <row r="8911" spans="71:72" x14ac:dyDescent="0.2">
      <c r="BS8911" s="152"/>
      <c r="BT8911" s="153"/>
    </row>
    <row r="8912" spans="71:72" x14ac:dyDescent="0.2">
      <c r="BS8912" s="152"/>
      <c r="BT8912" s="153"/>
    </row>
    <row r="8913" spans="71:72" x14ac:dyDescent="0.2">
      <c r="BS8913" s="152"/>
      <c r="BT8913" s="153"/>
    </row>
    <row r="8914" spans="71:72" x14ac:dyDescent="0.2">
      <c r="BS8914" s="152"/>
      <c r="BT8914" s="153"/>
    </row>
    <row r="8915" spans="71:72" x14ac:dyDescent="0.2">
      <c r="BS8915" s="152"/>
      <c r="BT8915" s="153"/>
    </row>
    <row r="8916" spans="71:72" x14ac:dyDescent="0.2">
      <c r="BS8916" s="152"/>
      <c r="BT8916" s="153"/>
    </row>
    <row r="8917" spans="71:72" x14ac:dyDescent="0.2">
      <c r="BS8917" s="152"/>
      <c r="BT8917" s="153"/>
    </row>
    <row r="8918" spans="71:72" x14ac:dyDescent="0.2">
      <c r="BS8918" s="152"/>
      <c r="BT8918" s="153"/>
    </row>
    <row r="8919" spans="71:72" x14ac:dyDescent="0.2">
      <c r="BS8919" s="152"/>
      <c r="BT8919" s="153"/>
    </row>
    <row r="8920" spans="71:72" x14ac:dyDescent="0.2">
      <c r="BS8920" s="152"/>
      <c r="BT8920" s="153"/>
    </row>
    <row r="8921" spans="71:72" x14ac:dyDescent="0.2">
      <c r="BS8921" s="152"/>
      <c r="BT8921" s="153"/>
    </row>
    <row r="8922" spans="71:72" x14ac:dyDescent="0.2">
      <c r="BS8922" s="152"/>
      <c r="BT8922" s="153"/>
    </row>
    <row r="8923" spans="71:72" x14ac:dyDescent="0.2">
      <c r="BS8923" s="152"/>
      <c r="BT8923" s="153"/>
    </row>
    <row r="8924" spans="71:72" x14ac:dyDescent="0.2">
      <c r="BS8924" s="152"/>
      <c r="BT8924" s="153"/>
    </row>
    <row r="8925" spans="71:72" x14ac:dyDescent="0.2">
      <c r="BS8925" s="152"/>
      <c r="BT8925" s="153"/>
    </row>
    <row r="8926" spans="71:72" x14ac:dyDescent="0.2">
      <c r="BS8926" s="152"/>
      <c r="BT8926" s="153"/>
    </row>
    <row r="8927" spans="71:72" x14ac:dyDescent="0.2">
      <c r="BS8927" s="152"/>
      <c r="BT8927" s="153"/>
    </row>
    <row r="8928" spans="71:72" x14ac:dyDescent="0.2">
      <c r="BS8928" s="152"/>
      <c r="BT8928" s="153"/>
    </row>
    <row r="8929" spans="71:72" x14ac:dyDescent="0.2">
      <c r="BS8929" s="152"/>
      <c r="BT8929" s="153"/>
    </row>
    <row r="8930" spans="71:72" x14ac:dyDescent="0.2">
      <c r="BS8930" s="152"/>
      <c r="BT8930" s="153"/>
    </row>
    <row r="8931" spans="71:72" x14ac:dyDescent="0.2">
      <c r="BS8931" s="152"/>
      <c r="BT8931" s="153"/>
    </row>
    <row r="8932" spans="71:72" x14ac:dyDescent="0.2">
      <c r="BS8932" s="152"/>
      <c r="BT8932" s="153"/>
    </row>
    <row r="8933" spans="71:72" x14ac:dyDescent="0.2">
      <c r="BS8933" s="152"/>
      <c r="BT8933" s="153"/>
    </row>
    <row r="8934" spans="71:72" x14ac:dyDescent="0.2">
      <c r="BS8934" s="152"/>
      <c r="BT8934" s="153"/>
    </row>
    <row r="8935" spans="71:72" x14ac:dyDescent="0.2">
      <c r="BS8935" s="152"/>
      <c r="BT8935" s="153"/>
    </row>
    <row r="8936" spans="71:72" x14ac:dyDescent="0.2">
      <c r="BS8936" s="152"/>
      <c r="BT8936" s="153"/>
    </row>
    <row r="8937" spans="71:72" x14ac:dyDescent="0.2">
      <c r="BS8937" s="152"/>
      <c r="BT8937" s="153"/>
    </row>
    <row r="8938" spans="71:72" x14ac:dyDescent="0.2">
      <c r="BS8938" s="152"/>
      <c r="BT8938" s="153"/>
    </row>
    <row r="8939" spans="71:72" x14ac:dyDescent="0.2">
      <c r="BS8939" s="152"/>
      <c r="BT8939" s="153"/>
    </row>
    <row r="8940" spans="71:72" x14ac:dyDescent="0.2">
      <c r="BS8940" s="152"/>
      <c r="BT8940" s="153"/>
    </row>
    <row r="8941" spans="71:72" x14ac:dyDescent="0.2">
      <c r="BS8941" s="152"/>
      <c r="BT8941" s="153"/>
    </row>
    <row r="8942" spans="71:72" x14ac:dyDescent="0.2">
      <c r="BS8942" s="152"/>
      <c r="BT8942" s="153"/>
    </row>
    <row r="8943" spans="71:72" x14ac:dyDescent="0.2">
      <c r="BS8943" s="152"/>
      <c r="BT8943" s="153"/>
    </row>
    <row r="8944" spans="71:72" x14ac:dyDescent="0.2">
      <c r="BS8944" s="152"/>
      <c r="BT8944" s="153"/>
    </row>
    <row r="8945" spans="71:72" x14ac:dyDescent="0.2">
      <c r="BS8945" s="152"/>
      <c r="BT8945" s="153"/>
    </row>
    <row r="8946" spans="71:72" x14ac:dyDescent="0.2">
      <c r="BS8946" s="152"/>
      <c r="BT8946" s="153"/>
    </row>
    <row r="8947" spans="71:72" x14ac:dyDescent="0.2">
      <c r="BS8947" s="152"/>
      <c r="BT8947" s="153"/>
    </row>
    <row r="8948" spans="71:72" x14ac:dyDescent="0.2">
      <c r="BS8948" s="152"/>
      <c r="BT8948" s="153"/>
    </row>
    <row r="8949" spans="71:72" x14ac:dyDescent="0.2">
      <c r="BS8949" s="152"/>
      <c r="BT8949" s="153"/>
    </row>
    <row r="8950" spans="71:72" x14ac:dyDescent="0.2">
      <c r="BS8950" s="152"/>
      <c r="BT8950" s="153"/>
    </row>
    <row r="8951" spans="71:72" x14ac:dyDescent="0.2">
      <c r="BS8951" s="152"/>
      <c r="BT8951" s="153"/>
    </row>
    <row r="8952" spans="71:72" x14ac:dyDescent="0.2">
      <c r="BS8952" s="152"/>
      <c r="BT8952" s="153"/>
    </row>
    <row r="8953" spans="71:72" x14ac:dyDescent="0.2">
      <c r="BS8953" s="152"/>
      <c r="BT8953" s="153"/>
    </row>
    <row r="8954" spans="71:72" x14ac:dyDescent="0.2">
      <c r="BS8954" s="152"/>
      <c r="BT8954" s="153"/>
    </row>
    <row r="8955" spans="71:72" x14ac:dyDescent="0.2">
      <c r="BS8955" s="152"/>
      <c r="BT8955" s="153"/>
    </row>
    <row r="8956" spans="71:72" x14ac:dyDescent="0.2">
      <c r="BS8956" s="152"/>
      <c r="BT8956" s="153"/>
    </row>
    <row r="8957" spans="71:72" x14ac:dyDescent="0.2">
      <c r="BS8957" s="152"/>
      <c r="BT8957" s="153"/>
    </row>
    <row r="8958" spans="71:72" x14ac:dyDescent="0.2">
      <c r="BS8958" s="152"/>
      <c r="BT8958" s="153"/>
    </row>
    <row r="8959" spans="71:72" x14ac:dyDescent="0.2">
      <c r="BS8959" s="152"/>
      <c r="BT8959" s="153"/>
    </row>
    <row r="8960" spans="71:72" x14ac:dyDescent="0.2">
      <c r="BS8960" s="152"/>
      <c r="BT8960" s="153"/>
    </row>
    <row r="8961" spans="71:72" x14ac:dyDescent="0.2">
      <c r="BS8961" s="152"/>
      <c r="BT8961" s="153"/>
    </row>
    <row r="8962" spans="71:72" x14ac:dyDescent="0.2">
      <c r="BS8962" s="152"/>
      <c r="BT8962" s="153"/>
    </row>
    <row r="8963" spans="71:72" x14ac:dyDescent="0.2">
      <c r="BS8963" s="152"/>
      <c r="BT8963" s="153"/>
    </row>
    <row r="8964" spans="71:72" x14ac:dyDescent="0.2">
      <c r="BS8964" s="152"/>
      <c r="BT8964" s="153"/>
    </row>
    <row r="8965" spans="71:72" x14ac:dyDescent="0.2">
      <c r="BS8965" s="152"/>
      <c r="BT8965" s="153"/>
    </row>
    <row r="8966" spans="71:72" x14ac:dyDescent="0.2">
      <c r="BS8966" s="152"/>
      <c r="BT8966" s="153"/>
    </row>
    <row r="8967" spans="71:72" x14ac:dyDescent="0.2">
      <c r="BS8967" s="152"/>
      <c r="BT8967" s="153"/>
    </row>
    <row r="8968" spans="71:72" x14ac:dyDescent="0.2">
      <c r="BS8968" s="152"/>
      <c r="BT8968" s="153"/>
    </row>
    <row r="8969" spans="71:72" x14ac:dyDescent="0.2">
      <c r="BS8969" s="152"/>
      <c r="BT8969" s="153"/>
    </row>
    <row r="8970" spans="71:72" x14ac:dyDescent="0.2">
      <c r="BS8970" s="152"/>
      <c r="BT8970" s="153"/>
    </row>
    <row r="8971" spans="71:72" x14ac:dyDescent="0.2">
      <c r="BS8971" s="152"/>
      <c r="BT8971" s="153"/>
    </row>
    <row r="8972" spans="71:72" x14ac:dyDescent="0.2">
      <c r="BS8972" s="152"/>
      <c r="BT8972" s="153"/>
    </row>
    <row r="8973" spans="71:72" x14ac:dyDescent="0.2">
      <c r="BS8973" s="152"/>
      <c r="BT8973" s="153"/>
    </row>
    <row r="8974" spans="71:72" x14ac:dyDescent="0.2">
      <c r="BS8974" s="152"/>
      <c r="BT8974" s="153"/>
    </row>
    <row r="8975" spans="71:72" x14ac:dyDescent="0.2">
      <c r="BS8975" s="152"/>
      <c r="BT8975" s="153"/>
    </row>
    <row r="8976" spans="71:72" x14ac:dyDescent="0.2">
      <c r="BS8976" s="152"/>
      <c r="BT8976" s="153"/>
    </row>
    <row r="8977" spans="71:72" x14ac:dyDescent="0.2">
      <c r="BS8977" s="152"/>
      <c r="BT8977" s="153"/>
    </row>
    <row r="8978" spans="71:72" x14ac:dyDescent="0.2">
      <c r="BS8978" s="152"/>
      <c r="BT8978" s="153"/>
    </row>
    <row r="8979" spans="71:72" x14ac:dyDescent="0.2">
      <c r="BS8979" s="152"/>
      <c r="BT8979" s="153"/>
    </row>
    <row r="8980" spans="71:72" x14ac:dyDescent="0.2">
      <c r="BS8980" s="152"/>
      <c r="BT8980" s="153"/>
    </row>
    <row r="8981" spans="71:72" x14ac:dyDescent="0.2">
      <c r="BS8981" s="152"/>
      <c r="BT8981" s="153"/>
    </row>
    <row r="8982" spans="71:72" x14ac:dyDescent="0.2">
      <c r="BS8982" s="152"/>
      <c r="BT8982" s="153"/>
    </row>
    <row r="8983" spans="71:72" x14ac:dyDescent="0.2">
      <c r="BS8983" s="152"/>
      <c r="BT8983" s="153"/>
    </row>
    <row r="8984" spans="71:72" x14ac:dyDescent="0.2">
      <c r="BS8984" s="152"/>
      <c r="BT8984" s="153"/>
    </row>
    <row r="8985" spans="71:72" x14ac:dyDescent="0.2">
      <c r="BS8985" s="152"/>
      <c r="BT8985" s="153"/>
    </row>
    <row r="8986" spans="71:72" x14ac:dyDescent="0.2">
      <c r="BS8986" s="152"/>
      <c r="BT8986" s="153"/>
    </row>
    <row r="8987" spans="71:72" x14ac:dyDescent="0.2">
      <c r="BS8987" s="152"/>
      <c r="BT8987" s="153"/>
    </row>
    <row r="8988" spans="71:72" x14ac:dyDescent="0.2">
      <c r="BS8988" s="152"/>
      <c r="BT8988" s="153"/>
    </row>
    <row r="8989" spans="71:72" x14ac:dyDescent="0.2">
      <c r="BS8989" s="152"/>
      <c r="BT8989" s="153"/>
    </row>
    <row r="8990" spans="71:72" x14ac:dyDescent="0.2">
      <c r="BS8990" s="152"/>
      <c r="BT8990" s="153"/>
    </row>
    <row r="8991" spans="71:72" x14ac:dyDescent="0.2">
      <c r="BS8991" s="152"/>
      <c r="BT8991" s="153"/>
    </row>
    <row r="8992" spans="71:72" x14ac:dyDescent="0.2">
      <c r="BS8992" s="152"/>
      <c r="BT8992" s="153"/>
    </row>
    <row r="8993" spans="71:72" x14ac:dyDescent="0.2">
      <c r="BS8993" s="152"/>
      <c r="BT8993" s="153"/>
    </row>
    <row r="8994" spans="71:72" x14ac:dyDescent="0.2">
      <c r="BS8994" s="152"/>
      <c r="BT8994" s="153"/>
    </row>
    <row r="8995" spans="71:72" x14ac:dyDescent="0.2">
      <c r="BS8995" s="152"/>
      <c r="BT8995" s="153"/>
    </row>
    <row r="8996" spans="71:72" x14ac:dyDescent="0.2">
      <c r="BS8996" s="152"/>
      <c r="BT8996" s="153"/>
    </row>
    <row r="8997" spans="71:72" x14ac:dyDescent="0.2">
      <c r="BS8997" s="152"/>
      <c r="BT8997" s="153"/>
    </row>
    <row r="8998" spans="71:72" x14ac:dyDescent="0.2">
      <c r="BS8998" s="152"/>
      <c r="BT8998" s="153"/>
    </row>
    <row r="8999" spans="71:72" x14ac:dyDescent="0.2">
      <c r="BS8999" s="152"/>
      <c r="BT8999" s="153"/>
    </row>
    <row r="9000" spans="71:72" x14ac:dyDescent="0.2">
      <c r="BS9000" s="152"/>
      <c r="BT9000" s="153"/>
    </row>
    <row r="9001" spans="71:72" x14ac:dyDescent="0.2">
      <c r="BS9001" s="152"/>
      <c r="BT9001" s="153"/>
    </row>
    <row r="9002" spans="71:72" x14ac:dyDescent="0.2">
      <c r="BS9002" s="152"/>
      <c r="BT9002" s="153"/>
    </row>
    <row r="9003" spans="71:72" x14ac:dyDescent="0.2">
      <c r="BS9003" s="152"/>
      <c r="BT9003" s="153"/>
    </row>
    <row r="9004" spans="71:72" x14ac:dyDescent="0.2">
      <c r="BS9004" s="152"/>
      <c r="BT9004" s="153"/>
    </row>
    <row r="9005" spans="71:72" x14ac:dyDescent="0.2">
      <c r="BS9005" s="152"/>
      <c r="BT9005" s="153"/>
    </row>
    <row r="9006" spans="71:72" x14ac:dyDescent="0.2">
      <c r="BS9006" s="152"/>
      <c r="BT9006" s="153"/>
    </row>
    <row r="9007" spans="71:72" x14ac:dyDescent="0.2">
      <c r="BS9007" s="152"/>
      <c r="BT9007" s="153"/>
    </row>
    <row r="9008" spans="71:72" x14ac:dyDescent="0.2">
      <c r="BS9008" s="152"/>
      <c r="BT9008" s="153"/>
    </row>
    <row r="9009" spans="71:72" x14ac:dyDescent="0.2">
      <c r="BS9009" s="152"/>
      <c r="BT9009" s="153"/>
    </row>
    <row r="9010" spans="71:72" x14ac:dyDescent="0.2">
      <c r="BS9010" s="152"/>
      <c r="BT9010" s="153"/>
    </row>
    <row r="9011" spans="71:72" x14ac:dyDescent="0.2">
      <c r="BS9011" s="152"/>
      <c r="BT9011" s="153"/>
    </row>
    <row r="9012" spans="71:72" x14ac:dyDescent="0.2">
      <c r="BS9012" s="152"/>
      <c r="BT9012" s="153"/>
    </row>
    <row r="9013" spans="71:72" x14ac:dyDescent="0.2">
      <c r="BS9013" s="152"/>
      <c r="BT9013" s="153"/>
    </row>
    <row r="9014" spans="71:72" x14ac:dyDescent="0.2">
      <c r="BS9014" s="152"/>
      <c r="BT9014" s="153"/>
    </row>
    <row r="9015" spans="71:72" x14ac:dyDescent="0.2">
      <c r="BS9015" s="152"/>
      <c r="BT9015" s="153"/>
    </row>
    <row r="9016" spans="71:72" x14ac:dyDescent="0.2">
      <c r="BS9016" s="152"/>
      <c r="BT9016" s="153"/>
    </row>
    <row r="9017" spans="71:72" x14ac:dyDescent="0.2">
      <c r="BS9017" s="152"/>
      <c r="BT9017" s="153"/>
    </row>
    <row r="9018" spans="71:72" x14ac:dyDescent="0.2">
      <c r="BS9018" s="152"/>
      <c r="BT9018" s="153"/>
    </row>
    <row r="9019" spans="71:72" x14ac:dyDescent="0.2">
      <c r="BS9019" s="152"/>
      <c r="BT9019" s="153"/>
    </row>
    <row r="9020" spans="71:72" x14ac:dyDescent="0.2">
      <c r="BS9020" s="152"/>
      <c r="BT9020" s="153"/>
    </row>
    <row r="9021" spans="71:72" x14ac:dyDescent="0.2">
      <c r="BS9021" s="152"/>
      <c r="BT9021" s="153"/>
    </row>
    <row r="9022" spans="71:72" x14ac:dyDescent="0.2">
      <c r="BS9022" s="152"/>
      <c r="BT9022" s="153"/>
    </row>
    <row r="9023" spans="71:72" x14ac:dyDescent="0.2">
      <c r="BS9023" s="152"/>
      <c r="BT9023" s="153"/>
    </row>
    <row r="9024" spans="71:72" x14ac:dyDescent="0.2">
      <c r="BS9024" s="152"/>
      <c r="BT9024" s="153"/>
    </row>
    <row r="9025" spans="71:72" x14ac:dyDescent="0.2">
      <c r="BS9025" s="152"/>
      <c r="BT9025" s="153"/>
    </row>
    <row r="9026" spans="71:72" x14ac:dyDescent="0.2">
      <c r="BS9026" s="152"/>
      <c r="BT9026" s="153"/>
    </row>
    <row r="9027" spans="71:72" x14ac:dyDescent="0.2">
      <c r="BS9027" s="152"/>
      <c r="BT9027" s="153"/>
    </row>
    <row r="9028" spans="71:72" x14ac:dyDescent="0.2">
      <c r="BS9028" s="152"/>
      <c r="BT9028" s="153"/>
    </row>
    <row r="9029" spans="71:72" x14ac:dyDescent="0.2">
      <c r="BS9029" s="152"/>
      <c r="BT9029" s="153"/>
    </row>
    <row r="9030" spans="71:72" x14ac:dyDescent="0.2">
      <c r="BS9030" s="152"/>
      <c r="BT9030" s="153"/>
    </row>
    <row r="9031" spans="71:72" x14ac:dyDescent="0.2">
      <c r="BS9031" s="152"/>
      <c r="BT9031" s="153"/>
    </row>
    <row r="9032" spans="71:72" x14ac:dyDescent="0.2">
      <c r="BS9032" s="152"/>
      <c r="BT9032" s="153"/>
    </row>
    <row r="9033" spans="71:72" x14ac:dyDescent="0.2">
      <c r="BS9033" s="152"/>
      <c r="BT9033" s="153"/>
    </row>
    <row r="9034" spans="71:72" x14ac:dyDescent="0.2">
      <c r="BS9034" s="152"/>
      <c r="BT9034" s="153"/>
    </row>
    <row r="9035" spans="71:72" x14ac:dyDescent="0.2">
      <c r="BS9035" s="152"/>
      <c r="BT9035" s="153"/>
    </row>
    <row r="9036" spans="71:72" x14ac:dyDescent="0.2">
      <c r="BS9036" s="152"/>
      <c r="BT9036" s="153"/>
    </row>
    <row r="9037" spans="71:72" x14ac:dyDescent="0.2">
      <c r="BS9037" s="152"/>
      <c r="BT9037" s="153"/>
    </row>
    <row r="9038" spans="71:72" x14ac:dyDescent="0.2">
      <c r="BS9038" s="152"/>
      <c r="BT9038" s="153"/>
    </row>
    <row r="9039" spans="71:72" x14ac:dyDescent="0.2">
      <c r="BS9039" s="152"/>
      <c r="BT9039" s="153"/>
    </row>
    <row r="9040" spans="71:72" x14ac:dyDescent="0.2">
      <c r="BS9040" s="152"/>
      <c r="BT9040" s="153"/>
    </row>
    <row r="9041" spans="71:72" x14ac:dyDescent="0.2">
      <c r="BS9041" s="152"/>
      <c r="BT9041" s="153"/>
    </row>
    <row r="9042" spans="71:72" x14ac:dyDescent="0.2">
      <c r="BS9042" s="152"/>
      <c r="BT9042" s="153"/>
    </row>
    <row r="9043" spans="71:72" x14ac:dyDescent="0.2">
      <c r="BS9043" s="152"/>
      <c r="BT9043" s="153"/>
    </row>
    <row r="9044" spans="71:72" x14ac:dyDescent="0.2">
      <c r="BS9044" s="152"/>
      <c r="BT9044" s="153"/>
    </row>
    <row r="9045" spans="71:72" x14ac:dyDescent="0.2">
      <c r="BS9045" s="152"/>
      <c r="BT9045" s="153"/>
    </row>
    <row r="9046" spans="71:72" x14ac:dyDescent="0.2">
      <c r="BS9046" s="152"/>
      <c r="BT9046" s="153"/>
    </row>
    <row r="9047" spans="71:72" x14ac:dyDescent="0.2">
      <c r="BS9047" s="152"/>
      <c r="BT9047" s="153"/>
    </row>
    <row r="9048" spans="71:72" x14ac:dyDescent="0.2">
      <c r="BS9048" s="152"/>
      <c r="BT9048" s="153"/>
    </row>
    <row r="9049" spans="71:72" x14ac:dyDescent="0.2">
      <c r="BS9049" s="152"/>
      <c r="BT9049" s="153"/>
    </row>
    <row r="9050" spans="71:72" x14ac:dyDescent="0.2">
      <c r="BS9050" s="152"/>
      <c r="BT9050" s="153"/>
    </row>
    <row r="9051" spans="71:72" x14ac:dyDescent="0.2">
      <c r="BS9051" s="152"/>
      <c r="BT9051" s="153"/>
    </row>
    <row r="9052" spans="71:72" x14ac:dyDescent="0.2">
      <c r="BS9052" s="152"/>
      <c r="BT9052" s="153"/>
    </row>
    <row r="9053" spans="71:72" x14ac:dyDescent="0.2">
      <c r="BS9053" s="152"/>
      <c r="BT9053" s="153"/>
    </row>
    <row r="9054" spans="71:72" x14ac:dyDescent="0.2">
      <c r="BS9054" s="152"/>
      <c r="BT9054" s="153"/>
    </row>
    <row r="9055" spans="71:72" x14ac:dyDescent="0.2">
      <c r="BS9055" s="152"/>
      <c r="BT9055" s="153"/>
    </row>
    <row r="9056" spans="71:72" x14ac:dyDescent="0.2">
      <c r="BS9056" s="152"/>
      <c r="BT9056" s="153"/>
    </row>
    <row r="9057" spans="71:72" x14ac:dyDescent="0.2">
      <c r="BS9057" s="152"/>
      <c r="BT9057" s="153"/>
    </row>
    <row r="9058" spans="71:72" x14ac:dyDescent="0.2">
      <c r="BS9058" s="152"/>
      <c r="BT9058" s="153"/>
    </row>
    <row r="9059" spans="71:72" x14ac:dyDescent="0.2">
      <c r="BS9059" s="152"/>
      <c r="BT9059" s="153"/>
    </row>
    <row r="9060" spans="71:72" x14ac:dyDescent="0.2">
      <c r="BS9060" s="152"/>
      <c r="BT9060" s="153"/>
    </row>
    <row r="9061" spans="71:72" x14ac:dyDescent="0.2">
      <c r="BS9061" s="152"/>
      <c r="BT9061" s="153"/>
    </row>
    <row r="9062" spans="71:72" x14ac:dyDescent="0.2">
      <c r="BS9062" s="152"/>
      <c r="BT9062" s="153"/>
    </row>
    <row r="9063" spans="71:72" x14ac:dyDescent="0.2">
      <c r="BS9063" s="152"/>
      <c r="BT9063" s="153"/>
    </row>
    <row r="9064" spans="71:72" x14ac:dyDescent="0.2">
      <c r="BS9064" s="152"/>
      <c r="BT9064" s="153"/>
    </row>
    <row r="9065" spans="71:72" x14ac:dyDescent="0.2">
      <c r="BS9065" s="152"/>
      <c r="BT9065" s="153"/>
    </row>
    <row r="9066" spans="71:72" x14ac:dyDescent="0.2">
      <c r="BS9066" s="152"/>
      <c r="BT9066" s="153"/>
    </row>
    <row r="9067" spans="71:72" x14ac:dyDescent="0.2">
      <c r="BS9067" s="152"/>
      <c r="BT9067" s="153"/>
    </row>
    <row r="9068" spans="71:72" x14ac:dyDescent="0.2">
      <c r="BS9068" s="152"/>
      <c r="BT9068" s="153"/>
    </row>
    <row r="9069" spans="71:72" x14ac:dyDescent="0.2">
      <c r="BS9069" s="152"/>
      <c r="BT9069" s="153"/>
    </row>
    <row r="9070" spans="71:72" x14ac:dyDescent="0.2">
      <c r="BS9070" s="152"/>
      <c r="BT9070" s="153"/>
    </row>
    <row r="9071" spans="71:72" x14ac:dyDescent="0.2">
      <c r="BS9071" s="152"/>
      <c r="BT9071" s="153"/>
    </row>
    <row r="9072" spans="71:72" x14ac:dyDescent="0.2">
      <c r="BS9072" s="152"/>
      <c r="BT9072" s="153"/>
    </row>
    <row r="9073" spans="71:72" x14ac:dyDescent="0.2">
      <c r="BS9073" s="152"/>
      <c r="BT9073" s="153"/>
    </row>
    <row r="9074" spans="71:72" x14ac:dyDescent="0.2">
      <c r="BS9074" s="152"/>
      <c r="BT9074" s="153"/>
    </row>
    <row r="9075" spans="71:72" x14ac:dyDescent="0.2">
      <c r="BS9075" s="152"/>
      <c r="BT9075" s="153"/>
    </row>
    <row r="9076" spans="71:72" x14ac:dyDescent="0.2">
      <c r="BS9076" s="152"/>
      <c r="BT9076" s="153"/>
    </row>
    <row r="9077" spans="71:72" x14ac:dyDescent="0.2">
      <c r="BS9077" s="152"/>
      <c r="BT9077" s="153"/>
    </row>
    <row r="9078" spans="71:72" x14ac:dyDescent="0.2">
      <c r="BS9078" s="152"/>
      <c r="BT9078" s="153"/>
    </row>
    <row r="9079" spans="71:72" x14ac:dyDescent="0.2">
      <c r="BS9079" s="152"/>
      <c r="BT9079" s="153"/>
    </row>
    <row r="9080" spans="71:72" x14ac:dyDescent="0.2">
      <c r="BS9080" s="152"/>
      <c r="BT9080" s="153"/>
    </row>
    <row r="9081" spans="71:72" x14ac:dyDescent="0.2">
      <c r="BS9081" s="152"/>
      <c r="BT9081" s="153"/>
    </row>
    <row r="9082" spans="71:72" x14ac:dyDescent="0.2">
      <c r="BS9082" s="152"/>
      <c r="BT9082" s="153"/>
    </row>
    <row r="9083" spans="71:72" x14ac:dyDescent="0.2">
      <c r="BS9083" s="152"/>
      <c r="BT9083" s="153"/>
    </row>
    <row r="9084" spans="71:72" x14ac:dyDescent="0.2">
      <c r="BS9084" s="152"/>
      <c r="BT9084" s="153"/>
    </row>
    <row r="9085" spans="71:72" x14ac:dyDescent="0.2">
      <c r="BS9085" s="152"/>
      <c r="BT9085" s="153"/>
    </row>
    <row r="9086" spans="71:72" x14ac:dyDescent="0.2">
      <c r="BS9086" s="152"/>
      <c r="BT9086" s="153"/>
    </row>
    <row r="9087" spans="71:72" x14ac:dyDescent="0.2">
      <c r="BS9087" s="152"/>
      <c r="BT9087" s="153"/>
    </row>
    <row r="9088" spans="71:72" x14ac:dyDescent="0.2">
      <c r="BS9088" s="152"/>
      <c r="BT9088" s="153"/>
    </row>
    <row r="9089" spans="71:72" x14ac:dyDescent="0.2">
      <c r="BS9089" s="152"/>
      <c r="BT9089" s="153"/>
    </row>
    <row r="9090" spans="71:72" x14ac:dyDescent="0.2">
      <c r="BS9090" s="152"/>
      <c r="BT9090" s="153"/>
    </row>
    <row r="9091" spans="71:72" x14ac:dyDescent="0.2">
      <c r="BS9091" s="152"/>
      <c r="BT9091" s="153"/>
    </row>
    <row r="9092" spans="71:72" x14ac:dyDescent="0.2">
      <c r="BS9092" s="152"/>
      <c r="BT9092" s="153"/>
    </row>
    <row r="9093" spans="71:72" x14ac:dyDescent="0.2">
      <c r="BS9093" s="152"/>
      <c r="BT9093" s="153"/>
    </row>
    <row r="9094" spans="71:72" x14ac:dyDescent="0.2">
      <c r="BS9094" s="152"/>
      <c r="BT9094" s="153"/>
    </row>
    <row r="9095" spans="71:72" x14ac:dyDescent="0.2">
      <c r="BS9095" s="152"/>
      <c r="BT9095" s="153"/>
    </row>
    <row r="9096" spans="71:72" x14ac:dyDescent="0.2">
      <c r="BS9096" s="152"/>
      <c r="BT9096" s="153"/>
    </row>
    <row r="9097" spans="71:72" x14ac:dyDescent="0.2">
      <c r="BS9097" s="152"/>
      <c r="BT9097" s="153"/>
    </row>
    <row r="9098" spans="71:72" x14ac:dyDescent="0.2">
      <c r="BS9098" s="152"/>
      <c r="BT9098" s="153"/>
    </row>
    <row r="9099" spans="71:72" x14ac:dyDescent="0.2">
      <c r="BS9099" s="152"/>
      <c r="BT9099" s="153"/>
    </row>
    <row r="9100" spans="71:72" x14ac:dyDescent="0.2">
      <c r="BS9100" s="152"/>
      <c r="BT9100" s="153"/>
    </row>
    <row r="9101" spans="71:72" x14ac:dyDescent="0.2">
      <c r="BS9101" s="152"/>
      <c r="BT9101" s="153"/>
    </row>
    <row r="9102" spans="71:72" x14ac:dyDescent="0.2">
      <c r="BS9102" s="152"/>
      <c r="BT9102" s="153"/>
    </row>
    <row r="9103" spans="71:72" x14ac:dyDescent="0.2">
      <c r="BS9103" s="152"/>
      <c r="BT9103" s="153"/>
    </row>
    <row r="9104" spans="71:72" x14ac:dyDescent="0.2">
      <c r="BS9104" s="152"/>
      <c r="BT9104" s="153"/>
    </row>
    <row r="9105" spans="71:72" x14ac:dyDescent="0.2">
      <c r="BS9105" s="152"/>
      <c r="BT9105" s="153"/>
    </row>
    <row r="9106" spans="71:72" x14ac:dyDescent="0.2">
      <c r="BS9106" s="152"/>
      <c r="BT9106" s="153"/>
    </row>
    <row r="9107" spans="71:72" x14ac:dyDescent="0.2">
      <c r="BS9107" s="152"/>
      <c r="BT9107" s="153"/>
    </row>
    <row r="9108" spans="71:72" x14ac:dyDescent="0.2">
      <c r="BS9108" s="152"/>
      <c r="BT9108" s="153"/>
    </row>
    <row r="9109" spans="71:72" x14ac:dyDescent="0.2">
      <c r="BS9109" s="152"/>
      <c r="BT9109" s="153"/>
    </row>
    <row r="9110" spans="71:72" x14ac:dyDescent="0.2">
      <c r="BS9110" s="152"/>
      <c r="BT9110" s="153"/>
    </row>
    <row r="9111" spans="71:72" x14ac:dyDescent="0.2">
      <c r="BS9111" s="152"/>
      <c r="BT9111" s="153"/>
    </row>
    <row r="9112" spans="71:72" x14ac:dyDescent="0.2">
      <c r="BS9112" s="152"/>
      <c r="BT9112" s="153"/>
    </row>
    <row r="9113" spans="71:72" x14ac:dyDescent="0.2">
      <c r="BS9113" s="152"/>
      <c r="BT9113" s="153"/>
    </row>
    <row r="9114" spans="71:72" x14ac:dyDescent="0.2">
      <c r="BS9114" s="152"/>
      <c r="BT9114" s="153"/>
    </row>
    <row r="9115" spans="71:72" x14ac:dyDescent="0.2">
      <c r="BS9115" s="152"/>
      <c r="BT9115" s="153"/>
    </row>
    <row r="9116" spans="71:72" x14ac:dyDescent="0.2">
      <c r="BS9116" s="152"/>
      <c r="BT9116" s="153"/>
    </row>
    <row r="9117" spans="71:72" x14ac:dyDescent="0.2">
      <c r="BS9117" s="152"/>
      <c r="BT9117" s="153"/>
    </row>
    <row r="9118" spans="71:72" x14ac:dyDescent="0.2">
      <c r="BS9118" s="152"/>
      <c r="BT9118" s="153"/>
    </row>
    <row r="9119" spans="71:72" x14ac:dyDescent="0.2">
      <c r="BS9119" s="152"/>
      <c r="BT9119" s="153"/>
    </row>
    <row r="9120" spans="71:72" x14ac:dyDescent="0.2">
      <c r="BS9120" s="152"/>
      <c r="BT9120" s="153"/>
    </row>
    <row r="9121" spans="71:72" x14ac:dyDescent="0.2">
      <c r="BS9121" s="152"/>
      <c r="BT9121" s="153"/>
    </row>
    <row r="9122" spans="71:72" x14ac:dyDescent="0.2">
      <c r="BS9122" s="152"/>
      <c r="BT9122" s="153"/>
    </row>
    <row r="9123" spans="71:72" x14ac:dyDescent="0.2">
      <c r="BS9123" s="152"/>
      <c r="BT9123" s="153"/>
    </row>
    <row r="9124" spans="71:72" x14ac:dyDescent="0.2">
      <c r="BS9124" s="152"/>
      <c r="BT9124" s="153"/>
    </row>
    <row r="9125" spans="71:72" x14ac:dyDescent="0.2">
      <c r="BS9125" s="152"/>
      <c r="BT9125" s="153"/>
    </row>
    <row r="9126" spans="71:72" x14ac:dyDescent="0.2">
      <c r="BS9126" s="152"/>
      <c r="BT9126" s="153"/>
    </row>
    <row r="9127" spans="71:72" x14ac:dyDescent="0.2">
      <c r="BS9127" s="152"/>
      <c r="BT9127" s="153"/>
    </row>
    <row r="9128" spans="71:72" x14ac:dyDescent="0.2">
      <c r="BS9128" s="152"/>
      <c r="BT9128" s="153"/>
    </row>
    <row r="9129" spans="71:72" x14ac:dyDescent="0.2">
      <c r="BS9129" s="152"/>
      <c r="BT9129" s="153"/>
    </row>
    <row r="9130" spans="71:72" x14ac:dyDescent="0.2">
      <c r="BS9130" s="152"/>
      <c r="BT9130" s="153"/>
    </row>
    <row r="9131" spans="71:72" x14ac:dyDescent="0.2">
      <c r="BS9131" s="152"/>
      <c r="BT9131" s="153"/>
    </row>
    <row r="9132" spans="71:72" x14ac:dyDescent="0.2">
      <c r="BS9132" s="152"/>
      <c r="BT9132" s="153"/>
    </row>
    <row r="9133" spans="71:72" x14ac:dyDescent="0.2">
      <c r="BS9133" s="152"/>
      <c r="BT9133" s="153"/>
    </row>
    <row r="9134" spans="71:72" x14ac:dyDescent="0.2">
      <c r="BS9134" s="152"/>
      <c r="BT9134" s="153"/>
    </row>
    <row r="9135" spans="71:72" x14ac:dyDescent="0.2">
      <c r="BS9135" s="152"/>
      <c r="BT9135" s="153"/>
    </row>
    <row r="9136" spans="71:72" x14ac:dyDescent="0.2">
      <c r="BS9136" s="152"/>
      <c r="BT9136" s="153"/>
    </row>
    <row r="9137" spans="71:72" x14ac:dyDescent="0.2">
      <c r="BS9137" s="152"/>
      <c r="BT9137" s="153"/>
    </row>
    <row r="9138" spans="71:72" x14ac:dyDescent="0.2">
      <c r="BS9138" s="152"/>
      <c r="BT9138" s="153"/>
    </row>
    <row r="9139" spans="71:72" x14ac:dyDescent="0.2">
      <c r="BS9139" s="152"/>
      <c r="BT9139" s="153"/>
    </row>
    <row r="9140" spans="71:72" x14ac:dyDescent="0.2">
      <c r="BS9140" s="152"/>
      <c r="BT9140" s="153"/>
    </row>
    <row r="9141" spans="71:72" x14ac:dyDescent="0.2">
      <c r="BS9141" s="152"/>
      <c r="BT9141" s="153"/>
    </row>
    <row r="9142" spans="71:72" x14ac:dyDescent="0.2">
      <c r="BS9142" s="152"/>
      <c r="BT9142" s="153"/>
    </row>
    <row r="9143" spans="71:72" x14ac:dyDescent="0.2">
      <c r="BS9143" s="152"/>
      <c r="BT9143" s="153"/>
    </row>
    <row r="9144" spans="71:72" x14ac:dyDescent="0.2">
      <c r="BS9144" s="152"/>
      <c r="BT9144" s="153"/>
    </row>
    <row r="9145" spans="71:72" x14ac:dyDescent="0.2">
      <c r="BS9145" s="152"/>
      <c r="BT9145" s="153"/>
    </row>
    <row r="9146" spans="71:72" x14ac:dyDescent="0.2">
      <c r="BS9146" s="152"/>
      <c r="BT9146" s="153"/>
    </row>
    <row r="9147" spans="71:72" x14ac:dyDescent="0.2">
      <c r="BS9147" s="152"/>
      <c r="BT9147" s="153"/>
    </row>
    <row r="9148" spans="71:72" x14ac:dyDescent="0.2">
      <c r="BS9148" s="152"/>
      <c r="BT9148" s="153"/>
    </row>
    <row r="9149" spans="71:72" x14ac:dyDescent="0.2">
      <c r="BS9149" s="152"/>
      <c r="BT9149" s="153"/>
    </row>
    <row r="9150" spans="71:72" x14ac:dyDescent="0.2">
      <c r="BS9150" s="152"/>
      <c r="BT9150" s="153"/>
    </row>
    <row r="9151" spans="71:72" x14ac:dyDescent="0.2">
      <c r="BS9151" s="152"/>
      <c r="BT9151" s="153"/>
    </row>
    <row r="9152" spans="71:72" x14ac:dyDescent="0.2">
      <c r="BS9152" s="152"/>
      <c r="BT9152" s="153"/>
    </row>
    <row r="9153" spans="71:72" x14ac:dyDescent="0.2">
      <c r="BS9153" s="152"/>
      <c r="BT9153" s="153"/>
    </row>
    <row r="9154" spans="71:72" x14ac:dyDescent="0.2">
      <c r="BS9154" s="152"/>
      <c r="BT9154" s="153"/>
    </row>
    <row r="9155" spans="71:72" x14ac:dyDescent="0.2">
      <c r="BS9155" s="152"/>
      <c r="BT9155" s="153"/>
    </row>
    <row r="9156" spans="71:72" x14ac:dyDescent="0.2">
      <c r="BS9156" s="152"/>
      <c r="BT9156" s="153"/>
    </row>
    <row r="9157" spans="71:72" x14ac:dyDescent="0.2">
      <c r="BS9157" s="152"/>
      <c r="BT9157" s="153"/>
    </row>
    <row r="9158" spans="71:72" x14ac:dyDescent="0.2">
      <c r="BS9158" s="152"/>
      <c r="BT9158" s="153"/>
    </row>
    <row r="9159" spans="71:72" x14ac:dyDescent="0.2">
      <c r="BS9159" s="152"/>
      <c r="BT9159" s="153"/>
    </row>
    <row r="9160" spans="71:72" x14ac:dyDescent="0.2">
      <c r="BS9160" s="152"/>
      <c r="BT9160" s="153"/>
    </row>
    <row r="9161" spans="71:72" x14ac:dyDescent="0.2">
      <c r="BS9161" s="152"/>
      <c r="BT9161" s="153"/>
    </row>
    <row r="9162" spans="71:72" x14ac:dyDescent="0.2">
      <c r="BS9162" s="152"/>
      <c r="BT9162" s="153"/>
    </row>
    <row r="9163" spans="71:72" x14ac:dyDescent="0.2">
      <c r="BS9163" s="152"/>
      <c r="BT9163" s="153"/>
    </row>
    <row r="9164" spans="71:72" x14ac:dyDescent="0.2">
      <c r="BS9164" s="152"/>
      <c r="BT9164" s="153"/>
    </row>
    <row r="9165" spans="71:72" x14ac:dyDescent="0.2">
      <c r="BS9165" s="152"/>
      <c r="BT9165" s="153"/>
    </row>
    <row r="9166" spans="71:72" x14ac:dyDescent="0.2">
      <c r="BS9166" s="152"/>
      <c r="BT9166" s="153"/>
    </row>
    <row r="9167" spans="71:72" x14ac:dyDescent="0.2">
      <c r="BS9167" s="152"/>
      <c r="BT9167" s="153"/>
    </row>
    <row r="9168" spans="71:72" x14ac:dyDescent="0.2">
      <c r="BS9168" s="152"/>
      <c r="BT9168" s="153"/>
    </row>
    <row r="9169" spans="71:72" x14ac:dyDescent="0.2">
      <c r="BS9169" s="152"/>
      <c r="BT9169" s="153"/>
    </row>
    <row r="9170" spans="71:72" x14ac:dyDescent="0.2">
      <c r="BS9170" s="152"/>
      <c r="BT9170" s="153"/>
    </row>
    <row r="9171" spans="71:72" x14ac:dyDescent="0.2">
      <c r="BS9171" s="152"/>
      <c r="BT9171" s="153"/>
    </row>
    <row r="9172" spans="71:72" x14ac:dyDescent="0.2">
      <c r="BS9172" s="152"/>
      <c r="BT9172" s="153"/>
    </row>
    <row r="9173" spans="71:72" x14ac:dyDescent="0.2">
      <c r="BS9173" s="152"/>
      <c r="BT9173" s="153"/>
    </row>
    <row r="9174" spans="71:72" x14ac:dyDescent="0.2">
      <c r="BS9174" s="152"/>
      <c r="BT9174" s="153"/>
    </row>
    <row r="9175" spans="71:72" x14ac:dyDescent="0.2">
      <c r="BS9175" s="152"/>
      <c r="BT9175" s="153"/>
    </row>
    <row r="9176" spans="71:72" x14ac:dyDescent="0.2">
      <c r="BS9176" s="152"/>
      <c r="BT9176" s="153"/>
    </row>
    <row r="9177" spans="71:72" x14ac:dyDescent="0.2">
      <c r="BS9177" s="152"/>
      <c r="BT9177" s="153"/>
    </row>
    <row r="9178" spans="71:72" x14ac:dyDescent="0.2">
      <c r="BS9178" s="152"/>
      <c r="BT9178" s="153"/>
    </row>
    <row r="9179" spans="71:72" x14ac:dyDescent="0.2">
      <c r="BS9179" s="152"/>
      <c r="BT9179" s="153"/>
    </row>
    <row r="9180" spans="71:72" x14ac:dyDescent="0.2">
      <c r="BS9180" s="152"/>
      <c r="BT9180" s="153"/>
    </row>
    <row r="9181" spans="71:72" x14ac:dyDescent="0.2">
      <c r="BS9181" s="152"/>
      <c r="BT9181" s="153"/>
    </row>
    <row r="9182" spans="71:72" x14ac:dyDescent="0.2">
      <c r="BS9182" s="152"/>
      <c r="BT9182" s="153"/>
    </row>
    <row r="9183" spans="71:72" x14ac:dyDescent="0.2">
      <c r="BS9183" s="152"/>
      <c r="BT9183" s="153"/>
    </row>
    <row r="9184" spans="71:72" x14ac:dyDescent="0.2">
      <c r="BS9184" s="152"/>
      <c r="BT9184" s="153"/>
    </row>
    <row r="9185" spans="71:72" x14ac:dyDescent="0.2">
      <c r="BS9185" s="152"/>
      <c r="BT9185" s="153"/>
    </row>
    <row r="9186" spans="71:72" x14ac:dyDescent="0.2">
      <c r="BS9186" s="152"/>
      <c r="BT9186" s="153"/>
    </row>
    <row r="9187" spans="71:72" x14ac:dyDescent="0.2">
      <c r="BS9187" s="152"/>
      <c r="BT9187" s="153"/>
    </row>
    <row r="9188" spans="71:72" x14ac:dyDescent="0.2">
      <c r="BS9188" s="152"/>
      <c r="BT9188" s="153"/>
    </row>
    <row r="9189" spans="71:72" x14ac:dyDescent="0.2">
      <c r="BS9189" s="152"/>
      <c r="BT9189" s="153"/>
    </row>
    <row r="9190" spans="71:72" x14ac:dyDescent="0.2">
      <c r="BS9190" s="152"/>
      <c r="BT9190" s="153"/>
    </row>
    <row r="9191" spans="71:72" x14ac:dyDescent="0.2">
      <c r="BS9191" s="152"/>
      <c r="BT9191" s="153"/>
    </row>
    <row r="9192" spans="71:72" x14ac:dyDescent="0.2">
      <c r="BS9192" s="152"/>
      <c r="BT9192" s="153"/>
    </row>
    <row r="9193" spans="71:72" x14ac:dyDescent="0.2">
      <c r="BS9193" s="152"/>
      <c r="BT9193" s="153"/>
    </row>
    <row r="9194" spans="71:72" x14ac:dyDescent="0.2">
      <c r="BS9194" s="152"/>
      <c r="BT9194" s="153"/>
    </row>
    <row r="9195" spans="71:72" x14ac:dyDescent="0.2">
      <c r="BS9195" s="152"/>
      <c r="BT9195" s="153"/>
    </row>
    <row r="9196" spans="71:72" x14ac:dyDescent="0.2">
      <c r="BS9196" s="152"/>
      <c r="BT9196" s="153"/>
    </row>
    <row r="9197" spans="71:72" x14ac:dyDescent="0.2">
      <c r="BS9197" s="152"/>
      <c r="BT9197" s="153"/>
    </row>
    <row r="9198" spans="71:72" x14ac:dyDescent="0.2">
      <c r="BS9198" s="152"/>
      <c r="BT9198" s="153"/>
    </row>
    <row r="9199" spans="71:72" x14ac:dyDescent="0.2">
      <c r="BS9199" s="152"/>
      <c r="BT9199" s="153"/>
    </row>
    <row r="9200" spans="71:72" x14ac:dyDescent="0.2">
      <c r="BS9200" s="152"/>
      <c r="BT9200" s="153"/>
    </row>
    <row r="9201" spans="71:72" x14ac:dyDescent="0.2">
      <c r="BS9201" s="152"/>
      <c r="BT9201" s="153"/>
    </row>
    <row r="9202" spans="71:72" x14ac:dyDescent="0.2">
      <c r="BS9202" s="152"/>
      <c r="BT9202" s="153"/>
    </row>
    <row r="9203" spans="71:72" x14ac:dyDescent="0.2">
      <c r="BS9203" s="152"/>
      <c r="BT9203" s="153"/>
    </row>
    <row r="9204" spans="71:72" x14ac:dyDescent="0.2">
      <c r="BS9204" s="152"/>
      <c r="BT9204" s="153"/>
    </row>
    <row r="9205" spans="71:72" x14ac:dyDescent="0.2">
      <c r="BS9205" s="152"/>
      <c r="BT9205" s="153"/>
    </row>
    <row r="9206" spans="71:72" x14ac:dyDescent="0.2">
      <c r="BS9206" s="152"/>
      <c r="BT9206" s="153"/>
    </row>
    <row r="9207" spans="71:72" x14ac:dyDescent="0.2">
      <c r="BS9207" s="152"/>
      <c r="BT9207" s="153"/>
    </row>
    <row r="9208" spans="71:72" x14ac:dyDescent="0.2">
      <c r="BS9208" s="152"/>
      <c r="BT9208" s="153"/>
    </row>
    <row r="9209" spans="71:72" x14ac:dyDescent="0.2">
      <c r="BS9209" s="152"/>
      <c r="BT9209" s="153"/>
    </row>
    <row r="9210" spans="71:72" x14ac:dyDescent="0.2">
      <c r="BS9210" s="152"/>
      <c r="BT9210" s="153"/>
    </row>
    <row r="9211" spans="71:72" x14ac:dyDescent="0.2">
      <c r="BS9211" s="152"/>
      <c r="BT9211" s="153"/>
    </row>
    <row r="9212" spans="71:72" x14ac:dyDescent="0.2">
      <c r="BS9212" s="152"/>
      <c r="BT9212" s="153"/>
    </row>
    <row r="9213" spans="71:72" x14ac:dyDescent="0.2">
      <c r="BS9213" s="152"/>
      <c r="BT9213" s="153"/>
    </row>
    <row r="9214" spans="71:72" x14ac:dyDescent="0.2">
      <c r="BS9214" s="152"/>
      <c r="BT9214" s="153"/>
    </row>
    <row r="9215" spans="71:72" x14ac:dyDescent="0.2">
      <c r="BS9215" s="152"/>
      <c r="BT9215" s="153"/>
    </row>
    <row r="9216" spans="71:72" x14ac:dyDescent="0.2">
      <c r="BS9216" s="152"/>
      <c r="BT9216" s="153"/>
    </row>
    <row r="9217" spans="71:72" x14ac:dyDescent="0.2">
      <c r="BS9217" s="152"/>
      <c r="BT9217" s="153"/>
    </row>
    <row r="9218" spans="71:72" x14ac:dyDescent="0.2">
      <c r="BS9218" s="152"/>
      <c r="BT9218" s="153"/>
    </row>
    <row r="9219" spans="71:72" x14ac:dyDescent="0.2">
      <c r="BS9219" s="152"/>
      <c r="BT9219" s="153"/>
    </row>
    <row r="9220" spans="71:72" x14ac:dyDescent="0.2">
      <c r="BS9220" s="152"/>
      <c r="BT9220" s="153"/>
    </row>
    <row r="9221" spans="71:72" x14ac:dyDescent="0.2">
      <c r="BS9221" s="152"/>
      <c r="BT9221" s="153"/>
    </row>
    <row r="9222" spans="71:72" x14ac:dyDescent="0.2">
      <c r="BS9222" s="152"/>
      <c r="BT9222" s="153"/>
    </row>
    <row r="9223" spans="71:72" x14ac:dyDescent="0.2">
      <c r="BS9223" s="152"/>
      <c r="BT9223" s="153"/>
    </row>
    <row r="9224" spans="71:72" x14ac:dyDescent="0.2">
      <c r="BS9224" s="152"/>
      <c r="BT9224" s="153"/>
    </row>
    <row r="9225" spans="71:72" x14ac:dyDescent="0.2">
      <c r="BS9225" s="152"/>
      <c r="BT9225" s="153"/>
    </row>
    <row r="9226" spans="71:72" x14ac:dyDescent="0.2">
      <c r="BS9226" s="152"/>
      <c r="BT9226" s="153"/>
    </row>
    <row r="9227" spans="71:72" x14ac:dyDescent="0.2">
      <c r="BS9227" s="152"/>
      <c r="BT9227" s="153"/>
    </row>
    <row r="9228" spans="71:72" x14ac:dyDescent="0.2">
      <c r="BS9228" s="152"/>
      <c r="BT9228" s="153"/>
    </row>
    <row r="9229" spans="71:72" x14ac:dyDescent="0.2">
      <c r="BS9229" s="152"/>
      <c r="BT9229" s="153"/>
    </row>
    <row r="9230" spans="71:72" x14ac:dyDescent="0.2">
      <c r="BS9230" s="152"/>
      <c r="BT9230" s="153"/>
    </row>
    <row r="9231" spans="71:72" x14ac:dyDescent="0.2">
      <c r="BS9231" s="152"/>
      <c r="BT9231" s="153"/>
    </row>
    <row r="9232" spans="71:72" x14ac:dyDescent="0.2">
      <c r="BS9232" s="152"/>
      <c r="BT9232" s="153"/>
    </row>
    <row r="9233" spans="71:72" x14ac:dyDescent="0.2">
      <c r="BS9233" s="152"/>
      <c r="BT9233" s="153"/>
    </row>
    <row r="9234" spans="71:72" x14ac:dyDescent="0.2">
      <c r="BS9234" s="152"/>
      <c r="BT9234" s="153"/>
    </row>
    <row r="9235" spans="71:72" x14ac:dyDescent="0.2">
      <c r="BS9235" s="152"/>
      <c r="BT9235" s="153"/>
    </row>
    <row r="9236" spans="71:72" x14ac:dyDescent="0.2">
      <c r="BS9236" s="152"/>
      <c r="BT9236" s="153"/>
    </row>
    <row r="9237" spans="71:72" x14ac:dyDescent="0.2">
      <c r="BS9237" s="152"/>
      <c r="BT9237" s="153"/>
    </row>
    <row r="9238" spans="71:72" x14ac:dyDescent="0.2">
      <c r="BS9238" s="152"/>
      <c r="BT9238" s="153"/>
    </row>
    <row r="9239" spans="71:72" x14ac:dyDescent="0.2">
      <c r="BS9239" s="152"/>
      <c r="BT9239" s="153"/>
    </row>
    <row r="9240" spans="71:72" x14ac:dyDescent="0.2">
      <c r="BS9240" s="152"/>
      <c r="BT9240" s="153"/>
    </row>
    <row r="9241" spans="71:72" x14ac:dyDescent="0.2">
      <c r="BS9241" s="152"/>
      <c r="BT9241" s="153"/>
    </row>
    <row r="9242" spans="71:72" x14ac:dyDescent="0.2">
      <c r="BS9242" s="152"/>
      <c r="BT9242" s="153"/>
    </row>
    <row r="9243" spans="71:72" x14ac:dyDescent="0.2">
      <c r="BS9243" s="152"/>
      <c r="BT9243" s="153"/>
    </row>
    <row r="9244" spans="71:72" x14ac:dyDescent="0.2">
      <c r="BS9244" s="152"/>
      <c r="BT9244" s="153"/>
    </row>
    <row r="9245" spans="71:72" x14ac:dyDescent="0.2">
      <c r="BS9245" s="152"/>
      <c r="BT9245" s="153"/>
    </row>
    <row r="9246" spans="71:72" x14ac:dyDescent="0.2">
      <c r="BS9246" s="152"/>
      <c r="BT9246" s="153"/>
    </row>
    <row r="9247" spans="71:72" x14ac:dyDescent="0.2">
      <c r="BS9247" s="152"/>
      <c r="BT9247" s="153"/>
    </row>
    <row r="9248" spans="71:72" x14ac:dyDescent="0.2">
      <c r="BS9248" s="152"/>
      <c r="BT9248" s="153"/>
    </row>
    <row r="9249" spans="71:72" x14ac:dyDescent="0.2">
      <c r="BS9249" s="152"/>
      <c r="BT9249" s="153"/>
    </row>
    <row r="9250" spans="71:72" x14ac:dyDescent="0.2">
      <c r="BS9250" s="152"/>
      <c r="BT9250" s="153"/>
    </row>
    <row r="9251" spans="71:72" x14ac:dyDescent="0.2">
      <c r="BS9251" s="152"/>
      <c r="BT9251" s="153"/>
    </row>
    <row r="9252" spans="71:72" x14ac:dyDescent="0.2">
      <c r="BS9252" s="152"/>
      <c r="BT9252" s="153"/>
    </row>
    <row r="9253" spans="71:72" x14ac:dyDescent="0.2">
      <c r="BS9253" s="152"/>
      <c r="BT9253" s="153"/>
    </row>
    <row r="9254" spans="71:72" x14ac:dyDescent="0.2">
      <c r="BS9254" s="152"/>
      <c r="BT9254" s="153"/>
    </row>
    <row r="9255" spans="71:72" x14ac:dyDescent="0.2">
      <c r="BS9255" s="152"/>
      <c r="BT9255" s="153"/>
    </row>
    <row r="9256" spans="71:72" x14ac:dyDescent="0.2">
      <c r="BS9256" s="152"/>
      <c r="BT9256" s="153"/>
    </row>
    <row r="9257" spans="71:72" x14ac:dyDescent="0.2">
      <c r="BS9257" s="152"/>
      <c r="BT9257" s="153"/>
    </row>
    <row r="9258" spans="71:72" x14ac:dyDescent="0.2">
      <c r="BS9258" s="152"/>
      <c r="BT9258" s="153"/>
    </row>
    <row r="9259" spans="71:72" x14ac:dyDescent="0.2">
      <c r="BS9259" s="152"/>
      <c r="BT9259" s="153"/>
    </row>
    <row r="9260" spans="71:72" x14ac:dyDescent="0.2">
      <c r="BS9260" s="152"/>
      <c r="BT9260" s="153"/>
    </row>
    <row r="9261" spans="71:72" x14ac:dyDescent="0.2">
      <c r="BS9261" s="152"/>
      <c r="BT9261" s="153"/>
    </row>
    <row r="9262" spans="71:72" x14ac:dyDescent="0.2">
      <c r="BS9262" s="152"/>
      <c r="BT9262" s="153"/>
    </row>
    <row r="9263" spans="71:72" x14ac:dyDescent="0.2">
      <c r="BS9263" s="152"/>
      <c r="BT9263" s="153"/>
    </row>
    <row r="9264" spans="71:72" x14ac:dyDescent="0.2">
      <c r="BS9264" s="152"/>
      <c r="BT9264" s="153"/>
    </row>
    <row r="9265" spans="71:72" x14ac:dyDescent="0.2">
      <c r="BS9265" s="152"/>
      <c r="BT9265" s="153"/>
    </row>
    <row r="9266" spans="71:72" x14ac:dyDescent="0.2">
      <c r="BS9266" s="152"/>
      <c r="BT9266" s="153"/>
    </row>
    <row r="9267" spans="71:72" x14ac:dyDescent="0.2">
      <c r="BS9267" s="152"/>
      <c r="BT9267" s="153"/>
    </row>
    <row r="9268" spans="71:72" x14ac:dyDescent="0.2">
      <c r="BS9268" s="152"/>
      <c r="BT9268" s="153"/>
    </row>
    <row r="9269" spans="71:72" x14ac:dyDescent="0.2">
      <c r="BS9269" s="152"/>
      <c r="BT9269" s="153"/>
    </row>
    <row r="9270" spans="71:72" x14ac:dyDescent="0.2">
      <c r="BS9270" s="152"/>
      <c r="BT9270" s="153"/>
    </row>
    <row r="9271" spans="71:72" x14ac:dyDescent="0.2">
      <c r="BS9271" s="152"/>
      <c r="BT9271" s="153"/>
    </row>
    <row r="9272" spans="71:72" x14ac:dyDescent="0.2">
      <c r="BS9272" s="152"/>
      <c r="BT9272" s="153"/>
    </row>
    <row r="9273" spans="71:72" x14ac:dyDescent="0.2">
      <c r="BS9273" s="152"/>
      <c r="BT9273" s="153"/>
    </row>
    <row r="9274" spans="71:72" x14ac:dyDescent="0.2">
      <c r="BS9274" s="152"/>
      <c r="BT9274" s="153"/>
    </row>
    <row r="9275" spans="71:72" x14ac:dyDescent="0.2">
      <c r="BS9275" s="152"/>
      <c r="BT9275" s="153"/>
    </row>
    <row r="9276" spans="71:72" x14ac:dyDescent="0.2">
      <c r="BS9276" s="152"/>
      <c r="BT9276" s="153"/>
    </row>
    <row r="9277" spans="71:72" x14ac:dyDescent="0.2">
      <c r="BS9277" s="152"/>
      <c r="BT9277" s="153"/>
    </row>
    <row r="9278" spans="71:72" x14ac:dyDescent="0.2">
      <c r="BS9278" s="152"/>
      <c r="BT9278" s="153"/>
    </row>
    <row r="9279" spans="71:72" x14ac:dyDescent="0.2">
      <c r="BS9279" s="152"/>
      <c r="BT9279" s="153"/>
    </row>
    <row r="9280" spans="71:72" x14ac:dyDescent="0.2">
      <c r="BS9280" s="152"/>
      <c r="BT9280" s="153"/>
    </row>
    <row r="9281" spans="71:72" x14ac:dyDescent="0.2">
      <c r="BS9281" s="152"/>
      <c r="BT9281" s="153"/>
    </row>
    <row r="9282" spans="71:72" x14ac:dyDescent="0.2">
      <c r="BS9282" s="152"/>
      <c r="BT9282" s="153"/>
    </row>
    <row r="9283" spans="71:72" x14ac:dyDescent="0.2">
      <c r="BS9283" s="152"/>
      <c r="BT9283" s="153"/>
    </row>
    <row r="9284" spans="71:72" x14ac:dyDescent="0.2">
      <c r="BS9284" s="152"/>
      <c r="BT9284" s="153"/>
    </row>
    <row r="9285" spans="71:72" x14ac:dyDescent="0.2">
      <c r="BS9285" s="152"/>
      <c r="BT9285" s="153"/>
    </row>
    <row r="9286" spans="71:72" x14ac:dyDescent="0.2">
      <c r="BS9286" s="152"/>
      <c r="BT9286" s="153"/>
    </row>
    <row r="9287" spans="71:72" x14ac:dyDescent="0.2">
      <c r="BS9287" s="152"/>
      <c r="BT9287" s="153"/>
    </row>
    <row r="9288" spans="71:72" x14ac:dyDescent="0.2">
      <c r="BS9288" s="152"/>
      <c r="BT9288" s="153"/>
    </row>
    <row r="9289" spans="71:72" x14ac:dyDescent="0.2">
      <c r="BS9289" s="152"/>
      <c r="BT9289" s="153"/>
    </row>
    <row r="9290" spans="71:72" x14ac:dyDescent="0.2">
      <c r="BS9290" s="152"/>
      <c r="BT9290" s="153"/>
    </row>
    <row r="9291" spans="71:72" x14ac:dyDescent="0.2">
      <c r="BS9291" s="152"/>
      <c r="BT9291" s="153"/>
    </row>
    <row r="9292" spans="71:72" x14ac:dyDescent="0.2">
      <c r="BS9292" s="152"/>
      <c r="BT9292" s="153"/>
    </row>
    <row r="9293" spans="71:72" x14ac:dyDescent="0.2">
      <c r="BS9293" s="152"/>
      <c r="BT9293" s="153"/>
    </row>
    <row r="9294" spans="71:72" x14ac:dyDescent="0.2">
      <c r="BS9294" s="152"/>
      <c r="BT9294" s="153"/>
    </row>
    <row r="9295" spans="71:72" x14ac:dyDescent="0.2">
      <c r="BS9295" s="152"/>
      <c r="BT9295" s="153"/>
    </row>
    <row r="9296" spans="71:72" x14ac:dyDescent="0.2">
      <c r="BS9296" s="152"/>
      <c r="BT9296" s="153"/>
    </row>
    <row r="9297" spans="71:72" x14ac:dyDescent="0.2">
      <c r="BS9297" s="152"/>
      <c r="BT9297" s="153"/>
    </row>
    <row r="9298" spans="71:72" x14ac:dyDescent="0.2">
      <c r="BS9298" s="152"/>
      <c r="BT9298" s="153"/>
    </row>
    <row r="9299" spans="71:72" x14ac:dyDescent="0.2">
      <c r="BS9299" s="152"/>
      <c r="BT9299" s="153"/>
    </row>
    <row r="9300" spans="71:72" x14ac:dyDescent="0.2">
      <c r="BS9300" s="152"/>
      <c r="BT9300" s="153"/>
    </row>
    <row r="9301" spans="71:72" x14ac:dyDescent="0.2">
      <c r="BS9301" s="152"/>
      <c r="BT9301" s="153"/>
    </row>
    <row r="9302" spans="71:72" x14ac:dyDescent="0.2">
      <c r="BS9302" s="152"/>
      <c r="BT9302" s="153"/>
    </row>
    <row r="9303" spans="71:72" x14ac:dyDescent="0.2">
      <c r="BS9303" s="152"/>
      <c r="BT9303" s="153"/>
    </row>
    <row r="9304" spans="71:72" x14ac:dyDescent="0.2">
      <c r="BS9304" s="152"/>
      <c r="BT9304" s="153"/>
    </row>
    <row r="9305" spans="71:72" x14ac:dyDescent="0.2">
      <c r="BS9305" s="152"/>
      <c r="BT9305" s="153"/>
    </row>
    <row r="9306" spans="71:72" x14ac:dyDescent="0.2">
      <c r="BS9306" s="152"/>
      <c r="BT9306" s="153"/>
    </row>
    <row r="9307" spans="71:72" x14ac:dyDescent="0.2">
      <c r="BS9307" s="152"/>
      <c r="BT9307" s="153"/>
    </row>
    <row r="9308" spans="71:72" x14ac:dyDescent="0.2">
      <c r="BS9308" s="152"/>
      <c r="BT9308" s="153"/>
    </row>
    <row r="9309" spans="71:72" x14ac:dyDescent="0.2">
      <c r="BS9309" s="152"/>
      <c r="BT9309" s="153"/>
    </row>
    <row r="9310" spans="71:72" x14ac:dyDescent="0.2">
      <c r="BS9310" s="152"/>
      <c r="BT9310" s="153"/>
    </row>
    <row r="9311" spans="71:72" x14ac:dyDescent="0.2">
      <c r="BS9311" s="152"/>
      <c r="BT9311" s="153"/>
    </row>
    <row r="9312" spans="71:72" x14ac:dyDescent="0.2">
      <c r="BS9312" s="152"/>
      <c r="BT9312" s="153"/>
    </row>
    <row r="9313" spans="71:72" x14ac:dyDescent="0.2">
      <c r="BS9313" s="152"/>
      <c r="BT9313" s="153"/>
    </row>
    <row r="9314" spans="71:72" x14ac:dyDescent="0.2">
      <c r="BS9314" s="152"/>
      <c r="BT9314" s="153"/>
    </row>
    <row r="9315" spans="71:72" x14ac:dyDescent="0.2">
      <c r="BS9315" s="152"/>
      <c r="BT9315" s="153"/>
    </row>
    <row r="9316" spans="71:72" x14ac:dyDescent="0.2">
      <c r="BS9316" s="152"/>
      <c r="BT9316" s="153"/>
    </row>
    <row r="9317" spans="71:72" x14ac:dyDescent="0.2">
      <c r="BS9317" s="152"/>
      <c r="BT9317" s="153"/>
    </row>
    <row r="9318" spans="71:72" x14ac:dyDescent="0.2">
      <c r="BS9318" s="152"/>
      <c r="BT9318" s="153"/>
    </row>
    <row r="9319" spans="71:72" x14ac:dyDescent="0.2">
      <c r="BS9319" s="152"/>
      <c r="BT9319" s="153"/>
    </row>
    <row r="9320" spans="71:72" x14ac:dyDescent="0.2">
      <c r="BS9320" s="152"/>
      <c r="BT9320" s="153"/>
    </row>
    <row r="9321" spans="71:72" x14ac:dyDescent="0.2">
      <c r="BS9321" s="152"/>
      <c r="BT9321" s="153"/>
    </row>
    <row r="9322" spans="71:72" x14ac:dyDescent="0.2">
      <c r="BS9322" s="152"/>
      <c r="BT9322" s="153"/>
    </row>
    <row r="9323" spans="71:72" x14ac:dyDescent="0.2">
      <c r="BS9323" s="152"/>
      <c r="BT9323" s="153"/>
    </row>
    <row r="9324" spans="71:72" x14ac:dyDescent="0.2">
      <c r="BS9324" s="152"/>
      <c r="BT9324" s="153"/>
    </row>
    <row r="9325" spans="71:72" x14ac:dyDescent="0.2">
      <c r="BS9325" s="152"/>
      <c r="BT9325" s="153"/>
    </row>
    <row r="9326" spans="71:72" x14ac:dyDescent="0.2">
      <c r="BS9326" s="152"/>
      <c r="BT9326" s="153"/>
    </row>
    <row r="9327" spans="71:72" x14ac:dyDescent="0.2">
      <c r="BS9327" s="152"/>
      <c r="BT9327" s="153"/>
    </row>
    <row r="9328" spans="71:72" x14ac:dyDescent="0.2">
      <c r="BS9328" s="152"/>
      <c r="BT9328" s="153"/>
    </row>
    <row r="9329" spans="71:72" x14ac:dyDescent="0.2">
      <c r="BS9329" s="152"/>
      <c r="BT9329" s="153"/>
    </row>
    <row r="9330" spans="71:72" x14ac:dyDescent="0.2">
      <c r="BS9330" s="152"/>
      <c r="BT9330" s="153"/>
    </row>
    <row r="9331" spans="71:72" x14ac:dyDescent="0.2">
      <c r="BS9331" s="152"/>
      <c r="BT9331" s="153"/>
    </row>
    <row r="9332" spans="71:72" x14ac:dyDescent="0.2">
      <c r="BS9332" s="152"/>
      <c r="BT9332" s="153"/>
    </row>
    <row r="9333" spans="71:72" x14ac:dyDescent="0.2">
      <c r="BS9333" s="152"/>
      <c r="BT9333" s="153"/>
    </row>
    <row r="9334" spans="71:72" x14ac:dyDescent="0.2">
      <c r="BS9334" s="152"/>
      <c r="BT9334" s="153"/>
    </row>
    <row r="9335" spans="71:72" x14ac:dyDescent="0.2">
      <c r="BS9335" s="152"/>
      <c r="BT9335" s="153"/>
    </row>
    <row r="9336" spans="71:72" x14ac:dyDescent="0.2">
      <c r="BS9336" s="152"/>
      <c r="BT9336" s="153"/>
    </row>
    <row r="9337" spans="71:72" x14ac:dyDescent="0.2">
      <c r="BS9337" s="152"/>
      <c r="BT9337" s="153"/>
    </row>
    <row r="9338" spans="71:72" x14ac:dyDescent="0.2">
      <c r="BS9338" s="152"/>
      <c r="BT9338" s="153"/>
    </row>
    <row r="9339" spans="71:72" x14ac:dyDescent="0.2">
      <c r="BS9339" s="152"/>
      <c r="BT9339" s="153"/>
    </row>
    <row r="9340" spans="71:72" x14ac:dyDescent="0.2">
      <c r="BS9340" s="152"/>
      <c r="BT9340" s="153"/>
    </row>
    <row r="9341" spans="71:72" x14ac:dyDescent="0.2">
      <c r="BS9341" s="152"/>
      <c r="BT9341" s="153"/>
    </row>
    <row r="9342" spans="71:72" x14ac:dyDescent="0.2">
      <c r="BS9342" s="152"/>
      <c r="BT9342" s="153"/>
    </row>
    <row r="9343" spans="71:72" x14ac:dyDescent="0.2">
      <c r="BS9343" s="152"/>
      <c r="BT9343" s="153"/>
    </row>
    <row r="9344" spans="71:72" x14ac:dyDescent="0.2">
      <c r="BS9344" s="152"/>
      <c r="BT9344" s="153"/>
    </row>
    <row r="9345" spans="71:72" x14ac:dyDescent="0.2">
      <c r="BS9345" s="152"/>
      <c r="BT9345" s="153"/>
    </row>
    <row r="9346" spans="71:72" x14ac:dyDescent="0.2">
      <c r="BS9346" s="152"/>
      <c r="BT9346" s="153"/>
    </row>
    <row r="9347" spans="71:72" x14ac:dyDescent="0.2">
      <c r="BS9347" s="152"/>
      <c r="BT9347" s="153"/>
    </row>
    <row r="9348" spans="71:72" x14ac:dyDescent="0.2">
      <c r="BS9348" s="152"/>
      <c r="BT9348" s="153"/>
    </row>
    <row r="9349" spans="71:72" x14ac:dyDescent="0.2">
      <c r="BS9349" s="152"/>
      <c r="BT9349" s="153"/>
    </row>
    <row r="9350" spans="71:72" x14ac:dyDescent="0.2">
      <c r="BS9350" s="152"/>
      <c r="BT9350" s="153"/>
    </row>
    <row r="9351" spans="71:72" x14ac:dyDescent="0.2">
      <c r="BS9351" s="152"/>
      <c r="BT9351" s="153"/>
    </row>
    <row r="9352" spans="71:72" x14ac:dyDescent="0.2">
      <c r="BS9352" s="152"/>
      <c r="BT9352" s="153"/>
    </row>
    <row r="9353" spans="71:72" x14ac:dyDescent="0.2">
      <c r="BS9353" s="152"/>
      <c r="BT9353" s="153"/>
    </row>
    <row r="9354" spans="71:72" x14ac:dyDescent="0.2">
      <c r="BS9354" s="152"/>
      <c r="BT9354" s="153"/>
    </row>
    <row r="9355" spans="71:72" x14ac:dyDescent="0.2">
      <c r="BS9355" s="152"/>
      <c r="BT9355" s="153"/>
    </row>
    <row r="9356" spans="71:72" x14ac:dyDescent="0.2">
      <c r="BS9356" s="152"/>
      <c r="BT9356" s="153"/>
    </row>
    <row r="9357" spans="71:72" x14ac:dyDescent="0.2">
      <c r="BS9357" s="152"/>
      <c r="BT9357" s="153"/>
    </row>
    <row r="9358" spans="71:72" x14ac:dyDescent="0.2">
      <c r="BS9358" s="152"/>
      <c r="BT9358" s="153"/>
    </row>
    <row r="9359" spans="71:72" x14ac:dyDescent="0.2">
      <c r="BS9359" s="152"/>
      <c r="BT9359" s="153"/>
    </row>
    <row r="9360" spans="71:72" x14ac:dyDescent="0.2">
      <c r="BS9360" s="152"/>
      <c r="BT9360" s="153"/>
    </row>
    <row r="9361" spans="71:72" x14ac:dyDescent="0.2">
      <c r="BS9361" s="152"/>
      <c r="BT9361" s="153"/>
    </row>
    <row r="9362" spans="71:72" x14ac:dyDescent="0.2">
      <c r="BS9362" s="152"/>
      <c r="BT9362" s="153"/>
    </row>
    <row r="9363" spans="71:72" x14ac:dyDescent="0.2">
      <c r="BS9363" s="152"/>
      <c r="BT9363" s="153"/>
    </row>
    <row r="9364" spans="71:72" x14ac:dyDescent="0.2">
      <c r="BS9364" s="152"/>
      <c r="BT9364" s="153"/>
    </row>
    <row r="9365" spans="71:72" x14ac:dyDescent="0.2">
      <c r="BS9365" s="152"/>
      <c r="BT9365" s="153"/>
    </row>
    <row r="9366" spans="71:72" x14ac:dyDescent="0.2">
      <c r="BS9366" s="152"/>
      <c r="BT9366" s="153"/>
    </row>
    <row r="9367" spans="71:72" x14ac:dyDescent="0.2">
      <c r="BS9367" s="152"/>
      <c r="BT9367" s="153"/>
    </row>
    <row r="9368" spans="71:72" x14ac:dyDescent="0.2">
      <c r="BS9368" s="152"/>
      <c r="BT9368" s="153"/>
    </row>
    <row r="9369" spans="71:72" x14ac:dyDescent="0.2">
      <c r="BS9369" s="152"/>
      <c r="BT9369" s="153"/>
    </row>
    <row r="9370" spans="71:72" x14ac:dyDescent="0.2">
      <c r="BS9370" s="152"/>
      <c r="BT9370" s="153"/>
    </row>
    <row r="9371" spans="71:72" x14ac:dyDescent="0.2">
      <c r="BS9371" s="152"/>
      <c r="BT9371" s="153"/>
    </row>
    <row r="9372" spans="71:72" x14ac:dyDescent="0.2">
      <c r="BS9372" s="152"/>
      <c r="BT9372" s="153"/>
    </row>
    <row r="9373" spans="71:72" x14ac:dyDescent="0.2">
      <c r="BS9373" s="152"/>
      <c r="BT9373" s="153"/>
    </row>
    <row r="9374" spans="71:72" x14ac:dyDescent="0.2">
      <c r="BS9374" s="152"/>
      <c r="BT9374" s="153"/>
    </row>
    <row r="9375" spans="71:72" x14ac:dyDescent="0.2">
      <c r="BS9375" s="152"/>
      <c r="BT9375" s="153"/>
    </row>
    <row r="9376" spans="71:72" x14ac:dyDescent="0.2">
      <c r="BS9376" s="152"/>
      <c r="BT9376" s="153"/>
    </row>
    <row r="9377" spans="71:72" x14ac:dyDescent="0.2">
      <c r="BS9377" s="152"/>
      <c r="BT9377" s="153"/>
    </row>
    <row r="9378" spans="71:72" x14ac:dyDescent="0.2">
      <c r="BS9378" s="152"/>
      <c r="BT9378" s="153"/>
    </row>
    <row r="9379" spans="71:72" x14ac:dyDescent="0.2">
      <c r="BS9379" s="152"/>
      <c r="BT9379" s="153"/>
    </row>
    <row r="9380" spans="71:72" x14ac:dyDescent="0.2">
      <c r="BS9380" s="152"/>
      <c r="BT9380" s="153"/>
    </row>
    <row r="9381" spans="71:72" x14ac:dyDescent="0.2">
      <c r="BS9381" s="152"/>
      <c r="BT9381" s="153"/>
    </row>
    <row r="9382" spans="71:72" x14ac:dyDescent="0.2">
      <c r="BS9382" s="152"/>
      <c r="BT9382" s="153"/>
    </row>
    <row r="9383" spans="71:72" x14ac:dyDescent="0.2">
      <c r="BS9383" s="152"/>
      <c r="BT9383" s="153"/>
    </row>
    <row r="9384" spans="71:72" x14ac:dyDescent="0.2">
      <c r="BS9384" s="152"/>
      <c r="BT9384" s="153"/>
    </row>
    <row r="9385" spans="71:72" x14ac:dyDescent="0.2">
      <c r="BS9385" s="152"/>
      <c r="BT9385" s="153"/>
    </row>
    <row r="9386" spans="71:72" x14ac:dyDescent="0.2">
      <c r="BS9386" s="152"/>
      <c r="BT9386" s="153"/>
    </row>
    <row r="9387" spans="71:72" x14ac:dyDescent="0.2">
      <c r="BS9387" s="152"/>
      <c r="BT9387" s="153"/>
    </row>
    <row r="9388" spans="71:72" x14ac:dyDescent="0.2">
      <c r="BS9388" s="152"/>
      <c r="BT9388" s="153"/>
    </row>
    <row r="9389" spans="71:72" x14ac:dyDescent="0.2">
      <c r="BS9389" s="152"/>
      <c r="BT9389" s="153"/>
    </row>
    <row r="9390" spans="71:72" x14ac:dyDescent="0.2">
      <c r="BS9390" s="152"/>
      <c r="BT9390" s="153"/>
    </row>
    <row r="9391" spans="71:72" x14ac:dyDescent="0.2">
      <c r="BS9391" s="152"/>
      <c r="BT9391" s="153"/>
    </row>
    <row r="9392" spans="71:72" x14ac:dyDescent="0.2">
      <c r="BS9392" s="152"/>
      <c r="BT9392" s="153"/>
    </row>
    <row r="9393" spans="71:72" x14ac:dyDescent="0.2">
      <c r="BS9393" s="152"/>
      <c r="BT9393" s="153"/>
    </row>
    <row r="9394" spans="71:72" x14ac:dyDescent="0.2">
      <c r="BS9394" s="152"/>
      <c r="BT9394" s="153"/>
    </row>
    <row r="9395" spans="71:72" x14ac:dyDescent="0.2">
      <c r="BS9395" s="152"/>
      <c r="BT9395" s="153"/>
    </row>
    <row r="9396" spans="71:72" x14ac:dyDescent="0.2">
      <c r="BS9396" s="152"/>
      <c r="BT9396" s="153"/>
    </row>
    <row r="9397" spans="71:72" x14ac:dyDescent="0.2">
      <c r="BS9397" s="152"/>
      <c r="BT9397" s="153"/>
    </row>
    <row r="9398" spans="71:72" x14ac:dyDescent="0.2">
      <c r="BS9398" s="152"/>
      <c r="BT9398" s="153"/>
    </row>
    <row r="9399" spans="71:72" x14ac:dyDescent="0.2">
      <c r="BS9399" s="152"/>
      <c r="BT9399" s="153"/>
    </row>
    <row r="9400" spans="71:72" x14ac:dyDescent="0.2">
      <c r="BS9400" s="152"/>
      <c r="BT9400" s="153"/>
    </row>
    <row r="9401" spans="71:72" x14ac:dyDescent="0.2">
      <c r="BS9401" s="152"/>
      <c r="BT9401" s="153"/>
    </row>
    <row r="9402" spans="71:72" x14ac:dyDescent="0.2">
      <c r="BS9402" s="152"/>
      <c r="BT9402" s="153"/>
    </row>
    <row r="9403" spans="71:72" x14ac:dyDescent="0.2">
      <c r="BS9403" s="152"/>
      <c r="BT9403" s="153"/>
    </row>
    <row r="9404" spans="71:72" x14ac:dyDescent="0.2">
      <c r="BS9404" s="152"/>
      <c r="BT9404" s="153"/>
    </row>
    <row r="9405" spans="71:72" x14ac:dyDescent="0.2">
      <c r="BS9405" s="152"/>
      <c r="BT9405" s="153"/>
    </row>
    <row r="9406" spans="71:72" x14ac:dyDescent="0.2">
      <c r="BS9406" s="152"/>
      <c r="BT9406" s="153"/>
    </row>
    <row r="9407" spans="71:72" x14ac:dyDescent="0.2">
      <c r="BS9407" s="152"/>
      <c r="BT9407" s="153"/>
    </row>
    <row r="9408" spans="71:72" x14ac:dyDescent="0.2">
      <c r="BS9408" s="152"/>
      <c r="BT9408" s="153"/>
    </row>
    <row r="9409" spans="71:72" x14ac:dyDescent="0.2">
      <c r="BS9409" s="152"/>
      <c r="BT9409" s="153"/>
    </row>
    <row r="9410" spans="71:72" x14ac:dyDescent="0.2">
      <c r="BS9410" s="152"/>
      <c r="BT9410" s="153"/>
    </row>
    <row r="9411" spans="71:72" x14ac:dyDescent="0.2">
      <c r="BS9411" s="152"/>
      <c r="BT9411" s="153"/>
    </row>
    <row r="9412" spans="71:72" x14ac:dyDescent="0.2">
      <c r="BS9412" s="152"/>
      <c r="BT9412" s="153"/>
    </row>
    <row r="9413" spans="71:72" x14ac:dyDescent="0.2">
      <c r="BS9413" s="152"/>
      <c r="BT9413" s="153"/>
    </row>
    <row r="9414" spans="71:72" x14ac:dyDescent="0.2">
      <c r="BS9414" s="152"/>
      <c r="BT9414" s="153"/>
    </row>
    <row r="9415" spans="71:72" x14ac:dyDescent="0.2">
      <c r="BS9415" s="152"/>
      <c r="BT9415" s="153"/>
    </row>
    <row r="9416" spans="71:72" x14ac:dyDescent="0.2">
      <c r="BS9416" s="152"/>
      <c r="BT9416" s="153"/>
    </row>
    <row r="9417" spans="71:72" x14ac:dyDescent="0.2">
      <c r="BS9417" s="152"/>
      <c r="BT9417" s="153"/>
    </row>
    <row r="9418" spans="71:72" x14ac:dyDescent="0.2">
      <c r="BS9418" s="152"/>
      <c r="BT9418" s="153"/>
    </row>
    <row r="9419" spans="71:72" x14ac:dyDescent="0.2">
      <c r="BS9419" s="152"/>
      <c r="BT9419" s="153"/>
    </row>
    <row r="9420" spans="71:72" x14ac:dyDescent="0.2">
      <c r="BS9420" s="152"/>
      <c r="BT9420" s="153"/>
    </row>
    <row r="9421" spans="71:72" x14ac:dyDescent="0.2">
      <c r="BS9421" s="152"/>
      <c r="BT9421" s="153"/>
    </row>
    <row r="9422" spans="71:72" x14ac:dyDescent="0.2">
      <c r="BS9422" s="152"/>
      <c r="BT9422" s="153"/>
    </row>
    <row r="9423" spans="71:72" x14ac:dyDescent="0.2">
      <c r="BS9423" s="152"/>
      <c r="BT9423" s="153"/>
    </row>
    <row r="9424" spans="71:72" x14ac:dyDescent="0.2">
      <c r="BS9424" s="152"/>
      <c r="BT9424" s="153"/>
    </row>
    <row r="9425" spans="71:72" x14ac:dyDescent="0.2">
      <c r="BS9425" s="152"/>
      <c r="BT9425" s="153"/>
    </row>
    <row r="9426" spans="71:72" x14ac:dyDescent="0.2">
      <c r="BS9426" s="152"/>
      <c r="BT9426" s="153"/>
    </row>
    <row r="9427" spans="71:72" x14ac:dyDescent="0.2">
      <c r="BS9427" s="152"/>
      <c r="BT9427" s="153"/>
    </row>
    <row r="9428" spans="71:72" x14ac:dyDescent="0.2">
      <c r="BS9428" s="152"/>
      <c r="BT9428" s="153"/>
    </row>
    <row r="9429" spans="71:72" x14ac:dyDescent="0.2">
      <c r="BS9429" s="152"/>
      <c r="BT9429" s="153"/>
    </row>
    <row r="9430" spans="71:72" x14ac:dyDescent="0.2">
      <c r="BS9430" s="152"/>
      <c r="BT9430" s="153"/>
    </row>
    <row r="9431" spans="71:72" x14ac:dyDescent="0.2">
      <c r="BS9431" s="152"/>
      <c r="BT9431" s="153"/>
    </row>
    <row r="9432" spans="71:72" x14ac:dyDescent="0.2">
      <c r="BS9432" s="152"/>
      <c r="BT9432" s="153"/>
    </row>
    <row r="9433" spans="71:72" x14ac:dyDescent="0.2">
      <c r="BS9433" s="152"/>
      <c r="BT9433" s="153"/>
    </row>
    <row r="9434" spans="71:72" x14ac:dyDescent="0.2">
      <c r="BS9434" s="152"/>
      <c r="BT9434" s="153"/>
    </row>
    <row r="9435" spans="71:72" x14ac:dyDescent="0.2">
      <c r="BS9435" s="152"/>
      <c r="BT9435" s="153"/>
    </row>
    <row r="9436" spans="71:72" x14ac:dyDescent="0.2">
      <c r="BS9436" s="152"/>
      <c r="BT9436" s="153"/>
    </row>
    <row r="9437" spans="71:72" x14ac:dyDescent="0.2">
      <c r="BS9437" s="152"/>
      <c r="BT9437" s="153"/>
    </row>
    <row r="9438" spans="71:72" x14ac:dyDescent="0.2">
      <c r="BS9438" s="152"/>
      <c r="BT9438" s="153"/>
    </row>
    <row r="9439" spans="71:72" x14ac:dyDescent="0.2">
      <c r="BS9439" s="152"/>
      <c r="BT9439" s="153"/>
    </row>
    <row r="9440" spans="71:72" x14ac:dyDescent="0.2">
      <c r="BS9440" s="152"/>
      <c r="BT9440" s="153"/>
    </row>
    <row r="9441" spans="71:72" x14ac:dyDescent="0.2">
      <c r="BS9441" s="152"/>
      <c r="BT9441" s="153"/>
    </row>
    <row r="9442" spans="71:72" x14ac:dyDescent="0.2">
      <c r="BS9442" s="152"/>
      <c r="BT9442" s="153"/>
    </row>
    <row r="9443" spans="71:72" x14ac:dyDescent="0.2">
      <c r="BS9443" s="152"/>
      <c r="BT9443" s="153"/>
    </row>
    <row r="9444" spans="71:72" x14ac:dyDescent="0.2">
      <c r="BS9444" s="152"/>
      <c r="BT9444" s="153"/>
    </row>
    <row r="9445" spans="71:72" x14ac:dyDescent="0.2">
      <c r="BS9445" s="152"/>
      <c r="BT9445" s="153"/>
    </row>
    <row r="9446" spans="71:72" x14ac:dyDescent="0.2">
      <c r="BS9446" s="152"/>
      <c r="BT9446" s="153"/>
    </row>
    <row r="9447" spans="71:72" x14ac:dyDescent="0.2">
      <c r="BS9447" s="152"/>
      <c r="BT9447" s="153"/>
    </row>
    <row r="9448" spans="71:72" x14ac:dyDescent="0.2">
      <c r="BS9448" s="152"/>
      <c r="BT9448" s="153"/>
    </row>
    <row r="9449" spans="71:72" x14ac:dyDescent="0.2">
      <c r="BS9449" s="152"/>
      <c r="BT9449" s="153"/>
    </row>
    <row r="9450" spans="71:72" x14ac:dyDescent="0.2">
      <c r="BS9450" s="152"/>
      <c r="BT9450" s="153"/>
    </row>
    <row r="9451" spans="71:72" x14ac:dyDescent="0.2">
      <c r="BS9451" s="152"/>
      <c r="BT9451" s="153"/>
    </row>
    <row r="9452" spans="71:72" x14ac:dyDescent="0.2">
      <c r="BS9452" s="152"/>
      <c r="BT9452" s="153"/>
    </row>
    <row r="9453" spans="71:72" x14ac:dyDescent="0.2">
      <c r="BS9453" s="152"/>
      <c r="BT9453" s="153"/>
    </row>
    <row r="9454" spans="71:72" x14ac:dyDescent="0.2">
      <c r="BS9454" s="152"/>
      <c r="BT9454" s="153"/>
    </row>
    <row r="9455" spans="71:72" x14ac:dyDescent="0.2">
      <c r="BS9455" s="152"/>
      <c r="BT9455" s="153"/>
    </row>
    <row r="9456" spans="71:72" x14ac:dyDescent="0.2">
      <c r="BS9456" s="152"/>
      <c r="BT9456" s="153"/>
    </row>
    <row r="9457" spans="71:72" x14ac:dyDescent="0.2">
      <c r="BS9457" s="152"/>
      <c r="BT9457" s="153"/>
    </row>
    <row r="9458" spans="71:72" x14ac:dyDescent="0.2">
      <c r="BS9458" s="152"/>
      <c r="BT9458" s="153"/>
    </row>
    <row r="9459" spans="71:72" x14ac:dyDescent="0.2">
      <c r="BS9459" s="152"/>
      <c r="BT9459" s="153"/>
    </row>
    <row r="9460" spans="71:72" x14ac:dyDescent="0.2">
      <c r="BS9460" s="152"/>
      <c r="BT9460" s="153"/>
    </row>
    <row r="9461" spans="71:72" x14ac:dyDescent="0.2">
      <c r="BS9461" s="152"/>
      <c r="BT9461" s="153"/>
    </row>
    <row r="9462" spans="71:72" x14ac:dyDescent="0.2">
      <c r="BS9462" s="152"/>
      <c r="BT9462" s="153"/>
    </row>
    <row r="9463" spans="71:72" x14ac:dyDescent="0.2">
      <c r="BS9463" s="152"/>
      <c r="BT9463" s="153"/>
    </row>
    <row r="9464" spans="71:72" x14ac:dyDescent="0.2">
      <c r="BS9464" s="152"/>
      <c r="BT9464" s="153"/>
    </row>
    <row r="9465" spans="71:72" x14ac:dyDescent="0.2">
      <c r="BS9465" s="152"/>
      <c r="BT9465" s="153"/>
    </row>
    <row r="9466" spans="71:72" x14ac:dyDescent="0.2">
      <c r="BS9466" s="152"/>
      <c r="BT9466" s="153"/>
    </row>
    <row r="9467" spans="71:72" x14ac:dyDescent="0.2">
      <c r="BS9467" s="152"/>
      <c r="BT9467" s="153"/>
    </row>
    <row r="9468" spans="71:72" x14ac:dyDescent="0.2">
      <c r="BS9468" s="152"/>
      <c r="BT9468" s="153"/>
    </row>
    <row r="9469" spans="71:72" x14ac:dyDescent="0.2">
      <c r="BS9469" s="152"/>
      <c r="BT9469" s="153"/>
    </row>
    <row r="9470" spans="71:72" x14ac:dyDescent="0.2">
      <c r="BS9470" s="152"/>
      <c r="BT9470" s="153"/>
    </row>
    <row r="9471" spans="71:72" x14ac:dyDescent="0.2">
      <c r="BS9471" s="152"/>
      <c r="BT9471" s="153"/>
    </row>
    <row r="9472" spans="71:72" x14ac:dyDescent="0.2">
      <c r="BS9472" s="152"/>
      <c r="BT9472" s="153"/>
    </row>
    <row r="9473" spans="71:72" x14ac:dyDescent="0.2">
      <c r="BS9473" s="152"/>
      <c r="BT9473" s="153"/>
    </row>
    <row r="9474" spans="71:72" x14ac:dyDescent="0.2">
      <c r="BS9474" s="152"/>
      <c r="BT9474" s="153"/>
    </row>
    <row r="9475" spans="71:72" x14ac:dyDescent="0.2">
      <c r="BS9475" s="152"/>
      <c r="BT9475" s="153"/>
    </row>
    <row r="9476" spans="71:72" x14ac:dyDescent="0.2">
      <c r="BS9476" s="152"/>
      <c r="BT9476" s="153"/>
    </row>
    <row r="9477" spans="71:72" x14ac:dyDescent="0.2">
      <c r="BS9477" s="152"/>
      <c r="BT9477" s="153"/>
    </row>
    <row r="9478" spans="71:72" x14ac:dyDescent="0.2">
      <c r="BS9478" s="152"/>
      <c r="BT9478" s="153"/>
    </row>
    <row r="9479" spans="71:72" x14ac:dyDescent="0.2">
      <c r="BS9479" s="152"/>
      <c r="BT9479" s="153"/>
    </row>
    <row r="9480" spans="71:72" x14ac:dyDescent="0.2">
      <c r="BS9480" s="152"/>
      <c r="BT9480" s="153"/>
    </row>
    <row r="9481" spans="71:72" x14ac:dyDescent="0.2">
      <c r="BS9481" s="152"/>
      <c r="BT9481" s="153"/>
    </row>
    <row r="9482" spans="71:72" x14ac:dyDescent="0.2">
      <c r="BS9482" s="152"/>
      <c r="BT9482" s="153"/>
    </row>
    <row r="9483" spans="71:72" x14ac:dyDescent="0.2">
      <c r="BS9483" s="152"/>
      <c r="BT9483" s="153"/>
    </row>
    <row r="9484" spans="71:72" x14ac:dyDescent="0.2">
      <c r="BS9484" s="152"/>
      <c r="BT9484" s="153"/>
    </row>
    <row r="9485" spans="71:72" x14ac:dyDescent="0.2">
      <c r="BS9485" s="152"/>
      <c r="BT9485" s="153"/>
    </row>
    <row r="9486" spans="71:72" x14ac:dyDescent="0.2">
      <c r="BS9486" s="152"/>
      <c r="BT9486" s="153"/>
    </row>
    <row r="9487" spans="71:72" x14ac:dyDescent="0.2">
      <c r="BS9487" s="152"/>
      <c r="BT9487" s="153"/>
    </row>
    <row r="9488" spans="71:72" x14ac:dyDescent="0.2">
      <c r="BS9488" s="152"/>
      <c r="BT9488" s="153"/>
    </row>
    <row r="9489" spans="71:72" x14ac:dyDescent="0.2">
      <c r="BS9489" s="152"/>
      <c r="BT9489" s="153"/>
    </row>
    <row r="9490" spans="71:72" x14ac:dyDescent="0.2">
      <c r="BS9490" s="152"/>
      <c r="BT9490" s="153"/>
    </row>
    <row r="9491" spans="71:72" x14ac:dyDescent="0.2">
      <c r="BS9491" s="152"/>
      <c r="BT9491" s="153"/>
    </row>
    <row r="9492" spans="71:72" x14ac:dyDescent="0.2">
      <c r="BS9492" s="152"/>
      <c r="BT9492" s="153"/>
    </row>
    <row r="9493" spans="71:72" x14ac:dyDescent="0.2">
      <c r="BS9493" s="152"/>
      <c r="BT9493" s="153"/>
    </row>
    <row r="9494" spans="71:72" x14ac:dyDescent="0.2">
      <c r="BS9494" s="152"/>
      <c r="BT9494" s="153"/>
    </row>
    <row r="9495" spans="71:72" x14ac:dyDescent="0.2">
      <c r="BS9495" s="152"/>
      <c r="BT9495" s="153"/>
    </row>
    <row r="9496" spans="71:72" x14ac:dyDescent="0.2">
      <c r="BS9496" s="152"/>
      <c r="BT9496" s="153"/>
    </row>
    <row r="9497" spans="71:72" x14ac:dyDescent="0.2">
      <c r="BS9497" s="152"/>
      <c r="BT9497" s="153"/>
    </row>
    <row r="9498" spans="71:72" x14ac:dyDescent="0.2">
      <c r="BS9498" s="152"/>
      <c r="BT9498" s="153"/>
    </row>
    <row r="9499" spans="71:72" x14ac:dyDescent="0.2">
      <c r="BS9499" s="152"/>
      <c r="BT9499" s="153"/>
    </row>
    <row r="9500" spans="71:72" x14ac:dyDescent="0.2">
      <c r="BS9500" s="152"/>
      <c r="BT9500" s="153"/>
    </row>
    <row r="9501" spans="71:72" x14ac:dyDescent="0.2">
      <c r="BS9501" s="152"/>
      <c r="BT9501" s="153"/>
    </row>
    <row r="9502" spans="71:72" x14ac:dyDescent="0.2">
      <c r="BS9502" s="152"/>
      <c r="BT9502" s="153"/>
    </row>
    <row r="9503" spans="71:72" x14ac:dyDescent="0.2">
      <c r="BS9503" s="152"/>
      <c r="BT9503" s="153"/>
    </row>
    <row r="9504" spans="71:72" x14ac:dyDescent="0.2">
      <c r="BS9504" s="152"/>
      <c r="BT9504" s="153"/>
    </row>
    <row r="9505" spans="71:72" x14ac:dyDescent="0.2">
      <c r="BS9505" s="152"/>
      <c r="BT9505" s="153"/>
    </row>
    <row r="9506" spans="71:72" x14ac:dyDescent="0.2">
      <c r="BS9506" s="152"/>
      <c r="BT9506" s="153"/>
    </row>
    <row r="9507" spans="71:72" x14ac:dyDescent="0.2">
      <c r="BS9507" s="152"/>
      <c r="BT9507" s="153"/>
    </row>
    <row r="9508" spans="71:72" x14ac:dyDescent="0.2">
      <c r="BS9508" s="152"/>
      <c r="BT9508" s="153"/>
    </row>
    <row r="9509" spans="71:72" x14ac:dyDescent="0.2">
      <c r="BS9509" s="152"/>
      <c r="BT9509" s="153"/>
    </row>
    <row r="9510" spans="71:72" x14ac:dyDescent="0.2">
      <c r="BS9510" s="152"/>
      <c r="BT9510" s="153"/>
    </row>
    <row r="9511" spans="71:72" x14ac:dyDescent="0.2">
      <c r="BS9511" s="152"/>
      <c r="BT9511" s="153"/>
    </row>
    <row r="9512" spans="71:72" x14ac:dyDescent="0.2">
      <c r="BS9512" s="152"/>
      <c r="BT9512" s="153"/>
    </row>
    <row r="9513" spans="71:72" x14ac:dyDescent="0.2">
      <c r="BS9513" s="152"/>
      <c r="BT9513" s="153"/>
    </row>
    <row r="9514" spans="71:72" x14ac:dyDescent="0.2">
      <c r="BS9514" s="152"/>
      <c r="BT9514" s="153"/>
    </row>
    <row r="9515" spans="71:72" x14ac:dyDescent="0.2">
      <c r="BS9515" s="152"/>
      <c r="BT9515" s="153"/>
    </row>
    <row r="9516" spans="71:72" x14ac:dyDescent="0.2">
      <c r="BS9516" s="152"/>
      <c r="BT9516" s="153"/>
    </row>
    <row r="9517" spans="71:72" x14ac:dyDescent="0.2">
      <c r="BS9517" s="152"/>
      <c r="BT9517" s="153"/>
    </row>
    <row r="9518" spans="71:72" x14ac:dyDescent="0.2">
      <c r="BS9518" s="152"/>
      <c r="BT9518" s="153"/>
    </row>
    <row r="9519" spans="71:72" x14ac:dyDescent="0.2">
      <c r="BS9519" s="152"/>
      <c r="BT9519" s="153"/>
    </row>
    <row r="9520" spans="71:72" x14ac:dyDescent="0.2">
      <c r="BS9520" s="152"/>
      <c r="BT9520" s="153"/>
    </row>
    <row r="9521" spans="71:72" x14ac:dyDescent="0.2">
      <c r="BS9521" s="152"/>
      <c r="BT9521" s="153"/>
    </row>
    <row r="9522" spans="71:72" x14ac:dyDescent="0.2">
      <c r="BS9522" s="152"/>
      <c r="BT9522" s="153"/>
    </row>
    <row r="9523" spans="71:72" x14ac:dyDescent="0.2">
      <c r="BS9523" s="152"/>
      <c r="BT9523" s="153"/>
    </row>
    <row r="9524" spans="71:72" x14ac:dyDescent="0.2">
      <c r="BS9524" s="152"/>
      <c r="BT9524" s="153"/>
    </row>
    <row r="9525" spans="71:72" x14ac:dyDescent="0.2">
      <c r="BS9525" s="152"/>
      <c r="BT9525" s="153"/>
    </row>
    <row r="9526" spans="71:72" x14ac:dyDescent="0.2">
      <c r="BS9526" s="152"/>
      <c r="BT9526" s="153"/>
    </row>
    <row r="9527" spans="71:72" x14ac:dyDescent="0.2">
      <c r="BS9527" s="152"/>
      <c r="BT9527" s="153"/>
    </row>
    <row r="9528" spans="71:72" x14ac:dyDescent="0.2">
      <c r="BS9528" s="152"/>
      <c r="BT9528" s="153"/>
    </row>
    <row r="9529" spans="71:72" x14ac:dyDescent="0.2">
      <c r="BS9529" s="152"/>
      <c r="BT9529" s="153"/>
    </row>
    <row r="9530" spans="71:72" x14ac:dyDescent="0.2">
      <c r="BS9530" s="152"/>
      <c r="BT9530" s="153"/>
    </row>
    <row r="9531" spans="71:72" x14ac:dyDescent="0.2">
      <c r="BS9531" s="152"/>
      <c r="BT9531" s="153"/>
    </row>
    <row r="9532" spans="71:72" x14ac:dyDescent="0.2">
      <c r="BS9532" s="152"/>
      <c r="BT9532" s="153"/>
    </row>
    <row r="9533" spans="71:72" x14ac:dyDescent="0.2">
      <c r="BS9533" s="152"/>
      <c r="BT9533" s="153"/>
    </row>
    <row r="9534" spans="71:72" x14ac:dyDescent="0.2">
      <c r="BS9534" s="152"/>
      <c r="BT9534" s="153"/>
    </row>
    <row r="9535" spans="71:72" x14ac:dyDescent="0.2">
      <c r="BS9535" s="152"/>
      <c r="BT9535" s="153"/>
    </row>
    <row r="9536" spans="71:72" x14ac:dyDescent="0.2">
      <c r="BS9536" s="152"/>
      <c r="BT9536" s="153"/>
    </row>
    <row r="9537" spans="71:72" x14ac:dyDescent="0.2">
      <c r="BS9537" s="152"/>
      <c r="BT9537" s="153"/>
    </row>
    <row r="9538" spans="71:72" x14ac:dyDescent="0.2">
      <c r="BS9538" s="152"/>
      <c r="BT9538" s="153"/>
    </row>
    <row r="9539" spans="71:72" x14ac:dyDescent="0.2">
      <c r="BS9539" s="152"/>
      <c r="BT9539" s="153"/>
    </row>
    <row r="9540" spans="71:72" x14ac:dyDescent="0.2">
      <c r="BS9540" s="152"/>
      <c r="BT9540" s="153"/>
    </row>
    <row r="9541" spans="71:72" x14ac:dyDescent="0.2">
      <c r="BS9541" s="152"/>
      <c r="BT9541" s="153"/>
    </row>
    <row r="9542" spans="71:72" x14ac:dyDescent="0.2">
      <c r="BS9542" s="152"/>
      <c r="BT9542" s="153"/>
    </row>
    <row r="9543" spans="71:72" x14ac:dyDescent="0.2">
      <c r="BS9543" s="152"/>
      <c r="BT9543" s="153"/>
    </row>
    <row r="9544" spans="71:72" x14ac:dyDescent="0.2">
      <c r="BS9544" s="152"/>
      <c r="BT9544" s="153"/>
    </row>
    <row r="9545" spans="71:72" x14ac:dyDescent="0.2">
      <c r="BS9545" s="152"/>
      <c r="BT9545" s="153"/>
    </row>
    <row r="9546" spans="71:72" x14ac:dyDescent="0.2">
      <c r="BS9546" s="152"/>
      <c r="BT9546" s="153"/>
    </row>
    <row r="9547" spans="71:72" x14ac:dyDescent="0.2">
      <c r="BS9547" s="152"/>
      <c r="BT9547" s="153"/>
    </row>
    <row r="9548" spans="71:72" x14ac:dyDescent="0.2">
      <c r="BS9548" s="152"/>
      <c r="BT9548" s="153"/>
    </row>
    <row r="9549" spans="71:72" x14ac:dyDescent="0.2">
      <c r="BS9549" s="152"/>
      <c r="BT9549" s="153"/>
    </row>
    <row r="9550" spans="71:72" x14ac:dyDescent="0.2">
      <c r="BS9550" s="152"/>
      <c r="BT9550" s="153"/>
    </row>
    <row r="9551" spans="71:72" x14ac:dyDescent="0.2">
      <c r="BS9551" s="152"/>
      <c r="BT9551" s="153"/>
    </row>
    <row r="9552" spans="71:72" x14ac:dyDescent="0.2">
      <c r="BS9552" s="152"/>
      <c r="BT9552" s="153"/>
    </row>
    <row r="9553" spans="71:72" x14ac:dyDescent="0.2">
      <c r="BS9553" s="152"/>
      <c r="BT9553" s="153"/>
    </row>
    <row r="9554" spans="71:72" x14ac:dyDescent="0.2">
      <c r="BS9554" s="152"/>
      <c r="BT9554" s="153"/>
    </row>
    <row r="9555" spans="71:72" x14ac:dyDescent="0.2">
      <c r="BS9555" s="152"/>
      <c r="BT9555" s="153"/>
    </row>
    <row r="9556" spans="71:72" x14ac:dyDescent="0.2">
      <c r="BS9556" s="152"/>
      <c r="BT9556" s="153"/>
    </row>
    <row r="9557" spans="71:72" x14ac:dyDescent="0.2">
      <c r="BS9557" s="152"/>
      <c r="BT9557" s="153"/>
    </row>
    <row r="9558" spans="71:72" x14ac:dyDescent="0.2">
      <c r="BS9558" s="152"/>
      <c r="BT9558" s="153"/>
    </row>
    <row r="9559" spans="71:72" x14ac:dyDescent="0.2">
      <c r="BS9559" s="152"/>
      <c r="BT9559" s="153"/>
    </row>
    <row r="9560" spans="71:72" x14ac:dyDescent="0.2">
      <c r="BS9560" s="152"/>
      <c r="BT9560" s="153"/>
    </row>
    <row r="9561" spans="71:72" x14ac:dyDescent="0.2">
      <c r="BS9561" s="152"/>
      <c r="BT9561" s="153"/>
    </row>
    <row r="9562" spans="71:72" x14ac:dyDescent="0.2">
      <c r="BS9562" s="152"/>
      <c r="BT9562" s="153"/>
    </row>
    <row r="9563" spans="71:72" x14ac:dyDescent="0.2">
      <c r="BS9563" s="152"/>
      <c r="BT9563" s="153"/>
    </row>
    <row r="9564" spans="71:72" x14ac:dyDescent="0.2">
      <c r="BS9564" s="152"/>
      <c r="BT9564" s="153"/>
    </row>
    <row r="9565" spans="71:72" x14ac:dyDescent="0.2">
      <c r="BS9565" s="152"/>
      <c r="BT9565" s="153"/>
    </row>
    <row r="9566" spans="71:72" x14ac:dyDescent="0.2">
      <c r="BS9566" s="152"/>
      <c r="BT9566" s="153"/>
    </row>
    <row r="9567" spans="71:72" x14ac:dyDescent="0.2">
      <c r="BS9567" s="152"/>
      <c r="BT9567" s="153"/>
    </row>
    <row r="9568" spans="71:72" x14ac:dyDescent="0.2">
      <c r="BS9568" s="152"/>
      <c r="BT9568" s="153"/>
    </row>
    <row r="9569" spans="71:72" x14ac:dyDescent="0.2">
      <c r="BS9569" s="152"/>
      <c r="BT9569" s="153"/>
    </row>
    <row r="9570" spans="71:72" x14ac:dyDescent="0.2">
      <c r="BS9570" s="152"/>
      <c r="BT9570" s="153"/>
    </row>
    <row r="9571" spans="71:72" x14ac:dyDescent="0.2">
      <c r="BS9571" s="152"/>
      <c r="BT9571" s="153"/>
    </row>
    <row r="9572" spans="71:72" x14ac:dyDescent="0.2">
      <c r="BS9572" s="152"/>
      <c r="BT9572" s="153"/>
    </row>
    <row r="9573" spans="71:72" x14ac:dyDescent="0.2">
      <c r="BS9573" s="152"/>
      <c r="BT9573" s="153"/>
    </row>
    <row r="9574" spans="71:72" x14ac:dyDescent="0.2">
      <c r="BS9574" s="152"/>
      <c r="BT9574" s="153"/>
    </row>
    <row r="9575" spans="71:72" x14ac:dyDescent="0.2">
      <c r="BS9575" s="152"/>
      <c r="BT9575" s="153"/>
    </row>
    <row r="9576" spans="71:72" x14ac:dyDescent="0.2">
      <c r="BS9576" s="152"/>
      <c r="BT9576" s="153"/>
    </row>
    <row r="9577" spans="71:72" x14ac:dyDescent="0.2">
      <c r="BS9577" s="152"/>
      <c r="BT9577" s="153"/>
    </row>
    <row r="9578" spans="71:72" x14ac:dyDescent="0.2">
      <c r="BS9578" s="152"/>
      <c r="BT9578" s="153"/>
    </row>
    <row r="9579" spans="71:72" x14ac:dyDescent="0.2">
      <c r="BS9579" s="152"/>
      <c r="BT9579" s="153"/>
    </row>
    <row r="9580" spans="71:72" x14ac:dyDescent="0.2">
      <c r="BS9580" s="152"/>
      <c r="BT9580" s="153"/>
    </row>
    <row r="9581" spans="71:72" x14ac:dyDescent="0.2">
      <c r="BS9581" s="152"/>
      <c r="BT9581" s="153"/>
    </row>
    <row r="9582" spans="71:72" x14ac:dyDescent="0.2">
      <c r="BS9582" s="152"/>
      <c r="BT9582" s="153"/>
    </row>
    <row r="9583" spans="71:72" x14ac:dyDescent="0.2">
      <c r="BS9583" s="152"/>
      <c r="BT9583" s="153"/>
    </row>
    <row r="9584" spans="71:72" x14ac:dyDescent="0.2">
      <c r="BS9584" s="152"/>
      <c r="BT9584" s="153"/>
    </row>
    <row r="9585" spans="71:72" x14ac:dyDescent="0.2">
      <c r="BS9585" s="152"/>
      <c r="BT9585" s="153"/>
    </row>
    <row r="9586" spans="71:72" x14ac:dyDescent="0.2">
      <c r="BS9586" s="152"/>
      <c r="BT9586" s="153"/>
    </row>
    <row r="9587" spans="71:72" x14ac:dyDescent="0.2">
      <c r="BS9587" s="152"/>
      <c r="BT9587" s="153"/>
    </row>
    <row r="9588" spans="71:72" x14ac:dyDescent="0.2">
      <c r="BS9588" s="152"/>
      <c r="BT9588" s="153"/>
    </row>
    <row r="9589" spans="71:72" x14ac:dyDescent="0.2">
      <c r="BS9589" s="152"/>
      <c r="BT9589" s="153"/>
    </row>
    <row r="9590" spans="71:72" x14ac:dyDescent="0.2">
      <c r="BS9590" s="152"/>
      <c r="BT9590" s="153"/>
    </row>
    <row r="9591" spans="71:72" x14ac:dyDescent="0.2">
      <c r="BS9591" s="152"/>
      <c r="BT9591" s="153"/>
    </row>
    <row r="9592" spans="71:72" x14ac:dyDescent="0.2">
      <c r="BS9592" s="152"/>
      <c r="BT9592" s="153"/>
    </row>
    <row r="9593" spans="71:72" x14ac:dyDescent="0.2">
      <c r="BS9593" s="152"/>
      <c r="BT9593" s="153"/>
    </row>
    <row r="9594" spans="71:72" x14ac:dyDescent="0.2">
      <c r="BS9594" s="152"/>
      <c r="BT9594" s="153"/>
    </row>
    <row r="9595" spans="71:72" x14ac:dyDescent="0.2">
      <c r="BS9595" s="152"/>
      <c r="BT9595" s="153"/>
    </row>
    <row r="9596" spans="71:72" x14ac:dyDescent="0.2">
      <c r="BS9596" s="152"/>
      <c r="BT9596" s="153"/>
    </row>
    <row r="9597" spans="71:72" x14ac:dyDescent="0.2">
      <c r="BS9597" s="152"/>
      <c r="BT9597" s="153"/>
    </row>
    <row r="9598" spans="71:72" x14ac:dyDescent="0.2">
      <c r="BS9598" s="152"/>
      <c r="BT9598" s="153"/>
    </row>
    <row r="9599" spans="71:72" x14ac:dyDescent="0.2">
      <c r="BS9599" s="152"/>
      <c r="BT9599" s="153"/>
    </row>
    <row r="9600" spans="71:72" x14ac:dyDescent="0.2">
      <c r="BS9600" s="152"/>
      <c r="BT9600" s="153"/>
    </row>
    <row r="9601" spans="71:72" x14ac:dyDescent="0.2">
      <c r="BS9601" s="152"/>
      <c r="BT9601" s="153"/>
    </row>
    <row r="9602" spans="71:72" x14ac:dyDescent="0.2">
      <c r="BS9602" s="152"/>
      <c r="BT9602" s="153"/>
    </row>
    <row r="9603" spans="71:72" x14ac:dyDescent="0.2">
      <c r="BS9603" s="152"/>
      <c r="BT9603" s="153"/>
    </row>
    <row r="9604" spans="71:72" x14ac:dyDescent="0.2">
      <c r="BS9604" s="152"/>
      <c r="BT9604" s="153"/>
    </row>
    <row r="9605" spans="71:72" x14ac:dyDescent="0.2">
      <c r="BS9605" s="152"/>
      <c r="BT9605" s="153"/>
    </row>
    <row r="9606" spans="71:72" x14ac:dyDescent="0.2">
      <c r="BS9606" s="152"/>
      <c r="BT9606" s="153"/>
    </row>
    <row r="9607" spans="71:72" x14ac:dyDescent="0.2">
      <c r="BS9607" s="152"/>
      <c r="BT9607" s="153"/>
    </row>
    <row r="9608" spans="71:72" x14ac:dyDescent="0.2">
      <c r="BS9608" s="152"/>
      <c r="BT9608" s="153"/>
    </row>
    <row r="9609" spans="71:72" x14ac:dyDescent="0.2">
      <c r="BS9609" s="152"/>
      <c r="BT9609" s="153"/>
    </row>
    <row r="9610" spans="71:72" x14ac:dyDescent="0.2">
      <c r="BS9610" s="152"/>
      <c r="BT9610" s="153"/>
    </row>
    <row r="9611" spans="71:72" x14ac:dyDescent="0.2">
      <c r="BS9611" s="152"/>
      <c r="BT9611" s="153"/>
    </row>
    <row r="9612" spans="71:72" x14ac:dyDescent="0.2">
      <c r="BS9612" s="152"/>
      <c r="BT9612" s="153"/>
    </row>
    <row r="9613" spans="71:72" x14ac:dyDescent="0.2">
      <c r="BS9613" s="152"/>
      <c r="BT9613" s="153"/>
    </row>
    <row r="9614" spans="71:72" x14ac:dyDescent="0.2">
      <c r="BS9614" s="152"/>
      <c r="BT9614" s="153"/>
    </row>
    <row r="9615" spans="71:72" x14ac:dyDescent="0.2">
      <c r="BS9615" s="152"/>
      <c r="BT9615" s="153"/>
    </row>
    <row r="9616" spans="71:72" x14ac:dyDescent="0.2">
      <c r="BS9616" s="152"/>
      <c r="BT9616" s="153"/>
    </row>
    <row r="9617" spans="71:72" x14ac:dyDescent="0.2">
      <c r="BS9617" s="152"/>
      <c r="BT9617" s="153"/>
    </row>
    <row r="9618" spans="71:72" x14ac:dyDescent="0.2">
      <c r="BS9618" s="152"/>
      <c r="BT9618" s="153"/>
    </row>
    <row r="9619" spans="71:72" x14ac:dyDescent="0.2">
      <c r="BS9619" s="152"/>
      <c r="BT9619" s="153"/>
    </row>
    <row r="9620" spans="71:72" x14ac:dyDescent="0.2">
      <c r="BS9620" s="152"/>
      <c r="BT9620" s="153"/>
    </row>
    <row r="9621" spans="71:72" x14ac:dyDescent="0.2">
      <c r="BS9621" s="152"/>
      <c r="BT9621" s="153"/>
    </row>
    <row r="9622" spans="71:72" x14ac:dyDescent="0.2">
      <c r="BS9622" s="152"/>
      <c r="BT9622" s="153"/>
    </row>
    <row r="9623" spans="71:72" x14ac:dyDescent="0.2">
      <c r="BS9623" s="152"/>
      <c r="BT9623" s="153"/>
    </row>
    <row r="9624" spans="71:72" x14ac:dyDescent="0.2">
      <c r="BS9624" s="152"/>
      <c r="BT9624" s="153"/>
    </row>
    <row r="9625" spans="71:72" x14ac:dyDescent="0.2">
      <c r="BS9625" s="152"/>
      <c r="BT9625" s="153"/>
    </row>
    <row r="9626" spans="71:72" x14ac:dyDescent="0.2">
      <c r="BS9626" s="152"/>
      <c r="BT9626" s="153"/>
    </row>
    <row r="9627" spans="71:72" x14ac:dyDescent="0.2">
      <c r="BS9627" s="152"/>
      <c r="BT9627" s="153"/>
    </row>
    <row r="9628" spans="71:72" x14ac:dyDescent="0.2">
      <c r="BS9628" s="152"/>
      <c r="BT9628" s="153"/>
    </row>
    <row r="9629" spans="71:72" x14ac:dyDescent="0.2">
      <c r="BS9629" s="152"/>
      <c r="BT9629" s="153"/>
    </row>
    <row r="9630" spans="71:72" x14ac:dyDescent="0.2">
      <c r="BS9630" s="152"/>
      <c r="BT9630" s="153"/>
    </row>
    <row r="9631" spans="71:72" x14ac:dyDescent="0.2">
      <c r="BS9631" s="152"/>
      <c r="BT9631" s="153"/>
    </row>
    <row r="9632" spans="71:72" x14ac:dyDescent="0.2">
      <c r="BS9632" s="152"/>
      <c r="BT9632" s="153"/>
    </row>
    <row r="9633" spans="71:72" x14ac:dyDescent="0.2">
      <c r="BS9633" s="152"/>
      <c r="BT9633" s="153"/>
    </row>
    <row r="9634" spans="71:72" x14ac:dyDescent="0.2">
      <c r="BS9634" s="152"/>
      <c r="BT9634" s="153"/>
    </row>
    <row r="9635" spans="71:72" x14ac:dyDescent="0.2">
      <c r="BS9635" s="152"/>
      <c r="BT9635" s="153"/>
    </row>
    <row r="9636" spans="71:72" x14ac:dyDescent="0.2">
      <c r="BS9636" s="152"/>
      <c r="BT9636" s="153"/>
    </row>
    <row r="9637" spans="71:72" x14ac:dyDescent="0.2">
      <c r="BS9637" s="152"/>
      <c r="BT9637" s="153"/>
    </row>
    <row r="9638" spans="71:72" x14ac:dyDescent="0.2">
      <c r="BS9638" s="152"/>
      <c r="BT9638" s="153"/>
    </row>
    <row r="9639" spans="71:72" x14ac:dyDescent="0.2">
      <c r="BS9639" s="152"/>
      <c r="BT9639" s="153"/>
    </row>
    <row r="9640" spans="71:72" x14ac:dyDescent="0.2">
      <c r="BS9640" s="152"/>
      <c r="BT9640" s="153"/>
    </row>
    <row r="9641" spans="71:72" x14ac:dyDescent="0.2">
      <c r="BS9641" s="152"/>
      <c r="BT9641" s="153"/>
    </row>
    <row r="9642" spans="71:72" x14ac:dyDescent="0.2">
      <c r="BS9642" s="152"/>
      <c r="BT9642" s="153"/>
    </row>
    <row r="9643" spans="71:72" x14ac:dyDescent="0.2">
      <c r="BS9643" s="152"/>
      <c r="BT9643" s="153"/>
    </row>
    <row r="9644" spans="71:72" x14ac:dyDescent="0.2">
      <c r="BS9644" s="152"/>
      <c r="BT9644" s="153"/>
    </row>
    <row r="9645" spans="71:72" x14ac:dyDescent="0.2">
      <c r="BS9645" s="152"/>
      <c r="BT9645" s="153"/>
    </row>
    <row r="9646" spans="71:72" x14ac:dyDescent="0.2">
      <c r="BS9646" s="152"/>
      <c r="BT9646" s="153"/>
    </row>
    <row r="9647" spans="71:72" x14ac:dyDescent="0.2">
      <c r="BS9647" s="152"/>
      <c r="BT9647" s="153"/>
    </row>
    <row r="9648" spans="71:72" x14ac:dyDescent="0.2">
      <c r="BS9648" s="152"/>
      <c r="BT9648" s="153"/>
    </row>
    <row r="9649" spans="71:72" x14ac:dyDescent="0.2">
      <c r="BS9649" s="152"/>
      <c r="BT9649" s="153"/>
    </row>
    <row r="9650" spans="71:72" x14ac:dyDescent="0.2">
      <c r="BS9650" s="152"/>
      <c r="BT9650" s="153"/>
    </row>
    <row r="9651" spans="71:72" x14ac:dyDescent="0.2">
      <c r="BS9651" s="152"/>
      <c r="BT9651" s="153"/>
    </row>
    <row r="9652" spans="71:72" x14ac:dyDescent="0.2">
      <c r="BS9652" s="152"/>
      <c r="BT9652" s="153"/>
    </row>
    <row r="9653" spans="71:72" x14ac:dyDescent="0.2">
      <c r="BS9653" s="152"/>
      <c r="BT9653" s="153"/>
    </row>
    <row r="9654" spans="71:72" x14ac:dyDescent="0.2">
      <c r="BS9654" s="152"/>
      <c r="BT9654" s="153"/>
    </row>
    <row r="9655" spans="71:72" x14ac:dyDescent="0.2">
      <c r="BS9655" s="152"/>
      <c r="BT9655" s="153"/>
    </row>
    <row r="9656" spans="71:72" x14ac:dyDescent="0.2">
      <c r="BS9656" s="152"/>
      <c r="BT9656" s="153"/>
    </row>
    <row r="9657" spans="71:72" x14ac:dyDescent="0.2">
      <c r="BS9657" s="152"/>
      <c r="BT9657" s="153"/>
    </row>
    <row r="9658" spans="71:72" x14ac:dyDescent="0.2">
      <c r="BS9658" s="152"/>
      <c r="BT9658" s="153"/>
    </row>
    <row r="9659" spans="71:72" x14ac:dyDescent="0.2">
      <c r="BS9659" s="152"/>
      <c r="BT9659" s="153"/>
    </row>
    <row r="9660" spans="71:72" x14ac:dyDescent="0.2">
      <c r="BS9660" s="152"/>
      <c r="BT9660" s="153"/>
    </row>
    <row r="9661" spans="71:72" x14ac:dyDescent="0.2">
      <c r="BS9661" s="152"/>
      <c r="BT9661" s="153"/>
    </row>
    <row r="9662" spans="71:72" x14ac:dyDescent="0.2">
      <c r="BS9662" s="152"/>
      <c r="BT9662" s="153"/>
    </row>
    <row r="9663" spans="71:72" x14ac:dyDescent="0.2">
      <c r="BS9663" s="152"/>
      <c r="BT9663" s="153"/>
    </row>
    <row r="9664" spans="71:72" x14ac:dyDescent="0.2">
      <c r="BS9664" s="152"/>
      <c r="BT9664" s="153"/>
    </row>
    <row r="9665" spans="71:72" x14ac:dyDescent="0.2">
      <c r="BS9665" s="152"/>
      <c r="BT9665" s="153"/>
    </row>
    <row r="9666" spans="71:72" x14ac:dyDescent="0.2">
      <c r="BS9666" s="152"/>
      <c r="BT9666" s="153"/>
    </row>
    <row r="9667" spans="71:72" x14ac:dyDescent="0.2">
      <c r="BS9667" s="152"/>
      <c r="BT9667" s="153"/>
    </row>
    <row r="9668" spans="71:72" x14ac:dyDescent="0.2">
      <c r="BS9668" s="152"/>
      <c r="BT9668" s="153"/>
    </row>
    <row r="9669" spans="71:72" x14ac:dyDescent="0.2">
      <c r="BS9669" s="152"/>
      <c r="BT9669" s="153"/>
    </row>
    <row r="9670" spans="71:72" x14ac:dyDescent="0.2">
      <c r="BS9670" s="152"/>
      <c r="BT9670" s="153"/>
    </row>
    <row r="9671" spans="71:72" x14ac:dyDescent="0.2">
      <c r="BS9671" s="152"/>
      <c r="BT9671" s="153"/>
    </row>
    <row r="9672" spans="71:72" x14ac:dyDescent="0.2">
      <c r="BS9672" s="152"/>
      <c r="BT9672" s="153"/>
    </row>
    <row r="9673" spans="71:72" x14ac:dyDescent="0.2">
      <c r="BS9673" s="152"/>
      <c r="BT9673" s="153"/>
    </row>
    <row r="9674" spans="71:72" x14ac:dyDescent="0.2">
      <c r="BS9674" s="152"/>
      <c r="BT9674" s="153"/>
    </row>
    <row r="9675" spans="71:72" x14ac:dyDescent="0.2">
      <c r="BS9675" s="152"/>
      <c r="BT9675" s="153"/>
    </row>
    <row r="9676" spans="71:72" x14ac:dyDescent="0.2">
      <c r="BS9676" s="152"/>
      <c r="BT9676" s="153"/>
    </row>
    <row r="9677" spans="71:72" x14ac:dyDescent="0.2">
      <c r="BS9677" s="152"/>
      <c r="BT9677" s="153"/>
    </row>
    <row r="9678" spans="71:72" x14ac:dyDescent="0.2">
      <c r="BS9678" s="152"/>
      <c r="BT9678" s="153"/>
    </row>
    <row r="9679" spans="71:72" x14ac:dyDescent="0.2">
      <c r="BS9679" s="152"/>
      <c r="BT9679" s="153"/>
    </row>
    <row r="9680" spans="71:72" x14ac:dyDescent="0.2">
      <c r="BS9680" s="152"/>
      <c r="BT9680" s="153"/>
    </row>
    <row r="9681" spans="71:72" x14ac:dyDescent="0.2">
      <c r="BS9681" s="152"/>
      <c r="BT9681" s="153"/>
    </row>
    <row r="9682" spans="71:72" x14ac:dyDescent="0.2">
      <c r="BS9682" s="152"/>
      <c r="BT9682" s="153"/>
    </row>
    <row r="9683" spans="71:72" x14ac:dyDescent="0.2">
      <c r="BS9683" s="152"/>
      <c r="BT9683" s="153"/>
    </row>
    <row r="9684" spans="71:72" x14ac:dyDescent="0.2">
      <c r="BS9684" s="152"/>
      <c r="BT9684" s="153"/>
    </row>
    <row r="9685" spans="71:72" x14ac:dyDescent="0.2">
      <c r="BS9685" s="152"/>
      <c r="BT9685" s="153"/>
    </row>
    <row r="9686" spans="71:72" x14ac:dyDescent="0.2">
      <c r="BS9686" s="152"/>
      <c r="BT9686" s="153"/>
    </row>
    <row r="9687" spans="71:72" x14ac:dyDescent="0.2">
      <c r="BS9687" s="152"/>
      <c r="BT9687" s="153"/>
    </row>
    <row r="9688" spans="71:72" x14ac:dyDescent="0.2">
      <c r="BS9688" s="152"/>
      <c r="BT9688" s="153"/>
    </row>
    <row r="9689" spans="71:72" x14ac:dyDescent="0.2">
      <c r="BS9689" s="152"/>
      <c r="BT9689" s="153"/>
    </row>
    <row r="9690" spans="71:72" x14ac:dyDescent="0.2">
      <c r="BS9690" s="152"/>
      <c r="BT9690" s="153"/>
    </row>
    <row r="9691" spans="71:72" x14ac:dyDescent="0.2">
      <c r="BS9691" s="152"/>
      <c r="BT9691" s="153"/>
    </row>
    <row r="9692" spans="71:72" x14ac:dyDescent="0.2">
      <c r="BS9692" s="152"/>
      <c r="BT9692" s="153"/>
    </row>
    <row r="9693" spans="71:72" x14ac:dyDescent="0.2">
      <c r="BS9693" s="152"/>
      <c r="BT9693" s="153"/>
    </row>
    <row r="9694" spans="71:72" x14ac:dyDescent="0.2">
      <c r="BS9694" s="152"/>
      <c r="BT9694" s="153"/>
    </row>
    <row r="9695" spans="71:72" x14ac:dyDescent="0.2">
      <c r="BS9695" s="152"/>
      <c r="BT9695" s="153"/>
    </row>
    <row r="9696" spans="71:72" x14ac:dyDescent="0.2">
      <c r="BS9696" s="152"/>
      <c r="BT9696" s="153"/>
    </row>
    <row r="9697" spans="71:72" x14ac:dyDescent="0.2">
      <c r="BS9697" s="152"/>
      <c r="BT9697" s="153"/>
    </row>
    <row r="9698" spans="71:72" x14ac:dyDescent="0.2">
      <c r="BS9698" s="152"/>
      <c r="BT9698" s="153"/>
    </row>
    <row r="9699" spans="71:72" x14ac:dyDescent="0.2">
      <c r="BS9699" s="152"/>
      <c r="BT9699" s="153"/>
    </row>
    <row r="9700" spans="71:72" x14ac:dyDescent="0.2">
      <c r="BS9700" s="152"/>
      <c r="BT9700" s="153"/>
    </row>
    <row r="9701" spans="71:72" x14ac:dyDescent="0.2">
      <c r="BS9701" s="152"/>
      <c r="BT9701" s="153"/>
    </row>
    <row r="9702" spans="71:72" x14ac:dyDescent="0.2">
      <c r="BS9702" s="152"/>
      <c r="BT9702" s="153"/>
    </row>
    <row r="9703" spans="71:72" x14ac:dyDescent="0.2">
      <c r="BS9703" s="152"/>
      <c r="BT9703" s="153"/>
    </row>
    <row r="9704" spans="71:72" x14ac:dyDescent="0.2">
      <c r="BS9704" s="152"/>
      <c r="BT9704" s="153"/>
    </row>
    <row r="9705" spans="71:72" x14ac:dyDescent="0.2">
      <c r="BS9705" s="152"/>
      <c r="BT9705" s="153"/>
    </row>
    <row r="9706" spans="71:72" x14ac:dyDescent="0.2">
      <c r="BS9706" s="152"/>
      <c r="BT9706" s="153"/>
    </row>
    <row r="9707" spans="71:72" x14ac:dyDescent="0.2">
      <c r="BS9707" s="152"/>
      <c r="BT9707" s="153"/>
    </row>
    <row r="9708" spans="71:72" x14ac:dyDescent="0.2">
      <c r="BS9708" s="152"/>
      <c r="BT9708" s="153"/>
    </row>
    <row r="9709" spans="71:72" x14ac:dyDescent="0.2">
      <c r="BS9709" s="152"/>
      <c r="BT9709" s="153"/>
    </row>
    <row r="9710" spans="71:72" x14ac:dyDescent="0.2">
      <c r="BS9710" s="152"/>
      <c r="BT9710" s="153"/>
    </row>
    <row r="9711" spans="71:72" x14ac:dyDescent="0.2">
      <c r="BS9711" s="152"/>
      <c r="BT9711" s="153"/>
    </row>
    <row r="9712" spans="71:72" x14ac:dyDescent="0.2">
      <c r="BS9712" s="152"/>
      <c r="BT9712" s="153"/>
    </row>
    <row r="9713" spans="71:72" x14ac:dyDescent="0.2">
      <c r="BS9713" s="152"/>
      <c r="BT9713" s="153"/>
    </row>
    <row r="9714" spans="71:72" x14ac:dyDescent="0.2">
      <c r="BS9714" s="152"/>
      <c r="BT9714" s="153"/>
    </row>
    <row r="9715" spans="71:72" x14ac:dyDescent="0.2">
      <c r="BS9715" s="152"/>
      <c r="BT9715" s="153"/>
    </row>
    <row r="9716" spans="71:72" x14ac:dyDescent="0.2">
      <c r="BS9716" s="152"/>
      <c r="BT9716" s="153"/>
    </row>
    <row r="9717" spans="71:72" x14ac:dyDescent="0.2">
      <c r="BS9717" s="152"/>
      <c r="BT9717" s="153"/>
    </row>
    <row r="9718" spans="71:72" x14ac:dyDescent="0.2">
      <c r="BS9718" s="152"/>
      <c r="BT9718" s="153"/>
    </row>
    <row r="9719" spans="71:72" x14ac:dyDescent="0.2">
      <c r="BS9719" s="152"/>
      <c r="BT9719" s="153"/>
    </row>
    <row r="9720" spans="71:72" x14ac:dyDescent="0.2">
      <c r="BS9720" s="152"/>
      <c r="BT9720" s="153"/>
    </row>
    <row r="9721" spans="71:72" x14ac:dyDescent="0.2">
      <c r="BS9721" s="152"/>
      <c r="BT9721" s="153"/>
    </row>
    <row r="9722" spans="71:72" x14ac:dyDescent="0.2">
      <c r="BS9722" s="152"/>
      <c r="BT9722" s="153"/>
    </row>
    <row r="9723" spans="71:72" x14ac:dyDescent="0.2">
      <c r="BS9723" s="152"/>
      <c r="BT9723" s="153"/>
    </row>
    <row r="9724" spans="71:72" x14ac:dyDescent="0.2">
      <c r="BS9724" s="152"/>
      <c r="BT9724" s="153"/>
    </row>
    <row r="9725" spans="71:72" x14ac:dyDescent="0.2">
      <c r="BS9725" s="152"/>
      <c r="BT9725" s="153"/>
    </row>
    <row r="9726" spans="71:72" x14ac:dyDescent="0.2">
      <c r="BS9726" s="152"/>
      <c r="BT9726" s="153"/>
    </row>
    <row r="9727" spans="71:72" x14ac:dyDescent="0.2">
      <c r="BS9727" s="152"/>
      <c r="BT9727" s="153"/>
    </row>
    <row r="9728" spans="71:72" x14ac:dyDescent="0.2">
      <c r="BS9728" s="152"/>
      <c r="BT9728" s="153"/>
    </row>
    <row r="9729" spans="71:72" x14ac:dyDescent="0.2">
      <c r="BS9729" s="152"/>
      <c r="BT9729" s="153"/>
    </row>
    <row r="9730" spans="71:72" x14ac:dyDescent="0.2">
      <c r="BS9730" s="152"/>
      <c r="BT9730" s="153"/>
    </row>
    <row r="9731" spans="71:72" x14ac:dyDescent="0.2">
      <c r="BS9731" s="152"/>
      <c r="BT9731" s="153"/>
    </row>
    <row r="9732" spans="71:72" x14ac:dyDescent="0.2">
      <c r="BS9732" s="152"/>
      <c r="BT9732" s="153"/>
    </row>
    <row r="9733" spans="71:72" x14ac:dyDescent="0.2">
      <c r="BS9733" s="152"/>
      <c r="BT9733" s="153"/>
    </row>
    <row r="9734" spans="71:72" x14ac:dyDescent="0.2">
      <c r="BS9734" s="152"/>
      <c r="BT9734" s="153"/>
    </row>
    <row r="9735" spans="71:72" x14ac:dyDescent="0.2">
      <c r="BS9735" s="152"/>
      <c r="BT9735" s="153"/>
    </row>
    <row r="9736" spans="71:72" x14ac:dyDescent="0.2">
      <c r="BS9736" s="152"/>
      <c r="BT9736" s="153"/>
    </row>
    <row r="9737" spans="71:72" x14ac:dyDescent="0.2">
      <c r="BS9737" s="152"/>
      <c r="BT9737" s="153"/>
    </row>
    <row r="9738" spans="71:72" x14ac:dyDescent="0.2">
      <c r="BS9738" s="152"/>
      <c r="BT9738" s="153"/>
    </row>
    <row r="9739" spans="71:72" x14ac:dyDescent="0.2">
      <c r="BS9739" s="152"/>
      <c r="BT9739" s="153"/>
    </row>
    <row r="9740" spans="71:72" x14ac:dyDescent="0.2">
      <c r="BS9740" s="152"/>
      <c r="BT9740" s="153"/>
    </row>
    <row r="9741" spans="71:72" x14ac:dyDescent="0.2">
      <c r="BS9741" s="152"/>
      <c r="BT9741" s="153"/>
    </row>
    <row r="9742" spans="71:72" x14ac:dyDescent="0.2">
      <c r="BS9742" s="152"/>
      <c r="BT9742" s="153"/>
    </row>
    <row r="9743" spans="71:72" x14ac:dyDescent="0.2">
      <c r="BS9743" s="152"/>
      <c r="BT9743" s="153"/>
    </row>
    <row r="9744" spans="71:72" x14ac:dyDescent="0.2">
      <c r="BS9744" s="152"/>
      <c r="BT9744" s="153"/>
    </row>
    <row r="9745" spans="71:72" x14ac:dyDescent="0.2">
      <c r="BS9745" s="152"/>
      <c r="BT9745" s="153"/>
    </row>
    <row r="9746" spans="71:72" x14ac:dyDescent="0.2">
      <c r="BS9746" s="152"/>
      <c r="BT9746" s="153"/>
    </row>
    <row r="9747" spans="71:72" x14ac:dyDescent="0.2">
      <c r="BS9747" s="152"/>
      <c r="BT9747" s="153"/>
    </row>
    <row r="9748" spans="71:72" x14ac:dyDescent="0.2">
      <c r="BS9748" s="152"/>
      <c r="BT9748" s="153"/>
    </row>
    <row r="9749" spans="71:72" x14ac:dyDescent="0.2">
      <c r="BS9749" s="152"/>
      <c r="BT9749" s="153"/>
    </row>
    <row r="9750" spans="71:72" x14ac:dyDescent="0.2">
      <c r="BS9750" s="152"/>
      <c r="BT9750" s="153"/>
    </row>
    <row r="9751" spans="71:72" x14ac:dyDescent="0.2">
      <c r="BS9751" s="152"/>
      <c r="BT9751" s="153"/>
    </row>
    <row r="9752" spans="71:72" x14ac:dyDescent="0.2">
      <c r="BS9752" s="152"/>
      <c r="BT9752" s="153"/>
    </row>
    <row r="9753" spans="71:72" x14ac:dyDescent="0.2">
      <c r="BS9753" s="152"/>
      <c r="BT9753" s="153"/>
    </row>
    <row r="9754" spans="71:72" x14ac:dyDescent="0.2">
      <c r="BS9754" s="152"/>
      <c r="BT9754" s="153"/>
    </row>
    <row r="9755" spans="71:72" x14ac:dyDescent="0.2">
      <c r="BS9755" s="152"/>
      <c r="BT9755" s="153"/>
    </row>
    <row r="9756" spans="71:72" x14ac:dyDescent="0.2">
      <c r="BS9756" s="152"/>
      <c r="BT9756" s="153"/>
    </row>
    <row r="9757" spans="71:72" x14ac:dyDescent="0.2">
      <c r="BS9757" s="152"/>
      <c r="BT9757" s="153"/>
    </row>
    <row r="9758" spans="71:72" x14ac:dyDescent="0.2">
      <c r="BS9758" s="152"/>
      <c r="BT9758" s="153"/>
    </row>
    <row r="9759" spans="71:72" x14ac:dyDescent="0.2">
      <c r="BS9759" s="152"/>
      <c r="BT9759" s="153"/>
    </row>
    <row r="9760" spans="71:72" x14ac:dyDescent="0.2">
      <c r="BS9760" s="152"/>
      <c r="BT9760" s="153"/>
    </row>
    <row r="9761" spans="71:72" x14ac:dyDescent="0.2">
      <c r="BS9761" s="152"/>
      <c r="BT9761" s="153"/>
    </row>
    <row r="9762" spans="71:72" x14ac:dyDescent="0.2">
      <c r="BS9762" s="152"/>
      <c r="BT9762" s="153"/>
    </row>
    <row r="9763" spans="71:72" x14ac:dyDescent="0.2">
      <c r="BS9763" s="152"/>
      <c r="BT9763" s="153"/>
    </row>
    <row r="9764" spans="71:72" x14ac:dyDescent="0.2">
      <c r="BS9764" s="152"/>
      <c r="BT9764" s="153"/>
    </row>
    <row r="9765" spans="71:72" x14ac:dyDescent="0.2">
      <c r="BS9765" s="152"/>
      <c r="BT9765" s="153"/>
    </row>
    <row r="9766" spans="71:72" x14ac:dyDescent="0.2">
      <c r="BS9766" s="152"/>
      <c r="BT9766" s="153"/>
    </row>
    <row r="9767" spans="71:72" x14ac:dyDescent="0.2">
      <c r="BS9767" s="152"/>
      <c r="BT9767" s="153"/>
    </row>
    <row r="9768" spans="71:72" x14ac:dyDescent="0.2">
      <c r="BS9768" s="152"/>
      <c r="BT9768" s="153"/>
    </row>
    <row r="9769" spans="71:72" x14ac:dyDescent="0.2">
      <c r="BS9769" s="152"/>
      <c r="BT9769" s="153"/>
    </row>
    <row r="9770" spans="71:72" x14ac:dyDescent="0.2">
      <c r="BS9770" s="152"/>
      <c r="BT9770" s="153"/>
    </row>
    <row r="9771" spans="71:72" x14ac:dyDescent="0.2">
      <c r="BS9771" s="152"/>
      <c r="BT9771" s="153"/>
    </row>
    <row r="9772" spans="71:72" x14ac:dyDescent="0.2">
      <c r="BS9772" s="152"/>
      <c r="BT9772" s="153"/>
    </row>
    <row r="9773" spans="71:72" x14ac:dyDescent="0.2">
      <c r="BS9773" s="152"/>
      <c r="BT9773" s="153"/>
    </row>
    <row r="9774" spans="71:72" x14ac:dyDescent="0.2">
      <c r="BS9774" s="152"/>
      <c r="BT9774" s="153"/>
    </row>
    <row r="9775" spans="71:72" x14ac:dyDescent="0.2">
      <c r="BS9775" s="152"/>
      <c r="BT9775" s="153"/>
    </row>
    <row r="9776" spans="71:72" x14ac:dyDescent="0.2">
      <c r="BS9776" s="152"/>
      <c r="BT9776" s="153"/>
    </row>
    <row r="9777" spans="71:72" x14ac:dyDescent="0.2">
      <c r="BS9777" s="152"/>
      <c r="BT9777" s="153"/>
    </row>
    <row r="9778" spans="71:72" x14ac:dyDescent="0.2">
      <c r="BS9778" s="152"/>
      <c r="BT9778" s="153"/>
    </row>
    <row r="9779" spans="71:72" x14ac:dyDescent="0.2">
      <c r="BS9779" s="152"/>
      <c r="BT9779" s="153"/>
    </row>
    <row r="9780" spans="71:72" x14ac:dyDescent="0.2">
      <c r="BS9780" s="152"/>
      <c r="BT9780" s="153"/>
    </row>
    <row r="9781" spans="71:72" x14ac:dyDescent="0.2">
      <c r="BS9781" s="152"/>
      <c r="BT9781" s="153"/>
    </row>
    <row r="9782" spans="71:72" x14ac:dyDescent="0.2">
      <c r="BS9782" s="152"/>
      <c r="BT9782" s="153"/>
    </row>
    <row r="9783" spans="71:72" x14ac:dyDescent="0.2">
      <c r="BS9783" s="152"/>
      <c r="BT9783" s="153"/>
    </row>
    <row r="9784" spans="71:72" x14ac:dyDescent="0.2">
      <c r="BS9784" s="152"/>
      <c r="BT9784" s="153"/>
    </row>
    <row r="9785" spans="71:72" x14ac:dyDescent="0.2">
      <c r="BS9785" s="152"/>
      <c r="BT9785" s="153"/>
    </row>
    <row r="9786" spans="71:72" x14ac:dyDescent="0.2">
      <c r="BS9786" s="152"/>
      <c r="BT9786" s="153"/>
    </row>
    <row r="9787" spans="71:72" x14ac:dyDescent="0.2">
      <c r="BS9787" s="152"/>
      <c r="BT9787" s="153"/>
    </row>
    <row r="9788" spans="71:72" x14ac:dyDescent="0.2">
      <c r="BS9788" s="152"/>
      <c r="BT9788" s="153"/>
    </row>
    <row r="9789" spans="71:72" x14ac:dyDescent="0.2">
      <c r="BS9789" s="152"/>
      <c r="BT9789" s="153"/>
    </row>
    <row r="9790" spans="71:72" x14ac:dyDescent="0.2">
      <c r="BS9790" s="152"/>
      <c r="BT9790" s="153"/>
    </row>
    <row r="9791" spans="71:72" x14ac:dyDescent="0.2">
      <c r="BS9791" s="152"/>
      <c r="BT9791" s="153"/>
    </row>
    <row r="9792" spans="71:72" x14ac:dyDescent="0.2">
      <c r="BS9792" s="152"/>
      <c r="BT9792" s="153"/>
    </row>
    <row r="9793" spans="71:72" x14ac:dyDescent="0.2">
      <c r="BS9793" s="152"/>
      <c r="BT9793" s="153"/>
    </row>
    <row r="9794" spans="71:72" x14ac:dyDescent="0.2">
      <c r="BS9794" s="152"/>
      <c r="BT9794" s="153"/>
    </row>
    <row r="9795" spans="71:72" x14ac:dyDescent="0.2">
      <c r="BS9795" s="152"/>
      <c r="BT9795" s="153"/>
    </row>
    <row r="9796" spans="71:72" x14ac:dyDescent="0.2">
      <c r="BS9796" s="152"/>
      <c r="BT9796" s="153"/>
    </row>
    <row r="9797" spans="71:72" x14ac:dyDescent="0.2">
      <c r="BS9797" s="152"/>
      <c r="BT9797" s="153"/>
    </row>
    <row r="9798" spans="71:72" x14ac:dyDescent="0.2">
      <c r="BS9798" s="152"/>
      <c r="BT9798" s="153"/>
    </row>
    <row r="9799" spans="71:72" x14ac:dyDescent="0.2">
      <c r="BS9799" s="152"/>
      <c r="BT9799" s="153"/>
    </row>
    <row r="9800" spans="71:72" x14ac:dyDescent="0.2">
      <c r="BS9800" s="152"/>
      <c r="BT9800" s="153"/>
    </row>
    <row r="9801" spans="71:72" x14ac:dyDescent="0.2">
      <c r="BS9801" s="152"/>
      <c r="BT9801" s="153"/>
    </row>
    <row r="9802" spans="71:72" x14ac:dyDescent="0.2">
      <c r="BS9802" s="152"/>
      <c r="BT9802" s="153"/>
    </row>
    <row r="9803" spans="71:72" x14ac:dyDescent="0.2">
      <c r="BS9803" s="152"/>
      <c r="BT9803" s="153"/>
    </row>
    <row r="9804" spans="71:72" x14ac:dyDescent="0.2">
      <c r="BS9804" s="152"/>
      <c r="BT9804" s="153"/>
    </row>
    <row r="9805" spans="71:72" x14ac:dyDescent="0.2">
      <c r="BS9805" s="152"/>
      <c r="BT9805" s="153"/>
    </row>
    <row r="9806" spans="71:72" x14ac:dyDescent="0.2">
      <c r="BS9806" s="152"/>
      <c r="BT9806" s="153"/>
    </row>
    <row r="9807" spans="71:72" x14ac:dyDescent="0.2">
      <c r="BS9807" s="152"/>
      <c r="BT9807" s="153"/>
    </row>
    <row r="9808" spans="71:72" x14ac:dyDescent="0.2">
      <c r="BS9808" s="152"/>
      <c r="BT9808" s="153"/>
    </row>
    <row r="9809" spans="71:72" x14ac:dyDescent="0.2">
      <c r="BS9809" s="152"/>
      <c r="BT9809" s="153"/>
    </row>
    <row r="9810" spans="71:72" x14ac:dyDescent="0.2">
      <c r="BS9810" s="152"/>
      <c r="BT9810" s="153"/>
    </row>
    <row r="9811" spans="71:72" x14ac:dyDescent="0.2">
      <c r="BS9811" s="152"/>
      <c r="BT9811" s="153"/>
    </row>
    <row r="9812" spans="71:72" x14ac:dyDescent="0.2">
      <c r="BS9812" s="152"/>
      <c r="BT9812" s="153"/>
    </row>
    <row r="9813" spans="71:72" x14ac:dyDescent="0.2">
      <c r="BS9813" s="152"/>
      <c r="BT9813" s="153"/>
    </row>
    <row r="9814" spans="71:72" x14ac:dyDescent="0.2">
      <c r="BS9814" s="152"/>
      <c r="BT9814" s="153"/>
    </row>
    <row r="9815" spans="71:72" x14ac:dyDescent="0.2">
      <c r="BS9815" s="152"/>
      <c r="BT9815" s="153"/>
    </row>
    <row r="9816" spans="71:72" x14ac:dyDescent="0.2">
      <c r="BS9816" s="152"/>
      <c r="BT9816" s="153"/>
    </row>
    <row r="9817" spans="71:72" x14ac:dyDescent="0.2">
      <c r="BS9817" s="152"/>
      <c r="BT9817" s="153"/>
    </row>
    <row r="9818" spans="71:72" x14ac:dyDescent="0.2">
      <c r="BS9818" s="152"/>
      <c r="BT9818" s="153"/>
    </row>
    <row r="9819" spans="71:72" x14ac:dyDescent="0.2">
      <c r="BS9819" s="152"/>
      <c r="BT9819" s="153"/>
    </row>
    <row r="9820" spans="71:72" x14ac:dyDescent="0.2">
      <c r="BS9820" s="152"/>
      <c r="BT9820" s="153"/>
    </row>
    <row r="9821" spans="71:72" x14ac:dyDescent="0.2">
      <c r="BS9821" s="152"/>
      <c r="BT9821" s="153"/>
    </row>
    <row r="9822" spans="71:72" x14ac:dyDescent="0.2">
      <c r="BS9822" s="152"/>
      <c r="BT9822" s="153"/>
    </row>
    <row r="9823" spans="71:72" x14ac:dyDescent="0.2">
      <c r="BS9823" s="152"/>
      <c r="BT9823" s="153"/>
    </row>
    <row r="9824" spans="71:72" x14ac:dyDescent="0.2">
      <c r="BS9824" s="152"/>
      <c r="BT9824" s="153"/>
    </row>
    <row r="9825" spans="71:72" x14ac:dyDescent="0.2">
      <c r="BS9825" s="152"/>
      <c r="BT9825" s="153"/>
    </row>
    <row r="9826" spans="71:72" x14ac:dyDescent="0.2">
      <c r="BS9826" s="152"/>
      <c r="BT9826" s="153"/>
    </row>
    <row r="9827" spans="71:72" x14ac:dyDescent="0.2">
      <c r="BS9827" s="152"/>
      <c r="BT9827" s="153"/>
    </row>
    <row r="9828" spans="71:72" x14ac:dyDescent="0.2">
      <c r="BS9828" s="152"/>
      <c r="BT9828" s="153"/>
    </row>
    <row r="9829" spans="71:72" x14ac:dyDescent="0.2">
      <c r="BS9829" s="152"/>
      <c r="BT9829" s="153"/>
    </row>
    <row r="9830" spans="71:72" x14ac:dyDescent="0.2">
      <c r="BS9830" s="152"/>
      <c r="BT9830" s="153"/>
    </row>
    <row r="9831" spans="71:72" x14ac:dyDescent="0.2">
      <c r="BS9831" s="152"/>
      <c r="BT9831" s="153"/>
    </row>
    <row r="9832" spans="71:72" x14ac:dyDescent="0.2">
      <c r="BS9832" s="152"/>
      <c r="BT9832" s="153"/>
    </row>
    <row r="9833" spans="71:72" x14ac:dyDescent="0.2">
      <c r="BS9833" s="152"/>
      <c r="BT9833" s="153"/>
    </row>
    <row r="9834" spans="71:72" x14ac:dyDescent="0.2">
      <c r="BS9834" s="152"/>
      <c r="BT9834" s="153"/>
    </row>
    <row r="9835" spans="71:72" x14ac:dyDescent="0.2">
      <c r="BS9835" s="152"/>
      <c r="BT9835" s="153"/>
    </row>
    <row r="9836" spans="71:72" x14ac:dyDescent="0.2">
      <c r="BS9836" s="152"/>
      <c r="BT9836" s="153"/>
    </row>
    <row r="9837" spans="71:72" x14ac:dyDescent="0.2">
      <c r="BS9837" s="152"/>
      <c r="BT9837" s="153"/>
    </row>
    <row r="9838" spans="71:72" x14ac:dyDescent="0.2">
      <c r="BS9838" s="152"/>
      <c r="BT9838" s="153"/>
    </row>
    <row r="9839" spans="71:72" x14ac:dyDescent="0.2">
      <c r="BS9839" s="152"/>
      <c r="BT9839" s="153"/>
    </row>
    <row r="9840" spans="71:72" x14ac:dyDescent="0.2">
      <c r="BS9840" s="152"/>
      <c r="BT9840" s="153"/>
    </row>
    <row r="9841" spans="71:72" x14ac:dyDescent="0.2">
      <c r="BS9841" s="152"/>
      <c r="BT9841" s="153"/>
    </row>
    <row r="9842" spans="71:72" x14ac:dyDescent="0.2">
      <c r="BS9842" s="152"/>
      <c r="BT9842" s="153"/>
    </row>
    <row r="9843" spans="71:72" x14ac:dyDescent="0.2">
      <c r="BS9843" s="152"/>
      <c r="BT9843" s="153"/>
    </row>
    <row r="9844" spans="71:72" x14ac:dyDescent="0.2">
      <c r="BS9844" s="152"/>
      <c r="BT9844" s="153"/>
    </row>
    <row r="9845" spans="71:72" x14ac:dyDescent="0.2">
      <c r="BS9845" s="152"/>
      <c r="BT9845" s="153"/>
    </row>
    <row r="9846" spans="71:72" x14ac:dyDescent="0.2">
      <c r="BS9846" s="152"/>
      <c r="BT9846" s="153"/>
    </row>
    <row r="9847" spans="71:72" x14ac:dyDescent="0.2">
      <c r="BS9847" s="152"/>
      <c r="BT9847" s="153"/>
    </row>
    <row r="9848" spans="71:72" x14ac:dyDescent="0.2">
      <c r="BS9848" s="152"/>
      <c r="BT9848" s="153"/>
    </row>
    <row r="9849" spans="71:72" x14ac:dyDescent="0.2">
      <c r="BS9849" s="152"/>
      <c r="BT9849" s="153"/>
    </row>
    <row r="9850" spans="71:72" x14ac:dyDescent="0.2">
      <c r="BS9850" s="152"/>
      <c r="BT9850" s="153"/>
    </row>
    <row r="9851" spans="71:72" x14ac:dyDescent="0.2">
      <c r="BS9851" s="152"/>
      <c r="BT9851" s="153"/>
    </row>
    <row r="9852" spans="71:72" x14ac:dyDescent="0.2">
      <c r="BS9852" s="152"/>
      <c r="BT9852" s="153"/>
    </row>
    <row r="9853" spans="71:72" x14ac:dyDescent="0.2">
      <c r="BS9853" s="152"/>
      <c r="BT9853" s="153"/>
    </row>
    <row r="9854" spans="71:72" x14ac:dyDescent="0.2">
      <c r="BS9854" s="152"/>
      <c r="BT9854" s="153"/>
    </row>
    <row r="9855" spans="71:72" x14ac:dyDescent="0.2">
      <c r="BS9855" s="152"/>
      <c r="BT9855" s="153"/>
    </row>
    <row r="9856" spans="71:72" x14ac:dyDescent="0.2">
      <c r="BS9856" s="152"/>
      <c r="BT9856" s="153"/>
    </row>
    <row r="9857" spans="71:72" x14ac:dyDescent="0.2">
      <c r="BS9857" s="152"/>
      <c r="BT9857" s="153"/>
    </row>
    <row r="9858" spans="71:72" x14ac:dyDescent="0.2">
      <c r="BS9858" s="152"/>
      <c r="BT9858" s="153"/>
    </row>
    <row r="9859" spans="71:72" x14ac:dyDescent="0.2">
      <c r="BS9859" s="152"/>
      <c r="BT9859" s="153"/>
    </row>
    <row r="9860" spans="71:72" x14ac:dyDescent="0.2">
      <c r="BS9860" s="152"/>
      <c r="BT9860" s="153"/>
    </row>
    <row r="9861" spans="71:72" x14ac:dyDescent="0.2">
      <c r="BS9861" s="152"/>
      <c r="BT9861" s="153"/>
    </row>
    <row r="9862" spans="71:72" x14ac:dyDescent="0.2">
      <c r="BS9862" s="152"/>
      <c r="BT9862" s="153"/>
    </row>
    <row r="9863" spans="71:72" x14ac:dyDescent="0.2">
      <c r="BS9863" s="152"/>
      <c r="BT9863" s="153"/>
    </row>
    <row r="9864" spans="71:72" x14ac:dyDescent="0.2">
      <c r="BS9864" s="152"/>
      <c r="BT9864" s="153"/>
    </row>
    <row r="9865" spans="71:72" x14ac:dyDescent="0.2">
      <c r="BS9865" s="152"/>
      <c r="BT9865" s="153"/>
    </row>
    <row r="9866" spans="71:72" x14ac:dyDescent="0.2">
      <c r="BS9866" s="152"/>
      <c r="BT9866" s="153"/>
    </row>
    <row r="9867" spans="71:72" x14ac:dyDescent="0.2">
      <c r="BS9867" s="152"/>
      <c r="BT9867" s="153"/>
    </row>
    <row r="9868" spans="71:72" x14ac:dyDescent="0.2">
      <c r="BS9868" s="152"/>
      <c r="BT9868" s="153"/>
    </row>
    <row r="9869" spans="71:72" x14ac:dyDescent="0.2">
      <c r="BS9869" s="152"/>
      <c r="BT9869" s="153"/>
    </row>
    <row r="9870" spans="71:72" x14ac:dyDescent="0.2">
      <c r="BS9870" s="152"/>
      <c r="BT9870" s="153"/>
    </row>
    <row r="9871" spans="71:72" x14ac:dyDescent="0.2">
      <c r="BS9871" s="152"/>
      <c r="BT9871" s="153"/>
    </row>
    <row r="9872" spans="71:72" x14ac:dyDescent="0.2">
      <c r="BS9872" s="152"/>
      <c r="BT9872" s="153"/>
    </row>
    <row r="9873" spans="71:72" x14ac:dyDescent="0.2">
      <c r="BS9873" s="152"/>
      <c r="BT9873" s="153"/>
    </row>
    <row r="9874" spans="71:72" x14ac:dyDescent="0.2">
      <c r="BS9874" s="152"/>
      <c r="BT9874" s="153"/>
    </row>
    <row r="9875" spans="71:72" x14ac:dyDescent="0.2">
      <c r="BS9875" s="152"/>
      <c r="BT9875" s="153"/>
    </row>
    <row r="9876" spans="71:72" x14ac:dyDescent="0.2">
      <c r="BS9876" s="152"/>
      <c r="BT9876" s="153"/>
    </row>
    <row r="9877" spans="71:72" x14ac:dyDescent="0.2">
      <c r="BS9877" s="152"/>
      <c r="BT9877" s="153"/>
    </row>
    <row r="9878" spans="71:72" x14ac:dyDescent="0.2">
      <c r="BS9878" s="152"/>
      <c r="BT9878" s="153"/>
    </row>
    <row r="9879" spans="71:72" x14ac:dyDescent="0.2">
      <c r="BS9879" s="152"/>
      <c r="BT9879" s="153"/>
    </row>
    <row r="9880" spans="71:72" x14ac:dyDescent="0.2">
      <c r="BS9880" s="152"/>
      <c r="BT9880" s="153"/>
    </row>
    <row r="9881" spans="71:72" x14ac:dyDescent="0.2">
      <c r="BS9881" s="152"/>
      <c r="BT9881" s="153"/>
    </row>
    <row r="9882" spans="71:72" x14ac:dyDescent="0.2">
      <c r="BS9882" s="152"/>
      <c r="BT9882" s="153"/>
    </row>
    <row r="9883" spans="71:72" x14ac:dyDescent="0.2">
      <c r="BS9883" s="152"/>
      <c r="BT9883" s="153"/>
    </row>
    <row r="9884" spans="71:72" x14ac:dyDescent="0.2">
      <c r="BS9884" s="152"/>
      <c r="BT9884" s="153"/>
    </row>
    <row r="9885" spans="71:72" x14ac:dyDescent="0.2">
      <c r="BS9885" s="152"/>
      <c r="BT9885" s="153"/>
    </row>
    <row r="9886" spans="71:72" x14ac:dyDescent="0.2">
      <c r="BS9886" s="152"/>
      <c r="BT9886" s="153"/>
    </row>
    <row r="9887" spans="71:72" x14ac:dyDescent="0.2">
      <c r="BS9887" s="152"/>
      <c r="BT9887" s="153"/>
    </row>
    <row r="9888" spans="71:72" x14ac:dyDescent="0.2">
      <c r="BS9888" s="152"/>
      <c r="BT9888" s="153"/>
    </row>
    <row r="9889" spans="71:72" x14ac:dyDescent="0.2">
      <c r="BS9889" s="152"/>
      <c r="BT9889" s="153"/>
    </row>
    <row r="9890" spans="71:72" x14ac:dyDescent="0.2">
      <c r="BS9890" s="152"/>
      <c r="BT9890" s="153"/>
    </row>
    <row r="9891" spans="71:72" x14ac:dyDescent="0.2">
      <c r="BS9891" s="152"/>
      <c r="BT9891" s="153"/>
    </row>
    <row r="9892" spans="71:72" x14ac:dyDescent="0.2">
      <c r="BS9892" s="152"/>
      <c r="BT9892" s="153"/>
    </row>
    <row r="9893" spans="71:72" x14ac:dyDescent="0.2">
      <c r="BS9893" s="152"/>
      <c r="BT9893" s="153"/>
    </row>
    <row r="9894" spans="71:72" x14ac:dyDescent="0.2">
      <c r="BS9894" s="152"/>
      <c r="BT9894" s="153"/>
    </row>
    <row r="9895" spans="71:72" x14ac:dyDescent="0.2">
      <c r="BS9895" s="152"/>
      <c r="BT9895" s="153"/>
    </row>
    <row r="9896" spans="71:72" x14ac:dyDescent="0.2">
      <c r="BS9896" s="152"/>
      <c r="BT9896" s="153"/>
    </row>
    <row r="9897" spans="71:72" x14ac:dyDescent="0.2">
      <c r="BS9897" s="152"/>
      <c r="BT9897" s="153"/>
    </row>
    <row r="9898" spans="71:72" x14ac:dyDescent="0.2">
      <c r="BS9898" s="152"/>
      <c r="BT9898" s="153"/>
    </row>
    <row r="9899" spans="71:72" x14ac:dyDescent="0.2">
      <c r="BS9899" s="152"/>
      <c r="BT9899" s="153"/>
    </row>
    <row r="9900" spans="71:72" x14ac:dyDescent="0.2">
      <c r="BS9900" s="152"/>
      <c r="BT9900" s="153"/>
    </row>
    <row r="9901" spans="71:72" x14ac:dyDescent="0.2">
      <c r="BS9901" s="152"/>
      <c r="BT9901" s="153"/>
    </row>
    <row r="9902" spans="71:72" x14ac:dyDescent="0.2">
      <c r="BS9902" s="152"/>
      <c r="BT9902" s="153"/>
    </row>
    <row r="9903" spans="71:72" x14ac:dyDescent="0.2">
      <c r="BS9903" s="152"/>
      <c r="BT9903" s="153"/>
    </row>
    <row r="9904" spans="71:72" x14ac:dyDescent="0.2">
      <c r="BS9904" s="152"/>
      <c r="BT9904" s="153"/>
    </row>
    <row r="9905" spans="71:72" x14ac:dyDescent="0.2">
      <c r="BS9905" s="152"/>
      <c r="BT9905" s="153"/>
    </row>
    <row r="9906" spans="71:72" x14ac:dyDescent="0.2">
      <c r="BS9906" s="152"/>
      <c r="BT9906" s="153"/>
    </row>
    <row r="9907" spans="71:72" x14ac:dyDescent="0.2">
      <c r="BS9907" s="152"/>
      <c r="BT9907" s="153"/>
    </row>
    <row r="9908" spans="71:72" x14ac:dyDescent="0.2">
      <c r="BS9908" s="152"/>
      <c r="BT9908" s="153"/>
    </row>
    <row r="9909" spans="71:72" x14ac:dyDescent="0.2">
      <c r="BS9909" s="152"/>
      <c r="BT9909" s="153"/>
    </row>
    <row r="9910" spans="71:72" x14ac:dyDescent="0.2">
      <c r="BS9910" s="152"/>
      <c r="BT9910" s="153"/>
    </row>
    <row r="9911" spans="71:72" x14ac:dyDescent="0.2">
      <c r="BS9911" s="152"/>
      <c r="BT9911" s="153"/>
    </row>
    <row r="9912" spans="71:72" x14ac:dyDescent="0.2">
      <c r="BS9912" s="152"/>
      <c r="BT9912" s="153"/>
    </row>
    <row r="9913" spans="71:72" x14ac:dyDescent="0.2">
      <c r="BS9913" s="152"/>
      <c r="BT9913" s="153"/>
    </row>
    <row r="9914" spans="71:72" x14ac:dyDescent="0.2">
      <c r="BS9914" s="152"/>
      <c r="BT9914" s="153"/>
    </row>
    <row r="9915" spans="71:72" x14ac:dyDescent="0.2">
      <c r="BS9915" s="152"/>
      <c r="BT9915" s="153"/>
    </row>
    <row r="9916" spans="71:72" x14ac:dyDescent="0.2">
      <c r="BS9916" s="152"/>
      <c r="BT9916" s="153"/>
    </row>
    <row r="9917" spans="71:72" x14ac:dyDescent="0.2">
      <c r="BS9917" s="152"/>
      <c r="BT9917" s="153"/>
    </row>
    <row r="9918" spans="71:72" x14ac:dyDescent="0.2">
      <c r="BS9918" s="152"/>
      <c r="BT9918" s="153"/>
    </row>
    <row r="9919" spans="71:72" x14ac:dyDescent="0.2">
      <c r="BS9919" s="152"/>
      <c r="BT9919" s="153"/>
    </row>
    <row r="9920" spans="71:72" x14ac:dyDescent="0.2">
      <c r="BS9920" s="152"/>
      <c r="BT9920" s="153"/>
    </row>
    <row r="9921" spans="71:72" x14ac:dyDescent="0.2">
      <c r="BS9921" s="152"/>
      <c r="BT9921" s="153"/>
    </row>
    <row r="9922" spans="71:72" x14ac:dyDescent="0.2">
      <c r="BS9922" s="152"/>
      <c r="BT9922" s="153"/>
    </row>
    <row r="9923" spans="71:72" x14ac:dyDescent="0.2">
      <c r="BS9923" s="152"/>
      <c r="BT9923" s="153"/>
    </row>
    <row r="9924" spans="71:72" x14ac:dyDescent="0.2">
      <c r="BS9924" s="152"/>
      <c r="BT9924" s="153"/>
    </row>
    <row r="9925" spans="71:72" x14ac:dyDescent="0.2">
      <c r="BS9925" s="152"/>
      <c r="BT9925" s="153"/>
    </row>
    <row r="9926" spans="71:72" x14ac:dyDescent="0.2">
      <c r="BS9926" s="152"/>
      <c r="BT9926" s="153"/>
    </row>
    <row r="9927" spans="71:72" x14ac:dyDescent="0.2">
      <c r="BS9927" s="152"/>
      <c r="BT9927" s="153"/>
    </row>
    <row r="9928" spans="71:72" x14ac:dyDescent="0.2">
      <c r="BS9928" s="152"/>
      <c r="BT9928" s="153"/>
    </row>
    <row r="9929" spans="71:72" x14ac:dyDescent="0.2">
      <c r="BS9929" s="152"/>
      <c r="BT9929" s="153"/>
    </row>
    <row r="9930" spans="71:72" x14ac:dyDescent="0.2">
      <c r="BS9930" s="152"/>
      <c r="BT9930" s="153"/>
    </row>
    <row r="9931" spans="71:72" x14ac:dyDescent="0.2">
      <c r="BS9931" s="152"/>
      <c r="BT9931" s="153"/>
    </row>
    <row r="9932" spans="71:72" x14ac:dyDescent="0.2">
      <c r="BS9932" s="152"/>
      <c r="BT9932" s="153"/>
    </row>
    <row r="9933" spans="71:72" x14ac:dyDescent="0.2">
      <c r="BS9933" s="152"/>
      <c r="BT9933" s="153"/>
    </row>
    <row r="9934" spans="71:72" x14ac:dyDescent="0.2">
      <c r="BS9934" s="152"/>
      <c r="BT9934" s="153"/>
    </row>
    <row r="9935" spans="71:72" x14ac:dyDescent="0.2">
      <c r="BS9935" s="152"/>
      <c r="BT9935" s="153"/>
    </row>
    <row r="9936" spans="71:72" x14ac:dyDescent="0.2">
      <c r="BS9936" s="152"/>
      <c r="BT9936" s="153"/>
    </row>
    <row r="9937" spans="71:72" x14ac:dyDescent="0.2">
      <c r="BS9937" s="152"/>
      <c r="BT9937" s="153"/>
    </row>
    <row r="9938" spans="71:72" x14ac:dyDescent="0.2">
      <c r="BS9938" s="152"/>
      <c r="BT9938" s="153"/>
    </row>
    <row r="9939" spans="71:72" x14ac:dyDescent="0.2">
      <c r="BS9939" s="152"/>
      <c r="BT9939" s="153"/>
    </row>
    <row r="9940" spans="71:72" x14ac:dyDescent="0.2">
      <c r="BS9940" s="152"/>
      <c r="BT9940" s="153"/>
    </row>
    <row r="9941" spans="71:72" x14ac:dyDescent="0.2">
      <c r="BS9941" s="152"/>
      <c r="BT9941" s="153"/>
    </row>
    <row r="9942" spans="71:72" x14ac:dyDescent="0.2">
      <c r="BS9942" s="152"/>
      <c r="BT9942" s="153"/>
    </row>
    <row r="9943" spans="71:72" x14ac:dyDescent="0.2">
      <c r="BS9943" s="152"/>
      <c r="BT9943" s="153"/>
    </row>
    <row r="9944" spans="71:72" x14ac:dyDescent="0.2">
      <c r="BS9944" s="152"/>
      <c r="BT9944" s="153"/>
    </row>
    <row r="9945" spans="71:72" x14ac:dyDescent="0.2">
      <c r="BS9945" s="152"/>
      <c r="BT9945" s="153"/>
    </row>
    <row r="9946" spans="71:72" x14ac:dyDescent="0.2">
      <c r="BS9946" s="152"/>
      <c r="BT9946" s="153"/>
    </row>
    <row r="9947" spans="71:72" x14ac:dyDescent="0.2">
      <c r="BS9947" s="152"/>
      <c r="BT9947" s="153"/>
    </row>
    <row r="9948" spans="71:72" x14ac:dyDescent="0.2">
      <c r="BS9948" s="152"/>
      <c r="BT9948" s="153"/>
    </row>
    <row r="9949" spans="71:72" x14ac:dyDescent="0.2">
      <c r="BS9949" s="152"/>
      <c r="BT9949" s="153"/>
    </row>
    <row r="9950" spans="71:72" x14ac:dyDescent="0.2">
      <c r="BS9950" s="152"/>
      <c r="BT9950" s="153"/>
    </row>
    <row r="9951" spans="71:72" x14ac:dyDescent="0.2">
      <c r="BS9951" s="152"/>
      <c r="BT9951" s="153"/>
    </row>
    <row r="9952" spans="71:72" x14ac:dyDescent="0.2">
      <c r="BS9952" s="152"/>
      <c r="BT9952" s="153"/>
    </row>
    <row r="9953" spans="71:72" x14ac:dyDescent="0.2">
      <c r="BS9953" s="152"/>
      <c r="BT9953" s="153"/>
    </row>
    <row r="9954" spans="71:72" x14ac:dyDescent="0.2">
      <c r="BS9954" s="152"/>
      <c r="BT9954" s="153"/>
    </row>
    <row r="9955" spans="71:72" x14ac:dyDescent="0.2">
      <c r="BS9955" s="152"/>
      <c r="BT9955" s="153"/>
    </row>
    <row r="9956" spans="71:72" x14ac:dyDescent="0.2">
      <c r="BS9956" s="152"/>
      <c r="BT9956" s="153"/>
    </row>
    <row r="9957" spans="71:72" x14ac:dyDescent="0.2">
      <c r="BS9957" s="152"/>
      <c r="BT9957" s="153"/>
    </row>
    <row r="9958" spans="71:72" x14ac:dyDescent="0.2">
      <c r="BS9958" s="152"/>
      <c r="BT9958" s="153"/>
    </row>
    <row r="9959" spans="71:72" x14ac:dyDescent="0.2">
      <c r="BS9959" s="152"/>
      <c r="BT9959" s="153"/>
    </row>
    <row r="9960" spans="71:72" x14ac:dyDescent="0.2">
      <c r="BS9960" s="152"/>
      <c r="BT9960" s="153"/>
    </row>
    <row r="9961" spans="71:72" x14ac:dyDescent="0.2">
      <c r="BS9961" s="152"/>
      <c r="BT9961" s="153"/>
    </row>
    <row r="9962" spans="71:72" x14ac:dyDescent="0.2">
      <c r="BS9962" s="152"/>
      <c r="BT9962" s="153"/>
    </row>
    <row r="9963" spans="71:72" x14ac:dyDescent="0.2">
      <c r="BS9963" s="152"/>
      <c r="BT9963" s="153"/>
    </row>
    <row r="9964" spans="71:72" x14ac:dyDescent="0.2">
      <c r="BS9964" s="152"/>
      <c r="BT9964" s="153"/>
    </row>
    <row r="9965" spans="71:72" x14ac:dyDescent="0.2">
      <c r="BS9965" s="152"/>
      <c r="BT9965" s="153"/>
    </row>
    <row r="9966" spans="71:72" x14ac:dyDescent="0.2">
      <c r="BS9966" s="152"/>
      <c r="BT9966" s="153"/>
    </row>
    <row r="9967" spans="71:72" x14ac:dyDescent="0.2">
      <c r="BS9967" s="152"/>
      <c r="BT9967" s="153"/>
    </row>
    <row r="9968" spans="71:72" x14ac:dyDescent="0.2">
      <c r="BS9968" s="152"/>
      <c r="BT9968" s="153"/>
    </row>
    <row r="9969" spans="71:72" x14ac:dyDescent="0.2">
      <c r="BS9969" s="152"/>
      <c r="BT9969" s="153"/>
    </row>
    <row r="9970" spans="71:72" x14ac:dyDescent="0.2">
      <c r="BS9970" s="152"/>
      <c r="BT9970" s="153"/>
    </row>
    <row r="9971" spans="71:72" x14ac:dyDescent="0.2">
      <c r="BS9971" s="152"/>
      <c r="BT9971" s="153"/>
    </row>
    <row r="9972" spans="71:72" x14ac:dyDescent="0.2">
      <c r="BS9972" s="152"/>
      <c r="BT9972" s="153"/>
    </row>
    <row r="9973" spans="71:72" x14ac:dyDescent="0.2">
      <c r="BS9973" s="152"/>
      <c r="BT9973" s="153"/>
    </row>
    <row r="9974" spans="71:72" x14ac:dyDescent="0.2">
      <c r="BS9974" s="152"/>
      <c r="BT9974" s="153"/>
    </row>
    <row r="9975" spans="71:72" x14ac:dyDescent="0.2">
      <c r="BS9975" s="152"/>
      <c r="BT9975" s="153"/>
    </row>
    <row r="9976" spans="71:72" x14ac:dyDescent="0.2">
      <c r="BS9976" s="152"/>
      <c r="BT9976" s="153"/>
    </row>
    <row r="9977" spans="71:72" x14ac:dyDescent="0.2">
      <c r="BS9977" s="152"/>
      <c r="BT9977" s="153"/>
    </row>
    <row r="9978" spans="71:72" x14ac:dyDescent="0.2">
      <c r="BS9978" s="152"/>
      <c r="BT9978" s="153"/>
    </row>
    <row r="9979" spans="71:72" x14ac:dyDescent="0.2">
      <c r="BS9979" s="152"/>
      <c r="BT9979" s="153"/>
    </row>
    <row r="9980" spans="71:72" x14ac:dyDescent="0.2">
      <c r="BS9980" s="152"/>
      <c r="BT9980" s="153"/>
    </row>
    <row r="9981" spans="71:72" x14ac:dyDescent="0.2">
      <c r="BS9981" s="152"/>
      <c r="BT9981" s="153"/>
    </row>
    <row r="9982" spans="71:72" x14ac:dyDescent="0.2">
      <c r="BS9982" s="152"/>
      <c r="BT9982" s="153"/>
    </row>
    <row r="9983" spans="71:72" x14ac:dyDescent="0.2">
      <c r="BS9983" s="152"/>
      <c r="BT9983" s="153"/>
    </row>
    <row r="9984" spans="71:72" x14ac:dyDescent="0.2">
      <c r="BS9984" s="152"/>
      <c r="BT9984" s="153"/>
    </row>
    <row r="9985" spans="71:72" x14ac:dyDescent="0.2">
      <c r="BS9985" s="152"/>
      <c r="BT9985" s="153"/>
    </row>
    <row r="9986" spans="71:72" x14ac:dyDescent="0.2">
      <c r="BS9986" s="152"/>
      <c r="BT9986" s="153"/>
    </row>
    <row r="9987" spans="71:72" x14ac:dyDescent="0.2">
      <c r="BS9987" s="152"/>
      <c r="BT9987" s="153"/>
    </row>
    <row r="9988" spans="71:72" x14ac:dyDescent="0.2">
      <c r="BS9988" s="152"/>
      <c r="BT9988" s="153"/>
    </row>
    <row r="9989" spans="71:72" x14ac:dyDescent="0.2">
      <c r="BS9989" s="152"/>
      <c r="BT9989" s="153"/>
    </row>
    <row r="9990" spans="71:72" x14ac:dyDescent="0.2">
      <c r="BS9990" s="152"/>
      <c r="BT9990" s="153"/>
    </row>
    <row r="9991" spans="71:72" x14ac:dyDescent="0.2">
      <c r="BS9991" s="152"/>
      <c r="BT9991" s="153"/>
    </row>
    <row r="9992" spans="71:72" x14ac:dyDescent="0.2">
      <c r="BS9992" s="152"/>
      <c r="BT9992" s="153"/>
    </row>
    <row r="9993" spans="71:72" x14ac:dyDescent="0.2">
      <c r="BS9993" s="152"/>
      <c r="BT9993" s="153"/>
    </row>
    <row r="9994" spans="71:72" x14ac:dyDescent="0.2">
      <c r="BS9994" s="152"/>
      <c r="BT9994" s="153"/>
    </row>
    <row r="9995" spans="71:72" x14ac:dyDescent="0.2">
      <c r="BS9995" s="152"/>
      <c r="BT9995" s="153"/>
    </row>
    <row r="9996" spans="71:72" x14ac:dyDescent="0.2">
      <c r="BS9996" s="152"/>
      <c r="BT9996" s="153"/>
    </row>
    <row r="9997" spans="71:72" x14ac:dyDescent="0.2">
      <c r="BS9997" s="152"/>
      <c r="BT9997" s="153"/>
    </row>
    <row r="9998" spans="71:72" x14ac:dyDescent="0.2">
      <c r="BS9998" s="152"/>
      <c r="BT9998" s="153"/>
    </row>
    <row r="9999" spans="71:72" x14ac:dyDescent="0.2">
      <c r="BS9999" s="152"/>
      <c r="BT9999" s="153"/>
    </row>
    <row r="10000" spans="71:72" x14ac:dyDescent="0.2">
      <c r="BS10000" s="152"/>
      <c r="BT10000" s="153"/>
    </row>
    <row r="10001" spans="71:72" x14ac:dyDescent="0.2">
      <c r="BS10001" s="152"/>
      <c r="BT10001" s="153"/>
    </row>
    <row r="10002" spans="71:72" x14ac:dyDescent="0.2">
      <c r="BS10002" s="152"/>
      <c r="BT10002" s="153"/>
    </row>
    <row r="10003" spans="71:72" x14ac:dyDescent="0.2">
      <c r="BS10003" s="152"/>
      <c r="BT10003" s="153"/>
    </row>
    <row r="10004" spans="71:72" x14ac:dyDescent="0.2">
      <c r="BS10004" s="152"/>
      <c r="BT10004" s="153"/>
    </row>
    <row r="10005" spans="71:72" x14ac:dyDescent="0.2">
      <c r="BS10005" s="152"/>
      <c r="BT10005" s="153"/>
    </row>
    <row r="10006" spans="71:72" x14ac:dyDescent="0.2">
      <c r="BS10006" s="152"/>
      <c r="BT10006" s="153"/>
    </row>
    <row r="10007" spans="71:72" x14ac:dyDescent="0.2">
      <c r="BS10007" s="152"/>
      <c r="BT10007" s="153"/>
    </row>
    <row r="10008" spans="71:72" x14ac:dyDescent="0.2">
      <c r="BS10008" s="152"/>
      <c r="BT10008" s="153"/>
    </row>
    <row r="10009" spans="71:72" x14ac:dyDescent="0.2">
      <c r="BS10009" s="152"/>
      <c r="BT10009" s="153"/>
    </row>
    <row r="10010" spans="71:72" x14ac:dyDescent="0.2">
      <c r="BS10010" s="152"/>
      <c r="BT10010" s="153"/>
    </row>
    <row r="10011" spans="71:72" x14ac:dyDescent="0.2">
      <c r="BS10011" s="152"/>
      <c r="BT10011" s="153"/>
    </row>
    <row r="10012" spans="71:72" x14ac:dyDescent="0.2">
      <c r="BS10012" s="152"/>
      <c r="BT10012" s="153"/>
    </row>
    <row r="10013" spans="71:72" x14ac:dyDescent="0.2">
      <c r="BS10013" s="152"/>
      <c r="BT10013" s="153"/>
    </row>
    <row r="10014" spans="71:72" x14ac:dyDescent="0.2">
      <c r="BS10014" s="152"/>
      <c r="BT10014" s="153"/>
    </row>
    <row r="10015" spans="71:72" x14ac:dyDescent="0.2">
      <c r="BS10015" s="152"/>
      <c r="BT10015" s="153"/>
    </row>
    <row r="10016" spans="71:72" x14ac:dyDescent="0.2">
      <c r="BS10016" s="152"/>
      <c r="BT10016" s="153"/>
    </row>
    <row r="10017" spans="71:72" x14ac:dyDescent="0.2">
      <c r="BS10017" s="152"/>
      <c r="BT10017" s="153"/>
    </row>
    <row r="10018" spans="71:72" x14ac:dyDescent="0.2">
      <c r="BS10018" s="152"/>
      <c r="BT10018" s="153"/>
    </row>
    <row r="10019" spans="71:72" x14ac:dyDescent="0.2">
      <c r="BS10019" s="152"/>
      <c r="BT10019" s="153"/>
    </row>
    <row r="10020" spans="71:72" x14ac:dyDescent="0.2">
      <c r="BS10020" s="152"/>
      <c r="BT10020" s="153"/>
    </row>
    <row r="10021" spans="71:72" x14ac:dyDescent="0.2">
      <c r="BS10021" s="152"/>
      <c r="BT10021" s="153"/>
    </row>
    <row r="10022" spans="71:72" x14ac:dyDescent="0.2">
      <c r="BS10022" s="152"/>
      <c r="BT10022" s="153"/>
    </row>
    <row r="10023" spans="71:72" x14ac:dyDescent="0.2">
      <c r="BS10023" s="152"/>
      <c r="BT10023" s="153"/>
    </row>
    <row r="10024" spans="71:72" x14ac:dyDescent="0.2">
      <c r="BS10024" s="152"/>
      <c r="BT10024" s="153"/>
    </row>
    <row r="10025" spans="71:72" x14ac:dyDescent="0.2">
      <c r="BS10025" s="152"/>
      <c r="BT10025" s="153"/>
    </row>
    <row r="10026" spans="71:72" x14ac:dyDescent="0.2">
      <c r="BS10026" s="152"/>
      <c r="BT10026" s="153"/>
    </row>
    <row r="10027" spans="71:72" x14ac:dyDescent="0.2">
      <c r="BS10027" s="152"/>
      <c r="BT10027" s="153"/>
    </row>
    <row r="10028" spans="71:72" x14ac:dyDescent="0.2">
      <c r="BS10028" s="152"/>
      <c r="BT10028" s="153"/>
    </row>
    <row r="10029" spans="71:72" x14ac:dyDescent="0.2">
      <c r="BS10029" s="152"/>
      <c r="BT10029" s="153"/>
    </row>
    <row r="10030" spans="71:72" x14ac:dyDescent="0.2">
      <c r="BS10030" s="152"/>
      <c r="BT10030" s="153"/>
    </row>
    <row r="10031" spans="71:72" x14ac:dyDescent="0.2">
      <c r="BS10031" s="152"/>
      <c r="BT10031" s="153"/>
    </row>
    <row r="10032" spans="71:72" x14ac:dyDescent="0.2">
      <c r="BS10032" s="152"/>
      <c r="BT10032" s="153"/>
    </row>
    <row r="10033" spans="71:72" x14ac:dyDescent="0.2">
      <c r="BS10033" s="152"/>
      <c r="BT10033" s="153"/>
    </row>
    <row r="10034" spans="71:72" x14ac:dyDescent="0.2">
      <c r="BS10034" s="152"/>
      <c r="BT10034" s="153"/>
    </row>
    <row r="10035" spans="71:72" x14ac:dyDescent="0.2">
      <c r="BS10035" s="152"/>
      <c r="BT10035" s="153"/>
    </row>
    <row r="10036" spans="71:72" x14ac:dyDescent="0.2">
      <c r="BS10036" s="152"/>
      <c r="BT10036" s="153"/>
    </row>
    <row r="10037" spans="71:72" x14ac:dyDescent="0.2">
      <c r="BS10037" s="152"/>
      <c r="BT10037" s="153"/>
    </row>
    <row r="10038" spans="71:72" x14ac:dyDescent="0.2">
      <c r="BS10038" s="152"/>
      <c r="BT10038" s="153"/>
    </row>
    <row r="10039" spans="71:72" x14ac:dyDescent="0.2">
      <c r="BS10039" s="152"/>
      <c r="BT10039" s="153"/>
    </row>
    <row r="10040" spans="71:72" x14ac:dyDescent="0.2">
      <c r="BS10040" s="152"/>
      <c r="BT10040" s="153"/>
    </row>
    <row r="10041" spans="71:72" x14ac:dyDescent="0.2">
      <c r="BS10041" s="152"/>
      <c r="BT10041" s="153"/>
    </row>
    <row r="10042" spans="71:72" x14ac:dyDescent="0.2">
      <c r="BS10042" s="152"/>
      <c r="BT10042" s="153"/>
    </row>
    <row r="10043" spans="71:72" x14ac:dyDescent="0.2">
      <c r="BS10043" s="152"/>
      <c r="BT10043" s="153"/>
    </row>
    <row r="10044" spans="71:72" x14ac:dyDescent="0.2">
      <c r="BS10044" s="152"/>
      <c r="BT10044" s="153"/>
    </row>
    <row r="10045" spans="71:72" x14ac:dyDescent="0.2">
      <c r="BS10045" s="152"/>
      <c r="BT10045" s="153"/>
    </row>
    <row r="10046" spans="71:72" x14ac:dyDescent="0.2">
      <c r="BS10046" s="152"/>
      <c r="BT10046" s="153"/>
    </row>
    <row r="10047" spans="71:72" x14ac:dyDescent="0.2">
      <c r="BS10047" s="152"/>
      <c r="BT10047" s="153"/>
    </row>
    <row r="10048" spans="71:72" x14ac:dyDescent="0.2">
      <c r="BS10048" s="152"/>
      <c r="BT10048" s="153"/>
    </row>
    <row r="10049" spans="71:72" x14ac:dyDescent="0.2">
      <c r="BS10049" s="152"/>
      <c r="BT10049" s="153"/>
    </row>
    <row r="10050" spans="71:72" x14ac:dyDescent="0.2">
      <c r="BS10050" s="152"/>
      <c r="BT10050" s="153"/>
    </row>
    <row r="10051" spans="71:72" x14ac:dyDescent="0.2">
      <c r="BS10051" s="152"/>
      <c r="BT10051" s="153"/>
    </row>
    <row r="10052" spans="71:72" x14ac:dyDescent="0.2">
      <c r="BS10052" s="152"/>
      <c r="BT10052" s="153"/>
    </row>
    <row r="10053" spans="71:72" x14ac:dyDescent="0.2">
      <c r="BS10053" s="152"/>
      <c r="BT10053" s="153"/>
    </row>
    <row r="10054" spans="71:72" x14ac:dyDescent="0.2">
      <c r="BS10054" s="152"/>
      <c r="BT10054" s="153"/>
    </row>
    <row r="10055" spans="71:72" x14ac:dyDescent="0.2">
      <c r="BS10055" s="152"/>
      <c r="BT10055" s="153"/>
    </row>
    <row r="10056" spans="71:72" x14ac:dyDescent="0.2">
      <c r="BS10056" s="152"/>
      <c r="BT10056" s="153"/>
    </row>
    <row r="10057" spans="71:72" x14ac:dyDescent="0.2">
      <c r="BS10057" s="152"/>
      <c r="BT10057" s="153"/>
    </row>
    <row r="10058" spans="71:72" x14ac:dyDescent="0.2">
      <c r="BS10058" s="152"/>
      <c r="BT10058" s="153"/>
    </row>
    <row r="10059" spans="71:72" x14ac:dyDescent="0.2">
      <c r="BS10059" s="152"/>
      <c r="BT10059" s="153"/>
    </row>
    <row r="10060" spans="71:72" x14ac:dyDescent="0.2">
      <c r="BS10060" s="152"/>
      <c r="BT10060" s="153"/>
    </row>
    <row r="10061" spans="71:72" x14ac:dyDescent="0.2">
      <c r="BS10061" s="152"/>
      <c r="BT10061" s="153"/>
    </row>
    <row r="10062" spans="71:72" x14ac:dyDescent="0.2">
      <c r="BS10062" s="152"/>
      <c r="BT10062" s="153"/>
    </row>
    <row r="10063" spans="71:72" x14ac:dyDescent="0.2">
      <c r="BS10063" s="152"/>
      <c r="BT10063" s="153"/>
    </row>
    <row r="10064" spans="71:72" x14ac:dyDescent="0.2">
      <c r="BS10064" s="152"/>
      <c r="BT10064" s="153"/>
    </row>
    <row r="10065" spans="71:72" x14ac:dyDescent="0.2">
      <c r="BS10065" s="152"/>
      <c r="BT10065" s="153"/>
    </row>
    <row r="10066" spans="71:72" x14ac:dyDescent="0.2">
      <c r="BS10066" s="152"/>
      <c r="BT10066" s="153"/>
    </row>
    <row r="10067" spans="71:72" x14ac:dyDescent="0.2">
      <c r="BS10067" s="152"/>
      <c r="BT10067" s="153"/>
    </row>
    <row r="10068" spans="71:72" x14ac:dyDescent="0.2">
      <c r="BS10068" s="152"/>
      <c r="BT10068" s="153"/>
    </row>
    <row r="10069" spans="71:72" x14ac:dyDescent="0.2">
      <c r="BS10069" s="152"/>
      <c r="BT10069" s="153"/>
    </row>
    <row r="10070" spans="71:72" x14ac:dyDescent="0.2">
      <c r="BS10070" s="152"/>
      <c r="BT10070" s="153"/>
    </row>
    <row r="10071" spans="71:72" x14ac:dyDescent="0.2">
      <c r="BS10071" s="152"/>
      <c r="BT10071" s="153"/>
    </row>
    <row r="10072" spans="71:72" x14ac:dyDescent="0.2">
      <c r="BS10072" s="152"/>
      <c r="BT10072" s="153"/>
    </row>
    <row r="10073" spans="71:72" x14ac:dyDescent="0.2">
      <c r="BS10073" s="152"/>
      <c r="BT10073" s="153"/>
    </row>
    <row r="10074" spans="71:72" x14ac:dyDescent="0.2">
      <c r="BS10074" s="152"/>
      <c r="BT10074" s="153"/>
    </row>
    <row r="10075" spans="71:72" x14ac:dyDescent="0.2">
      <c r="BS10075" s="152"/>
      <c r="BT10075" s="153"/>
    </row>
    <row r="10076" spans="71:72" x14ac:dyDescent="0.2">
      <c r="BS10076" s="152"/>
      <c r="BT10076" s="153"/>
    </row>
    <row r="10077" spans="71:72" x14ac:dyDescent="0.2">
      <c r="BS10077" s="152"/>
      <c r="BT10077" s="153"/>
    </row>
    <row r="10078" spans="71:72" x14ac:dyDescent="0.2">
      <c r="BS10078" s="152"/>
      <c r="BT10078" s="153"/>
    </row>
    <row r="10079" spans="71:72" x14ac:dyDescent="0.2">
      <c r="BS10079" s="152"/>
      <c r="BT10079" s="153"/>
    </row>
    <row r="10080" spans="71:72" x14ac:dyDescent="0.2">
      <c r="BS10080" s="152"/>
      <c r="BT10080" s="153"/>
    </row>
    <row r="10081" spans="71:72" x14ac:dyDescent="0.2">
      <c r="BS10081" s="152"/>
      <c r="BT10081" s="153"/>
    </row>
    <row r="10082" spans="71:72" x14ac:dyDescent="0.2">
      <c r="BS10082" s="152"/>
      <c r="BT10082" s="153"/>
    </row>
    <row r="10083" spans="71:72" x14ac:dyDescent="0.2">
      <c r="BS10083" s="152"/>
      <c r="BT10083" s="153"/>
    </row>
    <row r="10084" spans="71:72" x14ac:dyDescent="0.2">
      <c r="BS10084" s="152"/>
      <c r="BT10084" s="153"/>
    </row>
    <row r="10085" spans="71:72" x14ac:dyDescent="0.2">
      <c r="BS10085" s="152"/>
      <c r="BT10085" s="153"/>
    </row>
    <row r="10086" spans="71:72" x14ac:dyDescent="0.2">
      <c r="BS10086" s="152"/>
      <c r="BT10086" s="153"/>
    </row>
    <row r="10087" spans="71:72" x14ac:dyDescent="0.2">
      <c r="BS10087" s="152"/>
      <c r="BT10087" s="153"/>
    </row>
    <row r="10088" spans="71:72" x14ac:dyDescent="0.2">
      <c r="BS10088" s="152"/>
      <c r="BT10088" s="153"/>
    </row>
    <row r="10089" spans="71:72" x14ac:dyDescent="0.2">
      <c r="BS10089" s="152"/>
      <c r="BT10089" s="153"/>
    </row>
    <row r="10090" spans="71:72" x14ac:dyDescent="0.2">
      <c r="BS10090" s="152"/>
      <c r="BT10090" s="153"/>
    </row>
    <row r="10091" spans="71:72" x14ac:dyDescent="0.2">
      <c r="BS10091" s="152"/>
      <c r="BT10091" s="153"/>
    </row>
    <row r="10092" spans="71:72" x14ac:dyDescent="0.2">
      <c r="BS10092" s="152"/>
      <c r="BT10092" s="153"/>
    </row>
    <row r="10093" spans="71:72" x14ac:dyDescent="0.2">
      <c r="BS10093" s="152"/>
      <c r="BT10093" s="153"/>
    </row>
    <row r="10094" spans="71:72" x14ac:dyDescent="0.2">
      <c r="BS10094" s="152"/>
      <c r="BT10094" s="153"/>
    </row>
    <row r="10095" spans="71:72" x14ac:dyDescent="0.2">
      <c r="BS10095" s="152"/>
      <c r="BT10095" s="153"/>
    </row>
    <row r="10096" spans="71:72" x14ac:dyDescent="0.2">
      <c r="BS10096" s="152"/>
      <c r="BT10096" s="153"/>
    </row>
    <row r="10097" spans="71:72" x14ac:dyDescent="0.2">
      <c r="BS10097" s="152"/>
      <c r="BT10097" s="153"/>
    </row>
    <row r="10098" spans="71:72" x14ac:dyDescent="0.2">
      <c r="BS10098" s="152"/>
      <c r="BT10098" s="153"/>
    </row>
    <row r="10099" spans="71:72" x14ac:dyDescent="0.2">
      <c r="BS10099" s="152"/>
      <c r="BT10099" s="153"/>
    </row>
    <row r="10100" spans="71:72" x14ac:dyDescent="0.2">
      <c r="BS10100" s="152"/>
      <c r="BT10100" s="153"/>
    </row>
    <row r="10101" spans="71:72" x14ac:dyDescent="0.2">
      <c r="BS10101" s="152"/>
      <c r="BT10101" s="153"/>
    </row>
    <row r="10102" spans="71:72" x14ac:dyDescent="0.2">
      <c r="BS10102" s="152"/>
      <c r="BT10102" s="153"/>
    </row>
    <row r="10103" spans="71:72" x14ac:dyDescent="0.2">
      <c r="BS10103" s="152"/>
      <c r="BT10103" s="153"/>
    </row>
    <row r="10104" spans="71:72" x14ac:dyDescent="0.2">
      <c r="BS10104" s="152"/>
      <c r="BT10104" s="153"/>
    </row>
    <row r="10105" spans="71:72" x14ac:dyDescent="0.2">
      <c r="BS10105" s="152"/>
      <c r="BT10105" s="153"/>
    </row>
    <row r="10106" spans="71:72" x14ac:dyDescent="0.2">
      <c r="BS10106" s="152"/>
      <c r="BT10106" s="153"/>
    </row>
    <row r="10107" spans="71:72" x14ac:dyDescent="0.2">
      <c r="BS10107" s="152"/>
      <c r="BT10107" s="153"/>
    </row>
    <row r="10108" spans="71:72" x14ac:dyDescent="0.2">
      <c r="BS10108" s="152"/>
      <c r="BT10108" s="153"/>
    </row>
    <row r="10109" spans="71:72" x14ac:dyDescent="0.2">
      <c r="BS10109" s="152"/>
      <c r="BT10109" s="153"/>
    </row>
    <row r="10110" spans="71:72" x14ac:dyDescent="0.2">
      <c r="BS10110" s="152"/>
      <c r="BT10110" s="153"/>
    </row>
    <row r="10111" spans="71:72" x14ac:dyDescent="0.2">
      <c r="BS10111" s="152"/>
      <c r="BT10111" s="153"/>
    </row>
    <row r="10112" spans="71:72" x14ac:dyDescent="0.2">
      <c r="BS10112" s="152"/>
      <c r="BT10112" s="153"/>
    </row>
    <row r="10113" spans="71:72" x14ac:dyDescent="0.2">
      <c r="BS10113" s="152"/>
      <c r="BT10113" s="153"/>
    </row>
    <row r="10114" spans="71:72" x14ac:dyDescent="0.2">
      <c r="BS10114" s="152"/>
      <c r="BT10114" s="153"/>
    </row>
    <row r="10115" spans="71:72" x14ac:dyDescent="0.2">
      <c r="BS10115" s="152"/>
      <c r="BT10115" s="153"/>
    </row>
    <row r="10116" spans="71:72" x14ac:dyDescent="0.2">
      <c r="BS10116" s="152"/>
      <c r="BT10116" s="153"/>
    </row>
    <row r="10117" spans="71:72" x14ac:dyDescent="0.2">
      <c r="BS10117" s="152"/>
      <c r="BT10117" s="153"/>
    </row>
    <row r="10118" spans="71:72" x14ac:dyDescent="0.2">
      <c r="BS10118" s="152"/>
      <c r="BT10118" s="153"/>
    </row>
    <row r="10119" spans="71:72" x14ac:dyDescent="0.2">
      <c r="BS10119" s="152"/>
      <c r="BT10119" s="153"/>
    </row>
    <row r="10120" spans="71:72" x14ac:dyDescent="0.2">
      <c r="BS10120" s="152"/>
      <c r="BT10120" s="153"/>
    </row>
    <row r="10121" spans="71:72" x14ac:dyDescent="0.2">
      <c r="BS10121" s="152"/>
      <c r="BT10121" s="153"/>
    </row>
    <row r="10122" spans="71:72" x14ac:dyDescent="0.2">
      <c r="BS10122" s="152"/>
      <c r="BT10122" s="153"/>
    </row>
    <row r="10123" spans="71:72" x14ac:dyDescent="0.2">
      <c r="BS10123" s="152"/>
      <c r="BT10123" s="153"/>
    </row>
    <row r="10124" spans="71:72" x14ac:dyDescent="0.2">
      <c r="BS10124" s="152"/>
      <c r="BT10124" s="153"/>
    </row>
    <row r="10125" spans="71:72" x14ac:dyDescent="0.2">
      <c r="BS10125" s="152"/>
      <c r="BT10125" s="153"/>
    </row>
    <row r="10126" spans="71:72" x14ac:dyDescent="0.2">
      <c r="BS10126" s="152"/>
      <c r="BT10126" s="153"/>
    </row>
    <row r="10127" spans="71:72" x14ac:dyDescent="0.2">
      <c r="BS10127" s="152"/>
      <c r="BT10127" s="153"/>
    </row>
    <row r="10128" spans="71:72" x14ac:dyDescent="0.2">
      <c r="BS10128" s="152"/>
      <c r="BT10128" s="153"/>
    </row>
    <row r="10129" spans="71:72" x14ac:dyDescent="0.2">
      <c r="BS10129" s="152"/>
      <c r="BT10129" s="153"/>
    </row>
    <row r="10130" spans="71:72" x14ac:dyDescent="0.2">
      <c r="BS10130" s="152"/>
      <c r="BT10130" s="153"/>
    </row>
    <row r="10131" spans="71:72" x14ac:dyDescent="0.2">
      <c r="BS10131" s="152"/>
      <c r="BT10131" s="153"/>
    </row>
    <row r="10132" spans="71:72" x14ac:dyDescent="0.2">
      <c r="BS10132" s="152"/>
      <c r="BT10132" s="153"/>
    </row>
    <row r="10133" spans="71:72" x14ac:dyDescent="0.2">
      <c r="BS10133" s="152"/>
      <c r="BT10133" s="153"/>
    </row>
    <row r="10134" spans="71:72" x14ac:dyDescent="0.2">
      <c r="BS10134" s="152"/>
      <c r="BT10134" s="153"/>
    </row>
    <row r="10135" spans="71:72" x14ac:dyDescent="0.2">
      <c r="BS10135" s="152"/>
      <c r="BT10135" s="153"/>
    </row>
    <row r="10136" spans="71:72" x14ac:dyDescent="0.2">
      <c r="BS10136" s="152"/>
      <c r="BT10136" s="153"/>
    </row>
    <row r="10137" spans="71:72" x14ac:dyDescent="0.2">
      <c r="BS10137" s="152"/>
      <c r="BT10137" s="153"/>
    </row>
    <row r="10138" spans="71:72" x14ac:dyDescent="0.2">
      <c r="BS10138" s="152"/>
      <c r="BT10138" s="153"/>
    </row>
    <row r="10139" spans="71:72" x14ac:dyDescent="0.2">
      <c r="BS10139" s="152"/>
      <c r="BT10139" s="153"/>
    </row>
    <row r="10140" spans="71:72" x14ac:dyDescent="0.2">
      <c r="BS10140" s="152"/>
      <c r="BT10140" s="153"/>
    </row>
    <row r="10141" spans="71:72" x14ac:dyDescent="0.2">
      <c r="BS10141" s="152"/>
      <c r="BT10141" s="153"/>
    </row>
    <row r="10142" spans="71:72" x14ac:dyDescent="0.2">
      <c r="BS10142" s="152"/>
      <c r="BT10142" s="153"/>
    </row>
    <row r="10143" spans="71:72" x14ac:dyDescent="0.2">
      <c r="BS10143" s="152"/>
      <c r="BT10143" s="153"/>
    </row>
    <row r="10144" spans="71:72" x14ac:dyDescent="0.2">
      <c r="BS10144" s="152"/>
      <c r="BT10144" s="153"/>
    </row>
    <row r="10145" spans="71:72" x14ac:dyDescent="0.2">
      <c r="BS10145" s="152"/>
      <c r="BT10145" s="153"/>
    </row>
    <row r="10146" spans="71:72" x14ac:dyDescent="0.2">
      <c r="BS10146" s="152"/>
      <c r="BT10146" s="153"/>
    </row>
    <row r="10147" spans="71:72" x14ac:dyDescent="0.2">
      <c r="BS10147" s="152"/>
      <c r="BT10147" s="153"/>
    </row>
    <row r="10148" spans="71:72" x14ac:dyDescent="0.2">
      <c r="BS10148" s="152"/>
      <c r="BT10148" s="153"/>
    </row>
    <row r="10149" spans="71:72" x14ac:dyDescent="0.2">
      <c r="BS10149" s="152"/>
      <c r="BT10149" s="153"/>
    </row>
    <row r="10150" spans="71:72" x14ac:dyDescent="0.2">
      <c r="BS10150" s="152"/>
      <c r="BT10150" s="153"/>
    </row>
    <row r="10151" spans="71:72" x14ac:dyDescent="0.2">
      <c r="BS10151" s="152"/>
      <c r="BT10151" s="153"/>
    </row>
    <row r="10152" spans="71:72" x14ac:dyDescent="0.2">
      <c r="BS10152" s="152"/>
      <c r="BT10152" s="153"/>
    </row>
    <row r="10153" spans="71:72" x14ac:dyDescent="0.2">
      <c r="BS10153" s="152"/>
      <c r="BT10153" s="153"/>
    </row>
    <row r="10154" spans="71:72" x14ac:dyDescent="0.2">
      <c r="BS10154" s="152"/>
      <c r="BT10154" s="153"/>
    </row>
    <row r="10155" spans="71:72" x14ac:dyDescent="0.2">
      <c r="BS10155" s="152"/>
      <c r="BT10155" s="153"/>
    </row>
    <row r="10156" spans="71:72" x14ac:dyDescent="0.2">
      <c r="BS10156" s="152"/>
      <c r="BT10156" s="153"/>
    </row>
    <row r="10157" spans="71:72" x14ac:dyDescent="0.2">
      <c r="BS10157" s="152"/>
      <c r="BT10157" s="153"/>
    </row>
    <row r="10158" spans="71:72" x14ac:dyDescent="0.2">
      <c r="BS10158" s="152"/>
      <c r="BT10158" s="153"/>
    </row>
    <row r="10159" spans="71:72" x14ac:dyDescent="0.2">
      <c r="BS10159" s="152"/>
      <c r="BT10159" s="153"/>
    </row>
    <row r="10160" spans="71:72" x14ac:dyDescent="0.2">
      <c r="BS10160" s="152"/>
      <c r="BT10160" s="153"/>
    </row>
    <row r="10161" spans="71:72" x14ac:dyDescent="0.2">
      <c r="BS10161" s="152"/>
      <c r="BT10161" s="153"/>
    </row>
    <row r="10162" spans="71:72" x14ac:dyDescent="0.2">
      <c r="BS10162" s="152"/>
      <c r="BT10162" s="153"/>
    </row>
    <row r="10163" spans="71:72" x14ac:dyDescent="0.2">
      <c r="BS10163" s="152"/>
      <c r="BT10163" s="153"/>
    </row>
    <row r="10164" spans="71:72" x14ac:dyDescent="0.2">
      <c r="BS10164" s="152"/>
      <c r="BT10164" s="153"/>
    </row>
    <row r="10165" spans="71:72" x14ac:dyDescent="0.2">
      <c r="BS10165" s="152"/>
      <c r="BT10165" s="153"/>
    </row>
    <row r="10166" spans="71:72" x14ac:dyDescent="0.2">
      <c r="BS10166" s="152"/>
      <c r="BT10166" s="153"/>
    </row>
    <row r="10167" spans="71:72" x14ac:dyDescent="0.2">
      <c r="BS10167" s="152"/>
      <c r="BT10167" s="153"/>
    </row>
    <row r="10168" spans="71:72" x14ac:dyDescent="0.2">
      <c r="BS10168" s="152"/>
      <c r="BT10168" s="153"/>
    </row>
    <row r="10169" spans="71:72" x14ac:dyDescent="0.2">
      <c r="BS10169" s="152"/>
      <c r="BT10169" s="153"/>
    </row>
    <row r="10170" spans="71:72" x14ac:dyDescent="0.2">
      <c r="BS10170" s="152"/>
      <c r="BT10170" s="153"/>
    </row>
    <row r="10171" spans="71:72" x14ac:dyDescent="0.2">
      <c r="BS10171" s="152"/>
      <c r="BT10171" s="153"/>
    </row>
    <row r="10172" spans="71:72" x14ac:dyDescent="0.2">
      <c r="BS10172" s="152"/>
      <c r="BT10172" s="153"/>
    </row>
    <row r="10173" spans="71:72" x14ac:dyDescent="0.2">
      <c r="BS10173" s="152"/>
      <c r="BT10173" s="153"/>
    </row>
    <row r="10174" spans="71:72" x14ac:dyDescent="0.2">
      <c r="BS10174" s="152"/>
      <c r="BT10174" s="153"/>
    </row>
    <row r="10175" spans="71:72" x14ac:dyDescent="0.2">
      <c r="BS10175" s="152"/>
      <c r="BT10175" s="153"/>
    </row>
    <row r="10176" spans="71:72" x14ac:dyDescent="0.2">
      <c r="BS10176" s="152"/>
      <c r="BT10176" s="153"/>
    </row>
    <row r="10177" spans="71:72" x14ac:dyDescent="0.2">
      <c r="BS10177" s="152"/>
      <c r="BT10177" s="153"/>
    </row>
    <row r="10178" spans="71:72" x14ac:dyDescent="0.2">
      <c r="BS10178" s="152"/>
      <c r="BT10178" s="153"/>
    </row>
    <row r="10179" spans="71:72" x14ac:dyDescent="0.2">
      <c r="BS10179" s="152"/>
      <c r="BT10179" s="153"/>
    </row>
    <row r="10180" spans="71:72" x14ac:dyDescent="0.2">
      <c r="BS10180" s="152"/>
      <c r="BT10180" s="153"/>
    </row>
    <row r="10181" spans="71:72" x14ac:dyDescent="0.2">
      <c r="BS10181" s="152"/>
      <c r="BT10181" s="153"/>
    </row>
    <row r="10182" spans="71:72" x14ac:dyDescent="0.2">
      <c r="BS10182" s="152"/>
      <c r="BT10182" s="153"/>
    </row>
    <row r="10183" spans="71:72" x14ac:dyDescent="0.2">
      <c r="BS10183" s="152"/>
      <c r="BT10183" s="153"/>
    </row>
    <row r="10184" spans="71:72" x14ac:dyDescent="0.2">
      <c r="BS10184" s="152"/>
      <c r="BT10184" s="153"/>
    </row>
    <row r="10185" spans="71:72" x14ac:dyDescent="0.2">
      <c r="BS10185" s="152"/>
      <c r="BT10185" s="153"/>
    </row>
    <row r="10186" spans="71:72" x14ac:dyDescent="0.2">
      <c r="BS10186" s="152"/>
      <c r="BT10186" s="153"/>
    </row>
    <row r="10187" spans="71:72" x14ac:dyDescent="0.2">
      <c r="BS10187" s="152"/>
      <c r="BT10187" s="153"/>
    </row>
    <row r="10188" spans="71:72" x14ac:dyDescent="0.2">
      <c r="BS10188" s="152"/>
      <c r="BT10188" s="153"/>
    </row>
    <row r="10189" spans="71:72" x14ac:dyDescent="0.2">
      <c r="BS10189" s="152"/>
      <c r="BT10189" s="153"/>
    </row>
    <row r="10190" spans="71:72" x14ac:dyDescent="0.2">
      <c r="BS10190" s="152"/>
      <c r="BT10190" s="153"/>
    </row>
    <row r="10191" spans="71:72" x14ac:dyDescent="0.2">
      <c r="BS10191" s="152"/>
      <c r="BT10191" s="153"/>
    </row>
    <row r="10192" spans="71:72" x14ac:dyDescent="0.2">
      <c r="BS10192" s="152"/>
      <c r="BT10192" s="153"/>
    </row>
    <row r="10193" spans="71:72" x14ac:dyDescent="0.2">
      <c r="BS10193" s="152"/>
      <c r="BT10193" s="153"/>
    </row>
    <row r="10194" spans="71:72" x14ac:dyDescent="0.2">
      <c r="BS10194" s="152"/>
      <c r="BT10194" s="153"/>
    </row>
    <row r="10195" spans="71:72" x14ac:dyDescent="0.2">
      <c r="BS10195" s="152"/>
      <c r="BT10195" s="153"/>
    </row>
    <row r="10196" spans="71:72" x14ac:dyDescent="0.2">
      <c r="BS10196" s="152"/>
      <c r="BT10196" s="153"/>
    </row>
    <row r="10197" spans="71:72" x14ac:dyDescent="0.2">
      <c r="BS10197" s="152"/>
      <c r="BT10197" s="153"/>
    </row>
    <row r="10198" spans="71:72" x14ac:dyDescent="0.2">
      <c r="BS10198" s="152"/>
      <c r="BT10198" s="153"/>
    </row>
    <row r="10199" spans="71:72" x14ac:dyDescent="0.2">
      <c r="BS10199" s="152"/>
      <c r="BT10199" s="153"/>
    </row>
    <row r="10200" spans="71:72" x14ac:dyDescent="0.2">
      <c r="BS10200" s="152"/>
      <c r="BT10200" s="153"/>
    </row>
    <row r="10201" spans="71:72" x14ac:dyDescent="0.2">
      <c r="BS10201" s="152"/>
      <c r="BT10201" s="153"/>
    </row>
    <row r="10202" spans="71:72" x14ac:dyDescent="0.2">
      <c r="BS10202" s="152"/>
      <c r="BT10202" s="153"/>
    </row>
    <row r="10203" spans="71:72" x14ac:dyDescent="0.2">
      <c r="BS10203" s="152"/>
      <c r="BT10203" s="153"/>
    </row>
    <row r="10204" spans="71:72" x14ac:dyDescent="0.2">
      <c r="BS10204" s="152"/>
      <c r="BT10204" s="153"/>
    </row>
    <row r="10205" spans="71:72" x14ac:dyDescent="0.2">
      <c r="BS10205" s="152"/>
      <c r="BT10205" s="153"/>
    </row>
    <row r="10206" spans="71:72" x14ac:dyDescent="0.2">
      <c r="BS10206" s="152"/>
      <c r="BT10206" s="153"/>
    </row>
    <row r="10207" spans="71:72" x14ac:dyDescent="0.2">
      <c r="BS10207" s="152"/>
      <c r="BT10207" s="153"/>
    </row>
    <row r="10208" spans="71:72" x14ac:dyDescent="0.2">
      <c r="BS10208" s="152"/>
      <c r="BT10208" s="153"/>
    </row>
    <row r="10209" spans="71:72" x14ac:dyDescent="0.2">
      <c r="BS10209" s="152"/>
      <c r="BT10209" s="153"/>
    </row>
    <row r="10210" spans="71:72" x14ac:dyDescent="0.2">
      <c r="BS10210" s="152"/>
      <c r="BT10210" s="153"/>
    </row>
    <row r="10211" spans="71:72" x14ac:dyDescent="0.2">
      <c r="BS10211" s="152"/>
      <c r="BT10211" s="153"/>
    </row>
    <row r="10212" spans="71:72" x14ac:dyDescent="0.2">
      <c r="BS10212" s="152"/>
      <c r="BT10212" s="153"/>
    </row>
    <row r="10213" spans="71:72" x14ac:dyDescent="0.2">
      <c r="BS10213" s="152"/>
      <c r="BT10213" s="153"/>
    </row>
    <row r="10214" spans="71:72" x14ac:dyDescent="0.2">
      <c r="BS10214" s="152"/>
      <c r="BT10214" s="153"/>
    </row>
    <row r="10215" spans="71:72" x14ac:dyDescent="0.2">
      <c r="BS10215" s="152"/>
      <c r="BT10215" s="153"/>
    </row>
    <row r="10216" spans="71:72" x14ac:dyDescent="0.2">
      <c r="BS10216" s="152"/>
      <c r="BT10216" s="153"/>
    </row>
    <row r="10217" spans="71:72" x14ac:dyDescent="0.2">
      <c r="BS10217" s="152"/>
      <c r="BT10217" s="153"/>
    </row>
    <row r="10218" spans="71:72" x14ac:dyDescent="0.2">
      <c r="BS10218" s="152"/>
      <c r="BT10218" s="153"/>
    </row>
    <row r="10219" spans="71:72" x14ac:dyDescent="0.2">
      <c r="BS10219" s="152"/>
      <c r="BT10219" s="153"/>
    </row>
    <row r="10220" spans="71:72" x14ac:dyDescent="0.2">
      <c r="BS10220" s="152"/>
      <c r="BT10220" s="153"/>
    </row>
    <row r="10221" spans="71:72" x14ac:dyDescent="0.2">
      <c r="BS10221" s="152"/>
      <c r="BT10221" s="153"/>
    </row>
    <row r="10222" spans="71:72" x14ac:dyDescent="0.2">
      <c r="BS10222" s="152"/>
      <c r="BT10222" s="153"/>
    </row>
    <row r="10223" spans="71:72" x14ac:dyDescent="0.2">
      <c r="BS10223" s="152"/>
      <c r="BT10223" s="153"/>
    </row>
    <row r="10224" spans="71:72" x14ac:dyDescent="0.2">
      <c r="BS10224" s="152"/>
      <c r="BT10224" s="153"/>
    </row>
    <row r="10225" spans="71:72" x14ac:dyDescent="0.2">
      <c r="BS10225" s="152"/>
      <c r="BT10225" s="153"/>
    </row>
    <row r="10226" spans="71:72" x14ac:dyDescent="0.2">
      <c r="BS10226" s="152"/>
      <c r="BT10226" s="153"/>
    </row>
    <row r="10227" spans="71:72" x14ac:dyDescent="0.2">
      <c r="BS10227" s="152"/>
      <c r="BT10227" s="153"/>
    </row>
    <row r="10228" spans="71:72" x14ac:dyDescent="0.2">
      <c r="BS10228" s="152"/>
      <c r="BT10228" s="153"/>
    </row>
    <row r="10229" spans="71:72" x14ac:dyDescent="0.2">
      <c r="BS10229" s="152"/>
      <c r="BT10229" s="153"/>
    </row>
    <row r="10230" spans="71:72" x14ac:dyDescent="0.2">
      <c r="BS10230" s="152"/>
      <c r="BT10230" s="153"/>
    </row>
    <row r="10231" spans="71:72" x14ac:dyDescent="0.2">
      <c r="BS10231" s="152"/>
      <c r="BT10231" s="153"/>
    </row>
    <row r="10232" spans="71:72" x14ac:dyDescent="0.2">
      <c r="BS10232" s="152"/>
      <c r="BT10232" s="153"/>
    </row>
    <row r="10233" spans="71:72" x14ac:dyDescent="0.2">
      <c r="BS10233" s="152"/>
      <c r="BT10233" s="153"/>
    </row>
    <row r="10234" spans="71:72" x14ac:dyDescent="0.2">
      <c r="BS10234" s="152"/>
      <c r="BT10234" s="153"/>
    </row>
    <row r="10235" spans="71:72" x14ac:dyDescent="0.2">
      <c r="BS10235" s="152"/>
      <c r="BT10235" s="153"/>
    </row>
    <row r="10236" spans="71:72" x14ac:dyDescent="0.2">
      <c r="BS10236" s="152"/>
      <c r="BT10236" s="153"/>
    </row>
    <row r="10237" spans="71:72" x14ac:dyDescent="0.2">
      <c r="BS10237" s="152"/>
      <c r="BT10237" s="153"/>
    </row>
    <row r="10238" spans="71:72" x14ac:dyDescent="0.2">
      <c r="BS10238" s="152"/>
      <c r="BT10238" s="153"/>
    </row>
    <row r="10239" spans="71:72" x14ac:dyDescent="0.2">
      <c r="BS10239" s="152"/>
      <c r="BT10239" s="153"/>
    </row>
    <row r="10240" spans="71:72" x14ac:dyDescent="0.2">
      <c r="BS10240" s="152"/>
      <c r="BT10240" s="153"/>
    </row>
    <row r="10241" spans="71:72" x14ac:dyDescent="0.2">
      <c r="BS10241" s="152"/>
      <c r="BT10241" s="153"/>
    </row>
    <row r="10242" spans="71:72" x14ac:dyDescent="0.2">
      <c r="BS10242" s="152"/>
      <c r="BT10242" s="153"/>
    </row>
    <row r="10243" spans="71:72" x14ac:dyDescent="0.2">
      <c r="BS10243" s="152"/>
      <c r="BT10243" s="153"/>
    </row>
    <row r="10244" spans="71:72" x14ac:dyDescent="0.2">
      <c r="BS10244" s="152"/>
      <c r="BT10244" s="153"/>
    </row>
    <row r="10245" spans="71:72" x14ac:dyDescent="0.2">
      <c r="BS10245" s="152"/>
      <c r="BT10245" s="153"/>
    </row>
    <row r="10246" spans="71:72" x14ac:dyDescent="0.2">
      <c r="BS10246" s="152"/>
      <c r="BT10246" s="153"/>
    </row>
    <row r="10247" spans="71:72" x14ac:dyDescent="0.2">
      <c r="BS10247" s="152"/>
      <c r="BT10247" s="153"/>
    </row>
    <row r="10248" spans="71:72" x14ac:dyDescent="0.2">
      <c r="BS10248" s="152"/>
      <c r="BT10248" s="153"/>
    </row>
    <row r="10249" spans="71:72" x14ac:dyDescent="0.2">
      <c r="BS10249" s="152"/>
      <c r="BT10249" s="153"/>
    </row>
    <row r="10250" spans="71:72" x14ac:dyDescent="0.2">
      <c r="BS10250" s="152"/>
      <c r="BT10250" s="153"/>
    </row>
    <row r="10251" spans="71:72" x14ac:dyDescent="0.2">
      <c r="BS10251" s="152"/>
      <c r="BT10251" s="153"/>
    </row>
    <row r="10252" spans="71:72" x14ac:dyDescent="0.2">
      <c r="BS10252" s="152"/>
      <c r="BT10252" s="153"/>
    </row>
    <row r="10253" spans="71:72" x14ac:dyDescent="0.2">
      <c r="BS10253" s="152"/>
      <c r="BT10253" s="153"/>
    </row>
    <row r="10254" spans="71:72" x14ac:dyDescent="0.2">
      <c r="BS10254" s="152"/>
      <c r="BT10254" s="153"/>
    </row>
    <row r="10255" spans="71:72" x14ac:dyDescent="0.2">
      <c r="BS10255" s="152"/>
      <c r="BT10255" s="153"/>
    </row>
    <row r="10256" spans="71:72" x14ac:dyDescent="0.2">
      <c r="BS10256" s="152"/>
      <c r="BT10256" s="153"/>
    </row>
    <row r="10257" spans="71:72" x14ac:dyDescent="0.2">
      <c r="BS10257" s="152"/>
      <c r="BT10257" s="153"/>
    </row>
    <row r="10258" spans="71:72" x14ac:dyDescent="0.2">
      <c r="BS10258" s="152"/>
      <c r="BT10258" s="153"/>
    </row>
    <row r="10259" spans="71:72" x14ac:dyDescent="0.2">
      <c r="BS10259" s="152"/>
      <c r="BT10259" s="153"/>
    </row>
    <row r="10260" spans="71:72" x14ac:dyDescent="0.2">
      <c r="BS10260" s="152"/>
      <c r="BT10260" s="153"/>
    </row>
    <row r="10261" spans="71:72" x14ac:dyDescent="0.2">
      <c r="BS10261" s="152"/>
      <c r="BT10261" s="153"/>
    </row>
    <row r="10262" spans="71:72" x14ac:dyDescent="0.2">
      <c r="BS10262" s="152"/>
      <c r="BT10262" s="153"/>
    </row>
    <row r="10263" spans="71:72" x14ac:dyDescent="0.2">
      <c r="BS10263" s="152"/>
      <c r="BT10263" s="153"/>
    </row>
    <row r="10264" spans="71:72" x14ac:dyDescent="0.2">
      <c r="BS10264" s="152"/>
      <c r="BT10264" s="153"/>
    </row>
    <row r="10265" spans="71:72" x14ac:dyDescent="0.2">
      <c r="BS10265" s="152"/>
      <c r="BT10265" s="153"/>
    </row>
    <row r="10266" spans="71:72" x14ac:dyDescent="0.2">
      <c r="BS10266" s="152"/>
      <c r="BT10266" s="153"/>
    </row>
    <row r="10267" spans="71:72" x14ac:dyDescent="0.2">
      <c r="BS10267" s="152"/>
      <c r="BT10267" s="153"/>
    </row>
    <row r="10268" spans="71:72" x14ac:dyDescent="0.2">
      <c r="BS10268" s="152"/>
      <c r="BT10268" s="153"/>
    </row>
    <row r="10269" spans="71:72" x14ac:dyDescent="0.2">
      <c r="BS10269" s="152"/>
      <c r="BT10269" s="153"/>
    </row>
    <row r="10270" spans="71:72" x14ac:dyDescent="0.2">
      <c r="BS10270" s="152"/>
      <c r="BT10270" s="153"/>
    </row>
    <row r="10271" spans="71:72" x14ac:dyDescent="0.2">
      <c r="BS10271" s="152"/>
      <c r="BT10271" s="153"/>
    </row>
    <row r="10272" spans="71:72" x14ac:dyDescent="0.2">
      <c r="BS10272" s="152"/>
      <c r="BT10272" s="153"/>
    </row>
    <row r="10273" spans="71:72" x14ac:dyDescent="0.2">
      <c r="BS10273" s="152"/>
      <c r="BT10273" s="153"/>
    </row>
    <row r="10274" spans="71:72" x14ac:dyDescent="0.2">
      <c r="BS10274" s="152"/>
      <c r="BT10274" s="153"/>
    </row>
    <row r="10275" spans="71:72" x14ac:dyDescent="0.2">
      <c r="BS10275" s="152"/>
      <c r="BT10275" s="153"/>
    </row>
    <row r="10276" spans="71:72" x14ac:dyDescent="0.2">
      <c r="BS10276" s="152"/>
      <c r="BT10276" s="153"/>
    </row>
    <row r="10277" spans="71:72" x14ac:dyDescent="0.2">
      <c r="BS10277" s="152"/>
      <c r="BT10277" s="153"/>
    </row>
    <row r="10278" spans="71:72" x14ac:dyDescent="0.2">
      <c r="BS10278" s="152"/>
      <c r="BT10278" s="153"/>
    </row>
    <row r="10279" spans="71:72" x14ac:dyDescent="0.2">
      <c r="BS10279" s="152"/>
      <c r="BT10279" s="153"/>
    </row>
    <row r="10280" spans="71:72" x14ac:dyDescent="0.2">
      <c r="BS10280" s="152"/>
      <c r="BT10280" s="153"/>
    </row>
    <row r="10281" spans="71:72" x14ac:dyDescent="0.2">
      <c r="BS10281" s="152"/>
      <c r="BT10281" s="153"/>
    </row>
    <row r="10282" spans="71:72" x14ac:dyDescent="0.2">
      <c r="BS10282" s="152"/>
      <c r="BT10282" s="153"/>
    </row>
    <row r="10283" spans="71:72" x14ac:dyDescent="0.2">
      <c r="BS10283" s="152"/>
      <c r="BT10283" s="153"/>
    </row>
    <row r="10284" spans="71:72" x14ac:dyDescent="0.2">
      <c r="BS10284" s="152"/>
      <c r="BT10284" s="153"/>
    </row>
    <row r="10285" spans="71:72" x14ac:dyDescent="0.2">
      <c r="BS10285" s="152"/>
      <c r="BT10285" s="153"/>
    </row>
    <row r="10286" spans="71:72" x14ac:dyDescent="0.2">
      <c r="BS10286" s="152"/>
      <c r="BT10286" s="153"/>
    </row>
    <row r="10287" spans="71:72" x14ac:dyDescent="0.2">
      <c r="BS10287" s="152"/>
      <c r="BT10287" s="153"/>
    </row>
    <row r="10288" spans="71:72" x14ac:dyDescent="0.2">
      <c r="BS10288" s="152"/>
      <c r="BT10288" s="153"/>
    </row>
    <row r="10289" spans="71:72" x14ac:dyDescent="0.2">
      <c r="BS10289" s="152"/>
      <c r="BT10289" s="153"/>
    </row>
    <row r="10290" spans="71:72" x14ac:dyDescent="0.2">
      <c r="BS10290" s="152"/>
      <c r="BT10290" s="153"/>
    </row>
    <row r="10291" spans="71:72" x14ac:dyDescent="0.2">
      <c r="BS10291" s="152"/>
      <c r="BT10291" s="153"/>
    </row>
    <row r="10292" spans="71:72" x14ac:dyDescent="0.2">
      <c r="BS10292" s="152"/>
      <c r="BT10292" s="153"/>
    </row>
    <row r="10293" spans="71:72" x14ac:dyDescent="0.2">
      <c r="BS10293" s="152"/>
      <c r="BT10293" s="153"/>
    </row>
    <row r="10294" spans="71:72" x14ac:dyDescent="0.2">
      <c r="BS10294" s="152"/>
      <c r="BT10294" s="153"/>
    </row>
    <row r="10295" spans="71:72" x14ac:dyDescent="0.2">
      <c r="BS10295" s="152"/>
      <c r="BT10295" s="153"/>
    </row>
    <row r="10296" spans="71:72" x14ac:dyDescent="0.2">
      <c r="BS10296" s="152"/>
      <c r="BT10296" s="153"/>
    </row>
    <row r="10297" spans="71:72" x14ac:dyDescent="0.2">
      <c r="BS10297" s="152"/>
      <c r="BT10297" s="153"/>
    </row>
    <row r="10298" spans="71:72" x14ac:dyDescent="0.2">
      <c r="BS10298" s="152"/>
      <c r="BT10298" s="153"/>
    </row>
    <row r="10299" spans="71:72" x14ac:dyDescent="0.2">
      <c r="BS10299" s="152"/>
      <c r="BT10299" s="153"/>
    </row>
    <row r="10300" spans="71:72" x14ac:dyDescent="0.2">
      <c r="BS10300" s="152"/>
      <c r="BT10300" s="153"/>
    </row>
    <row r="10301" spans="71:72" x14ac:dyDescent="0.2">
      <c r="BS10301" s="152"/>
      <c r="BT10301" s="153"/>
    </row>
    <row r="10302" spans="71:72" x14ac:dyDescent="0.2">
      <c r="BS10302" s="152"/>
      <c r="BT10302" s="153"/>
    </row>
    <row r="10303" spans="71:72" x14ac:dyDescent="0.2">
      <c r="BS10303" s="152"/>
      <c r="BT10303" s="153"/>
    </row>
    <row r="10304" spans="71:72" x14ac:dyDescent="0.2">
      <c r="BS10304" s="152"/>
      <c r="BT10304" s="153"/>
    </row>
    <row r="10305" spans="71:72" x14ac:dyDescent="0.2">
      <c r="BS10305" s="152"/>
      <c r="BT10305" s="153"/>
    </row>
    <row r="10306" spans="71:72" x14ac:dyDescent="0.2">
      <c r="BS10306" s="152"/>
      <c r="BT10306" s="153"/>
    </row>
    <row r="10307" spans="71:72" x14ac:dyDescent="0.2">
      <c r="BS10307" s="152"/>
      <c r="BT10307" s="153"/>
    </row>
    <row r="10308" spans="71:72" x14ac:dyDescent="0.2">
      <c r="BS10308" s="152"/>
      <c r="BT10308" s="153"/>
    </row>
    <row r="10309" spans="71:72" x14ac:dyDescent="0.2">
      <c r="BS10309" s="152"/>
      <c r="BT10309" s="153"/>
    </row>
    <row r="10310" spans="71:72" x14ac:dyDescent="0.2">
      <c r="BS10310" s="152"/>
      <c r="BT10310" s="153"/>
    </row>
    <row r="10311" spans="71:72" x14ac:dyDescent="0.2">
      <c r="BS10311" s="152"/>
      <c r="BT10311" s="153"/>
    </row>
    <row r="10312" spans="71:72" x14ac:dyDescent="0.2">
      <c r="BS10312" s="152"/>
      <c r="BT10312" s="153"/>
    </row>
    <row r="10313" spans="71:72" x14ac:dyDescent="0.2">
      <c r="BS10313" s="152"/>
      <c r="BT10313" s="153"/>
    </row>
    <row r="10314" spans="71:72" x14ac:dyDescent="0.2">
      <c r="BS10314" s="152"/>
      <c r="BT10314" s="153"/>
    </row>
    <row r="10315" spans="71:72" x14ac:dyDescent="0.2">
      <c r="BS10315" s="152"/>
      <c r="BT10315" s="153"/>
    </row>
    <row r="10316" spans="71:72" x14ac:dyDescent="0.2">
      <c r="BS10316" s="152"/>
      <c r="BT10316" s="153"/>
    </row>
    <row r="10317" spans="71:72" x14ac:dyDescent="0.2">
      <c r="BS10317" s="152"/>
      <c r="BT10317" s="153"/>
    </row>
    <row r="10318" spans="71:72" x14ac:dyDescent="0.2">
      <c r="BS10318" s="152"/>
      <c r="BT10318" s="153"/>
    </row>
    <row r="10319" spans="71:72" x14ac:dyDescent="0.2">
      <c r="BS10319" s="152"/>
      <c r="BT10319" s="153"/>
    </row>
    <row r="10320" spans="71:72" x14ac:dyDescent="0.2">
      <c r="BS10320" s="152"/>
      <c r="BT10320" s="153"/>
    </row>
    <row r="10321" spans="71:72" x14ac:dyDescent="0.2">
      <c r="BS10321" s="152"/>
      <c r="BT10321" s="153"/>
    </row>
    <row r="10322" spans="71:72" x14ac:dyDescent="0.2">
      <c r="BS10322" s="152"/>
      <c r="BT10322" s="153"/>
    </row>
    <row r="10323" spans="71:72" x14ac:dyDescent="0.2">
      <c r="BS10323" s="152"/>
      <c r="BT10323" s="153"/>
    </row>
    <row r="10324" spans="71:72" x14ac:dyDescent="0.2">
      <c r="BS10324" s="152"/>
      <c r="BT10324" s="153"/>
    </row>
    <row r="10325" spans="71:72" x14ac:dyDescent="0.2">
      <c r="BS10325" s="152"/>
      <c r="BT10325" s="153"/>
    </row>
    <row r="10326" spans="71:72" x14ac:dyDescent="0.2">
      <c r="BS10326" s="152"/>
      <c r="BT10326" s="153"/>
    </row>
    <row r="10327" spans="71:72" x14ac:dyDescent="0.2">
      <c r="BS10327" s="152"/>
      <c r="BT10327" s="153"/>
    </row>
    <row r="10328" spans="71:72" x14ac:dyDescent="0.2">
      <c r="BS10328" s="152"/>
      <c r="BT10328" s="153"/>
    </row>
    <row r="10329" spans="71:72" x14ac:dyDescent="0.2">
      <c r="BS10329" s="152"/>
      <c r="BT10329" s="153"/>
    </row>
    <row r="10330" spans="71:72" x14ac:dyDescent="0.2">
      <c r="BS10330" s="152"/>
      <c r="BT10330" s="153"/>
    </row>
    <row r="10331" spans="71:72" x14ac:dyDescent="0.2">
      <c r="BS10331" s="152"/>
      <c r="BT10331" s="153"/>
    </row>
    <row r="10332" spans="71:72" x14ac:dyDescent="0.2">
      <c r="BS10332" s="152"/>
      <c r="BT10332" s="153"/>
    </row>
    <row r="10333" spans="71:72" x14ac:dyDescent="0.2">
      <c r="BS10333" s="152"/>
      <c r="BT10333" s="153"/>
    </row>
    <row r="10334" spans="71:72" x14ac:dyDescent="0.2">
      <c r="BS10334" s="152"/>
      <c r="BT10334" s="153"/>
    </row>
    <row r="10335" spans="71:72" x14ac:dyDescent="0.2">
      <c r="BS10335" s="152"/>
      <c r="BT10335" s="153"/>
    </row>
    <row r="10336" spans="71:72" x14ac:dyDescent="0.2">
      <c r="BS10336" s="152"/>
      <c r="BT10336" s="153"/>
    </row>
    <row r="10337" spans="71:72" x14ac:dyDescent="0.2">
      <c r="BS10337" s="152"/>
      <c r="BT10337" s="153"/>
    </row>
    <row r="10338" spans="71:72" x14ac:dyDescent="0.2">
      <c r="BS10338" s="152"/>
      <c r="BT10338" s="153"/>
    </row>
    <row r="10339" spans="71:72" x14ac:dyDescent="0.2">
      <c r="BS10339" s="152"/>
      <c r="BT10339" s="153"/>
    </row>
    <row r="10340" spans="71:72" x14ac:dyDescent="0.2">
      <c r="BS10340" s="152"/>
      <c r="BT10340" s="153"/>
    </row>
    <row r="10341" spans="71:72" x14ac:dyDescent="0.2">
      <c r="BS10341" s="152"/>
      <c r="BT10341" s="153"/>
    </row>
    <row r="10342" spans="71:72" x14ac:dyDescent="0.2">
      <c r="BS10342" s="152"/>
      <c r="BT10342" s="153"/>
    </row>
    <row r="10343" spans="71:72" x14ac:dyDescent="0.2">
      <c r="BS10343" s="152"/>
      <c r="BT10343" s="153"/>
    </row>
    <row r="10344" spans="71:72" x14ac:dyDescent="0.2">
      <c r="BS10344" s="152"/>
      <c r="BT10344" s="153"/>
    </row>
    <row r="10345" spans="71:72" x14ac:dyDescent="0.2">
      <c r="BS10345" s="152"/>
      <c r="BT10345" s="153"/>
    </row>
    <row r="10346" spans="71:72" x14ac:dyDescent="0.2">
      <c r="BS10346" s="152"/>
      <c r="BT10346" s="153"/>
    </row>
    <row r="10347" spans="71:72" x14ac:dyDescent="0.2">
      <c r="BS10347" s="152"/>
      <c r="BT10347" s="153"/>
    </row>
    <row r="10348" spans="71:72" x14ac:dyDescent="0.2">
      <c r="BS10348" s="152"/>
      <c r="BT10348" s="153"/>
    </row>
    <row r="10349" spans="71:72" x14ac:dyDescent="0.2">
      <c r="BS10349" s="152"/>
      <c r="BT10349" s="153"/>
    </row>
    <row r="10350" spans="71:72" x14ac:dyDescent="0.2">
      <c r="BS10350" s="152"/>
      <c r="BT10350" s="153"/>
    </row>
    <row r="10351" spans="71:72" x14ac:dyDescent="0.2">
      <c r="BS10351" s="152"/>
      <c r="BT10351" s="153"/>
    </row>
    <row r="10352" spans="71:72" x14ac:dyDescent="0.2">
      <c r="BS10352" s="152"/>
      <c r="BT10352" s="153"/>
    </row>
    <row r="10353" spans="71:72" x14ac:dyDescent="0.2">
      <c r="BS10353" s="152"/>
      <c r="BT10353" s="153"/>
    </row>
    <row r="10354" spans="71:72" x14ac:dyDescent="0.2">
      <c r="BS10354" s="152"/>
      <c r="BT10354" s="153"/>
    </row>
    <row r="10355" spans="71:72" x14ac:dyDescent="0.2">
      <c r="BS10355" s="152"/>
      <c r="BT10355" s="153"/>
    </row>
    <row r="10356" spans="71:72" x14ac:dyDescent="0.2">
      <c r="BS10356" s="152"/>
      <c r="BT10356" s="153"/>
    </row>
    <row r="10357" spans="71:72" x14ac:dyDescent="0.2">
      <c r="BS10357" s="152"/>
      <c r="BT10357" s="153"/>
    </row>
    <row r="10358" spans="71:72" x14ac:dyDescent="0.2">
      <c r="BS10358" s="152"/>
      <c r="BT10358" s="153"/>
    </row>
    <row r="10359" spans="71:72" x14ac:dyDescent="0.2">
      <c r="BS10359" s="152"/>
      <c r="BT10359" s="153"/>
    </row>
    <row r="10360" spans="71:72" x14ac:dyDescent="0.2">
      <c r="BS10360" s="152"/>
      <c r="BT10360" s="153"/>
    </row>
    <row r="10361" spans="71:72" x14ac:dyDescent="0.2">
      <c r="BS10361" s="152"/>
      <c r="BT10361" s="153"/>
    </row>
    <row r="10362" spans="71:72" x14ac:dyDescent="0.2">
      <c r="BS10362" s="152"/>
      <c r="BT10362" s="153"/>
    </row>
    <row r="10363" spans="71:72" x14ac:dyDescent="0.2">
      <c r="BS10363" s="152"/>
      <c r="BT10363" s="153"/>
    </row>
    <row r="10364" spans="71:72" x14ac:dyDescent="0.2">
      <c r="BS10364" s="152"/>
      <c r="BT10364" s="153"/>
    </row>
    <row r="10365" spans="71:72" x14ac:dyDescent="0.2">
      <c r="BS10365" s="152"/>
      <c r="BT10365" s="153"/>
    </row>
    <row r="10366" spans="71:72" x14ac:dyDescent="0.2">
      <c r="BS10366" s="152"/>
      <c r="BT10366" s="153"/>
    </row>
    <row r="10367" spans="71:72" x14ac:dyDescent="0.2">
      <c r="BS10367" s="152"/>
      <c r="BT10367" s="153"/>
    </row>
    <row r="10368" spans="71:72" x14ac:dyDescent="0.2">
      <c r="BS10368" s="152"/>
      <c r="BT10368" s="153"/>
    </row>
    <row r="10369" spans="71:72" x14ac:dyDescent="0.2">
      <c r="BS10369" s="152"/>
      <c r="BT10369" s="153"/>
    </row>
    <row r="10370" spans="71:72" x14ac:dyDescent="0.2">
      <c r="BS10370" s="152"/>
      <c r="BT10370" s="153"/>
    </row>
    <row r="10371" spans="71:72" x14ac:dyDescent="0.2">
      <c r="BS10371" s="152"/>
      <c r="BT10371" s="153"/>
    </row>
    <row r="10372" spans="71:72" x14ac:dyDescent="0.2">
      <c r="BS10372" s="152"/>
      <c r="BT10372" s="153"/>
    </row>
    <row r="10373" spans="71:72" x14ac:dyDescent="0.2">
      <c r="BS10373" s="152"/>
      <c r="BT10373" s="153"/>
    </row>
    <row r="10374" spans="71:72" x14ac:dyDescent="0.2">
      <c r="BS10374" s="152"/>
      <c r="BT10374" s="153"/>
    </row>
    <row r="10375" spans="71:72" x14ac:dyDescent="0.2">
      <c r="BS10375" s="152"/>
      <c r="BT10375" s="153"/>
    </row>
    <row r="10376" spans="71:72" x14ac:dyDescent="0.2">
      <c r="BS10376" s="152"/>
      <c r="BT10376" s="153"/>
    </row>
    <row r="10377" spans="71:72" x14ac:dyDescent="0.2">
      <c r="BS10377" s="152"/>
      <c r="BT10377" s="153"/>
    </row>
    <row r="10378" spans="71:72" x14ac:dyDescent="0.2">
      <c r="BS10378" s="152"/>
      <c r="BT10378" s="153"/>
    </row>
    <row r="10379" spans="71:72" x14ac:dyDescent="0.2">
      <c r="BS10379" s="152"/>
      <c r="BT10379" s="153"/>
    </row>
    <row r="10380" spans="71:72" x14ac:dyDescent="0.2">
      <c r="BS10380" s="152"/>
      <c r="BT10380" s="153"/>
    </row>
    <row r="10381" spans="71:72" x14ac:dyDescent="0.2">
      <c r="BS10381" s="152"/>
      <c r="BT10381" s="153"/>
    </row>
    <row r="10382" spans="71:72" x14ac:dyDescent="0.2">
      <c r="BS10382" s="152"/>
      <c r="BT10382" s="153"/>
    </row>
    <row r="10383" spans="71:72" x14ac:dyDescent="0.2">
      <c r="BS10383" s="152"/>
      <c r="BT10383" s="153"/>
    </row>
    <row r="10384" spans="71:72" x14ac:dyDescent="0.2">
      <c r="BS10384" s="152"/>
      <c r="BT10384" s="153"/>
    </row>
    <row r="10385" spans="71:72" x14ac:dyDescent="0.2">
      <c r="BS10385" s="152"/>
      <c r="BT10385" s="153"/>
    </row>
    <row r="10386" spans="71:72" x14ac:dyDescent="0.2">
      <c r="BS10386" s="152"/>
      <c r="BT10386" s="153"/>
    </row>
    <row r="10387" spans="71:72" x14ac:dyDescent="0.2">
      <c r="BS10387" s="152"/>
      <c r="BT10387" s="153"/>
    </row>
    <row r="10388" spans="71:72" x14ac:dyDescent="0.2">
      <c r="BS10388" s="152"/>
      <c r="BT10388" s="153"/>
    </row>
    <row r="10389" spans="71:72" x14ac:dyDescent="0.2">
      <c r="BS10389" s="152"/>
      <c r="BT10389" s="153"/>
    </row>
    <row r="10390" spans="71:72" x14ac:dyDescent="0.2">
      <c r="BS10390" s="152"/>
      <c r="BT10390" s="153"/>
    </row>
    <row r="10391" spans="71:72" x14ac:dyDescent="0.2">
      <c r="BS10391" s="152"/>
      <c r="BT10391" s="153"/>
    </row>
    <row r="10392" spans="71:72" x14ac:dyDescent="0.2">
      <c r="BS10392" s="152"/>
      <c r="BT10392" s="153"/>
    </row>
    <row r="10393" spans="71:72" x14ac:dyDescent="0.2">
      <c r="BS10393" s="152"/>
      <c r="BT10393" s="153"/>
    </row>
    <row r="10394" spans="71:72" x14ac:dyDescent="0.2">
      <c r="BS10394" s="152"/>
      <c r="BT10394" s="153"/>
    </row>
    <row r="10395" spans="71:72" x14ac:dyDescent="0.2">
      <c r="BS10395" s="152"/>
      <c r="BT10395" s="153"/>
    </row>
    <row r="10396" spans="71:72" x14ac:dyDescent="0.2">
      <c r="BS10396" s="152"/>
      <c r="BT10396" s="153"/>
    </row>
    <row r="10397" spans="71:72" x14ac:dyDescent="0.2">
      <c r="BS10397" s="152"/>
      <c r="BT10397" s="153"/>
    </row>
    <row r="10398" spans="71:72" x14ac:dyDescent="0.2">
      <c r="BS10398" s="152"/>
      <c r="BT10398" s="153"/>
    </row>
    <row r="10399" spans="71:72" x14ac:dyDescent="0.2">
      <c r="BS10399" s="152"/>
      <c r="BT10399" s="153"/>
    </row>
    <row r="10400" spans="71:72" x14ac:dyDescent="0.2">
      <c r="BS10400" s="152"/>
      <c r="BT10400" s="153"/>
    </row>
    <row r="10401" spans="71:72" x14ac:dyDescent="0.2">
      <c r="BS10401" s="152"/>
      <c r="BT10401" s="153"/>
    </row>
    <row r="10402" spans="71:72" x14ac:dyDescent="0.2">
      <c r="BS10402" s="152"/>
      <c r="BT10402" s="153"/>
    </row>
    <row r="10403" spans="71:72" x14ac:dyDescent="0.2">
      <c r="BS10403" s="152"/>
      <c r="BT10403" s="153"/>
    </row>
    <row r="10404" spans="71:72" x14ac:dyDescent="0.2">
      <c r="BS10404" s="152"/>
      <c r="BT10404" s="153"/>
    </row>
    <row r="10405" spans="71:72" x14ac:dyDescent="0.2">
      <c r="BS10405" s="152"/>
      <c r="BT10405" s="153"/>
    </row>
    <row r="10406" spans="71:72" x14ac:dyDescent="0.2">
      <c r="BS10406" s="152"/>
      <c r="BT10406" s="153"/>
    </row>
    <row r="10407" spans="71:72" x14ac:dyDescent="0.2">
      <c r="BS10407" s="152"/>
      <c r="BT10407" s="153"/>
    </row>
    <row r="10408" spans="71:72" x14ac:dyDescent="0.2">
      <c r="BS10408" s="152"/>
      <c r="BT10408" s="153"/>
    </row>
    <row r="10409" spans="71:72" x14ac:dyDescent="0.2">
      <c r="BS10409" s="152"/>
      <c r="BT10409" s="153"/>
    </row>
    <row r="10410" spans="71:72" x14ac:dyDescent="0.2">
      <c r="BS10410" s="152"/>
      <c r="BT10410" s="153"/>
    </row>
    <row r="10411" spans="71:72" x14ac:dyDescent="0.2">
      <c r="BS10411" s="152"/>
      <c r="BT10411" s="153"/>
    </row>
    <row r="10412" spans="71:72" x14ac:dyDescent="0.2">
      <c r="BS10412" s="152"/>
      <c r="BT10412" s="153"/>
    </row>
    <row r="10413" spans="71:72" x14ac:dyDescent="0.2">
      <c r="BS10413" s="152"/>
      <c r="BT10413" s="153"/>
    </row>
    <row r="10414" spans="71:72" x14ac:dyDescent="0.2">
      <c r="BS10414" s="152"/>
      <c r="BT10414" s="153"/>
    </row>
    <row r="10415" spans="71:72" x14ac:dyDescent="0.2">
      <c r="BS10415" s="152"/>
      <c r="BT10415" s="153"/>
    </row>
    <row r="10416" spans="71:72" x14ac:dyDescent="0.2">
      <c r="BS10416" s="152"/>
      <c r="BT10416" s="153"/>
    </row>
    <row r="10417" spans="71:72" x14ac:dyDescent="0.2">
      <c r="BS10417" s="152"/>
      <c r="BT10417" s="153"/>
    </row>
    <row r="10418" spans="71:72" x14ac:dyDescent="0.2">
      <c r="BS10418" s="152"/>
      <c r="BT10418" s="153"/>
    </row>
    <row r="10419" spans="71:72" x14ac:dyDescent="0.2">
      <c r="BS10419" s="152"/>
      <c r="BT10419" s="153"/>
    </row>
    <row r="10420" spans="71:72" x14ac:dyDescent="0.2">
      <c r="BS10420" s="152"/>
      <c r="BT10420" s="153"/>
    </row>
    <row r="10421" spans="71:72" x14ac:dyDescent="0.2">
      <c r="BS10421" s="152"/>
      <c r="BT10421" s="153"/>
    </row>
    <row r="10422" spans="71:72" x14ac:dyDescent="0.2">
      <c r="BS10422" s="152"/>
      <c r="BT10422" s="153"/>
    </row>
    <row r="10423" spans="71:72" x14ac:dyDescent="0.2">
      <c r="BS10423" s="152"/>
      <c r="BT10423" s="153"/>
    </row>
    <row r="10424" spans="71:72" x14ac:dyDescent="0.2">
      <c r="BS10424" s="152"/>
      <c r="BT10424" s="153"/>
    </row>
    <row r="10425" spans="71:72" x14ac:dyDescent="0.2">
      <c r="BS10425" s="152"/>
      <c r="BT10425" s="153"/>
    </row>
    <row r="10426" spans="71:72" x14ac:dyDescent="0.2">
      <c r="BS10426" s="152"/>
      <c r="BT10426" s="153"/>
    </row>
    <row r="10427" spans="71:72" x14ac:dyDescent="0.2">
      <c r="BS10427" s="152"/>
      <c r="BT10427" s="153"/>
    </row>
    <row r="10428" spans="71:72" x14ac:dyDescent="0.2">
      <c r="BS10428" s="152"/>
      <c r="BT10428" s="153"/>
    </row>
    <row r="10429" spans="71:72" x14ac:dyDescent="0.2">
      <c r="BS10429" s="152"/>
      <c r="BT10429" s="153"/>
    </row>
    <row r="10430" spans="71:72" x14ac:dyDescent="0.2">
      <c r="BS10430" s="152"/>
      <c r="BT10430" s="153"/>
    </row>
    <row r="10431" spans="71:72" x14ac:dyDescent="0.2">
      <c r="BS10431" s="152"/>
      <c r="BT10431" s="153"/>
    </row>
    <row r="10432" spans="71:72" x14ac:dyDescent="0.2">
      <c r="BS10432" s="152"/>
      <c r="BT10432" s="153"/>
    </row>
    <row r="10433" spans="71:72" x14ac:dyDescent="0.2">
      <c r="BS10433" s="152"/>
      <c r="BT10433" s="153"/>
    </row>
    <row r="10434" spans="71:72" x14ac:dyDescent="0.2">
      <c r="BS10434" s="152"/>
      <c r="BT10434" s="153"/>
    </row>
    <row r="10435" spans="71:72" x14ac:dyDescent="0.2">
      <c r="BS10435" s="152"/>
      <c r="BT10435" s="153"/>
    </row>
    <row r="10436" spans="71:72" x14ac:dyDescent="0.2">
      <c r="BS10436" s="152"/>
      <c r="BT10436" s="153"/>
    </row>
    <row r="10437" spans="71:72" x14ac:dyDescent="0.2">
      <c r="BS10437" s="152"/>
      <c r="BT10437" s="153"/>
    </row>
    <row r="10438" spans="71:72" x14ac:dyDescent="0.2">
      <c r="BS10438" s="152"/>
      <c r="BT10438" s="153"/>
    </row>
    <row r="10439" spans="71:72" x14ac:dyDescent="0.2">
      <c r="BS10439" s="152"/>
      <c r="BT10439" s="153"/>
    </row>
    <row r="10440" spans="71:72" x14ac:dyDescent="0.2">
      <c r="BS10440" s="152"/>
      <c r="BT10440" s="153"/>
    </row>
    <row r="10441" spans="71:72" x14ac:dyDescent="0.2">
      <c r="BS10441" s="152"/>
      <c r="BT10441" s="153"/>
    </row>
    <row r="10442" spans="71:72" x14ac:dyDescent="0.2">
      <c r="BS10442" s="152"/>
      <c r="BT10442" s="153"/>
    </row>
    <row r="10443" spans="71:72" x14ac:dyDescent="0.2">
      <c r="BS10443" s="152"/>
      <c r="BT10443" s="153"/>
    </row>
    <row r="10444" spans="71:72" x14ac:dyDescent="0.2">
      <c r="BS10444" s="152"/>
      <c r="BT10444" s="153"/>
    </row>
    <row r="10445" spans="71:72" x14ac:dyDescent="0.2">
      <c r="BS10445" s="152"/>
      <c r="BT10445" s="153"/>
    </row>
    <row r="10446" spans="71:72" x14ac:dyDescent="0.2">
      <c r="BS10446" s="152"/>
      <c r="BT10446" s="153"/>
    </row>
    <row r="10447" spans="71:72" x14ac:dyDescent="0.2">
      <c r="BS10447" s="152"/>
      <c r="BT10447" s="153"/>
    </row>
    <row r="10448" spans="71:72" x14ac:dyDescent="0.2">
      <c r="BS10448" s="152"/>
      <c r="BT10448" s="153"/>
    </row>
    <row r="10449" spans="71:72" x14ac:dyDescent="0.2">
      <c r="BS10449" s="152"/>
      <c r="BT10449" s="153"/>
    </row>
    <row r="10450" spans="71:72" x14ac:dyDescent="0.2">
      <c r="BS10450" s="152"/>
      <c r="BT10450" s="153"/>
    </row>
    <row r="10451" spans="71:72" x14ac:dyDescent="0.2">
      <c r="BS10451" s="152"/>
      <c r="BT10451" s="153"/>
    </row>
    <row r="10452" spans="71:72" x14ac:dyDescent="0.2">
      <c r="BS10452" s="152"/>
      <c r="BT10452" s="153"/>
    </row>
    <row r="10453" spans="71:72" x14ac:dyDescent="0.2">
      <c r="BS10453" s="152"/>
      <c r="BT10453" s="153"/>
    </row>
    <row r="10454" spans="71:72" x14ac:dyDescent="0.2">
      <c r="BS10454" s="152"/>
      <c r="BT10454" s="153"/>
    </row>
    <row r="10455" spans="71:72" x14ac:dyDescent="0.2">
      <c r="BS10455" s="152"/>
      <c r="BT10455" s="153"/>
    </row>
    <row r="10456" spans="71:72" x14ac:dyDescent="0.2">
      <c r="BS10456" s="152"/>
      <c r="BT10456" s="153"/>
    </row>
    <row r="10457" spans="71:72" x14ac:dyDescent="0.2">
      <c r="BS10457" s="152"/>
      <c r="BT10457" s="153"/>
    </row>
    <row r="10458" spans="71:72" x14ac:dyDescent="0.2">
      <c r="BS10458" s="152"/>
      <c r="BT10458" s="153"/>
    </row>
    <row r="10459" spans="71:72" x14ac:dyDescent="0.2">
      <c r="BS10459" s="152"/>
      <c r="BT10459" s="153"/>
    </row>
    <row r="10460" spans="71:72" x14ac:dyDescent="0.2">
      <c r="BS10460" s="152"/>
      <c r="BT10460" s="153"/>
    </row>
    <row r="10461" spans="71:72" x14ac:dyDescent="0.2">
      <c r="BS10461" s="152"/>
      <c r="BT10461" s="153"/>
    </row>
    <row r="10462" spans="71:72" x14ac:dyDescent="0.2">
      <c r="BS10462" s="152"/>
      <c r="BT10462" s="153"/>
    </row>
    <row r="10463" spans="71:72" x14ac:dyDescent="0.2">
      <c r="BS10463" s="152"/>
      <c r="BT10463" s="153"/>
    </row>
    <row r="10464" spans="71:72" x14ac:dyDescent="0.2">
      <c r="BS10464" s="152"/>
      <c r="BT10464" s="153"/>
    </row>
    <row r="10465" spans="71:72" x14ac:dyDescent="0.2">
      <c r="BS10465" s="152"/>
      <c r="BT10465" s="153"/>
    </row>
    <row r="10466" spans="71:72" x14ac:dyDescent="0.2">
      <c r="BS10466" s="152"/>
      <c r="BT10466" s="153"/>
    </row>
    <row r="10467" spans="71:72" x14ac:dyDescent="0.2">
      <c r="BS10467" s="152"/>
      <c r="BT10467" s="153"/>
    </row>
    <row r="10468" spans="71:72" x14ac:dyDescent="0.2">
      <c r="BS10468" s="152"/>
      <c r="BT10468" s="153"/>
    </row>
    <row r="10469" spans="71:72" x14ac:dyDescent="0.2">
      <c r="BS10469" s="152"/>
      <c r="BT10469" s="153"/>
    </row>
    <row r="10470" spans="71:72" x14ac:dyDescent="0.2">
      <c r="BS10470" s="152"/>
      <c r="BT10470" s="153"/>
    </row>
    <row r="10471" spans="71:72" x14ac:dyDescent="0.2">
      <c r="BS10471" s="152"/>
      <c r="BT10471" s="153"/>
    </row>
    <row r="10472" spans="71:72" x14ac:dyDescent="0.2">
      <c r="BS10472" s="152"/>
      <c r="BT10472" s="153"/>
    </row>
    <row r="10473" spans="71:72" x14ac:dyDescent="0.2">
      <c r="BS10473" s="152"/>
      <c r="BT10473" s="153"/>
    </row>
    <row r="10474" spans="71:72" x14ac:dyDescent="0.2">
      <c r="BS10474" s="152"/>
      <c r="BT10474" s="153"/>
    </row>
    <row r="10475" spans="71:72" x14ac:dyDescent="0.2">
      <c r="BS10475" s="152"/>
      <c r="BT10475" s="153"/>
    </row>
    <row r="10476" spans="71:72" x14ac:dyDescent="0.2">
      <c r="BS10476" s="152"/>
      <c r="BT10476" s="153"/>
    </row>
    <row r="10477" spans="71:72" x14ac:dyDescent="0.2">
      <c r="BS10477" s="152"/>
      <c r="BT10477" s="153"/>
    </row>
    <row r="10478" spans="71:72" x14ac:dyDescent="0.2">
      <c r="BS10478" s="152"/>
      <c r="BT10478" s="153"/>
    </row>
    <row r="10479" spans="71:72" x14ac:dyDescent="0.2">
      <c r="BS10479" s="152"/>
      <c r="BT10479" s="153"/>
    </row>
    <row r="10480" spans="71:72" x14ac:dyDescent="0.2">
      <c r="BS10480" s="152"/>
      <c r="BT10480" s="153"/>
    </row>
    <row r="10481" spans="71:72" x14ac:dyDescent="0.2">
      <c r="BS10481" s="152"/>
      <c r="BT10481" s="153"/>
    </row>
    <row r="10482" spans="71:72" x14ac:dyDescent="0.2">
      <c r="BS10482" s="152"/>
      <c r="BT10482" s="153"/>
    </row>
    <row r="10483" spans="71:72" x14ac:dyDescent="0.2">
      <c r="BS10483" s="152"/>
      <c r="BT10483" s="153"/>
    </row>
    <row r="10484" spans="71:72" x14ac:dyDescent="0.2">
      <c r="BS10484" s="152"/>
      <c r="BT10484" s="153"/>
    </row>
    <row r="10485" spans="71:72" x14ac:dyDescent="0.2">
      <c r="BS10485" s="152"/>
      <c r="BT10485" s="153"/>
    </row>
    <row r="10486" spans="71:72" x14ac:dyDescent="0.2">
      <c r="BS10486" s="152"/>
      <c r="BT10486" s="153"/>
    </row>
    <row r="10487" spans="71:72" x14ac:dyDescent="0.2">
      <c r="BS10487" s="152"/>
      <c r="BT10487" s="153"/>
    </row>
    <row r="10488" spans="71:72" x14ac:dyDescent="0.2">
      <c r="BS10488" s="152"/>
      <c r="BT10488" s="153"/>
    </row>
    <row r="10489" spans="71:72" x14ac:dyDescent="0.2">
      <c r="BS10489" s="152"/>
      <c r="BT10489" s="153"/>
    </row>
    <row r="10490" spans="71:72" x14ac:dyDescent="0.2">
      <c r="BS10490" s="152"/>
      <c r="BT10490" s="153"/>
    </row>
    <row r="10491" spans="71:72" x14ac:dyDescent="0.2">
      <c r="BS10491" s="152"/>
      <c r="BT10491" s="153"/>
    </row>
    <row r="10492" spans="71:72" x14ac:dyDescent="0.2">
      <c r="BS10492" s="152"/>
      <c r="BT10492" s="153"/>
    </row>
    <row r="10493" spans="71:72" x14ac:dyDescent="0.2">
      <c r="BS10493" s="152"/>
      <c r="BT10493" s="153"/>
    </row>
    <row r="10494" spans="71:72" x14ac:dyDescent="0.2">
      <c r="BS10494" s="152"/>
      <c r="BT10494" s="153"/>
    </row>
    <row r="10495" spans="71:72" x14ac:dyDescent="0.2">
      <c r="BS10495" s="152"/>
      <c r="BT10495" s="153"/>
    </row>
    <row r="10496" spans="71:72" x14ac:dyDescent="0.2">
      <c r="BS10496" s="152"/>
      <c r="BT10496" s="153"/>
    </row>
    <row r="10497" spans="71:72" x14ac:dyDescent="0.2">
      <c r="BS10497" s="152"/>
      <c r="BT10497" s="153"/>
    </row>
    <row r="10498" spans="71:72" x14ac:dyDescent="0.2">
      <c r="BS10498" s="152"/>
      <c r="BT10498" s="153"/>
    </row>
    <row r="10499" spans="71:72" x14ac:dyDescent="0.2">
      <c r="BS10499" s="152"/>
      <c r="BT10499" s="153"/>
    </row>
    <row r="10500" spans="71:72" x14ac:dyDescent="0.2">
      <c r="BS10500" s="152"/>
      <c r="BT10500" s="153"/>
    </row>
    <row r="10501" spans="71:72" x14ac:dyDescent="0.2">
      <c r="BS10501" s="152"/>
      <c r="BT10501" s="153"/>
    </row>
    <row r="10502" spans="71:72" x14ac:dyDescent="0.2">
      <c r="BS10502" s="152"/>
      <c r="BT10502" s="153"/>
    </row>
    <row r="10503" spans="71:72" x14ac:dyDescent="0.2">
      <c r="BS10503" s="152"/>
      <c r="BT10503" s="153"/>
    </row>
    <row r="10504" spans="71:72" x14ac:dyDescent="0.2">
      <c r="BS10504" s="152"/>
      <c r="BT10504" s="153"/>
    </row>
    <row r="10505" spans="71:72" x14ac:dyDescent="0.2">
      <c r="BS10505" s="152"/>
      <c r="BT10505" s="153"/>
    </row>
    <row r="10506" spans="71:72" x14ac:dyDescent="0.2">
      <c r="BS10506" s="152"/>
      <c r="BT10506" s="153"/>
    </row>
    <row r="10507" spans="71:72" x14ac:dyDescent="0.2">
      <c r="BS10507" s="152"/>
      <c r="BT10507" s="153"/>
    </row>
    <row r="10508" spans="71:72" x14ac:dyDescent="0.2">
      <c r="BS10508" s="152"/>
      <c r="BT10508" s="153"/>
    </row>
    <row r="10509" spans="71:72" x14ac:dyDescent="0.2">
      <c r="BS10509" s="152"/>
      <c r="BT10509" s="153"/>
    </row>
    <row r="10510" spans="71:72" x14ac:dyDescent="0.2">
      <c r="BS10510" s="152"/>
      <c r="BT10510" s="153"/>
    </row>
    <row r="10511" spans="71:72" x14ac:dyDescent="0.2">
      <c r="BS10511" s="152"/>
      <c r="BT10511" s="153"/>
    </row>
    <row r="10512" spans="71:72" x14ac:dyDescent="0.2">
      <c r="BS10512" s="152"/>
      <c r="BT10512" s="153"/>
    </row>
    <row r="10513" spans="71:72" x14ac:dyDescent="0.2">
      <c r="BS10513" s="152"/>
      <c r="BT10513" s="153"/>
    </row>
    <row r="10514" spans="71:72" x14ac:dyDescent="0.2">
      <c r="BS10514" s="152"/>
      <c r="BT10514" s="153"/>
    </row>
    <row r="10515" spans="71:72" x14ac:dyDescent="0.2">
      <c r="BS10515" s="152"/>
      <c r="BT10515" s="153"/>
    </row>
    <row r="10516" spans="71:72" x14ac:dyDescent="0.2">
      <c r="BS10516" s="152"/>
      <c r="BT10516" s="153"/>
    </row>
    <row r="10517" spans="71:72" x14ac:dyDescent="0.2">
      <c r="BS10517" s="152"/>
      <c r="BT10517" s="153"/>
    </row>
    <row r="10518" spans="71:72" x14ac:dyDescent="0.2">
      <c r="BS10518" s="152"/>
      <c r="BT10518" s="153"/>
    </row>
    <row r="10519" spans="71:72" x14ac:dyDescent="0.2">
      <c r="BS10519" s="152"/>
      <c r="BT10519" s="153"/>
    </row>
    <row r="10520" spans="71:72" x14ac:dyDescent="0.2">
      <c r="BS10520" s="152"/>
      <c r="BT10520" s="153"/>
    </row>
    <row r="10521" spans="71:72" x14ac:dyDescent="0.2">
      <c r="BS10521" s="152"/>
      <c r="BT10521" s="153"/>
    </row>
    <row r="10522" spans="71:72" x14ac:dyDescent="0.2">
      <c r="BS10522" s="152"/>
      <c r="BT10522" s="153"/>
    </row>
    <row r="10523" spans="71:72" x14ac:dyDescent="0.2">
      <c r="BS10523" s="152"/>
      <c r="BT10523" s="153"/>
    </row>
    <row r="10524" spans="71:72" x14ac:dyDescent="0.2">
      <c r="BS10524" s="152"/>
      <c r="BT10524" s="153"/>
    </row>
    <row r="10525" spans="71:72" x14ac:dyDescent="0.2">
      <c r="BS10525" s="152"/>
      <c r="BT10525" s="153"/>
    </row>
    <row r="10526" spans="71:72" x14ac:dyDescent="0.2">
      <c r="BS10526" s="152"/>
      <c r="BT10526" s="153"/>
    </row>
    <row r="10527" spans="71:72" x14ac:dyDescent="0.2">
      <c r="BS10527" s="152"/>
      <c r="BT10527" s="153"/>
    </row>
    <row r="10528" spans="71:72" x14ac:dyDescent="0.2">
      <c r="BS10528" s="152"/>
      <c r="BT10528" s="153"/>
    </row>
    <row r="10529" spans="71:72" x14ac:dyDescent="0.2">
      <c r="BS10529" s="152"/>
      <c r="BT10529" s="153"/>
    </row>
    <row r="10530" spans="71:72" x14ac:dyDescent="0.2">
      <c r="BS10530" s="152"/>
      <c r="BT10530" s="153"/>
    </row>
    <row r="10531" spans="71:72" x14ac:dyDescent="0.2">
      <c r="BS10531" s="152"/>
      <c r="BT10531" s="153"/>
    </row>
    <row r="10532" spans="71:72" x14ac:dyDescent="0.2">
      <c r="BS10532" s="152"/>
      <c r="BT10532" s="153"/>
    </row>
    <row r="10533" spans="71:72" x14ac:dyDescent="0.2">
      <c r="BS10533" s="152"/>
      <c r="BT10533" s="153"/>
    </row>
    <row r="10534" spans="71:72" x14ac:dyDescent="0.2">
      <c r="BS10534" s="152"/>
      <c r="BT10534" s="153"/>
    </row>
    <row r="10535" spans="71:72" x14ac:dyDescent="0.2">
      <c r="BS10535" s="152"/>
      <c r="BT10535" s="153"/>
    </row>
    <row r="10536" spans="71:72" x14ac:dyDescent="0.2">
      <c r="BS10536" s="152"/>
      <c r="BT10536" s="153"/>
    </row>
    <row r="10537" spans="71:72" x14ac:dyDescent="0.2">
      <c r="BS10537" s="152"/>
      <c r="BT10537" s="153"/>
    </row>
    <row r="10538" spans="71:72" x14ac:dyDescent="0.2">
      <c r="BS10538" s="152"/>
      <c r="BT10538" s="153"/>
    </row>
    <row r="10539" spans="71:72" x14ac:dyDescent="0.2">
      <c r="BS10539" s="152"/>
      <c r="BT10539" s="153"/>
    </row>
    <row r="10540" spans="71:72" x14ac:dyDescent="0.2">
      <c r="BS10540" s="152"/>
      <c r="BT10540" s="153"/>
    </row>
    <row r="10541" spans="71:72" x14ac:dyDescent="0.2">
      <c r="BS10541" s="152"/>
      <c r="BT10541" s="153"/>
    </row>
    <row r="10542" spans="71:72" x14ac:dyDescent="0.2">
      <c r="BS10542" s="152"/>
      <c r="BT10542" s="153"/>
    </row>
    <row r="10543" spans="71:72" x14ac:dyDescent="0.2">
      <c r="BS10543" s="152"/>
      <c r="BT10543" s="153"/>
    </row>
    <row r="10544" spans="71:72" x14ac:dyDescent="0.2">
      <c r="BS10544" s="152"/>
      <c r="BT10544" s="153"/>
    </row>
    <row r="10545" spans="71:72" x14ac:dyDescent="0.2">
      <c r="BS10545" s="152"/>
      <c r="BT10545" s="153"/>
    </row>
    <row r="10546" spans="71:72" x14ac:dyDescent="0.2">
      <c r="BS10546" s="152"/>
      <c r="BT10546" s="153"/>
    </row>
    <row r="10547" spans="71:72" x14ac:dyDescent="0.2">
      <c r="BS10547" s="152"/>
      <c r="BT10547" s="153"/>
    </row>
    <row r="10548" spans="71:72" x14ac:dyDescent="0.2">
      <c r="BS10548" s="152"/>
      <c r="BT10548" s="153"/>
    </row>
    <row r="10549" spans="71:72" x14ac:dyDescent="0.2">
      <c r="BS10549" s="152"/>
      <c r="BT10549" s="153"/>
    </row>
    <row r="10550" spans="71:72" x14ac:dyDescent="0.2">
      <c r="BS10550" s="152"/>
      <c r="BT10550" s="153"/>
    </row>
    <row r="10551" spans="71:72" x14ac:dyDescent="0.2">
      <c r="BS10551" s="152"/>
      <c r="BT10551" s="153"/>
    </row>
    <row r="10552" spans="71:72" x14ac:dyDescent="0.2">
      <c r="BS10552" s="152"/>
      <c r="BT10552" s="153"/>
    </row>
    <row r="10553" spans="71:72" x14ac:dyDescent="0.2">
      <c r="BS10553" s="152"/>
      <c r="BT10553" s="153"/>
    </row>
    <row r="10554" spans="71:72" x14ac:dyDescent="0.2">
      <c r="BS10554" s="152"/>
      <c r="BT10554" s="153"/>
    </row>
    <row r="10555" spans="71:72" x14ac:dyDescent="0.2">
      <c r="BS10555" s="152"/>
      <c r="BT10555" s="153"/>
    </row>
    <row r="10556" spans="71:72" x14ac:dyDescent="0.2">
      <c r="BS10556" s="152"/>
      <c r="BT10556" s="153"/>
    </row>
    <row r="10557" spans="71:72" x14ac:dyDescent="0.2">
      <c r="BS10557" s="152"/>
      <c r="BT10557" s="153"/>
    </row>
    <row r="10558" spans="71:72" x14ac:dyDescent="0.2">
      <c r="BS10558" s="152"/>
      <c r="BT10558" s="153"/>
    </row>
    <row r="10559" spans="71:72" x14ac:dyDescent="0.2">
      <c r="BS10559" s="152"/>
      <c r="BT10559" s="153"/>
    </row>
    <row r="10560" spans="71:72" x14ac:dyDescent="0.2">
      <c r="BS10560" s="152"/>
      <c r="BT10560" s="153"/>
    </row>
    <row r="10561" spans="71:72" x14ac:dyDescent="0.2">
      <c r="BS10561" s="152"/>
      <c r="BT10561" s="153"/>
    </row>
    <row r="10562" spans="71:72" x14ac:dyDescent="0.2">
      <c r="BS10562" s="152"/>
      <c r="BT10562" s="153"/>
    </row>
    <row r="10563" spans="71:72" x14ac:dyDescent="0.2">
      <c r="BS10563" s="152"/>
      <c r="BT10563" s="153"/>
    </row>
    <row r="10564" spans="71:72" x14ac:dyDescent="0.2">
      <c r="BS10564" s="152"/>
      <c r="BT10564" s="153"/>
    </row>
    <row r="10565" spans="71:72" x14ac:dyDescent="0.2">
      <c r="BS10565" s="152"/>
      <c r="BT10565" s="153"/>
    </row>
    <row r="10566" spans="71:72" x14ac:dyDescent="0.2">
      <c r="BS10566" s="152"/>
      <c r="BT10566" s="153"/>
    </row>
    <row r="10567" spans="71:72" x14ac:dyDescent="0.2">
      <c r="BS10567" s="152"/>
      <c r="BT10567" s="153"/>
    </row>
    <row r="10568" spans="71:72" x14ac:dyDescent="0.2">
      <c r="BS10568" s="152"/>
      <c r="BT10568" s="153"/>
    </row>
    <row r="10569" spans="71:72" x14ac:dyDescent="0.2">
      <c r="BS10569" s="152"/>
      <c r="BT10569" s="153"/>
    </row>
    <row r="10570" spans="71:72" x14ac:dyDescent="0.2">
      <c r="BS10570" s="152"/>
      <c r="BT10570" s="153"/>
    </row>
    <row r="10571" spans="71:72" x14ac:dyDescent="0.2">
      <c r="BS10571" s="152"/>
      <c r="BT10571" s="153"/>
    </row>
    <row r="10572" spans="71:72" x14ac:dyDescent="0.2">
      <c r="BS10572" s="152"/>
      <c r="BT10572" s="153"/>
    </row>
    <row r="10573" spans="71:72" x14ac:dyDescent="0.2">
      <c r="BS10573" s="152"/>
      <c r="BT10573" s="153"/>
    </row>
    <row r="10574" spans="71:72" x14ac:dyDescent="0.2">
      <c r="BS10574" s="152"/>
      <c r="BT10574" s="153"/>
    </row>
    <row r="10575" spans="71:72" x14ac:dyDescent="0.2">
      <c r="BS10575" s="152"/>
      <c r="BT10575" s="153"/>
    </row>
    <row r="10576" spans="71:72" x14ac:dyDescent="0.2">
      <c r="BS10576" s="152"/>
      <c r="BT10576" s="153"/>
    </row>
    <row r="10577" spans="71:72" x14ac:dyDescent="0.2">
      <c r="BS10577" s="152"/>
      <c r="BT10577" s="153"/>
    </row>
    <row r="10578" spans="71:72" x14ac:dyDescent="0.2">
      <c r="BS10578" s="152"/>
      <c r="BT10578" s="153"/>
    </row>
    <row r="10579" spans="71:72" x14ac:dyDescent="0.2">
      <c r="BS10579" s="152"/>
      <c r="BT10579" s="153"/>
    </row>
    <row r="10580" spans="71:72" x14ac:dyDescent="0.2">
      <c r="BS10580" s="152"/>
      <c r="BT10580" s="153"/>
    </row>
    <row r="10581" spans="71:72" x14ac:dyDescent="0.2">
      <c r="BS10581" s="152"/>
      <c r="BT10581" s="153"/>
    </row>
    <row r="10582" spans="71:72" x14ac:dyDescent="0.2">
      <c r="BS10582" s="152"/>
      <c r="BT10582" s="153"/>
    </row>
    <row r="10583" spans="71:72" x14ac:dyDescent="0.2">
      <c r="BS10583" s="152"/>
      <c r="BT10583" s="153"/>
    </row>
    <row r="10584" spans="71:72" x14ac:dyDescent="0.2">
      <c r="BS10584" s="152"/>
      <c r="BT10584" s="153"/>
    </row>
    <row r="10585" spans="71:72" x14ac:dyDescent="0.2">
      <c r="BS10585" s="152"/>
      <c r="BT10585" s="153"/>
    </row>
    <row r="10586" spans="71:72" x14ac:dyDescent="0.2">
      <c r="BS10586" s="152"/>
      <c r="BT10586" s="153"/>
    </row>
    <row r="10587" spans="71:72" x14ac:dyDescent="0.2">
      <c r="BS10587" s="152"/>
      <c r="BT10587" s="153"/>
    </row>
    <row r="10588" spans="71:72" x14ac:dyDescent="0.2">
      <c r="BS10588" s="152"/>
      <c r="BT10588" s="153"/>
    </row>
    <row r="10589" spans="71:72" x14ac:dyDescent="0.2">
      <c r="BS10589" s="152"/>
      <c r="BT10589" s="153"/>
    </row>
    <row r="10590" spans="71:72" x14ac:dyDescent="0.2">
      <c r="BS10590" s="152"/>
      <c r="BT10590" s="153"/>
    </row>
    <row r="10591" spans="71:72" x14ac:dyDescent="0.2">
      <c r="BS10591" s="152"/>
      <c r="BT10591" s="153"/>
    </row>
    <row r="10592" spans="71:72" x14ac:dyDescent="0.2">
      <c r="BS10592" s="152"/>
      <c r="BT10592" s="153"/>
    </row>
    <row r="10593" spans="71:72" x14ac:dyDescent="0.2">
      <c r="BS10593" s="152"/>
      <c r="BT10593" s="153"/>
    </row>
    <row r="10594" spans="71:72" x14ac:dyDescent="0.2">
      <c r="BS10594" s="152"/>
      <c r="BT10594" s="153"/>
    </row>
    <row r="10595" spans="71:72" x14ac:dyDescent="0.2">
      <c r="BS10595" s="152"/>
      <c r="BT10595" s="153"/>
    </row>
    <row r="10596" spans="71:72" x14ac:dyDescent="0.2">
      <c r="BS10596" s="152"/>
      <c r="BT10596" s="153"/>
    </row>
    <row r="10597" spans="71:72" x14ac:dyDescent="0.2">
      <c r="BS10597" s="152"/>
      <c r="BT10597" s="153"/>
    </row>
    <row r="10598" spans="71:72" x14ac:dyDescent="0.2">
      <c r="BS10598" s="152"/>
      <c r="BT10598" s="153"/>
    </row>
    <row r="10599" spans="71:72" x14ac:dyDescent="0.2">
      <c r="BS10599" s="152"/>
      <c r="BT10599" s="153"/>
    </row>
    <row r="10600" spans="71:72" x14ac:dyDescent="0.2">
      <c r="BS10600" s="152"/>
      <c r="BT10600" s="153"/>
    </row>
    <row r="10601" spans="71:72" x14ac:dyDescent="0.2">
      <c r="BS10601" s="152"/>
      <c r="BT10601" s="153"/>
    </row>
    <row r="10602" spans="71:72" x14ac:dyDescent="0.2">
      <c r="BS10602" s="152"/>
      <c r="BT10602" s="153"/>
    </row>
    <row r="10603" spans="71:72" x14ac:dyDescent="0.2">
      <c r="BS10603" s="152"/>
      <c r="BT10603" s="153"/>
    </row>
    <row r="10604" spans="71:72" x14ac:dyDescent="0.2">
      <c r="BS10604" s="152"/>
      <c r="BT10604" s="153"/>
    </row>
    <row r="10605" spans="71:72" x14ac:dyDescent="0.2">
      <c r="BS10605" s="152"/>
      <c r="BT10605" s="153"/>
    </row>
    <row r="10606" spans="71:72" x14ac:dyDescent="0.2">
      <c r="BS10606" s="152"/>
      <c r="BT10606" s="153"/>
    </row>
    <row r="10607" spans="71:72" x14ac:dyDescent="0.2">
      <c r="BS10607" s="152"/>
      <c r="BT10607" s="153"/>
    </row>
    <row r="10608" spans="71:72" x14ac:dyDescent="0.2">
      <c r="BS10608" s="152"/>
      <c r="BT10608" s="153"/>
    </row>
    <row r="10609" spans="71:72" x14ac:dyDescent="0.2">
      <c r="BS10609" s="152"/>
      <c r="BT10609" s="153"/>
    </row>
    <row r="10610" spans="71:72" x14ac:dyDescent="0.2">
      <c r="BS10610" s="152"/>
      <c r="BT10610" s="153"/>
    </row>
    <row r="10611" spans="71:72" x14ac:dyDescent="0.2">
      <c r="BS10611" s="152"/>
      <c r="BT10611" s="153"/>
    </row>
    <row r="10612" spans="71:72" x14ac:dyDescent="0.2">
      <c r="BS10612" s="152"/>
      <c r="BT10612" s="153"/>
    </row>
    <row r="10613" spans="71:72" x14ac:dyDescent="0.2">
      <c r="BS10613" s="152"/>
      <c r="BT10613" s="153"/>
    </row>
    <row r="10614" spans="71:72" x14ac:dyDescent="0.2">
      <c r="BS10614" s="152"/>
      <c r="BT10614" s="153"/>
    </row>
    <row r="10615" spans="71:72" x14ac:dyDescent="0.2">
      <c r="BS10615" s="152"/>
      <c r="BT10615" s="153"/>
    </row>
    <row r="10616" spans="71:72" x14ac:dyDescent="0.2">
      <c r="BS10616" s="152"/>
      <c r="BT10616" s="153"/>
    </row>
    <row r="10617" spans="71:72" x14ac:dyDescent="0.2">
      <c r="BS10617" s="152"/>
      <c r="BT10617" s="153"/>
    </row>
    <row r="10618" spans="71:72" x14ac:dyDescent="0.2">
      <c r="BS10618" s="152"/>
      <c r="BT10618" s="153"/>
    </row>
    <row r="10619" spans="71:72" x14ac:dyDescent="0.2">
      <c r="BS10619" s="152"/>
      <c r="BT10619" s="153"/>
    </row>
    <row r="10620" spans="71:72" x14ac:dyDescent="0.2">
      <c r="BS10620" s="152"/>
      <c r="BT10620" s="153"/>
    </row>
    <row r="10621" spans="71:72" x14ac:dyDescent="0.2">
      <c r="BS10621" s="152"/>
      <c r="BT10621" s="153"/>
    </row>
    <row r="10622" spans="71:72" x14ac:dyDescent="0.2">
      <c r="BS10622" s="152"/>
      <c r="BT10622" s="153"/>
    </row>
    <row r="10623" spans="71:72" x14ac:dyDescent="0.2">
      <c r="BS10623" s="152"/>
      <c r="BT10623" s="153"/>
    </row>
    <row r="10624" spans="71:72" x14ac:dyDescent="0.2">
      <c r="BS10624" s="152"/>
      <c r="BT10624" s="153"/>
    </row>
    <row r="10625" spans="71:72" x14ac:dyDescent="0.2">
      <c r="BS10625" s="152"/>
      <c r="BT10625" s="153"/>
    </row>
    <row r="10626" spans="71:72" x14ac:dyDescent="0.2">
      <c r="BS10626" s="152"/>
      <c r="BT10626" s="153"/>
    </row>
    <row r="10627" spans="71:72" x14ac:dyDescent="0.2">
      <c r="BS10627" s="152"/>
      <c r="BT10627" s="153"/>
    </row>
    <row r="10628" spans="71:72" x14ac:dyDescent="0.2">
      <c r="BS10628" s="152"/>
      <c r="BT10628" s="153"/>
    </row>
    <row r="10629" spans="71:72" x14ac:dyDescent="0.2">
      <c r="BS10629" s="152"/>
      <c r="BT10629" s="153"/>
    </row>
    <row r="10630" spans="71:72" x14ac:dyDescent="0.2">
      <c r="BS10630" s="152"/>
      <c r="BT10630" s="153"/>
    </row>
    <row r="10631" spans="71:72" x14ac:dyDescent="0.2">
      <c r="BS10631" s="152"/>
      <c r="BT10631" s="153"/>
    </row>
    <row r="10632" spans="71:72" x14ac:dyDescent="0.2">
      <c r="BS10632" s="152"/>
      <c r="BT10632" s="153"/>
    </row>
    <row r="10633" spans="71:72" x14ac:dyDescent="0.2">
      <c r="BS10633" s="152"/>
      <c r="BT10633" s="153"/>
    </row>
    <row r="10634" spans="71:72" x14ac:dyDescent="0.2">
      <c r="BS10634" s="152"/>
      <c r="BT10634" s="153"/>
    </row>
    <row r="10635" spans="71:72" x14ac:dyDescent="0.2">
      <c r="BS10635" s="152"/>
      <c r="BT10635" s="153"/>
    </row>
    <row r="10636" spans="71:72" x14ac:dyDescent="0.2">
      <c r="BS10636" s="152"/>
      <c r="BT10636" s="153"/>
    </row>
    <row r="10637" spans="71:72" x14ac:dyDescent="0.2">
      <c r="BS10637" s="152"/>
      <c r="BT10637" s="153"/>
    </row>
    <row r="10638" spans="71:72" x14ac:dyDescent="0.2">
      <c r="BS10638" s="152"/>
      <c r="BT10638" s="153"/>
    </row>
    <row r="10639" spans="71:72" x14ac:dyDescent="0.2">
      <c r="BS10639" s="152"/>
      <c r="BT10639" s="153"/>
    </row>
    <row r="10640" spans="71:72" x14ac:dyDescent="0.2">
      <c r="BS10640" s="152"/>
      <c r="BT10640" s="153"/>
    </row>
    <row r="10641" spans="71:72" x14ac:dyDescent="0.2">
      <c r="BS10641" s="152"/>
      <c r="BT10641" s="153"/>
    </row>
    <row r="10642" spans="71:72" x14ac:dyDescent="0.2">
      <c r="BS10642" s="152"/>
      <c r="BT10642" s="153"/>
    </row>
    <row r="10643" spans="71:72" x14ac:dyDescent="0.2">
      <c r="BS10643" s="152"/>
      <c r="BT10643" s="153"/>
    </row>
    <row r="10644" spans="71:72" x14ac:dyDescent="0.2">
      <c r="BS10644" s="152"/>
      <c r="BT10644" s="153"/>
    </row>
    <row r="10645" spans="71:72" x14ac:dyDescent="0.2">
      <c r="BS10645" s="152"/>
      <c r="BT10645" s="153"/>
    </row>
    <row r="10646" spans="71:72" x14ac:dyDescent="0.2">
      <c r="BS10646" s="152"/>
      <c r="BT10646" s="153"/>
    </row>
    <row r="10647" spans="71:72" x14ac:dyDescent="0.2">
      <c r="BS10647" s="152"/>
      <c r="BT10647" s="153"/>
    </row>
    <row r="10648" spans="71:72" x14ac:dyDescent="0.2">
      <c r="BS10648" s="152"/>
      <c r="BT10648" s="153"/>
    </row>
    <row r="10649" spans="71:72" x14ac:dyDescent="0.2">
      <c r="BS10649" s="152"/>
      <c r="BT10649" s="153"/>
    </row>
    <row r="10650" spans="71:72" x14ac:dyDescent="0.2">
      <c r="BS10650" s="152"/>
      <c r="BT10650" s="153"/>
    </row>
    <row r="10651" spans="71:72" x14ac:dyDescent="0.2">
      <c r="BS10651" s="152"/>
      <c r="BT10651" s="153"/>
    </row>
    <row r="10652" spans="71:72" x14ac:dyDescent="0.2">
      <c r="BS10652" s="152"/>
      <c r="BT10652" s="153"/>
    </row>
    <row r="10653" spans="71:72" x14ac:dyDescent="0.2">
      <c r="BS10653" s="152"/>
      <c r="BT10653" s="153"/>
    </row>
    <row r="10654" spans="71:72" x14ac:dyDescent="0.2">
      <c r="BS10654" s="152"/>
      <c r="BT10654" s="153"/>
    </row>
    <row r="10655" spans="71:72" x14ac:dyDescent="0.2">
      <c r="BS10655" s="152"/>
      <c r="BT10655" s="153"/>
    </row>
    <row r="10656" spans="71:72" x14ac:dyDescent="0.2">
      <c r="BS10656" s="152"/>
      <c r="BT10656" s="153"/>
    </row>
    <row r="10657" spans="71:72" x14ac:dyDescent="0.2">
      <c r="BS10657" s="152"/>
      <c r="BT10657" s="153"/>
    </row>
    <row r="10658" spans="71:72" x14ac:dyDescent="0.2">
      <c r="BS10658" s="152"/>
      <c r="BT10658" s="153"/>
    </row>
    <row r="10659" spans="71:72" x14ac:dyDescent="0.2">
      <c r="BS10659" s="152"/>
      <c r="BT10659" s="153"/>
    </row>
    <row r="10660" spans="71:72" x14ac:dyDescent="0.2">
      <c r="BS10660" s="152"/>
      <c r="BT10660" s="153"/>
    </row>
    <row r="10661" spans="71:72" x14ac:dyDescent="0.2">
      <c r="BS10661" s="152"/>
      <c r="BT10661" s="153"/>
    </row>
    <row r="10662" spans="71:72" x14ac:dyDescent="0.2">
      <c r="BS10662" s="152"/>
      <c r="BT10662" s="153"/>
    </row>
    <row r="10663" spans="71:72" x14ac:dyDescent="0.2">
      <c r="BS10663" s="152"/>
      <c r="BT10663" s="153"/>
    </row>
    <row r="10664" spans="71:72" x14ac:dyDescent="0.2">
      <c r="BS10664" s="152"/>
      <c r="BT10664" s="153"/>
    </row>
    <row r="10665" spans="71:72" x14ac:dyDescent="0.2">
      <c r="BS10665" s="152"/>
      <c r="BT10665" s="153"/>
    </row>
    <row r="10666" spans="71:72" x14ac:dyDescent="0.2">
      <c r="BS10666" s="152"/>
      <c r="BT10666" s="153"/>
    </row>
    <row r="10667" spans="71:72" x14ac:dyDescent="0.2">
      <c r="BS10667" s="152"/>
      <c r="BT10667" s="153"/>
    </row>
    <row r="10668" spans="71:72" x14ac:dyDescent="0.2">
      <c r="BS10668" s="152"/>
      <c r="BT10668" s="153"/>
    </row>
    <row r="10669" spans="71:72" x14ac:dyDescent="0.2">
      <c r="BS10669" s="152"/>
      <c r="BT10669" s="153"/>
    </row>
    <row r="10670" spans="71:72" x14ac:dyDescent="0.2">
      <c r="BS10670" s="152"/>
      <c r="BT10670" s="153"/>
    </row>
    <row r="10671" spans="71:72" x14ac:dyDescent="0.2">
      <c r="BS10671" s="152"/>
      <c r="BT10671" s="153"/>
    </row>
    <row r="10672" spans="71:72" x14ac:dyDescent="0.2">
      <c r="BS10672" s="152"/>
      <c r="BT10672" s="153"/>
    </row>
    <row r="10673" spans="71:72" x14ac:dyDescent="0.2">
      <c r="BS10673" s="152"/>
      <c r="BT10673" s="153"/>
    </row>
    <row r="10674" spans="71:72" x14ac:dyDescent="0.2">
      <c r="BS10674" s="152"/>
      <c r="BT10674" s="153"/>
    </row>
    <row r="10675" spans="71:72" x14ac:dyDescent="0.2">
      <c r="BS10675" s="152"/>
      <c r="BT10675" s="153"/>
    </row>
    <row r="10676" spans="71:72" x14ac:dyDescent="0.2">
      <c r="BS10676" s="152"/>
      <c r="BT10676" s="153"/>
    </row>
    <row r="10677" spans="71:72" x14ac:dyDescent="0.2">
      <c r="BS10677" s="152"/>
      <c r="BT10677" s="153"/>
    </row>
    <row r="10678" spans="71:72" x14ac:dyDescent="0.2">
      <c r="BS10678" s="152"/>
      <c r="BT10678" s="153"/>
    </row>
    <row r="10679" spans="71:72" x14ac:dyDescent="0.2">
      <c r="BS10679" s="152"/>
      <c r="BT10679" s="153"/>
    </row>
    <row r="10680" spans="71:72" x14ac:dyDescent="0.2">
      <c r="BS10680" s="152"/>
      <c r="BT10680" s="153"/>
    </row>
    <row r="10681" spans="71:72" x14ac:dyDescent="0.2">
      <c r="BS10681" s="152"/>
      <c r="BT10681" s="153"/>
    </row>
    <row r="10682" spans="71:72" x14ac:dyDescent="0.2">
      <c r="BS10682" s="152"/>
      <c r="BT10682" s="153"/>
    </row>
    <row r="10683" spans="71:72" x14ac:dyDescent="0.2">
      <c r="BS10683" s="152"/>
      <c r="BT10683" s="153"/>
    </row>
    <row r="10684" spans="71:72" x14ac:dyDescent="0.2">
      <c r="BS10684" s="152"/>
      <c r="BT10684" s="153"/>
    </row>
    <row r="10685" spans="71:72" x14ac:dyDescent="0.2">
      <c r="BS10685" s="152"/>
      <c r="BT10685" s="153"/>
    </row>
    <row r="10686" spans="71:72" x14ac:dyDescent="0.2">
      <c r="BS10686" s="152"/>
      <c r="BT10686" s="153"/>
    </row>
    <row r="10687" spans="71:72" x14ac:dyDescent="0.2">
      <c r="BS10687" s="152"/>
      <c r="BT10687" s="153"/>
    </row>
    <row r="10688" spans="71:72" x14ac:dyDescent="0.2">
      <c r="BS10688" s="152"/>
      <c r="BT10688" s="153"/>
    </row>
    <row r="10689" spans="71:72" x14ac:dyDescent="0.2">
      <c r="BS10689" s="152"/>
      <c r="BT10689" s="153"/>
    </row>
    <row r="10690" spans="71:72" x14ac:dyDescent="0.2">
      <c r="BS10690" s="152"/>
      <c r="BT10690" s="153"/>
    </row>
    <row r="10691" spans="71:72" x14ac:dyDescent="0.2">
      <c r="BS10691" s="152"/>
      <c r="BT10691" s="153"/>
    </row>
    <row r="10692" spans="71:72" x14ac:dyDescent="0.2">
      <c r="BS10692" s="152"/>
      <c r="BT10692" s="153"/>
    </row>
    <row r="10693" spans="71:72" x14ac:dyDescent="0.2">
      <c r="BS10693" s="152"/>
      <c r="BT10693" s="153"/>
    </row>
    <row r="10694" spans="71:72" x14ac:dyDescent="0.2">
      <c r="BS10694" s="152"/>
      <c r="BT10694" s="153"/>
    </row>
    <row r="10695" spans="71:72" x14ac:dyDescent="0.2">
      <c r="BS10695" s="152"/>
      <c r="BT10695" s="153"/>
    </row>
    <row r="10696" spans="71:72" x14ac:dyDescent="0.2">
      <c r="BS10696" s="152"/>
      <c r="BT10696" s="153"/>
    </row>
    <row r="10697" spans="71:72" x14ac:dyDescent="0.2">
      <c r="BS10697" s="152"/>
      <c r="BT10697" s="153"/>
    </row>
    <row r="10698" spans="71:72" x14ac:dyDescent="0.2">
      <c r="BS10698" s="152"/>
      <c r="BT10698" s="153"/>
    </row>
    <row r="10699" spans="71:72" x14ac:dyDescent="0.2">
      <c r="BS10699" s="152"/>
      <c r="BT10699" s="153"/>
    </row>
    <row r="10700" spans="71:72" x14ac:dyDescent="0.2">
      <c r="BS10700" s="152"/>
      <c r="BT10700" s="153"/>
    </row>
    <row r="10701" spans="71:72" x14ac:dyDescent="0.2">
      <c r="BS10701" s="152"/>
      <c r="BT10701" s="153"/>
    </row>
    <row r="10702" spans="71:72" x14ac:dyDescent="0.2">
      <c r="BS10702" s="152"/>
      <c r="BT10702" s="153"/>
    </row>
    <row r="10703" spans="71:72" x14ac:dyDescent="0.2">
      <c r="BS10703" s="152"/>
      <c r="BT10703" s="153"/>
    </row>
    <row r="10704" spans="71:72" x14ac:dyDescent="0.2">
      <c r="BS10704" s="152"/>
      <c r="BT10704" s="153"/>
    </row>
    <row r="10705" spans="71:72" x14ac:dyDescent="0.2">
      <c r="BS10705" s="152"/>
      <c r="BT10705" s="153"/>
    </row>
    <row r="10706" spans="71:72" x14ac:dyDescent="0.2">
      <c r="BS10706" s="152"/>
      <c r="BT10706" s="153"/>
    </row>
    <row r="10707" spans="71:72" x14ac:dyDescent="0.2">
      <c r="BS10707" s="152"/>
      <c r="BT10707" s="153"/>
    </row>
    <row r="10708" spans="71:72" x14ac:dyDescent="0.2">
      <c r="BS10708" s="152"/>
      <c r="BT10708" s="153"/>
    </row>
    <row r="10709" spans="71:72" x14ac:dyDescent="0.2">
      <c r="BS10709" s="152"/>
      <c r="BT10709" s="153"/>
    </row>
    <row r="10710" spans="71:72" x14ac:dyDescent="0.2">
      <c r="BS10710" s="152"/>
      <c r="BT10710" s="153"/>
    </row>
    <row r="10711" spans="71:72" x14ac:dyDescent="0.2">
      <c r="BS10711" s="152"/>
      <c r="BT10711" s="153"/>
    </row>
    <row r="10712" spans="71:72" x14ac:dyDescent="0.2">
      <c r="BS10712" s="152"/>
      <c r="BT10712" s="153"/>
    </row>
    <row r="10713" spans="71:72" x14ac:dyDescent="0.2">
      <c r="BS10713" s="152"/>
      <c r="BT10713" s="153"/>
    </row>
    <row r="10714" spans="71:72" x14ac:dyDescent="0.2">
      <c r="BS10714" s="152"/>
      <c r="BT10714" s="153"/>
    </row>
    <row r="10715" spans="71:72" x14ac:dyDescent="0.2">
      <c r="BS10715" s="152"/>
      <c r="BT10715" s="153"/>
    </row>
    <row r="10716" spans="71:72" x14ac:dyDescent="0.2">
      <c r="BS10716" s="152"/>
      <c r="BT10716" s="153"/>
    </row>
    <row r="10717" spans="71:72" x14ac:dyDescent="0.2">
      <c r="BS10717" s="152"/>
      <c r="BT10717" s="153"/>
    </row>
    <row r="10718" spans="71:72" x14ac:dyDescent="0.2">
      <c r="BS10718" s="152"/>
      <c r="BT10718" s="153"/>
    </row>
    <row r="10719" spans="71:72" x14ac:dyDescent="0.2">
      <c r="BS10719" s="152"/>
      <c r="BT10719" s="153"/>
    </row>
    <row r="10720" spans="71:72" x14ac:dyDescent="0.2">
      <c r="BS10720" s="152"/>
      <c r="BT10720" s="153"/>
    </row>
    <row r="10721" spans="71:72" x14ac:dyDescent="0.2">
      <c r="BS10721" s="152"/>
      <c r="BT10721" s="153"/>
    </row>
    <row r="10722" spans="71:72" x14ac:dyDescent="0.2">
      <c r="BS10722" s="152"/>
      <c r="BT10722" s="153"/>
    </row>
    <row r="10723" spans="71:72" x14ac:dyDescent="0.2">
      <c r="BS10723" s="152"/>
      <c r="BT10723" s="153"/>
    </row>
    <row r="10724" spans="71:72" x14ac:dyDescent="0.2">
      <c r="BS10724" s="152"/>
      <c r="BT10724" s="153"/>
    </row>
    <row r="10725" spans="71:72" x14ac:dyDescent="0.2">
      <c r="BS10725" s="152"/>
      <c r="BT10725" s="153"/>
    </row>
    <row r="10726" spans="71:72" x14ac:dyDescent="0.2">
      <c r="BS10726" s="152"/>
      <c r="BT10726" s="153"/>
    </row>
    <row r="10727" spans="71:72" x14ac:dyDescent="0.2">
      <c r="BS10727" s="152"/>
      <c r="BT10727" s="153"/>
    </row>
    <row r="10728" spans="71:72" x14ac:dyDescent="0.2">
      <c r="BS10728" s="152"/>
      <c r="BT10728" s="153"/>
    </row>
    <row r="10729" spans="71:72" x14ac:dyDescent="0.2">
      <c r="BS10729" s="152"/>
      <c r="BT10729" s="153"/>
    </row>
    <row r="10730" spans="71:72" x14ac:dyDescent="0.2">
      <c r="BS10730" s="152"/>
      <c r="BT10730" s="153"/>
    </row>
    <row r="10731" spans="71:72" x14ac:dyDescent="0.2">
      <c r="BS10731" s="152"/>
      <c r="BT10731" s="153"/>
    </row>
    <row r="10732" spans="71:72" x14ac:dyDescent="0.2">
      <c r="BS10732" s="152"/>
      <c r="BT10732" s="153"/>
    </row>
    <row r="10733" spans="71:72" x14ac:dyDescent="0.2">
      <c r="BS10733" s="152"/>
      <c r="BT10733" s="153"/>
    </row>
    <row r="10734" spans="71:72" x14ac:dyDescent="0.2">
      <c r="BS10734" s="152"/>
      <c r="BT10734" s="153"/>
    </row>
    <row r="10735" spans="71:72" x14ac:dyDescent="0.2">
      <c r="BS10735" s="152"/>
      <c r="BT10735" s="153"/>
    </row>
    <row r="10736" spans="71:72" x14ac:dyDescent="0.2">
      <c r="BS10736" s="152"/>
      <c r="BT10736" s="153"/>
    </row>
    <row r="10737" spans="71:72" x14ac:dyDescent="0.2">
      <c r="BS10737" s="152"/>
      <c r="BT10737" s="153"/>
    </row>
    <row r="10738" spans="71:72" x14ac:dyDescent="0.2">
      <c r="BS10738" s="152"/>
      <c r="BT10738" s="153"/>
    </row>
    <row r="10739" spans="71:72" x14ac:dyDescent="0.2">
      <c r="BS10739" s="152"/>
      <c r="BT10739" s="153"/>
    </row>
    <row r="10740" spans="71:72" x14ac:dyDescent="0.2">
      <c r="BS10740" s="152"/>
      <c r="BT10740" s="153"/>
    </row>
    <row r="10741" spans="71:72" x14ac:dyDescent="0.2">
      <c r="BS10741" s="152"/>
      <c r="BT10741" s="153"/>
    </row>
    <row r="10742" spans="71:72" x14ac:dyDescent="0.2">
      <c r="BS10742" s="152"/>
      <c r="BT10742" s="153"/>
    </row>
    <row r="10743" spans="71:72" x14ac:dyDescent="0.2">
      <c r="BS10743" s="152"/>
      <c r="BT10743" s="153"/>
    </row>
    <row r="10744" spans="71:72" x14ac:dyDescent="0.2">
      <c r="BS10744" s="152"/>
      <c r="BT10744" s="153"/>
    </row>
    <row r="10745" spans="71:72" x14ac:dyDescent="0.2">
      <c r="BS10745" s="152"/>
      <c r="BT10745" s="153"/>
    </row>
    <row r="10746" spans="71:72" x14ac:dyDescent="0.2">
      <c r="BS10746" s="152"/>
      <c r="BT10746" s="153"/>
    </row>
    <row r="10747" spans="71:72" x14ac:dyDescent="0.2">
      <c r="BS10747" s="152"/>
      <c r="BT10747" s="153"/>
    </row>
    <row r="10748" spans="71:72" x14ac:dyDescent="0.2">
      <c r="BS10748" s="152"/>
      <c r="BT10748" s="153"/>
    </row>
    <row r="10749" spans="71:72" x14ac:dyDescent="0.2">
      <c r="BS10749" s="152"/>
      <c r="BT10749" s="153"/>
    </row>
    <row r="10750" spans="71:72" x14ac:dyDescent="0.2">
      <c r="BS10750" s="152"/>
      <c r="BT10750" s="153"/>
    </row>
    <row r="10751" spans="71:72" x14ac:dyDescent="0.2">
      <c r="BS10751" s="152"/>
      <c r="BT10751" s="153"/>
    </row>
    <row r="10752" spans="71:72" x14ac:dyDescent="0.2">
      <c r="BS10752" s="152"/>
      <c r="BT10752" s="153"/>
    </row>
    <row r="10753" spans="71:72" x14ac:dyDescent="0.2">
      <c r="BS10753" s="152"/>
      <c r="BT10753" s="153"/>
    </row>
    <row r="10754" spans="71:72" x14ac:dyDescent="0.2">
      <c r="BS10754" s="152"/>
      <c r="BT10754" s="153"/>
    </row>
    <row r="10755" spans="71:72" x14ac:dyDescent="0.2">
      <c r="BS10755" s="152"/>
      <c r="BT10755" s="153"/>
    </row>
    <row r="10756" spans="71:72" x14ac:dyDescent="0.2">
      <c r="BS10756" s="152"/>
      <c r="BT10756" s="153"/>
    </row>
    <row r="10757" spans="71:72" x14ac:dyDescent="0.2">
      <c r="BS10757" s="152"/>
      <c r="BT10757" s="153"/>
    </row>
    <row r="10758" spans="71:72" x14ac:dyDescent="0.2">
      <c r="BS10758" s="152"/>
      <c r="BT10758" s="153"/>
    </row>
    <row r="10759" spans="71:72" x14ac:dyDescent="0.2">
      <c r="BS10759" s="152"/>
      <c r="BT10759" s="153"/>
    </row>
    <row r="10760" spans="71:72" x14ac:dyDescent="0.2">
      <c r="BS10760" s="152"/>
      <c r="BT10760" s="153"/>
    </row>
    <row r="10761" spans="71:72" x14ac:dyDescent="0.2">
      <c r="BS10761" s="152"/>
      <c r="BT10761" s="153"/>
    </row>
    <row r="10762" spans="71:72" x14ac:dyDescent="0.2">
      <c r="BS10762" s="152"/>
      <c r="BT10762" s="153"/>
    </row>
    <row r="10763" spans="71:72" x14ac:dyDescent="0.2">
      <c r="BS10763" s="152"/>
      <c r="BT10763" s="153"/>
    </row>
    <row r="10764" spans="71:72" x14ac:dyDescent="0.2">
      <c r="BS10764" s="152"/>
      <c r="BT10764" s="153"/>
    </row>
    <row r="10765" spans="71:72" x14ac:dyDescent="0.2">
      <c r="BS10765" s="152"/>
      <c r="BT10765" s="153"/>
    </row>
    <row r="10766" spans="71:72" x14ac:dyDescent="0.2">
      <c r="BS10766" s="152"/>
      <c r="BT10766" s="153"/>
    </row>
    <row r="10767" spans="71:72" x14ac:dyDescent="0.2">
      <c r="BS10767" s="152"/>
      <c r="BT10767" s="153"/>
    </row>
    <row r="10768" spans="71:72" x14ac:dyDescent="0.2">
      <c r="BS10768" s="152"/>
      <c r="BT10768" s="153"/>
    </row>
    <row r="10769" spans="71:72" x14ac:dyDescent="0.2">
      <c r="BS10769" s="152"/>
      <c r="BT10769" s="153"/>
    </row>
    <row r="10770" spans="71:72" x14ac:dyDescent="0.2">
      <c r="BS10770" s="152"/>
      <c r="BT10770" s="153"/>
    </row>
    <row r="10771" spans="71:72" x14ac:dyDescent="0.2">
      <c r="BS10771" s="152"/>
      <c r="BT10771" s="153"/>
    </row>
    <row r="10772" spans="71:72" x14ac:dyDescent="0.2">
      <c r="BS10772" s="152"/>
      <c r="BT10772" s="153"/>
    </row>
    <row r="10773" spans="71:72" x14ac:dyDescent="0.2">
      <c r="BS10773" s="152"/>
      <c r="BT10773" s="153"/>
    </row>
    <row r="10774" spans="71:72" x14ac:dyDescent="0.2">
      <c r="BS10774" s="152"/>
      <c r="BT10774" s="153"/>
    </row>
    <row r="10775" spans="71:72" x14ac:dyDescent="0.2">
      <c r="BS10775" s="152"/>
      <c r="BT10775" s="153"/>
    </row>
    <row r="10776" spans="71:72" x14ac:dyDescent="0.2">
      <c r="BS10776" s="152"/>
      <c r="BT10776" s="153"/>
    </row>
    <row r="10777" spans="71:72" x14ac:dyDescent="0.2">
      <c r="BS10777" s="152"/>
      <c r="BT10777" s="153"/>
    </row>
    <row r="10778" spans="71:72" x14ac:dyDescent="0.2">
      <c r="BS10778" s="152"/>
      <c r="BT10778" s="153"/>
    </row>
    <row r="10779" spans="71:72" x14ac:dyDescent="0.2">
      <c r="BS10779" s="152"/>
      <c r="BT10779" s="153"/>
    </row>
    <row r="10780" spans="71:72" x14ac:dyDescent="0.2">
      <c r="BS10780" s="152"/>
      <c r="BT10780" s="153"/>
    </row>
    <row r="10781" spans="71:72" x14ac:dyDescent="0.2">
      <c r="BS10781" s="152"/>
      <c r="BT10781" s="153"/>
    </row>
    <row r="10782" spans="71:72" x14ac:dyDescent="0.2">
      <c r="BS10782" s="152"/>
      <c r="BT10782" s="153"/>
    </row>
    <row r="10783" spans="71:72" x14ac:dyDescent="0.2">
      <c r="BS10783" s="152"/>
      <c r="BT10783" s="153"/>
    </row>
    <row r="10784" spans="71:72" x14ac:dyDescent="0.2">
      <c r="BS10784" s="152"/>
      <c r="BT10784" s="153"/>
    </row>
    <row r="10785" spans="71:72" x14ac:dyDescent="0.2">
      <c r="BS10785" s="152"/>
      <c r="BT10785" s="153"/>
    </row>
    <row r="10786" spans="71:72" x14ac:dyDescent="0.2">
      <c r="BS10786" s="152"/>
      <c r="BT10786" s="153"/>
    </row>
    <row r="10787" spans="71:72" x14ac:dyDescent="0.2">
      <c r="BS10787" s="152"/>
      <c r="BT10787" s="153"/>
    </row>
    <row r="10788" spans="71:72" x14ac:dyDescent="0.2">
      <c r="BS10788" s="152"/>
      <c r="BT10788" s="153"/>
    </row>
    <row r="10789" spans="71:72" x14ac:dyDescent="0.2">
      <c r="BS10789" s="152"/>
      <c r="BT10789" s="153"/>
    </row>
    <row r="10790" spans="71:72" x14ac:dyDescent="0.2">
      <c r="BS10790" s="152"/>
      <c r="BT10790" s="153"/>
    </row>
    <row r="10791" spans="71:72" x14ac:dyDescent="0.2">
      <c r="BS10791" s="152"/>
      <c r="BT10791" s="153"/>
    </row>
    <row r="10792" spans="71:72" x14ac:dyDescent="0.2">
      <c r="BS10792" s="152"/>
      <c r="BT10792" s="153"/>
    </row>
    <row r="10793" spans="71:72" x14ac:dyDescent="0.2">
      <c r="BS10793" s="152"/>
      <c r="BT10793" s="153"/>
    </row>
    <row r="10794" spans="71:72" x14ac:dyDescent="0.2">
      <c r="BS10794" s="152"/>
      <c r="BT10794" s="153"/>
    </row>
    <row r="10795" spans="71:72" x14ac:dyDescent="0.2">
      <c r="BS10795" s="152"/>
      <c r="BT10795" s="153"/>
    </row>
    <row r="10796" spans="71:72" x14ac:dyDescent="0.2">
      <c r="BS10796" s="152"/>
      <c r="BT10796" s="153"/>
    </row>
    <row r="10797" spans="71:72" x14ac:dyDescent="0.2">
      <c r="BS10797" s="152"/>
      <c r="BT10797" s="153"/>
    </row>
    <row r="10798" spans="71:72" x14ac:dyDescent="0.2">
      <c r="BS10798" s="152"/>
      <c r="BT10798" s="153"/>
    </row>
    <row r="10799" spans="71:72" x14ac:dyDescent="0.2">
      <c r="BS10799" s="152"/>
      <c r="BT10799" s="153"/>
    </row>
    <row r="10800" spans="71:72" x14ac:dyDescent="0.2">
      <c r="BS10800" s="152"/>
      <c r="BT10800" s="153"/>
    </row>
    <row r="10801" spans="71:72" x14ac:dyDescent="0.2">
      <c r="BS10801" s="152"/>
      <c r="BT10801" s="153"/>
    </row>
    <row r="10802" spans="71:72" x14ac:dyDescent="0.2">
      <c r="BS10802" s="152"/>
      <c r="BT10802" s="153"/>
    </row>
    <row r="10803" spans="71:72" x14ac:dyDescent="0.2">
      <c r="BS10803" s="152"/>
      <c r="BT10803" s="153"/>
    </row>
    <row r="10804" spans="71:72" x14ac:dyDescent="0.2">
      <c r="BS10804" s="152"/>
      <c r="BT10804" s="153"/>
    </row>
    <row r="10805" spans="71:72" x14ac:dyDescent="0.2">
      <c r="BS10805" s="152"/>
      <c r="BT10805" s="153"/>
    </row>
    <row r="10806" spans="71:72" x14ac:dyDescent="0.2">
      <c r="BS10806" s="152"/>
      <c r="BT10806" s="153"/>
    </row>
    <row r="10807" spans="71:72" x14ac:dyDescent="0.2">
      <c r="BS10807" s="152"/>
      <c r="BT10807" s="153"/>
    </row>
    <row r="10808" spans="71:72" x14ac:dyDescent="0.2">
      <c r="BS10808" s="152"/>
      <c r="BT10808" s="153"/>
    </row>
    <row r="10809" spans="71:72" x14ac:dyDescent="0.2">
      <c r="BS10809" s="152"/>
      <c r="BT10809" s="153"/>
    </row>
    <row r="10810" spans="71:72" x14ac:dyDescent="0.2">
      <c r="BS10810" s="152"/>
      <c r="BT10810" s="153"/>
    </row>
    <row r="10811" spans="71:72" x14ac:dyDescent="0.2">
      <c r="BS10811" s="152"/>
      <c r="BT10811" s="153"/>
    </row>
    <row r="10812" spans="71:72" x14ac:dyDescent="0.2">
      <c r="BS10812" s="152"/>
      <c r="BT10812" s="153"/>
    </row>
    <row r="10813" spans="71:72" x14ac:dyDescent="0.2">
      <c r="BS10813" s="152"/>
      <c r="BT10813" s="153"/>
    </row>
    <row r="10814" spans="71:72" x14ac:dyDescent="0.2">
      <c r="BS10814" s="152"/>
      <c r="BT10814" s="153"/>
    </row>
    <row r="10815" spans="71:72" x14ac:dyDescent="0.2">
      <c r="BS10815" s="152"/>
      <c r="BT10815" s="153"/>
    </row>
    <row r="10816" spans="71:72" x14ac:dyDescent="0.2">
      <c r="BS10816" s="152"/>
      <c r="BT10816" s="153"/>
    </row>
    <row r="10817" spans="71:72" x14ac:dyDescent="0.2">
      <c r="BS10817" s="152"/>
      <c r="BT10817" s="153"/>
    </row>
    <row r="10818" spans="71:72" x14ac:dyDescent="0.2">
      <c r="BS10818" s="152"/>
      <c r="BT10818" s="153"/>
    </row>
    <row r="10819" spans="71:72" x14ac:dyDescent="0.2">
      <c r="BS10819" s="152"/>
      <c r="BT10819" s="153"/>
    </row>
    <row r="10820" spans="71:72" x14ac:dyDescent="0.2">
      <c r="BS10820" s="152"/>
      <c r="BT10820" s="153"/>
    </row>
    <row r="10821" spans="71:72" x14ac:dyDescent="0.2">
      <c r="BS10821" s="152"/>
      <c r="BT10821" s="153"/>
    </row>
    <row r="10822" spans="71:72" x14ac:dyDescent="0.2">
      <c r="BS10822" s="152"/>
      <c r="BT10822" s="153"/>
    </row>
    <row r="10823" spans="71:72" x14ac:dyDescent="0.2">
      <c r="BS10823" s="152"/>
      <c r="BT10823" s="153"/>
    </row>
    <row r="10824" spans="71:72" x14ac:dyDescent="0.2">
      <c r="BS10824" s="152"/>
      <c r="BT10824" s="153"/>
    </row>
    <row r="10825" spans="71:72" x14ac:dyDescent="0.2">
      <c r="BS10825" s="152"/>
      <c r="BT10825" s="153"/>
    </row>
    <row r="10826" spans="71:72" x14ac:dyDescent="0.2">
      <c r="BS10826" s="152"/>
      <c r="BT10826" s="153"/>
    </row>
    <row r="10827" spans="71:72" x14ac:dyDescent="0.2">
      <c r="BS10827" s="152"/>
      <c r="BT10827" s="153"/>
    </row>
    <row r="10828" spans="71:72" x14ac:dyDescent="0.2">
      <c r="BS10828" s="152"/>
      <c r="BT10828" s="153"/>
    </row>
    <row r="10829" spans="71:72" x14ac:dyDescent="0.2">
      <c r="BS10829" s="152"/>
      <c r="BT10829" s="153"/>
    </row>
    <row r="10830" spans="71:72" x14ac:dyDescent="0.2">
      <c r="BS10830" s="152"/>
      <c r="BT10830" s="153"/>
    </row>
    <row r="10831" spans="71:72" x14ac:dyDescent="0.2">
      <c r="BS10831" s="152"/>
      <c r="BT10831" s="153"/>
    </row>
    <row r="10832" spans="71:72" x14ac:dyDescent="0.2">
      <c r="BS10832" s="152"/>
      <c r="BT10832" s="153"/>
    </row>
    <row r="10833" spans="71:72" x14ac:dyDescent="0.2">
      <c r="BS10833" s="152"/>
      <c r="BT10833" s="153"/>
    </row>
    <row r="10834" spans="71:72" x14ac:dyDescent="0.2">
      <c r="BS10834" s="152"/>
      <c r="BT10834" s="153"/>
    </row>
    <row r="10835" spans="71:72" x14ac:dyDescent="0.2">
      <c r="BS10835" s="152"/>
      <c r="BT10835" s="153"/>
    </row>
    <row r="10836" spans="71:72" x14ac:dyDescent="0.2">
      <c r="BS10836" s="152"/>
      <c r="BT10836" s="153"/>
    </row>
    <row r="10837" spans="71:72" x14ac:dyDescent="0.2">
      <c r="BS10837" s="152"/>
      <c r="BT10837" s="153"/>
    </row>
    <row r="10838" spans="71:72" x14ac:dyDescent="0.2">
      <c r="BS10838" s="152"/>
      <c r="BT10838" s="153"/>
    </row>
    <row r="10839" spans="71:72" x14ac:dyDescent="0.2">
      <c r="BS10839" s="152"/>
      <c r="BT10839" s="153"/>
    </row>
    <row r="10840" spans="71:72" x14ac:dyDescent="0.2">
      <c r="BS10840" s="152"/>
      <c r="BT10840" s="153"/>
    </row>
    <row r="10841" spans="71:72" x14ac:dyDescent="0.2">
      <c r="BS10841" s="152"/>
      <c r="BT10841" s="153"/>
    </row>
    <row r="10842" spans="71:72" x14ac:dyDescent="0.2">
      <c r="BS10842" s="152"/>
      <c r="BT10842" s="153"/>
    </row>
    <row r="10843" spans="71:72" x14ac:dyDescent="0.2">
      <c r="BS10843" s="152"/>
      <c r="BT10843" s="153"/>
    </row>
    <row r="10844" spans="71:72" x14ac:dyDescent="0.2">
      <c r="BS10844" s="152"/>
      <c r="BT10844" s="153"/>
    </row>
    <row r="10845" spans="71:72" x14ac:dyDescent="0.2">
      <c r="BS10845" s="152"/>
      <c r="BT10845" s="153"/>
    </row>
    <row r="10846" spans="71:72" x14ac:dyDescent="0.2">
      <c r="BS10846" s="152"/>
      <c r="BT10846" s="153"/>
    </row>
    <row r="10847" spans="71:72" x14ac:dyDescent="0.2">
      <c r="BS10847" s="152"/>
      <c r="BT10847" s="153"/>
    </row>
    <row r="10848" spans="71:72" x14ac:dyDescent="0.2">
      <c r="BS10848" s="152"/>
      <c r="BT10848" s="153"/>
    </row>
    <row r="10849" spans="71:72" x14ac:dyDescent="0.2">
      <c r="BS10849" s="152"/>
      <c r="BT10849" s="153"/>
    </row>
    <row r="10850" spans="71:72" x14ac:dyDescent="0.2">
      <c r="BS10850" s="152"/>
      <c r="BT10850" s="153"/>
    </row>
    <row r="10851" spans="71:72" x14ac:dyDescent="0.2">
      <c r="BS10851" s="152"/>
      <c r="BT10851" s="153"/>
    </row>
    <row r="10852" spans="71:72" x14ac:dyDescent="0.2">
      <c r="BS10852" s="152"/>
      <c r="BT10852" s="153"/>
    </row>
    <row r="10853" spans="71:72" x14ac:dyDescent="0.2">
      <c r="BS10853" s="152"/>
      <c r="BT10853" s="153"/>
    </row>
    <row r="10854" spans="71:72" x14ac:dyDescent="0.2">
      <c r="BS10854" s="152"/>
      <c r="BT10854" s="153"/>
    </row>
    <row r="10855" spans="71:72" x14ac:dyDescent="0.2">
      <c r="BS10855" s="152"/>
      <c r="BT10855" s="153"/>
    </row>
    <row r="10856" spans="71:72" x14ac:dyDescent="0.2">
      <c r="BS10856" s="152"/>
      <c r="BT10856" s="153"/>
    </row>
    <row r="10857" spans="71:72" x14ac:dyDescent="0.2">
      <c r="BS10857" s="152"/>
      <c r="BT10857" s="153"/>
    </row>
    <row r="10858" spans="71:72" x14ac:dyDescent="0.2">
      <c r="BS10858" s="152"/>
      <c r="BT10858" s="153"/>
    </row>
    <row r="10859" spans="71:72" x14ac:dyDescent="0.2">
      <c r="BS10859" s="152"/>
      <c r="BT10859" s="153"/>
    </row>
    <row r="10860" spans="71:72" x14ac:dyDescent="0.2">
      <c r="BS10860" s="152"/>
      <c r="BT10860" s="153"/>
    </row>
    <row r="10861" spans="71:72" x14ac:dyDescent="0.2">
      <c r="BS10861" s="152"/>
      <c r="BT10861" s="153"/>
    </row>
    <row r="10862" spans="71:72" x14ac:dyDescent="0.2">
      <c r="BS10862" s="152"/>
      <c r="BT10862" s="153"/>
    </row>
    <row r="10863" spans="71:72" x14ac:dyDescent="0.2">
      <c r="BS10863" s="152"/>
      <c r="BT10863" s="153"/>
    </row>
    <row r="10864" spans="71:72" x14ac:dyDescent="0.2">
      <c r="BS10864" s="152"/>
      <c r="BT10864" s="153"/>
    </row>
    <row r="10865" spans="71:72" x14ac:dyDescent="0.2">
      <c r="BS10865" s="152"/>
      <c r="BT10865" s="153"/>
    </row>
    <row r="10866" spans="71:72" x14ac:dyDescent="0.2">
      <c r="BS10866" s="152"/>
      <c r="BT10866" s="153"/>
    </row>
    <row r="10867" spans="71:72" x14ac:dyDescent="0.2">
      <c r="BS10867" s="152"/>
      <c r="BT10867" s="153"/>
    </row>
    <row r="10868" spans="71:72" x14ac:dyDescent="0.2">
      <c r="BS10868" s="152"/>
      <c r="BT10868" s="153"/>
    </row>
    <row r="10869" spans="71:72" x14ac:dyDescent="0.2">
      <c r="BS10869" s="152"/>
      <c r="BT10869" s="153"/>
    </row>
    <row r="10870" spans="71:72" x14ac:dyDescent="0.2">
      <c r="BS10870" s="152"/>
      <c r="BT10870" s="153"/>
    </row>
    <row r="10871" spans="71:72" x14ac:dyDescent="0.2">
      <c r="BS10871" s="152"/>
      <c r="BT10871" s="153"/>
    </row>
    <row r="10872" spans="71:72" x14ac:dyDescent="0.2">
      <c r="BS10872" s="152"/>
      <c r="BT10872" s="153"/>
    </row>
    <row r="10873" spans="71:72" x14ac:dyDescent="0.2">
      <c r="BS10873" s="152"/>
      <c r="BT10873" s="153"/>
    </row>
    <row r="10874" spans="71:72" x14ac:dyDescent="0.2">
      <c r="BS10874" s="152"/>
      <c r="BT10874" s="153"/>
    </row>
    <row r="10875" spans="71:72" x14ac:dyDescent="0.2">
      <c r="BS10875" s="152"/>
      <c r="BT10875" s="153"/>
    </row>
    <row r="10876" spans="71:72" x14ac:dyDescent="0.2">
      <c r="BS10876" s="152"/>
      <c r="BT10876" s="153"/>
    </row>
    <row r="10877" spans="71:72" x14ac:dyDescent="0.2">
      <c r="BS10877" s="152"/>
      <c r="BT10877" s="153"/>
    </row>
    <row r="10878" spans="71:72" x14ac:dyDescent="0.2">
      <c r="BS10878" s="152"/>
      <c r="BT10878" s="153"/>
    </row>
    <row r="10879" spans="71:72" x14ac:dyDescent="0.2">
      <c r="BS10879" s="152"/>
      <c r="BT10879" s="153"/>
    </row>
    <row r="10880" spans="71:72" x14ac:dyDescent="0.2">
      <c r="BS10880" s="152"/>
      <c r="BT10880" s="153"/>
    </row>
    <row r="10881" spans="71:72" x14ac:dyDescent="0.2">
      <c r="BS10881" s="152"/>
      <c r="BT10881" s="153"/>
    </row>
    <row r="10882" spans="71:72" x14ac:dyDescent="0.2">
      <c r="BS10882" s="152"/>
      <c r="BT10882" s="153"/>
    </row>
    <row r="10883" spans="71:72" x14ac:dyDescent="0.2">
      <c r="BS10883" s="152"/>
      <c r="BT10883" s="153"/>
    </row>
    <row r="10884" spans="71:72" x14ac:dyDescent="0.2">
      <c r="BS10884" s="152"/>
      <c r="BT10884" s="153"/>
    </row>
    <row r="10885" spans="71:72" x14ac:dyDescent="0.2">
      <c r="BS10885" s="152"/>
      <c r="BT10885" s="153"/>
    </row>
    <row r="10886" spans="71:72" x14ac:dyDescent="0.2">
      <c r="BS10886" s="152"/>
      <c r="BT10886" s="153"/>
    </row>
    <row r="10887" spans="71:72" x14ac:dyDescent="0.2">
      <c r="BS10887" s="152"/>
      <c r="BT10887" s="153"/>
    </row>
    <row r="10888" spans="71:72" x14ac:dyDescent="0.2">
      <c r="BS10888" s="152"/>
      <c r="BT10888" s="153"/>
    </row>
    <row r="10889" spans="71:72" x14ac:dyDescent="0.2">
      <c r="BS10889" s="152"/>
      <c r="BT10889" s="153"/>
    </row>
    <row r="10890" spans="71:72" x14ac:dyDescent="0.2">
      <c r="BS10890" s="152"/>
      <c r="BT10890" s="153"/>
    </row>
    <row r="10891" spans="71:72" x14ac:dyDescent="0.2">
      <c r="BS10891" s="152"/>
      <c r="BT10891" s="153"/>
    </row>
    <row r="10892" spans="71:72" x14ac:dyDescent="0.2">
      <c r="BS10892" s="152"/>
      <c r="BT10892" s="153"/>
    </row>
    <row r="10893" spans="71:72" x14ac:dyDescent="0.2">
      <c r="BS10893" s="152"/>
      <c r="BT10893" s="153"/>
    </row>
    <row r="10894" spans="71:72" x14ac:dyDescent="0.2">
      <c r="BS10894" s="152"/>
      <c r="BT10894" s="153"/>
    </row>
    <row r="10895" spans="71:72" x14ac:dyDescent="0.2">
      <c r="BS10895" s="152"/>
      <c r="BT10895" s="153"/>
    </row>
    <row r="10896" spans="71:72" x14ac:dyDescent="0.2">
      <c r="BS10896" s="152"/>
      <c r="BT10896" s="153"/>
    </row>
    <row r="10897" spans="71:72" x14ac:dyDescent="0.2">
      <c r="BS10897" s="152"/>
      <c r="BT10897" s="153"/>
    </row>
    <row r="10898" spans="71:72" x14ac:dyDescent="0.2">
      <c r="BS10898" s="152"/>
      <c r="BT10898" s="153"/>
    </row>
    <row r="10899" spans="71:72" x14ac:dyDescent="0.2">
      <c r="BS10899" s="152"/>
      <c r="BT10899" s="153"/>
    </row>
    <row r="10900" spans="71:72" x14ac:dyDescent="0.2">
      <c r="BS10900" s="152"/>
      <c r="BT10900" s="153"/>
    </row>
    <row r="10901" spans="71:72" x14ac:dyDescent="0.2">
      <c r="BS10901" s="152"/>
      <c r="BT10901" s="153"/>
    </row>
    <row r="10902" spans="71:72" x14ac:dyDescent="0.2">
      <c r="BS10902" s="152"/>
      <c r="BT10902" s="153"/>
    </row>
    <row r="10903" spans="71:72" x14ac:dyDescent="0.2">
      <c r="BS10903" s="152"/>
      <c r="BT10903" s="153"/>
    </row>
    <row r="10904" spans="71:72" x14ac:dyDescent="0.2">
      <c r="BS10904" s="152"/>
      <c r="BT10904" s="153"/>
    </row>
    <row r="10905" spans="71:72" x14ac:dyDescent="0.2">
      <c r="BS10905" s="152"/>
      <c r="BT10905" s="153"/>
    </row>
    <row r="10906" spans="71:72" x14ac:dyDescent="0.2">
      <c r="BS10906" s="152"/>
      <c r="BT10906" s="153"/>
    </row>
    <row r="10907" spans="71:72" x14ac:dyDescent="0.2">
      <c r="BS10907" s="152"/>
      <c r="BT10907" s="153"/>
    </row>
    <row r="10908" spans="71:72" x14ac:dyDescent="0.2">
      <c r="BS10908" s="152"/>
      <c r="BT10908" s="153"/>
    </row>
    <row r="10909" spans="71:72" x14ac:dyDescent="0.2">
      <c r="BS10909" s="152"/>
      <c r="BT10909" s="153"/>
    </row>
    <row r="10910" spans="71:72" x14ac:dyDescent="0.2">
      <c r="BS10910" s="152"/>
      <c r="BT10910" s="153"/>
    </row>
    <row r="10911" spans="71:72" x14ac:dyDescent="0.2">
      <c r="BS10911" s="152"/>
      <c r="BT10911" s="153"/>
    </row>
    <row r="10912" spans="71:72" x14ac:dyDescent="0.2">
      <c r="BS10912" s="152"/>
      <c r="BT10912" s="153"/>
    </row>
    <row r="10913" spans="71:72" x14ac:dyDescent="0.2">
      <c r="BS10913" s="152"/>
      <c r="BT10913" s="153"/>
    </row>
    <row r="10914" spans="71:72" x14ac:dyDescent="0.2">
      <c r="BS10914" s="152"/>
      <c r="BT10914" s="153"/>
    </row>
    <row r="10915" spans="71:72" x14ac:dyDescent="0.2">
      <c r="BS10915" s="152"/>
      <c r="BT10915" s="153"/>
    </row>
    <row r="10916" spans="71:72" x14ac:dyDescent="0.2">
      <c r="BS10916" s="152"/>
      <c r="BT10916" s="153"/>
    </row>
    <row r="10917" spans="71:72" x14ac:dyDescent="0.2">
      <c r="BS10917" s="152"/>
      <c r="BT10917" s="153"/>
    </row>
    <row r="10918" spans="71:72" x14ac:dyDescent="0.2">
      <c r="BS10918" s="152"/>
      <c r="BT10918" s="153"/>
    </row>
    <row r="10919" spans="71:72" x14ac:dyDescent="0.2">
      <c r="BS10919" s="152"/>
      <c r="BT10919" s="153"/>
    </row>
    <row r="10920" spans="71:72" x14ac:dyDescent="0.2">
      <c r="BS10920" s="152"/>
      <c r="BT10920" s="153"/>
    </row>
    <row r="10921" spans="71:72" x14ac:dyDescent="0.2">
      <c r="BS10921" s="152"/>
      <c r="BT10921" s="153"/>
    </row>
    <row r="10922" spans="71:72" x14ac:dyDescent="0.2">
      <c r="BS10922" s="152"/>
      <c r="BT10922" s="153"/>
    </row>
    <row r="10923" spans="71:72" x14ac:dyDescent="0.2">
      <c r="BS10923" s="152"/>
      <c r="BT10923" s="153"/>
    </row>
    <row r="10924" spans="71:72" x14ac:dyDescent="0.2">
      <c r="BS10924" s="152"/>
      <c r="BT10924" s="153"/>
    </row>
    <row r="10925" spans="71:72" x14ac:dyDescent="0.2">
      <c r="BS10925" s="152"/>
      <c r="BT10925" s="153"/>
    </row>
    <row r="10926" spans="71:72" x14ac:dyDescent="0.2">
      <c r="BS10926" s="152"/>
      <c r="BT10926" s="153"/>
    </row>
    <row r="10927" spans="71:72" x14ac:dyDescent="0.2">
      <c r="BS10927" s="152"/>
      <c r="BT10927" s="153"/>
    </row>
    <row r="10928" spans="71:72" x14ac:dyDescent="0.2">
      <c r="BS10928" s="152"/>
      <c r="BT10928" s="153"/>
    </row>
    <row r="10929" spans="71:72" x14ac:dyDescent="0.2">
      <c r="BS10929" s="152"/>
      <c r="BT10929" s="153"/>
    </row>
    <row r="10930" spans="71:72" x14ac:dyDescent="0.2">
      <c r="BS10930" s="152"/>
      <c r="BT10930" s="153"/>
    </row>
    <row r="10931" spans="71:72" x14ac:dyDescent="0.2">
      <c r="BS10931" s="152"/>
      <c r="BT10931" s="153"/>
    </row>
    <row r="10932" spans="71:72" x14ac:dyDescent="0.2">
      <c r="BS10932" s="152"/>
      <c r="BT10932" s="153"/>
    </row>
    <row r="10933" spans="71:72" x14ac:dyDescent="0.2">
      <c r="BS10933" s="152"/>
      <c r="BT10933" s="153"/>
    </row>
    <row r="10934" spans="71:72" x14ac:dyDescent="0.2">
      <c r="BS10934" s="152"/>
      <c r="BT10934" s="153"/>
    </row>
    <row r="10935" spans="71:72" x14ac:dyDescent="0.2">
      <c r="BS10935" s="152"/>
      <c r="BT10935" s="153"/>
    </row>
    <row r="10936" spans="71:72" x14ac:dyDescent="0.2">
      <c r="BS10936" s="152"/>
      <c r="BT10936" s="153"/>
    </row>
    <row r="10937" spans="71:72" x14ac:dyDescent="0.2">
      <c r="BS10937" s="152"/>
      <c r="BT10937" s="153"/>
    </row>
    <row r="10938" spans="71:72" x14ac:dyDescent="0.2">
      <c r="BS10938" s="152"/>
      <c r="BT10938" s="153"/>
    </row>
    <row r="10939" spans="71:72" x14ac:dyDescent="0.2">
      <c r="BS10939" s="152"/>
      <c r="BT10939" s="153"/>
    </row>
    <row r="10940" spans="71:72" x14ac:dyDescent="0.2">
      <c r="BS10940" s="152"/>
      <c r="BT10940" s="153"/>
    </row>
    <row r="10941" spans="71:72" x14ac:dyDescent="0.2">
      <c r="BS10941" s="152"/>
      <c r="BT10941" s="153"/>
    </row>
    <row r="10942" spans="71:72" x14ac:dyDescent="0.2">
      <c r="BS10942" s="152"/>
      <c r="BT10942" s="153"/>
    </row>
    <row r="10943" spans="71:72" x14ac:dyDescent="0.2">
      <c r="BS10943" s="152"/>
      <c r="BT10943" s="153"/>
    </row>
    <row r="10944" spans="71:72" x14ac:dyDescent="0.2">
      <c r="BS10944" s="152"/>
      <c r="BT10944" s="153"/>
    </row>
    <row r="10945" spans="71:72" x14ac:dyDescent="0.2">
      <c r="BS10945" s="152"/>
      <c r="BT10945" s="153"/>
    </row>
    <row r="10946" spans="71:72" x14ac:dyDescent="0.2">
      <c r="BS10946" s="152"/>
      <c r="BT10946" s="153"/>
    </row>
    <row r="10947" spans="71:72" x14ac:dyDescent="0.2">
      <c r="BS10947" s="152"/>
      <c r="BT10947" s="153"/>
    </row>
    <row r="10948" spans="71:72" x14ac:dyDescent="0.2">
      <c r="BS10948" s="152"/>
      <c r="BT10948" s="153"/>
    </row>
    <row r="10949" spans="71:72" x14ac:dyDescent="0.2">
      <c r="BS10949" s="152"/>
      <c r="BT10949" s="153"/>
    </row>
    <row r="10950" spans="71:72" x14ac:dyDescent="0.2">
      <c r="BS10950" s="152"/>
      <c r="BT10950" s="153"/>
    </row>
    <row r="10951" spans="71:72" x14ac:dyDescent="0.2">
      <c r="BS10951" s="152"/>
      <c r="BT10951" s="153"/>
    </row>
    <row r="10952" spans="71:72" x14ac:dyDescent="0.2">
      <c r="BS10952" s="152"/>
      <c r="BT10952" s="153"/>
    </row>
    <row r="10953" spans="71:72" x14ac:dyDescent="0.2">
      <c r="BS10953" s="152"/>
      <c r="BT10953" s="153"/>
    </row>
    <row r="10954" spans="71:72" x14ac:dyDescent="0.2">
      <c r="BS10954" s="152"/>
      <c r="BT10954" s="153"/>
    </row>
    <row r="10955" spans="71:72" x14ac:dyDescent="0.2">
      <c r="BS10955" s="152"/>
      <c r="BT10955" s="153"/>
    </row>
    <row r="10956" spans="71:72" x14ac:dyDescent="0.2">
      <c r="BS10956" s="152"/>
      <c r="BT10956" s="153"/>
    </row>
    <row r="10957" spans="71:72" x14ac:dyDescent="0.2">
      <c r="BS10957" s="152"/>
      <c r="BT10957" s="153"/>
    </row>
    <row r="10958" spans="71:72" x14ac:dyDescent="0.2">
      <c r="BS10958" s="152"/>
      <c r="BT10958" s="153"/>
    </row>
    <row r="10959" spans="71:72" x14ac:dyDescent="0.2">
      <c r="BS10959" s="152"/>
      <c r="BT10959" s="153"/>
    </row>
    <row r="10960" spans="71:72" x14ac:dyDescent="0.2">
      <c r="BS10960" s="152"/>
      <c r="BT10960" s="153"/>
    </row>
    <row r="10961" spans="71:72" x14ac:dyDescent="0.2">
      <c r="BS10961" s="152"/>
      <c r="BT10961" s="153"/>
    </row>
    <row r="10962" spans="71:72" x14ac:dyDescent="0.2">
      <c r="BS10962" s="152"/>
      <c r="BT10962" s="153"/>
    </row>
    <row r="10963" spans="71:72" x14ac:dyDescent="0.2">
      <c r="BS10963" s="152"/>
      <c r="BT10963" s="153"/>
    </row>
    <row r="10964" spans="71:72" x14ac:dyDescent="0.2">
      <c r="BS10964" s="152"/>
      <c r="BT10964" s="153"/>
    </row>
    <row r="10965" spans="71:72" x14ac:dyDescent="0.2">
      <c r="BS10965" s="152"/>
      <c r="BT10965" s="153"/>
    </row>
    <row r="10966" spans="71:72" x14ac:dyDescent="0.2">
      <c r="BS10966" s="152"/>
      <c r="BT10966" s="153"/>
    </row>
    <row r="10967" spans="71:72" x14ac:dyDescent="0.2">
      <c r="BS10967" s="152"/>
      <c r="BT10967" s="153"/>
    </row>
    <row r="10968" spans="71:72" x14ac:dyDescent="0.2">
      <c r="BS10968" s="152"/>
      <c r="BT10968" s="153"/>
    </row>
    <row r="10969" spans="71:72" x14ac:dyDescent="0.2">
      <c r="BS10969" s="152"/>
      <c r="BT10969" s="153"/>
    </row>
    <row r="10970" spans="71:72" x14ac:dyDescent="0.2">
      <c r="BS10970" s="152"/>
      <c r="BT10970" s="153"/>
    </row>
    <row r="10971" spans="71:72" x14ac:dyDescent="0.2">
      <c r="BS10971" s="152"/>
      <c r="BT10971" s="153"/>
    </row>
    <row r="10972" spans="71:72" x14ac:dyDescent="0.2">
      <c r="BS10972" s="152"/>
      <c r="BT10972" s="153"/>
    </row>
    <row r="10973" spans="71:72" x14ac:dyDescent="0.2">
      <c r="BS10973" s="152"/>
      <c r="BT10973" s="153"/>
    </row>
    <row r="10974" spans="71:72" x14ac:dyDescent="0.2">
      <c r="BS10974" s="152"/>
      <c r="BT10974" s="153"/>
    </row>
    <row r="10975" spans="71:72" x14ac:dyDescent="0.2">
      <c r="BS10975" s="152"/>
      <c r="BT10975" s="153"/>
    </row>
    <row r="10976" spans="71:72" x14ac:dyDescent="0.2">
      <c r="BS10976" s="152"/>
      <c r="BT10976" s="153"/>
    </row>
    <row r="10977" spans="71:72" x14ac:dyDescent="0.2">
      <c r="BS10977" s="152"/>
      <c r="BT10977" s="153"/>
    </row>
    <row r="10978" spans="71:72" x14ac:dyDescent="0.2">
      <c r="BS10978" s="152"/>
      <c r="BT10978" s="153"/>
    </row>
    <row r="10979" spans="71:72" x14ac:dyDescent="0.2">
      <c r="BS10979" s="152"/>
      <c r="BT10979" s="153"/>
    </row>
    <row r="10980" spans="71:72" x14ac:dyDescent="0.2">
      <c r="BS10980" s="152"/>
      <c r="BT10980" s="153"/>
    </row>
    <row r="10981" spans="71:72" x14ac:dyDescent="0.2">
      <c r="BS10981" s="152"/>
      <c r="BT10981" s="153"/>
    </row>
    <row r="10982" spans="71:72" x14ac:dyDescent="0.2">
      <c r="BS10982" s="152"/>
      <c r="BT10982" s="153"/>
    </row>
    <row r="10983" spans="71:72" x14ac:dyDescent="0.2">
      <c r="BS10983" s="152"/>
      <c r="BT10983" s="153"/>
    </row>
    <row r="10984" spans="71:72" x14ac:dyDescent="0.2">
      <c r="BS10984" s="152"/>
      <c r="BT10984" s="153"/>
    </row>
    <row r="10985" spans="71:72" x14ac:dyDescent="0.2">
      <c r="BS10985" s="152"/>
      <c r="BT10985" s="153"/>
    </row>
    <row r="10986" spans="71:72" x14ac:dyDescent="0.2">
      <c r="BS10986" s="152"/>
      <c r="BT10986" s="153"/>
    </row>
    <row r="10987" spans="71:72" x14ac:dyDescent="0.2">
      <c r="BS10987" s="152"/>
      <c r="BT10987" s="153"/>
    </row>
    <row r="10988" spans="71:72" x14ac:dyDescent="0.2">
      <c r="BS10988" s="152"/>
      <c r="BT10988" s="153"/>
    </row>
    <row r="10989" spans="71:72" x14ac:dyDescent="0.2">
      <c r="BS10989" s="152"/>
      <c r="BT10989" s="153"/>
    </row>
    <row r="10990" spans="71:72" x14ac:dyDescent="0.2">
      <c r="BS10990" s="152"/>
      <c r="BT10990" s="153"/>
    </row>
    <row r="10991" spans="71:72" x14ac:dyDescent="0.2">
      <c r="BS10991" s="152"/>
      <c r="BT10991" s="153"/>
    </row>
    <row r="10992" spans="71:72" x14ac:dyDescent="0.2">
      <c r="BS10992" s="152"/>
      <c r="BT10992" s="153"/>
    </row>
    <row r="10993" spans="71:72" x14ac:dyDescent="0.2">
      <c r="BS10993" s="152"/>
      <c r="BT10993" s="153"/>
    </row>
    <row r="10994" spans="71:72" x14ac:dyDescent="0.2">
      <c r="BS10994" s="152"/>
      <c r="BT10994" s="153"/>
    </row>
    <row r="10995" spans="71:72" x14ac:dyDescent="0.2">
      <c r="BS10995" s="152"/>
      <c r="BT10995" s="153"/>
    </row>
    <row r="10996" spans="71:72" x14ac:dyDescent="0.2">
      <c r="BS10996" s="152"/>
      <c r="BT10996" s="153"/>
    </row>
    <row r="10997" spans="71:72" x14ac:dyDescent="0.2">
      <c r="BS10997" s="152"/>
      <c r="BT10997" s="153"/>
    </row>
    <row r="10998" spans="71:72" x14ac:dyDescent="0.2">
      <c r="BS10998" s="152"/>
      <c r="BT10998" s="153"/>
    </row>
    <row r="10999" spans="71:72" x14ac:dyDescent="0.2">
      <c r="BS10999" s="152"/>
      <c r="BT10999" s="153"/>
    </row>
    <row r="11000" spans="71:72" x14ac:dyDescent="0.2">
      <c r="BS11000" s="152"/>
      <c r="BT11000" s="153"/>
    </row>
    <row r="11001" spans="71:72" x14ac:dyDescent="0.2">
      <c r="BS11001" s="152"/>
      <c r="BT11001" s="153"/>
    </row>
    <row r="11002" spans="71:72" x14ac:dyDescent="0.2">
      <c r="BS11002" s="152"/>
      <c r="BT11002" s="153"/>
    </row>
    <row r="11003" spans="71:72" x14ac:dyDescent="0.2">
      <c r="BS11003" s="152"/>
      <c r="BT11003" s="153"/>
    </row>
    <row r="11004" spans="71:72" x14ac:dyDescent="0.2">
      <c r="BS11004" s="152"/>
      <c r="BT11004" s="153"/>
    </row>
    <row r="11005" spans="71:72" x14ac:dyDescent="0.2">
      <c r="BS11005" s="152"/>
      <c r="BT11005" s="153"/>
    </row>
    <row r="11006" spans="71:72" x14ac:dyDescent="0.2">
      <c r="BS11006" s="152"/>
      <c r="BT11006" s="153"/>
    </row>
    <row r="11007" spans="71:72" x14ac:dyDescent="0.2">
      <c r="BS11007" s="152"/>
      <c r="BT11007" s="153"/>
    </row>
    <row r="11008" spans="71:72" x14ac:dyDescent="0.2">
      <c r="BS11008" s="152"/>
      <c r="BT11008" s="153"/>
    </row>
    <row r="11009" spans="71:72" x14ac:dyDescent="0.2">
      <c r="BS11009" s="152"/>
      <c r="BT11009" s="153"/>
    </row>
    <row r="11010" spans="71:72" x14ac:dyDescent="0.2">
      <c r="BS11010" s="152"/>
      <c r="BT11010" s="153"/>
    </row>
    <row r="11011" spans="71:72" x14ac:dyDescent="0.2">
      <c r="BS11011" s="152"/>
      <c r="BT11011" s="153"/>
    </row>
    <row r="11012" spans="71:72" x14ac:dyDescent="0.2">
      <c r="BS11012" s="152"/>
      <c r="BT11012" s="153"/>
    </row>
    <row r="11013" spans="71:72" x14ac:dyDescent="0.2">
      <c r="BS11013" s="152"/>
      <c r="BT11013" s="153"/>
    </row>
    <row r="11014" spans="71:72" x14ac:dyDescent="0.2">
      <c r="BS11014" s="152"/>
      <c r="BT11014" s="153"/>
    </row>
    <row r="11015" spans="71:72" x14ac:dyDescent="0.2">
      <c r="BS11015" s="152"/>
      <c r="BT11015" s="153"/>
    </row>
    <row r="11016" spans="71:72" x14ac:dyDescent="0.2">
      <c r="BS11016" s="152"/>
      <c r="BT11016" s="153"/>
    </row>
    <row r="11017" spans="71:72" x14ac:dyDescent="0.2">
      <c r="BS11017" s="152"/>
      <c r="BT11017" s="153"/>
    </row>
    <row r="11018" spans="71:72" x14ac:dyDescent="0.2">
      <c r="BS11018" s="152"/>
      <c r="BT11018" s="153"/>
    </row>
    <row r="11019" spans="71:72" x14ac:dyDescent="0.2">
      <c r="BS11019" s="152"/>
      <c r="BT11019" s="153"/>
    </row>
    <row r="11020" spans="71:72" x14ac:dyDescent="0.2">
      <c r="BS11020" s="152"/>
      <c r="BT11020" s="153"/>
    </row>
    <row r="11021" spans="71:72" x14ac:dyDescent="0.2">
      <c r="BS11021" s="152"/>
      <c r="BT11021" s="153"/>
    </row>
    <row r="11022" spans="71:72" x14ac:dyDescent="0.2">
      <c r="BS11022" s="152"/>
      <c r="BT11022" s="153"/>
    </row>
    <row r="11023" spans="71:72" x14ac:dyDescent="0.2">
      <c r="BS11023" s="152"/>
      <c r="BT11023" s="153"/>
    </row>
    <row r="11024" spans="71:72" x14ac:dyDescent="0.2">
      <c r="BS11024" s="152"/>
      <c r="BT11024" s="153"/>
    </row>
    <row r="11025" spans="71:72" x14ac:dyDescent="0.2">
      <c r="BS11025" s="152"/>
      <c r="BT11025" s="153"/>
    </row>
    <row r="11026" spans="71:72" x14ac:dyDescent="0.2">
      <c r="BS11026" s="152"/>
      <c r="BT11026" s="153"/>
    </row>
    <row r="11027" spans="71:72" x14ac:dyDescent="0.2">
      <c r="BS11027" s="152"/>
      <c r="BT11027" s="153"/>
    </row>
    <row r="11028" spans="71:72" x14ac:dyDescent="0.2">
      <c r="BS11028" s="152"/>
      <c r="BT11028" s="153"/>
    </row>
    <row r="11029" spans="71:72" x14ac:dyDescent="0.2">
      <c r="BS11029" s="152"/>
      <c r="BT11029" s="153"/>
    </row>
    <row r="11030" spans="71:72" x14ac:dyDescent="0.2">
      <c r="BS11030" s="152"/>
      <c r="BT11030" s="153"/>
    </row>
    <row r="11031" spans="71:72" x14ac:dyDescent="0.2">
      <c r="BS11031" s="152"/>
      <c r="BT11031" s="153"/>
    </row>
    <row r="11032" spans="71:72" x14ac:dyDescent="0.2">
      <c r="BS11032" s="152"/>
      <c r="BT11032" s="153"/>
    </row>
    <row r="11033" spans="71:72" x14ac:dyDescent="0.2">
      <c r="BS11033" s="152"/>
      <c r="BT11033" s="153"/>
    </row>
    <row r="11034" spans="71:72" x14ac:dyDescent="0.2">
      <c r="BS11034" s="152"/>
      <c r="BT11034" s="153"/>
    </row>
    <row r="11035" spans="71:72" x14ac:dyDescent="0.2">
      <c r="BS11035" s="152"/>
      <c r="BT11035" s="153"/>
    </row>
    <row r="11036" spans="71:72" x14ac:dyDescent="0.2">
      <c r="BS11036" s="152"/>
      <c r="BT11036" s="153"/>
    </row>
    <row r="11037" spans="71:72" x14ac:dyDescent="0.2">
      <c r="BS11037" s="152"/>
      <c r="BT11037" s="153"/>
    </row>
    <row r="11038" spans="71:72" x14ac:dyDescent="0.2">
      <c r="BS11038" s="152"/>
      <c r="BT11038" s="153"/>
    </row>
    <row r="11039" spans="71:72" x14ac:dyDescent="0.2">
      <c r="BS11039" s="152"/>
      <c r="BT11039" s="153"/>
    </row>
    <row r="11040" spans="71:72" x14ac:dyDescent="0.2">
      <c r="BS11040" s="152"/>
      <c r="BT11040" s="153"/>
    </row>
    <row r="11041" spans="71:72" x14ac:dyDescent="0.2">
      <c r="BS11041" s="152"/>
      <c r="BT11041" s="153"/>
    </row>
    <row r="11042" spans="71:72" x14ac:dyDescent="0.2">
      <c r="BS11042" s="152"/>
      <c r="BT11042" s="153"/>
    </row>
    <row r="11043" spans="71:72" x14ac:dyDescent="0.2">
      <c r="BS11043" s="152"/>
      <c r="BT11043" s="153"/>
    </row>
    <row r="11044" spans="71:72" x14ac:dyDescent="0.2">
      <c r="BS11044" s="152"/>
      <c r="BT11044" s="153"/>
    </row>
    <row r="11045" spans="71:72" x14ac:dyDescent="0.2">
      <c r="BS11045" s="152"/>
      <c r="BT11045" s="153"/>
    </row>
    <row r="11046" spans="71:72" x14ac:dyDescent="0.2">
      <c r="BS11046" s="152"/>
      <c r="BT11046" s="153"/>
    </row>
    <row r="11047" spans="71:72" x14ac:dyDescent="0.2">
      <c r="BS11047" s="152"/>
      <c r="BT11047" s="153"/>
    </row>
    <row r="11048" spans="71:72" x14ac:dyDescent="0.2">
      <c r="BS11048" s="152"/>
      <c r="BT11048" s="153"/>
    </row>
    <row r="11049" spans="71:72" x14ac:dyDescent="0.2">
      <c r="BS11049" s="152"/>
      <c r="BT11049" s="153"/>
    </row>
    <row r="11050" spans="71:72" x14ac:dyDescent="0.2">
      <c r="BS11050" s="152"/>
      <c r="BT11050" s="153"/>
    </row>
    <row r="11051" spans="71:72" x14ac:dyDescent="0.2">
      <c r="BS11051" s="152"/>
      <c r="BT11051" s="153"/>
    </row>
    <row r="11052" spans="71:72" x14ac:dyDescent="0.2">
      <c r="BS11052" s="152"/>
      <c r="BT11052" s="153"/>
    </row>
    <row r="11053" spans="71:72" x14ac:dyDescent="0.2">
      <c r="BS11053" s="152"/>
      <c r="BT11053" s="153"/>
    </row>
    <row r="11054" spans="71:72" x14ac:dyDescent="0.2">
      <c r="BS11054" s="152"/>
      <c r="BT11054" s="153"/>
    </row>
    <row r="11055" spans="71:72" x14ac:dyDescent="0.2">
      <c r="BS11055" s="152"/>
      <c r="BT11055" s="153"/>
    </row>
    <row r="11056" spans="71:72" x14ac:dyDescent="0.2">
      <c r="BS11056" s="152"/>
      <c r="BT11056" s="153"/>
    </row>
    <row r="11057" spans="71:72" x14ac:dyDescent="0.2">
      <c r="BS11057" s="152"/>
      <c r="BT11057" s="153"/>
    </row>
    <row r="11058" spans="71:72" x14ac:dyDescent="0.2">
      <c r="BS11058" s="152"/>
      <c r="BT11058" s="153"/>
    </row>
    <row r="11059" spans="71:72" x14ac:dyDescent="0.2">
      <c r="BS11059" s="152"/>
      <c r="BT11059" s="153"/>
    </row>
    <row r="11060" spans="71:72" x14ac:dyDescent="0.2">
      <c r="BS11060" s="152"/>
      <c r="BT11060" s="153"/>
    </row>
    <row r="11061" spans="71:72" x14ac:dyDescent="0.2">
      <c r="BS11061" s="152"/>
      <c r="BT11061" s="153"/>
    </row>
    <row r="11062" spans="71:72" x14ac:dyDescent="0.2">
      <c r="BS11062" s="152"/>
      <c r="BT11062" s="153"/>
    </row>
    <row r="11063" spans="71:72" x14ac:dyDescent="0.2">
      <c r="BS11063" s="152"/>
      <c r="BT11063" s="153"/>
    </row>
    <row r="11064" spans="71:72" x14ac:dyDescent="0.2">
      <c r="BS11064" s="152"/>
      <c r="BT11064" s="153"/>
    </row>
    <row r="11065" spans="71:72" x14ac:dyDescent="0.2">
      <c r="BS11065" s="152"/>
      <c r="BT11065" s="153"/>
    </row>
    <row r="11066" spans="71:72" x14ac:dyDescent="0.2">
      <c r="BS11066" s="152"/>
      <c r="BT11066" s="153"/>
    </row>
    <row r="11067" spans="71:72" x14ac:dyDescent="0.2">
      <c r="BS11067" s="152"/>
      <c r="BT11067" s="153"/>
    </row>
    <row r="11068" spans="71:72" x14ac:dyDescent="0.2">
      <c r="BS11068" s="152"/>
      <c r="BT11068" s="153"/>
    </row>
    <row r="11069" spans="71:72" x14ac:dyDescent="0.2">
      <c r="BS11069" s="152"/>
      <c r="BT11069" s="153"/>
    </row>
    <row r="11070" spans="71:72" x14ac:dyDescent="0.2">
      <c r="BS11070" s="152"/>
      <c r="BT11070" s="153"/>
    </row>
    <row r="11071" spans="71:72" x14ac:dyDescent="0.2">
      <c r="BS11071" s="152"/>
      <c r="BT11071" s="153"/>
    </row>
    <row r="11072" spans="71:72" x14ac:dyDescent="0.2">
      <c r="BS11072" s="152"/>
      <c r="BT11072" s="153"/>
    </row>
    <row r="11073" spans="71:72" x14ac:dyDescent="0.2">
      <c r="BS11073" s="152"/>
      <c r="BT11073" s="153"/>
    </row>
    <row r="11074" spans="71:72" x14ac:dyDescent="0.2">
      <c r="BS11074" s="152"/>
      <c r="BT11074" s="153"/>
    </row>
    <row r="11075" spans="71:72" x14ac:dyDescent="0.2">
      <c r="BS11075" s="152"/>
      <c r="BT11075" s="153"/>
    </row>
    <row r="11076" spans="71:72" x14ac:dyDescent="0.2">
      <c r="BS11076" s="152"/>
      <c r="BT11076" s="153"/>
    </row>
    <row r="11077" spans="71:72" x14ac:dyDescent="0.2">
      <c r="BS11077" s="152"/>
      <c r="BT11077" s="153"/>
    </row>
    <row r="11078" spans="71:72" x14ac:dyDescent="0.2">
      <c r="BS11078" s="152"/>
      <c r="BT11078" s="153"/>
    </row>
    <row r="11079" spans="71:72" x14ac:dyDescent="0.2">
      <c r="BS11079" s="152"/>
      <c r="BT11079" s="153"/>
    </row>
    <row r="11080" spans="71:72" x14ac:dyDescent="0.2">
      <c r="BS11080" s="152"/>
      <c r="BT11080" s="153"/>
    </row>
    <row r="11081" spans="71:72" x14ac:dyDescent="0.2">
      <c r="BS11081" s="152"/>
      <c r="BT11081" s="153"/>
    </row>
    <row r="11082" spans="71:72" x14ac:dyDescent="0.2">
      <c r="BS11082" s="152"/>
      <c r="BT11082" s="153"/>
    </row>
    <row r="11083" spans="71:72" x14ac:dyDescent="0.2">
      <c r="BS11083" s="152"/>
      <c r="BT11083" s="153"/>
    </row>
    <row r="11084" spans="71:72" x14ac:dyDescent="0.2">
      <c r="BS11084" s="152"/>
      <c r="BT11084" s="153"/>
    </row>
    <row r="11085" spans="71:72" x14ac:dyDescent="0.2">
      <c r="BS11085" s="152"/>
      <c r="BT11085" s="153"/>
    </row>
    <row r="11086" spans="71:72" x14ac:dyDescent="0.2">
      <c r="BS11086" s="152"/>
      <c r="BT11086" s="153"/>
    </row>
    <row r="11087" spans="71:72" x14ac:dyDescent="0.2">
      <c r="BS11087" s="152"/>
      <c r="BT11087" s="153"/>
    </row>
    <row r="11088" spans="71:72" x14ac:dyDescent="0.2">
      <c r="BS11088" s="152"/>
      <c r="BT11088" s="153"/>
    </row>
    <row r="11089" spans="71:72" x14ac:dyDescent="0.2">
      <c r="BS11089" s="152"/>
      <c r="BT11089" s="153"/>
    </row>
    <row r="11090" spans="71:72" x14ac:dyDescent="0.2">
      <c r="BS11090" s="152"/>
      <c r="BT11090" s="153"/>
    </row>
    <row r="11091" spans="71:72" x14ac:dyDescent="0.2">
      <c r="BS11091" s="152"/>
      <c r="BT11091" s="153"/>
    </row>
    <row r="11092" spans="71:72" x14ac:dyDescent="0.2">
      <c r="BS11092" s="152"/>
      <c r="BT11092" s="153"/>
    </row>
    <row r="11093" spans="71:72" x14ac:dyDescent="0.2">
      <c r="BS11093" s="152"/>
      <c r="BT11093" s="153"/>
    </row>
    <row r="11094" spans="71:72" x14ac:dyDescent="0.2">
      <c r="BS11094" s="152"/>
      <c r="BT11094" s="153"/>
    </row>
    <row r="11095" spans="71:72" x14ac:dyDescent="0.2">
      <c r="BS11095" s="152"/>
      <c r="BT11095" s="153"/>
    </row>
    <row r="11096" spans="71:72" x14ac:dyDescent="0.2">
      <c r="BS11096" s="152"/>
      <c r="BT11096" s="153"/>
    </row>
    <row r="11097" spans="71:72" x14ac:dyDescent="0.2">
      <c r="BS11097" s="152"/>
      <c r="BT11097" s="153"/>
    </row>
    <row r="11098" spans="71:72" x14ac:dyDescent="0.2">
      <c r="BS11098" s="152"/>
      <c r="BT11098" s="153"/>
    </row>
    <row r="11099" spans="71:72" x14ac:dyDescent="0.2">
      <c r="BS11099" s="152"/>
      <c r="BT11099" s="153"/>
    </row>
    <row r="11100" spans="71:72" x14ac:dyDescent="0.2">
      <c r="BS11100" s="152"/>
      <c r="BT11100" s="153"/>
    </row>
    <row r="11101" spans="71:72" x14ac:dyDescent="0.2">
      <c r="BS11101" s="152"/>
      <c r="BT11101" s="153"/>
    </row>
    <row r="11102" spans="71:72" x14ac:dyDescent="0.2">
      <c r="BS11102" s="152"/>
      <c r="BT11102" s="153"/>
    </row>
    <row r="11103" spans="71:72" x14ac:dyDescent="0.2">
      <c r="BS11103" s="152"/>
      <c r="BT11103" s="153"/>
    </row>
    <row r="11104" spans="71:72" x14ac:dyDescent="0.2">
      <c r="BS11104" s="152"/>
      <c r="BT11104" s="153"/>
    </row>
    <row r="11105" spans="71:72" x14ac:dyDescent="0.2">
      <c r="BS11105" s="152"/>
      <c r="BT11105" s="153"/>
    </row>
    <row r="11106" spans="71:72" x14ac:dyDescent="0.2">
      <c r="BS11106" s="152"/>
      <c r="BT11106" s="153"/>
    </row>
    <row r="11107" spans="71:72" x14ac:dyDescent="0.2">
      <c r="BS11107" s="152"/>
      <c r="BT11107" s="153"/>
    </row>
    <row r="11108" spans="71:72" x14ac:dyDescent="0.2">
      <c r="BS11108" s="152"/>
      <c r="BT11108" s="153"/>
    </row>
    <row r="11109" spans="71:72" x14ac:dyDescent="0.2">
      <c r="BS11109" s="152"/>
      <c r="BT11109" s="153"/>
    </row>
    <row r="11110" spans="71:72" x14ac:dyDescent="0.2">
      <c r="BS11110" s="152"/>
      <c r="BT11110" s="153"/>
    </row>
    <row r="11111" spans="71:72" x14ac:dyDescent="0.2">
      <c r="BS11111" s="152"/>
      <c r="BT11111" s="153"/>
    </row>
    <row r="11112" spans="71:72" x14ac:dyDescent="0.2">
      <c r="BS11112" s="152"/>
      <c r="BT11112" s="153"/>
    </row>
    <row r="11113" spans="71:72" x14ac:dyDescent="0.2">
      <c r="BS11113" s="152"/>
      <c r="BT11113" s="153"/>
    </row>
    <row r="11114" spans="71:72" x14ac:dyDescent="0.2">
      <c r="BS11114" s="152"/>
      <c r="BT11114" s="153"/>
    </row>
    <row r="11115" spans="71:72" x14ac:dyDescent="0.2">
      <c r="BS11115" s="152"/>
      <c r="BT11115" s="153"/>
    </row>
    <row r="11116" spans="71:72" x14ac:dyDescent="0.2">
      <c r="BS11116" s="152"/>
      <c r="BT11116" s="153"/>
    </row>
    <row r="11117" spans="71:72" x14ac:dyDescent="0.2">
      <c r="BS11117" s="152"/>
      <c r="BT11117" s="153"/>
    </row>
    <row r="11118" spans="71:72" x14ac:dyDescent="0.2">
      <c r="BS11118" s="152"/>
      <c r="BT11118" s="153"/>
    </row>
    <row r="11119" spans="71:72" x14ac:dyDescent="0.2">
      <c r="BS11119" s="152"/>
      <c r="BT11119" s="153"/>
    </row>
    <row r="11120" spans="71:72" x14ac:dyDescent="0.2">
      <c r="BS11120" s="152"/>
      <c r="BT11120" s="153"/>
    </row>
    <row r="11121" spans="71:72" x14ac:dyDescent="0.2">
      <c r="BS11121" s="152"/>
      <c r="BT11121" s="153"/>
    </row>
    <row r="11122" spans="71:72" x14ac:dyDescent="0.2">
      <c r="BS11122" s="152"/>
      <c r="BT11122" s="153"/>
    </row>
    <row r="11123" spans="71:72" x14ac:dyDescent="0.2">
      <c r="BS11123" s="152"/>
      <c r="BT11123" s="153"/>
    </row>
    <row r="11124" spans="71:72" x14ac:dyDescent="0.2">
      <c r="BS11124" s="152"/>
      <c r="BT11124" s="153"/>
    </row>
    <row r="11125" spans="71:72" x14ac:dyDescent="0.2">
      <c r="BS11125" s="152"/>
      <c r="BT11125" s="153"/>
    </row>
    <row r="11126" spans="71:72" x14ac:dyDescent="0.2">
      <c r="BS11126" s="152"/>
      <c r="BT11126" s="153"/>
    </row>
    <row r="11127" spans="71:72" x14ac:dyDescent="0.2">
      <c r="BS11127" s="152"/>
      <c r="BT11127" s="153"/>
    </row>
    <row r="11128" spans="71:72" x14ac:dyDescent="0.2">
      <c r="BS11128" s="152"/>
      <c r="BT11128" s="153"/>
    </row>
    <row r="11129" spans="71:72" x14ac:dyDescent="0.2">
      <c r="BS11129" s="152"/>
      <c r="BT11129" s="153"/>
    </row>
    <row r="11130" spans="71:72" x14ac:dyDescent="0.2">
      <c r="BS11130" s="152"/>
      <c r="BT11130" s="153"/>
    </row>
    <row r="11131" spans="71:72" x14ac:dyDescent="0.2">
      <c r="BS11131" s="152"/>
      <c r="BT11131" s="153"/>
    </row>
    <row r="11132" spans="71:72" x14ac:dyDescent="0.2">
      <c r="BS11132" s="152"/>
      <c r="BT11132" s="153"/>
    </row>
    <row r="11133" spans="71:72" x14ac:dyDescent="0.2">
      <c r="BS11133" s="152"/>
      <c r="BT11133" s="153"/>
    </row>
    <row r="11134" spans="71:72" x14ac:dyDescent="0.2">
      <c r="BS11134" s="152"/>
      <c r="BT11134" s="153"/>
    </row>
    <row r="11135" spans="71:72" x14ac:dyDescent="0.2">
      <c r="BS11135" s="152"/>
      <c r="BT11135" s="153"/>
    </row>
    <row r="11136" spans="71:72" x14ac:dyDescent="0.2">
      <c r="BS11136" s="152"/>
      <c r="BT11136" s="153"/>
    </row>
    <row r="11137" spans="71:72" x14ac:dyDescent="0.2">
      <c r="BS11137" s="152"/>
      <c r="BT11137" s="153"/>
    </row>
    <row r="11138" spans="71:72" x14ac:dyDescent="0.2">
      <c r="BS11138" s="152"/>
      <c r="BT11138" s="153"/>
    </row>
    <row r="11139" spans="71:72" x14ac:dyDescent="0.2">
      <c r="BS11139" s="152"/>
      <c r="BT11139" s="153"/>
    </row>
    <row r="11140" spans="71:72" x14ac:dyDescent="0.2">
      <c r="BS11140" s="152"/>
      <c r="BT11140" s="153"/>
    </row>
    <row r="11141" spans="71:72" x14ac:dyDescent="0.2">
      <c r="BS11141" s="152"/>
      <c r="BT11141" s="153"/>
    </row>
    <row r="11142" spans="71:72" x14ac:dyDescent="0.2">
      <c r="BS11142" s="152"/>
      <c r="BT11142" s="153"/>
    </row>
    <row r="11143" spans="71:72" x14ac:dyDescent="0.2">
      <c r="BS11143" s="152"/>
      <c r="BT11143" s="153"/>
    </row>
    <row r="11144" spans="71:72" x14ac:dyDescent="0.2">
      <c r="BS11144" s="152"/>
      <c r="BT11144" s="153"/>
    </row>
    <row r="11145" spans="71:72" x14ac:dyDescent="0.2">
      <c r="BS11145" s="152"/>
      <c r="BT11145" s="153"/>
    </row>
    <row r="11146" spans="71:72" x14ac:dyDescent="0.2">
      <c r="BS11146" s="152"/>
      <c r="BT11146" s="153"/>
    </row>
    <row r="11147" spans="71:72" x14ac:dyDescent="0.2">
      <c r="BS11147" s="152"/>
      <c r="BT11147" s="153"/>
    </row>
    <row r="11148" spans="71:72" x14ac:dyDescent="0.2">
      <c r="BS11148" s="152"/>
      <c r="BT11148" s="153"/>
    </row>
    <row r="11149" spans="71:72" x14ac:dyDescent="0.2">
      <c r="BS11149" s="152"/>
      <c r="BT11149" s="153"/>
    </row>
    <row r="11150" spans="71:72" x14ac:dyDescent="0.2">
      <c r="BS11150" s="152"/>
      <c r="BT11150" s="153"/>
    </row>
    <row r="11151" spans="71:72" x14ac:dyDescent="0.2">
      <c r="BS11151" s="152"/>
      <c r="BT11151" s="153"/>
    </row>
    <row r="11152" spans="71:72" x14ac:dyDescent="0.2">
      <c r="BS11152" s="152"/>
      <c r="BT11152" s="153"/>
    </row>
    <row r="11153" spans="71:72" x14ac:dyDescent="0.2">
      <c r="BS11153" s="152"/>
      <c r="BT11153" s="153"/>
    </row>
    <row r="11154" spans="71:72" x14ac:dyDescent="0.2">
      <c r="BS11154" s="152"/>
      <c r="BT11154" s="153"/>
    </row>
    <row r="11155" spans="71:72" x14ac:dyDescent="0.2">
      <c r="BS11155" s="152"/>
      <c r="BT11155" s="153"/>
    </row>
    <row r="11156" spans="71:72" x14ac:dyDescent="0.2">
      <c r="BS11156" s="152"/>
      <c r="BT11156" s="153"/>
    </row>
    <row r="11157" spans="71:72" x14ac:dyDescent="0.2">
      <c r="BS11157" s="152"/>
      <c r="BT11157" s="153"/>
    </row>
    <row r="11158" spans="71:72" x14ac:dyDescent="0.2">
      <c r="BS11158" s="152"/>
      <c r="BT11158" s="153"/>
    </row>
    <row r="11159" spans="71:72" x14ac:dyDescent="0.2">
      <c r="BS11159" s="152"/>
      <c r="BT11159" s="153"/>
    </row>
    <row r="11160" spans="71:72" x14ac:dyDescent="0.2">
      <c r="BS11160" s="152"/>
      <c r="BT11160" s="153"/>
    </row>
    <row r="11161" spans="71:72" x14ac:dyDescent="0.2">
      <c r="BS11161" s="152"/>
      <c r="BT11161" s="153"/>
    </row>
    <row r="11162" spans="71:72" x14ac:dyDescent="0.2">
      <c r="BS11162" s="152"/>
      <c r="BT11162" s="153"/>
    </row>
    <row r="11163" spans="71:72" x14ac:dyDescent="0.2">
      <c r="BS11163" s="152"/>
      <c r="BT11163" s="153"/>
    </row>
    <row r="11164" spans="71:72" x14ac:dyDescent="0.2">
      <c r="BS11164" s="152"/>
      <c r="BT11164" s="153"/>
    </row>
    <row r="11165" spans="71:72" x14ac:dyDescent="0.2">
      <c r="BS11165" s="152"/>
      <c r="BT11165" s="153"/>
    </row>
    <row r="11166" spans="71:72" x14ac:dyDescent="0.2">
      <c r="BS11166" s="152"/>
      <c r="BT11166" s="153"/>
    </row>
    <row r="11167" spans="71:72" x14ac:dyDescent="0.2">
      <c r="BS11167" s="152"/>
      <c r="BT11167" s="153"/>
    </row>
    <row r="11168" spans="71:72" x14ac:dyDescent="0.2">
      <c r="BS11168" s="152"/>
      <c r="BT11168" s="153"/>
    </row>
    <row r="11169" spans="71:72" x14ac:dyDescent="0.2">
      <c r="BS11169" s="152"/>
      <c r="BT11169" s="153"/>
    </row>
    <row r="11170" spans="71:72" x14ac:dyDescent="0.2">
      <c r="BS11170" s="152"/>
      <c r="BT11170" s="153"/>
    </row>
    <row r="11171" spans="71:72" x14ac:dyDescent="0.2">
      <c r="BS11171" s="152"/>
      <c r="BT11171" s="153"/>
    </row>
    <row r="11172" spans="71:72" x14ac:dyDescent="0.2">
      <c r="BS11172" s="152"/>
      <c r="BT11172" s="153"/>
    </row>
    <row r="11173" spans="71:72" x14ac:dyDescent="0.2">
      <c r="BS11173" s="152"/>
      <c r="BT11173" s="153"/>
    </row>
    <row r="11174" spans="71:72" x14ac:dyDescent="0.2">
      <c r="BS11174" s="152"/>
      <c r="BT11174" s="153"/>
    </row>
    <row r="11175" spans="71:72" x14ac:dyDescent="0.2">
      <c r="BS11175" s="152"/>
      <c r="BT11175" s="153"/>
    </row>
    <row r="11176" spans="71:72" x14ac:dyDescent="0.2">
      <c r="BS11176" s="152"/>
      <c r="BT11176" s="153"/>
    </row>
    <row r="11177" spans="71:72" x14ac:dyDescent="0.2">
      <c r="BS11177" s="152"/>
      <c r="BT11177" s="153"/>
    </row>
    <row r="11178" spans="71:72" x14ac:dyDescent="0.2">
      <c r="BS11178" s="152"/>
      <c r="BT11178" s="153"/>
    </row>
    <row r="11179" spans="71:72" x14ac:dyDescent="0.2">
      <c r="BS11179" s="152"/>
      <c r="BT11179" s="153"/>
    </row>
    <row r="11180" spans="71:72" x14ac:dyDescent="0.2">
      <c r="BS11180" s="152"/>
      <c r="BT11180" s="153"/>
    </row>
    <row r="11181" spans="71:72" x14ac:dyDescent="0.2">
      <c r="BS11181" s="152"/>
      <c r="BT11181" s="153"/>
    </row>
    <row r="11182" spans="71:72" x14ac:dyDescent="0.2">
      <c r="BS11182" s="152"/>
      <c r="BT11182" s="153"/>
    </row>
    <row r="11183" spans="71:72" x14ac:dyDescent="0.2">
      <c r="BS11183" s="152"/>
      <c r="BT11183" s="153"/>
    </row>
    <row r="11184" spans="71:72" x14ac:dyDescent="0.2">
      <c r="BS11184" s="152"/>
      <c r="BT11184" s="153"/>
    </row>
    <row r="11185" spans="71:72" x14ac:dyDescent="0.2">
      <c r="BS11185" s="152"/>
      <c r="BT11185" s="153"/>
    </row>
    <row r="11186" spans="71:72" x14ac:dyDescent="0.2">
      <c r="BS11186" s="152"/>
      <c r="BT11186" s="153"/>
    </row>
    <row r="11187" spans="71:72" x14ac:dyDescent="0.2">
      <c r="BS11187" s="152"/>
      <c r="BT11187" s="153"/>
    </row>
    <row r="11188" spans="71:72" x14ac:dyDescent="0.2">
      <c r="BS11188" s="152"/>
      <c r="BT11188" s="153"/>
    </row>
    <row r="11189" spans="71:72" x14ac:dyDescent="0.2">
      <c r="BS11189" s="152"/>
      <c r="BT11189" s="153"/>
    </row>
    <row r="11190" spans="71:72" x14ac:dyDescent="0.2">
      <c r="BS11190" s="152"/>
      <c r="BT11190" s="153"/>
    </row>
    <row r="11191" spans="71:72" x14ac:dyDescent="0.2">
      <c r="BS11191" s="152"/>
      <c r="BT11191" s="153"/>
    </row>
    <row r="11192" spans="71:72" x14ac:dyDescent="0.2">
      <c r="BS11192" s="152"/>
      <c r="BT11192" s="153"/>
    </row>
    <row r="11193" spans="71:72" x14ac:dyDescent="0.2">
      <c r="BS11193" s="152"/>
      <c r="BT11193" s="153"/>
    </row>
    <row r="11194" spans="71:72" x14ac:dyDescent="0.2">
      <c r="BS11194" s="152"/>
      <c r="BT11194" s="153"/>
    </row>
    <row r="11195" spans="71:72" x14ac:dyDescent="0.2">
      <c r="BS11195" s="152"/>
      <c r="BT11195" s="153"/>
    </row>
    <row r="11196" spans="71:72" x14ac:dyDescent="0.2">
      <c r="BS11196" s="152"/>
      <c r="BT11196" s="153"/>
    </row>
    <row r="11197" spans="71:72" x14ac:dyDescent="0.2">
      <c r="BS11197" s="152"/>
      <c r="BT11197" s="153"/>
    </row>
    <row r="11198" spans="71:72" x14ac:dyDescent="0.2">
      <c r="BS11198" s="152"/>
      <c r="BT11198" s="153"/>
    </row>
    <row r="11199" spans="71:72" x14ac:dyDescent="0.2">
      <c r="BS11199" s="152"/>
      <c r="BT11199" s="153"/>
    </row>
    <row r="11200" spans="71:72" x14ac:dyDescent="0.2">
      <c r="BS11200" s="152"/>
      <c r="BT11200" s="153"/>
    </row>
    <row r="11201" spans="71:72" x14ac:dyDescent="0.2">
      <c r="BS11201" s="152"/>
      <c r="BT11201" s="153"/>
    </row>
    <row r="11202" spans="71:72" x14ac:dyDescent="0.2">
      <c r="BS11202" s="152"/>
      <c r="BT11202" s="153"/>
    </row>
    <row r="11203" spans="71:72" x14ac:dyDescent="0.2">
      <c r="BS11203" s="152"/>
      <c r="BT11203" s="153"/>
    </row>
    <row r="11204" spans="71:72" x14ac:dyDescent="0.2">
      <c r="BS11204" s="152"/>
      <c r="BT11204" s="153"/>
    </row>
    <row r="11205" spans="71:72" x14ac:dyDescent="0.2">
      <c r="BS11205" s="152"/>
      <c r="BT11205" s="153"/>
    </row>
    <row r="11206" spans="71:72" x14ac:dyDescent="0.2">
      <c r="BS11206" s="152"/>
      <c r="BT11206" s="153"/>
    </row>
    <row r="11207" spans="71:72" x14ac:dyDescent="0.2">
      <c r="BS11207" s="152"/>
      <c r="BT11207" s="153"/>
    </row>
    <row r="11208" spans="71:72" x14ac:dyDescent="0.2">
      <c r="BS11208" s="152"/>
      <c r="BT11208" s="153"/>
    </row>
    <row r="11209" spans="71:72" x14ac:dyDescent="0.2">
      <c r="BS11209" s="152"/>
      <c r="BT11209" s="153"/>
    </row>
    <row r="11210" spans="71:72" x14ac:dyDescent="0.2">
      <c r="BS11210" s="152"/>
      <c r="BT11210" s="153"/>
    </row>
    <row r="11211" spans="71:72" x14ac:dyDescent="0.2">
      <c r="BS11211" s="152"/>
      <c r="BT11211" s="153"/>
    </row>
    <row r="11212" spans="71:72" x14ac:dyDescent="0.2">
      <c r="BS11212" s="152"/>
      <c r="BT11212" s="153"/>
    </row>
    <row r="11213" spans="71:72" x14ac:dyDescent="0.2">
      <c r="BS11213" s="152"/>
      <c r="BT11213" s="153"/>
    </row>
    <row r="11214" spans="71:72" x14ac:dyDescent="0.2">
      <c r="BS11214" s="152"/>
      <c r="BT11214" s="153"/>
    </row>
    <row r="11215" spans="71:72" x14ac:dyDescent="0.2">
      <c r="BS11215" s="152"/>
      <c r="BT11215" s="153"/>
    </row>
    <row r="11216" spans="71:72" x14ac:dyDescent="0.2">
      <c r="BS11216" s="152"/>
      <c r="BT11216" s="153"/>
    </row>
    <row r="11217" spans="71:72" x14ac:dyDescent="0.2">
      <c r="BS11217" s="152"/>
      <c r="BT11217" s="153"/>
    </row>
    <row r="11218" spans="71:72" x14ac:dyDescent="0.2">
      <c r="BS11218" s="152"/>
      <c r="BT11218" s="153"/>
    </row>
    <row r="11219" spans="71:72" x14ac:dyDescent="0.2">
      <c r="BS11219" s="152"/>
      <c r="BT11219" s="153"/>
    </row>
    <row r="11220" spans="71:72" x14ac:dyDescent="0.2">
      <c r="BS11220" s="152"/>
      <c r="BT11220" s="153"/>
    </row>
    <row r="11221" spans="71:72" x14ac:dyDescent="0.2">
      <c r="BS11221" s="152"/>
      <c r="BT11221" s="153"/>
    </row>
    <row r="11222" spans="71:72" x14ac:dyDescent="0.2">
      <c r="BS11222" s="152"/>
      <c r="BT11222" s="153"/>
    </row>
    <row r="11223" spans="71:72" x14ac:dyDescent="0.2">
      <c r="BS11223" s="152"/>
      <c r="BT11223" s="153"/>
    </row>
    <row r="11224" spans="71:72" x14ac:dyDescent="0.2">
      <c r="BS11224" s="152"/>
      <c r="BT11224" s="153"/>
    </row>
    <row r="11225" spans="71:72" x14ac:dyDescent="0.2">
      <c r="BS11225" s="152"/>
      <c r="BT11225" s="153"/>
    </row>
    <row r="11226" spans="71:72" x14ac:dyDescent="0.2">
      <c r="BS11226" s="152"/>
      <c r="BT11226" s="153"/>
    </row>
    <row r="11227" spans="71:72" x14ac:dyDescent="0.2">
      <c r="BS11227" s="152"/>
      <c r="BT11227" s="153"/>
    </row>
    <row r="11228" spans="71:72" x14ac:dyDescent="0.2">
      <c r="BS11228" s="152"/>
      <c r="BT11228" s="153"/>
    </row>
    <row r="11229" spans="71:72" x14ac:dyDescent="0.2">
      <c r="BS11229" s="152"/>
      <c r="BT11229" s="153"/>
    </row>
    <row r="11230" spans="71:72" x14ac:dyDescent="0.2">
      <c r="BS11230" s="152"/>
      <c r="BT11230" s="153"/>
    </row>
    <row r="11231" spans="71:72" x14ac:dyDescent="0.2">
      <c r="BS11231" s="152"/>
      <c r="BT11231" s="153"/>
    </row>
    <row r="11232" spans="71:72" x14ac:dyDescent="0.2">
      <c r="BS11232" s="152"/>
      <c r="BT11232" s="153"/>
    </row>
    <row r="11233" spans="71:72" x14ac:dyDescent="0.2">
      <c r="BS11233" s="152"/>
      <c r="BT11233" s="153"/>
    </row>
    <row r="11234" spans="71:72" x14ac:dyDescent="0.2">
      <c r="BS11234" s="152"/>
      <c r="BT11234" s="153"/>
    </row>
    <row r="11235" spans="71:72" x14ac:dyDescent="0.2">
      <c r="BS11235" s="152"/>
      <c r="BT11235" s="153"/>
    </row>
    <row r="11236" spans="71:72" x14ac:dyDescent="0.2">
      <c r="BS11236" s="152"/>
      <c r="BT11236" s="153"/>
    </row>
    <row r="11237" spans="71:72" x14ac:dyDescent="0.2">
      <c r="BS11237" s="152"/>
      <c r="BT11237" s="153"/>
    </row>
    <row r="11238" spans="71:72" x14ac:dyDescent="0.2">
      <c r="BS11238" s="152"/>
      <c r="BT11238" s="153"/>
    </row>
    <row r="11239" spans="71:72" x14ac:dyDescent="0.2">
      <c r="BS11239" s="152"/>
      <c r="BT11239" s="153"/>
    </row>
    <row r="11240" spans="71:72" x14ac:dyDescent="0.2">
      <c r="BS11240" s="152"/>
      <c r="BT11240" s="153"/>
    </row>
    <row r="11241" spans="71:72" x14ac:dyDescent="0.2">
      <c r="BS11241" s="152"/>
      <c r="BT11241" s="153"/>
    </row>
    <row r="11242" spans="71:72" x14ac:dyDescent="0.2">
      <c r="BS11242" s="152"/>
      <c r="BT11242" s="153"/>
    </row>
    <row r="11243" spans="71:72" x14ac:dyDescent="0.2">
      <c r="BS11243" s="152"/>
      <c r="BT11243" s="153"/>
    </row>
    <row r="11244" spans="71:72" x14ac:dyDescent="0.2">
      <c r="BS11244" s="152"/>
      <c r="BT11244" s="153"/>
    </row>
    <row r="11245" spans="71:72" x14ac:dyDescent="0.2">
      <c r="BS11245" s="152"/>
      <c r="BT11245" s="153"/>
    </row>
    <row r="11246" spans="71:72" x14ac:dyDescent="0.2">
      <c r="BS11246" s="152"/>
      <c r="BT11246" s="153"/>
    </row>
    <row r="11247" spans="71:72" x14ac:dyDescent="0.2">
      <c r="BS11247" s="152"/>
      <c r="BT11247" s="153"/>
    </row>
    <row r="11248" spans="71:72" x14ac:dyDescent="0.2">
      <c r="BS11248" s="152"/>
      <c r="BT11248" s="153"/>
    </row>
    <row r="11249" spans="71:72" x14ac:dyDescent="0.2">
      <c r="BS11249" s="152"/>
      <c r="BT11249" s="153"/>
    </row>
    <row r="11250" spans="71:72" x14ac:dyDescent="0.2">
      <c r="BS11250" s="152"/>
      <c r="BT11250" s="153"/>
    </row>
    <row r="11251" spans="71:72" x14ac:dyDescent="0.2">
      <c r="BS11251" s="152"/>
      <c r="BT11251" s="153"/>
    </row>
    <row r="11252" spans="71:72" x14ac:dyDescent="0.2">
      <c r="BS11252" s="152"/>
      <c r="BT11252" s="153"/>
    </row>
    <row r="11253" spans="71:72" x14ac:dyDescent="0.2">
      <c r="BS11253" s="152"/>
      <c r="BT11253" s="153"/>
    </row>
    <row r="11254" spans="71:72" x14ac:dyDescent="0.2">
      <c r="BS11254" s="152"/>
      <c r="BT11254" s="153"/>
    </row>
    <row r="11255" spans="71:72" x14ac:dyDescent="0.2">
      <c r="BS11255" s="152"/>
      <c r="BT11255" s="153"/>
    </row>
    <row r="11256" spans="71:72" x14ac:dyDescent="0.2">
      <c r="BS11256" s="152"/>
      <c r="BT11256" s="153"/>
    </row>
    <row r="11257" spans="71:72" x14ac:dyDescent="0.2">
      <c r="BS11257" s="152"/>
      <c r="BT11257" s="153"/>
    </row>
    <row r="11258" spans="71:72" x14ac:dyDescent="0.2">
      <c r="BS11258" s="152"/>
      <c r="BT11258" s="153"/>
    </row>
    <row r="11259" spans="71:72" x14ac:dyDescent="0.2">
      <c r="BS11259" s="152"/>
      <c r="BT11259" s="153"/>
    </row>
    <row r="11260" spans="71:72" x14ac:dyDescent="0.2">
      <c r="BS11260" s="152"/>
      <c r="BT11260" s="153"/>
    </row>
    <row r="11261" spans="71:72" x14ac:dyDescent="0.2">
      <c r="BS11261" s="152"/>
      <c r="BT11261" s="153"/>
    </row>
    <row r="11262" spans="71:72" x14ac:dyDescent="0.2">
      <c r="BS11262" s="152"/>
      <c r="BT11262" s="153"/>
    </row>
    <row r="11263" spans="71:72" x14ac:dyDescent="0.2">
      <c r="BS11263" s="152"/>
      <c r="BT11263" s="153"/>
    </row>
    <row r="11264" spans="71:72" x14ac:dyDescent="0.2">
      <c r="BS11264" s="152"/>
      <c r="BT11264" s="153"/>
    </row>
    <row r="11265" spans="71:72" x14ac:dyDescent="0.2">
      <c r="BS11265" s="152"/>
      <c r="BT11265" s="153"/>
    </row>
    <row r="11266" spans="71:72" x14ac:dyDescent="0.2">
      <c r="BS11266" s="152"/>
      <c r="BT11266" s="153"/>
    </row>
    <row r="11267" spans="71:72" x14ac:dyDescent="0.2">
      <c r="BS11267" s="152"/>
      <c r="BT11267" s="153"/>
    </row>
    <row r="11268" spans="71:72" x14ac:dyDescent="0.2">
      <c r="BS11268" s="152"/>
      <c r="BT11268" s="153"/>
    </row>
    <row r="11269" spans="71:72" x14ac:dyDescent="0.2">
      <c r="BS11269" s="152"/>
      <c r="BT11269" s="153"/>
    </row>
    <row r="11270" spans="71:72" x14ac:dyDescent="0.2">
      <c r="BS11270" s="152"/>
      <c r="BT11270" s="153"/>
    </row>
    <row r="11271" spans="71:72" x14ac:dyDescent="0.2">
      <c r="BS11271" s="152"/>
      <c r="BT11271" s="153"/>
    </row>
    <row r="11272" spans="71:72" x14ac:dyDescent="0.2">
      <c r="BS11272" s="152"/>
      <c r="BT11272" s="153"/>
    </row>
    <row r="11273" spans="71:72" x14ac:dyDescent="0.2">
      <c r="BS11273" s="152"/>
      <c r="BT11273" s="153"/>
    </row>
    <row r="11274" spans="71:72" x14ac:dyDescent="0.2">
      <c r="BS11274" s="152"/>
      <c r="BT11274" s="153"/>
    </row>
    <row r="11275" spans="71:72" x14ac:dyDescent="0.2">
      <c r="BS11275" s="152"/>
      <c r="BT11275" s="153"/>
    </row>
    <row r="11276" spans="71:72" x14ac:dyDescent="0.2">
      <c r="BS11276" s="152"/>
      <c r="BT11276" s="153"/>
    </row>
    <row r="11277" spans="71:72" x14ac:dyDescent="0.2">
      <c r="BS11277" s="152"/>
      <c r="BT11277" s="153"/>
    </row>
    <row r="11278" spans="71:72" x14ac:dyDescent="0.2">
      <c r="BS11278" s="152"/>
      <c r="BT11278" s="153"/>
    </row>
    <row r="11279" spans="71:72" x14ac:dyDescent="0.2">
      <c r="BS11279" s="152"/>
      <c r="BT11279" s="153"/>
    </row>
    <row r="11280" spans="71:72" x14ac:dyDescent="0.2">
      <c r="BS11280" s="152"/>
      <c r="BT11280" s="153"/>
    </row>
    <row r="11281" spans="71:72" x14ac:dyDescent="0.2">
      <c r="BS11281" s="152"/>
      <c r="BT11281" s="153"/>
    </row>
    <row r="11282" spans="71:72" x14ac:dyDescent="0.2">
      <c r="BS11282" s="152"/>
      <c r="BT11282" s="153"/>
    </row>
    <row r="11283" spans="71:72" x14ac:dyDescent="0.2">
      <c r="BS11283" s="152"/>
      <c r="BT11283" s="153"/>
    </row>
    <row r="11284" spans="71:72" x14ac:dyDescent="0.2">
      <c r="BS11284" s="152"/>
      <c r="BT11284" s="153"/>
    </row>
    <row r="11285" spans="71:72" x14ac:dyDescent="0.2">
      <c r="BS11285" s="152"/>
      <c r="BT11285" s="153"/>
    </row>
    <row r="11286" spans="71:72" x14ac:dyDescent="0.2">
      <c r="BS11286" s="152"/>
      <c r="BT11286" s="153"/>
    </row>
    <row r="11287" spans="71:72" x14ac:dyDescent="0.2">
      <c r="BS11287" s="152"/>
      <c r="BT11287" s="153"/>
    </row>
    <row r="11288" spans="71:72" x14ac:dyDescent="0.2">
      <c r="BS11288" s="152"/>
      <c r="BT11288" s="153"/>
    </row>
    <row r="11289" spans="71:72" x14ac:dyDescent="0.2">
      <c r="BS11289" s="152"/>
      <c r="BT11289" s="153"/>
    </row>
    <row r="11290" spans="71:72" x14ac:dyDescent="0.2">
      <c r="BS11290" s="152"/>
      <c r="BT11290" s="153"/>
    </row>
    <row r="11291" spans="71:72" x14ac:dyDescent="0.2">
      <c r="BS11291" s="152"/>
      <c r="BT11291" s="153"/>
    </row>
    <row r="11292" spans="71:72" x14ac:dyDescent="0.2">
      <c r="BS11292" s="152"/>
      <c r="BT11292" s="153"/>
    </row>
    <row r="11293" spans="71:72" x14ac:dyDescent="0.2">
      <c r="BS11293" s="152"/>
      <c r="BT11293" s="153"/>
    </row>
    <row r="11294" spans="71:72" x14ac:dyDescent="0.2">
      <c r="BS11294" s="152"/>
      <c r="BT11294" s="153"/>
    </row>
    <row r="11295" spans="71:72" x14ac:dyDescent="0.2">
      <c r="BS11295" s="152"/>
      <c r="BT11295" s="153"/>
    </row>
    <row r="11296" spans="71:72" x14ac:dyDescent="0.2">
      <c r="BS11296" s="152"/>
      <c r="BT11296" s="153"/>
    </row>
    <row r="11297" spans="71:72" x14ac:dyDescent="0.2">
      <c r="BS11297" s="152"/>
      <c r="BT11297" s="153"/>
    </row>
    <row r="11298" spans="71:72" x14ac:dyDescent="0.2">
      <c r="BS11298" s="152"/>
      <c r="BT11298" s="153"/>
    </row>
    <row r="11299" spans="71:72" x14ac:dyDescent="0.2">
      <c r="BS11299" s="152"/>
      <c r="BT11299" s="153"/>
    </row>
    <row r="11300" spans="71:72" x14ac:dyDescent="0.2">
      <c r="BS11300" s="152"/>
      <c r="BT11300" s="153"/>
    </row>
    <row r="11301" spans="71:72" x14ac:dyDescent="0.2">
      <c r="BS11301" s="152"/>
      <c r="BT11301" s="153"/>
    </row>
    <row r="11302" spans="71:72" x14ac:dyDescent="0.2">
      <c r="BS11302" s="152"/>
      <c r="BT11302" s="153"/>
    </row>
    <row r="11303" spans="71:72" x14ac:dyDescent="0.2">
      <c r="BS11303" s="152"/>
      <c r="BT11303" s="153"/>
    </row>
    <row r="11304" spans="71:72" x14ac:dyDescent="0.2">
      <c r="BS11304" s="152"/>
      <c r="BT11304" s="153"/>
    </row>
    <row r="11305" spans="71:72" x14ac:dyDescent="0.2">
      <c r="BS11305" s="152"/>
      <c r="BT11305" s="153"/>
    </row>
    <row r="11306" spans="71:72" x14ac:dyDescent="0.2">
      <c r="BS11306" s="152"/>
      <c r="BT11306" s="153"/>
    </row>
    <row r="11307" spans="71:72" x14ac:dyDescent="0.2">
      <c r="BS11307" s="152"/>
      <c r="BT11307" s="153"/>
    </row>
    <row r="11308" spans="71:72" x14ac:dyDescent="0.2">
      <c r="BS11308" s="152"/>
      <c r="BT11308" s="153"/>
    </row>
    <row r="11309" spans="71:72" x14ac:dyDescent="0.2">
      <c r="BS11309" s="152"/>
      <c r="BT11309" s="153"/>
    </row>
    <row r="11310" spans="71:72" x14ac:dyDescent="0.2">
      <c r="BS11310" s="152"/>
      <c r="BT11310" s="153"/>
    </row>
    <row r="11311" spans="71:72" x14ac:dyDescent="0.2">
      <c r="BS11311" s="152"/>
      <c r="BT11311" s="153"/>
    </row>
    <row r="11312" spans="71:72" x14ac:dyDescent="0.2">
      <c r="BS11312" s="152"/>
      <c r="BT11312" s="153"/>
    </row>
    <row r="11313" spans="71:72" x14ac:dyDescent="0.2">
      <c r="BS11313" s="152"/>
      <c r="BT11313" s="153"/>
    </row>
    <row r="11314" spans="71:72" x14ac:dyDescent="0.2">
      <c r="BS11314" s="152"/>
      <c r="BT11314" s="153"/>
    </row>
    <row r="11315" spans="71:72" x14ac:dyDescent="0.2">
      <c r="BS11315" s="152"/>
      <c r="BT11315" s="153"/>
    </row>
    <row r="11316" spans="71:72" x14ac:dyDescent="0.2">
      <c r="BS11316" s="152"/>
      <c r="BT11316" s="153"/>
    </row>
    <row r="11317" spans="71:72" x14ac:dyDescent="0.2">
      <c r="BS11317" s="152"/>
      <c r="BT11317" s="153"/>
    </row>
    <row r="11318" spans="71:72" x14ac:dyDescent="0.2">
      <c r="BS11318" s="152"/>
      <c r="BT11318" s="153"/>
    </row>
    <row r="11319" spans="71:72" x14ac:dyDescent="0.2">
      <c r="BS11319" s="152"/>
      <c r="BT11319" s="153"/>
    </row>
    <row r="11320" spans="71:72" x14ac:dyDescent="0.2">
      <c r="BS11320" s="152"/>
      <c r="BT11320" s="153"/>
    </row>
    <row r="11321" spans="71:72" x14ac:dyDescent="0.2">
      <c r="BS11321" s="152"/>
      <c r="BT11321" s="153"/>
    </row>
    <row r="11322" spans="71:72" x14ac:dyDescent="0.2">
      <c r="BS11322" s="152"/>
      <c r="BT11322" s="153"/>
    </row>
    <row r="11323" spans="71:72" x14ac:dyDescent="0.2">
      <c r="BS11323" s="152"/>
      <c r="BT11323" s="153"/>
    </row>
    <row r="11324" spans="71:72" x14ac:dyDescent="0.2">
      <c r="BS11324" s="152"/>
      <c r="BT11324" s="153"/>
    </row>
    <row r="11325" spans="71:72" x14ac:dyDescent="0.2">
      <c r="BS11325" s="152"/>
      <c r="BT11325" s="153"/>
    </row>
    <row r="11326" spans="71:72" x14ac:dyDescent="0.2">
      <c r="BS11326" s="152"/>
      <c r="BT11326" s="153"/>
    </row>
    <row r="11327" spans="71:72" x14ac:dyDescent="0.2">
      <c r="BS11327" s="152"/>
      <c r="BT11327" s="153"/>
    </row>
    <row r="11328" spans="71:72" x14ac:dyDescent="0.2">
      <c r="BS11328" s="152"/>
      <c r="BT11328" s="153"/>
    </row>
    <row r="11329" spans="71:72" x14ac:dyDescent="0.2">
      <c r="BS11329" s="152"/>
      <c r="BT11329" s="153"/>
    </row>
    <row r="11330" spans="71:72" x14ac:dyDescent="0.2">
      <c r="BS11330" s="152"/>
      <c r="BT11330" s="153"/>
    </row>
    <row r="11331" spans="71:72" x14ac:dyDescent="0.2">
      <c r="BS11331" s="152"/>
      <c r="BT11331" s="153"/>
    </row>
    <row r="11332" spans="71:72" x14ac:dyDescent="0.2">
      <c r="BS11332" s="152"/>
      <c r="BT11332" s="153"/>
    </row>
    <row r="11333" spans="71:72" x14ac:dyDescent="0.2">
      <c r="BS11333" s="152"/>
      <c r="BT11333" s="153"/>
    </row>
    <row r="11334" spans="71:72" x14ac:dyDescent="0.2">
      <c r="BS11334" s="152"/>
      <c r="BT11334" s="153"/>
    </row>
    <row r="11335" spans="71:72" x14ac:dyDescent="0.2">
      <c r="BS11335" s="152"/>
      <c r="BT11335" s="153"/>
    </row>
    <row r="11336" spans="71:72" x14ac:dyDescent="0.2">
      <c r="BS11336" s="152"/>
      <c r="BT11336" s="153"/>
    </row>
    <row r="11337" spans="71:72" x14ac:dyDescent="0.2">
      <c r="BS11337" s="152"/>
      <c r="BT11337" s="153"/>
    </row>
    <row r="11338" spans="71:72" x14ac:dyDescent="0.2">
      <c r="BS11338" s="152"/>
      <c r="BT11338" s="153"/>
    </row>
    <row r="11339" spans="71:72" x14ac:dyDescent="0.2">
      <c r="BS11339" s="152"/>
      <c r="BT11339" s="153"/>
    </row>
    <row r="11340" spans="71:72" x14ac:dyDescent="0.2">
      <c r="BS11340" s="152"/>
      <c r="BT11340" s="153"/>
    </row>
    <row r="11341" spans="71:72" x14ac:dyDescent="0.2">
      <c r="BS11341" s="152"/>
      <c r="BT11341" s="153"/>
    </row>
    <row r="11342" spans="71:72" x14ac:dyDescent="0.2">
      <c r="BS11342" s="152"/>
      <c r="BT11342" s="153"/>
    </row>
    <row r="11343" spans="71:72" x14ac:dyDescent="0.2">
      <c r="BS11343" s="152"/>
      <c r="BT11343" s="153"/>
    </row>
    <row r="11344" spans="71:72" x14ac:dyDescent="0.2">
      <c r="BS11344" s="152"/>
      <c r="BT11344" s="153"/>
    </row>
    <row r="11345" spans="71:72" x14ac:dyDescent="0.2">
      <c r="BS11345" s="152"/>
      <c r="BT11345" s="153"/>
    </row>
    <row r="11346" spans="71:72" x14ac:dyDescent="0.2">
      <c r="BS11346" s="152"/>
      <c r="BT11346" s="153"/>
    </row>
    <row r="11347" spans="71:72" x14ac:dyDescent="0.2">
      <c r="BS11347" s="152"/>
      <c r="BT11347" s="153"/>
    </row>
    <row r="11348" spans="71:72" x14ac:dyDescent="0.2">
      <c r="BS11348" s="152"/>
      <c r="BT11348" s="153"/>
    </row>
    <row r="11349" spans="71:72" x14ac:dyDescent="0.2">
      <c r="BS11349" s="152"/>
      <c r="BT11349" s="153"/>
    </row>
    <row r="11350" spans="71:72" x14ac:dyDescent="0.2">
      <c r="BS11350" s="152"/>
      <c r="BT11350" s="153"/>
    </row>
    <row r="11351" spans="71:72" x14ac:dyDescent="0.2">
      <c r="BS11351" s="152"/>
      <c r="BT11351" s="153"/>
    </row>
    <row r="11352" spans="71:72" x14ac:dyDescent="0.2">
      <c r="BS11352" s="152"/>
      <c r="BT11352" s="153"/>
    </row>
    <row r="11353" spans="71:72" x14ac:dyDescent="0.2">
      <c r="BS11353" s="152"/>
      <c r="BT11353" s="153"/>
    </row>
    <row r="11354" spans="71:72" x14ac:dyDescent="0.2">
      <c r="BS11354" s="152"/>
      <c r="BT11354" s="153"/>
    </row>
    <row r="11355" spans="71:72" x14ac:dyDescent="0.2">
      <c r="BS11355" s="152"/>
      <c r="BT11355" s="153"/>
    </row>
    <row r="11356" spans="71:72" x14ac:dyDescent="0.2">
      <c r="BS11356" s="152"/>
      <c r="BT11356" s="153"/>
    </row>
    <row r="11357" spans="71:72" x14ac:dyDescent="0.2">
      <c r="BS11357" s="152"/>
      <c r="BT11357" s="153"/>
    </row>
    <row r="11358" spans="71:72" x14ac:dyDescent="0.2">
      <c r="BS11358" s="152"/>
      <c r="BT11358" s="153"/>
    </row>
    <row r="11359" spans="71:72" x14ac:dyDescent="0.2">
      <c r="BS11359" s="152"/>
      <c r="BT11359" s="153"/>
    </row>
    <row r="11360" spans="71:72" x14ac:dyDescent="0.2">
      <c r="BS11360" s="152"/>
      <c r="BT11360" s="153"/>
    </row>
    <row r="11361" spans="71:72" x14ac:dyDescent="0.2">
      <c r="BS11361" s="152"/>
      <c r="BT11361" s="153"/>
    </row>
    <row r="11362" spans="71:72" x14ac:dyDescent="0.2">
      <c r="BS11362" s="152"/>
      <c r="BT11362" s="153"/>
    </row>
    <row r="11363" spans="71:72" x14ac:dyDescent="0.2">
      <c r="BS11363" s="152"/>
      <c r="BT11363" s="153"/>
    </row>
    <row r="11364" spans="71:72" x14ac:dyDescent="0.2">
      <c r="BS11364" s="152"/>
      <c r="BT11364" s="153"/>
    </row>
    <row r="11365" spans="71:72" x14ac:dyDescent="0.2">
      <c r="BS11365" s="152"/>
      <c r="BT11365" s="153"/>
    </row>
    <row r="11366" spans="71:72" x14ac:dyDescent="0.2">
      <c r="BS11366" s="152"/>
      <c r="BT11366" s="153"/>
    </row>
    <row r="11367" spans="71:72" x14ac:dyDescent="0.2">
      <c r="BS11367" s="152"/>
      <c r="BT11367" s="153"/>
    </row>
    <row r="11368" spans="71:72" x14ac:dyDescent="0.2">
      <c r="BS11368" s="152"/>
      <c r="BT11368" s="153"/>
    </row>
    <row r="11369" spans="71:72" x14ac:dyDescent="0.2">
      <c r="BS11369" s="152"/>
      <c r="BT11369" s="153"/>
    </row>
    <row r="11370" spans="71:72" x14ac:dyDescent="0.2">
      <c r="BS11370" s="152"/>
      <c r="BT11370" s="153"/>
    </row>
    <row r="11371" spans="71:72" x14ac:dyDescent="0.2">
      <c r="BS11371" s="152"/>
      <c r="BT11371" s="153"/>
    </row>
    <row r="11372" spans="71:72" x14ac:dyDescent="0.2">
      <c r="BS11372" s="152"/>
      <c r="BT11372" s="153"/>
    </row>
    <row r="11373" spans="71:72" x14ac:dyDescent="0.2">
      <c r="BS11373" s="152"/>
      <c r="BT11373" s="153"/>
    </row>
    <row r="11374" spans="71:72" x14ac:dyDescent="0.2">
      <c r="BS11374" s="152"/>
      <c r="BT11374" s="153"/>
    </row>
    <row r="11375" spans="71:72" x14ac:dyDescent="0.2">
      <c r="BS11375" s="152"/>
      <c r="BT11375" s="153"/>
    </row>
    <row r="11376" spans="71:72" x14ac:dyDescent="0.2">
      <c r="BS11376" s="152"/>
      <c r="BT11376" s="153"/>
    </row>
    <row r="11377" spans="71:72" x14ac:dyDescent="0.2">
      <c r="BS11377" s="152"/>
      <c r="BT11377" s="153"/>
    </row>
    <row r="11378" spans="71:72" x14ac:dyDescent="0.2">
      <c r="BS11378" s="152"/>
      <c r="BT11378" s="153"/>
    </row>
    <row r="11379" spans="71:72" x14ac:dyDescent="0.2">
      <c r="BS11379" s="152"/>
      <c r="BT11379" s="153"/>
    </row>
    <row r="11380" spans="71:72" x14ac:dyDescent="0.2">
      <c r="BS11380" s="152"/>
      <c r="BT11380" s="153"/>
    </row>
    <row r="11381" spans="71:72" x14ac:dyDescent="0.2">
      <c r="BS11381" s="152"/>
      <c r="BT11381" s="153"/>
    </row>
    <row r="11382" spans="71:72" x14ac:dyDescent="0.2">
      <c r="BS11382" s="152"/>
      <c r="BT11382" s="153"/>
    </row>
    <row r="11383" spans="71:72" x14ac:dyDescent="0.2">
      <c r="BS11383" s="152"/>
      <c r="BT11383" s="153"/>
    </row>
    <row r="11384" spans="71:72" x14ac:dyDescent="0.2">
      <c r="BS11384" s="152"/>
      <c r="BT11384" s="153"/>
    </row>
    <row r="11385" spans="71:72" x14ac:dyDescent="0.2">
      <c r="BS11385" s="152"/>
      <c r="BT11385" s="153"/>
    </row>
    <row r="11386" spans="71:72" x14ac:dyDescent="0.2">
      <c r="BS11386" s="152"/>
      <c r="BT11386" s="153"/>
    </row>
    <row r="11387" spans="71:72" x14ac:dyDescent="0.2">
      <c r="BS11387" s="152"/>
      <c r="BT11387" s="153"/>
    </row>
    <row r="11388" spans="71:72" x14ac:dyDescent="0.2">
      <c r="BS11388" s="152"/>
      <c r="BT11388" s="153"/>
    </row>
    <row r="11389" spans="71:72" x14ac:dyDescent="0.2">
      <c r="BS11389" s="152"/>
      <c r="BT11389" s="153"/>
    </row>
    <row r="11390" spans="71:72" x14ac:dyDescent="0.2">
      <c r="BS11390" s="152"/>
      <c r="BT11390" s="153"/>
    </row>
    <row r="11391" spans="71:72" x14ac:dyDescent="0.2">
      <c r="BS11391" s="152"/>
      <c r="BT11391" s="153"/>
    </row>
    <row r="11392" spans="71:72" x14ac:dyDescent="0.2">
      <c r="BS11392" s="152"/>
      <c r="BT11392" s="153"/>
    </row>
    <row r="11393" spans="71:72" x14ac:dyDescent="0.2">
      <c r="BS11393" s="152"/>
      <c r="BT11393" s="153"/>
    </row>
    <row r="11394" spans="71:72" x14ac:dyDescent="0.2">
      <c r="BS11394" s="152"/>
      <c r="BT11394" s="153"/>
    </row>
    <row r="11395" spans="71:72" x14ac:dyDescent="0.2">
      <c r="BS11395" s="152"/>
      <c r="BT11395" s="153"/>
    </row>
    <row r="11396" spans="71:72" x14ac:dyDescent="0.2">
      <c r="BS11396" s="152"/>
      <c r="BT11396" s="153"/>
    </row>
    <row r="11397" spans="71:72" x14ac:dyDescent="0.2">
      <c r="BS11397" s="152"/>
      <c r="BT11397" s="153"/>
    </row>
    <row r="11398" spans="71:72" x14ac:dyDescent="0.2">
      <c r="BS11398" s="152"/>
      <c r="BT11398" s="153"/>
    </row>
    <row r="11399" spans="71:72" x14ac:dyDescent="0.2">
      <c r="BS11399" s="152"/>
      <c r="BT11399" s="153"/>
    </row>
    <row r="11400" spans="71:72" x14ac:dyDescent="0.2">
      <c r="BS11400" s="152"/>
      <c r="BT11400" s="153"/>
    </row>
    <row r="11401" spans="71:72" x14ac:dyDescent="0.2">
      <c r="BS11401" s="152"/>
      <c r="BT11401" s="153"/>
    </row>
    <row r="11402" spans="71:72" x14ac:dyDescent="0.2">
      <c r="BS11402" s="152"/>
      <c r="BT11402" s="153"/>
    </row>
    <row r="11403" spans="71:72" x14ac:dyDescent="0.2">
      <c r="BS11403" s="152"/>
      <c r="BT11403" s="153"/>
    </row>
    <row r="11404" spans="71:72" x14ac:dyDescent="0.2">
      <c r="BS11404" s="152"/>
      <c r="BT11404" s="153"/>
    </row>
    <row r="11405" spans="71:72" x14ac:dyDescent="0.2">
      <c r="BS11405" s="152"/>
      <c r="BT11405" s="153"/>
    </row>
    <row r="11406" spans="71:72" x14ac:dyDescent="0.2">
      <c r="BS11406" s="152"/>
      <c r="BT11406" s="153"/>
    </row>
    <row r="11407" spans="71:72" x14ac:dyDescent="0.2">
      <c r="BS11407" s="152"/>
      <c r="BT11407" s="153"/>
    </row>
    <row r="11408" spans="71:72" x14ac:dyDescent="0.2">
      <c r="BS11408" s="152"/>
      <c r="BT11408" s="153"/>
    </row>
    <row r="11409" spans="71:72" x14ac:dyDescent="0.2">
      <c r="BS11409" s="152"/>
      <c r="BT11409" s="153"/>
    </row>
    <row r="11410" spans="71:72" x14ac:dyDescent="0.2">
      <c r="BS11410" s="152"/>
      <c r="BT11410" s="153"/>
    </row>
    <row r="11411" spans="71:72" x14ac:dyDescent="0.2">
      <c r="BS11411" s="152"/>
      <c r="BT11411" s="153"/>
    </row>
    <row r="11412" spans="71:72" x14ac:dyDescent="0.2">
      <c r="BS11412" s="152"/>
      <c r="BT11412" s="153"/>
    </row>
    <row r="11413" spans="71:72" x14ac:dyDescent="0.2">
      <c r="BS11413" s="152"/>
      <c r="BT11413" s="153"/>
    </row>
    <row r="11414" spans="71:72" x14ac:dyDescent="0.2">
      <c r="BS11414" s="152"/>
      <c r="BT11414" s="153"/>
    </row>
    <row r="11415" spans="71:72" x14ac:dyDescent="0.2">
      <c r="BS11415" s="152"/>
      <c r="BT11415" s="153"/>
    </row>
    <row r="11416" spans="71:72" x14ac:dyDescent="0.2">
      <c r="BS11416" s="152"/>
      <c r="BT11416" s="153"/>
    </row>
    <row r="11417" spans="71:72" x14ac:dyDescent="0.2">
      <c r="BS11417" s="152"/>
      <c r="BT11417" s="153"/>
    </row>
    <row r="11418" spans="71:72" x14ac:dyDescent="0.2">
      <c r="BS11418" s="152"/>
      <c r="BT11418" s="153"/>
    </row>
    <row r="11419" spans="71:72" x14ac:dyDescent="0.2">
      <c r="BS11419" s="152"/>
      <c r="BT11419" s="153"/>
    </row>
    <row r="11420" spans="71:72" x14ac:dyDescent="0.2">
      <c r="BS11420" s="152"/>
      <c r="BT11420" s="153"/>
    </row>
    <row r="11421" spans="71:72" x14ac:dyDescent="0.2">
      <c r="BS11421" s="152"/>
      <c r="BT11421" s="153"/>
    </row>
    <row r="11422" spans="71:72" x14ac:dyDescent="0.2">
      <c r="BS11422" s="152"/>
      <c r="BT11422" s="153"/>
    </row>
    <row r="11423" spans="71:72" x14ac:dyDescent="0.2">
      <c r="BS11423" s="152"/>
      <c r="BT11423" s="153"/>
    </row>
    <row r="11424" spans="71:72" x14ac:dyDescent="0.2">
      <c r="BS11424" s="152"/>
      <c r="BT11424" s="153"/>
    </row>
    <row r="11425" spans="71:72" x14ac:dyDescent="0.2">
      <c r="BS11425" s="152"/>
      <c r="BT11425" s="153"/>
    </row>
    <row r="11426" spans="71:72" x14ac:dyDescent="0.2">
      <c r="BS11426" s="152"/>
      <c r="BT11426" s="153"/>
    </row>
    <row r="11427" spans="71:72" x14ac:dyDescent="0.2">
      <c r="BS11427" s="152"/>
      <c r="BT11427" s="153"/>
    </row>
    <row r="11428" spans="71:72" x14ac:dyDescent="0.2">
      <c r="BS11428" s="152"/>
      <c r="BT11428" s="153"/>
    </row>
    <row r="11429" spans="71:72" x14ac:dyDescent="0.2">
      <c r="BS11429" s="152"/>
      <c r="BT11429" s="153"/>
    </row>
    <row r="11430" spans="71:72" x14ac:dyDescent="0.2">
      <c r="BS11430" s="152"/>
      <c r="BT11430" s="153"/>
    </row>
    <row r="11431" spans="71:72" x14ac:dyDescent="0.2">
      <c r="BS11431" s="152"/>
      <c r="BT11431" s="153"/>
    </row>
    <row r="11432" spans="71:72" x14ac:dyDescent="0.2">
      <c r="BS11432" s="152"/>
      <c r="BT11432" s="153"/>
    </row>
    <row r="11433" spans="71:72" x14ac:dyDescent="0.2">
      <c r="BS11433" s="152"/>
      <c r="BT11433" s="153"/>
    </row>
    <row r="11434" spans="71:72" x14ac:dyDescent="0.2">
      <c r="BS11434" s="152"/>
      <c r="BT11434" s="153"/>
    </row>
    <row r="11435" spans="71:72" x14ac:dyDescent="0.2">
      <c r="BS11435" s="152"/>
      <c r="BT11435" s="153"/>
    </row>
    <row r="11436" spans="71:72" x14ac:dyDescent="0.2">
      <c r="BS11436" s="152"/>
      <c r="BT11436" s="153"/>
    </row>
    <row r="11437" spans="71:72" x14ac:dyDescent="0.2">
      <c r="BS11437" s="152"/>
      <c r="BT11437" s="153"/>
    </row>
    <row r="11438" spans="71:72" x14ac:dyDescent="0.2">
      <c r="BS11438" s="152"/>
      <c r="BT11438" s="153"/>
    </row>
    <row r="11439" spans="71:72" x14ac:dyDescent="0.2">
      <c r="BS11439" s="152"/>
      <c r="BT11439" s="153"/>
    </row>
    <row r="11440" spans="71:72" x14ac:dyDescent="0.2">
      <c r="BS11440" s="152"/>
      <c r="BT11440" s="153"/>
    </row>
    <row r="11441" spans="71:72" x14ac:dyDescent="0.2">
      <c r="BS11441" s="152"/>
      <c r="BT11441" s="153"/>
    </row>
    <row r="11442" spans="71:72" x14ac:dyDescent="0.2">
      <c r="BS11442" s="152"/>
      <c r="BT11442" s="153"/>
    </row>
    <row r="11443" spans="71:72" x14ac:dyDescent="0.2">
      <c r="BS11443" s="152"/>
      <c r="BT11443" s="153"/>
    </row>
    <row r="11444" spans="71:72" x14ac:dyDescent="0.2">
      <c r="BS11444" s="152"/>
      <c r="BT11444" s="153"/>
    </row>
    <row r="11445" spans="71:72" x14ac:dyDescent="0.2">
      <c r="BS11445" s="152"/>
      <c r="BT11445" s="153"/>
    </row>
    <row r="11446" spans="71:72" x14ac:dyDescent="0.2">
      <c r="BS11446" s="152"/>
      <c r="BT11446" s="153"/>
    </row>
    <row r="11447" spans="71:72" x14ac:dyDescent="0.2">
      <c r="BS11447" s="152"/>
      <c r="BT11447" s="153"/>
    </row>
    <row r="11448" spans="71:72" x14ac:dyDescent="0.2">
      <c r="BS11448" s="152"/>
      <c r="BT11448" s="153"/>
    </row>
    <row r="11449" spans="71:72" x14ac:dyDescent="0.2">
      <c r="BS11449" s="152"/>
      <c r="BT11449" s="153"/>
    </row>
    <row r="11450" spans="71:72" x14ac:dyDescent="0.2">
      <c r="BS11450" s="152"/>
      <c r="BT11450" s="153"/>
    </row>
    <row r="11451" spans="71:72" x14ac:dyDescent="0.2">
      <c r="BS11451" s="152"/>
      <c r="BT11451" s="153"/>
    </row>
    <row r="11452" spans="71:72" x14ac:dyDescent="0.2">
      <c r="BS11452" s="152"/>
      <c r="BT11452" s="153"/>
    </row>
    <row r="11453" spans="71:72" x14ac:dyDescent="0.2">
      <c r="BS11453" s="152"/>
      <c r="BT11453" s="153"/>
    </row>
    <row r="11454" spans="71:72" x14ac:dyDescent="0.2">
      <c r="BS11454" s="152"/>
      <c r="BT11454" s="153"/>
    </row>
    <row r="11455" spans="71:72" x14ac:dyDescent="0.2">
      <c r="BS11455" s="152"/>
      <c r="BT11455" s="153"/>
    </row>
    <row r="11456" spans="71:72" x14ac:dyDescent="0.2">
      <c r="BS11456" s="152"/>
      <c r="BT11456" s="153"/>
    </row>
    <row r="11457" spans="71:72" x14ac:dyDescent="0.2">
      <c r="BS11457" s="152"/>
      <c r="BT11457" s="153"/>
    </row>
    <row r="11458" spans="71:72" x14ac:dyDescent="0.2">
      <c r="BS11458" s="152"/>
      <c r="BT11458" s="153"/>
    </row>
    <row r="11459" spans="71:72" x14ac:dyDescent="0.2">
      <c r="BS11459" s="152"/>
      <c r="BT11459" s="153"/>
    </row>
    <row r="11460" spans="71:72" x14ac:dyDescent="0.2">
      <c r="BS11460" s="152"/>
      <c r="BT11460" s="153"/>
    </row>
    <row r="11461" spans="71:72" x14ac:dyDescent="0.2">
      <c r="BS11461" s="152"/>
      <c r="BT11461" s="153"/>
    </row>
    <row r="11462" spans="71:72" x14ac:dyDescent="0.2">
      <c r="BS11462" s="152"/>
      <c r="BT11462" s="153"/>
    </row>
    <row r="11463" spans="71:72" x14ac:dyDescent="0.2">
      <c r="BS11463" s="152"/>
      <c r="BT11463" s="153"/>
    </row>
    <row r="11464" spans="71:72" x14ac:dyDescent="0.2">
      <c r="BS11464" s="152"/>
      <c r="BT11464" s="153"/>
    </row>
    <row r="11465" spans="71:72" x14ac:dyDescent="0.2">
      <c r="BS11465" s="152"/>
      <c r="BT11465" s="153"/>
    </row>
    <row r="11466" spans="71:72" x14ac:dyDescent="0.2">
      <c r="BS11466" s="152"/>
      <c r="BT11466" s="153"/>
    </row>
    <row r="11467" spans="71:72" x14ac:dyDescent="0.2">
      <c r="BS11467" s="152"/>
      <c r="BT11467" s="153"/>
    </row>
    <row r="11468" spans="71:72" x14ac:dyDescent="0.2">
      <c r="BS11468" s="152"/>
      <c r="BT11468" s="153"/>
    </row>
    <row r="11469" spans="71:72" x14ac:dyDescent="0.2">
      <c r="BS11469" s="152"/>
      <c r="BT11469" s="153"/>
    </row>
    <row r="11470" spans="71:72" x14ac:dyDescent="0.2">
      <c r="BS11470" s="152"/>
      <c r="BT11470" s="153"/>
    </row>
    <row r="11471" spans="71:72" x14ac:dyDescent="0.2">
      <c r="BS11471" s="152"/>
      <c r="BT11471" s="153"/>
    </row>
    <row r="11472" spans="71:72" x14ac:dyDescent="0.2">
      <c r="BS11472" s="152"/>
      <c r="BT11472" s="153"/>
    </row>
    <row r="11473" spans="71:72" x14ac:dyDescent="0.2">
      <c r="BS11473" s="152"/>
      <c r="BT11473" s="153"/>
    </row>
    <row r="11474" spans="71:72" x14ac:dyDescent="0.2">
      <c r="BS11474" s="152"/>
      <c r="BT11474" s="153"/>
    </row>
    <row r="11475" spans="71:72" x14ac:dyDescent="0.2">
      <c r="BS11475" s="152"/>
      <c r="BT11475" s="153"/>
    </row>
    <row r="11476" spans="71:72" x14ac:dyDescent="0.2">
      <c r="BS11476" s="152"/>
      <c r="BT11476" s="153"/>
    </row>
    <row r="11477" spans="71:72" x14ac:dyDescent="0.2">
      <c r="BS11477" s="152"/>
      <c r="BT11477" s="153"/>
    </row>
    <row r="11478" spans="71:72" x14ac:dyDescent="0.2">
      <c r="BS11478" s="152"/>
      <c r="BT11478" s="153"/>
    </row>
    <row r="11479" spans="71:72" x14ac:dyDescent="0.2">
      <c r="BS11479" s="152"/>
      <c r="BT11479" s="153"/>
    </row>
    <row r="11480" spans="71:72" x14ac:dyDescent="0.2">
      <c r="BS11480" s="152"/>
      <c r="BT11480" s="153"/>
    </row>
    <row r="11481" spans="71:72" x14ac:dyDescent="0.2">
      <c r="BS11481" s="152"/>
      <c r="BT11481" s="153"/>
    </row>
    <row r="11482" spans="71:72" x14ac:dyDescent="0.2">
      <c r="BS11482" s="152"/>
      <c r="BT11482" s="153"/>
    </row>
    <row r="11483" spans="71:72" x14ac:dyDescent="0.2">
      <c r="BS11483" s="152"/>
      <c r="BT11483" s="153"/>
    </row>
    <row r="11484" spans="71:72" x14ac:dyDescent="0.2">
      <c r="BS11484" s="152"/>
      <c r="BT11484" s="153"/>
    </row>
    <row r="11485" spans="71:72" x14ac:dyDescent="0.2">
      <c r="BS11485" s="152"/>
      <c r="BT11485" s="153"/>
    </row>
    <row r="11486" spans="71:72" x14ac:dyDescent="0.2">
      <c r="BS11486" s="152"/>
      <c r="BT11486" s="153"/>
    </row>
    <row r="11487" spans="71:72" x14ac:dyDescent="0.2">
      <c r="BS11487" s="152"/>
      <c r="BT11487" s="153"/>
    </row>
    <row r="11488" spans="71:72" x14ac:dyDescent="0.2">
      <c r="BS11488" s="152"/>
      <c r="BT11488" s="153"/>
    </row>
    <row r="11489" spans="71:72" x14ac:dyDescent="0.2">
      <c r="BS11489" s="152"/>
      <c r="BT11489" s="153"/>
    </row>
    <row r="11490" spans="71:72" x14ac:dyDescent="0.2">
      <c r="BS11490" s="152"/>
      <c r="BT11490" s="153"/>
    </row>
    <row r="11491" spans="71:72" x14ac:dyDescent="0.2">
      <c r="BS11491" s="152"/>
      <c r="BT11491" s="153"/>
    </row>
    <row r="11492" spans="71:72" x14ac:dyDescent="0.2">
      <c r="BS11492" s="152"/>
      <c r="BT11492" s="153"/>
    </row>
    <row r="11493" spans="71:72" x14ac:dyDescent="0.2">
      <c r="BS11493" s="152"/>
      <c r="BT11493" s="153"/>
    </row>
    <row r="11494" spans="71:72" x14ac:dyDescent="0.2">
      <c r="BS11494" s="152"/>
      <c r="BT11494" s="153"/>
    </row>
    <row r="11495" spans="71:72" x14ac:dyDescent="0.2">
      <c r="BS11495" s="152"/>
      <c r="BT11495" s="153"/>
    </row>
    <row r="11496" spans="71:72" x14ac:dyDescent="0.2">
      <c r="BS11496" s="152"/>
      <c r="BT11496" s="153"/>
    </row>
    <row r="11497" spans="71:72" x14ac:dyDescent="0.2">
      <c r="BS11497" s="152"/>
      <c r="BT11497" s="153"/>
    </row>
    <row r="11498" spans="71:72" x14ac:dyDescent="0.2">
      <c r="BS11498" s="152"/>
      <c r="BT11498" s="153"/>
    </row>
    <row r="11499" spans="71:72" x14ac:dyDescent="0.2">
      <c r="BS11499" s="152"/>
      <c r="BT11499" s="153"/>
    </row>
    <row r="11500" spans="71:72" x14ac:dyDescent="0.2">
      <c r="BS11500" s="152"/>
      <c r="BT11500" s="153"/>
    </row>
    <row r="11501" spans="71:72" x14ac:dyDescent="0.2">
      <c r="BS11501" s="152"/>
      <c r="BT11501" s="153"/>
    </row>
    <row r="11502" spans="71:72" x14ac:dyDescent="0.2">
      <c r="BS11502" s="152"/>
      <c r="BT11502" s="153"/>
    </row>
    <row r="11503" spans="71:72" x14ac:dyDescent="0.2">
      <c r="BS11503" s="152"/>
      <c r="BT11503" s="153"/>
    </row>
    <row r="11504" spans="71:72" x14ac:dyDescent="0.2">
      <c r="BS11504" s="152"/>
      <c r="BT11504" s="153"/>
    </row>
    <row r="11505" spans="71:72" x14ac:dyDescent="0.2">
      <c r="BS11505" s="152"/>
      <c r="BT11505" s="153"/>
    </row>
    <row r="11506" spans="71:72" x14ac:dyDescent="0.2">
      <c r="BS11506" s="152"/>
      <c r="BT11506" s="153"/>
    </row>
    <row r="11507" spans="71:72" x14ac:dyDescent="0.2">
      <c r="BS11507" s="152"/>
      <c r="BT11507" s="153"/>
    </row>
    <row r="11508" spans="71:72" x14ac:dyDescent="0.2">
      <c r="BS11508" s="152"/>
      <c r="BT11508" s="153"/>
    </row>
    <row r="11509" spans="71:72" x14ac:dyDescent="0.2">
      <c r="BS11509" s="152"/>
      <c r="BT11509" s="153"/>
    </row>
    <row r="11510" spans="71:72" x14ac:dyDescent="0.2">
      <c r="BS11510" s="152"/>
      <c r="BT11510" s="153"/>
    </row>
    <row r="11511" spans="71:72" x14ac:dyDescent="0.2">
      <c r="BS11511" s="152"/>
      <c r="BT11511" s="153"/>
    </row>
    <row r="11512" spans="71:72" x14ac:dyDescent="0.2">
      <c r="BS11512" s="152"/>
      <c r="BT11512" s="153"/>
    </row>
    <row r="11513" spans="71:72" x14ac:dyDescent="0.2">
      <c r="BS11513" s="152"/>
      <c r="BT11513" s="153"/>
    </row>
    <row r="11514" spans="71:72" x14ac:dyDescent="0.2">
      <c r="BS11514" s="152"/>
      <c r="BT11514" s="153"/>
    </row>
    <row r="11515" spans="71:72" x14ac:dyDescent="0.2">
      <c r="BS11515" s="152"/>
      <c r="BT11515" s="153"/>
    </row>
    <row r="11516" spans="71:72" x14ac:dyDescent="0.2">
      <c r="BS11516" s="152"/>
      <c r="BT11516" s="153"/>
    </row>
    <row r="11517" spans="71:72" x14ac:dyDescent="0.2">
      <c r="BS11517" s="152"/>
      <c r="BT11517" s="153"/>
    </row>
    <row r="11518" spans="71:72" x14ac:dyDescent="0.2">
      <c r="BS11518" s="152"/>
      <c r="BT11518" s="153"/>
    </row>
    <row r="11519" spans="71:72" x14ac:dyDescent="0.2">
      <c r="BS11519" s="152"/>
      <c r="BT11519" s="153"/>
    </row>
    <row r="11520" spans="71:72" x14ac:dyDescent="0.2">
      <c r="BS11520" s="152"/>
      <c r="BT11520" s="153"/>
    </row>
    <row r="11521" spans="71:72" x14ac:dyDescent="0.2">
      <c r="BS11521" s="152"/>
      <c r="BT11521" s="153"/>
    </row>
    <row r="11522" spans="71:72" x14ac:dyDescent="0.2">
      <c r="BS11522" s="152"/>
      <c r="BT11522" s="153"/>
    </row>
    <row r="11523" spans="71:72" x14ac:dyDescent="0.2">
      <c r="BS11523" s="152"/>
      <c r="BT11523" s="153"/>
    </row>
    <row r="11524" spans="71:72" x14ac:dyDescent="0.2">
      <c r="BS11524" s="152"/>
      <c r="BT11524" s="153"/>
    </row>
    <row r="11525" spans="71:72" x14ac:dyDescent="0.2">
      <c r="BS11525" s="152"/>
      <c r="BT11525" s="153"/>
    </row>
    <row r="11526" spans="71:72" x14ac:dyDescent="0.2">
      <c r="BS11526" s="152"/>
      <c r="BT11526" s="153"/>
    </row>
    <row r="11527" spans="71:72" x14ac:dyDescent="0.2">
      <c r="BS11527" s="152"/>
      <c r="BT11527" s="153"/>
    </row>
    <row r="11528" spans="71:72" x14ac:dyDescent="0.2">
      <c r="BS11528" s="152"/>
      <c r="BT11528" s="153"/>
    </row>
    <row r="11529" spans="71:72" x14ac:dyDescent="0.2">
      <c r="BS11529" s="152"/>
      <c r="BT11529" s="153"/>
    </row>
    <row r="11530" spans="71:72" x14ac:dyDescent="0.2">
      <c r="BS11530" s="152"/>
      <c r="BT11530" s="153"/>
    </row>
    <row r="11531" spans="71:72" x14ac:dyDescent="0.2">
      <c r="BS11531" s="152"/>
      <c r="BT11531" s="153"/>
    </row>
    <row r="11532" spans="71:72" x14ac:dyDescent="0.2">
      <c r="BS11532" s="152"/>
      <c r="BT11532" s="153"/>
    </row>
    <row r="11533" spans="71:72" x14ac:dyDescent="0.2">
      <c r="BS11533" s="152"/>
      <c r="BT11533" s="153"/>
    </row>
    <row r="11534" spans="71:72" x14ac:dyDescent="0.2">
      <c r="BS11534" s="152"/>
      <c r="BT11534" s="153"/>
    </row>
    <row r="11535" spans="71:72" x14ac:dyDescent="0.2">
      <c r="BS11535" s="152"/>
      <c r="BT11535" s="153"/>
    </row>
    <row r="11536" spans="71:72" x14ac:dyDescent="0.2">
      <c r="BS11536" s="152"/>
      <c r="BT11536" s="153"/>
    </row>
    <row r="11537" spans="71:72" x14ac:dyDescent="0.2">
      <c r="BS11537" s="152"/>
      <c r="BT11537" s="153"/>
    </row>
    <row r="11538" spans="71:72" x14ac:dyDescent="0.2">
      <c r="BS11538" s="152"/>
      <c r="BT11538" s="153"/>
    </row>
    <row r="11539" spans="71:72" x14ac:dyDescent="0.2">
      <c r="BS11539" s="152"/>
      <c r="BT11539" s="153"/>
    </row>
    <row r="11540" spans="71:72" x14ac:dyDescent="0.2">
      <c r="BS11540" s="152"/>
      <c r="BT11540" s="153"/>
    </row>
    <row r="11541" spans="71:72" x14ac:dyDescent="0.2">
      <c r="BS11541" s="152"/>
      <c r="BT11541" s="153"/>
    </row>
    <row r="11542" spans="71:72" x14ac:dyDescent="0.2">
      <c r="BS11542" s="152"/>
      <c r="BT11542" s="153"/>
    </row>
    <row r="11543" spans="71:72" x14ac:dyDescent="0.2">
      <c r="BS11543" s="152"/>
      <c r="BT11543" s="153"/>
    </row>
    <row r="11544" spans="71:72" x14ac:dyDescent="0.2">
      <c r="BS11544" s="152"/>
      <c r="BT11544" s="153"/>
    </row>
    <row r="11545" spans="71:72" x14ac:dyDescent="0.2">
      <c r="BS11545" s="152"/>
      <c r="BT11545" s="153"/>
    </row>
    <row r="11546" spans="71:72" x14ac:dyDescent="0.2">
      <c r="BS11546" s="152"/>
      <c r="BT11546" s="153"/>
    </row>
    <row r="11547" spans="71:72" x14ac:dyDescent="0.2">
      <c r="BS11547" s="152"/>
      <c r="BT11547" s="153"/>
    </row>
    <row r="11548" spans="71:72" x14ac:dyDescent="0.2">
      <c r="BS11548" s="152"/>
      <c r="BT11548" s="153"/>
    </row>
    <row r="11549" spans="71:72" x14ac:dyDescent="0.2">
      <c r="BS11549" s="152"/>
      <c r="BT11549" s="153"/>
    </row>
    <row r="11550" spans="71:72" x14ac:dyDescent="0.2">
      <c r="BS11550" s="152"/>
      <c r="BT11550" s="153"/>
    </row>
    <row r="11551" spans="71:72" x14ac:dyDescent="0.2">
      <c r="BS11551" s="152"/>
      <c r="BT11551" s="153"/>
    </row>
    <row r="11552" spans="71:72" x14ac:dyDescent="0.2">
      <c r="BS11552" s="152"/>
      <c r="BT11552" s="153"/>
    </row>
    <row r="11553" spans="71:72" x14ac:dyDescent="0.2">
      <c r="BS11553" s="152"/>
      <c r="BT11553" s="153"/>
    </row>
    <row r="11554" spans="71:72" x14ac:dyDescent="0.2">
      <c r="BS11554" s="152"/>
      <c r="BT11554" s="153"/>
    </row>
    <row r="11555" spans="71:72" x14ac:dyDescent="0.2">
      <c r="BS11555" s="152"/>
      <c r="BT11555" s="153"/>
    </row>
    <row r="11556" spans="71:72" x14ac:dyDescent="0.2">
      <c r="BS11556" s="152"/>
      <c r="BT11556" s="153"/>
    </row>
    <row r="11557" spans="71:72" x14ac:dyDescent="0.2">
      <c r="BS11557" s="152"/>
      <c r="BT11557" s="153"/>
    </row>
    <row r="11558" spans="71:72" x14ac:dyDescent="0.2">
      <c r="BS11558" s="152"/>
      <c r="BT11558" s="153"/>
    </row>
    <row r="11559" spans="71:72" x14ac:dyDescent="0.2">
      <c r="BS11559" s="152"/>
      <c r="BT11559" s="153"/>
    </row>
    <row r="11560" spans="71:72" x14ac:dyDescent="0.2">
      <c r="BS11560" s="152"/>
      <c r="BT11560" s="153"/>
    </row>
    <row r="11561" spans="71:72" x14ac:dyDescent="0.2">
      <c r="BS11561" s="152"/>
      <c r="BT11561" s="153"/>
    </row>
    <row r="11562" spans="71:72" x14ac:dyDescent="0.2">
      <c r="BS11562" s="152"/>
      <c r="BT11562" s="153"/>
    </row>
    <row r="11563" spans="71:72" x14ac:dyDescent="0.2">
      <c r="BS11563" s="152"/>
      <c r="BT11563" s="153"/>
    </row>
    <row r="11564" spans="71:72" x14ac:dyDescent="0.2">
      <c r="BS11564" s="152"/>
      <c r="BT11564" s="153"/>
    </row>
    <row r="11565" spans="71:72" x14ac:dyDescent="0.2">
      <c r="BS11565" s="152"/>
      <c r="BT11565" s="153"/>
    </row>
    <row r="11566" spans="71:72" x14ac:dyDescent="0.2">
      <c r="BS11566" s="152"/>
      <c r="BT11566" s="153"/>
    </row>
    <row r="11567" spans="71:72" x14ac:dyDescent="0.2">
      <c r="BS11567" s="152"/>
      <c r="BT11567" s="153"/>
    </row>
    <row r="11568" spans="71:72" x14ac:dyDescent="0.2">
      <c r="BS11568" s="152"/>
      <c r="BT11568" s="153"/>
    </row>
    <row r="11569" spans="71:72" x14ac:dyDescent="0.2">
      <c r="BS11569" s="152"/>
      <c r="BT11569" s="153"/>
    </row>
    <row r="11570" spans="71:72" x14ac:dyDescent="0.2">
      <c r="BS11570" s="152"/>
      <c r="BT11570" s="153"/>
    </row>
    <row r="11571" spans="71:72" x14ac:dyDescent="0.2">
      <c r="BS11571" s="152"/>
      <c r="BT11571" s="153"/>
    </row>
    <row r="11572" spans="71:72" x14ac:dyDescent="0.2">
      <c r="BS11572" s="152"/>
      <c r="BT11572" s="153"/>
    </row>
    <row r="11573" spans="71:72" x14ac:dyDescent="0.2">
      <c r="BS11573" s="152"/>
      <c r="BT11573" s="153"/>
    </row>
    <row r="11574" spans="71:72" x14ac:dyDescent="0.2">
      <c r="BS11574" s="152"/>
      <c r="BT11574" s="153"/>
    </row>
    <row r="11575" spans="71:72" x14ac:dyDescent="0.2">
      <c r="BS11575" s="152"/>
      <c r="BT11575" s="153"/>
    </row>
    <row r="11576" spans="71:72" x14ac:dyDescent="0.2">
      <c r="BS11576" s="152"/>
      <c r="BT11576" s="153"/>
    </row>
    <row r="11577" spans="71:72" x14ac:dyDescent="0.2">
      <c r="BS11577" s="152"/>
      <c r="BT11577" s="153"/>
    </row>
    <row r="11578" spans="71:72" x14ac:dyDescent="0.2">
      <c r="BS11578" s="152"/>
      <c r="BT11578" s="153"/>
    </row>
    <row r="11579" spans="71:72" x14ac:dyDescent="0.2">
      <c r="BS11579" s="152"/>
      <c r="BT11579" s="153"/>
    </row>
    <row r="11580" spans="71:72" x14ac:dyDescent="0.2">
      <c r="BS11580" s="152"/>
      <c r="BT11580" s="153"/>
    </row>
    <row r="11581" spans="71:72" x14ac:dyDescent="0.2">
      <c r="BS11581" s="152"/>
      <c r="BT11581" s="153"/>
    </row>
    <row r="11582" spans="71:72" x14ac:dyDescent="0.2">
      <c r="BS11582" s="152"/>
      <c r="BT11582" s="153"/>
    </row>
    <row r="11583" spans="71:72" x14ac:dyDescent="0.2">
      <c r="BS11583" s="152"/>
      <c r="BT11583" s="153"/>
    </row>
    <row r="11584" spans="71:72" x14ac:dyDescent="0.2">
      <c r="BS11584" s="152"/>
      <c r="BT11584" s="153"/>
    </row>
    <row r="11585" spans="71:72" x14ac:dyDescent="0.2">
      <c r="BS11585" s="152"/>
      <c r="BT11585" s="153"/>
    </row>
    <row r="11586" spans="71:72" x14ac:dyDescent="0.2">
      <c r="BS11586" s="152"/>
      <c r="BT11586" s="153"/>
    </row>
    <row r="11587" spans="71:72" x14ac:dyDescent="0.2">
      <c r="BS11587" s="152"/>
      <c r="BT11587" s="153"/>
    </row>
    <row r="11588" spans="71:72" x14ac:dyDescent="0.2">
      <c r="BS11588" s="152"/>
      <c r="BT11588" s="153"/>
    </row>
    <row r="11589" spans="71:72" x14ac:dyDescent="0.2">
      <c r="BS11589" s="152"/>
      <c r="BT11589" s="153"/>
    </row>
    <row r="11590" spans="71:72" x14ac:dyDescent="0.2">
      <c r="BS11590" s="152"/>
      <c r="BT11590" s="153"/>
    </row>
    <row r="11591" spans="71:72" x14ac:dyDescent="0.2">
      <c r="BS11591" s="152"/>
      <c r="BT11591" s="153"/>
    </row>
    <row r="11592" spans="71:72" x14ac:dyDescent="0.2">
      <c r="BS11592" s="152"/>
      <c r="BT11592" s="153"/>
    </row>
    <row r="11593" spans="71:72" x14ac:dyDescent="0.2">
      <c r="BS11593" s="152"/>
      <c r="BT11593" s="153"/>
    </row>
    <row r="11594" spans="71:72" x14ac:dyDescent="0.2">
      <c r="BS11594" s="152"/>
      <c r="BT11594" s="153"/>
    </row>
    <row r="11595" spans="71:72" x14ac:dyDescent="0.2">
      <c r="BS11595" s="152"/>
      <c r="BT11595" s="153"/>
    </row>
    <row r="11596" spans="71:72" x14ac:dyDescent="0.2">
      <c r="BS11596" s="152"/>
      <c r="BT11596" s="153"/>
    </row>
    <row r="11597" spans="71:72" x14ac:dyDescent="0.2">
      <c r="BS11597" s="152"/>
      <c r="BT11597" s="153"/>
    </row>
    <row r="11598" spans="71:72" x14ac:dyDescent="0.2">
      <c r="BS11598" s="152"/>
      <c r="BT11598" s="153"/>
    </row>
    <row r="11599" spans="71:72" x14ac:dyDescent="0.2">
      <c r="BS11599" s="152"/>
      <c r="BT11599" s="153"/>
    </row>
    <row r="11600" spans="71:72" x14ac:dyDescent="0.2">
      <c r="BS11600" s="152"/>
      <c r="BT11600" s="153"/>
    </row>
    <row r="11601" spans="71:72" x14ac:dyDescent="0.2">
      <c r="BS11601" s="152"/>
      <c r="BT11601" s="153"/>
    </row>
    <row r="11602" spans="71:72" x14ac:dyDescent="0.2">
      <c r="BS11602" s="152"/>
      <c r="BT11602" s="153"/>
    </row>
    <row r="11603" spans="71:72" x14ac:dyDescent="0.2">
      <c r="BS11603" s="152"/>
      <c r="BT11603" s="153"/>
    </row>
    <row r="11604" spans="71:72" x14ac:dyDescent="0.2">
      <c r="BS11604" s="152"/>
      <c r="BT11604" s="153"/>
    </row>
    <row r="11605" spans="71:72" x14ac:dyDescent="0.2">
      <c r="BS11605" s="152"/>
      <c r="BT11605" s="153"/>
    </row>
    <row r="11606" spans="71:72" x14ac:dyDescent="0.2">
      <c r="BS11606" s="152"/>
      <c r="BT11606" s="153"/>
    </row>
    <row r="11607" spans="71:72" x14ac:dyDescent="0.2">
      <c r="BS11607" s="152"/>
      <c r="BT11607" s="153"/>
    </row>
    <row r="11608" spans="71:72" x14ac:dyDescent="0.2">
      <c r="BS11608" s="152"/>
      <c r="BT11608" s="153"/>
    </row>
    <row r="11609" spans="71:72" x14ac:dyDescent="0.2">
      <c r="BS11609" s="152"/>
      <c r="BT11609" s="153"/>
    </row>
    <row r="11610" spans="71:72" x14ac:dyDescent="0.2">
      <c r="BS11610" s="152"/>
      <c r="BT11610" s="153"/>
    </row>
    <row r="11611" spans="71:72" x14ac:dyDescent="0.2">
      <c r="BS11611" s="152"/>
      <c r="BT11611" s="153"/>
    </row>
    <row r="11612" spans="71:72" x14ac:dyDescent="0.2">
      <c r="BS11612" s="152"/>
      <c r="BT11612" s="153"/>
    </row>
    <row r="11613" spans="71:72" x14ac:dyDescent="0.2">
      <c r="BS11613" s="152"/>
      <c r="BT11613" s="153"/>
    </row>
    <row r="11614" spans="71:72" x14ac:dyDescent="0.2">
      <c r="BS11614" s="152"/>
      <c r="BT11614" s="153"/>
    </row>
    <row r="11615" spans="71:72" x14ac:dyDescent="0.2">
      <c r="BS11615" s="152"/>
      <c r="BT11615" s="153"/>
    </row>
    <row r="11616" spans="71:72" x14ac:dyDescent="0.2">
      <c r="BS11616" s="152"/>
      <c r="BT11616" s="153"/>
    </row>
    <row r="11617" spans="71:72" x14ac:dyDescent="0.2">
      <c r="BS11617" s="152"/>
      <c r="BT11617" s="153"/>
    </row>
    <row r="11618" spans="71:72" x14ac:dyDescent="0.2">
      <c r="BS11618" s="152"/>
      <c r="BT11618" s="153"/>
    </row>
    <row r="11619" spans="71:72" x14ac:dyDescent="0.2">
      <c r="BS11619" s="152"/>
      <c r="BT11619" s="153"/>
    </row>
    <row r="11620" spans="71:72" x14ac:dyDescent="0.2">
      <c r="BS11620" s="152"/>
      <c r="BT11620" s="153"/>
    </row>
    <row r="11621" spans="71:72" x14ac:dyDescent="0.2">
      <c r="BS11621" s="152"/>
      <c r="BT11621" s="153"/>
    </row>
    <row r="11622" spans="71:72" x14ac:dyDescent="0.2">
      <c r="BS11622" s="152"/>
      <c r="BT11622" s="153"/>
    </row>
    <row r="11623" spans="71:72" x14ac:dyDescent="0.2">
      <c r="BS11623" s="152"/>
      <c r="BT11623" s="153"/>
    </row>
    <row r="11624" spans="71:72" x14ac:dyDescent="0.2">
      <c r="BS11624" s="152"/>
      <c r="BT11624" s="153"/>
    </row>
    <row r="11625" spans="71:72" x14ac:dyDescent="0.2">
      <c r="BS11625" s="152"/>
      <c r="BT11625" s="153"/>
    </row>
    <row r="11626" spans="71:72" x14ac:dyDescent="0.2">
      <c r="BS11626" s="152"/>
      <c r="BT11626" s="153"/>
    </row>
    <row r="11627" spans="71:72" x14ac:dyDescent="0.2">
      <c r="BS11627" s="152"/>
      <c r="BT11627" s="153"/>
    </row>
    <row r="11628" spans="71:72" x14ac:dyDescent="0.2">
      <c r="BS11628" s="152"/>
      <c r="BT11628" s="153"/>
    </row>
    <row r="11629" spans="71:72" x14ac:dyDescent="0.2">
      <c r="BS11629" s="152"/>
      <c r="BT11629" s="153"/>
    </row>
    <row r="11630" spans="71:72" x14ac:dyDescent="0.2">
      <c r="BS11630" s="152"/>
      <c r="BT11630" s="153"/>
    </row>
    <row r="11631" spans="71:72" x14ac:dyDescent="0.2">
      <c r="BS11631" s="152"/>
      <c r="BT11631" s="153"/>
    </row>
    <row r="11632" spans="71:72" x14ac:dyDescent="0.2">
      <c r="BS11632" s="152"/>
      <c r="BT11632" s="153"/>
    </row>
    <row r="11633" spans="71:72" x14ac:dyDescent="0.2">
      <c r="BS11633" s="152"/>
      <c r="BT11633" s="153"/>
    </row>
    <row r="11634" spans="71:72" x14ac:dyDescent="0.2">
      <c r="BS11634" s="152"/>
      <c r="BT11634" s="153"/>
    </row>
    <row r="11635" spans="71:72" x14ac:dyDescent="0.2">
      <c r="BS11635" s="152"/>
      <c r="BT11635" s="153"/>
    </row>
    <row r="11636" spans="71:72" x14ac:dyDescent="0.2">
      <c r="BS11636" s="152"/>
      <c r="BT11636" s="153"/>
    </row>
    <row r="11637" spans="71:72" x14ac:dyDescent="0.2">
      <c r="BS11637" s="152"/>
      <c r="BT11637" s="153"/>
    </row>
    <row r="11638" spans="71:72" x14ac:dyDescent="0.2">
      <c r="BS11638" s="152"/>
      <c r="BT11638" s="153"/>
    </row>
    <row r="11639" spans="71:72" x14ac:dyDescent="0.2">
      <c r="BS11639" s="152"/>
      <c r="BT11639" s="153"/>
    </row>
    <row r="11640" spans="71:72" x14ac:dyDescent="0.2">
      <c r="BS11640" s="152"/>
      <c r="BT11640" s="153"/>
    </row>
    <row r="11641" spans="71:72" x14ac:dyDescent="0.2">
      <c r="BS11641" s="152"/>
      <c r="BT11641" s="153"/>
    </row>
    <row r="11642" spans="71:72" x14ac:dyDescent="0.2">
      <c r="BS11642" s="152"/>
      <c r="BT11642" s="153"/>
    </row>
    <row r="11643" spans="71:72" x14ac:dyDescent="0.2">
      <c r="BS11643" s="152"/>
      <c r="BT11643" s="153"/>
    </row>
    <row r="11644" spans="71:72" x14ac:dyDescent="0.2">
      <c r="BS11644" s="152"/>
      <c r="BT11644" s="153"/>
    </row>
    <row r="11645" spans="71:72" x14ac:dyDescent="0.2">
      <c r="BS11645" s="152"/>
      <c r="BT11645" s="153"/>
    </row>
    <row r="11646" spans="71:72" x14ac:dyDescent="0.2">
      <c r="BS11646" s="152"/>
      <c r="BT11646" s="153"/>
    </row>
    <row r="11647" spans="71:72" x14ac:dyDescent="0.2">
      <c r="BS11647" s="152"/>
      <c r="BT11647" s="153"/>
    </row>
    <row r="11648" spans="71:72" x14ac:dyDescent="0.2">
      <c r="BS11648" s="152"/>
      <c r="BT11648" s="153"/>
    </row>
    <row r="11649" spans="71:72" x14ac:dyDescent="0.2">
      <c r="BS11649" s="152"/>
      <c r="BT11649" s="153"/>
    </row>
    <row r="11650" spans="71:72" x14ac:dyDescent="0.2">
      <c r="BS11650" s="152"/>
      <c r="BT11650" s="153"/>
    </row>
    <row r="11651" spans="71:72" x14ac:dyDescent="0.2">
      <c r="BS11651" s="152"/>
      <c r="BT11651" s="153"/>
    </row>
    <row r="11652" spans="71:72" x14ac:dyDescent="0.2">
      <c r="BS11652" s="152"/>
      <c r="BT11652" s="153"/>
    </row>
    <row r="11653" spans="71:72" x14ac:dyDescent="0.2">
      <c r="BS11653" s="152"/>
      <c r="BT11653" s="153"/>
    </row>
    <row r="11654" spans="71:72" x14ac:dyDescent="0.2">
      <c r="BS11654" s="152"/>
      <c r="BT11654" s="153"/>
    </row>
    <row r="11655" spans="71:72" x14ac:dyDescent="0.2">
      <c r="BS11655" s="152"/>
      <c r="BT11655" s="153"/>
    </row>
    <row r="11656" spans="71:72" x14ac:dyDescent="0.2">
      <c r="BS11656" s="152"/>
      <c r="BT11656" s="153"/>
    </row>
    <row r="11657" spans="71:72" x14ac:dyDescent="0.2">
      <c r="BS11657" s="152"/>
      <c r="BT11657" s="153"/>
    </row>
    <row r="11658" spans="71:72" x14ac:dyDescent="0.2">
      <c r="BS11658" s="152"/>
      <c r="BT11658" s="153"/>
    </row>
    <row r="11659" spans="71:72" x14ac:dyDescent="0.2">
      <c r="BS11659" s="152"/>
      <c r="BT11659" s="153"/>
    </row>
    <row r="11660" spans="71:72" x14ac:dyDescent="0.2">
      <c r="BS11660" s="152"/>
      <c r="BT11660" s="153"/>
    </row>
    <row r="11661" spans="71:72" x14ac:dyDescent="0.2">
      <c r="BS11661" s="152"/>
      <c r="BT11661" s="153"/>
    </row>
    <row r="11662" spans="71:72" x14ac:dyDescent="0.2">
      <c r="BS11662" s="152"/>
      <c r="BT11662" s="153"/>
    </row>
    <row r="11663" spans="71:72" x14ac:dyDescent="0.2">
      <c r="BS11663" s="152"/>
      <c r="BT11663" s="153"/>
    </row>
    <row r="11664" spans="71:72" x14ac:dyDescent="0.2">
      <c r="BS11664" s="152"/>
      <c r="BT11664" s="153"/>
    </row>
    <row r="11665" spans="71:72" x14ac:dyDescent="0.2">
      <c r="BS11665" s="152"/>
      <c r="BT11665" s="153"/>
    </row>
    <row r="11666" spans="71:72" x14ac:dyDescent="0.2">
      <c r="BS11666" s="152"/>
      <c r="BT11666" s="153"/>
    </row>
    <row r="11667" spans="71:72" x14ac:dyDescent="0.2">
      <c r="BS11667" s="152"/>
      <c r="BT11667" s="153"/>
    </row>
    <row r="11668" spans="71:72" x14ac:dyDescent="0.2">
      <c r="BS11668" s="152"/>
      <c r="BT11668" s="153"/>
    </row>
    <row r="11669" spans="71:72" x14ac:dyDescent="0.2">
      <c r="BS11669" s="152"/>
      <c r="BT11669" s="153"/>
    </row>
    <row r="11670" spans="71:72" x14ac:dyDescent="0.2">
      <c r="BS11670" s="152"/>
      <c r="BT11670" s="153"/>
    </row>
    <row r="11671" spans="71:72" x14ac:dyDescent="0.2">
      <c r="BS11671" s="152"/>
      <c r="BT11671" s="153"/>
    </row>
    <row r="11672" spans="71:72" x14ac:dyDescent="0.2">
      <c r="BS11672" s="152"/>
      <c r="BT11672" s="153"/>
    </row>
    <row r="11673" spans="71:72" x14ac:dyDescent="0.2">
      <c r="BS11673" s="152"/>
      <c r="BT11673" s="153"/>
    </row>
    <row r="11674" spans="71:72" x14ac:dyDescent="0.2">
      <c r="BS11674" s="152"/>
      <c r="BT11674" s="153"/>
    </row>
    <row r="11675" spans="71:72" x14ac:dyDescent="0.2">
      <c r="BS11675" s="152"/>
      <c r="BT11675" s="153"/>
    </row>
    <row r="11676" spans="71:72" x14ac:dyDescent="0.2">
      <c r="BS11676" s="152"/>
      <c r="BT11676" s="153"/>
    </row>
    <row r="11677" spans="71:72" x14ac:dyDescent="0.2">
      <c r="BS11677" s="152"/>
      <c r="BT11677" s="153"/>
    </row>
    <row r="11678" spans="71:72" x14ac:dyDescent="0.2">
      <c r="BS11678" s="152"/>
      <c r="BT11678" s="153"/>
    </row>
    <row r="11679" spans="71:72" x14ac:dyDescent="0.2">
      <c r="BS11679" s="152"/>
      <c r="BT11679" s="153"/>
    </row>
    <row r="11680" spans="71:72" x14ac:dyDescent="0.2">
      <c r="BS11680" s="152"/>
      <c r="BT11680" s="153"/>
    </row>
    <row r="11681" spans="71:72" x14ac:dyDescent="0.2">
      <c r="BS11681" s="152"/>
      <c r="BT11681" s="153"/>
    </row>
    <row r="11682" spans="71:72" x14ac:dyDescent="0.2">
      <c r="BS11682" s="152"/>
      <c r="BT11682" s="153"/>
    </row>
    <row r="11683" spans="71:72" x14ac:dyDescent="0.2">
      <c r="BS11683" s="152"/>
      <c r="BT11683" s="153"/>
    </row>
    <row r="11684" spans="71:72" x14ac:dyDescent="0.2">
      <c r="BS11684" s="152"/>
      <c r="BT11684" s="153"/>
    </row>
    <row r="11685" spans="71:72" x14ac:dyDescent="0.2">
      <c r="BS11685" s="152"/>
      <c r="BT11685" s="153"/>
    </row>
    <row r="11686" spans="71:72" x14ac:dyDescent="0.2">
      <c r="BS11686" s="152"/>
      <c r="BT11686" s="153"/>
    </row>
    <row r="11687" spans="71:72" x14ac:dyDescent="0.2">
      <c r="BS11687" s="152"/>
      <c r="BT11687" s="153"/>
    </row>
    <row r="11688" spans="71:72" x14ac:dyDescent="0.2">
      <c r="BS11688" s="152"/>
      <c r="BT11688" s="153"/>
    </row>
    <row r="11689" spans="71:72" x14ac:dyDescent="0.2">
      <c r="BS11689" s="152"/>
      <c r="BT11689" s="153"/>
    </row>
    <row r="11690" spans="71:72" x14ac:dyDescent="0.2">
      <c r="BS11690" s="152"/>
      <c r="BT11690" s="153"/>
    </row>
    <row r="11691" spans="71:72" x14ac:dyDescent="0.2">
      <c r="BS11691" s="152"/>
      <c r="BT11691" s="153"/>
    </row>
    <row r="11692" spans="71:72" x14ac:dyDescent="0.2">
      <c r="BS11692" s="152"/>
      <c r="BT11692" s="153"/>
    </row>
    <row r="11693" spans="71:72" x14ac:dyDescent="0.2">
      <c r="BS11693" s="152"/>
      <c r="BT11693" s="153"/>
    </row>
    <row r="11694" spans="71:72" x14ac:dyDescent="0.2">
      <c r="BS11694" s="152"/>
      <c r="BT11694" s="153"/>
    </row>
    <row r="11695" spans="71:72" x14ac:dyDescent="0.2">
      <c r="BS11695" s="152"/>
      <c r="BT11695" s="153"/>
    </row>
    <row r="11696" spans="71:72" x14ac:dyDescent="0.2">
      <c r="BS11696" s="152"/>
      <c r="BT11696" s="153"/>
    </row>
    <row r="11697" spans="71:72" x14ac:dyDescent="0.2">
      <c r="BS11697" s="152"/>
      <c r="BT11697" s="153"/>
    </row>
    <row r="11698" spans="71:72" x14ac:dyDescent="0.2">
      <c r="BS11698" s="152"/>
      <c r="BT11698" s="153"/>
    </row>
    <row r="11699" spans="71:72" x14ac:dyDescent="0.2">
      <c r="BS11699" s="152"/>
      <c r="BT11699" s="153"/>
    </row>
    <row r="11700" spans="71:72" x14ac:dyDescent="0.2">
      <c r="BS11700" s="152"/>
      <c r="BT11700" s="153"/>
    </row>
    <row r="11701" spans="71:72" x14ac:dyDescent="0.2">
      <c r="BS11701" s="152"/>
      <c r="BT11701" s="153"/>
    </row>
    <row r="11702" spans="71:72" x14ac:dyDescent="0.2">
      <c r="BS11702" s="152"/>
      <c r="BT11702" s="153"/>
    </row>
    <row r="11703" spans="71:72" x14ac:dyDescent="0.2">
      <c r="BS11703" s="152"/>
      <c r="BT11703" s="153"/>
    </row>
    <row r="11704" spans="71:72" x14ac:dyDescent="0.2">
      <c r="BS11704" s="152"/>
      <c r="BT11704" s="153"/>
    </row>
    <row r="11705" spans="71:72" x14ac:dyDescent="0.2">
      <c r="BS11705" s="152"/>
      <c r="BT11705" s="153"/>
    </row>
    <row r="11706" spans="71:72" x14ac:dyDescent="0.2">
      <c r="BS11706" s="152"/>
      <c r="BT11706" s="153"/>
    </row>
    <row r="11707" spans="71:72" x14ac:dyDescent="0.2">
      <c r="BS11707" s="152"/>
      <c r="BT11707" s="153"/>
    </row>
    <row r="11708" spans="71:72" x14ac:dyDescent="0.2">
      <c r="BS11708" s="152"/>
      <c r="BT11708" s="153"/>
    </row>
    <row r="11709" spans="71:72" x14ac:dyDescent="0.2">
      <c r="BS11709" s="152"/>
      <c r="BT11709" s="153"/>
    </row>
    <row r="11710" spans="71:72" x14ac:dyDescent="0.2">
      <c r="BS11710" s="152"/>
      <c r="BT11710" s="153"/>
    </row>
    <row r="11711" spans="71:72" x14ac:dyDescent="0.2">
      <c r="BS11711" s="152"/>
      <c r="BT11711" s="153"/>
    </row>
    <row r="11712" spans="71:72" x14ac:dyDescent="0.2">
      <c r="BS11712" s="152"/>
      <c r="BT11712" s="153"/>
    </row>
    <row r="11713" spans="71:72" x14ac:dyDescent="0.2">
      <c r="BS11713" s="152"/>
      <c r="BT11713" s="153"/>
    </row>
    <row r="11714" spans="71:72" x14ac:dyDescent="0.2">
      <c r="BS11714" s="152"/>
      <c r="BT11714" s="153"/>
    </row>
    <row r="11715" spans="71:72" x14ac:dyDescent="0.2">
      <c r="BS11715" s="152"/>
      <c r="BT11715" s="153"/>
    </row>
    <row r="11716" spans="71:72" x14ac:dyDescent="0.2">
      <c r="BS11716" s="152"/>
      <c r="BT11716" s="153"/>
    </row>
    <row r="11717" spans="71:72" x14ac:dyDescent="0.2">
      <c r="BS11717" s="152"/>
      <c r="BT11717" s="153"/>
    </row>
    <row r="11718" spans="71:72" x14ac:dyDescent="0.2">
      <c r="BS11718" s="152"/>
      <c r="BT11718" s="153"/>
    </row>
    <row r="11719" spans="71:72" x14ac:dyDescent="0.2">
      <c r="BS11719" s="152"/>
      <c r="BT11719" s="153"/>
    </row>
    <row r="11720" spans="71:72" x14ac:dyDescent="0.2">
      <c r="BS11720" s="152"/>
      <c r="BT11720" s="153"/>
    </row>
    <row r="11721" spans="71:72" x14ac:dyDescent="0.2">
      <c r="BS11721" s="152"/>
      <c r="BT11721" s="153"/>
    </row>
    <row r="11722" spans="71:72" x14ac:dyDescent="0.2">
      <c r="BS11722" s="152"/>
      <c r="BT11722" s="153"/>
    </row>
    <row r="11723" spans="71:72" x14ac:dyDescent="0.2">
      <c r="BS11723" s="152"/>
      <c r="BT11723" s="153"/>
    </row>
    <row r="11724" spans="71:72" x14ac:dyDescent="0.2">
      <c r="BS11724" s="152"/>
      <c r="BT11724" s="153"/>
    </row>
    <row r="11725" spans="71:72" x14ac:dyDescent="0.2">
      <c r="BS11725" s="152"/>
      <c r="BT11725" s="153"/>
    </row>
    <row r="11726" spans="71:72" x14ac:dyDescent="0.2">
      <c r="BS11726" s="152"/>
      <c r="BT11726" s="153"/>
    </row>
    <row r="11727" spans="71:72" x14ac:dyDescent="0.2">
      <c r="BS11727" s="152"/>
      <c r="BT11727" s="153"/>
    </row>
    <row r="11728" spans="71:72" x14ac:dyDescent="0.2">
      <c r="BS11728" s="152"/>
      <c r="BT11728" s="153"/>
    </row>
    <row r="11729" spans="71:72" x14ac:dyDescent="0.2">
      <c r="BS11729" s="152"/>
      <c r="BT11729" s="153"/>
    </row>
    <row r="11730" spans="71:72" x14ac:dyDescent="0.2">
      <c r="BS11730" s="152"/>
      <c r="BT11730" s="153"/>
    </row>
    <row r="11731" spans="71:72" x14ac:dyDescent="0.2">
      <c r="BS11731" s="152"/>
      <c r="BT11731" s="153"/>
    </row>
    <row r="11732" spans="71:72" x14ac:dyDescent="0.2">
      <c r="BS11732" s="152"/>
      <c r="BT11732" s="153"/>
    </row>
    <row r="11733" spans="71:72" x14ac:dyDescent="0.2">
      <c r="BS11733" s="152"/>
      <c r="BT11733" s="153"/>
    </row>
    <row r="11734" spans="71:72" x14ac:dyDescent="0.2">
      <c r="BS11734" s="152"/>
      <c r="BT11734" s="153"/>
    </row>
    <row r="11735" spans="71:72" x14ac:dyDescent="0.2">
      <c r="BS11735" s="152"/>
      <c r="BT11735" s="153"/>
    </row>
    <row r="11736" spans="71:72" x14ac:dyDescent="0.2">
      <c r="BS11736" s="152"/>
      <c r="BT11736" s="153"/>
    </row>
    <row r="11737" spans="71:72" x14ac:dyDescent="0.2">
      <c r="BS11737" s="152"/>
      <c r="BT11737" s="153"/>
    </row>
    <row r="11738" spans="71:72" x14ac:dyDescent="0.2">
      <c r="BS11738" s="152"/>
      <c r="BT11738" s="153"/>
    </row>
    <row r="11739" spans="71:72" x14ac:dyDescent="0.2">
      <c r="BS11739" s="152"/>
      <c r="BT11739" s="153"/>
    </row>
    <row r="11740" spans="71:72" x14ac:dyDescent="0.2">
      <c r="BS11740" s="152"/>
      <c r="BT11740" s="153"/>
    </row>
    <row r="11741" spans="71:72" x14ac:dyDescent="0.2">
      <c r="BS11741" s="152"/>
      <c r="BT11741" s="153"/>
    </row>
    <row r="11742" spans="71:72" x14ac:dyDescent="0.2">
      <c r="BS11742" s="152"/>
      <c r="BT11742" s="153"/>
    </row>
    <row r="11743" spans="71:72" x14ac:dyDescent="0.2">
      <c r="BS11743" s="152"/>
      <c r="BT11743" s="153"/>
    </row>
    <row r="11744" spans="71:72" x14ac:dyDescent="0.2">
      <c r="BS11744" s="152"/>
      <c r="BT11744" s="153"/>
    </row>
    <row r="11745" spans="71:72" x14ac:dyDescent="0.2">
      <c r="BS11745" s="152"/>
      <c r="BT11745" s="153"/>
    </row>
    <row r="11746" spans="71:72" x14ac:dyDescent="0.2">
      <c r="BS11746" s="152"/>
      <c r="BT11746" s="153"/>
    </row>
    <row r="11747" spans="71:72" x14ac:dyDescent="0.2">
      <c r="BS11747" s="152"/>
      <c r="BT11747" s="153"/>
    </row>
    <row r="11748" spans="71:72" x14ac:dyDescent="0.2">
      <c r="BS11748" s="152"/>
      <c r="BT11748" s="153"/>
    </row>
    <row r="11749" spans="71:72" x14ac:dyDescent="0.2">
      <c r="BS11749" s="152"/>
      <c r="BT11749" s="153"/>
    </row>
    <row r="11750" spans="71:72" x14ac:dyDescent="0.2">
      <c r="BS11750" s="152"/>
      <c r="BT11750" s="153"/>
    </row>
    <row r="11751" spans="71:72" x14ac:dyDescent="0.2">
      <c r="BS11751" s="152"/>
      <c r="BT11751" s="153"/>
    </row>
    <row r="11752" spans="71:72" x14ac:dyDescent="0.2">
      <c r="BS11752" s="152"/>
      <c r="BT11752" s="153"/>
    </row>
    <row r="11753" spans="71:72" x14ac:dyDescent="0.2">
      <c r="BS11753" s="152"/>
      <c r="BT11753" s="153"/>
    </row>
    <row r="11754" spans="71:72" x14ac:dyDescent="0.2">
      <c r="BS11754" s="152"/>
      <c r="BT11754" s="153"/>
    </row>
    <row r="11755" spans="71:72" x14ac:dyDescent="0.2">
      <c r="BS11755" s="152"/>
      <c r="BT11755" s="153"/>
    </row>
    <row r="11756" spans="71:72" x14ac:dyDescent="0.2">
      <c r="BS11756" s="152"/>
      <c r="BT11756" s="153"/>
    </row>
    <row r="11757" spans="71:72" x14ac:dyDescent="0.2">
      <c r="BS11757" s="152"/>
      <c r="BT11757" s="153"/>
    </row>
    <row r="11758" spans="71:72" x14ac:dyDescent="0.2">
      <c r="BS11758" s="152"/>
      <c r="BT11758" s="153"/>
    </row>
    <row r="11759" spans="71:72" x14ac:dyDescent="0.2">
      <c r="BS11759" s="152"/>
      <c r="BT11759" s="153"/>
    </row>
    <row r="11760" spans="71:72" x14ac:dyDescent="0.2">
      <c r="BS11760" s="152"/>
      <c r="BT11760" s="153"/>
    </row>
    <row r="11761" spans="71:72" x14ac:dyDescent="0.2">
      <c r="BS11761" s="152"/>
      <c r="BT11761" s="153"/>
    </row>
    <row r="11762" spans="71:72" x14ac:dyDescent="0.2">
      <c r="BS11762" s="152"/>
      <c r="BT11762" s="153"/>
    </row>
    <row r="11763" spans="71:72" x14ac:dyDescent="0.2">
      <c r="BS11763" s="152"/>
      <c r="BT11763" s="153"/>
    </row>
    <row r="11764" spans="71:72" x14ac:dyDescent="0.2">
      <c r="BS11764" s="152"/>
      <c r="BT11764" s="153"/>
    </row>
    <row r="11765" spans="71:72" x14ac:dyDescent="0.2">
      <c r="BS11765" s="152"/>
      <c r="BT11765" s="153"/>
    </row>
    <row r="11766" spans="71:72" x14ac:dyDescent="0.2">
      <c r="BS11766" s="152"/>
      <c r="BT11766" s="153"/>
    </row>
    <row r="11767" spans="71:72" x14ac:dyDescent="0.2">
      <c r="BS11767" s="152"/>
      <c r="BT11767" s="153"/>
    </row>
    <row r="11768" spans="71:72" x14ac:dyDescent="0.2">
      <c r="BS11768" s="152"/>
      <c r="BT11768" s="153"/>
    </row>
    <row r="11769" spans="71:72" x14ac:dyDescent="0.2">
      <c r="BS11769" s="152"/>
      <c r="BT11769" s="153"/>
    </row>
    <row r="11770" spans="71:72" x14ac:dyDescent="0.2">
      <c r="BS11770" s="152"/>
      <c r="BT11770" s="153"/>
    </row>
    <row r="11771" spans="71:72" x14ac:dyDescent="0.2">
      <c r="BS11771" s="152"/>
      <c r="BT11771" s="153"/>
    </row>
    <row r="11772" spans="71:72" x14ac:dyDescent="0.2">
      <c r="BS11772" s="152"/>
      <c r="BT11772" s="153"/>
    </row>
    <row r="11773" spans="71:72" x14ac:dyDescent="0.2">
      <c r="BS11773" s="152"/>
      <c r="BT11773" s="153"/>
    </row>
    <row r="11774" spans="71:72" x14ac:dyDescent="0.2">
      <c r="BS11774" s="152"/>
      <c r="BT11774" s="153"/>
    </row>
    <row r="11775" spans="71:72" x14ac:dyDescent="0.2">
      <c r="BS11775" s="152"/>
      <c r="BT11775" s="153"/>
    </row>
    <row r="11776" spans="71:72" x14ac:dyDescent="0.2">
      <c r="BS11776" s="152"/>
      <c r="BT11776" s="153"/>
    </row>
    <row r="11777" spans="71:72" x14ac:dyDescent="0.2">
      <c r="BS11777" s="152"/>
      <c r="BT11777" s="153"/>
    </row>
    <row r="11778" spans="71:72" x14ac:dyDescent="0.2">
      <c r="BS11778" s="152"/>
      <c r="BT11778" s="153"/>
    </row>
    <row r="11779" spans="71:72" x14ac:dyDescent="0.2">
      <c r="BS11779" s="152"/>
      <c r="BT11779" s="153"/>
    </row>
    <row r="11780" spans="71:72" x14ac:dyDescent="0.2">
      <c r="BS11780" s="152"/>
      <c r="BT11780" s="153"/>
    </row>
    <row r="11781" spans="71:72" x14ac:dyDescent="0.2">
      <c r="BS11781" s="152"/>
      <c r="BT11781" s="153"/>
    </row>
    <row r="11782" spans="71:72" x14ac:dyDescent="0.2">
      <c r="BS11782" s="152"/>
      <c r="BT11782" s="153"/>
    </row>
    <row r="11783" spans="71:72" x14ac:dyDescent="0.2">
      <c r="BS11783" s="152"/>
      <c r="BT11783" s="153"/>
    </row>
    <row r="11784" spans="71:72" x14ac:dyDescent="0.2">
      <c r="BS11784" s="152"/>
      <c r="BT11784" s="153"/>
    </row>
    <row r="11785" spans="71:72" x14ac:dyDescent="0.2">
      <c r="BS11785" s="152"/>
      <c r="BT11785" s="153"/>
    </row>
    <row r="11786" spans="71:72" x14ac:dyDescent="0.2">
      <c r="BS11786" s="152"/>
      <c r="BT11786" s="153"/>
    </row>
    <row r="11787" spans="71:72" x14ac:dyDescent="0.2">
      <c r="BS11787" s="152"/>
      <c r="BT11787" s="153"/>
    </row>
    <row r="11788" spans="71:72" x14ac:dyDescent="0.2">
      <c r="BS11788" s="152"/>
      <c r="BT11788" s="153"/>
    </row>
    <row r="11789" spans="71:72" x14ac:dyDescent="0.2">
      <c r="BS11789" s="152"/>
      <c r="BT11789" s="153"/>
    </row>
    <row r="11790" spans="71:72" x14ac:dyDescent="0.2">
      <c r="BS11790" s="152"/>
      <c r="BT11790" s="153"/>
    </row>
    <row r="11791" spans="71:72" x14ac:dyDescent="0.2">
      <c r="BS11791" s="152"/>
      <c r="BT11791" s="153"/>
    </row>
    <row r="11792" spans="71:72" x14ac:dyDescent="0.2">
      <c r="BS11792" s="152"/>
      <c r="BT11792" s="153"/>
    </row>
    <row r="11793" spans="71:72" x14ac:dyDescent="0.2">
      <c r="BS11793" s="152"/>
      <c r="BT11793" s="153"/>
    </row>
    <row r="11794" spans="71:72" x14ac:dyDescent="0.2">
      <c r="BS11794" s="152"/>
      <c r="BT11794" s="153"/>
    </row>
    <row r="11795" spans="71:72" x14ac:dyDescent="0.2">
      <c r="BS11795" s="152"/>
      <c r="BT11795" s="153"/>
    </row>
    <row r="11796" spans="71:72" x14ac:dyDescent="0.2">
      <c r="BS11796" s="152"/>
      <c r="BT11796" s="153"/>
    </row>
    <row r="11797" spans="71:72" x14ac:dyDescent="0.2">
      <c r="BS11797" s="152"/>
      <c r="BT11797" s="153"/>
    </row>
    <row r="11798" spans="71:72" x14ac:dyDescent="0.2">
      <c r="BS11798" s="152"/>
      <c r="BT11798" s="153"/>
    </row>
    <row r="11799" spans="71:72" x14ac:dyDescent="0.2">
      <c r="BS11799" s="152"/>
      <c r="BT11799" s="153"/>
    </row>
    <row r="11800" spans="71:72" x14ac:dyDescent="0.2">
      <c r="BS11800" s="152"/>
      <c r="BT11800" s="153"/>
    </row>
    <row r="11801" spans="71:72" x14ac:dyDescent="0.2">
      <c r="BS11801" s="152"/>
      <c r="BT11801" s="153"/>
    </row>
    <row r="11802" spans="71:72" x14ac:dyDescent="0.2">
      <c r="BS11802" s="152"/>
      <c r="BT11802" s="153"/>
    </row>
    <row r="11803" spans="71:72" x14ac:dyDescent="0.2">
      <c r="BS11803" s="152"/>
      <c r="BT11803" s="153"/>
    </row>
    <row r="11804" spans="71:72" x14ac:dyDescent="0.2">
      <c r="BS11804" s="152"/>
      <c r="BT11804" s="153"/>
    </row>
    <row r="11805" spans="71:72" x14ac:dyDescent="0.2">
      <c r="BS11805" s="152"/>
      <c r="BT11805" s="153"/>
    </row>
    <row r="11806" spans="71:72" x14ac:dyDescent="0.2">
      <c r="BS11806" s="152"/>
      <c r="BT11806" s="153"/>
    </row>
    <row r="11807" spans="71:72" x14ac:dyDescent="0.2">
      <c r="BS11807" s="152"/>
      <c r="BT11807" s="153"/>
    </row>
    <row r="11808" spans="71:72" x14ac:dyDescent="0.2">
      <c r="BS11808" s="152"/>
      <c r="BT11808" s="153"/>
    </row>
    <row r="11809" spans="71:72" x14ac:dyDescent="0.2">
      <c r="BS11809" s="152"/>
      <c r="BT11809" s="153"/>
    </row>
    <row r="11810" spans="71:72" x14ac:dyDescent="0.2">
      <c r="BS11810" s="152"/>
      <c r="BT11810" s="153"/>
    </row>
    <row r="11811" spans="71:72" x14ac:dyDescent="0.2">
      <c r="BS11811" s="152"/>
      <c r="BT11811" s="153"/>
    </row>
    <row r="11812" spans="71:72" x14ac:dyDescent="0.2">
      <c r="BS11812" s="152"/>
      <c r="BT11812" s="153"/>
    </row>
    <row r="11813" spans="71:72" x14ac:dyDescent="0.2">
      <c r="BS11813" s="152"/>
      <c r="BT11813" s="153"/>
    </row>
    <row r="11814" spans="71:72" x14ac:dyDescent="0.2">
      <c r="BS11814" s="152"/>
      <c r="BT11814" s="153"/>
    </row>
    <row r="11815" spans="71:72" x14ac:dyDescent="0.2">
      <c r="BS11815" s="152"/>
      <c r="BT11815" s="153"/>
    </row>
    <row r="11816" spans="71:72" x14ac:dyDescent="0.2">
      <c r="BS11816" s="152"/>
      <c r="BT11816" s="153"/>
    </row>
    <row r="11817" spans="71:72" x14ac:dyDescent="0.2">
      <c r="BS11817" s="152"/>
      <c r="BT11817" s="153"/>
    </row>
    <row r="11818" spans="71:72" x14ac:dyDescent="0.2">
      <c r="BS11818" s="152"/>
      <c r="BT11818" s="153"/>
    </row>
    <row r="11819" spans="71:72" x14ac:dyDescent="0.2">
      <c r="BS11819" s="152"/>
      <c r="BT11819" s="153"/>
    </row>
    <row r="11820" spans="71:72" x14ac:dyDescent="0.2">
      <c r="BS11820" s="152"/>
      <c r="BT11820" s="153"/>
    </row>
    <row r="11821" spans="71:72" x14ac:dyDescent="0.2">
      <c r="BS11821" s="152"/>
      <c r="BT11821" s="153"/>
    </row>
    <row r="11822" spans="71:72" x14ac:dyDescent="0.2">
      <c r="BS11822" s="152"/>
      <c r="BT11822" s="153"/>
    </row>
    <row r="11823" spans="71:72" x14ac:dyDescent="0.2">
      <c r="BS11823" s="152"/>
      <c r="BT11823" s="153"/>
    </row>
    <row r="11824" spans="71:72" x14ac:dyDescent="0.2">
      <c r="BS11824" s="152"/>
      <c r="BT11824" s="153"/>
    </row>
    <row r="11825" spans="71:72" x14ac:dyDescent="0.2">
      <c r="BS11825" s="152"/>
      <c r="BT11825" s="153"/>
    </row>
    <row r="11826" spans="71:72" x14ac:dyDescent="0.2">
      <c r="BS11826" s="152"/>
      <c r="BT11826" s="153"/>
    </row>
    <row r="11827" spans="71:72" x14ac:dyDescent="0.2">
      <c r="BS11827" s="152"/>
      <c r="BT11827" s="153"/>
    </row>
    <row r="11828" spans="71:72" x14ac:dyDescent="0.2">
      <c r="BS11828" s="152"/>
      <c r="BT11828" s="153"/>
    </row>
    <row r="11829" spans="71:72" x14ac:dyDescent="0.2">
      <c r="BS11829" s="152"/>
      <c r="BT11829" s="153"/>
    </row>
    <row r="11830" spans="71:72" x14ac:dyDescent="0.2">
      <c r="BS11830" s="152"/>
      <c r="BT11830" s="153"/>
    </row>
    <row r="11831" spans="71:72" x14ac:dyDescent="0.2">
      <c r="BS11831" s="152"/>
      <c r="BT11831" s="153"/>
    </row>
    <row r="11832" spans="71:72" x14ac:dyDescent="0.2">
      <c r="BS11832" s="152"/>
      <c r="BT11832" s="153"/>
    </row>
    <row r="11833" spans="71:72" x14ac:dyDescent="0.2">
      <c r="BS11833" s="152"/>
      <c r="BT11833" s="153"/>
    </row>
    <row r="11834" spans="71:72" x14ac:dyDescent="0.2">
      <c r="BS11834" s="152"/>
      <c r="BT11834" s="153"/>
    </row>
    <row r="11835" spans="71:72" x14ac:dyDescent="0.2">
      <c r="BS11835" s="152"/>
      <c r="BT11835" s="153"/>
    </row>
    <row r="11836" spans="71:72" x14ac:dyDescent="0.2">
      <c r="BS11836" s="152"/>
      <c r="BT11836" s="153"/>
    </row>
    <row r="11837" spans="71:72" x14ac:dyDescent="0.2">
      <c r="BS11837" s="152"/>
      <c r="BT11837" s="153"/>
    </row>
    <row r="11838" spans="71:72" x14ac:dyDescent="0.2">
      <c r="BS11838" s="152"/>
      <c r="BT11838" s="153"/>
    </row>
    <row r="11839" spans="71:72" x14ac:dyDescent="0.2">
      <c r="BS11839" s="152"/>
      <c r="BT11839" s="153"/>
    </row>
    <row r="11840" spans="71:72" x14ac:dyDescent="0.2">
      <c r="BS11840" s="152"/>
      <c r="BT11840" s="153"/>
    </row>
    <row r="11841" spans="71:72" x14ac:dyDescent="0.2">
      <c r="BS11841" s="152"/>
      <c r="BT11841" s="153"/>
    </row>
    <row r="11842" spans="71:72" x14ac:dyDescent="0.2">
      <c r="BS11842" s="152"/>
      <c r="BT11842" s="153"/>
    </row>
    <row r="11843" spans="71:72" x14ac:dyDescent="0.2">
      <c r="BS11843" s="152"/>
      <c r="BT11843" s="153"/>
    </row>
    <row r="11844" spans="71:72" x14ac:dyDescent="0.2">
      <c r="BS11844" s="152"/>
      <c r="BT11844" s="153"/>
    </row>
    <row r="11845" spans="71:72" x14ac:dyDescent="0.2">
      <c r="BS11845" s="152"/>
      <c r="BT11845" s="153"/>
    </row>
    <row r="11846" spans="71:72" x14ac:dyDescent="0.2">
      <c r="BS11846" s="152"/>
      <c r="BT11846" s="153"/>
    </row>
    <row r="11847" spans="71:72" x14ac:dyDescent="0.2">
      <c r="BS11847" s="152"/>
      <c r="BT11847" s="153"/>
    </row>
    <row r="11848" spans="71:72" x14ac:dyDescent="0.2">
      <c r="BS11848" s="152"/>
      <c r="BT11848" s="153"/>
    </row>
    <row r="11849" spans="71:72" x14ac:dyDescent="0.2">
      <c r="BS11849" s="152"/>
      <c r="BT11849" s="153"/>
    </row>
    <row r="11850" spans="71:72" x14ac:dyDescent="0.2">
      <c r="BS11850" s="152"/>
      <c r="BT11850" s="153"/>
    </row>
    <row r="11851" spans="71:72" x14ac:dyDescent="0.2">
      <c r="BS11851" s="152"/>
      <c r="BT11851" s="153"/>
    </row>
    <row r="11852" spans="71:72" x14ac:dyDescent="0.2">
      <c r="BS11852" s="152"/>
      <c r="BT11852" s="153"/>
    </row>
    <row r="11853" spans="71:72" x14ac:dyDescent="0.2">
      <c r="BS11853" s="152"/>
      <c r="BT11853" s="153"/>
    </row>
    <row r="11854" spans="71:72" x14ac:dyDescent="0.2">
      <c r="BS11854" s="152"/>
      <c r="BT11854" s="153"/>
    </row>
    <row r="11855" spans="71:72" x14ac:dyDescent="0.2">
      <c r="BS11855" s="152"/>
      <c r="BT11855" s="153"/>
    </row>
    <row r="11856" spans="71:72" x14ac:dyDescent="0.2">
      <c r="BS11856" s="152"/>
      <c r="BT11856" s="153"/>
    </row>
    <row r="11857" spans="71:72" x14ac:dyDescent="0.2">
      <c r="BS11857" s="152"/>
      <c r="BT11857" s="153"/>
    </row>
    <row r="11858" spans="71:72" x14ac:dyDescent="0.2">
      <c r="BS11858" s="152"/>
      <c r="BT11858" s="153"/>
    </row>
    <row r="11859" spans="71:72" x14ac:dyDescent="0.2">
      <c r="BS11859" s="152"/>
      <c r="BT11859" s="153"/>
    </row>
    <row r="11860" spans="71:72" x14ac:dyDescent="0.2">
      <c r="BS11860" s="152"/>
      <c r="BT11860" s="153"/>
    </row>
    <row r="11861" spans="71:72" x14ac:dyDescent="0.2">
      <c r="BS11861" s="152"/>
      <c r="BT11861" s="153"/>
    </row>
    <row r="11862" spans="71:72" x14ac:dyDescent="0.2">
      <c r="BS11862" s="152"/>
      <c r="BT11862" s="153"/>
    </row>
    <row r="11863" spans="71:72" x14ac:dyDescent="0.2">
      <c r="BS11863" s="152"/>
      <c r="BT11863" s="153"/>
    </row>
    <row r="11864" spans="71:72" x14ac:dyDescent="0.2">
      <c r="BS11864" s="152"/>
      <c r="BT11864" s="153"/>
    </row>
    <row r="11865" spans="71:72" x14ac:dyDescent="0.2">
      <c r="BS11865" s="152"/>
      <c r="BT11865" s="153"/>
    </row>
    <row r="11866" spans="71:72" x14ac:dyDescent="0.2">
      <c r="BS11866" s="152"/>
      <c r="BT11866" s="153"/>
    </row>
    <row r="11867" spans="71:72" x14ac:dyDescent="0.2">
      <c r="BS11867" s="152"/>
      <c r="BT11867" s="153"/>
    </row>
    <row r="11868" spans="71:72" x14ac:dyDescent="0.2">
      <c r="BS11868" s="152"/>
      <c r="BT11868" s="153"/>
    </row>
    <row r="11869" spans="71:72" x14ac:dyDescent="0.2">
      <c r="BS11869" s="152"/>
      <c r="BT11869" s="153"/>
    </row>
    <row r="11870" spans="71:72" x14ac:dyDescent="0.2">
      <c r="BS11870" s="152"/>
      <c r="BT11870" s="153"/>
    </row>
    <row r="11871" spans="71:72" x14ac:dyDescent="0.2">
      <c r="BS11871" s="152"/>
      <c r="BT11871" s="153"/>
    </row>
    <row r="11872" spans="71:72" x14ac:dyDescent="0.2">
      <c r="BS11872" s="152"/>
      <c r="BT11872" s="153"/>
    </row>
    <row r="11873" spans="71:72" x14ac:dyDescent="0.2">
      <c r="BS11873" s="152"/>
      <c r="BT11873" s="153"/>
    </row>
    <row r="11874" spans="71:72" x14ac:dyDescent="0.2">
      <c r="BS11874" s="152"/>
      <c r="BT11874" s="153"/>
    </row>
    <row r="11875" spans="71:72" x14ac:dyDescent="0.2">
      <c r="BS11875" s="152"/>
      <c r="BT11875" s="153"/>
    </row>
    <row r="11876" spans="71:72" x14ac:dyDescent="0.2">
      <c r="BS11876" s="152"/>
      <c r="BT11876" s="153"/>
    </row>
    <row r="11877" spans="71:72" x14ac:dyDescent="0.2">
      <c r="BS11877" s="152"/>
      <c r="BT11877" s="153"/>
    </row>
    <row r="11878" spans="71:72" x14ac:dyDescent="0.2">
      <c r="BS11878" s="152"/>
      <c r="BT11878" s="153"/>
    </row>
    <row r="11879" spans="71:72" x14ac:dyDescent="0.2">
      <c r="BS11879" s="152"/>
      <c r="BT11879" s="153"/>
    </row>
    <row r="11880" spans="71:72" x14ac:dyDescent="0.2">
      <c r="BS11880" s="152"/>
      <c r="BT11880" s="153"/>
    </row>
    <row r="11881" spans="71:72" x14ac:dyDescent="0.2">
      <c r="BS11881" s="152"/>
      <c r="BT11881" s="153"/>
    </row>
    <row r="11882" spans="71:72" x14ac:dyDescent="0.2">
      <c r="BS11882" s="152"/>
      <c r="BT11882" s="153"/>
    </row>
    <row r="11883" spans="71:72" x14ac:dyDescent="0.2">
      <c r="BS11883" s="152"/>
      <c r="BT11883" s="153"/>
    </row>
    <row r="11884" spans="71:72" x14ac:dyDescent="0.2">
      <c r="BS11884" s="152"/>
      <c r="BT11884" s="153"/>
    </row>
    <row r="11885" spans="71:72" x14ac:dyDescent="0.2">
      <c r="BS11885" s="152"/>
      <c r="BT11885" s="153"/>
    </row>
    <row r="11886" spans="71:72" x14ac:dyDescent="0.2">
      <c r="BS11886" s="152"/>
      <c r="BT11886" s="153"/>
    </row>
    <row r="11887" spans="71:72" x14ac:dyDescent="0.2">
      <c r="BS11887" s="152"/>
      <c r="BT11887" s="153"/>
    </row>
    <row r="11888" spans="71:72" x14ac:dyDescent="0.2">
      <c r="BS11888" s="152"/>
      <c r="BT11888" s="153"/>
    </row>
    <row r="11889" spans="71:72" x14ac:dyDescent="0.2">
      <c r="BS11889" s="152"/>
      <c r="BT11889" s="153"/>
    </row>
    <row r="11890" spans="71:72" x14ac:dyDescent="0.2">
      <c r="BS11890" s="152"/>
      <c r="BT11890" s="153"/>
    </row>
    <row r="11891" spans="71:72" x14ac:dyDescent="0.2">
      <c r="BS11891" s="152"/>
      <c r="BT11891" s="153"/>
    </row>
    <row r="11892" spans="71:72" x14ac:dyDescent="0.2">
      <c r="BS11892" s="152"/>
      <c r="BT11892" s="153"/>
    </row>
    <row r="11893" spans="71:72" x14ac:dyDescent="0.2">
      <c r="BS11893" s="152"/>
      <c r="BT11893" s="153"/>
    </row>
    <row r="11894" spans="71:72" x14ac:dyDescent="0.2">
      <c r="BS11894" s="152"/>
      <c r="BT11894" s="153"/>
    </row>
    <row r="11895" spans="71:72" x14ac:dyDescent="0.2">
      <c r="BS11895" s="152"/>
      <c r="BT11895" s="153"/>
    </row>
    <row r="11896" spans="71:72" x14ac:dyDescent="0.2">
      <c r="BS11896" s="152"/>
      <c r="BT11896" s="153"/>
    </row>
    <row r="11897" spans="71:72" x14ac:dyDescent="0.2">
      <c r="BS11897" s="152"/>
      <c r="BT11897" s="153"/>
    </row>
    <row r="11898" spans="71:72" x14ac:dyDescent="0.2">
      <c r="BS11898" s="152"/>
      <c r="BT11898" s="153"/>
    </row>
    <row r="11899" spans="71:72" x14ac:dyDescent="0.2">
      <c r="BS11899" s="152"/>
      <c r="BT11899" s="153"/>
    </row>
    <row r="11900" spans="71:72" x14ac:dyDescent="0.2">
      <c r="BS11900" s="152"/>
      <c r="BT11900" s="153"/>
    </row>
    <row r="11901" spans="71:72" x14ac:dyDescent="0.2">
      <c r="BS11901" s="152"/>
      <c r="BT11901" s="153"/>
    </row>
    <row r="11902" spans="71:72" x14ac:dyDescent="0.2">
      <c r="BS11902" s="152"/>
      <c r="BT11902" s="153"/>
    </row>
    <row r="11903" spans="71:72" x14ac:dyDescent="0.2">
      <c r="BS11903" s="152"/>
      <c r="BT11903" s="153"/>
    </row>
    <row r="11904" spans="71:72" x14ac:dyDescent="0.2">
      <c r="BS11904" s="152"/>
      <c r="BT11904" s="153"/>
    </row>
    <row r="11905" spans="71:72" x14ac:dyDescent="0.2">
      <c r="BS11905" s="152"/>
      <c r="BT11905" s="153"/>
    </row>
    <row r="11906" spans="71:72" x14ac:dyDescent="0.2">
      <c r="BS11906" s="152"/>
      <c r="BT11906" s="153"/>
    </row>
    <row r="11907" spans="71:72" x14ac:dyDescent="0.2">
      <c r="BS11907" s="152"/>
      <c r="BT11907" s="153"/>
    </row>
    <row r="11908" spans="71:72" x14ac:dyDescent="0.2">
      <c r="BS11908" s="152"/>
      <c r="BT11908" s="153"/>
    </row>
    <row r="11909" spans="71:72" x14ac:dyDescent="0.2">
      <c r="BS11909" s="152"/>
      <c r="BT11909" s="153"/>
    </row>
    <row r="11910" spans="71:72" x14ac:dyDescent="0.2">
      <c r="BS11910" s="152"/>
      <c r="BT11910" s="153"/>
    </row>
    <row r="11911" spans="71:72" x14ac:dyDescent="0.2">
      <c r="BS11911" s="152"/>
      <c r="BT11911" s="153"/>
    </row>
    <row r="11912" spans="71:72" x14ac:dyDescent="0.2">
      <c r="BS11912" s="152"/>
      <c r="BT11912" s="153"/>
    </row>
    <row r="11913" spans="71:72" x14ac:dyDescent="0.2">
      <c r="BS11913" s="152"/>
      <c r="BT11913" s="153"/>
    </row>
    <row r="11914" spans="71:72" x14ac:dyDescent="0.2">
      <c r="BS11914" s="152"/>
      <c r="BT11914" s="153"/>
    </row>
    <row r="11915" spans="71:72" x14ac:dyDescent="0.2">
      <c r="BS11915" s="152"/>
      <c r="BT11915" s="153"/>
    </row>
    <row r="11916" spans="71:72" x14ac:dyDescent="0.2">
      <c r="BS11916" s="152"/>
      <c r="BT11916" s="153"/>
    </row>
    <row r="11917" spans="71:72" x14ac:dyDescent="0.2">
      <c r="BS11917" s="152"/>
      <c r="BT11917" s="153"/>
    </row>
    <row r="11918" spans="71:72" x14ac:dyDescent="0.2">
      <c r="BS11918" s="152"/>
      <c r="BT11918" s="153"/>
    </row>
    <row r="11919" spans="71:72" x14ac:dyDescent="0.2">
      <c r="BS11919" s="152"/>
      <c r="BT11919" s="153"/>
    </row>
    <row r="11920" spans="71:72" x14ac:dyDescent="0.2">
      <c r="BS11920" s="152"/>
      <c r="BT11920" s="153"/>
    </row>
    <row r="11921" spans="71:72" x14ac:dyDescent="0.2">
      <c r="BS11921" s="152"/>
      <c r="BT11921" s="153"/>
    </row>
    <row r="11922" spans="71:72" x14ac:dyDescent="0.2">
      <c r="BS11922" s="152"/>
      <c r="BT11922" s="153"/>
    </row>
    <row r="11923" spans="71:72" x14ac:dyDescent="0.2">
      <c r="BS11923" s="152"/>
      <c r="BT11923" s="153"/>
    </row>
    <row r="11924" spans="71:72" x14ac:dyDescent="0.2">
      <c r="BS11924" s="152"/>
      <c r="BT11924" s="153"/>
    </row>
    <row r="11925" spans="71:72" x14ac:dyDescent="0.2">
      <c r="BS11925" s="152"/>
      <c r="BT11925" s="153"/>
    </row>
    <row r="11926" spans="71:72" x14ac:dyDescent="0.2">
      <c r="BS11926" s="152"/>
      <c r="BT11926" s="153"/>
    </row>
    <row r="11927" spans="71:72" x14ac:dyDescent="0.2">
      <c r="BS11927" s="152"/>
      <c r="BT11927" s="153"/>
    </row>
    <row r="11928" spans="71:72" x14ac:dyDescent="0.2">
      <c r="BS11928" s="152"/>
      <c r="BT11928" s="153"/>
    </row>
    <row r="11929" spans="71:72" x14ac:dyDescent="0.2">
      <c r="BS11929" s="152"/>
      <c r="BT11929" s="153"/>
    </row>
    <row r="11930" spans="71:72" x14ac:dyDescent="0.2">
      <c r="BS11930" s="152"/>
      <c r="BT11930" s="153"/>
    </row>
    <row r="11931" spans="71:72" x14ac:dyDescent="0.2">
      <c r="BS11931" s="152"/>
      <c r="BT11931" s="153"/>
    </row>
    <row r="11932" spans="71:72" x14ac:dyDescent="0.2">
      <c r="BS11932" s="152"/>
      <c r="BT11932" s="153"/>
    </row>
    <row r="11933" spans="71:72" x14ac:dyDescent="0.2">
      <c r="BS11933" s="152"/>
      <c r="BT11933" s="153"/>
    </row>
    <row r="11934" spans="71:72" x14ac:dyDescent="0.2">
      <c r="BS11934" s="152"/>
      <c r="BT11934" s="153"/>
    </row>
    <row r="11935" spans="71:72" x14ac:dyDescent="0.2">
      <c r="BS11935" s="152"/>
      <c r="BT11935" s="153"/>
    </row>
    <row r="11936" spans="71:72" x14ac:dyDescent="0.2">
      <c r="BS11936" s="152"/>
      <c r="BT11936" s="153"/>
    </row>
    <row r="11937" spans="71:72" x14ac:dyDescent="0.2">
      <c r="BS11937" s="152"/>
      <c r="BT11937" s="153"/>
    </row>
    <row r="11938" spans="71:72" x14ac:dyDescent="0.2">
      <c r="BS11938" s="152"/>
      <c r="BT11938" s="153"/>
    </row>
    <row r="11939" spans="71:72" x14ac:dyDescent="0.2">
      <c r="BS11939" s="152"/>
      <c r="BT11939" s="153"/>
    </row>
    <row r="11940" spans="71:72" x14ac:dyDescent="0.2">
      <c r="BS11940" s="152"/>
      <c r="BT11940" s="153"/>
    </row>
    <row r="11941" spans="71:72" x14ac:dyDescent="0.2">
      <c r="BS11941" s="152"/>
      <c r="BT11941" s="153"/>
    </row>
    <row r="11942" spans="71:72" x14ac:dyDescent="0.2">
      <c r="BS11942" s="152"/>
      <c r="BT11942" s="153"/>
    </row>
    <row r="11943" spans="71:72" x14ac:dyDescent="0.2">
      <c r="BS11943" s="152"/>
      <c r="BT11943" s="153"/>
    </row>
    <row r="11944" spans="71:72" x14ac:dyDescent="0.2">
      <c r="BS11944" s="152"/>
      <c r="BT11944" s="153"/>
    </row>
    <row r="11945" spans="71:72" x14ac:dyDescent="0.2">
      <c r="BS11945" s="152"/>
      <c r="BT11945" s="153"/>
    </row>
    <row r="11946" spans="71:72" x14ac:dyDescent="0.2">
      <c r="BS11946" s="152"/>
      <c r="BT11946" s="153"/>
    </row>
    <row r="11947" spans="71:72" x14ac:dyDescent="0.2">
      <c r="BS11947" s="152"/>
      <c r="BT11947" s="153"/>
    </row>
    <row r="11948" spans="71:72" x14ac:dyDescent="0.2">
      <c r="BS11948" s="152"/>
      <c r="BT11948" s="153"/>
    </row>
    <row r="11949" spans="71:72" x14ac:dyDescent="0.2">
      <c r="BS11949" s="152"/>
      <c r="BT11949" s="153"/>
    </row>
    <row r="11950" spans="71:72" x14ac:dyDescent="0.2">
      <c r="BS11950" s="152"/>
      <c r="BT11950" s="153"/>
    </row>
    <row r="11951" spans="71:72" x14ac:dyDescent="0.2">
      <c r="BS11951" s="152"/>
      <c r="BT11951" s="153"/>
    </row>
    <row r="11952" spans="71:72" x14ac:dyDescent="0.2">
      <c r="BS11952" s="152"/>
      <c r="BT11952" s="153"/>
    </row>
    <row r="11953" spans="71:72" x14ac:dyDescent="0.2">
      <c r="BS11953" s="152"/>
      <c r="BT11953" s="153"/>
    </row>
    <row r="11954" spans="71:72" x14ac:dyDescent="0.2">
      <c r="BS11954" s="152"/>
      <c r="BT11954" s="153"/>
    </row>
    <row r="11955" spans="71:72" x14ac:dyDescent="0.2">
      <c r="BS11955" s="152"/>
      <c r="BT11955" s="153"/>
    </row>
    <row r="11956" spans="71:72" x14ac:dyDescent="0.2">
      <c r="BS11956" s="152"/>
      <c r="BT11956" s="153"/>
    </row>
    <row r="11957" spans="71:72" x14ac:dyDescent="0.2">
      <c r="BS11957" s="152"/>
      <c r="BT11957" s="153"/>
    </row>
    <row r="11958" spans="71:72" x14ac:dyDescent="0.2">
      <c r="BS11958" s="152"/>
      <c r="BT11958" s="153"/>
    </row>
    <row r="11959" spans="71:72" x14ac:dyDescent="0.2">
      <c r="BS11959" s="152"/>
      <c r="BT11959" s="153"/>
    </row>
    <row r="11960" spans="71:72" x14ac:dyDescent="0.2">
      <c r="BS11960" s="152"/>
      <c r="BT11960" s="153"/>
    </row>
    <row r="11961" spans="71:72" x14ac:dyDescent="0.2">
      <c r="BS11961" s="152"/>
      <c r="BT11961" s="153"/>
    </row>
    <row r="11962" spans="71:72" x14ac:dyDescent="0.2">
      <c r="BS11962" s="152"/>
      <c r="BT11962" s="153"/>
    </row>
    <row r="11963" spans="71:72" x14ac:dyDescent="0.2">
      <c r="BS11963" s="152"/>
      <c r="BT11963" s="153"/>
    </row>
    <row r="11964" spans="71:72" x14ac:dyDescent="0.2">
      <c r="BS11964" s="152"/>
      <c r="BT11964" s="153"/>
    </row>
    <row r="11965" spans="71:72" x14ac:dyDescent="0.2">
      <c r="BS11965" s="152"/>
      <c r="BT11965" s="153"/>
    </row>
    <row r="11966" spans="71:72" x14ac:dyDescent="0.2">
      <c r="BS11966" s="152"/>
      <c r="BT11966" s="153"/>
    </row>
    <row r="11967" spans="71:72" x14ac:dyDescent="0.2">
      <c r="BS11967" s="152"/>
      <c r="BT11967" s="153"/>
    </row>
    <row r="11968" spans="71:72" x14ac:dyDescent="0.2">
      <c r="BS11968" s="152"/>
      <c r="BT11968" s="153"/>
    </row>
    <row r="11969" spans="71:72" x14ac:dyDescent="0.2">
      <c r="BS11969" s="152"/>
      <c r="BT11969" s="153"/>
    </row>
    <row r="11970" spans="71:72" x14ac:dyDescent="0.2">
      <c r="BS11970" s="152"/>
      <c r="BT11970" s="153"/>
    </row>
    <row r="11971" spans="71:72" x14ac:dyDescent="0.2">
      <c r="BS11971" s="152"/>
      <c r="BT11971" s="153"/>
    </row>
    <row r="11972" spans="71:72" x14ac:dyDescent="0.2">
      <c r="BS11972" s="152"/>
      <c r="BT11972" s="153"/>
    </row>
    <row r="11973" spans="71:72" x14ac:dyDescent="0.2">
      <c r="BS11973" s="152"/>
      <c r="BT11973" s="153"/>
    </row>
    <row r="11974" spans="71:72" x14ac:dyDescent="0.2">
      <c r="BS11974" s="152"/>
      <c r="BT11974" s="153"/>
    </row>
    <row r="11975" spans="71:72" x14ac:dyDescent="0.2">
      <c r="BS11975" s="152"/>
      <c r="BT11975" s="153"/>
    </row>
    <row r="11976" spans="71:72" x14ac:dyDescent="0.2">
      <c r="BS11976" s="152"/>
      <c r="BT11976" s="153"/>
    </row>
    <row r="11977" spans="71:72" x14ac:dyDescent="0.2">
      <c r="BS11977" s="152"/>
      <c r="BT11977" s="153"/>
    </row>
    <row r="11978" spans="71:72" x14ac:dyDescent="0.2">
      <c r="BS11978" s="152"/>
      <c r="BT11978" s="153"/>
    </row>
    <row r="11979" spans="71:72" x14ac:dyDescent="0.2">
      <c r="BS11979" s="152"/>
      <c r="BT11979" s="153"/>
    </row>
    <row r="11980" spans="71:72" x14ac:dyDescent="0.2">
      <c r="BS11980" s="152"/>
      <c r="BT11980" s="153"/>
    </row>
    <row r="11981" spans="71:72" x14ac:dyDescent="0.2">
      <c r="BS11981" s="152"/>
      <c r="BT11981" s="153"/>
    </row>
    <row r="11982" spans="71:72" x14ac:dyDescent="0.2">
      <c r="BS11982" s="152"/>
      <c r="BT11982" s="153"/>
    </row>
    <row r="11983" spans="71:72" x14ac:dyDescent="0.2">
      <c r="BS11983" s="152"/>
      <c r="BT11983" s="153"/>
    </row>
    <row r="11984" spans="71:72" x14ac:dyDescent="0.2">
      <c r="BS11984" s="152"/>
      <c r="BT11984" s="153"/>
    </row>
    <row r="11985" spans="71:72" x14ac:dyDescent="0.2">
      <c r="BS11985" s="152"/>
      <c r="BT11985" s="153"/>
    </row>
    <row r="11986" spans="71:72" x14ac:dyDescent="0.2">
      <c r="BS11986" s="152"/>
      <c r="BT11986" s="153"/>
    </row>
    <row r="11987" spans="71:72" x14ac:dyDescent="0.2">
      <c r="BS11987" s="152"/>
      <c r="BT11987" s="153"/>
    </row>
    <row r="11988" spans="71:72" x14ac:dyDescent="0.2">
      <c r="BS11988" s="152"/>
      <c r="BT11988" s="153"/>
    </row>
    <row r="11989" spans="71:72" x14ac:dyDescent="0.2">
      <c r="BS11989" s="152"/>
      <c r="BT11989" s="153"/>
    </row>
    <row r="11990" spans="71:72" x14ac:dyDescent="0.2">
      <c r="BS11990" s="152"/>
      <c r="BT11990" s="153"/>
    </row>
    <row r="11991" spans="71:72" x14ac:dyDescent="0.2">
      <c r="BS11991" s="152"/>
      <c r="BT11991" s="153"/>
    </row>
    <row r="11992" spans="71:72" x14ac:dyDescent="0.2">
      <c r="BS11992" s="152"/>
      <c r="BT11992" s="153"/>
    </row>
    <row r="11993" spans="71:72" x14ac:dyDescent="0.2">
      <c r="BS11993" s="152"/>
      <c r="BT11993" s="153"/>
    </row>
    <row r="11994" spans="71:72" x14ac:dyDescent="0.2">
      <c r="BS11994" s="152"/>
      <c r="BT11994" s="153"/>
    </row>
    <row r="11995" spans="71:72" x14ac:dyDescent="0.2">
      <c r="BS11995" s="152"/>
      <c r="BT11995" s="153"/>
    </row>
    <row r="11996" spans="71:72" x14ac:dyDescent="0.2">
      <c r="BS11996" s="152"/>
      <c r="BT11996" s="153"/>
    </row>
    <row r="11997" spans="71:72" x14ac:dyDescent="0.2">
      <c r="BS11997" s="152"/>
      <c r="BT11997" s="153"/>
    </row>
    <row r="11998" spans="71:72" x14ac:dyDescent="0.2">
      <c r="BS11998" s="152"/>
      <c r="BT11998" s="153"/>
    </row>
    <row r="11999" spans="71:72" x14ac:dyDescent="0.2">
      <c r="BS11999" s="152"/>
      <c r="BT11999" s="153"/>
    </row>
    <row r="12000" spans="71:72" x14ac:dyDescent="0.2">
      <c r="BS12000" s="152"/>
      <c r="BT12000" s="153"/>
    </row>
    <row r="12001" spans="71:72" x14ac:dyDescent="0.2">
      <c r="BS12001" s="152"/>
      <c r="BT12001" s="153"/>
    </row>
    <row r="12002" spans="71:72" x14ac:dyDescent="0.2">
      <c r="BS12002" s="152"/>
      <c r="BT12002" s="153"/>
    </row>
    <row r="12003" spans="71:72" x14ac:dyDescent="0.2">
      <c r="BS12003" s="152"/>
      <c r="BT12003" s="153"/>
    </row>
    <row r="12004" spans="71:72" x14ac:dyDescent="0.2">
      <c r="BS12004" s="152"/>
      <c r="BT12004" s="153"/>
    </row>
    <row r="12005" spans="71:72" x14ac:dyDescent="0.2">
      <c r="BS12005" s="152"/>
      <c r="BT12005" s="153"/>
    </row>
    <row r="12006" spans="71:72" x14ac:dyDescent="0.2">
      <c r="BS12006" s="152"/>
      <c r="BT12006" s="153"/>
    </row>
    <row r="12007" spans="71:72" x14ac:dyDescent="0.2">
      <c r="BS12007" s="152"/>
      <c r="BT12007" s="153"/>
    </row>
    <row r="12008" spans="71:72" x14ac:dyDescent="0.2">
      <c r="BS12008" s="152"/>
      <c r="BT12008" s="153"/>
    </row>
    <row r="12009" spans="71:72" x14ac:dyDescent="0.2">
      <c r="BS12009" s="152"/>
      <c r="BT12009" s="153"/>
    </row>
    <row r="12010" spans="71:72" x14ac:dyDescent="0.2">
      <c r="BS12010" s="152"/>
      <c r="BT12010" s="153"/>
    </row>
    <row r="12011" spans="71:72" x14ac:dyDescent="0.2">
      <c r="BS12011" s="152"/>
      <c r="BT12011" s="153"/>
    </row>
    <row r="12012" spans="71:72" x14ac:dyDescent="0.2">
      <c r="BS12012" s="152"/>
      <c r="BT12012" s="153"/>
    </row>
    <row r="12013" spans="71:72" x14ac:dyDescent="0.2">
      <c r="BS12013" s="152"/>
      <c r="BT12013" s="153"/>
    </row>
    <row r="12014" spans="71:72" x14ac:dyDescent="0.2">
      <c r="BS12014" s="152"/>
      <c r="BT12014" s="153"/>
    </row>
    <row r="12015" spans="71:72" x14ac:dyDescent="0.2">
      <c r="BS12015" s="152"/>
      <c r="BT12015" s="153"/>
    </row>
    <row r="12016" spans="71:72" x14ac:dyDescent="0.2">
      <c r="BS12016" s="152"/>
      <c r="BT12016" s="153"/>
    </row>
    <row r="12017" spans="71:72" x14ac:dyDescent="0.2">
      <c r="BS12017" s="152"/>
      <c r="BT12017" s="153"/>
    </row>
    <row r="12018" spans="71:72" x14ac:dyDescent="0.2">
      <c r="BS12018" s="152"/>
      <c r="BT12018" s="153"/>
    </row>
    <row r="12019" spans="71:72" x14ac:dyDescent="0.2">
      <c r="BS12019" s="152"/>
      <c r="BT12019" s="153"/>
    </row>
    <row r="12020" spans="71:72" x14ac:dyDescent="0.2">
      <c r="BS12020" s="152"/>
      <c r="BT12020" s="153"/>
    </row>
    <row r="12021" spans="71:72" x14ac:dyDescent="0.2">
      <c r="BS12021" s="152"/>
      <c r="BT12021" s="153"/>
    </row>
    <row r="12022" spans="71:72" x14ac:dyDescent="0.2">
      <c r="BS12022" s="152"/>
      <c r="BT12022" s="153"/>
    </row>
    <row r="12023" spans="71:72" x14ac:dyDescent="0.2">
      <c r="BS12023" s="152"/>
      <c r="BT12023" s="153"/>
    </row>
    <row r="12024" spans="71:72" x14ac:dyDescent="0.2">
      <c r="BS12024" s="152"/>
      <c r="BT12024" s="153"/>
    </row>
    <row r="12025" spans="71:72" x14ac:dyDescent="0.2">
      <c r="BS12025" s="152"/>
      <c r="BT12025" s="153"/>
    </row>
    <row r="12026" spans="71:72" x14ac:dyDescent="0.2">
      <c r="BS12026" s="152"/>
      <c r="BT12026" s="153"/>
    </row>
    <row r="12027" spans="71:72" x14ac:dyDescent="0.2">
      <c r="BS12027" s="152"/>
      <c r="BT12027" s="153"/>
    </row>
    <row r="12028" spans="71:72" x14ac:dyDescent="0.2">
      <c r="BS12028" s="152"/>
      <c r="BT12028" s="153"/>
    </row>
    <row r="12029" spans="71:72" x14ac:dyDescent="0.2">
      <c r="BS12029" s="152"/>
      <c r="BT12029" s="153"/>
    </row>
    <row r="12030" spans="71:72" x14ac:dyDescent="0.2">
      <c r="BS12030" s="152"/>
      <c r="BT12030" s="153"/>
    </row>
    <row r="12031" spans="71:72" x14ac:dyDescent="0.2">
      <c r="BS12031" s="152"/>
      <c r="BT12031" s="153"/>
    </row>
    <row r="12032" spans="71:72" x14ac:dyDescent="0.2">
      <c r="BS12032" s="152"/>
      <c r="BT12032" s="153"/>
    </row>
    <row r="12033" spans="71:72" x14ac:dyDescent="0.2">
      <c r="BS12033" s="152"/>
      <c r="BT12033" s="153"/>
    </row>
    <row r="12034" spans="71:72" x14ac:dyDescent="0.2">
      <c r="BS12034" s="152"/>
      <c r="BT12034" s="153"/>
    </row>
    <row r="12035" spans="71:72" x14ac:dyDescent="0.2">
      <c r="BS12035" s="152"/>
      <c r="BT12035" s="153"/>
    </row>
    <row r="12036" spans="71:72" x14ac:dyDescent="0.2">
      <c r="BS12036" s="152"/>
      <c r="BT12036" s="153"/>
    </row>
    <row r="12037" spans="71:72" x14ac:dyDescent="0.2">
      <c r="BS12037" s="152"/>
      <c r="BT12037" s="153"/>
    </row>
    <row r="12038" spans="71:72" x14ac:dyDescent="0.2">
      <c r="BS12038" s="152"/>
      <c r="BT12038" s="153"/>
    </row>
    <row r="12039" spans="71:72" x14ac:dyDescent="0.2">
      <c r="BS12039" s="152"/>
      <c r="BT12039" s="153"/>
    </row>
    <row r="12040" spans="71:72" x14ac:dyDescent="0.2">
      <c r="BS12040" s="152"/>
      <c r="BT12040" s="153"/>
    </row>
    <row r="12041" spans="71:72" x14ac:dyDescent="0.2">
      <c r="BS12041" s="152"/>
      <c r="BT12041" s="153"/>
    </row>
    <row r="12042" spans="71:72" x14ac:dyDescent="0.2">
      <c r="BS12042" s="152"/>
      <c r="BT12042" s="153"/>
    </row>
    <row r="12043" spans="71:72" x14ac:dyDescent="0.2">
      <c r="BS12043" s="152"/>
      <c r="BT12043" s="153"/>
    </row>
    <row r="12044" spans="71:72" x14ac:dyDescent="0.2">
      <c r="BS12044" s="152"/>
      <c r="BT12044" s="153"/>
    </row>
    <row r="12045" spans="71:72" x14ac:dyDescent="0.2">
      <c r="BS12045" s="152"/>
      <c r="BT12045" s="153"/>
    </row>
    <row r="12046" spans="71:72" x14ac:dyDescent="0.2">
      <c r="BS12046" s="152"/>
      <c r="BT12046" s="153"/>
    </row>
    <row r="12047" spans="71:72" x14ac:dyDescent="0.2">
      <c r="BS12047" s="152"/>
      <c r="BT12047" s="153"/>
    </row>
    <row r="12048" spans="71:72" x14ac:dyDescent="0.2">
      <c r="BS12048" s="152"/>
      <c r="BT12048" s="153"/>
    </row>
    <row r="12049" spans="71:72" x14ac:dyDescent="0.2">
      <c r="BS12049" s="152"/>
      <c r="BT12049" s="153"/>
    </row>
    <row r="12050" spans="71:72" x14ac:dyDescent="0.2">
      <c r="BS12050" s="152"/>
      <c r="BT12050" s="153"/>
    </row>
    <row r="12051" spans="71:72" x14ac:dyDescent="0.2">
      <c r="BS12051" s="152"/>
      <c r="BT12051" s="153"/>
    </row>
    <row r="12052" spans="71:72" x14ac:dyDescent="0.2">
      <c r="BS12052" s="152"/>
      <c r="BT12052" s="153"/>
    </row>
    <row r="12053" spans="71:72" x14ac:dyDescent="0.2">
      <c r="BS12053" s="152"/>
      <c r="BT12053" s="153"/>
    </row>
    <row r="12054" spans="71:72" x14ac:dyDescent="0.2">
      <c r="BS12054" s="152"/>
      <c r="BT12054" s="153"/>
    </row>
    <row r="12055" spans="71:72" x14ac:dyDescent="0.2">
      <c r="BS12055" s="152"/>
      <c r="BT12055" s="153"/>
    </row>
    <row r="12056" spans="71:72" x14ac:dyDescent="0.2">
      <c r="BS12056" s="152"/>
      <c r="BT12056" s="153"/>
    </row>
    <row r="12057" spans="71:72" x14ac:dyDescent="0.2">
      <c r="BS12057" s="152"/>
      <c r="BT12057" s="153"/>
    </row>
    <row r="12058" spans="71:72" x14ac:dyDescent="0.2">
      <c r="BS12058" s="152"/>
      <c r="BT12058" s="153"/>
    </row>
    <row r="12059" spans="71:72" x14ac:dyDescent="0.2">
      <c r="BS12059" s="152"/>
      <c r="BT12059" s="153"/>
    </row>
    <row r="12060" spans="71:72" x14ac:dyDescent="0.2">
      <c r="BS12060" s="152"/>
      <c r="BT12060" s="153"/>
    </row>
    <row r="12061" spans="71:72" x14ac:dyDescent="0.2">
      <c r="BS12061" s="152"/>
      <c r="BT12061" s="153"/>
    </row>
    <row r="12062" spans="71:72" x14ac:dyDescent="0.2">
      <c r="BS12062" s="152"/>
      <c r="BT12062" s="153"/>
    </row>
    <row r="12063" spans="71:72" x14ac:dyDescent="0.2">
      <c r="BS12063" s="152"/>
      <c r="BT12063" s="153"/>
    </row>
    <row r="12064" spans="71:72" x14ac:dyDescent="0.2">
      <c r="BS12064" s="152"/>
      <c r="BT12064" s="153"/>
    </row>
    <row r="12065" spans="71:72" x14ac:dyDescent="0.2">
      <c r="BS12065" s="152"/>
      <c r="BT12065" s="153"/>
    </row>
    <row r="12066" spans="71:72" x14ac:dyDescent="0.2">
      <c r="BS12066" s="152"/>
      <c r="BT12066" s="153"/>
    </row>
    <row r="12067" spans="71:72" x14ac:dyDescent="0.2">
      <c r="BS12067" s="152"/>
      <c r="BT12067" s="153"/>
    </row>
    <row r="12068" spans="71:72" x14ac:dyDescent="0.2">
      <c r="BS12068" s="152"/>
      <c r="BT12068" s="153"/>
    </row>
    <row r="12069" spans="71:72" x14ac:dyDescent="0.2">
      <c r="BS12069" s="152"/>
      <c r="BT12069" s="153"/>
    </row>
    <row r="12070" spans="71:72" x14ac:dyDescent="0.2">
      <c r="BS12070" s="152"/>
      <c r="BT12070" s="153"/>
    </row>
    <row r="12071" spans="71:72" x14ac:dyDescent="0.2">
      <c r="BS12071" s="152"/>
      <c r="BT12071" s="153"/>
    </row>
    <row r="12072" spans="71:72" x14ac:dyDescent="0.2">
      <c r="BS12072" s="152"/>
      <c r="BT12072" s="153"/>
    </row>
    <row r="12073" spans="71:72" x14ac:dyDescent="0.2">
      <c r="BS12073" s="152"/>
      <c r="BT12073" s="153"/>
    </row>
    <row r="12074" spans="71:72" x14ac:dyDescent="0.2">
      <c r="BS12074" s="152"/>
      <c r="BT12074" s="153"/>
    </row>
    <row r="12075" spans="71:72" x14ac:dyDescent="0.2">
      <c r="BS12075" s="152"/>
      <c r="BT12075" s="153"/>
    </row>
    <row r="12076" spans="71:72" x14ac:dyDescent="0.2">
      <c r="BS12076" s="152"/>
      <c r="BT12076" s="153"/>
    </row>
    <row r="12077" spans="71:72" x14ac:dyDescent="0.2">
      <c r="BS12077" s="152"/>
      <c r="BT12077" s="153"/>
    </row>
    <row r="12078" spans="71:72" x14ac:dyDescent="0.2">
      <c r="BS12078" s="152"/>
      <c r="BT12078" s="153"/>
    </row>
    <row r="12079" spans="71:72" x14ac:dyDescent="0.2">
      <c r="BS12079" s="152"/>
      <c r="BT12079" s="153"/>
    </row>
    <row r="12080" spans="71:72" x14ac:dyDescent="0.2">
      <c r="BS12080" s="152"/>
      <c r="BT12080" s="153"/>
    </row>
    <row r="12081" spans="71:72" x14ac:dyDescent="0.2">
      <c r="BS12081" s="152"/>
      <c r="BT12081" s="153"/>
    </row>
    <row r="12082" spans="71:72" x14ac:dyDescent="0.2">
      <c r="BS12082" s="152"/>
      <c r="BT12082" s="153"/>
    </row>
    <row r="12083" spans="71:72" x14ac:dyDescent="0.2">
      <c r="BS12083" s="152"/>
      <c r="BT12083" s="153"/>
    </row>
    <row r="12084" spans="71:72" x14ac:dyDescent="0.2">
      <c r="BS12084" s="152"/>
      <c r="BT12084" s="153"/>
    </row>
    <row r="12085" spans="71:72" x14ac:dyDescent="0.2">
      <c r="BS12085" s="152"/>
      <c r="BT12085" s="153"/>
    </row>
    <row r="12086" spans="71:72" x14ac:dyDescent="0.2">
      <c r="BS12086" s="152"/>
      <c r="BT12086" s="153"/>
    </row>
    <row r="12087" spans="71:72" x14ac:dyDescent="0.2">
      <c r="BS12087" s="152"/>
      <c r="BT12087" s="153"/>
    </row>
    <row r="12088" spans="71:72" x14ac:dyDescent="0.2">
      <c r="BS12088" s="152"/>
      <c r="BT12088" s="153"/>
    </row>
    <row r="12089" spans="71:72" x14ac:dyDescent="0.2">
      <c r="BS12089" s="152"/>
      <c r="BT12089" s="153"/>
    </row>
    <row r="12090" spans="71:72" x14ac:dyDescent="0.2">
      <c r="BS12090" s="152"/>
      <c r="BT12090" s="153"/>
    </row>
    <row r="12091" spans="71:72" x14ac:dyDescent="0.2">
      <c r="BS12091" s="152"/>
      <c r="BT12091" s="153"/>
    </row>
    <row r="12092" spans="71:72" x14ac:dyDescent="0.2">
      <c r="BS12092" s="152"/>
      <c r="BT12092" s="153"/>
    </row>
    <row r="12093" spans="71:72" x14ac:dyDescent="0.2">
      <c r="BS12093" s="152"/>
      <c r="BT12093" s="153"/>
    </row>
    <row r="12094" spans="71:72" x14ac:dyDescent="0.2">
      <c r="BS12094" s="152"/>
      <c r="BT12094" s="153"/>
    </row>
    <row r="12095" spans="71:72" x14ac:dyDescent="0.2">
      <c r="BS12095" s="152"/>
      <c r="BT12095" s="153"/>
    </row>
    <row r="12096" spans="71:72" x14ac:dyDescent="0.2">
      <c r="BS12096" s="152"/>
      <c r="BT12096" s="153"/>
    </row>
    <row r="12097" spans="71:72" x14ac:dyDescent="0.2">
      <c r="BS12097" s="152"/>
      <c r="BT12097" s="153"/>
    </row>
    <row r="12098" spans="71:72" x14ac:dyDescent="0.2">
      <c r="BS12098" s="152"/>
      <c r="BT12098" s="153"/>
    </row>
    <row r="12099" spans="71:72" x14ac:dyDescent="0.2">
      <c r="BS12099" s="152"/>
      <c r="BT12099" s="153"/>
    </row>
    <row r="12100" spans="71:72" x14ac:dyDescent="0.2">
      <c r="BS12100" s="152"/>
      <c r="BT12100" s="153"/>
    </row>
    <row r="12101" spans="71:72" x14ac:dyDescent="0.2">
      <c r="BS12101" s="152"/>
      <c r="BT12101" s="153"/>
    </row>
    <row r="12102" spans="71:72" x14ac:dyDescent="0.2">
      <c r="BS12102" s="152"/>
      <c r="BT12102" s="153"/>
    </row>
    <row r="12103" spans="71:72" x14ac:dyDescent="0.2">
      <c r="BS12103" s="152"/>
      <c r="BT12103" s="153"/>
    </row>
    <row r="12104" spans="71:72" x14ac:dyDescent="0.2">
      <c r="BS12104" s="152"/>
      <c r="BT12104" s="153"/>
    </row>
    <row r="12105" spans="71:72" x14ac:dyDescent="0.2">
      <c r="BS12105" s="152"/>
      <c r="BT12105" s="153"/>
    </row>
    <row r="12106" spans="71:72" x14ac:dyDescent="0.2">
      <c r="BS12106" s="152"/>
      <c r="BT12106" s="153"/>
    </row>
    <row r="12107" spans="71:72" x14ac:dyDescent="0.2">
      <c r="BS12107" s="152"/>
      <c r="BT12107" s="153"/>
    </row>
    <row r="12108" spans="71:72" x14ac:dyDescent="0.2">
      <c r="BS12108" s="152"/>
      <c r="BT12108" s="153"/>
    </row>
    <row r="12109" spans="71:72" x14ac:dyDescent="0.2">
      <c r="BS12109" s="152"/>
      <c r="BT12109" s="153"/>
    </row>
    <row r="12110" spans="71:72" x14ac:dyDescent="0.2">
      <c r="BS12110" s="152"/>
      <c r="BT12110" s="153"/>
    </row>
    <row r="12111" spans="71:72" x14ac:dyDescent="0.2">
      <c r="BS12111" s="152"/>
      <c r="BT12111" s="153"/>
    </row>
    <row r="12112" spans="71:72" x14ac:dyDescent="0.2">
      <c r="BS12112" s="152"/>
      <c r="BT12112" s="153"/>
    </row>
    <row r="12113" spans="71:72" x14ac:dyDescent="0.2">
      <c r="BS12113" s="152"/>
      <c r="BT12113" s="153"/>
    </row>
    <row r="12114" spans="71:72" x14ac:dyDescent="0.2">
      <c r="BS12114" s="152"/>
      <c r="BT12114" s="153"/>
    </row>
    <row r="12115" spans="71:72" x14ac:dyDescent="0.2">
      <c r="BS12115" s="152"/>
      <c r="BT12115" s="153"/>
    </row>
    <row r="12116" spans="71:72" x14ac:dyDescent="0.2">
      <c r="BS12116" s="152"/>
      <c r="BT12116" s="153"/>
    </row>
    <row r="12117" spans="71:72" x14ac:dyDescent="0.2">
      <c r="BS12117" s="152"/>
      <c r="BT12117" s="153"/>
    </row>
    <row r="12118" spans="71:72" x14ac:dyDescent="0.2">
      <c r="BS12118" s="152"/>
      <c r="BT12118" s="153"/>
    </row>
    <row r="12119" spans="71:72" x14ac:dyDescent="0.2">
      <c r="BS12119" s="152"/>
      <c r="BT12119" s="153"/>
    </row>
    <row r="12120" spans="71:72" x14ac:dyDescent="0.2">
      <c r="BS12120" s="152"/>
      <c r="BT12120" s="153"/>
    </row>
    <row r="12121" spans="71:72" x14ac:dyDescent="0.2">
      <c r="BS12121" s="152"/>
      <c r="BT12121" s="153"/>
    </row>
    <row r="12122" spans="71:72" x14ac:dyDescent="0.2">
      <c r="BS12122" s="152"/>
      <c r="BT12122" s="153"/>
    </row>
    <row r="12123" spans="71:72" x14ac:dyDescent="0.2">
      <c r="BS12123" s="152"/>
      <c r="BT12123" s="153"/>
    </row>
    <row r="12124" spans="71:72" x14ac:dyDescent="0.2">
      <c r="BS12124" s="152"/>
      <c r="BT12124" s="153"/>
    </row>
    <row r="12125" spans="71:72" x14ac:dyDescent="0.2">
      <c r="BS12125" s="152"/>
      <c r="BT12125" s="153"/>
    </row>
    <row r="12126" spans="71:72" x14ac:dyDescent="0.2">
      <c r="BS12126" s="152"/>
      <c r="BT12126" s="153"/>
    </row>
    <row r="12127" spans="71:72" x14ac:dyDescent="0.2">
      <c r="BS12127" s="152"/>
      <c r="BT12127" s="153"/>
    </row>
    <row r="12128" spans="71:72" x14ac:dyDescent="0.2">
      <c r="BS12128" s="152"/>
      <c r="BT12128" s="153"/>
    </row>
    <row r="12129" spans="71:72" x14ac:dyDescent="0.2">
      <c r="BS12129" s="152"/>
      <c r="BT12129" s="153"/>
    </row>
    <row r="12130" spans="71:72" x14ac:dyDescent="0.2">
      <c r="BS12130" s="152"/>
      <c r="BT12130" s="153"/>
    </row>
    <row r="12131" spans="71:72" x14ac:dyDescent="0.2">
      <c r="BS12131" s="152"/>
      <c r="BT12131" s="153"/>
    </row>
    <row r="12132" spans="71:72" x14ac:dyDescent="0.2">
      <c r="BS12132" s="152"/>
      <c r="BT12132" s="153"/>
    </row>
    <row r="12133" spans="71:72" x14ac:dyDescent="0.2">
      <c r="BS12133" s="152"/>
      <c r="BT12133" s="153"/>
    </row>
    <row r="12134" spans="71:72" x14ac:dyDescent="0.2">
      <c r="BS12134" s="152"/>
      <c r="BT12134" s="153"/>
    </row>
    <row r="12135" spans="71:72" x14ac:dyDescent="0.2">
      <c r="BS12135" s="152"/>
      <c r="BT12135" s="153"/>
    </row>
    <row r="12136" spans="71:72" x14ac:dyDescent="0.2">
      <c r="BS12136" s="152"/>
      <c r="BT12136" s="153"/>
    </row>
    <row r="12137" spans="71:72" x14ac:dyDescent="0.2">
      <c r="BS12137" s="152"/>
      <c r="BT12137" s="153"/>
    </row>
    <row r="12138" spans="71:72" x14ac:dyDescent="0.2">
      <c r="BS12138" s="152"/>
      <c r="BT12138" s="153"/>
    </row>
    <row r="12139" spans="71:72" x14ac:dyDescent="0.2">
      <c r="BS12139" s="152"/>
      <c r="BT12139" s="153"/>
    </row>
    <row r="12140" spans="71:72" x14ac:dyDescent="0.2">
      <c r="BS12140" s="152"/>
      <c r="BT12140" s="153"/>
    </row>
    <row r="12141" spans="71:72" x14ac:dyDescent="0.2">
      <c r="BS12141" s="152"/>
      <c r="BT12141" s="153"/>
    </row>
    <row r="12142" spans="71:72" x14ac:dyDescent="0.2">
      <c r="BS12142" s="152"/>
      <c r="BT12142" s="153"/>
    </row>
    <row r="12143" spans="71:72" x14ac:dyDescent="0.2">
      <c r="BS12143" s="152"/>
      <c r="BT12143" s="153"/>
    </row>
    <row r="12144" spans="71:72" x14ac:dyDescent="0.2">
      <c r="BS12144" s="152"/>
      <c r="BT12144" s="153"/>
    </row>
    <row r="12145" spans="71:72" x14ac:dyDescent="0.2">
      <c r="BS12145" s="152"/>
      <c r="BT12145" s="153"/>
    </row>
    <row r="12146" spans="71:72" x14ac:dyDescent="0.2">
      <c r="BS12146" s="152"/>
      <c r="BT12146" s="153"/>
    </row>
    <row r="12147" spans="71:72" x14ac:dyDescent="0.2">
      <c r="BS12147" s="152"/>
      <c r="BT12147" s="153"/>
    </row>
    <row r="12148" spans="71:72" x14ac:dyDescent="0.2">
      <c r="BS12148" s="152"/>
      <c r="BT12148" s="153"/>
    </row>
    <row r="12149" spans="71:72" x14ac:dyDescent="0.2">
      <c r="BS12149" s="152"/>
      <c r="BT12149" s="153"/>
    </row>
    <row r="12150" spans="71:72" x14ac:dyDescent="0.2">
      <c r="BS12150" s="152"/>
      <c r="BT12150" s="153"/>
    </row>
    <row r="12151" spans="71:72" x14ac:dyDescent="0.2">
      <c r="BS12151" s="152"/>
      <c r="BT12151" s="153"/>
    </row>
    <row r="12152" spans="71:72" x14ac:dyDescent="0.2">
      <c r="BS12152" s="152"/>
      <c r="BT12152" s="153"/>
    </row>
    <row r="12153" spans="71:72" x14ac:dyDescent="0.2">
      <c r="BS12153" s="152"/>
      <c r="BT12153" s="153"/>
    </row>
    <row r="12154" spans="71:72" x14ac:dyDescent="0.2">
      <c r="BS12154" s="152"/>
      <c r="BT12154" s="153"/>
    </row>
    <row r="12155" spans="71:72" x14ac:dyDescent="0.2">
      <c r="BS12155" s="152"/>
      <c r="BT12155" s="153"/>
    </row>
    <row r="12156" spans="71:72" x14ac:dyDescent="0.2">
      <c r="BS12156" s="152"/>
      <c r="BT12156" s="153"/>
    </row>
    <row r="12157" spans="71:72" x14ac:dyDescent="0.2">
      <c r="BS12157" s="152"/>
      <c r="BT12157" s="153"/>
    </row>
    <row r="12158" spans="71:72" x14ac:dyDescent="0.2">
      <c r="BS12158" s="152"/>
      <c r="BT12158" s="153"/>
    </row>
    <row r="12159" spans="71:72" x14ac:dyDescent="0.2">
      <c r="BS12159" s="152"/>
      <c r="BT12159" s="153"/>
    </row>
    <row r="12160" spans="71:72" x14ac:dyDescent="0.2">
      <c r="BS12160" s="152"/>
      <c r="BT12160" s="153"/>
    </row>
    <row r="12161" spans="71:72" x14ac:dyDescent="0.2">
      <c r="BS12161" s="152"/>
      <c r="BT12161" s="153"/>
    </row>
    <row r="12162" spans="71:72" x14ac:dyDescent="0.2">
      <c r="BS12162" s="152"/>
      <c r="BT12162" s="153"/>
    </row>
    <row r="12163" spans="71:72" x14ac:dyDescent="0.2">
      <c r="BS12163" s="152"/>
      <c r="BT12163" s="153"/>
    </row>
    <row r="12164" spans="71:72" x14ac:dyDescent="0.2">
      <c r="BS12164" s="152"/>
      <c r="BT12164" s="153"/>
    </row>
    <row r="12165" spans="71:72" x14ac:dyDescent="0.2">
      <c r="BS12165" s="152"/>
      <c r="BT12165" s="153"/>
    </row>
    <row r="12166" spans="71:72" x14ac:dyDescent="0.2">
      <c r="BS12166" s="152"/>
      <c r="BT12166" s="153"/>
    </row>
    <row r="12167" spans="71:72" x14ac:dyDescent="0.2">
      <c r="BS12167" s="152"/>
      <c r="BT12167" s="153"/>
    </row>
    <row r="12168" spans="71:72" x14ac:dyDescent="0.2">
      <c r="BS12168" s="152"/>
      <c r="BT12168" s="153"/>
    </row>
    <row r="12169" spans="71:72" x14ac:dyDescent="0.2">
      <c r="BS12169" s="152"/>
      <c r="BT12169" s="153"/>
    </row>
    <row r="12170" spans="71:72" x14ac:dyDescent="0.2">
      <c r="BS12170" s="152"/>
      <c r="BT12170" s="153"/>
    </row>
    <row r="12171" spans="71:72" x14ac:dyDescent="0.2">
      <c r="BS12171" s="152"/>
      <c r="BT12171" s="153"/>
    </row>
    <row r="12172" spans="71:72" x14ac:dyDescent="0.2">
      <c r="BS12172" s="152"/>
      <c r="BT12172" s="153"/>
    </row>
    <row r="12173" spans="71:72" x14ac:dyDescent="0.2">
      <c r="BS12173" s="152"/>
      <c r="BT12173" s="153"/>
    </row>
    <row r="12174" spans="71:72" x14ac:dyDescent="0.2">
      <c r="BS12174" s="152"/>
      <c r="BT12174" s="153"/>
    </row>
    <row r="12175" spans="71:72" x14ac:dyDescent="0.2">
      <c r="BS12175" s="152"/>
      <c r="BT12175" s="153"/>
    </row>
    <row r="12176" spans="71:72" x14ac:dyDescent="0.2">
      <c r="BS12176" s="152"/>
      <c r="BT12176" s="153"/>
    </row>
    <row r="12177" spans="71:72" x14ac:dyDescent="0.2">
      <c r="BS12177" s="152"/>
      <c r="BT12177" s="153"/>
    </row>
    <row r="12178" spans="71:72" x14ac:dyDescent="0.2">
      <c r="BS12178" s="152"/>
      <c r="BT12178" s="153"/>
    </row>
    <row r="12179" spans="71:72" x14ac:dyDescent="0.2">
      <c r="BS12179" s="152"/>
      <c r="BT12179" s="153"/>
    </row>
    <row r="12180" spans="71:72" x14ac:dyDescent="0.2">
      <c r="BS12180" s="152"/>
      <c r="BT12180" s="153"/>
    </row>
    <row r="12181" spans="71:72" x14ac:dyDescent="0.2">
      <c r="BS12181" s="152"/>
      <c r="BT12181" s="153"/>
    </row>
    <row r="12182" spans="71:72" x14ac:dyDescent="0.2">
      <c r="BS12182" s="152"/>
      <c r="BT12182" s="153"/>
    </row>
    <row r="12183" spans="71:72" x14ac:dyDescent="0.2">
      <c r="BS12183" s="152"/>
      <c r="BT12183" s="153"/>
    </row>
    <row r="12184" spans="71:72" x14ac:dyDescent="0.2">
      <c r="BS12184" s="152"/>
      <c r="BT12184" s="153"/>
    </row>
    <row r="12185" spans="71:72" x14ac:dyDescent="0.2">
      <c r="BS12185" s="152"/>
      <c r="BT12185" s="153"/>
    </row>
    <row r="12186" spans="71:72" x14ac:dyDescent="0.2">
      <c r="BS12186" s="152"/>
      <c r="BT12186" s="153"/>
    </row>
    <row r="12187" spans="71:72" x14ac:dyDescent="0.2">
      <c r="BS12187" s="152"/>
      <c r="BT12187" s="153"/>
    </row>
    <row r="12188" spans="71:72" x14ac:dyDescent="0.2">
      <c r="BS12188" s="152"/>
      <c r="BT12188" s="153"/>
    </row>
    <row r="12189" spans="71:72" x14ac:dyDescent="0.2">
      <c r="BS12189" s="152"/>
      <c r="BT12189" s="153"/>
    </row>
    <row r="12190" spans="71:72" x14ac:dyDescent="0.2">
      <c r="BS12190" s="152"/>
      <c r="BT12190" s="153"/>
    </row>
    <row r="12191" spans="71:72" x14ac:dyDescent="0.2">
      <c r="BS12191" s="152"/>
      <c r="BT12191" s="153"/>
    </row>
    <row r="12192" spans="71:72" x14ac:dyDescent="0.2">
      <c r="BS12192" s="152"/>
      <c r="BT12192" s="153"/>
    </row>
    <row r="12193" spans="71:72" x14ac:dyDescent="0.2">
      <c r="BS12193" s="152"/>
      <c r="BT12193" s="153"/>
    </row>
    <row r="12194" spans="71:72" x14ac:dyDescent="0.2">
      <c r="BS12194" s="152"/>
      <c r="BT12194" s="153"/>
    </row>
    <row r="12195" spans="71:72" x14ac:dyDescent="0.2">
      <c r="BS12195" s="152"/>
      <c r="BT12195" s="153"/>
    </row>
    <row r="12196" spans="71:72" x14ac:dyDescent="0.2">
      <c r="BS12196" s="152"/>
      <c r="BT12196" s="153"/>
    </row>
    <row r="12197" spans="71:72" x14ac:dyDescent="0.2">
      <c r="BS12197" s="152"/>
      <c r="BT12197" s="153"/>
    </row>
    <row r="12198" spans="71:72" x14ac:dyDescent="0.2">
      <c r="BS12198" s="152"/>
      <c r="BT12198" s="153"/>
    </row>
    <row r="12199" spans="71:72" x14ac:dyDescent="0.2">
      <c r="BS12199" s="152"/>
      <c r="BT12199" s="153"/>
    </row>
    <row r="12200" spans="71:72" x14ac:dyDescent="0.2">
      <c r="BS12200" s="152"/>
      <c r="BT12200" s="153"/>
    </row>
    <row r="12201" spans="71:72" x14ac:dyDescent="0.2">
      <c r="BS12201" s="152"/>
      <c r="BT12201" s="153"/>
    </row>
    <row r="12202" spans="71:72" x14ac:dyDescent="0.2">
      <c r="BS12202" s="152"/>
      <c r="BT12202" s="153"/>
    </row>
    <row r="12203" spans="71:72" x14ac:dyDescent="0.2">
      <c r="BS12203" s="152"/>
      <c r="BT12203" s="153"/>
    </row>
    <row r="12204" spans="71:72" x14ac:dyDescent="0.2">
      <c r="BS12204" s="152"/>
      <c r="BT12204" s="153"/>
    </row>
    <row r="12205" spans="71:72" x14ac:dyDescent="0.2">
      <c r="BS12205" s="152"/>
      <c r="BT12205" s="153"/>
    </row>
    <row r="12206" spans="71:72" x14ac:dyDescent="0.2">
      <c r="BS12206" s="152"/>
      <c r="BT12206" s="153"/>
    </row>
    <row r="12207" spans="71:72" x14ac:dyDescent="0.2">
      <c r="BS12207" s="152"/>
      <c r="BT12207" s="153"/>
    </row>
    <row r="12208" spans="71:72" x14ac:dyDescent="0.2">
      <c r="BS12208" s="152"/>
      <c r="BT12208" s="153"/>
    </row>
    <row r="12209" spans="71:72" x14ac:dyDescent="0.2">
      <c r="BS12209" s="152"/>
      <c r="BT12209" s="153"/>
    </row>
    <row r="12210" spans="71:72" x14ac:dyDescent="0.2">
      <c r="BS12210" s="152"/>
      <c r="BT12210" s="153"/>
    </row>
    <row r="12211" spans="71:72" x14ac:dyDescent="0.2">
      <c r="BS12211" s="152"/>
      <c r="BT12211" s="153"/>
    </row>
    <row r="12212" spans="71:72" x14ac:dyDescent="0.2">
      <c r="BS12212" s="152"/>
      <c r="BT12212" s="153"/>
    </row>
    <row r="12213" spans="71:72" x14ac:dyDescent="0.2">
      <c r="BS12213" s="152"/>
      <c r="BT12213" s="153"/>
    </row>
    <row r="12214" spans="71:72" x14ac:dyDescent="0.2">
      <c r="BS12214" s="152"/>
      <c r="BT12214" s="153"/>
    </row>
    <row r="12215" spans="71:72" x14ac:dyDescent="0.2">
      <c r="BS12215" s="152"/>
      <c r="BT12215" s="153"/>
    </row>
    <row r="12216" spans="71:72" x14ac:dyDescent="0.2">
      <c r="BS12216" s="152"/>
      <c r="BT12216" s="153"/>
    </row>
    <row r="12217" spans="71:72" x14ac:dyDescent="0.2">
      <c r="BS12217" s="152"/>
      <c r="BT12217" s="153"/>
    </row>
    <row r="12218" spans="71:72" x14ac:dyDescent="0.2">
      <c r="BS12218" s="152"/>
      <c r="BT12218" s="153"/>
    </row>
    <row r="12219" spans="71:72" x14ac:dyDescent="0.2">
      <c r="BS12219" s="152"/>
      <c r="BT12219" s="153"/>
    </row>
    <row r="12220" spans="71:72" x14ac:dyDescent="0.2">
      <c r="BS12220" s="152"/>
      <c r="BT12220" s="153"/>
    </row>
    <row r="12221" spans="71:72" x14ac:dyDescent="0.2">
      <c r="BS12221" s="152"/>
      <c r="BT12221" s="153"/>
    </row>
    <row r="12222" spans="71:72" x14ac:dyDescent="0.2">
      <c r="BS12222" s="152"/>
      <c r="BT12222" s="153"/>
    </row>
    <row r="12223" spans="71:72" x14ac:dyDescent="0.2">
      <c r="BS12223" s="152"/>
      <c r="BT12223" s="153"/>
    </row>
    <row r="12224" spans="71:72" x14ac:dyDescent="0.2">
      <c r="BS12224" s="152"/>
      <c r="BT12224" s="153"/>
    </row>
    <row r="12225" spans="71:72" x14ac:dyDescent="0.2">
      <c r="BS12225" s="152"/>
      <c r="BT12225" s="153"/>
    </row>
    <row r="12226" spans="71:72" x14ac:dyDescent="0.2">
      <c r="BS12226" s="152"/>
      <c r="BT12226" s="153"/>
    </row>
    <row r="12227" spans="71:72" x14ac:dyDescent="0.2">
      <c r="BS12227" s="152"/>
      <c r="BT12227" s="153"/>
    </row>
    <row r="12228" spans="71:72" x14ac:dyDescent="0.2">
      <c r="BS12228" s="152"/>
      <c r="BT12228" s="153"/>
    </row>
    <row r="12229" spans="71:72" x14ac:dyDescent="0.2">
      <c r="BS12229" s="152"/>
      <c r="BT12229" s="153"/>
    </row>
    <row r="12230" spans="71:72" x14ac:dyDescent="0.2">
      <c r="BS12230" s="152"/>
      <c r="BT12230" s="153"/>
    </row>
    <row r="12231" spans="71:72" x14ac:dyDescent="0.2">
      <c r="BS12231" s="152"/>
      <c r="BT12231" s="153"/>
    </row>
    <row r="12232" spans="71:72" x14ac:dyDescent="0.2">
      <c r="BS12232" s="152"/>
      <c r="BT12232" s="153"/>
    </row>
    <row r="12233" spans="71:72" x14ac:dyDescent="0.2">
      <c r="BS12233" s="152"/>
      <c r="BT12233" s="153"/>
    </row>
    <row r="12234" spans="71:72" x14ac:dyDescent="0.2">
      <c r="BS12234" s="152"/>
      <c r="BT12234" s="153"/>
    </row>
    <row r="12235" spans="71:72" x14ac:dyDescent="0.2">
      <c r="BS12235" s="152"/>
      <c r="BT12235" s="153"/>
    </row>
    <row r="12236" spans="71:72" x14ac:dyDescent="0.2">
      <c r="BS12236" s="152"/>
      <c r="BT12236" s="153"/>
    </row>
    <row r="12237" spans="71:72" x14ac:dyDescent="0.2">
      <c r="BS12237" s="152"/>
      <c r="BT12237" s="153"/>
    </row>
    <row r="12238" spans="71:72" x14ac:dyDescent="0.2">
      <c r="BS12238" s="152"/>
      <c r="BT12238" s="153"/>
    </row>
    <row r="12239" spans="71:72" x14ac:dyDescent="0.2">
      <c r="BS12239" s="152"/>
      <c r="BT12239" s="153"/>
    </row>
    <row r="12240" spans="71:72" x14ac:dyDescent="0.2">
      <c r="BS12240" s="152"/>
      <c r="BT12240" s="153"/>
    </row>
    <row r="12241" spans="71:72" x14ac:dyDescent="0.2">
      <c r="BS12241" s="152"/>
      <c r="BT12241" s="153"/>
    </row>
    <row r="12242" spans="71:72" x14ac:dyDescent="0.2">
      <c r="BS12242" s="152"/>
      <c r="BT12242" s="153"/>
    </row>
    <row r="12243" spans="71:72" x14ac:dyDescent="0.2">
      <c r="BS12243" s="152"/>
      <c r="BT12243" s="153"/>
    </row>
    <row r="12244" spans="71:72" x14ac:dyDescent="0.2">
      <c r="BS12244" s="152"/>
      <c r="BT12244" s="153"/>
    </row>
    <row r="12245" spans="71:72" x14ac:dyDescent="0.2">
      <c r="BS12245" s="152"/>
      <c r="BT12245" s="153"/>
    </row>
    <row r="12246" spans="71:72" x14ac:dyDescent="0.2">
      <c r="BS12246" s="152"/>
      <c r="BT12246" s="153"/>
    </row>
    <row r="12247" spans="71:72" x14ac:dyDescent="0.2">
      <c r="BS12247" s="152"/>
      <c r="BT12247" s="153"/>
    </row>
    <row r="12248" spans="71:72" x14ac:dyDescent="0.2">
      <c r="BS12248" s="152"/>
      <c r="BT12248" s="153"/>
    </row>
    <row r="12249" spans="71:72" x14ac:dyDescent="0.2">
      <c r="BS12249" s="152"/>
      <c r="BT12249" s="153"/>
    </row>
    <row r="12250" spans="71:72" x14ac:dyDescent="0.2">
      <c r="BS12250" s="152"/>
      <c r="BT12250" s="153"/>
    </row>
    <row r="12251" spans="71:72" x14ac:dyDescent="0.2">
      <c r="BS12251" s="152"/>
      <c r="BT12251" s="153"/>
    </row>
    <row r="12252" spans="71:72" x14ac:dyDescent="0.2">
      <c r="BS12252" s="152"/>
      <c r="BT12252" s="153"/>
    </row>
    <row r="12253" spans="71:72" x14ac:dyDescent="0.2">
      <c r="BS12253" s="152"/>
      <c r="BT12253" s="153"/>
    </row>
    <row r="12254" spans="71:72" x14ac:dyDescent="0.2">
      <c r="BS12254" s="152"/>
      <c r="BT12254" s="153"/>
    </row>
    <row r="12255" spans="71:72" x14ac:dyDescent="0.2">
      <c r="BS12255" s="152"/>
      <c r="BT12255" s="153"/>
    </row>
    <row r="12256" spans="71:72" x14ac:dyDescent="0.2">
      <c r="BS12256" s="152"/>
      <c r="BT12256" s="153"/>
    </row>
    <row r="12257" spans="71:72" x14ac:dyDescent="0.2">
      <c r="BS12257" s="152"/>
      <c r="BT12257" s="153"/>
    </row>
    <row r="12258" spans="71:72" x14ac:dyDescent="0.2">
      <c r="BS12258" s="152"/>
      <c r="BT12258" s="153"/>
    </row>
    <row r="12259" spans="71:72" x14ac:dyDescent="0.2">
      <c r="BS12259" s="152"/>
      <c r="BT12259" s="153"/>
    </row>
    <row r="12260" spans="71:72" x14ac:dyDescent="0.2">
      <c r="BS12260" s="152"/>
      <c r="BT12260" s="153"/>
    </row>
    <row r="12261" spans="71:72" x14ac:dyDescent="0.2">
      <c r="BS12261" s="152"/>
      <c r="BT12261" s="153"/>
    </row>
    <row r="12262" spans="71:72" x14ac:dyDescent="0.2">
      <c r="BS12262" s="152"/>
      <c r="BT12262" s="153"/>
    </row>
    <row r="12263" spans="71:72" x14ac:dyDescent="0.2">
      <c r="BS12263" s="152"/>
      <c r="BT12263" s="153"/>
    </row>
    <row r="12264" spans="71:72" x14ac:dyDescent="0.2">
      <c r="BS12264" s="152"/>
      <c r="BT12264" s="153"/>
    </row>
    <row r="12265" spans="71:72" x14ac:dyDescent="0.2">
      <c r="BS12265" s="152"/>
      <c r="BT12265" s="153"/>
    </row>
    <row r="12266" spans="71:72" x14ac:dyDescent="0.2">
      <c r="BS12266" s="152"/>
      <c r="BT12266" s="153"/>
    </row>
    <row r="12267" spans="71:72" x14ac:dyDescent="0.2">
      <c r="BS12267" s="152"/>
      <c r="BT12267" s="153"/>
    </row>
    <row r="12268" spans="71:72" x14ac:dyDescent="0.2">
      <c r="BS12268" s="152"/>
      <c r="BT12268" s="153"/>
    </row>
    <row r="12269" spans="71:72" x14ac:dyDescent="0.2">
      <c r="BS12269" s="152"/>
      <c r="BT12269" s="153"/>
    </row>
    <row r="12270" spans="71:72" x14ac:dyDescent="0.2">
      <c r="BS12270" s="152"/>
      <c r="BT12270" s="153"/>
    </row>
    <row r="12271" spans="71:72" x14ac:dyDescent="0.2">
      <c r="BS12271" s="152"/>
      <c r="BT12271" s="153"/>
    </row>
    <row r="12272" spans="71:72" x14ac:dyDescent="0.2">
      <c r="BS12272" s="152"/>
      <c r="BT12272" s="153"/>
    </row>
    <row r="12273" spans="71:72" x14ac:dyDescent="0.2">
      <c r="BS12273" s="152"/>
      <c r="BT12273" s="153"/>
    </row>
    <row r="12274" spans="71:72" x14ac:dyDescent="0.2">
      <c r="BS12274" s="152"/>
      <c r="BT12274" s="153"/>
    </row>
    <row r="12275" spans="71:72" x14ac:dyDescent="0.2">
      <c r="BS12275" s="152"/>
      <c r="BT12275" s="153"/>
    </row>
    <row r="12276" spans="71:72" x14ac:dyDescent="0.2">
      <c r="BS12276" s="152"/>
      <c r="BT12276" s="153"/>
    </row>
    <row r="12277" spans="71:72" x14ac:dyDescent="0.2">
      <c r="BS12277" s="152"/>
      <c r="BT12277" s="153"/>
    </row>
    <row r="12278" spans="71:72" x14ac:dyDescent="0.2">
      <c r="BS12278" s="152"/>
      <c r="BT12278" s="153"/>
    </row>
    <row r="12279" spans="71:72" x14ac:dyDescent="0.2">
      <c r="BS12279" s="152"/>
      <c r="BT12279" s="153"/>
    </row>
    <row r="12280" spans="71:72" x14ac:dyDescent="0.2">
      <c r="BS12280" s="152"/>
      <c r="BT12280" s="153"/>
    </row>
    <row r="12281" spans="71:72" x14ac:dyDescent="0.2">
      <c r="BS12281" s="152"/>
      <c r="BT12281" s="153"/>
    </row>
    <row r="12282" spans="71:72" x14ac:dyDescent="0.2">
      <c r="BS12282" s="152"/>
      <c r="BT12282" s="153"/>
    </row>
    <row r="12283" spans="71:72" x14ac:dyDescent="0.2">
      <c r="BS12283" s="152"/>
      <c r="BT12283" s="153"/>
    </row>
    <row r="12284" spans="71:72" x14ac:dyDescent="0.2">
      <c r="BS12284" s="152"/>
      <c r="BT12284" s="153"/>
    </row>
    <row r="12285" spans="71:72" x14ac:dyDescent="0.2">
      <c r="BS12285" s="152"/>
      <c r="BT12285" s="153"/>
    </row>
    <row r="12286" spans="71:72" x14ac:dyDescent="0.2">
      <c r="BS12286" s="152"/>
      <c r="BT12286" s="153"/>
    </row>
    <row r="12287" spans="71:72" x14ac:dyDescent="0.2">
      <c r="BS12287" s="152"/>
      <c r="BT12287" s="153"/>
    </row>
    <row r="12288" spans="71:72" x14ac:dyDescent="0.2">
      <c r="BS12288" s="152"/>
      <c r="BT12288" s="153"/>
    </row>
    <row r="12289" spans="71:72" x14ac:dyDescent="0.2">
      <c r="BS12289" s="152"/>
      <c r="BT12289" s="153"/>
    </row>
    <row r="12290" spans="71:72" x14ac:dyDescent="0.2">
      <c r="BS12290" s="152"/>
      <c r="BT12290" s="153"/>
    </row>
    <row r="12291" spans="71:72" x14ac:dyDescent="0.2">
      <c r="BS12291" s="152"/>
      <c r="BT12291" s="153"/>
    </row>
    <row r="12292" spans="71:72" x14ac:dyDescent="0.2">
      <c r="BS12292" s="152"/>
      <c r="BT12292" s="153"/>
    </row>
    <row r="12293" spans="71:72" x14ac:dyDescent="0.2">
      <c r="BS12293" s="152"/>
      <c r="BT12293" s="153"/>
    </row>
    <row r="12294" spans="71:72" x14ac:dyDescent="0.2">
      <c r="BS12294" s="152"/>
      <c r="BT12294" s="153"/>
    </row>
    <row r="12295" spans="71:72" x14ac:dyDescent="0.2">
      <c r="BS12295" s="152"/>
      <c r="BT12295" s="153"/>
    </row>
    <row r="12296" spans="71:72" x14ac:dyDescent="0.2">
      <c r="BS12296" s="152"/>
      <c r="BT12296" s="153"/>
    </row>
    <row r="12297" spans="71:72" x14ac:dyDescent="0.2">
      <c r="BS12297" s="152"/>
      <c r="BT12297" s="153"/>
    </row>
    <row r="12298" spans="71:72" x14ac:dyDescent="0.2">
      <c r="BS12298" s="152"/>
      <c r="BT12298" s="153"/>
    </row>
    <row r="12299" spans="71:72" x14ac:dyDescent="0.2">
      <c r="BS12299" s="152"/>
      <c r="BT12299" s="153"/>
    </row>
    <row r="12300" spans="71:72" x14ac:dyDescent="0.2">
      <c r="BS12300" s="152"/>
      <c r="BT12300" s="153"/>
    </row>
    <row r="12301" spans="71:72" x14ac:dyDescent="0.2">
      <c r="BS12301" s="152"/>
      <c r="BT12301" s="153"/>
    </row>
    <row r="12302" spans="71:72" x14ac:dyDescent="0.2">
      <c r="BS12302" s="152"/>
      <c r="BT12302" s="153"/>
    </row>
    <row r="12303" spans="71:72" x14ac:dyDescent="0.2">
      <c r="BS12303" s="152"/>
      <c r="BT12303" s="153"/>
    </row>
    <row r="12304" spans="71:72" x14ac:dyDescent="0.2">
      <c r="BS12304" s="152"/>
      <c r="BT12304" s="153"/>
    </row>
    <row r="12305" spans="71:72" x14ac:dyDescent="0.2">
      <c r="BS12305" s="152"/>
      <c r="BT12305" s="153"/>
    </row>
    <row r="12306" spans="71:72" x14ac:dyDescent="0.2">
      <c r="BS12306" s="152"/>
      <c r="BT12306" s="153"/>
    </row>
    <row r="12307" spans="71:72" x14ac:dyDescent="0.2">
      <c r="BS12307" s="152"/>
      <c r="BT12307" s="153"/>
    </row>
    <row r="12308" spans="71:72" x14ac:dyDescent="0.2">
      <c r="BS12308" s="152"/>
      <c r="BT12308" s="153"/>
    </row>
    <row r="12309" spans="71:72" x14ac:dyDescent="0.2">
      <c r="BS12309" s="152"/>
      <c r="BT12309" s="153"/>
    </row>
    <row r="12310" spans="71:72" x14ac:dyDescent="0.2">
      <c r="BS12310" s="152"/>
      <c r="BT12310" s="153"/>
    </row>
    <row r="12311" spans="71:72" x14ac:dyDescent="0.2">
      <c r="BS12311" s="152"/>
      <c r="BT12311" s="153"/>
    </row>
    <row r="12312" spans="71:72" x14ac:dyDescent="0.2">
      <c r="BS12312" s="152"/>
      <c r="BT12312" s="153"/>
    </row>
    <row r="12313" spans="71:72" x14ac:dyDescent="0.2">
      <c r="BS12313" s="152"/>
      <c r="BT12313" s="153"/>
    </row>
    <row r="12314" spans="71:72" x14ac:dyDescent="0.2">
      <c r="BS12314" s="152"/>
      <c r="BT12314" s="153"/>
    </row>
    <row r="12315" spans="71:72" x14ac:dyDescent="0.2">
      <c r="BS12315" s="152"/>
      <c r="BT12315" s="153"/>
    </row>
    <row r="12316" spans="71:72" x14ac:dyDescent="0.2">
      <c r="BS12316" s="152"/>
      <c r="BT12316" s="153"/>
    </row>
    <row r="12317" spans="71:72" x14ac:dyDescent="0.2">
      <c r="BS12317" s="152"/>
      <c r="BT12317" s="153"/>
    </row>
    <row r="12318" spans="71:72" x14ac:dyDescent="0.2">
      <c r="BS12318" s="152"/>
      <c r="BT12318" s="153"/>
    </row>
    <row r="12319" spans="71:72" x14ac:dyDescent="0.2">
      <c r="BS12319" s="152"/>
      <c r="BT12319" s="153"/>
    </row>
    <row r="12320" spans="71:72" x14ac:dyDescent="0.2">
      <c r="BS12320" s="152"/>
      <c r="BT12320" s="153"/>
    </row>
    <row r="12321" spans="71:72" x14ac:dyDescent="0.2">
      <c r="BS12321" s="152"/>
      <c r="BT12321" s="153"/>
    </row>
    <row r="12322" spans="71:72" x14ac:dyDescent="0.2">
      <c r="BS12322" s="152"/>
      <c r="BT12322" s="153"/>
    </row>
    <row r="12323" spans="71:72" x14ac:dyDescent="0.2">
      <c r="BS12323" s="152"/>
      <c r="BT12323" s="153"/>
    </row>
    <row r="12324" spans="71:72" x14ac:dyDescent="0.2">
      <c r="BS12324" s="152"/>
      <c r="BT12324" s="153"/>
    </row>
    <row r="12325" spans="71:72" x14ac:dyDescent="0.2">
      <c r="BS12325" s="152"/>
      <c r="BT12325" s="153"/>
    </row>
    <row r="12326" spans="71:72" x14ac:dyDescent="0.2">
      <c r="BS12326" s="152"/>
      <c r="BT12326" s="153"/>
    </row>
    <row r="12327" spans="71:72" x14ac:dyDescent="0.2">
      <c r="BS12327" s="152"/>
      <c r="BT12327" s="153"/>
    </row>
    <row r="12328" spans="71:72" x14ac:dyDescent="0.2">
      <c r="BS12328" s="152"/>
      <c r="BT12328" s="153"/>
    </row>
    <row r="12329" spans="71:72" x14ac:dyDescent="0.2">
      <c r="BS12329" s="152"/>
      <c r="BT12329" s="153"/>
    </row>
    <row r="12330" spans="71:72" x14ac:dyDescent="0.2">
      <c r="BS12330" s="152"/>
      <c r="BT12330" s="153"/>
    </row>
    <row r="12331" spans="71:72" x14ac:dyDescent="0.2">
      <c r="BS12331" s="152"/>
      <c r="BT12331" s="153"/>
    </row>
    <row r="12332" spans="71:72" x14ac:dyDescent="0.2">
      <c r="BS12332" s="152"/>
      <c r="BT12332" s="153"/>
    </row>
    <row r="12333" spans="71:72" x14ac:dyDescent="0.2">
      <c r="BS12333" s="152"/>
      <c r="BT12333" s="153"/>
    </row>
    <row r="12334" spans="71:72" x14ac:dyDescent="0.2">
      <c r="BS12334" s="152"/>
      <c r="BT12334" s="153"/>
    </row>
    <row r="12335" spans="71:72" x14ac:dyDescent="0.2">
      <c r="BS12335" s="152"/>
      <c r="BT12335" s="153"/>
    </row>
    <row r="12336" spans="71:72" x14ac:dyDescent="0.2">
      <c r="BS12336" s="152"/>
      <c r="BT12336" s="153"/>
    </row>
    <row r="12337" spans="71:72" x14ac:dyDescent="0.2">
      <c r="BS12337" s="152"/>
      <c r="BT12337" s="153"/>
    </row>
    <row r="12338" spans="71:72" x14ac:dyDescent="0.2">
      <c r="BS12338" s="152"/>
      <c r="BT12338" s="153"/>
    </row>
    <row r="12339" spans="71:72" x14ac:dyDescent="0.2">
      <c r="BS12339" s="152"/>
      <c r="BT12339" s="153"/>
    </row>
    <row r="12340" spans="71:72" x14ac:dyDescent="0.2">
      <c r="BS12340" s="152"/>
      <c r="BT12340" s="153"/>
    </row>
    <row r="12341" spans="71:72" x14ac:dyDescent="0.2">
      <c r="BS12341" s="152"/>
      <c r="BT12341" s="153"/>
    </row>
    <row r="12342" spans="71:72" x14ac:dyDescent="0.2">
      <c r="BS12342" s="152"/>
      <c r="BT12342" s="153"/>
    </row>
    <row r="12343" spans="71:72" x14ac:dyDescent="0.2">
      <c r="BS12343" s="152"/>
      <c r="BT12343" s="153"/>
    </row>
    <row r="12344" spans="71:72" x14ac:dyDescent="0.2">
      <c r="BS12344" s="152"/>
      <c r="BT12344" s="153"/>
    </row>
    <row r="12345" spans="71:72" x14ac:dyDescent="0.2">
      <c r="BS12345" s="152"/>
      <c r="BT12345" s="153"/>
    </row>
    <row r="12346" spans="71:72" x14ac:dyDescent="0.2">
      <c r="BS12346" s="152"/>
      <c r="BT12346" s="153"/>
    </row>
    <row r="12347" spans="71:72" x14ac:dyDescent="0.2">
      <c r="BS12347" s="152"/>
      <c r="BT12347" s="153"/>
    </row>
    <row r="12348" spans="71:72" x14ac:dyDescent="0.2">
      <c r="BS12348" s="152"/>
      <c r="BT12348" s="153"/>
    </row>
    <row r="12349" spans="71:72" x14ac:dyDescent="0.2">
      <c r="BS12349" s="152"/>
      <c r="BT12349" s="153"/>
    </row>
    <row r="12350" spans="71:72" x14ac:dyDescent="0.2">
      <c r="BS12350" s="152"/>
      <c r="BT12350" s="153"/>
    </row>
    <row r="12351" spans="71:72" x14ac:dyDescent="0.2">
      <c r="BS12351" s="152"/>
      <c r="BT12351" s="153"/>
    </row>
    <row r="12352" spans="71:72" x14ac:dyDescent="0.2">
      <c r="BS12352" s="152"/>
      <c r="BT12352" s="153"/>
    </row>
    <row r="12353" spans="71:72" x14ac:dyDescent="0.2">
      <c r="BS12353" s="152"/>
      <c r="BT12353" s="153"/>
    </row>
    <row r="12354" spans="71:72" x14ac:dyDescent="0.2">
      <c r="BS12354" s="152"/>
      <c r="BT12354" s="153"/>
    </row>
    <row r="12355" spans="71:72" x14ac:dyDescent="0.2">
      <c r="BS12355" s="152"/>
      <c r="BT12355" s="153"/>
    </row>
    <row r="12356" spans="71:72" x14ac:dyDescent="0.2">
      <c r="BS12356" s="152"/>
      <c r="BT12356" s="153"/>
    </row>
    <row r="12357" spans="71:72" x14ac:dyDescent="0.2">
      <c r="BS12357" s="152"/>
      <c r="BT12357" s="153"/>
    </row>
    <row r="12358" spans="71:72" x14ac:dyDescent="0.2">
      <c r="BS12358" s="152"/>
      <c r="BT12358" s="153"/>
    </row>
    <row r="12359" spans="71:72" x14ac:dyDescent="0.2">
      <c r="BS12359" s="152"/>
      <c r="BT12359" s="153"/>
    </row>
    <row r="12360" spans="71:72" x14ac:dyDescent="0.2">
      <c r="BS12360" s="152"/>
      <c r="BT12360" s="153"/>
    </row>
    <row r="12361" spans="71:72" x14ac:dyDescent="0.2">
      <c r="BS12361" s="152"/>
      <c r="BT12361" s="153"/>
    </row>
    <row r="12362" spans="71:72" x14ac:dyDescent="0.2">
      <c r="BS12362" s="152"/>
      <c r="BT12362" s="153"/>
    </row>
    <row r="12363" spans="71:72" x14ac:dyDescent="0.2">
      <c r="BS12363" s="152"/>
      <c r="BT12363" s="153"/>
    </row>
    <row r="12364" spans="71:72" x14ac:dyDescent="0.2">
      <c r="BS12364" s="152"/>
      <c r="BT12364" s="153"/>
    </row>
    <row r="12365" spans="71:72" x14ac:dyDescent="0.2">
      <c r="BS12365" s="152"/>
      <c r="BT12365" s="153"/>
    </row>
    <row r="12366" spans="71:72" x14ac:dyDescent="0.2">
      <c r="BS12366" s="152"/>
      <c r="BT12366" s="153"/>
    </row>
    <row r="12367" spans="71:72" x14ac:dyDescent="0.2">
      <c r="BS12367" s="152"/>
      <c r="BT12367" s="153"/>
    </row>
    <row r="12368" spans="71:72" x14ac:dyDescent="0.2">
      <c r="BS12368" s="152"/>
      <c r="BT12368" s="153"/>
    </row>
    <row r="12369" spans="71:72" x14ac:dyDescent="0.2">
      <c r="BS12369" s="152"/>
      <c r="BT12369" s="153"/>
    </row>
    <row r="12370" spans="71:72" x14ac:dyDescent="0.2">
      <c r="BS12370" s="152"/>
      <c r="BT12370" s="153"/>
    </row>
    <row r="12371" spans="71:72" x14ac:dyDescent="0.2">
      <c r="BS12371" s="152"/>
      <c r="BT12371" s="153"/>
    </row>
    <row r="12372" spans="71:72" x14ac:dyDescent="0.2">
      <c r="BS12372" s="152"/>
      <c r="BT12372" s="153"/>
    </row>
    <row r="12373" spans="71:72" x14ac:dyDescent="0.2">
      <c r="BS12373" s="152"/>
      <c r="BT12373" s="153"/>
    </row>
    <row r="12374" spans="71:72" x14ac:dyDescent="0.2">
      <c r="BS12374" s="152"/>
      <c r="BT12374" s="153"/>
    </row>
    <row r="12375" spans="71:72" x14ac:dyDescent="0.2">
      <c r="BS12375" s="152"/>
      <c r="BT12375" s="153"/>
    </row>
    <row r="12376" spans="71:72" x14ac:dyDescent="0.2">
      <c r="BS12376" s="152"/>
      <c r="BT12376" s="153"/>
    </row>
    <row r="12377" spans="71:72" x14ac:dyDescent="0.2">
      <c r="BS12377" s="152"/>
      <c r="BT12377" s="153"/>
    </row>
    <row r="12378" spans="71:72" x14ac:dyDescent="0.2">
      <c r="BS12378" s="152"/>
      <c r="BT12378" s="153"/>
    </row>
    <row r="12379" spans="71:72" x14ac:dyDescent="0.2">
      <c r="BS12379" s="152"/>
      <c r="BT12379" s="153"/>
    </row>
    <row r="12380" spans="71:72" x14ac:dyDescent="0.2">
      <c r="BS12380" s="152"/>
      <c r="BT12380" s="153"/>
    </row>
    <row r="12381" spans="71:72" x14ac:dyDescent="0.2">
      <c r="BS12381" s="152"/>
      <c r="BT12381" s="153"/>
    </row>
    <row r="12382" spans="71:72" x14ac:dyDescent="0.2">
      <c r="BS12382" s="152"/>
      <c r="BT12382" s="153"/>
    </row>
    <row r="12383" spans="71:72" x14ac:dyDescent="0.2">
      <c r="BS12383" s="152"/>
      <c r="BT12383" s="153"/>
    </row>
    <row r="12384" spans="71:72" x14ac:dyDescent="0.2">
      <c r="BS12384" s="152"/>
      <c r="BT12384" s="153"/>
    </row>
    <row r="12385" spans="71:72" x14ac:dyDescent="0.2">
      <c r="BS12385" s="152"/>
      <c r="BT12385" s="153"/>
    </row>
    <row r="12386" spans="71:72" x14ac:dyDescent="0.2">
      <c r="BS12386" s="152"/>
      <c r="BT12386" s="153"/>
    </row>
    <row r="12387" spans="71:72" x14ac:dyDescent="0.2">
      <c r="BS12387" s="152"/>
      <c r="BT12387" s="153"/>
    </row>
    <row r="12388" spans="71:72" x14ac:dyDescent="0.2">
      <c r="BS12388" s="152"/>
      <c r="BT12388" s="153"/>
    </row>
    <row r="12389" spans="71:72" x14ac:dyDescent="0.2">
      <c r="BS12389" s="152"/>
      <c r="BT12389" s="153"/>
    </row>
    <row r="12390" spans="71:72" x14ac:dyDescent="0.2">
      <c r="BS12390" s="152"/>
      <c r="BT12390" s="153"/>
    </row>
    <row r="12391" spans="71:72" x14ac:dyDescent="0.2">
      <c r="BS12391" s="152"/>
      <c r="BT12391" s="153"/>
    </row>
    <row r="12392" spans="71:72" x14ac:dyDescent="0.2">
      <c r="BS12392" s="152"/>
      <c r="BT12392" s="153"/>
    </row>
    <row r="12393" spans="71:72" x14ac:dyDescent="0.2">
      <c r="BS12393" s="152"/>
      <c r="BT12393" s="153"/>
    </row>
    <row r="12394" spans="71:72" x14ac:dyDescent="0.2">
      <c r="BS12394" s="152"/>
      <c r="BT12394" s="153"/>
    </row>
    <row r="12395" spans="71:72" x14ac:dyDescent="0.2">
      <c r="BS12395" s="152"/>
      <c r="BT12395" s="153"/>
    </row>
    <row r="12396" spans="71:72" x14ac:dyDescent="0.2">
      <c r="BS12396" s="152"/>
      <c r="BT12396" s="153"/>
    </row>
    <row r="12397" spans="71:72" x14ac:dyDescent="0.2">
      <c r="BS12397" s="152"/>
      <c r="BT12397" s="153"/>
    </row>
    <row r="12398" spans="71:72" x14ac:dyDescent="0.2">
      <c r="BS12398" s="152"/>
      <c r="BT12398" s="153"/>
    </row>
    <row r="12399" spans="71:72" x14ac:dyDescent="0.2">
      <c r="BS12399" s="152"/>
      <c r="BT12399" s="153"/>
    </row>
    <row r="12400" spans="71:72" x14ac:dyDescent="0.2">
      <c r="BS12400" s="152"/>
      <c r="BT12400" s="153"/>
    </row>
    <row r="12401" spans="71:72" x14ac:dyDescent="0.2">
      <c r="BS12401" s="152"/>
      <c r="BT12401" s="153"/>
    </row>
    <row r="12402" spans="71:72" x14ac:dyDescent="0.2">
      <c r="BS12402" s="152"/>
      <c r="BT12402" s="153"/>
    </row>
    <row r="12403" spans="71:72" x14ac:dyDescent="0.2">
      <c r="BS12403" s="152"/>
      <c r="BT12403" s="153"/>
    </row>
    <row r="12404" spans="71:72" x14ac:dyDescent="0.2">
      <c r="BS12404" s="152"/>
      <c r="BT12404" s="153"/>
    </row>
    <row r="12405" spans="71:72" x14ac:dyDescent="0.2">
      <c r="BS12405" s="152"/>
      <c r="BT12405" s="153"/>
    </row>
    <row r="12406" spans="71:72" x14ac:dyDescent="0.2">
      <c r="BS12406" s="152"/>
      <c r="BT12406" s="153"/>
    </row>
    <row r="12407" spans="71:72" x14ac:dyDescent="0.2">
      <c r="BS12407" s="152"/>
      <c r="BT12407" s="153"/>
    </row>
    <row r="12408" spans="71:72" x14ac:dyDescent="0.2">
      <c r="BS12408" s="152"/>
      <c r="BT12408" s="153"/>
    </row>
    <row r="12409" spans="71:72" x14ac:dyDescent="0.2">
      <c r="BS12409" s="152"/>
      <c r="BT12409" s="153"/>
    </row>
    <row r="12410" spans="71:72" x14ac:dyDescent="0.2">
      <c r="BS12410" s="152"/>
      <c r="BT12410" s="153"/>
    </row>
    <row r="12411" spans="71:72" x14ac:dyDescent="0.2">
      <c r="BS12411" s="152"/>
      <c r="BT12411" s="153"/>
    </row>
    <row r="12412" spans="71:72" x14ac:dyDescent="0.2">
      <c r="BS12412" s="152"/>
      <c r="BT12412" s="153"/>
    </row>
    <row r="12413" spans="71:72" x14ac:dyDescent="0.2">
      <c r="BS12413" s="152"/>
      <c r="BT12413" s="153"/>
    </row>
    <row r="12414" spans="71:72" x14ac:dyDescent="0.2">
      <c r="BS12414" s="152"/>
      <c r="BT12414" s="153"/>
    </row>
    <row r="12415" spans="71:72" x14ac:dyDescent="0.2">
      <c r="BS12415" s="152"/>
      <c r="BT12415" s="153"/>
    </row>
    <row r="12416" spans="71:72" x14ac:dyDescent="0.2">
      <c r="BS12416" s="152"/>
      <c r="BT12416" s="153"/>
    </row>
    <row r="12417" spans="71:72" x14ac:dyDescent="0.2">
      <c r="BS12417" s="152"/>
      <c r="BT12417" s="153"/>
    </row>
    <row r="12418" spans="71:72" x14ac:dyDescent="0.2">
      <c r="BS12418" s="152"/>
      <c r="BT12418" s="153"/>
    </row>
    <row r="12419" spans="71:72" x14ac:dyDescent="0.2">
      <c r="BS12419" s="152"/>
      <c r="BT12419" s="153"/>
    </row>
    <row r="12420" spans="71:72" x14ac:dyDescent="0.2">
      <c r="BS12420" s="152"/>
      <c r="BT12420" s="153"/>
    </row>
    <row r="12421" spans="71:72" x14ac:dyDescent="0.2">
      <c r="BS12421" s="152"/>
      <c r="BT12421" s="153"/>
    </row>
    <row r="12422" spans="71:72" x14ac:dyDescent="0.2">
      <c r="BS12422" s="152"/>
      <c r="BT12422" s="153"/>
    </row>
    <row r="12423" spans="71:72" x14ac:dyDescent="0.2">
      <c r="BS12423" s="152"/>
      <c r="BT12423" s="153"/>
    </row>
    <row r="12424" spans="71:72" x14ac:dyDescent="0.2">
      <c r="BS12424" s="152"/>
      <c r="BT12424" s="153"/>
    </row>
    <row r="12425" spans="71:72" x14ac:dyDescent="0.2">
      <c r="BS12425" s="152"/>
      <c r="BT12425" s="153"/>
    </row>
    <row r="12426" spans="71:72" x14ac:dyDescent="0.2">
      <c r="BS12426" s="152"/>
      <c r="BT12426" s="153"/>
    </row>
    <row r="12427" spans="71:72" x14ac:dyDescent="0.2">
      <c r="BS12427" s="152"/>
      <c r="BT12427" s="153"/>
    </row>
    <row r="12428" spans="71:72" x14ac:dyDescent="0.2">
      <c r="BS12428" s="152"/>
      <c r="BT12428" s="153"/>
    </row>
    <row r="12429" spans="71:72" x14ac:dyDescent="0.2">
      <c r="BS12429" s="152"/>
      <c r="BT12429" s="153"/>
    </row>
    <row r="12430" spans="71:72" x14ac:dyDescent="0.2">
      <c r="BS12430" s="152"/>
      <c r="BT12430" s="153"/>
    </row>
    <row r="12431" spans="71:72" x14ac:dyDescent="0.2">
      <c r="BS12431" s="152"/>
      <c r="BT12431" s="153"/>
    </row>
    <row r="12432" spans="71:72" x14ac:dyDescent="0.2">
      <c r="BS12432" s="152"/>
      <c r="BT12432" s="153"/>
    </row>
    <row r="12433" spans="71:72" x14ac:dyDescent="0.2">
      <c r="BS12433" s="152"/>
      <c r="BT12433" s="153"/>
    </row>
    <row r="12434" spans="71:72" x14ac:dyDescent="0.2">
      <c r="BS12434" s="152"/>
      <c r="BT12434" s="153"/>
    </row>
    <row r="12435" spans="71:72" x14ac:dyDescent="0.2">
      <c r="BS12435" s="152"/>
      <c r="BT12435" s="153"/>
    </row>
    <row r="12436" spans="71:72" x14ac:dyDescent="0.2">
      <c r="BS12436" s="152"/>
      <c r="BT12436" s="153"/>
    </row>
    <row r="12437" spans="71:72" x14ac:dyDescent="0.2">
      <c r="BS12437" s="152"/>
      <c r="BT12437" s="153"/>
    </row>
    <row r="12438" spans="71:72" x14ac:dyDescent="0.2">
      <c r="BS12438" s="152"/>
      <c r="BT12438" s="153"/>
    </row>
    <row r="12439" spans="71:72" x14ac:dyDescent="0.2">
      <c r="BS12439" s="152"/>
      <c r="BT12439" s="153"/>
    </row>
    <row r="12440" spans="71:72" x14ac:dyDescent="0.2">
      <c r="BS12440" s="152"/>
      <c r="BT12440" s="153"/>
    </row>
    <row r="12441" spans="71:72" x14ac:dyDescent="0.2">
      <c r="BS12441" s="152"/>
      <c r="BT12441" s="153"/>
    </row>
    <row r="12442" spans="71:72" x14ac:dyDescent="0.2">
      <c r="BS12442" s="152"/>
      <c r="BT12442" s="153"/>
    </row>
    <row r="12443" spans="71:72" x14ac:dyDescent="0.2">
      <c r="BS12443" s="152"/>
      <c r="BT12443" s="153"/>
    </row>
    <row r="12444" spans="71:72" x14ac:dyDescent="0.2">
      <c r="BS12444" s="152"/>
      <c r="BT12444" s="153"/>
    </row>
    <row r="12445" spans="71:72" x14ac:dyDescent="0.2">
      <c r="BS12445" s="152"/>
      <c r="BT12445" s="153"/>
    </row>
    <row r="12446" spans="71:72" x14ac:dyDescent="0.2">
      <c r="BS12446" s="152"/>
      <c r="BT12446" s="153"/>
    </row>
    <row r="12447" spans="71:72" x14ac:dyDescent="0.2">
      <c r="BS12447" s="152"/>
      <c r="BT12447" s="153"/>
    </row>
    <row r="12448" spans="71:72" x14ac:dyDescent="0.2">
      <c r="BS12448" s="152"/>
      <c r="BT12448" s="153"/>
    </row>
    <row r="12449" spans="71:72" x14ac:dyDescent="0.2">
      <c r="BS12449" s="152"/>
      <c r="BT12449" s="153"/>
    </row>
    <row r="12450" spans="71:72" x14ac:dyDescent="0.2">
      <c r="BS12450" s="152"/>
      <c r="BT12450" s="153"/>
    </row>
    <row r="12451" spans="71:72" x14ac:dyDescent="0.2">
      <c r="BS12451" s="152"/>
      <c r="BT12451" s="153"/>
    </row>
    <row r="12452" spans="71:72" x14ac:dyDescent="0.2">
      <c r="BS12452" s="152"/>
      <c r="BT12452" s="153"/>
    </row>
    <row r="12453" spans="71:72" x14ac:dyDescent="0.2">
      <c r="BS12453" s="152"/>
      <c r="BT12453" s="153"/>
    </row>
    <row r="12454" spans="71:72" x14ac:dyDescent="0.2">
      <c r="BS12454" s="152"/>
      <c r="BT12454" s="153"/>
    </row>
    <row r="12455" spans="71:72" x14ac:dyDescent="0.2">
      <c r="BS12455" s="152"/>
      <c r="BT12455" s="153"/>
    </row>
    <row r="12456" spans="71:72" x14ac:dyDescent="0.2">
      <c r="BS12456" s="152"/>
      <c r="BT12456" s="153"/>
    </row>
    <row r="12457" spans="71:72" x14ac:dyDescent="0.2">
      <c r="BS12457" s="152"/>
      <c r="BT12457" s="153"/>
    </row>
    <row r="12458" spans="71:72" x14ac:dyDescent="0.2">
      <c r="BS12458" s="152"/>
      <c r="BT12458" s="153"/>
    </row>
    <row r="12459" spans="71:72" x14ac:dyDescent="0.2">
      <c r="BS12459" s="152"/>
      <c r="BT12459" s="153"/>
    </row>
    <row r="12460" spans="71:72" x14ac:dyDescent="0.2">
      <c r="BS12460" s="152"/>
      <c r="BT12460" s="153"/>
    </row>
    <row r="12461" spans="71:72" x14ac:dyDescent="0.2">
      <c r="BS12461" s="152"/>
      <c r="BT12461" s="153"/>
    </row>
    <row r="12462" spans="71:72" x14ac:dyDescent="0.2">
      <c r="BS12462" s="152"/>
      <c r="BT12462" s="153"/>
    </row>
    <row r="12463" spans="71:72" x14ac:dyDescent="0.2">
      <c r="BS12463" s="152"/>
      <c r="BT12463" s="153"/>
    </row>
    <row r="12464" spans="71:72" x14ac:dyDescent="0.2">
      <c r="BS12464" s="152"/>
      <c r="BT12464" s="153"/>
    </row>
    <row r="12465" spans="71:72" x14ac:dyDescent="0.2">
      <c r="BS12465" s="152"/>
      <c r="BT12465" s="153"/>
    </row>
    <row r="12466" spans="71:72" x14ac:dyDescent="0.2">
      <c r="BS12466" s="152"/>
      <c r="BT12466" s="153"/>
    </row>
    <row r="12467" spans="71:72" x14ac:dyDescent="0.2">
      <c r="BS12467" s="152"/>
      <c r="BT12467" s="153"/>
    </row>
    <row r="12468" spans="71:72" x14ac:dyDescent="0.2">
      <c r="BS12468" s="152"/>
      <c r="BT12468" s="153"/>
    </row>
    <row r="12469" spans="71:72" x14ac:dyDescent="0.2">
      <c r="BS12469" s="152"/>
      <c r="BT12469" s="153"/>
    </row>
    <row r="12470" spans="71:72" x14ac:dyDescent="0.2">
      <c r="BS12470" s="152"/>
      <c r="BT12470" s="153"/>
    </row>
    <row r="12471" spans="71:72" x14ac:dyDescent="0.2">
      <c r="BS12471" s="152"/>
      <c r="BT12471" s="153"/>
    </row>
    <row r="12472" spans="71:72" x14ac:dyDescent="0.2">
      <c r="BS12472" s="152"/>
      <c r="BT12472" s="153"/>
    </row>
    <row r="12473" spans="71:72" x14ac:dyDescent="0.2">
      <c r="BS12473" s="152"/>
      <c r="BT12473" s="153"/>
    </row>
    <row r="12474" spans="71:72" x14ac:dyDescent="0.2">
      <c r="BS12474" s="152"/>
      <c r="BT12474" s="153"/>
    </row>
    <row r="12475" spans="71:72" x14ac:dyDescent="0.2">
      <c r="BS12475" s="152"/>
      <c r="BT12475" s="153"/>
    </row>
    <row r="12476" spans="71:72" x14ac:dyDescent="0.2">
      <c r="BS12476" s="152"/>
      <c r="BT12476" s="153"/>
    </row>
    <row r="12477" spans="71:72" x14ac:dyDescent="0.2">
      <c r="BS12477" s="152"/>
      <c r="BT12477" s="153"/>
    </row>
    <row r="12478" spans="71:72" x14ac:dyDescent="0.2">
      <c r="BS12478" s="152"/>
      <c r="BT12478" s="153"/>
    </row>
    <row r="12479" spans="71:72" x14ac:dyDescent="0.2">
      <c r="BS12479" s="152"/>
      <c r="BT12479" s="153"/>
    </row>
    <row r="12480" spans="71:72" x14ac:dyDescent="0.2">
      <c r="BS12480" s="152"/>
      <c r="BT12480" s="153"/>
    </row>
    <row r="12481" spans="71:72" x14ac:dyDescent="0.2">
      <c r="BS12481" s="152"/>
      <c r="BT12481" s="153"/>
    </row>
    <row r="12482" spans="71:72" x14ac:dyDescent="0.2">
      <c r="BS12482" s="152"/>
      <c r="BT12482" s="153"/>
    </row>
    <row r="12483" spans="71:72" x14ac:dyDescent="0.2">
      <c r="BS12483" s="152"/>
      <c r="BT12483" s="153"/>
    </row>
    <row r="12484" spans="71:72" x14ac:dyDescent="0.2">
      <c r="BS12484" s="152"/>
      <c r="BT12484" s="153"/>
    </row>
    <row r="12485" spans="71:72" x14ac:dyDescent="0.2">
      <c r="BS12485" s="152"/>
      <c r="BT12485" s="153"/>
    </row>
    <row r="12486" spans="71:72" x14ac:dyDescent="0.2">
      <c r="BS12486" s="152"/>
      <c r="BT12486" s="153"/>
    </row>
    <row r="12487" spans="71:72" x14ac:dyDescent="0.2">
      <c r="BS12487" s="152"/>
      <c r="BT12487" s="153"/>
    </row>
    <row r="12488" spans="71:72" x14ac:dyDescent="0.2">
      <c r="BS12488" s="152"/>
      <c r="BT12488" s="153"/>
    </row>
    <row r="12489" spans="71:72" x14ac:dyDescent="0.2">
      <c r="BS12489" s="152"/>
      <c r="BT12489" s="153"/>
    </row>
    <row r="12490" spans="71:72" x14ac:dyDescent="0.2">
      <c r="BS12490" s="152"/>
      <c r="BT12490" s="153"/>
    </row>
    <row r="12491" spans="71:72" x14ac:dyDescent="0.2">
      <c r="BS12491" s="152"/>
      <c r="BT12491" s="153"/>
    </row>
    <row r="12492" spans="71:72" x14ac:dyDescent="0.2">
      <c r="BS12492" s="152"/>
      <c r="BT12492" s="153"/>
    </row>
    <row r="12493" spans="71:72" x14ac:dyDescent="0.2">
      <c r="BS12493" s="152"/>
      <c r="BT12493" s="153"/>
    </row>
    <row r="12494" spans="71:72" x14ac:dyDescent="0.2">
      <c r="BS12494" s="152"/>
      <c r="BT12494" s="153"/>
    </row>
    <row r="12495" spans="71:72" x14ac:dyDescent="0.2">
      <c r="BS12495" s="152"/>
      <c r="BT12495" s="153"/>
    </row>
    <row r="12496" spans="71:72" x14ac:dyDescent="0.2">
      <c r="BS12496" s="152"/>
      <c r="BT12496" s="153"/>
    </row>
    <row r="12497" spans="71:72" x14ac:dyDescent="0.2">
      <c r="BS12497" s="152"/>
      <c r="BT12497" s="153"/>
    </row>
    <row r="12498" spans="71:72" x14ac:dyDescent="0.2">
      <c r="BS12498" s="152"/>
      <c r="BT12498" s="153"/>
    </row>
    <row r="12499" spans="71:72" x14ac:dyDescent="0.2">
      <c r="BS12499" s="152"/>
      <c r="BT12499" s="153"/>
    </row>
    <row r="12500" spans="71:72" x14ac:dyDescent="0.2">
      <c r="BS12500" s="152"/>
      <c r="BT12500" s="153"/>
    </row>
    <row r="12501" spans="71:72" x14ac:dyDescent="0.2">
      <c r="BS12501" s="152"/>
      <c r="BT12501" s="153"/>
    </row>
    <row r="12502" spans="71:72" x14ac:dyDescent="0.2">
      <c r="BS12502" s="152"/>
      <c r="BT12502" s="153"/>
    </row>
    <row r="12503" spans="71:72" x14ac:dyDescent="0.2">
      <c r="BS12503" s="152"/>
      <c r="BT12503" s="153"/>
    </row>
    <row r="12504" spans="71:72" x14ac:dyDescent="0.2">
      <c r="BS12504" s="152"/>
      <c r="BT12504" s="153"/>
    </row>
    <row r="12505" spans="71:72" x14ac:dyDescent="0.2">
      <c r="BS12505" s="152"/>
      <c r="BT12505" s="153"/>
    </row>
    <row r="12506" spans="71:72" x14ac:dyDescent="0.2">
      <c r="BS12506" s="152"/>
      <c r="BT12506" s="153"/>
    </row>
    <row r="12507" spans="71:72" x14ac:dyDescent="0.2">
      <c r="BS12507" s="152"/>
      <c r="BT12507" s="153"/>
    </row>
    <row r="12508" spans="71:72" x14ac:dyDescent="0.2">
      <c r="BS12508" s="152"/>
      <c r="BT12508" s="153"/>
    </row>
    <row r="12509" spans="71:72" x14ac:dyDescent="0.2">
      <c r="BS12509" s="152"/>
      <c r="BT12509" s="153"/>
    </row>
    <row r="12510" spans="71:72" x14ac:dyDescent="0.2">
      <c r="BS12510" s="152"/>
      <c r="BT12510" s="153"/>
    </row>
    <row r="12511" spans="71:72" x14ac:dyDescent="0.2">
      <c r="BS12511" s="152"/>
      <c r="BT12511" s="153"/>
    </row>
    <row r="12512" spans="71:72" x14ac:dyDescent="0.2">
      <c r="BS12512" s="152"/>
      <c r="BT12512" s="153"/>
    </row>
    <row r="12513" spans="71:72" x14ac:dyDescent="0.2">
      <c r="BS12513" s="152"/>
      <c r="BT12513" s="153"/>
    </row>
    <row r="12514" spans="71:72" x14ac:dyDescent="0.2">
      <c r="BS12514" s="152"/>
      <c r="BT12514" s="153"/>
    </row>
    <row r="12515" spans="71:72" x14ac:dyDescent="0.2">
      <c r="BS12515" s="152"/>
      <c r="BT12515" s="153"/>
    </row>
    <row r="12516" spans="71:72" x14ac:dyDescent="0.2">
      <c r="BS12516" s="152"/>
      <c r="BT12516" s="153"/>
    </row>
    <row r="12517" spans="71:72" x14ac:dyDescent="0.2">
      <c r="BS12517" s="152"/>
      <c r="BT12517" s="153"/>
    </row>
    <row r="12518" spans="71:72" x14ac:dyDescent="0.2">
      <c r="BS12518" s="152"/>
      <c r="BT12518" s="153"/>
    </row>
    <row r="12519" spans="71:72" x14ac:dyDescent="0.2">
      <c r="BS12519" s="152"/>
      <c r="BT12519" s="153"/>
    </row>
    <row r="12520" spans="71:72" x14ac:dyDescent="0.2">
      <c r="BS12520" s="152"/>
      <c r="BT12520" s="153"/>
    </row>
    <row r="12521" spans="71:72" x14ac:dyDescent="0.2">
      <c r="BS12521" s="152"/>
      <c r="BT12521" s="153"/>
    </row>
    <row r="12522" spans="71:72" x14ac:dyDescent="0.2">
      <c r="BS12522" s="152"/>
      <c r="BT12522" s="153"/>
    </row>
    <row r="12523" spans="71:72" x14ac:dyDescent="0.2">
      <c r="BS12523" s="152"/>
      <c r="BT12523" s="153"/>
    </row>
    <row r="12524" spans="71:72" x14ac:dyDescent="0.2">
      <c r="BS12524" s="152"/>
      <c r="BT12524" s="153"/>
    </row>
    <row r="12525" spans="71:72" x14ac:dyDescent="0.2">
      <c r="BS12525" s="152"/>
      <c r="BT12525" s="153"/>
    </row>
    <row r="12526" spans="71:72" x14ac:dyDescent="0.2">
      <c r="BS12526" s="152"/>
      <c r="BT12526" s="153"/>
    </row>
    <row r="12527" spans="71:72" x14ac:dyDescent="0.2">
      <c r="BS12527" s="152"/>
      <c r="BT12527" s="153"/>
    </row>
    <row r="12528" spans="71:72" x14ac:dyDescent="0.2">
      <c r="BS12528" s="152"/>
      <c r="BT12528" s="153"/>
    </row>
    <row r="12529" spans="71:72" x14ac:dyDescent="0.2">
      <c r="BS12529" s="152"/>
      <c r="BT12529" s="153"/>
    </row>
    <row r="12530" spans="71:72" x14ac:dyDescent="0.2">
      <c r="BS12530" s="152"/>
      <c r="BT12530" s="153"/>
    </row>
    <row r="12531" spans="71:72" x14ac:dyDescent="0.2">
      <c r="BS12531" s="152"/>
      <c r="BT12531" s="153"/>
    </row>
    <row r="12532" spans="71:72" x14ac:dyDescent="0.2">
      <c r="BS12532" s="152"/>
      <c r="BT12532" s="153"/>
    </row>
    <row r="12533" spans="71:72" x14ac:dyDescent="0.2">
      <c r="BS12533" s="152"/>
      <c r="BT12533" s="153"/>
    </row>
    <row r="12534" spans="71:72" x14ac:dyDescent="0.2">
      <c r="BS12534" s="152"/>
      <c r="BT12534" s="153"/>
    </row>
    <row r="12535" spans="71:72" x14ac:dyDescent="0.2">
      <c r="BS12535" s="152"/>
      <c r="BT12535" s="153"/>
    </row>
    <row r="12536" spans="71:72" x14ac:dyDescent="0.2">
      <c r="BS12536" s="152"/>
      <c r="BT12536" s="153"/>
    </row>
    <row r="12537" spans="71:72" x14ac:dyDescent="0.2">
      <c r="BS12537" s="152"/>
      <c r="BT12537" s="153"/>
    </row>
    <row r="12538" spans="71:72" x14ac:dyDescent="0.2">
      <c r="BS12538" s="152"/>
      <c r="BT12538" s="153"/>
    </row>
    <row r="12539" spans="71:72" x14ac:dyDescent="0.2">
      <c r="BS12539" s="152"/>
      <c r="BT12539" s="153"/>
    </row>
    <row r="12540" spans="71:72" x14ac:dyDescent="0.2">
      <c r="BS12540" s="152"/>
      <c r="BT12540" s="153"/>
    </row>
    <row r="12541" spans="71:72" x14ac:dyDescent="0.2">
      <c r="BS12541" s="152"/>
      <c r="BT12541" s="153"/>
    </row>
    <row r="12542" spans="71:72" x14ac:dyDescent="0.2">
      <c r="BS12542" s="152"/>
      <c r="BT12542" s="153"/>
    </row>
    <row r="12543" spans="71:72" x14ac:dyDescent="0.2">
      <c r="BS12543" s="152"/>
      <c r="BT12543" s="153"/>
    </row>
    <row r="12544" spans="71:72" x14ac:dyDescent="0.2">
      <c r="BS12544" s="152"/>
      <c r="BT12544" s="153"/>
    </row>
    <row r="12545" spans="71:72" x14ac:dyDescent="0.2">
      <c r="BS12545" s="152"/>
      <c r="BT12545" s="153"/>
    </row>
    <row r="12546" spans="71:72" x14ac:dyDescent="0.2">
      <c r="BS12546" s="152"/>
      <c r="BT12546" s="153"/>
    </row>
    <row r="12547" spans="71:72" x14ac:dyDescent="0.2">
      <c r="BS12547" s="152"/>
      <c r="BT12547" s="153"/>
    </row>
    <row r="12548" spans="71:72" x14ac:dyDescent="0.2">
      <c r="BS12548" s="152"/>
      <c r="BT12548" s="153"/>
    </row>
    <row r="12549" spans="71:72" x14ac:dyDescent="0.2">
      <c r="BS12549" s="152"/>
      <c r="BT12549" s="153"/>
    </row>
    <row r="12550" spans="71:72" x14ac:dyDescent="0.2">
      <c r="BS12550" s="152"/>
      <c r="BT12550" s="153"/>
    </row>
    <row r="12551" spans="71:72" x14ac:dyDescent="0.2">
      <c r="BS12551" s="152"/>
      <c r="BT12551" s="153"/>
    </row>
    <row r="12552" spans="71:72" x14ac:dyDescent="0.2">
      <c r="BS12552" s="152"/>
      <c r="BT12552" s="153"/>
    </row>
    <row r="12553" spans="71:72" x14ac:dyDescent="0.2">
      <c r="BS12553" s="152"/>
      <c r="BT12553" s="153"/>
    </row>
    <row r="12554" spans="71:72" x14ac:dyDescent="0.2">
      <c r="BS12554" s="152"/>
      <c r="BT12554" s="153"/>
    </row>
    <row r="12555" spans="71:72" x14ac:dyDescent="0.2">
      <c r="BS12555" s="152"/>
      <c r="BT12555" s="153"/>
    </row>
    <row r="12556" spans="71:72" x14ac:dyDescent="0.2">
      <c r="BS12556" s="152"/>
      <c r="BT12556" s="153"/>
    </row>
    <row r="12557" spans="71:72" x14ac:dyDescent="0.2">
      <c r="BS12557" s="152"/>
      <c r="BT12557" s="153"/>
    </row>
    <row r="12558" spans="71:72" x14ac:dyDescent="0.2">
      <c r="BS12558" s="152"/>
      <c r="BT12558" s="153"/>
    </row>
    <row r="12559" spans="71:72" x14ac:dyDescent="0.2">
      <c r="BS12559" s="152"/>
      <c r="BT12559" s="153"/>
    </row>
    <row r="12560" spans="71:72" x14ac:dyDescent="0.2">
      <c r="BS12560" s="152"/>
      <c r="BT12560" s="153"/>
    </row>
    <row r="12561" spans="71:72" x14ac:dyDescent="0.2">
      <c r="BS12561" s="152"/>
      <c r="BT12561" s="153"/>
    </row>
    <row r="12562" spans="71:72" x14ac:dyDescent="0.2">
      <c r="BS12562" s="152"/>
      <c r="BT12562" s="153"/>
    </row>
    <row r="12563" spans="71:72" x14ac:dyDescent="0.2">
      <c r="BS12563" s="152"/>
      <c r="BT12563" s="153"/>
    </row>
    <row r="12564" spans="71:72" x14ac:dyDescent="0.2">
      <c r="BS12564" s="152"/>
      <c r="BT12564" s="153"/>
    </row>
    <row r="12565" spans="71:72" x14ac:dyDescent="0.2">
      <c r="BS12565" s="152"/>
      <c r="BT12565" s="153"/>
    </row>
    <row r="12566" spans="71:72" x14ac:dyDescent="0.2">
      <c r="BS12566" s="152"/>
      <c r="BT12566" s="153"/>
    </row>
    <row r="12567" spans="71:72" x14ac:dyDescent="0.2">
      <c r="BS12567" s="152"/>
      <c r="BT12567" s="153"/>
    </row>
    <row r="12568" spans="71:72" x14ac:dyDescent="0.2">
      <c r="BS12568" s="152"/>
      <c r="BT12568" s="153"/>
    </row>
    <row r="12569" spans="71:72" x14ac:dyDescent="0.2">
      <c r="BS12569" s="152"/>
      <c r="BT12569" s="153"/>
    </row>
    <row r="12570" spans="71:72" x14ac:dyDescent="0.2">
      <c r="BS12570" s="152"/>
      <c r="BT12570" s="153"/>
    </row>
    <row r="12571" spans="71:72" x14ac:dyDescent="0.2">
      <c r="BS12571" s="152"/>
      <c r="BT12571" s="153"/>
    </row>
    <row r="12572" spans="71:72" x14ac:dyDescent="0.2">
      <c r="BS12572" s="152"/>
      <c r="BT12572" s="153"/>
    </row>
    <row r="12573" spans="71:72" x14ac:dyDescent="0.2">
      <c r="BS12573" s="152"/>
      <c r="BT12573" s="153"/>
    </row>
    <row r="12574" spans="71:72" x14ac:dyDescent="0.2">
      <c r="BS12574" s="152"/>
      <c r="BT12574" s="153"/>
    </row>
    <row r="12575" spans="71:72" x14ac:dyDescent="0.2">
      <c r="BS12575" s="152"/>
      <c r="BT12575" s="153"/>
    </row>
    <row r="12576" spans="71:72" x14ac:dyDescent="0.2">
      <c r="BS12576" s="152"/>
      <c r="BT12576" s="153"/>
    </row>
    <row r="12577" spans="71:72" x14ac:dyDescent="0.2">
      <c r="BS12577" s="152"/>
      <c r="BT12577" s="153"/>
    </row>
    <row r="12578" spans="71:72" x14ac:dyDescent="0.2">
      <c r="BS12578" s="152"/>
      <c r="BT12578" s="153"/>
    </row>
    <row r="12579" spans="71:72" x14ac:dyDescent="0.2">
      <c r="BS12579" s="152"/>
      <c r="BT12579" s="153"/>
    </row>
    <row r="12580" spans="71:72" x14ac:dyDescent="0.2">
      <c r="BS12580" s="152"/>
      <c r="BT12580" s="153"/>
    </row>
    <row r="12581" spans="71:72" x14ac:dyDescent="0.2">
      <c r="BS12581" s="152"/>
      <c r="BT12581" s="153"/>
    </row>
    <row r="12582" spans="71:72" x14ac:dyDescent="0.2">
      <c r="BS12582" s="152"/>
      <c r="BT12582" s="153"/>
    </row>
    <row r="12583" spans="71:72" x14ac:dyDescent="0.2">
      <c r="BS12583" s="152"/>
      <c r="BT12583" s="153"/>
    </row>
    <row r="12584" spans="71:72" x14ac:dyDescent="0.2">
      <c r="BS12584" s="152"/>
      <c r="BT12584" s="153"/>
    </row>
    <row r="12585" spans="71:72" x14ac:dyDescent="0.2">
      <c r="BS12585" s="152"/>
      <c r="BT12585" s="153"/>
    </row>
    <row r="12586" spans="71:72" x14ac:dyDescent="0.2">
      <c r="BS12586" s="152"/>
      <c r="BT12586" s="153"/>
    </row>
    <row r="12587" spans="71:72" x14ac:dyDescent="0.2">
      <c r="BS12587" s="152"/>
      <c r="BT12587" s="153"/>
    </row>
    <row r="12588" spans="71:72" x14ac:dyDescent="0.2">
      <c r="BS12588" s="152"/>
      <c r="BT12588" s="153"/>
    </row>
    <row r="12589" spans="71:72" x14ac:dyDescent="0.2">
      <c r="BS12589" s="152"/>
      <c r="BT12589" s="153"/>
    </row>
    <row r="12590" spans="71:72" x14ac:dyDescent="0.2">
      <c r="BS12590" s="152"/>
      <c r="BT12590" s="153"/>
    </row>
    <row r="12591" spans="71:72" x14ac:dyDescent="0.2">
      <c r="BS12591" s="152"/>
      <c r="BT12591" s="153"/>
    </row>
    <row r="12592" spans="71:72" x14ac:dyDescent="0.2">
      <c r="BS12592" s="152"/>
      <c r="BT12592" s="153"/>
    </row>
    <row r="12593" spans="71:72" x14ac:dyDescent="0.2">
      <c r="BS12593" s="152"/>
      <c r="BT12593" s="153"/>
    </row>
    <row r="12594" spans="71:72" x14ac:dyDescent="0.2">
      <c r="BS12594" s="152"/>
      <c r="BT12594" s="153"/>
    </row>
    <row r="12595" spans="71:72" x14ac:dyDescent="0.2">
      <c r="BS12595" s="152"/>
      <c r="BT12595" s="153"/>
    </row>
    <row r="12596" spans="71:72" x14ac:dyDescent="0.2">
      <c r="BS12596" s="152"/>
      <c r="BT12596" s="153"/>
    </row>
    <row r="12597" spans="71:72" x14ac:dyDescent="0.2">
      <c r="BS12597" s="152"/>
      <c r="BT12597" s="153"/>
    </row>
    <row r="12598" spans="71:72" x14ac:dyDescent="0.2">
      <c r="BS12598" s="152"/>
      <c r="BT12598" s="153"/>
    </row>
    <row r="12599" spans="71:72" x14ac:dyDescent="0.2">
      <c r="BS12599" s="152"/>
      <c r="BT12599" s="153"/>
    </row>
    <row r="12600" spans="71:72" x14ac:dyDescent="0.2">
      <c r="BS12600" s="152"/>
      <c r="BT12600" s="153"/>
    </row>
    <row r="12601" spans="71:72" x14ac:dyDescent="0.2">
      <c r="BS12601" s="152"/>
      <c r="BT12601" s="153"/>
    </row>
    <row r="12602" spans="71:72" x14ac:dyDescent="0.2">
      <c r="BS12602" s="152"/>
      <c r="BT12602" s="153"/>
    </row>
    <row r="12603" spans="71:72" x14ac:dyDescent="0.2">
      <c r="BS12603" s="152"/>
      <c r="BT12603" s="153"/>
    </row>
    <row r="12604" spans="71:72" x14ac:dyDescent="0.2">
      <c r="BS12604" s="152"/>
      <c r="BT12604" s="153"/>
    </row>
    <row r="12605" spans="71:72" x14ac:dyDescent="0.2">
      <c r="BS12605" s="152"/>
      <c r="BT12605" s="153"/>
    </row>
    <row r="12606" spans="71:72" x14ac:dyDescent="0.2">
      <c r="BS12606" s="152"/>
      <c r="BT12606" s="153"/>
    </row>
    <row r="12607" spans="71:72" x14ac:dyDescent="0.2">
      <c r="BS12607" s="152"/>
      <c r="BT12607" s="153"/>
    </row>
    <row r="12608" spans="71:72" x14ac:dyDescent="0.2">
      <c r="BS12608" s="152"/>
      <c r="BT12608" s="153"/>
    </row>
    <row r="12609" spans="71:72" x14ac:dyDescent="0.2">
      <c r="BS12609" s="152"/>
      <c r="BT12609" s="153"/>
    </row>
    <row r="12610" spans="71:72" x14ac:dyDescent="0.2">
      <c r="BS12610" s="152"/>
      <c r="BT12610" s="153"/>
    </row>
    <row r="12611" spans="71:72" x14ac:dyDescent="0.2">
      <c r="BS12611" s="152"/>
      <c r="BT12611" s="153"/>
    </row>
    <row r="12612" spans="71:72" x14ac:dyDescent="0.2">
      <c r="BS12612" s="152"/>
      <c r="BT12612" s="153"/>
    </row>
    <row r="12613" spans="71:72" x14ac:dyDescent="0.2">
      <c r="BS12613" s="152"/>
      <c r="BT12613" s="153"/>
    </row>
    <row r="12614" spans="71:72" x14ac:dyDescent="0.2">
      <c r="BS12614" s="152"/>
      <c r="BT12614" s="153"/>
    </row>
    <row r="12615" spans="71:72" x14ac:dyDescent="0.2">
      <c r="BS12615" s="152"/>
      <c r="BT12615" s="153"/>
    </row>
    <row r="12616" spans="71:72" x14ac:dyDescent="0.2">
      <c r="BS12616" s="152"/>
      <c r="BT12616" s="153"/>
    </row>
    <row r="12617" spans="71:72" x14ac:dyDescent="0.2">
      <c r="BS12617" s="152"/>
      <c r="BT12617" s="153"/>
    </row>
    <row r="12618" spans="71:72" x14ac:dyDescent="0.2">
      <c r="BS12618" s="152"/>
      <c r="BT12618" s="153"/>
    </row>
    <row r="12619" spans="71:72" x14ac:dyDescent="0.2">
      <c r="BS12619" s="152"/>
      <c r="BT12619" s="153"/>
    </row>
    <row r="12620" spans="71:72" x14ac:dyDescent="0.2">
      <c r="BS12620" s="152"/>
      <c r="BT12620" s="153"/>
    </row>
    <row r="12621" spans="71:72" x14ac:dyDescent="0.2">
      <c r="BS12621" s="152"/>
      <c r="BT12621" s="153"/>
    </row>
    <row r="12622" spans="71:72" x14ac:dyDescent="0.2">
      <c r="BS12622" s="152"/>
      <c r="BT12622" s="153"/>
    </row>
    <row r="12623" spans="71:72" x14ac:dyDescent="0.2">
      <c r="BS12623" s="152"/>
      <c r="BT12623" s="153"/>
    </row>
    <row r="12624" spans="71:72" x14ac:dyDescent="0.2">
      <c r="BS12624" s="152"/>
      <c r="BT12624" s="153"/>
    </row>
    <row r="12625" spans="71:72" x14ac:dyDescent="0.2">
      <c r="BS12625" s="152"/>
      <c r="BT12625" s="153"/>
    </row>
    <row r="12626" spans="71:72" x14ac:dyDescent="0.2">
      <c r="BS12626" s="152"/>
      <c r="BT12626" s="153"/>
    </row>
    <row r="12627" spans="71:72" x14ac:dyDescent="0.2">
      <c r="BS12627" s="152"/>
      <c r="BT12627" s="153"/>
    </row>
    <row r="12628" spans="71:72" x14ac:dyDescent="0.2">
      <c r="BS12628" s="152"/>
      <c r="BT12628" s="153"/>
    </row>
    <row r="12629" spans="71:72" x14ac:dyDescent="0.2">
      <c r="BS12629" s="152"/>
      <c r="BT12629" s="153"/>
    </row>
    <row r="12630" spans="71:72" x14ac:dyDescent="0.2">
      <c r="BS12630" s="152"/>
      <c r="BT12630" s="153"/>
    </row>
    <row r="12631" spans="71:72" x14ac:dyDescent="0.2">
      <c r="BS12631" s="152"/>
      <c r="BT12631" s="153"/>
    </row>
    <row r="12632" spans="71:72" x14ac:dyDescent="0.2">
      <c r="BS12632" s="152"/>
      <c r="BT12632" s="153"/>
    </row>
    <row r="12633" spans="71:72" x14ac:dyDescent="0.2">
      <c r="BS12633" s="152"/>
      <c r="BT12633" s="153"/>
    </row>
    <row r="12634" spans="71:72" x14ac:dyDescent="0.2">
      <c r="BS12634" s="152"/>
      <c r="BT12634" s="153"/>
    </row>
    <row r="12635" spans="71:72" x14ac:dyDescent="0.2">
      <c r="BS12635" s="152"/>
      <c r="BT12635" s="153"/>
    </row>
    <row r="12636" spans="71:72" x14ac:dyDescent="0.2">
      <c r="BS12636" s="152"/>
      <c r="BT12636" s="153"/>
    </row>
    <row r="12637" spans="71:72" x14ac:dyDescent="0.2">
      <c r="BS12637" s="152"/>
      <c r="BT12637" s="153"/>
    </row>
    <row r="12638" spans="71:72" x14ac:dyDescent="0.2">
      <c r="BS12638" s="152"/>
      <c r="BT12638" s="153"/>
    </row>
    <row r="12639" spans="71:72" x14ac:dyDescent="0.2">
      <c r="BS12639" s="152"/>
      <c r="BT12639" s="153"/>
    </row>
    <row r="12640" spans="71:72" x14ac:dyDescent="0.2">
      <c r="BS12640" s="152"/>
      <c r="BT12640" s="153"/>
    </row>
    <row r="12641" spans="71:72" x14ac:dyDescent="0.2">
      <c r="BS12641" s="152"/>
      <c r="BT12641" s="153"/>
    </row>
    <row r="12642" spans="71:72" x14ac:dyDescent="0.2">
      <c r="BS12642" s="152"/>
      <c r="BT12642" s="153"/>
    </row>
    <row r="12643" spans="71:72" x14ac:dyDescent="0.2">
      <c r="BS12643" s="152"/>
      <c r="BT12643" s="153"/>
    </row>
    <row r="12644" spans="71:72" x14ac:dyDescent="0.2">
      <c r="BS12644" s="152"/>
      <c r="BT12644" s="153"/>
    </row>
    <row r="12645" spans="71:72" x14ac:dyDescent="0.2">
      <c r="BS12645" s="152"/>
      <c r="BT12645" s="153"/>
    </row>
    <row r="12646" spans="71:72" x14ac:dyDescent="0.2">
      <c r="BS12646" s="152"/>
      <c r="BT12646" s="153"/>
    </row>
    <row r="12647" spans="71:72" x14ac:dyDescent="0.2">
      <c r="BS12647" s="152"/>
      <c r="BT12647" s="153"/>
    </row>
    <row r="12648" spans="71:72" x14ac:dyDescent="0.2">
      <c r="BS12648" s="152"/>
      <c r="BT12648" s="153"/>
    </row>
    <row r="12649" spans="71:72" x14ac:dyDescent="0.2">
      <c r="BS12649" s="152"/>
      <c r="BT12649" s="153"/>
    </row>
    <row r="12650" spans="71:72" x14ac:dyDescent="0.2">
      <c r="BS12650" s="152"/>
      <c r="BT12650" s="153"/>
    </row>
    <row r="12651" spans="71:72" x14ac:dyDescent="0.2">
      <c r="BS12651" s="152"/>
      <c r="BT12651" s="153"/>
    </row>
    <row r="12652" spans="71:72" x14ac:dyDescent="0.2">
      <c r="BS12652" s="152"/>
      <c r="BT12652" s="153"/>
    </row>
    <row r="12653" spans="71:72" x14ac:dyDescent="0.2">
      <c r="BS12653" s="152"/>
      <c r="BT12653" s="153"/>
    </row>
    <row r="12654" spans="71:72" x14ac:dyDescent="0.2">
      <c r="BS12654" s="152"/>
      <c r="BT12654" s="153"/>
    </row>
    <row r="12655" spans="71:72" x14ac:dyDescent="0.2">
      <c r="BS12655" s="152"/>
      <c r="BT12655" s="153"/>
    </row>
    <row r="12656" spans="71:72" x14ac:dyDescent="0.2">
      <c r="BS12656" s="152"/>
      <c r="BT12656" s="153"/>
    </row>
    <row r="12657" spans="71:72" x14ac:dyDescent="0.2">
      <c r="BS12657" s="152"/>
      <c r="BT12657" s="153"/>
    </row>
    <row r="12658" spans="71:72" x14ac:dyDescent="0.2">
      <c r="BS12658" s="152"/>
      <c r="BT12658" s="153"/>
    </row>
    <row r="12659" spans="71:72" x14ac:dyDescent="0.2">
      <c r="BS12659" s="152"/>
      <c r="BT12659" s="153"/>
    </row>
    <row r="12660" spans="71:72" x14ac:dyDescent="0.2">
      <c r="BS12660" s="152"/>
      <c r="BT12660" s="153"/>
    </row>
    <row r="12661" spans="71:72" x14ac:dyDescent="0.2">
      <c r="BS12661" s="152"/>
      <c r="BT12661" s="153"/>
    </row>
    <row r="12662" spans="71:72" x14ac:dyDescent="0.2">
      <c r="BS12662" s="152"/>
      <c r="BT12662" s="153"/>
    </row>
    <row r="12663" spans="71:72" x14ac:dyDescent="0.2">
      <c r="BS12663" s="152"/>
      <c r="BT12663" s="153"/>
    </row>
    <row r="12664" spans="71:72" x14ac:dyDescent="0.2">
      <c r="BS12664" s="152"/>
      <c r="BT12664" s="153"/>
    </row>
    <row r="12665" spans="71:72" x14ac:dyDescent="0.2">
      <c r="BS12665" s="152"/>
      <c r="BT12665" s="153"/>
    </row>
    <row r="12666" spans="71:72" x14ac:dyDescent="0.2">
      <c r="BS12666" s="152"/>
      <c r="BT12666" s="153"/>
    </row>
    <row r="12667" spans="71:72" x14ac:dyDescent="0.2">
      <c r="BS12667" s="152"/>
      <c r="BT12667" s="153"/>
    </row>
    <row r="12668" spans="71:72" x14ac:dyDescent="0.2">
      <c r="BS12668" s="152"/>
      <c r="BT12668" s="153"/>
    </row>
    <row r="12669" spans="71:72" x14ac:dyDescent="0.2">
      <c r="BS12669" s="152"/>
      <c r="BT12669" s="153"/>
    </row>
    <row r="12670" spans="71:72" x14ac:dyDescent="0.2">
      <c r="BS12670" s="152"/>
      <c r="BT12670" s="153"/>
    </row>
    <row r="12671" spans="71:72" x14ac:dyDescent="0.2">
      <c r="BS12671" s="152"/>
      <c r="BT12671" s="153"/>
    </row>
    <row r="12672" spans="71:72" x14ac:dyDescent="0.2">
      <c r="BS12672" s="152"/>
      <c r="BT12672" s="153"/>
    </row>
    <row r="12673" spans="71:72" x14ac:dyDescent="0.2">
      <c r="BS12673" s="152"/>
      <c r="BT12673" s="153"/>
    </row>
    <row r="12674" spans="71:72" x14ac:dyDescent="0.2">
      <c r="BS12674" s="152"/>
      <c r="BT12674" s="153"/>
    </row>
    <row r="12675" spans="71:72" x14ac:dyDescent="0.2">
      <c r="BS12675" s="152"/>
      <c r="BT12675" s="153"/>
    </row>
    <row r="12676" spans="71:72" x14ac:dyDescent="0.2">
      <c r="BS12676" s="152"/>
      <c r="BT12676" s="153"/>
    </row>
    <row r="12677" spans="71:72" x14ac:dyDescent="0.2">
      <c r="BS12677" s="152"/>
      <c r="BT12677" s="153"/>
    </row>
    <row r="12678" spans="71:72" x14ac:dyDescent="0.2">
      <c r="BS12678" s="152"/>
      <c r="BT12678" s="153"/>
    </row>
    <row r="12679" spans="71:72" x14ac:dyDescent="0.2">
      <c r="BS12679" s="152"/>
      <c r="BT12679" s="153"/>
    </row>
    <row r="12680" spans="71:72" x14ac:dyDescent="0.2">
      <c r="BS12680" s="152"/>
      <c r="BT12680" s="153"/>
    </row>
    <row r="12681" spans="71:72" x14ac:dyDescent="0.2">
      <c r="BS12681" s="152"/>
      <c r="BT12681" s="153"/>
    </row>
    <row r="12682" spans="71:72" x14ac:dyDescent="0.2">
      <c r="BS12682" s="152"/>
      <c r="BT12682" s="153"/>
    </row>
    <row r="12683" spans="71:72" x14ac:dyDescent="0.2">
      <c r="BS12683" s="152"/>
      <c r="BT12683" s="153"/>
    </row>
    <row r="12684" spans="71:72" x14ac:dyDescent="0.2">
      <c r="BS12684" s="152"/>
      <c r="BT12684" s="153"/>
    </row>
    <row r="12685" spans="71:72" x14ac:dyDescent="0.2">
      <c r="BS12685" s="152"/>
      <c r="BT12685" s="153"/>
    </row>
    <row r="12686" spans="71:72" x14ac:dyDescent="0.2">
      <c r="BS12686" s="152"/>
      <c r="BT12686" s="153"/>
    </row>
    <row r="12687" spans="71:72" x14ac:dyDescent="0.2">
      <c r="BS12687" s="152"/>
      <c r="BT12687" s="153"/>
    </row>
    <row r="12688" spans="71:72" x14ac:dyDescent="0.2">
      <c r="BS12688" s="152"/>
      <c r="BT12688" s="153"/>
    </row>
    <row r="12689" spans="71:72" x14ac:dyDescent="0.2">
      <c r="BS12689" s="152"/>
      <c r="BT12689" s="153"/>
    </row>
    <row r="12690" spans="71:72" x14ac:dyDescent="0.2">
      <c r="BS12690" s="152"/>
      <c r="BT12690" s="153"/>
    </row>
    <row r="12691" spans="71:72" x14ac:dyDescent="0.2">
      <c r="BS12691" s="152"/>
      <c r="BT12691" s="153"/>
    </row>
    <row r="12692" spans="71:72" x14ac:dyDescent="0.2">
      <c r="BS12692" s="152"/>
      <c r="BT12692" s="153"/>
    </row>
    <row r="12693" spans="71:72" x14ac:dyDescent="0.2">
      <c r="BS12693" s="152"/>
      <c r="BT12693" s="153"/>
    </row>
    <row r="12694" spans="71:72" x14ac:dyDescent="0.2">
      <c r="BS12694" s="152"/>
      <c r="BT12694" s="153"/>
    </row>
    <row r="12695" spans="71:72" x14ac:dyDescent="0.2">
      <c r="BS12695" s="152"/>
      <c r="BT12695" s="153"/>
    </row>
    <row r="12696" spans="71:72" x14ac:dyDescent="0.2">
      <c r="BS12696" s="152"/>
      <c r="BT12696" s="153"/>
    </row>
    <row r="12697" spans="71:72" x14ac:dyDescent="0.2">
      <c r="BS12697" s="152"/>
      <c r="BT12697" s="153"/>
    </row>
    <row r="12698" spans="71:72" x14ac:dyDescent="0.2">
      <c r="BS12698" s="152"/>
      <c r="BT12698" s="153"/>
    </row>
    <row r="12699" spans="71:72" x14ac:dyDescent="0.2">
      <c r="BS12699" s="152"/>
      <c r="BT12699" s="153"/>
    </row>
    <row r="12700" spans="71:72" x14ac:dyDescent="0.2">
      <c r="BS12700" s="152"/>
      <c r="BT12700" s="153"/>
    </row>
    <row r="12701" spans="71:72" x14ac:dyDescent="0.2">
      <c r="BS12701" s="152"/>
      <c r="BT12701" s="153"/>
    </row>
    <row r="12702" spans="71:72" x14ac:dyDescent="0.2">
      <c r="BS12702" s="152"/>
      <c r="BT12702" s="153"/>
    </row>
    <row r="12703" spans="71:72" x14ac:dyDescent="0.2">
      <c r="BS12703" s="152"/>
      <c r="BT12703" s="153"/>
    </row>
    <row r="12704" spans="71:72" x14ac:dyDescent="0.2">
      <c r="BS12704" s="152"/>
      <c r="BT12704" s="153"/>
    </row>
    <row r="12705" spans="71:72" x14ac:dyDescent="0.2">
      <c r="BS12705" s="152"/>
      <c r="BT12705" s="153"/>
    </row>
    <row r="12706" spans="71:72" x14ac:dyDescent="0.2">
      <c r="BS12706" s="152"/>
      <c r="BT12706" s="153"/>
    </row>
    <row r="12707" spans="71:72" x14ac:dyDescent="0.2">
      <c r="BS12707" s="152"/>
      <c r="BT12707" s="153"/>
    </row>
    <row r="12708" spans="71:72" x14ac:dyDescent="0.2">
      <c r="BS12708" s="152"/>
      <c r="BT12708" s="153"/>
    </row>
    <row r="12709" spans="71:72" x14ac:dyDescent="0.2">
      <c r="BS12709" s="152"/>
      <c r="BT12709" s="153"/>
    </row>
    <row r="12710" spans="71:72" x14ac:dyDescent="0.2">
      <c r="BS12710" s="152"/>
      <c r="BT12710" s="153"/>
    </row>
    <row r="12711" spans="71:72" x14ac:dyDescent="0.2">
      <c r="BS12711" s="152"/>
      <c r="BT12711" s="153"/>
    </row>
    <row r="12712" spans="71:72" x14ac:dyDescent="0.2">
      <c r="BS12712" s="152"/>
      <c r="BT12712" s="153"/>
    </row>
    <row r="12713" spans="71:72" x14ac:dyDescent="0.2">
      <c r="BS12713" s="152"/>
      <c r="BT12713" s="153"/>
    </row>
    <row r="12714" spans="71:72" x14ac:dyDescent="0.2">
      <c r="BS12714" s="152"/>
      <c r="BT12714" s="153"/>
    </row>
    <row r="12715" spans="71:72" x14ac:dyDescent="0.2">
      <c r="BS12715" s="152"/>
      <c r="BT12715" s="153"/>
    </row>
    <row r="12716" spans="71:72" x14ac:dyDescent="0.2">
      <c r="BS12716" s="152"/>
      <c r="BT12716" s="153"/>
    </row>
    <row r="12717" spans="71:72" x14ac:dyDescent="0.2">
      <c r="BS12717" s="152"/>
      <c r="BT12717" s="153"/>
    </row>
    <row r="12718" spans="71:72" x14ac:dyDescent="0.2">
      <c r="BS12718" s="152"/>
      <c r="BT12718" s="153"/>
    </row>
    <row r="12719" spans="71:72" x14ac:dyDescent="0.2">
      <c r="BS12719" s="152"/>
      <c r="BT12719" s="153"/>
    </row>
    <row r="12720" spans="71:72" x14ac:dyDescent="0.2">
      <c r="BS12720" s="152"/>
      <c r="BT12720" s="153"/>
    </row>
    <row r="12721" spans="71:72" x14ac:dyDescent="0.2">
      <c r="BS12721" s="152"/>
      <c r="BT12721" s="153"/>
    </row>
    <row r="12722" spans="71:72" x14ac:dyDescent="0.2">
      <c r="BS12722" s="152"/>
      <c r="BT12722" s="153"/>
    </row>
    <row r="12723" spans="71:72" x14ac:dyDescent="0.2">
      <c r="BS12723" s="152"/>
      <c r="BT12723" s="153"/>
    </row>
    <row r="12724" spans="71:72" x14ac:dyDescent="0.2">
      <c r="BS12724" s="152"/>
      <c r="BT12724" s="153"/>
    </row>
    <row r="12725" spans="71:72" x14ac:dyDescent="0.2">
      <c r="BS12725" s="152"/>
      <c r="BT12725" s="153"/>
    </row>
    <row r="12726" spans="71:72" x14ac:dyDescent="0.2">
      <c r="BS12726" s="152"/>
      <c r="BT12726" s="153"/>
    </row>
    <row r="12727" spans="71:72" x14ac:dyDescent="0.2">
      <c r="BS12727" s="152"/>
      <c r="BT12727" s="153"/>
    </row>
    <row r="12728" spans="71:72" x14ac:dyDescent="0.2">
      <c r="BS12728" s="152"/>
      <c r="BT12728" s="153"/>
    </row>
    <row r="12729" spans="71:72" x14ac:dyDescent="0.2">
      <c r="BS12729" s="152"/>
      <c r="BT12729" s="153"/>
    </row>
    <row r="12730" spans="71:72" x14ac:dyDescent="0.2">
      <c r="BS12730" s="152"/>
      <c r="BT12730" s="153"/>
    </row>
    <row r="12731" spans="71:72" x14ac:dyDescent="0.2">
      <c r="BS12731" s="152"/>
      <c r="BT12731" s="153"/>
    </row>
    <row r="12732" spans="71:72" x14ac:dyDescent="0.2">
      <c r="BS12732" s="152"/>
      <c r="BT12732" s="153"/>
    </row>
    <row r="12733" spans="71:72" x14ac:dyDescent="0.2">
      <c r="BS12733" s="152"/>
      <c r="BT12733" s="153"/>
    </row>
    <row r="12734" spans="71:72" x14ac:dyDescent="0.2">
      <c r="BS12734" s="152"/>
      <c r="BT12734" s="153"/>
    </row>
    <row r="12735" spans="71:72" x14ac:dyDescent="0.2">
      <c r="BS12735" s="152"/>
      <c r="BT12735" s="153"/>
    </row>
    <row r="12736" spans="71:72" x14ac:dyDescent="0.2">
      <c r="BS12736" s="152"/>
      <c r="BT12736" s="153"/>
    </row>
    <row r="12737" spans="71:72" x14ac:dyDescent="0.2">
      <c r="BS12737" s="152"/>
      <c r="BT12737" s="153"/>
    </row>
    <row r="12738" spans="71:72" x14ac:dyDescent="0.2">
      <c r="BS12738" s="152"/>
      <c r="BT12738" s="153"/>
    </row>
    <row r="12739" spans="71:72" x14ac:dyDescent="0.2">
      <c r="BS12739" s="152"/>
      <c r="BT12739" s="153"/>
    </row>
    <row r="12740" spans="71:72" x14ac:dyDescent="0.2">
      <c r="BS12740" s="152"/>
      <c r="BT12740" s="153"/>
    </row>
    <row r="12741" spans="71:72" x14ac:dyDescent="0.2">
      <c r="BS12741" s="152"/>
      <c r="BT12741" s="153"/>
    </row>
    <row r="12742" spans="71:72" x14ac:dyDescent="0.2">
      <c r="BS12742" s="152"/>
      <c r="BT12742" s="153"/>
    </row>
    <row r="12743" spans="71:72" x14ac:dyDescent="0.2">
      <c r="BS12743" s="152"/>
      <c r="BT12743" s="153"/>
    </row>
    <row r="12744" spans="71:72" x14ac:dyDescent="0.2">
      <c r="BS12744" s="152"/>
      <c r="BT12744" s="153"/>
    </row>
    <row r="12745" spans="71:72" x14ac:dyDescent="0.2">
      <c r="BS12745" s="152"/>
      <c r="BT12745" s="153"/>
    </row>
    <row r="12746" spans="71:72" x14ac:dyDescent="0.2">
      <c r="BS12746" s="152"/>
      <c r="BT12746" s="153"/>
    </row>
    <row r="12747" spans="71:72" x14ac:dyDescent="0.2">
      <c r="BS12747" s="152"/>
      <c r="BT12747" s="153"/>
    </row>
    <row r="12748" spans="71:72" x14ac:dyDescent="0.2">
      <c r="BS12748" s="152"/>
      <c r="BT12748" s="153"/>
    </row>
    <row r="12749" spans="71:72" x14ac:dyDescent="0.2">
      <c r="BS12749" s="152"/>
      <c r="BT12749" s="153"/>
    </row>
    <row r="12750" spans="71:72" x14ac:dyDescent="0.2">
      <c r="BS12750" s="152"/>
      <c r="BT12750" s="153"/>
    </row>
    <row r="12751" spans="71:72" x14ac:dyDescent="0.2">
      <c r="BS12751" s="152"/>
      <c r="BT12751" s="153"/>
    </row>
    <row r="12752" spans="71:72" x14ac:dyDescent="0.2">
      <c r="BS12752" s="152"/>
      <c r="BT12752" s="153"/>
    </row>
    <row r="12753" spans="71:72" x14ac:dyDescent="0.2">
      <c r="BS12753" s="152"/>
      <c r="BT12753" s="153"/>
    </row>
    <row r="12754" spans="71:72" x14ac:dyDescent="0.2">
      <c r="BS12754" s="152"/>
      <c r="BT12754" s="153"/>
    </row>
    <row r="12755" spans="71:72" x14ac:dyDescent="0.2">
      <c r="BS12755" s="152"/>
      <c r="BT12755" s="153"/>
    </row>
    <row r="12756" spans="71:72" x14ac:dyDescent="0.2">
      <c r="BS12756" s="152"/>
      <c r="BT12756" s="153"/>
    </row>
    <row r="12757" spans="71:72" x14ac:dyDescent="0.2">
      <c r="BS12757" s="152"/>
      <c r="BT12757" s="153"/>
    </row>
    <row r="12758" spans="71:72" x14ac:dyDescent="0.2">
      <c r="BS12758" s="152"/>
      <c r="BT12758" s="153"/>
    </row>
    <row r="12759" spans="71:72" x14ac:dyDescent="0.2">
      <c r="BS12759" s="152"/>
      <c r="BT12759" s="153"/>
    </row>
    <row r="12760" spans="71:72" x14ac:dyDescent="0.2">
      <c r="BS12760" s="152"/>
      <c r="BT12760" s="153"/>
    </row>
    <row r="12761" spans="71:72" x14ac:dyDescent="0.2">
      <c r="BS12761" s="152"/>
      <c r="BT12761" s="153"/>
    </row>
    <row r="12762" spans="71:72" x14ac:dyDescent="0.2">
      <c r="BS12762" s="152"/>
      <c r="BT12762" s="153"/>
    </row>
    <row r="12763" spans="71:72" x14ac:dyDescent="0.2">
      <c r="BS12763" s="152"/>
      <c r="BT12763" s="153"/>
    </row>
    <row r="12764" spans="71:72" x14ac:dyDescent="0.2">
      <c r="BS12764" s="152"/>
      <c r="BT12764" s="153"/>
    </row>
    <row r="12765" spans="71:72" x14ac:dyDescent="0.2">
      <c r="BS12765" s="152"/>
      <c r="BT12765" s="153"/>
    </row>
    <row r="12766" spans="71:72" x14ac:dyDescent="0.2">
      <c r="BS12766" s="152"/>
      <c r="BT12766" s="153"/>
    </row>
    <row r="12767" spans="71:72" x14ac:dyDescent="0.2">
      <c r="BS12767" s="152"/>
      <c r="BT12767" s="153"/>
    </row>
    <row r="12768" spans="71:72" x14ac:dyDescent="0.2">
      <c r="BS12768" s="152"/>
      <c r="BT12768" s="153"/>
    </row>
    <row r="12769" spans="71:72" x14ac:dyDescent="0.2">
      <c r="BS12769" s="152"/>
      <c r="BT12769" s="153"/>
    </row>
    <row r="12770" spans="71:72" x14ac:dyDescent="0.2">
      <c r="BS12770" s="152"/>
      <c r="BT12770" s="153"/>
    </row>
    <row r="12771" spans="71:72" x14ac:dyDescent="0.2">
      <c r="BS12771" s="152"/>
      <c r="BT12771" s="153"/>
    </row>
    <row r="12772" spans="71:72" x14ac:dyDescent="0.2">
      <c r="BS12772" s="152"/>
      <c r="BT12772" s="153"/>
    </row>
    <row r="12773" spans="71:72" x14ac:dyDescent="0.2">
      <c r="BS12773" s="152"/>
      <c r="BT12773" s="153"/>
    </row>
    <row r="12774" spans="71:72" x14ac:dyDescent="0.2">
      <c r="BS12774" s="152"/>
      <c r="BT12774" s="153"/>
    </row>
    <row r="12775" spans="71:72" x14ac:dyDescent="0.2">
      <c r="BS12775" s="152"/>
      <c r="BT12775" s="153"/>
    </row>
    <row r="12776" spans="71:72" x14ac:dyDescent="0.2">
      <c r="BS12776" s="152"/>
      <c r="BT12776" s="153"/>
    </row>
    <row r="12777" spans="71:72" x14ac:dyDescent="0.2">
      <c r="BS12777" s="152"/>
      <c r="BT12777" s="153"/>
    </row>
    <row r="12778" spans="71:72" x14ac:dyDescent="0.2">
      <c r="BS12778" s="152"/>
      <c r="BT12778" s="153"/>
    </row>
    <row r="12779" spans="71:72" x14ac:dyDescent="0.2">
      <c r="BS12779" s="152"/>
      <c r="BT12779" s="153"/>
    </row>
    <row r="12780" spans="71:72" x14ac:dyDescent="0.2">
      <c r="BS12780" s="152"/>
      <c r="BT12780" s="153"/>
    </row>
    <row r="12781" spans="71:72" x14ac:dyDescent="0.2">
      <c r="BS12781" s="152"/>
      <c r="BT12781" s="153"/>
    </row>
    <row r="12782" spans="71:72" x14ac:dyDescent="0.2">
      <c r="BS12782" s="152"/>
      <c r="BT12782" s="153"/>
    </row>
    <row r="12783" spans="71:72" x14ac:dyDescent="0.2">
      <c r="BS12783" s="152"/>
      <c r="BT12783" s="153"/>
    </row>
    <row r="12784" spans="71:72" x14ac:dyDescent="0.2">
      <c r="BS12784" s="152"/>
      <c r="BT12784" s="153"/>
    </row>
    <row r="12785" spans="71:72" x14ac:dyDescent="0.2">
      <c r="BS12785" s="152"/>
      <c r="BT12785" s="153"/>
    </row>
    <row r="12786" spans="71:72" x14ac:dyDescent="0.2">
      <c r="BS12786" s="152"/>
      <c r="BT12786" s="153"/>
    </row>
    <row r="12787" spans="71:72" x14ac:dyDescent="0.2">
      <c r="BS12787" s="152"/>
      <c r="BT12787" s="153"/>
    </row>
    <row r="12788" spans="71:72" x14ac:dyDescent="0.2">
      <c r="BS12788" s="152"/>
      <c r="BT12788" s="153"/>
    </row>
    <row r="12789" spans="71:72" x14ac:dyDescent="0.2">
      <c r="BS12789" s="152"/>
      <c r="BT12789" s="153"/>
    </row>
    <row r="12790" spans="71:72" x14ac:dyDescent="0.2">
      <c r="BS12790" s="152"/>
      <c r="BT12790" s="153"/>
    </row>
    <row r="12791" spans="71:72" x14ac:dyDescent="0.2">
      <c r="BS12791" s="152"/>
      <c r="BT12791" s="153"/>
    </row>
    <row r="12792" spans="71:72" x14ac:dyDescent="0.2">
      <c r="BS12792" s="152"/>
      <c r="BT12792" s="153"/>
    </row>
    <row r="12793" spans="71:72" x14ac:dyDescent="0.2">
      <c r="BS12793" s="152"/>
      <c r="BT12793" s="153"/>
    </row>
    <row r="12794" spans="71:72" x14ac:dyDescent="0.2">
      <c r="BS12794" s="152"/>
      <c r="BT12794" s="153"/>
    </row>
    <row r="12795" spans="71:72" x14ac:dyDescent="0.2">
      <c r="BS12795" s="152"/>
      <c r="BT12795" s="153"/>
    </row>
    <row r="12796" spans="71:72" x14ac:dyDescent="0.2">
      <c r="BS12796" s="152"/>
      <c r="BT12796" s="153"/>
    </row>
    <row r="12797" spans="71:72" x14ac:dyDescent="0.2">
      <c r="BS12797" s="152"/>
      <c r="BT12797" s="153"/>
    </row>
    <row r="12798" spans="71:72" x14ac:dyDescent="0.2">
      <c r="BS12798" s="152"/>
      <c r="BT12798" s="153"/>
    </row>
    <row r="12799" spans="71:72" x14ac:dyDescent="0.2">
      <c r="BS12799" s="152"/>
      <c r="BT12799" s="153"/>
    </row>
    <row r="12800" spans="71:72" x14ac:dyDescent="0.2">
      <c r="BS12800" s="152"/>
      <c r="BT12800" s="153"/>
    </row>
    <row r="12801" spans="71:72" x14ac:dyDescent="0.2">
      <c r="BS12801" s="152"/>
      <c r="BT12801" s="153"/>
    </row>
    <row r="12802" spans="71:72" x14ac:dyDescent="0.2">
      <c r="BS12802" s="152"/>
      <c r="BT12802" s="153"/>
    </row>
    <row r="12803" spans="71:72" x14ac:dyDescent="0.2">
      <c r="BS12803" s="152"/>
      <c r="BT12803" s="153"/>
    </row>
    <row r="12804" spans="71:72" x14ac:dyDescent="0.2">
      <c r="BS12804" s="152"/>
      <c r="BT12804" s="153"/>
    </row>
    <row r="12805" spans="71:72" x14ac:dyDescent="0.2">
      <c r="BS12805" s="152"/>
      <c r="BT12805" s="153"/>
    </row>
    <row r="12806" spans="71:72" x14ac:dyDescent="0.2">
      <c r="BS12806" s="152"/>
      <c r="BT12806" s="153"/>
    </row>
    <row r="12807" spans="71:72" x14ac:dyDescent="0.2">
      <c r="BS12807" s="152"/>
      <c r="BT12807" s="153"/>
    </row>
    <row r="12808" spans="71:72" x14ac:dyDescent="0.2">
      <c r="BS12808" s="152"/>
      <c r="BT12808" s="153"/>
    </row>
    <row r="12809" spans="71:72" x14ac:dyDescent="0.2">
      <c r="BS12809" s="152"/>
      <c r="BT12809" s="153"/>
    </row>
    <row r="12810" spans="71:72" x14ac:dyDescent="0.2">
      <c r="BS12810" s="152"/>
      <c r="BT12810" s="153"/>
    </row>
    <row r="12811" spans="71:72" x14ac:dyDescent="0.2">
      <c r="BS12811" s="152"/>
      <c r="BT12811" s="153"/>
    </row>
    <row r="12812" spans="71:72" x14ac:dyDescent="0.2">
      <c r="BS12812" s="152"/>
      <c r="BT12812" s="153"/>
    </row>
    <row r="12813" spans="71:72" x14ac:dyDescent="0.2">
      <c r="BS12813" s="152"/>
      <c r="BT12813" s="153"/>
    </row>
    <row r="12814" spans="71:72" x14ac:dyDescent="0.2">
      <c r="BS12814" s="152"/>
      <c r="BT12814" s="153"/>
    </row>
    <row r="12815" spans="71:72" x14ac:dyDescent="0.2">
      <c r="BS12815" s="152"/>
      <c r="BT12815" s="153"/>
    </row>
    <row r="12816" spans="71:72" x14ac:dyDescent="0.2">
      <c r="BS12816" s="152"/>
      <c r="BT12816" s="153"/>
    </row>
    <row r="12817" spans="71:72" x14ac:dyDescent="0.2">
      <c r="BS12817" s="152"/>
      <c r="BT12817" s="153"/>
    </row>
    <row r="12818" spans="71:72" x14ac:dyDescent="0.2">
      <c r="BS12818" s="152"/>
      <c r="BT12818" s="153"/>
    </row>
    <row r="12819" spans="71:72" x14ac:dyDescent="0.2">
      <c r="BS12819" s="152"/>
      <c r="BT12819" s="153"/>
    </row>
    <row r="12820" spans="71:72" x14ac:dyDescent="0.2">
      <c r="BS12820" s="152"/>
      <c r="BT12820" s="153"/>
    </row>
    <row r="12821" spans="71:72" x14ac:dyDescent="0.2">
      <c r="BS12821" s="152"/>
      <c r="BT12821" s="153"/>
    </row>
    <row r="12822" spans="71:72" x14ac:dyDescent="0.2">
      <c r="BS12822" s="152"/>
      <c r="BT12822" s="153"/>
    </row>
    <row r="12823" spans="71:72" x14ac:dyDescent="0.2">
      <c r="BS12823" s="152"/>
      <c r="BT12823" s="153"/>
    </row>
    <row r="12824" spans="71:72" x14ac:dyDescent="0.2">
      <c r="BS12824" s="152"/>
      <c r="BT12824" s="153"/>
    </row>
    <row r="12825" spans="71:72" x14ac:dyDescent="0.2">
      <c r="BS12825" s="152"/>
      <c r="BT12825" s="153"/>
    </row>
    <row r="12826" spans="71:72" x14ac:dyDescent="0.2">
      <c r="BS12826" s="152"/>
      <c r="BT12826" s="153"/>
    </row>
    <row r="12827" spans="71:72" x14ac:dyDescent="0.2">
      <c r="BS12827" s="152"/>
      <c r="BT12827" s="153"/>
    </row>
    <row r="12828" spans="71:72" x14ac:dyDescent="0.2">
      <c r="BS12828" s="152"/>
      <c r="BT12828" s="153"/>
    </row>
    <row r="12829" spans="71:72" x14ac:dyDescent="0.2">
      <c r="BS12829" s="152"/>
      <c r="BT12829" s="153"/>
    </row>
    <row r="12830" spans="71:72" x14ac:dyDescent="0.2">
      <c r="BS12830" s="152"/>
      <c r="BT12830" s="153"/>
    </row>
    <row r="12831" spans="71:72" x14ac:dyDescent="0.2">
      <c r="BS12831" s="152"/>
      <c r="BT12831" s="153"/>
    </row>
    <row r="12832" spans="71:72" x14ac:dyDescent="0.2">
      <c r="BS12832" s="152"/>
      <c r="BT12832" s="153"/>
    </row>
    <row r="12833" spans="71:72" x14ac:dyDescent="0.2">
      <c r="BS12833" s="152"/>
      <c r="BT12833" s="153"/>
    </row>
    <row r="12834" spans="71:72" x14ac:dyDescent="0.2">
      <c r="BS12834" s="152"/>
      <c r="BT12834" s="153"/>
    </row>
    <row r="12835" spans="71:72" x14ac:dyDescent="0.2">
      <c r="BS12835" s="152"/>
      <c r="BT12835" s="153"/>
    </row>
    <row r="12836" spans="71:72" x14ac:dyDescent="0.2">
      <c r="BS12836" s="152"/>
      <c r="BT12836" s="153"/>
    </row>
    <row r="12837" spans="71:72" x14ac:dyDescent="0.2">
      <c r="BS12837" s="152"/>
      <c r="BT12837" s="153"/>
    </row>
    <row r="12838" spans="71:72" x14ac:dyDescent="0.2">
      <c r="BS12838" s="152"/>
      <c r="BT12838" s="153"/>
    </row>
    <row r="12839" spans="71:72" x14ac:dyDescent="0.2">
      <c r="BS12839" s="152"/>
      <c r="BT12839" s="153"/>
    </row>
    <row r="12840" spans="71:72" x14ac:dyDescent="0.2">
      <c r="BS12840" s="152"/>
      <c r="BT12840" s="153"/>
    </row>
    <row r="12841" spans="71:72" x14ac:dyDescent="0.2">
      <c r="BS12841" s="152"/>
      <c r="BT12841" s="153"/>
    </row>
    <row r="12842" spans="71:72" x14ac:dyDescent="0.2">
      <c r="BS12842" s="152"/>
      <c r="BT12842" s="153"/>
    </row>
    <row r="12843" spans="71:72" x14ac:dyDescent="0.2">
      <c r="BS12843" s="152"/>
      <c r="BT12843" s="153"/>
    </row>
    <row r="12844" spans="71:72" x14ac:dyDescent="0.2">
      <c r="BS12844" s="152"/>
      <c r="BT12844" s="153"/>
    </row>
    <row r="12845" spans="71:72" x14ac:dyDescent="0.2">
      <c r="BS12845" s="152"/>
      <c r="BT12845" s="153"/>
    </row>
    <row r="12846" spans="71:72" x14ac:dyDescent="0.2">
      <c r="BS12846" s="152"/>
      <c r="BT12846" s="153"/>
    </row>
    <row r="12847" spans="71:72" x14ac:dyDescent="0.2">
      <c r="BS12847" s="152"/>
      <c r="BT12847" s="153"/>
    </row>
    <row r="12848" spans="71:72" x14ac:dyDescent="0.2">
      <c r="BS12848" s="152"/>
      <c r="BT12848" s="153"/>
    </row>
    <row r="12849" spans="71:72" x14ac:dyDescent="0.2">
      <c r="BS12849" s="152"/>
      <c r="BT12849" s="153"/>
    </row>
    <row r="12850" spans="71:72" x14ac:dyDescent="0.2">
      <c r="BS12850" s="152"/>
      <c r="BT12850" s="153"/>
    </row>
    <row r="12851" spans="71:72" x14ac:dyDescent="0.2">
      <c r="BS12851" s="152"/>
      <c r="BT12851" s="153"/>
    </row>
    <row r="12852" spans="71:72" x14ac:dyDescent="0.2">
      <c r="BS12852" s="152"/>
      <c r="BT12852" s="153"/>
    </row>
    <row r="12853" spans="71:72" x14ac:dyDescent="0.2">
      <c r="BS12853" s="152"/>
      <c r="BT12853" s="153"/>
    </row>
    <row r="12854" spans="71:72" x14ac:dyDescent="0.2">
      <c r="BS12854" s="152"/>
      <c r="BT12854" s="153"/>
    </row>
    <row r="12855" spans="71:72" x14ac:dyDescent="0.2">
      <c r="BS12855" s="152"/>
      <c r="BT12855" s="153"/>
    </row>
    <row r="12856" spans="71:72" x14ac:dyDescent="0.2">
      <c r="BS12856" s="152"/>
      <c r="BT12856" s="153"/>
    </row>
    <row r="12857" spans="71:72" x14ac:dyDescent="0.2">
      <c r="BS12857" s="152"/>
      <c r="BT12857" s="153"/>
    </row>
    <row r="12858" spans="71:72" x14ac:dyDescent="0.2">
      <c r="BS12858" s="152"/>
      <c r="BT12858" s="153"/>
    </row>
    <row r="12859" spans="71:72" x14ac:dyDescent="0.2">
      <c r="BS12859" s="152"/>
      <c r="BT12859" s="153"/>
    </row>
    <row r="12860" spans="71:72" x14ac:dyDescent="0.2">
      <c r="BS12860" s="152"/>
      <c r="BT12860" s="153"/>
    </row>
    <row r="12861" spans="71:72" x14ac:dyDescent="0.2">
      <c r="BS12861" s="152"/>
      <c r="BT12861" s="153"/>
    </row>
    <row r="12862" spans="71:72" x14ac:dyDescent="0.2">
      <c r="BS12862" s="152"/>
      <c r="BT12862" s="153"/>
    </row>
    <row r="12863" spans="71:72" x14ac:dyDescent="0.2">
      <c r="BS12863" s="152"/>
      <c r="BT12863" s="153"/>
    </row>
    <row r="12864" spans="71:72" x14ac:dyDescent="0.2">
      <c r="BS12864" s="152"/>
      <c r="BT12864" s="153"/>
    </row>
    <row r="12865" spans="71:72" x14ac:dyDescent="0.2">
      <c r="BS12865" s="152"/>
      <c r="BT12865" s="153"/>
    </row>
    <row r="12866" spans="71:72" x14ac:dyDescent="0.2">
      <c r="BS12866" s="152"/>
      <c r="BT12866" s="153"/>
    </row>
    <row r="12867" spans="71:72" x14ac:dyDescent="0.2">
      <c r="BS12867" s="152"/>
      <c r="BT12867" s="153"/>
    </row>
    <row r="12868" spans="71:72" x14ac:dyDescent="0.2">
      <c r="BS12868" s="152"/>
      <c r="BT12868" s="153"/>
    </row>
    <row r="12869" spans="71:72" x14ac:dyDescent="0.2">
      <c r="BS12869" s="152"/>
      <c r="BT12869" s="153"/>
    </row>
    <row r="12870" spans="71:72" x14ac:dyDescent="0.2">
      <c r="BS12870" s="152"/>
      <c r="BT12870" s="153"/>
    </row>
    <row r="12871" spans="71:72" x14ac:dyDescent="0.2">
      <c r="BS12871" s="152"/>
      <c r="BT12871" s="153"/>
    </row>
    <row r="12872" spans="71:72" x14ac:dyDescent="0.2">
      <c r="BS12872" s="152"/>
      <c r="BT12872" s="153"/>
    </row>
    <row r="12873" spans="71:72" x14ac:dyDescent="0.2">
      <c r="BS12873" s="152"/>
      <c r="BT12873" s="153"/>
    </row>
    <row r="12874" spans="71:72" x14ac:dyDescent="0.2">
      <c r="BS12874" s="152"/>
      <c r="BT12874" s="153"/>
    </row>
    <row r="12875" spans="71:72" x14ac:dyDescent="0.2">
      <c r="BS12875" s="152"/>
      <c r="BT12875" s="153"/>
    </row>
    <row r="12876" spans="71:72" x14ac:dyDescent="0.2">
      <c r="BS12876" s="152"/>
      <c r="BT12876" s="153"/>
    </row>
    <row r="12877" spans="71:72" x14ac:dyDescent="0.2">
      <c r="BS12877" s="152"/>
      <c r="BT12877" s="153"/>
    </row>
    <row r="12878" spans="71:72" x14ac:dyDescent="0.2">
      <c r="BS12878" s="152"/>
      <c r="BT12878" s="153"/>
    </row>
    <row r="12879" spans="71:72" x14ac:dyDescent="0.2">
      <c r="BS12879" s="152"/>
      <c r="BT12879" s="153"/>
    </row>
    <row r="12880" spans="71:72" x14ac:dyDescent="0.2">
      <c r="BS12880" s="152"/>
      <c r="BT12880" s="153"/>
    </row>
    <row r="12881" spans="71:72" x14ac:dyDescent="0.2">
      <c r="BS12881" s="152"/>
      <c r="BT12881" s="153"/>
    </row>
    <row r="12882" spans="71:72" x14ac:dyDescent="0.2">
      <c r="BS12882" s="152"/>
      <c r="BT12882" s="153"/>
    </row>
    <row r="12883" spans="71:72" x14ac:dyDescent="0.2">
      <c r="BS12883" s="152"/>
      <c r="BT12883" s="153"/>
    </row>
    <row r="12884" spans="71:72" x14ac:dyDescent="0.2">
      <c r="BS12884" s="152"/>
      <c r="BT12884" s="153"/>
    </row>
    <row r="12885" spans="71:72" x14ac:dyDescent="0.2">
      <c r="BS12885" s="152"/>
      <c r="BT12885" s="153"/>
    </row>
    <row r="12886" spans="71:72" x14ac:dyDescent="0.2">
      <c r="BS12886" s="152"/>
      <c r="BT12886" s="153"/>
    </row>
    <row r="12887" spans="71:72" x14ac:dyDescent="0.2">
      <c r="BS12887" s="152"/>
      <c r="BT12887" s="153"/>
    </row>
    <row r="12888" spans="71:72" x14ac:dyDescent="0.2">
      <c r="BS12888" s="152"/>
      <c r="BT12888" s="153"/>
    </row>
    <row r="12889" spans="71:72" x14ac:dyDescent="0.2">
      <c r="BS12889" s="152"/>
      <c r="BT12889" s="153"/>
    </row>
    <row r="12890" spans="71:72" x14ac:dyDescent="0.2">
      <c r="BS12890" s="152"/>
      <c r="BT12890" s="153"/>
    </row>
    <row r="12891" spans="71:72" x14ac:dyDescent="0.2">
      <c r="BS12891" s="152"/>
      <c r="BT12891" s="153"/>
    </row>
    <row r="12892" spans="71:72" x14ac:dyDescent="0.2">
      <c r="BS12892" s="152"/>
      <c r="BT12892" s="153"/>
    </row>
    <row r="12893" spans="71:72" x14ac:dyDescent="0.2">
      <c r="BS12893" s="152"/>
      <c r="BT12893" s="153"/>
    </row>
    <row r="12894" spans="71:72" x14ac:dyDescent="0.2">
      <c r="BS12894" s="152"/>
      <c r="BT12894" s="153"/>
    </row>
    <row r="12895" spans="71:72" x14ac:dyDescent="0.2">
      <c r="BS12895" s="152"/>
      <c r="BT12895" s="153"/>
    </row>
    <row r="12896" spans="71:72" x14ac:dyDescent="0.2">
      <c r="BS12896" s="152"/>
      <c r="BT12896" s="153"/>
    </row>
    <row r="12897" spans="71:72" x14ac:dyDescent="0.2">
      <c r="BS12897" s="152"/>
      <c r="BT12897" s="153"/>
    </row>
    <row r="12898" spans="71:72" x14ac:dyDescent="0.2">
      <c r="BS12898" s="152"/>
      <c r="BT12898" s="153"/>
    </row>
    <row r="12899" spans="71:72" x14ac:dyDescent="0.2">
      <c r="BS12899" s="152"/>
      <c r="BT12899" s="153"/>
    </row>
    <row r="12900" spans="71:72" x14ac:dyDescent="0.2">
      <c r="BS12900" s="152"/>
      <c r="BT12900" s="153"/>
    </row>
    <row r="12901" spans="71:72" x14ac:dyDescent="0.2">
      <c r="BS12901" s="152"/>
      <c r="BT12901" s="153"/>
    </row>
    <row r="12902" spans="71:72" x14ac:dyDescent="0.2">
      <c r="BS12902" s="152"/>
      <c r="BT12902" s="153"/>
    </row>
    <row r="12903" spans="71:72" x14ac:dyDescent="0.2">
      <c r="BS12903" s="152"/>
      <c r="BT12903" s="153"/>
    </row>
    <row r="12904" spans="71:72" x14ac:dyDescent="0.2">
      <c r="BS12904" s="152"/>
      <c r="BT12904" s="153"/>
    </row>
    <row r="12905" spans="71:72" x14ac:dyDescent="0.2">
      <c r="BS12905" s="152"/>
      <c r="BT12905" s="153"/>
    </row>
    <row r="12906" spans="71:72" x14ac:dyDescent="0.2">
      <c r="BS12906" s="152"/>
      <c r="BT12906" s="153"/>
    </row>
    <row r="12907" spans="71:72" x14ac:dyDescent="0.2">
      <c r="BS12907" s="152"/>
      <c r="BT12907" s="153"/>
    </row>
    <row r="12908" spans="71:72" x14ac:dyDescent="0.2">
      <c r="BS12908" s="152"/>
      <c r="BT12908" s="153"/>
    </row>
    <row r="12909" spans="71:72" x14ac:dyDescent="0.2">
      <c r="BS12909" s="152"/>
      <c r="BT12909" s="153"/>
    </row>
    <row r="12910" spans="71:72" x14ac:dyDescent="0.2">
      <c r="BS12910" s="152"/>
      <c r="BT12910" s="153"/>
    </row>
    <row r="12911" spans="71:72" x14ac:dyDescent="0.2">
      <c r="BS12911" s="152"/>
      <c r="BT12911" s="153"/>
    </row>
    <row r="12912" spans="71:72" x14ac:dyDescent="0.2">
      <c r="BS12912" s="152"/>
      <c r="BT12912" s="153"/>
    </row>
    <row r="12913" spans="71:72" x14ac:dyDescent="0.2">
      <c r="BS12913" s="152"/>
      <c r="BT12913" s="153"/>
    </row>
    <row r="12914" spans="71:72" x14ac:dyDescent="0.2">
      <c r="BS12914" s="152"/>
      <c r="BT12914" s="153"/>
    </row>
    <row r="12915" spans="71:72" x14ac:dyDescent="0.2">
      <c r="BS12915" s="152"/>
      <c r="BT12915" s="153"/>
    </row>
    <row r="12916" spans="71:72" x14ac:dyDescent="0.2">
      <c r="BS12916" s="152"/>
      <c r="BT12916" s="153"/>
    </row>
    <row r="12917" spans="71:72" x14ac:dyDescent="0.2">
      <c r="BS12917" s="152"/>
      <c r="BT12917" s="153"/>
    </row>
    <row r="12918" spans="71:72" x14ac:dyDescent="0.2">
      <c r="BS12918" s="152"/>
      <c r="BT12918" s="153"/>
    </row>
    <row r="12919" spans="71:72" x14ac:dyDescent="0.2">
      <c r="BS12919" s="152"/>
      <c r="BT12919" s="153"/>
    </row>
    <row r="12920" spans="71:72" x14ac:dyDescent="0.2">
      <c r="BS12920" s="152"/>
      <c r="BT12920" s="153"/>
    </row>
    <row r="12921" spans="71:72" x14ac:dyDescent="0.2">
      <c r="BS12921" s="152"/>
      <c r="BT12921" s="153"/>
    </row>
    <row r="12922" spans="71:72" x14ac:dyDescent="0.2">
      <c r="BS12922" s="152"/>
      <c r="BT12922" s="153"/>
    </row>
    <row r="12923" spans="71:72" x14ac:dyDescent="0.2">
      <c r="BS12923" s="152"/>
      <c r="BT12923" s="153"/>
    </row>
    <row r="12924" spans="71:72" x14ac:dyDescent="0.2">
      <c r="BS12924" s="152"/>
      <c r="BT12924" s="153"/>
    </row>
    <row r="12925" spans="71:72" x14ac:dyDescent="0.2">
      <c r="BS12925" s="152"/>
      <c r="BT12925" s="153"/>
    </row>
    <row r="12926" spans="71:72" x14ac:dyDescent="0.2">
      <c r="BS12926" s="152"/>
      <c r="BT12926" s="153"/>
    </row>
    <row r="12927" spans="71:72" x14ac:dyDescent="0.2">
      <c r="BS12927" s="152"/>
      <c r="BT12927" s="153"/>
    </row>
    <row r="12928" spans="71:72" x14ac:dyDescent="0.2">
      <c r="BS12928" s="152"/>
      <c r="BT12928" s="153"/>
    </row>
    <row r="12929" spans="71:72" x14ac:dyDescent="0.2">
      <c r="BS12929" s="152"/>
      <c r="BT12929" s="153"/>
    </row>
    <row r="12930" spans="71:72" x14ac:dyDescent="0.2">
      <c r="BS12930" s="152"/>
      <c r="BT12930" s="153"/>
    </row>
    <row r="12931" spans="71:72" x14ac:dyDescent="0.2">
      <c r="BS12931" s="152"/>
      <c r="BT12931" s="153"/>
    </row>
    <row r="12932" spans="71:72" x14ac:dyDescent="0.2">
      <c r="BS12932" s="152"/>
      <c r="BT12932" s="153"/>
    </row>
    <row r="12933" spans="71:72" x14ac:dyDescent="0.2">
      <c r="BS12933" s="152"/>
      <c r="BT12933" s="153"/>
    </row>
    <row r="12934" spans="71:72" x14ac:dyDescent="0.2">
      <c r="BS12934" s="152"/>
      <c r="BT12934" s="153"/>
    </row>
    <row r="12935" spans="71:72" x14ac:dyDescent="0.2">
      <c r="BS12935" s="152"/>
      <c r="BT12935" s="153"/>
    </row>
    <row r="12936" spans="71:72" x14ac:dyDescent="0.2">
      <c r="BS12936" s="152"/>
      <c r="BT12936" s="153"/>
    </row>
    <row r="12937" spans="71:72" x14ac:dyDescent="0.2">
      <c r="BS12937" s="152"/>
      <c r="BT12937" s="153"/>
    </row>
    <row r="12938" spans="71:72" x14ac:dyDescent="0.2">
      <c r="BS12938" s="152"/>
      <c r="BT12938" s="153"/>
    </row>
    <row r="12939" spans="71:72" x14ac:dyDescent="0.2">
      <c r="BS12939" s="152"/>
      <c r="BT12939" s="153"/>
    </row>
    <row r="12940" spans="71:72" x14ac:dyDescent="0.2">
      <c r="BS12940" s="152"/>
      <c r="BT12940" s="153"/>
    </row>
    <row r="12941" spans="71:72" x14ac:dyDescent="0.2">
      <c r="BS12941" s="152"/>
      <c r="BT12941" s="153"/>
    </row>
    <row r="12942" spans="71:72" x14ac:dyDescent="0.2">
      <c r="BS12942" s="152"/>
      <c r="BT12942" s="153"/>
    </row>
    <row r="12943" spans="71:72" x14ac:dyDescent="0.2">
      <c r="BS12943" s="152"/>
      <c r="BT12943" s="153"/>
    </row>
    <row r="12944" spans="71:72" x14ac:dyDescent="0.2">
      <c r="BS12944" s="152"/>
      <c r="BT12944" s="153"/>
    </row>
    <row r="12945" spans="71:72" x14ac:dyDescent="0.2">
      <c r="BS12945" s="152"/>
      <c r="BT12945" s="153"/>
    </row>
    <row r="12946" spans="71:72" x14ac:dyDescent="0.2">
      <c r="BS12946" s="152"/>
      <c r="BT12946" s="153"/>
    </row>
    <row r="12947" spans="71:72" x14ac:dyDescent="0.2">
      <c r="BS12947" s="152"/>
      <c r="BT12947" s="153"/>
    </row>
    <row r="12948" spans="71:72" x14ac:dyDescent="0.2">
      <c r="BS12948" s="152"/>
      <c r="BT12948" s="153"/>
    </row>
    <row r="12949" spans="71:72" x14ac:dyDescent="0.2">
      <c r="BS12949" s="152"/>
      <c r="BT12949" s="153"/>
    </row>
    <row r="12950" spans="71:72" x14ac:dyDescent="0.2">
      <c r="BS12950" s="152"/>
      <c r="BT12950" s="153"/>
    </row>
    <row r="12951" spans="71:72" x14ac:dyDescent="0.2">
      <c r="BS12951" s="152"/>
      <c r="BT12951" s="153"/>
    </row>
    <row r="12952" spans="71:72" x14ac:dyDescent="0.2">
      <c r="BS12952" s="152"/>
      <c r="BT12952" s="153"/>
    </row>
    <row r="12953" spans="71:72" x14ac:dyDescent="0.2">
      <c r="BS12953" s="152"/>
      <c r="BT12953" s="153"/>
    </row>
    <row r="12954" spans="71:72" x14ac:dyDescent="0.2">
      <c r="BS12954" s="152"/>
      <c r="BT12954" s="153"/>
    </row>
    <row r="12955" spans="71:72" x14ac:dyDescent="0.2">
      <c r="BS12955" s="152"/>
      <c r="BT12955" s="153"/>
    </row>
    <row r="12956" spans="71:72" x14ac:dyDescent="0.2">
      <c r="BS12956" s="152"/>
      <c r="BT12956" s="153"/>
    </row>
    <row r="12957" spans="71:72" x14ac:dyDescent="0.2">
      <c r="BS12957" s="152"/>
      <c r="BT12957" s="153"/>
    </row>
    <row r="12958" spans="71:72" x14ac:dyDescent="0.2">
      <c r="BS12958" s="152"/>
      <c r="BT12958" s="153"/>
    </row>
    <row r="12959" spans="71:72" x14ac:dyDescent="0.2">
      <c r="BS12959" s="152"/>
      <c r="BT12959" s="153"/>
    </row>
    <row r="12960" spans="71:72" x14ac:dyDescent="0.2">
      <c r="BS12960" s="152"/>
      <c r="BT12960" s="153"/>
    </row>
    <row r="12961" spans="71:72" x14ac:dyDescent="0.2">
      <c r="BS12961" s="152"/>
      <c r="BT12961" s="153"/>
    </row>
    <row r="12962" spans="71:72" x14ac:dyDescent="0.2">
      <c r="BS12962" s="152"/>
      <c r="BT12962" s="153"/>
    </row>
    <row r="12963" spans="71:72" x14ac:dyDescent="0.2">
      <c r="BS12963" s="152"/>
      <c r="BT12963" s="153"/>
    </row>
    <row r="12964" spans="71:72" x14ac:dyDescent="0.2">
      <c r="BS12964" s="152"/>
      <c r="BT12964" s="153"/>
    </row>
    <row r="12965" spans="71:72" x14ac:dyDescent="0.2">
      <c r="BS12965" s="152"/>
      <c r="BT12965" s="153"/>
    </row>
    <row r="12966" spans="71:72" x14ac:dyDescent="0.2">
      <c r="BS12966" s="152"/>
      <c r="BT12966" s="153"/>
    </row>
    <row r="12967" spans="71:72" x14ac:dyDescent="0.2">
      <c r="BS12967" s="152"/>
      <c r="BT12967" s="153"/>
    </row>
    <row r="12968" spans="71:72" x14ac:dyDescent="0.2">
      <c r="BS12968" s="152"/>
      <c r="BT12968" s="153"/>
    </row>
    <row r="12969" spans="71:72" x14ac:dyDescent="0.2">
      <c r="BS12969" s="152"/>
      <c r="BT12969" s="153"/>
    </row>
    <row r="12970" spans="71:72" x14ac:dyDescent="0.2">
      <c r="BS12970" s="152"/>
      <c r="BT12970" s="153"/>
    </row>
    <row r="12971" spans="71:72" x14ac:dyDescent="0.2">
      <c r="BS12971" s="152"/>
      <c r="BT12971" s="153"/>
    </row>
    <row r="12972" spans="71:72" x14ac:dyDescent="0.2">
      <c r="BS12972" s="152"/>
      <c r="BT12972" s="153"/>
    </row>
    <row r="12973" spans="71:72" x14ac:dyDescent="0.2">
      <c r="BS12973" s="152"/>
      <c r="BT12973" s="153"/>
    </row>
    <row r="12974" spans="71:72" x14ac:dyDescent="0.2">
      <c r="BS12974" s="152"/>
      <c r="BT12974" s="153"/>
    </row>
    <row r="12975" spans="71:72" x14ac:dyDescent="0.2">
      <c r="BS12975" s="152"/>
      <c r="BT12975" s="153"/>
    </row>
    <row r="12976" spans="71:72" x14ac:dyDescent="0.2">
      <c r="BS12976" s="152"/>
      <c r="BT12976" s="153"/>
    </row>
    <row r="12977" spans="71:72" x14ac:dyDescent="0.2">
      <c r="BS12977" s="152"/>
      <c r="BT12977" s="153"/>
    </row>
    <row r="12978" spans="71:72" x14ac:dyDescent="0.2">
      <c r="BS12978" s="152"/>
      <c r="BT12978" s="153"/>
    </row>
    <row r="12979" spans="71:72" x14ac:dyDescent="0.2">
      <c r="BS12979" s="152"/>
      <c r="BT12979" s="153"/>
    </row>
    <row r="12980" spans="71:72" x14ac:dyDescent="0.2">
      <c r="BS12980" s="152"/>
      <c r="BT12980" s="153"/>
    </row>
    <row r="12981" spans="71:72" x14ac:dyDescent="0.2">
      <c r="BS12981" s="152"/>
      <c r="BT12981" s="153"/>
    </row>
    <row r="12982" spans="71:72" x14ac:dyDescent="0.2">
      <c r="BS12982" s="152"/>
      <c r="BT12982" s="153"/>
    </row>
    <row r="12983" spans="71:72" x14ac:dyDescent="0.2">
      <c r="BS12983" s="152"/>
      <c r="BT12983" s="153"/>
    </row>
    <row r="12984" spans="71:72" x14ac:dyDescent="0.2">
      <c r="BS12984" s="152"/>
      <c r="BT12984" s="153"/>
    </row>
    <row r="12985" spans="71:72" x14ac:dyDescent="0.2">
      <c r="BS12985" s="152"/>
      <c r="BT12985" s="153"/>
    </row>
    <row r="12986" spans="71:72" x14ac:dyDescent="0.2">
      <c r="BS12986" s="152"/>
      <c r="BT12986" s="153"/>
    </row>
    <row r="12987" spans="71:72" x14ac:dyDescent="0.2">
      <c r="BS12987" s="152"/>
      <c r="BT12987" s="153"/>
    </row>
    <row r="12988" spans="71:72" x14ac:dyDescent="0.2">
      <c r="BS12988" s="152"/>
      <c r="BT12988" s="153"/>
    </row>
    <row r="12989" spans="71:72" x14ac:dyDescent="0.2">
      <c r="BS12989" s="152"/>
      <c r="BT12989" s="153"/>
    </row>
    <row r="12990" spans="71:72" x14ac:dyDescent="0.2">
      <c r="BS12990" s="152"/>
      <c r="BT12990" s="153"/>
    </row>
    <row r="12991" spans="71:72" x14ac:dyDescent="0.2">
      <c r="BS12991" s="152"/>
      <c r="BT12991" s="153"/>
    </row>
    <row r="12992" spans="71:72" x14ac:dyDescent="0.2">
      <c r="BS12992" s="152"/>
      <c r="BT12992" s="153"/>
    </row>
    <row r="12993" spans="71:72" x14ac:dyDescent="0.2">
      <c r="BS12993" s="152"/>
      <c r="BT12993" s="153"/>
    </row>
    <row r="12994" spans="71:72" x14ac:dyDescent="0.2">
      <c r="BS12994" s="152"/>
      <c r="BT12994" s="153"/>
    </row>
    <row r="12995" spans="71:72" x14ac:dyDescent="0.2">
      <c r="BS12995" s="152"/>
      <c r="BT12995" s="153"/>
    </row>
    <row r="12996" spans="71:72" x14ac:dyDescent="0.2">
      <c r="BS12996" s="152"/>
      <c r="BT12996" s="153"/>
    </row>
    <row r="12997" spans="71:72" x14ac:dyDescent="0.2">
      <c r="BS12997" s="152"/>
      <c r="BT12997" s="153"/>
    </row>
    <row r="12998" spans="71:72" x14ac:dyDescent="0.2">
      <c r="BS12998" s="152"/>
      <c r="BT12998" s="153"/>
    </row>
    <row r="12999" spans="71:72" x14ac:dyDescent="0.2">
      <c r="BS12999" s="152"/>
      <c r="BT12999" s="153"/>
    </row>
    <row r="13000" spans="71:72" x14ac:dyDescent="0.2">
      <c r="BS13000" s="152"/>
      <c r="BT13000" s="153"/>
    </row>
    <row r="13001" spans="71:72" x14ac:dyDescent="0.2">
      <c r="BS13001" s="152"/>
      <c r="BT13001" s="153"/>
    </row>
    <row r="13002" spans="71:72" x14ac:dyDescent="0.2">
      <c r="BS13002" s="152"/>
      <c r="BT13002" s="153"/>
    </row>
    <row r="13003" spans="71:72" x14ac:dyDescent="0.2">
      <c r="BS13003" s="152"/>
      <c r="BT13003" s="153"/>
    </row>
    <row r="13004" spans="71:72" x14ac:dyDescent="0.2">
      <c r="BS13004" s="152"/>
      <c r="BT13004" s="153"/>
    </row>
    <row r="13005" spans="71:72" x14ac:dyDescent="0.2">
      <c r="BS13005" s="152"/>
      <c r="BT13005" s="153"/>
    </row>
    <row r="13006" spans="71:72" x14ac:dyDescent="0.2">
      <c r="BS13006" s="152"/>
      <c r="BT13006" s="153"/>
    </row>
    <row r="13007" spans="71:72" x14ac:dyDescent="0.2">
      <c r="BS13007" s="152"/>
      <c r="BT13007" s="153"/>
    </row>
    <row r="13008" spans="71:72" x14ac:dyDescent="0.2">
      <c r="BS13008" s="152"/>
      <c r="BT13008" s="153"/>
    </row>
    <row r="13009" spans="71:72" x14ac:dyDescent="0.2">
      <c r="BS13009" s="152"/>
      <c r="BT13009" s="153"/>
    </row>
    <row r="13010" spans="71:72" x14ac:dyDescent="0.2">
      <c r="BS13010" s="152"/>
      <c r="BT13010" s="153"/>
    </row>
    <row r="13011" spans="71:72" x14ac:dyDescent="0.2">
      <c r="BS13011" s="152"/>
      <c r="BT13011" s="153"/>
    </row>
    <row r="13012" spans="71:72" x14ac:dyDescent="0.2">
      <c r="BS13012" s="152"/>
      <c r="BT13012" s="153"/>
    </row>
    <row r="13013" spans="71:72" x14ac:dyDescent="0.2">
      <c r="BS13013" s="152"/>
      <c r="BT13013" s="153"/>
    </row>
    <row r="13014" spans="71:72" x14ac:dyDescent="0.2">
      <c r="BS13014" s="152"/>
      <c r="BT13014" s="153"/>
    </row>
    <row r="13015" spans="71:72" x14ac:dyDescent="0.2">
      <c r="BS13015" s="152"/>
      <c r="BT13015" s="153"/>
    </row>
    <row r="13016" spans="71:72" x14ac:dyDescent="0.2">
      <c r="BS13016" s="152"/>
      <c r="BT13016" s="153"/>
    </row>
    <row r="13017" spans="71:72" x14ac:dyDescent="0.2">
      <c r="BS13017" s="152"/>
      <c r="BT13017" s="153"/>
    </row>
    <row r="13018" spans="71:72" x14ac:dyDescent="0.2">
      <c r="BS13018" s="152"/>
      <c r="BT13018" s="153"/>
    </row>
    <row r="13019" spans="71:72" x14ac:dyDescent="0.2">
      <c r="BS13019" s="152"/>
      <c r="BT13019" s="153"/>
    </row>
    <row r="13020" spans="71:72" x14ac:dyDescent="0.2">
      <c r="BS13020" s="152"/>
      <c r="BT13020" s="153"/>
    </row>
    <row r="13021" spans="71:72" x14ac:dyDescent="0.2">
      <c r="BS13021" s="152"/>
      <c r="BT13021" s="153"/>
    </row>
    <row r="13022" spans="71:72" x14ac:dyDescent="0.2">
      <c r="BS13022" s="152"/>
      <c r="BT13022" s="153"/>
    </row>
    <row r="13023" spans="71:72" x14ac:dyDescent="0.2">
      <c r="BS13023" s="152"/>
      <c r="BT13023" s="153"/>
    </row>
    <row r="13024" spans="71:72" x14ac:dyDescent="0.2">
      <c r="BS13024" s="152"/>
      <c r="BT13024" s="153"/>
    </row>
    <row r="13025" spans="71:72" x14ac:dyDescent="0.2">
      <c r="BS13025" s="152"/>
      <c r="BT13025" s="153"/>
    </row>
    <row r="13026" spans="71:72" x14ac:dyDescent="0.2">
      <c r="BS13026" s="152"/>
      <c r="BT13026" s="153"/>
    </row>
    <row r="13027" spans="71:72" x14ac:dyDescent="0.2">
      <c r="BS13027" s="152"/>
      <c r="BT13027" s="153"/>
    </row>
    <row r="13028" spans="71:72" x14ac:dyDescent="0.2">
      <c r="BS13028" s="152"/>
      <c r="BT13028" s="153"/>
    </row>
    <row r="13029" spans="71:72" x14ac:dyDescent="0.2">
      <c r="BS13029" s="152"/>
      <c r="BT13029" s="153"/>
    </row>
    <row r="13030" spans="71:72" x14ac:dyDescent="0.2">
      <c r="BS13030" s="152"/>
      <c r="BT13030" s="153"/>
    </row>
    <row r="13031" spans="71:72" x14ac:dyDescent="0.2">
      <c r="BS13031" s="152"/>
      <c r="BT13031" s="153"/>
    </row>
    <row r="13032" spans="71:72" x14ac:dyDescent="0.2">
      <c r="BS13032" s="152"/>
      <c r="BT13032" s="153"/>
    </row>
    <row r="13033" spans="71:72" x14ac:dyDescent="0.2">
      <c r="BS13033" s="152"/>
      <c r="BT13033" s="153"/>
    </row>
    <row r="13034" spans="71:72" x14ac:dyDescent="0.2">
      <c r="BS13034" s="152"/>
      <c r="BT13034" s="153"/>
    </row>
    <row r="13035" spans="71:72" x14ac:dyDescent="0.2">
      <c r="BS13035" s="152"/>
      <c r="BT13035" s="153"/>
    </row>
    <row r="13036" spans="71:72" x14ac:dyDescent="0.2">
      <c r="BS13036" s="152"/>
      <c r="BT13036" s="153"/>
    </row>
    <row r="13037" spans="71:72" x14ac:dyDescent="0.2">
      <c r="BS13037" s="152"/>
      <c r="BT13037" s="153"/>
    </row>
    <row r="13038" spans="71:72" x14ac:dyDescent="0.2">
      <c r="BS13038" s="152"/>
      <c r="BT13038" s="153"/>
    </row>
    <row r="13039" spans="71:72" x14ac:dyDescent="0.2">
      <c r="BS13039" s="152"/>
      <c r="BT13039" s="153"/>
    </row>
    <row r="13040" spans="71:72" x14ac:dyDescent="0.2">
      <c r="BS13040" s="152"/>
      <c r="BT13040" s="153"/>
    </row>
    <row r="13041" spans="71:72" x14ac:dyDescent="0.2">
      <c r="BS13041" s="152"/>
      <c r="BT13041" s="153"/>
    </row>
    <row r="13042" spans="71:72" x14ac:dyDescent="0.2">
      <c r="BS13042" s="152"/>
      <c r="BT13042" s="153"/>
    </row>
    <row r="13043" spans="71:72" x14ac:dyDescent="0.2">
      <c r="BS13043" s="152"/>
      <c r="BT13043" s="153"/>
    </row>
    <row r="13044" spans="71:72" x14ac:dyDescent="0.2">
      <c r="BS13044" s="152"/>
      <c r="BT13044" s="153"/>
    </row>
    <row r="13045" spans="71:72" x14ac:dyDescent="0.2">
      <c r="BS13045" s="152"/>
      <c r="BT13045" s="153"/>
    </row>
    <row r="13046" spans="71:72" x14ac:dyDescent="0.2">
      <c r="BS13046" s="152"/>
      <c r="BT13046" s="153"/>
    </row>
    <row r="13047" spans="71:72" x14ac:dyDescent="0.2">
      <c r="BS13047" s="152"/>
      <c r="BT13047" s="153"/>
    </row>
    <row r="13048" spans="71:72" x14ac:dyDescent="0.2">
      <c r="BS13048" s="152"/>
      <c r="BT13048" s="153"/>
    </row>
    <row r="13049" spans="71:72" x14ac:dyDescent="0.2">
      <c r="BS13049" s="152"/>
      <c r="BT13049" s="153"/>
    </row>
    <row r="13050" spans="71:72" x14ac:dyDescent="0.2">
      <c r="BS13050" s="152"/>
      <c r="BT13050" s="153"/>
    </row>
    <row r="13051" spans="71:72" x14ac:dyDescent="0.2">
      <c r="BS13051" s="152"/>
      <c r="BT13051" s="153"/>
    </row>
    <row r="13052" spans="71:72" x14ac:dyDescent="0.2">
      <c r="BS13052" s="152"/>
      <c r="BT13052" s="153"/>
    </row>
    <row r="13053" spans="71:72" x14ac:dyDescent="0.2">
      <c r="BS13053" s="152"/>
      <c r="BT13053" s="153"/>
    </row>
    <row r="13054" spans="71:72" x14ac:dyDescent="0.2">
      <c r="BS13054" s="152"/>
      <c r="BT13054" s="153"/>
    </row>
    <row r="13055" spans="71:72" x14ac:dyDescent="0.2">
      <c r="BS13055" s="152"/>
      <c r="BT13055" s="153"/>
    </row>
    <row r="13056" spans="71:72" x14ac:dyDescent="0.2">
      <c r="BS13056" s="152"/>
      <c r="BT13056" s="153"/>
    </row>
    <row r="13057" spans="71:72" x14ac:dyDescent="0.2">
      <c r="BS13057" s="152"/>
      <c r="BT13057" s="153"/>
    </row>
    <row r="13058" spans="71:72" x14ac:dyDescent="0.2">
      <c r="BS13058" s="152"/>
      <c r="BT13058" s="153"/>
    </row>
    <row r="13059" spans="71:72" x14ac:dyDescent="0.2">
      <c r="BS13059" s="152"/>
      <c r="BT13059" s="153"/>
    </row>
    <row r="13060" spans="71:72" x14ac:dyDescent="0.2">
      <c r="BS13060" s="152"/>
      <c r="BT13060" s="153"/>
    </row>
    <row r="13061" spans="71:72" x14ac:dyDescent="0.2">
      <c r="BS13061" s="152"/>
      <c r="BT13061" s="153"/>
    </row>
    <row r="13062" spans="71:72" x14ac:dyDescent="0.2">
      <c r="BS13062" s="152"/>
      <c r="BT13062" s="153"/>
    </row>
    <row r="13063" spans="71:72" x14ac:dyDescent="0.2">
      <c r="BS13063" s="152"/>
      <c r="BT13063" s="153"/>
    </row>
    <row r="13064" spans="71:72" x14ac:dyDescent="0.2">
      <c r="BS13064" s="152"/>
      <c r="BT13064" s="153"/>
    </row>
    <row r="13065" spans="71:72" x14ac:dyDescent="0.2">
      <c r="BS13065" s="152"/>
      <c r="BT13065" s="153"/>
    </row>
    <row r="13066" spans="71:72" x14ac:dyDescent="0.2">
      <c r="BS13066" s="152"/>
      <c r="BT13066" s="153"/>
    </row>
    <row r="13067" spans="71:72" x14ac:dyDescent="0.2">
      <c r="BS13067" s="152"/>
      <c r="BT13067" s="153"/>
    </row>
    <row r="13068" spans="71:72" x14ac:dyDescent="0.2">
      <c r="BS13068" s="152"/>
      <c r="BT13068" s="153"/>
    </row>
    <row r="13069" spans="71:72" x14ac:dyDescent="0.2">
      <c r="BS13069" s="152"/>
      <c r="BT13069" s="153"/>
    </row>
    <row r="13070" spans="71:72" x14ac:dyDescent="0.2">
      <c r="BS13070" s="152"/>
      <c r="BT13070" s="153"/>
    </row>
    <row r="13071" spans="71:72" x14ac:dyDescent="0.2">
      <c r="BS13071" s="152"/>
      <c r="BT13071" s="153"/>
    </row>
    <row r="13072" spans="71:72" x14ac:dyDescent="0.2">
      <c r="BS13072" s="152"/>
      <c r="BT13072" s="153"/>
    </row>
    <row r="13073" spans="71:72" x14ac:dyDescent="0.2">
      <c r="BS13073" s="152"/>
      <c r="BT13073" s="153"/>
    </row>
    <row r="13074" spans="71:72" x14ac:dyDescent="0.2">
      <c r="BS13074" s="152"/>
      <c r="BT13074" s="153"/>
    </row>
    <row r="13075" spans="71:72" x14ac:dyDescent="0.2">
      <c r="BS13075" s="152"/>
      <c r="BT13075" s="153"/>
    </row>
    <row r="13076" spans="71:72" x14ac:dyDescent="0.2">
      <c r="BS13076" s="152"/>
      <c r="BT13076" s="153"/>
    </row>
    <row r="13077" spans="71:72" x14ac:dyDescent="0.2">
      <c r="BS13077" s="152"/>
      <c r="BT13077" s="153"/>
    </row>
    <row r="13078" spans="71:72" x14ac:dyDescent="0.2">
      <c r="BS13078" s="152"/>
      <c r="BT13078" s="153"/>
    </row>
    <row r="13079" spans="71:72" x14ac:dyDescent="0.2">
      <c r="BS13079" s="152"/>
      <c r="BT13079" s="153"/>
    </row>
    <row r="13080" spans="71:72" x14ac:dyDescent="0.2">
      <c r="BS13080" s="152"/>
      <c r="BT13080" s="153"/>
    </row>
    <row r="13081" spans="71:72" x14ac:dyDescent="0.2">
      <c r="BS13081" s="152"/>
      <c r="BT13081" s="153"/>
    </row>
    <row r="13082" spans="71:72" x14ac:dyDescent="0.2">
      <c r="BS13082" s="152"/>
      <c r="BT13082" s="153"/>
    </row>
    <row r="13083" spans="71:72" x14ac:dyDescent="0.2">
      <c r="BS13083" s="152"/>
      <c r="BT13083" s="153"/>
    </row>
    <row r="13084" spans="71:72" x14ac:dyDescent="0.2">
      <c r="BS13084" s="152"/>
      <c r="BT13084" s="153"/>
    </row>
    <row r="13085" spans="71:72" x14ac:dyDescent="0.2">
      <c r="BS13085" s="152"/>
      <c r="BT13085" s="153"/>
    </row>
    <row r="13086" spans="71:72" x14ac:dyDescent="0.2">
      <c r="BS13086" s="152"/>
      <c r="BT13086" s="153"/>
    </row>
    <row r="13087" spans="71:72" x14ac:dyDescent="0.2">
      <c r="BS13087" s="152"/>
      <c r="BT13087" s="153"/>
    </row>
    <row r="13088" spans="71:72" x14ac:dyDescent="0.2">
      <c r="BS13088" s="152"/>
      <c r="BT13088" s="153"/>
    </row>
    <row r="13089" spans="71:72" x14ac:dyDescent="0.2">
      <c r="BS13089" s="152"/>
      <c r="BT13089" s="153"/>
    </row>
    <row r="13090" spans="71:72" x14ac:dyDescent="0.2">
      <c r="BS13090" s="152"/>
      <c r="BT13090" s="153"/>
    </row>
    <row r="13091" spans="71:72" x14ac:dyDescent="0.2">
      <c r="BS13091" s="152"/>
      <c r="BT13091" s="153"/>
    </row>
    <row r="13092" spans="71:72" x14ac:dyDescent="0.2">
      <c r="BS13092" s="152"/>
      <c r="BT13092" s="153"/>
    </row>
    <row r="13093" spans="71:72" x14ac:dyDescent="0.2">
      <c r="BS13093" s="152"/>
      <c r="BT13093" s="153"/>
    </row>
    <row r="13094" spans="71:72" x14ac:dyDescent="0.2">
      <c r="BS13094" s="152"/>
      <c r="BT13094" s="153"/>
    </row>
    <row r="13095" spans="71:72" x14ac:dyDescent="0.2">
      <c r="BS13095" s="152"/>
      <c r="BT13095" s="153"/>
    </row>
    <row r="13096" spans="71:72" x14ac:dyDescent="0.2">
      <c r="BS13096" s="152"/>
      <c r="BT13096" s="153"/>
    </row>
    <row r="13097" spans="71:72" x14ac:dyDescent="0.2">
      <c r="BS13097" s="152"/>
      <c r="BT13097" s="153"/>
    </row>
    <row r="13098" spans="71:72" x14ac:dyDescent="0.2">
      <c r="BS13098" s="152"/>
      <c r="BT13098" s="153"/>
    </row>
    <row r="13099" spans="71:72" x14ac:dyDescent="0.2">
      <c r="BS13099" s="152"/>
      <c r="BT13099" s="153"/>
    </row>
    <row r="13100" spans="71:72" x14ac:dyDescent="0.2">
      <c r="BS13100" s="152"/>
      <c r="BT13100" s="153"/>
    </row>
    <row r="13101" spans="71:72" x14ac:dyDescent="0.2">
      <c r="BS13101" s="152"/>
      <c r="BT13101" s="153"/>
    </row>
    <row r="13102" spans="71:72" x14ac:dyDescent="0.2">
      <c r="BS13102" s="152"/>
      <c r="BT13102" s="153"/>
    </row>
    <row r="13103" spans="71:72" x14ac:dyDescent="0.2">
      <c r="BS13103" s="152"/>
      <c r="BT13103" s="153"/>
    </row>
    <row r="13104" spans="71:72" x14ac:dyDescent="0.2">
      <c r="BS13104" s="152"/>
      <c r="BT13104" s="153"/>
    </row>
    <row r="13105" spans="71:72" x14ac:dyDescent="0.2">
      <c r="BS13105" s="152"/>
      <c r="BT13105" s="153"/>
    </row>
    <row r="13106" spans="71:72" x14ac:dyDescent="0.2">
      <c r="BS13106" s="152"/>
      <c r="BT13106" s="153"/>
    </row>
    <row r="13107" spans="71:72" x14ac:dyDescent="0.2">
      <c r="BS13107" s="152"/>
      <c r="BT13107" s="153"/>
    </row>
    <row r="13108" spans="71:72" x14ac:dyDescent="0.2">
      <c r="BS13108" s="152"/>
      <c r="BT13108" s="153"/>
    </row>
    <row r="13109" spans="71:72" x14ac:dyDescent="0.2">
      <c r="BS13109" s="152"/>
      <c r="BT13109" s="153"/>
    </row>
    <row r="13110" spans="71:72" x14ac:dyDescent="0.2">
      <c r="BS13110" s="152"/>
      <c r="BT13110" s="153"/>
    </row>
    <row r="13111" spans="71:72" x14ac:dyDescent="0.2">
      <c r="BS13111" s="152"/>
      <c r="BT13111" s="153"/>
    </row>
    <row r="13112" spans="71:72" x14ac:dyDescent="0.2">
      <c r="BS13112" s="152"/>
      <c r="BT13112" s="153"/>
    </row>
    <row r="13113" spans="71:72" x14ac:dyDescent="0.2">
      <c r="BS13113" s="152"/>
      <c r="BT13113" s="153"/>
    </row>
    <row r="13114" spans="71:72" x14ac:dyDescent="0.2">
      <c r="BS13114" s="152"/>
      <c r="BT13114" s="153"/>
    </row>
    <row r="13115" spans="71:72" x14ac:dyDescent="0.2">
      <c r="BS13115" s="152"/>
      <c r="BT13115" s="153"/>
    </row>
    <row r="13116" spans="71:72" x14ac:dyDescent="0.2">
      <c r="BS13116" s="152"/>
      <c r="BT13116" s="153"/>
    </row>
    <row r="13117" spans="71:72" x14ac:dyDescent="0.2">
      <c r="BS13117" s="152"/>
      <c r="BT13117" s="153"/>
    </row>
    <row r="13118" spans="71:72" x14ac:dyDescent="0.2">
      <c r="BS13118" s="152"/>
      <c r="BT13118" s="153"/>
    </row>
    <row r="13119" spans="71:72" x14ac:dyDescent="0.2">
      <c r="BS13119" s="152"/>
      <c r="BT13119" s="153"/>
    </row>
    <row r="13120" spans="71:72" x14ac:dyDescent="0.2">
      <c r="BS13120" s="152"/>
      <c r="BT13120" s="153"/>
    </row>
    <row r="13121" spans="71:72" x14ac:dyDescent="0.2">
      <c r="BS13121" s="152"/>
      <c r="BT13121" s="153"/>
    </row>
    <row r="13122" spans="71:72" x14ac:dyDescent="0.2">
      <c r="BS13122" s="152"/>
      <c r="BT13122" s="153"/>
    </row>
    <row r="13123" spans="71:72" x14ac:dyDescent="0.2">
      <c r="BS13123" s="152"/>
      <c r="BT13123" s="153"/>
    </row>
    <row r="13124" spans="71:72" x14ac:dyDescent="0.2">
      <c r="BS13124" s="152"/>
      <c r="BT13124" s="153"/>
    </row>
    <row r="13125" spans="71:72" x14ac:dyDescent="0.2">
      <c r="BS13125" s="152"/>
      <c r="BT13125" s="153"/>
    </row>
    <row r="13126" spans="71:72" x14ac:dyDescent="0.2">
      <c r="BS13126" s="152"/>
      <c r="BT13126" s="153"/>
    </row>
    <row r="13127" spans="71:72" x14ac:dyDescent="0.2">
      <c r="BS13127" s="152"/>
      <c r="BT13127" s="153"/>
    </row>
    <row r="13128" spans="71:72" x14ac:dyDescent="0.2">
      <c r="BS13128" s="152"/>
      <c r="BT13128" s="153"/>
    </row>
    <row r="13129" spans="71:72" x14ac:dyDescent="0.2">
      <c r="BS13129" s="152"/>
      <c r="BT13129" s="153"/>
    </row>
    <row r="13130" spans="71:72" x14ac:dyDescent="0.2">
      <c r="BS13130" s="152"/>
      <c r="BT13130" s="153"/>
    </row>
    <row r="13131" spans="71:72" x14ac:dyDescent="0.2">
      <c r="BS13131" s="152"/>
      <c r="BT13131" s="153"/>
    </row>
    <row r="13132" spans="71:72" x14ac:dyDescent="0.2">
      <c r="BS13132" s="152"/>
      <c r="BT13132" s="153"/>
    </row>
    <row r="13133" spans="71:72" x14ac:dyDescent="0.2">
      <c r="BS13133" s="152"/>
      <c r="BT13133" s="153"/>
    </row>
    <row r="13134" spans="71:72" x14ac:dyDescent="0.2">
      <c r="BS13134" s="152"/>
      <c r="BT13134" s="153"/>
    </row>
    <row r="13135" spans="71:72" x14ac:dyDescent="0.2">
      <c r="BS13135" s="152"/>
      <c r="BT13135" s="153"/>
    </row>
    <row r="13136" spans="71:72" x14ac:dyDescent="0.2">
      <c r="BS13136" s="152"/>
      <c r="BT13136" s="153"/>
    </row>
    <row r="13137" spans="71:72" x14ac:dyDescent="0.2">
      <c r="BS13137" s="152"/>
      <c r="BT13137" s="153"/>
    </row>
    <row r="13138" spans="71:72" x14ac:dyDescent="0.2">
      <c r="BS13138" s="152"/>
      <c r="BT13138" s="153"/>
    </row>
    <row r="13139" spans="71:72" x14ac:dyDescent="0.2">
      <c r="BS13139" s="152"/>
      <c r="BT13139" s="153"/>
    </row>
    <row r="13140" spans="71:72" x14ac:dyDescent="0.2">
      <c r="BS13140" s="152"/>
      <c r="BT13140" s="153"/>
    </row>
    <row r="13141" spans="71:72" x14ac:dyDescent="0.2">
      <c r="BS13141" s="152"/>
      <c r="BT13141" s="153"/>
    </row>
    <row r="13142" spans="71:72" x14ac:dyDescent="0.2">
      <c r="BS13142" s="152"/>
      <c r="BT13142" s="153"/>
    </row>
    <row r="13143" spans="71:72" x14ac:dyDescent="0.2">
      <c r="BS13143" s="152"/>
      <c r="BT13143" s="153"/>
    </row>
    <row r="13144" spans="71:72" x14ac:dyDescent="0.2">
      <c r="BS13144" s="152"/>
      <c r="BT13144" s="153"/>
    </row>
    <row r="13145" spans="71:72" x14ac:dyDescent="0.2">
      <c r="BS13145" s="152"/>
      <c r="BT13145" s="153"/>
    </row>
    <row r="13146" spans="71:72" x14ac:dyDescent="0.2">
      <c r="BS13146" s="152"/>
      <c r="BT13146" s="153"/>
    </row>
    <row r="13147" spans="71:72" x14ac:dyDescent="0.2">
      <c r="BS13147" s="152"/>
      <c r="BT13147" s="153"/>
    </row>
    <row r="13148" spans="71:72" x14ac:dyDescent="0.2">
      <c r="BS13148" s="152"/>
      <c r="BT13148" s="153"/>
    </row>
    <row r="13149" spans="71:72" x14ac:dyDescent="0.2">
      <c r="BS13149" s="152"/>
      <c r="BT13149" s="153"/>
    </row>
    <row r="13150" spans="71:72" x14ac:dyDescent="0.2">
      <c r="BS13150" s="152"/>
      <c r="BT13150" s="153"/>
    </row>
    <row r="13151" spans="71:72" x14ac:dyDescent="0.2">
      <c r="BS13151" s="152"/>
      <c r="BT13151" s="153"/>
    </row>
    <row r="13152" spans="71:72" x14ac:dyDescent="0.2">
      <c r="BS13152" s="152"/>
      <c r="BT13152" s="153"/>
    </row>
    <row r="13153" spans="71:72" x14ac:dyDescent="0.2">
      <c r="BS13153" s="152"/>
      <c r="BT13153" s="153"/>
    </row>
    <row r="13154" spans="71:72" x14ac:dyDescent="0.2">
      <c r="BS13154" s="152"/>
      <c r="BT13154" s="153"/>
    </row>
    <row r="13155" spans="71:72" x14ac:dyDescent="0.2">
      <c r="BS13155" s="152"/>
      <c r="BT13155" s="153"/>
    </row>
    <row r="13156" spans="71:72" x14ac:dyDescent="0.2">
      <c r="BS13156" s="152"/>
      <c r="BT13156" s="153"/>
    </row>
    <row r="13157" spans="71:72" x14ac:dyDescent="0.2">
      <c r="BS13157" s="152"/>
      <c r="BT13157" s="153"/>
    </row>
    <row r="13158" spans="71:72" x14ac:dyDescent="0.2">
      <c r="BS13158" s="152"/>
      <c r="BT13158" s="153"/>
    </row>
    <row r="13159" spans="71:72" x14ac:dyDescent="0.2">
      <c r="BS13159" s="152"/>
      <c r="BT13159" s="153"/>
    </row>
    <row r="13160" spans="71:72" x14ac:dyDescent="0.2">
      <c r="BS13160" s="152"/>
      <c r="BT13160" s="153"/>
    </row>
    <row r="13161" spans="71:72" x14ac:dyDescent="0.2">
      <c r="BS13161" s="152"/>
      <c r="BT13161" s="153"/>
    </row>
    <row r="13162" spans="71:72" x14ac:dyDescent="0.2">
      <c r="BS13162" s="152"/>
      <c r="BT13162" s="153"/>
    </row>
    <row r="13163" spans="71:72" x14ac:dyDescent="0.2">
      <c r="BS13163" s="152"/>
      <c r="BT13163" s="153"/>
    </row>
    <row r="13164" spans="71:72" x14ac:dyDescent="0.2">
      <c r="BS13164" s="152"/>
      <c r="BT13164" s="153"/>
    </row>
    <row r="13165" spans="71:72" x14ac:dyDescent="0.2">
      <c r="BS13165" s="152"/>
      <c r="BT13165" s="153"/>
    </row>
    <row r="13166" spans="71:72" x14ac:dyDescent="0.2">
      <c r="BS13166" s="152"/>
      <c r="BT13166" s="153"/>
    </row>
    <row r="13167" spans="71:72" x14ac:dyDescent="0.2">
      <c r="BS13167" s="152"/>
      <c r="BT13167" s="153"/>
    </row>
    <row r="13168" spans="71:72" x14ac:dyDescent="0.2">
      <c r="BS13168" s="152"/>
      <c r="BT13168" s="153"/>
    </row>
    <row r="13169" spans="71:72" x14ac:dyDescent="0.2">
      <c r="BS13169" s="152"/>
      <c r="BT13169" s="153"/>
    </row>
    <row r="13170" spans="71:72" x14ac:dyDescent="0.2">
      <c r="BS13170" s="152"/>
      <c r="BT13170" s="153"/>
    </row>
    <row r="13171" spans="71:72" x14ac:dyDescent="0.2">
      <c r="BS13171" s="152"/>
      <c r="BT13171" s="153"/>
    </row>
    <row r="13172" spans="71:72" x14ac:dyDescent="0.2">
      <c r="BS13172" s="152"/>
      <c r="BT13172" s="153"/>
    </row>
    <row r="13173" spans="71:72" x14ac:dyDescent="0.2">
      <c r="BS13173" s="152"/>
      <c r="BT13173" s="153"/>
    </row>
    <row r="13174" spans="71:72" x14ac:dyDescent="0.2">
      <c r="BS13174" s="152"/>
      <c r="BT13174" s="153"/>
    </row>
    <row r="13175" spans="71:72" x14ac:dyDescent="0.2">
      <c r="BS13175" s="152"/>
      <c r="BT13175" s="153"/>
    </row>
    <row r="13176" spans="71:72" x14ac:dyDescent="0.2">
      <c r="BS13176" s="152"/>
      <c r="BT13176" s="153"/>
    </row>
    <row r="13177" spans="71:72" x14ac:dyDescent="0.2">
      <c r="BS13177" s="152"/>
      <c r="BT13177" s="153"/>
    </row>
    <row r="13178" spans="71:72" x14ac:dyDescent="0.2">
      <c r="BS13178" s="152"/>
      <c r="BT13178" s="153"/>
    </row>
    <row r="13179" spans="71:72" x14ac:dyDescent="0.2">
      <c r="BS13179" s="152"/>
      <c r="BT13179" s="153"/>
    </row>
    <row r="13180" spans="71:72" x14ac:dyDescent="0.2">
      <c r="BS13180" s="152"/>
      <c r="BT13180" s="153"/>
    </row>
    <row r="13181" spans="71:72" x14ac:dyDescent="0.2">
      <c r="BS13181" s="152"/>
      <c r="BT13181" s="153"/>
    </row>
    <row r="13182" spans="71:72" x14ac:dyDescent="0.2">
      <c r="BS13182" s="152"/>
      <c r="BT13182" s="153"/>
    </row>
    <row r="13183" spans="71:72" x14ac:dyDescent="0.2">
      <c r="BS13183" s="152"/>
      <c r="BT13183" s="153"/>
    </row>
    <row r="13184" spans="71:72" x14ac:dyDescent="0.2">
      <c r="BS13184" s="152"/>
      <c r="BT13184" s="153"/>
    </row>
    <row r="13185" spans="71:72" x14ac:dyDescent="0.2">
      <c r="BS13185" s="152"/>
      <c r="BT13185" s="153"/>
    </row>
    <row r="13186" spans="71:72" x14ac:dyDescent="0.2">
      <c r="BS13186" s="152"/>
      <c r="BT13186" s="153"/>
    </row>
    <row r="13187" spans="71:72" x14ac:dyDescent="0.2">
      <c r="BS13187" s="152"/>
      <c r="BT13187" s="153"/>
    </row>
    <row r="13188" spans="71:72" x14ac:dyDescent="0.2">
      <c r="BS13188" s="152"/>
      <c r="BT13188" s="153"/>
    </row>
    <row r="13189" spans="71:72" x14ac:dyDescent="0.2">
      <c r="BS13189" s="152"/>
      <c r="BT13189" s="153"/>
    </row>
    <row r="13190" spans="71:72" x14ac:dyDescent="0.2">
      <c r="BS13190" s="152"/>
      <c r="BT13190" s="153"/>
    </row>
    <row r="13191" spans="71:72" x14ac:dyDescent="0.2">
      <c r="BS13191" s="152"/>
      <c r="BT13191" s="153"/>
    </row>
    <row r="13192" spans="71:72" x14ac:dyDescent="0.2">
      <c r="BS13192" s="152"/>
      <c r="BT13192" s="153"/>
    </row>
    <row r="13193" spans="71:72" x14ac:dyDescent="0.2">
      <c r="BS13193" s="152"/>
      <c r="BT13193" s="153"/>
    </row>
    <row r="13194" spans="71:72" x14ac:dyDescent="0.2">
      <c r="BS13194" s="152"/>
      <c r="BT13194" s="153"/>
    </row>
    <row r="13195" spans="71:72" x14ac:dyDescent="0.2">
      <c r="BS13195" s="152"/>
      <c r="BT13195" s="153"/>
    </row>
    <row r="13196" spans="71:72" x14ac:dyDescent="0.2">
      <c r="BS13196" s="152"/>
      <c r="BT13196" s="153"/>
    </row>
    <row r="13197" spans="71:72" x14ac:dyDescent="0.2">
      <c r="BS13197" s="152"/>
      <c r="BT13197" s="153"/>
    </row>
    <row r="13198" spans="71:72" x14ac:dyDescent="0.2">
      <c r="BS13198" s="152"/>
      <c r="BT13198" s="153"/>
    </row>
    <row r="13199" spans="71:72" x14ac:dyDescent="0.2">
      <c r="BS13199" s="152"/>
      <c r="BT13199" s="153"/>
    </row>
    <row r="13200" spans="71:72" x14ac:dyDescent="0.2">
      <c r="BS13200" s="152"/>
      <c r="BT13200" s="153"/>
    </row>
    <row r="13201" spans="71:72" x14ac:dyDescent="0.2">
      <c r="BS13201" s="152"/>
      <c r="BT13201" s="153"/>
    </row>
    <row r="13202" spans="71:72" x14ac:dyDescent="0.2">
      <c r="BS13202" s="152"/>
      <c r="BT13202" s="153"/>
    </row>
    <row r="13203" spans="71:72" x14ac:dyDescent="0.2">
      <c r="BS13203" s="152"/>
      <c r="BT13203" s="153"/>
    </row>
    <row r="13204" spans="71:72" x14ac:dyDescent="0.2">
      <c r="BS13204" s="152"/>
      <c r="BT13204" s="153"/>
    </row>
    <row r="13205" spans="71:72" x14ac:dyDescent="0.2">
      <c r="BS13205" s="152"/>
      <c r="BT13205" s="153"/>
    </row>
    <row r="13206" spans="71:72" x14ac:dyDescent="0.2">
      <c r="BS13206" s="152"/>
      <c r="BT13206" s="153"/>
    </row>
    <row r="13207" spans="71:72" x14ac:dyDescent="0.2">
      <c r="BS13207" s="152"/>
      <c r="BT13207" s="153"/>
    </row>
    <row r="13208" spans="71:72" x14ac:dyDescent="0.2">
      <c r="BS13208" s="152"/>
      <c r="BT13208" s="153"/>
    </row>
    <row r="13209" spans="71:72" x14ac:dyDescent="0.2">
      <c r="BS13209" s="152"/>
      <c r="BT13209" s="153"/>
    </row>
    <row r="13210" spans="71:72" x14ac:dyDescent="0.2">
      <c r="BS13210" s="152"/>
      <c r="BT13210" s="153"/>
    </row>
    <row r="13211" spans="71:72" x14ac:dyDescent="0.2">
      <c r="BS13211" s="152"/>
      <c r="BT13211" s="153"/>
    </row>
    <row r="13212" spans="71:72" x14ac:dyDescent="0.2">
      <c r="BS13212" s="152"/>
      <c r="BT13212" s="153"/>
    </row>
    <row r="13213" spans="71:72" x14ac:dyDescent="0.2">
      <c r="BS13213" s="152"/>
      <c r="BT13213" s="153"/>
    </row>
    <row r="13214" spans="71:72" x14ac:dyDescent="0.2">
      <c r="BS13214" s="152"/>
      <c r="BT13214" s="153"/>
    </row>
    <row r="13215" spans="71:72" x14ac:dyDescent="0.2">
      <c r="BS13215" s="152"/>
      <c r="BT13215" s="153"/>
    </row>
    <row r="13216" spans="71:72" x14ac:dyDescent="0.2">
      <c r="BS13216" s="152"/>
      <c r="BT13216" s="153"/>
    </row>
    <row r="13217" spans="71:72" x14ac:dyDescent="0.2">
      <c r="BS13217" s="152"/>
      <c r="BT13217" s="153"/>
    </row>
    <row r="13218" spans="71:72" x14ac:dyDescent="0.2">
      <c r="BS13218" s="152"/>
      <c r="BT13218" s="153"/>
    </row>
    <row r="13219" spans="71:72" x14ac:dyDescent="0.2">
      <c r="BS13219" s="152"/>
      <c r="BT13219" s="153"/>
    </row>
    <row r="13220" spans="71:72" x14ac:dyDescent="0.2">
      <c r="BS13220" s="152"/>
      <c r="BT13220" s="153"/>
    </row>
    <row r="13221" spans="71:72" x14ac:dyDescent="0.2">
      <c r="BS13221" s="152"/>
      <c r="BT13221" s="153"/>
    </row>
    <row r="13222" spans="71:72" x14ac:dyDescent="0.2">
      <c r="BS13222" s="152"/>
      <c r="BT13222" s="153"/>
    </row>
    <row r="13223" spans="71:72" x14ac:dyDescent="0.2">
      <c r="BS13223" s="152"/>
      <c r="BT13223" s="153"/>
    </row>
    <row r="13224" spans="71:72" x14ac:dyDescent="0.2">
      <c r="BS13224" s="152"/>
      <c r="BT13224" s="153"/>
    </row>
    <row r="13225" spans="71:72" x14ac:dyDescent="0.2">
      <c r="BS13225" s="152"/>
      <c r="BT13225" s="153"/>
    </row>
    <row r="13226" spans="71:72" x14ac:dyDescent="0.2">
      <c r="BS13226" s="152"/>
      <c r="BT13226" s="153"/>
    </row>
    <row r="13227" spans="71:72" x14ac:dyDescent="0.2">
      <c r="BS13227" s="152"/>
      <c r="BT13227" s="153"/>
    </row>
    <row r="13228" spans="71:72" x14ac:dyDescent="0.2">
      <c r="BS13228" s="152"/>
      <c r="BT13228" s="153"/>
    </row>
    <row r="13229" spans="71:72" x14ac:dyDescent="0.2">
      <c r="BS13229" s="152"/>
      <c r="BT13229" s="153"/>
    </row>
    <row r="13230" spans="71:72" x14ac:dyDescent="0.2">
      <c r="BS13230" s="152"/>
      <c r="BT13230" s="153"/>
    </row>
    <row r="13231" spans="71:72" x14ac:dyDescent="0.2">
      <c r="BS13231" s="152"/>
      <c r="BT13231" s="153"/>
    </row>
    <row r="13232" spans="71:72" x14ac:dyDescent="0.2">
      <c r="BS13232" s="152"/>
      <c r="BT13232" s="153"/>
    </row>
    <row r="13233" spans="71:72" x14ac:dyDescent="0.2">
      <c r="BS13233" s="152"/>
      <c r="BT13233" s="153"/>
    </row>
    <row r="13234" spans="71:72" x14ac:dyDescent="0.2">
      <c r="BS13234" s="152"/>
      <c r="BT13234" s="153"/>
    </row>
    <row r="13235" spans="71:72" x14ac:dyDescent="0.2">
      <c r="BS13235" s="152"/>
      <c r="BT13235" s="153"/>
    </row>
    <row r="13236" spans="71:72" x14ac:dyDescent="0.2">
      <c r="BS13236" s="152"/>
      <c r="BT13236" s="153"/>
    </row>
    <row r="13237" spans="71:72" x14ac:dyDescent="0.2">
      <c r="BS13237" s="152"/>
      <c r="BT13237" s="153"/>
    </row>
    <row r="13238" spans="71:72" x14ac:dyDescent="0.2">
      <c r="BS13238" s="152"/>
      <c r="BT13238" s="153"/>
    </row>
    <row r="13239" spans="71:72" x14ac:dyDescent="0.2">
      <c r="BS13239" s="152"/>
      <c r="BT13239" s="153"/>
    </row>
    <row r="13240" spans="71:72" x14ac:dyDescent="0.2">
      <c r="BS13240" s="152"/>
      <c r="BT13240" s="153"/>
    </row>
    <row r="13241" spans="71:72" x14ac:dyDescent="0.2">
      <c r="BS13241" s="152"/>
      <c r="BT13241" s="153"/>
    </row>
    <row r="13242" spans="71:72" x14ac:dyDescent="0.2">
      <c r="BS13242" s="152"/>
      <c r="BT13242" s="153"/>
    </row>
    <row r="13243" spans="71:72" x14ac:dyDescent="0.2">
      <c r="BS13243" s="152"/>
      <c r="BT13243" s="153"/>
    </row>
    <row r="13244" spans="71:72" x14ac:dyDescent="0.2">
      <c r="BS13244" s="152"/>
      <c r="BT13244" s="153"/>
    </row>
    <row r="13245" spans="71:72" x14ac:dyDescent="0.2">
      <c r="BS13245" s="152"/>
      <c r="BT13245" s="153"/>
    </row>
    <row r="13246" spans="71:72" x14ac:dyDescent="0.2">
      <c r="BS13246" s="152"/>
      <c r="BT13246" s="153"/>
    </row>
    <row r="13247" spans="71:72" x14ac:dyDescent="0.2">
      <c r="BS13247" s="152"/>
      <c r="BT13247" s="153"/>
    </row>
    <row r="13248" spans="71:72" x14ac:dyDescent="0.2">
      <c r="BS13248" s="152"/>
      <c r="BT13248" s="153"/>
    </row>
    <row r="13249" spans="71:72" x14ac:dyDescent="0.2">
      <c r="BS13249" s="152"/>
      <c r="BT13249" s="153"/>
    </row>
    <row r="13250" spans="71:72" x14ac:dyDescent="0.2">
      <c r="BS13250" s="152"/>
      <c r="BT13250" s="153"/>
    </row>
    <row r="13251" spans="71:72" x14ac:dyDescent="0.2">
      <c r="BS13251" s="152"/>
      <c r="BT13251" s="153"/>
    </row>
    <row r="13252" spans="71:72" x14ac:dyDescent="0.2">
      <c r="BS13252" s="152"/>
      <c r="BT13252" s="153"/>
    </row>
    <row r="13253" spans="71:72" x14ac:dyDescent="0.2">
      <c r="BS13253" s="152"/>
      <c r="BT13253" s="153"/>
    </row>
    <row r="13254" spans="71:72" x14ac:dyDescent="0.2">
      <c r="BS13254" s="152"/>
      <c r="BT13254" s="153"/>
    </row>
    <row r="13255" spans="71:72" x14ac:dyDescent="0.2">
      <c r="BS13255" s="152"/>
      <c r="BT13255" s="153"/>
    </row>
    <row r="13256" spans="71:72" x14ac:dyDescent="0.2">
      <c r="BS13256" s="152"/>
      <c r="BT13256" s="153"/>
    </row>
    <row r="13257" spans="71:72" x14ac:dyDescent="0.2">
      <c r="BS13257" s="152"/>
      <c r="BT13257" s="153"/>
    </row>
    <row r="13258" spans="71:72" x14ac:dyDescent="0.2">
      <c r="BS13258" s="152"/>
      <c r="BT13258" s="153"/>
    </row>
    <row r="13259" spans="71:72" x14ac:dyDescent="0.2">
      <c r="BS13259" s="152"/>
      <c r="BT13259" s="153"/>
    </row>
    <row r="13260" spans="71:72" x14ac:dyDescent="0.2">
      <c r="BS13260" s="152"/>
      <c r="BT13260" s="153"/>
    </row>
    <row r="13261" spans="71:72" x14ac:dyDescent="0.2">
      <c r="BS13261" s="152"/>
      <c r="BT13261" s="153"/>
    </row>
    <row r="13262" spans="71:72" x14ac:dyDescent="0.2">
      <c r="BS13262" s="152"/>
      <c r="BT13262" s="153"/>
    </row>
    <row r="13263" spans="71:72" x14ac:dyDescent="0.2">
      <c r="BS13263" s="152"/>
      <c r="BT13263" s="153"/>
    </row>
    <row r="13264" spans="71:72" x14ac:dyDescent="0.2">
      <c r="BS13264" s="152"/>
      <c r="BT13264" s="153"/>
    </row>
    <row r="13265" spans="71:72" x14ac:dyDescent="0.2">
      <c r="BS13265" s="152"/>
      <c r="BT13265" s="153"/>
    </row>
    <row r="13266" spans="71:72" x14ac:dyDescent="0.2">
      <c r="BS13266" s="152"/>
      <c r="BT13266" s="153"/>
    </row>
    <row r="13267" spans="71:72" x14ac:dyDescent="0.2">
      <c r="BS13267" s="152"/>
      <c r="BT13267" s="153"/>
    </row>
    <row r="13268" spans="71:72" x14ac:dyDescent="0.2">
      <c r="BS13268" s="152"/>
      <c r="BT13268" s="153"/>
    </row>
    <row r="13269" spans="71:72" x14ac:dyDescent="0.2">
      <c r="BS13269" s="152"/>
      <c r="BT13269" s="153"/>
    </row>
    <row r="13270" spans="71:72" x14ac:dyDescent="0.2">
      <c r="BS13270" s="152"/>
      <c r="BT13270" s="153"/>
    </row>
    <row r="13271" spans="71:72" x14ac:dyDescent="0.2">
      <c r="BS13271" s="152"/>
      <c r="BT13271" s="153"/>
    </row>
    <row r="13272" spans="71:72" x14ac:dyDescent="0.2">
      <c r="BS13272" s="152"/>
      <c r="BT13272" s="153"/>
    </row>
    <row r="13273" spans="71:72" x14ac:dyDescent="0.2">
      <c r="BS13273" s="152"/>
      <c r="BT13273" s="153"/>
    </row>
    <row r="13274" spans="71:72" x14ac:dyDescent="0.2">
      <c r="BS13274" s="152"/>
      <c r="BT13274" s="153"/>
    </row>
    <row r="13275" spans="71:72" x14ac:dyDescent="0.2">
      <c r="BS13275" s="152"/>
      <c r="BT13275" s="153"/>
    </row>
    <row r="13276" spans="71:72" x14ac:dyDescent="0.2">
      <c r="BS13276" s="152"/>
      <c r="BT13276" s="153"/>
    </row>
    <row r="13277" spans="71:72" x14ac:dyDescent="0.2">
      <c r="BS13277" s="152"/>
      <c r="BT13277" s="153"/>
    </row>
    <row r="13278" spans="71:72" x14ac:dyDescent="0.2">
      <c r="BS13278" s="152"/>
      <c r="BT13278" s="153"/>
    </row>
    <row r="13279" spans="71:72" x14ac:dyDescent="0.2">
      <c r="BS13279" s="152"/>
      <c r="BT13279" s="153"/>
    </row>
    <row r="13280" spans="71:72" x14ac:dyDescent="0.2">
      <c r="BS13280" s="152"/>
      <c r="BT13280" s="153"/>
    </row>
    <row r="13281" spans="71:72" x14ac:dyDescent="0.2">
      <c r="BS13281" s="152"/>
      <c r="BT13281" s="153"/>
    </row>
    <row r="13282" spans="71:72" x14ac:dyDescent="0.2">
      <c r="BS13282" s="152"/>
      <c r="BT13282" s="153"/>
    </row>
    <row r="13283" spans="71:72" x14ac:dyDescent="0.2">
      <c r="BS13283" s="152"/>
      <c r="BT13283" s="153"/>
    </row>
    <row r="13284" spans="71:72" x14ac:dyDescent="0.2">
      <c r="BS13284" s="152"/>
      <c r="BT13284" s="153"/>
    </row>
    <row r="13285" spans="71:72" x14ac:dyDescent="0.2">
      <c r="BS13285" s="152"/>
      <c r="BT13285" s="153"/>
    </row>
    <row r="13286" spans="71:72" x14ac:dyDescent="0.2">
      <c r="BS13286" s="152"/>
      <c r="BT13286" s="153"/>
    </row>
    <row r="13287" spans="71:72" x14ac:dyDescent="0.2">
      <c r="BS13287" s="152"/>
      <c r="BT13287" s="153"/>
    </row>
    <row r="13288" spans="71:72" x14ac:dyDescent="0.2">
      <c r="BS13288" s="152"/>
      <c r="BT13288" s="153"/>
    </row>
    <row r="13289" spans="71:72" x14ac:dyDescent="0.2">
      <c r="BS13289" s="152"/>
      <c r="BT13289" s="153"/>
    </row>
    <row r="13290" spans="71:72" x14ac:dyDescent="0.2">
      <c r="BS13290" s="152"/>
      <c r="BT13290" s="153"/>
    </row>
    <row r="13291" spans="71:72" x14ac:dyDescent="0.2">
      <c r="BS13291" s="152"/>
      <c r="BT13291" s="153"/>
    </row>
    <row r="13292" spans="71:72" x14ac:dyDescent="0.2">
      <c r="BS13292" s="152"/>
      <c r="BT13292" s="153"/>
    </row>
    <row r="13293" spans="71:72" x14ac:dyDescent="0.2">
      <c r="BS13293" s="152"/>
      <c r="BT13293" s="153"/>
    </row>
    <row r="13294" spans="71:72" x14ac:dyDescent="0.2">
      <c r="BS13294" s="152"/>
      <c r="BT13294" s="153"/>
    </row>
    <row r="13295" spans="71:72" x14ac:dyDescent="0.2">
      <c r="BS13295" s="152"/>
      <c r="BT13295" s="153"/>
    </row>
    <row r="13296" spans="71:72" x14ac:dyDescent="0.2">
      <c r="BS13296" s="152"/>
      <c r="BT13296" s="153"/>
    </row>
    <row r="13297" spans="71:72" x14ac:dyDescent="0.2">
      <c r="BS13297" s="152"/>
      <c r="BT13297" s="153"/>
    </row>
    <row r="13298" spans="71:72" x14ac:dyDescent="0.2">
      <c r="BS13298" s="152"/>
      <c r="BT13298" s="153"/>
    </row>
    <row r="13299" spans="71:72" x14ac:dyDescent="0.2">
      <c r="BS13299" s="152"/>
      <c r="BT13299" s="153"/>
    </row>
    <row r="13300" spans="71:72" x14ac:dyDescent="0.2">
      <c r="BS13300" s="152"/>
      <c r="BT13300" s="153"/>
    </row>
    <row r="13301" spans="71:72" x14ac:dyDescent="0.2">
      <c r="BS13301" s="152"/>
      <c r="BT13301" s="153"/>
    </row>
    <row r="13302" spans="71:72" x14ac:dyDescent="0.2">
      <c r="BS13302" s="152"/>
      <c r="BT13302" s="153"/>
    </row>
    <row r="13303" spans="71:72" x14ac:dyDescent="0.2">
      <c r="BS13303" s="152"/>
      <c r="BT13303" s="153"/>
    </row>
    <row r="13304" spans="71:72" x14ac:dyDescent="0.2">
      <c r="BS13304" s="152"/>
      <c r="BT13304" s="153"/>
    </row>
    <row r="13305" spans="71:72" x14ac:dyDescent="0.2">
      <c r="BS13305" s="152"/>
      <c r="BT13305" s="153"/>
    </row>
    <row r="13306" spans="71:72" x14ac:dyDescent="0.2">
      <c r="BS13306" s="152"/>
      <c r="BT13306" s="153"/>
    </row>
    <row r="13307" spans="71:72" x14ac:dyDescent="0.2">
      <c r="BS13307" s="152"/>
      <c r="BT13307" s="153"/>
    </row>
    <row r="13308" spans="71:72" x14ac:dyDescent="0.2">
      <c r="BS13308" s="152"/>
      <c r="BT13308" s="153"/>
    </row>
    <row r="13309" spans="71:72" x14ac:dyDescent="0.2">
      <c r="BS13309" s="152"/>
      <c r="BT13309" s="153"/>
    </row>
    <row r="13310" spans="71:72" x14ac:dyDescent="0.2">
      <c r="BS13310" s="152"/>
      <c r="BT13310" s="153"/>
    </row>
    <row r="13311" spans="71:72" x14ac:dyDescent="0.2">
      <c r="BS13311" s="152"/>
      <c r="BT13311" s="153"/>
    </row>
    <row r="13312" spans="71:72" x14ac:dyDescent="0.2">
      <c r="BS13312" s="152"/>
      <c r="BT13312" s="153"/>
    </row>
    <row r="13313" spans="71:72" x14ac:dyDescent="0.2">
      <c r="BS13313" s="152"/>
      <c r="BT13313" s="153"/>
    </row>
    <row r="13314" spans="71:72" x14ac:dyDescent="0.2">
      <c r="BS13314" s="152"/>
      <c r="BT13314" s="153"/>
    </row>
    <row r="13315" spans="71:72" x14ac:dyDescent="0.2">
      <c r="BS13315" s="152"/>
      <c r="BT13315" s="153"/>
    </row>
    <row r="13316" spans="71:72" x14ac:dyDescent="0.2">
      <c r="BS13316" s="152"/>
      <c r="BT13316" s="153"/>
    </row>
    <row r="13317" spans="71:72" x14ac:dyDescent="0.2">
      <c r="BS13317" s="152"/>
      <c r="BT13317" s="153"/>
    </row>
    <row r="13318" spans="71:72" x14ac:dyDescent="0.2">
      <c r="BS13318" s="152"/>
      <c r="BT13318" s="153"/>
    </row>
    <row r="13319" spans="71:72" x14ac:dyDescent="0.2">
      <c r="BS13319" s="152"/>
      <c r="BT13319" s="153"/>
    </row>
    <row r="13320" spans="71:72" x14ac:dyDescent="0.2">
      <c r="BS13320" s="152"/>
      <c r="BT13320" s="153"/>
    </row>
    <row r="13321" spans="71:72" x14ac:dyDescent="0.2">
      <c r="BS13321" s="152"/>
      <c r="BT13321" s="153"/>
    </row>
    <row r="13322" spans="71:72" x14ac:dyDescent="0.2">
      <c r="BS13322" s="152"/>
      <c r="BT13322" s="153"/>
    </row>
    <row r="13323" spans="71:72" x14ac:dyDescent="0.2">
      <c r="BS13323" s="152"/>
      <c r="BT13323" s="153"/>
    </row>
    <row r="13324" spans="71:72" x14ac:dyDescent="0.2">
      <c r="BS13324" s="152"/>
      <c r="BT13324" s="153"/>
    </row>
    <row r="13325" spans="71:72" x14ac:dyDescent="0.2">
      <c r="BS13325" s="152"/>
      <c r="BT13325" s="153"/>
    </row>
    <row r="13326" spans="71:72" x14ac:dyDescent="0.2">
      <c r="BS13326" s="152"/>
      <c r="BT13326" s="153"/>
    </row>
    <row r="13327" spans="71:72" x14ac:dyDescent="0.2">
      <c r="BS13327" s="152"/>
      <c r="BT13327" s="153"/>
    </row>
    <row r="13328" spans="71:72" x14ac:dyDescent="0.2">
      <c r="BS13328" s="152"/>
      <c r="BT13328" s="153"/>
    </row>
    <row r="13329" spans="71:72" x14ac:dyDescent="0.2">
      <c r="BS13329" s="152"/>
      <c r="BT13329" s="153"/>
    </row>
    <row r="13330" spans="71:72" x14ac:dyDescent="0.2">
      <c r="BS13330" s="152"/>
      <c r="BT13330" s="153"/>
    </row>
    <row r="13331" spans="71:72" x14ac:dyDescent="0.2">
      <c r="BS13331" s="152"/>
      <c r="BT13331" s="153"/>
    </row>
    <row r="13332" spans="71:72" x14ac:dyDescent="0.2">
      <c r="BS13332" s="152"/>
      <c r="BT13332" s="153"/>
    </row>
    <row r="13333" spans="71:72" x14ac:dyDescent="0.2">
      <c r="BS13333" s="152"/>
      <c r="BT13333" s="153"/>
    </row>
    <row r="13334" spans="71:72" x14ac:dyDescent="0.2">
      <c r="BS13334" s="152"/>
      <c r="BT13334" s="153"/>
    </row>
    <row r="13335" spans="71:72" x14ac:dyDescent="0.2">
      <c r="BS13335" s="152"/>
      <c r="BT13335" s="153"/>
    </row>
    <row r="13336" spans="71:72" x14ac:dyDescent="0.2">
      <c r="BS13336" s="152"/>
      <c r="BT13336" s="153"/>
    </row>
    <row r="13337" spans="71:72" x14ac:dyDescent="0.2">
      <c r="BS13337" s="152"/>
      <c r="BT13337" s="153"/>
    </row>
    <row r="13338" spans="71:72" x14ac:dyDescent="0.2">
      <c r="BS13338" s="152"/>
      <c r="BT13338" s="153"/>
    </row>
    <row r="13339" spans="71:72" x14ac:dyDescent="0.2">
      <c r="BS13339" s="152"/>
      <c r="BT13339" s="153"/>
    </row>
    <row r="13340" spans="71:72" x14ac:dyDescent="0.2">
      <c r="BS13340" s="152"/>
      <c r="BT13340" s="153"/>
    </row>
    <row r="13341" spans="71:72" x14ac:dyDescent="0.2">
      <c r="BS13341" s="152"/>
      <c r="BT13341" s="153"/>
    </row>
    <row r="13342" spans="71:72" x14ac:dyDescent="0.2">
      <c r="BS13342" s="152"/>
      <c r="BT13342" s="153"/>
    </row>
    <row r="13343" spans="71:72" x14ac:dyDescent="0.2">
      <c r="BS13343" s="152"/>
      <c r="BT13343" s="153"/>
    </row>
    <row r="13344" spans="71:72" x14ac:dyDescent="0.2">
      <c r="BS13344" s="152"/>
      <c r="BT13344" s="153"/>
    </row>
    <row r="13345" spans="71:72" x14ac:dyDescent="0.2">
      <c r="BS13345" s="152"/>
      <c r="BT13345" s="153"/>
    </row>
    <row r="13346" spans="71:72" x14ac:dyDescent="0.2">
      <c r="BS13346" s="152"/>
      <c r="BT13346" s="153"/>
    </row>
    <row r="13347" spans="71:72" x14ac:dyDescent="0.2">
      <c r="BS13347" s="152"/>
      <c r="BT13347" s="153"/>
    </row>
    <row r="13348" spans="71:72" x14ac:dyDescent="0.2">
      <c r="BS13348" s="152"/>
      <c r="BT13348" s="153"/>
    </row>
    <row r="13349" spans="71:72" x14ac:dyDescent="0.2">
      <c r="BS13349" s="152"/>
      <c r="BT13349" s="153"/>
    </row>
    <row r="13350" spans="71:72" x14ac:dyDescent="0.2">
      <c r="BS13350" s="152"/>
      <c r="BT13350" s="153"/>
    </row>
    <row r="13351" spans="71:72" x14ac:dyDescent="0.2">
      <c r="BS13351" s="152"/>
      <c r="BT13351" s="153"/>
    </row>
    <row r="13352" spans="71:72" x14ac:dyDescent="0.2">
      <c r="BS13352" s="152"/>
      <c r="BT13352" s="153"/>
    </row>
    <row r="13353" spans="71:72" x14ac:dyDescent="0.2">
      <c r="BS13353" s="152"/>
      <c r="BT13353" s="153"/>
    </row>
    <row r="13354" spans="71:72" x14ac:dyDescent="0.2">
      <c r="BS13354" s="152"/>
      <c r="BT13354" s="153"/>
    </row>
    <row r="13355" spans="71:72" x14ac:dyDescent="0.2">
      <c r="BS13355" s="152"/>
      <c r="BT13355" s="153"/>
    </row>
    <row r="13356" spans="71:72" x14ac:dyDescent="0.2">
      <c r="BS13356" s="152"/>
      <c r="BT13356" s="153"/>
    </row>
    <row r="13357" spans="71:72" x14ac:dyDescent="0.2">
      <c r="BS13357" s="152"/>
      <c r="BT13357" s="153"/>
    </row>
    <row r="13358" spans="71:72" x14ac:dyDescent="0.2">
      <c r="BS13358" s="152"/>
      <c r="BT13358" s="153"/>
    </row>
    <row r="13359" spans="71:72" x14ac:dyDescent="0.2">
      <c r="BS13359" s="152"/>
      <c r="BT13359" s="153"/>
    </row>
    <row r="13360" spans="71:72" x14ac:dyDescent="0.2">
      <c r="BS13360" s="152"/>
      <c r="BT13360" s="153"/>
    </row>
    <row r="13361" spans="71:72" x14ac:dyDescent="0.2">
      <c r="BS13361" s="152"/>
      <c r="BT13361" s="153"/>
    </row>
    <row r="13362" spans="71:72" x14ac:dyDescent="0.2">
      <c r="BS13362" s="152"/>
      <c r="BT13362" s="153"/>
    </row>
    <row r="13363" spans="71:72" x14ac:dyDescent="0.2">
      <c r="BS13363" s="152"/>
      <c r="BT13363" s="153"/>
    </row>
    <row r="13364" spans="71:72" x14ac:dyDescent="0.2">
      <c r="BS13364" s="152"/>
      <c r="BT13364" s="153"/>
    </row>
    <row r="13365" spans="71:72" x14ac:dyDescent="0.2">
      <c r="BS13365" s="152"/>
      <c r="BT13365" s="153"/>
    </row>
    <row r="13366" spans="71:72" x14ac:dyDescent="0.2">
      <c r="BS13366" s="152"/>
      <c r="BT13366" s="153"/>
    </row>
    <row r="13367" spans="71:72" x14ac:dyDescent="0.2">
      <c r="BS13367" s="152"/>
      <c r="BT13367" s="153"/>
    </row>
    <row r="13368" spans="71:72" x14ac:dyDescent="0.2">
      <c r="BS13368" s="152"/>
      <c r="BT13368" s="153"/>
    </row>
    <row r="13369" spans="71:72" x14ac:dyDescent="0.2">
      <c r="BS13369" s="152"/>
      <c r="BT13369" s="153"/>
    </row>
    <row r="13370" spans="71:72" x14ac:dyDescent="0.2">
      <c r="BS13370" s="152"/>
      <c r="BT13370" s="153"/>
    </row>
    <row r="13371" spans="71:72" x14ac:dyDescent="0.2">
      <c r="BS13371" s="152"/>
      <c r="BT13371" s="153"/>
    </row>
    <row r="13372" spans="71:72" x14ac:dyDescent="0.2">
      <c r="BS13372" s="152"/>
      <c r="BT13372" s="153"/>
    </row>
    <row r="13373" spans="71:72" x14ac:dyDescent="0.2">
      <c r="BS13373" s="152"/>
      <c r="BT13373" s="153"/>
    </row>
    <row r="13374" spans="71:72" x14ac:dyDescent="0.2">
      <c r="BS13374" s="152"/>
      <c r="BT13374" s="153"/>
    </row>
    <row r="13375" spans="71:72" x14ac:dyDescent="0.2">
      <c r="BS13375" s="152"/>
      <c r="BT13375" s="153"/>
    </row>
    <row r="13376" spans="71:72" x14ac:dyDescent="0.2">
      <c r="BS13376" s="152"/>
      <c r="BT13376" s="153"/>
    </row>
    <row r="13377" spans="71:72" x14ac:dyDescent="0.2">
      <c r="BS13377" s="152"/>
      <c r="BT13377" s="153"/>
    </row>
    <row r="13378" spans="71:72" x14ac:dyDescent="0.2">
      <c r="BS13378" s="152"/>
      <c r="BT13378" s="153"/>
    </row>
    <row r="13379" spans="71:72" x14ac:dyDescent="0.2">
      <c r="BS13379" s="152"/>
      <c r="BT13379" s="153"/>
    </row>
    <row r="13380" spans="71:72" x14ac:dyDescent="0.2">
      <c r="BS13380" s="152"/>
      <c r="BT13380" s="153"/>
    </row>
    <row r="13381" spans="71:72" x14ac:dyDescent="0.2">
      <c r="BS13381" s="152"/>
      <c r="BT13381" s="153"/>
    </row>
    <row r="13382" spans="71:72" x14ac:dyDescent="0.2">
      <c r="BS13382" s="152"/>
      <c r="BT13382" s="153"/>
    </row>
    <row r="13383" spans="71:72" x14ac:dyDescent="0.2">
      <c r="BS13383" s="152"/>
      <c r="BT13383" s="153"/>
    </row>
    <row r="13384" spans="71:72" x14ac:dyDescent="0.2">
      <c r="BS13384" s="152"/>
      <c r="BT13384" s="153"/>
    </row>
    <row r="13385" spans="71:72" x14ac:dyDescent="0.2">
      <c r="BS13385" s="152"/>
      <c r="BT13385" s="153"/>
    </row>
    <row r="13386" spans="71:72" x14ac:dyDescent="0.2">
      <c r="BS13386" s="152"/>
      <c r="BT13386" s="153"/>
    </row>
    <row r="13387" spans="71:72" x14ac:dyDescent="0.2">
      <c r="BS13387" s="152"/>
      <c r="BT13387" s="153"/>
    </row>
    <row r="13388" spans="71:72" x14ac:dyDescent="0.2">
      <c r="BS13388" s="152"/>
      <c r="BT13388" s="153"/>
    </row>
    <row r="13389" spans="71:72" x14ac:dyDescent="0.2">
      <c r="BS13389" s="152"/>
      <c r="BT13389" s="153"/>
    </row>
    <row r="13390" spans="71:72" x14ac:dyDescent="0.2">
      <c r="BS13390" s="152"/>
      <c r="BT13390" s="153"/>
    </row>
    <row r="13391" spans="71:72" x14ac:dyDescent="0.2">
      <c r="BS13391" s="152"/>
      <c r="BT13391" s="153"/>
    </row>
    <row r="13392" spans="71:72" x14ac:dyDescent="0.2">
      <c r="BS13392" s="152"/>
      <c r="BT13392" s="153"/>
    </row>
    <row r="13393" spans="71:72" x14ac:dyDescent="0.2">
      <c r="BS13393" s="152"/>
      <c r="BT13393" s="153"/>
    </row>
    <row r="13394" spans="71:72" x14ac:dyDescent="0.2">
      <c r="BS13394" s="152"/>
      <c r="BT13394" s="153"/>
    </row>
    <row r="13395" spans="71:72" x14ac:dyDescent="0.2">
      <c r="BS13395" s="152"/>
      <c r="BT13395" s="153"/>
    </row>
    <row r="13396" spans="71:72" x14ac:dyDescent="0.2">
      <c r="BS13396" s="152"/>
      <c r="BT13396" s="153"/>
    </row>
    <row r="13397" spans="71:72" x14ac:dyDescent="0.2">
      <c r="BS13397" s="152"/>
      <c r="BT13397" s="153"/>
    </row>
    <row r="13398" spans="71:72" x14ac:dyDescent="0.2">
      <c r="BS13398" s="152"/>
      <c r="BT13398" s="153"/>
    </row>
    <row r="13399" spans="71:72" x14ac:dyDescent="0.2">
      <c r="BS13399" s="152"/>
      <c r="BT13399" s="153"/>
    </row>
    <row r="13400" spans="71:72" x14ac:dyDescent="0.2">
      <c r="BS13400" s="152"/>
      <c r="BT13400" s="153"/>
    </row>
    <row r="13401" spans="71:72" x14ac:dyDescent="0.2">
      <c r="BS13401" s="152"/>
      <c r="BT13401" s="153"/>
    </row>
    <row r="13402" spans="71:72" x14ac:dyDescent="0.2">
      <c r="BS13402" s="152"/>
      <c r="BT13402" s="153"/>
    </row>
    <row r="13403" spans="71:72" x14ac:dyDescent="0.2">
      <c r="BS13403" s="152"/>
      <c r="BT13403" s="153"/>
    </row>
    <row r="13404" spans="71:72" x14ac:dyDescent="0.2">
      <c r="BS13404" s="152"/>
      <c r="BT13404" s="153"/>
    </row>
    <row r="13405" spans="71:72" x14ac:dyDescent="0.2">
      <c r="BS13405" s="152"/>
      <c r="BT13405" s="153"/>
    </row>
    <row r="13406" spans="71:72" x14ac:dyDescent="0.2">
      <c r="BS13406" s="152"/>
      <c r="BT13406" s="153"/>
    </row>
    <row r="13407" spans="71:72" x14ac:dyDescent="0.2">
      <c r="BS13407" s="152"/>
      <c r="BT13407" s="153"/>
    </row>
    <row r="13408" spans="71:72" x14ac:dyDescent="0.2">
      <c r="BS13408" s="152"/>
      <c r="BT13408" s="153"/>
    </row>
    <row r="13409" spans="71:72" x14ac:dyDescent="0.2">
      <c r="BS13409" s="152"/>
      <c r="BT13409" s="153"/>
    </row>
    <row r="13410" spans="71:72" x14ac:dyDescent="0.2">
      <c r="BS13410" s="152"/>
      <c r="BT13410" s="153"/>
    </row>
    <row r="13411" spans="71:72" x14ac:dyDescent="0.2">
      <c r="BS13411" s="152"/>
      <c r="BT13411" s="153"/>
    </row>
    <row r="13412" spans="71:72" x14ac:dyDescent="0.2">
      <c r="BS13412" s="152"/>
      <c r="BT13412" s="153"/>
    </row>
    <row r="13413" spans="71:72" x14ac:dyDescent="0.2">
      <c r="BS13413" s="152"/>
      <c r="BT13413" s="153"/>
    </row>
    <row r="13414" spans="71:72" x14ac:dyDescent="0.2">
      <c r="BS13414" s="152"/>
      <c r="BT13414" s="153"/>
    </row>
    <row r="13415" spans="71:72" x14ac:dyDescent="0.2">
      <c r="BS13415" s="152"/>
      <c r="BT13415" s="153"/>
    </row>
    <row r="13416" spans="71:72" x14ac:dyDescent="0.2">
      <c r="BS13416" s="152"/>
      <c r="BT13416" s="153"/>
    </row>
    <row r="13417" spans="71:72" x14ac:dyDescent="0.2">
      <c r="BS13417" s="152"/>
      <c r="BT13417" s="153"/>
    </row>
    <row r="13418" spans="71:72" x14ac:dyDescent="0.2">
      <c r="BS13418" s="152"/>
      <c r="BT13418" s="153"/>
    </row>
    <row r="13419" spans="71:72" x14ac:dyDescent="0.2">
      <c r="BS13419" s="152"/>
      <c r="BT13419" s="153"/>
    </row>
    <row r="13420" spans="71:72" x14ac:dyDescent="0.2">
      <c r="BS13420" s="152"/>
      <c r="BT13420" s="153"/>
    </row>
    <row r="13421" spans="71:72" x14ac:dyDescent="0.2">
      <c r="BS13421" s="152"/>
      <c r="BT13421" s="153"/>
    </row>
    <row r="13422" spans="71:72" x14ac:dyDescent="0.2">
      <c r="BS13422" s="152"/>
      <c r="BT13422" s="153"/>
    </row>
    <row r="13423" spans="71:72" x14ac:dyDescent="0.2">
      <c r="BS13423" s="152"/>
      <c r="BT13423" s="153"/>
    </row>
    <row r="13424" spans="71:72" x14ac:dyDescent="0.2">
      <c r="BS13424" s="152"/>
      <c r="BT13424" s="153"/>
    </row>
    <row r="13425" spans="71:72" x14ac:dyDescent="0.2">
      <c r="BS13425" s="152"/>
      <c r="BT13425" s="153"/>
    </row>
    <row r="13426" spans="71:72" x14ac:dyDescent="0.2">
      <c r="BS13426" s="152"/>
      <c r="BT13426" s="153"/>
    </row>
    <row r="13427" spans="71:72" x14ac:dyDescent="0.2">
      <c r="BS13427" s="152"/>
      <c r="BT13427" s="153"/>
    </row>
    <row r="13428" spans="71:72" x14ac:dyDescent="0.2">
      <c r="BS13428" s="152"/>
      <c r="BT13428" s="153"/>
    </row>
    <row r="13429" spans="71:72" x14ac:dyDescent="0.2">
      <c r="BS13429" s="152"/>
      <c r="BT13429" s="153"/>
    </row>
    <row r="13430" spans="71:72" x14ac:dyDescent="0.2">
      <c r="BS13430" s="152"/>
      <c r="BT13430" s="153"/>
    </row>
    <row r="13431" spans="71:72" x14ac:dyDescent="0.2">
      <c r="BS13431" s="152"/>
      <c r="BT13431" s="153"/>
    </row>
    <row r="13432" spans="71:72" x14ac:dyDescent="0.2">
      <c r="BS13432" s="152"/>
      <c r="BT13432" s="153"/>
    </row>
    <row r="13433" spans="71:72" x14ac:dyDescent="0.2">
      <c r="BS13433" s="152"/>
      <c r="BT13433" s="153"/>
    </row>
    <row r="13434" spans="71:72" x14ac:dyDescent="0.2">
      <c r="BS13434" s="152"/>
      <c r="BT13434" s="153"/>
    </row>
    <row r="13435" spans="71:72" x14ac:dyDescent="0.2">
      <c r="BS13435" s="152"/>
      <c r="BT13435" s="153"/>
    </row>
    <row r="13436" spans="71:72" x14ac:dyDescent="0.2">
      <c r="BS13436" s="152"/>
      <c r="BT13436" s="153"/>
    </row>
    <row r="13437" spans="71:72" x14ac:dyDescent="0.2">
      <c r="BS13437" s="152"/>
      <c r="BT13437" s="153"/>
    </row>
    <row r="13438" spans="71:72" x14ac:dyDescent="0.2">
      <c r="BS13438" s="152"/>
      <c r="BT13438" s="153"/>
    </row>
    <row r="13439" spans="71:72" x14ac:dyDescent="0.2">
      <c r="BS13439" s="152"/>
      <c r="BT13439" s="153"/>
    </row>
    <row r="13440" spans="71:72" x14ac:dyDescent="0.2">
      <c r="BS13440" s="152"/>
      <c r="BT13440" s="153"/>
    </row>
    <row r="13441" spans="71:72" x14ac:dyDescent="0.2">
      <c r="BS13441" s="152"/>
      <c r="BT13441" s="153"/>
    </row>
    <row r="13442" spans="71:72" x14ac:dyDescent="0.2">
      <c r="BS13442" s="152"/>
      <c r="BT13442" s="153"/>
    </row>
    <row r="13443" spans="71:72" x14ac:dyDescent="0.2">
      <c r="BS13443" s="152"/>
      <c r="BT13443" s="153"/>
    </row>
    <row r="13444" spans="71:72" x14ac:dyDescent="0.2">
      <c r="BS13444" s="152"/>
      <c r="BT13444" s="153"/>
    </row>
    <row r="13445" spans="71:72" x14ac:dyDescent="0.2">
      <c r="BS13445" s="152"/>
      <c r="BT13445" s="153"/>
    </row>
    <row r="13446" spans="71:72" x14ac:dyDescent="0.2">
      <c r="BS13446" s="152"/>
      <c r="BT13446" s="153"/>
    </row>
    <row r="13447" spans="71:72" x14ac:dyDescent="0.2">
      <c r="BS13447" s="152"/>
      <c r="BT13447" s="153"/>
    </row>
    <row r="13448" spans="71:72" x14ac:dyDescent="0.2">
      <c r="BS13448" s="152"/>
      <c r="BT13448" s="153"/>
    </row>
    <row r="13449" spans="71:72" x14ac:dyDescent="0.2">
      <c r="BS13449" s="152"/>
      <c r="BT13449" s="153"/>
    </row>
    <row r="13450" spans="71:72" x14ac:dyDescent="0.2">
      <c r="BS13450" s="152"/>
      <c r="BT13450" s="153"/>
    </row>
    <row r="13451" spans="71:72" x14ac:dyDescent="0.2">
      <c r="BS13451" s="152"/>
      <c r="BT13451" s="153"/>
    </row>
    <row r="13452" spans="71:72" x14ac:dyDescent="0.2">
      <c r="BS13452" s="152"/>
      <c r="BT13452" s="153"/>
    </row>
    <row r="13453" spans="71:72" x14ac:dyDescent="0.2">
      <c r="BS13453" s="152"/>
      <c r="BT13453" s="153"/>
    </row>
    <row r="13454" spans="71:72" x14ac:dyDescent="0.2">
      <c r="BS13454" s="152"/>
      <c r="BT13454" s="153"/>
    </row>
    <row r="13455" spans="71:72" x14ac:dyDescent="0.2">
      <c r="BS13455" s="152"/>
      <c r="BT13455" s="153"/>
    </row>
    <row r="13456" spans="71:72" x14ac:dyDescent="0.2">
      <c r="BS13456" s="152"/>
      <c r="BT13456" s="153"/>
    </row>
    <row r="13457" spans="71:72" x14ac:dyDescent="0.2">
      <c r="BS13457" s="152"/>
      <c r="BT13457" s="153"/>
    </row>
    <row r="13458" spans="71:72" x14ac:dyDescent="0.2">
      <c r="BS13458" s="152"/>
      <c r="BT13458" s="153"/>
    </row>
    <row r="13459" spans="71:72" x14ac:dyDescent="0.2">
      <c r="BS13459" s="152"/>
      <c r="BT13459" s="153"/>
    </row>
    <row r="13460" spans="71:72" x14ac:dyDescent="0.2">
      <c r="BS13460" s="152"/>
      <c r="BT13460" s="153"/>
    </row>
    <row r="13461" spans="71:72" x14ac:dyDescent="0.2">
      <c r="BS13461" s="152"/>
      <c r="BT13461" s="153"/>
    </row>
    <row r="13462" spans="71:72" x14ac:dyDescent="0.2">
      <c r="BS13462" s="152"/>
      <c r="BT13462" s="153"/>
    </row>
    <row r="13463" spans="71:72" x14ac:dyDescent="0.2">
      <c r="BS13463" s="152"/>
      <c r="BT13463" s="153"/>
    </row>
    <row r="13464" spans="71:72" x14ac:dyDescent="0.2">
      <c r="BS13464" s="152"/>
      <c r="BT13464" s="153"/>
    </row>
    <row r="13465" spans="71:72" x14ac:dyDescent="0.2">
      <c r="BS13465" s="152"/>
      <c r="BT13465" s="153"/>
    </row>
    <row r="13466" spans="71:72" x14ac:dyDescent="0.2">
      <c r="BS13466" s="152"/>
      <c r="BT13466" s="153"/>
    </row>
    <row r="13467" spans="71:72" x14ac:dyDescent="0.2">
      <c r="BS13467" s="152"/>
      <c r="BT13467" s="153"/>
    </row>
    <row r="13468" spans="71:72" x14ac:dyDescent="0.2">
      <c r="BS13468" s="152"/>
      <c r="BT13468" s="153"/>
    </row>
    <row r="13469" spans="71:72" x14ac:dyDescent="0.2">
      <c r="BS13469" s="152"/>
      <c r="BT13469" s="153"/>
    </row>
    <row r="13470" spans="71:72" x14ac:dyDescent="0.2">
      <c r="BS13470" s="152"/>
      <c r="BT13470" s="153"/>
    </row>
    <row r="13471" spans="71:72" x14ac:dyDescent="0.2">
      <c r="BS13471" s="152"/>
      <c r="BT13471" s="153"/>
    </row>
    <row r="13472" spans="71:72" x14ac:dyDescent="0.2">
      <c r="BS13472" s="152"/>
      <c r="BT13472" s="153"/>
    </row>
    <row r="13473" spans="71:72" x14ac:dyDescent="0.2">
      <c r="BS13473" s="152"/>
      <c r="BT13473" s="153"/>
    </row>
    <row r="13474" spans="71:72" x14ac:dyDescent="0.2">
      <c r="BS13474" s="152"/>
      <c r="BT13474" s="153"/>
    </row>
    <row r="13475" spans="71:72" x14ac:dyDescent="0.2">
      <c r="BS13475" s="152"/>
      <c r="BT13475" s="153"/>
    </row>
    <row r="13476" spans="71:72" x14ac:dyDescent="0.2">
      <c r="BS13476" s="152"/>
      <c r="BT13476" s="153"/>
    </row>
    <row r="13477" spans="71:72" x14ac:dyDescent="0.2">
      <c r="BS13477" s="152"/>
      <c r="BT13477" s="153"/>
    </row>
    <row r="13478" spans="71:72" x14ac:dyDescent="0.2">
      <c r="BS13478" s="152"/>
      <c r="BT13478" s="153"/>
    </row>
    <row r="13479" spans="71:72" x14ac:dyDescent="0.2">
      <c r="BS13479" s="152"/>
      <c r="BT13479" s="153"/>
    </row>
    <row r="13480" spans="71:72" x14ac:dyDescent="0.2">
      <c r="BS13480" s="152"/>
      <c r="BT13480" s="153"/>
    </row>
    <row r="13481" spans="71:72" x14ac:dyDescent="0.2">
      <c r="BS13481" s="152"/>
      <c r="BT13481" s="153"/>
    </row>
    <row r="13482" spans="71:72" x14ac:dyDescent="0.2">
      <c r="BS13482" s="152"/>
      <c r="BT13482" s="153"/>
    </row>
    <row r="13483" spans="71:72" x14ac:dyDescent="0.2">
      <c r="BS13483" s="152"/>
      <c r="BT13483" s="153"/>
    </row>
    <row r="13484" spans="71:72" x14ac:dyDescent="0.2">
      <c r="BS13484" s="152"/>
      <c r="BT13484" s="153"/>
    </row>
    <row r="13485" spans="71:72" x14ac:dyDescent="0.2">
      <c r="BS13485" s="152"/>
      <c r="BT13485" s="153"/>
    </row>
    <row r="13486" spans="71:72" x14ac:dyDescent="0.2">
      <c r="BS13486" s="152"/>
      <c r="BT13486" s="153"/>
    </row>
    <row r="13487" spans="71:72" x14ac:dyDescent="0.2">
      <c r="BS13487" s="152"/>
      <c r="BT13487" s="153"/>
    </row>
    <row r="13488" spans="71:72" x14ac:dyDescent="0.2">
      <c r="BS13488" s="152"/>
      <c r="BT13488" s="153"/>
    </row>
    <row r="13489" spans="71:72" x14ac:dyDescent="0.2">
      <c r="BS13489" s="152"/>
      <c r="BT13489" s="153"/>
    </row>
    <row r="13490" spans="71:72" x14ac:dyDescent="0.2">
      <c r="BS13490" s="152"/>
      <c r="BT13490" s="153"/>
    </row>
    <row r="13491" spans="71:72" x14ac:dyDescent="0.2">
      <c r="BS13491" s="152"/>
      <c r="BT13491" s="153"/>
    </row>
    <row r="13492" spans="71:72" x14ac:dyDescent="0.2">
      <c r="BS13492" s="152"/>
      <c r="BT13492" s="153"/>
    </row>
    <row r="13493" spans="71:72" x14ac:dyDescent="0.2">
      <c r="BS13493" s="152"/>
      <c r="BT13493" s="153"/>
    </row>
    <row r="13494" spans="71:72" x14ac:dyDescent="0.2">
      <c r="BS13494" s="152"/>
      <c r="BT13494" s="153"/>
    </row>
    <row r="13495" spans="71:72" x14ac:dyDescent="0.2">
      <c r="BS13495" s="152"/>
      <c r="BT13495" s="153"/>
    </row>
    <row r="13496" spans="71:72" x14ac:dyDescent="0.2">
      <c r="BS13496" s="152"/>
      <c r="BT13496" s="153"/>
    </row>
    <row r="13497" spans="71:72" x14ac:dyDescent="0.2">
      <c r="BS13497" s="152"/>
      <c r="BT13497" s="153"/>
    </row>
    <row r="13498" spans="71:72" x14ac:dyDescent="0.2">
      <c r="BS13498" s="152"/>
      <c r="BT13498" s="153"/>
    </row>
    <row r="13499" spans="71:72" x14ac:dyDescent="0.2">
      <c r="BS13499" s="152"/>
      <c r="BT13499" s="153"/>
    </row>
    <row r="13500" spans="71:72" x14ac:dyDescent="0.2">
      <c r="BS13500" s="152"/>
      <c r="BT13500" s="153"/>
    </row>
    <row r="13501" spans="71:72" x14ac:dyDescent="0.2">
      <c r="BS13501" s="152"/>
      <c r="BT13501" s="153"/>
    </row>
    <row r="13502" spans="71:72" x14ac:dyDescent="0.2">
      <c r="BS13502" s="152"/>
      <c r="BT13502" s="153"/>
    </row>
    <row r="13503" spans="71:72" x14ac:dyDescent="0.2">
      <c r="BS13503" s="152"/>
      <c r="BT13503" s="153"/>
    </row>
    <row r="13504" spans="71:72" x14ac:dyDescent="0.2">
      <c r="BS13504" s="152"/>
      <c r="BT13504" s="153"/>
    </row>
    <row r="13505" spans="71:72" x14ac:dyDescent="0.2">
      <c r="BS13505" s="152"/>
      <c r="BT13505" s="153"/>
    </row>
    <row r="13506" spans="71:72" x14ac:dyDescent="0.2">
      <c r="BS13506" s="152"/>
      <c r="BT13506" s="153"/>
    </row>
    <row r="13507" spans="71:72" x14ac:dyDescent="0.2">
      <c r="BS13507" s="152"/>
      <c r="BT13507" s="153"/>
    </row>
    <row r="13508" spans="71:72" x14ac:dyDescent="0.2">
      <c r="BS13508" s="152"/>
      <c r="BT13508" s="153"/>
    </row>
    <row r="13509" spans="71:72" x14ac:dyDescent="0.2">
      <c r="BS13509" s="152"/>
      <c r="BT13509" s="153"/>
    </row>
    <row r="13510" spans="71:72" x14ac:dyDescent="0.2">
      <c r="BS13510" s="152"/>
      <c r="BT13510" s="153"/>
    </row>
    <row r="13511" spans="71:72" x14ac:dyDescent="0.2">
      <c r="BS13511" s="152"/>
      <c r="BT13511" s="153"/>
    </row>
    <row r="13512" spans="71:72" x14ac:dyDescent="0.2">
      <c r="BS13512" s="152"/>
      <c r="BT13512" s="153"/>
    </row>
    <row r="13513" spans="71:72" x14ac:dyDescent="0.2">
      <c r="BS13513" s="152"/>
      <c r="BT13513" s="153"/>
    </row>
    <row r="13514" spans="71:72" x14ac:dyDescent="0.2">
      <c r="BS13514" s="152"/>
      <c r="BT13514" s="153"/>
    </row>
    <row r="13515" spans="71:72" x14ac:dyDescent="0.2">
      <c r="BS13515" s="152"/>
      <c r="BT13515" s="153"/>
    </row>
    <row r="13516" spans="71:72" x14ac:dyDescent="0.2">
      <c r="BS13516" s="152"/>
      <c r="BT13516" s="153"/>
    </row>
    <row r="13517" spans="71:72" x14ac:dyDescent="0.2">
      <c r="BS13517" s="152"/>
      <c r="BT13517" s="153"/>
    </row>
    <row r="13518" spans="71:72" x14ac:dyDescent="0.2">
      <c r="BS13518" s="152"/>
      <c r="BT13518" s="153"/>
    </row>
    <row r="13519" spans="71:72" x14ac:dyDescent="0.2">
      <c r="BS13519" s="152"/>
      <c r="BT13519" s="153"/>
    </row>
    <row r="13520" spans="71:72" x14ac:dyDescent="0.2">
      <c r="BS13520" s="152"/>
      <c r="BT13520" s="153"/>
    </row>
    <row r="13521" spans="71:72" x14ac:dyDescent="0.2">
      <c r="BS13521" s="152"/>
      <c r="BT13521" s="153"/>
    </row>
    <row r="13522" spans="71:72" x14ac:dyDescent="0.2">
      <c r="BS13522" s="152"/>
      <c r="BT13522" s="153"/>
    </row>
    <row r="13523" spans="71:72" x14ac:dyDescent="0.2">
      <c r="BS13523" s="152"/>
      <c r="BT13523" s="153"/>
    </row>
    <row r="13524" spans="71:72" x14ac:dyDescent="0.2">
      <c r="BS13524" s="152"/>
      <c r="BT13524" s="153"/>
    </row>
    <row r="13525" spans="71:72" x14ac:dyDescent="0.2">
      <c r="BS13525" s="152"/>
      <c r="BT13525" s="153"/>
    </row>
    <row r="13526" spans="71:72" x14ac:dyDescent="0.2">
      <c r="BS13526" s="152"/>
      <c r="BT13526" s="153"/>
    </row>
    <row r="13527" spans="71:72" x14ac:dyDescent="0.2">
      <c r="BS13527" s="152"/>
      <c r="BT13527" s="153"/>
    </row>
    <row r="13528" spans="71:72" x14ac:dyDescent="0.2">
      <c r="BS13528" s="152"/>
      <c r="BT13528" s="153"/>
    </row>
    <row r="13529" spans="71:72" x14ac:dyDescent="0.2">
      <c r="BS13529" s="152"/>
      <c r="BT13529" s="153"/>
    </row>
    <row r="13530" spans="71:72" x14ac:dyDescent="0.2">
      <c r="BS13530" s="152"/>
      <c r="BT13530" s="153"/>
    </row>
    <row r="13531" spans="71:72" x14ac:dyDescent="0.2">
      <c r="BS13531" s="152"/>
      <c r="BT13531" s="153"/>
    </row>
    <row r="13532" spans="71:72" x14ac:dyDescent="0.2">
      <c r="BS13532" s="152"/>
      <c r="BT13532" s="153"/>
    </row>
    <row r="13533" spans="71:72" x14ac:dyDescent="0.2">
      <c r="BS13533" s="152"/>
      <c r="BT13533" s="153"/>
    </row>
    <row r="13534" spans="71:72" x14ac:dyDescent="0.2">
      <c r="BS13534" s="152"/>
      <c r="BT13534" s="153"/>
    </row>
    <row r="13535" spans="71:72" x14ac:dyDescent="0.2">
      <c r="BS13535" s="152"/>
      <c r="BT13535" s="153"/>
    </row>
    <row r="13536" spans="71:72" x14ac:dyDescent="0.2">
      <c r="BS13536" s="152"/>
      <c r="BT13536" s="153"/>
    </row>
    <row r="13537" spans="71:72" x14ac:dyDescent="0.2">
      <c r="BS13537" s="152"/>
      <c r="BT13537" s="153"/>
    </row>
    <row r="13538" spans="71:72" x14ac:dyDescent="0.2">
      <c r="BS13538" s="152"/>
      <c r="BT13538" s="153"/>
    </row>
    <row r="13539" spans="71:72" x14ac:dyDescent="0.2">
      <c r="BS13539" s="152"/>
      <c r="BT13539" s="153"/>
    </row>
    <row r="13540" spans="71:72" x14ac:dyDescent="0.2">
      <c r="BS13540" s="152"/>
      <c r="BT13540" s="153"/>
    </row>
    <row r="13541" spans="71:72" x14ac:dyDescent="0.2">
      <c r="BS13541" s="152"/>
      <c r="BT13541" s="153"/>
    </row>
    <row r="13542" spans="71:72" x14ac:dyDescent="0.2">
      <c r="BS13542" s="152"/>
      <c r="BT13542" s="153"/>
    </row>
    <row r="13543" spans="71:72" x14ac:dyDescent="0.2">
      <c r="BS13543" s="152"/>
      <c r="BT13543" s="153"/>
    </row>
    <row r="13544" spans="71:72" x14ac:dyDescent="0.2">
      <c r="BS13544" s="152"/>
      <c r="BT13544" s="153"/>
    </row>
    <row r="13545" spans="71:72" x14ac:dyDescent="0.2">
      <c r="BS13545" s="152"/>
      <c r="BT13545" s="153"/>
    </row>
    <row r="13546" spans="71:72" x14ac:dyDescent="0.2">
      <c r="BS13546" s="152"/>
      <c r="BT13546" s="153"/>
    </row>
    <row r="13547" spans="71:72" x14ac:dyDescent="0.2">
      <c r="BS13547" s="152"/>
      <c r="BT13547" s="153"/>
    </row>
    <row r="13548" spans="71:72" x14ac:dyDescent="0.2">
      <c r="BS13548" s="152"/>
      <c r="BT13548" s="153"/>
    </row>
    <row r="13549" spans="71:72" x14ac:dyDescent="0.2">
      <c r="BS13549" s="152"/>
      <c r="BT13549" s="153"/>
    </row>
    <row r="13550" spans="71:72" x14ac:dyDescent="0.2">
      <c r="BS13550" s="152"/>
      <c r="BT13550" s="153"/>
    </row>
    <row r="13551" spans="71:72" x14ac:dyDescent="0.2">
      <c r="BS13551" s="152"/>
      <c r="BT13551" s="153"/>
    </row>
    <row r="13552" spans="71:72" x14ac:dyDescent="0.2">
      <c r="BS13552" s="152"/>
      <c r="BT13552" s="153"/>
    </row>
    <row r="13553" spans="71:72" x14ac:dyDescent="0.2">
      <c r="BS13553" s="152"/>
      <c r="BT13553" s="153"/>
    </row>
    <row r="13554" spans="71:72" x14ac:dyDescent="0.2">
      <c r="BS13554" s="152"/>
      <c r="BT13554" s="153"/>
    </row>
    <row r="13555" spans="71:72" x14ac:dyDescent="0.2">
      <c r="BS13555" s="152"/>
      <c r="BT13555" s="153"/>
    </row>
    <row r="13556" spans="71:72" x14ac:dyDescent="0.2">
      <c r="BS13556" s="152"/>
      <c r="BT13556" s="153"/>
    </row>
    <row r="13557" spans="71:72" x14ac:dyDescent="0.2">
      <c r="BS13557" s="152"/>
      <c r="BT13557" s="153"/>
    </row>
    <row r="13558" spans="71:72" x14ac:dyDescent="0.2">
      <c r="BS13558" s="152"/>
      <c r="BT13558" s="153"/>
    </row>
    <row r="13559" spans="71:72" x14ac:dyDescent="0.2">
      <c r="BS13559" s="152"/>
      <c r="BT13559" s="153"/>
    </row>
    <row r="13560" spans="71:72" x14ac:dyDescent="0.2">
      <c r="BS13560" s="152"/>
      <c r="BT13560" s="153"/>
    </row>
    <row r="13561" spans="71:72" x14ac:dyDescent="0.2">
      <c r="BS13561" s="152"/>
      <c r="BT13561" s="153"/>
    </row>
    <row r="13562" spans="71:72" x14ac:dyDescent="0.2">
      <c r="BS13562" s="152"/>
      <c r="BT13562" s="153"/>
    </row>
    <row r="13563" spans="71:72" x14ac:dyDescent="0.2">
      <c r="BS13563" s="152"/>
      <c r="BT13563" s="153"/>
    </row>
    <row r="13564" spans="71:72" x14ac:dyDescent="0.2">
      <c r="BS13564" s="152"/>
      <c r="BT13564" s="153"/>
    </row>
    <row r="13565" spans="71:72" x14ac:dyDescent="0.2">
      <c r="BS13565" s="152"/>
      <c r="BT13565" s="153"/>
    </row>
    <row r="13566" spans="71:72" x14ac:dyDescent="0.2">
      <c r="BS13566" s="152"/>
      <c r="BT13566" s="153"/>
    </row>
    <row r="13567" spans="71:72" x14ac:dyDescent="0.2">
      <c r="BS13567" s="152"/>
      <c r="BT13567" s="153"/>
    </row>
    <row r="13568" spans="71:72" x14ac:dyDescent="0.2">
      <c r="BS13568" s="152"/>
      <c r="BT13568" s="153"/>
    </row>
    <row r="13569" spans="71:72" x14ac:dyDescent="0.2">
      <c r="BS13569" s="152"/>
      <c r="BT13569" s="153"/>
    </row>
    <row r="13570" spans="71:72" x14ac:dyDescent="0.2">
      <c r="BS13570" s="152"/>
      <c r="BT13570" s="153"/>
    </row>
    <row r="13571" spans="71:72" x14ac:dyDescent="0.2">
      <c r="BS13571" s="152"/>
      <c r="BT13571" s="153"/>
    </row>
    <row r="13572" spans="71:72" x14ac:dyDescent="0.2">
      <c r="BS13572" s="152"/>
      <c r="BT13572" s="153"/>
    </row>
    <row r="13573" spans="71:72" x14ac:dyDescent="0.2">
      <c r="BS13573" s="152"/>
      <c r="BT13573" s="153"/>
    </row>
    <row r="13574" spans="71:72" x14ac:dyDescent="0.2">
      <c r="BS13574" s="152"/>
      <c r="BT13574" s="153"/>
    </row>
    <row r="13575" spans="71:72" x14ac:dyDescent="0.2">
      <c r="BS13575" s="152"/>
      <c r="BT13575" s="153"/>
    </row>
    <row r="13576" spans="71:72" x14ac:dyDescent="0.2">
      <c r="BS13576" s="152"/>
      <c r="BT13576" s="153"/>
    </row>
    <row r="13577" spans="71:72" x14ac:dyDescent="0.2">
      <c r="BS13577" s="152"/>
      <c r="BT13577" s="153"/>
    </row>
    <row r="13578" spans="71:72" x14ac:dyDescent="0.2">
      <c r="BS13578" s="152"/>
      <c r="BT13578" s="153"/>
    </row>
    <row r="13579" spans="71:72" x14ac:dyDescent="0.2">
      <c r="BS13579" s="152"/>
      <c r="BT13579" s="153"/>
    </row>
    <row r="13580" spans="71:72" x14ac:dyDescent="0.2">
      <c r="BS13580" s="152"/>
      <c r="BT13580" s="153"/>
    </row>
    <row r="13581" spans="71:72" x14ac:dyDescent="0.2">
      <c r="BS13581" s="152"/>
      <c r="BT13581" s="153"/>
    </row>
    <row r="13582" spans="71:72" x14ac:dyDescent="0.2">
      <c r="BS13582" s="152"/>
      <c r="BT13582" s="153"/>
    </row>
    <row r="13583" spans="71:72" x14ac:dyDescent="0.2">
      <c r="BS13583" s="152"/>
      <c r="BT13583" s="153"/>
    </row>
    <row r="13584" spans="71:72" x14ac:dyDescent="0.2">
      <c r="BS13584" s="152"/>
      <c r="BT13584" s="153"/>
    </row>
    <row r="13585" spans="71:72" x14ac:dyDescent="0.2">
      <c r="BS13585" s="152"/>
      <c r="BT13585" s="153"/>
    </row>
    <row r="13586" spans="71:72" x14ac:dyDescent="0.2">
      <c r="BS13586" s="152"/>
      <c r="BT13586" s="153"/>
    </row>
    <row r="13587" spans="71:72" x14ac:dyDescent="0.2">
      <c r="BS13587" s="152"/>
      <c r="BT13587" s="153"/>
    </row>
    <row r="13588" spans="71:72" x14ac:dyDescent="0.2">
      <c r="BS13588" s="152"/>
      <c r="BT13588" s="153"/>
    </row>
    <row r="13589" spans="71:72" x14ac:dyDescent="0.2">
      <c r="BS13589" s="152"/>
      <c r="BT13589" s="153"/>
    </row>
    <row r="13590" spans="71:72" x14ac:dyDescent="0.2">
      <c r="BS13590" s="152"/>
      <c r="BT13590" s="153"/>
    </row>
    <row r="13591" spans="71:72" x14ac:dyDescent="0.2">
      <c r="BS13591" s="152"/>
      <c r="BT13591" s="153"/>
    </row>
    <row r="13592" spans="71:72" x14ac:dyDescent="0.2">
      <c r="BS13592" s="152"/>
      <c r="BT13592" s="153"/>
    </row>
    <row r="13593" spans="71:72" x14ac:dyDescent="0.2">
      <c r="BS13593" s="152"/>
      <c r="BT13593" s="153"/>
    </row>
    <row r="13594" spans="71:72" x14ac:dyDescent="0.2">
      <c r="BS13594" s="152"/>
      <c r="BT13594" s="153"/>
    </row>
    <row r="13595" spans="71:72" x14ac:dyDescent="0.2">
      <c r="BS13595" s="152"/>
      <c r="BT13595" s="153"/>
    </row>
    <row r="13596" spans="71:72" x14ac:dyDescent="0.2">
      <c r="BS13596" s="152"/>
      <c r="BT13596" s="153"/>
    </row>
    <row r="13597" spans="71:72" x14ac:dyDescent="0.2">
      <c r="BS13597" s="152"/>
      <c r="BT13597" s="153"/>
    </row>
    <row r="13598" spans="71:72" x14ac:dyDescent="0.2">
      <c r="BS13598" s="152"/>
      <c r="BT13598" s="153"/>
    </row>
    <row r="13599" spans="71:72" x14ac:dyDescent="0.2">
      <c r="BS13599" s="152"/>
      <c r="BT13599" s="153"/>
    </row>
    <row r="13600" spans="71:72" x14ac:dyDescent="0.2">
      <c r="BS13600" s="152"/>
      <c r="BT13600" s="153"/>
    </row>
    <row r="13601" spans="71:72" x14ac:dyDescent="0.2">
      <c r="BS13601" s="152"/>
      <c r="BT13601" s="153"/>
    </row>
    <row r="13602" spans="71:72" x14ac:dyDescent="0.2">
      <c r="BS13602" s="152"/>
      <c r="BT13602" s="153"/>
    </row>
    <row r="13603" spans="71:72" x14ac:dyDescent="0.2">
      <c r="BS13603" s="152"/>
      <c r="BT13603" s="153"/>
    </row>
    <row r="13604" spans="71:72" x14ac:dyDescent="0.2">
      <c r="BS13604" s="152"/>
      <c r="BT13604" s="153"/>
    </row>
    <row r="13605" spans="71:72" x14ac:dyDescent="0.2">
      <c r="BS13605" s="152"/>
      <c r="BT13605" s="153"/>
    </row>
    <row r="13606" spans="71:72" x14ac:dyDescent="0.2">
      <c r="BS13606" s="152"/>
      <c r="BT13606" s="153"/>
    </row>
    <row r="13607" spans="71:72" x14ac:dyDescent="0.2">
      <c r="BS13607" s="152"/>
      <c r="BT13607" s="153"/>
    </row>
    <row r="13608" spans="71:72" x14ac:dyDescent="0.2">
      <c r="BS13608" s="152"/>
      <c r="BT13608" s="153"/>
    </row>
    <row r="13609" spans="71:72" x14ac:dyDescent="0.2">
      <c r="BS13609" s="152"/>
      <c r="BT13609" s="153"/>
    </row>
    <row r="13610" spans="71:72" x14ac:dyDescent="0.2">
      <c r="BS13610" s="152"/>
      <c r="BT13610" s="153"/>
    </row>
    <row r="13611" spans="71:72" x14ac:dyDescent="0.2">
      <c r="BS13611" s="152"/>
      <c r="BT13611" s="153"/>
    </row>
    <row r="13612" spans="71:72" x14ac:dyDescent="0.2">
      <c r="BS13612" s="152"/>
      <c r="BT13612" s="153"/>
    </row>
    <row r="13613" spans="71:72" x14ac:dyDescent="0.2">
      <c r="BS13613" s="152"/>
      <c r="BT13613" s="153"/>
    </row>
    <row r="13614" spans="71:72" x14ac:dyDescent="0.2">
      <c r="BS13614" s="152"/>
      <c r="BT13614" s="153"/>
    </row>
    <row r="13615" spans="71:72" x14ac:dyDescent="0.2">
      <c r="BS13615" s="152"/>
      <c r="BT13615" s="153"/>
    </row>
    <row r="13616" spans="71:72" x14ac:dyDescent="0.2">
      <c r="BS13616" s="152"/>
      <c r="BT13616" s="153"/>
    </row>
    <row r="13617" spans="71:72" x14ac:dyDescent="0.2">
      <c r="BS13617" s="152"/>
      <c r="BT13617" s="153"/>
    </row>
    <row r="13618" spans="71:72" x14ac:dyDescent="0.2">
      <c r="BS13618" s="152"/>
      <c r="BT13618" s="153"/>
    </row>
    <row r="13619" spans="71:72" x14ac:dyDescent="0.2">
      <c r="BS13619" s="152"/>
      <c r="BT13619" s="153"/>
    </row>
    <row r="13620" spans="71:72" x14ac:dyDescent="0.2">
      <c r="BS13620" s="152"/>
      <c r="BT13620" s="153"/>
    </row>
    <row r="13621" spans="71:72" x14ac:dyDescent="0.2">
      <c r="BS13621" s="152"/>
      <c r="BT13621" s="153"/>
    </row>
    <row r="13622" spans="71:72" x14ac:dyDescent="0.2">
      <c r="BS13622" s="152"/>
      <c r="BT13622" s="153"/>
    </row>
    <row r="13623" spans="71:72" x14ac:dyDescent="0.2">
      <c r="BS13623" s="152"/>
      <c r="BT13623" s="153"/>
    </row>
    <row r="13624" spans="71:72" x14ac:dyDescent="0.2">
      <c r="BS13624" s="152"/>
      <c r="BT13624" s="153"/>
    </row>
    <row r="13625" spans="71:72" x14ac:dyDescent="0.2">
      <c r="BS13625" s="152"/>
      <c r="BT13625" s="153"/>
    </row>
    <row r="13626" spans="71:72" x14ac:dyDescent="0.2">
      <c r="BS13626" s="152"/>
      <c r="BT13626" s="153"/>
    </row>
    <row r="13627" spans="71:72" x14ac:dyDescent="0.2">
      <c r="BS13627" s="152"/>
      <c r="BT13627" s="153"/>
    </row>
    <row r="13628" spans="71:72" x14ac:dyDescent="0.2">
      <c r="BS13628" s="152"/>
      <c r="BT13628" s="153"/>
    </row>
    <row r="13629" spans="71:72" x14ac:dyDescent="0.2">
      <c r="BS13629" s="152"/>
      <c r="BT13629" s="153"/>
    </row>
    <row r="13630" spans="71:72" x14ac:dyDescent="0.2">
      <c r="BS13630" s="152"/>
      <c r="BT13630" s="153"/>
    </row>
    <row r="13631" spans="71:72" x14ac:dyDescent="0.2">
      <c r="BS13631" s="152"/>
      <c r="BT13631" s="153"/>
    </row>
    <row r="13632" spans="71:72" x14ac:dyDescent="0.2">
      <c r="BS13632" s="152"/>
      <c r="BT13632" s="153"/>
    </row>
    <row r="13633" spans="71:72" x14ac:dyDescent="0.2">
      <c r="BS13633" s="152"/>
      <c r="BT13633" s="153"/>
    </row>
    <row r="13634" spans="71:72" x14ac:dyDescent="0.2">
      <c r="BS13634" s="152"/>
      <c r="BT13634" s="153"/>
    </row>
    <row r="13635" spans="71:72" x14ac:dyDescent="0.2">
      <c r="BS13635" s="152"/>
      <c r="BT13635" s="153"/>
    </row>
    <row r="13636" spans="71:72" x14ac:dyDescent="0.2">
      <c r="BS13636" s="152"/>
      <c r="BT13636" s="153"/>
    </row>
    <row r="13637" spans="71:72" x14ac:dyDescent="0.2">
      <c r="BS13637" s="152"/>
      <c r="BT13637" s="153"/>
    </row>
    <row r="13638" spans="71:72" x14ac:dyDescent="0.2">
      <c r="BS13638" s="152"/>
      <c r="BT13638" s="153"/>
    </row>
    <row r="13639" spans="71:72" x14ac:dyDescent="0.2">
      <c r="BS13639" s="152"/>
      <c r="BT13639" s="153"/>
    </row>
    <row r="13640" spans="71:72" x14ac:dyDescent="0.2">
      <c r="BS13640" s="152"/>
      <c r="BT13640" s="153"/>
    </row>
    <row r="13641" spans="71:72" x14ac:dyDescent="0.2">
      <c r="BS13641" s="152"/>
      <c r="BT13641" s="153"/>
    </row>
    <row r="13642" spans="71:72" x14ac:dyDescent="0.2">
      <c r="BS13642" s="152"/>
      <c r="BT13642" s="153"/>
    </row>
    <row r="13643" spans="71:72" x14ac:dyDescent="0.2">
      <c r="BS13643" s="152"/>
      <c r="BT13643" s="153"/>
    </row>
    <row r="13644" spans="71:72" x14ac:dyDescent="0.2">
      <c r="BS13644" s="152"/>
      <c r="BT13644" s="153"/>
    </row>
    <row r="13645" spans="71:72" x14ac:dyDescent="0.2">
      <c r="BS13645" s="152"/>
      <c r="BT13645" s="153"/>
    </row>
    <row r="13646" spans="71:72" x14ac:dyDescent="0.2">
      <c r="BS13646" s="152"/>
      <c r="BT13646" s="153"/>
    </row>
    <row r="13647" spans="71:72" x14ac:dyDescent="0.2">
      <c r="BS13647" s="152"/>
      <c r="BT13647" s="153"/>
    </row>
    <row r="13648" spans="71:72" x14ac:dyDescent="0.2">
      <c r="BS13648" s="152"/>
      <c r="BT13648" s="153"/>
    </row>
    <row r="13649" spans="71:72" x14ac:dyDescent="0.2">
      <c r="BS13649" s="152"/>
      <c r="BT13649" s="153"/>
    </row>
    <row r="13650" spans="71:72" x14ac:dyDescent="0.2">
      <c r="BS13650" s="152"/>
      <c r="BT13650" s="153"/>
    </row>
    <row r="13651" spans="71:72" x14ac:dyDescent="0.2">
      <c r="BS13651" s="152"/>
      <c r="BT13651" s="153"/>
    </row>
    <row r="13652" spans="71:72" x14ac:dyDescent="0.2">
      <c r="BS13652" s="152"/>
      <c r="BT13652" s="153"/>
    </row>
    <row r="13653" spans="71:72" x14ac:dyDescent="0.2">
      <c r="BS13653" s="152"/>
      <c r="BT13653" s="153"/>
    </row>
    <row r="13654" spans="71:72" x14ac:dyDescent="0.2">
      <c r="BS13654" s="152"/>
      <c r="BT13654" s="153"/>
    </row>
    <row r="13655" spans="71:72" x14ac:dyDescent="0.2">
      <c r="BS13655" s="152"/>
      <c r="BT13655" s="153"/>
    </row>
    <row r="13656" spans="71:72" x14ac:dyDescent="0.2">
      <c r="BS13656" s="152"/>
      <c r="BT13656" s="153"/>
    </row>
    <row r="13657" spans="71:72" x14ac:dyDescent="0.2">
      <c r="BS13657" s="152"/>
      <c r="BT13657" s="153"/>
    </row>
    <row r="13658" spans="71:72" x14ac:dyDescent="0.2">
      <c r="BS13658" s="152"/>
      <c r="BT13658" s="153"/>
    </row>
    <row r="13659" spans="71:72" x14ac:dyDescent="0.2">
      <c r="BS13659" s="152"/>
      <c r="BT13659" s="153"/>
    </row>
    <row r="13660" spans="71:72" x14ac:dyDescent="0.2">
      <c r="BS13660" s="152"/>
      <c r="BT13660" s="153"/>
    </row>
    <row r="13661" spans="71:72" x14ac:dyDescent="0.2">
      <c r="BS13661" s="152"/>
      <c r="BT13661" s="153"/>
    </row>
    <row r="13662" spans="71:72" x14ac:dyDescent="0.2">
      <c r="BS13662" s="152"/>
      <c r="BT13662" s="153"/>
    </row>
    <row r="13663" spans="71:72" x14ac:dyDescent="0.2">
      <c r="BS13663" s="152"/>
      <c r="BT13663" s="153"/>
    </row>
    <row r="13664" spans="71:72" x14ac:dyDescent="0.2">
      <c r="BS13664" s="152"/>
      <c r="BT13664" s="153"/>
    </row>
    <row r="13665" spans="71:72" x14ac:dyDescent="0.2">
      <c r="BS13665" s="152"/>
      <c r="BT13665" s="153"/>
    </row>
    <row r="13666" spans="71:72" x14ac:dyDescent="0.2">
      <c r="BS13666" s="152"/>
      <c r="BT13666" s="153"/>
    </row>
    <row r="13667" spans="71:72" x14ac:dyDescent="0.2">
      <c r="BS13667" s="152"/>
      <c r="BT13667" s="153"/>
    </row>
    <row r="13668" spans="71:72" x14ac:dyDescent="0.2">
      <c r="BS13668" s="152"/>
      <c r="BT13668" s="153"/>
    </row>
    <row r="13669" spans="71:72" x14ac:dyDescent="0.2">
      <c r="BS13669" s="152"/>
      <c r="BT13669" s="153"/>
    </row>
    <row r="13670" spans="71:72" x14ac:dyDescent="0.2">
      <c r="BS13670" s="152"/>
      <c r="BT13670" s="153"/>
    </row>
    <row r="13671" spans="71:72" x14ac:dyDescent="0.2">
      <c r="BS13671" s="152"/>
      <c r="BT13671" s="153"/>
    </row>
    <row r="13672" spans="71:72" x14ac:dyDescent="0.2">
      <c r="BS13672" s="152"/>
      <c r="BT13672" s="153"/>
    </row>
    <row r="13673" spans="71:72" x14ac:dyDescent="0.2">
      <c r="BS13673" s="152"/>
      <c r="BT13673" s="153"/>
    </row>
    <row r="13674" spans="71:72" x14ac:dyDescent="0.2">
      <c r="BS13674" s="152"/>
      <c r="BT13674" s="153"/>
    </row>
    <row r="13675" spans="71:72" x14ac:dyDescent="0.2">
      <c r="BS13675" s="152"/>
      <c r="BT13675" s="153"/>
    </row>
    <row r="13676" spans="71:72" x14ac:dyDescent="0.2">
      <c r="BS13676" s="152"/>
      <c r="BT13676" s="153"/>
    </row>
    <row r="13677" spans="71:72" x14ac:dyDescent="0.2">
      <c r="BS13677" s="152"/>
      <c r="BT13677" s="153"/>
    </row>
    <row r="13678" spans="71:72" x14ac:dyDescent="0.2">
      <c r="BS13678" s="152"/>
      <c r="BT13678" s="153"/>
    </row>
    <row r="13679" spans="71:72" x14ac:dyDescent="0.2">
      <c r="BS13679" s="152"/>
      <c r="BT13679" s="153"/>
    </row>
    <row r="13680" spans="71:72" x14ac:dyDescent="0.2">
      <c r="BS13680" s="152"/>
      <c r="BT13680" s="153"/>
    </row>
    <row r="13681" spans="71:72" x14ac:dyDescent="0.2">
      <c r="BS13681" s="152"/>
      <c r="BT13681" s="153"/>
    </row>
    <row r="13682" spans="71:72" x14ac:dyDescent="0.2">
      <c r="BS13682" s="152"/>
      <c r="BT13682" s="153"/>
    </row>
    <row r="13683" spans="71:72" x14ac:dyDescent="0.2">
      <c r="BS13683" s="152"/>
      <c r="BT13683" s="153"/>
    </row>
    <row r="13684" spans="71:72" x14ac:dyDescent="0.2">
      <c r="BS13684" s="152"/>
      <c r="BT13684" s="153"/>
    </row>
    <row r="13685" spans="71:72" x14ac:dyDescent="0.2">
      <c r="BS13685" s="152"/>
      <c r="BT13685" s="153"/>
    </row>
    <row r="13686" spans="71:72" x14ac:dyDescent="0.2">
      <c r="BS13686" s="152"/>
      <c r="BT13686" s="153"/>
    </row>
    <row r="13687" spans="71:72" x14ac:dyDescent="0.2">
      <c r="BS13687" s="152"/>
      <c r="BT13687" s="153"/>
    </row>
    <row r="13688" spans="71:72" x14ac:dyDescent="0.2">
      <c r="BS13688" s="152"/>
      <c r="BT13688" s="153"/>
    </row>
    <row r="13689" spans="71:72" x14ac:dyDescent="0.2">
      <c r="BS13689" s="152"/>
      <c r="BT13689" s="153"/>
    </row>
    <row r="13690" spans="71:72" x14ac:dyDescent="0.2">
      <c r="BS13690" s="152"/>
      <c r="BT13690" s="153"/>
    </row>
    <row r="13691" spans="71:72" x14ac:dyDescent="0.2">
      <c r="BS13691" s="152"/>
      <c r="BT13691" s="153"/>
    </row>
    <row r="13692" spans="71:72" x14ac:dyDescent="0.2">
      <c r="BS13692" s="152"/>
      <c r="BT13692" s="153"/>
    </row>
    <row r="13693" spans="71:72" x14ac:dyDescent="0.2">
      <c r="BS13693" s="152"/>
      <c r="BT13693" s="153"/>
    </row>
    <row r="13694" spans="71:72" x14ac:dyDescent="0.2">
      <c r="BS13694" s="152"/>
      <c r="BT13694" s="153"/>
    </row>
    <row r="13695" spans="71:72" x14ac:dyDescent="0.2">
      <c r="BS13695" s="152"/>
      <c r="BT13695" s="153"/>
    </row>
    <row r="13696" spans="71:72" x14ac:dyDescent="0.2">
      <c r="BS13696" s="152"/>
      <c r="BT13696" s="153"/>
    </row>
    <row r="13697" spans="71:72" x14ac:dyDescent="0.2">
      <c r="BS13697" s="152"/>
      <c r="BT13697" s="153"/>
    </row>
    <row r="13698" spans="71:72" x14ac:dyDescent="0.2">
      <c r="BS13698" s="152"/>
      <c r="BT13698" s="153"/>
    </row>
    <row r="13699" spans="71:72" x14ac:dyDescent="0.2">
      <c r="BS13699" s="152"/>
      <c r="BT13699" s="153"/>
    </row>
    <row r="13700" spans="71:72" x14ac:dyDescent="0.2">
      <c r="BS13700" s="152"/>
      <c r="BT13700" s="153"/>
    </row>
    <row r="13701" spans="71:72" x14ac:dyDescent="0.2">
      <c r="BS13701" s="152"/>
      <c r="BT13701" s="153"/>
    </row>
    <row r="13702" spans="71:72" x14ac:dyDescent="0.2">
      <c r="BS13702" s="152"/>
      <c r="BT13702" s="153"/>
    </row>
    <row r="13703" spans="71:72" x14ac:dyDescent="0.2">
      <c r="BS13703" s="152"/>
      <c r="BT13703" s="153"/>
    </row>
    <row r="13704" spans="71:72" x14ac:dyDescent="0.2">
      <c r="BS13704" s="152"/>
      <c r="BT13704" s="153"/>
    </row>
    <row r="13705" spans="71:72" x14ac:dyDescent="0.2">
      <c r="BS13705" s="152"/>
      <c r="BT13705" s="153"/>
    </row>
    <row r="13706" spans="71:72" x14ac:dyDescent="0.2">
      <c r="BS13706" s="152"/>
      <c r="BT13706" s="153"/>
    </row>
    <row r="13707" spans="71:72" x14ac:dyDescent="0.2">
      <c r="BS13707" s="152"/>
      <c r="BT13707" s="153"/>
    </row>
    <row r="13708" spans="71:72" x14ac:dyDescent="0.2">
      <c r="BS13708" s="152"/>
      <c r="BT13708" s="153"/>
    </row>
    <row r="13709" spans="71:72" x14ac:dyDescent="0.2">
      <c r="BS13709" s="152"/>
      <c r="BT13709" s="153"/>
    </row>
    <row r="13710" spans="71:72" x14ac:dyDescent="0.2">
      <c r="BS13710" s="152"/>
      <c r="BT13710" s="153"/>
    </row>
    <row r="13711" spans="71:72" x14ac:dyDescent="0.2">
      <c r="BS13711" s="152"/>
      <c r="BT13711" s="153"/>
    </row>
    <row r="13712" spans="71:72" x14ac:dyDescent="0.2">
      <c r="BS13712" s="152"/>
      <c r="BT13712" s="153"/>
    </row>
    <row r="13713" spans="71:72" x14ac:dyDescent="0.2">
      <c r="BS13713" s="152"/>
      <c r="BT13713" s="153"/>
    </row>
    <row r="13714" spans="71:72" x14ac:dyDescent="0.2">
      <c r="BS13714" s="152"/>
      <c r="BT13714" s="153"/>
    </row>
    <row r="13715" spans="71:72" x14ac:dyDescent="0.2">
      <c r="BS13715" s="152"/>
      <c r="BT13715" s="153"/>
    </row>
    <row r="13716" spans="71:72" x14ac:dyDescent="0.2">
      <c r="BS13716" s="152"/>
      <c r="BT13716" s="153"/>
    </row>
    <row r="13717" spans="71:72" x14ac:dyDescent="0.2">
      <c r="BS13717" s="152"/>
      <c r="BT13717" s="153"/>
    </row>
    <row r="13718" spans="71:72" x14ac:dyDescent="0.2">
      <c r="BS13718" s="152"/>
      <c r="BT13718" s="153"/>
    </row>
    <row r="13719" spans="71:72" x14ac:dyDescent="0.2">
      <c r="BS13719" s="152"/>
      <c r="BT13719" s="153"/>
    </row>
    <row r="13720" spans="71:72" x14ac:dyDescent="0.2">
      <c r="BS13720" s="152"/>
      <c r="BT13720" s="153"/>
    </row>
    <row r="13721" spans="71:72" x14ac:dyDescent="0.2">
      <c r="BS13721" s="152"/>
      <c r="BT13721" s="153"/>
    </row>
    <row r="13722" spans="71:72" x14ac:dyDescent="0.2">
      <c r="BS13722" s="152"/>
      <c r="BT13722" s="153"/>
    </row>
    <row r="13723" spans="71:72" x14ac:dyDescent="0.2">
      <c r="BS13723" s="152"/>
      <c r="BT13723" s="153"/>
    </row>
    <row r="13724" spans="71:72" x14ac:dyDescent="0.2">
      <c r="BS13724" s="152"/>
      <c r="BT13724" s="153"/>
    </row>
    <row r="13725" spans="71:72" x14ac:dyDescent="0.2">
      <c r="BS13725" s="152"/>
      <c r="BT13725" s="153"/>
    </row>
    <row r="13726" spans="71:72" x14ac:dyDescent="0.2">
      <c r="BS13726" s="152"/>
      <c r="BT13726" s="153"/>
    </row>
    <row r="13727" spans="71:72" x14ac:dyDescent="0.2">
      <c r="BS13727" s="152"/>
      <c r="BT13727" s="153"/>
    </row>
    <row r="13728" spans="71:72" x14ac:dyDescent="0.2">
      <c r="BS13728" s="152"/>
      <c r="BT13728" s="153"/>
    </row>
    <row r="13729" spans="71:72" x14ac:dyDescent="0.2">
      <c r="BS13729" s="152"/>
      <c r="BT13729" s="153"/>
    </row>
    <row r="13730" spans="71:72" x14ac:dyDescent="0.2">
      <c r="BS13730" s="152"/>
      <c r="BT13730" s="153"/>
    </row>
    <row r="13731" spans="71:72" x14ac:dyDescent="0.2">
      <c r="BS13731" s="152"/>
      <c r="BT13731" s="153"/>
    </row>
    <row r="13732" spans="71:72" x14ac:dyDescent="0.2">
      <c r="BS13732" s="152"/>
      <c r="BT13732" s="153"/>
    </row>
    <row r="13733" spans="71:72" x14ac:dyDescent="0.2">
      <c r="BS13733" s="152"/>
      <c r="BT13733" s="153"/>
    </row>
    <row r="13734" spans="71:72" x14ac:dyDescent="0.2">
      <c r="BS13734" s="152"/>
      <c r="BT13734" s="153"/>
    </row>
    <row r="13735" spans="71:72" x14ac:dyDescent="0.2">
      <c r="BS13735" s="152"/>
      <c r="BT13735" s="153"/>
    </row>
    <row r="13736" spans="71:72" x14ac:dyDescent="0.2">
      <c r="BS13736" s="152"/>
      <c r="BT13736" s="153"/>
    </row>
    <row r="13737" spans="71:72" x14ac:dyDescent="0.2">
      <c r="BS13737" s="152"/>
      <c r="BT13737" s="153"/>
    </row>
    <row r="13738" spans="71:72" x14ac:dyDescent="0.2">
      <c r="BS13738" s="152"/>
      <c r="BT13738" s="153"/>
    </row>
    <row r="13739" spans="71:72" x14ac:dyDescent="0.2">
      <c r="BS13739" s="152"/>
      <c r="BT13739" s="153"/>
    </row>
    <row r="13740" spans="71:72" x14ac:dyDescent="0.2">
      <c r="BS13740" s="152"/>
      <c r="BT13740" s="153"/>
    </row>
    <row r="13741" spans="71:72" x14ac:dyDescent="0.2">
      <c r="BS13741" s="152"/>
      <c r="BT13741" s="153"/>
    </row>
    <row r="13742" spans="71:72" x14ac:dyDescent="0.2">
      <c r="BS13742" s="152"/>
      <c r="BT13742" s="153"/>
    </row>
    <row r="13743" spans="71:72" x14ac:dyDescent="0.2">
      <c r="BS13743" s="152"/>
      <c r="BT13743" s="153"/>
    </row>
    <row r="13744" spans="71:72" x14ac:dyDescent="0.2">
      <c r="BS13744" s="152"/>
      <c r="BT13744" s="153"/>
    </row>
    <row r="13745" spans="71:72" x14ac:dyDescent="0.2">
      <c r="BS13745" s="152"/>
      <c r="BT13745" s="153"/>
    </row>
    <row r="13746" spans="71:72" x14ac:dyDescent="0.2">
      <c r="BS13746" s="152"/>
      <c r="BT13746" s="153"/>
    </row>
    <row r="13747" spans="71:72" x14ac:dyDescent="0.2">
      <c r="BS13747" s="152"/>
      <c r="BT13747" s="153"/>
    </row>
    <row r="13748" spans="71:72" x14ac:dyDescent="0.2">
      <c r="BS13748" s="152"/>
      <c r="BT13748" s="153"/>
    </row>
    <row r="13749" spans="71:72" x14ac:dyDescent="0.2">
      <c r="BS13749" s="152"/>
      <c r="BT13749" s="153"/>
    </row>
    <row r="13750" spans="71:72" x14ac:dyDescent="0.2">
      <c r="BS13750" s="152"/>
      <c r="BT13750" s="153"/>
    </row>
    <row r="13751" spans="71:72" x14ac:dyDescent="0.2">
      <c r="BS13751" s="152"/>
      <c r="BT13751" s="153"/>
    </row>
    <row r="13752" spans="71:72" x14ac:dyDescent="0.2">
      <c r="BS13752" s="152"/>
      <c r="BT13752" s="153"/>
    </row>
    <row r="13753" spans="71:72" x14ac:dyDescent="0.2">
      <c r="BS13753" s="152"/>
      <c r="BT13753" s="153"/>
    </row>
    <row r="13754" spans="71:72" x14ac:dyDescent="0.2">
      <c r="BS13754" s="152"/>
      <c r="BT13754" s="153"/>
    </row>
    <row r="13755" spans="71:72" x14ac:dyDescent="0.2">
      <c r="BS13755" s="152"/>
      <c r="BT13755" s="153"/>
    </row>
    <row r="13756" spans="71:72" x14ac:dyDescent="0.2">
      <c r="BS13756" s="152"/>
      <c r="BT13756" s="153"/>
    </row>
    <row r="13757" spans="71:72" x14ac:dyDescent="0.2">
      <c r="BS13757" s="152"/>
      <c r="BT13757" s="153"/>
    </row>
    <row r="13758" spans="71:72" x14ac:dyDescent="0.2">
      <c r="BS13758" s="152"/>
      <c r="BT13758" s="153"/>
    </row>
    <row r="13759" spans="71:72" x14ac:dyDescent="0.2">
      <c r="BS13759" s="152"/>
      <c r="BT13759" s="153"/>
    </row>
    <row r="13760" spans="71:72" x14ac:dyDescent="0.2">
      <c r="BS13760" s="152"/>
      <c r="BT13760" s="153"/>
    </row>
    <row r="13761" spans="71:72" x14ac:dyDescent="0.2">
      <c r="BS13761" s="152"/>
      <c r="BT13761" s="153"/>
    </row>
    <row r="13762" spans="71:72" x14ac:dyDescent="0.2">
      <c r="BS13762" s="152"/>
      <c r="BT13762" s="153"/>
    </row>
    <row r="13763" spans="71:72" x14ac:dyDescent="0.2">
      <c r="BS13763" s="152"/>
      <c r="BT13763" s="153"/>
    </row>
    <row r="13764" spans="71:72" x14ac:dyDescent="0.2">
      <c r="BS13764" s="152"/>
      <c r="BT13764" s="153"/>
    </row>
    <row r="13765" spans="71:72" x14ac:dyDescent="0.2">
      <c r="BS13765" s="152"/>
      <c r="BT13765" s="153"/>
    </row>
    <row r="13766" spans="71:72" x14ac:dyDescent="0.2">
      <c r="BS13766" s="152"/>
      <c r="BT13766" s="153"/>
    </row>
    <row r="13767" spans="71:72" x14ac:dyDescent="0.2">
      <c r="BS13767" s="152"/>
      <c r="BT13767" s="153"/>
    </row>
    <row r="13768" spans="71:72" x14ac:dyDescent="0.2">
      <c r="BS13768" s="152"/>
      <c r="BT13768" s="153"/>
    </row>
    <row r="13769" spans="71:72" x14ac:dyDescent="0.2">
      <c r="BS13769" s="152"/>
      <c r="BT13769" s="153"/>
    </row>
    <row r="13770" spans="71:72" x14ac:dyDescent="0.2">
      <c r="BS13770" s="152"/>
      <c r="BT13770" s="153"/>
    </row>
    <row r="13771" spans="71:72" x14ac:dyDescent="0.2">
      <c r="BS13771" s="152"/>
      <c r="BT13771" s="153"/>
    </row>
    <row r="13772" spans="71:72" x14ac:dyDescent="0.2">
      <c r="BS13772" s="152"/>
      <c r="BT13772" s="153"/>
    </row>
    <row r="13773" spans="71:72" x14ac:dyDescent="0.2">
      <c r="BS13773" s="152"/>
      <c r="BT13773" s="153"/>
    </row>
    <row r="13774" spans="71:72" x14ac:dyDescent="0.2">
      <c r="BS13774" s="152"/>
      <c r="BT13774" s="153"/>
    </row>
    <row r="13775" spans="71:72" x14ac:dyDescent="0.2">
      <c r="BS13775" s="152"/>
      <c r="BT13775" s="153"/>
    </row>
    <row r="13776" spans="71:72" x14ac:dyDescent="0.2">
      <c r="BS13776" s="152"/>
      <c r="BT13776" s="153"/>
    </row>
    <row r="13777" spans="71:72" x14ac:dyDescent="0.2">
      <c r="BS13777" s="152"/>
      <c r="BT13777" s="153"/>
    </row>
    <row r="13778" spans="71:72" x14ac:dyDescent="0.2">
      <c r="BS13778" s="152"/>
      <c r="BT13778" s="153"/>
    </row>
    <row r="13779" spans="71:72" x14ac:dyDescent="0.2">
      <c r="BS13779" s="152"/>
      <c r="BT13779" s="153"/>
    </row>
    <row r="13780" spans="71:72" x14ac:dyDescent="0.2">
      <c r="BS13780" s="152"/>
      <c r="BT13780" s="153"/>
    </row>
    <row r="13781" spans="71:72" x14ac:dyDescent="0.2">
      <c r="BS13781" s="152"/>
      <c r="BT13781" s="153"/>
    </row>
    <row r="13782" spans="71:72" x14ac:dyDescent="0.2">
      <c r="BS13782" s="152"/>
      <c r="BT13782" s="153"/>
    </row>
    <row r="13783" spans="71:72" x14ac:dyDescent="0.2">
      <c r="BS13783" s="152"/>
      <c r="BT13783" s="153"/>
    </row>
    <row r="13784" spans="71:72" x14ac:dyDescent="0.2">
      <c r="BS13784" s="152"/>
      <c r="BT13784" s="153"/>
    </row>
    <row r="13785" spans="71:72" x14ac:dyDescent="0.2">
      <c r="BS13785" s="152"/>
      <c r="BT13785" s="153"/>
    </row>
    <row r="13786" spans="71:72" x14ac:dyDescent="0.2">
      <c r="BS13786" s="152"/>
      <c r="BT13786" s="153"/>
    </row>
    <row r="13787" spans="71:72" x14ac:dyDescent="0.2">
      <c r="BS13787" s="152"/>
      <c r="BT13787" s="153"/>
    </row>
    <row r="13788" spans="71:72" x14ac:dyDescent="0.2">
      <c r="BS13788" s="152"/>
      <c r="BT13788" s="153"/>
    </row>
    <row r="13789" spans="71:72" x14ac:dyDescent="0.2">
      <c r="BS13789" s="152"/>
      <c r="BT13789" s="153"/>
    </row>
    <row r="13790" spans="71:72" x14ac:dyDescent="0.2">
      <c r="BS13790" s="152"/>
      <c r="BT13790" s="153"/>
    </row>
    <row r="13791" spans="71:72" x14ac:dyDescent="0.2">
      <c r="BS13791" s="152"/>
      <c r="BT13791" s="153"/>
    </row>
    <row r="13792" spans="71:72" x14ac:dyDescent="0.2">
      <c r="BS13792" s="152"/>
      <c r="BT13792" s="153"/>
    </row>
    <row r="13793" spans="71:72" x14ac:dyDescent="0.2">
      <c r="BS13793" s="152"/>
      <c r="BT13793" s="153"/>
    </row>
    <row r="13794" spans="71:72" x14ac:dyDescent="0.2">
      <c r="BS13794" s="152"/>
      <c r="BT13794" s="153"/>
    </row>
    <row r="13795" spans="71:72" x14ac:dyDescent="0.2">
      <c r="BS13795" s="152"/>
      <c r="BT13795" s="153"/>
    </row>
    <row r="13796" spans="71:72" x14ac:dyDescent="0.2">
      <c r="BS13796" s="152"/>
      <c r="BT13796" s="153"/>
    </row>
    <row r="13797" spans="71:72" x14ac:dyDescent="0.2">
      <c r="BS13797" s="152"/>
      <c r="BT13797" s="153"/>
    </row>
    <row r="13798" spans="71:72" x14ac:dyDescent="0.2">
      <c r="BS13798" s="152"/>
      <c r="BT13798" s="153"/>
    </row>
    <row r="13799" spans="71:72" x14ac:dyDescent="0.2">
      <c r="BS13799" s="152"/>
      <c r="BT13799" s="153"/>
    </row>
    <row r="13800" spans="71:72" x14ac:dyDescent="0.2">
      <c r="BS13800" s="152"/>
      <c r="BT13800" s="153"/>
    </row>
    <row r="13801" spans="71:72" x14ac:dyDescent="0.2">
      <c r="BS13801" s="152"/>
      <c r="BT13801" s="153"/>
    </row>
    <row r="13802" spans="71:72" x14ac:dyDescent="0.2">
      <c r="BS13802" s="152"/>
      <c r="BT13802" s="153"/>
    </row>
    <row r="13803" spans="71:72" x14ac:dyDescent="0.2">
      <c r="BS13803" s="152"/>
      <c r="BT13803" s="153"/>
    </row>
    <row r="13804" spans="71:72" x14ac:dyDescent="0.2">
      <c r="BS13804" s="152"/>
      <c r="BT13804" s="153"/>
    </row>
    <row r="13805" spans="71:72" x14ac:dyDescent="0.2">
      <c r="BS13805" s="152"/>
      <c r="BT13805" s="153"/>
    </row>
    <row r="13806" spans="71:72" x14ac:dyDescent="0.2">
      <c r="BS13806" s="152"/>
      <c r="BT13806" s="153"/>
    </row>
    <row r="13807" spans="71:72" x14ac:dyDescent="0.2">
      <c r="BS13807" s="152"/>
      <c r="BT13807" s="153"/>
    </row>
    <row r="13808" spans="71:72" x14ac:dyDescent="0.2">
      <c r="BS13808" s="152"/>
      <c r="BT13808" s="153"/>
    </row>
    <row r="13809" spans="71:72" x14ac:dyDescent="0.2">
      <c r="BS13809" s="152"/>
      <c r="BT13809" s="153"/>
    </row>
    <row r="13810" spans="71:72" x14ac:dyDescent="0.2">
      <c r="BS13810" s="152"/>
      <c r="BT13810" s="153"/>
    </row>
    <row r="13811" spans="71:72" x14ac:dyDescent="0.2">
      <c r="BS13811" s="152"/>
      <c r="BT13811" s="153"/>
    </row>
    <row r="13812" spans="71:72" x14ac:dyDescent="0.2">
      <c r="BS13812" s="152"/>
      <c r="BT13812" s="153"/>
    </row>
    <row r="13813" spans="71:72" x14ac:dyDescent="0.2">
      <c r="BS13813" s="152"/>
      <c r="BT13813" s="153"/>
    </row>
    <row r="13814" spans="71:72" x14ac:dyDescent="0.2">
      <c r="BS13814" s="152"/>
      <c r="BT13814" s="153"/>
    </row>
    <row r="13815" spans="71:72" x14ac:dyDescent="0.2">
      <c r="BS13815" s="152"/>
      <c r="BT13815" s="153"/>
    </row>
    <row r="13816" spans="71:72" x14ac:dyDescent="0.2">
      <c r="BS13816" s="152"/>
      <c r="BT13816" s="153"/>
    </row>
    <row r="13817" spans="71:72" x14ac:dyDescent="0.2">
      <c r="BS13817" s="152"/>
      <c r="BT13817" s="153"/>
    </row>
    <row r="13818" spans="71:72" x14ac:dyDescent="0.2">
      <c r="BS13818" s="152"/>
      <c r="BT13818" s="153"/>
    </row>
    <row r="13819" spans="71:72" x14ac:dyDescent="0.2">
      <c r="BS13819" s="152"/>
      <c r="BT13819" s="153"/>
    </row>
    <row r="13820" spans="71:72" x14ac:dyDescent="0.2">
      <c r="BS13820" s="152"/>
      <c r="BT13820" s="153"/>
    </row>
    <row r="13821" spans="71:72" x14ac:dyDescent="0.2">
      <c r="BS13821" s="152"/>
      <c r="BT13821" s="153"/>
    </row>
    <row r="13822" spans="71:72" x14ac:dyDescent="0.2">
      <c r="BS13822" s="152"/>
      <c r="BT13822" s="153"/>
    </row>
    <row r="13823" spans="71:72" x14ac:dyDescent="0.2">
      <c r="BS13823" s="152"/>
      <c r="BT13823" s="153"/>
    </row>
    <row r="13824" spans="71:72" x14ac:dyDescent="0.2">
      <c r="BS13824" s="152"/>
      <c r="BT13824" s="153"/>
    </row>
    <row r="13825" spans="71:72" x14ac:dyDescent="0.2">
      <c r="BS13825" s="152"/>
      <c r="BT13825" s="153"/>
    </row>
    <row r="13826" spans="71:72" x14ac:dyDescent="0.2">
      <c r="BS13826" s="152"/>
      <c r="BT13826" s="153"/>
    </row>
    <row r="13827" spans="71:72" x14ac:dyDescent="0.2">
      <c r="BS13827" s="152"/>
      <c r="BT13827" s="153"/>
    </row>
    <row r="13828" spans="71:72" x14ac:dyDescent="0.2">
      <c r="BS13828" s="152"/>
      <c r="BT13828" s="153"/>
    </row>
    <row r="13829" spans="71:72" x14ac:dyDescent="0.2">
      <c r="BS13829" s="152"/>
      <c r="BT13829" s="153"/>
    </row>
    <row r="13830" spans="71:72" x14ac:dyDescent="0.2">
      <c r="BS13830" s="152"/>
      <c r="BT13830" s="153"/>
    </row>
    <row r="13831" spans="71:72" x14ac:dyDescent="0.2">
      <c r="BS13831" s="152"/>
      <c r="BT13831" s="153"/>
    </row>
    <row r="13832" spans="71:72" x14ac:dyDescent="0.2">
      <c r="BS13832" s="152"/>
      <c r="BT13832" s="153"/>
    </row>
    <row r="13833" spans="71:72" x14ac:dyDescent="0.2">
      <c r="BS13833" s="152"/>
      <c r="BT13833" s="153"/>
    </row>
    <row r="13834" spans="71:72" x14ac:dyDescent="0.2">
      <c r="BS13834" s="152"/>
      <c r="BT13834" s="153"/>
    </row>
    <row r="13835" spans="71:72" x14ac:dyDescent="0.2">
      <c r="BS13835" s="152"/>
      <c r="BT13835" s="153"/>
    </row>
    <row r="13836" spans="71:72" x14ac:dyDescent="0.2">
      <c r="BS13836" s="152"/>
      <c r="BT13836" s="153"/>
    </row>
    <row r="13837" spans="71:72" x14ac:dyDescent="0.2">
      <c r="BS13837" s="152"/>
      <c r="BT13837" s="153"/>
    </row>
    <row r="13838" spans="71:72" x14ac:dyDescent="0.2">
      <c r="BS13838" s="152"/>
      <c r="BT13838" s="153"/>
    </row>
    <row r="13839" spans="71:72" x14ac:dyDescent="0.2">
      <c r="BS13839" s="152"/>
      <c r="BT13839" s="153"/>
    </row>
    <row r="13840" spans="71:72" x14ac:dyDescent="0.2">
      <c r="BS13840" s="152"/>
      <c r="BT13840" s="153"/>
    </row>
    <row r="13841" spans="71:72" x14ac:dyDescent="0.2">
      <c r="BS13841" s="152"/>
      <c r="BT13841" s="153"/>
    </row>
    <row r="13842" spans="71:72" x14ac:dyDescent="0.2">
      <c r="BS13842" s="152"/>
      <c r="BT13842" s="153"/>
    </row>
    <row r="13843" spans="71:72" x14ac:dyDescent="0.2">
      <c r="BS13843" s="152"/>
      <c r="BT13843" s="153"/>
    </row>
    <row r="13844" spans="71:72" x14ac:dyDescent="0.2">
      <c r="BS13844" s="152"/>
      <c r="BT13844" s="153"/>
    </row>
    <row r="13845" spans="71:72" x14ac:dyDescent="0.2">
      <c r="BS13845" s="152"/>
      <c r="BT13845" s="153"/>
    </row>
    <row r="13846" spans="71:72" x14ac:dyDescent="0.2">
      <c r="BS13846" s="152"/>
      <c r="BT13846" s="153"/>
    </row>
    <row r="13847" spans="71:72" x14ac:dyDescent="0.2">
      <c r="BS13847" s="152"/>
      <c r="BT13847" s="153"/>
    </row>
    <row r="13848" spans="71:72" x14ac:dyDescent="0.2">
      <c r="BS13848" s="152"/>
      <c r="BT13848" s="153"/>
    </row>
    <row r="13849" spans="71:72" x14ac:dyDescent="0.2">
      <c r="BS13849" s="152"/>
      <c r="BT13849" s="153"/>
    </row>
    <row r="13850" spans="71:72" x14ac:dyDescent="0.2">
      <c r="BS13850" s="152"/>
      <c r="BT13850" s="153"/>
    </row>
    <row r="13851" spans="71:72" x14ac:dyDescent="0.2">
      <c r="BS13851" s="152"/>
      <c r="BT13851" s="153"/>
    </row>
    <row r="13852" spans="71:72" x14ac:dyDescent="0.2">
      <c r="BS13852" s="152"/>
      <c r="BT13852" s="153"/>
    </row>
    <row r="13853" spans="71:72" x14ac:dyDescent="0.2">
      <c r="BS13853" s="152"/>
      <c r="BT13853" s="153"/>
    </row>
    <row r="13854" spans="71:72" x14ac:dyDescent="0.2">
      <c r="BS13854" s="152"/>
      <c r="BT13854" s="153"/>
    </row>
    <row r="13855" spans="71:72" x14ac:dyDescent="0.2">
      <c r="BS13855" s="152"/>
      <c r="BT13855" s="153"/>
    </row>
    <row r="13856" spans="71:72" x14ac:dyDescent="0.2">
      <c r="BS13856" s="152"/>
      <c r="BT13856" s="153"/>
    </row>
    <row r="13857" spans="71:72" x14ac:dyDescent="0.2">
      <c r="BS13857" s="152"/>
      <c r="BT13857" s="153"/>
    </row>
    <row r="13858" spans="71:72" x14ac:dyDescent="0.2">
      <c r="BS13858" s="152"/>
      <c r="BT13858" s="153"/>
    </row>
    <row r="13859" spans="71:72" x14ac:dyDescent="0.2">
      <c r="BS13859" s="152"/>
      <c r="BT13859" s="153"/>
    </row>
    <row r="13860" spans="71:72" x14ac:dyDescent="0.2">
      <c r="BS13860" s="152"/>
      <c r="BT13860" s="153"/>
    </row>
    <row r="13861" spans="71:72" x14ac:dyDescent="0.2">
      <c r="BS13861" s="152"/>
      <c r="BT13861" s="153"/>
    </row>
    <row r="13862" spans="71:72" x14ac:dyDescent="0.2">
      <c r="BS13862" s="152"/>
      <c r="BT13862" s="153"/>
    </row>
    <row r="13863" spans="71:72" x14ac:dyDescent="0.2">
      <c r="BS13863" s="152"/>
      <c r="BT13863" s="153"/>
    </row>
    <row r="13864" spans="71:72" x14ac:dyDescent="0.2">
      <c r="BS13864" s="152"/>
      <c r="BT13864" s="153"/>
    </row>
    <row r="13865" spans="71:72" x14ac:dyDescent="0.2">
      <c r="BS13865" s="152"/>
      <c r="BT13865" s="153"/>
    </row>
    <row r="13866" spans="71:72" x14ac:dyDescent="0.2">
      <c r="BS13866" s="152"/>
      <c r="BT13866" s="153"/>
    </row>
    <row r="13867" spans="71:72" x14ac:dyDescent="0.2">
      <c r="BS13867" s="152"/>
      <c r="BT13867" s="153"/>
    </row>
    <row r="13868" spans="71:72" x14ac:dyDescent="0.2">
      <c r="BS13868" s="152"/>
      <c r="BT13868" s="153"/>
    </row>
    <row r="13869" spans="71:72" x14ac:dyDescent="0.2">
      <c r="BS13869" s="152"/>
      <c r="BT13869" s="153"/>
    </row>
    <row r="13870" spans="71:72" x14ac:dyDescent="0.2">
      <c r="BS13870" s="152"/>
      <c r="BT13870" s="153"/>
    </row>
    <row r="13871" spans="71:72" x14ac:dyDescent="0.2">
      <c r="BS13871" s="152"/>
      <c r="BT13871" s="153"/>
    </row>
    <row r="13872" spans="71:72" x14ac:dyDescent="0.2">
      <c r="BS13872" s="152"/>
      <c r="BT13872" s="153"/>
    </row>
    <row r="13873" spans="71:72" x14ac:dyDescent="0.2">
      <c r="BS13873" s="152"/>
      <c r="BT13873" s="153"/>
    </row>
    <row r="13874" spans="71:72" x14ac:dyDescent="0.2">
      <c r="BS13874" s="152"/>
      <c r="BT13874" s="153"/>
    </row>
    <row r="13875" spans="71:72" x14ac:dyDescent="0.2">
      <c r="BS13875" s="152"/>
      <c r="BT13875" s="153"/>
    </row>
    <row r="13876" spans="71:72" x14ac:dyDescent="0.2">
      <c r="BS13876" s="152"/>
      <c r="BT13876" s="153"/>
    </row>
    <row r="13877" spans="71:72" x14ac:dyDescent="0.2">
      <c r="BS13877" s="152"/>
      <c r="BT13877" s="153"/>
    </row>
    <row r="13878" spans="71:72" x14ac:dyDescent="0.2">
      <c r="BS13878" s="152"/>
      <c r="BT13878" s="153"/>
    </row>
    <row r="13879" spans="71:72" x14ac:dyDescent="0.2">
      <c r="BS13879" s="152"/>
      <c r="BT13879" s="153"/>
    </row>
    <row r="13880" spans="71:72" x14ac:dyDescent="0.2">
      <c r="BS13880" s="152"/>
      <c r="BT13880" s="153"/>
    </row>
    <row r="13881" spans="71:72" x14ac:dyDescent="0.2">
      <c r="BS13881" s="152"/>
      <c r="BT13881" s="153"/>
    </row>
    <row r="13882" spans="71:72" x14ac:dyDescent="0.2">
      <c r="BS13882" s="152"/>
      <c r="BT13882" s="153"/>
    </row>
    <row r="13883" spans="71:72" x14ac:dyDescent="0.2">
      <c r="BS13883" s="152"/>
      <c r="BT13883" s="153"/>
    </row>
    <row r="13884" spans="71:72" x14ac:dyDescent="0.2">
      <c r="BS13884" s="152"/>
      <c r="BT13884" s="153"/>
    </row>
    <row r="13885" spans="71:72" x14ac:dyDescent="0.2">
      <c r="BS13885" s="152"/>
      <c r="BT13885" s="153"/>
    </row>
    <row r="13886" spans="71:72" x14ac:dyDescent="0.2">
      <c r="BS13886" s="152"/>
      <c r="BT13886" s="153"/>
    </row>
    <row r="13887" spans="71:72" x14ac:dyDescent="0.2">
      <c r="BS13887" s="152"/>
      <c r="BT13887" s="153"/>
    </row>
    <row r="13888" spans="71:72" x14ac:dyDescent="0.2">
      <c r="BS13888" s="152"/>
      <c r="BT13888" s="153"/>
    </row>
    <row r="13889" spans="71:72" x14ac:dyDescent="0.2">
      <c r="BS13889" s="152"/>
      <c r="BT13889" s="153"/>
    </row>
    <row r="13890" spans="71:72" x14ac:dyDescent="0.2">
      <c r="BS13890" s="152"/>
      <c r="BT13890" s="153"/>
    </row>
    <row r="13891" spans="71:72" x14ac:dyDescent="0.2">
      <c r="BS13891" s="152"/>
      <c r="BT13891" s="153"/>
    </row>
    <row r="13892" spans="71:72" x14ac:dyDescent="0.2">
      <c r="BS13892" s="152"/>
      <c r="BT13892" s="153"/>
    </row>
    <row r="13893" spans="71:72" x14ac:dyDescent="0.2">
      <c r="BS13893" s="152"/>
      <c r="BT13893" s="153"/>
    </row>
    <row r="13894" spans="71:72" x14ac:dyDescent="0.2">
      <c r="BS13894" s="152"/>
      <c r="BT13894" s="153"/>
    </row>
    <row r="13895" spans="71:72" x14ac:dyDescent="0.2">
      <c r="BS13895" s="152"/>
      <c r="BT13895" s="153"/>
    </row>
    <row r="13896" spans="71:72" x14ac:dyDescent="0.2">
      <c r="BS13896" s="152"/>
      <c r="BT13896" s="153"/>
    </row>
    <row r="13897" spans="71:72" x14ac:dyDescent="0.2">
      <c r="BS13897" s="152"/>
      <c r="BT13897" s="153"/>
    </row>
    <row r="13898" spans="71:72" x14ac:dyDescent="0.2">
      <c r="BS13898" s="152"/>
      <c r="BT13898" s="153"/>
    </row>
    <row r="13899" spans="71:72" x14ac:dyDescent="0.2">
      <c r="BS13899" s="152"/>
      <c r="BT13899" s="153"/>
    </row>
    <row r="13900" spans="71:72" x14ac:dyDescent="0.2">
      <c r="BS13900" s="152"/>
      <c r="BT13900" s="153"/>
    </row>
    <row r="13901" spans="71:72" x14ac:dyDescent="0.2">
      <c r="BS13901" s="152"/>
      <c r="BT13901" s="153"/>
    </row>
    <row r="13902" spans="71:72" x14ac:dyDescent="0.2">
      <c r="BS13902" s="152"/>
      <c r="BT13902" s="153"/>
    </row>
    <row r="13903" spans="71:72" x14ac:dyDescent="0.2">
      <c r="BS13903" s="152"/>
      <c r="BT13903" s="153"/>
    </row>
    <row r="13904" spans="71:72" x14ac:dyDescent="0.2">
      <c r="BS13904" s="152"/>
      <c r="BT13904" s="153"/>
    </row>
    <row r="13905" spans="71:72" x14ac:dyDescent="0.2">
      <c r="BS13905" s="152"/>
      <c r="BT13905" s="153"/>
    </row>
    <row r="13906" spans="71:72" x14ac:dyDescent="0.2">
      <c r="BS13906" s="152"/>
      <c r="BT13906" s="153"/>
    </row>
    <row r="13907" spans="71:72" x14ac:dyDescent="0.2">
      <c r="BS13907" s="152"/>
      <c r="BT13907" s="153"/>
    </row>
    <row r="13908" spans="71:72" x14ac:dyDescent="0.2">
      <c r="BS13908" s="152"/>
      <c r="BT13908" s="153"/>
    </row>
    <row r="13909" spans="71:72" x14ac:dyDescent="0.2">
      <c r="BS13909" s="152"/>
      <c r="BT13909" s="153"/>
    </row>
    <row r="13910" spans="71:72" x14ac:dyDescent="0.2">
      <c r="BS13910" s="152"/>
      <c r="BT13910" s="153"/>
    </row>
    <row r="13911" spans="71:72" x14ac:dyDescent="0.2">
      <c r="BS13911" s="152"/>
      <c r="BT13911" s="153"/>
    </row>
    <row r="13912" spans="71:72" x14ac:dyDescent="0.2">
      <c r="BS13912" s="152"/>
      <c r="BT13912" s="153"/>
    </row>
    <row r="13913" spans="71:72" x14ac:dyDescent="0.2">
      <c r="BS13913" s="152"/>
      <c r="BT13913" s="153"/>
    </row>
    <row r="13914" spans="71:72" x14ac:dyDescent="0.2">
      <c r="BS13914" s="152"/>
      <c r="BT13914" s="153"/>
    </row>
    <row r="13915" spans="71:72" x14ac:dyDescent="0.2">
      <c r="BS13915" s="152"/>
      <c r="BT13915" s="153"/>
    </row>
    <row r="13916" spans="71:72" x14ac:dyDescent="0.2">
      <c r="BS13916" s="152"/>
      <c r="BT13916" s="153"/>
    </row>
    <row r="13917" spans="71:72" x14ac:dyDescent="0.2">
      <c r="BS13917" s="152"/>
      <c r="BT13917" s="153"/>
    </row>
    <row r="13918" spans="71:72" x14ac:dyDescent="0.2">
      <c r="BS13918" s="152"/>
      <c r="BT13918" s="153"/>
    </row>
    <row r="13919" spans="71:72" x14ac:dyDescent="0.2">
      <c r="BS13919" s="152"/>
      <c r="BT13919" s="153"/>
    </row>
    <row r="13920" spans="71:72" x14ac:dyDescent="0.2">
      <c r="BS13920" s="152"/>
      <c r="BT13920" s="153"/>
    </row>
    <row r="13921" spans="71:72" x14ac:dyDescent="0.2">
      <c r="BS13921" s="152"/>
      <c r="BT13921" s="153"/>
    </row>
    <row r="13922" spans="71:72" x14ac:dyDescent="0.2">
      <c r="BS13922" s="152"/>
      <c r="BT13922" s="153"/>
    </row>
    <row r="13923" spans="71:72" x14ac:dyDescent="0.2">
      <c r="BS13923" s="152"/>
      <c r="BT13923" s="153"/>
    </row>
    <row r="13924" spans="71:72" x14ac:dyDescent="0.2">
      <c r="BS13924" s="152"/>
      <c r="BT13924" s="153"/>
    </row>
    <row r="13925" spans="71:72" x14ac:dyDescent="0.2">
      <c r="BS13925" s="152"/>
      <c r="BT13925" s="153"/>
    </row>
    <row r="13926" spans="71:72" x14ac:dyDescent="0.2">
      <c r="BS13926" s="152"/>
      <c r="BT13926" s="153"/>
    </row>
    <row r="13927" spans="71:72" x14ac:dyDescent="0.2">
      <c r="BS13927" s="152"/>
      <c r="BT13927" s="153"/>
    </row>
    <row r="13928" spans="71:72" x14ac:dyDescent="0.2">
      <c r="BS13928" s="152"/>
      <c r="BT13928" s="153"/>
    </row>
    <row r="13929" spans="71:72" x14ac:dyDescent="0.2">
      <c r="BS13929" s="152"/>
      <c r="BT13929" s="153"/>
    </row>
    <row r="13930" spans="71:72" x14ac:dyDescent="0.2">
      <c r="BS13930" s="152"/>
      <c r="BT13930" s="153"/>
    </row>
    <row r="13931" spans="71:72" x14ac:dyDescent="0.2">
      <c r="BS13931" s="152"/>
      <c r="BT13931" s="153"/>
    </row>
    <row r="13932" spans="71:72" x14ac:dyDescent="0.2">
      <c r="BS13932" s="152"/>
      <c r="BT13932" s="153"/>
    </row>
    <row r="13933" spans="71:72" x14ac:dyDescent="0.2">
      <c r="BS13933" s="152"/>
      <c r="BT13933" s="153"/>
    </row>
    <row r="13934" spans="71:72" x14ac:dyDescent="0.2">
      <c r="BS13934" s="152"/>
      <c r="BT13934" s="153"/>
    </row>
    <row r="13935" spans="71:72" x14ac:dyDescent="0.2">
      <c r="BS13935" s="152"/>
      <c r="BT13935" s="153"/>
    </row>
    <row r="13936" spans="71:72" x14ac:dyDescent="0.2">
      <c r="BS13936" s="152"/>
      <c r="BT13936" s="153"/>
    </row>
    <row r="13937" spans="71:72" x14ac:dyDescent="0.2">
      <c r="BS13937" s="152"/>
      <c r="BT13937" s="153"/>
    </row>
    <row r="13938" spans="71:72" x14ac:dyDescent="0.2">
      <c r="BS13938" s="152"/>
      <c r="BT13938" s="153"/>
    </row>
    <row r="13939" spans="71:72" x14ac:dyDescent="0.2">
      <c r="BS13939" s="152"/>
      <c r="BT13939" s="153"/>
    </row>
    <row r="13940" spans="71:72" x14ac:dyDescent="0.2">
      <c r="BS13940" s="152"/>
      <c r="BT13940" s="153"/>
    </row>
    <row r="13941" spans="71:72" x14ac:dyDescent="0.2">
      <c r="BS13941" s="152"/>
      <c r="BT13941" s="153"/>
    </row>
    <row r="13942" spans="71:72" x14ac:dyDescent="0.2">
      <c r="BS13942" s="152"/>
      <c r="BT13942" s="153"/>
    </row>
    <row r="13943" spans="71:72" x14ac:dyDescent="0.2">
      <c r="BS13943" s="152"/>
      <c r="BT13943" s="153"/>
    </row>
    <row r="13944" spans="71:72" x14ac:dyDescent="0.2">
      <c r="BS13944" s="152"/>
      <c r="BT13944" s="153"/>
    </row>
    <row r="13945" spans="71:72" x14ac:dyDescent="0.2">
      <c r="BS13945" s="152"/>
      <c r="BT13945" s="153"/>
    </row>
    <row r="13946" spans="71:72" x14ac:dyDescent="0.2">
      <c r="BS13946" s="152"/>
      <c r="BT13946" s="153"/>
    </row>
    <row r="13947" spans="71:72" x14ac:dyDescent="0.2">
      <c r="BS13947" s="152"/>
      <c r="BT13947" s="153"/>
    </row>
    <row r="13948" spans="71:72" x14ac:dyDescent="0.2">
      <c r="BS13948" s="152"/>
      <c r="BT13948" s="153"/>
    </row>
    <row r="13949" spans="71:72" x14ac:dyDescent="0.2">
      <c r="BS13949" s="152"/>
      <c r="BT13949" s="153"/>
    </row>
    <row r="13950" spans="71:72" x14ac:dyDescent="0.2">
      <c r="BS13950" s="152"/>
      <c r="BT13950" s="153"/>
    </row>
    <row r="13951" spans="71:72" x14ac:dyDescent="0.2">
      <c r="BS13951" s="152"/>
      <c r="BT13951" s="153"/>
    </row>
    <row r="13952" spans="71:72" x14ac:dyDescent="0.2">
      <c r="BS13952" s="152"/>
      <c r="BT13952" s="153"/>
    </row>
    <row r="13953" spans="71:72" x14ac:dyDescent="0.2">
      <c r="BS13953" s="152"/>
      <c r="BT13953" s="153"/>
    </row>
    <row r="13954" spans="71:72" x14ac:dyDescent="0.2">
      <c r="BS13954" s="152"/>
      <c r="BT13954" s="153"/>
    </row>
    <row r="13955" spans="71:72" x14ac:dyDescent="0.2">
      <c r="BS13955" s="152"/>
      <c r="BT13955" s="153"/>
    </row>
    <row r="13956" spans="71:72" x14ac:dyDescent="0.2">
      <c r="BS13956" s="152"/>
      <c r="BT13956" s="153"/>
    </row>
    <row r="13957" spans="71:72" x14ac:dyDescent="0.2">
      <c r="BS13957" s="152"/>
      <c r="BT13957" s="153"/>
    </row>
    <row r="13958" spans="71:72" x14ac:dyDescent="0.2">
      <c r="BS13958" s="152"/>
      <c r="BT13958" s="153"/>
    </row>
    <row r="13959" spans="71:72" x14ac:dyDescent="0.2">
      <c r="BS13959" s="152"/>
      <c r="BT13959" s="153"/>
    </row>
    <row r="13960" spans="71:72" x14ac:dyDescent="0.2">
      <c r="BS13960" s="152"/>
      <c r="BT13960" s="153"/>
    </row>
    <row r="13961" spans="71:72" x14ac:dyDescent="0.2">
      <c r="BS13961" s="152"/>
      <c r="BT13961" s="153"/>
    </row>
    <row r="13962" spans="71:72" x14ac:dyDescent="0.2">
      <c r="BS13962" s="152"/>
      <c r="BT13962" s="153"/>
    </row>
    <row r="13963" spans="71:72" x14ac:dyDescent="0.2">
      <c r="BS13963" s="152"/>
      <c r="BT13963" s="153"/>
    </row>
    <row r="13964" spans="71:72" x14ac:dyDescent="0.2">
      <c r="BS13964" s="152"/>
      <c r="BT13964" s="153"/>
    </row>
    <row r="13965" spans="71:72" x14ac:dyDescent="0.2">
      <c r="BS13965" s="152"/>
      <c r="BT13965" s="153"/>
    </row>
    <row r="13966" spans="71:72" x14ac:dyDescent="0.2">
      <c r="BS13966" s="152"/>
      <c r="BT13966" s="153"/>
    </row>
    <row r="13967" spans="71:72" x14ac:dyDescent="0.2">
      <c r="BS13967" s="152"/>
      <c r="BT13967" s="153"/>
    </row>
    <row r="13968" spans="71:72" x14ac:dyDescent="0.2">
      <c r="BS13968" s="152"/>
      <c r="BT13968" s="153"/>
    </row>
    <row r="13969" spans="71:72" x14ac:dyDescent="0.2">
      <c r="BS13969" s="152"/>
      <c r="BT13969" s="153"/>
    </row>
    <row r="13970" spans="71:72" x14ac:dyDescent="0.2">
      <c r="BS13970" s="152"/>
      <c r="BT13970" s="153"/>
    </row>
    <row r="13971" spans="71:72" x14ac:dyDescent="0.2">
      <c r="BS13971" s="152"/>
      <c r="BT13971" s="153"/>
    </row>
    <row r="13972" spans="71:72" x14ac:dyDescent="0.2">
      <c r="BS13972" s="152"/>
      <c r="BT13972" s="153"/>
    </row>
    <row r="13973" spans="71:72" x14ac:dyDescent="0.2">
      <c r="BS13973" s="152"/>
      <c r="BT13973" s="153"/>
    </row>
    <row r="13974" spans="71:72" x14ac:dyDescent="0.2">
      <c r="BS13974" s="152"/>
      <c r="BT13974" s="153"/>
    </row>
    <row r="13975" spans="71:72" x14ac:dyDescent="0.2">
      <c r="BS13975" s="152"/>
      <c r="BT13975" s="153"/>
    </row>
    <row r="13976" spans="71:72" x14ac:dyDescent="0.2">
      <c r="BS13976" s="152"/>
      <c r="BT13976" s="153"/>
    </row>
    <row r="13977" spans="71:72" x14ac:dyDescent="0.2">
      <c r="BS13977" s="152"/>
      <c r="BT13977" s="153"/>
    </row>
    <row r="13978" spans="71:72" x14ac:dyDescent="0.2">
      <c r="BS13978" s="152"/>
      <c r="BT13978" s="153"/>
    </row>
    <row r="13979" spans="71:72" x14ac:dyDescent="0.2">
      <c r="BS13979" s="152"/>
      <c r="BT13979" s="153"/>
    </row>
    <row r="13980" spans="71:72" x14ac:dyDescent="0.2">
      <c r="BS13980" s="152"/>
      <c r="BT13980" s="153"/>
    </row>
    <row r="13981" spans="71:72" x14ac:dyDescent="0.2">
      <c r="BS13981" s="152"/>
      <c r="BT13981" s="153"/>
    </row>
    <row r="13982" spans="71:72" x14ac:dyDescent="0.2">
      <c r="BS13982" s="152"/>
      <c r="BT13982" s="153"/>
    </row>
    <row r="13983" spans="71:72" x14ac:dyDescent="0.2">
      <c r="BS13983" s="152"/>
      <c r="BT13983" s="153"/>
    </row>
    <row r="13984" spans="71:72" x14ac:dyDescent="0.2">
      <c r="BS13984" s="152"/>
      <c r="BT13984" s="153"/>
    </row>
    <row r="13985" spans="71:72" x14ac:dyDescent="0.2">
      <c r="BS13985" s="152"/>
      <c r="BT13985" s="153"/>
    </row>
    <row r="13986" spans="71:72" x14ac:dyDescent="0.2">
      <c r="BS13986" s="152"/>
      <c r="BT13986" s="153"/>
    </row>
    <row r="13987" spans="71:72" x14ac:dyDescent="0.2">
      <c r="BS13987" s="152"/>
      <c r="BT13987" s="153"/>
    </row>
    <row r="13988" spans="71:72" x14ac:dyDescent="0.2">
      <c r="BS13988" s="152"/>
      <c r="BT13988" s="153"/>
    </row>
    <row r="13989" spans="71:72" x14ac:dyDescent="0.2">
      <c r="BS13989" s="152"/>
      <c r="BT13989" s="153"/>
    </row>
    <row r="13990" spans="71:72" x14ac:dyDescent="0.2">
      <c r="BS13990" s="152"/>
      <c r="BT13990" s="153"/>
    </row>
    <row r="13991" spans="71:72" x14ac:dyDescent="0.2">
      <c r="BS13991" s="152"/>
      <c r="BT13991" s="153"/>
    </row>
    <row r="13992" spans="71:72" x14ac:dyDescent="0.2">
      <c r="BS13992" s="152"/>
      <c r="BT13992" s="153"/>
    </row>
    <row r="13993" spans="71:72" x14ac:dyDescent="0.2">
      <c r="BS13993" s="152"/>
      <c r="BT13993" s="153"/>
    </row>
    <row r="13994" spans="71:72" x14ac:dyDescent="0.2">
      <c r="BS13994" s="152"/>
      <c r="BT13994" s="153"/>
    </row>
    <row r="13995" spans="71:72" x14ac:dyDescent="0.2">
      <c r="BS13995" s="152"/>
      <c r="BT13995" s="153"/>
    </row>
    <row r="13996" spans="71:72" x14ac:dyDescent="0.2">
      <c r="BS13996" s="152"/>
      <c r="BT13996" s="153"/>
    </row>
    <row r="13997" spans="71:72" x14ac:dyDescent="0.2">
      <c r="BS13997" s="152"/>
      <c r="BT13997" s="153"/>
    </row>
    <row r="13998" spans="71:72" x14ac:dyDescent="0.2">
      <c r="BS13998" s="152"/>
      <c r="BT13998" s="153"/>
    </row>
    <row r="13999" spans="71:72" x14ac:dyDescent="0.2">
      <c r="BS13999" s="152"/>
      <c r="BT13999" s="153"/>
    </row>
    <row r="14000" spans="71:72" x14ac:dyDescent="0.2">
      <c r="BS14000" s="152"/>
      <c r="BT14000" s="153"/>
    </row>
    <row r="14001" spans="71:72" x14ac:dyDescent="0.2">
      <c r="BS14001" s="152"/>
      <c r="BT14001" s="153"/>
    </row>
    <row r="14002" spans="71:72" x14ac:dyDescent="0.2">
      <c r="BS14002" s="152"/>
      <c r="BT14002" s="153"/>
    </row>
    <row r="14003" spans="71:72" x14ac:dyDescent="0.2">
      <c r="BS14003" s="152"/>
      <c r="BT14003" s="153"/>
    </row>
    <row r="14004" spans="71:72" x14ac:dyDescent="0.2">
      <c r="BS14004" s="152"/>
      <c r="BT14004" s="153"/>
    </row>
    <row r="14005" spans="71:72" x14ac:dyDescent="0.2">
      <c r="BS14005" s="152"/>
      <c r="BT14005" s="153"/>
    </row>
    <row r="14006" spans="71:72" x14ac:dyDescent="0.2">
      <c r="BS14006" s="152"/>
      <c r="BT14006" s="153"/>
    </row>
    <row r="14007" spans="71:72" x14ac:dyDescent="0.2">
      <c r="BS14007" s="152"/>
      <c r="BT14007" s="153"/>
    </row>
    <row r="14008" spans="71:72" x14ac:dyDescent="0.2">
      <c r="BS14008" s="152"/>
      <c r="BT14008" s="153"/>
    </row>
    <row r="14009" spans="71:72" x14ac:dyDescent="0.2">
      <c r="BS14009" s="152"/>
      <c r="BT14009" s="153"/>
    </row>
    <row r="14010" spans="71:72" x14ac:dyDescent="0.2">
      <c r="BS14010" s="152"/>
      <c r="BT14010" s="153"/>
    </row>
    <row r="14011" spans="71:72" x14ac:dyDescent="0.2">
      <c r="BS14011" s="152"/>
      <c r="BT14011" s="153"/>
    </row>
    <row r="14012" spans="71:72" x14ac:dyDescent="0.2">
      <c r="BS14012" s="152"/>
      <c r="BT14012" s="153"/>
    </row>
    <row r="14013" spans="71:72" x14ac:dyDescent="0.2">
      <c r="BS14013" s="152"/>
      <c r="BT14013" s="153"/>
    </row>
    <row r="14014" spans="71:72" x14ac:dyDescent="0.2">
      <c r="BS14014" s="152"/>
      <c r="BT14014" s="153"/>
    </row>
    <row r="14015" spans="71:72" x14ac:dyDescent="0.2">
      <c r="BS14015" s="152"/>
      <c r="BT14015" s="153"/>
    </row>
    <row r="14016" spans="71:72" x14ac:dyDescent="0.2">
      <c r="BS14016" s="152"/>
      <c r="BT14016" s="153"/>
    </row>
    <row r="14017" spans="71:72" x14ac:dyDescent="0.2">
      <c r="BS14017" s="152"/>
      <c r="BT14017" s="153"/>
    </row>
    <row r="14018" spans="71:72" x14ac:dyDescent="0.2">
      <c r="BS14018" s="152"/>
      <c r="BT14018" s="153"/>
    </row>
    <row r="14019" spans="71:72" x14ac:dyDescent="0.2">
      <c r="BS14019" s="152"/>
      <c r="BT14019" s="153"/>
    </row>
    <row r="14020" spans="71:72" x14ac:dyDescent="0.2">
      <c r="BS14020" s="152"/>
      <c r="BT14020" s="153"/>
    </row>
    <row r="14021" spans="71:72" x14ac:dyDescent="0.2">
      <c r="BS14021" s="152"/>
      <c r="BT14021" s="153"/>
    </row>
    <row r="14022" spans="71:72" x14ac:dyDescent="0.2">
      <c r="BS14022" s="152"/>
      <c r="BT14022" s="153"/>
    </row>
    <row r="14023" spans="71:72" x14ac:dyDescent="0.2">
      <c r="BS14023" s="152"/>
      <c r="BT14023" s="153"/>
    </row>
    <row r="14024" spans="71:72" x14ac:dyDescent="0.2">
      <c r="BS14024" s="152"/>
      <c r="BT14024" s="153"/>
    </row>
    <row r="14025" spans="71:72" x14ac:dyDescent="0.2">
      <c r="BS14025" s="152"/>
      <c r="BT14025" s="153"/>
    </row>
    <row r="14026" spans="71:72" x14ac:dyDescent="0.2">
      <c r="BS14026" s="152"/>
      <c r="BT14026" s="153"/>
    </row>
    <row r="14027" spans="71:72" x14ac:dyDescent="0.2">
      <c r="BS14027" s="152"/>
      <c r="BT14027" s="153"/>
    </row>
    <row r="14028" spans="71:72" x14ac:dyDescent="0.2">
      <c r="BS14028" s="152"/>
      <c r="BT14028" s="153"/>
    </row>
    <row r="14029" spans="71:72" x14ac:dyDescent="0.2">
      <c r="BS14029" s="152"/>
      <c r="BT14029" s="153"/>
    </row>
    <row r="14030" spans="71:72" x14ac:dyDescent="0.2">
      <c r="BS14030" s="152"/>
      <c r="BT14030" s="153"/>
    </row>
    <row r="14031" spans="71:72" x14ac:dyDescent="0.2">
      <c r="BS14031" s="152"/>
      <c r="BT14031" s="153"/>
    </row>
    <row r="14032" spans="71:72" x14ac:dyDescent="0.2">
      <c r="BS14032" s="152"/>
      <c r="BT14032" s="153"/>
    </row>
    <row r="14033" spans="71:72" x14ac:dyDescent="0.2">
      <c r="BS14033" s="152"/>
      <c r="BT14033" s="153"/>
    </row>
    <row r="14034" spans="71:72" x14ac:dyDescent="0.2">
      <c r="BS14034" s="152"/>
      <c r="BT14034" s="153"/>
    </row>
    <row r="14035" spans="71:72" x14ac:dyDescent="0.2">
      <c r="BS14035" s="152"/>
      <c r="BT14035" s="153"/>
    </row>
    <row r="14036" spans="71:72" x14ac:dyDescent="0.2">
      <c r="BS14036" s="152"/>
      <c r="BT14036" s="153"/>
    </row>
    <row r="14037" spans="71:72" x14ac:dyDescent="0.2">
      <c r="BS14037" s="152"/>
      <c r="BT14037" s="153"/>
    </row>
    <row r="14038" spans="71:72" x14ac:dyDescent="0.2">
      <c r="BS14038" s="152"/>
      <c r="BT14038" s="153"/>
    </row>
    <row r="14039" spans="71:72" x14ac:dyDescent="0.2">
      <c r="BS14039" s="152"/>
      <c r="BT14039" s="153"/>
    </row>
    <row r="14040" spans="71:72" x14ac:dyDescent="0.2">
      <c r="BS14040" s="152"/>
      <c r="BT14040" s="153"/>
    </row>
    <row r="14041" spans="71:72" x14ac:dyDescent="0.2">
      <c r="BS14041" s="152"/>
      <c r="BT14041" s="153"/>
    </row>
    <row r="14042" spans="71:72" x14ac:dyDescent="0.2">
      <c r="BS14042" s="152"/>
      <c r="BT14042" s="153"/>
    </row>
    <row r="14043" spans="71:72" x14ac:dyDescent="0.2">
      <c r="BS14043" s="152"/>
      <c r="BT14043" s="153"/>
    </row>
    <row r="14044" spans="71:72" x14ac:dyDescent="0.2">
      <c r="BS14044" s="152"/>
      <c r="BT14044" s="153"/>
    </row>
    <row r="14045" spans="71:72" x14ac:dyDescent="0.2">
      <c r="BS14045" s="152"/>
      <c r="BT14045" s="153"/>
    </row>
    <row r="14046" spans="71:72" x14ac:dyDescent="0.2">
      <c r="BS14046" s="152"/>
      <c r="BT14046" s="153"/>
    </row>
    <row r="14047" spans="71:72" x14ac:dyDescent="0.2">
      <c r="BS14047" s="152"/>
      <c r="BT14047" s="153"/>
    </row>
    <row r="14048" spans="71:72" x14ac:dyDescent="0.2">
      <c r="BS14048" s="152"/>
      <c r="BT14048" s="153"/>
    </row>
    <row r="14049" spans="71:72" x14ac:dyDescent="0.2">
      <c r="BS14049" s="152"/>
      <c r="BT14049" s="153"/>
    </row>
    <row r="14050" spans="71:72" x14ac:dyDescent="0.2">
      <c r="BS14050" s="152"/>
      <c r="BT14050" s="153"/>
    </row>
    <row r="14051" spans="71:72" x14ac:dyDescent="0.2">
      <c r="BS14051" s="152"/>
      <c r="BT14051" s="153"/>
    </row>
    <row r="14052" spans="71:72" x14ac:dyDescent="0.2">
      <c r="BS14052" s="152"/>
      <c r="BT14052" s="153"/>
    </row>
    <row r="14053" spans="71:72" x14ac:dyDescent="0.2">
      <c r="BS14053" s="152"/>
      <c r="BT14053" s="153"/>
    </row>
    <row r="14054" spans="71:72" x14ac:dyDescent="0.2">
      <c r="BS14054" s="152"/>
      <c r="BT14054" s="153"/>
    </row>
    <row r="14055" spans="71:72" x14ac:dyDescent="0.2">
      <c r="BS14055" s="152"/>
      <c r="BT14055" s="153"/>
    </row>
    <row r="14056" spans="71:72" x14ac:dyDescent="0.2">
      <c r="BS14056" s="152"/>
      <c r="BT14056" s="153"/>
    </row>
    <row r="14057" spans="71:72" x14ac:dyDescent="0.2">
      <c r="BS14057" s="152"/>
      <c r="BT14057" s="153"/>
    </row>
    <row r="14058" spans="71:72" x14ac:dyDescent="0.2">
      <c r="BS14058" s="152"/>
      <c r="BT14058" s="153"/>
    </row>
    <row r="14059" spans="71:72" x14ac:dyDescent="0.2">
      <c r="BS14059" s="152"/>
      <c r="BT14059" s="153"/>
    </row>
    <row r="14060" spans="71:72" x14ac:dyDescent="0.2">
      <c r="BS14060" s="152"/>
      <c r="BT14060" s="153"/>
    </row>
    <row r="14061" spans="71:72" x14ac:dyDescent="0.2">
      <c r="BS14061" s="152"/>
      <c r="BT14061" s="153"/>
    </row>
    <row r="14062" spans="71:72" x14ac:dyDescent="0.2">
      <c r="BS14062" s="152"/>
      <c r="BT14062" s="153"/>
    </row>
    <row r="14063" spans="71:72" x14ac:dyDescent="0.2">
      <c r="BS14063" s="152"/>
      <c r="BT14063" s="153"/>
    </row>
    <row r="14064" spans="71:72" x14ac:dyDescent="0.2">
      <c r="BS14064" s="152"/>
      <c r="BT14064" s="153"/>
    </row>
    <row r="14065" spans="71:72" x14ac:dyDescent="0.2">
      <c r="BS14065" s="152"/>
      <c r="BT14065" s="153"/>
    </row>
    <row r="14066" spans="71:72" x14ac:dyDescent="0.2">
      <c r="BS14066" s="152"/>
      <c r="BT14066" s="153"/>
    </row>
    <row r="14067" spans="71:72" x14ac:dyDescent="0.2">
      <c r="BS14067" s="152"/>
      <c r="BT14067" s="153"/>
    </row>
    <row r="14068" spans="71:72" x14ac:dyDescent="0.2">
      <c r="BS14068" s="152"/>
      <c r="BT14068" s="153"/>
    </row>
    <row r="14069" spans="71:72" x14ac:dyDescent="0.2">
      <c r="BS14069" s="152"/>
      <c r="BT14069" s="153"/>
    </row>
    <row r="14070" spans="71:72" x14ac:dyDescent="0.2">
      <c r="BS14070" s="152"/>
      <c r="BT14070" s="153"/>
    </row>
    <row r="14071" spans="71:72" x14ac:dyDescent="0.2">
      <c r="BS14071" s="152"/>
      <c r="BT14071" s="153"/>
    </row>
    <row r="14072" spans="71:72" x14ac:dyDescent="0.2">
      <c r="BS14072" s="152"/>
      <c r="BT14072" s="153"/>
    </row>
    <row r="14073" spans="71:72" x14ac:dyDescent="0.2">
      <c r="BS14073" s="152"/>
      <c r="BT14073" s="153"/>
    </row>
    <row r="14074" spans="71:72" x14ac:dyDescent="0.2">
      <c r="BS14074" s="152"/>
      <c r="BT14074" s="153"/>
    </row>
    <row r="14075" spans="71:72" x14ac:dyDescent="0.2">
      <c r="BS14075" s="152"/>
      <c r="BT14075" s="153"/>
    </row>
    <row r="14076" spans="71:72" x14ac:dyDescent="0.2">
      <c r="BS14076" s="152"/>
      <c r="BT14076" s="153"/>
    </row>
    <row r="14077" spans="71:72" x14ac:dyDescent="0.2">
      <c r="BS14077" s="152"/>
      <c r="BT14077" s="153"/>
    </row>
    <row r="14078" spans="71:72" x14ac:dyDescent="0.2">
      <c r="BS14078" s="152"/>
      <c r="BT14078" s="153"/>
    </row>
    <row r="14079" spans="71:72" x14ac:dyDescent="0.2">
      <c r="BS14079" s="152"/>
      <c r="BT14079" s="153"/>
    </row>
    <row r="14080" spans="71:72" x14ac:dyDescent="0.2">
      <c r="BS14080" s="152"/>
      <c r="BT14080" s="153"/>
    </row>
    <row r="14081" spans="71:72" x14ac:dyDescent="0.2">
      <c r="BS14081" s="152"/>
      <c r="BT14081" s="153"/>
    </row>
    <row r="14082" spans="71:72" x14ac:dyDescent="0.2">
      <c r="BS14082" s="152"/>
      <c r="BT14082" s="153"/>
    </row>
    <row r="14083" spans="71:72" x14ac:dyDescent="0.2">
      <c r="BS14083" s="152"/>
      <c r="BT14083" s="153"/>
    </row>
    <row r="14084" spans="71:72" x14ac:dyDescent="0.2">
      <c r="BS14084" s="152"/>
      <c r="BT14084" s="153"/>
    </row>
    <row r="14085" spans="71:72" x14ac:dyDescent="0.2">
      <c r="BS14085" s="152"/>
      <c r="BT14085" s="153"/>
    </row>
    <row r="14086" spans="71:72" x14ac:dyDescent="0.2">
      <c r="BS14086" s="152"/>
      <c r="BT14086" s="153"/>
    </row>
    <row r="14087" spans="71:72" x14ac:dyDescent="0.2">
      <c r="BS14087" s="152"/>
      <c r="BT14087" s="153"/>
    </row>
    <row r="14088" spans="71:72" x14ac:dyDescent="0.2">
      <c r="BS14088" s="152"/>
      <c r="BT14088" s="153"/>
    </row>
    <row r="14089" spans="71:72" x14ac:dyDescent="0.2">
      <c r="BS14089" s="152"/>
      <c r="BT14089" s="153"/>
    </row>
    <row r="14090" spans="71:72" x14ac:dyDescent="0.2">
      <c r="BS14090" s="152"/>
      <c r="BT14090" s="153"/>
    </row>
    <row r="14091" spans="71:72" x14ac:dyDescent="0.2">
      <c r="BS14091" s="152"/>
      <c r="BT14091" s="153"/>
    </row>
    <row r="14092" spans="71:72" x14ac:dyDescent="0.2">
      <c r="BS14092" s="152"/>
      <c r="BT14092" s="153"/>
    </row>
    <row r="14093" spans="71:72" x14ac:dyDescent="0.2">
      <c r="BS14093" s="152"/>
      <c r="BT14093" s="153"/>
    </row>
    <row r="14094" spans="71:72" x14ac:dyDescent="0.2">
      <c r="BS14094" s="152"/>
      <c r="BT14094" s="153"/>
    </row>
    <row r="14095" spans="71:72" x14ac:dyDescent="0.2">
      <c r="BS14095" s="152"/>
      <c r="BT14095" s="153"/>
    </row>
    <row r="14096" spans="71:72" x14ac:dyDescent="0.2">
      <c r="BS14096" s="152"/>
      <c r="BT14096" s="153"/>
    </row>
    <row r="14097" spans="71:72" x14ac:dyDescent="0.2">
      <c r="BS14097" s="152"/>
      <c r="BT14097" s="153"/>
    </row>
    <row r="14098" spans="71:72" x14ac:dyDescent="0.2">
      <c r="BS14098" s="152"/>
      <c r="BT14098" s="153"/>
    </row>
    <row r="14099" spans="71:72" x14ac:dyDescent="0.2">
      <c r="BS14099" s="152"/>
      <c r="BT14099" s="153"/>
    </row>
    <row r="14100" spans="71:72" x14ac:dyDescent="0.2">
      <c r="BS14100" s="152"/>
      <c r="BT14100" s="153"/>
    </row>
    <row r="14101" spans="71:72" x14ac:dyDescent="0.2">
      <c r="BS14101" s="152"/>
      <c r="BT14101" s="153"/>
    </row>
    <row r="14102" spans="71:72" x14ac:dyDescent="0.2">
      <c r="BS14102" s="152"/>
      <c r="BT14102" s="153"/>
    </row>
    <row r="14103" spans="71:72" x14ac:dyDescent="0.2">
      <c r="BS14103" s="152"/>
      <c r="BT14103" s="153"/>
    </row>
    <row r="14104" spans="71:72" x14ac:dyDescent="0.2">
      <c r="BS14104" s="152"/>
      <c r="BT14104" s="153"/>
    </row>
    <row r="14105" spans="71:72" x14ac:dyDescent="0.2">
      <c r="BS14105" s="152"/>
      <c r="BT14105" s="153"/>
    </row>
    <row r="14106" spans="71:72" x14ac:dyDescent="0.2">
      <c r="BS14106" s="152"/>
      <c r="BT14106" s="153"/>
    </row>
    <row r="14107" spans="71:72" x14ac:dyDescent="0.2">
      <c r="BS14107" s="152"/>
      <c r="BT14107" s="153"/>
    </row>
    <row r="14108" spans="71:72" x14ac:dyDescent="0.2">
      <c r="BS14108" s="152"/>
      <c r="BT14108" s="153"/>
    </row>
    <row r="14109" spans="71:72" x14ac:dyDescent="0.2">
      <c r="BS14109" s="152"/>
      <c r="BT14109" s="153"/>
    </row>
    <row r="14110" spans="71:72" x14ac:dyDescent="0.2">
      <c r="BS14110" s="152"/>
      <c r="BT14110" s="153"/>
    </row>
    <row r="14111" spans="71:72" x14ac:dyDescent="0.2">
      <c r="BS14111" s="152"/>
      <c r="BT14111" s="153"/>
    </row>
    <row r="14112" spans="71:72" x14ac:dyDescent="0.2">
      <c r="BS14112" s="152"/>
      <c r="BT14112" s="153"/>
    </row>
    <row r="14113" spans="71:72" x14ac:dyDescent="0.2">
      <c r="BS14113" s="152"/>
      <c r="BT14113" s="153"/>
    </row>
    <row r="14114" spans="71:72" x14ac:dyDescent="0.2">
      <c r="BS14114" s="152"/>
      <c r="BT14114" s="153"/>
    </row>
    <row r="14115" spans="71:72" x14ac:dyDescent="0.2">
      <c r="BS14115" s="152"/>
      <c r="BT14115" s="153"/>
    </row>
    <row r="14116" spans="71:72" x14ac:dyDescent="0.2">
      <c r="BS14116" s="152"/>
      <c r="BT14116" s="153"/>
    </row>
    <row r="14117" spans="71:72" x14ac:dyDescent="0.2">
      <c r="BS14117" s="152"/>
      <c r="BT14117" s="153"/>
    </row>
    <row r="14118" spans="71:72" x14ac:dyDescent="0.2">
      <c r="BS14118" s="152"/>
      <c r="BT14118" s="153"/>
    </row>
    <row r="14119" spans="71:72" x14ac:dyDescent="0.2">
      <c r="BS14119" s="152"/>
      <c r="BT14119" s="153"/>
    </row>
    <row r="14120" spans="71:72" x14ac:dyDescent="0.2">
      <c r="BS14120" s="152"/>
      <c r="BT14120" s="153"/>
    </row>
    <row r="14121" spans="71:72" x14ac:dyDescent="0.2">
      <c r="BS14121" s="152"/>
      <c r="BT14121" s="153"/>
    </row>
    <row r="14122" spans="71:72" x14ac:dyDescent="0.2">
      <c r="BS14122" s="152"/>
      <c r="BT14122" s="153"/>
    </row>
    <row r="14123" spans="71:72" x14ac:dyDescent="0.2">
      <c r="BS14123" s="152"/>
      <c r="BT14123" s="153"/>
    </row>
    <row r="14124" spans="71:72" x14ac:dyDescent="0.2">
      <c r="BS14124" s="152"/>
      <c r="BT14124" s="153"/>
    </row>
    <row r="14125" spans="71:72" x14ac:dyDescent="0.2">
      <c r="BS14125" s="152"/>
      <c r="BT14125" s="153"/>
    </row>
    <row r="14126" spans="71:72" x14ac:dyDescent="0.2">
      <c r="BS14126" s="152"/>
      <c r="BT14126" s="153"/>
    </row>
    <row r="14127" spans="71:72" x14ac:dyDescent="0.2">
      <c r="BS14127" s="152"/>
      <c r="BT14127" s="153"/>
    </row>
    <row r="14128" spans="71:72" x14ac:dyDescent="0.2">
      <c r="BS14128" s="152"/>
      <c r="BT14128" s="153"/>
    </row>
    <row r="14129" spans="71:72" x14ac:dyDescent="0.2">
      <c r="BS14129" s="152"/>
      <c r="BT14129" s="153"/>
    </row>
    <row r="14130" spans="71:72" x14ac:dyDescent="0.2">
      <c r="BS14130" s="152"/>
      <c r="BT14130" s="153"/>
    </row>
    <row r="14131" spans="71:72" x14ac:dyDescent="0.2">
      <c r="BS14131" s="152"/>
      <c r="BT14131" s="153"/>
    </row>
    <row r="14132" spans="71:72" x14ac:dyDescent="0.2">
      <c r="BS14132" s="152"/>
      <c r="BT14132" s="153"/>
    </row>
    <row r="14133" spans="71:72" x14ac:dyDescent="0.2">
      <c r="BS14133" s="152"/>
      <c r="BT14133" s="153"/>
    </row>
    <row r="14134" spans="71:72" x14ac:dyDescent="0.2">
      <c r="BS14134" s="152"/>
      <c r="BT14134" s="153"/>
    </row>
    <row r="14135" spans="71:72" x14ac:dyDescent="0.2">
      <c r="BS14135" s="152"/>
      <c r="BT14135" s="153"/>
    </row>
    <row r="14136" spans="71:72" x14ac:dyDescent="0.2">
      <c r="BS14136" s="152"/>
      <c r="BT14136" s="153"/>
    </row>
    <row r="14137" spans="71:72" x14ac:dyDescent="0.2">
      <c r="BS14137" s="152"/>
      <c r="BT14137" s="153"/>
    </row>
    <row r="14138" spans="71:72" x14ac:dyDescent="0.2">
      <c r="BS14138" s="152"/>
      <c r="BT14138" s="153"/>
    </row>
    <row r="14139" spans="71:72" x14ac:dyDescent="0.2">
      <c r="BS14139" s="152"/>
      <c r="BT14139" s="153"/>
    </row>
    <row r="14140" spans="71:72" x14ac:dyDescent="0.2">
      <c r="BS14140" s="152"/>
      <c r="BT14140" s="153"/>
    </row>
    <row r="14141" spans="71:72" x14ac:dyDescent="0.2">
      <c r="BS14141" s="152"/>
      <c r="BT14141" s="153"/>
    </row>
    <row r="14142" spans="71:72" x14ac:dyDescent="0.2">
      <c r="BS14142" s="152"/>
      <c r="BT14142" s="153"/>
    </row>
    <row r="14143" spans="71:72" x14ac:dyDescent="0.2">
      <c r="BS14143" s="152"/>
      <c r="BT14143" s="153"/>
    </row>
    <row r="14144" spans="71:72" x14ac:dyDescent="0.2">
      <c r="BS14144" s="152"/>
      <c r="BT14144" s="153"/>
    </row>
    <row r="14145" spans="71:72" x14ac:dyDescent="0.2">
      <c r="BS14145" s="152"/>
      <c r="BT14145" s="153"/>
    </row>
    <row r="14146" spans="71:72" x14ac:dyDescent="0.2">
      <c r="BS14146" s="152"/>
      <c r="BT14146" s="153"/>
    </row>
    <row r="14147" spans="71:72" x14ac:dyDescent="0.2">
      <c r="BS14147" s="152"/>
      <c r="BT14147" s="153"/>
    </row>
    <row r="14148" spans="71:72" x14ac:dyDescent="0.2">
      <c r="BS14148" s="152"/>
      <c r="BT14148" s="153"/>
    </row>
    <row r="14149" spans="71:72" x14ac:dyDescent="0.2">
      <c r="BS14149" s="152"/>
      <c r="BT14149" s="153"/>
    </row>
    <row r="14150" spans="71:72" x14ac:dyDescent="0.2">
      <c r="BS14150" s="152"/>
      <c r="BT14150" s="153"/>
    </row>
    <row r="14151" spans="71:72" x14ac:dyDescent="0.2">
      <c r="BS14151" s="152"/>
      <c r="BT14151" s="153"/>
    </row>
    <row r="14152" spans="71:72" x14ac:dyDescent="0.2">
      <c r="BS14152" s="152"/>
      <c r="BT14152" s="153"/>
    </row>
    <row r="14153" spans="71:72" x14ac:dyDescent="0.2">
      <c r="BS14153" s="152"/>
      <c r="BT14153" s="153"/>
    </row>
    <row r="14154" spans="71:72" x14ac:dyDescent="0.2">
      <c r="BS14154" s="152"/>
      <c r="BT14154" s="153"/>
    </row>
    <row r="14155" spans="71:72" x14ac:dyDescent="0.2">
      <c r="BS14155" s="152"/>
      <c r="BT14155" s="153"/>
    </row>
    <row r="14156" spans="71:72" x14ac:dyDescent="0.2">
      <c r="BS14156" s="152"/>
      <c r="BT14156" s="153"/>
    </row>
    <row r="14157" spans="71:72" x14ac:dyDescent="0.2">
      <c r="BS14157" s="152"/>
      <c r="BT14157" s="153"/>
    </row>
    <row r="14158" spans="71:72" x14ac:dyDescent="0.2">
      <c r="BS14158" s="152"/>
      <c r="BT14158" s="153"/>
    </row>
    <row r="14159" spans="71:72" x14ac:dyDescent="0.2">
      <c r="BS14159" s="152"/>
      <c r="BT14159" s="153"/>
    </row>
    <row r="14160" spans="71:72" x14ac:dyDescent="0.2">
      <c r="BS14160" s="152"/>
      <c r="BT14160" s="153"/>
    </row>
    <row r="14161" spans="71:72" x14ac:dyDescent="0.2">
      <c r="BS14161" s="152"/>
      <c r="BT14161" s="153"/>
    </row>
    <row r="14162" spans="71:72" x14ac:dyDescent="0.2">
      <c r="BS14162" s="152"/>
      <c r="BT14162" s="153"/>
    </row>
    <row r="14163" spans="71:72" x14ac:dyDescent="0.2">
      <c r="BS14163" s="152"/>
      <c r="BT14163" s="153"/>
    </row>
    <row r="14164" spans="71:72" x14ac:dyDescent="0.2">
      <c r="BS14164" s="152"/>
      <c r="BT14164" s="153"/>
    </row>
    <row r="14165" spans="71:72" x14ac:dyDescent="0.2">
      <c r="BS14165" s="152"/>
      <c r="BT14165" s="153"/>
    </row>
    <row r="14166" spans="71:72" x14ac:dyDescent="0.2">
      <c r="BS14166" s="152"/>
      <c r="BT14166" s="153"/>
    </row>
    <row r="14167" spans="71:72" x14ac:dyDescent="0.2">
      <c r="BS14167" s="152"/>
      <c r="BT14167" s="153"/>
    </row>
    <row r="14168" spans="71:72" x14ac:dyDescent="0.2">
      <c r="BS14168" s="152"/>
      <c r="BT14168" s="153"/>
    </row>
    <row r="14169" spans="71:72" x14ac:dyDescent="0.2">
      <c r="BS14169" s="152"/>
      <c r="BT14169" s="153"/>
    </row>
    <row r="14170" spans="71:72" x14ac:dyDescent="0.2">
      <c r="BS14170" s="152"/>
      <c r="BT14170" s="153"/>
    </row>
    <row r="14171" spans="71:72" x14ac:dyDescent="0.2">
      <c r="BS14171" s="152"/>
      <c r="BT14171" s="153"/>
    </row>
    <row r="14172" spans="71:72" x14ac:dyDescent="0.2">
      <c r="BS14172" s="152"/>
      <c r="BT14172" s="153"/>
    </row>
    <row r="14173" spans="71:72" x14ac:dyDescent="0.2">
      <c r="BS14173" s="152"/>
      <c r="BT14173" s="153"/>
    </row>
    <row r="14174" spans="71:72" x14ac:dyDescent="0.2">
      <c r="BS14174" s="152"/>
      <c r="BT14174" s="153"/>
    </row>
    <row r="14175" spans="71:72" x14ac:dyDescent="0.2">
      <c r="BS14175" s="152"/>
      <c r="BT14175" s="153"/>
    </row>
    <row r="14176" spans="71:72" x14ac:dyDescent="0.2">
      <c r="BS14176" s="152"/>
      <c r="BT14176" s="153"/>
    </row>
    <row r="14177" spans="71:72" x14ac:dyDescent="0.2">
      <c r="BS14177" s="152"/>
      <c r="BT14177" s="153"/>
    </row>
    <row r="14178" spans="71:72" x14ac:dyDescent="0.2">
      <c r="BS14178" s="152"/>
      <c r="BT14178" s="153"/>
    </row>
    <row r="14179" spans="71:72" x14ac:dyDescent="0.2">
      <c r="BS14179" s="152"/>
      <c r="BT14179" s="153"/>
    </row>
    <row r="14180" spans="71:72" x14ac:dyDescent="0.2">
      <c r="BS14180" s="152"/>
      <c r="BT14180" s="153"/>
    </row>
    <row r="14181" spans="71:72" x14ac:dyDescent="0.2">
      <c r="BS14181" s="152"/>
      <c r="BT14181" s="153"/>
    </row>
    <row r="14182" spans="71:72" x14ac:dyDescent="0.2">
      <c r="BS14182" s="152"/>
      <c r="BT14182" s="153"/>
    </row>
    <row r="14183" spans="71:72" x14ac:dyDescent="0.2">
      <c r="BS14183" s="152"/>
      <c r="BT14183" s="153"/>
    </row>
    <row r="14184" spans="71:72" x14ac:dyDescent="0.2">
      <c r="BS14184" s="152"/>
      <c r="BT14184" s="153"/>
    </row>
    <row r="14185" spans="71:72" x14ac:dyDescent="0.2">
      <c r="BS14185" s="152"/>
      <c r="BT14185" s="153"/>
    </row>
    <row r="14186" spans="71:72" x14ac:dyDescent="0.2">
      <c r="BS14186" s="152"/>
      <c r="BT14186" s="153"/>
    </row>
    <row r="14187" spans="71:72" x14ac:dyDescent="0.2">
      <c r="BS14187" s="152"/>
      <c r="BT14187" s="153"/>
    </row>
    <row r="14188" spans="71:72" x14ac:dyDescent="0.2">
      <c r="BS14188" s="152"/>
      <c r="BT14188" s="153"/>
    </row>
    <row r="14189" spans="71:72" x14ac:dyDescent="0.2">
      <c r="BS14189" s="152"/>
      <c r="BT14189" s="153"/>
    </row>
    <row r="14190" spans="71:72" x14ac:dyDescent="0.2">
      <c r="BS14190" s="152"/>
      <c r="BT14190" s="153"/>
    </row>
    <row r="14191" spans="71:72" x14ac:dyDescent="0.2">
      <c r="BS14191" s="152"/>
      <c r="BT14191" s="153"/>
    </row>
    <row r="14192" spans="71:72" x14ac:dyDescent="0.2">
      <c r="BS14192" s="152"/>
      <c r="BT14192" s="153"/>
    </row>
    <row r="14193" spans="71:72" x14ac:dyDescent="0.2">
      <c r="BS14193" s="152"/>
      <c r="BT14193" s="153"/>
    </row>
    <row r="14194" spans="71:72" x14ac:dyDescent="0.2">
      <c r="BS14194" s="152"/>
      <c r="BT14194" s="153"/>
    </row>
    <row r="14195" spans="71:72" x14ac:dyDescent="0.2">
      <c r="BS14195" s="152"/>
      <c r="BT14195" s="153"/>
    </row>
    <row r="14196" spans="71:72" x14ac:dyDescent="0.2">
      <c r="BS14196" s="152"/>
      <c r="BT14196" s="153"/>
    </row>
    <row r="14197" spans="71:72" x14ac:dyDescent="0.2">
      <c r="BS14197" s="152"/>
      <c r="BT14197" s="153"/>
    </row>
    <row r="14198" spans="71:72" x14ac:dyDescent="0.2">
      <c r="BS14198" s="152"/>
      <c r="BT14198" s="153"/>
    </row>
    <row r="14199" spans="71:72" x14ac:dyDescent="0.2">
      <c r="BS14199" s="152"/>
      <c r="BT14199" s="153"/>
    </row>
    <row r="14200" spans="71:72" x14ac:dyDescent="0.2">
      <c r="BS14200" s="152"/>
      <c r="BT14200" s="153"/>
    </row>
    <row r="14201" spans="71:72" x14ac:dyDescent="0.2">
      <c r="BS14201" s="152"/>
      <c r="BT14201" s="153"/>
    </row>
    <row r="14202" spans="71:72" x14ac:dyDescent="0.2">
      <c r="BS14202" s="152"/>
      <c r="BT14202" s="153"/>
    </row>
    <row r="14203" spans="71:72" x14ac:dyDescent="0.2">
      <c r="BS14203" s="152"/>
      <c r="BT14203" s="153"/>
    </row>
    <row r="14204" spans="71:72" x14ac:dyDescent="0.2">
      <c r="BS14204" s="152"/>
      <c r="BT14204" s="153"/>
    </row>
    <row r="14205" spans="71:72" x14ac:dyDescent="0.2">
      <c r="BS14205" s="152"/>
      <c r="BT14205" s="153"/>
    </row>
    <row r="14206" spans="71:72" x14ac:dyDescent="0.2">
      <c r="BS14206" s="152"/>
      <c r="BT14206" s="153"/>
    </row>
    <row r="14207" spans="71:72" x14ac:dyDescent="0.2">
      <c r="BS14207" s="152"/>
      <c r="BT14207" s="153"/>
    </row>
    <row r="14208" spans="71:72" x14ac:dyDescent="0.2">
      <c r="BS14208" s="152"/>
      <c r="BT14208" s="153"/>
    </row>
    <row r="14209" spans="71:72" x14ac:dyDescent="0.2">
      <c r="BS14209" s="152"/>
      <c r="BT14209" s="153"/>
    </row>
    <row r="14210" spans="71:72" x14ac:dyDescent="0.2">
      <c r="BS14210" s="152"/>
      <c r="BT14210" s="153"/>
    </row>
    <row r="14211" spans="71:72" x14ac:dyDescent="0.2">
      <c r="BS14211" s="152"/>
      <c r="BT14211" s="153"/>
    </row>
    <row r="14212" spans="71:72" x14ac:dyDescent="0.2">
      <c r="BS14212" s="152"/>
      <c r="BT14212" s="153"/>
    </row>
    <row r="14213" spans="71:72" x14ac:dyDescent="0.2">
      <c r="BS14213" s="152"/>
      <c r="BT14213" s="153"/>
    </row>
    <row r="14214" spans="71:72" x14ac:dyDescent="0.2">
      <c r="BS14214" s="152"/>
      <c r="BT14214" s="153"/>
    </row>
    <row r="14215" spans="71:72" x14ac:dyDescent="0.2">
      <c r="BS14215" s="152"/>
      <c r="BT14215" s="153"/>
    </row>
    <row r="14216" spans="71:72" x14ac:dyDescent="0.2">
      <c r="BS14216" s="152"/>
      <c r="BT14216" s="153"/>
    </row>
    <row r="14217" spans="71:72" x14ac:dyDescent="0.2">
      <c r="BS14217" s="152"/>
      <c r="BT14217" s="153"/>
    </row>
    <row r="14218" spans="71:72" x14ac:dyDescent="0.2">
      <c r="BS14218" s="152"/>
      <c r="BT14218" s="153"/>
    </row>
    <row r="14219" spans="71:72" x14ac:dyDescent="0.2">
      <c r="BS14219" s="152"/>
      <c r="BT14219" s="153"/>
    </row>
    <row r="14220" spans="71:72" x14ac:dyDescent="0.2">
      <c r="BS14220" s="152"/>
      <c r="BT14220" s="153"/>
    </row>
    <row r="14221" spans="71:72" x14ac:dyDescent="0.2">
      <c r="BS14221" s="152"/>
      <c r="BT14221" s="153"/>
    </row>
    <row r="14222" spans="71:72" x14ac:dyDescent="0.2">
      <c r="BS14222" s="152"/>
      <c r="BT14222" s="153"/>
    </row>
    <row r="14223" spans="71:72" x14ac:dyDescent="0.2">
      <c r="BS14223" s="152"/>
      <c r="BT14223" s="153"/>
    </row>
    <row r="14224" spans="71:72" x14ac:dyDescent="0.2">
      <c r="BS14224" s="152"/>
      <c r="BT14224" s="153"/>
    </row>
    <row r="14225" spans="71:72" x14ac:dyDescent="0.2">
      <c r="BS14225" s="152"/>
      <c r="BT14225" s="153"/>
    </row>
    <row r="14226" spans="71:72" x14ac:dyDescent="0.2">
      <c r="BS14226" s="152"/>
      <c r="BT14226" s="153"/>
    </row>
    <row r="14227" spans="71:72" x14ac:dyDescent="0.2">
      <c r="BS14227" s="152"/>
      <c r="BT14227" s="153"/>
    </row>
    <row r="14228" spans="71:72" x14ac:dyDescent="0.2">
      <c r="BS14228" s="152"/>
      <c r="BT14228" s="153"/>
    </row>
    <row r="14229" spans="71:72" x14ac:dyDescent="0.2">
      <c r="BS14229" s="152"/>
      <c r="BT14229" s="153"/>
    </row>
    <row r="14230" spans="71:72" x14ac:dyDescent="0.2">
      <c r="BS14230" s="152"/>
      <c r="BT14230" s="153"/>
    </row>
    <row r="14231" spans="71:72" x14ac:dyDescent="0.2">
      <c r="BS14231" s="152"/>
      <c r="BT14231" s="153"/>
    </row>
    <row r="14232" spans="71:72" x14ac:dyDescent="0.2">
      <c r="BS14232" s="152"/>
      <c r="BT14232" s="153"/>
    </row>
    <row r="14233" spans="71:72" x14ac:dyDescent="0.2">
      <c r="BS14233" s="152"/>
      <c r="BT14233" s="153"/>
    </row>
    <row r="14234" spans="71:72" x14ac:dyDescent="0.2">
      <c r="BS14234" s="152"/>
      <c r="BT14234" s="153"/>
    </row>
    <row r="14235" spans="71:72" x14ac:dyDescent="0.2">
      <c r="BS14235" s="152"/>
      <c r="BT14235" s="153"/>
    </row>
    <row r="14236" spans="71:72" x14ac:dyDescent="0.2">
      <c r="BS14236" s="152"/>
      <c r="BT14236" s="153"/>
    </row>
    <row r="14237" spans="71:72" x14ac:dyDescent="0.2">
      <c r="BS14237" s="152"/>
      <c r="BT14237" s="153"/>
    </row>
    <row r="14238" spans="71:72" x14ac:dyDescent="0.2">
      <c r="BS14238" s="152"/>
      <c r="BT14238" s="153"/>
    </row>
    <row r="14239" spans="71:72" x14ac:dyDescent="0.2">
      <c r="BS14239" s="152"/>
      <c r="BT14239" s="153"/>
    </row>
    <row r="14240" spans="71:72" x14ac:dyDescent="0.2">
      <c r="BS14240" s="152"/>
      <c r="BT14240" s="153"/>
    </row>
    <row r="14241" spans="71:72" x14ac:dyDescent="0.2">
      <c r="BS14241" s="152"/>
      <c r="BT14241" s="153"/>
    </row>
    <row r="14242" spans="71:72" x14ac:dyDescent="0.2">
      <c r="BS14242" s="152"/>
      <c r="BT14242" s="153"/>
    </row>
    <row r="14243" spans="71:72" x14ac:dyDescent="0.2">
      <c r="BS14243" s="152"/>
      <c r="BT14243" s="153"/>
    </row>
    <row r="14244" spans="71:72" x14ac:dyDescent="0.2">
      <c r="BS14244" s="152"/>
      <c r="BT14244" s="153"/>
    </row>
    <row r="14245" spans="71:72" x14ac:dyDescent="0.2">
      <c r="BS14245" s="152"/>
      <c r="BT14245" s="153"/>
    </row>
    <row r="14246" spans="71:72" x14ac:dyDescent="0.2">
      <c r="BS14246" s="152"/>
      <c r="BT14246" s="153"/>
    </row>
    <row r="14247" spans="71:72" x14ac:dyDescent="0.2">
      <c r="BS14247" s="152"/>
      <c r="BT14247" s="153"/>
    </row>
    <row r="14248" spans="71:72" x14ac:dyDescent="0.2">
      <c r="BS14248" s="152"/>
      <c r="BT14248" s="153"/>
    </row>
    <row r="14249" spans="71:72" x14ac:dyDescent="0.2">
      <c r="BS14249" s="152"/>
      <c r="BT14249" s="153"/>
    </row>
    <row r="14250" spans="71:72" x14ac:dyDescent="0.2">
      <c r="BS14250" s="152"/>
      <c r="BT14250" s="153"/>
    </row>
    <row r="14251" spans="71:72" x14ac:dyDescent="0.2">
      <c r="BS14251" s="152"/>
      <c r="BT14251" s="153"/>
    </row>
    <row r="14252" spans="71:72" x14ac:dyDescent="0.2">
      <c r="BS14252" s="152"/>
      <c r="BT14252" s="153"/>
    </row>
    <row r="14253" spans="71:72" x14ac:dyDescent="0.2">
      <c r="BS14253" s="152"/>
      <c r="BT14253" s="153"/>
    </row>
    <row r="14254" spans="71:72" x14ac:dyDescent="0.2">
      <c r="BS14254" s="152"/>
      <c r="BT14254" s="153"/>
    </row>
    <row r="14255" spans="71:72" x14ac:dyDescent="0.2">
      <c r="BS14255" s="152"/>
      <c r="BT14255" s="153"/>
    </row>
    <row r="14256" spans="71:72" x14ac:dyDescent="0.2">
      <c r="BS14256" s="152"/>
      <c r="BT14256" s="153"/>
    </row>
    <row r="14257" spans="71:72" x14ac:dyDescent="0.2">
      <c r="BS14257" s="152"/>
      <c r="BT14257" s="153"/>
    </row>
    <row r="14258" spans="71:72" x14ac:dyDescent="0.2">
      <c r="BS14258" s="152"/>
      <c r="BT14258" s="153"/>
    </row>
    <row r="14259" spans="71:72" x14ac:dyDescent="0.2">
      <c r="BS14259" s="152"/>
      <c r="BT14259" s="153"/>
    </row>
    <row r="14260" spans="71:72" x14ac:dyDescent="0.2">
      <c r="BS14260" s="152"/>
      <c r="BT14260" s="153"/>
    </row>
    <row r="14261" spans="71:72" x14ac:dyDescent="0.2">
      <c r="BS14261" s="152"/>
      <c r="BT14261" s="153"/>
    </row>
    <row r="14262" spans="71:72" x14ac:dyDescent="0.2">
      <c r="BS14262" s="152"/>
      <c r="BT14262" s="153"/>
    </row>
    <row r="14263" spans="71:72" x14ac:dyDescent="0.2">
      <c r="BS14263" s="152"/>
      <c r="BT14263" s="153"/>
    </row>
    <row r="14264" spans="71:72" x14ac:dyDescent="0.2">
      <c r="BS14264" s="152"/>
      <c r="BT14264" s="153"/>
    </row>
    <row r="14265" spans="71:72" x14ac:dyDescent="0.2">
      <c r="BS14265" s="152"/>
      <c r="BT14265" s="153"/>
    </row>
    <row r="14266" spans="71:72" x14ac:dyDescent="0.2">
      <c r="BS14266" s="152"/>
      <c r="BT14266" s="153"/>
    </row>
    <row r="14267" spans="71:72" x14ac:dyDescent="0.2">
      <c r="BS14267" s="152"/>
      <c r="BT14267" s="153"/>
    </row>
    <row r="14268" spans="71:72" x14ac:dyDescent="0.2">
      <c r="BS14268" s="152"/>
      <c r="BT14268" s="153"/>
    </row>
    <row r="14269" spans="71:72" x14ac:dyDescent="0.2">
      <c r="BS14269" s="152"/>
      <c r="BT14269" s="153"/>
    </row>
    <row r="14270" spans="71:72" x14ac:dyDescent="0.2">
      <c r="BS14270" s="152"/>
      <c r="BT14270" s="153"/>
    </row>
    <row r="14271" spans="71:72" x14ac:dyDescent="0.2">
      <c r="BS14271" s="152"/>
      <c r="BT14271" s="153"/>
    </row>
    <row r="14272" spans="71:72" x14ac:dyDescent="0.2">
      <c r="BS14272" s="152"/>
      <c r="BT14272" s="153"/>
    </row>
    <row r="14273" spans="71:72" x14ac:dyDescent="0.2">
      <c r="BS14273" s="152"/>
      <c r="BT14273" s="153"/>
    </row>
    <row r="14274" spans="71:72" x14ac:dyDescent="0.2">
      <c r="BS14274" s="152"/>
      <c r="BT14274" s="153"/>
    </row>
    <row r="14275" spans="71:72" x14ac:dyDescent="0.2">
      <c r="BS14275" s="152"/>
      <c r="BT14275" s="153"/>
    </row>
    <row r="14276" spans="71:72" x14ac:dyDescent="0.2">
      <c r="BS14276" s="152"/>
      <c r="BT14276" s="153"/>
    </row>
    <row r="14277" spans="71:72" x14ac:dyDescent="0.2">
      <c r="BS14277" s="152"/>
      <c r="BT14277" s="153"/>
    </row>
    <row r="14278" spans="71:72" x14ac:dyDescent="0.2">
      <c r="BS14278" s="152"/>
      <c r="BT14278" s="153"/>
    </row>
    <row r="14279" spans="71:72" x14ac:dyDescent="0.2">
      <c r="BS14279" s="152"/>
      <c r="BT14279" s="153"/>
    </row>
    <row r="14280" spans="71:72" x14ac:dyDescent="0.2">
      <c r="BS14280" s="152"/>
      <c r="BT14280" s="153"/>
    </row>
    <row r="14281" spans="71:72" x14ac:dyDescent="0.2">
      <c r="BS14281" s="152"/>
      <c r="BT14281" s="153"/>
    </row>
    <row r="14282" spans="71:72" x14ac:dyDescent="0.2">
      <c r="BS14282" s="152"/>
      <c r="BT14282" s="153"/>
    </row>
    <row r="14283" spans="71:72" x14ac:dyDescent="0.2">
      <c r="BS14283" s="152"/>
      <c r="BT14283" s="153"/>
    </row>
    <row r="14284" spans="71:72" x14ac:dyDescent="0.2">
      <c r="BS14284" s="152"/>
      <c r="BT14284" s="153"/>
    </row>
    <row r="14285" spans="71:72" x14ac:dyDescent="0.2">
      <c r="BS14285" s="152"/>
      <c r="BT14285" s="153"/>
    </row>
    <row r="14286" spans="71:72" x14ac:dyDescent="0.2">
      <c r="BS14286" s="152"/>
      <c r="BT14286" s="153"/>
    </row>
    <row r="14287" spans="71:72" x14ac:dyDescent="0.2">
      <c r="BS14287" s="152"/>
      <c r="BT14287" s="153"/>
    </row>
    <row r="14288" spans="71:72" x14ac:dyDescent="0.2">
      <c r="BS14288" s="152"/>
      <c r="BT14288" s="153"/>
    </row>
    <row r="14289" spans="71:72" x14ac:dyDescent="0.2">
      <c r="BS14289" s="152"/>
      <c r="BT14289" s="153"/>
    </row>
    <row r="14290" spans="71:72" x14ac:dyDescent="0.2">
      <c r="BS14290" s="152"/>
      <c r="BT14290" s="153"/>
    </row>
    <row r="14291" spans="71:72" x14ac:dyDescent="0.2">
      <c r="BS14291" s="152"/>
      <c r="BT14291" s="153"/>
    </row>
    <row r="14292" spans="71:72" x14ac:dyDescent="0.2">
      <c r="BS14292" s="152"/>
      <c r="BT14292" s="153"/>
    </row>
    <row r="14293" spans="71:72" x14ac:dyDescent="0.2">
      <c r="BS14293" s="152"/>
      <c r="BT14293" s="153"/>
    </row>
    <row r="14294" spans="71:72" x14ac:dyDescent="0.2">
      <c r="BS14294" s="152"/>
      <c r="BT14294" s="153"/>
    </row>
    <row r="14295" spans="71:72" x14ac:dyDescent="0.2">
      <c r="BS14295" s="152"/>
      <c r="BT14295" s="153"/>
    </row>
    <row r="14296" spans="71:72" x14ac:dyDescent="0.2">
      <c r="BS14296" s="152"/>
      <c r="BT14296" s="153"/>
    </row>
    <row r="14297" spans="71:72" x14ac:dyDescent="0.2">
      <c r="BS14297" s="152"/>
      <c r="BT14297" s="153"/>
    </row>
    <row r="14298" spans="71:72" x14ac:dyDescent="0.2">
      <c r="BS14298" s="152"/>
      <c r="BT14298" s="153"/>
    </row>
    <row r="14299" spans="71:72" x14ac:dyDescent="0.2">
      <c r="BS14299" s="152"/>
      <c r="BT14299" s="153"/>
    </row>
    <row r="14300" spans="71:72" x14ac:dyDescent="0.2">
      <c r="BS14300" s="152"/>
      <c r="BT14300" s="153"/>
    </row>
    <row r="14301" spans="71:72" x14ac:dyDescent="0.2">
      <c r="BS14301" s="152"/>
      <c r="BT14301" s="153"/>
    </row>
    <row r="14302" spans="71:72" x14ac:dyDescent="0.2">
      <c r="BS14302" s="152"/>
      <c r="BT14302" s="153"/>
    </row>
    <row r="14303" spans="71:72" x14ac:dyDescent="0.2">
      <c r="BS14303" s="152"/>
      <c r="BT14303" s="153"/>
    </row>
    <row r="14304" spans="71:72" x14ac:dyDescent="0.2">
      <c r="BS14304" s="152"/>
      <c r="BT14304" s="153"/>
    </row>
    <row r="14305" spans="71:72" x14ac:dyDescent="0.2">
      <c r="BS14305" s="152"/>
      <c r="BT14305" s="153"/>
    </row>
    <row r="14306" spans="71:72" x14ac:dyDescent="0.2">
      <c r="BS14306" s="152"/>
      <c r="BT14306" s="153"/>
    </row>
    <row r="14307" spans="71:72" x14ac:dyDescent="0.2">
      <c r="BS14307" s="152"/>
      <c r="BT14307" s="153"/>
    </row>
    <row r="14308" spans="71:72" x14ac:dyDescent="0.2">
      <c r="BS14308" s="152"/>
      <c r="BT14308" s="153"/>
    </row>
    <row r="14309" spans="71:72" x14ac:dyDescent="0.2">
      <c r="BS14309" s="152"/>
      <c r="BT14309" s="153"/>
    </row>
    <row r="14310" spans="71:72" x14ac:dyDescent="0.2">
      <c r="BS14310" s="152"/>
      <c r="BT14310" s="153"/>
    </row>
    <row r="14311" spans="71:72" x14ac:dyDescent="0.2">
      <c r="BS14311" s="152"/>
      <c r="BT14311" s="153"/>
    </row>
    <row r="14312" spans="71:72" x14ac:dyDescent="0.2">
      <c r="BS14312" s="152"/>
      <c r="BT14312" s="153"/>
    </row>
    <row r="14313" spans="71:72" x14ac:dyDescent="0.2">
      <c r="BS14313" s="152"/>
      <c r="BT14313" s="153"/>
    </row>
    <row r="14314" spans="71:72" x14ac:dyDescent="0.2">
      <c r="BS14314" s="152"/>
      <c r="BT14314" s="153"/>
    </row>
    <row r="14315" spans="71:72" x14ac:dyDescent="0.2">
      <c r="BS14315" s="152"/>
      <c r="BT14315" s="153"/>
    </row>
    <row r="14316" spans="71:72" x14ac:dyDescent="0.2">
      <c r="BS14316" s="152"/>
      <c r="BT14316" s="153"/>
    </row>
    <row r="14317" spans="71:72" x14ac:dyDescent="0.2">
      <c r="BS14317" s="152"/>
      <c r="BT14317" s="153"/>
    </row>
    <row r="14318" spans="71:72" x14ac:dyDescent="0.2">
      <c r="BS14318" s="152"/>
      <c r="BT14318" s="153"/>
    </row>
    <row r="14319" spans="71:72" x14ac:dyDescent="0.2">
      <c r="BS14319" s="152"/>
      <c r="BT14319" s="153"/>
    </row>
    <row r="14320" spans="71:72" x14ac:dyDescent="0.2">
      <c r="BS14320" s="152"/>
      <c r="BT14320" s="153"/>
    </row>
    <row r="14321" spans="71:72" x14ac:dyDescent="0.2">
      <c r="BS14321" s="152"/>
      <c r="BT14321" s="153"/>
    </row>
    <row r="14322" spans="71:72" x14ac:dyDescent="0.2">
      <c r="BS14322" s="152"/>
      <c r="BT14322" s="153"/>
    </row>
    <row r="14323" spans="71:72" x14ac:dyDescent="0.2">
      <c r="BS14323" s="152"/>
      <c r="BT14323" s="153"/>
    </row>
    <row r="14324" spans="71:72" x14ac:dyDescent="0.2">
      <c r="BS14324" s="152"/>
      <c r="BT14324" s="153"/>
    </row>
    <row r="14325" spans="71:72" x14ac:dyDescent="0.2">
      <c r="BS14325" s="152"/>
      <c r="BT14325" s="153"/>
    </row>
    <row r="14326" spans="71:72" x14ac:dyDescent="0.2">
      <c r="BS14326" s="152"/>
      <c r="BT14326" s="153"/>
    </row>
    <row r="14327" spans="71:72" x14ac:dyDescent="0.2">
      <c r="BS14327" s="152"/>
      <c r="BT14327" s="153"/>
    </row>
    <row r="14328" spans="71:72" x14ac:dyDescent="0.2">
      <c r="BS14328" s="152"/>
      <c r="BT14328" s="153"/>
    </row>
    <row r="14329" spans="71:72" x14ac:dyDescent="0.2">
      <c r="BS14329" s="152"/>
      <c r="BT14329" s="153"/>
    </row>
    <row r="14330" spans="71:72" x14ac:dyDescent="0.2">
      <c r="BS14330" s="152"/>
      <c r="BT14330" s="153"/>
    </row>
    <row r="14331" spans="71:72" x14ac:dyDescent="0.2">
      <c r="BS14331" s="152"/>
      <c r="BT14331" s="153"/>
    </row>
    <row r="14332" spans="71:72" x14ac:dyDescent="0.2">
      <c r="BS14332" s="152"/>
      <c r="BT14332" s="153"/>
    </row>
    <row r="14333" spans="71:72" x14ac:dyDescent="0.2">
      <c r="BS14333" s="152"/>
      <c r="BT14333" s="153"/>
    </row>
    <row r="14334" spans="71:72" x14ac:dyDescent="0.2">
      <c r="BS14334" s="152"/>
      <c r="BT14334" s="153"/>
    </row>
    <row r="14335" spans="71:72" x14ac:dyDescent="0.2">
      <c r="BS14335" s="152"/>
      <c r="BT14335" s="153"/>
    </row>
    <row r="14336" spans="71:72" x14ac:dyDescent="0.2">
      <c r="BS14336" s="152"/>
      <c r="BT14336" s="153"/>
    </row>
    <row r="14337" spans="71:72" x14ac:dyDescent="0.2">
      <c r="BS14337" s="152"/>
      <c r="BT14337" s="153"/>
    </row>
    <row r="14338" spans="71:72" x14ac:dyDescent="0.2">
      <c r="BS14338" s="152"/>
      <c r="BT14338" s="153"/>
    </row>
    <row r="14339" spans="71:72" x14ac:dyDescent="0.2">
      <c r="BS14339" s="152"/>
      <c r="BT14339" s="153"/>
    </row>
    <row r="14340" spans="71:72" x14ac:dyDescent="0.2">
      <c r="BS14340" s="152"/>
      <c r="BT14340" s="153"/>
    </row>
    <row r="14341" spans="71:72" x14ac:dyDescent="0.2">
      <c r="BS14341" s="152"/>
      <c r="BT14341" s="153"/>
    </row>
    <row r="14342" spans="71:72" x14ac:dyDescent="0.2">
      <c r="BS14342" s="152"/>
      <c r="BT14342" s="153"/>
    </row>
    <row r="14343" spans="71:72" x14ac:dyDescent="0.2">
      <c r="BS14343" s="152"/>
      <c r="BT14343" s="153"/>
    </row>
    <row r="14344" spans="71:72" x14ac:dyDescent="0.2">
      <c r="BS14344" s="152"/>
      <c r="BT14344" s="153"/>
    </row>
    <row r="14345" spans="71:72" x14ac:dyDescent="0.2">
      <c r="BS14345" s="152"/>
      <c r="BT14345" s="153"/>
    </row>
    <row r="14346" spans="71:72" x14ac:dyDescent="0.2">
      <c r="BS14346" s="152"/>
      <c r="BT14346" s="153"/>
    </row>
    <row r="14347" spans="71:72" x14ac:dyDescent="0.2">
      <c r="BS14347" s="152"/>
      <c r="BT14347" s="153"/>
    </row>
    <row r="14348" spans="71:72" x14ac:dyDescent="0.2">
      <c r="BS14348" s="152"/>
      <c r="BT14348" s="153"/>
    </row>
    <row r="14349" spans="71:72" x14ac:dyDescent="0.2">
      <c r="BS14349" s="152"/>
      <c r="BT14349" s="153"/>
    </row>
    <row r="14350" spans="71:72" x14ac:dyDescent="0.2">
      <c r="BS14350" s="152"/>
      <c r="BT14350" s="153"/>
    </row>
    <row r="14351" spans="71:72" x14ac:dyDescent="0.2">
      <c r="BS14351" s="152"/>
      <c r="BT14351" s="153"/>
    </row>
    <row r="14352" spans="71:72" x14ac:dyDescent="0.2">
      <c r="BS14352" s="152"/>
      <c r="BT14352" s="153"/>
    </row>
    <row r="14353" spans="71:72" x14ac:dyDescent="0.2">
      <c r="BS14353" s="152"/>
      <c r="BT14353" s="153"/>
    </row>
    <row r="14354" spans="71:72" x14ac:dyDescent="0.2">
      <c r="BS14354" s="152"/>
      <c r="BT14354" s="153"/>
    </row>
    <row r="14355" spans="71:72" x14ac:dyDescent="0.2">
      <c r="BS14355" s="152"/>
      <c r="BT14355" s="153"/>
    </row>
    <row r="14356" spans="71:72" x14ac:dyDescent="0.2">
      <c r="BS14356" s="152"/>
      <c r="BT14356" s="153"/>
    </row>
    <row r="14357" spans="71:72" x14ac:dyDescent="0.2">
      <c r="BS14357" s="152"/>
      <c r="BT14357" s="153"/>
    </row>
    <row r="14358" spans="71:72" x14ac:dyDescent="0.2">
      <c r="BS14358" s="152"/>
      <c r="BT14358" s="153"/>
    </row>
    <row r="14359" spans="71:72" x14ac:dyDescent="0.2">
      <c r="BS14359" s="152"/>
      <c r="BT14359" s="153"/>
    </row>
    <row r="14360" spans="71:72" x14ac:dyDescent="0.2">
      <c r="BS14360" s="152"/>
      <c r="BT14360" s="153"/>
    </row>
    <row r="14361" spans="71:72" x14ac:dyDescent="0.2">
      <c r="BS14361" s="152"/>
      <c r="BT14361" s="153"/>
    </row>
    <row r="14362" spans="71:72" x14ac:dyDescent="0.2">
      <c r="BS14362" s="152"/>
      <c r="BT14362" s="153"/>
    </row>
    <row r="14363" spans="71:72" x14ac:dyDescent="0.2">
      <c r="BS14363" s="152"/>
      <c r="BT14363" s="153"/>
    </row>
    <row r="14364" spans="71:72" x14ac:dyDescent="0.2">
      <c r="BS14364" s="152"/>
      <c r="BT14364" s="153"/>
    </row>
    <row r="14365" spans="71:72" x14ac:dyDescent="0.2">
      <c r="BS14365" s="152"/>
      <c r="BT14365" s="153"/>
    </row>
    <row r="14366" spans="71:72" x14ac:dyDescent="0.2">
      <c r="BS14366" s="152"/>
      <c r="BT14366" s="153"/>
    </row>
    <row r="14367" spans="71:72" x14ac:dyDescent="0.2">
      <c r="BS14367" s="152"/>
      <c r="BT14367" s="153"/>
    </row>
    <row r="14368" spans="71:72" x14ac:dyDescent="0.2">
      <c r="BS14368" s="152"/>
      <c r="BT14368" s="153"/>
    </row>
    <row r="14369" spans="71:72" x14ac:dyDescent="0.2">
      <c r="BS14369" s="152"/>
      <c r="BT14369" s="153"/>
    </row>
    <row r="14370" spans="71:72" x14ac:dyDescent="0.2">
      <c r="BS14370" s="152"/>
      <c r="BT14370" s="153"/>
    </row>
    <row r="14371" spans="71:72" x14ac:dyDescent="0.2">
      <c r="BS14371" s="152"/>
      <c r="BT14371" s="153"/>
    </row>
    <row r="14372" spans="71:72" x14ac:dyDescent="0.2">
      <c r="BS14372" s="152"/>
      <c r="BT14372" s="153"/>
    </row>
    <row r="14373" spans="71:72" x14ac:dyDescent="0.2">
      <c r="BS14373" s="152"/>
      <c r="BT14373" s="153"/>
    </row>
    <row r="14374" spans="71:72" x14ac:dyDescent="0.2">
      <c r="BS14374" s="152"/>
      <c r="BT14374" s="153"/>
    </row>
    <row r="14375" spans="71:72" x14ac:dyDescent="0.2">
      <c r="BS14375" s="152"/>
      <c r="BT14375" s="153"/>
    </row>
    <row r="14376" spans="71:72" x14ac:dyDescent="0.2">
      <c r="BS14376" s="152"/>
      <c r="BT14376" s="153"/>
    </row>
    <row r="14377" spans="71:72" x14ac:dyDescent="0.2">
      <c r="BS14377" s="152"/>
      <c r="BT14377" s="153"/>
    </row>
    <row r="14378" spans="71:72" x14ac:dyDescent="0.2">
      <c r="BS14378" s="152"/>
      <c r="BT14378" s="153"/>
    </row>
    <row r="14379" spans="71:72" x14ac:dyDescent="0.2">
      <c r="BS14379" s="152"/>
      <c r="BT14379" s="153"/>
    </row>
    <row r="14380" spans="71:72" x14ac:dyDescent="0.2">
      <c r="BS14380" s="152"/>
      <c r="BT14380" s="153"/>
    </row>
    <row r="14381" spans="71:72" x14ac:dyDescent="0.2">
      <c r="BS14381" s="152"/>
      <c r="BT14381" s="153"/>
    </row>
    <row r="14382" spans="71:72" x14ac:dyDescent="0.2">
      <c r="BS14382" s="152"/>
      <c r="BT14382" s="153"/>
    </row>
    <row r="14383" spans="71:72" x14ac:dyDescent="0.2">
      <c r="BS14383" s="152"/>
      <c r="BT14383" s="153"/>
    </row>
    <row r="14384" spans="71:72" x14ac:dyDescent="0.2">
      <c r="BS14384" s="152"/>
      <c r="BT14384" s="153"/>
    </row>
    <row r="14385" spans="71:72" x14ac:dyDescent="0.2">
      <c r="BS14385" s="152"/>
      <c r="BT14385" s="153"/>
    </row>
    <row r="14386" spans="71:72" x14ac:dyDescent="0.2">
      <c r="BS14386" s="152"/>
      <c r="BT14386" s="153"/>
    </row>
    <row r="14387" spans="71:72" x14ac:dyDescent="0.2">
      <c r="BS14387" s="152"/>
      <c r="BT14387" s="153"/>
    </row>
    <row r="14388" spans="71:72" x14ac:dyDescent="0.2">
      <c r="BS14388" s="152"/>
      <c r="BT14388" s="153"/>
    </row>
    <row r="14389" spans="71:72" x14ac:dyDescent="0.2">
      <c r="BS14389" s="152"/>
      <c r="BT14389" s="153"/>
    </row>
    <row r="14390" spans="71:72" x14ac:dyDescent="0.2">
      <c r="BS14390" s="152"/>
      <c r="BT14390" s="153"/>
    </row>
    <row r="14391" spans="71:72" x14ac:dyDescent="0.2">
      <c r="BS14391" s="152"/>
      <c r="BT14391" s="153"/>
    </row>
    <row r="14392" spans="71:72" x14ac:dyDescent="0.2">
      <c r="BS14392" s="152"/>
      <c r="BT14392" s="153"/>
    </row>
    <row r="14393" spans="71:72" x14ac:dyDescent="0.2">
      <c r="BS14393" s="152"/>
      <c r="BT14393" s="153"/>
    </row>
    <row r="14394" spans="71:72" x14ac:dyDescent="0.2">
      <c r="BS14394" s="152"/>
      <c r="BT14394" s="153"/>
    </row>
    <row r="14395" spans="71:72" x14ac:dyDescent="0.2">
      <c r="BS14395" s="152"/>
      <c r="BT14395" s="153"/>
    </row>
    <row r="14396" spans="71:72" x14ac:dyDescent="0.2">
      <c r="BS14396" s="152"/>
      <c r="BT14396" s="153"/>
    </row>
    <row r="14397" spans="71:72" x14ac:dyDescent="0.2">
      <c r="BS14397" s="152"/>
      <c r="BT14397" s="153"/>
    </row>
    <row r="14398" spans="71:72" x14ac:dyDescent="0.2">
      <c r="BS14398" s="152"/>
      <c r="BT14398" s="153"/>
    </row>
    <row r="14399" spans="71:72" x14ac:dyDescent="0.2">
      <c r="BS14399" s="152"/>
      <c r="BT14399" s="153"/>
    </row>
    <row r="14400" spans="71:72" x14ac:dyDescent="0.2">
      <c r="BS14400" s="152"/>
      <c r="BT14400" s="153"/>
    </row>
    <row r="14401" spans="71:72" x14ac:dyDescent="0.2">
      <c r="BS14401" s="152"/>
      <c r="BT14401" s="153"/>
    </row>
    <row r="14402" spans="71:72" x14ac:dyDescent="0.2">
      <c r="BS14402" s="152"/>
      <c r="BT14402" s="153"/>
    </row>
    <row r="14403" spans="71:72" x14ac:dyDescent="0.2">
      <c r="BS14403" s="152"/>
      <c r="BT14403" s="153"/>
    </row>
    <row r="14404" spans="71:72" x14ac:dyDescent="0.2">
      <c r="BS14404" s="152"/>
      <c r="BT14404" s="153"/>
    </row>
    <row r="14405" spans="71:72" x14ac:dyDescent="0.2">
      <c r="BS14405" s="152"/>
      <c r="BT14405" s="153"/>
    </row>
    <row r="14406" spans="71:72" x14ac:dyDescent="0.2">
      <c r="BS14406" s="152"/>
      <c r="BT14406" s="153"/>
    </row>
    <row r="14407" spans="71:72" x14ac:dyDescent="0.2">
      <c r="BS14407" s="152"/>
      <c r="BT14407" s="153"/>
    </row>
    <row r="14408" spans="71:72" x14ac:dyDescent="0.2">
      <c r="BS14408" s="152"/>
      <c r="BT14408" s="153"/>
    </row>
    <row r="14409" spans="71:72" x14ac:dyDescent="0.2">
      <c r="BS14409" s="152"/>
      <c r="BT14409" s="153"/>
    </row>
    <row r="14410" spans="71:72" x14ac:dyDescent="0.2">
      <c r="BS14410" s="152"/>
      <c r="BT14410" s="153"/>
    </row>
    <row r="14411" spans="71:72" x14ac:dyDescent="0.2">
      <c r="BS14411" s="152"/>
      <c r="BT14411" s="153"/>
    </row>
    <row r="14412" spans="71:72" x14ac:dyDescent="0.2">
      <c r="BS14412" s="152"/>
      <c r="BT14412" s="153"/>
    </row>
    <row r="14413" spans="71:72" x14ac:dyDescent="0.2">
      <c r="BS14413" s="152"/>
      <c r="BT14413" s="153"/>
    </row>
    <row r="14414" spans="71:72" x14ac:dyDescent="0.2">
      <c r="BS14414" s="152"/>
      <c r="BT14414" s="153"/>
    </row>
    <row r="14415" spans="71:72" x14ac:dyDescent="0.2">
      <c r="BS14415" s="152"/>
      <c r="BT14415" s="153"/>
    </row>
    <row r="14416" spans="71:72" x14ac:dyDescent="0.2">
      <c r="BS14416" s="152"/>
      <c r="BT14416" s="153"/>
    </row>
    <row r="14417" spans="71:72" x14ac:dyDescent="0.2">
      <c r="BS14417" s="152"/>
      <c r="BT14417" s="153"/>
    </row>
    <row r="14418" spans="71:72" x14ac:dyDescent="0.2">
      <c r="BS14418" s="152"/>
      <c r="BT14418" s="153"/>
    </row>
    <row r="14419" spans="71:72" x14ac:dyDescent="0.2">
      <c r="BS14419" s="152"/>
      <c r="BT14419" s="153"/>
    </row>
    <row r="14420" spans="71:72" x14ac:dyDescent="0.2">
      <c r="BS14420" s="152"/>
      <c r="BT14420" s="153"/>
    </row>
    <row r="14421" spans="71:72" x14ac:dyDescent="0.2">
      <c r="BS14421" s="152"/>
      <c r="BT14421" s="153"/>
    </row>
    <row r="14422" spans="71:72" x14ac:dyDescent="0.2">
      <c r="BS14422" s="152"/>
      <c r="BT14422" s="153"/>
    </row>
    <row r="14423" spans="71:72" x14ac:dyDescent="0.2">
      <c r="BS14423" s="152"/>
      <c r="BT14423" s="153"/>
    </row>
    <row r="14424" spans="71:72" x14ac:dyDescent="0.2">
      <c r="BS14424" s="152"/>
      <c r="BT14424" s="153"/>
    </row>
    <row r="14425" spans="71:72" x14ac:dyDescent="0.2">
      <c r="BS14425" s="152"/>
      <c r="BT14425" s="153"/>
    </row>
    <row r="14426" spans="71:72" x14ac:dyDescent="0.2">
      <c r="BS14426" s="152"/>
      <c r="BT14426" s="153"/>
    </row>
    <row r="14427" spans="71:72" x14ac:dyDescent="0.2">
      <c r="BS14427" s="152"/>
      <c r="BT14427" s="153"/>
    </row>
    <row r="14428" spans="71:72" x14ac:dyDescent="0.2">
      <c r="BS14428" s="152"/>
      <c r="BT14428" s="153"/>
    </row>
    <row r="14429" spans="71:72" x14ac:dyDescent="0.2">
      <c r="BS14429" s="152"/>
      <c r="BT14429" s="153"/>
    </row>
    <row r="14430" spans="71:72" x14ac:dyDescent="0.2">
      <c r="BS14430" s="152"/>
      <c r="BT14430" s="153"/>
    </row>
    <row r="14431" spans="71:72" x14ac:dyDescent="0.2">
      <c r="BS14431" s="152"/>
      <c r="BT14431" s="153"/>
    </row>
    <row r="14432" spans="71:72" x14ac:dyDescent="0.2">
      <c r="BS14432" s="152"/>
      <c r="BT14432" s="153"/>
    </row>
    <row r="14433" spans="71:72" x14ac:dyDescent="0.2">
      <c r="BS14433" s="152"/>
      <c r="BT14433" s="153"/>
    </row>
    <row r="14434" spans="71:72" x14ac:dyDescent="0.2">
      <c r="BS14434" s="152"/>
      <c r="BT14434" s="153"/>
    </row>
    <row r="14435" spans="71:72" x14ac:dyDescent="0.2">
      <c r="BS14435" s="152"/>
      <c r="BT14435" s="153"/>
    </row>
    <row r="14436" spans="71:72" x14ac:dyDescent="0.2">
      <c r="BS14436" s="152"/>
      <c r="BT14436" s="153"/>
    </row>
    <row r="14437" spans="71:72" x14ac:dyDescent="0.2">
      <c r="BS14437" s="152"/>
      <c r="BT14437" s="153"/>
    </row>
    <row r="14438" spans="71:72" x14ac:dyDescent="0.2">
      <c r="BS14438" s="152"/>
      <c r="BT14438" s="153"/>
    </row>
    <row r="14439" spans="71:72" x14ac:dyDescent="0.2">
      <c r="BS14439" s="152"/>
      <c r="BT14439" s="153"/>
    </row>
    <row r="14440" spans="71:72" x14ac:dyDescent="0.2">
      <c r="BS14440" s="152"/>
      <c r="BT14440" s="153"/>
    </row>
    <row r="14441" spans="71:72" x14ac:dyDescent="0.2">
      <c r="BS14441" s="152"/>
      <c r="BT14441" s="153"/>
    </row>
    <row r="14442" spans="71:72" x14ac:dyDescent="0.2">
      <c r="BS14442" s="152"/>
      <c r="BT14442" s="153"/>
    </row>
    <row r="14443" spans="71:72" x14ac:dyDescent="0.2">
      <c r="BS14443" s="152"/>
      <c r="BT14443" s="153"/>
    </row>
    <row r="14444" spans="71:72" x14ac:dyDescent="0.2">
      <c r="BS14444" s="152"/>
      <c r="BT14444" s="153"/>
    </row>
    <row r="14445" spans="71:72" x14ac:dyDescent="0.2">
      <c r="BS14445" s="152"/>
      <c r="BT14445" s="153"/>
    </row>
    <row r="14446" spans="71:72" x14ac:dyDescent="0.2">
      <c r="BS14446" s="152"/>
      <c r="BT14446" s="153"/>
    </row>
    <row r="14447" spans="71:72" x14ac:dyDescent="0.2">
      <c r="BS14447" s="152"/>
      <c r="BT14447" s="153"/>
    </row>
    <row r="14448" spans="71:72" x14ac:dyDescent="0.2">
      <c r="BS14448" s="152"/>
      <c r="BT14448" s="153"/>
    </row>
    <row r="14449" spans="71:72" x14ac:dyDescent="0.2">
      <c r="BS14449" s="152"/>
      <c r="BT14449" s="153"/>
    </row>
    <row r="14450" spans="71:72" x14ac:dyDescent="0.2">
      <c r="BS14450" s="152"/>
      <c r="BT14450" s="153"/>
    </row>
    <row r="14451" spans="71:72" x14ac:dyDescent="0.2">
      <c r="BS14451" s="152"/>
      <c r="BT14451" s="153"/>
    </row>
    <row r="14452" spans="71:72" x14ac:dyDescent="0.2">
      <c r="BS14452" s="152"/>
      <c r="BT14452" s="153"/>
    </row>
    <row r="14453" spans="71:72" x14ac:dyDescent="0.2">
      <c r="BS14453" s="152"/>
      <c r="BT14453" s="153"/>
    </row>
    <row r="14454" spans="71:72" x14ac:dyDescent="0.2">
      <c r="BS14454" s="152"/>
      <c r="BT14454" s="153"/>
    </row>
    <row r="14455" spans="71:72" x14ac:dyDescent="0.2">
      <c r="BS14455" s="152"/>
      <c r="BT14455" s="153"/>
    </row>
    <row r="14456" spans="71:72" x14ac:dyDescent="0.2">
      <c r="BS14456" s="152"/>
      <c r="BT14456" s="153"/>
    </row>
    <row r="14457" spans="71:72" x14ac:dyDescent="0.2">
      <c r="BS14457" s="152"/>
      <c r="BT14457" s="153"/>
    </row>
    <row r="14458" spans="71:72" x14ac:dyDescent="0.2">
      <c r="BS14458" s="152"/>
      <c r="BT14458" s="153"/>
    </row>
    <row r="14459" spans="71:72" x14ac:dyDescent="0.2">
      <c r="BS14459" s="152"/>
      <c r="BT14459" s="153"/>
    </row>
    <row r="14460" spans="71:72" x14ac:dyDescent="0.2">
      <c r="BS14460" s="152"/>
      <c r="BT14460" s="153"/>
    </row>
    <row r="14461" spans="71:72" x14ac:dyDescent="0.2">
      <c r="BS14461" s="152"/>
      <c r="BT14461" s="153"/>
    </row>
    <row r="14462" spans="71:72" x14ac:dyDescent="0.2">
      <c r="BS14462" s="152"/>
      <c r="BT14462" s="153"/>
    </row>
    <row r="14463" spans="71:72" x14ac:dyDescent="0.2">
      <c r="BS14463" s="152"/>
      <c r="BT14463" s="153"/>
    </row>
    <row r="14464" spans="71:72" x14ac:dyDescent="0.2">
      <c r="BS14464" s="152"/>
      <c r="BT14464" s="153"/>
    </row>
    <row r="14465" spans="71:72" x14ac:dyDescent="0.2">
      <c r="BS14465" s="152"/>
      <c r="BT14465" s="153"/>
    </row>
    <row r="14466" spans="71:72" x14ac:dyDescent="0.2">
      <c r="BS14466" s="152"/>
      <c r="BT14466" s="153"/>
    </row>
    <row r="14467" spans="71:72" x14ac:dyDescent="0.2">
      <c r="BS14467" s="152"/>
      <c r="BT14467" s="153"/>
    </row>
    <row r="14468" spans="71:72" x14ac:dyDescent="0.2">
      <c r="BS14468" s="152"/>
      <c r="BT14468" s="153"/>
    </row>
    <row r="14469" spans="71:72" x14ac:dyDescent="0.2">
      <c r="BS14469" s="152"/>
      <c r="BT14469" s="153"/>
    </row>
    <row r="14470" spans="71:72" x14ac:dyDescent="0.2">
      <c r="BS14470" s="152"/>
      <c r="BT14470" s="153"/>
    </row>
    <row r="14471" spans="71:72" x14ac:dyDescent="0.2">
      <c r="BS14471" s="152"/>
      <c r="BT14471" s="153"/>
    </row>
    <row r="14472" spans="71:72" x14ac:dyDescent="0.2">
      <c r="BS14472" s="152"/>
      <c r="BT14472" s="153"/>
    </row>
    <row r="14473" spans="71:72" x14ac:dyDescent="0.2">
      <c r="BS14473" s="152"/>
      <c r="BT14473" s="153"/>
    </row>
    <row r="14474" spans="71:72" x14ac:dyDescent="0.2">
      <c r="BS14474" s="152"/>
      <c r="BT14474" s="153"/>
    </row>
    <row r="14475" spans="71:72" x14ac:dyDescent="0.2">
      <c r="BS14475" s="152"/>
      <c r="BT14475" s="153"/>
    </row>
    <row r="14476" spans="71:72" x14ac:dyDescent="0.2">
      <c r="BS14476" s="152"/>
      <c r="BT14476" s="153"/>
    </row>
    <row r="14477" spans="71:72" x14ac:dyDescent="0.2">
      <c r="BS14477" s="152"/>
      <c r="BT14477" s="153"/>
    </row>
    <row r="14478" spans="71:72" x14ac:dyDescent="0.2">
      <c r="BS14478" s="152"/>
      <c r="BT14478" s="153"/>
    </row>
    <row r="14479" spans="71:72" x14ac:dyDescent="0.2">
      <c r="BS14479" s="152"/>
      <c r="BT14479" s="153"/>
    </row>
    <row r="14480" spans="71:72" x14ac:dyDescent="0.2">
      <c r="BS14480" s="152"/>
      <c r="BT14480" s="153"/>
    </row>
    <row r="14481" spans="71:72" x14ac:dyDescent="0.2">
      <c r="BS14481" s="152"/>
      <c r="BT14481" s="153"/>
    </row>
    <row r="14482" spans="71:72" x14ac:dyDescent="0.2">
      <c r="BS14482" s="152"/>
      <c r="BT14482" s="153"/>
    </row>
    <row r="14483" spans="71:72" x14ac:dyDescent="0.2">
      <c r="BS14483" s="152"/>
      <c r="BT14483" s="153"/>
    </row>
    <row r="14484" spans="71:72" x14ac:dyDescent="0.2">
      <c r="BS14484" s="152"/>
      <c r="BT14484" s="153"/>
    </row>
    <row r="14485" spans="71:72" x14ac:dyDescent="0.2">
      <c r="BS14485" s="152"/>
      <c r="BT14485" s="153"/>
    </row>
    <row r="14486" spans="71:72" x14ac:dyDescent="0.2">
      <c r="BS14486" s="152"/>
      <c r="BT14486" s="153"/>
    </row>
    <row r="14487" spans="71:72" x14ac:dyDescent="0.2">
      <c r="BS14487" s="152"/>
      <c r="BT14487" s="153"/>
    </row>
    <row r="14488" spans="71:72" x14ac:dyDescent="0.2">
      <c r="BS14488" s="152"/>
      <c r="BT14488" s="153"/>
    </row>
    <row r="14489" spans="71:72" x14ac:dyDescent="0.2">
      <c r="BS14489" s="152"/>
      <c r="BT14489" s="153"/>
    </row>
    <row r="14490" spans="71:72" x14ac:dyDescent="0.2">
      <c r="BS14490" s="152"/>
      <c r="BT14490" s="153"/>
    </row>
    <row r="14491" spans="71:72" x14ac:dyDescent="0.2">
      <c r="BS14491" s="152"/>
      <c r="BT14491" s="153"/>
    </row>
    <row r="14492" spans="71:72" x14ac:dyDescent="0.2">
      <c r="BS14492" s="152"/>
      <c r="BT14492" s="153"/>
    </row>
    <row r="14493" spans="71:72" x14ac:dyDescent="0.2">
      <c r="BS14493" s="152"/>
      <c r="BT14493" s="153"/>
    </row>
    <row r="14494" spans="71:72" x14ac:dyDescent="0.2">
      <c r="BS14494" s="152"/>
      <c r="BT14494" s="153"/>
    </row>
    <row r="14495" spans="71:72" x14ac:dyDescent="0.2">
      <c r="BS14495" s="152"/>
      <c r="BT14495" s="153"/>
    </row>
    <row r="14496" spans="71:72" x14ac:dyDescent="0.2">
      <c r="BS14496" s="152"/>
      <c r="BT14496" s="153"/>
    </row>
    <row r="14497" spans="71:72" x14ac:dyDescent="0.2">
      <c r="BS14497" s="152"/>
      <c r="BT14497" s="153"/>
    </row>
    <row r="14498" spans="71:72" x14ac:dyDescent="0.2">
      <c r="BS14498" s="152"/>
      <c r="BT14498" s="153"/>
    </row>
    <row r="14499" spans="71:72" x14ac:dyDescent="0.2">
      <c r="BS14499" s="152"/>
      <c r="BT14499" s="153"/>
    </row>
    <row r="14500" spans="71:72" x14ac:dyDescent="0.2">
      <c r="BS14500" s="152"/>
      <c r="BT14500" s="153"/>
    </row>
    <row r="14501" spans="71:72" x14ac:dyDescent="0.2">
      <c r="BS14501" s="152"/>
      <c r="BT14501" s="153"/>
    </row>
    <row r="14502" spans="71:72" x14ac:dyDescent="0.2">
      <c r="BS14502" s="152"/>
      <c r="BT14502" s="153"/>
    </row>
    <row r="14503" spans="71:72" x14ac:dyDescent="0.2">
      <c r="BS14503" s="152"/>
      <c r="BT14503" s="153"/>
    </row>
    <row r="14504" spans="71:72" x14ac:dyDescent="0.2">
      <c r="BS14504" s="152"/>
      <c r="BT14504" s="153"/>
    </row>
    <row r="14505" spans="71:72" x14ac:dyDescent="0.2">
      <c r="BS14505" s="152"/>
      <c r="BT14505" s="153"/>
    </row>
    <row r="14506" spans="71:72" x14ac:dyDescent="0.2">
      <c r="BS14506" s="152"/>
      <c r="BT14506" s="153"/>
    </row>
    <row r="14507" spans="71:72" x14ac:dyDescent="0.2">
      <c r="BS14507" s="152"/>
      <c r="BT14507" s="153"/>
    </row>
    <row r="14508" spans="71:72" x14ac:dyDescent="0.2">
      <c r="BS14508" s="152"/>
      <c r="BT14508" s="153"/>
    </row>
    <row r="14509" spans="71:72" x14ac:dyDescent="0.2">
      <c r="BS14509" s="152"/>
      <c r="BT14509" s="153"/>
    </row>
    <row r="14510" spans="71:72" x14ac:dyDescent="0.2">
      <c r="BS14510" s="152"/>
      <c r="BT14510" s="153"/>
    </row>
    <row r="14511" spans="71:72" x14ac:dyDescent="0.2">
      <c r="BS14511" s="152"/>
      <c r="BT14511" s="153"/>
    </row>
    <row r="14512" spans="71:72" x14ac:dyDescent="0.2">
      <c r="BS14512" s="152"/>
      <c r="BT14512" s="153"/>
    </row>
    <row r="14513" spans="71:72" x14ac:dyDescent="0.2">
      <c r="BS14513" s="152"/>
      <c r="BT14513" s="153"/>
    </row>
    <row r="14514" spans="71:72" x14ac:dyDescent="0.2">
      <c r="BS14514" s="152"/>
      <c r="BT14514" s="153"/>
    </row>
    <row r="14515" spans="71:72" x14ac:dyDescent="0.2">
      <c r="BS14515" s="152"/>
      <c r="BT14515" s="153"/>
    </row>
    <row r="14516" spans="71:72" x14ac:dyDescent="0.2">
      <c r="BS14516" s="152"/>
      <c r="BT14516" s="153"/>
    </row>
    <row r="14517" spans="71:72" x14ac:dyDescent="0.2">
      <c r="BS14517" s="152"/>
      <c r="BT14517" s="153"/>
    </row>
    <row r="14518" spans="71:72" x14ac:dyDescent="0.2">
      <c r="BS14518" s="152"/>
      <c r="BT14518" s="153"/>
    </row>
    <row r="14519" spans="71:72" x14ac:dyDescent="0.2">
      <c r="BS14519" s="152"/>
      <c r="BT14519" s="153"/>
    </row>
    <row r="14520" spans="71:72" x14ac:dyDescent="0.2">
      <c r="BS14520" s="152"/>
      <c r="BT14520" s="153"/>
    </row>
    <row r="14521" spans="71:72" x14ac:dyDescent="0.2">
      <c r="BS14521" s="152"/>
      <c r="BT14521" s="153"/>
    </row>
    <row r="14522" spans="71:72" x14ac:dyDescent="0.2">
      <c r="BS14522" s="152"/>
      <c r="BT14522" s="153"/>
    </row>
    <row r="14523" spans="71:72" x14ac:dyDescent="0.2">
      <c r="BS14523" s="152"/>
      <c r="BT14523" s="153"/>
    </row>
    <row r="14524" spans="71:72" x14ac:dyDescent="0.2">
      <c r="BS14524" s="152"/>
      <c r="BT14524" s="153"/>
    </row>
    <row r="14525" spans="71:72" x14ac:dyDescent="0.2">
      <c r="BS14525" s="152"/>
      <c r="BT14525" s="153"/>
    </row>
    <row r="14526" spans="71:72" x14ac:dyDescent="0.2">
      <c r="BS14526" s="152"/>
      <c r="BT14526" s="153"/>
    </row>
    <row r="14527" spans="71:72" x14ac:dyDescent="0.2">
      <c r="BS14527" s="152"/>
      <c r="BT14527" s="153"/>
    </row>
    <row r="14528" spans="71:72" x14ac:dyDescent="0.2">
      <c r="BS14528" s="152"/>
      <c r="BT14528" s="153"/>
    </row>
    <row r="14529" spans="71:72" x14ac:dyDescent="0.2">
      <c r="BS14529" s="152"/>
      <c r="BT14529" s="153"/>
    </row>
    <row r="14530" spans="71:72" x14ac:dyDescent="0.2">
      <c r="BS14530" s="152"/>
      <c r="BT14530" s="153"/>
    </row>
    <row r="14531" spans="71:72" x14ac:dyDescent="0.2">
      <c r="BS14531" s="152"/>
      <c r="BT14531" s="153"/>
    </row>
    <row r="14532" spans="71:72" x14ac:dyDescent="0.2">
      <c r="BS14532" s="152"/>
      <c r="BT14532" s="153"/>
    </row>
    <row r="14533" spans="71:72" x14ac:dyDescent="0.2">
      <c r="BS14533" s="152"/>
      <c r="BT14533" s="153"/>
    </row>
    <row r="14534" spans="71:72" x14ac:dyDescent="0.2">
      <c r="BS14534" s="152"/>
      <c r="BT14534" s="153"/>
    </row>
    <row r="14535" spans="71:72" x14ac:dyDescent="0.2">
      <c r="BS14535" s="152"/>
      <c r="BT14535" s="153"/>
    </row>
    <row r="14536" spans="71:72" x14ac:dyDescent="0.2">
      <c r="BS14536" s="152"/>
      <c r="BT14536" s="153"/>
    </row>
    <row r="14537" spans="71:72" x14ac:dyDescent="0.2">
      <c r="BS14537" s="152"/>
      <c r="BT14537" s="153"/>
    </row>
    <row r="14538" spans="71:72" x14ac:dyDescent="0.2">
      <c r="BS14538" s="152"/>
      <c r="BT14538" s="153"/>
    </row>
    <row r="14539" spans="71:72" x14ac:dyDescent="0.2">
      <c r="BS14539" s="152"/>
      <c r="BT14539" s="153"/>
    </row>
    <row r="14540" spans="71:72" x14ac:dyDescent="0.2">
      <c r="BS14540" s="152"/>
      <c r="BT14540" s="153"/>
    </row>
    <row r="14541" spans="71:72" x14ac:dyDescent="0.2">
      <c r="BS14541" s="152"/>
      <c r="BT14541" s="153"/>
    </row>
    <row r="14542" spans="71:72" x14ac:dyDescent="0.2">
      <c r="BS14542" s="152"/>
      <c r="BT14542" s="153"/>
    </row>
    <row r="14543" spans="71:72" x14ac:dyDescent="0.2">
      <c r="BS14543" s="152"/>
      <c r="BT14543" s="153"/>
    </row>
    <row r="14544" spans="71:72" x14ac:dyDescent="0.2">
      <c r="BS14544" s="152"/>
      <c r="BT14544" s="153"/>
    </row>
    <row r="14545" spans="71:72" x14ac:dyDescent="0.2">
      <c r="BS14545" s="152"/>
      <c r="BT14545" s="153"/>
    </row>
    <row r="14546" spans="71:72" x14ac:dyDescent="0.2">
      <c r="BS14546" s="152"/>
      <c r="BT14546" s="153"/>
    </row>
    <row r="14547" spans="71:72" x14ac:dyDescent="0.2">
      <c r="BS14547" s="152"/>
      <c r="BT14547" s="153"/>
    </row>
    <row r="14548" spans="71:72" x14ac:dyDescent="0.2">
      <c r="BS14548" s="152"/>
      <c r="BT14548" s="153"/>
    </row>
    <row r="14549" spans="71:72" x14ac:dyDescent="0.2">
      <c r="BS14549" s="152"/>
      <c r="BT14549" s="153"/>
    </row>
    <row r="14550" spans="71:72" x14ac:dyDescent="0.2">
      <c r="BS14550" s="152"/>
      <c r="BT14550" s="153"/>
    </row>
    <row r="14551" spans="71:72" x14ac:dyDescent="0.2">
      <c r="BS14551" s="152"/>
      <c r="BT14551" s="153"/>
    </row>
    <row r="14552" spans="71:72" x14ac:dyDescent="0.2">
      <c r="BS14552" s="152"/>
      <c r="BT14552" s="153"/>
    </row>
    <row r="14553" spans="71:72" x14ac:dyDescent="0.2">
      <c r="BS14553" s="152"/>
      <c r="BT14553" s="153"/>
    </row>
    <row r="14554" spans="71:72" x14ac:dyDescent="0.2">
      <c r="BS14554" s="152"/>
      <c r="BT14554" s="153"/>
    </row>
    <row r="14555" spans="71:72" x14ac:dyDescent="0.2">
      <c r="BS14555" s="152"/>
      <c r="BT14555" s="153"/>
    </row>
    <row r="14556" spans="71:72" x14ac:dyDescent="0.2">
      <c r="BS14556" s="152"/>
      <c r="BT14556" s="153"/>
    </row>
    <row r="14557" spans="71:72" x14ac:dyDescent="0.2">
      <c r="BS14557" s="152"/>
      <c r="BT14557" s="153"/>
    </row>
    <row r="14558" spans="71:72" x14ac:dyDescent="0.2">
      <c r="BS14558" s="152"/>
      <c r="BT14558" s="153"/>
    </row>
    <row r="14559" spans="71:72" x14ac:dyDescent="0.2">
      <c r="BS14559" s="152"/>
      <c r="BT14559" s="153"/>
    </row>
    <row r="14560" spans="71:72" x14ac:dyDescent="0.2">
      <c r="BS14560" s="152"/>
      <c r="BT14560" s="153"/>
    </row>
    <row r="14561" spans="71:72" x14ac:dyDescent="0.2">
      <c r="BS14561" s="152"/>
      <c r="BT14561" s="153"/>
    </row>
    <row r="14562" spans="71:72" x14ac:dyDescent="0.2">
      <c r="BS14562" s="152"/>
      <c r="BT14562" s="153"/>
    </row>
    <row r="14563" spans="71:72" x14ac:dyDescent="0.2">
      <c r="BS14563" s="152"/>
      <c r="BT14563" s="153"/>
    </row>
    <row r="14564" spans="71:72" x14ac:dyDescent="0.2">
      <c r="BS14564" s="152"/>
      <c r="BT14564" s="153"/>
    </row>
    <row r="14565" spans="71:72" x14ac:dyDescent="0.2">
      <c r="BS14565" s="152"/>
      <c r="BT14565" s="153"/>
    </row>
    <row r="14566" spans="71:72" x14ac:dyDescent="0.2">
      <c r="BS14566" s="152"/>
      <c r="BT14566" s="153"/>
    </row>
    <row r="14567" spans="71:72" x14ac:dyDescent="0.2">
      <c r="BS14567" s="152"/>
      <c r="BT14567" s="153"/>
    </row>
    <row r="14568" spans="71:72" x14ac:dyDescent="0.2">
      <c r="BS14568" s="152"/>
      <c r="BT14568" s="153"/>
    </row>
    <row r="14569" spans="71:72" x14ac:dyDescent="0.2">
      <c r="BS14569" s="152"/>
      <c r="BT14569" s="153"/>
    </row>
    <row r="14570" spans="71:72" x14ac:dyDescent="0.2">
      <c r="BS14570" s="152"/>
      <c r="BT14570" s="153"/>
    </row>
    <row r="14571" spans="71:72" x14ac:dyDescent="0.2">
      <c r="BS14571" s="152"/>
      <c r="BT14571" s="153"/>
    </row>
    <row r="14572" spans="71:72" x14ac:dyDescent="0.2">
      <c r="BS14572" s="152"/>
      <c r="BT14572" s="153"/>
    </row>
    <row r="14573" spans="71:72" x14ac:dyDescent="0.2">
      <c r="BS14573" s="152"/>
      <c r="BT14573" s="153"/>
    </row>
    <row r="14574" spans="71:72" x14ac:dyDescent="0.2">
      <c r="BS14574" s="152"/>
      <c r="BT14574" s="153"/>
    </row>
    <row r="14575" spans="71:72" x14ac:dyDescent="0.2">
      <c r="BS14575" s="152"/>
      <c r="BT14575" s="153"/>
    </row>
    <row r="14576" spans="71:72" x14ac:dyDescent="0.2">
      <c r="BS14576" s="152"/>
      <c r="BT14576" s="153"/>
    </row>
    <row r="14577" spans="71:72" x14ac:dyDescent="0.2">
      <c r="BS14577" s="152"/>
      <c r="BT14577" s="153"/>
    </row>
    <row r="14578" spans="71:72" x14ac:dyDescent="0.2">
      <c r="BS14578" s="152"/>
      <c r="BT14578" s="153"/>
    </row>
    <row r="14579" spans="71:72" x14ac:dyDescent="0.2">
      <c r="BS14579" s="152"/>
      <c r="BT14579" s="153"/>
    </row>
    <row r="14580" spans="71:72" x14ac:dyDescent="0.2">
      <c r="BS14580" s="152"/>
      <c r="BT14580" s="153"/>
    </row>
    <row r="14581" spans="71:72" x14ac:dyDescent="0.2">
      <c r="BS14581" s="152"/>
      <c r="BT14581" s="153"/>
    </row>
    <row r="14582" spans="71:72" x14ac:dyDescent="0.2">
      <c r="BS14582" s="152"/>
      <c r="BT14582" s="153"/>
    </row>
    <row r="14583" spans="71:72" x14ac:dyDescent="0.2">
      <c r="BS14583" s="152"/>
      <c r="BT14583" s="153"/>
    </row>
    <row r="14584" spans="71:72" x14ac:dyDescent="0.2">
      <c r="BS14584" s="152"/>
      <c r="BT14584" s="153"/>
    </row>
    <row r="14585" spans="71:72" x14ac:dyDescent="0.2">
      <c r="BS14585" s="152"/>
      <c r="BT14585" s="153"/>
    </row>
    <row r="14586" spans="71:72" x14ac:dyDescent="0.2">
      <c r="BS14586" s="152"/>
      <c r="BT14586" s="153"/>
    </row>
    <row r="14587" spans="71:72" x14ac:dyDescent="0.2">
      <c r="BS14587" s="152"/>
      <c r="BT14587" s="153"/>
    </row>
    <row r="14588" spans="71:72" x14ac:dyDescent="0.2">
      <c r="BS14588" s="152"/>
      <c r="BT14588" s="153"/>
    </row>
    <row r="14589" spans="71:72" x14ac:dyDescent="0.2">
      <c r="BS14589" s="152"/>
      <c r="BT14589" s="153"/>
    </row>
    <row r="14590" spans="71:72" x14ac:dyDescent="0.2">
      <c r="BS14590" s="152"/>
      <c r="BT14590" s="153"/>
    </row>
    <row r="14591" spans="71:72" x14ac:dyDescent="0.2">
      <c r="BS14591" s="152"/>
      <c r="BT14591" s="153"/>
    </row>
    <row r="14592" spans="71:72" x14ac:dyDescent="0.2">
      <c r="BS14592" s="152"/>
      <c r="BT14592" s="153"/>
    </row>
    <row r="14593" spans="71:72" x14ac:dyDescent="0.2">
      <c r="BS14593" s="152"/>
      <c r="BT14593" s="153"/>
    </row>
    <row r="14594" spans="71:72" x14ac:dyDescent="0.2">
      <c r="BS14594" s="152"/>
      <c r="BT14594" s="153"/>
    </row>
    <row r="14595" spans="71:72" x14ac:dyDescent="0.2">
      <c r="BS14595" s="152"/>
      <c r="BT14595" s="153"/>
    </row>
    <row r="14596" spans="71:72" x14ac:dyDescent="0.2">
      <c r="BS14596" s="152"/>
      <c r="BT14596" s="153"/>
    </row>
    <row r="14597" spans="71:72" x14ac:dyDescent="0.2">
      <c r="BS14597" s="152"/>
      <c r="BT14597" s="153"/>
    </row>
    <row r="14598" spans="71:72" x14ac:dyDescent="0.2">
      <c r="BS14598" s="152"/>
      <c r="BT14598" s="153"/>
    </row>
    <row r="14599" spans="71:72" x14ac:dyDescent="0.2">
      <c r="BS14599" s="152"/>
      <c r="BT14599" s="153"/>
    </row>
    <row r="14600" spans="71:72" x14ac:dyDescent="0.2">
      <c r="BS14600" s="152"/>
      <c r="BT14600" s="153"/>
    </row>
    <row r="14601" spans="71:72" x14ac:dyDescent="0.2">
      <c r="BS14601" s="152"/>
      <c r="BT14601" s="153"/>
    </row>
    <row r="14602" spans="71:72" x14ac:dyDescent="0.2">
      <c r="BS14602" s="152"/>
      <c r="BT14602" s="153"/>
    </row>
    <row r="14603" spans="71:72" x14ac:dyDescent="0.2">
      <c r="BS14603" s="152"/>
      <c r="BT14603" s="153"/>
    </row>
    <row r="14604" spans="71:72" x14ac:dyDescent="0.2">
      <c r="BS14604" s="152"/>
      <c r="BT14604" s="153"/>
    </row>
    <row r="14605" spans="71:72" x14ac:dyDescent="0.2">
      <c r="BS14605" s="152"/>
      <c r="BT14605" s="153"/>
    </row>
    <row r="14606" spans="71:72" x14ac:dyDescent="0.2">
      <c r="BS14606" s="152"/>
      <c r="BT14606" s="153"/>
    </row>
    <row r="14607" spans="71:72" x14ac:dyDescent="0.2">
      <c r="BS14607" s="152"/>
      <c r="BT14607" s="153"/>
    </row>
    <row r="14608" spans="71:72" x14ac:dyDescent="0.2">
      <c r="BS14608" s="152"/>
      <c r="BT14608" s="153"/>
    </row>
    <row r="14609" spans="71:72" x14ac:dyDescent="0.2">
      <c r="BS14609" s="152"/>
      <c r="BT14609" s="153"/>
    </row>
    <row r="14610" spans="71:72" x14ac:dyDescent="0.2">
      <c r="BS14610" s="152"/>
      <c r="BT14610" s="153"/>
    </row>
    <row r="14611" spans="71:72" x14ac:dyDescent="0.2">
      <c r="BS14611" s="152"/>
      <c r="BT14611" s="153"/>
    </row>
    <row r="14612" spans="71:72" x14ac:dyDescent="0.2">
      <c r="BS14612" s="152"/>
      <c r="BT14612" s="153"/>
    </row>
    <row r="14613" spans="71:72" x14ac:dyDescent="0.2">
      <c r="BS14613" s="152"/>
      <c r="BT14613" s="153"/>
    </row>
    <row r="14614" spans="71:72" x14ac:dyDescent="0.2">
      <c r="BS14614" s="152"/>
      <c r="BT14614" s="153"/>
    </row>
    <row r="14615" spans="71:72" x14ac:dyDescent="0.2">
      <c r="BS14615" s="152"/>
      <c r="BT14615" s="153"/>
    </row>
    <row r="14616" spans="71:72" x14ac:dyDescent="0.2">
      <c r="BS14616" s="152"/>
      <c r="BT14616" s="153"/>
    </row>
    <row r="14617" spans="71:72" x14ac:dyDescent="0.2">
      <c r="BS14617" s="152"/>
      <c r="BT14617" s="153"/>
    </row>
    <row r="14618" spans="71:72" x14ac:dyDescent="0.2">
      <c r="BS14618" s="152"/>
      <c r="BT14618" s="153"/>
    </row>
    <row r="14619" spans="71:72" x14ac:dyDescent="0.2">
      <c r="BS14619" s="152"/>
      <c r="BT14619" s="153"/>
    </row>
    <row r="14620" spans="71:72" x14ac:dyDescent="0.2">
      <c r="BS14620" s="152"/>
      <c r="BT14620" s="153"/>
    </row>
    <row r="14621" spans="71:72" x14ac:dyDescent="0.2">
      <c r="BS14621" s="152"/>
      <c r="BT14621" s="153"/>
    </row>
    <row r="14622" spans="71:72" x14ac:dyDescent="0.2">
      <c r="BS14622" s="152"/>
      <c r="BT14622" s="153"/>
    </row>
    <row r="14623" spans="71:72" x14ac:dyDescent="0.2">
      <c r="BS14623" s="152"/>
      <c r="BT14623" s="153"/>
    </row>
    <row r="14624" spans="71:72" x14ac:dyDescent="0.2">
      <c r="BS14624" s="152"/>
      <c r="BT14624" s="153"/>
    </row>
    <row r="14625" spans="71:72" x14ac:dyDescent="0.2">
      <c r="BS14625" s="152"/>
      <c r="BT14625" s="153"/>
    </row>
    <row r="14626" spans="71:72" x14ac:dyDescent="0.2">
      <c r="BS14626" s="152"/>
      <c r="BT14626" s="153"/>
    </row>
    <row r="14627" spans="71:72" x14ac:dyDescent="0.2">
      <c r="BS14627" s="152"/>
      <c r="BT14627" s="153"/>
    </row>
    <row r="14628" spans="71:72" x14ac:dyDescent="0.2">
      <c r="BS14628" s="152"/>
      <c r="BT14628" s="153"/>
    </row>
    <row r="14629" spans="71:72" x14ac:dyDescent="0.2">
      <c r="BS14629" s="152"/>
      <c r="BT14629" s="153"/>
    </row>
    <row r="14630" spans="71:72" x14ac:dyDescent="0.2">
      <c r="BS14630" s="152"/>
      <c r="BT14630" s="153"/>
    </row>
    <row r="14631" spans="71:72" x14ac:dyDescent="0.2">
      <c r="BS14631" s="152"/>
      <c r="BT14631" s="153"/>
    </row>
    <row r="14632" spans="71:72" x14ac:dyDescent="0.2">
      <c r="BS14632" s="152"/>
      <c r="BT14632" s="153"/>
    </row>
    <row r="14633" spans="71:72" x14ac:dyDescent="0.2">
      <c r="BS14633" s="152"/>
      <c r="BT14633" s="153"/>
    </row>
    <row r="14634" spans="71:72" x14ac:dyDescent="0.2">
      <c r="BS14634" s="152"/>
      <c r="BT14634" s="153"/>
    </row>
    <row r="14635" spans="71:72" x14ac:dyDescent="0.2">
      <c r="BS14635" s="152"/>
      <c r="BT14635" s="153"/>
    </row>
    <row r="14636" spans="71:72" x14ac:dyDescent="0.2">
      <c r="BS14636" s="152"/>
      <c r="BT14636" s="153"/>
    </row>
    <row r="14637" spans="71:72" x14ac:dyDescent="0.2">
      <c r="BS14637" s="152"/>
      <c r="BT14637" s="153"/>
    </row>
    <row r="14638" spans="71:72" x14ac:dyDescent="0.2">
      <c r="BS14638" s="152"/>
      <c r="BT14638" s="153"/>
    </row>
    <row r="14639" spans="71:72" x14ac:dyDescent="0.2">
      <c r="BS14639" s="152"/>
      <c r="BT14639" s="153"/>
    </row>
    <row r="14640" spans="71:72" x14ac:dyDescent="0.2">
      <c r="BS14640" s="152"/>
      <c r="BT14640" s="153"/>
    </row>
    <row r="14641" spans="71:72" x14ac:dyDescent="0.2">
      <c r="BS14641" s="152"/>
      <c r="BT14641" s="153"/>
    </row>
    <row r="14642" spans="71:72" x14ac:dyDescent="0.2">
      <c r="BS14642" s="152"/>
      <c r="BT14642" s="153"/>
    </row>
    <row r="14643" spans="71:72" x14ac:dyDescent="0.2">
      <c r="BS14643" s="152"/>
      <c r="BT14643" s="153"/>
    </row>
    <row r="14644" spans="71:72" x14ac:dyDescent="0.2">
      <c r="BS14644" s="152"/>
      <c r="BT14644" s="153"/>
    </row>
    <row r="14645" spans="71:72" x14ac:dyDescent="0.2">
      <c r="BS14645" s="152"/>
      <c r="BT14645" s="153"/>
    </row>
    <row r="14646" spans="71:72" x14ac:dyDescent="0.2">
      <c r="BS14646" s="152"/>
      <c r="BT14646" s="153"/>
    </row>
    <row r="14647" spans="71:72" x14ac:dyDescent="0.2">
      <c r="BS14647" s="152"/>
      <c r="BT14647" s="153"/>
    </row>
    <row r="14648" spans="71:72" x14ac:dyDescent="0.2">
      <c r="BS14648" s="152"/>
      <c r="BT14648" s="153"/>
    </row>
    <row r="14649" spans="71:72" x14ac:dyDescent="0.2">
      <c r="BS14649" s="152"/>
      <c r="BT14649" s="153"/>
    </row>
    <row r="14650" spans="71:72" x14ac:dyDescent="0.2">
      <c r="BS14650" s="152"/>
      <c r="BT14650" s="153"/>
    </row>
    <row r="14651" spans="71:72" x14ac:dyDescent="0.2">
      <c r="BS14651" s="152"/>
      <c r="BT14651" s="153"/>
    </row>
    <row r="14652" spans="71:72" x14ac:dyDescent="0.2">
      <c r="BS14652" s="152"/>
      <c r="BT14652" s="153"/>
    </row>
    <row r="14653" spans="71:72" x14ac:dyDescent="0.2">
      <c r="BS14653" s="152"/>
      <c r="BT14653" s="153"/>
    </row>
    <row r="14654" spans="71:72" x14ac:dyDescent="0.2">
      <c r="BS14654" s="152"/>
      <c r="BT14654" s="153"/>
    </row>
    <row r="14655" spans="71:72" x14ac:dyDescent="0.2">
      <c r="BS14655" s="152"/>
      <c r="BT14655" s="153"/>
    </row>
    <row r="14656" spans="71:72" x14ac:dyDescent="0.2">
      <c r="BS14656" s="152"/>
      <c r="BT14656" s="153"/>
    </row>
    <row r="14657" spans="71:72" x14ac:dyDescent="0.2">
      <c r="BS14657" s="152"/>
      <c r="BT14657" s="153"/>
    </row>
    <row r="14658" spans="71:72" x14ac:dyDescent="0.2">
      <c r="BS14658" s="152"/>
      <c r="BT14658" s="153"/>
    </row>
    <row r="14659" spans="71:72" x14ac:dyDescent="0.2">
      <c r="BS14659" s="152"/>
      <c r="BT14659" s="153"/>
    </row>
    <row r="14660" spans="71:72" x14ac:dyDescent="0.2">
      <c r="BS14660" s="152"/>
      <c r="BT14660" s="153"/>
    </row>
    <row r="14661" spans="71:72" x14ac:dyDescent="0.2">
      <c r="BS14661" s="152"/>
      <c r="BT14661" s="153"/>
    </row>
    <row r="14662" spans="71:72" x14ac:dyDescent="0.2">
      <c r="BS14662" s="152"/>
      <c r="BT14662" s="153"/>
    </row>
    <row r="14663" spans="71:72" x14ac:dyDescent="0.2">
      <c r="BS14663" s="152"/>
      <c r="BT14663" s="153"/>
    </row>
    <row r="14664" spans="71:72" x14ac:dyDescent="0.2">
      <c r="BS14664" s="152"/>
      <c r="BT14664" s="153"/>
    </row>
    <row r="14665" spans="71:72" x14ac:dyDescent="0.2">
      <c r="BS14665" s="152"/>
      <c r="BT14665" s="153"/>
    </row>
    <row r="14666" spans="71:72" x14ac:dyDescent="0.2">
      <c r="BS14666" s="152"/>
      <c r="BT14666" s="153"/>
    </row>
    <row r="14667" spans="71:72" x14ac:dyDescent="0.2">
      <c r="BS14667" s="152"/>
      <c r="BT14667" s="153"/>
    </row>
    <row r="14668" spans="71:72" x14ac:dyDescent="0.2">
      <c r="BS14668" s="152"/>
      <c r="BT14668" s="153"/>
    </row>
    <row r="14669" spans="71:72" x14ac:dyDescent="0.2">
      <c r="BS14669" s="152"/>
      <c r="BT14669" s="153"/>
    </row>
    <row r="14670" spans="71:72" x14ac:dyDescent="0.2">
      <c r="BS14670" s="152"/>
      <c r="BT14670" s="153"/>
    </row>
    <row r="14671" spans="71:72" x14ac:dyDescent="0.2">
      <c r="BS14671" s="152"/>
      <c r="BT14671" s="153"/>
    </row>
    <row r="14672" spans="71:72" x14ac:dyDescent="0.2">
      <c r="BS14672" s="152"/>
      <c r="BT14672" s="153"/>
    </row>
    <row r="14673" spans="71:72" x14ac:dyDescent="0.2">
      <c r="BS14673" s="152"/>
      <c r="BT14673" s="153"/>
    </row>
    <row r="14674" spans="71:72" x14ac:dyDescent="0.2">
      <c r="BS14674" s="152"/>
      <c r="BT14674" s="153"/>
    </row>
    <row r="14675" spans="71:72" x14ac:dyDescent="0.2">
      <c r="BS14675" s="152"/>
      <c r="BT14675" s="153"/>
    </row>
    <row r="14676" spans="71:72" x14ac:dyDescent="0.2">
      <c r="BS14676" s="152"/>
      <c r="BT14676" s="153"/>
    </row>
    <row r="14677" spans="71:72" x14ac:dyDescent="0.2">
      <c r="BS14677" s="152"/>
      <c r="BT14677" s="153"/>
    </row>
    <row r="14678" spans="71:72" x14ac:dyDescent="0.2">
      <c r="BS14678" s="152"/>
      <c r="BT14678" s="153"/>
    </row>
    <row r="14679" spans="71:72" x14ac:dyDescent="0.2">
      <c r="BS14679" s="152"/>
      <c r="BT14679" s="153"/>
    </row>
    <row r="14680" spans="71:72" x14ac:dyDescent="0.2">
      <c r="BS14680" s="152"/>
      <c r="BT14680" s="153"/>
    </row>
    <row r="14681" spans="71:72" x14ac:dyDescent="0.2">
      <c r="BS14681" s="152"/>
      <c r="BT14681" s="153"/>
    </row>
    <row r="14682" spans="71:72" x14ac:dyDescent="0.2">
      <c r="BS14682" s="152"/>
      <c r="BT14682" s="153"/>
    </row>
    <row r="14683" spans="71:72" x14ac:dyDescent="0.2">
      <c r="BS14683" s="152"/>
      <c r="BT14683" s="153"/>
    </row>
    <row r="14684" spans="71:72" x14ac:dyDescent="0.2">
      <c r="BS14684" s="152"/>
      <c r="BT14684" s="153"/>
    </row>
    <row r="14685" spans="71:72" x14ac:dyDescent="0.2">
      <c r="BS14685" s="152"/>
      <c r="BT14685" s="153"/>
    </row>
    <row r="14686" spans="71:72" x14ac:dyDescent="0.2">
      <c r="BS14686" s="152"/>
      <c r="BT14686" s="153"/>
    </row>
    <row r="14687" spans="71:72" x14ac:dyDescent="0.2">
      <c r="BS14687" s="152"/>
      <c r="BT14687" s="153"/>
    </row>
    <row r="14688" spans="71:72" x14ac:dyDescent="0.2">
      <c r="BS14688" s="152"/>
      <c r="BT14688" s="153"/>
    </row>
    <row r="14689" spans="71:72" x14ac:dyDescent="0.2">
      <c r="BS14689" s="152"/>
      <c r="BT14689" s="153"/>
    </row>
    <row r="14690" spans="71:72" x14ac:dyDescent="0.2">
      <c r="BS14690" s="152"/>
      <c r="BT14690" s="153"/>
    </row>
    <row r="14691" spans="71:72" x14ac:dyDescent="0.2">
      <c r="BS14691" s="152"/>
      <c r="BT14691" s="153"/>
    </row>
    <row r="14692" spans="71:72" x14ac:dyDescent="0.2">
      <c r="BS14692" s="152"/>
      <c r="BT14692" s="153"/>
    </row>
    <row r="14693" spans="71:72" x14ac:dyDescent="0.2">
      <c r="BS14693" s="152"/>
      <c r="BT14693" s="153"/>
    </row>
    <row r="14694" spans="71:72" x14ac:dyDescent="0.2">
      <c r="BS14694" s="152"/>
      <c r="BT14694" s="153"/>
    </row>
    <row r="14695" spans="71:72" x14ac:dyDescent="0.2">
      <c r="BS14695" s="152"/>
      <c r="BT14695" s="153"/>
    </row>
    <row r="14696" spans="71:72" x14ac:dyDescent="0.2">
      <c r="BS14696" s="152"/>
      <c r="BT14696" s="153"/>
    </row>
    <row r="14697" spans="71:72" x14ac:dyDescent="0.2">
      <c r="BS14697" s="152"/>
      <c r="BT14697" s="153"/>
    </row>
    <row r="14698" spans="71:72" x14ac:dyDescent="0.2">
      <c r="BS14698" s="152"/>
      <c r="BT14698" s="153"/>
    </row>
    <row r="14699" spans="71:72" x14ac:dyDescent="0.2">
      <c r="BS14699" s="152"/>
      <c r="BT14699" s="153"/>
    </row>
    <row r="14700" spans="71:72" x14ac:dyDescent="0.2">
      <c r="BS14700" s="152"/>
      <c r="BT14700" s="153"/>
    </row>
    <row r="14701" spans="71:72" x14ac:dyDescent="0.2">
      <c r="BS14701" s="152"/>
      <c r="BT14701" s="153"/>
    </row>
    <row r="14702" spans="71:72" x14ac:dyDescent="0.2">
      <c r="BS14702" s="152"/>
      <c r="BT14702" s="153"/>
    </row>
    <row r="14703" spans="71:72" x14ac:dyDescent="0.2">
      <c r="BS14703" s="152"/>
      <c r="BT14703" s="153"/>
    </row>
    <row r="14704" spans="71:72" x14ac:dyDescent="0.2">
      <c r="BS14704" s="152"/>
      <c r="BT14704" s="153"/>
    </row>
    <row r="14705" spans="71:72" x14ac:dyDescent="0.2">
      <c r="BS14705" s="152"/>
      <c r="BT14705" s="153"/>
    </row>
    <row r="14706" spans="71:72" x14ac:dyDescent="0.2">
      <c r="BS14706" s="152"/>
      <c r="BT14706" s="153"/>
    </row>
    <row r="14707" spans="71:72" x14ac:dyDescent="0.2">
      <c r="BS14707" s="152"/>
      <c r="BT14707" s="153"/>
    </row>
    <row r="14708" spans="71:72" x14ac:dyDescent="0.2">
      <c r="BS14708" s="152"/>
      <c r="BT14708" s="153"/>
    </row>
    <row r="14709" spans="71:72" x14ac:dyDescent="0.2">
      <c r="BS14709" s="152"/>
      <c r="BT14709" s="153"/>
    </row>
    <row r="14710" spans="71:72" x14ac:dyDescent="0.2">
      <c r="BS14710" s="152"/>
      <c r="BT14710" s="153"/>
    </row>
    <row r="14711" spans="71:72" x14ac:dyDescent="0.2">
      <c r="BS14711" s="152"/>
      <c r="BT14711" s="153"/>
    </row>
    <row r="14712" spans="71:72" x14ac:dyDescent="0.2">
      <c r="BS14712" s="152"/>
      <c r="BT14712" s="153"/>
    </row>
    <row r="14713" spans="71:72" x14ac:dyDescent="0.2">
      <c r="BS14713" s="152"/>
      <c r="BT14713" s="153"/>
    </row>
    <row r="14714" spans="71:72" x14ac:dyDescent="0.2">
      <c r="BS14714" s="152"/>
      <c r="BT14714" s="153"/>
    </row>
    <row r="14715" spans="71:72" x14ac:dyDescent="0.2">
      <c r="BS14715" s="152"/>
      <c r="BT14715" s="153"/>
    </row>
    <row r="14716" spans="71:72" x14ac:dyDescent="0.2">
      <c r="BS14716" s="152"/>
      <c r="BT14716" s="153"/>
    </row>
    <row r="14717" spans="71:72" x14ac:dyDescent="0.2">
      <c r="BS14717" s="152"/>
      <c r="BT14717" s="153"/>
    </row>
    <row r="14718" spans="71:72" x14ac:dyDescent="0.2">
      <c r="BS14718" s="152"/>
      <c r="BT14718" s="153"/>
    </row>
    <row r="14719" spans="71:72" x14ac:dyDescent="0.2">
      <c r="BS14719" s="152"/>
      <c r="BT14719" s="153"/>
    </row>
    <row r="14720" spans="71:72" x14ac:dyDescent="0.2">
      <c r="BS14720" s="152"/>
      <c r="BT14720" s="153"/>
    </row>
    <row r="14721" spans="71:72" x14ac:dyDescent="0.2">
      <c r="BS14721" s="152"/>
      <c r="BT14721" s="153"/>
    </row>
    <row r="14722" spans="71:72" x14ac:dyDescent="0.2">
      <c r="BS14722" s="152"/>
      <c r="BT14722" s="153"/>
    </row>
    <row r="14723" spans="71:72" x14ac:dyDescent="0.2">
      <c r="BS14723" s="152"/>
      <c r="BT14723" s="153"/>
    </row>
    <row r="14724" spans="71:72" x14ac:dyDescent="0.2">
      <c r="BS14724" s="152"/>
      <c r="BT14724" s="153"/>
    </row>
    <row r="14725" spans="71:72" x14ac:dyDescent="0.2">
      <c r="BS14725" s="152"/>
      <c r="BT14725" s="153"/>
    </row>
    <row r="14726" spans="71:72" x14ac:dyDescent="0.2">
      <c r="BS14726" s="152"/>
      <c r="BT14726" s="153"/>
    </row>
    <row r="14727" spans="71:72" x14ac:dyDescent="0.2">
      <c r="BS14727" s="152"/>
      <c r="BT14727" s="153"/>
    </row>
    <row r="14728" spans="71:72" x14ac:dyDescent="0.2">
      <c r="BS14728" s="152"/>
      <c r="BT14728" s="153"/>
    </row>
    <row r="14729" spans="71:72" x14ac:dyDescent="0.2">
      <c r="BS14729" s="152"/>
      <c r="BT14729" s="153"/>
    </row>
    <row r="14730" spans="71:72" x14ac:dyDescent="0.2">
      <c r="BS14730" s="152"/>
      <c r="BT14730" s="153"/>
    </row>
    <row r="14731" spans="71:72" x14ac:dyDescent="0.2">
      <c r="BS14731" s="152"/>
      <c r="BT14731" s="153"/>
    </row>
    <row r="14732" spans="71:72" x14ac:dyDescent="0.2">
      <c r="BS14732" s="152"/>
      <c r="BT14732" s="153"/>
    </row>
    <row r="14733" spans="71:72" x14ac:dyDescent="0.2">
      <c r="BS14733" s="152"/>
      <c r="BT14733" s="153"/>
    </row>
    <row r="14734" spans="71:72" x14ac:dyDescent="0.2">
      <c r="BS14734" s="152"/>
      <c r="BT14734" s="153"/>
    </row>
    <row r="14735" spans="71:72" x14ac:dyDescent="0.2">
      <c r="BS14735" s="152"/>
      <c r="BT14735" s="153"/>
    </row>
    <row r="14736" spans="71:72" x14ac:dyDescent="0.2">
      <c r="BS14736" s="152"/>
      <c r="BT14736" s="153"/>
    </row>
    <row r="14737" spans="71:72" x14ac:dyDescent="0.2">
      <c r="BS14737" s="152"/>
      <c r="BT14737" s="153"/>
    </row>
    <row r="14738" spans="71:72" x14ac:dyDescent="0.2">
      <c r="BS14738" s="152"/>
      <c r="BT14738" s="153"/>
    </row>
    <row r="14739" spans="71:72" x14ac:dyDescent="0.2">
      <c r="BS14739" s="152"/>
      <c r="BT14739" s="153"/>
    </row>
    <row r="14740" spans="71:72" x14ac:dyDescent="0.2">
      <c r="BS14740" s="152"/>
      <c r="BT14740" s="153"/>
    </row>
    <row r="14741" spans="71:72" x14ac:dyDescent="0.2">
      <c r="BS14741" s="152"/>
      <c r="BT14741" s="153"/>
    </row>
    <row r="14742" spans="71:72" x14ac:dyDescent="0.2">
      <c r="BS14742" s="152"/>
      <c r="BT14742" s="153"/>
    </row>
    <row r="14743" spans="71:72" x14ac:dyDescent="0.2">
      <c r="BS14743" s="152"/>
      <c r="BT14743" s="153"/>
    </row>
    <row r="14744" spans="71:72" x14ac:dyDescent="0.2">
      <c r="BS14744" s="152"/>
      <c r="BT14744" s="153"/>
    </row>
    <row r="14745" spans="71:72" x14ac:dyDescent="0.2">
      <c r="BS14745" s="152"/>
      <c r="BT14745" s="153"/>
    </row>
    <row r="14746" spans="71:72" x14ac:dyDescent="0.2">
      <c r="BS14746" s="152"/>
      <c r="BT14746" s="153"/>
    </row>
    <row r="14747" spans="71:72" x14ac:dyDescent="0.2">
      <c r="BS14747" s="152"/>
      <c r="BT14747" s="153"/>
    </row>
    <row r="14748" spans="71:72" x14ac:dyDescent="0.2">
      <c r="BS14748" s="152"/>
      <c r="BT14748" s="153"/>
    </row>
    <row r="14749" spans="71:72" x14ac:dyDescent="0.2">
      <c r="BS14749" s="152"/>
      <c r="BT14749" s="153"/>
    </row>
    <row r="14750" spans="71:72" x14ac:dyDescent="0.2">
      <c r="BS14750" s="152"/>
      <c r="BT14750" s="153"/>
    </row>
    <row r="14751" spans="71:72" x14ac:dyDescent="0.2">
      <c r="BS14751" s="152"/>
      <c r="BT14751" s="153"/>
    </row>
    <row r="14752" spans="71:72" x14ac:dyDescent="0.2">
      <c r="BS14752" s="152"/>
      <c r="BT14752" s="153"/>
    </row>
    <row r="14753" spans="71:72" x14ac:dyDescent="0.2">
      <c r="BS14753" s="152"/>
      <c r="BT14753" s="153"/>
    </row>
    <row r="14754" spans="71:72" x14ac:dyDescent="0.2">
      <c r="BS14754" s="152"/>
      <c r="BT14754" s="153"/>
    </row>
    <row r="14755" spans="71:72" x14ac:dyDescent="0.2">
      <c r="BS14755" s="152"/>
      <c r="BT14755" s="153"/>
    </row>
    <row r="14756" spans="71:72" x14ac:dyDescent="0.2">
      <c r="BS14756" s="152"/>
      <c r="BT14756" s="153"/>
    </row>
    <row r="14757" spans="71:72" x14ac:dyDescent="0.2">
      <c r="BS14757" s="152"/>
      <c r="BT14757" s="153"/>
    </row>
    <row r="14758" spans="71:72" x14ac:dyDescent="0.2">
      <c r="BS14758" s="152"/>
      <c r="BT14758" s="153"/>
    </row>
    <row r="14759" spans="71:72" x14ac:dyDescent="0.2">
      <c r="BS14759" s="152"/>
      <c r="BT14759" s="153"/>
    </row>
    <row r="14760" spans="71:72" x14ac:dyDescent="0.2">
      <c r="BS14760" s="152"/>
      <c r="BT14760" s="153"/>
    </row>
    <row r="14761" spans="71:72" x14ac:dyDescent="0.2">
      <c r="BS14761" s="152"/>
      <c r="BT14761" s="153"/>
    </row>
    <row r="14762" spans="71:72" x14ac:dyDescent="0.2">
      <c r="BS14762" s="152"/>
      <c r="BT14762" s="153"/>
    </row>
    <row r="14763" spans="71:72" x14ac:dyDescent="0.2">
      <c r="BS14763" s="152"/>
      <c r="BT14763" s="153"/>
    </row>
    <row r="14764" spans="71:72" x14ac:dyDescent="0.2">
      <c r="BS14764" s="152"/>
      <c r="BT14764" s="153"/>
    </row>
    <row r="14765" spans="71:72" x14ac:dyDescent="0.2">
      <c r="BS14765" s="152"/>
      <c r="BT14765" s="153"/>
    </row>
    <row r="14766" spans="71:72" x14ac:dyDescent="0.2">
      <c r="BS14766" s="152"/>
      <c r="BT14766" s="153"/>
    </row>
    <row r="14767" spans="71:72" x14ac:dyDescent="0.2">
      <c r="BS14767" s="152"/>
      <c r="BT14767" s="153"/>
    </row>
    <row r="14768" spans="71:72" x14ac:dyDescent="0.2">
      <c r="BS14768" s="152"/>
      <c r="BT14768" s="153"/>
    </row>
    <row r="14769" spans="71:72" x14ac:dyDescent="0.2">
      <c r="BS14769" s="152"/>
      <c r="BT14769" s="153"/>
    </row>
    <row r="14770" spans="71:72" x14ac:dyDescent="0.2">
      <c r="BS14770" s="152"/>
      <c r="BT14770" s="153"/>
    </row>
    <row r="14771" spans="71:72" x14ac:dyDescent="0.2">
      <c r="BS14771" s="152"/>
      <c r="BT14771" s="153"/>
    </row>
    <row r="14772" spans="71:72" x14ac:dyDescent="0.2">
      <c r="BS14772" s="152"/>
      <c r="BT14772" s="153"/>
    </row>
    <row r="14773" spans="71:72" x14ac:dyDescent="0.2">
      <c r="BS14773" s="152"/>
      <c r="BT14773" s="153"/>
    </row>
    <row r="14774" spans="71:72" x14ac:dyDescent="0.2">
      <c r="BS14774" s="152"/>
      <c r="BT14774" s="153"/>
    </row>
    <row r="14775" spans="71:72" x14ac:dyDescent="0.2">
      <c r="BS14775" s="152"/>
      <c r="BT14775" s="153"/>
    </row>
    <row r="14776" spans="71:72" x14ac:dyDescent="0.2">
      <c r="BS14776" s="152"/>
      <c r="BT14776" s="153"/>
    </row>
    <row r="14777" spans="71:72" x14ac:dyDescent="0.2">
      <c r="BS14777" s="152"/>
      <c r="BT14777" s="153"/>
    </row>
    <row r="14778" spans="71:72" x14ac:dyDescent="0.2">
      <c r="BS14778" s="152"/>
      <c r="BT14778" s="153"/>
    </row>
    <row r="14779" spans="71:72" x14ac:dyDescent="0.2">
      <c r="BS14779" s="152"/>
      <c r="BT14779" s="153"/>
    </row>
    <row r="14780" spans="71:72" x14ac:dyDescent="0.2">
      <c r="BS14780" s="152"/>
      <c r="BT14780" s="153"/>
    </row>
    <row r="14781" spans="71:72" x14ac:dyDescent="0.2">
      <c r="BS14781" s="152"/>
      <c r="BT14781" s="153"/>
    </row>
    <row r="14782" spans="71:72" x14ac:dyDescent="0.2">
      <c r="BS14782" s="152"/>
      <c r="BT14782" s="153"/>
    </row>
    <row r="14783" spans="71:72" x14ac:dyDescent="0.2">
      <c r="BS14783" s="152"/>
      <c r="BT14783" s="153"/>
    </row>
    <row r="14784" spans="71:72" x14ac:dyDescent="0.2">
      <c r="BS14784" s="152"/>
      <c r="BT14784" s="153"/>
    </row>
    <row r="14785" spans="71:72" x14ac:dyDescent="0.2">
      <c r="BS14785" s="152"/>
      <c r="BT14785" s="153"/>
    </row>
    <row r="14786" spans="71:72" x14ac:dyDescent="0.2">
      <c r="BS14786" s="152"/>
      <c r="BT14786" s="153"/>
    </row>
    <row r="14787" spans="71:72" x14ac:dyDescent="0.2">
      <c r="BS14787" s="152"/>
      <c r="BT14787" s="153"/>
    </row>
    <row r="14788" spans="71:72" x14ac:dyDescent="0.2">
      <c r="BS14788" s="152"/>
      <c r="BT14788" s="153"/>
    </row>
    <row r="14789" spans="71:72" x14ac:dyDescent="0.2">
      <c r="BS14789" s="152"/>
      <c r="BT14789" s="153"/>
    </row>
    <row r="14790" spans="71:72" x14ac:dyDescent="0.2">
      <c r="BS14790" s="152"/>
      <c r="BT14790" s="153"/>
    </row>
    <row r="14791" spans="71:72" x14ac:dyDescent="0.2">
      <c r="BS14791" s="152"/>
      <c r="BT14791" s="153"/>
    </row>
    <row r="14792" spans="71:72" x14ac:dyDescent="0.2">
      <c r="BS14792" s="152"/>
      <c r="BT14792" s="153"/>
    </row>
    <row r="14793" spans="71:72" x14ac:dyDescent="0.2">
      <c r="BS14793" s="152"/>
      <c r="BT14793" s="153"/>
    </row>
    <row r="14794" spans="71:72" x14ac:dyDescent="0.2">
      <c r="BS14794" s="152"/>
      <c r="BT14794" s="153"/>
    </row>
    <row r="14795" spans="71:72" x14ac:dyDescent="0.2">
      <c r="BS14795" s="152"/>
      <c r="BT14795" s="153"/>
    </row>
    <row r="14796" spans="71:72" x14ac:dyDescent="0.2">
      <c r="BS14796" s="152"/>
      <c r="BT14796" s="153"/>
    </row>
    <row r="14797" spans="71:72" x14ac:dyDescent="0.2">
      <c r="BS14797" s="152"/>
      <c r="BT14797" s="153"/>
    </row>
    <row r="14798" spans="71:72" x14ac:dyDescent="0.2">
      <c r="BS14798" s="152"/>
      <c r="BT14798" s="153"/>
    </row>
    <row r="14799" spans="71:72" x14ac:dyDescent="0.2">
      <c r="BS14799" s="152"/>
      <c r="BT14799" s="153"/>
    </row>
    <row r="14800" spans="71:72" x14ac:dyDescent="0.2">
      <c r="BS14800" s="152"/>
      <c r="BT14800" s="153"/>
    </row>
    <row r="14801" spans="71:72" x14ac:dyDescent="0.2">
      <c r="BS14801" s="152"/>
      <c r="BT14801" s="153"/>
    </row>
    <row r="14802" spans="71:72" x14ac:dyDescent="0.2">
      <c r="BS14802" s="152"/>
      <c r="BT14802" s="153"/>
    </row>
    <row r="14803" spans="71:72" x14ac:dyDescent="0.2">
      <c r="BS14803" s="152"/>
      <c r="BT14803" s="153"/>
    </row>
    <row r="14804" spans="71:72" x14ac:dyDescent="0.2">
      <c r="BS14804" s="152"/>
      <c r="BT14804" s="153"/>
    </row>
    <row r="14805" spans="71:72" x14ac:dyDescent="0.2">
      <c r="BS14805" s="152"/>
      <c r="BT14805" s="153"/>
    </row>
    <row r="14806" spans="71:72" x14ac:dyDescent="0.2">
      <c r="BS14806" s="152"/>
      <c r="BT14806" s="153"/>
    </row>
    <row r="14807" spans="71:72" x14ac:dyDescent="0.2">
      <c r="BS14807" s="152"/>
      <c r="BT14807" s="153"/>
    </row>
    <row r="14808" spans="71:72" x14ac:dyDescent="0.2">
      <c r="BS14808" s="152"/>
      <c r="BT14808" s="153"/>
    </row>
    <row r="14809" spans="71:72" x14ac:dyDescent="0.2">
      <c r="BS14809" s="152"/>
      <c r="BT14809" s="153"/>
    </row>
    <row r="14810" spans="71:72" x14ac:dyDescent="0.2">
      <c r="BS14810" s="152"/>
      <c r="BT14810" s="153"/>
    </row>
    <row r="14811" spans="71:72" x14ac:dyDescent="0.2">
      <c r="BS14811" s="152"/>
      <c r="BT14811" s="153"/>
    </row>
    <row r="14812" spans="71:72" x14ac:dyDescent="0.2">
      <c r="BS14812" s="152"/>
      <c r="BT14812" s="153"/>
    </row>
    <row r="14813" spans="71:72" x14ac:dyDescent="0.2">
      <c r="BS14813" s="152"/>
      <c r="BT14813" s="153"/>
    </row>
    <row r="14814" spans="71:72" x14ac:dyDescent="0.2">
      <c r="BS14814" s="152"/>
      <c r="BT14814" s="153"/>
    </row>
    <row r="14815" spans="71:72" x14ac:dyDescent="0.2">
      <c r="BS14815" s="152"/>
      <c r="BT14815" s="153"/>
    </row>
    <row r="14816" spans="71:72" x14ac:dyDescent="0.2">
      <c r="BS14816" s="152"/>
      <c r="BT14816" s="153"/>
    </row>
    <row r="14817" spans="71:72" x14ac:dyDescent="0.2">
      <c r="BS14817" s="152"/>
      <c r="BT14817" s="153"/>
    </row>
    <row r="14818" spans="71:72" x14ac:dyDescent="0.2">
      <c r="BS14818" s="152"/>
      <c r="BT14818" s="153"/>
    </row>
    <row r="14819" spans="71:72" x14ac:dyDescent="0.2">
      <c r="BS14819" s="152"/>
      <c r="BT14819" s="153"/>
    </row>
    <row r="14820" spans="71:72" x14ac:dyDescent="0.2">
      <c r="BS14820" s="152"/>
      <c r="BT14820" s="153"/>
    </row>
    <row r="14821" spans="71:72" x14ac:dyDescent="0.2">
      <c r="BS14821" s="152"/>
      <c r="BT14821" s="153"/>
    </row>
    <row r="14822" spans="71:72" x14ac:dyDescent="0.2">
      <c r="BS14822" s="152"/>
      <c r="BT14822" s="153"/>
    </row>
    <row r="14823" spans="71:72" x14ac:dyDescent="0.2">
      <c r="BS14823" s="152"/>
      <c r="BT14823" s="153"/>
    </row>
    <row r="14824" spans="71:72" x14ac:dyDescent="0.2">
      <c r="BS14824" s="152"/>
      <c r="BT14824" s="153"/>
    </row>
    <row r="14825" spans="71:72" x14ac:dyDescent="0.2">
      <c r="BS14825" s="152"/>
      <c r="BT14825" s="153"/>
    </row>
    <row r="14826" spans="71:72" x14ac:dyDescent="0.2">
      <c r="BS14826" s="152"/>
      <c r="BT14826" s="153"/>
    </row>
    <row r="14827" spans="71:72" x14ac:dyDescent="0.2">
      <c r="BS14827" s="152"/>
      <c r="BT14827" s="153"/>
    </row>
    <row r="14828" spans="71:72" x14ac:dyDescent="0.2">
      <c r="BS14828" s="152"/>
      <c r="BT14828" s="153"/>
    </row>
    <row r="14829" spans="71:72" x14ac:dyDescent="0.2">
      <c r="BS14829" s="152"/>
      <c r="BT14829" s="153"/>
    </row>
    <row r="14830" spans="71:72" x14ac:dyDescent="0.2">
      <c r="BS14830" s="152"/>
      <c r="BT14830" s="153"/>
    </row>
    <row r="14831" spans="71:72" x14ac:dyDescent="0.2">
      <c r="BS14831" s="152"/>
      <c r="BT14831" s="153"/>
    </row>
    <row r="14832" spans="71:72" x14ac:dyDescent="0.2">
      <c r="BS14832" s="152"/>
      <c r="BT14832" s="153"/>
    </row>
    <row r="14833" spans="71:72" x14ac:dyDescent="0.2">
      <c r="BS14833" s="152"/>
      <c r="BT14833" s="153"/>
    </row>
    <row r="14834" spans="71:72" x14ac:dyDescent="0.2">
      <c r="BS14834" s="152"/>
      <c r="BT14834" s="153"/>
    </row>
    <row r="14835" spans="71:72" x14ac:dyDescent="0.2">
      <c r="BS14835" s="152"/>
      <c r="BT14835" s="153"/>
    </row>
    <row r="14836" spans="71:72" x14ac:dyDescent="0.2">
      <c r="BS14836" s="152"/>
      <c r="BT14836" s="153"/>
    </row>
    <row r="14837" spans="71:72" x14ac:dyDescent="0.2">
      <c r="BS14837" s="152"/>
      <c r="BT14837" s="153"/>
    </row>
    <row r="14838" spans="71:72" x14ac:dyDescent="0.2">
      <c r="BS14838" s="152"/>
      <c r="BT14838" s="153"/>
    </row>
    <row r="14839" spans="71:72" x14ac:dyDescent="0.2">
      <c r="BS14839" s="152"/>
      <c r="BT14839" s="153"/>
    </row>
    <row r="14840" spans="71:72" x14ac:dyDescent="0.2">
      <c r="BS14840" s="152"/>
      <c r="BT14840" s="153"/>
    </row>
    <row r="14841" spans="71:72" x14ac:dyDescent="0.2">
      <c r="BS14841" s="152"/>
      <c r="BT14841" s="153"/>
    </row>
    <row r="14842" spans="71:72" x14ac:dyDescent="0.2">
      <c r="BS14842" s="152"/>
      <c r="BT14842" s="153"/>
    </row>
    <row r="14843" spans="71:72" x14ac:dyDescent="0.2">
      <c r="BS14843" s="152"/>
      <c r="BT14843" s="153"/>
    </row>
    <row r="14844" spans="71:72" x14ac:dyDescent="0.2">
      <c r="BS14844" s="152"/>
      <c r="BT14844" s="153"/>
    </row>
    <row r="14845" spans="71:72" x14ac:dyDescent="0.2">
      <c r="BS14845" s="152"/>
      <c r="BT14845" s="153"/>
    </row>
    <row r="14846" spans="71:72" x14ac:dyDescent="0.2">
      <c r="BS14846" s="152"/>
      <c r="BT14846" s="153"/>
    </row>
    <row r="14847" spans="71:72" x14ac:dyDescent="0.2">
      <c r="BS14847" s="152"/>
      <c r="BT14847" s="153"/>
    </row>
    <row r="14848" spans="71:72" x14ac:dyDescent="0.2">
      <c r="BS14848" s="152"/>
      <c r="BT14848" s="153"/>
    </row>
    <row r="14849" spans="71:72" x14ac:dyDescent="0.2">
      <c r="BS14849" s="152"/>
      <c r="BT14849" s="153"/>
    </row>
    <row r="14850" spans="71:72" x14ac:dyDescent="0.2">
      <c r="BS14850" s="152"/>
      <c r="BT14850" s="153"/>
    </row>
    <row r="14851" spans="71:72" x14ac:dyDescent="0.2">
      <c r="BS14851" s="152"/>
      <c r="BT14851" s="153"/>
    </row>
    <row r="14852" spans="71:72" x14ac:dyDescent="0.2">
      <c r="BS14852" s="152"/>
      <c r="BT14852" s="153"/>
    </row>
    <row r="14853" spans="71:72" x14ac:dyDescent="0.2">
      <c r="BS14853" s="152"/>
      <c r="BT14853" s="153"/>
    </row>
    <row r="14854" spans="71:72" x14ac:dyDescent="0.2">
      <c r="BS14854" s="152"/>
      <c r="BT14854" s="153"/>
    </row>
    <row r="14855" spans="71:72" x14ac:dyDescent="0.2">
      <c r="BS14855" s="152"/>
      <c r="BT14855" s="153"/>
    </row>
    <row r="14856" spans="71:72" x14ac:dyDescent="0.2">
      <c r="BS14856" s="152"/>
      <c r="BT14856" s="153"/>
    </row>
    <row r="14857" spans="71:72" x14ac:dyDescent="0.2">
      <c r="BS14857" s="152"/>
      <c r="BT14857" s="153"/>
    </row>
    <row r="14858" spans="71:72" x14ac:dyDescent="0.2">
      <c r="BS14858" s="152"/>
      <c r="BT14858" s="153"/>
    </row>
    <row r="14859" spans="71:72" x14ac:dyDescent="0.2">
      <c r="BS14859" s="152"/>
      <c r="BT14859" s="153"/>
    </row>
    <row r="14860" spans="71:72" x14ac:dyDescent="0.2">
      <c r="BS14860" s="152"/>
      <c r="BT14860" s="153"/>
    </row>
    <row r="14861" spans="71:72" x14ac:dyDescent="0.2">
      <c r="BS14861" s="152"/>
      <c r="BT14861" s="153"/>
    </row>
    <row r="14862" spans="71:72" x14ac:dyDescent="0.2">
      <c r="BS14862" s="152"/>
      <c r="BT14862" s="153"/>
    </row>
    <row r="14863" spans="71:72" x14ac:dyDescent="0.2">
      <c r="BS14863" s="152"/>
      <c r="BT14863" s="153"/>
    </row>
    <row r="14864" spans="71:72" x14ac:dyDescent="0.2">
      <c r="BS14864" s="152"/>
      <c r="BT14864" s="153"/>
    </row>
    <row r="14865" spans="71:72" x14ac:dyDescent="0.2">
      <c r="BS14865" s="152"/>
      <c r="BT14865" s="153"/>
    </row>
    <row r="14866" spans="71:72" x14ac:dyDescent="0.2">
      <c r="BS14866" s="152"/>
      <c r="BT14866" s="153"/>
    </row>
    <row r="14867" spans="71:72" x14ac:dyDescent="0.2">
      <c r="BS14867" s="152"/>
      <c r="BT14867" s="153"/>
    </row>
    <row r="14868" spans="71:72" x14ac:dyDescent="0.2">
      <c r="BS14868" s="152"/>
      <c r="BT14868" s="153"/>
    </row>
    <row r="14869" spans="71:72" x14ac:dyDescent="0.2">
      <c r="BS14869" s="152"/>
      <c r="BT14869" s="153"/>
    </row>
    <row r="14870" spans="71:72" x14ac:dyDescent="0.2">
      <c r="BS14870" s="152"/>
      <c r="BT14870" s="153"/>
    </row>
    <row r="14871" spans="71:72" x14ac:dyDescent="0.2">
      <c r="BS14871" s="152"/>
      <c r="BT14871" s="153"/>
    </row>
    <row r="14872" spans="71:72" x14ac:dyDescent="0.2">
      <c r="BS14872" s="152"/>
      <c r="BT14872" s="153"/>
    </row>
    <row r="14873" spans="71:72" x14ac:dyDescent="0.2">
      <c r="BS14873" s="152"/>
      <c r="BT14873" s="153"/>
    </row>
    <row r="14874" spans="71:72" x14ac:dyDescent="0.2">
      <c r="BS14874" s="152"/>
      <c r="BT14874" s="153"/>
    </row>
    <row r="14875" spans="71:72" x14ac:dyDescent="0.2">
      <c r="BS14875" s="152"/>
      <c r="BT14875" s="153"/>
    </row>
    <row r="14876" spans="71:72" x14ac:dyDescent="0.2">
      <c r="BS14876" s="152"/>
      <c r="BT14876" s="153"/>
    </row>
    <row r="14877" spans="71:72" x14ac:dyDescent="0.2">
      <c r="BS14877" s="152"/>
      <c r="BT14877" s="153"/>
    </row>
    <row r="14878" spans="71:72" x14ac:dyDescent="0.2">
      <c r="BS14878" s="152"/>
      <c r="BT14878" s="153"/>
    </row>
    <row r="14879" spans="71:72" x14ac:dyDescent="0.2">
      <c r="BS14879" s="152"/>
      <c r="BT14879" s="153"/>
    </row>
    <row r="14880" spans="71:72" x14ac:dyDescent="0.2">
      <c r="BS14880" s="152"/>
      <c r="BT14880" s="153"/>
    </row>
    <row r="14881" spans="71:72" x14ac:dyDescent="0.2">
      <c r="BS14881" s="152"/>
      <c r="BT14881" s="153"/>
    </row>
    <row r="14882" spans="71:72" x14ac:dyDescent="0.2">
      <c r="BS14882" s="152"/>
      <c r="BT14882" s="153"/>
    </row>
    <row r="14883" spans="71:72" x14ac:dyDescent="0.2">
      <c r="BS14883" s="152"/>
      <c r="BT14883" s="153"/>
    </row>
    <row r="14884" spans="71:72" x14ac:dyDescent="0.2">
      <c r="BS14884" s="152"/>
      <c r="BT14884" s="153"/>
    </row>
    <row r="14885" spans="71:72" x14ac:dyDescent="0.2">
      <c r="BS14885" s="152"/>
      <c r="BT14885" s="153"/>
    </row>
    <row r="14886" spans="71:72" x14ac:dyDescent="0.2">
      <c r="BS14886" s="152"/>
      <c r="BT14886" s="153"/>
    </row>
    <row r="14887" spans="71:72" x14ac:dyDescent="0.2">
      <c r="BS14887" s="152"/>
      <c r="BT14887" s="153"/>
    </row>
    <row r="14888" spans="71:72" x14ac:dyDescent="0.2">
      <c r="BS14888" s="152"/>
      <c r="BT14888" s="153"/>
    </row>
    <row r="14889" spans="71:72" x14ac:dyDescent="0.2">
      <c r="BS14889" s="152"/>
      <c r="BT14889" s="153"/>
    </row>
    <row r="14890" spans="71:72" x14ac:dyDescent="0.2">
      <c r="BS14890" s="152"/>
      <c r="BT14890" s="153"/>
    </row>
    <row r="14891" spans="71:72" x14ac:dyDescent="0.2">
      <c r="BS14891" s="152"/>
      <c r="BT14891" s="153"/>
    </row>
    <row r="14892" spans="71:72" x14ac:dyDescent="0.2">
      <c r="BS14892" s="152"/>
      <c r="BT14892" s="153"/>
    </row>
    <row r="14893" spans="71:72" x14ac:dyDescent="0.2">
      <c r="BS14893" s="152"/>
      <c r="BT14893" s="153"/>
    </row>
    <row r="14894" spans="71:72" x14ac:dyDescent="0.2">
      <c r="BS14894" s="152"/>
      <c r="BT14894" s="153"/>
    </row>
    <row r="14895" spans="71:72" x14ac:dyDescent="0.2">
      <c r="BS14895" s="152"/>
      <c r="BT14895" s="153"/>
    </row>
    <row r="14896" spans="71:72" x14ac:dyDescent="0.2">
      <c r="BS14896" s="152"/>
      <c r="BT14896" s="153"/>
    </row>
    <row r="14897" spans="71:72" x14ac:dyDescent="0.2">
      <c r="BS14897" s="152"/>
      <c r="BT14897" s="153"/>
    </row>
    <row r="14898" spans="71:72" x14ac:dyDescent="0.2">
      <c r="BS14898" s="152"/>
      <c r="BT14898" s="153"/>
    </row>
    <row r="14899" spans="71:72" x14ac:dyDescent="0.2">
      <c r="BS14899" s="152"/>
      <c r="BT14899" s="153"/>
    </row>
    <row r="14900" spans="71:72" x14ac:dyDescent="0.2">
      <c r="BS14900" s="152"/>
      <c r="BT14900" s="153"/>
    </row>
    <row r="14901" spans="71:72" x14ac:dyDescent="0.2">
      <c r="BS14901" s="152"/>
      <c r="BT14901" s="153"/>
    </row>
    <row r="14902" spans="71:72" x14ac:dyDescent="0.2">
      <c r="BS14902" s="152"/>
      <c r="BT14902" s="153"/>
    </row>
    <row r="14903" spans="71:72" x14ac:dyDescent="0.2">
      <c r="BS14903" s="152"/>
      <c r="BT14903" s="153"/>
    </row>
    <row r="14904" spans="71:72" x14ac:dyDescent="0.2">
      <c r="BS14904" s="152"/>
      <c r="BT14904" s="153"/>
    </row>
    <row r="14905" spans="71:72" x14ac:dyDescent="0.2">
      <c r="BS14905" s="152"/>
      <c r="BT14905" s="153"/>
    </row>
    <row r="14906" spans="71:72" x14ac:dyDescent="0.2">
      <c r="BS14906" s="152"/>
      <c r="BT14906" s="153"/>
    </row>
    <row r="14907" spans="71:72" x14ac:dyDescent="0.2">
      <c r="BS14907" s="152"/>
      <c r="BT14907" s="153"/>
    </row>
    <row r="14908" spans="71:72" x14ac:dyDescent="0.2">
      <c r="BS14908" s="152"/>
      <c r="BT14908" s="153"/>
    </row>
    <row r="14909" spans="71:72" x14ac:dyDescent="0.2">
      <c r="BS14909" s="152"/>
      <c r="BT14909" s="153"/>
    </row>
    <row r="14910" spans="71:72" x14ac:dyDescent="0.2">
      <c r="BS14910" s="152"/>
      <c r="BT14910" s="153"/>
    </row>
    <row r="14911" spans="71:72" x14ac:dyDescent="0.2">
      <c r="BS14911" s="152"/>
      <c r="BT14911" s="153"/>
    </row>
    <row r="14912" spans="71:72" x14ac:dyDescent="0.2">
      <c r="BS14912" s="152"/>
      <c r="BT14912" s="153"/>
    </row>
    <row r="14913" spans="71:72" x14ac:dyDescent="0.2">
      <c r="BS14913" s="152"/>
      <c r="BT14913" s="153"/>
    </row>
    <row r="14914" spans="71:72" x14ac:dyDescent="0.2">
      <c r="BS14914" s="152"/>
      <c r="BT14914" s="153"/>
    </row>
    <row r="14915" spans="71:72" x14ac:dyDescent="0.2">
      <c r="BS14915" s="152"/>
      <c r="BT14915" s="153"/>
    </row>
    <row r="14916" spans="71:72" x14ac:dyDescent="0.2">
      <c r="BS14916" s="152"/>
      <c r="BT14916" s="153"/>
    </row>
    <row r="14917" spans="71:72" x14ac:dyDescent="0.2">
      <c r="BS14917" s="152"/>
      <c r="BT14917" s="153"/>
    </row>
    <row r="14918" spans="71:72" x14ac:dyDescent="0.2">
      <c r="BS14918" s="152"/>
      <c r="BT14918" s="153"/>
    </row>
    <row r="14919" spans="71:72" x14ac:dyDescent="0.2">
      <c r="BS14919" s="152"/>
      <c r="BT14919" s="153"/>
    </row>
    <row r="14920" spans="71:72" x14ac:dyDescent="0.2">
      <c r="BS14920" s="152"/>
      <c r="BT14920" s="153"/>
    </row>
    <row r="14921" spans="71:72" x14ac:dyDescent="0.2">
      <c r="BS14921" s="152"/>
      <c r="BT14921" s="153"/>
    </row>
    <row r="14922" spans="71:72" x14ac:dyDescent="0.2">
      <c r="BS14922" s="152"/>
      <c r="BT14922" s="153"/>
    </row>
    <row r="14923" spans="71:72" x14ac:dyDescent="0.2">
      <c r="BS14923" s="152"/>
      <c r="BT14923" s="153"/>
    </row>
    <row r="14924" spans="71:72" x14ac:dyDescent="0.2">
      <c r="BS14924" s="152"/>
      <c r="BT14924" s="153"/>
    </row>
    <row r="14925" spans="71:72" x14ac:dyDescent="0.2">
      <c r="BS14925" s="152"/>
      <c r="BT14925" s="153"/>
    </row>
    <row r="14926" spans="71:72" x14ac:dyDescent="0.2">
      <c r="BS14926" s="152"/>
      <c r="BT14926" s="153"/>
    </row>
    <row r="14927" spans="71:72" x14ac:dyDescent="0.2">
      <c r="BS14927" s="152"/>
      <c r="BT14927" s="153"/>
    </row>
    <row r="14928" spans="71:72" x14ac:dyDescent="0.2">
      <c r="BS14928" s="152"/>
      <c r="BT14928" s="153"/>
    </row>
    <row r="14929" spans="71:72" x14ac:dyDescent="0.2">
      <c r="BS14929" s="152"/>
      <c r="BT14929" s="153"/>
    </row>
    <row r="14930" spans="71:72" x14ac:dyDescent="0.2">
      <c r="BS14930" s="152"/>
      <c r="BT14930" s="153"/>
    </row>
    <row r="14931" spans="71:72" x14ac:dyDescent="0.2">
      <c r="BS14931" s="152"/>
      <c r="BT14931" s="153"/>
    </row>
    <row r="14932" spans="71:72" x14ac:dyDescent="0.2">
      <c r="BS14932" s="152"/>
      <c r="BT14932" s="153"/>
    </row>
    <row r="14933" spans="71:72" x14ac:dyDescent="0.2">
      <c r="BS14933" s="152"/>
      <c r="BT14933" s="153"/>
    </row>
    <row r="14934" spans="71:72" x14ac:dyDescent="0.2">
      <c r="BS14934" s="152"/>
      <c r="BT14934" s="153"/>
    </row>
    <row r="14935" spans="71:72" x14ac:dyDescent="0.2">
      <c r="BS14935" s="152"/>
      <c r="BT14935" s="153"/>
    </row>
    <row r="14936" spans="71:72" x14ac:dyDescent="0.2">
      <c r="BS14936" s="152"/>
      <c r="BT14936" s="153"/>
    </row>
    <row r="14937" spans="71:72" x14ac:dyDescent="0.2">
      <c r="BS14937" s="152"/>
      <c r="BT14937" s="153"/>
    </row>
    <row r="14938" spans="71:72" x14ac:dyDescent="0.2">
      <c r="BS14938" s="152"/>
      <c r="BT14938" s="153"/>
    </row>
    <row r="14939" spans="71:72" x14ac:dyDescent="0.2">
      <c r="BS14939" s="152"/>
      <c r="BT14939" s="153"/>
    </row>
    <row r="14940" spans="71:72" x14ac:dyDescent="0.2">
      <c r="BS14940" s="152"/>
      <c r="BT14940" s="153"/>
    </row>
    <row r="14941" spans="71:72" x14ac:dyDescent="0.2">
      <c r="BS14941" s="152"/>
      <c r="BT14941" s="153"/>
    </row>
    <row r="14942" spans="71:72" x14ac:dyDescent="0.2">
      <c r="BS14942" s="152"/>
      <c r="BT14942" s="153"/>
    </row>
    <row r="14943" spans="71:72" x14ac:dyDescent="0.2">
      <c r="BS14943" s="152"/>
      <c r="BT14943" s="153"/>
    </row>
    <row r="14944" spans="71:72" x14ac:dyDescent="0.2">
      <c r="BS14944" s="152"/>
      <c r="BT14944" s="153"/>
    </row>
    <row r="14945" spans="71:72" x14ac:dyDescent="0.2">
      <c r="BS14945" s="152"/>
      <c r="BT14945" s="153"/>
    </row>
    <row r="14946" spans="71:72" x14ac:dyDescent="0.2">
      <c r="BS14946" s="152"/>
      <c r="BT14946" s="153"/>
    </row>
    <row r="14947" spans="71:72" x14ac:dyDescent="0.2">
      <c r="BS14947" s="152"/>
      <c r="BT14947" s="153"/>
    </row>
    <row r="14948" spans="71:72" x14ac:dyDescent="0.2">
      <c r="BS14948" s="152"/>
      <c r="BT14948" s="153"/>
    </row>
    <row r="14949" spans="71:72" x14ac:dyDescent="0.2">
      <c r="BS14949" s="152"/>
      <c r="BT14949" s="153"/>
    </row>
    <row r="14950" spans="71:72" x14ac:dyDescent="0.2">
      <c r="BS14950" s="152"/>
      <c r="BT14950" s="153"/>
    </row>
    <row r="14951" spans="71:72" x14ac:dyDescent="0.2">
      <c r="BS14951" s="152"/>
      <c r="BT14951" s="153"/>
    </row>
    <row r="14952" spans="71:72" x14ac:dyDescent="0.2">
      <c r="BS14952" s="152"/>
      <c r="BT14952" s="153"/>
    </row>
    <row r="14953" spans="71:72" x14ac:dyDescent="0.2">
      <c r="BS14953" s="152"/>
      <c r="BT14953" s="153"/>
    </row>
    <row r="14954" spans="71:72" x14ac:dyDescent="0.2">
      <c r="BS14954" s="152"/>
      <c r="BT14954" s="153"/>
    </row>
    <row r="14955" spans="71:72" x14ac:dyDescent="0.2">
      <c r="BS14955" s="152"/>
      <c r="BT14955" s="153"/>
    </row>
    <row r="14956" spans="71:72" x14ac:dyDescent="0.2">
      <c r="BS14956" s="152"/>
      <c r="BT14956" s="153"/>
    </row>
    <row r="14957" spans="71:72" x14ac:dyDescent="0.2">
      <c r="BS14957" s="152"/>
      <c r="BT14957" s="153"/>
    </row>
    <row r="14958" spans="71:72" x14ac:dyDescent="0.2">
      <c r="BS14958" s="152"/>
      <c r="BT14958" s="153"/>
    </row>
    <row r="14959" spans="71:72" x14ac:dyDescent="0.2">
      <c r="BS14959" s="152"/>
      <c r="BT14959" s="153"/>
    </row>
    <row r="14960" spans="71:72" x14ac:dyDescent="0.2">
      <c r="BS14960" s="152"/>
      <c r="BT14960" s="153"/>
    </row>
    <row r="14961" spans="71:72" x14ac:dyDescent="0.2">
      <c r="BS14961" s="152"/>
      <c r="BT14961" s="153"/>
    </row>
    <row r="14962" spans="71:72" x14ac:dyDescent="0.2">
      <c r="BS14962" s="152"/>
      <c r="BT14962" s="153"/>
    </row>
    <row r="14963" spans="71:72" x14ac:dyDescent="0.2">
      <c r="BS14963" s="152"/>
      <c r="BT14963" s="153"/>
    </row>
    <row r="14964" spans="71:72" x14ac:dyDescent="0.2">
      <c r="BS14964" s="152"/>
      <c r="BT14964" s="153"/>
    </row>
    <row r="14965" spans="71:72" x14ac:dyDescent="0.2">
      <c r="BS14965" s="152"/>
      <c r="BT14965" s="153"/>
    </row>
    <row r="14966" spans="71:72" x14ac:dyDescent="0.2">
      <c r="BS14966" s="152"/>
      <c r="BT14966" s="153"/>
    </row>
    <row r="14967" spans="71:72" x14ac:dyDescent="0.2">
      <c r="BS14967" s="152"/>
      <c r="BT14967" s="153"/>
    </row>
    <row r="14968" spans="71:72" x14ac:dyDescent="0.2">
      <c r="BS14968" s="152"/>
      <c r="BT14968" s="153"/>
    </row>
    <row r="14969" spans="71:72" x14ac:dyDescent="0.2">
      <c r="BS14969" s="152"/>
      <c r="BT14969" s="153"/>
    </row>
    <row r="14970" spans="71:72" x14ac:dyDescent="0.2">
      <c r="BS14970" s="152"/>
      <c r="BT14970" s="153"/>
    </row>
    <row r="14971" spans="71:72" x14ac:dyDescent="0.2">
      <c r="BS14971" s="152"/>
      <c r="BT14971" s="153"/>
    </row>
    <row r="14972" spans="71:72" x14ac:dyDescent="0.2">
      <c r="BS14972" s="152"/>
      <c r="BT14972" s="153"/>
    </row>
    <row r="14973" spans="71:72" x14ac:dyDescent="0.2">
      <c r="BS14973" s="152"/>
      <c r="BT14973" s="153"/>
    </row>
    <row r="14974" spans="71:72" x14ac:dyDescent="0.2">
      <c r="BS14974" s="152"/>
      <c r="BT14974" s="153"/>
    </row>
    <row r="14975" spans="71:72" x14ac:dyDescent="0.2">
      <c r="BS14975" s="152"/>
      <c r="BT14975" s="153"/>
    </row>
    <row r="14976" spans="71:72" x14ac:dyDescent="0.2">
      <c r="BS14976" s="152"/>
      <c r="BT14976" s="153"/>
    </row>
    <row r="14977" spans="71:72" x14ac:dyDescent="0.2">
      <c r="BS14977" s="152"/>
      <c r="BT14977" s="153"/>
    </row>
    <row r="14978" spans="71:72" x14ac:dyDescent="0.2">
      <c r="BS14978" s="152"/>
      <c r="BT14978" s="153"/>
    </row>
    <row r="14979" spans="71:72" x14ac:dyDescent="0.2">
      <c r="BS14979" s="152"/>
      <c r="BT14979" s="153"/>
    </row>
    <row r="14980" spans="71:72" x14ac:dyDescent="0.2">
      <c r="BS14980" s="152"/>
      <c r="BT14980" s="153"/>
    </row>
    <row r="14981" spans="71:72" x14ac:dyDescent="0.2">
      <c r="BS14981" s="152"/>
      <c r="BT14981" s="153"/>
    </row>
    <row r="14982" spans="71:72" x14ac:dyDescent="0.2">
      <c r="BS14982" s="152"/>
      <c r="BT14982" s="153"/>
    </row>
    <row r="14983" spans="71:72" x14ac:dyDescent="0.2">
      <c r="BS14983" s="152"/>
      <c r="BT14983" s="153"/>
    </row>
    <row r="14984" spans="71:72" x14ac:dyDescent="0.2">
      <c r="BS14984" s="152"/>
      <c r="BT14984" s="153"/>
    </row>
    <row r="14985" spans="71:72" x14ac:dyDescent="0.2">
      <c r="BS14985" s="152"/>
      <c r="BT14985" s="153"/>
    </row>
    <row r="14986" spans="71:72" x14ac:dyDescent="0.2">
      <c r="BS14986" s="152"/>
      <c r="BT14986" s="153"/>
    </row>
    <row r="14987" spans="71:72" x14ac:dyDescent="0.2">
      <c r="BS14987" s="152"/>
      <c r="BT14987" s="153"/>
    </row>
    <row r="14988" spans="71:72" x14ac:dyDescent="0.2">
      <c r="BS14988" s="152"/>
      <c r="BT14988" s="153"/>
    </row>
    <row r="14989" spans="71:72" x14ac:dyDescent="0.2">
      <c r="BS14989" s="152"/>
      <c r="BT14989" s="153"/>
    </row>
    <row r="14990" spans="71:72" x14ac:dyDescent="0.2">
      <c r="BS14990" s="152"/>
      <c r="BT14990" s="153"/>
    </row>
    <row r="14991" spans="71:72" x14ac:dyDescent="0.2">
      <c r="BS14991" s="152"/>
      <c r="BT14991" s="153"/>
    </row>
    <row r="14992" spans="71:72" x14ac:dyDescent="0.2">
      <c r="BS14992" s="152"/>
      <c r="BT14992" s="153"/>
    </row>
    <row r="14993" spans="71:72" x14ac:dyDescent="0.2">
      <c r="BS14993" s="152"/>
      <c r="BT14993" s="153"/>
    </row>
    <row r="14994" spans="71:72" x14ac:dyDescent="0.2">
      <c r="BS14994" s="152"/>
      <c r="BT14994" s="153"/>
    </row>
    <row r="14995" spans="71:72" x14ac:dyDescent="0.2">
      <c r="BS14995" s="152"/>
      <c r="BT14995" s="153"/>
    </row>
    <row r="14996" spans="71:72" x14ac:dyDescent="0.2">
      <c r="BS14996" s="152"/>
      <c r="BT14996" s="153"/>
    </row>
    <row r="14997" spans="71:72" x14ac:dyDescent="0.2">
      <c r="BS14997" s="152"/>
      <c r="BT14997" s="153"/>
    </row>
    <row r="14998" spans="71:72" x14ac:dyDescent="0.2">
      <c r="BS14998" s="152"/>
      <c r="BT14998" s="153"/>
    </row>
    <row r="14999" spans="71:72" x14ac:dyDescent="0.2">
      <c r="BS14999" s="152"/>
      <c r="BT14999" s="153"/>
    </row>
    <row r="15000" spans="71:72" x14ac:dyDescent="0.2">
      <c r="BS15000" s="152"/>
      <c r="BT15000" s="153"/>
    </row>
    <row r="15001" spans="71:72" x14ac:dyDescent="0.2">
      <c r="BS15001" s="152"/>
      <c r="BT15001" s="153"/>
    </row>
    <row r="15002" spans="71:72" x14ac:dyDescent="0.2">
      <c r="BS15002" s="152"/>
      <c r="BT15002" s="153"/>
    </row>
    <row r="15003" spans="71:72" x14ac:dyDescent="0.2">
      <c r="BS15003" s="152"/>
      <c r="BT15003" s="153"/>
    </row>
    <row r="15004" spans="71:72" x14ac:dyDescent="0.2">
      <c r="BS15004" s="152"/>
      <c r="BT15004" s="153"/>
    </row>
    <row r="15005" spans="71:72" x14ac:dyDescent="0.2">
      <c r="BS15005" s="152"/>
      <c r="BT15005" s="153"/>
    </row>
    <row r="15006" spans="71:72" x14ac:dyDescent="0.2">
      <c r="BS15006" s="152"/>
      <c r="BT15006" s="153"/>
    </row>
    <row r="15007" spans="71:72" x14ac:dyDescent="0.2">
      <c r="BS15007" s="152"/>
      <c r="BT15007" s="153"/>
    </row>
    <row r="15008" spans="71:72" x14ac:dyDescent="0.2">
      <c r="BS15008" s="152"/>
      <c r="BT15008" s="153"/>
    </row>
    <row r="15009" spans="71:72" x14ac:dyDescent="0.2">
      <c r="BS15009" s="152"/>
      <c r="BT15009" s="153"/>
    </row>
    <row r="15010" spans="71:72" x14ac:dyDescent="0.2">
      <c r="BS15010" s="152"/>
      <c r="BT15010" s="153"/>
    </row>
    <row r="15011" spans="71:72" x14ac:dyDescent="0.2">
      <c r="BS15011" s="152"/>
      <c r="BT15011" s="153"/>
    </row>
    <row r="15012" spans="71:72" x14ac:dyDescent="0.2">
      <c r="BS15012" s="152"/>
      <c r="BT15012" s="153"/>
    </row>
    <row r="15013" spans="71:72" x14ac:dyDescent="0.2">
      <c r="BS15013" s="152"/>
      <c r="BT15013" s="153"/>
    </row>
    <row r="15014" spans="71:72" x14ac:dyDescent="0.2">
      <c r="BS15014" s="152"/>
      <c r="BT15014" s="153"/>
    </row>
    <row r="15015" spans="71:72" x14ac:dyDescent="0.2">
      <c r="BS15015" s="152"/>
      <c r="BT15015" s="153"/>
    </row>
    <row r="15016" spans="71:72" x14ac:dyDescent="0.2">
      <c r="BS15016" s="152"/>
      <c r="BT15016" s="153"/>
    </row>
    <row r="15017" spans="71:72" x14ac:dyDescent="0.2">
      <c r="BS15017" s="152"/>
      <c r="BT15017" s="153"/>
    </row>
    <row r="15018" spans="71:72" x14ac:dyDescent="0.2">
      <c r="BS15018" s="152"/>
      <c r="BT15018" s="153"/>
    </row>
    <row r="15019" spans="71:72" x14ac:dyDescent="0.2">
      <c r="BS15019" s="152"/>
      <c r="BT15019" s="153"/>
    </row>
    <row r="15020" spans="71:72" x14ac:dyDescent="0.2">
      <c r="BS15020" s="152"/>
      <c r="BT15020" s="153"/>
    </row>
    <row r="15021" spans="71:72" x14ac:dyDescent="0.2">
      <c r="BS15021" s="152"/>
      <c r="BT15021" s="153"/>
    </row>
    <row r="15022" spans="71:72" x14ac:dyDescent="0.2">
      <c r="BS15022" s="152"/>
      <c r="BT15022" s="153"/>
    </row>
    <row r="15023" spans="71:72" x14ac:dyDescent="0.2">
      <c r="BS15023" s="152"/>
      <c r="BT15023" s="153"/>
    </row>
    <row r="15024" spans="71:72" x14ac:dyDescent="0.2">
      <c r="BS15024" s="152"/>
      <c r="BT15024" s="153"/>
    </row>
    <row r="15025" spans="71:72" x14ac:dyDescent="0.2">
      <c r="BS15025" s="152"/>
      <c r="BT15025" s="153"/>
    </row>
    <row r="15026" spans="71:72" x14ac:dyDescent="0.2">
      <c r="BS15026" s="152"/>
      <c r="BT15026" s="153"/>
    </row>
    <row r="15027" spans="71:72" x14ac:dyDescent="0.2">
      <c r="BS15027" s="152"/>
      <c r="BT15027" s="153"/>
    </row>
    <row r="15028" spans="71:72" x14ac:dyDescent="0.2">
      <c r="BS15028" s="152"/>
      <c r="BT15028" s="153"/>
    </row>
    <row r="15029" spans="71:72" x14ac:dyDescent="0.2">
      <c r="BS15029" s="152"/>
      <c r="BT15029" s="153"/>
    </row>
    <row r="15030" spans="71:72" x14ac:dyDescent="0.2">
      <c r="BS15030" s="152"/>
      <c r="BT15030" s="153"/>
    </row>
    <row r="15031" spans="71:72" x14ac:dyDescent="0.2">
      <c r="BS15031" s="152"/>
      <c r="BT15031" s="153"/>
    </row>
    <row r="15032" spans="71:72" x14ac:dyDescent="0.2">
      <c r="BS15032" s="152"/>
      <c r="BT15032" s="153"/>
    </row>
    <row r="15033" spans="71:72" x14ac:dyDescent="0.2">
      <c r="BS15033" s="152"/>
      <c r="BT15033" s="153"/>
    </row>
    <row r="15034" spans="71:72" x14ac:dyDescent="0.2">
      <c r="BS15034" s="152"/>
      <c r="BT15034" s="153"/>
    </row>
    <row r="15035" spans="71:72" x14ac:dyDescent="0.2">
      <c r="BS15035" s="152"/>
      <c r="BT15035" s="153"/>
    </row>
    <row r="15036" spans="71:72" x14ac:dyDescent="0.2">
      <c r="BS15036" s="152"/>
      <c r="BT15036" s="153"/>
    </row>
    <row r="15037" spans="71:72" x14ac:dyDescent="0.2">
      <c r="BS15037" s="152"/>
      <c r="BT15037" s="153"/>
    </row>
    <row r="15038" spans="71:72" x14ac:dyDescent="0.2">
      <c r="BS15038" s="152"/>
      <c r="BT15038" s="153"/>
    </row>
    <row r="15039" spans="71:72" x14ac:dyDescent="0.2">
      <c r="BS15039" s="152"/>
      <c r="BT15039" s="153"/>
    </row>
    <row r="15040" spans="71:72" x14ac:dyDescent="0.2">
      <c r="BS15040" s="152"/>
      <c r="BT15040" s="153"/>
    </row>
    <row r="15041" spans="71:72" x14ac:dyDescent="0.2">
      <c r="BS15041" s="152"/>
      <c r="BT15041" s="153"/>
    </row>
    <row r="15042" spans="71:72" x14ac:dyDescent="0.2">
      <c r="BS15042" s="152"/>
      <c r="BT15042" s="153"/>
    </row>
    <row r="15043" spans="71:72" x14ac:dyDescent="0.2">
      <c r="BS15043" s="152"/>
      <c r="BT15043" s="153"/>
    </row>
    <row r="15044" spans="71:72" x14ac:dyDescent="0.2">
      <c r="BS15044" s="152"/>
      <c r="BT15044" s="153"/>
    </row>
    <row r="15045" spans="71:72" x14ac:dyDescent="0.2">
      <c r="BS15045" s="152"/>
      <c r="BT15045" s="153"/>
    </row>
    <row r="15046" spans="71:72" x14ac:dyDescent="0.2">
      <c r="BS15046" s="152"/>
      <c r="BT15046" s="153"/>
    </row>
    <row r="15047" spans="71:72" x14ac:dyDescent="0.2">
      <c r="BS15047" s="152"/>
      <c r="BT15047" s="153"/>
    </row>
    <row r="15048" spans="71:72" x14ac:dyDescent="0.2">
      <c r="BS15048" s="152"/>
      <c r="BT15048" s="153"/>
    </row>
    <row r="15049" spans="71:72" x14ac:dyDescent="0.2">
      <c r="BS15049" s="152"/>
      <c r="BT15049" s="153"/>
    </row>
    <row r="15050" spans="71:72" x14ac:dyDescent="0.2">
      <c r="BS15050" s="152"/>
      <c r="BT15050" s="153"/>
    </row>
    <row r="15051" spans="71:72" x14ac:dyDescent="0.2">
      <c r="BS15051" s="152"/>
      <c r="BT15051" s="153"/>
    </row>
    <row r="15052" spans="71:72" x14ac:dyDescent="0.2">
      <c r="BS15052" s="152"/>
      <c r="BT15052" s="153"/>
    </row>
    <row r="15053" spans="71:72" x14ac:dyDescent="0.2">
      <c r="BS15053" s="152"/>
      <c r="BT15053" s="153"/>
    </row>
    <row r="15054" spans="71:72" x14ac:dyDescent="0.2">
      <c r="BS15054" s="152"/>
      <c r="BT15054" s="153"/>
    </row>
    <row r="15055" spans="71:72" x14ac:dyDescent="0.2">
      <c r="BS15055" s="152"/>
      <c r="BT15055" s="153"/>
    </row>
    <row r="15056" spans="71:72" x14ac:dyDescent="0.2">
      <c r="BS15056" s="152"/>
      <c r="BT15056" s="153"/>
    </row>
    <row r="15057" spans="71:72" x14ac:dyDescent="0.2">
      <c r="BS15057" s="152"/>
      <c r="BT15057" s="153"/>
    </row>
    <row r="15058" spans="71:72" x14ac:dyDescent="0.2">
      <c r="BS15058" s="152"/>
      <c r="BT15058" s="153"/>
    </row>
    <row r="15059" spans="71:72" x14ac:dyDescent="0.2">
      <c r="BS15059" s="152"/>
      <c r="BT15059" s="153"/>
    </row>
    <row r="15060" spans="71:72" x14ac:dyDescent="0.2">
      <c r="BS15060" s="152"/>
      <c r="BT15060" s="153"/>
    </row>
    <row r="15061" spans="71:72" x14ac:dyDescent="0.2">
      <c r="BS15061" s="152"/>
      <c r="BT15061" s="153"/>
    </row>
    <row r="15062" spans="71:72" x14ac:dyDescent="0.2">
      <c r="BS15062" s="152"/>
      <c r="BT15062" s="153"/>
    </row>
    <row r="15063" spans="71:72" x14ac:dyDescent="0.2">
      <c r="BS15063" s="152"/>
      <c r="BT15063" s="153"/>
    </row>
    <row r="15064" spans="71:72" x14ac:dyDescent="0.2">
      <c r="BS15064" s="152"/>
      <c r="BT15064" s="153"/>
    </row>
    <row r="15065" spans="71:72" x14ac:dyDescent="0.2">
      <c r="BS15065" s="152"/>
      <c r="BT15065" s="153"/>
    </row>
    <row r="15066" spans="71:72" x14ac:dyDescent="0.2">
      <c r="BS15066" s="152"/>
      <c r="BT15066" s="153"/>
    </row>
    <row r="15067" spans="71:72" x14ac:dyDescent="0.2">
      <c r="BS15067" s="152"/>
      <c r="BT15067" s="153"/>
    </row>
    <row r="15068" spans="71:72" x14ac:dyDescent="0.2">
      <c r="BS15068" s="152"/>
      <c r="BT15068" s="153"/>
    </row>
    <row r="15069" spans="71:72" x14ac:dyDescent="0.2">
      <c r="BS15069" s="152"/>
      <c r="BT15069" s="153"/>
    </row>
    <row r="15070" spans="71:72" x14ac:dyDescent="0.2">
      <c r="BS15070" s="152"/>
      <c r="BT15070" s="153"/>
    </row>
    <row r="15071" spans="71:72" x14ac:dyDescent="0.2">
      <c r="BS15071" s="152"/>
      <c r="BT15071" s="153"/>
    </row>
    <row r="15072" spans="71:72" x14ac:dyDescent="0.2">
      <c r="BS15072" s="152"/>
      <c r="BT15072" s="153"/>
    </row>
    <row r="15073" spans="71:72" x14ac:dyDescent="0.2">
      <c r="BS15073" s="152"/>
      <c r="BT15073" s="153"/>
    </row>
    <row r="15074" spans="71:72" x14ac:dyDescent="0.2">
      <c r="BS15074" s="152"/>
      <c r="BT15074" s="153"/>
    </row>
    <row r="15075" spans="71:72" x14ac:dyDescent="0.2">
      <c r="BS15075" s="152"/>
      <c r="BT15075" s="153"/>
    </row>
    <row r="15076" spans="71:72" x14ac:dyDescent="0.2">
      <c r="BS15076" s="152"/>
      <c r="BT15076" s="153"/>
    </row>
    <row r="15077" spans="71:72" x14ac:dyDescent="0.2">
      <c r="BS15077" s="152"/>
      <c r="BT15077" s="153"/>
    </row>
    <row r="15078" spans="71:72" x14ac:dyDescent="0.2">
      <c r="BS15078" s="152"/>
      <c r="BT15078" s="153"/>
    </row>
    <row r="15079" spans="71:72" x14ac:dyDescent="0.2">
      <c r="BS15079" s="152"/>
      <c r="BT15079" s="153"/>
    </row>
    <row r="15080" spans="71:72" x14ac:dyDescent="0.2">
      <c r="BS15080" s="152"/>
      <c r="BT15080" s="153"/>
    </row>
    <row r="15081" spans="71:72" x14ac:dyDescent="0.2">
      <c r="BS15081" s="152"/>
      <c r="BT15081" s="153"/>
    </row>
    <row r="15082" spans="71:72" x14ac:dyDescent="0.2">
      <c r="BS15082" s="152"/>
      <c r="BT15082" s="153"/>
    </row>
    <row r="15083" spans="71:72" x14ac:dyDescent="0.2">
      <c r="BS15083" s="152"/>
      <c r="BT15083" s="153"/>
    </row>
    <row r="15084" spans="71:72" x14ac:dyDescent="0.2">
      <c r="BS15084" s="152"/>
      <c r="BT15084" s="153"/>
    </row>
    <row r="15085" spans="71:72" x14ac:dyDescent="0.2">
      <c r="BS15085" s="152"/>
      <c r="BT15085" s="153"/>
    </row>
    <row r="15086" spans="71:72" x14ac:dyDescent="0.2">
      <c r="BS15086" s="152"/>
      <c r="BT15086" s="153"/>
    </row>
    <row r="15087" spans="71:72" x14ac:dyDescent="0.2">
      <c r="BS15087" s="152"/>
      <c r="BT15087" s="153"/>
    </row>
    <row r="15088" spans="71:72" x14ac:dyDescent="0.2">
      <c r="BS15088" s="152"/>
      <c r="BT15088" s="153"/>
    </row>
    <row r="15089" spans="71:72" x14ac:dyDescent="0.2">
      <c r="BS15089" s="152"/>
      <c r="BT15089" s="153"/>
    </row>
    <row r="15090" spans="71:72" x14ac:dyDescent="0.2">
      <c r="BS15090" s="152"/>
      <c r="BT15090" s="153"/>
    </row>
    <row r="15091" spans="71:72" x14ac:dyDescent="0.2">
      <c r="BS15091" s="152"/>
      <c r="BT15091" s="153"/>
    </row>
    <row r="15092" spans="71:72" x14ac:dyDescent="0.2">
      <c r="BS15092" s="152"/>
      <c r="BT15092" s="153"/>
    </row>
    <row r="15093" spans="71:72" x14ac:dyDescent="0.2">
      <c r="BS15093" s="152"/>
      <c r="BT15093" s="153"/>
    </row>
    <row r="15094" spans="71:72" x14ac:dyDescent="0.2">
      <c r="BS15094" s="152"/>
      <c r="BT15094" s="153"/>
    </row>
    <row r="15095" spans="71:72" x14ac:dyDescent="0.2">
      <c r="BS15095" s="152"/>
      <c r="BT15095" s="153"/>
    </row>
    <row r="15096" spans="71:72" x14ac:dyDescent="0.2">
      <c r="BS15096" s="152"/>
      <c r="BT15096" s="153"/>
    </row>
    <row r="15097" spans="71:72" x14ac:dyDescent="0.2">
      <c r="BS15097" s="152"/>
      <c r="BT15097" s="153"/>
    </row>
    <row r="15098" spans="71:72" x14ac:dyDescent="0.2">
      <c r="BS15098" s="152"/>
      <c r="BT15098" s="153"/>
    </row>
    <row r="15099" spans="71:72" x14ac:dyDescent="0.2">
      <c r="BS15099" s="152"/>
      <c r="BT15099" s="153"/>
    </row>
    <row r="15100" spans="71:72" x14ac:dyDescent="0.2">
      <c r="BS15100" s="152"/>
      <c r="BT15100" s="153"/>
    </row>
    <row r="15101" spans="71:72" x14ac:dyDescent="0.2">
      <c r="BS15101" s="152"/>
      <c r="BT15101" s="153"/>
    </row>
    <row r="15102" spans="71:72" x14ac:dyDescent="0.2">
      <c r="BS15102" s="152"/>
      <c r="BT15102" s="153"/>
    </row>
    <row r="15103" spans="71:72" x14ac:dyDescent="0.2">
      <c r="BS15103" s="152"/>
      <c r="BT15103" s="153"/>
    </row>
    <row r="15104" spans="71:72" x14ac:dyDescent="0.2">
      <c r="BS15104" s="152"/>
      <c r="BT15104" s="153"/>
    </row>
    <row r="15105" spans="71:72" x14ac:dyDescent="0.2">
      <c r="BS15105" s="152"/>
      <c r="BT15105" s="153"/>
    </row>
    <row r="15106" spans="71:72" x14ac:dyDescent="0.2">
      <c r="BS15106" s="152"/>
      <c r="BT15106" s="153"/>
    </row>
    <row r="15107" spans="71:72" x14ac:dyDescent="0.2">
      <c r="BS15107" s="152"/>
      <c r="BT15107" s="153"/>
    </row>
    <row r="15108" spans="71:72" x14ac:dyDescent="0.2">
      <c r="BS15108" s="152"/>
      <c r="BT15108" s="153"/>
    </row>
    <row r="15109" spans="71:72" x14ac:dyDescent="0.2">
      <c r="BS15109" s="152"/>
      <c r="BT15109" s="153"/>
    </row>
    <row r="15110" spans="71:72" x14ac:dyDescent="0.2">
      <c r="BS15110" s="152"/>
      <c r="BT15110" s="153"/>
    </row>
    <row r="15111" spans="71:72" x14ac:dyDescent="0.2">
      <c r="BS15111" s="152"/>
      <c r="BT15111" s="153"/>
    </row>
    <row r="15112" spans="71:72" x14ac:dyDescent="0.2">
      <c r="BS15112" s="152"/>
      <c r="BT15112" s="153"/>
    </row>
    <row r="15113" spans="71:72" x14ac:dyDescent="0.2">
      <c r="BS15113" s="152"/>
      <c r="BT15113" s="153"/>
    </row>
    <row r="15114" spans="71:72" x14ac:dyDescent="0.2">
      <c r="BS15114" s="152"/>
      <c r="BT15114" s="153"/>
    </row>
    <row r="15115" spans="71:72" x14ac:dyDescent="0.2">
      <c r="BS15115" s="152"/>
      <c r="BT15115" s="153"/>
    </row>
    <row r="15116" spans="71:72" x14ac:dyDescent="0.2">
      <c r="BS15116" s="152"/>
      <c r="BT15116" s="153"/>
    </row>
    <row r="15117" spans="71:72" x14ac:dyDescent="0.2">
      <c r="BS15117" s="152"/>
      <c r="BT15117" s="153"/>
    </row>
    <row r="15118" spans="71:72" x14ac:dyDescent="0.2">
      <c r="BS15118" s="152"/>
      <c r="BT15118" s="153"/>
    </row>
    <row r="15119" spans="71:72" x14ac:dyDescent="0.2">
      <c r="BS15119" s="152"/>
      <c r="BT15119" s="153"/>
    </row>
    <row r="15120" spans="71:72" x14ac:dyDescent="0.2">
      <c r="BS15120" s="152"/>
      <c r="BT15120" s="153"/>
    </row>
    <row r="15121" spans="71:72" x14ac:dyDescent="0.2">
      <c r="BS15121" s="152"/>
      <c r="BT15121" s="153"/>
    </row>
    <row r="15122" spans="71:72" x14ac:dyDescent="0.2">
      <c r="BS15122" s="152"/>
      <c r="BT15122" s="153"/>
    </row>
    <row r="15123" spans="71:72" x14ac:dyDescent="0.2">
      <c r="BS15123" s="152"/>
      <c r="BT15123" s="153"/>
    </row>
    <row r="15124" spans="71:72" x14ac:dyDescent="0.2">
      <c r="BS15124" s="152"/>
      <c r="BT15124" s="153"/>
    </row>
    <row r="15125" spans="71:72" x14ac:dyDescent="0.2">
      <c r="BS15125" s="152"/>
      <c r="BT15125" s="153"/>
    </row>
    <row r="15126" spans="71:72" x14ac:dyDescent="0.2">
      <c r="BS15126" s="152"/>
      <c r="BT15126" s="153"/>
    </row>
    <row r="15127" spans="71:72" x14ac:dyDescent="0.2">
      <c r="BS15127" s="152"/>
      <c r="BT15127" s="153"/>
    </row>
    <row r="15128" spans="71:72" x14ac:dyDescent="0.2">
      <c r="BS15128" s="152"/>
      <c r="BT15128" s="153"/>
    </row>
    <row r="15129" spans="71:72" x14ac:dyDescent="0.2">
      <c r="BS15129" s="152"/>
      <c r="BT15129" s="153"/>
    </row>
    <row r="15130" spans="71:72" x14ac:dyDescent="0.2">
      <c r="BS15130" s="152"/>
      <c r="BT15130" s="153"/>
    </row>
    <row r="15131" spans="71:72" x14ac:dyDescent="0.2">
      <c r="BS15131" s="152"/>
      <c r="BT15131" s="153"/>
    </row>
    <row r="15132" spans="71:72" x14ac:dyDescent="0.2">
      <c r="BS15132" s="152"/>
      <c r="BT15132" s="153"/>
    </row>
    <row r="15133" spans="71:72" x14ac:dyDescent="0.2">
      <c r="BS15133" s="152"/>
      <c r="BT15133" s="153"/>
    </row>
    <row r="15134" spans="71:72" x14ac:dyDescent="0.2">
      <c r="BS15134" s="152"/>
      <c r="BT15134" s="153"/>
    </row>
    <row r="15135" spans="71:72" x14ac:dyDescent="0.2">
      <c r="BS15135" s="152"/>
      <c r="BT15135" s="153"/>
    </row>
    <row r="15136" spans="71:72" x14ac:dyDescent="0.2">
      <c r="BS15136" s="152"/>
      <c r="BT15136" s="153"/>
    </row>
    <row r="15137" spans="71:72" x14ac:dyDescent="0.2">
      <c r="BS15137" s="152"/>
      <c r="BT15137" s="153"/>
    </row>
    <row r="15138" spans="71:72" x14ac:dyDescent="0.2">
      <c r="BS15138" s="152"/>
      <c r="BT15138" s="153"/>
    </row>
    <row r="15139" spans="71:72" x14ac:dyDescent="0.2">
      <c r="BS15139" s="152"/>
      <c r="BT15139" s="153"/>
    </row>
    <row r="15140" spans="71:72" x14ac:dyDescent="0.2">
      <c r="BS15140" s="152"/>
      <c r="BT15140" s="153"/>
    </row>
    <row r="15141" spans="71:72" x14ac:dyDescent="0.2">
      <c r="BS15141" s="152"/>
      <c r="BT15141" s="153"/>
    </row>
    <row r="15142" spans="71:72" x14ac:dyDescent="0.2">
      <c r="BS15142" s="152"/>
      <c r="BT15142" s="153"/>
    </row>
    <row r="15143" spans="71:72" x14ac:dyDescent="0.2">
      <c r="BS15143" s="152"/>
      <c r="BT15143" s="153"/>
    </row>
    <row r="15144" spans="71:72" x14ac:dyDescent="0.2">
      <c r="BS15144" s="152"/>
      <c r="BT15144" s="153"/>
    </row>
    <row r="15145" spans="71:72" x14ac:dyDescent="0.2">
      <c r="BS15145" s="152"/>
      <c r="BT15145" s="153"/>
    </row>
    <row r="15146" spans="71:72" x14ac:dyDescent="0.2">
      <c r="BS15146" s="152"/>
      <c r="BT15146" s="153"/>
    </row>
    <row r="15147" spans="71:72" x14ac:dyDescent="0.2">
      <c r="BS15147" s="152"/>
      <c r="BT15147" s="153"/>
    </row>
    <row r="15148" spans="71:72" x14ac:dyDescent="0.2">
      <c r="BS15148" s="152"/>
      <c r="BT15148" s="153"/>
    </row>
    <row r="15149" spans="71:72" x14ac:dyDescent="0.2">
      <c r="BS15149" s="152"/>
      <c r="BT15149" s="153"/>
    </row>
    <row r="15150" spans="71:72" x14ac:dyDescent="0.2">
      <c r="BS15150" s="152"/>
      <c r="BT15150" s="153"/>
    </row>
    <row r="15151" spans="71:72" x14ac:dyDescent="0.2">
      <c r="BS15151" s="152"/>
      <c r="BT15151" s="153"/>
    </row>
    <row r="15152" spans="71:72" x14ac:dyDescent="0.2">
      <c r="BS15152" s="152"/>
      <c r="BT15152" s="153"/>
    </row>
    <row r="15153" spans="71:72" x14ac:dyDescent="0.2">
      <c r="BS15153" s="152"/>
      <c r="BT15153" s="153"/>
    </row>
    <row r="15154" spans="71:72" x14ac:dyDescent="0.2">
      <c r="BS15154" s="152"/>
      <c r="BT15154" s="153"/>
    </row>
    <row r="15155" spans="71:72" x14ac:dyDescent="0.2">
      <c r="BS15155" s="152"/>
      <c r="BT15155" s="153"/>
    </row>
    <row r="15156" spans="71:72" x14ac:dyDescent="0.2">
      <c r="BS15156" s="152"/>
      <c r="BT15156" s="153"/>
    </row>
    <row r="15157" spans="71:72" x14ac:dyDescent="0.2">
      <c r="BS15157" s="152"/>
      <c r="BT15157" s="153"/>
    </row>
    <row r="15158" spans="71:72" x14ac:dyDescent="0.2">
      <c r="BS15158" s="152"/>
      <c r="BT15158" s="153"/>
    </row>
    <row r="15159" spans="71:72" x14ac:dyDescent="0.2">
      <c r="BS15159" s="152"/>
      <c r="BT15159" s="153"/>
    </row>
    <row r="15160" spans="71:72" x14ac:dyDescent="0.2">
      <c r="BS15160" s="152"/>
      <c r="BT15160" s="153"/>
    </row>
    <row r="15161" spans="71:72" x14ac:dyDescent="0.2">
      <c r="BS15161" s="152"/>
      <c r="BT15161" s="153"/>
    </row>
    <row r="15162" spans="71:72" x14ac:dyDescent="0.2">
      <c r="BS15162" s="152"/>
      <c r="BT15162" s="153"/>
    </row>
    <row r="15163" spans="71:72" x14ac:dyDescent="0.2">
      <c r="BS15163" s="152"/>
      <c r="BT15163" s="153"/>
    </row>
    <row r="15164" spans="71:72" x14ac:dyDescent="0.2">
      <c r="BS15164" s="152"/>
      <c r="BT15164" s="153"/>
    </row>
    <row r="15165" spans="71:72" x14ac:dyDescent="0.2">
      <c r="BS15165" s="152"/>
      <c r="BT15165" s="153"/>
    </row>
    <row r="15166" spans="71:72" x14ac:dyDescent="0.2">
      <c r="BS15166" s="152"/>
      <c r="BT15166" s="153"/>
    </row>
    <row r="15167" spans="71:72" x14ac:dyDescent="0.2">
      <c r="BS15167" s="152"/>
      <c r="BT15167" s="153"/>
    </row>
    <row r="15168" spans="71:72" x14ac:dyDescent="0.2">
      <c r="BS15168" s="152"/>
      <c r="BT15168" s="153"/>
    </row>
    <row r="15169" spans="71:72" x14ac:dyDescent="0.2">
      <c r="BS15169" s="152"/>
      <c r="BT15169" s="153"/>
    </row>
    <row r="15170" spans="71:72" x14ac:dyDescent="0.2">
      <c r="BS15170" s="152"/>
      <c r="BT15170" s="153"/>
    </row>
    <row r="15171" spans="71:72" x14ac:dyDescent="0.2">
      <c r="BS15171" s="152"/>
      <c r="BT15171" s="153"/>
    </row>
    <row r="15172" spans="71:72" x14ac:dyDescent="0.2">
      <c r="BS15172" s="152"/>
      <c r="BT15172" s="153"/>
    </row>
    <row r="15173" spans="71:72" x14ac:dyDescent="0.2">
      <c r="BS15173" s="152"/>
      <c r="BT15173" s="153"/>
    </row>
    <row r="15174" spans="71:72" x14ac:dyDescent="0.2">
      <c r="BS15174" s="152"/>
      <c r="BT15174" s="153"/>
    </row>
    <row r="15175" spans="71:72" x14ac:dyDescent="0.2">
      <c r="BS15175" s="152"/>
      <c r="BT15175" s="153"/>
    </row>
    <row r="15176" spans="71:72" x14ac:dyDescent="0.2">
      <c r="BS15176" s="152"/>
      <c r="BT15176" s="153"/>
    </row>
    <row r="15177" spans="71:72" x14ac:dyDescent="0.2">
      <c r="BS15177" s="152"/>
      <c r="BT15177" s="153"/>
    </row>
    <row r="15178" spans="71:72" x14ac:dyDescent="0.2">
      <c r="BS15178" s="152"/>
      <c r="BT15178" s="153"/>
    </row>
    <row r="15179" spans="71:72" x14ac:dyDescent="0.2">
      <c r="BS15179" s="152"/>
      <c r="BT15179" s="153"/>
    </row>
    <row r="15180" spans="71:72" x14ac:dyDescent="0.2">
      <c r="BS15180" s="152"/>
      <c r="BT15180" s="153"/>
    </row>
    <row r="15181" spans="71:72" x14ac:dyDescent="0.2">
      <c r="BS15181" s="152"/>
      <c r="BT15181" s="153"/>
    </row>
    <row r="15182" spans="71:72" x14ac:dyDescent="0.2">
      <c r="BS15182" s="152"/>
      <c r="BT15182" s="153"/>
    </row>
    <row r="15183" spans="71:72" x14ac:dyDescent="0.2">
      <c r="BS15183" s="152"/>
      <c r="BT15183" s="153"/>
    </row>
    <row r="15184" spans="71:72" x14ac:dyDescent="0.2">
      <c r="BS15184" s="152"/>
      <c r="BT15184" s="153"/>
    </row>
    <row r="15185" spans="71:72" x14ac:dyDescent="0.2">
      <c r="BS15185" s="152"/>
      <c r="BT15185" s="153"/>
    </row>
    <row r="15186" spans="71:72" x14ac:dyDescent="0.2">
      <c r="BS15186" s="152"/>
      <c r="BT15186" s="153"/>
    </row>
    <row r="15187" spans="71:72" x14ac:dyDescent="0.2">
      <c r="BS15187" s="152"/>
      <c r="BT15187" s="153"/>
    </row>
    <row r="15188" spans="71:72" x14ac:dyDescent="0.2">
      <c r="BS15188" s="152"/>
      <c r="BT15188" s="153"/>
    </row>
    <row r="15189" spans="71:72" x14ac:dyDescent="0.2">
      <c r="BS15189" s="152"/>
      <c r="BT15189" s="153"/>
    </row>
    <row r="15190" spans="71:72" x14ac:dyDescent="0.2">
      <c r="BS15190" s="152"/>
      <c r="BT15190" s="153"/>
    </row>
    <row r="15191" spans="71:72" x14ac:dyDescent="0.2">
      <c r="BS15191" s="152"/>
      <c r="BT15191" s="153"/>
    </row>
    <row r="15192" spans="71:72" x14ac:dyDescent="0.2">
      <c r="BS15192" s="152"/>
      <c r="BT15192" s="153"/>
    </row>
    <row r="15193" spans="71:72" x14ac:dyDescent="0.2">
      <c r="BS15193" s="152"/>
      <c r="BT15193" s="153"/>
    </row>
    <row r="15194" spans="71:72" x14ac:dyDescent="0.2">
      <c r="BS15194" s="152"/>
      <c r="BT15194" s="153"/>
    </row>
    <row r="15195" spans="71:72" x14ac:dyDescent="0.2">
      <c r="BS15195" s="152"/>
      <c r="BT15195" s="153"/>
    </row>
    <row r="15196" spans="71:72" x14ac:dyDescent="0.2">
      <c r="BS15196" s="152"/>
      <c r="BT15196" s="153"/>
    </row>
    <row r="15197" spans="71:72" x14ac:dyDescent="0.2">
      <c r="BS15197" s="152"/>
      <c r="BT15197" s="153"/>
    </row>
    <row r="15198" spans="71:72" x14ac:dyDescent="0.2">
      <c r="BS15198" s="152"/>
      <c r="BT15198" s="153"/>
    </row>
    <row r="15199" spans="71:72" x14ac:dyDescent="0.2">
      <c r="BS15199" s="152"/>
      <c r="BT15199" s="153"/>
    </row>
    <row r="15200" spans="71:72" x14ac:dyDescent="0.2">
      <c r="BS15200" s="152"/>
      <c r="BT15200" s="153"/>
    </row>
    <row r="15201" spans="71:72" x14ac:dyDescent="0.2">
      <c r="BS15201" s="152"/>
      <c r="BT15201" s="153"/>
    </row>
    <row r="15202" spans="71:72" x14ac:dyDescent="0.2">
      <c r="BS15202" s="152"/>
      <c r="BT15202" s="153"/>
    </row>
    <row r="15203" spans="71:72" x14ac:dyDescent="0.2">
      <c r="BS15203" s="152"/>
      <c r="BT15203" s="153"/>
    </row>
    <row r="15204" spans="71:72" x14ac:dyDescent="0.2">
      <c r="BS15204" s="152"/>
      <c r="BT15204" s="153"/>
    </row>
    <row r="15205" spans="71:72" x14ac:dyDescent="0.2">
      <c r="BS15205" s="152"/>
      <c r="BT15205" s="153"/>
    </row>
    <row r="15206" spans="71:72" x14ac:dyDescent="0.2">
      <c r="BS15206" s="152"/>
      <c r="BT15206" s="153"/>
    </row>
    <row r="15207" spans="71:72" x14ac:dyDescent="0.2">
      <c r="BS15207" s="152"/>
      <c r="BT15207" s="153"/>
    </row>
    <row r="15208" spans="71:72" x14ac:dyDescent="0.2">
      <c r="BS15208" s="152"/>
      <c r="BT15208" s="153"/>
    </row>
    <row r="15209" spans="71:72" x14ac:dyDescent="0.2">
      <c r="BS15209" s="152"/>
      <c r="BT15209" s="153"/>
    </row>
    <row r="15210" spans="71:72" x14ac:dyDescent="0.2">
      <c r="BS15210" s="152"/>
      <c r="BT15210" s="153"/>
    </row>
    <row r="15211" spans="71:72" x14ac:dyDescent="0.2">
      <c r="BS15211" s="152"/>
      <c r="BT15211" s="153"/>
    </row>
    <row r="15212" spans="71:72" x14ac:dyDescent="0.2">
      <c r="BS15212" s="152"/>
      <c r="BT15212" s="153"/>
    </row>
    <row r="15213" spans="71:72" x14ac:dyDescent="0.2">
      <c r="BS15213" s="152"/>
      <c r="BT15213" s="153"/>
    </row>
    <row r="15214" spans="71:72" x14ac:dyDescent="0.2">
      <c r="BS15214" s="152"/>
      <c r="BT15214" s="153"/>
    </row>
    <row r="15215" spans="71:72" x14ac:dyDescent="0.2">
      <c r="BS15215" s="152"/>
      <c r="BT15215" s="153"/>
    </row>
    <row r="15216" spans="71:72" x14ac:dyDescent="0.2">
      <c r="BS15216" s="152"/>
      <c r="BT15216" s="153"/>
    </row>
    <row r="15217" spans="71:72" x14ac:dyDescent="0.2">
      <c r="BS15217" s="152"/>
      <c r="BT15217" s="153"/>
    </row>
    <row r="15218" spans="71:72" x14ac:dyDescent="0.2">
      <c r="BS15218" s="152"/>
      <c r="BT15218" s="153"/>
    </row>
    <row r="15219" spans="71:72" x14ac:dyDescent="0.2">
      <c r="BS15219" s="152"/>
      <c r="BT15219" s="153"/>
    </row>
    <row r="15220" spans="71:72" x14ac:dyDescent="0.2">
      <c r="BS15220" s="152"/>
      <c r="BT15220" s="153"/>
    </row>
    <row r="15221" spans="71:72" x14ac:dyDescent="0.2">
      <c r="BS15221" s="152"/>
      <c r="BT15221" s="153"/>
    </row>
    <row r="15222" spans="71:72" x14ac:dyDescent="0.2">
      <c r="BS15222" s="152"/>
      <c r="BT15222" s="153"/>
    </row>
    <row r="15223" spans="71:72" x14ac:dyDescent="0.2">
      <c r="BS15223" s="152"/>
      <c r="BT15223" s="153"/>
    </row>
    <row r="15224" spans="71:72" x14ac:dyDescent="0.2">
      <c r="BS15224" s="152"/>
      <c r="BT15224" s="153"/>
    </row>
    <row r="15225" spans="71:72" x14ac:dyDescent="0.2">
      <c r="BS15225" s="152"/>
      <c r="BT15225" s="153"/>
    </row>
    <row r="15226" spans="71:72" x14ac:dyDescent="0.2">
      <c r="BS15226" s="152"/>
      <c r="BT15226" s="153"/>
    </row>
    <row r="15227" spans="71:72" x14ac:dyDescent="0.2">
      <c r="BS15227" s="152"/>
      <c r="BT15227" s="153"/>
    </row>
    <row r="15228" spans="71:72" x14ac:dyDescent="0.2">
      <c r="BS15228" s="152"/>
      <c r="BT15228" s="153"/>
    </row>
    <row r="15229" spans="71:72" x14ac:dyDescent="0.2">
      <c r="BS15229" s="152"/>
      <c r="BT15229" s="153"/>
    </row>
    <row r="15230" spans="71:72" x14ac:dyDescent="0.2">
      <c r="BS15230" s="152"/>
      <c r="BT15230" s="153"/>
    </row>
    <row r="15231" spans="71:72" x14ac:dyDescent="0.2">
      <c r="BS15231" s="152"/>
      <c r="BT15231" s="153"/>
    </row>
    <row r="15232" spans="71:72" x14ac:dyDescent="0.2">
      <c r="BS15232" s="152"/>
      <c r="BT15232" s="153"/>
    </row>
    <row r="15233" spans="71:72" x14ac:dyDescent="0.2">
      <c r="BS15233" s="152"/>
      <c r="BT15233" s="153"/>
    </row>
    <row r="15234" spans="71:72" x14ac:dyDescent="0.2">
      <c r="BS15234" s="152"/>
      <c r="BT15234" s="153"/>
    </row>
    <row r="15235" spans="71:72" x14ac:dyDescent="0.2">
      <c r="BS15235" s="152"/>
      <c r="BT15235" s="153"/>
    </row>
    <row r="15236" spans="71:72" x14ac:dyDescent="0.2">
      <c r="BS15236" s="152"/>
      <c r="BT15236" s="153"/>
    </row>
    <row r="15237" spans="71:72" x14ac:dyDescent="0.2">
      <c r="BS15237" s="152"/>
      <c r="BT15237" s="153"/>
    </row>
    <row r="15238" spans="71:72" x14ac:dyDescent="0.2">
      <c r="BS15238" s="152"/>
      <c r="BT15238" s="153"/>
    </row>
    <row r="15239" spans="71:72" x14ac:dyDescent="0.2">
      <c r="BS15239" s="152"/>
      <c r="BT15239" s="153"/>
    </row>
    <row r="15240" spans="71:72" x14ac:dyDescent="0.2">
      <c r="BS15240" s="152"/>
      <c r="BT15240" s="153"/>
    </row>
    <row r="15241" spans="71:72" x14ac:dyDescent="0.2">
      <c r="BS15241" s="152"/>
      <c r="BT15241" s="153"/>
    </row>
    <row r="15242" spans="71:72" x14ac:dyDescent="0.2">
      <c r="BS15242" s="152"/>
      <c r="BT15242" s="153"/>
    </row>
    <row r="15243" spans="71:72" x14ac:dyDescent="0.2">
      <c r="BS15243" s="152"/>
      <c r="BT15243" s="153"/>
    </row>
    <row r="15244" spans="71:72" x14ac:dyDescent="0.2">
      <c r="BS15244" s="152"/>
      <c r="BT15244" s="153"/>
    </row>
    <row r="15245" spans="71:72" x14ac:dyDescent="0.2">
      <c r="BS15245" s="152"/>
      <c r="BT15245" s="153"/>
    </row>
    <row r="15246" spans="71:72" x14ac:dyDescent="0.2">
      <c r="BS15246" s="152"/>
      <c r="BT15246" s="153"/>
    </row>
    <row r="15247" spans="71:72" x14ac:dyDescent="0.2">
      <c r="BS15247" s="152"/>
      <c r="BT15247" s="153"/>
    </row>
    <row r="15248" spans="71:72" x14ac:dyDescent="0.2">
      <c r="BS15248" s="152"/>
      <c r="BT15248" s="153"/>
    </row>
    <row r="15249" spans="71:72" x14ac:dyDescent="0.2">
      <c r="BS15249" s="152"/>
      <c r="BT15249" s="153"/>
    </row>
    <row r="15250" spans="71:72" x14ac:dyDescent="0.2">
      <c r="BS15250" s="152"/>
      <c r="BT15250" s="153"/>
    </row>
    <row r="15251" spans="71:72" x14ac:dyDescent="0.2">
      <c r="BS15251" s="152"/>
      <c r="BT15251" s="153"/>
    </row>
    <row r="15252" spans="71:72" x14ac:dyDescent="0.2">
      <c r="BS15252" s="152"/>
      <c r="BT15252" s="153"/>
    </row>
    <row r="15253" spans="71:72" x14ac:dyDescent="0.2">
      <c r="BS15253" s="152"/>
      <c r="BT15253" s="153"/>
    </row>
    <row r="15254" spans="71:72" x14ac:dyDescent="0.2">
      <c r="BS15254" s="152"/>
      <c r="BT15254" s="153"/>
    </row>
    <row r="15255" spans="71:72" x14ac:dyDescent="0.2">
      <c r="BS15255" s="152"/>
      <c r="BT15255" s="153"/>
    </row>
    <row r="15256" spans="71:72" x14ac:dyDescent="0.2">
      <c r="BS15256" s="152"/>
      <c r="BT15256" s="153"/>
    </row>
    <row r="15257" spans="71:72" x14ac:dyDescent="0.2">
      <c r="BS15257" s="152"/>
      <c r="BT15257" s="153"/>
    </row>
    <row r="15258" spans="71:72" x14ac:dyDescent="0.2">
      <c r="BS15258" s="152"/>
      <c r="BT15258" s="153"/>
    </row>
    <row r="15259" spans="71:72" x14ac:dyDescent="0.2">
      <c r="BS15259" s="152"/>
      <c r="BT15259" s="153"/>
    </row>
    <row r="15260" spans="71:72" x14ac:dyDescent="0.2">
      <c r="BS15260" s="152"/>
      <c r="BT15260" s="153"/>
    </row>
    <row r="15261" spans="71:72" x14ac:dyDescent="0.2">
      <c r="BS15261" s="152"/>
      <c r="BT15261" s="153"/>
    </row>
    <row r="15262" spans="71:72" x14ac:dyDescent="0.2">
      <c r="BS15262" s="152"/>
      <c r="BT15262" s="153"/>
    </row>
    <row r="15263" spans="71:72" x14ac:dyDescent="0.2">
      <c r="BS15263" s="152"/>
      <c r="BT15263" s="153"/>
    </row>
    <row r="15264" spans="71:72" x14ac:dyDescent="0.2">
      <c r="BS15264" s="152"/>
      <c r="BT15264" s="153"/>
    </row>
    <row r="15265" spans="71:72" x14ac:dyDescent="0.2">
      <c r="BS15265" s="152"/>
      <c r="BT15265" s="153"/>
    </row>
    <row r="15266" spans="71:72" x14ac:dyDescent="0.2">
      <c r="BS15266" s="152"/>
      <c r="BT15266" s="153"/>
    </row>
    <row r="15267" spans="71:72" x14ac:dyDescent="0.2">
      <c r="BS15267" s="152"/>
      <c r="BT15267" s="153"/>
    </row>
    <row r="15268" spans="71:72" x14ac:dyDescent="0.2">
      <c r="BS15268" s="152"/>
      <c r="BT15268" s="153"/>
    </row>
    <row r="15269" spans="71:72" x14ac:dyDescent="0.2">
      <c r="BS15269" s="152"/>
      <c r="BT15269" s="153"/>
    </row>
    <row r="15270" spans="71:72" x14ac:dyDescent="0.2">
      <c r="BS15270" s="152"/>
      <c r="BT15270" s="153"/>
    </row>
    <row r="15271" spans="71:72" x14ac:dyDescent="0.2">
      <c r="BS15271" s="152"/>
      <c r="BT15271" s="153"/>
    </row>
    <row r="15272" spans="71:72" x14ac:dyDescent="0.2">
      <c r="BS15272" s="152"/>
      <c r="BT15272" s="153"/>
    </row>
    <row r="15273" spans="71:72" x14ac:dyDescent="0.2">
      <c r="BS15273" s="152"/>
      <c r="BT15273" s="153"/>
    </row>
    <row r="15274" spans="71:72" x14ac:dyDescent="0.2">
      <c r="BS15274" s="152"/>
      <c r="BT15274" s="153"/>
    </row>
    <row r="15275" spans="71:72" x14ac:dyDescent="0.2">
      <c r="BS15275" s="152"/>
      <c r="BT15275" s="153"/>
    </row>
    <row r="15276" spans="71:72" x14ac:dyDescent="0.2">
      <c r="BS15276" s="152"/>
      <c r="BT15276" s="153"/>
    </row>
    <row r="15277" spans="71:72" x14ac:dyDescent="0.2">
      <c r="BS15277" s="152"/>
      <c r="BT15277" s="153"/>
    </row>
    <row r="15278" spans="71:72" x14ac:dyDescent="0.2">
      <c r="BS15278" s="152"/>
      <c r="BT15278" s="153"/>
    </row>
    <row r="15279" spans="71:72" x14ac:dyDescent="0.2">
      <c r="BS15279" s="152"/>
      <c r="BT15279" s="153"/>
    </row>
    <row r="15280" spans="71:72" x14ac:dyDescent="0.2">
      <c r="BS15280" s="152"/>
      <c r="BT15280" s="153"/>
    </row>
    <row r="15281" spans="71:72" x14ac:dyDescent="0.2">
      <c r="BS15281" s="152"/>
      <c r="BT15281" s="153"/>
    </row>
    <row r="15282" spans="71:72" x14ac:dyDescent="0.2">
      <c r="BS15282" s="152"/>
      <c r="BT15282" s="153"/>
    </row>
    <row r="15283" spans="71:72" x14ac:dyDescent="0.2">
      <c r="BS15283" s="152"/>
      <c r="BT15283" s="153"/>
    </row>
    <row r="15284" spans="71:72" x14ac:dyDescent="0.2">
      <c r="BS15284" s="152"/>
      <c r="BT15284" s="153"/>
    </row>
    <row r="15285" spans="71:72" x14ac:dyDescent="0.2">
      <c r="BS15285" s="152"/>
      <c r="BT15285" s="153"/>
    </row>
    <row r="15286" spans="71:72" x14ac:dyDescent="0.2">
      <c r="BS15286" s="152"/>
      <c r="BT15286" s="153"/>
    </row>
    <row r="15287" spans="71:72" x14ac:dyDescent="0.2">
      <c r="BS15287" s="152"/>
      <c r="BT15287" s="153"/>
    </row>
    <row r="15288" spans="71:72" x14ac:dyDescent="0.2">
      <c r="BS15288" s="152"/>
      <c r="BT15288" s="153"/>
    </row>
    <row r="15289" spans="71:72" x14ac:dyDescent="0.2">
      <c r="BS15289" s="152"/>
      <c r="BT15289" s="153"/>
    </row>
    <row r="15290" spans="71:72" x14ac:dyDescent="0.2">
      <c r="BS15290" s="152"/>
      <c r="BT15290" s="153"/>
    </row>
    <row r="15291" spans="71:72" x14ac:dyDescent="0.2">
      <c r="BS15291" s="152"/>
      <c r="BT15291" s="153"/>
    </row>
    <row r="15292" spans="71:72" x14ac:dyDescent="0.2">
      <c r="BS15292" s="152"/>
      <c r="BT15292" s="153"/>
    </row>
    <row r="15293" spans="71:72" x14ac:dyDescent="0.2">
      <c r="BS15293" s="152"/>
      <c r="BT15293" s="153"/>
    </row>
    <row r="15294" spans="71:72" x14ac:dyDescent="0.2">
      <c r="BS15294" s="152"/>
      <c r="BT15294" s="153"/>
    </row>
    <row r="15295" spans="71:72" x14ac:dyDescent="0.2">
      <c r="BS15295" s="152"/>
      <c r="BT15295" s="153"/>
    </row>
    <row r="15296" spans="71:72" x14ac:dyDescent="0.2">
      <c r="BS15296" s="152"/>
      <c r="BT15296" s="153"/>
    </row>
    <row r="15297" spans="71:72" x14ac:dyDescent="0.2">
      <c r="BS15297" s="152"/>
      <c r="BT15297" s="153"/>
    </row>
    <row r="15298" spans="71:72" x14ac:dyDescent="0.2">
      <c r="BS15298" s="152"/>
      <c r="BT15298" s="153"/>
    </row>
    <row r="15299" spans="71:72" x14ac:dyDescent="0.2">
      <c r="BS15299" s="152"/>
      <c r="BT15299" s="153"/>
    </row>
    <row r="15300" spans="71:72" x14ac:dyDescent="0.2">
      <c r="BS15300" s="152"/>
      <c r="BT15300" s="153"/>
    </row>
    <row r="15301" spans="71:72" x14ac:dyDescent="0.2">
      <c r="BS15301" s="152"/>
      <c r="BT15301" s="153"/>
    </row>
    <row r="15302" spans="71:72" x14ac:dyDescent="0.2">
      <c r="BS15302" s="152"/>
      <c r="BT15302" s="153"/>
    </row>
    <row r="15303" spans="71:72" x14ac:dyDescent="0.2">
      <c r="BS15303" s="152"/>
      <c r="BT15303" s="153"/>
    </row>
    <row r="15304" spans="71:72" x14ac:dyDescent="0.2">
      <c r="BS15304" s="152"/>
      <c r="BT15304" s="153"/>
    </row>
    <row r="15305" spans="71:72" x14ac:dyDescent="0.2">
      <c r="BS15305" s="152"/>
      <c r="BT15305" s="153"/>
    </row>
    <row r="15306" spans="71:72" x14ac:dyDescent="0.2">
      <c r="BS15306" s="152"/>
      <c r="BT15306" s="153"/>
    </row>
    <row r="15307" spans="71:72" x14ac:dyDescent="0.2">
      <c r="BS15307" s="152"/>
      <c r="BT15307" s="153"/>
    </row>
    <row r="15308" spans="71:72" x14ac:dyDescent="0.2">
      <c r="BS15308" s="152"/>
      <c r="BT15308" s="153"/>
    </row>
    <row r="15309" spans="71:72" x14ac:dyDescent="0.2">
      <c r="BS15309" s="152"/>
      <c r="BT15309" s="153"/>
    </row>
    <row r="15310" spans="71:72" x14ac:dyDescent="0.2">
      <c r="BS15310" s="152"/>
      <c r="BT15310" s="153"/>
    </row>
    <row r="15311" spans="71:72" x14ac:dyDescent="0.2">
      <c r="BS15311" s="152"/>
      <c r="BT15311" s="153"/>
    </row>
    <row r="15312" spans="71:72" x14ac:dyDescent="0.2">
      <c r="BS15312" s="152"/>
      <c r="BT15312" s="153"/>
    </row>
    <row r="15313" spans="71:72" x14ac:dyDescent="0.2">
      <c r="BS15313" s="152"/>
      <c r="BT15313" s="153"/>
    </row>
    <row r="15314" spans="71:72" x14ac:dyDescent="0.2">
      <c r="BS15314" s="152"/>
      <c r="BT15314" s="153"/>
    </row>
    <row r="15315" spans="71:72" x14ac:dyDescent="0.2">
      <c r="BS15315" s="152"/>
      <c r="BT15315" s="153"/>
    </row>
    <row r="15316" spans="71:72" x14ac:dyDescent="0.2">
      <c r="BS15316" s="152"/>
      <c r="BT15316" s="153"/>
    </row>
    <row r="15317" spans="71:72" x14ac:dyDescent="0.2">
      <c r="BS15317" s="152"/>
      <c r="BT15317" s="153"/>
    </row>
    <row r="15318" spans="71:72" x14ac:dyDescent="0.2">
      <c r="BS15318" s="152"/>
      <c r="BT15318" s="153"/>
    </row>
    <row r="15319" spans="71:72" x14ac:dyDescent="0.2">
      <c r="BS15319" s="152"/>
      <c r="BT15319" s="153"/>
    </row>
    <row r="15320" spans="71:72" x14ac:dyDescent="0.2">
      <c r="BS15320" s="152"/>
      <c r="BT15320" s="153"/>
    </row>
    <row r="15321" spans="71:72" x14ac:dyDescent="0.2">
      <c r="BS15321" s="152"/>
      <c r="BT15321" s="153"/>
    </row>
    <row r="15322" spans="71:72" x14ac:dyDescent="0.2">
      <c r="BS15322" s="152"/>
      <c r="BT15322" s="153"/>
    </row>
    <row r="15323" spans="71:72" x14ac:dyDescent="0.2">
      <c r="BS15323" s="152"/>
      <c r="BT15323" s="153"/>
    </row>
    <row r="15324" spans="71:72" x14ac:dyDescent="0.2">
      <c r="BS15324" s="152"/>
      <c r="BT15324" s="153"/>
    </row>
    <row r="15325" spans="71:72" x14ac:dyDescent="0.2">
      <c r="BS15325" s="152"/>
      <c r="BT15325" s="153"/>
    </row>
    <row r="15326" spans="71:72" x14ac:dyDescent="0.2">
      <c r="BS15326" s="152"/>
      <c r="BT15326" s="153"/>
    </row>
    <row r="15327" spans="71:72" x14ac:dyDescent="0.2">
      <c r="BS15327" s="152"/>
      <c r="BT15327" s="153"/>
    </row>
    <row r="15328" spans="71:72" x14ac:dyDescent="0.2">
      <c r="BS15328" s="152"/>
      <c r="BT15328" s="153"/>
    </row>
    <row r="15329" spans="71:72" x14ac:dyDescent="0.2">
      <c r="BS15329" s="152"/>
      <c r="BT15329" s="153"/>
    </row>
    <row r="15330" spans="71:72" x14ac:dyDescent="0.2">
      <c r="BS15330" s="152"/>
      <c r="BT15330" s="153"/>
    </row>
    <row r="15331" spans="71:72" x14ac:dyDescent="0.2">
      <c r="BS15331" s="152"/>
      <c r="BT15331" s="153"/>
    </row>
    <row r="15332" spans="71:72" x14ac:dyDescent="0.2">
      <c r="BS15332" s="152"/>
      <c r="BT15332" s="153"/>
    </row>
    <row r="15333" spans="71:72" x14ac:dyDescent="0.2">
      <c r="BS15333" s="152"/>
      <c r="BT15333" s="153"/>
    </row>
    <row r="15334" spans="71:72" x14ac:dyDescent="0.2">
      <c r="BS15334" s="152"/>
      <c r="BT15334" s="153"/>
    </row>
    <row r="15335" spans="71:72" x14ac:dyDescent="0.2">
      <c r="BS15335" s="152"/>
      <c r="BT15335" s="153"/>
    </row>
    <row r="15336" spans="71:72" x14ac:dyDescent="0.2">
      <c r="BS15336" s="152"/>
      <c r="BT15336" s="153"/>
    </row>
    <row r="15337" spans="71:72" x14ac:dyDescent="0.2">
      <c r="BS15337" s="152"/>
      <c r="BT15337" s="153"/>
    </row>
    <row r="15338" spans="71:72" x14ac:dyDescent="0.2">
      <c r="BS15338" s="152"/>
      <c r="BT15338" s="153"/>
    </row>
    <row r="15339" spans="71:72" x14ac:dyDescent="0.2">
      <c r="BS15339" s="152"/>
      <c r="BT15339" s="153"/>
    </row>
    <row r="15340" spans="71:72" x14ac:dyDescent="0.2">
      <c r="BS15340" s="152"/>
      <c r="BT15340" s="153"/>
    </row>
    <row r="15341" spans="71:72" x14ac:dyDescent="0.2">
      <c r="BS15341" s="152"/>
      <c r="BT15341" s="153"/>
    </row>
    <row r="15342" spans="71:72" x14ac:dyDescent="0.2">
      <c r="BS15342" s="152"/>
      <c r="BT15342" s="153"/>
    </row>
    <row r="15343" spans="71:72" x14ac:dyDescent="0.2">
      <c r="BS15343" s="152"/>
      <c r="BT15343" s="153"/>
    </row>
    <row r="15344" spans="71:72" x14ac:dyDescent="0.2">
      <c r="BS15344" s="152"/>
      <c r="BT15344" s="153"/>
    </row>
    <row r="15345" spans="71:72" x14ac:dyDescent="0.2">
      <c r="BS15345" s="152"/>
      <c r="BT15345" s="153"/>
    </row>
    <row r="15346" spans="71:72" x14ac:dyDescent="0.2">
      <c r="BS15346" s="152"/>
      <c r="BT15346" s="153"/>
    </row>
    <row r="15347" spans="71:72" x14ac:dyDescent="0.2">
      <c r="BS15347" s="152"/>
      <c r="BT15347" s="153"/>
    </row>
    <row r="15348" spans="71:72" x14ac:dyDescent="0.2">
      <c r="BS15348" s="152"/>
      <c r="BT15348" s="153"/>
    </row>
    <row r="15349" spans="71:72" x14ac:dyDescent="0.2">
      <c r="BS15349" s="152"/>
      <c r="BT15349" s="153"/>
    </row>
    <row r="15350" spans="71:72" x14ac:dyDescent="0.2">
      <c r="BS15350" s="152"/>
      <c r="BT15350" s="153"/>
    </row>
    <row r="15351" spans="71:72" x14ac:dyDescent="0.2">
      <c r="BS15351" s="152"/>
      <c r="BT15351" s="153"/>
    </row>
    <row r="15352" spans="71:72" x14ac:dyDescent="0.2">
      <c r="BS15352" s="152"/>
      <c r="BT15352" s="153"/>
    </row>
    <row r="15353" spans="71:72" x14ac:dyDescent="0.2">
      <c r="BS15353" s="152"/>
      <c r="BT15353" s="153"/>
    </row>
    <row r="15354" spans="71:72" x14ac:dyDescent="0.2">
      <c r="BS15354" s="152"/>
      <c r="BT15354" s="153"/>
    </row>
    <row r="15355" spans="71:72" x14ac:dyDescent="0.2">
      <c r="BS15355" s="152"/>
      <c r="BT15355" s="153"/>
    </row>
    <row r="15356" spans="71:72" x14ac:dyDescent="0.2">
      <c r="BS15356" s="152"/>
      <c r="BT15356" s="153"/>
    </row>
    <row r="15357" spans="71:72" x14ac:dyDescent="0.2">
      <c r="BS15357" s="152"/>
      <c r="BT15357" s="153"/>
    </row>
    <row r="15358" spans="71:72" x14ac:dyDescent="0.2">
      <c r="BS15358" s="152"/>
      <c r="BT15358" s="153"/>
    </row>
    <row r="15359" spans="71:72" x14ac:dyDescent="0.2">
      <c r="BS15359" s="152"/>
      <c r="BT15359" s="153"/>
    </row>
    <row r="15360" spans="71:72" x14ac:dyDescent="0.2">
      <c r="BS15360" s="152"/>
      <c r="BT15360" s="153"/>
    </row>
    <row r="15361" spans="71:72" x14ac:dyDescent="0.2">
      <c r="BS15361" s="152"/>
      <c r="BT15361" s="153"/>
    </row>
    <row r="15362" spans="71:72" x14ac:dyDescent="0.2">
      <c r="BS15362" s="152"/>
      <c r="BT15362" s="153"/>
    </row>
    <row r="15363" spans="71:72" x14ac:dyDescent="0.2">
      <c r="BS15363" s="152"/>
      <c r="BT15363" s="153"/>
    </row>
    <row r="15364" spans="71:72" x14ac:dyDescent="0.2">
      <c r="BS15364" s="152"/>
      <c r="BT15364" s="153"/>
    </row>
    <row r="15365" spans="71:72" x14ac:dyDescent="0.2">
      <c r="BS15365" s="152"/>
      <c r="BT15365" s="153"/>
    </row>
    <row r="15366" spans="71:72" x14ac:dyDescent="0.2">
      <c r="BS15366" s="152"/>
      <c r="BT15366" s="153"/>
    </row>
    <row r="15367" spans="71:72" x14ac:dyDescent="0.2">
      <c r="BS15367" s="152"/>
      <c r="BT15367" s="153"/>
    </row>
    <row r="15368" spans="71:72" x14ac:dyDescent="0.2">
      <c r="BS15368" s="152"/>
      <c r="BT15368" s="153"/>
    </row>
    <row r="15369" spans="71:72" x14ac:dyDescent="0.2">
      <c r="BS15369" s="152"/>
      <c r="BT15369" s="153"/>
    </row>
    <row r="15370" spans="71:72" x14ac:dyDescent="0.2">
      <c r="BS15370" s="152"/>
      <c r="BT15370" s="153"/>
    </row>
    <row r="15371" spans="71:72" x14ac:dyDescent="0.2">
      <c r="BS15371" s="152"/>
      <c r="BT15371" s="153"/>
    </row>
    <row r="15372" spans="71:72" x14ac:dyDescent="0.2">
      <c r="BS15372" s="152"/>
      <c r="BT15372" s="153"/>
    </row>
    <row r="15373" spans="71:72" x14ac:dyDescent="0.2">
      <c r="BS15373" s="152"/>
      <c r="BT15373" s="153"/>
    </row>
    <row r="15374" spans="71:72" x14ac:dyDescent="0.2">
      <c r="BS15374" s="152"/>
      <c r="BT15374" s="153"/>
    </row>
    <row r="15375" spans="71:72" x14ac:dyDescent="0.2">
      <c r="BS15375" s="152"/>
      <c r="BT15375" s="153"/>
    </row>
    <row r="15376" spans="71:72" x14ac:dyDescent="0.2">
      <c r="BS15376" s="152"/>
      <c r="BT15376" s="153"/>
    </row>
    <row r="15377" spans="71:72" x14ac:dyDescent="0.2">
      <c r="BS15377" s="152"/>
      <c r="BT15377" s="153"/>
    </row>
    <row r="15378" spans="71:72" x14ac:dyDescent="0.2">
      <c r="BS15378" s="152"/>
      <c r="BT15378" s="153"/>
    </row>
    <row r="15379" spans="71:72" x14ac:dyDescent="0.2">
      <c r="BS15379" s="152"/>
      <c r="BT15379" s="153"/>
    </row>
    <row r="15380" spans="71:72" x14ac:dyDescent="0.2">
      <c r="BS15380" s="152"/>
      <c r="BT15380" s="153"/>
    </row>
    <row r="15381" spans="71:72" x14ac:dyDescent="0.2">
      <c r="BS15381" s="152"/>
      <c r="BT15381" s="153"/>
    </row>
    <row r="15382" spans="71:72" x14ac:dyDescent="0.2">
      <c r="BS15382" s="152"/>
      <c r="BT15382" s="153"/>
    </row>
    <row r="15383" spans="71:72" x14ac:dyDescent="0.2">
      <c r="BS15383" s="152"/>
      <c r="BT15383" s="153"/>
    </row>
    <row r="15384" spans="71:72" x14ac:dyDescent="0.2">
      <c r="BS15384" s="152"/>
      <c r="BT15384" s="153"/>
    </row>
    <row r="15385" spans="71:72" x14ac:dyDescent="0.2">
      <c r="BS15385" s="152"/>
      <c r="BT15385" s="153"/>
    </row>
    <row r="15386" spans="71:72" x14ac:dyDescent="0.2">
      <c r="BS15386" s="152"/>
      <c r="BT15386" s="153"/>
    </row>
    <row r="15387" spans="71:72" x14ac:dyDescent="0.2">
      <c r="BS15387" s="152"/>
      <c r="BT15387" s="153"/>
    </row>
    <row r="15388" spans="71:72" x14ac:dyDescent="0.2">
      <c r="BS15388" s="152"/>
      <c r="BT15388" s="153"/>
    </row>
    <row r="15389" spans="71:72" x14ac:dyDescent="0.2">
      <c r="BS15389" s="152"/>
      <c r="BT15389" s="153"/>
    </row>
    <row r="15390" spans="71:72" x14ac:dyDescent="0.2">
      <c r="BS15390" s="152"/>
      <c r="BT15390" s="153"/>
    </row>
    <row r="15391" spans="71:72" x14ac:dyDescent="0.2">
      <c r="BS15391" s="152"/>
      <c r="BT15391" s="153"/>
    </row>
    <row r="15392" spans="71:72" x14ac:dyDescent="0.2">
      <c r="BS15392" s="152"/>
      <c r="BT15392" s="153"/>
    </row>
    <row r="15393" spans="71:72" x14ac:dyDescent="0.2">
      <c r="BS15393" s="152"/>
      <c r="BT15393" s="153"/>
    </row>
    <row r="15394" spans="71:72" x14ac:dyDescent="0.2">
      <c r="BS15394" s="152"/>
      <c r="BT15394" s="153"/>
    </row>
    <row r="15395" spans="71:72" x14ac:dyDescent="0.2">
      <c r="BS15395" s="152"/>
      <c r="BT15395" s="153"/>
    </row>
    <row r="15396" spans="71:72" x14ac:dyDescent="0.2">
      <c r="BS15396" s="152"/>
      <c r="BT15396" s="153"/>
    </row>
    <row r="15397" spans="71:72" x14ac:dyDescent="0.2">
      <c r="BS15397" s="152"/>
      <c r="BT15397" s="153"/>
    </row>
    <row r="15398" spans="71:72" x14ac:dyDescent="0.2">
      <c r="BS15398" s="152"/>
      <c r="BT15398" s="153"/>
    </row>
    <row r="15399" spans="71:72" x14ac:dyDescent="0.2">
      <c r="BS15399" s="152"/>
      <c r="BT15399" s="153"/>
    </row>
    <row r="15400" spans="71:72" x14ac:dyDescent="0.2">
      <c r="BS15400" s="152"/>
      <c r="BT15400" s="153"/>
    </row>
    <row r="15401" spans="71:72" x14ac:dyDescent="0.2">
      <c r="BS15401" s="152"/>
      <c r="BT15401" s="153"/>
    </row>
    <row r="15402" spans="71:72" x14ac:dyDescent="0.2">
      <c r="BS15402" s="152"/>
      <c r="BT15402" s="153"/>
    </row>
    <row r="15403" spans="71:72" x14ac:dyDescent="0.2">
      <c r="BS15403" s="152"/>
      <c r="BT15403" s="153"/>
    </row>
    <row r="15404" spans="71:72" x14ac:dyDescent="0.2">
      <c r="BS15404" s="152"/>
      <c r="BT15404" s="153"/>
    </row>
    <row r="15405" spans="71:72" x14ac:dyDescent="0.2">
      <c r="BS15405" s="152"/>
      <c r="BT15405" s="153"/>
    </row>
    <row r="15406" spans="71:72" x14ac:dyDescent="0.2">
      <c r="BS15406" s="152"/>
      <c r="BT15406" s="153"/>
    </row>
    <row r="15407" spans="71:72" x14ac:dyDescent="0.2">
      <c r="BS15407" s="152"/>
      <c r="BT15407" s="153"/>
    </row>
    <row r="15408" spans="71:72" x14ac:dyDescent="0.2">
      <c r="BS15408" s="152"/>
      <c r="BT15408" s="153"/>
    </row>
    <row r="15409" spans="71:72" x14ac:dyDescent="0.2">
      <c r="BS15409" s="152"/>
      <c r="BT15409" s="153"/>
    </row>
    <row r="15410" spans="71:72" x14ac:dyDescent="0.2">
      <c r="BS15410" s="152"/>
      <c r="BT15410" s="153"/>
    </row>
    <row r="15411" spans="71:72" x14ac:dyDescent="0.2">
      <c r="BS15411" s="152"/>
      <c r="BT15411" s="153"/>
    </row>
    <row r="15412" spans="71:72" x14ac:dyDescent="0.2">
      <c r="BS15412" s="152"/>
      <c r="BT15412" s="153"/>
    </row>
    <row r="15413" spans="71:72" x14ac:dyDescent="0.2">
      <c r="BS15413" s="152"/>
      <c r="BT15413" s="153"/>
    </row>
    <row r="15414" spans="71:72" x14ac:dyDescent="0.2">
      <c r="BS15414" s="152"/>
      <c r="BT15414" s="153"/>
    </row>
    <row r="15415" spans="71:72" x14ac:dyDescent="0.2">
      <c r="BS15415" s="152"/>
      <c r="BT15415" s="153"/>
    </row>
    <row r="15416" spans="71:72" x14ac:dyDescent="0.2">
      <c r="BS15416" s="152"/>
      <c r="BT15416" s="153"/>
    </row>
    <row r="15417" spans="71:72" x14ac:dyDescent="0.2">
      <c r="BS15417" s="152"/>
      <c r="BT15417" s="153"/>
    </row>
    <row r="15418" spans="71:72" x14ac:dyDescent="0.2">
      <c r="BS15418" s="152"/>
      <c r="BT15418" s="153"/>
    </row>
    <row r="15419" spans="71:72" x14ac:dyDescent="0.2">
      <c r="BS15419" s="152"/>
      <c r="BT15419" s="153"/>
    </row>
    <row r="15420" spans="71:72" x14ac:dyDescent="0.2">
      <c r="BS15420" s="152"/>
      <c r="BT15420" s="153"/>
    </row>
    <row r="15421" spans="71:72" x14ac:dyDescent="0.2">
      <c r="BS15421" s="152"/>
      <c r="BT15421" s="153"/>
    </row>
    <row r="15422" spans="71:72" x14ac:dyDescent="0.2">
      <c r="BS15422" s="152"/>
      <c r="BT15422" s="153"/>
    </row>
    <row r="15423" spans="71:72" x14ac:dyDescent="0.2">
      <c r="BS15423" s="152"/>
      <c r="BT15423" s="153"/>
    </row>
    <row r="15424" spans="71:72" x14ac:dyDescent="0.2">
      <c r="BS15424" s="152"/>
      <c r="BT15424" s="153"/>
    </row>
    <row r="15425" spans="71:72" x14ac:dyDescent="0.2">
      <c r="BS15425" s="152"/>
      <c r="BT15425" s="153"/>
    </row>
    <row r="15426" spans="71:72" x14ac:dyDescent="0.2">
      <c r="BS15426" s="152"/>
      <c r="BT15426" s="153"/>
    </row>
    <row r="15427" spans="71:72" x14ac:dyDescent="0.2">
      <c r="BS15427" s="152"/>
      <c r="BT15427" s="153"/>
    </row>
    <row r="15428" spans="71:72" x14ac:dyDescent="0.2">
      <c r="BS15428" s="152"/>
      <c r="BT15428" s="153"/>
    </row>
    <row r="15429" spans="71:72" x14ac:dyDescent="0.2">
      <c r="BS15429" s="152"/>
      <c r="BT15429" s="153"/>
    </row>
    <row r="15430" spans="71:72" x14ac:dyDescent="0.2">
      <c r="BS15430" s="152"/>
      <c r="BT15430" s="153"/>
    </row>
    <row r="15431" spans="71:72" x14ac:dyDescent="0.2">
      <c r="BS15431" s="152"/>
      <c r="BT15431" s="153"/>
    </row>
    <row r="15432" spans="71:72" x14ac:dyDescent="0.2">
      <c r="BS15432" s="152"/>
      <c r="BT15432" s="153"/>
    </row>
    <row r="15433" spans="71:72" x14ac:dyDescent="0.2">
      <c r="BS15433" s="152"/>
      <c r="BT15433" s="153"/>
    </row>
    <row r="15434" spans="71:72" x14ac:dyDescent="0.2">
      <c r="BS15434" s="152"/>
      <c r="BT15434" s="153"/>
    </row>
    <row r="15435" spans="71:72" x14ac:dyDescent="0.2">
      <c r="BS15435" s="152"/>
      <c r="BT15435" s="153"/>
    </row>
    <row r="15436" spans="71:72" x14ac:dyDescent="0.2">
      <c r="BS15436" s="152"/>
      <c r="BT15436" s="153"/>
    </row>
    <row r="15437" spans="71:72" x14ac:dyDescent="0.2">
      <c r="BS15437" s="152"/>
      <c r="BT15437" s="153"/>
    </row>
    <row r="15438" spans="71:72" x14ac:dyDescent="0.2">
      <c r="BS15438" s="152"/>
      <c r="BT15438" s="153"/>
    </row>
    <row r="15439" spans="71:72" x14ac:dyDescent="0.2">
      <c r="BS15439" s="152"/>
      <c r="BT15439" s="153"/>
    </row>
    <row r="15440" spans="71:72" x14ac:dyDescent="0.2">
      <c r="BS15440" s="152"/>
      <c r="BT15440" s="153"/>
    </row>
    <row r="15441" spans="71:72" x14ac:dyDescent="0.2">
      <c r="BS15441" s="152"/>
      <c r="BT15441" s="153"/>
    </row>
    <row r="15442" spans="71:72" x14ac:dyDescent="0.2">
      <c r="BS15442" s="152"/>
      <c r="BT15442" s="153"/>
    </row>
    <row r="15443" spans="71:72" x14ac:dyDescent="0.2">
      <c r="BS15443" s="152"/>
      <c r="BT15443" s="153"/>
    </row>
    <row r="15444" spans="71:72" x14ac:dyDescent="0.2">
      <c r="BS15444" s="152"/>
      <c r="BT15444" s="153"/>
    </row>
    <row r="15445" spans="71:72" x14ac:dyDescent="0.2">
      <c r="BS15445" s="152"/>
      <c r="BT15445" s="153"/>
    </row>
    <row r="15446" spans="71:72" x14ac:dyDescent="0.2">
      <c r="BS15446" s="152"/>
      <c r="BT15446" s="153"/>
    </row>
    <row r="15447" spans="71:72" x14ac:dyDescent="0.2">
      <c r="BS15447" s="152"/>
      <c r="BT15447" s="153"/>
    </row>
    <row r="15448" spans="71:72" x14ac:dyDescent="0.2">
      <c r="BS15448" s="152"/>
      <c r="BT15448" s="153"/>
    </row>
    <row r="15449" spans="71:72" x14ac:dyDescent="0.2">
      <c r="BS15449" s="152"/>
      <c r="BT15449" s="153"/>
    </row>
    <row r="15450" spans="71:72" x14ac:dyDescent="0.2">
      <c r="BS15450" s="152"/>
      <c r="BT15450" s="153"/>
    </row>
    <row r="15451" spans="71:72" x14ac:dyDescent="0.2">
      <c r="BS15451" s="152"/>
      <c r="BT15451" s="153"/>
    </row>
    <row r="15452" spans="71:72" x14ac:dyDescent="0.2">
      <c r="BS15452" s="152"/>
      <c r="BT15452" s="153"/>
    </row>
    <row r="15453" spans="71:72" x14ac:dyDescent="0.2">
      <c r="BS15453" s="152"/>
      <c r="BT15453" s="153"/>
    </row>
    <row r="15454" spans="71:72" x14ac:dyDescent="0.2">
      <c r="BS15454" s="152"/>
      <c r="BT15454" s="153"/>
    </row>
    <row r="15455" spans="71:72" x14ac:dyDescent="0.2">
      <c r="BS15455" s="152"/>
      <c r="BT15455" s="153"/>
    </row>
    <row r="15456" spans="71:72" x14ac:dyDescent="0.2">
      <c r="BS15456" s="152"/>
      <c r="BT15456" s="153"/>
    </row>
    <row r="15457" spans="71:72" x14ac:dyDescent="0.2">
      <c r="BS15457" s="152"/>
      <c r="BT15457" s="153"/>
    </row>
    <row r="15458" spans="71:72" x14ac:dyDescent="0.2">
      <c r="BS15458" s="152"/>
      <c r="BT15458" s="153"/>
    </row>
    <row r="15459" spans="71:72" x14ac:dyDescent="0.2">
      <c r="BS15459" s="152"/>
      <c r="BT15459" s="153"/>
    </row>
    <row r="15460" spans="71:72" x14ac:dyDescent="0.2">
      <c r="BS15460" s="152"/>
      <c r="BT15460" s="153"/>
    </row>
    <row r="15461" spans="71:72" x14ac:dyDescent="0.2">
      <c r="BS15461" s="152"/>
      <c r="BT15461" s="153"/>
    </row>
    <row r="15462" spans="71:72" x14ac:dyDescent="0.2">
      <c r="BS15462" s="152"/>
      <c r="BT15462" s="153"/>
    </row>
    <row r="15463" spans="71:72" x14ac:dyDescent="0.2">
      <c r="BS15463" s="152"/>
      <c r="BT15463" s="153"/>
    </row>
    <row r="15464" spans="71:72" x14ac:dyDescent="0.2">
      <c r="BS15464" s="152"/>
      <c r="BT15464" s="153"/>
    </row>
    <row r="15465" spans="71:72" x14ac:dyDescent="0.2">
      <c r="BS15465" s="152"/>
      <c r="BT15465" s="153"/>
    </row>
    <row r="15466" spans="71:72" x14ac:dyDescent="0.2">
      <c r="BS15466" s="152"/>
      <c r="BT15466" s="153"/>
    </row>
    <row r="15467" spans="71:72" x14ac:dyDescent="0.2">
      <c r="BS15467" s="152"/>
      <c r="BT15467" s="153"/>
    </row>
    <row r="15468" spans="71:72" x14ac:dyDescent="0.2">
      <c r="BS15468" s="152"/>
      <c r="BT15468" s="153"/>
    </row>
    <row r="15469" spans="71:72" x14ac:dyDescent="0.2">
      <c r="BS15469" s="152"/>
      <c r="BT15469" s="153"/>
    </row>
    <row r="15470" spans="71:72" x14ac:dyDescent="0.2">
      <c r="BS15470" s="152"/>
      <c r="BT15470" s="153"/>
    </row>
    <row r="15471" spans="71:72" x14ac:dyDescent="0.2">
      <c r="BS15471" s="152"/>
      <c r="BT15471" s="153"/>
    </row>
    <row r="15472" spans="71:72" x14ac:dyDescent="0.2">
      <c r="BS15472" s="152"/>
      <c r="BT15472" s="153"/>
    </row>
    <row r="15473" spans="71:72" x14ac:dyDescent="0.2">
      <c r="BS15473" s="152"/>
      <c r="BT15473" s="153"/>
    </row>
    <row r="15474" spans="71:72" x14ac:dyDescent="0.2">
      <c r="BS15474" s="152"/>
      <c r="BT15474" s="153"/>
    </row>
    <row r="15475" spans="71:72" x14ac:dyDescent="0.2">
      <c r="BS15475" s="152"/>
      <c r="BT15475" s="153"/>
    </row>
    <row r="15476" spans="71:72" x14ac:dyDescent="0.2">
      <c r="BS15476" s="152"/>
      <c r="BT15476" s="153"/>
    </row>
    <row r="15477" spans="71:72" x14ac:dyDescent="0.2">
      <c r="BS15477" s="152"/>
      <c r="BT15477" s="153"/>
    </row>
    <row r="15478" spans="71:72" x14ac:dyDescent="0.2">
      <c r="BS15478" s="152"/>
      <c r="BT15478" s="153"/>
    </row>
    <row r="15479" spans="71:72" x14ac:dyDescent="0.2">
      <c r="BS15479" s="152"/>
      <c r="BT15479" s="153"/>
    </row>
    <row r="15480" spans="71:72" x14ac:dyDescent="0.2">
      <c r="BS15480" s="152"/>
      <c r="BT15480" s="153"/>
    </row>
    <row r="15481" spans="71:72" x14ac:dyDescent="0.2">
      <c r="BS15481" s="152"/>
      <c r="BT15481" s="153"/>
    </row>
    <row r="15482" spans="71:72" x14ac:dyDescent="0.2">
      <c r="BS15482" s="152"/>
      <c r="BT15482" s="153"/>
    </row>
    <row r="15483" spans="71:72" x14ac:dyDescent="0.2">
      <c r="BS15483" s="152"/>
      <c r="BT15483" s="153"/>
    </row>
    <row r="15484" spans="71:72" x14ac:dyDescent="0.2">
      <c r="BS15484" s="152"/>
      <c r="BT15484" s="153"/>
    </row>
    <row r="15485" spans="71:72" x14ac:dyDescent="0.2">
      <c r="BS15485" s="152"/>
      <c r="BT15485" s="153"/>
    </row>
    <row r="15486" spans="71:72" x14ac:dyDescent="0.2">
      <c r="BS15486" s="152"/>
      <c r="BT15486" s="153"/>
    </row>
    <row r="15487" spans="71:72" x14ac:dyDescent="0.2">
      <c r="BS15487" s="152"/>
      <c r="BT15487" s="153"/>
    </row>
    <row r="15488" spans="71:72" x14ac:dyDescent="0.2">
      <c r="BS15488" s="152"/>
      <c r="BT15488" s="153"/>
    </row>
    <row r="15489" spans="71:72" x14ac:dyDescent="0.2">
      <c r="BS15489" s="152"/>
      <c r="BT15489" s="153"/>
    </row>
    <row r="15490" spans="71:72" x14ac:dyDescent="0.2">
      <c r="BS15490" s="152"/>
      <c r="BT15490" s="153"/>
    </row>
    <row r="15491" spans="71:72" x14ac:dyDescent="0.2">
      <c r="BS15491" s="152"/>
      <c r="BT15491" s="153"/>
    </row>
    <row r="15492" spans="71:72" x14ac:dyDescent="0.2">
      <c r="BS15492" s="152"/>
      <c r="BT15492" s="153"/>
    </row>
    <row r="15493" spans="71:72" x14ac:dyDescent="0.2">
      <c r="BS15493" s="152"/>
      <c r="BT15493" s="153"/>
    </row>
    <row r="15494" spans="71:72" x14ac:dyDescent="0.2">
      <c r="BS15494" s="152"/>
      <c r="BT15494" s="153"/>
    </row>
    <row r="15495" spans="71:72" x14ac:dyDescent="0.2">
      <c r="BS15495" s="152"/>
      <c r="BT15495" s="153"/>
    </row>
    <row r="15496" spans="71:72" x14ac:dyDescent="0.2">
      <c r="BS15496" s="152"/>
      <c r="BT15496" s="153"/>
    </row>
    <row r="15497" spans="71:72" x14ac:dyDescent="0.2">
      <c r="BS15497" s="152"/>
      <c r="BT15497" s="153"/>
    </row>
    <row r="15498" spans="71:72" x14ac:dyDescent="0.2">
      <c r="BS15498" s="152"/>
      <c r="BT15498" s="153"/>
    </row>
    <row r="15499" spans="71:72" x14ac:dyDescent="0.2">
      <c r="BS15499" s="152"/>
      <c r="BT15499" s="153"/>
    </row>
    <row r="15500" spans="71:72" x14ac:dyDescent="0.2">
      <c r="BS15500" s="152"/>
      <c r="BT15500" s="153"/>
    </row>
    <row r="15501" spans="71:72" x14ac:dyDescent="0.2">
      <c r="BS15501" s="152"/>
      <c r="BT15501" s="153"/>
    </row>
    <row r="15502" spans="71:72" x14ac:dyDescent="0.2">
      <c r="BS15502" s="152"/>
      <c r="BT15502" s="153"/>
    </row>
    <row r="15503" spans="71:72" x14ac:dyDescent="0.2">
      <c r="BS15503" s="152"/>
      <c r="BT15503" s="153"/>
    </row>
    <row r="15504" spans="71:72" x14ac:dyDescent="0.2">
      <c r="BS15504" s="152"/>
      <c r="BT15504" s="153"/>
    </row>
    <row r="15505" spans="71:72" x14ac:dyDescent="0.2">
      <c r="BS15505" s="152"/>
      <c r="BT15505" s="153"/>
    </row>
    <row r="15506" spans="71:72" x14ac:dyDescent="0.2">
      <c r="BS15506" s="152"/>
      <c r="BT15506" s="153"/>
    </row>
    <row r="15507" spans="71:72" x14ac:dyDescent="0.2">
      <c r="BS15507" s="152"/>
      <c r="BT15507" s="153"/>
    </row>
    <row r="15508" spans="71:72" x14ac:dyDescent="0.2">
      <c r="BS15508" s="152"/>
      <c r="BT15508" s="153"/>
    </row>
    <row r="15509" spans="71:72" x14ac:dyDescent="0.2">
      <c r="BS15509" s="152"/>
      <c r="BT15509" s="153"/>
    </row>
    <row r="15510" spans="71:72" x14ac:dyDescent="0.2">
      <c r="BS15510" s="152"/>
      <c r="BT15510" s="153"/>
    </row>
    <row r="15511" spans="71:72" x14ac:dyDescent="0.2">
      <c r="BS15511" s="152"/>
      <c r="BT15511" s="153"/>
    </row>
    <row r="15512" spans="71:72" x14ac:dyDescent="0.2">
      <c r="BS15512" s="152"/>
      <c r="BT15512" s="153"/>
    </row>
    <row r="15513" spans="71:72" x14ac:dyDescent="0.2">
      <c r="BS15513" s="152"/>
      <c r="BT15513" s="153"/>
    </row>
    <row r="15514" spans="71:72" x14ac:dyDescent="0.2">
      <c r="BS15514" s="152"/>
      <c r="BT15514" s="153"/>
    </row>
    <row r="15515" spans="71:72" x14ac:dyDescent="0.2">
      <c r="BS15515" s="152"/>
      <c r="BT15515" s="153"/>
    </row>
    <row r="15516" spans="71:72" x14ac:dyDescent="0.2">
      <c r="BS15516" s="152"/>
      <c r="BT15516" s="153"/>
    </row>
    <row r="15517" spans="71:72" x14ac:dyDescent="0.2">
      <c r="BS15517" s="152"/>
      <c r="BT15517" s="153"/>
    </row>
    <row r="15518" spans="71:72" x14ac:dyDescent="0.2">
      <c r="BS15518" s="152"/>
      <c r="BT15518" s="153"/>
    </row>
    <row r="15519" spans="71:72" x14ac:dyDescent="0.2">
      <c r="BS15519" s="152"/>
      <c r="BT15519" s="153"/>
    </row>
    <row r="15520" spans="71:72" x14ac:dyDescent="0.2">
      <c r="BS15520" s="152"/>
      <c r="BT15520" s="153"/>
    </row>
    <row r="15521" spans="71:72" x14ac:dyDescent="0.2">
      <c r="BS15521" s="152"/>
      <c r="BT15521" s="153"/>
    </row>
    <row r="15522" spans="71:72" x14ac:dyDescent="0.2">
      <c r="BS15522" s="152"/>
      <c r="BT15522" s="153"/>
    </row>
    <row r="15523" spans="71:72" x14ac:dyDescent="0.2">
      <c r="BS15523" s="152"/>
      <c r="BT15523" s="153"/>
    </row>
    <row r="15524" spans="71:72" x14ac:dyDescent="0.2">
      <c r="BS15524" s="152"/>
      <c r="BT15524" s="153"/>
    </row>
    <row r="15525" spans="71:72" x14ac:dyDescent="0.2">
      <c r="BS15525" s="152"/>
      <c r="BT15525" s="153"/>
    </row>
    <row r="15526" spans="71:72" x14ac:dyDescent="0.2">
      <c r="BS15526" s="152"/>
      <c r="BT15526" s="153"/>
    </row>
    <row r="15527" spans="71:72" x14ac:dyDescent="0.2">
      <c r="BS15527" s="152"/>
      <c r="BT15527" s="153"/>
    </row>
    <row r="15528" spans="71:72" x14ac:dyDescent="0.2">
      <c r="BS15528" s="152"/>
      <c r="BT15528" s="153"/>
    </row>
    <row r="15529" spans="71:72" x14ac:dyDescent="0.2">
      <c r="BS15529" s="152"/>
      <c r="BT15529" s="153"/>
    </row>
    <row r="15530" spans="71:72" x14ac:dyDescent="0.2">
      <c r="BS15530" s="152"/>
      <c r="BT15530" s="153"/>
    </row>
    <row r="15531" spans="71:72" x14ac:dyDescent="0.2">
      <c r="BS15531" s="152"/>
      <c r="BT15531" s="153"/>
    </row>
    <row r="15532" spans="71:72" x14ac:dyDescent="0.2">
      <c r="BS15532" s="152"/>
      <c r="BT15532" s="153"/>
    </row>
    <row r="15533" spans="71:72" x14ac:dyDescent="0.2">
      <c r="BS15533" s="152"/>
      <c r="BT15533" s="153"/>
    </row>
    <row r="15534" spans="71:72" x14ac:dyDescent="0.2">
      <c r="BS15534" s="152"/>
      <c r="BT15534" s="153"/>
    </row>
    <row r="15535" spans="71:72" x14ac:dyDescent="0.2">
      <c r="BS15535" s="152"/>
      <c r="BT15535" s="153"/>
    </row>
    <row r="15536" spans="71:72" x14ac:dyDescent="0.2">
      <c r="BS15536" s="152"/>
      <c r="BT15536" s="153"/>
    </row>
    <row r="15537" spans="71:72" x14ac:dyDescent="0.2">
      <c r="BS15537" s="152"/>
      <c r="BT15537" s="153"/>
    </row>
    <row r="15538" spans="71:72" x14ac:dyDescent="0.2">
      <c r="BS15538" s="152"/>
      <c r="BT15538" s="153"/>
    </row>
    <row r="15539" spans="71:72" x14ac:dyDescent="0.2">
      <c r="BS15539" s="152"/>
      <c r="BT15539" s="153"/>
    </row>
    <row r="15540" spans="71:72" x14ac:dyDescent="0.2">
      <c r="BS15540" s="152"/>
      <c r="BT15540" s="153"/>
    </row>
    <row r="15541" spans="71:72" x14ac:dyDescent="0.2">
      <c r="BS15541" s="152"/>
      <c r="BT15541" s="153"/>
    </row>
    <row r="15542" spans="71:72" x14ac:dyDescent="0.2">
      <c r="BS15542" s="152"/>
      <c r="BT15542" s="153"/>
    </row>
    <row r="15543" spans="71:72" x14ac:dyDescent="0.2">
      <c r="BS15543" s="152"/>
      <c r="BT15543" s="153"/>
    </row>
    <row r="15544" spans="71:72" x14ac:dyDescent="0.2">
      <c r="BS15544" s="152"/>
      <c r="BT15544" s="153"/>
    </row>
    <row r="15545" spans="71:72" x14ac:dyDescent="0.2">
      <c r="BS15545" s="152"/>
      <c r="BT15545" s="153"/>
    </row>
    <row r="15546" spans="71:72" x14ac:dyDescent="0.2">
      <c r="BS15546" s="152"/>
      <c r="BT15546" s="153"/>
    </row>
    <row r="15547" spans="71:72" x14ac:dyDescent="0.2">
      <c r="BS15547" s="152"/>
      <c r="BT15547" s="153"/>
    </row>
    <row r="15548" spans="71:72" x14ac:dyDescent="0.2">
      <c r="BS15548" s="152"/>
      <c r="BT15548" s="153"/>
    </row>
    <row r="15549" spans="71:72" x14ac:dyDescent="0.2">
      <c r="BS15549" s="152"/>
      <c r="BT15549" s="153"/>
    </row>
    <row r="15550" spans="71:72" x14ac:dyDescent="0.2">
      <c r="BS15550" s="152"/>
      <c r="BT15550" s="153"/>
    </row>
    <row r="15551" spans="71:72" x14ac:dyDescent="0.2">
      <c r="BS15551" s="152"/>
      <c r="BT15551" s="153"/>
    </row>
    <row r="15552" spans="71:72" x14ac:dyDescent="0.2">
      <c r="BS15552" s="152"/>
      <c r="BT15552" s="153"/>
    </row>
    <row r="15553" spans="71:72" x14ac:dyDescent="0.2">
      <c r="BS15553" s="152"/>
      <c r="BT15553" s="153"/>
    </row>
    <row r="15554" spans="71:72" x14ac:dyDescent="0.2">
      <c r="BS15554" s="152"/>
      <c r="BT15554" s="153"/>
    </row>
    <row r="15555" spans="71:72" x14ac:dyDescent="0.2">
      <c r="BS15555" s="152"/>
      <c r="BT15555" s="153"/>
    </row>
    <row r="15556" spans="71:72" x14ac:dyDescent="0.2">
      <c r="BS15556" s="152"/>
      <c r="BT15556" s="153"/>
    </row>
    <row r="15557" spans="71:72" x14ac:dyDescent="0.2">
      <c r="BS15557" s="152"/>
      <c r="BT15557" s="153"/>
    </row>
    <row r="15558" spans="71:72" x14ac:dyDescent="0.2">
      <c r="BS15558" s="152"/>
      <c r="BT15558" s="153"/>
    </row>
    <row r="15559" spans="71:72" x14ac:dyDescent="0.2">
      <c r="BS15559" s="152"/>
      <c r="BT15559" s="153"/>
    </row>
    <row r="15560" spans="71:72" x14ac:dyDescent="0.2">
      <c r="BS15560" s="152"/>
      <c r="BT15560" s="153"/>
    </row>
    <row r="15561" spans="71:72" x14ac:dyDescent="0.2">
      <c r="BS15561" s="152"/>
      <c r="BT15561" s="153"/>
    </row>
    <row r="15562" spans="71:72" x14ac:dyDescent="0.2">
      <c r="BS15562" s="152"/>
      <c r="BT15562" s="153"/>
    </row>
    <row r="15563" spans="71:72" x14ac:dyDescent="0.2">
      <c r="BS15563" s="152"/>
      <c r="BT15563" s="153"/>
    </row>
    <row r="15564" spans="71:72" x14ac:dyDescent="0.2">
      <c r="BS15564" s="152"/>
      <c r="BT15564" s="153"/>
    </row>
    <row r="15565" spans="71:72" x14ac:dyDescent="0.2">
      <c r="BS15565" s="152"/>
      <c r="BT15565" s="153"/>
    </row>
    <row r="15566" spans="71:72" x14ac:dyDescent="0.2">
      <c r="BS15566" s="152"/>
      <c r="BT15566" s="153"/>
    </row>
    <row r="15567" spans="71:72" x14ac:dyDescent="0.2">
      <c r="BS15567" s="152"/>
      <c r="BT15567" s="153"/>
    </row>
    <row r="15568" spans="71:72" x14ac:dyDescent="0.2">
      <c r="BS15568" s="152"/>
      <c r="BT15568" s="153"/>
    </row>
    <row r="15569" spans="71:72" x14ac:dyDescent="0.2">
      <c r="BS15569" s="152"/>
      <c r="BT15569" s="153"/>
    </row>
    <row r="15570" spans="71:72" x14ac:dyDescent="0.2">
      <c r="BS15570" s="152"/>
      <c r="BT15570" s="153"/>
    </row>
    <row r="15571" spans="71:72" x14ac:dyDescent="0.2">
      <c r="BS15571" s="152"/>
      <c r="BT15571" s="153"/>
    </row>
    <row r="15572" spans="71:72" x14ac:dyDescent="0.2">
      <c r="BS15572" s="152"/>
      <c r="BT15572" s="153"/>
    </row>
    <row r="15573" spans="71:72" x14ac:dyDescent="0.2">
      <c r="BS15573" s="152"/>
      <c r="BT15573" s="153"/>
    </row>
    <row r="15574" spans="71:72" x14ac:dyDescent="0.2">
      <c r="BS15574" s="152"/>
      <c r="BT15574" s="153"/>
    </row>
    <row r="15575" spans="71:72" x14ac:dyDescent="0.2">
      <c r="BS15575" s="152"/>
      <c r="BT15575" s="153"/>
    </row>
    <row r="15576" spans="71:72" x14ac:dyDescent="0.2">
      <c r="BS15576" s="152"/>
      <c r="BT15576" s="153"/>
    </row>
    <row r="15577" spans="71:72" x14ac:dyDescent="0.2">
      <c r="BS15577" s="152"/>
      <c r="BT15577" s="153"/>
    </row>
    <row r="15578" spans="71:72" x14ac:dyDescent="0.2">
      <c r="BS15578" s="152"/>
      <c r="BT15578" s="153"/>
    </row>
    <row r="15579" spans="71:72" x14ac:dyDescent="0.2">
      <c r="BS15579" s="152"/>
      <c r="BT15579" s="153"/>
    </row>
    <row r="15580" spans="71:72" x14ac:dyDescent="0.2">
      <c r="BS15580" s="152"/>
      <c r="BT15580" s="153"/>
    </row>
    <row r="15581" spans="71:72" x14ac:dyDescent="0.2">
      <c r="BS15581" s="152"/>
      <c r="BT15581" s="153"/>
    </row>
    <row r="15582" spans="71:72" x14ac:dyDescent="0.2">
      <c r="BS15582" s="152"/>
      <c r="BT15582" s="153"/>
    </row>
    <row r="15583" spans="71:72" x14ac:dyDescent="0.2">
      <c r="BS15583" s="152"/>
      <c r="BT15583" s="153"/>
    </row>
    <row r="15584" spans="71:72" x14ac:dyDescent="0.2">
      <c r="BS15584" s="152"/>
      <c r="BT15584" s="153"/>
    </row>
    <row r="15585" spans="71:72" x14ac:dyDescent="0.2">
      <c r="BS15585" s="152"/>
      <c r="BT15585" s="153"/>
    </row>
    <row r="15586" spans="71:72" x14ac:dyDescent="0.2">
      <c r="BS15586" s="152"/>
      <c r="BT15586" s="153"/>
    </row>
    <row r="15587" spans="71:72" x14ac:dyDescent="0.2">
      <c r="BS15587" s="152"/>
      <c r="BT15587" s="153"/>
    </row>
    <row r="15588" spans="71:72" x14ac:dyDescent="0.2">
      <c r="BS15588" s="152"/>
      <c r="BT15588" s="153"/>
    </row>
    <row r="15589" spans="71:72" x14ac:dyDescent="0.2">
      <c r="BS15589" s="152"/>
      <c r="BT15589" s="153"/>
    </row>
    <row r="15590" spans="71:72" x14ac:dyDescent="0.2">
      <c r="BS15590" s="152"/>
      <c r="BT15590" s="153"/>
    </row>
    <row r="15591" spans="71:72" x14ac:dyDescent="0.2">
      <c r="BS15591" s="152"/>
      <c r="BT15591" s="153"/>
    </row>
    <row r="15592" spans="71:72" x14ac:dyDescent="0.2">
      <c r="BS15592" s="152"/>
      <c r="BT15592" s="153"/>
    </row>
    <row r="15593" spans="71:72" x14ac:dyDescent="0.2">
      <c r="BS15593" s="152"/>
      <c r="BT15593" s="153"/>
    </row>
    <row r="15594" spans="71:72" x14ac:dyDescent="0.2">
      <c r="BS15594" s="152"/>
      <c r="BT15594" s="153"/>
    </row>
    <row r="15595" spans="71:72" x14ac:dyDescent="0.2">
      <c r="BS15595" s="152"/>
      <c r="BT15595" s="153"/>
    </row>
    <row r="15596" spans="71:72" x14ac:dyDescent="0.2">
      <c r="BS15596" s="152"/>
      <c r="BT15596" s="153"/>
    </row>
    <row r="15597" spans="71:72" x14ac:dyDescent="0.2">
      <c r="BS15597" s="152"/>
      <c r="BT15597" s="153"/>
    </row>
    <row r="15598" spans="71:72" x14ac:dyDescent="0.2">
      <c r="BS15598" s="152"/>
      <c r="BT15598" s="153"/>
    </row>
    <row r="15599" spans="71:72" x14ac:dyDescent="0.2">
      <c r="BS15599" s="152"/>
      <c r="BT15599" s="153"/>
    </row>
    <row r="15600" spans="71:72" x14ac:dyDescent="0.2">
      <c r="BS15600" s="152"/>
      <c r="BT15600" s="153"/>
    </row>
    <row r="15601" spans="71:72" x14ac:dyDescent="0.2">
      <c r="BS15601" s="152"/>
      <c r="BT15601" s="153"/>
    </row>
    <row r="15602" spans="71:72" x14ac:dyDescent="0.2">
      <c r="BS15602" s="152"/>
      <c r="BT15602" s="153"/>
    </row>
    <row r="15603" spans="71:72" x14ac:dyDescent="0.2">
      <c r="BS15603" s="152"/>
      <c r="BT15603" s="153"/>
    </row>
    <row r="15604" spans="71:72" x14ac:dyDescent="0.2">
      <c r="BS15604" s="152"/>
      <c r="BT15604" s="153"/>
    </row>
    <row r="15605" spans="71:72" x14ac:dyDescent="0.2">
      <c r="BS15605" s="152"/>
      <c r="BT15605" s="153"/>
    </row>
    <row r="15606" spans="71:72" x14ac:dyDescent="0.2">
      <c r="BS15606" s="152"/>
      <c r="BT15606" s="153"/>
    </row>
    <row r="15607" spans="71:72" x14ac:dyDescent="0.2">
      <c r="BS15607" s="152"/>
      <c r="BT15607" s="153"/>
    </row>
    <row r="15608" spans="71:72" x14ac:dyDescent="0.2">
      <c r="BS15608" s="152"/>
      <c r="BT15608" s="153"/>
    </row>
    <row r="15609" spans="71:72" x14ac:dyDescent="0.2">
      <c r="BS15609" s="152"/>
      <c r="BT15609" s="153"/>
    </row>
    <row r="15610" spans="71:72" x14ac:dyDescent="0.2">
      <c r="BS15610" s="152"/>
      <c r="BT15610" s="153"/>
    </row>
    <row r="15611" spans="71:72" x14ac:dyDescent="0.2">
      <c r="BS15611" s="152"/>
      <c r="BT15611" s="153"/>
    </row>
    <row r="15612" spans="71:72" x14ac:dyDescent="0.2">
      <c r="BS15612" s="152"/>
      <c r="BT15612" s="153"/>
    </row>
    <row r="15613" spans="71:72" x14ac:dyDescent="0.2">
      <c r="BS15613" s="152"/>
      <c r="BT15613" s="153"/>
    </row>
    <row r="15614" spans="71:72" x14ac:dyDescent="0.2">
      <c r="BS15614" s="152"/>
      <c r="BT15614" s="153"/>
    </row>
    <row r="15615" spans="71:72" x14ac:dyDescent="0.2">
      <c r="BS15615" s="152"/>
      <c r="BT15615" s="153"/>
    </row>
    <row r="15616" spans="71:72" x14ac:dyDescent="0.2">
      <c r="BS15616" s="152"/>
      <c r="BT15616" s="153"/>
    </row>
    <row r="15617" spans="71:72" x14ac:dyDescent="0.2">
      <c r="BS15617" s="152"/>
      <c r="BT15617" s="153"/>
    </row>
    <row r="15618" spans="71:72" x14ac:dyDescent="0.2">
      <c r="BS15618" s="152"/>
      <c r="BT15618" s="153"/>
    </row>
    <row r="15619" spans="71:72" x14ac:dyDescent="0.2">
      <c r="BS15619" s="152"/>
      <c r="BT15619" s="153"/>
    </row>
    <row r="15620" spans="71:72" x14ac:dyDescent="0.2">
      <c r="BS15620" s="152"/>
      <c r="BT15620" s="153"/>
    </row>
    <row r="15621" spans="71:72" x14ac:dyDescent="0.2">
      <c r="BS15621" s="152"/>
      <c r="BT15621" s="153"/>
    </row>
    <row r="15622" spans="71:72" x14ac:dyDescent="0.2">
      <c r="BS15622" s="152"/>
      <c r="BT15622" s="153"/>
    </row>
    <row r="15623" spans="71:72" x14ac:dyDescent="0.2">
      <c r="BS15623" s="152"/>
      <c r="BT15623" s="153"/>
    </row>
    <row r="15624" spans="71:72" x14ac:dyDescent="0.2">
      <c r="BS15624" s="152"/>
      <c r="BT15624" s="153"/>
    </row>
    <row r="15625" spans="71:72" x14ac:dyDescent="0.2">
      <c r="BS15625" s="152"/>
      <c r="BT15625" s="153"/>
    </row>
    <row r="15626" spans="71:72" x14ac:dyDescent="0.2">
      <c r="BS15626" s="152"/>
      <c r="BT15626" s="153"/>
    </row>
    <row r="15627" spans="71:72" x14ac:dyDescent="0.2">
      <c r="BS15627" s="152"/>
      <c r="BT15627" s="153"/>
    </row>
    <row r="15628" spans="71:72" x14ac:dyDescent="0.2">
      <c r="BS15628" s="152"/>
      <c r="BT15628" s="153"/>
    </row>
    <row r="15629" spans="71:72" x14ac:dyDescent="0.2">
      <c r="BS15629" s="152"/>
      <c r="BT15629" s="153"/>
    </row>
    <row r="15630" spans="71:72" x14ac:dyDescent="0.2">
      <c r="BS15630" s="152"/>
      <c r="BT15630" s="153"/>
    </row>
    <row r="15631" spans="71:72" x14ac:dyDescent="0.2">
      <c r="BS15631" s="152"/>
      <c r="BT15631" s="153"/>
    </row>
    <row r="15632" spans="71:72" x14ac:dyDescent="0.2">
      <c r="BS15632" s="152"/>
      <c r="BT15632" s="153"/>
    </row>
    <row r="15633" spans="71:72" x14ac:dyDescent="0.2">
      <c r="BS15633" s="152"/>
      <c r="BT15633" s="153"/>
    </row>
    <row r="15634" spans="71:72" x14ac:dyDescent="0.2">
      <c r="BS15634" s="152"/>
      <c r="BT15634" s="153"/>
    </row>
    <row r="15635" spans="71:72" x14ac:dyDescent="0.2">
      <c r="BS15635" s="152"/>
      <c r="BT15635" s="153"/>
    </row>
    <row r="15636" spans="71:72" x14ac:dyDescent="0.2">
      <c r="BS15636" s="152"/>
      <c r="BT15636" s="153"/>
    </row>
    <row r="15637" spans="71:72" x14ac:dyDescent="0.2">
      <c r="BS15637" s="152"/>
      <c r="BT15637" s="153"/>
    </row>
    <row r="15638" spans="71:72" x14ac:dyDescent="0.2">
      <c r="BS15638" s="152"/>
      <c r="BT15638" s="153"/>
    </row>
    <row r="15639" spans="71:72" x14ac:dyDescent="0.2">
      <c r="BS15639" s="152"/>
      <c r="BT15639" s="153"/>
    </row>
    <row r="15640" spans="71:72" x14ac:dyDescent="0.2">
      <c r="BS15640" s="152"/>
      <c r="BT15640" s="153"/>
    </row>
    <row r="15641" spans="71:72" x14ac:dyDescent="0.2">
      <c r="BS15641" s="152"/>
      <c r="BT15641" s="153"/>
    </row>
    <row r="15642" spans="71:72" x14ac:dyDescent="0.2">
      <c r="BS15642" s="152"/>
      <c r="BT15642" s="153"/>
    </row>
    <row r="15643" spans="71:72" x14ac:dyDescent="0.2">
      <c r="BS15643" s="152"/>
      <c r="BT15643" s="153"/>
    </row>
    <row r="15644" spans="71:72" x14ac:dyDescent="0.2">
      <c r="BS15644" s="152"/>
      <c r="BT15644" s="153"/>
    </row>
    <row r="15645" spans="71:72" x14ac:dyDescent="0.2">
      <c r="BS15645" s="152"/>
      <c r="BT15645" s="153"/>
    </row>
    <row r="15646" spans="71:72" x14ac:dyDescent="0.2">
      <c r="BS15646" s="152"/>
      <c r="BT15646" s="153"/>
    </row>
    <row r="15647" spans="71:72" x14ac:dyDescent="0.2">
      <c r="BS15647" s="152"/>
      <c r="BT15647" s="153"/>
    </row>
    <row r="15648" spans="71:72" x14ac:dyDescent="0.2">
      <c r="BS15648" s="152"/>
      <c r="BT15648" s="153"/>
    </row>
    <row r="15649" spans="71:72" x14ac:dyDescent="0.2">
      <c r="BS15649" s="152"/>
      <c r="BT15649" s="153"/>
    </row>
    <row r="15650" spans="71:72" x14ac:dyDescent="0.2">
      <c r="BS15650" s="152"/>
      <c r="BT15650" s="153"/>
    </row>
    <row r="15651" spans="71:72" x14ac:dyDescent="0.2">
      <c r="BS15651" s="152"/>
      <c r="BT15651" s="153"/>
    </row>
    <row r="15652" spans="71:72" x14ac:dyDescent="0.2">
      <c r="BS15652" s="152"/>
      <c r="BT15652" s="153"/>
    </row>
    <row r="15653" spans="71:72" x14ac:dyDescent="0.2">
      <c r="BS15653" s="152"/>
      <c r="BT15653" s="153"/>
    </row>
    <row r="15654" spans="71:72" x14ac:dyDescent="0.2">
      <c r="BS15654" s="152"/>
      <c r="BT15654" s="153"/>
    </row>
    <row r="15655" spans="71:72" x14ac:dyDescent="0.2">
      <c r="BS15655" s="152"/>
      <c r="BT15655" s="153"/>
    </row>
    <row r="15656" spans="71:72" x14ac:dyDescent="0.2">
      <c r="BS15656" s="152"/>
      <c r="BT15656" s="153"/>
    </row>
    <row r="15657" spans="71:72" x14ac:dyDescent="0.2">
      <c r="BS15657" s="152"/>
      <c r="BT15657" s="153"/>
    </row>
    <row r="15658" spans="71:72" x14ac:dyDescent="0.2">
      <c r="BS15658" s="152"/>
      <c r="BT15658" s="153"/>
    </row>
    <row r="15659" spans="71:72" x14ac:dyDescent="0.2">
      <c r="BS15659" s="152"/>
      <c r="BT15659" s="153"/>
    </row>
    <row r="15660" spans="71:72" x14ac:dyDescent="0.2">
      <c r="BS15660" s="152"/>
      <c r="BT15660" s="153"/>
    </row>
    <row r="15661" spans="71:72" x14ac:dyDescent="0.2">
      <c r="BS15661" s="152"/>
      <c r="BT15661" s="153"/>
    </row>
    <row r="15662" spans="71:72" x14ac:dyDescent="0.2">
      <c r="BS15662" s="152"/>
      <c r="BT15662" s="153"/>
    </row>
    <row r="15663" spans="71:72" x14ac:dyDescent="0.2">
      <c r="BS15663" s="152"/>
      <c r="BT15663" s="153"/>
    </row>
    <row r="15664" spans="71:72" x14ac:dyDescent="0.2">
      <c r="BS15664" s="152"/>
      <c r="BT15664" s="153"/>
    </row>
    <row r="15665" spans="71:72" x14ac:dyDescent="0.2">
      <c r="BS15665" s="152"/>
      <c r="BT15665" s="153"/>
    </row>
    <row r="15666" spans="71:72" x14ac:dyDescent="0.2">
      <c r="BS15666" s="152"/>
      <c r="BT15666" s="153"/>
    </row>
    <row r="15667" spans="71:72" x14ac:dyDescent="0.2">
      <c r="BS15667" s="152"/>
      <c r="BT15667" s="153"/>
    </row>
    <row r="15668" spans="71:72" x14ac:dyDescent="0.2">
      <c r="BS15668" s="152"/>
      <c r="BT15668" s="153"/>
    </row>
    <row r="15669" spans="71:72" x14ac:dyDescent="0.2">
      <c r="BS15669" s="152"/>
      <c r="BT15669" s="153"/>
    </row>
    <row r="15670" spans="71:72" x14ac:dyDescent="0.2">
      <c r="BS15670" s="152"/>
      <c r="BT15670" s="153"/>
    </row>
    <row r="15671" spans="71:72" x14ac:dyDescent="0.2">
      <c r="BS15671" s="152"/>
      <c r="BT15671" s="153"/>
    </row>
    <row r="15672" spans="71:72" x14ac:dyDescent="0.2">
      <c r="BS15672" s="152"/>
      <c r="BT15672" s="153"/>
    </row>
    <row r="15673" spans="71:72" x14ac:dyDescent="0.2">
      <c r="BS15673" s="152"/>
      <c r="BT15673" s="153"/>
    </row>
    <row r="15674" spans="71:72" x14ac:dyDescent="0.2">
      <c r="BS15674" s="152"/>
      <c r="BT15674" s="153"/>
    </row>
    <row r="15675" spans="71:72" x14ac:dyDescent="0.2">
      <c r="BS15675" s="152"/>
      <c r="BT15675" s="153"/>
    </row>
    <row r="15676" spans="71:72" x14ac:dyDescent="0.2">
      <c r="BS15676" s="152"/>
      <c r="BT15676" s="153"/>
    </row>
    <row r="15677" spans="71:72" x14ac:dyDescent="0.2">
      <c r="BS15677" s="152"/>
      <c r="BT15677" s="153"/>
    </row>
    <row r="15678" spans="71:72" x14ac:dyDescent="0.2">
      <c r="BS15678" s="152"/>
      <c r="BT15678" s="153"/>
    </row>
    <row r="15679" spans="71:72" x14ac:dyDescent="0.2">
      <c r="BS15679" s="152"/>
      <c r="BT15679" s="153"/>
    </row>
    <row r="15680" spans="71:72" x14ac:dyDescent="0.2">
      <c r="BS15680" s="152"/>
      <c r="BT15680" s="153"/>
    </row>
    <row r="15681" spans="71:72" x14ac:dyDescent="0.2">
      <c r="BS15681" s="152"/>
      <c r="BT15681" s="153"/>
    </row>
    <row r="15682" spans="71:72" x14ac:dyDescent="0.2">
      <c r="BS15682" s="152"/>
      <c r="BT15682" s="153"/>
    </row>
    <row r="15683" spans="71:72" x14ac:dyDescent="0.2">
      <c r="BS15683" s="152"/>
      <c r="BT15683" s="153"/>
    </row>
    <row r="15684" spans="71:72" x14ac:dyDescent="0.2">
      <c r="BS15684" s="152"/>
      <c r="BT15684" s="153"/>
    </row>
    <row r="15685" spans="71:72" x14ac:dyDescent="0.2">
      <c r="BS15685" s="152"/>
      <c r="BT15685" s="153"/>
    </row>
    <row r="15686" spans="71:72" x14ac:dyDescent="0.2">
      <c r="BS15686" s="152"/>
      <c r="BT15686" s="153"/>
    </row>
    <row r="15687" spans="71:72" x14ac:dyDescent="0.2">
      <c r="BS15687" s="152"/>
      <c r="BT15687" s="153"/>
    </row>
    <row r="15688" spans="71:72" x14ac:dyDescent="0.2">
      <c r="BS15688" s="152"/>
      <c r="BT15688" s="153"/>
    </row>
    <row r="15689" spans="71:72" x14ac:dyDescent="0.2">
      <c r="BS15689" s="152"/>
      <c r="BT15689" s="153"/>
    </row>
    <row r="15690" spans="71:72" x14ac:dyDescent="0.2">
      <c r="BS15690" s="152"/>
      <c r="BT15690" s="153"/>
    </row>
    <row r="15691" spans="71:72" x14ac:dyDescent="0.2">
      <c r="BS15691" s="152"/>
      <c r="BT15691" s="153"/>
    </row>
    <row r="15692" spans="71:72" x14ac:dyDescent="0.2">
      <c r="BS15692" s="152"/>
      <c r="BT15692" s="153"/>
    </row>
    <row r="15693" spans="71:72" x14ac:dyDescent="0.2">
      <c r="BS15693" s="152"/>
      <c r="BT15693" s="153"/>
    </row>
    <row r="15694" spans="71:72" x14ac:dyDescent="0.2">
      <c r="BS15694" s="152"/>
      <c r="BT15694" s="153"/>
    </row>
    <row r="15695" spans="71:72" x14ac:dyDescent="0.2">
      <c r="BS15695" s="152"/>
      <c r="BT15695" s="153"/>
    </row>
    <row r="15696" spans="71:72" x14ac:dyDescent="0.2">
      <c r="BS15696" s="152"/>
      <c r="BT15696" s="153"/>
    </row>
    <row r="15697" spans="71:72" x14ac:dyDescent="0.2">
      <c r="BS15697" s="152"/>
      <c r="BT15697" s="153"/>
    </row>
    <row r="15698" spans="71:72" x14ac:dyDescent="0.2">
      <c r="BS15698" s="152"/>
      <c r="BT15698" s="153"/>
    </row>
    <row r="15699" spans="71:72" x14ac:dyDescent="0.2">
      <c r="BS15699" s="152"/>
      <c r="BT15699" s="153"/>
    </row>
    <row r="15700" spans="71:72" x14ac:dyDescent="0.2">
      <c r="BS15700" s="152"/>
      <c r="BT15700" s="153"/>
    </row>
    <row r="15701" spans="71:72" x14ac:dyDescent="0.2">
      <c r="BS15701" s="152"/>
      <c r="BT15701" s="153"/>
    </row>
    <row r="15702" spans="71:72" x14ac:dyDescent="0.2">
      <c r="BS15702" s="152"/>
      <c r="BT15702" s="153"/>
    </row>
    <row r="15703" spans="71:72" x14ac:dyDescent="0.2">
      <c r="BS15703" s="152"/>
      <c r="BT15703" s="153"/>
    </row>
    <row r="15704" spans="71:72" x14ac:dyDescent="0.2">
      <c r="BS15704" s="152"/>
      <c r="BT15704" s="153"/>
    </row>
    <row r="15705" spans="71:72" x14ac:dyDescent="0.2">
      <c r="BS15705" s="152"/>
      <c r="BT15705" s="153"/>
    </row>
    <row r="15706" spans="71:72" x14ac:dyDescent="0.2">
      <c r="BS15706" s="152"/>
      <c r="BT15706" s="153"/>
    </row>
    <row r="15707" spans="71:72" x14ac:dyDescent="0.2">
      <c r="BS15707" s="152"/>
      <c r="BT15707" s="153"/>
    </row>
    <row r="15708" spans="71:72" x14ac:dyDescent="0.2">
      <c r="BS15708" s="152"/>
      <c r="BT15708" s="153"/>
    </row>
    <row r="15709" spans="71:72" x14ac:dyDescent="0.2">
      <c r="BS15709" s="152"/>
      <c r="BT15709" s="153"/>
    </row>
    <row r="15710" spans="71:72" x14ac:dyDescent="0.2">
      <c r="BS15710" s="152"/>
      <c r="BT15710" s="153"/>
    </row>
    <row r="15711" spans="71:72" x14ac:dyDescent="0.2">
      <c r="BS15711" s="152"/>
      <c r="BT15711" s="153"/>
    </row>
    <row r="15712" spans="71:72" x14ac:dyDescent="0.2">
      <c r="BS15712" s="152"/>
      <c r="BT15712" s="153"/>
    </row>
    <row r="15713" spans="71:72" x14ac:dyDescent="0.2">
      <c r="BS15713" s="152"/>
      <c r="BT15713" s="153"/>
    </row>
    <row r="15714" spans="71:72" x14ac:dyDescent="0.2">
      <c r="BS15714" s="152"/>
      <c r="BT15714" s="153"/>
    </row>
    <row r="15715" spans="71:72" x14ac:dyDescent="0.2">
      <c r="BS15715" s="152"/>
      <c r="BT15715" s="153"/>
    </row>
    <row r="15716" spans="71:72" x14ac:dyDescent="0.2">
      <c r="BS15716" s="152"/>
      <c r="BT15716" s="153"/>
    </row>
    <row r="15717" spans="71:72" x14ac:dyDescent="0.2">
      <c r="BS15717" s="152"/>
      <c r="BT15717" s="153"/>
    </row>
    <row r="15718" spans="71:72" x14ac:dyDescent="0.2">
      <c r="BS15718" s="152"/>
      <c r="BT15718" s="153"/>
    </row>
    <row r="15719" spans="71:72" x14ac:dyDescent="0.2">
      <c r="BS15719" s="152"/>
      <c r="BT15719" s="153"/>
    </row>
    <row r="15720" spans="71:72" x14ac:dyDescent="0.2">
      <c r="BS15720" s="152"/>
      <c r="BT15720" s="153"/>
    </row>
    <row r="15721" spans="71:72" x14ac:dyDescent="0.2">
      <c r="BS15721" s="152"/>
      <c r="BT15721" s="153"/>
    </row>
    <row r="15722" spans="71:72" x14ac:dyDescent="0.2">
      <c r="BS15722" s="152"/>
      <c r="BT15722" s="153"/>
    </row>
    <row r="15723" spans="71:72" x14ac:dyDescent="0.2">
      <c r="BS15723" s="152"/>
      <c r="BT15723" s="153"/>
    </row>
    <row r="15724" spans="71:72" x14ac:dyDescent="0.2">
      <c r="BS15724" s="152"/>
      <c r="BT15724" s="153"/>
    </row>
    <row r="15725" spans="71:72" x14ac:dyDescent="0.2">
      <c r="BS15725" s="152"/>
      <c r="BT15725" s="153"/>
    </row>
    <row r="15726" spans="71:72" x14ac:dyDescent="0.2">
      <c r="BS15726" s="152"/>
      <c r="BT15726" s="153"/>
    </row>
    <row r="15727" spans="71:72" x14ac:dyDescent="0.2">
      <c r="BS15727" s="152"/>
      <c r="BT15727" s="153"/>
    </row>
    <row r="15728" spans="71:72" x14ac:dyDescent="0.2">
      <c r="BS15728" s="152"/>
      <c r="BT15728" s="153"/>
    </row>
    <row r="15729" spans="71:72" x14ac:dyDescent="0.2">
      <c r="BS15729" s="152"/>
      <c r="BT15729" s="153"/>
    </row>
    <row r="15730" spans="71:72" x14ac:dyDescent="0.2">
      <c r="BS15730" s="152"/>
      <c r="BT15730" s="153"/>
    </row>
    <row r="15731" spans="71:72" x14ac:dyDescent="0.2">
      <c r="BS15731" s="152"/>
      <c r="BT15731" s="153"/>
    </row>
    <row r="15732" spans="71:72" x14ac:dyDescent="0.2">
      <c r="BS15732" s="152"/>
      <c r="BT15732" s="153"/>
    </row>
    <row r="15733" spans="71:72" x14ac:dyDescent="0.2">
      <c r="BS15733" s="152"/>
      <c r="BT15733" s="153"/>
    </row>
    <row r="15734" spans="71:72" x14ac:dyDescent="0.2">
      <c r="BS15734" s="152"/>
      <c r="BT15734" s="153"/>
    </row>
    <row r="15735" spans="71:72" x14ac:dyDescent="0.2">
      <c r="BS15735" s="152"/>
      <c r="BT15735" s="153"/>
    </row>
    <row r="15736" spans="71:72" x14ac:dyDescent="0.2">
      <c r="BS15736" s="152"/>
      <c r="BT15736" s="153"/>
    </row>
    <row r="15737" spans="71:72" x14ac:dyDescent="0.2">
      <c r="BS15737" s="152"/>
      <c r="BT15737" s="153"/>
    </row>
    <row r="15738" spans="71:72" x14ac:dyDescent="0.2">
      <c r="BS15738" s="152"/>
      <c r="BT15738" s="153"/>
    </row>
    <row r="15739" spans="71:72" x14ac:dyDescent="0.2">
      <c r="BS15739" s="152"/>
      <c r="BT15739" s="153"/>
    </row>
    <row r="15740" spans="71:72" x14ac:dyDescent="0.2">
      <c r="BS15740" s="152"/>
      <c r="BT15740" s="153"/>
    </row>
    <row r="15741" spans="71:72" x14ac:dyDescent="0.2">
      <c r="BS15741" s="152"/>
      <c r="BT15741" s="153"/>
    </row>
    <row r="15742" spans="71:72" x14ac:dyDescent="0.2">
      <c r="BS15742" s="152"/>
      <c r="BT15742" s="153"/>
    </row>
    <row r="15743" spans="71:72" x14ac:dyDescent="0.2">
      <c r="BS15743" s="152"/>
      <c r="BT15743" s="153"/>
    </row>
    <row r="15744" spans="71:72" x14ac:dyDescent="0.2">
      <c r="BS15744" s="152"/>
      <c r="BT15744" s="153"/>
    </row>
    <row r="15745" spans="71:72" x14ac:dyDescent="0.2">
      <c r="BS15745" s="152"/>
      <c r="BT15745" s="153"/>
    </row>
    <row r="15746" spans="71:72" x14ac:dyDescent="0.2">
      <c r="BS15746" s="152"/>
      <c r="BT15746" s="153"/>
    </row>
    <row r="15747" spans="71:72" x14ac:dyDescent="0.2">
      <c r="BS15747" s="152"/>
      <c r="BT15747" s="153"/>
    </row>
    <row r="15748" spans="71:72" x14ac:dyDescent="0.2">
      <c r="BS15748" s="152"/>
      <c r="BT15748" s="153"/>
    </row>
    <row r="15749" spans="71:72" x14ac:dyDescent="0.2">
      <c r="BS15749" s="152"/>
      <c r="BT15749" s="153"/>
    </row>
    <row r="15750" spans="71:72" x14ac:dyDescent="0.2">
      <c r="BS15750" s="152"/>
      <c r="BT15750" s="153"/>
    </row>
    <row r="15751" spans="71:72" x14ac:dyDescent="0.2">
      <c r="BS15751" s="152"/>
      <c r="BT15751" s="153"/>
    </row>
    <row r="15752" spans="71:72" x14ac:dyDescent="0.2">
      <c r="BS15752" s="152"/>
      <c r="BT15752" s="153"/>
    </row>
    <row r="15753" spans="71:72" x14ac:dyDescent="0.2">
      <c r="BS15753" s="152"/>
      <c r="BT15753" s="153"/>
    </row>
    <row r="15754" spans="71:72" x14ac:dyDescent="0.2">
      <c r="BS15754" s="152"/>
      <c r="BT15754" s="153"/>
    </row>
    <row r="15755" spans="71:72" x14ac:dyDescent="0.2">
      <c r="BS15755" s="152"/>
      <c r="BT15755" s="153"/>
    </row>
    <row r="15756" spans="71:72" x14ac:dyDescent="0.2">
      <c r="BS15756" s="152"/>
      <c r="BT15756" s="153"/>
    </row>
    <row r="15757" spans="71:72" x14ac:dyDescent="0.2">
      <c r="BS15757" s="152"/>
      <c r="BT15757" s="153"/>
    </row>
    <row r="15758" spans="71:72" x14ac:dyDescent="0.2">
      <c r="BS15758" s="152"/>
      <c r="BT15758" s="153"/>
    </row>
    <row r="15759" spans="71:72" x14ac:dyDescent="0.2">
      <c r="BS15759" s="152"/>
      <c r="BT15759" s="153"/>
    </row>
    <row r="15760" spans="71:72" x14ac:dyDescent="0.2">
      <c r="BS15760" s="152"/>
      <c r="BT15760" s="153"/>
    </row>
    <row r="15761" spans="71:72" x14ac:dyDescent="0.2">
      <c r="BS15761" s="152"/>
      <c r="BT15761" s="153"/>
    </row>
    <row r="15762" spans="71:72" x14ac:dyDescent="0.2">
      <c r="BS15762" s="152"/>
      <c r="BT15762" s="153"/>
    </row>
    <row r="15763" spans="71:72" x14ac:dyDescent="0.2">
      <c r="BS15763" s="152"/>
      <c r="BT15763" s="153"/>
    </row>
    <row r="15764" spans="71:72" x14ac:dyDescent="0.2">
      <c r="BS15764" s="152"/>
      <c r="BT15764" s="153"/>
    </row>
    <row r="15765" spans="71:72" x14ac:dyDescent="0.2">
      <c r="BS15765" s="152"/>
      <c r="BT15765" s="153"/>
    </row>
    <row r="15766" spans="71:72" x14ac:dyDescent="0.2">
      <c r="BS15766" s="152"/>
      <c r="BT15766" s="153"/>
    </row>
    <row r="15767" spans="71:72" x14ac:dyDescent="0.2">
      <c r="BS15767" s="152"/>
      <c r="BT15767" s="153"/>
    </row>
    <row r="15768" spans="71:72" x14ac:dyDescent="0.2">
      <c r="BS15768" s="152"/>
      <c r="BT15768" s="153"/>
    </row>
    <row r="15769" spans="71:72" x14ac:dyDescent="0.2">
      <c r="BS15769" s="152"/>
      <c r="BT15769" s="153"/>
    </row>
    <row r="15770" spans="71:72" x14ac:dyDescent="0.2">
      <c r="BS15770" s="152"/>
      <c r="BT15770" s="153"/>
    </row>
    <row r="15771" spans="71:72" x14ac:dyDescent="0.2">
      <c r="BS15771" s="152"/>
      <c r="BT15771" s="153"/>
    </row>
    <row r="15772" spans="71:72" x14ac:dyDescent="0.2">
      <c r="BS15772" s="152"/>
      <c r="BT15772" s="153"/>
    </row>
    <row r="15773" spans="71:72" x14ac:dyDescent="0.2">
      <c r="BS15773" s="152"/>
      <c r="BT15773" s="153"/>
    </row>
    <row r="15774" spans="71:72" x14ac:dyDescent="0.2">
      <c r="BS15774" s="152"/>
      <c r="BT15774" s="153"/>
    </row>
    <row r="15775" spans="71:72" x14ac:dyDescent="0.2">
      <c r="BS15775" s="152"/>
      <c r="BT15775" s="153"/>
    </row>
    <row r="15776" spans="71:72" x14ac:dyDescent="0.2">
      <c r="BS15776" s="152"/>
      <c r="BT15776" s="153"/>
    </row>
    <row r="15777" spans="71:72" x14ac:dyDescent="0.2">
      <c r="BS15777" s="152"/>
      <c r="BT15777" s="153"/>
    </row>
    <row r="15778" spans="71:72" x14ac:dyDescent="0.2">
      <c r="BS15778" s="152"/>
      <c r="BT15778" s="153"/>
    </row>
    <row r="15779" spans="71:72" x14ac:dyDescent="0.2">
      <c r="BS15779" s="152"/>
      <c r="BT15779" s="153"/>
    </row>
    <row r="15780" spans="71:72" x14ac:dyDescent="0.2">
      <c r="BS15780" s="152"/>
      <c r="BT15780" s="153"/>
    </row>
    <row r="15781" spans="71:72" x14ac:dyDescent="0.2">
      <c r="BS15781" s="152"/>
      <c r="BT15781" s="153"/>
    </row>
    <row r="15782" spans="71:72" x14ac:dyDescent="0.2">
      <c r="BS15782" s="152"/>
      <c r="BT15782" s="153"/>
    </row>
    <row r="15783" spans="71:72" x14ac:dyDescent="0.2">
      <c r="BS15783" s="152"/>
      <c r="BT15783" s="153"/>
    </row>
    <row r="15784" spans="71:72" x14ac:dyDescent="0.2">
      <c r="BS15784" s="152"/>
      <c r="BT15784" s="153"/>
    </row>
    <row r="15785" spans="71:72" x14ac:dyDescent="0.2">
      <c r="BS15785" s="152"/>
      <c r="BT15785" s="153"/>
    </row>
    <row r="15786" spans="71:72" x14ac:dyDescent="0.2">
      <c r="BS15786" s="152"/>
      <c r="BT15786" s="153"/>
    </row>
    <row r="15787" spans="71:72" x14ac:dyDescent="0.2">
      <c r="BS15787" s="152"/>
      <c r="BT15787" s="153"/>
    </row>
    <row r="15788" spans="71:72" x14ac:dyDescent="0.2">
      <c r="BS15788" s="152"/>
      <c r="BT15788" s="153"/>
    </row>
    <row r="15789" spans="71:72" x14ac:dyDescent="0.2">
      <c r="BS15789" s="152"/>
      <c r="BT15789" s="153"/>
    </row>
    <row r="15790" spans="71:72" x14ac:dyDescent="0.2">
      <c r="BS15790" s="152"/>
      <c r="BT15790" s="153"/>
    </row>
    <row r="15791" spans="71:72" x14ac:dyDescent="0.2">
      <c r="BS15791" s="152"/>
      <c r="BT15791" s="153"/>
    </row>
    <row r="15792" spans="71:72" x14ac:dyDescent="0.2">
      <c r="BS15792" s="152"/>
      <c r="BT15792" s="153"/>
    </row>
    <row r="15793" spans="71:72" x14ac:dyDescent="0.2">
      <c r="BS15793" s="152"/>
      <c r="BT15793" s="153"/>
    </row>
    <row r="15794" spans="71:72" x14ac:dyDescent="0.2">
      <c r="BS15794" s="152"/>
      <c r="BT15794" s="153"/>
    </row>
    <row r="15795" spans="71:72" x14ac:dyDescent="0.2">
      <c r="BS15795" s="152"/>
      <c r="BT15795" s="153"/>
    </row>
    <row r="15796" spans="71:72" x14ac:dyDescent="0.2">
      <c r="BS15796" s="152"/>
      <c r="BT15796" s="153"/>
    </row>
    <row r="15797" spans="71:72" x14ac:dyDescent="0.2">
      <c r="BS15797" s="152"/>
      <c r="BT15797" s="153"/>
    </row>
    <row r="15798" spans="71:72" x14ac:dyDescent="0.2">
      <c r="BS15798" s="152"/>
      <c r="BT15798" s="153"/>
    </row>
    <row r="15799" spans="71:72" x14ac:dyDescent="0.2">
      <c r="BS15799" s="152"/>
      <c r="BT15799" s="153"/>
    </row>
    <row r="15800" spans="71:72" x14ac:dyDescent="0.2">
      <c r="BS15800" s="152"/>
      <c r="BT15800" s="153"/>
    </row>
    <row r="15801" spans="71:72" x14ac:dyDescent="0.2">
      <c r="BS15801" s="152"/>
      <c r="BT15801" s="153"/>
    </row>
    <row r="15802" spans="71:72" x14ac:dyDescent="0.2">
      <c r="BS15802" s="152"/>
      <c r="BT15802" s="153"/>
    </row>
    <row r="15803" spans="71:72" x14ac:dyDescent="0.2">
      <c r="BS15803" s="152"/>
      <c r="BT15803" s="153"/>
    </row>
    <row r="15804" spans="71:72" x14ac:dyDescent="0.2">
      <c r="BS15804" s="152"/>
      <c r="BT15804" s="153"/>
    </row>
    <row r="15805" spans="71:72" x14ac:dyDescent="0.2">
      <c r="BS15805" s="152"/>
      <c r="BT15805" s="153"/>
    </row>
    <row r="15806" spans="71:72" x14ac:dyDescent="0.2">
      <c r="BS15806" s="152"/>
      <c r="BT15806" s="153"/>
    </row>
    <row r="15807" spans="71:72" x14ac:dyDescent="0.2">
      <c r="BS15807" s="152"/>
      <c r="BT15807" s="153"/>
    </row>
    <row r="15808" spans="71:72" x14ac:dyDescent="0.2">
      <c r="BS15808" s="152"/>
      <c r="BT15808" s="153"/>
    </row>
    <row r="15809" spans="71:72" x14ac:dyDescent="0.2">
      <c r="BS15809" s="152"/>
      <c r="BT15809" s="153"/>
    </row>
    <row r="15810" spans="71:72" x14ac:dyDescent="0.2">
      <c r="BS15810" s="152"/>
      <c r="BT15810" s="153"/>
    </row>
    <row r="15811" spans="71:72" x14ac:dyDescent="0.2">
      <c r="BS15811" s="152"/>
      <c r="BT15811" s="153"/>
    </row>
    <row r="15812" spans="71:72" x14ac:dyDescent="0.2">
      <c r="BS15812" s="152"/>
      <c r="BT15812" s="153"/>
    </row>
    <row r="15813" spans="71:72" x14ac:dyDescent="0.2">
      <c r="BS15813" s="152"/>
      <c r="BT15813" s="153"/>
    </row>
    <row r="15814" spans="71:72" x14ac:dyDescent="0.2">
      <c r="BS15814" s="152"/>
      <c r="BT15814" s="153"/>
    </row>
    <row r="15815" spans="71:72" x14ac:dyDescent="0.2">
      <c r="BS15815" s="152"/>
      <c r="BT15815" s="153"/>
    </row>
    <row r="15816" spans="71:72" x14ac:dyDescent="0.2">
      <c r="BS15816" s="152"/>
      <c r="BT15816" s="153"/>
    </row>
    <row r="15817" spans="71:72" x14ac:dyDescent="0.2">
      <c r="BS15817" s="152"/>
      <c r="BT15817" s="153"/>
    </row>
    <row r="15818" spans="71:72" x14ac:dyDescent="0.2">
      <c r="BS15818" s="152"/>
      <c r="BT15818" s="153"/>
    </row>
    <row r="15819" spans="71:72" x14ac:dyDescent="0.2">
      <c r="BS15819" s="152"/>
      <c r="BT15819" s="153"/>
    </row>
    <row r="15820" spans="71:72" x14ac:dyDescent="0.2">
      <c r="BS15820" s="152"/>
      <c r="BT15820" s="153"/>
    </row>
    <row r="15821" spans="71:72" x14ac:dyDescent="0.2">
      <c r="BS15821" s="152"/>
      <c r="BT15821" s="153"/>
    </row>
    <row r="15822" spans="71:72" x14ac:dyDescent="0.2">
      <c r="BS15822" s="152"/>
      <c r="BT15822" s="153"/>
    </row>
    <row r="15823" spans="71:72" x14ac:dyDescent="0.2">
      <c r="BS15823" s="152"/>
      <c r="BT15823" s="153"/>
    </row>
    <row r="15824" spans="71:72" x14ac:dyDescent="0.2">
      <c r="BS15824" s="152"/>
      <c r="BT15824" s="153"/>
    </row>
    <row r="15825" spans="71:72" x14ac:dyDescent="0.2">
      <c r="BS15825" s="152"/>
      <c r="BT15825" s="153"/>
    </row>
    <row r="15826" spans="71:72" x14ac:dyDescent="0.2">
      <c r="BS15826" s="152"/>
      <c r="BT15826" s="153"/>
    </row>
    <row r="15827" spans="71:72" x14ac:dyDescent="0.2">
      <c r="BS15827" s="152"/>
      <c r="BT15827" s="153"/>
    </row>
    <row r="15828" spans="71:72" x14ac:dyDescent="0.2">
      <c r="BS15828" s="152"/>
      <c r="BT15828" s="153"/>
    </row>
    <row r="15829" spans="71:72" x14ac:dyDescent="0.2">
      <c r="BS15829" s="152"/>
      <c r="BT15829" s="153"/>
    </row>
    <row r="15830" spans="71:72" x14ac:dyDescent="0.2">
      <c r="BS15830" s="152"/>
      <c r="BT15830" s="153"/>
    </row>
    <row r="15831" spans="71:72" x14ac:dyDescent="0.2">
      <c r="BS15831" s="152"/>
      <c r="BT15831" s="153"/>
    </row>
    <row r="15832" spans="71:72" x14ac:dyDescent="0.2">
      <c r="BS15832" s="152"/>
      <c r="BT15832" s="153"/>
    </row>
    <row r="15833" spans="71:72" x14ac:dyDescent="0.2">
      <c r="BS15833" s="152"/>
      <c r="BT15833" s="153"/>
    </row>
    <row r="15834" spans="71:72" x14ac:dyDescent="0.2">
      <c r="BS15834" s="152"/>
      <c r="BT15834" s="153"/>
    </row>
    <row r="15835" spans="71:72" x14ac:dyDescent="0.2">
      <c r="BS15835" s="152"/>
      <c r="BT15835" s="153"/>
    </row>
    <row r="15836" spans="71:72" x14ac:dyDescent="0.2">
      <c r="BS15836" s="152"/>
      <c r="BT15836" s="153"/>
    </row>
    <row r="15837" spans="71:72" x14ac:dyDescent="0.2">
      <c r="BS15837" s="152"/>
      <c r="BT15837" s="153"/>
    </row>
    <row r="15838" spans="71:72" x14ac:dyDescent="0.2">
      <c r="BS15838" s="152"/>
      <c r="BT15838" s="153"/>
    </row>
    <row r="15839" spans="71:72" x14ac:dyDescent="0.2">
      <c r="BS15839" s="152"/>
      <c r="BT15839" s="153"/>
    </row>
    <row r="15840" spans="71:72" x14ac:dyDescent="0.2">
      <c r="BS15840" s="152"/>
      <c r="BT15840" s="153"/>
    </row>
    <row r="15841" spans="71:72" x14ac:dyDescent="0.2">
      <c r="BS15841" s="152"/>
      <c r="BT15841" s="153"/>
    </row>
    <row r="15842" spans="71:72" x14ac:dyDescent="0.2">
      <c r="BS15842" s="152"/>
      <c r="BT15842" s="153"/>
    </row>
    <row r="15843" spans="71:72" x14ac:dyDescent="0.2">
      <c r="BS15843" s="152"/>
      <c r="BT15843" s="153"/>
    </row>
    <row r="15844" spans="71:72" x14ac:dyDescent="0.2">
      <c r="BS15844" s="152"/>
      <c r="BT15844" s="153"/>
    </row>
    <row r="15845" spans="71:72" x14ac:dyDescent="0.2">
      <c r="BS15845" s="152"/>
      <c r="BT15845" s="153"/>
    </row>
    <row r="15846" spans="71:72" x14ac:dyDescent="0.2">
      <c r="BS15846" s="152"/>
      <c r="BT15846" s="153"/>
    </row>
    <row r="15847" spans="71:72" x14ac:dyDescent="0.2">
      <c r="BS15847" s="152"/>
      <c r="BT15847" s="153"/>
    </row>
    <row r="15848" spans="71:72" x14ac:dyDescent="0.2">
      <c r="BS15848" s="152"/>
      <c r="BT15848" s="153"/>
    </row>
    <row r="15849" spans="71:72" x14ac:dyDescent="0.2">
      <c r="BS15849" s="152"/>
      <c r="BT15849" s="153"/>
    </row>
    <row r="15850" spans="71:72" x14ac:dyDescent="0.2">
      <c r="BS15850" s="152"/>
      <c r="BT15850" s="153"/>
    </row>
    <row r="15851" spans="71:72" x14ac:dyDescent="0.2">
      <c r="BS15851" s="152"/>
      <c r="BT15851" s="153"/>
    </row>
    <row r="15852" spans="71:72" x14ac:dyDescent="0.2">
      <c r="BS15852" s="152"/>
      <c r="BT15852" s="153"/>
    </row>
    <row r="15853" spans="71:72" x14ac:dyDescent="0.2">
      <c r="BS15853" s="152"/>
      <c r="BT15853" s="153"/>
    </row>
    <row r="15854" spans="71:72" x14ac:dyDescent="0.2">
      <c r="BS15854" s="152"/>
      <c r="BT15854" s="153"/>
    </row>
    <row r="15855" spans="71:72" x14ac:dyDescent="0.2">
      <c r="BS15855" s="152"/>
      <c r="BT15855" s="153"/>
    </row>
    <row r="15856" spans="71:72" x14ac:dyDescent="0.2">
      <c r="BS15856" s="152"/>
      <c r="BT15856" s="153"/>
    </row>
    <row r="15857" spans="71:72" x14ac:dyDescent="0.2">
      <c r="BS15857" s="152"/>
      <c r="BT15857" s="153"/>
    </row>
    <row r="15858" spans="71:72" x14ac:dyDescent="0.2">
      <c r="BS15858" s="152"/>
      <c r="BT15858" s="153"/>
    </row>
    <row r="15859" spans="71:72" x14ac:dyDescent="0.2">
      <c r="BS15859" s="152"/>
      <c r="BT15859" s="153"/>
    </row>
    <row r="15860" spans="71:72" x14ac:dyDescent="0.2">
      <c r="BS15860" s="152"/>
      <c r="BT15860" s="153"/>
    </row>
    <row r="15861" spans="71:72" x14ac:dyDescent="0.2">
      <c r="BS15861" s="152"/>
      <c r="BT15861" s="153"/>
    </row>
    <row r="15862" spans="71:72" x14ac:dyDescent="0.2">
      <c r="BS15862" s="152"/>
      <c r="BT15862" s="153"/>
    </row>
    <row r="15863" spans="71:72" x14ac:dyDescent="0.2">
      <c r="BS15863" s="152"/>
      <c r="BT15863" s="153"/>
    </row>
    <row r="15864" spans="71:72" x14ac:dyDescent="0.2">
      <c r="BS15864" s="152"/>
      <c r="BT15864" s="153"/>
    </row>
    <row r="15865" spans="71:72" x14ac:dyDescent="0.2">
      <c r="BS15865" s="152"/>
      <c r="BT15865" s="153"/>
    </row>
    <row r="15866" spans="71:72" x14ac:dyDescent="0.2">
      <c r="BS15866" s="152"/>
      <c r="BT15866" s="153"/>
    </row>
    <row r="15867" spans="71:72" x14ac:dyDescent="0.2">
      <c r="BS15867" s="152"/>
      <c r="BT15867" s="153"/>
    </row>
    <row r="15868" spans="71:72" x14ac:dyDescent="0.2">
      <c r="BS15868" s="152"/>
      <c r="BT15868" s="153"/>
    </row>
    <row r="15869" spans="71:72" x14ac:dyDescent="0.2">
      <c r="BS15869" s="152"/>
      <c r="BT15869" s="153"/>
    </row>
    <row r="15870" spans="71:72" x14ac:dyDescent="0.2">
      <c r="BS15870" s="152"/>
      <c r="BT15870" s="153"/>
    </row>
    <row r="15871" spans="71:72" x14ac:dyDescent="0.2">
      <c r="BS15871" s="152"/>
      <c r="BT15871" s="153"/>
    </row>
    <row r="15872" spans="71:72" x14ac:dyDescent="0.2">
      <c r="BS15872" s="152"/>
      <c r="BT15872" s="153"/>
    </row>
    <row r="15873" spans="71:72" x14ac:dyDescent="0.2">
      <c r="BS15873" s="152"/>
      <c r="BT15873" s="153"/>
    </row>
    <row r="15874" spans="71:72" x14ac:dyDescent="0.2">
      <c r="BS15874" s="152"/>
      <c r="BT15874" s="153"/>
    </row>
    <row r="15875" spans="71:72" x14ac:dyDescent="0.2">
      <c r="BS15875" s="152"/>
      <c r="BT15875" s="153"/>
    </row>
    <row r="15876" spans="71:72" x14ac:dyDescent="0.2">
      <c r="BS15876" s="152"/>
      <c r="BT15876" s="153"/>
    </row>
    <row r="15877" spans="71:72" x14ac:dyDescent="0.2">
      <c r="BS15877" s="152"/>
      <c r="BT15877" s="153"/>
    </row>
    <row r="15878" spans="71:72" x14ac:dyDescent="0.2">
      <c r="BS15878" s="152"/>
      <c r="BT15878" s="153"/>
    </row>
    <row r="15879" spans="71:72" x14ac:dyDescent="0.2">
      <c r="BS15879" s="152"/>
      <c r="BT15879" s="153"/>
    </row>
    <row r="15880" spans="71:72" x14ac:dyDescent="0.2">
      <c r="BS15880" s="152"/>
      <c r="BT15880" s="153"/>
    </row>
    <row r="15881" spans="71:72" x14ac:dyDescent="0.2">
      <c r="BS15881" s="152"/>
      <c r="BT15881" s="153"/>
    </row>
    <row r="15882" spans="71:72" x14ac:dyDescent="0.2">
      <c r="BS15882" s="152"/>
      <c r="BT15882" s="153"/>
    </row>
    <row r="15883" spans="71:72" x14ac:dyDescent="0.2">
      <c r="BS15883" s="152"/>
      <c r="BT15883" s="153"/>
    </row>
    <row r="15884" spans="71:72" x14ac:dyDescent="0.2">
      <c r="BS15884" s="152"/>
      <c r="BT15884" s="153"/>
    </row>
    <row r="15885" spans="71:72" x14ac:dyDescent="0.2">
      <c r="BS15885" s="152"/>
      <c r="BT15885" s="153"/>
    </row>
    <row r="15886" spans="71:72" x14ac:dyDescent="0.2">
      <c r="BS15886" s="152"/>
      <c r="BT15886" s="153"/>
    </row>
    <row r="15887" spans="71:72" x14ac:dyDescent="0.2">
      <c r="BS15887" s="152"/>
      <c r="BT15887" s="153"/>
    </row>
    <row r="15888" spans="71:72" x14ac:dyDescent="0.2">
      <c r="BS15888" s="152"/>
      <c r="BT15888" s="153"/>
    </row>
    <row r="15889" spans="71:72" x14ac:dyDescent="0.2">
      <c r="BS15889" s="152"/>
      <c r="BT15889" s="153"/>
    </row>
    <row r="15890" spans="71:72" x14ac:dyDescent="0.2">
      <c r="BS15890" s="152"/>
      <c r="BT15890" s="153"/>
    </row>
    <row r="15891" spans="71:72" x14ac:dyDescent="0.2">
      <c r="BS15891" s="152"/>
      <c r="BT15891" s="153"/>
    </row>
    <row r="15892" spans="71:72" x14ac:dyDescent="0.2">
      <c r="BS15892" s="152"/>
      <c r="BT15892" s="153"/>
    </row>
    <row r="15893" spans="71:72" x14ac:dyDescent="0.2">
      <c r="BS15893" s="152"/>
      <c r="BT15893" s="153"/>
    </row>
    <row r="15894" spans="71:72" x14ac:dyDescent="0.2">
      <c r="BS15894" s="152"/>
      <c r="BT15894" s="153"/>
    </row>
    <row r="15895" spans="71:72" x14ac:dyDescent="0.2">
      <c r="BS15895" s="152"/>
      <c r="BT15895" s="153"/>
    </row>
    <row r="15896" spans="71:72" x14ac:dyDescent="0.2">
      <c r="BS15896" s="152"/>
      <c r="BT15896" s="153"/>
    </row>
    <row r="15897" spans="71:72" x14ac:dyDescent="0.2">
      <c r="BS15897" s="152"/>
      <c r="BT15897" s="153"/>
    </row>
    <row r="15898" spans="71:72" x14ac:dyDescent="0.2">
      <c r="BS15898" s="152"/>
      <c r="BT15898" s="153"/>
    </row>
    <row r="15899" spans="71:72" x14ac:dyDescent="0.2">
      <c r="BS15899" s="152"/>
      <c r="BT15899" s="153"/>
    </row>
    <row r="15900" spans="71:72" x14ac:dyDescent="0.2">
      <c r="BS15900" s="152"/>
      <c r="BT15900" s="153"/>
    </row>
    <row r="15901" spans="71:72" x14ac:dyDescent="0.2">
      <c r="BS15901" s="152"/>
      <c r="BT15901" s="153"/>
    </row>
    <row r="15902" spans="71:72" x14ac:dyDescent="0.2">
      <c r="BS15902" s="152"/>
      <c r="BT15902" s="153"/>
    </row>
    <row r="15903" spans="71:72" x14ac:dyDescent="0.2">
      <c r="BS15903" s="152"/>
      <c r="BT15903" s="153"/>
    </row>
    <row r="15904" spans="71:72" x14ac:dyDescent="0.2">
      <c r="BS15904" s="152"/>
      <c r="BT15904" s="153"/>
    </row>
    <row r="15905" spans="71:72" x14ac:dyDescent="0.2">
      <c r="BS15905" s="152"/>
      <c r="BT15905" s="153"/>
    </row>
    <row r="15906" spans="71:72" x14ac:dyDescent="0.2">
      <c r="BS15906" s="152"/>
      <c r="BT15906" s="153"/>
    </row>
    <row r="15907" spans="71:72" x14ac:dyDescent="0.2">
      <c r="BS15907" s="152"/>
      <c r="BT15907" s="153"/>
    </row>
    <row r="15908" spans="71:72" x14ac:dyDescent="0.2">
      <c r="BS15908" s="152"/>
      <c r="BT15908" s="153"/>
    </row>
    <row r="15909" spans="71:72" x14ac:dyDescent="0.2">
      <c r="BS15909" s="152"/>
      <c r="BT15909" s="153"/>
    </row>
    <row r="15910" spans="71:72" x14ac:dyDescent="0.2">
      <c r="BS15910" s="152"/>
      <c r="BT15910" s="153"/>
    </row>
    <row r="15911" spans="71:72" x14ac:dyDescent="0.2">
      <c r="BS15911" s="152"/>
      <c r="BT15911" s="153"/>
    </row>
    <row r="15912" spans="71:72" x14ac:dyDescent="0.2">
      <c r="BS15912" s="152"/>
      <c r="BT15912" s="153"/>
    </row>
    <row r="15913" spans="71:72" x14ac:dyDescent="0.2">
      <c r="BS15913" s="152"/>
      <c r="BT15913" s="153"/>
    </row>
    <row r="15914" spans="71:72" x14ac:dyDescent="0.2">
      <c r="BS15914" s="152"/>
      <c r="BT15914" s="153"/>
    </row>
    <row r="15915" spans="71:72" x14ac:dyDescent="0.2">
      <c r="BS15915" s="152"/>
      <c r="BT15915" s="153"/>
    </row>
    <row r="15916" spans="71:72" x14ac:dyDescent="0.2">
      <c r="BS15916" s="152"/>
      <c r="BT15916" s="153"/>
    </row>
    <row r="15917" spans="71:72" x14ac:dyDescent="0.2">
      <c r="BS15917" s="152"/>
      <c r="BT15917" s="153"/>
    </row>
    <row r="15918" spans="71:72" x14ac:dyDescent="0.2">
      <c r="BS15918" s="152"/>
      <c r="BT15918" s="153"/>
    </row>
    <row r="15919" spans="71:72" x14ac:dyDescent="0.2">
      <c r="BS15919" s="152"/>
      <c r="BT15919" s="153"/>
    </row>
    <row r="15920" spans="71:72" x14ac:dyDescent="0.2">
      <c r="BS15920" s="152"/>
      <c r="BT15920" s="153"/>
    </row>
    <row r="15921" spans="71:72" x14ac:dyDescent="0.2">
      <c r="BS15921" s="152"/>
      <c r="BT15921" s="153"/>
    </row>
    <row r="15922" spans="71:72" x14ac:dyDescent="0.2">
      <c r="BS15922" s="152"/>
      <c r="BT15922" s="153"/>
    </row>
    <row r="15923" spans="71:72" x14ac:dyDescent="0.2">
      <c r="BS15923" s="152"/>
      <c r="BT15923" s="153"/>
    </row>
    <row r="15924" spans="71:72" x14ac:dyDescent="0.2">
      <c r="BS15924" s="152"/>
      <c r="BT15924" s="153"/>
    </row>
    <row r="15925" spans="71:72" x14ac:dyDescent="0.2">
      <c r="BS15925" s="152"/>
      <c r="BT15925" s="153"/>
    </row>
    <row r="15926" spans="71:72" x14ac:dyDescent="0.2">
      <c r="BS15926" s="152"/>
      <c r="BT15926" s="153"/>
    </row>
    <row r="15927" spans="71:72" x14ac:dyDescent="0.2">
      <c r="BS15927" s="152"/>
      <c r="BT15927" s="153"/>
    </row>
    <row r="15928" spans="71:72" x14ac:dyDescent="0.2">
      <c r="BS15928" s="152"/>
      <c r="BT15928" s="153"/>
    </row>
    <row r="15929" spans="71:72" x14ac:dyDescent="0.2">
      <c r="BS15929" s="152"/>
      <c r="BT15929" s="153"/>
    </row>
    <row r="15930" spans="71:72" x14ac:dyDescent="0.2">
      <c r="BS15930" s="152"/>
      <c r="BT15930" s="153"/>
    </row>
    <row r="15931" spans="71:72" x14ac:dyDescent="0.2">
      <c r="BS15931" s="152"/>
      <c r="BT15931" s="153"/>
    </row>
    <row r="15932" spans="71:72" x14ac:dyDescent="0.2">
      <c r="BS15932" s="152"/>
      <c r="BT15932" s="153"/>
    </row>
    <row r="15933" spans="71:72" x14ac:dyDescent="0.2">
      <c r="BS15933" s="152"/>
      <c r="BT15933" s="153"/>
    </row>
    <row r="15934" spans="71:72" x14ac:dyDescent="0.2">
      <c r="BS15934" s="152"/>
      <c r="BT15934" s="153"/>
    </row>
    <row r="15935" spans="71:72" x14ac:dyDescent="0.2">
      <c r="BS15935" s="152"/>
      <c r="BT15935" s="153"/>
    </row>
    <row r="15936" spans="71:72" x14ac:dyDescent="0.2">
      <c r="BS15936" s="152"/>
      <c r="BT15936" s="153"/>
    </row>
    <row r="15937" spans="71:72" x14ac:dyDescent="0.2">
      <c r="BS15937" s="152"/>
      <c r="BT15937" s="153"/>
    </row>
    <row r="15938" spans="71:72" x14ac:dyDescent="0.2">
      <c r="BS15938" s="152"/>
      <c r="BT15938" s="153"/>
    </row>
    <row r="15939" spans="71:72" x14ac:dyDescent="0.2">
      <c r="BS15939" s="152"/>
      <c r="BT15939" s="153"/>
    </row>
    <row r="15940" spans="71:72" x14ac:dyDescent="0.2">
      <c r="BS15940" s="152"/>
      <c r="BT15940" s="153"/>
    </row>
    <row r="15941" spans="71:72" x14ac:dyDescent="0.2">
      <c r="BS15941" s="152"/>
      <c r="BT15941" s="153"/>
    </row>
    <row r="15942" spans="71:72" x14ac:dyDescent="0.2">
      <c r="BS15942" s="152"/>
      <c r="BT15942" s="153"/>
    </row>
    <row r="15943" spans="71:72" x14ac:dyDescent="0.2">
      <c r="BS15943" s="152"/>
      <c r="BT15943" s="153"/>
    </row>
    <row r="15944" spans="71:72" x14ac:dyDescent="0.2">
      <c r="BS15944" s="152"/>
      <c r="BT15944" s="153"/>
    </row>
    <row r="15945" spans="71:72" x14ac:dyDescent="0.2">
      <c r="BS15945" s="152"/>
      <c r="BT15945" s="153"/>
    </row>
    <row r="15946" spans="71:72" x14ac:dyDescent="0.2">
      <c r="BS15946" s="152"/>
      <c r="BT15946" s="153"/>
    </row>
    <row r="15947" spans="71:72" x14ac:dyDescent="0.2">
      <c r="BS15947" s="152"/>
      <c r="BT15947" s="153"/>
    </row>
    <row r="15948" spans="71:72" x14ac:dyDescent="0.2">
      <c r="BS15948" s="152"/>
      <c r="BT15948" s="153"/>
    </row>
    <row r="15949" spans="71:72" x14ac:dyDescent="0.2">
      <c r="BS15949" s="152"/>
      <c r="BT15949" s="153"/>
    </row>
    <row r="15950" spans="71:72" x14ac:dyDescent="0.2">
      <c r="BS15950" s="152"/>
      <c r="BT15950" s="153"/>
    </row>
    <row r="15951" spans="71:72" x14ac:dyDescent="0.2">
      <c r="BS15951" s="152"/>
      <c r="BT15951" s="153"/>
    </row>
    <row r="15952" spans="71:72" x14ac:dyDescent="0.2">
      <c r="BS15952" s="152"/>
      <c r="BT15952" s="153"/>
    </row>
    <row r="15953" spans="71:72" x14ac:dyDescent="0.2">
      <c r="BS15953" s="152"/>
      <c r="BT15953" s="153"/>
    </row>
    <row r="15954" spans="71:72" x14ac:dyDescent="0.2">
      <c r="BS15954" s="152"/>
      <c r="BT15954" s="153"/>
    </row>
    <row r="15955" spans="71:72" x14ac:dyDescent="0.2">
      <c r="BS15955" s="152"/>
      <c r="BT15955" s="153"/>
    </row>
    <row r="15956" spans="71:72" x14ac:dyDescent="0.2">
      <c r="BS15956" s="152"/>
      <c r="BT15956" s="153"/>
    </row>
    <row r="15957" spans="71:72" x14ac:dyDescent="0.2">
      <c r="BS15957" s="152"/>
      <c r="BT15957" s="153"/>
    </row>
    <row r="15958" spans="71:72" x14ac:dyDescent="0.2">
      <c r="BS15958" s="152"/>
      <c r="BT15958" s="153"/>
    </row>
    <row r="15959" spans="71:72" x14ac:dyDescent="0.2">
      <c r="BS15959" s="152"/>
      <c r="BT15959" s="153"/>
    </row>
    <row r="15960" spans="71:72" x14ac:dyDescent="0.2">
      <c r="BS15960" s="152"/>
      <c r="BT15960" s="153"/>
    </row>
    <row r="15961" spans="71:72" x14ac:dyDescent="0.2">
      <c r="BS15961" s="152"/>
      <c r="BT15961" s="153"/>
    </row>
    <row r="15962" spans="71:72" x14ac:dyDescent="0.2">
      <c r="BS15962" s="152"/>
      <c r="BT15962" s="153"/>
    </row>
    <row r="15963" spans="71:72" x14ac:dyDescent="0.2">
      <c r="BS15963" s="152"/>
      <c r="BT15963" s="153"/>
    </row>
    <row r="15964" spans="71:72" x14ac:dyDescent="0.2">
      <c r="BS15964" s="152"/>
      <c r="BT15964" s="153"/>
    </row>
    <row r="15965" spans="71:72" x14ac:dyDescent="0.2">
      <c r="BS15965" s="152"/>
      <c r="BT15965" s="153"/>
    </row>
    <row r="15966" spans="71:72" x14ac:dyDescent="0.2">
      <c r="BS15966" s="152"/>
      <c r="BT15966" s="153"/>
    </row>
    <row r="15967" spans="71:72" x14ac:dyDescent="0.2">
      <c r="BS15967" s="152"/>
      <c r="BT15967" s="153"/>
    </row>
    <row r="15968" spans="71:72" x14ac:dyDescent="0.2">
      <c r="BS15968" s="152"/>
      <c r="BT15968" s="153"/>
    </row>
    <row r="15969" spans="71:72" x14ac:dyDescent="0.2">
      <c r="BS15969" s="152"/>
      <c r="BT15969" s="153"/>
    </row>
    <row r="15970" spans="71:72" x14ac:dyDescent="0.2">
      <c r="BS15970" s="152"/>
      <c r="BT15970" s="153"/>
    </row>
    <row r="15971" spans="71:72" x14ac:dyDescent="0.2">
      <c r="BS15971" s="152"/>
      <c r="BT15971" s="153"/>
    </row>
    <row r="15972" spans="71:72" x14ac:dyDescent="0.2">
      <c r="BS15972" s="152"/>
      <c r="BT15972" s="153"/>
    </row>
    <row r="15973" spans="71:72" x14ac:dyDescent="0.2">
      <c r="BS15973" s="152"/>
      <c r="BT15973" s="153"/>
    </row>
    <row r="15974" spans="71:72" x14ac:dyDescent="0.2">
      <c r="BS15974" s="152"/>
      <c r="BT15974" s="153"/>
    </row>
    <row r="15975" spans="71:72" x14ac:dyDescent="0.2">
      <c r="BS15975" s="152"/>
      <c r="BT15975" s="153"/>
    </row>
    <row r="15976" spans="71:72" x14ac:dyDescent="0.2">
      <c r="BS15976" s="152"/>
      <c r="BT15976" s="153"/>
    </row>
    <row r="15977" spans="71:72" x14ac:dyDescent="0.2">
      <c r="BS15977" s="152"/>
      <c r="BT15977" s="153"/>
    </row>
    <row r="15978" spans="71:72" x14ac:dyDescent="0.2">
      <c r="BS15978" s="152"/>
      <c r="BT15978" s="153"/>
    </row>
    <row r="15979" spans="71:72" x14ac:dyDescent="0.2">
      <c r="BS15979" s="152"/>
      <c r="BT15979" s="153"/>
    </row>
    <row r="15980" spans="71:72" x14ac:dyDescent="0.2">
      <c r="BS15980" s="152"/>
      <c r="BT15980" s="153"/>
    </row>
    <row r="15981" spans="71:72" x14ac:dyDescent="0.2">
      <c r="BS15981" s="152"/>
      <c r="BT15981" s="153"/>
    </row>
    <row r="15982" spans="71:72" x14ac:dyDescent="0.2">
      <c r="BS15982" s="152"/>
      <c r="BT15982" s="153"/>
    </row>
    <row r="15983" spans="71:72" x14ac:dyDescent="0.2">
      <c r="BS15983" s="152"/>
      <c r="BT15983" s="153"/>
    </row>
    <row r="15984" spans="71:72" x14ac:dyDescent="0.2">
      <c r="BS15984" s="152"/>
      <c r="BT15984" s="153"/>
    </row>
    <row r="15985" spans="71:72" x14ac:dyDescent="0.2">
      <c r="BS15985" s="152"/>
      <c r="BT15985" s="153"/>
    </row>
    <row r="15986" spans="71:72" x14ac:dyDescent="0.2">
      <c r="BS15986" s="152"/>
      <c r="BT15986" s="153"/>
    </row>
    <row r="15987" spans="71:72" x14ac:dyDescent="0.2">
      <c r="BS15987" s="152"/>
      <c r="BT15987" s="153"/>
    </row>
    <row r="15988" spans="71:72" x14ac:dyDescent="0.2">
      <c r="BS15988" s="152"/>
      <c r="BT15988" s="153"/>
    </row>
    <row r="15989" spans="71:72" x14ac:dyDescent="0.2">
      <c r="BS15989" s="152"/>
      <c r="BT15989" s="153"/>
    </row>
    <row r="15990" spans="71:72" x14ac:dyDescent="0.2">
      <c r="BS15990" s="152"/>
      <c r="BT15990" s="153"/>
    </row>
    <row r="15991" spans="71:72" x14ac:dyDescent="0.2">
      <c r="BS15991" s="152"/>
      <c r="BT15991" s="153"/>
    </row>
    <row r="15992" spans="71:72" x14ac:dyDescent="0.2">
      <c r="BS15992" s="152"/>
      <c r="BT15992" s="153"/>
    </row>
    <row r="15993" spans="71:72" x14ac:dyDescent="0.2">
      <c r="BS15993" s="152"/>
      <c r="BT15993" s="153"/>
    </row>
    <row r="15994" spans="71:72" x14ac:dyDescent="0.2">
      <c r="BS15994" s="152"/>
      <c r="BT15994" s="153"/>
    </row>
    <row r="15995" spans="71:72" x14ac:dyDescent="0.2">
      <c r="BS15995" s="152"/>
      <c r="BT15995" s="153"/>
    </row>
    <row r="15996" spans="71:72" x14ac:dyDescent="0.2">
      <c r="BS15996" s="152"/>
      <c r="BT15996" s="153"/>
    </row>
    <row r="15997" spans="71:72" x14ac:dyDescent="0.2">
      <c r="BS15997" s="152"/>
      <c r="BT15997" s="153"/>
    </row>
    <row r="15998" spans="71:72" x14ac:dyDescent="0.2">
      <c r="BS15998" s="152"/>
      <c r="BT15998" s="153"/>
    </row>
    <row r="15999" spans="71:72" x14ac:dyDescent="0.2">
      <c r="BS15999" s="152"/>
      <c r="BT15999" s="153"/>
    </row>
    <row r="16000" spans="71:72" x14ac:dyDescent="0.2">
      <c r="BS16000" s="152"/>
      <c r="BT16000" s="153"/>
    </row>
    <row r="16001" spans="71:72" x14ac:dyDescent="0.2">
      <c r="BS16001" s="152"/>
      <c r="BT16001" s="153"/>
    </row>
    <row r="16002" spans="71:72" x14ac:dyDescent="0.2">
      <c r="BS16002" s="152"/>
      <c r="BT16002" s="153"/>
    </row>
    <row r="16003" spans="71:72" x14ac:dyDescent="0.2">
      <c r="BS16003" s="152"/>
      <c r="BT16003" s="153"/>
    </row>
    <row r="16004" spans="71:72" x14ac:dyDescent="0.2">
      <c r="BS16004" s="152"/>
      <c r="BT16004" s="153"/>
    </row>
    <row r="16005" spans="71:72" x14ac:dyDescent="0.2">
      <c r="BS16005" s="152"/>
      <c r="BT16005" s="153"/>
    </row>
    <row r="16006" spans="71:72" x14ac:dyDescent="0.2">
      <c r="BS16006" s="152"/>
      <c r="BT16006" s="153"/>
    </row>
    <row r="16007" spans="71:72" x14ac:dyDescent="0.2">
      <c r="BS16007" s="152"/>
      <c r="BT16007" s="153"/>
    </row>
    <row r="16008" spans="71:72" x14ac:dyDescent="0.2">
      <c r="BS16008" s="152"/>
      <c r="BT16008" s="153"/>
    </row>
    <row r="16009" spans="71:72" x14ac:dyDescent="0.2">
      <c r="BS16009" s="152"/>
      <c r="BT16009" s="153"/>
    </row>
    <row r="16010" spans="71:72" x14ac:dyDescent="0.2">
      <c r="BS16010" s="152"/>
      <c r="BT16010" s="153"/>
    </row>
    <row r="16011" spans="71:72" x14ac:dyDescent="0.2">
      <c r="BS16011" s="152"/>
      <c r="BT16011" s="153"/>
    </row>
    <row r="16012" spans="71:72" x14ac:dyDescent="0.2">
      <c r="BS16012" s="152"/>
      <c r="BT16012" s="153"/>
    </row>
    <row r="16013" spans="71:72" x14ac:dyDescent="0.2">
      <c r="BS16013" s="152"/>
      <c r="BT16013" s="153"/>
    </row>
    <row r="16014" spans="71:72" x14ac:dyDescent="0.2">
      <c r="BS16014" s="152"/>
      <c r="BT16014" s="153"/>
    </row>
    <row r="16015" spans="71:72" x14ac:dyDescent="0.2">
      <c r="BS16015" s="152"/>
      <c r="BT16015" s="153"/>
    </row>
    <row r="16016" spans="71:72" x14ac:dyDescent="0.2">
      <c r="BS16016" s="152"/>
      <c r="BT16016" s="153"/>
    </row>
    <row r="16017" spans="71:72" x14ac:dyDescent="0.2">
      <c r="BS16017" s="152"/>
      <c r="BT16017" s="153"/>
    </row>
    <row r="16018" spans="71:72" x14ac:dyDescent="0.2">
      <c r="BS16018" s="152"/>
      <c r="BT16018" s="153"/>
    </row>
    <row r="16019" spans="71:72" x14ac:dyDescent="0.2">
      <c r="BS16019" s="152"/>
      <c r="BT16019" s="153"/>
    </row>
    <row r="16020" spans="71:72" x14ac:dyDescent="0.2">
      <c r="BS16020" s="152"/>
      <c r="BT16020" s="153"/>
    </row>
    <row r="16021" spans="71:72" x14ac:dyDescent="0.2">
      <c r="BS16021" s="152"/>
      <c r="BT16021" s="153"/>
    </row>
    <row r="16022" spans="71:72" x14ac:dyDescent="0.2">
      <c r="BS16022" s="152"/>
      <c r="BT16022" s="153"/>
    </row>
    <row r="16023" spans="71:72" x14ac:dyDescent="0.2">
      <c r="BS16023" s="152"/>
      <c r="BT16023" s="153"/>
    </row>
    <row r="16024" spans="71:72" x14ac:dyDescent="0.2">
      <c r="BS16024" s="152"/>
      <c r="BT16024" s="153"/>
    </row>
    <row r="16025" spans="71:72" x14ac:dyDescent="0.2">
      <c r="BS16025" s="152"/>
      <c r="BT16025" s="153"/>
    </row>
    <row r="16026" spans="71:72" x14ac:dyDescent="0.2">
      <c r="BS16026" s="152"/>
      <c r="BT16026" s="153"/>
    </row>
    <row r="16027" spans="71:72" x14ac:dyDescent="0.2">
      <c r="BS16027" s="152"/>
      <c r="BT16027" s="153"/>
    </row>
    <row r="16028" spans="71:72" x14ac:dyDescent="0.2">
      <c r="BS16028" s="152"/>
      <c r="BT16028" s="153"/>
    </row>
    <row r="16029" spans="71:72" x14ac:dyDescent="0.2">
      <c r="BS16029" s="152"/>
      <c r="BT16029" s="153"/>
    </row>
    <row r="16030" spans="71:72" x14ac:dyDescent="0.2">
      <c r="BS16030" s="152"/>
      <c r="BT16030" s="153"/>
    </row>
    <row r="16031" spans="71:72" x14ac:dyDescent="0.2">
      <c r="BS16031" s="152"/>
      <c r="BT16031" s="153"/>
    </row>
    <row r="16032" spans="71:72" x14ac:dyDescent="0.2">
      <c r="BS16032" s="152"/>
      <c r="BT16032" s="153"/>
    </row>
    <row r="16033" spans="71:72" x14ac:dyDescent="0.2">
      <c r="BS16033" s="152"/>
      <c r="BT16033" s="153"/>
    </row>
    <row r="16034" spans="71:72" x14ac:dyDescent="0.2">
      <c r="BS16034" s="152"/>
      <c r="BT16034" s="153"/>
    </row>
    <row r="16035" spans="71:72" x14ac:dyDescent="0.2">
      <c r="BS16035" s="152"/>
      <c r="BT16035" s="153"/>
    </row>
    <row r="16036" spans="71:72" x14ac:dyDescent="0.2">
      <c r="BS16036" s="152"/>
      <c r="BT16036" s="153"/>
    </row>
    <row r="16037" spans="71:72" x14ac:dyDescent="0.2">
      <c r="BS16037" s="152"/>
      <c r="BT16037" s="153"/>
    </row>
    <row r="16038" spans="71:72" x14ac:dyDescent="0.2">
      <c r="BS16038" s="152"/>
      <c r="BT16038" s="153"/>
    </row>
    <row r="16039" spans="71:72" x14ac:dyDescent="0.2">
      <c r="BS16039" s="152"/>
      <c r="BT16039" s="153"/>
    </row>
    <row r="16040" spans="71:72" x14ac:dyDescent="0.2">
      <c r="BS16040" s="152"/>
      <c r="BT16040" s="153"/>
    </row>
    <row r="16041" spans="71:72" x14ac:dyDescent="0.2">
      <c r="BS16041" s="152"/>
      <c r="BT16041" s="153"/>
    </row>
    <row r="16042" spans="71:72" x14ac:dyDescent="0.2">
      <c r="BS16042" s="152"/>
      <c r="BT16042" s="153"/>
    </row>
    <row r="16043" spans="71:72" x14ac:dyDescent="0.2">
      <c r="BS16043" s="152"/>
      <c r="BT16043" s="153"/>
    </row>
    <row r="16044" spans="71:72" x14ac:dyDescent="0.2">
      <c r="BS16044" s="152"/>
      <c r="BT16044" s="153"/>
    </row>
    <row r="16045" spans="71:72" x14ac:dyDescent="0.2">
      <c r="BS16045" s="152"/>
      <c r="BT16045" s="153"/>
    </row>
    <row r="16046" spans="71:72" x14ac:dyDescent="0.2">
      <c r="BS16046" s="152"/>
      <c r="BT16046" s="153"/>
    </row>
    <row r="16047" spans="71:72" x14ac:dyDescent="0.2">
      <c r="BS16047" s="152"/>
      <c r="BT16047" s="153"/>
    </row>
    <row r="16048" spans="71:72" x14ac:dyDescent="0.2">
      <c r="BS16048" s="152"/>
      <c r="BT16048" s="153"/>
    </row>
    <row r="16049" spans="71:72" x14ac:dyDescent="0.2">
      <c r="BS16049" s="152"/>
      <c r="BT16049" s="153"/>
    </row>
    <row r="16050" spans="71:72" x14ac:dyDescent="0.2">
      <c r="BS16050" s="152"/>
      <c r="BT16050" s="153"/>
    </row>
    <row r="16051" spans="71:72" x14ac:dyDescent="0.2">
      <c r="BS16051" s="152"/>
      <c r="BT16051" s="153"/>
    </row>
    <row r="16052" spans="71:72" x14ac:dyDescent="0.2">
      <c r="BS16052" s="152"/>
      <c r="BT16052" s="153"/>
    </row>
    <row r="16053" spans="71:72" x14ac:dyDescent="0.2">
      <c r="BS16053" s="152"/>
      <c r="BT16053" s="153"/>
    </row>
    <row r="16054" spans="71:72" x14ac:dyDescent="0.2">
      <c r="BS16054" s="152"/>
      <c r="BT16054" s="153"/>
    </row>
    <row r="16055" spans="71:72" x14ac:dyDescent="0.2">
      <c r="BS16055" s="152"/>
      <c r="BT16055" s="153"/>
    </row>
    <row r="16056" spans="71:72" x14ac:dyDescent="0.2">
      <c r="BS16056" s="152"/>
      <c r="BT16056" s="153"/>
    </row>
    <row r="16057" spans="71:72" x14ac:dyDescent="0.2">
      <c r="BS16057" s="152"/>
      <c r="BT16057" s="153"/>
    </row>
    <row r="16058" spans="71:72" x14ac:dyDescent="0.2">
      <c r="BS16058" s="152"/>
      <c r="BT16058" s="153"/>
    </row>
    <row r="16059" spans="71:72" x14ac:dyDescent="0.2">
      <c r="BS16059" s="152"/>
      <c r="BT16059" s="153"/>
    </row>
    <row r="16060" spans="71:72" x14ac:dyDescent="0.2">
      <c r="BS16060" s="152"/>
      <c r="BT16060" s="153"/>
    </row>
    <row r="16061" spans="71:72" x14ac:dyDescent="0.2">
      <c r="BS16061" s="152"/>
      <c r="BT16061" s="153"/>
    </row>
    <row r="16062" spans="71:72" x14ac:dyDescent="0.2">
      <c r="BS16062" s="152"/>
      <c r="BT16062" s="153"/>
    </row>
    <row r="16063" spans="71:72" x14ac:dyDescent="0.2">
      <c r="BS16063" s="152"/>
      <c r="BT16063" s="153"/>
    </row>
    <row r="16064" spans="71:72" x14ac:dyDescent="0.2">
      <c r="BS16064" s="152"/>
      <c r="BT16064" s="153"/>
    </row>
    <row r="16065" spans="71:72" x14ac:dyDescent="0.2">
      <c r="BS16065" s="152"/>
      <c r="BT16065" s="153"/>
    </row>
    <row r="16066" spans="71:72" x14ac:dyDescent="0.2">
      <c r="BS16066" s="152"/>
      <c r="BT16066" s="153"/>
    </row>
    <row r="16067" spans="71:72" x14ac:dyDescent="0.2">
      <c r="BS16067" s="152"/>
      <c r="BT16067" s="153"/>
    </row>
    <row r="16068" spans="71:72" x14ac:dyDescent="0.2">
      <c r="BS16068" s="152"/>
      <c r="BT16068" s="153"/>
    </row>
    <row r="16069" spans="71:72" x14ac:dyDescent="0.2">
      <c r="BS16069" s="152"/>
      <c r="BT16069" s="153"/>
    </row>
    <row r="16070" spans="71:72" x14ac:dyDescent="0.2">
      <c r="BS16070" s="152"/>
      <c r="BT16070" s="153"/>
    </row>
    <row r="16071" spans="71:72" x14ac:dyDescent="0.2">
      <c r="BS16071" s="152"/>
      <c r="BT16071" s="153"/>
    </row>
    <row r="16072" spans="71:72" x14ac:dyDescent="0.2">
      <c r="BS16072" s="152"/>
      <c r="BT16072" s="153"/>
    </row>
    <row r="16073" spans="71:72" x14ac:dyDescent="0.2">
      <c r="BS16073" s="152"/>
      <c r="BT16073" s="153"/>
    </row>
    <row r="16074" spans="71:72" x14ac:dyDescent="0.2">
      <c r="BS16074" s="152"/>
      <c r="BT16074" s="153"/>
    </row>
    <row r="16075" spans="71:72" x14ac:dyDescent="0.2">
      <c r="BS16075" s="152"/>
      <c r="BT16075" s="153"/>
    </row>
    <row r="16076" spans="71:72" x14ac:dyDescent="0.2">
      <c r="BS16076" s="152"/>
      <c r="BT16076" s="153"/>
    </row>
    <row r="16077" spans="71:72" x14ac:dyDescent="0.2">
      <c r="BS16077" s="152"/>
      <c r="BT16077" s="153"/>
    </row>
    <row r="16078" spans="71:72" x14ac:dyDescent="0.2">
      <c r="BS16078" s="152"/>
      <c r="BT16078" s="153"/>
    </row>
    <row r="16079" spans="71:72" x14ac:dyDescent="0.2">
      <c r="BS16079" s="152"/>
      <c r="BT16079" s="153"/>
    </row>
    <row r="16080" spans="71:72" x14ac:dyDescent="0.2">
      <c r="BS16080" s="152"/>
      <c r="BT16080" s="153"/>
    </row>
    <row r="16081" spans="71:72" x14ac:dyDescent="0.2">
      <c r="BS16081" s="152"/>
      <c r="BT16081" s="153"/>
    </row>
    <row r="16082" spans="71:72" x14ac:dyDescent="0.2">
      <c r="BS16082" s="152"/>
      <c r="BT16082" s="153"/>
    </row>
    <row r="16083" spans="71:72" x14ac:dyDescent="0.2">
      <c r="BS16083" s="152"/>
      <c r="BT16083" s="153"/>
    </row>
    <row r="16084" spans="71:72" x14ac:dyDescent="0.2">
      <c r="BS16084" s="152"/>
      <c r="BT16084" s="153"/>
    </row>
    <row r="16085" spans="71:72" x14ac:dyDescent="0.2">
      <c r="BS16085" s="152"/>
      <c r="BT16085" s="153"/>
    </row>
    <row r="16086" spans="71:72" x14ac:dyDescent="0.2">
      <c r="BS16086" s="152"/>
      <c r="BT16086" s="153"/>
    </row>
    <row r="16087" spans="71:72" x14ac:dyDescent="0.2">
      <c r="BS16087" s="152"/>
      <c r="BT16087" s="153"/>
    </row>
    <row r="16088" spans="71:72" x14ac:dyDescent="0.2">
      <c r="BS16088" s="152"/>
      <c r="BT16088" s="153"/>
    </row>
    <row r="16089" spans="71:72" x14ac:dyDescent="0.2">
      <c r="BS16089" s="152"/>
      <c r="BT16089" s="153"/>
    </row>
    <row r="16090" spans="71:72" x14ac:dyDescent="0.2">
      <c r="BS16090" s="152"/>
      <c r="BT16090" s="153"/>
    </row>
    <row r="16091" spans="71:72" x14ac:dyDescent="0.2">
      <c r="BS16091" s="152"/>
      <c r="BT16091" s="153"/>
    </row>
    <row r="16092" spans="71:72" x14ac:dyDescent="0.2">
      <c r="BS16092" s="152"/>
      <c r="BT16092" s="153"/>
    </row>
    <row r="16093" spans="71:72" x14ac:dyDescent="0.2">
      <c r="BS16093" s="152"/>
      <c r="BT16093" s="153"/>
    </row>
    <row r="16094" spans="71:72" x14ac:dyDescent="0.2">
      <c r="BS16094" s="152"/>
      <c r="BT16094" s="153"/>
    </row>
    <row r="16095" spans="71:72" x14ac:dyDescent="0.2">
      <c r="BS16095" s="152"/>
      <c r="BT16095" s="153"/>
    </row>
    <row r="16096" spans="71:72" x14ac:dyDescent="0.2">
      <c r="BS16096" s="152"/>
      <c r="BT16096" s="153"/>
    </row>
    <row r="16097" spans="71:72" x14ac:dyDescent="0.2">
      <c r="BS16097" s="152"/>
      <c r="BT16097" s="153"/>
    </row>
    <row r="16098" spans="71:72" x14ac:dyDescent="0.2">
      <c r="BS16098" s="152"/>
      <c r="BT16098" s="153"/>
    </row>
    <row r="16099" spans="71:72" x14ac:dyDescent="0.2">
      <c r="BS16099" s="152"/>
      <c r="BT16099" s="153"/>
    </row>
    <row r="16100" spans="71:72" x14ac:dyDescent="0.2">
      <c r="BS16100" s="152"/>
      <c r="BT16100" s="153"/>
    </row>
    <row r="16101" spans="71:72" x14ac:dyDescent="0.2">
      <c r="BS16101" s="152"/>
      <c r="BT16101" s="153"/>
    </row>
    <row r="16102" spans="71:72" x14ac:dyDescent="0.2">
      <c r="BS16102" s="152"/>
      <c r="BT16102" s="153"/>
    </row>
    <row r="16103" spans="71:72" x14ac:dyDescent="0.2">
      <c r="BS16103" s="152"/>
      <c r="BT16103" s="153"/>
    </row>
    <row r="16104" spans="71:72" x14ac:dyDescent="0.2">
      <c r="BS16104" s="152"/>
      <c r="BT16104" s="153"/>
    </row>
    <row r="16105" spans="71:72" x14ac:dyDescent="0.2">
      <c r="BS16105" s="152"/>
      <c r="BT16105" s="153"/>
    </row>
    <row r="16106" spans="71:72" x14ac:dyDescent="0.2">
      <c r="BS16106" s="152"/>
      <c r="BT16106" s="153"/>
    </row>
    <row r="16107" spans="71:72" x14ac:dyDescent="0.2">
      <c r="BS16107" s="152"/>
      <c r="BT16107" s="153"/>
    </row>
    <row r="16108" spans="71:72" x14ac:dyDescent="0.2">
      <c r="BS16108" s="152"/>
      <c r="BT16108" s="153"/>
    </row>
    <row r="16109" spans="71:72" x14ac:dyDescent="0.2">
      <c r="BS16109" s="152"/>
      <c r="BT16109" s="153"/>
    </row>
    <row r="16110" spans="71:72" x14ac:dyDescent="0.2">
      <c r="BS16110" s="152"/>
      <c r="BT16110" s="153"/>
    </row>
    <row r="16111" spans="71:72" x14ac:dyDescent="0.2">
      <c r="BS16111" s="152"/>
      <c r="BT16111" s="153"/>
    </row>
    <row r="16112" spans="71:72" x14ac:dyDescent="0.2">
      <c r="BS16112" s="152"/>
      <c r="BT16112" s="153"/>
    </row>
    <row r="16113" spans="71:72" x14ac:dyDescent="0.2">
      <c r="BS16113" s="152"/>
      <c r="BT16113" s="153"/>
    </row>
    <row r="16114" spans="71:72" x14ac:dyDescent="0.2">
      <c r="BS16114" s="152"/>
      <c r="BT16114" s="153"/>
    </row>
    <row r="16115" spans="71:72" x14ac:dyDescent="0.2">
      <c r="BS16115" s="152"/>
      <c r="BT16115" s="153"/>
    </row>
    <row r="16116" spans="71:72" x14ac:dyDescent="0.2">
      <c r="BS16116" s="152"/>
      <c r="BT16116" s="153"/>
    </row>
    <row r="16117" spans="71:72" x14ac:dyDescent="0.2">
      <c r="BS16117" s="152"/>
      <c r="BT16117" s="153"/>
    </row>
    <row r="16118" spans="71:72" x14ac:dyDescent="0.2">
      <c r="BS16118" s="152"/>
      <c r="BT16118" s="153"/>
    </row>
    <row r="16119" spans="71:72" x14ac:dyDescent="0.2">
      <c r="BS16119" s="152"/>
      <c r="BT16119" s="153"/>
    </row>
    <row r="16120" spans="71:72" x14ac:dyDescent="0.2">
      <c r="BS16120" s="152"/>
      <c r="BT16120" s="153"/>
    </row>
    <row r="16121" spans="71:72" x14ac:dyDescent="0.2">
      <c r="BS16121" s="152"/>
      <c r="BT16121" s="153"/>
    </row>
    <row r="16122" spans="71:72" x14ac:dyDescent="0.2">
      <c r="BS16122" s="152"/>
      <c r="BT16122" s="153"/>
    </row>
    <row r="16123" spans="71:72" x14ac:dyDescent="0.2">
      <c r="BS16123" s="152"/>
      <c r="BT16123" s="153"/>
    </row>
    <row r="16124" spans="71:72" x14ac:dyDescent="0.2">
      <c r="BS16124" s="152"/>
      <c r="BT16124" s="153"/>
    </row>
    <row r="16125" spans="71:72" x14ac:dyDescent="0.2">
      <c r="BS16125" s="152"/>
      <c r="BT16125" s="153"/>
    </row>
    <row r="16126" spans="71:72" x14ac:dyDescent="0.2">
      <c r="BS16126" s="152"/>
      <c r="BT16126" s="153"/>
    </row>
    <row r="16127" spans="71:72" x14ac:dyDescent="0.2">
      <c r="BS16127" s="152"/>
      <c r="BT16127" s="153"/>
    </row>
    <row r="16128" spans="71:72" x14ac:dyDescent="0.2">
      <c r="BS16128" s="152"/>
      <c r="BT16128" s="153"/>
    </row>
    <row r="16129" spans="71:72" x14ac:dyDescent="0.2">
      <c r="BS16129" s="152"/>
      <c r="BT16129" s="153"/>
    </row>
    <row r="16130" spans="71:72" x14ac:dyDescent="0.2">
      <c r="BS16130" s="152"/>
      <c r="BT16130" s="153"/>
    </row>
    <row r="16131" spans="71:72" x14ac:dyDescent="0.2">
      <c r="BS16131" s="152"/>
      <c r="BT16131" s="153"/>
    </row>
    <row r="16132" spans="71:72" x14ac:dyDescent="0.2">
      <c r="BS16132" s="152"/>
      <c r="BT16132" s="153"/>
    </row>
    <row r="16133" spans="71:72" x14ac:dyDescent="0.2">
      <c r="BS16133" s="152"/>
      <c r="BT16133" s="153"/>
    </row>
    <row r="16134" spans="71:72" x14ac:dyDescent="0.2">
      <c r="BS16134" s="152"/>
      <c r="BT16134" s="153"/>
    </row>
    <row r="16135" spans="71:72" x14ac:dyDescent="0.2">
      <c r="BS16135" s="152"/>
      <c r="BT16135" s="153"/>
    </row>
    <row r="16136" spans="71:72" x14ac:dyDescent="0.2">
      <c r="BS16136" s="152"/>
      <c r="BT16136" s="153"/>
    </row>
    <row r="16137" spans="71:72" x14ac:dyDescent="0.2">
      <c r="BS16137" s="152"/>
      <c r="BT16137" s="153"/>
    </row>
    <row r="16138" spans="71:72" x14ac:dyDescent="0.2">
      <c r="BS16138" s="152"/>
      <c r="BT16138" s="153"/>
    </row>
    <row r="16139" spans="71:72" x14ac:dyDescent="0.2">
      <c r="BS16139" s="152"/>
      <c r="BT16139" s="153"/>
    </row>
    <row r="16140" spans="71:72" x14ac:dyDescent="0.2">
      <c r="BS16140" s="152"/>
      <c r="BT16140" s="153"/>
    </row>
    <row r="16141" spans="71:72" x14ac:dyDescent="0.2">
      <c r="BS16141" s="152"/>
      <c r="BT16141" s="153"/>
    </row>
    <row r="16142" spans="71:72" x14ac:dyDescent="0.2">
      <c r="BS16142" s="152"/>
      <c r="BT16142" s="153"/>
    </row>
    <row r="16143" spans="71:72" x14ac:dyDescent="0.2">
      <c r="BS16143" s="152"/>
      <c r="BT16143" s="153"/>
    </row>
    <row r="16144" spans="71:72" x14ac:dyDescent="0.2">
      <c r="BS16144" s="152"/>
      <c r="BT16144" s="153"/>
    </row>
    <row r="16145" spans="71:72" x14ac:dyDescent="0.2">
      <c r="BS16145" s="152"/>
      <c r="BT16145" s="153"/>
    </row>
    <row r="16146" spans="71:72" x14ac:dyDescent="0.2">
      <c r="BS16146" s="152"/>
      <c r="BT16146" s="153"/>
    </row>
    <row r="16147" spans="71:72" x14ac:dyDescent="0.2">
      <c r="BS16147" s="152"/>
      <c r="BT16147" s="153"/>
    </row>
    <row r="16148" spans="71:72" x14ac:dyDescent="0.2">
      <c r="BS16148" s="152"/>
      <c r="BT16148" s="153"/>
    </row>
    <row r="16149" spans="71:72" x14ac:dyDescent="0.2">
      <c r="BS16149" s="152"/>
      <c r="BT16149" s="153"/>
    </row>
    <row r="16150" spans="71:72" x14ac:dyDescent="0.2">
      <c r="BS16150" s="152"/>
      <c r="BT16150" s="153"/>
    </row>
    <row r="16151" spans="71:72" x14ac:dyDescent="0.2">
      <c r="BS16151" s="152"/>
      <c r="BT16151" s="153"/>
    </row>
    <row r="16152" spans="71:72" x14ac:dyDescent="0.2">
      <c r="BS16152" s="152"/>
      <c r="BT16152" s="153"/>
    </row>
    <row r="16153" spans="71:72" x14ac:dyDescent="0.2">
      <c r="BS16153" s="152"/>
      <c r="BT16153" s="153"/>
    </row>
    <row r="16154" spans="71:72" x14ac:dyDescent="0.2">
      <c r="BS16154" s="152"/>
      <c r="BT16154" s="153"/>
    </row>
    <row r="16155" spans="71:72" x14ac:dyDescent="0.2">
      <c r="BS16155" s="152"/>
      <c r="BT16155" s="153"/>
    </row>
    <row r="16156" spans="71:72" x14ac:dyDescent="0.2">
      <c r="BS16156" s="152"/>
      <c r="BT16156" s="153"/>
    </row>
    <row r="16157" spans="71:72" x14ac:dyDescent="0.2">
      <c r="BS16157" s="152"/>
      <c r="BT16157" s="153"/>
    </row>
    <row r="16158" spans="71:72" x14ac:dyDescent="0.2">
      <c r="BS16158" s="152"/>
      <c r="BT16158" s="153"/>
    </row>
    <row r="16159" spans="71:72" x14ac:dyDescent="0.2">
      <c r="BS16159" s="152"/>
      <c r="BT16159" s="153"/>
    </row>
    <row r="16160" spans="71:72" x14ac:dyDescent="0.2">
      <c r="BS16160" s="152"/>
      <c r="BT16160" s="153"/>
    </row>
    <row r="16161" spans="71:72" x14ac:dyDescent="0.2">
      <c r="BS16161" s="152"/>
      <c r="BT16161" s="153"/>
    </row>
    <row r="16162" spans="71:72" x14ac:dyDescent="0.2">
      <c r="BS16162" s="152"/>
      <c r="BT16162" s="153"/>
    </row>
    <row r="16163" spans="71:72" x14ac:dyDescent="0.2">
      <c r="BS16163" s="152"/>
      <c r="BT16163" s="153"/>
    </row>
    <row r="16164" spans="71:72" x14ac:dyDescent="0.2">
      <c r="BS16164" s="152"/>
      <c r="BT16164" s="153"/>
    </row>
    <row r="16165" spans="71:72" x14ac:dyDescent="0.2">
      <c r="BS16165" s="152"/>
      <c r="BT16165" s="153"/>
    </row>
    <row r="16166" spans="71:72" x14ac:dyDescent="0.2">
      <c r="BS16166" s="152"/>
      <c r="BT16166" s="153"/>
    </row>
    <row r="16167" spans="71:72" x14ac:dyDescent="0.2">
      <c r="BS16167" s="152"/>
      <c r="BT16167" s="153"/>
    </row>
    <row r="16168" spans="71:72" x14ac:dyDescent="0.2">
      <c r="BS16168" s="152"/>
      <c r="BT16168" s="153"/>
    </row>
    <row r="16169" spans="71:72" x14ac:dyDescent="0.2">
      <c r="BS16169" s="152"/>
      <c r="BT16169" s="153"/>
    </row>
    <row r="16170" spans="71:72" x14ac:dyDescent="0.2">
      <c r="BS16170" s="152"/>
      <c r="BT16170" s="153"/>
    </row>
    <row r="16171" spans="71:72" x14ac:dyDescent="0.2">
      <c r="BS16171" s="152"/>
      <c r="BT16171" s="153"/>
    </row>
    <row r="16172" spans="71:72" x14ac:dyDescent="0.2">
      <c r="BS16172" s="152"/>
      <c r="BT16172" s="153"/>
    </row>
    <row r="16173" spans="71:72" x14ac:dyDescent="0.2">
      <c r="BS16173" s="152"/>
      <c r="BT16173" s="153"/>
    </row>
    <row r="16174" spans="71:72" x14ac:dyDescent="0.2">
      <c r="BS16174" s="152"/>
      <c r="BT16174" s="153"/>
    </row>
    <row r="16175" spans="71:72" x14ac:dyDescent="0.2">
      <c r="BS16175" s="152"/>
      <c r="BT16175" s="153"/>
    </row>
    <row r="16176" spans="71:72" x14ac:dyDescent="0.2">
      <c r="BS16176" s="152"/>
      <c r="BT16176" s="153"/>
    </row>
    <row r="16177" spans="71:72" x14ac:dyDescent="0.2">
      <c r="BS16177" s="152"/>
      <c r="BT16177" s="153"/>
    </row>
    <row r="16178" spans="71:72" x14ac:dyDescent="0.2">
      <c r="BS16178" s="152"/>
      <c r="BT16178" s="153"/>
    </row>
    <row r="16179" spans="71:72" x14ac:dyDescent="0.2">
      <c r="BS16179" s="152"/>
      <c r="BT16179" s="153"/>
    </row>
    <row r="16180" spans="71:72" x14ac:dyDescent="0.2">
      <c r="BS16180" s="152"/>
      <c r="BT16180" s="153"/>
    </row>
    <row r="16181" spans="71:72" x14ac:dyDescent="0.2">
      <c r="BS16181" s="152"/>
      <c r="BT16181" s="153"/>
    </row>
    <row r="16182" spans="71:72" x14ac:dyDescent="0.2">
      <c r="BS16182" s="152"/>
      <c r="BT16182" s="153"/>
    </row>
    <row r="16183" spans="71:72" x14ac:dyDescent="0.2">
      <c r="BS16183" s="152"/>
      <c r="BT16183" s="153"/>
    </row>
    <row r="16184" spans="71:72" x14ac:dyDescent="0.2">
      <c r="BS16184" s="152"/>
      <c r="BT16184" s="153"/>
    </row>
    <row r="16185" spans="71:72" x14ac:dyDescent="0.2">
      <c r="BS16185" s="152"/>
      <c r="BT16185" s="153"/>
    </row>
    <row r="16186" spans="71:72" x14ac:dyDescent="0.2">
      <c r="BS16186" s="152"/>
      <c r="BT16186" s="153"/>
    </row>
    <row r="16187" spans="71:72" x14ac:dyDescent="0.2">
      <c r="BS16187" s="152"/>
      <c r="BT16187" s="153"/>
    </row>
    <row r="16188" spans="71:72" x14ac:dyDescent="0.2">
      <c r="BS16188" s="152"/>
      <c r="BT16188" s="153"/>
    </row>
    <row r="16189" spans="71:72" x14ac:dyDescent="0.2">
      <c r="BS16189" s="152"/>
      <c r="BT16189" s="153"/>
    </row>
    <row r="16190" spans="71:72" x14ac:dyDescent="0.2">
      <c r="BS16190" s="152"/>
      <c r="BT16190" s="153"/>
    </row>
    <row r="16191" spans="71:72" x14ac:dyDescent="0.2">
      <c r="BS16191" s="152"/>
      <c r="BT16191" s="153"/>
    </row>
    <row r="16192" spans="71:72" x14ac:dyDescent="0.2">
      <c r="BS16192" s="152"/>
      <c r="BT16192" s="153"/>
    </row>
    <row r="16193" spans="71:72" x14ac:dyDescent="0.2">
      <c r="BS16193" s="152"/>
      <c r="BT16193" s="153"/>
    </row>
    <row r="16194" spans="71:72" x14ac:dyDescent="0.2">
      <c r="BS16194" s="152"/>
      <c r="BT16194" s="153"/>
    </row>
    <row r="16195" spans="71:72" x14ac:dyDescent="0.2">
      <c r="BS16195" s="152"/>
      <c r="BT16195" s="153"/>
    </row>
    <row r="16196" spans="71:72" x14ac:dyDescent="0.2">
      <c r="BS16196" s="152"/>
      <c r="BT16196" s="153"/>
    </row>
    <row r="16197" spans="71:72" x14ac:dyDescent="0.2">
      <c r="BS16197" s="152"/>
      <c r="BT16197" s="153"/>
    </row>
    <row r="16198" spans="71:72" x14ac:dyDescent="0.2">
      <c r="BS16198" s="152"/>
      <c r="BT16198" s="153"/>
    </row>
    <row r="16199" spans="71:72" x14ac:dyDescent="0.2">
      <c r="BS16199" s="152"/>
      <c r="BT16199" s="153"/>
    </row>
    <row r="16200" spans="71:72" x14ac:dyDescent="0.2">
      <c r="BS16200" s="152"/>
      <c r="BT16200" s="153"/>
    </row>
    <row r="16201" spans="71:72" x14ac:dyDescent="0.2">
      <c r="BS16201" s="152"/>
      <c r="BT16201" s="153"/>
    </row>
    <row r="16202" spans="71:72" x14ac:dyDescent="0.2">
      <c r="BS16202" s="152"/>
      <c r="BT16202" s="153"/>
    </row>
    <row r="16203" spans="71:72" x14ac:dyDescent="0.2">
      <c r="BS16203" s="152"/>
      <c r="BT16203" s="153"/>
    </row>
    <row r="16204" spans="71:72" x14ac:dyDescent="0.2">
      <c r="BS16204" s="152"/>
      <c r="BT16204" s="153"/>
    </row>
    <row r="16205" spans="71:72" x14ac:dyDescent="0.2">
      <c r="BS16205" s="152"/>
      <c r="BT16205" s="153"/>
    </row>
    <row r="16206" spans="71:72" x14ac:dyDescent="0.2">
      <c r="BS16206" s="152"/>
      <c r="BT16206" s="153"/>
    </row>
    <row r="16207" spans="71:72" x14ac:dyDescent="0.2">
      <c r="BS16207" s="152"/>
      <c r="BT16207" s="153"/>
    </row>
    <row r="16208" spans="71:72" x14ac:dyDescent="0.2">
      <c r="BS16208" s="152"/>
      <c r="BT16208" s="153"/>
    </row>
    <row r="16209" spans="71:72" x14ac:dyDescent="0.2">
      <c r="BS16209" s="152"/>
      <c r="BT16209" s="153"/>
    </row>
    <row r="16210" spans="71:72" x14ac:dyDescent="0.2">
      <c r="BS16210" s="152"/>
      <c r="BT16210" s="153"/>
    </row>
    <row r="16211" spans="71:72" x14ac:dyDescent="0.2">
      <c r="BS16211" s="152"/>
      <c r="BT16211" s="153"/>
    </row>
    <row r="16212" spans="71:72" x14ac:dyDescent="0.2">
      <c r="BS16212" s="152"/>
      <c r="BT16212" s="153"/>
    </row>
    <row r="16213" spans="71:72" x14ac:dyDescent="0.2">
      <c r="BS16213" s="152"/>
      <c r="BT16213" s="153"/>
    </row>
    <row r="16214" spans="71:72" x14ac:dyDescent="0.2">
      <c r="BS16214" s="152"/>
      <c r="BT16214" s="153"/>
    </row>
    <row r="16215" spans="71:72" x14ac:dyDescent="0.2">
      <c r="BS16215" s="152"/>
      <c r="BT16215" s="153"/>
    </row>
    <row r="16216" spans="71:72" x14ac:dyDescent="0.2">
      <c r="BS16216" s="152"/>
      <c r="BT16216" s="153"/>
    </row>
    <row r="16217" spans="71:72" x14ac:dyDescent="0.2">
      <c r="BS16217" s="152"/>
      <c r="BT16217" s="153"/>
    </row>
    <row r="16218" spans="71:72" x14ac:dyDescent="0.2">
      <c r="BS16218" s="152"/>
      <c r="BT16218" s="153"/>
    </row>
    <row r="16219" spans="71:72" x14ac:dyDescent="0.2">
      <c r="BS16219" s="152"/>
      <c r="BT16219" s="153"/>
    </row>
    <row r="16220" spans="71:72" x14ac:dyDescent="0.2">
      <c r="BS16220" s="152"/>
      <c r="BT16220" s="153"/>
    </row>
    <row r="16221" spans="71:72" x14ac:dyDescent="0.2">
      <c r="BS16221" s="152"/>
      <c r="BT16221" s="153"/>
    </row>
    <row r="16222" spans="71:72" x14ac:dyDescent="0.2">
      <c r="BS16222" s="152"/>
      <c r="BT16222" s="153"/>
    </row>
    <row r="16223" spans="71:72" x14ac:dyDescent="0.2">
      <c r="BS16223" s="152"/>
      <c r="BT16223" s="153"/>
    </row>
    <row r="16224" spans="71:72" x14ac:dyDescent="0.2">
      <c r="BS16224" s="152"/>
      <c r="BT16224" s="153"/>
    </row>
    <row r="16225" spans="71:72" x14ac:dyDescent="0.2">
      <c r="BS16225" s="152"/>
      <c r="BT16225" s="153"/>
    </row>
    <row r="16226" spans="71:72" x14ac:dyDescent="0.2">
      <c r="BS16226" s="152"/>
      <c r="BT16226" s="153"/>
    </row>
    <row r="16227" spans="71:72" x14ac:dyDescent="0.2">
      <c r="BS16227" s="152"/>
      <c r="BT16227" s="153"/>
    </row>
    <row r="16228" spans="71:72" x14ac:dyDescent="0.2">
      <c r="BS16228" s="152"/>
      <c r="BT16228" s="153"/>
    </row>
    <row r="16229" spans="71:72" x14ac:dyDescent="0.2">
      <c r="BS16229" s="152"/>
      <c r="BT16229" s="153"/>
    </row>
    <row r="16230" spans="71:72" x14ac:dyDescent="0.2">
      <c r="BS16230" s="152"/>
      <c r="BT16230" s="153"/>
    </row>
    <row r="16231" spans="71:72" x14ac:dyDescent="0.2">
      <c r="BS16231" s="152"/>
      <c r="BT16231" s="153"/>
    </row>
    <row r="16232" spans="71:72" x14ac:dyDescent="0.2">
      <c r="BS16232" s="152"/>
      <c r="BT16232" s="153"/>
    </row>
    <row r="16233" spans="71:72" x14ac:dyDescent="0.2">
      <c r="BS16233" s="152"/>
      <c r="BT16233" s="153"/>
    </row>
    <row r="16234" spans="71:72" x14ac:dyDescent="0.2">
      <c r="BS16234" s="152"/>
      <c r="BT16234" s="153"/>
    </row>
    <row r="16235" spans="71:72" x14ac:dyDescent="0.2">
      <c r="BS16235" s="152"/>
      <c r="BT16235" s="153"/>
    </row>
    <row r="16236" spans="71:72" x14ac:dyDescent="0.2">
      <c r="BS16236" s="152"/>
      <c r="BT16236" s="153"/>
    </row>
    <row r="16237" spans="71:72" x14ac:dyDescent="0.2">
      <c r="BS16237" s="152"/>
      <c r="BT16237" s="153"/>
    </row>
    <row r="16238" spans="71:72" x14ac:dyDescent="0.2">
      <c r="BS16238" s="152"/>
      <c r="BT16238" s="153"/>
    </row>
    <row r="16239" spans="71:72" x14ac:dyDescent="0.2">
      <c r="BS16239" s="152"/>
      <c r="BT16239" s="153"/>
    </row>
    <row r="16240" spans="71:72" x14ac:dyDescent="0.2">
      <c r="BS16240" s="152"/>
      <c r="BT16240" s="153"/>
    </row>
    <row r="16241" spans="71:72" x14ac:dyDescent="0.2">
      <c r="BS16241" s="152"/>
      <c r="BT16241" s="153"/>
    </row>
    <row r="16242" spans="71:72" x14ac:dyDescent="0.2">
      <c r="BS16242" s="152"/>
      <c r="BT16242" s="153"/>
    </row>
    <row r="16243" spans="71:72" x14ac:dyDescent="0.2">
      <c r="BS16243" s="152"/>
      <c r="BT16243" s="153"/>
    </row>
    <row r="16244" spans="71:72" x14ac:dyDescent="0.2">
      <c r="BS16244" s="152"/>
      <c r="BT16244" s="153"/>
    </row>
    <row r="16245" spans="71:72" x14ac:dyDescent="0.2">
      <c r="BS16245" s="152"/>
      <c r="BT16245" s="153"/>
    </row>
    <row r="16246" spans="71:72" x14ac:dyDescent="0.2">
      <c r="BS16246" s="152"/>
      <c r="BT16246" s="153"/>
    </row>
    <row r="16247" spans="71:72" x14ac:dyDescent="0.2">
      <c r="BS16247" s="152"/>
      <c r="BT16247" s="153"/>
    </row>
    <row r="16248" spans="71:72" x14ac:dyDescent="0.2">
      <c r="BS16248" s="152"/>
      <c r="BT16248" s="153"/>
    </row>
    <row r="16249" spans="71:72" x14ac:dyDescent="0.2">
      <c r="BS16249" s="152"/>
      <c r="BT16249" s="153"/>
    </row>
    <row r="16250" spans="71:72" x14ac:dyDescent="0.2">
      <c r="BS16250" s="152"/>
      <c r="BT16250" s="153"/>
    </row>
    <row r="16251" spans="71:72" x14ac:dyDescent="0.2">
      <c r="BS16251" s="152"/>
      <c r="BT16251" s="153"/>
    </row>
    <row r="16252" spans="71:72" x14ac:dyDescent="0.2">
      <c r="BS16252" s="152"/>
      <c r="BT16252" s="153"/>
    </row>
    <row r="16253" spans="71:72" x14ac:dyDescent="0.2">
      <c r="BS16253" s="152"/>
      <c r="BT16253" s="153"/>
    </row>
    <row r="16254" spans="71:72" x14ac:dyDescent="0.2">
      <c r="BS16254" s="152"/>
      <c r="BT16254" s="153"/>
    </row>
    <row r="16255" spans="71:72" x14ac:dyDescent="0.2">
      <c r="BS16255" s="152"/>
      <c r="BT16255" s="153"/>
    </row>
    <row r="16256" spans="71:72" x14ac:dyDescent="0.2">
      <c r="BS16256" s="152"/>
      <c r="BT16256" s="153"/>
    </row>
    <row r="16257" spans="71:72" x14ac:dyDescent="0.2">
      <c r="BS16257" s="152"/>
      <c r="BT16257" s="153"/>
    </row>
    <row r="16258" spans="71:72" x14ac:dyDescent="0.2">
      <c r="BS16258" s="152"/>
      <c r="BT16258" s="153"/>
    </row>
    <row r="16259" spans="71:72" x14ac:dyDescent="0.2">
      <c r="BS16259" s="152"/>
      <c r="BT16259" s="153"/>
    </row>
    <row r="16260" spans="71:72" x14ac:dyDescent="0.2">
      <c r="BS16260" s="152"/>
      <c r="BT16260" s="153"/>
    </row>
    <row r="16261" spans="71:72" x14ac:dyDescent="0.2">
      <c r="BS16261" s="152"/>
      <c r="BT16261" s="153"/>
    </row>
    <row r="16262" spans="71:72" x14ac:dyDescent="0.2">
      <c r="BS16262" s="152"/>
      <c r="BT16262" s="153"/>
    </row>
    <row r="16263" spans="71:72" x14ac:dyDescent="0.2">
      <c r="BS16263" s="152"/>
      <c r="BT16263" s="153"/>
    </row>
    <row r="16264" spans="71:72" x14ac:dyDescent="0.2">
      <c r="BS16264" s="152"/>
      <c r="BT16264" s="153"/>
    </row>
    <row r="16265" spans="71:72" x14ac:dyDescent="0.2">
      <c r="BS16265" s="152"/>
      <c r="BT16265" s="153"/>
    </row>
    <row r="16266" spans="71:72" x14ac:dyDescent="0.2">
      <c r="BS16266" s="152"/>
      <c r="BT16266" s="153"/>
    </row>
    <row r="16267" spans="71:72" x14ac:dyDescent="0.2">
      <c r="BS16267" s="152"/>
      <c r="BT16267" s="153"/>
    </row>
    <row r="16268" spans="71:72" x14ac:dyDescent="0.2">
      <c r="BS16268" s="152"/>
      <c r="BT16268" s="153"/>
    </row>
    <row r="16269" spans="71:72" x14ac:dyDescent="0.2">
      <c r="BS16269" s="152"/>
      <c r="BT16269" s="153"/>
    </row>
    <row r="16270" spans="71:72" x14ac:dyDescent="0.2">
      <c r="BS16270" s="152"/>
      <c r="BT16270" s="153"/>
    </row>
    <row r="16271" spans="71:72" x14ac:dyDescent="0.2">
      <c r="BS16271" s="152"/>
      <c r="BT16271" s="153"/>
    </row>
    <row r="16272" spans="71:72" x14ac:dyDescent="0.2">
      <c r="BS16272" s="152"/>
      <c r="BT16272" s="153"/>
    </row>
    <row r="16273" spans="71:72" x14ac:dyDescent="0.2">
      <c r="BS16273" s="152"/>
      <c r="BT16273" s="153"/>
    </row>
    <row r="16274" spans="71:72" x14ac:dyDescent="0.2">
      <c r="BS16274" s="152"/>
      <c r="BT16274" s="153"/>
    </row>
    <row r="16275" spans="71:72" x14ac:dyDescent="0.2">
      <c r="BS16275" s="152"/>
      <c r="BT16275" s="153"/>
    </row>
    <row r="16276" spans="71:72" x14ac:dyDescent="0.2">
      <c r="BS16276" s="152"/>
      <c r="BT16276" s="153"/>
    </row>
    <row r="16277" spans="71:72" x14ac:dyDescent="0.2">
      <c r="BS16277" s="152"/>
      <c r="BT16277" s="153"/>
    </row>
    <row r="16278" spans="71:72" x14ac:dyDescent="0.2">
      <c r="BS16278" s="152"/>
      <c r="BT16278" s="153"/>
    </row>
    <row r="16279" spans="71:72" x14ac:dyDescent="0.2">
      <c r="BS16279" s="152"/>
      <c r="BT16279" s="153"/>
    </row>
    <row r="16280" spans="71:72" x14ac:dyDescent="0.2">
      <c r="BS16280" s="152"/>
      <c r="BT16280" s="153"/>
    </row>
    <row r="16281" spans="71:72" x14ac:dyDescent="0.2">
      <c r="BS16281" s="152"/>
      <c r="BT16281" s="153"/>
    </row>
    <row r="16282" spans="71:72" x14ac:dyDescent="0.2">
      <c r="BS16282" s="152"/>
      <c r="BT16282" s="153"/>
    </row>
    <row r="16283" spans="71:72" x14ac:dyDescent="0.2">
      <c r="BS16283" s="152"/>
      <c r="BT16283" s="153"/>
    </row>
    <row r="16284" spans="71:72" x14ac:dyDescent="0.2">
      <c r="BS16284" s="152"/>
      <c r="BT16284" s="153"/>
    </row>
    <row r="16285" spans="71:72" x14ac:dyDescent="0.2">
      <c r="BS16285" s="152"/>
      <c r="BT16285" s="153"/>
    </row>
    <row r="16286" spans="71:72" x14ac:dyDescent="0.2">
      <c r="BS16286" s="152"/>
      <c r="BT16286" s="153"/>
    </row>
    <row r="16287" spans="71:72" x14ac:dyDescent="0.2">
      <c r="BS16287" s="152"/>
      <c r="BT16287" s="153"/>
    </row>
    <row r="16288" spans="71:72" x14ac:dyDescent="0.2">
      <c r="BS16288" s="152"/>
      <c r="BT16288" s="153"/>
    </row>
    <row r="16289" spans="71:72" x14ac:dyDescent="0.2">
      <c r="BS16289" s="152"/>
      <c r="BT16289" s="153"/>
    </row>
    <row r="16290" spans="71:72" x14ac:dyDescent="0.2">
      <c r="BS16290" s="152"/>
      <c r="BT16290" s="153"/>
    </row>
    <row r="16291" spans="71:72" x14ac:dyDescent="0.2">
      <c r="BS16291" s="152"/>
      <c r="BT16291" s="153"/>
    </row>
    <row r="16292" spans="71:72" x14ac:dyDescent="0.2">
      <c r="BS16292" s="152"/>
      <c r="BT16292" s="153"/>
    </row>
    <row r="16293" spans="71:72" x14ac:dyDescent="0.2">
      <c r="BS16293" s="152"/>
      <c r="BT16293" s="153"/>
    </row>
    <row r="16294" spans="71:72" x14ac:dyDescent="0.2">
      <c r="BS16294" s="152"/>
      <c r="BT16294" s="153"/>
    </row>
    <row r="16295" spans="71:72" x14ac:dyDescent="0.2">
      <c r="BS16295" s="152"/>
      <c r="BT16295" s="153"/>
    </row>
    <row r="16296" spans="71:72" x14ac:dyDescent="0.2">
      <c r="BS16296" s="152"/>
      <c r="BT16296" s="153"/>
    </row>
    <row r="16297" spans="71:72" x14ac:dyDescent="0.2">
      <c r="BS16297" s="152"/>
      <c r="BT16297" s="153"/>
    </row>
    <row r="16298" spans="71:72" x14ac:dyDescent="0.2">
      <c r="BS16298" s="152"/>
      <c r="BT16298" s="153"/>
    </row>
    <row r="16299" spans="71:72" x14ac:dyDescent="0.2">
      <c r="BS16299" s="152"/>
      <c r="BT16299" s="153"/>
    </row>
    <row r="16300" spans="71:72" x14ac:dyDescent="0.2">
      <c r="BS16300" s="152"/>
      <c r="BT16300" s="153"/>
    </row>
    <row r="16301" spans="71:72" x14ac:dyDescent="0.2">
      <c r="BS16301" s="152"/>
      <c r="BT16301" s="153"/>
    </row>
    <row r="16302" spans="71:72" x14ac:dyDescent="0.2">
      <c r="BS16302" s="152"/>
      <c r="BT16302" s="153"/>
    </row>
    <row r="16303" spans="71:72" x14ac:dyDescent="0.2">
      <c r="BS16303" s="152"/>
      <c r="BT16303" s="153"/>
    </row>
    <row r="16304" spans="71:72" x14ac:dyDescent="0.2">
      <c r="BS16304" s="152"/>
      <c r="BT16304" s="153"/>
    </row>
    <row r="16305" spans="71:72" x14ac:dyDescent="0.2">
      <c r="BS16305" s="152"/>
      <c r="BT16305" s="153"/>
    </row>
    <row r="16306" spans="71:72" x14ac:dyDescent="0.2">
      <c r="BS16306" s="152"/>
      <c r="BT16306" s="153"/>
    </row>
    <row r="16307" spans="71:72" x14ac:dyDescent="0.2">
      <c r="BS16307" s="152"/>
      <c r="BT16307" s="153"/>
    </row>
    <row r="16308" spans="71:72" x14ac:dyDescent="0.2">
      <c r="BS16308" s="152"/>
      <c r="BT16308" s="153"/>
    </row>
    <row r="16309" spans="71:72" x14ac:dyDescent="0.2">
      <c r="BS16309" s="152"/>
      <c r="BT16309" s="153"/>
    </row>
    <row r="16310" spans="71:72" x14ac:dyDescent="0.2">
      <c r="BS16310" s="152"/>
      <c r="BT16310" s="153"/>
    </row>
    <row r="16311" spans="71:72" x14ac:dyDescent="0.2">
      <c r="BS16311" s="152"/>
      <c r="BT16311" s="153"/>
    </row>
    <row r="16312" spans="71:72" x14ac:dyDescent="0.2">
      <c r="BS16312" s="152"/>
      <c r="BT16312" s="153"/>
    </row>
    <row r="16313" spans="71:72" x14ac:dyDescent="0.2">
      <c r="BS16313" s="152"/>
      <c r="BT16313" s="153"/>
    </row>
    <row r="16314" spans="71:72" x14ac:dyDescent="0.2">
      <c r="BS16314" s="152"/>
      <c r="BT16314" s="153"/>
    </row>
    <row r="16315" spans="71:72" x14ac:dyDescent="0.2">
      <c r="BS16315" s="152"/>
      <c r="BT16315" s="153"/>
    </row>
    <row r="16316" spans="71:72" x14ac:dyDescent="0.2">
      <c r="BS16316" s="152"/>
      <c r="BT16316" s="153"/>
    </row>
    <row r="16317" spans="71:72" x14ac:dyDescent="0.2">
      <c r="BS16317" s="152"/>
      <c r="BT16317" s="153"/>
    </row>
    <row r="16318" spans="71:72" x14ac:dyDescent="0.2">
      <c r="BS16318" s="152"/>
      <c r="BT16318" s="153"/>
    </row>
    <row r="16319" spans="71:72" x14ac:dyDescent="0.2">
      <c r="BS16319" s="152"/>
      <c r="BT16319" s="153"/>
    </row>
    <row r="16320" spans="71:72" x14ac:dyDescent="0.2">
      <c r="BS16320" s="152"/>
      <c r="BT16320" s="153"/>
    </row>
    <row r="16321" spans="71:72" x14ac:dyDescent="0.2">
      <c r="BS16321" s="152"/>
      <c r="BT16321" s="153"/>
    </row>
    <row r="16322" spans="71:72" x14ac:dyDescent="0.2">
      <c r="BS16322" s="152"/>
      <c r="BT16322" s="153"/>
    </row>
    <row r="16323" spans="71:72" x14ac:dyDescent="0.2">
      <c r="BS16323" s="152"/>
      <c r="BT16323" s="153"/>
    </row>
    <row r="16324" spans="71:72" x14ac:dyDescent="0.2">
      <c r="BS16324" s="152"/>
      <c r="BT16324" s="153"/>
    </row>
    <row r="16325" spans="71:72" x14ac:dyDescent="0.2">
      <c r="BS16325" s="152"/>
      <c r="BT16325" s="153"/>
    </row>
    <row r="16326" spans="71:72" x14ac:dyDescent="0.2">
      <c r="BS16326" s="152"/>
      <c r="BT16326" s="153"/>
    </row>
    <row r="16327" spans="71:72" x14ac:dyDescent="0.2">
      <c r="BS16327" s="152"/>
      <c r="BT16327" s="153"/>
    </row>
    <row r="16328" spans="71:72" x14ac:dyDescent="0.2">
      <c r="BS16328" s="152"/>
      <c r="BT16328" s="153"/>
    </row>
    <row r="16329" spans="71:72" x14ac:dyDescent="0.2">
      <c r="BS16329" s="152"/>
      <c r="BT16329" s="153"/>
    </row>
    <row r="16330" spans="71:72" x14ac:dyDescent="0.2">
      <c r="BS16330" s="152"/>
      <c r="BT16330" s="153"/>
    </row>
    <row r="16331" spans="71:72" x14ac:dyDescent="0.2">
      <c r="BS16331" s="152"/>
      <c r="BT16331" s="153"/>
    </row>
    <row r="16332" spans="71:72" x14ac:dyDescent="0.2">
      <c r="BS16332" s="152"/>
      <c r="BT16332" s="153"/>
    </row>
    <row r="16333" spans="71:72" x14ac:dyDescent="0.2">
      <c r="BS16333" s="152"/>
      <c r="BT16333" s="153"/>
    </row>
    <row r="16334" spans="71:72" x14ac:dyDescent="0.2">
      <c r="BS16334" s="152"/>
      <c r="BT16334" s="153"/>
    </row>
    <row r="16335" spans="71:72" x14ac:dyDescent="0.2">
      <c r="BS16335" s="152"/>
      <c r="BT16335" s="153"/>
    </row>
    <row r="16336" spans="71:72" x14ac:dyDescent="0.2">
      <c r="BS16336" s="152"/>
      <c r="BT16336" s="153"/>
    </row>
    <row r="16337" spans="71:72" x14ac:dyDescent="0.2">
      <c r="BS16337" s="152"/>
      <c r="BT16337" s="153"/>
    </row>
    <row r="16338" spans="71:72" x14ac:dyDescent="0.2">
      <c r="BS16338" s="152"/>
      <c r="BT16338" s="153"/>
    </row>
    <row r="16339" spans="71:72" x14ac:dyDescent="0.2">
      <c r="BS16339" s="152"/>
      <c r="BT16339" s="153"/>
    </row>
    <row r="16340" spans="71:72" x14ac:dyDescent="0.2">
      <c r="BS16340" s="152"/>
      <c r="BT16340" s="153"/>
    </row>
    <row r="16341" spans="71:72" x14ac:dyDescent="0.2">
      <c r="BS16341" s="152"/>
      <c r="BT16341" s="153"/>
    </row>
    <row r="16342" spans="71:72" x14ac:dyDescent="0.2">
      <c r="BS16342" s="152"/>
      <c r="BT16342" s="153"/>
    </row>
    <row r="16343" spans="71:72" x14ac:dyDescent="0.2">
      <c r="BS16343" s="152"/>
      <c r="BT16343" s="153"/>
    </row>
    <row r="16344" spans="71:72" x14ac:dyDescent="0.2">
      <c r="BS16344" s="152"/>
      <c r="BT16344" s="153"/>
    </row>
    <row r="16345" spans="71:72" x14ac:dyDescent="0.2">
      <c r="BS16345" s="152"/>
      <c r="BT16345" s="153"/>
    </row>
    <row r="16346" spans="71:72" x14ac:dyDescent="0.2">
      <c r="BS16346" s="152"/>
      <c r="BT16346" s="153"/>
    </row>
    <row r="16347" spans="71:72" x14ac:dyDescent="0.2">
      <c r="BS16347" s="152"/>
      <c r="BT16347" s="153"/>
    </row>
    <row r="16348" spans="71:72" x14ac:dyDescent="0.2">
      <c r="BS16348" s="152"/>
      <c r="BT16348" s="153"/>
    </row>
    <row r="16349" spans="71:72" x14ac:dyDescent="0.2">
      <c r="BS16349" s="152"/>
      <c r="BT16349" s="153"/>
    </row>
    <row r="16350" spans="71:72" x14ac:dyDescent="0.2">
      <c r="BS16350" s="152"/>
      <c r="BT16350" s="153"/>
    </row>
    <row r="16351" spans="71:72" x14ac:dyDescent="0.2">
      <c r="BS16351" s="152"/>
      <c r="BT16351" s="153"/>
    </row>
    <row r="16352" spans="71:72" x14ac:dyDescent="0.2">
      <c r="BS16352" s="152"/>
      <c r="BT16352" s="153"/>
    </row>
    <row r="16353" spans="71:72" x14ac:dyDescent="0.2">
      <c r="BS16353" s="152"/>
      <c r="BT16353" s="153"/>
    </row>
    <row r="16354" spans="71:72" x14ac:dyDescent="0.2">
      <c r="BS16354" s="152"/>
      <c r="BT16354" s="153"/>
    </row>
    <row r="16355" spans="71:72" x14ac:dyDescent="0.2">
      <c r="BS16355" s="152"/>
      <c r="BT16355" s="153"/>
    </row>
    <row r="16356" spans="71:72" x14ac:dyDescent="0.2">
      <c r="BS16356" s="152"/>
      <c r="BT16356" s="153"/>
    </row>
    <row r="16357" spans="71:72" x14ac:dyDescent="0.2">
      <c r="BS16357" s="152"/>
      <c r="BT16357" s="153"/>
    </row>
    <row r="16358" spans="71:72" x14ac:dyDescent="0.2">
      <c r="BS16358" s="152"/>
      <c r="BT16358" s="153"/>
    </row>
    <row r="16359" spans="71:72" x14ac:dyDescent="0.2">
      <c r="BS16359" s="152"/>
      <c r="BT16359" s="153"/>
    </row>
    <row r="16360" spans="71:72" x14ac:dyDescent="0.2">
      <c r="BS16360" s="152"/>
      <c r="BT16360" s="153"/>
    </row>
    <row r="16361" spans="71:72" x14ac:dyDescent="0.2">
      <c r="BS16361" s="152"/>
      <c r="BT16361" s="153"/>
    </row>
    <row r="16362" spans="71:72" x14ac:dyDescent="0.2">
      <c r="BS16362" s="152"/>
      <c r="BT16362" s="153"/>
    </row>
    <row r="16363" spans="71:72" x14ac:dyDescent="0.2">
      <c r="BS16363" s="152"/>
      <c r="BT16363" s="153"/>
    </row>
    <row r="16364" spans="71:72" x14ac:dyDescent="0.2">
      <c r="BS16364" s="152"/>
      <c r="BT16364" s="153"/>
    </row>
    <row r="16365" spans="71:72" x14ac:dyDescent="0.2">
      <c r="BS16365" s="152"/>
      <c r="BT16365" s="153"/>
    </row>
    <row r="16366" spans="71:72" x14ac:dyDescent="0.2">
      <c r="BS16366" s="152"/>
      <c r="BT16366" s="153"/>
    </row>
    <row r="16367" spans="71:72" x14ac:dyDescent="0.2">
      <c r="BS16367" s="152"/>
      <c r="BT16367" s="153"/>
    </row>
    <row r="16368" spans="71:72" x14ac:dyDescent="0.2">
      <c r="BS16368" s="152"/>
      <c r="BT16368" s="153"/>
    </row>
    <row r="16369" spans="71:72" x14ac:dyDescent="0.2">
      <c r="BS16369" s="152"/>
      <c r="BT16369" s="153"/>
    </row>
    <row r="16370" spans="71:72" x14ac:dyDescent="0.2">
      <c r="BS16370" s="152"/>
      <c r="BT16370" s="153"/>
    </row>
    <row r="16371" spans="71:72" x14ac:dyDescent="0.2">
      <c r="BS16371" s="152"/>
      <c r="BT16371" s="153"/>
    </row>
    <row r="16372" spans="71:72" x14ac:dyDescent="0.2">
      <c r="BS16372" s="152"/>
      <c r="BT16372" s="153"/>
    </row>
    <row r="16373" spans="71:72" x14ac:dyDescent="0.2">
      <c r="BS16373" s="152"/>
      <c r="BT16373" s="153"/>
    </row>
    <row r="16374" spans="71:72" x14ac:dyDescent="0.2">
      <c r="BS16374" s="152"/>
      <c r="BT16374" s="153"/>
    </row>
    <row r="16375" spans="71:72" x14ac:dyDescent="0.2">
      <c r="BS16375" s="152"/>
      <c r="BT16375" s="153"/>
    </row>
    <row r="16376" spans="71:72" x14ac:dyDescent="0.2">
      <c r="BS16376" s="152"/>
      <c r="BT16376" s="153"/>
    </row>
    <row r="16377" spans="71:72" x14ac:dyDescent="0.2">
      <c r="BS16377" s="152"/>
      <c r="BT16377" s="153"/>
    </row>
    <row r="16378" spans="71:72" x14ac:dyDescent="0.2">
      <c r="BS16378" s="152"/>
      <c r="BT16378" s="153"/>
    </row>
    <row r="16379" spans="71:72" x14ac:dyDescent="0.2">
      <c r="BS16379" s="152"/>
      <c r="BT16379" s="153"/>
    </row>
    <row r="16380" spans="71:72" x14ac:dyDescent="0.2">
      <c r="BS16380" s="152"/>
      <c r="BT16380" s="153"/>
    </row>
    <row r="16381" spans="71:72" x14ac:dyDescent="0.2">
      <c r="BS16381" s="152"/>
      <c r="BT16381" s="153"/>
    </row>
    <row r="16382" spans="71:72" x14ac:dyDescent="0.2">
      <c r="BS16382" s="152"/>
      <c r="BT16382" s="153"/>
    </row>
    <row r="16383" spans="71:72" x14ac:dyDescent="0.2">
      <c r="BS16383" s="152"/>
      <c r="BT16383" s="153"/>
    </row>
    <row r="16384" spans="71:72" x14ac:dyDescent="0.2">
      <c r="BS16384" s="152"/>
      <c r="BT16384" s="153"/>
    </row>
    <row r="16385" spans="71:72" x14ac:dyDescent="0.2">
      <c r="BS16385" s="152"/>
      <c r="BT16385" s="153"/>
    </row>
    <row r="16386" spans="71:72" x14ac:dyDescent="0.2">
      <c r="BS16386" s="152"/>
      <c r="BT16386" s="153"/>
    </row>
    <row r="16387" spans="71:72" x14ac:dyDescent="0.2">
      <c r="BS16387" s="152"/>
      <c r="BT16387" s="153"/>
    </row>
    <row r="16388" spans="71:72" x14ac:dyDescent="0.2">
      <c r="BS16388" s="152"/>
      <c r="BT16388" s="153"/>
    </row>
    <row r="16389" spans="71:72" x14ac:dyDescent="0.2">
      <c r="BS16389" s="152"/>
      <c r="BT16389" s="153"/>
    </row>
    <row r="16390" spans="71:72" x14ac:dyDescent="0.2">
      <c r="BS16390" s="152"/>
      <c r="BT16390" s="153"/>
    </row>
    <row r="16391" spans="71:72" x14ac:dyDescent="0.2">
      <c r="BS16391" s="152"/>
      <c r="BT16391" s="153"/>
    </row>
    <row r="16392" spans="71:72" x14ac:dyDescent="0.2">
      <c r="BS16392" s="152"/>
      <c r="BT16392" s="153"/>
    </row>
    <row r="16393" spans="71:72" x14ac:dyDescent="0.2">
      <c r="BS16393" s="152"/>
      <c r="BT16393" s="153"/>
    </row>
    <row r="16394" spans="71:72" x14ac:dyDescent="0.2">
      <c r="BS16394" s="152"/>
      <c r="BT16394" s="153"/>
    </row>
    <row r="16395" spans="71:72" x14ac:dyDescent="0.2">
      <c r="BS16395" s="152"/>
      <c r="BT16395" s="153"/>
    </row>
    <row r="16396" spans="71:72" x14ac:dyDescent="0.2">
      <c r="BS16396" s="152"/>
      <c r="BT16396" s="153"/>
    </row>
    <row r="16397" spans="71:72" x14ac:dyDescent="0.2">
      <c r="BS16397" s="152"/>
      <c r="BT16397" s="153"/>
    </row>
    <row r="16398" spans="71:72" x14ac:dyDescent="0.2">
      <c r="BS16398" s="152"/>
      <c r="BT16398" s="153"/>
    </row>
    <row r="16399" spans="71:72" x14ac:dyDescent="0.2">
      <c r="BS16399" s="152"/>
      <c r="BT16399" s="153"/>
    </row>
    <row r="16400" spans="71:72" x14ac:dyDescent="0.2">
      <c r="BS16400" s="152"/>
      <c r="BT16400" s="153"/>
    </row>
    <row r="16401" spans="71:72" x14ac:dyDescent="0.2">
      <c r="BS16401" s="152"/>
      <c r="BT16401" s="153"/>
    </row>
    <row r="16402" spans="71:72" x14ac:dyDescent="0.2">
      <c r="BS16402" s="152"/>
      <c r="BT16402" s="153"/>
    </row>
    <row r="16403" spans="71:72" x14ac:dyDescent="0.2">
      <c r="BS16403" s="152"/>
      <c r="BT16403" s="153"/>
    </row>
    <row r="16404" spans="71:72" x14ac:dyDescent="0.2">
      <c r="BS16404" s="152"/>
      <c r="BT16404" s="153"/>
    </row>
    <row r="16405" spans="71:72" x14ac:dyDescent="0.2">
      <c r="BS16405" s="152"/>
      <c r="BT16405" s="153"/>
    </row>
    <row r="16406" spans="71:72" x14ac:dyDescent="0.2">
      <c r="BS16406" s="152"/>
      <c r="BT16406" s="153"/>
    </row>
    <row r="16407" spans="71:72" x14ac:dyDescent="0.2">
      <c r="BS16407" s="152"/>
      <c r="BT16407" s="153"/>
    </row>
    <row r="16408" spans="71:72" x14ac:dyDescent="0.2">
      <c r="BS16408" s="152"/>
      <c r="BT16408" s="153"/>
    </row>
    <row r="16409" spans="71:72" x14ac:dyDescent="0.2">
      <c r="BS16409" s="152"/>
      <c r="BT16409" s="153"/>
    </row>
    <row r="16410" spans="71:72" x14ac:dyDescent="0.2">
      <c r="BS16410" s="152"/>
      <c r="BT16410" s="153"/>
    </row>
    <row r="16411" spans="71:72" x14ac:dyDescent="0.2">
      <c r="BS16411" s="152"/>
      <c r="BT16411" s="153"/>
    </row>
    <row r="16412" spans="71:72" x14ac:dyDescent="0.2">
      <c r="BS16412" s="152"/>
      <c r="BT16412" s="153"/>
    </row>
    <row r="16413" spans="71:72" x14ac:dyDescent="0.2">
      <c r="BS16413" s="152"/>
      <c r="BT16413" s="153"/>
    </row>
    <row r="16414" spans="71:72" x14ac:dyDescent="0.2">
      <c r="BS16414" s="152"/>
      <c r="BT16414" s="153"/>
    </row>
    <row r="16415" spans="71:72" x14ac:dyDescent="0.2">
      <c r="BS16415" s="152"/>
      <c r="BT16415" s="153"/>
    </row>
    <row r="16416" spans="71:72" x14ac:dyDescent="0.2">
      <c r="BS16416" s="152"/>
      <c r="BT16416" s="153"/>
    </row>
    <row r="16417" spans="71:72" x14ac:dyDescent="0.2">
      <c r="BS16417" s="152"/>
      <c r="BT16417" s="153"/>
    </row>
    <row r="16418" spans="71:72" x14ac:dyDescent="0.2">
      <c r="BS16418" s="152"/>
      <c r="BT16418" s="153"/>
    </row>
    <row r="16419" spans="71:72" x14ac:dyDescent="0.2">
      <c r="BS16419" s="152"/>
      <c r="BT16419" s="153"/>
    </row>
    <row r="16420" spans="71:72" x14ac:dyDescent="0.2">
      <c r="BS16420" s="152"/>
      <c r="BT16420" s="153"/>
    </row>
    <row r="16421" spans="71:72" x14ac:dyDescent="0.2">
      <c r="BS16421" s="152"/>
      <c r="BT16421" s="153"/>
    </row>
    <row r="16422" spans="71:72" x14ac:dyDescent="0.2">
      <c r="BS16422" s="152"/>
      <c r="BT16422" s="153"/>
    </row>
    <row r="16423" spans="71:72" x14ac:dyDescent="0.2">
      <c r="BS16423" s="152"/>
      <c r="BT16423" s="153"/>
    </row>
    <row r="16424" spans="71:72" x14ac:dyDescent="0.2">
      <c r="BS16424" s="152"/>
      <c r="BT16424" s="153"/>
    </row>
    <row r="16425" spans="71:72" x14ac:dyDescent="0.2">
      <c r="BS16425" s="152"/>
      <c r="BT16425" s="153"/>
    </row>
    <row r="16426" spans="71:72" x14ac:dyDescent="0.2">
      <c r="BS16426" s="152"/>
      <c r="BT16426" s="153"/>
    </row>
    <row r="16427" spans="71:72" x14ac:dyDescent="0.2">
      <c r="BS16427" s="152"/>
      <c r="BT16427" s="153"/>
    </row>
    <row r="16428" spans="71:72" x14ac:dyDescent="0.2">
      <c r="BS16428" s="152"/>
      <c r="BT16428" s="153"/>
    </row>
    <row r="16429" spans="71:72" x14ac:dyDescent="0.2">
      <c r="BS16429" s="152"/>
      <c r="BT16429" s="153"/>
    </row>
    <row r="16430" spans="71:72" x14ac:dyDescent="0.2">
      <c r="BS16430" s="152"/>
      <c r="BT16430" s="153"/>
    </row>
    <row r="16431" spans="71:72" x14ac:dyDescent="0.2">
      <c r="BS16431" s="152"/>
      <c r="BT16431" s="153"/>
    </row>
    <row r="16432" spans="71:72" x14ac:dyDescent="0.2">
      <c r="BS16432" s="152"/>
      <c r="BT16432" s="153"/>
    </row>
    <row r="16433" spans="71:72" x14ac:dyDescent="0.2">
      <c r="BS16433" s="152"/>
      <c r="BT16433" s="153"/>
    </row>
    <row r="16434" spans="71:72" x14ac:dyDescent="0.2">
      <c r="BS16434" s="152"/>
      <c r="BT16434" s="153"/>
    </row>
    <row r="16435" spans="71:72" x14ac:dyDescent="0.2">
      <c r="BS16435" s="152"/>
      <c r="BT16435" s="153"/>
    </row>
    <row r="16436" spans="71:72" x14ac:dyDescent="0.2">
      <c r="BS16436" s="152"/>
      <c r="BT16436" s="153"/>
    </row>
    <row r="16437" spans="71:72" x14ac:dyDescent="0.2">
      <c r="BS16437" s="152"/>
      <c r="BT16437" s="153"/>
    </row>
    <row r="16438" spans="71:72" x14ac:dyDescent="0.2">
      <c r="BS16438" s="152"/>
      <c r="BT16438" s="153"/>
    </row>
    <row r="16439" spans="71:72" x14ac:dyDescent="0.2">
      <c r="BS16439" s="152"/>
      <c r="BT16439" s="153"/>
    </row>
    <row r="16440" spans="71:72" x14ac:dyDescent="0.2">
      <c r="BS16440" s="152"/>
      <c r="BT16440" s="153"/>
    </row>
    <row r="16441" spans="71:72" x14ac:dyDescent="0.2">
      <c r="BS16441" s="152"/>
      <c r="BT16441" s="153"/>
    </row>
    <row r="16442" spans="71:72" x14ac:dyDescent="0.2">
      <c r="BS16442" s="152"/>
      <c r="BT16442" s="153"/>
    </row>
    <row r="16443" spans="71:72" x14ac:dyDescent="0.2">
      <c r="BS16443" s="152"/>
      <c r="BT16443" s="153"/>
    </row>
    <row r="16444" spans="71:72" x14ac:dyDescent="0.2">
      <c r="BS16444" s="152"/>
      <c r="BT16444" s="153"/>
    </row>
    <row r="16445" spans="71:72" x14ac:dyDescent="0.2">
      <c r="BS16445" s="152"/>
      <c r="BT16445" s="153"/>
    </row>
    <row r="16446" spans="71:72" x14ac:dyDescent="0.2">
      <c r="BS16446" s="152"/>
      <c r="BT16446" s="153"/>
    </row>
    <row r="16447" spans="71:72" x14ac:dyDescent="0.2">
      <c r="BS16447" s="152"/>
      <c r="BT16447" s="153"/>
    </row>
    <row r="16448" spans="71:72" x14ac:dyDescent="0.2">
      <c r="BS16448" s="152"/>
      <c r="BT16448" s="153"/>
    </row>
    <row r="16449" spans="71:72" x14ac:dyDescent="0.2">
      <c r="BS16449" s="152"/>
      <c r="BT16449" s="153"/>
    </row>
    <row r="16450" spans="71:72" x14ac:dyDescent="0.2">
      <c r="BS16450" s="152"/>
      <c r="BT16450" s="153"/>
    </row>
    <row r="16451" spans="71:72" x14ac:dyDescent="0.2">
      <c r="BS16451" s="152"/>
      <c r="BT16451" s="153"/>
    </row>
    <row r="16452" spans="71:72" x14ac:dyDescent="0.2">
      <c r="BS16452" s="152"/>
      <c r="BT16452" s="153"/>
    </row>
    <row r="16453" spans="71:72" x14ac:dyDescent="0.2">
      <c r="BS16453" s="152"/>
      <c r="BT16453" s="153"/>
    </row>
    <row r="16454" spans="71:72" x14ac:dyDescent="0.2">
      <c r="BS16454" s="152"/>
      <c r="BT16454" s="153"/>
    </row>
    <row r="16455" spans="71:72" x14ac:dyDescent="0.2">
      <c r="BS16455" s="152"/>
      <c r="BT16455" s="153"/>
    </row>
    <row r="16456" spans="71:72" x14ac:dyDescent="0.2">
      <c r="BS16456" s="152"/>
      <c r="BT16456" s="153"/>
    </row>
    <row r="16457" spans="71:72" x14ac:dyDescent="0.2">
      <c r="BS16457" s="152"/>
      <c r="BT16457" s="153"/>
    </row>
    <row r="16458" spans="71:72" x14ac:dyDescent="0.2">
      <c r="BS16458" s="152"/>
      <c r="BT16458" s="153"/>
    </row>
    <row r="16459" spans="71:72" x14ac:dyDescent="0.2">
      <c r="BS16459" s="152"/>
      <c r="BT16459" s="153"/>
    </row>
    <row r="16460" spans="71:72" x14ac:dyDescent="0.2">
      <c r="BS16460" s="152"/>
      <c r="BT16460" s="153"/>
    </row>
    <row r="16461" spans="71:72" x14ac:dyDescent="0.2">
      <c r="BS16461" s="152"/>
      <c r="BT16461" s="153"/>
    </row>
    <row r="16462" spans="71:72" x14ac:dyDescent="0.2">
      <c r="BS16462" s="152"/>
      <c r="BT16462" s="153"/>
    </row>
    <row r="16463" spans="71:72" x14ac:dyDescent="0.2">
      <c r="BS16463" s="152"/>
      <c r="BT16463" s="153"/>
    </row>
    <row r="16464" spans="71:72" x14ac:dyDescent="0.2">
      <c r="BS16464" s="152"/>
      <c r="BT16464" s="153"/>
    </row>
    <row r="16465" spans="71:72" x14ac:dyDescent="0.2">
      <c r="BS16465" s="152"/>
      <c r="BT16465" s="153"/>
    </row>
    <row r="16466" spans="71:72" x14ac:dyDescent="0.2">
      <c r="BS16466" s="152"/>
      <c r="BT16466" s="153"/>
    </row>
    <row r="16467" spans="71:72" x14ac:dyDescent="0.2">
      <c r="BS16467" s="152"/>
      <c r="BT16467" s="153"/>
    </row>
    <row r="16468" spans="71:72" x14ac:dyDescent="0.2">
      <c r="BS16468" s="152"/>
      <c r="BT16468" s="153"/>
    </row>
    <row r="16469" spans="71:72" x14ac:dyDescent="0.2">
      <c r="BS16469" s="152"/>
      <c r="BT16469" s="153"/>
    </row>
    <row r="16470" spans="71:72" x14ac:dyDescent="0.2">
      <c r="BS16470" s="152"/>
      <c r="BT16470" s="153"/>
    </row>
    <row r="16471" spans="71:72" x14ac:dyDescent="0.2">
      <c r="BS16471" s="152"/>
      <c r="BT16471" s="153"/>
    </row>
    <row r="16472" spans="71:72" x14ac:dyDescent="0.2">
      <c r="BS16472" s="152"/>
      <c r="BT16472" s="153"/>
    </row>
    <row r="16473" spans="71:72" x14ac:dyDescent="0.2">
      <c r="BS16473" s="152"/>
      <c r="BT16473" s="153"/>
    </row>
    <row r="16474" spans="71:72" x14ac:dyDescent="0.2">
      <c r="BS16474" s="152"/>
      <c r="BT16474" s="153"/>
    </row>
    <row r="16475" spans="71:72" x14ac:dyDescent="0.2">
      <c r="BS16475" s="152"/>
      <c r="BT16475" s="153"/>
    </row>
    <row r="16476" spans="71:72" x14ac:dyDescent="0.2">
      <c r="BS16476" s="152"/>
      <c r="BT16476" s="153"/>
    </row>
    <row r="16477" spans="71:72" x14ac:dyDescent="0.2">
      <c r="BS16477" s="152"/>
      <c r="BT16477" s="153"/>
    </row>
    <row r="16478" spans="71:72" x14ac:dyDescent="0.2">
      <c r="BS16478" s="152"/>
      <c r="BT16478" s="153"/>
    </row>
    <row r="16479" spans="71:72" x14ac:dyDescent="0.2">
      <c r="BS16479" s="152"/>
      <c r="BT16479" s="153"/>
    </row>
    <row r="16480" spans="71:72" x14ac:dyDescent="0.2">
      <c r="BS16480" s="152"/>
      <c r="BT16480" s="153"/>
    </row>
    <row r="16481" spans="71:72" x14ac:dyDescent="0.2">
      <c r="BS16481" s="152"/>
      <c r="BT16481" s="153"/>
    </row>
    <row r="16482" spans="71:72" x14ac:dyDescent="0.2">
      <c r="BS16482" s="152"/>
      <c r="BT16482" s="153"/>
    </row>
    <row r="16483" spans="71:72" x14ac:dyDescent="0.2">
      <c r="BS16483" s="152"/>
      <c r="BT16483" s="153"/>
    </row>
    <row r="16484" spans="71:72" x14ac:dyDescent="0.2">
      <c r="BS16484" s="152"/>
      <c r="BT16484" s="153"/>
    </row>
    <row r="16485" spans="71:72" x14ac:dyDescent="0.2">
      <c r="BS16485" s="152"/>
      <c r="BT16485" s="153"/>
    </row>
    <row r="16486" spans="71:72" x14ac:dyDescent="0.2">
      <c r="BS16486" s="152"/>
      <c r="BT16486" s="153"/>
    </row>
    <row r="16487" spans="71:72" x14ac:dyDescent="0.2">
      <c r="BS16487" s="152"/>
      <c r="BT16487" s="153"/>
    </row>
    <row r="16488" spans="71:72" x14ac:dyDescent="0.2">
      <c r="BS16488" s="152"/>
      <c r="BT16488" s="153"/>
    </row>
    <row r="16489" spans="71:72" x14ac:dyDescent="0.2">
      <c r="BS16489" s="152"/>
      <c r="BT16489" s="153"/>
    </row>
    <row r="16490" spans="71:72" x14ac:dyDescent="0.2">
      <c r="BS16490" s="152"/>
      <c r="BT16490" s="153"/>
    </row>
    <row r="16491" spans="71:72" x14ac:dyDescent="0.2">
      <c r="BS16491" s="152"/>
      <c r="BT16491" s="153"/>
    </row>
    <row r="16492" spans="71:72" x14ac:dyDescent="0.2">
      <c r="BS16492" s="152"/>
      <c r="BT16492" s="153"/>
    </row>
    <row r="16493" spans="71:72" x14ac:dyDescent="0.2">
      <c r="BS16493" s="152"/>
      <c r="BT16493" s="153"/>
    </row>
    <row r="16494" spans="71:72" x14ac:dyDescent="0.2">
      <c r="BS16494" s="152"/>
      <c r="BT16494" s="153"/>
    </row>
    <row r="16495" spans="71:72" x14ac:dyDescent="0.2">
      <c r="BS16495" s="152"/>
      <c r="BT16495" s="153"/>
    </row>
    <row r="16496" spans="71:72" x14ac:dyDescent="0.2">
      <c r="BS16496" s="152"/>
      <c r="BT16496" s="153"/>
    </row>
    <row r="16497" spans="71:72" x14ac:dyDescent="0.2">
      <c r="BS16497" s="152"/>
      <c r="BT16497" s="153"/>
    </row>
    <row r="16498" spans="71:72" x14ac:dyDescent="0.2">
      <c r="BS16498" s="152"/>
      <c r="BT16498" s="153"/>
    </row>
    <row r="16499" spans="71:72" x14ac:dyDescent="0.2">
      <c r="BS16499" s="152"/>
      <c r="BT16499" s="153"/>
    </row>
    <row r="16500" spans="71:72" x14ac:dyDescent="0.2">
      <c r="BS16500" s="152"/>
      <c r="BT16500" s="153"/>
    </row>
    <row r="16501" spans="71:72" x14ac:dyDescent="0.2">
      <c r="BS16501" s="152"/>
      <c r="BT16501" s="153"/>
    </row>
    <row r="16502" spans="71:72" x14ac:dyDescent="0.2">
      <c r="BS16502" s="152"/>
      <c r="BT16502" s="153"/>
    </row>
    <row r="16503" spans="71:72" x14ac:dyDescent="0.2">
      <c r="BS16503" s="152"/>
      <c r="BT16503" s="153"/>
    </row>
    <row r="16504" spans="71:72" x14ac:dyDescent="0.2">
      <c r="BS16504" s="152"/>
      <c r="BT16504" s="153"/>
    </row>
    <row r="16505" spans="71:72" x14ac:dyDescent="0.2">
      <c r="BS16505" s="152"/>
      <c r="BT16505" s="153"/>
    </row>
    <row r="16506" spans="71:72" x14ac:dyDescent="0.2">
      <c r="BS16506" s="152"/>
      <c r="BT16506" s="153"/>
    </row>
    <row r="16507" spans="71:72" x14ac:dyDescent="0.2">
      <c r="BS16507" s="152"/>
      <c r="BT16507" s="153"/>
    </row>
    <row r="16508" spans="71:72" x14ac:dyDescent="0.2">
      <c r="BS16508" s="152"/>
      <c r="BT16508" s="153"/>
    </row>
    <row r="16509" spans="71:72" x14ac:dyDescent="0.2">
      <c r="BS16509" s="152"/>
      <c r="BT16509" s="153"/>
    </row>
    <row r="16510" spans="71:72" x14ac:dyDescent="0.2">
      <c r="BS16510" s="152"/>
      <c r="BT16510" s="153"/>
    </row>
    <row r="16511" spans="71:72" x14ac:dyDescent="0.2">
      <c r="BS16511" s="152"/>
      <c r="BT16511" s="153"/>
    </row>
    <row r="16512" spans="71:72" x14ac:dyDescent="0.2">
      <c r="BS16512" s="152"/>
      <c r="BT16512" s="153"/>
    </row>
    <row r="16513" spans="71:72" x14ac:dyDescent="0.2">
      <c r="BS16513" s="152"/>
      <c r="BT16513" s="153"/>
    </row>
    <row r="16514" spans="71:72" x14ac:dyDescent="0.2">
      <c r="BS16514" s="152"/>
      <c r="BT16514" s="153"/>
    </row>
    <row r="16515" spans="71:72" x14ac:dyDescent="0.2">
      <c r="BS16515" s="152"/>
      <c r="BT16515" s="153"/>
    </row>
    <row r="16516" spans="71:72" x14ac:dyDescent="0.2">
      <c r="BS16516" s="152"/>
      <c r="BT16516" s="153"/>
    </row>
    <row r="16517" spans="71:72" x14ac:dyDescent="0.2">
      <c r="BS16517" s="152"/>
      <c r="BT16517" s="153"/>
    </row>
    <row r="16518" spans="71:72" x14ac:dyDescent="0.2">
      <c r="BS16518" s="152"/>
      <c r="BT16518" s="153"/>
    </row>
    <row r="16519" spans="71:72" x14ac:dyDescent="0.2">
      <c r="BS16519" s="152"/>
      <c r="BT16519" s="153"/>
    </row>
    <row r="16520" spans="71:72" x14ac:dyDescent="0.2">
      <c r="BS16520" s="152"/>
      <c r="BT16520" s="153"/>
    </row>
    <row r="16521" spans="71:72" x14ac:dyDescent="0.2">
      <c r="BS16521" s="152"/>
      <c r="BT16521" s="153"/>
    </row>
    <row r="16522" spans="71:72" x14ac:dyDescent="0.2">
      <c r="BS16522" s="152"/>
      <c r="BT16522" s="153"/>
    </row>
    <row r="16523" spans="71:72" x14ac:dyDescent="0.2">
      <c r="BS16523" s="152"/>
      <c r="BT16523" s="153"/>
    </row>
    <row r="16524" spans="71:72" x14ac:dyDescent="0.2">
      <c r="BS16524" s="152"/>
      <c r="BT16524" s="153"/>
    </row>
    <row r="16525" spans="71:72" x14ac:dyDescent="0.2">
      <c r="BS16525" s="152"/>
      <c r="BT16525" s="153"/>
    </row>
    <row r="16526" spans="71:72" x14ac:dyDescent="0.2">
      <c r="BS16526" s="152"/>
      <c r="BT16526" s="153"/>
    </row>
    <row r="16527" spans="71:72" x14ac:dyDescent="0.2">
      <c r="BS16527" s="152"/>
      <c r="BT16527" s="153"/>
    </row>
    <row r="16528" spans="71:72" x14ac:dyDescent="0.2">
      <c r="BS16528" s="152"/>
      <c r="BT16528" s="153"/>
    </row>
    <row r="16529" spans="71:72" x14ac:dyDescent="0.2">
      <c r="BS16529" s="152"/>
      <c r="BT16529" s="153"/>
    </row>
    <row r="16530" spans="71:72" x14ac:dyDescent="0.2">
      <c r="BS16530" s="152"/>
      <c r="BT16530" s="153"/>
    </row>
    <row r="16531" spans="71:72" x14ac:dyDescent="0.2">
      <c r="BS16531" s="152"/>
      <c r="BT16531" s="153"/>
    </row>
    <row r="16532" spans="71:72" x14ac:dyDescent="0.2">
      <c r="BS16532" s="152"/>
      <c r="BT16532" s="153"/>
    </row>
    <row r="16533" spans="71:72" x14ac:dyDescent="0.2">
      <c r="BS16533" s="152"/>
      <c r="BT16533" s="153"/>
    </row>
    <row r="16534" spans="71:72" x14ac:dyDescent="0.2">
      <c r="BS16534" s="152"/>
      <c r="BT16534" s="153"/>
    </row>
    <row r="16535" spans="71:72" x14ac:dyDescent="0.2">
      <c r="BS16535" s="152"/>
      <c r="BT16535" s="153"/>
    </row>
    <row r="16536" spans="71:72" x14ac:dyDescent="0.2">
      <c r="BS16536" s="152"/>
      <c r="BT16536" s="153"/>
    </row>
    <row r="16537" spans="71:72" x14ac:dyDescent="0.2">
      <c r="BS16537" s="152"/>
      <c r="BT16537" s="153"/>
    </row>
    <row r="16538" spans="71:72" x14ac:dyDescent="0.2">
      <c r="BS16538" s="152"/>
      <c r="BT16538" s="153"/>
    </row>
    <row r="16539" spans="71:72" x14ac:dyDescent="0.2">
      <c r="BS16539" s="152"/>
      <c r="BT16539" s="153"/>
    </row>
    <row r="16540" spans="71:72" x14ac:dyDescent="0.2">
      <c r="BS16540" s="152"/>
      <c r="BT16540" s="153"/>
    </row>
    <row r="16541" spans="71:72" x14ac:dyDescent="0.2">
      <c r="BS16541" s="152"/>
      <c r="BT16541" s="153"/>
    </row>
    <row r="16542" spans="71:72" x14ac:dyDescent="0.2">
      <c r="BS16542" s="152"/>
      <c r="BT16542" s="153"/>
    </row>
    <row r="16543" spans="71:72" x14ac:dyDescent="0.2">
      <c r="BS16543" s="152"/>
      <c r="BT16543" s="153"/>
    </row>
    <row r="16544" spans="71:72" x14ac:dyDescent="0.2">
      <c r="BS16544" s="152"/>
      <c r="BT16544" s="153"/>
    </row>
    <row r="16545" spans="71:72" x14ac:dyDescent="0.2">
      <c r="BS16545" s="152"/>
      <c r="BT16545" s="153"/>
    </row>
    <row r="16546" spans="71:72" x14ac:dyDescent="0.2">
      <c r="BS16546" s="152"/>
      <c r="BT16546" s="153"/>
    </row>
    <row r="16547" spans="71:72" x14ac:dyDescent="0.2">
      <c r="BS16547" s="152"/>
      <c r="BT16547" s="153"/>
    </row>
    <row r="16548" spans="71:72" x14ac:dyDescent="0.2">
      <c r="BS16548" s="152"/>
      <c r="BT16548" s="153"/>
    </row>
    <row r="16549" spans="71:72" x14ac:dyDescent="0.2">
      <c r="BS16549" s="152"/>
      <c r="BT16549" s="153"/>
    </row>
    <row r="16550" spans="71:72" x14ac:dyDescent="0.2">
      <c r="BS16550" s="152"/>
      <c r="BT16550" s="153"/>
    </row>
    <row r="16551" spans="71:72" x14ac:dyDescent="0.2">
      <c r="BS16551" s="152"/>
      <c r="BT16551" s="153"/>
    </row>
    <row r="16552" spans="71:72" x14ac:dyDescent="0.2">
      <c r="BS16552" s="152"/>
      <c r="BT16552" s="153"/>
    </row>
    <row r="16553" spans="71:72" x14ac:dyDescent="0.2">
      <c r="BS16553" s="152"/>
      <c r="BT16553" s="153"/>
    </row>
    <row r="16554" spans="71:72" x14ac:dyDescent="0.2">
      <c r="BS16554" s="152"/>
      <c r="BT16554" s="153"/>
    </row>
    <row r="16555" spans="71:72" x14ac:dyDescent="0.2">
      <c r="BS16555" s="152"/>
      <c r="BT16555" s="153"/>
    </row>
    <row r="16556" spans="71:72" x14ac:dyDescent="0.2">
      <c r="BS16556" s="152"/>
      <c r="BT16556" s="153"/>
    </row>
    <row r="16557" spans="71:72" x14ac:dyDescent="0.2">
      <c r="BS16557" s="152"/>
      <c r="BT16557" s="153"/>
    </row>
    <row r="16558" spans="71:72" x14ac:dyDescent="0.2">
      <c r="BS16558" s="152"/>
      <c r="BT16558" s="153"/>
    </row>
    <row r="16559" spans="71:72" x14ac:dyDescent="0.2">
      <c r="BS16559" s="152"/>
      <c r="BT16559" s="153"/>
    </row>
    <row r="16560" spans="71:72" x14ac:dyDescent="0.2">
      <c r="BS16560" s="152"/>
      <c r="BT16560" s="153"/>
    </row>
    <row r="16561" spans="71:72" x14ac:dyDescent="0.2">
      <c r="BS16561" s="152"/>
      <c r="BT16561" s="153"/>
    </row>
    <row r="16562" spans="71:72" x14ac:dyDescent="0.2">
      <c r="BS16562" s="152"/>
      <c r="BT16562" s="153"/>
    </row>
    <row r="16563" spans="71:72" x14ac:dyDescent="0.2">
      <c r="BS16563" s="152"/>
      <c r="BT16563" s="153"/>
    </row>
    <row r="16564" spans="71:72" x14ac:dyDescent="0.2">
      <c r="BS16564" s="152"/>
      <c r="BT16564" s="153"/>
    </row>
    <row r="16565" spans="71:72" x14ac:dyDescent="0.2">
      <c r="BS16565" s="152"/>
      <c r="BT16565" s="153"/>
    </row>
    <row r="16566" spans="71:72" x14ac:dyDescent="0.2">
      <c r="BS16566" s="152"/>
      <c r="BT16566" s="153"/>
    </row>
    <row r="16567" spans="71:72" x14ac:dyDescent="0.2">
      <c r="BS16567" s="152"/>
      <c r="BT16567" s="153"/>
    </row>
    <row r="16568" spans="71:72" x14ac:dyDescent="0.2">
      <c r="BS16568" s="152"/>
      <c r="BT16568" s="153"/>
    </row>
    <row r="16569" spans="71:72" x14ac:dyDescent="0.2">
      <c r="BS16569" s="152"/>
      <c r="BT16569" s="153"/>
    </row>
    <row r="16570" spans="71:72" x14ac:dyDescent="0.2">
      <c r="BS16570" s="152"/>
      <c r="BT16570" s="153"/>
    </row>
    <row r="16571" spans="71:72" x14ac:dyDescent="0.2">
      <c r="BS16571" s="152"/>
      <c r="BT16571" s="153"/>
    </row>
    <row r="16572" spans="71:72" x14ac:dyDescent="0.2">
      <c r="BS16572" s="152"/>
      <c r="BT16572" s="153"/>
    </row>
    <row r="16573" spans="71:72" x14ac:dyDescent="0.2">
      <c r="BS16573" s="152"/>
      <c r="BT16573" s="153"/>
    </row>
    <row r="16574" spans="71:72" x14ac:dyDescent="0.2">
      <c r="BS16574" s="152"/>
      <c r="BT16574" s="153"/>
    </row>
    <row r="16575" spans="71:72" x14ac:dyDescent="0.2">
      <c r="BS16575" s="152"/>
      <c r="BT16575" s="153"/>
    </row>
    <row r="16576" spans="71:72" x14ac:dyDescent="0.2">
      <c r="BS16576" s="152"/>
      <c r="BT16576" s="153"/>
    </row>
    <row r="16577" spans="71:72" x14ac:dyDescent="0.2">
      <c r="BS16577" s="152"/>
      <c r="BT16577" s="153"/>
    </row>
    <row r="16578" spans="71:72" x14ac:dyDescent="0.2">
      <c r="BS16578" s="152"/>
      <c r="BT16578" s="153"/>
    </row>
    <row r="16579" spans="71:72" x14ac:dyDescent="0.2">
      <c r="BS16579" s="152"/>
      <c r="BT16579" s="153"/>
    </row>
    <row r="16580" spans="71:72" x14ac:dyDescent="0.2">
      <c r="BS16580" s="152"/>
      <c r="BT16580" s="153"/>
    </row>
    <row r="16581" spans="71:72" x14ac:dyDescent="0.2">
      <c r="BS16581" s="152"/>
      <c r="BT16581" s="153"/>
    </row>
    <row r="16582" spans="71:72" x14ac:dyDescent="0.2">
      <c r="BS16582" s="152"/>
      <c r="BT16582" s="153"/>
    </row>
    <row r="16583" spans="71:72" x14ac:dyDescent="0.2">
      <c r="BS16583" s="152"/>
      <c r="BT16583" s="153"/>
    </row>
    <row r="16584" spans="71:72" x14ac:dyDescent="0.2">
      <c r="BS16584" s="152"/>
      <c r="BT16584" s="153"/>
    </row>
    <row r="16585" spans="71:72" x14ac:dyDescent="0.2">
      <c r="BS16585" s="152"/>
      <c r="BT16585" s="153"/>
    </row>
    <row r="16586" spans="71:72" x14ac:dyDescent="0.2">
      <c r="BS16586" s="152"/>
      <c r="BT16586" s="153"/>
    </row>
    <row r="16587" spans="71:72" x14ac:dyDescent="0.2">
      <c r="BS16587" s="152"/>
      <c r="BT16587" s="153"/>
    </row>
    <row r="16588" spans="71:72" x14ac:dyDescent="0.2">
      <c r="BS16588" s="152"/>
      <c r="BT16588" s="153"/>
    </row>
    <row r="16589" spans="71:72" x14ac:dyDescent="0.2">
      <c r="BS16589" s="152"/>
      <c r="BT16589" s="153"/>
    </row>
    <row r="16590" spans="71:72" x14ac:dyDescent="0.2">
      <c r="BS16590" s="152"/>
      <c r="BT16590" s="153"/>
    </row>
    <row r="16591" spans="71:72" x14ac:dyDescent="0.2">
      <c r="BS16591" s="152"/>
      <c r="BT16591" s="153"/>
    </row>
    <row r="16592" spans="71:72" x14ac:dyDescent="0.2">
      <c r="BS16592" s="152"/>
      <c r="BT16592" s="153"/>
    </row>
    <row r="16593" spans="71:72" x14ac:dyDescent="0.2">
      <c r="BS16593" s="152"/>
      <c r="BT16593" s="153"/>
    </row>
    <row r="16594" spans="71:72" x14ac:dyDescent="0.2">
      <c r="BS16594" s="152"/>
      <c r="BT16594" s="153"/>
    </row>
    <row r="16595" spans="71:72" x14ac:dyDescent="0.2">
      <c r="BS16595" s="152"/>
      <c r="BT16595" s="153"/>
    </row>
    <row r="16596" spans="71:72" x14ac:dyDescent="0.2">
      <c r="BS16596" s="152"/>
      <c r="BT16596" s="153"/>
    </row>
    <row r="16597" spans="71:72" x14ac:dyDescent="0.2">
      <c r="BS16597" s="152"/>
      <c r="BT16597" s="153"/>
    </row>
    <row r="16598" spans="71:72" x14ac:dyDescent="0.2">
      <c r="BS16598" s="152"/>
      <c r="BT16598" s="153"/>
    </row>
    <row r="16599" spans="71:72" x14ac:dyDescent="0.2">
      <c r="BS16599" s="152"/>
      <c r="BT16599" s="153"/>
    </row>
    <row r="16600" spans="71:72" x14ac:dyDescent="0.2">
      <c r="BS16600" s="152"/>
      <c r="BT16600" s="153"/>
    </row>
    <row r="16601" spans="71:72" x14ac:dyDescent="0.2">
      <c r="BS16601" s="152"/>
      <c r="BT16601" s="153"/>
    </row>
    <row r="16602" spans="71:72" x14ac:dyDescent="0.2">
      <c r="BS16602" s="152"/>
      <c r="BT16602" s="153"/>
    </row>
    <row r="16603" spans="71:72" x14ac:dyDescent="0.2">
      <c r="BS16603" s="152"/>
      <c r="BT16603" s="153"/>
    </row>
    <row r="16604" spans="71:72" x14ac:dyDescent="0.2">
      <c r="BS16604" s="152"/>
      <c r="BT16604" s="153"/>
    </row>
    <row r="16605" spans="71:72" x14ac:dyDescent="0.2">
      <c r="BS16605" s="152"/>
      <c r="BT16605" s="153"/>
    </row>
    <row r="16606" spans="71:72" x14ac:dyDescent="0.2">
      <c r="BS16606" s="152"/>
      <c r="BT16606" s="153"/>
    </row>
    <row r="16607" spans="71:72" x14ac:dyDescent="0.2">
      <c r="BS16607" s="152"/>
      <c r="BT16607" s="153"/>
    </row>
    <row r="16608" spans="71:72" x14ac:dyDescent="0.2">
      <c r="BS16608" s="152"/>
      <c r="BT16608" s="153"/>
    </row>
    <row r="16609" spans="71:72" x14ac:dyDescent="0.2">
      <c r="BS16609" s="152"/>
      <c r="BT16609" s="153"/>
    </row>
    <row r="16610" spans="71:72" x14ac:dyDescent="0.2">
      <c r="BS16610" s="152"/>
      <c r="BT16610" s="153"/>
    </row>
    <row r="16611" spans="71:72" x14ac:dyDescent="0.2">
      <c r="BS16611" s="152"/>
      <c r="BT16611" s="153"/>
    </row>
    <row r="16612" spans="71:72" x14ac:dyDescent="0.2">
      <c r="BS16612" s="152"/>
      <c r="BT16612" s="153"/>
    </row>
    <row r="16613" spans="71:72" x14ac:dyDescent="0.2">
      <c r="BS16613" s="152"/>
      <c r="BT16613" s="153"/>
    </row>
    <row r="16614" spans="71:72" x14ac:dyDescent="0.2">
      <c r="BS16614" s="152"/>
      <c r="BT16614" s="153"/>
    </row>
    <row r="16615" spans="71:72" x14ac:dyDescent="0.2">
      <c r="BS16615" s="152"/>
      <c r="BT16615" s="153"/>
    </row>
    <row r="16616" spans="71:72" x14ac:dyDescent="0.2">
      <c r="BS16616" s="152"/>
      <c r="BT16616" s="153"/>
    </row>
    <row r="16617" spans="71:72" x14ac:dyDescent="0.2">
      <c r="BS16617" s="152"/>
      <c r="BT16617" s="153"/>
    </row>
    <row r="16618" spans="71:72" x14ac:dyDescent="0.2">
      <c r="BS16618" s="152"/>
      <c r="BT16618" s="153"/>
    </row>
    <row r="16619" spans="71:72" x14ac:dyDescent="0.2">
      <c r="BS16619" s="152"/>
      <c r="BT16619" s="153"/>
    </row>
    <row r="16620" spans="71:72" x14ac:dyDescent="0.2">
      <c r="BS16620" s="152"/>
      <c r="BT16620" s="153"/>
    </row>
    <row r="16621" spans="71:72" x14ac:dyDescent="0.2">
      <c r="BS16621" s="152"/>
      <c r="BT16621" s="153"/>
    </row>
    <row r="16622" spans="71:72" x14ac:dyDescent="0.2">
      <c r="BS16622" s="152"/>
      <c r="BT16622" s="153"/>
    </row>
    <row r="16623" spans="71:72" x14ac:dyDescent="0.2">
      <c r="BS16623" s="152"/>
      <c r="BT16623" s="153"/>
    </row>
    <row r="16624" spans="71:72" x14ac:dyDescent="0.2">
      <c r="BS16624" s="152"/>
      <c r="BT16624" s="153"/>
    </row>
    <row r="16625" spans="71:72" x14ac:dyDescent="0.2">
      <c r="BS16625" s="152"/>
      <c r="BT16625" s="153"/>
    </row>
    <row r="16626" spans="71:72" x14ac:dyDescent="0.2">
      <c r="BS16626" s="152"/>
      <c r="BT16626" s="153"/>
    </row>
    <row r="16627" spans="71:72" x14ac:dyDescent="0.2">
      <c r="BS16627" s="152"/>
      <c r="BT16627" s="153"/>
    </row>
    <row r="16628" spans="71:72" x14ac:dyDescent="0.2">
      <c r="BS16628" s="152"/>
      <c r="BT16628" s="153"/>
    </row>
    <row r="16629" spans="71:72" x14ac:dyDescent="0.2">
      <c r="BS16629" s="152"/>
      <c r="BT16629" s="153"/>
    </row>
    <row r="16630" spans="71:72" x14ac:dyDescent="0.2">
      <c r="BS16630" s="152"/>
      <c r="BT16630" s="153"/>
    </row>
    <row r="16631" spans="71:72" x14ac:dyDescent="0.2">
      <c r="BS16631" s="152"/>
      <c r="BT16631" s="153"/>
    </row>
    <row r="16632" spans="71:72" x14ac:dyDescent="0.2">
      <c r="BS16632" s="152"/>
      <c r="BT16632" s="153"/>
    </row>
    <row r="16633" spans="71:72" x14ac:dyDescent="0.2">
      <c r="BS16633" s="152"/>
      <c r="BT16633" s="153"/>
    </row>
    <row r="16634" spans="71:72" x14ac:dyDescent="0.2">
      <c r="BS16634" s="152"/>
      <c r="BT16634" s="153"/>
    </row>
    <row r="16635" spans="71:72" x14ac:dyDescent="0.2">
      <c r="BS16635" s="152"/>
      <c r="BT16635" s="153"/>
    </row>
    <row r="16636" spans="71:72" x14ac:dyDescent="0.2">
      <c r="BS16636" s="152"/>
      <c r="BT16636" s="153"/>
    </row>
    <row r="16637" spans="71:72" x14ac:dyDescent="0.2">
      <c r="BS16637" s="152"/>
      <c r="BT16637" s="153"/>
    </row>
    <row r="16638" spans="71:72" x14ac:dyDescent="0.2">
      <c r="BS16638" s="152"/>
      <c r="BT16638" s="153"/>
    </row>
    <row r="16639" spans="71:72" x14ac:dyDescent="0.2">
      <c r="BS16639" s="152"/>
      <c r="BT16639" s="153"/>
    </row>
    <row r="16640" spans="71:72" x14ac:dyDescent="0.2">
      <c r="BS16640" s="152"/>
      <c r="BT16640" s="153"/>
    </row>
    <row r="16641" spans="71:72" x14ac:dyDescent="0.2">
      <c r="BS16641" s="152"/>
      <c r="BT16641" s="153"/>
    </row>
    <row r="16642" spans="71:72" x14ac:dyDescent="0.2">
      <c r="BS16642" s="152"/>
      <c r="BT16642" s="153"/>
    </row>
    <row r="16643" spans="71:72" x14ac:dyDescent="0.2">
      <c r="BS16643" s="152"/>
      <c r="BT16643" s="153"/>
    </row>
    <row r="16644" spans="71:72" x14ac:dyDescent="0.2">
      <c r="BS16644" s="152"/>
      <c r="BT16644" s="153"/>
    </row>
    <row r="16645" spans="71:72" x14ac:dyDescent="0.2">
      <c r="BS16645" s="152"/>
      <c r="BT16645" s="153"/>
    </row>
    <row r="16646" spans="71:72" x14ac:dyDescent="0.2">
      <c r="BS16646" s="152"/>
      <c r="BT16646" s="153"/>
    </row>
    <row r="16647" spans="71:72" x14ac:dyDescent="0.2">
      <c r="BS16647" s="152"/>
      <c r="BT16647" s="153"/>
    </row>
    <row r="16648" spans="71:72" x14ac:dyDescent="0.2">
      <c r="BS16648" s="152"/>
      <c r="BT16648" s="153"/>
    </row>
    <row r="16649" spans="71:72" x14ac:dyDescent="0.2">
      <c r="BS16649" s="152"/>
      <c r="BT16649" s="153"/>
    </row>
    <row r="16650" spans="71:72" x14ac:dyDescent="0.2">
      <c r="BS16650" s="152"/>
      <c r="BT16650" s="153"/>
    </row>
    <row r="16651" spans="71:72" x14ac:dyDescent="0.2">
      <c r="BS16651" s="152"/>
      <c r="BT16651" s="153"/>
    </row>
    <row r="16652" spans="71:72" x14ac:dyDescent="0.2">
      <c r="BS16652" s="152"/>
      <c r="BT16652" s="153"/>
    </row>
    <row r="16653" spans="71:72" x14ac:dyDescent="0.2">
      <c r="BS16653" s="152"/>
      <c r="BT16653" s="153"/>
    </row>
    <row r="16654" spans="71:72" x14ac:dyDescent="0.2">
      <c r="BS16654" s="152"/>
      <c r="BT16654" s="153"/>
    </row>
    <row r="16655" spans="71:72" x14ac:dyDescent="0.2">
      <c r="BS16655" s="152"/>
      <c r="BT16655" s="153"/>
    </row>
    <row r="16656" spans="71:72" x14ac:dyDescent="0.2">
      <c r="BS16656" s="152"/>
      <c r="BT16656" s="153"/>
    </row>
    <row r="16657" spans="71:72" x14ac:dyDescent="0.2">
      <c r="BS16657" s="152"/>
      <c r="BT16657" s="153"/>
    </row>
    <row r="16658" spans="71:72" x14ac:dyDescent="0.2">
      <c r="BS16658" s="152"/>
      <c r="BT16658" s="153"/>
    </row>
    <row r="16659" spans="71:72" x14ac:dyDescent="0.2">
      <c r="BS16659" s="152"/>
      <c r="BT16659" s="153"/>
    </row>
    <row r="16660" spans="71:72" x14ac:dyDescent="0.2">
      <c r="BS16660" s="152"/>
      <c r="BT16660" s="153"/>
    </row>
    <row r="16661" spans="71:72" x14ac:dyDescent="0.2">
      <c r="BS16661" s="152"/>
      <c r="BT16661" s="153"/>
    </row>
    <row r="16662" spans="71:72" x14ac:dyDescent="0.2">
      <c r="BS16662" s="152"/>
      <c r="BT16662" s="153"/>
    </row>
    <row r="16663" spans="71:72" x14ac:dyDescent="0.2">
      <c r="BS16663" s="152"/>
      <c r="BT16663" s="153"/>
    </row>
    <row r="16664" spans="71:72" x14ac:dyDescent="0.2">
      <c r="BS16664" s="152"/>
      <c r="BT16664" s="153"/>
    </row>
    <row r="16665" spans="71:72" x14ac:dyDescent="0.2">
      <c r="BS16665" s="152"/>
      <c r="BT16665" s="153"/>
    </row>
    <row r="16666" spans="71:72" x14ac:dyDescent="0.2">
      <c r="BS16666" s="152"/>
      <c r="BT16666" s="153"/>
    </row>
    <row r="16667" spans="71:72" x14ac:dyDescent="0.2">
      <c r="BS16667" s="152"/>
      <c r="BT16667" s="153"/>
    </row>
    <row r="16668" spans="71:72" x14ac:dyDescent="0.2">
      <c r="BS16668" s="152"/>
      <c r="BT16668" s="153"/>
    </row>
    <row r="16669" spans="71:72" x14ac:dyDescent="0.2">
      <c r="BS16669" s="152"/>
      <c r="BT16669" s="153"/>
    </row>
    <row r="16670" spans="71:72" x14ac:dyDescent="0.2">
      <c r="BS16670" s="152"/>
      <c r="BT16670" s="153"/>
    </row>
    <row r="16671" spans="71:72" x14ac:dyDescent="0.2">
      <c r="BS16671" s="152"/>
      <c r="BT16671" s="153"/>
    </row>
    <row r="16672" spans="71:72" x14ac:dyDescent="0.2">
      <c r="BS16672" s="152"/>
      <c r="BT16672" s="153"/>
    </row>
    <row r="16673" spans="71:72" x14ac:dyDescent="0.2">
      <c r="BS16673" s="152"/>
      <c r="BT16673" s="153"/>
    </row>
    <row r="16674" spans="71:72" x14ac:dyDescent="0.2">
      <c r="BS16674" s="152"/>
      <c r="BT16674" s="153"/>
    </row>
    <row r="16675" spans="71:72" x14ac:dyDescent="0.2">
      <c r="BS16675" s="152"/>
      <c r="BT16675" s="153"/>
    </row>
    <row r="16676" spans="71:72" x14ac:dyDescent="0.2">
      <c r="BS16676" s="152"/>
      <c r="BT16676" s="153"/>
    </row>
    <row r="16677" spans="71:72" x14ac:dyDescent="0.2">
      <c r="BS16677" s="152"/>
      <c r="BT16677" s="153"/>
    </row>
    <row r="16678" spans="71:72" x14ac:dyDescent="0.2">
      <c r="BS16678" s="152"/>
      <c r="BT16678" s="153"/>
    </row>
    <row r="16679" spans="71:72" x14ac:dyDescent="0.2">
      <c r="BS16679" s="152"/>
      <c r="BT16679" s="153"/>
    </row>
    <row r="16680" spans="71:72" x14ac:dyDescent="0.2">
      <c r="BS16680" s="152"/>
      <c r="BT16680" s="153"/>
    </row>
    <row r="16681" spans="71:72" x14ac:dyDescent="0.2">
      <c r="BS16681" s="152"/>
      <c r="BT16681" s="153"/>
    </row>
    <row r="16682" spans="71:72" x14ac:dyDescent="0.2">
      <c r="BS16682" s="152"/>
      <c r="BT16682" s="153"/>
    </row>
    <row r="16683" spans="71:72" x14ac:dyDescent="0.2">
      <c r="BS16683" s="152"/>
      <c r="BT16683" s="153"/>
    </row>
    <row r="16684" spans="71:72" x14ac:dyDescent="0.2">
      <c r="BS16684" s="152"/>
      <c r="BT16684" s="153"/>
    </row>
    <row r="16685" spans="71:72" x14ac:dyDescent="0.2">
      <c r="BS16685" s="152"/>
      <c r="BT16685" s="153"/>
    </row>
    <row r="16686" spans="71:72" x14ac:dyDescent="0.2">
      <c r="BS16686" s="152"/>
      <c r="BT16686" s="153"/>
    </row>
    <row r="16687" spans="71:72" x14ac:dyDescent="0.2">
      <c r="BS16687" s="152"/>
      <c r="BT16687" s="153"/>
    </row>
    <row r="16688" spans="71:72" x14ac:dyDescent="0.2">
      <c r="BS16688" s="152"/>
      <c r="BT16688" s="153"/>
    </row>
    <row r="16689" spans="71:72" x14ac:dyDescent="0.2">
      <c r="BS16689" s="152"/>
      <c r="BT16689" s="153"/>
    </row>
    <row r="16690" spans="71:72" x14ac:dyDescent="0.2">
      <c r="BS16690" s="152"/>
      <c r="BT16690" s="153"/>
    </row>
    <row r="16691" spans="71:72" x14ac:dyDescent="0.2">
      <c r="BS16691" s="152"/>
      <c r="BT16691" s="153"/>
    </row>
    <row r="16692" spans="71:72" x14ac:dyDescent="0.2">
      <c r="BS16692" s="152"/>
      <c r="BT16692" s="153"/>
    </row>
    <row r="16693" spans="71:72" x14ac:dyDescent="0.2">
      <c r="BS16693" s="152"/>
      <c r="BT16693" s="153"/>
    </row>
    <row r="16694" spans="71:72" x14ac:dyDescent="0.2">
      <c r="BS16694" s="152"/>
      <c r="BT16694" s="153"/>
    </row>
    <row r="16695" spans="71:72" x14ac:dyDescent="0.2">
      <c r="BS16695" s="152"/>
      <c r="BT16695" s="153"/>
    </row>
    <row r="16696" spans="71:72" x14ac:dyDescent="0.2">
      <c r="BS16696" s="152"/>
      <c r="BT16696" s="153"/>
    </row>
    <row r="16697" spans="71:72" x14ac:dyDescent="0.2">
      <c r="BS16697" s="152"/>
      <c r="BT16697" s="153"/>
    </row>
    <row r="16698" spans="71:72" x14ac:dyDescent="0.2">
      <c r="BS16698" s="152"/>
      <c r="BT16698" s="153"/>
    </row>
    <row r="16699" spans="71:72" x14ac:dyDescent="0.2">
      <c r="BS16699" s="152"/>
      <c r="BT16699" s="153"/>
    </row>
    <row r="16700" spans="71:72" x14ac:dyDescent="0.2">
      <c r="BS16700" s="152"/>
      <c r="BT16700" s="153"/>
    </row>
    <row r="16701" spans="71:72" x14ac:dyDescent="0.2">
      <c r="BS16701" s="152"/>
      <c r="BT16701" s="153"/>
    </row>
    <row r="16702" spans="71:72" x14ac:dyDescent="0.2">
      <c r="BS16702" s="152"/>
      <c r="BT16702" s="153"/>
    </row>
    <row r="16703" spans="71:72" x14ac:dyDescent="0.2">
      <c r="BS16703" s="152"/>
      <c r="BT16703" s="153"/>
    </row>
    <row r="16704" spans="71:72" x14ac:dyDescent="0.2">
      <c r="BS16704" s="152"/>
      <c r="BT16704" s="153"/>
    </row>
    <row r="16705" spans="71:72" x14ac:dyDescent="0.2">
      <c r="BS16705" s="152"/>
      <c r="BT16705" s="153"/>
    </row>
    <row r="16706" spans="71:72" x14ac:dyDescent="0.2">
      <c r="BS16706" s="152"/>
      <c r="BT16706" s="153"/>
    </row>
    <row r="16707" spans="71:72" x14ac:dyDescent="0.2">
      <c r="BS16707" s="152"/>
      <c r="BT16707" s="153"/>
    </row>
    <row r="16708" spans="71:72" x14ac:dyDescent="0.2">
      <c r="BS16708" s="152"/>
      <c r="BT16708" s="153"/>
    </row>
    <row r="16709" spans="71:72" x14ac:dyDescent="0.2">
      <c r="BS16709" s="152"/>
      <c r="BT16709" s="153"/>
    </row>
    <row r="16710" spans="71:72" x14ac:dyDescent="0.2">
      <c r="BS16710" s="152"/>
      <c r="BT16710" s="153"/>
    </row>
    <row r="16711" spans="71:72" x14ac:dyDescent="0.2">
      <c r="BS16711" s="152"/>
      <c r="BT16711" s="153"/>
    </row>
    <row r="16712" spans="71:72" x14ac:dyDescent="0.2">
      <c r="BS16712" s="152"/>
      <c r="BT16712" s="153"/>
    </row>
    <row r="16713" spans="71:72" x14ac:dyDescent="0.2">
      <c r="BS16713" s="152"/>
      <c r="BT16713" s="153"/>
    </row>
    <row r="16714" spans="71:72" x14ac:dyDescent="0.2">
      <c r="BS16714" s="152"/>
      <c r="BT16714" s="153"/>
    </row>
    <row r="16715" spans="71:72" x14ac:dyDescent="0.2">
      <c r="BS16715" s="152"/>
      <c r="BT16715" s="153"/>
    </row>
    <row r="16716" spans="71:72" x14ac:dyDescent="0.2">
      <c r="BS16716" s="152"/>
      <c r="BT16716" s="153"/>
    </row>
    <row r="16717" spans="71:72" x14ac:dyDescent="0.2">
      <c r="BS16717" s="152"/>
      <c r="BT16717" s="153"/>
    </row>
    <row r="16718" spans="71:72" x14ac:dyDescent="0.2">
      <c r="BS16718" s="152"/>
      <c r="BT16718" s="153"/>
    </row>
    <row r="16719" spans="71:72" x14ac:dyDescent="0.2">
      <c r="BS16719" s="152"/>
      <c r="BT16719" s="153"/>
    </row>
    <row r="16720" spans="71:72" x14ac:dyDescent="0.2">
      <c r="BS16720" s="152"/>
      <c r="BT16720" s="153"/>
    </row>
    <row r="16721" spans="71:72" x14ac:dyDescent="0.2">
      <c r="BS16721" s="152"/>
      <c r="BT16721" s="153"/>
    </row>
    <row r="16722" spans="71:72" x14ac:dyDescent="0.2">
      <c r="BS16722" s="152"/>
      <c r="BT16722" s="153"/>
    </row>
    <row r="16723" spans="71:72" x14ac:dyDescent="0.2">
      <c r="BS16723" s="152"/>
      <c r="BT16723" s="153"/>
    </row>
    <row r="16724" spans="71:72" x14ac:dyDescent="0.2">
      <c r="BS16724" s="152"/>
      <c r="BT16724" s="153"/>
    </row>
    <row r="16725" spans="71:72" x14ac:dyDescent="0.2">
      <c r="BS16725" s="152"/>
      <c r="BT16725" s="153"/>
    </row>
    <row r="16726" spans="71:72" x14ac:dyDescent="0.2">
      <c r="BS16726" s="152"/>
      <c r="BT16726" s="153"/>
    </row>
    <row r="16727" spans="71:72" x14ac:dyDescent="0.2">
      <c r="BS16727" s="152"/>
      <c r="BT16727" s="153"/>
    </row>
    <row r="16728" spans="71:72" x14ac:dyDescent="0.2">
      <c r="BS16728" s="152"/>
      <c r="BT16728" s="153"/>
    </row>
    <row r="16729" spans="71:72" x14ac:dyDescent="0.2">
      <c r="BS16729" s="152"/>
      <c r="BT16729" s="153"/>
    </row>
    <row r="16730" spans="71:72" x14ac:dyDescent="0.2">
      <c r="BS16730" s="152"/>
      <c r="BT16730" s="153"/>
    </row>
    <row r="16731" spans="71:72" x14ac:dyDescent="0.2">
      <c r="BS16731" s="152"/>
      <c r="BT16731" s="153"/>
    </row>
    <row r="16732" spans="71:72" x14ac:dyDescent="0.2">
      <c r="BS16732" s="152"/>
      <c r="BT16732" s="153"/>
    </row>
    <row r="16733" spans="71:72" x14ac:dyDescent="0.2">
      <c r="BS16733" s="152"/>
      <c r="BT16733" s="153"/>
    </row>
    <row r="16734" spans="71:72" x14ac:dyDescent="0.2">
      <c r="BS16734" s="152"/>
      <c r="BT16734" s="153"/>
    </row>
    <row r="16735" spans="71:72" x14ac:dyDescent="0.2">
      <c r="BS16735" s="152"/>
      <c r="BT16735" s="153"/>
    </row>
    <row r="16736" spans="71:72" x14ac:dyDescent="0.2">
      <c r="BS16736" s="152"/>
      <c r="BT16736" s="153"/>
    </row>
    <row r="16737" spans="71:72" x14ac:dyDescent="0.2">
      <c r="BS16737" s="152"/>
      <c r="BT16737" s="153"/>
    </row>
    <row r="16738" spans="71:72" x14ac:dyDescent="0.2">
      <c r="BS16738" s="152"/>
      <c r="BT16738" s="153"/>
    </row>
    <row r="16739" spans="71:72" x14ac:dyDescent="0.2">
      <c r="BS16739" s="152"/>
      <c r="BT16739" s="153"/>
    </row>
    <row r="16740" spans="71:72" x14ac:dyDescent="0.2">
      <c r="BS16740" s="152"/>
      <c r="BT16740" s="153"/>
    </row>
    <row r="16741" spans="71:72" x14ac:dyDescent="0.2">
      <c r="BS16741" s="152"/>
      <c r="BT16741" s="153"/>
    </row>
    <row r="16742" spans="71:72" x14ac:dyDescent="0.2">
      <c r="BS16742" s="152"/>
      <c r="BT16742" s="153"/>
    </row>
    <row r="16743" spans="71:72" x14ac:dyDescent="0.2">
      <c r="BS16743" s="152"/>
      <c r="BT16743" s="153"/>
    </row>
    <row r="16744" spans="71:72" x14ac:dyDescent="0.2">
      <c r="BS16744" s="152"/>
      <c r="BT16744" s="153"/>
    </row>
    <row r="16745" spans="71:72" x14ac:dyDescent="0.2">
      <c r="BS16745" s="152"/>
      <c r="BT16745" s="153"/>
    </row>
    <row r="16746" spans="71:72" x14ac:dyDescent="0.2">
      <c r="BS16746" s="152"/>
      <c r="BT16746" s="153"/>
    </row>
    <row r="16747" spans="71:72" x14ac:dyDescent="0.2">
      <c r="BS16747" s="152"/>
      <c r="BT16747" s="153"/>
    </row>
    <row r="16748" spans="71:72" x14ac:dyDescent="0.2">
      <c r="BS16748" s="152"/>
      <c r="BT16748" s="153"/>
    </row>
    <row r="16749" spans="71:72" x14ac:dyDescent="0.2">
      <c r="BS16749" s="152"/>
      <c r="BT16749" s="153"/>
    </row>
    <row r="16750" spans="71:72" x14ac:dyDescent="0.2">
      <c r="BS16750" s="152"/>
      <c r="BT16750" s="153"/>
    </row>
    <row r="16751" spans="71:72" x14ac:dyDescent="0.2">
      <c r="BS16751" s="152"/>
      <c r="BT16751" s="153"/>
    </row>
    <row r="16752" spans="71:72" x14ac:dyDescent="0.2">
      <c r="BS16752" s="152"/>
      <c r="BT16752" s="153"/>
    </row>
    <row r="16753" spans="71:72" x14ac:dyDescent="0.2">
      <c r="BS16753" s="152"/>
      <c r="BT16753" s="153"/>
    </row>
    <row r="16754" spans="71:72" x14ac:dyDescent="0.2">
      <c r="BS16754" s="152"/>
      <c r="BT16754" s="153"/>
    </row>
    <row r="16755" spans="71:72" x14ac:dyDescent="0.2">
      <c r="BS16755" s="152"/>
      <c r="BT16755" s="153"/>
    </row>
    <row r="16756" spans="71:72" x14ac:dyDescent="0.2">
      <c r="BS16756" s="152"/>
      <c r="BT16756" s="153"/>
    </row>
    <row r="16757" spans="71:72" x14ac:dyDescent="0.2">
      <c r="BS16757" s="152"/>
      <c r="BT16757" s="153"/>
    </row>
    <row r="16758" spans="71:72" x14ac:dyDescent="0.2">
      <c r="BS16758" s="152"/>
      <c r="BT16758" s="153"/>
    </row>
    <row r="16759" spans="71:72" x14ac:dyDescent="0.2">
      <c r="BS16759" s="152"/>
      <c r="BT16759" s="153"/>
    </row>
    <row r="16760" spans="71:72" x14ac:dyDescent="0.2">
      <c r="BS16760" s="152"/>
      <c r="BT16760" s="153"/>
    </row>
    <row r="16761" spans="71:72" x14ac:dyDescent="0.2">
      <c r="BS16761" s="152"/>
      <c r="BT16761" s="153"/>
    </row>
    <row r="16762" spans="71:72" x14ac:dyDescent="0.2">
      <c r="BS16762" s="152"/>
      <c r="BT16762" s="153"/>
    </row>
    <row r="16763" spans="71:72" x14ac:dyDescent="0.2">
      <c r="BS16763" s="152"/>
      <c r="BT16763" s="153"/>
    </row>
    <row r="16764" spans="71:72" x14ac:dyDescent="0.2">
      <c r="BS16764" s="152"/>
      <c r="BT16764" s="153"/>
    </row>
    <row r="16765" spans="71:72" x14ac:dyDescent="0.2">
      <c r="BS16765" s="152"/>
      <c r="BT16765" s="153"/>
    </row>
    <row r="16766" spans="71:72" x14ac:dyDescent="0.2">
      <c r="BS16766" s="152"/>
      <c r="BT16766" s="153"/>
    </row>
    <row r="16767" spans="71:72" x14ac:dyDescent="0.2">
      <c r="BS16767" s="152"/>
      <c r="BT16767" s="153"/>
    </row>
    <row r="16768" spans="71:72" x14ac:dyDescent="0.2">
      <c r="BS16768" s="152"/>
      <c r="BT16768" s="153"/>
    </row>
    <row r="16769" spans="71:72" x14ac:dyDescent="0.2">
      <c r="BS16769" s="152"/>
      <c r="BT16769" s="153"/>
    </row>
    <row r="16770" spans="71:72" x14ac:dyDescent="0.2">
      <c r="BS16770" s="152"/>
      <c r="BT16770" s="153"/>
    </row>
    <row r="16771" spans="71:72" x14ac:dyDescent="0.2">
      <c r="BS16771" s="152"/>
      <c r="BT16771" s="153"/>
    </row>
    <row r="16772" spans="71:72" x14ac:dyDescent="0.2">
      <c r="BS16772" s="152"/>
      <c r="BT16772" s="153"/>
    </row>
    <row r="16773" spans="71:72" x14ac:dyDescent="0.2">
      <c r="BS16773" s="152"/>
      <c r="BT16773" s="153"/>
    </row>
    <row r="16774" spans="71:72" x14ac:dyDescent="0.2">
      <c r="BS16774" s="152"/>
      <c r="BT16774" s="153"/>
    </row>
    <row r="16775" spans="71:72" x14ac:dyDescent="0.2">
      <c r="BS16775" s="152"/>
      <c r="BT16775" s="153"/>
    </row>
    <row r="16776" spans="71:72" x14ac:dyDescent="0.2">
      <c r="BS16776" s="152"/>
      <c r="BT16776" s="153"/>
    </row>
    <row r="16777" spans="71:72" x14ac:dyDescent="0.2">
      <c r="BS16777" s="152"/>
      <c r="BT16777" s="153"/>
    </row>
    <row r="16778" spans="71:72" x14ac:dyDescent="0.2">
      <c r="BS16778" s="152"/>
      <c r="BT16778" s="153"/>
    </row>
    <row r="16779" spans="71:72" x14ac:dyDescent="0.2">
      <c r="BS16779" s="152"/>
      <c r="BT16779" s="153"/>
    </row>
    <row r="16780" spans="71:72" x14ac:dyDescent="0.2">
      <c r="BS16780" s="152"/>
      <c r="BT16780" s="153"/>
    </row>
    <row r="16781" spans="71:72" x14ac:dyDescent="0.2">
      <c r="BS16781" s="152"/>
      <c r="BT16781" s="153"/>
    </row>
    <row r="16782" spans="71:72" x14ac:dyDescent="0.2">
      <c r="BS16782" s="152"/>
      <c r="BT16782" s="153"/>
    </row>
    <row r="16783" spans="71:72" x14ac:dyDescent="0.2">
      <c r="BS16783" s="152"/>
      <c r="BT16783" s="153"/>
    </row>
    <row r="16784" spans="71:72" x14ac:dyDescent="0.2">
      <c r="BS16784" s="152"/>
      <c r="BT16784" s="153"/>
    </row>
    <row r="16785" spans="71:72" x14ac:dyDescent="0.2">
      <c r="BS16785" s="152"/>
      <c r="BT16785" s="153"/>
    </row>
    <row r="16786" spans="71:72" x14ac:dyDescent="0.2">
      <c r="BS16786" s="152"/>
      <c r="BT16786" s="153"/>
    </row>
    <row r="16787" spans="71:72" x14ac:dyDescent="0.2">
      <c r="BS16787" s="152"/>
      <c r="BT16787" s="153"/>
    </row>
    <row r="16788" spans="71:72" x14ac:dyDescent="0.2">
      <c r="BS16788" s="152"/>
      <c r="BT16788" s="153"/>
    </row>
    <row r="16789" spans="71:72" x14ac:dyDescent="0.2">
      <c r="BS16789" s="152"/>
      <c r="BT16789" s="153"/>
    </row>
    <row r="16790" spans="71:72" x14ac:dyDescent="0.2">
      <c r="BS16790" s="152"/>
      <c r="BT16790" s="153"/>
    </row>
    <row r="16791" spans="71:72" x14ac:dyDescent="0.2">
      <c r="BS16791" s="152"/>
      <c r="BT16791" s="153"/>
    </row>
    <row r="16792" spans="71:72" x14ac:dyDescent="0.2">
      <c r="BS16792" s="152"/>
      <c r="BT16792" s="153"/>
    </row>
    <row r="16793" spans="71:72" x14ac:dyDescent="0.2">
      <c r="BS16793" s="152"/>
      <c r="BT16793" s="153"/>
    </row>
    <row r="16794" spans="71:72" x14ac:dyDescent="0.2">
      <c r="BS16794" s="152"/>
      <c r="BT16794" s="153"/>
    </row>
    <row r="16795" spans="71:72" x14ac:dyDescent="0.2">
      <c r="BS16795" s="152"/>
      <c r="BT16795" s="153"/>
    </row>
    <row r="16796" spans="71:72" x14ac:dyDescent="0.2">
      <c r="BS16796" s="152"/>
      <c r="BT16796" s="153"/>
    </row>
    <row r="16797" spans="71:72" x14ac:dyDescent="0.2">
      <c r="BS16797" s="152"/>
      <c r="BT16797" s="153"/>
    </row>
    <row r="16798" spans="71:72" x14ac:dyDescent="0.2">
      <c r="BS16798" s="152"/>
      <c r="BT16798" s="153"/>
    </row>
    <row r="16799" spans="71:72" x14ac:dyDescent="0.2">
      <c r="BS16799" s="152"/>
      <c r="BT16799" s="153"/>
    </row>
    <row r="16800" spans="71:72" x14ac:dyDescent="0.2">
      <c r="BS16800" s="152"/>
      <c r="BT16800" s="153"/>
    </row>
    <row r="16801" spans="71:72" x14ac:dyDescent="0.2">
      <c r="BS16801" s="152"/>
      <c r="BT16801" s="153"/>
    </row>
    <row r="16802" spans="71:72" x14ac:dyDescent="0.2">
      <c r="BS16802" s="152"/>
      <c r="BT16802" s="153"/>
    </row>
    <row r="16803" spans="71:72" x14ac:dyDescent="0.2">
      <c r="BS16803" s="152"/>
      <c r="BT16803" s="153"/>
    </row>
    <row r="16804" spans="71:72" x14ac:dyDescent="0.2">
      <c r="BS16804" s="152"/>
      <c r="BT16804" s="153"/>
    </row>
    <row r="16805" spans="71:72" x14ac:dyDescent="0.2">
      <c r="BS16805" s="152"/>
      <c r="BT16805" s="153"/>
    </row>
    <row r="16806" spans="71:72" x14ac:dyDescent="0.2">
      <c r="BS16806" s="152"/>
      <c r="BT16806" s="153"/>
    </row>
    <row r="16807" spans="71:72" x14ac:dyDescent="0.2">
      <c r="BS16807" s="152"/>
      <c r="BT16807" s="153"/>
    </row>
    <row r="16808" spans="71:72" x14ac:dyDescent="0.2">
      <c r="BS16808" s="152"/>
      <c r="BT16808" s="153"/>
    </row>
    <row r="16809" spans="71:72" x14ac:dyDescent="0.2">
      <c r="BS16809" s="152"/>
      <c r="BT16809" s="153"/>
    </row>
    <row r="16810" spans="71:72" x14ac:dyDescent="0.2">
      <c r="BS16810" s="152"/>
      <c r="BT16810" s="153"/>
    </row>
    <row r="16811" spans="71:72" x14ac:dyDescent="0.2">
      <c r="BS16811" s="152"/>
      <c r="BT16811" s="153"/>
    </row>
    <row r="16812" spans="71:72" x14ac:dyDescent="0.2">
      <c r="BS16812" s="152"/>
      <c r="BT16812" s="153"/>
    </row>
    <row r="16813" spans="71:72" x14ac:dyDescent="0.2">
      <c r="BS16813" s="152"/>
      <c r="BT16813" s="153"/>
    </row>
    <row r="16814" spans="71:72" x14ac:dyDescent="0.2">
      <c r="BS16814" s="152"/>
      <c r="BT16814" s="153"/>
    </row>
    <row r="16815" spans="71:72" x14ac:dyDescent="0.2">
      <c r="BS16815" s="152"/>
      <c r="BT16815" s="153"/>
    </row>
    <row r="16816" spans="71:72" x14ac:dyDescent="0.2">
      <c r="BS16816" s="152"/>
      <c r="BT16816" s="153"/>
    </row>
    <row r="16817" spans="71:72" x14ac:dyDescent="0.2">
      <c r="BS16817" s="152"/>
      <c r="BT16817" s="153"/>
    </row>
    <row r="16818" spans="71:72" x14ac:dyDescent="0.2">
      <c r="BS16818" s="152"/>
      <c r="BT16818" s="153"/>
    </row>
    <row r="16819" spans="71:72" x14ac:dyDescent="0.2">
      <c r="BS16819" s="152"/>
      <c r="BT16819" s="153"/>
    </row>
    <row r="16820" spans="71:72" x14ac:dyDescent="0.2">
      <c r="BS16820" s="152"/>
      <c r="BT16820" s="153"/>
    </row>
    <row r="16821" spans="71:72" x14ac:dyDescent="0.2">
      <c r="BS16821" s="152"/>
      <c r="BT16821" s="153"/>
    </row>
    <row r="16822" spans="71:72" x14ac:dyDescent="0.2">
      <c r="BS16822" s="152"/>
      <c r="BT16822" s="153"/>
    </row>
    <row r="16823" spans="71:72" x14ac:dyDescent="0.2">
      <c r="BS16823" s="152"/>
      <c r="BT16823" s="153"/>
    </row>
    <row r="16824" spans="71:72" x14ac:dyDescent="0.2">
      <c r="BS16824" s="152"/>
      <c r="BT16824" s="153"/>
    </row>
    <row r="16825" spans="71:72" x14ac:dyDescent="0.2">
      <c r="BS16825" s="152"/>
      <c r="BT16825" s="153"/>
    </row>
    <row r="16826" spans="71:72" x14ac:dyDescent="0.2">
      <c r="BS16826" s="152"/>
      <c r="BT16826" s="153"/>
    </row>
    <row r="16827" spans="71:72" x14ac:dyDescent="0.2">
      <c r="BS16827" s="152"/>
      <c r="BT16827" s="153"/>
    </row>
    <row r="16828" spans="71:72" x14ac:dyDescent="0.2">
      <c r="BS16828" s="152"/>
      <c r="BT16828" s="153"/>
    </row>
    <row r="16829" spans="71:72" x14ac:dyDescent="0.2">
      <c r="BS16829" s="152"/>
      <c r="BT16829" s="153"/>
    </row>
    <row r="16830" spans="71:72" x14ac:dyDescent="0.2">
      <c r="BS16830" s="152"/>
      <c r="BT16830" s="153"/>
    </row>
    <row r="16831" spans="71:72" x14ac:dyDescent="0.2">
      <c r="BS16831" s="152"/>
      <c r="BT16831" s="153"/>
    </row>
    <row r="16832" spans="71:72" x14ac:dyDescent="0.2">
      <c r="BS16832" s="152"/>
      <c r="BT16832" s="153"/>
    </row>
    <row r="16833" spans="71:72" x14ac:dyDescent="0.2">
      <c r="BS16833" s="152"/>
      <c r="BT16833" s="153"/>
    </row>
    <row r="16834" spans="71:72" x14ac:dyDescent="0.2">
      <c r="BS16834" s="152"/>
      <c r="BT16834" s="153"/>
    </row>
    <row r="16835" spans="71:72" x14ac:dyDescent="0.2">
      <c r="BS16835" s="152"/>
      <c r="BT16835" s="153"/>
    </row>
    <row r="16836" spans="71:72" x14ac:dyDescent="0.2">
      <c r="BS16836" s="152"/>
      <c r="BT16836" s="153"/>
    </row>
    <row r="16837" spans="71:72" x14ac:dyDescent="0.2">
      <c r="BS16837" s="152"/>
      <c r="BT16837" s="153"/>
    </row>
    <row r="16838" spans="71:72" x14ac:dyDescent="0.2">
      <c r="BS16838" s="152"/>
      <c r="BT16838" s="153"/>
    </row>
    <row r="16839" spans="71:72" x14ac:dyDescent="0.2">
      <c r="BS16839" s="152"/>
      <c r="BT16839" s="153"/>
    </row>
    <row r="16840" spans="71:72" x14ac:dyDescent="0.2">
      <c r="BS16840" s="152"/>
      <c r="BT16840" s="153"/>
    </row>
    <row r="16841" spans="71:72" x14ac:dyDescent="0.2">
      <c r="BS16841" s="152"/>
      <c r="BT16841" s="153"/>
    </row>
    <row r="16842" spans="71:72" x14ac:dyDescent="0.2">
      <c r="BS16842" s="152"/>
      <c r="BT16842" s="153"/>
    </row>
    <row r="16843" spans="71:72" x14ac:dyDescent="0.2">
      <c r="BS16843" s="152"/>
      <c r="BT16843" s="153"/>
    </row>
    <row r="16844" spans="71:72" x14ac:dyDescent="0.2">
      <c r="BS16844" s="152"/>
      <c r="BT16844" s="153"/>
    </row>
    <row r="16845" spans="71:72" x14ac:dyDescent="0.2">
      <c r="BS16845" s="152"/>
      <c r="BT16845" s="153"/>
    </row>
    <row r="16846" spans="71:72" x14ac:dyDescent="0.2">
      <c r="BS16846" s="152"/>
      <c r="BT16846" s="153"/>
    </row>
    <row r="16847" spans="71:72" x14ac:dyDescent="0.2">
      <c r="BS16847" s="152"/>
      <c r="BT16847" s="153"/>
    </row>
    <row r="16848" spans="71:72" x14ac:dyDescent="0.2">
      <c r="BS16848" s="152"/>
      <c r="BT16848" s="153"/>
    </row>
    <row r="16849" spans="71:72" x14ac:dyDescent="0.2">
      <c r="BS16849" s="152"/>
      <c r="BT16849" s="153"/>
    </row>
    <row r="16850" spans="71:72" x14ac:dyDescent="0.2">
      <c r="BS16850" s="152"/>
      <c r="BT16850" s="153"/>
    </row>
    <row r="16851" spans="71:72" x14ac:dyDescent="0.2">
      <c r="BS16851" s="152"/>
      <c r="BT16851" s="153"/>
    </row>
    <row r="16852" spans="71:72" x14ac:dyDescent="0.2">
      <c r="BS16852" s="152"/>
      <c r="BT16852" s="153"/>
    </row>
    <row r="16853" spans="71:72" x14ac:dyDescent="0.2">
      <c r="BS16853" s="152"/>
      <c r="BT16853" s="153"/>
    </row>
    <row r="16854" spans="71:72" x14ac:dyDescent="0.2">
      <c r="BS16854" s="152"/>
      <c r="BT16854" s="153"/>
    </row>
    <row r="16855" spans="71:72" x14ac:dyDescent="0.2">
      <c r="BS16855" s="152"/>
      <c r="BT16855" s="153"/>
    </row>
    <row r="16856" spans="71:72" x14ac:dyDescent="0.2">
      <c r="BS16856" s="152"/>
      <c r="BT16856" s="153"/>
    </row>
    <row r="16857" spans="71:72" x14ac:dyDescent="0.2">
      <c r="BS16857" s="152"/>
      <c r="BT16857" s="153"/>
    </row>
    <row r="16858" spans="71:72" x14ac:dyDescent="0.2">
      <c r="BS16858" s="152"/>
      <c r="BT16858" s="153"/>
    </row>
    <row r="16859" spans="71:72" x14ac:dyDescent="0.2">
      <c r="BS16859" s="152"/>
      <c r="BT16859" s="153"/>
    </row>
    <row r="16860" spans="71:72" x14ac:dyDescent="0.2">
      <c r="BS16860" s="152"/>
      <c r="BT16860" s="153"/>
    </row>
    <row r="16861" spans="71:72" x14ac:dyDescent="0.2">
      <c r="BS16861" s="152"/>
      <c r="BT16861" s="153"/>
    </row>
    <row r="16862" spans="71:72" x14ac:dyDescent="0.2">
      <c r="BS16862" s="152"/>
      <c r="BT16862" s="153"/>
    </row>
    <row r="16863" spans="71:72" x14ac:dyDescent="0.2">
      <c r="BS16863" s="152"/>
      <c r="BT16863" s="153"/>
    </row>
    <row r="16864" spans="71:72" x14ac:dyDescent="0.2">
      <c r="BS16864" s="152"/>
      <c r="BT16864" s="153"/>
    </row>
    <row r="16865" spans="71:72" x14ac:dyDescent="0.2">
      <c r="BS16865" s="152"/>
      <c r="BT16865" s="153"/>
    </row>
    <row r="16866" spans="71:72" x14ac:dyDescent="0.2">
      <c r="BS16866" s="152"/>
      <c r="BT16866" s="153"/>
    </row>
    <row r="16867" spans="71:72" x14ac:dyDescent="0.2">
      <c r="BS16867" s="152"/>
      <c r="BT16867" s="153"/>
    </row>
    <row r="16868" spans="71:72" x14ac:dyDescent="0.2">
      <c r="BS16868" s="152"/>
      <c r="BT16868" s="153"/>
    </row>
    <row r="16869" spans="71:72" x14ac:dyDescent="0.2">
      <c r="BS16869" s="152"/>
      <c r="BT16869" s="153"/>
    </row>
    <row r="16870" spans="71:72" x14ac:dyDescent="0.2">
      <c r="BS16870" s="152"/>
      <c r="BT16870" s="153"/>
    </row>
    <row r="16871" spans="71:72" x14ac:dyDescent="0.2">
      <c r="BS16871" s="152"/>
      <c r="BT16871" s="153"/>
    </row>
    <row r="16872" spans="71:72" x14ac:dyDescent="0.2">
      <c r="BS16872" s="152"/>
      <c r="BT16872" s="153"/>
    </row>
    <row r="16873" spans="71:72" x14ac:dyDescent="0.2">
      <c r="BS16873" s="152"/>
      <c r="BT16873" s="153"/>
    </row>
    <row r="16874" spans="71:72" x14ac:dyDescent="0.2">
      <c r="BS16874" s="152"/>
      <c r="BT16874" s="153"/>
    </row>
    <row r="16875" spans="71:72" x14ac:dyDescent="0.2">
      <c r="BS16875" s="152"/>
      <c r="BT16875" s="153"/>
    </row>
    <row r="16876" spans="71:72" x14ac:dyDescent="0.2">
      <c r="BS16876" s="152"/>
      <c r="BT16876" s="153"/>
    </row>
    <row r="16877" spans="71:72" x14ac:dyDescent="0.2">
      <c r="BS16877" s="152"/>
      <c r="BT16877" s="153"/>
    </row>
    <row r="16878" spans="71:72" x14ac:dyDescent="0.2">
      <c r="BS16878" s="152"/>
      <c r="BT16878" s="153"/>
    </row>
    <row r="16879" spans="71:72" x14ac:dyDescent="0.2">
      <c r="BS16879" s="152"/>
      <c r="BT16879" s="153"/>
    </row>
    <row r="16880" spans="71:72" x14ac:dyDescent="0.2">
      <c r="BS16880" s="152"/>
      <c r="BT16880" s="153"/>
    </row>
    <row r="16881" spans="71:72" x14ac:dyDescent="0.2">
      <c r="BS16881" s="152"/>
      <c r="BT16881" s="153"/>
    </row>
    <row r="16882" spans="71:72" x14ac:dyDescent="0.2">
      <c r="BS16882" s="152"/>
      <c r="BT16882" s="153"/>
    </row>
    <row r="16883" spans="71:72" x14ac:dyDescent="0.2">
      <c r="BS16883" s="152"/>
      <c r="BT16883" s="153"/>
    </row>
    <row r="16884" spans="71:72" x14ac:dyDescent="0.2">
      <c r="BS16884" s="152"/>
      <c r="BT16884" s="153"/>
    </row>
    <row r="16885" spans="71:72" x14ac:dyDescent="0.2">
      <c r="BS16885" s="152"/>
      <c r="BT16885" s="153"/>
    </row>
    <row r="16886" spans="71:72" x14ac:dyDescent="0.2">
      <c r="BS16886" s="152"/>
      <c r="BT16886" s="153"/>
    </row>
    <row r="16887" spans="71:72" x14ac:dyDescent="0.2">
      <c r="BS16887" s="152"/>
      <c r="BT16887" s="153"/>
    </row>
    <row r="16888" spans="71:72" x14ac:dyDescent="0.2">
      <c r="BS16888" s="152"/>
      <c r="BT16888" s="153"/>
    </row>
    <row r="16889" spans="71:72" x14ac:dyDescent="0.2">
      <c r="BS16889" s="152"/>
      <c r="BT16889" s="153"/>
    </row>
    <row r="16890" spans="71:72" x14ac:dyDescent="0.2">
      <c r="BS16890" s="152"/>
      <c r="BT16890" s="153"/>
    </row>
    <row r="16891" spans="71:72" x14ac:dyDescent="0.2">
      <c r="BS16891" s="152"/>
      <c r="BT16891" s="153"/>
    </row>
    <row r="16892" spans="71:72" x14ac:dyDescent="0.2">
      <c r="BS16892" s="152"/>
      <c r="BT16892" s="153"/>
    </row>
    <row r="16893" spans="71:72" x14ac:dyDescent="0.2">
      <c r="BS16893" s="152"/>
      <c r="BT16893" s="153"/>
    </row>
    <row r="16894" spans="71:72" x14ac:dyDescent="0.2">
      <c r="BS16894" s="152"/>
      <c r="BT16894" s="153"/>
    </row>
    <row r="16895" spans="71:72" x14ac:dyDescent="0.2">
      <c r="BS16895" s="152"/>
      <c r="BT16895" s="153"/>
    </row>
    <row r="16896" spans="71:72" x14ac:dyDescent="0.2">
      <c r="BS16896" s="152"/>
      <c r="BT16896" s="153"/>
    </row>
    <row r="16897" spans="71:72" x14ac:dyDescent="0.2">
      <c r="BS16897" s="152"/>
      <c r="BT16897" s="153"/>
    </row>
    <row r="16898" spans="71:72" x14ac:dyDescent="0.2">
      <c r="BS16898" s="152"/>
      <c r="BT16898" s="153"/>
    </row>
    <row r="16899" spans="71:72" x14ac:dyDescent="0.2">
      <c r="BS16899" s="152"/>
      <c r="BT16899" s="153"/>
    </row>
    <row r="16900" spans="71:72" x14ac:dyDescent="0.2">
      <c r="BS16900" s="152"/>
      <c r="BT16900" s="153"/>
    </row>
    <row r="16901" spans="71:72" x14ac:dyDescent="0.2">
      <c r="BS16901" s="152"/>
      <c r="BT16901" s="153"/>
    </row>
    <row r="16902" spans="71:72" x14ac:dyDescent="0.2">
      <c r="BS16902" s="152"/>
      <c r="BT16902" s="153"/>
    </row>
    <row r="16903" spans="71:72" x14ac:dyDescent="0.2">
      <c r="BS16903" s="152"/>
      <c r="BT16903" s="153"/>
    </row>
    <row r="16904" spans="71:72" x14ac:dyDescent="0.2">
      <c r="BS16904" s="152"/>
      <c r="BT16904" s="153"/>
    </row>
    <row r="16905" spans="71:72" x14ac:dyDescent="0.2">
      <c r="BS16905" s="152"/>
      <c r="BT16905" s="153"/>
    </row>
    <row r="16906" spans="71:72" x14ac:dyDescent="0.2">
      <c r="BS16906" s="152"/>
      <c r="BT16906" s="153"/>
    </row>
    <row r="16907" spans="71:72" x14ac:dyDescent="0.2">
      <c r="BS16907" s="152"/>
      <c r="BT16907" s="153"/>
    </row>
    <row r="16908" spans="71:72" x14ac:dyDescent="0.2">
      <c r="BS16908" s="152"/>
      <c r="BT16908" s="153"/>
    </row>
    <row r="16909" spans="71:72" x14ac:dyDescent="0.2">
      <c r="BS16909" s="152"/>
      <c r="BT16909" s="153"/>
    </row>
    <row r="16910" spans="71:72" x14ac:dyDescent="0.2">
      <c r="BS16910" s="152"/>
      <c r="BT16910" s="153"/>
    </row>
    <row r="16911" spans="71:72" x14ac:dyDescent="0.2">
      <c r="BS16911" s="152"/>
      <c r="BT16911" s="153"/>
    </row>
    <row r="16912" spans="71:72" x14ac:dyDescent="0.2">
      <c r="BS16912" s="152"/>
      <c r="BT16912" s="153"/>
    </row>
    <row r="16913" spans="71:72" x14ac:dyDescent="0.2">
      <c r="BS16913" s="152"/>
      <c r="BT16913" s="153"/>
    </row>
    <row r="16914" spans="71:72" x14ac:dyDescent="0.2">
      <c r="BS16914" s="152"/>
      <c r="BT16914" s="153"/>
    </row>
    <row r="16915" spans="71:72" x14ac:dyDescent="0.2">
      <c r="BS16915" s="152"/>
      <c r="BT16915" s="153"/>
    </row>
    <row r="16916" spans="71:72" x14ac:dyDescent="0.2">
      <c r="BS16916" s="152"/>
      <c r="BT16916" s="153"/>
    </row>
    <row r="16917" spans="71:72" x14ac:dyDescent="0.2">
      <c r="BS16917" s="152"/>
      <c r="BT16917" s="153"/>
    </row>
    <row r="16918" spans="71:72" x14ac:dyDescent="0.2">
      <c r="BS16918" s="152"/>
      <c r="BT16918" s="153"/>
    </row>
    <row r="16919" spans="71:72" x14ac:dyDescent="0.2">
      <c r="BS16919" s="152"/>
      <c r="BT16919" s="153"/>
    </row>
    <row r="16920" spans="71:72" x14ac:dyDescent="0.2">
      <c r="BS16920" s="152"/>
      <c r="BT16920" s="153"/>
    </row>
    <row r="16921" spans="71:72" x14ac:dyDescent="0.2">
      <c r="BS16921" s="152"/>
      <c r="BT16921" s="153"/>
    </row>
    <row r="16922" spans="71:72" x14ac:dyDescent="0.2">
      <c r="BS16922" s="152"/>
      <c r="BT16922" s="153"/>
    </row>
    <row r="16923" spans="71:72" x14ac:dyDescent="0.2">
      <c r="BS16923" s="152"/>
      <c r="BT16923" s="153"/>
    </row>
    <row r="16924" spans="71:72" x14ac:dyDescent="0.2">
      <c r="BS16924" s="152"/>
      <c r="BT16924" s="153"/>
    </row>
    <row r="16925" spans="71:72" x14ac:dyDescent="0.2">
      <c r="BS16925" s="152"/>
      <c r="BT16925" s="153"/>
    </row>
    <row r="16926" spans="71:72" x14ac:dyDescent="0.2">
      <c r="BS16926" s="152"/>
      <c r="BT16926" s="153"/>
    </row>
    <row r="16927" spans="71:72" x14ac:dyDescent="0.2">
      <c r="BS16927" s="152"/>
      <c r="BT16927" s="153"/>
    </row>
    <row r="16928" spans="71:72" x14ac:dyDescent="0.2">
      <c r="BS16928" s="152"/>
      <c r="BT16928" s="153"/>
    </row>
    <row r="16929" spans="71:72" x14ac:dyDescent="0.2">
      <c r="BS16929" s="152"/>
      <c r="BT16929" s="153"/>
    </row>
    <row r="16930" spans="71:72" x14ac:dyDescent="0.2">
      <c r="BS16930" s="152"/>
      <c r="BT16930" s="153"/>
    </row>
    <row r="16931" spans="71:72" x14ac:dyDescent="0.2">
      <c r="BS16931" s="152"/>
      <c r="BT16931" s="153"/>
    </row>
    <row r="16932" spans="71:72" x14ac:dyDescent="0.2">
      <c r="BS16932" s="152"/>
      <c r="BT16932" s="153"/>
    </row>
    <row r="16933" spans="71:72" x14ac:dyDescent="0.2">
      <c r="BS16933" s="152"/>
      <c r="BT16933" s="153"/>
    </row>
    <row r="16934" spans="71:72" x14ac:dyDescent="0.2">
      <c r="BS16934" s="152"/>
      <c r="BT16934" s="153"/>
    </row>
    <row r="16935" spans="71:72" x14ac:dyDescent="0.2">
      <c r="BS16935" s="152"/>
      <c r="BT16935" s="153"/>
    </row>
    <row r="16936" spans="71:72" x14ac:dyDescent="0.2">
      <c r="BS16936" s="152"/>
      <c r="BT16936" s="153"/>
    </row>
    <row r="16937" spans="71:72" x14ac:dyDescent="0.2">
      <c r="BS16937" s="152"/>
      <c r="BT16937" s="153"/>
    </row>
    <row r="16938" spans="71:72" x14ac:dyDescent="0.2">
      <c r="BS16938" s="152"/>
      <c r="BT16938" s="153"/>
    </row>
    <row r="16939" spans="71:72" x14ac:dyDescent="0.2">
      <c r="BS16939" s="152"/>
      <c r="BT16939" s="153"/>
    </row>
    <row r="16940" spans="71:72" x14ac:dyDescent="0.2">
      <c r="BS16940" s="152"/>
      <c r="BT16940" s="153"/>
    </row>
    <row r="16941" spans="71:72" x14ac:dyDescent="0.2">
      <c r="BS16941" s="152"/>
      <c r="BT16941" s="153"/>
    </row>
    <row r="16942" spans="71:72" x14ac:dyDescent="0.2">
      <c r="BS16942" s="152"/>
      <c r="BT16942" s="153"/>
    </row>
    <row r="16943" spans="71:72" x14ac:dyDescent="0.2">
      <c r="BS16943" s="152"/>
      <c r="BT16943" s="153"/>
    </row>
    <row r="16944" spans="71:72" x14ac:dyDescent="0.2">
      <c r="BS16944" s="152"/>
      <c r="BT16944" s="153"/>
    </row>
    <row r="16945" spans="71:72" x14ac:dyDescent="0.2">
      <c r="BS16945" s="152"/>
      <c r="BT16945" s="153"/>
    </row>
    <row r="16946" spans="71:72" x14ac:dyDescent="0.2">
      <c r="BS16946" s="152"/>
      <c r="BT16946" s="153"/>
    </row>
    <row r="16947" spans="71:72" x14ac:dyDescent="0.2">
      <c r="BS16947" s="152"/>
      <c r="BT16947" s="153"/>
    </row>
    <row r="16948" spans="71:72" x14ac:dyDescent="0.2">
      <c r="BS16948" s="152"/>
      <c r="BT16948" s="153"/>
    </row>
    <row r="16949" spans="71:72" x14ac:dyDescent="0.2">
      <c r="BS16949" s="152"/>
      <c r="BT16949" s="153"/>
    </row>
    <row r="16950" spans="71:72" x14ac:dyDescent="0.2">
      <c r="BS16950" s="152"/>
      <c r="BT16950" s="153"/>
    </row>
    <row r="16951" spans="71:72" x14ac:dyDescent="0.2">
      <c r="BS16951" s="152"/>
      <c r="BT16951" s="153"/>
    </row>
    <row r="16952" spans="71:72" x14ac:dyDescent="0.2">
      <c r="BS16952" s="152"/>
      <c r="BT16952" s="153"/>
    </row>
    <row r="16953" spans="71:72" x14ac:dyDescent="0.2">
      <c r="BS16953" s="152"/>
      <c r="BT16953" s="153"/>
    </row>
    <row r="16954" spans="71:72" x14ac:dyDescent="0.2">
      <c r="BS16954" s="152"/>
      <c r="BT16954" s="153"/>
    </row>
    <row r="16955" spans="71:72" x14ac:dyDescent="0.2">
      <c r="BS16955" s="152"/>
      <c r="BT16955" s="153"/>
    </row>
    <row r="16956" spans="71:72" x14ac:dyDescent="0.2">
      <c r="BS16956" s="152"/>
      <c r="BT16956" s="153"/>
    </row>
    <row r="16957" spans="71:72" x14ac:dyDescent="0.2">
      <c r="BS16957" s="152"/>
      <c r="BT16957" s="153"/>
    </row>
    <row r="16958" spans="71:72" x14ac:dyDescent="0.2">
      <c r="BS16958" s="152"/>
      <c r="BT16958" s="153"/>
    </row>
    <row r="16959" spans="71:72" x14ac:dyDescent="0.2">
      <c r="BS16959" s="152"/>
      <c r="BT16959" s="153"/>
    </row>
    <row r="16960" spans="71:72" x14ac:dyDescent="0.2">
      <c r="BS16960" s="152"/>
      <c r="BT16960" s="153"/>
    </row>
    <row r="16961" spans="71:72" x14ac:dyDescent="0.2">
      <c r="BS16961" s="152"/>
      <c r="BT16961" s="153"/>
    </row>
    <row r="16962" spans="71:72" x14ac:dyDescent="0.2">
      <c r="BS16962" s="152"/>
      <c r="BT16962" s="153"/>
    </row>
    <row r="16963" spans="71:72" x14ac:dyDescent="0.2">
      <c r="BS16963" s="152"/>
      <c r="BT16963" s="153"/>
    </row>
    <row r="16964" spans="71:72" x14ac:dyDescent="0.2">
      <c r="BS16964" s="152"/>
      <c r="BT16964" s="153"/>
    </row>
    <row r="16965" spans="71:72" x14ac:dyDescent="0.2">
      <c r="BS16965" s="152"/>
      <c r="BT16965" s="153"/>
    </row>
    <row r="16966" spans="71:72" x14ac:dyDescent="0.2">
      <c r="BS16966" s="152"/>
      <c r="BT16966" s="153"/>
    </row>
    <row r="16967" spans="71:72" x14ac:dyDescent="0.2">
      <c r="BS16967" s="152"/>
      <c r="BT16967" s="153"/>
    </row>
    <row r="16968" spans="71:72" x14ac:dyDescent="0.2">
      <c r="BS16968" s="152"/>
      <c r="BT16968" s="153"/>
    </row>
    <row r="16969" spans="71:72" x14ac:dyDescent="0.2">
      <c r="BS16969" s="152"/>
      <c r="BT16969" s="153"/>
    </row>
    <row r="16970" spans="71:72" x14ac:dyDescent="0.2">
      <c r="BS16970" s="152"/>
      <c r="BT16970" s="153"/>
    </row>
    <row r="16971" spans="71:72" x14ac:dyDescent="0.2">
      <c r="BS16971" s="152"/>
      <c r="BT16971" s="153"/>
    </row>
    <row r="16972" spans="71:72" x14ac:dyDescent="0.2">
      <c r="BS16972" s="152"/>
      <c r="BT16972" s="153"/>
    </row>
    <row r="16973" spans="71:72" x14ac:dyDescent="0.2">
      <c r="BS16973" s="152"/>
      <c r="BT16973" s="153"/>
    </row>
    <row r="16974" spans="71:72" x14ac:dyDescent="0.2">
      <c r="BS16974" s="152"/>
      <c r="BT16974" s="153"/>
    </row>
    <row r="16975" spans="71:72" x14ac:dyDescent="0.2">
      <c r="BS16975" s="152"/>
      <c r="BT16975" s="153"/>
    </row>
    <row r="16976" spans="71:72" x14ac:dyDescent="0.2">
      <c r="BS16976" s="152"/>
      <c r="BT16976" s="153"/>
    </row>
    <row r="16977" spans="71:72" x14ac:dyDescent="0.2">
      <c r="BS16977" s="152"/>
      <c r="BT16977" s="153"/>
    </row>
    <row r="16978" spans="71:72" x14ac:dyDescent="0.2">
      <c r="BS16978" s="152"/>
      <c r="BT16978" s="153"/>
    </row>
    <row r="16979" spans="71:72" x14ac:dyDescent="0.2">
      <c r="BS16979" s="152"/>
      <c r="BT16979" s="153"/>
    </row>
    <row r="16980" spans="71:72" x14ac:dyDescent="0.2">
      <c r="BS16980" s="152"/>
      <c r="BT16980" s="153"/>
    </row>
    <row r="16981" spans="71:72" x14ac:dyDescent="0.2">
      <c r="BS16981" s="152"/>
      <c r="BT16981" s="153"/>
    </row>
    <row r="16982" spans="71:72" x14ac:dyDescent="0.2">
      <c r="BS16982" s="152"/>
      <c r="BT16982" s="153"/>
    </row>
    <row r="16983" spans="71:72" x14ac:dyDescent="0.2">
      <c r="BS16983" s="152"/>
      <c r="BT16983" s="153"/>
    </row>
    <row r="16984" spans="71:72" x14ac:dyDescent="0.2">
      <c r="BS16984" s="152"/>
      <c r="BT16984" s="153"/>
    </row>
    <row r="16985" spans="71:72" x14ac:dyDescent="0.2">
      <c r="BS16985" s="152"/>
      <c r="BT16985" s="153"/>
    </row>
    <row r="16986" spans="71:72" x14ac:dyDescent="0.2">
      <c r="BS16986" s="152"/>
      <c r="BT16986" s="153"/>
    </row>
    <row r="16987" spans="71:72" x14ac:dyDescent="0.2">
      <c r="BS16987" s="152"/>
      <c r="BT16987" s="153"/>
    </row>
    <row r="16988" spans="71:72" x14ac:dyDescent="0.2">
      <c r="BS16988" s="152"/>
      <c r="BT16988" s="153"/>
    </row>
    <row r="16989" spans="71:72" x14ac:dyDescent="0.2">
      <c r="BS16989" s="152"/>
      <c r="BT16989" s="153"/>
    </row>
    <row r="16990" spans="71:72" x14ac:dyDescent="0.2">
      <c r="BS16990" s="152"/>
      <c r="BT16990" s="153"/>
    </row>
    <row r="16991" spans="71:72" x14ac:dyDescent="0.2">
      <c r="BS16991" s="152"/>
      <c r="BT16991" s="153"/>
    </row>
    <row r="16992" spans="71:72" x14ac:dyDescent="0.2">
      <c r="BS16992" s="152"/>
      <c r="BT16992" s="153"/>
    </row>
    <row r="16993" spans="71:72" x14ac:dyDescent="0.2">
      <c r="BS16993" s="152"/>
      <c r="BT16993" s="153"/>
    </row>
    <row r="16994" spans="71:72" x14ac:dyDescent="0.2">
      <c r="BS16994" s="152"/>
      <c r="BT16994" s="153"/>
    </row>
    <row r="16995" spans="71:72" x14ac:dyDescent="0.2">
      <c r="BS16995" s="152"/>
      <c r="BT16995" s="153"/>
    </row>
    <row r="16996" spans="71:72" x14ac:dyDescent="0.2">
      <c r="BS16996" s="152"/>
      <c r="BT16996" s="153"/>
    </row>
    <row r="16997" spans="71:72" x14ac:dyDescent="0.2">
      <c r="BS16997" s="152"/>
      <c r="BT16997" s="153"/>
    </row>
    <row r="16998" spans="71:72" x14ac:dyDescent="0.2">
      <c r="BS16998" s="152"/>
      <c r="BT16998" s="153"/>
    </row>
    <row r="16999" spans="71:72" x14ac:dyDescent="0.2">
      <c r="BS16999" s="152"/>
      <c r="BT16999" s="153"/>
    </row>
    <row r="17000" spans="71:72" x14ac:dyDescent="0.2">
      <c r="BS17000" s="152"/>
      <c r="BT17000" s="153"/>
    </row>
    <row r="17001" spans="71:72" x14ac:dyDescent="0.2">
      <c r="BS17001" s="152"/>
      <c r="BT17001" s="153"/>
    </row>
    <row r="17002" spans="71:72" x14ac:dyDescent="0.2">
      <c r="BS17002" s="152"/>
      <c r="BT17002" s="153"/>
    </row>
    <row r="17003" spans="71:72" x14ac:dyDescent="0.2">
      <c r="BS17003" s="152"/>
      <c r="BT17003" s="153"/>
    </row>
    <row r="17004" spans="71:72" x14ac:dyDescent="0.2">
      <c r="BS17004" s="152"/>
      <c r="BT17004" s="153"/>
    </row>
    <row r="17005" spans="71:72" x14ac:dyDescent="0.2">
      <c r="BS17005" s="152"/>
      <c r="BT17005" s="153"/>
    </row>
    <row r="17006" spans="71:72" x14ac:dyDescent="0.2">
      <c r="BS17006" s="152"/>
      <c r="BT17006" s="153"/>
    </row>
    <row r="17007" spans="71:72" x14ac:dyDescent="0.2">
      <c r="BS17007" s="152"/>
      <c r="BT17007" s="153"/>
    </row>
    <row r="17008" spans="71:72" x14ac:dyDescent="0.2">
      <c r="BS17008" s="152"/>
      <c r="BT17008" s="153"/>
    </row>
    <row r="17009" spans="71:72" x14ac:dyDescent="0.2">
      <c r="BS17009" s="152"/>
      <c r="BT17009" s="153"/>
    </row>
    <row r="17010" spans="71:72" x14ac:dyDescent="0.2">
      <c r="BS17010" s="152"/>
      <c r="BT17010" s="153"/>
    </row>
    <row r="17011" spans="71:72" x14ac:dyDescent="0.2">
      <c r="BS17011" s="152"/>
      <c r="BT17011" s="153"/>
    </row>
    <row r="17012" spans="71:72" x14ac:dyDescent="0.2">
      <c r="BS17012" s="152"/>
      <c r="BT17012" s="153"/>
    </row>
    <row r="17013" spans="71:72" x14ac:dyDescent="0.2">
      <c r="BS17013" s="152"/>
      <c r="BT17013" s="153"/>
    </row>
    <row r="17014" spans="71:72" x14ac:dyDescent="0.2">
      <c r="BS17014" s="152"/>
      <c r="BT17014" s="153"/>
    </row>
    <row r="17015" spans="71:72" x14ac:dyDescent="0.2">
      <c r="BS17015" s="152"/>
      <c r="BT17015" s="153"/>
    </row>
    <row r="17016" spans="71:72" x14ac:dyDescent="0.2">
      <c r="BS17016" s="152"/>
      <c r="BT17016" s="153"/>
    </row>
    <row r="17017" spans="71:72" x14ac:dyDescent="0.2">
      <c r="BS17017" s="152"/>
      <c r="BT17017" s="153"/>
    </row>
    <row r="17018" spans="71:72" x14ac:dyDescent="0.2">
      <c r="BS17018" s="152"/>
      <c r="BT17018" s="153"/>
    </row>
    <row r="17019" spans="71:72" x14ac:dyDescent="0.2">
      <c r="BS17019" s="152"/>
      <c r="BT17019" s="153"/>
    </row>
    <row r="17020" spans="71:72" x14ac:dyDescent="0.2">
      <c r="BS17020" s="152"/>
      <c r="BT17020" s="153"/>
    </row>
    <row r="17021" spans="71:72" x14ac:dyDescent="0.2">
      <c r="BS17021" s="152"/>
      <c r="BT17021" s="153"/>
    </row>
    <row r="17022" spans="71:72" x14ac:dyDescent="0.2">
      <c r="BS17022" s="152"/>
      <c r="BT17022" s="153"/>
    </row>
    <row r="17023" spans="71:72" x14ac:dyDescent="0.2">
      <c r="BS17023" s="152"/>
      <c r="BT17023" s="153"/>
    </row>
    <row r="17024" spans="71:72" x14ac:dyDescent="0.2">
      <c r="BS17024" s="152"/>
      <c r="BT17024" s="153"/>
    </row>
    <row r="17025" spans="71:72" x14ac:dyDescent="0.2">
      <c r="BS17025" s="152"/>
      <c r="BT17025" s="153"/>
    </row>
    <row r="17026" spans="71:72" x14ac:dyDescent="0.2">
      <c r="BS17026" s="152"/>
      <c r="BT17026" s="153"/>
    </row>
    <row r="17027" spans="71:72" x14ac:dyDescent="0.2">
      <c r="BS17027" s="152"/>
      <c r="BT17027" s="153"/>
    </row>
    <row r="17028" spans="71:72" x14ac:dyDescent="0.2">
      <c r="BS17028" s="152"/>
      <c r="BT17028" s="153"/>
    </row>
    <row r="17029" spans="71:72" x14ac:dyDescent="0.2">
      <c r="BS17029" s="152"/>
      <c r="BT17029" s="153"/>
    </row>
    <row r="17030" spans="71:72" x14ac:dyDescent="0.2">
      <c r="BS17030" s="152"/>
      <c r="BT17030" s="153"/>
    </row>
    <row r="17031" spans="71:72" x14ac:dyDescent="0.2">
      <c r="BS17031" s="152"/>
      <c r="BT17031" s="153"/>
    </row>
    <row r="17032" spans="71:72" x14ac:dyDescent="0.2">
      <c r="BS17032" s="152"/>
      <c r="BT17032" s="153"/>
    </row>
    <row r="17033" spans="71:72" x14ac:dyDescent="0.2">
      <c r="BS17033" s="152"/>
      <c r="BT17033" s="153"/>
    </row>
    <row r="17034" spans="71:72" x14ac:dyDescent="0.2">
      <c r="BS17034" s="152"/>
      <c r="BT17034" s="153"/>
    </row>
    <row r="17035" spans="71:72" x14ac:dyDescent="0.2">
      <c r="BS17035" s="152"/>
      <c r="BT17035" s="153"/>
    </row>
    <row r="17036" spans="71:72" x14ac:dyDescent="0.2">
      <c r="BS17036" s="152"/>
      <c r="BT17036" s="153"/>
    </row>
    <row r="17037" spans="71:72" x14ac:dyDescent="0.2">
      <c r="BS17037" s="152"/>
      <c r="BT17037" s="153"/>
    </row>
    <row r="17038" spans="71:72" x14ac:dyDescent="0.2">
      <c r="BS17038" s="152"/>
      <c r="BT17038" s="153"/>
    </row>
    <row r="17039" spans="71:72" x14ac:dyDescent="0.2">
      <c r="BS17039" s="152"/>
      <c r="BT17039" s="153"/>
    </row>
    <row r="17040" spans="71:72" x14ac:dyDescent="0.2">
      <c r="BS17040" s="152"/>
      <c r="BT17040" s="153"/>
    </row>
    <row r="17041" spans="71:72" x14ac:dyDescent="0.2">
      <c r="BS17041" s="152"/>
      <c r="BT17041" s="153"/>
    </row>
    <row r="17042" spans="71:72" x14ac:dyDescent="0.2">
      <c r="BS17042" s="152"/>
      <c r="BT17042" s="153"/>
    </row>
    <row r="17043" spans="71:72" x14ac:dyDescent="0.2">
      <c r="BS17043" s="152"/>
      <c r="BT17043" s="153"/>
    </row>
    <row r="17044" spans="71:72" x14ac:dyDescent="0.2">
      <c r="BS17044" s="152"/>
      <c r="BT17044" s="153"/>
    </row>
    <row r="17045" spans="71:72" x14ac:dyDescent="0.2">
      <c r="BS17045" s="152"/>
      <c r="BT17045" s="153"/>
    </row>
    <row r="17046" spans="71:72" x14ac:dyDescent="0.2">
      <c r="BS17046" s="152"/>
      <c r="BT17046" s="153"/>
    </row>
    <row r="17047" spans="71:72" x14ac:dyDescent="0.2">
      <c r="BS17047" s="152"/>
      <c r="BT17047" s="153"/>
    </row>
    <row r="17048" spans="71:72" x14ac:dyDescent="0.2">
      <c r="BS17048" s="152"/>
      <c r="BT17048" s="153"/>
    </row>
    <row r="17049" spans="71:72" x14ac:dyDescent="0.2">
      <c r="BS17049" s="152"/>
      <c r="BT17049" s="153"/>
    </row>
    <row r="17050" spans="71:72" x14ac:dyDescent="0.2">
      <c r="BS17050" s="152"/>
      <c r="BT17050" s="153"/>
    </row>
    <row r="17051" spans="71:72" x14ac:dyDescent="0.2">
      <c r="BS17051" s="152"/>
      <c r="BT17051" s="153"/>
    </row>
    <row r="17052" spans="71:72" x14ac:dyDescent="0.2">
      <c r="BS17052" s="152"/>
      <c r="BT17052" s="153"/>
    </row>
    <row r="17053" spans="71:72" x14ac:dyDescent="0.2">
      <c r="BS17053" s="152"/>
      <c r="BT17053" s="153"/>
    </row>
    <row r="17054" spans="71:72" x14ac:dyDescent="0.2">
      <c r="BS17054" s="152"/>
      <c r="BT17054" s="153"/>
    </row>
    <row r="17055" spans="71:72" x14ac:dyDescent="0.2">
      <c r="BS17055" s="152"/>
      <c r="BT17055" s="153"/>
    </row>
    <row r="17056" spans="71:72" x14ac:dyDescent="0.2">
      <c r="BS17056" s="152"/>
      <c r="BT17056" s="153"/>
    </row>
    <row r="17057" spans="71:72" x14ac:dyDescent="0.2">
      <c r="BS17057" s="152"/>
      <c r="BT17057" s="153"/>
    </row>
    <row r="17058" spans="71:72" x14ac:dyDescent="0.2">
      <c r="BS17058" s="152"/>
      <c r="BT17058" s="153"/>
    </row>
    <row r="17059" spans="71:72" x14ac:dyDescent="0.2">
      <c r="BS17059" s="152"/>
      <c r="BT17059" s="153"/>
    </row>
    <row r="17060" spans="71:72" x14ac:dyDescent="0.2">
      <c r="BS17060" s="152"/>
      <c r="BT17060" s="153"/>
    </row>
    <row r="17061" spans="71:72" x14ac:dyDescent="0.2">
      <c r="BS17061" s="152"/>
      <c r="BT17061" s="153"/>
    </row>
    <row r="17062" spans="71:72" x14ac:dyDescent="0.2">
      <c r="BS17062" s="152"/>
      <c r="BT17062" s="153"/>
    </row>
    <row r="17063" spans="71:72" x14ac:dyDescent="0.2">
      <c r="BS17063" s="152"/>
      <c r="BT17063" s="153"/>
    </row>
    <row r="17064" spans="71:72" x14ac:dyDescent="0.2">
      <c r="BS17064" s="152"/>
      <c r="BT17064" s="153"/>
    </row>
    <row r="17065" spans="71:72" x14ac:dyDescent="0.2">
      <c r="BS17065" s="152"/>
      <c r="BT17065" s="153"/>
    </row>
    <row r="17066" spans="71:72" x14ac:dyDescent="0.2">
      <c r="BS17066" s="152"/>
      <c r="BT17066" s="153"/>
    </row>
    <row r="17067" spans="71:72" x14ac:dyDescent="0.2">
      <c r="BS17067" s="152"/>
      <c r="BT17067" s="153"/>
    </row>
    <row r="17068" spans="71:72" x14ac:dyDescent="0.2">
      <c r="BS17068" s="152"/>
      <c r="BT17068" s="153"/>
    </row>
    <row r="17069" spans="71:72" x14ac:dyDescent="0.2">
      <c r="BS17069" s="152"/>
      <c r="BT17069" s="153"/>
    </row>
    <row r="17070" spans="71:72" x14ac:dyDescent="0.2">
      <c r="BS17070" s="152"/>
      <c r="BT17070" s="153"/>
    </row>
    <row r="17071" spans="71:72" x14ac:dyDescent="0.2">
      <c r="BS17071" s="152"/>
      <c r="BT17071" s="153"/>
    </row>
    <row r="17072" spans="71:72" x14ac:dyDescent="0.2">
      <c r="BS17072" s="152"/>
      <c r="BT17072" s="153"/>
    </row>
    <row r="17073" spans="71:72" x14ac:dyDescent="0.2">
      <c r="BS17073" s="152"/>
      <c r="BT17073" s="153"/>
    </row>
    <row r="17074" spans="71:72" x14ac:dyDescent="0.2">
      <c r="BS17074" s="152"/>
      <c r="BT17074" s="153"/>
    </row>
    <row r="17075" spans="71:72" x14ac:dyDescent="0.2">
      <c r="BS17075" s="152"/>
      <c r="BT17075" s="153"/>
    </row>
    <row r="17076" spans="71:72" x14ac:dyDescent="0.2">
      <c r="BS17076" s="152"/>
      <c r="BT17076" s="153"/>
    </row>
    <row r="17077" spans="71:72" x14ac:dyDescent="0.2">
      <c r="BS17077" s="152"/>
      <c r="BT17077" s="153"/>
    </row>
    <row r="17078" spans="71:72" x14ac:dyDescent="0.2">
      <c r="BS17078" s="152"/>
      <c r="BT17078" s="153"/>
    </row>
    <row r="17079" spans="71:72" x14ac:dyDescent="0.2">
      <c r="BS17079" s="152"/>
      <c r="BT17079" s="153"/>
    </row>
    <row r="17080" spans="71:72" x14ac:dyDescent="0.2">
      <c r="BS17080" s="152"/>
      <c r="BT17080" s="153"/>
    </row>
    <row r="17081" spans="71:72" x14ac:dyDescent="0.2">
      <c r="BS17081" s="152"/>
      <c r="BT17081" s="153"/>
    </row>
    <row r="17082" spans="71:72" x14ac:dyDescent="0.2">
      <c r="BS17082" s="152"/>
      <c r="BT17082" s="153"/>
    </row>
    <row r="17083" spans="71:72" x14ac:dyDescent="0.2">
      <c r="BS17083" s="152"/>
      <c r="BT17083" s="153"/>
    </row>
    <row r="17084" spans="71:72" x14ac:dyDescent="0.2">
      <c r="BS17084" s="152"/>
      <c r="BT17084" s="153"/>
    </row>
    <row r="17085" spans="71:72" x14ac:dyDescent="0.2">
      <c r="BS17085" s="152"/>
      <c r="BT17085" s="153"/>
    </row>
    <row r="17086" spans="71:72" x14ac:dyDescent="0.2">
      <c r="BS17086" s="152"/>
      <c r="BT17086" s="153"/>
    </row>
    <row r="17087" spans="71:72" x14ac:dyDescent="0.2">
      <c r="BS17087" s="152"/>
      <c r="BT17087" s="153"/>
    </row>
    <row r="17088" spans="71:72" x14ac:dyDescent="0.2">
      <c r="BS17088" s="152"/>
      <c r="BT17088" s="153"/>
    </row>
    <row r="17089" spans="71:72" x14ac:dyDescent="0.2">
      <c r="BS17089" s="152"/>
      <c r="BT17089" s="153"/>
    </row>
    <row r="17090" spans="71:72" x14ac:dyDescent="0.2">
      <c r="BS17090" s="152"/>
      <c r="BT17090" s="153"/>
    </row>
    <row r="17091" spans="71:72" x14ac:dyDescent="0.2">
      <c r="BS17091" s="152"/>
      <c r="BT17091" s="153"/>
    </row>
    <row r="17092" spans="71:72" x14ac:dyDescent="0.2">
      <c r="BS17092" s="152"/>
      <c r="BT17092" s="153"/>
    </row>
    <row r="17093" spans="71:72" x14ac:dyDescent="0.2">
      <c r="BS17093" s="152"/>
      <c r="BT17093" s="153"/>
    </row>
    <row r="17094" spans="71:72" x14ac:dyDescent="0.2">
      <c r="BS17094" s="152"/>
      <c r="BT17094" s="153"/>
    </row>
    <row r="17095" spans="71:72" x14ac:dyDescent="0.2">
      <c r="BS17095" s="152"/>
      <c r="BT17095" s="153"/>
    </row>
    <row r="17096" spans="71:72" x14ac:dyDescent="0.2">
      <c r="BS17096" s="152"/>
      <c r="BT17096" s="153"/>
    </row>
    <row r="17097" spans="71:72" x14ac:dyDescent="0.2">
      <c r="BS17097" s="152"/>
      <c r="BT17097" s="153"/>
    </row>
    <row r="17098" spans="71:72" x14ac:dyDescent="0.2">
      <c r="BS17098" s="152"/>
      <c r="BT17098" s="153"/>
    </row>
    <row r="17099" spans="71:72" x14ac:dyDescent="0.2">
      <c r="BS17099" s="152"/>
      <c r="BT17099" s="153"/>
    </row>
    <row r="17100" spans="71:72" x14ac:dyDescent="0.2">
      <c r="BS17100" s="152"/>
      <c r="BT17100" s="153"/>
    </row>
    <row r="17101" spans="71:72" x14ac:dyDescent="0.2">
      <c r="BS17101" s="152"/>
      <c r="BT17101" s="153"/>
    </row>
    <row r="17102" spans="71:72" x14ac:dyDescent="0.2">
      <c r="BS17102" s="152"/>
      <c r="BT17102" s="153"/>
    </row>
    <row r="17103" spans="71:72" x14ac:dyDescent="0.2">
      <c r="BS17103" s="152"/>
      <c r="BT17103" s="153"/>
    </row>
    <row r="17104" spans="71:72" x14ac:dyDescent="0.2">
      <c r="BS17104" s="152"/>
      <c r="BT17104" s="153"/>
    </row>
    <row r="17105" spans="71:72" x14ac:dyDescent="0.2">
      <c r="BS17105" s="152"/>
      <c r="BT17105" s="153"/>
    </row>
    <row r="17106" spans="71:72" x14ac:dyDescent="0.2">
      <c r="BS17106" s="152"/>
      <c r="BT17106" s="153"/>
    </row>
    <row r="17107" spans="71:72" x14ac:dyDescent="0.2">
      <c r="BS17107" s="152"/>
      <c r="BT17107" s="153"/>
    </row>
    <row r="17108" spans="71:72" x14ac:dyDescent="0.2">
      <c r="BS17108" s="152"/>
      <c r="BT17108" s="153"/>
    </row>
    <row r="17109" spans="71:72" x14ac:dyDescent="0.2">
      <c r="BS17109" s="152"/>
      <c r="BT17109" s="153"/>
    </row>
    <row r="17110" spans="71:72" x14ac:dyDescent="0.2">
      <c r="BS17110" s="152"/>
      <c r="BT17110" s="153"/>
    </row>
    <row r="17111" spans="71:72" x14ac:dyDescent="0.2">
      <c r="BS17111" s="152"/>
      <c r="BT17111" s="153"/>
    </row>
    <row r="17112" spans="71:72" x14ac:dyDescent="0.2">
      <c r="BS17112" s="152"/>
      <c r="BT17112" s="153"/>
    </row>
    <row r="17113" spans="71:72" x14ac:dyDescent="0.2">
      <c r="BS17113" s="152"/>
      <c r="BT17113" s="153"/>
    </row>
    <row r="17114" spans="71:72" x14ac:dyDescent="0.2">
      <c r="BS17114" s="152"/>
      <c r="BT17114" s="153"/>
    </row>
    <row r="17115" spans="71:72" x14ac:dyDescent="0.2">
      <c r="BS17115" s="152"/>
      <c r="BT17115" s="153"/>
    </row>
    <row r="17116" spans="71:72" x14ac:dyDescent="0.2">
      <c r="BS17116" s="152"/>
      <c r="BT17116" s="153"/>
    </row>
    <row r="17117" spans="71:72" x14ac:dyDescent="0.2">
      <c r="BS17117" s="152"/>
      <c r="BT17117" s="153"/>
    </row>
    <row r="17118" spans="71:72" x14ac:dyDescent="0.2">
      <c r="BS17118" s="152"/>
      <c r="BT17118" s="153"/>
    </row>
    <row r="17119" spans="71:72" x14ac:dyDescent="0.2">
      <c r="BS17119" s="152"/>
      <c r="BT17119" s="153"/>
    </row>
    <row r="17120" spans="71:72" x14ac:dyDescent="0.2">
      <c r="BS17120" s="152"/>
      <c r="BT17120" s="153"/>
    </row>
    <row r="17121" spans="71:72" x14ac:dyDescent="0.2">
      <c r="BS17121" s="152"/>
      <c r="BT17121" s="153"/>
    </row>
    <row r="17122" spans="71:72" x14ac:dyDescent="0.2">
      <c r="BS17122" s="152"/>
      <c r="BT17122" s="153"/>
    </row>
    <row r="17123" spans="71:72" x14ac:dyDescent="0.2">
      <c r="BS17123" s="152"/>
      <c r="BT17123" s="153"/>
    </row>
    <row r="17124" spans="71:72" x14ac:dyDescent="0.2">
      <c r="BS17124" s="152"/>
      <c r="BT17124" s="153"/>
    </row>
    <row r="17125" spans="71:72" x14ac:dyDescent="0.2">
      <c r="BS17125" s="152"/>
      <c r="BT17125" s="153"/>
    </row>
    <row r="17126" spans="71:72" x14ac:dyDescent="0.2">
      <c r="BS17126" s="152"/>
      <c r="BT17126" s="153"/>
    </row>
    <row r="17127" spans="71:72" x14ac:dyDescent="0.2">
      <c r="BS17127" s="152"/>
      <c r="BT17127" s="153"/>
    </row>
    <row r="17128" spans="71:72" x14ac:dyDescent="0.2">
      <c r="BS17128" s="152"/>
      <c r="BT17128" s="153"/>
    </row>
    <row r="17129" spans="71:72" x14ac:dyDescent="0.2">
      <c r="BS17129" s="152"/>
      <c r="BT17129" s="153"/>
    </row>
    <row r="17130" spans="71:72" x14ac:dyDescent="0.2">
      <c r="BS17130" s="152"/>
      <c r="BT17130" s="153"/>
    </row>
    <row r="17131" spans="71:72" x14ac:dyDescent="0.2">
      <c r="BS17131" s="152"/>
      <c r="BT17131" s="153"/>
    </row>
    <row r="17132" spans="71:72" x14ac:dyDescent="0.2">
      <c r="BS17132" s="152"/>
      <c r="BT17132" s="153"/>
    </row>
    <row r="17133" spans="71:72" x14ac:dyDescent="0.2">
      <c r="BS17133" s="152"/>
      <c r="BT17133" s="153"/>
    </row>
    <row r="17134" spans="71:72" x14ac:dyDescent="0.2">
      <c r="BS17134" s="152"/>
      <c r="BT17134" s="153"/>
    </row>
    <row r="17135" spans="71:72" x14ac:dyDescent="0.2">
      <c r="BS17135" s="152"/>
      <c r="BT17135" s="153"/>
    </row>
    <row r="17136" spans="71:72" x14ac:dyDescent="0.2">
      <c r="BS17136" s="152"/>
      <c r="BT17136" s="153"/>
    </row>
    <row r="17137" spans="71:72" x14ac:dyDescent="0.2">
      <c r="BS17137" s="152"/>
      <c r="BT17137" s="153"/>
    </row>
    <row r="17138" spans="71:72" x14ac:dyDescent="0.2">
      <c r="BS17138" s="152"/>
      <c r="BT17138" s="153"/>
    </row>
    <row r="17139" spans="71:72" x14ac:dyDescent="0.2">
      <c r="BS17139" s="152"/>
      <c r="BT17139" s="153"/>
    </row>
    <row r="17140" spans="71:72" x14ac:dyDescent="0.2">
      <c r="BS17140" s="152"/>
      <c r="BT17140" s="153"/>
    </row>
    <row r="17141" spans="71:72" x14ac:dyDescent="0.2">
      <c r="BS17141" s="152"/>
      <c r="BT17141" s="153"/>
    </row>
    <row r="17142" spans="71:72" x14ac:dyDescent="0.2">
      <c r="BS17142" s="152"/>
      <c r="BT17142" s="153"/>
    </row>
    <row r="17143" spans="71:72" x14ac:dyDescent="0.2">
      <c r="BS17143" s="152"/>
      <c r="BT17143" s="153"/>
    </row>
    <row r="17144" spans="71:72" x14ac:dyDescent="0.2">
      <c r="BS17144" s="152"/>
      <c r="BT17144" s="153"/>
    </row>
    <row r="17145" spans="71:72" x14ac:dyDescent="0.2">
      <c r="BS17145" s="152"/>
      <c r="BT17145" s="153"/>
    </row>
    <row r="17146" spans="71:72" x14ac:dyDescent="0.2">
      <c r="BS17146" s="152"/>
      <c r="BT17146" s="153"/>
    </row>
    <row r="17147" spans="71:72" x14ac:dyDescent="0.2">
      <c r="BS17147" s="152"/>
      <c r="BT17147" s="153"/>
    </row>
    <row r="17148" spans="71:72" x14ac:dyDescent="0.2">
      <c r="BS17148" s="152"/>
      <c r="BT17148" s="153"/>
    </row>
    <row r="17149" spans="71:72" x14ac:dyDescent="0.2">
      <c r="BS17149" s="152"/>
      <c r="BT17149" s="153"/>
    </row>
    <row r="17150" spans="71:72" x14ac:dyDescent="0.2">
      <c r="BS17150" s="152"/>
      <c r="BT17150" s="153"/>
    </row>
    <row r="17151" spans="71:72" x14ac:dyDescent="0.2">
      <c r="BS17151" s="152"/>
      <c r="BT17151" s="153"/>
    </row>
    <row r="17152" spans="71:72" x14ac:dyDescent="0.2">
      <c r="BS17152" s="152"/>
      <c r="BT17152" s="153"/>
    </row>
    <row r="17153" spans="71:72" x14ac:dyDescent="0.2">
      <c r="BS17153" s="152"/>
      <c r="BT17153" s="153"/>
    </row>
    <row r="17154" spans="71:72" x14ac:dyDescent="0.2">
      <c r="BS17154" s="152"/>
      <c r="BT17154" s="153"/>
    </row>
    <row r="17155" spans="71:72" x14ac:dyDescent="0.2">
      <c r="BS17155" s="152"/>
      <c r="BT17155" s="153"/>
    </row>
    <row r="17156" spans="71:72" x14ac:dyDescent="0.2">
      <c r="BS17156" s="152"/>
      <c r="BT17156" s="153"/>
    </row>
    <row r="17157" spans="71:72" x14ac:dyDescent="0.2">
      <c r="BS17157" s="152"/>
      <c r="BT17157" s="153"/>
    </row>
    <row r="17158" spans="71:72" x14ac:dyDescent="0.2">
      <c r="BS17158" s="152"/>
      <c r="BT17158" s="153"/>
    </row>
    <row r="17159" spans="71:72" x14ac:dyDescent="0.2">
      <c r="BS17159" s="152"/>
      <c r="BT17159" s="153"/>
    </row>
    <row r="17160" spans="71:72" x14ac:dyDescent="0.2">
      <c r="BS17160" s="152"/>
      <c r="BT17160" s="153"/>
    </row>
    <row r="17161" spans="71:72" x14ac:dyDescent="0.2">
      <c r="BS17161" s="152"/>
      <c r="BT17161" s="153"/>
    </row>
    <row r="17162" spans="71:72" x14ac:dyDescent="0.2">
      <c r="BS17162" s="152"/>
      <c r="BT17162" s="153"/>
    </row>
    <row r="17163" spans="71:72" x14ac:dyDescent="0.2">
      <c r="BS17163" s="152"/>
      <c r="BT17163" s="153"/>
    </row>
    <row r="17164" spans="71:72" x14ac:dyDescent="0.2">
      <c r="BS17164" s="152"/>
      <c r="BT17164" s="153"/>
    </row>
    <row r="17165" spans="71:72" x14ac:dyDescent="0.2">
      <c r="BS17165" s="152"/>
      <c r="BT17165" s="153"/>
    </row>
    <row r="17166" spans="71:72" x14ac:dyDescent="0.2">
      <c r="BS17166" s="152"/>
      <c r="BT17166" s="153"/>
    </row>
    <row r="17167" spans="71:72" x14ac:dyDescent="0.2">
      <c r="BS17167" s="152"/>
      <c r="BT17167" s="153"/>
    </row>
    <row r="17168" spans="71:72" x14ac:dyDescent="0.2">
      <c r="BS17168" s="152"/>
      <c r="BT17168" s="153"/>
    </row>
    <row r="17169" spans="71:72" x14ac:dyDescent="0.2">
      <c r="BS17169" s="152"/>
      <c r="BT17169" s="153"/>
    </row>
    <row r="17170" spans="71:72" x14ac:dyDescent="0.2">
      <c r="BS17170" s="152"/>
      <c r="BT17170" s="153"/>
    </row>
    <row r="17171" spans="71:72" x14ac:dyDescent="0.2">
      <c r="BS17171" s="152"/>
      <c r="BT17171" s="153"/>
    </row>
    <row r="17172" spans="71:72" x14ac:dyDescent="0.2">
      <c r="BS17172" s="152"/>
      <c r="BT17172" s="153"/>
    </row>
    <row r="17173" spans="71:72" x14ac:dyDescent="0.2">
      <c r="BS17173" s="152"/>
      <c r="BT17173" s="153"/>
    </row>
    <row r="17174" spans="71:72" x14ac:dyDescent="0.2">
      <c r="BS17174" s="152"/>
      <c r="BT17174" s="153"/>
    </row>
    <row r="17175" spans="71:72" x14ac:dyDescent="0.2">
      <c r="BS17175" s="152"/>
      <c r="BT17175" s="153"/>
    </row>
    <row r="17176" spans="71:72" x14ac:dyDescent="0.2">
      <c r="BS17176" s="152"/>
      <c r="BT17176" s="153"/>
    </row>
    <row r="17177" spans="71:72" x14ac:dyDescent="0.2">
      <c r="BS17177" s="152"/>
      <c r="BT17177" s="153"/>
    </row>
    <row r="17178" spans="71:72" x14ac:dyDescent="0.2">
      <c r="BS17178" s="152"/>
      <c r="BT17178" s="153"/>
    </row>
    <row r="17179" spans="71:72" x14ac:dyDescent="0.2">
      <c r="BS17179" s="152"/>
      <c r="BT17179" s="153"/>
    </row>
    <row r="17180" spans="71:72" x14ac:dyDescent="0.2">
      <c r="BS17180" s="152"/>
      <c r="BT17180" s="153"/>
    </row>
    <row r="17181" spans="71:72" x14ac:dyDescent="0.2">
      <c r="BS17181" s="152"/>
      <c r="BT17181" s="153"/>
    </row>
    <row r="17182" spans="71:72" x14ac:dyDescent="0.2">
      <c r="BS17182" s="152"/>
      <c r="BT17182" s="153"/>
    </row>
    <row r="17183" spans="71:72" x14ac:dyDescent="0.2">
      <c r="BS17183" s="152"/>
      <c r="BT17183" s="153"/>
    </row>
    <row r="17184" spans="71:72" x14ac:dyDescent="0.2">
      <c r="BS17184" s="152"/>
      <c r="BT17184" s="153"/>
    </row>
    <row r="17185" spans="71:72" x14ac:dyDescent="0.2">
      <c r="BS17185" s="152"/>
      <c r="BT17185" s="153"/>
    </row>
    <row r="17186" spans="71:72" x14ac:dyDescent="0.2">
      <c r="BS17186" s="152"/>
      <c r="BT17186" s="153"/>
    </row>
    <row r="17187" spans="71:72" x14ac:dyDescent="0.2">
      <c r="BS17187" s="152"/>
      <c r="BT17187" s="153"/>
    </row>
    <row r="17188" spans="71:72" x14ac:dyDescent="0.2">
      <c r="BS17188" s="152"/>
      <c r="BT17188" s="153"/>
    </row>
    <row r="17189" spans="71:72" x14ac:dyDescent="0.2">
      <c r="BS17189" s="152"/>
      <c r="BT17189" s="153"/>
    </row>
    <row r="17190" spans="71:72" x14ac:dyDescent="0.2">
      <c r="BS17190" s="152"/>
      <c r="BT17190" s="153"/>
    </row>
    <row r="17191" spans="71:72" x14ac:dyDescent="0.2">
      <c r="BS17191" s="152"/>
      <c r="BT17191" s="153"/>
    </row>
    <row r="17192" spans="71:72" x14ac:dyDescent="0.2">
      <c r="BS17192" s="152"/>
      <c r="BT17192" s="153"/>
    </row>
    <row r="17193" spans="71:72" x14ac:dyDescent="0.2">
      <c r="BS17193" s="152"/>
      <c r="BT17193" s="153"/>
    </row>
    <row r="17194" spans="71:72" x14ac:dyDescent="0.2">
      <c r="BS17194" s="152"/>
      <c r="BT17194" s="153"/>
    </row>
    <row r="17195" spans="71:72" x14ac:dyDescent="0.2">
      <c r="BS17195" s="152"/>
      <c r="BT17195" s="153"/>
    </row>
    <row r="17196" spans="71:72" x14ac:dyDescent="0.2">
      <c r="BS17196" s="152"/>
      <c r="BT17196" s="153"/>
    </row>
    <row r="17197" spans="71:72" x14ac:dyDescent="0.2">
      <c r="BS17197" s="152"/>
      <c r="BT17197" s="153"/>
    </row>
    <row r="17198" spans="71:72" x14ac:dyDescent="0.2">
      <c r="BS17198" s="152"/>
      <c r="BT17198" s="153"/>
    </row>
    <row r="17199" spans="71:72" x14ac:dyDescent="0.2">
      <c r="BS17199" s="152"/>
      <c r="BT17199" s="153"/>
    </row>
    <row r="17200" spans="71:72" x14ac:dyDescent="0.2">
      <c r="BS17200" s="152"/>
      <c r="BT17200" s="153"/>
    </row>
    <row r="17201" spans="71:72" x14ac:dyDescent="0.2">
      <c r="BS17201" s="152"/>
      <c r="BT17201" s="153"/>
    </row>
    <row r="17202" spans="71:72" x14ac:dyDescent="0.2">
      <c r="BS17202" s="152"/>
      <c r="BT17202" s="153"/>
    </row>
    <row r="17203" spans="71:72" x14ac:dyDescent="0.2">
      <c r="BS17203" s="152"/>
      <c r="BT17203" s="153"/>
    </row>
    <row r="17204" spans="71:72" x14ac:dyDescent="0.2">
      <c r="BS17204" s="152"/>
      <c r="BT17204" s="153"/>
    </row>
    <row r="17205" spans="71:72" x14ac:dyDescent="0.2">
      <c r="BS17205" s="152"/>
      <c r="BT17205" s="153"/>
    </row>
    <row r="17206" spans="71:72" x14ac:dyDescent="0.2">
      <c r="BS17206" s="152"/>
      <c r="BT17206" s="153"/>
    </row>
    <row r="17207" spans="71:72" x14ac:dyDescent="0.2">
      <c r="BS17207" s="152"/>
      <c r="BT17207" s="153"/>
    </row>
    <row r="17208" spans="71:72" x14ac:dyDescent="0.2">
      <c r="BS17208" s="152"/>
      <c r="BT17208" s="153"/>
    </row>
    <row r="17209" spans="71:72" x14ac:dyDescent="0.2">
      <c r="BS17209" s="152"/>
      <c r="BT17209" s="153"/>
    </row>
    <row r="17210" spans="71:72" x14ac:dyDescent="0.2">
      <c r="BS17210" s="152"/>
      <c r="BT17210" s="153"/>
    </row>
    <row r="17211" spans="71:72" x14ac:dyDescent="0.2">
      <c r="BS17211" s="152"/>
      <c r="BT17211" s="153"/>
    </row>
    <row r="17212" spans="71:72" x14ac:dyDescent="0.2">
      <c r="BS17212" s="152"/>
      <c r="BT17212" s="153"/>
    </row>
    <row r="17213" spans="71:72" x14ac:dyDescent="0.2">
      <c r="BS17213" s="152"/>
      <c r="BT17213" s="153"/>
    </row>
    <row r="17214" spans="71:72" x14ac:dyDescent="0.2">
      <c r="BS17214" s="152"/>
      <c r="BT17214" s="153"/>
    </row>
    <row r="17215" spans="71:72" x14ac:dyDescent="0.2">
      <c r="BS17215" s="152"/>
      <c r="BT17215" s="153"/>
    </row>
    <row r="17216" spans="71:72" x14ac:dyDescent="0.2">
      <c r="BS17216" s="152"/>
      <c r="BT17216" s="153"/>
    </row>
    <row r="17217" spans="71:72" x14ac:dyDescent="0.2">
      <c r="BS17217" s="152"/>
      <c r="BT17217" s="153"/>
    </row>
    <row r="17218" spans="71:72" x14ac:dyDescent="0.2">
      <c r="BS17218" s="152"/>
      <c r="BT17218" s="153"/>
    </row>
    <row r="17219" spans="71:72" x14ac:dyDescent="0.2">
      <c r="BS17219" s="152"/>
      <c r="BT17219" s="153"/>
    </row>
    <row r="17220" spans="71:72" x14ac:dyDescent="0.2">
      <c r="BS17220" s="152"/>
      <c r="BT17220" s="153"/>
    </row>
    <row r="17221" spans="71:72" x14ac:dyDescent="0.2">
      <c r="BS17221" s="152"/>
      <c r="BT17221" s="153"/>
    </row>
    <row r="17222" spans="71:72" x14ac:dyDescent="0.2">
      <c r="BS17222" s="152"/>
      <c r="BT17222" s="153"/>
    </row>
    <row r="17223" spans="71:72" x14ac:dyDescent="0.2">
      <c r="BS17223" s="152"/>
      <c r="BT17223" s="153"/>
    </row>
    <row r="17224" spans="71:72" x14ac:dyDescent="0.2">
      <c r="BS17224" s="152"/>
      <c r="BT17224" s="153"/>
    </row>
    <row r="17225" spans="71:72" x14ac:dyDescent="0.2">
      <c r="BS17225" s="152"/>
      <c r="BT17225" s="153"/>
    </row>
    <row r="17226" spans="71:72" x14ac:dyDescent="0.2">
      <c r="BS17226" s="152"/>
      <c r="BT17226" s="153"/>
    </row>
    <row r="17227" spans="71:72" x14ac:dyDescent="0.2">
      <c r="BS17227" s="152"/>
      <c r="BT17227" s="153"/>
    </row>
    <row r="17228" spans="71:72" x14ac:dyDescent="0.2">
      <c r="BS17228" s="152"/>
      <c r="BT17228" s="153"/>
    </row>
    <row r="17229" spans="71:72" x14ac:dyDescent="0.2">
      <c r="BS17229" s="152"/>
      <c r="BT17229" s="153"/>
    </row>
    <row r="17230" spans="71:72" x14ac:dyDescent="0.2">
      <c r="BS17230" s="152"/>
      <c r="BT17230" s="153"/>
    </row>
    <row r="17231" spans="71:72" x14ac:dyDescent="0.2">
      <c r="BS17231" s="152"/>
      <c r="BT17231" s="153"/>
    </row>
    <row r="17232" spans="71:72" x14ac:dyDescent="0.2">
      <c r="BS17232" s="152"/>
      <c r="BT17232" s="153"/>
    </row>
    <row r="17233" spans="71:72" x14ac:dyDescent="0.2">
      <c r="BS17233" s="152"/>
      <c r="BT17233" s="153"/>
    </row>
    <row r="17234" spans="71:72" x14ac:dyDescent="0.2">
      <c r="BS17234" s="152"/>
      <c r="BT17234" s="153"/>
    </row>
    <row r="17235" spans="71:72" x14ac:dyDescent="0.2">
      <c r="BS17235" s="152"/>
      <c r="BT17235" s="153"/>
    </row>
    <row r="17236" spans="71:72" x14ac:dyDescent="0.2">
      <c r="BS17236" s="152"/>
      <c r="BT17236" s="153"/>
    </row>
    <row r="17237" spans="71:72" x14ac:dyDescent="0.2">
      <c r="BS17237" s="152"/>
      <c r="BT17237" s="153"/>
    </row>
    <row r="17238" spans="71:72" x14ac:dyDescent="0.2">
      <c r="BS17238" s="152"/>
      <c r="BT17238" s="153"/>
    </row>
    <row r="17239" spans="71:72" x14ac:dyDescent="0.2">
      <c r="BS17239" s="152"/>
      <c r="BT17239" s="153"/>
    </row>
    <row r="17240" spans="71:72" x14ac:dyDescent="0.2">
      <c r="BS17240" s="152"/>
      <c r="BT17240" s="153"/>
    </row>
    <row r="17241" spans="71:72" x14ac:dyDescent="0.2">
      <c r="BS17241" s="152"/>
      <c r="BT17241" s="153"/>
    </row>
    <row r="17242" spans="71:72" x14ac:dyDescent="0.2">
      <c r="BS17242" s="152"/>
      <c r="BT17242" s="153"/>
    </row>
    <row r="17243" spans="71:72" x14ac:dyDescent="0.2">
      <c r="BS17243" s="152"/>
      <c r="BT17243" s="153"/>
    </row>
    <row r="17244" spans="71:72" x14ac:dyDescent="0.2">
      <c r="BS17244" s="152"/>
      <c r="BT17244" s="153"/>
    </row>
    <row r="17245" spans="71:72" x14ac:dyDescent="0.2">
      <c r="BS17245" s="152"/>
      <c r="BT17245" s="153"/>
    </row>
    <row r="17246" spans="71:72" x14ac:dyDescent="0.2">
      <c r="BS17246" s="152"/>
      <c r="BT17246" s="153"/>
    </row>
    <row r="17247" spans="71:72" x14ac:dyDescent="0.2">
      <c r="BS17247" s="152"/>
      <c r="BT17247" s="153"/>
    </row>
    <row r="17248" spans="71:72" x14ac:dyDescent="0.2">
      <c r="BS17248" s="152"/>
      <c r="BT17248" s="153"/>
    </row>
    <row r="17249" spans="71:72" x14ac:dyDescent="0.2">
      <c r="BS17249" s="152"/>
      <c r="BT17249" s="153"/>
    </row>
    <row r="17250" spans="71:72" x14ac:dyDescent="0.2">
      <c r="BS17250" s="152"/>
      <c r="BT17250" s="153"/>
    </row>
    <row r="17251" spans="71:72" x14ac:dyDescent="0.2">
      <c r="BS17251" s="152"/>
      <c r="BT17251" s="153"/>
    </row>
    <row r="17252" spans="71:72" x14ac:dyDescent="0.2">
      <c r="BS17252" s="152"/>
      <c r="BT17252" s="153"/>
    </row>
    <row r="17253" spans="71:72" x14ac:dyDescent="0.2">
      <c r="BS17253" s="152"/>
      <c r="BT17253" s="153"/>
    </row>
    <row r="17254" spans="71:72" x14ac:dyDescent="0.2">
      <c r="BS17254" s="152"/>
      <c r="BT17254" s="153"/>
    </row>
    <row r="17255" spans="71:72" x14ac:dyDescent="0.2">
      <c r="BS17255" s="152"/>
      <c r="BT17255" s="153"/>
    </row>
    <row r="17256" spans="71:72" x14ac:dyDescent="0.2">
      <c r="BS17256" s="152"/>
      <c r="BT17256" s="153"/>
    </row>
    <row r="17257" spans="71:72" x14ac:dyDescent="0.2">
      <c r="BS17257" s="152"/>
      <c r="BT17257" s="153"/>
    </row>
    <row r="17258" spans="71:72" x14ac:dyDescent="0.2">
      <c r="BS17258" s="152"/>
      <c r="BT17258" s="153"/>
    </row>
    <row r="17259" spans="71:72" x14ac:dyDescent="0.2">
      <c r="BS17259" s="152"/>
      <c r="BT17259" s="153"/>
    </row>
    <row r="17260" spans="71:72" x14ac:dyDescent="0.2">
      <c r="BS17260" s="152"/>
      <c r="BT17260" s="153"/>
    </row>
    <row r="17261" spans="71:72" x14ac:dyDescent="0.2">
      <c r="BS17261" s="152"/>
      <c r="BT17261" s="153"/>
    </row>
    <row r="17262" spans="71:72" x14ac:dyDescent="0.2">
      <c r="BS17262" s="152"/>
      <c r="BT17262" s="153"/>
    </row>
    <row r="17263" spans="71:72" x14ac:dyDescent="0.2">
      <c r="BS17263" s="152"/>
      <c r="BT17263" s="153"/>
    </row>
    <row r="17264" spans="71:72" x14ac:dyDescent="0.2">
      <c r="BS17264" s="152"/>
      <c r="BT17264" s="153"/>
    </row>
    <row r="17265" spans="71:72" x14ac:dyDescent="0.2">
      <c r="BS17265" s="152"/>
      <c r="BT17265" s="153"/>
    </row>
    <row r="17266" spans="71:72" x14ac:dyDescent="0.2">
      <c r="BS17266" s="152"/>
      <c r="BT17266" s="153"/>
    </row>
    <row r="17267" spans="71:72" x14ac:dyDescent="0.2">
      <c r="BS17267" s="152"/>
      <c r="BT17267" s="153"/>
    </row>
    <row r="17268" spans="71:72" x14ac:dyDescent="0.2">
      <c r="BS17268" s="152"/>
      <c r="BT17268" s="153"/>
    </row>
    <row r="17269" spans="71:72" x14ac:dyDescent="0.2">
      <c r="BS17269" s="152"/>
      <c r="BT17269" s="153"/>
    </row>
    <row r="17270" spans="71:72" x14ac:dyDescent="0.2">
      <c r="BS17270" s="152"/>
      <c r="BT17270" s="153"/>
    </row>
    <row r="17271" spans="71:72" x14ac:dyDescent="0.2">
      <c r="BS17271" s="152"/>
      <c r="BT17271" s="153"/>
    </row>
    <row r="17272" spans="71:72" x14ac:dyDescent="0.2">
      <c r="BS17272" s="152"/>
      <c r="BT17272" s="153"/>
    </row>
    <row r="17273" spans="71:72" x14ac:dyDescent="0.2">
      <c r="BS17273" s="152"/>
      <c r="BT17273" s="153"/>
    </row>
    <row r="17274" spans="71:72" x14ac:dyDescent="0.2">
      <c r="BS17274" s="152"/>
      <c r="BT17274" s="153"/>
    </row>
    <row r="17275" spans="71:72" x14ac:dyDescent="0.2">
      <c r="BS17275" s="152"/>
      <c r="BT17275" s="153"/>
    </row>
    <row r="17276" spans="71:72" x14ac:dyDescent="0.2">
      <c r="BS17276" s="152"/>
      <c r="BT17276" s="153"/>
    </row>
    <row r="17277" spans="71:72" x14ac:dyDescent="0.2">
      <c r="BS17277" s="152"/>
      <c r="BT17277" s="153"/>
    </row>
    <row r="17278" spans="71:72" x14ac:dyDescent="0.2">
      <c r="BS17278" s="152"/>
      <c r="BT17278" s="153"/>
    </row>
    <row r="17279" spans="71:72" x14ac:dyDescent="0.2">
      <c r="BS17279" s="152"/>
      <c r="BT17279" s="153"/>
    </row>
    <row r="17280" spans="71:72" x14ac:dyDescent="0.2">
      <c r="BS17280" s="152"/>
      <c r="BT17280" s="153"/>
    </row>
    <row r="17281" spans="71:72" x14ac:dyDescent="0.2">
      <c r="BS17281" s="152"/>
      <c r="BT17281" s="153"/>
    </row>
    <row r="17282" spans="71:72" x14ac:dyDescent="0.2">
      <c r="BS17282" s="152"/>
      <c r="BT17282" s="153"/>
    </row>
    <row r="17283" spans="71:72" x14ac:dyDescent="0.2">
      <c r="BS17283" s="152"/>
      <c r="BT17283" s="153"/>
    </row>
    <row r="17284" spans="71:72" x14ac:dyDescent="0.2">
      <c r="BS17284" s="152"/>
      <c r="BT17284" s="153"/>
    </row>
    <row r="17285" spans="71:72" x14ac:dyDescent="0.2">
      <c r="BS17285" s="152"/>
      <c r="BT17285" s="153"/>
    </row>
    <row r="17286" spans="71:72" x14ac:dyDescent="0.2">
      <c r="BS17286" s="152"/>
      <c r="BT17286" s="153"/>
    </row>
    <row r="17287" spans="71:72" x14ac:dyDescent="0.2">
      <c r="BS17287" s="152"/>
      <c r="BT17287" s="153"/>
    </row>
    <row r="17288" spans="71:72" x14ac:dyDescent="0.2">
      <c r="BS17288" s="152"/>
      <c r="BT17288" s="153"/>
    </row>
    <row r="17289" spans="71:72" x14ac:dyDescent="0.2">
      <c r="BS17289" s="152"/>
      <c r="BT17289" s="153"/>
    </row>
    <row r="17290" spans="71:72" x14ac:dyDescent="0.2">
      <c r="BS17290" s="152"/>
      <c r="BT17290" s="153"/>
    </row>
    <row r="17291" spans="71:72" x14ac:dyDescent="0.2">
      <c r="BS17291" s="152"/>
      <c r="BT17291" s="153"/>
    </row>
    <row r="17292" spans="71:72" x14ac:dyDescent="0.2">
      <c r="BS17292" s="152"/>
      <c r="BT17292" s="153"/>
    </row>
    <row r="17293" spans="71:72" x14ac:dyDescent="0.2">
      <c r="BS17293" s="152"/>
      <c r="BT17293" s="153"/>
    </row>
    <row r="17294" spans="71:72" x14ac:dyDescent="0.2">
      <c r="BS17294" s="152"/>
      <c r="BT17294" s="153"/>
    </row>
    <row r="17295" spans="71:72" x14ac:dyDescent="0.2">
      <c r="BS17295" s="152"/>
      <c r="BT17295" s="153"/>
    </row>
    <row r="17296" spans="71:72" x14ac:dyDescent="0.2">
      <c r="BS17296" s="152"/>
      <c r="BT17296" s="153"/>
    </row>
    <row r="17297" spans="71:72" x14ac:dyDescent="0.2">
      <c r="BS17297" s="152"/>
      <c r="BT17297" s="153"/>
    </row>
    <row r="17298" spans="71:72" x14ac:dyDescent="0.2">
      <c r="BS17298" s="152"/>
      <c r="BT17298" s="153"/>
    </row>
    <row r="17299" spans="71:72" x14ac:dyDescent="0.2">
      <c r="BS17299" s="152"/>
      <c r="BT17299" s="153"/>
    </row>
    <row r="17300" spans="71:72" x14ac:dyDescent="0.2">
      <c r="BS17300" s="152"/>
      <c r="BT17300" s="153"/>
    </row>
    <row r="17301" spans="71:72" x14ac:dyDescent="0.2">
      <c r="BS17301" s="152"/>
      <c r="BT17301" s="153"/>
    </row>
    <row r="17302" spans="71:72" x14ac:dyDescent="0.2">
      <c r="BS17302" s="152"/>
      <c r="BT17302" s="153"/>
    </row>
    <row r="17303" spans="71:72" x14ac:dyDescent="0.2">
      <c r="BS17303" s="152"/>
      <c r="BT17303" s="153"/>
    </row>
    <row r="17304" spans="71:72" x14ac:dyDescent="0.2">
      <c r="BS17304" s="152"/>
      <c r="BT17304" s="153"/>
    </row>
    <row r="17305" spans="71:72" x14ac:dyDescent="0.2">
      <c r="BS17305" s="152"/>
      <c r="BT17305" s="153"/>
    </row>
    <row r="17306" spans="71:72" x14ac:dyDescent="0.2">
      <c r="BS17306" s="152"/>
      <c r="BT17306" s="153"/>
    </row>
    <row r="17307" spans="71:72" x14ac:dyDescent="0.2">
      <c r="BS17307" s="152"/>
      <c r="BT17307" s="153"/>
    </row>
    <row r="17308" spans="71:72" x14ac:dyDescent="0.2">
      <c r="BS17308" s="152"/>
      <c r="BT17308" s="153"/>
    </row>
    <row r="17309" spans="71:72" x14ac:dyDescent="0.2">
      <c r="BS17309" s="152"/>
      <c r="BT17309" s="153"/>
    </row>
    <row r="17310" spans="71:72" x14ac:dyDescent="0.2">
      <c r="BS17310" s="152"/>
      <c r="BT17310" s="153"/>
    </row>
    <row r="17311" spans="71:72" x14ac:dyDescent="0.2">
      <c r="BS17311" s="152"/>
      <c r="BT17311" s="153"/>
    </row>
    <row r="17312" spans="71:72" x14ac:dyDescent="0.2">
      <c r="BS17312" s="152"/>
      <c r="BT17312" s="153"/>
    </row>
    <row r="17313" spans="71:72" x14ac:dyDescent="0.2">
      <c r="BS17313" s="152"/>
      <c r="BT17313" s="153"/>
    </row>
    <row r="17314" spans="71:72" x14ac:dyDescent="0.2">
      <c r="BS17314" s="152"/>
      <c r="BT17314" s="153"/>
    </row>
    <row r="17315" spans="71:72" x14ac:dyDescent="0.2">
      <c r="BS17315" s="152"/>
      <c r="BT17315" s="153"/>
    </row>
    <row r="17316" spans="71:72" x14ac:dyDescent="0.2">
      <c r="BS17316" s="152"/>
      <c r="BT17316" s="153"/>
    </row>
    <row r="17317" spans="71:72" x14ac:dyDescent="0.2">
      <c r="BS17317" s="152"/>
      <c r="BT17317" s="153"/>
    </row>
    <row r="17318" spans="71:72" x14ac:dyDescent="0.2">
      <c r="BS17318" s="152"/>
      <c r="BT17318" s="153"/>
    </row>
    <row r="17319" spans="71:72" x14ac:dyDescent="0.2">
      <c r="BS17319" s="152"/>
      <c r="BT17319" s="153"/>
    </row>
    <row r="17320" spans="71:72" x14ac:dyDescent="0.2">
      <c r="BS17320" s="152"/>
      <c r="BT17320" s="153"/>
    </row>
    <row r="17321" spans="71:72" x14ac:dyDescent="0.2">
      <c r="BS17321" s="152"/>
      <c r="BT17321" s="153"/>
    </row>
    <row r="17322" spans="71:72" x14ac:dyDescent="0.2">
      <c r="BS17322" s="152"/>
      <c r="BT17322" s="153"/>
    </row>
    <row r="17323" spans="71:72" x14ac:dyDescent="0.2">
      <c r="BS17323" s="152"/>
      <c r="BT17323" s="153"/>
    </row>
    <row r="17324" spans="71:72" x14ac:dyDescent="0.2">
      <c r="BS17324" s="152"/>
      <c r="BT17324" s="153"/>
    </row>
    <row r="17325" spans="71:72" x14ac:dyDescent="0.2">
      <c r="BS17325" s="152"/>
      <c r="BT17325" s="153"/>
    </row>
    <row r="17326" spans="71:72" x14ac:dyDescent="0.2">
      <c r="BS17326" s="152"/>
      <c r="BT17326" s="153"/>
    </row>
    <row r="17327" spans="71:72" x14ac:dyDescent="0.2">
      <c r="BS17327" s="152"/>
      <c r="BT17327" s="153"/>
    </row>
    <row r="17328" spans="71:72" x14ac:dyDescent="0.2">
      <c r="BS17328" s="152"/>
      <c r="BT17328" s="153"/>
    </row>
    <row r="17329" spans="71:72" x14ac:dyDescent="0.2">
      <c r="BS17329" s="152"/>
      <c r="BT17329" s="153"/>
    </row>
    <row r="17330" spans="71:72" x14ac:dyDescent="0.2">
      <c r="BS17330" s="152"/>
      <c r="BT17330" s="153"/>
    </row>
    <row r="17331" spans="71:72" x14ac:dyDescent="0.2">
      <c r="BS17331" s="152"/>
      <c r="BT17331" s="153"/>
    </row>
    <row r="17332" spans="71:72" x14ac:dyDescent="0.2">
      <c r="BS17332" s="152"/>
      <c r="BT17332" s="153"/>
    </row>
    <row r="17333" spans="71:72" x14ac:dyDescent="0.2">
      <c r="BS17333" s="152"/>
      <c r="BT17333" s="153"/>
    </row>
    <row r="17334" spans="71:72" x14ac:dyDescent="0.2">
      <c r="BS17334" s="152"/>
      <c r="BT17334" s="153"/>
    </row>
    <row r="17335" spans="71:72" x14ac:dyDescent="0.2">
      <c r="BS17335" s="152"/>
      <c r="BT17335" s="153"/>
    </row>
    <row r="17336" spans="71:72" x14ac:dyDescent="0.2">
      <c r="BS17336" s="152"/>
      <c r="BT17336" s="153"/>
    </row>
    <row r="17337" spans="71:72" x14ac:dyDescent="0.2">
      <c r="BS17337" s="152"/>
      <c r="BT17337" s="153"/>
    </row>
    <row r="17338" spans="71:72" x14ac:dyDescent="0.2">
      <c r="BS17338" s="152"/>
      <c r="BT17338" s="153"/>
    </row>
    <row r="17339" spans="71:72" x14ac:dyDescent="0.2">
      <c r="BS17339" s="152"/>
      <c r="BT17339" s="153"/>
    </row>
    <row r="17340" spans="71:72" x14ac:dyDescent="0.2">
      <c r="BS17340" s="152"/>
      <c r="BT17340" s="153"/>
    </row>
    <row r="17341" spans="71:72" x14ac:dyDescent="0.2">
      <c r="BS17341" s="152"/>
      <c r="BT17341" s="153"/>
    </row>
    <row r="17342" spans="71:72" x14ac:dyDescent="0.2">
      <c r="BS17342" s="152"/>
      <c r="BT17342" s="153"/>
    </row>
    <row r="17343" spans="71:72" x14ac:dyDescent="0.2">
      <c r="BS17343" s="152"/>
      <c r="BT17343" s="153"/>
    </row>
    <row r="17344" spans="71:72" x14ac:dyDescent="0.2">
      <c r="BS17344" s="152"/>
      <c r="BT17344" s="153"/>
    </row>
    <row r="17345" spans="71:72" x14ac:dyDescent="0.2">
      <c r="BS17345" s="152"/>
      <c r="BT17345" s="153"/>
    </row>
    <row r="17346" spans="71:72" x14ac:dyDescent="0.2">
      <c r="BS17346" s="152"/>
      <c r="BT17346" s="153"/>
    </row>
    <row r="17347" spans="71:72" x14ac:dyDescent="0.2">
      <c r="BS17347" s="152"/>
      <c r="BT17347" s="153"/>
    </row>
    <row r="17348" spans="71:72" x14ac:dyDescent="0.2">
      <c r="BS17348" s="152"/>
      <c r="BT17348" s="153"/>
    </row>
    <row r="17349" spans="71:72" x14ac:dyDescent="0.2">
      <c r="BS17349" s="152"/>
      <c r="BT17349" s="153"/>
    </row>
    <row r="17350" spans="71:72" x14ac:dyDescent="0.2">
      <c r="BS17350" s="152"/>
      <c r="BT17350" s="153"/>
    </row>
    <row r="17351" spans="71:72" x14ac:dyDescent="0.2">
      <c r="BS17351" s="152"/>
      <c r="BT17351" s="153"/>
    </row>
    <row r="17352" spans="71:72" x14ac:dyDescent="0.2">
      <c r="BS17352" s="152"/>
      <c r="BT17352" s="153"/>
    </row>
    <row r="17353" spans="71:72" x14ac:dyDescent="0.2">
      <c r="BS17353" s="152"/>
      <c r="BT17353" s="153"/>
    </row>
    <row r="17354" spans="71:72" x14ac:dyDescent="0.2">
      <c r="BS17354" s="152"/>
      <c r="BT17354" s="153"/>
    </row>
    <row r="17355" spans="71:72" x14ac:dyDescent="0.2">
      <c r="BS17355" s="152"/>
      <c r="BT17355" s="153"/>
    </row>
    <row r="17356" spans="71:72" x14ac:dyDescent="0.2">
      <c r="BS17356" s="152"/>
      <c r="BT17356" s="153"/>
    </row>
    <row r="17357" spans="71:72" x14ac:dyDescent="0.2">
      <c r="BS17357" s="152"/>
      <c r="BT17357" s="153"/>
    </row>
    <row r="17358" spans="71:72" x14ac:dyDescent="0.2">
      <c r="BS17358" s="152"/>
      <c r="BT17358" s="153"/>
    </row>
    <row r="17359" spans="71:72" x14ac:dyDescent="0.2">
      <c r="BS17359" s="152"/>
      <c r="BT17359" s="153"/>
    </row>
    <row r="17360" spans="71:72" x14ac:dyDescent="0.2">
      <c r="BS17360" s="152"/>
      <c r="BT17360" s="153"/>
    </row>
    <row r="17361" spans="71:72" x14ac:dyDescent="0.2">
      <c r="BS17361" s="152"/>
      <c r="BT17361" s="153"/>
    </row>
    <row r="17362" spans="71:72" x14ac:dyDescent="0.2">
      <c r="BS17362" s="152"/>
      <c r="BT17362" s="153"/>
    </row>
    <row r="17363" spans="71:72" x14ac:dyDescent="0.2">
      <c r="BS17363" s="152"/>
      <c r="BT17363" s="153"/>
    </row>
    <row r="17364" spans="71:72" x14ac:dyDescent="0.2">
      <c r="BS17364" s="152"/>
      <c r="BT17364" s="153"/>
    </row>
    <row r="17365" spans="71:72" x14ac:dyDescent="0.2">
      <c r="BS17365" s="152"/>
      <c r="BT17365" s="153"/>
    </row>
    <row r="17366" spans="71:72" x14ac:dyDescent="0.2">
      <c r="BS17366" s="152"/>
      <c r="BT17366" s="153"/>
    </row>
    <row r="17367" spans="71:72" x14ac:dyDescent="0.2">
      <c r="BS17367" s="152"/>
      <c r="BT17367" s="153"/>
    </row>
    <row r="17368" spans="71:72" x14ac:dyDescent="0.2">
      <c r="BS17368" s="152"/>
      <c r="BT17368" s="153"/>
    </row>
    <row r="17369" spans="71:72" x14ac:dyDescent="0.2">
      <c r="BS17369" s="152"/>
      <c r="BT17369" s="153"/>
    </row>
    <row r="17370" spans="71:72" x14ac:dyDescent="0.2">
      <c r="BS17370" s="152"/>
      <c r="BT17370" s="153"/>
    </row>
    <row r="17371" spans="71:72" x14ac:dyDescent="0.2">
      <c r="BS17371" s="152"/>
      <c r="BT17371" s="153"/>
    </row>
    <row r="17372" spans="71:72" x14ac:dyDescent="0.2">
      <c r="BS17372" s="152"/>
      <c r="BT17372" s="153"/>
    </row>
    <row r="17373" spans="71:72" x14ac:dyDescent="0.2">
      <c r="BS17373" s="152"/>
      <c r="BT17373" s="153"/>
    </row>
    <row r="17374" spans="71:72" x14ac:dyDescent="0.2">
      <c r="BS17374" s="152"/>
      <c r="BT17374" s="153"/>
    </row>
    <row r="17375" spans="71:72" x14ac:dyDescent="0.2">
      <c r="BS17375" s="152"/>
      <c r="BT17375" s="153"/>
    </row>
    <row r="17376" spans="71:72" x14ac:dyDescent="0.2">
      <c r="BS17376" s="152"/>
      <c r="BT17376" s="153"/>
    </row>
    <row r="17377" spans="71:72" x14ac:dyDescent="0.2">
      <c r="BS17377" s="152"/>
      <c r="BT17377" s="153"/>
    </row>
    <row r="17378" spans="71:72" x14ac:dyDescent="0.2">
      <c r="BS17378" s="152"/>
      <c r="BT17378" s="153"/>
    </row>
    <row r="17379" spans="71:72" x14ac:dyDescent="0.2">
      <c r="BS17379" s="152"/>
      <c r="BT17379" s="153"/>
    </row>
    <row r="17380" spans="71:72" x14ac:dyDescent="0.2">
      <c r="BS17380" s="152"/>
      <c r="BT17380" s="153"/>
    </row>
    <row r="17381" spans="71:72" x14ac:dyDescent="0.2">
      <c r="BS17381" s="152"/>
      <c r="BT17381" s="153"/>
    </row>
    <row r="17382" spans="71:72" x14ac:dyDescent="0.2">
      <c r="BS17382" s="152"/>
      <c r="BT17382" s="153"/>
    </row>
    <row r="17383" spans="71:72" x14ac:dyDescent="0.2">
      <c r="BS17383" s="152"/>
      <c r="BT17383" s="153"/>
    </row>
    <row r="17384" spans="71:72" x14ac:dyDescent="0.2">
      <c r="BS17384" s="152"/>
      <c r="BT17384" s="153"/>
    </row>
    <row r="17385" spans="71:72" x14ac:dyDescent="0.2">
      <c r="BS17385" s="152"/>
      <c r="BT17385" s="153"/>
    </row>
    <row r="17386" spans="71:72" x14ac:dyDescent="0.2">
      <c r="BS17386" s="152"/>
      <c r="BT17386" s="153"/>
    </row>
    <row r="17387" spans="71:72" x14ac:dyDescent="0.2">
      <c r="BS17387" s="152"/>
      <c r="BT17387" s="153"/>
    </row>
    <row r="17388" spans="71:72" x14ac:dyDescent="0.2">
      <c r="BS17388" s="152"/>
      <c r="BT17388" s="153"/>
    </row>
    <row r="17389" spans="71:72" x14ac:dyDescent="0.2">
      <c r="BS17389" s="152"/>
      <c r="BT17389" s="153"/>
    </row>
    <row r="17390" spans="71:72" x14ac:dyDescent="0.2">
      <c r="BS17390" s="152"/>
      <c r="BT17390" s="153"/>
    </row>
    <row r="17391" spans="71:72" x14ac:dyDescent="0.2">
      <c r="BS17391" s="152"/>
      <c r="BT17391" s="153"/>
    </row>
    <row r="17392" spans="71:72" x14ac:dyDescent="0.2">
      <c r="BS17392" s="152"/>
      <c r="BT17392" s="153"/>
    </row>
    <row r="17393" spans="71:72" x14ac:dyDescent="0.2">
      <c r="BS17393" s="152"/>
      <c r="BT17393" s="153"/>
    </row>
    <row r="17394" spans="71:72" x14ac:dyDescent="0.2">
      <c r="BS17394" s="152"/>
      <c r="BT17394" s="153"/>
    </row>
    <row r="17395" spans="71:72" x14ac:dyDescent="0.2">
      <c r="BS17395" s="152"/>
      <c r="BT17395" s="153"/>
    </row>
    <row r="17396" spans="71:72" x14ac:dyDescent="0.2">
      <c r="BS17396" s="152"/>
      <c r="BT17396" s="153"/>
    </row>
    <row r="17397" spans="71:72" x14ac:dyDescent="0.2">
      <c r="BS17397" s="152"/>
      <c r="BT17397" s="153"/>
    </row>
    <row r="17398" spans="71:72" x14ac:dyDescent="0.2">
      <c r="BS17398" s="152"/>
      <c r="BT17398" s="153"/>
    </row>
    <row r="17399" spans="71:72" x14ac:dyDescent="0.2">
      <c r="BS17399" s="152"/>
      <c r="BT17399" s="153"/>
    </row>
    <row r="17400" spans="71:72" x14ac:dyDescent="0.2">
      <c r="BS17400" s="152"/>
      <c r="BT17400" s="153"/>
    </row>
    <row r="17401" spans="71:72" x14ac:dyDescent="0.2">
      <c r="BS17401" s="152"/>
      <c r="BT17401" s="153"/>
    </row>
    <row r="17402" spans="71:72" x14ac:dyDescent="0.2">
      <c r="BS17402" s="152"/>
      <c r="BT17402" s="153"/>
    </row>
    <row r="17403" spans="71:72" x14ac:dyDescent="0.2">
      <c r="BS17403" s="152"/>
      <c r="BT17403" s="153"/>
    </row>
    <row r="17404" spans="71:72" x14ac:dyDescent="0.2">
      <c r="BS17404" s="152"/>
      <c r="BT17404" s="153"/>
    </row>
    <row r="17405" spans="71:72" x14ac:dyDescent="0.2">
      <c r="BS17405" s="152"/>
      <c r="BT17405" s="153"/>
    </row>
    <row r="17406" spans="71:72" x14ac:dyDescent="0.2">
      <c r="BS17406" s="152"/>
      <c r="BT17406" s="153"/>
    </row>
    <row r="17407" spans="71:72" x14ac:dyDescent="0.2">
      <c r="BS17407" s="152"/>
      <c r="BT17407" s="153"/>
    </row>
    <row r="17408" spans="71:72" x14ac:dyDescent="0.2">
      <c r="BS17408" s="152"/>
      <c r="BT17408" s="153"/>
    </row>
    <row r="17409" spans="71:72" x14ac:dyDescent="0.2">
      <c r="BS17409" s="152"/>
      <c r="BT17409" s="153"/>
    </row>
    <row r="17410" spans="71:72" x14ac:dyDescent="0.2">
      <c r="BS17410" s="152"/>
      <c r="BT17410" s="153"/>
    </row>
    <row r="17411" spans="71:72" x14ac:dyDescent="0.2">
      <c r="BS17411" s="152"/>
      <c r="BT17411" s="153"/>
    </row>
    <row r="17412" spans="71:72" x14ac:dyDescent="0.2">
      <c r="BS17412" s="152"/>
      <c r="BT17412" s="153"/>
    </row>
    <row r="17413" spans="71:72" x14ac:dyDescent="0.2">
      <c r="BS17413" s="152"/>
      <c r="BT17413" s="153"/>
    </row>
    <row r="17414" spans="71:72" x14ac:dyDescent="0.2">
      <c r="BS17414" s="152"/>
      <c r="BT17414" s="153"/>
    </row>
    <row r="17415" spans="71:72" x14ac:dyDescent="0.2">
      <c r="BS17415" s="152"/>
      <c r="BT17415" s="153"/>
    </row>
    <row r="17416" spans="71:72" x14ac:dyDescent="0.2">
      <c r="BS17416" s="152"/>
      <c r="BT17416" s="153"/>
    </row>
    <row r="17417" spans="71:72" x14ac:dyDescent="0.2">
      <c r="BS17417" s="152"/>
      <c r="BT17417" s="153"/>
    </row>
    <row r="17418" spans="71:72" x14ac:dyDescent="0.2">
      <c r="BS17418" s="152"/>
      <c r="BT17418" s="153"/>
    </row>
    <row r="17419" spans="71:72" x14ac:dyDescent="0.2">
      <c r="BS17419" s="152"/>
      <c r="BT17419" s="153"/>
    </row>
    <row r="17420" spans="71:72" x14ac:dyDescent="0.2">
      <c r="BS17420" s="152"/>
      <c r="BT17420" s="153"/>
    </row>
    <row r="17421" spans="71:72" x14ac:dyDescent="0.2">
      <c r="BS17421" s="152"/>
      <c r="BT17421" s="153"/>
    </row>
    <row r="17422" spans="71:72" x14ac:dyDescent="0.2">
      <c r="BS17422" s="152"/>
      <c r="BT17422" s="153"/>
    </row>
    <row r="17423" spans="71:72" x14ac:dyDescent="0.2">
      <c r="BS17423" s="152"/>
      <c r="BT17423" s="153"/>
    </row>
    <row r="17424" spans="71:72" x14ac:dyDescent="0.2">
      <c r="BS17424" s="152"/>
      <c r="BT17424" s="153"/>
    </row>
    <row r="17425" spans="71:72" x14ac:dyDescent="0.2">
      <c r="BS17425" s="152"/>
      <c r="BT17425" s="153"/>
    </row>
    <row r="17426" spans="71:72" x14ac:dyDescent="0.2">
      <c r="BS17426" s="152"/>
      <c r="BT17426" s="153"/>
    </row>
    <row r="17427" spans="71:72" x14ac:dyDescent="0.2">
      <c r="BS17427" s="152"/>
      <c r="BT17427" s="153"/>
    </row>
    <row r="17428" spans="71:72" x14ac:dyDescent="0.2">
      <c r="BS17428" s="152"/>
      <c r="BT17428" s="153"/>
    </row>
    <row r="17429" spans="71:72" x14ac:dyDescent="0.2">
      <c r="BS17429" s="152"/>
      <c r="BT17429" s="153"/>
    </row>
    <row r="17430" spans="71:72" x14ac:dyDescent="0.2">
      <c r="BS17430" s="152"/>
      <c r="BT17430" s="153"/>
    </row>
    <row r="17431" spans="71:72" x14ac:dyDescent="0.2">
      <c r="BS17431" s="152"/>
      <c r="BT17431" s="153"/>
    </row>
    <row r="17432" spans="71:72" x14ac:dyDescent="0.2">
      <c r="BS17432" s="152"/>
      <c r="BT17432" s="153"/>
    </row>
    <row r="17433" spans="71:72" x14ac:dyDescent="0.2">
      <c r="BS17433" s="152"/>
      <c r="BT17433" s="153"/>
    </row>
    <row r="17434" spans="71:72" x14ac:dyDescent="0.2">
      <c r="BS17434" s="152"/>
      <c r="BT17434" s="153"/>
    </row>
    <row r="17435" spans="71:72" x14ac:dyDescent="0.2">
      <c r="BS17435" s="152"/>
      <c r="BT17435" s="153"/>
    </row>
    <row r="17436" spans="71:72" x14ac:dyDescent="0.2">
      <c r="BS17436" s="152"/>
      <c r="BT17436" s="153"/>
    </row>
    <row r="17437" spans="71:72" x14ac:dyDescent="0.2">
      <c r="BS17437" s="152"/>
      <c r="BT17437" s="153"/>
    </row>
    <row r="17438" spans="71:72" x14ac:dyDescent="0.2">
      <c r="BS17438" s="152"/>
      <c r="BT17438" s="153"/>
    </row>
    <row r="17439" spans="71:72" x14ac:dyDescent="0.2">
      <c r="BS17439" s="152"/>
      <c r="BT17439" s="153"/>
    </row>
    <row r="17440" spans="71:72" x14ac:dyDescent="0.2">
      <c r="BS17440" s="152"/>
      <c r="BT17440" s="153"/>
    </row>
    <row r="17441" spans="71:72" x14ac:dyDescent="0.2">
      <c r="BS17441" s="152"/>
      <c r="BT17441" s="153"/>
    </row>
    <row r="17442" spans="71:72" x14ac:dyDescent="0.2">
      <c r="BS17442" s="152"/>
      <c r="BT17442" s="153"/>
    </row>
    <row r="17443" spans="71:72" x14ac:dyDescent="0.2">
      <c r="BS17443" s="152"/>
      <c r="BT17443" s="153"/>
    </row>
    <row r="17444" spans="71:72" x14ac:dyDescent="0.2">
      <c r="BS17444" s="152"/>
      <c r="BT17444" s="153"/>
    </row>
    <row r="17445" spans="71:72" x14ac:dyDescent="0.2">
      <c r="BS17445" s="152"/>
      <c r="BT17445" s="153"/>
    </row>
    <row r="17446" spans="71:72" x14ac:dyDescent="0.2">
      <c r="BS17446" s="152"/>
      <c r="BT17446" s="153"/>
    </row>
    <row r="17447" spans="71:72" x14ac:dyDescent="0.2">
      <c r="BS17447" s="152"/>
      <c r="BT17447" s="153"/>
    </row>
    <row r="17448" spans="71:72" x14ac:dyDescent="0.2">
      <c r="BS17448" s="152"/>
      <c r="BT17448" s="153"/>
    </row>
    <row r="17449" spans="71:72" x14ac:dyDescent="0.2">
      <c r="BS17449" s="152"/>
      <c r="BT17449" s="153"/>
    </row>
    <row r="17450" spans="71:72" x14ac:dyDescent="0.2">
      <c r="BS17450" s="152"/>
      <c r="BT17450" s="153"/>
    </row>
    <row r="17451" spans="71:72" x14ac:dyDescent="0.2">
      <c r="BS17451" s="152"/>
      <c r="BT17451" s="153"/>
    </row>
    <row r="17452" spans="71:72" x14ac:dyDescent="0.2">
      <c r="BS17452" s="152"/>
      <c r="BT17452" s="153"/>
    </row>
    <row r="17453" spans="71:72" x14ac:dyDescent="0.2">
      <c r="BS17453" s="152"/>
      <c r="BT17453" s="153"/>
    </row>
    <row r="17454" spans="71:72" x14ac:dyDescent="0.2">
      <c r="BS17454" s="152"/>
      <c r="BT17454" s="153"/>
    </row>
    <row r="17455" spans="71:72" x14ac:dyDescent="0.2">
      <c r="BS17455" s="152"/>
      <c r="BT17455" s="153"/>
    </row>
    <row r="17456" spans="71:72" x14ac:dyDescent="0.2">
      <c r="BS17456" s="152"/>
      <c r="BT17456" s="153"/>
    </row>
    <row r="17457" spans="71:72" x14ac:dyDescent="0.2">
      <c r="BS17457" s="152"/>
      <c r="BT17457" s="153"/>
    </row>
    <row r="17458" spans="71:72" x14ac:dyDescent="0.2">
      <c r="BS17458" s="152"/>
      <c r="BT17458" s="153"/>
    </row>
    <row r="17459" spans="71:72" x14ac:dyDescent="0.2">
      <c r="BS17459" s="152"/>
      <c r="BT17459" s="153"/>
    </row>
    <row r="17460" spans="71:72" x14ac:dyDescent="0.2">
      <c r="BS17460" s="152"/>
      <c r="BT17460" s="153"/>
    </row>
    <row r="17461" spans="71:72" x14ac:dyDescent="0.2">
      <c r="BS17461" s="152"/>
      <c r="BT17461" s="153"/>
    </row>
    <row r="17462" spans="71:72" x14ac:dyDescent="0.2">
      <c r="BS17462" s="152"/>
      <c r="BT17462" s="153"/>
    </row>
    <row r="17463" spans="71:72" x14ac:dyDescent="0.2">
      <c r="BS17463" s="152"/>
      <c r="BT17463" s="153"/>
    </row>
    <row r="17464" spans="71:72" x14ac:dyDescent="0.2">
      <c r="BS17464" s="152"/>
      <c r="BT17464" s="153"/>
    </row>
    <row r="17465" spans="71:72" x14ac:dyDescent="0.2">
      <c r="BS17465" s="152"/>
      <c r="BT17465" s="153"/>
    </row>
    <row r="17466" spans="71:72" x14ac:dyDescent="0.2">
      <c r="BS17466" s="152"/>
      <c r="BT17466" s="153"/>
    </row>
    <row r="17467" spans="71:72" x14ac:dyDescent="0.2">
      <c r="BS17467" s="152"/>
      <c r="BT17467" s="153"/>
    </row>
    <row r="17468" spans="71:72" x14ac:dyDescent="0.2">
      <c r="BS17468" s="152"/>
      <c r="BT17468" s="153"/>
    </row>
    <row r="17469" spans="71:72" x14ac:dyDescent="0.2">
      <c r="BS17469" s="152"/>
      <c r="BT17469" s="153"/>
    </row>
    <row r="17470" spans="71:72" x14ac:dyDescent="0.2">
      <c r="BS17470" s="152"/>
      <c r="BT17470" s="153"/>
    </row>
    <row r="17471" spans="71:72" x14ac:dyDescent="0.2">
      <c r="BS17471" s="152"/>
      <c r="BT17471" s="153"/>
    </row>
    <row r="17472" spans="71:72" x14ac:dyDescent="0.2">
      <c r="BS17472" s="152"/>
      <c r="BT17472" s="153"/>
    </row>
    <row r="17473" spans="71:72" x14ac:dyDescent="0.2">
      <c r="BS17473" s="152"/>
      <c r="BT17473" s="153"/>
    </row>
    <row r="17474" spans="71:72" x14ac:dyDescent="0.2">
      <c r="BS17474" s="152"/>
      <c r="BT17474" s="153"/>
    </row>
    <row r="17475" spans="71:72" x14ac:dyDescent="0.2">
      <c r="BS17475" s="152"/>
      <c r="BT17475" s="153"/>
    </row>
    <row r="17476" spans="71:72" x14ac:dyDescent="0.2">
      <c r="BS17476" s="152"/>
      <c r="BT17476" s="153"/>
    </row>
    <row r="17477" spans="71:72" x14ac:dyDescent="0.2">
      <c r="BS17477" s="152"/>
      <c r="BT17477" s="153"/>
    </row>
    <row r="17478" spans="71:72" x14ac:dyDescent="0.2">
      <c r="BS17478" s="152"/>
      <c r="BT17478" s="153"/>
    </row>
    <row r="17479" spans="71:72" x14ac:dyDescent="0.2">
      <c r="BS17479" s="152"/>
      <c r="BT17479" s="153"/>
    </row>
    <row r="17480" spans="71:72" x14ac:dyDescent="0.2">
      <c r="BS17480" s="152"/>
      <c r="BT17480" s="153"/>
    </row>
    <row r="17481" spans="71:72" x14ac:dyDescent="0.2">
      <c r="BS17481" s="152"/>
      <c r="BT17481" s="153"/>
    </row>
    <row r="17482" spans="71:72" x14ac:dyDescent="0.2">
      <c r="BS17482" s="152"/>
      <c r="BT17482" s="153"/>
    </row>
    <row r="17483" spans="71:72" x14ac:dyDescent="0.2">
      <c r="BS17483" s="152"/>
      <c r="BT17483" s="153"/>
    </row>
    <row r="17484" spans="71:72" x14ac:dyDescent="0.2">
      <c r="BS17484" s="152"/>
      <c r="BT17484" s="153"/>
    </row>
    <row r="17485" spans="71:72" x14ac:dyDescent="0.2">
      <c r="BS17485" s="152"/>
      <c r="BT17485" s="153"/>
    </row>
    <row r="17486" spans="71:72" x14ac:dyDescent="0.2">
      <c r="BS17486" s="152"/>
      <c r="BT17486" s="153"/>
    </row>
    <row r="17487" spans="71:72" x14ac:dyDescent="0.2">
      <c r="BS17487" s="152"/>
      <c r="BT17487" s="153"/>
    </row>
    <row r="17488" spans="71:72" x14ac:dyDescent="0.2">
      <c r="BS17488" s="152"/>
      <c r="BT17488" s="153"/>
    </row>
    <row r="17489" spans="71:72" x14ac:dyDescent="0.2">
      <c r="BS17489" s="152"/>
      <c r="BT17489" s="153"/>
    </row>
    <row r="17490" spans="71:72" x14ac:dyDescent="0.2">
      <c r="BS17490" s="152"/>
      <c r="BT17490" s="153"/>
    </row>
    <row r="17491" spans="71:72" x14ac:dyDescent="0.2">
      <c r="BS17491" s="152"/>
      <c r="BT17491" s="153"/>
    </row>
    <row r="17492" spans="71:72" x14ac:dyDescent="0.2">
      <c r="BS17492" s="152"/>
      <c r="BT17492" s="153"/>
    </row>
    <row r="17493" spans="71:72" x14ac:dyDescent="0.2">
      <c r="BS17493" s="152"/>
      <c r="BT17493" s="153"/>
    </row>
    <row r="17494" spans="71:72" x14ac:dyDescent="0.2">
      <c r="BS17494" s="152"/>
      <c r="BT17494" s="153"/>
    </row>
    <row r="17495" spans="71:72" x14ac:dyDescent="0.2">
      <c r="BS17495" s="152"/>
      <c r="BT17495" s="153"/>
    </row>
    <row r="17496" spans="71:72" x14ac:dyDescent="0.2">
      <c r="BS17496" s="152"/>
      <c r="BT17496" s="153"/>
    </row>
    <row r="17497" spans="71:72" x14ac:dyDescent="0.2">
      <c r="BS17497" s="152"/>
      <c r="BT17497" s="153"/>
    </row>
    <row r="17498" spans="71:72" x14ac:dyDescent="0.2">
      <c r="BS17498" s="152"/>
      <c r="BT17498" s="153"/>
    </row>
    <row r="17499" spans="71:72" x14ac:dyDescent="0.2">
      <c r="BS17499" s="152"/>
      <c r="BT17499" s="153"/>
    </row>
    <row r="17500" spans="71:72" x14ac:dyDescent="0.2">
      <c r="BS17500" s="152"/>
      <c r="BT17500" s="153"/>
    </row>
    <row r="17501" spans="71:72" x14ac:dyDescent="0.2">
      <c r="BS17501" s="152"/>
      <c r="BT17501" s="153"/>
    </row>
    <row r="17502" spans="71:72" x14ac:dyDescent="0.2">
      <c r="BS17502" s="152"/>
      <c r="BT17502" s="153"/>
    </row>
    <row r="17503" spans="71:72" x14ac:dyDescent="0.2">
      <c r="BS17503" s="152"/>
      <c r="BT17503" s="153"/>
    </row>
    <row r="17504" spans="71:72" x14ac:dyDescent="0.2">
      <c r="BS17504" s="152"/>
      <c r="BT17504" s="153"/>
    </row>
    <row r="17505" spans="71:72" x14ac:dyDescent="0.2">
      <c r="BS17505" s="152"/>
      <c r="BT17505" s="153"/>
    </row>
    <row r="17506" spans="71:72" x14ac:dyDescent="0.2">
      <c r="BS17506" s="152"/>
      <c r="BT17506" s="153"/>
    </row>
    <row r="17507" spans="71:72" x14ac:dyDescent="0.2">
      <c r="BS17507" s="152"/>
      <c r="BT17507" s="153"/>
    </row>
    <row r="17508" spans="71:72" x14ac:dyDescent="0.2">
      <c r="BS17508" s="152"/>
      <c r="BT17508" s="153"/>
    </row>
    <row r="17509" spans="71:72" x14ac:dyDescent="0.2">
      <c r="BS17509" s="152"/>
      <c r="BT17509" s="153"/>
    </row>
    <row r="17510" spans="71:72" x14ac:dyDescent="0.2">
      <c r="BS17510" s="152"/>
      <c r="BT17510" s="153"/>
    </row>
    <row r="17511" spans="71:72" x14ac:dyDescent="0.2">
      <c r="BS17511" s="152"/>
      <c r="BT17511" s="153"/>
    </row>
    <row r="17512" spans="71:72" x14ac:dyDescent="0.2">
      <c r="BS17512" s="152"/>
      <c r="BT17512" s="153"/>
    </row>
    <row r="17513" spans="71:72" x14ac:dyDescent="0.2">
      <c r="BS17513" s="152"/>
      <c r="BT17513" s="153"/>
    </row>
    <row r="17514" spans="71:72" x14ac:dyDescent="0.2">
      <c r="BS17514" s="152"/>
      <c r="BT17514" s="153"/>
    </row>
    <row r="17515" spans="71:72" x14ac:dyDescent="0.2">
      <c r="BS17515" s="152"/>
      <c r="BT17515" s="153"/>
    </row>
    <row r="17516" spans="71:72" x14ac:dyDescent="0.2">
      <c r="BS17516" s="152"/>
      <c r="BT17516" s="153"/>
    </row>
    <row r="17517" spans="71:72" x14ac:dyDescent="0.2">
      <c r="BS17517" s="152"/>
      <c r="BT17517" s="153"/>
    </row>
    <row r="17518" spans="71:72" x14ac:dyDescent="0.2">
      <c r="BS17518" s="152"/>
      <c r="BT17518" s="153"/>
    </row>
    <row r="17519" spans="71:72" x14ac:dyDescent="0.2">
      <c r="BS17519" s="152"/>
      <c r="BT17519" s="153"/>
    </row>
    <row r="17520" spans="71:72" x14ac:dyDescent="0.2">
      <c r="BS17520" s="152"/>
      <c r="BT17520" s="153"/>
    </row>
    <row r="17521" spans="71:72" x14ac:dyDescent="0.2">
      <c r="BS17521" s="152"/>
      <c r="BT17521" s="153"/>
    </row>
    <row r="17522" spans="71:72" x14ac:dyDescent="0.2">
      <c r="BS17522" s="152"/>
      <c r="BT17522" s="153"/>
    </row>
    <row r="17523" spans="71:72" x14ac:dyDescent="0.2">
      <c r="BS17523" s="152"/>
      <c r="BT17523" s="153"/>
    </row>
    <row r="17524" spans="71:72" x14ac:dyDescent="0.2">
      <c r="BS17524" s="152"/>
      <c r="BT17524" s="153"/>
    </row>
    <row r="17525" spans="71:72" x14ac:dyDescent="0.2">
      <c r="BS17525" s="152"/>
      <c r="BT17525" s="153"/>
    </row>
    <row r="17526" spans="71:72" x14ac:dyDescent="0.2">
      <c r="BS17526" s="152"/>
      <c r="BT17526" s="153"/>
    </row>
    <row r="17527" spans="71:72" x14ac:dyDescent="0.2">
      <c r="BS17527" s="152"/>
      <c r="BT17527" s="153"/>
    </row>
    <row r="17528" spans="71:72" x14ac:dyDescent="0.2">
      <c r="BS17528" s="152"/>
      <c r="BT17528" s="153"/>
    </row>
    <row r="17529" spans="71:72" x14ac:dyDescent="0.2">
      <c r="BS17529" s="152"/>
      <c r="BT17529" s="153"/>
    </row>
    <row r="17530" spans="71:72" x14ac:dyDescent="0.2">
      <c r="BS17530" s="152"/>
      <c r="BT17530" s="153"/>
    </row>
    <row r="17531" spans="71:72" x14ac:dyDescent="0.2">
      <c r="BS17531" s="152"/>
      <c r="BT17531" s="153"/>
    </row>
    <row r="17532" spans="71:72" x14ac:dyDescent="0.2">
      <c r="BS17532" s="152"/>
      <c r="BT17532" s="153"/>
    </row>
    <row r="17533" spans="71:72" x14ac:dyDescent="0.2">
      <c r="BS17533" s="152"/>
      <c r="BT17533" s="153"/>
    </row>
    <row r="17534" spans="71:72" x14ac:dyDescent="0.2">
      <c r="BS17534" s="152"/>
      <c r="BT17534" s="153"/>
    </row>
    <row r="17535" spans="71:72" x14ac:dyDescent="0.2">
      <c r="BS17535" s="152"/>
      <c r="BT17535" s="153"/>
    </row>
    <row r="17536" spans="71:72" x14ac:dyDescent="0.2">
      <c r="BS17536" s="152"/>
      <c r="BT17536" s="153"/>
    </row>
    <row r="17537" spans="71:72" x14ac:dyDescent="0.2">
      <c r="BS17537" s="152"/>
      <c r="BT17537" s="153"/>
    </row>
    <row r="17538" spans="71:72" x14ac:dyDescent="0.2">
      <c r="BS17538" s="152"/>
      <c r="BT17538" s="153"/>
    </row>
    <row r="17539" spans="71:72" x14ac:dyDescent="0.2">
      <c r="BS17539" s="152"/>
      <c r="BT17539" s="153"/>
    </row>
    <row r="17540" spans="71:72" x14ac:dyDescent="0.2">
      <c r="BS17540" s="152"/>
      <c r="BT17540" s="153"/>
    </row>
    <row r="17541" spans="71:72" x14ac:dyDescent="0.2">
      <c r="BS17541" s="152"/>
      <c r="BT17541" s="153"/>
    </row>
    <row r="17542" spans="71:72" x14ac:dyDescent="0.2">
      <c r="BS17542" s="152"/>
      <c r="BT17542" s="153"/>
    </row>
    <row r="17543" spans="71:72" x14ac:dyDescent="0.2">
      <c r="BS17543" s="152"/>
      <c r="BT17543" s="153"/>
    </row>
    <row r="17544" spans="71:72" x14ac:dyDescent="0.2">
      <c r="BS17544" s="152"/>
      <c r="BT17544" s="153"/>
    </row>
    <row r="17545" spans="71:72" x14ac:dyDescent="0.2">
      <c r="BS17545" s="152"/>
      <c r="BT17545" s="153"/>
    </row>
    <row r="17546" spans="71:72" x14ac:dyDescent="0.2">
      <c r="BS17546" s="152"/>
      <c r="BT17546" s="153"/>
    </row>
    <row r="17547" spans="71:72" x14ac:dyDescent="0.2">
      <c r="BS17547" s="152"/>
      <c r="BT17547" s="153"/>
    </row>
    <row r="17548" spans="71:72" x14ac:dyDescent="0.2">
      <c r="BS17548" s="152"/>
      <c r="BT17548" s="153"/>
    </row>
    <row r="17549" spans="71:72" x14ac:dyDescent="0.2">
      <c r="BS17549" s="152"/>
      <c r="BT17549" s="153"/>
    </row>
    <row r="17550" spans="71:72" x14ac:dyDescent="0.2">
      <c r="BS17550" s="152"/>
      <c r="BT17550" s="153"/>
    </row>
    <row r="17551" spans="71:72" x14ac:dyDescent="0.2">
      <c r="BS17551" s="152"/>
      <c r="BT17551" s="153"/>
    </row>
    <row r="17552" spans="71:72" x14ac:dyDescent="0.2">
      <c r="BS17552" s="152"/>
      <c r="BT17552" s="153"/>
    </row>
    <row r="17553" spans="71:72" x14ac:dyDescent="0.2">
      <c r="BS17553" s="152"/>
      <c r="BT17553" s="153"/>
    </row>
    <row r="17554" spans="71:72" x14ac:dyDescent="0.2">
      <c r="BS17554" s="152"/>
      <c r="BT17554" s="153"/>
    </row>
    <row r="17555" spans="71:72" x14ac:dyDescent="0.2">
      <c r="BS17555" s="152"/>
      <c r="BT17555" s="153"/>
    </row>
    <row r="17556" spans="71:72" x14ac:dyDescent="0.2">
      <c r="BS17556" s="152"/>
      <c r="BT17556" s="153"/>
    </row>
    <row r="17557" spans="71:72" x14ac:dyDescent="0.2">
      <c r="BS17557" s="152"/>
      <c r="BT17557" s="153"/>
    </row>
    <row r="17558" spans="71:72" x14ac:dyDescent="0.2">
      <c r="BS17558" s="152"/>
      <c r="BT17558" s="153"/>
    </row>
    <row r="17559" spans="71:72" x14ac:dyDescent="0.2">
      <c r="BS17559" s="152"/>
      <c r="BT17559" s="153"/>
    </row>
    <row r="17560" spans="71:72" x14ac:dyDescent="0.2">
      <c r="BS17560" s="152"/>
      <c r="BT17560" s="153"/>
    </row>
    <row r="17561" spans="71:72" x14ac:dyDescent="0.2">
      <c r="BS17561" s="152"/>
      <c r="BT17561" s="153"/>
    </row>
    <row r="17562" spans="71:72" x14ac:dyDescent="0.2">
      <c r="BS17562" s="152"/>
      <c r="BT17562" s="153"/>
    </row>
    <row r="17563" spans="71:72" x14ac:dyDescent="0.2">
      <c r="BS17563" s="152"/>
      <c r="BT17563" s="153"/>
    </row>
    <row r="17564" spans="71:72" x14ac:dyDescent="0.2">
      <c r="BS17564" s="152"/>
      <c r="BT17564" s="153"/>
    </row>
    <row r="17565" spans="71:72" x14ac:dyDescent="0.2">
      <c r="BS17565" s="152"/>
      <c r="BT17565" s="153"/>
    </row>
    <row r="17566" spans="71:72" x14ac:dyDescent="0.2">
      <c r="BS17566" s="152"/>
      <c r="BT17566" s="153"/>
    </row>
    <row r="17567" spans="71:72" x14ac:dyDescent="0.2">
      <c r="BS17567" s="152"/>
      <c r="BT17567" s="153"/>
    </row>
    <row r="17568" spans="71:72" x14ac:dyDescent="0.2">
      <c r="BS17568" s="152"/>
      <c r="BT17568" s="153"/>
    </row>
    <row r="17569" spans="71:72" x14ac:dyDescent="0.2">
      <c r="BS17569" s="152"/>
      <c r="BT17569" s="153"/>
    </row>
    <row r="17570" spans="71:72" x14ac:dyDescent="0.2">
      <c r="BS17570" s="152"/>
      <c r="BT17570" s="153"/>
    </row>
    <row r="17571" spans="71:72" x14ac:dyDescent="0.2">
      <c r="BS17571" s="152"/>
      <c r="BT17571" s="153"/>
    </row>
    <row r="17572" spans="71:72" x14ac:dyDescent="0.2">
      <c r="BS17572" s="152"/>
      <c r="BT17572" s="153"/>
    </row>
    <row r="17573" spans="71:72" x14ac:dyDescent="0.2">
      <c r="BS17573" s="152"/>
      <c r="BT17573" s="153"/>
    </row>
    <row r="17574" spans="71:72" x14ac:dyDescent="0.2">
      <c r="BS17574" s="152"/>
      <c r="BT17574" s="153"/>
    </row>
    <row r="17575" spans="71:72" x14ac:dyDescent="0.2">
      <c r="BS17575" s="152"/>
      <c r="BT17575" s="153"/>
    </row>
    <row r="17576" spans="71:72" x14ac:dyDescent="0.2">
      <c r="BS17576" s="152"/>
      <c r="BT17576" s="153"/>
    </row>
    <row r="17577" spans="71:72" x14ac:dyDescent="0.2">
      <c r="BS17577" s="152"/>
      <c r="BT17577" s="153"/>
    </row>
    <row r="17578" spans="71:72" x14ac:dyDescent="0.2">
      <c r="BS17578" s="152"/>
      <c r="BT17578" s="153"/>
    </row>
    <row r="17579" spans="71:72" x14ac:dyDescent="0.2">
      <c r="BS17579" s="152"/>
      <c r="BT17579" s="153"/>
    </row>
    <row r="17580" spans="71:72" x14ac:dyDescent="0.2">
      <c r="BS17580" s="152"/>
      <c r="BT17580" s="153"/>
    </row>
    <row r="17581" spans="71:72" x14ac:dyDescent="0.2">
      <c r="BS17581" s="152"/>
      <c r="BT17581" s="153"/>
    </row>
    <row r="17582" spans="71:72" x14ac:dyDescent="0.2">
      <c r="BS17582" s="152"/>
      <c r="BT17582" s="153"/>
    </row>
    <row r="17583" spans="71:72" x14ac:dyDescent="0.2">
      <c r="BS17583" s="152"/>
      <c r="BT17583" s="153"/>
    </row>
    <row r="17584" spans="71:72" x14ac:dyDescent="0.2">
      <c r="BS17584" s="152"/>
      <c r="BT17584" s="153"/>
    </row>
    <row r="17585" spans="71:72" x14ac:dyDescent="0.2">
      <c r="BS17585" s="152"/>
      <c r="BT17585" s="153"/>
    </row>
    <row r="17586" spans="71:72" x14ac:dyDescent="0.2">
      <c r="BS17586" s="152"/>
      <c r="BT17586" s="153"/>
    </row>
    <row r="17587" spans="71:72" x14ac:dyDescent="0.2">
      <c r="BS17587" s="152"/>
      <c r="BT17587" s="153"/>
    </row>
    <row r="17588" spans="71:72" x14ac:dyDescent="0.2">
      <c r="BS17588" s="152"/>
      <c r="BT17588" s="153"/>
    </row>
    <row r="17589" spans="71:72" x14ac:dyDescent="0.2">
      <c r="BS17589" s="152"/>
      <c r="BT17589" s="153"/>
    </row>
    <row r="17590" spans="71:72" x14ac:dyDescent="0.2">
      <c r="BS17590" s="152"/>
      <c r="BT17590" s="153"/>
    </row>
    <row r="17591" spans="71:72" x14ac:dyDescent="0.2">
      <c r="BS17591" s="152"/>
      <c r="BT17591" s="153"/>
    </row>
    <row r="17592" spans="71:72" x14ac:dyDescent="0.2">
      <c r="BS17592" s="152"/>
      <c r="BT17592" s="153"/>
    </row>
    <row r="17593" spans="71:72" x14ac:dyDescent="0.2">
      <c r="BS17593" s="152"/>
      <c r="BT17593" s="153"/>
    </row>
    <row r="17594" spans="71:72" x14ac:dyDescent="0.2">
      <c r="BS17594" s="152"/>
      <c r="BT17594" s="153"/>
    </row>
    <row r="17595" spans="71:72" x14ac:dyDescent="0.2">
      <c r="BS17595" s="152"/>
      <c r="BT17595" s="153"/>
    </row>
    <row r="17596" spans="71:72" x14ac:dyDescent="0.2">
      <c r="BS17596" s="152"/>
      <c r="BT17596" s="153"/>
    </row>
    <row r="17597" spans="71:72" x14ac:dyDescent="0.2">
      <c r="BS17597" s="152"/>
      <c r="BT17597" s="153"/>
    </row>
    <row r="17598" spans="71:72" x14ac:dyDescent="0.2">
      <c r="BS17598" s="152"/>
      <c r="BT17598" s="153"/>
    </row>
    <row r="17599" spans="71:72" x14ac:dyDescent="0.2">
      <c r="BS17599" s="152"/>
      <c r="BT17599" s="153"/>
    </row>
    <row r="17600" spans="71:72" x14ac:dyDescent="0.2">
      <c r="BS17600" s="152"/>
      <c r="BT17600" s="153"/>
    </row>
    <row r="17601" spans="71:72" x14ac:dyDescent="0.2">
      <c r="BS17601" s="152"/>
      <c r="BT17601" s="153"/>
    </row>
    <row r="17602" spans="71:72" x14ac:dyDescent="0.2">
      <c r="BS17602" s="152"/>
      <c r="BT17602" s="153"/>
    </row>
    <row r="17603" spans="71:72" x14ac:dyDescent="0.2">
      <c r="BS17603" s="152"/>
      <c r="BT17603" s="153"/>
    </row>
    <row r="17604" spans="71:72" x14ac:dyDescent="0.2">
      <c r="BS17604" s="152"/>
      <c r="BT17604" s="153"/>
    </row>
    <row r="17605" spans="71:72" x14ac:dyDescent="0.2">
      <c r="BS17605" s="152"/>
      <c r="BT17605" s="153"/>
    </row>
    <row r="17606" spans="71:72" x14ac:dyDescent="0.2">
      <c r="BS17606" s="152"/>
      <c r="BT17606" s="153"/>
    </row>
    <row r="17607" spans="71:72" x14ac:dyDescent="0.2">
      <c r="BS17607" s="152"/>
      <c r="BT17607" s="153"/>
    </row>
    <row r="17608" spans="71:72" x14ac:dyDescent="0.2">
      <c r="BS17608" s="152"/>
      <c r="BT17608" s="153"/>
    </row>
    <row r="17609" spans="71:72" x14ac:dyDescent="0.2">
      <c r="BS17609" s="152"/>
      <c r="BT17609" s="153"/>
    </row>
    <row r="17610" spans="71:72" x14ac:dyDescent="0.2">
      <c r="BS17610" s="152"/>
      <c r="BT17610" s="153"/>
    </row>
    <row r="17611" spans="71:72" x14ac:dyDescent="0.2">
      <c r="BS17611" s="152"/>
      <c r="BT17611" s="153"/>
    </row>
    <row r="17612" spans="71:72" x14ac:dyDescent="0.2">
      <c r="BS17612" s="152"/>
      <c r="BT17612" s="153"/>
    </row>
    <row r="17613" spans="71:72" x14ac:dyDescent="0.2">
      <c r="BS17613" s="152"/>
      <c r="BT17613" s="153"/>
    </row>
    <row r="17614" spans="71:72" x14ac:dyDescent="0.2">
      <c r="BS17614" s="152"/>
      <c r="BT17614" s="153"/>
    </row>
    <row r="17615" spans="71:72" x14ac:dyDescent="0.2">
      <c r="BS17615" s="152"/>
      <c r="BT17615" s="153"/>
    </row>
    <row r="17616" spans="71:72" x14ac:dyDescent="0.2">
      <c r="BS17616" s="152"/>
      <c r="BT17616" s="153"/>
    </row>
    <row r="17617" spans="71:72" x14ac:dyDescent="0.2">
      <c r="BS17617" s="152"/>
      <c r="BT17617" s="153"/>
    </row>
    <row r="17618" spans="71:72" x14ac:dyDescent="0.2">
      <c r="BS17618" s="152"/>
      <c r="BT17618" s="153"/>
    </row>
    <row r="17619" spans="71:72" x14ac:dyDescent="0.2">
      <c r="BS17619" s="152"/>
      <c r="BT17619" s="153"/>
    </row>
    <row r="17620" spans="71:72" x14ac:dyDescent="0.2">
      <c r="BS17620" s="152"/>
      <c r="BT17620" s="153"/>
    </row>
    <row r="17621" spans="71:72" x14ac:dyDescent="0.2">
      <c r="BS17621" s="152"/>
      <c r="BT17621" s="153"/>
    </row>
    <row r="17622" spans="71:72" x14ac:dyDescent="0.2">
      <c r="BS17622" s="152"/>
      <c r="BT17622" s="153"/>
    </row>
    <row r="17623" spans="71:72" x14ac:dyDescent="0.2">
      <c r="BS17623" s="152"/>
      <c r="BT17623" s="153"/>
    </row>
    <row r="17624" spans="71:72" x14ac:dyDescent="0.2">
      <c r="BS17624" s="152"/>
      <c r="BT17624" s="153"/>
    </row>
    <row r="17625" spans="71:72" x14ac:dyDescent="0.2">
      <c r="BS17625" s="152"/>
      <c r="BT17625" s="153"/>
    </row>
    <row r="17626" spans="71:72" x14ac:dyDescent="0.2">
      <c r="BS17626" s="152"/>
      <c r="BT17626" s="153"/>
    </row>
    <row r="17627" spans="71:72" x14ac:dyDescent="0.2">
      <c r="BS17627" s="152"/>
      <c r="BT17627" s="153"/>
    </row>
    <row r="17628" spans="71:72" x14ac:dyDescent="0.2">
      <c r="BS17628" s="152"/>
      <c r="BT17628" s="153"/>
    </row>
    <row r="17629" spans="71:72" x14ac:dyDescent="0.2">
      <c r="BS17629" s="152"/>
      <c r="BT17629" s="153"/>
    </row>
    <row r="17630" spans="71:72" x14ac:dyDescent="0.2">
      <c r="BS17630" s="152"/>
      <c r="BT17630" s="153"/>
    </row>
    <row r="17631" spans="71:72" x14ac:dyDescent="0.2">
      <c r="BS17631" s="152"/>
      <c r="BT17631" s="153"/>
    </row>
    <row r="17632" spans="71:72" x14ac:dyDescent="0.2">
      <c r="BS17632" s="152"/>
      <c r="BT17632" s="153"/>
    </row>
    <row r="17633" spans="71:72" x14ac:dyDescent="0.2">
      <c r="BS17633" s="152"/>
      <c r="BT17633" s="153"/>
    </row>
    <row r="17634" spans="71:72" x14ac:dyDescent="0.2">
      <c r="BS17634" s="152"/>
      <c r="BT17634" s="153"/>
    </row>
    <row r="17635" spans="71:72" x14ac:dyDescent="0.2">
      <c r="BS17635" s="152"/>
      <c r="BT17635" s="153"/>
    </row>
    <row r="17636" spans="71:72" x14ac:dyDescent="0.2">
      <c r="BS17636" s="152"/>
      <c r="BT17636" s="153"/>
    </row>
    <row r="17637" spans="71:72" x14ac:dyDescent="0.2">
      <c r="BS17637" s="152"/>
      <c r="BT17637" s="153"/>
    </row>
    <row r="17638" spans="71:72" x14ac:dyDescent="0.2">
      <c r="BS17638" s="152"/>
      <c r="BT17638" s="153"/>
    </row>
    <row r="17639" spans="71:72" x14ac:dyDescent="0.2">
      <c r="BS17639" s="152"/>
      <c r="BT17639" s="153"/>
    </row>
    <row r="17640" spans="71:72" x14ac:dyDescent="0.2">
      <c r="BS17640" s="152"/>
      <c r="BT17640" s="153"/>
    </row>
    <row r="17641" spans="71:72" x14ac:dyDescent="0.2">
      <c r="BS17641" s="152"/>
      <c r="BT17641" s="153"/>
    </row>
    <row r="17642" spans="71:72" x14ac:dyDescent="0.2">
      <c r="BS17642" s="152"/>
      <c r="BT17642" s="153"/>
    </row>
    <row r="17643" spans="71:72" x14ac:dyDescent="0.2">
      <c r="BS17643" s="152"/>
      <c r="BT17643" s="153"/>
    </row>
    <row r="17644" spans="71:72" x14ac:dyDescent="0.2">
      <c r="BS17644" s="152"/>
      <c r="BT17644" s="153"/>
    </row>
    <row r="17645" spans="71:72" x14ac:dyDescent="0.2">
      <c r="BS17645" s="152"/>
      <c r="BT17645" s="153"/>
    </row>
    <row r="17646" spans="71:72" x14ac:dyDescent="0.2">
      <c r="BS17646" s="152"/>
      <c r="BT17646" s="153"/>
    </row>
    <row r="17647" spans="71:72" x14ac:dyDescent="0.2">
      <c r="BS17647" s="152"/>
      <c r="BT17647" s="153"/>
    </row>
    <row r="17648" spans="71:72" x14ac:dyDescent="0.2">
      <c r="BS17648" s="152"/>
      <c r="BT17648" s="153"/>
    </row>
    <row r="17649" spans="71:72" x14ac:dyDescent="0.2">
      <c r="BS17649" s="152"/>
      <c r="BT17649" s="153"/>
    </row>
    <row r="17650" spans="71:72" x14ac:dyDescent="0.2">
      <c r="BS17650" s="152"/>
      <c r="BT17650" s="153"/>
    </row>
    <row r="17651" spans="71:72" x14ac:dyDescent="0.2">
      <c r="BS17651" s="152"/>
      <c r="BT17651" s="153"/>
    </row>
    <row r="17652" spans="71:72" x14ac:dyDescent="0.2">
      <c r="BS17652" s="152"/>
      <c r="BT17652" s="153"/>
    </row>
    <row r="17653" spans="71:72" x14ac:dyDescent="0.2">
      <c r="BS17653" s="152"/>
      <c r="BT17653" s="153"/>
    </row>
    <row r="17654" spans="71:72" x14ac:dyDescent="0.2">
      <c r="BS17654" s="152"/>
      <c r="BT17654" s="153"/>
    </row>
    <row r="17655" spans="71:72" x14ac:dyDescent="0.2">
      <c r="BS17655" s="152"/>
      <c r="BT17655" s="153"/>
    </row>
    <row r="17656" spans="71:72" x14ac:dyDescent="0.2">
      <c r="BS17656" s="152"/>
      <c r="BT17656" s="153"/>
    </row>
    <row r="17657" spans="71:72" x14ac:dyDescent="0.2">
      <c r="BS17657" s="152"/>
      <c r="BT17657" s="153"/>
    </row>
    <row r="17658" spans="71:72" x14ac:dyDescent="0.2">
      <c r="BS17658" s="152"/>
      <c r="BT17658" s="153"/>
    </row>
    <row r="17659" spans="71:72" x14ac:dyDescent="0.2">
      <c r="BS17659" s="152"/>
      <c r="BT17659" s="153"/>
    </row>
    <row r="17660" spans="71:72" x14ac:dyDescent="0.2">
      <c r="BS17660" s="152"/>
      <c r="BT17660" s="153"/>
    </row>
    <row r="17661" spans="71:72" x14ac:dyDescent="0.2">
      <c r="BS17661" s="152"/>
      <c r="BT17661" s="153"/>
    </row>
    <row r="17662" spans="71:72" x14ac:dyDescent="0.2">
      <c r="BS17662" s="152"/>
      <c r="BT17662" s="153"/>
    </row>
    <row r="17663" spans="71:72" x14ac:dyDescent="0.2">
      <c r="BS17663" s="152"/>
      <c r="BT17663" s="153"/>
    </row>
    <row r="17664" spans="71:72" x14ac:dyDescent="0.2">
      <c r="BS17664" s="152"/>
      <c r="BT17664" s="153"/>
    </row>
    <row r="17665" spans="71:72" x14ac:dyDescent="0.2">
      <c r="BS17665" s="152"/>
      <c r="BT17665" s="153"/>
    </row>
    <row r="17666" spans="71:72" x14ac:dyDescent="0.2">
      <c r="BS17666" s="152"/>
      <c r="BT17666" s="153"/>
    </row>
    <row r="17667" spans="71:72" x14ac:dyDescent="0.2">
      <c r="BS17667" s="152"/>
      <c r="BT17667" s="153"/>
    </row>
    <row r="17668" spans="71:72" x14ac:dyDescent="0.2">
      <c r="BS17668" s="152"/>
      <c r="BT17668" s="153"/>
    </row>
    <row r="17669" spans="71:72" x14ac:dyDescent="0.2">
      <c r="BS17669" s="152"/>
      <c r="BT17669" s="153"/>
    </row>
    <row r="17670" spans="71:72" x14ac:dyDescent="0.2">
      <c r="BS17670" s="152"/>
      <c r="BT17670" s="153"/>
    </row>
    <row r="17671" spans="71:72" x14ac:dyDescent="0.2">
      <c r="BS17671" s="152"/>
      <c r="BT17671" s="153"/>
    </row>
    <row r="17672" spans="71:72" x14ac:dyDescent="0.2">
      <c r="BS17672" s="152"/>
      <c r="BT17672" s="153"/>
    </row>
    <row r="17673" spans="71:72" x14ac:dyDescent="0.2">
      <c r="BS17673" s="152"/>
      <c r="BT17673" s="153"/>
    </row>
    <row r="17674" spans="71:72" x14ac:dyDescent="0.2">
      <c r="BS17674" s="152"/>
      <c r="BT17674" s="153"/>
    </row>
    <row r="17675" spans="71:72" x14ac:dyDescent="0.2">
      <c r="BS17675" s="152"/>
      <c r="BT17675" s="153"/>
    </row>
    <row r="17676" spans="71:72" x14ac:dyDescent="0.2">
      <c r="BS17676" s="152"/>
      <c r="BT17676" s="153"/>
    </row>
    <row r="17677" spans="71:72" x14ac:dyDescent="0.2">
      <c r="BS17677" s="152"/>
      <c r="BT17677" s="153"/>
    </row>
    <row r="17678" spans="71:72" x14ac:dyDescent="0.2">
      <c r="BS17678" s="152"/>
      <c r="BT17678" s="153"/>
    </row>
    <row r="17679" spans="71:72" x14ac:dyDescent="0.2">
      <c r="BS17679" s="152"/>
      <c r="BT17679" s="153"/>
    </row>
    <row r="17680" spans="71:72" x14ac:dyDescent="0.2">
      <c r="BS17680" s="152"/>
      <c r="BT17680" s="153"/>
    </row>
    <row r="17681" spans="71:72" x14ac:dyDescent="0.2">
      <c r="BS17681" s="152"/>
      <c r="BT17681" s="153"/>
    </row>
    <row r="17682" spans="71:72" x14ac:dyDescent="0.2">
      <c r="BS17682" s="152"/>
      <c r="BT17682" s="153"/>
    </row>
    <row r="17683" spans="71:72" x14ac:dyDescent="0.2">
      <c r="BS17683" s="152"/>
      <c r="BT17683" s="153"/>
    </row>
    <row r="17684" spans="71:72" x14ac:dyDescent="0.2">
      <c r="BS17684" s="152"/>
      <c r="BT17684" s="153"/>
    </row>
    <row r="17685" spans="71:72" x14ac:dyDescent="0.2">
      <c r="BS17685" s="152"/>
      <c r="BT17685" s="153"/>
    </row>
    <row r="17686" spans="71:72" x14ac:dyDescent="0.2">
      <c r="BS17686" s="152"/>
      <c r="BT17686" s="153"/>
    </row>
    <row r="17687" spans="71:72" x14ac:dyDescent="0.2">
      <c r="BS17687" s="152"/>
      <c r="BT17687" s="153"/>
    </row>
    <row r="17688" spans="71:72" x14ac:dyDescent="0.2">
      <c r="BS17688" s="152"/>
      <c r="BT17688" s="153"/>
    </row>
    <row r="17689" spans="71:72" x14ac:dyDescent="0.2">
      <c r="BS17689" s="152"/>
      <c r="BT17689" s="153"/>
    </row>
    <row r="17690" spans="71:72" x14ac:dyDescent="0.2">
      <c r="BS17690" s="152"/>
      <c r="BT17690" s="153"/>
    </row>
    <row r="17691" spans="71:72" x14ac:dyDescent="0.2">
      <c r="BS17691" s="152"/>
      <c r="BT17691" s="153"/>
    </row>
    <row r="17692" spans="71:72" x14ac:dyDescent="0.2">
      <c r="BS17692" s="152"/>
      <c r="BT17692" s="153"/>
    </row>
    <row r="17693" spans="71:72" x14ac:dyDescent="0.2">
      <c r="BS17693" s="152"/>
      <c r="BT17693" s="153"/>
    </row>
    <row r="17694" spans="71:72" x14ac:dyDescent="0.2">
      <c r="BS17694" s="152"/>
      <c r="BT17694" s="153"/>
    </row>
    <row r="17695" spans="71:72" x14ac:dyDescent="0.2">
      <c r="BS17695" s="152"/>
      <c r="BT17695" s="153"/>
    </row>
    <row r="17696" spans="71:72" x14ac:dyDescent="0.2">
      <c r="BS17696" s="152"/>
      <c r="BT17696" s="153"/>
    </row>
    <row r="17697" spans="71:72" x14ac:dyDescent="0.2">
      <c r="BS17697" s="152"/>
      <c r="BT17697" s="153"/>
    </row>
    <row r="17698" spans="71:72" x14ac:dyDescent="0.2">
      <c r="BS17698" s="152"/>
      <c r="BT17698" s="153"/>
    </row>
    <row r="17699" spans="71:72" x14ac:dyDescent="0.2">
      <c r="BS17699" s="152"/>
      <c r="BT17699" s="153"/>
    </row>
    <row r="17700" spans="71:72" x14ac:dyDescent="0.2">
      <c r="BS17700" s="152"/>
      <c r="BT17700" s="153"/>
    </row>
    <row r="17701" spans="71:72" x14ac:dyDescent="0.2">
      <c r="BS17701" s="152"/>
      <c r="BT17701" s="153"/>
    </row>
    <row r="17702" spans="71:72" x14ac:dyDescent="0.2">
      <c r="BS17702" s="152"/>
      <c r="BT17702" s="153"/>
    </row>
    <row r="17703" spans="71:72" x14ac:dyDescent="0.2">
      <c r="BS17703" s="152"/>
      <c r="BT17703" s="153"/>
    </row>
    <row r="17704" spans="71:72" x14ac:dyDescent="0.2">
      <c r="BS17704" s="152"/>
      <c r="BT17704" s="153"/>
    </row>
    <row r="17705" spans="71:72" x14ac:dyDescent="0.2">
      <c r="BS17705" s="152"/>
      <c r="BT17705" s="153"/>
    </row>
    <row r="17706" spans="71:72" x14ac:dyDescent="0.2">
      <c r="BS17706" s="152"/>
      <c r="BT17706" s="153"/>
    </row>
    <row r="17707" spans="71:72" x14ac:dyDescent="0.2">
      <c r="BS17707" s="152"/>
      <c r="BT17707" s="153"/>
    </row>
    <row r="17708" spans="71:72" x14ac:dyDescent="0.2">
      <c r="BS17708" s="152"/>
      <c r="BT17708" s="153"/>
    </row>
    <row r="17709" spans="71:72" x14ac:dyDescent="0.2">
      <c r="BS17709" s="152"/>
      <c r="BT17709" s="153"/>
    </row>
    <row r="17710" spans="71:72" x14ac:dyDescent="0.2">
      <c r="BS17710" s="152"/>
      <c r="BT17710" s="153"/>
    </row>
    <row r="17711" spans="71:72" x14ac:dyDescent="0.2">
      <c r="BS17711" s="152"/>
      <c r="BT17711" s="153"/>
    </row>
    <row r="17712" spans="71:72" x14ac:dyDescent="0.2">
      <c r="BS17712" s="152"/>
      <c r="BT17712" s="153"/>
    </row>
    <row r="17713" spans="71:72" x14ac:dyDescent="0.2">
      <c r="BS17713" s="152"/>
      <c r="BT17713" s="153"/>
    </row>
    <row r="17714" spans="71:72" x14ac:dyDescent="0.2">
      <c r="BS17714" s="152"/>
      <c r="BT17714" s="153"/>
    </row>
    <row r="17715" spans="71:72" x14ac:dyDescent="0.2">
      <c r="BS17715" s="152"/>
      <c r="BT17715" s="153"/>
    </row>
    <row r="17716" spans="71:72" x14ac:dyDescent="0.2">
      <c r="BS17716" s="152"/>
      <c r="BT17716" s="153"/>
    </row>
    <row r="17717" spans="71:72" x14ac:dyDescent="0.2">
      <c r="BS17717" s="152"/>
      <c r="BT17717" s="153"/>
    </row>
    <row r="17718" spans="71:72" x14ac:dyDescent="0.2">
      <c r="BS17718" s="152"/>
      <c r="BT17718" s="153"/>
    </row>
    <row r="17719" spans="71:72" x14ac:dyDescent="0.2">
      <c r="BS17719" s="152"/>
      <c r="BT17719" s="153"/>
    </row>
    <row r="17720" spans="71:72" x14ac:dyDescent="0.2">
      <c r="BS17720" s="152"/>
      <c r="BT17720" s="153"/>
    </row>
    <row r="17721" spans="71:72" x14ac:dyDescent="0.2">
      <c r="BS17721" s="152"/>
      <c r="BT17721" s="153"/>
    </row>
    <row r="17722" spans="71:72" x14ac:dyDescent="0.2">
      <c r="BS17722" s="152"/>
      <c r="BT17722" s="153"/>
    </row>
    <row r="17723" spans="71:72" x14ac:dyDescent="0.2">
      <c r="BS17723" s="152"/>
      <c r="BT17723" s="153"/>
    </row>
    <row r="17724" spans="71:72" x14ac:dyDescent="0.2">
      <c r="BS17724" s="152"/>
      <c r="BT17724" s="153"/>
    </row>
    <row r="17725" spans="71:72" x14ac:dyDescent="0.2">
      <c r="BS17725" s="152"/>
      <c r="BT17725" s="153"/>
    </row>
    <row r="17726" spans="71:72" x14ac:dyDescent="0.2">
      <c r="BS17726" s="152"/>
      <c r="BT17726" s="153"/>
    </row>
    <row r="17727" spans="71:72" x14ac:dyDescent="0.2">
      <c r="BS17727" s="152"/>
      <c r="BT17727" s="153"/>
    </row>
    <row r="17728" spans="71:72" x14ac:dyDescent="0.2">
      <c r="BS17728" s="152"/>
      <c r="BT17728" s="153"/>
    </row>
    <row r="17729" spans="71:72" x14ac:dyDescent="0.2">
      <c r="BS17729" s="152"/>
      <c r="BT17729" s="153"/>
    </row>
    <row r="17730" spans="71:72" x14ac:dyDescent="0.2">
      <c r="BS17730" s="152"/>
      <c r="BT17730" s="153"/>
    </row>
    <row r="17731" spans="71:72" x14ac:dyDescent="0.2">
      <c r="BS17731" s="152"/>
      <c r="BT17731" s="153"/>
    </row>
    <row r="17732" spans="71:72" x14ac:dyDescent="0.2">
      <c r="BS17732" s="152"/>
      <c r="BT17732" s="153"/>
    </row>
    <row r="17733" spans="71:72" x14ac:dyDescent="0.2">
      <c r="BS17733" s="152"/>
      <c r="BT17733" s="153"/>
    </row>
    <row r="17734" spans="71:72" x14ac:dyDescent="0.2">
      <c r="BS17734" s="152"/>
      <c r="BT17734" s="153"/>
    </row>
    <row r="17735" spans="71:72" x14ac:dyDescent="0.2">
      <c r="BS17735" s="152"/>
      <c r="BT17735" s="153"/>
    </row>
    <row r="17736" spans="71:72" x14ac:dyDescent="0.2">
      <c r="BS17736" s="152"/>
      <c r="BT17736" s="153"/>
    </row>
    <row r="17737" spans="71:72" x14ac:dyDescent="0.2">
      <c r="BS17737" s="152"/>
      <c r="BT17737" s="153"/>
    </row>
    <row r="17738" spans="71:72" x14ac:dyDescent="0.2">
      <c r="BS17738" s="152"/>
      <c r="BT17738" s="153"/>
    </row>
    <row r="17739" spans="71:72" x14ac:dyDescent="0.2">
      <c r="BS17739" s="152"/>
      <c r="BT17739" s="153"/>
    </row>
    <row r="17740" spans="71:72" x14ac:dyDescent="0.2">
      <c r="BS17740" s="152"/>
      <c r="BT17740" s="153"/>
    </row>
    <row r="17741" spans="71:72" x14ac:dyDescent="0.2">
      <c r="BS17741" s="152"/>
      <c r="BT17741" s="153"/>
    </row>
    <row r="17742" spans="71:72" x14ac:dyDescent="0.2">
      <c r="BS17742" s="152"/>
      <c r="BT17742" s="153"/>
    </row>
    <row r="17743" spans="71:72" x14ac:dyDescent="0.2">
      <c r="BS17743" s="152"/>
      <c r="BT17743" s="153"/>
    </row>
    <row r="17744" spans="71:72" x14ac:dyDescent="0.2">
      <c r="BS17744" s="152"/>
      <c r="BT17744" s="153"/>
    </row>
    <row r="17745" spans="71:72" x14ac:dyDescent="0.2">
      <c r="BS17745" s="152"/>
      <c r="BT17745" s="153"/>
    </row>
    <row r="17746" spans="71:72" x14ac:dyDescent="0.2">
      <c r="BS17746" s="152"/>
      <c r="BT17746" s="153"/>
    </row>
    <row r="17747" spans="71:72" x14ac:dyDescent="0.2">
      <c r="BS17747" s="152"/>
      <c r="BT17747" s="153"/>
    </row>
    <row r="17748" spans="71:72" x14ac:dyDescent="0.2">
      <c r="BS17748" s="152"/>
      <c r="BT17748" s="153"/>
    </row>
    <row r="17749" spans="71:72" x14ac:dyDescent="0.2">
      <c r="BS17749" s="152"/>
      <c r="BT17749" s="153"/>
    </row>
    <row r="17750" spans="71:72" x14ac:dyDescent="0.2">
      <c r="BS17750" s="152"/>
      <c r="BT17750" s="153"/>
    </row>
    <row r="17751" spans="71:72" x14ac:dyDescent="0.2">
      <c r="BS17751" s="152"/>
      <c r="BT17751" s="153"/>
    </row>
    <row r="17752" spans="71:72" x14ac:dyDescent="0.2">
      <c r="BS17752" s="152"/>
      <c r="BT17752" s="153"/>
    </row>
    <row r="17753" spans="71:72" x14ac:dyDescent="0.2">
      <c r="BS17753" s="152"/>
      <c r="BT17753" s="153"/>
    </row>
    <row r="17754" spans="71:72" x14ac:dyDescent="0.2">
      <c r="BS17754" s="152"/>
      <c r="BT17754" s="153"/>
    </row>
    <row r="17755" spans="71:72" x14ac:dyDescent="0.2">
      <c r="BS17755" s="152"/>
      <c r="BT17755" s="153"/>
    </row>
    <row r="17756" spans="71:72" x14ac:dyDescent="0.2">
      <c r="BS17756" s="152"/>
      <c r="BT17756" s="153"/>
    </row>
    <row r="17757" spans="71:72" x14ac:dyDescent="0.2">
      <c r="BS17757" s="152"/>
      <c r="BT17757" s="153"/>
    </row>
    <row r="17758" spans="71:72" x14ac:dyDescent="0.2">
      <c r="BS17758" s="152"/>
      <c r="BT17758" s="153"/>
    </row>
    <row r="17759" spans="71:72" x14ac:dyDescent="0.2">
      <c r="BS17759" s="152"/>
      <c r="BT17759" s="153"/>
    </row>
    <row r="17760" spans="71:72" x14ac:dyDescent="0.2">
      <c r="BS17760" s="152"/>
      <c r="BT17760" s="153"/>
    </row>
    <row r="17761" spans="71:72" x14ac:dyDescent="0.2">
      <c r="BS17761" s="152"/>
      <c r="BT17761" s="153"/>
    </row>
    <row r="17762" spans="71:72" x14ac:dyDescent="0.2">
      <c r="BS17762" s="152"/>
      <c r="BT17762" s="153"/>
    </row>
    <row r="17763" spans="71:72" x14ac:dyDescent="0.2">
      <c r="BS17763" s="152"/>
      <c r="BT17763" s="153"/>
    </row>
    <row r="17764" spans="71:72" x14ac:dyDescent="0.2">
      <c r="BS17764" s="152"/>
      <c r="BT17764" s="153"/>
    </row>
    <row r="17765" spans="71:72" x14ac:dyDescent="0.2">
      <c r="BS17765" s="152"/>
      <c r="BT17765" s="153"/>
    </row>
    <row r="17766" spans="71:72" x14ac:dyDescent="0.2">
      <c r="BS17766" s="152"/>
      <c r="BT17766" s="153"/>
    </row>
    <row r="17767" spans="71:72" x14ac:dyDescent="0.2">
      <c r="BS17767" s="152"/>
      <c r="BT17767" s="153"/>
    </row>
    <row r="17768" spans="71:72" x14ac:dyDescent="0.2">
      <c r="BS17768" s="152"/>
      <c r="BT17768" s="153"/>
    </row>
    <row r="17769" spans="71:72" x14ac:dyDescent="0.2">
      <c r="BS17769" s="152"/>
      <c r="BT17769" s="153"/>
    </row>
    <row r="17770" spans="71:72" x14ac:dyDescent="0.2">
      <c r="BS17770" s="152"/>
      <c r="BT17770" s="153"/>
    </row>
    <row r="17771" spans="71:72" x14ac:dyDescent="0.2">
      <c r="BS17771" s="152"/>
      <c r="BT17771" s="153"/>
    </row>
    <row r="17772" spans="71:72" x14ac:dyDescent="0.2">
      <c r="BS17772" s="152"/>
      <c r="BT17772" s="153"/>
    </row>
    <row r="17773" spans="71:72" x14ac:dyDescent="0.2">
      <c r="BS17773" s="152"/>
      <c r="BT17773" s="153"/>
    </row>
    <row r="17774" spans="71:72" x14ac:dyDescent="0.2">
      <c r="BS17774" s="152"/>
      <c r="BT17774" s="153"/>
    </row>
    <row r="17775" spans="71:72" x14ac:dyDescent="0.2">
      <c r="BS17775" s="152"/>
      <c r="BT17775" s="153"/>
    </row>
    <row r="17776" spans="71:72" x14ac:dyDescent="0.2">
      <c r="BS17776" s="152"/>
      <c r="BT17776" s="153"/>
    </row>
    <row r="17777" spans="71:72" x14ac:dyDescent="0.2">
      <c r="BS17777" s="152"/>
      <c r="BT17777" s="153"/>
    </row>
    <row r="17778" spans="71:72" x14ac:dyDescent="0.2">
      <c r="BS17778" s="152"/>
      <c r="BT17778" s="153"/>
    </row>
    <row r="17779" spans="71:72" x14ac:dyDescent="0.2">
      <c r="BS17779" s="152"/>
      <c r="BT17779" s="153"/>
    </row>
    <row r="17780" spans="71:72" x14ac:dyDescent="0.2">
      <c r="BS17780" s="152"/>
      <c r="BT17780" s="153"/>
    </row>
    <row r="17781" spans="71:72" x14ac:dyDescent="0.2">
      <c r="BS17781" s="152"/>
      <c r="BT17781" s="153"/>
    </row>
    <row r="17782" spans="71:72" x14ac:dyDescent="0.2">
      <c r="BS17782" s="152"/>
      <c r="BT17782" s="153"/>
    </row>
    <row r="17783" spans="71:72" x14ac:dyDescent="0.2">
      <c r="BS17783" s="152"/>
      <c r="BT17783" s="153"/>
    </row>
    <row r="17784" spans="71:72" x14ac:dyDescent="0.2">
      <c r="BS17784" s="152"/>
      <c r="BT17784" s="153"/>
    </row>
    <row r="17785" spans="71:72" x14ac:dyDescent="0.2">
      <c r="BS17785" s="152"/>
      <c r="BT17785" s="153"/>
    </row>
    <row r="17786" spans="71:72" x14ac:dyDescent="0.2">
      <c r="BS17786" s="152"/>
      <c r="BT17786" s="153"/>
    </row>
    <row r="17787" spans="71:72" x14ac:dyDescent="0.2">
      <c r="BS17787" s="152"/>
      <c r="BT17787" s="153"/>
    </row>
    <row r="17788" spans="71:72" x14ac:dyDescent="0.2">
      <c r="BS17788" s="152"/>
      <c r="BT17788" s="153"/>
    </row>
    <row r="17789" spans="71:72" x14ac:dyDescent="0.2">
      <c r="BS17789" s="152"/>
      <c r="BT17789" s="153"/>
    </row>
    <row r="17790" spans="71:72" x14ac:dyDescent="0.2">
      <c r="BS17790" s="152"/>
      <c r="BT17790" s="153"/>
    </row>
    <row r="17791" spans="71:72" x14ac:dyDescent="0.2">
      <c r="BS17791" s="152"/>
      <c r="BT17791" s="153"/>
    </row>
    <row r="17792" spans="71:72" x14ac:dyDescent="0.2">
      <c r="BS17792" s="152"/>
      <c r="BT17792" s="153"/>
    </row>
    <row r="17793" spans="71:72" x14ac:dyDescent="0.2">
      <c r="BS17793" s="152"/>
      <c r="BT17793" s="153"/>
    </row>
    <row r="17794" spans="71:72" x14ac:dyDescent="0.2">
      <c r="BS17794" s="152"/>
      <c r="BT17794" s="153"/>
    </row>
    <row r="17795" spans="71:72" x14ac:dyDescent="0.2">
      <c r="BS17795" s="152"/>
      <c r="BT17795" s="153"/>
    </row>
    <row r="17796" spans="71:72" x14ac:dyDescent="0.2">
      <c r="BS17796" s="152"/>
      <c r="BT17796" s="153"/>
    </row>
    <row r="17797" spans="71:72" x14ac:dyDescent="0.2">
      <c r="BS17797" s="152"/>
      <c r="BT17797" s="153"/>
    </row>
    <row r="17798" spans="71:72" x14ac:dyDescent="0.2">
      <c r="BS17798" s="152"/>
      <c r="BT17798" s="153"/>
    </row>
    <row r="17799" spans="71:72" x14ac:dyDescent="0.2">
      <c r="BS17799" s="152"/>
      <c r="BT17799" s="153"/>
    </row>
    <row r="17800" spans="71:72" x14ac:dyDescent="0.2">
      <c r="BS17800" s="152"/>
      <c r="BT17800" s="153"/>
    </row>
    <row r="17801" spans="71:72" x14ac:dyDescent="0.2">
      <c r="BS17801" s="152"/>
      <c r="BT17801" s="153"/>
    </row>
    <row r="17802" spans="71:72" x14ac:dyDescent="0.2">
      <c r="BS17802" s="152"/>
      <c r="BT17802" s="153"/>
    </row>
    <row r="17803" spans="71:72" x14ac:dyDescent="0.2">
      <c r="BS17803" s="152"/>
      <c r="BT17803" s="153"/>
    </row>
    <row r="17804" spans="71:72" x14ac:dyDescent="0.2">
      <c r="BS17804" s="152"/>
      <c r="BT17804" s="153"/>
    </row>
    <row r="17805" spans="71:72" x14ac:dyDescent="0.2">
      <c r="BS17805" s="152"/>
      <c r="BT17805" s="153"/>
    </row>
    <row r="17806" spans="71:72" x14ac:dyDescent="0.2">
      <c r="BS17806" s="152"/>
      <c r="BT17806" s="153"/>
    </row>
    <row r="17807" spans="71:72" x14ac:dyDescent="0.2">
      <c r="BS17807" s="152"/>
      <c r="BT17807" s="153"/>
    </row>
    <row r="17808" spans="71:72" x14ac:dyDescent="0.2">
      <c r="BS17808" s="152"/>
      <c r="BT17808" s="153"/>
    </row>
    <row r="17809" spans="71:72" x14ac:dyDescent="0.2">
      <c r="BS17809" s="152"/>
      <c r="BT17809" s="153"/>
    </row>
    <row r="17810" spans="71:72" x14ac:dyDescent="0.2">
      <c r="BS17810" s="152"/>
      <c r="BT17810" s="153"/>
    </row>
    <row r="17811" spans="71:72" x14ac:dyDescent="0.2">
      <c r="BS17811" s="152"/>
      <c r="BT17811" s="153"/>
    </row>
    <row r="17812" spans="71:72" x14ac:dyDescent="0.2">
      <c r="BS17812" s="152"/>
      <c r="BT17812" s="153"/>
    </row>
    <row r="17813" spans="71:72" x14ac:dyDescent="0.2">
      <c r="BS17813" s="152"/>
      <c r="BT17813" s="153"/>
    </row>
    <row r="17814" spans="71:72" x14ac:dyDescent="0.2">
      <c r="BS17814" s="152"/>
      <c r="BT17814" s="153"/>
    </row>
    <row r="17815" spans="71:72" x14ac:dyDescent="0.2">
      <c r="BS17815" s="152"/>
      <c r="BT17815" s="153"/>
    </row>
    <row r="17816" spans="71:72" x14ac:dyDescent="0.2">
      <c r="BS17816" s="152"/>
      <c r="BT17816" s="153"/>
    </row>
    <row r="17817" spans="71:72" x14ac:dyDescent="0.2">
      <c r="BS17817" s="152"/>
      <c r="BT17817" s="153"/>
    </row>
    <row r="17818" spans="71:72" x14ac:dyDescent="0.2">
      <c r="BS17818" s="152"/>
      <c r="BT17818" s="153"/>
    </row>
    <row r="17819" spans="71:72" x14ac:dyDescent="0.2">
      <c r="BS17819" s="152"/>
      <c r="BT17819" s="153"/>
    </row>
    <row r="17820" spans="71:72" x14ac:dyDescent="0.2">
      <c r="BS17820" s="152"/>
      <c r="BT17820" s="153"/>
    </row>
    <row r="17821" spans="71:72" x14ac:dyDescent="0.2">
      <c r="BS17821" s="152"/>
      <c r="BT17821" s="153"/>
    </row>
    <row r="17822" spans="71:72" x14ac:dyDescent="0.2">
      <c r="BS17822" s="152"/>
      <c r="BT17822" s="153"/>
    </row>
    <row r="17823" spans="71:72" x14ac:dyDescent="0.2">
      <c r="BS17823" s="152"/>
      <c r="BT17823" s="153"/>
    </row>
    <row r="17824" spans="71:72" x14ac:dyDescent="0.2">
      <c r="BS17824" s="152"/>
      <c r="BT17824" s="153"/>
    </row>
    <row r="17825" spans="71:72" x14ac:dyDescent="0.2">
      <c r="BS17825" s="152"/>
      <c r="BT17825" s="153"/>
    </row>
    <row r="17826" spans="71:72" x14ac:dyDescent="0.2">
      <c r="BS17826" s="152"/>
      <c r="BT17826" s="153"/>
    </row>
    <row r="17827" spans="71:72" x14ac:dyDescent="0.2">
      <c r="BS17827" s="152"/>
      <c r="BT17827" s="153"/>
    </row>
    <row r="17828" spans="71:72" x14ac:dyDescent="0.2">
      <c r="BS17828" s="152"/>
      <c r="BT17828" s="153"/>
    </row>
    <row r="17829" spans="71:72" x14ac:dyDescent="0.2">
      <c r="BS17829" s="152"/>
      <c r="BT17829" s="153"/>
    </row>
    <row r="17830" spans="71:72" x14ac:dyDescent="0.2">
      <c r="BS17830" s="152"/>
      <c r="BT17830" s="153"/>
    </row>
    <row r="17831" spans="71:72" x14ac:dyDescent="0.2">
      <c r="BS17831" s="152"/>
      <c r="BT17831" s="153"/>
    </row>
    <row r="17832" spans="71:72" x14ac:dyDescent="0.2">
      <c r="BS17832" s="152"/>
      <c r="BT17832" s="153"/>
    </row>
    <row r="17833" spans="71:72" x14ac:dyDescent="0.2">
      <c r="BS17833" s="152"/>
      <c r="BT17833" s="153"/>
    </row>
    <row r="17834" spans="71:72" x14ac:dyDescent="0.2">
      <c r="BS17834" s="152"/>
      <c r="BT17834" s="153"/>
    </row>
    <row r="17835" spans="71:72" x14ac:dyDescent="0.2">
      <c r="BS17835" s="152"/>
      <c r="BT17835" s="153"/>
    </row>
    <row r="17836" spans="71:72" x14ac:dyDescent="0.2">
      <c r="BS17836" s="152"/>
      <c r="BT17836" s="153"/>
    </row>
    <row r="17837" spans="71:72" x14ac:dyDescent="0.2">
      <c r="BS17837" s="152"/>
      <c r="BT17837" s="153"/>
    </row>
    <row r="17838" spans="71:72" x14ac:dyDescent="0.2">
      <c r="BS17838" s="152"/>
      <c r="BT17838" s="153"/>
    </row>
    <row r="17839" spans="71:72" x14ac:dyDescent="0.2">
      <c r="BS17839" s="152"/>
      <c r="BT17839" s="153"/>
    </row>
    <row r="17840" spans="71:72" x14ac:dyDescent="0.2">
      <c r="BS17840" s="152"/>
      <c r="BT17840" s="153"/>
    </row>
    <row r="17841" spans="71:72" x14ac:dyDescent="0.2">
      <c r="BS17841" s="152"/>
      <c r="BT17841" s="153"/>
    </row>
    <row r="17842" spans="71:72" x14ac:dyDescent="0.2">
      <c r="BS17842" s="152"/>
      <c r="BT17842" s="153"/>
    </row>
    <row r="17843" spans="71:72" x14ac:dyDescent="0.2">
      <c r="BS17843" s="152"/>
      <c r="BT17843" s="153"/>
    </row>
    <row r="17844" spans="71:72" x14ac:dyDescent="0.2">
      <c r="BS17844" s="152"/>
      <c r="BT17844" s="153"/>
    </row>
    <row r="17845" spans="71:72" x14ac:dyDescent="0.2">
      <c r="BS17845" s="152"/>
      <c r="BT17845" s="153"/>
    </row>
    <row r="17846" spans="71:72" x14ac:dyDescent="0.2">
      <c r="BS17846" s="152"/>
      <c r="BT17846" s="153"/>
    </row>
    <row r="17847" spans="71:72" x14ac:dyDescent="0.2">
      <c r="BS17847" s="152"/>
      <c r="BT17847" s="153"/>
    </row>
    <row r="17848" spans="71:72" x14ac:dyDescent="0.2">
      <c r="BS17848" s="152"/>
      <c r="BT17848" s="153"/>
    </row>
    <row r="17849" spans="71:72" x14ac:dyDescent="0.2">
      <c r="BS17849" s="152"/>
      <c r="BT17849" s="153"/>
    </row>
    <row r="17850" spans="71:72" x14ac:dyDescent="0.2">
      <c r="BS17850" s="152"/>
      <c r="BT17850" s="153"/>
    </row>
    <row r="17851" spans="71:72" x14ac:dyDescent="0.2">
      <c r="BS17851" s="152"/>
      <c r="BT17851" s="153"/>
    </row>
    <row r="17852" spans="71:72" x14ac:dyDescent="0.2">
      <c r="BS17852" s="152"/>
      <c r="BT17852" s="153"/>
    </row>
    <row r="17853" spans="71:72" x14ac:dyDescent="0.2">
      <c r="BS17853" s="152"/>
      <c r="BT17853" s="153"/>
    </row>
    <row r="17854" spans="71:72" x14ac:dyDescent="0.2">
      <c r="BS17854" s="152"/>
      <c r="BT17854" s="153"/>
    </row>
    <row r="17855" spans="71:72" x14ac:dyDescent="0.2">
      <c r="BS17855" s="152"/>
      <c r="BT17855" s="153"/>
    </row>
    <row r="17856" spans="71:72" x14ac:dyDescent="0.2">
      <c r="BS17856" s="152"/>
      <c r="BT17856" s="153"/>
    </row>
    <row r="17857" spans="71:72" x14ac:dyDescent="0.2">
      <c r="BS17857" s="152"/>
      <c r="BT17857" s="153"/>
    </row>
    <row r="17858" spans="71:72" x14ac:dyDescent="0.2">
      <c r="BS17858" s="152"/>
      <c r="BT17858" s="153"/>
    </row>
    <row r="17859" spans="71:72" x14ac:dyDescent="0.2">
      <c r="BS17859" s="152"/>
      <c r="BT17859" s="153"/>
    </row>
    <row r="17860" spans="71:72" x14ac:dyDescent="0.2">
      <c r="BS17860" s="152"/>
      <c r="BT17860" s="153"/>
    </row>
    <row r="17861" spans="71:72" x14ac:dyDescent="0.2">
      <c r="BS17861" s="152"/>
      <c r="BT17861" s="153"/>
    </row>
    <row r="17862" spans="71:72" x14ac:dyDescent="0.2">
      <c r="BS17862" s="152"/>
      <c r="BT17862" s="153"/>
    </row>
    <row r="17863" spans="71:72" x14ac:dyDescent="0.2">
      <c r="BS17863" s="152"/>
      <c r="BT17863" s="153"/>
    </row>
    <row r="17864" spans="71:72" x14ac:dyDescent="0.2">
      <c r="BS17864" s="152"/>
      <c r="BT17864" s="153"/>
    </row>
    <row r="17865" spans="71:72" x14ac:dyDescent="0.2">
      <c r="BS17865" s="152"/>
      <c r="BT17865" s="153"/>
    </row>
    <row r="17866" spans="71:72" x14ac:dyDescent="0.2">
      <c r="BS17866" s="152"/>
      <c r="BT17866" s="153"/>
    </row>
    <row r="17867" spans="71:72" x14ac:dyDescent="0.2">
      <c r="BS17867" s="152"/>
      <c r="BT17867" s="153"/>
    </row>
    <row r="17868" spans="71:72" x14ac:dyDescent="0.2">
      <c r="BS17868" s="152"/>
      <c r="BT17868" s="153"/>
    </row>
    <row r="17869" spans="71:72" x14ac:dyDescent="0.2">
      <c r="BS17869" s="152"/>
      <c r="BT17869" s="153"/>
    </row>
    <row r="17870" spans="71:72" x14ac:dyDescent="0.2">
      <c r="BS17870" s="152"/>
      <c r="BT17870" s="153"/>
    </row>
    <row r="17871" spans="71:72" x14ac:dyDescent="0.2">
      <c r="BS17871" s="152"/>
      <c r="BT17871" s="153"/>
    </row>
    <row r="17872" spans="71:72" x14ac:dyDescent="0.2">
      <c r="BS17872" s="152"/>
      <c r="BT17872" s="153"/>
    </row>
    <row r="17873" spans="71:72" x14ac:dyDescent="0.2">
      <c r="BS17873" s="152"/>
      <c r="BT17873" s="153"/>
    </row>
    <row r="17874" spans="71:72" x14ac:dyDescent="0.2">
      <c r="BS17874" s="152"/>
      <c r="BT17874" s="153"/>
    </row>
    <row r="17875" spans="71:72" x14ac:dyDescent="0.2">
      <c r="BS17875" s="152"/>
      <c r="BT17875" s="153"/>
    </row>
    <row r="17876" spans="71:72" x14ac:dyDescent="0.2">
      <c r="BS17876" s="152"/>
      <c r="BT17876" s="153"/>
    </row>
    <row r="17877" spans="71:72" x14ac:dyDescent="0.2">
      <c r="BS17877" s="152"/>
      <c r="BT17877" s="153"/>
    </row>
    <row r="17878" spans="71:72" x14ac:dyDescent="0.2">
      <c r="BS17878" s="152"/>
      <c r="BT17878" s="153"/>
    </row>
    <row r="17879" spans="71:72" x14ac:dyDescent="0.2">
      <c r="BS17879" s="152"/>
      <c r="BT17879" s="153"/>
    </row>
    <row r="17880" spans="71:72" x14ac:dyDescent="0.2">
      <c r="BS17880" s="152"/>
      <c r="BT17880" s="153"/>
    </row>
    <row r="17881" spans="71:72" x14ac:dyDescent="0.2">
      <c r="BS17881" s="152"/>
      <c r="BT17881" s="153"/>
    </row>
    <row r="17882" spans="71:72" x14ac:dyDescent="0.2">
      <c r="BS17882" s="152"/>
      <c r="BT17882" s="153"/>
    </row>
    <row r="17883" spans="71:72" x14ac:dyDescent="0.2">
      <c r="BS17883" s="152"/>
      <c r="BT17883" s="153"/>
    </row>
    <row r="17884" spans="71:72" x14ac:dyDescent="0.2">
      <c r="BS17884" s="152"/>
      <c r="BT17884" s="153"/>
    </row>
    <row r="17885" spans="71:72" x14ac:dyDescent="0.2">
      <c r="BS17885" s="152"/>
      <c r="BT17885" s="153"/>
    </row>
    <row r="17886" spans="71:72" x14ac:dyDescent="0.2">
      <c r="BS17886" s="152"/>
      <c r="BT17886" s="153"/>
    </row>
    <row r="17887" spans="71:72" x14ac:dyDescent="0.2">
      <c r="BS17887" s="152"/>
      <c r="BT17887" s="153"/>
    </row>
    <row r="17888" spans="71:72" x14ac:dyDescent="0.2">
      <c r="BS17888" s="152"/>
      <c r="BT17888" s="153"/>
    </row>
    <row r="17889" spans="71:72" x14ac:dyDescent="0.2">
      <c r="BS17889" s="152"/>
      <c r="BT17889" s="153"/>
    </row>
    <row r="17890" spans="71:72" x14ac:dyDescent="0.2">
      <c r="BS17890" s="152"/>
      <c r="BT17890" s="153"/>
    </row>
    <row r="17891" spans="71:72" x14ac:dyDescent="0.2">
      <c r="BS17891" s="152"/>
      <c r="BT17891" s="153"/>
    </row>
    <row r="17892" spans="71:72" x14ac:dyDescent="0.2">
      <c r="BS17892" s="152"/>
      <c r="BT17892" s="153"/>
    </row>
    <row r="17893" spans="71:72" x14ac:dyDescent="0.2">
      <c r="BS17893" s="152"/>
      <c r="BT17893" s="153"/>
    </row>
    <row r="17894" spans="71:72" x14ac:dyDescent="0.2">
      <c r="BS17894" s="152"/>
      <c r="BT17894" s="153"/>
    </row>
    <row r="17895" spans="71:72" x14ac:dyDescent="0.2">
      <c r="BS17895" s="152"/>
      <c r="BT17895" s="153"/>
    </row>
    <row r="17896" spans="71:72" x14ac:dyDescent="0.2">
      <c r="BS17896" s="152"/>
      <c r="BT17896" s="153"/>
    </row>
    <row r="17897" spans="71:72" x14ac:dyDescent="0.2">
      <c r="BS17897" s="152"/>
      <c r="BT17897" s="153"/>
    </row>
    <row r="17898" spans="71:72" x14ac:dyDescent="0.2">
      <c r="BS17898" s="152"/>
      <c r="BT17898" s="153"/>
    </row>
    <row r="17899" spans="71:72" x14ac:dyDescent="0.2">
      <c r="BS17899" s="152"/>
      <c r="BT17899" s="153"/>
    </row>
    <row r="17900" spans="71:72" x14ac:dyDescent="0.2">
      <c r="BS17900" s="152"/>
      <c r="BT17900" s="153"/>
    </row>
    <row r="17901" spans="71:72" x14ac:dyDescent="0.2">
      <c r="BS17901" s="152"/>
      <c r="BT17901" s="153"/>
    </row>
    <row r="17902" spans="71:72" x14ac:dyDescent="0.2">
      <c r="BS17902" s="152"/>
      <c r="BT17902" s="153"/>
    </row>
    <row r="17903" spans="71:72" x14ac:dyDescent="0.2">
      <c r="BS17903" s="152"/>
      <c r="BT17903" s="153"/>
    </row>
    <row r="17904" spans="71:72" x14ac:dyDescent="0.2">
      <c r="BS17904" s="152"/>
      <c r="BT17904" s="153"/>
    </row>
    <row r="17905" spans="71:72" x14ac:dyDescent="0.2">
      <c r="BS17905" s="152"/>
      <c r="BT17905" s="153"/>
    </row>
    <row r="17906" spans="71:72" x14ac:dyDescent="0.2">
      <c r="BS17906" s="152"/>
      <c r="BT17906" s="153"/>
    </row>
    <row r="17907" spans="71:72" x14ac:dyDescent="0.2">
      <c r="BS17907" s="152"/>
      <c r="BT17907" s="153"/>
    </row>
    <row r="17908" spans="71:72" x14ac:dyDescent="0.2">
      <c r="BS17908" s="152"/>
      <c r="BT17908" s="153"/>
    </row>
    <row r="17909" spans="71:72" x14ac:dyDescent="0.2">
      <c r="BS17909" s="152"/>
      <c r="BT17909" s="153"/>
    </row>
    <row r="17910" spans="71:72" x14ac:dyDescent="0.2">
      <c r="BS17910" s="152"/>
      <c r="BT17910" s="153"/>
    </row>
    <row r="17911" spans="71:72" x14ac:dyDescent="0.2">
      <c r="BS17911" s="152"/>
      <c r="BT17911" s="153"/>
    </row>
    <row r="17912" spans="71:72" x14ac:dyDescent="0.2">
      <c r="BS17912" s="152"/>
      <c r="BT17912" s="153"/>
    </row>
    <row r="17913" spans="71:72" x14ac:dyDescent="0.2">
      <c r="BS17913" s="152"/>
      <c r="BT17913" s="153"/>
    </row>
    <row r="17914" spans="71:72" x14ac:dyDescent="0.2">
      <c r="BS17914" s="152"/>
      <c r="BT17914" s="153"/>
    </row>
    <row r="17915" spans="71:72" x14ac:dyDescent="0.2">
      <c r="BS17915" s="152"/>
      <c r="BT17915" s="153"/>
    </row>
    <row r="17916" spans="71:72" x14ac:dyDescent="0.2">
      <c r="BS17916" s="152"/>
      <c r="BT17916" s="153"/>
    </row>
    <row r="17917" spans="71:72" x14ac:dyDescent="0.2">
      <c r="BS17917" s="152"/>
      <c r="BT17917" s="153"/>
    </row>
    <row r="17918" spans="71:72" x14ac:dyDescent="0.2">
      <c r="BS17918" s="152"/>
      <c r="BT17918" s="153"/>
    </row>
    <row r="17919" spans="71:72" x14ac:dyDescent="0.2">
      <c r="BS17919" s="152"/>
      <c r="BT17919" s="153"/>
    </row>
    <row r="17920" spans="71:72" x14ac:dyDescent="0.2">
      <c r="BS17920" s="152"/>
      <c r="BT17920" s="153"/>
    </row>
    <row r="17921" spans="71:72" x14ac:dyDescent="0.2">
      <c r="BS17921" s="152"/>
      <c r="BT17921" s="153"/>
    </row>
    <row r="17922" spans="71:72" x14ac:dyDescent="0.2">
      <c r="BS17922" s="152"/>
      <c r="BT17922" s="153"/>
    </row>
    <row r="17923" spans="71:72" x14ac:dyDescent="0.2">
      <c r="BS17923" s="152"/>
      <c r="BT17923" s="153"/>
    </row>
    <row r="17924" spans="71:72" x14ac:dyDescent="0.2">
      <c r="BS17924" s="152"/>
      <c r="BT17924" s="153"/>
    </row>
    <row r="17925" spans="71:72" x14ac:dyDescent="0.2">
      <c r="BS17925" s="152"/>
      <c r="BT17925" s="153"/>
    </row>
    <row r="17926" spans="71:72" x14ac:dyDescent="0.2">
      <c r="BS17926" s="152"/>
      <c r="BT17926" s="153"/>
    </row>
    <row r="17927" spans="71:72" x14ac:dyDescent="0.2">
      <c r="BS17927" s="152"/>
      <c r="BT17927" s="153"/>
    </row>
    <row r="17928" spans="71:72" x14ac:dyDescent="0.2">
      <c r="BS17928" s="152"/>
      <c r="BT17928" s="153"/>
    </row>
    <row r="17929" spans="71:72" x14ac:dyDescent="0.2">
      <c r="BS17929" s="152"/>
      <c r="BT17929" s="153"/>
    </row>
    <row r="17930" spans="71:72" x14ac:dyDescent="0.2">
      <c r="BS17930" s="152"/>
      <c r="BT17930" s="153"/>
    </row>
    <row r="17931" spans="71:72" x14ac:dyDescent="0.2">
      <c r="BS17931" s="152"/>
      <c r="BT17931" s="153"/>
    </row>
    <row r="17932" spans="71:72" x14ac:dyDescent="0.2">
      <c r="BS17932" s="152"/>
      <c r="BT17932" s="153"/>
    </row>
    <row r="17933" spans="71:72" x14ac:dyDescent="0.2">
      <c r="BS17933" s="152"/>
      <c r="BT17933" s="153"/>
    </row>
    <row r="17934" spans="71:72" x14ac:dyDescent="0.2">
      <c r="BS17934" s="152"/>
      <c r="BT17934" s="153"/>
    </row>
    <row r="17935" spans="71:72" x14ac:dyDescent="0.2">
      <c r="BS17935" s="152"/>
      <c r="BT17935" s="153"/>
    </row>
    <row r="17936" spans="71:72" x14ac:dyDescent="0.2">
      <c r="BS17936" s="152"/>
      <c r="BT17936" s="153"/>
    </row>
    <row r="17937" spans="71:72" x14ac:dyDescent="0.2">
      <c r="BS17937" s="152"/>
      <c r="BT17937" s="153"/>
    </row>
    <row r="17938" spans="71:72" x14ac:dyDescent="0.2">
      <c r="BS17938" s="152"/>
      <c r="BT17938" s="153"/>
    </row>
    <row r="17939" spans="71:72" x14ac:dyDescent="0.2">
      <c r="BS17939" s="152"/>
      <c r="BT17939" s="153"/>
    </row>
    <row r="17940" spans="71:72" x14ac:dyDescent="0.2">
      <c r="BS17940" s="152"/>
      <c r="BT17940" s="153"/>
    </row>
    <row r="17941" spans="71:72" x14ac:dyDescent="0.2">
      <c r="BS17941" s="152"/>
      <c r="BT17941" s="153"/>
    </row>
    <row r="17942" spans="71:72" x14ac:dyDescent="0.2">
      <c r="BS17942" s="152"/>
      <c r="BT17942" s="153"/>
    </row>
    <row r="17943" spans="71:72" x14ac:dyDescent="0.2">
      <c r="BS17943" s="152"/>
      <c r="BT17943" s="153"/>
    </row>
    <row r="17944" spans="71:72" x14ac:dyDescent="0.2">
      <c r="BS17944" s="152"/>
      <c r="BT17944" s="153"/>
    </row>
    <row r="17945" spans="71:72" x14ac:dyDescent="0.2">
      <c r="BS17945" s="152"/>
      <c r="BT17945" s="153"/>
    </row>
    <row r="17946" spans="71:72" x14ac:dyDescent="0.2">
      <c r="BS17946" s="152"/>
      <c r="BT17946" s="153"/>
    </row>
    <row r="17947" spans="71:72" x14ac:dyDescent="0.2">
      <c r="BS17947" s="152"/>
      <c r="BT17947" s="153"/>
    </row>
    <row r="17948" spans="71:72" x14ac:dyDescent="0.2">
      <c r="BS17948" s="152"/>
      <c r="BT17948" s="153"/>
    </row>
    <row r="17949" spans="71:72" x14ac:dyDescent="0.2">
      <c r="BS17949" s="152"/>
      <c r="BT17949" s="153"/>
    </row>
    <row r="17950" spans="71:72" x14ac:dyDescent="0.2">
      <c r="BS17950" s="152"/>
      <c r="BT17950" s="153"/>
    </row>
    <row r="17951" spans="71:72" x14ac:dyDescent="0.2">
      <c r="BS17951" s="152"/>
      <c r="BT17951" s="153"/>
    </row>
    <row r="17952" spans="71:72" x14ac:dyDescent="0.2">
      <c r="BS17952" s="152"/>
      <c r="BT17952" s="153"/>
    </row>
    <row r="17953" spans="71:72" x14ac:dyDescent="0.2">
      <c r="BS17953" s="152"/>
      <c r="BT17953" s="153"/>
    </row>
    <row r="17954" spans="71:72" x14ac:dyDescent="0.2">
      <c r="BS17954" s="152"/>
      <c r="BT17954" s="153"/>
    </row>
    <row r="17955" spans="71:72" x14ac:dyDescent="0.2">
      <c r="BS17955" s="152"/>
      <c r="BT17955" s="153"/>
    </row>
    <row r="17956" spans="71:72" x14ac:dyDescent="0.2">
      <c r="BS17956" s="152"/>
      <c r="BT17956" s="153"/>
    </row>
    <row r="17957" spans="71:72" x14ac:dyDescent="0.2">
      <c r="BS17957" s="152"/>
      <c r="BT17957" s="153"/>
    </row>
    <row r="17958" spans="71:72" x14ac:dyDescent="0.2">
      <c r="BS17958" s="152"/>
      <c r="BT17958" s="153"/>
    </row>
    <row r="17959" spans="71:72" x14ac:dyDescent="0.2">
      <c r="BS17959" s="152"/>
      <c r="BT17959" s="153"/>
    </row>
    <row r="17960" spans="71:72" x14ac:dyDescent="0.2">
      <c r="BS17960" s="152"/>
      <c r="BT17960" s="153"/>
    </row>
    <row r="17961" spans="71:72" x14ac:dyDescent="0.2">
      <c r="BS17961" s="152"/>
      <c r="BT17961" s="153"/>
    </row>
    <row r="17962" spans="71:72" x14ac:dyDescent="0.2">
      <c r="BS17962" s="152"/>
      <c r="BT17962" s="153"/>
    </row>
    <row r="17963" spans="71:72" x14ac:dyDescent="0.2">
      <c r="BS17963" s="152"/>
      <c r="BT17963" s="153"/>
    </row>
    <row r="17964" spans="71:72" x14ac:dyDescent="0.2">
      <c r="BS17964" s="152"/>
      <c r="BT17964" s="153"/>
    </row>
    <row r="17965" spans="71:72" x14ac:dyDescent="0.2">
      <c r="BS17965" s="152"/>
      <c r="BT17965" s="153"/>
    </row>
    <row r="17966" spans="71:72" x14ac:dyDescent="0.2">
      <c r="BS17966" s="152"/>
      <c r="BT17966" s="153"/>
    </row>
    <row r="17967" spans="71:72" x14ac:dyDescent="0.2">
      <c r="BS17967" s="152"/>
      <c r="BT17967" s="153"/>
    </row>
    <row r="17968" spans="71:72" x14ac:dyDescent="0.2">
      <c r="BS17968" s="152"/>
      <c r="BT17968" s="153"/>
    </row>
    <row r="17969" spans="71:72" x14ac:dyDescent="0.2">
      <c r="BS17969" s="152"/>
      <c r="BT17969" s="153"/>
    </row>
    <row r="17970" spans="71:72" x14ac:dyDescent="0.2">
      <c r="BS17970" s="152"/>
      <c r="BT17970" s="153"/>
    </row>
    <row r="17971" spans="71:72" x14ac:dyDescent="0.2">
      <c r="BS17971" s="152"/>
      <c r="BT17971" s="153"/>
    </row>
    <row r="17972" spans="71:72" x14ac:dyDescent="0.2">
      <c r="BS17972" s="152"/>
      <c r="BT17972" s="153"/>
    </row>
    <row r="17973" spans="71:72" x14ac:dyDescent="0.2">
      <c r="BS17973" s="152"/>
      <c r="BT17973" s="153"/>
    </row>
    <row r="17974" spans="71:72" x14ac:dyDescent="0.2">
      <c r="BS17974" s="152"/>
      <c r="BT17974" s="153"/>
    </row>
    <row r="17975" spans="71:72" x14ac:dyDescent="0.2">
      <c r="BS17975" s="152"/>
      <c r="BT17975" s="153"/>
    </row>
    <row r="17976" spans="71:72" x14ac:dyDescent="0.2">
      <c r="BS17976" s="152"/>
      <c r="BT17976" s="153"/>
    </row>
    <row r="17977" spans="71:72" x14ac:dyDescent="0.2">
      <c r="BS17977" s="152"/>
      <c r="BT17977" s="153"/>
    </row>
    <row r="17978" spans="71:72" x14ac:dyDescent="0.2">
      <c r="BS17978" s="152"/>
      <c r="BT17978" s="153"/>
    </row>
    <row r="17979" spans="71:72" x14ac:dyDescent="0.2">
      <c r="BS17979" s="152"/>
      <c r="BT17979" s="153"/>
    </row>
    <row r="17980" spans="71:72" x14ac:dyDescent="0.2">
      <c r="BS17980" s="152"/>
      <c r="BT17980" s="153"/>
    </row>
    <row r="17981" spans="71:72" x14ac:dyDescent="0.2">
      <c r="BS17981" s="152"/>
      <c r="BT17981" s="153"/>
    </row>
    <row r="17982" spans="71:72" x14ac:dyDescent="0.2">
      <c r="BS17982" s="152"/>
      <c r="BT17982" s="153"/>
    </row>
    <row r="17983" spans="71:72" x14ac:dyDescent="0.2">
      <c r="BS17983" s="152"/>
      <c r="BT17983" s="153"/>
    </row>
    <row r="17984" spans="71:72" x14ac:dyDescent="0.2">
      <c r="BS17984" s="152"/>
      <c r="BT17984" s="153"/>
    </row>
    <row r="17985" spans="71:72" x14ac:dyDescent="0.2">
      <c r="BS17985" s="152"/>
      <c r="BT17985" s="153"/>
    </row>
    <row r="17986" spans="71:72" x14ac:dyDescent="0.2">
      <c r="BS17986" s="152"/>
      <c r="BT17986" s="153"/>
    </row>
    <row r="17987" spans="71:72" x14ac:dyDescent="0.2">
      <c r="BS17987" s="152"/>
      <c r="BT17987" s="153"/>
    </row>
    <row r="17988" spans="71:72" x14ac:dyDescent="0.2">
      <c r="BS17988" s="152"/>
      <c r="BT17988" s="153"/>
    </row>
    <row r="17989" spans="71:72" x14ac:dyDescent="0.2">
      <c r="BS17989" s="152"/>
      <c r="BT17989" s="153"/>
    </row>
    <row r="17990" spans="71:72" x14ac:dyDescent="0.2">
      <c r="BS17990" s="152"/>
      <c r="BT17990" s="153"/>
    </row>
    <row r="17991" spans="71:72" x14ac:dyDescent="0.2">
      <c r="BS17991" s="152"/>
      <c r="BT17991" s="153"/>
    </row>
    <row r="17992" spans="71:72" x14ac:dyDescent="0.2">
      <c r="BS17992" s="152"/>
      <c r="BT17992" s="153"/>
    </row>
    <row r="17993" spans="71:72" x14ac:dyDescent="0.2">
      <c r="BS17993" s="152"/>
      <c r="BT17993" s="153"/>
    </row>
    <row r="17994" spans="71:72" x14ac:dyDescent="0.2">
      <c r="BS17994" s="152"/>
      <c r="BT17994" s="153"/>
    </row>
    <row r="17995" spans="71:72" x14ac:dyDescent="0.2">
      <c r="BS17995" s="152"/>
      <c r="BT17995" s="153"/>
    </row>
    <row r="17996" spans="71:72" x14ac:dyDescent="0.2">
      <c r="BS17996" s="152"/>
      <c r="BT17996" s="153"/>
    </row>
    <row r="17997" spans="71:72" x14ac:dyDescent="0.2">
      <c r="BS17997" s="152"/>
      <c r="BT17997" s="153"/>
    </row>
    <row r="17998" spans="71:72" x14ac:dyDescent="0.2">
      <c r="BS17998" s="152"/>
      <c r="BT17998" s="153"/>
    </row>
    <row r="17999" spans="71:72" x14ac:dyDescent="0.2">
      <c r="BS17999" s="152"/>
      <c r="BT17999" s="153"/>
    </row>
    <row r="18000" spans="71:72" x14ac:dyDescent="0.2">
      <c r="BS18000" s="152"/>
      <c r="BT18000" s="153"/>
    </row>
    <row r="18001" spans="71:72" x14ac:dyDescent="0.2">
      <c r="BS18001" s="152"/>
      <c r="BT18001" s="153"/>
    </row>
    <row r="18002" spans="71:72" x14ac:dyDescent="0.2">
      <c r="BS18002" s="152"/>
      <c r="BT18002" s="153"/>
    </row>
    <row r="18003" spans="71:72" x14ac:dyDescent="0.2">
      <c r="BS18003" s="152"/>
      <c r="BT18003" s="153"/>
    </row>
    <row r="18004" spans="71:72" x14ac:dyDescent="0.2">
      <c r="BS18004" s="152"/>
      <c r="BT18004" s="153"/>
    </row>
    <row r="18005" spans="71:72" x14ac:dyDescent="0.2">
      <c r="BS18005" s="152"/>
      <c r="BT18005" s="153"/>
    </row>
    <row r="18006" spans="71:72" x14ac:dyDescent="0.2">
      <c r="BS18006" s="152"/>
      <c r="BT18006" s="153"/>
    </row>
    <row r="18007" spans="71:72" x14ac:dyDescent="0.2">
      <c r="BS18007" s="152"/>
      <c r="BT18007" s="153"/>
    </row>
    <row r="18008" spans="71:72" x14ac:dyDescent="0.2">
      <c r="BS18008" s="152"/>
      <c r="BT18008" s="153"/>
    </row>
    <row r="18009" spans="71:72" x14ac:dyDescent="0.2">
      <c r="BS18009" s="152"/>
      <c r="BT18009" s="153"/>
    </row>
    <row r="18010" spans="71:72" x14ac:dyDescent="0.2">
      <c r="BS18010" s="152"/>
      <c r="BT18010" s="153"/>
    </row>
    <row r="18011" spans="71:72" x14ac:dyDescent="0.2">
      <c r="BS18011" s="152"/>
      <c r="BT18011" s="153"/>
    </row>
    <row r="18012" spans="71:72" x14ac:dyDescent="0.2">
      <c r="BS18012" s="152"/>
      <c r="BT18012" s="153"/>
    </row>
    <row r="18013" spans="71:72" x14ac:dyDescent="0.2">
      <c r="BS18013" s="152"/>
      <c r="BT18013" s="153"/>
    </row>
    <row r="18014" spans="71:72" x14ac:dyDescent="0.2">
      <c r="BS18014" s="152"/>
      <c r="BT18014" s="153"/>
    </row>
    <row r="18015" spans="71:72" x14ac:dyDescent="0.2">
      <c r="BS18015" s="152"/>
      <c r="BT18015" s="153"/>
    </row>
    <row r="18016" spans="71:72" x14ac:dyDescent="0.2">
      <c r="BS18016" s="152"/>
      <c r="BT18016" s="153"/>
    </row>
    <row r="18017" spans="71:72" x14ac:dyDescent="0.2">
      <c r="BS18017" s="152"/>
      <c r="BT18017" s="153"/>
    </row>
    <row r="18018" spans="71:72" x14ac:dyDescent="0.2">
      <c r="BS18018" s="152"/>
      <c r="BT18018" s="153"/>
    </row>
    <row r="18019" spans="71:72" x14ac:dyDescent="0.2">
      <c r="BS18019" s="152"/>
      <c r="BT18019" s="153"/>
    </row>
    <row r="18020" spans="71:72" x14ac:dyDescent="0.2">
      <c r="BS18020" s="152"/>
      <c r="BT18020" s="153"/>
    </row>
    <row r="18021" spans="71:72" x14ac:dyDescent="0.2">
      <c r="BS18021" s="152"/>
      <c r="BT18021" s="153"/>
    </row>
    <row r="18022" spans="71:72" x14ac:dyDescent="0.2">
      <c r="BS18022" s="152"/>
      <c r="BT18022" s="153"/>
    </row>
    <row r="18023" spans="71:72" x14ac:dyDescent="0.2">
      <c r="BS18023" s="152"/>
      <c r="BT18023" s="153"/>
    </row>
    <row r="18024" spans="71:72" x14ac:dyDescent="0.2">
      <c r="BS18024" s="152"/>
      <c r="BT18024" s="153"/>
    </row>
    <row r="18025" spans="71:72" x14ac:dyDescent="0.2">
      <c r="BS18025" s="152"/>
      <c r="BT18025" s="153"/>
    </row>
    <row r="18026" spans="71:72" x14ac:dyDescent="0.2">
      <c r="BS18026" s="152"/>
      <c r="BT18026" s="153"/>
    </row>
    <row r="18027" spans="71:72" x14ac:dyDescent="0.2">
      <c r="BS18027" s="152"/>
      <c r="BT18027" s="153"/>
    </row>
    <row r="18028" spans="71:72" x14ac:dyDescent="0.2">
      <c r="BS18028" s="152"/>
      <c r="BT18028" s="153"/>
    </row>
    <row r="18029" spans="71:72" x14ac:dyDescent="0.2">
      <c r="BS18029" s="152"/>
      <c r="BT18029" s="153"/>
    </row>
    <row r="18030" spans="71:72" x14ac:dyDescent="0.2">
      <c r="BS18030" s="152"/>
      <c r="BT18030" s="153"/>
    </row>
    <row r="18031" spans="71:72" x14ac:dyDescent="0.2">
      <c r="BS18031" s="152"/>
      <c r="BT18031" s="153"/>
    </row>
    <row r="18032" spans="71:72" x14ac:dyDescent="0.2">
      <c r="BS18032" s="152"/>
      <c r="BT18032" s="153"/>
    </row>
    <row r="18033" spans="71:72" x14ac:dyDescent="0.2">
      <c r="BS18033" s="152"/>
      <c r="BT18033" s="153"/>
    </row>
    <row r="18034" spans="71:72" x14ac:dyDescent="0.2">
      <c r="BS18034" s="152"/>
      <c r="BT18034" s="153"/>
    </row>
    <row r="18035" spans="71:72" x14ac:dyDescent="0.2">
      <c r="BS18035" s="152"/>
      <c r="BT18035" s="153"/>
    </row>
    <row r="18036" spans="71:72" x14ac:dyDescent="0.2">
      <c r="BS18036" s="152"/>
      <c r="BT18036" s="153"/>
    </row>
    <row r="18037" spans="71:72" x14ac:dyDescent="0.2">
      <c r="BS18037" s="152"/>
      <c r="BT18037" s="153"/>
    </row>
    <row r="18038" spans="71:72" x14ac:dyDescent="0.2">
      <c r="BS18038" s="152"/>
      <c r="BT18038" s="153"/>
    </row>
    <row r="18039" spans="71:72" x14ac:dyDescent="0.2">
      <c r="BS18039" s="152"/>
      <c r="BT18039" s="153"/>
    </row>
    <row r="18040" spans="71:72" x14ac:dyDescent="0.2">
      <c r="BS18040" s="152"/>
      <c r="BT18040" s="153"/>
    </row>
    <row r="18041" spans="71:72" x14ac:dyDescent="0.2">
      <c r="BS18041" s="152"/>
      <c r="BT18041" s="153"/>
    </row>
    <row r="18042" spans="71:72" x14ac:dyDescent="0.2">
      <c r="BS18042" s="152"/>
      <c r="BT18042" s="153"/>
    </row>
    <row r="18043" spans="71:72" x14ac:dyDescent="0.2">
      <c r="BS18043" s="152"/>
      <c r="BT18043" s="153"/>
    </row>
    <row r="18044" spans="71:72" x14ac:dyDescent="0.2">
      <c r="BS18044" s="152"/>
      <c r="BT18044" s="153"/>
    </row>
    <row r="18045" spans="71:72" x14ac:dyDescent="0.2">
      <c r="BS18045" s="152"/>
      <c r="BT18045" s="153"/>
    </row>
    <row r="18046" spans="71:72" x14ac:dyDescent="0.2">
      <c r="BS18046" s="152"/>
      <c r="BT18046" s="153"/>
    </row>
    <row r="18047" spans="71:72" x14ac:dyDescent="0.2">
      <c r="BS18047" s="152"/>
      <c r="BT18047" s="153"/>
    </row>
    <row r="18048" spans="71:72" x14ac:dyDescent="0.2">
      <c r="BS18048" s="152"/>
      <c r="BT18048" s="153"/>
    </row>
    <row r="18049" spans="71:72" x14ac:dyDescent="0.2">
      <c r="BS18049" s="152"/>
      <c r="BT18049" s="153"/>
    </row>
    <row r="18050" spans="71:72" x14ac:dyDescent="0.2">
      <c r="BS18050" s="152"/>
      <c r="BT18050" s="153"/>
    </row>
    <row r="18051" spans="71:72" x14ac:dyDescent="0.2">
      <c r="BS18051" s="152"/>
      <c r="BT18051" s="153"/>
    </row>
    <row r="18052" spans="71:72" x14ac:dyDescent="0.2">
      <c r="BS18052" s="152"/>
      <c r="BT18052" s="153"/>
    </row>
    <row r="18053" spans="71:72" x14ac:dyDescent="0.2">
      <c r="BS18053" s="152"/>
      <c r="BT18053" s="153"/>
    </row>
    <row r="18054" spans="71:72" x14ac:dyDescent="0.2">
      <c r="BS18054" s="152"/>
      <c r="BT18054" s="153"/>
    </row>
    <row r="18055" spans="71:72" x14ac:dyDescent="0.2">
      <c r="BS18055" s="152"/>
      <c r="BT18055" s="153"/>
    </row>
    <row r="18056" spans="71:72" x14ac:dyDescent="0.2">
      <c r="BS18056" s="152"/>
      <c r="BT18056" s="153"/>
    </row>
    <row r="18057" spans="71:72" x14ac:dyDescent="0.2">
      <c r="BS18057" s="152"/>
      <c r="BT18057" s="153"/>
    </row>
    <row r="18058" spans="71:72" x14ac:dyDescent="0.2">
      <c r="BS18058" s="152"/>
      <c r="BT18058" s="153"/>
    </row>
    <row r="18059" spans="71:72" x14ac:dyDescent="0.2">
      <c r="BS18059" s="152"/>
      <c r="BT18059" s="153"/>
    </row>
    <row r="18060" spans="71:72" x14ac:dyDescent="0.2">
      <c r="BS18060" s="152"/>
      <c r="BT18060" s="153"/>
    </row>
    <row r="18061" spans="71:72" x14ac:dyDescent="0.2">
      <c r="BS18061" s="152"/>
      <c r="BT18061" s="153"/>
    </row>
    <row r="18062" spans="71:72" x14ac:dyDescent="0.2">
      <c r="BS18062" s="152"/>
      <c r="BT18062" s="153"/>
    </row>
    <row r="18063" spans="71:72" x14ac:dyDescent="0.2">
      <c r="BS18063" s="152"/>
      <c r="BT18063" s="153"/>
    </row>
    <row r="18064" spans="71:72" x14ac:dyDescent="0.2">
      <c r="BS18064" s="152"/>
      <c r="BT18064" s="153"/>
    </row>
    <row r="18065" spans="71:72" x14ac:dyDescent="0.2">
      <c r="BS18065" s="152"/>
      <c r="BT18065" s="153"/>
    </row>
    <row r="18066" spans="71:72" x14ac:dyDescent="0.2">
      <c r="BS18066" s="152"/>
      <c r="BT18066" s="153"/>
    </row>
    <row r="18067" spans="71:72" x14ac:dyDescent="0.2">
      <c r="BS18067" s="152"/>
      <c r="BT18067" s="153"/>
    </row>
    <row r="18068" spans="71:72" x14ac:dyDescent="0.2">
      <c r="BS18068" s="152"/>
      <c r="BT18068" s="153"/>
    </row>
    <row r="18069" spans="71:72" x14ac:dyDescent="0.2">
      <c r="BS18069" s="152"/>
      <c r="BT18069" s="153"/>
    </row>
    <row r="18070" spans="71:72" x14ac:dyDescent="0.2">
      <c r="BS18070" s="152"/>
      <c r="BT18070" s="153"/>
    </row>
    <row r="18071" spans="71:72" x14ac:dyDescent="0.2">
      <c r="BS18071" s="152"/>
      <c r="BT18071" s="153"/>
    </row>
    <row r="18072" spans="71:72" x14ac:dyDescent="0.2">
      <c r="BS18072" s="152"/>
      <c r="BT18072" s="153"/>
    </row>
    <row r="18073" spans="71:72" x14ac:dyDescent="0.2">
      <c r="BS18073" s="152"/>
      <c r="BT18073" s="153"/>
    </row>
    <row r="18074" spans="71:72" x14ac:dyDescent="0.2">
      <c r="BS18074" s="152"/>
      <c r="BT18074" s="153"/>
    </row>
    <row r="18075" spans="71:72" x14ac:dyDescent="0.2">
      <c r="BS18075" s="152"/>
      <c r="BT18075" s="153"/>
    </row>
    <row r="18076" spans="71:72" x14ac:dyDescent="0.2">
      <c r="BS18076" s="152"/>
      <c r="BT18076" s="153"/>
    </row>
    <row r="18077" spans="71:72" x14ac:dyDescent="0.2">
      <c r="BS18077" s="152"/>
      <c r="BT18077" s="153"/>
    </row>
    <row r="18078" spans="71:72" x14ac:dyDescent="0.2">
      <c r="BS18078" s="152"/>
      <c r="BT18078" s="153"/>
    </row>
    <row r="18079" spans="71:72" x14ac:dyDescent="0.2">
      <c r="BS18079" s="152"/>
      <c r="BT18079" s="153"/>
    </row>
    <row r="18080" spans="71:72" x14ac:dyDescent="0.2">
      <c r="BS18080" s="152"/>
      <c r="BT18080" s="153"/>
    </row>
    <row r="18081" spans="71:72" x14ac:dyDescent="0.2">
      <c r="BS18081" s="152"/>
      <c r="BT18081" s="153"/>
    </row>
    <row r="18082" spans="71:72" x14ac:dyDescent="0.2">
      <c r="BS18082" s="152"/>
      <c r="BT18082" s="153"/>
    </row>
    <row r="18083" spans="71:72" x14ac:dyDescent="0.2">
      <c r="BS18083" s="152"/>
      <c r="BT18083" s="153"/>
    </row>
    <row r="18084" spans="71:72" x14ac:dyDescent="0.2">
      <c r="BS18084" s="152"/>
      <c r="BT18084" s="153"/>
    </row>
    <row r="18085" spans="71:72" x14ac:dyDescent="0.2">
      <c r="BS18085" s="152"/>
      <c r="BT18085" s="153"/>
    </row>
    <row r="18086" spans="71:72" x14ac:dyDescent="0.2">
      <c r="BS18086" s="152"/>
      <c r="BT18086" s="153"/>
    </row>
    <row r="18087" spans="71:72" x14ac:dyDescent="0.2">
      <c r="BS18087" s="152"/>
      <c r="BT18087" s="153"/>
    </row>
    <row r="18088" spans="71:72" x14ac:dyDescent="0.2">
      <c r="BS18088" s="152"/>
      <c r="BT18088" s="153"/>
    </row>
    <row r="18089" spans="71:72" x14ac:dyDescent="0.2">
      <c r="BS18089" s="152"/>
      <c r="BT18089" s="153"/>
    </row>
    <row r="18090" spans="71:72" x14ac:dyDescent="0.2">
      <c r="BS18090" s="152"/>
      <c r="BT18090" s="153"/>
    </row>
    <row r="18091" spans="71:72" x14ac:dyDescent="0.2">
      <c r="BS18091" s="152"/>
      <c r="BT18091" s="153"/>
    </row>
    <row r="18092" spans="71:72" x14ac:dyDescent="0.2">
      <c r="BS18092" s="152"/>
      <c r="BT18092" s="153"/>
    </row>
    <row r="18093" spans="71:72" x14ac:dyDescent="0.2">
      <c r="BS18093" s="152"/>
      <c r="BT18093" s="153"/>
    </row>
    <row r="18094" spans="71:72" x14ac:dyDescent="0.2">
      <c r="BS18094" s="152"/>
      <c r="BT18094" s="153"/>
    </row>
    <row r="18095" spans="71:72" x14ac:dyDescent="0.2">
      <c r="BS18095" s="152"/>
      <c r="BT18095" s="153"/>
    </row>
    <row r="18096" spans="71:72" x14ac:dyDescent="0.2">
      <c r="BS18096" s="152"/>
      <c r="BT18096" s="153"/>
    </row>
    <row r="18097" spans="71:72" x14ac:dyDescent="0.2">
      <c r="BS18097" s="152"/>
      <c r="BT18097" s="153"/>
    </row>
    <row r="18098" spans="71:72" x14ac:dyDescent="0.2">
      <c r="BS18098" s="152"/>
      <c r="BT18098" s="153"/>
    </row>
    <row r="18099" spans="71:72" x14ac:dyDescent="0.2">
      <c r="BS18099" s="152"/>
      <c r="BT18099" s="153"/>
    </row>
    <row r="18100" spans="71:72" x14ac:dyDescent="0.2">
      <c r="BS18100" s="152"/>
      <c r="BT18100" s="153"/>
    </row>
    <row r="18101" spans="71:72" x14ac:dyDescent="0.2">
      <c r="BS18101" s="152"/>
      <c r="BT18101" s="153"/>
    </row>
    <row r="18102" spans="71:72" x14ac:dyDescent="0.2">
      <c r="BS18102" s="152"/>
      <c r="BT18102" s="153"/>
    </row>
    <row r="18103" spans="71:72" x14ac:dyDescent="0.2">
      <c r="BS18103" s="152"/>
      <c r="BT18103" s="153"/>
    </row>
    <row r="18104" spans="71:72" x14ac:dyDescent="0.2">
      <c r="BS18104" s="152"/>
      <c r="BT18104" s="153"/>
    </row>
    <row r="18105" spans="71:72" x14ac:dyDescent="0.2">
      <c r="BS18105" s="152"/>
      <c r="BT18105" s="153"/>
    </row>
    <row r="18106" spans="71:72" x14ac:dyDescent="0.2">
      <c r="BS18106" s="152"/>
      <c r="BT18106" s="153"/>
    </row>
    <row r="18107" spans="71:72" x14ac:dyDescent="0.2">
      <c r="BS18107" s="152"/>
      <c r="BT18107" s="153"/>
    </row>
    <row r="18108" spans="71:72" x14ac:dyDescent="0.2">
      <c r="BS18108" s="152"/>
      <c r="BT18108" s="153"/>
    </row>
    <row r="18109" spans="71:72" x14ac:dyDescent="0.2">
      <c r="BS18109" s="152"/>
      <c r="BT18109" s="153"/>
    </row>
    <row r="18110" spans="71:72" x14ac:dyDescent="0.2">
      <c r="BS18110" s="152"/>
      <c r="BT18110" s="153"/>
    </row>
    <row r="18111" spans="71:72" x14ac:dyDescent="0.2">
      <c r="BS18111" s="152"/>
      <c r="BT18111" s="153"/>
    </row>
    <row r="18112" spans="71:72" x14ac:dyDescent="0.2">
      <c r="BS18112" s="152"/>
      <c r="BT18112" s="153"/>
    </row>
    <row r="18113" spans="71:72" x14ac:dyDescent="0.2">
      <c r="BS18113" s="152"/>
      <c r="BT18113" s="153"/>
    </row>
    <row r="18114" spans="71:72" x14ac:dyDescent="0.2">
      <c r="BS18114" s="152"/>
      <c r="BT18114" s="153"/>
    </row>
    <row r="18115" spans="71:72" x14ac:dyDescent="0.2">
      <c r="BS18115" s="152"/>
      <c r="BT18115" s="153"/>
    </row>
    <row r="18116" spans="71:72" x14ac:dyDescent="0.2">
      <c r="BS18116" s="152"/>
      <c r="BT18116" s="153"/>
    </row>
    <row r="18117" spans="71:72" x14ac:dyDescent="0.2">
      <c r="BS18117" s="152"/>
      <c r="BT18117" s="153"/>
    </row>
    <row r="18118" spans="71:72" x14ac:dyDescent="0.2">
      <c r="BS18118" s="152"/>
      <c r="BT18118" s="153"/>
    </row>
    <row r="18119" spans="71:72" x14ac:dyDescent="0.2">
      <c r="BS18119" s="152"/>
      <c r="BT18119" s="153"/>
    </row>
    <row r="18120" spans="71:72" x14ac:dyDescent="0.2">
      <c r="BS18120" s="152"/>
      <c r="BT18120" s="153"/>
    </row>
    <row r="18121" spans="71:72" x14ac:dyDescent="0.2">
      <c r="BS18121" s="152"/>
      <c r="BT18121" s="153"/>
    </row>
    <row r="18122" spans="71:72" x14ac:dyDescent="0.2">
      <c r="BS18122" s="152"/>
      <c r="BT18122" s="153"/>
    </row>
    <row r="18123" spans="71:72" x14ac:dyDescent="0.2">
      <c r="BS18123" s="152"/>
      <c r="BT18123" s="153"/>
    </row>
    <row r="18124" spans="71:72" x14ac:dyDescent="0.2">
      <c r="BS18124" s="152"/>
      <c r="BT18124" s="153"/>
    </row>
    <row r="18125" spans="71:72" x14ac:dyDescent="0.2">
      <c r="BS18125" s="152"/>
      <c r="BT18125" s="153"/>
    </row>
    <row r="18126" spans="71:72" x14ac:dyDescent="0.2">
      <c r="BS18126" s="152"/>
      <c r="BT18126" s="153"/>
    </row>
    <row r="18127" spans="71:72" x14ac:dyDescent="0.2">
      <c r="BS18127" s="152"/>
      <c r="BT18127" s="153"/>
    </row>
    <row r="18128" spans="71:72" x14ac:dyDescent="0.2">
      <c r="BS18128" s="152"/>
      <c r="BT18128" s="153"/>
    </row>
    <row r="18129" spans="71:72" x14ac:dyDescent="0.2">
      <c r="BS18129" s="152"/>
      <c r="BT18129" s="153"/>
    </row>
    <row r="18130" spans="71:72" x14ac:dyDescent="0.2">
      <c r="BS18130" s="152"/>
      <c r="BT18130" s="153"/>
    </row>
    <row r="18131" spans="71:72" x14ac:dyDescent="0.2">
      <c r="BS18131" s="152"/>
      <c r="BT18131" s="153"/>
    </row>
    <row r="18132" spans="71:72" x14ac:dyDescent="0.2">
      <c r="BS18132" s="152"/>
      <c r="BT18132" s="153"/>
    </row>
    <row r="18133" spans="71:72" x14ac:dyDescent="0.2">
      <c r="BS18133" s="152"/>
      <c r="BT18133" s="153"/>
    </row>
    <row r="18134" spans="71:72" x14ac:dyDescent="0.2">
      <c r="BS18134" s="152"/>
      <c r="BT18134" s="153"/>
    </row>
    <row r="18135" spans="71:72" x14ac:dyDescent="0.2">
      <c r="BS18135" s="152"/>
      <c r="BT18135" s="153"/>
    </row>
    <row r="18136" spans="71:72" x14ac:dyDescent="0.2">
      <c r="BS18136" s="152"/>
      <c r="BT18136" s="153"/>
    </row>
    <row r="18137" spans="71:72" x14ac:dyDescent="0.2">
      <c r="BS18137" s="152"/>
      <c r="BT18137" s="153"/>
    </row>
    <row r="18138" spans="71:72" x14ac:dyDescent="0.2">
      <c r="BS18138" s="152"/>
      <c r="BT18138" s="153"/>
    </row>
    <row r="18139" spans="71:72" x14ac:dyDescent="0.2">
      <c r="BS18139" s="152"/>
      <c r="BT18139" s="153"/>
    </row>
    <row r="18140" spans="71:72" x14ac:dyDescent="0.2">
      <c r="BS18140" s="152"/>
      <c r="BT18140" s="153"/>
    </row>
    <row r="18141" spans="71:72" x14ac:dyDescent="0.2">
      <c r="BS18141" s="152"/>
      <c r="BT18141" s="153"/>
    </row>
    <row r="18142" spans="71:72" x14ac:dyDescent="0.2">
      <c r="BS18142" s="152"/>
      <c r="BT18142" s="153"/>
    </row>
    <row r="18143" spans="71:72" x14ac:dyDescent="0.2">
      <c r="BS18143" s="152"/>
      <c r="BT18143" s="153"/>
    </row>
    <row r="18144" spans="71:72" x14ac:dyDescent="0.2">
      <c r="BS18144" s="152"/>
      <c r="BT18144" s="153"/>
    </row>
    <row r="18145" spans="71:72" x14ac:dyDescent="0.2">
      <c r="BS18145" s="152"/>
      <c r="BT18145" s="153"/>
    </row>
    <row r="18146" spans="71:72" x14ac:dyDescent="0.2">
      <c r="BS18146" s="152"/>
      <c r="BT18146" s="153"/>
    </row>
    <row r="18147" spans="71:72" x14ac:dyDescent="0.2">
      <c r="BS18147" s="152"/>
      <c r="BT18147" s="153"/>
    </row>
    <row r="18148" spans="71:72" x14ac:dyDescent="0.2">
      <c r="BS18148" s="152"/>
      <c r="BT18148" s="153"/>
    </row>
    <row r="18149" spans="71:72" x14ac:dyDescent="0.2">
      <c r="BS18149" s="152"/>
      <c r="BT18149" s="153"/>
    </row>
    <row r="18150" spans="71:72" x14ac:dyDescent="0.2">
      <c r="BS18150" s="152"/>
      <c r="BT18150" s="153"/>
    </row>
    <row r="18151" spans="71:72" x14ac:dyDescent="0.2">
      <c r="BS18151" s="152"/>
      <c r="BT18151" s="153"/>
    </row>
    <row r="18152" spans="71:72" x14ac:dyDescent="0.2">
      <c r="BS18152" s="152"/>
      <c r="BT18152" s="153"/>
    </row>
    <row r="18153" spans="71:72" x14ac:dyDescent="0.2">
      <c r="BS18153" s="152"/>
      <c r="BT18153" s="153"/>
    </row>
    <row r="18154" spans="71:72" x14ac:dyDescent="0.2">
      <c r="BS18154" s="152"/>
      <c r="BT18154" s="153"/>
    </row>
    <row r="18155" spans="71:72" x14ac:dyDescent="0.2">
      <c r="BS18155" s="152"/>
      <c r="BT18155" s="153"/>
    </row>
    <row r="18156" spans="71:72" x14ac:dyDescent="0.2">
      <c r="BS18156" s="152"/>
      <c r="BT18156" s="153"/>
    </row>
    <row r="18157" spans="71:72" x14ac:dyDescent="0.2">
      <c r="BS18157" s="152"/>
      <c r="BT18157" s="153"/>
    </row>
    <row r="18158" spans="71:72" x14ac:dyDescent="0.2">
      <c r="BS18158" s="152"/>
      <c r="BT18158" s="153"/>
    </row>
    <row r="18159" spans="71:72" x14ac:dyDescent="0.2">
      <c r="BS18159" s="152"/>
      <c r="BT18159" s="153"/>
    </row>
    <row r="18160" spans="71:72" x14ac:dyDescent="0.2">
      <c r="BS18160" s="152"/>
      <c r="BT18160" s="153"/>
    </row>
    <row r="18161" spans="71:72" x14ac:dyDescent="0.2">
      <c r="BS18161" s="152"/>
      <c r="BT18161" s="153"/>
    </row>
    <row r="18162" spans="71:72" x14ac:dyDescent="0.2">
      <c r="BS18162" s="152"/>
      <c r="BT18162" s="153"/>
    </row>
    <row r="18163" spans="71:72" x14ac:dyDescent="0.2">
      <c r="BS18163" s="152"/>
      <c r="BT18163" s="153"/>
    </row>
    <row r="18164" spans="71:72" x14ac:dyDescent="0.2">
      <c r="BS18164" s="152"/>
      <c r="BT18164" s="153"/>
    </row>
    <row r="18165" spans="71:72" x14ac:dyDescent="0.2">
      <c r="BS18165" s="152"/>
      <c r="BT18165" s="153"/>
    </row>
    <row r="18166" spans="71:72" x14ac:dyDescent="0.2">
      <c r="BS18166" s="152"/>
      <c r="BT18166" s="153"/>
    </row>
    <row r="18167" spans="71:72" x14ac:dyDescent="0.2">
      <c r="BS18167" s="152"/>
      <c r="BT18167" s="153"/>
    </row>
    <row r="18168" spans="71:72" x14ac:dyDescent="0.2">
      <c r="BS18168" s="152"/>
      <c r="BT18168" s="153"/>
    </row>
    <row r="18169" spans="71:72" x14ac:dyDescent="0.2">
      <c r="BS18169" s="152"/>
      <c r="BT18169" s="153"/>
    </row>
    <row r="18170" spans="71:72" x14ac:dyDescent="0.2">
      <c r="BS18170" s="152"/>
      <c r="BT18170" s="153"/>
    </row>
    <row r="18171" spans="71:72" x14ac:dyDescent="0.2">
      <c r="BS18171" s="152"/>
      <c r="BT18171" s="153"/>
    </row>
    <row r="18172" spans="71:72" x14ac:dyDescent="0.2">
      <c r="BS18172" s="152"/>
      <c r="BT18172" s="153"/>
    </row>
    <row r="18173" spans="71:72" x14ac:dyDescent="0.2">
      <c r="BS18173" s="152"/>
      <c r="BT18173" s="153"/>
    </row>
    <row r="18174" spans="71:72" x14ac:dyDescent="0.2">
      <c r="BS18174" s="152"/>
      <c r="BT18174" s="153"/>
    </row>
    <row r="18175" spans="71:72" x14ac:dyDescent="0.2">
      <c r="BS18175" s="152"/>
      <c r="BT18175" s="153"/>
    </row>
    <row r="18176" spans="71:72" x14ac:dyDescent="0.2">
      <c r="BS18176" s="152"/>
      <c r="BT18176" s="153"/>
    </row>
    <row r="18177" spans="71:72" x14ac:dyDescent="0.2">
      <c r="BS18177" s="152"/>
      <c r="BT18177" s="153"/>
    </row>
    <row r="18178" spans="71:72" x14ac:dyDescent="0.2">
      <c r="BS18178" s="152"/>
      <c r="BT18178" s="153"/>
    </row>
    <row r="18179" spans="71:72" x14ac:dyDescent="0.2">
      <c r="BS18179" s="152"/>
      <c r="BT18179" s="153"/>
    </row>
    <row r="18180" spans="71:72" x14ac:dyDescent="0.2">
      <c r="BS18180" s="152"/>
      <c r="BT18180" s="153"/>
    </row>
    <row r="18181" spans="71:72" x14ac:dyDescent="0.2">
      <c r="BS18181" s="152"/>
      <c r="BT18181" s="153"/>
    </row>
    <row r="18182" spans="71:72" x14ac:dyDescent="0.2">
      <c r="BS18182" s="152"/>
      <c r="BT18182" s="153"/>
    </row>
    <row r="18183" spans="71:72" x14ac:dyDescent="0.2">
      <c r="BS18183" s="152"/>
      <c r="BT18183" s="153"/>
    </row>
    <row r="18184" spans="71:72" x14ac:dyDescent="0.2">
      <c r="BS18184" s="152"/>
      <c r="BT18184" s="153"/>
    </row>
    <row r="18185" spans="71:72" x14ac:dyDescent="0.2">
      <c r="BS18185" s="152"/>
      <c r="BT18185" s="153"/>
    </row>
    <row r="18186" spans="71:72" x14ac:dyDescent="0.2">
      <c r="BS18186" s="152"/>
      <c r="BT18186" s="153"/>
    </row>
    <row r="18187" spans="71:72" x14ac:dyDescent="0.2">
      <c r="BS18187" s="152"/>
      <c r="BT18187" s="153"/>
    </row>
    <row r="18188" spans="71:72" x14ac:dyDescent="0.2">
      <c r="BS18188" s="152"/>
      <c r="BT18188" s="153"/>
    </row>
    <row r="18189" spans="71:72" x14ac:dyDescent="0.2">
      <c r="BS18189" s="152"/>
      <c r="BT18189" s="153"/>
    </row>
    <row r="18190" spans="71:72" x14ac:dyDescent="0.2">
      <c r="BS18190" s="152"/>
      <c r="BT18190" s="153"/>
    </row>
    <row r="18191" spans="71:72" x14ac:dyDescent="0.2">
      <c r="BS18191" s="152"/>
      <c r="BT18191" s="153"/>
    </row>
    <row r="18192" spans="71:72" x14ac:dyDescent="0.2">
      <c r="BS18192" s="152"/>
      <c r="BT18192" s="153"/>
    </row>
    <row r="18193" spans="71:72" x14ac:dyDescent="0.2">
      <c r="BS18193" s="152"/>
      <c r="BT18193" s="153"/>
    </row>
    <row r="18194" spans="71:72" x14ac:dyDescent="0.2">
      <c r="BS18194" s="152"/>
      <c r="BT18194" s="153"/>
    </row>
    <row r="18195" spans="71:72" x14ac:dyDescent="0.2">
      <c r="BS18195" s="152"/>
      <c r="BT18195" s="153"/>
    </row>
    <row r="18196" spans="71:72" x14ac:dyDescent="0.2">
      <c r="BS18196" s="152"/>
      <c r="BT18196" s="153"/>
    </row>
    <row r="18197" spans="71:72" x14ac:dyDescent="0.2">
      <c r="BS18197" s="152"/>
      <c r="BT18197" s="153"/>
    </row>
    <row r="18198" spans="71:72" x14ac:dyDescent="0.2">
      <c r="BS18198" s="152"/>
      <c r="BT18198" s="153"/>
    </row>
    <row r="18199" spans="71:72" x14ac:dyDescent="0.2">
      <c r="BS18199" s="152"/>
      <c r="BT18199" s="153"/>
    </row>
    <row r="18200" spans="71:72" x14ac:dyDescent="0.2">
      <c r="BS18200" s="152"/>
      <c r="BT18200" s="153"/>
    </row>
    <row r="18201" spans="71:72" x14ac:dyDescent="0.2">
      <c r="BS18201" s="152"/>
      <c r="BT18201" s="153"/>
    </row>
    <row r="18202" spans="71:72" x14ac:dyDescent="0.2">
      <c r="BS18202" s="152"/>
      <c r="BT18202" s="153"/>
    </row>
    <row r="18203" spans="71:72" x14ac:dyDescent="0.2">
      <c r="BS18203" s="152"/>
      <c r="BT18203" s="153"/>
    </row>
    <row r="18204" spans="71:72" x14ac:dyDescent="0.2">
      <c r="BS18204" s="152"/>
      <c r="BT18204" s="153"/>
    </row>
    <row r="18205" spans="71:72" x14ac:dyDescent="0.2">
      <c r="BS18205" s="152"/>
      <c r="BT18205" s="153"/>
    </row>
    <row r="18206" spans="71:72" x14ac:dyDescent="0.2">
      <c r="BS18206" s="152"/>
      <c r="BT18206" s="153"/>
    </row>
    <row r="18207" spans="71:72" x14ac:dyDescent="0.2">
      <c r="BS18207" s="152"/>
      <c r="BT18207" s="153"/>
    </row>
    <row r="18208" spans="71:72" x14ac:dyDescent="0.2">
      <c r="BS18208" s="152"/>
      <c r="BT18208" s="153"/>
    </row>
    <row r="18209" spans="71:72" x14ac:dyDescent="0.2">
      <c r="BS18209" s="152"/>
      <c r="BT18209" s="153"/>
    </row>
    <row r="18210" spans="71:72" x14ac:dyDescent="0.2">
      <c r="BS18210" s="152"/>
      <c r="BT18210" s="153"/>
    </row>
    <row r="18211" spans="71:72" x14ac:dyDescent="0.2">
      <c r="BS18211" s="152"/>
      <c r="BT18211" s="153"/>
    </row>
    <row r="18212" spans="71:72" x14ac:dyDescent="0.2">
      <c r="BS18212" s="152"/>
      <c r="BT18212" s="153"/>
    </row>
    <row r="18213" spans="71:72" x14ac:dyDescent="0.2">
      <c r="BS18213" s="152"/>
      <c r="BT18213" s="153"/>
    </row>
    <row r="18214" spans="71:72" x14ac:dyDescent="0.2">
      <c r="BS18214" s="152"/>
      <c r="BT18214" s="153"/>
    </row>
    <row r="18215" spans="71:72" x14ac:dyDescent="0.2">
      <c r="BS18215" s="152"/>
      <c r="BT18215" s="153"/>
    </row>
    <row r="18216" spans="71:72" x14ac:dyDescent="0.2">
      <c r="BS18216" s="152"/>
      <c r="BT18216" s="153"/>
    </row>
    <row r="18217" spans="71:72" x14ac:dyDescent="0.2">
      <c r="BS18217" s="152"/>
      <c r="BT18217" s="153"/>
    </row>
    <row r="18218" spans="71:72" x14ac:dyDescent="0.2">
      <c r="BS18218" s="152"/>
      <c r="BT18218" s="153"/>
    </row>
    <row r="18219" spans="71:72" x14ac:dyDescent="0.2">
      <c r="BS18219" s="152"/>
      <c r="BT18219" s="153"/>
    </row>
    <row r="18220" spans="71:72" x14ac:dyDescent="0.2">
      <c r="BS18220" s="152"/>
      <c r="BT18220" s="153"/>
    </row>
    <row r="18221" spans="71:72" x14ac:dyDescent="0.2">
      <c r="BS18221" s="152"/>
      <c r="BT18221" s="153"/>
    </row>
    <row r="18222" spans="71:72" x14ac:dyDescent="0.2">
      <c r="BS18222" s="152"/>
      <c r="BT18222" s="153"/>
    </row>
    <row r="18223" spans="71:72" x14ac:dyDescent="0.2">
      <c r="BS18223" s="152"/>
      <c r="BT18223" s="153"/>
    </row>
    <row r="18224" spans="71:72" x14ac:dyDescent="0.2">
      <c r="BS18224" s="152"/>
      <c r="BT18224" s="153"/>
    </row>
    <row r="18225" spans="71:72" x14ac:dyDescent="0.2">
      <c r="BS18225" s="152"/>
      <c r="BT18225" s="153"/>
    </row>
    <row r="18226" spans="71:72" x14ac:dyDescent="0.2">
      <c r="BS18226" s="152"/>
      <c r="BT18226" s="153"/>
    </row>
    <row r="18227" spans="71:72" x14ac:dyDescent="0.2">
      <c r="BS18227" s="152"/>
      <c r="BT18227" s="153"/>
    </row>
    <row r="18228" spans="71:72" x14ac:dyDescent="0.2">
      <c r="BS18228" s="152"/>
      <c r="BT18228" s="153"/>
    </row>
    <row r="18229" spans="71:72" x14ac:dyDescent="0.2">
      <c r="BS18229" s="152"/>
      <c r="BT18229" s="153"/>
    </row>
    <row r="18230" spans="71:72" x14ac:dyDescent="0.2">
      <c r="BS18230" s="152"/>
      <c r="BT18230" s="153"/>
    </row>
    <row r="18231" spans="71:72" x14ac:dyDescent="0.2">
      <c r="BS18231" s="152"/>
      <c r="BT18231" s="153"/>
    </row>
    <row r="18232" spans="71:72" x14ac:dyDescent="0.2">
      <c r="BS18232" s="152"/>
      <c r="BT18232" s="153"/>
    </row>
    <row r="18233" spans="71:72" x14ac:dyDescent="0.2">
      <c r="BS18233" s="152"/>
      <c r="BT18233" s="153"/>
    </row>
    <row r="18234" spans="71:72" x14ac:dyDescent="0.2">
      <c r="BS18234" s="152"/>
      <c r="BT18234" s="153"/>
    </row>
    <row r="18235" spans="71:72" x14ac:dyDescent="0.2">
      <c r="BS18235" s="152"/>
      <c r="BT18235" s="153"/>
    </row>
    <row r="18236" spans="71:72" x14ac:dyDescent="0.2">
      <c r="BS18236" s="152"/>
      <c r="BT18236" s="153"/>
    </row>
    <row r="18237" spans="71:72" x14ac:dyDescent="0.2">
      <c r="BS18237" s="152"/>
      <c r="BT18237" s="153"/>
    </row>
    <row r="18238" spans="71:72" x14ac:dyDescent="0.2">
      <c r="BS18238" s="152"/>
      <c r="BT18238" s="153"/>
    </row>
    <row r="18239" spans="71:72" x14ac:dyDescent="0.2">
      <c r="BS18239" s="152"/>
      <c r="BT18239" s="153"/>
    </row>
    <row r="18240" spans="71:72" x14ac:dyDescent="0.2">
      <c r="BS18240" s="152"/>
      <c r="BT18240" s="153"/>
    </row>
    <row r="18241" spans="71:72" x14ac:dyDescent="0.2">
      <c r="BS18241" s="152"/>
      <c r="BT18241" s="153"/>
    </row>
    <row r="18242" spans="71:72" x14ac:dyDescent="0.2">
      <c r="BS18242" s="152"/>
      <c r="BT18242" s="153"/>
    </row>
    <row r="18243" spans="71:72" x14ac:dyDescent="0.2">
      <c r="BS18243" s="152"/>
      <c r="BT18243" s="153"/>
    </row>
    <row r="18244" spans="71:72" x14ac:dyDescent="0.2">
      <c r="BS18244" s="152"/>
      <c r="BT18244" s="153"/>
    </row>
    <row r="18245" spans="71:72" x14ac:dyDescent="0.2">
      <c r="BS18245" s="152"/>
      <c r="BT18245" s="153"/>
    </row>
    <row r="18246" spans="71:72" x14ac:dyDescent="0.2">
      <c r="BS18246" s="152"/>
      <c r="BT18246" s="153"/>
    </row>
    <row r="18247" spans="71:72" x14ac:dyDescent="0.2">
      <c r="BS18247" s="152"/>
      <c r="BT18247" s="153"/>
    </row>
    <row r="18248" spans="71:72" x14ac:dyDescent="0.2">
      <c r="BS18248" s="152"/>
      <c r="BT18248" s="153"/>
    </row>
    <row r="18249" spans="71:72" x14ac:dyDescent="0.2">
      <c r="BS18249" s="152"/>
      <c r="BT18249" s="153"/>
    </row>
    <row r="18250" spans="71:72" x14ac:dyDescent="0.2">
      <c r="BS18250" s="152"/>
      <c r="BT18250" s="153"/>
    </row>
    <row r="18251" spans="71:72" x14ac:dyDescent="0.2">
      <c r="BS18251" s="152"/>
      <c r="BT18251" s="153"/>
    </row>
    <row r="18252" spans="71:72" x14ac:dyDescent="0.2">
      <c r="BS18252" s="152"/>
      <c r="BT18252" s="153"/>
    </row>
    <row r="18253" spans="71:72" x14ac:dyDescent="0.2">
      <c r="BS18253" s="152"/>
      <c r="BT18253" s="153"/>
    </row>
    <row r="18254" spans="71:72" x14ac:dyDescent="0.2">
      <c r="BS18254" s="152"/>
      <c r="BT18254" s="153"/>
    </row>
    <row r="18255" spans="71:72" x14ac:dyDescent="0.2">
      <c r="BS18255" s="152"/>
      <c r="BT18255" s="153"/>
    </row>
    <row r="18256" spans="71:72" x14ac:dyDescent="0.2">
      <c r="BS18256" s="152"/>
      <c r="BT18256" s="153"/>
    </row>
    <row r="18257" spans="71:72" x14ac:dyDescent="0.2">
      <c r="BS18257" s="152"/>
      <c r="BT18257" s="153"/>
    </row>
    <row r="18258" spans="71:72" x14ac:dyDescent="0.2">
      <c r="BS18258" s="152"/>
      <c r="BT18258" s="153"/>
    </row>
    <row r="18259" spans="71:72" x14ac:dyDescent="0.2">
      <c r="BS18259" s="152"/>
      <c r="BT18259" s="153"/>
    </row>
    <row r="18260" spans="71:72" x14ac:dyDescent="0.2">
      <c r="BS18260" s="152"/>
      <c r="BT18260" s="153"/>
    </row>
    <row r="18261" spans="71:72" x14ac:dyDescent="0.2">
      <c r="BS18261" s="152"/>
      <c r="BT18261" s="153"/>
    </row>
    <row r="18262" spans="71:72" x14ac:dyDescent="0.2">
      <c r="BS18262" s="152"/>
      <c r="BT18262" s="153"/>
    </row>
    <row r="18263" spans="71:72" x14ac:dyDescent="0.2">
      <c r="BS18263" s="152"/>
      <c r="BT18263" s="153"/>
    </row>
    <row r="18264" spans="71:72" x14ac:dyDescent="0.2">
      <c r="BS18264" s="152"/>
      <c r="BT18264" s="153"/>
    </row>
    <row r="18265" spans="71:72" x14ac:dyDescent="0.2">
      <c r="BS18265" s="152"/>
      <c r="BT18265" s="153"/>
    </row>
    <row r="18266" spans="71:72" x14ac:dyDescent="0.2">
      <c r="BS18266" s="152"/>
      <c r="BT18266" s="153"/>
    </row>
    <row r="18267" spans="71:72" x14ac:dyDescent="0.2">
      <c r="BS18267" s="152"/>
      <c r="BT18267" s="153"/>
    </row>
    <row r="18268" spans="71:72" x14ac:dyDescent="0.2">
      <c r="BS18268" s="152"/>
      <c r="BT18268" s="153"/>
    </row>
    <row r="18269" spans="71:72" x14ac:dyDescent="0.2">
      <c r="BS18269" s="152"/>
      <c r="BT18269" s="153"/>
    </row>
    <row r="18270" spans="71:72" x14ac:dyDescent="0.2">
      <c r="BS18270" s="152"/>
      <c r="BT18270" s="153"/>
    </row>
    <row r="18271" spans="71:72" x14ac:dyDescent="0.2">
      <c r="BS18271" s="152"/>
      <c r="BT18271" s="153"/>
    </row>
    <row r="18272" spans="71:72" x14ac:dyDescent="0.2">
      <c r="BS18272" s="152"/>
      <c r="BT18272" s="153"/>
    </row>
    <row r="18273" spans="71:72" x14ac:dyDescent="0.2">
      <c r="BS18273" s="152"/>
      <c r="BT18273" s="153"/>
    </row>
    <row r="18274" spans="71:72" x14ac:dyDescent="0.2">
      <c r="BS18274" s="152"/>
      <c r="BT18274" s="153"/>
    </row>
    <row r="18275" spans="71:72" x14ac:dyDescent="0.2">
      <c r="BS18275" s="152"/>
      <c r="BT18275" s="153"/>
    </row>
    <row r="18276" spans="71:72" x14ac:dyDescent="0.2">
      <c r="BS18276" s="152"/>
      <c r="BT18276" s="153"/>
    </row>
    <row r="18277" spans="71:72" x14ac:dyDescent="0.2">
      <c r="BS18277" s="152"/>
      <c r="BT18277" s="153"/>
    </row>
    <row r="18278" spans="71:72" x14ac:dyDescent="0.2">
      <c r="BS18278" s="152"/>
      <c r="BT18278" s="153"/>
    </row>
    <row r="18279" spans="71:72" x14ac:dyDescent="0.2">
      <c r="BS18279" s="152"/>
      <c r="BT18279" s="153"/>
    </row>
    <row r="18280" spans="71:72" x14ac:dyDescent="0.2">
      <c r="BS18280" s="152"/>
      <c r="BT18280" s="153"/>
    </row>
    <row r="18281" spans="71:72" x14ac:dyDescent="0.2">
      <c r="BS18281" s="152"/>
      <c r="BT18281" s="153"/>
    </row>
    <row r="18282" spans="71:72" x14ac:dyDescent="0.2">
      <c r="BS18282" s="152"/>
      <c r="BT18282" s="153"/>
    </row>
    <row r="18283" spans="71:72" x14ac:dyDescent="0.2">
      <c r="BS18283" s="152"/>
      <c r="BT18283" s="153"/>
    </row>
    <row r="18284" spans="71:72" x14ac:dyDescent="0.2">
      <c r="BS18284" s="152"/>
      <c r="BT18284" s="153"/>
    </row>
    <row r="18285" spans="71:72" x14ac:dyDescent="0.2">
      <c r="BS18285" s="152"/>
      <c r="BT18285" s="153"/>
    </row>
    <row r="18286" spans="71:72" x14ac:dyDescent="0.2">
      <c r="BS18286" s="152"/>
      <c r="BT18286" s="153"/>
    </row>
    <row r="18287" spans="71:72" x14ac:dyDescent="0.2">
      <c r="BS18287" s="152"/>
      <c r="BT18287" s="153"/>
    </row>
    <row r="18288" spans="71:72" x14ac:dyDescent="0.2">
      <c r="BS18288" s="152"/>
      <c r="BT18288" s="153"/>
    </row>
    <row r="18289" spans="71:72" x14ac:dyDescent="0.2">
      <c r="BS18289" s="152"/>
      <c r="BT18289" s="153"/>
    </row>
    <row r="18290" spans="71:72" x14ac:dyDescent="0.2">
      <c r="BS18290" s="152"/>
      <c r="BT18290" s="153"/>
    </row>
    <row r="18291" spans="71:72" x14ac:dyDescent="0.2">
      <c r="BS18291" s="152"/>
      <c r="BT18291" s="153"/>
    </row>
    <row r="18292" spans="71:72" x14ac:dyDescent="0.2">
      <c r="BS18292" s="152"/>
      <c r="BT18292" s="153"/>
    </row>
    <row r="18293" spans="71:72" x14ac:dyDescent="0.2">
      <c r="BS18293" s="152"/>
      <c r="BT18293" s="153"/>
    </row>
    <row r="18294" spans="71:72" x14ac:dyDescent="0.2">
      <c r="BS18294" s="152"/>
      <c r="BT18294" s="153"/>
    </row>
    <row r="18295" spans="71:72" x14ac:dyDescent="0.2">
      <c r="BS18295" s="152"/>
      <c r="BT18295" s="153"/>
    </row>
    <row r="18296" spans="71:72" x14ac:dyDescent="0.2">
      <c r="BS18296" s="152"/>
      <c r="BT18296" s="153"/>
    </row>
    <row r="18297" spans="71:72" x14ac:dyDescent="0.2">
      <c r="BS18297" s="152"/>
      <c r="BT18297" s="153"/>
    </row>
    <row r="18298" spans="71:72" x14ac:dyDescent="0.2">
      <c r="BS18298" s="152"/>
      <c r="BT18298" s="153"/>
    </row>
    <row r="18299" spans="71:72" x14ac:dyDescent="0.2">
      <c r="BS18299" s="152"/>
      <c r="BT18299" s="153"/>
    </row>
    <row r="18300" spans="71:72" x14ac:dyDescent="0.2">
      <c r="BS18300" s="152"/>
      <c r="BT18300" s="153"/>
    </row>
    <row r="18301" spans="71:72" x14ac:dyDescent="0.2">
      <c r="BS18301" s="152"/>
      <c r="BT18301" s="153"/>
    </row>
    <row r="18302" spans="71:72" x14ac:dyDescent="0.2">
      <c r="BS18302" s="152"/>
      <c r="BT18302" s="153"/>
    </row>
    <row r="18303" spans="71:72" x14ac:dyDescent="0.2">
      <c r="BS18303" s="152"/>
      <c r="BT18303" s="153"/>
    </row>
    <row r="18304" spans="71:72" x14ac:dyDescent="0.2">
      <c r="BS18304" s="152"/>
      <c r="BT18304" s="153"/>
    </row>
    <row r="18305" spans="71:72" x14ac:dyDescent="0.2">
      <c r="BS18305" s="152"/>
      <c r="BT18305" s="153"/>
    </row>
    <row r="18306" spans="71:72" x14ac:dyDescent="0.2">
      <c r="BS18306" s="152"/>
      <c r="BT18306" s="153"/>
    </row>
    <row r="18307" spans="71:72" x14ac:dyDescent="0.2">
      <c r="BS18307" s="152"/>
      <c r="BT18307" s="153"/>
    </row>
    <row r="18308" spans="71:72" x14ac:dyDescent="0.2">
      <c r="BS18308" s="152"/>
      <c r="BT18308" s="153"/>
    </row>
    <row r="18309" spans="71:72" x14ac:dyDescent="0.2">
      <c r="BS18309" s="152"/>
      <c r="BT18309" s="153"/>
    </row>
    <row r="18310" spans="71:72" x14ac:dyDescent="0.2">
      <c r="BS18310" s="152"/>
      <c r="BT18310" s="153"/>
    </row>
    <row r="18311" spans="71:72" x14ac:dyDescent="0.2">
      <c r="BS18311" s="152"/>
      <c r="BT18311" s="153"/>
    </row>
    <row r="18312" spans="71:72" x14ac:dyDescent="0.2">
      <c r="BS18312" s="152"/>
      <c r="BT18312" s="153"/>
    </row>
    <row r="18313" spans="71:72" x14ac:dyDescent="0.2">
      <c r="BS18313" s="152"/>
      <c r="BT18313" s="153"/>
    </row>
    <row r="18314" spans="71:72" x14ac:dyDescent="0.2">
      <c r="BS18314" s="152"/>
      <c r="BT18314" s="153"/>
    </row>
    <row r="18315" spans="71:72" x14ac:dyDescent="0.2">
      <c r="BS18315" s="152"/>
      <c r="BT18315" s="153"/>
    </row>
    <row r="18316" spans="71:72" x14ac:dyDescent="0.2">
      <c r="BS18316" s="152"/>
      <c r="BT18316" s="153"/>
    </row>
    <row r="18317" spans="71:72" x14ac:dyDescent="0.2">
      <c r="BS18317" s="152"/>
      <c r="BT18317" s="153"/>
    </row>
    <row r="18318" spans="71:72" x14ac:dyDescent="0.2">
      <c r="BS18318" s="152"/>
      <c r="BT18318" s="153"/>
    </row>
    <row r="18319" spans="71:72" x14ac:dyDescent="0.2">
      <c r="BS18319" s="152"/>
      <c r="BT18319" s="153"/>
    </row>
    <row r="18320" spans="71:72" x14ac:dyDescent="0.2">
      <c r="BS18320" s="152"/>
      <c r="BT18320" s="153"/>
    </row>
    <row r="18321" spans="71:72" x14ac:dyDescent="0.2">
      <c r="BS18321" s="152"/>
      <c r="BT18321" s="153"/>
    </row>
    <row r="18322" spans="71:72" x14ac:dyDescent="0.2">
      <c r="BS18322" s="152"/>
      <c r="BT18322" s="153"/>
    </row>
    <row r="18323" spans="71:72" x14ac:dyDescent="0.2">
      <c r="BS18323" s="152"/>
      <c r="BT18323" s="153"/>
    </row>
    <row r="18324" spans="71:72" x14ac:dyDescent="0.2">
      <c r="BS18324" s="152"/>
      <c r="BT18324" s="153"/>
    </row>
    <row r="18325" spans="71:72" x14ac:dyDescent="0.2">
      <c r="BS18325" s="152"/>
      <c r="BT18325" s="153"/>
    </row>
    <row r="18326" spans="71:72" x14ac:dyDescent="0.2">
      <c r="BS18326" s="152"/>
      <c r="BT18326" s="153"/>
    </row>
    <row r="18327" spans="71:72" x14ac:dyDescent="0.2">
      <c r="BS18327" s="152"/>
      <c r="BT18327" s="153"/>
    </row>
    <row r="18328" spans="71:72" x14ac:dyDescent="0.2">
      <c r="BS18328" s="152"/>
      <c r="BT18328" s="153"/>
    </row>
    <row r="18329" spans="71:72" x14ac:dyDescent="0.2">
      <c r="BS18329" s="152"/>
      <c r="BT18329" s="153"/>
    </row>
    <row r="18330" spans="71:72" x14ac:dyDescent="0.2">
      <c r="BS18330" s="152"/>
      <c r="BT18330" s="153"/>
    </row>
    <row r="18331" spans="71:72" x14ac:dyDescent="0.2">
      <c r="BS18331" s="152"/>
      <c r="BT18331" s="153"/>
    </row>
    <row r="18332" spans="71:72" x14ac:dyDescent="0.2">
      <c r="BS18332" s="152"/>
      <c r="BT18332" s="153"/>
    </row>
    <row r="18333" spans="71:72" x14ac:dyDescent="0.2">
      <c r="BS18333" s="152"/>
      <c r="BT18333" s="153"/>
    </row>
    <row r="18334" spans="71:72" x14ac:dyDescent="0.2">
      <c r="BS18334" s="152"/>
      <c r="BT18334" s="153"/>
    </row>
    <row r="18335" spans="71:72" x14ac:dyDescent="0.2">
      <c r="BS18335" s="152"/>
      <c r="BT18335" s="153"/>
    </row>
    <row r="18336" spans="71:72" x14ac:dyDescent="0.2">
      <c r="BS18336" s="152"/>
      <c r="BT18336" s="153"/>
    </row>
    <row r="18337" spans="71:72" x14ac:dyDescent="0.2">
      <c r="BS18337" s="152"/>
      <c r="BT18337" s="153"/>
    </row>
    <row r="18338" spans="71:72" x14ac:dyDescent="0.2">
      <c r="BS18338" s="152"/>
      <c r="BT18338" s="153"/>
    </row>
    <row r="18339" spans="71:72" x14ac:dyDescent="0.2">
      <c r="BS18339" s="152"/>
      <c r="BT18339" s="153"/>
    </row>
    <row r="18340" spans="71:72" x14ac:dyDescent="0.2">
      <c r="BS18340" s="152"/>
      <c r="BT18340" s="153"/>
    </row>
    <row r="18341" spans="71:72" x14ac:dyDescent="0.2">
      <c r="BS18341" s="152"/>
      <c r="BT18341" s="153"/>
    </row>
    <row r="18342" spans="71:72" x14ac:dyDescent="0.2">
      <c r="BS18342" s="152"/>
      <c r="BT18342" s="153"/>
    </row>
    <row r="18343" spans="71:72" x14ac:dyDescent="0.2">
      <c r="BS18343" s="152"/>
      <c r="BT18343" s="153"/>
    </row>
    <row r="18344" spans="71:72" x14ac:dyDescent="0.2">
      <c r="BS18344" s="152"/>
      <c r="BT18344" s="153"/>
    </row>
    <row r="18345" spans="71:72" x14ac:dyDescent="0.2">
      <c r="BS18345" s="152"/>
      <c r="BT18345" s="153"/>
    </row>
    <row r="18346" spans="71:72" x14ac:dyDescent="0.2">
      <c r="BS18346" s="152"/>
      <c r="BT18346" s="153"/>
    </row>
    <row r="18347" spans="71:72" x14ac:dyDescent="0.2">
      <c r="BS18347" s="152"/>
      <c r="BT18347" s="153"/>
    </row>
    <row r="18348" spans="71:72" x14ac:dyDescent="0.2">
      <c r="BS18348" s="152"/>
      <c r="BT18348" s="153"/>
    </row>
    <row r="18349" spans="71:72" x14ac:dyDescent="0.2">
      <c r="BS18349" s="152"/>
      <c r="BT18349" s="153"/>
    </row>
    <row r="18350" spans="71:72" x14ac:dyDescent="0.2">
      <c r="BS18350" s="152"/>
      <c r="BT18350" s="153"/>
    </row>
    <row r="18351" spans="71:72" x14ac:dyDescent="0.2">
      <c r="BS18351" s="152"/>
      <c r="BT18351" s="153"/>
    </row>
    <row r="18352" spans="71:72" x14ac:dyDescent="0.2">
      <c r="BS18352" s="152"/>
      <c r="BT18352" s="153"/>
    </row>
    <row r="18353" spans="71:72" x14ac:dyDescent="0.2">
      <c r="BS18353" s="152"/>
      <c r="BT18353" s="153"/>
    </row>
    <row r="18354" spans="71:72" x14ac:dyDescent="0.2">
      <c r="BS18354" s="152"/>
      <c r="BT18354" s="153"/>
    </row>
    <row r="18355" spans="71:72" x14ac:dyDescent="0.2">
      <c r="BS18355" s="152"/>
      <c r="BT18355" s="153"/>
    </row>
    <row r="18356" spans="71:72" x14ac:dyDescent="0.2">
      <c r="BS18356" s="152"/>
      <c r="BT18356" s="153"/>
    </row>
    <row r="18357" spans="71:72" x14ac:dyDescent="0.2">
      <c r="BS18357" s="152"/>
      <c r="BT18357" s="153"/>
    </row>
    <row r="18358" spans="71:72" x14ac:dyDescent="0.2">
      <c r="BS18358" s="152"/>
      <c r="BT18358" s="153"/>
    </row>
    <row r="18359" spans="71:72" x14ac:dyDescent="0.2">
      <c r="BS18359" s="152"/>
      <c r="BT18359" s="153"/>
    </row>
    <row r="18360" spans="71:72" x14ac:dyDescent="0.2">
      <c r="BS18360" s="152"/>
      <c r="BT18360" s="153"/>
    </row>
    <row r="18361" spans="71:72" x14ac:dyDescent="0.2">
      <c r="BS18361" s="152"/>
      <c r="BT18361" s="153"/>
    </row>
    <row r="18362" spans="71:72" x14ac:dyDescent="0.2">
      <c r="BS18362" s="152"/>
      <c r="BT18362" s="153"/>
    </row>
    <row r="18363" spans="71:72" x14ac:dyDescent="0.2">
      <c r="BS18363" s="152"/>
      <c r="BT18363" s="153"/>
    </row>
    <row r="18364" spans="71:72" x14ac:dyDescent="0.2">
      <c r="BS18364" s="152"/>
      <c r="BT18364" s="153"/>
    </row>
    <row r="18365" spans="71:72" x14ac:dyDescent="0.2">
      <c r="BS18365" s="152"/>
      <c r="BT18365" s="153"/>
    </row>
    <row r="18366" spans="71:72" x14ac:dyDescent="0.2">
      <c r="BS18366" s="152"/>
      <c r="BT18366" s="153"/>
    </row>
    <row r="18367" spans="71:72" x14ac:dyDescent="0.2">
      <c r="BS18367" s="152"/>
      <c r="BT18367" s="153"/>
    </row>
    <row r="18368" spans="71:72" x14ac:dyDescent="0.2">
      <c r="BS18368" s="152"/>
      <c r="BT18368" s="153"/>
    </row>
    <row r="18369" spans="71:72" x14ac:dyDescent="0.2">
      <c r="BS18369" s="152"/>
      <c r="BT18369" s="153"/>
    </row>
    <row r="18370" spans="71:72" x14ac:dyDescent="0.2">
      <c r="BS18370" s="152"/>
      <c r="BT18370" s="153"/>
    </row>
    <row r="18371" spans="71:72" x14ac:dyDescent="0.2">
      <c r="BS18371" s="152"/>
      <c r="BT18371" s="153"/>
    </row>
    <row r="18372" spans="71:72" x14ac:dyDescent="0.2">
      <c r="BS18372" s="152"/>
      <c r="BT18372" s="153"/>
    </row>
    <row r="18373" spans="71:72" x14ac:dyDescent="0.2">
      <c r="BS18373" s="152"/>
      <c r="BT18373" s="153"/>
    </row>
    <row r="18374" spans="71:72" x14ac:dyDescent="0.2">
      <c r="BS18374" s="152"/>
      <c r="BT18374" s="153"/>
    </row>
    <row r="18375" spans="71:72" x14ac:dyDescent="0.2">
      <c r="BS18375" s="152"/>
      <c r="BT18375" s="153"/>
    </row>
    <row r="18376" spans="71:72" x14ac:dyDescent="0.2">
      <c r="BS18376" s="152"/>
      <c r="BT18376" s="153"/>
    </row>
    <row r="18377" spans="71:72" x14ac:dyDescent="0.2">
      <c r="BS18377" s="152"/>
      <c r="BT18377" s="153"/>
    </row>
    <row r="18378" spans="71:72" x14ac:dyDescent="0.2">
      <c r="BS18378" s="152"/>
      <c r="BT18378" s="153"/>
    </row>
    <row r="18379" spans="71:72" x14ac:dyDescent="0.2">
      <c r="BS18379" s="152"/>
      <c r="BT18379" s="153"/>
    </row>
    <row r="18380" spans="71:72" x14ac:dyDescent="0.2">
      <c r="BS18380" s="152"/>
      <c r="BT18380" s="153"/>
    </row>
    <row r="18381" spans="71:72" x14ac:dyDescent="0.2">
      <c r="BS18381" s="152"/>
      <c r="BT18381" s="153"/>
    </row>
    <row r="18382" spans="71:72" x14ac:dyDescent="0.2">
      <c r="BS18382" s="152"/>
      <c r="BT18382" s="153"/>
    </row>
    <row r="18383" spans="71:72" x14ac:dyDescent="0.2">
      <c r="BS18383" s="152"/>
      <c r="BT18383" s="153"/>
    </row>
    <row r="18384" spans="71:72" x14ac:dyDescent="0.2">
      <c r="BS18384" s="152"/>
      <c r="BT18384" s="153"/>
    </row>
    <row r="18385" spans="71:72" x14ac:dyDescent="0.2">
      <c r="BS18385" s="152"/>
      <c r="BT18385" s="153"/>
    </row>
    <row r="18386" spans="71:72" x14ac:dyDescent="0.2">
      <c r="BS18386" s="152"/>
      <c r="BT18386" s="153"/>
    </row>
    <row r="18387" spans="71:72" x14ac:dyDescent="0.2">
      <c r="BS18387" s="152"/>
      <c r="BT18387" s="153"/>
    </row>
    <row r="18388" spans="71:72" x14ac:dyDescent="0.2">
      <c r="BS18388" s="152"/>
      <c r="BT18388" s="153"/>
    </row>
    <row r="18389" spans="71:72" x14ac:dyDescent="0.2">
      <c r="BS18389" s="152"/>
      <c r="BT18389" s="153"/>
    </row>
    <row r="18390" spans="71:72" x14ac:dyDescent="0.2">
      <c r="BS18390" s="152"/>
      <c r="BT18390" s="153"/>
    </row>
    <row r="18391" spans="71:72" x14ac:dyDescent="0.2">
      <c r="BS18391" s="152"/>
      <c r="BT18391" s="153"/>
    </row>
    <row r="18392" spans="71:72" x14ac:dyDescent="0.2">
      <c r="BS18392" s="152"/>
      <c r="BT18392" s="153"/>
    </row>
    <row r="18393" spans="71:72" x14ac:dyDescent="0.2">
      <c r="BS18393" s="152"/>
      <c r="BT18393" s="153"/>
    </row>
    <row r="18394" spans="71:72" x14ac:dyDescent="0.2">
      <c r="BS18394" s="152"/>
      <c r="BT18394" s="153"/>
    </row>
    <row r="18395" spans="71:72" x14ac:dyDescent="0.2">
      <c r="BS18395" s="152"/>
      <c r="BT18395" s="153"/>
    </row>
    <row r="18396" spans="71:72" x14ac:dyDescent="0.2">
      <c r="BS18396" s="152"/>
      <c r="BT18396" s="153"/>
    </row>
    <row r="18397" spans="71:72" x14ac:dyDescent="0.2">
      <c r="BS18397" s="152"/>
      <c r="BT18397" s="153"/>
    </row>
    <row r="18398" spans="71:72" x14ac:dyDescent="0.2">
      <c r="BS18398" s="152"/>
      <c r="BT18398" s="153"/>
    </row>
    <row r="18399" spans="71:72" x14ac:dyDescent="0.2">
      <c r="BS18399" s="152"/>
      <c r="BT18399" s="153"/>
    </row>
    <row r="18400" spans="71:72" x14ac:dyDescent="0.2">
      <c r="BS18400" s="152"/>
      <c r="BT18400" s="153"/>
    </row>
    <row r="18401" spans="71:72" x14ac:dyDescent="0.2">
      <c r="BS18401" s="152"/>
      <c r="BT18401" s="153"/>
    </row>
    <row r="18402" spans="71:72" x14ac:dyDescent="0.2">
      <c r="BS18402" s="152"/>
      <c r="BT18402" s="153"/>
    </row>
    <row r="18403" spans="71:72" x14ac:dyDescent="0.2">
      <c r="BS18403" s="152"/>
      <c r="BT18403" s="153"/>
    </row>
    <row r="18404" spans="71:72" x14ac:dyDescent="0.2">
      <c r="BS18404" s="152"/>
      <c r="BT18404" s="153"/>
    </row>
    <row r="18405" spans="71:72" x14ac:dyDescent="0.2">
      <c r="BS18405" s="152"/>
      <c r="BT18405" s="153"/>
    </row>
    <row r="18406" spans="71:72" x14ac:dyDescent="0.2">
      <c r="BS18406" s="152"/>
      <c r="BT18406" s="153"/>
    </row>
    <row r="18407" spans="71:72" x14ac:dyDescent="0.2">
      <c r="BS18407" s="152"/>
      <c r="BT18407" s="153"/>
    </row>
    <row r="18408" spans="71:72" x14ac:dyDescent="0.2">
      <c r="BS18408" s="152"/>
      <c r="BT18408" s="153"/>
    </row>
    <row r="18409" spans="71:72" x14ac:dyDescent="0.2">
      <c r="BS18409" s="152"/>
      <c r="BT18409" s="153"/>
    </row>
    <row r="18410" spans="71:72" x14ac:dyDescent="0.2">
      <c r="BS18410" s="152"/>
      <c r="BT18410" s="153"/>
    </row>
    <row r="18411" spans="71:72" x14ac:dyDescent="0.2">
      <c r="BS18411" s="152"/>
      <c r="BT18411" s="153"/>
    </row>
    <row r="18412" spans="71:72" x14ac:dyDescent="0.2">
      <c r="BS18412" s="152"/>
      <c r="BT18412" s="153"/>
    </row>
    <row r="18413" spans="71:72" x14ac:dyDescent="0.2">
      <c r="BS18413" s="152"/>
      <c r="BT18413" s="153"/>
    </row>
    <row r="18414" spans="71:72" x14ac:dyDescent="0.2">
      <c r="BS18414" s="152"/>
      <c r="BT18414" s="153"/>
    </row>
    <row r="18415" spans="71:72" x14ac:dyDescent="0.2">
      <c r="BS18415" s="152"/>
      <c r="BT18415" s="153"/>
    </row>
    <row r="18416" spans="71:72" x14ac:dyDescent="0.2">
      <c r="BS18416" s="152"/>
      <c r="BT18416" s="153"/>
    </row>
    <row r="18417" spans="71:72" x14ac:dyDescent="0.2">
      <c r="BS18417" s="152"/>
      <c r="BT18417" s="153"/>
    </row>
    <row r="18418" spans="71:72" x14ac:dyDescent="0.2">
      <c r="BS18418" s="152"/>
      <c r="BT18418" s="153"/>
    </row>
    <row r="18419" spans="71:72" x14ac:dyDescent="0.2">
      <c r="BS18419" s="152"/>
      <c r="BT18419" s="153"/>
    </row>
    <row r="18420" spans="71:72" x14ac:dyDescent="0.2">
      <c r="BS18420" s="152"/>
      <c r="BT18420" s="153"/>
    </row>
    <row r="18421" spans="71:72" x14ac:dyDescent="0.2">
      <c r="BS18421" s="152"/>
      <c r="BT18421" s="153"/>
    </row>
    <row r="18422" spans="71:72" x14ac:dyDescent="0.2">
      <c r="BS18422" s="152"/>
      <c r="BT18422" s="153"/>
    </row>
    <row r="18423" spans="71:72" x14ac:dyDescent="0.2">
      <c r="BS18423" s="152"/>
      <c r="BT18423" s="153"/>
    </row>
    <row r="18424" spans="71:72" x14ac:dyDescent="0.2">
      <c r="BS18424" s="152"/>
      <c r="BT18424" s="153"/>
    </row>
    <row r="18425" spans="71:72" x14ac:dyDescent="0.2">
      <c r="BS18425" s="152"/>
      <c r="BT18425" s="153"/>
    </row>
    <row r="18426" spans="71:72" x14ac:dyDescent="0.2">
      <c r="BS18426" s="152"/>
      <c r="BT18426" s="153"/>
    </row>
    <row r="18427" spans="71:72" x14ac:dyDescent="0.2">
      <c r="BS18427" s="152"/>
      <c r="BT18427" s="153"/>
    </row>
    <row r="18428" spans="71:72" x14ac:dyDescent="0.2">
      <c r="BS18428" s="152"/>
      <c r="BT18428" s="153"/>
    </row>
    <row r="18429" spans="71:72" x14ac:dyDescent="0.2">
      <c r="BS18429" s="152"/>
      <c r="BT18429" s="153"/>
    </row>
    <row r="18430" spans="71:72" x14ac:dyDescent="0.2">
      <c r="BS18430" s="152"/>
      <c r="BT18430" s="153"/>
    </row>
    <row r="18431" spans="71:72" x14ac:dyDescent="0.2">
      <c r="BS18431" s="152"/>
      <c r="BT18431" s="153"/>
    </row>
    <row r="18432" spans="71:72" x14ac:dyDescent="0.2">
      <c r="BS18432" s="152"/>
      <c r="BT18432" s="153"/>
    </row>
    <row r="18433" spans="71:72" x14ac:dyDescent="0.2">
      <c r="BS18433" s="152"/>
      <c r="BT18433" s="153"/>
    </row>
    <row r="18434" spans="71:72" x14ac:dyDescent="0.2">
      <c r="BS18434" s="152"/>
      <c r="BT18434" s="153"/>
    </row>
    <row r="18435" spans="71:72" x14ac:dyDescent="0.2">
      <c r="BS18435" s="152"/>
      <c r="BT18435" s="153"/>
    </row>
    <row r="18436" spans="71:72" x14ac:dyDescent="0.2">
      <c r="BS18436" s="152"/>
      <c r="BT18436" s="153"/>
    </row>
    <row r="18437" spans="71:72" x14ac:dyDescent="0.2">
      <c r="BS18437" s="152"/>
      <c r="BT18437" s="153"/>
    </row>
    <row r="18438" spans="71:72" x14ac:dyDescent="0.2">
      <c r="BS18438" s="152"/>
      <c r="BT18438" s="153"/>
    </row>
    <row r="18439" spans="71:72" x14ac:dyDescent="0.2">
      <c r="BS18439" s="152"/>
      <c r="BT18439" s="153"/>
    </row>
    <row r="18440" spans="71:72" x14ac:dyDescent="0.2">
      <c r="BS18440" s="152"/>
      <c r="BT18440" s="153"/>
    </row>
    <row r="18441" spans="71:72" x14ac:dyDescent="0.2">
      <c r="BS18441" s="152"/>
      <c r="BT18441" s="153"/>
    </row>
    <row r="18442" spans="71:72" x14ac:dyDescent="0.2">
      <c r="BS18442" s="152"/>
      <c r="BT18442" s="153"/>
    </row>
    <row r="18443" spans="71:72" x14ac:dyDescent="0.2">
      <c r="BS18443" s="152"/>
      <c r="BT18443" s="153"/>
    </row>
    <row r="18444" spans="71:72" x14ac:dyDescent="0.2">
      <c r="BS18444" s="152"/>
      <c r="BT18444" s="153"/>
    </row>
    <row r="18445" spans="71:72" x14ac:dyDescent="0.2">
      <c r="BS18445" s="152"/>
      <c r="BT18445" s="153"/>
    </row>
    <row r="18446" spans="71:72" x14ac:dyDescent="0.2">
      <c r="BS18446" s="152"/>
      <c r="BT18446" s="153"/>
    </row>
    <row r="18447" spans="71:72" x14ac:dyDescent="0.2">
      <c r="BS18447" s="152"/>
      <c r="BT18447" s="153"/>
    </row>
    <row r="18448" spans="71:72" x14ac:dyDescent="0.2">
      <c r="BS18448" s="152"/>
      <c r="BT18448" s="153"/>
    </row>
    <row r="18449" spans="71:72" x14ac:dyDescent="0.2">
      <c r="BS18449" s="152"/>
      <c r="BT18449" s="153"/>
    </row>
    <row r="18450" spans="71:72" x14ac:dyDescent="0.2">
      <c r="BS18450" s="152"/>
      <c r="BT18450" s="153"/>
    </row>
    <row r="18451" spans="71:72" x14ac:dyDescent="0.2">
      <c r="BS18451" s="152"/>
      <c r="BT18451" s="153"/>
    </row>
    <row r="18452" spans="71:72" x14ac:dyDescent="0.2">
      <c r="BS18452" s="152"/>
      <c r="BT18452" s="153"/>
    </row>
    <row r="18453" spans="71:72" x14ac:dyDescent="0.2">
      <c r="BS18453" s="152"/>
      <c r="BT18453" s="153"/>
    </row>
    <row r="18454" spans="71:72" x14ac:dyDescent="0.2">
      <c r="BS18454" s="152"/>
      <c r="BT18454" s="153"/>
    </row>
    <row r="18455" spans="71:72" x14ac:dyDescent="0.2">
      <c r="BS18455" s="152"/>
      <c r="BT18455" s="153"/>
    </row>
    <row r="18456" spans="71:72" x14ac:dyDescent="0.2">
      <c r="BS18456" s="152"/>
      <c r="BT18456" s="153"/>
    </row>
    <row r="18457" spans="71:72" x14ac:dyDescent="0.2">
      <c r="BS18457" s="152"/>
      <c r="BT18457" s="153"/>
    </row>
    <row r="18458" spans="71:72" x14ac:dyDescent="0.2">
      <c r="BS18458" s="152"/>
      <c r="BT18458" s="153"/>
    </row>
    <row r="18459" spans="71:72" x14ac:dyDescent="0.2">
      <c r="BS18459" s="152"/>
      <c r="BT18459" s="153"/>
    </row>
    <row r="18460" spans="71:72" x14ac:dyDescent="0.2">
      <c r="BS18460" s="152"/>
      <c r="BT18460" s="153"/>
    </row>
    <row r="18461" spans="71:72" x14ac:dyDescent="0.2">
      <c r="BS18461" s="152"/>
      <c r="BT18461" s="153"/>
    </row>
    <row r="18462" spans="71:72" x14ac:dyDescent="0.2">
      <c r="BS18462" s="152"/>
      <c r="BT18462" s="153"/>
    </row>
    <row r="18463" spans="71:72" x14ac:dyDescent="0.2">
      <c r="BS18463" s="152"/>
      <c r="BT18463" s="153"/>
    </row>
    <row r="18464" spans="71:72" x14ac:dyDescent="0.2">
      <c r="BS18464" s="152"/>
      <c r="BT18464" s="153"/>
    </row>
    <row r="18465" spans="71:72" x14ac:dyDescent="0.2">
      <c r="BS18465" s="152"/>
      <c r="BT18465" s="153"/>
    </row>
    <row r="18466" spans="71:72" x14ac:dyDescent="0.2">
      <c r="BS18466" s="152"/>
      <c r="BT18466" s="153"/>
    </row>
    <row r="18467" spans="71:72" x14ac:dyDescent="0.2">
      <c r="BS18467" s="152"/>
      <c r="BT18467" s="153"/>
    </row>
    <row r="18468" spans="71:72" x14ac:dyDescent="0.2">
      <c r="BS18468" s="152"/>
      <c r="BT18468" s="153"/>
    </row>
    <row r="18469" spans="71:72" x14ac:dyDescent="0.2">
      <c r="BS18469" s="152"/>
      <c r="BT18469" s="153"/>
    </row>
    <row r="18470" spans="71:72" x14ac:dyDescent="0.2">
      <c r="BS18470" s="152"/>
      <c r="BT18470" s="153"/>
    </row>
    <row r="18471" spans="71:72" x14ac:dyDescent="0.2">
      <c r="BS18471" s="152"/>
      <c r="BT18471" s="153"/>
    </row>
    <row r="18472" spans="71:72" x14ac:dyDescent="0.2">
      <c r="BS18472" s="152"/>
      <c r="BT18472" s="153"/>
    </row>
    <row r="18473" spans="71:72" x14ac:dyDescent="0.2">
      <c r="BS18473" s="152"/>
      <c r="BT18473" s="153"/>
    </row>
    <row r="18474" spans="71:72" x14ac:dyDescent="0.2">
      <c r="BS18474" s="152"/>
      <c r="BT18474" s="153"/>
    </row>
    <row r="18475" spans="71:72" x14ac:dyDescent="0.2">
      <c r="BS18475" s="152"/>
      <c r="BT18475" s="153"/>
    </row>
    <row r="18476" spans="71:72" x14ac:dyDescent="0.2">
      <c r="BS18476" s="152"/>
      <c r="BT18476" s="153"/>
    </row>
    <row r="18477" spans="71:72" x14ac:dyDescent="0.2">
      <c r="BS18477" s="152"/>
      <c r="BT18477" s="153"/>
    </row>
    <row r="18478" spans="71:72" x14ac:dyDescent="0.2">
      <c r="BS18478" s="152"/>
      <c r="BT18478" s="153"/>
    </row>
    <row r="18479" spans="71:72" x14ac:dyDescent="0.2">
      <c r="BS18479" s="152"/>
      <c r="BT18479" s="153"/>
    </row>
    <row r="18480" spans="71:72" x14ac:dyDescent="0.2">
      <c r="BS18480" s="152"/>
      <c r="BT18480" s="153"/>
    </row>
    <row r="18481" spans="71:72" x14ac:dyDescent="0.2">
      <c r="BS18481" s="152"/>
      <c r="BT18481" s="153"/>
    </row>
    <row r="18482" spans="71:72" x14ac:dyDescent="0.2">
      <c r="BS18482" s="152"/>
      <c r="BT18482" s="153"/>
    </row>
    <row r="18483" spans="71:72" x14ac:dyDescent="0.2">
      <c r="BS18483" s="152"/>
      <c r="BT18483" s="153"/>
    </row>
    <row r="18484" spans="71:72" x14ac:dyDescent="0.2">
      <c r="BS18484" s="152"/>
      <c r="BT18484" s="153"/>
    </row>
    <row r="18485" spans="71:72" x14ac:dyDescent="0.2">
      <c r="BS18485" s="152"/>
      <c r="BT18485" s="153"/>
    </row>
    <row r="18486" spans="71:72" x14ac:dyDescent="0.2">
      <c r="BS18486" s="152"/>
      <c r="BT18486" s="153"/>
    </row>
    <row r="18487" spans="71:72" x14ac:dyDescent="0.2">
      <c r="BS18487" s="152"/>
      <c r="BT18487" s="153"/>
    </row>
    <row r="18488" spans="71:72" x14ac:dyDescent="0.2">
      <c r="BS18488" s="152"/>
      <c r="BT18488" s="153"/>
    </row>
    <row r="18489" spans="71:72" x14ac:dyDescent="0.2">
      <c r="BS18489" s="152"/>
      <c r="BT18489" s="153"/>
    </row>
    <row r="18490" spans="71:72" x14ac:dyDescent="0.2">
      <c r="BS18490" s="152"/>
      <c r="BT18490" s="153"/>
    </row>
    <row r="18491" spans="71:72" x14ac:dyDescent="0.2">
      <c r="BS18491" s="152"/>
      <c r="BT18491" s="153"/>
    </row>
    <row r="18492" spans="71:72" x14ac:dyDescent="0.2">
      <c r="BS18492" s="152"/>
      <c r="BT18492" s="153"/>
    </row>
    <row r="18493" spans="71:72" x14ac:dyDescent="0.2">
      <c r="BS18493" s="152"/>
      <c r="BT18493" s="153"/>
    </row>
    <row r="18494" spans="71:72" x14ac:dyDescent="0.2">
      <c r="BS18494" s="152"/>
      <c r="BT18494" s="153"/>
    </row>
    <row r="18495" spans="71:72" x14ac:dyDescent="0.2">
      <c r="BS18495" s="152"/>
      <c r="BT18495" s="153"/>
    </row>
    <row r="18496" spans="71:72" x14ac:dyDescent="0.2">
      <c r="BS18496" s="152"/>
      <c r="BT18496" s="153"/>
    </row>
    <row r="18497" spans="71:72" x14ac:dyDescent="0.2">
      <c r="BS18497" s="152"/>
      <c r="BT18497" s="153"/>
    </row>
    <row r="18498" spans="71:72" x14ac:dyDescent="0.2">
      <c r="BS18498" s="152"/>
      <c r="BT18498" s="153"/>
    </row>
    <row r="18499" spans="71:72" x14ac:dyDescent="0.2">
      <c r="BS18499" s="152"/>
      <c r="BT18499" s="153"/>
    </row>
    <row r="18500" spans="71:72" x14ac:dyDescent="0.2">
      <c r="BS18500" s="152"/>
      <c r="BT18500" s="153"/>
    </row>
    <row r="18501" spans="71:72" x14ac:dyDescent="0.2">
      <c r="BS18501" s="152"/>
      <c r="BT18501" s="153"/>
    </row>
    <row r="18502" spans="71:72" x14ac:dyDescent="0.2">
      <c r="BS18502" s="152"/>
      <c r="BT18502" s="153"/>
    </row>
    <row r="18503" spans="71:72" x14ac:dyDescent="0.2">
      <c r="BS18503" s="152"/>
      <c r="BT18503" s="153"/>
    </row>
    <row r="18504" spans="71:72" x14ac:dyDescent="0.2">
      <c r="BS18504" s="152"/>
      <c r="BT18504" s="153"/>
    </row>
    <row r="18505" spans="71:72" x14ac:dyDescent="0.2">
      <c r="BS18505" s="152"/>
      <c r="BT18505" s="153"/>
    </row>
    <row r="18506" spans="71:72" x14ac:dyDescent="0.2">
      <c r="BS18506" s="152"/>
      <c r="BT18506" s="153"/>
    </row>
    <row r="18507" spans="71:72" x14ac:dyDescent="0.2">
      <c r="BS18507" s="152"/>
      <c r="BT18507" s="153"/>
    </row>
    <row r="18508" spans="71:72" x14ac:dyDescent="0.2">
      <c r="BS18508" s="152"/>
      <c r="BT18508" s="153"/>
    </row>
    <row r="18509" spans="71:72" x14ac:dyDescent="0.2">
      <c r="BS18509" s="152"/>
      <c r="BT18509" s="153"/>
    </row>
    <row r="18510" spans="71:72" x14ac:dyDescent="0.2">
      <c r="BS18510" s="152"/>
      <c r="BT18510" s="153"/>
    </row>
    <row r="18511" spans="71:72" x14ac:dyDescent="0.2">
      <c r="BS18511" s="152"/>
      <c r="BT18511" s="153"/>
    </row>
    <row r="18512" spans="71:72" x14ac:dyDescent="0.2">
      <c r="BS18512" s="152"/>
      <c r="BT18512" s="153"/>
    </row>
    <row r="18513" spans="71:72" x14ac:dyDescent="0.2">
      <c r="BS18513" s="152"/>
      <c r="BT18513" s="153"/>
    </row>
    <row r="18514" spans="71:72" x14ac:dyDescent="0.2">
      <c r="BS18514" s="152"/>
      <c r="BT18514" s="153"/>
    </row>
    <row r="18515" spans="71:72" x14ac:dyDescent="0.2">
      <c r="BS18515" s="152"/>
      <c r="BT18515" s="153"/>
    </row>
    <row r="18516" spans="71:72" x14ac:dyDescent="0.2">
      <c r="BS18516" s="152"/>
      <c r="BT18516" s="153"/>
    </row>
    <row r="18517" spans="71:72" x14ac:dyDescent="0.2">
      <c r="BS18517" s="152"/>
      <c r="BT18517" s="153"/>
    </row>
    <row r="18518" spans="71:72" x14ac:dyDescent="0.2">
      <c r="BS18518" s="152"/>
      <c r="BT18518" s="153"/>
    </row>
    <row r="18519" spans="71:72" x14ac:dyDescent="0.2">
      <c r="BS18519" s="152"/>
      <c r="BT18519" s="153"/>
    </row>
    <row r="18520" spans="71:72" x14ac:dyDescent="0.2">
      <c r="BS18520" s="152"/>
      <c r="BT18520" s="153"/>
    </row>
    <row r="18521" spans="71:72" x14ac:dyDescent="0.2">
      <c r="BS18521" s="152"/>
      <c r="BT18521" s="153"/>
    </row>
    <row r="18522" spans="71:72" x14ac:dyDescent="0.2">
      <c r="BS18522" s="152"/>
      <c r="BT18522" s="153"/>
    </row>
    <row r="18523" spans="71:72" x14ac:dyDescent="0.2">
      <c r="BS18523" s="152"/>
      <c r="BT18523" s="153"/>
    </row>
    <row r="18524" spans="71:72" x14ac:dyDescent="0.2">
      <c r="BS18524" s="152"/>
      <c r="BT18524" s="153"/>
    </row>
    <row r="18525" spans="71:72" x14ac:dyDescent="0.2">
      <c r="BS18525" s="152"/>
      <c r="BT18525" s="153"/>
    </row>
    <row r="18526" spans="71:72" x14ac:dyDescent="0.2">
      <c r="BS18526" s="152"/>
      <c r="BT18526" s="153"/>
    </row>
    <row r="18527" spans="71:72" x14ac:dyDescent="0.2">
      <c r="BS18527" s="152"/>
      <c r="BT18527" s="153"/>
    </row>
    <row r="18528" spans="71:72" x14ac:dyDescent="0.2">
      <c r="BS18528" s="152"/>
      <c r="BT18528" s="153"/>
    </row>
    <row r="18529" spans="71:72" x14ac:dyDescent="0.2">
      <c r="BS18529" s="152"/>
      <c r="BT18529" s="153"/>
    </row>
    <row r="18530" spans="71:72" x14ac:dyDescent="0.2">
      <c r="BS18530" s="152"/>
      <c r="BT18530" s="153"/>
    </row>
    <row r="18531" spans="71:72" x14ac:dyDescent="0.2">
      <c r="BS18531" s="152"/>
      <c r="BT18531" s="153"/>
    </row>
    <row r="18532" spans="71:72" x14ac:dyDescent="0.2">
      <c r="BS18532" s="152"/>
      <c r="BT18532" s="153"/>
    </row>
    <row r="18533" spans="71:72" x14ac:dyDescent="0.2">
      <c r="BS18533" s="152"/>
      <c r="BT18533" s="153"/>
    </row>
    <row r="18534" spans="71:72" x14ac:dyDescent="0.2">
      <c r="BS18534" s="152"/>
      <c r="BT18534" s="153"/>
    </row>
    <row r="18535" spans="71:72" x14ac:dyDescent="0.2">
      <c r="BS18535" s="152"/>
      <c r="BT18535" s="153"/>
    </row>
    <row r="18536" spans="71:72" x14ac:dyDescent="0.2">
      <c r="BS18536" s="152"/>
      <c r="BT18536" s="153"/>
    </row>
    <row r="18537" spans="71:72" x14ac:dyDescent="0.2">
      <c r="BS18537" s="152"/>
      <c r="BT18537" s="153"/>
    </row>
    <row r="18538" spans="71:72" x14ac:dyDescent="0.2">
      <c r="BS18538" s="152"/>
      <c r="BT18538" s="153"/>
    </row>
    <row r="18539" spans="71:72" x14ac:dyDescent="0.2">
      <c r="BS18539" s="152"/>
      <c r="BT18539" s="153"/>
    </row>
    <row r="18540" spans="71:72" x14ac:dyDescent="0.2">
      <c r="BS18540" s="152"/>
      <c r="BT18540" s="153"/>
    </row>
    <row r="18541" spans="71:72" x14ac:dyDescent="0.2">
      <c r="BS18541" s="152"/>
      <c r="BT18541" s="153"/>
    </row>
    <row r="18542" spans="71:72" x14ac:dyDescent="0.2">
      <c r="BS18542" s="152"/>
      <c r="BT18542" s="153"/>
    </row>
    <row r="18543" spans="71:72" x14ac:dyDescent="0.2">
      <c r="BS18543" s="152"/>
      <c r="BT18543" s="153"/>
    </row>
    <row r="18544" spans="71:72" x14ac:dyDescent="0.2">
      <c r="BS18544" s="152"/>
      <c r="BT18544" s="153"/>
    </row>
    <row r="18545" spans="71:72" x14ac:dyDescent="0.2">
      <c r="BS18545" s="152"/>
      <c r="BT18545" s="153"/>
    </row>
    <row r="18546" spans="71:72" x14ac:dyDescent="0.2">
      <c r="BS18546" s="152"/>
      <c r="BT18546" s="153"/>
    </row>
    <row r="18547" spans="71:72" x14ac:dyDescent="0.2">
      <c r="BS18547" s="152"/>
      <c r="BT18547" s="153"/>
    </row>
    <row r="18548" spans="71:72" x14ac:dyDescent="0.2">
      <c r="BS18548" s="152"/>
      <c r="BT18548" s="153"/>
    </row>
    <row r="18549" spans="71:72" x14ac:dyDescent="0.2">
      <c r="BS18549" s="152"/>
      <c r="BT18549" s="153"/>
    </row>
    <row r="18550" spans="71:72" x14ac:dyDescent="0.2">
      <c r="BS18550" s="152"/>
      <c r="BT18550" s="153"/>
    </row>
    <row r="18551" spans="71:72" x14ac:dyDescent="0.2">
      <c r="BS18551" s="152"/>
      <c r="BT18551" s="153"/>
    </row>
    <row r="18552" spans="71:72" x14ac:dyDescent="0.2">
      <c r="BS18552" s="152"/>
      <c r="BT18552" s="153"/>
    </row>
    <row r="18553" spans="71:72" x14ac:dyDescent="0.2">
      <c r="BS18553" s="152"/>
      <c r="BT18553" s="153"/>
    </row>
    <row r="18554" spans="71:72" x14ac:dyDescent="0.2">
      <c r="BS18554" s="152"/>
      <c r="BT18554" s="153"/>
    </row>
    <row r="18555" spans="71:72" x14ac:dyDescent="0.2">
      <c r="BS18555" s="152"/>
      <c r="BT18555" s="153"/>
    </row>
    <row r="18556" spans="71:72" x14ac:dyDescent="0.2">
      <c r="BS18556" s="152"/>
      <c r="BT18556" s="153"/>
    </row>
    <row r="18557" spans="71:72" x14ac:dyDescent="0.2">
      <c r="BS18557" s="152"/>
      <c r="BT18557" s="153"/>
    </row>
    <row r="18558" spans="71:72" x14ac:dyDescent="0.2">
      <c r="BS18558" s="152"/>
      <c r="BT18558" s="153"/>
    </row>
    <row r="18559" spans="71:72" x14ac:dyDescent="0.2">
      <c r="BS18559" s="152"/>
      <c r="BT18559" s="153"/>
    </row>
    <row r="18560" spans="71:72" x14ac:dyDescent="0.2">
      <c r="BS18560" s="152"/>
      <c r="BT18560" s="153"/>
    </row>
    <row r="18561" spans="71:72" x14ac:dyDescent="0.2">
      <c r="BS18561" s="152"/>
      <c r="BT18561" s="153"/>
    </row>
    <row r="18562" spans="71:72" x14ac:dyDescent="0.2">
      <c r="BS18562" s="152"/>
      <c r="BT18562" s="153"/>
    </row>
    <row r="18563" spans="71:72" x14ac:dyDescent="0.2">
      <c r="BS18563" s="152"/>
      <c r="BT18563" s="153"/>
    </row>
    <row r="18564" spans="71:72" x14ac:dyDescent="0.2">
      <c r="BS18564" s="152"/>
      <c r="BT18564" s="153"/>
    </row>
    <row r="18565" spans="71:72" x14ac:dyDescent="0.2">
      <c r="BS18565" s="152"/>
      <c r="BT18565" s="153"/>
    </row>
    <row r="18566" spans="71:72" x14ac:dyDescent="0.2">
      <c r="BS18566" s="152"/>
      <c r="BT18566" s="153"/>
    </row>
    <row r="18567" spans="71:72" x14ac:dyDescent="0.2">
      <c r="BS18567" s="152"/>
      <c r="BT18567" s="153"/>
    </row>
    <row r="18568" spans="71:72" x14ac:dyDescent="0.2">
      <c r="BS18568" s="152"/>
      <c r="BT18568" s="153"/>
    </row>
    <row r="18569" spans="71:72" x14ac:dyDescent="0.2">
      <c r="BS18569" s="152"/>
      <c r="BT18569" s="153"/>
    </row>
    <row r="18570" spans="71:72" x14ac:dyDescent="0.2">
      <c r="BS18570" s="152"/>
      <c r="BT18570" s="153"/>
    </row>
    <row r="18571" spans="71:72" x14ac:dyDescent="0.2">
      <c r="BS18571" s="152"/>
      <c r="BT18571" s="153"/>
    </row>
    <row r="18572" spans="71:72" x14ac:dyDescent="0.2">
      <c r="BS18572" s="152"/>
      <c r="BT18572" s="153"/>
    </row>
    <row r="18573" spans="71:72" x14ac:dyDescent="0.2">
      <c r="BS18573" s="152"/>
      <c r="BT18573" s="153"/>
    </row>
    <row r="18574" spans="71:72" x14ac:dyDescent="0.2">
      <c r="BS18574" s="152"/>
      <c r="BT18574" s="153"/>
    </row>
    <row r="18575" spans="71:72" x14ac:dyDescent="0.2">
      <c r="BS18575" s="152"/>
      <c r="BT18575" s="153"/>
    </row>
    <row r="18576" spans="71:72" x14ac:dyDescent="0.2">
      <c r="BS18576" s="152"/>
      <c r="BT18576" s="153"/>
    </row>
    <row r="18577" spans="71:72" x14ac:dyDescent="0.2">
      <c r="BS18577" s="152"/>
      <c r="BT18577" s="153"/>
    </row>
    <row r="18578" spans="71:72" x14ac:dyDescent="0.2">
      <c r="BS18578" s="152"/>
      <c r="BT18578" s="153"/>
    </row>
    <row r="18579" spans="71:72" x14ac:dyDescent="0.2">
      <c r="BS18579" s="152"/>
      <c r="BT18579" s="153"/>
    </row>
    <row r="18580" spans="71:72" x14ac:dyDescent="0.2">
      <c r="BS18580" s="152"/>
      <c r="BT18580" s="153"/>
    </row>
    <row r="18581" spans="71:72" x14ac:dyDescent="0.2">
      <c r="BS18581" s="152"/>
      <c r="BT18581" s="153"/>
    </row>
    <row r="18582" spans="71:72" x14ac:dyDescent="0.2">
      <c r="BS18582" s="152"/>
      <c r="BT18582" s="153"/>
    </row>
    <row r="18583" spans="71:72" x14ac:dyDescent="0.2">
      <c r="BS18583" s="152"/>
      <c r="BT18583" s="153"/>
    </row>
    <row r="18584" spans="71:72" x14ac:dyDescent="0.2">
      <c r="BS18584" s="152"/>
      <c r="BT18584" s="153"/>
    </row>
    <row r="18585" spans="71:72" x14ac:dyDescent="0.2">
      <c r="BS18585" s="152"/>
      <c r="BT18585" s="153"/>
    </row>
    <row r="18586" spans="71:72" x14ac:dyDescent="0.2">
      <c r="BS18586" s="152"/>
      <c r="BT18586" s="153"/>
    </row>
    <row r="18587" spans="71:72" x14ac:dyDescent="0.2">
      <c r="BS18587" s="152"/>
      <c r="BT18587" s="153"/>
    </row>
    <row r="18588" spans="71:72" x14ac:dyDescent="0.2">
      <c r="BS18588" s="152"/>
      <c r="BT18588" s="153"/>
    </row>
    <row r="18589" spans="71:72" x14ac:dyDescent="0.2">
      <c r="BS18589" s="152"/>
      <c r="BT18589" s="153"/>
    </row>
    <row r="18590" spans="71:72" x14ac:dyDescent="0.2">
      <c r="BS18590" s="152"/>
      <c r="BT18590" s="153"/>
    </row>
    <row r="18591" spans="71:72" x14ac:dyDescent="0.2">
      <c r="BS18591" s="152"/>
      <c r="BT18591" s="153"/>
    </row>
    <row r="18592" spans="71:72" x14ac:dyDescent="0.2">
      <c r="BS18592" s="152"/>
      <c r="BT18592" s="153"/>
    </row>
    <row r="18593" spans="71:72" x14ac:dyDescent="0.2">
      <c r="BS18593" s="152"/>
      <c r="BT18593" s="153"/>
    </row>
    <row r="18594" spans="71:72" x14ac:dyDescent="0.2">
      <c r="BS18594" s="152"/>
      <c r="BT18594" s="153"/>
    </row>
    <row r="18595" spans="71:72" x14ac:dyDescent="0.2">
      <c r="BS18595" s="152"/>
      <c r="BT18595" s="153"/>
    </row>
    <row r="18596" spans="71:72" x14ac:dyDescent="0.2">
      <c r="BS18596" s="152"/>
      <c r="BT18596" s="153"/>
    </row>
    <row r="18597" spans="71:72" x14ac:dyDescent="0.2">
      <c r="BS18597" s="152"/>
      <c r="BT18597" s="153"/>
    </row>
    <row r="18598" spans="71:72" x14ac:dyDescent="0.2">
      <c r="BS18598" s="152"/>
      <c r="BT18598" s="153"/>
    </row>
    <row r="18599" spans="71:72" x14ac:dyDescent="0.2">
      <c r="BS18599" s="152"/>
      <c r="BT18599" s="153"/>
    </row>
    <row r="18600" spans="71:72" x14ac:dyDescent="0.2">
      <c r="BS18600" s="152"/>
      <c r="BT18600" s="153"/>
    </row>
    <row r="18601" spans="71:72" x14ac:dyDescent="0.2">
      <c r="BS18601" s="152"/>
      <c r="BT18601" s="153"/>
    </row>
    <row r="18602" spans="71:72" x14ac:dyDescent="0.2">
      <c r="BS18602" s="152"/>
      <c r="BT18602" s="153"/>
    </row>
    <row r="18603" spans="71:72" x14ac:dyDescent="0.2">
      <c r="BS18603" s="152"/>
      <c r="BT18603" s="153"/>
    </row>
    <row r="18604" spans="71:72" x14ac:dyDescent="0.2">
      <c r="BS18604" s="152"/>
      <c r="BT18604" s="153"/>
    </row>
    <row r="18605" spans="71:72" x14ac:dyDescent="0.2">
      <c r="BS18605" s="152"/>
      <c r="BT18605" s="153"/>
    </row>
    <row r="18606" spans="71:72" x14ac:dyDescent="0.2">
      <c r="BS18606" s="152"/>
      <c r="BT18606" s="153"/>
    </row>
    <row r="18607" spans="71:72" x14ac:dyDescent="0.2">
      <c r="BS18607" s="152"/>
      <c r="BT18607" s="153"/>
    </row>
    <row r="18608" spans="71:72" x14ac:dyDescent="0.2">
      <c r="BS18608" s="152"/>
      <c r="BT18608" s="153"/>
    </row>
    <row r="18609" spans="71:72" x14ac:dyDescent="0.2">
      <c r="BS18609" s="152"/>
      <c r="BT18609" s="153"/>
    </row>
    <row r="18610" spans="71:72" x14ac:dyDescent="0.2">
      <c r="BS18610" s="152"/>
      <c r="BT18610" s="153"/>
    </row>
    <row r="18611" spans="71:72" x14ac:dyDescent="0.2">
      <c r="BS18611" s="152"/>
      <c r="BT18611" s="153"/>
    </row>
    <row r="18612" spans="71:72" x14ac:dyDescent="0.2">
      <c r="BS18612" s="152"/>
      <c r="BT18612" s="153"/>
    </row>
    <row r="18613" spans="71:72" x14ac:dyDescent="0.2">
      <c r="BS18613" s="152"/>
      <c r="BT18613" s="153"/>
    </row>
    <row r="18614" spans="71:72" x14ac:dyDescent="0.2">
      <c r="BS18614" s="152"/>
      <c r="BT18614" s="153"/>
    </row>
    <row r="18615" spans="71:72" x14ac:dyDescent="0.2">
      <c r="BS18615" s="152"/>
      <c r="BT18615" s="153"/>
    </row>
    <row r="18616" spans="71:72" x14ac:dyDescent="0.2">
      <c r="BS18616" s="152"/>
      <c r="BT18616" s="153"/>
    </row>
    <row r="18617" spans="71:72" x14ac:dyDescent="0.2">
      <c r="BS18617" s="152"/>
      <c r="BT18617" s="153"/>
    </row>
    <row r="18618" spans="71:72" x14ac:dyDescent="0.2">
      <c r="BS18618" s="152"/>
      <c r="BT18618" s="153"/>
    </row>
    <row r="18619" spans="71:72" x14ac:dyDescent="0.2">
      <c r="BS18619" s="152"/>
      <c r="BT18619" s="153"/>
    </row>
    <row r="18620" spans="71:72" x14ac:dyDescent="0.2">
      <c r="BS18620" s="152"/>
      <c r="BT18620" s="153"/>
    </row>
    <row r="18621" spans="71:72" x14ac:dyDescent="0.2">
      <c r="BS18621" s="152"/>
      <c r="BT18621" s="153"/>
    </row>
    <row r="18622" spans="71:72" x14ac:dyDescent="0.2">
      <c r="BS18622" s="152"/>
      <c r="BT18622" s="153"/>
    </row>
    <row r="18623" spans="71:72" x14ac:dyDescent="0.2">
      <c r="BS18623" s="152"/>
      <c r="BT18623" s="153"/>
    </row>
    <row r="18624" spans="71:72" x14ac:dyDescent="0.2">
      <c r="BS18624" s="152"/>
      <c r="BT18624" s="153"/>
    </row>
    <row r="18625" spans="71:72" x14ac:dyDescent="0.2">
      <c r="BS18625" s="152"/>
      <c r="BT18625" s="153"/>
    </row>
    <row r="18626" spans="71:72" x14ac:dyDescent="0.2">
      <c r="BS18626" s="152"/>
      <c r="BT18626" s="153"/>
    </row>
    <row r="18627" spans="71:72" x14ac:dyDescent="0.2">
      <c r="BS18627" s="152"/>
      <c r="BT18627" s="153"/>
    </row>
    <row r="18628" spans="71:72" x14ac:dyDescent="0.2">
      <c r="BS18628" s="152"/>
      <c r="BT18628" s="153"/>
    </row>
    <row r="18629" spans="71:72" x14ac:dyDescent="0.2">
      <c r="BS18629" s="152"/>
      <c r="BT18629" s="153"/>
    </row>
    <row r="18630" spans="71:72" x14ac:dyDescent="0.2">
      <c r="BS18630" s="152"/>
      <c r="BT18630" s="153"/>
    </row>
    <row r="18631" spans="71:72" x14ac:dyDescent="0.2">
      <c r="BS18631" s="152"/>
      <c r="BT18631" s="153"/>
    </row>
    <row r="18632" spans="71:72" x14ac:dyDescent="0.2">
      <c r="BS18632" s="152"/>
      <c r="BT18632" s="153"/>
    </row>
    <row r="18633" spans="71:72" x14ac:dyDescent="0.2">
      <c r="BS18633" s="152"/>
      <c r="BT18633" s="153"/>
    </row>
    <row r="18634" spans="71:72" x14ac:dyDescent="0.2">
      <c r="BS18634" s="152"/>
      <c r="BT18634" s="153"/>
    </row>
    <row r="18635" spans="71:72" x14ac:dyDescent="0.2">
      <c r="BS18635" s="152"/>
      <c r="BT18635" s="153"/>
    </row>
    <row r="18636" spans="71:72" x14ac:dyDescent="0.2">
      <c r="BS18636" s="152"/>
      <c r="BT18636" s="153"/>
    </row>
    <row r="18637" spans="71:72" x14ac:dyDescent="0.2">
      <c r="BS18637" s="152"/>
      <c r="BT18637" s="153"/>
    </row>
    <row r="18638" spans="71:72" x14ac:dyDescent="0.2">
      <c r="BS18638" s="152"/>
      <c r="BT18638" s="153"/>
    </row>
    <row r="18639" spans="71:72" x14ac:dyDescent="0.2">
      <c r="BS18639" s="152"/>
      <c r="BT18639" s="153"/>
    </row>
    <row r="18640" spans="71:72" x14ac:dyDescent="0.2">
      <c r="BS18640" s="152"/>
      <c r="BT18640" s="153"/>
    </row>
    <row r="18641" spans="71:72" x14ac:dyDescent="0.2">
      <c r="BS18641" s="152"/>
      <c r="BT18641" s="153"/>
    </row>
    <row r="18642" spans="71:72" x14ac:dyDescent="0.2">
      <c r="BS18642" s="152"/>
      <c r="BT18642" s="153"/>
    </row>
    <row r="18643" spans="71:72" x14ac:dyDescent="0.2">
      <c r="BS18643" s="152"/>
      <c r="BT18643" s="153"/>
    </row>
    <row r="18644" spans="71:72" x14ac:dyDescent="0.2">
      <c r="BS18644" s="152"/>
      <c r="BT18644" s="153"/>
    </row>
    <row r="18645" spans="71:72" x14ac:dyDescent="0.2">
      <c r="BS18645" s="152"/>
      <c r="BT18645" s="153"/>
    </row>
    <row r="18646" spans="71:72" x14ac:dyDescent="0.2">
      <c r="BS18646" s="152"/>
      <c r="BT18646" s="153"/>
    </row>
    <row r="18647" spans="71:72" x14ac:dyDescent="0.2">
      <c r="BS18647" s="152"/>
      <c r="BT18647" s="153"/>
    </row>
    <row r="18648" spans="71:72" x14ac:dyDescent="0.2">
      <c r="BS18648" s="152"/>
      <c r="BT18648" s="153"/>
    </row>
    <row r="18649" spans="71:72" x14ac:dyDescent="0.2">
      <c r="BS18649" s="152"/>
      <c r="BT18649" s="153"/>
    </row>
    <row r="18650" spans="71:72" x14ac:dyDescent="0.2">
      <c r="BS18650" s="152"/>
      <c r="BT18650" s="153"/>
    </row>
    <row r="18651" spans="71:72" x14ac:dyDescent="0.2">
      <c r="BS18651" s="152"/>
      <c r="BT18651" s="153"/>
    </row>
    <row r="18652" spans="71:72" x14ac:dyDescent="0.2">
      <c r="BS18652" s="152"/>
      <c r="BT18652" s="153"/>
    </row>
    <row r="18653" spans="71:72" x14ac:dyDescent="0.2">
      <c r="BS18653" s="152"/>
      <c r="BT18653" s="153"/>
    </row>
    <row r="18654" spans="71:72" x14ac:dyDescent="0.2">
      <c r="BS18654" s="152"/>
      <c r="BT18654" s="153"/>
    </row>
    <row r="18655" spans="71:72" x14ac:dyDescent="0.2">
      <c r="BS18655" s="152"/>
      <c r="BT18655" s="153"/>
    </row>
    <row r="18656" spans="71:72" x14ac:dyDescent="0.2">
      <c r="BS18656" s="152"/>
      <c r="BT18656" s="153"/>
    </row>
    <row r="18657" spans="71:72" x14ac:dyDescent="0.2">
      <c r="BS18657" s="152"/>
      <c r="BT18657" s="153"/>
    </row>
    <row r="18658" spans="71:72" x14ac:dyDescent="0.2">
      <c r="BS18658" s="152"/>
      <c r="BT18658" s="153"/>
    </row>
    <row r="18659" spans="71:72" x14ac:dyDescent="0.2">
      <c r="BS18659" s="152"/>
      <c r="BT18659" s="153"/>
    </row>
    <row r="18660" spans="71:72" x14ac:dyDescent="0.2">
      <c r="BS18660" s="152"/>
      <c r="BT18660" s="153"/>
    </row>
    <row r="18661" spans="71:72" x14ac:dyDescent="0.2">
      <c r="BS18661" s="152"/>
      <c r="BT18661" s="153"/>
    </row>
    <row r="18662" spans="71:72" x14ac:dyDescent="0.2">
      <c r="BS18662" s="152"/>
      <c r="BT18662" s="153"/>
    </row>
    <row r="18663" spans="71:72" x14ac:dyDescent="0.2">
      <c r="BS18663" s="152"/>
      <c r="BT18663" s="153"/>
    </row>
    <row r="18664" spans="71:72" x14ac:dyDescent="0.2">
      <c r="BS18664" s="152"/>
      <c r="BT18664" s="153"/>
    </row>
    <row r="18665" spans="71:72" x14ac:dyDescent="0.2">
      <c r="BS18665" s="152"/>
      <c r="BT18665" s="153"/>
    </row>
    <row r="18666" spans="71:72" x14ac:dyDescent="0.2">
      <c r="BS18666" s="152"/>
      <c r="BT18666" s="153"/>
    </row>
    <row r="18667" spans="71:72" x14ac:dyDescent="0.2">
      <c r="BS18667" s="152"/>
      <c r="BT18667" s="153"/>
    </row>
    <row r="18668" spans="71:72" x14ac:dyDescent="0.2">
      <c r="BS18668" s="152"/>
      <c r="BT18668" s="153"/>
    </row>
    <row r="18669" spans="71:72" x14ac:dyDescent="0.2">
      <c r="BS18669" s="152"/>
      <c r="BT18669" s="153"/>
    </row>
    <row r="18670" spans="71:72" x14ac:dyDescent="0.2">
      <c r="BS18670" s="152"/>
      <c r="BT18670" s="153"/>
    </row>
    <row r="18671" spans="71:72" x14ac:dyDescent="0.2">
      <c r="BS18671" s="152"/>
      <c r="BT18671" s="153"/>
    </row>
    <row r="18672" spans="71:72" x14ac:dyDescent="0.2">
      <c r="BS18672" s="152"/>
      <c r="BT18672" s="153"/>
    </row>
    <row r="18673" spans="71:72" x14ac:dyDescent="0.2">
      <c r="BS18673" s="152"/>
      <c r="BT18673" s="153"/>
    </row>
    <row r="18674" spans="71:72" x14ac:dyDescent="0.2">
      <c r="BS18674" s="152"/>
      <c r="BT18674" s="153"/>
    </row>
    <row r="18675" spans="71:72" x14ac:dyDescent="0.2">
      <c r="BS18675" s="152"/>
      <c r="BT18675" s="153"/>
    </row>
    <row r="18676" spans="71:72" x14ac:dyDescent="0.2">
      <c r="BS18676" s="152"/>
      <c r="BT18676" s="153"/>
    </row>
    <row r="18677" spans="71:72" x14ac:dyDescent="0.2">
      <c r="BS18677" s="152"/>
      <c r="BT18677" s="153"/>
    </row>
    <row r="18678" spans="71:72" x14ac:dyDescent="0.2">
      <c r="BS18678" s="152"/>
      <c r="BT18678" s="153"/>
    </row>
    <row r="18679" spans="71:72" x14ac:dyDescent="0.2">
      <c r="BS18679" s="152"/>
      <c r="BT18679" s="153"/>
    </row>
    <row r="18680" spans="71:72" x14ac:dyDescent="0.2">
      <c r="BS18680" s="152"/>
      <c r="BT18680" s="153"/>
    </row>
    <row r="18681" spans="71:72" x14ac:dyDescent="0.2">
      <c r="BS18681" s="152"/>
      <c r="BT18681" s="153"/>
    </row>
    <row r="18682" spans="71:72" x14ac:dyDescent="0.2">
      <c r="BS18682" s="152"/>
      <c r="BT18682" s="153"/>
    </row>
    <row r="18683" spans="71:72" x14ac:dyDescent="0.2">
      <c r="BS18683" s="152"/>
      <c r="BT18683" s="153"/>
    </row>
    <row r="18684" spans="71:72" x14ac:dyDescent="0.2">
      <c r="BS18684" s="152"/>
      <c r="BT18684" s="153"/>
    </row>
    <row r="18685" spans="71:72" x14ac:dyDescent="0.2">
      <c r="BS18685" s="152"/>
      <c r="BT18685" s="153"/>
    </row>
    <row r="18686" spans="71:72" x14ac:dyDescent="0.2">
      <c r="BS18686" s="152"/>
      <c r="BT18686" s="153"/>
    </row>
    <row r="18687" spans="71:72" x14ac:dyDescent="0.2">
      <c r="BS18687" s="152"/>
      <c r="BT18687" s="153"/>
    </row>
    <row r="18688" spans="71:72" x14ac:dyDescent="0.2">
      <c r="BS18688" s="152"/>
      <c r="BT18688" s="153"/>
    </row>
    <row r="18689" spans="71:72" x14ac:dyDescent="0.2">
      <c r="BS18689" s="152"/>
      <c r="BT18689" s="153"/>
    </row>
    <row r="18690" spans="71:72" x14ac:dyDescent="0.2">
      <c r="BS18690" s="152"/>
      <c r="BT18690" s="153"/>
    </row>
    <row r="18691" spans="71:72" x14ac:dyDescent="0.2">
      <c r="BS18691" s="152"/>
      <c r="BT18691" s="153"/>
    </row>
    <row r="18692" spans="71:72" x14ac:dyDescent="0.2">
      <c r="BS18692" s="152"/>
      <c r="BT18692" s="153"/>
    </row>
    <row r="18693" spans="71:72" x14ac:dyDescent="0.2">
      <c r="BS18693" s="152"/>
      <c r="BT18693" s="153"/>
    </row>
    <row r="18694" spans="71:72" x14ac:dyDescent="0.2">
      <c r="BS18694" s="152"/>
      <c r="BT18694" s="153"/>
    </row>
    <row r="18695" spans="71:72" x14ac:dyDescent="0.2">
      <c r="BS18695" s="152"/>
      <c r="BT18695" s="153"/>
    </row>
    <row r="18696" spans="71:72" x14ac:dyDescent="0.2">
      <c r="BS18696" s="152"/>
      <c r="BT18696" s="153"/>
    </row>
    <row r="18697" spans="71:72" x14ac:dyDescent="0.2">
      <c r="BS18697" s="152"/>
      <c r="BT18697" s="153"/>
    </row>
    <row r="18698" spans="71:72" x14ac:dyDescent="0.2">
      <c r="BS18698" s="152"/>
      <c r="BT18698" s="153"/>
    </row>
    <row r="18699" spans="71:72" x14ac:dyDescent="0.2">
      <c r="BS18699" s="152"/>
      <c r="BT18699" s="153"/>
    </row>
    <row r="18700" spans="71:72" x14ac:dyDescent="0.2">
      <c r="BS18700" s="152"/>
      <c r="BT18700" s="153"/>
    </row>
    <row r="18701" spans="71:72" x14ac:dyDescent="0.2">
      <c r="BS18701" s="152"/>
      <c r="BT18701" s="153"/>
    </row>
    <row r="18702" spans="71:72" x14ac:dyDescent="0.2">
      <c r="BS18702" s="152"/>
      <c r="BT18702" s="153"/>
    </row>
    <row r="18703" spans="71:72" x14ac:dyDescent="0.2">
      <c r="BS18703" s="152"/>
      <c r="BT18703" s="153"/>
    </row>
    <row r="18704" spans="71:72" x14ac:dyDescent="0.2">
      <c r="BS18704" s="152"/>
      <c r="BT18704" s="153"/>
    </row>
    <row r="18705" spans="71:72" x14ac:dyDescent="0.2">
      <c r="BS18705" s="152"/>
      <c r="BT18705" s="153"/>
    </row>
    <row r="18706" spans="71:72" x14ac:dyDescent="0.2">
      <c r="BS18706" s="152"/>
      <c r="BT18706" s="153"/>
    </row>
    <row r="18707" spans="71:72" x14ac:dyDescent="0.2">
      <c r="BS18707" s="152"/>
      <c r="BT18707" s="153"/>
    </row>
    <row r="18708" spans="71:72" x14ac:dyDescent="0.2">
      <c r="BS18708" s="152"/>
      <c r="BT18708" s="153"/>
    </row>
    <row r="18709" spans="71:72" x14ac:dyDescent="0.2">
      <c r="BS18709" s="152"/>
      <c r="BT18709" s="153"/>
    </row>
    <row r="18710" spans="71:72" x14ac:dyDescent="0.2">
      <c r="BS18710" s="152"/>
      <c r="BT18710" s="153"/>
    </row>
    <row r="18711" spans="71:72" x14ac:dyDescent="0.2">
      <c r="BS18711" s="152"/>
      <c r="BT18711" s="153"/>
    </row>
    <row r="18712" spans="71:72" x14ac:dyDescent="0.2">
      <c r="BS18712" s="152"/>
      <c r="BT18712" s="153"/>
    </row>
    <row r="18713" spans="71:72" x14ac:dyDescent="0.2">
      <c r="BS18713" s="152"/>
      <c r="BT18713" s="153"/>
    </row>
    <row r="18714" spans="71:72" x14ac:dyDescent="0.2">
      <c r="BS18714" s="152"/>
      <c r="BT18714" s="153"/>
    </row>
    <row r="18715" spans="71:72" x14ac:dyDescent="0.2">
      <c r="BS18715" s="152"/>
      <c r="BT18715" s="153"/>
    </row>
    <row r="18716" spans="71:72" x14ac:dyDescent="0.2">
      <c r="BS18716" s="152"/>
      <c r="BT18716" s="153"/>
    </row>
    <row r="18717" spans="71:72" x14ac:dyDescent="0.2">
      <c r="BS18717" s="152"/>
      <c r="BT18717" s="153"/>
    </row>
    <row r="18718" spans="71:72" x14ac:dyDescent="0.2">
      <c r="BS18718" s="152"/>
      <c r="BT18718" s="153"/>
    </row>
    <row r="18719" spans="71:72" x14ac:dyDescent="0.2">
      <c r="BS18719" s="152"/>
      <c r="BT18719" s="153"/>
    </row>
    <row r="18720" spans="71:72" x14ac:dyDescent="0.2">
      <c r="BS18720" s="152"/>
      <c r="BT18720" s="153"/>
    </row>
    <row r="18721" spans="71:72" x14ac:dyDescent="0.2">
      <c r="BS18721" s="152"/>
      <c r="BT18721" s="153"/>
    </row>
    <row r="18722" spans="71:72" x14ac:dyDescent="0.2">
      <c r="BS18722" s="152"/>
      <c r="BT18722" s="153"/>
    </row>
    <row r="18723" spans="71:72" x14ac:dyDescent="0.2">
      <c r="BS18723" s="152"/>
      <c r="BT18723" s="153"/>
    </row>
    <row r="18724" spans="71:72" x14ac:dyDescent="0.2">
      <c r="BS18724" s="152"/>
      <c r="BT18724" s="153"/>
    </row>
    <row r="18725" spans="71:72" x14ac:dyDescent="0.2">
      <c r="BS18725" s="152"/>
      <c r="BT18725" s="153"/>
    </row>
    <row r="18726" spans="71:72" x14ac:dyDescent="0.2">
      <c r="BS18726" s="152"/>
      <c r="BT18726" s="153"/>
    </row>
    <row r="18727" spans="71:72" x14ac:dyDescent="0.2">
      <c r="BS18727" s="152"/>
      <c r="BT18727" s="153"/>
    </row>
    <row r="18728" spans="71:72" x14ac:dyDescent="0.2">
      <c r="BS18728" s="152"/>
      <c r="BT18728" s="153"/>
    </row>
    <row r="18729" spans="71:72" x14ac:dyDescent="0.2">
      <c r="BS18729" s="152"/>
      <c r="BT18729" s="153"/>
    </row>
    <row r="18730" spans="71:72" x14ac:dyDescent="0.2">
      <c r="BS18730" s="152"/>
      <c r="BT18730" s="153"/>
    </row>
    <row r="18731" spans="71:72" x14ac:dyDescent="0.2">
      <c r="BS18731" s="152"/>
      <c r="BT18731" s="153"/>
    </row>
    <row r="18732" spans="71:72" x14ac:dyDescent="0.2">
      <c r="BS18732" s="152"/>
      <c r="BT18732" s="153"/>
    </row>
    <row r="18733" spans="71:72" x14ac:dyDescent="0.2">
      <c r="BS18733" s="152"/>
      <c r="BT18733" s="153"/>
    </row>
    <row r="18734" spans="71:72" x14ac:dyDescent="0.2">
      <c r="BS18734" s="152"/>
      <c r="BT18734" s="153"/>
    </row>
    <row r="18735" spans="71:72" x14ac:dyDescent="0.2">
      <c r="BS18735" s="152"/>
      <c r="BT18735" s="153"/>
    </row>
    <row r="18736" spans="71:72" x14ac:dyDescent="0.2">
      <c r="BS18736" s="152"/>
      <c r="BT18736" s="153"/>
    </row>
    <row r="18737" spans="71:72" x14ac:dyDescent="0.2">
      <c r="BS18737" s="152"/>
      <c r="BT18737" s="153"/>
    </row>
    <row r="18738" spans="71:72" x14ac:dyDescent="0.2">
      <c r="BS18738" s="152"/>
      <c r="BT18738" s="153"/>
    </row>
    <row r="18739" spans="71:72" x14ac:dyDescent="0.2">
      <c r="BS18739" s="152"/>
      <c r="BT18739" s="153"/>
    </row>
    <row r="18740" spans="71:72" x14ac:dyDescent="0.2">
      <c r="BS18740" s="152"/>
      <c r="BT18740" s="153"/>
    </row>
    <row r="18741" spans="71:72" x14ac:dyDescent="0.2">
      <c r="BS18741" s="152"/>
      <c r="BT18741" s="153"/>
    </row>
    <row r="18742" spans="71:72" x14ac:dyDescent="0.2">
      <c r="BS18742" s="152"/>
      <c r="BT18742" s="153"/>
    </row>
    <row r="18743" spans="71:72" x14ac:dyDescent="0.2">
      <c r="BS18743" s="152"/>
      <c r="BT18743" s="153"/>
    </row>
    <row r="18744" spans="71:72" x14ac:dyDescent="0.2">
      <c r="BS18744" s="152"/>
      <c r="BT18744" s="153"/>
    </row>
    <row r="18745" spans="71:72" x14ac:dyDescent="0.2">
      <c r="BS18745" s="152"/>
      <c r="BT18745" s="153"/>
    </row>
    <row r="18746" spans="71:72" x14ac:dyDescent="0.2">
      <c r="BS18746" s="152"/>
      <c r="BT18746" s="153"/>
    </row>
    <row r="18747" spans="71:72" x14ac:dyDescent="0.2">
      <c r="BS18747" s="152"/>
      <c r="BT18747" s="153"/>
    </row>
    <row r="18748" spans="71:72" x14ac:dyDescent="0.2">
      <c r="BS18748" s="152"/>
      <c r="BT18748" s="153"/>
    </row>
    <row r="18749" spans="71:72" x14ac:dyDescent="0.2">
      <c r="BS18749" s="152"/>
      <c r="BT18749" s="153"/>
    </row>
    <row r="18750" spans="71:72" x14ac:dyDescent="0.2">
      <c r="BS18750" s="152"/>
      <c r="BT18750" s="153"/>
    </row>
    <row r="18751" spans="71:72" x14ac:dyDescent="0.2">
      <c r="BS18751" s="152"/>
      <c r="BT18751" s="153"/>
    </row>
    <row r="18752" spans="71:72" x14ac:dyDescent="0.2">
      <c r="BS18752" s="152"/>
      <c r="BT18752" s="153"/>
    </row>
    <row r="18753" spans="71:72" x14ac:dyDescent="0.2">
      <c r="BS18753" s="152"/>
      <c r="BT18753" s="153"/>
    </row>
    <row r="18754" spans="71:72" x14ac:dyDescent="0.2">
      <c r="BS18754" s="152"/>
      <c r="BT18754" s="153"/>
    </row>
    <row r="18755" spans="71:72" x14ac:dyDescent="0.2">
      <c r="BS18755" s="152"/>
      <c r="BT18755" s="153"/>
    </row>
    <row r="18756" spans="71:72" x14ac:dyDescent="0.2">
      <c r="BS18756" s="152"/>
      <c r="BT18756" s="153"/>
    </row>
    <row r="18757" spans="71:72" x14ac:dyDescent="0.2">
      <c r="BS18757" s="152"/>
      <c r="BT18757" s="153"/>
    </row>
    <row r="18758" spans="71:72" x14ac:dyDescent="0.2">
      <c r="BS18758" s="152"/>
      <c r="BT18758" s="153"/>
    </row>
    <row r="18759" spans="71:72" x14ac:dyDescent="0.2">
      <c r="BS18759" s="152"/>
      <c r="BT18759" s="153"/>
    </row>
    <row r="18760" spans="71:72" x14ac:dyDescent="0.2">
      <c r="BS18760" s="152"/>
      <c r="BT18760" s="153"/>
    </row>
    <row r="18761" spans="71:72" x14ac:dyDescent="0.2">
      <c r="BS18761" s="152"/>
      <c r="BT18761" s="153"/>
    </row>
    <row r="18762" spans="71:72" x14ac:dyDescent="0.2">
      <c r="BS18762" s="152"/>
      <c r="BT18762" s="153"/>
    </row>
    <row r="18763" spans="71:72" x14ac:dyDescent="0.2">
      <c r="BS18763" s="152"/>
      <c r="BT18763" s="153"/>
    </row>
    <row r="18764" spans="71:72" x14ac:dyDescent="0.2">
      <c r="BS18764" s="152"/>
      <c r="BT18764" s="153"/>
    </row>
    <row r="18765" spans="71:72" x14ac:dyDescent="0.2">
      <c r="BS18765" s="152"/>
      <c r="BT18765" s="153"/>
    </row>
    <row r="18766" spans="71:72" x14ac:dyDescent="0.2">
      <c r="BS18766" s="152"/>
      <c r="BT18766" s="153"/>
    </row>
    <row r="18767" spans="71:72" x14ac:dyDescent="0.2">
      <c r="BS18767" s="152"/>
      <c r="BT18767" s="153"/>
    </row>
    <row r="18768" spans="71:72" x14ac:dyDescent="0.2">
      <c r="BS18768" s="152"/>
      <c r="BT18768" s="153"/>
    </row>
    <row r="18769" spans="71:72" x14ac:dyDescent="0.2">
      <c r="BS18769" s="152"/>
      <c r="BT18769" s="153"/>
    </row>
    <row r="18770" spans="71:72" x14ac:dyDescent="0.2">
      <c r="BS18770" s="152"/>
      <c r="BT18770" s="153"/>
    </row>
    <row r="18771" spans="71:72" x14ac:dyDescent="0.2">
      <c r="BS18771" s="152"/>
      <c r="BT18771" s="153"/>
    </row>
    <row r="18772" spans="71:72" x14ac:dyDescent="0.2">
      <c r="BS18772" s="152"/>
      <c r="BT18772" s="153"/>
    </row>
    <row r="18773" spans="71:72" x14ac:dyDescent="0.2">
      <c r="BS18773" s="152"/>
      <c r="BT18773" s="153"/>
    </row>
    <row r="18774" spans="71:72" x14ac:dyDescent="0.2">
      <c r="BS18774" s="152"/>
      <c r="BT18774" s="153"/>
    </row>
    <row r="18775" spans="71:72" x14ac:dyDescent="0.2">
      <c r="BS18775" s="152"/>
      <c r="BT18775" s="153"/>
    </row>
    <row r="18776" spans="71:72" x14ac:dyDescent="0.2">
      <c r="BS18776" s="152"/>
      <c r="BT18776" s="153"/>
    </row>
    <row r="18777" spans="71:72" x14ac:dyDescent="0.2">
      <c r="BS18777" s="152"/>
      <c r="BT18777" s="153"/>
    </row>
    <row r="18778" spans="71:72" x14ac:dyDescent="0.2">
      <c r="BS18778" s="152"/>
      <c r="BT18778" s="153"/>
    </row>
    <row r="18779" spans="71:72" x14ac:dyDescent="0.2">
      <c r="BS18779" s="152"/>
      <c r="BT18779" s="153"/>
    </row>
    <row r="18780" spans="71:72" x14ac:dyDescent="0.2">
      <c r="BS18780" s="152"/>
      <c r="BT18780" s="153"/>
    </row>
    <row r="18781" spans="71:72" x14ac:dyDescent="0.2">
      <c r="BS18781" s="152"/>
      <c r="BT18781" s="153"/>
    </row>
    <row r="18782" spans="71:72" x14ac:dyDescent="0.2">
      <c r="BS18782" s="152"/>
      <c r="BT18782" s="153"/>
    </row>
    <row r="18783" spans="71:72" x14ac:dyDescent="0.2">
      <c r="BS18783" s="152"/>
      <c r="BT18783" s="153"/>
    </row>
    <row r="18784" spans="71:72" x14ac:dyDescent="0.2">
      <c r="BS18784" s="152"/>
      <c r="BT18784" s="153"/>
    </row>
    <row r="18785" spans="71:72" x14ac:dyDescent="0.2">
      <c r="BS18785" s="152"/>
      <c r="BT18785" s="153"/>
    </row>
    <row r="18786" spans="71:72" x14ac:dyDescent="0.2">
      <c r="BS18786" s="152"/>
      <c r="BT18786" s="153"/>
    </row>
    <row r="18787" spans="71:72" x14ac:dyDescent="0.2">
      <c r="BS18787" s="152"/>
      <c r="BT18787" s="153"/>
    </row>
    <row r="18788" spans="71:72" x14ac:dyDescent="0.2">
      <c r="BS18788" s="152"/>
      <c r="BT18788" s="153"/>
    </row>
    <row r="18789" spans="71:72" x14ac:dyDescent="0.2">
      <c r="BS18789" s="152"/>
      <c r="BT18789" s="153"/>
    </row>
    <row r="18790" spans="71:72" x14ac:dyDescent="0.2">
      <c r="BS18790" s="152"/>
      <c r="BT18790" s="153"/>
    </row>
    <row r="18791" spans="71:72" x14ac:dyDescent="0.2">
      <c r="BS18791" s="152"/>
      <c r="BT18791" s="153"/>
    </row>
    <row r="18792" spans="71:72" x14ac:dyDescent="0.2">
      <c r="BS18792" s="152"/>
      <c r="BT18792" s="153"/>
    </row>
    <row r="18793" spans="71:72" x14ac:dyDescent="0.2">
      <c r="BS18793" s="152"/>
      <c r="BT18793" s="153"/>
    </row>
    <row r="18794" spans="71:72" x14ac:dyDescent="0.2">
      <c r="BS18794" s="152"/>
      <c r="BT18794" s="153"/>
    </row>
    <row r="18795" spans="71:72" x14ac:dyDescent="0.2">
      <c r="BS18795" s="152"/>
      <c r="BT18795" s="153"/>
    </row>
    <row r="18796" spans="71:72" x14ac:dyDescent="0.2">
      <c r="BS18796" s="152"/>
      <c r="BT18796" s="153"/>
    </row>
    <row r="18797" spans="71:72" x14ac:dyDescent="0.2">
      <c r="BS18797" s="152"/>
      <c r="BT18797" s="153"/>
    </row>
    <row r="18798" spans="71:72" x14ac:dyDescent="0.2">
      <c r="BS18798" s="152"/>
      <c r="BT18798" s="153"/>
    </row>
    <row r="18799" spans="71:72" x14ac:dyDescent="0.2">
      <c r="BS18799" s="152"/>
      <c r="BT18799" s="153"/>
    </row>
    <row r="18800" spans="71:72" x14ac:dyDescent="0.2">
      <c r="BS18800" s="152"/>
      <c r="BT18800" s="153"/>
    </row>
    <row r="18801" spans="71:72" x14ac:dyDescent="0.2">
      <c r="BS18801" s="152"/>
      <c r="BT18801" s="153"/>
    </row>
    <row r="18802" spans="71:72" x14ac:dyDescent="0.2">
      <c r="BS18802" s="152"/>
      <c r="BT18802" s="153"/>
    </row>
    <row r="18803" spans="71:72" x14ac:dyDescent="0.2">
      <c r="BS18803" s="152"/>
      <c r="BT18803" s="153"/>
    </row>
    <row r="18804" spans="71:72" x14ac:dyDescent="0.2">
      <c r="BS18804" s="152"/>
      <c r="BT18804" s="153"/>
    </row>
    <row r="18805" spans="71:72" x14ac:dyDescent="0.2">
      <c r="BS18805" s="152"/>
      <c r="BT18805" s="153"/>
    </row>
    <row r="18806" spans="71:72" x14ac:dyDescent="0.2">
      <c r="BS18806" s="152"/>
      <c r="BT18806" s="153"/>
    </row>
    <row r="18807" spans="71:72" x14ac:dyDescent="0.2">
      <c r="BS18807" s="152"/>
      <c r="BT18807" s="153"/>
    </row>
    <row r="18808" spans="71:72" x14ac:dyDescent="0.2">
      <c r="BS18808" s="152"/>
      <c r="BT18808" s="153"/>
    </row>
    <row r="18809" spans="71:72" x14ac:dyDescent="0.2">
      <c r="BS18809" s="152"/>
      <c r="BT18809" s="153"/>
    </row>
    <row r="18810" spans="71:72" x14ac:dyDescent="0.2">
      <c r="BS18810" s="152"/>
      <c r="BT18810" s="153"/>
    </row>
    <row r="18811" spans="71:72" x14ac:dyDescent="0.2">
      <c r="BS18811" s="152"/>
      <c r="BT18811" s="153"/>
    </row>
    <row r="18812" spans="71:72" x14ac:dyDescent="0.2">
      <c r="BS18812" s="152"/>
      <c r="BT18812" s="153"/>
    </row>
    <row r="18813" spans="71:72" x14ac:dyDescent="0.2">
      <c r="BS18813" s="152"/>
      <c r="BT18813" s="153"/>
    </row>
    <row r="18814" spans="71:72" x14ac:dyDescent="0.2">
      <c r="BS18814" s="152"/>
      <c r="BT18814" s="153"/>
    </row>
    <row r="18815" spans="71:72" x14ac:dyDescent="0.2">
      <c r="BS18815" s="152"/>
      <c r="BT18815" s="153"/>
    </row>
    <row r="18816" spans="71:72" x14ac:dyDescent="0.2">
      <c r="BS18816" s="152"/>
      <c r="BT18816" s="153"/>
    </row>
    <row r="18817" spans="71:72" x14ac:dyDescent="0.2">
      <c r="BS18817" s="152"/>
      <c r="BT18817" s="153"/>
    </row>
    <row r="18818" spans="71:72" x14ac:dyDescent="0.2">
      <c r="BS18818" s="152"/>
      <c r="BT18818" s="153"/>
    </row>
    <row r="18819" spans="71:72" x14ac:dyDescent="0.2">
      <c r="BS18819" s="152"/>
      <c r="BT18819" s="153"/>
    </row>
    <row r="18820" spans="71:72" x14ac:dyDescent="0.2">
      <c r="BS18820" s="152"/>
      <c r="BT18820" s="153"/>
    </row>
    <row r="18821" spans="71:72" x14ac:dyDescent="0.2">
      <c r="BS18821" s="152"/>
      <c r="BT18821" s="153"/>
    </row>
    <row r="18822" spans="71:72" x14ac:dyDescent="0.2">
      <c r="BS18822" s="152"/>
      <c r="BT18822" s="153"/>
    </row>
    <row r="18823" spans="71:72" x14ac:dyDescent="0.2">
      <c r="BS18823" s="152"/>
      <c r="BT18823" s="153"/>
    </row>
    <row r="18824" spans="71:72" x14ac:dyDescent="0.2">
      <c r="BS18824" s="152"/>
      <c r="BT18824" s="153"/>
    </row>
    <row r="18825" spans="71:72" x14ac:dyDescent="0.2">
      <c r="BS18825" s="152"/>
      <c r="BT18825" s="153"/>
    </row>
    <row r="18826" spans="71:72" x14ac:dyDescent="0.2">
      <c r="BS18826" s="152"/>
      <c r="BT18826" s="153"/>
    </row>
    <row r="18827" spans="71:72" x14ac:dyDescent="0.2">
      <c r="BS18827" s="152"/>
      <c r="BT18827" s="153"/>
    </row>
    <row r="18828" spans="71:72" x14ac:dyDescent="0.2">
      <c r="BS18828" s="152"/>
      <c r="BT18828" s="153"/>
    </row>
    <row r="18829" spans="71:72" x14ac:dyDescent="0.2">
      <c r="BS18829" s="152"/>
      <c r="BT18829" s="153"/>
    </row>
    <row r="18830" spans="71:72" x14ac:dyDescent="0.2">
      <c r="BS18830" s="152"/>
      <c r="BT18830" s="153"/>
    </row>
    <row r="18831" spans="71:72" x14ac:dyDescent="0.2">
      <c r="BS18831" s="152"/>
      <c r="BT18831" s="153"/>
    </row>
    <row r="18832" spans="71:72" x14ac:dyDescent="0.2">
      <c r="BS18832" s="152"/>
      <c r="BT18832" s="153"/>
    </row>
    <row r="18833" spans="71:72" x14ac:dyDescent="0.2">
      <c r="BS18833" s="152"/>
      <c r="BT18833" s="153"/>
    </row>
    <row r="18834" spans="71:72" x14ac:dyDescent="0.2">
      <c r="BS18834" s="152"/>
      <c r="BT18834" s="153"/>
    </row>
    <row r="18835" spans="71:72" x14ac:dyDescent="0.2">
      <c r="BS18835" s="152"/>
      <c r="BT18835" s="153"/>
    </row>
    <row r="18836" spans="71:72" x14ac:dyDescent="0.2">
      <c r="BS18836" s="152"/>
      <c r="BT18836" s="153"/>
    </row>
    <row r="18837" spans="71:72" x14ac:dyDescent="0.2">
      <c r="BS18837" s="152"/>
      <c r="BT18837" s="153"/>
    </row>
    <row r="18838" spans="71:72" x14ac:dyDescent="0.2">
      <c r="BS18838" s="152"/>
      <c r="BT18838" s="153"/>
    </row>
    <row r="18839" spans="71:72" x14ac:dyDescent="0.2">
      <c r="BS18839" s="152"/>
      <c r="BT18839" s="153"/>
    </row>
    <row r="18840" spans="71:72" x14ac:dyDescent="0.2">
      <c r="BS18840" s="152"/>
      <c r="BT18840" s="153"/>
    </row>
    <row r="18841" spans="71:72" x14ac:dyDescent="0.2">
      <c r="BS18841" s="152"/>
      <c r="BT18841" s="153"/>
    </row>
    <row r="18842" spans="71:72" x14ac:dyDescent="0.2">
      <c r="BS18842" s="152"/>
      <c r="BT18842" s="153"/>
    </row>
    <row r="18843" spans="71:72" x14ac:dyDescent="0.2">
      <c r="BS18843" s="152"/>
      <c r="BT18843" s="153"/>
    </row>
    <row r="18844" spans="71:72" x14ac:dyDescent="0.2">
      <c r="BS18844" s="152"/>
      <c r="BT18844" s="153"/>
    </row>
    <row r="18845" spans="71:72" x14ac:dyDescent="0.2">
      <c r="BS18845" s="152"/>
      <c r="BT18845" s="153"/>
    </row>
    <row r="18846" spans="71:72" x14ac:dyDescent="0.2">
      <c r="BS18846" s="152"/>
      <c r="BT18846" s="153"/>
    </row>
    <row r="18847" spans="71:72" x14ac:dyDescent="0.2">
      <c r="BS18847" s="152"/>
      <c r="BT18847" s="153"/>
    </row>
    <row r="18848" spans="71:72" x14ac:dyDescent="0.2">
      <c r="BS18848" s="152"/>
      <c r="BT18848" s="153"/>
    </row>
    <row r="18849" spans="71:72" x14ac:dyDescent="0.2">
      <c r="BS18849" s="152"/>
      <c r="BT18849" s="153"/>
    </row>
    <row r="18850" spans="71:72" x14ac:dyDescent="0.2">
      <c r="BS18850" s="152"/>
      <c r="BT18850" s="153"/>
    </row>
    <row r="18851" spans="71:72" x14ac:dyDescent="0.2">
      <c r="BS18851" s="152"/>
      <c r="BT18851" s="153"/>
    </row>
    <row r="18852" spans="71:72" x14ac:dyDescent="0.2">
      <c r="BS18852" s="152"/>
      <c r="BT18852" s="153"/>
    </row>
    <row r="18853" spans="71:72" x14ac:dyDescent="0.2">
      <c r="BS18853" s="152"/>
      <c r="BT18853" s="153"/>
    </row>
    <row r="18854" spans="71:72" x14ac:dyDescent="0.2">
      <c r="BS18854" s="152"/>
      <c r="BT18854" s="153"/>
    </row>
    <row r="18855" spans="71:72" x14ac:dyDescent="0.2">
      <c r="BS18855" s="152"/>
      <c r="BT18855" s="153"/>
    </row>
    <row r="18856" spans="71:72" x14ac:dyDescent="0.2">
      <c r="BS18856" s="152"/>
      <c r="BT18856" s="153"/>
    </row>
    <row r="18857" spans="71:72" x14ac:dyDescent="0.2">
      <c r="BS18857" s="152"/>
      <c r="BT18857" s="153"/>
    </row>
    <row r="18858" spans="71:72" x14ac:dyDescent="0.2">
      <c r="BS18858" s="152"/>
      <c r="BT18858" s="153"/>
    </row>
    <row r="18859" spans="71:72" x14ac:dyDescent="0.2">
      <c r="BS18859" s="152"/>
      <c r="BT18859" s="153"/>
    </row>
    <row r="18860" spans="71:72" x14ac:dyDescent="0.2">
      <c r="BS18860" s="152"/>
      <c r="BT18860" s="153"/>
    </row>
    <row r="18861" spans="71:72" x14ac:dyDescent="0.2">
      <c r="BS18861" s="152"/>
      <c r="BT18861" s="153"/>
    </row>
    <row r="18862" spans="71:72" x14ac:dyDescent="0.2">
      <c r="BS18862" s="152"/>
      <c r="BT18862" s="153"/>
    </row>
    <row r="18863" spans="71:72" x14ac:dyDescent="0.2">
      <c r="BS18863" s="152"/>
      <c r="BT18863" s="153"/>
    </row>
    <row r="18864" spans="71:72" x14ac:dyDescent="0.2">
      <c r="BS18864" s="152"/>
      <c r="BT18864" s="153"/>
    </row>
    <row r="18865" spans="71:72" x14ac:dyDescent="0.2">
      <c r="BS18865" s="152"/>
      <c r="BT18865" s="153"/>
    </row>
    <row r="18866" spans="71:72" x14ac:dyDescent="0.2">
      <c r="BS18866" s="152"/>
      <c r="BT18866" s="153"/>
    </row>
    <row r="18867" spans="71:72" x14ac:dyDescent="0.2">
      <c r="BS18867" s="152"/>
      <c r="BT18867" s="153"/>
    </row>
    <row r="18868" spans="71:72" x14ac:dyDescent="0.2">
      <c r="BS18868" s="152"/>
      <c r="BT18868" s="153"/>
    </row>
    <row r="18869" spans="71:72" x14ac:dyDescent="0.2">
      <c r="BS18869" s="152"/>
      <c r="BT18869" s="153"/>
    </row>
    <row r="18870" spans="71:72" x14ac:dyDescent="0.2">
      <c r="BS18870" s="152"/>
      <c r="BT18870" s="153"/>
    </row>
    <row r="18871" spans="71:72" x14ac:dyDescent="0.2">
      <c r="BS18871" s="152"/>
      <c r="BT18871" s="153"/>
    </row>
    <row r="18872" spans="71:72" x14ac:dyDescent="0.2">
      <c r="BS18872" s="152"/>
      <c r="BT18872" s="153"/>
    </row>
    <row r="18873" spans="71:72" x14ac:dyDescent="0.2">
      <c r="BS18873" s="152"/>
      <c r="BT18873" s="153"/>
    </row>
    <row r="18874" spans="71:72" x14ac:dyDescent="0.2">
      <c r="BS18874" s="152"/>
      <c r="BT18874" s="153"/>
    </row>
    <row r="18875" spans="71:72" x14ac:dyDescent="0.2">
      <c r="BS18875" s="152"/>
      <c r="BT18875" s="153"/>
    </row>
    <row r="18876" spans="71:72" x14ac:dyDescent="0.2">
      <c r="BS18876" s="152"/>
      <c r="BT18876" s="153"/>
    </row>
    <row r="18877" spans="71:72" x14ac:dyDescent="0.2">
      <c r="BS18877" s="152"/>
      <c r="BT18877" s="153"/>
    </row>
    <row r="18878" spans="71:72" x14ac:dyDescent="0.2">
      <c r="BS18878" s="152"/>
      <c r="BT18878" s="153"/>
    </row>
    <row r="18879" spans="71:72" x14ac:dyDescent="0.2">
      <c r="BS18879" s="152"/>
      <c r="BT18879" s="153"/>
    </row>
    <row r="18880" spans="71:72" x14ac:dyDescent="0.2">
      <c r="BS18880" s="152"/>
      <c r="BT18880" s="153"/>
    </row>
    <row r="18881" spans="71:72" x14ac:dyDescent="0.2">
      <c r="BS18881" s="152"/>
      <c r="BT18881" s="153"/>
    </row>
    <row r="18882" spans="71:72" x14ac:dyDescent="0.2">
      <c r="BS18882" s="152"/>
      <c r="BT18882" s="153"/>
    </row>
    <row r="18883" spans="71:72" x14ac:dyDescent="0.2">
      <c r="BS18883" s="152"/>
      <c r="BT18883" s="153"/>
    </row>
    <row r="18884" spans="71:72" x14ac:dyDescent="0.2">
      <c r="BS18884" s="152"/>
      <c r="BT18884" s="153"/>
    </row>
    <row r="18885" spans="71:72" x14ac:dyDescent="0.2">
      <c r="BS18885" s="152"/>
      <c r="BT18885" s="153"/>
    </row>
    <row r="18886" spans="71:72" x14ac:dyDescent="0.2">
      <c r="BS18886" s="152"/>
      <c r="BT18886" s="153"/>
    </row>
    <row r="18887" spans="71:72" x14ac:dyDescent="0.2">
      <c r="BS18887" s="152"/>
      <c r="BT18887" s="153"/>
    </row>
    <row r="18888" spans="71:72" x14ac:dyDescent="0.2">
      <c r="BS18888" s="152"/>
      <c r="BT18888" s="153"/>
    </row>
    <row r="18889" spans="71:72" x14ac:dyDescent="0.2">
      <c r="BS18889" s="152"/>
      <c r="BT18889" s="153"/>
    </row>
    <row r="18890" spans="71:72" x14ac:dyDescent="0.2">
      <c r="BS18890" s="152"/>
      <c r="BT18890" s="153"/>
    </row>
    <row r="18891" spans="71:72" x14ac:dyDescent="0.2">
      <c r="BS18891" s="152"/>
      <c r="BT18891" s="153"/>
    </row>
    <row r="18892" spans="71:72" x14ac:dyDescent="0.2">
      <c r="BS18892" s="152"/>
      <c r="BT18892" s="153"/>
    </row>
    <row r="18893" spans="71:72" x14ac:dyDescent="0.2">
      <c r="BS18893" s="152"/>
      <c r="BT18893" s="153"/>
    </row>
    <row r="18894" spans="71:72" x14ac:dyDescent="0.2">
      <c r="BS18894" s="152"/>
      <c r="BT18894" s="153"/>
    </row>
    <row r="18895" spans="71:72" x14ac:dyDescent="0.2">
      <c r="BS18895" s="152"/>
      <c r="BT18895" s="153"/>
    </row>
    <row r="18896" spans="71:72" x14ac:dyDescent="0.2">
      <c r="BS18896" s="152"/>
      <c r="BT18896" s="153"/>
    </row>
    <row r="18897" spans="71:72" x14ac:dyDescent="0.2">
      <c r="BS18897" s="152"/>
      <c r="BT18897" s="153"/>
    </row>
    <row r="18898" spans="71:72" x14ac:dyDescent="0.2">
      <c r="BS18898" s="152"/>
      <c r="BT18898" s="153"/>
    </row>
    <row r="18899" spans="71:72" x14ac:dyDescent="0.2">
      <c r="BS18899" s="152"/>
      <c r="BT18899" s="153"/>
    </row>
    <row r="18900" spans="71:72" x14ac:dyDescent="0.2">
      <c r="BS18900" s="152"/>
      <c r="BT18900" s="153"/>
    </row>
    <row r="18901" spans="71:72" x14ac:dyDescent="0.2">
      <c r="BS18901" s="152"/>
      <c r="BT18901" s="153"/>
    </row>
    <row r="18902" spans="71:72" x14ac:dyDescent="0.2">
      <c r="BS18902" s="152"/>
      <c r="BT18902" s="153"/>
    </row>
    <row r="18903" spans="71:72" x14ac:dyDescent="0.2">
      <c r="BS18903" s="152"/>
      <c r="BT18903" s="153"/>
    </row>
    <row r="18904" spans="71:72" x14ac:dyDescent="0.2">
      <c r="BS18904" s="152"/>
      <c r="BT18904" s="153"/>
    </row>
    <row r="18905" spans="71:72" x14ac:dyDescent="0.2">
      <c r="BS18905" s="152"/>
      <c r="BT18905" s="153"/>
    </row>
    <row r="18906" spans="71:72" x14ac:dyDescent="0.2">
      <c r="BS18906" s="152"/>
      <c r="BT18906" s="153"/>
    </row>
    <row r="18907" spans="71:72" x14ac:dyDescent="0.2">
      <c r="BS18907" s="152"/>
      <c r="BT18907" s="153"/>
    </row>
    <row r="18908" spans="71:72" x14ac:dyDescent="0.2">
      <c r="BS18908" s="152"/>
      <c r="BT18908" s="153"/>
    </row>
    <row r="18909" spans="71:72" x14ac:dyDescent="0.2">
      <c r="BS18909" s="152"/>
      <c r="BT18909" s="153"/>
    </row>
    <row r="18910" spans="71:72" x14ac:dyDescent="0.2">
      <c r="BS18910" s="152"/>
      <c r="BT18910" s="153"/>
    </row>
    <row r="18911" spans="71:72" x14ac:dyDescent="0.2">
      <c r="BS18911" s="152"/>
      <c r="BT18911" s="153"/>
    </row>
    <row r="18912" spans="71:72" x14ac:dyDescent="0.2">
      <c r="BS18912" s="152"/>
      <c r="BT18912" s="153"/>
    </row>
    <row r="18913" spans="71:72" x14ac:dyDescent="0.2">
      <c r="BS18913" s="152"/>
      <c r="BT18913" s="153"/>
    </row>
    <row r="18914" spans="71:72" x14ac:dyDescent="0.2">
      <c r="BS18914" s="152"/>
      <c r="BT18914" s="153"/>
    </row>
    <row r="18915" spans="71:72" x14ac:dyDescent="0.2">
      <c r="BS18915" s="152"/>
      <c r="BT18915" s="153"/>
    </row>
    <row r="18916" spans="71:72" x14ac:dyDescent="0.2">
      <c r="BS18916" s="152"/>
      <c r="BT18916" s="153"/>
    </row>
    <row r="18917" spans="71:72" x14ac:dyDescent="0.2">
      <c r="BS18917" s="152"/>
      <c r="BT18917" s="153"/>
    </row>
    <row r="18918" spans="71:72" x14ac:dyDescent="0.2">
      <c r="BS18918" s="152"/>
      <c r="BT18918" s="153"/>
    </row>
    <row r="18919" spans="71:72" x14ac:dyDescent="0.2">
      <c r="BS18919" s="152"/>
      <c r="BT18919" s="153"/>
    </row>
    <row r="18920" spans="71:72" x14ac:dyDescent="0.2">
      <c r="BS18920" s="152"/>
      <c r="BT18920" s="153"/>
    </row>
    <row r="18921" spans="71:72" x14ac:dyDescent="0.2">
      <c r="BS18921" s="152"/>
      <c r="BT18921" s="153"/>
    </row>
    <row r="18922" spans="71:72" x14ac:dyDescent="0.2">
      <c r="BS18922" s="152"/>
      <c r="BT18922" s="153"/>
    </row>
    <row r="18923" spans="71:72" x14ac:dyDescent="0.2">
      <c r="BS18923" s="152"/>
      <c r="BT18923" s="153"/>
    </row>
    <row r="18924" spans="71:72" x14ac:dyDescent="0.2">
      <c r="BS18924" s="152"/>
      <c r="BT18924" s="153"/>
    </row>
    <row r="18925" spans="71:72" x14ac:dyDescent="0.2">
      <c r="BS18925" s="152"/>
      <c r="BT18925" s="153"/>
    </row>
    <row r="18926" spans="71:72" x14ac:dyDescent="0.2">
      <c r="BS18926" s="152"/>
      <c r="BT18926" s="153"/>
    </row>
    <row r="18927" spans="71:72" x14ac:dyDescent="0.2">
      <c r="BS18927" s="152"/>
      <c r="BT18927" s="153"/>
    </row>
    <row r="18928" spans="71:72" x14ac:dyDescent="0.2">
      <c r="BS18928" s="152"/>
      <c r="BT18928" s="153"/>
    </row>
    <row r="18929" spans="71:72" x14ac:dyDescent="0.2">
      <c r="BS18929" s="152"/>
      <c r="BT18929" s="153"/>
    </row>
    <row r="18930" spans="71:72" x14ac:dyDescent="0.2">
      <c r="BS18930" s="152"/>
      <c r="BT18930" s="153"/>
    </row>
    <row r="18931" spans="71:72" x14ac:dyDescent="0.2">
      <c r="BS18931" s="152"/>
      <c r="BT18931" s="153"/>
    </row>
    <row r="18932" spans="71:72" x14ac:dyDescent="0.2">
      <c r="BS18932" s="152"/>
      <c r="BT18932" s="153"/>
    </row>
    <row r="18933" spans="71:72" x14ac:dyDescent="0.2">
      <c r="BS18933" s="152"/>
      <c r="BT18933" s="153"/>
    </row>
    <row r="18934" spans="71:72" x14ac:dyDescent="0.2">
      <c r="BS18934" s="152"/>
      <c r="BT18934" s="153"/>
    </row>
    <row r="18935" spans="71:72" x14ac:dyDescent="0.2">
      <c r="BS18935" s="152"/>
      <c r="BT18935" s="153"/>
    </row>
    <row r="18936" spans="71:72" x14ac:dyDescent="0.2">
      <c r="BS18936" s="152"/>
      <c r="BT18936" s="153"/>
    </row>
    <row r="18937" spans="71:72" x14ac:dyDescent="0.2">
      <c r="BS18937" s="152"/>
      <c r="BT18937" s="153"/>
    </row>
    <row r="18938" spans="71:72" x14ac:dyDescent="0.2">
      <c r="BS18938" s="152"/>
      <c r="BT18938" s="153"/>
    </row>
    <row r="18939" spans="71:72" x14ac:dyDescent="0.2">
      <c r="BS18939" s="152"/>
      <c r="BT18939" s="153"/>
    </row>
    <row r="18940" spans="71:72" x14ac:dyDescent="0.2">
      <c r="BS18940" s="152"/>
      <c r="BT18940" s="153"/>
    </row>
    <row r="18941" spans="71:72" x14ac:dyDescent="0.2">
      <c r="BS18941" s="152"/>
      <c r="BT18941" s="153"/>
    </row>
    <row r="18942" spans="71:72" x14ac:dyDescent="0.2">
      <c r="BS18942" s="152"/>
      <c r="BT18942" s="153"/>
    </row>
    <row r="18943" spans="71:72" x14ac:dyDescent="0.2">
      <c r="BS18943" s="152"/>
      <c r="BT18943" s="153"/>
    </row>
    <row r="18944" spans="71:72" x14ac:dyDescent="0.2">
      <c r="BS18944" s="152"/>
      <c r="BT18944" s="153"/>
    </row>
    <row r="18945" spans="71:72" x14ac:dyDescent="0.2">
      <c r="BS18945" s="152"/>
      <c r="BT18945" s="153"/>
    </row>
    <row r="18946" spans="71:72" x14ac:dyDescent="0.2">
      <c r="BS18946" s="152"/>
      <c r="BT18946" s="153"/>
    </row>
    <row r="18947" spans="71:72" x14ac:dyDescent="0.2">
      <c r="BS18947" s="152"/>
      <c r="BT18947" s="153"/>
    </row>
    <row r="18948" spans="71:72" x14ac:dyDescent="0.2">
      <c r="BS18948" s="152"/>
      <c r="BT18948" s="153"/>
    </row>
    <row r="18949" spans="71:72" x14ac:dyDescent="0.2">
      <c r="BS18949" s="152"/>
      <c r="BT18949" s="153"/>
    </row>
    <row r="18950" spans="71:72" x14ac:dyDescent="0.2">
      <c r="BS18950" s="152"/>
      <c r="BT18950" s="153"/>
    </row>
    <row r="18951" spans="71:72" x14ac:dyDescent="0.2">
      <c r="BS18951" s="152"/>
      <c r="BT18951" s="153"/>
    </row>
    <row r="18952" spans="71:72" x14ac:dyDescent="0.2">
      <c r="BS18952" s="152"/>
      <c r="BT18952" s="153"/>
    </row>
    <row r="18953" spans="71:72" x14ac:dyDescent="0.2">
      <c r="BS18953" s="152"/>
      <c r="BT18953" s="153"/>
    </row>
    <row r="18954" spans="71:72" x14ac:dyDescent="0.2">
      <c r="BS18954" s="152"/>
      <c r="BT18954" s="153"/>
    </row>
    <row r="18955" spans="71:72" x14ac:dyDescent="0.2">
      <c r="BS18955" s="152"/>
      <c r="BT18955" s="153"/>
    </row>
    <row r="18956" spans="71:72" x14ac:dyDescent="0.2">
      <c r="BS18956" s="152"/>
      <c r="BT18956" s="153"/>
    </row>
    <row r="18957" spans="71:72" x14ac:dyDescent="0.2">
      <c r="BS18957" s="152"/>
      <c r="BT18957" s="153"/>
    </row>
    <row r="18958" spans="71:72" x14ac:dyDescent="0.2">
      <c r="BS18958" s="152"/>
      <c r="BT18958" s="153"/>
    </row>
    <row r="18959" spans="71:72" x14ac:dyDescent="0.2">
      <c r="BS18959" s="152"/>
      <c r="BT18959" s="153"/>
    </row>
    <row r="18960" spans="71:72" x14ac:dyDescent="0.2">
      <c r="BS18960" s="152"/>
      <c r="BT18960" s="153"/>
    </row>
    <row r="18961" spans="71:72" x14ac:dyDescent="0.2">
      <c r="BS18961" s="152"/>
      <c r="BT18961" s="153"/>
    </row>
    <row r="18962" spans="71:72" x14ac:dyDescent="0.2">
      <c r="BS18962" s="152"/>
      <c r="BT18962" s="153"/>
    </row>
    <row r="18963" spans="71:72" x14ac:dyDescent="0.2">
      <c r="BS18963" s="152"/>
      <c r="BT18963" s="153"/>
    </row>
    <row r="18964" spans="71:72" x14ac:dyDescent="0.2">
      <c r="BS18964" s="152"/>
      <c r="BT18964" s="153"/>
    </row>
    <row r="18965" spans="71:72" x14ac:dyDescent="0.2">
      <c r="BS18965" s="152"/>
      <c r="BT18965" s="153"/>
    </row>
    <row r="18966" spans="71:72" x14ac:dyDescent="0.2">
      <c r="BS18966" s="152"/>
      <c r="BT18966" s="153"/>
    </row>
    <row r="18967" spans="71:72" x14ac:dyDescent="0.2">
      <c r="BS18967" s="152"/>
      <c r="BT18967" s="153"/>
    </row>
    <row r="18968" spans="71:72" x14ac:dyDescent="0.2">
      <c r="BS18968" s="152"/>
      <c r="BT18968" s="153"/>
    </row>
    <row r="18969" spans="71:72" x14ac:dyDescent="0.2">
      <c r="BS18969" s="152"/>
      <c r="BT18969" s="153"/>
    </row>
    <row r="18970" spans="71:72" x14ac:dyDescent="0.2">
      <c r="BS18970" s="152"/>
      <c r="BT18970" s="153"/>
    </row>
    <row r="18971" spans="71:72" x14ac:dyDescent="0.2">
      <c r="BS18971" s="152"/>
      <c r="BT18971" s="153"/>
    </row>
    <row r="18972" spans="71:72" x14ac:dyDescent="0.2">
      <c r="BS18972" s="152"/>
      <c r="BT18972" s="153"/>
    </row>
    <row r="18973" spans="71:72" x14ac:dyDescent="0.2">
      <c r="BS18973" s="152"/>
      <c r="BT18973" s="153"/>
    </row>
    <row r="18974" spans="71:72" x14ac:dyDescent="0.2">
      <c r="BS18974" s="152"/>
      <c r="BT18974" s="153"/>
    </row>
    <row r="18975" spans="71:72" x14ac:dyDescent="0.2">
      <c r="BS18975" s="152"/>
      <c r="BT18975" s="153"/>
    </row>
    <row r="18976" spans="71:72" x14ac:dyDescent="0.2">
      <c r="BS18976" s="152"/>
      <c r="BT18976" s="153"/>
    </row>
    <row r="18977" spans="71:72" x14ac:dyDescent="0.2">
      <c r="BS18977" s="152"/>
      <c r="BT18977" s="153"/>
    </row>
    <row r="18978" spans="71:72" x14ac:dyDescent="0.2">
      <c r="BS18978" s="152"/>
      <c r="BT18978" s="153"/>
    </row>
    <row r="18979" spans="71:72" x14ac:dyDescent="0.2">
      <c r="BS18979" s="152"/>
      <c r="BT18979" s="153"/>
    </row>
    <row r="18980" spans="71:72" x14ac:dyDescent="0.2">
      <c r="BS18980" s="152"/>
      <c r="BT18980" s="153"/>
    </row>
    <row r="18981" spans="71:72" x14ac:dyDescent="0.2">
      <c r="BS18981" s="152"/>
      <c r="BT18981" s="153"/>
    </row>
    <row r="18982" spans="71:72" x14ac:dyDescent="0.2">
      <c r="BS18982" s="152"/>
      <c r="BT18982" s="153"/>
    </row>
    <row r="18983" spans="71:72" x14ac:dyDescent="0.2">
      <c r="BS18983" s="152"/>
      <c r="BT18983" s="153"/>
    </row>
    <row r="18984" spans="71:72" x14ac:dyDescent="0.2">
      <c r="BS18984" s="152"/>
      <c r="BT18984" s="153"/>
    </row>
    <row r="18985" spans="71:72" x14ac:dyDescent="0.2">
      <c r="BS18985" s="152"/>
      <c r="BT18985" s="153"/>
    </row>
    <row r="18986" spans="71:72" x14ac:dyDescent="0.2">
      <c r="BS18986" s="152"/>
      <c r="BT18986" s="153"/>
    </row>
    <row r="18987" spans="71:72" x14ac:dyDescent="0.2">
      <c r="BS18987" s="152"/>
      <c r="BT18987" s="153"/>
    </row>
    <row r="18988" spans="71:72" x14ac:dyDescent="0.2">
      <c r="BS18988" s="152"/>
      <c r="BT18988" s="153"/>
    </row>
    <row r="18989" spans="71:72" x14ac:dyDescent="0.2">
      <c r="BS18989" s="152"/>
      <c r="BT18989" s="153"/>
    </row>
    <row r="18990" spans="71:72" x14ac:dyDescent="0.2">
      <c r="BS18990" s="152"/>
      <c r="BT18990" s="153"/>
    </row>
    <row r="18991" spans="71:72" x14ac:dyDescent="0.2">
      <c r="BS18991" s="152"/>
      <c r="BT18991" s="153"/>
    </row>
    <row r="18992" spans="71:72" x14ac:dyDescent="0.2">
      <c r="BS18992" s="152"/>
      <c r="BT18992" s="153"/>
    </row>
    <row r="18993" spans="71:72" x14ac:dyDescent="0.2">
      <c r="BS18993" s="152"/>
      <c r="BT18993" s="153"/>
    </row>
    <row r="18994" spans="71:72" x14ac:dyDescent="0.2">
      <c r="BS18994" s="152"/>
      <c r="BT18994" s="153"/>
    </row>
    <row r="18995" spans="71:72" x14ac:dyDescent="0.2">
      <c r="BS18995" s="152"/>
      <c r="BT18995" s="153"/>
    </row>
    <row r="18996" spans="71:72" x14ac:dyDescent="0.2">
      <c r="BS18996" s="152"/>
      <c r="BT18996" s="153"/>
    </row>
    <row r="18997" spans="71:72" x14ac:dyDescent="0.2">
      <c r="BS18997" s="152"/>
      <c r="BT18997" s="153"/>
    </row>
    <row r="18998" spans="71:72" x14ac:dyDescent="0.2">
      <c r="BS18998" s="152"/>
      <c r="BT18998" s="153"/>
    </row>
    <row r="18999" spans="71:72" x14ac:dyDescent="0.2">
      <c r="BS18999" s="152"/>
      <c r="BT18999" s="153"/>
    </row>
    <row r="19000" spans="71:72" x14ac:dyDescent="0.2">
      <c r="BS19000" s="152"/>
      <c r="BT19000" s="153"/>
    </row>
    <row r="19001" spans="71:72" x14ac:dyDescent="0.2">
      <c r="BS19001" s="152"/>
      <c r="BT19001" s="153"/>
    </row>
    <row r="19002" spans="71:72" x14ac:dyDescent="0.2">
      <c r="BS19002" s="152"/>
      <c r="BT19002" s="153"/>
    </row>
    <row r="19003" spans="71:72" x14ac:dyDescent="0.2">
      <c r="BS19003" s="152"/>
      <c r="BT19003" s="153"/>
    </row>
    <row r="19004" spans="71:72" x14ac:dyDescent="0.2">
      <c r="BS19004" s="152"/>
      <c r="BT19004" s="153"/>
    </row>
    <row r="19005" spans="71:72" x14ac:dyDescent="0.2">
      <c r="BS19005" s="152"/>
      <c r="BT19005" s="153"/>
    </row>
    <row r="19006" spans="71:72" x14ac:dyDescent="0.2">
      <c r="BS19006" s="152"/>
      <c r="BT19006" s="153"/>
    </row>
    <row r="19007" spans="71:72" x14ac:dyDescent="0.2">
      <c r="BS19007" s="152"/>
      <c r="BT19007" s="153"/>
    </row>
    <row r="19008" spans="71:72" x14ac:dyDescent="0.2">
      <c r="BS19008" s="152"/>
      <c r="BT19008" s="153"/>
    </row>
    <row r="19009" spans="71:72" x14ac:dyDescent="0.2">
      <c r="BS19009" s="152"/>
      <c r="BT19009" s="153"/>
    </row>
    <row r="19010" spans="71:72" x14ac:dyDescent="0.2">
      <c r="BS19010" s="152"/>
      <c r="BT19010" s="153"/>
    </row>
    <row r="19011" spans="71:72" x14ac:dyDescent="0.2">
      <c r="BS19011" s="152"/>
      <c r="BT19011" s="153"/>
    </row>
    <row r="19012" spans="71:72" x14ac:dyDescent="0.2">
      <c r="BS19012" s="152"/>
      <c r="BT19012" s="153"/>
    </row>
    <row r="19013" spans="71:72" x14ac:dyDescent="0.2">
      <c r="BS19013" s="152"/>
      <c r="BT19013" s="153"/>
    </row>
    <row r="19014" spans="71:72" x14ac:dyDescent="0.2">
      <c r="BS19014" s="152"/>
      <c r="BT19014" s="153"/>
    </row>
    <row r="19015" spans="71:72" x14ac:dyDescent="0.2">
      <c r="BS19015" s="152"/>
      <c r="BT19015" s="153"/>
    </row>
    <row r="19016" spans="71:72" x14ac:dyDescent="0.2">
      <c r="BS19016" s="152"/>
      <c r="BT19016" s="153"/>
    </row>
    <row r="19017" spans="71:72" x14ac:dyDescent="0.2">
      <c r="BS19017" s="152"/>
      <c r="BT19017" s="153"/>
    </row>
    <row r="19018" spans="71:72" x14ac:dyDescent="0.2">
      <c r="BS19018" s="152"/>
      <c r="BT19018" s="153"/>
    </row>
    <row r="19019" spans="71:72" x14ac:dyDescent="0.2">
      <c r="BS19019" s="152"/>
      <c r="BT19019" s="153"/>
    </row>
    <row r="19020" spans="71:72" x14ac:dyDescent="0.2">
      <c r="BS19020" s="152"/>
      <c r="BT19020" s="153"/>
    </row>
    <row r="19021" spans="71:72" x14ac:dyDescent="0.2">
      <c r="BS19021" s="152"/>
      <c r="BT19021" s="153"/>
    </row>
    <row r="19022" spans="71:72" x14ac:dyDescent="0.2">
      <c r="BS19022" s="152"/>
      <c r="BT19022" s="153"/>
    </row>
    <row r="19023" spans="71:72" x14ac:dyDescent="0.2">
      <c r="BS19023" s="152"/>
      <c r="BT19023" s="153"/>
    </row>
    <row r="19024" spans="71:72" x14ac:dyDescent="0.2">
      <c r="BS19024" s="152"/>
      <c r="BT19024" s="153"/>
    </row>
    <row r="19025" spans="71:72" x14ac:dyDescent="0.2">
      <c r="BS19025" s="152"/>
      <c r="BT19025" s="153"/>
    </row>
    <row r="19026" spans="71:72" x14ac:dyDescent="0.2">
      <c r="BS19026" s="152"/>
      <c r="BT19026" s="153"/>
    </row>
    <row r="19027" spans="71:72" x14ac:dyDescent="0.2">
      <c r="BS19027" s="152"/>
      <c r="BT19027" s="153"/>
    </row>
    <row r="19028" spans="71:72" x14ac:dyDescent="0.2">
      <c r="BS19028" s="152"/>
      <c r="BT19028" s="153"/>
    </row>
    <row r="19029" spans="71:72" x14ac:dyDescent="0.2">
      <c r="BS19029" s="152"/>
      <c r="BT19029" s="153"/>
    </row>
    <row r="19030" spans="71:72" x14ac:dyDescent="0.2">
      <c r="BS19030" s="152"/>
      <c r="BT19030" s="153"/>
    </row>
    <row r="19031" spans="71:72" x14ac:dyDescent="0.2">
      <c r="BS19031" s="152"/>
      <c r="BT19031" s="153"/>
    </row>
    <row r="19032" spans="71:72" x14ac:dyDescent="0.2">
      <c r="BS19032" s="152"/>
      <c r="BT19032" s="153"/>
    </row>
    <row r="19033" spans="71:72" x14ac:dyDescent="0.2">
      <c r="BS19033" s="152"/>
      <c r="BT19033" s="153"/>
    </row>
    <row r="19034" spans="71:72" x14ac:dyDescent="0.2">
      <c r="BS19034" s="152"/>
      <c r="BT19034" s="153"/>
    </row>
    <row r="19035" spans="71:72" x14ac:dyDescent="0.2">
      <c r="BS19035" s="152"/>
      <c r="BT19035" s="153"/>
    </row>
    <row r="19036" spans="71:72" x14ac:dyDescent="0.2">
      <c r="BS19036" s="152"/>
      <c r="BT19036" s="153"/>
    </row>
    <row r="19037" spans="71:72" x14ac:dyDescent="0.2">
      <c r="BS19037" s="152"/>
      <c r="BT19037" s="153"/>
    </row>
    <row r="19038" spans="71:72" x14ac:dyDescent="0.2">
      <c r="BS19038" s="152"/>
      <c r="BT19038" s="153"/>
    </row>
    <row r="19039" spans="71:72" x14ac:dyDescent="0.2">
      <c r="BS19039" s="152"/>
      <c r="BT19039" s="153"/>
    </row>
    <row r="19040" spans="71:72" x14ac:dyDescent="0.2">
      <c r="BS19040" s="152"/>
      <c r="BT19040" s="153"/>
    </row>
    <row r="19041" spans="71:72" x14ac:dyDescent="0.2">
      <c r="BS19041" s="152"/>
      <c r="BT19041" s="153"/>
    </row>
    <row r="19042" spans="71:72" x14ac:dyDescent="0.2">
      <c r="BS19042" s="152"/>
      <c r="BT19042" s="153"/>
    </row>
    <row r="19043" spans="71:72" x14ac:dyDescent="0.2">
      <c r="BS19043" s="152"/>
      <c r="BT19043" s="153"/>
    </row>
    <row r="19044" spans="71:72" x14ac:dyDescent="0.2">
      <c r="BS19044" s="152"/>
      <c r="BT19044" s="153"/>
    </row>
    <row r="19045" spans="71:72" x14ac:dyDescent="0.2">
      <c r="BS19045" s="152"/>
      <c r="BT19045" s="153"/>
    </row>
    <row r="19046" spans="71:72" x14ac:dyDescent="0.2">
      <c r="BS19046" s="152"/>
      <c r="BT19046" s="153"/>
    </row>
    <row r="19047" spans="71:72" x14ac:dyDescent="0.2">
      <c r="BS19047" s="152"/>
      <c r="BT19047" s="153"/>
    </row>
    <row r="19048" spans="71:72" x14ac:dyDescent="0.2">
      <c r="BS19048" s="152"/>
      <c r="BT19048" s="153"/>
    </row>
    <row r="19049" spans="71:72" x14ac:dyDescent="0.2">
      <c r="BS19049" s="152"/>
      <c r="BT19049" s="153"/>
    </row>
    <row r="19050" spans="71:72" x14ac:dyDescent="0.2">
      <c r="BS19050" s="152"/>
      <c r="BT19050" s="153"/>
    </row>
    <row r="19051" spans="71:72" x14ac:dyDescent="0.2">
      <c r="BS19051" s="152"/>
      <c r="BT19051" s="153"/>
    </row>
    <row r="19052" spans="71:72" x14ac:dyDescent="0.2">
      <c r="BS19052" s="152"/>
      <c r="BT19052" s="153"/>
    </row>
    <row r="19053" spans="71:72" x14ac:dyDescent="0.2">
      <c r="BS19053" s="152"/>
      <c r="BT19053" s="153"/>
    </row>
    <row r="19054" spans="71:72" x14ac:dyDescent="0.2">
      <c r="BS19054" s="152"/>
      <c r="BT19054" s="153"/>
    </row>
    <row r="19055" spans="71:72" x14ac:dyDescent="0.2">
      <c r="BS19055" s="152"/>
      <c r="BT19055" s="153"/>
    </row>
    <row r="19056" spans="71:72" x14ac:dyDescent="0.2">
      <c r="BS19056" s="152"/>
      <c r="BT19056" s="153"/>
    </row>
    <row r="19057" spans="71:72" x14ac:dyDescent="0.2">
      <c r="BS19057" s="152"/>
      <c r="BT19057" s="153"/>
    </row>
    <row r="19058" spans="71:72" x14ac:dyDescent="0.2">
      <c r="BS19058" s="152"/>
      <c r="BT19058" s="153"/>
    </row>
    <row r="19059" spans="71:72" x14ac:dyDescent="0.2">
      <c r="BS19059" s="152"/>
      <c r="BT19059" s="153"/>
    </row>
    <row r="19060" spans="71:72" x14ac:dyDescent="0.2">
      <c r="BS19060" s="152"/>
      <c r="BT19060" s="153"/>
    </row>
    <row r="19061" spans="71:72" x14ac:dyDescent="0.2">
      <c r="BS19061" s="152"/>
      <c r="BT19061" s="153"/>
    </row>
    <row r="19062" spans="71:72" x14ac:dyDescent="0.2">
      <c r="BS19062" s="152"/>
      <c r="BT19062" s="153"/>
    </row>
    <row r="19063" spans="71:72" x14ac:dyDescent="0.2">
      <c r="BS19063" s="152"/>
      <c r="BT19063" s="153"/>
    </row>
    <row r="19064" spans="71:72" x14ac:dyDescent="0.2">
      <c r="BS19064" s="152"/>
      <c r="BT19064" s="153"/>
    </row>
    <row r="19065" spans="71:72" x14ac:dyDescent="0.2">
      <c r="BS19065" s="152"/>
      <c r="BT19065" s="153"/>
    </row>
    <row r="19066" spans="71:72" x14ac:dyDescent="0.2">
      <c r="BS19066" s="152"/>
      <c r="BT19066" s="153"/>
    </row>
    <row r="19067" spans="71:72" x14ac:dyDescent="0.2">
      <c r="BS19067" s="152"/>
      <c r="BT19067" s="153"/>
    </row>
    <row r="19068" spans="71:72" x14ac:dyDescent="0.2">
      <c r="BS19068" s="152"/>
      <c r="BT19068" s="153"/>
    </row>
    <row r="19069" spans="71:72" x14ac:dyDescent="0.2">
      <c r="BS19069" s="152"/>
      <c r="BT19069" s="153"/>
    </row>
    <row r="19070" spans="71:72" x14ac:dyDescent="0.2">
      <c r="BS19070" s="152"/>
      <c r="BT19070" s="153"/>
    </row>
    <row r="19071" spans="71:72" x14ac:dyDescent="0.2">
      <c r="BS19071" s="152"/>
      <c r="BT19071" s="153"/>
    </row>
    <row r="19072" spans="71:72" x14ac:dyDescent="0.2">
      <c r="BS19072" s="152"/>
      <c r="BT19072" s="153"/>
    </row>
    <row r="19073" spans="71:72" x14ac:dyDescent="0.2">
      <c r="BS19073" s="152"/>
      <c r="BT19073" s="153"/>
    </row>
    <row r="19074" spans="71:72" x14ac:dyDescent="0.2">
      <c r="BS19074" s="152"/>
      <c r="BT19074" s="153"/>
    </row>
    <row r="19075" spans="71:72" x14ac:dyDescent="0.2">
      <c r="BS19075" s="152"/>
      <c r="BT19075" s="153"/>
    </row>
    <row r="19076" spans="71:72" x14ac:dyDescent="0.2">
      <c r="BS19076" s="152"/>
      <c r="BT19076" s="153"/>
    </row>
    <row r="19077" spans="71:72" x14ac:dyDescent="0.2">
      <c r="BS19077" s="152"/>
      <c r="BT19077" s="153"/>
    </row>
    <row r="19078" spans="71:72" x14ac:dyDescent="0.2">
      <c r="BS19078" s="152"/>
      <c r="BT19078" s="153"/>
    </row>
    <row r="19079" spans="71:72" x14ac:dyDescent="0.2">
      <c r="BS19079" s="152"/>
      <c r="BT19079" s="153"/>
    </row>
    <row r="19080" spans="71:72" x14ac:dyDescent="0.2">
      <c r="BS19080" s="152"/>
      <c r="BT19080" s="153"/>
    </row>
    <row r="19081" spans="71:72" x14ac:dyDescent="0.2">
      <c r="BS19081" s="152"/>
      <c r="BT19081" s="153"/>
    </row>
    <row r="19082" spans="71:72" x14ac:dyDescent="0.2">
      <c r="BS19082" s="152"/>
      <c r="BT19082" s="153"/>
    </row>
    <row r="19083" spans="71:72" x14ac:dyDescent="0.2">
      <c r="BS19083" s="152"/>
      <c r="BT19083" s="153"/>
    </row>
    <row r="19084" spans="71:72" x14ac:dyDescent="0.2">
      <c r="BS19084" s="152"/>
      <c r="BT19084" s="153"/>
    </row>
    <row r="19085" spans="71:72" x14ac:dyDescent="0.2">
      <c r="BS19085" s="152"/>
      <c r="BT19085" s="153"/>
    </row>
    <row r="19086" spans="71:72" x14ac:dyDescent="0.2">
      <c r="BS19086" s="152"/>
      <c r="BT19086" s="153"/>
    </row>
    <row r="19087" spans="71:72" x14ac:dyDescent="0.2">
      <c r="BS19087" s="152"/>
      <c r="BT19087" s="153"/>
    </row>
    <row r="19088" spans="71:72" x14ac:dyDescent="0.2">
      <c r="BS19088" s="152"/>
      <c r="BT19088" s="153"/>
    </row>
    <row r="19089" spans="71:72" x14ac:dyDescent="0.2">
      <c r="BS19089" s="152"/>
      <c r="BT19089" s="153"/>
    </row>
    <row r="19090" spans="71:72" x14ac:dyDescent="0.2">
      <c r="BS19090" s="152"/>
      <c r="BT19090" s="153"/>
    </row>
    <row r="19091" spans="71:72" x14ac:dyDescent="0.2">
      <c r="BS19091" s="152"/>
      <c r="BT19091" s="153"/>
    </row>
    <row r="19092" spans="71:72" x14ac:dyDescent="0.2">
      <c r="BS19092" s="152"/>
      <c r="BT19092" s="153"/>
    </row>
    <row r="19093" spans="71:72" x14ac:dyDescent="0.2">
      <c r="BS19093" s="152"/>
      <c r="BT19093" s="153"/>
    </row>
    <row r="19094" spans="71:72" x14ac:dyDescent="0.2">
      <c r="BS19094" s="152"/>
      <c r="BT19094" s="153"/>
    </row>
    <row r="19095" spans="71:72" x14ac:dyDescent="0.2">
      <c r="BS19095" s="152"/>
      <c r="BT19095" s="153"/>
    </row>
    <row r="19096" spans="71:72" x14ac:dyDescent="0.2">
      <c r="BS19096" s="152"/>
      <c r="BT19096" s="153"/>
    </row>
    <row r="19097" spans="71:72" x14ac:dyDescent="0.2">
      <c r="BS19097" s="152"/>
      <c r="BT19097" s="153"/>
    </row>
    <row r="19098" spans="71:72" x14ac:dyDescent="0.2">
      <c r="BS19098" s="152"/>
      <c r="BT19098" s="153"/>
    </row>
    <row r="19099" spans="71:72" x14ac:dyDescent="0.2">
      <c r="BS19099" s="152"/>
      <c r="BT19099" s="153"/>
    </row>
    <row r="19100" spans="71:72" x14ac:dyDescent="0.2">
      <c r="BS19100" s="152"/>
      <c r="BT19100" s="153"/>
    </row>
    <row r="19101" spans="71:72" x14ac:dyDescent="0.2">
      <c r="BS19101" s="152"/>
      <c r="BT19101" s="153"/>
    </row>
    <row r="19102" spans="71:72" x14ac:dyDescent="0.2">
      <c r="BS19102" s="152"/>
      <c r="BT19102" s="153"/>
    </row>
    <row r="19103" spans="71:72" x14ac:dyDescent="0.2">
      <c r="BS19103" s="152"/>
      <c r="BT19103" s="153"/>
    </row>
    <row r="19104" spans="71:72" x14ac:dyDescent="0.2">
      <c r="BS19104" s="152"/>
      <c r="BT19104" s="153"/>
    </row>
    <row r="19105" spans="71:72" x14ac:dyDescent="0.2">
      <c r="BS19105" s="152"/>
      <c r="BT19105" s="153"/>
    </row>
    <row r="19106" spans="71:72" x14ac:dyDescent="0.2">
      <c r="BS19106" s="152"/>
      <c r="BT19106" s="153"/>
    </row>
    <row r="19107" spans="71:72" x14ac:dyDescent="0.2">
      <c r="BS19107" s="152"/>
      <c r="BT19107" s="153"/>
    </row>
    <row r="19108" spans="71:72" x14ac:dyDescent="0.2">
      <c r="BS19108" s="152"/>
      <c r="BT19108" s="153"/>
    </row>
    <row r="19109" spans="71:72" x14ac:dyDescent="0.2">
      <c r="BS19109" s="152"/>
      <c r="BT19109" s="153"/>
    </row>
    <row r="19110" spans="71:72" x14ac:dyDescent="0.2">
      <c r="BS19110" s="152"/>
      <c r="BT19110" s="153"/>
    </row>
    <row r="19111" spans="71:72" x14ac:dyDescent="0.2">
      <c r="BS19111" s="152"/>
      <c r="BT19111" s="153"/>
    </row>
    <row r="19112" spans="71:72" x14ac:dyDescent="0.2">
      <c r="BS19112" s="152"/>
      <c r="BT19112" s="153"/>
    </row>
    <row r="19113" spans="71:72" x14ac:dyDescent="0.2">
      <c r="BS19113" s="152"/>
      <c r="BT19113" s="153"/>
    </row>
    <row r="19114" spans="71:72" x14ac:dyDescent="0.2">
      <c r="BS19114" s="152"/>
      <c r="BT19114" s="153"/>
    </row>
    <row r="19115" spans="71:72" x14ac:dyDescent="0.2">
      <c r="BS19115" s="152"/>
      <c r="BT19115" s="153"/>
    </row>
    <row r="19116" spans="71:72" x14ac:dyDescent="0.2">
      <c r="BS19116" s="152"/>
      <c r="BT19116" s="153"/>
    </row>
    <row r="19117" spans="71:72" x14ac:dyDescent="0.2">
      <c r="BS19117" s="152"/>
      <c r="BT19117" s="153"/>
    </row>
    <row r="19118" spans="71:72" x14ac:dyDescent="0.2">
      <c r="BS19118" s="152"/>
      <c r="BT19118" s="153"/>
    </row>
    <row r="19119" spans="71:72" x14ac:dyDescent="0.2">
      <c r="BS19119" s="152"/>
      <c r="BT19119" s="153"/>
    </row>
    <row r="19120" spans="71:72" x14ac:dyDescent="0.2">
      <c r="BS19120" s="152"/>
      <c r="BT19120" s="153"/>
    </row>
    <row r="19121" spans="71:72" x14ac:dyDescent="0.2">
      <c r="BS19121" s="152"/>
      <c r="BT19121" s="153"/>
    </row>
    <row r="19122" spans="71:72" x14ac:dyDescent="0.2">
      <c r="BS19122" s="152"/>
      <c r="BT19122" s="153"/>
    </row>
    <row r="19123" spans="71:72" x14ac:dyDescent="0.2">
      <c r="BS19123" s="152"/>
      <c r="BT19123" s="153"/>
    </row>
    <row r="19124" spans="71:72" x14ac:dyDescent="0.2">
      <c r="BS19124" s="152"/>
      <c r="BT19124" s="153"/>
    </row>
    <row r="19125" spans="71:72" x14ac:dyDescent="0.2">
      <c r="BS19125" s="152"/>
      <c r="BT19125" s="153"/>
    </row>
    <row r="19126" spans="71:72" x14ac:dyDescent="0.2">
      <c r="BS19126" s="152"/>
      <c r="BT19126" s="153"/>
    </row>
    <row r="19127" spans="71:72" x14ac:dyDescent="0.2">
      <c r="BS19127" s="152"/>
      <c r="BT19127" s="153"/>
    </row>
    <row r="19128" spans="71:72" x14ac:dyDescent="0.2">
      <c r="BS19128" s="152"/>
      <c r="BT19128" s="153"/>
    </row>
    <row r="19129" spans="71:72" x14ac:dyDescent="0.2">
      <c r="BS19129" s="152"/>
      <c r="BT19129" s="153"/>
    </row>
    <row r="19130" spans="71:72" x14ac:dyDescent="0.2">
      <c r="BS19130" s="152"/>
      <c r="BT19130" s="153"/>
    </row>
    <row r="19131" spans="71:72" x14ac:dyDescent="0.2">
      <c r="BS19131" s="152"/>
      <c r="BT19131" s="153"/>
    </row>
    <row r="19132" spans="71:72" x14ac:dyDescent="0.2">
      <c r="BS19132" s="152"/>
      <c r="BT19132" s="153"/>
    </row>
    <row r="19133" spans="71:72" x14ac:dyDescent="0.2">
      <c r="BS19133" s="152"/>
      <c r="BT19133" s="153"/>
    </row>
    <row r="19134" spans="71:72" x14ac:dyDescent="0.2">
      <c r="BS19134" s="152"/>
      <c r="BT19134" s="153"/>
    </row>
    <row r="19135" spans="71:72" x14ac:dyDescent="0.2">
      <c r="BS19135" s="152"/>
      <c r="BT19135" s="153"/>
    </row>
    <row r="19136" spans="71:72" x14ac:dyDescent="0.2">
      <c r="BS19136" s="152"/>
      <c r="BT19136" s="153"/>
    </row>
    <row r="19137" spans="71:72" x14ac:dyDescent="0.2">
      <c r="BS19137" s="152"/>
      <c r="BT19137" s="153"/>
    </row>
    <row r="19138" spans="71:72" x14ac:dyDescent="0.2">
      <c r="BS19138" s="152"/>
      <c r="BT19138" s="153"/>
    </row>
    <row r="19139" spans="71:72" x14ac:dyDescent="0.2">
      <c r="BS19139" s="152"/>
      <c r="BT19139" s="153"/>
    </row>
    <row r="19140" spans="71:72" x14ac:dyDescent="0.2">
      <c r="BS19140" s="152"/>
      <c r="BT19140" s="153"/>
    </row>
    <row r="19141" spans="71:72" x14ac:dyDescent="0.2">
      <c r="BS19141" s="152"/>
      <c r="BT19141" s="153"/>
    </row>
    <row r="19142" spans="71:72" x14ac:dyDescent="0.2">
      <c r="BS19142" s="152"/>
      <c r="BT19142" s="153"/>
    </row>
    <row r="19143" spans="71:72" x14ac:dyDescent="0.2">
      <c r="BS19143" s="152"/>
      <c r="BT19143" s="153"/>
    </row>
    <row r="19144" spans="71:72" x14ac:dyDescent="0.2">
      <c r="BS19144" s="152"/>
      <c r="BT19144" s="153"/>
    </row>
    <row r="19145" spans="71:72" x14ac:dyDescent="0.2">
      <c r="BS19145" s="152"/>
      <c r="BT19145" s="153"/>
    </row>
    <row r="19146" spans="71:72" x14ac:dyDescent="0.2">
      <c r="BS19146" s="152"/>
      <c r="BT19146" s="153"/>
    </row>
    <row r="19147" spans="71:72" x14ac:dyDescent="0.2">
      <c r="BS19147" s="152"/>
      <c r="BT19147" s="153"/>
    </row>
    <row r="19148" spans="71:72" x14ac:dyDescent="0.2">
      <c r="BS19148" s="152"/>
      <c r="BT19148" s="153"/>
    </row>
    <row r="19149" spans="71:72" x14ac:dyDescent="0.2">
      <c r="BS19149" s="152"/>
      <c r="BT19149" s="153"/>
    </row>
    <row r="19150" spans="71:72" x14ac:dyDescent="0.2">
      <c r="BS19150" s="152"/>
      <c r="BT19150" s="153"/>
    </row>
    <row r="19151" spans="71:72" x14ac:dyDescent="0.2">
      <c r="BS19151" s="152"/>
      <c r="BT19151" s="153"/>
    </row>
    <row r="19152" spans="71:72" x14ac:dyDescent="0.2">
      <c r="BS19152" s="152"/>
      <c r="BT19152" s="153"/>
    </row>
    <row r="19153" spans="71:72" x14ac:dyDescent="0.2">
      <c r="BS19153" s="152"/>
      <c r="BT19153" s="153"/>
    </row>
    <row r="19154" spans="71:72" x14ac:dyDescent="0.2">
      <c r="BS19154" s="152"/>
      <c r="BT19154" s="153"/>
    </row>
    <row r="19155" spans="71:72" x14ac:dyDescent="0.2">
      <c r="BS19155" s="152"/>
      <c r="BT19155" s="153"/>
    </row>
    <row r="19156" spans="71:72" x14ac:dyDescent="0.2">
      <c r="BS19156" s="152"/>
      <c r="BT19156" s="153"/>
    </row>
    <row r="19157" spans="71:72" x14ac:dyDescent="0.2">
      <c r="BS19157" s="152"/>
      <c r="BT19157" s="153"/>
    </row>
    <row r="19158" spans="71:72" x14ac:dyDescent="0.2">
      <c r="BS19158" s="152"/>
      <c r="BT19158" s="153"/>
    </row>
    <row r="19159" spans="71:72" x14ac:dyDescent="0.2">
      <c r="BS19159" s="152"/>
      <c r="BT19159" s="153"/>
    </row>
    <row r="19160" spans="71:72" x14ac:dyDescent="0.2">
      <c r="BS19160" s="152"/>
      <c r="BT19160" s="153"/>
    </row>
    <row r="19161" spans="71:72" x14ac:dyDescent="0.2">
      <c r="BS19161" s="152"/>
      <c r="BT19161" s="153"/>
    </row>
    <row r="19162" spans="71:72" x14ac:dyDescent="0.2">
      <c r="BS19162" s="152"/>
      <c r="BT19162" s="153"/>
    </row>
    <row r="19163" spans="71:72" x14ac:dyDescent="0.2">
      <c r="BS19163" s="152"/>
      <c r="BT19163" s="153"/>
    </row>
    <row r="19164" spans="71:72" x14ac:dyDescent="0.2">
      <c r="BS19164" s="152"/>
      <c r="BT19164" s="153"/>
    </row>
    <row r="19165" spans="71:72" x14ac:dyDescent="0.2">
      <c r="BS19165" s="152"/>
      <c r="BT19165" s="153"/>
    </row>
    <row r="19166" spans="71:72" x14ac:dyDescent="0.2">
      <c r="BS19166" s="152"/>
      <c r="BT19166" s="153"/>
    </row>
    <row r="19167" spans="71:72" x14ac:dyDescent="0.2">
      <c r="BS19167" s="152"/>
      <c r="BT19167" s="153"/>
    </row>
    <row r="19168" spans="71:72" x14ac:dyDescent="0.2">
      <c r="BS19168" s="152"/>
      <c r="BT19168" s="153"/>
    </row>
    <row r="19169" spans="71:72" x14ac:dyDescent="0.2">
      <c r="BS19169" s="152"/>
      <c r="BT19169" s="153"/>
    </row>
    <row r="19170" spans="71:72" x14ac:dyDescent="0.2">
      <c r="BS19170" s="152"/>
      <c r="BT19170" s="153"/>
    </row>
    <row r="19171" spans="71:72" x14ac:dyDescent="0.2">
      <c r="BS19171" s="152"/>
      <c r="BT19171" s="153"/>
    </row>
    <row r="19172" spans="71:72" x14ac:dyDescent="0.2">
      <c r="BS19172" s="152"/>
      <c r="BT19172" s="153"/>
    </row>
    <row r="19173" spans="71:72" x14ac:dyDescent="0.2">
      <c r="BS19173" s="152"/>
      <c r="BT19173" s="153"/>
    </row>
    <row r="19174" spans="71:72" x14ac:dyDescent="0.2">
      <c r="BS19174" s="152"/>
      <c r="BT19174" s="153"/>
    </row>
    <row r="19175" spans="71:72" x14ac:dyDescent="0.2">
      <c r="BS19175" s="152"/>
      <c r="BT19175" s="153"/>
    </row>
    <row r="19176" spans="71:72" x14ac:dyDescent="0.2">
      <c r="BS19176" s="152"/>
      <c r="BT19176" s="153"/>
    </row>
    <row r="19177" spans="71:72" x14ac:dyDescent="0.2">
      <c r="BS19177" s="152"/>
      <c r="BT19177" s="153"/>
    </row>
    <row r="19178" spans="71:72" x14ac:dyDescent="0.2">
      <c r="BS19178" s="152"/>
      <c r="BT19178" s="153"/>
    </row>
    <row r="19179" spans="71:72" x14ac:dyDescent="0.2">
      <c r="BS19179" s="152"/>
      <c r="BT19179" s="153"/>
    </row>
    <row r="19180" spans="71:72" x14ac:dyDescent="0.2">
      <c r="BS19180" s="152"/>
      <c r="BT19180" s="153"/>
    </row>
    <row r="19181" spans="71:72" x14ac:dyDescent="0.2">
      <c r="BS19181" s="152"/>
      <c r="BT19181" s="153"/>
    </row>
    <row r="19182" spans="71:72" x14ac:dyDescent="0.2">
      <c r="BS19182" s="152"/>
      <c r="BT19182" s="153"/>
    </row>
    <row r="19183" spans="71:72" x14ac:dyDescent="0.2">
      <c r="BS19183" s="152"/>
      <c r="BT19183" s="153"/>
    </row>
    <row r="19184" spans="71:72" x14ac:dyDescent="0.2">
      <c r="BS19184" s="152"/>
      <c r="BT19184" s="153"/>
    </row>
    <row r="19185" spans="71:72" x14ac:dyDescent="0.2">
      <c r="BS19185" s="152"/>
      <c r="BT19185" s="153"/>
    </row>
    <row r="19186" spans="71:72" x14ac:dyDescent="0.2">
      <c r="BS19186" s="152"/>
      <c r="BT19186" s="153"/>
    </row>
    <row r="19187" spans="71:72" x14ac:dyDescent="0.2">
      <c r="BS19187" s="152"/>
      <c r="BT19187" s="153"/>
    </row>
    <row r="19188" spans="71:72" x14ac:dyDescent="0.2">
      <c r="BS19188" s="152"/>
      <c r="BT19188" s="153"/>
    </row>
    <row r="19189" spans="71:72" x14ac:dyDescent="0.2">
      <c r="BS19189" s="152"/>
      <c r="BT19189" s="153"/>
    </row>
    <row r="19190" spans="71:72" x14ac:dyDescent="0.2">
      <c r="BS19190" s="152"/>
      <c r="BT19190" s="153"/>
    </row>
    <row r="19191" spans="71:72" x14ac:dyDescent="0.2">
      <c r="BS19191" s="152"/>
      <c r="BT19191" s="153"/>
    </row>
    <row r="19192" spans="71:72" x14ac:dyDescent="0.2">
      <c r="BS19192" s="152"/>
      <c r="BT19192" s="153"/>
    </row>
    <row r="19193" spans="71:72" x14ac:dyDescent="0.2">
      <c r="BS19193" s="152"/>
      <c r="BT19193" s="153"/>
    </row>
    <row r="19194" spans="71:72" x14ac:dyDescent="0.2">
      <c r="BS19194" s="152"/>
      <c r="BT19194" s="153"/>
    </row>
    <row r="19195" spans="71:72" x14ac:dyDescent="0.2">
      <c r="BS19195" s="152"/>
      <c r="BT19195" s="153"/>
    </row>
    <row r="19196" spans="71:72" x14ac:dyDescent="0.2">
      <c r="BS19196" s="152"/>
      <c r="BT19196" s="153"/>
    </row>
    <row r="19197" spans="71:72" x14ac:dyDescent="0.2">
      <c r="BS19197" s="152"/>
      <c r="BT19197" s="153"/>
    </row>
    <row r="19198" spans="71:72" x14ac:dyDescent="0.2">
      <c r="BS19198" s="152"/>
      <c r="BT19198" s="153"/>
    </row>
    <row r="19199" spans="71:72" x14ac:dyDescent="0.2">
      <c r="BS19199" s="152"/>
      <c r="BT19199" s="153"/>
    </row>
    <row r="19200" spans="71:72" x14ac:dyDescent="0.2">
      <c r="BS19200" s="152"/>
      <c r="BT19200" s="153"/>
    </row>
    <row r="19201" spans="71:72" x14ac:dyDescent="0.2">
      <c r="BS19201" s="152"/>
      <c r="BT19201" s="153"/>
    </row>
    <row r="19202" spans="71:72" x14ac:dyDescent="0.2">
      <c r="BS19202" s="152"/>
      <c r="BT19202" s="153"/>
    </row>
    <row r="19203" spans="71:72" x14ac:dyDescent="0.2">
      <c r="BS19203" s="152"/>
      <c r="BT19203" s="153"/>
    </row>
    <row r="19204" spans="71:72" x14ac:dyDescent="0.2">
      <c r="BS19204" s="152"/>
      <c r="BT19204" s="153"/>
    </row>
    <row r="19205" spans="71:72" x14ac:dyDescent="0.2">
      <c r="BS19205" s="152"/>
      <c r="BT19205" s="153"/>
    </row>
    <row r="19206" spans="71:72" x14ac:dyDescent="0.2">
      <c r="BS19206" s="152"/>
      <c r="BT19206" s="153"/>
    </row>
    <row r="19207" spans="71:72" x14ac:dyDescent="0.2">
      <c r="BS19207" s="152"/>
      <c r="BT19207" s="153"/>
    </row>
    <row r="19208" spans="71:72" x14ac:dyDescent="0.2">
      <c r="BS19208" s="152"/>
      <c r="BT19208" s="153"/>
    </row>
    <row r="19209" spans="71:72" x14ac:dyDescent="0.2">
      <c r="BS19209" s="152"/>
      <c r="BT19209" s="153"/>
    </row>
    <row r="19210" spans="71:72" x14ac:dyDescent="0.2">
      <c r="BS19210" s="152"/>
      <c r="BT19210" s="153"/>
    </row>
    <row r="19211" spans="71:72" x14ac:dyDescent="0.2">
      <c r="BS19211" s="152"/>
      <c r="BT19211" s="153"/>
    </row>
    <row r="19212" spans="71:72" x14ac:dyDescent="0.2">
      <c r="BS19212" s="152"/>
      <c r="BT19212" s="153"/>
    </row>
    <row r="19213" spans="71:72" x14ac:dyDescent="0.2">
      <c r="BS19213" s="152"/>
      <c r="BT19213" s="153"/>
    </row>
    <row r="19214" spans="71:72" x14ac:dyDescent="0.2">
      <c r="BS19214" s="152"/>
      <c r="BT19214" s="153"/>
    </row>
    <row r="19215" spans="71:72" x14ac:dyDescent="0.2">
      <c r="BS19215" s="152"/>
      <c r="BT19215" s="153"/>
    </row>
    <row r="19216" spans="71:72" x14ac:dyDescent="0.2">
      <c r="BS19216" s="152"/>
      <c r="BT19216" s="153"/>
    </row>
    <row r="19217" spans="71:72" x14ac:dyDescent="0.2">
      <c r="BS19217" s="152"/>
      <c r="BT19217" s="153"/>
    </row>
    <row r="19218" spans="71:72" x14ac:dyDescent="0.2">
      <c r="BS19218" s="152"/>
      <c r="BT19218" s="153"/>
    </row>
    <row r="19219" spans="71:72" x14ac:dyDescent="0.2">
      <c r="BS19219" s="152"/>
      <c r="BT19219" s="153"/>
    </row>
    <row r="19220" spans="71:72" x14ac:dyDescent="0.2">
      <c r="BS19220" s="152"/>
      <c r="BT19220" s="153"/>
    </row>
    <row r="19221" spans="71:72" x14ac:dyDescent="0.2">
      <c r="BS19221" s="152"/>
      <c r="BT19221" s="153"/>
    </row>
    <row r="19222" spans="71:72" x14ac:dyDescent="0.2">
      <c r="BS19222" s="152"/>
      <c r="BT19222" s="153"/>
    </row>
    <row r="19223" spans="71:72" x14ac:dyDescent="0.2">
      <c r="BS19223" s="152"/>
      <c r="BT19223" s="153"/>
    </row>
    <row r="19224" spans="71:72" x14ac:dyDescent="0.2">
      <c r="BS19224" s="152"/>
      <c r="BT19224" s="153"/>
    </row>
    <row r="19225" spans="71:72" x14ac:dyDescent="0.2">
      <c r="BS19225" s="152"/>
      <c r="BT19225" s="153"/>
    </row>
    <row r="19226" spans="71:72" x14ac:dyDescent="0.2">
      <c r="BS19226" s="152"/>
      <c r="BT19226" s="153"/>
    </row>
    <row r="19227" spans="71:72" x14ac:dyDescent="0.2">
      <c r="BS19227" s="152"/>
      <c r="BT19227" s="153"/>
    </row>
    <row r="19228" spans="71:72" x14ac:dyDescent="0.2">
      <c r="BS19228" s="152"/>
      <c r="BT19228" s="153"/>
    </row>
    <row r="19229" spans="71:72" x14ac:dyDescent="0.2">
      <c r="BS19229" s="152"/>
      <c r="BT19229" s="153"/>
    </row>
    <row r="19230" spans="71:72" x14ac:dyDescent="0.2">
      <c r="BS19230" s="152"/>
      <c r="BT19230" s="153"/>
    </row>
    <row r="19231" spans="71:72" x14ac:dyDescent="0.2">
      <c r="BS19231" s="152"/>
      <c r="BT19231" s="153"/>
    </row>
    <row r="19232" spans="71:72" x14ac:dyDescent="0.2">
      <c r="BS19232" s="152"/>
      <c r="BT19232" s="153"/>
    </row>
    <row r="19233" spans="71:72" x14ac:dyDescent="0.2">
      <c r="BS19233" s="152"/>
      <c r="BT19233" s="153"/>
    </row>
    <row r="19234" spans="71:72" x14ac:dyDescent="0.2">
      <c r="BS19234" s="152"/>
      <c r="BT19234" s="153"/>
    </row>
    <row r="19235" spans="71:72" x14ac:dyDescent="0.2">
      <c r="BS19235" s="152"/>
      <c r="BT19235" s="153"/>
    </row>
    <row r="19236" spans="71:72" x14ac:dyDescent="0.2">
      <c r="BS19236" s="152"/>
      <c r="BT19236" s="153"/>
    </row>
    <row r="19237" spans="71:72" x14ac:dyDescent="0.2">
      <c r="BS19237" s="152"/>
      <c r="BT19237" s="153"/>
    </row>
    <row r="19238" spans="71:72" x14ac:dyDescent="0.2">
      <c r="BS19238" s="152"/>
      <c r="BT19238" s="153"/>
    </row>
    <row r="19239" spans="71:72" x14ac:dyDescent="0.2">
      <c r="BS19239" s="152"/>
      <c r="BT19239" s="153"/>
    </row>
    <row r="19240" spans="71:72" x14ac:dyDescent="0.2">
      <c r="BS19240" s="152"/>
      <c r="BT19240" s="153"/>
    </row>
    <row r="19241" spans="71:72" x14ac:dyDescent="0.2">
      <c r="BS19241" s="152"/>
      <c r="BT19241" s="153"/>
    </row>
    <row r="19242" spans="71:72" x14ac:dyDescent="0.2">
      <c r="BS19242" s="152"/>
      <c r="BT19242" s="153"/>
    </row>
    <row r="19243" spans="71:72" x14ac:dyDescent="0.2">
      <c r="BS19243" s="152"/>
      <c r="BT19243" s="153"/>
    </row>
    <row r="19244" spans="71:72" x14ac:dyDescent="0.2">
      <c r="BS19244" s="152"/>
      <c r="BT19244" s="153"/>
    </row>
    <row r="19245" spans="71:72" x14ac:dyDescent="0.2">
      <c r="BS19245" s="152"/>
      <c r="BT19245" s="153"/>
    </row>
    <row r="19246" spans="71:72" x14ac:dyDescent="0.2">
      <c r="BS19246" s="152"/>
      <c r="BT19246" s="153"/>
    </row>
    <row r="19247" spans="71:72" x14ac:dyDescent="0.2">
      <c r="BS19247" s="152"/>
      <c r="BT19247" s="153"/>
    </row>
    <row r="19248" spans="71:72" x14ac:dyDescent="0.2">
      <c r="BS19248" s="152"/>
      <c r="BT19248" s="153"/>
    </row>
    <row r="19249" spans="71:72" x14ac:dyDescent="0.2">
      <c r="BS19249" s="152"/>
      <c r="BT19249" s="153"/>
    </row>
    <row r="19250" spans="71:72" x14ac:dyDescent="0.2">
      <c r="BS19250" s="152"/>
      <c r="BT19250" s="153"/>
    </row>
    <row r="19251" spans="71:72" x14ac:dyDescent="0.2">
      <c r="BS19251" s="152"/>
      <c r="BT19251" s="153"/>
    </row>
    <row r="19252" spans="71:72" x14ac:dyDescent="0.2">
      <c r="BS19252" s="152"/>
      <c r="BT19252" s="153"/>
    </row>
    <row r="19253" spans="71:72" x14ac:dyDescent="0.2">
      <c r="BS19253" s="152"/>
      <c r="BT19253" s="153"/>
    </row>
    <row r="19254" spans="71:72" x14ac:dyDescent="0.2">
      <c r="BS19254" s="152"/>
      <c r="BT19254" s="153"/>
    </row>
    <row r="19255" spans="71:72" x14ac:dyDescent="0.2">
      <c r="BS19255" s="152"/>
      <c r="BT19255" s="153"/>
    </row>
    <row r="19256" spans="71:72" x14ac:dyDescent="0.2">
      <c r="BS19256" s="152"/>
      <c r="BT19256" s="153"/>
    </row>
    <row r="19257" spans="71:72" x14ac:dyDescent="0.2">
      <c r="BS19257" s="152"/>
      <c r="BT19257" s="153"/>
    </row>
    <row r="19258" spans="71:72" x14ac:dyDescent="0.2">
      <c r="BS19258" s="152"/>
      <c r="BT19258" s="153"/>
    </row>
    <row r="19259" spans="71:72" x14ac:dyDescent="0.2">
      <c r="BS19259" s="152"/>
      <c r="BT19259" s="153"/>
    </row>
    <row r="19260" spans="71:72" x14ac:dyDescent="0.2">
      <c r="BS19260" s="152"/>
      <c r="BT19260" s="153"/>
    </row>
    <row r="19261" spans="71:72" x14ac:dyDescent="0.2">
      <c r="BS19261" s="152"/>
      <c r="BT19261" s="153"/>
    </row>
    <row r="19262" spans="71:72" x14ac:dyDescent="0.2">
      <c r="BS19262" s="152"/>
      <c r="BT19262" s="153"/>
    </row>
    <row r="19263" spans="71:72" x14ac:dyDescent="0.2">
      <c r="BS19263" s="152"/>
      <c r="BT19263" s="153"/>
    </row>
    <row r="19264" spans="71:72" x14ac:dyDescent="0.2">
      <c r="BS19264" s="152"/>
      <c r="BT19264" s="153"/>
    </row>
    <row r="19265" spans="71:72" x14ac:dyDescent="0.2">
      <c r="BS19265" s="152"/>
      <c r="BT19265" s="153"/>
    </row>
    <row r="19266" spans="71:72" x14ac:dyDescent="0.2">
      <c r="BS19266" s="152"/>
      <c r="BT19266" s="153"/>
    </row>
    <row r="19267" spans="71:72" x14ac:dyDescent="0.2">
      <c r="BS19267" s="152"/>
      <c r="BT19267" s="153"/>
    </row>
    <row r="19268" spans="71:72" x14ac:dyDescent="0.2">
      <c r="BS19268" s="152"/>
      <c r="BT19268" s="153"/>
    </row>
    <row r="19269" spans="71:72" x14ac:dyDescent="0.2">
      <c r="BS19269" s="152"/>
      <c r="BT19269" s="153"/>
    </row>
    <row r="19270" spans="71:72" x14ac:dyDescent="0.2">
      <c r="BS19270" s="152"/>
      <c r="BT19270" s="153"/>
    </row>
    <row r="19271" spans="71:72" x14ac:dyDescent="0.2">
      <c r="BS19271" s="152"/>
      <c r="BT19271" s="153"/>
    </row>
    <row r="19272" spans="71:72" x14ac:dyDescent="0.2">
      <c r="BS19272" s="152"/>
      <c r="BT19272" s="153"/>
    </row>
    <row r="19273" spans="71:72" x14ac:dyDescent="0.2">
      <c r="BS19273" s="152"/>
      <c r="BT19273" s="153"/>
    </row>
    <row r="19274" spans="71:72" x14ac:dyDescent="0.2">
      <c r="BS19274" s="152"/>
      <c r="BT19274" s="153"/>
    </row>
    <row r="19275" spans="71:72" x14ac:dyDescent="0.2">
      <c r="BS19275" s="152"/>
      <c r="BT19275" s="153"/>
    </row>
    <row r="19276" spans="71:72" x14ac:dyDescent="0.2">
      <c r="BS19276" s="152"/>
      <c r="BT19276" s="153"/>
    </row>
    <row r="19277" spans="71:72" x14ac:dyDescent="0.2">
      <c r="BS19277" s="152"/>
      <c r="BT19277" s="153"/>
    </row>
    <row r="19278" spans="71:72" x14ac:dyDescent="0.2">
      <c r="BS19278" s="152"/>
      <c r="BT19278" s="153"/>
    </row>
    <row r="19279" spans="71:72" x14ac:dyDescent="0.2">
      <c r="BS19279" s="152"/>
      <c r="BT19279" s="153"/>
    </row>
    <row r="19280" spans="71:72" x14ac:dyDescent="0.2">
      <c r="BS19280" s="152"/>
      <c r="BT19280" s="153"/>
    </row>
    <row r="19281" spans="71:72" x14ac:dyDescent="0.2">
      <c r="BS19281" s="152"/>
      <c r="BT19281" s="153"/>
    </row>
    <row r="19282" spans="71:72" x14ac:dyDescent="0.2">
      <c r="BS19282" s="152"/>
      <c r="BT19282" s="153"/>
    </row>
    <row r="19283" spans="71:72" x14ac:dyDescent="0.2">
      <c r="BS19283" s="152"/>
      <c r="BT19283" s="153"/>
    </row>
    <row r="19284" spans="71:72" x14ac:dyDescent="0.2">
      <c r="BS19284" s="152"/>
      <c r="BT19284" s="153"/>
    </row>
    <row r="19285" spans="71:72" x14ac:dyDescent="0.2">
      <c r="BS19285" s="152"/>
      <c r="BT19285" s="153"/>
    </row>
    <row r="19286" spans="71:72" x14ac:dyDescent="0.2">
      <c r="BS19286" s="152"/>
      <c r="BT19286" s="153"/>
    </row>
    <row r="19287" spans="71:72" x14ac:dyDescent="0.2">
      <c r="BS19287" s="152"/>
      <c r="BT19287" s="153"/>
    </row>
    <row r="19288" spans="71:72" x14ac:dyDescent="0.2">
      <c r="BS19288" s="152"/>
      <c r="BT19288" s="153"/>
    </row>
    <row r="19289" spans="71:72" x14ac:dyDescent="0.2">
      <c r="BS19289" s="152"/>
      <c r="BT19289" s="153"/>
    </row>
    <row r="19290" spans="71:72" x14ac:dyDescent="0.2">
      <c r="BS19290" s="152"/>
      <c r="BT19290" s="153"/>
    </row>
    <row r="19291" spans="71:72" x14ac:dyDescent="0.2">
      <c r="BS19291" s="152"/>
      <c r="BT19291" s="153"/>
    </row>
    <row r="19292" spans="71:72" x14ac:dyDescent="0.2">
      <c r="BS19292" s="152"/>
      <c r="BT19292" s="153"/>
    </row>
    <row r="19293" spans="71:72" x14ac:dyDescent="0.2">
      <c r="BS19293" s="152"/>
      <c r="BT19293" s="153"/>
    </row>
    <row r="19294" spans="71:72" x14ac:dyDescent="0.2">
      <c r="BS19294" s="152"/>
      <c r="BT19294" s="153"/>
    </row>
    <row r="19295" spans="71:72" x14ac:dyDescent="0.2">
      <c r="BS19295" s="152"/>
      <c r="BT19295" s="153"/>
    </row>
    <row r="19296" spans="71:72" x14ac:dyDescent="0.2">
      <c r="BS19296" s="152"/>
      <c r="BT19296" s="153"/>
    </row>
    <row r="19297" spans="71:72" x14ac:dyDescent="0.2">
      <c r="BS19297" s="152"/>
      <c r="BT19297" s="153"/>
    </row>
    <row r="19298" spans="71:72" x14ac:dyDescent="0.2">
      <c r="BS19298" s="152"/>
      <c r="BT19298" s="153"/>
    </row>
    <row r="19299" spans="71:72" x14ac:dyDescent="0.2">
      <c r="BS19299" s="152"/>
      <c r="BT19299" s="153"/>
    </row>
    <row r="19300" spans="71:72" x14ac:dyDescent="0.2">
      <c r="BS19300" s="152"/>
      <c r="BT19300" s="153"/>
    </row>
    <row r="19301" spans="71:72" x14ac:dyDescent="0.2">
      <c r="BS19301" s="152"/>
      <c r="BT19301" s="153"/>
    </row>
    <row r="19302" spans="71:72" x14ac:dyDescent="0.2">
      <c r="BS19302" s="152"/>
      <c r="BT19302" s="153"/>
    </row>
    <row r="19303" spans="71:72" x14ac:dyDescent="0.2">
      <c r="BS19303" s="152"/>
      <c r="BT19303" s="153"/>
    </row>
    <row r="19304" spans="71:72" x14ac:dyDescent="0.2">
      <c r="BS19304" s="152"/>
      <c r="BT19304" s="153"/>
    </row>
    <row r="19305" spans="71:72" x14ac:dyDescent="0.2">
      <c r="BS19305" s="152"/>
      <c r="BT19305" s="153"/>
    </row>
    <row r="19306" spans="71:72" x14ac:dyDescent="0.2">
      <c r="BS19306" s="152"/>
      <c r="BT19306" s="153"/>
    </row>
    <row r="19307" spans="71:72" x14ac:dyDescent="0.2">
      <c r="BS19307" s="152"/>
      <c r="BT19307" s="153"/>
    </row>
    <row r="19308" spans="71:72" x14ac:dyDescent="0.2">
      <c r="BS19308" s="152"/>
      <c r="BT19308" s="153"/>
    </row>
    <row r="19309" spans="71:72" x14ac:dyDescent="0.2">
      <c r="BS19309" s="152"/>
      <c r="BT19309" s="153"/>
    </row>
    <row r="19310" spans="71:72" x14ac:dyDescent="0.2">
      <c r="BS19310" s="152"/>
      <c r="BT19310" s="153"/>
    </row>
    <row r="19311" spans="71:72" x14ac:dyDescent="0.2">
      <c r="BS19311" s="152"/>
      <c r="BT19311" s="153"/>
    </row>
    <row r="19312" spans="71:72" x14ac:dyDescent="0.2">
      <c r="BS19312" s="152"/>
      <c r="BT19312" s="153"/>
    </row>
    <row r="19313" spans="71:72" x14ac:dyDescent="0.2">
      <c r="BS19313" s="152"/>
      <c r="BT19313" s="153"/>
    </row>
    <row r="19314" spans="71:72" x14ac:dyDescent="0.2">
      <c r="BS19314" s="152"/>
      <c r="BT19314" s="153"/>
    </row>
    <row r="19315" spans="71:72" x14ac:dyDescent="0.2">
      <c r="BS19315" s="152"/>
      <c r="BT19315" s="153"/>
    </row>
    <row r="19316" spans="71:72" x14ac:dyDescent="0.2">
      <c r="BS19316" s="152"/>
      <c r="BT19316" s="153"/>
    </row>
    <row r="19317" spans="71:72" x14ac:dyDescent="0.2">
      <c r="BS19317" s="152"/>
      <c r="BT19317" s="153"/>
    </row>
    <row r="19318" spans="71:72" x14ac:dyDescent="0.2">
      <c r="BS19318" s="152"/>
      <c r="BT19318" s="153"/>
    </row>
    <row r="19319" spans="71:72" x14ac:dyDescent="0.2">
      <c r="BS19319" s="152"/>
      <c r="BT19319" s="153"/>
    </row>
    <row r="19320" spans="71:72" x14ac:dyDescent="0.2">
      <c r="BS19320" s="152"/>
      <c r="BT19320" s="153"/>
    </row>
    <row r="19321" spans="71:72" x14ac:dyDescent="0.2">
      <c r="BS19321" s="152"/>
      <c r="BT19321" s="153"/>
    </row>
    <row r="19322" spans="71:72" x14ac:dyDescent="0.2">
      <c r="BS19322" s="152"/>
      <c r="BT19322" s="153"/>
    </row>
    <row r="19323" spans="71:72" x14ac:dyDescent="0.2">
      <c r="BS19323" s="152"/>
      <c r="BT19323" s="153"/>
    </row>
    <row r="19324" spans="71:72" x14ac:dyDescent="0.2">
      <c r="BS19324" s="152"/>
      <c r="BT19324" s="153"/>
    </row>
    <row r="19325" spans="71:72" x14ac:dyDescent="0.2">
      <c r="BS19325" s="152"/>
      <c r="BT19325" s="153"/>
    </row>
    <row r="19326" spans="71:72" x14ac:dyDescent="0.2">
      <c r="BS19326" s="152"/>
      <c r="BT19326" s="153"/>
    </row>
    <row r="19327" spans="71:72" x14ac:dyDescent="0.2">
      <c r="BS19327" s="152"/>
      <c r="BT19327" s="153"/>
    </row>
    <row r="19328" spans="71:72" x14ac:dyDescent="0.2">
      <c r="BS19328" s="152"/>
      <c r="BT19328" s="153"/>
    </row>
    <row r="19329" spans="71:72" x14ac:dyDescent="0.2">
      <c r="BS19329" s="152"/>
      <c r="BT19329" s="153"/>
    </row>
    <row r="19330" spans="71:72" x14ac:dyDescent="0.2">
      <c r="BS19330" s="152"/>
      <c r="BT19330" s="153"/>
    </row>
    <row r="19331" spans="71:72" x14ac:dyDescent="0.2">
      <c r="BS19331" s="152"/>
      <c r="BT19331" s="153"/>
    </row>
    <row r="19332" spans="71:72" x14ac:dyDescent="0.2">
      <c r="BS19332" s="152"/>
      <c r="BT19332" s="153"/>
    </row>
    <row r="19333" spans="71:72" x14ac:dyDescent="0.2">
      <c r="BS19333" s="152"/>
      <c r="BT19333" s="153"/>
    </row>
    <row r="19334" spans="71:72" x14ac:dyDescent="0.2">
      <c r="BS19334" s="152"/>
      <c r="BT19334" s="153"/>
    </row>
    <row r="19335" spans="71:72" x14ac:dyDescent="0.2">
      <c r="BS19335" s="152"/>
      <c r="BT19335" s="153"/>
    </row>
    <row r="19336" spans="71:72" x14ac:dyDescent="0.2">
      <c r="BS19336" s="152"/>
      <c r="BT19336" s="153"/>
    </row>
    <row r="19337" spans="71:72" x14ac:dyDescent="0.2">
      <c r="BS19337" s="152"/>
      <c r="BT19337" s="153"/>
    </row>
    <row r="19338" spans="71:72" x14ac:dyDescent="0.2">
      <c r="BS19338" s="152"/>
      <c r="BT19338" s="153"/>
    </row>
    <row r="19339" spans="71:72" x14ac:dyDescent="0.2">
      <c r="BS19339" s="152"/>
      <c r="BT19339" s="153"/>
    </row>
    <row r="19340" spans="71:72" x14ac:dyDescent="0.2">
      <c r="BS19340" s="152"/>
      <c r="BT19340" s="153"/>
    </row>
    <row r="19341" spans="71:72" x14ac:dyDescent="0.2">
      <c r="BS19341" s="152"/>
      <c r="BT19341" s="153"/>
    </row>
    <row r="19342" spans="71:72" x14ac:dyDescent="0.2">
      <c r="BS19342" s="152"/>
      <c r="BT19342" s="153"/>
    </row>
    <row r="19343" spans="71:72" x14ac:dyDescent="0.2">
      <c r="BS19343" s="152"/>
      <c r="BT19343" s="153"/>
    </row>
    <row r="19344" spans="71:72" x14ac:dyDescent="0.2">
      <c r="BS19344" s="152"/>
      <c r="BT19344" s="153"/>
    </row>
    <row r="19345" spans="71:72" x14ac:dyDescent="0.2">
      <c r="BS19345" s="152"/>
      <c r="BT19345" s="153"/>
    </row>
    <row r="19346" spans="71:72" x14ac:dyDescent="0.2">
      <c r="BS19346" s="152"/>
      <c r="BT19346" s="153"/>
    </row>
    <row r="19347" spans="71:72" x14ac:dyDescent="0.2">
      <c r="BS19347" s="152"/>
      <c r="BT19347" s="153"/>
    </row>
    <row r="19348" spans="71:72" x14ac:dyDescent="0.2">
      <c r="BS19348" s="152"/>
      <c r="BT19348" s="153"/>
    </row>
    <row r="19349" spans="71:72" x14ac:dyDescent="0.2">
      <c r="BS19349" s="152"/>
      <c r="BT19349" s="153"/>
    </row>
    <row r="19350" spans="71:72" x14ac:dyDescent="0.2">
      <c r="BS19350" s="152"/>
      <c r="BT19350" s="153"/>
    </row>
    <row r="19351" spans="71:72" x14ac:dyDescent="0.2">
      <c r="BS19351" s="152"/>
      <c r="BT19351" s="153"/>
    </row>
    <row r="19352" spans="71:72" x14ac:dyDescent="0.2">
      <c r="BS19352" s="152"/>
      <c r="BT19352" s="153"/>
    </row>
    <row r="19353" spans="71:72" x14ac:dyDescent="0.2">
      <c r="BS19353" s="152"/>
      <c r="BT19353" s="153"/>
    </row>
    <row r="19354" spans="71:72" x14ac:dyDescent="0.2">
      <c r="BS19354" s="152"/>
      <c r="BT19354" s="153"/>
    </row>
    <row r="19355" spans="71:72" x14ac:dyDescent="0.2">
      <c r="BS19355" s="152"/>
      <c r="BT19355" s="153"/>
    </row>
    <row r="19356" spans="71:72" x14ac:dyDescent="0.2">
      <c r="BS19356" s="152"/>
      <c r="BT19356" s="153"/>
    </row>
    <row r="19357" spans="71:72" x14ac:dyDescent="0.2">
      <c r="BS19357" s="152"/>
      <c r="BT19357" s="153"/>
    </row>
    <row r="19358" spans="71:72" x14ac:dyDescent="0.2">
      <c r="BS19358" s="152"/>
      <c r="BT19358" s="153"/>
    </row>
    <row r="19359" spans="71:72" x14ac:dyDescent="0.2">
      <c r="BS19359" s="152"/>
      <c r="BT19359" s="153"/>
    </row>
    <row r="19360" spans="71:72" x14ac:dyDescent="0.2">
      <c r="BS19360" s="152"/>
      <c r="BT19360" s="153"/>
    </row>
    <row r="19361" spans="71:72" x14ac:dyDescent="0.2">
      <c r="BS19361" s="152"/>
      <c r="BT19361" s="153"/>
    </row>
    <row r="19362" spans="71:72" x14ac:dyDescent="0.2">
      <c r="BS19362" s="152"/>
      <c r="BT19362" s="153"/>
    </row>
    <row r="19363" spans="71:72" x14ac:dyDescent="0.2">
      <c r="BS19363" s="152"/>
      <c r="BT19363" s="153"/>
    </row>
    <row r="19364" spans="71:72" x14ac:dyDescent="0.2">
      <c r="BS19364" s="152"/>
      <c r="BT19364" s="153"/>
    </row>
    <row r="19365" spans="71:72" x14ac:dyDescent="0.2">
      <c r="BS19365" s="152"/>
      <c r="BT19365" s="153"/>
    </row>
    <row r="19366" spans="71:72" x14ac:dyDescent="0.2">
      <c r="BS19366" s="152"/>
      <c r="BT19366" s="153"/>
    </row>
    <row r="19367" spans="71:72" x14ac:dyDescent="0.2">
      <c r="BS19367" s="152"/>
      <c r="BT19367" s="153"/>
    </row>
    <row r="19368" spans="71:72" x14ac:dyDescent="0.2">
      <c r="BS19368" s="152"/>
      <c r="BT19368" s="153"/>
    </row>
    <row r="19369" spans="71:72" x14ac:dyDescent="0.2">
      <c r="BS19369" s="152"/>
      <c r="BT19369" s="153"/>
    </row>
    <row r="19370" spans="71:72" x14ac:dyDescent="0.2">
      <c r="BS19370" s="152"/>
      <c r="BT19370" s="153"/>
    </row>
    <row r="19371" spans="71:72" x14ac:dyDescent="0.2">
      <c r="BS19371" s="152"/>
      <c r="BT19371" s="153"/>
    </row>
    <row r="19372" spans="71:72" x14ac:dyDescent="0.2">
      <c r="BS19372" s="152"/>
      <c r="BT19372" s="153"/>
    </row>
    <row r="19373" spans="71:72" x14ac:dyDescent="0.2">
      <c r="BS19373" s="152"/>
      <c r="BT19373" s="153"/>
    </row>
    <row r="19374" spans="71:72" x14ac:dyDescent="0.2">
      <c r="BS19374" s="152"/>
      <c r="BT19374" s="153"/>
    </row>
    <row r="19375" spans="71:72" x14ac:dyDescent="0.2">
      <c r="BS19375" s="152"/>
      <c r="BT19375" s="153"/>
    </row>
    <row r="19376" spans="71:72" x14ac:dyDescent="0.2">
      <c r="BS19376" s="152"/>
      <c r="BT19376" s="153"/>
    </row>
    <row r="19377" spans="71:72" x14ac:dyDescent="0.2">
      <c r="BS19377" s="152"/>
      <c r="BT19377" s="153"/>
    </row>
    <row r="19378" spans="71:72" x14ac:dyDescent="0.2">
      <c r="BS19378" s="152"/>
      <c r="BT19378" s="153"/>
    </row>
    <row r="19379" spans="71:72" x14ac:dyDescent="0.2">
      <c r="BS19379" s="152"/>
      <c r="BT19379" s="153"/>
    </row>
    <row r="19380" spans="71:72" x14ac:dyDescent="0.2">
      <c r="BS19380" s="152"/>
      <c r="BT19380" s="153"/>
    </row>
    <row r="19381" spans="71:72" x14ac:dyDescent="0.2">
      <c r="BS19381" s="152"/>
      <c r="BT19381" s="153"/>
    </row>
    <row r="19382" spans="71:72" x14ac:dyDescent="0.2">
      <c r="BS19382" s="152"/>
      <c r="BT19382" s="153"/>
    </row>
    <row r="19383" spans="71:72" x14ac:dyDescent="0.2">
      <c r="BS19383" s="152"/>
      <c r="BT19383" s="153"/>
    </row>
    <row r="19384" spans="71:72" x14ac:dyDescent="0.2">
      <c r="BS19384" s="152"/>
      <c r="BT19384" s="153"/>
    </row>
    <row r="19385" spans="71:72" x14ac:dyDescent="0.2">
      <c r="BS19385" s="152"/>
      <c r="BT19385" s="153"/>
    </row>
    <row r="19386" spans="71:72" x14ac:dyDescent="0.2">
      <c r="BS19386" s="152"/>
      <c r="BT19386" s="153"/>
    </row>
    <row r="19387" spans="71:72" x14ac:dyDescent="0.2">
      <c r="BS19387" s="152"/>
      <c r="BT19387" s="153"/>
    </row>
    <row r="19388" spans="71:72" x14ac:dyDescent="0.2">
      <c r="BS19388" s="152"/>
      <c r="BT19388" s="153"/>
    </row>
    <row r="19389" spans="71:72" x14ac:dyDescent="0.2">
      <c r="BS19389" s="152"/>
      <c r="BT19389" s="153"/>
    </row>
    <row r="19390" spans="71:72" x14ac:dyDescent="0.2">
      <c r="BS19390" s="152"/>
      <c r="BT19390" s="153"/>
    </row>
    <row r="19391" spans="71:72" x14ac:dyDescent="0.2">
      <c r="BS19391" s="152"/>
      <c r="BT19391" s="153"/>
    </row>
    <row r="19392" spans="71:72" x14ac:dyDescent="0.2">
      <c r="BS19392" s="152"/>
      <c r="BT19392" s="153"/>
    </row>
    <row r="19393" spans="71:72" x14ac:dyDescent="0.2">
      <c r="BS19393" s="152"/>
      <c r="BT19393" s="153"/>
    </row>
    <row r="19394" spans="71:72" x14ac:dyDescent="0.2">
      <c r="BS19394" s="152"/>
      <c r="BT19394" s="153"/>
    </row>
    <row r="19395" spans="71:72" x14ac:dyDescent="0.2">
      <c r="BS19395" s="152"/>
      <c r="BT19395" s="153"/>
    </row>
    <row r="19396" spans="71:72" x14ac:dyDescent="0.2">
      <c r="BS19396" s="152"/>
      <c r="BT19396" s="153"/>
    </row>
    <row r="19397" spans="71:72" x14ac:dyDescent="0.2">
      <c r="BS19397" s="152"/>
      <c r="BT19397" s="153"/>
    </row>
    <row r="19398" spans="71:72" x14ac:dyDescent="0.2">
      <c r="BS19398" s="152"/>
      <c r="BT19398" s="153"/>
    </row>
    <row r="19399" spans="71:72" x14ac:dyDescent="0.2">
      <c r="BS19399" s="152"/>
      <c r="BT19399" s="153"/>
    </row>
    <row r="19400" spans="71:72" x14ac:dyDescent="0.2">
      <c r="BS19400" s="152"/>
      <c r="BT19400" s="153"/>
    </row>
    <row r="19401" spans="71:72" x14ac:dyDescent="0.2">
      <c r="BS19401" s="152"/>
      <c r="BT19401" s="153"/>
    </row>
    <row r="19402" spans="71:72" x14ac:dyDescent="0.2">
      <c r="BS19402" s="152"/>
      <c r="BT19402" s="153"/>
    </row>
    <row r="19403" spans="71:72" x14ac:dyDescent="0.2">
      <c r="BS19403" s="152"/>
      <c r="BT19403" s="153"/>
    </row>
    <row r="19404" spans="71:72" x14ac:dyDescent="0.2">
      <c r="BS19404" s="152"/>
      <c r="BT19404" s="153"/>
    </row>
    <row r="19405" spans="71:72" x14ac:dyDescent="0.2">
      <c r="BS19405" s="152"/>
      <c r="BT19405" s="153"/>
    </row>
    <row r="19406" spans="71:72" x14ac:dyDescent="0.2">
      <c r="BS19406" s="152"/>
      <c r="BT19406" s="153"/>
    </row>
    <row r="19407" spans="71:72" x14ac:dyDescent="0.2">
      <c r="BS19407" s="152"/>
      <c r="BT19407" s="153"/>
    </row>
    <row r="19408" spans="71:72" x14ac:dyDescent="0.2">
      <c r="BS19408" s="152"/>
      <c r="BT19408" s="153"/>
    </row>
    <row r="19409" spans="71:72" x14ac:dyDescent="0.2">
      <c r="BS19409" s="152"/>
      <c r="BT19409" s="153"/>
    </row>
    <row r="19410" spans="71:72" x14ac:dyDescent="0.2">
      <c r="BS19410" s="152"/>
      <c r="BT19410" s="153"/>
    </row>
    <row r="19411" spans="71:72" x14ac:dyDescent="0.2">
      <c r="BS19411" s="152"/>
      <c r="BT19411" s="153"/>
    </row>
    <row r="19412" spans="71:72" x14ac:dyDescent="0.2">
      <c r="BS19412" s="152"/>
      <c r="BT19412" s="153"/>
    </row>
    <row r="19413" spans="71:72" x14ac:dyDescent="0.2">
      <c r="BS19413" s="152"/>
      <c r="BT19413" s="153"/>
    </row>
    <row r="19414" spans="71:72" x14ac:dyDescent="0.2">
      <c r="BS19414" s="152"/>
      <c r="BT19414" s="153"/>
    </row>
    <row r="19415" spans="71:72" x14ac:dyDescent="0.2">
      <c r="BS19415" s="152"/>
      <c r="BT19415" s="153"/>
    </row>
    <row r="19416" spans="71:72" x14ac:dyDescent="0.2">
      <c r="BS19416" s="152"/>
      <c r="BT19416" s="153"/>
    </row>
    <row r="19417" spans="71:72" x14ac:dyDescent="0.2">
      <c r="BS19417" s="152"/>
      <c r="BT19417" s="153"/>
    </row>
    <row r="19418" spans="71:72" x14ac:dyDescent="0.2">
      <c r="BS19418" s="152"/>
      <c r="BT19418" s="153"/>
    </row>
    <row r="19419" spans="71:72" x14ac:dyDescent="0.2">
      <c r="BS19419" s="152"/>
      <c r="BT19419" s="153"/>
    </row>
    <row r="19420" spans="71:72" x14ac:dyDescent="0.2">
      <c r="BS19420" s="152"/>
      <c r="BT19420" s="153"/>
    </row>
    <row r="19421" spans="71:72" x14ac:dyDescent="0.2">
      <c r="BS19421" s="152"/>
      <c r="BT19421" s="153"/>
    </row>
    <row r="19422" spans="71:72" x14ac:dyDescent="0.2">
      <c r="BS19422" s="152"/>
      <c r="BT19422" s="153"/>
    </row>
    <row r="19423" spans="71:72" x14ac:dyDescent="0.2">
      <c r="BS19423" s="152"/>
      <c r="BT19423" s="153"/>
    </row>
    <row r="19424" spans="71:72" x14ac:dyDescent="0.2">
      <c r="BS19424" s="152"/>
      <c r="BT19424" s="153"/>
    </row>
    <row r="19425" spans="71:72" x14ac:dyDescent="0.2">
      <c r="BS19425" s="152"/>
      <c r="BT19425" s="153"/>
    </row>
    <row r="19426" spans="71:72" x14ac:dyDescent="0.2">
      <c r="BS19426" s="152"/>
      <c r="BT19426" s="153"/>
    </row>
    <row r="19427" spans="71:72" x14ac:dyDescent="0.2">
      <c r="BS19427" s="152"/>
      <c r="BT19427" s="153"/>
    </row>
    <row r="19428" spans="71:72" x14ac:dyDescent="0.2">
      <c r="BS19428" s="152"/>
      <c r="BT19428" s="153"/>
    </row>
    <row r="19429" spans="71:72" x14ac:dyDescent="0.2">
      <c r="BS19429" s="152"/>
      <c r="BT19429" s="153"/>
    </row>
    <row r="19430" spans="71:72" x14ac:dyDescent="0.2">
      <c r="BS19430" s="152"/>
      <c r="BT19430" s="153"/>
    </row>
    <row r="19431" spans="71:72" x14ac:dyDescent="0.2">
      <c r="BS19431" s="152"/>
      <c r="BT19431" s="153"/>
    </row>
    <row r="19432" spans="71:72" x14ac:dyDescent="0.2">
      <c r="BS19432" s="152"/>
      <c r="BT19432" s="153"/>
    </row>
    <row r="19433" spans="71:72" x14ac:dyDescent="0.2">
      <c r="BS19433" s="152"/>
      <c r="BT19433" s="153"/>
    </row>
    <row r="19434" spans="71:72" x14ac:dyDescent="0.2">
      <c r="BS19434" s="152"/>
      <c r="BT19434" s="153"/>
    </row>
    <row r="19435" spans="71:72" x14ac:dyDescent="0.2">
      <c r="BS19435" s="152"/>
      <c r="BT19435" s="153"/>
    </row>
    <row r="19436" spans="71:72" x14ac:dyDescent="0.2">
      <c r="BS19436" s="152"/>
      <c r="BT19436" s="153"/>
    </row>
    <row r="19437" spans="71:72" x14ac:dyDescent="0.2">
      <c r="BS19437" s="152"/>
      <c r="BT19437" s="153"/>
    </row>
    <row r="19438" spans="71:72" x14ac:dyDescent="0.2">
      <c r="BS19438" s="152"/>
      <c r="BT19438" s="153"/>
    </row>
    <row r="19439" spans="71:72" x14ac:dyDescent="0.2">
      <c r="BS19439" s="152"/>
      <c r="BT19439" s="153"/>
    </row>
    <row r="19440" spans="71:72" x14ac:dyDescent="0.2">
      <c r="BS19440" s="152"/>
      <c r="BT19440" s="153"/>
    </row>
    <row r="19441" spans="71:72" x14ac:dyDescent="0.2">
      <c r="BS19441" s="152"/>
      <c r="BT19441" s="153"/>
    </row>
    <row r="19442" spans="71:72" x14ac:dyDescent="0.2">
      <c r="BS19442" s="152"/>
      <c r="BT19442" s="153"/>
    </row>
    <row r="19443" spans="71:72" x14ac:dyDescent="0.2">
      <c r="BS19443" s="152"/>
      <c r="BT19443" s="153"/>
    </row>
    <row r="19444" spans="71:72" x14ac:dyDescent="0.2">
      <c r="BS19444" s="152"/>
      <c r="BT19444" s="153"/>
    </row>
    <row r="19445" spans="71:72" x14ac:dyDescent="0.2">
      <c r="BS19445" s="152"/>
      <c r="BT19445" s="153"/>
    </row>
    <row r="19446" spans="71:72" x14ac:dyDescent="0.2">
      <c r="BS19446" s="152"/>
      <c r="BT19446" s="153"/>
    </row>
    <row r="19447" spans="71:72" x14ac:dyDescent="0.2">
      <c r="BS19447" s="152"/>
      <c r="BT19447" s="153"/>
    </row>
    <row r="19448" spans="71:72" x14ac:dyDescent="0.2">
      <c r="BS19448" s="152"/>
      <c r="BT19448" s="153"/>
    </row>
    <row r="19449" spans="71:72" x14ac:dyDescent="0.2">
      <c r="BS19449" s="152"/>
      <c r="BT19449" s="153"/>
    </row>
    <row r="19450" spans="71:72" x14ac:dyDescent="0.2">
      <c r="BS19450" s="152"/>
      <c r="BT19450" s="153"/>
    </row>
    <row r="19451" spans="71:72" x14ac:dyDescent="0.2">
      <c r="BS19451" s="152"/>
      <c r="BT19451" s="153"/>
    </row>
    <row r="19452" spans="71:72" x14ac:dyDescent="0.2">
      <c r="BS19452" s="152"/>
      <c r="BT19452" s="153"/>
    </row>
    <row r="19453" spans="71:72" x14ac:dyDescent="0.2">
      <c r="BS19453" s="152"/>
      <c r="BT19453" s="153"/>
    </row>
    <row r="19454" spans="71:72" x14ac:dyDescent="0.2">
      <c r="BS19454" s="152"/>
      <c r="BT19454" s="153"/>
    </row>
    <row r="19455" spans="71:72" x14ac:dyDescent="0.2">
      <c r="BS19455" s="152"/>
      <c r="BT19455" s="153"/>
    </row>
    <row r="19456" spans="71:72" x14ac:dyDescent="0.2">
      <c r="BS19456" s="152"/>
      <c r="BT19456" s="153"/>
    </row>
    <row r="19457" spans="71:72" x14ac:dyDescent="0.2">
      <c r="BS19457" s="152"/>
      <c r="BT19457" s="153"/>
    </row>
    <row r="19458" spans="71:72" x14ac:dyDescent="0.2">
      <c r="BS19458" s="152"/>
      <c r="BT19458" s="153"/>
    </row>
    <row r="19459" spans="71:72" x14ac:dyDescent="0.2">
      <c r="BS19459" s="152"/>
      <c r="BT19459" s="153"/>
    </row>
    <row r="19460" spans="71:72" x14ac:dyDescent="0.2">
      <c r="BS19460" s="152"/>
      <c r="BT19460" s="153"/>
    </row>
    <row r="19461" spans="71:72" x14ac:dyDescent="0.2">
      <c r="BS19461" s="152"/>
      <c r="BT19461" s="153"/>
    </row>
    <row r="19462" spans="71:72" x14ac:dyDescent="0.2">
      <c r="BS19462" s="152"/>
      <c r="BT19462" s="153"/>
    </row>
    <row r="19463" spans="71:72" x14ac:dyDescent="0.2">
      <c r="BS19463" s="152"/>
      <c r="BT19463" s="153"/>
    </row>
    <row r="19464" spans="71:72" x14ac:dyDescent="0.2">
      <c r="BS19464" s="152"/>
      <c r="BT19464" s="153"/>
    </row>
    <row r="19465" spans="71:72" x14ac:dyDescent="0.2">
      <c r="BS19465" s="152"/>
      <c r="BT19465" s="153"/>
    </row>
    <row r="19466" spans="71:72" x14ac:dyDescent="0.2">
      <c r="BS19466" s="152"/>
      <c r="BT19466" s="153"/>
    </row>
    <row r="19467" spans="71:72" x14ac:dyDescent="0.2">
      <c r="BS19467" s="152"/>
      <c r="BT19467" s="153"/>
    </row>
    <row r="19468" spans="71:72" x14ac:dyDescent="0.2">
      <c r="BS19468" s="152"/>
      <c r="BT19468" s="153"/>
    </row>
    <row r="19469" spans="71:72" x14ac:dyDescent="0.2">
      <c r="BS19469" s="152"/>
      <c r="BT19469" s="153"/>
    </row>
    <row r="19470" spans="71:72" x14ac:dyDescent="0.2">
      <c r="BS19470" s="152"/>
      <c r="BT19470" s="153"/>
    </row>
    <row r="19471" spans="71:72" x14ac:dyDescent="0.2">
      <c r="BS19471" s="152"/>
      <c r="BT19471" s="153"/>
    </row>
    <row r="19472" spans="71:72" x14ac:dyDescent="0.2">
      <c r="BS19472" s="152"/>
      <c r="BT19472" s="153"/>
    </row>
    <row r="19473" spans="71:72" x14ac:dyDescent="0.2">
      <c r="BS19473" s="152"/>
      <c r="BT19473" s="153"/>
    </row>
    <row r="19474" spans="71:72" x14ac:dyDescent="0.2">
      <c r="BS19474" s="152"/>
      <c r="BT19474" s="153"/>
    </row>
    <row r="19475" spans="71:72" x14ac:dyDescent="0.2">
      <c r="BS19475" s="152"/>
      <c r="BT19475" s="153"/>
    </row>
    <row r="19476" spans="71:72" x14ac:dyDescent="0.2">
      <c r="BS19476" s="152"/>
      <c r="BT19476" s="153"/>
    </row>
    <row r="19477" spans="71:72" x14ac:dyDescent="0.2">
      <c r="BS19477" s="152"/>
      <c r="BT19477" s="153"/>
    </row>
    <row r="19478" spans="71:72" x14ac:dyDescent="0.2">
      <c r="BS19478" s="152"/>
      <c r="BT19478" s="153"/>
    </row>
    <row r="19479" spans="71:72" x14ac:dyDescent="0.2">
      <c r="BS19479" s="152"/>
      <c r="BT19479" s="153"/>
    </row>
    <row r="19480" spans="71:72" x14ac:dyDescent="0.2">
      <c r="BS19480" s="152"/>
      <c r="BT19480" s="153"/>
    </row>
    <row r="19481" spans="71:72" x14ac:dyDescent="0.2">
      <c r="BS19481" s="152"/>
      <c r="BT19481" s="153"/>
    </row>
    <row r="19482" spans="71:72" x14ac:dyDescent="0.2">
      <c r="BS19482" s="152"/>
      <c r="BT19482" s="153"/>
    </row>
    <row r="19483" spans="71:72" x14ac:dyDescent="0.2">
      <c r="BS19483" s="152"/>
      <c r="BT19483" s="153"/>
    </row>
    <row r="19484" spans="71:72" x14ac:dyDescent="0.2">
      <c r="BS19484" s="152"/>
      <c r="BT19484" s="153"/>
    </row>
    <row r="19485" spans="71:72" x14ac:dyDescent="0.2">
      <c r="BS19485" s="152"/>
      <c r="BT19485" s="153"/>
    </row>
    <row r="19486" spans="71:72" x14ac:dyDescent="0.2">
      <c r="BS19486" s="152"/>
      <c r="BT19486" s="153"/>
    </row>
    <row r="19487" spans="71:72" x14ac:dyDescent="0.2">
      <c r="BS19487" s="152"/>
      <c r="BT19487" s="153"/>
    </row>
    <row r="19488" spans="71:72" x14ac:dyDescent="0.2">
      <c r="BS19488" s="152"/>
      <c r="BT19488" s="153"/>
    </row>
    <row r="19489" spans="71:72" x14ac:dyDescent="0.2">
      <c r="BS19489" s="152"/>
      <c r="BT19489" s="153"/>
    </row>
    <row r="19490" spans="71:72" x14ac:dyDescent="0.2">
      <c r="BS19490" s="152"/>
      <c r="BT19490" s="153"/>
    </row>
    <row r="19491" spans="71:72" x14ac:dyDescent="0.2">
      <c r="BS19491" s="152"/>
      <c r="BT19491" s="153"/>
    </row>
    <row r="19492" spans="71:72" x14ac:dyDescent="0.2">
      <c r="BS19492" s="152"/>
      <c r="BT19492" s="153"/>
    </row>
    <row r="19493" spans="71:72" x14ac:dyDescent="0.2">
      <c r="BS19493" s="152"/>
      <c r="BT19493" s="153"/>
    </row>
    <row r="19494" spans="71:72" x14ac:dyDescent="0.2">
      <c r="BS19494" s="152"/>
      <c r="BT19494" s="153"/>
    </row>
    <row r="19495" spans="71:72" x14ac:dyDescent="0.2">
      <c r="BS19495" s="152"/>
      <c r="BT19495" s="153"/>
    </row>
    <row r="19496" spans="71:72" x14ac:dyDescent="0.2">
      <c r="BS19496" s="152"/>
      <c r="BT19496" s="153"/>
    </row>
    <row r="19497" spans="71:72" x14ac:dyDescent="0.2">
      <c r="BS19497" s="152"/>
      <c r="BT19497" s="153"/>
    </row>
    <row r="19498" spans="71:72" x14ac:dyDescent="0.2">
      <c r="BS19498" s="152"/>
      <c r="BT19498" s="153"/>
    </row>
    <row r="19499" spans="71:72" x14ac:dyDescent="0.2">
      <c r="BS19499" s="152"/>
      <c r="BT19499" s="153"/>
    </row>
    <row r="19500" spans="71:72" x14ac:dyDescent="0.2">
      <c r="BS19500" s="152"/>
      <c r="BT19500" s="153"/>
    </row>
    <row r="19501" spans="71:72" x14ac:dyDescent="0.2">
      <c r="BS19501" s="152"/>
      <c r="BT19501" s="153"/>
    </row>
    <row r="19502" spans="71:72" x14ac:dyDescent="0.2">
      <c r="BS19502" s="152"/>
      <c r="BT19502" s="153"/>
    </row>
    <row r="19503" spans="71:72" x14ac:dyDescent="0.2">
      <c r="BS19503" s="152"/>
      <c r="BT19503" s="153"/>
    </row>
    <row r="19504" spans="71:72" x14ac:dyDescent="0.2">
      <c r="BS19504" s="152"/>
      <c r="BT19504" s="153"/>
    </row>
    <row r="19505" spans="71:72" x14ac:dyDescent="0.2">
      <c r="BS19505" s="152"/>
      <c r="BT19505" s="153"/>
    </row>
    <row r="19506" spans="71:72" x14ac:dyDescent="0.2">
      <c r="BS19506" s="152"/>
      <c r="BT19506" s="153"/>
    </row>
    <row r="19507" spans="71:72" x14ac:dyDescent="0.2">
      <c r="BS19507" s="152"/>
      <c r="BT19507" s="153"/>
    </row>
    <row r="19508" spans="71:72" x14ac:dyDescent="0.2">
      <c r="BS19508" s="152"/>
      <c r="BT19508" s="153"/>
    </row>
    <row r="19509" spans="71:72" x14ac:dyDescent="0.2">
      <c r="BS19509" s="152"/>
      <c r="BT19509" s="153"/>
    </row>
    <row r="19510" spans="71:72" x14ac:dyDescent="0.2">
      <c r="BS19510" s="152"/>
      <c r="BT19510" s="153"/>
    </row>
    <row r="19511" spans="71:72" x14ac:dyDescent="0.2">
      <c r="BS19511" s="152"/>
      <c r="BT19511" s="153"/>
    </row>
    <row r="19512" spans="71:72" x14ac:dyDescent="0.2">
      <c r="BS19512" s="152"/>
      <c r="BT19512" s="153"/>
    </row>
    <row r="19513" spans="71:72" x14ac:dyDescent="0.2">
      <c r="BS19513" s="152"/>
      <c r="BT19513" s="153"/>
    </row>
    <row r="19514" spans="71:72" x14ac:dyDescent="0.2">
      <c r="BS19514" s="152"/>
      <c r="BT19514" s="153"/>
    </row>
    <row r="19515" spans="71:72" x14ac:dyDescent="0.2">
      <c r="BS19515" s="152"/>
      <c r="BT19515" s="153"/>
    </row>
    <row r="19516" spans="71:72" x14ac:dyDescent="0.2">
      <c r="BS19516" s="152"/>
      <c r="BT19516" s="153"/>
    </row>
    <row r="19517" spans="71:72" x14ac:dyDescent="0.2">
      <c r="BS19517" s="152"/>
      <c r="BT19517" s="153"/>
    </row>
    <row r="19518" spans="71:72" x14ac:dyDescent="0.2">
      <c r="BS19518" s="152"/>
      <c r="BT19518" s="153"/>
    </row>
    <row r="19519" spans="71:72" x14ac:dyDescent="0.2">
      <c r="BS19519" s="152"/>
      <c r="BT19519" s="153"/>
    </row>
    <row r="19520" spans="71:72" x14ac:dyDescent="0.2">
      <c r="BS19520" s="152"/>
      <c r="BT19520" s="153"/>
    </row>
    <row r="19521" spans="71:72" x14ac:dyDescent="0.2">
      <c r="BS19521" s="152"/>
      <c r="BT19521" s="153"/>
    </row>
    <row r="19522" spans="71:72" x14ac:dyDescent="0.2">
      <c r="BS19522" s="152"/>
      <c r="BT19522" s="153"/>
    </row>
    <row r="19523" spans="71:72" x14ac:dyDescent="0.2">
      <c r="BS19523" s="152"/>
      <c r="BT19523" s="153"/>
    </row>
    <row r="19524" spans="71:72" x14ac:dyDescent="0.2">
      <c r="BS19524" s="152"/>
      <c r="BT19524" s="153"/>
    </row>
    <row r="19525" spans="71:72" x14ac:dyDescent="0.2">
      <c r="BS19525" s="152"/>
      <c r="BT19525" s="153"/>
    </row>
    <row r="19526" spans="71:72" x14ac:dyDescent="0.2">
      <c r="BS19526" s="152"/>
      <c r="BT19526" s="153"/>
    </row>
    <row r="19527" spans="71:72" x14ac:dyDescent="0.2">
      <c r="BS19527" s="152"/>
      <c r="BT19527" s="153"/>
    </row>
    <row r="19528" spans="71:72" x14ac:dyDescent="0.2">
      <c r="BS19528" s="152"/>
      <c r="BT19528" s="153"/>
    </row>
    <row r="19529" spans="71:72" x14ac:dyDescent="0.2">
      <c r="BS19529" s="152"/>
      <c r="BT19529" s="153"/>
    </row>
    <row r="19530" spans="71:72" x14ac:dyDescent="0.2">
      <c r="BS19530" s="152"/>
      <c r="BT19530" s="153"/>
    </row>
    <row r="19531" spans="71:72" x14ac:dyDescent="0.2">
      <c r="BS19531" s="152"/>
      <c r="BT19531" s="153"/>
    </row>
    <row r="19532" spans="71:72" x14ac:dyDescent="0.2">
      <c r="BS19532" s="152"/>
      <c r="BT19532" s="153"/>
    </row>
    <row r="19533" spans="71:72" x14ac:dyDescent="0.2">
      <c r="BS19533" s="152"/>
      <c r="BT19533" s="153"/>
    </row>
    <row r="19534" spans="71:72" x14ac:dyDescent="0.2">
      <c r="BS19534" s="152"/>
      <c r="BT19534" s="153"/>
    </row>
    <row r="19535" spans="71:72" x14ac:dyDescent="0.2">
      <c r="BS19535" s="152"/>
      <c r="BT19535" s="153"/>
    </row>
    <row r="19536" spans="71:72" x14ac:dyDescent="0.2">
      <c r="BS19536" s="152"/>
      <c r="BT19536" s="153"/>
    </row>
    <row r="19537" spans="71:72" x14ac:dyDescent="0.2">
      <c r="BS19537" s="152"/>
      <c r="BT19537" s="153"/>
    </row>
    <row r="19538" spans="71:72" x14ac:dyDescent="0.2">
      <c r="BS19538" s="152"/>
      <c r="BT19538" s="153"/>
    </row>
    <row r="19539" spans="71:72" x14ac:dyDescent="0.2">
      <c r="BS19539" s="152"/>
      <c r="BT19539" s="153"/>
    </row>
    <row r="19540" spans="71:72" x14ac:dyDescent="0.2">
      <c r="BS19540" s="152"/>
      <c r="BT19540" s="153"/>
    </row>
    <row r="19541" spans="71:72" x14ac:dyDescent="0.2">
      <c r="BS19541" s="152"/>
      <c r="BT19541" s="153"/>
    </row>
    <row r="19542" spans="71:72" x14ac:dyDescent="0.2">
      <c r="BS19542" s="152"/>
      <c r="BT19542" s="153"/>
    </row>
    <row r="19543" spans="71:72" x14ac:dyDescent="0.2">
      <c r="BS19543" s="152"/>
      <c r="BT19543" s="153"/>
    </row>
    <row r="19544" spans="71:72" x14ac:dyDescent="0.2">
      <c r="BS19544" s="152"/>
      <c r="BT19544" s="153"/>
    </row>
    <row r="19545" spans="71:72" x14ac:dyDescent="0.2">
      <c r="BS19545" s="152"/>
      <c r="BT19545" s="153"/>
    </row>
    <row r="19546" spans="71:72" x14ac:dyDescent="0.2">
      <c r="BS19546" s="152"/>
      <c r="BT19546" s="153"/>
    </row>
    <row r="19547" spans="71:72" x14ac:dyDescent="0.2">
      <c r="BS19547" s="152"/>
      <c r="BT19547" s="153"/>
    </row>
    <row r="19548" spans="71:72" x14ac:dyDescent="0.2">
      <c r="BS19548" s="152"/>
      <c r="BT19548" s="153"/>
    </row>
    <row r="19549" spans="71:72" x14ac:dyDescent="0.2">
      <c r="BS19549" s="152"/>
      <c r="BT19549" s="153"/>
    </row>
    <row r="19550" spans="71:72" x14ac:dyDescent="0.2">
      <c r="BS19550" s="152"/>
      <c r="BT19550" s="153"/>
    </row>
    <row r="19551" spans="71:72" x14ac:dyDescent="0.2">
      <c r="BS19551" s="152"/>
      <c r="BT19551" s="153"/>
    </row>
    <row r="19552" spans="71:72" x14ac:dyDescent="0.2">
      <c r="BS19552" s="152"/>
      <c r="BT19552" s="153"/>
    </row>
    <row r="19553" spans="71:72" x14ac:dyDescent="0.2">
      <c r="BS19553" s="152"/>
      <c r="BT19553" s="153"/>
    </row>
    <row r="19554" spans="71:72" x14ac:dyDescent="0.2">
      <c r="BS19554" s="152"/>
      <c r="BT19554" s="153"/>
    </row>
    <row r="19555" spans="71:72" x14ac:dyDescent="0.2">
      <c r="BS19555" s="152"/>
      <c r="BT19555" s="153"/>
    </row>
    <row r="19556" spans="71:72" x14ac:dyDescent="0.2">
      <c r="BS19556" s="152"/>
      <c r="BT19556" s="153"/>
    </row>
    <row r="19557" spans="71:72" x14ac:dyDescent="0.2">
      <c r="BS19557" s="152"/>
      <c r="BT19557" s="153"/>
    </row>
    <row r="19558" spans="71:72" x14ac:dyDescent="0.2">
      <c r="BS19558" s="152"/>
      <c r="BT19558" s="153"/>
    </row>
    <row r="19559" spans="71:72" x14ac:dyDescent="0.2">
      <c r="BS19559" s="152"/>
      <c r="BT19559" s="153"/>
    </row>
    <row r="19560" spans="71:72" x14ac:dyDescent="0.2">
      <c r="BS19560" s="152"/>
      <c r="BT19560" s="153"/>
    </row>
    <row r="19561" spans="71:72" x14ac:dyDescent="0.2">
      <c r="BS19561" s="152"/>
      <c r="BT19561" s="153"/>
    </row>
    <row r="19562" spans="71:72" x14ac:dyDescent="0.2">
      <c r="BS19562" s="152"/>
      <c r="BT19562" s="153"/>
    </row>
    <row r="19563" spans="71:72" x14ac:dyDescent="0.2">
      <c r="BS19563" s="152"/>
      <c r="BT19563" s="153"/>
    </row>
    <row r="19564" spans="71:72" x14ac:dyDescent="0.2">
      <c r="BS19564" s="152"/>
      <c r="BT19564" s="153"/>
    </row>
    <row r="19565" spans="71:72" x14ac:dyDescent="0.2">
      <c r="BS19565" s="152"/>
      <c r="BT19565" s="153"/>
    </row>
    <row r="19566" spans="71:72" x14ac:dyDescent="0.2">
      <c r="BS19566" s="152"/>
      <c r="BT19566" s="153"/>
    </row>
    <row r="19567" spans="71:72" x14ac:dyDescent="0.2">
      <c r="BS19567" s="152"/>
      <c r="BT19567" s="153"/>
    </row>
    <row r="19568" spans="71:72" x14ac:dyDescent="0.2">
      <c r="BS19568" s="152"/>
      <c r="BT19568" s="153"/>
    </row>
    <row r="19569" spans="71:72" x14ac:dyDescent="0.2">
      <c r="BS19569" s="152"/>
      <c r="BT19569" s="153"/>
    </row>
    <row r="19570" spans="71:72" x14ac:dyDescent="0.2">
      <c r="BS19570" s="152"/>
      <c r="BT19570" s="153"/>
    </row>
    <row r="19571" spans="71:72" x14ac:dyDescent="0.2">
      <c r="BS19571" s="152"/>
      <c r="BT19571" s="153"/>
    </row>
    <row r="19572" spans="71:72" x14ac:dyDescent="0.2">
      <c r="BS19572" s="152"/>
      <c r="BT19572" s="153"/>
    </row>
    <row r="19573" spans="71:72" x14ac:dyDescent="0.2">
      <c r="BS19573" s="152"/>
      <c r="BT19573" s="153"/>
    </row>
    <row r="19574" spans="71:72" x14ac:dyDescent="0.2">
      <c r="BS19574" s="152"/>
      <c r="BT19574" s="153"/>
    </row>
    <row r="19575" spans="71:72" x14ac:dyDescent="0.2">
      <c r="BS19575" s="152"/>
      <c r="BT19575" s="153"/>
    </row>
    <row r="19576" spans="71:72" x14ac:dyDescent="0.2">
      <c r="BS19576" s="152"/>
      <c r="BT19576" s="153"/>
    </row>
    <row r="19577" spans="71:72" x14ac:dyDescent="0.2">
      <c r="BS19577" s="152"/>
      <c r="BT19577" s="153"/>
    </row>
    <row r="19578" spans="71:72" x14ac:dyDescent="0.2">
      <c r="BS19578" s="152"/>
      <c r="BT19578" s="153"/>
    </row>
    <row r="19579" spans="71:72" x14ac:dyDescent="0.2">
      <c r="BS19579" s="152"/>
      <c r="BT19579" s="153"/>
    </row>
    <row r="19580" spans="71:72" x14ac:dyDescent="0.2">
      <c r="BS19580" s="152"/>
      <c r="BT19580" s="153"/>
    </row>
    <row r="19581" spans="71:72" x14ac:dyDescent="0.2">
      <c r="BS19581" s="152"/>
      <c r="BT19581" s="153"/>
    </row>
    <row r="19582" spans="71:72" x14ac:dyDescent="0.2">
      <c r="BS19582" s="152"/>
      <c r="BT19582" s="153"/>
    </row>
    <row r="19583" spans="71:72" x14ac:dyDescent="0.2">
      <c r="BS19583" s="152"/>
      <c r="BT19583" s="153"/>
    </row>
    <row r="19584" spans="71:72" x14ac:dyDescent="0.2">
      <c r="BS19584" s="152"/>
      <c r="BT19584" s="153"/>
    </row>
    <row r="19585" spans="71:72" x14ac:dyDescent="0.2">
      <c r="BS19585" s="152"/>
      <c r="BT19585" s="153"/>
    </row>
    <row r="19586" spans="71:72" x14ac:dyDescent="0.2">
      <c r="BS19586" s="152"/>
      <c r="BT19586" s="153"/>
    </row>
    <row r="19587" spans="71:72" x14ac:dyDescent="0.2">
      <c r="BS19587" s="152"/>
      <c r="BT19587" s="153"/>
    </row>
    <row r="19588" spans="71:72" x14ac:dyDescent="0.2">
      <c r="BS19588" s="152"/>
      <c r="BT19588" s="153"/>
    </row>
    <row r="19589" spans="71:72" x14ac:dyDescent="0.2">
      <c r="BS19589" s="152"/>
      <c r="BT19589" s="153"/>
    </row>
    <row r="19590" spans="71:72" x14ac:dyDescent="0.2">
      <c r="BS19590" s="152"/>
      <c r="BT19590" s="153"/>
    </row>
    <row r="19591" spans="71:72" x14ac:dyDescent="0.2">
      <c r="BS19591" s="152"/>
      <c r="BT19591" s="153"/>
    </row>
    <row r="19592" spans="71:72" x14ac:dyDescent="0.2">
      <c r="BS19592" s="152"/>
      <c r="BT19592" s="153"/>
    </row>
    <row r="19593" spans="71:72" x14ac:dyDescent="0.2">
      <c r="BS19593" s="152"/>
      <c r="BT19593" s="153"/>
    </row>
    <row r="19594" spans="71:72" x14ac:dyDescent="0.2">
      <c r="BS19594" s="152"/>
      <c r="BT19594" s="153"/>
    </row>
    <row r="19595" spans="71:72" x14ac:dyDescent="0.2">
      <c r="BS19595" s="152"/>
      <c r="BT19595" s="153"/>
    </row>
    <row r="19596" spans="71:72" x14ac:dyDescent="0.2">
      <c r="BS19596" s="152"/>
      <c r="BT19596" s="153"/>
    </row>
    <row r="19597" spans="71:72" x14ac:dyDescent="0.2">
      <c r="BS19597" s="152"/>
      <c r="BT19597" s="153"/>
    </row>
    <row r="19598" spans="71:72" x14ac:dyDescent="0.2">
      <c r="BS19598" s="152"/>
      <c r="BT19598" s="153"/>
    </row>
    <row r="19599" spans="71:72" x14ac:dyDescent="0.2">
      <c r="BS19599" s="152"/>
      <c r="BT19599" s="153"/>
    </row>
    <row r="19600" spans="71:72" x14ac:dyDescent="0.2">
      <c r="BS19600" s="152"/>
      <c r="BT19600" s="153"/>
    </row>
    <row r="19601" spans="71:72" x14ac:dyDescent="0.2">
      <c r="BS19601" s="152"/>
      <c r="BT19601" s="153"/>
    </row>
    <row r="19602" spans="71:72" x14ac:dyDescent="0.2">
      <c r="BS19602" s="152"/>
      <c r="BT19602" s="153"/>
    </row>
    <row r="19603" spans="71:72" x14ac:dyDescent="0.2">
      <c r="BS19603" s="152"/>
      <c r="BT19603" s="153"/>
    </row>
    <row r="19604" spans="71:72" x14ac:dyDescent="0.2">
      <c r="BS19604" s="152"/>
      <c r="BT19604" s="153"/>
    </row>
    <row r="19605" spans="71:72" x14ac:dyDescent="0.2">
      <c r="BS19605" s="152"/>
      <c r="BT19605" s="153"/>
    </row>
    <row r="19606" spans="71:72" x14ac:dyDescent="0.2">
      <c r="BS19606" s="152"/>
      <c r="BT19606" s="153"/>
    </row>
    <row r="19607" spans="71:72" x14ac:dyDescent="0.2">
      <c r="BS19607" s="152"/>
      <c r="BT19607" s="153"/>
    </row>
    <row r="19608" spans="71:72" x14ac:dyDescent="0.2">
      <c r="BS19608" s="152"/>
      <c r="BT19608" s="153"/>
    </row>
    <row r="19609" spans="71:72" x14ac:dyDescent="0.2">
      <c r="BS19609" s="152"/>
      <c r="BT19609" s="153"/>
    </row>
    <row r="19610" spans="71:72" x14ac:dyDescent="0.2">
      <c r="BS19610" s="152"/>
      <c r="BT19610" s="153"/>
    </row>
    <row r="19611" spans="71:72" x14ac:dyDescent="0.2">
      <c r="BS19611" s="152"/>
      <c r="BT19611" s="153"/>
    </row>
    <row r="19612" spans="71:72" x14ac:dyDescent="0.2">
      <c r="BS19612" s="152"/>
      <c r="BT19612" s="153"/>
    </row>
    <row r="19613" spans="71:72" x14ac:dyDescent="0.2">
      <c r="BS19613" s="152"/>
      <c r="BT19613" s="153"/>
    </row>
    <row r="19614" spans="71:72" x14ac:dyDescent="0.2">
      <c r="BS19614" s="152"/>
      <c r="BT19614" s="153"/>
    </row>
    <row r="19615" spans="71:72" x14ac:dyDescent="0.2">
      <c r="BS19615" s="152"/>
      <c r="BT19615" s="153"/>
    </row>
    <row r="19616" spans="71:72" x14ac:dyDescent="0.2">
      <c r="BS19616" s="152"/>
      <c r="BT19616" s="153"/>
    </row>
    <row r="19617" spans="71:72" x14ac:dyDescent="0.2">
      <c r="BS19617" s="152"/>
      <c r="BT19617" s="153"/>
    </row>
    <row r="19618" spans="71:72" x14ac:dyDescent="0.2">
      <c r="BS19618" s="152"/>
      <c r="BT19618" s="153"/>
    </row>
    <row r="19619" spans="71:72" x14ac:dyDescent="0.2">
      <c r="BS19619" s="152"/>
      <c r="BT19619" s="153"/>
    </row>
    <row r="19620" spans="71:72" x14ac:dyDescent="0.2">
      <c r="BS19620" s="152"/>
      <c r="BT19620" s="153"/>
    </row>
    <row r="19621" spans="71:72" x14ac:dyDescent="0.2">
      <c r="BS19621" s="152"/>
      <c r="BT19621" s="153"/>
    </row>
    <row r="19622" spans="71:72" x14ac:dyDescent="0.2">
      <c r="BS19622" s="152"/>
      <c r="BT19622" s="153"/>
    </row>
    <row r="19623" spans="71:72" x14ac:dyDescent="0.2">
      <c r="BS19623" s="152"/>
      <c r="BT19623" s="153"/>
    </row>
    <row r="19624" spans="71:72" x14ac:dyDescent="0.2">
      <c r="BS19624" s="152"/>
      <c r="BT19624" s="153"/>
    </row>
    <row r="19625" spans="71:72" x14ac:dyDescent="0.2">
      <c r="BS19625" s="152"/>
      <c r="BT19625" s="153"/>
    </row>
    <row r="19626" spans="71:72" x14ac:dyDescent="0.2">
      <c r="BS19626" s="152"/>
      <c r="BT19626" s="153"/>
    </row>
    <row r="19627" spans="71:72" x14ac:dyDescent="0.2">
      <c r="BS19627" s="152"/>
      <c r="BT19627" s="153"/>
    </row>
    <row r="19628" spans="71:72" x14ac:dyDescent="0.2">
      <c r="BS19628" s="152"/>
      <c r="BT19628" s="153"/>
    </row>
    <row r="19629" spans="71:72" x14ac:dyDescent="0.2">
      <c r="BS19629" s="152"/>
      <c r="BT19629" s="153"/>
    </row>
    <row r="19630" spans="71:72" x14ac:dyDescent="0.2">
      <c r="BS19630" s="152"/>
      <c r="BT19630" s="153"/>
    </row>
    <row r="19631" spans="71:72" x14ac:dyDescent="0.2">
      <c r="BS19631" s="152"/>
      <c r="BT19631" s="153"/>
    </row>
    <row r="19632" spans="71:72" x14ac:dyDescent="0.2">
      <c r="BS19632" s="152"/>
      <c r="BT19632" s="153"/>
    </row>
    <row r="19633" spans="71:72" x14ac:dyDescent="0.2">
      <c r="BS19633" s="152"/>
      <c r="BT19633" s="153"/>
    </row>
    <row r="19634" spans="71:72" x14ac:dyDescent="0.2">
      <c r="BS19634" s="152"/>
      <c r="BT19634" s="153"/>
    </row>
    <row r="19635" spans="71:72" x14ac:dyDescent="0.2">
      <c r="BS19635" s="152"/>
      <c r="BT19635" s="153"/>
    </row>
    <row r="19636" spans="71:72" x14ac:dyDescent="0.2">
      <c r="BS19636" s="152"/>
      <c r="BT19636" s="153"/>
    </row>
    <row r="19637" spans="71:72" x14ac:dyDescent="0.2">
      <c r="BS19637" s="152"/>
      <c r="BT19637" s="153"/>
    </row>
    <row r="19638" spans="71:72" x14ac:dyDescent="0.2">
      <c r="BS19638" s="152"/>
      <c r="BT19638" s="153"/>
    </row>
    <row r="19639" spans="71:72" x14ac:dyDescent="0.2">
      <c r="BS19639" s="152"/>
      <c r="BT19639" s="153"/>
    </row>
    <row r="19640" spans="71:72" x14ac:dyDescent="0.2">
      <c r="BS19640" s="152"/>
      <c r="BT19640" s="153"/>
    </row>
    <row r="19641" spans="71:72" x14ac:dyDescent="0.2">
      <c r="BS19641" s="152"/>
      <c r="BT19641" s="153"/>
    </row>
    <row r="19642" spans="71:72" x14ac:dyDescent="0.2">
      <c r="BS19642" s="152"/>
      <c r="BT19642" s="153"/>
    </row>
    <row r="19643" spans="71:72" x14ac:dyDescent="0.2">
      <c r="BS19643" s="152"/>
      <c r="BT19643" s="153"/>
    </row>
    <row r="19644" spans="71:72" x14ac:dyDescent="0.2">
      <c r="BS19644" s="152"/>
      <c r="BT19644" s="153"/>
    </row>
    <row r="19645" spans="71:72" x14ac:dyDescent="0.2">
      <c r="BS19645" s="152"/>
      <c r="BT19645" s="153"/>
    </row>
    <row r="19646" spans="71:72" x14ac:dyDescent="0.2">
      <c r="BS19646" s="152"/>
      <c r="BT19646" s="153"/>
    </row>
    <row r="19647" spans="71:72" x14ac:dyDescent="0.2">
      <c r="BS19647" s="152"/>
      <c r="BT19647" s="153"/>
    </row>
    <row r="19648" spans="71:72" x14ac:dyDescent="0.2">
      <c r="BS19648" s="152"/>
      <c r="BT19648" s="153"/>
    </row>
    <row r="19649" spans="71:72" x14ac:dyDescent="0.2">
      <c r="BS19649" s="152"/>
      <c r="BT19649" s="153"/>
    </row>
    <row r="19650" spans="71:72" x14ac:dyDescent="0.2">
      <c r="BS19650" s="152"/>
      <c r="BT19650" s="153"/>
    </row>
    <row r="19651" spans="71:72" x14ac:dyDescent="0.2">
      <c r="BS19651" s="152"/>
      <c r="BT19651" s="153"/>
    </row>
    <row r="19652" spans="71:72" x14ac:dyDescent="0.2">
      <c r="BS19652" s="152"/>
      <c r="BT19652" s="153"/>
    </row>
    <row r="19653" spans="71:72" x14ac:dyDescent="0.2">
      <c r="BS19653" s="152"/>
      <c r="BT19653" s="153"/>
    </row>
    <row r="19654" spans="71:72" x14ac:dyDescent="0.2">
      <c r="BS19654" s="152"/>
      <c r="BT19654" s="153"/>
    </row>
    <row r="19655" spans="71:72" x14ac:dyDescent="0.2">
      <c r="BS19655" s="152"/>
      <c r="BT19655" s="153"/>
    </row>
    <row r="19656" spans="71:72" x14ac:dyDescent="0.2">
      <c r="BS19656" s="152"/>
      <c r="BT19656" s="153"/>
    </row>
    <row r="19657" spans="71:72" x14ac:dyDescent="0.2">
      <c r="BS19657" s="152"/>
      <c r="BT19657" s="153"/>
    </row>
    <row r="19658" spans="71:72" x14ac:dyDescent="0.2">
      <c r="BS19658" s="152"/>
      <c r="BT19658" s="153"/>
    </row>
    <row r="19659" spans="71:72" x14ac:dyDescent="0.2">
      <c r="BS19659" s="152"/>
      <c r="BT19659" s="153"/>
    </row>
    <row r="19660" spans="71:72" x14ac:dyDescent="0.2">
      <c r="BS19660" s="152"/>
      <c r="BT19660" s="153"/>
    </row>
    <row r="19661" spans="71:72" x14ac:dyDescent="0.2">
      <c r="BS19661" s="152"/>
      <c r="BT19661" s="153"/>
    </row>
    <row r="19662" spans="71:72" x14ac:dyDescent="0.2">
      <c r="BS19662" s="152"/>
      <c r="BT19662" s="153"/>
    </row>
    <row r="19663" spans="71:72" x14ac:dyDescent="0.2">
      <c r="BS19663" s="152"/>
      <c r="BT19663" s="153"/>
    </row>
    <row r="19664" spans="71:72" x14ac:dyDescent="0.2">
      <c r="BS19664" s="152"/>
      <c r="BT19664" s="153"/>
    </row>
    <row r="19665" spans="71:72" x14ac:dyDescent="0.2">
      <c r="BS19665" s="152"/>
      <c r="BT19665" s="153"/>
    </row>
    <row r="19666" spans="71:72" x14ac:dyDescent="0.2">
      <c r="BS19666" s="152"/>
      <c r="BT19666" s="153"/>
    </row>
    <row r="19667" spans="71:72" x14ac:dyDescent="0.2">
      <c r="BS19667" s="152"/>
      <c r="BT19667" s="153"/>
    </row>
    <row r="19668" spans="71:72" x14ac:dyDescent="0.2">
      <c r="BS19668" s="152"/>
      <c r="BT19668" s="153"/>
    </row>
    <row r="19669" spans="71:72" x14ac:dyDescent="0.2">
      <c r="BS19669" s="152"/>
      <c r="BT19669" s="153"/>
    </row>
    <row r="19670" spans="71:72" x14ac:dyDescent="0.2">
      <c r="BS19670" s="152"/>
      <c r="BT19670" s="153"/>
    </row>
    <row r="19671" spans="71:72" x14ac:dyDescent="0.2">
      <c r="BS19671" s="152"/>
      <c r="BT19671" s="153"/>
    </row>
    <row r="19672" spans="71:72" x14ac:dyDescent="0.2">
      <c r="BS19672" s="152"/>
      <c r="BT19672" s="153"/>
    </row>
    <row r="19673" spans="71:72" x14ac:dyDescent="0.2">
      <c r="BS19673" s="152"/>
      <c r="BT19673" s="153"/>
    </row>
    <row r="19674" spans="71:72" x14ac:dyDescent="0.2">
      <c r="BS19674" s="152"/>
      <c r="BT19674" s="153"/>
    </row>
    <row r="19675" spans="71:72" x14ac:dyDescent="0.2">
      <c r="BS19675" s="152"/>
      <c r="BT19675" s="153"/>
    </row>
    <row r="19676" spans="71:72" x14ac:dyDescent="0.2">
      <c r="BS19676" s="152"/>
      <c r="BT19676" s="153"/>
    </row>
    <row r="19677" spans="71:72" x14ac:dyDescent="0.2">
      <c r="BS19677" s="152"/>
      <c r="BT19677" s="153"/>
    </row>
    <row r="19678" spans="71:72" x14ac:dyDescent="0.2">
      <c r="BS19678" s="152"/>
      <c r="BT19678" s="153"/>
    </row>
    <row r="19679" spans="71:72" x14ac:dyDescent="0.2">
      <c r="BS19679" s="152"/>
      <c r="BT19679" s="153"/>
    </row>
    <row r="19680" spans="71:72" x14ac:dyDescent="0.2">
      <c r="BS19680" s="152"/>
      <c r="BT19680" s="153"/>
    </row>
    <row r="19681" spans="71:72" x14ac:dyDescent="0.2">
      <c r="BS19681" s="152"/>
      <c r="BT19681" s="153"/>
    </row>
    <row r="19682" spans="71:72" x14ac:dyDescent="0.2">
      <c r="BS19682" s="152"/>
      <c r="BT19682" s="153"/>
    </row>
    <row r="19683" spans="71:72" x14ac:dyDescent="0.2">
      <c r="BS19683" s="152"/>
      <c r="BT19683" s="153"/>
    </row>
    <row r="19684" spans="71:72" x14ac:dyDescent="0.2">
      <c r="BS19684" s="152"/>
      <c r="BT19684" s="153"/>
    </row>
    <row r="19685" spans="71:72" x14ac:dyDescent="0.2">
      <c r="BS19685" s="152"/>
      <c r="BT19685" s="153"/>
    </row>
    <row r="19686" spans="71:72" x14ac:dyDescent="0.2">
      <c r="BS19686" s="152"/>
      <c r="BT19686" s="153"/>
    </row>
    <row r="19687" spans="71:72" x14ac:dyDescent="0.2">
      <c r="BS19687" s="152"/>
      <c r="BT19687" s="153"/>
    </row>
    <row r="19688" spans="71:72" x14ac:dyDescent="0.2">
      <c r="BS19688" s="152"/>
      <c r="BT19688" s="153"/>
    </row>
    <row r="19689" spans="71:72" x14ac:dyDescent="0.2">
      <c r="BS19689" s="152"/>
      <c r="BT19689" s="153"/>
    </row>
    <row r="19690" spans="71:72" x14ac:dyDescent="0.2">
      <c r="BS19690" s="152"/>
      <c r="BT19690" s="153"/>
    </row>
    <row r="19691" spans="71:72" x14ac:dyDescent="0.2">
      <c r="BS19691" s="152"/>
      <c r="BT19691" s="153"/>
    </row>
    <row r="19692" spans="71:72" x14ac:dyDescent="0.2">
      <c r="BS19692" s="152"/>
      <c r="BT19692" s="153"/>
    </row>
    <row r="19693" spans="71:72" x14ac:dyDescent="0.2">
      <c r="BS19693" s="152"/>
      <c r="BT19693" s="153"/>
    </row>
    <row r="19694" spans="71:72" x14ac:dyDescent="0.2">
      <c r="BS19694" s="152"/>
      <c r="BT19694" s="153"/>
    </row>
    <row r="19695" spans="71:72" x14ac:dyDescent="0.2">
      <c r="BS19695" s="152"/>
      <c r="BT19695" s="153"/>
    </row>
    <row r="19696" spans="71:72" x14ac:dyDescent="0.2">
      <c r="BS19696" s="152"/>
      <c r="BT19696" s="153"/>
    </row>
    <row r="19697" spans="71:72" x14ac:dyDescent="0.2">
      <c r="BS19697" s="152"/>
      <c r="BT19697" s="153"/>
    </row>
    <row r="19698" spans="71:72" x14ac:dyDescent="0.2">
      <c r="BS19698" s="152"/>
      <c r="BT19698" s="153"/>
    </row>
    <row r="19699" spans="71:72" x14ac:dyDescent="0.2">
      <c r="BS19699" s="152"/>
      <c r="BT19699" s="153"/>
    </row>
    <row r="19700" spans="71:72" x14ac:dyDescent="0.2">
      <c r="BS19700" s="152"/>
      <c r="BT19700" s="153"/>
    </row>
    <row r="19701" spans="71:72" x14ac:dyDescent="0.2">
      <c r="BS19701" s="152"/>
      <c r="BT19701" s="153"/>
    </row>
    <row r="19702" spans="71:72" x14ac:dyDescent="0.2">
      <c r="BS19702" s="152"/>
      <c r="BT19702" s="153"/>
    </row>
    <row r="19703" spans="71:72" x14ac:dyDescent="0.2">
      <c r="BS19703" s="152"/>
      <c r="BT19703" s="153"/>
    </row>
    <row r="19704" spans="71:72" x14ac:dyDescent="0.2">
      <c r="BS19704" s="152"/>
      <c r="BT19704" s="153"/>
    </row>
    <row r="19705" spans="71:72" x14ac:dyDescent="0.2">
      <c r="BS19705" s="152"/>
      <c r="BT19705" s="153"/>
    </row>
    <row r="19706" spans="71:72" x14ac:dyDescent="0.2">
      <c r="BS19706" s="152"/>
      <c r="BT19706" s="153"/>
    </row>
    <row r="19707" spans="71:72" x14ac:dyDescent="0.2">
      <c r="BS19707" s="152"/>
      <c r="BT19707" s="153"/>
    </row>
    <row r="19708" spans="71:72" x14ac:dyDescent="0.2">
      <c r="BS19708" s="152"/>
      <c r="BT19708" s="153"/>
    </row>
    <row r="19709" spans="71:72" x14ac:dyDescent="0.2">
      <c r="BS19709" s="152"/>
      <c r="BT19709" s="153"/>
    </row>
    <row r="19710" spans="71:72" x14ac:dyDescent="0.2">
      <c r="BS19710" s="152"/>
      <c r="BT19710" s="153"/>
    </row>
    <row r="19711" spans="71:72" x14ac:dyDescent="0.2">
      <c r="BS19711" s="152"/>
      <c r="BT19711" s="153"/>
    </row>
    <row r="19712" spans="71:72" x14ac:dyDescent="0.2">
      <c r="BS19712" s="152"/>
      <c r="BT19712" s="153"/>
    </row>
    <row r="19713" spans="71:72" x14ac:dyDescent="0.2">
      <c r="BS19713" s="152"/>
      <c r="BT19713" s="153"/>
    </row>
    <row r="19714" spans="71:72" x14ac:dyDescent="0.2">
      <c r="BS19714" s="152"/>
      <c r="BT19714" s="153"/>
    </row>
    <row r="19715" spans="71:72" x14ac:dyDescent="0.2">
      <c r="BS19715" s="152"/>
      <c r="BT19715" s="153"/>
    </row>
    <row r="19716" spans="71:72" x14ac:dyDescent="0.2">
      <c r="BS19716" s="152"/>
      <c r="BT19716" s="153"/>
    </row>
    <row r="19717" spans="71:72" x14ac:dyDescent="0.2">
      <c r="BS19717" s="152"/>
      <c r="BT19717" s="153"/>
    </row>
    <row r="19718" spans="71:72" x14ac:dyDescent="0.2">
      <c r="BS19718" s="152"/>
      <c r="BT19718" s="153"/>
    </row>
    <row r="19719" spans="71:72" x14ac:dyDescent="0.2">
      <c r="BS19719" s="152"/>
      <c r="BT19719" s="153"/>
    </row>
    <row r="19720" spans="71:72" x14ac:dyDescent="0.2">
      <c r="BS19720" s="152"/>
      <c r="BT19720" s="153"/>
    </row>
    <row r="19721" spans="71:72" x14ac:dyDescent="0.2">
      <c r="BS19721" s="152"/>
      <c r="BT19721" s="153"/>
    </row>
    <row r="19722" spans="71:72" x14ac:dyDescent="0.2">
      <c r="BS19722" s="152"/>
      <c r="BT19722" s="153"/>
    </row>
    <row r="19723" spans="71:72" x14ac:dyDescent="0.2">
      <c r="BS19723" s="152"/>
      <c r="BT19723" s="153"/>
    </row>
    <row r="19724" spans="71:72" x14ac:dyDescent="0.2">
      <c r="BS19724" s="152"/>
      <c r="BT19724" s="153"/>
    </row>
    <row r="19725" spans="71:72" x14ac:dyDescent="0.2">
      <c r="BS19725" s="152"/>
      <c r="BT19725" s="153"/>
    </row>
    <row r="19726" spans="71:72" x14ac:dyDescent="0.2">
      <c r="BS19726" s="152"/>
      <c r="BT19726" s="153"/>
    </row>
    <row r="19727" spans="71:72" x14ac:dyDescent="0.2">
      <c r="BS19727" s="152"/>
      <c r="BT19727" s="153"/>
    </row>
    <row r="19728" spans="71:72" x14ac:dyDescent="0.2">
      <c r="BS19728" s="152"/>
      <c r="BT19728" s="153"/>
    </row>
    <row r="19729" spans="71:72" x14ac:dyDescent="0.2">
      <c r="BS19729" s="152"/>
      <c r="BT19729" s="153"/>
    </row>
    <row r="19730" spans="71:72" x14ac:dyDescent="0.2">
      <c r="BS19730" s="152"/>
      <c r="BT19730" s="153"/>
    </row>
    <row r="19731" spans="71:72" x14ac:dyDescent="0.2">
      <c r="BS19731" s="152"/>
      <c r="BT19731" s="153"/>
    </row>
    <row r="19732" spans="71:72" x14ac:dyDescent="0.2">
      <c r="BS19732" s="152"/>
      <c r="BT19732" s="153"/>
    </row>
    <row r="19733" spans="71:72" x14ac:dyDescent="0.2">
      <c r="BS19733" s="152"/>
      <c r="BT19733" s="153"/>
    </row>
    <row r="19734" spans="71:72" x14ac:dyDescent="0.2">
      <c r="BS19734" s="152"/>
      <c r="BT19734" s="153"/>
    </row>
    <row r="19735" spans="71:72" x14ac:dyDescent="0.2">
      <c r="BS19735" s="152"/>
      <c r="BT19735" s="153"/>
    </row>
    <row r="19736" spans="71:72" x14ac:dyDescent="0.2">
      <c r="BS19736" s="152"/>
      <c r="BT19736" s="153"/>
    </row>
    <row r="19737" spans="71:72" x14ac:dyDescent="0.2">
      <c r="BS19737" s="152"/>
      <c r="BT19737" s="153"/>
    </row>
    <row r="19738" spans="71:72" x14ac:dyDescent="0.2">
      <c r="BS19738" s="152"/>
      <c r="BT19738" s="153"/>
    </row>
    <row r="19739" spans="71:72" x14ac:dyDescent="0.2">
      <c r="BS19739" s="152"/>
      <c r="BT19739" s="153"/>
    </row>
    <row r="19740" spans="71:72" x14ac:dyDescent="0.2">
      <c r="BS19740" s="152"/>
      <c r="BT19740" s="153"/>
    </row>
    <row r="19741" spans="71:72" x14ac:dyDescent="0.2">
      <c r="BS19741" s="152"/>
      <c r="BT19741" s="153"/>
    </row>
    <row r="19742" spans="71:72" x14ac:dyDescent="0.2">
      <c r="BS19742" s="152"/>
      <c r="BT19742" s="153"/>
    </row>
    <row r="19743" spans="71:72" x14ac:dyDescent="0.2">
      <c r="BS19743" s="152"/>
      <c r="BT19743" s="153"/>
    </row>
    <row r="19744" spans="71:72" x14ac:dyDescent="0.2">
      <c r="BS19744" s="152"/>
      <c r="BT19744" s="153"/>
    </row>
    <row r="19745" spans="71:72" x14ac:dyDescent="0.2">
      <c r="BS19745" s="152"/>
      <c r="BT19745" s="153"/>
    </row>
    <row r="19746" spans="71:72" x14ac:dyDescent="0.2">
      <c r="BS19746" s="152"/>
      <c r="BT19746" s="153"/>
    </row>
    <row r="19747" spans="71:72" x14ac:dyDescent="0.2">
      <c r="BS19747" s="152"/>
      <c r="BT19747" s="153"/>
    </row>
    <row r="19748" spans="71:72" x14ac:dyDescent="0.2">
      <c r="BS19748" s="152"/>
      <c r="BT19748" s="153"/>
    </row>
    <row r="19749" spans="71:72" x14ac:dyDescent="0.2">
      <c r="BS19749" s="152"/>
      <c r="BT19749" s="153"/>
    </row>
    <row r="19750" spans="71:72" x14ac:dyDescent="0.2">
      <c r="BS19750" s="152"/>
      <c r="BT19750" s="153"/>
    </row>
    <row r="19751" spans="71:72" x14ac:dyDescent="0.2">
      <c r="BS19751" s="152"/>
      <c r="BT19751" s="153"/>
    </row>
    <row r="19752" spans="71:72" x14ac:dyDescent="0.2">
      <c r="BS19752" s="152"/>
      <c r="BT19752" s="153"/>
    </row>
    <row r="19753" spans="71:72" x14ac:dyDescent="0.2">
      <c r="BS19753" s="152"/>
      <c r="BT19753" s="153"/>
    </row>
    <row r="19754" spans="71:72" x14ac:dyDescent="0.2">
      <c r="BS19754" s="152"/>
      <c r="BT19754" s="153"/>
    </row>
    <row r="19755" spans="71:72" x14ac:dyDescent="0.2">
      <c r="BS19755" s="152"/>
      <c r="BT19755" s="153"/>
    </row>
    <row r="19756" spans="71:72" x14ac:dyDescent="0.2">
      <c r="BS19756" s="152"/>
      <c r="BT19756" s="153"/>
    </row>
    <row r="19757" spans="71:72" x14ac:dyDescent="0.2">
      <c r="BS19757" s="152"/>
      <c r="BT19757" s="153"/>
    </row>
    <row r="19758" spans="71:72" x14ac:dyDescent="0.2">
      <c r="BS19758" s="152"/>
      <c r="BT19758" s="153"/>
    </row>
    <row r="19759" spans="71:72" x14ac:dyDescent="0.2">
      <c r="BS19759" s="152"/>
      <c r="BT19759" s="153"/>
    </row>
    <row r="19760" spans="71:72" x14ac:dyDescent="0.2">
      <c r="BS19760" s="152"/>
      <c r="BT19760" s="153"/>
    </row>
    <row r="19761" spans="71:72" x14ac:dyDescent="0.2">
      <c r="BS19761" s="152"/>
      <c r="BT19761" s="153"/>
    </row>
    <row r="19762" spans="71:72" x14ac:dyDescent="0.2">
      <c r="BS19762" s="152"/>
      <c r="BT19762" s="153"/>
    </row>
    <row r="19763" spans="71:72" x14ac:dyDescent="0.2">
      <c r="BS19763" s="152"/>
      <c r="BT19763" s="153"/>
    </row>
    <row r="19764" spans="71:72" x14ac:dyDescent="0.2">
      <c r="BS19764" s="152"/>
      <c r="BT19764" s="153"/>
    </row>
    <row r="19765" spans="71:72" x14ac:dyDescent="0.2">
      <c r="BS19765" s="152"/>
      <c r="BT19765" s="153"/>
    </row>
    <row r="19766" spans="71:72" x14ac:dyDescent="0.2">
      <c r="BS19766" s="152"/>
      <c r="BT19766" s="153"/>
    </row>
    <row r="19767" spans="71:72" x14ac:dyDescent="0.2">
      <c r="BS19767" s="152"/>
      <c r="BT19767" s="153"/>
    </row>
    <row r="19768" spans="71:72" x14ac:dyDescent="0.2">
      <c r="BS19768" s="152"/>
      <c r="BT19768" s="153"/>
    </row>
    <row r="19769" spans="71:72" x14ac:dyDescent="0.2">
      <c r="BS19769" s="152"/>
      <c r="BT19769" s="153"/>
    </row>
    <row r="19770" spans="71:72" x14ac:dyDescent="0.2">
      <c r="BS19770" s="152"/>
      <c r="BT19770" s="153"/>
    </row>
    <row r="19771" spans="71:72" x14ac:dyDescent="0.2">
      <c r="BS19771" s="152"/>
      <c r="BT19771" s="153"/>
    </row>
    <row r="19772" spans="71:72" x14ac:dyDescent="0.2">
      <c r="BS19772" s="152"/>
      <c r="BT19772" s="153"/>
    </row>
    <row r="19773" spans="71:72" x14ac:dyDescent="0.2">
      <c r="BS19773" s="152"/>
      <c r="BT19773" s="153"/>
    </row>
    <row r="19774" spans="71:72" x14ac:dyDescent="0.2">
      <c r="BS19774" s="152"/>
      <c r="BT19774" s="153"/>
    </row>
    <row r="19775" spans="71:72" x14ac:dyDescent="0.2">
      <c r="BS19775" s="152"/>
      <c r="BT19775" s="153"/>
    </row>
    <row r="19776" spans="71:72" x14ac:dyDescent="0.2">
      <c r="BS19776" s="152"/>
      <c r="BT19776" s="153"/>
    </row>
    <row r="19777" spans="71:72" x14ac:dyDescent="0.2">
      <c r="BS19777" s="152"/>
      <c r="BT19777" s="153"/>
    </row>
    <row r="19778" spans="71:72" x14ac:dyDescent="0.2">
      <c r="BS19778" s="152"/>
      <c r="BT19778" s="153"/>
    </row>
    <row r="19779" spans="71:72" x14ac:dyDescent="0.2">
      <c r="BS19779" s="152"/>
      <c r="BT19779" s="153"/>
    </row>
    <row r="19780" spans="71:72" x14ac:dyDescent="0.2">
      <c r="BS19780" s="152"/>
      <c r="BT19780" s="153"/>
    </row>
    <row r="19781" spans="71:72" x14ac:dyDescent="0.2">
      <c r="BS19781" s="152"/>
      <c r="BT19781" s="153"/>
    </row>
    <row r="19782" spans="71:72" x14ac:dyDescent="0.2">
      <c r="BS19782" s="152"/>
      <c r="BT19782" s="153"/>
    </row>
    <row r="19783" spans="71:72" x14ac:dyDescent="0.2">
      <c r="BS19783" s="152"/>
      <c r="BT19783" s="153"/>
    </row>
    <row r="19784" spans="71:72" x14ac:dyDescent="0.2">
      <c r="BS19784" s="152"/>
      <c r="BT19784" s="153"/>
    </row>
    <row r="19785" spans="71:72" x14ac:dyDescent="0.2">
      <c r="BS19785" s="152"/>
      <c r="BT19785" s="153"/>
    </row>
    <row r="19786" spans="71:72" x14ac:dyDescent="0.2">
      <c r="BS19786" s="152"/>
      <c r="BT19786" s="153"/>
    </row>
    <row r="19787" spans="71:72" x14ac:dyDescent="0.2">
      <c r="BS19787" s="152"/>
      <c r="BT19787" s="153"/>
    </row>
    <row r="19788" spans="71:72" x14ac:dyDescent="0.2">
      <c r="BS19788" s="152"/>
      <c r="BT19788" s="153"/>
    </row>
    <row r="19789" spans="71:72" x14ac:dyDescent="0.2">
      <c r="BS19789" s="152"/>
      <c r="BT19789" s="153"/>
    </row>
    <row r="19790" spans="71:72" x14ac:dyDescent="0.2">
      <c r="BS19790" s="152"/>
      <c r="BT19790" s="153"/>
    </row>
    <row r="19791" spans="71:72" x14ac:dyDescent="0.2">
      <c r="BS19791" s="152"/>
      <c r="BT19791" s="153"/>
    </row>
    <row r="19792" spans="71:72" x14ac:dyDescent="0.2">
      <c r="BS19792" s="152"/>
      <c r="BT19792" s="153"/>
    </row>
    <row r="19793" spans="71:72" x14ac:dyDescent="0.2">
      <c r="BS19793" s="152"/>
      <c r="BT19793" s="153"/>
    </row>
    <row r="19794" spans="71:72" x14ac:dyDescent="0.2">
      <c r="BS19794" s="152"/>
      <c r="BT19794" s="153"/>
    </row>
    <row r="19795" spans="71:72" x14ac:dyDescent="0.2">
      <c r="BS19795" s="152"/>
      <c r="BT19795" s="153"/>
    </row>
    <row r="19796" spans="71:72" x14ac:dyDescent="0.2">
      <c r="BS19796" s="152"/>
      <c r="BT19796" s="153"/>
    </row>
    <row r="19797" spans="71:72" x14ac:dyDescent="0.2">
      <c r="BS19797" s="152"/>
      <c r="BT19797" s="153"/>
    </row>
    <row r="19798" spans="71:72" x14ac:dyDescent="0.2">
      <c r="BS19798" s="152"/>
      <c r="BT19798" s="153"/>
    </row>
    <row r="19799" spans="71:72" x14ac:dyDescent="0.2">
      <c r="BS19799" s="152"/>
      <c r="BT19799" s="153"/>
    </row>
    <row r="19800" spans="71:72" x14ac:dyDescent="0.2">
      <c r="BS19800" s="152"/>
      <c r="BT19800" s="153"/>
    </row>
    <row r="19801" spans="71:72" x14ac:dyDescent="0.2">
      <c r="BS19801" s="152"/>
      <c r="BT19801" s="153"/>
    </row>
    <row r="19802" spans="71:72" x14ac:dyDescent="0.2">
      <c r="BS19802" s="152"/>
      <c r="BT19802" s="153"/>
    </row>
    <row r="19803" spans="71:72" x14ac:dyDescent="0.2">
      <c r="BS19803" s="152"/>
      <c r="BT19803" s="153"/>
    </row>
    <row r="19804" spans="71:72" x14ac:dyDescent="0.2">
      <c r="BS19804" s="152"/>
      <c r="BT19804" s="153"/>
    </row>
    <row r="19805" spans="71:72" x14ac:dyDescent="0.2">
      <c r="BS19805" s="152"/>
      <c r="BT19805" s="153"/>
    </row>
    <row r="19806" spans="71:72" x14ac:dyDescent="0.2">
      <c r="BS19806" s="152"/>
      <c r="BT19806" s="153"/>
    </row>
    <row r="19807" spans="71:72" x14ac:dyDescent="0.2">
      <c r="BS19807" s="152"/>
      <c r="BT19807" s="153"/>
    </row>
    <row r="19808" spans="71:72" x14ac:dyDescent="0.2">
      <c r="BS19808" s="152"/>
      <c r="BT19808" s="153"/>
    </row>
    <row r="19809" spans="71:72" x14ac:dyDescent="0.2">
      <c r="BS19809" s="152"/>
      <c r="BT19809" s="153"/>
    </row>
    <row r="19810" spans="71:72" x14ac:dyDescent="0.2">
      <c r="BS19810" s="152"/>
      <c r="BT19810" s="153"/>
    </row>
    <row r="19811" spans="71:72" x14ac:dyDescent="0.2">
      <c r="BS19811" s="152"/>
      <c r="BT19811" s="153"/>
    </row>
    <row r="19812" spans="71:72" x14ac:dyDescent="0.2">
      <c r="BS19812" s="152"/>
      <c r="BT19812" s="153"/>
    </row>
    <row r="19813" spans="71:72" x14ac:dyDescent="0.2">
      <c r="BS19813" s="152"/>
      <c r="BT19813" s="153"/>
    </row>
    <row r="19814" spans="71:72" x14ac:dyDescent="0.2">
      <c r="BS19814" s="152"/>
      <c r="BT19814" s="153"/>
    </row>
    <row r="19815" spans="71:72" x14ac:dyDescent="0.2">
      <c r="BS19815" s="152"/>
      <c r="BT19815" s="153"/>
    </row>
    <row r="19816" spans="71:72" x14ac:dyDescent="0.2">
      <c r="BS19816" s="152"/>
      <c r="BT19816" s="153"/>
    </row>
    <row r="19817" spans="71:72" x14ac:dyDescent="0.2">
      <c r="BS19817" s="152"/>
      <c r="BT19817" s="153"/>
    </row>
    <row r="19818" spans="71:72" x14ac:dyDescent="0.2">
      <c r="BS19818" s="152"/>
      <c r="BT19818" s="153"/>
    </row>
    <row r="19819" spans="71:72" x14ac:dyDescent="0.2">
      <c r="BS19819" s="152"/>
      <c r="BT19819" s="153"/>
    </row>
    <row r="19820" spans="71:72" x14ac:dyDescent="0.2">
      <c r="BS19820" s="152"/>
      <c r="BT19820" s="153"/>
    </row>
    <row r="19821" spans="71:72" x14ac:dyDescent="0.2">
      <c r="BS19821" s="152"/>
      <c r="BT19821" s="153"/>
    </row>
    <row r="19822" spans="71:72" x14ac:dyDescent="0.2">
      <c r="BS19822" s="152"/>
      <c r="BT19822" s="153"/>
    </row>
    <row r="19823" spans="71:72" x14ac:dyDescent="0.2">
      <c r="BS19823" s="152"/>
      <c r="BT19823" s="153"/>
    </row>
    <row r="19824" spans="71:72" x14ac:dyDescent="0.2">
      <c r="BS19824" s="152"/>
      <c r="BT19824" s="153"/>
    </row>
    <row r="19825" spans="71:72" x14ac:dyDescent="0.2">
      <c r="BS19825" s="152"/>
      <c r="BT19825" s="153"/>
    </row>
    <row r="19826" spans="71:72" x14ac:dyDescent="0.2">
      <c r="BS19826" s="152"/>
      <c r="BT19826" s="153"/>
    </row>
    <row r="19827" spans="71:72" x14ac:dyDescent="0.2">
      <c r="BS19827" s="152"/>
      <c r="BT19827" s="153"/>
    </row>
    <row r="19828" spans="71:72" x14ac:dyDescent="0.2">
      <c r="BS19828" s="152"/>
      <c r="BT19828" s="153"/>
    </row>
    <row r="19829" spans="71:72" x14ac:dyDescent="0.2">
      <c r="BS19829" s="152"/>
      <c r="BT19829" s="153"/>
    </row>
    <row r="19830" spans="71:72" x14ac:dyDescent="0.2">
      <c r="BS19830" s="152"/>
      <c r="BT19830" s="153"/>
    </row>
    <row r="19831" spans="71:72" x14ac:dyDescent="0.2">
      <c r="BS19831" s="152"/>
      <c r="BT19831" s="153"/>
    </row>
    <row r="19832" spans="71:72" x14ac:dyDescent="0.2">
      <c r="BS19832" s="152"/>
      <c r="BT19832" s="153"/>
    </row>
    <row r="19833" spans="71:72" x14ac:dyDescent="0.2">
      <c r="BS19833" s="152"/>
      <c r="BT19833" s="153"/>
    </row>
    <row r="19834" spans="71:72" x14ac:dyDescent="0.2">
      <c r="BS19834" s="152"/>
      <c r="BT19834" s="153"/>
    </row>
    <row r="19835" spans="71:72" x14ac:dyDescent="0.2">
      <c r="BS19835" s="152"/>
      <c r="BT19835" s="153"/>
    </row>
    <row r="19836" spans="71:72" x14ac:dyDescent="0.2">
      <c r="BS19836" s="152"/>
      <c r="BT19836" s="153"/>
    </row>
    <row r="19837" spans="71:72" x14ac:dyDescent="0.2">
      <c r="BS19837" s="152"/>
      <c r="BT19837" s="153"/>
    </row>
    <row r="19838" spans="71:72" x14ac:dyDescent="0.2">
      <c r="BS19838" s="152"/>
      <c r="BT19838" s="153"/>
    </row>
    <row r="19839" spans="71:72" x14ac:dyDescent="0.2">
      <c r="BS19839" s="152"/>
      <c r="BT19839" s="153"/>
    </row>
    <row r="19840" spans="71:72" x14ac:dyDescent="0.2">
      <c r="BS19840" s="152"/>
      <c r="BT19840" s="153"/>
    </row>
    <row r="19841" spans="71:72" x14ac:dyDescent="0.2">
      <c r="BS19841" s="152"/>
      <c r="BT19841" s="153"/>
    </row>
    <row r="19842" spans="71:72" x14ac:dyDescent="0.2">
      <c r="BS19842" s="152"/>
      <c r="BT19842" s="153"/>
    </row>
    <row r="19843" spans="71:72" x14ac:dyDescent="0.2">
      <c r="BS19843" s="152"/>
      <c r="BT19843" s="153"/>
    </row>
    <row r="19844" spans="71:72" x14ac:dyDescent="0.2">
      <c r="BS19844" s="152"/>
      <c r="BT19844" s="153"/>
    </row>
    <row r="19845" spans="71:72" x14ac:dyDescent="0.2">
      <c r="BS19845" s="152"/>
      <c r="BT19845" s="153"/>
    </row>
    <row r="19846" spans="71:72" x14ac:dyDescent="0.2">
      <c r="BS19846" s="152"/>
      <c r="BT19846" s="153"/>
    </row>
    <row r="19847" spans="71:72" x14ac:dyDescent="0.2">
      <c r="BS19847" s="152"/>
      <c r="BT19847" s="153"/>
    </row>
    <row r="19848" spans="71:72" x14ac:dyDescent="0.2">
      <c r="BS19848" s="152"/>
      <c r="BT19848" s="153"/>
    </row>
    <row r="19849" spans="71:72" x14ac:dyDescent="0.2">
      <c r="BS19849" s="152"/>
      <c r="BT19849" s="153"/>
    </row>
    <row r="19850" spans="71:72" x14ac:dyDescent="0.2">
      <c r="BS19850" s="152"/>
      <c r="BT19850" s="153"/>
    </row>
    <row r="19851" spans="71:72" x14ac:dyDescent="0.2">
      <c r="BS19851" s="152"/>
      <c r="BT19851" s="153"/>
    </row>
    <row r="19852" spans="71:72" x14ac:dyDescent="0.2">
      <c r="BS19852" s="152"/>
      <c r="BT19852" s="153"/>
    </row>
    <row r="19853" spans="71:72" x14ac:dyDescent="0.2">
      <c r="BS19853" s="152"/>
      <c r="BT19853" s="153"/>
    </row>
    <row r="19854" spans="71:72" x14ac:dyDescent="0.2">
      <c r="BS19854" s="152"/>
      <c r="BT19854" s="153"/>
    </row>
    <row r="19855" spans="71:72" x14ac:dyDescent="0.2">
      <c r="BS19855" s="152"/>
      <c r="BT19855" s="153"/>
    </row>
    <row r="19856" spans="71:72" x14ac:dyDescent="0.2">
      <c r="BS19856" s="152"/>
      <c r="BT19856" s="153"/>
    </row>
    <row r="19857" spans="71:72" x14ac:dyDescent="0.2">
      <c r="BS19857" s="152"/>
      <c r="BT19857" s="153"/>
    </row>
    <row r="19858" spans="71:72" x14ac:dyDescent="0.2">
      <c r="BS19858" s="152"/>
      <c r="BT19858" s="153"/>
    </row>
    <row r="19859" spans="71:72" x14ac:dyDescent="0.2">
      <c r="BS19859" s="152"/>
      <c r="BT19859" s="153"/>
    </row>
    <row r="19860" spans="71:72" x14ac:dyDescent="0.2">
      <c r="BS19860" s="152"/>
      <c r="BT19860" s="153"/>
    </row>
    <row r="19861" spans="71:72" x14ac:dyDescent="0.2">
      <c r="BS19861" s="152"/>
      <c r="BT19861" s="153"/>
    </row>
    <row r="19862" spans="71:72" x14ac:dyDescent="0.2">
      <c r="BS19862" s="152"/>
      <c r="BT19862" s="153"/>
    </row>
    <row r="19863" spans="71:72" x14ac:dyDescent="0.2">
      <c r="BS19863" s="152"/>
      <c r="BT19863" s="153"/>
    </row>
    <row r="19864" spans="71:72" x14ac:dyDescent="0.2">
      <c r="BS19864" s="152"/>
      <c r="BT19864" s="153"/>
    </row>
    <row r="19865" spans="71:72" x14ac:dyDescent="0.2">
      <c r="BS19865" s="152"/>
      <c r="BT19865" s="153"/>
    </row>
    <row r="19866" spans="71:72" x14ac:dyDescent="0.2">
      <c r="BS19866" s="152"/>
      <c r="BT19866" s="153"/>
    </row>
    <row r="19867" spans="71:72" x14ac:dyDescent="0.2">
      <c r="BS19867" s="152"/>
      <c r="BT19867" s="153"/>
    </row>
    <row r="19868" spans="71:72" x14ac:dyDescent="0.2">
      <c r="BS19868" s="152"/>
      <c r="BT19868" s="153"/>
    </row>
    <row r="19869" spans="71:72" x14ac:dyDescent="0.2">
      <c r="BS19869" s="152"/>
      <c r="BT19869" s="153"/>
    </row>
    <row r="19870" spans="71:72" x14ac:dyDescent="0.2">
      <c r="BS19870" s="152"/>
      <c r="BT19870" s="153"/>
    </row>
    <row r="19871" spans="71:72" x14ac:dyDescent="0.2">
      <c r="BS19871" s="152"/>
      <c r="BT19871" s="153"/>
    </row>
    <row r="19872" spans="71:72" x14ac:dyDescent="0.2">
      <c r="BS19872" s="152"/>
      <c r="BT19872" s="153"/>
    </row>
    <row r="19873" spans="71:72" x14ac:dyDescent="0.2">
      <c r="BS19873" s="152"/>
      <c r="BT19873" s="153"/>
    </row>
    <row r="19874" spans="71:72" x14ac:dyDescent="0.2">
      <c r="BS19874" s="152"/>
      <c r="BT19874" s="153"/>
    </row>
    <row r="19875" spans="71:72" x14ac:dyDescent="0.2">
      <c r="BS19875" s="152"/>
      <c r="BT19875" s="153"/>
    </row>
    <row r="19876" spans="71:72" x14ac:dyDescent="0.2">
      <c r="BS19876" s="152"/>
      <c r="BT19876" s="153"/>
    </row>
    <row r="19877" spans="71:72" x14ac:dyDescent="0.2">
      <c r="BS19877" s="152"/>
      <c r="BT19877" s="153"/>
    </row>
    <row r="19878" spans="71:72" x14ac:dyDescent="0.2">
      <c r="BS19878" s="152"/>
      <c r="BT19878" s="153"/>
    </row>
    <row r="19879" spans="71:72" x14ac:dyDescent="0.2">
      <c r="BS19879" s="152"/>
      <c r="BT19879" s="153"/>
    </row>
    <row r="19880" spans="71:72" x14ac:dyDescent="0.2">
      <c r="BS19880" s="152"/>
      <c r="BT19880" s="153"/>
    </row>
    <row r="19881" spans="71:72" x14ac:dyDescent="0.2">
      <c r="BS19881" s="152"/>
      <c r="BT19881" s="153"/>
    </row>
    <row r="19882" spans="71:72" x14ac:dyDescent="0.2">
      <c r="BS19882" s="152"/>
      <c r="BT19882" s="153"/>
    </row>
    <row r="19883" spans="71:72" x14ac:dyDescent="0.2">
      <c r="BS19883" s="152"/>
      <c r="BT19883" s="153"/>
    </row>
    <row r="19884" spans="71:72" x14ac:dyDescent="0.2">
      <c r="BS19884" s="152"/>
      <c r="BT19884" s="153"/>
    </row>
    <row r="19885" spans="71:72" x14ac:dyDescent="0.2">
      <c r="BS19885" s="152"/>
      <c r="BT19885" s="153"/>
    </row>
    <row r="19886" spans="71:72" x14ac:dyDescent="0.2">
      <c r="BS19886" s="152"/>
      <c r="BT19886" s="153"/>
    </row>
    <row r="19887" spans="71:72" x14ac:dyDescent="0.2">
      <c r="BS19887" s="152"/>
      <c r="BT19887" s="153"/>
    </row>
    <row r="19888" spans="71:72" x14ac:dyDescent="0.2">
      <c r="BS19888" s="152"/>
      <c r="BT19888" s="153"/>
    </row>
    <row r="19889" spans="71:72" x14ac:dyDescent="0.2">
      <c r="BS19889" s="152"/>
      <c r="BT19889" s="153"/>
    </row>
    <row r="19890" spans="71:72" x14ac:dyDescent="0.2">
      <c r="BS19890" s="152"/>
      <c r="BT19890" s="153"/>
    </row>
    <row r="19891" spans="71:72" x14ac:dyDescent="0.2">
      <c r="BS19891" s="152"/>
      <c r="BT19891" s="153"/>
    </row>
    <row r="19892" spans="71:72" x14ac:dyDescent="0.2">
      <c r="BS19892" s="152"/>
      <c r="BT19892" s="153"/>
    </row>
    <row r="19893" spans="71:72" x14ac:dyDescent="0.2">
      <c r="BS19893" s="152"/>
      <c r="BT19893" s="153"/>
    </row>
    <row r="19894" spans="71:72" x14ac:dyDescent="0.2">
      <c r="BS19894" s="152"/>
      <c r="BT19894" s="153"/>
    </row>
    <row r="19895" spans="71:72" x14ac:dyDescent="0.2">
      <c r="BS19895" s="152"/>
      <c r="BT19895" s="153"/>
    </row>
    <row r="19896" spans="71:72" x14ac:dyDescent="0.2">
      <c r="BS19896" s="152"/>
      <c r="BT19896" s="153"/>
    </row>
    <row r="19897" spans="71:72" x14ac:dyDescent="0.2">
      <c r="BS19897" s="152"/>
      <c r="BT19897" s="153"/>
    </row>
    <row r="19898" spans="71:72" x14ac:dyDescent="0.2">
      <c r="BS19898" s="152"/>
      <c r="BT19898" s="153"/>
    </row>
    <row r="19899" spans="71:72" x14ac:dyDescent="0.2">
      <c r="BS19899" s="152"/>
      <c r="BT19899" s="153"/>
    </row>
    <row r="19900" spans="71:72" x14ac:dyDescent="0.2">
      <c r="BS19900" s="152"/>
      <c r="BT19900" s="153"/>
    </row>
    <row r="19901" spans="71:72" x14ac:dyDescent="0.2">
      <c r="BS19901" s="152"/>
      <c r="BT19901" s="153"/>
    </row>
    <row r="19902" spans="71:72" x14ac:dyDescent="0.2">
      <c r="BS19902" s="152"/>
      <c r="BT19902" s="153"/>
    </row>
    <row r="19903" spans="71:72" x14ac:dyDescent="0.2">
      <c r="BS19903" s="152"/>
      <c r="BT19903" s="153"/>
    </row>
    <row r="19904" spans="71:72" x14ac:dyDescent="0.2">
      <c r="BS19904" s="152"/>
      <c r="BT19904" s="153"/>
    </row>
    <row r="19905" spans="71:72" x14ac:dyDescent="0.2">
      <c r="BS19905" s="152"/>
      <c r="BT19905" s="153"/>
    </row>
    <row r="19906" spans="71:72" x14ac:dyDescent="0.2">
      <c r="BS19906" s="152"/>
      <c r="BT19906" s="153"/>
    </row>
    <row r="19907" spans="71:72" x14ac:dyDescent="0.2">
      <c r="BS19907" s="152"/>
      <c r="BT19907" s="153"/>
    </row>
    <row r="19908" spans="71:72" x14ac:dyDescent="0.2">
      <c r="BS19908" s="152"/>
      <c r="BT19908" s="153"/>
    </row>
    <row r="19909" spans="71:72" x14ac:dyDescent="0.2">
      <c r="BS19909" s="152"/>
      <c r="BT19909" s="153"/>
    </row>
    <row r="19910" spans="71:72" x14ac:dyDescent="0.2">
      <c r="BS19910" s="152"/>
      <c r="BT19910" s="153"/>
    </row>
    <row r="19911" spans="71:72" x14ac:dyDescent="0.2">
      <c r="BS19911" s="152"/>
      <c r="BT19911" s="153"/>
    </row>
    <row r="19912" spans="71:72" x14ac:dyDescent="0.2">
      <c r="BS19912" s="152"/>
      <c r="BT19912" s="153"/>
    </row>
    <row r="19913" spans="71:72" x14ac:dyDescent="0.2">
      <c r="BS19913" s="152"/>
      <c r="BT19913" s="153"/>
    </row>
    <row r="19914" spans="71:72" x14ac:dyDescent="0.2">
      <c r="BS19914" s="152"/>
      <c r="BT19914" s="153"/>
    </row>
    <row r="19915" spans="71:72" x14ac:dyDescent="0.2">
      <c r="BS19915" s="152"/>
      <c r="BT19915" s="153"/>
    </row>
    <row r="19916" spans="71:72" x14ac:dyDescent="0.2">
      <c r="BS19916" s="152"/>
      <c r="BT19916" s="153"/>
    </row>
    <row r="19917" spans="71:72" x14ac:dyDescent="0.2">
      <c r="BS19917" s="152"/>
      <c r="BT19917" s="153"/>
    </row>
    <row r="19918" spans="71:72" x14ac:dyDescent="0.2">
      <c r="BS19918" s="152"/>
      <c r="BT19918" s="153"/>
    </row>
    <row r="19919" spans="71:72" x14ac:dyDescent="0.2">
      <c r="BS19919" s="152"/>
      <c r="BT19919" s="153"/>
    </row>
    <row r="19920" spans="71:72" x14ac:dyDescent="0.2">
      <c r="BS19920" s="152"/>
      <c r="BT19920" s="153"/>
    </row>
    <row r="19921" spans="71:72" x14ac:dyDescent="0.2">
      <c r="BS19921" s="152"/>
      <c r="BT19921" s="153"/>
    </row>
    <row r="19922" spans="71:72" x14ac:dyDescent="0.2">
      <c r="BS19922" s="152"/>
      <c r="BT19922" s="153"/>
    </row>
    <row r="19923" spans="71:72" x14ac:dyDescent="0.2">
      <c r="BS19923" s="152"/>
      <c r="BT19923" s="153"/>
    </row>
    <row r="19924" spans="71:72" x14ac:dyDescent="0.2">
      <c r="BS19924" s="152"/>
      <c r="BT19924" s="153"/>
    </row>
    <row r="19925" spans="71:72" x14ac:dyDescent="0.2">
      <c r="BS19925" s="152"/>
      <c r="BT19925" s="153"/>
    </row>
    <row r="19926" spans="71:72" x14ac:dyDescent="0.2">
      <c r="BS19926" s="152"/>
      <c r="BT19926" s="153"/>
    </row>
    <row r="19927" spans="71:72" x14ac:dyDescent="0.2">
      <c r="BS19927" s="152"/>
      <c r="BT19927" s="153"/>
    </row>
    <row r="19928" spans="71:72" x14ac:dyDescent="0.2">
      <c r="BS19928" s="152"/>
      <c r="BT19928" s="153"/>
    </row>
    <row r="19929" spans="71:72" x14ac:dyDescent="0.2">
      <c r="BS19929" s="152"/>
      <c r="BT19929" s="153"/>
    </row>
    <row r="19930" spans="71:72" x14ac:dyDescent="0.2">
      <c r="BS19930" s="152"/>
      <c r="BT19930" s="153"/>
    </row>
    <row r="19931" spans="71:72" x14ac:dyDescent="0.2">
      <c r="BS19931" s="152"/>
      <c r="BT19931" s="153"/>
    </row>
    <row r="19932" spans="71:72" x14ac:dyDescent="0.2">
      <c r="BS19932" s="152"/>
      <c r="BT19932" s="153"/>
    </row>
    <row r="19933" spans="71:72" x14ac:dyDescent="0.2">
      <c r="BS19933" s="152"/>
      <c r="BT19933" s="153"/>
    </row>
    <row r="19934" spans="71:72" x14ac:dyDescent="0.2">
      <c r="BS19934" s="152"/>
      <c r="BT19934" s="153"/>
    </row>
    <row r="19935" spans="71:72" x14ac:dyDescent="0.2">
      <c r="BS19935" s="152"/>
      <c r="BT19935" s="153"/>
    </row>
    <row r="19936" spans="71:72" x14ac:dyDescent="0.2">
      <c r="BS19936" s="152"/>
      <c r="BT19936" s="153"/>
    </row>
    <row r="19937" spans="71:72" x14ac:dyDescent="0.2">
      <c r="BS19937" s="152"/>
      <c r="BT19937" s="153"/>
    </row>
    <row r="19938" spans="71:72" x14ac:dyDescent="0.2">
      <c r="BS19938" s="152"/>
      <c r="BT19938" s="153"/>
    </row>
    <row r="19939" spans="71:72" x14ac:dyDescent="0.2">
      <c r="BS19939" s="152"/>
      <c r="BT19939" s="153"/>
    </row>
    <row r="19940" spans="71:72" x14ac:dyDescent="0.2">
      <c r="BS19940" s="152"/>
      <c r="BT19940" s="153"/>
    </row>
    <row r="19941" spans="71:72" x14ac:dyDescent="0.2">
      <c r="BS19941" s="152"/>
      <c r="BT19941" s="153"/>
    </row>
    <row r="19942" spans="71:72" x14ac:dyDescent="0.2">
      <c r="BS19942" s="152"/>
      <c r="BT19942" s="153"/>
    </row>
    <row r="19943" spans="71:72" x14ac:dyDescent="0.2">
      <c r="BS19943" s="152"/>
      <c r="BT19943" s="153"/>
    </row>
    <row r="19944" spans="71:72" x14ac:dyDescent="0.2">
      <c r="BS19944" s="152"/>
      <c r="BT19944" s="153"/>
    </row>
    <row r="19945" spans="71:72" x14ac:dyDescent="0.2">
      <c r="BS19945" s="152"/>
      <c r="BT19945" s="153"/>
    </row>
    <row r="19946" spans="71:72" x14ac:dyDescent="0.2">
      <c r="BS19946" s="152"/>
      <c r="BT19946" s="153"/>
    </row>
    <row r="19947" spans="71:72" x14ac:dyDescent="0.2">
      <c r="BS19947" s="152"/>
      <c r="BT19947" s="153"/>
    </row>
    <row r="19948" spans="71:72" x14ac:dyDescent="0.2">
      <c r="BS19948" s="152"/>
      <c r="BT19948" s="153"/>
    </row>
    <row r="19949" spans="71:72" x14ac:dyDescent="0.2">
      <c r="BS19949" s="152"/>
      <c r="BT19949" s="153"/>
    </row>
    <row r="19950" spans="71:72" x14ac:dyDescent="0.2">
      <c r="BS19950" s="152"/>
      <c r="BT19950" s="153"/>
    </row>
    <row r="19951" spans="71:72" x14ac:dyDescent="0.2">
      <c r="BS19951" s="152"/>
      <c r="BT19951" s="153"/>
    </row>
    <row r="19952" spans="71:72" x14ac:dyDescent="0.2">
      <c r="BS19952" s="152"/>
      <c r="BT19952" s="153"/>
    </row>
    <row r="19953" spans="71:72" x14ac:dyDescent="0.2">
      <c r="BS19953" s="152"/>
      <c r="BT19953" s="153"/>
    </row>
    <row r="19954" spans="71:72" x14ac:dyDescent="0.2">
      <c r="BS19954" s="152"/>
      <c r="BT19954" s="153"/>
    </row>
    <row r="19955" spans="71:72" x14ac:dyDescent="0.2">
      <c r="BS19955" s="152"/>
      <c r="BT19955" s="153"/>
    </row>
    <row r="19956" spans="71:72" x14ac:dyDescent="0.2">
      <c r="BS19956" s="152"/>
      <c r="BT19956" s="153"/>
    </row>
    <row r="19957" spans="71:72" x14ac:dyDescent="0.2">
      <c r="BS19957" s="152"/>
      <c r="BT19957" s="153"/>
    </row>
    <row r="19958" spans="71:72" x14ac:dyDescent="0.2">
      <c r="BS19958" s="152"/>
      <c r="BT19958" s="153"/>
    </row>
    <row r="19959" spans="71:72" x14ac:dyDescent="0.2">
      <c r="BS19959" s="152"/>
      <c r="BT19959" s="153"/>
    </row>
    <row r="19960" spans="71:72" x14ac:dyDescent="0.2">
      <c r="BS19960" s="152"/>
      <c r="BT19960" s="153"/>
    </row>
    <row r="19961" spans="71:72" x14ac:dyDescent="0.2">
      <c r="BS19961" s="152"/>
      <c r="BT19961" s="153"/>
    </row>
    <row r="19962" spans="71:72" x14ac:dyDescent="0.2">
      <c r="BS19962" s="152"/>
      <c r="BT19962" s="153"/>
    </row>
    <row r="19963" spans="71:72" x14ac:dyDescent="0.2">
      <c r="BS19963" s="152"/>
      <c r="BT19963" s="153"/>
    </row>
    <row r="19964" spans="71:72" x14ac:dyDescent="0.2">
      <c r="BS19964" s="152"/>
      <c r="BT19964" s="153"/>
    </row>
    <row r="19965" spans="71:72" x14ac:dyDescent="0.2">
      <c r="BS19965" s="152"/>
      <c r="BT19965" s="153"/>
    </row>
    <row r="19966" spans="71:72" x14ac:dyDescent="0.2">
      <c r="BS19966" s="152"/>
      <c r="BT19966" s="153"/>
    </row>
    <row r="19967" spans="71:72" x14ac:dyDescent="0.2">
      <c r="BS19967" s="152"/>
      <c r="BT19967" s="153"/>
    </row>
    <row r="19968" spans="71:72" x14ac:dyDescent="0.2">
      <c r="BS19968" s="152"/>
      <c r="BT19968" s="153"/>
    </row>
    <row r="19969" spans="71:72" x14ac:dyDescent="0.2">
      <c r="BS19969" s="152"/>
      <c r="BT19969" s="153"/>
    </row>
    <row r="19970" spans="71:72" x14ac:dyDescent="0.2">
      <c r="BS19970" s="152"/>
      <c r="BT19970" s="153"/>
    </row>
    <row r="19971" spans="71:72" x14ac:dyDescent="0.2">
      <c r="BS19971" s="152"/>
      <c r="BT19971" s="153"/>
    </row>
    <row r="19972" spans="71:72" x14ac:dyDescent="0.2">
      <c r="BS19972" s="152"/>
      <c r="BT19972" s="153"/>
    </row>
    <row r="19973" spans="71:72" x14ac:dyDescent="0.2">
      <c r="BS19973" s="152"/>
      <c r="BT19973" s="153"/>
    </row>
    <row r="19974" spans="71:72" x14ac:dyDescent="0.2">
      <c r="BS19974" s="152"/>
      <c r="BT19974" s="153"/>
    </row>
    <row r="19975" spans="71:72" x14ac:dyDescent="0.2">
      <c r="BS19975" s="152"/>
      <c r="BT19975" s="153"/>
    </row>
    <row r="19976" spans="71:72" x14ac:dyDescent="0.2">
      <c r="BS19976" s="152"/>
      <c r="BT19976" s="153"/>
    </row>
    <row r="19977" spans="71:72" x14ac:dyDescent="0.2">
      <c r="BS19977" s="152"/>
      <c r="BT19977" s="153"/>
    </row>
    <row r="19978" spans="71:72" x14ac:dyDescent="0.2">
      <c r="BS19978" s="152"/>
      <c r="BT19978" s="153"/>
    </row>
    <row r="19979" spans="71:72" x14ac:dyDescent="0.2">
      <c r="BS19979" s="152"/>
      <c r="BT19979" s="153"/>
    </row>
    <row r="19980" spans="71:72" x14ac:dyDescent="0.2">
      <c r="BS19980" s="152"/>
      <c r="BT19980" s="153"/>
    </row>
    <row r="19981" spans="71:72" x14ac:dyDescent="0.2">
      <c r="BS19981" s="152"/>
      <c r="BT19981" s="153"/>
    </row>
    <row r="19982" spans="71:72" x14ac:dyDescent="0.2">
      <c r="BS19982" s="152"/>
      <c r="BT19982" s="153"/>
    </row>
    <row r="19983" spans="71:72" x14ac:dyDescent="0.2">
      <c r="BS19983" s="152"/>
      <c r="BT19983" s="153"/>
    </row>
    <row r="19984" spans="71:72" x14ac:dyDescent="0.2">
      <c r="BS19984" s="152"/>
      <c r="BT19984" s="153"/>
    </row>
    <row r="19985" spans="71:72" x14ac:dyDescent="0.2">
      <c r="BS19985" s="152"/>
      <c r="BT19985" s="153"/>
    </row>
    <row r="19986" spans="71:72" x14ac:dyDescent="0.2">
      <c r="BS19986" s="152"/>
      <c r="BT19986" s="153"/>
    </row>
    <row r="19987" spans="71:72" x14ac:dyDescent="0.2">
      <c r="BS19987" s="152"/>
      <c r="BT19987" s="153"/>
    </row>
    <row r="19988" spans="71:72" x14ac:dyDescent="0.2">
      <c r="BS19988" s="152"/>
      <c r="BT19988" s="153"/>
    </row>
    <row r="19989" spans="71:72" x14ac:dyDescent="0.2">
      <c r="BS19989" s="152"/>
      <c r="BT19989" s="153"/>
    </row>
    <row r="19990" spans="71:72" x14ac:dyDescent="0.2">
      <c r="BS19990" s="152"/>
      <c r="BT19990" s="153"/>
    </row>
    <row r="19991" spans="71:72" x14ac:dyDescent="0.2">
      <c r="BS19991" s="152"/>
      <c r="BT19991" s="153"/>
    </row>
    <row r="19992" spans="71:72" x14ac:dyDescent="0.2">
      <c r="BS19992" s="152"/>
      <c r="BT19992" s="153"/>
    </row>
    <row r="19993" spans="71:72" x14ac:dyDescent="0.2">
      <c r="BS19993" s="152"/>
      <c r="BT19993" s="153"/>
    </row>
    <row r="19994" spans="71:72" x14ac:dyDescent="0.2">
      <c r="BS19994" s="152"/>
      <c r="BT19994" s="153"/>
    </row>
    <row r="19995" spans="71:72" x14ac:dyDescent="0.2">
      <c r="BS19995" s="152"/>
      <c r="BT19995" s="153"/>
    </row>
    <row r="19996" spans="71:72" x14ac:dyDescent="0.2">
      <c r="BS19996" s="152"/>
      <c r="BT19996" s="153"/>
    </row>
    <row r="19997" spans="71:72" x14ac:dyDescent="0.2">
      <c r="BS19997" s="152"/>
      <c r="BT19997" s="153"/>
    </row>
    <row r="19998" spans="71:72" x14ac:dyDescent="0.2">
      <c r="BS19998" s="152"/>
      <c r="BT19998" s="153"/>
    </row>
    <row r="19999" spans="71:72" x14ac:dyDescent="0.2">
      <c r="BS19999" s="152"/>
      <c r="BT19999" s="153"/>
    </row>
    <row r="20000" spans="71:72" x14ac:dyDescent="0.2">
      <c r="BS20000" s="152"/>
      <c r="BT20000" s="153"/>
    </row>
    <row r="20001" spans="71:72" x14ac:dyDescent="0.2">
      <c r="BS20001" s="152"/>
      <c r="BT20001" s="153"/>
    </row>
    <row r="20002" spans="71:72" x14ac:dyDescent="0.2">
      <c r="BS20002" s="152"/>
      <c r="BT20002" s="153"/>
    </row>
    <row r="20003" spans="71:72" x14ac:dyDescent="0.2">
      <c r="BS20003" s="152"/>
      <c r="BT20003" s="153"/>
    </row>
    <row r="20004" spans="71:72" x14ac:dyDescent="0.2">
      <c r="BS20004" s="152"/>
      <c r="BT20004" s="153"/>
    </row>
    <row r="20005" spans="71:72" x14ac:dyDescent="0.2">
      <c r="BS20005" s="152"/>
      <c r="BT20005" s="153"/>
    </row>
    <row r="20006" spans="71:72" x14ac:dyDescent="0.2">
      <c r="BS20006" s="152"/>
      <c r="BT20006" s="153"/>
    </row>
    <row r="20007" spans="71:72" x14ac:dyDescent="0.2">
      <c r="BS20007" s="152"/>
      <c r="BT20007" s="153"/>
    </row>
    <row r="20008" spans="71:72" x14ac:dyDescent="0.2">
      <c r="BS20008" s="152"/>
      <c r="BT20008" s="153"/>
    </row>
    <row r="20009" spans="71:72" x14ac:dyDescent="0.2">
      <c r="BS20009" s="152"/>
      <c r="BT20009" s="153"/>
    </row>
    <row r="20010" spans="71:72" x14ac:dyDescent="0.2">
      <c r="BS20010" s="152"/>
      <c r="BT20010" s="153"/>
    </row>
    <row r="20011" spans="71:72" x14ac:dyDescent="0.2">
      <c r="BS20011" s="152"/>
      <c r="BT20011" s="153"/>
    </row>
    <row r="20012" spans="71:72" x14ac:dyDescent="0.2">
      <c r="BS20012" s="152"/>
      <c r="BT20012" s="153"/>
    </row>
    <row r="20013" spans="71:72" x14ac:dyDescent="0.2">
      <c r="BS20013" s="152"/>
      <c r="BT20013" s="153"/>
    </row>
    <row r="20014" spans="71:72" x14ac:dyDescent="0.2">
      <c r="BS20014" s="152"/>
      <c r="BT20014" s="153"/>
    </row>
    <row r="20015" spans="71:72" x14ac:dyDescent="0.2">
      <c r="BS20015" s="152"/>
      <c r="BT20015" s="153"/>
    </row>
    <row r="20016" spans="71:72" x14ac:dyDescent="0.2">
      <c r="BS20016" s="152"/>
      <c r="BT20016" s="153"/>
    </row>
    <row r="20017" spans="71:72" x14ac:dyDescent="0.2">
      <c r="BS20017" s="152"/>
      <c r="BT20017" s="153"/>
    </row>
    <row r="20018" spans="71:72" x14ac:dyDescent="0.2">
      <c r="BS20018" s="152"/>
      <c r="BT20018" s="153"/>
    </row>
    <row r="20019" spans="71:72" x14ac:dyDescent="0.2">
      <c r="BS20019" s="152"/>
      <c r="BT20019" s="153"/>
    </row>
    <row r="20020" spans="71:72" x14ac:dyDescent="0.2">
      <c r="BS20020" s="152"/>
      <c r="BT20020" s="153"/>
    </row>
    <row r="20021" spans="71:72" x14ac:dyDescent="0.2">
      <c r="BS20021" s="152"/>
      <c r="BT20021" s="153"/>
    </row>
    <row r="20022" spans="71:72" x14ac:dyDescent="0.2">
      <c r="BS20022" s="152"/>
      <c r="BT20022" s="153"/>
    </row>
    <row r="20023" spans="71:72" x14ac:dyDescent="0.2">
      <c r="BS20023" s="152"/>
      <c r="BT20023" s="153"/>
    </row>
    <row r="20024" spans="71:72" x14ac:dyDescent="0.2">
      <c r="BS20024" s="152"/>
      <c r="BT20024" s="153"/>
    </row>
    <row r="20025" spans="71:72" x14ac:dyDescent="0.2">
      <c r="BS20025" s="152"/>
      <c r="BT20025" s="153"/>
    </row>
    <row r="20026" spans="71:72" x14ac:dyDescent="0.2">
      <c r="BS20026" s="152"/>
      <c r="BT20026" s="153"/>
    </row>
    <row r="20027" spans="71:72" x14ac:dyDescent="0.2">
      <c r="BS20027" s="152"/>
      <c r="BT20027" s="153"/>
    </row>
    <row r="20028" spans="71:72" x14ac:dyDescent="0.2">
      <c r="BS20028" s="152"/>
      <c r="BT20028" s="153"/>
    </row>
    <row r="20029" spans="71:72" x14ac:dyDescent="0.2">
      <c r="BS20029" s="152"/>
      <c r="BT20029" s="153"/>
    </row>
    <row r="20030" spans="71:72" x14ac:dyDescent="0.2">
      <c r="BS20030" s="152"/>
      <c r="BT20030" s="153"/>
    </row>
    <row r="20031" spans="71:72" x14ac:dyDescent="0.2">
      <c r="BS20031" s="152"/>
      <c r="BT20031" s="153"/>
    </row>
    <row r="20032" spans="71:72" x14ac:dyDescent="0.2">
      <c r="BS20032" s="152"/>
      <c r="BT20032" s="153"/>
    </row>
    <row r="20033" spans="71:72" x14ac:dyDescent="0.2">
      <c r="BS20033" s="152"/>
      <c r="BT20033" s="153"/>
    </row>
    <row r="20034" spans="71:72" x14ac:dyDescent="0.2">
      <c r="BS20034" s="152"/>
      <c r="BT20034" s="153"/>
    </row>
    <row r="20035" spans="71:72" x14ac:dyDescent="0.2">
      <c r="BS20035" s="152"/>
      <c r="BT20035" s="153"/>
    </row>
    <row r="20036" spans="71:72" x14ac:dyDescent="0.2">
      <c r="BS20036" s="152"/>
      <c r="BT20036" s="153"/>
    </row>
    <row r="20037" spans="71:72" x14ac:dyDescent="0.2">
      <c r="BS20037" s="152"/>
      <c r="BT20037" s="153"/>
    </row>
    <row r="20038" spans="71:72" x14ac:dyDescent="0.2">
      <c r="BS20038" s="152"/>
      <c r="BT20038" s="153"/>
    </row>
    <row r="20039" spans="71:72" x14ac:dyDescent="0.2">
      <c r="BS20039" s="152"/>
      <c r="BT20039" s="153"/>
    </row>
    <row r="20040" spans="71:72" x14ac:dyDescent="0.2">
      <c r="BS20040" s="152"/>
      <c r="BT20040" s="153"/>
    </row>
    <row r="20041" spans="71:72" x14ac:dyDescent="0.2">
      <c r="BS20041" s="152"/>
      <c r="BT20041" s="153"/>
    </row>
    <row r="20042" spans="71:72" x14ac:dyDescent="0.2">
      <c r="BS20042" s="152"/>
      <c r="BT20042" s="153"/>
    </row>
    <row r="20043" spans="71:72" x14ac:dyDescent="0.2">
      <c r="BS20043" s="152"/>
      <c r="BT20043" s="153"/>
    </row>
    <row r="20044" spans="71:72" x14ac:dyDescent="0.2">
      <c r="BS20044" s="152"/>
      <c r="BT20044" s="153"/>
    </row>
    <row r="20045" spans="71:72" x14ac:dyDescent="0.2">
      <c r="BS20045" s="152"/>
      <c r="BT20045" s="153"/>
    </row>
    <row r="20046" spans="71:72" x14ac:dyDescent="0.2">
      <c r="BS20046" s="152"/>
      <c r="BT20046" s="153"/>
    </row>
    <row r="20047" spans="71:72" x14ac:dyDescent="0.2">
      <c r="BS20047" s="152"/>
      <c r="BT20047" s="153"/>
    </row>
    <row r="20048" spans="71:72" x14ac:dyDescent="0.2">
      <c r="BS20048" s="152"/>
      <c r="BT20048" s="153"/>
    </row>
    <row r="20049" spans="71:72" x14ac:dyDescent="0.2">
      <c r="BS20049" s="152"/>
      <c r="BT20049" s="153"/>
    </row>
    <row r="20050" spans="71:72" x14ac:dyDescent="0.2">
      <c r="BS20050" s="152"/>
      <c r="BT20050" s="153"/>
    </row>
    <row r="20051" spans="71:72" x14ac:dyDescent="0.2">
      <c r="BS20051" s="152"/>
      <c r="BT20051" s="153"/>
    </row>
    <row r="20052" spans="71:72" x14ac:dyDescent="0.2">
      <c r="BS20052" s="152"/>
      <c r="BT20052" s="153"/>
    </row>
    <row r="20053" spans="71:72" x14ac:dyDescent="0.2">
      <c r="BS20053" s="152"/>
      <c r="BT20053" s="153"/>
    </row>
    <row r="20054" spans="71:72" x14ac:dyDescent="0.2">
      <c r="BS20054" s="152"/>
      <c r="BT20054" s="153"/>
    </row>
    <row r="20055" spans="71:72" x14ac:dyDescent="0.2">
      <c r="BS20055" s="152"/>
      <c r="BT20055" s="153"/>
    </row>
    <row r="20056" spans="71:72" x14ac:dyDescent="0.2">
      <c r="BS20056" s="152"/>
      <c r="BT20056" s="153"/>
    </row>
    <row r="20057" spans="71:72" x14ac:dyDescent="0.2">
      <c r="BS20057" s="152"/>
      <c r="BT20057" s="153"/>
    </row>
    <row r="20058" spans="71:72" x14ac:dyDescent="0.2">
      <c r="BS20058" s="152"/>
      <c r="BT20058" s="153"/>
    </row>
    <row r="20059" spans="71:72" x14ac:dyDescent="0.2">
      <c r="BS20059" s="152"/>
      <c r="BT20059" s="153"/>
    </row>
    <row r="20060" spans="71:72" x14ac:dyDescent="0.2">
      <c r="BS20060" s="152"/>
      <c r="BT20060" s="153"/>
    </row>
    <row r="20061" spans="71:72" x14ac:dyDescent="0.2">
      <c r="BS20061" s="152"/>
      <c r="BT20061" s="153"/>
    </row>
    <row r="20062" spans="71:72" x14ac:dyDescent="0.2">
      <c r="BS20062" s="152"/>
      <c r="BT20062" s="153"/>
    </row>
    <row r="20063" spans="71:72" x14ac:dyDescent="0.2">
      <c r="BS20063" s="152"/>
      <c r="BT20063" s="153"/>
    </row>
    <row r="20064" spans="71:72" x14ac:dyDescent="0.2">
      <c r="BS20064" s="152"/>
      <c r="BT20064" s="153"/>
    </row>
    <row r="20065" spans="71:72" x14ac:dyDescent="0.2">
      <c r="BS20065" s="152"/>
      <c r="BT20065" s="153"/>
    </row>
    <row r="20066" spans="71:72" x14ac:dyDescent="0.2">
      <c r="BS20066" s="152"/>
      <c r="BT20066" s="153"/>
    </row>
    <row r="20067" spans="71:72" x14ac:dyDescent="0.2">
      <c r="BS20067" s="152"/>
      <c r="BT20067" s="153"/>
    </row>
    <row r="20068" spans="71:72" x14ac:dyDescent="0.2">
      <c r="BS20068" s="152"/>
      <c r="BT20068" s="153"/>
    </row>
    <row r="20069" spans="71:72" x14ac:dyDescent="0.2">
      <c r="BS20069" s="152"/>
      <c r="BT20069" s="153"/>
    </row>
    <row r="20070" spans="71:72" x14ac:dyDescent="0.2">
      <c r="BS20070" s="152"/>
      <c r="BT20070" s="153"/>
    </row>
    <row r="20071" spans="71:72" x14ac:dyDescent="0.2">
      <c r="BS20071" s="152"/>
      <c r="BT20071" s="153"/>
    </row>
    <row r="20072" spans="71:72" x14ac:dyDescent="0.2">
      <c r="BS20072" s="152"/>
      <c r="BT20072" s="153"/>
    </row>
    <row r="20073" spans="71:72" x14ac:dyDescent="0.2">
      <c r="BS20073" s="152"/>
      <c r="BT20073" s="153"/>
    </row>
    <row r="20074" spans="71:72" x14ac:dyDescent="0.2">
      <c r="BS20074" s="152"/>
      <c r="BT20074" s="153"/>
    </row>
    <row r="20075" spans="71:72" x14ac:dyDescent="0.2">
      <c r="BS20075" s="152"/>
      <c r="BT20075" s="153"/>
    </row>
    <row r="20076" spans="71:72" x14ac:dyDescent="0.2">
      <c r="BS20076" s="152"/>
      <c r="BT20076" s="153"/>
    </row>
    <row r="20077" spans="71:72" x14ac:dyDescent="0.2">
      <c r="BS20077" s="152"/>
      <c r="BT20077" s="153"/>
    </row>
    <row r="20078" spans="71:72" x14ac:dyDescent="0.2">
      <c r="BS20078" s="152"/>
      <c r="BT20078" s="153"/>
    </row>
    <row r="20079" spans="71:72" x14ac:dyDescent="0.2">
      <c r="BS20079" s="152"/>
      <c r="BT20079" s="153"/>
    </row>
    <row r="20080" spans="71:72" x14ac:dyDescent="0.2">
      <c r="BS20080" s="152"/>
      <c r="BT20080" s="153"/>
    </row>
    <row r="20081" spans="71:72" x14ac:dyDescent="0.2">
      <c r="BS20081" s="152"/>
      <c r="BT20081" s="153"/>
    </row>
    <row r="20082" spans="71:72" x14ac:dyDescent="0.2">
      <c r="BS20082" s="152"/>
      <c r="BT20082" s="153"/>
    </row>
    <row r="20083" spans="71:72" x14ac:dyDescent="0.2">
      <c r="BS20083" s="152"/>
      <c r="BT20083" s="153"/>
    </row>
    <row r="20084" spans="71:72" x14ac:dyDescent="0.2">
      <c r="BS20084" s="152"/>
      <c r="BT20084" s="153"/>
    </row>
    <row r="20085" spans="71:72" x14ac:dyDescent="0.2">
      <c r="BS20085" s="152"/>
      <c r="BT20085" s="153"/>
    </row>
    <row r="20086" spans="71:72" x14ac:dyDescent="0.2">
      <c r="BS20086" s="152"/>
      <c r="BT20086" s="153"/>
    </row>
    <row r="20087" spans="71:72" x14ac:dyDescent="0.2">
      <c r="BS20087" s="152"/>
      <c r="BT20087" s="153"/>
    </row>
    <row r="20088" spans="71:72" x14ac:dyDescent="0.2">
      <c r="BS20088" s="152"/>
      <c r="BT20088" s="153"/>
    </row>
    <row r="20089" spans="71:72" x14ac:dyDescent="0.2">
      <c r="BS20089" s="152"/>
      <c r="BT20089" s="153"/>
    </row>
    <row r="20090" spans="71:72" x14ac:dyDescent="0.2">
      <c r="BS20090" s="152"/>
      <c r="BT20090" s="153"/>
    </row>
    <row r="20091" spans="71:72" x14ac:dyDescent="0.2">
      <c r="BS20091" s="152"/>
      <c r="BT20091" s="153"/>
    </row>
    <row r="20092" spans="71:72" x14ac:dyDescent="0.2">
      <c r="BS20092" s="152"/>
      <c r="BT20092" s="153"/>
    </row>
    <row r="20093" spans="71:72" x14ac:dyDescent="0.2">
      <c r="BS20093" s="152"/>
      <c r="BT20093" s="153"/>
    </row>
    <row r="20094" spans="71:72" x14ac:dyDescent="0.2">
      <c r="BS20094" s="152"/>
      <c r="BT20094" s="153"/>
    </row>
    <row r="20095" spans="71:72" x14ac:dyDescent="0.2">
      <c r="BS20095" s="152"/>
      <c r="BT20095" s="153"/>
    </row>
    <row r="20096" spans="71:72" x14ac:dyDescent="0.2">
      <c r="BS20096" s="152"/>
      <c r="BT20096" s="153"/>
    </row>
    <row r="20097" spans="71:72" x14ac:dyDescent="0.2">
      <c r="BS20097" s="152"/>
      <c r="BT20097" s="153"/>
    </row>
    <row r="20098" spans="71:72" x14ac:dyDescent="0.2">
      <c r="BS20098" s="152"/>
      <c r="BT20098" s="153"/>
    </row>
    <row r="20099" spans="71:72" x14ac:dyDescent="0.2">
      <c r="BS20099" s="152"/>
      <c r="BT20099" s="153"/>
    </row>
    <row r="20100" spans="71:72" x14ac:dyDescent="0.2">
      <c r="BS20100" s="152"/>
      <c r="BT20100" s="153"/>
    </row>
    <row r="20101" spans="71:72" x14ac:dyDescent="0.2">
      <c r="BS20101" s="152"/>
      <c r="BT20101" s="153"/>
    </row>
    <row r="20102" spans="71:72" x14ac:dyDescent="0.2">
      <c r="BS20102" s="152"/>
      <c r="BT20102" s="153"/>
    </row>
    <row r="20103" spans="71:72" x14ac:dyDescent="0.2">
      <c r="BS20103" s="152"/>
      <c r="BT20103" s="153"/>
    </row>
    <row r="20104" spans="71:72" x14ac:dyDescent="0.2">
      <c r="BS20104" s="152"/>
      <c r="BT20104" s="153"/>
    </row>
    <row r="20105" spans="71:72" x14ac:dyDescent="0.2">
      <c r="BS20105" s="152"/>
      <c r="BT20105" s="153"/>
    </row>
    <row r="20106" spans="71:72" x14ac:dyDescent="0.2">
      <c r="BS20106" s="152"/>
      <c r="BT20106" s="153"/>
    </row>
    <row r="20107" spans="71:72" x14ac:dyDescent="0.2">
      <c r="BS20107" s="152"/>
      <c r="BT20107" s="153"/>
    </row>
    <row r="20108" spans="71:72" x14ac:dyDescent="0.2">
      <c r="BS20108" s="152"/>
      <c r="BT20108" s="153"/>
    </row>
    <row r="20109" spans="71:72" x14ac:dyDescent="0.2">
      <c r="BS20109" s="152"/>
      <c r="BT20109" s="153"/>
    </row>
    <row r="20110" spans="71:72" x14ac:dyDescent="0.2">
      <c r="BS20110" s="152"/>
      <c r="BT20110" s="153"/>
    </row>
    <row r="20111" spans="71:72" x14ac:dyDescent="0.2">
      <c r="BS20111" s="152"/>
      <c r="BT20111" s="153"/>
    </row>
    <row r="20112" spans="71:72" x14ac:dyDescent="0.2">
      <c r="BS20112" s="152"/>
      <c r="BT20112" s="153"/>
    </row>
    <row r="20113" spans="71:72" x14ac:dyDescent="0.2">
      <c r="BS20113" s="152"/>
      <c r="BT20113" s="153"/>
    </row>
    <row r="20114" spans="71:72" x14ac:dyDescent="0.2">
      <c r="BS20114" s="152"/>
      <c r="BT20114" s="153"/>
    </row>
    <row r="20115" spans="71:72" x14ac:dyDescent="0.2">
      <c r="BS20115" s="152"/>
      <c r="BT20115" s="153"/>
    </row>
    <row r="20116" spans="71:72" x14ac:dyDescent="0.2">
      <c r="BS20116" s="152"/>
      <c r="BT20116" s="153"/>
    </row>
    <row r="20117" spans="71:72" x14ac:dyDescent="0.2">
      <c r="BS20117" s="152"/>
      <c r="BT20117" s="153"/>
    </row>
    <row r="20118" spans="71:72" x14ac:dyDescent="0.2">
      <c r="BS20118" s="152"/>
      <c r="BT20118" s="153"/>
    </row>
    <row r="20119" spans="71:72" x14ac:dyDescent="0.2">
      <c r="BS20119" s="152"/>
      <c r="BT20119" s="153"/>
    </row>
    <row r="20120" spans="71:72" x14ac:dyDescent="0.2">
      <c r="BS20120" s="152"/>
      <c r="BT20120" s="153"/>
    </row>
    <row r="20121" spans="71:72" x14ac:dyDescent="0.2">
      <c r="BS20121" s="152"/>
      <c r="BT20121" s="153"/>
    </row>
    <row r="20122" spans="71:72" x14ac:dyDescent="0.2">
      <c r="BS20122" s="152"/>
      <c r="BT20122" s="153"/>
    </row>
    <row r="20123" spans="71:72" x14ac:dyDescent="0.2">
      <c r="BS20123" s="152"/>
      <c r="BT20123" s="153"/>
    </row>
    <row r="20124" spans="71:72" x14ac:dyDescent="0.2">
      <c r="BS20124" s="152"/>
      <c r="BT20124" s="153"/>
    </row>
    <row r="20125" spans="71:72" x14ac:dyDescent="0.2">
      <c r="BS20125" s="152"/>
      <c r="BT20125" s="153"/>
    </row>
    <row r="20126" spans="71:72" x14ac:dyDescent="0.2">
      <c r="BS20126" s="152"/>
      <c r="BT20126" s="153"/>
    </row>
    <row r="20127" spans="71:72" x14ac:dyDescent="0.2">
      <c r="BS20127" s="152"/>
      <c r="BT20127" s="153"/>
    </row>
    <row r="20128" spans="71:72" x14ac:dyDescent="0.2">
      <c r="BS20128" s="152"/>
      <c r="BT20128" s="153"/>
    </row>
    <row r="20129" spans="71:72" x14ac:dyDescent="0.2">
      <c r="BS20129" s="152"/>
      <c r="BT20129" s="153"/>
    </row>
    <row r="20130" spans="71:72" x14ac:dyDescent="0.2">
      <c r="BS20130" s="152"/>
      <c r="BT20130" s="153"/>
    </row>
    <row r="20131" spans="71:72" x14ac:dyDescent="0.2">
      <c r="BS20131" s="152"/>
      <c r="BT20131" s="153"/>
    </row>
    <row r="20132" spans="71:72" x14ac:dyDescent="0.2">
      <c r="BS20132" s="152"/>
      <c r="BT20132" s="153"/>
    </row>
    <row r="20133" spans="71:72" x14ac:dyDescent="0.2">
      <c r="BS20133" s="152"/>
      <c r="BT20133" s="153"/>
    </row>
    <row r="20134" spans="71:72" x14ac:dyDescent="0.2">
      <c r="BS20134" s="152"/>
      <c r="BT20134" s="153"/>
    </row>
    <row r="20135" spans="71:72" x14ac:dyDescent="0.2">
      <c r="BS20135" s="152"/>
      <c r="BT20135" s="153"/>
    </row>
    <row r="20136" spans="71:72" x14ac:dyDescent="0.2">
      <c r="BS20136" s="152"/>
      <c r="BT20136" s="153"/>
    </row>
    <row r="20137" spans="71:72" x14ac:dyDescent="0.2">
      <c r="BS20137" s="152"/>
      <c r="BT20137" s="153"/>
    </row>
    <row r="20138" spans="71:72" x14ac:dyDescent="0.2">
      <c r="BS20138" s="152"/>
      <c r="BT20138" s="153"/>
    </row>
    <row r="20139" spans="71:72" x14ac:dyDescent="0.2">
      <c r="BS20139" s="152"/>
      <c r="BT20139" s="153"/>
    </row>
    <row r="20140" spans="71:72" x14ac:dyDescent="0.2">
      <c r="BS20140" s="152"/>
      <c r="BT20140" s="153"/>
    </row>
    <row r="20141" spans="71:72" x14ac:dyDescent="0.2">
      <c r="BS20141" s="152"/>
      <c r="BT20141" s="153"/>
    </row>
    <row r="20142" spans="71:72" x14ac:dyDescent="0.2">
      <c r="BS20142" s="152"/>
      <c r="BT20142" s="153"/>
    </row>
    <row r="20143" spans="71:72" x14ac:dyDescent="0.2">
      <c r="BS20143" s="152"/>
      <c r="BT20143" s="153"/>
    </row>
    <row r="20144" spans="71:72" x14ac:dyDescent="0.2">
      <c r="BS20144" s="152"/>
      <c r="BT20144" s="153"/>
    </row>
    <row r="20145" spans="71:72" x14ac:dyDescent="0.2">
      <c r="BS20145" s="152"/>
      <c r="BT20145" s="153"/>
    </row>
    <row r="20146" spans="71:72" x14ac:dyDescent="0.2">
      <c r="BS20146" s="152"/>
      <c r="BT20146" s="153"/>
    </row>
    <row r="20147" spans="71:72" x14ac:dyDescent="0.2">
      <c r="BS20147" s="152"/>
      <c r="BT20147" s="153"/>
    </row>
    <row r="20148" spans="71:72" x14ac:dyDescent="0.2">
      <c r="BS20148" s="152"/>
      <c r="BT20148" s="153"/>
    </row>
    <row r="20149" spans="71:72" x14ac:dyDescent="0.2">
      <c r="BS20149" s="152"/>
      <c r="BT20149" s="153"/>
    </row>
    <row r="20150" spans="71:72" x14ac:dyDescent="0.2">
      <c r="BS20150" s="152"/>
      <c r="BT20150" s="153"/>
    </row>
    <row r="20151" spans="71:72" x14ac:dyDescent="0.2">
      <c r="BS20151" s="152"/>
      <c r="BT20151" s="153"/>
    </row>
    <row r="20152" spans="71:72" x14ac:dyDescent="0.2">
      <c r="BS20152" s="152"/>
      <c r="BT20152" s="153"/>
    </row>
    <row r="20153" spans="71:72" x14ac:dyDescent="0.2">
      <c r="BS20153" s="152"/>
      <c r="BT20153" s="153"/>
    </row>
    <row r="20154" spans="71:72" x14ac:dyDescent="0.2">
      <c r="BS20154" s="152"/>
      <c r="BT20154" s="153"/>
    </row>
    <row r="20155" spans="71:72" x14ac:dyDescent="0.2">
      <c r="BS20155" s="152"/>
      <c r="BT20155" s="153"/>
    </row>
    <row r="20156" spans="71:72" x14ac:dyDescent="0.2">
      <c r="BS20156" s="152"/>
      <c r="BT20156" s="153"/>
    </row>
    <row r="20157" spans="71:72" x14ac:dyDescent="0.2">
      <c r="BS20157" s="152"/>
      <c r="BT20157" s="153"/>
    </row>
    <row r="20158" spans="71:72" x14ac:dyDescent="0.2">
      <c r="BS20158" s="152"/>
      <c r="BT20158" s="153"/>
    </row>
    <row r="20159" spans="71:72" x14ac:dyDescent="0.2">
      <c r="BS20159" s="152"/>
      <c r="BT20159" s="153"/>
    </row>
    <row r="20160" spans="71:72" x14ac:dyDescent="0.2">
      <c r="BS20160" s="152"/>
      <c r="BT20160" s="153"/>
    </row>
    <row r="20161" spans="71:72" x14ac:dyDescent="0.2">
      <c r="BS20161" s="152"/>
      <c r="BT20161" s="153"/>
    </row>
    <row r="20162" spans="71:72" x14ac:dyDescent="0.2">
      <c r="BS20162" s="152"/>
      <c r="BT20162" s="153"/>
    </row>
    <row r="20163" spans="71:72" x14ac:dyDescent="0.2">
      <c r="BS20163" s="152"/>
      <c r="BT20163" s="153"/>
    </row>
    <row r="20164" spans="71:72" x14ac:dyDescent="0.2">
      <c r="BS20164" s="152"/>
      <c r="BT20164" s="153"/>
    </row>
    <row r="20165" spans="71:72" x14ac:dyDescent="0.2">
      <c r="BS20165" s="152"/>
      <c r="BT20165" s="153"/>
    </row>
    <row r="20166" spans="71:72" x14ac:dyDescent="0.2">
      <c r="BS20166" s="152"/>
      <c r="BT20166" s="153"/>
    </row>
    <row r="20167" spans="71:72" x14ac:dyDescent="0.2">
      <c r="BS20167" s="152"/>
      <c r="BT20167" s="153"/>
    </row>
    <row r="20168" spans="71:72" x14ac:dyDescent="0.2">
      <c r="BS20168" s="152"/>
      <c r="BT20168" s="153"/>
    </row>
    <row r="20169" spans="71:72" x14ac:dyDescent="0.2">
      <c r="BS20169" s="152"/>
      <c r="BT20169" s="153"/>
    </row>
    <row r="20170" spans="71:72" x14ac:dyDescent="0.2">
      <c r="BS20170" s="152"/>
      <c r="BT20170" s="153"/>
    </row>
    <row r="20171" spans="71:72" x14ac:dyDescent="0.2">
      <c r="BS20171" s="152"/>
      <c r="BT20171" s="153"/>
    </row>
    <row r="20172" spans="71:72" x14ac:dyDescent="0.2">
      <c r="BS20172" s="152"/>
      <c r="BT20172" s="153"/>
    </row>
    <row r="20173" spans="71:72" x14ac:dyDescent="0.2">
      <c r="BS20173" s="152"/>
      <c r="BT20173" s="153"/>
    </row>
    <row r="20174" spans="71:72" x14ac:dyDescent="0.2">
      <c r="BS20174" s="152"/>
      <c r="BT20174" s="153"/>
    </row>
    <row r="20175" spans="71:72" x14ac:dyDescent="0.2">
      <c r="BS20175" s="152"/>
      <c r="BT20175" s="153"/>
    </row>
    <row r="20176" spans="71:72" x14ac:dyDescent="0.2">
      <c r="BS20176" s="152"/>
      <c r="BT20176" s="153"/>
    </row>
    <row r="20177" spans="71:72" x14ac:dyDescent="0.2">
      <c r="BS20177" s="152"/>
      <c r="BT20177" s="153"/>
    </row>
    <row r="20178" spans="71:72" x14ac:dyDescent="0.2">
      <c r="BS20178" s="152"/>
      <c r="BT20178" s="153"/>
    </row>
    <row r="20179" spans="71:72" x14ac:dyDescent="0.2">
      <c r="BS20179" s="152"/>
      <c r="BT20179" s="153"/>
    </row>
    <row r="20180" spans="71:72" x14ac:dyDescent="0.2">
      <c r="BS20180" s="152"/>
      <c r="BT20180" s="153"/>
    </row>
    <row r="20181" spans="71:72" x14ac:dyDescent="0.2">
      <c r="BS20181" s="152"/>
      <c r="BT20181" s="153"/>
    </row>
    <row r="20182" spans="71:72" x14ac:dyDescent="0.2">
      <c r="BS20182" s="152"/>
      <c r="BT20182" s="153"/>
    </row>
    <row r="20183" spans="71:72" x14ac:dyDescent="0.2">
      <c r="BS20183" s="152"/>
      <c r="BT20183" s="153"/>
    </row>
    <row r="20184" spans="71:72" x14ac:dyDescent="0.2">
      <c r="BS20184" s="152"/>
      <c r="BT20184" s="153"/>
    </row>
    <row r="20185" spans="71:72" x14ac:dyDescent="0.2">
      <c r="BS20185" s="152"/>
      <c r="BT20185" s="153"/>
    </row>
    <row r="20186" spans="71:72" x14ac:dyDescent="0.2">
      <c r="BS20186" s="152"/>
      <c r="BT20186" s="153"/>
    </row>
    <row r="20187" spans="71:72" x14ac:dyDescent="0.2">
      <c r="BS20187" s="152"/>
      <c r="BT20187" s="153"/>
    </row>
    <row r="20188" spans="71:72" x14ac:dyDescent="0.2">
      <c r="BS20188" s="152"/>
      <c r="BT20188" s="153"/>
    </row>
    <row r="20189" spans="71:72" x14ac:dyDescent="0.2">
      <c r="BS20189" s="152"/>
      <c r="BT20189" s="153"/>
    </row>
    <row r="20190" spans="71:72" x14ac:dyDescent="0.2">
      <c r="BS20190" s="152"/>
      <c r="BT20190" s="153"/>
    </row>
    <row r="20191" spans="71:72" x14ac:dyDescent="0.2">
      <c r="BS20191" s="152"/>
      <c r="BT20191" s="153"/>
    </row>
    <row r="20192" spans="71:72" x14ac:dyDescent="0.2">
      <c r="BS20192" s="152"/>
      <c r="BT20192" s="153"/>
    </row>
    <row r="20193" spans="71:72" x14ac:dyDescent="0.2">
      <c r="BS20193" s="152"/>
      <c r="BT20193" s="153"/>
    </row>
    <row r="20194" spans="71:72" x14ac:dyDescent="0.2">
      <c r="BS20194" s="152"/>
      <c r="BT20194" s="153"/>
    </row>
    <row r="20195" spans="71:72" x14ac:dyDescent="0.2">
      <c r="BS20195" s="152"/>
      <c r="BT20195" s="153"/>
    </row>
    <row r="20196" spans="71:72" x14ac:dyDescent="0.2">
      <c r="BS20196" s="152"/>
      <c r="BT20196" s="153"/>
    </row>
    <row r="20197" spans="71:72" x14ac:dyDescent="0.2">
      <c r="BS20197" s="152"/>
      <c r="BT20197" s="153"/>
    </row>
    <row r="20198" spans="71:72" x14ac:dyDescent="0.2">
      <c r="BS20198" s="152"/>
      <c r="BT20198" s="153"/>
    </row>
    <row r="20199" spans="71:72" x14ac:dyDescent="0.2">
      <c r="BS20199" s="152"/>
      <c r="BT20199" s="153"/>
    </row>
    <row r="20200" spans="71:72" x14ac:dyDescent="0.2">
      <c r="BS20200" s="152"/>
      <c r="BT20200" s="153"/>
    </row>
    <row r="20201" spans="71:72" x14ac:dyDescent="0.2">
      <c r="BS20201" s="152"/>
      <c r="BT20201" s="153"/>
    </row>
    <row r="20202" spans="71:72" x14ac:dyDescent="0.2">
      <c r="BS20202" s="152"/>
      <c r="BT20202" s="153"/>
    </row>
    <row r="20203" spans="71:72" x14ac:dyDescent="0.2">
      <c r="BS20203" s="152"/>
      <c r="BT20203" s="153"/>
    </row>
    <row r="20204" spans="71:72" x14ac:dyDescent="0.2">
      <c r="BS20204" s="152"/>
      <c r="BT20204" s="153"/>
    </row>
    <row r="20205" spans="71:72" x14ac:dyDescent="0.2">
      <c r="BS20205" s="152"/>
      <c r="BT20205" s="153"/>
    </row>
    <row r="20206" spans="71:72" x14ac:dyDescent="0.2">
      <c r="BS20206" s="152"/>
      <c r="BT20206" s="153"/>
    </row>
    <row r="20207" spans="71:72" x14ac:dyDescent="0.2">
      <c r="BS20207" s="152"/>
      <c r="BT20207" s="153"/>
    </row>
    <row r="20208" spans="71:72" x14ac:dyDescent="0.2">
      <c r="BS20208" s="152"/>
      <c r="BT20208" s="153"/>
    </row>
    <row r="20209" spans="71:72" x14ac:dyDescent="0.2">
      <c r="BS20209" s="152"/>
      <c r="BT20209" s="153"/>
    </row>
    <row r="20210" spans="71:72" x14ac:dyDescent="0.2">
      <c r="BS20210" s="152"/>
      <c r="BT20210" s="153"/>
    </row>
    <row r="20211" spans="71:72" x14ac:dyDescent="0.2">
      <c r="BS20211" s="152"/>
      <c r="BT20211" s="153"/>
    </row>
    <row r="20212" spans="71:72" x14ac:dyDescent="0.2">
      <c r="BS20212" s="152"/>
      <c r="BT20212" s="153"/>
    </row>
    <row r="20213" spans="71:72" x14ac:dyDescent="0.2">
      <c r="BS20213" s="152"/>
      <c r="BT20213" s="153"/>
    </row>
    <row r="20214" spans="71:72" x14ac:dyDescent="0.2">
      <c r="BS20214" s="152"/>
      <c r="BT20214" s="153"/>
    </row>
    <row r="20215" spans="71:72" x14ac:dyDescent="0.2">
      <c r="BS20215" s="152"/>
      <c r="BT20215" s="153"/>
    </row>
    <row r="20216" spans="71:72" x14ac:dyDescent="0.2">
      <c r="BS20216" s="152"/>
      <c r="BT20216" s="153"/>
    </row>
    <row r="20217" spans="71:72" x14ac:dyDescent="0.2">
      <c r="BS20217" s="152"/>
      <c r="BT20217" s="153"/>
    </row>
    <row r="20218" spans="71:72" x14ac:dyDescent="0.2">
      <c r="BS20218" s="152"/>
      <c r="BT20218" s="153"/>
    </row>
    <row r="20219" spans="71:72" x14ac:dyDescent="0.2">
      <c r="BS20219" s="152"/>
      <c r="BT20219" s="153"/>
    </row>
    <row r="20220" spans="71:72" x14ac:dyDescent="0.2">
      <c r="BS20220" s="152"/>
      <c r="BT20220" s="153"/>
    </row>
    <row r="20221" spans="71:72" x14ac:dyDescent="0.2">
      <c r="BS20221" s="152"/>
      <c r="BT20221" s="153"/>
    </row>
    <row r="20222" spans="71:72" x14ac:dyDescent="0.2">
      <c r="BS20222" s="152"/>
      <c r="BT20222" s="153"/>
    </row>
    <row r="20223" spans="71:72" x14ac:dyDescent="0.2">
      <c r="BS20223" s="152"/>
      <c r="BT20223" s="153"/>
    </row>
    <row r="20224" spans="71:72" x14ac:dyDescent="0.2">
      <c r="BS20224" s="152"/>
      <c r="BT20224" s="153"/>
    </row>
    <row r="20225" spans="71:72" x14ac:dyDescent="0.2">
      <c r="BS20225" s="152"/>
      <c r="BT20225" s="153"/>
    </row>
    <row r="20226" spans="71:72" x14ac:dyDescent="0.2">
      <c r="BS20226" s="152"/>
      <c r="BT20226" s="153"/>
    </row>
    <row r="20227" spans="71:72" x14ac:dyDescent="0.2">
      <c r="BS20227" s="152"/>
      <c r="BT20227" s="153"/>
    </row>
    <row r="20228" spans="71:72" x14ac:dyDescent="0.2">
      <c r="BS20228" s="152"/>
      <c r="BT20228" s="153"/>
    </row>
    <row r="20229" spans="71:72" x14ac:dyDescent="0.2">
      <c r="BS20229" s="152"/>
      <c r="BT20229" s="153"/>
    </row>
    <row r="20230" spans="71:72" x14ac:dyDescent="0.2">
      <c r="BS20230" s="152"/>
      <c r="BT20230" s="153"/>
    </row>
    <row r="20231" spans="71:72" x14ac:dyDescent="0.2">
      <c r="BS20231" s="152"/>
      <c r="BT20231" s="153"/>
    </row>
    <row r="20232" spans="71:72" x14ac:dyDescent="0.2">
      <c r="BS20232" s="152"/>
      <c r="BT20232" s="153"/>
    </row>
    <row r="20233" spans="71:72" x14ac:dyDescent="0.2">
      <c r="BS20233" s="152"/>
      <c r="BT20233" s="153"/>
    </row>
    <row r="20234" spans="71:72" x14ac:dyDescent="0.2">
      <c r="BS20234" s="152"/>
      <c r="BT20234" s="153"/>
    </row>
    <row r="20235" spans="71:72" x14ac:dyDescent="0.2">
      <c r="BS20235" s="152"/>
      <c r="BT20235" s="153"/>
    </row>
    <row r="20236" spans="71:72" x14ac:dyDescent="0.2">
      <c r="BS20236" s="152"/>
      <c r="BT20236" s="153"/>
    </row>
    <row r="20237" spans="71:72" x14ac:dyDescent="0.2">
      <c r="BS20237" s="152"/>
      <c r="BT20237" s="153"/>
    </row>
    <row r="20238" spans="71:72" x14ac:dyDescent="0.2">
      <c r="BS20238" s="152"/>
      <c r="BT20238" s="153"/>
    </row>
    <row r="20239" spans="71:72" x14ac:dyDescent="0.2">
      <c r="BS20239" s="152"/>
      <c r="BT20239" s="153"/>
    </row>
    <row r="20240" spans="71:72" x14ac:dyDescent="0.2">
      <c r="BS20240" s="152"/>
      <c r="BT20240" s="153"/>
    </row>
    <row r="20241" spans="71:72" x14ac:dyDescent="0.2">
      <c r="BS20241" s="152"/>
      <c r="BT20241" s="153"/>
    </row>
    <row r="20242" spans="71:72" x14ac:dyDescent="0.2">
      <c r="BS20242" s="152"/>
      <c r="BT20242" s="153"/>
    </row>
    <row r="20243" spans="71:72" x14ac:dyDescent="0.2">
      <c r="BS20243" s="152"/>
      <c r="BT20243" s="153"/>
    </row>
    <row r="20244" spans="71:72" x14ac:dyDescent="0.2">
      <c r="BS20244" s="152"/>
      <c r="BT20244" s="153"/>
    </row>
    <row r="20245" spans="71:72" x14ac:dyDescent="0.2">
      <c r="BS20245" s="152"/>
      <c r="BT20245" s="153"/>
    </row>
    <row r="20246" spans="71:72" x14ac:dyDescent="0.2">
      <c r="BS20246" s="152"/>
      <c r="BT20246" s="153"/>
    </row>
    <row r="20247" spans="71:72" x14ac:dyDescent="0.2">
      <c r="BS20247" s="152"/>
      <c r="BT20247" s="153"/>
    </row>
    <row r="20248" spans="71:72" x14ac:dyDescent="0.2">
      <c r="BS20248" s="152"/>
      <c r="BT20248" s="153"/>
    </row>
    <row r="20249" spans="71:72" x14ac:dyDescent="0.2">
      <c r="BS20249" s="152"/>
      <c r="BT20249" s="153"/>
    </row>
    <row r="20250" spans="71:72" x14ac:dyDescent="0.2">
      <c r="BS20250" s="152"/>
      <c r="BT20250" s="153"/>
    </row>
    <row r="20251" spans="71:72" x14ac:dyDescent="0.2">
      <c r="BS20251" s="152"/>
      <c r="BT20251" s="153"/>
    </row>
    <row r="20252" spans="71:72" x14ac:dyDescent="0.2">
      <c r="BS20252" s="152"/>
      <c r="BT20252" s="153"/>
    </row>
    <row r="20253" spans="71:72" x14ac:dyDescent="0.2">
      <c r="BS20253" s="152"/>
      <c r="BT20253" s="153"/>
    </row>
    <row r="20254" spans="71:72" x14ac:dyDescent="0.2">
      <c r="BS20254" s="152"/>
      <c r="BT20254" s="153"/>
    </row>
    <row r="20255" spans="71:72" x14ac:dyDescent="0.2">
      <c r="BS20255" s="152"/>
      <c r="BT20255" s="153"/>
    </row>
    <row r="20256" spans="71:72" x14ac:dyDescent="0.2">
      <c r="BS20256" s="152"/>
      <c r="BT20256" s="153"/>
    </row>
    <row r="20257" spans="71:72" x14ac:dyDescent="0.2">
      <c r="BS20257" s="152"/>
      <c r="BT20257" s="153"/>
    </row>
    <row r="20258" spans="71:72" x14ac:dyDescent="0.2">
      <c r="BS20258" s="152"/>
      <c r="BT20258" s="153"/>
    </row>
    <row r="20259" spans="71:72" x14ac:dyDescent="0.2">
      <c r="BS20259" s="152"/>
      <c r="BT20259" s="153"/>
    </row>
    <row r="20260" spans="71:72" x14ac:dyDescent="0.2">
      <c r="BS20260" s="152"/>
      <c r="BT20260" s="153"/>
    </row>
    <row r="20261" spans="71:72" x14ac:dyDescent="0.2">
      <c r="BS20261" s="152"/>
      <c r="BT20261" s="153"/>
    </row>
    <row r="20262" spans="71:72" x14ac:dyDescent="0.2">
      <c r="BS20262" s="152"/>
      <c r="BT20262" s="153"/>
    </row>
    <row r="20263" spans="71:72" x14ac:dyDescent="0.2">
      <c r="BS20263" s="152"/>
      <c r="BT20263" s="153"/>
    </row>
    <row r="20264" spans="71:72" x14ac:dyDescent="0.2">
      <c r="BS20264" s="152"/>
      <c r="BT20264" s="153"/>
    </row>
    <row r="20265" spans="71:72" x14ac:dyDescent="0.2">
      <c r="BS20265" s="152"/>
      <c r="BT20265" s="153"/>
    </row>
    <row r="20266" spans="71:72" x14ac:dyDescent="0.2">
      <c r="BS20266" s="152"/>
      <c r="BT20266" s="153"/>
    </row>
    <row r="20267" spans="71:72" x14ac:dyDescent="0.2">
      <c r="BS20267" s="152"/>
      <c r="BT20267" s="153"/>
    </row>
    <row r="20268" spans="71:72" x14ac:dyDescent="0.2">
      <c r="BS20268" s="152"/>
      <c r="BT20268" s="153"/>
    </row>
    <row r="20269" spans="71:72" x14ac:dyDescent="0.2">
      <c r="BS20269" s="152"/>
      <c r="BT20269" s="153"/>
    </row>
    <row r="20270" spans="71:72" x14ac:dyDescent="0.2">
      <c r="BS20270" s="152"/>
      <c r="BT20270" s="153"/>
    </row>
    <row r="20271" spans="71:72" x14ac:dyDescent="0.2">
      <c r="BS20271" s="152"/>
      <c r="BT20271" s="153"/>
    </row>
    <row r="20272" spans="71:72" x14ac:dyDescent="0.2">
      <c r="BS20272" s="152"/>
      <c r="BT20272" s="153"/>
    </row>
    <row r="20273" spans="71:72" x14ac:dyDescent="0.2">
      <c r="BS20273" s="152"/>
      <c r="BT20273" s="153"/>
    </row>
    <row r="20274" spans="71:72" x14ac:dyDescent="0.2">
      <c r="BS20274" s="152"/>
      <c r="BT20274" s="153"/>
    </row>
    <row r="20275" spans="71:72" x14ac:dyDescent="0.2">
      <c r="BS20275" s="152"/>
      <c r="BT20275" s="153"/>
    </row>
    <row r="20276" spans="71:72" x14ac:dyDescent="0.2">
      <c r="BS20276" s="152"/>
      <c r="BT20276" s="153"/>
    </row>
    <row r="20277" spans="71:72" x14ac:dyDescent="0.2">
      <c r="BS20277" s="152"/>
      <c r="BT20277" s="153"/>
    </row>
    <row r="20278" spans="71:72" x14ac:dyDescent="0.2">
      <c r="BS20278" s="152"/>
      <c r="BT20278" s="153"/>
    </row>
    <row r="20279" spans="71:72" x14ac:dyDescent="0.2">
      <c r="BS20279" s="152"/>
      <c r="BT20279" s="153"/>
    </row>
    <row r="20280" spans="71:72" x14ac:dyDescent="0.2">
      <c r="BS20280" s="152"/>
      <c r="BT20280" s="153"/>
    </row>
    <row r="20281" spans="71:72" x14ac:dyDescent="0.2">
      <c r="BS20281" s="152"/>
      <c r="BT20281" s="153"/>
    </row>
    <row r="20282" spans="71:72" x14ac:dyDescent="0.2">
      <c r="BS20282" s="152"/>
      <c r="BT20282" s="153"/>
    </row>
    <row r="20283" spans="71:72" x14ac:dyDescent="0.2">
      <c r="BS20283" s="152"/>
      <c r="BT20283" s="153"/>
    </row>
    <row r="20284" spans="71:72" x14ac:dyDescent="0.2">
      <c r="BS20284" s="152"/>
      <c r="BT20284" s="153"/>
    </row>
    <row r="20285" spans="71:72" x14ac:dyDescent="0.2">
      <c r="BS20285" s="152"/>
      <c r="BT20285" s="153"/>
    </row>
    <row r="20286" spans="71:72" x14ac:dyDescent="0.2">
      <c r="BS20286" s="152"/>
      <c r="BT20286" s="153"/>
    </row>
    <row r="20287" spans="71:72" x14ac:dyDescent="0.2">
      <c r="BS20287" s="152"/>
      <c r="BT20287" s="153"/>
    </row>
    <row r="20288" spans="71:72" x14ac:dyDescent="0.2">
      <c r="BS20288" s="152"/>
      <c r="BT20288" s="153"/>
    </row>
    <row r="20289" spans="71:72" x14ac:dyDescent="0.2">
      <c r="BS20289" s="152"/>
      <c r="BT20289" s="153"/>
    </row>
    <row r="20290" spans="71:72" x14ac:dyDescent="0.2">
      <c r="BS20290" s="152"/>
      <c r="BT20290" s="153"/>
    </row>
    <row r="20291" spans="71:72" x14ac:dyDescent="0.2">
      <c r="BS20291" s="152"/>
      <c r="BT20291" s="153"/>
    </row>
    <row r="20292" spans="71:72" x14ac:dyDescent="0.2">
      <c r="BS20292" s="152"/>
      <c r="BT20292" s="153"/>
    </row>
    <row r="20293" spans="71:72" x14ac:dyDescent="0.2">
      <c r="BS20293" s="152"/>
      <c r="BT20293" s="153"/>
    </row>
    <row r="20294" spans="71:72" x14ac:dyDescent="0.2">
      <c r="BS20294" s="152"/>
      <c r="BT20294" s="153"/>
    </row>
    <row r="20295" spans="71:72" x14ac:dyDescent="0.2">
      <c r="BS20295" s="152"/>
      <c r="BT20295" s="153"/>
    </row>
    <row r="20296" spans="71:72" x14ac:dyDescent="0.2">
      <c r="BS20296" s="152"/>
      <c r="BT20296" s="153"/>
    </row>
    <row r="20297" spans="71:72" x14ac:dyDescent="0.2">
      <c r="BS20297" s="152"/>
      <c r="BT20297" s="153"/>
    </row>
    <row r="20298" spans="71:72" x14ac:dyDescent="0.2">
      <c r="BS20298" s="152"/>
      <c r="BT20298" s="153"/>
    </row>
    <row r="20299" spans="71:72" x14ac:dyDescent="0.2">
      <c r="BS20299" s="152"/>
      <c r="BT20299" s="153"/>
    </row>
    <row r="20300" spans="71:72" x14ac:dyDescent="0.2">
      <c r="BS20300" s="152"/>
      <c r="BT20300" s="153"/>
    </row>
    <row r="20301" spans="71:72" x14ac:dyDescent="0.2">
      <c r="BS20301" s="152"/>
      <c r="BT20301" s="153"/>
    </row>
    <row r="20302" spans="71:72" x14ac:dyDescent="0.2">
      <c r="BS20302" s="152"/>
      <c r="BT20302" s="153"/>
    </row>
    <row r="20303" spans="71:72" x14ac:dyDescent="0.2">
      <c r="BS20303" s="152"/>
      <c r="BT20303" s="153"/>
    </row>
    <row r="20304" spans="71:72" x14ac:dyDescent="0.2">
      <c r="BS20304" s="152"/>
      <c r="BT20304" s="153"/>
    </row>
    <row r="20305" spans="71:72" x14ac:dyDescent="0.2">
      <c r="BS20305" s="152"/>
      <c r="BT20305" s="153"/>
    </row>
    <row r="20306" spans="71:72" x14ac:dyDescent="0.2">
      <c r="BS20306" s="152"/>
      <c r="BT20306" s="153"/>
    </row>
    <row r="20307" spans="71:72" x14ac:dyDescent="0.2">
      <c r="BS20307" s="152"/>
      <c r="BT20307" s="153"/>
    </row>
    <row r="20308" spans="71:72" x14ac:dyDescent="0.2">
      <c r="BS20308" s="152"/>
      <c r="BT20308" s="153"/>
    </row>
    <row r="20309" spans="71:72" x14ac:dyDescent="0.2">
      <c r="BS20309" s="152"/>
      <c r="BT20309" s="153"/>
    </row>
    <row r="20310" spans="71:72" x14ac:dyDescent="0.2">
      <c r="BS20310" s="152"/>
      <c r="BT20310" s="153"/>
    </row>
    <row r="20311" spans="71:72" x14ac:dyDescent="0.2">
      <c r="BS20311" s="152"/>
      <c r="BT20311" s="153"/>
    </row>
    <row r="20312" spans="71:72" x14ac:dyDescent="0.2">
      <c r="BS20312" s="152"/>
      <c r="BT20312" s="153"/>
    </row>
    <row r="20313" spans="71:72" x14ac:dyDescent="0.2">
      <c r="BS20313" s="152"/>
      <c r="BT20313" s="153"/>
    </row>
    <row r="20314" spans="71:72" x14ac:dyDescent="0.2">
      <c r="BS20314" s="152"/>
      <c r="BT20314" s="153"/>
    </row>
    <row r="20315" spans="71:72" x14ac:dyDescent="0.2">
      <c r="BS20315" s="152"/>
      <c r="BT20315" s="153"/>
    </row>
    <row r="20316" spans="71:72" x14ac:dyDescent="0.2">
      <c r="BS20316" s="152"/>
      <c r="BT20316" s="153"/>
    </row>
    <row r="20317" spans="71:72" x14ac:dyDescent="0.2">
      <c r="BS20317" s="152"/>
      <c r="BT20317" s="153"/>
    </row>
    <row r="20318" spans="71:72" x14ac:dyDescent="0.2">
      <c r="BS20318" s="152"/>
      <c r="BT20318" s="153"/>
    </row>
    <row r="20319" spans="71:72" x14ac:dyDescent="0.2">
      <c r="BS20319" s="152"/>
      <c r="BT20319" s="153"/>
    </row>
    <row r="20320" spans="71:72" x14ac:dyDescent="0.2">
      <c r="BS20320" s="152"/>
      <c r="BT20320" s="153"/>
    </row>
    <row r="20321" spans="71:72" x14ac:dyDescent="0.2">
      <c r="BS20321" s="152"/>
      <c r="BT20321" s="153"/>
    </row>
    <row r="20322" spans="71:72" x14ac:dyDescent="0.2">
      <c r="BS20322" s="152"/>
      <c r="BT20322" s="153"/>
    </row>
    <row r="20323" spans="71:72" x14ac:dyDescent="0.2">
      <c r="BS20323" s="152"/>
      <c r="BT20323" s="153"/>
    </row>
    <row r="20324" spans="71:72" x14ac:dyDescent="0.2">
      <c r="BS20324" s="152"/>
      <c r="BT20324" s="153"/>
    </row>
    <row r="20325" spans="71:72" x14ac:dyDescent="0.2">
      <c r="BS20325" s="152"/>
      <c r="BT20325" s="153"/>
    </row>
    <row r="20326" spans="71:72" x14ac:dyDescent="0.2">
      <c r="BS20326" s="152"/>
      <c r="BT20326" s="153"/>
    </row>
    <row r="20327" spans="71:72" x14ac:dyDescent="0.2">
      <c r="BS20327" s="152"/>
      <c r="BT20327" s="153"/>
    </row>
    <row r="20328" spans="71:72" x14ac:dyDescent="0.2">
      <c r="BS20328" s="152"/>
      <c r="BT20328" s="153"/>
    </row>
    <row r="20329" spans="71:72" x14ac:dyDescent="0.2">
      <c r="BS20329" s="152"/>
      <c r="BT20329" s="153"/>
    </row>
    <row r="20330" spans="71:72" x14ac:dyDescent="0.2">
      <c r="BS20330" s="152"/>
      <c r="BT20330" s="153"/>
    </row>
    <row r="20331" spans="71:72" x14ac:dyDescent="0.2">
      <c r="BS20331" s="152"/>
      <c r="BT20331" s="153"/>
    </row>
    <row r="20332" spans="71:72" x14ac:dyDescent="0.2">
      <c r="BS20332" s="152"/>
      <c r="BT20332" s="153"/>
    </row>
    <row r="20333" spans="71:72" x14ac:dyDescent="0.2">
      <c r="BS20333" s="152"/>
      <c r="BT20333" s="153"/>
    </row>
    <row r="20334" spans="71:72" x14ac:dyDescent="0.2">
      <c r="BS20334" s="152"/>
      <c r="BT20334" s="153"/>
    </row>
    <row r="20335" spans="71:72" x14ac:dyDescent="0.2">
      <c r="BS20335" s="152"/>
      <c r="BT20335" s="153"/>
    </row>
    <row r="20336" spans="71:72" x14ac:dyDescent="0.2">
      <c r="BS20336" s="152"/>
      <c r="BT20336" s="153"/>
    </row>
    <row r="20337" spans="71:72" x14ac:dyDescent="0.2">
      <c r="BS20337" s="152"/>
      <c r="BT20337" s="153"/>
    </row>
    <row r="20338" spans="71:72" x14ac:dyDescent="0.2">
      <c r="BS20338" s="152"/>
      <c r="BT20338" s="153"/>
    </row>
    <row r="20339" spans="71:72" x14ac:dyDescent="0.2">
      <c r="BS20339" s="152"/>
      <c r="BT20339" s="153"/>
    </row>
    <row r="20340" spans="71:72" x14ac:dyDescent="0.2">
      <c r="BS20340" s="152"/>
      <c r="BT20340" s="153"/>
    </row>
    <row r="20341" spans="71:72" x14ac:dyDescent="0.2">
      <c r="BS20341" s="152"/>
      <c r="BT20341" s="153"/>
    </row>
    <row r="20342" spans="71:72" x14ac:dyDescent="0.2">
      <c r="BS20342" s="152"/>
      <c r="BT20342" s="153"/>
    </row>
    <row r="20343" spans="71:72" x14ac:dyDescent="0.2">
      <c r="BS20343" s="152"/>
      <c r="BT20343" s="153"/>
    </row>
    <row r="20344" spans="71:72" x14ac:dyDescent="0.2">
      <c r="BS20344" s="152"/>
      <c r="BT20344" s="153"/>
    </row>
    <row r="20345" spans="71:72" x14ac:dyDescent="0.2">
      <c r="BS20345" s="152"/>
      <c r="BT20345" s="153"/>
    </row>
    <row r="20346" spans="71:72" x14ac:dyDescent="0.2">
      <c r="BS20346" s="152"/>
      <c r="BT20346" s="153"/>
    </row>
    <row r="20347" spans="71:72" x14ac:dyDescent="0.2">
      <c r="BS20347" s="152"/>
      <c r="BT20347" s="153"/>
    </row>
    <row r="20348" spans="71:72" x14ac:dyDescent="0.2">
      <c r="BS20348" s="152"/>
      <c r="BT20348" s="153"/>
    </row>
    <row r="20349" spans="71:72" x14ac:dyDescent="0.2">
      <c r="BS20349" s="152"/>
      <c r="BT20349" s="153"/>
    </row>
    <row r="20350" spans="71:72" x14ac:dyDescent="0.2">
      <c r="BS20350" s="152"/>
      <c r="BT20350" s="153"/>
    </row>
    <row r="20351" spans="71:72" x14ac:dyDescent="0.2">
      <c r="BS20351" s="152"/>
      <c r="BT20351" s="153"/>
    </row>
    <row r="20352" spans="71:72" x14ac:dyDescent="0.2">
      <c r="BS20352" s="152"/>
      <c r="BT20352" s="153"/>
    </row>
    <row r="20353" spans="71:72" x14ac:dyDescent="0.2">
      <c r="BS20353" s="152"/>
      <c r="BT20353" s="153"/>
    </row>
    <row r="20354" spans="71:72" x14ac:dyDescent="0.2">
      <c r="BS20354" s="152"/>
      <c r="BT20354" s="153"/>
    </row>
    <row r="20355" spans="71:72" x14ac:dyDescent="0.2">
      <c r="BS20355" s="152"/>
      <c r="BT20355" s="153"/>
    </row>
    <row r="20356" spans="71:72" x14ac:dyDescent="0.2">
      <c r="BS20356" s="152"/>
      <c r="BT20356" s="153"/>
    </row>
    <row r="20357" spans="71:72" x14ac:dyDescent="0.2">
      <c r="BS20357" s="152"/>
      <c r="BT20357" s="153"/>
    </row>
    <row r="20358" spans="71:72" x14ac:dyDescent="0.2">
      <c r="BS20358" s="152"/>
      <c r="BT20358" s="153"/>
    </row>
    <row r="20359" spans="71:72" x14ac:dyDescent="0.2">
      <c r="BS20359" s="152"/>
      <c r="BT20359" s="153"/>
    </row>
    <row r="20360" spans="71:72" x14ac:dyDescent="0.2">
      <c r="BS20360" s="152"/>
      <c r="BT20360" s="153"/>
    </row>
    <row r="20361" spans="71:72" x14ac:dyDescent="0.2">
      <c r="BS20361" s="152"/>
      <c r="BT20361" s="153"/>
    </row>
    <row r="20362" spans="71:72" x14ac:dyDescent="0.2">
      <c r="BS20362" s="152"/>
      <c r="BT20362" s="153"/>
    </row>
    <row r="20363" spans="71:72" x14ac:dyDescent="0.2">
      <c r="BS20363" s="152"/>
      <c r="BT20363" s="153"/>
    </row>
    <row r="20364" spans="71:72" x14ac:dyDescent="0.2">
      <c r="BS20364" s="152"/>
      <c r="BT20364" s="153"/>
    </row>
    <row r="20365" spans="71:72" x14ac:dyDescent="0.2">
      <c r="BS20365" s="152"/>
      <c r="BT20365" s="153"/>
    </row>
    <row r="20366" spans="71:72" x14ac:dyDescent="0.2">
      <c r="BS20366" s="152"/>
      <c r="BT20366" s="153"/>
    </row>
    <row r="20367" spans="71:72" x14ac:dyDescent="0.2">
      <c r="BS20367" s="152"/>
      <c r="BT20367" s="153"/>
    </row>
    <row r="20368" spans="71:72" x14ac:dyDescent="0.2">
      <c r="BS20368" s="152"/>
      <c r="BT20368" s="153"/>
    </row>
    <row r="20369" spans="71:72" x14ac:dyDescent="0.2">
      <c r="BS20369" s="152"/>
      <c r="BT20369" s="153"/>
    </row>
    <row r="20370" spans="71:72" x14ac:dyDescent="0.2">
      <c r="BS20370" s="152"/>
      <c r="BT20370" s="153"/>
    </row>
    <row r="20371" spans="71:72" x14ac:dyDescent="0.2">
      <c r="BS20371" s="152"/>
      <c r="BT20371" s="153"/>
    </row>
    <row r="20372" spans="71:72" x14ac:dyDescent="0.2">
      <c r="BS20372" s="152"/>
      <c r="BT20372" s="153"/>
    </row>
    <row r="20373" spans="71:72" x14ac:dyDescent="0.2">
      <c r="BS20373" s="152"/>
      <c r="BT20373" s="153"/>
    </row>
    <row r="20374" spans="71:72" x14ac:dyDescent="0.2">
      <c r="BS20374" s="152"/>
      <c r="BT20374" s="153"/>
    </row>
    <row r="20375" spans="71:72" x14ac:dyDescent="0.2">
      <c r="BS20375" s="152"/>
      <c r="BT20375" s="153"/>
    </row>
    <row r="20376" spans="71:72" x14ac:dyDescent="0.2">
      <c r="BS20376" s="152"/>
      <c r="BT20376" s="153"/>
    </row>
    <row r="20377" spans="71:72" x14ac:dyDescent="0.2">
      <c r="BS20377" s="152"/>
      <c r="BT20377" s="153"/>
    </row>
    <row r="20378" spans="71:72" x14ac:dyDescent="0.2">
      <c r="BS20378" s="152"/>
      <c r="BT20378" s="153"/>
    </row>
    <row r="20379" spans="71:72" x14ac:dyDescent="0.2">
      <c r="BS20379" s="152"/>
      <c r="BT20379" s="153"/>
    </row>
    <row r="20380" spans="71:72" x14ac:dyDescent="0.2">
      <c r="BS20380" s="152"/>
      <c r="BT20380" s="153"/>
    </row>
    <row r="20381" spans="71:72" x14ac:dyDescent="0.2">
      <c r="BS20381" s="152"/>
      <c r="BT20381" s="153"/>
    </row>
    <row r="20382" spans="71:72" x14ac:dyDescent="0.2">
      <c r="BS20382" s="152"/>
      <c r="BT20382" s="153"/>
    </row>
    <row r="20383" spans="71:72" x14ac:dyDescent="0.2">
      <c r="BS20383" s="152"/>
      <c r="BT20383" s="153"/>
    </row>
    <row r="20384" spans="71:72" x14ac:dyDescent="0.2">
      <c r="BS20384" s="152"/>
      <c r="BT20384" s="153"/>
    </row>
    <row r="20385" spans="71:72" x14ac:dyDescent="0.2">
      <c r="BS20385" s="152"/>
      <c r="BT20385" s="153"/>
    </row>
    <row r="20386" spans="71:72" x14ac:dyDescent="0.2">
      <c r="BS20386" s="152"/>
      <c r="BT20386" s="153"/>
    </row>
    <row r="20387" spans="71:72" x14ac:dyDescent="0.2">
      <c r="BS20387" s="152"/>
      <c r="BT20387" s="153"/>
    </row>
    <row r="20388" spans="71:72" x14ac:dyDescent="0.2">
      <c r="BS20388" s="152"/>
      <c r="BT20388" s="153"/>
    </row>
    <row r="20389" spans="71:72" x14ac:dyDescent="0.2">
      <c r="BS20389" s="152"/>
      <c r="BT20389" s="153"/>
    </row>
    <row r="20390" spans="71:72" x14ac:dyDescent="0.2">
      <c r="BS20390" s="152"/>
      <c r="BT20390" s="153"/>
    </row>
    <row r="20391" spans="71:72" x14ac:dyDescent="0.2">
      <c r="BS20391" s="152"/>
      <c r="BT20391" s="153"/>
    </row>
    <row r="20392" spans="71:72" x14ac:dyDescent="0.2">
      <c r="BS20392" s="152"/>
      <c r="BT20392" s="153"/>
    </row>
    <row r="20393" spans="71:72" x14ac:dyDescent="0.2">
      <c r="BS20393" s="152"/>
      <c r="BT20393" s="153"/>
    </row>
    <row r="20394" spans="71:72" x14ac:dyDescent="0.2">
      <c r="BS20394" s="152"/>
      <c r="BT20394" s="153"/>
    </row>
    <row r="20395" spans="71:72" x14ac:dyDescent="0.2">
      <c r="BS20395" s="152"/>
      <c r="BT20395" s="153"/>
    </row>
    <row r="20396" spans="71:72" x14ac:dyDescent="0.2">
      <c r="BS20396" s="152"/>
      <c r="BT20396" s="153"/>
    </row>
    <row r="20397" spans="71:72" x14ac:dyDescent="0.2">
      <c r="BS20397" s="152"/>
      <c r="BT20397" s="153"/>
    </row>
    <row r="20398" spans="71:72" x14ac:dyDescent="0.2">
      <c r="BS20398" s="152"/>
      <c r="BT20398" s="153"/>
    </row>
    <row r="20399" spans="71:72" x14ac:dyDescent="0.2">
      <c r="BS20399" s="152"/>
      <c r="BT20399" s="153"/>
    </row>
    <row r="20400" spans="71:72" x14ac:dyDescent="0.2">
      <c r="BS20400" s="152"/>
      <c r="BT20400" s="153"/>
    </row>
    <row r="20401" spans="71:72" x14ac:dyDescent="0.2">
      <c r="BS20401" s="152"/>
      <c r="BT20401" s="153"/>
    </row>
    <row r="20402" spans="71:72" x14ac:dyDescent="0.2">
      <c r="BS20402" s="152"/>
      <c r="BT20402" s="153"/>
    </row>
    <row r="20403" spans="71:72" x14ac:dyDescent="0.2">
      <c r="BS20403" s="152"/>
      <c r="BT20403" s="153"/>
    </row>
    <row r="20404" spans="71:72" x14ac:dyDescent="0.2">
      <c r="BS20404" s="152"/>
      <c r="BT20404" s="153"/>
    </row>
    <row r="20405" spans="71:72" x14ac:dyDescent="0.2">
      <c r="BS20405" s="152"/>
      <c r="BT20405" s="153"/>
    </row>
    <row r="20406" spans="71:72" x14ac:dyDescent="0.2">
      <c r="BS20406" s="152"/>
      <c r="BT20406" s="153"/>
    </row>
    <row r="20407" spans="71:72" x14ac:dyDescent="0.2">
      <c r="BS20407" s="152"/>
      <c r="BT20407" s="153"/>
    </row>
    <row r="20408" spans="71:72" x14ac:dyDescent="0.2">
      <c r="BS20408" s="152"/>
      <c r="BT20408" s="153"/>
    </row>
    <row r="20409" spans="71:72" x14ac:dyDescent="0.2">
      <c r="BS20409" s="152"/>
      <c r="BT20409" s="153"/>
    </row>
    <row r="20410" spans="71:72" x14ac:dyDescent="0.2">
      <c r="BS20410" s="152"/>
      <c r="BT20410" s="153"/>
    </row>
    <row r="20411" spans="71:72" x14ac:dyDescent="0.2">
      <c r="BS20411" s="152"/>
      <c r="BT20411" s="153"/>
    </row>
    <row r="20412" spans="71:72" x14ac:dyDescent="0.2">
      <c r="BS20412" s="152"/>
      <c r="BT20412" s="153"/>
    </row>
    <row r="20413" spans="71:72" x14ac:dyDescent="0.2">
      <c r="BS20413" s="152"/>
      <c r="BT20413" s="153"/>
    </row>
    <row r="20414" spans="71:72" x14ac:dyDescent="0.2">
      <c r="BS20414" s="152"/>
      <c r="BT20414" s="153"/>
    </row>
    <row r="20415" spans="71:72" x14ac:dyDescent="0.2">
      <c r="BS20415" s="152"/>
      <c r="BT20415" s="153"/>
    </row>
    <row r="20416" spans="71:72" x14ac:dyDescent="0.2">
      <c r="BS20416" s="152"/>
      <c r="BT20416" s="153"/>
    </row>
    <row r="20417" spans="71:72" x14ac:dyDescent="0.2">
      <c r="BS20417" s="152"/>
      <c r="BT20417" s="153"/>
    </row>
    <row r="20418" spans="71:72" x14ac:dyDescent="0.2">
      <c r="BS20418" s="152"/>
      <c r="BT20418" s="153"/>
    </row>
    <row r="20419" spans="71:72" x14ac:dyDescent="0.2">
      <c r="BS20419" s="152"/>
      <c r="BT20419" s="153"/>
    </row>
    <row r="20420" spans="71:72" x14ac:dyDescent="0.2">
      <c r="BS20420" s="152"/>
      <c r="BT20420" s="153"/>
    </row>
    <row r="20421" spans="71:72" x14ac:dyDescent="0.2">
      <c r="BS20421" s="152"/>
      <c r="BT20421" s="153"/>
    </row>
    <row r="20422" spans="71:72" x14ac:dyDescent="0.2">
      <c r="BS20422" s="152"/>
      <c r="BT20422" s="153"/>
    </row>
    <row r="20423" spans="71:72" x14ac:dyDescent="0.2">
      <c r="BS20423" s="152"/>
      <c r="BT20423" s="153"/>
    </row>
    <row r="20424" spans="71:72" x14ac:dyDescent="0.2">
      <c r="BS20424" s="152"/>
      <c r="BT20424" s="153"/>
    </row>
    <row r="20425" spans="71:72" x14ac:dyDescent="0.2">
      <c r="BS20425" s="152"/>
      <c r="BT20425" s="153"/>
    </row>
    <row r="20426" spans="71:72" x14ac:dyDescent="0.2">
      <c r="BS20426" s="152"/>
      <c r="BT20426" s="153"/>
    </row>
    <row r="20427" spans="71:72" x14ac:dyDescent="0.2">
      <c r="BS20427" s="152"/>
      <c r="BT20427" s="153"/>
    </row>
    <row r="20428" spans="71:72" x14ac:dyDescent="0.2">
      <c r="BS20428" s="152"/>
      <c r="BT20428" s="153"/>
    </row>
    <row r="20429" spans="71:72" x14ac:dyDescent="0.2">
      <c r="BS20429" s="152"/>
      <c r="BT20429" s="153"/>
    </row>
    <row r="20430" spans="71:72" x14ac:dyDescent="0.2">
      <c r="BS20430" s="152"/>
      <c r="BT20430" s="153"/>
    </row>
    <row r="20431" spans="71:72" x14ac:dyDescent="0.2">
      <c r="BS20431" s="152"/>
      <c r="BT20431" s="153"/>
    </row>
    <row r="20432" spans="71:72" x14ac:dyDescent="0.2">
      <c r="BS20432" s="152"/>
      <c r="BT20432" s="153"/>
    </row>
    <row r="20433" spans="71:72" x14ac:dyDescent="0.2">
      <c r="BS20433" s="152"/>
      <c r="BT20433" s="153"/>
    </row>
    <row r="20434" spans="71:72" x14ac:dyDescent="0.2">
      <c r="BS20434" s="152"/>
      <c r="BT20434" s="153"/>
    </row>
    <row r="20435" spans="71:72" x14ac:dyDescent="0.2">
      <c r="BS20435" s="152"/>
      <c r="BT20435" s="153"/>
    </row>
    <row r="20436" spans="71:72" x14ac:dyDescent="0.2">
      <c r="BS20436" s="152"/>
      <c r="BT20436" s="153"/>
    </row>
    <row r="20437" spans="71:72" x14ac:dyDescent="0.2">
      <c r="BS20437" s="152"/>
      <c r="BT20437" s="153"/>
    </row>
    <row r="20438" spans="71:72" x14ac:dyDescent="0.2">
      <c r="BS20438" s="152"/>
      <c r="BT20438" s="153"/>
    </row>
    <row r="20439" spans="71:72" x14ac:dyDescent="0.2">
      <c r="BS20439" s="152"/>
      <c r="BT20439" s="153"/>
    </row>
    <row r="20440" spans="71:72" x14ac:dyDescent="0.2">
      <c r="BS20440" s="152"/>
      <c r="BT20440" s="153"/>
    </row>
    <row r="20441" spans="71:72" x14ac:dyDescent="0.2">
      <c r="BS20441" s="152"/>
      <c r="BT20441" s="153"/>
    </row>
    <row r="20442" spans="71:72" x14ac:dyDescent="0.2">
      <c r="BS20442" s="152"/>
      <c r="BT20442" s="153"/>
    </row>
    <row r="20443" spans="71:72" x14ac:dyDescent="0.2">
      <c r="BS20443" s="152"/>
      <c r="BT20443" s="153"/>
    </row>
    <row r="20444" spans="71:72" x14ac:dyDescent="0.2">
      <c r="BS20444" s="152"/>
      <c r="BT20444" s="153"/>
    </row>
    <row r="20445" spans="71:72" x14ac:dyDescent="0.2">
      <c r="BS20445" s="152"/>
      <c r="BT20445" s="153"/>
    </row>
    <row r="20446" spans="71:72" x14ac:dyDescent="0.2">
      <c r="BS20446" s="152"/>
      <c r="BT20446" s="153"/>
    </row>
    <row r="20447" spans="71:72" x14ac:dyDescent="0.2">
      <c r="BS20447" s="152"/>
      <c r="BT20447" s="153"/>
    </row>
    <row r="20448" spans="71:72" x14ac:dyDescent="0.2">
      <c r="BS20448" s="152"/>
      <c r="BT20448" s="153"/>
    </row>
    <row r="20449" spans="71:72" x14ac:dyDescent="0.2">
      <c r="BS20449" s="152"/>
      <c r="BT20449" s="153"/>
    </row>
    <row r="20450" spans="71:72" x14ac:dyDescent="0.2">
      <c r="BS20450" s="152"/>
      <c r="BT20450" s="153"/>
    </row>
    <row r="20451" spans="71:72" x14ac:dyDescent="0.2">
      <c r="BS20451" s="152"/>
      <c r="BT20451" s="153"/>
    </row>
    <row r="20452" spans="71:72" x14ac:dyDescent="0.2">
      <c r="BS20452" s="152"/>
      <c r="BT20452" s="153"/>
    </row>
    <row r="20453" spans="71:72" x14ac:dyDescent="0.2">
      <c r="BS20453" s="152"/>
      <c r="BT20453" s="153"/>
    </row>
    <row r="20454" spans="71:72" x14ac:dyDescent="0.2">
      <c r="BS20454" s="152"/>
      <c r="BT20454" s="153"/>
    </row>
    <row r="20455" spans="71:72" x14ac:dyDescent="0.2">
      <c r="BS20455" s="152"/>
      <c r="BT20455" s="153"/>
    </row>
    <row r="20456" spans="71:72" x14ac:dyDescent="0.2">
      <c r="BS20456" s="152"/>
      <c r="BT20456" s="153"/>
    </row>
    <row r="20457" spans="71:72" x14ac:dyDescent="0.2">
      <c r="BS20457" s="152"/>
      <c r="BT20457" s="153"/>
    </row>
    <row r="20458" spans="71:72" x14ac:dyDescent="0.2">
      <c r="BS20458" s="152"/>
      <c r="BT20458" s="153"/>
    </row>
    <row r="20459" spans="71:72" x14ac:dyDescent="0.2">
      <c r="BS20459" s="152"/>
      <c r="BT20459" s="153"/>
    </row>
    <row r="20460" spans="71:72" x14ac:dyDescent="0.2">
      <c r="BS20460" s="152"/>
      <c r="BT20460" s="153"/>
    </row>
    <row r="20461" spans="71:72" x14ac:dyDescent="0.2">
      <c r="BS20461" s="152"/>
      <c r="BT20461" s="153"/>
    </row>
    <row r="20462" spans="71:72" x14ac:dyDescent="0.2">
      <c r="BS20462" s="152"/>
      <c r="BT20462" s="153"/>
    </row>
    <row r="20463" spans="71:72" x14ac:dyDescent="0.2">
      <c r="BS20463" s="152"/>
      <c r="BT20463" s="153"/>
    </row>
    <row r="20464" spans="71:72" x14ac:dyDescent="0.2">
      <c r="BS20464" s="152"/>
      <c r="BT20464" s="153"/>
    </row>
    <row r="20465" spans="71:72" x14ac:dyDescent="0.2">
      <c r="BS20465" s="152"/>
      <c r="BT20465" s="153"/>
    </row>
    <row r="20466" spans="71:72" x14ac:dyDescent="0.2">
      <c r="BS20466" s="152"/>
      <c r="BT20466" s="153"/>
    </row>
    <row r="20467" spans="71:72" x14ac:dyDescent="0.2">
      <c r="BS20467" s="152"/>
      <c r="BT20467" s="153"/>
    </row>
    <row r="20468" spans="71:72" x14ac:dyDescent="0.2">
      <c r="BS20468" s="152"/>
      <c r="BT20468" s="153"/>
    </row>
    <row r="20469" spans="71:72" x14ac:dyDescent="0.2">
      <c r="BS20469" s="152"/>
      <c r="BT20469" s="153"/>
    </row>
    <row r="20470" spans="71:72" x14ac:dyDescent="0.2">
      <c r="BS20470" s="152"/>
      <c r="BT20470" s="153"/>
    </row>
    <row r="20471" spans="71:72" x14ac:dyDescent="0.2">
      <c r="BS20471" s="152"/>
      <c r="BT20471" s="153"/>
    </row>
    <row r="20472" spans="71:72" x14ac:dyDescent="0.2">
      <c r="BS20472" s="152"/>
      <c r="BT20472" s="153"/>
    </row>
    <row r="20473" spans="71:72" x14ac:dyDescent="0.2">
      <c r="BS20473" s="152"/>
      <c r="BT20473" s="153"/>
    </row>
    <row r="20474" spans="71:72" x14ac:dyDescent="0.2">
      <c r="BS20474" s="152"/>
      <c r="BT20474" s="153"/>
    </row>
    <row r="20475" spans="71:72" x14ac:dyDescent="0.2">
      <c r="BS20475" s="152"/>
      <c r="BT20475" s="153"/>
    </row>
    <row r="20476" spans="71:72" x14ac:dyDescent="0.2">
      <c r="BS20476" s="152"/>
      <c r="BT20476" s="153"/>
    </row>
    <row r="20477" spans="71:72" x14ac:dyDescent="0.2">
      <c r="BS20477" s="152"/>
      <c r="BT20477" s="153"/>
    </row>
    <row r="20478" spans="71:72" x14ac:dyDescent="0.2">
      <c r="BS20478" s="152"/>
      <c r="BT20478" s="153"/>
    </row>
    <row r="20479" spans="71:72" x14ac:dyDescent="0.2">
      <c r="BS20479" s="152"/>
      <c r="BT20479" s="153"/>
    </row>
    <row r="20480" spans="71:72" x14ac:dyDescent="0.2">
      <c r="BS20480" s="152"/>
      <c r="BT20480" s="153"/>
    </row>
    <row r="20481" spans="71:72" x14ac:dyDescent="0.2">
      <c r="BS20481" s="152"/>
      <c r="BT20481" s="153"/>
    </row>
    <row r="20482" spans="71:72" x14ac:dyDescent="0.2">
      <c r="BS20482" s="152"/>
      <c r="BT20482" s="153"/>
    </row>
    <row r="20483" spans="71:72" x14ac:dyDescent="0.2">
      <c r="BS20483" s="152"/>
      <c r="BT20483" s="153"/>
    </row>
    <row r="20484" spans="71:72" x14ac:dyDescent="0.2">
      <c r="BS20484" s="152"/>
      <c r="BT20484" s="153"/>
    </row>
    <row r="20485" spans="71:72" x14ac:dyDescent="0.2">
      <c r="BS20485" s="152"/>
      <c r="BT20485" s="153"/>
    </row>
    <row r="20486" spans="71:72" x14ac:dyDescent="0.2">
      <c r="BS20486" s="152"/>
      <c r="BT20486" s="153"/>
    </row>
    <row r="20487" spans="71:72" x14ac:dyDescent="0.2">
      <c r="BS20487" s="152"/>
      <c r="BT20487" s="153"/>
    </row>
    <row r="20488" spans="71:72" x14ac:dyDescent="0.2">
      <c r="BS20488" s="152"/>
      <c r="BT20488" s="153"/>
    </row>
    <row r="20489" spans="71:72" x14ac:dyDescent="0.2">
      <c r="BS20489" s="152"/>
      <c r="BT20489" s="153"/>
    </row>
    <row r="20490" spans="71:72" x14ac:dyDescent="0.2">
      <c r="BS20490" s="152"/>
      <c r="BT20490" s="153"/>
    </row>
    <row r="20491" spans="71:72" x14ac:dyDescent="0.2">
      <c r="BS20491" s="152"/>
      <c r="BT20491" s="153"/>
    </row>
    <row r="20492" spans="71:72" x14ac:dyDescent="0.2">
      <c r="BS20492" s="152"/>
      <c r="BT20492" s="153"/>
    </row>
    <row r="20493" spans="71:72" x14ac:dyDescent="0.2">
      <c r="BS20493" s="152"/>
      <c r="BT20493" s="153"/>
    </row>
    <row r="20494" spans="71:72" x14ac:dyDescent="0.2">
      <c r="BS20494" s="152"/>
      <c r="BT20494" s="153"/>
    </row>
    <row r="20495" spans="71:72" x14ac:dyDescent="0.2">
      <c r="BS20495" s="152"/>
      <c r="BT20495" s="153"/>
    </row>
    <row r="20496" spans="71:72" x14ac:dyDescent="0.2">
      <c r="BS20496" s="152"/>
      <c r="BT20496" s="153"/>
    </row>
    <row r="20497" spans="71:72" x14ac:dyDescent="0.2">
      <c r="BS20497" s="152"/>
      <c r="BT20497" s="153"/>
    </row>
    <row r="20498" spans="71:72" x14ac:dyDescent="0.2">
      <c r="BS20498" s="152"/>
      <c r="BT20498" s="153"/>
    </row>
    <row r="20499" spans="71:72" x14ac:dyDescent="0.2">
      <c r="BS20499" s="152"/>
      <c r="BT20499" s="153"/>
    </row>
    <row r="20500" spans="71:72" x14ac:dyDescent="0.2">
      <c r="BS20500" s="152"/>
      <c r="BT20500" s="153"/>
    </row>
    <row r="20501" spans="71:72" x14ac:dyDescent="0.2">
      <c r="BS20501" s="152"/>
      <c r="BT20501" s="153"/>
    </row>
    <row r="20502" spans="71:72" x14ac:dyDescent="0.2">
      <c r="BS20502" s="152"/>
      <c r="BT20502" s="153"/>
    </row>
    <row r="20503" spans="71:72" x14ac:dyDescent="0.2">
      <c r="BS20503" s="152"/>
      <c r="BT20503" s="153"/>
    </row>
    <row r="20504" spans="71:72" x14ac:dyDescent="0.2">
      <c r="BS20504" s="152"/>
      <c r="BT20504" s="153"/>
    </row>
    <row r="20505" spans="71:72" x14ac:dyDescent="0.2">
      <c r="BS20505" s="152"/>
      <c r="BT20505" s="153"/>
    </row>
    <row r="20506" spans="71:72" x14ac:dyDescent="0.2">
      <c r="BS20506" s="152"/>
      <c r="BT20506" s="153"/>
    </row>
    <row r="20507" spans="71:72" x14ac:dyDescent="0.2">
      <c r="BS20507" s="152"/>
      <c r="BT20507" s="153"/>
    </row>
    <row r="20508" spans="71:72" x14ac:dyDescent="0.2">
      <c r="BS20508" s="152"/>
      <c r="BT20508" s="153"/>
    </row>
    <row r="20509" spans="71:72" x14ac:dyDescent="0.2">
      <c r="BS20509" s="152"/>
      <c r="BT20509" s="153"/>
    </row>
    <row r="20510" spans="71:72" x14ac:dyDescent="0.2">
      <c r="BS20510" s="152"/>
      <c r="BT20510" s="153"/>
    </row>
    <row r="20511" spans="71:72" x14ac:dyDescent="0.2">
      <c r="BS20511" s="152"/>
      <c r="BT20511" s="153"/>
    </row>
    <row r="20512" spans="71:72" x14ac:dyDescent="0.2">
      <c r="BS20512" s="152"/>
      <c r="BT20512" s="153"/>
    </row>
    <row r="20513" spans="71:72" x14ac:dyDescent="0.2">
      <c r="BS20513" s="152"/>
      <c r="BT20513" s="153"/>
    </row>
    <row r="20514" spans="71:72" x14ac:dyDescent="0.2">
      <c r="BS20514" s="152"/>
      <c r="BT20514" s="153"/>
    </row>
    <row r="20515" spans="71:72" x14ac:dyDescent="0.2">
      <c r="BS20515" s="152"/>
      <c r="BT20515" s="153"/>
    </row>
    <row r="20516" spans="71:72" x14ac:dyDescent="0.2">
      <c r="BS20516" s="152"/>
      <c r="BT20516" s="153"/>
    </row>
    <row r="20517" spans="71:72" x14ac:dyDescent="0.2">
      <c r="BS20517" s="152"/>
      <c r="BT20517" s="153"/>
    </row>
    <row r="20518" spans="71:72" x14ac:dyDescent="0.2">
      <c r="BS20518" s="152"/>
      <c r="BT20518" s="153"/>
    </row>
    <row r="20519" spans="71:72" x14ac:dyDescent="0.2">
      <c r="BS20519" s="152"/>
      <c r="BT20519" s="153"/>
    </row>
    <row r="20520" spans="71:72" x14ac:dyDescent="0.2">
      <c r="BS20520" s="152"/>
      <c r="BT20520" s="153"/>
    </row>
    <row r="20521" spans="71:72" x14ac:dyDescent="0.2">
      <c r="BS20521" s="152"/>
      <c r="BT20521" s="153"/>
    </row>
    <row r="20522" spans="71:72" x14ac:dyDescent="0.2">
      <c r="BS20522" s="152"/>
      <c r="BT20522" s="153"/>
    </row>
    <row r="20523" spans="71:72" x14ac:dyDescent="0.2">
      <c r="BS20523" s="152"/>
      <c r="BT20523" s="153"/>
    </row>
    <row r="20524" spans="71:72" x14ac:dyDescent="0.2">
      <c r="BS20524" s="152"/>
      <c r="BT20524" s="153"/>
    </row>
    <row r="20525" spans="71:72" x14ac:dyDescent="0.2">
      <c r="BS20525" s="152"/>
      <c r="BT20525" s="153"/>
    </row>
    <row r="20526" spans="71:72" x14ac:dyDescent="0.2">
      <c r="BS20526" s="152"/>
      <c r="BT20526" s="153"/>
    </row>
    <row r="20527" spans="71:72" x14ac:dyDescent="0.2">
      <c r="BS20527" s="152"/>
      <c r="BT20527" s="153"/>
    </row>
    <row r="20528" spans="71:72" x14ac:dyDescent="0.2">
      <c r="BS20528" s="152"/>
      <c r="BT20528" s="153"/>
    </row>
    <row r="20529" spans="71:72" x14ac:dyDescent="0.2">
      <c r="BS20529" s="152"/>
      <c r="BT20529" s="153"/>
    </row>
    <row r="20530" spans="71:72" x14ac:dyDescent="0.2">
      <c r="BS20530" s="152"/>
      <c r="BT20530" s="153"/>
    </row>
    <row r="20531" spans="71:72" x14ac:dyDescent="0.2">
      <c r="BS20531" s="152"/>
      <c r="BT20531" s="153"/>
    </row>
    <row r="20532" spans="71:72" x14ac:dyDescent="0.2">
      <c r="BS20532" s="152"/>
      <c r="BT20532" s="153"/>
    </row>
    <row r="20533" spans="71:72" x14ac:dyDescent="0.2">
      <c r="BS20533" s="152"/>
      <c r="BT20533" s="153"/>
    </row>
    <row r="20534" spans="71:72" x14ac:dyDescent="0.2">
      <c r="BS20534" s="152"/>
      <c r="BT20534" s="153"/>
    </row>
    <row r="20535" spans="71:72" x14ac:dyDescent="0.2">
      <c r="BS20535" s="152"/>
      <c r="BT20535" s="153"/>
    </row>
    <row r="20536" spans="71:72" x14ac:dyDescent="0.2">
      <c r="BS20536" s="152"/>
      <c r="BT20536" s="153"/>
    </row>
    <row r="20537" spans="71:72" x14ac:dyDescent="0.2">
      <c r="BS20537" s="152"/>
      <c r="BT20537" s="153"/>
    </row>
    <row r="20538" spans="71:72" x14ac:dyDescent="0.2">
      <c r="BS20538" s="152"/>
      <c r="BT20538" s="153"/>
    </row>
    <row r="20539" spans="71:72" x14ac:dyDescent="0.2">
      <c r="BS20539" s="152"/>
      <c r="BT20539" s="153"/>
    </row>
    <row r="20540" spans="71:72" x14ac:dyDescent="0.2">
      <c r="BS20540" s="152"/>
      <c r="BT20540" s="153"/>
    </row>
    <row r="20541" spans="71:72" x14ac:dyDescent="0.2">
      <c r="BS20541" s="152"/>
      <c r="BT20541" s="153"/>
    </row>
    <row r="20542" spans="71:72" x14ac:dyDescent="0.2">
      <c r="BS20542" s="152"/>
      <c r="BT20542" s="153"/>
    </row>
    <row r="20543" spans="71:72" x14ac:dyDescent="0.2">
      <c r="BS20543" s="152"/>
      <c r="BT20543" s="153"/>
    </row>
    <row r="20544" spans="71:72" x14ac:dyDescent="0.2">
      <c r="BS20544" s="152"/>
      <c r="BT20544" s="153"/>
    </row>
    <row r="20545" spans="71:72" x14ac:dyDescent="0.2">
      <c r="BS20545" s="152"/>
      <c r="BT20545" s="153"/>
    </row>
    <row r="20546" spans="71:72" x14ac:dyDescent="0.2">
      <c r="BS20546" s="152"/>
      <c r="BT20546" s="153"/>
    </row>
    <row r="20547" spans="71:72" x14ac:dyDescent="0.2">
      <c r="BS20547" s="152"/>
      <c r="BT20547" s="153"/>
    </row>
    <row r="20548" spans="71:72" x14ac:dyDescent="0.2">
      <c r="BS20548" s="152"/>
      <c r="BT20548" s="153"/>
    </row>
    <row r="20549" spans="71:72" x14ac:dyDescent="0.2">
      <c r="BS20549" s="152"/>
      <c r="BT20549" s="153"/>
    </row>
    <row r="20550" spans="71:72" x14ac:dyDescent="0.2">
      <c r="BS20550" s="152"/>
      <c r="BT20550" s="153"/>
    </row>
    <row r="20551" spans="71:72" x14ac:dyDescent="0.2">
      <c r="BS20551" s="152"/>
      <c r="BT20551" s="153"/>
    </row>
    <row r="20552" spans="71:72" x14ac:dyDescent="0.2">
      <c r="BS20552" s="152"/>
      <c r="BT20552" s="153"/>
    </row>
    <row r="20553" spans="71:72" x14ac:dyDescent="0.2">
      <c r="BS20553" s="152"/>
      <c r="BT20553" s="153"/>
    </row>
    <row r="20554" spans="71:72" x14ac:dyDescent="0.2">
      <c r="BS20554" s="152"/>
      <c r="BT20554" s="153"/>
    </row>
    <row r="20555" spans="71:72" x14ac:dyDescent="0.2">
      <c r="BS20555" s="152"/>
      <c r="BT20555" s="153"/>
    </row>
    <row r="20556" spans="71:72" x14ac:dyDescent="0.2">
      <c r="BS20556" s="152"/>
      <c r="BT20556" s="153"/>
    </row>
    <row r="20557" spans="71:72" x14ac:dyDescent="0.2">
      <c r="BS20557" s="152"/>
      <c r="BT20557" s="153"/>
    </row>
    <row r="20558" spans="71:72" x14ac:dyDescent="0.2">
      <c r="BS20558" s="152"/>
      <c r="BT20558" s="153"/>
    </row>
    <row r="20559" spans="71:72" x14ac:dyDescent="0.2">
      <c r="BS20559" s="152"/>
      <c r="BT20559" s="153"/>
    </row>
    <row r="20560" spans="71:72" x14ac:dyDescent="0.2">
      <c r="BS20560" s="152"/>
      <c r="BT20560" s="153"/>
    </row>
    <row r="20561" spans="71:72" x14ac:dyDescent="0.2">
      <c r="BS20561" s="152"/>
      <c r="BT20561" s="153"/>
    </row>
    <row r="20562" spans="71:72" x14ac:dyDescent="0.2">
      <c r="BS20562" s="152"/>
      <c r="BT20562" s="153"/>
    </row>
    <row r="20563" spans="71:72" x14ac:dyDescent="0.2">
      <c r="BS20563" s="152"/>
      <c r="BT20563" s="153"/>
    </row>
    <row r="20564" spans="71:72" x14ac:dyDescent="0.2">
      <c r="BS20564" s="152"/>
      <c r="BT20564" s="153"/>
    </row>
    <row r="20565" spans="71:72" x14ac:dyDescent="0.2">
      <c r="BS20565" s="152"/>
      <c r="BT20565" s="153"/>
    </row>
    <row r="20566" spans="71:72" x14ac:dyDescent="0.2">
      <c r="BS20566" s="152"/>
      <c r="BT20566" s="153"/>
    </row>
    <row r="20567" spans="71:72" x14ac:dyDescent="0.2">
      <c r="BS20567" s="152"/>
      <c r="BT20567" s="153"/>
    </row>
    <row r="20568" spans="71:72" x14ac:dyDescent="0.2">
      <c r="BS20568" s="152"/>
      <c r="BT20568" s="153"/>
    </row>
    <row r="20569" spans="71:72" x14ac:dyDescent="0.2">
      <c r="BS20569" s="152"/>
      <c r="BT20569" s="153"/>
    </row>
    <row r="20570" spans="71:72" x14ac:dyDescent="0.2">
      <c r="BS20570" s="152"/>
      <c r="BT20570" s="153"/>
    </row>
    <row r="20571" spans="71:72" x14ac:dyDescent="0.2">
      <c r="BS20571" s="152"/>
      <c r="BT20571" s="153"/>
    </row>
    <row r="20572" spans="71:72" x14ac:dyDescent="0.2">
      <c r="BS20572" s="152"/>
      <c r="BT20572" s="153"/>
    </row>
    <row r="20573" spans="71:72" x14ac:dyDescent="0.2">
      <c r="BS20573" s="152"/>
      <c r="BT20573" s="153"/>
    </row>
    <row r="20574" spans="71:72" x14ac:dyDescent="0.2">
      <c r="BS20574" s="152"/>
      <c r="BT20574" s="153"/>
    </row>
    <row r="20575" spans="71:72" x14ac:dyDescent="0.2">
      <c r="BS20575" s="152"/>
      <c r="BT20575" s="153"/>
    </row>
    <row r="20576" spans="71:72" x14ac:dyDescent="0.2">
      <c r="BS20576" s="152"/>
      <c r="BT20576" s="153"/>
    </row>
    <row r="20577" spans="71:72" x14ac:dyDescent="0.2">
      <c r="BS20577" s="152"/>
      <c r="BT20577" s="153"/>
    </row>
    <row r="20578" spans="71:72" x14ac:dyDescent="0.2">
      <c r="BS20578" s="152"/>
      <c r="BT20578" s="153"/>
    </row>
    <row r="20579" spans="71:72" x14ac:dyDescent="0.2">
      <c r="BS20579" s="152"/>
      <c r="BT20579" s="153"/>
    </row>
    <row r="20580" spans="71:72" x14ac:dyDescent="0.2">
      <c r="BS20580" s="152"/>
      <c r="BT20580" s="153"/>
    </row>
    <row r="20581" spans="71:72" x14ac:dyDescent="0.2">
      <c r="BS20581" s="152"/>
      <c r="BT20581" s="153"/>
    </row>
    <row r="20582" spans="71:72" x14ac:dyDescent="0.2">
      <c r="BS20582" s="152"/>
      <c r="BT20582" s="153"/>
    </row>
    <row r="20583" spans="71:72" x14ac:dyDescent="0.2">
      <c r="BS20583" s="152"/>
      <c r="BT20583" s="153"/>
    </row>
    <row r="20584" spans="71:72" x14ac:dyDescent="0.2">
      <c r="BS20584" s="152"/>
      <c r="BT20584" s="153"/>
    </row>
    <row r="20585" spans="71:72" x14ac:dyDescent="0.2">
      <c r="BS20585" s="152"/>
      <c r="BT20585" s="153"/>
    </row>
    <row r="20586" spans="71:72" x14ac:dyDescent="0.2">
      <c r="BS20586" s="152"/>
      <c r="BT20586" s="153"/>
    </row>
    <row r="20587" spans="71:72" x14ac:dyDescent="0.2">
      <c r="BS20587" s="152"/>
      <c r="BT20587" s="153"/>
    </row>
    <row r="20588" spans="71:72" x14ac:dyDescent="0.2">
      <c r="BS20588" s="152"/>
      <c r="BT20588" s="153"/>
    </row>
    <row r="20589" spans="71:72" x14ac:dyDescent="0.2">
      <c r="BS20589" s="152"/>
      <c r="BT20589" s="153"/>
    </row>
    <row r="20590" spans="71:72" x14ac:dyDescent="0.2">
      <c r="BS20590" s="152"/>
      <c r="BT20590" s="153"/>
    </row>
    <row r="20591" spans="71:72" x14ac:dyDescent="0.2">
      <c r="BS20591" s="152"/>
      <c r="BT20591" s="153"/>
    </row>
    <row r="20592" spans="71:72" x14ac:dyDescent="0.2">
      <c r="BS20592" s="152"/>
      <c r="BT20592" s="153"/>
    </row>
    <row r="20593" spans="71:72" x14ac:dyDescent="0.2">
      <c r="BS20593" s="152"/>
      <c r="BT20593" s="153"/>
    </row>
    <row r="20594" spans="71:72" x14ac:dyDescent="0.2">
      <c r="BS20594" s="152"/>
      <c r="BT20594" s="153"/>
    </row>
    <row r="20595" spans="71:72" x14ac:dyDescent="0.2">
      <c r="BS20595" s="152"/>
      <c r="BT20595" s="153"/>
    </row>
    <row r="20596" spans="71:72" x14ac:dyDescent="0.2">
      <c r="BS20596" s="152"/>
      <c r="BT20596" s="153"/>
    </row>
    <row r="20597" spans="71:72" x14ac:dyDescent="0.2">
      <c r="BS20597" s="152"/>
      <c r="BT20597" s="153"/>
    </row>
    <row r="20598" spans="71:72" x14ac:dyDescent="0.2">
      <c r="BS20598" s="152"/>
      <c r="BT20598" s="153"/>
    </row>
    <row r="20599" spans="71:72" x14ac:dyDescent="0.2">
      <c r="BS20599" s="152"/>
      <c r="BT20599" s="153"/>
    </row>
    <row r="20600" spans="71:72" x14ac:dyDescent="0.2">
      <c r="BS20600" s="152"/>
      <c r="BT20600" s="153"/>
    </row>
    <row r="20601" spans="71:72" x14ac:dyDescent="0.2">
      <c r="BS20601" s="152"/>
      <c r="BT20601" s="153"/>
    </row>
    <row r="20602" spans="71:72" x14ac:dyDescent="0.2">
      <c r="BS20602" s="152"/>
      <c r="BT20602" s="153"/>
    </row>
    <row r="20603" spans="71:72" x14ac:dyDescent="0.2">
      <c r="BS20603" s="152"/>
      <c r="BT20603" s="153"/>
    </row>
    <row r="20604" spans="71:72" x14ac:dyDescent="0.2">
      <c r="BS20604" s="152"/>
      <c r="BT20604" s="153"/>
    </row>
    <row r="20605" spans="71:72" x14ac:dyDescent="0.2">
      <c r="BS20605" s="152"/>
      <c r="BT20605" s="153"/>
    </row>
    <row r="20606" spans="71:72" x14ac:dyDescent="0.2">
      <c r="BS20606" s="152"/>
      <c r="BT20606" s="153"/>
    </row>
    <row r="20607" spans="71:72" x14ac:dyDescent="0.2">
      <c r="BS20607" s="152"/>
      <c r="BT20607" s="153"/>
    </row>
    <row r="20608" spans="71:72" x14ac:dyDescent="0.2">
      <c r="BS20608" s="152"/>
      <c r="BT20608" s="153"/>
    </row>
    <row r="20609" spans="71:72" x14ac:dyDescent="0.2">
      <c r="BS20609" s="152"/>
      <c r="BT20609" s="153"/>
    </row>
    <row r="20610" spans="71:72" x14ac:dyDescent="0.2">
      <c r="BS20610" s="152"/>
      <c r="BT20610" s="153"/>
    </row>
    <row r="20611" spans="71:72" x14ac:dyDescent="0.2">
      <c r="BS20611" s="152"/>
      <c r="BT20611" s="153"/>
    </row>
    <row r="20612" spans="71:72" x14ac:dyDescent="0.2">
      <c r="BS20612" s="152"/>
      <c r="BT20612" s="153"/>
    </row>
    <row r="20613" spans="71:72" x14ac:dyDescent="0.2">
      <c r="BS20613" s="152"/>
      <c r="BT20613" s="153"/>
    </row>
    <row r="20614" spans="71:72" x14ac:dyDescent="0.2">
      <c r="BS20614" s="152"/>
      <c r="BT20614" s="153"/>
    </row>
    <row r="20615" spans="71:72" x14ac:dyDescent="0.2">
      <c r="BS20615" s="152"/>
      <c r="BT20615" s="153"/>
    </row>
    <row r="20616" spans="71:72" x14ac:dyDescent="0.2">
      <c r="BS20616" s="152"/>
      <c r="BT20616" s="153"/>
    </row>
    <row r="20617" spans="71:72" x14ac:dyDescent="0.2">
      <c r="BS20617" s="152"/>
      <c r="BT20617" s="153"/>
    </row>
    <row r="20618" spans="71:72" x14ac:dyDescent="0.2">
      <c r="BS20618" s="152"/>
      <c r="BT20618" s="153"/>
    </row>
    <row r="20619" spans="71:72" x14ac:dyDescent="0.2">
      <c r="BS20619" s="152"/>
      <c r="BT20619" s="153"/>
    </row>
    <row r="20620" spans="71:72" x14ac:dyDescent="0.2">
      <c r="BS20620" s="152"/>
      <c r="BT20620" s="153"/>
    </row>
    <row r="20621" spans="71:72" x14ac:dyDescent="0.2">
      <c r="BS20621" s="152"/>
      <c r="BT20621" s="153"/>
    </row>
    <row r="20622" spans="71:72" x14ac:dyDescent="0.2">
      <c r="BS20622" s="152"/>
      <c r="BT20622" s="153"/>
    </row>
    <row r="20623" spans="71:72" x14ac:dyDescent="0.2">
      <c r="BS20623" s="152"/>
      <c r="BT20623" s="153"/>
    </row>
    <row r="20624" spans="71:72" x14ac:dyDescent="0.2">
      <c r="BS20624" s="152"/>
      <c r="BT20624" s="153"/>
    </row>
    <row r="20625" spans="71:72" x14ac:dyDescent="0.2">
      <c r="BS20625" s="152"/>
      <c r="BT20625" s="153"/>
    </row>
    <row r="20626" spans="71:72" x14ac:dyDescent="0.2">
      <c r="BS20626" s="152"/>
      <c r="BT20626" s="153"/>
    </row>
    <row r="20627" spans="71:72" x14ac:dyDescent="0.2">
      <c r="BS20627" s="152"/>
      <c r="BT20627" s="153"/>
    </row>
    <row r="20628" spans="71:72" x14ac:dyDescent="0.2">
      <c r="BS20628" s="152"/>
      <c r="BT20628" s="153"/>
    </row>
    <row r="20629" spans="71:72" x14ac:dyDescent="0.2">
      <c r="BS20629" s="152"/>
      <c r="BT20629" s="153"/>
    </row>
    <row r="20630" spans="71:72" x14ac:dyDescent="0.2">
      <c r="BS20630" s="152"/>
      <c r="BT20630" s="153"/>
    </row>
    <row r="20631" spans="71:72" x14ac:dyDescent="0.2">
      <c r="BS20631" s="152"/>
      <c r="BT20631" s="153"/>
    </row>
    <row r="20632" spans="71:72" x14ac:dyDescent="0.2">
      <c r="BS20632" s="152"/>
      <c r="BT20632" s="153"/>
    </row>
    <row r="20633" spans="71:72" x14ac:dyDescent="0.2">
      <c r="BS20633" s="152"/>
      <c r="BT20633" s="153"/>
    </row>
    <row r="20634" spans="71:72" x14ac:dyDescent="0.2">
      <c r="BS20634" s="152"/>
      <c r="BT20634" s="153"/>
    </row>
    <row r="20635" spans="71:72" x14ac:dyDescent="0.2">
      <c r="BS20635" s="152"/>
      <c r="BT20635" s="153"/>
    </row>
    <row r="20636" spans="71:72" x14ac:dyDescent="0.2">
      <c r="BS20636" s="152"/>
      <c r="BT20636" s="153"/>
    </row>
    <row r="20637" spans="71:72" x14ac:dyDescent="0.2">
      <c r="BS20637" s="152"/>
      <c r="BT20637" s="153"/>
    </row>
    <row r="20638" spans="71:72" x14ac:dyDescent="0.2">
      <c r="BS20638" s="152"/>
      <c r="BT20638" s="153"/>
    </row>
    <row r="20639" spans="71:72" x14ac:dyDescent="0.2">
      <c r="BS20639" s="152"/>
      <c r="BT20639" s="153"/>
    </row>
    <row r="20640" spans="71:72" x14ac:dyDescent="0.2">
      <c r="BS20640" s="152"/>
      <c r="BT20640" s="153"/>
    </row>
    <row r="20641" spans="71:72" x14ac:dyDescent="0.2">
      <c r="BS20641" s="152"/>
      <c r="BT20641" s="153"/>
    </row>
    <row r="20642" spans="71:72" x14ac:dyDescent="0.2">
      <c r="BS20642" s="152"/>
      <c r="BT20642" s="153"/>
    </row>
    <row r="20643" spans="71:72" x14ac:dyDescent="0.2">
      <c r="BS20643" s="152"/>
      <c r="BT20643" s="153"/>
    </row>
    <row r="20644" spans="71:72" x14ac:dyDescent="0.2">
      <c r="BS20644" s="152"/>
      <c r="BT20644" s="153"/>
    </row>
    <row r="20645" spans="71:72" x14ac:dyDescent="0.2">
      <c r="BS20645" s="152"/>
      <c r="BT20645" s="153"/>
    </row>
    <row r="20646" spans="71:72" x14ac:dyDescent="0.2">
      <c r="BS20646" s="152"/>
      <c r="BT20646" s="153"/>
    </row>
    <row r="20647" spans="71:72" x14ac:dyDescent="0.2">
      <c r="BS20647" s="152"/>
      <c r="BT20647" s="153"/>
    </row>
    <row r="20648" spans="71:72" x14ac:dyDescent="0.2">
      <c r="BS20648" s="152"/>
      <c r="BT20648" s="153"/>
    </row>
    <row r="20649" spans="71:72" x14ac:dyDescent="0.2">
      <c r="BS20649" s="152"/>
      <c r="BT20649" s="153"/>
    </row>
    <row r="20650" spans="71:72" x14ac:dyDescent="0.2">
      <c r="BS20650" s="152"/>
      <c r="BT20650" s="153"/>
    </row>
    <row r="20651" spans="71:72" x14ac:dyDescent="0.2">
      <c r="BS20651" s="152"/>
      <c r="BT20651" s="153"/>
    </row>
    <row r="20652" spans="71:72" x14ac:dyDescent="0.2">
      <c r="BS20652" s="152"/>
      <c r="BT20652" s="153"/>
    </row>
    <row r="20653" spans="71:72" x14ac:dyDescent="0.2">
      <c r="BS20653" s="152"/>
      <c r="BT20653" s="153"/>
    </row>
    <row r="20654" spans="71:72" x14ac:dyDescent="0.2">
      <c r="BS20654" s="152"/>
      <c r="BT20654" s="153"/>
    </row>
    <row r="20655" spans="71:72" x14ac:dyDescent="0.2">
      <c r="BS20655" s="152"/>
      <c r="BT20655" s="153"/>
    </row>
    <row r="20656" spans="71:72" x14ac:dyDescent="0.2">
      <c r="BS20656" s="152"/>
      <c r="BT20656" s="153"/>
    </row>
    <row r="20657" spans="71:72" x14ac:dyDescent="0.2">
      <c r="BS20657" s="152"/>
      <c r="BT20657" s="153"/>
    </row>
    <row r="20658" spans="71:72" x14ac:dyDescent="0.2">
      <c r="BS20658" s="152"/>
      <c r="BT20658" s="153"/>
    </row>
    <row r="20659" spans="71:72" x14ac:dyDescent="0.2">
      <c r="BS20659" s="152"/>
      <c r="BT20659" s="153"/>
    </row>
    <row r="20660" spans="71:72" x14ac:dyDescent="0.2">
      <c r="BS20660" s="152"/>
      <c r="BT20660" s="153"/>
    </row>
    <row r="20661" spans="71:72" x14ac:dyDescent="0.2">
      <c r="BS20661" s="152"/>
      <c r="BT20661" s="153"/>
    </row>
    <row r="20662" spans="71:72" x14ac:dyDescent="0.2">
      <c r="BS20662" s="152"/>
      <c r="BT20662" s="153"/>
    </row>
    <row r="20663" spans="71:72" x14ac:dyDescent="0.2">
      <c r="BS20663" s="152"/>
      <c r="BT20663" s="153"/>
    </row>
    <row r="20664" spans="71:72" x14ac:dyDescent="0.2">
      <c r="BS20664" s="152"/>
      <c r="BT20664" s="153"/>
    </row>
    <row r="20665" spans="71:72" x14ac:dyDescent="0.2">
      <c r="BS20665" s="152"/>
      <c r="BT20665" s="153"/>
    </row>
    <row r="20666" spans="71:72" x14ac:dyDescent="0.2">
      <c r="BS20666" s="152"/>
      <c r="BT20666" s="153"/>
    </row>
    <row r="20667" spans="71:72" x14ac:dyDescent="0.2">
      <c r="BS20667" s="152"/>
      <c r="BT20667" s="153"/>
    </row>
    <row r="20668" spans="71:72" x14ac:dyDescent="0.2">
      <c r="BS20668" s="152"/>
      <c r="BT20668" s="153"/>
    </row>
    <row r="20669" spans="71:72" x14ac:dyDescent="0.2">
      <c r="BS20669" s="152"/>
      <c r="BT20669" s="153"/>
    </row>
    <row r="20670" spans="71:72" x14ac:dyDescent="0.2">
      <c r="BS20670" s="152"/>
      <c r="BT20670" s="153"/>
    </row>
    <row r="20671" spans="71:72" x14ac:dyDescent="0.2">
      <c r="BS20671" s="152"/>
      <c r="BT20671" s="153"/>
    </row>
    <row r="20672" spans="71:72" x14ac:dyDescent="0.2">
      <c r="BS20672" s="152"/>
      <c r="BT20672" s="153"/>
    </row>
    <row r="20673" spans="71:72" x14ac:dyDescent="0.2">
      <c r="BS20673" s="152"/>
      <c r="BT20673" s="153"/>
    </row>
    <row r="20674" spans="71:72" x14ac:dyDescent="0.2">
      <c r="BS20674" s="152"/>
      <c r="BT20674" s="153"/>
    </row>
    <row r="20675" spans="71:72" x14ac:dyDescent="0.2">
      <c r="BS20675" s="152"/>
      <c r="BT20675" s="153"/>
    </row>
    <row r="20676" spans="71:72" x14ac:dyDescent="0.2">
      <c r="BS20676" s="152"/>
      <c r="BT20676" s="153"/>
    </row>
    <row r="20677" spans="71:72" x14ac:dyDescent="0.2">
      <c r="BS20677" s="152"/>
      <c r="BT20677" s="153"/>
    </row>
    <row r="20678" spans="71:72" x14ac:dyDescent="0.2">
      <c r="BS20678" s="152"/>
      <c r="BT20678" s="153"/>
    </row>
    <row r="20679" spans="71:72" x14ac:dyDescent="0.2">
      <c r="BS20679" s="152"/>
      <c r="BT20679" s="153"/>
    </row>
    <row r="20680" spans="71:72" x14ac:dyDescent="0.2">
      <c r="BS20680" s="152"/>
      <c r="BT20680" s="153"/>
    </row>
    <row r="20681" spans="71:72" x14ac:dyDescent="0.2">
      <c r="BS20681" s="152"/>
      <c r="BT20681" s="153"/>
    </row>
    <row r="20682" spans="71:72" x14ac:dyDescent="0.2">
      <c r="BS20682" s="152"/>
      <c r="BT20682" s="153"/>
    </row>
    <row r="20683" spans="71:72" x14ac:dyDescent="0.2">
      <c r="BS20683" s="152"/>
      <c r="BT20683" s="153"/>
    </row>
    <row r="20684" spans="71:72" x14ac:dyDescent="0.2">
      <c r="BS20684" s="152"/>
      <c r="BT20684" s="153"/>
    </row>
    <row r="20685" spans="71:72" x14ac:dyDescent="0.2">
      <c r="BS20685" s="152"/>
      <c r="BT20685" s="153"/>
    </row>
    <row r="20686" spans="71:72" x14ac:dyDescent="0.2">
      <c r="BS20686" s="152"/>
      <c r="BT20686" s="153"/>
    </row>
    <row r="20687" spans="71:72" x14ac:dyDescent="0.2">
      <c r="BS20687" s="152"/>
      <c r="BT20687" s="153"/>
    </row>
    <row r="20688" spans="71:72" x14ac:dyDescent="0.2">
      <c r="BS20688" s="152"/>
      <c r="BT20688" s="153"/>
    </row>
    <row r="20689" spans="71:72" x14ac:dyDescent="0.2">
      <c r="BS20689" s="152"/>
      <c r="BT20689" s="153"/>
    </row>
    <row r="20690" spans="71:72" x14ac:dyDescent="0.2">
      <c r="BS20690" s="152"/>
      <c r="BT20690" s="153"/>
    </row>
    <row r="20691" spans="71:72" x14ac:dyDescent="0.2">
      <c r="BS20691" s="152"/>
      <c r="BT20691" s="153"/>
    </row>
    <row r="20692" spans="71:72" x14ac:dyDescent="0.2">
      <c r="BS20692" s="152"/>
      <c r="BT20692" s="153"/>
    </row>
    <row r="20693" spans="71:72" x14ac:dyDescent="0.2">
      <c r="BS20693" s="152"/>
      <c r="BT20693" s="153"/>
    </row>
    <row r="20694" spans="71:72" x14ac:dyDescent="0.2">
      <c r="BS20694" s="152"/>
      <c r="BT20694" s="153"/>
    </row>
    <row r="20695" spans="71:72" x14ac:dyDescent="0.2">
      <c r="BS20695" s="152"/>
      <c r="BT20695" s="153"/>
    </row>
    <row r="20696" spans="71:72" x14ac:dyDescent="0.2">
      <c r="BS20696" s="152"/>
      <c r="BT20696" s="153"/>
    </row>
    <row r="20697" spans="71:72" x14ac:dyDescent="0.2">
      <c r="BS20697" s="152"/>
      <c r="BT20697" s="153"/>
    </row>
    <row r="20698" spans="71:72" x14ac:dyDescent="0.2">
      <c r="BS20698" s="152"/>
      <c r="BT20698" s="153"/>
    </row>
    <row r="20699" spans="71:72" x14ac:dyDescent="0.2">
      <c r="BS20699" s="152"/>
      <c r="BT20699" s="153"/>
    </row>
    <row r="20700" spans="71:72" x14ac:dyDescent="0.2">
      <c r="BS20700" s="152"/>
      <c r="BT20700" s="153"/>
    </row>
    <row r="20701" spans="71:72" x14ac:dyDescent="0.2">
      <c r="BS20701" s="152"/>
      <c r="BT20701" s="153"/>
    </row>
    <row r="20702" spans="71:72" x14ac:dyDescent="0.2">
      <c r="BS20702" s="152"/>
      <c r="BT20702" s="153"/>
    </row>
    <row r="20703" spans="71:72" x14ac:dyDescent="0.2">
      <c r="BS20703" s="152"/>
      <c r="BT20703" s="153"/>
    </row>
    <row r="20704" spans="71:72" x14ac:dyDescent="0.2">
      <c r="BS20704" s="152"/>
      <c r="BT20704" s="153"/>
    </row>
    <row r="20705" spans="71:72" x14ac:dyDescent="0.2">
      <c r="BS20705" s="152"/>
      <c r="BT20705" s="153"/>
    </row>
    <row r="20706" spans="71:72" x14ac:dyDescent="0.2">
      <c r="BS20706" s="152"/>
      <c r="BT20706" s="153"/>
    </row>
    <row r="20707" spans="71:72" x14ac:dyDescent="0.2">
      <c r="BS20707" s="152"/>
      <c r="BT20707" s="153"/>
    </row>
    <row r="20708" spans="71:72" x14ac:dyDescent="0.2">
      <c r="BS20708" s="152"/>
      <c r="BT20708" s="153"/>
    </row>
    <row r="20709" spans="71:72" x14ac:dyDescent="0.2">
      <c r="BS20709" s="152"/>
      <c r="BT20709" s="153"/>
    </row>
    <row r="20710" spans="71:72" x14ac:dyDescent="0.2">
      <c r="BS20710" s="152"/>
      <c r="BT20710" s="153"/>
    </row>
    <row r="20711" spans="71:72" x14ac:dyDescent="0.2">
      <c r="BS20711" s="152"/>
      <c r="BT20711" s="153"/>
    </row>
    <row r="20712" spans="71:72" x14ac:dyDescent="0.2">
      <c r="BS20712" s="152"/>
      <c r="BT20712" s="153"/>
    </row>
    <row r="20713" spans="71:72" x14ac:dyDescent="0.2">
      <c r="BS20713" s="152"/>
      <c r="BT20713" s="153"/>
    </row>
    <row r="20714" spans="71:72" x14ac:dyDescent="0.2">
      <c r="BS20714" s="152"/>
      <c r="BT20714" s="153"/>
    </row>
    <row r="20715" spans="71:72" x14ac:dyDescent="0.2">
      <c r="BS20715" s="152"/>
      <c r="BT20715" s="153"/>
    </row>
    <row r="20716" spans="71:72" x14ac:dyDescent="0.2">
      <c r="BS20716" s="152"/>
      <c r="BT20716" s="153"/>
    </row>
    <row r="20717" spans="71:72" x14ac:dyDescent="0.2">
      <c r="BS20717" s="152"/>
      <c r="BT20717" s="153"/>
    </row>
    <row r="20718" spans="71:72" x14ac:dyDescent="0.2">
      <c r="BS20718" s="152"/>
      <c r="BT20718" s="153"/>
    </row>
    <row r="20719" spans="71:72" x14ac:dyDescent="0.2">
      <c r="BS20719" s="152"/>
      <c r="BT20719" s="153"/>
    </row>
    <row r="20720" spans="71:72" x14ac:dyDescent="0.2">
      <c r="BS20720" s="152"/>
      <c r="BT20720" s="153"/>
    </row>
    <row r="20721" spans="71:72" x14ac:dyDescent="0.2">
      <c r="BS20721" s="152"/>
      <c r="BT20721" s="153"/>
    </row>
    <row r="20722" spans="71:72" x14ac:dyDescent="0.2">
      <c r="BS20722" s="152"/>
      <c r="BT20722" s="153"/>
    </row>
    <row r="20723" spans="71:72" x14ac:dyDescent="0.2">
      <c r="BS20723" s="152"/>
      <c r="BT20723" s="153"/>
    </row>
    <row r="20724" spans="71:72" x14ac:dyDescent="0.2">
      <c r="BS20724" s="152"/>
      <c r="BT20724" s="153"/>
    </row>
    <row r="20725" spans="71:72" x14ac:dyDescent="0.2">
      <c r="BS20725" s="152"/>
      <c r="BT20725" s="153"/>
    </row>
    <row r="20726" spans="71:72" x14ac:dyDescent="0.2">
      <c r="BS20726" s="152"/>
      <c r="BT20726" s="153"/>
    </row>
    <row r="20727" spans="71:72" x14ac:dyDescent="0.2">
      <c r="BS20727" s="152"/>
      <c r="BT20727" s="153"/>
    </row>
    <row r="20728" spans="71:72" x14ac:dyDescent="0.2">
      <c r="BS20728" s="152"/>
      <c r="BT20728" s="153"/>
    </row>
    <row r="20729" spans="71:72" x14ac:dyDescent="0.2">
      <c r="BS20729" s="152"/>
      <c r="BT20729" s="153"/>
    </row>
    <row r="20730" spans="71:72" x14ac:dyDescent="0.2">
      <c r="BS20730" s="152"/>
      <c r="BT20730" s="153"/>
    </row>
    <row r="20731" spans="71:72" x14ac:dyDescent="0.2">
      <c r="BS20731" s="152"/>
      <c r="BT20731" s="153"/>
    </row>
    <row r="20732" spans="71:72" x14ac:dyDescent="0.2">
      <c r="BS20732" s="152"/>
      <c r="BT20732" s="153"/>
    </row>
    <row r="20733" spans="71:72" x14ac:dyDescent="0.2">
      <c r="BS20733" s="152"/>
      <c r="BT20733" s="153"/>
    </row>
    <row r="20734" spans="71:72" x14ac:dyDescent="0.2">
      <c r="BS20734" s="152"/>
      <c r="BT20734" s="153"/>
    </row>
    <row r="20735" spans="71:72" x14ac:dyDescent="0.2">
      <c r="BS20735" s="152"/>
      <c r="BT20735" s="153"/>
    </row>
    <row r="20736" spans="71:72" x14ac:dyDescent="0.2">
      <c r="BS20736" s="152"/>
      <c r="BT20736" s="153"/>
    </row>
    <row r="20737" spans="71:72" x14ac:dyDescent="0.2">
      <c r="BS20737" s="152"/>
      <c r="BT20737" s="153"/>
    </row>
    <row r="20738" spans="71:72" x14ac:dyDescent="0.2">
      <c r="BS20738" s="152"/>
      <c r="BT20738" s="153"/>
    </row>
    <row r="20739" spans="71:72" x14ac:dyDescent="0.2">
      <c r="BS20739" s="152"/>
      <c r="BT20739" s="153"/>
    </row>
    <row r="20740" spans="71:72" x14ac:dyDescent="0.2">
      <c r="BS20740" s="152"/>
      <c r="BT20740" s="153"/>
    </row>
    <row r="20741" spans="71:72" x14ac:dyDescent="0.2">
      <c r="BS20741" s="152"/>
      <c r="BT20741" s="153"/>
    </row>
    <row r="20742" spans="71:72" x14ac:dyDescent="0.2">
      <c r="BS20742" s="152"/>
      <c r="BT20742" s="153"/>
    </row>
    <row r="20743" spans="71:72" x14ac:dyDescent="0.2">
      <c r="BS20743" s="152"/>
      <c r="BT20743" s="153"/>
    </row>
    <row r="20744" spans="71:72" x14ac:dyDescent="0.2">
      <c r="BS20744" s="152"/>
      <c r="BT20744" s="153"/>
    </row>
    <row r="20745" spans="71:72" x14ac:dyDescent="0.2">
      <c r="BS20745" s="152"/>
      <c r="BT20745" s="153"/>
    </row>
    <row r="20746" spans="71:72" x14ac:dyDescent="0.2">
      <c r="BS20746" s="152"/>
      <c r="BT20746" s="153"/>
    </row>
    <row r="20747" spans="71:72" x14ac:dyDescent="0.2">
      <c r="BS20747" s="152"/>
      <c r="BT20747" s="153"/>
    </row>
    <row r="20748" spans="71:72" x14ac:dyDescent="0.2">
      <c r="BS20748" s="152"/>
      <c r="BT20748" s="153"/>
    </row>
    <row r="20749" spans="71:72" x14ac:dyDescent="0.2">
      <c r="BS20749" s="152"/>
      <c r="BT20749" s="153"/>
    </row>
    <row r="20750" spans="71:72" x14ac:dyDescent="0.2">
      <c r="BS20750" s="152"/>
      <c r="BT20750" s="153"/>
    </row>
    <row r="20751" spans="71:72" x14ac:dyDescent="0.2">
      <c r="BS20751" s="152"/>
      <c r="BT20751" s="153"/>
    </row>
    <row r="20752" spans="71:72" x14ac:dyDescent="0.2">
      <c r="BS20752" s="152"/>
      <c r="BT20752" s="153"/>
    </row>
    <row r="20753" spans="71:72" x14ac:dyDescent="0.2">
      <c r="BS20753" s="152"/>
      <c r="BT20753" s="153"/>
    </row>
    <row r="20754" spans="71:72" x14ac:dyDescent="0.2">
      <c r="BS20754" s="152"/>
      <c r="BT20754" s="153"/>
    </row>
    <row r="20755" spans="71:72" x14ac:dyDescent="0.2">
      <c r="BS20755" s="152"/>
      <c r="BT20755" s="153"/>
    </row>
    <row r="20756" spans="71:72" x14ac:dyDescent="0.2">
      <c r="BS20756" s="152"/>
      <c r="BT20756" s="153"/>
    </row>
    <row r="20757" spans="71:72" x14ac:dyDescent="0.2">
      <c r="BS20757" s="152"/>
      <c r="BT20757" s="153"/>
    </row>
    <row r="20758" spans="71:72" x14ac:dyDescent="0.2">
      <c r="BS20758" s="152"/>
      <c r="BT20758" s="153"/>
    </row>
    <row r="20759" spans="71:72" x14ac:dyDescent="0.2">
      <c r="BS20759" s="152"/>
      <c r="BT20759" s="153"/>
    </row>
    <row r="20760" spans="71:72" x14ac:dyDescent="0.2">
      <c r="BS20760" s="152"/>
      <c r="BT20760" s="153"/>
    </row>
    <row r="20761" spans="71:72" x14ac:dyDescent="0.2">
      <c r="BS20761" s="152"/>
      <c r="BT20761" s="153"/>
    </row>
    <row r="20762" spans="71:72" x14ac:dyDescent="0.2">
      <c r="BS20762" s="152"/>
      <c r="BT20762" s="153"/>
    </row>
    <row r="20763" spans="71:72" x14ac:dyDescent="0.2">
      <c r="BS20763" s="152"/>
      <c r="BT20763" s="153"/>
    </row>
    <row r="20764" spans="71:72" x14ac:dyDescent="0.2">
      <c r="BS20764" s="152"/>
      <c r="BT20764" s="153"/>
    </row>
    <row r="20765" spans="71:72" x14ac:dyDescent="0.2">
      <c r="BS20765" s="152"/>
      <c r="BT20765" s="153"/>
    </row>
    <row r="20766" spans="71:72" x14ac:dyDescent="0.2">
      <c r="BS20766" s="152"/>
      <c r="BT20766" s="153"/>
    </row>
    <row r="20767" spans="71:72" x14ac:dyDescent="0.2">
      <c r="BS20767" s="152"/>
      <c r="BT20767" s="153"/>
    </row>
    <row r="20768" spans="71:72" x14ac:dyDescent="0.2">
      <c r="BS20768" s="152"/>
      <c r="BT20768" s="153"/>
    </row>
    <row r="20769" spans="71:72" x14ac:dyDescent="0.2">
      <c r="BS20769" s="152"/>
      <c r="BT20769" s="153"/>
    </row>
    <row r="20770" spans="71:72" x14ac:dyDescent="0.2">
      <c r="BS20770" s="152"/>
      <c r="BT20770" s="153"/>
    </row>
    <row r="20771" spans="71:72" x14ac:dyDescent="0.2">
      <c r="BS20771" s="152"/>
      <c r="BT20771" s="153"/>
    </row>
    <row r="20772" spans="71:72" x14ac:dyDescent="0.2">
      <c r="BS20772" s="152"/>
      <c r="BT20772" s="153"/>
    </row>
    <row r="20773" spans="71:72" x14ac:dyDescent="0.2">
      <c r="BS20773" s="152"/>
      <c r="BT20773" s="153"/>
    </row>
    <row r="20774" spans="71:72" x14ac:dyDescent="0.2">
      <c r="BS20774" s="152"/>
      <c r="BT20774" s="153"/>
    </row>
    <row r="20775" spans="71:72" x14ac:dyDescent="0.2">
      <c r="BS20775" s="152"/>
      <c r="BT20775" s="153"/>
    </row>
    <row r="20776" spans="71:72" x14ac:dyDescent="0.2">
      <c r="BS20776" s="152"/>
      <c r="BT20776" s="153"/>
    </row>
    <row r="20777" spans="71:72" x14ac:dyDescent="0.2">
      <c r="BS20777" s="152"/>
      <c r="BT20777" s="153"/>
    </row>
    <row r="20778" spans="71:72" x14ac:dyDescent="0.2">
      <c r="BS20778" s="152"/>
      <c r="BT20778" s="153"/>
    </row>
    <row r="20779" spans="71:72" x14ac:dyDescent="0.2">
      <c r="BS20779" s="152"/>
      <c r="BT20779" s="153"/>
    </row>
    <row r="20780" spans="71:72" x14ac:dyDescent="0.2">
      <c r="BS20780" s="152"/>
      <c r="BT20780" s="153"/>
    </row>
    <row r="20781" spans="71:72" x14ac:dyDescent="0.2">
      <c r="BS20781" s="152"/>
      <c r="BT20781" s="153"/>
    </row>
    <row r="20782" spans="71:72" x14ac:dyDescent="0.2">
      <c r="BS20782" s="152"/>
      <c r="BT20782" s="153"/>
    </row>
    <row r="20783" spans="71:72" x14ac:dyDescent="0.2">
      <c r="BS20783" s="152"/>
      <c r="BT20783" s="153"/>
    </row>
    <row r="20784" spans="71:72" x14ac:dyDescent="0.2">
      <c r="BS20784" s="152"/>
      <c r="BT20784" s="153"/>
    </row>
    <row r="20785" spans="71:72" x14ac:dyDescent="0.2">
      <c r="BS20785" s="152"/>
      <c r="BT20785" s="153"/>
    </row>
    <row r="20786" spans="71:72" x14ac:dyDescent="0.2">
      <c r="BS20786" s="152"/>
      <c r="BT20786" s="153"/>
    </row>
    <row r="20787" spans="71:72" x14ac:dyDescent="0.2">
      <c r="BS20787" s="152"/>
      <c r="BT20787" s="153"/>
    </row>
    <row r="20788" spans="71:72" x14ac:dyDescent="0.2">
      <c r="BS20788" s="152"/>
      <c r="BT20788" s="153"/>
    </row>
    <row r="20789" spans="71:72" x14ac:dyDescent="0.2">
      <c r="BS20789" s="152"/>
      <c r="BT20789" s="153"/>
    </row>
    <row r="20790" spans="71:72" x14ac:dyDescent="0.2">
      <c r="BS20790" s="152"/>
      <c r="BT20790" s="153"/>
    </row>
    <row r="20791" spans="71:72" x14ac:dyDescent="0.2">
      <c r="BS20791" s="152"/>
      <c r="BT20791" s="153"/>
    </row>
    <row r="20792" spans="71:72" x14ac:dyDescent="0.2">
      <c r="BS20792" s="152"/>
      <c r="BT20792" s="153"/>
    </row>
    <row r="20793" spans="71:72" x14ac:dyDescent="0.2">
      <c r="BS20793" s="152"/>
      <c r="BT20793" s="153"/>
    </row>
    <row r="20794" spans="71:72" x14ac:dyDescent="0.2">
      <c r="BS20794" s="152"/>
      <c r="BT20794" s="153"/>
    </row>
    <row r="20795" spans="71:72" x14ac:dyDescent="0.2">
      <c r="BS20795" s="152"/>
      <c r="BT20795" s="153"/>
    </row>
    <row r="20796" spans="71:72" x14ac:dyDescent="0.2">
      <c r="BS20796" s="152"/>
      <c r="BT20796" s="153"/>
    </row>
    <row r="20797" spans="71:72" x14ac:dyDescent="0.2">
      <c r="BS20797" s="152"/>
      <c r="BT20797" s="153"/>
    </row>
    <row r="20798" spans="71:72" x14ac:dyDescent="0.2">
      <c r="BS20798" s="152"/>
      <c r="BT20798" s="153"/>
    </row>
    <row r="20799" spans="71:72" x14ac:dyDescent="0.2">
      <c r="BS20799" s="152"/>
      <c r="BT20799" s="153"/>
    </row>
    <row r="20800" spans="71:72" x14ac:dyDescent="0.2">
      <c r="BS20800" s="152"/>
      <c r="BT20800" s="153"/>
    </row>
    <row r="20801" spans="71:72" x14ac:dyDescent="0.2">
      <c r="BS20801" s="152"/>
      <c r="BT20801" s="153"/>
    </row>
    <row r="20802" spans="71:72" x14ac:dyDescent="0.2">
      <c r="BS20802" s="152"/>
      <c r="BT20802" s="153"/>
    </row>
    <row r="20803" spans="71:72" x14ac:dyDescent="0.2">
      <c r="BS20803" s="152"/>
      <c r="BT20803" s="153"/>
    </row>
    <row r="20804" spans="71:72" x14ac:dyDescent="0.2">
      <c r="BS20804" s="152"/>
      <c r="BT20804" s="153"/>
    </row>
    <row r="20805" spans="71:72" x14ac:dyDescent="0.2">
      <c r="BS20805" s="152"/>
      <c r="BT20805" s="153"/>
    </row>
    <row r="20806" spans="71:72" x14ac:dyDescent="0.2">
      <c r="BS20806" s="152"/>
      <c r="BT20806" s="153"/>
    </row>
    <row r="20807" spans="71:72" x14ac:dyDescent="0.2">
      <c r="BS20807" s="152"/>
      <c r="BT20807" s="153"/>
    </row>
    <row r="20808" spans="71:72" x14ac:dyDescent="0.2">
      <c r="BS20808" s="152"/>
      <c r="BT20808" s="153"/>
    </row>
    <row r="20809" spans="71:72" x14ac:dyDescent="0.2">
      <c r="BS20809" s="152"/>
      <c r="BT20809" s="153"/>
    </row>
    <row r="20810" spans="71:72" x14ac:dyDescent="0.2">
      <c r="BS20810" s="152"/>
      <c r="BT20810" s="153"/>
    </row>
    <row r="20811" spans="71:72" x14ac:dyDescent="0.2">
      <c r="BS20811" s="152"/>
      <c r="BT20811" s="153"/>
    </row>
    <row r="20812" spans="71:72" x14ac:dyDescent="0.2">
      <c r="BS20812" s="152"/>
      <c r="BT20812" s="153"/>
    </row>
    <row r="20813" spans="71:72" x14ac:dyDescent="0.2">
      <c r="BS20813" s="152"/>
      <c r="BT20813" s="153"/>
    </row>
    <row r="20814" spans="71:72" x14ac:dyDescent="0.2">
      <c r="BS20814" s="152"/>
      <c r="BT20814" s="153"/>
    </row>
    <row r="20815" spans="71:72" x14ac:dyDescent="0.2">
      <c r="BS20815" s="152"/>
      <c r="BT20815" s="153"/>
    </row>
    <row r="20816" spans="71:72" x14ac:dyDescent="0.2">
      <c r="BS20816" s="152"/>
      <c r="BT20816" s="153"/>
    </row>
    <row r="20817" spans="71:72" x14ac:dyDescent="0.2">
      <c r="BS20817" s="152"/>
      <c r="BT20817" s="153"/>
    </row>
    <row r="20818" spans="71:72" x14ac:dyDescent="0.2">
      <c r="BS20818" s="152"/>
      <c r="BT20818" s="153"/>
    </row>
    <row r="20819" spans="71:72" x14ac:dyDescent="0.2">
      <c r="BS20819" s="152"/>
      <c r="BT20819" s="153"/>
    </row>
    <row r="20820" spans="71:72" x14ac:dyDescent="0.2">
      <c r="BS20820" s="152"/>
      <c r="BT20820" s="153"/>
    </row>
    <row r="20821" spans="71:72" x14ac:dyDescent="0.2">
      <c r="BS20821" s="152"/>
      <c r="BT20821" s="153"/>
    </row>
    <row r="20822" spans="71:72" x14ac:dyDescent="0.2">
      <c r="BS20822" s="152"/>
      <c r="BT20822" s="153"/>
    </row>
    <row r="20823" spans="71:72" x14ac:dyDescent="0.2">
      <c r="BS20823" s="152"/>
      <c r="BT20823" s="153"/>
    </row>
    <row r="20824" spans="71:72" x14ac:dyDescent="0.2">
      <c r="BS20824" s="152"/>
      <c r="BT20824" s="153"/>
    </row>
    <row r="20825" spans="71:72" x14ac:dyDescent="0.2">
      <c r="BS20825" s="152"/>
      <c r="BT20825" s="153"/>
    </row>
    <row r="20826" spans="71:72" x14ac:dyDescent="0.2">
      <c r="BS20826" s="152"/>
      <c r="BT20826" s="153"/>
    </row>
    <row r="20827" spans="71:72" x14ac:dyDescent="0.2">
      <c r="BS20827" s="152"/>
      <c r="BT20827" s="153"/>
    </row>
    <row r="20828" spans="71:72" x14ac:dyDescent="0.2">
      <c r="BS20828" s="152"/>
      <c r="BT20828" s="153"/>
    </row>
    <row r="20829" spans="71:72" x14ac:dyDescent="0.2">
      <c r="BS20829" s="152"/>
      <c r="BT20829" s="153"/>
    </row>
    <row r="20830" spans="71:72" x14ac:dyDescent="0.2">
      <c r="BS20830" s="152"/>
      <c r="BT20830" s="153"/>
    </row>
    <row r="20831" spans="71:72" x14ac:dyDescent="0.2">
      <c r="BS20831" s="152"/>
      <c r="BT20831" s="153"/>
    </row>
    <row r="20832" spans="71:72" x14ac:dyDescent="0.2">
      <c r="BS20832" s="152"/>
      <c r="BT20832" s="153"/>
    </row>
    <row r="20833" spans="71:72" x14ac:dyDescent="0.2">
      <c r="BS20833" s="152"/>
      <c r="BT20833" s="153"/>
    </row>
    <row r="20834" spans="71:72" x14ac:dyDescent="0.2">
      <c r="BS20834" s="152"/>
      <c r="BT20834" s="153"/>
    </row>
    <row r="20835" spans="71:72" x14ac:dyDescent="0.2">
      <c r="BS20835" s="152"/>
      <c r="BT20835" s="153"/>
    </row>
    <row r="20836" spans="71:72" x14ac:dyDescent="0.2">
      <c r="BS20836" s="152"/>
      <c r="BT20836" s="153"/>
    </row>
    <row r="20837" spans="71:72" x14ac:dyDescent="0.2">
      <c r="BS20837" s="152"/>
      <c r="BT20837" s="153"/>
    </row>
    <row r="20838" spans="71:72" x14ac:dyDescent="0.2">
      <c r="BS20838" s="152"/>
      <c r="BT20838" s="153"/>
    </row>
    <row r="20839" spans="71:72" x14ac:dyDescent="0.2">
      <c r="BS20839" s="152"/>
      <c r="BT20839" s="153"/>
    </row>
    <row r="20840" spans="71:72" x14ac:dyDescent="0.2">
      <c r="BS20840" s="152"/>
      <c r="BT20840" s="153"/>
    </row>
    <row r="20841" spans="71:72" x14ac:dyDescent="0.2">
      <c r="BS20841" s="152"/>
      <c r="BT20841" s="153"/>
    </row>
    <row r="20842" spans="71:72" x14ac:dyDescent="0.2">
      <c r="BS20842" s="152"/>
      <c r="BT20842" s="153"/>
    </row>
    <row r="20843" spans="71:72" x14ac:dyDescent="0.2">
      <c r="BS20843" s="152"/>
      <c r="BT20843" s="153"/>
    </row>
    <row r="20844" spans="71:72" x14ac:dyDescent="0.2">
      <c r="BS20844" s="152"/>
      <c r="BT20844" s="153"/>
    </row>
    <row r="20845" spans="71:72" x14ac:dyDescent="0.2">
      <c r="BS20845" s="152"/>
      <c r="BT20845" s="153"/>
    </row>
    <row r="20846" spans="71:72" x14ac:dyDescent="0.2">
      <c r="BS20846" s="152"/>
      <c r="BT20846" s="153"/>
    </row>
    <row r="20847" spans="71:72" x14ac:dyDescent="0.2">
      <c r="BS20847" s="152"/>
      <c r="BT20847" s="153"/>
    </row>
    <row r="20848" spans="71:72" x14ac:dyDescent="0.2">
      <c r="BS20848" s="152"/>
      <c r="BT20848" s="153"/>
    </row>
    <row r="20849" spans="71:72" x14ac:dyDescent="0.2">
      <c r="BS20849" s="152"/>
      <c r="BT20849" s="153"/>
    </row>
    <row r="20850" spans="71:72" x14ac:dyDescent="0.2">
      <c r="BS20850" s="152"/>
      <c r="BT20850" s="153"/>
    </row>
    <row r="20851" spans="71:72" x14ac:dyDescent="0.2">
      <c r="BS20851" s="152"/>
      <c r="BT20851" s="153"/>
    </row>
    <row r="20852" spans="71:72" x14ac:dyDescent="0.2">
      <c r="BS20852" s="152"/>
      <c r="BT20852" s="153"/>
    </row>
    <row r="20853" spans="71:72" x14ac:dyDescent="0.2">
      <c r="BS20853" s="152"/>
      <c r="BT20853" s="153"/>
    </row>
    <row r="20854" spans="71:72" x14ac:dyDescent="0.2">
      <c r="BS20854" s="152"/>
      <c r="BT20854" s="153"/>
    </row>
    <row r="20855" spans="71:72" x14ac:dyDescent="0.2">
      <c r="BS20855" s="152"/>
      <c r="BT20855" s="153"/>
    </row>
    <row r="20856" spans="71:72" x14ac:dyDescent="0.2">
      <c r="BS20856" s="152"/>
      <c r="BT20856" s="153"/>
    </row>
    <row r="20857" spans="71:72" x14ac:dyDescent="0.2">
      <c r="BS20857" s="152"/>
      <c r="BT20857" s="153"/>
    </row>
    <row r="20858" spans="71:72" x14ac:dyDescent="0.2">
      <c r="BS20858" s="152"/>
      <c r="BT20858" s="153"/>
    </row>
    <row r="20859" spans="71:72" x14ac:dyDescent="0.2">
      <c r="BS20859" s="152"/>
      <c r="BT20859" s="153"/>
    </row>
    <row r="20860" spans="71:72" x14ac:dyDescent="0.2">
      <c r="BS20860" s="152"/>
      <c r="BT20860" s="153"/>
    </row>
    <row r="20861" spans="71:72" x14ac:dyDescent="0.2">
      <c r="BS20861" s="152"/>
      <c r="BT20861" s="153"/>
    </row>
    <row r="20862" spans="71:72" x14ac:dyDescent="0.2">
      <c r="BS20862" s="152"/>
      <c r="BT20862" s="153"/>
    </row>
    <row r="20863" spans="71:72" x14ac:dyDescent="0.2">
      <c r="BS20863" s="152"/>
      <c r="BT20863" s="153"/>
    </row>
    <row r="20864" spans="71:72" x14ac:dyDescent="0.2">
      <c r="BS20864" s="152"/>
      <c r="BT20864" s="153"/>
    </row>
    <row r="20865" spans="71:72" x14ac:dyDescent="0.2">
      <c r="BS20865" s="152"/>
      <c r="BT20865" s="153"/>
    </row>
    <row r="20866" spans="71:72" x14ac:dyDescent="0.2">
      <c r="BS20866" s="152"/>
      <c r="BT20866" s="153"/>
    </row>
    <row r="20867" spans="71:72" x14ac:dyDescent="0.2">
      <c r="BS20867" s="152"/>
      <c r="BT20867" s="153"/>
    </row>
    <row r="20868" spans="71:72" x14ac:dyDescent="0.2">
      <c r="BS20868" s="152"/>
      <c r="BT20868" s="153"/>
    </row>
    <row r="20869" spans="71:72" x14ac:dyDescent="0.2">
      <c r="BS20869" s="152"/>
      <c r="BT20869" s="153"/>
    </row>
    <row r="20870" spans="71:72" x14ac:dyDescent="0.2">
      <c r="BS20870" s="152"/>
      <c r="BT20870" s="153"/>
    </row>
    <row r="20871" spans="71:72" x14ac:dyDescent="0.2">
      <c r="BS20871" s="152"/>
      <c r="BT20871" s="153"/>
    </row>
    <row r="20872" spans="71:72" x14ac:dyDescent="0.2">
      <c r="BS20872" s="152"/>
      <c r="BT20872" s="153"/>
    </row>
    <row r="20873" spans="71:72" x14ac:dyDescent="0.2">
      <c r="BS20873" s="152"/>
      <c r="BT20873" s="153"/>
    </row>
    <row r="20874" spans="71:72" x14ac:dyDescent="0.2">
      <c r="BS20874" s="152"/>
      <c r="BT20874" s="153"/>
    </row>
    <row r="20875" spans="71:72" x14ac:dyDescent="0.2">
      <c r="BS20875" s="152"/>
      <c r="BT20875" s="153"/>
    </row>
    <row r="20876" spans="71:72" x14ac:dyDescent="0.2">
      <c r="BS20876" s="152"/>
      <c r="BT20876" s="153"/>
    </row>
    <row r="20877" spans="71:72" x14ac:dyDescent="0.2">
      <c r="BS20877" s="152"/>
      <c r="BT20877" s="153"/>
    </row>
    <row r="20878" spans="71:72" x14ac:dyDescent="0.2">
      <c r="BS20878" s="152"/>
      <c r="BT20878" s="153"/>
    </row>
    <row r="20879" spans="71:72" x14ac:dyDescent="0.2">
      <c r="BS20879" s="152"/>
      <c r="BT20879" s="153"/>
    </row>
    <row r="20880" spans="71:72" x14ac:dyDescent="0.2">
      <c r="BS20880" s="152"/>
      <c r="BT20880" s="153"/>
    </row>
    <row r="20881" spans="71:72" x14ac:dyDescent="0.2">
      <c r="BS20881" s="152"/>
      <c r="BT20881" s="153"/>
    </row>
    <row r="20882" spans="71:72" x14ac:dyDescent="0.2">
      <c r="BS20882" s="152"/>
      <c r="BT20882" s="153"/>
    </row>
    <row r="20883" spans="71:72" x14ac:dyDescent="0.2">
      <c r="BS20883" s="152"/>
      <c r="BT20883" s="153"/>
    </row>
    <row r="20884" spans="71:72" x14ac:dyDescent="0.2">
      <c r="BS20884" s="152"/>
      <c r="BT20884" s="153"/>
    </row>
    <row r="20885" spans="71:72" x14ac:dyDescent="0.2">
      <c r="BS20885" s="152"/>
      <c r="BT20885" s="153"/>
    </row>
    <row r="20886" spans="71:72" x14ac:dyDescent="0.2">
      <c r="BS20886" s="152"/>
      <c r="BT20886" s="153"/>
    </row>
    <row r="20887" spans="71:72" x14ac:dyDescent="0.2">
      <c r="BS20887" s="152"/>
      <c r="BT20887" s="153"/>
    </row>
    <row r="20888" spans="71:72" x14ac:dyDescent="0.2">
      <c r="BS20888" s="152"/>
      <c r="BT20888" s="153"/>
    </row>
    <row r="20889" spans="71:72" x14ac:dyDescent="0.2">
      <c r="BS20889" s="152"/>
      <c r="BT20889" s="153"/>
    </row>
    <row r="20890" spans="71:72" x14ac:dyDescent="0.2">
      <c r="BS20890" s="152"/>
      <c r="BT20890" s="153"/>
    </row>
    <row r="20891" spans="71:72" x14ac:dyDescent="0.2">
      <c r="BS20891" s="152"/>
      <c r="BT20891" s="153"/>
    </row>
    <row r="20892" spans="71:72" x14ac:dyDescent="0.2">
      <c r="BS20892" s="152"/>
      <c r="BT20892" s="153"/>
    </row>
    <row r="20893" spans="71:72" x14ac:dyDescent="0.2">
      <c r="BS20893" s="152"/>
      <c r="BT20893" s="153"/>
    </row>
    <row r="20894" spans="71:72" x14ac:dyDescent="0.2">
      <c r="BS20894" s="152"/>
      <c r="BT20894" s="153"/>
    </row>
    <row r="20895" spans="71:72" x14ac:dyDescent="0.2">
      <c r="BS20895" s="152"/>
      <c r="BT20895" s="153"/>
    </row>
    <row r="20896" spans="71:72" x14ac:dyDescent="0.2">
      <c r="BS20896" s="152"/>
      <c r="BT20896" s="153"/>
    </row>
    <row r="20897" spans="71:72" x14ac:dyDescent="0.2">
      <c r="BS20897" s="152"/>
      <c r="BT20897" s="153"/>
    </row>
    <row r="20898" spans="71:72" x14ac:dyDescent="0.2">
      <c r="BS20898" s="152"/>
      <c r="BT20898" s="153"/>
    </row>
    <row r="20899" spans="71:72" x14ac:dyDescent="0.2">
      <c r="BS20899" s="152"/>
      <c r="BT20899" s="153"/>
    </row>
    <row r="20900" spans="71:72" x14ac:dyDescent="0.2">
      <c r="BS20900" s="152"/>
      <c r="BT20900" s="153"/>
    </row>
    <row r="20901" spans="71:72" x14ac:dyDescent="0.2">
      <c r="BS20901" s="152"/>
      <c r="BT20901" s="153"/>
    </row>
    <row r="20902" spans="71:72" x14ac:dyDescent="0.2">
      <c r="BS20902" s="152"/>
      <c r="BT20902" s="153"/>
    </row>
    <row r="20903" spans="71:72" x14ac:dyDescent="0.2">
      <c r="BS20903" s="152"/>
      <c r="BT20903" s="153"/>
    </row>
    <row r="20904" spans="71:72" x14ac:dyDescent="0.2">
      <c r="BS20904" s="152"/>
      <c r="BT20904" s="153"/>
    </row>
    <row r="20905" spans="71:72" x14ac:dyDescent="0.2">
      <c r="BS20905" s="152"/>
      <c r="BT20905" s="153"/>
    </row>
    <row r="20906" spans="71:72" x14ac:dyDescent="0.2">
      <c r="BS20906" s="152"/>
      <c r="BT20906" s="153"/>
    </row>
    <row r="20907" spans="71:72" x14ac:dyDescent="0.2">
      <c r="BS20907" s="152"/>
      <c r="BT20907" s="153"/>
    </row>
    <row r="20908" spans="71:72" x14ac:dyDescent="0.2">
      <c r="BS20908" s="152"/>
      <c r="BT20908" s="153"/>
    </row>
    <row r="20909" spans="71:72" x14ac:dyDescent="0.2">
      <c r="BS20909" s="152"/>
      <c r="BT20909" s="153"/>
    </row>
    <row r="20910" spans="71:72" x14ac:dyDescent="0.2">
      <c r="BS20910" s="152"/>
      <c r="BT20910" s="153"/>
    </row>
    <row r="20911" spans="71:72" x14ac:dyDescent="0.2">
      <c r="BS20911" s="152"/>
      <c r="BT20911" s="153"/>
    </row>
    <row r="20912" spans="71:72" x14ac:dyDescent="0.2">
      <c r="BS20912" s="152"/>
      <c r="BT20912" s="153"/>
    </row>
    <row r="20913" spans="71:72" x14ac:dyDescent="0.2">
      <c r="BS20913" s="152"/>
      <c r="BT20913" s="153"/>
    </row>
    <row r="20914" spans="71:72" x14ac:dyDescent="0.2">
      <c r="BS20914" s="152"/>
      <c r="BT20914" s="153"/>
    </row>
    <row r="20915" spans="71:72" x14ac:dyDescent="0.2">
      <c r="BS20915" s="152"/>
      <c r="BT20915" s="153"/>
    </row>
    <row r="20916" spans="71:72" x14ac:dyDescent="0.2">
      <c r="BS20916" s="152"/>
      <c r="BT20916" s="153"/>
    </row>
    <row r="20917" spans="71:72" x14ac:dyDescent="0.2">
      <c r="BS20917" s="152"/>
      <c r="BT20917" s="153"/>
    </row>
    <row r="20918" spans="71:72" x14ac:dyDescent="0.2">
      <c r="BS20918" s="152"/>
      <c r="BT20918" s="153"/>
    </row>
    <row r="20919" spans="71:72" x14ac:dyDescent="0.2">
      <c r="BS20919" s="152"/>
      <c r="BT20919" s="153"/>
    </row>
    <row r="20920" spans="71:72" x14ac:dyDescent="0.2">
      <c r="BS20920" s="152"/>
      <c r="BT20920" s="153"/>
    </row>
    <row r="20921" spans="71:72" x14ac:dyDescent="0.2">
      <c r="BS20921" s="152"/>
      <c r="BT20921" s="153"/>
    </row>
    <row r="20922" spans="71:72" x14ac:dyDescent="0.2">
      <c r="BS20922" s="152"/>
      <c r="BT20922" s="153"/>
    </row>
    <row r="20923" spans="71:72" x14ac:dyDescent="0.2">
      <c r="BS20923" s="152"/>
      <c r="BT20923" s="153"/>
    </row>
    <row r="20924" spans="71:72" x14ac:dyDescent="0.2">
      <c r="BS20924" s="152"/>
      <c r="BT20924" s="153"/>
    </row>
    <row r="20925" spans="71:72" x14ac:dyDescent="0.2">
      <c r="BS20925" s="152"/>
      <c r="BT20925" s="153"/>
    </row>
    <row r="20926" spans="71:72" x14ac:dyDescent="0.2">
      <c r="BS20926" s="152"/>
      <c r="BT20926" s="153"/>
    </row>
    <row r="20927" spans="71:72" x14ac:dyDescent="0.2">
      <c r="BS20927" s="152"/>
      <c r="BT20927" s="153"/>
    </row>
    <row r="20928" spans="71:72" x14ac:dyDescent="0.2">
      <c r="BS20928" s="152"/>
      <c r="BT20928" s="153"/>
    </row>
    <row r="20929" spans="71:72" x14ac:dyDescent="0.2">
      <c r="BS20929" s="152"/>
      <c r="BT20929" s="153"/>
    </row>
    <row r="20930" spans="71:72" x14ac:dyDescent="0.2">
      <c r="BS20930" s="152"/>
      <c r="BT20930" s="153"/>
    </row>
    <row r="20931" spans="71:72" x14ac:dyDescent="0.2">
      <c r="BS20931" s="152"/>
      <c r="BT20931" s="153"/>
    </row>
    <row r="20932" spans="71:72" x14ac:dyDescent="0.2">
      <c r="BS20932" s="152"/>
      <c r="BT20932" s="153"/>
    </row>
    <row r="20933" spans="71:72" x14ac:dyDescent="0.2">
      <c r="BS20933" s="152"/>
      <c r="BT20933" s="153"/>
    </row>
    <row r="20934" spans="71:72" x14ac:dyDescent="0.2">
      <c r="BS20934" s="152"/>
      <c r="BT20934" s="153"/>
    </row>
    <row r="20935" spans="71:72" x14ac:dyDescent="0.2">
      <c r="BS20935" s="152"/>
      <c r="BT20935" s="153"/>
    </row>
    <row r="20936" spans="71:72" x14ac:dyDescent="0.2">
      <c r="BS20936" s="152"/>
      <c r="BT20936" s="153"/>
    </row>
    <row r="20937" spans="71:72" x14ac:dyDescent="0.2">
      <c r="BS20937" s="152"/>
      <c r="BT20937" s="153"/>
    </row>
    <row r="20938" spans="71:72" x14ac:dyDescent="0.2">
      <c r="BS20938" s="152"/>
      <c r="BT20938" s="153"/>
    </row>
    <row r="20939" spans="71:72" x14ac:dyDescent="0.2">
      <c r="BS20939" s="152"/>
      <c r="BT20939" s="153"/>
    </row>
    <row r="20940" spans="71:72" x14ac:dyDescent="0.2">
      <c r="BS20940" s="152"/>
      <c r="BT20940" s="153"/>
    </row>
    <row r="20941" spans="71:72" x14ac:dyDescent="0.2">
      <c r="BS20941" s="152"/>
      <c r="BT20941" s="153"/>
    </row>
    <row r="20942" spans="71:72" x14ac:dyDescent="0.2">
      <c r="BS20942" s="152"/>
      <c r="BT20942" s="153"/>
    </row>
    <row r="20943" spans="71:72" x14ac:dyDescent="0.2">
      <c r="BS20943" s="152"/>
      <c r="BT20943" s="153"/>
    </row>
    <row r="20944" spans="71:72" x14ac:dyDescent="0.2">
      <c r="BS20944" s="152"/>
      <c r="BT20944" s="153"/>
    </row>
    <row r="20945" spans="71:72" x14ac:dyDescent="0.2">
      <c r="BS20945" s="152"/>
      <c r="BT20945" s="153"/>
    </row>
    <row r="20946" spans="71:72" x14ac:dyDescent="0.2">
      <c r="BS20946" s="152"/>
      <c r="BT20946" s="153"/>
    </row>
    <row r="20947" spans="71:72" x14ac:dyDescent="0.2">
      <c r="BS20947" s="152"/>
      <c r="BT20947" s="153"/>
    </row>
    <row r="20948" spans="71:72" x14ac:dyDescent="0.2">
      <c r="BS20948" s="152"/>
      <c r="BT20948" s="153"/>
    </row>
    <row r="20949" spans="71:72" x14ac:dyDescent="0.2">
      <c r="BS20949" s="152"/>
      <c r="BT20949" s="153"/>
    </row>
    <row r="20950" spans="71:72" x14ac:dyDescent="0.2">
      <c r="BS20950" s="152"/>
      <c r="BT20950" s="153"/>
    </row>
    <row r="20951" spans="71:72" x14ac:dyDescent="0.2">
      <c r="BS20951" s="152"/>
      <c r="BT20951" s="153"/>
    </row>
    <row r="20952" spans="71:72" x14ac:dyDescent="0.2">
      <c r="BS20952" s="152"/>
      <c r="BT20952" s="153"/>
    </row>
    <row r="20953" spans="71:72" x14ac:dyDescent="0.2">
      <c r="BS20953" s="152"/>
      <c r="BT20953" s="153"/>
    </row>
    <row r="20954" spans="71:72" x14ac:dyDescent="0.2">
      <c r="BS20954" s="152"/>
      <c r="BT20954" s="153"/>
    </row>
    <row r="20955" spans="71:72" x14ac:dyDescent="0.2">
      <c r="BS20955" s="152"/>
      <c r="BT20955" s="153"/>
    </row>
    <row r="20956" spans="71:72" x14ac:dyDescent="0.2">
      <c r="BS20956" s="152"/>
      <c r="BT20956" s="153"/>
    </row>
    <row r="20957" spans="71:72" x14ac:dyDescent="0.2">
      <c r="BS20957" s="152"/>
      <c r="BT20957" s="153"/>
    </row>
    <row r="20958" spans="71:72" x14ac:dyDescent="0.2">
      <c r="BS20958" s="152"/>
      <c r="BT20958" s="153"/>
    </row>
    <row r="20959" spans="71:72" x14ac:dyDescent="0.2">
      <c r="BS20959" s="152"/>
      <c r="BT20959" s="153"/>
    </row>
    <row r="20960" spans="71:72" x14ac:dyDescent="0.2">
      <c r="BS20960" s="152"/>
      <c r="BT20960" s="153"/>
    </row>
    <row r="20961" spans="71:72" x14ac:dyDescent="0.2">
      <c r="BS20961" s="152"/>
      <c r="BT20961" s="153"/>
    </row>
    <row r="20962" spans="71:72" x14ac:dyDescent="0.2">
      <c r="BS20962" s="152"/>
      <c r="BT20962" s="153"/>
    </row>
    <row r="20963" spans="71:72" x14ac:dyDescent="0.2">
      <c r="BS20963" s="152"/>
      <c r="BT20963" s="153"/>
    </row>
    <row r="20964" spans="71:72" x14ac:dyDescent="0.2">
      <c r="BS20964" s="152"/>
      <c r="BT20964" s="153"/>
    </row>
    <row r="20965" spans="71:72" x14ac:dyDescent="0.2">
      <c r="BS20965" s="152"/>
      <c r="BT20965" s="153"/>
    </row>
    <row r="20966" spans="71:72" x14ac:dyDescent="0.2">
      <c r="BS20966" s="152"/>
      <c r="BT20966" s="153"/>
    </row>
    <row r="20967" spans="71:72" x14ac:dyDescent="0.2">
      <c r="BS20967" s="152"/>
      <c r="BT20967" s="153"/>
    </row>
    <row r="20968" spans="71:72" x14ac:dyDescent="0.2">
      <c r="BS20968" s="152"/>
      <c r="BT20968" s="153"/>
    </row>
    <row r="20969" spans="71:72" x14ac:dyDescent="0.2">
      <c r="BS20969" s="152"/>
      <c r="BT20969" s="153"/>
    </row>
    <row r="20970" spans="71:72" x14ac:dyDescent="0.2">
      <c r="BS20970" s="152"/>
      <c r="BT20970" s="153"/>
    </row>
    <row r="20971" spans="71:72" x14ac:dyDescent="0.2">
      <c r="BS20971" s="152"/>
      <c r="BT20971" s="153"/>
    </row>
    <row r="20972" spans="71:72" x14ac:dyDescent="0.2">
      <c r="BS20972" s="152"/>
      <c r="BT20972" s="153"/>
    </row>
    <row r="20973" spans="71:72" x14ac:dyDescent="0.2">
      <c r="BS20973" s="152"/>
      <c r="BT20973" s="153"/>
    </row>
    <row r="20974" spans="71:72" x14ac:dyDescent="0.2">
      <c r="BS20974" s="152"/>
      <c r="BT20974" s="153"/>
    </row>
    <row r="20975" spans="71:72" x14ac:dyDescent="0.2">
      <c r="BS20975" s="152"/>
      <c r="BT20975" s="153"/>
    </row>
    <row r="20976" spans="71:72" x14ac:dyDescent="0.2">
      <c r="BS20976" s="152"/>
      <c r="BT20976" s="153"/>
    </row>
    <row r="20977" spans="71:72" x14ac:dyDescent="0.2">
      <c r="BS20977" s="152"/>
      <c r="BT20977" s="153"/>
    </row>
    <row r="20978" spans="71:72" x14ac:dyDescent="0.2">
      <c r="BS20978" s="152"/>
      <c r="BT20978" s="153"/>
    </row>
    <row r="20979" spans="71:72" x14ac:dyDescent="0.2">
      <c r="BS20979" s="152"/>
      <c r="BT20979" s="153"/>
    </row>
    <row r="20980" spans="71:72" x14ac:dyDescent="0.2">
      <c r="BS20980" s="152"/>
      <c r="BT20980" s="153"/>
    </row>
    <row r="20981" spans="71:72" x14ac:dyDescent="0.2">
      <c r="BS20981" s="152"/>
      <c r="BT20981" s="153"/>
    </row>
    <row r="20982" spans="71:72" x14ac:dyDescent="0.2">
      <c r="BS20982" s="152"/>
      <c r="BT20982" s="153"/>
    </row>
    <row r="20983" spans="71:72" x14ac:dyDescent="0.2">
      <c r="BS20983" s="152"/>
      <c r="BT20983" s="153"/>
    </row>
    <row r="20984" spans="71:72" x14ac:dyDescent="0.2">
      <c r="BS20984" s="152"/>
      <c r="BT20984" s="153"/>
    </row>
    <row r="20985" spans="71:72" x14ac:dyDescent="0.2">
      <c r="BS20985" s="152"/>
      <c r="BT20985" s="153"/>
    </row>
    <row r="20986" spans="71:72" x14ac:dyDescent="0.2">
      <c r="BS20986" s="152"/>
      <c r="BT20986" s="153"/>
    </row>
    <row r="20987" spans="71:72" x14ac:dyDescent="0.2">
      <c r="BS20987" s="152"/>
      <c r="BT20987" s="153"/>
    </row>
    <row r="20988" spans="71:72" x14ac:dyDescent="0.2">
      <c r="BS20988" s="152"/>
      <c r="BT20988" s="153"/>
    </row>
    <row r="20989" spans="71:72" x14ac:dyDescent="0.2">
      <c r="BS20989" s="152"/>
      <c r="BT20989" s="153"/>
    </row>
    <row r="20990" spans="71:72" x14ac:dyDescent="0.2">
      <c r="BS20990" s="152"/>
      <c r="BT20990" s="153"/>
    </row>
    <row r="20991" spans="71:72" x14ac:dyDescent="0.2">
      <c r="BS20991" s="152"/>
      <c r="BT20991" s="153"/>
    </row>
    <row r="20992" spans="71:72" x14ac:dyDescent="0.2">
      <c r="BS20992" s="152"/>
      <c r="BT20992" s="153"/>
    </row>
    <row r="20993" spans="71:72" x14ac:dyDescent="0.2">
      <c r="BS20993" s="152"/>
      <c r="BT20993" s="153"/>
    </row>
    <row r="20994" spans="71:72" x14ac:dyDescent="0.2">
      <c r="BS20994" s="152"/>
      <c r="BT20994" s="153"/>
    </row>
    <row r="20995" spans="71:72" x14ac:dyDescent="0.2">
      <c r="BS20995" s="152"/>
      <c r="BT20995" s="153"/>
    </row>
    <row r="20996" spans="71:72" x14ac:dyDescent="0.2">
      <c r="BS20996" s="152"/>
      <c r="BT20996" s="153"/>
    </row>
    <row r="20997" spans="71:72" x14ac:dyDescent="0.2">
      <c r="BS20997" s="152"/>
      <c r="BT20997" s="153"/>
    </row>
    <row r="20998" spans="71:72" x14ac:dyDescent="0.2">
      <c r="BS20998" s="152"/>
      <c r="BT20998" s="153"/>
    </row>
    <row r="20999" spans="71:72" x14ac:dyDescent="0.2">
      <c r="BS20999" s="152"/>
      <c r="BT20999" s="153"/>
    </row>
    <row r="21000" spans="71:72" x14ac:dyDescent="0.2">
      <c r="BS21000" s="152"/>
      <c r="BT21000" s="153"/>
    </row>
    <row r="21001" spans="71:72" x14ac:dyDescent="0.2">
      <c r="BS21001" s="152"/>
      <c r="BT21001" s="153"/>
    </row>
    <row r="21002" spans="71:72" x14ac:dyDescent="0.2">
      <c r="BS21002" s="152"/>
      <c r="BT21002" s="153"/>
    </row>
    <row r="21003" spans="71:72" x14ac:dyDescent="0.2">
      <c r="BS21003" s="152"/>
      <c r="BT21003" s="153"/>
    </row>
    <row r="21004" spans="71:72" x14ac:dyDescent="0.2">
      <c r="BS21004" s="152"/>
      <c r="BT21004" s="153"/>
    </row>
    <row r="21005" spans="71:72" x14ac:dyDescent="0.2">
      <c r="BS21005" s="152"/>
      <c r="BT21005" s="153"/>
    </row>
    <row r="21006" spans="71:72" x14ac:dyDescent="0.2">
      <c r="BS21006" s="152"/>
      <c r="BT21006" s="153"/>
    </row>
    <row r="21007" spans="71:72" x14ac:dyDescent="0.2">
      <c r="BS21007" s="152"/>
      <c r="BT21007" s="153"/>
    </row>
    <row r="21008" spans="71:72" x14ac:dyDescent="0.2">
      <c r="BS21008" s="152"/>
      <c r="BT21008" s="153"/>
    </row>
    <row r="21009" spans="71:72" x14ac:dyDescent="0.2">
      <c r="BS21009" s="152"/>
      <c r="BT21009" s="153"/>
    </row>
    <row r="21010" spans="71:72" x14ac:dyDescent="0.2">
      <c r="BS21010" s="152"/>
      <c r="BT21010" s="153"/>
    </row>
    <row r="21011" spans="71:72" x14ac:dyDescent="0.2">
      <c r="BS21011" s="152"/>
      <c r="BT21011" s="153"/>
    </row>
    <row r="21012" spans="71:72" x14ac:dyDescent="0.2">
      <c r="BS21012" s="152"/>
      <c r="BT21012" s="153"/>
    </row>
    <row r="21013" spans="71:72" x14ac:dyDescent="0.2">
      <c r="BS21013" s="152"/>
      <c r="BT21013" s="153"/>
    </row>
    <row r="21014" spans="71:72" x14ac:dyDescent="0.2">
      <c r="BS21014" s="152"/>
      <c r="BT21014" s="153"/>
    </row>
    <row r="21015" spans="71:72" x14ac:dyDescent="0.2">
      <c r="BS21015" s="152"/>
      <c r="BT21015" s="153"/>
    </row>
    <row r="21016" spans="71:72" x14ac:dyDescent="0.2">
      <c r="BS21016" s="152"/>
      <c r="BT21016" s="153"/>
    </row>
    <row r="21017" spans="71:72" x14ac:dyDescent="0.2">
      <c r="BS21017" s="152"/>
      <c r="BT21017" s="153"/>
    </row>
    <row r="21018" spans="71:72" x14ac:dyDescent="0.2">
      <c r="BS21018" s="152"/>
      <c r="BT21018" s="153"/>
    </row>
    <row r="21019" spans="71:72" x14ac:dyDescent="0.2">
      <c r="BS21019" s="152"/>
      <c r="BT21019" s="153"/>
    </row>
    <row r="21020" spans="71:72" x14ac:dyDescent="0.2">
      <c r="BS21020" s="152"/>
      <c r="BT21020" s="153"/>
    </row>
    <row r="21021" spans="71:72" x14ac:dyDescent="0.2">
      <c r="BS21021" s="152"/>
      <c r="BT21021" s="153"/>
    </row>
    <row r="21022" spans="71:72" x14ac:dyDescent="0.2">
      <c r="BS21022" s="152"/>
      <c r="BT21022" s="153"/>
    </row>
    <row r="21023" spans="71:72" x14ac:dyDescent="0.2">
      <c r="BS21023" s="152"/>
      <c r="BT21023" s="153"/>
    </row>
    <row r="21024" spans="71:72" x14ac:dyDescent="0.2">
      <c r="BS21024" s="152"/>
      <c r="BT21024" s="153"/>
    </row>
    <row r="21025" spans="71:72" x14ac:dyDescent="0.2">
      <c r="BS21025" s="152"/>
      <c r="BT21025" s="153"/>
    </row>
    <row r="21026" spans="71:72" x14ac:dyDescent="0.2">
      <c r="BS21026" s="152"/>
      <c r="BT21026" s="153"/>
    </row>
    <row r="21027" spans="71:72" x14ac:dyDescent="0.2">
      <c r="BS21027" s="152"/>
      <c r="BT21027" s="153"/>
    </row>
    <row r="21028" spans="71:72" x14ac:dyDescent="0.2">
      <c r="BS21028" s="152"/>
      <c r="BT21028" s="153"/>
    </row>
    <row r="21029" spans="71:72" x14ac:dyDescent="0.2">
      <c r="BS21029" s="152"/>
      <c r="BT21029" s="153"/>
    </row>
    <row r="21030" spans="71:72" x14ac:dyDescent="0.2">
      <c r="BS21030" s="152"/>
      <c r="BT21030" s="153"/>
    </row>
    <row r="21031" spans="71:72" x14ac:dyDescent="0.2">
      <c r="BS21031" s="152"/>
      <c r="BT21031" s="153"/>
    </row>
    <row r="21032" spans="71:72" x14ac:dyDescent="0.2">
      <c r="BS21032" s="152"/>
      <c r="BT21032" s="153"/>
    </row>
    <row r="21033" spans="71:72" x14ac:dyDescent="0.2">
      <c r="BS21033" s="152"/>
      <c r="BT21033" s="153"/>
    </row>
    <row r="21034" spans="71:72" x14ac:dyDescent="0.2">
      <c r="BS21034" s="152"/>
      <c r="BT21034" s="153"/>
    </row>
    <row r="21035" spans="71:72" x14ac:dyDescent="0.2">
      <c r="BS21035" s="152"/>
      <c r="BT21035" s="153"/>
    </row>
    <row r="21036" spans="71:72" x14ac:dyDescent="0.2">
      <c r="BS21036" s="152"/>
      <c r="BT21036" s="153"/>
    </row>
    <row r="21037" spans="71:72" x14ac:dyDescent="0.2">
      <c r="BS21037" s="152"/>
      <c r="BT21037" s="153"/>
    </row>
    <row r="21038" spans="71:72" x14ac:dyDescent="0.2">
      <c r="BS21038" s="152"/>
      <c r="BT21038" s="153"/>
    </row>
    <row r="21039" spans="71:72" x14ac:dyDescent="0.2">
      <c r="BS21039" s="152"/>
      <c r="BT21039" s="153"/>
    </row>
    <row r="21040" spans="71:72" x14ac:dyDescent="0.2">
      <c r="BS21040" s="152"/>
      <c r="BT21040" s="153"/>
    </row>
    <row r="21041" spans="71:72" x14ac:dyDescent="0.2">
      <c r="BS21041" s="152"/>
      <c r="BT21041" s="153"/>
    </row>
    <row r="21042" spans="71:72" x14ac:dyDescent="0.2">
      <c r="BS21042" s="152"/>
      <c r="BT21042" s="153"/>
    </row>
    <row r="21043" spans="71:72" x14ac:dyDescent="0.2">
      <c r="BS21043" s="152"/>
      <c r="BT21043" s="153"/>
    </row>
    <row r="21044" spans="71:72" x14ac:dyDescent="0.2">
      <c r="BS21044" s="152"/>
      <c r="BT21044" s="153"/>
    </row>
    <row r="21045" spans="71:72" x14ac:dyDescent="0.2">
      <c r="BS21045" s="152"/>
      <c r="BT21045" s="153"/>
    </row>
    <row r="21046" spans="71:72" x14ac:dyDescent="0.2">
      <c r="BS21046" s="152"/>
      <c r="BT21046" s="153"/>
    </row>
    <row r="21047" spans="71:72" x14ac:dyDescent="0.2">
      <c r="BS21047" s="152"/>
      <c r="BT21047" s="153"/>
    </row>
    <row r="21048" spans="71:72" x14ac:dyDescent="0.2">
      <c r="BS21048" s="152"/>
      <c r="BT21048" s="153"/>
    </row>
    <row r="21049" spans="71:72" x14ac:dyDescent="0.2">
      <c r="BS21049" s="152"/>
      <c r="BT21049" s="153"/>
    </row>
    <row r="21050" spans="71:72" x14ac:dyDescent="0.2">
      <c r="BS21050" s="152"/>
      <c r="BT21050" s="153"/>
    </row>
    <row r="21051" spans="71:72" x14ac:dyDescent="0.2">
      <c r="BS21051" s="152"/>
      <c r="BT21051" s="153"/>
    </row>
    <row r="21052" spans="71:72" x14ac:dyDescent="0.2">
      <c r="BS21052" s="152"/>
      <c r="BT21052" s="153"/>
    </row>
    <row r="21053" spans="71:72" x14ac:dyDescent="0.2">
      <c r="BS21053" s="152"/>
      <c r="BT21053" s="153"/>
    </row>
    <row r="21054" spans="71:72" x14ac:dyDescent="0.2">
      <c r="BS21054" s="152"/>
      <c r="BT21054" s="153"/>
    </row>
    <row r="21055" spans="71:72" x14ac:dyDescent="0.2">
      <c r="BS21055" s="152"/>
      <c r="BT21055" s="153"/>
    </row>
    <row r="21056" spans="71:72" x14ac:dyDescent="0.2">
      <c r="BS21056" s="152"/>
      <c r="BT21056" s="153"/>
    </row>
    <row r="21057" spans="71:72" x14ac:dyDescent="0.2">
      <c r="BS21057" s="152"/>
      <c r="BT21057" s="153"/>
    </row>
    <row r="21058" spans="71:72" x14ac:dyDescent="0.2">
      <c r="BS21058" s="152"/>
      <c r="BT21058" s="153"/>
    </row>
    <row r="21059" spans="71:72" x14ac:dyDescent="0.2">
      <c r="BS21059" s="152"/>
      <c r="BT21059" s="153"/>
    </row>
    <row r="21060" spans="71:72" x14ac:dyDescent="0.2">
      <c r="BS21060" s="152"/>
      <c r="BT21060" s="153"/>
    </row>
    <row r="21061" spans="71:72" x14ac:dyDescent="0.2">
      <c r="BS21061" s="152"/>
      <c r="BT21061" s="153"/>
    </row>
    <row r="21062" spans="71:72" x14ac:dyDescent="0.2">
      <c r="BS21062" s="152"/>
      <c r="BT21062" s="153"/>
    </row>
    <row r="21063" spans="71:72" x14ac:dyDescent="0.2">
      <c r="BS21063" s="152"/>
      <c r="BT21063" s="153"/>
    </row>
    <row r="21064" spans="71:72" x14ac:dyDescent="0.2">
      <c r="BS21064" s="152"/>
      <c r="BT21064" s="153"/>
    </row>
    <row r="21065" spans="71:72" x14ac:dyDescent="0.2">
      <c r="BS21065" s="152"/>
      <c r="BT21065" s="153"/>
    </row>
    <row r="21066" spans="71:72" x14ac:dyDescent="0.2">
      <c r="BS21066" s="152"/>
      <c r="BT21066" s="153"/>
    </row>
    <row r="21067" spans="71:72" x14ac:dyDescent="0.2">
      <c r="BS21067" s="152"/>
      <c r="BT21067" s="153"/>
    </row>
    <row r="21068" spans="71:72" x14ac:dyDescent="0.2">
      <c r="BS21068" s="152"/>
      <c r="BT21068" s="153"/>
    </row>
    <row r="21069" spans="71:72" x14ac:dyDescent="0.2">
      <c r="BS21069" s="152"/>
      <c r="BT21069" s="153"/>
    </row>
    <row r="21070" spans="71:72" x14ac:dyDescent="0.2">
      <c r="BS21070" s="152"/>
      <c r="BT21070" s="153"/>
    </row>
    <row r="21071" spans="71:72" x14ac:dyDescent="0.2">
      <c r="BS21071" s="152"/>
      <c r="BT21071" s="153"/>
    </row>
    <row r="21072" spans="71:72" x14ac:dyDescent="0.2">
      <c r="BS21072" s="152"/>
      <c r="BT21072" s="153"/>
    </row>
    <row r="21073" spans="71:72" x14ac:dyDescent="0.2">
      <c r="BS21073" s="152"/>
      <c r="BT21073" s="153"/>
    </row>
    <row r="21074" spans="71:72" x14ac:dyDescent="0.2">
      <c r="BS21074" s="152"/>
      <c r="BT21074" s="153"/>
    </row>
    <row r="21075" spans="71:72" x14ac:dyDescent="0.2">
      <c r="BS21075" s="152"/>
      <c r="BT21075" s="153"/>
    </row>
    <row r="21076" spans="71:72" x14ac:dyDescent="0.2">
      <c r="BS21076" s="152"/>
      <c r="BT21076" s="153"/>
    </row>
    <row r="21077" spans="71:72" x14ac:dyDescent="0.2">
      <c r="BS21077" s="152"/>
      <c r="BT21077" s="153"/>
    </row>
    <row r="21078" spans="71:72" x14ac:dyDescent="0.2">
      <c r="BS21078" s="152"/>
      <c r="BT21078" s="153"/>
    </row>
    <row r="21079" spans="71:72" x14ac:dyDescent="0.2">
      <c r="BS21079" s="152"/>
      <c r="BT21079" s="153"/>
    </row>
    <row r="21080" spans="71:72" x14ac:dyDescent="0.2">
      <c r="BS21080" s="152"/>
      <c r="BT21080" s="153"/>
    </row>
    <row r="21081" spans="71:72" x14ac:dyDescent="0.2">
      <c r="BS21081" s="152"/>
      <c r="BT21081" s="153"/>
    </row>
    <row r="21082" spans="71:72" x14ac:dyDescent="0.2">
      <c r="BS21082" s="152"/>
      <c r="BT21082" s="153"/>
    </row>
    <row r="21083" spans="71:72" x14ac:dyDescent="0.2">
      <c r="BS21083" s="152"/>
      <c r="BT21083" s="153"/>
    </row>
    <row r="21084" spans="71:72" x14ac:dyDescent="0.2">
      <c r="BS21084" s="152"/>
      <c r="BT21084" s="153"/>
    </row>
    <row r="21085" spans="71:72" x14ac:dyDescent="0.2">
      <c r="BS21085" s="152"/>
      <c r="BT21085" s="153"/>
    </row>
    <row r="21086" spans="71:72" x14ac:dyDescent="0.2">
      <c r="BS21086" s="152"/>
      <c r="BT21086" s="153"/>
    </row>
    <row r="21087" spans="71:72" x14ac:dyDescent="0.2">
      <c r="BS21087" s="152"/>
      <c r="BT21087" s="153"/>
    </row>
    <row r="21088" spans="71:72" x14ac:dyDescent="0.2">
      <c r="BS21088" s="152"/>
      <c r="BT21088" s="153"/>
    </row>
    <row r="21089" spans="71:72" x14ac:dyDescent="0.2">
      <c r="BS21089" s="152"/>
      <c r="BT21089" s="153"/>
    </row>
    <row r="21090" spans="71:72" x14ac:dyDescent="0.2">
      <c r="BS21090" s="152"/>
      <c r="BT21090" s="153"/>
    </row>
    <row r="21091" spans="71:72" x14ac:dyDescent="0.2">
      <c r="BS21091" s="152"/>
      <c r="BT21091" s="153"/>
    </row>
    <row r="21092" spans="71:72" x14ac:dyDescent="0.2">
      <c r="BS21092" s="152"/>
      <c r="BT21092" s="153"/>
    </row>
    <row r="21093" spans="71:72" x14ac:dyDescent="0.2">
      <c r="BS21093" s="152"/>
      <c r="BT21093" s="153"/>
    </row>
    <row r="21094" spans="71:72" x14ac:dyDescent="0.2">
      <c r="BS21094" s="152"/>
      <c r="BT21094" s="153"/>
    </row>
    <row r="21095" spans="71:72" x14ac:dyDescent="0.2">
      <c r="BS21095" s="152"/>
      <c r="BT21095" s="153"/>
    </row>
    <row r="21096" spans="71:72" x14ac:dyDescent="0.2">
      <c r="BS21096" s="152"/>
      <c r="BT21096" s="153"/>
    </row>
    <row r="21097" spans="71:72" x14ac:dyDescent="0.2">
      <c r="BS21097" s="152"/>
      <c r="BT21097" s="153"/>
    </row>
    <row r="21098" spans="71:72" x14ac:dyDescent="0.2">
      <c r="BS21098" s="152"/>
      <c r="BT21098" s="153"/>
    </row>
    <row r="21099" spans="71:72" x14ac:dyDescent="0.2">
      <c r="BS21099" s="152"/>
      <c r="BT21099" s="153"/>
    </row>
    <row r="21100" spans="71:72" x14ac:dyDescent="0.2">
      <c r="BS21100" s="152"/>
      <c r="BT21100" s="153"/>
    </row>
    <row r="21101" spans="71:72" x14ac:dyDescent="0.2">
      <c r="BS21101" s="152"/>
      <c r="BT21101" s="153"/>
    </row>
    <row r="21102" spans="71:72" x14ac:dyDescent="0.2">
      <c r="BS21102" s="152"/>
      <c r="BT21102" s="153"/>
    </row>
    <row r="21103" spans="71:72" x14ac:dyDescent="0.2">
      <c r="BS21103" s="152"/>
      <c r="BT21103" s="153"/>
    </row>
    <row r="21104" spans="71:72" x14ac:dyDescent="0.2">
      <c r="BS21104" s="152"/>
      <c r="BT21104" s="153"/>
    </row>
    <row r="21105" spans="71:72" x14ac:dyDescent="0.2">
      <c r="BS21105" s="152"/>
      <c r="BT21105" s="153"/>
    </row>
    <row r="21106" spans="71:72" x14ac:dyDescent="0.2">
      <c r="BS21106" s="152"/>
      <c r="BT21106" s="153"/>
    </row>
    <row r="21107" spans="71:72" x14ac:dyDescent="0.2">
      <c r="BS21107" s="152"/>
      <c r="BT21107" s="153"/>
    </row>
    <row r="21108" spans="71:72" x14ac:dyDescent="0.2">
      <c r="BS21108" s="152"/>
      <c r="BT21108" s="153"/>
    </row>
    <row r="21109" spans="71:72" x14ac:dyDescent="0.2">
      <c r="BS21109" s="152"/>
      <c r="BT21109" s="153"/>
    </row>
    <row r="21110" spans="71:72" x14ac:dyDescent="0.2">
      <c r="BS21110" s="152"/>
      <c r="BT21110" s="153"/>
    </row>
    <row r="21111" spans="71:72" x14ac:dyDescent="0.2">
      <c r="BS21111" s="152"/>
      <c r="BT21111" s="153"/>
    </row>
    <row r="21112" spans="71:72" x14ac:dyDescent="0.2">
      <c r="BS21112" s="152"/>
      <c r="BT21112" s="153"/>
    </row>
    <row r="21113" spans="71:72" x14ac:dyDescent="0.2">
      <c r="BS21113" s="152"/>
      <c r="BT21113" s="153"/>
    </row>
    <row r="21114" spans="71:72" x14ac:dyDescent="0.2">
      <c r="BS21114" s="152"/>
      <c r="BT21114" s="153"/>
    </row>
    <row r="21115" spans="71:72" x14ac:dyDescent="0.2">
      <c r="BS21115" s="152"/>
      <c r="BT21115" s="153"/>
    </row>
    <row r="21116" spans="71:72" x14ac:dyDescent="0.2">
      <c r="BS21116" s="152"/>
      <c r="BT21116" s="153"/>
    </row>
    <row r="21117" spans="71:72" x14ac:dyDescent="0.2">
      <c r="BS21117" s="152"/>
      <c r="BT21117" s="153"/>
    </row>
    <row r="21118" spans="71:72" x14ac:dyDescent="0.2">
      <c r="BS21118" s="152"/>
      <c r="BT21118" s="153"/>
    </row>
    <row r="21119" spans="71:72" x14ac:dyDescent="0.2">
      <c r="BS21119" s="152"/>
      <c r="BT21119" s="153"/>
    </row>
    <row r="21120" spans="71:72" x14ac:dyDescent="0.2">
      <c r="BS21120" s="152"/>
      <c r="BT21120" s="153"/>
    </row>
    <row r="21121" spans="71:72" x14ac:dyDescent="0.2">
      <c r="BS21121" s="152"/>
      <c r="BT21121" s="153"/>
    </row>
    <row r="21122" spans="71:72" x14ac:dyDescent="0.2">
      <c r="BS21122" s="152"/>
      <c r="BT21122" s="153"/>
    </row>
    <row r="21123" spans="71:72" x14ac:dyDescent="0.2">
      <c r="BS21123" s="152"/>
      <c r="BT21123" s="153"/>
    </row>
    <row r="21124" spans="71:72" x14ac:dyDescent="0.2">
      <c r="BS21124" s="152"/>
      <c r="BT21124" s="153"/>
    </row>
    <row r="21125" spans="71:72" x14ac:dyDescent="0.2">
      <c r="BS21125" s="152"/>
      <c r="BT21125" s="153"/>
    </row>
    <row r="21126" spans="71:72" x14ac:dyDescent="0.2">
      <c r="BS21126" s="152"/>
      <c r="BT21126" s="153"/>
    </row>
    <row r="21127" spans="71:72" x14ac:dyDescent="0.2">
      <c r="BS21127" s="152"/>
      <c r="BT21127" s="153"/>
    </row>
    <row r="21128" spans="71:72" x14ac:dyDescent="0.2">
      <c r="BS21128" s="152"/>
      <c r="BT21128" s="153"/>
    </row>
    <row r="21129" spans="71:72" x14ac:dyDescent="0.2">
      <c r="BS21129" s="152"/>
      <c r="BT21129" s="153"/>
    </row>
    <row r="21130" spans="71:72" x14ac:dyDescent="0.2">
      <c r="BS21130" s="152"/>
      <c r="BT21130" s="153"/>
    </row>
    <row r="21131" spans="71:72" x14ac:dyDescent="0.2">
      <c r="BS21131" s="152"/>
      <c r="BT21131" s="153"/>
    </row>
    <row r="21132" spans="71:72" x14ac:dyDescent="0.2">
      <c r="BS21132" s="152"/>
      <c r="BT21132" s="153"/>
    </row>
    <row r="21133" spans="71:72" x14ac:dyDescent="0.2">
      <c r="BS21133" s="152"/>
      <c r="BT21133" s="153"/>
    </row>
    <row r="21134" spans="71:72" x14ac:dyDescent="0.2">
      <c r="BS21134" s="152"/>
      <c r="BT21134" s="153"/>
    </row>
    <row r="21135" spans="71:72" x14ac:dyDescent="0.2">
      <c r="BS21135" s="152"/>
      <c r="BT21135" s="153"/>
    </row>
    <row r="21136" spans="71:72" x14ac:dyDescent="0.2">
      <c r="BS21136" s="152"/>
      <c r="BT21136" s="153"/>
    </row>
    <row r="21137" spans="71:72" x14ac:dyDescent="0.2">
      <c r="BS21137" s="152"/>
      <c r="BT21137" s="153"/>
    </row>
    <row r="21138" spans="71:72" x14ac:dyDescent="0.2">
      <c r="BS21138" s="152"/>
      <c r="BT21138" s="153"/>
    </row>
    <row r="21139" spans="71:72" x14ac:dyDescent="0.2">
      <c r="BS21139" s="152"/>
      <c r="BT21139" s="153"/>
    </row>
    <row r="21140" spans="71:72" x14ac:dyDescent="0.2">
      <c r="BS21140" s="152"/>
      <c r="BT21140" s="153"/>
    </row>
    <row r="21141" spans="71:72" x14ac:dyDescent="0.2">
      <c r="BS21141" s="152"/>
      <c r="BT21141" s="153"/>
    </row>
    <row r="21142" spans="71:72" x14ac:dyDescent="0.2">
      <c r="BS21142" s="152"/>
      <c r="BT21142" s="153"/>
    </row>
    <row r="21143" spans="71:72" x14ac:dyDescent="0.2">
      <c r="BS21143" s="152"/>
      <c r="BT21143" s="153"/>
    </row>
    <row r="21144" spans="71:72" x14ac:dyDescent="0.2">
      <c r="BS21144" s="152"/>
      <c r="BT21144" s="153"/>
    </row>
    <row r="21145" spans="71:72" x14ac:dyDescent="0.2">
      <c r="BS21145" s="152"/>
      <c r="BT21145" s="153"/>
    </row>
    <row r="21146" spans="71:72" x14ac:dyDescent="0.2">
      <c r="BS21146" s="152"/>
      <c r="BT21146" s="153"/>
    </row>
    <row r="21147" spans="71:72" x14ac:dyDescent="0.2">
      <c r="BS21147" s="152"/>
      <c r="BT21147" s="153"/>
    </row>
    <row r="21148" spans="71:72" x14ac:dyDescent="0.2">
      <c r="BS21148" s="152"/>
      <c r="BT21148" s="153"/>
    </row>
    <row r="21149" spans="71:72" x14ac:dyDescent="0.2">
      <c r="BS21149" s="152"/>
      <c r="BT21149" s="153"/>
    </row>
    <row r="21150" spans="71:72" x14ac:dyDescent="0.2">
      <c r="BS21150" s="152"/>
      <c r="BT21150" s="153"/>
    </row>
    <row r="21151" spans="71:72" x14ac:dyDescent="0.2">
      <c r="BS21151" s="152"/>
      <c r="BT21151" s="153"/>
    </row>
    <row r="21152" spans="71:72" x14ac:dyDescent="0.2">
      <c r="BS21152" s="152"/>
      <c r="BT21152" s="153"/>
    </row>
    <row r="21153" spans="71:72" x14ac:dyDescent="0.2">
      <c r="BS21153" s="152"/>
      <c r="BT21153" s="153"/>
    </row>
    <row r="21154" spans="71:72" x14ac:dyDescent="0.2">
      <c r="BS21154" s="152"/>
      <c r="BT21154" s="153"/>
    </row>
    <row r="21155" spans="71:72" x14ac:dyDescent="0.2">
      <c r="BS21155" s="152"/>
      <c r="BT21155" s="153"/>
    </row>
    <row r="21156" spans="71:72" x14ac:dyDescent="0.2">
      <c r="BS21156" s="152"/>
      <c r="BT21156" s="153"/>
    </row>
    <row r="21157" spans="71:72" x14ac:dyDescent="0.2">
      <c r="BS21157" s="152"/>
      <c r="BT21157" s="153"/>
    </row>
    <row r="21158" spans="71:72" x14ac:dyDescent="0.2">
      <c r="BS21158" s="152"/>
      <c r="BT21158" s="153"/>
    </row>
    <row r="21159" spans="71:72" x14ac:dyDescent="0.2">
      <c r="BS21159" s="152"/>
      <c r="BT21159" s="153"/>
    </row>
    <row r="21160" spans="71:72" x14ac:dyDescent="0.2">
      <c r="BS21160" s="152"/>
      <c r="BT21160" s="153"/>
    </row>
    <row r="21161" spans="71:72" x14ac:dyDescent="0.2">
      <c r="BS21161" s="152"/>
      <c r="BT21161" s="153"/>
    </row>
    <row r="21162" spans="71:72" x14ac:dyDescent="0.2">
      <c r="BS21162" s="152"/>
      <c r="BT21162" s="153"/>
    </row>
    <row r="21163" spans="71:72" x14ac:dyDescent="0.2">
      <c r="BS21163" s="152"/>
      <c r="BT21163" s="153"/>
    </row>
    <row r="21164" spans="71:72" x14ac:dyDescent="0.2">
      <c r="BS21164" s="152"/>
      <c r="BT21164" s="153"/>
    </row>
    <row r="21165" spans="71:72" x14ac:dyDescent="0.2">
      <c r="BS21165" s="152"/>
      <c r="BT21165" s="153"/>
    </row>
    <row r="21166" spans="71:72" x14ac:dyDescent="0.2">
      <c r="BS21166" s="152"/>
      <c r="BT21166" s="153"/>
    </row>
    <row r="21167" spans="71:72" x14ac:dyDescent="0.2">
      <c r="BS21167" s="152"/>
      <c r="BT21167" s="153"/>
    </row>
    <row r="21168" spans="71:72" x14ac:dyDescent="0.2">
      <c r="BS21168" s="152"/>
      <c r="BT21168" s="153"/>
    </row>
    <row r="21169" spans="71:72" x14ac:dyDescent="0.2">
      <c r="BS21169" s="152"/>
      <c r="BT21169" s="153"/>
    </row>
    <row r="21170" spans="71:72" x14ac:dyDescent="0.2">
      <c r="BS21170" s="152"/>
      <c r="BT21170" s="153"/>
    </row>
    <row r="21171" spans="71:72" x14ac:dyDescent="0.2">
      <c r="BS21171" s="152"/>
      <c r="BT21171" s="153"/>
    </row>
    <row r="21172" spans="71:72" x14ac:dyDescent="0.2">
      <c r="BS21172" s="152"/>
      <c r="BT21172" s="153"/>
    </row>
    <row r="21173" spans="71:72" x14ac:dyDescent="0.2">
      <c r="BS21173" s="152"/>
      <c r="BT21173" s="153"/>
    </row>
    <row r="21174" spans="71:72" x14ac:dyDescent="0.2">
      <c r="BS21174" s="152"/>
      <c r="BT21174" s="153"/>
    </row>
    <row r="21175" spans="71:72" x14ac:dyDescent="0.2">
      <c r="BS21175" s="152"/>
      <c r="BT21175" s="153"/>
    </row>
    <row r="21176" spans="71:72" x14ac:dyDescent="0.2">
      <c r="BS21176" s="152"/>
      <c r="BT21176" s="153"/>
    </row>
    <row r="21177" spans="71:72" x14ac:dyDescent="0.2">
      <c r="BS21177" s="152"/>
      <c r="BT21177" s="153"/>
    </row>
    <row r="21178" spans="71:72" x14ac:dyDescent="0.2">
      <c r="BS21178" s="152"/>
      <c r="BT21178" s="153"/>
    </row>
    <row r="21179" spans="71:72" x14ac:dyDescent="0.2">
      <c r="BS21179" s="152"/>
      <c r="BT21179" s="153"/>
    </row>
    <row r="21180" spans="71:72" x14ac:dyDescent="0.2">
      <c r="BS21180" s="152"/>
      <c r="BT21180" s="153"/>
    </row>
    <row r="21181" spans="71:72" x14ac:dyDescent="0.2">
      <c r="BS21181" s="152"/>
      <c r="BT21181" s="153"/>
    </row>
    <row r="21182" spans="71:72" x14ac:dyDescent="0.2">
      <c r="BS21182" s="152"/>
      <c r="BT21182" s="153"/>
    </row>
    <row r="21183" spans="71:72" x14ac:dyDescent="0.2">
      <c r="BS21183" s="152"/>
      <c r="BT21183" s="153"/>
    </row>
    <row r="21184" spans="71:72" x14ac:dyDescent="0.2">
      <c r="BS21184" s="152"/>
      <c r="BT21184" s="153"/>
    </row>
    <row r="21185" spans="71:72" x14ac:dyDescent="0.2">
      <c r="BS21185" s="152"/>
      <c r="BT21185" s="153"/>
    </row>
    <row r="21186" spans="71:72" x14ac:dyDescent="0.2">
      <c r="BS21186" s="152"/>
      <c r="BT21186" s="153"/>
    </row>
    <row r="21187" spans="71:72" x14ac:dyDescent="0.2">
      <c r="BS21187" s="152"/>
      <c r="BT21187" s="153"/>
    </row>
    <row r="21188" spans="71:72" x14ac:dyDescent="0.2">
      <c r="BS21188" s="152"/>
      <c r="BT21188" s="153"/>
    </row>
    <row r="21189" spans="71:72" x14ac:dyDescent="0.2">
      <c r="BS21189" s="152"/>
      <c r="BT21189" s="153"/>
    </row>
    <row r="21190" spans="71:72" x14ac:dyDescent="0.2">
      <c r="BS21190" s="152"/>
      <c r="BT21190" s="153"/>
    </row>
    <row r="21191" spans="71:72" x14ac:dyDescent="0.2">
      <c r="BS21191" s="152"/>
      <c r="BT21191" s="153"/>
    </row>
    <row r="21192" spans="71:72" x14ac:dyDescent="0.2">
      <c r="BS21192" s="152"/>
      <c r="BT21192" s="153"/>
    </row>
    <row r="21193" spans="71:72" x14ac:dyDescent="0.2">
      <c r="BS21193" s="152"/>
      <c r="BT21193" s="153"/>
    </row>
    <row r="21194" spans="71:72" x14ac:dyDescent="0.2">
      <c r="BS21194" s="152"/>
      <c r="BT21194" s="153"/>
    </row>
    <row r="21195" spans="71:72" x14ac:dyDescent="0.2">
      <c r="BS21195" s="152"/>
      <c r="BT21195" s="153"/>
    </row>
    <row r="21196" spans="71:72" x14ac:dyDescent="0.2">
      <c r="BS21196" s="152"/>
      <c r="BT21196" s="153"/>
    </row>
    <row r="21197" spans="71:72" x14ac:dyDescent="0.2">
      <c r="BS21197" s="152"/>
      <c r="BT21197" s="153"/>
    </row>
    <row r="21198" spans="71:72" x14ac:dyDescent="0.2">
      <c r="BS21198" s="152"/>
      <c r="BT21198" s="153"/>
    </row>
    <row r="21199" spans="71:72" x14ac:dyDescent="0.2">
      <c r="BS21199" s="152"/>
      <c r="BT21199" s="153"/>
    </row>
    <row r="21200" spans="71:72" x14ac:dyDescent="0.2">
      <c r="BS21200" s="152"/>
      <c r="BT21200" s="153"/>
    </row>
    <row r="21201" spans="71:72" x14ac:dyDescent="0.2">
      <c r="BS21201" s="152"/>
      <c r="BT21201" s="153"/>
    </row>
    <row r="21202" spans="71:72" x14ac:dyDescent="0.2">
      <c r="BS21202" s="152"/>
      <c r="BT21202" s="153"/>
    </row>
    <row r="21203" spans="71:72" x14ac:dyDescent="0.2">
      <c r="BS21203" s="152"/>
      <c r="BT21203" s="153"/>
    </row>
    <row r="21204" spans="71:72" x14ac:dyDescent="0.2">
      <c r="BS21204" s="152"/>
      <c r="BT21204" s="153"/>
    </row>
    <row r="21205" spans="71:72" x14ac:dyDescent="0.2">
      <c r="BS21205" s="152"/>
      <c r="BT21205" s="153"/>
    </row>
    <row r="21206" spans="71:72" x14ac:dyDescent="0.2">
      <c r="BS21206" s="152"/>
      <c r="BT21206" s="153"/>
    </row>
    <row r="21207" spans="71:72" x14ac:dyDescent="0.2">
      <c r="BS21207" s="152"/>
      <c r="BT21207" s="153"/>
    </row>
    <row r="21208" spans="71:72" x14ac:dyDescent="0.2">
      <c r="BS21208" s="152"/>
      <c r="BT21208" s="153"/>
    </row>
    <row r="21209" spans="71:72" x14ac:dyDescent="0.2">
      <c r="BS21209" s="152"/>
      <c r="BT21209" s="153"/>
    </row>
    <row r="21210" spans="71:72" x14ac:dyDescent="0.2">
      <c r="BS21210" s="152"/>
      <c r="BT21210" s="153"/>
    </row>
    <row r="21211" spans="71:72" x14ac:dyDescent="0.2">
      <c r="BS21211" s="152"/>
      <c r="BT21211" s="153"/>
    </row>
    <row r="21212" spans="71:72" x14ac:dyDescent="0.2">
      <c r="BS21212" s="152"/>
      <c r="BT21212" s="153"/>
    </row>
    <row r="21213" spans="71:72" x14ac:dyDescent="0.2">
      <c r="BS21213" s="152"/>
      <c r="BT21213" s="153"/>
    </row>
    <row r="21214" spans="71:72" x14ac:dyDescent="0.2">
      <c r="BS21214" s="152"/>
      <c r="BT21214" s="153"/>
    </row>
    <row r="21215" spans="71:72" x14ac:dyDescent="0.2">
      <c r="BS21215" s="152"/>
      <c r="BT21215" s="153"/>
    </row>
    <row r="21216" spans="71:72" x14ac:dyDescent="0.2">
      <c r="BS21216" s="152"/>
      <c r="BT21216" s="153"/>
    </row>
    <row r="21217" spans="71:72" x14ac:dyDescent="0.2">
      <c r="BS21217" s="152"/>
      <c r="BT21217" s="153"/>
    </row>
    <row r="21218" spans="71:72" x14ac:dyDescent="0.2">
      <c r="BS21218" s="152"/>
      <c r="BT21218" s="153"/>
    </row>
    <row r="21219" spans="71:72" x14ac:dyDescent="0.2">
      <c r="BS21219" s="152"/>
      <c r="BT21219" s="153"/>
    </row>
    <row r="21220" spans="71:72" x14ac:dyDescent="0.2">
      <c r="BS21220" s="152"/>
      <c r="BT21220" s="153"/>
    </row>
    <row r="21221" spans="71:72" x14ac:dyDescent="0.2">
      <c r="BS21221" s="152"/>
      <c r="BT21221" s="153"/>
    </row>
    <row r="21222" spans="71:72" x14ac:dyDescent="0.2">
      <c r="BS21222" s="152"/>
      <c r="BT21222" s="153"/>
    </row>
    <row r="21223" spans="71:72" x14ac:dyDescent="0.2">
      <c r="BS21223" s="152"/>
      <c r="BT21223" s="153"/>
    </row>
    <row r="21224" spans="71:72" x14ac:dyDescent="0.2">
      <c r="BS21224" s="152"/>
      <c r="BT21224" s="153"/>
    </row>
    <row r="21225" spans="71:72" x14ac:dyDescent="0.2">
      <c r="BS21225" s="152"/>
      <c r="BT21225" s="153"/>
    </row>
    <row r="21226" spans="71:72" x14ac:dyDescent="0.2">
      <c r="BS21226" s="152"/>
      <c r="BT21226" s="153"/>
    </row>
    <row r="21227" spans="71:72" x14ac:dyDescent="0.2">
      <c r="BS21227" s="152"/>
      <c r="BT21227" s="153"/>
    </row>
    <row r="21228" spans="71:72" x14ac:dyDescent="0.2">
      <c r="BS21228" s="152"/>
      <c r="BT21228" s="153"/>
    </row>
    <row r="21229" spans="71:72" x14ac:dyDescent="0.2">
      <c r="BS21229" s="152"/>
      <c r="BT21229" s="153"/>
    </row>
    <row r="21230" spans="71:72" x14ac:dyDescent="0.2">
      <c r="BS21230" s="152"/>
      <c r="BT21230" s="153"/>
    </row>
    <row r="21231" spans="71:72" x14ac:dyDescent="0.2">
      <c r="BS21231" s="152"/>
      <c r="BT21231" s="153"/>
    </row>
    <row r="21232" spans="71:72" x14ac:dyDescent="0.2">
      <c r="BS21232" s="152"/>
      <c r="BT21232" s="153"/>
    </row>
    <row r="21233" spans="71:72" x14ac:dyDescent="0.2">
      <c r="BS21233" s="152"/>
      <c r="BT21233" s="153"/>
    </row>
    <row r="21234" spans="71:72" x14ac:dyDescent="0.2">
      <c r="BS21234" s="152"/>
      <c r="BT21234" s="153"/>
    </row>
    <row r="21235" spans="71:72" x14ac:dyDescent="0.2">
      <c r="BS21235" s="152"/>
      <c r="BT21235" s="153"/>
    </row>
    <row r="21236" spans="71:72" x14ac:dyDescent="0.2">
      <c r="BS21236" s="152"/>
      <c r="BT21236" s="153"/>
    </row>
    <row r="21237" spans="71:72" x14ac:dyDescent="0.2">
      <c r="BS21237" s="152"/>
      <c r="BT21237" s="153"/>
    </row>
    <row r="21238" spans="71:72" x14ac:dyDescent="0.2">
      <c r="BS21238" s="152"/>
      <c r="BT21238" s="153"/>
    </row>
    <row r="21239" spans="71:72" x14ac:dyDescent="0.2">
      <c r="BS21239" s="152"/>
      <c r="BT21239" s="153"/>
    </row>
    <row r="21240" spans="71:72" x14ac:dyDescent="0.2">
      <c r="BS21240" s="152"/>
      <c r="BT21240" s="153"/>
    </row>
    <row r="21241" spans="71:72" x14ac:dyDescent="0.2">
      <c r="BS21241" s="152"/>
      <c r="BT21241" s="153"/>
    </row>
    <row r="21242" spans="71:72" x14ac:dyDescent="0.2">
      <c r="BS21242" s="152"/>
      <c r="BT21242" s="153"/>
    </row>
    <row r="21243" spans="71:72" x14ac:dyDescent="0.2">
      <c r="BS21243" s="152"/>
      <c r="BT21243" s="153"/>
    </row>
    <row r="21244" spans="71:72" x14ac:dyDescent="0.2">
      <c r="BS21244" s="152"/>
      <c r="BT21244" s="153"/>
    </row>
    <row r="21245" spans="71:72" x14ac:dyDescent="0.2">
      <c r="BS21245" s="152"/>
      <c r="BT21245" s="153"/>
    </row>
    <row r="21246" spans="71:72" x14ac:dyDescent="0.2">
      <c r="BS21246" s="152"/>
      <c r="BT21246" s="153"/>
    </row>
    <row r="21247" spans="71:72" x14ac:dyDescent="0.2">
      <c r="BS21247" s="152"/>
      <c r="BT21247" s="153"/>
    </row>
    <row r="21248" spans="71:72" x14ac:dyDescent="0.2">
      <c r="BS21248" s="152"/>
      <c r="BT21248" s="153"/>
    </row>
    <row r="21249" spans="71:72" x14ac:dyDescent="0.2">
      <c r="BS21249" s="152"/>
      <c r="BT21249" s="153"/>
    </row>
    <row r="21250" spans="71:72" x14ac:dyDescent="0.2">
      <c r="BS21250" s="152"/>
      <c r="BT21250" s="153"/>
    </row>
    <row r="21251" spans="71:72" x14ac:dyDescent="0.2">
      <c r="BS21251" s="152"/>
      <c r="BT21251" s="153"/>
    </row>
    <row r="21252" spans="71:72" x14ac:dyDescent="0.2">
      <c r="BS21252" s="152"/>
      <c r="BT21252" s="153"/>
    </row>
    <row r="21253" spans="71:72" x14ac:dyDescent="0.2">
      <c r="BS21253" s="152"/>
      <c r="BT21253" s="153"/>
    </row>
    <row r="21254" spans="71:72" x14ac:dyDescent="0.2">
      <c r="BS21254" s="152"/>
      <c r="BT21254" s="153"/>
    </row>
    <row r="21255" spans="71:72" x14ac:dyDescent="0.2">
      <c r="BS21255" s="152"/>
      <c r="BT21255" s="153"/>
    </row>
    <row r="21256" spans="71:72" x14ac:dyDescent="0.2">
      <c r="BS21256" s="152"/>
      <c r="BT21256" s="153"/>
    </row>
    <row r="21257" spans="71:72" x14ac:dyDescent="0.2">
      <c r="BS21257" s="152"/>
      <c r="BT21257" s="153"/>
    </row>
    <row r="21258" spans="71:72" x14ac:dyDescent="0.2">
      <c r="BS21258" s="152"/>
      <c r="BT21258" s="153"/>
    </row>
    <row r="21259" spans="71:72" x14ac:dyDescent="0.2">
      <c r="BS21259" s="152"/>
      <c r="BT21259" s="153"/>
    </row>
    <row r="21260" spans="71:72" x14ac:dyDescent="0.2">
      <c r="BS21260" s="152"/>
      <c r="BT21260" s="153"/>
    </row>
    <row r="21261" spans="71:72" x14ac:dyDescent="0.2">
      <c r="BS21261" s="152"/>
      <c r="BT21261" s="153"/>
    </row>
    <row r="21262" spans="71:72" x14ac:dyDescent="0.2">
      <c r="BS21262" s="152"/>
      <c r="BT21262" s="153"/>
    </row>
    <row r="21263" spans="71:72" x14ac:dyDescent="0.2">
      <c r="BS21263" s="152"/>
      <c r="BT21263" s="153"/>
    </row>
    <row r="21264" spans="71:72" x14ac:dyDescent="0.2">
      <c r="BS21264" s="152"/>
      <c r="BT21264" s="153"/>
    </row>
    <row r="21265" spans="71:72" x14ac:dyDescent="0.2">
      <c r="BS21265" s="152"/>
      <c r="BT21265" s="153"/>
    </row>
    <row r="21266" spans="71:72" x14ac:dyDescent="0.2">
      <c r="BS21266" s="152"/>
      <c r="BT21266" s="153"/>
    </row>
    <row r="21267" spans="71:72" x14ac:dyDescent="0.2">
      <c r="BS21267" s="152"/>
      <c r="BT21267" s="153"/>
    </row>
    <row r="21268" spans="71:72" x14ac:dyDescent="0.2">
      <c r="BS21268" s="152"/>
      <c r="BT21268" s="153"/>
    </row>
    <row r="21269" spans="71:72" x14ac:dyDescent="0.2">
      <c r="BS21269" s="152"/>
      <c r="BT21269" s="153"/>
    </row>
    <row r="21270" spans="71:72" x14ac:dyDescent="0.2">
      <c r="BS21270" s="152"/>
      <c r="BT21270" s="153"/>
    </row>
    <row r="21271" spans="71:72" x14ac:dyDescent="0.2">
      <c r="BS21271" s="152"/>
      <c r="BT21271" s="153"/>
    </row>
    <row r="21272" spans="71:72" x14ac:dyDescent="0.2">
      <c r="BS21272" s="152"/>
      <c r="BT21272" s="153"/>
    </row>
    <row r="21273" spans="71:72" x14ac:dyDescent="0.2">
      <c r="BS21273" s="152"/>
      <c r="BT21273" s="153"/>
    </row>
    <row r="21274" spans="71:72" x14ac:dyDescent="0.2">
      <c r="BS21274" s="152"/>
      <c r="BT21274" s="153"/>
    </row>
    <row r="21275" spans="71:72" x14ac:dyDescent="0.2">
      <c r="BS21275" s="152"/>
      <c r="BT21275" s="153"/>
    </row>
    <row r="21276" spans="71:72" x14ac:dyDescent="0.2">
      <c r="BS21276" s="152"/>
      <c r="BT21276" s="153"/>
    </row>
    <row r="21277" spans="71:72" x14ac:dyDescent="0.2">
      <c r="BS21277" s="152"/>
      <c r="BT21277" s="153"/>
    </row>
    <row r="21278" spans="71:72" x14ac:dyDescent="0.2">
      <c r="BS21278" s="152"/>
      <c r="BT21278" s="153"/>
    </row>
    <row r="21279" spans="71:72" x14ac:dyDescent="0.2">
      <c r="BS21279" s="152"/>
      <c r="BT21279" s="153"/>
    </row>
    <row r="21280" spans="71:72" x14ac:dyDescent="0.2">
      <c r="BS21280" s="152"/>
      <c r="BT21280" s="153"/>
    </row>
    <row r="21281" spans="71:72" x14ac:dyDescent="0.2">
      <c r="BS21281" s="152"/>
      <c r="BT21281" s="153"/>
    </row>
    <row r="21282" spans="71:72" x14ac:dyDescent="0.2">
      <c r="BS21282" s="152"/>
      <c r="BT21282" s="153"/>
    </row>
    <row r="21283" spans="71:72" x14ac:dyDescent="0.2">
      <c r="BS21283" s="152"/>
      <c r="BT21283" s="153"/>
    </row>
    <row r="21284" spans="71:72" x14ac:dyDescent="0.2">
      <c r="BS21284" s="152"/>
      <c r="BT21284" s="153"/>
    </row>
    <row r="21285" spans="71:72" x14ac:dyDescent="0.2">
      <c r="BS21285" s="152"/>
      <c r="BT21285" s="153"/>
    </row>
    <row r="21286" spans="71:72" x14ac:dyDescent="0.2">
      <c r="BS21286" s="152"/>
      <c r="BT21286" s="153"/>
    </row>
    <row r="21287" spans="71:72" x14ac:dyDescent="0.2">
      <c r="BS21287" s="152"/>
      <c r="BT21287" s="153"/>
    </row>
    <row r="21288" spans="71:72" x14ac:dyDescent="0.2">
      <c r="BS21288" s="152"/>
      <c r="BT21288" s="153"/>
    </row>
    <row r="21289" spans="71:72" x14ac:dyDescent="0.2">
      <c r="BS21289" s="152"/>
      <c r="BT21289" s="153"/>
    </row>
    <row r="21290" spans="71:72" x14ac:dyDescent="0.2">
      <c r="BS21290" s="152"/>
      <c r="BT21290" s="153"/>
    </row>
    <row r="21291" spans="71:72" x14ac:dyDescent="0.2">
      <c r="BS21291" s="152"/>
      <c r="BT21291" s="153"/>
    </row>
    <row r="21292" spans="71:72" x14ac:dyDescent="0.2">
      <c r="BS21292" s="152"/>
      <c r="BT21292" s="153"/>
    </row>
    <row r="21293" spans="71:72" x14ac:dyDescent="0.2">
      <c r="BS21293" s="152"/>
      <c r="BT21293" s="153"/>
    </row>
    <row r="21294" spans="71:72" x14ac:dyDescent="0.2">
      <c r="BS21294" s="152"/>
      <c r="BT21294" s="153"/>
    </row>
    <row r="21295" spans="71:72" x14ac:dyDescent="0.2">
      <c r="BS21295" s="152"/>
      <c r="BT21295" s="153"/>
    </row>
    <row r="21296" spans="71:72" x14ac:dyDescent="0.2">
      <c r="BS21296" s="152"/>
      <c r="BT21296" s="153"/>
    </row>
    <row r="21297" spans="71:72" x14ac:dyDescent="0.2">
      <c r="BS21297" s="152"/>
      <c r="BT21297" s="153"/>
    </row>
    <row r="21298" spans="71:72" x14ac:dyDescent="0.2">
      <c r="BS21298" s="152"/>
      <c r="BT21298" s="153"/>
    </row>
    <row r="21299" spans="71:72" x14ac:dyDescent="0.2">
      <c r="BS21299" s="152"/>
      <c r="BT21299" s="153"/>
    </row>
    <row r="21300" spans="71:72" x14ac:dyDescent="0.2">
      <c r="BS21300" s="152"/>
      <c r="BT21300" s="153"/>
    </row>
    <row r="21301" spans="71:72" x14ac:dyDescent="0.2">
      <c r="BS21301" s="152"/>
      <c r="BT21301" s="153"/>
    </row>
    <row r="21302" spans="71:72" x14ac:dyDescent="0.2">
      <c r="BS21302" s="152"/>
      <c r="BT21302" s="153"/>
    </row>
    <row r="21303" spans="71:72" x14ac:dyDescent="0.2">
      <c r="BS21303" s="152"/>
      <c r="BT21303" s="153"/>
    </row>
    <row r="21304" spans="71:72" x14ac:dyDescent="0.2">
      <c r="BS21304" s="152"/>
      <c r="BT21304" s="153"/>
    </row>
    <row r="21305" spans="71:72" x14ac:dyDescent="0.2">
      <c r="BS21305" s="152"/>
      <c r="BT21305" s="153"/>
    </row>
    <row r="21306" spans="71:72" x14ac:dyDescent="0.2">
      <c r="BS21306" s="152"/>
      <c r="BT21306" s="153"/>
    </row>
    <row r="21307" spans="71:72" x14ac:dyDescent="0.2">
      <c r="BS21307" s="152"/>
      <c r="BT21307" s="153"/>
    </row>
    <row r="21308" spans="71:72" x14ac:dyDescent="0.2">
      <c r="BS21308" s="152"/>
      <c r="BT21308" s="153"/>
    </row>
    <row r="21309" spans="71:72" x14ac:dyDescent="0.2">
      <c r="BS21309" s="152"/>
      <c r="BT21309" s="153"/>
    </row>
    <row r="21310" spans="71:72" x14ac:dyDescent="0.2">
      <c r="BS21310" s="152"/>
      <c r="BT21310" s="153"/>
    </row>
    <row r="21311" spans="71:72" x14ac:dyDescent="0.2">
      <c r="BS21311" s="152"/>
      <c r="BT21311" s="153"/>
    </row>
    <row r="21312" spans="71:72" x14ac:dyDescent="0.2">
      <c r="BS21312" s="152"/>
      <c r="BT21312" s="153"/>
    </row>
    <row r="21313" spans="71:72" x14ac:dyDescent="0.2">
      <c r="BS21313" s="152"/>
      <c r="BT21313" s="153"/>
    </row>
    <row r="21314" spans="71:72" x14ac:dyDescent="0.2">
      <c r="BS21314" s="152"/>
      <c r="BT21314" s="153"/>
    </row>
    <row r="21315" spans="71:72" x14ac:dyDescent="0.2">
      <c r="BS21315" s="152"/>
      <c r="BT21315" s="153"/>
    </row>
    <row r="21316" spans="71:72" x14ac:dyDescent="0.2">
      <c r="BS21316" s="152"/>
      <c r="BT21316" s="153"/>
    </row>
    <row r="21317" spans="71:72" x14ac:dyDescent="0.2">
      <c r="BS21317" s="152"/>
      <c r="BT21317" s="153"/>
    </row>
    <row r="21318" spans="71:72" x14ac:dyDescent="0.2">
      <c r="BS21318" s="152"/>
      <c r="BT21318" s="153"/>
    </row>
    <row r="21319" spans="71:72" x14ac:dyDescent="0.2">
      <c r="BS21319" s="152"/>
      <c r="BT21319" s="153"/>
    </row>
    <row r="21320" spans="71:72" x14ac:dyDescent="0.2">
      <c r="BS21320" s="152"/>
      <c r="BT21320" s="153"/>
    </row>
    <row r="21321" spans="71:72" x14ac:dyDescent="0.2">
      <c r="BS21321" s="152"/>
      <c r="BT21321" s="153"/>
    </row>
    <row r="21322" spans="71:72" x14ac:dyDescent="0.2">
      <c r="BS21322" s="152"/>
      <c r="BT21322" s="153"/>
    </row>
    <row r="21323" spans="71:72" x14ac:dyDescent="0.2">
      <c r="BS21323" s="152"/>
      <c r="BT21323" s="153"/>
    </row>
    <row r="21324" spans="71:72" x14ac:dyDescent="0.2">
      <c r="BS21324" s="152"/>
      <c r="BT21324" s="153"/>
    </row>
    <row r="21325" spans="71:72" x14ac:dyDescent="0.2">
      <c r="BS21325" s="152"/>
      <c r="BT21325" s="153"/>
    </row>
    <row r="21326" spans="71:72" x14ac:dyDescent="0.2">
      <c r="BS21326" s="152"/>
      <c r="BT21326" s="153"/>
    </row>
    <row r="21327" spans="71:72" x14ac:dyDescent="0.2">
      <c r="BS21327" s="152"/>
      <c r="BT21327" s="153"/>
    </row>
    <row r="21328" spans="71:72" x14ac:dyDescent="0.2">
      <c r="BS21328" s="152"/>
      <c r="BT21328" s="153"/>
    </row>
    <row r="21329" spans="71:72" x14ac:dyDescent="0.2">
      <c r="BS21329" s="152"/>
      <c r="BT21329" s="153"/>
    </row>
    <row r="21330" spans="71:72" x14ac:dyDescent="0.2">
      <c r="BS21330" s="152"/>
      <c r="BT21330" s="153"/>
    </row>
    <row r="21331" spans="71:72" x14ac:dyDescent="0.2">
      <c r="BS21331" s="152"/>
      <c r="BT21331" s="153"/>
    </row>
    <row r="21332" spans="71:72" x14ac:dyDescent="0.2">
      <c r="BS21332" s="152"/>
      <c r="BT21332" s="153"/>
    </row>
    <row r="21333" spans="71:72" x14ac:dyDescent="0.2">
      <c r="BS21333" s="152"/>
      <c r="BT21333" s="153"/>
    </row>
    <row r="21334" spans="71:72" x14ac:dyDescent="0.2">
      <c r="BS21334" s="152"/>
      <c r="BT21334" s="153"/>
    </row>
    <row r="21335" spans="71:72" x14ac:dyDescent="0.2">
      <c r="BS21335" s="152"/>
      <c r="BT21335" s="153"/>
    </row>
    <row r="21336" spans="71:72" x14ac:dyDescent="0.2">
      <c r="BS21336" s="152"/>
      <c r="BT21336" s="153"/>
    </row>
    <row r="21337" spans="71:72" x14ac:dyDescent="0.2">
      <c r="BS21337" s="152"/>
      <c r="BT21337" s="153"/>
    </row>
    <row r="21338" spans="71:72" x14ac:dyDescent="0.2">
      <c r="BS21338" s="152"/>
      <c r="BT21338" s="153"/>
    </row>
    <row r="21339" spans="71:72" x14ac:dyDescent="0.2">
      <c r="BS21339" s="152"/>
      <c r="BT21339" s="153"/>
    </row>
    <row r="21340" spans="71:72" x14ac:dyDescent="0.2">
      <c r="BS21340" s="152"/>
      <c r="BT21340" s="153"/>
    </row>
    <row r="21341" spans="71:72" x14ac:dyDescent="0.2">
      <c r="BS21341" s="152"/>
      <c r="BT21341" s="153"/>
    </row>
    <row r="21342" spans="71:72" x14ac:dyDescent="0.2">
      <c r="BS21342" s="152"/>
      <c r="BT21342" s="153"/>
    </row>
    <row r="21343" spans="71:72" x14ac:dyDescent="0.2">
      <c r="BS21343" s="152"/>
      <c r="BT21343" s="153"/>
    </row>
    <row r="21344" spans="71:72" x14ac:dyDescent="0.2">
      <c r="BS21344" s="152"/>
      <c r="BT21344" s="153"/>
    </row>
    <row r="21345" spans="71:72" x14ac:dyDescent="0.2">
      <c r="BS21345" s="152"/>
      <c r="BT21345" s="153"/>
    </row>
    <row r="21346" spans="71:72" x14ac:dyDescent="0.2">
      <c r="BS21346" s="152"/>
      <c r="BT21346" s="153"/>
    </row>
    <row r="21347" spans="71:72" x14ac:dyDescent="0.2">
      <c r="BS21347" s="152"/>
      <c r="BT21347" s="153"/>
    </row>
    <row r="21348" spans="71:72" x14ac:dyDescent="0.2">
      <c r="BS21348" s="152"/>
      <c r="BT21348" s="153"/>
    </row>
    <row r="21349" spans="71:72" x14ac:dyDescent="0.2">
      <c r="BS21349" s="152"/>
      <c r="BT21349" s="153"/>
    </row>
    <row r="21350" spans="71:72" x14ac:dyDescent="0.2">
      <c r="BS21350" s="152"/>
      <c r="BT21350" s="153"/>
    </row>
    <row r="21351" spans="71:72" x14ac:dyDescent="0.2">
      <c r="BS21351" s="152"/>
      <c r="BT21351" s="153"/>
    </row>
    <row r="21352" spans="71:72" x14ac:dyDescent="0.2">
      <c r="BS21352" s="152"/>
      <c r="BT21352" s="153"/>
    </row>
    <row r="21353" spans="71:72" x14ac:dyDescent="0.2">
      <c r="BS21353" s="152"/>
      <c r="BT21353" s="153"/>
    </row>
    <row r="21354" spans="71:72" x14ac:dyDescent="0.2">
      <c r="BS21354" s="152"/>
      <c r="BT21354" s="153"/>
    </row>
    <row r="21355" spans="71:72" x14ac:dyDescent="0.2">
      <c r="BS21355" s="152"/>
      <c r="BT21355" s="153"/>
    </row>
    <row r="21356" spans="71:72" x14ac:dyDescent="0.2">
      <c r="BS21356" s="152"/>
      <c r="BT21356" s="153"/>
    </row>
    <row r="21357" spans="71:72" x14ac:dyDescent="0.2">
      <c r="BS21357" s="152"/>
      <c r="BT21357" s="153"/>
    </row>
    <row r="21358" spans="71:72" x14ac:dyDescent="0.2">
      <c r="BS21358" s="152"/>
      <c r="BT21358" s="153"/>
    </row>
    <row r="21359" spans="71:72" x14ac:dyDescent="0.2">
      <c r="BS21359" s="152"/>
      <c r="BT21359" s="153"/>
    </row>
    <row r="21360" spans="71:72" x14ac:dyDescent="0.2">
      <c r="BS21360" s="152"/>
      <c r="BT21360" s="153"/>
    </row>
    <row r="21361" spans="71:72" x14ac:dyDescent="0.2">
      <c r="BS21361" s="152"/>
      <c r="BT21361" s="153"/>
    </row>
    <row r="21362" spans="71:72" x14ac:dyDescent="0.2">
      <c r="BS21362" s="152"/>
      <c r="BT21362" s="153"/>
    </row>
    <row r="21363" spans="71:72" x14ac:dyDescent="0.2">
      <c r="BS21363" s="152"/>
      <c r="BT21363" s="153"/>
    </row>
    <row r="21364" spans="71:72" x14ac:dyDescent="0.2">
      <c r="BS21364" s="152"/>
      <c r="BT21364" s="153"/>
    </row>
    <row r="21365" spans="71:72" x14ac:dyDescent="0.2">
      <c r="BS21365" s="152"/>
      <c r="BT21365" s="153"/>
    </row>
    <row r="21366" spans="71:72" x14ac:dyDescent="0.2">
      <c r="BS21366" s="152"/>
      <c r="BT21366" s="153"/>
    </row>
    <row r="21367" spans="71:72" x14ac:dyDescent="0.2">
      <c r="BS21367" s="152"/>
      <c r="BT21367" s="153"/>
    </row>
    <row r="21368" spans="71:72" x14ac:dyDescent="0.2">
      <c r="BS21368" s="152"/>
      <c r="BT21368" s="153"/>
    </row>
    <row r="21369" spans="71:72" x14ac:dyDescent="0.2">
      <c r="BS21369" s="152"/>
      <c r="BT21369" s="153"/>
    </row>
    <row r="21370" spans="71:72" x14ac:dyDescent="0.2">
      <c r="BS21370" s="152"/>
      <c r="BT21370" s="153"/>
    </row>
    <row r="21371" spans="71:72" x14ac:dyDescent="0.2">
      <c r="BS21371" s="152"/>
      <c r="BT21371" s="153"/>
    </row>
    <row r="21372" spans="71:72" x14ac:dyDescent="0.2">
      <c r="BS21372" s="152"/>
      <c r="BT21372" s="153"/>
    </row>
    <row r="21373" spans="71:72" x14ac:dyDescent="0.2">
      <c r="BS21373" s="152"/>
      <c r="BT21373" s="153"/>
    </row>
    <row r="21374" spans="71:72" x14ac:dyDescent="0.2">
      <c r="BS21374" s="152"/>
      <c r="BT21374" s="153"/>
    </row>
    <row r="21375" spans="71:72" x14ac:dyDescent="0.2">
      <c r="BS21375" s="152"/>
      <c r="BT21375" s="153"/>
    </row>
    <row r="21376" spans="71:72" x14ac:dyDescent="0.2">
      <c r="BS21376" s="152"/>
      <c r="BT21376" s="153"/>
    </row>
    <row r="21377" spans="71:72" x14ac:dyDescent="0.2">
      <c r="BS21377" s="152"/>
      <c r="BT21377" s="153"/>
    </row>
    <row r="21378" spans="71:72" x14ac:dyDescent="0.2">
      <c r="BS21378" s="152"/>
      <c r="BT21378" s="153"/>
    </row>
    <row r="21379" spans="71:72" x14ac:dyDescent="0.2">
      <c r="BS21379" s="152"/>
      <c r="BT21379" s="153"/>
    </row>
    <row r="21380" spans="71:72" x14ac:dyDescent="0.2">
      <c r="BS21380" s="152"/>
      <c r="BT21380" s="153"/>
    </row>
    <row r="21381" spans="71:72" x14ac:dyDescent="0.2">
      <c r="BS21381" s="152"/>
      <c r="BT21381" s="153"/>
    </row>
    <row r="21382" spans="71:72" x14ac:dyDescent="0.2">
      <c r="BS21382" s="152"/>
      <c r="BT21382" s="153"/>
    </row>
    <row r="21383" spans="71:72" x14ac:dyDescent="0.2">
      <c r="BS21383" s="152"/>
      <c r="BT21383" s="153"/>
    </row>
    <row r="21384" spans="71:72" x14ac:dyDescent="0.2">
      <c r="BS21384" s="152"/>
      <c r="BT21384" s="153"/>
    </row>
    <row r="21385" spans="71:72" x14ac:dyDescent="0.2">
      <c r="BS21385" s="152"/>
      <c r="BT21385" s="153"/>
    </row>
    <row r="21386" spans="71:72" x14ac:dyDescent="0.2">
      <c r="BS21386" s="152"/>
      <c r="BT21386" s="153"/>
    </row>
    <row r="21387" spans="71:72" x14ac:dyDescent="0.2">
      <c r="BS21387" s="152"/>
      <c r="BT21387" s="153"/>
    </row>
    <row r="21388" spans="71:72" x14ac:dyDescent="0.2">
      <c r="BS21388" s="152"/>
      <c r="BT21388" s="153"/>
    </row>
    <row r="21389" spans="71:72" x14ac:dyDescent="0.2">
      <c r="BS21389" s="152"/>
      <c r="BT21389" s="153"/>
    </row>
    <row r="21390" spans="71:72" x14ac:dyDescent="0.2">
      <c r="BS21390" s="152"/>
      <c r="BT21390" s="153"/>
    </row>
    <row r="21391" spans="71:72" x14ac:dyDescent="0.2">
      <c r="BS21391" s="152"/>
      <c r="BT21391" s="153"/>
    </row>
    <row r="21392" spans="71:72" x14ac:dyDescent="0.2">
      <c r="BS21392" s="152"/>
      <c r="BT21392" s="153"/>
    </row>
    <row r="21393" spans="71:72" x14ac:dyDescent="0.2">
      <c r="BS21393" s="152"/>
      <c r="BT21393" s="153"/>
    </row>
    <row r="21394" spans="71:72" x14ac:dyDescent="0.2">
      <c r="BS21394" s="152"/>
      <c r="BT21394" s="153"/>
    </row>
    <row r="21395" spans="71:72" x14ac:dyDescent="0.2">
      <c r="BS21395" s="152"/>
      <c r="BT21395" s="153"/>
    </row>
    <row r="21396" spans="71:72" x14ac:dyDescent="0.2">
      <c r="BS21396" s="152"/>
      <c r="BT21396" s="153"/>
    </row>
    <row r="21397" spans="71:72" x14ac:dyDescent="0.2">
      <c r="BS21397" s="152"/>
      <c r="BT21397" s="153"/>
    </row>
    <row r="21398" spans="71:72" x14ac:dyDescent="0.2">
      <c r="BS21398" s="152"/>
      <c r="BT21398" s="153"/>
    </row>
    <row r="21399" spans="71:72" x14ac:dyDescent="0.2">
      <c r="BS21399" s="152"/>
      <c r="BT21399" s="153"/>
    </row>
    <row r="21400" spans="71:72" x14ac:dyDescent="0.2">
      <c r="BS21400" s="152"/>
      <c r="BT21400" s="153"/>
    </row>
    <row r="21401" spans="71:72" x14ac:dyDescent="0.2">
      <c r="BS21401" s="152"/>
      <c r="BT21401" s="153"/>
    </row>
    <row r="21402" spans="71:72" x14ac:dyDescent="0.2">
      <c r="BS21402" s="152"/>
      <c r="BT21402" s="153"/>
    </row>
    <row r="21403" spans="71:72" x14ac:dyDescent="0.2">
      <c r="BS21403" s="152"/>
      <c r="BT21403" s="153"/>
    </row>
    <row r="21404" spans="71:72" x14ac:dyDescent="0.2">
      <c r="BS21404" s="152"/>
      <c r="BT21404" s="153"/>
    </row>
    <row r="21405" spans="71:72" x14ac:dyDescent="0.2">
      <c r="BS21405" s="152"/>
      <c r="BT21405" s="153"/>
    </row>
    <row r="21406" spans="71:72" x14ac:dyDescent="0.2">
      <c r="BS21406" s="152"/>
      <c r="BT21406" s="153"/>
    </row>
    <row r="21407" spans="71:72" x14ac:dyDescent="0.2">
      <c r="BS21407" s="152"/>
      <c r="BT21407" s="153"/>
    </row>
    <row r="21408" spans="71:72" x14ac:dyDescent="0.2">
      <c r="BS21408" s="152"/>
      <c r="BT21408" s="153"/>
    </row>
    <row r="21409" spans="71:72" x14ac:dyDescent="0.2">
      <c r="BS21409" s="152"/>
      <c r="BT21409" s="153"/>
    </row>
    <row r="21410" spans="71:72" x14ac:dyDescent="0.2">
      <c r="BS21410" s="152"/>
      <c r="BT21410" s="153"/>
    </row>
    <row r="21411" spans="71:72" x14ac:dyDescent="0.2">
      <c r="BS21411" s="152"/>
      <c r="BT21411" s="153"/>
    </row>
    <row r="21412" spans="71:72" x14ac:dyDescent="0.2">
      <c r="BS21412" s="152"/>
      <c r="BT21412" s="153"/>
    </row>
    <row r="21413" spans="71:72" x14ac:dyDescent="0.2">
      <c r="BS21413" s="152"/>
      <c r="BT21413" s="153"/>
    </row>
    <row r="21414" spans="71:72" x14ac:dyDescent="0.2">
      <c r="BS21414" s="152"/>
      <c r="BT21414" s="153"/>
    </row>
    <row r="21415" spans="71:72" x14ac:dyDescent="0.2">
      <c r="BS21415" s="152"/>
      <c r="BT21415" s="153"/>
    </row>
    <row r="21416" spans="71:72" x14ac:dyDescent="0.2">
      <c r="BS21416" s="152"/>
      <c r="BT21416" s="153"/>
    </row>
    <row r="21417" spans="71:72" x14ac:dyDescent="0.2">
      <c r="BS21417" s="152"/>
      <c r="BT21417" s="153"/>
    </row>
    <row r="21418" spans="71:72" x14ac:dyDescent="0.2">
      <c r="BS21418" s="152"/>
      <c r="BT21418" s="153"/>
    </row>
    <row r="21419" spans="71:72" x14ac:dyDescent="0.2">
      <c r="BS21419" s="152"/>
      <c r="BT21419" s="153"/>
    </row>
    <row r="21420" spans="71:72" x14ac:dyDescent="0.2">
      <c r="BS21420" s="152"/>
      <c r="BT21420" s="153"/>
    </row>
    <row r="21421" spans="71:72" x14ac:dyDescent="0.2">
      <c r="BS21421" s="152"/>
      <c r="BT21421" s="153"/>
    </row>
    <row r="21422" spans="71:72" x14ac:dyDescent="0.2">
      <c r="BS21422" s="152"/>
      <c r="BT21422" s="153"/>
    </row>
    <row r="21423" spans="71:72" x14ac:dyDescent="0.2">
      <c r="BS21423" s="152"/>
      <c r="BT21423" s="153"/>
    </row>
    <row r="21424" spans="71:72" x14ac:dyDescent="0.2">
      <c r="BS21424" s="152"/>
      <c r="BT21424" s="153"/>
    </row>
    <row r="21425" spans="71:72" x14ac:dyDescent="0.2">
      <c r="BS21425" s="152"/>
      <c r="BT21425" s="153"/>
    </row>
    <row r="21426" spans="71:72" x14ac:dyDescent="0.2">
      <c r="BS21426" s="152"/>
      <c r="BT21426" s="153"/>
    </row>
    <row r="21427" spans="71:72" x14ac:dyDescent="0.2">
      <c r="BS21427" s="152"/>
      <c r="BT21427" s="153"/>
    </row>
    <row r="21428" spans="71:72" x14ac:dyDescent="0.2">
      <c r="BS21428" s="152"/>
      <c r="BT21428" s="153"/>
    </row>
    <row r="21429" spans="71:72" x14ac:dyDescent="0.2">
      <c r="BS21429" s="152"/>
      <c r="BT21429" s="153"/>
    </row>
    <row r="21430" spans="71:72" x14ac:dyDescent="0.2">
      <c r="BS21430" s="152"/>
      <c r="BT21430" s="153"/>
    </row>
    <row r="21431" spans="71:72" x14ac:dyDescent="0.2">
      <c r="BS21431" s="152"/>
      <c r="BT21431" s="153"/>
    </row>
    <row r="21432" spans="71:72" x14ac:dyDescent="0.2">
      <c r="BS21432" s="152"/>
      <c r="BT21432" s="153"/>
    </row>
    <row r="21433" spans="71:72" x14ac:dyDescent="0.2">
      <c r="BS21433" s="152"/>
      <c r="BT21433" s="153"/>
    </row>
    <row r="21434" spans="71:72" x14ac:dyDescent="0.2">
      <c r="BS21434" s="152"/>
      <c r="BT21434" s="153"/>
    </row>
    <row r="21435" spans="71:72" x14ac:dyDescent="0.2">
      <c r="BS21435" s="152"/>
      <c r="BT21435" s="153"/>
    </row>
    <row r="21436" spans="71:72" x14ac:dyDescent="0.2">
      <c r="BS21436" s="152"/>
      <c r="BT21436" s="153"/>
    </row>
    <row r="21437" spans="71:72" x14ac:dyDescent="0.2">
      <c r="BS21437" s="152"/>
      <c r="BT21437" s="153"/>
    </row>
    <row r="21438" spans="71:72" x14ac:dyDescent="0.2">
      <c r="BS21438" s="152"/>
      <c r="BT21438" s="153"/>
    </row>
    <row r="21439" spans="71:72" x14ac:dyDescent="0.2">
      <c r="BS21439" s="152"/>
      <c r="BT21439" s="153"/>
    </row>
    <row r="21440" spans="71:72" x14ac:dyDescent="0.2">
      <c r="BS21440" s="152"/>
      <c r="BT21440" s="153"/>
    </row>
    <row r="21441" spans="71:72" x14ac:dyDescent="0.2">
      <c r="BS21441" s="152"/>
      <c r="BT21441" s="153"/>
    </row>
    <row r="21442" spans="71:72" x14ac:dyDescent="0.2">
      <c r="BS21442" s="152"/>
      <c r="BT21442" s="153"/>
    </row>
    <row r="21443" spans="71:72" x14ac:dyDescent="0.2">
      <c r="BS21443" s="152"/>
      <c r="BT21443" s="153"/>
    </row>
    <row r="21444" spans="71:72" x14ac:dyDescent="0.2">
      <c r="BS21444" s="152"/>
      <c r="BT21444" s="153"/>
    </row>
    <row r="21445" spans="71:72" x14ac:dyDescent="0.2">
      <c r="BS21445" s="152"/>
      <c r="BT21445" s="153"/>
    </row>
    <row r="21446" spans="71:72" x14ac:dyDescent="0.2">
      <c r="BS21446" s="152"/>
      <c r="BT21446" s="153"/>
    </row>
    <row r="21447" spans="71:72" x14ac:dyDescent="0.2">
      <c r="BS21447" s="152"/>
      <c r="BT21447" s="153"/>
    </row>
    <row r="21448" spans="71:72" x14ac:dyDescent="0.2">
      <c r="BS21448" s="152"/>
      <c r="BT21448" s="153"/>
    </row>
    <row r="21449" spans="71:72" x14ac:dyDescent="0.2">
      <c r="BS21449" s="152"/>
      <c r="BT21449" s="153"/>
    </row>
    <row r="21450" spans="71:72" x14ac:dyDescent="0.2">
      <c r="BS21450" s="152"/>
      <c r="BT21450" s="153"/>
    </row>
    <row r="21451" spans="71:72" x14ac:dyDescent="0.2">
      <c r="BS21451" s="152"/>
      <c r="BT21451" s="153"/>
    </row>
    <row r="21452" spans="71:72" x14ac:dyDescent="0.2">
      <c r="BS21452" s="152"/>
      <c r="BT21452" s="153"/>
    </row>
    <row r="21453" spans="71:72" x14ac:dyDescent="0.2">
      <c r="BS21453" s="152"/>
      <c r="BT21453" s="153"/>
    </row>
    <row r="21454" spans="71:72" x14ac:dyDescent="0.2">
      <c r="BS21454" s="152"/>
      <c r="BT21454" s="153"/>
    </row>
    <row r="21455" spans="71:72" x14ac:dyDescent="0.2">
      <c r="BS21455" s="152"/>
      <c r="BT21455" s="153"/>
    </row>
    <row r="21456" spans="71:72" x14ac:dyDescent="0.2">
      <c r="BS21456" s="152"/>
      <c r="BT21456" s="153"/>
    </row>
    <row r="21457" spans="71:72" x14ac:dyDescent="0.2">
      <c r="BS21457" s="152"/>
      <c r="BT21457" s="153"/>
    </row>
    <row r="21458" spans="71:72" x14ac:dyDescent="0.2">
      <c r="BS21458" s="152"/>
      <c r="BT21458" s="153"/>
    </row>
    <row r="21459" spans="71:72" x14ac:dyDescent="0.2">
      <c r="BS21459" s="152"/>
      <c r="BT21459" s="153"/>
    </row>
    <row r="21460" spans="71:72" x14ac:dyDescent="0.2">
      <c r="BS21460" s="152"/>
      <c r="BT21460" s="153"/>
    </row>
    <row r="21461" spans="71:72" x14ac:dyDescent="0.2">
      <c r="BS21461" s="152"/>
      <c r="BT21461" s="153"/>
    </row>
    <row r="21462" spans="71:72" x14ac:dyDescent="0.2">
      <c r="BS21462" s="152"/>
      <c r="BT21462" s="153"/>
    </row>
    <row r="21463" spans="71:72" x14ac:dyDescent="0.2">
      <c r="BS21463" s="152"/>
      <c r="BT21463" s="153"/>
    </row>
    <row r="21464" spans="71:72" x14ac:dyDescent="0.2">
      <c r="BS21464" s="152"/>
      <c r="BT21464" s="153"/>
    </row>
    <row r="21465" spans="71:72" x14ac:dyDescent="0.2">
      <c r="BS21465" s="152"/>
      <c r="BT21465" s="153"/>
    </row>
    <row r="21466" spans="71:72" x14ac:dyDescent="0.2">
      <c r="BS21466" s="152"/>
      <c r="BT21466" s="153"/>
    </row>
    <row r="21467" spans="71:72" x14ac:dyDescent="0.2">
      <c r="BS21467" s="152"/>
      <c r="BT21467" s="153"/>
    </row>
    <row r="21468" spans="71:72" x14ac:dyDescent="0.2">
      <c r="BS21468" s="152"/>
      <c r="BT21468" s="153"/>
    </row>
    <row r="21469" spans="71:72" x14ac:dyDescent="0.2">
      <c r="BS21469" s="152"/>
      <c r="BT21469" s="153"/>
    </row>
    <row r="21470" spans="71:72" x14ac:dyDescent="0.2">
      <c r="BS21470" s="152"/>
      <c r="BT21470" s="153"/>
    </row>
    <row r="21471" spans="71:72" x14ac:dyDescent="0.2">
      <c r="BS21471" s="152"/>
      <c r="BT21471" s="153"/>
    </row>
    <row r="21472" spans="71:72" x14ac:dyDescent="0.2">
      <c r="BS21472" s="152"/>
      <c r="BT21472" s="153"/>
    </row>
    <row r="21473" spans="71:72" x14ac:dyDescent="0.2">
      <c r="BS21473" s="152"/>
      <c r="BT21473" s="153"/>
    </row>
    <row r="21474" spans="71:72" x14ac:dyDescent="0.2">
      <c r="BS21474" s="152"/>
      <c r="BT21474" s="153"/>
    </row>
    <row r="21475" spans="71:72" x14ac:dyDescent="0.2">
      <c r="BS21475" s="152"/>
      <c r="BT21475" s="153"/>
    </row>
    <row r="21476" spans="71:72" x14ac:dyDescent="0.2">
      <c r="BS21476" s="152"/>
      <c r="BT21476" s="153"/>
    </row>
    <row r="21477" spans="71:72" x14ac:dyDescent="0.2">
      <c r="BS21477" s="152"/>
      <c r="BT21477" s="153"/>
    </row>
    <row r="21478" spans="71:72" x14ac:dyDescent="0.2">
      <c r="BS21478" s="152"/>
      <c r="BT21478" s="153"/>
    </row>
    <row r="21479" spans="71:72" x14ac:dyDescent="0.2">
      <c r="BS21479" s="152"/>
      <c r="BT21479" s="153"/>
    </row>
    <row r="21480" spans="71:72" x14ac:dyDescent="0.2">
      <c r="BS21480" s="152"/>
      <c r="BT21480" s="153"/>
    </row>
    <row r="21481" spans="71:72" x14ac:dyDescent="0.2">
      <c r="BS21481" s="152"/>
      <c r="BT21481" s="153"/>
    </row>
    <row r="21482" spans="71:72" x14ac:dyDescent="0.2">
      <c r="BS21482" s="152"/>
      <c r="BT21482" s="153"/>
    </row>
    <row r="21483" spans="71:72" x14ac:dyDescent="0.2">
      <c r="BS21483" s="152"/>
      <c r="BT21483" s="153"/>
    </row>
    <row r="21484" spans="71:72" x14ac:dyDescent="0.2">
      <c r="BS21484" s="152"/>
      <c r="BT21484" s="153"/>
    </row>
    <row r="21485" spans="71:72" x14ac:dyDescent="0.2">
      <c r="BS21485" s="152"/>
      <c r="BT21485" s="153"/>
    </row>
    <row r="21486" spans="71:72" x14ac:dyDescent="0.2">
      <c r="BS21486" s="152"/>
      <c r="BT21486" s="153"/>
    </row>
    <row r="21487" spans="71:72" x14ac:dyDescent="0.2">
      <c r="BS21487" s="152"/>
      <c r="BT21487" s="153"/>
    </row>
    <row r="21488" spans="71:72" x14ac:dyDescent="0.2">
      <c r="BS21488" s="152"/>
      <c r="BT21488" s="153"/>
    </row>
    <row r="21489" spans="71:72" x14ac:dyDescent="0.2">
      <c r="BS21489" s="152"/>
      <c r="BT21489" s="153"/>
    </row>
    <row r="21490" spans="71:72" x14ac:dyDescent="0.2">
      <c r="BS21490" s="152"/>
      <c r="BT21490" s="153"/>
    </row>
    <row r="21491" spans="71:72" x14ac:dyDescent="0.2">
      <c r="BS21491" s="152"/>
      <c r="BT21491" s="153"/>
    </row>
    <row r="21492" spans="71:72" x14ac:dyDescent="0.2">
      <c r="BS21492" s="152"/>
      <c r="BT21492" s="153"/>
    </row>
    <row r="21493" spans="71:72" x14ac:dyDescent="0.2">
      <c r="BS21493" s="152"/>
      <c r="BT21493" s="153"/>
    </row>
    <row r="21494" spans="71:72" x14ac:dyDescent="0.2">
      <c r="BS21494" s="152"/>
      <c r="BT21494" s="153"/>
    </row>
    <row r="21495" spans="71:72" x14ac:dyDescent="0.2">
      <c r="BS21495" s="152"/>
      <c r="BT21495" s="153"/>
    </row>
    <row r="21496" spans="71:72" x14ac:dyDescent="0.2">
      <c r="BS21496" s="152"/>
      <c r="BT21496" s="153"/>
    </row>
    <row r="21497" spans="71:72" x14ac:dyDescent="0.2">
      <c r="BS21497" s="152"/>
      <c r="BT21497" s="153"/>
    </row>
    <row r="21498" spans="71:72" x14ac:dyDescent="0.2">
      <c r="BS21498" s="152"/>
      <c r="BT21498" s="153"/>
    </row>
    <row r="21499" spans="71:72" x14ac:dyDescent="0.2">
      <c r="BS21499" s="152"/>
      <c r="BT21499" s="153"/>
    </row>
    <row r="21500" spans="71:72" x14ac:dyDescent="0.2">
      <c r="BS21500" s="152"/>
      <c r="BT21500" s="153"/>
    </row>
    <row r="21501" spans="71:72" x14ac:dyDescent="0.2">
      <c r="BS21501" s="152"/>
      <c r="BT21501" s="153"/>
    </row>
    <row r="21502" spans="71:72" x14ac:dyDescent="0.2">
      <c r="BS21502" s="152"/>
      <c r="BT21502" s="153"/>
    </row>
    <row r="21503" spans="71:72" x14ac:dyDescent="0.2">
      <c r="BS21503" s="152"/>
      <c r="BT21503" s="153"/>
    </row>
    <row r="21504" spans="71:72" x14ac:dyDescent="0.2">
      <c r="BS21504" s="152"/>
      <c r="BT21504" s="153"/>
    </row>
    <row r="21505" spans="71:72" x14ac:dyDescent="0.2">
      <c r="BS21505" s="152"/>
      <c r="BT21505" s="153"/>
    </row>
    <row r="21506" spans="71:72" x14ac:dyDescent="0.2">
      <c r="BS21506" s="152"/>
      <c r="BT21506" s="153"/>
    </row>
    <row r="21507" spans="71:72" x14ac:dyDescent="0.2">
      <c r="BS21507" s="152"/>
      <c r="BT21507" s="153"/>
    </row>
    <row r="21508" spans="71:72" x14ac:dyDescent="0.2">
      <c r="BS21508" s="152"/>
      <c r="BT21508" s="153"/>
    </row>
    <row r="21509" spans="71:72" x14ac:dyDescent="0.2">
      <c r="BS21509" s="152"/>
      <c r="BT21509" s="153"/>
    </row>
    <row r="21510" spans="71:72" x14ac:dyDescent="0.2">
      <c r="BS21510" s="152"/>
      <c r="BT21510" s="153"/>
    </row>
    <row r="21511" spans="71:72" x14ac:dyDescent="0.2">
      <c r="BS21511" s="152"/>
      <c r="BT21511" s="153"/>
    </row>
    <row r="21512" spans="71:72" x14ac:dyDescent="0.2">
      <c r="BS21512" s="152"/>
      <c r="BT21512" s="153"/>
    </row>
    <row r="21513" spans="71:72" x14ac:dyDescent="0.2">
      <c r="BS21513" s="152"/>
      <c r="BT21513" s="153"/>
    </row>
    <row r="21514" spans="71:72" x14ac:dyDescent="0.2">
      <c r="BS21514" s="152"/>
      <c r="BT21514" s="153"/>
    </row>
    <row r="21515" spans="71:72" x14ac:dyDescent="0.2">
      <c r="BS21515" s="152"/>
      <c r="BT21515" s="153"/>
    </row>
    <row r="21516" spans="71:72" x14ac:dyDescent="0.2">
      <c r="BS21516" s="152"/>
      <c r="BT21516" s="153"/>
    </row>
    <row r="21517" spans="71:72" x14ac:dyDescent="0.2">
      <c r="BS21517" s="152"/>
      <c r="BT21517" s="153"/>
    </row>
    <row r="21518" spans="71:72" x14ac:dyDescent="0.2">
      <c r="BS21518" s="152"/>
      <c r="BT21518" s="153"/>
    </row>
    <row r="21519" spans="71:72" x14ac:dyDescent="0.2">
      <c r="BS21519" s="152"/>
      <c r="BT21519" s="153"/>
    </row>
    <row r="21520" spans="71:72" x14ac:dyDescent="0.2">
      <c r="BS21520" s="152"/>
      <c r="BT21520" s="153"/>
    </row>
    <row r="21521" spans="71:72" x14ac:dyDescent="0.2">
      <c r="BS21521" s="152"/>
      <c r="BT21521" s="153"/>
    </row>
    <row r="21522" spans="71:72" x14ac:dyDescent="0.2">
      <c r="BS21522" s="152"/>
      <c r="BT21522" s="153"/>
    </row>
    <row r="21523" spans="71:72" x14ac:dyDescent="0.2">
      <c r="BS21523" s="152"/>
      <c r="BT21523" s="153"/>
    </row>
    <row r="21524" spans="71:72" x14ac:dyDescent="0.2">
      <c r="BS21524" s="152"/>
      <c r="BT21524" s="153"/>
    </row>
    <row r="21525" spans="71:72" x14ac:dyDescent="0.2">
      <c r="BS21525" s="152"/>
      <c r="BT21525" s="153"/>
    </row>
    <row r="21526" spans="71:72" x14ac:dyDescent="0.2">
      <c r="BS21526" s="152"/>
      <c r="BT21526" s="153"/>
    </row>
    <row r="21527" spans="71:72" x14ac:dyDescent="0.2">
      <c r="BS21527" s="152"/>
      <c r="BT21527" s="153"/>
    </row>
    <row r="21528" spans="71:72" x14ac:dyDescent="0.2">
      <c r="BS21528" s="152"/>
      <c r="BT21528" s="153"/>
    </row>
    <row r="21529" spans="71:72" x14ac:dyDescent="0.2">
      <c r="BS21529" s="152"/>
      <c r="BT21529" s="153"/>
    </row>
    <row r="21530" spans="71:72" x14ac:dyDescent="0.2">
      <c r="BS21530" s="152"/>
      <c r="BT21530" s="153"/>
    </row>
    <row r="21531" spans="71:72" x14ac:dyDescent="0.2">
      <c r="BS21531" s="152"/>
      <c r="BT21531" s="153"/>
    </row>
    <row r="21532" spans="71:72" x14ac:dyDescent="0.2">
      <c r="BS21532" s="152"/>
      <c r="BT21532" s="153"/>
    </row>
    <row r="21533" spans="71:72" x14ac:dyDescent="0.2">
      <c r="BS21533" s="152"/>
      <c r="BT21533" s="153"/>
    </row>
    <row r="21534" spans="71:72" x14ac:dyDescent="0.2">
      <c r="BS21534" s="152"/>
      <c r="BT21534" s="153"/>
    </row>
    <row r="21535" spans="71:72" x14ac:dyDescent="0.2">
      <c r="BS21535" s="152"/>
      <c r="BT21535" s="153"/>
    </row>
    <row r="21536" spans="71:72" x14ac:dyDescent="0.2">
      <c r="BS21536" s="152"/>
      <c r="BT21536" s="153"/>
    </row>
    <row r="21537" spans="71:72" x14ac:dyDescent="0.2">
      <c r="BS21537" s="152"/>
      <c r="BT21537" s="153"/>
    </row>
    <row r="21538" spans="71:72" x14ac:dyDescent="0.2">
      <c r="BS21538" s="152"/>
      <c r="BT21538" s="153"/>
    </row>
    <row r="21539" spans="71:72" x14ac:dyDescent="0.2">
      <c r="BS21539" s="152"/>
      <c r="BT21539" s="153"/>
    </row>
    <row r="21540" spans="71:72" x14ac:dyDescent="0.2">
      <c r="BS21540" s="152"/>
      <c r="BT21540" s="153"/>
    </row>
    <row r="21541" spans="71:72" x14ac:dyDescent="0.2">
      <c r="BS21541" s="152"/>
      <c r="BT21541" s="153"/>
    </row>
    <row r="21542" spans="71:72" x14ac:dyDescent="0.2">
      <c r="BS21542" s="152"/>
      <c r="BT21542" s="153"/>
    </row>
    <row r="21543" spans="71:72" x14ac:dyDescent="0.2">
      <c r="BS21543" s="152"/>
      <c r="BT21543" s="153"/>
    </row>
    <row r="21544" spans="71:72" x14ac:dyDescent="0.2">
      <c r="BS21544" s="152"/>
      <c r="BT21544" s="153"/>
    </row>
    <row r="21545" spans="71:72" x14ac:dyDescent="0.2">
      <c r="BS21545" s="152"/>
      <c r="BT21545" s="153"/>
    </row>
    <row r="21546" spans="71:72" x14ac:dyDescent="0.2">
      <c r="BS21546" s="152"/>
      <c r="BT21546" s="153"/>
    </row>
    <row r="21547" spans="71:72" x14ac:dyDescent="0.2">
      <c r="BS21547" s="152"/>
      <c r="BT21547" s="153"/>
    </row>
    <row r="21548" spans="71:72" x14ac:dyDescent="0.2">
      <c r="BS21548" s="152"/>
      <c r="BT21548" s="153"/>
    </row>
    <row r="21549" spans="71:72" x14ac:dyDescent="0.2">
      <c r="BS21549" s="152"/>
      <c r="BT21549" s="153"/>
    </row>
    <row r="21550" spans="71:72" x14ac:dyDescent="0.2">
      <c r="BS21550" s="152"/>
      <c r="BT21550" s="153"/>
    </row>
    <row r="21551" spans="71:72" x14ac:dyDescent="0.2">
      <c r="BS21551" s="152"/>
      <c r="BT21551" s="153"/>
    </row>
    <row r="21552" spans="71:72" x14ac:dyDescent="0.2">
      <c r="BS21552" s="152"/>
      <c r="BT21552" s="153"/>
    </row>
    <row r="21553" spans="71:72" x14ac:dyDescent="0.2">
      <c r="BS21553" s="152"/>
      <c r="BT21553" s="153"/>
    </row>
    <row r="21554" spans="71:72" x14ac:dyDescent="0.2">
      <c r="BS21554" s="152"/>
      <c r="BT21554" s="153"/>
    </row>
    <row r="21555" spans="71:72" x14ac:dyDescent="0.2">
      <c r="BS21555" s="152"/>
      <c r="BT21555" s="153"/>
    </row>
    <row r="21556" spans="71:72" x14ac:dyDescent="0.2">
      <c r="BS21556" s="152"/>
      <c r="BT21556" s="153"/>
    </row>
    <row r="21557" spans="71:72" x14ac:dyDescent="0.2">
      <c r="BS21557" s="152"/>
      <c r="BT21557" s="153"/>
    </row>
    <row r="21558" spans="71:72" x14ac:dyDescent="0.2">
      <c r="BS21558" s="152"/>
      <c r="BT21558" s="153"/>
    </row>
    <row r="21559" spans="71:72" x14ac:dyDescent="0.2">
      <c r="BS21559" s="152"/>
      <c r="BT21559" s="153"/>
    </row>
    <row r="21560" spans="71:72" x14ac:dyDescent="0.2">
      <c r="BS21560" s="152"/>
      <c r="BT21560" s="153"/>
    </row>
    <row r="21561" spans="71:72" x14ac:dyDescent="0.2">
      <c r="BS21561" s="152"/>
      <c r="BT21561" s="153"/>
    </row>
    <row r="21562" spans="71:72" x14ac:dyDescent="0.2">
      <c r="BS21562" s="152"/>
      <c r="BT21562" s="153"/>
    </row>
    <row r="21563" spans="71:72" x14ac:dyDescent="0.2">
      <c r="BS21563" s="152"/>
      <c r="BT21563" s="153"/>
    </row>
    <row r="21564" spans="71:72" x14ac:dyDescent="0.2">
      <c r="BS21564" s="152"/>
      <c r="BT21564" s="153"/>
    </row>
    <row r="21565" spans="71:72" x14ac:dyDescent="0.2">
      <c r="BS21565" s="152"/>
      <c r="BT21565" s="153"/>
    </row>
    <row r="21566" spans="71:72" x14ac:dyDescent="0.2">
      <c r="BS21566" s="152"/>
      <c r="BT21566" s="153"/>
    </row>
    <row r="21567" spans="71:72" x14ac:dyDescent="0.2">
      <c r="BS21567" s="152"/>
      <c r="BT21567" s="153"/>
    </row>
    <row r="21568" spans="71:72" x14ac:dyDescent="0.2">
      <c r="BS21568" s="152"/>
      <c r="BT21568" s="153"/>
    </row>
    <row r="21569" spans="71:72" x14ac:dyDescent="0.2">
      <c r="BS21569" s="152"/>
      <c r="BT21569" s="153"/>
    </row>
    <row r="21570" spans="71:72" x14ac:dyDescent="0.2">
      <c r="BS21570" s="152"/>
      <c r="BT21570" s="153"/>
    </row>
    <row r="21571" spans="71:72" x14ac:dyDescent="0.2">
      <c r="BS21571" s="152"/>
      <c r="BT21571" s="153"/>
    </row>
    <row r="21572" spans="71:72" x14ac:dyDescent="0.2">
      <c r="BS21572" s="152"/>
      <c r="BT21572" s="153"/>
    </row>
    <row r="21573" spans="71:72" x14ac:dyDescent="0.2">
      <c r="BS21573" s="152"/>
      <c r="BT21573" s="153"/>
    </row>
    <row r="21574" spans="71:72" x14ac:dyDescent="0.2">
      <c r="BS21574" s="152"/>
      <c r="BT21574" s="153"/>
    </row>
    <row r="21575" spans="71:72" x14ac:dyDescent="0.2">
      <c r="BS21575" s="152"/>
      <c r="BT21575" s="153"/>
    </row>
    <row r="21576" spans="71:72" x14ac:dyDescent="0.2">
      <c r="BS21576" s="152"/>
      <c r="BT21576" s="153"/>
    </row>
    <row r="21577" spans="71:72" x14ac:dyDescent="0.2">
      <c r="BS21577" s="152"/>
      <c r="BT21577" s="153"/>
    </row>
    <row r="21578" spans="71:72" x14ac:dyDescent="0.2">
      <c r="BS21578" s="152"/>
      <c r="BT21578" s="153"/>
    </row>
    <row r="21579" spans="71:72" x14ac:dyDescent="0.2">
      <c r="BS21579" s="152"/>
      <c r="BT21579" s="153"/>
    </row>
    <row r="21580" spans="71:72" x14ac:dyDescent="0.2">
      <c r="BS21580" s="152"/>
      <c r="BT21580" s="153"/>
    </row>
    <row r="21581" spans="71:72" x14ac:dyDescent="0.2">
      <c r="BS21581" s="152"/>
      <c r="BT21581" s="153"/>
    </row>
    <row r="21582" spans="71:72" x14ac:dyDescent="0.2">
      <c r="BS21582" s="152"/>
      <c r="BT21582" s="153"/>
    </row>
    <row r="21583" spans="71:72" x14ac:dyDescent="0.2">
      <c r="BS21583" s="152"/>
      <c r="BT21583" s="153"/>
    </row>
    <row r="21584" spans="71:72" x14ac:dyDescent="0.2">
      <c r="BS21584" s="152"/>
      <c r="BT21584" s="153"/>
    </row>
    <row r="21585" spans="71:72" x14ac:dyDescent="0.2">
      <c r="BS21585" s="152"/>
      <c r="BT21585" s="153"/>
    </row>
    <row r="21586" spans="71:72" x14ac:dyDescent="0.2">
      <c r="BS21586" s="152"/>
      <c r="BT21586" s="153"/>
    </row>
    <row r="21587" spans="71:72" x14ac:dyDescent="0.2">
      <c r="BS21587" s="152"/>
      <c r="BT21587" s="153"/>
    </row>
    <row r="21588" spans="71:72" x14ac:dyDescent="0.2">
      <c r="BS21588" s="152"/>
      <c r="BT21588" s="153"/>
    </row>
    <row r="21589" spans="71:72" x14ac:dyDescent="0.2">
      <c r="BS21589" s="152"/>
      <c r="BT21589" s="153"/>
    </row>
    <row r="21590" spans="71:72" x14ac:dyDescent="0.2">
      <c r="BS21590" s="152"/>
      <c r="BT21590" s="153"/>
    </row>
    <row r="21591" spans="71:72" x14ac:dyDescent="0.2">
      <c r="BS21591" s="152"/>
      <c r="BT21591" s="153"/>
    </row>
    <row r="21592" spans="71:72" x14ac:dyDescent="0.2">
      <c r="BS21592" s="152"/>
      <c r="BT21592" s="153"/>
    </row>
    <row r="21593" spans="71:72" x14ac:dyDescent="0.2">
      <c r="BS21593" s="152"/>
      <c r="BT21593" s="153"/>
    </row>
    <row r="21594" spans="71:72" x14ac:dyDescent="0.2">
      <c r="BS21594" s="152"/>
      <c r="BT21594" s="153"/>
    </row>
    <row r="21595" spans="71:72" x14ac:dyDescent="0.2">
      <c r="BS21595" s="152"/>
      <c r="BT21595" s="153"/>
    </row>
    <row r="21596" spans="71:72" x14ac:dyDescent="0.2">
      <c r="BS21596" s="152"/>
      <c r="BT21596" s="153"/>
    </row>
    <row r="21597" spans="71:72" x14ac:dyDescent="0.2">
      <c r="BS21597" s="152"/>
      <c r="BT21597" s="153"/>
    </row>
    <row r="21598" spans="71:72" x14ac:dyDescent="0.2">
      <c r="BS21598" s="152"/>
      <c r="BT21598" s="153"/>
    </row>
    <row r="21599" spans="71:72" x14ac:dyDescent="0.2">
      <c r="BS21599" s="152"/>
      <c r="BT21599" s="153"/>
    </row>
    <row r="21600" spans="71:72" x14ac:dyDescent="0.2">
      <c r="BS21600" s="152"/>
      <c r="BT21600" s="153"/>
    </row>
    <row r="21601" spans="71:72" x14ac:dyDescent="0.2">
      <c r="BS21601" s="152"/>
      <c r="BT21601" s="153"/>
    </row>
    <row r="21602" spans="71:72" x14ac:dyDescent="0.2">
      <c r="BS21602" s="152"/>
      <c r="BT21602" s="153"/>
    </row>
    <row r="21603" spans="71:72" x14ac:dyDescent="0.2">
      <c r="BS21603" s="152"/>
      <c r="BT21603" s="153"/>
    </row>
    <row r="21604" spans="71:72" x14ac:dyDescent="0.2">
      <c r="BS21604" s="152"/>
      <c r="BT21604" s="153"/>
    </row>
    <row r="21605" spans="71:72" x14ac:dyDescent="0.2">
      <c r="BS21605" s="152"/>
      <c r="BT21605" s="153"/>
    </row>
    <row r="21606" spans="71:72" x14ac:dyDescent="0.2">
      <c r="BS21606" s="152"/>
      <c r="BT21606" s="153"/>
    </row>
    <row r="21607" spans="71:72" x14ac:dyDescent="0.2">
      <c r="BS21607" s="152"/>
      <c r="BT21607" s="153"/>
    </row>
    <row r="21608" spans="71:72" x14ac:dyDescent="0.2">
      <c r="BS21608" s="152"/>
      <c r="BT21608" s="153"/>
    </row>
    <row r="21609" spans="71:72" x14ac:dyDescent="0.2">
      <c r="BS21609" s="152"/>
      <c r="BT21609" s="153"/>
    </row>
    <row r="21610" spans="71:72" x14ac:dyDescent="0.2">
      <c r="BS21610" s="152"/>
      <c r="BT21610" s="153"/>
    </row>
    <row r="21611" spans="71:72" x14ac:dyDescent="0.2">
      <c r="BS21611" s="152"/>
      <c r="BT21611" s="153"/>
    </row>
    <row r="21612" spans="71:72" x14ac:dyDescent="0.2">
      <c r="BS21612" s="152"/>
      <c r="BT21612" s="153"/>
    </row>
    <row r="21613" spans="71:72" x14ac:dyDescent="0.2">
      <c r="BS21613" s="152"/>
      <c r="BT21613" s="153"/>
    </row>
    <row r="21614" spans="71:72" x14ac:dyDescent="0.2">
      <c r="BS21614" s="152"/>
      <c r="BT21614" s="153"/>
    </row>
    <row r="21615" spans="71:72" x14ac:dyDescent="0.2">
      <c r="BS21615" s="152"/>
      <c r="BT21615" s="153"/>
    </row>
    <row r="21616" spans="71:72" x14ac:dyDescent="0.2">
      <c r="BS21616" s="152"/>
      <c r="BT21616" s="153"/>
    </row>
    <row r="21617" spans="71:72" x14ac:dyDescent="0.2">
      <c r="BS21617" s="152"/>
      <c r="BT21617" s="153"/>
    </row>
    <row r="21618" spans="71:72" x14ac:dyDescent="0.2">
      <c r="BS21618" s="152"/>
      <c r="BT21618" s="153"/>
    </row>
    <row r="21619" spans="71:72" x14ac:dyDescent="0.2">
      <c r="BS21619" s="152"/>
      <c r="BT21619" s="153"/>
    </row>
    <row r="21620" spans="71:72" x14ac:dyDescent="0.2">
      <c r="BS21620" s="152"/>
      <c r="BT21620" s="153"/>
    </row>
    <row r="21621" spans="71:72" x14ac:dyDescent="0.2">
      <c r="BS21621" s="152"/>
      <c r="BT21621" s="153"/>
    </row>
    <row r="21622" spans="71:72" x14ac:dyDescent="0.2">
      <c r="BS21622" s="152"/>
      <c r="BT21622" s="153"/>
    </row>
    <row r="21623" spans="71:72" x14ac:dyDescent="0.2">
      <c r="BS21623" s="152"/>
      <c r="BT21623" s="153"/>
    </row>
    <row r="21624" spans="71:72" x14ac:dyDescent="0.2">
      <c r="BS21624" s="152"/>
      <c r="BT21624" s="153"/>
    </row>
    <row r="21625" spans="71:72" x14ac:dyDescent="0.2">
      <c r="BS21625" s="152"/>
      <c r="BT21625" s="153"/>
    </row>
    <row r="21626" spans="71:72" x14ac:dyDescent="0.2">
      <c r="BS21626" s="152"/>
      <c r="BT21626" s="153"/>
    </row>
    <row r="21627" spans="71:72" x14ac:dyDescent="0.2">
      <c r="BS21627" s="152"/>
      <c r="BT21627" s="153"/>
    </row>
    <row r="21628" spans="71:72" x14ac:dyDescent="0.2">
      <c r="BS21628" s="152"/>
      <c r="BT21628" s="153"/>
    </row>
    <row r="21629" spans="71:72" x14ac:dyDescent="0.2">
      <c r="BS21629" s="152"/>
      <c r="BT21629" s="153"/>
    </row>
    <row r="21630" spans="71:72" x14ac:dyDescent="0.2">
      <c r="BS21630" s="152"/>
      <c r="BT21630" s="153"/>
    </row>
    <row r="21631" spans="71:72" x14ac:dyDescent="0.2">
      <c r="BS21631" s="152"/>
      <c r="BT21631" s="153"/>
    </row>
    <row r="21632" spans="71:72" x14ac:dyDescent="0.2">
      <c r="BS21632" s="152"/>
      <c r="BT21632" s="153"/>
    </row>
    <row r="21633" spans="71:72" x14ac:dyDescent="0.2">
      <c r="BS21633" s="152"/>
      <c r="BT21633" s="153"/>
    </row>
    <row r="21634" spans="71:72" x14ac:dyDescent="0.2">
      <c r="BS21634" s="152"/>
      <c r="BT21634" s="153"/>
    </row>
    <row r="21635" spans="71:72" x14ac:dyDescent="0.2">
      <c r="BS21635" s="152"/>
      <c r="BT21635" s="153"/>
    </row>
    <row r="21636" spans="71:72" x14ac:dyDescent="0.2">
      <c r="BS21636" s="152"/>
      <c r="BT21636" s="153"/>
    </row>
    <row r="21637" spans="71:72" x14ac:dyDescent="0.2">
      <c r="BS21637" s="152"/>
      <c r="BT21637" s="153"/>
    </row>
    <row r="21638" spans="71:72" x14ac:dyDescent="0.2">
      <c r="BS21638" s="152"/>
      <c r="BT21638" s="153"/>
    </row>
    <row r="21639" spans="71:72" x14ac:dyDescent="0.2">
      <c r="BS21639" s="152"/>
      <c r="BT21639" s="153"/>
    </row>
    <row r="21640" spans="71:72" x14ac:dyDescent="0.2">
      <c r="BS21640" s="152"/>
      <c r="BT21640" s="153"/>
    </row>
    <row r="21641" spans="71:72" x14ac:dyDescent="0.2">
      <c r="BS21641" s="152"/>
      <c r="BT21641" s="153"/>
    </row>
    <row r="21642" spans="71:72" x14ac:dyDescent="0.2">
      <c r="BS21642" s="152"/>
      <c r="BT21642" s="153"/>
    </row>
    <row r="21643" spans="71:72" x14ac:dyDescent="0.2">
      <c r="BS21643" s="152"/>
      <c r="BT21643" s="153"/>
    </row>
    <row r="21644" spans="71:72" x14ac:dyDescent="0.2">
      <c r="BS21644" s="152"/>
      <c r="BT21644" s="153"/>
    </row>
    <row r="21645" spans="71:72" x14ac:dyDescent="0.2">
      <c r="BS21645" s="152"/>
      <c r="BT21645" s="153"/>
    </row>
    <row r="21646" spans="71:72" x14ac:dyDescent="0.2">
      <c r="BS21646" s="152"/>
      <c r="BT21646" s="153"/>
    </row>
    <row r="21647" spans="71:72" x14ac:dyDescent="0.2">
      <c r="BS21647" s="152"/>
      <c r="BT21647" s="153"/>
    </row>
    <row r="21648" spans="71:72" x14ac:dyDescent="0.2">
      <c r="BS21648" s="152"/>
      <c r="BT21648" s="153"/>
    </row>
    <row r="21649" spans="71:72" x14ac:dyDescent="0.2">
      <c r="BS21649" s="152"/>
      <c r="BT21649" s="153"/>
    </row>
    <row r="21650" spans="71:72" x14ac:dyDescent="0.2">
      <c r="BS21650" s="152"/>
      <c r="BT21650" s="153"/>
    </row>
    <row r="21651" spans="71:72" x14ac:dyDescent="0.2">
      <c r="BS21651" s="152"/>
      <c r="BT21651" s="153"/>
    </row>
    <row r="21652" spans="71:72" x14ac:dyDescent="0.2">
      <c r="BS21652" s="152"/>
      <c r="BT21652" s="153"/>
    </row>
    <row r="21653" spans="71:72" x14ac:dyDescent="0.2">
      <c r="BS21653" s="152"/>
      <c r="BT21653" s="153"/>
    </row>
    <row r="21654" spans="71:72" x14ac:dyDescent="0.2">
      <c r="BS21654" s="152"/>
      <c r="BT21654" s="153"/>
    </row>
    <row r="21655" spans="71:72" x14ac:dyDescent="0.2">
      <c r="BS21655" s="152"/>
      <c r="BT21655" s="153"/>
    </row>
    <row r="21656" spans="71:72" x14ac:dyDescent="0.2">
      <c r="BS21656" s="152"/>
      <c r="BT21656" s="153"/>
    </row>
    <row r="21657" spans="71:72" x14ac:dyDescent="0.2">
      <c r="BS21657" s="152"/>
      <c r="BT21657" s="153"/>
    </row>
    <row r="21658" spans="71:72" x14ac:dyDescent="0.2">
      <c r="BS21658" s="152"/>
      <c r="BT21658" s="153"/>
    </row>
    <row r="21659" spans="71:72" x14ac:dyDescent="0.2">
      <c r="BS21659" s="152"/>
      <c r="BT21659" s="153"/>
    </row>
    <row r="21660" spans="71:72" x14ac:dyDescent="0.2">
      <c r="BS21660" s="152"/>
      <c r="BT21660" s="153"/>
    </row>
    <row r="21661" spans="71:72" x14ac:dyDescent="0.2">
      <c r="BS21661" s="152"/>
      <c r="BT21661" s="153"/>
    </row>
    <row r="21662" spans="71:72" x14ac:dyDescent="0.2">
      <c r="BS21662" s="152"/>
      <c r="BT21662" s="153"/>
    </row>
    <row r="21663" spans="71:72" x14ac:dyDescent="0.2">
      <c r="BS21663" s="152"/>
      <c r="BT21663" s="153"/>
    </row>
    <row r="21664" spans="71:72" x14ac:dyDescent="0.2">
      <c r="BS21664" s="152"/>
      <c r="BT21664" s="153"/>
    </row>
    <row r="21665" spans="71:72" x14ac:dyDescent="0.2">
      <c r="BS21665" s="152"/>
      <c r="BT21665" s="153"/>
    </row>
    <row r="21666" spans="71:72" x14ac:dyDescent="0.2">
      <c r="BS21666" s="152"/>
      <c r="BT21666" s="153"/>
    </row>
    <row r="21667" spans="71:72" x14ac:dyDescent="0.2">
      <c r="BS21667" s="152"/>
      <c r="BT21667" s="153"/>
    </row>
    <row r="21668" spans="71:72" x14ac:dyDescent="0.2">
      <c r="BS21668" s="152"/>
      <c r="BT21668" s="153"/>
    </row>
    <row r="21669" spans="71:72" x14ac:dyDescent="0.2">
      <c r="BS21669" s="152"/>
      <c r="BT21669" s="153"/>
    </row>
    <row r="21670" spans="71:72" x14ac:dyDescent="0.2">
      <c r="BS21670" s="152"/>
      <c r="BT21670" s="153"/>
    </row>
    <row r="21671" spans="71:72" x14ac:dyDescent="0.2">
      <c r="BS21671" s="152"/>
      <c r="BT21671" s="153"/>
    </row>
    <row r="21672" spans="71:72" x14ac:dyDescent="0.2">
      <c r="BS21672" s="152"/>
      <c r="BT21672" s="153"/>
    </row>
    <row r="21673" spans="71:72" x14ac:dyDescent="0.2">
      <c r="BS21673" s="152"/>
      <c r="BT21673" s="153"/>
    </row>
    <row r="21674" spans="71:72" x14ac:dyDescent="0.2">
      <c r="BS21674" s="152"/>
      <c r="BT21674" s="153"/>
    </row>
    <row r="21675" spans="71:72" x14ac:dyDescent="0.2">
      <c r="BS21675" s="152"/>
      <c r="BT21675" s="153"/>
    </row>
    <row r="21676" spans="71:72" x14ac:dyDescent="0.2">
      <c r="BS21676" s="152"/>
      <c r="BT21676" s="153"/>
    </row>
    <row r="21677" spans="71:72" x14ac:dyDescent="0.2">
      <c r="BS21677" s="152"/>
      <c r="BT21677" s="153"/>
    </row>
    <row r="21678" spans="71:72" x14ac:dyDescent="0.2">
      <c r="BS21678" s="152"/>
      <c r="BT21678" s="153"/>
    </row>
    <row r="21679" spans="71:72" x14ac:dyDescent="0.2">
      <c r="BS21679" s="152"/>
      <c r="BT21679" s="153"/>
    </row>
    <row r="21680" spans="71:72" x14ac:dyDescent="0.2">
      <c r="BS21680" s="152"/>
      <c r="BT21680" s="153"/>
    </row>
    <row r="21681" spans="71:72" x14ac:dyDescent="0.2">
      <c r="BS21681" s="152"/>
      <c r="BT21681" s="153"/>
    </row>
    <row r="21682" spans="71:72" x14ac:dyDescent="0.2">
      <c r="BS21682" s="152"/>
      <c r="BT21682" s="153"/>
    </row>
    <row r="21683" spans="71:72" x14ac:dyDescent="0.2">
      <c r="BS21683" s="152"/>
      <c r="BT21683" s="153"/>
    </row>
    <row r="21684" spans="71:72" x14ac:dyDescent="0.2">
      <c r="BS21684" s="152"/>
      <c r="BT21684" s="153"/>
    </row>
    <row r="21685" spans="71:72" x14ac:dyDescent="0.2">
      <c r="BS21685" s="152"/>
      <c r="BT21685" s="153"/>
    </row>
    <row r="21686" spans="71:72" x14ac:dyDescent="0.2">
      <c r="BS21686" s="152"/>
      <c r="BT21686" s="153"/>
    </row>
    <row r="21687" spans="71:72" x14ac:dyDescent="0.2">
      <c r="BS21687" s="152"/>
      <c r="BT21687" s="153"/>
    </row>
    <row r="21688" spans="71:72" x14ac:dyDescent="0.2">
      <c r="BS21688" s="152"/>
      <c r="BT21688" s="153"/>
    </row>
    <row r="21689" spans="71:72" x14ac:dyDescent="0.2">
      <c r="BS21689" s="152"/>
      <c r="BT21689" s="153"/>
    </row>
    <row r="21690" spans="71:72" x14ac:dyDescent="0.2">
      <c r="BS21690" s="152"/>
      <c r="BT21690" s="153"/>
    </row>
    <row r="21691" spans="71:72" x14ac:dyDescent="0.2">
      <c r="BS21691" s="152"/>
      <c r="BT21691" s="153"/>
    </row>
    <row r="21692" spans="71:72" x14ac:dyDescent="0.2">
      <c r="BS21692" s="152"/>
      <c r="BT21692" s="153"/>
    </row>
    <row r="21693" spans="71:72" x14ac:dyDescent="0.2">
      <c r="BS21693" s="152"/>
      <c r="BT21693" s="153"/>
    </row>
    <row r="21694" spans="71:72" x14ac:dyDescent="0.2">
      <c r="BS21694" s="152"/>
      <c r="BT21694" s="153"/>
    </row>
    <row r="21695" spans="71:72" x14ac:dyDescent="0.2">
      <c r="BS21695" s="152"/>
      <c r="BT21695" s="153"/>
    </row>
    <row r="21696" spans="71:72" x14ac:dyDescent="0.2">
      <c r="BS21696" s="152"/>
      <c r="BT21696" s="153"/>
    </row>
    <row r="21697" spans="71:72" x14ac:dyDescent="0.2">
      <c r="BS21697" s="152"/>
      <c r="BT21697" s="153"/>
    </row>
    <row r="21698" spans="71:72" x14ac:dyDescent="0.2">
      <c r="BS21698" s="152"/>
      <c r="BT21698" s="153"/>
    </row>
    <row r="21699" spans="71:72" x14ac:dyDescent="0.2">
      <c r="BS21699" s="152"/>
      <c r="BT21699" s="153"/>
    </row>
    <row r="21700" spans="71:72" x14ac:dyDescent="0.2">
      <c r="BS21700" s="152"/>
      <c r="BT21700" s="153"/>
    </row>
    <row r="21701" spans="71:72" x14ac:dyDescent="0.2">
      <c r="BS21701" s="152"/>
      <c r="BT21701" s="153"/>
    </row>
    <row r="21702" spans="71:72" x14ac:dyDescent="0.2">
      <c r="BS21702" s="152"/>
      <c r="BT21702" s="153"/>
    </row>
    <row r="21703" spans="71:72" x14ac:dyDescent="0.2">
      <c r="BS21703" s="152"/>
      <c r="BT21703" s="153"/>
    </row>
    <row r="21704" spans="71:72" x14ac:dyDescent="0.2">
      <c r="BS21704" s="152"/>
      <c r="BT21704" s="153"/>
    </row>
    <row r="21705" spans="71:72" x14ac:dyDescent="0.2">
      <c r="BS21705" s="152"/>
      <c r="BT21705" s="153"/>
    </row>
    <row r="21706" spans="71:72" x14ac:dyDescent="0.2">
      <c r="BS21706" s="152"/>
      <c r="BT21706" s="153"/>
    </row>
    <row r="21707" spans="71:72" x14ac:dyDescent="0.2">
      <c r="BS21707" s="152"/>
      <c r="BT21707" s="153"/>
    </row>
    <row r="21708" spans="71:72" x14ac:dyDescent="0.2">
      <c r="BS21708" s="152"/>
      <c r="BT21708" s="153"/>
    </row>
    <row r="21709" spans="71:72" x14ac:dyDescent="0.2">
      <c r="BS21709" s="152"/>
      <c r="BT21709" s="153"/>
    </row>
    <row r="21710" spans="71:72" x14ac:dyDescent="0.2">
      <c r="BS21710" s="152"/>
      <c r="BT21710" s="153"/>
    </row>
    <row r="21711" spans="71:72" x14ac:dyDescent="0.2">
      <c r="BS21711" s="152"/>
      <c r="BT21711" s="153"/>
    </row>
    <row r="21712" spans="71:72" x14ac:dyDescent="0.2">
      <c r="BS21712" s="152"/>
      <c r="BT21712" s="153"/>
    </row>
    <row r="21713" spans="71:72" x14ac:dyDescent="0.2">
      <c r="BS21713" s="152"/>
      <c r="BT21713" s="153"/>
    </row>
    <row r="21714" spans="71:72" x14ac:dyDescent="0.2">
      <c r="BS21714" s="152"/>
      <c r="BT21714" s="153"/>
    </row>
    <row r="21715" spans="71:72" x14ac:dyDescent="0.2">
      <c r="BS21715" s="152"/>
      <c r="BT21715" s="153"/>
    </row>
    <row r="21716" spans="71:72" x14ac:dyDescent="0.2">
      <c r="BS21716" s="152"/>
      <c r="BT21716" s="153"/>
    </row>
    <row r="21717" spans="71:72" x14ac:dyDescent="0.2">
      <c r="BS21717" s="152"/>
      <c r="BT21717" s="153"/>
    </row>
    <row r="21718" spans="71:72" x14ac:dyDescent="0.2">
      <c r="BS21718" s="152"/>
      <c r="BT21718" s="153"/>
    </row>
    <row r="21719" spans="71:72" x14ac:dyDescent="0.2">
      <c r="BS21719" s="152"/>
      <c r="BT21719" s="153"/>
    </row>
    <row r="21720" spans="71:72" x14ac:dyDescent="0.2">
      <c r="BS21720" s="152"/>
      <c r="BT21720" s="153"/>
    </row>
    <row r="21721" spans="71:72" x14ac:dyDescent="0.2">
      <c r="BS21721" s="152"/>
      <c r="BT21721" s="153"/>
    </row>
    <row r="21722" spans="71:72" x14ac:dyDescent="0.2">
      <c r="BS21722" s="152"/>
      <c r="BT21722" s="153"/>
    </row>
    <row r="21723" spans="71:72" x14ac:dyDescent="0.2">
      <c r="BS21723" s="152"/>
      <c r="BT21723" s="153"/>
    </row>
    <row r="21724" spans="71:72" x14ac:dyDescent="0.2">
      <c r="BS21724" s="152"/>
      <c r="BT21724" s="153"/>
    </row>
    <row r="21725" spans="71:72" x14ac:dyDescent="0.2">
      <c r="BS21725" s="152"/>
      <c r="BT21725" s="153"/>
    </row>
    <row r="21726" spans="71:72" x14ac:dyDescent="0.2">
      <c r="BS21726" s="152"/>
      <c r="BT21726" s="153"/>
    </row>
    <row r="21727" spans="71:72" x14ac:dyDescent="0.2">
      <c r="BS21727" s="152"/>
      <c r="BT21727" s="153"/>
    </row>
    <row r="21728" spans="71:72" x14ac:dyDescent="0.2">
      <c r="BS21728" s="152"/>
      <c r="BT21728" s="153"/>
    </row>
    <row r="21729" spans="71:72" x14ac:dyDescent="0.2">
      <c r="BS21729" s="152"/>
      <c r="BT21729" s="153"/>
    </row>
    <row r="21730" spans="71:72" x14ac:dyDescent="0.2">
      <c r="BS21730" s="152"/>
      <c r="BT21730" s="153"/>
    </row>
    <row r="21731" spans="71:72" x14ac:dyDescent="0.2">
      <c r="BS21731" s="152"/>
      <c r="BT21731" s="153"/>
    </row>
    <row r="21732" spans="71:72" x14ac:dyDescent="0.2">
      <c r="BS21732" s="152"/>
      <c r="BT21732" s="153"/>
    </row>
    <row r="21733" spans="71:72" x14ac:dyDescent="0.2">
      <c r="BS21733" s="152"/>
      <c r="BT21733" s="153"/>
    </row>
    <row r="21734" spans="71:72" x14ac:dyDescent="0.2">
      <c r="BS21734" s="152"/>
      <c r="BT21734" s="153"/>
    </row>
    <row r="21735" spans="71:72" x14ac:dyDescent="0.2">
      <c r="BS21735" s="152"/>
      <c r="BT21735" s="153"/>
    </row>
    <row r="21736" spans="71:72" x14ac:dyDescent="0.2">
      <c r="BS21736" s="152"/>
      <c r="BT21736" s="153"/>
    </row>
    <row r="21737" spans="71:72" x14ac:dyDescent="0.2">
      <c r="BS21737" s="152"/>
      <c r="BT21737" s="153"/>
    </row>
    <row r="21738" spans="71:72" x14ac:dyDescent="0.2">
      <c r="BS21738" s="152"/>
      <c r="BT21738" s="153"/>
    </row>
    <row r="21739" spans="71:72" x14ac:dyDescent="0.2">
      <c r="BS21739" s="152"/>
      <c r="BT21739" s="153"/>
    </row>
    <row r="21740" spans="71:72" x14ac:dyDescent="0.2">
      <c r="BS21740" s="152"/>
      <c r="BT21740" s="153"/>
    </row>
    <row r="21741" spans="71:72" x14ac:dyDescent="0.2">
      <c r="BS21741" s="152"/>
      <c r="BT21741" s="153"/>
    </row>
    <row r="21742" spans="71:72" x14ac:dyDescent="0.2">
      <c r="BS21742" s="152"/>
      <c r="BT21742" s="153"/>
    </row>
    <row r="21743" spans="71:72" x14ac:dyDescent="0.2">
      <c r="BS21743" s="152"/>
      <c r="BT21743" s="153"/>
    </row>
    <row r="21744" spans="71:72" x14ac:dyDescent="0.2">
      <c r="BS21744" s="152"/>
      <c r="BT21744" s="153"/>
    </row>
    <row r="21745" spans="71:72" x14ac:dyDescent="0.2">
      <c r="BS21745" s="152"/>
      <c r="BT21745" s="153"/>
    </row>
    <row r="21746" spans="71:72" x14ac:dyDescent="0.2">
      <c r="BS21746" s="152"/>
      <c r="BT21746" s="153"/>
    </row>
    <row r="21747" spans="71:72" x14ac:dyDescent="0.2">
      <c r="BS21747" s="152"/>
      <c r="BT21747" s="153"/>
    </row>
    <row r="21748" spans="71:72" x14ac:dyDescent="0.2">
      <c r="BS21748" s="152"/>
      <c r="BT21748" s="153"/>
    </row>
    <row r="21749" spans="71:72" x14ac:dyDescent="0.2">
      <c r="BS21749" s="152"/>
      <c r="BT21749" s="153"/>
    </row>
    <row r="21750" spans="71:72" x14ac:dyDescent="0.2">
      <c r="BS21750" s="152"/>
      <c r="BT21750" s="153"/>
    </row>
    <row r="21751" spans="71:72" x14ac:dyDescent="0.2">
      <c r="BS21751" s="152"/>
      <c r="BT21751" s="153"/>
    </row>
    <row r="21752" spans="71:72" x14ac:dyDescent="0.2">
      <c r="BS21752" s="152"/>
      <c r="BT21752" s="153"/>
    </row>
    <row r="21753" spans="71:72" x14ac:dyDescent="0.2">
      <c r="BS21753" s="152"/>
      <c r="BT21753" s="153"/>
    </row>
    <row r="21754" spans="71:72" x14ac:dyDescent="0.2">
      <c r="BS21754" s="152"/>
      <c r="BT21754" s="153"/>
    </row>
    <row r="21755" spans="71:72" x14ac:dyDescent="0.2">
      <c r="BS21755" s="152"/>
      <c r="BT21755" s="153"/>
    </row>
    <row r="21756" spans="71:72" x14ac:dyDescent="0.2">
      <c r="BS21756" s="152"/>
      <c r="BT21756" s="153"/>
    </row>
    <row r="21757" spans="71:72" x14ac:dyDescent="0.2">
      <c r="BS21757" s="152"/>
      <c r="BT21757" s="153"/>
    </row>
    <row r="21758" spans="71:72" x14ac:dyDescent="0.2">
      <c r="BS21758" s="152"/>
      <c r="BT21758" s="153"/>
    </row>
    <row r="21759" spans="71:72" x14ac:dyDescent="0.2">
      <c r="BS21759" s="152"/>
      <c r="BT21759" s="153"/>
    </row>
    <row r="21760" spans="71:72" x14ac:dyDescent="0.2">
      <c r="BS21760" s="152"/>
      <c r="BT21760" s="153"/>
    </row>
    <row r="21761" spans="71:72" x14ac:dyDescent="0.2">
      <c r="BS21761" s="152"/>
      <c r="BT21761" s="153"/>
    </row>
    <row r="21762" spans="71:72" x14ac:dyDescent="0.2">
      <c r="BS21762" s="152"/>
      <c r="BT21762" s="153"/>
    </row>
    <row r="21763" spans="71:72" x14ac:dyDescent="0.2">
      <c r="BS21763" s="152"/>
      <c r="BT21763" s="153"/>
    </row>
    <row r="21764" spans="71:72" x14ac:dyDescent="0.2">
      <c r="BS21764" s="152"/>
      <c r="BT21764" s="153"/>
    </row>
    <row r="21765" spans="71:72" x14ac:dyDescent="0.2">
      <c r="BS21765" s="152"/>
      <c r="BT21765" s="153"/>
    </row>
    <row r="21766" spans="71:72" x14ac:dyDescent="0.2">
      <c r="BS21766" s="152"/>
      <c r="BT21766" s="153"/>
    </row>
    <row r="21767" spans="71:72" x14ac:dyDescent="0.2">
      <c r="BS21767" s="152"/>
      <c r="BT21767" s="153"/>
    </row>
    <row r="21768" spans="71:72" x14ac:dyDescent="0.2">
      <c r="BS21768" s="152"/>
      <c r="BT21768" s="153"/>
    </row>
    <row r="21769" spans="71:72" x14ac:dyDescent="0.2">
      <c r="BS21769" s="152"/>
      <c r="BT21769" s="153"/>
    </row>
    <row r="21770" spans="71:72" x14ac:dyDescent="0.2">
      <c r="BS21770" s="152"/>
      <c r="BT21770" s="153"/>
    </row>
    <row r="21771" spans="71:72" x14ac:dyDescent="0.2">
      <c r="BS21771" s="152"/>
      <c r="BT21771" s="153"/>
    </row>
    <row r="21772" spans="71:72" x14ac:dyDescent="0.2">
      <c r="BS21772" s="152"/>
      <c r="BT21772" s="153"/>
    </row>
    <row r="21773" spans="71:72" x14ac:dyDescent="0.2">
      <c r="BS21773" s="152"/>
      <c r="BT21773" s="153"/>
    </row>
    <row r="21774" spans="71:72" x14ac:dyDescent="0.2">
      <c r="BS21774" s="152"/>
      <c r="BT21774" s="153"/>
    </row>
    <row r="21775" spans="71:72" x14ac:dyDescent="0.2">
      <c r="BS21775" s="152"/>
      <c r="BT21775" s="153"/>
    </row>
    <row r="21776" spans="71:72" x14ac:dyDescent="0.2">
      <c r="BS21776" s="152"/>
      <c r="BT21776" s="153"/>
    </row>
    <row r="21777" spans="71:72" x14ac:dyDescent="0.2">
      <c r="BS21777" s="152"/>
      <c r="BT21777" s="153"/>
    </row>
    <row r="21778" spans="71:72" x14ac:dyDescent="0.2">
      <c r="BS21778" s="152"/>
      <c r="BT21778" s="153"/>
    </row>
    <row r="21779" spans="71:72" x14ac:dyDescent="0.2">
      <c r="BS21779" s="152"/>
      <c r="BT21779" s="153"/>
    </row>
    <row r="21780" spans="71:72" x14ac:dyDescent="0.2">
      <c r="BS21780" s="152"/>
      <c r="BT21780" s="153"/>
    </row>
    <row r="21781" spans="71:72" x14ac:dyDescent="0.2">
      <c r="BS21781" s="152"/>
      <c r="BT21781" s="153"/>
    </row>
    <row r="21782" spans="71:72" x14ac:dyDescent="0.2">
      <c r="BS21782" s="152"/>
      <c r="BT21782" s="153"/>
    </row>
    <row r="21783" spans="71:72" x14ac:dyDescent="0.2">
      <c r="BS21783" s="152"/>
      <c r="BT21783" s="153"/>
    </row>
    <row r="21784" spans="71:72" x14ac:dyDescent="0.2">
      <c r="BS21784" s="152"/>
      <c r="BT21784" s="153"/>
    </row>
    <row r="21785" spans="71:72" x14ac:dyDescent="0.2">
      <c r="BS21785" s="152"/>
      <c r="BT21785" s="153"/>
    </row>
    <row r="21786" spans="71:72" x14ac:dyDescent="0.2">
      <c r="BS21786" s="152"/>
      <c r="BT21786" s="153"/>
    </row>
    <row r="21787" spans="71:72" x14ac:dyDescent="0.2">
      <c r="BS21787" s="152"/>
      <c r="BT21787" s="153"/>
    </row>
    <row r="21788" spans="71:72" x14ac:dyDescent="0.2">
      <c r="BS21788" s="152"/>
      <c r="BT21788" s="153"/>
    </row>
    <row r="21789" spans="71:72" x14ac:dyDescent="0.2">
      <c r="BS21789" s="152"/>
      <c r="BT21789" s="153"/>
    </row>
    <row r="21790" spans="71:72" x14ac:dyDescent="0.2">
      <c r="BS21790" s="152"/>
      <c r="BT21790" s="153"/>
    </row>
    <row r="21791" spans="71:72" x14ac:dyDescent="0.2">
      <c r="BS21791" s="152"/>
      <c r="BT21791" s="153"/>
    </row>
    <row r="21792" spans="71:72" x14ac:dyDescent="0.2">
      <c r="BS21792" s="152"/>
      <c r="BT21792" s="153"/>
    </row>
    <row r="21793" spans="71:72" x14ac:dyDescent="0.2">
      <c r="BS21793" s="152"/>
      <c r="BT21793" s="153"/>
    </row>
    <row r="21794" spans="71:72" x14ac:dyDescent="0.2">
      <c r="BS21794" s="152"/>
      <c r="BT21794" s="153"/>
    </row>
    <row r="21795" spans="71:72" x14ac:dyDescent="0.2">
      <c r="BS21795" s="152"/>
      <c r="BT21795" s="153"/>
    </row>
    <row r="21796" spans="71:72" x14ac:dyDescent="0.2">
      <c r="BS21796" s="152"/>
      <c r="BT21796" s="153"/>
    </row>
    <row r="21797" spans="71:72" x14ac:dyDescent="0.2">
      <c r="BS21797" s="152"/>
      <c r="BT21797" s="153"/>
    </row>
    <row r="21798" spans="71:72" x14ac:dyDescent="0.2">
      <c r="BS21798" s="152"/>
      <c r="BT21798" s="153"/>
    </row>
    <row r="21799" spans="71:72" x14ac:dyDescent="0.2">
      <c r="BS21799" s="152"/>
      <c r="BT21799" s="153"/>
    </row>
    <row r="21800" spans="71:72" x14ac:dyDescent="0.2">
      <c r="BS21800" s="152"/>
      <c r="BT21800" s="153"/>
    </row>
    <row r="21801" spans="71:72" x14ac:dyDescent="0.2">
      <c r="BS21801" s="152"/>
      <c r="BT21801" s="153"/>
    </row>
    <row r="21802" spans="71:72" x14ac:dyDescent="0.2">
      <c r="BS21802" s="152"/>
      <c r="BT21802" s="153"/>
    </row>
    <row r="21803" spans="71:72" x14ac:dyDescent="0.2">
      <c r="BS21803" s="152"/>
      <c r="BT21803" s="153"/>
    </row>
    <row r="21804" spans="71:72" x14ac:dyDescent="0.2">
      <c r="BS21804" s="152"/>
      <c r="BT21804" s="153"/>
    </row>
    <row r="21805" spans="71:72" x14ac:dyDescent="0.2">
      <c r="BS21805" s="152"/>
      <c r="BT21805" s="153"/>
    </row>
    <row r="21806" spans="71:72" x14ac:dyDescent="0.2">
      <c r="BS21806" s="152"/>
      <c r="BT21806" s="153"/>
    </row>
    <row r="21807" spans="71:72" x14ac:dyDescent="0.2">
      <c r="BS21807" s="152"/>
      <c r="BT21807" s="153"/>
    </row>
    <row r="21808" spans="71:72" x14ac:dyDescent="0.2">
      <c r="BS21808" s="152"/>
      <c r="BT21808" s="153"/>
    </row>
    <row r="21809" spans="71:72" x14ac:dyDescent="0.2">
      <c r="BS21809" s="152"/>
      <c r="BT21809" s="153"/>
    </row>
    <row r="21810" spans="71:72" x14ac:dyDescent="0.2">
      <c r="BS21810" s="152"/>
      <c r="BT21810" s="153"/>
    </row>
    <row r="21811" spans="71:72" x14ac:dyDescent="0.2">
      <c r="BS21811" s="152"/>
      <c r="BT21811" s="153"/>
    </row>
    <row r="21812" spans="71:72" x14ac:dyDescent="0.2">
      <c r="BS21812" s="152"/>
      <c r="BT21812" s="153"/>
    </row>
    <row r="21813" spans="71:72" x14ac:dyDescent="0.2">
      <c r="BS21813" s="152"/>
      <c r="BT21813" s="153"/>
    </row>
    <row r="21814" spans="71:72" x14ac:dyDescent="0.2">
      <c r="BS21814" s="152"/>
      <c r="BT21814" s="153"/>
    </row>
    <row r="21815" spans="71:72" x14ac:dyDescent="0.2">
      <c r="BS21815" s="152"/>
      <c r="BT21815" s="153"/>
    </row>
    <row r="21816" spans="71:72" x14ac:dyDescent="0.2">
      <c r="BS21816" s="152"/>
      <c r="BT21816" s="153"/>
    </row>
    <row r="21817" spans="71:72" x14ac:dyDescent="0.2">
      <c r="BS21817" s="152"/>
      <c r="BT21817" s="153"/>
    </row>
    <row r="21818" spans="71:72" x14ac:dyDescent="0.2">
      <c r="BS21818" s="152"/>
      <c r="BT21818" s="153"/>
    </row>
    <row r="21819" spans="71:72" x14ac:dyDescent="0.2">
      <c r="BS21819" s="152"/>
      <c r="BT21819" s="153"/>
    </row>
    <row r="21820" spans="71:72" x14ac:dyDescent="0.2">
      <c r="BS21820" s="152"/>
      <c r="BT21820" s="153"/>
    </row>
    <row r="21821" spans="71:72" x14ac:dyDescent="0.2">
      <c r="BS21821" s="152"/>
      <c r="BT21821" s="153"/>
    </row>
    <row r="21822" spans="71:72" x14ac:dyDescent="0.2">
      <c r="BS21822" s="152"/>
      <c r="BT21822" s="153"/>
    </row>
    <row r="21823" spans="71:72" x14ac:dyDescent="0.2">
      <c r="BS21823" s="152"/>
      <c r="BT21823" s="153"/>
    </row>
    <row r="21824" spans="71:72" x14ac:dyDescent="0.2">
      <c r="BS21824" s="152"/>
      <c r="BT21824" s="153"/>
    </row>
    <row r="21825" spans="71:72" x14ac:dyDescent="0.2">
      <c r="BS21825" s="152"/>
      <c r="BT21825" s="153"/>
    </row>
    <row r="21826" spans="71:72" x14ac:dyDescent="0.2">
      <c r="BS21826" s="152"/>
      <c r="BT21826" s="153"/>
    </row>
    <row r="21827" spans="71:72" x14ac:dyDescent="0.2">
      <c r="BS21827" s="152"/>
      <c r="BT21827" s="153"/>
    </row>
    <row r="21828" spans="71:72" x14ac:dyDescent="0.2">
      <c r="BS21828" s="152"/>
      <c r="BT21828" s="153"/>
    </row>
    <row r="21829" spans="71:72" x14ac:dyDescent="0.2">
      <c r="BS21829" s="152"/>
      <c r="BT21829" s="153"/>
    </row>
    <row r="21830" spans="71:72" x14ac:dyDescent="0.2">
      <c r="BS21830" s="152"/>
      <c r="BT21830" s="153"/>
    </row>
    <row r="21831" spans="71:72" x14ac:dyDescent="0.2">
      <c r="BS21831" s="152"/>
      <c r="BT21831" s="153"/>
    </row>
    <row r="21832" spans="71:72" x14ac:dyDescent="0.2">
      <c r="BS21832" s="152"/>
      <c r="BT21832" s="153"/>
    </row>
    <row r="21833" spans="71:72" x14ac:dyDescent="0.2">
      <c r="BS21833" s="152"/>
      <c r="BT21833" s="153"/>
    </row>
    <row r="21834" spans="71:72" x14ac:dyDescent="0.2">
      <c r="BS21834" s="152"/>
      <c r="BT21834" s="153"/>
    </row>
    <row r="21835" spans="71:72" x14ac:dyDescent="0.2">
      <c r="BS21835" s="152"/>
      <c r="BT21835" s="153"/>
    </row>
    <row r="21836" spans="71:72" x14ac:dyDescent="0.2">
      <c r="BS21836" s="152"/>
      <c r="BT21836" s="153"/>
    </row>
    <row r="21837" spans="71:72" x14ac:dyDescent="0.2">
      <c r="BS21837" s="152"/>
      <c r="BT21837" s="153"/>
    </row>
    <row r="21838" spans="71:72" x14ac:dyDescent="0.2">
      <c r="BS21838" s="152"/>
      <c r="BT21838" s="153"/>
    </row>
    <row r="21839" spans="71:72" x14ac:dyDescent="0.2">
      <c r="BS21839" s="152"/>
      <c r="BT21839" s="153"/>
    </row>
    <row r="21840" spans="71:72" x14ac:dyDescent="0.2">
      <c r="BS21840" s="152"/>
      <c r="BT21840" s="153"/>
    </row>
    <row r="21841" spans="71:72" x14ac:dyDescent="0.2">
      <c r="BS21841" s="152"/>
      <c r="BT21841" s="153"/>
    </row>
    <row r="21842" spans="71:72" x14ac:dyDescent="0.2">
      <c r="BS21842" s="152"/>
      <c r="BT21842" s="153"/>
    </row>
    <row r="21843" spans="71:72" x14ac:dyDescent="0.2">
      <c r="BS21843" s="152"/>
      <c r="BT21843" s="153"/>
    </row>
    <row r="21844" spans="71:72" x14ac:dyDescent="0.2">
      <c r="BS21844" s="152"/>
      <c r="BT21844" s="153"/>
    </row>
    <row r="21845" spans="71:72" x14ac:dyDescent="0.2">
      <c r="BS21845" s="152"/>
      <c r="BT21845" s="153"/>
    </row>
    <row r="21846" spans="71:72" x14ac:dyDescent="0.2">
      <c r="BS21846" s="152"/>
      <c r="BT21846" s="153"/>
    </row>
    <row r="21847" spans="71:72" x14ac:dyDescent="0.2">
      <c r="BS21847" s="152"/>
      <c r="BT21847" s="153"/>
    </row>
    <row r="21848" spans="71:72" x14ac:dyDescent="0.2">
      <c r="BS21848" s="152"/>
      <c r="BT21848" s="153"/>
    </row>
    <row r="21849" spans="71:72" x14ac:dyDescent="0.2">
      <c r="BS21849" s="152"/>
      <c r="BT21849" s="153"/>
    </row>
    <row r="21850" spans="71:72" x14ac:dyDescent="0.2">
      <c r="BS21850" s="152"/>
      <c r="BT21850" s="153"/>
    </row>
    <row r="21851" spans="71:72" x14ac:dyDescent="0.2">
      <c r="BS21851" s="152"/>
      <c r="BT21851" s="153"/>
    </row>
    <row r="21852" spans="71:72" x14ac:dyDescent="0.2">
      <c r="BS21852" s="152"/>
      <c r="BT21852" s="153"/>
    </row>
    <row r="21853" spans="71:72" x14ac:dyDescent="0.2">
      <c r="BS21853" s="152"/>
      <c r="BT21853" s="153"/>
    </row>
    <row r="21854" spans="71:72" x14ac:dyDescent="0.2">
      <c r="BS21854" s="152"/>
      <c r="BT21854" s="153"/>
    </row>
    <row r="21855" spans="71:72" x14ac:dyDescent="0.2">
      <c r="BS21855" s="152"/>
      <c r="BT21855" s="153"/>
    </row>
    <row r="21856" spans="71:72" x14ac:dyDescent="0.2">
      <c r="BS21856" s="152"/>
      <c r="BT21856" s="153"/>
    </row>
    <row r="21857" spans="71:72" x14ac:dyDescent="0.2">
      <c r="BS21857" s="152"/>
      <c r="BT21857" s="153"/>
    </row>
    <row r="21858" spans="71:72" x14ac:dyDescent="0.2">
      <c r="BS21858" s="152"/>
      <c r="BT21858" s="153"/>
    </row>
    <row r="21859" spans="71:72" x14ac:dyDescent="0.2">
      <c r="BS21859" s="152"/>
      <c r="BT21859" s="153"/>
    </row>
    <row r="21860" spans="71:72" x14ac:dyDescent="0.2">
      <c r="BS21860" s="152"/>
      <c r="BT21860" s="153"/>
    </row>
    <row r="21861" spans="71:72" x14ac:dyDescent="0.2">
      <c r="BS21861" s="152"/>
      <c r="BT21861" s="153"/>
    </row>
    <row r="21862" spans="71:72" x14ac:dyDescent="0.2">
      <c r="BS21862" s="152"/>
      <c r="BT21862" s="153"/>
    </row>
    <row r="21863" spans="71:72" x14ac:dyDescent="0.2">
      <c r="BS21863" s="152"/>
      <c r="BT21863" s="153"/>
    </row>
    <row r="21864" spans="71:72" x14ac:dyDescent="0.2">
      <c r="BS21864" s="152"/>
      <c r="BT21864" s="153"/>
    </row>
    <row r="21865" spans="71:72" x14ac:dyDescent="0.2">
      <c r="BS21865" s="152"/>
      <c r="BT21865" s="153"/>
    </row>
    <row r="21866" spans="71:72" x14ac:dyDescent="0.2">
      <c r="BS21866" s="152"/>
      <c r="BT21866" s="153"/>
    </row>
    <row r="21867" spans="71:72" x14ac:dyDescent="0.2">
      <c r="BS21867" s="152"/>
      <c r="BT21867" s="153"/>
    </row>
    <row r="21868" spans="71:72" x14ac:dyDescent="0.2">
      <c r="BS21868" s="152"/>
      <c r="BT21868" s="153"/>
    </row>
    <row r="21869" spans="71:72" x14ac:dyDescent="0.2">
      <c r="BS21869" s="152"/>
      <c r="BT21869" s="153"/>
    </row>
    <row r="21870" spans="71:72" x14ac:dyDescent="0.2">
      <c r="BS21870" s="152"/>
      <c r="BT21870" s="153"/>
    </row>
    <row r="21871" spans="71:72" x14ac:dyDescent="0.2">
      <c r="BS21871" s="152"/>
      <c r="BT21871" s="153"/>
    </row>
    <row r="21872" spans="71:72" x14ac:dyDescent="0.2">
      <c r="BS21872" s="152"/>
      <c r="BT21872" s="153"/>
    </row>
    <row r="21873" spans="71:72" x14ac:dyDescent="0.2">
      <c r="BS21873" s="152"/>
      <c r="BT21873" s="153"/>
    </row>
    <row r="21874" spans="71:72" x14ac:dyDescent="0.2">
      <c r="BS21874" s="152"/>
      <c r="BT21874" s="153"/>
    </row>
    <row r="21875" spans="71:72" x14ac:dyDescent="0.2">
      <c r="BS21875" s="152"/>
      <c r="BT21875" s="153"/>
    </row>
    <row r="21876" spans="71:72" x14ac:dyDescent="0.2">
      <c r="BS21876" s="152"/>
      <c r="BT21876" s="153"/>
    </row>
    <row r="21877" spans="71:72" x14ac:dyDescent="0.2">
      <c r="BS21877" s="152"/>
      <c r="BT21877" s="153"/>
    </row>
    <row r="21878" spans="71:72" x14ac:dyDescent="0.2">
      <c r="BS21878" s="152"/>
      <c r="BT21878" s="153"/>
    </row>
    <row r="21879" spans="71:72" x14ac:dyDescent="0.2">
      <c r="BS21879" s="152"/>
      <c r="BT21879" s="153"/>
    </row>
    <row r="21880" spans="71:72" x14ac:dyDescent="0.2">
      <c r="BS21880" s="152"/>
      <c r="BT21880" s="153"/>
    </row>
    <row r="21881" spans="71:72" x14ac:dyDescent="0.2">
      <c r="BS21881" s="152"/>
      <c r="BT21881" s="153"/>
    </row>
    <row r="21882" spans="71:72" x14ac:dyDescent="0.2">
      <c r="BS21882" s="152"/>
      <c r="BT21882" s="153"/>
    </row>
    <row r="21883" spans="71:72" x14ac:dyDescent="0.2">
      <c r="BS21883" s="152"/>
      <c r="BT21883" s="153"/>
    </row>
    <row r="21884" spans="71:72" x14ac:dyDescent="0.2">
      <c r="BS21884" s="152"/>
      <c r="BT21884" s="153"/>
    </row>
    <row r="21885" spans="71:72" x14ac:dyDescent="0.2">
      <c r="BS21885" s="152"/>
      <c r="BT21885" s="153"/>
    </row>
    <row r="21886" spans="71:72" x14ac:dyDescent="0.2">
      <c r="BS21886" s="152"/>
      <c r="BT21886" s="153"/>
    </row>
    <row r="21887" spans="71:72" x14ac:dyDescent="0.2">
      <c r="BS21887" s="152"/>
      <c r="BT21887" s="153"/>
    </row>
    <row r="21888" spans="71:72" x14ac:dyDescent="0.2">
      <c r="BS21888" s="152"/>
      <c r="BT21888" s="153"/>
    </row>
    <row r="21889" spans="71:72" x14ac:dyDescent="0.2">
      <c r="BS21889" s="152"/>
      <c r="BT21889" s="153"/>
    </row>
    <row r="21890" spans="71:72" x14ac:dyDescent="0.2">
      <c r="BS21890" s="152"/>
      <c r="BT21890" s="153"/>
    </row>
    <row r="21891" spans="71:72" x14ac:dyDescent="0.2">
      <c r="BS21891" s="152"/>
      <c r="BT21891" s="153"/>
    </row>
    <row r="21892" spans="71:72" x14ac:dyDescent="0.2">
      <c r="BS21892" s="152"/>
      <c r="BT21892" s="153"/>
    </row>
    <row r="21893" spans="71:72" x14ac:dyDescent="0.2">
      <c r="BS21893" s="152"/>
      <c r="BT21893" s="153"/>
    </row>
    <row r="21894" spans="71:72" x14ac:dyDescent="0.2">
      <c r="BS21894" s="152"/>
      <c r="BT21894" s="153"/>
    </row>
    <row r="21895" spans="71:72" x14ac:dyDescent="0.2">
      <c r="BS21895" s="152"/>
      <c r="BT21895" s="153"/>
    </row>
    <row r="21896" spans="71:72" x14ac:dyDescent="0.2">
      <c r="BS21896" s="152"/>
      <c r="BT21896" s="153"/>
    </row>
    <row r="21897" spans="71:72" x14ac:dyDescent="0.2">
      <c r="BS21897" s="152"/>
      <c r="BT21897" s="153"/>
    </row>
    <row r="21898" spans="71:72" x14ac:dyDescent="0.2">
      <c r="BS21898" s="152"/>
      <c r="BT21898" s="153"/>
    </row>
    <row r="21899" spans="71:72" x14ac:dyDescent="0.2">
      <c r="BS21899" s="152"/>
      <c r="BT21899" s="153"/>
    </row>
    <row r="21900" spans="71:72" x14ac:dyDescent="0.2">
      <c r="BS21900" s="152"/>
      <c r="BT21900" s="153"/>
    </row>
    <row r="21901" spans="71:72" x14ac:dyDescent="0.2">
      <c r="BS21901" s="152"/>
      <c r="BT21901" s="153"/>
    </row>
    <row r="21902" spans="71:72" x14ac:dyDescent="0.2">
      <c r="BS21902" s="152"/>
      <c r="BT21902" s="153"/>
    </row>
    <row r="21903" spans="71:72" x14ac:dyDescent="0.2">
      <c r="BS21903" s="152"/>
      <c r="BT21903" s="153"/>
    </row>
    <row r="21904" spans="71:72" x14ac:dyDescent="0.2">
      <c r="BS21904" s="152"/>
      <c r="BT21904" s="153"/>
    </row>
    <row r="21905" spans="71:72" x14ac:dyDescent="0.2">
      <c r="BS21905" s="152"/>
      <c r="BT21905" s="153"/>
    </row>
    <row r="21906" spans="71:72" x14ac:dyDescent="0.2">
      <c r="BS21906" s="152"/>
      <c r="BT21906" s="153"/>
    </row>
    <row r="21907" spans="71:72" x14ac:dyDescent="0.2">
      <c r="BS21907" s="152"/>
      <c r="BT21907" s="153"/>
    </row>
    <row r="21908" spans="71:72" x14ac:dyDescent="0.2">
      <c r="BS21908" s="152"/>
      <c r="BT21908" s="153"/>
    </row>
    <row r="21909" spans="71:72" x14ac:dyDescent="0.2">
      <c r="BS21909" s="152"/>
      <c r="BT21909" s="153"/>
    </row>
    <row r="21910" spans="71:72" x14ac:dyDescent="0.2">
      <c r="BS21910" s="152"/>
      <c r="BT21910" s="153"/>
    </row>
    <row r="21911" spans="71:72" x14ac:dyDescent="0.2">
      <c r="BS21911" s="152"/>
      <c r="BT21911" s="153"/>
    </row>
    <row r="21912" spans="71:72" x14ac:dyDescent="0.2">
      <c r="BS21912" s="152"/>
      <c r="BT21912" s="153"/>
    </row>
    <row r="21913" spans="71:72" x14ac:dyDescent="0.2">
      <c r="BS21913" s="152"/>
      <c r="BT21913" s="153"/>
    </row>
    <row r="21914" spans="71:72" x14ac:dyDescent="0.2">
      <c r="BS21914" s="152"/>
      <c r="BT21914" s="153"/>
    </row>
    <row r="21915" spans="71:72" x14ac:dyDescent="0.2">
      <c r="BS21915" s="152"/>
      <c r="BT21915" s="153"/>
    </row>
    <row r="21916" spans="71:72" x14ac:dyDescent="0.2">
      <c r="BS21916" s="152"/>
      <c r="BT21916" s="153"/>
    </row>
    <row r="21917" spans="71:72" x14ac:dyDescent="0.2">
      <c r="BS21917" s="152"/>
      <c r="BT21917" s="153"/>
    </row>
    <row r="21918" spans="71:72" x14ac:dyDescent="0.2">
      <c r="BS21918" s="152"/>
      <c r="BT21918" s="153"/>
    </row>
    <row r="21919" spans="71:72" x14ac:dyDescent="0.2">
      <c r="BS21919" s="152"/>
      <c r="BT21919" s="153"/>
    </row>
    <row r="21920" spans="71:72" x14ac:dyDescent="0.2">
      <c r="BS21920" s="152"/>
      <c r="BT21920" s="153"/>
    </row>
    <row r="21921" spans="71:72" x14ac:dyDescent="0.2">
      <c r="BS21921" s="152"/>
      <c r="BT21921" s="153"/>
    </row>
    <row r="21922" spans="71:72" x14ac:dyDescent="0.2">
      <c r="BS21922" s="152"/>
      <c r="BT21922" s="153"/>
    </row>
    <row r="21923" spans="71:72" x14ac:dyDescent="0.2">
      <c r="BS21923" s="152"/>
      <c r="BT21923" s="153"/>
    </row>
    <row r="21924" spans="71:72" x14ac:dyDescent="0.2">
      <c r="BS21924" s="152"/>
      <c r="BT21924" s="153"/>
    </row>
    <row r="21925" spans="71:72" x14ac:dyDescent="0.2">
      <c r="BS21925" s="152"/>
      <c r="BT21925" s="153"/>
    </row>
    <row r="21926" spans="71:72" x14ac:dyDescent="0.2">
      <c r="BS21926" s="152"/>
      <c r="BT21926" s="153"/>
    </row>
    <row r="21927" spans="71:72" x14ac:dyDescent="0.2">
      <c r="BS21927" s="152"/>
      <c r="BT21927" s="153"/>
    </row>
    <row r="21928" spans="71:72" x14ac:dyDescent="0.2">
      <c r="BS21928" s="152"/>
      <c r="BT21928" s="153"/>
    </row>
    <row r="21929" spans="71:72" x14ac:dyDescent="0.2">
      <c r="BS21929" s="152"/>
      <c r="BT21929" s="153"/>
    </row>
    <row r="21930" spans="71:72" x14ac:dyDescent="0.2">
      <c r="BS21930" s="152"/>
      <c r="BT21930" s="153"/>
    </row>
    <row r="21931" spans="71:72" x14ac:dyDescent="0.2">
      <c r="BS21931" s="152"/>
      <c r="BT21931" s="153"/>
    </row>
    <row r="21932" spans="71:72" x14ac:dyDescent="0.2">
      <c r="BS21932" s="152"/>
      <c r="BT21932" s="153"/>
    </row>
    <row r="21933" spans="71:72" x14ac:dyDescent="0.2">
      <c r="BS21933" s="152"/>
      <c r="BT21933" s="153"/>
    </row>
    <row r="21934" spans="71:72" x14ac:dyDescent="0.2">
      <c r="BS21934" s="152"/>
      <c r="BT21934" s="153"/>
    </row>
    <row r="21935" spans="71:72" x14ac:dyDescent="0.2">
      <c r="BS21935" s="152"/>
      <c r="BT21935" s="153"/>
    </row>
    <row r="21936" spans="71:72" x14ac:dyDescent="0.2">
      <c r="BS21936" s="152"/>
      <c r="BT21936" s="153"/>
    </row>
    <row r="21937" spans="71:72" x14ac:dyDescent="0.2">
      <c r="BS21937" s="152"/>
      <c r="BT21937" s="153"/>
    </row>
    <row r="21938" spans="71:72" x14ac:dyDescent="0.2">
      <c r="BS21938" s="152"/>
      <c r="BT21938" s="153"/>
    </row>
    <row r="21939" spans="71:72" x14ac:dyDescent="0.2">
      <c r="BS21939" s="152"/>
      <c r="BT21939" s="153"/>
    </row>
    <row r="21940" spans="71:72" x14ac:dyDescent="0.2">
      <c r="BS21940" s="152"/>
      <c r="BT21940" s="153"/>
    </row>
    <row r="21941" spans="71:72" x14ac:dyDescent="0.2">
      <c r="BS21941" s="152"/>
      <c r="BT21941" s="153"/>
    </row>
    <row r="21942" spans="71:72" x14ac:dyDescent="0.2">
      <c r="BS21942" s="152"/>
      <c r="BT21942" s="153"/>
    </row>
    <row r="21943" spans="71:72" x14ac:dyDescent="0.2">
      <c r="BS21943" s="152"/>
      <c r="BT21943" s="153"/>
    </row>
    <row r="21944" spans="71:72" x14ac:dyDescent="0.2">
      <c r="BS21944" s="152"/>
      <c r="BT21944" s="153"/>
    </row>
    <row r="21945" spans="71:72" x14ac:dyDescent="0.2">
      <c r="BS21945" s="152"/>
      <c r="BT21945" s="153"/>
    </row>
    <row r="21946" spans="71:72" x14ac:dyDescent="0.2">
      <c r="BS21946" s="152"/>
      <c r="BT21946" s="153"/>
    </row>
    <row r="21947" spans="71:72" x14ac:dyDescent="0.2">
      <c r="BS21947" s="152"/>
      <c r="BT21947" s="153"/>
    </row>
    <row r="21948" spans="71:72" x14ac:dyDescent="0.2">
      <c r="BS21948" s="152"/>
      <c r="BT21948" s="153"/>
    </row>
    <row r="21949" spans="71:72" x14ac:dyDescent="0.2">
      <c r="BS21949" s="152"/>
      <c r="BT21949" s="153"/>
    </row>
    <row r="21950" spans="71:72" x14ac:dyDescent="0.2">
      <c r="BS21950" s="152"/>
      <c r="BT21950" s="153"/>
    </row>
    <row r="21951" spans="71:72" x14ac:dyDescent="0.2">
      <c r="BS21951" s="152"/>
      <c r="BT21951" s="153"/>
    </row>
    <row r="21952" spans="71:72" x14ac:dyDescent="0.2">
      <c r="BS21952" s="152"/>
      <c r="BT21952" s="153"/>
    </row>
    <row r="21953" spans="71:72" x14ac:dyDescent="0.2">
      <c r="BS21953" s="152"/>
      <c r="BT21953" s="153"/>
    </row>
    <row r="21954" spans="71:72" x14ac:dyDescent="0.2">
      <c r="BS21954" s="152"/>
      <c r="BT21954" s="153"/>
    </row>
    <row r="21955" spans="71:72" x14ac:dyDescent="0.2">
      <c r="BS21955" s="152"/>
      <c r="BT21955" s="153"/>
    </row>
    <row r="21956" spans="71:72" x14ac:dyDescent="0.2">
      <c r="BS21956" s="152"/>
      <c r="BT21956" s="153"/>
    </row>
    <row r="21957" spans="71:72" x14ac:dyDescent="0.2">
      <c r="BS21957" s="152"/>
      <c r="BT21957" s="153"/>
    </row>
    <row r="21958" spans="71:72" x14ac:dyDescent="0.2">
      <c r="BS21958" s="152"/>
      <c r="BT21958" s="153"/>
    </row>
    <row r="21959" spans="71:72" x14ac:dyDescent="0.2">
      <c r="BS21959" s="152"/>
      <c r="BT21959" s="153"/>
    </row>
    <row r="21960" spans="71:72" x14ac:dyDescent="0.2">
      <c r="BS21960" s="152"/>
      <c r="BT21960" s="153"/>
    </row>
    <row r="21961" spans="71:72" x14ac:dyDescent="0.2">
      <c r="BS21961" s="152"/>
      <c r="BT21961" s="153"/>
    </row>
    <row r="21962" spans="71:72" x14ac:dyDescent="0.2">
      <c r="BS21962" s="152"/>
      <c r="BT21962" s="153"/>
    </row>
    <row r="21963" spans="71:72" x14ac:dyDescent="0.2">
      <c r="BS21963" s="152"/>
      <c r="BT21963" s="153"/>
    </row>
    <row r="21964" spans="71:72" x14ac:dyDescent="0.2">
      <c r="BS21964" s="152"/>
      <c r="BT21964" s="153"/>
    </row>
    <row r="21965" spans="71:72" x14ac:dyDescent="0.2">
      <c r="BS21965" s="152"/>
      <c r="BT21965" s="153"/>
    </row>
    <row r="21966" spans="71:72" x14ac:dyDescent="0.2">
      <c r="BS21966" s="152"/>
      <c r="BT21966" s="153"/>
    </row>
    <row r="21967" spans="71:72" x14ac:dyDescent="0.2">
      <c r="BS21967" s="152"/>
      <c r="BT21967" s="153"/>
    </row>
    <row r="21968" spans="71:72" x14ac:dyDescent="0.2">
      <c r="BS21968" s="152"/>
      <c r="BT21968" s="153"/>
    </row>
    <row r="21969" spans="71:72" x14ac:dyDescent="0.2">
      <c r="BS21969" s="152"/>
      <c r="BT21969" s="153"/>
    </row>
    <row r="21970" spans="71:72" x14ac:dyDescent="0.2">
      <c r="BS21970" s="152"/>
      <c r="BT21970" s="153"/>
    </row>
    <row r="21971" spans="71:72" x14ac:dyDescent="0.2">
      <c r="BS21971" s="152"/>
      <c r="BT21971" s="153"/>
    </row>
    <row r="21972" spans="71:72" x14ac:dyDescent="0.2">
      <c r="BS21972" s="152"/>
      <c r="BT21972" s="153"/>
    </row>
    <row r="21973" spans="71:72" x14ac:dyDescent="0.2">
      <c r="BS21973" s="152"/>
      <c r="BT21973" s="153"/>
    </row>
    <row r="21974" spans="71:72" x14ac:dyDescent="0.2">
      <c r="BS21974" s="152"/>
      <c r="BT21974" s="153"/>
    </row>
    <row r="21975" spans="71:72" x14ac:dyDescent="0.2">
      <c r="BS21975" s="152"/>
      <c r="BT21975" s="153"/>
    </row>
    <row r="21976" spans="71:72" x14ac:dyDescent="0.2">
      <c r="BS21976" s="152"/>
      <c r="BT21976" s="153"/>
    </row>
    <row r="21977" spans="71:72" x14ac:dyDescent="0.2">
      <c r="BS21977" s="152"/>
      <c r="BT21977" s="153"/>
    </row>
    <row r="21978" spans="71:72" x14ac:dyDescent="0.2">
      <c r="BS21978" s="152"/>
      <c r="BT21978" s="153"/>
    </row>
    <row r="21979" spans="71:72" x14ac:dyDescent="0.2">
      <c r="BS21979" s="152"/>
      <c r="BT21979" s="153"/>
    </row>
    <row r="21980" spans="71:72" x14ac:dyDescent="0.2">
      <c r="BS21980" s="152"/>
      <c r="BT21980" s="153"/>
    </row>
    <row r="21981" spans="71:72" x14ac:dyDescent="0.2">
      <c r="BS21981" s="152"/>
      <c r="BT21981" s="153"/>
    </row>
    <row r="21982" spans="71:72" x14ac:dyDescent="0.2">
      <c r="BS21982" s="152"/>
      <c r="BT21982" s="153"/>
    </row>
    <row r="21983" spans="71:72" x14ac:dyDescent="0.2">
      <c r="BS21983" s="152"/>
      <c r="BT21983" s="153"/>
    </row>
    <row r="21984" spans="71:72" x14ac:dyDescent="0.2">
      <c r="BS21984" s="152"/>
      <c r="BT21984" s="153"/>
    </row>
    <row r="21985" spans="71:72" x14ac:dyDescent="0.2">
      <c r="BS21985" s="152"/>
      <c r="BT21985" s="153"/>
    </row>
    <row r="21986" spans="71:72" x14ac:dyDescent="0.2">
      <c r="BS21986" s="152"/>
      <c r="BT21986" s="153"/>
    </row>
    <row r="21987" spans="71:72" x14ac:dyDescent="0.2">
      <c r="BS21987" s="152"/>
      <c r="BT21987" s="153"/>
    </row>
    <row r="21988" spans="71:72" x14ac:dyDescent="0.2">
      <c r="BS21988" s="152"/>
      <c r="BT21988" s="153"/>
    </row>
    <row r="21989" spans="71:72" x14ac:dyDescent="0.2">
      <c r="BS21989" s="152"/>
      <c r="BT21989" s="153"/>
    </row>
    <row r="21990" spans="71:72" x14ac:dyDescent="0.2">
      <c r="BS21990" s="152"/>
      <c r="BT21990" s="153"/>
    </row>
    <row r="21991" spans="71:72" x14ac:dyDescent="0.2">
      <c r="BS21991" s="152"/>
      <c r="BT21991" s="153"/>
    </row>
    <row r="21992" spans="71:72" x14ac:dyDescent="0.2">
      <c r="BS21992" s="152"/>
      <c r="BT21992" s="153"/>
    </row>
    <row r="21993" spans="71:72" x14ac:dyDescent="0.2">
      <c r="BS21993" s="152"/>
      <c r="BT21993" s="153"/>
    </row>
    <row r="21994" spans="71:72" x14ac:dyDescent="0.2">
      <c r="BS21994" s="152"/>
      <c r="BT21994" s="153"/>
    </row>
    <row r="21995" spans="71:72" x14ac:dyDescent="0.2">
      <c r="BS21995" s="152"/>
      <c r="BT21995" s="153"/>
    </row>
    <row r="21996" spans="71:72" x14ac:dyDescent="0.2">
      <c r="BS21996" s="152"/>
      <c r="BT21996" s="153"/>
    </row>
    <row r="21997" spans="71:72" x14ac:dyDescent="0.2">
      <c r="BS21997" s="152"/>
      <c r="BT21997" s="153"/>
    </row>
    <row r="21998" spans="71:72" x14ac:dyDescent="0.2">
      <c r="BS21998" s="152"/>
      <c r="BT21998" s="153"/>
    </row>
    <row r="21999" spans="71:72" x14ac:dyDescent="0.2">
      <c r="BS21999" s="152"/>
      <c r="BT21999" s="153"/>
    </row>
    <row r="22000" spans="71:72" x14ac:dyDescent="0.2">
      <c r="BS22000" s="152"/>
      <c r="BT22000" s="153"/>
    </row>
    <row r="22001" spans="71:72" x14ac:dyDescent="0.2">
      <c r="BS22001" s="152"/>
      <c r="BT22001" s="153"/>
    </row>
    <row r="22002" spans="71:72" x14ac:dyDescent="0.2">
      <c r="BS22002" s="152"/>
      <c r="BT22002" s="153"/>
    </row>
    <row r="22003" spans="71:72" x14ac:dyDescent="0.2">
      <c r="BS22003" s="152"/>
      <c r="BT22003" s="153"/>
    </row>
    <row r="22004" spans="71:72" x14ac:dyDescent="0.2">
      <c r="BS22004" s="152"/>
      <c r="BT22004" s="153"/>
    </row>
    <row r="22005" spans="71:72" x14ac:dyDescent="0.2">
      <c r="BS22005" s="152"/>
      <c r="BT22005" s="153"/>
    </row>
    <row r="22006" spans="71:72" x14ac:dyDescent="0.2">
      <c r="BS22006" s="152"/>
      <c r="BT22006" s="153"/>
    </row>
    <row r="22007" spans="71:72" x14ac:dyDescent="0.2">
      <c r="BS22007" s="152"/>
      <c r="BT22007" s="153"/>
    </row>
    <row r="22008" spans="71:72" x14ac:dyDescent="0.2">
      <c r="BS22008" s="152"/>
      <c r="BT22008" s="153"/>
    </row>
    <row r="22009" spans="71:72" x14ac:dyDescent="0.2">
      <c r="BS22009" s="152"/>
      <c r="BT22009" s="153"/>
    </row>
    <row r="22010" spans="71:72" x14ac:dyDescent="0.2">
      <c r="BS22010" s="152"/>
      <c r="BT22010" s="153"/>
    </row>
    <row r="22011" spans="71:72" x14ac:dyDescent="0.2">
      <c r="BS22011" s="152"/>
      <c r="BT22011" s="153"/>
    </row>
    <row r="22012" spans="71:72" x14ac:dyDescent="0.2">
      <c r="BS22012" s="152"/>
      <c r="BT22012" s="153"/>
    </row>
    <row r="22013" spans="71:72" x14ac:dyDescent="0.2">
      <c r="BS22013" s="152"/>
      <c r="BT22013" s="153"/>
    </row>
    <row r="22014" spans="71:72" x14ac:dyDescent="0.2">
      <c r="BS22014" s="152"/>
      <c r="BT22014" s="153"/>
    </row>
    <row r="22015" spans="71:72" x14ac:dyDescent="0.2">
      <c r="BS22015" s="152"/>
      <c r="BT22015" s="153"/>
    </row>
    <row r="22016" spans="71:72" x14ac:dyDescent="0.2">
      <c r="BS22016" s="152"/>
      <c r="BT22016" s="153"/>
    </row>
    <row r="22017" spans="71:72" x14ac:dyDescent="0.2">
      <c r="BS22017" s="152"/>
      <c r="BT22017" s="153"/>
    </row>
    <row r="22018" spans="71:72" x14ac:dyDescent="0.2">
      <c r="BS22018" s="152"/>
      <c r="BT22018" s="153"/>
    </row>
    <row r="22019" spans="71:72" x14ac:dyDescent="0.2">
      <c r="BS22019" s="152"/>
      <c r="BT22019" s="153"/>
    </row>
    <row r="22020" spans="71:72" x14ac:dyDescent="0.2">
      <c r="BS22020" s="152"/>
      <c r="BT22020" s="153"/>
    </row>
    <row r="22021" spans="71:72" x14ac:dyDescent="0.2">
      <c r="BS22021" s="152"/>
      <c r="BT22021" s="153"/>
    </row>
    <row r="22022" spans="71:72" x14ac:dyDescent="0.2">
      <c r="BS22022" s="152"/>
      <c r="BT22022" s="153"/>
    </row>
    <row r="22023" spans="71:72" x14ac:dyDescent="0.2">
      <c r="BS22023" s="152"/>
      <c r="BT22023" s="153"/>
    </row>
    <row r="22024" spans="71:72" x14ac:dyDescent="0.2">
      <c r="BS22024" s="152"/>
      <c r="BT22024" s="153"/>
    </row>
    <row r="22025" spans="71:72" x14ac:dyDescent="0.2">
      <c r="BS22025" s="152"/>
      <c r="BT22025" s="153"/>
    </row>
    <row r="22026" spans="71:72" x14ac:dyDescent="0.2">
      <c r="BS22026" s="152"/>
      <c r="BT22026" s="153"/>
    </row>
    <row r="22027" spans="71:72" x14ac:dyDescent="0.2">
      <c r="BS22027" s="152"/>
      <c r="BT22027" s="153"/>
    </row>
    <row r="22028" spans="71:72" x14ac:dyDescent="0.2">
      <c r="BS22028" s="152"/>
      <c r="BT22028" s="153"/>
    </row>
    <row r="22029" spans="71:72" x14ac:dyDescent="0.2">
      <c r="BS22029" s="152"/>
      <c r="BT22029" s="153"/>
    </row>
    <row r="22030" spans="71:72" x14ac:dyDescent="0.2">
      <c r="BS22030" s="152"/>
      <c r="BT22030" s="153"/>
    </row>
    <row r="22031" spans="71:72" x14ac:dyDescent="0.2">
      <c r="BS22031" s="152"/>
      <c r="BT22031" s="153"/>
    </row>
    <row r="22032" spans="71:72" x14ac:dyDescent="0.2">
      <c r="BS22032" s="152"/>
      <c r="BT22032" s="153"/>
    </row>
    <row r="22033" spans="71:72" x14ac:dyDescent="0.2">
      <c r="BS22033" s="152"/>
      <c r="BT22033" s="153"/>
    </row>
    <row r="22034" spans="71:72" x14ac:dyDescent="0.2">
      <c r="BS22034" s="152"/>
      <c r="BT22034" s="153"/>
    </row>
    <row r="22035" spans="71:72" x14ac:dyDescent="0.2">
      <c r="BS22035" s="152"/>
      <c r="BT22035" s="153"/>
    </row>
    <row r="22036" spans="71:72" x14ac:dyDescent="0.2">
      <c r="BS22036" s="152"/>
      <c r="BT22036" s="153"/>
    </row>
    <row r="22037" spans="71:72" x14ac:dyDescent="0.2">
      <c r="BS22037" s="152"/>
      <c r="BT22037" s="153"/>
    </row>
    <row r="22038" spans="71:72" x14ac:dyDescent="0.2">
      <c r="BS22038" s="152"/>
      <c r="BT22038" s="153"/>
    </row>
    <row r="22039" spans="71:72" x14ac:dyDescent="0.2">
      <c r="BS22039" s="152"/>
      <c r="BT22039" s="153"/>
    </row>
    <row r="22040" spans="71:72" x14ac:dyDescent="0.2">
      <c r="BS22040" s="152"/>
      <c r="BT22040" s="153"/>
    </row>
    <row r="22041" spans="71:72" x14ac:dyDescent="0.2">
      <c r="BS22041" s="152"/>
      <c r="BT22041" s="153"/>
    </row>
    <row r="22042" spans="71:72" x14ac:dyDescent="0.2">
      <c r="BS22042" s="152"/>
      <c r="BT22042" s="153"/>
    </row>
    <row r="22043" spans="71:72" x14ac:dyDescent="0.2">
      <c r="BS22043" s="152"/>
      <c r="BT22043" s="153"/>
    </row>
    <row r="22044" spans="71:72" x14ac:dyDescent="0.2">
      <c r="BS22044" s="152"/>
      <c r="BT22044" s="153"/>
    </row>
    <row r="22045" spans="71:72" x14ac:dyDescent="0.2">
      <c r="BS22045" s="152"/>
      <c r="BT22045" s="153"/>
    </row>
    <row r="22046" spans="71:72" x14ac:dyDescent="0.2">
      <c r="BS22046" s="152"/>
      <c r="BT22046" s="153"/>
    </row>
    <row r="22047" spans="71:72" x14ac:dyDescent="0.2">
      <c r="BS22047" s="152"/>
      <c r="BT22047" s="153"/>
    </row>
    <row r="22048" spans="71:72" x14ac:dyDescent="0.2">
      <c r="BS22048" s="152"/>
      <c r="BT22048" s="153"/>
    </row>
    <row r="22049" spans="71:72" x14ac:dyDescent="0.2">
      <c r="BS22049" s="152"/>
      <c r="BT22049" s="153"/>
    </row>
    <row r="22050" spans="71:72" x14ac:dyDescent="0.2">
      <c r="BS22050" s="152"/>
      <c r="BT22050" s="153"/>
    </row>
    <row r="22051" spans="71:72" x14ac:dyDescent="0.2">
      <c r="BS22051" s="152"/>
      <c r="BT22051" s="153"/>
    </row>
    <row r="22052" spans="71:72" x14ac:dyDescent="0.2">
      <c r="BS22052" s="152"/>
      <c r="BT22052" s="153"/>
    </row>
    <row r="22053" spans="71:72" x14ac:dyDescent="0.2">
      <c r="BS22053" s="152"/>
      <c r="BT22053" s="153"/>
    </row>
    <row r="22054" spans="71:72" x14ac:dyDescent="0.2">
      <c r="BS22054" s="152"/>
      <c r="BT22054" s="153"/>
    </row>
    <row r="22055" spans="71:72" x14ac:dyDescent="0.2">
      <c r="BS22055" s="152"/>
      <c r="BT22055" s="153"/>
    </row>
    <row r="22056" spans="71:72" x14ac:dyDescent="0.2">
      <c r="BS22056" s="152"/>
      <c r="BT22056" s="153"/>
    </row>
    <row r="22057" spans="71:72" x14ac:dyDescent="0.2">
      <c r="BS22057" s="152"/>
      <c r="BT22057" s="153"/>
    </row>
    <row r="22058" spans="71:72" x14ac:dyDescent="0.2">
      <c r="BS22058" s="152"/>
      <c r="BT22058" s="153"/>
    </row>
    <row r="22059" spans="71:72" x14ac:dyDescent="0.2">
      <c r="BS22059" s="152"/>
      <c r="BT22059" s="153"/>
    </row>
    <row r="22060" spans="71:72" x14ac:dyDescent="0.2">
      <c r="BS22060" s="152"/>
      <c r="BT22060" s="153"/>
    </row>
    <row r="22061" spans="71:72" x14ac:dyDescent="0.2">
      <c r="BS22061" s="152"/>
      <c r="BT22061" s="153"/>
    </row>
    <row r="22062" spans="71:72" x14ac:dyDescent="0.2">
      <c r="BS22062" s="152"/>
      <c r="BT22062" s="153"/>
    </row>
    <row r="22063" spans="71:72" x14ac:dyDescent="0.2">
      <c r="BS22063" s="152"/>
      <c r="BT22063" s="153"/>
    </row>
    <row r="22064" spans="71:72" x14ac:dyDescent="0.2">
      <c r="BS22064" s="152"/>
      <c r="BT22064" s="153"/>
    </row>
    <row r="22065" spans="71:72" x14ac:dyDescent="0.2">
      <c r="BS22065" s="152"/>
      <c r="BT22065" s="153"/>
    </row>
    <row r="22066" spans="71:72" x14ac:dyDescent="0.2">
      <c r="BS22066" s="152"/>
      <c r="BT22066" s="153"/>
    </row>
    <row r="22067" spans="71:72" x14ac:dyDescent="0.2">
      <c r="BS22067" s="152"/>
      <c r="BT22067" s="153"/>
    </row>
    <row r="22068" spans="71:72" x14ac:dyDescent="0.2">
      <c r="BS22068" s="152"/>
      <c r="BT22068" s="153"/>
    </row>
    <row r="22069" spans="71:72" x14ac:dyDescent="0.2">
      <c r="BS22069" s="152"/>
      <c r="BT22069" s="153"/>
    </row>
    <row r="22070" spans="71:72" x14ac:dyDescent="0.2">
      <c r="BS22070" s="152"/>
      <c r="BT22070" s="153"/>
    </row>
    <row r="22071" spans="71:72" x14ac:dyDescent="0.2">
      <c r="BS22071" s="152"/>
      <c r="BT22071" s="153"/>
    </row>
    <row r="22072" spans="71:72" x14ac:dyDescent="0.2">
      <c r="BS22072" s="152"/>
      <c r="BT22072" s="153"/>
    </row>
    <row r="22073" spans="71:72" x14ac:dyDescent="0.2">
      <c r="BS22073" s="152"/>
      <c r="BT22073" s="153"/>
    </row>
    <row r="22074" spans="71:72" x14ac:dyDescent="0.2">
      <c r="BS22074" s="152"/>
      <c r="BT22074" s="153"/>
    </row>
    <row r="22075" spans="71:72" x14ac:dyDescent="0.2">
      <c r="BS22075" s="152"/>
      <c r="BT22075" s="153"/>
    </row>
    <row r="22076" spans="71:72" x14ac:dyDescent="0.2">
      <c r="BS22076" s="152"/>
      <c r="BT22076" s="153"/>
    </row>
    <row r="22077" spans="71:72" x14ac:dyDescent="0.2">
      <c r="BS22077" s="152"/>
      <c r="BT22077" s="153"/>
    </row>
    <row r="22078" spans="71:72" x14ac:dyDescent="0.2">
      <c r="BS22078" s="152"/>
      <c r="BT22078" s="153"/>
    </row>
    <row r="22079" spans="71:72" x14ac:dyDescent="0.2">
      <c r="BS22079" s="152"/>
      <c r="BT22079" s="153"/>
    </row>
    <row r="22080" spans="71:72" x14ac:dyDescent="0.2">
      <c r="BS22080" s="152"/>
      <c r="BT22080" s="153"/>
    </row>
    <row r="22081" spans="71:72" x14ac:dyDescent="0.2">
      <c r="BS22081" s="152"/>
      <c r="BT22081" s="153"/>
    </row>
    <row r="22082" spans="71:72" x14ac:dyDescent="0.2">
      <c r="BS22082" s="152"/>
      <c r="BT22082" s="153"/>
    </row>
    <row r="22083" spans="71:72" x14ac:dyDescent="0.2">
      <c r="BS22083" s="152"/>
      <c r="BT22083" s="153"/>
    </row>
    <row r="22084" spans="71:72" x14ac:dyDescent="0.2">
      <c r="BS22084" s="152"/>
      <c r="BT22084" s="153"/>
    </row>
    <row r="22085" spans="71:72" x14ac:dyDescent="0.2">
      <c r="BS22085" s="152"/>
      <c r="BT22085" s="153"/>
    </row>
    <row r="22086" spans="71:72" x14ac:dyDescent="0.2">
      <c r="BS22086" s="152"/>
      <c r="BT22086" s="153"/>
    </row>
    <row r="22087" spans="71:72" x14ac:dyDescent="0.2">
      <c r="BS22087" s="152"/>
      <c r="BT22087" s="153"/>
    </row>
    <row r="22088" spans="71:72" x14ac:dyDescent="0.2">
      <c r="BS22088" s="152"/>
      <c r="BT22088" s="153"/>
    </row>
    <row r="22089" spans="71:72" x14ac:dyDescent="0.2">
      <c r="BS22089" s="152"/>
      <c r="BT22089" s="153"/>
    </row>
    <row r="22090" spans="71:72" x14ac:dyDescent="0.2">
      <c r="BS22090" s="152"/>
      <c r="BT22090" s="153"/>
    </row>
    <row r="22091" spans="71:72" x14ac:dyDescent="0.2">
      <c r="BS22091" s="152"/>
      <c r="BT22091" s="153"/>
    </row>
    <row r="22092" spans="71:72" x14ac:dyDescent="0.2">
      <c r="BS22092" s="152"/>
      <c r="BT22092" s="153"/>
    </row>
    <row r="22093" spans="71:72" x14ac:dyDescent="0.2">
      <c r="BS22093" s="152"/>
      <c r="BT22093" s="153"/>
    </row>
    <row r="22094" spans="71:72" x14ac:dyDescent="0.2">
      <c r="BS22094" s="152"/>
      <c r="BT22094" s="153"/>
    </row>
    <row r="22095" spans="71:72" x14ac:dyDescent="0.2">
      <c r="BS22095" s="152"/>
      <c r="BT22095" s="153"/>
    </row>
    <row r="22096" spans="71:72" x14ac:dyDescent="0.2">
      <c r="BS22096" s="152"/>
      <c r="BT22096" s="153"/>
    </row>
    <row r="22097" spans="71:72" x14ac:dyDescent="0.2">
      <c r="BS22097" s="152"/>
      <c r="BT22097" s="153"/>
    </row>
    <row r="22098" spans="71:72" x14ac:dyDescent="0.2">
      <c r="BS22098" s="152"/>
      <c r="BT22098" s="153"/>
    </row>
    <row r="22099" spans="71:72" x14ac:dyDescent="0.2">
      <c r="BS22099" s="152"/>
      <c r="BT22099" s="153"/>
    </row>
    <row r="22100" spans="71:72" x14ac:dyDescent="0.2">
      <c r="BS22100" s="152"/>
      <c r="BT22100" s="153"/>
    </row>
    <row r="22101" spans="71:72" x14ac:dyDescent="0.2">
      <c r="BS22101" s="152"/>
      <c r="BT22101" s="153"/>
    </row>
    <row r="22102" spans="71:72" x14ac:dyDescent="0.2">
      <c r="BS22102" s="152"/>
      <c r="BT22102" s="153"/>
    </row>
    <row r="22103" spans="71:72" x14ac:dyDescent="0.2">
      <c r="BS22103" s="152"/>
      <c r="BT22103" s="153"/>
    </row>
    <row r="22104" spans="71:72" x14ac:dyDescent="0.2">
      <c r="BS22104" s="152"/>
      <c r="BT22104" s="153"/>
    </row>
    <row r="22105" spans="71:72" x14ac:dyDescent="0.2">
      <c r="BS22105" s="152"/>
      <c r="BT22105" s="153"/>
    </row>
    <row r="22106" spans="71:72" x14ac:dyDescent="0.2">
      <c r="BS22106" s="152"/>
      <c r="BT22106" s="153"/>
    </row>
    <row r="22107" spans="71:72" x14ac:dyDescent="0.2">
      <c r="BS22107" s="152"/>
      <c r="BT22107" s="153"/>
    </row>
    <row r="22108" spans="71:72" x14ac:dyDescent="0.2">
      <c r="BS22108" s="152"/>
      <c r="BT22108" s="153"/>
    </row>
    <row r="22109" spans="71:72" x14ac:dyDescent="0.2">
      <c r="BS22109" s="152"/>
      <c r="BT22109" s="153"/>
    </row>
    <row r="22110" spans="71:72" x14ac:dyDescent="0.2">
      <c r="BS22110" s="152"/>
      <c r="BT22110" s="153"/>
    </row>
    <row r="22111" spans="71:72" x14ac:dyDescent="0.2">
      <c r="BS22111" s="152"/>
      <c r="BT22111" s="153"/>
    </row>
    <row r="22112" spans="71:72" x14ac:dyDescent="0.2">
      <c r="BS22112" s="152"/>
      <c r="BT22112" s="153"/>
    </row>
    <row r="22113" spans="71:72" x14ac:dyDescent="0.2">
      <c r="BS22113" s="152"/>
      <c r="BT22113" s="153"/>
    </row>
    <row r="22114" spans="71:72" x14ac:dyDescent="0.2">
      <c r="BS22114" s="152"/>
      <c r="BT22114" s="153"/>
    </row>
    <row r="22115" spans="71:72" x14ac:dyDescent="0.2">
      <c r="BS22115" s="152"/>
      <c r="BT22115" s="153"/>
    </row>
    <row r="22116" spans="71:72" x14ac:dyDescent="0.2">
      <c r="BS22116" s="152"/>
      <c r="BT22116" s="153"/>
    </row>
    <row r="22117" spans="71:72" x14ac:dyDescent="0.2">
      <c r="BS22117" s="152"/>
      <c r="BT22117" s="153"/>
    </row>
    <row r="22118" spans="71:72" x14ac:dyDescent="0.2">
      <c r="BS22118" s="152"/>
      <c r="BT22118" s="153"/>
    </row>
    <row r="22119" spans="71:72" x14ac:dyDescent="0.2">
      <c r="BS22119" s="152"/>
      <c r="BT22119" s="153"/>
    </row>
    <row r="22120" spans="71:72" x14ac:dyDescent="0.2">
      <c r="BS22120" s="152"/>
      <c r="BT22120" s="153"/>
    </row>
    <row r="22121" spans="71:72" x14ac:dyDescent="0.2">
      <c r="BS22121" s="152"/>
      <c r="BT22121" s="153"/>
    </row>
    <row r="22122" spans="71:72" x14ac:dyDescent="0.2">
      <c r="BS22122" s="152"/>
      <c r="BT22122" s="153"/>
    </row>
    <row r="22123" spans="71:72" x14ac:dyDescent="0.2">
      <c r="BS22123" s="152"/>
      <c r="BT22123" s="153"/>
    </row>
    <row r="22124" spans="71:72" x14ac:dyDescent="0.2">
      <c r="BS22124" s="152"/>
      <c r="BT22124" s="153"/>
    </row>
    <row r="22125" spans="71:72" x14ac:dyDescent="0.2">
      <c r="BS22125" s="152"/>
      <c r="BT22125" s="153"/>
    </row>
    <row r="22126" spans="71:72" x14ac:dyDescent="0.2">
      <c r="BS22126" s="152"/>
      <c r="BT22126" s="153"/>
    </row>
    <row r="22127" spans="71:72" x14ac:dyDescent="0.2">
      <c r="BS22127" s="152"/>
      <c r="BT22127" s="153"/>
    </row>
    <row r="22128" spans="71:72" x14ac:dyDescent="0.2">
      <c r="BS22128" s="152"/>
      <c r="BT22128" s="153"/>
    </row>
    <row r="22129" spans="71:72" x14ac:dyDescent="0.2">
      <c r="BS22129" s="152"/>
      <c r="BT22129" s="153"/>
    </row>
    <row r="22130" spans="71:72" x14ac:dyDescent="0.2">
      <c r="BS22130" s="152"/>
      <c r="BT22130" s="153"/>
    </row>
    <row r="22131" spans="71:72" x14ac:dyDescent="0.2">
      <c r="BS22131" s="152"/>
      <c r="BT22131" s="153"/>
    </row>
    <row r="22132" spans="71:72" x14ac:dyDescent="0.2">
      <c r="BS22132" s="152"/>
      <c r="BT22132" s="153"/>
    </row>
    <row r="22133" spans="71:72" x14ac:dyDescent="0.2">
      <c r="BS22133" s="152"/>
      <c r="BT22133" s="153"/>
    </row>
    <row r="22134" spans="71:72" x14ac:dyDescent="0.2">
      <c r="BS22134" s="152"/>
      <c r="BT22134" s="153"/>
    </row>
    <row r="22135" spans="71:72" x14ac:dyDescent="0.2">
      <c r="BS22135" s="152"/>
      <c r="BT22135" s="153"/>
    </row>
    <row r="22136" spans="71:72" x14ac:dyDescent="0.2">
      <c r="BS22136" s="152"/>
      <c r="BT22136" s="153"/>
    </row>
    <row r="22137" spans="71:72" x14ac:dyDescent="0.2">
      <c r="BS22137" s="152"/>
      <c r="BT22137" s="153"/>
    </row>
    <row r="22138" spans="71:72" x14ac:dyDescent="0.2">
      <c r="BS22138" s="152"/>
      <c r="BT22138" s="153"/>
    </row>
    <row r="22139" spans="71:72" x14ac:dyDescent="0.2">
      <c r="BS22139" s="152"/>
      <c r="BT22139" s="153"/>
    </row>
    <row r="22140" spans="71:72" x14ac:dyDescent="0.2">
      <c r="BS22140" s="152"/>
      <c r="BT22140" s="153"/>
    </row>
    <row r="22141" spans="71:72" x14ac:dyDescent="0.2">
      <c r="BS22141" s="152"/>
      <c r="BT22141" s="153"/>
    </row>
    <row r="22142" spans="71:72" x14ac:dyDescent="0.2">
      <c r="BS22142" s="152"/>
      <c r="BT22142" s="153"/>
    </row>
    <row r="22143" spans="71:72" x14ac:dyDescent="0.2">
      <c r="BS22143" s="152"/>
      <c r="BT22143" s="153"/>
    </row>
    <row r="22144" spans="71:72" x14ac:dyDescent="0.2">
      <c r="BS22144" s="152"/>
      <c r="BT22144" s="153"/>
    </row>
    <row r="22145" spans="71:72" x14ac:dyDescent="0.2">
      <c r="BS22145" s="152"/>
      <c r="BT22145" s="153"/>
    </row>
    <row r="22146" spans="71:72" x14ac:dyDescent="0.2">
      <c r="BS22146" s="152"/>
      <c r="BT22146" s="153"/>
    </row>
    <row r="22147" spans="71:72" x14ac:dyDescent="0.2">
      <c r="BS22147" s="152"/>
      <c r="BT22147" s="153"/>
    </row>
    <row r="22148" spans="71:72" x14ac:dyDescent="0.2">
      <c r="BS22148" s="152"/>
      <c r="BT22148" s="153"/>
    </row>
    <row r="22149" spans="71:72" x14ac:dyDescent="0.2">
      <c r="BS22149" s="152"/>
      <c r="BT22149" s="153"/>
    </row>
    <row r="22150" spans="71:72" x14ac:dyDescent="0.2">
      <c r="BS22150" s="152"/>
      <c r="BT22150" s="153"/>
    </row>
    <row r="22151" spans="71:72" x14ac:dyDescent="0.2">
      <c r="BS22151" s="152"/>
      <c r="BT22151" s="153"/>
    </row>
    <row r="22152" spans="71:72" x14ac:dyDescent="0.2">
      <c r="BS22152" s="152"/>
      <c r="BT22152" s="153"/>
    </row>
    <row r="22153" spans="71:72" x14ac:dyDescent="0.2">
      <c r="BS22153" s="152"/>
      <c r="BT22153" s="153"/>
    </row>
    <row r="22154" spans="71:72" x14ac:dyDescent="0.2">
      <c r="BS22154" s="152"/>
      <c r="BT22154" s="153"/>
    </row>
    <row r="22155" spans="71:72" x14ac:dyDescent="0.2">
      <c r="BS22155" s="152"/>
      <c r="BT22155" s="153"/>
    </row>
    <row r="22156" spans="71:72" x14ac:dyDescent="0.2">
      <c r="BS22156" s="152"/>
      <c r="BT22156" s="153"/>
    </row>
    <row r="22157" spans="71:72" x14ac:dyDescent="0.2">
      <c r="BS22157" s="152"/>
      <c r="BT22157" s="153"/>
    </row>
    <row r="22158" spans="71:72" x14ac:dyDescent="0.2">
      <c r="BS22158" s="152"/>
      <c r="BT22158" s="153"/>
    </row>
    <row r="22159" spans="71:72" x14ac:dyDescent="0.2">
      <c r="BS22159" s="152"/>
      <c r="BT22159" s="153"/>
    </row>
    <row r="22160" spans="71:72" x14ac:dyDescent="0.2">
      <c r="BS22160" s="152"/>
      <c r="BT22160" s="153"/>
    </row>
    <row r="22161" spans="71:72" x14ac:dyDescent="0.2">
      <c r="BS22161" s="152"/>
      <c r="BT22161" s="153"/>
    </row>
    <row r="22162" spans="71:72" x14ac:dyDescent="0.2">
      <c r="BS22162" s="152"/>
      <c r="BT22162" s="153"/>
    </row>
    <row r="22163" spans="71:72" x14ac:dyDescent="0.2">
      <c r="BS22163" s="152"/>
      <c r="BT22163" s="153"/>
    </row>
    <row r="22164" spans="71:72" x14ac:dyDescent="0.2">
      <c r="BS22164" s="152"/>
      <c r="BT22164" s="153"/>
    </row>
    <row r="22165" spans="71:72" x14ac:dyDescent="0.2">
      <c r="BS22165" s="152"/>
      <c r="BT22165" s="153"/>
    </row>
    <row r="22166" spans="71:72" x14ac:dyDescent="0.2">
      <c r="BS22166" s="152"/>
      <c r="BT22166" s="153"/>
    </row>
    <row r="22167" spans="71:72" x14ac:dyDescent="0.2">
      <c r="BS22167" s="152"/>
      <c r="BT22167" s="153"/>
    </row>
    <row r="22168" spans="71:72" x14ac:dyDescent="0.2">
      <c r="BS22168" s="152"/>
      <c r="BT22168" s="153"/>
    </row>
    <row r="22169" spans="71:72" x14ac:dyDescent="0.2">
      <c r="BS22169" s="152"/>
      <c r="BT22169" s="153"/>
    </row>
    <row r="22170" spans="71:72" x14ac:dyDescent="0.2">
      <c r="BS22170" s="152"/>
      <c r="BT22170" s="153"/>
    </row>
    <row r="22171" spans="71:72" x14ac:dyDescent="0.2">
      <c r="BS22171" s="152"/>
      <c r="BT22171" s="153"/>
    </row>
    <row r="22172" spans="71:72" x14ac:dyDescent="0.2">
      <c r="BS22172" s="152"/>
      <c r="BT22172" s="153"/>
    </row>
    <row r="22173" spans="71:72" x14ac:dyDescent="0.2">
      <c r="BS22173" s="152"/>
      <c r="BT22173" s="153"/>
    </row>
    <row r="22174" spans="71:72" x14ac:dyDescent="0.2">
      <c r="BS22174" s="152"/>
      <c r="BT22174" s="153"/>
    </row>
    <row r="22175" spans="71:72" x14ac:dyDescent="0.2">
      <c r="BS22175" s="152"/>
      <c r="BT22175" s="153"/>
    </row>
    <row r="22176" spans="71:72" x14ac:dyDescent="0.2">
      <c r="BS22176" s="152"/>
      <c r="BT22176" s="153"/>
    </row>
    <row r="22177" spans="71:72" x14ac:dyDescent="0.2">
      <c r="BS22177" s="152"/>
      <c r="BT22177" s="153"/>
    </row>
    <row r="22178" spans="71:72" x14ac:dyDescent="0.2">
      <c r="BS22178" s="152"/>
      <c r="BT22178" s="153"/>
    </row>
    <row r="22179" spans="71:72" x14ac:dyDescent="0.2">
      <c r="BS22179" s="152"/>
      <c r="BT22179" s="153"/>
    </row>
    <row r="22180" spans="71:72" x14ac:dyDescent="0.2">
      <c r="BS22180" s="152"/>
      <c r="BT22180" s="153"/>
    </row>
    <row r="22181" spans="71:72" x14ac:dyDescent="0.2">
      <c r="BS22181" s="152"/>
      <c r="BT22181" s="153"/>
    </row>
    <row r="22182" spans="71:72" x14ac:dyDescent="0.2">
      <c r="BS22182" s="152"/>
      <c r="BT22182" s="153"/>
    </row>
    <row r="22183" spans="71:72" x14ac:dyDescent="0.2">
      <c r="BS22183" s="152"/>
      <c r="BT22183" s="153"/>
    </row>
    <row r="22184" spans="71:72" x14ac:dyDescent="0.2">
      <c r="BS22184" s="152"/>
      <c r="BT22184" s="153"/>
    </row>
    <row r="22185" spans="71:72" x14ac:dyDescent="0.2">
      <c r="BS22185" s="152"/>
      <c r="BT22185" s="153"/>
    </row>
    <row r="22186" spans="71:72" x14ac:dyDescent="0.2">
      <c r="BS22186" s="152"/>
      <c r="BT22186" s="153"/>
    </row>
    <row r="22187" spans="71:72" x14ac:dyDescent="0.2">
      <c r="BS22187" s="152"/>
      <c r="BT22187" s="153"/>
    </row>
    <row r="22188" spans="71:72" x14ac:dyDescent="0.2">
      <c r="BS22188" s="152"/>
      <c r="BT22188" s="153"/>
    </row>
    <row r="22189" spans="71:72" x14ac:dyDescent="0.2">
      <c r="BS22189" s="152"/>
      <c r="BT22189" s="153"/>
    </row>
    <row r="22190" spans="71:72" x14ac:dyDescent="0.2">
      <c r="BS22190" s="152"/>
      <c r="BT22190" s="153"/>
    </row>
    <row r="22191" spans="71:72" x14ac:dyDescent="0.2">
      <c r="BS22191" s="152"/>
      <c r="BT22191" s="153"/>
    </row>
    <row r="22192" spans="71:72" x14ac:dyDescent="0.2">
      <c r="BS22192" s="152"/>
      <c r="BT22192" s="153"/>
    </row>
    <row r="22193" spans="71:72" x14ac:dyDescent="0.2">
      <c r="BS22193" s="152"/>
      <c r="BT22193" s="153"/>
    </row>
    <row r="22194" spans="71:72" x14ac:dyDescent="0.2">
      <c r="BS22194" s="152"/>
      <c r="BT22194" s="153"/>
    </row>
    <row r="22195" spans="71:72" x14ac:dyDescent="0.2">
      <c r="BS22195" s="152"/>
      <c r="BT22195" s="153"/>
    </row>
    <row r="22196" spans="71:72" x14ac:dyDescent="0.2">
      <c r="BS22196" s="152"/>
      <c r="BT22196" s="153"/>
    </row>
    <row r="22197" spans="71:72" x14ac:dyDescent="0.2">
      <c r="BS22197" s="152"/>
      <c r="BT22197" s="153"/>
    </row>
    <row r="22198" spans="71:72" x14ac:dyDescent="0.2">
      <c r="BS22198" s="152"/>
      <c r="BT22198" s="153"/>
    </row>
    <row r="22199" spans="71:72" x14ac:dyDescent="0.2">
      <c r="BS22199" s="152"/>
      <c r="BT22199" s="153"/>
    </row>
    <row r="22200" spans="71:72" x14ac:dyDescent="0.2">
      <c r="BS22200" s="152"/>
      <c r="BT22200" s="153"/>
    </row>
    <row r="22201" spans="71:72" x14ac:dyDescent="0.2">
      <c r="BS22201" s="152"/>
      <c r="BT22201" s="153"/>
    </row>
    <row r="22202" spans="71:72" x14ac:dyDescent="0.2">
      <c r="BS22202" s="152"/>
      <c r="BT22202" s="153"/>
    </row>
    <row r="22203" spans="71:72" x14ac:dyDescent="0.2">
      <c r="BS22203" s="152"/>
      <c r="BT22203" s="153"/>
    </row>
    <row r="22204" spans="71:72" x14ac:dyDescent="0.2">
      <c r="BS22204" s="152"/>
      <c r="BT22204" s="153"/>
    </row>
    <row r="22205" spans="71:72" x14ac:dyDescent="0.2">
      <c r="BS22205" s="152"/>
      <c r="BT22205" s="153"/>
    </row>
    <row r="22206" spans="71:72" x14ac:dyDescent="0.2">
      <c r="BS22206" s="152"/>
      <c r="BT22206" s="153"/>
    </row>
    <row r="22207" spans="71:72" x14ac:dyDescent="0.2">
      <c r="BS22207" s="152"/>
      <c r="BT22207" s="153"/>
    </row>
    <row r="22208" spans="71:72" x14ac:dyDescent="0.2">
      <c r="BS22208" s="152"/>
      <c r="BT22208" s="153"/>
    </row>
    <row r="22209" spans="71:72" x14ac:dyDescent="0.2">
      <c r="BS22209" s="152"/>
      <c r="BT22209" s="153"/>
    </row>
    <row r="22210" spans="71:72" x14ac:dyDescent="0.2">
      <c r="BS22210" s="152"/>
      <c r="BT22210" s="153"/>
    </row>
    <row r="22211" spans="71:72" x14ac:dyDescent="0.2">
      <c r="BS22211" s="152"/>
      <c r="BT22211" s="153"/>
    </row>
    <row r="22212" spans="71:72" x14ac:dyDescent="0.2">
      <c r="BS22212" s="152"/>
      <c r="BT22212" s="153"/>
    </row>
    <row r="22213" spans="71:72" x14ac:dyDescent="0.2">
      <c r="BS22213" s="152"/>
      <c r="BT22213" s="153"/>
    </row>
    <row r="22214" spans="71:72" x14ac:dyDescent="0.2">
      <c r="BS22214" s="152"/>
      <c r="BT22214" s="153"/>
    </row>
    <row r="22215" spans="71:72" x14ac:dyDescent="0.2">
      <c r="BS22215" s="152"/>
      <c r="BT22215" s="153"/>
    </row>
    <row r="22216" spans="71:72" x14ac:dyDescent="0.2">
      <c r="BS22216" s="152"/>
      <c r="BT22216" s="153"/>
    </row>
    <row r="22217" spans="71:72" x14ac:dyDescent="0.2">
      <c r="BS22217" s="152"/>
      <c r="BT22217" s="153"/>
    </row>
    <row r="22218" spans="71:72" x14ac:dyDescent="0.2">
      <c r="BS22218" s="152"/>
      <c r="BT22218" s="153"/>
    </row>
    <row r="22219" spans="71:72" x14ac:dyDescent="0.2">
      <c r="BS22219" s="152"/>
      <c r="BT22219" s="153"/>
    </row>
    <row r="22220" spans="71:72" x14ac:dyDescent="0.2">
      <c r="BS22220" s="152"/>
      <c r="BT22220" s="153"/>
    </row>
    <row r="22221" spans="71:72" x14ac:dyDescent="0.2">
      <c r="BS22221" s="152"/>
      <c r="BT22221" s="153"/>
    </row>
    <row r="22222" spans="71:72" x14ac:dyDescent="0.2">
      <c r="BS22222" s="152"/>
      <c r="BT22222" s="153"/>
    </row>
    <row r="22223" spans="71:72" x14ac:dyDescent="0.2">
      <c r="BS22223" s="152"/>
      <c r="BT22223" s="153"/>
    </row>
    <row r="22224" spans="71:72" x14ac:dyDescent="0.2">
      <c r="BS22224" s="152"/>
      <c r="BT22224" s="153"/>
    </row>
    <row r="22225" spans="71:72" x14ac:dyDescent="0.2">
      <c r="BS22225" s="152"/>
      <c r="BT22225" s="153"/>
    </row>
    <row r="22226" spans="71:72" x14ac:dyDescent="0.2">
      <c r="BS22226" s="152"/>
      <c r="BT22226" s="153"/>
    </row>
    <row r="22227" spans="71:72" x14ac:dyDescent="0.2">
      <c r="BS22227" s="152"/>
      <c r="BT22227" s="153"/>
    </row>
    <row r="22228" spans="71:72" x14ac:dyDescent="0.2">
      <c r="BS22228" s="152"/>
      <c r="BT22228" s="153"/>
    </row>
    <row r="22229" spans="71:72" x14ac:dyDescent="0.2">
      <c r="BS22229" s="152"/>
      <c r="BT22229" s="153"/>
    </row>
    <row r="22230" spans="71:72" x14ac:dyDescent="0.2">
      <c r="BS22230" s="152"/>
      <c r="BT22230" s="153"/>
    </row>
    <row r="22231" spans="71:72" x14ac:dyDescent="0.2">
      <c r="BS22231" s="152"/>
      <c r="BT22231" s="153"/>
    </row>
    <row r="22232" spans="71:72" x14ac:dyDescent="0.2">
      <c r="BS22232" s="152"/>
      <c r="BT22232" s="153"/>
    </row>
    <row r="22233" spans="71:72" x14ac:dyDescent="0.2">
      <c r="BS22233" s="152"/>
      <c r="BT22233" s="153"/>
    </row>
    <row r="22234" spans="71:72" x14ac:dyDescent="0.2">
      <c r="BS22234" s="152"/>
      <c r="BT22234" s="153"/>
    </row>
    <row r="22235" spans="71:72" x14ac:dyDescent="0.2">
      <c r="BS22235" s="152"/>
      <c r="BT22235" s="153"/>
    </row>
    <row r="22236" spans="71:72" x14ac:dyDescent="0.2">
      <c r="BS22236" s="152"/>
      <c r="BT22236" s="153"/>
    </row>
    <row r="22237" spans="71:72" x14ac:dyDescent="0.2">
      <c r="BS22237" s="152"/>
      <c r="BT22237" s="153"/>
    </row>
    <row r="22238" spans="71:72" x14ac:dyDescent="0.2">
      <c r="BS22238" s="152"/>
      <c r="BT22238" s="153"/>
    </row>
    <row r="22239" spans="71:72" x14ac:dyDescent="0.2">
      <c r="BS22239" s="152"/>
      <c r="BT22239" s="153"/>
    </row>
    <row r="22240" spans="71:72" x14ac:dyDescent="0.2">
      <c r="BS22240" s="152"/>
      <c r="BT22240" s="153"/>
    </row>
    <row r="22241" spans="71:72" x14ac:dyDescent="0.2">
      <c r="BS22241" s="152"/>
      <c r="BT22241" s="153"/>
    </row>
    <row r="22242" spans="71:72" x14ac:dyDescent="0.2">
      <c r="BS22242" s="152"/>
      <c r="BT22242" s="153"/>
    </row>
    <row r="22243" spans="71:72" x14ac:dyDescent="0.2">
      <c r="BS22243" s="152"/>
      <c r="BT22243" s="153"/>
    </row>
    <row r="22244" spans="71:72" x14ac:dyDescent="0.2">
      <c r="BS22244" s="152"/>
      <c r="BT22244" s="153"/>
    </row>
    <row r="22245" spans="71:72" x14ac:dyDescent="0.2">
      <c r="BS22245" s="152"/>
      <c r="BT22245" s="153"/>
    </row>
    <row r="22246" spans="71:72" x14ac:dyDescent="0.2">
      <c r="BS22246" s="152"/>
      <c r="BT22246" s="153"/>
    </row>
    <row r="22247" spans="71:72" x14ac:dyDescent="0.2">
      <c r="BS22247" s="152"/>
      <c r="BT22247" s="153"/>
    </row>
    <row r="22248" spans="71:72" x14ac:dyDescent="0.2">
      <c r="BS22248" s="152"/>
      <c r="BT22248" s="153"/>
    </row>
    <row r="22249" spans="71:72" x14ac:dyDescent="0.2">
      <c r="BS22249" s="152"/>
      <c r="BT22249" s="153"/>
    </row>
    <row r="22250" spans="71:72" x14ac:dyDescent="0.2">
      <c r="BS22250" s="152"/>
      <c r="BT22250" s="153"/>
    </row>
    <row r="22251" spans="71:72" x14ac:dyDescent="0.2">
      <c r="BS22251" s="152"/>
      <c r="BT22251" s="153"/>
    </row>
    <row r="22252" spans="71:72" x14ac:dyDescent="0.2">
      <c r="BS22252" s="152"/>
      <c r="BT22252" s="153"/>
    </row>
    <row r="22253" spans="71:72" x14ac:dyDescent="0.2">
      <c r="BS22253" s="152"/>
      <c r="BT22253" s="153"/>
    </row>
    <row r="22254" spans="71:72" x14ac:dyDescent="0.2">
      <c r="BS22254" s="152"/>
      <c r="BT22254" s="153"/>
    </row>
    <row r="22255" spans="71:72" x14ac:dyDescent="0.2">
      <c r="BS22255" s="152"/>
      <c r="BT22255" s="153"/>
    </row>
    <row r="22256" spans="71:72" x14ac:dyDescent="0.2">
      <c r="BS22256" s="152"/>
      <c r="BT22256" s="153"/>
    </row>
    <row r="22257" spans="71:72" x14ac:dyDescent="0.2">
      <c r="BS22257" s="152"/>
      <c r="BT22257" s="153"/>
    </row>
    <row r="22258" spans="71:72" x14ac:dyDescent="0.2">
      <c r="BS22258" s="152"/>
      <c r="BT22258" s="153"/>
    </row>
    <row r="22259" spans="71:72" x14ac:dyDescent="0.2">
      <c r="BS22259" s="152"/>
      <c r="BT22259" s="153"/>
    </row>
    <row r="22260" spans="71:72" x14ac:dyDescent="0.2">
      <c r="BS22260" s="152"/>
      <c r="BT22260" s="153"/>
    </row>
    <row r="22261" spans="71:72" x14ac:dyDescent="0.2">
      <c r="BS22261" s="152"/>
      <c r="BT22261" s="153"/>
    </row>
    <row r="22262" spans="71:72" x14ac:dyDescent="0.2">
      <c r="BS22262" s="152"/>
      <c r="BT22262" s="153"/>
    </row>
    <row r="22263" spans="71:72" x14ac:dyDescent="0.2">
      <c r="BS22263" s="152"/>
      <c r="BT22263" s="153"/>
    </row>
    <row r="22264" spans="71:72" x14ac:dyDescent="0.2">
      <c r="BS22264" s="152"/>
      <c r="BT22264" s="153"/>
    </row>
    <row r="22265" spans="71:72" x14ac:dyDescent="0.2">
      <c r="BS22265" s="152"/>
      <c r="BT22265" s="153"/>
    </row>
    <row r="22266" spans="71:72" x14ac:dyDescent="0.2">
      <c r="BS22266" s="152"/>
      <c r="BT22266" s="153"/>
    </row>
    <row r="22267" spans="71:72" x14ac:dyDescent="0.2">
      <c r="BS22267" s="152"/>
      <c r="BT22267" s="153"/>
    </row>
    <row r="22268" spans="71:72" x14ac:dyDescent="0.2">
      <c r="BS22268" s="152"/>
      <c r="BT22268" s="153"/>
    </row>
    <row r="22269" spans="71:72" x14ac:dyDescent="0.2">
      <c r="BS22269" s="152"/>
      <c r="BT22269" s="153"/>
    </row>
    <row r="22270" spans="71:72" x14ac:dyDescent="0.2">
      <c r="BS22270" s="152"/>
      <c r="BT22270" s="153"/>
    </row>
    <row r="22271" spans="71:72" x14ac:dyDescent="0.2">
      <c r="BS22271" s="152"/>
      <c r="BT22271" s="153"/>
    </row>
    <row r="22272" spans="71:72" x14ac:dyDescent="0.2">
      <c r="BS22272" s="152"/>
      <c r="BT22272" s="153"/>
    </row>
    <row r="22273" spans="71:72" x14ac:dyDescent="0.2">
      <c r="BS22273" s="152"/>
      <c r="BT22273" s="153"/>
    </row>
    <row r="22274" spans="71:72" x14ac:dyDescent="0.2">
      <c r="BS22274" s="152"/>
      <c r="BT22274" s="153"/>
    </row>
    <row r="22275" spans="71:72" x14ac:dyDescent="0.2">
      <c r="BS22275" s="152"/>
      <c r="BT22275" s="153"/>
    </row>
    <row r="22276" spans="71:72" x14ac:dyDescent="0.2">
      <c r="BS22276" s="152"/>
      <c r="BT22276" s="153"/>
    </row>
    <row r="22277" spans="71:72" x14ac:dyDescent="0.2">
      <c r="BS22277" s="152"/>
      <c r="BT22277" s="153"/>
    </row>
    <row r="22278" spans="71:72" x14ac:dyDescent="0.2">
      <c r="BS22278" s="152"/>
      <c r="BT22278" s="153"/>
    </row>
    <row r="22279" spans="71:72" x14ac:dyDescent="0.2">
      <c r="BS22279" s="152"/>
      <c r="BT22279" s="153"/>
    </row>
    <row r="22280" spans="71:72" x14ac:dyDescent="0.2">
      <c r="BS22280" s="152"/>
      <c r="BT22280" s="153"/>
    </row>
    <row r="22281" spans="71:72" x14ac:dyDescent="0.2">
      <c r="BS22281" s="152"/>
      <c r="BT22281" s="153"/>
    </row>
    <row r="22282" spans="71:72" x14ac:dyDescent="0.2">
      <c r="BS22282" s="152"/>
      <c r="BT22282" s="153"/>
    </row>
    <row r="22283" spans="71:72" x14ac:dyDescent="0.2">
      <c r="BS22283" s="152"/>
      <c r="BT22283" s="153"/>
    </row>
    <row r="22284" spans="71:72" x14ac:dyDescent="0.2">
      <c r="BS22284" s="152"/>
      <c r="BT22284" s="153"/>
    </row>
    <row r="22285" spans="71:72" x14ac:dyDescent="0.2">
      <c r="BS22285" s="152"/>
      <c r="BT22285" s="153"/>
    </row>
    <row r="22286" spans="71:72" x14ac:dyDescent="0.2">
      <c r="BS22286" s="152"/>
      <c r="BT22286" s="153"/>
    </row>
    <row r="22287" spans="71:72" x14ac:dyDescent="0.2">
      <c r="BS22287" s="152"/>
      <c r="BT22287" s="153"/>
    </row>
    <row r="22288" spans="71:72" x14ac:dyDescent="0.2">
      <c r="BS22288" s="152"/>
      <c r="BT22288" s="153"/>
    </row>
    <row r="22289" spans="71:72" x14ac:dyDescent="0.2">
      <c r="BS22289" s="152"/>
      <c r="BT22289" s="153"/>
    </row>
    <row r="22290" spans="71:72" x14ac:dyDescent="0.2">
      <c r="BS22290" s="152"/>
      <c r="BT22290" s="153"/>
    </row>
    <row r="22291" spans="71:72" x14ac:dyDescent="0.2">
      <c r="BS22291" s="152"/>
      <c r="BT22291" s="153"/>
    </row>
    <row r="22292" spans="71:72" x14ac:dyDescent="0.2">
      <c r="BS22292" s="152"/>
      <c r="BT22292" s="153"/>
    </row>
    <row r="22293" spans="71:72" x14ac:dyDescent="0.2">
      <c r="BS22293" s="152"/>
      <c r="BT22293" s="153"/>
    </row>
    <row r="22294" spans="71:72" x14ac:dyDescent="0.2">
      <c r="BS22294" s="152"/>
      <c r="BT22294" s="153"/>
    </row>
    <row r="22295" spans="71:72" x14ac:dyDescent="0.2">
      <c r="BS22295" s="152"/>
      <c r="BT22295" s="153"/>
    </row>
    <row r="22296" spans="71:72" x14ac:dyDescent="0.2">
      <c r="BS22296" s="152"/>
      <c r="BT22296" s="153"/>
    </row>
    <row r="22297" spans="71:72" x14ac:dyDescent="0.2">
      <c r="BS22297" s="152"/>
      <c r="BT22297" s="153"/>
    </row>
    <row r="22298" spans="71:72" x14ac:dyDescent="0.2">
      <c r="BS22298" s="152"/>
      <c r="BT22298" s="153"/>
    </row>
    <row r="22299" spans="71:72" x14ac:dyDescent="0.2">
      <c r="BS22299" s="152"/>
      <c r="BT22299" s="153"/>
    </row>
    <row r="22300" spans="71:72" x14ac:dyDescent="0.2">
      <c r="BS22300" s="152"/>
      <c r="BT22300" s="153"/>
    </row>
    <row r="22301" spans="71:72" x14ac:dyDescent="0.2">
      <c r="BS22301" s="152"/>
      <c r="BT22301" s="153"/>
    </row>
    <row r="22302" spans="71:72" x14ac:dyDescent="0.2">
      <c r="BS22302" s="152"/>
      <c r="BT22302" s="153"/>
    </row>
    <row r="22303" spans="71:72" x14ac:dyDescent="0.2">
      <c r="BS22303" s="152"/>
      <c r="BT22303" s="153"/>
    </row>
    <row r="22304" spans="71:72" x14ac:dyDescent="0.2">
      <c r="BS22304" s="152"/>
      <c r="BT22304" s="153"/>
    </row>
    <row r="22305" spans="71:72" x14ac:dyDescent="0.2">
      <c r="BS22305" s="152"/>
      <c r="BT22305" s="153"/>
    </row>
    <row r="22306" spans="71:72" x14ac:dyDescent="0.2">
      <c r="BS22306" s="152"/>
      <c r="BT22306" s="153"/>
    </row>
    <row r="22307" spans="71:72" x14ac:dyDescent="0.2">
      <c r="BS22307" s="152"/>
      <c r="BT22307" s="153"/>
    </row>
    <row r="22308" spans="71:72" x14ac:dyDescent="0.2">
      <c r="BS22308" s="152"/>
      <c r="BT22308" s="153"/>
    </row>
    <row r="22309" spans="71:72" x14ac:dyDescent="0.2">
      <c r="BS22309" s="152"/>
      <c r="BT22309" s="153"/>
    </row>
    <row r="22310" spans="71:72" x14ac:dyDescent="0.2">
      <c r="BS22310" s="152"/>
      <c r="BT22310" s="153"/>
    </row>
    <row r="22311" spans="71:72" x14ac:dyDescent="0.2">
      <c r="BS22311" s="152"/>
      <c r="BT22311" s="153"/>
    </row>
    <row r="22312" spans="71:72" x14ac:dyDescent="0.2">
      <c r="BS22312" s="152"/>
      <c r="BT22312" s="153"/>
    </row>
    <row r="22313" spans="71:72" x14ac:dyDescent="0.2">
      <c r="BS22313" s="152"/>
      <c r="BT22313" s="153"/>
    </row>
    <row r="22314" spans="71:72" x14ac:dyDescent="0.2">
      <c r="BS22314" s="152"/>
      <c r="BT22314" s="153"/>
    </row>
    <row r="22315" spans="71:72" x14ac:dyDescent="0.2">
      <c r="BS22315" s="152"/>
      <c r="BT22315" s="153"/>
    </row>
    <row r="22316" spans="71:72" x14ac:dyDescent="0.2">
      <c r="BS22316" s="152"/>
      <c r="BT22316" s="153"/>
    </row>
    <row r="22317" spans="71:72" x14ac:dyDescent="0.2">
      <c r="BS22317" s="152"/>
      <c r="BT22317" s="153"/>
    </row>
    <row r="22318" spans="71:72" x14ac:dyDescent="0.2">
      <c r="BS22318" s="152"/>
      <c r="BT22318" s="153"/>
    </row>
    <row r="22319" spans="71:72" x14ac:dyDescent="0.2">
      <c r="BS22319" s="152"/>
      <c r="BT22319" s="153"/>
    </row>
    <row r="22320" spans="71:72" x14ac:dyDescent="0.2">
      <c r="BS22320" s="152"/>
      <c r="BT22320" s="153"/>
    </row>
    <row r="22321" spans="71:72" x14ac:dyDescent="0.2">
      <c r="BS22321" s="152"/>
      <c r="BT22321" s="153"/>
    </row>
    <row r="22322" spans="71:72" x14ac:dyDescent="0.2">
      <c r="BS22322" s="152"/>
      <c r="BT22322" s="153"/>
    </row>
    <row r="22323" spans="71:72" x14ac:dyDescent="0.2">
      <c r="BS22323" s="152"/>
      <c r="BT22323" s="153"/>
    </row>
    <row r="22324" spans="71:72" x14ac:dyDescent="0.2">
      <c r="BS22324" s="152"/>
      <c r="BT22324" s="153"/>
    </row>
    <row r="22325" spans="71:72" x14ac:dyDescent="0.2">
      <c r="BS22325" s="152"/>
      <c r="BT22325" s="153"/>
    </row>
    <row r="22326" spans="71:72" x14ac:dyDescent="0.2">
      <c r="BS22326" s="152"/>
      <c r="BT22326" s="153"/>
    </row>
    <row r="22327" spans="71:72" x14ac:dyDescent="0.2">
      <c r="BS22327" s="152"/>
      <c r="BT22327" s="153"/>
    </row>
    <row r="22328" spans="71:72" x14ac:dyDescent="0.2">
      <c r="BS22328" s="152"/>
      <c r="BT22328" s="153"/>
    </row>
    <row r="22329" spans="71:72" x14ac:dyDescent="0.2">
      <c r="BS22329" s="152"/>
      <c r="BT22329" s="153"/>
    </row>
    <row r="22330" spans="71:72" x14ac:dyDescent="0.2">
      <c r="BS22330" s="152"/>
      <c r="BT22330" s="153"/>
    </row>
    <row r="22331" spans="71:72" x14ac:dyDescent="0.2">
      <c r="BS22331" s="152"/>
      <c r="BT22331" s="153"/>
    </row>
    <row r="22332" spans="71:72" x14ac:dyDescent="0.2">
      <c r="BS22332" s="152"/>
      <c r="BT22332" s="153"/>
    </row>
    <row r="22333" spans="71:72" x14ac:dyDescent="0.2">
      <c r="BS22333" s="152"/>
      <c r="BT22333" s="153"/>
    </row>
    <row r="22334" spans="71:72" x14ac:dyDescent="0.2">
      <c r="BS22334" s="152"/>
      <c r="BT22334" s="153"/>
    </row>
    <row r="22335" spans="71:72" x14ac:dyDescent="0.2">
      <c r="BS22335" s="152"/>
      <c r="BT22335" s="153"/>
    </row>
    <row r="22336" spans="71:72" x14ac:dyDescent="0.2">
      <c r="BS22336" s="152"/>
      <c r="BT22336" s="153"/>
    </row>
    <row r="22337" spans="71:72" x14ac:dyDescent="0.2">
      <c r="BS22337" s="152"/>
      <c r="BT22337" s="153"/>
    </row>
    <row r="22338" spans="71:72" x14ac:dyDescent="0.2">
      <c r="BS22338" s="152"/>
      <c r="BT22338" s="153"/>
    </row>
    <row r="22339" spans="71:72" x14ac:dyDescent="0.2">
      <c r="BS22339" s="152"/>
      <c r="BT22339" s="153"/>
    </row>
    <row r="22340" spans="71:72" x14ac:dyDescent="0.2">
      <c r="BS22340" s="152"/>
      <c r="BT22340" s="153"/>
    </row>
    <row r="22341" spans="71:72" x14ac:dyDescent="0.2">
      <c r="BS22341" s="152"/>
      <c r="BT22341" s="153"/>
    </row>
    <row r="22342" spans="71:72" x14ac:dyDescent="0.2">
      <c r="BS22342" s="152"/>
      <c r="BT22342" s="153"/>
    </row>
    <row r="22343" spans="71:72" x14ac:dyDescent="0.2">
      <c r="BS22343" s="152"/>
      <c r="BT22343" s="153"/>
    </row>
    <row r="22344" spans="71:72" x14ac:dyDescent="0.2">
      <c r="BS22344" s="152"/>
      <c r="BT22344" s="153"/>
    </row>
    <row r="22345" spans="71:72" x14ac:dyDescent="0.2">
      <c r="BS22345" s="152"/>
      <c r="BT22345" s="153"/>
    </row>
    <row r="22346" spans="71:72" x14ac:dyDescent="0.2">
      <c r="BS22346" s="152"/>
      <c r="BT22346" s="153"/>
    </row>
    <row r="22347" spans="71:72" x14ac:dyDescent="0.2">
      <c r="BS22347" s="152"/>
      <c r="BT22347" s="153"/>
    </row>
    <row r="22348" spans="71:72" x14ac:dyDescent="0.2">
      <c r="BS22348" s="152"/>
      <c r="BT22348" s="153"/>
    </row>
    <row r="22349" spans="71:72" x14ac:dyDescent="0.2">
      <c r="BS22349" s="152"/>
      <c r="BT22349" s="153"/>
    </row>
    <row r="22350" spans="71:72" x14ac:dyDescent="0.2">
      <c r="BS22350" s="152"/>
      <c r="BT22350" s="153"/>
    </row>
    <row r="22351" spans="71:72" x14ac:dyDescent="0.2">
      <c r="BS22351" s="152"/>
      <c r="BT22351" s="153"/>
    </row>
    <row r="22352" spans="71:72" x14ac:dyDescent="0.2">
      <c r="BS22352" s="152"/>
      <c r="BT22352" s="153"/>
    </row>
    <row r="22353" spans="71:72" x14ac:dyDescent="0.2">
      <c r="BS22353" s="152"/>
      <c r="BT22353" s="153"/>
    </row>
    <row r="22354" spans="71:72" x14ac:dyDescent="0.2">
      <c r="BS22354" s="152"/>
      <c r="BT22354" s="153"/>
    </row>
    <row r="22355" spans="71:72" x14ac:dyDescent="0.2">
      <c r="BS22355" s="152"/>
      <c r="BT22355" s="153"/>
    </row>
    <row r="22356" spans="71:72" x14ac:dyDescent="0.2">
      <c r="BS22356" s="152"/>
      <c r="BT22356" s="153"/>
    </row>
    <row r="22357" spans="71:72" x14ac:dyDescent="0.2">
      <c r="BS22357" s="152"/>
      <c r="BT22357" s="153"/>
    </row>
    <row r="22358" spans="71:72" x14ac:dyDescent="0.2">
      <c r="BS22358" s="152"/>
      <c r="BT22358" s="153"/>
    </row>
    <row r="22359" spans="71:72" x14ac:dyDescent="0.2">
      <c r="BS22359" s="152"/>
      <c r="BT22359" s="153"/>
    </row>
    <row r="22360" spans="71:72" x14ac:dyDescent="0.2">
      <c r="BS22360" s="152"/>
      <c r="BT22360" s="153"/>
    </row>
    <row r="22361" spans="71:72" x14ac:dyDescent="0.2">
      <c r="BS22361" s="152"/>
      <c r="BT22361" s="153"/>
    </row>
    <row r="22362" spans="71:72" x14ac:dyDescent="0.2">
      <c r="BS22362" s="152"/>
      <c r="BT22362" s="153"/>
    </row>
    <row r="22363" spans="71:72" x14ac:dyDescent="0.2">
      <c r="BS22363" s="152"/>
      <c r="BT22363" s="153"/>
    </row>
    <row r="22364" spans="71:72" x14ac:dyDescent="0.2">
      <c r="BS22364" s="152"/>
      <c r="BT22364" s="153"/>
    </row>
    <row r="22365" spans="71:72" x14ac:dyDescent="0.2">
      <c r="BS22365" s="152"/>
      <c r="BT22365" s="153"/>
    </row>
    <row r="22366" spans="71:72" x14ac:dyDescent="0.2">
      <c r="BS22366" s="152"/>
      <c r="BT22366" s="153"/>
    </row>
    <row r="22367" spans="71:72" x14ac:dyDescent="0.2">
      <c r="BS22367" s="152"/>
      <c r="BT22367" s="153"/>
    </row>
    <row r="22368" spans="71:72" x14ac:dyDescent="0.2">
      <c r="BS22368" s="152"/>
      <c r="BT22368" s="153"/>
    </row>
    <row r="22369" spans="71:72" x14ac:dyDescent="0.2">
      <c r="BS22369" s="152"/>
      <c r="BT22369" s="153"/>
    </row>
    <row r="22370" spans="71:72" x14ac:dyDescent="0.2">
      <c r="BS22370" s="152"/>
      <c r="BT22370" s="153"/>
    </row>
    <row r="22371" spans="71:72" x14ac:dyDescent="0.2">
      <c r="BS22371" s="152"/>
      <c r="BT22371" s="153"/>
    </row>
    <row r="22372" spans="71:72" x14ac:dyDescent="0.2">
      <c r="BS22372" s="152"/>
      <c r="BT22372" s="153"/>
    </row>
    <row r="22373" spans="71:72" x14ac:dyDescent="0.2">
      <c r="BS22373" s="152"/>
      <c r="BT22373" s="153"/>
    </row>
    <row r="22374" spans="71:72" x14ac:dyDescent="0.2">
      <c r="BS22374" s="152"/>
      <c r="BT22374" s="153"/>
    </row>
    <row r="22375" spans="71:72" x14ac:dyDescent="0.2">
      <c r="BS22375" s="152"/>
      <c r="BT22375" s="153"/>
    </row>
    <row r="22376" spans="71:72" x14ac:dyDescent="0.2">
      <c r="BS22376" s="152"/>
      <c r="BT22376" s="153"/>
    </row>
    <row r="22377" spans="71:72" x14ac:dyDescent="0.2">
      <c r="BS22377" s="152"/>
      <c r="BT22377" s="153"/>
    </row>
    <row r="22378" spans="71:72" x14ac:dyDescent="0.2">
      <c r="BS22378" s="152"/>
      <c r="BT22378" s="153"/>
    </row>
    <row r="22379" spans="71:72" x14ac:dyDescent="0.2">
      <c r="BS22379" s="152"/>
      <c r="BT22379" s="153"/>
    </row>
    <row r="22380" spans="71:72" x14ac:dyDescent="0.2">
      <c r="BS22380" s="152"/>
      <c r="BT22380" s="153"/>
    </row>
    <row r="22381" spans="71:72" x14ac:dyDescent="0.2">
      <c r="BS22381" s="152"/>
      <c r="BT22381" s="153"/>
    </row>
    <row r="22382" spans="71:72" x14ac:dyDescent="0.2">
      <c r="BS22382" s="152"/>
      <c r="BT22382" s="153"/>
    </row>
    <row r="22383" spans="71:72" x14ac:dyDescent="0.2">
      <c r="BS22383" s="152"/>
      <c r="BT22383" s="153"/>
    </row>
    <row r="22384" spans="71:72" x14ac:dyDescent="0.2">
      <c r="BS22384" s="152"/>
      <c r="BT22384" s="153"/>
    </row>
    <row r="22385" spans="71:72" x14ac:dyDescent="0.2">
      <c r="BS22385" s="152"/>
      <c r="BT22385" s="153"/>
    </row>
    <row r="22386" spans="71:72" x14ac:dyDescent="0.2">
      <c r="BS22386" s="152"/>
      <c r="BT22386" s="153"/>
    </row>
    <row r="22387" spans="71:72" x14ac:dyDescent="0.2">
      <c r="BS22387" s="152"/>
      <c r="BT22387" s="153"/>
    </row>
    <row r="22388" spans="71:72" x14ac:dyDescent="0.2">
      <c r="BS22388" s="152"/>
      <c r="BT22388" s="153"/>
    </row>
    <row r="22389" spans="71:72" x14ac:dyDescent="0.2">
      <c r="BS22389" s="152"/>
      <c r="BT22389" s="153"/>
    </row>
    <row r="22390" spans="71:72" x14ac:dyDescent="0.2">
      <c r="BS22390" s="152"/>
      <c r="BT22390" s="153"/>
    </row>
    <row r="22391" spans="71:72" x14ac:dyDescent="0.2">
      <c r="BS22391" s="152"/>
      <c r="BT22391" s="153"/>
    </row>
    <row r="22392" spans="71:72" x14ac:dyDescent="0.2">
      <c r="BS22392" s="152"/>
      <c r="BT22392" s="153"/>
    </row>
    <row r="22393" spans="71:72" x14ac:dyDescent="0.2">
      <c r="BS22393" s="152"/>
      <c r="BT22393" s="153"/>
    </row>
    <row r="22394" spans="71:72" x14ac:dyDescent="0.2">
      <c r="BS22394" s="152"/>
      <c r="BT22394" s="153"/>
    </row>
    <row r="22395" spans="71:72" x14ac:dyDescent="0.2">
      <c r="BS22395" s="152"/>
      <c r="BT22395" s="153"/>
    </row>
    <row r="22396" spans="71:72" x14ac:dyDescent="0.2">
      <c r="BS22396" s="152"/>
      <c r="BT22396" s="153"/>
    </row>
    <row r="22397" spans="71:72" x14ac:dyDescent="0.2">
      <c r="BS22397" s="152"/>
      <c r="BT22397" s="153"/>
    </row>
    <row r="22398" spans="71:72" x14ac:dyDescent="0.2">
      <c r="BS22398" s="152"/>
      <c r="BT22398" s="153"/>
    </row>
    <row r="22399" spans="71:72" x14ac:dyDescent="0.2">
      <c r="BS22399" s="152"/>
      <c r="BT22399" s="153"/>
    </row>
    <row r="22400" spans="71:72" x14ac:dyDescent="0.2">
      <c r="BS22400" s="152"/>
      <c r="BT22400" s="153"/>
    </row>
    <row r="22401" spans="71:72" x14ac:dyDescent="0.2">
      <c r="BS22401" s="152"/>
      <c r="BT22401" s="153"/>
    </row>
    <row r="22402" spans="71:72" x14ac:dyDescent="0.2">
      <c r="BS22402" s="152"/>
      <c r="BT22402" s="153"/>
    </row>
    <row r="22403" spans="71:72" x14ac:dyDescent="0.2">
      <c r="BS22403" s="152"/>
      <c r="BT22403" s="153"/>
    </row>
    <row r="22404" spans="71:72" x14ac:dyDescent="0.2">
      <c r="BS22404" s="152"/>
      <c r="BT22404" s="153"/>
    </row>
    <row r="22405" spans="71:72" x14ac:dyDescent="0.2">
      <c r="BS22405" s="152"/>
      <c r="BT22405" s="153"/>
    </row>
    <row r="22406" spans="71:72" x14ac:dyDescent="0.2">
      <c r="BS22406" s="152"/>
      <c r="BT22406" s="153"/>
    </row>
    <row r="22407" spans="71:72" x14ac:dyDescent="0.2">
      <c r="BS22407" s="152"/>
      <c r="BT22407" s="153"/>
    </row>
    <row r="22408" spans="71:72" x14ac:dyDescent="0.2">
      <c r="BS22408" s="152"/>
      <c r="BT22408" s="153"/>
    </row>
    <row r="22409" spans="71:72" x14ac:dyDescent="0.2">
      <c r="BS22409" s="152"/>
      <c r="BT22409" s="153"/>
    </row>
    <row r="22410" spans="71:72" x14ac:dyDescent="0.2">
      <c r="BS22410" s="152"/>
      <c r="BT22410" s="153"/>
    </row>
    <row r="22411" spans="71:72" x14ac:dyDescent="0.2">
      <c r="BS22411" s="152"/>
      <c r="BT22411" s="153"/>
    </row>
    <row r="22412" spans="71:72" x14ac:dyDescent="0.2">
      <c r="BS22412" s="152"/>
      <c r="BT22412" s="153"/>
    </row>
    <row r="22413" spans="71:72" x14ac:dyDescent="0.2">
      <c r="BS22413" s="152"/>
      <c r="BT22413" s="153"/>
    </row>
    <row r="22414" spans="71:72" x14ac:dyDescent="0.2">
      <c r="BS22414" s="152"/>
      <c r="BT22414" s="153"/>
    </row>
    <row r="22415" spans="71:72" x14ac:dyDescent="0.2">
      <c r="BS22415" s="152"/>
      <c r="BT22415" s="153"/>
    </row>
    <row r="22416" spans="71:72" x14ac:dyDescent="0.2">
      <c r="BS22416" s="152"/>
      <c r="BT22416" s="153"/>
    </row>
    <row r="22417" spans="71:72" x14ac:dyDescent="0.2">
      <c r="BS22417" s="152"/>
      <c r="BT22417" s="153"/>
    </row>
    <row r="22418" spans="71:72" x14ac:dyDescent="0.2">
      <c r="BS22418" s="152"/>
      <c r="BT22418" s="153"/>
    </row>
    <row r="22419" spans="71:72" x14ac:dyDescent="0.2">
      <c r="BS22419" s="152"/>
      <c r="BT22419" s="153"/>
    </row>
    <row r="22420" spans="71:72" x14ac:dyDescent="0.2">
      <c r="BS22420" s="152"/>
      <c r="BT22420" s="153"/>
    </row>
    <row r="22421" spans="71:72" x14ac:dyDescent="0.2">
      <c r="BS22421" s="152"/>
      <c r="BT22421" s="153"/>
    </row>
    <row r="22422" spans="71:72" x14ac:dyDescent="0.2">
      <c r="BS22422" s="152"/>
      <c r="BT22422" s="153"/>
    </row>
    <row r="22423" spans="71:72" x14ac:dyDescent="0.2">
      <c r="BS22423" s="152"/>
      <c r="BT22423" s="153"/>
    </row>
    <row r="22424" spans="71:72" x14ac:dyDescent="0.2">
      <c r="BS22424" s="152"/>
      <c r="BT22424" s="153"/>
    </row>
    <row r="22425" spans="71:72" x14ac:dyDescent="0.2">
      <c r="BS22425" s="152"/>
      <c r="BT22425" s="153"/>
    </row>
    <row r="22426" spans="71:72" x14ac:dyDescent="0.2">
      <c r="BS22426" s="152"/>
      <c r="BT22426" s="153"/>
    </row>
    <row r="22427" spans="71:72" x14ac:dyDescent="0.2">
      <c r="BS22427" s="152"/>
      <c r="BT22427" s="153"/>
    </row>
    <row r="22428" spans="71:72" x14ac:dyDescent="0.2">
      <c r="BS22428" s="152"/>
      <c r="BT22428" s="153"/>
    </row>
    <row r="22429" spans="71:72" x14ac:dyDescent="0.2">
      <c r="BS22429" s="152"/>
      <c r="BT22429" s="153"/>
    </row>
    <row r="22430" spans="71:72" x14ac:dyDescent="0.2">
      <c r="BS22430" s="152"/>
      <c r="BT22430" s="153"/>
    </row>
    <row r="22431" spans="71:72" x14ac:dyDescent="0.2">
      <c r="BS22431" s="152"/>
      <c r="BT22431" s="153"/>
    </row>
    <row r="22432" spans="71:72" x14ac:dyDescent="0.2">
      <c r="BS22432" s="152"/>
      <c r="BT22432" s="153"/>
    </row>
    <row r="22433" spans="71:72" x14ac:dyDescent="0.2">
      <c r="BS22433" s="152"/>
      <c r="BT22433" s="153"/>
    </row>
    <row r="22434" spans="71:72" x14ac:dyDescent="0.2">
      <c r="BS22434" s="152"/>
      <c r="BT22434" s="153"/>
    </row>
    <row r="22435" spans="71:72" x14ac:dyDescent="0.2">
      <c r="BS22435" s="152"/>
      <c r="BT22435" s="153"/>
    </row>
    <row r="22436" spans="71:72" x14ac:dyDescent="0.2">
      <c r="BS22436" s="152"/>
      <c r="BT22436" s="153"/>
    </row>
    <row r="22437" spans="71:72" x14ac:dyDescent="0.2">
      <c r="BS22437" s="152"/>
      <c r="BT22437" s="153"/>
    </row>
    <row r="22438" spans="71:72" x14ac:dyDescent="0.2">
      <c r="BS22438" s="152"/>
      <c r="BT22438" s="153"/>
    </row>
    <row r="22439" spans="71:72" x14ac:dyDescent="0.2">
      <c r="BS22439" s="152"/>
      <c r="BT22439" s="153"/>
    </row>
    <row r="22440" spans="71:72" x14ac:dyDescent="0.2">
      <c r="BS22440" s="152"/>
      <c r="BT22440" s="153"/>
    </row>
    <row r="22441" spans="71:72" x14ac:dyDescent="0.2">
      <c r="BS22441" s="152"/>
      <c r="BT22441" s="153"/>
    </row>
    <row r="22442" spans="71:72" x14ac:dyDescent="0.2">
      <c r="BS22442" s="152"/>
      <c r="BT22442" s="153"/>
    </row>
    <row r="22443" spans="71:72" x14ac:dyDescent="0.2">
      <c r="BS22443" s="152"/>
      <c r="BT22443" s="153"/>
    </row>
    <row r="22444" spans="71:72" x14ac:dyDescent="0.2">
      <c r="BS22444" s="152"/>
      <c r="BT22444" s="153"/>
    </row>
    <row r="22445" spans="71:72" x14ac:dyDescent="0.2">
      <c r="BS22445" s="152"/>
      <c r="BT22445" s="153"/>
    </row>
    <row r="22446" spans="71:72" x14ac:dyDescent="0.2">
      <c r="BS22446" s="152"/>
      <c r="BT22446" s="153"/>
    </row>
    <row r="22447" spans="71:72" x14ac:dyDescent="0.2">
      <c r="BS22447" s="152"/>
      <c r="BT22447" s="153"/>
    </row>
    <row r="22448" spans="71:72" x14ac:dyDescent="0.2">
      <c r="BS22448" s="152"/>
      <c r="BT22448" s="153"/>
    </row>
    <row r="22449" spans="71:72" x14ac:dyDescent="0.2">
      <c r="BS22449" s="152"/>
      <c r="BT22449" s="153"/>
    </row>
    <row r="22450" spans="71:72" x14ac:dyDescent="0.2">
      <c r="BS22450" s="152"/>
      <c r="BT22450" s="153"/>
    </row>
    <row r="22451" spans="71:72" x14ac:dyDescent="0.2">
      <c r="BS22451" s="152"/>
      <c r="BT22451" s="153"/>
    </row>
    <row r="22452" spans="71:72" x14ac:dyDescent="0.2">
      <c r="BS22452" s="152"/>
      <c r="BT22452" s="153"/>
    </row>
    <row r="22453" spans="71:72" x14ac:dyDescent="0.2">
      <c r="BS22453" s="152"/>
      <c r="BT22453" s="153"/>
    </row>
    <row r="22454" spans="71:72" x14ac:dyDescent="0.2">
      <c r="BS22454" s="152"/>
      <c r="BT22454" s="153"/>
    </row>
    <row r="22455" spans="71:72" x14ac:dyDescent="0.2">
      <c r="BS22455" s="152"/>
      <c r="BT22455" s="153"/>
    </row>
    <row r="22456" spans="71:72" x14ac:dyDescent="0.2">
      <c r="BS22456" s="152"/>
      <c r="BT22456" s="153"/>
    </row>
    <row r="22457" spans="71:72" x14ac:dyDescent="0.2">
      <c r="BS22457" s="152"/>
      <c r="BT22457" s="153"/>
    </row>
    <row r="22458" spans="71:72" x14ac:dyDescent="0.2">
      <c r="BS22458" s="152"/>
      <c r="BT22458" s="153"/>
    </row>
    <row r="22459" spans="71:72" x14ac:dyDescent="0.2">
      <c r="BS22459" s="152"/>
      <c r="BT22459" s="153"/>
    </row>
    <row r="22460" spans="71:72" x14ac:dyDescent="0.2">
      <c r="BS22460" s="152"/>
      <c r="BT22460" s="153"/>
    </row>
    <row r="22461" spans="71:72" x14ac:dyDescent="0.2">
      <c r="BS22461" s="152"/>
      <c r="BT22461" s="153"/>
    </row>
    <row r="22462" spans="71:72" x14ac:dyDescent="0.2">
      <c r="BS22462" s="152"/>
      <c r="BT22462" s="153"/>
    </row>
    <row r="22463" spans="71:72" x14ac:dyDescent="0.2">
      <c r="BS22463" s="152"/>
      <c r="BT22463" s="153"/>
    </row>
    <row r="22464" spans="71:72" x14ac:dyDescent="0.2">
      <c r="BS22464" s="152"/>
      <c r="BT22464" s="153"/>
    </row>
    <row r="22465" spans="71:72" x14ac:dyDescent="0.2">
      <c r="BS22465" s="152"/>
      <c r="BT22465" s="153"/>
    </row>
    <row r="22466" spans="71:72" x14ac:dyDescent="0.2">
      <c r="BS22466" s="152"/>
      <c r="BT22466" s="153"/>
    </row>
    <row r="22467" spans="71:72" x14ac:dyDescent="0.2">
      <c r="BS22467" s="152"/>
      <c r="BT22467" s="153"/>
    </row>
    <row r="22468" spans="71:72" x14ac:dyDescent="0.2">
      <c r="BS22468" s="152"/>
      <c r="BT22468" s="153"/>
    </row>
    <row r="22469" spans="71:72" x14ac:dyDescent="0.2">
      <c r="BS22469" s="152"/>
      <c r="BT22469" s="153"/>
    </row>
    <row r="22470" spans="71:72" x14ac:dyDescent="0.2">
      <c r="BS22470" s="152"/>
      <c r="BT22470" s="153"/>
    </row>
    <row r="22471" spans="71:72" x14ac:dyDescent="0.2">
      <c r="BS22471" s="152"/>
      <c r="BT22471" s="153"/>
    </row>
    <row r="22472" spans="71:72" x14ac:dyDescent="0.2">
      <c r="BS22472" s="152"/>
      <c r="BT22472" s="153"/>
    </row>
    <row r="22473" spans="71:72" x14ac:dyDescent="0.2">
      <c r="BS22473" s="152"/>
      <c r="BT22473" s="153"/>
    </row>
    <row r="22474" spans="71:72" x14ac:dyDescent="0.2">
      <c r="BS22474" s="152"/>
      <c r="BT22474" s="153"/>
    </row>
    <row r="22475" spans="71:72" x14ac:dyDescent="0.2">
      <c r="BS22475" s="152"/>
      <c r="BT22475" s="153"/>
    </row>
    <row r="22476" spans="71:72" x14ac:dyDescent="0.2">
      <c r="BS22476" s="152"/>
      <c r="BT22476" s="153"/>
    </row>
    <row r="22477" spans="71:72" x14ac:dyDescent="0.2">
      <c r="BS22477" s="152"/>
      <c r="BT22477" s="153"/>
    </row>
    <row r="22478" spans="71:72" x14ac:dyDescent="0.2">
      <c r="BS22478" s="152"/>
      <c r="BT22478" s="153"/>
    </row>
    <row r="22479" spans="71:72" x14ac:dyDescent="0.2">
      <c r="BS22479" s="152"/>
      <c r="BT22479" s="153"/>
    </row>
    <row r="22480" spans="71:72" x14ac:dyDescent="0.2">
      <c r="BS22480" s="152"/>
      <c r="BT22480" s="153"/>
    </row>
    <row r="22481" spans="71:72" x14ac:dyDescent="0.2">
      <c r="BS22481" s="152"/>
      <c r="BT22481" s="153"/>
    </row>
    <row r="22482" spans="71:72" x14ac:dyDescent="0.2">
      <c r="BS22482" s="152"/>
      <c r="BT22482" s="153"/>
    </row>
    <row r="22483" spans="71:72" x14ac:dyDescent="0.2">
      <c r="BS22483" s="152"/>
      <c r="BT22483" s="153"/>
    </row>
    <row r="22484" spans="71:72" x14ac:dyDescent="0.2">
      <c r="BS22484" s="152"/>
      <c r="BT22484" s="153"/>
    </row>
    <row r="22485" spans="71:72" x14ac:dyDescent="0.2">
      <c r="BS22485" s="152"/>
      <c r="BT22485" s="153"/>
    </row>
    <row r="22486" spans="71:72" x14ac:dyDescent="0.2">
      <c r="BS22486" s="152"/>
      <c r="BT22486" s="153"/>
    </row>
    <row r="22487" spans="71:72" x14ac:dyDescent="0.2">
      <c r="BS22487" s="152"/>
      <c r="BT22487" s="153"/>
    </row>
    <row r="22488" spans="71:72" x14ac:dyDescent="0.2">
      <c r="BS22488" s="152"/>
      <c r="BT22488" s="153"/>
    </row>
    <row r="22489" spans="71:72" x14ac:dyDescent="0.2">
      <c r="BS22489" s="152"/>
      <c r="BT22489" s="153"/>
    </row>
    <row r="22490" spans="71:72" x14ac:dyDescent="0.2">
      <c r="BS22490" s="152"/>
      <c r="BT22490" s="153"/>
    </row>
    <row r="22491" spans="71:72" x14ac:dyDescent="0.2">
      <c r="BS22491" s="152"/>
      <c r="BT22491" s="153"/>
    </row>
    <row r="22492" spans="71:72" x14ac:dyDescent="0.2">
      <c r="BS22492" s="152"/>
      <c r="BT22492" s="153"/>
    </row>
    <row r="22493" spans="71:72" x14ac:dyDescent="0.2">
      <c r="BS22493" s="152"/>
      <c r="BT22493" s="153"/>
    </row>
    <row r="22494" spans="71:72" x14ac:dyDescent="0.2">
      <c r="BS22494" s="152"/>
      <c r="BT22494" s="153"/>
    </row>
    <row r="22495" spans="71:72" x14ac:dyDescent="0.2">
      <c r="BS22495" s="152"/>
      <c r="BT22495" s="153"/>
    </row>
    <row r="22496" spans="71:72" x14ac:dyDescent="0.2">
      <c r="BS22496" s="152"/>
      <c r="BT22496" s="153"/>
    </row>
    <row r="22497" spans="71:72" x14ac:dyDescent="0.2">
      <c r="BS22497" s="152"/>
      <c r="BT22497" s="153"/>
    </row>
    <row r="22498" spans="71:72" x14ac:dyDescent="0.2">
      <c r="BS22498" s="152"/>
      <c r="BT22498" s="153"/>
    </row>
    <row r="22499" spans="71:72" x14ac:dyDescent="0.2">
      <c r="BS22499" s="152"/>
      <c r="BT22499" s="153"/>
    </row>
    <row r="22500" spans="71:72" x14ac:dyDescent="0.2">
      <c r="BS22500" s="152"/>
      <c r="BT22500" s="153"/>
    </row>
    <row r="22501" spans="71:72" x14ac:dyDescent="0.2">
      <c r="BS22501" s="152"/>
      <c r="BT22501" s="153"/>
    </row>
    <row r="22502" spans="71:72" x14ac:dyDescent="0.2">
      <c r="BS22502" s="152"/>
      <c r="BT22502" s="153"/>
    </row>
    <row r="22503" spans="71:72" x14ac:dyDescent="0.2">
      <c r="BS22503" s="152"/>
      <c r="BT22503" s="153"/>
    </row>
    <row r="22504" spans="71:72" x14ac:dyDescent="0.2">
      <c r="BS22504" s="152"/>
      <c r="BT22504" s="153"/>
    </row>
    <row r="22505" spans="71:72" x14ac:dyDescent="0.2">
      <c r="BS22505" s="152"/>
      <c r="BT22505" s="153"/>
    </row>
    <row r="22506" spans="71:72" x14ac:dyDescent="0.2">
      <c r="BS22506" s="152"/>
      <c r="BT22506" s="153"/>
    </row>
    <row r="22507" spans="71:72" x14ac:dyDescent="0.2">
      <c r="BS22507" s="152"/>
      <c r="BT22507" s="153"/>
    </row>
    <row r="22508" spans="71:72" x14ac:dyDescent="0.2">
      <c r="BS22508" s="152"/>
      <c r="BT22508" s="153"/>
    </row>
    <row r="22509" spans="71:72" x14ac:dyDescent="0.2">
      <c r="BS22509" s="152"/>
      <c r="BT22509" s="153"/>
    </row>
    <row r="22510" spans="71:72" x14ac:dyDescent="0.2">
      <c r="BS22510" s="152"/>
      <c r="BT22510" s="153"/>
    </row>
    <row r="22511" spans="71:72" x14ac:dyDescent="0.2">
      <c r="BS22511" s="152"/>
      <c r="BT22511" s="153"/>
    </row>
    <row r="22512" spans="71:72" x14ac:dyDescent="0.2">
      <c r="BS22512" s="152"/>
      <c r="BT22512" s="153"/>
    </row>
    <row r="22513" spans="71:72" x14ac:dyDescent="0.2">
      <c r="BS22513" s="152"/>
      <c r="BT22513" s="153"/>
    </row>
    <row r="22514" spans="71:72" x14ac:dyDescent="0.2">
      <c r="BS22514" s="152"/>
      <c r="BT22514" s="153"/>
    </row>
    <row r="22515" spans="71:72" x14ac:dyDescent="0.2">
      <c r="BS22515" s="152"/>
      <c r="BT22515" s="153"/>
    </row>
    <row r="22516" spans="71:72" x14ac:dyDescent="0.2">
      <c r="BS22516" s="152"/>
      <c r="BT22516" s="153"/>
    </row>
    <row r="22517" spans="71:72" x14ac:dyDescent="0.2">
      <c r="BS22517" s="152"/>
      <c r="BT22517" s="153"/>
    </row>
    <row r="22518" spans="71:72" x14ac:dyDescent="0.2">
      <c r="BS22518" s="152"/>
      <c r="BT22518" s="153"/>
    </row>
    <row r="22519" spans="71:72" x14ac:dyDescent="0.2">
      <c r="BS22519" s="152"/>
      <c r="BT22519" s="153"/>
    </row>
    <row r="22520" spans="71:72" x14ac:dyDescent="0.2">
      <c r="BS22520" s="152"/>
      <c r="BT22520" s="153"/>
    </row>
    <row r="22521" spans="71:72" x14ac:dyDescent="0.2">
      <c r="BS22521" s="152"/>
      <c r="BT22521" s="153"/>
    </row>
    <row r="22522" spans="71:72" x14ac:dyDescent="0.2">
      <c r="BS22522" s="152"/>
      <c r="BT22522" s="153"/>
    </row>
    <row r="22523" spans="71:72" x14ac:dyDescent="0.2">
      <c r="BS22523" s="152"/>
      <c r="BT22523" s="153"/>
    </row>
    <row r="22524" spans="71:72" x14ac:dyDescent="0.2">
      <c r="BS22524" s="152"/>
      <c r="BT22524" s="153"/>
    </row>
    <row r="22525" spans="71:72" x14ac:dyDescent="0.2">
      <c r="BS22525" s="152"/>
      <c r="BT22525" s="153"/>
    </row>
    <row r="22526" spans="71:72" x14ac:dyDescent="0.2">
      <c r="BS22526" s="152"/>
      <c r="BT22526" s="153"/>
    </row>
    <row r="22527" spans="71:72" x14ac:dyDescent="0.2">
      <c r="BS22527" s="152"/>
      <c r="BT22527" s="153"/>
    </row>
    <row r="22528" spans="71:72" x14ac:dyDescent="0.2">
      <c r="BS22528" s="152"/>
      <c r="BT22528" s="153"/>
    </row>
    <row r="22529" spans="71:72" x14ac:dyDescent="0.2">
      <c r="BS22529" s="152"/>
      <c r="BT22529" s="153"/>
    </row>
    <row r="22530" spans="71:72" x14ac:dyDescent="0.2">
      <c r="BS22530" s="152"/>
      <c r="BT22530" s="153"/>
    </row>
    <row r="22531" spans="71:72" x14ac:dyDescent="0.2">
      <c r="BS22531" s="152"/>
      <c r="BT22531" s="153"/>
    </row>
    <row r="22532" spans="71:72" x14ac:dyDescent="0.2">
      <c r="BS22532" s="152"/>
      <c r="BT22532" s="153"/>
    </row>
    <row r="22533" spans="71:72" x14ac:dyDescent="0.2">
      <c r="BS22533" s="152"/>
      <c r="BT22533" s="153"/>
    </row>
    <row r="22534" spans="71:72" x14ac:dyDescent="0.2">
      <c r="BS22534" s="152"/>
      <c r="BT22534" s="153"/>
    </row>
    <row r="22535" spans="71:72" x14ac:dyDescent="0.2">
      <c r="BS22535" s="152"/>
      <c r="BT22535" s="153"/>
    </row>
    <row r="22536" spans="71:72" x14ac:dyDescent="0.2">
      <c r="BS22536" s="152"/>
      <c r="BT22536" s="153"/>
    </row>
    <row r="22537" spans="71:72" x14ac:dyDescent="0.2">
      <c r="BS22537" s="152"/>
      <c r="BT22537" s="153"/>
    </row>
    <row r="22538" spans="71:72" x14ac:dyDescent="0.2">
      <c r="BS22538" s="152"/>
      <c r="BT22538" s="153"/>
    </row>
    <row r="22539" spans="71:72" x14ac:dyDescent="0.2">
      <c r="BS22539" s="152"/>
      <c r="BT22539" s="153"/>
    </row>
    <row r="22540" spans="71:72" x14ac:dyDescent="0.2">
      <c r="BS22540" s="152"/>
      <c r="BT22540" s="153"/>
    </row>
    <row r="22541" spans="71:72" x14ac:dyDescent="0.2">
      <c r="BS22541" s="152"/>
      <c r="BT22541" s="153"/>
    </row>
    <row r="22542" spans="71:72" x14ac:dyDescent="0.2">
      <c r="BS22542" s="152"/>
      <c r="BT22542" s="153"/>
    </row>
    <row r="22543" spans="71:72" x14ac:dyDescent="0.2">
      <c r="BS22543" s="152"/>
      <c r="BT22543" s="153"/>
    </row>
    <row r="22544" spans="71:72" x14ac:dyDescent="0.2">
      <c r="BS22544" s="152"/>
      <c r="BT22544" s="153"/>
    </row>
    <row r="22545" spans="71:72" x14ac:dyDescent="0.2">
      <c r="BS22545" s="152"/>
      <c r="BT22545" s="153"/>
    </row>
    <row r="22546" spans="71:72" x14ac:dyDescent="0.2">
      <c r="BS22546" s="152"/>
      <c r="BT22546" s="153"/>
    </row>
    <row r="22547" spans="71:72" x14ac:dyDescent="0.2">
      <c r="BS22547" s="152"/>
      <c r="BT22547" s="153"/>
    </row>
    <row r="22548" spans="71:72" x14ac:dyDescent="0.2">
      <c r="BS22548" s="152"/>
      <c r="BT22548" s="153"/>
    </row>
    <row r="22549" spans="71:72" x14ac:dyDescent="0.2">
      <c r="BS22549" s="152"/>
      <c r="BT22549" s="153"/>
    </row>
    <row r="22550" spans="71:72" x14ac:dyDescent="0.2">
      <c r="BS22550" s="152"/>
      <c r="BT22550" s="153"/>
    </row>
    <row r="22551" spans="71:72" x14ac:dyDescent="0.2">
      <c r="BS22551" s="152"/>
      <c r="BT22551" s="153"/>
    </row>
    <row r="22552" spans="71:72" x14ac:dyDescent="0.2">
      <c r="BS22552" s="152"/>
      <c r="BT22552" s="153"/>
    </row>
    <row r="22553" spans="71:72" x14ac:dyDescent="0.2">
      <c r="BS22553" s="152"/>
      <c r="BT22553" s="153"/>
    </row>
    <row r="22554" spans="71:72" x14ac:dyDescent="0.2">
      <c r="BS22554" s="152"/>
      <c r="BT22554" s="153"/>
    </row>
    <row r="22555" spans="71:72" x14ac:dyDescent="0.2">
      <c r="BS22555" s="152"/>
      <c r="BT22555" s="153"/>
    </row>
    <row r="22556" spans="71:72" x14ac:dyDescent="0.2">
      <c r="BS22556" s="152"/>
      <c r="BT22556" s="153"/>
    </row>
    <row r="22557" spans="71:72" x14ac:dyDescent="0.2">
      <c r="BS22557" s="152"/>
      <c r="BT22557" s="153"/>
    </row>
    <row r="22558" spans="71:72" x14ac:dyDescent="0.2">
      <c r="BS22558" s="152"/>
      <c r="BT22558" s="153"/>
    </row>
    <row r="22559" spans="71:72" x14ac:dyDescent="0.2">
      <c r="BS22559" s="152"/>
      <c r="BT22559" s="153"/>
    </row>
    <row r="22560" spans="71:72" x14ac:dyDescent="0.2">
      <c r="BS22560" s="152"/>
      <c r="BT22560" s="153"/>
    </row>
    <row r="22561" spans="71:72" x14ac:dyDescent="0.2">
      <c r="BS22561" s="152"/>
      <c r="BT22561" s="153"/>
    </row>
    <row r="22562" spans="71:72" x14ac:dyDescent="0.2">
      <c r="BS22562" s="152"/>
      <c r="BT22562" s="153"/>
    </row>
    <row r="22563" spans="71:72" x14ac:dyDescent="0.2">
      <c r="BS22563" s="152"/>
      <c r="BT22563" s="153"/>
    </row>
    <row r="22564" spans="71:72" x14ac:dyDescent="0.2">
      <c r="BS22564" s="152"/>
      <c r="BT22564" s="153"/>
    </row>
    <row r="22565" spans="71:72" x14ac:dyDescent="0.2">
      <c r="BS22565" s="152"/>
      <c r="BT22565" s="153"/>
    </row>
    <row r="22566" spans="71:72" x14ac:dyDescent="0.2">
      <c r="BS22566" s="152"/>
      <c r="BT22566" s="153"/>
    </row>
    <row r="22567" spans="71:72" x14ac:dyDescent="0.2">
      <c r="BS22567" s="152"/>
      <c r="BT22567" s="153"/>
    </row>
    <row r="22568" spans="71:72" x14ac:dyDescent="0.2">
      <c r="BS22568" s="152"/>
      <c r="BT22568" s="153"/>
    </row>
    <row r="22569" spans="71:72" x14ac:dyDescent="0.2">
      <c r="BS22569" s="152"/>
      <c r="BT22569" s="153"/>
    </row>
    <row r="22570" spans="71:72" x14ac:dyDescent="0.2">
      <c r="BS22570" s="152"/>
      <c r="BT22570" s="153"/>
    </row>
    <row r="22571" spans="71:72" x14ac:dyDescent="0.2">
      <c r="BS22571" s="152"/>
      <c r="BT22571" s="153"/>
    </row>
    <row r="22572" spans="71:72" x14ac:dyDescent="0.2">
      <c r="BS22572" s="152"/>
      <c r="BT22572" s="153"/>
    </row>
    <row r="22573" spans="71:72" x14ac:dyDescent="0.2">
      <c r="BS22573" s="152"/>
      <c r="BT22573" s="153"/>
    </row>
    <row r="22574" spans="71:72" x14ac:dyDescent="0.2">
      <c r="BS22574" s="152"/>
      <c r="BT22574" s="153"/>
    </row>
    <row r="22575" spans="71:72" x14ac:dyDescent="0.2">
      <c r="BS22575" s="152"/>
      <c r="BT22575" s="153"/>
    </row>
    <row r="22576" spans="71:72" x14ac:dyDescent="0.2">
      <c r="BS22576" s="152"/>
      <c r="BT22576" s="153"/>
    </row>
    <row r="22577" spans="71:72" x14ac:dyDescent="0.2">
      <c r="BS22577" s="152"/>
      <c r="BT22577" s="153"/>
    </row>
    <row r="22578" spans="71:72" x14ac:dyDescent="0.2">
      <c r="BS22578" s="152"/>
      <c r="BT22578" s="153"/>
    </row>
    <row r="22579" spans="71:72" x14ac:dyDescent="0.2">
      <c r="BS22579" s="152"/>
      <c r="BT22579" s="153"/>
    </row>
    <row r="22580" spans="71:72" x14ac:dyDescent="0.2">
      <c r="BS22580" s="152"/>
      <c r="BT22580" s="153"/>
    </row>
    <row r="22581" spans="71:72" x14ac:dyDescent="0.2">
      <c r="BS22581" s="152"/>
      <c r="BT22581" s="153"/>
    </row>
    <row r="22582" spans="71:72" x14ac:dyDescent="0.2">
      <c r="BS22582" s="152"/>
      <c r="BT22582" s="153"/>
    </row>
    <row r="22583" spans="71:72" x14ac:dyDescent="0.2">
      <c r="BS22583" s="152"/>
      <c r="BT22583" s="153"/>
    </row>
    <row r="22584" spans="71:72" x14ac:dyDescent="0.2">
      <c r="BS22584" s="152"/>
      <c r="BT22584" s="153"/>
    </row>
    <row r="22585" spans="71:72" x14ac:dyDescent="0.2">
      <c r="BS22585" s="152"/>
      <c r="BT22585" s="153"/>
    </row>
    <row r="22586" spans="71:72" x14ac:dyDescent="0.2">
      <c r="BS22586" s="152"/>
      <c r="BT22586" s="153"/>
    </row>
    <row r="22587" spans="71:72" x14ac:dyDescent="0.2">
      <c r="BS22587" s="152"/>
      <c r="BT22587" s="153"/>
    </row>
    <row r="22588" spans="71:72" x14ac:dyDescent="0.2">
      <c r="BS22588" s="152"/>
      <c r="BT22588" s="153"/>
    </row>
    <row r="22589" spans="71:72" x14ac:dyDescent="0.2">
      <c r="BS22589" s="152"/>
      <c r="BT22589" s="153"/>
    </row>
    <row r="22590" spans="71:72" x14ac:dyDescent="0.2">
      <c r="BS22590" s="152"/>
      <c r="BT22590" s="153"/>
    </row>
    <row r="22591" spans="71:72" x14ac:dyDescent="0.2">
      <c r="BS22591" s="152"/>
      <c r="BT22591" s="153"/>
    </row>
    <row r="22592" spans="71:72" x14ac:dyDescent="0.2">
      <c r="BS22592" s="152"/>
      <c r="BT22592" s="153"/>
    </row>
    <row r="22593" spans="71:72" x14ac:dyDescent="0.2">
      <c r="BS22593" s="152"/>
      <c r="BT22593" s="153"/>
    </row>
    <row r="22594" spans="71:72" x14ac:dyDescent="0.2">
      <c r="BS22594" s="152"/>
      <c r="BT22594" s="153"/>
    </row>
    <row r="22595" spans="71:72" x14ac:dyDescent="0.2">
      <c r="BS22595" s="152"/>
      <c r="BT22595" s="153"/>
    </row>
    <row r="22596" spans="71:72" x14ac:dyDescent="0.2">
      <c r="BS22596" s="152"/>
      <c r="BT22596" s="153"/>
    </row>
    <row r="22597" spans="71:72" x14ac:dyDescent="0.2">
      <c r="BS22597" s="152"/>
      <c r="BT22597" s="153"/>
    </row>
    <row r="22598" spans="71:72" x14ac:dyDescent="0.2">
      <c r="BS22598" s="152"/>
      <c r="BT22598" s="153"/>
    </row>
    <row r="22599" spans="71:72" x14ac:dyDescent="0.2">
      <c r="BS22599" s="152"/>
      <c r="BT22599" s="153"/>
    </row>
    <row r="22600" spans="71:72" x14ac:dyDescent="0.2">
      <c r="BS22600" s="152"/>
      <c r="BT22600" s="153"/>
    </row>
    <row r="22601" spans="71:72" x14ac:dyDescent="0.2">
      <c r="BS22601" s="152"/>
      <c r="BT22601" s="153"/>
    </row>
    <row r="22602" spans="71:72" x14ac:dyDescent="0.2">
      <c r="BS22602" s="152"/>
      <c r="BT22602" s="153"/>
    </row>
    <row r="22603" spans="71:72" x14ac:dyDescent="0.2">
      <c r="BS22603" s="152"/>
      <c r="BT22603" s="153"/>
    </row>
    <row r="22604" spans="71:72" x14ac:dyDescent="0.2">
      <c r="BS22604" s="152"/>
      <c r="BT22604" s="153"/>
    </row>
    <row r="22605" spans="71:72" x14ac:dyDescent="0.2">
      <c r="BS22605" s="152"/>
      <c r="BT22605" s="153"/>
    </row>
    <row r="22606" spans="71:72" x14ac:dyDescent="0.2">
      <c r="BS22606" s="152"/>
      <c r="BT22606" s="153"/>
    </row>
    <row r="22607" spans="71:72" x14ac:dyDescent="0.2">
      <c r="BS22607" s="152"/>
      <c r="BT22607" s="153"/>
    </row>
    <row r="22608" spans="71:72" x14ac:dyDescent="0.2">
      <c r="BS22608" s="152"/>
      <c r="BT22608" s="153"/>
    </row>
    <row r="22609" spans="71:72" x14ac:dyDescent="0.2">
      <c r="BS22609" s="152"/>
      <c r="BT22609" s="153"/>
    </row>
    <row r="22610" spans="71:72" x14ac:dyDescent="0.2">
      <c r="BS22610" s="152"/>
      <c r="BT22610" s="153"/>
    </row>
    <row r="22611" spans="71:72" x14ac:dyDescent="0.2">
      <c r="BS22611" s="152"/>
      <c r="BT22611" s="153"/>
    </row>
    <row r="22612" spans="71:72" x14ac:dyDescent="0.2">
      <c r="BS22612" s="152"/>
      <c r="BT22612" s="153"/>
    </row>
    <row r="22613" spans="71:72" x14ac:dyDescent="0.2">
      <c r="BS22613" s="152"/>
      <c r="BT22613" s="153"/>
    </row>
    <row r="22614" spans="71:72" x14ac:dyDescent="0.2">
      <c r="BS22614" s="152"/>
      <c r="BT22614" s="153"/>
    </row>
    <row r="22615" spans="71:72" x14ac:dyDescent="0.2">
      <c r="BS22615" s="152"/>
      <c r="BT22615" s="153"/>
    </row>
    <row r="22616" spans="71:72" x14ac:dyDescent="0.2">
      <c r="BS22616" s="152"/>
      <c r="BT22616" s="153"/>
    </row>
    <row r="22617" spans="71:72" x14ac:dyDescent="0.2">
      <c r="BS22617" s="152"/>
      <c r="BT22617" s="153"/>
    </row>
    <row r="22618" spans="71:72" x14ac:dyDescent="0.2">
      <c r="BS22618" s="152"/>
      <c r="BT22618" s="153"/>
    </row>
    <row r="22619" spans="71:72" x14ac:dyDescent="0.2">
      <c r="BS22619" s="152"/>
      <c r="BT22619" s="153"/>
    </row>
    <row r="22620" spans="71:72" x14ac:dyDescent="0.2">
      <c r="BS22620" s="152"/>
      <c r="BT22620" s="153"/>
    </row>
    <row r="22621" spans="71:72" x14ac:dyDescent="0.2">
      <c r="BS22621" s="152"/>
      <c r="BT22621" s="153"/>
    </row>
    <row r="22622" spans="71:72" x14ac:dyDescent="0.2">
      <c r="BS22622" s="152"/>
      <c r="BT22622" s="153"/>
    </row>
    <row r="22623" spans="71:72" x14ac:dyDescent="0.2">
      <c r="BS22623" s="152"/>
      <c r="BT22623" s="153"/>
    </row>
    <row r="22624" spans="71:72" x14ac:dyDescent="0.2">
      <c r="BS22624" s="152"/>
      <c r="BT22624" s="153"/>
    </row>
    <row r="22625" spans="71:72" x14ac:dyDescent="0.2">
      <c r="BS22625" s="152"/>
      <c r="BT22625" s="153"/>
    </row>
    <row r="22626" spans="71:72" x14ac:dyDescent="0.2">
      <c r="BS22626" s="152"/>
      <c r="BT22626" s="153"/>
    </row>
    <row r="22627" spans="71:72" x14ac:dyDescent="0.2">
      <c r="BS22627" s="152"/>
      <c r="BT22627" s="153"/>
    </row>
    <row r="22628" spans="71:72" x14ac:dyDescent="0.2">
      <c r="BS22628" s="152"/>
      <c r="BT22628" s="153"/>
    </row>
    <row r="22629" spans="71:72" x14ac:dyDescent="0.2">
      <c r="BS22629" s="152"/>
      <c r="BT22629" s="153"/>
    </row>
    <row r="22630" spans="71:72" x14ac:dyDescent="0.2">
      <c r="BS22630" s="152"/>
      <c r="BT22630" s="153"/>
    </row>
    <row r="22631" spans="71:72" x14ac:dyDescent="0.2">
      <c r="BS22631" s="152"/>
      <c r="BT22631" s="153"/>
    </row>
    <row r="22632" spans="71:72" x14ac:dyDescent="0.2">
      <c r="BS22632" s="152"/>
      <c r="BT22632" s="153"/>
    </row>
    <row r="22633" spans="71:72" x14ac:dyDescent="0.2">
      <c r="BS22633" s="152"/>
      <c r="BT22633" s="153"/>
    </row>
    <row r="22634" spans="71:72" x14ac:dyDescent="0.2">
      <c r="BS22634" s="152"/>
      <c r="BT22634" s="153"/>
    </row>
    <row r="22635" spans="71:72" x14ac:dyDescent="0.2">
      <c r="BS22635" s="152"/>
      <c r="BT22635" s="153"/>
    </row>
    <row r="22636" spans="71:72" x14ac:dyDescent="0.2">
      <c r="BS22636" s="152"/>
      <c r="BT22636" s="153"/>
    </row>
    <row r="22637" spans="71:72" x14ac:dyDescent="0.2">
      <c r="BS22637" s="152"/>
      <c r="BT22637" s="153"/>
    </row>
    <row r="22638" spans="71:72" x14ac:dyDescent="0.2">
      <c r="BS22638" s="152"/>
      <c r="BT22638" s="153"/>
    </row>
    <row r="22639" spans="71:72" x14ac:dyDescent="0.2">
      <c r="BS22639" s="152"/>
      <c r="BT22639" s="153"/>
    </row>
    <row r="22640" spans="71:72" x14ac:dyDescent="0.2">
      <c r="BS22640" s="152"/>
      <c r="BT22640" s="153"/>
    </row>
    <row r="22641" spans="71:72" x14ac:dyDescent="0.2">
      <c r="BS22641" s="152"/>
      <c r="BT22641" s="153"/>
    </row>
    <row r="22642" spans="71:72" x14ac:dyDescent="0.2">
      <c r="BS22642" s="152"/>
      <c r="BT22642" s="153"/>
    </row>
    <row r="22643" spans="71:72" x14ac:dyDescent="0.2">
      <c r="BS22643" s="152"/>
      <c r="BT22643" s="153"/>
    </row>
    <row r="22644" spans="71:72" x14ac:dyDescent="0.2">
      <c r="BS22644" s="152"/>
      <c r="BT22644" s="153"/>
    </row>
    <row r="22645" spans="71:72" x14ac:dyDescent="0.2">
      <c r="BS22645" s="152"/>
      <c r="BT22645" s="153"/>
    </row>
    <row r="22646" spans="71:72" x14ac:dyDescent="0.2">
      <c r="BS22646" s="152"/>
      <c r="BT22646" s="153"/>
    </row>
    <row r="22647" spans="71:72" x14ac:dyDescent="0.2">
      <c r="BS22647" s="152"/>
      <c r="BT22647" s="153"/>
    </row>
    <row r="22648" spans="71:72" x14ac:dyDescent="0.2">
      <c r="BS22648" s="152"/>
      <c r="BT22648" s="153"/>
    </row>
    <row r="22649" spans="71:72" x14ac:dyDescent="0.2">
      <c r="BS22649" s="152"/>
      <c r="BT22649" s="153"/>
    </row>
    <row r="22650" spans="71:72" x14ac:dyDescent="0.2">
      <c r="BS22650" s="152"/>
      <c r="BT22650" s="153"/>
    </row>
    <row r="22651" spans="71:72" x14ac:dyDescent="0.2">
      <c r="BS22651" s="152"/>
      <c r="BT22651" s="153"/>
    </row>
    <row r="22652" spans="71:72" x14ac:dyDescent="0.2">
      <c r="BS22652" s="152"/>
      <c r="BT22652" s="153"/>
    </row>
    <row r="22653" spans="71:72" x14ac:dyDescent="0.2">
      <c r="BS22653" s="152"/>
      <c r="BT22653" s="153"/>
    </row>
    <row r="22654" spans="71:72" x14ac:dyDescent="0.2">
      <c r="BS22654" s="152"/>
      <c r="BT22654" s="153"/>
    </row>
    <row r="22655" spans="71:72" x14ac:dyDescent="0.2">
      <c r="BS22655" s="152"/>
      <c r="BT22655" s="153"/>
    </row>
    <row r="22656" spans="71:72" x14ac:dyDescent="0.2">
      <c r="BS22656" s="152"/>
      <c r="BT22656" s="153"/>
    </row>
    <row r="22657" spans="71:72" x14ac:dyDescent="0.2">
      <c r="BS22657" s="152"/>
      <c r="BT22657" s="153"/>
    </row>
    <row r="22658" spans="71:72" x14ac:dyDescent="0.2">
      <c r="BS22658" s="152"/>
      <c r="BT22658" s="153"/>
    </row>
    <row r="22659" spans="71:72" x14ac:dyDescent="0.2">
      <c r="BS22659" s="152"/>
      <c r="BT22659" s="153"/>
    </row>
    <row r="22660" spans="71:72" x14ac:dyDescent="0.2">
      <c r="BS22660" s="152"/>
      <c r="BT22660" s="153"/>
    </row>
    <row r="22661" spans="71:72" x14ac:dyDescent="0.2">
      <c r="BS22661" s="152"/>
      <c r="BT22661" s="153"/>
    </row>
    <row r="22662" spans="71:72" x14ac:dyDescent="0.2">
      <c r="BS22662" s="152"/>
      <c r="BT22662" s="153"/>
    </row>
    <row r="22663" spans="71:72" x14ac:dyDescent="0.2">
      <c r="BS22663" s="152"/>
      <c r="BT22663" s="153"/>
    </row>
    <row r="22664" spans="71:72" x14ac:dyDescent="0.2">
      <c r="BS22664" s="152"/>
      <c r="BT22664" s="153"/>
    </row>
    <row r="22665" spans="71:72" x14ac:dyDescent="0.2">
      <c r="BS22665" s="152"/>
      <c r="BT22665" s="153"/>
    </row>
    <row r="22666" spans="71:72" x14ac:dyDescent="0.2">
      <c r="BS22666" s="152"/>
      <c r="BT22666" s="153"/>
    </row>
    <row r="22667" spans="71:72" x14ac:dyDescent="0.2">
      <c r="BS22667" s="152"/>
      <c r="BT22667" s="153"/>
    </row>
    <row r="22668" spans="71:72" x14ac:dyDescent="0.2">
      <c r="BS22668" s="152"/>
      <c r="BT22668" s="153"/>
    </row>
    <row r="22669" spans="71:72" x14ac:dyDescent="0.2">
      <c r="BS22669" s="152"/>
      <c r="BT22669" s="153"/>
    </row>
    <row r="22670" spans="71:72" x14ac:dyDescent="0.2">
      <c r="BS22670" s="152"/>
      <c r="BT22670" s="153"/>
    </row>
    <row r="22671" spans="71:72" x14ac:dyDescent="0.2">
      <c r="BS22671" s="152"/>
      <c r="BT22671" s="153"/>
    </row>
    <row r="22672" spans="71:72" x14ac:dyDescent="0.2">
      <c r="BS22672" s="152"/>
      <c r="BT22672" s="153"/>
    </row>
    <row r="22673" spans="71:72" x14ac:dyDescent="0.2">
      <c r="BS22673" s="152"/>
      <c r="BT22673" s="153"/>
    </row>
    <row r="22674" spans="71:72" x14ac:dyDescent="0.2">
      <c r="BS22674" s="152"/>
      <c r="BT22674" s="153"/>
    </row>
    <row r="22675" spans="71:72" x14ac:dyDescent="0.2">
      <c r="BS22675" s="152"/>
      <c r="BT22675" s="153"/>
    </row>
    <row r="22676" spans="71:72" x14ac:dyDescent="0.2">
      <c r="BS22676" s="152"/>
      <c r="BT22676" s="153"/>
    </row>
    <row r="22677" spans="71:72" x14ac:dyDescent="0.2">
      <c r="BS22677" s="152"/>
      <c r="BT22677" s="153"/>
    </row>
    <row r="22678" spans="71:72" x14ac:dyDescent="0.2">
      <c r="BS22678" s="152"/>
      <c r="BT22678" s="153"/>
    </row>
    <row r="22679" spans="71:72" x14ac:dyDescent="0.2">
      <c r="BS22679" s="152"/>
      <c r="BT22679" s="153"/>
    </row>
    <row r="22680" spans="71:72" x14ac:dyDescent="0.2">
      <c r="BS22680" s="152"/>
      <c r="BT22680" s="153"/>
    </row>
    <row r="22681" spans="71:72" x14ac:dyDescent="0.2">
      <c r="BS22681" s="152"/>
      <c r="BT22681" s="153"/>
    </row>
    <row r="22682" spans="71:72" x14ac:dyDescent="0.2">
      <c r="BS22682" s="152"/>
      <c r="BT22682" s="153"/>
    </row>
    <row r="22683" spans="71:72" x14ac:dyDescent="0.2">
      <c r="BS22683" s="152"/>
      <c r="BT22683" s="153"/>
    </row>
    <row r="22684" spans="71:72" x14ac:dyDescent="0.2">
      <c r="BS22684" s="152"/>
      <c r="BT22684" s="153"/>
    </row>
    <row r="22685" spans="71:72" x14ac:dyDescent="0.2">
      <c r="BS22685" s="152"/>
      <c r="BT22685" s="153"/>
    </row>
    <row r="22686" spans="71:72" x14ac:dyDescent="0.2">
      <c r="BS22686" s="152"/>
      <c r="BT22686" s="153"/>
    </row>
    <row r="22687" spans="71:72" x14ac:dyDescent="0.2">
      <c r="BS22687" s="152"/>
      <c r="BT22687" s="153"/>
    </row>
    <row r="22688" spans="71:72" x14ac:dyDescent="0.2">
      <c r="BS22688" s="152"/>
      <c r="BT22688" s="153"/>
    </row>
    <row r="22689" spans="71:72" x14ac:dyDescent="0.2">
      <c r="BS22689" s="152"/>
      <c r="BT22689" s="153"/>
    </row>
    <row r="22690" spans="71:72" x14ac:dyDescent="0.2">
      <c r="BS22690" s="152"/>
      <c r="BT22690" s="153"/>
    </row>
    <row r="22691" spans="71:72" x14ac:dyDescent="0.2">
      <c r="BS22691" s="152"/>
      <c r="BT22691" s="153"/>
    </row>
    <row r="22692" spans="71:72" x14ac:dyDescent="0.2">
      <c r="BS22692" s="152"/>
      <c r="BT22692" s="153"/>
    </row>
    <row r="22693" spans="71:72" x14ac:dyDescent="0.2">
      <c r="BS22693" s="152"/>
      <c r="BT22693" s="153"/>
    </row>
    <row r="22694" spans="71:72" x14ac:dyDescent="0.2">
      <c r="BS22694" s="152"/>
      <c r="BT22694" s="153"/>
    </row>
    <row r="22695" spans="71:72" x14ac:dyDescent="0.2">
      <c r="BS22695" s="152"/>
      <c r="BT22695" s="153"/>
    </row>
    <row r="22696" spans="71:72" x14ac:dyDescent="0.2">
      <c r="BS22696" s="152"/>
      <c r="BT22696" s="153"/>
    </row>
    <row r="22697" spans="71:72" x14ac:dyDescent="0.2">
      <c r="BS22697" s="152"/>
      <c r="BT22697" s="153"/>
    </row>
    <row r="22698" spans="71:72" x14ac:dyDescent="0.2">
      <c r="BS22698" s="152"/>
      <c r="BT22698" s="153"/>
    </row>
    <row r="22699" spans="71:72" x14ac:dyDescent="0.2">
      <c r="BS22699" s="152"/>
      <c r="BT22699" s="153"/>
    </row>
    <row r="22700" spans="71:72" x14ac:dyDescent="0.2">
      <c r="BS22700" s="152"/>
      <c r="BT22700" s="153"/>
    </row>
    <row r="22701" spans="71:72" x14ac:dyDescent="0.2">
      <c r="BS22701" s="152"/>
      <c r="BT22701" s="153"/>
    </row>
    <row r="22702" spans="71:72" x14ac:dyDescent="0.2">
      <c r="BS22702" s="152"/>
      <c r="BT22702" s="153"/>
    </row>
    <row r="22703" spans="71:72" x14ac:dyDescent="0.2">
      <c r="BS22703" s="152"/>
      <c r="BT22703" s="153"/>
    </row>
    <row r="22704" spans="71:72" x14ac:dyDescent="0.2">
      <c r="BS22704" s="152"/>
      <c r="BT22704" s="153"/>
    </row>
    <row r="22705" spans="71:72" x14ac:dyDescent="0.2">
      <c r="BS22705" s="152"/>
      <c r="BT22705" s="153"/>
    </row>
    <row r="22706" spans="71:72" x14ac:dyDescent="0.2">
      <c r="BS22706" s="152"/>
      <c r="BT22706" s="153"/>
    </row>
    <row r="22707" spans="71:72" x14ac:dyDescent="0.2">
      <c r="BS22707" s="152"/>
      <c r="BT22707" s="153"/>
    </row>
    <row r="22708" spans="71:72" x14ac:dyDescent="0.2">
      <c r="BS22708" s="152"/>
      <c r="BT22708" s="153"/>
    </row>
    <row r="22709" spans="71:72" x14ac:dyDescent="0.2">
      <c r="BS22709" s="152"/>
      <c r="BT22709" s="153"/>
    </row>
    <row r="22710" spans="71:72" x14ac:dyDescent="0.2">
      <c r="BS22710" s="152"/>
      <c r="BT22710" s="153"/>
    </row>
    <row r="22711" spans="71:72" x14ac:dyDescent="0.2">
      <c r="BS22711" s="152"/>
      <c r="BT22711" s="153"/>
    </row>
    <row r="22712" spans="71:72" x14ac:dyDescent="0.2">
      <c r="BS22712" s="152"/>
      <c r="BT22712" s="153"/>
    </row>
    <row r="22713" spans="71:72" x14ac:dyDescent="0.2">
      <c r="BS22713" s="152"/>
      <c r="BT22713" s="153"/>
    </row>
    <row r="22714" spans="71:72" x14ac:dyDescent="0.2">
      <c r="BS22714" s="152"/>
      <c r="BT22714" s="153"/>
    </row>
    <row r="22715" spans="71:72" x14ac:dyDescent="0.2">
      <c r="BS22715" s="152"/>
      <c r="BT22715" s="153"/>
    </row>
    <row r="22716" spans="71:72" x14ac:dyDescent="0.2">
      <c r="BS22716" s="152"/>
      <c r="BT22716" s="153"/>
    </row>
    <row r="22717" spans="71:72" x14ac:dyDescent="0.2">
      <c r="BS22717" s="152"/>
      <c r="BT22717" s="153"/>
    </row>
    <row r="22718" spans="71:72" x14ac:dyDescent="0.2">
      <c r="BS22718" s="152"/>
      <c r="BT22718" s="153"/>
    </row>
    <row r="22719" spans="71:72" x14ac:dyDescent="0.2">
      <c r="BS22719" s="152"/>
      <c r="BT22719" s="153"/>
    </row>
    <row r="22720" spans="71:72" x14ac:dyDescent="0.2">
      <c r="BS22720" s="152"/>
      <c r="BT22720" s="153"/>
    </row>
    <row r="22721" spans="71:72" x14ac:dyDescent="0.2">
      <c r="BS22721" s="152"/>
      <c r="BT22721" s="153"/>
    </row>
    <row r="22722" spans="71:72" x14ac:dyDescent="0.2">
      <c r="BS22722" s="152"/>
      <c r="BT22722" s="153"/>
    </row>
    <row r="22723" spans="71:72" x14ac:dyDescent="0.2">
      <c r="BS22723" s="152"/>
      <c r="BT22723" s="153"/>
    </row>
    <row r="22724" spans="71:72" x14ac:dyDescent="0.2">
      <c r="BS22724" s="152"/>
      <c r="BT22724" s="153"/>
    </row>
    <row r="22725" spans="71:72" x14ac:dyDescent="0.2">
      <c r="BS22725" s="152"/>
      <c r="BT22725" s="153"/>
    </row>
    <row r="22726" spans="71:72" x14ac:dyDescent="0.2">
      <c r="BS22726" s="152"/>
      <c r="BT22726" s="153"/>
    </row>
    <row r="22727" spans="71:72" x14ac:dyDescent="0.2">
      <c r="BS22727" s="152"/>
      <c r="BT22727" s="153"/>
    </row>
    <row r="22728" spans="71:72" x14ac:dyDescent="0.2">
      <c r="BS22728" s="152"/>
      <c r="BT22728" s="153"/>
    </row>
    <row r="22729" spans="71:72" x14ac:dyDescent="0.2">
      <c r="BS22729" s="152"/>
      <c r="BT22729" s="153"/>
    </row>
    <row r="22730" spans="71:72" x14ac:dyDescent="0.2">
      <c r="BS22730" s="152"/>
      <c r="BT22730" s="153"/>
    </row>
    <row r="22731" spans="71:72" x14ac:dyDescent="0.2">
      <c r="BS22731" s="152"/>
      <c r="BT22731" s="153"/>
    </row>
    <row r="22732" spans="71:72" x14ac:dyDescent="0.2">
      <c r="BS22732" s="152"/>
      <c r="BT22732" s="153"/>
    </row>
    <row r="22733" spans="71:72" x14ac:dyDescent="0.2">
      <c r="BS22733" s="152"/>
      <c r="BT22733" s="153"/>
    </row>
    <row r="22734" spans="71:72" x14ac:dyDescent="0.2">
      <c r="BS22734" s="152"/>
      <c r="BT22734" s="153"/>
    </row>
    <row r="22735" spans="71:72" x14ac:dyDescent="0.2">
      <c r="BS22735" s="152"/>
      <c r="BT22735" s="153"/>
    </row>
    <row r="22736" spans="71:72" x14ac:dyDescent="0.2">
      <c r="BS22736" s="152"/>
      <c r="BT22736" s="153"/>
    </row>
    <row r="22737" spans="71:72" x14ac:dyDescent="0.2">
      <c r="BS22737" s="152"/>
      <c r="BT22737" s="153"/>
    </row>
    <row r="22738" spans="71:72" x14ac:dyDescent="0.2">
      <c r="BS22738" s="152"/>
      <c r="BT22738" s="153"/>
    </row>
    <row r="22739" spans="71:72" x14ac:dyDescent="0.2">
      <c r="BS22739" s="152"/>
      <c r="BT22739" s="153"/>
    </row>
    <row r="22740" spans="71:72" x14ac:dyDescent="0.2">
      <c r="BS22740" s="152"/>
      <c r="BT22740" s="153"/>
    </row>
    <row r="22741" spans="71:72" x14ac:dyDescent="0.2">
      <c r="BS22741" s="152"/>
      <c r="BT22741" s="153"/>
    </row>
    <row r="22742" spans="71:72" x14ac:dyDescent="0.2">
      <c r="BS22742" s="152"/>
      <c r="BT22742" s="153"/>
    </row>
    <row r="22743" spans="71:72" x14ac:dyDescent="0.2">
      <c r="BS22743" s="152"/>
      <c r="BT22743" s="153"/>
    </row>
    <row r="22744" spans="71:72" x14ac:dyDescent="0.2">
      <c r="BS22744" s="152"/>
      <c r="BT22744" s="153"/>
    </row>
    <row r="22745" spans="71:72" x14ac:dyDescent="0.2">
      <c r="BS22745" s="152"/>
      <c r="BT22745" s="153"/>
    </row>
    <row r="22746" spans="71:72" x14ac:dyDescent="0.2">
      <c r="BS22746" s="152"/>
      <c r="BT22746" s="153"/>
    </row>
    <row r="22747" spans="71:72" x14ac:dyDescent="0.2">
      <c r="BS22747" s="152"/>
      <c r="BT22747" s="153"/>
    </row>
    <row r="22748" spans="71:72" x14ac:dyDescent="0.2">
      <c r="BS22748" s="152"/>
      <c r="BT22748" s="153"/>
    </row>
    <row r="22749" spans="71:72" x14ac:dyDescent="0.2">
      <c r="BS22749" s="152"/>
      <c r="BT22749" s="153"/>
    </row>
    <row r="22750" spans="71:72" x14ac:dyDescent="0.2">
      <c r="BS22750" s="152"/>
      <c r="BT22750" s="153"/>
    </row>
    <row r="22751" spans="71:72" x14ac:dyDescent="0.2">
      <c r="BS22751" s="152"/>
      <c r="BT22751" s="153"/>
    </row>
    <row r="22752" spans="71:72" x14ac:dyDescent="0.2">
      <c r="BS22752" s="152"/>
      <c r="BT22752" s="153"/>
    </row>
    <row r="22753" spans="71:72" x14ac:dyDescent="0.2">
      <c r="BS22753" s="152"/>
      <c r="BT22753" s="153"/>
    </row>
    <row r="22754" spans="71:72" x14ac:dyDescent="0.2">
      <c r="BS22754" s="152"/>
      <c r="BT22754" s="153"/>
    </row>
    <row r="22755" spans="71:72" x14ac:dyDescent="0.2">
      <c r="BS22755" s="152"/>
      <c r="BT22755" s="153"/>
    </row>
    <row r="22756" spans="71:72" x14ac:dyDescent="0.2">
      <c r="BS22756" s="152"/>
      <c r="BT22756" s="153"/>
    </row>
    <row r="22757" spans="71:72" x14ac:dyDescent="0.2">
      <c r="BS22757" s="152"/>
      <c r="BT22757" s="153"/>
    </row>
    <row r="22758" spans="71:72" x14ac:dyDescent="0.2">
      <c r="BS22758" s="152"/>
      <c r="BT22758" s="153"/>
    </row>
    <row r="22759" spans="71:72" x14ac:dyDescent="0.2">
      <c r="BS22759" s="152"/>
      <c r="BT22759" s="153"/>
    </row>
    <row r="22760" spans="71:72" x14ac:dyDescent="0.2">
      <c r="BS22760" s="152"/>
      <c r="BT22760" s="153"/>
    </row>
    <row r="22761" spans="71:72" x14ac:dyDescent="0.2">
      <c r="BS22761" s="152"/>
      <c r="BT22761" s="153"/>
    </row>
    <row r="22762" spans="71:72" x14ac:dyDescent="0.2">
      <c r="BS22762" s="152"/>
      <c r="BT22762" s="153"/>
    </row>
    <row r="22763" spans="71:72" x14ac:dyDescent="0.2">
      <c r="BS22763" s="152"/>
      <c r="BT22763" s="153"/>
    </row>
    <row r="22764" spans="71:72" x14ac:dyDescent="0.2">
      <c r="BS22764" s="152"/>
      <c r="BT22764" s="153"/>
    </row>
    <row r="22765" spans="71:72" x14ac:dyDescent="0.2">
      <c r="BS22765" s="152"/>
      <c r="BT22765" s="153"/>
    </row>
    <row r="22766" spans="71:72" x14ac:dyDescent="0.2">
      <c r="BS22766" s="152"/>
      <c r="BT22766" s="153"/>
    </row>
    <row r="22767" spans="71:72" x14ac:dyDescent="0.2">
      <c r="BS22767" s="152"/>
      <c r="BT22767" s="153"/>
    </row>
    <row r="22768" spans="71:72" x14ac:dyDescent="0.2">
      <c r="BS22768" s="152"/>
      <c r="BT22768" s="153"/>
    </row>
    <row r="22769" spans="71:72" x14ac:dyDescent="0.2">
      <c r="BS22769" s="152"/>
      <c r="BT22769" s="153"/>
    </row>
    <row r="22770" spans="71:72" x14ac:dyDescent="0.2">
      <c r="BS22770" s="152"/>
      <c r="BT22770" s="153"/>
    </row>
    <row r="22771" spans="71:72" x14ac:dyDescent="0.2">
      <c r="BS22771" s="152"/>
      <c r="BT22771" s="153"/>
    </row>
    <row r="22772" spans="71:72" x14ac:dyDescent="0.2">
      <c r="BS22772" s="152"/>
      <c r="BT22772" s="153"/>
    </row>
    <row r="22773" spans="71:72" x14ac:dyDescent="0.2">
      <c r="BS22773" s="152"/>
      <c r="BT22773" s="153"/>
    </row>
    <row r="22774" spans="71:72" x14ac:dyDescent="0.2">
      <c r="BS22774" s="152"/>
      <c r="BT22774" s="153"/>
    </row>
    <row r="22775" spans="71:72" x14ac:dyDescent="0.2">
      <c r="BS22775" s="152"/>
      <c r="BT22775" s="153"/>
    </row>
    <row r="22776" spans="71:72" x14ac:dyDescent="0.2">
      <c r="BS22776" s="152"/>
      <c r="BT22776" s="153"/>
    </row>
    <row r="22777" spans="71:72" x14ac:dyDescent="0.2">
      <c r="BS22777" s="152"/>
      <c r="BT22777" s="153"/>
    </row>
    <row r="22778" spans="71:72" x14ac:dyDescent="0.2">
      <c r="BS22778" s="152"/>
      <c r="BT22778" s="153"/>
    </row>
    <row r="22779" spans="71:72" x14ac:dyDescent="0.2">
      <c r="BS22779" s="152"/>
      <c r="BT22779" s="153"/>
    </row>
    <row r="22780" spans="71:72" x14ac:dyDescent="0.2">
      <c r="BS22780" s="152"/>
      <c r="BT22780" s="153"/>
    </row>
    <row r="22781" spans="71:72" x14ac:dyDescent="0.2">
      <c r="BS22781" s="152"/>
      <c r="BT22781" s="153"/>
    </row>
    <row r="22782" spans="71:72" x14ac:dyDescent="0.2">
      <c r="BS22782" s="152"/>
      <c r="BT22782" s="153"/>
    </row>
    <row r="22783" spans="71:72" x14ac:dyDescent="0.2">
      <c r="BS22783" s="152"/>
      <c r="BT22783" s="153"/>
    </row>
    <row r="22784" spans="71:72" x14ac:dyDescent="0.2">
      <c r="BS22784" s="152"/>
      <c r="BT22784" s="153"/>
    </row>
    <row r="22785" spans="71:72" x14ac:dyDescent="0.2">
      <c r="BS22785" s="152"/>
      <c r="BT22785" s="153"/>
    </row>
    <row r="22786" spans="71:72" x14ac:dyDescent="0.2">
      <c r="BS22786" s="152"/>
      <c r="BT22786" s="153"/>
    </row>
    <row r="22787" spans="71:72" x14ac:dyDescent="0.2">
      <c r="BS22787" s="152"/>
      <c r="BT22787" s="153"/>
    </row>
    <row r="22788" spans="71:72" x14ac:dyDescent="0.2">
      <c r="BS22788" s="152"/>
      <c r="BT22788" s="153"/>
    </row>
    <row r="22789" spans="71:72" x14ac:dyDescent="0.2">
      <c r="BS22789" s="152"/>
      <c r="BT22789" s="153"/>
    </row>
    <row r="22790" spans="71:72" x14ac:dyDescent="0.2">
      <c r="BS22790" s="152"/>
      <c r="BT22790" s="153"/>
    </row>
    <row r="22791" spans="71:72" x14ac:dyDescent="0.2">
      <c r="BS22791" s="152"/>
      <c r="BT22791" s="153"/>
    </row>
    <row r="22792" spans="71:72" x14ac:dyDescent="0.2">
      <c r="BS22792" s="152"/>
      <c r="BT22792" s="153"/>
    </row>
    <row r="22793" spans="71:72" x14ac:dyDescent="0.2">
      <c r="BS22793" s="152"/>
      <c r="BT22793" s="153"/>
    </row>
    <row r="22794" spans="71:72" x14ac:dyDescent="0.2">
      <c r="BS22794" s="152"/>
      <c r="BT22794" s="153"/>
    </row>
    <row r="22795" spans="71:72" x14ac:dyDescent="0.2">
      <c r="BS22795" s="152"/>
      <c r="BT22795" s="153"/>
    </row>
    <row r="22796" spans="71:72" x14ac:dyDescent="0.2">
      <c r="BS22796" s="152"/>
      <c r="BT22796" s="153"/>
    </row>
    <row r="22797" spans="71:72" x14ac:dyDescent="0.2">
      <c r="BS22797" s="152"/>
      <c r="BT22797" s="153"/>
    </row>
    <row r="22798" spans="71:72" x14ac:dyDescent="0.2">
      <c r="BS22798" s="152"/>
      <c r="BT22798" s="153"/>
    </row>
    <row r="22799" spans="71:72" x14ac:dyDescent="0.2">
      <c r="BS22799" s="152"/>
      <c r="BT22799" s="153"/>
    </row>
    <row r="22800" spans="71:72" x14ac:dyDescent="0.2">
      <c r="BS22800" s="152"/>
      <c r="BT22800" s="153"/>
    </row>
    <row r="22801" spans="71:72" x14ac:dyDescent="0.2">
      <c r="BS22801" s="152"/>
      <c r="BT22801" s="153"/>
    </row>
    <row r="22802" spans="71:72" x14ac:dyDescent="0.2">
      <c r="BS22802" s="152"/>
      <c r="BT22802" s="153"/>
    </row>
    <row r="22803" spans="71:72" x14ac:dyDescent="0.2">
      <c r="BS22803" s="152"/>
      <c r="BT22803" s="153"/>
    </row>
    <row r="22804" spans="71:72" x14ac:dyDescent="0.2">
      <c r="BS22804" s="152"/>
      <c r="BT22804" s="153"/>
    </row>
    <row r="22805" spans="71:72" x14ac:dyDescent="0.2">
      <c r="BS22805" s="152"/>
      <c r="BT22805" s="153"/>
    </row>
    <row r="22806" spans="71:72" x14ac:dyDescent="0.2">
      <c r="BS22806" s="152"/>
      <c r="BT22806" s="153"/>
    </row>
    <row r="22807" spans="71:72" x14ac:dyDescent="0.2">
      <c r="BS22807" s="152"/>
      <c r="BT22807" s="153"/>
    </row>
    <row r="22808" spans="71:72" x14ac:dyDescent="0.2">
      <c r="BS22808" s="152"/>
      <c r="BT22808" s="153"/>
    </row>
    <row r="22809" spans="71:72" x14ac:dyDescent="0.2">
      <c r="BS22809" s="152"/>
      <c r="BT22809" s="153"/>
    </row>
    <row r="22810" spans="71:72" x14ac:dyDescent="0.2">
      <c r="BS22810" s="152"/>
      <c r="BT22810" s="153"/>
    </row>
    <row r="22811" spans="71:72" x14ac:dyDescent="0.2">
      <c r="BS22811" s="152"/>
      <c r="BT22811" s="153"/>
    </row>
    <row r="22812" spans="71:72" x14ac:dyDescent="0.2">
      <c r="BS22812" s="152"/>
      <c r="BT22812" s="153"/>
    </row>
    <row r="22813" spans="71:72" x14ac:dyDescent="0.2">
      <c r="BS22813" s="152"/>
      <c r="BT22813" s="153"/>
    </row>
    <row r="22814" spans="71:72" x14ac:dyDescent="0.2">
      <c r="BS22814" s="152"/>
      <c r="BT22814" s="153"/>
    </row>
    <row r="22815" spans="71:72" x14ac:dyDescent="0.2">
      <c r="BS22815" s="152"/>
      <c r="BT22815" s="153"/>
    </row>
    <row r="22816" spans="71:72" x14ac:dyDescent="0.2">
      <c r="BS22816" s="152"/>
      <c r="BT22816" s="153"/>
    </row>
    <row r="22817" spans="71:72" x14ac:dyDescent="0.2">
      <c r="BS22817" s="152"/>
      <c r="BT22817" s="153"/>
    </row>
    <row r="22818" spans="71:72" x14ac:dyDescent="0.2">
      <c r="BS22818" s="152"/>
      <c r="BT22818" s="153"/>
    </row>
    <row r="22819" spans="71:72" x14ac:dyDescent="0.2">
      <c r="BS22819" s="152"/>
      <c r="BT22819" s="153"/>
    </row>
    <row r="22820" spans="71:72" x14ac:dyDescent="0.2">
      <c r="BS22820" s="152"/>
      <c r="BT22820" s="153"/>
    </row>
    <row r="22821" spans="71:72" x14ac:dyDescent="0.2">
      <c r="BS22821" s="152"/>
      <c r="BT22821" s="153"/>
    </row>
    <row r="22822" spans="71:72" x14ac:dyDescent="0.2">
      <c r="BS22822" s="152"/>
      <c r="BT22822" s="153"/>
    </row>
    <row r="22823" spans="71:72" x14ac:dyDescent="0.2">
      <c r="BS22823" s="152"/>
      <c r="BT22823" s="153"/>
    </row>
    <row r="22824" spans="71:72" x14ac:dyDescent="0.2">
      <c r="BS22824" s="152"/>
      <c r="BT22824" s="153"/>
    </row>
    <row r="22825" spans="71:72" x14ac:dyDescent="0.2">
      <c r="BS22825" s="152"/>
      <c r="BT22825" s="153"/>
    </row>
    <row r="22826" spans="71:72" x14ac:dyDescent="0.2">
      <c r="BS22826" s="152"/>
      <c r="BT22826" s="153"/>
    </row>
    <row r="22827" spans="71:72" x14ac:dyDescent="0.2">
      <c r="BS22827" s="152"/>
      <c r="BT22827" s="153"/>
    </row>
    <row r="22828" spans="71:72" x14ac:dyDescent="0.2">
      <c r="BS22828" s="152"/>
      <c r="BT22828" s="153"/>
    </row>
    <row r="22829" spans="71:72" x14ac:dyDescent="0.2">
      <c r="BS22829" s="152"/>
      <c r="BT22829" s="153"/>
    </row>
    <row r="22830" spans="71:72" x14ac:dyDescent="0.2">
      <c r="BS22830" s="152"/>
      <c r="BT22830" s="153"/>
    </row>
    <row r="22831" spans="71:72" x14ac:dyDescent="0.2">
      <c r="BS22831" s="152"/>
      <c r="BT22831" s="153"/>
    </row>
    <row r="22832" spans="71:72" x14ac:dyDescent="0.2">
      <c r="BS22832" s="152"/>
      <c r="BT22832" s="153"/>
    </row>
    <row r="22833" spans="71:72" x14ac:dyDescent="0.2">
      <c r="BS22833" s="152"/>
      <c r="BT22833" s="153"/>
    </row>
    <row r="22834" spans="71:72" x14ac:dyDescent="0.2">
      <c r="BS22834" s="152"/>
      <c r="BT22834" s="153"/>
    </row>
    <row r="22835" spans="71:72" x14ac:dyDescent="0.2">
      <c r="BS22835" s="152"/>
      <c r="BT22835" s="153"/>
    </row>
    <row r="22836" spans="71:72" x14ac:dyDescent="0.2">
      <c r="BS22836" s="152"/>
      <c r="BT22836" s="153"/>
    </row>
    <row r="22837" spans="71:72" x14ac:dyDescent="0.2">
      <c r="BS22837" s="152"/>
      <c r="BT22837" s="153"/>
    </row>
    <row r="22838" spans="71:72" x14ac:dyDescent="0.2">
      <c r="BS22838" s="152"/>
      <c r="BT22838" s="153"/>
    </row>
    <row r="22839" spans="71:72" x14ac:dyDescent="0.2">
      <c r="BS22839" s="152"/>
      <c r="BT22839" s="153"/>
    </row>
    <row r="22840" spans="71:72" x14ac:dyDescent="0.2">
      <c r="BS22840" s="152"/>
      <c r="BT22840" s="153"/>
    </row>
    <row r="22841" spans="71:72" x14ac:dyDescent="0.2">
      <c r="BS22841" s="152"/>
      <c r="BT22841" s="153"/>
    </row>
    <row r="22842" spans="71:72" x14ac:dyDescent="0.2">
      <c r="BS22842" s="152"/>
      <c r="BT22842" s="153"/>
    </row>
    <row r="22843" spans="71:72" x14ac:dyDescent="0.2">
      <c r="BS22843" s="152"/>
      <c r="BT22843" s="153"/>
    </row>
    <row r="22844" spans="71:72" x14ac:dyDescent="0.2">
      <c r="BS22844" s="152"/>
      <c r="BT22844" s="153"/>
    </row>
    <row r="22845" spans="71:72" x14ac:dyDescent="0.2">
      <c r="BS22845" s="152"/>
      <c r="BT22845" s="153"/>
    </row>
    <row r="22846" spans="71:72" x14ac:dyDescent="0.2">
      <c r="BS22846" s="152"/>
      <c r="BT22846" s="153"/>
    </row>
    <row r="22847" spans="71:72" x14ac:dyDescent="0.2">
      <c r="BS22847" s="152"/>
      <c r="BT22847" s="153"/>
    </row>
    <row r="22848" spans="71:72" x14ac:dyDescent="0.2">
      <c r="BS22848" s="152"/>
      <c r="BT22848" s="153"/>
    </row>
    <row r="22849" spans="71:72" x14ac:dyDescent="0.2">
      <c r="BS22849" s="152"/>
      <c r="BT22849" s="153"/>
    </row>
    <row r="22850" spans="71:72" x14ac:dyDescent="0.2">
      <c r="BS22850" s="152"/>
      <c r="BT22850" s="153"/>
    </row>
    <row r="22851" spans="71:72" x14ac:dyDescent="0.2">
      <c r="BS22851" s="152"/>
      <c r="BT22851" s="153"/>
    </row>
    <row r="22852" spans="71:72" x14ac:dyDescent="0.2">
      <c r="BS22852" s="152"/>
      <c r="BT22852" s="153"/>
    </row>
    <row r="22853" spans="71:72" x14ac:dyDescent="0.2">
      <c r="BS22853" s="152"/>
      <c r="BT22853" s="153"/>
    </row>
    <row r="22854" spans="71:72" x14ac:dyDescent="0.2">
      <c r="BS22854" s="152"/>
      <c r="BT22854" s="153"/>
    </row>
    <row r="22855" spans="71:72" x14ac:dyDescent="0.2">
      <c r="BS22855" s="152"/>
      <c r="BT22855" s="153"/>
    </row>
    <row r="22856" spans="71:72" x14ac:dyDescent="0.2">
      <c r="BS22856" s="152"/>
      <c r="BT22856" s="153"/>
    </row>
    <row r="22857" spans="71:72" x14ac:dyDescent="0.2">
      <c r="BS22857" s="152"/>
      <c r="BT22857" s="153"/>
    </row>
    <row r="22858" spans="71:72" x14ac:dyDescent="0.2">
      <c r="BS22858" s="152"/>
      <c r="BT22858" s="153"/>
    </row>
    <row r="22859" spans="71:72" x14ac:dyDescent="0.2">
      <c r="BS22859" s="152"/>
      <c r="BT22859" s="153"/>
    </row>
    <row r="22860" spans="71:72" x14ac:dyDescent="0.2">
      <c r="BS22860" s="152"/>
      <c r="BT22860" s="153"/>
    </row>
    <row r="22861" spans="71:72" x14ac:dyDescent="0.2">
      <c r="BS22861" s="152"/>
      <c r="BT22861" s="153"/>
    </row>
    <row r="22862" spans="71:72" x14ac:dyDescent="0.2">
      <c r="BS22862" s="152"/>
      <c r="BT22862" s="153"/>
    </row>
    <row r="22863" spans="71:72" x14ac:dyDescent="0.2">
      <c r="BS22863" s="152"/>
      <c r="BT22863" s="153"/>
    </row>
    <row r="22864" spans="71:72" x14ac:dyDescent="0.2">
      <c r="BS22864" s="152"/>
      <c r="BT22864" s="153"/>
    </row>
    <row r="22865" spans="71:72" x14ac:dyDescent="0.2">
      <c r="BS22865" s="152"/>
      <c r="BT22865" s="153"/>
    </row>
    <row r="22866" spans="71:72" x14ac:dyDescent="0.2">
      <c r="BS22866" s="152"/>
      <c r="BT22866" s="153"/>
    </row>
    <row r="22867" spans="71:72" x14ac:dyDescent="0.2">
      <c r="BS22867" s="152"/>
      <c r="BT22867" s="153"/>
    </row>
    <row r="22868" spans="71:72" x14ac:dyDescent="0.2">
      <c r="BS22868" s="152"/>
      <c r="BT22868" s="153"/>
    </row>
    <row r="22869" spans="71:72" x14ac:dyDescent="0.2">
      <c r="BS22869" s="152"/>
      <c r="BT22869" s="153"/>
    </row>
    <row r="22870" spans="71:72" x14ac:dyDescent="0.2">
      <c r="BS22870" s="152"/>
      <c r="BT22870" s="153"/>
    </row>
    <row r="22871" spans="71:72" x14ac:dyDescent="0.2">
      <c r="BS22871" s="152"/>
      <c r="BT22871" s="153"/>
    </row>
    <row r="22872" spans="71:72" x14ac:dyDescent="0.2">
      <c r="BS22872" s="152"/>
      <c r="BT22872" s="153"/>
    </row>
    <row r="22873" spans="71:72" x14ac:dyDescent="0.2">
      <c r="BS22873" s="152"/>
      <c r="BT22873" s="153"/>
    </row>
    <row r="22874" spans="71:72" x14ac:dyDescent="0.2">
      <c r="BS22874" s="152"/>
      <c r="BT22874" s="153"/>
    </row>
    <row r="22875" spans="71:72" x14ac:dyDescent="0.2">
      <c r="BS22875" s="152"/>
      <c r="BT22875" s="153"/>
    </row>
    <row r="22876" spans="71:72" x14ac:dyDescent="0.2">
      <c r="BS22876" s="152"/>
      <c r="BT22876" s="153"/>
    </row>
    <row r="22877" spans="71:72" x14ac:dyDescent="0.2">
      <c r="BS22877" s="152"/>
      <c r="BT22877" s="153"/>
    </row>
    <row r="22878" spans="71:72" x14ac:dyDescent="0.2">
      <c r="BS22878" s="152"/>
      <c r="BT22878" s="153"/>
    </row>
    <row r="22879" spans="71:72" x14ac:dyDescent="0.2">
      <c r="BS22879" s="152"/>
      <c r="BT22879" s="153"/>
    </row>
    <row r="22880" spans="71:72" x14ac:dyDescent="0.2">
      <c r="BS22880" s="152"/>
      <c r="BT22880" s="153"/>
    </row>
    <row r="22881" spans="71:72" x14ac:dyDescent="0.2">
      <c r="BS22881" s="152"/>
      <c r="BT22881" s="153"/>
    </row>
    <row r="22882" spans="71:72" x14ac:dyDescent="0.2">
      <c r="BS22882" s="152"/>
      <c r="BT22882" s="153"/>
    </row>
    <row r="22883" spans="71:72" x14ac:dyDescent="0.2">
      <c r="BS22883" s="152"/>
      <c r="BT22883" s="153"/>
    </row>
    <row r="22884" spans="71:72" x14ac:dyDescent="0.2">
      <c r="BS22884" s="152"/>
      <c r="BT22884" s="153"/>
    </row>
    <row r="22885" spans="71:72" x14ac:dyDescent="0.2">
      <c r="BS22885" s="152"/>
      <c r="BT22885" s="153"/>
    </row>
    <row r="22886" spans="71:72" x14ac:dyDescent="0.2">
      <c r="BS22886" s="152"/>
      <c r="BT22886" s="153"/>
    </row>
    <row r="22887" spans="71:72" x14ac:dyDescent="0.2">
      <c r="BS22887" s="152"/>
      <c r="BT22887" s="153"/>
    </row>
    <row r="22888" spans="71:72" x14ac:dyDescent="0.2">
      <c r="BS22888" s="152"/>
      <c r="BT22888" s="153"/>
    </row>
    <row r="22889" spans="71:72" x14ac:dyDescent="0.2">
      <c r="BS22889" s="152"/>
      <c r="BT22889" s="153"/>
    </row>
    <row r="22890" spans="71:72" x14ac:dyDescent="0.2">
      <c r="BS22890" s="152"/>
      <c r="BT22890" s="153"/>
    </row>
    <row r="22891" spans="71:72" x14ac:dyDescent="0.2">
      <c r="BS22891" s="152"/>
      <c r="BT22891" s="153"/>
    </row>
    <row r="22892" spans="71:72" x14ac:dyDescent="0.2">
      <c r="BS22892" s="152"/>
      <c r="BT22892" s="153"/>
    </row>
    <row r="22893" spans="71:72" x14ac:dyDescent="0.2">
      <c r="BS22893" s="152"/>
      <c r="BT22893" s="153"/>
    </row>
    <row r="22894" spans="71:72" x14ac:dyDescent="0.2">
      <c r="BS22894" s="152"/>
      <c r="BT22894" s="153"/>
    </row>
    <row r="22895" spans="71:72" x14ac:dyDescent="0.2">
      <c r="BS22895" s="152"/>
      <c r="BT22895" s="153"/>
    </row>
    <row r="22896" spans="71:72" x14ac:dyDescent="0.2">
      <c r="BS22896" s="152"/>
      <c r="BT22896" s="153"/>
    </row>
    <row r="22897" spans="71:72" x14ac:dyDescent="0.2">
      <c r="BS22897" s="152"/>
      <c r="BT22897" s="153"/>
    </row>
    <row r="22898" spans="71:72" x14ac:dyDescent="0.2">
      <c r="BS22898" s="152"/>
      <c r="BT22898" s="153"/>
    </row>
    <row r="22899" spans="71:72" x14ac:dyDescent="0.2">
      <c r="BS22899" s="152"/>
      <c r="BT22899" s="153"/>
    </row>
    <row r="22900" spans="71:72" x14ac:dyDescent="0.2">
      <c r="BS22900" s="152"/>
      <c r="BT22900" s="153"/>
    </row>
    <row r="22901" spans="71:72" x14ac:dyDescent="0.2">
      <c r="BS22901" s="152"/>
      <c r="BT22901" s="153"/>
    </row>
    <row r="22902" spans="71:72" x14ac:dyDescent="0.2">
      <c r="BS22902" s="152"/>
      <c r="BT22902" s="153"/>
    </row>
    <row r="22903" spans="71:72" x14ac:dyDescent="0.2">
      <c r="BS22903" s="152"/>
      <c r="BT22903" s="153"/>
    </row>
    <row r="22904" spans="71:72" x14ac:dyDescent="0.2">
      <c r="BS22904" s="152"/>
      <c r="BT22904" s="153"/>
    </row>
    <row r="22905" spans="71:72" x14ac:dyDescent="0.2">
      <c r="BS22905" s="152"/>
      <c r="BT22905" s="153"/>
    </row>
    <row r="22906" spans="71:72" x14ac:dyDescent="0.2">
      <c r="BS22906" s="152"/>
      <c r="BT22906" s="153"/>
    </row>
    <row r="22907" spans="71:72" x14ac:dyDescent="0.2">
      <c r="BS22907" s="152"/>
      <c r="BT22907" s="153"/>
    </row>
    <row r="22908" spans="71:72" x14ac:dyDescent="0.2">
      <c r="BS22908" s="152"/>
      <c r="BT22908" s="153"/>
    </row>
    <row r="22909" spans="71:72" x14ac:dyDescent="0.2">
      <c r="BS22909" s="152"/>
      <c r="BT22909" s="153"/>
    </row>
    <row r="22910" spans="71:72" x14ac:dyDescent="0.2">
      <c r="BS22910" s="152"/>
      <c r="BT22910" s="153"/>
    </row>
    <row r="22911" spans="71:72" x14ac:dyDescent="0.2">
      <c r="BS22911" s="152"/>
      <c r="BT22911" s="153"/>
    </row>
    <row r="22912" spans="71:72" x14ac:dyDescent="0.2">
      <c r="BS22912" s="152"/>
      <c r="BT22912" s="153"/>
    </row>
    <row r="22913" spans="71:72" x14ac:dyDescent="0.2">
      <c r="BS22913" s="152"/>
      <c r="BT22913" s="153"/>
    </row>
    <row r="22914" spans="71:72" x14ac:dyDescent="0.2">
      <c r="BS22914" s="152"/>
      <c r="BT22914" s="153"/>
    </row>
    <row r="22915" spans="71:72" x14ac:dyDescent="0.2">
      <c r="BS22915" s="152"/>
      <c r="BT22915" s="153"/>
    </row>
    <row r="22916" spans="71:72" x14ac:dyDescent="0.2">
      <c r="BS22916" s="152"/>
      <c r="BT22916" s="153"/>
    </row>
    <row r="22917" spans="71:72" x14ac:dyDescent="0.2">
      <c r="BS22917" s="152"/>
      <c r="BT22917" s="153"/>
    </row>
    <row r="22918" spans="71:72" x14ac:dyDescent="0.2">
      <c r="BS22918" s="152"/>
      <c r="BT22918" s="153"/>
    </row>
    <row r="22919" spans="71:72" x14ac:dyDescent="0.2">
      <c r="BS22919" s="152"/>
      <c r="BT22919" s="153"/>
    </row>
    <row r="22920" spans="71:72" x14ac:dyDescent="0.2">
      <c r="BS22920" s="152"/>
      <c r="BT22920" s="153"/>
    </row>
    <row r="22921" spans="71:72" x14ac:dyDescent="0.2">
      <c r="BS22921" s="152"/>
      <c r="BT22921" s="153"/>
    </row>
    <row r="22922" spans="71:72" x14ac:dyDescent="0.2">
      <c r="BS22922" s="152"/>
      <c r="BT22922" s="153"/>
    </row>
    <row r="22923" spans="71:72" x14ac:dyDescent="0.2">
      <c r="BS22923" s="152"/>
      <c r="BT22923" s="153"/>
    </row>
    <row r="22924" spans="71:72" x14ac:dyDescent="0.2">
      <c r="BS22924" s="152"/>
      <c r="BT22924" s="153"/>
    </row>
    <row r="22925" spans="71:72" x14ac:dyDescent="0.2">
      <c r="BS22925" s="152"/>
      <c r="BT22925" s="153"/>
    </row>
    <row r="22926" spans="71:72" x14ac:dyDescent="0.2">
      <c r="BS22926" s="152"/>
      <c r="BT22926" s="153"/>
    </row>
    <row r="22927" spans="71:72" x14ac:dyDescent="0.2">
      <c r="BS22927" s="152"/>
      <c r="BT22927" s="153"/>
    </row>
    <row r="22928" spans="71:72" x14ac:dyDescent="0.2">
      <c r="BS22928" s="152"/>
      <c r="BT22928" s="153"/>
    </row>
    <row r="22929" spans="71:72" x14ac:dyDescent="0.2">
      <c r="BS22929" s="152"/>
      <c r="BT22929" s="153"/>
    </row>
    <row r="22930" spans="71:72" x14ac:dyDescent="0.2">
      <c r="BS22930" s="152"/>
      <c r="BT22930" s="153"/>
    </row>
    <row r="22931" spans="71:72" x14ac:dyDescent="0.2">
      <c r="BS22931" s="152"/>
      <c r="BT22931" s="153"/>
    </row>
    <row r="22932" spans="71:72" x14ac:dyDescent="0.2">
      <c r="BS22932" s="152"/>
      <c r="BT22932" s="153"/>
    </row>
    <row r="22933" spans="71:72" x14ac:dyDescent="0.2">
      <c r="BS22933" s="152"/>
      <c r="BT22933" s="153"/>
    </row>
    <row r="22934" spans="71:72" x14ac:dyDescent="0.2">
      <c r="BS22934" s="152"/>
      <c r="BT22934" s="153"/>
    </row>
    <row r="22935" spans="71:72" x14ac:dyDescent="0.2">
      <c r="BS22935" s="152"/>
      <c r="BT22935" s="153"/>
    </row>
    <row r="22936" spans="71:72" x14ac:dyDescent="0.2">
      <c r="BS22936" s="152"/>
      <c r="BT22936" s="153"/>
    </row>
    <row r="22937" spans="71:72" x14ac:dyDescent="0.2">
      <c r="BS22937" s="152"/>
      <c r="BT22937" s="153"/>
    </row>
    <row r="22938" spans="71:72" x14ac:dyDescent="0.2">
      <c r="BS22938" s="152"/>
      <c r="BT22938" s="153"/>
    </row>
    <row r="22939" spans="71:72" x14ac:dyDescent="0.2">
      <c r="BS22939" s="152"/>
      <c r="BT22939" s="153"/>
    </row>
    <row r="22940" spans="71:72" x14ac:dyDescent="0.2">
      <c r="BS22940" s="152"/>
      <c r="BT22940" s="153"/>
    </row>
    <row r="22941" spans="71:72" x14ac:dyDescent="0.2">
      <c r="BS22941" s="152"/>
      <c r="BT22941" s="153"/>
    </row>
    <row r="22942" spans="71:72" x14ac:dyDescent="0.2">
      <c r="BS22942" s="152"/>
      <c r="BT22942" s="153"/>
    </row>
    <row r="22943" spans="71:72" x14ac:dyDescent="0.2">
      <c r="BS22943" s="152"/>
      <c r="BT22943" s="153"/>
    </row>
    <row r="22944" spans="71:72" x14ac:dyDescent="0.2">
      <c r="BS22944" s="152"/>
      <c r="BT22944" s="153"/>
    </row>
    <row r="22945" spans="71:72" x14ac:dyDescent="0.2">
      <c r="BS22945" s="152"/>
      <c r="BT22945" s="153"/>
    </row>
    <row r="22946" spans="71:72" x14ac:dyDescent="0.2">
      <c r="BS22946" s="152"/>
      <c r="BT22946" s="153"/>
    </row>
    <row r="22947" spans="71:72" x14ac:dyDescent="0.2">
      <c r="BS22947" s="152"/>
      <c r="BT22947" s="153"/>
    </row>
    <row r="22948" spans="71:72" x14ac:dyDescent="0.2">
      <c r="BS22948" s="152"/>
      <c r="BT22948" s="153"/>
    </row>
    <row r="22949" spans="71:72" x14ac:dyDescent="0.2">
      <c r="BS22949" s="152"/>
      <c r="BT22949" s="153"/>
    </row>
    <row r="22950" spans="71:72" x14ac:dyDescent="0.2">
      <c r="BS22950" s="152"/>
      <c r="BT22950" s="153"/>
    </row>
    <row r="22951" spans="71:72" x14ac:dyDescent="0.2">
      <c r="BS22951" s="152"/>
      <c r="BT22951" s="153"/>
    </row>
    <row r="22952" spans="71:72" x14ac:dyDescent="0.2">
      <c r="BS22952" s="152"/>
      <c r="BT22952" s="153"/>
    </row>
    <row r="22953" spans="71:72" x14ac:dyDescent="0.2">
      <c r="BS22953" s="152"/>
      <c r="BT22953" s="153"/>
    </row>
    <row r="22954" spans="71:72" x14ac:dyDescent="0.2">
      <c r="BS22954" s="152"/>
      <c r="BT22954" s="153"/>
    </row>
    <row r="22955" spans="71:72" x14ac:dyDescent="0.2">
      <c r="BS22955" s="152"/>
      <c r="BT22955" s="153"/>
    </row>
    <row r="22956" spans="71:72" x14ac:dyDescent="0.2">
      <c r="BS22956" s="152"/>
      <c r="BT22956" s="153"/>
    </row>
    <row r="22957" spans="71:72" x14ac:dyDescent="0.2">
      <c r="BS22957" s="152"/>
      <c r="BT22957" s="153"/>
    </row>
    <row r="22958" spans="71:72" x14ac:dyDescent="0.2">
      <c r="BS22958" s="152"/>
      <c r="BT22958" s="153"/>
    </row>
    <row r="22959" spans="71:72" x14ac:dyDescent="0.2">
      <c r="BS22959" s="152"/>
      <c r="BT22959" s="153"/>
    </row>
    <row r="22960" spans="71:72" x14ac:dyDescent="0.2">
      <c r="BS22960" s="152"/>
      <c r="BT22960" s="153"/>
    </row>
    <row r="22961" spans="71:72" x14ac:dyDescent="0.2">
      <c r="BS22961" s="152"/>
      <c r="BT22961" s="153"/>
    </row>
    <row r="22962" spans="71:72" x14ac:dyDescent="0.2">
      <c r="BS22962" s="152"/>
      <c r="BT22962" s="153"/>
    </row>
    <row r="22963" spans="71:72" x14ac:dyDescent="0.2">
      <c r="BS22963" s="152"/>
      <c r="BT22963" s="153"/>
    </row>
    <row r="22964" spans="71:72" x14ac:dyDescent="0.2">
      <c r="BS22964" s="152"/>
      <c r="BT22964" s="153"/>
    </row>
    <row r="22965" spans="71:72" x14ac:dyDescent="0.2">
      <c r="BS22965" s="152"/>
      <c r="BT22965" s="153"/>
    </row>
    <row r="22966" spans="71:72" x14ac:dyDescent="0.2">
      <c r="BS22966" s="152"/>
      <c r="BT22966" s="153"/>
    </row>
    <row r="22967" spans="71:72" x14ac:dyDescent="0.2">
      <c r="BS22967" s="152"/>
      <c r="BT22967" s="153"/>
    </row>
    <row r="22968" spans="71:72" x14ac:dyDescent="0.2">
      <c r="BS22968" s="152"/>
      <c r="BT22968" s="153"/>
    </row>
    <row r="22969" spans="71:72" x14ac:dyDescent="0.2">
      <c r="BS22969" s="152"/>
      <c r="BT22969" s="153"/>
    </row>
    <row r="22970" spans="71:72" x14ac:dyDescent="0.2">
      <c r="BS22970" s="152"/>
      <c r="BT22970" s="153"/>
    </row>
    <row r="22971" spans="71:72" x14ac:dyDescent="0.2">
      <c r="BS22971" s="152"/>
      <c r="BT22971" s="153"/>
    </row>
    <row r="22972" spans="71:72" x14ac:dyDescent="0.2">
      <c r="BS22972" s="152"/>
      <c r="BT22972" s="153"/>
    </row>
    <row r="22973" spans="71:72" x14ac:dyDescent="0.2">
      <c r="BS22973" s="152"/>
      <c r="BT22973" s="153"/>
    </row>
    <row r="22974" spans="71:72" x14ac:dyDescent="0.2">
      <c r="BS22974" s="152"/>
      <c r="BT22974" s="153"/>
    </row>
    <row r="22975" spans="71:72" x14ac:dyDescent="0.2">
      <c r="BS22975" s="152"/>
      <c r="BT22975" s="153"/>
    </row>
    <row r="22976" spans="71:72" x14ac:dyDescent="0.2">
      <c r="BS22976" s="152"/>
      <c r="BT22976" s="153"/>
    </row>
    <row r="22977" spans="71:72" x14ac:dyDescent="0.2">
      <c r="BS22977" s="152"/>
      <c r="BT22977" s="153"/>
    </row>
    <row r="22978" spans="71:72" x14ac:dyDescent="0.2">
      <c r="BS22978" s="152"/>
      <c r="BT22978" s="153"/>
    </row>
    <row r="22979" spans="71:72" x14ac:dyDescent="0.2">
      <c r="BS22979" s="152"/>
      <c r="BT22979" s="153"/>
    </row>
    <row r="22980" spans="71:72" x14ac:dyDescent="0.2">
      <c r="BS22980" s="152"/>
      <c r="BT22980" s="153"/>
    </row>
    <row r="22981" spans="71:72" x14ac:dyDescent="0.2">
      <c r="BS22981" s="152"/>
      <c r="BT22981" s="153"/>
    </row>
    <row r="22982" spans="71:72" x14ac:dyDescent="0.2">
      <c r="BS22982" s="152"/>
      <c r="BT22982" s="153"/>
    </row>
    <row r="22983" spans="71:72" x14ac:dyDescent="0.2">
      <c r="BS22983" s="152"/>
      <c r="BT22983" s="153"/>
    </row>
    <row r="22984" spans="71:72" x14ac:dyDescent="0.2">
      <c r="BS22984" s="152"/>
      <c r="BT22984" s="153"/>
    </row>
    <row r="22985" spans="71:72" x14ac:dyDescent="0.2">
      <c r="BS22985" s="152"/>
      <c r="BT22985" s="153"/>
    </row>
    <row r="22986" spans="71:72" x14ac:dyDescent="0.2">
      <c r="BS22986" s="152"/>
      <c r="BT22986" s="153"/>
    </row>
    <row r="22987" spans="71:72" x14ac:dyDescent="0.2">
      <c r="BS22987" s="152"/>
      <c r="BT22987" s="153"/>
    </row>
    <row r="22988" spans="71:72" x14ac:dyDescent="0.2">
      <c r="BS22988" s="152"/>
      <c r="BT22988" s="153"/>
    </row>
    <row r="22989" spans="71:72" x14ac:dyDescent="0.2">
      <c r="BS22989" s="152"/>
      <c r="BT22989" s="153"/>
    </row>
    <row r="22990" spans="71:72" x14ac:dyDescent="0.2">
      <c r="BS22990" s="152"/>
      <c r="BT22990" s="153"/>
    </row>
    <row r="22991" spans="71:72" x14ac:dyDescent="0.2">
      <c r="BS22991" s="152"/>
      <c r="BT22991" s="153"/>
    </row>
    <row r="22992" spans="71:72" x14ac:dyDescent="0.2">
      <c r="BS22992" s="152"/>
      <c r="BT22992" s="153"/>
    </row>
    <row r="22993" spans="71:72" x14ac:dyDescent="0.2">
      <c r="BS22993" s="152"/>
      <c r="BT22993" s="153"/>
    </row>
    <row r="22994" spans="71:72" x14ac:dyDescent="0.2">
      <c r="BS22994" s="152"/>
      <c r="BT22994" s="153"/>
    </row>
    <row r="22995" spans="71:72" x14ac:dyDescent="0.2">
      <c r="BS22995" s="152"/>
      <c r="BT22995" s="153"/>
    </row>
    <row r="22996" spans="71:72" x14ac:dyDescent="0.2">
      <c r="BS22996" s="152"/>
      <c r="BT22996" s="153"/>
    </row>
    <row r="22997" spans="71:72" x14ac:dyDescent="0.2">
      <c r="BS22997" s="152"/>
      <c r="BT22997" s="153"/>
    </row>
    <row r="22998" spans="71:72" x14ac:dyDescent="0.2">
      <c r="BS22998" s="152"/>
      <c r="BT22998" s="153"/>
    </row>
    <row r="22999" spans="71:72" x14ac:dyDescent="0.2">
      <c r="BS22999" s="152"/>
      <c r="BT22999" s="153"/>
    </row>
    <row r="23000" spans="71:72" x14ac:dyDescent="0.2">
      <c r="BS23000" s="152"/>
      <c r="BT23000" s="153"/>
    </row>
    <row r="23001" spans="71:72" x14ac:dyDescent="0.2">
      <c r="BS23001" s="152"/>
      <c r="BT23001" s="153"/>
    </row>
    <row r="23002" spans="71:72" x14ac:dyDescent="0.2">
      <c r="BS23002" s="152"/>
      <c r="BT23002" s="153"/>
    </row>
    <row r="23003" spans="71:72" x14ac:dyDescent="0.2">
      <c r="BS23003" s="152"/>
      <c r="BT23003" s="153"/>
    </row>
    <row r="23004" spans="71:72" x14ac:dyDescent="0.2">
      <c r="BS23004" s="152"/>
      <c r="BT23004" s="153"/>
    </row>
    <row r="23005" spans="71:72" x14ac:dyDescent="0.2">
      <c r="BS23005" s="152"/>
      <c r="BT23005" s="153"/>
    </row>
    <row r="23006" spans="71:72" x14ac:dyDescent="0.2">
      <c r="BS23006" s="152"/>
      <c r="BT23006" s="153"/>
    </row>
    <row r="23007" spans="71:72" x14ac:dyDescent="0.2">
      <c r="BS23007" s="152"/>
      <c r="BT23007" s="153"/>
    </row>
    <row r="23008" spans="71:72" x14ac:dyDescent="0.2">
      <c r="BS23008" s="152"/>
      <c r="BT23008" s="153"/>
    </row>
    <row r="23009" spans="71:72" x14ac:dyDescent="0.2">
      <c r="BS23009" s="152"/>
      <c r="BT23009" s="153"/>
    </row>
    <row r="23010" spans="71:72" x14ac:dyDescent="0.2">
      <c r="BS23010" s="152"/>
      <c r="BT23010" s="153"/>
    </row>
    <row r="23011" spans="71:72" x14ac:dyDescent="0.2">
      <c r="BS23011" s="152"/>
      <c r="BT23011" s="153"/>
    </row>
    <row r="23012" spans="71:72" x14ac:dyDescent="0.2">
      <c r="BS23012" s="152"/>
      <c r="BT23012" s="153"/>
    </row>
    <row r="23013" spans="71:72" x14ac:dyDescent="0.2">
      <c r="BS23013" s="152"/>
      <c r="BT23013" s="153"/>
    </row>
    <row r="23014" spans="71:72" x14ac:dyDescent="0.2">
      <c r="BS23014" s="152"/>
      <c r="BT23014" s="153"/>
    </row>
    <row r="23015" spans="71:72" x14ac:dyDescent="0.2">
      <c r="BS23015" s="152"/>
      <c r="BT23015" s="153"/>
    </row>
    <row r="23016" spans="71:72" x14ac:dyDescent="0.2">
      <c r="BS23016" s="152"/>
      <c r="BT23016" s="153"/>
    </row>
    <row r="23017" spans="71:72" x14ac:dyDescent="0.2">
      <c r="BS23017" s="152"/>
      <c r="BT23017" s="153"/>
    </row>
    <row r="23018" spans="71:72" x14ac:dyDescent="0.2">
      <c r="BS23018" s="152"/>
      <c r="BT23018" s="153"/>
    </row>
    <row r="23019" spans="71:72" x14ac:dyDescent="0.2">
      <c r="BS23019" s="152"/>
      <c r="BT23019" s="153"/>
    </row>
    <row r="23020" spans="71:72" x14ac:dyDescent="0.2">
      <c r="BS23020" s="152"/>
      <c r="BT23020" s="153"/>
    </row>
    <row r="23021" spans="71:72" x14ac:dyDescent="0.2">
      <c r="BS23021" s="152"/>
      <c r="BT23021" s="153"/>
    </row>
    <row r="23022" spans="71:72" x14ac:dyDescent="0.2">
      <c r="BS23022" s="152"/>
      <c r="BT23022" s="153"/>
    </row>
    <row r="23023" spans="71:72" x14ac:dyDescent="0.2">
      <c r="BS23023" s="152"/>
      <c r="BT23023" s="153"/>
    </row>
    <row r="23024" spans="71:72" x14ac:dyDescent="0.2">
      <c r="BS23024" s="152"/>
      <c r="BT23024" s="153"/>
    </row>
    <row r="23025" spans="71:72" x14ac:dyDescent="0.2">
      <c r="BS23025" s="152"/>
      <c r="BT23025" s="153"/>
    </row>
    <row r="23026" spans="71:72" x14ac:dyDescent="0.2">
      <c r="BS23026" s="152"/>
      <c r="BT23026" s="153"/>
    </row>
    <row r="23027" spans="71:72" x14ac:dyDescent="0.2">
      <c r="BS23027" s="152"/>
      <c r="BT23027" s="153"/>
    </row>
    <row r="23028" spans="71:72" x14ac:dyDescent="0.2">
      <c r="BS23028" s="152"/>
      <c r="BT23028" s="153"/>
    </row>
    <row r="23029" spans="71:72" x14ac:dyDescent="0.2">
      <c r="BS23029" s="152"/>
      <c r="BT23029" s="153"/>
    </row>
    <row r="23030" spans="71:72" x14ac:dyDescent="0.2">
      <c r="BS23030" s="152"/>
      <c r="BT23030" s="153"/>
    </row>
    <row r="23031" spans="71:72" x14ac:dyDescent="0.2">
      <c r="BS23031" s="152"/>
      <c r="BT23031" s="153"/>
    </row>
    <row r="23032" spans="71:72" x14ac:dyDescent="0.2">
      <c r="BS23032" s="152"/>
      <c r="BT23032" s="153"/>
    </row>
    <row r="23033" spans="71:72" x14ac:dyDescent="0.2">
      <c r="BS23033" s="152"/>
      <c r="BT23033" s="153"/>
    </row>
    <row r="23034" spans="71:72" x14ac:dyDescent="0.2">
      <c r="BS23034" s="152"/>
      <c r="BT23034" s="153"/>
    </row>
    <row r="23035" spans="71:72" x14ac:dyDescent="0.2">
      <c r="BS23035" s="152"/>
      <c r="BT23035" s="153"/>
    </row>
    <row r="23036" spans="71:72" x14ac:dyDescent="0.2">
      <c r="BS23036" s="152"/>
      <c r="BT23036" s="153"/>
    </row>
    <row r="23037" spans="71:72" x14ac:dyDescent="0.2">
      <c r="BS23037" s="152"/>
      <c r="BT23037" s="153"/>
    </row>
    <row r="23038" spans="71:72" x14ac:dyDescent="0.2">
      <c r="BS23038" s="152"/>
      <c r="BT23038" s="153"/>
    </row>
    <row r="23039" spans="71:72" x14ac:dyDescent="0.2">
      <c r="BS23039" s="152"/>
      <c r="BT23039" s="153"/>
    </row>
    <row r="23040" spans="71:72" x14ac:dyDescent="0.2">
      <c r="BS23040" s="152"/>
      <c r="BT23040" s="153"/>
    </row>
    <row r="23041" spans="71:72" x14ac:dyDescent="0.2">
      <c r="BS23041" s="152"/>
      <c r="BT23041" s="153"/>
    </row>
    <row r="23042" spans="71:72" x14ac:dyDescent="0.2">
      <c r="BS23042" s="152"/>
      <c r="BT23042" s="153"/>
    </row>
    <row r="23043" spans="71:72" x14ac:dyDescent="0.2">
      <c r="BS23043" s="152"/>
      <c r="BT23043" s="153"/>
    </row>
    <row r="23044" spans="71:72" x14ac:dyDescent="0.2">
      <c r="BS23044" s="152"/>
      <c r="BT23044" s="153"/>
    </row>
    <row r="23045" spans="71:72" x14ac:dyDescent="0.2">
      <c r="BS23045" s="152"/>
      <c r="BT23045" s="153"/>
    </row>
    <row r="23046" spans="71:72" x14ac:dyDescent="0.2">
      <c r="BS23046" s="152"/>
      <c r="BT23046" s="153"/>
    </row>
    <row r="23047" spans="71:72" x14ac:dyDescent="0.2">
      <c r="BS23047" s="152"/>
      <c r="BT23047" s="153"/>
    </row>
    <row r="23048" spans="71:72" x14ac:dyDescent="0.2">
      <c r="BS23048" s="152"/>
      <c r="BT23048" s="153"/>
    </row>
    <row r="23049" spans="71:72" x14ac:dyDescent="0.2">
      <c r="BS23049" s="152"/>
      <c r="BT23049" s="153"/>
    </row>
    <row r="23050" spans="71:72" x14ac:dyDescent="0.2">
      <c r="BS23050" s="152"/>
      <c r="BT23050" s="153"/>
    </row>
    <row r="23051" spans="71:72" x14ac:dyDescent="0.2">
      <c r="BS23051" s="152"/>
      <c r="BT23051" s="153"/>
    </row>
    <row r="23052" spans="71:72" x14ac:dyDescent="0.2">
      <c r="BS23052" s="152"/>
      <c r="BT23052" s="153"/>
    </row>
    <row r="23053" spans="71:72" x14ac:dyDescent="0.2">
      <c r="BS23053" s="152"/>
      <c r="BT23053" s="153"/>
    </row>
    <row r="23054" spans="71:72" x14ac:dyDescent="0.2">
      <c r="BS23054" s="152"/>
      <c r="BT23054" s="153"/>
    </row>
    <row r="23055" spans="71:72" x14ac:dyDescent="0.2">
      <c r="BS23055" s="152"/>
      <c r="BT23055" s="153"/>
    </row>
    <row r="23056" spans="71:72" x14ac:dyDescent="0.2">
      <c r="BS23056" s="152"/>
      <c r="BT23056" s="153"/>
    </row>
    <row r="23057" spans="71:72" x14ac:dyDescent="0.2">
      <c r="BS23057" s="152"/>
      <c r="BT23057" s="153"/>
    </row>
    <row r="23058" spans="71:72" x14ac:dyDescent="0.2">
      <c r="BS23058" s="152"/>
      <c r="BT23058" s="153"/>
    </row>
    <row r="23059" spans="71:72" x14ac:dyDescent="0.2">
      <c r="BS23059" s="152"/>
      <c r="BT23059" s="153"/>
    </row>
    <row r="23060" spans="71:72" x14ac:dyDescent="0.2">
      <c r="BS23060" s="152"/>
      <c r="BT23060" s="153"/>
    </row>
    <row r="23061" spans="71:72" x14ac:dyDescent="0.2">
      <c r="BS23061" s="152"/>
      <c r="BT23061" s="153"/>
    </row>
    <row r="23062" spans="71:72" x14ac:dyDescent="0.2">
      <c r="BS23062" s="152"/>
      <c r="BT23062" s="153"/>
    </row>
    <row r="23063" spans="71:72" x14ac:dyDescent="0.2">
      <c r="BS23063" s="152"/>
      <c r="BT23063" s="153"/>
    </row>
    <row r="23064" spans="71:72" x14ac:dyDescent="0.2">
      <c r="BS23064" s="152"/>
      <c r="BT23064" s="153"/>
    </row>
    <row r="23065" spans="71:72" x14ac:dyDescent="0.2">
      <c r="BS23065" s="152"/>
      <c r="BT23065" s="153"/>
    </row>
    <row r="23066" spans="71:72" x14ac:dyDescent="0.2">
      <c r="BS23066" s="152"/>
      <c r="BT23066" s="153"/>
    </row>
    <row r="23067" spans="71:72" x14ac:dyDescent="0.2">
      <c r="BS23067" s="152"/>
      <c r="BT23067" s="153"/>
    </row>
    <row r="23068" spans="71:72" x14ac:dyDescent="0.2">
      <c r="BS23068" s="152"/>
      <c r="BT23068" s="153"/>
    </row>
    <row r="23069" spans="71:72" x14ac:dyDescent="0.2">
      <c r="BS23069" s="152"/>
      <c r="BT23069" s="153"/>
    </row>
    <row r="23070" spans="71:72" x14ac:dyDescent="0.2">
      <c r="BS23070" s="152"/>
      <c r="BT23070" s="153"/>
    </row>
    <row r="23071" spans="71:72" x14ac:dyDescent="0.2">
      <c r="BS23071" s="152"/>
      <c r="BT23071" s="153"/>
    </row>
    <row r="23072" spans="71:72" x14ac:dyDescent="0.2">
      <c r="BS23072" s="152"/>
      <c r="BT23072" s="153"/>
    </row>
    <row r="23073" spans="71:72" x14ac:dyDescent="0.2">
      <c r="BS23073" s="152"/>
      <c r="BT23073" s="153"/>
    </row>
    <row r="23074" spans="71:72" x14ac:dyDescent="0.2">
      <c r="BS23074" s="152"/>
      <c r="BT23074" s="153"/>
    </row>
    <row r="23075" spans="71:72" x14ac:dyDescent="0.2">
      <c r="BS23075" s="152"/>
      <c r="BT23075" s="153"/>
    </row>
    <row r="23076" spans="71:72" x14ac:dyDescent="0.2">
      <c r="BS23076" s="152"/>
      <c r="BT23076" s="153"/>
    </row>
    <row r="23077" spans="71:72" x14ac:dyDescent="0.2">
      <c r="BS23077" s="152"/>
      <c r="BT23077" s="153"/>
    </row>
    <row r="23078" spans="71:72" x14ac:dyDescent="0.2">
      <c r="BS23078" s="152"/>
      <c r="BT23078" s="153"/>
    </row>
    <row r="23079" spans="71:72" x14ac:dyDescent="0.2">
      <c r="BS23079" s="152"/>
      <c r="BT23079" s="153"/>
    </row>
    <row r="23080" spans="71:72" x14ac:dyDescent="0.2">
      <c r="BS23080" s="152"/>
      <c r="BT23080" s="153"/>
    </row>
    <row r="23081" spans="71:72" x14ac:dyDescent="0.2">
      <c r="BS23081" s="152"/>
      <c r="BT23081" s="153"/>
    </row>
    <row r="23082" spans="71:72" x14ac:dyDescent="0.2">
      <c r="BS23082" s="152"/>
      <c r="BT23082" s="153"/>
    </row>
    <row r="23083" spans="71:72" x14ac:dyDescent="0.2">
      <c r="BS23083" s="152"/>
      <c r="BT23083" s="153"/>
    </row>
    <row r="23084" spans="71:72" x14ac:dyDescent="0.2">
      <c r="BS23084" s="152"/>
      <c r="BT23084" s="153"/>
    </row>
    <row r="23085" spans="71:72" x14ac:dyDescent="0.2">
      <c r="BS23085" s="152"/>
      <c r="BT23085" s="153"/>
    </row>
    <row r="23086" spans="71:72" x14ac:dyDescent="0.2">
      <c r="BS23086" s="152"/>
      <c r="BT23086" s="153"/>
    </row>
    <row r="23087" spans="71:72" x14ac:dyDescent="0.2">
      <c r="BS23087" s="152"/>
      <c r="BT23087" s="153"/>
    </row>
    <row r="23088" spans="71:72" x14ac:dyDescent="0.2">
      <c r="BS23088" s="152"/>
      <c r="BT23088" s="153"/>
    </row>
    <row r="23089" spans="71:72" x14ac:dyDescent="0.2">
      <c r="BS23089" s="152"/>
      <c r="BT23089" s="153"/>
    </row>
    <row r="23090" spans="71:72" x14ac:dyDescent="0.2">
      <c r="BS23090" s="152"/>
      <c r="BT23090" s="153"/>
    </row>
    <row r="23091" spans="71:72" x14ac:dyDescent="0.2">
      <c r="BS23091" s="152"/>
      <c r="BT23091" s="153"/>
    </row>
    <row r="23092" spans="71:72" x14ac:dyDescent="0.2">
      <c r="BS23092" s="152"/>
      <c r="BT23092" s="153"/>
    </row>
    <row r="23093" spans="71:72" x14ac:dyDescent="0.2">
      <c r="BS23093" s="152"/>
      <c r="BT23093" s="153"/>
    </row>
    <row r="23094" spans="71:72" x14ac:dyDescent="0.2">
      <c r="BS23094" s="152"/>
      <c r="BT23094" s="153"/>
    </row>
    <row r="23095" spans="71:72" x14ac:dyDescent="0.2">
      <c r="BS23095" s="152"/>
      <c r="BT23095" s="153"/>
    </row>
    <row r="23096" spans="71:72" x14ac:dyDescent="0.2">
      <c r="BS23096" s="152"/>
      <c r="BT23096" s="153"/>
    </row>
    <row r="23097" spans="71:72" x14ac:dyDescent="0.2">
      <c r="BS23097" s="152"/>
      <c r="BT23097" s="153"/>
    </row>
    <row r="23098" spans="71:72" x14ac:dyDescent="0.2">
      <c r="BS23098" s="152"/>
      <c r="BT23098" s="153"/>
    </row>
    <row r="23099" spans="71:72" x14ac:dyDescent="0.2">
      <c r="BS23099" s="152"/>
      <c r="BT23099" s="153"/>
    </row>
    <row r="23100" spans="71:72" x14ac:dyDescent="0.2">
      <c r="BS23100" s="152"/>
      <c r="BT23100" s="153"/>
    </row>
    <row r="23101" spans="71:72" x14ac:dyDescent="0.2">
      <c r="BS23101" s="152"/>
      <c r="BT23101" s="153"/>
    </row>
    <row r="23102" spans="71:72" x14ac:dyDescent="0.2">
      <c r="BS23102" s="152"/>
      <c r="BT23102" s="153"/>
    </row>
    <row r="23103" spans="71:72" x14ac:dyDescent="0.2">
      <c r="BS23103" s="152"/>
      <c r="BT23103" s="153"/>
    </row>
    <row r="23104" spans="71:72" x14ac:dyDescent="0.2">
      <c r="BS23104" s="152"/>
      <c r="BT23104" s="153"/>
    </row>
    <row r="23105" spans="71:72" x14ac:dyDescent="0.2">
      <c r="BS23105" s="152"/>
      <c r="BT23105" s="153"/>
    </row>
    <row r="23106" spans="71:72" x14ac:dyDescent="0.2">
      <c r="BS23106" s="152"/>
      <c r="BT23106" s="153"/>
    </row>
    <row r="23107" spans="71:72" x14ac:dyDescent="0.2">
      <c r="BS23107" s="152"/>
      <c r="BT23107" s="153"/>
    </row>
    <row r="23108" spans="71:72" x14ac:dyDescent="0.2">
      <c r="BS23108" s="152"/>
      <c r="BT23108" s="153"/>
    </row>
    <row r="23109" spans="71:72" x14ac:dyDescent="0.2">
      <c r="BS23109" s="152"/>
      <c r="BT23109" s="153"/>
    </row>
    <row r="23110" spans="71:72" x14ac:dyDescent="0.2">
      <c r="BS23110" s="152"/>
      <c r="BT23110" s="153"/>
    </row>
    <row r="23111" spans="71:72" x14ac:dyDescent="0.2">
      <c r="BS23111" s="152"/>
      <c r="BT23111" s="153"/>
    </row>
    <row r="23112" spans="71:72" x14ac:dyDescent="0.2">
      <c r="BS23112" s="152"/>
      <c r="BT23112" s="153"/>
    </row>
    <row r="23113" spans="71:72" x14ac:dyDescent="0.2">
      <c r="BS23113" s="152"/>
      <c r="BT23113" s="153"/>
    </row>
    <row r="23114" spans="71:72" x14ac:dyDescent="0.2">
      <c r="BS23114" s="152"/>
      <c r="BT23114" s="153"/>
    </row>
    <row r="23115" spans="71:72" x14ac:dyDescent="0.2">
      <c r="BS23115" s="152"/>
      <c r="BT23115" s="153"/>
    </row>
    <row r="23116" spans="71:72" x14ac:dyDescent="0.2">
      <c r="BS23116" s="152"/>
      <c r="BT23116" s="153"/>
    </row>
    <row r="23117" spans="71:72" x14ac:dyDescent="0.2">
      <c r="BS23117" s="152"/>
      <c r="BT23117" s="153"/>
    </row>
    <row r="23118" spans="71:72" x14ac:dyDescent="0.2">
      <c r="BS23118" s="152"/>
      <c r="BT23118" s="153"/>
    </row>
    <row r="23119" spans="71:72" x14ac:dyDescent="0.2">
      <c r="BS23119" s="152"/>
      <c r="BT23119" s="153"/>
    </row>
    <row r="23120" spans="71:72" x14ac:dyDescent="0.2">
      <c r="BS23120" s="152"/>
      <c r="BT23120" s="153"/>
    </row>
    <row r="23121" spans="71:72" x14ac:dyDescent="0.2">
      <c r="BS23121" s="152"/>
      <c r="BT23121" s="153"/>
    </row>
    <row r="23122" spans="71:72" x14ac:dyDescent="0.2">
      <c r="BS23122" s="152"/>
      <c r="BT23122" s="153"/>
    </row>
    <row r="23123" spans="71:72" x14ac:dyDescent="0.2">
      <c r="BS23123" s="152"/>
      <c r="BT23123" s="153"/>
    </row>
    <row r="23124" spans="71:72" x14ac:dyDescent="0.2">
      <c r="BS23124" s="152"/>
      <c r="BT23124" s="153"/>
    </row>
    <row r="23125" spans="71:72" x14ac:dyDescent="0.2">
      <c r="BS23125" s="152"/>
      <c r="BT23125" s="153"/>
    </row>
    <row r="23126" spans="71:72" x14ac:dyDescent="0.2">
      <c r="BS23126" s="152"/>
      <c r="BT23126" s="153"/>
    </row>
    <row r="23127" spans="71:72" x14ac:dyDescent="0.2">
      <c r="BS23127" s="152"/>
      <c r="BT23127" s="153"/>
    </row>
    <row r="23128" spans="71:72" x14ac:dyDescent="0.2">
      <c r="BS23128" s="152"/>
      <c r="BT23128" s="153"/>
    </row>
    <row r="23129" spans="71:72" x14ac:dyDescent="0.2">
      <c r="BS23129" s="152"/>
      <c r="BT23129" s="153"/>
    </row>
    <row r="23130" spans="71:72" x14ac:dyDescent="0.2">
      <c r="BS23130" s="152"/>
      <c r="BT23130" s="153"/>
    </row>
    <row r="23131" spans="71:72" x14ac:dyDescent="0.2">
      <c r="BS23131" s="152"/>
      <c r="BT23131" s="153"/>
    </row>
    <row r="23132" spans="71:72" x14ac:dyDescent="0.2">
      <c r="BS23132" s="152"/>
      <c r="BT23132" s="153"/>
    </row>
    <row r="23133" spans="71:72" x14ac:dyDescent="0.2">
      <c r="BS23133" s="152"/>
      <c r="BT23133" s="153"/>
    </row>
    <row r="23134" spans="71:72" x14ac:dyDescent="0.2">
      <c r="BS23134" s="152"/>
      <c r="BT23134" s="153"/>
    </row>
    <row r="23135" spans="71:72" x14ac:dyDescent="0.2">
      <c r="BS23135" s="152"/>
      <c r="BT23135" s="153"/>
    </row>
    <row r="23136" spans="71:72" x14ac:dyDescent="0.2">
      <c r="BS23136" s="152"/>
      <c r="BT23136" s="153"/>
    </row>
    <row r="23137" spans="71:72" x14ac:dyDescent="0.2">
      <c r="BS23137" s="152"/>
      <c r="BT23137" s="153"/>
    </row>
    <row r="23138" spans="71:72" x14ac:dyDescent="0.2">
      <c r="BS23138" s="152"/>
      <c r="BT23138" s="153"/>
    </row>
    <row r="23139" spans="71:72" x14ac:dyDescent="0.2">
      <c r="BS23139" s="152"/>
      <c r="BT23139" s="153"/>
    </row>
    <row r="23140" spans="71:72" x14ac:dyDescent="0.2">
      <c r="BS23140" s="152"/>
      <c r="BT23140" s="153"/>
    </row>
    <row r="23141" spans="71:72" x14ac:dyDescent="0.2">
      <c r="BS23141" s="152"/>
      <c r="BT23141" s="153"/>
    </row>
    <row r="23142" spans="71:72" x14ac:dyDescent="0.2">
      <c r="BS23142" s="152"/>
      <c r="BT23142" s="153"/>
    </row>
    <row r="23143" spans="71:72" x14ac:dyDescent="0.2">
      <c r="BS23143" s="152"/>
      <c r="BT23143" s="153"/>
    </row>
    <row r="23144" spans="71:72" x14ac:dyDescent="0.2">
      <c r="BS23144" s="152"/>
      <c r="BT23144" s="153"/>
    </row>
    <row r="23145" spans="71:72" x14ac:dyDescent="0.2">
      <c r="BS23145" s="152"/>
      <c r="BT23145" s="153"/>
    </row>
    <row r="23146" spans="71:72" x14ac:dyDescent="0.2">
      <c r="BS23146" s="152"/>
      <c r="BT23146" s="153"/>
    </row>
    <row r="23147" spans="71:72" x14ac:dyDescent="0.2">
      <c r="BS23147" s="152"/>
      <c r="BT23147" s="153"/>
    </row>
    <row r="23148" spans="71:72" x14ac:dyDescent="0.2">
      <c r="BS23148" s="152"/>
      <c r="BT23148" s="153"/>
    </row>
    <row r="23149" spans="71:72" x14ac:dyDescent="0.2">
      <c r="BS23149" s="152"/>
      <c r="BT23149" s="153"/>
    </row>
    <row r="23150" spans="71:72" x14ac:dyDescent="0.2">
      <c r="BS23150" s="152"/>
      <c r="BT23150" s="153"/>
    </row>
    <row r="23151" spans="71:72" x14ac:dyDescent="0.2">
      <c r="BS23151" s="152"/>
      <c r="BT23151" s="153"/>
    </row>
    <row r="23152" spans="71:72" x14ac:dyDescent="0.2">
      <c r="BS23152" s="152"/>
      <c r="BT23152" s="153"/>
    </row>
    <row r="23153" spans="71:72" x14ac:dyDescent="0.2">
      <c r="BS23153" s="152"/>
      <c r="BT23153" s="153"/>
    </row>
    <row r="23154" spans="71:72" x14ac:dyDescent="0.2">
      <c r="BS23154" s="152"/>
      <c r="BT23154" s="153"/>
    </row>
    <row r="23155" spans="71:72" x14ac:dyDescent="0.2">
      <c r="BS23155" s="152"/>
      <c r="BT23155" s="153"/>
    </row>
    <row r="23156" spans="71:72" x14ac:dyDescent="0.2">
      <c r="BS23156" s="152"/>
      <c r="BT23156" s="153"/>
    </row>
    <row r="23157" spans="71:72" x14ac:dyDescent="0.2">
      <c r="BS23157" s="152"/>
      <c r="BT23157" s="153"/>
    </row>
    <row r="23158" spans="71:72" x14ac:dyDescent="0.2">
      <c r="BS23158" s="152"/>
      <c r="BT23158" s="153"/>
    </row>
    <row r="23159" spans="71:72" x14ac:dyDescent="0.2">
      <c r="BS23159" s="152"/>
      <c r="BT23159" s="153"/>
    </row>
    <row r="23160" spans="71:72" x14ac:dyDescent="0.2">
      <c r="BS23160" s="152"/>
      <c r="BT23160" s="153"/>
    </row>
    <row r="23161" spans="71:72" x14ac:dyDescent="0.2">
      <c r="BS23161" s="152"/>
      <c r="BT23161" s="153"/>
    </row>
    <row r="23162" spans="71:72" x14ac:dyDescent="0.2">
      <c r="BS23162" s="152"/>
      <c r="BT23162" s="153"/>
    </row>
    <row r="23163" spans="71:72" x14ac:dyDescent="0.2">
      <c r="BS23163" s="152"/>
      <c r="BT23163" s="153"/>
    </row>
    <row r="23164" spans="71:72" x14ac:dyDescent="0.2">
      <c r="BS23164" s="152"/>
      <c r="BT23164" s="153"/>
    </row>
    <row r="23165" spans="71:72" x14ac:dyDescent="0.2">
      <c r="BS23165" s="152"/>
      <c r="BT23165" s="153"/>
    </row>
    <row r="23166" spans="71:72" x14ac:dyDescent="0.2">
      <c r="BS23166" s="152"/>
      <c r="BT23166" s="153"/>
    </row>
    <row r="23167" spans="71:72" x14ac:dyDescent="0.2">
      <c r="BS23167" s="152"/>
      <c r="BT23167" s="153"/>
    </row>
    <row r="23168" spans="71:72" x14ac:dyDescent="0.2">
      <c r="BS23168" s="152"/>
      <c r="BT23168" s="153"/>
    </row>
    <row r="23169" spans="71:72" x14ac:dyDescent="0.2">
      <c r="BS23169" s="152"/>
      <c r="BT23169" s="153"/>
    </row>
    <row r="23170" spans="71:72" x14ac:dyDescent="0.2">
      <c r="BS23170" s="152"/>
      <c r="BT23170" s="153"/>
    </row>
    <row r="23171" spans="71:72" x14ac:dyDescent="0.2">
      <c r="BS23171" s="152"/>
      <c r="BT23171" s="153"/>
    </row>
    <row r="23172" spans="71:72" x14ac:dyDescent="0.2">
      <c r="BS23172" s="152"/>
      <c r="BT23172" s="153"/>
    </row>
    <row r="23173" spans="71:72" x14ac:dyDescent="0.2">
      <c r="BS23173" s="152"/>
      <c r="BT23173" s="153"/>
    </row>
    <row r="23174" spans="71:72" x14ac:dyDescent="0.2">
      <c r="BS23174" s="152"/>
      <c r="BT23174" s="153"/>
    </row>
    <row r="23175" spans="71:72" x14ac:dyDescent="0.2">
      <c r="BS23175" s="152"/>
      <c r="BT23175" s="153"/>
    </row>
    <row r="23176" spans="71:72" x14ac:dyDescent="0.2">
      <c r="BS23176" s="152"/>
      <c r="BT23176" s="153"/>
    </row>
    <row r="23177" spans="71:72" x14ac:dyDescent="0.2">
      <c r="BS23177" s="152"/>
      <c r="BT23177" s="153"/>
    </row>
    <row r="23178" spans="71:72" x14ac:dyDescent="0.2">
      <c r="BS23178" s="152"/>
      <c r="BT23178" s="153"/>
    </row>
    <row r="23179" spans="71:72" x14ac:dyDescent="0.2">
      <c r="BS23179" s="152"/>
      <c r="BT23179" s="153"/>
    </row>
    <row r="23180" spans="71:72" x14ac:dyDescent="0.2">
      <c r="BS23180" s="152"/>
      <c r="BT23180" s="153"/>
    </row>
    <row r="23181" spans="71:72" x14ac:dyDescent="0.2">
      <c r="BS23181" s="152"/>
      <c r="BT23181" s="153"/>
    </row>
    <row r="23182" spans="71:72" x14ac:dyDescent="0.2">
      <c r="BS23182" s="152"/>
      <c r="BT23182" s="153"/>
    </row>
    <row r="23183" spans="71:72" x14ac:dyDescent="0.2">
      <c r="BS23183" s="152"/>
      <c r="BT23183" s="153"/>
    </row>
    <row r="23184" spans="71:72" x14ac:dyDescent="0.2">
      <c r="BS23184" s="152"/>
      <c r="BT23184" s="153"/>
    </row>
    <row r="23185" spans="71:72" x14ac:dyDescent="0.2">
      <c r="BS23185" s="152"/>
      <c r="BT23185" s="153"/>
    </row>
    <row r="23186" spans="71:72" x14ac:dyDescent="0.2">
      <c r="BS23186" s="152"/>
      <c r="BT23186" s="153"/>
    </row>
    <row r="23187" spans="71:72" x14ac:dyDescent="0.2">
      <c r="BS23187" s="152"/>
      <c r="BT23187" s="153"/>
    </row>
    <row r="23188" spans="71:72" x14ac:dyDescent="0.2">
      <c r="BS23188" s="152"/>
      <c r="BT23188" s="153"/>
    </row>
    <row r="23189" spans="71:72" x14ac:dyDescent="0.2">
      <c r="BS23189" s="152"/>
      <c r="BT23189" s="153"/>
    </row>
    <row r="23190" spans="71:72" x14ac:dyDescent="0.2">
      <c r="BS23190" s="152"/>
      <c r="BT23190" s="153"/>
    </row>
    <row r="23191" spans="71:72" x14ac:dyDescent="0.2">
      <c r="BS23191" s="152"/>
      <c r="BT23191" s="153"/>
    </row>
    <row r="23192" spans="71:72" x14ac:dyDescent="0.2">
      <c r="BS23192" s="152"/>
      <c r="BT23192" s="153"/>
    </row>
    <row r="23193" spans="71:72" x14ac:dyDescent="0.2">
      <c r="BS23193" s="152"/>
      <c r="BT23193" s="153"/>
    </row>
    <row r="23194" spans="71:72" x14ac:dyDescent="0.2">
      <c r="BS23194" s="152"/>
      <c r="BT23194" s="153"/>
    </row>
    <row r="23195" spans="71:72" x14ac:dyDescent="0.2">
      <c r="BS23195" s="152"/>
      <c r="BT23195" s="153"/>
    </row>
    <row r="23196" spans="71:72" x14ac:dyDescent="0.2">
      <c r="BS23196" s="152"/>
      <c r="BT23196" s="153"/>
    </row>
    <row r="23197" spans="71:72" x14ac:dyDescent="0.2">
      <c r="BS23197" s="152"/>
      <c r="BT23197" s="153"/>
    </row>
    <row r="23198" spans="71:72" x14ac:dyDescent="0.2">
      <c r="BS23198" s="152"/>
      <c r="BT23198" s="153"/>
    </row>
    <row r="23199" spans="71:72" x14ac:dyDescent="0.2">
      <c r="BS23199" s="152"/>
      <c r="BT23199" s="153"/>
    </row>
    <row r="23200" spans="71:72" x14ac:dyDescent="0.2">
      <c r="BS23200" s="152"/>
      <c r="BT23200" s="153"/>
    </row>
    <row r="23201" spans="71:72" x14ac:dyDescent="0.2">
      <c r="BS23201" s="152"/>
      <c r="BT23201" s="153"/>
    </row>
    <row r="23202" spans="71:72" x14ac:dyDescent="0.2">
      <c r="BS23202" s="152"/>
      <c r="BT23202" s="153"/>
    </row>
    <row r="23203" spans="71:72" x14ac:dyDescent="0.2">
      <c r="BS23203" s="152"/>
      <c r="BT23203" s="153"/>
    </row>
    <row r="23204" spans="71:72" x14ac:dyDescent="0.2">
      <c r="BS23204" s="152"/>
      <c r="BT23204" s="153"/>
    </row>
    <row r="23205" spans="71:72" x14ac:dyDescent="0.2">
      <c r="BS23205" s="152"/>
      <c r="BT23205" s="153"/>
    </row>
    <row r="23206" spans="71:72" x14ac:dyDescent="0.2">
      <c r="BS23206" s="152"/>
      <c r="BT23206" s="153"/>
    </row>
    <row r="23207" spans="71:72" x14ac:dyDescent="0.2">
      <c r="BS23207" s="152"/>
      <c r="BT23207" s="153"/>
    </row>
    <row r="23208" spans="71:72" x14ac:dyDescent="0.2">
      <c r="BS23208" s="152"/>
      <c r="BT23208" s="153"/>
    </row>
    <row r="23209" spans="71:72" x14ac:dyDescent="0.2">
      <c r="BS23209" s="152"/>
      <c r="BT23209" s="153"/>
    </row>
    <row r="23210" spans="71:72" x14ac:dyDescent="0.2">
      <c r="BS23210" s="152"/>
      <c r="BT23210" s="153"/>
    </row>
    <row r="23211" spans="71:72" x14ac:dyDescent="0.2">
      <c r="BS23211" s="152"/>
      <c r="BT23211" s="153"/>
    </row>
    <row r="23212" spans="71:72" x14ac:dyDescent="0.2">
      <c r="BS23212" s="152"/>
      <c r="BT23212" s="153"/>
    </row>
    <row r="23213" spans="71:72" x14ac:dyDescent="0.2">
      <c r="BS23213" s="152"/>
      <c r="BT23213" s="153"/>
    </row>
    <row r="23214" spans="71:72" x14ac:dyDescent="0.2">
      <c r="BS23214" s="152"/>
      <c r="BT23214" s="153"/>
    </row>
    <row r="23215" spans="71:72" x14ac:dyDescent="0.2">
      <c r="BS23215" s="152"/>
      <c r="BT23215" s="153"/>
    </row>
    <row r="23216" spans="71:72" x14ac:dyDescent="0.2">
      <c r="BS23216" s="152"/>
      <c r="BT23216" s="153"/>
    </row>
    <row r="23217" spans="71:72" x14ac:dyDescent="0.2">
      <c r="BS23217" s="152"/>
      <c r="BT23217" s="153"/>
    </row>
    <row r="23218" spans="71:72" x14ac:dyDescent="0.2">
      <c r="BS23218" s="152"/>
      <c r="BT23218" s="153"/>
    </row>
    <row r="23219" spans="71:72" x14ac:dyDescent="0.2">
      <c r="BS23219" s="152"/>
      <c r="BT23219" s="153"/>
    </row>
    <row r="23220" spans="71:72" x14ac:dyDescent="0.2">
      <c r="BS23220" s="152"/>
      <c r="BT23220" s="153"/>
    </row>
    <row r="23221" spans="71:72" x14ac:dyDescent="0.2">
      <c r="BS23221" s="152"/>
      <c r="BT23221" s="153"/>
    </row>
    <row r="23222" spans="71:72" x14ac:dyDescent="0.2">
      <c r="BS23222" s="152"/>
      <c r="BT23222" s="153"/>
    </row>
    <row r="23223" spans="71:72" x14ac:dyDescent="0.2">
      <c r="BS23223" s="152"/>
      <c r="BT23223" s="153"/>
    </row>
    <row r="23224" spans="71:72" x14ac:dyDescent="0.2">
      <c r="BS23224" s="152"/>
      <c r="BT23224" s="153"/>
    </row>
    <row r="23225" spans="71:72" x14ac:dyDescent="0.2">
      <c r="BS23225" s="152"/>
      <c r="BT23225" s="153"/>
    </row>
    <row r="23226" spans="71:72" x14ac:dyDescent="0.2">
      <c r="BS23226" s="152"/>
      <c r="BT23226" s="153"/>
    </row>
    <row r="23227" spans="71:72" x14ac:dyDescent="0.2">
      <c r="BS23227" s="152"/>
      <c r="BT23227" s="153"/>
    </row>
    <row r="23228" spans="71:72" x14ac:dyDescent="0.2">
      <c r="BS23228" s="152"/>
      <c r="BT23228" s="153"/>
    </row>
    <row r="23229" spans="71:72" x14ac:dyDescent="0.2">
      <c r="BS23229" s="152"/>
      <c r="BT23229" s="153"/>
    </row>
    <row r="23230" spans="71:72" x14ac:dyDescent="0.2">
      <c r="BS23230" s="152"/>
      <c r="BT23230" s="153"/>
    </row>
    <row r="23231" spans="71:72" x14ac:dyDescent="0.2">
      <c r="BS23231" s="152"/>
      <c r="BT23231" s="153"/>
    </row>
    <row r="23232" spans="71:72" x14ac:dyDescent="0.2">
      <c r="BS23232" s="152"/>
      <c r="BT23232" s="153"/>
    </row>
    <row r="23233" spans="71:72" x14ac:dyDescent="0.2">
      <c r="BS23233" s="152"/>
      <c r="BT23233" s="153"/>
    </row>
    <row r="23234" spans="71:72" x14ac:dyDescent="0.2">
      <c r="BS23234" s="152"/>
      <c r="BT23234" s="153"/>
    </row>
    <row r="23235" spans="71:72" x14ac:dyDescent="0.2">
      <c r="BS23235" s="152"/>
      <c r="BT23235" s="153"/>
    </row>
    <row r="23236" spans="71:72" x14ac:dyDescent="0.2">
      <c r="BS23236" s="152"/>
      <c r="BT23236" s="153"/>
    </row>
    <row r="23237" spans="71:72" x14ac:dyDescent="0.2">
      <c r="BS23237" s="152"/>
      <c r="BT23237" s="153"/>
    </row>
    <row r="23238" spans="71:72" x14ac:dyDescent="0.2">
      <c r="BS23238" s="152"/>
      <c r="BT23238" s="153"/>
    </row>
    <row r="23239" spans="71:72" x14ac:dyDescent="0.2">
      <c r="BS23239" s="152"/>
      <c r="BT23239" s="153"/>
    </row>
    <row r="23240" spans="71:72" x14ac:dyDescent="0.2">
      <c r="BS23240" s="152"/>
      <c r="BT23240" s="153"/>
    </row>
    <row r="23241" spans="71:72" x14ac:dyDescent="0.2">
      <c r="BS23241" s="152"/>
      <c r="BT23241" s="153"/>
    </row>
    <row r="23242" spans="71:72" x14ac:dyDescent="0.2">
      <c r="BS23242" s="152"/>
      <c r="BT23242" s="153"/>
    </row>
    <row r="23243" spans="71:72" x14ac:dyDescent="0.2">
      <c r="BS23243" s="152"/>
      <c r="BT23243" s="153"/>
    </row>
    <row r="23244" spans="71:72" x14ac:dyDescent="0.2">
      <c r="BS23244" s="152"/>
      <c r="BT23244" s="153"/>
    </row>
    <row r="23245" spans="71:72" x14ac:dyDescent="0.2">
      <c r="BS23245" s="152"/>
      <c r="BT23245" s="153"/>
    </row>
    <row r="23246" spans="71:72" x14ac:dyDescent="0.2">
      <c r="BS23246" s="152"/>
      <c r="BT23246" s="153"/>
    </row>
    <row r="23247" spans="71:72" x14ac:dyDescent="0.2">
      <c r="BS23247" s="152"/>
      <c r="BT23247" s="153"/>
    </row>
    <row r="23248" spans="71:72" x14ac:dyDescent="0.2">
      <c r="BS23248" s="152"/>
      <c r="BT23248" s="153"/>
    </row>
    <row r="23249" spans="71:72" x14ac:dyDescent="0.2">
      <c r="BS23249" s="152"/>
      <c r="BT23249" s="153"/>
    </row>
    <row r="23250" spans="71:72" x14ac:dyDescent="0.2">
      <c r="BS23250" s="152"/>
      <c r="BT23250" s="153"/>
    </row>
    <row r="23251" spans="71:72" x14ac:dyDescent="0.2">
      <c r="BS23251" s="152"/>
      <c r="BT23251" s="153"/>
    </row>
    <row r="23252" spans="71:72" x14ac:dyDescent="0.2">
      <c r="BS23252" s="152"/>
      <c r="BT23252" s="153"/>
    </row>
    <row r="23253" spans="71:72" x14ac:dyDescent="0.2">
      <c r="BS23253" s="152"/>
      <c r="BT23253" s="153"/>
    </row>
    <row r="23254" spans="71:72" x14ac:dyDescent="0.2">
      <c r="BS23254" s="152"/>
      <c r="BT23254" s="153"/>
    </row>
    <row r="23255" spans="71:72" x14ac:dyDescent="0.2">
      <c r="BS23255" s="152"/>
      <c r="BT23255" s="153"/>
    </row>
    <row r="23256" spans="71:72" x14ac:dyDescent="0.2">
      <c r="BS23256" s="152"/>
      <c r="BT23256" s="153"/>
    </row>
    <row r="23257" spans="71:72" x14ac:dyDescent="0.2">
      <c r="BS23257" s="152"/>
      <c r="BT23257" s="153"/>
    </row>
    <row r="23258" spans="71:72" x14ac:dyDescent="0.2">
      <c r="BS23258" s="152"/>
      <c r="BT23258" s="153"/>
    </row>
    <row r="23259" spans="71:72" x14ac:dyDescent="0.2">
      <c r="BS23259" s="152"/>
      <c r="BT23259" s="153"/>
    </row>
    <row r="23260" spans="71:72" x14ac:dyDescent="0.2">
      <c r="BS23260" s="152"/>
      <c r="BT23260" s="153"/>
    </row>
    <row r="23261" spans="71:72" x14ac:dyDescent="0.2">
      <c r="BS23261" s="152"/>
      <c r="BT23261" s="153"/>
    </row>
    <row r="23262" spans="71:72" x14ac:dyDescent="0.2">
      <c r="BS23262" s="152"/>
      <c r="BT23262" s="153"/>
    </row>
    <row r="23263" spans="71:72" x14ac:dyDescent="0.2">
      <c r="BS23263" s="152"/>
      <c r="BT23263" s="153"/>
    </row>
    <row r="23264" spans="71:72" x14ac:dyDescent="0.2">
      <c r="BS23264" s="152"/>
      <c r="BT23264" s="153"/>
    </row>
    <row r="23265" spans="71:72" x14ac:dyDescent="0.2">
      <c r="BS23265" s="152"/>
      <c r="BT23265" s="153"/>
    </row>
    <row r="23266" spans="71:72" x14ac:dyDescent="0.2">
      <c r="BS23266" s="152"/>
      <c r="BT23266" s="153"/>
    </row>
    <row r="23267" spans="71:72" x14ac:dyDescent="0.2">
      <c r="BS23267" s="152"/>
      <c r="BT23267" s="153"/>
    </row>
    <row r="23268" spans="71:72" x14ac:dyDescent="0.2">
      <c r="BS23268" s="152"/>
      <c r="BT23268" s="153"/>
    </row>
    <row r="23269" spans="71:72" x14ac:dyDescent="0.2">
      <c r="BS23269" s="152"/>
      <c r="BT23269" s="153"/>
    </row>
    <row r="23270" spans="71:72" x14ac:dyDescent="0.2">
      <c r="BS23270" s="152"/>
      <c r="BT23270" s="153"/>
    </row>
    <row r="23271" spans="71:72" x14ac:dyDescent="0.2">
      <c r="BS23271" s="152"/>
      <c r="BT23271" s="153"/>
    </row>
    <row r="23272" spans="71:72" x14ac:dyDescent="0.2">
      <c r="BS23272" s="152"/>
      <c r="BT23272" s="153"/>
    </row>
    <row r="23273" spans="71:72" x14ac:dyDescent="0.2">
      <c r="BS23273" s="152"/>
      <c r="BT23273" s="153"/>
    </row>
    <row r="23274" spans="71:72" x14ac:dyDescent="0.2">
      <c r="BS23274" s="152"/>
      <c r="BT23274" s="153"/>
    </row>
    <row r="23275" spans="71:72" x14ac:dyDescent="0.2">
      <c r="BS23275" s="152"/>
      <c r="BT23275" s="153"/>
    </row>
    <row r="23276" spans="71:72" x14ac:dyDescent="0.2">
      <c r="BS23276" s="152"/>
      <c r="BT23276" s="153"/>
    </row>
    <row r="23277" spans="71:72" x14ac:dyDescent="0.2">
      <c r="BS23277" s="152"/>
      <c r="BT23277" s="153"/>
    </row>
    <row r="23278" spans="71:72" x14ac:dyDescent="0.2">
      <c r="BS23278" s="152"/>
      <c r="BT23278" s="153"/>
    </row>
    <row r="23279" spans="71:72" x14ac:dyDescent="0.2">
      <c r="BS23279" s="152"/>
      <c r="BT23279" s="153"/>
    </row>
    <row r="23280" spans="71:72" x14ac:dyDescent="0.2">
      <c r="BS23280" s="152"/>
      <c r="BT23280" s="153"/>
    </row>
    <row r="23281" spans="71:72" x14ac:dyDescent="0.2">
      <c r="BS23281" s="152"/>
      <c r="BT23281" s="153"/>
    </row>
    <row r="23282" spans="71:72" x14ac:dyDescent="0.2">
      <c r="BS23282" s="152"/>
      <c r="BT23282" s="153"/>
    </row>
    <row r="23283" spans="71:72" x14ac:dyDescent="0.2">
      <c r="BS23283" s="152"/>
      <c r="BT23283" s="153"/>
    </row>
    <row r="23284" spans="71:72" x14ac:dyDescent="0.2">
      <c r="BS23284" s="152"/>
      <c r="BT23284" s="153"/>
    </row>
    <row r="23285" spans="71:72" x14ac:dyDescent="0.2">
      <c r="BS23285" s="152"/>
      <c r="BT23285" s="153"/>
    </row>
    <row r="23286" spans="71:72" x14ac:dyDescent="0.2">
      <c r="BS23286" s="152"/>
      <c r="BT23286" s="153"/>
    </row>
    <row r="23287" spans="71:72" x14ac:dyDescent="0.2">
      <c r="BS23287" s="152"/>
      <c r="BT23287" s="153"/>
    </row>
    <row r="23288" spans="71:72" x14ac:dyDescent="0.2">
      <c r="BS23288" s="152"/>
      <c r="BT23288" s="153"/>
    </row>
    <row r="23289" spans="71:72" x14ac:dyDescent="0.2">
      <c r="BS23289" s="152"/>
      <c r="BT23289" s="153"/>
    </row>
    <row r="23290" spans="71:72" x14ac:dyDescent="0.2">
      <c r="BS23290" s="152"/>
      <c r="BT23290" s="153"/>
    </row>
    <row r="23291" spans="71:72" x14ac:dyDescent="0.2">
      <c r="BS23291" s="152"/>
      <c r="BT23291" s="153"/>
    </row>
    <row r="23292" spans="71:72" x14ac:dyDescent="0.2">
      <c r="BS23292" s="152"/>
      <c r="BT23292" s="153"/>
    </row>
    <row r="23293" spans="71:72" x14ac:dyDescent="0.2">
      <c r="BS23293" s="152"/>
      <c r="BT23293" s="153"/>
    </row>
    <row r="23294" spans="71:72" x14ac:dyDescent="0.2">
      <c r="BS23294" s="152"/>
      <c r="BT23294" s="153"/>
    </row>
    <row r="23295" spans="71:72" x14ac:dyDescent="0.2">
      <c r="BS23295" s="152"/>
      <c r="BT23295" s="153"/>
    </row>
    <row r="23296" spans="71:72" x14ac:dyDescent="0.2">
      <c r="BS23296" s="152"/>
      <c r="BT23296" s="153"/>
    </row>
    <row r="23297" spans="71:72" x14ac:dyDescent="0.2">
      <c r="BS23297" s="152"/>
      <c r="BT23297" s="153"/>
    </row>
    <row r="23298" spans="71:72" x14ac:dyDescent="0.2">
      <c r="BS23298" s="152"/>
      <c r="BT23298" s="153"/>
    </row>
    <row r="23299" spans="71:72" x14ac:dyDescent="0.2">
      <c r="BS23299" s="152"/>
      <c r="BT23299" s="153"/>
    </row>
    <row r="23300" spans="71:72" x14ac:dyDescent="0.2">
      <c r="BS23300" s="152"/>
      <c r="BT23300" s="153"/>
    </row>
    <row r="23301" spans="71:72" x14ac:dyDescent="0.2">
      <c r="BS23301" s="152"/>
      <c r="BT23301" s="153"/>
    </row>
    <row r="23302" spans="71:72" x14ac:dyDescent="0.2">
      <c r="BS23302" s="152"/>
      <c r="BT23302" s="153"/>
    </row>
    <row r="23303" spans="71:72" x14ac:dyDescent="0.2">
      <c r="BS23303" s="152"/>
      <c r="BT23303" s="153"/>
    </row>
    <row r="23304" spans="71:72" x14ac:dyDescent="0.2">
      <c r="BS23304" s="152"/>
      <c r="BT23304" s="153"/>
    </row>
    <row r="23305" spans="71:72" x14ac:dyDescent="0.2">
      <c r="BS23305" s="152"/>
      <c r="BT23305" s="153"/>
    </row>
    <row r="23306" spans="71:72" x14ac:dyDescent="0.2">
      <c r="BS23306" s="152"/>
      <c r="BT23306" s="153"/>
    </row>
    <row r="23307" spans="71:72" x14ac:dyDescent="0.2">
      <c r="BS23307" s="152"/>
      <c r="BT23307" s="153"/>
    </row>
    <row r="23308" spans="71:72" x14ac:dyDescent="0.2">
      <c r="BS23308" s="152"/>
      <c r="BT23308" s="153"/>
    </row>
    <row r="23309" spans="71:72" x14ac:dyDescent="0.2">
      <c r="BS23309" s="152"/>
      <c r="BT23309" s="153"/>
    </row>
    <row r="23310" spans="71:72" x14ac:dyDescent="0.2">
      <c r="BS23310" s="152"/>
      <c r="BT23310" s="153"/>
    </row>
    <row r="23311" spans="71:72" x14ac:dyDescent="0.2">
      <c r="BS23311" s="152"/>
      <c r="BT23311" s="153"/>
    </row>
    <row r="23312" spans="71:72" x14ac:dyDescent="0.2">
      <c r="BS23312" s="152"/>
      <c r="BT23312" s="153"/>
    </row>
    <row r="23313" spans="71:72" x14ac:dyDescent="0.2">
      <c r="BS23313" s="152"/>
      <c r="BT23313" s="153"/>
    </row>
    <row r="23314" spans="71:72" x14ac:dyDescent="0.2">
      <c r="BS23314" s="152"/>
      <c r="BT23314" s="153"/>
    </row>
    <row r="23315" spans="71:72" x14ac:dyDescent="0.2">
      <c r="BS23315" s="152"/>
      <c r="BT23315" s="153"/>
    </row>
    <row r="23316" spans="71:72" x14ac:dyDescent="0.2">
      <c r="BS23316" s="152"/>
      <c r="BT23316" s="153"/>
    </row>
    <row r="23317" spans="71:72" x14ac:dyDescent="0.2">
      <c r="BS23317" s="152"/>
      <c r="BT23317" s="153"/>
    </row>
    <row r="23318" spans="71:72" x14ac:dyDescent="0.2">
      <c r="BS23318" s="152"/>
      <c r="BT23318" s="153"/>
    </row>
    <row r="23319" spans="71:72" x14ac:dyDescent="0.2">
      <c r="BS23319" s="152"/>
      <c r="BT23319" s="153"/>
    </row>
    <row r="23320" spans="71:72" x14ac:dyDescent="0.2">
      <c r="BS23320" s="152"/>
      <c r="BT23320" s="153"/>
    </row>
    <row r="23321" spans="71:72" x14ac:dyDescent="0.2">
      <c r="BS23321" s="152"/>
      <c r="BT23321" s="153"/>
    </row>
    <row r="23322" spans="71:72" x14ac:dyDescent="0.2">
      <c r="BS23322" s="152"/>
      <c r="BT23322" s="153"/>
    </row>
    <row r="23323" spans="71:72" x14ac:dyDescent="0.2">
      <c r="BS23323" s="152"/>
      <c r="BT23323" s="153"/>
    </row>
    <row r="23324" spans="71:72" x14ac:dyDescent="0.2">
      <c r="BS23324" s="152"/>
      <c r="BT23324" s="153"/>
    </row>
    <row r="23325" spans="71:72" x14ac:dyDescent="0.2">
      <c r="BS23325" s="152"/>
      <c r="BT23325" s="153"/>
    </row>
    <row r="23326" spans="71:72" x14ac:dyDescent="0.2">
      <c r="BS23326" s="152"/>
      <c r="BT23326" s="153"/>
    </row>
    <row r="23327" spans="71:72" x14ac:dyDescent="0.2">
      <c r="BS23327" s="152"/>
      <c r="BT23327" s="153"/>
    </row>
    <row r="23328" spans="71:72" x14ac:dyDescent="0.2">
      <c r="BS23328" s="152"/>
      <c r="BT23328" s="153"/>
    </row>
    <row r="23329" spans="71:72" x14ac:dyDescent="0.2">
      <c r="BS23329" s="152"/>
      <c r="BT23329" s="153"/>
    </row>
    <row r="23330" spans="71:72" x14ac:dyDescent="0.2">
      <c r="BS23330" s="152"/>
      <c r="BT23330" s="153"/>
    </row>
    <row r="23331" spans="71:72" x14ac:dyDescent="0.2">
      <c r="BS23331" s="152"/>
      <c r="BT23331" s="153"/>
    </row>
    <row r="23332" spans="71:72" x14ac:dyDescent="0.2">
      <c r="BS23332" s="152"/>
      <c r="BT23332" s="153"/>
    </row>
    <row r="23333" spans="71:72" x14ac:dyDescent="0.2">
      <c r="BS23333" s="152"/>
      <c r="BT23333" s="153"/>
    </row>
    <row r="23334" spans="71:72" x14ac:dyDescent="0.2">
      <c r="BS23334" s="152"/>
      <c r="BT23334" s="153"/>
    </row>
    <row r="23335" spans="71:72" x14ac:dyDescent="0.2">
      <c r="BS23335" s="152"/>
      <c r="BT23335" s="153"/>
    </row>
    <row r="23336" spans="71:72" x14ac:dyDescent="0.2">
      <c r="BS23336" s="152"/>
      <c r="BT23336" s="153"/>
    </row>
    <row r="23337" spans="71:72" x14ac:dyDescent="0.2">
      <c r="BS23337" s="152"/>
      <c r="BT23337" s="153"/>
    </row>
    <row r="23338" spans="71:72" x14ac:dyDescent="0.2">
      <c r="BS23338" s="152"/>
      <c r="BT23338" s="153"/>
    </row>
    <row r="23339" spans="71:72" x14ac:dyDescent="0.2">
      <c r="BS23339" s="152"/>
      <c r="BT23339" s="153"/>
    </row>
    <row r="23340" spans="71:72" x14ac:dyDescent="0.2">
      <c r="BS23340" s="152"/>
      <c r="BT23340" s="153"/>
    </row>
    <row r="23341" spans="71:72" x14ac:dyDescent="0.2">
      <c r="BS23341" s="152"/>
      <c r="BT23341" s="153"/>
    </row>
    <row r="23342" spans="71:72" x14ac:dyDescent="0.2">
      <c r="BS23342" s="152"/>
      <c r="BT23342" s="153"/>
    </row>
    <row r="23343" spans="71:72" x14ac:dyDescent="0.2">
      <c r="BS23343" s="152"/>
      <c r="BT23343" s="153"/>
    </row>
    <row r="23344" spans="71:72" x14ac:dyDescent="0.2">
      <c r="BS23344" s="152"/>
      <c r="BT23344" s="153"/>
    </row>
    <row r="23345" spans="71:72" x14ac:dyDescent="0.2">
      <c r="BS23345" s="152"/>
      <c r="BT23345" s="153"/>
    </row>
    <row r="23346" spans="71:72" x14ac:dyDescent="0.2">
      <c r="BS23346" s="152"/>
      <c r="BT23346" s="153"/>
    </row>
    <row r="23347" spans="71:72" x14ac:dyDescent="0.2">
      <c r="BS23347" s="152"/>
      <c r="BT23347" s="153"/>
    </row>
    <row r="23348" spans="71:72" x14ac:dyDescent="0.2">
      <c r="BS23348" s="152"/>
      <c r="BT23348" s="153"/>
    </row>
    <row r="23349" spans="71:72" x14ac:dyDescent="0.2">
      <c r="BS23349" s="152"/>
      <c r="BT23349" s="153"/>
    </row>
    <row r="23350" spans="71:72" x14ac:dyDescent="0.2">
      <c r="BS23350" s="152"/>
      <c r="BT23350" s="153"/>
    </row>
    <row r="23351" spans="71:72" x14ac:dyDescent="0.2">
      <c r="BS23351" s="152"/>
      <c r="BT23351" s="153"/>
    </row>
    <row r="23352" spans="71:72" x14ac:dyDescent="0.2">
      <c r="BS23352" s="152"/>
      <c r="BT23352" s="153"/>
    </row>
    <row r="23353" spans="71:72" x14ac:dyDescent="0.2">
      <c r="BS23353" s="152"/>
      <c r="BT23353" s="153"/>
    </row>
    <row r="23354" spans="71:72" x14ac:dyDescent="0.2">
      <c r="BS23354" s="152"/>
      <c r="BT23354" s="153"/>
    </row>
    <row r="23355" spans="71:72" x14ac:dyDescent="0.2">
      <c r="BS23355" s="152"/>
      <c r="BT23355" s="153"/>
    </row>
    <row r="23356" spans="71:72" x14ac:dyDescent="0.2">
      <c r="BS23356" s="152"/>
      <c r="BT23356" s="153"/>
    </row>
    <row r="23357" spans="71:72" x14ac:dyDescent="0.2">
      <c r="BS23357" s="152"/>
      <c r="BT23357" s="153"/>
    </row>
    <row r="23358" spans="71:72" x14ac:dyDescent="0.2">
      <c r="BS23358" s="152"/>
      <c r="BT23358" s="153"/>
    </row>
    <row r="23359" spans="71:72" x14ac:dyDescent="0.2">
      <c r="BS23359" s="152"/>
      <c r="BT23359" s="153"/>
    </row>
    <row r="23360" spans="71:72" x14ac:dyDescent="0.2">
      <c r="BS23360" s="152"/>
      <c r="BT23360" s="153"/>
    </row>
    <row r="23361" spans="71:72" x14ac:dyDescent="0.2">
      <c r="BS23361" s="152"/>
      <c r="BT23361" s="153"/>
    </row>
    <row r="23362" spans="71:72" x14ac:dyDescent="0.2">
      <c r="BS23362" s="152"/>
      <c r="BT23362" s="153"/>
    </row>
    <row r="23363" spans="71:72" x14ac:dyDescent="0.2">
      <c r="BS23363" s="152"/>
      <c r="BT23363" s="153"/>
    </row>
    <row r="23364" spans="71:72" x14ac:dyDescent="0.2">
      <c r="BS23364" s="152"/>
      <c r="BT23364" s="153"/>
    </row>
    <row r="23365" spans="71:72" x14ac:dyDescent="0.2">
      <c r="BS23365" s="152"/>
      <c r="BT23365" s="153"/>
    </row>
    <row r="23366" spans="71:72" x14ac:dyDescent="0.2">
      <c r="BS23366" s="152"/>
      <c r="BT23366" s="153"/>
    </row>
    <row r="23367" spans="71:72" x14ac:dyDescent="0.2">
      <c r="BS23367" s="152"/>
      <c r="BT23367" s="153"/>
    </row>
    <row r="23368" spans="71:72" x14ac:dyDescent="0.2">
      <c r="BS23368" s="152"/>
      <c r="BT23368" s="153"/>
    </row>
    <row r="23369" spans="71:72" x14ac:dyDescent="0.2">
      <c r="BS23369" s="152"/>
      <c r="BT23369" s="153"/>
    </row>
    <row r="23370" spans="71:72" x14ac:dyDescent="0.2">
      <c r="BS23370" s="152"/>
      <c r="BT23370" s="153"/>
    </row>
    <row r="23371" spans="71:72" x14ac:dyDescent="0.2">
      <c r="BS23371" s="152"/>
      <c r="BT23371" s="153"/>
    </row>
    <row r="23372" spans="71:72" x14ac:dyDescent="0.2">
      <c r="BS23372" s="152"/>
      <c r="BT23372" s="153"/>
    </row>
    <row r="23373" spans="71:72" x14ac:dyDescent="0.2">
      <c r="BS23373" s="152"/>
      <c r="BT23373" s="153"/>
    </row>
    <row r="23374" spans="71:72" x14ac:dyDescent="0.2">
      <c r="BS23374" s="152"/>
      <c r="BT23374" s="153"/>
    </row>
    <row r="23375" spans="71:72" x14ac:dyDescent="0.2">
      <c r="BS23375" s="152"/>
      <c r="BT23375" s="153"/>
    </row>
    <row r="23376" spans="71:72" x14ac:dyDescent="0.2">
      <c r="BS23376" s="152"/>
      <c r="BT23376" s="153"/>
    </row>
    <row r="23377" spans="71:72" x14ac:dyDescent="0.2">
      <c r="BS23377" s="152"/>
      <c r="BT23377" s="153"/>
    </row>
    <row r="23378" spans="71:72" x14ac:dyDescent="0.2">
      <c r="BS23378" s="152"/>
      <c r="BT23378" s="153"/>
    </row>
    <row r="23379" spans="71:72" x14ac:dyDescent="0.2">
      <c r="BS23379" s="152"/>
      <c r="BT23379" s="153"/>
    </row>
    <row r="23380" spans="71:72" x14ac:dyDescent="0.2">
      <c r="BS23380" s="152"/>
      <c r="BT23380" s="153"/>
    </row>
    <row r="23381" spans="71:72" x14ac:dyDescent="0.2">
      <c r="BS23381" s="152"/>
      <c r="BT23381" s="153"/>
    </row>
    <row r="23382" spans="71:72" x14ac:dyDescent="0.2">
      <c r="BS23382" s="152"/>
      <c r="BT23382" s="153"/>
    </row>
    <row r="23383" spans="71:72" x14ac:dyDescent="0.2">
      <c r="BS23383" s="152"/>
      <c r="BT23383" s="153"/>
    </row>
    <row r="23384" spans="71:72" x14ac:dyDescent="0.2">
      <c r="BS23384" s="152"/>
      <c r="BT23384" s="153"/>
    </row>
    <row r="23385" spans="71:72" x14ac:dyDescent="0.2">
      <c r="BS23385" s="152"/>
      <c r="BT23385" s="153"/>
    </row>
    <row r="23386" spans="71:72" x14ac:dyDescent="0.2">
      <c r="BS23386" s="152"/>
      <c r="BT23386" s="153"/>
    </row>
    <row r="23387" spans="71:72" x14ac:dyDescent="0.2">
      <c r="BS23387" s="152"/>
      <c r="BT23387" s="153"/>
    </row>
    <row r="23388" spans="71:72" x14ac:dyDescent="0.2">
      <c r="BS23388" s="152"/>
      <c r="BT23388" s="153"/>
    </row>
    <row r="23389" spans="71:72" x14ac:dyDescent="0.2">
      <c r="BS23389" s="152"/>
      <c r="BT23389" s="153"/>
    </row>
    <row r="23390" spans="71:72" x14ac:dyDescent="0.2">
      <c r="BS23390" s="152"/>
      <c r="BT23390" s="153"/>
    </row>
    <row r="23391" spans="71:72" x14ac:dyDescent="0.2">
      <c r="BS23391" s="152"/>
      <c r="BT23391" s="153"/>
    </row>
    <row r="23392" spans="71:72" x14ac:dyDescent="0.2">
      <c r="BS23392" s="152"/>
      <c r="BT23392" s="153"/>
    </row>
    <row r="23393" spans="71:72" x14ac:dyDescent="0.2">
      <c r="BS23393" s="152"/>
      <c r="BT23393" s="153"/>
    </row>
    <row r="23394" spans="71:72" x14ac:dyDescent="0.2">
      <c r="BS23394" s="152"/>
      <c r="BT23394" s="153"/>
    </row>
    <row r="23395" spans="71:72" x14ac:dyDescent="0.2">
      <c r="BS23395" s="152"/>
      <c r="BT23395" s="153"/>
    </row>
    <row r="23396" spans="71:72" x14ac:dyDescent="0.2">
      <c r="BS23396" s="152"/>
      <c r="BT23396" s="153"/>
    </row>
    <row r="23397" spans="71:72" x14ac:dyDescent="0.2">
      <c r="BS23397" s="152"/>
      <c r="BT23397" s="153"/>
    </row>
    <row r="23398" spans="71:72" x14ac:dyDescent="0.2">
      <c r="BS23398" s="152"/>
      <c r="BT23398" s="153"/>
    </row>
    <row r="23399" spans="71:72" x14ac:dyDescent="0.2">
      <c r="BS23399" s="152"/>
      <c r="BT23399" s="153"/>
    </row>
    <row r="23400" spans="71:72" x14ac:dyDescent="0.2">
      <c r="BS23400" s="152"/>
      <c r="BT23400" s="153"/>
    </row>
    <row r="23401" spans="71:72" x14ac:dyDescent="0.2">
      <c r="BS23401" s="152"/>
      <c r="BT23401" s="153"/>
    </row>
    <row r="23402" spans="71:72" x14ac:dyDescent="0.2">
      <c r="BS23402" s="152"/>
      <c r="BT23402" s="153"/>
    </row>
    <row r="23403" spans="71:72" x14ac:dyDescent="0.2">
      <c r="BS23403" s="152"/>
      <c r="BT23403" s="153"/>
    </row>
    <row r="23404" spans="71:72" x14ac:dyDescent="0.2">
      <c r="BS23404" s="152"/>
      <c r="BT23404" s="153"/>
    </row>
    <row r="23405" spans="71:72" x14ac:dyDescent="0.2">
      <c r="BS23405" s="152"/>
      <c r="BT23405" s="153"/>
    </row>
    <row r="23406" spans="71:72" x14ac:dyDescent="0.2">
      <c r="BS23406" s="152"/>
      <c r="BT23406" s="153"/>
    </row>
    <row r="23407" spans="71:72" x14ac:dyDescent="0.2">
      <c r="BS23407" s="152"/>
      <c r="BT23407" s="153"/>
    </row>
    <row r="23408" spans="71:72" x14ac:dyDescent="0.2">
      <c r="BS23408" s="152"/>
      <c r="BT23408" s="153"/>
    </row>
    <row r="23409" spans="71:72" x14ac:dyDescent="0.2">
      <c r="BS23409" s="152"/>
      <c r="BT23409" s="153"/>
    </row>
    <row r="23410" spans="71:72" x14ac:dyDescent="0.2">
      <c r="BS23410" s="152"/>
      <c r="BT23410" s="153"/>
    </row>
    <row r="23411" spans="71:72" x14ac:dyDescent="0.2">
      <c r="BS23411" s="152"/>
      <c r="BT23411" s="153"/>
    </row>
    <row r="23412" spans="71:72" x14ac:dyDescent="0.2">
      <c r="BS23412" s="152"/>
      <c r="BT23412" s="153"/>
    </row>
    <row r="23413" spans="71:72" x14ac:dyDescent="0.2">
      <c r="BS23413" s="152"/>
      <c r="BT23413" s="153"/>
    </row>
    <row r="23414" spans="71:72" x14ac:dyDescent="0.2">
      <c r="BS23414" s="152"/>
      <c r="BT23414" s="153"/>
    </row>
    <row r="23415" spans="71:72" x14ac:dyDescent="0.2">
      <c r="BS23415" s="152"/>
      <c r="BT23415" s="153"/>
    </row>
    <row r="23416" spans="71:72" x14ac:dyDescent="0.2">
      <c r="BS23416" s="152"/>
      <c r="BT23416" s="153"/>
    </row>
    <row r="23417" spans="71:72" x14ac:dyDescent="0.2">
      <c r="BS23417" s="152"/>
      <c r="BT23417" s="153"/>
    </row>
    <row r="23418" spans="71:72" x14ac:dyDescent="0.2">
      <c r="BS23418" s="152"/>
      <c r="BT23418" s="153"/>
    </row>
    <row r="23419" spans="71:72" x14ac:dyDescent="0.2">
      <c r="BS23419" s="152"/>
      <c r="BT23419" s="153"/>
    </row>
    <row r="23420" spans="71:72" x14ac:dyDescent="0.2">
      <c r="BS23420" s="152"/>
      <c r="BT23420" s="153"/>
    </row>
    <row r="23421" spans="71:72" x14ac:dyDescent="0.2">
      <c r="BS23421" s="152"/>
      <c r="BT23421" s="153"/>
    </row>
    <row r="23422" spans="71:72" x14ac:dyDescent="0.2">
      <c r="BS23422" s="152"/>
      <c r="BT23422" s="153"/>
    </row>
    <row r="23423" spans="71:72" x14ac:dyDescent="0.2">
      <c r="BS23423" s="152"/>
      <c r="BT23423" s="153"/>
    </row>
    <row r="23424" spans="71:72" x14ac:dyDescent="0.2">
      <c r="BS23424" s="152"/>
      <c r="BT23424" s="153"/>
    </row>
    <row r="23425" spans="71:72" x14ac:dyDescent="0.2">
      <c r="BS23425" s="152"/>
      <c r="BT23425" s="153"/>
    </row>
    <row r="23426" spans="71:72" x14ac:dyDescent="0.2">
      <c r="BS23426" s="152"/>
      <c r="BT23426" s="153"/>
    </row>
    <row r="23427" spans="71:72" x14ac:dyDescent="0.2">
      <c r="BS23427" s="152"/>
      <c r="BT23427" s="153"/>
    </row>
    <row r="23428" spans="71:72" x14ac:dyDescent="0.2">
      <c r="BS23428" s="152"/>
      <c r="BT23428" s="153"/>
    </row>
    <row r="23429" spans="71:72" x14ac:dyDescent="0.2">
      <c r="BS23429" s="152"/>
      <c r="BT23429" s="153"/>
    </row>
    <row r="23430" spans="71:72" x14ac:dyDescent="0.2">
      <c r="BS23430" s="152"/>
      <c r="BT23430" s="153"/>
    </row>
    <row r="23431" spans="71:72" x14ac:dyDescent="0.2">
      <c r="BS23431" s="152"/>
      <c r="BT23431" s="153"/>
    </row>
    <row r="23432" spans="71:72" x14ac:dyDescent="0.2">
      <c r="BS23432" s="152"/>
      <c r="BT23432" s="153"/>
    </row>
    <row r="23433" spans="71:72" x14ac:dyDescent="0.2">
      <c r="BS23433" s="152"/>
      <c r="BT23433" s="153"/>
    </row>
    <row r="23434" spans="71:72" x14ac:dyDescent="0.2">
      <c r="BS23434" s="152"/>
      <c r="BT23434" s="153"/>
    </row>
    <row r="23435" spans="71:72" x14ac:dyDescent="0.2">
      <c r="BS23435" s="152"/>
      <c r="BT23435" s="153"/>
    </row>
    <row r="23436" spans="71:72" x14ac:dyDescent="0.2">
      <c r="BS23436" s="152"/>
      <c r="BT23436" s="153"/>
    </row>
    <row r="23437" spans="71:72" x14ac:dyDescent="0.2">
      <c r="BS23437" s="152"/>
      <c r="BT23437" s="153"/>
    </row>
    <row r="23438" spans="71:72" x14ac:dyDescent="0.2">
      <c r="BS23438" s="152"/>
      <c r="BT23438" s="153"/>
    </row>
    <row r="23439" spans="71:72" x14ac:dyDescent="0.2">
      <c r="BS23439" s="152"/>
      <c r="BT23439" s="153"/>
    </row>
    <row r="23440" spans="71:72" x14ac:dyDescent="0.2">
      <c r="BS23440" s="152"/>
      <c r="BT23440" s="153"/>
    </row>
    <row r="23441" spans="71:72" x14ac:dyDescent="0.2">
      <c r="BS23441" s="152"/>
      <c r="BT23441" s="153"/>
    </row>
    <row r="23442" spans="71:72" x14ac:dyDescent="0.2">
      <c r="BS23442" s="152"/>
      <c r="BT23442" s="153"/>
    </row>
    <row r="23443" spans="71:72" x14ac:dyDescent="0.2">
      <c r="BS23443" s="152"/>
      <c r="BT23443" s="153"/>
    </row>
    <row r="23444" spans="71:72" x14ac:dyDescent="0.2">
      <c r="BS23444" s="152"/>
      <c r="BT23444" s="153"/>
    </row>
    <row r="23445" spans="71:72" x14ac:dyDescent="0.2">
      <c r="BS23445" s="152"/>
      <c r="BT23445" s="153"/>
    </row>
    <row r="23446" spans="71:72" x14ac:dyDescent="0.2">
      <c r="BS23446" s="152"/>
      <c r="BT23446" s="153"/>
    </row>
    <row r="23447" spans="71:72" x14ac:dyDescent="0.2">
      <c r="BS23447" s="152"/>
      <c r="BT23447" s="153"/>
    </row>
    <row r="23448" spans="71:72" x14ac:dyDescent="0.2">
      <c r="BS23448" s="152"/>
      <c r="BT23448" s="153"/>
    </row>
    <row r="23449" spans="71:72" x14ac:dyDescent="0.2">
      <c r="BS23449" s="152"/>
      <c r="BT23449" s="153"/>
    </row>
    <row r="23450" spans="71:72" x14ac:dyDescent="0.2">
      <c r="BS23450" s="152"/>
      <c r="BT23450" s="153"/>
    </row>
    <row r="23451" spans="71:72" x14ac:dyDescent="0.2">
      <c r="BS23451" s="152"/>
      <c r="BT23451" s="153"/>
    </row>
    <row r="23452" spans="71:72" x14ac:dyDescent="0.2">
      <c r="BS23452" s="152"/>
      <c r="BT23452" s="153"/>
    </row>
    <row r="23453" spans="71:72" x14ac:dyDescent="0.2">
      <c r="BS23453" s="152"/>
      <c r="BT23453" s="153"/>
    </row>
    <row r="23454" spans="71:72" x14ac:dyDescent="0.2">
      <c r="BS23454" s="152"/>
      <c r="BT23454" s="153"/>
    </row>
    <row r="23455" spans="71:72" x14ac:dyDescent="0.2">
      <c r="BS23455" s="152"/>
      <c r="BT23455" s="153"/>
    </row>
    <row r="23456" spans="71:72" x14ac:dyDescent="0.2">
      <c r="BS23456" s="152"/>
      <c r="BT23456" s="153"/>
    </row>
    <row r="23457" spans="71:72" x14ac:dyDescent="0.2">
      <c r="BS23457" s="152"/>
      <c r="BT23457" s="153"/>
    </row>
    <row r="23458" spans="71:72" x14ac:dyDescent="0.2">
      <c r="BS23458" s="152"/>
      <c r="BT23458" s="153"/>
    </row>
    <row r="23459" spans="71:72" x14ac:dyDescent="0.2">
      <c r="BS23459" s="152"/>
      <c r="BT23459" s="153"/>
    </row>
    <row r="23460" spans="71:72" x14ac:dyDescent="0.2">
      <c r="BS23460" s="152"/>
      <c r="BT23460" s="153"/>
    </row>
    <row r="23461" spans="71:72" x14ac:dyDescent="0.2">
      <c r="BS23461" s="152"/>
      <c r="BT23461" s="153"/>
    </row>
    <row r="23462" spans="71:72" x14ac:dyDescent="0.2">
      <c r="BS23462" s="152"/>
      <c r="BT23462" s="153"/>
    </row>
    <row r="23463" spans="71:72" x14ac:dyDescent="0.2">
      <c r="BS23463" s="152"/>
      <c r="BT23463" s="153"/>
    </row>
    <row r="23464" spans="71:72" x14ac:dyDescent="0.2">
      <c r="BS23464" s="152"/>
      <c r="BT23464" s="153"/>
    </row>
    <row r="23465" spans="71:72" x14ac:dyDescent="0.2">
      <c r="BS23465" s="152"/>
      <c r="BT23465" s="153"/>
    </row>
    <row r="23466" spans="71:72" x14ac:dyDescent="0.2">
      <c r="BS23466" s="152"/>
      <c r="BT23466" s="153"/>
    </row>
    <row r="23467" spans="71:72" x14ac:dyDescent="0.2">
      <c r="BS23467" s="152"/>
      <c r="BT23467" s="153"/>
    </row>
    <row r="23468" spans="71:72" x14ac:dyDescent="0.2">
      <c r="BS23468" s="152"/>
      <c r="BT23468" s="153"/>
    </row>
    <row r="23469" spans="71:72" x14ac:dyDescent="0.2">
      <c r="BS23469" s="152"/>
      <c r="BT23469" s="153"/>
    </row>
    <row r="23470" spans="71:72" x14ac:dyDescent="0.2">
      <c r="BS23470" s="152"/>
      <c r="BT23470" s="153"/>
    </row>
    <row r="23471" spans="71:72" x14ac:dyDescent="0.2">
      <c r="BS23471" s="152"/>
      <c r="BT23471" s="153"/>
    </row>
    <row r="23472" spans="71:72" x14ac:dyDescent="0.2">
      <c r="BS23472" s="152"/>
      <c r="BT23472" s="153"/>
    </row>
    <row r="23473" spans="71:72" x14ac:dyDescent="0.2">
      <c r="BS23473" s="152"/>
      <c r="BT23473" s="153"/>
    </row>
    <row r="23474" spans="71:72" x14ac:dyDescent="0.2">
      <c r="BS23474" s="152"/>
      <c r="BT23474" s="153"/>
    </row>
    <row r="23475" spans="71:72" x14ac:dyDescent="0.2">
      <c r="BS23475" s="152"/>
      <c r="BT23475" s="153"/>
    </row>
    <row r="23476" spans="71:72" x14ac:dyDescent="0.2">
      <c r="BS23476" s="152"/>
      <c r="BT23476" s="153"/>
    </row>
    <row r="23477" spans="71:72" x14ac:dyDescent="0.2">
      <c r="BS23477" s="152"/>
      <c r="BT23477" s="153"/>
    </row>
    <row r="23478" spans="71:72" x14ac:dyDescent="0.2">
      <c r="BS23478" s="152"/>
      <c r="BT23478" s="153"/>
    </row>
    <row r="23479" spans="71:72" x14ac:dyDescent="0.2">
      <c r="BS23479" s="152"/>
      <c r="BT23479" s="153"/>
    </row>
    <row r="23480" spans="71:72" x14ac:dyDescent="0.2">
      <c r="BS23480" s="152"/>
      <c r="BT23480" s="153"/>
    </row>
    <row r="23481" spans="71:72" x14ac:dyDescent="0.2">
      <c r="BS23481" s="152"/>
      <c r="BT23481" s="153"/>
    </row>
    <row r="23482" spans="71:72" x14ac:dyDescent="0.2">
      <c r="BS23482" s="152"/>
      <c r="BT23482" s="153"/>
    </row>
    <row r="23483" spans="71:72" x14ac:dyDescent="0.2">
      <c r="BS23483" s="152"/>
      <c r="BT23483" s="153"/>
    </row>
    <row r="23484" spans="71:72" x14ac:dyDescent="0.2">
      <c r="BS23484" s="152"/>
      <c r="BT23484" s="153"/>
    </row>
    <row r="23485" spans="71:72" x14ac:dyDescent="0.2">
      <c r="BS23485" s="152"/>
      <c r="BT23485" s="153"/>
    </row>
    <row r="23486" spans="71:72" x14ac:dyDescent="0.2">
      <c r="BS23486" s="152"/>
      <c r="BT23486" s="153"/>
    </row>
    <row r="23487" spans="71:72" x14ac:dyDescent="0.2">
      <c r="BS23487" s="152"/>
      <c r="BT23487" s="153"/>
    </row>
    <row r="23488" spans="71:72" x14ac:dyDescent="0.2">
      <c r="BS23488" s="152"/>
      <c r="BT23488" s="153"/>
    </row>
    <row r="23489" spans="71:72" x14ac:dyDescent="0.2">
      <c r="BS23489" s="152"/>
      <c r="BT23489" s="153"/>
    </row>
    <row r="23490" spans="71:72" x14ac:dyDescent="0.2">
      <c r="BS23490" s="152"/>
      <c r="BT23490" s="153"/>
    </row>
    <row r="23491" spans="71:72" x14ac:dyDescent="0.2">
      <c r="BS23491" s="152"/>
      <c r="BT23491" s="153"/>
    </row>
    <row r="23492" spans="71:72" x14ac:dyDescent="0.2">
      <c r="BS23492" s="152"/>
      <c r="BT23492" s="153"/>
    </row>
    <row r="23493" spans="71:72" x14ac:dyDescent="0.2">
      <c r="BS23493" s="152"/>
      <c r="BT23493" s="153"/>
    </row>
    <row r="23494" spans="71:72" x14ac:dyDescent="0.2">
      <c r="BS23494" s="152"/>
      <c r="BT23494" s="153"/>
    </row>
    <row r="23495" spans="71:72" x14ac:dyDescent="0.2">
      <c r="BS23495" s="152"/>
      <c r="BT23495" s="153"/>
    </row>
    <row r="23496" spans="71:72" x14ac:dyDescent="0.2">
      <c r="BS23496" s="152"/>
      <c r="BT23496" s="153"/>
    </row>
    <row r="23497" spans="71:72" x14ac:dyDescent="0.2">
      <c r="BS23497" s="152"/>
      <c r="BT23497" s="153"/>
    </row>
    <row r="23498" spans="71:72" x14ac:dyDescent="0.2">
      <c r="BS23498" s="152"/>
      <c r="BT23498" s="153"/>
    </row>
    <row r="23499" spans="71:72" x14ac:dyDescent="0.2">
      <c r="BS23499" s="152"/>
      <c r="BT23499" s="153"/>
    </row>
    <row r="23500" spans="71:72" x14ac:dyDescent="0.2">
      <c r="BS23500" s="152"/>
      <c r="BT23500" s="153"/>
    </row>
    <row r="23501" spans="71:72" x14ac:dyDescent="0.2">
      <c r="BS23501" s="152"/>
      <c r="BT23501" s="153"/>
    </row>
    <row r="23502" spans="71:72" x14ac:dyDescent="0.2">
      <c r="BS23502" s="152"/>
      <c r="BT23502" s="153"/>
    </row>
    <row r="23503" spans="71:72" x14ac:dyDescent="0.2">
      <c r="BS23503" s="152"/>
      <c r="BT23503" s="153"/>
    </row>
    <row r="23504" spans="71:72" x14ac:dyDescent="0.2">
      <c r="BS23504" s="152"/>
      <c r="BT23504" s="153"/>
    </row>
    <row r="23505" spans="71:72" x14ac:dyDescent="0.2">
      <c r="BS23505" s="152"/>
      <c r="BT23505" s="153"/>
    </row>
    <row r="23506" spans="71:72" x14ac:dyDescent="0.2">
      <c r="BS23506" s="152"/>
      <c r="BT23506" s="153"/>
    </row>
    <row r="23507" spans="71:72" x14ac:dyDescent="0.2">
      <c r="BS23507" s="152"/>
      <c r="BT23507" s="153"/>
    </row>
    <row r="23508" spans="71:72" x14ac:dyDescent="0.2">
      <c r="BS23508" s="152"/>
      <c r="BT23508" s="153"/>
    </row>
    <row r="23509" spans="71:72" x14ac:dyDescent="0.2">
      <c r="BS23509" s="152"/>
      <c r="BT23509" s="153"/>
    </row>
    <row r="23510" spans="71:72" x14ac:dyDescent="0.2">
      <c r="BS23510" s="152"/>
      <c r="BT23510" s="153"/>
    </row>
    <row r="23511" spans="71:72" x14ac:dyDescent="0.2">
      <c r="BS23511" s="152"/>
      <c r="BT23511" s="153"/>
    </row>
    <row r="23512" spans="71:72" x14ac:dyDescent="0.2">
      <c r="BS23512" s="152"/>
      <c r="BT23512" s="153"/>
    </row>
    <row r="23513" spans="71:72" x14ac:dyDescent="0.2">
      <c r="BS23513" s="152"/>
      <c r="BT23513" s="153"/>
    </row>
    <row r="23514" spans="71:72" x14ac:dyDescent="0.2">
      <c r="BS23514" s="152"/>
      <c r="BT23514" s="153"/>
    </row>
    <row r="23515" spans="71:72" x14ac:dyDescent="0.2">
      <c r="BS23515" s="152"/>
      <c r="BT23515" s="153"/>
    </row>
    <row r="23516" spans="71:72" x14ac:dyDescent="0.2">
      <c r="BS23516" s="152"/>
      <c r="BT23516" s="153"/>
    </row>
    <row r="23517" spans="71:72" x14ac:dyDescent="0.2">
      <c r="BS23517" s="152"/>
      <c r="BT23517" s="153"/>
    </row>
    <row r="23518" spans="71:72" x14ac:dyDescent="0.2">
      <c r="BS23518" s="152"/>
      <c r="BT23518" s="153"/>
    </row>
    <row r="23519" spans="71:72" x14ac:dyDescent="0.2">
      <c r="BS23519" s="152"/>
      <c r="BT23519" s="153"/>
    </row>
    <row r="23520" spans="71:72" x14ac:dyDescent="0.2">
      <c r="BS23520" s="152"/>
      <c r="BT23520" s="153"/>
    </row>
    <row r="23521" spans="71:72" x14ac:dyDescent="0.2">
      <c r="BS23521" s="152"/>
      <c r="BT23521" s="153"/>
    </row>
    <row r="23522" spans="71:72" x14ac:dyDescent="0.2">
      <c r="BS23522" s="152"/>
      <c r="BT23522" s="153"/>
    </row>
    <row r="23523" spans="71:72" x14ac:dyDescent="0.2">
      <c r="BS23523" s="152"/>
      <c r="BT23523" s="153"/>
    </row>
    <row r="23524" spans="71:72" x14ac:dyDescent="0.2">
      <c r="BS23524" s="152"/>
      <c r="BT23524" s="153"/>
    </row>
    <row r="23525" spans="71:72" x14ac:dyDescent="0.2">
      <c r="BS23525" s="152"/>
      <c r="BT23525" s="153"/>
    </row>
    <row r="23526" spans="71:72" x14ac:dyDescent="0.2">
      <c r="BS23526" s="152"/>
      <c r="BT23526" s="153"/>
    </row>
    <row r="23527" spans="71:72" x14ac:dyDescent="0.2">
      <c r="BS23527" s="152"/>
      <c r="BT23527" s="153"/>
    </row>
    <row r="23528" spans="71:72" x14ac:dyDescent="0.2">
      <c r="BS23528" s="152"/>
      <c r="BT23528" s="153"/>
    </row>
    <row r="23529" spans="71:72" x14ac:dyDescent="0.2">
      <c r="BS23529" s="152"/>
      <c r="BT23529" s="153"/>
    </row>
    <row r="23530" spans="71:72" x14ac:dyDescent="0.2">
      <c r="BS23530" s="152"/>
      <c r="BT23530" s="153"/>
    </row>
    <row r="23531" spans="71:72" x14ac:dyDescent="0.2">
      <c r="BS23531" s="152"/>
      <c r="BT23531" s="153"/>
    </row>
    <row r="23532" spans="71:72" x14ac:dyDescent="0.2">
      <c r="BS23532" s="152"/>
      <c r="BT23532" s="153"/>
    </row>
    <row r="23533" spans="71:72" x14ac:dyDescent="0.2">
      <c r="BS23533" s="152"/>
      <c r="BT23533" s="153"/>
    </row>
    <row r="23534" spans="71:72" x14ac:dyDescent="0.2">
      <c r="BS23534" s="152"/>
      <c r="BT23534" s="153"/>
    </row>
    <row r="23535" spans="71:72" x14ac:dyDescent="0.2">
      <c r="BS23535" s="152"/>
      <c r="BT23535" s="153"/>
    </row>
    <row r="23536" spans="71:72" x14ac:dyDescent="0.2">
      <c r="BS23536" s="152"/>
      <c r="BT23536" s="153"/>
    </row>
    <row r="23537" spans="71:72" x14ac:dyDescent="0.2">
      <c r="BS23537" s="152"/>
      <c r="BT23537" s="153"/>
    </row>
    <row r="23538" spans="71:72" x14ac:dyDescent="0.2">
      <c r="BS23538" s="152"/>
      <c r="BT23538" s="153"/>
    </row>
    <row r="23539" spans="71:72" x14ac:dyDescent="0.2">
      <c r="BS23539" s="152"/>
      <c r="BT23539" s="153"/>
    </row>
    <row r="23540" spans="71:72" x14ac:dyDescent="0.2">
      <c r="BS23540" s="152"/>
      <c r="BT23540" s="153"/>
    </row>
    <row r="23541" spans="71:72" x14ac:dyDescent="0.2">
      <c r="BS23541" s="152"/>
      <c r="BT23541" s="153"/>
    </row>
    <row r="23542" spans="71:72" x14ac:dyDescent="0.2">
      <c r="BS23542" s="152"/>
      <c r="BT23542" s="153"/>
    </row>
    <row r="23543" spans="71:72" x14ac:dyDescent="0.2">
      <c r="BS23543" s="152"/>
      <c r="BT23543" s="153"/>
    </row>
    <row r="23544" spans="71:72" x14ac:dyDescent="0.2">
      <c r="BS23544" s="152"/>
      <c r="BT23544" s="153"/>
    </row>
    <row r="23545" spans="71:72" x14ac:dyDescent="0.2">
      <c r="BS23545" s="152"/>
      <c r="BT23545" s="153"/>
    </row>
    <row r="23546" spans="71:72" x14ac:dyDescent="0.2">
      <c r="BS23546" s="152"/>
      <c r="BT23546" s="153"/>
    </row>
    <row r="23547" spans="71:72" x14ac:dyDescent="0.2">
      <c r="BS23547" s="152"/>
      <c r="BT23547" s="153"/>
    </row>
    <row r="23548" spans="71:72" x14ac:dyDescent="0.2">
      <c r="BS23548" s="152"/>
      <c r="BT23548" s="153"/>
    </row>
    <row r="23549" spans="71:72" x14ac:dyDescent="0.2">
      <c r="BS23549" s="152"/>
      <c r="BT23549" s="153"/>
    </row>
    <row r="23550" spans="71:72" x14ac:dyDescent="0.2">
      <c r="BS23550" s="152"/>
      <c r="BT23550" s="153"/>
    </row>
    <row r="23551" spans="71:72" x14ac:dyDescent="0.2">
      <c r="BS23551" s="152"/>
      <c r="BT23551" s="153"/>
    </row>
    <row r="23552" spans="71:72" x14ac:dyDescent="0.2">
      <c r="BS23552" s="152"/>
      <c r="BT23552" s="153"/>
    </row>
    <row r="23553" spans="71:72" x14ac:dyDescent="0.2">
      <c r="BS23553" s="152"/>
      <c r="BT23553" s="153"/>
    </row>
    <row r="23554" spans="71:72" x14ac:dyDescent="0.2">
      <c r="BS23554" s="152"/>
      <c r="BT23554" s="153"/>
    </row>
    <row r="23555" spans="71:72" x14ac:dyDescent="0.2">
      <c r="BS23555" s="152"/>
      <c r="BT23555" s="153"/>
    </row>
    <row r="23556" spans="71:72" x14ac:dyDescent="0.2">
      <c r="BS23556" s="152"/>
      <c r="BT23556" s="153"/>
    </row>
    <row r="23557" spans="71:72" x14ac:dyDescent="0.2">
      <c r="BS23557" s="152"/>
      <c r="BT23557" s="153"/>
    </row>
    <row r="23558" spans="71:72" x14ac:dyDescent="0.2">
      <c r="BS23558" s="152"/>
      <c r="BT23558" s="153"/>
    </row>
    <row r="23559" spans="71:72" x14ac:dyDescent="0.2">
      <c r="BS23559" s="152"/>
      <c r="BT23559" s="153"/>
    </row>
    <row r="23560" spans="71:72" x14ac:dyDescent="0.2">
      <c r="BS23560" s="152"/>
      <c r="BT23560" s="153"/>
    </row>
    <row r="23561" spans="71:72" x14ac:dyDescent="0.2">
      <c r="BS23561" s="152"/>
      <c r="BT23561" s="153"/>
    </row>
    <row r="23562" spans="71:72" x14ac:dyDescent="0.2">
      <c r="BS23562" s="152"/>
      <c r="BT23562" s="153"/>
    </row>
    <row r="23563" spans="71:72" x14ac:dyDescent="0.2">
      <c r="BS23563" s="152"/>
      <c r="BT23563" s="153"/>
    </row>
    <row r="23564" spans="71:72" x14ac:dyDescent="0.2">
      <c r="BS23564" s="152"/>
      <c r="BT23564" s="153"/>
    </row>
    <row r="23565" spans="71:72" x14ac:dyDescent="0.2">
      <c r="BS23565" s="152"/>
      <c r="BT23565" s="153"/>
    </row>
    <row r="23566" spans="71:72" x14ac:dyDescent="0.2">
      <c r="BS23566" s="152"/>
      <c r="BT23566" s="153"/>
    </row>
    <row r="23567" spans="71:72" x14ac:dyDescent="0.2">
      <c r="BS23567" s="152"/>
      <c r="BT23567" s="153"/>
    </row>
    <row r="23568" spans="71:72" x14ac:dyDescent="0.2">
      <c r="BS23568" s="152"/>
      <c r="BT23568" s="153"/>
    </row>
    <row r="23569" spans="71:72" x14ac:dyDescent="0.2">
      <c r="BS23569" s="152"/>
      <c r="BT23569" s="153"/>
    </row>
    <row r="23570" spans="71:72" x14ac:dyDescent="0.2">
      <c r="BS23570" s="152"/>
      <c r="BT23570" s="153"/>
    </row>
    <row r="23571" spans="71:72" x14ac:dyDescent="0.2">
      <c r="BS23571" s="152"/>
      <c r="BT23571" s="153"/>
    </row>
    <row r="23572" spans="71:72" x14ac:dyDescent="0.2">
      <c r="BS23572" s="152"/>
      <c r="BT23572" s="153"/>
    </row>
    <row r="23573" spans="71:72" x14ac:dyDescent="0.2">
      <c r="BS23573" s="152"/>
      <c r="BT23573" s="153"/>
    </row>
    <row r="23574" spans="71:72" x14ac:dyDescent="0.2">
      <c r="BS23574" s="152"/>
      <c r="BT23574" s="153"/>
    </row>
    <row r="23575" spans="71:72" x14ac:dyDescent="0.2">
      <c r="BS23575" s="152"/>
      <c r="BT23575" s="153"/>
    </row>
    <row r="23576" spans="71:72" x14ac:dyDescent="0.2">
      <c r="BS23576" s="152"/>
      <c r="BT23576" s="153"/>
    </row>
    <row r="23577" spans="71:72" x14ac:dyDescent="0.2">
      <c r="BS23577" s="152"/>
      <c r="BT23577" s="153"/>
    </row>
    <row r="23578" spans="71:72" x14ac:dyDescent="0.2">
      <c r="BS23578" s="152"/>
      <c r="BT23578" s="153"/>
    </row>
    <row r="23579" spans="71:72" x14ac:dyDescent="0.2">
      <c r="BS23579" s="152"/>
      <c r="BT23579" s="153"/>
    </row>
    <row r="23580" spans="71:72" x14ac:dyDescent="0.2">
      <c r="BS23580" s="152"/>
      <c r="BT23580" s="153"/>
    </row>
    <row r="23581" spans="71:72" x14ac:dyDescent="0.2">
      <c r="BS23581" s="152"/>
      <c r="BT23581" s="153"/>
    </row>
    <row r="23582" spans="71:72" x14ac:dyDescent="0.2">
      <c r="BS23582" s="152"/>
      <c r="BT23582" s="153"/>
    </row>
    <row r="23583" spans="71:72" x14ac:dyDescent="0.2">
      <c r="BS23583" s="152"/>
      <c r="BT23583" s="153"/>
    </row>
    <row r="23584" spans="71:72" x14ac:dyDescent="0.2">
      <c r="BS23584" s="152"/>
      <c r="BT23584" s="153"/>
    </row>
    <row r="23585" spans="71:72" x14ac:dyDescent="0.2">
      <c r="BS23585" s="152"/>
      <c r="BT23585" s="153"/>
    </row>
    <row r="23586" spans="71:72" x14ac:dyDescent="0.2">
      <c r="BS23586" s="152"/>
      <c r="BT23586" s="153"/>
    </row>
    <row r="23587" spans="71:72" x14ac:dyDescent="0.2">
      <c r="BS23587" s="152"/>
      <c r="BT23587" s="153"/>
    </row>
    <row r="23588" spans="71:72" x14ac:dyDescent="0.2">
      <c r="BS23588" s="152"/>
      <c r="BT23588" s="153"/>
    </row>
    <row r="23589" spans="71:72" x14ac:dyDescent="0.2">
      <c r="BS23589" s="152"/>
      <c r="BT23589" s="153"/>
    </row>
    <row r="23590" spans="71:72" x14ac:dyDescent="0.2">
      <c r="BS23590" s="152"/>
      <c r="BT23590" s="153"/>
    </row>
    <row r="23591" spans="71:72" x14ac:dyDescent="0.2">
      <c r="BS23591" s="152"/>
      <c r="BT23591" s="153"/>
    </row>
    <row r="23592" spans="71:72" x14ac:dyDescent="0.2">
      <c r="BS23592" s="152"/>
      <c r="BT23592" s="153"/>
    </row>
    <row r="23593" spans="71:72" x14ac:dyDescent="0.2">
      <c r="BS23593" s="152"/>
      <c r="BT23593" s="153"/>
    </row>
    <row r="23594" spans="71:72" x14ac:dyDescent="0.2">
      <c r="BS23594" s="152"/>
      <c r="BT23594" s="153"/>
    </row>
    <row r="23595" spans="71:72" x14ac:dyDescent="0.2">
      <c r="BS23595" s="152"/>
      <c r="BT23595" s="153"/>
    </row>
    <row r="23596" spans="71:72" x14ac:dyDescent="0.2">
      <c r="BS23596" s="152"/>
      <c r="BT23596" s="153"/>
    </row>
    <row r="23597" spans="71:72" x14ac:dyDescent="0.2">
      <c r="BS23597" s="152"/>
      <c r="BT23597" s="153"/>
    </row>
    <row r="23598" spans="71:72" x14ac:dyDescent="0.2">
      <c r="BS23598" s="152"/>
      <c r="BT23598" s="153"/>
    </row>
    <row r="23599" spans="71:72" x14ac:dyDescent="0.2">
      <c r="BS23599" s="152"/>
      <c r="BT23599" s="153"/>
    </row>
    <row r="23600" spans="71:72" x14ac:dyDescent="0.2">
      <c r="BS23600" s="152"/>
      <c r="BT23600" s="153"/>
    </row>
    <row r="23601" spans="71:72" x14ac:dyDescent="0.2">
      <c r="BS23601" s="152"/>
      <c r="BT23601" s="153"/>
    </row>
    <row r="23602" spans="71:72" x14ac:dyDescent="0.2">
      <c r="BS23602" s="152"/>
      <c r="BT23602" s="153"/>
    </row>
    <row r="23603" spans="71:72" x14ac:dyDescent="0.2">
      <c r="BS23603" s="152"/>
      <c r="BT23603" s="153"/>
    </row>
    <row r="23604" spans="71:72" x14ac:dyDescent="0.2">
      <c r="BS23604" s="152"/>
      <c r="BT23604" s="153"/>
    </row>
    <row r="23605" spans="71:72" x14ac:dyDescent="0.2">
      <c r="BS23605" s="152"/>
      <c r="BT23605" s="153"/>
    </row>
    <row r="23606" spans="71:72" x14ac:dyDescent="0.2">
      <c r="BS23606" s="152"/>
      <c r="BT23606" s="153"/>
    </row>
    <row r="23607" spans="71:72" x14ac:dyDescent="0.2">
      <c r="BS23607" s="152"/>
      <c r="BT23607" s="153"/>
    </row>
    <row r="23608" spans="71:72" x14ac:dyDescent="0.2">
      <c r="BS23608" s="152"/>
      <c r="BT23608" s="153"/>
    </row>
    <row r="23609" spans="71:72" x14ac:dyDescent="0.2">
      <c r="BS23609" s="152"/>
      <c r="BT23609" s="153"/>
    </row>
    <row r="23610" spans="71:72" x14ac:dyDescent="0.2">
      <c r="BS23610" s="152"/>
      <c r="BT23610" s="153"/>
    </row>
    <row r="23611" spans="71:72" x14ac:dyDescent="0.2">
      <c r="BS23611" s="152"/>
      <c r="BT23611" s="153"/>
    </row>
    <row r="23612" spans="71:72" x14ac:dyDescent="0.2">
      <c r="BS23612" s="152"/>
      <c r="BT23612" s="153"/>
    </row>
    <row r="23613" spans="71:72" x14ac:dyDescent="0.2">
      <c r="BS23613" s="152"/>
      <c r="BT23613" s="153"/>
    </row>
    <row r="23614" spans="71:72" x14ac:dyDescent="0.2">
      <c r="BS23614" s="152"/>
      <c r="BT23614" s="153"/>
    </row>
    <row r="23615" spans="71:72" x14ac:dyDescent="0.2">
      <c r="BS23615" s="152"/>
      <c r="BT23615" s="153"/>
    </row>
    <row r="23616" spans="71:72" x14ac:dyDescent="0.2">
      <c r="BS23616" s="152"/>
      <c r="BT23616" s="153"/>
    </row>
    <row r="23617" spans="71:72" x14ac:dyDescent="0.2">
      <c r="BS23617" s="152"/>
      <c r="BT23617" s="153"/>
    </row>
    <row r="23618" spans="71:72" x14ac:dyDescent="0.2">
      <c r="BS23618" s="152"/>
      <c r="BT23618" s="153"/>
    </row>
    <row r="23619" spans="71:72" x14ac:dyDescent="0.2">
      <c r="BS23619" s="152"/>
      <c r="BT23619" s="153"/>
    </row>
    <row r="23620" spans="71:72" x14ac:dyDescent="0.2">
      <c r="BS23620" s="152"/>
      <c r="BT23620" s="153"/>
    </row>
    <row r="23621" spans="71:72" x14ac:dyDescent="0.2">
      <c r="BS23621" s="152"/>
      <c r="BT23621" s="153"/>
    </row>
    <row r="23622" spans="71:72" x14ac:dyDescent="0.2">
      <c r="BS23622" s="152"/>
      <c r="BT23622" s="153"/>
    </row>
    <row r="23623" spans="71:72" x14ac:dyDescent="0.2">
      <c r="BS23623" s="152"/>
      <c r="BT23623" s="153"/>
    </row>
    <row r="23624" spans="71:72" x14ac:dyDescent="0.2">
      <c r="BS23624" s="152"/>
      <c r="BT23624" s="153"/>
    </row>
    <row r="23625" spans="71:72" x14ac:dyDescent="0.2">
      <c r="BS23625" s="152"/>
      <c r="BT23625" s="153"/>
    </row>
    <row r="23626" spans="71:72" x14ac:dyDescent="0.2">
      <c r="BS23626" s="152"/>
      <c r="BT23626" s="153"/>
    </row>
    <row r="23627" spans="71:72" x14ac:dyDescent="0.2">
      <c r="BS23627" s="152"/>
      <c r="BT23627" s="153"/>
    </row>
    <row r="23628" spans="71:72" x14ac:dyDescent="0.2">
      <c r="BS23628" s="152"/>
      <c r="BT23628" s="153"/>
    </row>
    <row r="23629" spans="71:72" x14ac:dyDescent="0.2">
      <c r="BS23629" s="152"/>
      <c r="BT23629" s="153"/>
    </row>
    <row r="23630" spans="71:72" x14ac:dyDescent="0.2">
      <c r="BS23630" s="152"/>
      <c r="BT23630" s="153"/>
    </row>
    <row r="23631" spans="71:72" x14ac:dyDescent="0.2">
      <c r="BS23631" s="152"/>
      <c r="BT23631" s="153"/>
    </row>
    <row r="23632" spans="71:72" x14ac:dyDescent="0.2">
      <c r="BS23632" s="152"/>
      <c r="BT23632" s="153"/>
    </row>
    <row r="23633" spans="71:72" x14ac:dyDescent="0.2">
      <c r="BS23633" s="152"/>
      <c r="BT23633" s="153"/>
    </row>
    <row r="23634" spans="71:72" x14ac:dyDescent="0.2">
      <c r="BS23634" s="152"/>
      <c r="BT23634" s="153"/>
    </row>
    <row r="23635" spans="71:72" x14ac:dyDescent="0.2">
      <c r="BS23635" s="152"/>
      <c r="BT23635" s="153"/>
    </row>
    <row r="23636" spans="71:72" x14ac:dyDescent="0.2">
      <c r="BS23636" s="152"/>
      <c r="BT23636" s="153"/>
    </row>
    <row r="23637" spans="71:72" x14ac:dyDescent="0.2">
      <c r="BS23637" s="152"/>
      <c r="BT23637" s="153"/>
    </row>
    <row r="23638" spans="71:72" x14ac:dyDescent="0.2">
      <c r="BS23638" s="152"/>
      <c r="BT23638" s="153"/>
    </row>
    <row r="23639" spans="71:72" x14ac:dyDescent="0.2">
      <c r="BS23639" s="152"/>
      <c r="BT23639" s="153"/>
    </row>
    <row r="23640" spans="71:72" x14ac:dyDescent="0.2">
      <c r="BS23640" s="152"/>
      <c r="BT23640" s="153"/>
    </row>
    <row r="23641" spans="71:72" x14ac:dyDescent="0.2">
      <c r="BS23641" s="152"/>
      <c r="BT23641" s="153"/>
    </row>
    <row r="23642" spans="71:72" x14ac:dyDescent="0.2">
      <c r="BS23642" s="152"/>
      <c r="BT23642" s="153"/>
    </row>
    <row r="23643" spans="71:72" x14ac:dyDescent="0.2">
      <c r="BS23643" s="152"/>
      <c r="BT23643" s="153"/>
    </row>
    <row r="23644" spans="71:72" x14ac:dyDescent="0.2">
      <c r="BS23644" s="152"/>
      <c r="BT23644" s="153"/>
    </row>
    <row r="23645" spans="71:72" x14ac:dyDescent="0.2">
      <c r="BS23645" s="152"/>
      <c r="BT23645" s="153"/>
    </row>
    <row r="23646" spans="71:72" x14ac:dyDescent="0.2">
      <c r="BS23646" s="152"/>
      <c r="BT23646" s="153"/>
    </row>
    <row r="23647" spans="71:72" x14ac:dyDescent="0.2">
      <c r="BS23647" s="152"/>
      <c r="BT23647" s="153"/>
    </row>
    <row r="23648" spans="71:72" x14ac:dyDescent="0.2">
      <c r="BS23648" s="152"/>
      <c r="BT23648" s="153"/>
    </row>
    <row r="23649" spans="71:72" x14ac:dyDescent="0.2">
      <c r="BS23649" s="152"/>
      <c r="BT23649" s="153"/>
    </row>
    <row r="23650" spans="71:72" x14ac:dyDescent="0.2">
      <c r="BS23650" s="152"/>
      <c r="BT23650" s="153"/>
    </row>
    <row r="23651" spans="71:72" x14ac:dyDescent="0.2">
      <c r="BS23651" s="152"/>
      <c r="BT23651" s="153"/>
    </row>
    <row r="23652" spans="71:72" x14ac:dyDescent="0.2">
      <c r="BS23652" s="152"/>
      <c r="BT23652" s="153"/>
    </row>
    <row r="23653" spans="71:72" x14ac:dyDescent="0.2">
      <c r="BS23653" s="152"/>
      <c r="BT23653" s="153"/>
    </row>
    <row r="23654" spans="71:72" x14ac:dyDescent="0.2">
      <c r="BS23654" s="152"/>
      <c r="BT23654" s="153"/>
    </row>
    <row r="23655" spans="71:72" x14ac:dyDescent="0.2">
      <c r="BS23655" s="152"/>
      <c r="BT23655" s="153"/>
    </row>
    <row r="23656" spans="71:72" x14ac:dyDescent="0.2">
      <c r="BS23656" s="152"/>
      <c r="BT23656" s="153"/>
    </row>
    <row r="23657" spans="71:72" x14ac:dyDescent="0.2">
      <c r="BS23657" s="152"/>
      <c r="BT23657" s="153"/>
    </row>
    <row r="23658" spans="71:72" x14ac:dyDescent="0.2">
      <c r="BS23658" s="152"/>
      <c r="BT23658" s="153"/>
    </row>
    <row r="23659" spans="71:72" x14ac:dyDescent="0.2">
      <c r="BS23659" s="152"/>
      <c r="BT23659" s="153"/>
    </row>
    <row r="23660" spans="71:72" x14ac:dyDescent="0.2">
      <c r="BS23660" s="152"/>
      <c r="BT23660" s="153"/>
    </row>
    <row r="23661" spans="71:72" x14ac:dyDescent="0.2">
      <c r="BS23661" s="152"/>
      <c r="BT23661" s="153"/>
    </row>
    <row r="23662" spans="71:72" x14ac:dyDescent="0.2">
      <c r="BS23662" s="152"/>
      <c r="BT23662" s="153"/>
    </row>
    <row r="23663" spans="71:72" x14ac:dyDescent="0.2">
      <c r="BS23663" s="152"/>
      <c r="BT23663" s="153"/>
    </row>
    <row r="23664" spans="71:72" x14ac:dyDescent="0.2">
      <c r="BS23664" s="152"/>
      <c r="BT23664" s="153"/>
    </row>
    <row r="23665" spans="71:72" x14ac:dyDescent="0.2">
      <c r="BS23665" s="152"/>
      <c r="BT23665" s="153"/>
    </row>
    <row r="23666" spans="71:72" x14ac:dyDescent="0.2">
      <c r="BS23666" s="152"/>
      <c r="BT23666" s="153"/>
    </row>
    <row r="23667" spans="71:72" x14ac:dyDescent="0.2">
      <c r="BS23667" s="152"/>
      <c r="BT23667" s="153"/>
    </row>
    <row r="23668" spans="71:72" x14ac:dyDescent="0.2">
      <c r="BS23668" s="152"/>
      <c r="BT23668" s="153"/>
    </row>
    <row r="23669" spans="71:72" x14ac:dyDescent="0.2">
      <c r="BS23669" s="152"/>
      <c r="BT23669" s="153"/>
    </row>
    <row r="23670" spans="71:72" x14ac:dyDescent="0.2">
      <c r="BS23670" s="152"/>
      <c r="BT23670" s="153"/>
    </row>
    <row r="23671" spans="71:72" x14ac:dyDescent="0.2">
      <c r="BS23671" s="152"/>
      <c r="BT23671" s="153"/>
    </row>
    <row r="23672" spans="71:72" x14ac:dyDescent="0.2">
      <c r="BS23672" s="152"/>
      <c r="BT23672" s="153"/>
    </row>
    <row r="23673" spans="71:72" x14ac:dyDescent="0.2">
      <c r="BS23673" s="152"/>
      <c r="BT23673" s="153"/>
    </row>
    <row r="23674" spans="71:72" x14ac:dyDescent="0.2">
      <c r="BS23674" s="152"/>
      <c r="BT23674" s="153"/>
    </row>
    <row r="23675" spans="71:72" x14ac:dyDescent="0.2">
      <c r="BS23675" s="152"/>
      <c r="BT23675" s="153"/>
    </row>
    <row r="23676" spans="71:72" x14ac:dyDescent="0.2">
      <c r="BS23676" s="152"/>
      <c r="BT23676" s="153"/>
    </row>
    <row r="23677" spans="71:72" x14ac:dyDescent="0.2">
      <c r="BS23677" s="152"/>
      <c r="BT23677" s="153"/>
    </row>
    <row r="23678" spans="71:72" x14ac:dyDescent="0.2">
      <c r="BS23678" s="152"/>
      <c r="BT23678" s="153"/>
    </row>
    <row r="23679" spans="71:72" x14ac:dyDescent="0.2">
      <c r="BS23679" s="152"/>
      <c r="BT23679" s="153"/>
    </row>
    <row r="23680" spans="71:72" x14ac:dyDescent="0.2">
      <c r="BS23680" s="152"/>
      <c r="BT23680" s="153"/>
    </row>
    <row r="23681" spans="71:72" x14ac:dyDescent="0.2">
      <c r="BS23681" s="152"/>
      <c r="BT23681" s="153"/>
    </row>
    <row r="23682" spans="71:72" x14ac:dyDescent="0.2">
      <c r="BS23682" s="152"/>
      <c r="BT23682" s="153"/>
    </row>
    <row r="23683" spans="71:72" x14ac:dyDescent="0.2">
      <c r="BS23683" s="152"/>
      <c r="BT23683" s="153"/>
    </row>
    <row r="23684" spans="71:72" x14ac:dyDescent="0.2">
      <c r="BS23684" s="152"/>
      <c r="BT23684" s="153"/>
    </row>
    <row r="23685" spans="71:72" x14ac:dyDescent="0.2">
      <c r="BS23685" s="152"/>
      <c r="BT23685" s="153"/>
    </row>
    <row r="23686" spans="71:72" x14ac:dyDescent="0.2">
      <c r="BS23686" s="152"/>
      <c r="BT23686" s="153"/>
    </row>
    <row r="23687" spans="71:72" x14ac:dyDescent="0.2">
      <c r="BS23687" s="152"/>
      <c r="BT23687" s="153"/>
    </row>
    <row r="23688" spans="71:72" x14ac:dyDescent="0.2">
      <c r="BS23688" s="152"/>
      <c r="BT23688" s="153"/>
    </row>
    <row r="23689" spans="71:72" x14ac:dyDescent="0.2">
      <c r="BS23689" s="152"/>
      <c r="BT23689" s="153"/>
    </row>
    <row r="23690" spans="71:72" x14ac:dyDescent="0.2">
      <c r="BS23690" s="152"/>
      <c r="BT23690" s="153"/>
    </row>
    <row r="23691" spans="71:72" x14ac:dyDescent="0.2">
      <c r="BS23691" s="152"/>
      <c r="BT23691" s="153"/>
    </row>
    <row r="23692" spans="71:72" x14ac:dyDescent="0.2">
      <c r="BS23692" s="152"/>
      <c r="BT23692" s="153"/>
    </row>
    <row r="23693" spans="71:72" x14ac:dyDescent="0.2">
      <c r="BS23693" s="152"/>
      <c r="BT23693" s="153"/>
    </row>
    <row r="23694" spans="71:72" x14ac:dyDescent="0.2">
      <c r="BS23694" s="152"/>
      <c r="BT23694" s="153"/>
    </row>
    <row r="23695" spans="71:72" x14ac:dyDescent="0.2">
      <c r="BS23695" s="152"/>
      <c r="BT23695" s="153"/>
    </row>
    <row r="23696" spans="71:72" x14ac:dyDescent="0.2">
      <c r="BS23696" s="152"/>
      <c r="BT23696" s="153"/>
    </row>
    <row r="23697" spans="71:72" x14ac:dyDescent="0.2">
      <c r="BS23697" s="152"/>
      <c r="BT23697" s="153"/>
    </row>
    <row r="23698" spans="71:72" x14ac:dyDescent="0.2">
      <c r="BS23698" s="152"/>
      <c r="BT23698" s="153"/>
    </row>
    <row r="23699" spans="71:72" x14ac:dyDescent="0.2">
      <c r="BS23699" s="152"/>
      <c r="BT23699" s="153"/>
    </row>
    <row r="23700" spans="71:72" x14ac:dyDescent="0.2">
      <c r="BS23700" s="152"/>
      <c r="BT23700" s="153"/>
    </row>
    <row r="23701" spans="71:72" x14ac:dyDescent="0.2">
      <c r="BS23701" s="152"/>
      <c r="BT23701" s="153"/>
    </row>
    <row r="23702" spans="71:72" x14ac:dyDescent="0.2">
      <c r="BS23702" s="152"/>
      <c r="BT23702" s="153"/>
    </row>
    <row r="23703" spans="71:72" x14ac:dyDescent="0.2">
      <c r="BS23703" s="152"/>
      <c r="BT23703" s="153"/>
    </row>
    <row r="23704" spans="71:72" x14ac:dyDescent="0.2">
      <c r="BS23704" s="152"/>
      <c r="BT23704" s="153"/>
    </row>
    <row r="23705" spans="71:72" x14ac:dyDescent="0.2">
      <c r="BS23705" s="152"/>
      <c r="BT23705" s="153"/>
    </row>
    <row r="23706" spans="71:72" x14ac:dyDescent="0.2">
      <c r="BS23706" s="152"/>
      <c r="BT23706" s="153"/>
    </row>
    <row r="23707" spans="71:72" x14ac:dyDescent="0.2">
      <c r="BS23707" s="152"/>
      <c r="BT23707" s="153"/>
    </row>
    <row r="23708" spans="71:72" x14ac:dyDescent="0.2">
      <c r="BS23708" s="152"/>
      <c r="BT23708" s="153"/>
    </row>
    <row r="23709" spans="71:72" x14ac:dyDescent="0.2">
      <c r="BS23709" s="152"/>
      <c r="BT23709" s="153"/>
    </row>
    <row r="23710" spans="71:72" x14ac:dyDescent="0.2">
      <c r="BS23710" s="152"/>
      <c r="BT23710" s="153"/>
    </row>
    <row r="23711" spans="71:72" x14ac:dyDescent="0.2">
      <c r="BS23711" s="152"/>
      <c r="BT23711" s="153"/>
    </row>
    <row r="23712" spans="71:72" x14ac:dyDescent="0.2">
      <c r="BS23712" s="152"/>
      <c r="BT23712" s="153"/>
    </row>
    <row r="23713" spans="71:72" x14ac:dyDescent="0.2">
      <c r="BS23713" s="152"/>
      <c r="BT23713" s="153"/>
    </row>
    <row r="23714" spans="71:72" x14ac:dyDescent="0.2">
      <c r="BS23714" s="152"/>
      <c r="BT23714" s="153"/>
    </row>
    <row r="23715" spans="71:72" x14ac:dyDescent="0.2">
      <c r="BS23715" s="152"/>
      <c r="BT23715" s="153"/>
    </row>
    <row r="23716" spans="71:72" x14ac:dyDescent="0.2">
      <c r="BS23716" s="152"/>
      <c r="BT23716" s="153"/>
    </row>
    <row r="23717" spans="71:72" x14ac:dyDescent="0.2">
      <c r="BS23717" s="152"/>
      <c r="BT23717" s="153"/>
    </row>
    <row r="23718" spans="71:72" x14ac:dyDescent="0.2">
      <c r="BS23718" s="152"/>
      <c r="BT23718" s="153"/>
    </row>
    <row r="23719" spans="71:72" x14ac:dyDescent="0.2">
      <c r="BS23719" s="152"/>
      <c r="BT23719" s="153"/>
    </row>
    <row r="23720" spans="71:72" x14ac:dyDescent="0.2">
      <c r="BS23720" s="152"/>
      <c r="BT23720" s="153"/>
    </row>
    <row r="23721" spans="71:72" x14ac:dyDescent="0.2">
      <c r="BS23721" s="152"/>
      <c r="BT23721" s="153"/>
    </row>
    <row r="23722" spans="71:72" x14ac:dyDescent="0.2">
      <c r="BS23722" s="152"/>
      <c r="BT23722" s="153"/>
    </row>
    <row r="23723" spans="71:72" x14ac:dyDescent="0.2">
      <c r="BS23723" s="152"/>
      <c r="BT23723" s="153"/>
    </row>
    <row r="23724" spans="71:72" x14ac:dyDescent="0.2">
      <c r="BS23724" s="152"/>
      <c r="BT23724" s="153"/>
    </row>
    <row r="23725" spans="71:72" x14ac:dyDescent="0.2">
      <c r="BS23725" s="152"/>
      <c r="BT23725" s="153"/>
    </row>
    <row r="23726" spans="71:72" x14ac:dyDescent="0.2">
      <c r="BS23726" s="152"/>
      <c r="BT23726" s="153"/>
    </row>
    <row r="23727" spans="71:72" x14ac:dyDescent="0.2">
      <c r="BS23727" s="152"/>
      <c r="BT23727" s="153"/>
    </row>
    <row r="23728" spans="71:72" x14ac:dyDescent="0.2">
      <c r="BS23728" s="152"/>
      <c r="BT23728" s="153"/>
    </row>
    <row r="23729" spans="71:72" x14ac:dyDescent="0.2">
      <c r="BS23729" s="152"/>
      <c r="BT23729" s="153"/>
    </row>
    <row r="23730" spans="71:72" x14ac:dyDescent="0.2">
      <c r="BS23730" s="152"/>
      <c r="BT23730" s="153"/>
    </row>
    <row r="23731" spans="71:72" x14ac:dyDescent="0.2">
      <c r="BS23731" s="152"/>
      <c r="BT23731" s="153"/>
    </row>
    <row r="23732" spans="71:72" x14ac:dyDescent="0.2">
      <c r="BS23732" s="152"/>
      <c r="BT23732" s="153"/>
    </row>
    <row r="23733" spans="71:72" x14ac:dyDescent="0.2">
      <c r="BS23733" s="152"/>
      <c r="BT23733" s="153"/>
    </row>
    <row r="23734" spans="71:72" x14ac:dyDescent="0.2">
      <c r="BS23734" s="152"/>
      <c r="BT23734" s="153"/>
    </row>
    <row r="23735" spans="71:72" x14ac:dyDescent="0.2">
      <c r="BS23735" s="152"/>
      <c r="BT23735" s="153"/>
    </row>
    <row r="23736" spans="71:72" x14ac:dyDescent="0.2">
      <c r="BS23736" s="152"/>
      <c r="BT23736" s="153"/>
    </row>
    <row r="23737" spans="71:72" x14ac:dyDescent="0.2">
      <c r="BS23737" s="152"/>
      <c r="BT23737" s="153"/>
    </row>
    <row r="23738" spans="71:72" x14ac:dyDescent="0.2">
      <c r="BS23738" s="152"/>
      <c r="BT23738" s="153"/>
    </row>
    <row r="23739" spans="71:72" x14ac:dyDescent="0.2">
      <c r="BS23739" s="152"/>
      <c r="BT23739" s="153"/>
    </row>
    <row r="23740" spans="71:72" x14ac:dyDescent="0.2">
      <c r="BS23740" s="152"/>
      <c r="BT23740" s="153"/>
    </row>
    <row r="23741" spans="71:72" x14ac:dyDescent="0.2">
      <c r="BS23741" s="152"/>
      <c r="BT23741" s="153"/>
    </row>
    <row r="23742" spans="71:72" x14ac:dyDescent="0.2">
      <c r="BS23742" s="152"/>
      <c r="BT23742" s="153"/>
    </row>
    <row r="23743" spans="71:72" x14ac:dyDescent="0.2">
      <c r="BS23743" s="152"/>
      <c r="BT23743" s="153"/>
    </row>
    <row r="23744" spans="71:72" x14ac:dyDescent="0.2">
      <c r="BS23744" s="152"/>
      <c r="BT23744" s="153"/>
    </row>
    <row r="23745" spans="71:72" x14ac:dyDescent="0.2">
      <c r="BS23745" s="152"/>
      <c r="BT23745" s="153"/>
    </row>
    <row r="23746" spans="71:72" x14ac:dyDescent="0.2">
      <c r="BS23746" s="152"/>
      <c r="BT23746" s="153"/>
    </row>
    <row r="23747" spans="71:72" x14ac:dyDescent="0.2">
      <c r="BS23747" s="152"/>
      <c r="BT23747" s="153"/>
    </row>
    <row r="23748" spans="71:72" x14ac:dyDescent="0.2">
      <c r="BS23748" s="152"/>
      <c r="BT23748" s="153"/>
    </row>
    <row r="23749" spans="71:72" x14ac:dyDescent="0.2">
      <c r="BS23749" s="152"/>
      <c r="BT23749" s="153"/>
    </row>
    <row r="23750" spans="71:72" x14ac:dyDescent="0.2">
      <c r="BS23750" s="152"/>
      <c r="BT23750" s="153"/>
    </row>
    <row r="23751" spans="71:72" x14ac:dyDescent="0.2">
      <c r="BS23751" s="152"/>
      <c r="BT23751" s="153"/>
    </row>
    <row r="23752" spans="71:72" x14ac:dyDescent="0.2">
      <c r="BS23752" s="152"/>
      <c r="BT23752" s="153"/>
    </row>
    <row r="23753" spans="71:72" x14ac:dyDescent="0.2">
      <c r="BS23753" s="152"/>
      <c r="BT23753" s="153"/>
    </row>
    <row r="23754" spans="71:72" x14ac:dyDescent="0.2">
      <c r="BS23754" s="152"/>
      <c r="BT23754" s="153"/>
    </row>
    <row r="23755" spans="71:72" x14ac:dyDescent="0.2">
      <c r="BS23755" s="152"/>
      <c r="BT23755" s="153"/>
    </row>
    <row r="23756" spans="71:72" x14ac:dyDescent="0.2">
      <c r="BS23756" s="152"/>
      <c r="BT23756" s="153"/>
    </row>
    <row r="23757" spans="71:72" x14ac:dyDescent="0.2">
      <c r="BS23757" s="152"/>
      <c r="BT23757" s="153"/>
    </row>
    <row r="23758" spans="71:72" x14ac:dyDescent="0.2">
      <c r="BS23758" s="152"/>
      <c r="BT23758" s="153"/>
    </row>
    <row r="23759" spans="71:72" x14ac:dyDescent="0.2">
      <c r="BS23759" s="152"/>
      <c r="BT23759" s="153"/>
    </row>
    <row r="23760" spans="71:72" x14ac:dyDescent="0.2">
      <c r="BS23760" s="152"/>
      <c r="BT23760" s="153"/>
    </row>
    <row r="23761" spans="71:72" x14ac:dyDescent="0.2">
      <c r="BS23761" s="152"/>
      <c r="BT23761" s="153"/>
    </row>
    <row r="23762" spans="71:72" x14ac:dyDescent="0.2">
      <c r="BS23762" s="152"/>
      <c r="BT23762" s="153"/>
    </row>
    <row r="23763" spans="71:72" x14ac:dyDescent="0.2">
      <c r="BS23763" s="152"/>
      <c r="BT23763" s="153"/>
    </row>
    <row r="23764" spans="71:72" x14ac:dyDescent="0.2">
      <c r="BS23764" s="152"/>
      <c r="BT23764" s="153"/>
    </row>
    <row r="23765" spans="71:72" x14ac:dyDescent="0.2">
      <c r="BS23765" s="152"/>
      <c r="BT23765" s="153"/>
    </row>
    <row r="23766" spans="71:72" x14ac:dyDescent="0.2">
      <c r="BS23766" s="152"/>
      <c r="BT23766" s="153"/>
    </row>
    <row r="23767" spans="71:72" x14ac:dyDescent="0.2">
      <c r="BS23767" s="152"/>
      <c r="BT23767" s="153"/>
    </row>
    <row r="23768" spans="71:72" x14ac:dyDescent="0.2">
      <c r="BS23768" s="152"/>
      <c r="BT23768" s="153"/>
    </row>
    <row r="23769" spans="71:72" x14ac:dyDescent="0.2">
      <c r="BS23769" s="152"/>
      <c r="BT23769" s="153"/>
    </row>
    <row r="23770" spans="71:72" x14ac:dyDescent="0.2">
      <c r="BS23770" s="152"/>
      <c r="BT23770" s="153"/>
    </row>
    <row r="23771" spans="71:72" x14ac:dyDescent="0.2">
      <c r="BS23771" s="152"/>
      <c r="BT23771" s="153"/>
    </row>
    <row r="23772" spans="71:72" x14ac:dyDescent="0.2">
      <c r="BS23772" s="152"/>
      <c r="BT23772" s="153"/>
    </row>
    <row r="23773" spans="71:72" x14ac:dyDescent="0.2">
      <c r="BS23773" s="152"/>
      <c r="BT23773" s="153"/>
    </row>
    <row r="23774" spans="71:72" x14ac:dyDescent="0.2">
      <c r="BS23774" s="152"/>
      <c r="BT23774" s="153"/>
    </row>
    <row r="23775" spans="71:72" x14ac:dyDescent="0.2">
      <c r="BS23775" s="152"/>
      <c r="BT23775" s="153"/>
    </row>
    <row r="23776" spans="71:72" x14ac:dyDescent="0.2">
      <c r="BS23776" s="152"/>
      <c r="BT23776" s="153"/>
    </row>
    <row r="23777" spans="71:72" x14ac:dyDescent="0.2">
      <c r="BS23777" s="152"/>
      <c r="BT23777" s="153"/>
    </row>
    <row r="23778" spans="71:72" x14ac:dyDescent="0.2">
      <c r="BS23778" s="152"/>
      <c r="BT23778" s="153"/>
    </row>
    <row r="23779" spans="71:72" x14ac:dyDescent="0.2">
      <c r="BS23779" s="152"/>
      <c r="BT23779" s="153"/>
    </row>
    <row r="23780" spans="71:72" x14ac:dyDescent="0.2">
      <c r="BS23780" s="152"/>
      <c r="BT23780" s="153"/>
    </row>
    <row r="23781" spans="71:72" x14ac:dyDescent="0.2">
      <c r="BS23781" s="152"/>
      <c r="BT23781" s="153"/>
    </row>
    <row r="23782" spans="71:72" x14ac:dyDescent="0.2">
      <c r="BS23782" s="152"/>
      <c r="BT23782" s="153"/>
    </row>
    <row r="23783" spans="71:72" x14ac:dyDescent="0.2">
      <c r="BS23783" s="152"/>
      <c r="BT23783" s="153"/>
    </row>
    <row r="23784" spans="71:72" x14ac:dyDescent="0.2">
      <c r="BS23784" s="152"/>
      <c r="BT23784" s="153"/>
    </row>
    <row r="23785" spans="71:72" x14ac:dyDescent="0.2">
      <c r="BS23785" s="152"/>
      <c r="BT23785" s="153"/>
    </row>
    <row r="23786" spans="71:72" x14ac:dyDescent="0.2">
      <c r="BS23786" s="152"/>
      <c r="BT23786" s="153"/>
    </row>
    <row r="23787" spans="71:72" x14ac:dyDescent="0.2">
      <c r="BS23787" s="152"/>
      <c r="BT23787" s="153"/>
    </row>
    <row r="23788" spans="71:72" x14ac:dyDescent="0.2">
      <c r="BS23788" s="152"/>
      <c r="BT23788" s="153"/>
    </row>
    <row r="23789" spans="71:72" x14ac:dyDescent="0.2">
      <c r="BS23789" s="152"/>
      <c r="BT23789" s="153"/>
    </row>
    <row r="23790" spans="71:72" x14ac:dyDescent="0.2">
      <c r="BS23790" s="152"/>
      <c r="BT23790" s="153"/>
    </row>
    <row r="23791" spans="71:72" x14ac:dyDescent="0.2">
      <c r="BS23791" s="152"/>
      <c r="BT23791" s="153"/>
    </row>
    <row r="23792" spans="71:72" x14ac:dyDescent="0.2">
      <c r="BS23792" s="152"/>
      <c r="BT23792" s="153"/>
    </row>
    <row r="23793" spans="71:72" x14ac:dyDescent="0.2">
      <c r="BS23793" s="152"/>
      <c r="BT23793" s="153"/>
    </row>
    <row r="23794" spans="71:72" x14ac:dyDescent="0.2">
      <c r="BS23794" s="152"/>
      <c r="BT23794" s="153"/>
    </row>
    <row r="23795" spans="71:72" x14ac:dyDescent="0.2">
      <c r="BS23795" s="152"/>
      <c r="BT23795" s="153"/>
    </row>
    <row r="23796" spans="71:72" x14ac:dyDescent="0.2">
      <c r="BS23796" s="152"/>
      <c r="BT23796" s="153"/>
    </row>
    <row r="23797" spans="71:72" x14ac:dyDescent="0.2">
      <c r="BS23797" s="152"/>
      <c r="BT23797" s="153"/>
    </row>
    <row r="23798" spans="71:72" x14ac:dyDescent="0.2">
      <c r="BS23798" s="152"/>
      <c r="BT23798" s="153"/>
    </row>
    <row r="23799" spans="71:72" x14ac:dyDescent="0.2">
      <c r="BS23799" s="152"/>
      <c r="BT23799" s="153"/>
    </row>
    <row r="23800" spans="71:72" x14ac:dyDescent="0.2">
      <c r="BS23800" s="152"/>
      <c r="BT23800" s="153"/>
    </row>
    <row r="23801" spans="71:72" x14ac:dyDescent="0.2">
      <c r="BS23801" s="152"/>
      <c r="BT23801" s="153"/>
    </row>
    <row r="23802" spans="71:72" x14ac:dyDescent="0.2">
      <c r="BS23802" s="152"/>
      <c r="BT23802" s="153"/>
    </row>
    <row r="23803" spans="71:72" x14ac:dyDescent="0.2">
      <c r="BS23803" s="152"/>
      <c r="BT23803" s="153"/>
    </row>
    <row r="23804" spans="71:72" x14ac:dyDescent="0.2">
      <c r="BS23804" s="152"/>
      <c r="BT23804" s="153"/>
    </row>
    <row r="23805" spans="71:72" x14ac:dyDescent="0.2">
      <c r="BS23805" s="152"/>
      <c r="BT23805" s="153"/>
    </row>
    <row r="23806" spans="71:72" x14ac:dyDescent="0.2">
      <c r="BS23806" s="152"/>
      <c r="BT23806" s="153"/>
    </row>
    <row r="23807" spans="71:72" x14ac:dyDescent="0.2">
      <c r="BS23807" s="152"/>
      <c r="BT23807" s="153"/>
    </row>
    <row r="23808" spans="71:72" x14ac:dyDescent="0.2">
      <c r="BS23808" s="152"/>
      <c r="BT23808" s="153"/>
    </row>
    <row r="23809" spans="71:72" x14ac:dyDescent="0.2">
      <c r="BS23809" s="152"/>
      <c r="BT23809" s="153"/>
    </row>
    <row r="23810" spans="71:72" x14ac:dyDescent="0.2">
      <c r="BS23810" s="152"/>
      <c r="BT23810" s="153"/>
    </row>
    <row r="23811" spans="71:72" x14ac:dyDescent="0.2">
      <c r="BS23811" s="152"/>
      <c r="BT23811" s="153"/>
    </row>
    <row r="23812" spans="71:72" x14ac:dyDescent="0.2">
      <c r="BS23812" s="152"/>
      <c r="BT23812" s="153"/>
    </row>
    <row r="23813" spans="71:72" x14ac:dyDescent="0.2">
      <c r="BS23813" s="152"/>
      <c r="BT23813" s="153"/>
    </row>
    <row r="23814" spans="71:72" x14ac:dyDescent="0.2">
      <c r="BS23814" s="152"/>
      <c r="BT23814" s="153"/>
    </row>
    <row r="23815" spans="71:72" x14ac:dyDescent="0.2">
      <c r="BS23815" s="152"/>
      <c r="BT23815" s="153"/>
    </row>
    <row r="23816" spans="71:72" x14ac:dyDescent="0.2">
      <c r="BS23816" s="152"/>
      <c r="BT23816" s="153"/>
    </row>
    <row r="23817" spans="71:72" x14ac:dyDescent="0.2">
      <c r="BS23817" s="152"/>
      <c r="BT23817" s="153"/>
    </row>
    <row r="23818" spans="71:72" x14ac:dyDescent="0.2">
      <c r="BS23818" s="152"/>
      <c r="BT23818" s="153"/>
    </row>
    <row r="23819" spans="71:72" x14ac:dyDescent="0.2">
      <c r="BS23819" s="152"/>
      <c r="BT23819" s="153"/>
    </row>
    <row r="23820" spans="71:72" x14ac:dyDescent="0.2">
      <c r="BS23820" s="152"/>
      <c r="BT23820" s="153"/>
    </row>
    <row r="23821" spans="71:72" x14ac:dyDescent="0.2">
      <c r="BS23821" s="152"/>
      <c r="BT23821" s="153"/>
    </row>
    <row r="23822" spans="71:72" x14ac:dyDescent="0.2">
      <c r="BS23822" s="152"/>
      <c r="BT23822" s="153"/>
    </row>
    <row r="23823" spans="71:72" x14ac:dyDescent="0.2">
      <c r="BS23823" s="152"/>
      <c r="BT23823" s="153"/>
    </row>
    <row r="23824" spans="71:72" x14ac:dyDescent="0.2">
      <c r="BS23824" s="152"/>
      <c r="BT23824" s="153"/>
    </row>
    <row r="23825" spans="71:72" x14ac:dyDescent="0.2">
      <c r="BS23825" s="152"/>
      <c r="BT23825" s="153"/>
    </row>
    <row r="23826" spans="71:72" x14ac:dyDescent="0.2">
      <c r="BS23826" s="152"/>
      <c r="BT23826" s="153"/>
    </row>
    <row r="23827" spans="71:72" x14ac:dyDescent="0.2">
      <c r="BS23827" s="152"/>
      <c r="BT23827" s="153"/>
    </row>
    <row r="23828" spans="71:72" x14ac:dyDescent="0.2">
      <c r="BS23828" s="152"/>
      <c r="BT23828" s="153"/>
    </row>
    <row r="23829" spans="71:72" x14ac:dyDescent="0.2">
      <c r="BS23829" s="152"/>
      <c r="BT23829" s="153"/>
    </row>
    <row r="23830" spans="71:72" x14ac:dyDescent="0.2">
      <c r="BS23830" s="152"/>
      <c r="BT23830" s="153"/>
    </row>
    <row r="23831" spans="71:72" x14ac:dyDescent="0.2">
      <c r="BS23831" s="152"/>
      <c r="BT23831" s="153"/>
    </row>
    <row r="23832" spans="71:72" x14ac:dyDescent="0.2">
      <c r="BS23832" s="152"/>
      <c r="BT23832" s="153"/>
    </row>
    <row r="23833" spans="71:72" x14ac:dyDescent="0.2">
      <c r="BS23833" s="152"/>
      <c r="BT23833" s="153"/>
    </row>
    <row r="23834" spans="71:72" x14ac:dyDescent="0.2">
      <c r="BS23834" s="152"/>
      <c r="BT23834" s="153"/>
    </row>
    <row r="23835" spans="71:72" x14ac:dyDescent="0.2">
      <c r="BS23835" s="152"/>
      <c r="BT23835" s="153"/>
    </row>
    <row r="23836" spans="71:72" x14ac:dyDescent="0.2">
      <c r="BS23836" s="152"/>
      <c r="BT23836" s="153"/>
    </row>
    <row r="23837" spans="71:72" x14ac:dyDescent="0.2">
      <c r="BS23837" s="152"/>
      <c r="BT23837" s="153"/>
    </row>
    <row r="23838" spans="71:72" x14ac:dyDescent="0.2">
      <c r="BS23838" s="152"/>
      <c r="BT23838" s="153"/>
    </row>
    <row r="23839" spans="71:72" x14ac:dyDescent="0.2">
      <c r="BS23839" s="152"/>
      <c r="BT23839" s="153"/>
    </row>
    <row r="23840" spans="71:72" x14ac:dyDescent="0.2">
      <c r="BS23840" s="152"/>
      <c r="BT23840" s="153"/>
    </row>
    <row r="23841" spans="71:72" x14ac:dyDescent="0.2">
      <c r="BS23841" s="152"/>
      <c r="BT23841" s="153"/>
    </row>
    <row r="23842" spans="71:72" x14ac:dyDescent="0.2">
      <c r="BS23842" s="152"/>
      <c r="BT23842" s="153"/>
    </row>
    <row r="23843" spans="71:72" x14ac:dyDescent="0.2">
      <c r="BS23843" s="152"/>
      <c r="BT23843" s="153"/>
    </row>
    <row r="23844" spans="71:72" x14ac:dyDescent="0.2">
      <c r="BS23844" s="152"/>
      <c r="BT23844" s="153"/>
    </row>
    <row r="23845" spans="71:72" x14ac:dyDescent="0.2">
      <c r="BS23845" s="152"/>
      <c r="BT23845" s="153"/>
    </row>
    <row r="23846" spans="71:72" x14ac:dyDescent="0.2">
      <c r="BS23846" s="152"/>
      <c r="BT23846" s="153"/>
    </row>
    <row r="23847" spans="71:72" x14ac:dyDescent="0.2">
      <c r="BS23847" s="152"/>
      <c r="BT23847" s="153"/>
    </row>
    <row r="23848" spans="71:72" x14ac:dyDescent="0.2">
      <c r="BS23848" s="152"/>
      <c r="BT23848" s="153"/>
    </row>
    <row r="23849" spans="71:72" x14ac:dyDescent="0.2">
      <c r="BS23849" s="152"/>
      <c r="BT23849" s="153"/>
    </row>
    <row r="23850" spans="71:72" x14ac:dyDescent="0.2">
      <c r="BS23850" s="152"/>
      <c r="BT23850" s="153"/>
    </row>
    <row r="23851" spans="71:72" x14ac:dyDescent="0.2">
      <c r="BS23851" s="152"/>
      <c r="BT23851" s="153"/>
    </row>
    <row r="23852" spans="71:72" x14ac:dyDescent="0.2">
      <c r="BS23852" s="152"/>
      <c r="BT23852" s="153"/>
    </row>
    <row r="23853" spans="71:72" x14ac:dyDescent="0.2">
      <c r="BS23853" s="152"/>
      <c r="BT23853" s="153"/>
    </row>
    <row r="23854" spans="71:72" x14ac:dyDescent="0.2">
      <c r="BS23854" s="152"/>
      <c r="BT23854" s="153"/>
    </row>
    <row r="23855" spans="71:72" x14ac:dyDescent="0.2">
      <c r="BS23855" s="152"/>
      <c r="BT23855" s="153"/>
    </row>
    <row r="23856" spans="71:72" x14ac:dyDescent="0.2">
      <c r="BS23856" s="152"/>
      <c r="BT23856" s="153"/>
    </row>
    <row r="23857" spans="71:72" x14ac:dyDescent="0.2">
      <c r="BS23857" s="152"/>
      <c r="BT23857" s="153"/>
    </row>
    <row r="23858" spans="71:72" x14ac:dyDescent="0.2">
      <c r="BS23858" s="152"/>
      <c r="BT23858" s="153"/>
    </row>
    <row r="23859" spans="71:72" x14ac:dyDescent="0.2">
      <c r="BS23859" s="152"/>
      <c r="BT23859" s="153"/>
    </row>
    <row r="23860" spans="71:72" x14ac:dyDescent="0.2">
      <c r="BS23860" s="152"/>
      <c r="BT23860" s="153"/>
    </row>
    <row r="23861" spans="71:72" x14ac:dyDescent="0.2">
      <c r="BS23861" s="152"/>
      <c r="BT23861" s="153"/>
    </row>
    <row r="23862" spans="71:72" x14ac:dyDescent="0.2">
      <c r="BS23862" s="152"/>
      <c r="BT23862" s="153"/>
    </row>
    <row r="23863" spans="71:72" x14ac:dyDescent="0.2">
      <c r="BS23863" s="152"/>
      <c r="BT23863" s="153"/>
    </row>
    <row r="23864" spans="71:72" x14ac:dyDescent="0.2">
      <c r="BS23864" s="152"/>
      <c r="BT23864" s="153"/>
    </row>
    <row r="23865" spans="71:72" x14ac:dyDescent="0.2">
      <c r="BS23865" s="152"/>
      <c r="BT23865" s="153"/>
    </row>
    <row r="23866" spans="71:72" x14ac:dyDescent="0.2">
      <c r="BS23866" s="152"/>
      <c r="BT23866" s="153"/>
    </row>
    <row r="23867" spans="71:72" x14ac:dyDescent="0.2">
      <c r="BS23867" s="152"/>
      <c r="BT23867" s="153"/>
    </row>
    <row r="23868" spans="71:72" x14ac:dyDescent="0.2">
      <c r="BS23868" s="152"/>
      <c r="BT23868" s="153"/>
    </row>
    <row r="23869" spans="71:72" x14ac:dyDescent="0.2">
      <c r="BS23869" s="152"/>
      <c r="BT23869" s="153"/>
    </row>
    <row r="23870" spans="71:72" x14ac:dyDescent="0.2">
      <c r="BS23870" s="152"/>
      <c r="BT23870" s="153"/>
    </row>
    <row r="23871" spans="71:72" x14ac:dyDescent="0.2">
      <c r="BS23871" s="152"/>
      <c r="BT23871" s="153"/>
    </row>
    <row r="23872" spans="71:72" x14ac:dyDescent="0.2">
      <c r="BS23872" s="152"/>
      <c r="BT23872" s="153"/>
    </row>
    <row r="23873" spans="71:72" x14ac:dyDescent="0.2">
      <c r="BS23873" s="152"/>
      <c r="BT23873" s="153"/>
    </row>
    <row r="23874" spans="71:72" x14ac:dyDescent="0.2">
      <c r="BS23874" s="152"/>
      <c r="BT23874" s="153"/>
    </row>
    <row r="23875" spans="71:72" x14ac:dyDescent="0.2">
      <c r="BS23875" s="152"/>
      <c r="BT23875" s="153"/>
    </row>
    <row r="23876" spans="71:72" x14ac:dyDescent="0.2">
      <c r="BS23876" s="152"/>
      <c r="BT23876" s="153"/>
    </row>
    <row r="23877" spans="71:72" x14ac:dyDescent="0.2">
      <c r="BS23877" s="152"/>
      <c r="BT23877" s="153"/>
    </row>
    <row r="23878" spans="71:72" x14ac:dyDescent="0.2">
      <c r="BS23878" s="152"/>
      <c r="BT23878" s="153"/>
    </row>
    <row r="23879" spans="71:72" x14ac:dyDescent="0.2">
      <c r="BS23879" s="152"/>
      <c r="BT23879" s="153"/>
    </row>
    <row r="23880" spans="71:72" x14ac:dyDescent="0.2">
      <c r="BS23880" s="152"/>
      <c r="BT23880" s="153"/>
    </row>
    <row r="23881" spans="71:72" x14ac:dyDescent="0.2">
      <c r="BS23881" s="152"/>
      <c r="BT23881" s="153"/>
    </row>
    <row r="23882" spans="71:72" x14ac:dyDescent="0.2">
      <c r="BS23882" s="152"/>
      <c r="BT23882" s="153"/>
    </row>
    <row r="23883" spans="71:72" x14ac:dyDescent="0.2">
      <c r="BS23883" s="152"/>
      <c r="BT23883" s="153"/>
    </row>
    <row r="23884" spans="71:72" x14ac:dyDescent="0.2">
      <c r="BS23884" s="152"/>
      <c r="BT23884" s="153"/>
    </row>
    <row r="23885" spans="71:72" x14ac:dyDescent="0.2">
      <c r="BS23885" s="152"/>
      <c r="BT23885" s="153"/>
    </row>
    <row r="23886" spans="71:72" x14ac:dyDescent="0.2">
      <c r="BS23886" s="152"/>
      <c r="BT23886" s="153"/>
    </row>
    <row r="23887" spans="71:72" x14ac:dyDescent="0.2">
      <c r="BS23887" s="152"/>
      <c r="BT23887" s="153"/>
    </row>
    <row r="23888" spans="71:72" x14ac:dyDescent="0.2">
      <c r="BS23888" s="152"/>
      <c r="BT23888" s="153"/>
    </row>
    <row r="23889" spans="71:72" x14ac:dyDescent="0.2">
      <c r="BS23889" s="152"/>
      <c r="BT23889" s="153"/>
    </row>
    <row r="23890" spans="71:72" x14ac:dyDescent="0.2">
      <c r="BS23890" s="152"/>
      <c r="BT23890" s="153"/>
    </row>
    <row r="23891" spans="71:72" x14ac:dyDescent="0.2">
      <c r="BS23891" s="152"/>
      <c r="BT23891" s="153"/>
    </row>
    <row r="23892" spans="71:72" x14ac:dyDescent="0.2">
      <c r="BS23892" s="152"/>
      <c r="BT23892" s="153"/>
    </row>
    <row r="23893" spans="71:72" x14ac:dyDescent="0.2">
      <c r="BS23893" s="152"/>
      <c r="BT23893" s="153"/>
    </row>
    <row r="23894" spans="71:72" x14ac:dyDescent="0.2">
      <c r="BS23894" s="152"/>
      <c r="BT23894" s="153"/>
    </row>
    <row r="23895" spans="71:72" x14ac:dyDescent="0.2">
      <c r="BS23895" s="152"/>
      <c r="BT23895" s="153"/>
    </row>
    <row r="23896" spans="71:72" x14ac:dyDescent="0.2">
      <c r="BS23896" s="152"/>
      <c r="BT23896" s="153"/>
    </row>
    <row r="23897" spans="71:72" x14ac:dyDescent="0.2">
      <c r="BS23897" s="152"/>
      <c r="BT23897" s="153"/>
    </row>
    <row r="23898" spans="71:72" x14ac:dyDescent="0.2">
      <c r="BS23898" s="152"/>
      <c r="BT23898" s="153"/>
    </row>
    <row r="23899" spans="71:72" x14ac:dyDescent="0.2">
      <c r="BS23899" s="152"/>
      <c r="BT23899" s="153"/>
    </row>
    <row r="23900" spans="71:72" x14ac:dyDescent="0.2">
      <c r="BS23900" s="152"/>
      <c r="BT23900" s="153"/>
    </row>
    <row r="23901" spans="71:72" x14ac:dyDescent="0.2">
      <c r="BS23901" s="152"/>
      <c r="BT23901" s="153"/>
    </row>
    <row r="23902" spans="71:72" x14ac:dyDescent="0.2">
      <c r="BS23902" s="152"/>
      <c r="BT23902" s="153"/>
    </row>
    <row r="23903" spans="71:72" x14ac:dyDescent="0.2">
      <c r="BS23903" s="152"/>
      <c r="BT23903" s="153"/>
    </row>
    <row r="23904" spans="71:72" x14ac:dyDescent="0.2">
      <c r="BS23904" s="152"/>
      <c r="BT23904" s="153"/>
    </row>
    <row r="23905" spans="71:72" x14ac:dyDescent="0.2">
      <c r="BS23905" s="152"/>
      <c r="BT23905" s="153"/>
    </row>
    <row r="23906" spans="71:72" x14ac:dyDescent="0.2">
      <c r="BS23906" s="152"/>
      <c r="BT23906" s="153"/>
    </row>
    <row r="23907" spans="71:72" x14ac:dyDescent="0.2">
      <c r="BS23907" s="152"/>
      <c r="BT23907" s="153"/>
    </row>
    <row r="23908" spans="71:72" x14ac:dyDescent="0.2">
      <c r="BS23908" s="152"/>
      <c r="BT23908" s="153"/>
    </row>
    <row r="23909" spans="71:72" x14ac:dyDescent="0.2">
      <c r="BS23909" s="152"/>
      <c r="BT23909" s="153"/>
    </row>
    <row r="23910" spans="71:72" x14ac:dyDescent="0.2">
      <c r="BS23910" s="152"/>
      <c r="BT23910" s="153"/>
    </row>
    <row r="23911" spans="71:72" x14ac:dyDescent="0.2">
      <c r="BS23911" s="152"/>
      <c r="BT23911" s="153"/>
    </row>
    <row r="23912" spans="71:72" x14ac:dyDescent="0.2">
      <c r="BS23912" s="152"/>
      <c r="BT23912" s="153"/>
    </row>
    <row r="23913" spans="71:72" x14ac:dyDescent="0.2">
      <c r="BS23913" s="152"/>
      <c r="BT23913" s="153"/>
    </row>
    <row r="23914" spans="71:72" x14ac:dyDescent="0.2">
      <c r="BS23914" s="152"/>
      <c r="BT23914" s="153"/>
    </row>
    <row r="23915" spans="71:72" x14ac:dyDescent="0.2">
      <c r="BS23915" s="152"/>
      <c r="BT23915" s="153"/>
    </row>
    <row r="23916" spans="71:72" x14ac:dyDescent="0.2">
      <c r="BS23916" s="152"/>
      <c r="BT23916" s="153"/>
    </row>
    <row r="23917" spans="71:72" x14ac:dyDescent="0.2">
      <c r="BS23917" s="152"/>
      <c r="BT23917" s="153"/>
    </row>
    <row r="23918" spans="71:72" x14ac:dyDescent="0.2">
      <c r="BS23918" s="152"/>
      <c r="BT23918" s="153"/>
    </row>
    <row r="23919" spans="71:72" x14ac:dyDescent="0.2">
      <c r="BS23919" s="152"/>
      <c r="BT23919" s="153"/>
    </row>
    <row r="23920" spans="71:72" x14ac:dyDescent="0.2">
      <c r="BS23920" s="152"/>
      <c r="BT23920" s="153"/>
    </row>
    <row r="23921" spans="71:72" x14ac:dyDescent="0.2">
      <c r="BS23921" s="152"/>
      <c r="BT23921" s="153"/>
    </row>
    <row r="23922" spans="71:72" x14ac:dyDescent="0.2">
      <c r="BS23922" s="152"/>
      <c r="BT23922" s="153"/>
    </row>
    <row r="23923" spans="71:72" x14ac:dyDescent="0.2">
      <c r="BS23923" s="152"/>
      <c r="BT23923" s="153"/>
    </row>
    <row r="23924" spans="71:72" x14ac:dyDescent="0.2">
      <c r="BS23924" s="152"/>
      <c r="BT23924" s="153"/>
    </row>
    <row r="23925" spans="71:72" x14ac:dyDescent="0.2">
      <c r="BS23925" s="152"/>
      <c r="BT23925" s="153"/>
    </row>
    <row r="23926" spans="71:72" x14ac:dyDescent="0.2">
      <c r="BS23926" s="152"/>
      <c r="BT23926" s="153"/>
    </row>
    <row r="23927" spans="71:72" x14ac:dyDescent="0.2">
      <c r="BS23927" s="152"/>
      <c r="BT23927" s="153"/>
    </row>
    <row r="23928" spans="71:72" x14ac:dyDescent="0.2">
      <c r="BS23928" s="152"/>
      <c r="BT23928" s="153"/>
    </row>
    <row r="23929" spans="71:72" x14ac:dyDescent="0.2">
      <c r="BS23929" s="152"/>
      <c r="BT23929" s="153"/>
    </row>
    <row r="23930" spans="71:72" x14ac:dyDescent="0.2">
      <c r="BS23930" s="152"/>
      <c r="BT23930" s="153"/>
    </row>
    <row r="23931" spans="71:72" x14ac:dyDescent="0.2">
      <c r="BS23931" s="152"/>
      <c r="BT23931" s="153"/>
    </row>
    <row r="23932" spans="71:72" x14ac:dyDescent="0.2">
      <c r="BS23932" s="152"/>
      <c r="BT23932" s="153"/>
    </row>
    <row r="23933" spans="71:72" x14ac:dyDescent="0.2">
      <c r="BS23933" s="152"/>
      <c r="BT23933" s="153"/>
    </row>
    <row r="23934" spans="71:72" x14ac:dyDescent="0.2">
      <c r="BS23934" s="152"/>
      <c r="BT23934" s="153"/>
    </row>
    <row r="23935" spans="71:72" x14ac:dyDescent="0.2">
      <c r="BS23935" s="152"/>
      <c r="BT23935" s="153"/>
    </row>
    <row r="23936" spans="71:72" x14ac:dyDescent="0.2">
      <c r="BS23936" s="152"/>
      <c r="BT23936" s="153"/>
    </row>
    <row r="23937" spans="71:72" x14ac:dyDescent="0.2">
      <c r="BS23937" s="152"/>
      <c r="BT23937" s="153"/>
    </row>
    <row r="23938" spans="71:72" x14ac:dyDescent="0.2">
      <c r="BS23938" s="152"/>
      <c r="BT23938" s="153"/>
    </row>
    <row r="23939" spans="71:72" x14ac:dyDescent="0.2">
      <c r="BS23939" s="152"/>
      <c r="BT23939" s="153"/>
    </row>
    <row r="23940" spans="71:72" x14ac:dyDescent="0.2">
      <c r="BS23940" s="152"/>
      <c r="BT23940" s="153"/>
    </row>
    <row r="23941" spans="71:72" x14ac:dyDescent="0.2">
      <c r="BS23941" s="152"/>
      <c r="BT23941" s="153"/>
    </row>
    <row r="23942" spans="71:72" x14ac:dyDescent="0.2">
      <c r="BS23942" s="152"/>
      <c r="BT23942" s="153"/>
    </row>
    <row r="23943" spans="71:72" x14ac:dyDescent="0.2">
      <c r="BS23943" s="152"/>
      <c r="BT23943" s="153"/>
    </row>
    <row r="23944" spans="71:72" x14ac:dyDescent="0.2">
      <c r="BS23944" s="152"/>
      <c r="BT23944" s="153"/>
    </row>
    <row r="23945" spans="71:72" x14ac:dyDescent="0.2">
      <c r="BS23945" s="152"/>
      <c r="BT23945" s="153"/>
    </row>
    <row r="23946" spans="71:72" x14ac:dyDescent="0.2">
      <c r="BS23946" s="152"/>
      <c r="BT23946" s="153"/>
    </row>
    <row r="23947" spans="71:72" x14ac:dyDescent="0.2">
      <c r="BS23947" s="152"/>
      <c r="BT23947" s="153"/>
    </row>
    <row r="23948" spans="71:72" x14ac:dyDescent="0.2">
      <c r="BS23948" s="152"/>
      <c r="BT23948" s="153"/>
    </row>
    <row r="23949" spans="71:72" x14ac:dyDescent="0.2">
      <c r="BS23949" s="152"/>
      <c r="BT23949" s="153"/>
    </row>
    <row r="23950" spans="71:72" x14ac:dyDescent="0.2">
      <c r="BS23950" s="152"/>
      <c r="BT23950" s="153"/>
    </row>
    <row r="23951" spans="71:72" x14ac:dyDescent="0.2">
      <c r="BS23951" s="152"/>
      <c r="BT23951" s="153"/>
    </row>
    <row r="23952" spans="71:72" x14ac:dyDescent="0.2">
      <c r="BS23952" s="152"/>
      <c r="BT23952" s="153"/>
    </row>
    <row r="23953" spans="71:72" x14ac:dyDescent="0.2">
      <c r="BS23953" s="152"/>
      <c r="BT23953" s="153"/>
    </row>
    <row r="23954" spans="71:72" x14ac:dyDescent="0.2">
      <c r="BS23954" s="152"/>
      <c r="BT23954" s="153"/>
    </row>
    <row r="23955" spans="71:72" x14ac:dyDescent="0.2">
      <c r="BS23955" s="152"/>
      <c r="BT23955" s="153"/>
    </row>
    <row r="23956" spans="71:72" x14ac:dyDescent="0.2">
      <c r="BS23956" s="152"/>
      <c r="BT23956" s="153"/>
    </row>
    <row r="23957" spans="71:72" x14ac:dyDescent="0.2">
      <c r="BS23957" s="152"/>
      <c r="BT23957" s="153"/>
    </row>
    <row r="23958" spans="71:72" x14ac:dyDescent="0.2">
      <c r="BS23958" s="152"/>
      <c r="BT23958" s="153"/>
    </row>
    <row r="23959" spans="71:72" x14ac:dyDescent="0.2">
      <c r="BS23959" s="152"/>
      <c r="BT23959" s="153"/>
    </row>
    <row r="23960" spans="71:72" x14ac:dyDescent="0.2">
      <c r="BS23960" s="152"/>
      <c r="BT23960" s="153"/>
    </row>
    <row r="23961" spans="71:72" x14ac:dyDescent="0.2">
      <c r="BS23961" s="152"/>
      <c r="BT23961" s="153"/>
    </row>
    <row r="23962" spans="71:72" x14ac:dyDescent="0.2">
      <c r="BS23962" s="152"/>
      <c r="BT23962" s="153"/>
    </row>
    <row r="23963" spans="71:72" x14ac:dyDescent="0.2">
      <c r="BS23963" s="152"/>
      <c r="BT23963" s="153"/>
    </row>
    <row r="23964" spans="71:72" x14ac:dyDescent="0.2">
      <c r="BS23964" s="152"/>
      <c r="BT23964" s="153"/>
    </row>
    <row r="23965" spans="71:72" x14ac:dyDescent="0.2">
      <c r="BS23965" s="152"/>
      <c r="BT23965" s="153"/>
    </row>
    <row r="23966" spans="71:72" x14ac:dyDescent="0.2">
      <c r="BS23966" s="152"/>
      <c r="BT23966" s="153"/>
    </row>
    <row r="23967" spans="71:72" x14ac:dyDescent="0.2">
      <c r="BS23967" s="152"/>
      <c r="BT23967" s="153"/>
    </row>
    <row r="23968" spans="71:72" x14ac:dyDescent="0.2">
      <c r="BS23968" s="152"/>
      <c r="BT23968" s="153"/>
    </row>
    <row r="23969" spans="71:72" x14ac:dyDescent="0.2">
      <c r="BS23969" s="152"/>
      <c r="BT23969" s="153"/>
    </row>
    <row r="23970" spans="71:72" x14ac:dyDescent="0.2">
      <c r="BS23970" s="152"/>
      <c r="BT23970" s="153"/>
    </row>
    <row r="23971" spans="71:72" x14ac:dyDescent="0.2">
      <c r="BS23971" s="152"/>
      <c r="BT23971" s="153"/>
    </row>
    <row r="23972" spans="71:72" x14ac:dyDescent="0.2">
      <c r="BS23972" s="152"/>
      <c r="BT23972" s="153"/>
    </row>
    <row r="23973" spans="71:72" x14ac:dyDescent="0.2">
      <c r="BS23973" s="152"/>
      <c r="BT23973" s="153"/>
    </row>
    <row r="23974" spans="71:72" x14ac:dyDescent="0.2">
      <c r="BS23974" s="152"/>
      <c r="BT23974" s="153"/>
    </row>
    <row r="23975" spans="71:72" x14ac:dyDescent="0.2">
      <c r="BS23975" s="152"/>
      <c r="BT23975" s="153"/>
    </row>
    <row r="23976" spans="71:72" x14ac:dyDescent="0.2">
      <c r="BS23976" s="152"/>
      <c r="BT23976" s="153"/>
    </row>
    <row r="23977" spans="71:72" x14ac:dyDescent="0.2">
      <c r="BS23977" s="152"/>
      <c r="BT23977" s="153"/>
    </row>
    <row r="23978" spans="71:72" x14ac:dyDescent="0.2">
      <c r="BS23978" s="152"/>
      <c r="BT23978" s="153"/>
    </row>
    <row r="23979" spans="71:72" x14ac:dyDescent="0.2">
      <c r="BS23979" s="152"/>
      <c r="BT23979" s="153"/>
    </row>
    <row r="23980" spans="71:72" x14ac:dyDescent="0.2">
      <c r="BS23980" s="152"/>
      <c r="BT23980" s="153"/>
    </row>
    <row r="23981" spans="71:72" x14ac:dyDescent="0.2">
      <c r="BS23981" s="152"/>
      <c r="BT23981" s="153"/>
    </row>
    <row r="23982" spans="71:72" x14ac:dyDescent="0.2">
      <c r="BS23982" s="152"/>
      <c r="BT23982" s="153"/>
    </row>
    <row r="23983" spans="71:72" x14ac:dyDescent="0.2">
      <c r="BS23983" s="152"/>
      <c r="BT23983" s="153"/>
    </row>
    <row r="23984" spans="71:72" x14ac:dyDescent="0.2">
      <c r="BS23984" s="152"/>
      <c r="BT23984" s="153"/>
    </row>
    <row r="23985" spans="71:72" x14ac:dyDescent="0.2">
      <c r="BS23985" s="152"/>
      <c r="BT23985" s="153"/>
    </row>
    <row r="23986" spans="71:72" x14ac:dyDescent="0.2">
      <c r="BS23986" s="152"/>
      <c r="BT23986" s="153"/>
    </row>
    <row r="23987" spans="71:72" x14ac:dyDescent="0.2">
      <c r="BS23987" s="152"/>
      <c r="BT23987" s="153"/>
    </row>
    <row r="23988" spans="71:72" x14ac:dyDescent="0.2">
      <c r="BS23988" s="152"/>
      <c r="BT23988" s="153"/>
    </row>
    <row r="23989" spans="71:72" x14ac:dyDescent="0.2">
      <c r="BS23989" s="152"/>
      <c r="BT23989" s="153"/>
    </row>
    <row r="23990" spans="71:72" x14ac:dyDescent="0.2">
      <c r="BS23990" s="152"/>
      <c r="BT23990" s="153"/>
    </row>
    <row r="23991" spans="71:72" x14ac:dyDescent="0.2">
      <c r="BS23991" s="152"/>
      <c r="BT23991" s="153"/>
    </row>
    <row r="23992" spans="71:72" x14ac:dyDescent="0.2">
      <c r="BS23992" s="152"/>
      <c r="BT23992" s="153"/>
    </row>
    <row r="23993" spans="71:72" x14ac:dyDescent="0.2">
      <c r="BS23993" s="152"/>
      <c r="BT23993" s="153"/>
    </row>
    <row r="23994" spans="71:72" x14ac:dyDescent="0.2">
      <c r="BS23994" s="152"/>
      <c r="BT23994" s="153"/>
    </row>
    <row r="23995" spans="71:72" x14ac:dyDescent="0.2">
      <c r="BS23995" s="152"/>
      <c r="BT23995" s="153"/>
    </row>
    <row r="23996" spans="71:72" x14ac:dyDescent="0.2">
      <c r="BS23996" s="152"/>
      <c r="BT23996" s="153"/>
    </row>
    <row r="23997" spans="71:72" x14ac:dyDescent="0.2">
      <c r="BS23997" s="152"/>
      <c r="BT23997" s="153"/>
    </row>
    <row r="23998" spans="71:72" x14ac:dyDescent="0.2">
      <c r="BS23998" s="152"/>
      <c r="BT23998" s="153"/>
    </row>
    <row r="23999" spans="71:72" x14ac:dyDescent="0.2">
      <c r="BS23999" s="152"/>
      <c r="BT23999" s="153"/>
    </row>
    <row r="24000" spans="71:72" x14ac:dyDescent="0.2">
      <c r="BS24000" s="152"/>
      <c r="BT24000" s="153"/>
    </row>
    <row r="24001" spans="71:72" x14ac:dyDescent="0.2">
      <c r="BS24001" s="152"/>
      <c r="BT24001" s="153"/>
    </row>
    <row r="24002" spans="71:72" x14ac:dyDescent="0.2">
      <c r="BS24002" s="152"/>
      <c r="BT24002" s="153"/>
    </row>
    <row r="24003" spans="71:72" x14ac:dyDescent="0.2">
      <c r="BS24003" s="152"/>
      <c r="BT24003" s="153"/>
    </row>
    <row r="24004" spans="71:72" x14ac:dyDescent="0.2">
      <c r="BS24004" s="152"/>
      <c r="BT24004" s="153"/>
    </row>
    <row r="24005" spans="71:72" x14ac:dyDescent="0.2">
      <c r="BS24005" s="152"/>
      <c r="BT24005" s="153"/>
    </row>
    <row r="24006" spans="71:72" x14ac:dyDescent="0.2">
      <c r="BS24006" s="152"/>
      <c r="BT24006" s="153"/>
    </row>
    <row r="24007" spans="71:72" x14ac:dyDescent="0.2">
      <c r="BS24007" s="152"/>
      <c r="BT24007" s="153"/>
    </row>
    <row r="24008" spans="71:72" x14ac:dyDescent="0.2">
      <c r="BS24008" s="152"/>
      <c r="BT24008" s="153"/>
    </row>
    <row r="24009" spans="71:72" x14ac:dyDescent="0.2">
      <c r="BS24009" s="152"/>
      <c r="BT24009" s="153"/>
    </row>
    <row r="24010" spans="71:72" x14ac:dyDescent="0.2">
      <c r="BS24010" s="152"/>
      <c r="BT24010" s="153"/>
    </row>
    <row r="24011" spans="71:72" x14ac:dyDescent="0.2">
      <c r="BS24011" s="152"/>
      <c r="BT24011" s="153"/>
    </row>
    <row r="24012" spans="71:72" x14ac:dyDescent="0.2">
      <c r="BS24012" s="152"/>
      <c r="BT24012" s="153"/>
    </row>
    <row r="24013" spans="71:72" x14ac:dyDescent="0.2">
      <c r="BS24013" s="152"/>
      <c r="BT24013" s="153"/>
    </row>
    <row r="24014" spans="71:72" x14ac:dyDescent="0.2">
      <c r="BS24014" s="152"/>
      <c r="BT24014" s="153"/>
    </row>
    <row r="24015" spans="71:72" x14ac:dyDescent="0.2">
      <c r="BS24015" s="152"/>
      <c r="BT24015" s="153"/>
    </row>
    <row r="24016" spans="71:72" x14ac:dyDescent="0.2">
      <c r="BS24016" s="152"/>
      <c r="BT24016" s="153"/>
    </row>
    <row r="24017" spans="71:72" x14ac:dyDescent="0.2">
      <c r="BS24017" s="152"/>
      <c r="BT24017" s="153"/>
    </row>
    <row r="24018" spans="71:72" x14ac:dyDescent="0.2">
      <c r="BS24018" s="152"/>
      <c r="BT24018" s="153"/>
    </row>
    <row r="24019" spans="71:72" x14ac:dyDescent="0.2">
      <c r="BS24019" s="152"/>
      <c r="BT24019" s="153"/>
    </row>
    <row r="24020" spans="71:72" x14ac:dyDescent="0.2">
      <c r="BS24020" s="152"/>
      <c r="BT24020" s="153"/>
    </row>
    <row r="24021" spans="71:72" x14ac:dyDescent="0.2">
      <c r="BS24021" s="152"/>
      <c r="BT24021" s="153"/>
    </row>
    <row r="24022" spans="71:72" x14ac:dyDescent="0.2">
      <c r="BS24022" s="152"/>
      <c r="BT24022" s="153"/>
    </row>
    <row r="24023" spans="71:72" x14ac:dyDescent="0.2">
      <c r="BS24023" s="152"/>
      <c r="BT24023" s="153"/>
    </row>
    <row r="24024" spans="71:72" x14ac:dyDescent="0.2">
      <c r="BS24024" s="152"/>
      <c r="BT24024" s="153"/>
    </row>
    <row r="24025" spans="71:72" x14ac:dyDescent="0.2">
      <c r="BS24025" s="152"/>
      <c r="BT24025" s="153"/>
    </row>
    <row r="24026" spans="71:72" x14ac:dyDescent="0.2">
      <c r="BS24026" s="152"/>
      <c r="BT24026" s="153"/>
    </row>
    <row r="24027" spans="71:72" x14ac:dyDescent="0.2">
      <c r="BS24027" s="152"/>
      <c r="BT24027" s="153"/>
    </row>
    <row r="24028" spans="71:72" x14ac:dyDescent="0.2">
      <c r="BS24028" s="152"/>
      <c r="BT24028" s="153"/>
    </row>
    <row r="24029" spans="71:72" x14ac:dyDescent="0.2">
      <c r="BS24029" s="152"/>
      <c r="BT24029" s="153"/>
    </row>
    <row r="24030" spans="71:72" x14ac:dyDescent="0.2">
      <c r="BS24030" s="152"/>
      <c r="BT24030" s="153"/>
    </row>
    <row r="24031" spans="71:72" x14ac:dyDescent="0.2">
      <c r="BS24031" s="152"/>
      <c r="BT24031" s="153"/>
    </row>
    <row r="24032" spans="71:72" x14ac:dyDescent="0.2">
      <c r="BS24032" s="152"/>
      <c r="BT24032" s="153"/>
    </row>
    <row r="24033" spans="71:72" x14ac:dyDescent="0.2">
      <c r="BS24033" s="152"/>
      <c r="BT24033" s="153"/>
    </row>
    <row r="24034" spans="71:72" x14ac:dyDescent="0.2">
      <c r="BS24034" s="152"/>
      <c r="BT24034" s="153"/>
    </row>
    <row r="24035" spans="71:72" x14ac:dyDescent="0.2">
      <c r="BS24035" s="152"/>
      <c r="BT24035" s="153"/>
    </row>
    <row r="24036" spans="71:72" x14ac:dyDescent="0.2">
      <c r="BS24036" s="152"/>
      <c r="BT24036" s="153"/>
    </row>
    <row r="24037" spans="71:72" x14ac:dyDescent="0.2">
      <c r="BS24037" s="152"/>
      <c r="BT24037" s="153"/>
    </row>
    <row r="24038" spans="71:72" x14ac:dyDescent="0.2">
      <c r="BS24038" s="152"/>
      <c r="BT24038" s="153"/>
    </row>
    <row r="24039" spans="71:72" x14ac:dyDescent="0.2">
      <c r="BS24039" s="152"/>
      <c r="BT24039" s="153"/>
    </row>
    <row r="24040" spans="71:72" x14ac:dyDescent="0.2">
      <c r="BS24040" s="152"/>
      <c r="BT24040" s="153"/>
    </row>
    <row r="24041" spans="71:72" x14ac:dyDescent="0.2">
      <c r="BS24041" s="152"/>
      <c r="BT24041" s="153"/>
    </row>
    <row r="24042" spans="71:72" x14ac:dyDescent="0.2">
      <c r="BS24042" s="152"/>
      <c r="BT24042" s="153"/>
    </row>
    <row r="24043" spans="71:72" x14ac:dyDescent="0.2">
      <c r="BS24043" s="152"/>
      <c r="BT24043" s="153"/>
    </row>
    <row r="24044" spans="71:72" x14ac:dyDescent="0.2">
      <c r="BS24044" s="152"/>
      <c r="BT24044" s="153"/>
    </row>
    <row r="24045" spans="71:72" x14ac:dyDescent="0.2">
      <c r="BS24045" s="152"/>
      <c r="BT24045" s="153"/>
    </row>
    <row r="24046" spans="71:72" x14ac:dyDescent="0.2">
      <c r="BS24046" s="152"/>
      <c r="BT24046" s="153"/>
    </row>
    <row r="24047" spans="71:72" x14ac:dyDescent="0.2">
      <c r="BS24047" s="152"/>
      <c r="BT24047" s="153"/>
    </row>
    <row r="24048" spans="71:72" x14ac:dyDescent="0.2">
      <c r="BS24048" s="152"/>
      <c r="BT24048" s="153"/>
    </row>
    <row r="24049" spans="71:72" x14ac:dyDescent="0.2">
      <c r="BS24049" s="152"/>
      <c r="BT24049" s="153"/>
    </row>
    <row r="24050" spans="71:72" x14ac:dyDescent="0.2">
      <c r="BS24050" s="152"/>
      <c r="BT24050" s="153"/>
    </row>
    <row r="24051" spans="71:72" x14ac:dyDescent="0.2">
      <c r="BS24051" s="152"/>
      <c r="BT24051" s="153"/>
    </row>
    <row r="24052" spans="71:72" x14ac:dyDescent="0.2">
      <c r="BS24052" s="152"/>
      <c r="BT24052" s="153"/>
    </row>
    <row r="24053" spans="71:72" x14ac:dyDescent="0.2">
      <c r="BS24053" s="152"/>
      <c r="BT24053" s="153"/>
    </row>
    <row r="24054" spans="71:72" x14ac:dyDescent="0.2">
      <c r="BS24054" s="152"/>
      <c r="BT24054" s="153"/>
    </row>
    <row r="24055" spans="71:72" x14ac:dyDescent="0.2">
      <c r="BS24055" s="152"/>
      <c r="BT24055" s="153"/>
    </row>
    <row r="24056" spans="71:72" x14ac:dyDescent="0.2">
      <c r="BS24056" s="152"/>
      <c r="BT24056" s="153"/>
    </row>
    <row r="24057" spans="71:72" x14ac:dyDescent="0.2">
      <c r="BS24057" s="152"/>
      <c r="BT24057" s="153"/>
    </row>
    <row r="24058" spans="71:72" x14ac:dyDescent="0.2">
      <c r="BS24058" s="152"/>
      <c r="BT24058" s="153"/>
    </row>
    <row r="24059" spans="71:72" x14ac:dyDescent="0.2">
      <c r="BS24059" s="152"/>
      <c r="BT24059" s="153"/>
    </row>
    <row r="24060" spans="71:72" x14ac:dyDescent="0.2">
      <c r="BS24060" s="152"/>
      <c r="BT24060" s="153"/>
    </row>
    <row r="24061" spans="71:72" x14ac:dyDescent="0.2">
      <c r="BS24061" s="152"/>
      <c r="BT24061" s="153"/>
    </row>
    <row r="24062" spans="71:72" x14ac:dyDescent="0.2">
      <c r="BS24062" s="152"/>
      <c r="BT24062" s="153"/>
    </row>
    <row r="24063" spans="71:72" x14ac:dyDescent="0.2">
      <c r="BS24063" s="152"/>
      <c r="BT24063" s="153"/>
    </row>
    <row r="24064" spans="71:72" x14ac:dyDescent="0.2">
      <c r="BS24064" s="152"/>
      <c r="BT24064" s="153"/>
    </row>
    <row r="24065" spans="71:72" x14ac:dyDescent="0.2">
      <c r="BS24065" s="152"/>
      <c r="BT24065" s="153"/>
    </row>
    <row r="24066" spans="71:72" x14ac:dyDescent="0.2">
      <c r="BS24066" s="152"/>
      <c r="BT24066" s="153"/>
    </row>
    <row r="24067" spans="71:72" x14ac:dyDescent="0.2">
      <c r="BS24067" s="152"/>
      <c r="BT24067" s="153"/>
    </row>
    <row r="24068" spans="71:72" x14ac:dyDescent="0.2">
      <c r="BS24068" s="152"/>
      <c r="BT24068" s="153"/>
    </row>
    <row r="24069" spans="71:72" x14ac:dyDescent="0.2">
      <c r="BS24069" s="152"/>
      <c r="BT24069" s="153"/>
    </row>
    <row r="24070" spans="71:72" x14ac:dyDescent="0.2">
      <c r="BS24070" s="152"/>
      <c r="BT24070" s="153"/>
    </row>
    <row r="24071" spans="71:72" x14ac:dyDescent="0.2">
      <c r="BS24071" s="152"/>
      <c r="BT24071" s="153"/>
    </row>
    <row r="24072" spans="71:72" x14ac:dyDescent="0.2">
      <c r="BS24072" s="152"/>
      <c r="BT24072" s="153"/>
    </row>
    <row r="24073" spans="71:72" x14ac:dyDescent="0.2">
      <c r="BS24073" s="152"/>
      <c r="BT24073" s="153"/>
    </row>
    <row r="24074" spans="71:72" x14ac:dyDescent="0.2">
      <c r="BS24074" s="152"/>
      <c r="BT24074" s="153"/>
    </row>
    <row r="24075" spans="71:72" x14ac:dyDescent="0.2">
      <c r="BS24075" s="152"/>
      <c r="BT24075" s="153"/>
    </row>
    <row r="24076" spans="71:72" x14ac:dyDescent="0.2">
      <c r="BS24076" s="152"/>
      <c r="BT24076" s="153"/>
    </row>
    <row r="24077" spans="71:72" x14ac:dyDescent="0.2">
      <c r="BS24077" s="152"/>
      <c r="BT24077" s="153"/>
    </row>
    <row r="24078" spans="71:72" x14ac:dyDescent="0.2">
      <c r="BS24078" s="152"/>
      <c r="BT24078" s="153"/>
    </row>
    <row r="24079" spans="71:72" x14ac:dyDescent="0.2">
      <c r="BS24079" s="152"/>
      <c r="BT24079" s="153"/>
    </row>
    <row r="24080" spans="71:72" x14ac:dyDescent="0.2">
      <c r="BS24080" s="152"/>
      <c r="BT24080" s="153"/>
    </row>
    <row r="24081" spans="71:72" x14ac:dyDescent="0.2">
      <c r="BS24081" s="152"/>
      <c r="BT24081" s="153"/>
    </row>
    <row r="24082" spans="71:72" x14ac:dyDescent="0.2">
      <c r="BS24082" s="152"/>
      <c r="BT24082" s="153"/>
    </row>
    <row r="24083" spans="71:72" x14ac:dyDescent="0.2">
      <c r="BS24083" s="152"/>
      <c r="BT24083" s="153"/>
    </row>
    <row r="24084" spans="71:72" x14ac:dyDescent="0.2">
      <c r="BS24084" s="152"/>
      <c r="BT24084" s="153"/>
    </row>
    <row r="24085" spans="71:72" x14ac:dyDescent="0.2">
      <c r="BS24085" s="152"/>
      <c r="BT24085" s="153"/>
    </row>
    <row r="24086" spans="71:72" x14ac:dyDescent="0.2">
      <c r="BS24086" s="152"/>
      <c r="BT24086" s="153"/>
    </row>
    <row r="24087" spans="71:72" x14ac:dyDescent="0.2">
      <c r="BS24087" s="152"/>
      <c r="BT24087" s="153"/>
    </row>
    <row r="24088" spans="71:72" x14ac:dyDescent="0.2">
      <c r="BS24088" s="152"/>
      <c r="BT24088" s="153"/>
    </row>
    <row r="24089" spans="71:72" x14ac:dyDescent="0.2">
      <c r="BS24089" s="152"/>
      <c r="BT24089" s="153"/>
    </row>
    <row r="24090" spans="71:72" x14ac:dyDescent="0.2">
      <c r="BS24090" s="152"/>
      <c r="BT24090" s="153"/>
    </row>
    <row r="24091" spans="71:72" x14ac:dyDescent="0.2">
      <c r="BS24091" s="152"/>
      <c r="BT24091" s="153"/>
    </row>
    <row r="24092" spans="71:72" x14ac:dyDescent="0.2">
      <c r="BS24092" s="152"/>
      <c r="BT24092" s="153"/>
    </row>
    <row r="24093" spans="71:72" x14ac:dyDescent="0.2">
      <c r="BS24093" s="152"/>
      <c r="BT24093" s="153"/>
    </row>
    <row r="24094" spans="71:72" x14ac:dyDescent="0.2">
      <c r="BS24094" s="152"/>
      <c r="BT24094" s="153"/>
    </row>
    <row r="24095" spans="71:72" x14ac:dyDescent="0.2">
      <c r="BS24095" s="152"/>
      <c r="BT24095" s="153"/>
    </row>
    <row r="24096" spans="71:72" x14ac:dyDescent="0.2">
      <c r="BS24096" s="152"/>
      <c r="BT24096" s="153"/>
    </row>
    <row r="24097" spans="71:72" x14ac:dyDescent="0.2">
      <c r="BS24097" s="152"/>
      <c r="BT24097" s="153"/>
    </row>
    <row r="24098" spans="71:72" x14ac:dyDescent="0.2">
      <c r="BS24098" s="152"/>
      <c r="BT24098" s="153"/>
    </row>
    <row r="24099" spans="71:72" x14ac:dyDescent="0.2">
      <c r="BS24099" s="152"/>
      <c r="BT24099" s="153"/>
    </row>
    <row r="24100" spans="71:72" x14ac:dyDescent="0.2">
      <c r="BS24100" s="152"/>
      <c r="BT24100" s="153"/>
    </row>
    <row r="24101" spans="71:72" x14ac:dyDescent="0.2">
      <c r="BS24101" s="152"/>
      <c r="BT24101" s="153"/>
    </row>
    <row r="24102" spans="71:72" x14ac:dyDescent="0.2">
      <c r="BS24102" s="152"/>
      <c r="BT24102" s="153"/>
    </row>
    <row r="24103" spans="71:72" x14ac:dyDescent="0.2">
      <c r="BS24103" s="152"/>
      <c r="BT24103" s="153"/>
    </row>
    <row r="24104" spans="71:72" x14ac:dyDescent="0.2">
      <c r="BS24104" s="152"/>
      <c r="BT24104" s="153"/>
    </row>
    <row r="24105" spans="71:72" x14ac:dyDescent="0.2">
      <c r="BS24105" s="152"/>
      <c r="BT24105" s="153"/>
    </row>
    <row r="24106" spans="71:72" x14ac:dyDescent="0.2">
      <c r="BS24106" s="152"/>
      <c r="BT24106" s="153"/>
    </row>
    <row r="24107" spans="71:72" x14ac:dyDescent="0.2">
      <c r="BS24107" s="152"/>
      <c r="BT24107" s="153"/>
    </row>
    <row r="24108" spans="71:72" x14ac:dyDescent="0.2">
      <c r="BS24108" s="152"/>
      <c r="BT24108" s="153"/>
    </row>
    <row r="24109" spans="71:72" x14ac:dyDescent="0.2">
      <c r="BS24109" s="152"/>
      <c r="BT24109" s="153"/>
    </row>
    <row r="24110" spans="71:72" x14ac:dyDescent="0.2">
      <c r="BS24110" s="152"/>
      <c r="BT24110" s="153"/>
    </row>
    <row r="24111" spans="71:72" x14ac:dyDescent="0.2">
      <c r="BS24111" s="152"/>
      <c r="BT24111" s="153"/>
    </row>
    <row r="24112" spans="71:72" x14ac:dyDescent="0.2">
      <c r="BS24112" s="152"/>
      <c r="BT24112" s="153"/>
    </row>
    <row r="24113" spans="71:72" x14ac:dyDescent="0.2">
      <c r="BS24113" s="152"/>
      <c r="BT24113" s="153"/>
    </row>
    <row r="24114" spans="71:72" x14ac:dyDescent="0.2">
      <c r="BS24114" s="152"/>
      <c r="BT24114" s="153"/>
    </row>
    <row r="24115" spans="71:72" x14ac:dyDescent="0.2">
      <c r="BS24115" s="152"/>
      <c r="BT24115" s="153"/>
    </row>
    <row r="24116" spans="71:72" x14ac:dyDescent="0.2">
      <c r="BS24116" s="152"/>
      <c r="BT24116" s="153"/>
    </row>
    <row r="24117" spans="71:72" x14ac:dyDescent="0.2">
      <c r="BS24117" s="152"/>
      <c r="BT24117" s="153"/>
    </row>
    <row r="24118" spans="71:72" x14ac:dyDescent="0.2">
      <c r="BS24118" s="152"/>
      <c r="BT24118" s="153"/>
    </row>
    <row r="24119" spans="71:72" x14ac:dyDescent="0.2">
      <c r="BS24119" s="152"/>
      <c r="BT24119" s="153"/>
    </row>
    <row r="24120" spans="71:72" x14ac:dyDescent="0.2">
      <c r="BS24120" s="152"/>
      <c r="BT24120" s="153"/>
    </row>
    <row r="24121" spans="71:72" x14ac:dyDescent="0.2">
      <c r="BS24121" s="152"/>
      <c r="BT24121" s="153"/>
    </row>
    <row r="24122" spans="71:72" x14ac:dyDescent="0.2">
      <c r="BS24122" s="152"/>
      <c r="BT24122" s="153"/>
    </row>
    <row r="24123" spans="71:72" x14ac:dyDescent="0.2">
      <c r="BS24123" s="152"/>
      <c r="BT24123" s="153"/>
    </row>
    <row r="24124" spans="71:72" x14ac:dyDescent="0.2">
      <c r="BS24124" s="152"/>
      <c r="BT24124" s="153"/>
    </row>
    <row r="24125" spans="71:72" x14ac:dyDescent="0.2">
      <c r="BS24125" s="152"/>
      <c r="BT24125" s="153"/>
    </row>
    <row r="24126" spans="71:72" x14ac:dyDescent="0.2">
      <c r="BS24126" s="152"/>
      <c r="BT24126" s="153"/>
    </row>
    <row r="24127" spans="71:72" x14ac:dyDescent="0.2">
      <c r="BS24127" s="152"/>
      <c r="BT24127" s="153"/>
    </row>
    <row r="24128" spans="71:72" x14ac:dyDescent="0.2">
      <c r="BS24128" s="152"/>
      <c r="BT24128" s="153"/>
    </row>
    <row r="24129" spans="71:72" x14ac:dyDescent="0.2">
      <c r="BS24129" s="152"/>
      <c r="BT24129" s="153"/>
    </row>
    <row r="24130" spans="71:72" x14ac:dyDescent="0.2">
      <c r="BS24130" s="152"/>
      <c r="BT24130" s="153"/>
    </row>
    <row r="24131" spans="71:72" x14ac:dyDescent="0.2">
      <c r="BS24131" s="152"/>
      <c r="BT24131" s="153"/>
    </row>
    <row r="24132" spans="71:72" x14ac:dyDescent="0.2">
      <c r="BS24132" s="152"/>
      <c r="BT24132" s="153"/>
    </row>
    <row r="24133" spans="71:72" x14ac:dyDescent="0.2">
      <c r="BS24133" s="152"/>
      <c r="BT24133" s="153"/>
    </row>
    <row r="24134" spans="71:72" x14ac:dyDescent="0.2">
      <c r="BS24134" s="152"/>
      <c r="BT24134" s="153"/>
    </row>
    <row r="24135" spans="71:72" x14ac:dyDescent="0.2">
      <c r="BS24135" s="152"/>
      <c r="BT24135" s="153"/>
    </row>
    <row r="24136" spans="71:72" x14ac:dyDescent="0.2">
      <c r="BS24136" s="152"/>
      <c r="BT24136" s="153"/>
    </row>
    <row r="24137" spans="71:72" x14ac:dyDescent="0.2">
      <c r="BS24137" s="152"/>
      <c r="BT24137" s="153"/>
    </row>
    <row r="24138" spans="71:72" x14ac:dyDescent="0.2">
      <c r="BS24138" s="152"/>
      <c r="BT24138" s="153"/>
    </row>
    <row r="24139" spans="71:72" x14ac:dyDescent="0.2">
      <c r="BS24139" s="152"/>
      <c r="BT24139" s="153"/>
    </row>
    <row r="24140" spans="71:72" x14ac:dyDescent="0.2">
      <c r="BS24140" s="152"/>
      <c r="BT24140" s="153"/>
    </row>
    <row r="24141" spans="71:72" x14ac:dyDescent="0.2">
      <c r="BS24141" s="152"/>
      <c r="BT24141" s="153"/>
    </row>
    <row r="24142" spans="71:72" x14ac:dyDescent="0.2">
      <c r="BS24142" s="152"/>
      <c r="BT24142" s="153"/>
    </row>
    <row r="24143" spans="71:72" x14ac:dyDescent="0.2">
      <c r="BS24143" s="152"/>
      <c r="BT24143" s="153"/>
    </row>
    <row r="24144" spans="71:72" x14ac:dyDescent="0.2">
      <c r="BS24144" s="152"/>
      <c r="BT24144" s="153"/>
    </row>
    <row r="24145" spans="71:72" x14ac:dyDescent="0.2">
      <c r="BS24145" s="152"/>
      <c r="BT24145" s="153"/>
    </row>
    <row r="24146" spans="71:72" x14ac:dyDescent="0.2">
      <c r="BS24146" s="152"/>
      <c r="BT24146" s="153"/>
    </row>
    <row r="24147" spans="71:72" x14ac:dyDescent="0.2">
      <c r="BS24147" s="152"/>
      <c r="BT24147" s="153"/>
    </row>
    <row r="24148" spans="71:72" x14ac:dyDescent="0.2">
      <c r="BS24148" s="152"/>
      <c r="BT24148" s="153"/>
    </row>
    <row r="24149" spans="71:72" x14ac:dyDescent="0.2">
      <c r="BS24149" s="152"/>
      <c r="BT24149" s="153"/>
    </row>
    <row r="24150" spans="71:72" x14ac:dyDescent="0.2">
      <c r="BS24150" s="152"/>
      <c r="BT24150" s="153"/>
    </row>
    <row r="24151" spans="71:72" x14ac:dyDescent="0.2">
      <c r="BS24151" s="152"/>
      <c r="BT24151" s="153"/>
    </row>
    <row r="24152" spans="71:72" x14ac:dyDescent="0.2">
      <c r="BS24152" s="152"/>
      <c r="BT24152" s="153"/>
    </row>
    <row r="24153" spans="71:72" x14ac:dyDescent="0.2">
      <c r="BS24153" s="152"/>
      <c r="BT24153" s="153"/>
    </row>
    <row r="24154" spans="71:72" x14ac:dyDescent="0.2">
      <c r="BS24154" s="152"/>
      <c r="BT24154" s="153"/>
    </row>
    <row r="24155" spans="71:72" x14ac:dyDescent="0.2">
      <c r="BS24155" s="152"/>
      <c r="BT24155" s="153"/>
    </row>
    <row r="24156" spans="71:72" x14ac:dyDescent="0.2">
      <c r="BS24156" s="152"/>
      <c r="BT24156" s="153"/>
    </row>
    <row r="24157" spans="71:72" x14ac:dyDescent="0.2">
      <c r="BS24157" s="152"/>
      <c r="BT24157" s="153"/>
    </row>
    <row r="24158" spans="71:72" x14ac:dyDescent="0.2">
      <c r="BS24158" s="152"/>
      <c r="BT24158" s="153"/>
    </row>
    <row r="24159" spans="71:72" x14ac:dyDescent="0.2">
      <c r="BS24159" s="152"/>
      <c r="BT24159" s="153"/>
    </row>
    <row r="24160" spans="71:72" x14ac:dyDescent="0.2">
      <c r="BS24160" s="152"/>
      <c r="BT24160" s="153"/>
    </row>
    <row r="24161" spans="71:72" x14ac:dyDescent="0.2">
      <c r="BS24161" s="152"/>
      <c r="BT24161" s="153"/>
    </row>
    <row r="24162" spans="71:72" x14ac:dyDescent="0.2">
      <c r="BS24162" s="152"/>
      <c r="BT24162" s="153"/>
    </row>
    <row r="24163" spans="71:72" x14ac:dyDescent="0.2">
      <c r="BS24163" s="152"/>
      <c r="BT24163" s="153"/>
    </row>
    <row r="24164" spans="71:72" x14ac:dyDescent="0.2">
      <c r="BS24164" s="152"/>
      <c r="BT24164" s="153"/>
    </row>
    <row r="24165" spans="71:72" x14ac:dyDescent="0.2">
      <c r="BS24165" s="152"/>
      <c r="BT24165" s="153"/>
    </row>
    <row r="24166" spans="71:72" x14ac:dyDescent="0.2">
      <c r="BS24166" s="152"/>
      <c r="BT24166" s="153"/>
    </row>
    <row r="24167" spans="71:72" x14ac:dyDescent="0.2">
      <c r="BS24167" s="152"/>
      <c r="BT24167" s="153"/>
    </row>
    <row r="24168" spans="71:72" x14ac:dyDescent="0.2">
      <c r="BS24168" s="152"/>
      <c r="BT24168" s="153"/>
    </row>
    <row r="24169" spans="71:72" x14ac:dyDescent="0.2">
      <c r="BS24169" s="152"/>
      <c r="BT24169" s="153"/>
    </row>
    <row r="24170" spans="71:72" x14ac:dyDescent="0.2">
      <c r="BS24170" s="152"/>
      <c r="BT24170" s="153"/>
    </row>
    <row r="24171" spans="71:72" x14ac:dyDescent="0.2">
      <c r="BS24171" s="152"/>
      <c r="BT24171" s="153"/>
    </row>
    <row r="24172" spans="71:72" x14ac:dyDescent="0.2">
      <c r="BS24172" s="152"/>
      <c r="BT24172" s="153"/>
    </row>
    <row r="24173" spans="71:72" x14ac:dyDescent="0.2">
      <c r="BS24173" s="152"/>
      <c r="BT24173" s="153"/>
    </row>
    <row r="24174" spans="71:72" x14ac:dyDescent="0.2">
      <c r="BS24174" s="152"/>
      <c r="BT24174" s="153"/>
    </row>
    <row r="24175" spans="71:72" x14ac:dyDescent="0.2">
      <c r="BS24175" s="152"/>
      <c r="BT24175" s="153"/>
    </row>
    <row r="24176" spans="71:72" x14ac:dyDescent="0.2">
      <c r="BS24176" s="152"/>
      <c r="BT24176" s="153"/>
    </row>
    <row r="24177" spans="71:72" x14ac:dyDescent="0.2">
      <c r="BS24177" s="152"/>
      <c r="BT24177" s="153"/>
    </row>
    <row r="24178" spans="71:72" x14ac:dyDescent="0.2">
      <c r="BS24178" s="152"/>
      <c r="BT24178" s="153"/>
    </row>
    <row r="24179" spans="71:72" x14ac:dyDescent="0.2">
      <c r="BS24179" s="152"/>
      <c r="BT24179" s="153"/>
    </row>
    <row r="24180" spans="71:72" x14ac:dyDescent="0.2">
      <c r="BS24180" s="152"/>
      <c r="BT24180" s="153"/>
    </row>
    <row r="24181" spans="71:72" x14ac:dyDescent="0.2">
      <c r="BS24181" s="152"/>
      <c r="BT24181" s="153"/>
    </row>
    <row r="24182" spans="71:72" x14ac:dyDescent="0.2">
      <c r="BS24182" s="152"/>
      <c r="BT24182" s="153"/>
    </row>
    <row r="24183" spans="71:72" x14ac:dyDescent="0.2">
      <c r="BS24183" s="152"/>
      <c r="BT24183" s="153"/>
    </row>
    <row r="24184" spans="71:72" x14ac:dyDescent="0.2">
      <c r="BS24184" s="152"/>
      <c r="BT24184" s="153"/>
    </row>
    <row r="24185" spans="71:72" x14ac:dyDescent="0.2">
      <c r="BS24185" s="152"/>
      <c r="BT24185" s="153"/>
    </row>
    <row r="24186" spans="71:72" x14ac:dyDescent="0.2">
      <c r="BS24186" s="152"/>
      <c r="BT24186" s="153"/>
    </row>
    <row r="24187" spans="71:72" x14ac:dyDescent="0.2">
      <c r="BS24187" s="152"/>
      <c r="BT24187" s="153"/>
    </row>
    <row r="24188" spans="71:72" x14ac:dyDescent="0.2">
      <c r="BS24188" s="152"/>
      <c r="BT24188" s="153"/>
    </row>
    <row r="24189" spans="71:72" x14ac:dyDescent="0.2">
      <c r="BS24189" s="152"/>
      <c r="BT24189" s="153"/>
    </row>
    <row r="24190" spans="71:72" x14ac:dyDescent="0.2">
      <c r="BS24190" s="152"/>
      <c r="BT24190" s="153"/>
    </row>
    <row r="24191" spans="71:72" x14ac:dyDescent="0.2">
      <c r="BS24191" s="152"/>
      <c r="BT24191" s="153"/>
    </row>
    <row r="24192" spans="71:72" x14ac:dyDescent="0.2">
      <c r="BS24192" s="152"/>
      <c r="BT24192" s="153"/>
    </row>
    <row r="24193" spans="71:72" x14ac:dyDescent="0.2">
      <c r="BS24193" s="152"/>
      <c r="BT24193" s="153"/>
    </row>
    <row r="24194" spans="71:72" x14ac:dyDescent="0.2">
      <c r="BS24194" s="152"/>
      <c r="BT24194" s="153"/>
    </row>
    <row r="24195" spans="71:72" x14ac:dyDescent="0.2">
      <c r="BS24195" s="152"/>
      <c r="BT24195" s="153"/>
    </row>
    <row r="24196" spans="71:72" x14ac:dyDescent="0.2">
      <c r="BS24196" s="152"/>
      <c r="BT24196" s="153"/>
    </row>
    <row r="24197" spans="71:72" x14ac:dyDescent="0.2">
      <c r="BS24197" s="152"/>
      <c r="BT24197" s="153"/>
    </row>
    <row r="24198" spans="71:72" x14ac:dyDescent="0.2">
      <c r="BS24198" s="152"/>
      <c r="BT24198" s="153"/>
    </row>
    <row r="24199" spans="71:72" x14ac:dyDescent="0.2">
      <c r="BS24199" s="152"/>
      <c r="BT24199" s="153"/>
    </row>
    <row r="24200" spans="71:72" x14ac:dyDescent="0.2">
      <c r="BS24200" s="152"/>
      <c r="BT24200" s="153"/>
    </row>
    <row r="24201" spans="71:72" x14ac:dyDescent="0.2">
      <c r="BS24201" s="152"/>
      <c r="BT24201" s="153"/>
    </row>
    <row r="24202" spans="71:72" x14ac:dyDescent="0.2">
      <c r="BS24202" s="152"/>
      <c r="BT24202" s="153"/>
    </row>
    <row r="24203" spans="71:72" x14ac:dyDescent="0.2">
      <c r="BS24203" s="152"/>
      <c r="BT24203" s="153"/>
    </row>
    <row r="24204" spans="71:72" x14ac:dyDescent="0.2">
      <c r="BS24204" s="152"/>
      <c r="BT24204" s="153"/>
    </row>
    <row r="24205" spans="71:72" x14ac:dyDescent="0.2">
      <c r="BS24205" s="152"/>
      <c r="BT24205" s="153"/>
    </row>
    <row r="24206" spans="71:72" x14ac:dyDescent="0.2">
      <c r="BS24206" s="152"/>
      <c r="BT24206" s="153"/>
    </row>
    <row r="24207" spans="71:72" x14ac:dyDescent="0.2">
      <c r="BS24207" s="152"/>
      <c r="BT24207" s="153"/>
    </row>
    <row r="24208" spans="71:72" x14ac:dyDescent="0.2">
      <c r="BS24208" s="152"/>
      <c r="BT24208" s="153"/>
    </row>
    <row r="24209" spans="71:72" x14ac:dyDescent="0.2">
      <c r="BS24209" s="152"/>
      <c r="BT24209" s="153"/>
    </row>
    <row r="24210" spans="71:72" x14ac:dyDescent="0.2">
      <c r="BS24210" s="152"/>
      <c r="BT24210" s="153"/>
    </row>
    <row r="24211" spans="71:72" x14ac:dyDescent="0.2">
      <c r="BS24211" s="152"/>
      <c r="BT24211" s="153"/>
    </row>
    <row r="24212" spans="71:72" x14ac:dyDescent="0.2">
      <c r="BS24212" s="152"/>
      <c r="BT24212" s="153"/>
    </row>
    <row r="24213" spans="71:72" x14ac:dyDescent="0.2">
      <c r="BS24213" s="152"/>
      <c r="BT24213" s="153"/>
    </row>
    <row r="24214" spans="71:72" x14ac:dyDescent="0.2">
      <c r="BS24214" s="152"/>
      <c r="BT24214" s="153"/>
    </row>
    <row r="24215" spans="71:72" x14ac:dyDescent="0.2">
      <c r="BS24215" s="152"/>
      <c r="BT24215" s="153"/>
    </row>
    <row r="24216" spans="71:72" x14ac:dyDescent="0.2">
      <c r="BS24216" s="152"/>
      <c r="BT24216" s="153"/>
    </row>
    <row r="24217" spans="71:72" x14ac:dyDescent="0.2">
      <c r="BS24217" s="152"/>
      <c r="BT24217" s="153"/>
    </row>
    <row r="24218" spans="71:72" x14ac:dyDescent="0.2">
      <c r="BS24218" s="152"/>
      <c r="BT24218" s="153"/>
    </row>
    <row r="24219" spans="71:72" x14ac:dyDescent="0.2">
      <c r="BS24219" s="152"/>
      <c r="BT24219" s="153"/>
    </row>
    <row r="24220" spans="71:72" x14ac:dyDescent="0.2">
      <c r="BS24220" s="152"/>
      <c r="BT24220" s="153"/>
    </row>
    <row r="24221" spans="71:72" x14ac:dyDescent="0.2">
      <c r="BS24221" s="152"/>
      <c r="BT24221" s="153"/>
    </row>
    <row r="24222" spans="71:72" x14ac:dyDescent="0.2">
      <c r="BS24222" s="152"/>
      <c r="BT24222" s="153"/>
    </row>
    <row r="24223" spans="71:72" x14ac:dyDescent="0.2">
      <c r="BS24223" s="152"/>
      <c r="BT24223" s="153"/>
    </row>
    <row r="24224" spans="71:72" x14ac:dyDescent="0.2">
      <c r="BS24224" s="152"/>
      <c r="BT24224" s="153"/>
    </row>
    <row r="24225" spans="71:72" x14ac:dyDescent="0.2">
      <c r="BS24225" s="152"/>
      <c r="BT24225" s="153"/>
    </row>
    <row r="24226" spans="71:72" x14ac:dyDescent="0.2">
      <c r="BS24226" s="152"/>
      <c r="BT24226" s="153"/>
    </row>
    <row r="24227" spans="71:72" x14ac:dyDescent="0.2">
      <c r="BS24227" s="152"/>
      <c r="BT24227" s="153"/>
    </row>
    <row r="24228" spans="71:72" x14ac:dyDescent="0.2">
      <c r="BS24228" s="152"/>
      <c r="BT24228" s="153"/>
    </row>
    <row r="24229" spans="71:72" x14ac:dyDescent="0.2">
      <c r="BS24229" s="152"/>
      <c r="BT24229" s="153"/>
    </row>
    <row r="24230" spans="71:72" x14ac:dyDescent="0.2">
      <c r="BS24230" s="152"/>
      <c r="BT24230" s="153"/>
    </row>
    <row r="24231" spans="71:72" x14ac:dyDescent="0.2">
      <c r="BS24231" s="152"/>
      <c r="BT24231" s="153"/>
    </row>
    <row r="24232" spans="71:72" x14ac:dyDescent="0.2">
      <c r="BS24232" s="152"/>
      <c r="BT24232" s="153"/>
    </row>
    <row r="24233" spans="71:72" x14ac:dyDescent="0.2">
      <c r="BS24233" s="152"/>
      <c r="BT24233" s="153"/>
    </row>
    <row r="24234" spans="71:72" x14ac:dyDescent="0.2">
      <c r="BS24234" s="152"/>
      <c r="BT24234" s="153"/>
    </row>
    <row r="24235" spans="71:72" x14ac:dyDescent="0.2">
      <c r="BS24235" s="152"/>
      <c r="BT24235" s="153"/>
    </row>
    <row r="24236" spans="71:72" x14ac:dyDescent="0.2">
      <c r="BS24236" s="152"/>
      <c r="BT24236" s="153"/>
    </row>
    <row r="24237" spans="71:72" x14ac:dyDescent="0.2">
      <c r="BS24237" s="152"/>
      <c r="BT24237" s="153"/>
    </row>
    <row r="24238" spans="71:72" x14ac:dyDescent="0.2">
      <c r="BS24238" s="152"/>
      <c r="BT24238" s="153"/>
    </row>
    <row r="24239" spans="71:72" x14ac:dyDescent="0.2">
      <c r="BS24239" s="152"/>
      <c r="BT24239" s="153"/>
    </row>
    <row r="24240" spans="71:72" x14ac:dyDescent="0.2">
      <c r="BS24240" s="152"/>
      <c r="BT24240" s="153"/>
    </row>
    <row r="24241" spans="71:72" x14ac:dyDescent="0.2">
      <c r="BS24241" s="152"/>
      <c r="BT24241" s="153"/>
    </row>
    <row r="24242" spans="71:72" x14ac:dyDescent="0.2">
      <c r="BS24242" s="152"/>
      <c r="BT24242" s="153"/>
    </row>
    <row r="24243" spans="71:72" x14ac:dyDescent="0.2">
      <c r="BS24243" s="152"/>
      <c r="BT24243" s="153"/>
    </row>
    <row r="24244" spans="71:72" x14ac:dyDescent="0.2">
      <c r="BS24244" s="152"/>
      <c r="BT24244" s="153"/>
    </row>
    <row r="24245" spans="71:72" x14ac:dyDescent="0.2">
      <c r="BS24245" s="152"/>
      <c r="BT24245" s="153"/>
    </row>
    <row r="24246" spans="71:72" x14ac:dyDescent="0.2">
      <c r="BS24246" s="152"/>
      <c r="BT24246" s="153"/>
    </row>
    <row r="24247" spans="71:72" x14ac:dyDescent="0.2">
      <c r="BS24247" s="152"/>
      <c r="BT24247" s="153"/>
    </row>
    <row r="24248" spans="71:72" x14ac:dyDescent="0.2">
      <c r="BS24248" s="152"/>
      <c r="BT24248" s="153"/>
    </row>
    <row r="24249" spans="71:72" x14ac:dyDescent="0.2">
      <c r="BS24249" s="152"/>
      <c r="BT24249" s="153"/>
    </row>
    <row r="24250" spans="71:72" x14ac:dyDescent="0.2">
      <c r="BS24250" s="152"/>
      <c r="BT24250" s="153"/>
    </row>
    <row r="24251" spans="71:72" x14ac:dyDescent="0.2">
      <c r="BS24251" s="152"/>
      <c r="BT24251" s="153"/>
    </row>
    <row r="24252" spans="71:72" x14ac:dyDescent="0.2">
      <c r="BS24252" s="152"/>
      <c r="BT24252" s="153"/>
    </row>
    <row r="24253" spans="71:72" x14ac:dyDescent="0.2">
      <c r="BS24253" s="152"/>
      <c r="BT24253" s="153"/>
    </row>
    <row r="24254" spans="71:72" x14ac:dyDescent="0.2">
      <c r="BS24254" s="152"/>
      <c r="BT24254" s="153"/>
    </row>
    <row r="24255" spans="71:72" x14ac:dyDescent="0.2">
      <c r="BS24255" s="152"/>
      <c r="BT24255" s="153"/>
    </row>
    <row r="24256" spans="71:72" x14ac:dyDescent="0.2">
      <c r="BS24256" s="152"/>
      <c r="BT24256" s="153"/>
    </row>
    <row r="24257" spans="71:72" x14ac:dyDescent="0.2">
      <c r="BS24257" s="152"/>
      <c r="BT24257" s="153"/>
    </row>
    <row r="24258" spans="71:72" x14ac:dyDescent="0.2">
      <c r="BS24258" s="152"/>
      <c r="BT24258" s="153"/>
    </row>
    <row r="24259" spans="71:72" x14ac:dyDescent="0.2">
      <c r="BS24259" s="152"/>
      <c r="BT24259" s="153"/>
    </row>
    <row r="24260" spans="71:72" x14ac:dyDescent="0.2">
      <c r="BS24260" s="152"/>
      <c r="BT24260" s="153"/>
    </row>
    <row r="24261" spans="71:72" x14ac:dyDescent="0.2">
      <c r="BS24261" s="152"/>
      <c r="BT24261" s="153"/>
    </row>
    <row r="24262" spans="71:72" x14ac:dyDescent="0.2">
      <c r="BS24262" s="152"/>
      <c r="BT24262" s="153"/>
    </row>
    <row r="24263" spans="71:72" x14ac:dyDescent="0.2">
      <c r="BS24263" s="152"/>
      <c r="BT24263" s="153"/>
    </row>
    <row r="24264" spans="71:72" x14ac:dyDescent="0.2">
      <c r="BS24264" s="152"/>
      <c r="BT24264" s="153"/>
    </row>
    <row r="24265" spans="71:72" x14ac:dyDescent="0.2">
      <c r="BS24265" s="152"/>
      <c r="BT24265" s="153"/>
    </row>
    <row r="24266" spans="71:72" x14ac:dyDescent="0.2">
      <c r="BS24266" s="152"/>
      <c r="BT24266" s="153"/>
    </row>
    <row r="24267" spans="71:72" x14ac:dyDescent="0.2">
      <c r="BS24267" s="152"/>
      <c r="BT24267" s="153"/>
    </row>
    <row r="24268" spans="71:72" x14ac:dyDescent="0.2">
      <c r="BS24268" s="152"/>
      <c r="BT24268" s="153"/>
    </row>
    <row r="24269" spans="71:72" x14ac:dyDescent="0.2">
      <c r="BS24269" s="152"/>
      <c r="BT24269" s="153"/>
    </row>
    <row r="24270" spans="71:72" x14ac:dyDescent="0.2">
      <c r="BS24270" s="152"/>
      <c r="BT24270" s="153"/>
    </row>
    <row r="24271" spans="71:72" x14ac:dyDescent="0.2">
      <c r="BS24271" s="152"/>
      <c r="BT24271" s="153"/>
    </row>
    <row r="24272" spans="71:72" x14ac:dyDescent="0.2">
      <c r="BS24272" s="152"/>
      <c r="BT24272" s="153"/>
    </row>
    <row r="24273" spans="71:72" x14ac:dyDescent="0.2">
      <c r="BS24273" s="152"/>
      <c r="BT24273" s="153"/>
    </row>
    <row r="24274" spans="71:72" x14ac:dyDescent="0.2">
      <c r="BS24274" s="152"/>
      <c r="BT24274" s="153"/>
    </row>
    <row r="24275" spans="71:72" x14ac:dyDescent="0.2">
      <c r="BS24275" s="152"/>
      <c r="BT24275" s="153"/>
    </row>
    <row r="24276" spans="71:72" x14ac:dyDescent="0.2">
      <c r="BS24276" s="152"/>
      <c r="BT24276" s="153"/>
    </row>
    <row r="24277" spans="71:72" x14ac:dyDescent="0.2">
      <c r="BS24277" s="152"/>
      <c r="BT24277" s="153"/>
    </row>
    <row r="24278" spans="71:72" x14ac:dyDescent="0.2">
      <c r="BS24278" s="152"/>
      <c r="BT24278" s="153"/>
    </row>
    <row r="24279" spans="71:72" x14ac:dyDescent="0.2">
      <c r="BS24279" s="152"/>
      <c r="BT24279" s="153"/>
    </row>
    <row r="24280" spans="71:72" x14ac:dyDescent="0.2">
      <c r="BS24280" s="152"/>
      <c r="BT24280" s="153"/>
    </row>
    <row r="24281" spans="71:72" x14ac:dyDescent="0.2">
      <c r="BS24281" s="152"/>
      <c r="BT24281" s="153"/>
    </row>
    <row r="24282" spans="71:72" x14ac:dyDescent="0.2">
      <c r="BS24282" s="152"/>
      <c r="BT24282" s="153"/>
    </row>
    <row r="24283" spans="71:72" x14ac:dyDescent="0.2">
      <c r="BS24283" s="152"/>
      <c r="BT24283" s="153"/>
    </row>
    <row r="24284" spans="71:72" x14ac:dyDescent="0.2">
      <c r="BS24284" s="152"/>
      <c r="BT24284" s="153"/>
    </row>
    <row r="24285" spans="71:72" x14ac:dyDescent="0.2">
      <c r="BS24285" s="152"/>
      <c r="BT24285" s="153"/>
    </row>
    <row r="24286" spans="71:72" x14ac:dyDescent="0.2">
      <c r="BS24286" s="152"/>
      <c r="BT24286" s="153"/>
    </row>
    <row r="24287" spans="71:72" x14ac:dyDescent="0.2">
      <c r="BS24287" s="152"/>
      <c r="BT24287" s="153"/>
    </row>
    <row r="24288" spans="71:72" x14ac:dyDescent="0.2">
      <c r="BS24288" s="152"/>
      <c r="BT24288" s="153"/>
    </row>
    <row r="24289" spans="71:72" x14ac:dyDescent="0.2">
      <c r="BS24289" s="152"/>
      <c r="BT24289" s="153"/>
    </row>
    <row r="24290" spans="71:72" x14ac:dyDescent="0.2">
      <c r="BS24290" s="152"/>
      <c r="BT24290" s="153"/>
    </row>
    <row r="24291" spans="71:72" x14ac:dyDescent="0.2">
      <c r="BS24291" s="152"/>
      <c r="BT24291" s="153"/>
    </row>
    <row r="24292" spans="71:72" x14ac:dyDescent="0.2">
      <c r="BS24292" s="152"/>
      <c r="BT24292" s="153"/>
    </row>
    <row r="24293" spans="71:72" x14ac:dyDescent="0.2">
      <c r="BS24293" s="152"/>
      <c r="BT24293" s="153"/>
    </row>
    <row r="24294" spans="71:72" x14ac:dyDescent="0.2">
      <c r="BS24294" s="152"/>
      <c r="BT24294" s="153"/>
    </row>
    <row r="24295" spans="71:72" x14ac:dyDescent="0.2">
      <c r="BS24295" s="152"/>
      <c r="BT24295" s="153"/>
    </row>
    <row r="24296" spans="71:72" x14ac:dyDescent="0.2">
      <c r="BS24296" s="152"/>
      <c r="BT24296" s="153"/>
    </row>
    <row r="24297" spans="71:72" x14ac:dyDescent="0.2">
      <c r="BS24297" s="152"/>
      <c r="BT24297" s="153"/>
    </row>
    <row r="24298" spans="71:72" x14ac:dyDescent="0.2">
      <c r="BS24298" s="152"/>
      <c r="BT24298" s="153"/>
    </row>
    <row r="24299" spans="71:72" x14ac:dyDescent="0.2">
      <c r="BS24299" s="152"/>
      <c r="BT24299" s="153"/>
    </row>
    <row r="24300" spans="71:72" x14ac:dyDescent="0.2">
      <c r="BS24300" s="152"/>
      <c r="BT24300" s="153"/>
    </row>
    <row r="24301" spans="71:72" x14ac:dyDescent="0.2">
      <c r="BS24301" s="152"/>
      <c r="BT24301" s="153"/>
    </row>
    <row r="24302" spans="71:72" x14ac:dyDescent="0.2">
      <c r="BS24302" s="152"/>
      <c r="BT24302" s="153"/>
    </row>
    <row r="24303" spans="71:72" x14ac:dyDescent="0.2">
      <c r="BS24303" s="152"/>
      <c r="BT24303" s="153"/>
    </row>
    <row r="24304" spans="71:72" x14ac:dyDescent="0.2">
      <c r="BS24304" s="152"/>
      <c r="BT24304" s="153"/>
    </row>
    <row r="24305" spans="71:72" x14ac:dyDescent="0.2">
      <c r="BS24305" s="152"/>
      <c r="BT24305" s="153"/>
    </row>
    <row r="24306" spans="71:72" x14ac:dyDescent="0.2">
      <c r="BS24306" s="152"/>
      <c r="BT24306" s="153"/>
    </row>
    <row r="24307" spans="71:72" x14ac:dyDescent="0.2">
      <c r="BS24307" s="152"/>
      <c r="BT24307" s="153"/>
    </row>
    <row r="24308" spans="71:72" x14ac:dyDescent="0.2">
      <c r="BS24308" s="152"/>
      <c r="BT24308" s="153"/>
    </row>
    <row r="24309" spans="71:72" x14ac:dyDescent="0.2">
      <c r="BS24309" s="152"/>
      <c r="BT24309" s="153"/>
    </row>
    <row r="24310" spans="71:72" x14ac:dyDescent="0.2">
      <c r="BS24310" s="152"/>
      <c r="BT24310" s="153"/>
    </row>
    <row r="24311" spans="71:72" x14ac:dyDescent="0.2">
      <c r="BS24311" s="152"/>
      <c r="BT24311" s="153"/>
    </row>
    <row r="24312" spans="71:72" x14ac:dyDescent="0.2">
      <c r="BS24312" s="152"/>
      <c r="BT24312" s="153"/>
    </row>
    <row r="24313" spans="71:72" x14ac:dyDescent="0.2">
      <c r="BS24313" s="152"/>
      <c r="BT24313" s="153"/>
    </row>
    <row r="24314" spans="71:72" x14ac:dyDescent="0.2">
      <c r="BS24314" s="152"/>
      <c r="BT24314" s="153"/>
    </row>
    <row r="24315" spans="71:72" x14ac:dyDescent="0.2">
      <c r="BS24315" s="152"/>
      <c r="BT24315" s="153"/>
    </row>
    <row r="24316" spans="71:72" x14ac:dyDescent="0.2">
      <c r="BS24316" s="152"/>
      <c r="BT24316" s="153"/>
    </row>
    <row r="24317" spans="71:72" x14ac:dyDescent="0.2">
      <c r="BS24317" s="152"/>
      <c r="BT24317" s="153"/>
    </row>
    <row r="24318" spans="71:72" x14ac:dyDescent="0.2">
      <c r="BS24318" s="152"/>
      <c r="BT24318" s="153"/>
    </row>
    <row r="24319" spans="71:72" x14ac:dyDescent="0.2">
      <c r="BS24319" s="152"/>
      <c r="BT24319" s="153"/>
    </row>
    <row r="24320" spans="71:72" x14ac:dyDescent="0.2">
      <c r="BS24320" s="152"/>
      <c r="BT24320" s="153"/>
    </row>
    <row r="24321" spans="71:72" x14ac:dyDescent="0.2">
      <c r="BS24321" s="152"/>
      <c r="BT24321" s="153"/>
    </row>
    <row r="24322" spans="71:72" x14ac:dyDescent="0.2">
      <c r="BS24322" s="152"/>
      <c r="BT24322" s="153"/>
    </row>
    <row r="24323" spans="71:72" x14ac:dyDescent="0.2">
      <c r="BS24323" s="152"/>
      <c r="BT24323" s="153"/>
    </row>
    <row r="24324" spans="71:72" x14ac:dyDescent="0.2">
      <c r="BS24324" s="152"/>
      <c r="BT24324" s="153"/>
    </row>
    <row r="24325" spans="71:72" x14ac:dyDescent="0.2">
      <c r="BS24325" s="152"/>
      <c r="BT24325" s="153"/>
    </row>
    <row r="24326" spans="71:72" x14ac:dyDescent="0.2">
      <c r="BS24326" s="152"/>
      <c r="BT24326" s="153"/>
    </row>
    <row r="24327" spans="71:72" x14ac:dyDescent="0.2">
      <c r="BS24327" s="152"/>
      <c r="BT24327" s="153"/>
    </row>
    <row r="24328" spans="71:72" x14ac:dyDescent="0.2">
      <c r="BS24328" s="152"/>
      <c r="BT24328" s="153"/>
    </row>
    <row r="24329" spans="71:72" x14ac:dyDescent="0.2">
      <c r="BS24329" s="152"/>
      <c r="BT24329" s="153"/>
    </row>
    <row r="24330" spans="71:72" x14ac:dyDescent="0.2">
      <c r="BS24330" s="152"/>
      <c r="BT24330" s="153"/>
    </row>
    <row r="24331" spans="71:72" x14ac:dyDescent="0.2">
      <c r="BS24331" s="152"/>
      <c r="BT24331" s="153"/>
    </row>
    <row r="24332" spans="71:72" x14ac:dyDescent="0.2">
      <c r="BS24332" s="152"/>
      <c r="BT24332" s="153"/>
    </row>
    <row r="24333" spans="71:72" x14ac:dyDescent="0.2">
      <c r="BS24333" s="152"/>
      <c r="BT24333" s="153"/>
    </row>
    <row r="24334" spans="71:72" x14ac:dyDescent="0.2">
      <c r="BS24334" s="152"/>
      <c r="BT24334" s="153"/>
    </row>
    <row r="24335" spans="71:72" x14ac:dyDescent="0.2">
      <c r="BS24335" s="152"/>
      <c r="BT24335" s="153"/>
    </row>
    <row r="24336" spans="71:72" x14ac:dyDescent="0.2">
      <c r="BS24336" s="152"/>
      <c r="BT24336" s="153"/>
    </row>
    <row r="24337" spans="71:72" x14ac:dyDescent="0.2">
      <c r="BS24337" s="152"/>
      <c r="BT24337" s="153"/>
    </row>
    <row r="24338" spans="71:72" x14ac:dyDescent="0.2">
      <c r="BS24338" s="152"/>
      <c r="BT24338" s="153"/>
    </row>
    <row r="24339" spans="71:72" x14ac:dyDescent="0.2">
      <c r="BS24339" s="152"/>
      <c r="BT24339" s="153"/>
    </row>
    <row r="24340" spans="71:72" x14ac:dyDescent="0.2">
      <c r="BS24340" s="152"/>
      <c r="BT24340" s="153"/>
    </row>
    <row r="24341" spans="71:72" x14ac:dyDescent="0.2">
      <c r="BS24341" s="152"/>
      <c r="BT24341" s="153"/>
    </row>
    <row r="24342" spans="71:72" x14ac:dyDescent="0.2">
      <c r="BS24342" s="152"/>
      <c r="BT24342" s="153"/>
    </row>
    <row r="24343" spans="71:72" x14ac:dyDescent="0.2">
      <c r="BS24343" s="152"/>
      <c r="BT24343" s="153"/>
    </row>
    <row r="24344" spans="71:72" x14ac:dyDescent="0.2">
      <c r="BS24344" s="152"/>
      <c r="BT24344" s="153"/>
    </row>
    <row r="24345" spans="71:72" x14ac:dyDescent="0.2">
      <c r="BS24345" s="152"/>
      <c r="BT24345" s="153"/>
    </row>
    <row r="24346" spans="71:72" x14ac:dyDescent="0.2">
      <c r="BS24346" s="152"/>
      <c r="BT24346" s="153"/>
    </row>
    <row r="24347" spans="71:72" x14ac:dyDescent="0.2">
      <c r="BS24347" s="152"/>
      <c r="BT24347" s="153"/>
    </row>
    <row r="24348" spans="71:72" x14ac:dyDescent="0.2">
      <c r="BS24348" s="152"/>
      <c r="BT24348" s="153"/>
    </row>
    <row r="24349" spans="71:72" x14ac:dyDescent="0.2">
      <c r="BS24349" s="152"/>
      <c r="BT24349" s="153"/>
    </row>
    <row r="24350" spans="71:72" x14ac:dyDescent="0.2">
      <c r="BS24350" s="152"/>
      <c r="BT24350" s="153"/>
    </row>
    <row r="24351" spans="71:72" x14ac:dyDescent="0.2">
      <c r="BS24351" s="152"/>
      <c r="BT24351" s="153"/>
    </row>
    <row r="24352" spans="71:72" x14ac:dyDescent="0.2">
      <c r="BS24352" s="152"/>
      <c r="BT24352" s="153"/>
    </row>
    <row r="24353" spans="71:72" x14ac:dyDescent="0.2">
      <c r="BS24353" s="152"/>
      <c r="BT24353" s="153"/>
    </row>
    <row r="24354" spans="71:72" x14ac:dyDescent="0.2">
      <c r="BS24354" s="152"/>
      <c r="BT24354" s="153"/>
    </row>
    <row r="24355" spans="71:72" x14ac:dyDescent="0.2">
      <c r="BS24355" s="152"/>
      <c r="BT24355" s="153"/>
    </row>
    <row r="24356" spans="71:72" x14ac:dyDescent="0.2">
      <c r="BS24356" s="152"/>
      <c r="BT24356" s="153"/>
    </row>
    <row r="24357" spans="71:72" x14ac:dyDescent="0.2">
      <c r="BS24357" s="152"/>
      <c r="BT24357" s="153"/>
    </row>
    <row r="24358" spans="71:72" x14ac:dyDescent="0.2">
      <c r="BS24358" s="152"/>
      <c r="BT24358" s="153"/>
    </row>
    <row r="24359" spans="71:72" x14ac:dyDescent="0.2">
      <c r="BS24359" s="152"/>
      <c r="BT24359" s="153"/>
    </row>
    <row r="24360" spans="71:72" x14ac:dyDescent="0.2">
      <c r="BS24360" s="152"/>
      <c r="BT24360" s="153"/>
    </row>
    <row r="24361" spans="71:72" x14ac:dyDescent="0.2">
      <c r="BS24361" s="152"/>
      <c r="BT24361" s="153"/>
    </row>
    <row r="24362" spans="71:72" x14ac:dyDescent="0.2">
      <c r="BS24362" s="152"/>
      <c r="BT24362" s="153"/>
    </row>
    <row r="24363" spans="71:72" x14ac:dyDescent="0.2">
      <c r="BS24363" s="152"/>
      <c r="BT24363" s="153"/>
    </row>
    <row r="24364" spans="71:72" x14ac:dyDescent="0.2">
      <c r="BS24364" s="152"/>
      <c r="BT24364" s="153"/>
    </row>
    <row r="24365" spans="71:72" x14ac:dyDescent="0.2">
      <c r="BS24365" s="152"/>
      <c r="BT24365" s="153"/>
    </row>
    <row r="24366" spans="71:72" x14ac:dyDescent="0.2">
      <c r="BS24366" s="152"/>
      <c r="BT24366" s="153"/>
    </row>
    <row r="24367" spans="71:72" x14ac:dyDescent="0.2">
      <c r="BS24367" s="152"/>
      <c r="BT24367" s="153"/>
    </row>
    <row r="24368" spans="71:72" x14ac:dyDescent="0.2">
      <c r="BS24368" s="152"/>
      <c r="BT24368" s="153"/>
    </row>
    <row r="24369" spans="71:72" x14ac:dyDescent="0.2">
      <c r="BS24369" s="152"/>
      <c r="BT24369" s="153"/>
    </row>
    <row r="24370" spans="71:72" x14ac:dyDescent="0.2">
      <c r="BS24370" s="152"/>
      <c r="BT24370" s="153"/>
    </row>
    <row r="24371" spans="71:72" x14ac:dyDescent="0.2">
      <c r="BS24371" s="152"/>
      <c r="BT24371" s="153"/>
    </row>
    <row r="24372" spans="71:72" x14ac:dyDescent="0.2">
      <c r="BS24372" s="152"/>
      <c r="BT24372" s="153"/>
    </row>
    <row r="24373" spans="71:72" x14ac:dyDescent="0.2">
      <c r="BS24373" s="152"/>
      <c r="BT24373" s="153"/>
    </row>
    <row r="24374" spans="71:72" x14ac:dyDescent="0.2">
      <c r="BS24374" s="152"/>
      <c r="BT24374" s="153"/>
    </row>
    <row r="24375" spans="71:72" x14ac:dyDescent="0.2">
      <c r="BS24375" s="152"/>
      <c r="BT24375" s="153"/>
    </row>
    <row r="24376" spans="71:72" x14ac:dyDescent="0.2">
      <c r="BS24376" s="152"/>
      <c r="BT24376" s="153"/>
    </row>
    <row r="24377" spans="71:72" x14ac:dyDescent="0.2">
      <c r="BS24377" s="152"/>
      <c r="BT24377" s="153"/>
    </row>
    <row r="24378" spans="71:72" x14ac:dyDescent="0.2">
      <c r="BS24378" s="152"/>
      <c r="BT24378" s="153"/>
    </row>
    <row r="24379" spans="71:72" x14ac:dyDescent="0.2">
      <c r="BS24379" s="152"/>
      <c r="BT24379" s="153"/>
    </row>
    <row r="24380" spans="71:72" x14ac:dyDescent="0.2">
      <c r="BS24380" s="152"/>
      <c r="BT24380" s="153"/>
    </row>
    <row r="24381" spans="71:72" x14ac:dyDescent="0.2">
      <c r="BS24381" s="152"/>
      <c r="BT24381" s="153"/>
    </row>
    <row r="24382" spans="71:72" x14ac:dyDescent="0.2">
      <c r="BS24382" s="152"/>
      <c r="BT24382" s="153"/>
    </row>
    <row r="24383" spans="71:72" x14ac:dyDescent="0.2">
      <c r="BS24383" s="152"/>
      <c r="BT24383" s="153"/>
    </row>
    <row r="24384" spans="71:72" x14ac:dyDescent="0.2">
      <c r="BS24384" s="152"/>
      <c r="BT24384" s="153"/>
    </row>
    <row r="24385" spans="71:72" x14ac:dyDescent="0.2">
      <c r="BS24385" s="152"/>
      <c r="BT24385" s="153"/>
    </row>
    <row r="24386" spans="71:72" x14ac:dyDescent="0.2">
      <c r="BS24386" s="152"/>
      <c r="BT24386" s="153"/>
    </row>
    <row r="24387" spans="71:72" x14ac:dyDescent="0.2">
      <c r="BS24387" s="152"/>
      <c r="BT24387" s="153"/>
    </row>
    <row r="24388" spans="71:72" x14ac:dyDescent="0.2">
      <c r="BS24388" s="152"/>
      <c r="BT24388" s="153"/>
    </row>
    <row r="24389" spans="71:72" x14ac:dyDescent="0.2">
      <c r="BS24389" s="152"/>
      <c r="BT24389" s="153"/>
    </row>
    <row r="24390" spans="71:72" x14ac:dyDescent="0.2">
      <c r="BS24390" s="152"/>
      <c r="BT24390" s="153"/>
    </row>
    <row r="24391" spans="71:72" x14ac:dyDescent="0.2">
      <c r="BS24391" s="152"/>
      <c r="BT24391" s="153"/>
    </row>
    <row r="24392" spans="71:72" x14ac:dyDescent="0.2">
      <c r="BS24392" s="152"/>
      <c r="BT24392" s="153"/>
    </row>
    <row r="24393" spans="71:72" x14ac:dyDescent="0.2">
      <c r="BS24393" s="152"/>
      <c r="BT24393" s="153"/>
    </row>
    <row r="24394" spans="71:72" x14ac:dyDescent="0.2">
      <c r="BS24394" s="152"/>
      <c r="BT24394" s="153"/>
    </row>
    <row r="24395" spans="71:72" x14ac:dyDescent="0.2">
      <c r="BS24395" s="152"/>
      <c r="BT24395" s="153"/>
    </row>
    <row r="24396" spans="71:72" x14ac:dyDescent="0.2">
      <c r="BS24396" s="152"/>
      <c r="BT24396" s="153"/>
    </row>
    <row r="24397" spans="71:72" x14ac:dyDescent="0.2">
      <c r="BS24397" s="152"/>
      <c r="BT24397" s="153"/>
    </row>
    <row r="24398" spans="71:72" x14ac:dyDescent="0.2">
      <c r="BS24398" s="152"/>
      <c r="BT24398" s="153"/>
    </row>
    <row r="24399" spans="71:72" x14ac:dyDescent="0.2">
      <c r="BS24399" s="152"/>
      <c r="BT24399" s="153"/>
    </row>
    <row r="24400" spans="71:72" x14ac:dyDescent="0.2">
      <c r="BS24400" s="152"/>
      <c r="BT24400" s="153"/>
    </row>
    <row r="24401" spans="71:72" x14ac:dyDescent="0.2">
      <c r="BS24401" s="152"/>
      <c r="BT24401" s="153"/>
    </row>
    <row r="24402" spans="71:72" x14ac:dyDescent="0.2">
      <c r="BS24402" s="152"/>
      <c r="BT24402" s="153"/>
    </row>
    <row r="24403" spans="71:72" x14ac:dyDescent="0.2">
      <c r="BS24403" s="152"/>
      <c r="BT24403" s="153"/>
    </row>
    <row r="24404" spans="71:72" x14ac:dyDescent="0.2">
      <c r="BS24404" s="152"/>
      <c r="BT24404" s="153"/>
    </row>
    <row r="24405" spans="71:72" x14ac:dyDescent="0.2">
      <c r="BS24405" s="152"/>
      <c r="BT24405" s="153"/>
    </row>
    <row r="24406" spans="71:72" x14ac:dyDescent="0.2">
      <c r="BS24406" s="152"/>
      <c r="BT24406" s="153"/>
    </row>
    <row r="24407" spans="71:72" x14ac:dyDescent="0.2">
      <c r="BS24407" s="152"/>
      <c r="BT24407" s="153"/>
    </row>
    <row r="24408" spans="71:72" x14ac:dyDescent="0.2">
      <c r="BS24408" s="152"/>
      <c r="BT24408" s="153"/>
    </row>
    <row r="24409" spans="71:72" x14ac:dyDescent="0.2">
      <c r="BS24409" s="152"/>
      <c r="BT24409" s="153"/>
    </row>
    <row r="24410" spans="71:72" x14ac:dyDescent="0.2">
      <c r="BS24410" s="152"/>
      <c r="BT24410" s="153"/>
    </row>
    <row r="24411" spans="71:72" x14ac:dyDescent="0.2">
      <c r="BS24411" s="152"/>
      <c r="BT24411" s="153"/>
    </row>
    <row r="24412" spans="71:72" x14ac:dyDescent="0.2">
      <c r="BS24412" s="152"/>
      <c r="BT24412" s="153"/>
    </row>
    <row r="24413" spans="71:72" x14ac:dyDescent="0.2">
      <c r="BS24413" s="152"/>
      <c r="BT24413" s="153"/>
    </row>
    <row r="24414" spans="71:72" x14ac:dyDescent="0.2">
      <c r="BS24414" s="152"/>
      <c r="BT24414" s="153"/>
    </row>
    <row r="24415" spans="71:72" x14ac:dyDescent="0.2">
      <c r="BS24415" s="152"/>
      <c r="BT24415" s="153"/>
    </row>
    <row r="24416" spans="71:72" x14ac:dyDescent="0.2">
      <c r="BS24416" s="152"/>
      <c r="BT24416" s="153"/>
    </row>
    <row r="24417" spans="71:72" x14ac:dyDescent="0.2">
      <c r="BS24417" s="152"/>
      <c r="BT24417" s="153"/>
    </row>
    <row r="24418" spans="71:72" x14ac:dyDescent="0.2">
      <c r="BS24418" s="152"/>
      <c r="BT24418" s="153"/>
    </row>
    <row r="24419" spans="71:72" x14ac:dyDescent="0.2">
      <c r="BS24419" s="152"/>
      <c r="BT24419" s="153"/>
    </row>
    <row r="24420" spans="71:72" x14ac:dyDescent="0.2">
      <c r="BS24420" s="152"/>
      <c r="BT24420" s="153"/>
    </row>
    <row r="24421" spans="71:72" x14ac:dyDescent="0.2">
      <c r="BS24421" s="152"/>
      <c r="BT24421" s="153"/>
    </row>
    <row r="24422" spans="71:72" x14ac:dyDescent="0.2">
      <c r="BS24422" s="152"/>
      <c r="BT24422" s="153"/>
    </row>
    <row r="24423" spans="71:72" x14ac:dyDescent="0.2">
      <c r="BS24423" s="152"/>
      <c r="BT24423" s="153"/>
    </row>
    <row r="24424" spans="71:72" x14ac:dyDescent="0.2">
      <c r="BS24424" s="152"/>
      <c r="BT24424" s="153"/>
    </row>
    <row r="24425" spans="71:72" x14ac:dyDescent="0.2">
      <c r="BS24425" s="152"/>
      <c r="BT24425" s="153"/>
    </row>
    <row r="24426" spans="71:72" x14ac:dyDescent="0.2">
      <c r="BS24426" s="152"/>
      <c r="BT24426" s="153"/>
    </row>
    <row r="24427" spans="71:72" x14ac:dyDescent="0.2">
      <c r="BS24427" s="152"/>
      <c r="BT24427" s="153"/>
    </row>
    <row r="24428" spans="71:72" x14ac:dyDescent="0.2">
      <c r="BS24428" s="152"/>
      <c r="BT24428" s="153"/>
    </row>
    <row r="24429" spans="71:72" x14ac:dyDescent="0.2">
      <c r="BS24429" s="152"/>
      <c r="BT24429" s="153"/>
    </row>
    <row r="24430" spans="71:72" x14ac:dyDescent="0.2">
      <c r="BS24430" s="152"/>
      <c r="BT24430" s="153"/>
    </row>
    <row r="24431" spans="71:72" x14ac:dyDescent="0.2">
      <c r="BS24431" s="152"/>
      <c r="BT24431" s="153"/>
    </row>
    <row r="24432" spans="71:72" x14ac:dyDescent="0.2">
      <c r="BS24432" s="152"/>
      <c r="BT24432" s="153"/>
    </row>
    <row r="24433" spans="71:72" x14ac:dyDescent="0.2">
      <c r="BS24433" s="152"/>
      <c r="BT24433" s="153"/>
    </row>
    <row r="24434" spans="71:72" x14ac:dyDescent="0.2">
      <c r="BS24434" s="152"/>
      <c r="BT24434" s="153"/>
    </row>
    <row r="24435" spans="71:72" x14ac:dyDescent="0.2">
      <c r="BS24435" s="152"/>
      <c r="BT24435" s="153"/>
    </row>
    <row r="24436" spans="71:72" x14ac:dyDescent="0.2">
      <c r="BS24436" s="152"/>
      <c r="BT24436" s="153"/>
    </row>
    <row r="24437" spans="71:72" x14ac:dyDescent="0.2">
      <c r="BS24437" s="152"/>
      <c r="BT24437" s="153"/>
    </row>
    <row r="24438" spans="71:72" x14ac:dyDescent="0.2">
      <c r="BS24438" s="152"/>
      <c r="BT24438" s="153"/>
    </row>
    <row r="24439" spans="71:72" x14ac:dyDescent="0.2">
      <c r="BS24439" s="152"/>
      <c r="BT24439" s="153"/>
    </row>
    <row r="24440" spans="71:72" x14ac:dyDescent="0.2">
      <c r="BS24440" s="152"/>
      <c r="BT24440" s="153"/>
    </row>
    <row r="24441" spans="71:72" x14ac:dyDescent="0.2">
      <c r="BS24441" s="152"/>
      <c r="BT24441" s="153"/>
    </row>
    <row r="24442" spans="71:72" x14ac:dyDescent="0.2">
      <c r="BS24442" s="152"/>
      <c r="BT24442" s="153"/>
    </row>
    <row r="24443" spans="71:72" x14ac:dyDescent="0.2">
      <c r="BS24443" s="152"/>
      <c r="BT24443" s="153"/>
    </row>
    <row r="24444" spans="71:72" x14ac:dyDescent="0.2">
      <c r="BS24444" s="152"/>
      <c r="BT24444" s="153"/>
    </row>
    <row r="24445" spans="71:72" x14ac:dyDescent="0.2">
      <c r="BS24445" s="152"/>
      <c r="BT24445" s="153"/>
    </row>
    <row r="24446" spans="71:72" x14ac:dyDescent="0.2">
      <c r="BS24446" s="152"/>
      <c r="BT24446" s="153"/>
    </row>
    <row r="24447" spans="71:72" x14ac:dyDescent="0.2">
      <c r="BS24447" s="152"/>
      <c r="BT24447" s="153"/>
    </row>
    <row r="24448" spans="71:72" x14ac:dyDescent="0.2">
      <c r="BS24448" s="152"/>
      <c r="BT24448" s="153"/>
    </row>
    <row r="24449" spans="71:72" x14ac:dyDescent="0.2">
      <c r="BS24449" s="152"/>
      <c r="BT24449" s="153"/>
    </row>
    <row r="24450" spans="71:72" x14ac:dyDescent="0.2">
      <c r="BS24450" s="152"/>
      <c r="BT24450" s="153"/>
    </row>
    <row r="24451" spans="71:72" x14ac:dyDescent="0.2">
      <c r="BS24451" s="152"/>
      <c r="BT24451" s="153"/>
    </row>
    <row r="24452" spans="71:72" x14ac:dyDescent="0.2">
      <c r="BS24452" s="152"/>
      <c r="BT24452" s="153"/>
    </row>
    <row r="24453" spans="71:72" x14ac:dyDescent="0.2">
      <c r="BS24453" s="152"/>
      <c r="BT24453" s="153"/>
    </row>
    <row r="24454" spans="71:72" x14ac:dyDescent="0.2">
      <c r="BS24454" s="152"/>
      <c r="BT24454" s="153"/>
    </row>
    <row r="24455" spans="71:72" x14ac:dyDescent="0.2">
      <c r="BS24455" s="152"/>
      <c r="BT24455" s="153"/>
    </row>
    <row r="24456" spans="71:72" x14ac:dyDescent="0.2">
      <c r="BS24456" s="152"/>
      <c r="BT24456" s="153"/>
    </row>
    <row r="24457" spans="71:72" x14ac:dyDescent="0.2">
      <c r="BS24457" s="152"/>
      <c r="BT24457" s="153"/>
    </row>
    <row r="24458" spans="71:72" x14ac:dyDescent="0.2">
      <c r="BS24458" s="152"/>
      <c r="BT24458" s="153"/>
    </row>
    <row r="24459" spans="71:72" x14ac:dyDescent="0.2">
      <c r="BS24459" s="152"/>
      <c r="BT24459" s="153"/>
    </row>
    <row r="24460" spans="71:72" x14ac:dyDescent="0.2">
      <c r="BS24460" s="152"/>
      <c r="BT24460" s="153"/>
    </row>
    <row r="24461" spans="71:72" x14ac:dyDescent="0.2">
      <c r="BS24461" s="152"/>
      <c r="BT24461" s="153"/>
    </row>
    <row r="24462" spans="71:72" x14ac:dyDescent="0.2">
      <c r="BS24462" s="152"/>
      <c r="BT24462" s="153"/>
    </row>
    <row r="24463" spans="71:72" x14ac:dyDescent="0.2">
      <c r="BS24463" s="152"/>
      <c r="BT24463" s="153"/>
    </row>
    <row r="24464" spans="71:72" x14ac:dyDescent="0.2">
      <c r="BS24464" s="152"/>
      <c r="BT24464" s="153"/>
    </row>
    <row r="24465" spans="71:72" x14ac:dyDescent="0.2">
      <c r="BS24465" s="152"/>
      <c r="BT24465" s="153"/>
    </row>
    <row r="24466" spans="71:72" x14ac:dyDescent="0.2">
      <c r="BS24466" s="152"/>
      <c r="BT24466" s="153"/>
    </row>
    <row r="24467" spans="71:72" x14ac:dyDescent="0.2">
      <c r="BS24467" s="152"/>
      <c r="BT24467" s="153"/>
    </row>
    <row r="24468" spans="71:72" x14ac:dyDescent="0.2">
      <c r="BS24468" s="152"/>
      <c r="BT24468" s="153"/>
    </row>
    <row r="24469" spans="71:72" x14ac:dyDescent="0.2">
      <c r="BS24469" s="152"/>
      <c r="BT24469" s="153"/>
    </row>
    <row r="24470" spans="71:72" x14ac:dyDescent="0.2">
      <c r="BS24470" s="152"/>
      <c r="BT24470" s="153"/>
    </row>
    <row r="24471" spans="71:72" x14ac:dyDescent="0.2">
      <c r="BS24471" s="152"/>
      <c r="BT24471" s="153"/>
    </row>
    <row r="24472" spans="71:72" x14ac:dyDescent="0.2">
      <c r="BS24472" s="152"/>
      <c r="BT24472" s="153"/>
    </row>
    <row r="24473" spans="71:72" x14ac:dyDescent="0.2">
      <c r="BS24473" s="152"/>
      <c r="BT24473" s="153"/>
    </row>
    <row r="24474" spans="71:72" x14ac:dyDescent="0.2">
      <c r="BS24474" s="152"/>
      <c r="BT24474" s="153"/>
    </row>
    <row r="24475" spans="71:72" x14ac:dyDescent="0.2">
      <c r="BS24475" s="152"/>
      <c r="BT24475" s="153"/>
    </row>
    <row r="24476" spans="71:72" x14ac:dyDescent="0.2">
      <c r="BS24476" s="152"/>
      <c r="BT24476" s="153"/>
    </row>
    <row r="24477" spans="71:72" x14ac:dyDescent="0.2">
      <c r="BS24477" s="152"/>
      <c r="BT24477" s="153"/>
    </row>
    <row r="24478" spans="71:72" x14ac:dyDescent="0.2">
      <c r="BS24478" s="152"/>
      <c r="BT24478" s="153"/>
    </row>
    <row r="24479" spans="71:72" x14ac:dyDescent="0.2">
      <c r="BS24479" s="152"/>
      <c r="BT24479" s="153"/>
    </row>
    <row r="24480" spans="71:72" x14ac:dyDescent="0.2">
      <c r="BS24480" s="152"/>
      <c r="BT24480" s="153"/>
    </row>
    <row r="24481" spans="71:72" x14ac:dyDescent="0.2">
      <c r="BS24481" s="152"/>
      <c r="BT24481" s="153"/>
    </row>
    <row r="24482" spans="71:72" x14ac:dyDescent="0.2">
      <c r="BS24482" s="152"/>
      <c r="BT24482" s="153"/>
    </row>
    <row r="24483" spans="71:72" x14ac:dyDescent="0.2">
      <c r="BS24483" s="152"/>
      <c r="BT24483" s="153"/>
    </row>
    <row r="24484" spans="71:72" x14ac:dyDescent="0.2">
      <c r="BS24484" s="152"/>
      <c r="BT24484" s="153"/>
    </row>
    <row r="24485" spans="71:72" x14ac:dyDescent="0.2">
      <c r="BS24485" s="152"/>
      <c r="BT24485" s="153"/>
    </row>
    <row r="24486" spans="71:72" x14ac:dyDescent="0.2">
      <c r="BS24486" s="152"/>
      <c r="BT24486" s="153"/>
    </row>
    <row r="24487" spans="71:72" x14ac:dyDescent="0.2">
      <c r="BS24487" s="152"/>
      <c r="BT24487" s="153"/>
    </row>
    <row r="24488" spans="71:72" x14ac:dyDescent="0.2">
      <c r="BS24488" s="152"/>
      <c r="BT24488" s="153"/>
    </row>
    <row r="24489" spans="71:72" x14ac:dyDescent="0.2">
      <c r="BS24489" s="152"/>
      <c r="BT24489" s="153"/>
    </row>
    <row r="24490" spans="71:72" x14ac:dyDescent="0.2">
      <c r="BS24490" s="152"/>
      <c r="BT24490" s="153"/>
    </row>
    <row r="24491" spans="71:72" x14ac:dyDescent="0.2">
      <c r="BS24491" s="152"/>
      <c r="BT24491" s="153"/>
    </row>
    <row r="24492" spans="71:72" x14ac:dyDescent="0.2">
      <c r="BS24492" s="152"/>
      <c r="BT24492" s="153"/>
    </row>
    <row r="24493" spans="71:72" x14ac:dyDescent="0.2">
      <c r="BS24493" s="152"/>
      <c r="BT24493" s="153"/>
    </row>
    <row r="24494" spans="71:72" x14ac:dyDescent="0.2">
      <c r="BS24494" s="152"/>
      <c r="BT24494" s="153"/>
    </row>
    <row r="24495" spans="71:72" x14ac:dyDescent="0.2">
      <c r="BS24495" s="152"/>
      <c r="BT24495" s="153"/>
    </row>
    <row r="24496" spans="71:72" x14ac:dyDescent="0.2">
      <c r="BS24496" s="152"/>
      <c r="BT24496" s="153"/>
    </row>
    <row r="24497" spans="71:72" x14ac:dyDescent="0.2">
      <c r="BS24497" s="152"/>
      <c r="BT24497" s="153"/>
    </row>
    <row r="24498" spans="71:72" x14ac:dyDescent="0.2">
      <c r="BS24498" s="152"/>
      <c r="BT24498" s="153"/>
    </row>
    <row r="24499" spans="71:72" x14ac:dyDescent="0.2">
      <c r="BS24499" s="152"/>
      <c r="BT24499" s="153"/>
    </row>
    <row r="24500" spans="71:72" x14ac:dyDescent="0.2">
      <c r="BS24500" s="152"/>
      <c r="BT24500" s="153"/>
    </row>
    <row r="24501" spans="71:72" x14ac:dyDescent="0.2">
      <c r="BS24501" s="152"/>
      <c r="BT24501" s="153"/>
    </row>
    <row r="24502" spans="71:72" x14ac:dyDescent="0.2">
      <c r="BS24502" s="152"/>
      <c r="BT24502" s="153"/>
    </row>
    <row r="24503" spans="71:72" x14ac:dyDescent="0.2">
      <c r="BS24503" s="152"/>
      <c r="BT24503" s="153"/>
    </row>
    <row r="24504" spans="71:72" x14ac:dyDescent="0.2">
      <c r="BS24504" s="152"/>
      <c r="BT24504" s="153"/>
    </row>
    <row r="24505" spans="71:72" x14ac:dyDescent="0.2">
      <c r="BS24505" s="152"/>
      <c r="BT24505" s="153"/>
    </row>
    <row r="24506" spans="71:72" x14ac:dyDescent="0.2">
      <c r="BS24506" s="152"/>
      <c r="BT24506" s="153"/>
    </row>
    <row r="24507" spans="71:72" x14ac:dyDescent="0.2">
      <c r="BS24507" s="152"/>
      <c r="BT24507" s="153"/>
    </row>
    <row r="24508" spans="71:72" x14ac:dyDescent="0.2">
      <c r="BS24508" s="152"/>
      <c r="BT24508" s="153"/>
    </row>
    <row r="24509" spans="71:72" x14ac:dyDescent="0.2">
      <c r="BS24509" s="152"/>
      <c r="BT24509" s="153"/>
    </row>
    <row r="24510" spans="71:72" x14ac:dyDescent="0.2">
      <c r="BS24510" s="152"/>
      <c r="BT24510" s="153"/>
    </row>
    <row r="24511" spans="71:72" x14ac:dyDescent="0.2">
      <c r="BS24511" s="152"/>
      <c r="BT24511" s="153"/>
    </row>
    <row r="24512" spans="71:72" x14ac:dyDescent="0.2">
      <c r="BS24512" s="152"/>
      <c r="BT24512" s="153"/>
    </row>
    <row r="24513" spans="71:72" x14ac:dyDescent="0.2">
      <c r="BS24513" s="152"/>
      <c r="BT24513" s="153"/>
    </row>
    <row r="24514" spans="71:72" x14ac:dyDescent="0.2">
      <c r="BS24514" s="152"/>
      <c r="BT24514" s="153"/>
    </row>
    <row r="24515" spans="71:72" x14ac:dyDescent="0.2">
      <c r="BS24515" s="152"/>
      <c r="BT24515" s="153"/>
    </row>
    <row r="24516" spans="71:72" x14ac:dyDescent="0.2">
      <c r="BS24516" s="152"/>
      <c r="BT24516" s="153"/>
    </row>
    <row r="24517" spans="71:72" x14ac:dyDescent="0.2">
      <c r="BS24517" s="152"/>
      <c r="BT24517" s="153"/>
    </row>
    <row r="24518" spans="71:72" x14ac:dyDescent="0.2">
      <c r="BS24518" s="152"/>
      <c r="BT24518" s="153"/>
    </row>
    <row r="24519" spans="71:72" x14ac:dyDescent="0.2">
      <c r="BS24519" s="152"/>
      <c r="BT24519" s="153"/>
    </row>
    <row r="24520" spans="71:72" x14ac:dyDescent="0.2">
      <c r="BS24520" s="152"/>
      <c r="BT24520" s="153"/>
    </row>
    <row r="24521" spans="71:72" x14ac:dyDescent="0.2">
      <c r="BS24521" s="152"/>
      <c r="BT24521" s="153"/>
    </row>
    <row r="24522" spans="71:72" x14ac:dyDescent="0.2">
      <c r="BS24522" s="152"/>
      <c r="BT24522" s="153"/>
    </row>
    <row r="24523" spans="71:72" x14ac:dyDescent="0.2">
      <c r="BS24523" s="152"/>
      <c r="BT24523" s="153"/>
    </row>
    <row r="24524" spans="71:72" x14ac:dyDescent="0.2">
      <c r="BS24524" s="152"/>
      <c r="BT24524" s="153"/>
    </row>
    <row r="24525" spans="71:72" x14ac:dyDescent="0.2">
      <c r="BS24525" s="152"/>
      <c r="BT24525" s="153"/>
    </row>
    <row r="24526" spans="71:72" x14ac:dyDescent="0.2">
      <c r="BS24526" s="152"/>
      <c r="BT24526" s="153"/>
    </row>
    <row r="24527" spans="71:72" x14ac:dyDescent="0.2">
      <c r="BS24527" s="152"/>
      <c r="BT24527" s="153"/>
    </row>
    <row r="24528" spans="71:72" x14ac:dyDescent="0.2">
      <c r="BS24528" s="152"/>
      <c r="BT24528" s="153"/>
    </row>
    <row r="24529" spans="71:72" x14ac:dyDescent="0.2">
      <c r="BS24529" s="152"/>
      <c r="BT24529" s="153"/>
    </row>
    <row r="24530" spans="71:72" x14ac:dyDescent="0.2">
      <c r="BS24530" s="152"/>
      <c r="BT24530" s="153"/>
    </row>
    <row r="24531" spans="71:72" x14ac:dyDescent="0.2">
      <c r="BS24531" s="152"/>
      <c r="BT24531" s="153"/>
    </row>
    <row r="24532" spans="71:72" x14ac:dyDescent="0.2">
      <c r="BS24532" s="152"/>
      <c r="BT24532" s="153"/>
    </row>
    <row r="24533" spans="71:72" x14ac:dyDescent="0.2">
      <c r="BS24533" s="152"/>
      <c r="BT24533" s="153"/>
    </row>
    <row r="24534" spans="71:72" x14ac:dyDescent="0.2">
      <c r="BS24534" s="152"/>
      <c r="BT24534" s="153"/>
    </row>
    <row r="24535" spans="71:72" x14ac:dyDescent="0.2">
      <c r="BS24535" s="152"/>
      <c r="BT24535" s="153"/>
    </row>
    <row r="24536" spans="71:72" x14ac:dyDescent="0.2">
      <c r="BS24536" s="152"/>
      <c r="BT24536" s="153"/>
    </row>
    <row r="24537" spans="71:72" x14ac:dyDescent="0.2">
      <c r="BS24537" s="152"/>
      <c r="BT24537" s="153"/>
    </row>
    <row r="24538" spans="71:72" x14ac:dyDescent="0.2">
      <c r="BS24538" s="152"/>
      <c r="BT24538" s="153"/>
    </row>
    <row r="24539" spans="71:72" x14ac:dyDescent="0.2">
      <c r="BS24539" s="152"/>
      <c r="BT24539" s="153"/>
    </row>
    <row r="24540" spans="71:72" x14ac:dyDescent="0.2">
      <c r="BS24540" s="152"/>
      <c r="BT24540" s="153"/>
    </row>
    <row r="24541" spans="71:72" x14ac:dyDescent="0.2">
      <c r="BS24541" s="152"/>
      <c r="BT24541" s="153"/>
    </row>
    <row r="24542" spans="71:72" x14ac:dyDescent="0.2">
      <c r="BS24542" s="152"/>
      <c r="BT24542" s="153"/>
    </row>
    <row r="24543" spans="71:72" x14ac:dyDescent="0.2">
      <c r="BS24543" s="152"/>
      <c r="BT24543" s="153"/>
    </row>
    <row r="24544" spans="71:72" x14ac:dyDescent="0.2">
      <c r="BS24544" s="152"/>
      <c r="BT24544" s="153"/>
    </row>
    <row r="24545" spans="71:72" x14ac:dyDescent="0.2">
      <c r="BS24545" s="152"/>
      <c r="BT24545" s="153"/>
    </row>
    <row r="24546" spans="71:72" x14ac:dyDescent="0.2">
      <c r="BS24546" s="152"/>
      <c r="BT24546" s="153"/>
    </row>
    <row r="24547" spans="71:72" x14ac:dyDescent="0.2">
      <c r="BS24547" s="152"/>
      <c r="BT24547" s="153"/>
    </row>
    <row r="24548" spans="71:72" x14ac:dyDescent="0.2">
      <c r="BS24548" s="152"/>
      <c r="BT24548" s="153"/>
    </row>
    <row r="24549" spans="71:72" x14ac:dyDescent="0.2">
      <c r="BS24549" s="152"/>
      <c r="BT24549" s="153"/>
    </row>
    <row r="24550" spans="71:72" x14ac:dyDescent="0.2">
      <c r="BS24550" s="152"/>
      <c r="BT24550" s="153"/>
    </row>
    <row r="24551" spans="71:72" x14ac:dyDescent="0.2">
      <c r="BS24551" s="152"/>
      <c r="BT24551" s="153"/>
    </row>
    <row r="24552" spans="71:72" x14ac:dyDescent="0.2">
      <c r="BS24552" s="152"/>
      <c r="BT24552" s="153"/>
    </row>
    <row r="24553" spans="71:72" x14ac:dyDescent="0.2">
      <c r="BS24553" s="152"/>
      <c r="BT24553" s="153"/>
    </row>
    <row r="24554" spans="71:72" x14ac:dyDescent="0.2">
      <c r="BS24554" s="152"/>
      <c r="BT24554" s="153"/>
    </row>
    <row r="24555" spans="71:72" x14ac:dyDescent="0.2">
      <c r="BS24555" s="152"/>
      <c r="BT24555" s="153"/>
    </row>
    <row r="24556" spans="71:72" x14ac:dyDescent="0.2">
      <c r="BS24556" s="152"/>
      <c r="BT24556" s="153"/>
    </row>
    <row r="24557" spans="71:72" x14ac:dyDescent="0.2">
      <c r="BS24557" s="152"/>
      <c r="BT24557" s="153"/>
    </row>
    <row r="24558" spans="71:72" x14ac:dyDescent="0.2">
      <c r="BS24558" s="152"/>
      <c r="BT24558" s="153"/>
    </row>
    <row r="24559" spans="71:72" x14ac:dyDescent="0.2">
      <c r="BS24559" s="152"/>
      <c r="BT24559" s="153"/>
    </row>
    <row r="24560" spans="71:72" x14ac:dyDescent="0.2">
      <c r="BS24560" s="152"/>
      <c r="BT24560" s="153"/>
    </row>
    <row r="24561" spans="71:72" x14ac:dyDescent="0.2">
      <c r="BS24561" s="152"/>
      <c r="BT24561" s="153"/>
    </row>
    <row r="24562" spans="71:72" x14ac:dyDescent="0.2">
      <c r="BS24562" s="152"/>
      <c r="BT24562" s="153"/>
    </row>
    <row r="24563" spans="71:72" x14ac:dyDescent="0.2">
      <c r="BS24563" s="152"/>
      <c r="BT24563" s="153"/>
    </row>
    <row r="24564" spans="71:72" x14ac:dyDescent="0.2">
      <c r="BS24564" s="152"/>
      <c r="BT24564" s="153"/>
    </row>
    <row r="24565" spans="71:72" x14ac:dyDescent="0.2">
      <c r="BS24565" s="152"/>
      <c r="BT24565" s="153"/>
    </row>
    <row r="24566" spans="71:72" x14ac:dyDescent="0.2">
      <c r="BS24566" s="152"/>
      <c r="BT24566" s="153"/>
    </row>
    <row r="24567" spans="71:72" x14ac:dyDescent="0.2">
      <c r="BS24567" s="152"/>
      <c r="BT24567" s="153"/>
    </row>
    <row r="24568" spans="71:72" x14ac:dyDescent="0.2">
      <c r="BS24568" s="152"/>
      <c r="BT24568" s="153"/>
    </row>
    <row r="24569" spans="71:72" x14ac:dyDescent="0.2">
      <c r="BS24569" s="152"/>
      <c r="BT24569" s="153"/>
    </row>
    <row r="24570" spans="71:72" x14ac:dyDescent="0.2">
      <c r="BS24570" s="152"/>
      <c r="BT24570" s="153"/>
    </row>
    <row r="24571" spans="71:72" x14ac:dyDescent="0.2">
      <c r="BS24571" s="152"/>
      <c r="BT24571" s="153"/>
    </row>
    <row r="24572" spans="71:72" x14ac:dyDescent="0.2">
      <c r="BS24572" s="152"/>
      <c r="BT24572" s="153"/>
    </row>
    <row r="24573" spans="71:72" x14ac:dyDescent="0.2">
      <c r="BS24573" s="152"/>
      <c r="BT24573" s="153"/>
    </row>
    <row r="24574" spans="71:72" x14ac:dyDescent="0.2">
      <c r="BS24574" s="152"/>
      <c r="BT24574" s="153"/>
    </row>
    <row r="24575" spans="71:72" x14ac:dyDescent="0.2">
      <c r="BS24575" s="152"/>
      <c r="BT24575" s="153"/>
    </row>
    <row r="24576" spans="71:72" x14ac:dyDescent="0.2">
      <c r="BS24576" s="152"/>
      <c r="BT24576" s="153"/>
    </row>
    <row r="24577" spans="71:72" x14ac:dyDescent="0.2">
      <c r="BS24577" s="152"/>
      <c r="BT24577" s="153"/>
    </row>
    <row r="24578" spans="71:72" x14ac:dyDescent="0.2">
      <c r="BS24578" s="152"/>
      <c r="BT24578" s="153"/>
    </row>
    <row r="24579" spans="71:72" x14ac:dyDescent="0.2">
      <c r="BS24579" s="152"/>
      <c r="BT24579" s="153"/>
    </row>
    <row r="24580" spans="71:72" x14ac:dyDescent="0.2">
      <c r="BS24580" s="152"/>
      <c r="BT24580" s="153"/>
    </row>
    <row r="24581" spans="71:72" x14ac:dyDescent="0.2">
      <c r="BS24581" s="152"/>
      <c r="BT24581" s="153"/>
    </row>
    <row r="24582" spans="71:72" x14ac:dyDescent="0.2">
      <c r="BS24582" s="152"/>
      <c r="BT24582" s="153"/>
    </row>
    <row r="24583" spans="71:72" x14ac:dyDescent="0.2">
      <c r="BS24583" s="152"/>
      <c r="BT24583" s="153"/>
    </row>
    <row r="24584" spans="71:72" x14ac:dyDescent="0.2">
      <c r="BS24584" s="152"/>
      <c r="BT24584" s="153"/>
    </row>
    <row r="24585" spans="71:72" x14ac:dyDescent="0.2">
      <c r="BS24585" s="152"/>
      <c r="BT24585" s="153"/>
    </row>
    <row r="24586" spans="71:72" x14ac:dyDescent="0.2">
      <c r="BS24586" s="152"/>
      <c r="BT24586" s="153"/>
    </row>
    <row r="24587" spans="71:72" x14ac:dyDescent="0.2">
      <c r="BS24587" s="152"/>
      <c r="BT24587" s="153"/>
    </row>
    <row r="24588" spans="71:72" x14ac:dyDescent="0.2">
      <c r="BS24588" s="152"/>
      <c r="BT24588" s="153"/>
    </row>
    <row r="24589" spans="71:72" x14ac:dyDescent="0.2">
      <c r="BS24589" s="152"/>
      <c r="BT24589" s="153"/>
    </row>
    <row r="24590" spans="71:72" x14ac:dyDescent="0.2">
      <c r="BS24590" s="152"/>
      <c r="BT24590" s="153"/>
    </row>
    <row r="24591" spans="71:72" x14ac:dyDescent="0.2">
      <c r="BS24591" s="152"/>
      <c r="BT24591" s="153"/>
    </row>
    <row r="24592" spans="71:72" x14ac:dyDescent="0.2">
      <c r="BS24592" s="152"/>
      <c r="BT24592" s="153"/>
    </row>
    <row r="24593" spans="71:72" x14ac:dyDescent="0.2">
      <c r="BS24593" s="152"/>
      <c r="BT24593" s="153"/>
    </row>
    <row r="24594" spans="71:72" x14ac:dyDescent="0.2">
      <c r="BS24594" s="152"/>
      <c r="BT24594" s="153"/>
    </row>
    <row r="24595" spans="71:72" x14ac:dyDescent="0.2">
      <c r="BS24595" s="152"/>
      <c r="BT24595" s="153"/>
    </row>
    <row r="24596" spans="71:72" x14ac:dyDescent="0.2">
      <c r="BS24596" s="152"/>
      <c r="BT24596" s="153"/>
    </row>
    <row r="24597" spans="71:72" x14ac:dyDescent="0.2">
      <c r="BS24597" s="152"/>
      <c r="BT24597" s="153"/>
    </row>
    <row r="24598" spans="71:72" x14ac:dyDescent="0.2">
      <c r="BS24598" s="152"/>
      <c r="BT24598" s="153"/>
    </row>
    <row r="24599" spans="71:72" x14ac:dyDescent="0.2">
      <c r="BS24599" s="152"/>
      <c r="BT24599" s="153"/>
    </row>
    <row r="24600" spans="71:72" x14ac:dyDescent="0.2">
      <c r="BS24600" s="152"/>
      <c r="BT24600" s="153"/>
    </row>
    <row r="24601" spans="71:72" x14ac:dyDescent="0.2">
      <c r="BS24601" s="152"/>
      <c r="BT24601" s="153"/>
    </row>
    <row r="24602" spans="71:72" x14ac:dyDescent="0.2">
      <c r="BS24602" s="152"/>
      <c r="BT24602" s="153"/>
    </row>
    <row r="24603" spans="71:72" x14ac:dyDescent="0.2">
      <c r="BS24603" s="152"/>
      <c r="BT24603" s="153"/>
    </row>
    <row r="24604" spans="71:72" x14ac:dyDescent="0.2">
      <c r="BS24604" s="152"/>
      <c r="BT24604" s="153"/>
    </row>
    <row r="24605" spans="71:72" x14ac:dyDescent="0.2">
      <c r="BS24605" s="152"/>
      <c r="BT24605" s="153"/>
    </row>
    <row r="24606" spans="71:72" x14ac:dyDescent="0.2">
      <c r="BS24606" s="152"/>
      <c r="BT24606" s="153"/>
    </row>
    <row r="24607" spans="71:72" x14ac:dyDescent="0.2">
      <c r="BS24607" s="152"/>
      <c r="BT24607" s="153"/>
    </row>
    <row r="24608" spans="71:72" x14ac:dyDescent="0.2">
      <c r="BS24608" s="152"/>
      <c r="BT24608" s="153"/>
    </row>
    <row r="24609" spans="71:72" x14ac:dyDescent="0.2">
      <c r="BS24609" s="152"/>
      <c r="BT24609" s="153"/>
    </row>
    <row r="24610" spans="71:72" x14ac:dyDescent="0.2">
      <c r="BS24610" s="152"/>
      <c r="BT24610" s="153"/>
    </row>
    <row r="24611" spans="71:72" x14ac:dyDescent="0.2">
      <c r="BS24611" s="152"/>
      <c r="BT24611" s="153"/>
    </row>
    <row r="24612" spans="71:72" x14ac:dyDescent="0.2">
      <c r="BS24612" s="152"/>
      <c r="BT24612" s="153"/>
    </row>
    <row r="24613" spans="71:72" x14ac:dyDescent="0.2">
      <c r="BS24613" s="152"/>
      <c r="BT24613" s="153"/>
    </row>
    <row r="24614" spans="71:72" x14ac:dyDescent="0.2">
      <c r="BS24614" s="152"/>
      <c r="BT24614" s="153"/>
    </row>
    <row r="24615" spans="71:72" x14ac:dyDescent="0.2">
      <c r="BS24615" s="152"/>
      <c r="BT24615" s="153"/>
    </row>
    <row r="24616" spans="71:72" x14ac:dyDescent="0.2">
      <c r="BS24616" s="152"/>
      <c r="BT24616" s="153"/>
    </row>
    <row r="24617" spans="71:72" x14ac:dyDescent="0.2">
      <c r="BS24617" s="152"/>
      <c r="BT24617" s="153"/>
    </row>
    <row r="24618" spans="71:72" x14ac:dyDescent="0.2">
      <c r="BS24618" s="152"/>
      <c r="BT24618" s="153"/>
    </row>
    <row r="24619" spans="71:72" x14ac:dyDescent="0.2">
      <c r="BS24619" s="152"/>
      <c r="BT24619" s="153"/>
    </row>
    <row r="24620" spans="71:72" x14ac:dyDescent="0.2">
      <c r="BS24620" s="152"/>
      <c r="BT24620" s="153"/>
    </row>
    <row r="24621" spans="71:72" x14ac:dyDescent="0.2">
      <c r="BS24621" s="152"/>
      <c r="BT24621" s="153"/>
    </row>
    <row r="24622" spans="71:72" x14ac:dyDescent="0.2">
      <c r="BS24622" s="152"/>
      <c r="BT24622" s="153"/>
    </row>
    <row r="24623" spans="71:72" x14ac:dyDescent="0.2">
      <c r="BS24623" s="152"/>
      <c r="BT24623" s="153"/>
    </row>
    <row r="24624" spans="71:72" x14ac:dyDescent="0.2">
      <c r="BS24624" s="152"/>
      <c r="BT24624" s="153"/>
    </row>
    <row r="24625" spans="71:72" x14ac:dyDescent="0.2">
      <c r="BS24625" s="152"/>
      <c r="BT24625" s="153"/>
    </row>
    <row r="24626" spans="71:72" x14ac:dyDescent="0.2">
      <c r="BS24626" s="152"/>
      <c r="BT24626" s="153"/>
    </row>
    <row r="24627" spans="71:72" x14ac:dyDescent="0.2">
      <c r="BS24627" s="152"/>
      <c r="BT24627" s="153"/>
    </row>
    <row r="24628" spans="71:72" x14ac:dyDescent="0.2">
      <c r="BS24628" s="152"/>
      <c r="BT24628" s="153"/>
    </row>
    <row r="24629" spans="71:72" x14ac:dyDescent="0.2">
      <c r="BS24629" s="152"/>
      <c r="BT24629" s="153"/>
    </row>
    <row r="24630" spans="71:72" x14ac:dyDescent="0.2">
      <c r="BS24630" s="152"/>
      <c r="BT24630" s="153"/>
    </row>
    <row r="24631" spans="71:72" x14ac:dyDescent="0.2">
      <c r="BS24631" s="152"/>
      <c r="BT24631" s="153"/>
    </row>
    <row r="24632" spans="71:72" x14ac:dyDescent="0.2">
      <c r="BS24632" s="152"/>
      <c r="BT24632" s="153"/>
    </row>
    <row r="24633" spans="71:72" x14ac:dyDescent="0.2">
      <c r="BS24633" s="152"/>
      <c r="BT24633" s="153"/>
    </row>
    <row r="24634" spans="71:72" x14ac:dyDescent="0.2">
      <c r="BS24634" s="152"/>
      <c r="BT24634" s="153"/>
    </row>
    <row r="24635" spans="71:72" x14ac:dyDescent="0.2">
      <c r="BS24635" s="152"/>
      <c r="BT24635" s="153"/>
    </row>
    <row r="24636" spans="71:72" x14ac:dyDescent="0.2">
      <c r="BS24636" s="152"/>
      <c r="BT24636" s="153"/>
    </row>
    <row r="24637" spans="71:72" x14ac:dyDescent="0.2">
      <c r="BS24637" s="152"/>
      <c r="BT24637" s="153"/>
    </row>
    <row r="24638" spans="71:72" x14ac:dyDescent="0.2">
      <c r="BS24638" s="152"/>
      <c r="BT24638" s="153"/>
    </row>
    <row r="24639" spans="71:72" x14ac:dyDescent="0.2">
      <c r="BS24639" s="152"/>
      <c r="BT24639" s="153"/>
    </row>
    <row r="24640" spans="71:72" x14ac:dyDescent="0.2">
      <c r="BS24640" s="152"/>
      <c r="BT24640" s="153"/>
    </row>
    <row r="24641" spans="71:72" x14ac:dyDescent="0.2">
      <c r="BS24641" s="152"/>
      <c r="BT24641" s="153"/>
    </row>
    <row r="24642" spans="71:72" x14ac:dyDescent="0.2">
      <c r="BS24642" s="152"/>
      <c r="BT24642" s="153"/>
    </row>
    <row r="24643" spans="71:72" x14ac:dyDescent="0.2">
      <c r="BS24643" s="152"/>
      <c r="BT24643" s="153"/>
    </row>
    <row r="24644" spans="71:72" x14ac:dyDescent="0.2">
      <c r="BS24644" s="152"/>
      <c r="BT24644" s="153"/>
    </row>
    <row r="24645" spans="71:72" x14ac:dyDescent="0.2">
      <c r="BS24645" s="152"/>
      <c r="BT24645" s="153"/>
    </row>
    <row r="24646" spans="71:72" x14ac:dyDescent="0.2">
      <c r="BS24646" s="152"/>
      <c r="BT24646" s="153"/>
    </row>
    <row r="24647" spans="71:72" x14ac:dyDescent="0.2">
      <c r="BS24647" s="152"/>
      <c r="BT24647" s="153"/>
    </row>
    <row r="24648" spans="71:72" x14ac:dyDescent="0.2">
      <c r="BS24648" s="152"/>
      <c r="BT24648" s="153"/>
    </row>
    <row r="24649" spans="71:72" x14ac:dyDescent="0.2">
      <c r="BS24649" s="152"/>
      <c r="BT24649" s="153"/>
    </row>
    <row r="24650" spans="71:72" x14ac:dyDescent="0.2">
      <c r="BS24650" s="152"/>
      <c r="BT24650" s="153"/>
    </row>
    <row r="24651" spans="71:72" x14ac:dyDescent="0.2">
      <c r="BS24651" s="152"/>
      <c r="BT24651" s="153"/>
    </row>
    <row r="24652" spans="71:72" x14ac:dyDescent="0.2">
      <c r="BS24652" s="152"/>
      <c r="BT24652" s="153"/>
    </row>
    <row r="24653" spans="71:72" x14ac:dyDescent="0.2">
      <c r="BS24653" s="152"/>
      <c r="BT24653" s="153"/>
    </row>
    <row r="24654" spans="71:72" x14ac:dyDescent="0.2">
      <c r="BS24654" s="152"/>
      <c r="BT24654" s="153"/>
    </row>
    <row r="24655" spans="71:72" x14ac:dyDescent="0.2">
      <c r="BS24655" s="152"/>
      <c r="BT24655" s="153"/>
    </row>
    <row r="24656" spans="71:72" x14ac:dyDescent="0.2">
      <c r="BS24656" s="152"/>
      <c r="BT24656" s="153"/>
    </row>
    <row r="24657" spans="71:72" x14ac:dyDescent="0.2">
      <c r="BS24657" s="152"/>
      <c r="BT24657" s="153"/>
    </row>
    <row r="24658" spans="71:72" x14ac:dyDescent="0.2">
      <c r="BS24658" s="152"/>
      <c r="BT24658" s="153"/>
    </row>
    <row r="24659" spans="71:72" x14ac:dyDescent="0.2">
      <c r="BS24659" s="152"/>
      <c r="BT24659" s="153"/>
    </row>
    <row r="24660" spans="71:72" x14ac:dyDescent="0.2">
      <c r="BS24660" s="152"/>
      <c r="BT24660" s="153"/>
    </row>
    <row r="24661" spans="71:72" x14ac:dyDescent="0.2">
      <c r="BS24661" s="152"/>
      <c r="BT24661" s="153"/>
    </row>
    <row r="24662" spans="71:72" x14ac:dyDescent="0.2">
      <c r="BS24662" s="152"/>
      <c r="BT24662" s="153"/>
    </row>
    <row r="24663" spans="71:72" x14ac:dyDescent="0.2">
      <c r="BS24663" s="152"/>
      <c r="BT24663" s="153"/>
    </row>
    <row r="24664" spans="71:72" x14ac:dyDescent="0.2">
      <c r="BS24664" s="152"/>
      <c r="BT24664" s="153"/>
    </row>
    <row r="24665" spans="71:72" x14ac:dyDescent="0.2">
      <c r="BS24665" s="152"/>
      <c r="BT24665" s="153"/>
    </row>
    <row r="24666" spans="71:72" x14ac:dyDescent="0.2">
      <c r="BS24666" s="152"/>
      <c r="BT24666" s="153"/>
    </row>
    <row r="24667" spans="71:72" x14ac:dyDescent="0.2">
      <c r="BS24667" s="152"/>
      <c r="BT24667" s="153"/>
    </row>
    <row r="24668" spans="71:72" x14ac:dyDescent="0.2">
      <c r="BS24668" s="152"/>
      <c r="BT24668" s="153"/>
    </row>
    <row r="24669" spans="71:72" x14ac:dyDescent="0.2">
      <c r="BS24669" s="152"/>
      <c r="BT24669" s="153"/>
    </row>
    <row r="24670" spans="71:72" x14ac:dyDescent="0.2">
      <c r="BS24670" s="152"/>
      <c r="BT24670" s="153"/>
    </row>
    <row r="24671" spans="71:72" x14ac:dyDescent="0.2">
      <c r="BS24671" s="152"/>
      <c r="BT24671" s="153"/>
    </row>
    <row r="24672" spans="71:72" x14ac:dyDescent="0.2">
      <c r="BS24672" s="152"/>
      <c r="BT24672" s="153"/>
    </row>
    <row r="24673" spans="71:72" x14ac:dyDescent="0.2">
      <c r="BS24673" s="152"/>
      <c r="BT24673" s="153"/>
    </row>
    <row r="24674" spans="71:72" x14ac:dyDescent="0.2">
      <c r="BS24674" s="152"/>
      <c r="BT24674" s="153"/>
    </row>
    <row r="24675" spans="71:72" x14ac:dyDescent="0.2">
      <c r="BS24675" s="152"/>
      <c r="BT24675" s="153"/>
    </row>
    <row r="24676" spans="71:72" x14ac:dyDescent="0.2">
      <c r="BS24676" s="152"/>
      <c r="BT24676" s="153"/>
    </row>
    <row r="24677" spans="71:72" x14ac:dyDescent="0.2">
      <c r="BS24677" s="152"/>
      <c r="BT24677" s="153"/>
    </row>
    <row r="24678" spans="71:72" x14ac:dyDescent="0.2">
      <c r="BS24678" s="152"/>
      <c r="BT24678" s="153"/>
    </row>
    <row r="24679" spans="71:72" x14ac:dyDescent="0.2">
      <c r="BS24679" s="152"/>
      <c r="BT24679" s="153"/>
    </row>
    <row r="24680" spans="71:72" x14ac:dyDescent="0.2">
      <c r="BS24680" s="152"/>
      <c r="BT24680" s="153"/>
    </row>
    <row r="24681" spans="71:72" x14ac:dyDescent="0.2">
      <c r="BS24681" s="152"/>
      <c r="BT24681" s="153"/>
    </row>
    <row r="24682" spans="71:72" x14ac:dyDescent="0.2">
      <c r="BS24682" s="152"/>
      <c r="BT24682" s="153"/>
    </row>
    <row r="24683" spans="71:72" x14ac:dyDescent="0.2">
      <c r="BS24683" s="152"/>
      <c r="BT24683" s="153"/>
    </row>
    <row r="24684" spans="71:72" x14ac:dyDescent="0.2">
      <c r="BS24684" s="152"/>
      <c r="BT24684" s="153"/>
    </row>
    <row r="24685" spans="71:72" x14ac:dyDescent="0.2">
      <c r="BS24685" s="152"/>
      <c r="BT24685" s="153"/>
    </row>
    <row r="24686" spans="71:72" x14ac:dyDescent="0.2">
      <c r="BS24686" s="152"/>
      <c r="BT24686" s="153"/>
    </row>
    <row r="24687" spans="71:72" x14ac:dyDescent="0.2">
      <c r="BS24687" s="152"/>
      <c r="BT24687" s="153"/>
    </row>
    <row r="24688" spans="71:72" x14ac:dyDescent="0.2">
      <c r="BS24688" s="152"/>
      <c r="BT24688" s="153"/>
    </row>
    <row r="24689" spans="71:72" x14ac:dyDescent="0.2">
      <c r="BS24689" s="152"/>
      <c r="BT24689" s="153"/>
    </row>
    <row r="24690" spans="71:72" x14ac:dyDescent="0.2">
      <c r="BS24690" s="152"/>
      <c r="BT24690" s="153"/>
    </row>
    <row r="24691" spans="71:72" x14ac:dyDescent="0.2">
      <c r="BS24691" s="152"/>
      <c r="BT24691" s="153"/>
    </row>
    <row r="24692" spans="71:72" x14ac:dyDescent="0.2">
      <c r="BS24692" s="152"/>
      <c r="BT24692" s="153"/>
    </row>
    <row r="24693" spans="71:72" x14ac:dyDescent="0.2">
      <c r="BS24693" s="152"/>
      <c r="BT24693" s="153"/>
    </row>
    <row r="24694" spans="71:72" x14ac:dyDescent="0.2">
      <c r="BS24694" s="152"/>
      <c r="BT24694" s="153"/>
    </row>
    <row r="24695" spans="71:72" x14ac:dyDescent="0.2">
      <c r="BS24695" s="152"/>
      <c r="BT24695" s="153"/>
    </row>
    <row r="24696" spans="71:72" x14ac:dyDescent="0.2">
      <c r="BS24696" s="152"/>
      <c r="BT24696" s="153"/>
    </row>
    <row r="24697" spans="71:72" x14ac:dyDescent="0.2">
      <c r="BS24697" s="152"/>
      <c r="BT24697" s="153"/>
    </row>
    <row r="24698" spans="71:72" x14ac:dyDescent="0.2">
      <c r="BS24698" s="152"/>
      <c r="BT24698" s="153"/>
    </row>
    <row r="24699" spans="71:72" x14ac:dyDescent="0.2">
      <c r="BS24699" s="152"/>
      <c r="BT24699" s="153"/>
    </row>
    <row r="24700" spans="71:72" x14ac:dyDescent="0.2">
      <c r="BS24700" s="152"/>
      <c r="BT24700" s="153"/>
    </row>
    <row r="24701" spans="71:72" x14ac:dyDescent="0.2">
      <c r="BS24701" s="152"/>
      <c r="BT24701" s="153"/>
    </row>
    <row r="24702" spans="71:72" x14ac:dyDescent="0.2">
      <c r="BS24702" s="152"/>
      <c r="BT24702" s="153"/>
    </row>
    <row r="24703" spans="71:72" x14ac:dyDescent="0.2">
      <c r="BS24703" s="152"/>
      <c r="BT24703" s="153"/>
    </row>
    <row r="24704" spans="71:72" x14ac:dyDescent="0.2">
      <c r="BS24704" s="152"/>
      <c r="BT24704" s="153"/>
    </row>
    <row r="24705" spans="71:72" x14ac:dyDescent="0.2">
      <c r="BS24705" s="152"/>
      <c r="BT24705" s="153"/>
    </row>
    <row r="24706" spans="71:72" x14ac:dyDescent="0.2">
      <c r="BS24706" s="152"/>
      <c r="BT24706" s="153"/>
    </row>
    <row r="24707" spans="71:72" x14ac:dyDescent="0.2">
      <c r="BS24707" s="152"/>
      <c r="BT24707" s="153"/>
    </row>
    <row r="24708" spans="71:72" x14ac:dyDescent="0.2">
      <c r="BS24708" s="152"/>
      <c r="BT24708" s="153"/>
    </row>
    <row r="24709" spans="71:72" x14ac:dyDescent="0.2">
      <c r="BS24709" s="152"/>
      <c r="BT24709" s="153"/>
    </row>
    <row r="24710" spans="71:72" x14ac:dyDescent="0.2">
      <c r="BS24710" s="152"/>
      <c r="BT24710" s="153"/>
    </row>
    <row r="24711" spans="71:72" x14ac:dyDescent="0.2">
      <c r="BS24711" s="152"/>
      <c r="BT24711" s="153"/>
    </row>
    <row r="24712" spans="71:72" x14ac:dyDescent="0.2">
      <c r="BS24712" s="152"/>
      <c r="BT24712" s="153"/>
    </row>
    <row r="24713" spans="71:72" x14ac:dyDescent="0.2">
      <c r="BS24713" s="152"/>
      <c r="BT24713" s="153"/>
    </row>
    <row r="24714" spans="71:72" x14ac:dyDescent="0.2">
      <c r="BS24714" s="152"/>
      <c r="BT24714" s="153"/>
    </row>
    <row r="24715" spans="71:72" x14ac:dyDescent="0.2">
      <c r="BS24715" s="152"/>
      <c r="BT24715" s="153"/>
    </row>
    <row r="24716" spans="71:72" x14ac:dyDescent="0.2">
      <c r="BS24716" s="152"/>
      <c r="BT24716" s="153"/>
    </row>
    <row r="24717" spans="71:72" x14ac:dyDescent="0.2">
      <c r="BS24717" s="152"/>
      <c r="BT24717" s="153"/>
    </row>
    <row r="24718" spans="71:72" x14ac:dyDescent="0.2">
      <c r="BS24718" s="152"/>
      <c r="BT24718" s="153"/>
    </row>
    <row r="24719" spans="71:72" x14ac:dyDescent="0.2">
      <c r="BS24719" s="152"/>
      <c r="BT24719" s="153"/>
    </row>
    <row r="24720" spans="71:72" x14ac:dyDescent="0.2">
      <c r="BS24720" s="152"/>
      <c r="BT24720" s="153"/>
    </row>
    <row r="24721" spans="71:72" x14ac:dyDescent="0.2">
      <c r="BS24721" s="152"/>
      <c r="BT24721" s="153"/>
    </row>
    <row r="24722" spans="71:72" x14ac:dyDescent="0.2">
      <c r="BS24722" s="152"/>
      <c r="BT24722" s="153"/>
    </row>
    <row r="24723" spans="71:72" x14ac:dyDescent="0.2">
      <c r="BS24723" s="152"/>
      <c r="BT24723" s="153"/>
    </row>
    <row r="24724" spans="71:72" x14ac:dyDescent="0.2">
      <c r="BS24724" s="152"/>
      <c r="BT24724" s="153"/>
    </row>
    <row r="24725" spans="71:72" x14ac:dyDescent="0.2">
      <c r="BS24725" s="152"/>
      <c r="BT24725" s="153"/>
    </row>
    <row r="24726" spans="71:72" x14ac:dyDescent="0.2">
      <c r="BS24726" s="152"/>
      <c r="BT24726" s="153"/>
    </row>
    <row r="24727" spans="71:72" x14ac:dyDescent="0.2">
      <c r="BS24727" s="152"/>
      <c r="BT24727" s="153"/>
    </row>
    <row r="24728" spans="71:72" x14ac:dyDescent="0.2">
      <c r="BS24728" s="152"/>
      <c r="BT24728" s="153"/>
    </row>
    <row r="24729" spans="71:72" x14ac:dyDescent="0.2">
      <c r="BS24729" s="152"/>
      <c r="BT24729" s="153"/>
    </row>
    <row r="24730" spans="71:72" x14ac:dyDescent="0.2">
      <c r="BS24730" s="152"/>
      <c r="BT24730" s="153"/>
    </row>
    <row r="24731" spans="71:72" x14ac:dyDescent="0.2">
      <c r="BS24731" s="152"/>
      <c r="BT24731" s="153"/>
    </row>
    <row r="24732" spans="71:72" x14ac:dyDescent="0.2">
      <c r="BS24732" s="152"/>
      <c r="BT24732" s="153"/>
    </row>
    <row r="24733" spans="71:72" x14ac:dyDescent="0.2">
      <c r="BS24733" s="152"/>
      <c r="BT24733" s="153"/>
    </row>
    <row r="24734" spans="71:72" x14ac:dyDescent="0.2">
      <c r="BS24734" s="152"/>
      <c r="BT24734" s="153"/>
    </row>
    <row r="24735" spans="71:72" x14ac:dyDescent="0.2">
      <c r="BS24735" s="152"/>
      <c r="BT24735" s="153"/>
    </row>
    <row r="24736" spans="71:72" x14ac:dyDescent="0.2">
      <c r="BS24736" s="152"/>
      <c r="BT24736" s="153"/>
    </row>
    <row r="24737" spans="71:72" x14ac:dyDescent="0.2">
      <c r="BS24737" s="152"/>
      <c r="BT24737" s="153"/>
    </row>
    <row r="24738" spans="71:72" x14ac:dyDescent="0.2">
      <c r="BS24738" s="152"/>
      <c r="BT24738" s="153"/>
    </row>
    <row r="24739" spans="71:72" x14ac:dyDescent="0.2">
      <c r="BS24739" s="152"/>
      <c r="BT24739" s="153"/>
    </row>
    <row r="24740" spans="71:72" x14ac:dyDescent="0.2">
      <c r="BS24740" s="152"/>
      <c r="BT24740" s="153"/>
    </row>
    <row r="24741" spans="71:72" x14ac:dyDescent="0.2">
      <c r="BS24741" s="152"/>
      <c r="BT24741" s="153"/>
    </row>
    <row r="24742" spans="71:72" x14ac:dyDescent="0.2">
      <c r="BS24742" s="152"/>
      <c r="BT24742" s="153"/>
    </row>
    <row r="24743" spans="71:72" x14ac:dyDescent="0.2">
      <c r="BS24743" s="152"/>
      <c r="BT24743" s="153"/>
    </row>
    <row r="24744" spans="71:72" x14ac:dyDescent="0.2">
      <c r="BS24744" s="152"/>
      <c r="BT24744" s="153"/>
    </row>
    <row r="24745" spans="71:72" x14ac:dyDescent="0.2">
      <c r="BS24745" s="152"/>
      <c r="BT24745" s="153"/>
    </row>
    <row r="24746" spans="71:72" x14ac:dyDescent="0.2">
      <c r="BS24746" s="152"/>
      <c r="BT24746" s="153"/>
    </row>
    <row r="24747" spans="71:72" x14ac:dyDescent="0.2">
      <c r="BS24747" s="152"/>
      <c r="BT24747" s="153"/>
    </row>
    <row r="24748" spans="71:72" x14ac:dyDescent="0.2">
      <c r="BS24748" s="152"/>
      <c r="BT24748" s="153"/>
    </row>
    <row r="24749" spans="71:72" x14ac:dyDescent="0.2">
      <c r="BS24749" s="152"/>
      <c r="BT24749" s="153"/>
    </row>
    <row r="24750" spans="71:72" x14ac:dyDescent="0.2">
      <c r="BS24750" s="152"/>
      <c r="BT24750" s="153"/>
    </row>
    <row r="24751" spans="71:72" x14ac:dyDescent="0.2">
      <c r="BS24751" s="152"/>
      <c r="BT24751" s="153"/>
    </row>
    <row r="24752" spans="71:72" x14ac:dyDescent="0.2">
      <c r="BS24752" s="152"/>
      <c r="BT24752" s="153"/>
    </row>
    <row r="24753" spans="71:72" x14ac:dyDescent="0.2">
      <c r="BS24753" s="152"/>
      <c r="BT24753" s="153"/>
    </row>
    <row r="24754" spans="71:72" x14ac:dyDescent="0.2">
      <c r="BS24754" s="152"/>
      <c r="BT24754" s="153"/>
    </row>
    <row r="24755" spans="71:72" x14ac:dyDescent="0.2">
      <c r="BS24755" s="152"/>
      <c r="BT24755" s="153"/>
    </row>
    <row r="24756" spans="71:72" x14ac:dyDescent="0.2">
      <c r="BS24756" s="152"/>
      <c r="BT24756" s="153"/>
    </row>
    <row r="24757" spans="71:72" x14ac:dyDescent="0.2">
      <c r="BS24757" s="152"/>
      <c r="BT24757" s="153"/>
    </row>
    <row r="24758" spans="71:72" x14ac:dyDescent="0.2">
      <c r="BS24758" s="152"/>
      <c r="BT24758" s="153"/>
    </row>
    <row r="24759" spans="71:72" x14ac:dyDescent="0.2">
      <c r="BS24759" s="152"/>
      <c r="BT24759" s="153"/>
    </row>
    <row r="24760" spans="71:72" x14ac:dyDescent="0.2">
      <c r="BS24760" s="152"/>
      <c r="BT24760" s="153"/>
    </row>
    <row r="24761" spans="71:72" x14ac:dyDescent="0.2">
      <c r="BS24761" s="152"/>
      <c r="BT24761" s="153"/>
    </row>
    <row r="24762" spans="71:72" x14ac:dyDescent="0.2">
      <c r="BS24762" s="152"/>
      <c r="BT24762" s="153"/>
    </row>
    <row r="24763" spans="71:72" x14ac:dyDescent="0.2">
      <c r="BS24763" s="152"/>
      <c r="BT24763" s="153"/>
    </row>
    <row r="24764" spans="71:72" x14ac:dyDescent="0.2">
      <c r="BS24764" s="152"/>
      <c r="BT24764" s="153"/>
    </row>
    <row r="24765" spans="71:72" x14ac:dyDescent="0.2">
      <c r="BS24765" s="152"/>
      <c r="BT24765" s="153"/>
    </row>
    <row r="24766" spans="71:72" x14ac:dyDescent="0.2">
      <c r="BS24766" s="152"/>
      <c r="BT24766" s="153"/>
    </row>
    <row r="24767" spans="71:72" x14ac:dyDescent="0.2">
      <c r="BS24767" s="152"/>
      <c r="BT24767" s="153"/>
    </row>
    <row r="24768" spans="71:72" x14ac:dyDescent="0.2">
      <c r="BS24768" s="152"/>
      <c r="BT24768" s="153"/>
    </row>
    <row r="24769" spans="71:72" x14ac:dyDescent="0.2">
      <c r="BS24769" s="152"/>
      <c r="BT24769" s="153"/>
    </row>
    <row r="24770" spans="71:72" x14ac:dyDescent="0.2">
      <c r="BS24770" s="152"/>
      <c r="BT24770" s="153"/>
    </row>
    <row r="24771" spans="71:72" x14ac:dyDescent="0.2">
      <c r="BS24771" s="152"/>
      <c r="BT24771" s="153"/>
    </row>
    <row r="24772" spans="71:72" x14ac:dyDescent="0.2">
      <c r="BS24772" s="152"/>
      <c r="BT24772" s="153"/>
    </row>
    <row r="24773" spans="71:72" x14ac:dyDescent="0.2">
      <c r="BS24773" s="152"/>
      <c r="BT24773" s="153"/>
    </row>
    <row r="24774" spans="71:72" x14ac:dyDescent="0.2">
      <c r="BS24774" s="152"/>
      <c r="BT24774" s="153"/>
    </row>
    <row r="24775" spans="71:72" x14ac:dyDescent="0.2">
      <c r="BS24775" s="152"/>
      <c r="BT24775" s="153"/>
    </row>
    <row r="24776" spans="71:72" x14ac:dyDescent="0.2">
      <c r="BS24776" s="152"/>
      <c r="BT24776" s="153"/>
    </row>
    <row r="24777" spans="71:72" x14ac:dyDescent="0.2">
      <c r="BS24777" s="152"/>
      <c r="BT24777" s="153"/>
    </row>
    <row r="24778" spans="71:72" x14ac:dyDescent="0.2">
      <c r="BS24778" s="152"/>
      <c r="BT24778" s="153"/>
    </row>
    <row r="24779" spans="71:72" x14ac:dyDescent="0.2">
      <c r="BS24779" s="152"/>
      <c r="BT24779" s="153"/>
    </row>
    <row r="24780" spans="71:72" x14ac:dyDescent="0.2">
      <c r="BS24780" s="152"/>
      <c r="BT24780" s="153"/>
    </row>
    <row r="24781" spans="71:72" x14ac:dyDescent="0.2">
      <c r="BS24781" s="152"/>
      <c r="BT24781" s="153"/>
    </row>
    <row r="24782" spans="71:72" x14ac:dyDescent="0.2">
      <c r="BS24782" s="152"/>
      <c r="BT24782" s="153"/>
    </row>
    <row r="24783" spans="71:72" x14ac:dyDescent="0.2">
      <c r="BS24783" s="152"/>
      <c r="BT24783" s="153"/>
    </row>
    <row r="24784" spans="71:72" x14ac:dyDescent="0.2">
      <c r="BS24784" s="152"/>
      <c r="BT24784" s="153"/>
    </row>
    <row r="24785" spans="71:72" x14ac:dyDescent="0.2">
      <c r="BS24785" s="152"/>
      <c r="BT24785" s="153"/>
    </row>
    <row r="24786" spans="71:72" x14ac:dyDescent="0.2">
      <c r="BS24786" s="152"/>
      <c r="BT24786" s="153"/>
    </row>
    <row r="24787" spans="71:72" x14ac:dyDescent="0.2">
      <c r="BS24787" s="152"/>
      <c r="BT24787" s="153"/>
    </row>
    <row r="24788" spans="71:72" x14ac:dyDescent="0.2">
      <c r="BS24788" s="152"/>
      <c r="BT24788" s="153"/>
    </row>
    <row r="24789" spans="71:72" x14ac:dyDescent="0.2">
      <c r="BS24789" s="152"/>
      <c r="BT24789" s="153"/>
    </row>
    <row r="24790" spans="71:72" x14ac:dyDescent="0.2">
      <c r="BS24790" s="152"/>
      <c r="BT24790" s="153"/>
    </row>
    <row r="24791" spans="71:72" x14ac:dyDescent="0.2">
      <c r="BS24791" s="152"/>
      <c r="BT24791" s="153"/>
    </row>
    <row r="24792" spans="71:72" x14ac:dyDescent="0.2">
      <c r="BS24792" s="152"/>
      <c r="BT24792" s="153"/>
    </row>
    <row r="24793" spans="71:72" x14ac:dyDescent="0.2">
      <c r="BS24793" s="152"/>
      <c r="BT24793" s="153"/>
    </row>
    <row r="24794" spans="71:72" x14ac:dyDescent="0.2">
      <c r="BS24794" s="152"/>
      <c r="BT24794" s="153"/>
    </row>
    <row r="24795" spans="71:72" x14ac:dyDescent="0.2">
      <c r="BS24795" s="152"/>
      <c r="BT24795" s="153"/>
    </row>
    <row r="24796" spans="71:72" x14ac:dyDescent="0.2">
      <c r="BS24796" s="152"/>
      <c r="BT24796" s="153"/>
    </row>
    <row r="24797" spans="71:72" x14ac:dyDescent="0.2">
      <c r="BS24797" s="152"/>
      <c r="BT24797" s="153"/>
    </row>
    <row r="24798" spans="71:72" x14ac:dyDescent="0.2">
      <c r="BS24798" s="152"/>
      <c r="BT24798" s="153"/>
    </row>
    <row r="24799" spans="71:72" x14ac:dyDescent="0.2">
      <c r="BS24799" s="152"/>
      <c r="BT24799" s="153"/>
    </row>
    <row r="24800" spans="71:72" x14ac:dyDescent="0.2">
      <c r="BS24800" s="152"/>
      <c r="BT24800" s="153"/>
    </row>
    <row r="24801" spans="71:72" x14ac:dyDescent="0.2">
      <c r="BS24801" s="152"/>
      <c r="BT24801" s="153"/>
    </row>
    <row r="24802" spans="71:72" x14ac:dyDescent="0.2">
      <c r="BS24802" s="152"/>
      <c r="BT24802" s="153"/>
    </row>
    <row r="24803" spans="71:72" x14ac:dyDescent="0.2">
      <c r="BS24803" s="152"/>
      <c r="BT24803" s="153"/>
    </row>
    <row r="24804" spans="71:72" x14ac:dyDescent="0.2">
      <c r="BS24804" s="152"/>
      <c r="BT24804" s="153"/>
    </row>
    <row r="24805" spans="71:72" x14ac:dyDescent="0.2">
      <c r="BS24805" s="152"/>
      <c r="BT24805" s="153"/>
    </row>
    <row r="24806" spans="71:72" x14ac:dyDescent="0.2">
      <c r="BS24806" s="152"/>
      <c r="BT24806" s="153"/>
    </row>
    <row r="24807" spans="71:72" x14ac:dyDescent="0.2">
      <c r="BS24807" s="152"/>
      <c r="BT24807" s="153"/>
    </row>
    <row r="24808" spans="71:72" x14ac:dyDescent="0.2">
      <c r="BS24808" s="152"/>
      <c r="BT24808" s="153"/>
    </row>
    <row r="24809" spans="71:72" x14ac:dyDescent="0.2">
      <c r="BS24809" s="152"/>
      <c r="BT24809" s="153"/>
    </row>
    <row r="24810" spans="71:72" x14ac:dyDescent="0.2">
      <c r="BS24810" s="152"/>
      <c r="BT24810" s="153"/>
    </row>
    <row r="24811" spans="71:72" x14ac:dyDescent="0.2">
      <c r="BS24811" s="152"/>
      <c r="BT24811" s="153"/>
    </row>
    <row r="24812" spans="71:72" x14ac:dyDescent="0.2">
      <c r="BS24812" s="152"/>
      <c r="BT24812" s="153"/>
    </row>
    <row r="24813" spans="71:72" x14ac:dyDescent="0.2">
      <c r="BS24813" s="152"/>
      <c r="BT24813" s="153"/>
    </row>
    <row r="24814" spans="71:72" x14ac:dyDescent="0.2">
      <c r="BS24814" s="152"/>
      <c r="BT24814" s="153"/>
    </row>
    <row r="24815" spans="71:72" x14ac:dyDescent="0.2">
      <c r="BS24815" s="152"/>
      <c r="BT24815" s="153"/>
    </row>
    <row r="24816" spans="71:72" x14ac:dyDescent="0.2">
      <c r="BS24816" s="152"/>
      <c r="BT24816" s="153"/>
    </row>
    <row r="24817" spans="71:72" x14ac:dyDescent="0.2">
      <c r="BS24817" s="152"/>
      <c r="BT24817" s="153"/>
    </row>
    <row r="24818" spans="71:72" x14ac:dyDescent="0.2">
      <c r="BS24818" s="152"/>
      <c r="BT24818" s="153"/>
    </row>
    <row r="24819" spans="71:72" x14ac:dyDescent="0.2">
      <c r="BS24819" s="152"/>
      <c r="BT24819" s="153"/>
    </row>
    <row r="24820" spans="71:72" x14ac:dyDescent="0.2">
      <c r="BS24820" s="152"/>
      <c r="BT24820" s="153"/>
    </row>
    <row r="24821" spans="71:72" x14ac:dyDescent="0.2">
      <c r="BS24821" s="152"/>
      <c r="BT24821" s="153"/>
    </row>
    <row r="24822" spans="71:72" x14ac:dyDescent="0.2">
      <c r="BS24822" s="152"/>
      <c r="BT24822" s="153"/>
    </row>
    <row r="24823" spans="71:72" x14ac:dyDescent="0.2">
      <c r="BS24823" s="152"/>
      <c r="BT24823" s="153"/>
    </row>
    <row r="24824" spans="71:72" x14ac:dyDescent="0.2">
      <c r="BS24824" s="152"/>
      <c r="BT24824" s="153"/>
    </row>
    <row r="24825" spans="71:72" x14ac:dyDescent="0.2">
      <c r="BS24825" s="152"/>
      <c r="BT24825" s="153"/>
    </row>
    <row r="24826" spans="71:72" x14ac:dyDescent="0.2">
      <c r="BS24826" s="152"/>
      <c r="BT24826" s="153"/>
    </row>
    <row r="24827" spans="71:72" x14ac:dyDescent="0.2">
      <c r="BS24827" s="152"/>
      <c r="BT24827" s="153"/>
    </row>
    <row r="24828" spans="71:72" x14ac:dyDescent="0.2">
      <c r="BS24828" s="152"/>
      <c r="BT24828" s="153"/>
    </row>
    <row r="24829" spans="71:72" x14ac:dyDescent="0.2">
      <c r="BS24829" s="152"/>
      <c r="BT24829" s="153"/>
    </row>
    <row r="24830" spans="71:72" x14ac:dyDescent="0.2">
      <c r="BS24830" s="152"/>
      <c r="BT24830" s="153"/>
    </row>
    <row r="24831" spans="71:72" x14ac:dyDescent="0.2">
      <c r="BS24831" s="152"/>
      <c r="BT24831" s="153"/>
    </row>
    <row r="24832" spans="71:72" x14ac:dyDescent="0.2">
      <c r="BS24832" s="152"/>
      <c r="BT24832" s="153"/>
    </row>
    <row r="24833" spans="71:72" x14ac:dyDescent="0.2">
      <c r="BS24833" s="152"/>
      <c r="BT24833" s="153"/>
    </row>
    <row r="24834" spans="71:72" x14ac:dyDescent="0.2">
      <c r="BS24834" s="152"/>
      <c r="BT24834" s="153"/>
    </row>
    <row r="24835" spans="71:72" x14ac:dyDescent="0.2">
      <c r="BS24835" s="152"/>
      <c r="BT24835" s="153"/>
    </row>
    <row r="24836" spans="71:72" x14ac:dyDescent="0.2">
      <c r="BS24836" s="152"/>
      <c r="BT24836" s="153"/>
    </row>
    <row r="24837" spans="71:72" x14ac:dyDescent="0.2">
      <c r="BS24837" s="152"/>
      <c r="BT24837" s="153"/>
    </row>
    <row r="24838" spans="71:72" x14ac:dyDescent="0.2">
      <c r="BS24838" s="152"/>
      <c r="BT24838" s="153"/>
    </row>
    <row r="24839" spans="71:72" x14ac:dyDescent="0.2">
      <c r="BS24839" s="152"/>
      <c r="BT24839" s="153"/>
    </row>
    <row r="24840" spans="71:72" x14ac:dyDescent="0.2">
      <c r="BS24840" s="152"/>
      <c r="BT24840" s="153"/>
    </row>
    <row r="24841" spans="71:72" x14ac:dyDescent="0.2">
      <c r="BS24841" s="152"/>
      <c r="BT24841" s="153"/>
    </row>
    <row r="24842" spans="71:72" x14ac:dyDescent="0.2">
      <c r="BS24842" s="152"/>
      <c r="BT24842" s="153"/>
    </row>
    <row r="24843" spans="71:72" x14ac:dyDescent="0.2">
      <c r="BS24843" s="152"/>
      <c r="BT24843" s="153"/>
    </row>
    <row r="24844" spans="71:72" x14ac:dyDescent="0.2">
      <c r="BS24844" s="152"/>
      <c r="BT24844" s="153"/>
    </row>
    <row r="24845" spans="71:72" x14ac:dyDescent="0.2">
      <c r="BS24845" s="152"/>
      <c r="BT24845" s="153"/>
    </row>
    <row r="24846" spans="71:72" x14ac:dyDescent="0.2">
      <c r="BS24846" s="152"/>
      <c r="BT24846" s="153"/>
    </row>
    <row r="24847" spans="71:72" x14ac:dyDescent="0.2">
      <c r="BS24847" s="152"/>
      <c r="BT24847" s="153"/>
    </row>
    <row r="24848" spans="71:72" x14ac:dyDescent="0.2">
      <c r="BS24848" s="152"/>
      <c r="BT24848" s="153"/>
    </row>
    <row r="24849" spans="71:72" x14ac:dyDescent="0.2">
      <c r="BS24849" s="152"/>
      <c r="BT24849" s="153"/>
    </row>
    <row r="24850" spans="71:72" x14ac:dyDescent="0.2">
      <c r="BS24850" s="152"/>
      <c r="BT24850" s="153"/>
    </row>
    <row r="24851" spans="71:72" x14ac:dyDescent="0.2">
      <c r="BS24851" s="152"/>
      <c r="BT24851" s="153"/>
    </row>
    <row r="24852" spans="71:72" x14ac:dyDescent="0.2">
      <c r="BS24852" s="152"/>
      <c r="BT24852" s="153"/>
    </row>
    <row r="24853" spans="71:72" x14ac:dyDescent="0.2">
      <c r="BS24853" s="152"/>
      <c r="BT24853" s="153"/>
    </row>
    <row r="24854" spans="71:72" x14ac:dyDescent="0.2">
      <c r="BS24854" s="152"/>
      <c r="BT24854" s="153"/>
    </row>
    <row r="24855" spans="71:72" x14ac:dyDescent="0.2">
      <c r="BS24855" s="152"/>
      <c r="BT24855" s="153"/>
    </row>
    <row r="24856" spans="71:72" x14ac:dyDescent="0.2">
      <c r="BS24856" s="152"/>
      <c r="BT24856" s="153"/>
    </row>
    <row r="24857" spans="71:72" x14ac:dyDescent="0.2">
      <c r="BS24857" s="152"/>
      <c r="BT24857" s="153"/>
    </row>
    <row r="24858" spans="71:72" x14ac:dyDescent="0.2">
      <c r="BS24858" s="152"/>
      <c r="BT24858" s="153"/>
    </row>
    <row r="24859" spans="71:72" x14ac:dyDescent="0.2">
      <c r="BS24859" s="152"/>
      <c r="BT24859" s="153"/>
    </row>
    <row r="24860" spans="71:72" x14ac:dyDescent="0.2">
      <c r="BS24860" s="152"/>
      <c r="BT24860" s="153"/>
    </row>
    <row r="24861" spans="71:72" x14ac:dyDescent="0.2">
      <c r="BS24861" s="152"/>
      <c r="BT24861" s="153"/>
    </row>
    <row r="24862" spans="71:72" x14ac:dyDescent="0.2">
      <c r="BS24862" s="152"/>
      <c r="BT24862" s="153"/>
    </row>
    <row r="24863" spans="71:72" x14ac:dyDescent="0.2">
      <c r="BS24863" s="152"/>
      <c r="BT24863" s="153"/>
    </row>
    <row r="24864" spans="71:72" x14ac:dyDescent="0.2">
      <c r="BS24864" s="152"/>
      <c r="BT24864" s="153"/>
    </row>
    <row r="24865" spans="71:72" x14ac:dyDescent="0.2">
      <c r="BS24865" s="152"/>
      <c r="BT24865" s="153"/>
    </row>
    <row r="24866" spans="71:72" x14ac:dyDescent="0.2">
      <c r="BS24866" s="152"/>
      <c r="BT24866" s="153"/>
    </row>
    <row r="24867" spans="71:72" x14ac:dyDescent="0.2">
      <c r="BS24867" s="152"/>
      <c r="BT24867" s="153"/>
    </row>
    <row r="24868" spans="71:72" x14ac:dyDescent="0.2">
      <c r="BS24868" s="152"/>
      <c r="BT24868" s="153"/>
    </row>
    <row r="24869" spans="71:72" x14ac:dyDescent="0.2">
      <c r="BS24869" s="152"/>
      <c r="BT24869" s="153"/>
    </row>
    <row r="24870" spans="71:72" x14ac:dyDescent="0.2">
      <c r="BS24870" s="152"/>
      <c r="BT24870" s="153"/>
    </row>
    <row r="24871" spans="71:72" x14ac:dyDescent="0.2">
      <c r="BS24871" s="152"/>
      <c r="BT24871" s="153"/>
    </row>
    <row r="24872" spans="71:72" x14ac:dyDescent="0.2">
      <c r="BS24872" s="152"/>
      <c r="BT24872" s="153"/>
    </row>
    <row r="24873" spans="71:72" x14ac:dyDescent="0.2">
      <c r="BS24873" s="152"/>
      <c r="BT24873" s="153"/>
    </row>
    <row r="24874" spans="71:72" x14ac:dyDescent="0.2">
      <c r="BS24874" s="152"/>
      <c r="BT24874" s="153"/>
    </row>
    <row r="24875" spans="71:72" x14ac:dyDescent="0.2">
      <c r="BS24875" s="152"/>
      <c r="BT24875" s="153"/>
    </row>
    <row r="24876" spans="71:72" x14ac:dyDescent="0.2">
      <c r="BS24876" s="152"/>
      <c r="BT24876" s="153"/>
    </row>
    <row r="24877" spans="71:72" x14ac:dyDescent="0.2">
      <c r="BS24877" s="152"/>
      <c r="BT24877" s="153"/>
    </row>
    <row r="24878" spans="71:72" x14ac:dyDescent="0.2">
      <c r="BS24878" s="152"/>
      <c r="BT24878" s="153"/>
    </row>
    <row r="24879" spans="71:72" x14ac:dyDescent="0.2">
      <c r="BS24879" s="152"/>
      <c r="BT24879" s="153"/>
    </row>
    <row r="24880" spans="71:72" x14ac:dyDescent="0.2">
      <c r="BS24880" s="152"/>
      <c r="BT24880" s="153"/>
    </row>
    <row r="24881" spans="71:72" x14ac:dyDescent="0.2">
      <c r="BS24881" s="152"/>
      <c r="BT24881" s="153"/>
    </row>
    <row r="24882" spans="71:72" x14ac:dyDescent="0.2">
      <c r="BS24882" s="152"/>
      <c r="BT24882" s="153"/>
    </row>
    <row r="24883" spans="71:72" x14ac:dyDescent="0.2">
      <c r="BS24883" s="152"/>
      <c r="BT24883" s="153"/>
    </row>
    <row r="24884" spans="71:72" x14ac:dyDescent="0.2">
      <c r="BS24884" s="152"/>
      <c r="BT24884" s="153"/>
    </row>
    <row r="24885" spans="71:72" x14ac:dyDescent="0.2">
      <c r="BS24885" s="152"/>
      <c r="BT24885" s="153"/>
    </row>
    <row r="24886" spans="71:72" x14ac:dyDescent="0.2">
      <c r="BS24886" s="152"/>
      <c r="BT24886" s="153"/>
    </row>
    <row r="24887" spans="71:72" x14ac:dyDescent="0.2">
      <c r="BS24887" s="152"/>
      <c r="BT24887" s="153"/>
    </row>
    <row r="24888" spans="71:72" x14ac:dyDescent="0.2">
      <c r="BS24888" s="152"/>
      <c r="BT24888" s="153"/>
    </row>
    <row r="24889" spans="71:72" x14ac:dyDescent="0.2">
      <c r="BS24889" s="152"/>
      <c r="BT24889" s="153"/>
    </row>
    <row r="24890" spans="71:72" x14ac:dyDescent="0.2">
      <c r="BS24890" s="152"/>
      <c r="BT24890" s="153"/>
    </row>
    <row r="24891" spans="71:72" x14ac:dyDescent="0.2">
      <c r="BS24891" s="152"/>
      <c r="BT24891" s="153"/>
    </row>
    <row r="24892" spans="71:72" x14ac:dyDescent="0.2">
      <c r="BS24892" s="152"/>
      <c r="BT24892" s="153"/>
    </row>
    <row r="24893" spans="71:72" x14ac:dyDescent="0.2">
      <c r="BS24893" s="152"/>
      <c r="BT24893" s="153"/>
    </row>
    <row r="24894" spans="71:72" x14ac:dyDescent="0.2">
      <c r="BS24894" s="152"/>
      <c r="BT24894" s="153"/>
    </row>
    <row r="24895" spans="71:72" x14ac:dyDescent="0.2">
      <c r="BS24895" s="152"/>
      <c r="BT24895" s="153"/>
    </row>
    <row r="24896" spans="71:72" x14ac:dyDescent="0.2">
      <c r="BS24896" s="152"/>
      <c r="BT24896" s="153"/>
    </row>
    <row r="24897" spans="71:72" x14ac:dyDescent="0.2">
      <c r="BS24897" s="152"/>
      <c r="BT24897" s="153"/>
    </row>
    <row r="24898" spans="71:72" x14ac:dyDescent="0.2">
      <c r="BS24898" s="152"/>
      <c r="BT24898" s="153"/>
    </row>
    <row r="24899" spans="71:72" x14ac:dyDescent="0.2">
      <c r="BS24899" s="152"/>
      <c r="BT24899" s="153"/>
    </row>
    <row r="24900" spans="71:72" x14ac:dyDescent="0.2">
      <c r="BS24900" s="152"/>
      <c r="BT24900" s="153"/>
    </row>
    <row r="24901" spans="71:72" x14ac:dyDescent="0.2">
      <c r="BS24901" s="152"/>
      <c r="BT24901" s="153"/>
    </row>
    <row r="24902" spans="71:72" x14ac:dyDescent="0.2">
      <c r="BS24902" s="152"/>
      <c r="BT24902" s="153"/>
    </row>
    <row r="24903" spans="71:72" x14ac:dyDescent="0.2">
      <c r="BS24903" s="152"/>
      <c r="BT24903" s="153"/>
    </row>
    <row r="24904" spans="71:72" x14ac:dyDescent="0.2">
      <c r="BS24904" s="152"/>
      <c r="BT24904" s="153"/>
    </row>
    <row r="24905" spans="71:72" x14ac:dyDescent="0.2">
      <c r="BS24905" s="152"/>
      <c r="BT24905" s="153"/>
    </row>
    <row r="24906" spans="71:72" x14ac:dyDescent="0.2">
      <c r="BS24906" s="152"/>
      <c r="BT24906" s="153"/>
    </row>
    <row r="24907" spans="71:72" x14ac:dyDescent="0.2">
      <c r="BS24907" s="152"/>
      <c r="BT24907" s="153"/>
    </row>
    <row r="24908" spans="71:72" x14ac:dyDescent="0.2">
      <c r="BS24908" s="152"/>
      <c r="BT24908" s="153"/>
    </row>
    <row r="24909" spans="71:72" x14ac:dyDescent="0.2">
      <c r="BS24909" s="152"/>
      <c r="BT24909" s="153"/>
    </row>
    <row r="24910" spans="71:72" x14ac:dyDescent="0.2">
      <c r="BS24910" s="152"/>
      <c r="BT24910" s="153"/>
    </row>
    <row r="24911" spans="71:72" x14ac:dyDescent="0.2">
      <c r="BS24911" s="152"/>
      <c r="BT24911" s="153"/>
    </row>
    <row r="24912" spans="71:72" x14ac:dyDescent="0.2">
      <c r="BS24912" s="152"/>
      <c r="BT24912" s="153"/>
    </row>
    <row r="24913" spans="71:72" x14ac:dyDescent="0.2">
      <c r="BS24913" s="152"/>
      <c r="BT24913" s="153"/>
    </row>
    <row r="24914" spans="71:72" x14ac:dyDescent="0.2">
      <c r="BS24914" s="152"/>
      <c r="BT24914" s="153"/>
    </row>
    <row r="24915" spans="71:72" x14ac:dyDescent="0.2">
      <c r="BS24915" s="152"/>
      <c r="BT24915" s="153"/>
    </row>
    <row r="24916" spans="71:72" x14ac:dyDescent="0.2">
      <c r="BS24916" s="152"/>
      <c r="BT24916" s="153"/>
    </row>
    <row r="24917" spans="71:72" x14ac:dyDescent="0.2">
      <c r="BS24917" s="152"/>
      <c r="BT24917" s="153"/>
    </row>
    <row r="24918" spans="71:72" x14ac:dyDescent="0.2">
      <c r="BS24918" s="152"/>
      <c r="BT24918" s="153"/>
    </row>
    <row r="24919" spans="71:72" x14ac:dyDescent="0.2">
      <c r="BS24919" s="152"/>
      <c r="BT24919" s="153"/>
    </row>
    <row r="24920" spans="71:72" x14ac:dyDescent="0.2">
      <c r="BS24920" s="152"/>
      <c r="BT24920" s="153"/>
    </row>
    <row r="24921" spans="71:72" x14ac:dyDescent="0.2">
      <c r="BS24921" s="152"/>
      <c r="BT24921" s="153"/>
    </row>
    <row r="24922" spans="71:72" x14ac:dyDescent="0.2">
      <c r="BS24922" s="152"/>
      <c r="BT24922" s="153"/>
    </row>
    <row r="24923" spans="71:72" x14ac:dyDescent="0.2">
      <c r="BS24923" s="152"/>
      <c r="BT24923" s="153"/>
    </row>
    <row r="24924" spans="71:72" x14ac:dyDescent="0.2">
      <c r="BS24924" s="152"/>
      <c r="BT24924" s="153"/>
    </row>
    <row r="24925" spans="71:72" x14ac:dyDescent="0.2">
      <c r="BS24925" s="152"/>
      <c r="BT24925" s="153"/>
    </row>
    <row r="24926" spans="71:72" x14ac:dyDescent="0.2">
      <c r="BS24926" s="152"/>
      <c r="BT24926" s="153"/>
    </row>
    <row r="24927" spans="71:72" x14ac:dyDescent="0.2">
      <c r="BS24927" s="152"/>
      <c r="BT24927" s="153"/>
    </row>
    <row r="24928" spans="71:72" x14ac:dyDescent="0.2">
      <c r="BS24928" s="152"/>
      <c r="BT24928" s="153"/>
    </row>
    <row r="24929" spans="71:72" x14ac:dyDescent="0.2">
      <c r="BS24929" s="152"/>
      <c r="BT24929" s="153"/>
    </row>
    <row r="24930" spans="71:72" x14ac:dyDescent="0.2">
      <c r="BS24930" s="152"/>
      <c r="BT24930" s="153"/>
    </row>
    <row r="24931" spans="71:72" x14ac:dyDescent="0.2">
      <c r="BS24931" s="152"/>
      <c r="BT24931" s="153"/>
    </row>
    <row r="24932" spans="71:72" x14ac:dyDescent="0.2">
      <c r="BS24932" s="152"/>
      <c r="BT24932" s="153"/>
    </row>
    <row r="24933" spans="71:72" x14ac:dyDescent="0.2">
      <c r="BS24933" s="152"/>
      <c r="BT24933" s="153"/>
    </row>
    <row r="24934" spans="71:72" x14ac:dyDescent="0.2">
      <c r="BS24934" s="152"/>
      <c r="BT24934" s="153"/>
    </row>
    <row r="24935" spans="71:72" x14ac:dyDescent="0.2">
      <c r="BS24935" s="152"/>
      <c r="BT24935" s="153"/>
    </row>
    <row r="24936" spans="71:72" x14ac:dyDescent="0.2">
      <c r="BS24936" s="152"/>
      <c r="BT24936" s="153"/>
    </row>
    <row r="24937" spans="71:72" x14ac:dyDescent="0.2">
      <c r="BS24937" s="152"/>
      <c r="BT24937" s="153"/>
    </row>
    <row r="24938" spans="71:72" x14ac:dyDescent="0.2">
      <c r="BS24938" s="152"/>
      <c r="BT24938" s="153"/>
    </row>
    <row r="24939" spans="71:72" x14ac:dyDescent="0.2">
      <c r="BS24939" s="152"/>
      <c r="BT24939" s="153"/>
    </row>
    <row r="24940" spans="71:72" x14ac:dyDescent="0.2">
      <c r="BS24940" s="152"/>
      <c r="BT24940" s="153"/>
    </row>
    <row r="24941" spans="71:72" x14ac:dyDescent="0.2">
      <c r="BS24941" s="152"/>
      <c r="BT24941" s="153"/>
    </row>
    <row r="24942" spans="71:72" x14ac:dyDescent="0.2">
      <c r="BS24942" s="152"/>
      <c r="BT24942" s="153"/>
    </row>
    <row r="24943" spans="71:72" x14ac:dyDescent="0.2">
      <c r="BS24943" s="152"/>
      <c r="BT24943" s="153"/>
    </row>
    <row r="24944" spans="71:72" x14ac:dyDescent="0.2">
      <c r="BS24944" s="152"/>
      <c r="BT24944" s="153"/>
    </row>
    <row r="24945" spans="71:72" x14ac:dyDescent="0.2">
      <c r="BS24945" s="152"/>
      <c r="BT24945" s="153"/>
    </row>
    <row r="24946" spans="71:72" x14ac:dyDescent="0.2">
      <c r="BS24946" s="152"/>
      <c r="BT24946" s="153"/>
    </row>
    <row r="24947" spans="71:72" x14ac:dyDescent="0.2">
      <c r="BS24947" s="152"/>
      <c r="BT24947" s="153"/>
    </row>
    <row r="24948" spans="71:72" x14ac:dyDescent="0.2">
      <c r="BS24948" s="152"/>
      <c r="BT24948" s="153"/>
    </row>
    <row r="24949" spans="71:72" x14ac:dyDescent="0.2">
      <c r="BS24949" s="152"/>
      <c r="BT24949" s="153"/>
    </row>
    <row r="24950" spans="71:72" x14ac:dyDescent="0.2">
      <c r="BS24950" s="152"/>
      <c r="BT24950" s="153"/>
    </row>
    <row r="24951" spans="71:72" x14ac:dyDescent="0.2">
      <c r="BS24951" s="152"/>
      <c r="BT24951" s="153"/>
    </row>
    <row r="24952" spans="71:72" x14ac:dyDescent="0.2">
      <c r="BS24952" s="152"/>
      <c r="BT24952" s="153"/>
    </row>
    <row r="24953" spans="71:72" x14ac:dyDescent="0.2">
      <c r="BS24953" s="152"/>
      <c r="BT24953" s="153"/>
    </row>
    <row r="24954" spans="71:72" x14ac:dyDescent="0.2">
      <c r="BS24954" s="152"/>
      <c r="BT24954" s="153"/>
    </row>
    <row r="24955" spans="71:72" x14ac:dyDescent="0.2">
      <c r="BS24955" s="152"/>
      <c r="BT24955" s="153"/>
    </row>
    <row r="24956" spans="71:72" x14ac:dyDescent="0.2">
      <c r="BS24956" s="152"/>
      <c r="BT24956" s="153"/>
    </row>
    <row r="24957" spans="71:72" x14ac:dyDescent="0.2">
      <c r="BS24957" s="152"/>
      <c r="BT24957" s="153"/>
    </row>
    <row r="24958" spans="71:72" x14ac:dyDescent="0.2">
      <c r="BS24958" s="152"/>
      <c r="BT24958" s="153"/>
    </row>
    <row r="24959" spans="71:72" x14ac:dyDescent="0.2">
      <c r="BS24959" s="152"/>
      <c r="BT24959" s="153"/>
    </row>
    <row r="24960" spans="71:72" x14ac:dyDescent="0.2">
      <c r="BS24960" s="152"/>
      <c r="BT24960" s="153"/>
    </row>
    <row r="24961" spans="71:72" x14ac:dyDescent="0.2">
      <c r="BS24961" s="152"/>
      <c r="BT24961" s="153"/>
    </row>
    <row r="24962" spans="71:72" x14ac:dyDescent="0.2">
      <c r="BS24962" s="152"/>
      <c r="BT24962" s="153"/>
    </row>
    <row r="24963" spans="71:72" x14ac:dyDescent="0.2">
      <c r="BS24963" s="152"/>
      <c r="BT24963" s="153"/>
    </row>
    <row r="24964" spans="71:72" x14ac:dyDescent="0.2">
      <c r="BS24964" s="152"/>
      <c r="BT24964" s="153"/>
    </row>
    <row r="24965" spans="71:72" x14ac:dyDescent="0.2">
      <c r="BS24965" s="152"/>
      <c r="BT24965" s="153"/>
    </row>
    <row r="24966" spans="71:72" x14ac:dyDescent="0.2">
      <c r="BS24966" s="152"/>
      <c r="BT24966" s="153"/>
    </row>
    <row r="24967" spans="71:72" x14ac:dyDescent="0.2">
      <c r="BS24967" s="152"/>
      <c r="BT24967" s="153"/>
    </row>
    <row r="24968" spans="71:72" x14ac:dyDescent="0.2">
      <c r="BS24968" s="152"/>
      <c r="BT24968" s="153"/>
    </row>
    <row r="24969" spans="71:72" x14ac:dyDescent="0.2">
      <c r="BS24969" s="152"/>
      <c r="BT24969" s="153"/>
    </row>
    <row r="24970" spans="71:72" x14ac:dyDescent="0.2">
      <c r="BS24970" s="152"/>
      <c r="BT24970" s="153"/>
    </row>
    <row r="24971" spans="71:72" x14ac:dyDescent="0.2">
      <c r="BS24971" s="152"/>
      <c r="BT24971" s="153"/>
    </row>
    <row r="24972" spans="71:72" x14ac:dyDescent="0.2">
      <c r="BS24972" s="152"/>
      <c r="BT24972" s="153"/>
    </row>
    <row r="24973" spans="71:72" x14ac:dyDescent="0.2">
      <c r="BS24973" s="152"/>
      <c r="BT24973" s="153"/>
    </row>
    <row r="24974" spans="71:72" x14ac:dyDescent="0.2">
      <c r="BS24974" s="152"/>
      <c r="BT24974" s="153"/>
    </row>
    <row r="24975" spans="71:72" x14ac:dyDescent="0.2">
      <c r="BS24975" s="152"/>
      <c r="BT24975" s="153"/>
    </row>
    <row r="24976" spans="71:72" x14ac:dyDescent="0.2">
      <c r="BS24976" s="152"/>
      <c r="BT24976" s="153"/>
    </row>
    <row r="24977" spans="71:72" x14ac:dyDescent="0.2">
      <c r="BS24977" s="152"/>
      <c r="BT24977" s="153"/>
    </row>
    <row r="24978" spans="71:72" x14ac:dyDescent="0.2">
      <c r="BS24978" s="152"/>
      <c r="BT24978" s="153"/>
    </row>
    <row r="24979" spans="71:72" x14ac:dyDescent="0.2">
      <c r="BS24979" s="152"/>
      <c r="BT24979" s="153"/>
    </row>
    <row r="24980" spans="71:72" x14ac:dyDescent="0.2">
      <c r="BS24980" s="152"/>
      <c r="BT24980" s="153"/>
    </row>
    <row r="24981" spans="71:72" x14ac:dyDescent="0.2">
      <c r="BS24981" s="152"/>
      <c r="BT24981" s="153"/>
    </row>
    <row r="24982" spans="71:72" x14ac:dyDescent="0.2">
      <c r="BS24982" s="152"/>
      <c r="BT24982" s="153"/>
    </row>
    <row r="24983" spans="71:72" x14ac:dyDescent="0.2">
      <c r="BS24983" s="152"/>
      <c r="BT24983" s="153"/>
    </row>
    <row r="24984" spans="71:72" x14ac:dyDescent="0.2">
      <c r="BS24984" s="152"/>
      <c r="BT24984" s="153"/>
    </row>
    <row r="24985" spans="71:72" x14ac:dyDescent="0.2">
      <c r="BS24985" s="152"/>
      <c r="BT24985" s="153"/>
    </row>
    <row r="24986" spans="71:72" x14ac:dyDescent="0.2">
      <c r="BS24986" s="152"/>
      <c r="BT24986" s="153"/>
    </row>
    <row r="24987" spans="71:72" x14ac:dyDescent="0.2">
      <c r="BS24987" s="152"/>
      <c r="BT24987" s="153"/>
    </row>
    <row r="24988" spans="71:72" x14ac:dyDescent="0.2">
      <c r="BS24988" s="152"/>
      <c r="BT24988" s="153"/>
    </row>
    <row r="24989" spans="71:72" x14ac:dyDescent="0.2">
      <c r="BS24989" s="152"/>
      <c r="BT24989" s="153"/>
    </row>
    <row r="24990" spans="71:72" x14ac:dyDescent="0.2">
      <c r="BS24990" s="152"/>
      <c r="BT24990" s="153"/>
    </row>
    <row r="24991" spans="71:72" x14ac:dyDescent="0.2">
      <c r="BS24991" s="152"/>
      <c r="BT24991" s="153"/>
    </row>
    <row r="24992" spans="71:72" x14ac:dyDescent="0.2">
      <c r="BS24992" s="152"/>
      <c r="BT24992" s="153"/>
    </row>
    <row r="24993" spans="71:72" x14ac:dyDescent="0.2">
      <c r="BS24993" s="152"/>
      <c r="BT24993" s="153"/>
    </row>
    <row r="24994" spans="71:72" x14ac:dyDescent="0.2">
      <c r="BS24994" s="152"/>
      <c r="BT24994" s="153"/>
    </row>
    <row r="24995" spans="71:72" x14ac:dyDescent="0.2">
      <c r="BS24995" s="152"/>
      <c r="BT24995" s="153"/>
    </row>
    <row r="24996" spans="71:72" x14ac:dyDescent="0.2">
      <c r="BS24996" s="152"/>
      <c r="BT24996" s="153"/>
    </row>
    <row r="24997" spans="71:72" x14ac:dyDescent="0.2">
      <c r="BS24997" s="152"/>
      <c r="BT24997" s="153"/>
    </row>
    <row r="24998" spans="71:72" x14ac:dyDescent="0.2">
      <c r="BS24998" s="152"/>
      <c r="BT24998" s="153"/>
    </row>
    <row r="24999" spans="71:72" x14ac:dyDescent="0.2">
      <c r="BS24999" s="152"/>
      <c r="BT24999" s="153"/>
    </row>
    <row r="25000" spans="71:72" x14ac:dyDescent="0.2">
      <c r="BS25000" s="152"/>
      <c r="BT25000" s="153"/>
    </row>
    <row r="25001" spans="71:72" x14ac:dyDescent="0.2">
      <c r="BS25001" s="152"/>
      <c r="BT25001" s="153"/>
    </row>
    <row r="25002" spans="71:72" x14ac:dyDescent="0.2">
      <c r="BS25002" s="152"/>
      <c r="BT25002" s="153"/>
    </row>
    <row r="25003" spans="71:72" x14ac:dyDescent="0.2">
      <c r="BS25003" s="152"/>
      <c r="BT25003" s="153"/>
    </row>
    <row r="25004" spans="71:72" x14ac:dyDescent="0.2">
      <c r="BS25004" s="152"/>
      <c r="BT25004" s="153"/>
    </row>
    <row r="25005" spans="71:72" x14ac:dyDescent="0.2">
      <c r="BS25005" s="152"/>
      <c r="BT25005" s="153"/>
    </row>
    <row r="25006" spans="71:72" x14ac:dyDescent="0.2">
      <c r="BS25006" s="152"/>
      <c r="BT25006" s="153"/>
    </row>
    <row r="25007" spans="71:72" x14ac:dyDescent="0.2">
      <c r="BS25007" s="152"/>
      <c r="BT25007" s="153"/>
    </row>
    <row r="25008" spans="71:72" x14ac:dyDescent="0.2">
      <c r="BS25008" s="152"/>
      <c r="BT25008" s="153"/>
    </row>
    <row r="25009" spans="71:72" x14ac:dyDescent="0.2">
      <c r="BS25009" s="152"/>
      <c r="BT25009" s="153"/>
    </row>
    <row r="25010" spans="71:72" x14ac:dyDescent="0.2">
      <c r="BS25010" s="152"/>
      <c r="BT25010" s="153"/>
    </row>
    <row r="25011" spans="71:72" x14ac:dyDescent="0.2">
      <c r="BS25011" s="152"/>
      <c r="BT25011" s="153"/>
    </row>
    <row r="25012" spans="71:72" x14ac:dyDescent="0.2">
      <c r="BS25012" s="152"/>
      <c r="BT25012" s="153"/>
    </row>
    <row r="25013" spans="71:72" x14ac:dyDescent="0.2">
      <c r="BS25013" s="152"/>
      <c r="BT25013" s="153"/>
    </row>
    <row r="25014" spans="71:72" x14ac:dyDescent="0.2">
      <c r="BS25014" s="152"/>
      <c r="BT25014" s="153"/>
    </row>
    <row r="25015" spans="71:72" x14ac:dyDescent="0.2">
      <c r="BS25015" s="152"/>
      <c r="BT25015" s="153"/>
    </row>
    <row r="25016" spans="71:72" x14ac:dyDescent="0.2">
      <c r="BS25016" s="152"/>
      <c r="BT25016" s="153"/>
    </row>
    <row r="25017" spans="71:72" x14ac:dyDescent="0.2">
      <c r="BS25017" s="152"/>
      <c r="BT25017" s="153"/>
    </row>
    <row r="25018" spans="71:72" x14ac:dyDescent="0.2">
      <c r="BS25018" s="152"/>
      <c r="BT25018" s="153"/>
    </row>
    <row r="25019" spans="71:72" x14ac:dyDescent="0.2">
      <c r="BS25019" s="152"/>
      <c r="BT25019" s="153"/>
    </row>
    <row r="25020" spans="71:72" x14ac:dyDescent="0.2">
      <c r="BS25020" s="152"/>
      <c r="BT25020" s="153"/>
    </row>
    <row r="25021" spans="71:72" x14ac:dyDescent="0.2">
      <c r="BS25021" s="152"/>
      <c r="BT25021" s="153"/>
    </row>
    <row r="25022" spans="71:72" x14ac:dyDescent="0.2">
      <c r="BS25022" s="152"/>
      <c r="BT25022" s="153"/>
    </row>
    <row r="25023" spans="71:72" x14ac:dyDescent="0.2">
      <c r="BS25023" s="152"/>
      <c r="BT25023" s="153"/>
    </row>
    <row r="25024" spans="71:72" x14ac:dyDescent="0.2">
      <c r="BS25024" s="152"/>
      <c r="BT25024" s="153"/>
    </row>
    <row r="25025" spans="71:72" x14ac:dyDescent="0.2">
      <c r="BS25025" s="152"/>
      <c r="BT25025" s="153"/>
    </row>
    <row r="25026" spans="71:72" x14ac:dyDescent="0.2">
      <c r="BS25026" s="152"/>
      <c r="BT25026" s="153"/>
    </row>
    <row r="25027" spans="71:72" x14ac:dyDescent="0.2">
      <c r="BS25027" s="152"/>
      <c r="BT25027" s="153"/>
    </row>
    <row r="25028" spans="71:72" x14ac:dyDescent="0.2">
      <c r="BS25028" s="152"/>
      <c r="BT25028" s="153"/>
    </row>
    <row r="25029" spans="71:72" x14ac:dyDescent="0.2">
      <c r="BS25029" s="152"/>
      <c r="BT25029" s="153"/>
    </row>
    <row r="25030" spans="71:72" x14ac:dyDescent="0.2">
      <c r="BS25030" s="152"/>
      <c r="BT25030" s="153"/>
    </row>
    <row r="25031" spans="71:72" x14ac:dyDescent="0.2">
      <c r="BS25031" s="152"/>
      <c r="BT25031" s="153"/>
    </row>
    <row r="25032" spans="71:72" x14ac:dyDescent="0.2">
      <c r="BS25032" s="152"/>
      <c r="BT25032" s="153"/>
    </row>
    <row r="25033" spans="71:72" x14ac:dyDescent="0.2">
      <c r="BS25033" s="152"/>
      <c r="BT25033" s="153"/>
    </row>
    <row r="25034" spans="71:72" x14ac:dyDescent="0.2">
      <c r="BS25034" s="152"/>
      <c r="BT25034" s="153"/>
    </row>
    <row r="25035" spans="71:72" x14ac:dyDescent="0.2">
      <c r="BS25035" s="152"/>
      <c r="BT25035" s="153"/>
    </row>
    <row r="25036" spans="71:72" x14ac:dyDescent="0.2">
      <c r="BS25036" s="152"/>
      <c r="BT25036" s="153"/>
    </row>
    <row r="25037" spans="71:72" x14ac:dyDescent="0.2">
      <c r="BS25037" s="152"/>
      <c r="BT25037" s="153"/>
    </row>
    <row r="25038" spans="71:72" x14ac:dyDescent="0.2">
      <c r="BS25038" s="152"/>
      <c r="BT25038" s="153"/>
    </row>
    <row r="25039" spans="71:72" x14ac:dyDescent="0.2">
      <c r="BS25039" s="152"/>
      <c r="BT25039" s="153"/>
    </row>
    <row r="25040" spans="71:72" x14ac:dyDescent="0.2">
      <c r="BS25040" s="152"/>
      <c r="BT25040" s="153"/>
    </row>
    <row r="25041" spans="71:72" x14ac:dyDescent="0.2">
      <c r="BS25041" s="152"/>
      <c r="BT25041" s="153"/>
    </row>
    <row r="25042" spans="71:72" x14ac:dyDescent="0.2">
      <c r="BS25042" s="152"/>
      <c r="BT25042" s="153"/>
    </row>
    <row r="25043" spans="71:72" x14ac:dyDescent="0.2">
      <c r="BS25043" s="152"/>
      <c r="BT25043" s="153"/>
    </row>
    <row r="25044" spans="71:72" x14ac:dyDescent="0.2">
      <c r="BS25044" s="152"/>
      <c r="BT25044" s="153"/>
    </row>
    <row r="25045" spans="71:72" x14ac:dyDescent="0.2">
      <c r="BS25045" s="152"/>
      <c r="BT25045" s="153"/>
    </row>
    <row r="25046" spans="71:72" x14ac:dyDescent="0.2">
      <c r="BS25046" s="152"/>
      <c r="BT25046" s="153"/>
    </row>
    <row r="25047" spans="71:72" x14ac:dyDescent="0.2">
      <c r="BS25047" s="152"/>
      <c r="BT25047" s="153"/>
    </row>
    <row r="25048" spans="71:72" x14ac:dyDescent="0.2">
      <c r="BS25048" s="152"/>
      <c r="BT25048" s="153"/>
    </row>
    <row r="25049" spans="71:72" x14ac:dyDescent="0.2">
      <c r="BS25049" s="152"/>
      <c r="BT25049" s="153"/>
    </row>
    <row r="25050" spans="71:72" x14ac:dyDescent="0.2">
      <c r="BS25050" s="152"/>
      <c r="BT25050" s="153"/>
    </row>
    <row r="25051" spans="71:72" x14ac:dyDescent="0.2">
      <c r="BS25051" s="152"/>
      <c r="BT25051" s="153"/>
    </row>
    <row r="25052" spans="71:72" x14ac:dyDescent="0.2">
      <c r="BS25052" s="152"/>
      <c r="BT25052" s="153"/>
    </row>
    <row r="25053" spans="71:72" x14ac:dyDescent="0.2">
      <c r="BS25053" s="152"/>
      <c r="BT25053" s="153"/>
    </row>
    <row r="25054" spans="71:72" x14ac:dyDescent="0.2">
      <c r="BS25054" s="152"/>
      <c r="BT25054" s="153"/>
    </row>
    <row r="25055" spans="71:72" x14ac:dyDescent="0.2">
      <c r="BS25055" s="152"/>
      <c r="BT25055" s="153"/>
    </row>
    <row r="25056" spans="71:72" x14ac:dyDescent="0.2">
      <c r="BS25056" s="152"/>
      <c r="BT25056" s="153"/>
    </row>
    <row r="25057" spans="71:72" x14ac:dyDescent="0.2">
      <c r="BS25057" s="152"/>
      <c r="BT25057" s="153"/>
    </row>
    <row r="25058" spans="71:72" x14ac:dyDescent="0.2">
      <c r="BS25058" s="152"/>
      <c r="BT25058" s="153"/>
    </row>
    <row r="25059" spans="71:72" x14ac:dyDescent="0.2">
      <c r="BS25059" s="152"/>
      <c r="BT25059" s="153"/>
    </row>
    <row r="25060" spans="71:72" x14ac:dyDescent="0.2">
      <c r="BS25060" s="152"/>
      <c r="BT25060" s="153"/>
    </row>
    <row r="25061" spans="71:72" x14ac:dyDescent="0.2">
      <c r="BS25061" s="152"/>
      <c r="BT25061" s="153"/>
    </row>
    <row r="25062" spans="71:72" x14ac:dyDescent="0.2">
      <c r="BS25062" s="152"/>
      <c r="BT25062" s="153"/>
    </row>
    <row r="25063" spans="71:72" x14ac:dyDescent="0.2">
      <c r="BS25063" s="152"/>
      <c r="BT25063" s="153"/>
    </row>
    <row r="25064" spans="71:72" x14ac:dyDescent="0.2">
      <c r="BS25064" s="152"/>
      <c r="BT25064" s="153"/>
    </row>
    <row r="25065" spans="71:72" x14ac:dyDescent="0.2">
      <c r="BS25065" s="152"/>
      <c r="BT25065" s="153"/>
    </row>
    <row r="25066" spans="71:72" x14ac:dyDescent="0.2">
      <c r="BS25066" s="152"/>
      <c r="BT25066" s="153"/>
    </row>
    <row r="25067" spans="71:72" x14ac:dyDescent="0.2">
      <c r="BS25067" s="152"/>
      <c r="BT25067" s="153"/>
    </row>
    <row r="25068" spans="71:72" x14ac:dyDescent="0.2">
      <c r="BS25068" s="152"/>
      <c r="BT25068" s="153"/>
    </row>
    <row r="25069" spans="71:72" x14ac:dyDescent="0.2">
      <c r="BS25069" s="152"/>
      <c r="BT25069" s="153"/>
    </row>
    <row r="25070" spans="71:72" x14ac:dyDescent="0.2">
      <c r="BS25070" s="152"/>
      <c r="BT25070" s="153"/>
    </row>
    <row r="25071" spans="71:72" x14ac:dyDescent="0.2">
      <c r="BS25071" s="152"/>
      <c r="BT25071" s="153"/>
    </row>
    <row r="25072" spans="71:72" x14ac:dyDescent="0.2">
      <c r="BS25072" s="152"/>
      <c r="BT25072" s="153"/>
    </row>
    <row r="25073" spans="71:72" x14ac:dyDescent="0.2">
      <c r="BS25073" s="152"/>
      <c r="BT25073" s="153"/>
    </row>
    <row r="25074" spans="71:72" x14ac:dyDescent="0.2">
      <c r="BS25074" s="152"/>
      <c r="BT25074" s="153"/>
    </row>
    <row r="25075" spans="71:72" x14ac:dyDescent="0.2">
      <c r="BS25075" s="152"/>
      <c r="BT25075" s="153"/>
    </row>
    <row r="25076" spans="71:72" x14ac:dyDescent="0.2">
      <c r="BS25076" s="152"/>
      <c r="BT25076" s="153"/>
    </row>
    <row r="25077" spans="71:72" x14ac:dyDescent="0.2">
      <c r="BS25077" s="152"/>
      <c r="BT25077" s="153"/>
    </row>
    <row r="25078" spans="71:72" x14ac:dyDescent="0.2">
      <c r="BS25078" s="152"/>
      <c r="BT25078" s="153"/>
    </row>
    <row r="25079" spans="71:72" x14ac:dyDescent="0.2">
      <c r="BS25079" s="152"/>
      <c r="BT25079" s="153"/>
    </row>
    <row r="25080" spans="71:72" x14ac:dyDescent="0.2">
      <c r="BS25080" s="152"/>
      <c r="BT25080" s="153"/>
    </row>
    <row r="25081" spans="71:72" x14ac:dyDescent="0.2">
      <c r="BS25081" s="152"/>
      <c r="BT25081" s="153"/>
    </row>
    <row r="25082" spans="71:72" x14ac:dyDescent="0.2">
      <c r="BS25082" s="152"/>
      <c r="BT25082" s="153"/>
    </row>
    <row r="25083" spans="71:72" x14ac:dyDescent="0.2">
      <c r="BS25083" s="152"/>
      <c r="BT25083" s="153"/>
    </row>
    <row r="25084" spans="71:72" x14ac:dyDescent="0.2">
      <c r="BS25084" s="152"/>
      <c r="BT25084" s="153"/>
    </row>
    <row r="25085" spans="71:72" x14ac:dyDescent="0.2">
      <c r="BS25085" s="152"/>
      <c r="BT25085" s="153"/>
    </row>
    <row r="25086" spans="71:72" x14ac:dyDescent="0.2">
      <c r="BS25086" s="152"/>
      <c r="BT25086" s="153"/>
    </row>
    <row r="25087" spans="71:72" x14ac:dyDescent="0.2">
      <c r="BS25087" s="152"/>
      <c r="BT25087" s="153"/>
    </row>
    <row r="25088" spans="71:72" x14ac:dyDescent="0.2">
      <c r="BS25088" s="152"/>
      <c r="BT25088" s="153"/>
    </row>
    <row r="25089" spans="71:72" x14ac:dyDescent="0.2">
      <c r="BS25089" s="152"/>
      <c r="BT25089" s="153"/>
    </row>
    <row r="25090" spans="71:72" x14ac:dyDescent="0.2">
      <c r="BS25090" s="152"/>
      <c r="BT25090" s="153"/>
    </row>
    <row r="25091" spans="71:72" x14ac:dyDescent="0.2">
      <c r="BS25091" s="152"/>
      <c r="BT25091" s="153"/>
    </row>
    <row r="25092" spans="71:72" x14ac:dyDescent="0.2">
      <c r="BS25092" s="152"/>
      <c r="BT25092" s="153"/>
    </row>
    <row r="25093" spans="71:72" x14ac:dyDescent="0.2">
      <c r="BS25093" s="152"/>
      <c r="BT25093" s="153"/>
    </row>
    <row r="25094" spans="71:72" x14ac:dyDescent="0.2">
      <c r="BS25094" s="152"/>
      <c r="BT25094" s="153"/>
    </row>
    <row r="25095" spans="71:72" x14ac:dyDescent="0.2">
      <c r="BS25095" s="152"/>
      <c r="BT25095" s="153"/>
    </row>
    <row r="25096" spans="71:72" x14ac:dyDescent="0.2">
      <c r="BS25096" s="152"/>
      <c r="BT25096" s="153"/>
    </row>
    <row r="25097" spans="71:72" x14ac:dyDescent="0.2">
      <c r="BS25097" s="152"/>
      <c r="BT25097" s="153"/>
    </row>
    <row r="25098" spans="71:72" x14ac:dyDescent="0.2">
      <c r="BS25098" s="152"/>
      <c r="BT25098" s="153"/>
    </row>
    <row r="25099" spans="71:72" x14ac:dyDescent="0.2">
      <c r="BS25099" s="152"/>
      <c r="BT25099" s="153"/>
    </row>
    <row r="25100" spans="71:72" x14ac:dyDescent="0.2">
      <c r="BS25100" s="152"/>
      <c r="BT25100" s="153"/>
    </row>
    <row r="25101" spans="71:72" x14ac:dyDescent="0.2">
      <c r="BS25101" s="152"/>
      <c r="BT25101" s="153"/>
    </row>
    <row r="25102" spans="71:72" x14ac:dyDescent="0.2">
      <c r="BS25102" s="152"/>
      <c r="BT25102" s="153"/>
    </row>
    <row r="25103" spans="71:72" x14ac:dyDescent="0.2">
      <c r="BS25103" s="152"/>
      <c r="BT25103" s="153"/>
    </row>
    <row r="25104" spans="71:72" x14ac:dyDescent="0.2">
      <c r="BS25104" s="152"/>
      <c r="BT25104" s="153"/>
    </row>
    <row r="25105" spans="71:72" x14ac:dyDescent="0.2">
      <c r="BS25105" s="152"/>
      <c r="BT25105" s="153"/>
    </row>
    <row r="25106" spans="71:72" x14ac:dyDescent="0.2">
      <c r="BS25106" s="152"/>
      <c r="BT25106" s="153"/>
    </row>
    <row r="25107" spans="71:72" x14ac:dyDescent="0.2">
      <c r="BS25107" s="152"/>
      <c r="BT25107" s="153"/>
    </row>
    <row r="25108" spans="71:72" x14ac:dyDescent="0.2">
      <c r="BS25108" s="152"/>
      <c r="BT25108" s="153"/>
    </row>
    <row r="25109" spans="71:72" x14ac:dyDescent="0.2">
      <c r="BS25109" s="152"/>
      <c r="BT25109" s="153"/>
    </row>
    <row r="25110" spans="71:72" x14ac:dyDescent="0.2">
      <c r="BS25110" s="152"/>
      <c r="BT25110" s="153"/>
    </row>
    <row r="25111" spans="71:72" x14ac:dyDescent="0.2">
      <c r="BS25111" s="152"/>
      <c r="BT25111" s="153"/>
    </row>
    <row r="25112" spans="71:72" x14ac:dyDescent="0.2">
      <c r="BS25112" s="152"/>
      <c r="BT25112" s="153"/>
    </row>
    <row r="25113" spans="71:72" x14ac:dyDescent="0.2">
      <c r="BS25113" s="152"/>
      <c r="BT25113" s="153"/>
    </row>
    <row r="25114" spans="71:72" x14ac:dyDescent="0.2">
      <c r="BS25114" s="152"/>
      <c r="BT25114" s="153"/>
    </row>
    <row r="25115" spans="71:72" x14ac:dyDescent="0.2">
      <c r="BS25115" s="152"/>
      <c r="BT25115" s="153"/>
    </row>
    <row r="25116" spans="71:72" x14ac:dyDescent="0.2">
      <c r="BS25116" s="152"/>
      <c r="BT25116" s="153"/>
    </row>
    <row r="25117" spans="71:72" x14ac:dyDescent="0.2">
      <c r="BS25117" s="152"/>
      <c r="BT25117" s="153"/>
    </row>
    <row r="25118" spans="71:72" x14ac:dyDescent="0.2">
      <c r="BS25118" s="152"/>
      <c r="BT25118" s="153"/>
    </row>
    <row r="25119" spans="71:72" x14ac:dyDescent="0.2">
      <c r="BS25119" s="152"/>
      <c r="BT25119" s="153"/>
    </row>
    <row r="25120" spans="71:72" x14ac:dyDescent="0.2">
      <c r="BS25120" s="152"/>
      <c r="BT25120" s="153"/>
    </row>
    <row r="25121" spans="71:72" x14ac:dyDescent="0.2">
      <c r="BS25121" s="152"/>
      <c r="BT25121" s="153"/>
    </row>
    <row r="25122" spans="71:72" x14ac:dyDescent="0.2">
      <c r="BS25122" s="152"/>
      <c r="BT25122" s="153"/>
    </row>
    <row r="25123" spans="71:72" x14ac:dyDescent="0.2">
      <c r="BS25123" s="152"/>
      <c r="BT25123" s="153"/>
    </row>
    <row r="25124" spans="71:72" x14ac:dyDescent="0.2">
      <c r="BS25124" s="152"/>
      <c r="BT25124" s="153"/>
    </row>
    <row r="25125" spans="71:72" x14ac:dyDescent="0.2">
      <c r="BS25125" s="152"/>
      <c r="BT25125" s="153"/>
    </row>
    <row r="25126" spans="71:72" x14ac:dyDescent="0.2">
      <c r="BS25126" s="152"/>
      <c r="BT25126" s="153"/>
    </row>
    <row r="25127" spans="71:72" x14ac:dyDescent="0.2">
      <c r="BS25127" s="152"/>
      <c r="BT25127" s="153"/>
    </row>
    <row r="25128" spans="71:72" x14ac:dyDescent="0.2">
      <c r="BS25128" s="152"/>
      <c r="BT25128" s="153"/>
    </row>
    <row r="25129" spans="71:72" x14ac:dyDescent="0.2">
      <c r="BS25129" s="152"/>
      <c r="BT25129" s="153"/>
    </row>
    <row r="25130" spans="71:72" x14ac:dyDescent="0.2">
      <c r="BS25130" s="152"/>
      <c r="BT25130" s="153"/>
    </row>
    <row r="25131" spans="71:72" x14ac:dyDescent="0.2">
      <c r="BS25131" s="152"/>
      <c r="BT25131" s="153"/>
    </row>
    <row r="25132" spans="71:72" x14ac:dyDescent="0.2">
      <c r="BS25132" s="152"/>
      <c r="BT25132" s="153"/>
    </row>
    <row r="25133" spans="71:72" x14ac:dyDescent="0.2">
      <c r="BS25133" s="152"/>
      <c r="BT25133" s="153"/>
    </row>
    <row r="25134" spans="71:72" x14ac:dyDescent="0.2">
      <c r="BS25134" s="152"/>
      <c r="BT25134" s="153"/>
    </row>
    <row r="25135" spans="71:72" x14ac:dyDescent="0.2">
      <c r="BS25135" s="152"/>
      <c r="BT25135" s="153"/>
    </row>
    <row r="25136" spans="71:72" x14ac:dyDescent="0.2">
      <c r="BS25136" s="152"/>
      <c r="BT25136" s="153"/>
    </row>
    <row r="25137" spans="71:72" x14ac:dyDescent="0.2">
      <c r="BS25137" s="152"/>
      <c r="BT25137" s="153"/>
    </row>
    <row r="25138" spans="71:72" x14ac:dyDescent="0.2">
      <c r="BS25138" s="152"/>
      <c r="BT25138" s="153"/>
    </row>
    <row r="25139" spans="71:72" x14ac:dyDescent="0.2">
      <c r="BS25139" s="152"/>
      <c r="BT25139" s="153"/>
    </row>
    <row r="25140" spans="71:72" x14ac:dyDescent="0.2">
      <c r="BS25140" s="152"/>
      <c r="BT25140" s="153"/>
    </row>
    <row r="25141" spans="71:72" x14ac:dyDescent="0.2">
      <c r="BS25141" s="152"/>
      <c r="BT25141" s="153"/>
    </row>
    <row r="25142" spans="71:72" x14ac:dyDescent="0.2">
      <c r="BS25142" s="152"/>
      <c r="BT25142" s="153"/>
    </row>
    <row r="25143" spans="71:72" x14ac:dyDescent="0.2">
      <c r="BS25143" s="152"/>
      <c r="BT25143" s="153"/>
    </row>
    <row r="25144" spans="71:72" x14ac:dyDescent="0.2">
      <c r="BS25144" s="152"/>
      <c r="BT25144" s="153"/>
    </row>
    <row r="25145" spans="71:72" x14ac:dyDescent="0.2">
      <c r="BS25145" s="152"/>
      <c r="BT25145" s="153"/>
    </row>
    <row r="25146" spans="71:72" x14ac:dyDescent="0.2">
      <c r="BS25146" s="152"/>
      <c r="BT25146" s="153"/>
    </row>
    <row r="25147" spans="71:72" x14ac:dyDescent="0.2">
      <c r="BS25147" s="152"/>
      <c r="BT25147" s="153"/>
    </row>
    <row r="25148" spans="71:72" x14ac:dyDescent="0.2">
      <c r="BS25148" s="152"/>
      <c r="BT25148" s="153"/>
    </row>
    <row r="25149" spans="71:72" x14ac:dyDescent="0.2">
      <c r="BS25149" s="152"/>
      <c r="BT25149" s="153"/>
    </row>
    <row r="25150" spans="71:72" x14ac:dyDescent="0.2">
      <c r="BS25150" s="152"/>
      <c r="BT25150" s="153"/>
    </row>
    <row r="25151" spans="71:72" x14ac:dyDescent="0.2">
      <c r="BS25151" s="152"/>
      <c r="BT25151" s="153"/>
    </row>
    <row r="25152" spans="71:72" x14ac:dyDescent="0.2">
      <c r="BS25152" s="152"/>
      <c r="BT25152" s="153"/>
    </row>
    <row r="25153" spans="71:72" x14ac:dyDescent="0.2">
      <c r="BS25153" s="152"/>
      <c r="BT25153" s="153"/>
    </row>
    <row r="25154" spans="71:72" x14ac:dyDescent="0.2">
      <c r="BS25154" s="152"/>
      <c r="BT25154" s="153"/>
    </row>
    <row r="25155" spans="71:72" x14ac:dyDescent="0.2">
      <c r="BS25155" s="152"/>
      <c r="BT25155" s="153"/>
    </row>
    <row r="25156" spans="71:72" x14ac:dyDescent="0.2">
      <c r="BS25156" s="152"/>
      <c r="BT25156" s="153"/>
    </row>
    <row r="25157" spans="71:72" x14ac:dyDescent="0.2">
      <c r="BS25157" s="152"/>
      <c r="BT25157" s="153"/>
    </row>
    <row r="25158" spans="71:72" x14ac:dyDescent="0.2">
      <c r="BS25158" s="152"/>
      <c r="BT25158" s="153"/>
    </row>
    <row r="25159" spans="71:72" x14ac:dyDescent="0.2">
      <c r="BS25159" s="152"/>
      <c r="BT25159" s="153"/>
    </row>
    <row r="25160" spans="71:72" x14ac:dyDescent="0.2">
      <c r="BS25160" s="152"/>
      <c r="BT25160" s="153"/>
    </row>
    <row r="25161" spans="71:72" x14ac:dyDescent="0.2">
      <c r="BS25161" s="152"/>
      <c r="BT25161" s="153"/>
    </row>
    <row r="25162" spans="71:72" x14ac:dyDescent="0.2">
      <c r="BS25162" s="152"/>
      <c r="BT25162" s="153"/>
    </row>
    <row r="25163" spans="71:72" x14ac:dyDescent="0.2">
      <c r="BS25163" s="152"/>
      <c r="BT25163" s="153"/>
    </row>
    <row r="25164" spans="71:72" x14ac:dyDescent="0.2">
      <c r="BS25164" s="152"/>
      <c r="BT25164" s="153"/>
    </row>
    <row r="25165" spans="71:72" x14ac:dyDescent="0.2">
      <c r="BS25165" s="152"/>
      <c r="BT25165" s="153"/>
    </row>
    <row r="25166" spans="71:72" x14ac:dyDescent="0.2">
      <c r="BS25166" s="152"/>
      <c r="BT25166" s="153"/>
    </row>
    <row r="25167" spans="71:72" x14ac:dyDescent="0.2">
      <c r="BS25167" s="152"/>
      <c r="BT25167" s="153"/>
    </row>
    <row r="25168" spans="71:72" x14ac:dyDescent="0.2">
      <c r="BS25168" s="152"/>
      <c r="BT25168" s="153"/>
    </row>
    <row r="25169" spans="71:72" x14ac:dyDescent="0.2">
      <c r="BS25169" s="152"/>
      <c r="BT25169" s="153"/>
    </row>
    <row r="25170" spans="71:72" x14ac:dyDescent="0.2">
      <c r="BS25170" s="152"/>
      <c r="BT25170" s="153"/>
    </row>
    <row r="25171" spans="71:72" x14ac:dyDescent="0.2">
      <c r="BS25171" s="152"/>
      <c r="BT25171" s="153"/>
    </row>
    <row r="25172" spans="71:72" x14ac:dyDescent="0.2">
      <c r="BS25172" s="152"/>
      <c r="BT25172" s="153"/>
    </row>
    <row r="25173" spans="71:72" x14ac:dyDescent="0.2">
      <c r="BS25173" s="152"/>
      <c r="BT25173" s="153"/>
    </row>
    <row r="25174" spans="71:72" x14ac:dyDescent="0.2">
      <c r="BS25174" s="152"/>
      <c r="BT25174" s="153"/>
    </row>
    <row r="25175" spans="71:72" x14ac:dyDescent="0.2">
      <c r="BS25175" s="152"/>
      <c r="BT25175" s="153"/>
    </row>
    <row r="25176" spans="71:72" x14ac:dyDescent="0.2">
      <c r="BS25176" s="152"/>
      <c r="BT25176" s="153"/>
    </row>
    <row r="25177" spans="71:72" x14ac:dyDescent="0.2">
      <c r="BS25177" s="152"/>
      <c r="BT25177" s="153"/>
    </row>
    <row r="25178" spans="71:72" x14ac:dyDescent="0.2">
      <c r="BS25178" s="152"/>
      <c r="BT25178" s="153"/>
    </row>
    <row r="25179" spans="71:72" x14ac:dyDescent="0.2">
      <c r="BS25179" s="152"/>
      <c r="BT25179" s="153"/>
    </row>
    <row r="25180" spans="71:72" x14ac:dyDescent="0.2">
      <c r="BS25180" s="152"/>
      <c r="BT25180" s="153"/>
    </row>
    <row r="25181" spans="71:72" x14ac:dyDescent="0.2">
      <c r="BS25181" s="152"/>
      <c r="BT25181" s="153"/>
    </row>
    <row r="25182" spans="71:72" x14ac:dyDescent="0.2">
      <c r="BS25182" s="152"/>
      <c r="BT25182" s="153"/>
    </row>
    <row r="25183" spans="71:72" x14ac:dyDescent="0.2">
      <c r="BS25183" s="152"/>
      <c r="BT25183" s="153"/>
    </row>
    <row r="25184" spans="71:72" x14ac:dyDescent="0.2">
      <c r="BS25184" s="152"/>
      <c r="BT25184" s="153"/>
    </row>
    <row r="25185" spans="71:72" x14ac:dyDescent="0.2">
      <c r="BS25185" s="152"/>
      <c r="BT25185" s="153"/>
    </row>
    <row r="25186" spans="71:72" x14ac:dyDescent="0.2">
      <c r="BS25186" s="152"/>
      <c r="BT25186" s="153"/>
    </row>
    <row r="25187" spans="71:72" x14ac:dyDescent="0.2">
      <c r="BS25187" s="152"/>
      <c r="BT25187" s="153"/>
    </row>
    <row r="25188" spans="71:72" x14ac:dyDescent="0.2">
      <c r="BS25188" s="152"/>
      <c r="BT25188" s="153"/>
    </row>
    <row r="25189" spans="71:72" x14ac:dyDescent="0.2">
      <c r="BS25189" s="152"/>
      <c r="BT25189" s="153"/>
    </row>
    <row r="25190" spans="71:72" x14ac:dyDescent="0.2">
      <c r="BS25190" s="152"/>
      <c r="BT25190" s="153"/>
    </row>
    <row r="25191" spans="71:72" x14ac:dyDescent="0.2">
      <c r="BS25191" s="152"/>
      <c r="BT25191" s="153"/>
    </row>
    <row r="25192" spans="71:72" x14ac:dyDescent="0.2">
      <c r="BS25192" s="152"/>
      <c r="BT25192" s="153"/>
    </row>
    <row r="25193" spans="71:72" x14ac:dyDescent="0.2">
      <c r="BS25193" s="152"/>
      <c r="BT25193" s="153"/>
    </row>
    <row r="25194" spans="71:72" x14ac:dyDescent="0.2">
      <c r="BS25194" s="152"/>
      <c r="BT25194" s="153"/>
    </row>
    <row r="25195" spans="71:72" x14ac:dyDescent="0.2">
      <c r="BS25195" s="152"/>
      <c r="BT25195" s="153"/>
    </row>
    <row r="25196" spans="71:72" x14ac:dyDescent="0.2">
      <c r="BS25196" s="152"/>
      <c r="BT25196" s="153"/>
    </row>
    <row r="25197" spans="71:72" x14ac:dyDescent="0.2">
      <c r="BS25197" s="152"/>
      <c r="BT25197" s="153"/>
    </row>
    <row r="25198" spans="71:72" x14ac:dyDescent="0.2">
      <c r="BS25198" s="152"/>
      <c r="BT25198" s="153"/>
    </row>
    <row r="25199" spans="71:72" x14ac:dyDescent="0.2">
      <c r="BS25199" s="152"/>
      <c r="BT25199" s="153"/>
    </row>
    <row r="25200" spans="71:72" x14ac:dyDescent="0.2">
      <c r="BS25200" s="152"/>
      <c r="BT25200" s="153"/>
    </row>
    <row r="25201" spans="71:72" x14ac:dyDescent="0.2">
      <c r="BS25201" s="152"/>
      <c r="BT25201" s="153"/>
    </row>
    <row r="25202" spans="71:72" x14ac:dyDescent="0.2">
      <c r="BS25202" s="152"/>
      <c r="BT25202" s="153"/>
    </row>
    <row r="25203" spans="71:72" x14ac:dyDescent="0.2">
      <c r="BS25203" s="152"/>
      <c r="BT25203" s="153"/>
    </row>
    <row r="25204" spans="71:72" x14ac:dyDescent="0.2">
      <c r="BS25204" s="152"/>
      <c r="BT25204" s="153"/>
    </row>
    <row r="25205" spans="71:72" x14ac:dyDescent="0.2">
      <c r="BS25205" s="152"/>
      <c r="BT25205" s="153"/>
    </row>
    <row r="25206" spans="71:72" x14ac:dyDescent="0.2">
      <c r="BS25206" s="152"/>
      <c r="BT25206" s="153"/>
    </row>
    <row r="25207" spans="71:72" x14ac:dyDescent="0.2">
      <c r="BS25207" s="152"/>
      <c r="BT25207" s="153"/>
    </row>
    <row r="25208" spans="71:72" x14ac:dyDescent="0.2">
      <c r="BS25208" s="152"/>
      <c r="BT25208" s="153"/>
    </row>
    <row r="25209" spans="71:72" x14ac:dyDescent="0.2">
      <c r="BS25209" s="152"/>
      <c r="BT25209" s="153"/>
    </row>
    <row r="25210" spans="71:72" x14ac:dyDescent="0.2">
      <c r="BS25210" s="152"/>
      <c r="BT25210" s="153"/>
    </row>
    <row r="25211" spans="71:72" x14ac:dyDescent="0.2">
      <c r="BS25211" s="152"/>
      <c r="BT25211" s="153"/>
    </row>
    <row r="25212" spans="71:72" x14ac:dyDescent="0.2">
      <c r="BS25212" s="152"/>
      <c r="BT25212" s="153"/>
    </row>
    <row r="25213" spans="71:72" x14ac:dyDescent="0.2">
      <c r="BS25213" s="152"/>
      <c r="BT25213" s="153"/>
    </row>
    <row r="25214" spans="71:72" x14ac:dyDescent="0.2">
      <c r="BS25214" s="152"/>
      <c r="BT25214" s="153"/>
    </row>
    <row r="25215" spans="71:72" x14ac:dyDescent="0.2">
      <c r="BS25215" s="152"/>
      <c r="BT25215" s="153"/>
    </row>
    <row r="25216" spans="71:72" x14ac:dyDescent="0.2">
      <c r="BS25216" s="152"/>
      <c r="BT25216" s="153"/>
    </row>
    <row r="25217" spans="71:72" x14ac:dyDescent="0.2">
      <c r="BS25217" s="152"/>
      <c r="BT25217" s="153"/>
    </row>
    <row r="25218" spans="71:72" x14ac:dyDescent="0.2">
      <c r="BS25218" s="152"/>
      <c r="BT25218" s="153"/>
    </row>
    <row r="25219" spans="71:72" x14ac:dyDescent="0.2">
      <c r="BS25219" s="152"/>
      <c r="BT25219" s="153"/>
    </row>
    <row r="25220" spans="71:72" x14ac:dyDescent="0.2">
      <c r="BS25220" s="152"/>
      <c r="BT25220" s="153"/>
    </row>
    <row r="25221" spans="71:72" x14ac:dyDescent="0.2">
      <c r="BS25221" s="152"/>
      <c r="BT25221" s="153"/>
    </row>
    <row r="25222" spans="71:72" x14ac:dyDescent="0.2">
      <c r="BS25222" s="152"/>
      <c r="BT25222" s="153"/>
    </row>
    <row r="25223" spans="71:72" x14ac:dyDescent="0.2">
      <c r="BS25223" s="152"/>
      <c r="BT25223" s="153"/>
    </row>
    <row r="25224" spans="71:72" x14ac:dyDescent="0.2">
      <c r="BS25224" s="152"/>
      <c r="BT25224" s="153"/>
    </row>
    <row r="25225" spans="71:72" x14ac:dyDescent="0.2">
      <c r="BS25225" s="152"/>
      <c r="BT25225" s="153"/>
    </row>
    <row r="25226" spans="71:72" x14ac:dyDescent="0.2">
      <c r="BS25226" s="152"/>
      <c r="BT25226" s="153"/>
    </row>
    <row r="25227" spans="71:72" x14ac:dyDescent="0.2">
      <c r="BS25227" s="152"/>
      <c r="BT25227" s="153"/>
    </row>
    <row r="25228" spans="71:72" x14ac:dyDescent="0.2">
      <c r="BS25228" s="152"/>
      <c r="BT25228" s="153"/>
    </row>
    <row r="25229" spans="71:72" x14ac:dyDescent="0.2">
      <c r="BS25229" s="152"/>
      <c r="BT25229" s="153"/>
    </row>
    <row r="25230" spans="71:72" x14ac:dyDescent="0.2">
      <c r="BS25230" s="152"/>
      <c r="BT25230" s="153"/>
    </row>
    <row r="25231" spans="71:72" x14ac:dyDescent="0.2">
      <c r="BS25231" s="152"/>
      <c r="BT25231" s="153"/>
    </row>
    <row r="25232" spans="71:72" x14ac:dyDescent="0.2">
      <c r="BS25232" s="152"/>
      <c r="BT25232" s="153"/>
    </row>
    <row r="25233" spans="71:72" x14ac:dyDescent="0.2">
      <c r="BS25233" s="152"/>
      <c r="BT25233" s="153"/>
    </row>
    <row r="25234" spans="71:72" x14ac:dyDescent="0.2">
      <c r="BS25234" s="152"/>
      <c r="BT25234" s="153"/>
    </row>
    <row r="25235" spans="71:72" x14ac:dyDescent="0.2">
      <c r="BS25235" s="152"/>
      <c r="BT25235" s="153"/>
    </row>
    <row r="25236" spans="71:72" x14ac:dyDescent="0.2">
      <c r="BS25236" s="152"/>
      <c r="BT25236" s="153"/>
    </row>
    <row r="25237" spans="71:72" x14ac:dyDescent="0.2">
      <c r="BS25237" s="152"/>
      <c r="BT25237" s="153"/>
    </row>
    <row r="25238" spans="71:72" x14ac:dyDescent="0.2">
      <c r="BS25238" s="152"/>
      <c r="BT25238" s="153"/>
    </row>
    <row r="25239" spans="71:72" x14ac:dyDescent="0.2">
      <c r="BS25239" s="152"/>
      <c r="BT25239" s="153"/>
    </row>
    <row r="25240" spans="71:72" x14ac:dyDescent="0.2">
      <c r="BS25240" s="152"/>
      <c r="BT25240" s="153"/>
    </row>
    <row r="25241" spans="71:72" x14ac:dyDescent="0.2">
      <c r="BS25241" s="152"/>
      <c r="BT25241" s="153"/>
    </row>
    <row r="25242" spans="71:72" x14ac:dyDescent="0.2">
      <c r="BS25242" s="152"/>
      <c r="BT25242" s="153"/>
    </row>
    <row r="25243" spans="71:72" x14ac:dyDescent="0.2">
      <c r="BS25243" s="152"/>
      <c r="BT25243" s="153"/>
    </row>
    <row r="25244" spans="71:72" x14ac:dyDescent="0.2">
      <c r="BS25244" s="152"/>
      <c r="BT25244" s="153"/>
    </row>
    <row r="25245" spans="71:72" x14ac:dyDescent="0.2">
      <c r="BS25245" s="152"/>
      <c r="BT25245" s="153"/>
    </row>
    <row r="25246" spans="71:72" x14ac:dyDescent="0.2">
      <c r="BS25246" s="152"/>
      <c r="BT25246" s="153"/>
    </row>
    <row r="25247" spans="71:72" x14ac:dyDescent="0.2">
      <c r="BS25247" s="152"/>
      <c r="BT25247" s="153"/>
    </row>
    <row r="25248" spans="71:72" x14ac:dyDescent="0.2">
      <c r="BS25248" s="152"/>
      <c r="BT25248" s="153"/>
    </row>
    <row r="25249" spans="71:72" x14ac:dyDescent="0.2">
      <c r="BS25249" s="152"/>
      <c r="BT25249" s="153"/>
    </row>
    <row r="25250" spans="71:72" x14ac:dyDescent="0.2">
      <c r="BS25250" s="152"/>
      <c r="BT25250" s="153"/>
    </row>
    <row r="25251" spans="71:72" x14ac:dyDescent="0.2">
      <c r="BS25251" s="152"/>
      <c r="BT25251" s="153"/>
    </row>
    <row r="25252" spans="71:72" x14ac:dyDescent="0.2">
      <c r="BS25252" s="152"/>
      <c r="BT25252" s="153"/>
    </row>
    <row r="25253" spans="71:72" x14ac:dyDescent="0.2">
      <c r="BS25253" s="152"/>
      <c r="BT25253" s="153"/>
    </row>
    <row r="25254" spans="71:72" x14ac:dyDescent="0.2">
      <c r="BS25254" s="152"/>
      <c r="BT25254" s="153"/>
    </row>
    <row r="25255" spans="71:72" x14ac:dyDescent="0.2">
      <c r="BS25255" s="152"/>
      <c r="BT25255" s="153"/>
    </row>
    <row r="25256" spans="71:72" x14ac:dyDescent="0.2">
      <c r="BS25256" s="152"/>
      <c r="BT25256" s="153"/>
    </row>
    <row r="25257" spans="71:72" x14ac:dyDescent="0.2">
      <c r="BS25257" s="152"/>
      <c r="BT25257" s="153"/>
    </row>
    <row r="25258" spans="71:72" x14ac:dyDescent="0.2">
      <c r="BS25258" s="152"/>
      <c r="BT25258" s="153"/>
    </row>
    <row r="25259" spans="71:72" x14ac:dyDescent="0.2">
      <c r="BS25259" s="152"/>
      <c r="BT25259" s="153"/>
    </row>
    <row r="25260" spans="71:72" x14ac:dyDescent="0.2">
      <c r="BS25260" s="152"/>
      <c r="BT25260" s="153"/>
    </row>
    <row r="25261" spans="71:72" x14ac:dyDescent="0.2">
      <c r="BS25261" s="152"/>
      <c r="BT25261" s="153"/>
    </row>
    <row r="25262" spans="71:72" x14ac:dyDescent="0.2">
      <c r="BS25262" s="152"/>
      <c r="BT25262" s="153"/>
    </row>
    <row r="25263" spans="71:72" x14ac:dyDescent="0.2">
      <c r="BS25263" s="152"/>
      <c r="BT25263" s="153"/>
    </row>
    <row r="25264" spans="71:72" x14ac:dyDescent="0.2">
      <c r="BS25264" s="152"/>
      <c r="BT25264" s="153"/>
    </row>
    <row r="25265" spans="71:72" x14ac:dyDescent="0.2">
      <c r="BS25265" s="152"/>
      <c r="BT25265" s="153"/>
    </row>
    <row r="25266" spans="71:72" x14ac:dyDescent="0.2">
      <c r="BS25266" s="152"/>
      <c r="BT25266" s="153"/>
    </row>
    <row r="25267" spans="71:72" x14ac:dyDescent="0.2">
      <c r="BS25267" s="152"/>
      <c r="BT25267" s="153"/>
    </row>
    <row r="25268" spans="71:72" x14ac:dyDescent="0.2">
      <c r="BS25268" s="152"/>
      <c r="BT25268" s="153"/>
    </row>
    <row r="25269" spans="71:72" x14ac:dyDescent="0.2">
      <c r="BS25269" s="152"/>
      <c r="BT25269" s="153"/>
    </row>
    <row r="25270" spans="71:72" x14ac:dyDescent="0.2">
      <c r="BS25270" s="152"/>
      <c r="BT25270" s="153"/>
    </row>
    <row r="25271" spans="71:72" x14ac:dyDescent="0.2">
      <c r="BS25271" s="152"/>
      <c r="BT25271" s="153"/>
    </row>
    <row r="25272" spans="71:72" x14ac:dyDescent="0.2">
      <c r="BS25272" s="152"/>
      <c r="BT25272" s="153"/>
    </row>
    <row r="25273" spans="71:72" x14ac:dyDescent="0.2">
      <c r="BS25273" s="152"/>
      <c r="BT25273" s="153"/>
    </row>
    <row r="25274" spans="71:72" x14ac:dyDescent="0.2">
      <c r="BS25274" s="152"/>
      <c r="BT25274" s="153"/>
    </row>
    <row r="25275" spans="71:72" x14ac:dyDescent="0.2">
      <c r="BS25275" s="152"/>
      <c r="BT25275" s="153"/>
    </row>
    <row r="25276" spans="71:72" x14ac:dyDescent="0.2">
      <c r="BS25276" s="152"/>
      <c r="BT25276" s="153"/>
    </row>
    <row r="25277" spans="71:72" x14ac:dyDescent="0.2">
      <c r="BS25277" s="152"/>
      <c r="BT25277" s="153"/>
    </row>
    <row r="25278" spans="71:72" x14ac:dyDescent="0.2">
      <c r="BS25278" s="152"/>
      <c r="BT25278" s="153"/>
    </row>
    <row r="25279" spans="71:72" x14ac:dyDescent="0.2">
      <c r="BS25279" s="152"/>
      <c r="BT25279" s="153"/>
    </row>
    <row r="25280" spans="71:72" x14ac:dyDescent="0.2">
      <c r="BS25280" s="152"/>
      <c r="BT25280" s="153"/>
    </row>
    <row r="25281" spans="71:72" x14ac:dyDescent="0.2">
      <c r="BS25281" s="152"/>
      <c r="BT25281" s="153"/>
    </row>
    <row r="25282" spans="71:72" x14ac:dyDescent="0.2">
      <c r="BS25282" s="152"/>
      <c r="BT25282" s="153"/>
    </row>
    <row r="25283" spans="71:72" x14ac:dyDescent="0.2">
      <c r="BS25283" s="152"/>
      <c r="BT25283" s="153"/>
    </row>
    <row r="25284" spans="71:72" x14ac:dyDescent="0.2">
      <c r="BS25284" s="152"/>
      <c r="BT25284" s="153"/>
    </row>
    <row r="25285" spans="71:72" x14ac:dyDescent="0.2">
      <c r="BS25285" s="152"/>
      <c r="BT25285" s="153"/>
    </row>
    <row r="25286" spans="71:72" x14ac:dyDescent="0.2">
      <c r="BS25286" s="152"/>
      <c r="BT25286" s="153"/>
    </row>
    <row r="25287" spans="71:72" x14ac:dyDescent="0.2">
      <c r="BS25287" s="152"/>
      <c r="BT25287" s="153"/>
    </row>
    <row r="25288" spans="71:72" x14ac:dyDescent="0.2">
      <c r="BS25288" s="152"/>
      <c r="BT25288" s="153"/>
    </row>
    <row r="25289" spans="71:72" x14ac:dyDescent="0.2">
      <c r="BS25289" s="152"/>
      <c r="BT25289" s="153"/>
    </row>
    <row r="25290" spans="71:72" x14ac:dyDescent="0.2">
      <c r="BS25290" s="152"/>
      <c r="BT25290" s="153"/>
    </row>
    <row r="25291" spans="71:72" x14ac:dyDescent="0.2">
      <c r="BS25291" s="152"/>
      <c r="BT25291" s="153"/>
    </row>
    <row r="25292" spans="71:72" x14ac:dyDescent="0.2">
      <c r="BS25292" s="152"/>
      <c r="BT25292" s="153"/>
    </row>
    <row r="25293" spans="71:72" x14ac:dyDescent="0.2">
      <c r="BS25293" s="152"/>
      <c r="BT25293" s="153"/>
    </row>
    <row r="25294" spans="71:72" x14ac:dyDescent="0.2">
      <c r="BS25294" s="152"/>
      <c r="BT25294" s="153"/>
    </row>
    <row r="25295" spans="71:72" x14ac:dyDescent="0.2">
      <c r="BS25295" s="152"/>
      <c r="BT25295" s="153"/>
    </row>
    <row r="25296" spans="71:72" x14ac:dyDescent="0.2">
      <c r="BS25296" s="152"/>
      <c r="BT25296" s="153"/>
    </row>
    <row r="25297" spans="71:72" x14ac:dyDescent="0.2">
      <c r="BS25297" s="152"/>
      <c r="BT25297" s="153"/>
    </row>
    <row r="25298" spans="71:72" x14ac:dyDescent="0.2">
      <c r="BS25298" s="152"/>
      <c r="BT25298" s="153"/>
    </row>
    <row r="25299" spans="71:72" x14ac:dyDescent="0.2">
      <c r="BS25299" s="152"/>
      <c r="BT25299" s="153"/>
    </row>
    <row r="25300" spans="71:72" x14ac:dyDescent="0.2">
      <c r="BS25300" s="152"/>
      <c r="BT25300" s="153"/>
    </row>
    <row r="25301" spans="71:72" x14ac:dyDescent="0.2">
      <c r="BS25301" s="152"/>
      <c r="BT25301" s="153"/>
    </row>
    <row r="25302" spans="71:72" x14ac:dyDescent="0.2">
      <c r="BS25302" s="152"/>
      <c r="BT25302" s="153"/>
    </row>
    <row r="25303" spans="71:72" x14ac:dyDescent="0.2">
      <c r="BS25303" s="152"/>
      <c r="BT25303" s="153"/>
    </row>
    <row r="25304" spans="71:72" x14ac:dyDescent="0.2">
      <c r="BS25304" s="152"/>
      <c r="BT25304" s="153"/>
    </row>
    <row r="25305" spans="71:72" x14ac:dyDescent="0.2">
      <c r="BS25305" s="152"/>
      <c r="BT25305" s="153"/>
    </row>
    <row r="25306" spans="71:72" x14ac:dyDescent="0.2">
      <c r="BS25306" s="152"/>
      <c r="BT25306" s="153"/>
    </row>
    <row r="25307" spans="71:72" x14ac:dyDescent="0.2">
      <c r="BS25307" s="152"/>
      <c r="BT25307" s="153"/>
    </row>
    <row r="25308" spans="71:72" x14ac:dyDescent="0.2">
      <c r="BS25308" s="152"/>
      <c r="BT25308" s="153"/>
    </row>
    <row r="25309" spans="71:72" x14ac:dyDescent="0.2">
      <c r="BS25309" s="152"/>
      <c r="BT25309" s="153"/>
    </row>
    <row r="25310" spans="71:72" x14ac:dyDescent="0.2">
      <c r="BS25310" s="152"/>
      <c r="BT25310" s="153"/>
    </row>
    <row r="25311" spans="71:72" x14ac:dyDescent="0.2">
      <c r="BS25311" s="152"/>
      <c r="BT25311" s="153"/>
    </row>
    <row r="25312" spans="71:72" x14ac:dyDescent="0.2">
      <c r="BS25312" s="152"/>
      <c r="BT25312" s="153"/>
    </row>
    <row r="25313" spans="71:72" x14ac:dyDescent="0.2">
      <c r="BS25313" s="152"/>
      <c r="BT25313" s="153"/>
    </row>
    <row r="25314" spans="71:72" x14ac:dyDescent="0.2">
      <c r="BS25314" s="152"/>
      <c r="BT25314" s="153"/>
    </row>
    <row r="25315" spans="71:72" x14ac:dyDescent="0.2">
      <c r="BS25315" s="152"/>
      <c r="BT25315" s="153"/>
    </row>
    <row r="25316" spans="71:72" x14ac:dyDescent="0.2">
      <c r="BS25316" s="152"/>
      <c r="BT25316" s="153"/>
    </row>
    <row r="25317" spans="71:72" x14ac:dyDescent="0.2">
      <c r="BS25317" s="152"/>
      <c r="BT25317" s="153"/>
    </row>
    <row r="25318" spans="71:72" x14ac:dyDescent="0.2">
      <c r="BS25318" s="152"/>
      <c r="BT25318" s="153"/>
    </row>
    <row r="25319" spans="71:72" x14ac:dyDescent="0.2">
      <c r="BS25319" s="152"/>
      <c r="BT25319" s="153"/>
    </row>
    <row r="25320" spans="71:72" x14ac:dyDescent="0.2">
      <c r="BS25320" s="152"/>
      <c r="BT25320" s="153"/>
    </row>
    <row r="25321" spans="71:72" x14ac:dyDescent="0.2">
      <c r="BS25321" s="152"/>
      <c r="BT25321" s="153"/>
    </row>
    <row r="25322" spans="71:72" x14ac:dyDescent="0.2">
      <c r="BS25322" s="152"/>
      <c r="BT25322" s="153"/>
    </row>
    <row r="25323" spans="71:72" x14ac:dyDescent="0.2">
      <c r="BS25323" s="152"/>
      <c r="BT25323" s="153"/>
    </row>
    <row r="25324" spans="71:72" x14ac:dyDescent="0.2">
      <c r="BS25324" s="152"/>
      <c r="BT25324" s="153"/>
    </row>
    <row r="25325" spans="71:72" x14ac:dyDescent="0.2">
      <c r="BS25325" s="152"/>
      <c r="BT25325" s="153"/>
    </row>
    <row r="25326" spans="71:72" x14ac:dyDescent="0.2">
      <c r="BS25326" s="152"/>
      <c r="BT25326" s="153"/>
    </row>
    <row r="25327" spans="71:72" x14ac:dyDescent="0.2">
      <c r="BS25327" s="152"/>
      <c r="BT25327" s="153"/>
    </row>
    <row r="25328" spans="71:72" x14ac:dyDescent="0.2">
      <c r="BS25328" s="152"/>
      <c r="BT25328" s="153"/>
    </row>
    <row r="25329" spans="71:72" x14ac:dyDescent="0.2">
      <c r="BS25329" s="152"/>
      <c r="BT25329" s="153"/>
    </row>
    <row r="25330" spans="71:72" x14ac:dyDescent="0.2">
      <c r="BS25330" s="152"/>
      <c r="BT25330" s="153"/>
    </row>
    <row r="25331" spans="71:72" x14ac:dyDescent="0.2">
      <c r="BS25331" s="152"/>
      <c r="BT25331" s="153"/>
    </row>
    <row r="25332" spans="71:72" x14ac:dyDescent="0.2">
      <c r="BS25332" s="152"/>
      <c r="BT25332" s="153"/>
    </row>
    <row r="25333" spans="71:72" x14ac:dyDescent="0.2">
      <c r="BS25333" s="152"/>
      <c r="BT25333" s="153"/>
    </row>
    <row r="25334" spans="71:72" x14ac:dyDescent="0.2">
      <c r="BS25334" s="152"/>
      <c r="BT25334" s="153"/>
    </row>
    <row r="25335" spans="71:72" x14ac:dyDescent="0.2">
      <c r="BS25335" s="152"/>
      <c r="BT25335" s="153"/>
    </row>
    <row r="25336" spans="71:72" x14ac:dyDescent="0.2">
      <c r="BS25336" s="152"/>
      <c r="BT25336" s="153"/>
    </row>
    <row r="25337" spans="71:72" x14ac:dyDescent="0.2">
      <c r="BS25337" s="152"/>
      <c r="BT25337" s="153"/>
    </row>
    <row r="25338" spans="71:72" x14ac:dyDescent="0.2">
      <c r="BS25338" s="152"/>
      <c r="BT25338" s="153"/>
    </row>
    <row r="25339" spans="71:72" x14ac:dyDescent="0.2">
      <c r="BS25339" s="152"/>
      <c r="BT25339" s="153"/>
    </row>
    <row r="25340" spans="71:72" x14ac:dyDescent="0.2">
      <c r="BS25340" s="152"/>
      <c r="BT25340" s="153"/>
    </row>
    <row r="25341" spans="71:72" x14ac:dyDescent="0.2">
      <c r="BS25341" s="152"/>
      <c r="BT25341" s="153"/>
    </row>
    <row r="25342" spans="71:72" x14ac:dyDescent="0.2">
      <c r="BS25342" s="152"/>
      <c r="BT25342" s="153"/>
    </row>
    <row r="25343" spans="71:72" x14ac:dyDescent="0.2">
      <c r="BS25343" s="152"/>
      <c r="BT25343" s="153"/>
    </row>
    <row r="25344" spans="71:72" x14ac:dyDescent="0.2">
      <c r="BS25344" s="152"/>
      <c r="BT25344" s="153"/>
    </row>
    <row r="25345" spans="71:72" x14ac:dyDescent="0.2">
      <c r="BS25345" s="152"/>
      <c r="BT25345" s="153"/>
    </row>
    <row r="25346" spans="71:72" x14ac:dyDescent="0.2">
      <c r="BS25346" s="152"/>
      <c r="BT25346" s="153"/>
    </row>
    <row r="25347" spans="71:72" x14ac:dyDescent="0.2">
      <c r="BS25347" s="152"/>
      <c r="BT25347" s="153"/>
    </row>
    <row r="25348" spans="71:72" x14ac:dyDescent="0.2">
      <c r="BS25348" s="152"/>
      <c r="BT25348" s="153"/>
    </row>
    <row r="25349" spans="71:72" x14ac:dyDescent="0.2">
      <c r="BS25349" s="152"/>
      <c r="BT25349" s="153"/>
    </row>
    <row r="25350" spans="71:72" x14ac:dyDescent="0.2">
      <c r="BS25350" s="152"/>
      <c r="BT25350" s="153"/>
    </row>
    <row r="25351" spans="71:72" x14ac:dyDescent="0.2">
      <c r="BS25351" s="152"/>
      <c r="BT25351" s="153"/>
    </row>
    <row r="25352" spans="71:72" x14ac:dyDescent="0.2">
      <c r="BS25352" s="152"/>
      <c r="BT25352" s="153"/>
    </row>
    <row r="25353" spans="71:72" x14ac:dyDescent="0.2">
      <c r="BS25353" s="152"/>
      <c r="BT25353" s="153"/>
    </row>
    <row r="25354" spans="71:72" x14ac:dyDescent="0.2">
      <c r="BS25354" s="152"/>
      <c r="BT25354" s="153"/>
    </row>
    <row r="25355" spans="71:72" x14ac:dyDescent="0.2">
      <c r="BS25355" s="152"/>
      <c r="BT25355" s="153"/>
    </row>
    <row r="25356" spans="71:72" x14ac:dyDescent="0.2">
      <c r="BS25356" s="152"/>
      <c r="BT25356" s="153"/>
    </row>
    <row r="25357" spans="71:72" x14ac:dyDescent="0.2">
      <c r="BS25357" s="152"/>
      <c r="BT25357" s="153"/>
    </row>
    <row r="25358" spans="71:72" x14ac:dyDescent="0.2">
      <c r="BS25358" s="152"/>
      <c r="BT25358" s="153"/>
    </row>
    <row r="25359" spans="71:72" x14ac:dyDescent="0.2">
      <c r="BS25359" s="152"/>
      <c r="BT25359" s="153"/>
    </row>
    <row r="25360" spans="71:72" x14ac:dyDescent="0.2">
      <c r="BS25360" s="152"/>
      <c r="BT25360" s="153"/>
    </row>
    <row r="25361" spans="71:72" x14ac:dyDescent="0.2">
      <c r="BS25361" s="152"/>
      <c r="BT25361" s="153"/>
    </row>
    <row r="25362" spans="71:72" x14ac:dyDescent="0.2">
      <c r="BS25362" s="152"/>
      <c r="BT25362" s="153"/>
    </row>
    <row r="25363" spans="71:72" x14ac:dyDescent="0.2">
      <c r="BS25363" s="152"/>
      <c r="BT25363" s="153"/>
    </row>
    <row r="25364" spans="71:72" x14ac:dyDescent="0.2">
      <c r="BS25364" s="152"/>
      <c r="BT25364" s="153"/>
    </row>
    <row r="25365" spans="71:72" x14ac:dyDescent="0.2">
      <c r="BS25365" s="152"/>
      <c r="BT25365" s="153"/>
    </row>
    <row r="25366" spans="71:72" x14ac:dyDescent="0.2">
      <c r="BS25366" s="152"/>
      <c r="BT25366" s="153"/>
    </row>
    <row r="25367" spans="71:72" x14ac:dyDescent="0.2">
      <c r="BS25367" s="152"/>
      <c r="BT25367" s="153"/>
    </row>
    <row r="25368" spans="71:72" x14ac:dyDescent="0.2">
      <c r="BS25368" s="152"/>
      <c r="BT25368" s="153"/>
    </row>
    <row r="25369" spans="71:72" x14ac:dyDescent="0.2">
      <c r="BS25369" s="152"/>
      <c r="BT25369" s="153"/>
    </row>
    <row r="25370" spans="71:72" x14ac:dyDescent="0.2">
      <c r="BS25370" s="152"/>
      <c r="BT25370" s="153"/>
    </row>
    <row r="25371" spans="71:72" x14ac:dyDescent="0.2">
      <c r="BS25371" s="152"/>
      <c r="BT25371" s="153"/>
    </row>
    <row r="25372" spans="71:72" x14ac:dyDescent="0.2">
      <c r="BS25372" s="152"/>
      <c r="BT25372" s="153"/>
    </row>
    <row r="25373" spans="71:72" x14ac:dyDescent="0.2">
      <c r="BS25373" s="152"/>
      <c r="BT25373" s="153"/>
    </row>
    <row r="25374" spans="71:72" x14ac:dyDescent="0.2">
      <c r="BS25374" s="152"/>
      <c r="BT25374" s="153"/>
    </row>
    <row r="25375" spans="71:72" x14ac:dyDescent="0.2">
      <c r="BS25375" s="152"/>
      <c r="BT25375" s="153"/>
    </row>
    <row r="25376" spans="71:72" x14ac:dyDescent="0.2">
      <c r="BS25376" s="152"/>
      <c r="BT25376" s="153"/>
    </row>
    <row r="25377" spans="71:72" x14ac:dyDescent="0.2">
      <c r="BS25377" s="152"/>
      <c r="BT25377" s="153"/>
    </row>
    <row r="25378" spans="71:72" x14ac:dyDescent="0.2">
      <c r="BS25378" s="152"/>
      <c r="BT25378" s="153"/>
    </row>
    <row r="25379" spans="71:72" x14ac:dyDescent="0.2">
      <c r="BS25379" s="152"/>
      <c r="BT25379" s="153"/>
    </row>
    <row r="25380" spans="71:72" x14ac:dyDescent="0.2">
      <c r="BS25380" s="152"/>
      <c r="BT25380" s="153"/>
    </row>
    <row r="25381" spans="71:72" x14ac:dyDescent="0.2">
      <c r="BS25381" s="152"/>
      <c r="BT25381" s="153"/>
    </row>
    <row r="25382" spans="71:72" x14ac:dyDescent="0.2">
      <c r="BS25382" s="152"/>
      <c r="BT25382" s="153"/>
    </row>
    <row r="25383" spans="71:72" x14ac:dyDescent="0.2">
      <c r="BS25383" s="152"/>
      <c r="BT25383" s="153"/>
    </row>
    <row r="25384" spans="71:72" x14ac:dyDescent="0.2">
      <c r="BS25384" s="152"/>
      <c r="BT25384" s="153"/>
    </row>
    <row r="25385" spans="71:72" x14ac:dyDescent="0.2">
      <c r="BS25385" s="152"/>
      <c r="BT25385" s="153"/>
    </row>
    <row r="25386" spans="71:72" x14ac:dyDescent="0.2">
      <c r="BS25386" s="152"/>
      <c r="BT25386" s="153"/>
    </row>
    <row r="25387" spans="71:72" x14ac:dyDescent="0.2">
      <c r="BS25387" s="152"/>
      <c r="BT25387" s="153"/>
    </row>
    <row r="25388" spans="71:72" x14ac:dyDescent="0.2">
      <c r="BS25388" s="152"/>
      <c r="BT25388" s="153"/>
    </row>
    <row r="25389" spans="71:72" x14ac:dyDescent="0.2">
      <c r="BS25389" s="152"/>
      <c r="BT25389" s="153"/>
    </row>
    <row r="25390" spans="71:72" x14ac:dyDescent="0.2">
      <c r="BS25390" s="152"/>
      <c r="BT25390" s="153"/>
    </row>
    <row r="25391" spans="71:72" x14ac:dyDescent="0.2">
      <c r="BS25391" s="152"/>
      <c r="BT25391" s="153"/>
    </row>
    <row r="25392" spans="71:72" x14ac:dyDescent="0.2">
      <c r="BS25392" s="152"/>
      <c r="BT25392" s="153"/>
    </row>
    <row r="25393" spans="71:72" x14ac:dyDescent="0.2">
      <c r="BS25393" s="152"/>
      <c r="BT25393" s="153"/>
    </row>
    <row r="25394" spans="71:72" x14ac:dyDescent="0.2">
      <c r="BS25394" s="152"/>
      <c r="BT25394" s="153"/>
    </row>
    <row r="25395" spans="71:72" x14ac:dyDescent="0.2">
      <c r="BS25395" s="152"/>
      <c r="BT25395" s="153"/>
    </row>
    <row r="25396" spans="71:72" x14ac:dyDescent="0.2">
      <c r="BS25396" s="152"/>
      <c r="BT25396" s="153"/>
    </row>
    <row r="25397" spans="71:72" x14ac:dyDescent="0.2">
      <c r="BS25397" s="152"/>
      <c r="BT25397" s="153"/>
    </row>
    <row r="25398" spans="71:72" x14ac:dyDescent="0.2">
      <c r="BS25398" s="152"/>
      <c r="BT25398" s="153"/>
    </row>
    <row r="25399" spans="71:72" x14ac:dyDescent="0.2">
      <c r="BS25399" s="152"/>
      <c r="BT25399" s="153"/>
    </row>
    <row r="25400" spans="71:72" x14ac:dyDescent="0.2">
      <c r="BS25400" s="152"/>
      <c r="BT25400" s="153"/>
    </row>
    <row r="25401" spans="71:72" x14ac:dyDescent="0.2">
      <c r="BS25401" s="152"/>
      <c r="BT25401" s="153"/>
    </row>
    <row r="25402" spans="71:72" x14ac:dyDescent="0.2">
      <c r="BS25402" s="152"/>
      <c r="BT25402" s="153"/>
    </row>
    <row r="25403" spans="71:72" x14ac:dyDescent="0.2">
      <c r="BS25403" s="152"/>
      <c r="BT25403" s="153"/>
    </row>
    <row r="25404" spans="71:72" x14ac:dyDescent="0.2">
      <c r="BS25404" s="152"/>
      <c r="BT25404" s="153"/>
    </row>
    <row r="25405" spans="71:72" x14ac:dyDescent="0.2">
      <c r="BS25405" s="152"/>
      <c r="BT25405" s="153"/>
    </row>
    <row r="25406" spans="71:72" x14ac:dyDescent="0.2">
      <c r="BS25406" s="152"/>
      <c r="BT25406" s="153"/>
    </row>
    <row r="25407" spans="71:72" x14ac:dyDescent="0.2">
      <c r="BS25407" s="152"/>
      <c r="BT25407" s="153"/>
    </row>
    <row r="25408" spans="71:72" x14ac:dyDescent="0.2">
      <c r="BS25408" s="152"/>
      <c r="BT25408" s="153"/>
    </row>
    <row r="25409" spans="71:72" x14ac:dyDescent="0.2">
      <c r="BS25409" s="152"/>
      <c r="BT25409" s="153"/>
    </row>
    <row r="25410" spans="71:72" x14ac:dyDescent="0.2">
      <c r="BS25410" s="152"/>
      <c r="BT25410" s="153"/>
    </row>
    <row r="25411" spans="71:72" x14ac:dyDescent="0.2">
      <c r="BS25411" s="152"/>
      <c r="BT25411" s="153"/>
    </row>
    <row r="25412" spans="71:72" x14ac:dyDescent="0.2">
      <c r="BS25412" s="152"/>
      <c r="BT25412" s="153"/>
    </row>
    <row r="25413" spans="71:72" x14ac:dyDescent="0.2">
      <c r="BS25413" s="152"/>
      <c r="BT25413" s="153"/>
    </row>
    <row r="25414" spans="71:72" x14ac:dyDescent="0.2">
      <c r="BS25414" s="152"/>
      <c r="BT25414" s="153"/>
    </row>
    <row r="25415" spans="71:72" x14ac:dyDescent="0.2">
      <c r="BS25415" s="152"/>
      <c r="BT25415" s="153"/>
    </row>
    <row r="25416" spans="71:72" x14ac:dyDescent="0.2">
      <c r="BS25416" s="152"/>
      <c r="BT25416" s="153"/>
    </row>
    <row r="25417" spans="71:72" x14ac:dyDescent="0.2">
      <c r="BS25417" s="152"/>
      <c r="BT25417" s="153"/>
    </row>
    <row r="25418" spans="71:72" x14ac:dyDescent="0.2">
      <c r="BS25418" s="152"/>
      <c r="BT25418" s="153"/>
    </row>
    <row r="25419" spans="71:72" x14ac:dyDescent="0.2">
      <c r="BS25419" s="152"/>
      <c r="BT25419" s="153"/>
    </row>
    <row r="25420" spans="71:72" x14ac:dyDescent="0.2">
      <c r="BS25420" s="152"/>
      <c r="BT25420" s="153"/>
    </row>
    <row r="25421" spans="71:72" x14ac:dyDescent="0.2">
      <c r="BS25421" s="152"/>
      <c r="BT25421" s="153"/>
    </row>
    <row r="25422" spans="71:72" x14ac:dyDescent="0.2">
      <c r="BS25422" s="152"/>
      <c r="BT25422" s="153"/>
    </row>
    <row r="25423" spans="71:72" x14ac:dyDescent="0.2">
      <c r="BS25423" s="152"/>
      <c r="BT25423" s="153"/>
    </row>
    <row r="25424" spans="71:72" x14ac:dyDescent="0.2">
      <c r="BS25424" s="152"/>
      <c r="BT25424" s="153"/>
    </row>
    <row r="25425" spans="71:72" x14ac:dyDescent="0.2">
      <c r="BS25425" s="152"/>
      <c r="BT25425" s="153"/>
    </row>
    <row r="25426" spans="71:72" x14ac:dyDescent="0.2">
      <c r="BS25426" s="152"/>
      <c r="BT25426" s="153"/>
    </row>
    <row r="25427" spans="71:72" x14ac:dyDescent="0.2">
      <c r="BS25427" s="152"/>
      <c r="BT25427" s="153"/>
    </row>
    <row r="25428" spans="71:72" x14ac:dyDescent="0.2">
      <c r="BS25428" s="152"/>
      <c r="BT25428" s="153"/>
    </row>
    <row r="25429" spans="71:72" x14ac:dyDescent="0.2">
      <c r="BS25429" s="152"/>
      <c r="BT25429" s="153"/>
    </row>
    <row r="25430" spans="71:72" x14ac:dyDescent="0.2">
      <c r="BS25430" s="152"/>
      <c r="BT25430" s="153"/>
    </row>
    <row r="25431" spans="71:72" x14ac:dyDescent="0.2">
      <c r="BS25431" s="152"/>
      <c r="BT25431" s="153"/>
    </row>
    <row r="25432" spans="71:72" x14ac:dyDescent="0.2">
      <c r="BS25432" s="152"/>
      <c r="BT25432" s="153"/>
    </row>
    <row r="25433" spans="71:72" x14ac:dyDescent="0.2">
      <c r="BS25433" s="152"/>
      <c r="BT25433" s="153"/>
    </row>
    <row r="25434" spans="71:72" x14ac:dyDescent="0.2">
      <c r="BS25434" s="152"/>
      <c r="BT25434" s="153"/>
    </row>
    <row r="25435" spans="71:72" x14ac:dyDescent="0.2">
      <c r="BS25435" s="152"/>
      <c r="BT25435" s="153"/>
    </row>
    <row r="25436" spans="71:72" x14ac:dyDescent="0.2">
      <c r="BS25436" s="152"/>
      <c r="BT25436" s="153"/>
    </row>
    <row r="25437" spans="71:72" x14ac:dyDescent="0.2">
      <c r="BS25437" s="152"/>
      <c r="BT25437" s="153"/>
    </row>
    <row r="25438" spans="71:72" x14ac:dyDescent="0.2">
      <c r="BS25438" s="152"/>
      <c r="BT25438" s="153"/>
    </row>
    <row r="25439" spans="71:72" x14ac:dyDescent="0.2">
      <c r="BS25439" s="152"/>
      <c r="BT25439" s="153"/>
    </row>
    <row r="25440" spans="71:72" x14ac:dyDescent="0.2">
      <c r="BS25440" s="152"/>
      <c r="BT25440" s="153"/>
    </row>
    <row r="25441" spans="71:72" x14ac:dyDescent="0.2">
      <c r="BS25441" s="152"/>
      <c r="BT25441" s="153"/>
    </row>
    <row r="25442" spans="71:72" x14ac:dyDescent="0.2">
      <c r="BS25442" s="152"/>
      <c r="BT25442" s="153"/>
    </row>
    <row r="25443" spans="71:72" x14ac:dyDescent="0.2">
      <c r="BS25443" s="152"/>
      <c r="BT25443" s="153"/>
    </row>
    <row r="25444" spans="71:72" x14ac:dyDescent="0.2">
      <c r="BS25444" s="152"/>
      <c r="BT25444" s="153"/>
    </row>
    <row r="25445" spans="71:72" x14ac:dyDescent="0.2">
      <c r="BS25445" s="152"/>
      <c r="BT25445" s="153"/>
    </row>
    <row r="25446" spans="71:72" x14ac:dyDescent="0.2">
      <c r="BS25446" s="152"/>
      <c r="BT25446" s="153"/>
    </row>
    <row r="25447" spans="71:72" x14ac:dyDescent="0.2">
      <c r="BS25447" s="152"/>
      <c r="BT25447" s="153"/>
    </row>
    <row r="25448" spans="71:72" x14ac:dyDescent="0.2">
      <c r="BS25448" s="152"/>
      <c r="BT25448" s="153"/>
    </row>
    <row r="25449" spans="71:72" x14ac:dyDescent="0.2">
      <c r="BS25449" s="152"/>
      <c r="BT25449" s="153"/>
    </row>
    <row r="25450" spans="71:72" x14ac:dyDescent="0.2">
      <c r="BS25450" s="152"/>
      <c r="BT25450" s="153"/>
    </row>
    <row r="25451" spans="71:72" x14ac:dyDescent="0.2">
      <c r="BS25451" s="152"/>
      <c r="BT25451" s="153"/>
    </row>
    <row r="25452" spans="71:72" x14ac:dyDescent="0.2">
      <c r="BS25452" s="152"/>
      <c r="BT25452" s="153"/>
    </row>
    <row r="25453" spans="71:72" x14ac:dyDescent="0.2">
      <c r="BS25453" s="152"/>
      <c r="BT25453" s="153"/>
    </row>
    <row r="25454" spans="71:72" x14ac:dyDescent="0.2">
      <c r="BS25454" s="152"/>
      <c r="BT25454" s="153"/>
    </row>
    <row r="25455" spans="71:72" x14ac:dyDescent="0.2">
      <c r="BS25455" s="152"/>
      <c r="BT25455" s="153"/>
    </row>
    <row r="25456" spans="71:72" x14ac:dyDescent="0.2">
      <c r="BS25456" s="152"/>
      <c r="BT25456" s="153"/>
    </row>
    <row r="25457" spans="71:72" x14ac:dyDescent="0.2">
      <c r="BS25457" s="152"/>
      <c r="BT25457" s="153"/>
    </row>
    <row r="25458" spans="71:72" x14ac:dyDescent="0.2">
      <c r="BS25458" s="152"/>
      <c r="BT25458" s="153"/>
    </row>
    <row r="25459" spans="71:72" x14ac:dyDescent="0.2">
      <c r="BS25459" s="152"/>
      <c r="BT25459" s="153"/>
    </row>
    <row r="25460" spans="71:72" x14ac:dyDescent="0.2">
      <c r="BS25460" s="152"/>
      <c r="BT25460" s="153"/>
    </row>
    <row r="25461" spans="71:72" x14ac:dyDescent="0.2">
      <c r="BS25461" s="152"/>
      <c r="BT25461" s="153"/>
    </row>
    <row r="25462" spans="71:72" x14ac:dyDescent="0.2">
      <c r="BS25462" s="152"/>
      <c r="BT25462" s="153"/>
    </row>
    <row r="25463" spans="71:72" x14ac:dyDescent="0.2">
      <c r="BS25463" s="152"/>
      <c r="BT25463" s="153"/>
    </row>
    <row r="25464" spans="71:72" x14ac:dyDescent="0.2">
      <c r="BS25464" s="152"/>
      <c r="BT25464" s="153"/>
    </row>
    <row r="25465" spans="71:72" x14ac:dyDescent="0.2">
      <c r="BS25465" s="152"/>
      <c r="BT25465" s="153"/>
    </row>
    <row r="25466" spans="71:72" x14ac:dyDescent="0.2">
      <c r="BS25466" s="152"/>
      <c r="BT25466" s="153"/>
    </row>
    <row r="25467" spans="71:72" x14ac:dyDescent="0.2">
      <c r="BS25467" s="152"/>
      <c r="BT25467" s="153"/>
    </row>
    <row r="25468" spans="71:72" x14ac:dyDescent="0.2">
      <c r="BS25468" s="152"/>
      <c r="BT25468" s="153"/>
    </row>
    <row r="25469" spans="71:72" x14ac:dyDescent="0.2">
      <c r="BS25469" s="152"/>
      <c r="BT25469" s="153"/>
    </row>
    <row r="25470" spans="71:72" x14ac:dyDescent="0.2">
      <c r="BS25470" s="152"/>
      <c r="BT25470" s="153"/>
    </row>
    <row r="25471" spans="71:72" x14ac:dyDescent="0.2">
      <c r="BS25471" s="152"/>
      <c r="BT25471" s="153"/>
    </row>
    <row r="25472" spans="71:72" x14ac:dyDescent="0.2">
      <c r="BS25472" s="152"/>
      <c r="BT25472" s="153"/>
    </row>
    <row r="25473" spans="71:72" x14ac:dyDescent="0.2">
      <c r="BS25473" s="152"/>
      <c r="BT25473" s="153"/>
    </row>
    <row r="25474" spans="71:72" x14ac:dyDescent="0.2">
      <c r="BS25474" s="152"/>
      <c r="BT25474" s="153"/>
    </row>
    <row r="25475" spans="71:72" x14ac:dyDescent="0.2">
      <c r="BS25475" s="152"/>
      <c r="BT25475" s="153"/>
    </row>
    <row r="25476" spans="71:72" x14ac:dyDescent="0.2">
      <c r="BS25476" s="152"/>
      <c r="BT25476" s="153"/>
    </row>
    <row r="25477" spans="71:72" x14ac:dyDescent="0.2">
      <c r="BS25477" s="152"/>
      <c r="BT25477" s="153"/>
    </row>
    <row r="25478" spans="71:72" x14ac:dyDescent="0.2">
      <c r="BS25478" s="152"/>
      <c r="BT25478" s="153"/>
    </row>
    <row r="25479" spans="71:72" x14ac:dyDescent="0.2">
      <c r="BS25479" s="152"/>
      <c r="BT25479" s="153"/>
    </row>
    <row r="25480" spans="71:72" x14ac:dyDescent="0.2">
      <c r="BS25480" s="152"/>
      <c r="BT25480" s="153"/>
    </row>
    <row r="25481" spans="71:72" x14ac:dyDescent="0.2">
      <c r="BS25481" s="152"/>
      <c r="BT25481" s="153"/>
    </row>
    <row r="25482" spans="71:72" x14ac:dyDescent="0.2">
      <c r="BS25482" s="152"/>
      <c r="BT25482" s="153"/>
    </row>
    <row r="25483" spans="71:72" x14ac:dyDescent="0.2">
      <c r="BS25483" s="152"/>
      <c r="BT25483" s="153"/>
    </row>
    <row r="25484" spans="71:72" x14ac:dyDescent="0.2">
      <c r="BS25484" s="152"/>
      <c r="BT25484" s="153"/>
    </row>
    <row r="25485" spans="71:72" x14ac:dyDescent="0.2">
      <c r="BS25485" s="152"/>
      <c r="BT25485" s="153"/>
    </row>
    <row r="25486" spans="71:72" x14ac:dyDescent="0.2">
      <c r="BS25486" s="152"/>
      <c r="BT25486" s="153"/>
    </row>
    <row r="25487" spans="71:72" x14ac:dyDescent="0.2">
      <c r="BS25487" s="152"/>
      <c r="BT25487" s="153"/>
    </row>
    <row r="25488" spans="71:72" x14ac:dyDescent="0.2">
      <c r="BS25488" s="152"/>
      <c r="BT25488" s="153"/>
    </row>
    <row r="25489" spans="71:72" x14ac:dyDescent="0.2">
      <c r="BS25489" s="152"/>
      <c r="BT25489" s="153"/>
    </row>
    <row r="25490" spans="71:72" x14ac:dyDescent="0.2">
      <c r="BS25490" s="152"/>
      <c r="BT25490" s="153"/>
    </row>
    <row r="25491" spans="71:72" x14ac:dyDescent="0.2">
      <c r="BS25491" s="152"/>
      <c r="BT25491" s="153"/>
    </row>
    <row r="25492" spans="71:72" x14ac:dyDescent="0.2">
      <c r="BS25492" s="152"/>
      <c r="BT25492" s="153"/>
    </row>
    <row r="25493" spans="71:72" x14ac:dyDescent="0.2">
      <c r="BS25493" s="152"/>
      <c r="BT25493" s="153"/>
    </row>
    <row r="25494" spans="71:72" x14ac:dyDescent="0.2">
      <c r="BS25494" s="152"/>
      <c r="BT25494" s="153"/>
    </row>
    <row r="25495" spans="71:72" x14ac:dyDescent="0.2">
      <c r="BS25495" s="152"/>
      <c r="BT25495" s="153"/>
    </row>
    <row r="25496" spans="71:72" x14ac:dyDescent="0.2">
      <c r="BS25496" s="152"/>
      <c r="BT25496" s="153"/>
    </row>
    <row r="25497" spans="71:72" x14ac:dyDescent="0.2">
      <c r="BS25497" s="152"/>
      <c r="BT25497" s="153"/>
    </row>
    <row r="25498" spans="71:72" x14ac:dyDescent="0.2">
      <c r="BS25498" s="152"/>
      <c r="BT25498" s="153"/>
    </row>
    <row r="25499" spans="71:72" x14ac:dyDescent="0.2">
      <c r="BS25499" s="152"/>
      <c r="BT25499" s="153"/>
    </row>
    <row r="25500" spans="71:72" x14ac:dyDescent="0.2">
      <c r="BS25500" s="152"/>
      <c r="BT25500" s="153"/>
    </row>
    <row r="25501" spans="71:72" x14ac:dyDescent="0.2">
      <c r="BS25501" s="152"/>
      <c r="BT25501" s="153"/>
    </row>
    <row r="25502" spans="71:72" x14ac:dyDescent="0.2">
      <c r="BS25502" s="152"/>
      <c r="BT25502" s="153"/>
    </row>
    <row r="25503" spans="71:72" x14ac:dyDescent="0.2">
      <c r="BS25503" s="152"/>
      <c r="BT25503" s="153"/>
    </row>
    <row r="25504" spans="71:72" x14ac:dyDescent="0.2">
      <c r="BS25504" s="152"/>
      <c r="BT25504" s="153"/>
    </row>
    <row r="25505" spans="71:72" x14ac:dyDescent="0.2">
      <c r="BS25505" s="152"/>
      <c r="BT25505" s="153"/>
    </row>
    <row r="25506" spans="71:72" x14ac:dyDescent="0.2">
      <c r="BS25506" s="152"/>
      <c r="BT25506" s="153"/>
    </row>
    <row r="25507" spans="71:72" x14ac:dyDescent="0.2">
      <c r="BS25507" s="152"/>
      <c r="BT25507" s="153"/>
    </row>
    <row r="25508" spans="71:72" x14ac:dyDescent="0.2">
      <c r="BS25508" s="152"/>
      <c r="BT25508" s="153"/>
    </row>
    <row r="25509" spans="71:72" x14ac:dyDescent="0.2">
      <c r="BS25509" s="152"/>
      <c r="BT25509" s="153"/>
    </row>
    <row r="25510" spans="71:72" x14ac:dyDescent="0.2">
      <c r="BS25510" s="152"/>
      <c r="BT25510" s="153"/>
    </row>
    <row r="25511" spans="71:72" x14ac:dyDescent="0.2">
      <c r="BS25511" s="152"/>
      <c r="BT25511" s="153"/>
    </row>
    <row r="25512" spans="71:72" x14ac:dyDescent="0.2">
      <c r="BS25512" s="152"/>
      <c r="BT25512" s="153"/>
    </row>
    <row r="25513" spans="71:72" x14ac:dyDescent="0.2">
      <c r="BS25513" s="152"/>
      <c r="BT25513" s="153"/>
    </row>
    <row r="25514" spans="71:72" x14ac:dyDescent="0.2">
      <c r="BS25514" s="152"/>
      <c r="BT25514" s="153"/>
    </row>
    <row r="25515" spans="71:72" x14ac:dyDescent="0.2">
      <c r="BS25515" s="152"/>
      <c r="BT25515" s="153"/>
    </row>
    <row r="25516" spans="71:72" x14ac:dyDescent="0.2">
      <c r="BS25516" s="152"/>
      <c r="BT25516" s="153"/>
    </row>
    <row r="25517" spans="71:72" x14ac:dyDescent="0.2">
      <c r="BS25517" s="152"/>
      <c r="BT25517" s="153"/>
    </row>
    <row r="25518" spans="71:72" x14ac:dyDescent="0.2">
      <c r="BS25518" s="152"/>
      <c r="BT25518" s="153"/>
    </row>
    <row r="25519" spans="71:72" x14ac:dyDescent="0.2">
      <c r="BS25519" s="152"/>
      <c r="BT25519" s="153"/>
    </row>
    <row r="25520" spans="71:72" x14ac:dyDescent="0.2">
      <c r="BS25520" s="152"/>
      <c r="BT25520" s="153"/>
    </row>
    <row r="25521" spans="71:72" x14ac:dyDescent="0.2">
      <c r="BS25521" s="152"/>
      <c r="BT25521" s="153"/>
    </row>
    <row r="25522" spans="71:72" x14ac:dyDescent="0.2">
      <c r="BS25522" s="152"/>
      <c r="BT25522" s="153"/>
    </row>
    <row r="25523" spans="71:72" x14ac:dyDescent="0.2">
      <c r="BS25523" s="152"/>
      <c r="BT25523" s="153"/>
    </row>
    <row r="25524" spans="71:72" x14ac:dyDescent="0.2">
      <c r="BS25524" s="152"/>
      <c r="BT25524" s="153"/>
    </row>
    <row r="25525" spans="71:72" x14ac:dyDescent="0.2">
      <c r="BS25525" s="152"/>
      <c r="BT25525" s="153"/>
    </row>
    <row r="25526" spans="71:72" x14ac:dyDescent="0.2">
      <c r="BS25526" s="152"/>
      <c r="BT25526" s="153"/>
    </row>
    <row r="25527" spans="71:72" x14ac:dyDescent="0.2">
      <c r="BS25527" s="152"/>
      <c r="BT25527" s="153"/>
    </row>
    <row r="25528" spans="71:72" x14ac:dyDescent="0.2">
      <c r="BS25528" s="152"/>
      <c r="BT25528" s="153"/>
    </row>
    <row r="25529" spans="71:72" x14ac:dyDescent="0.2">
      <c r="BS25529" s="152"/>
      <c r="BT25529" s="153"/>
    </row>
    <row r="25530" spans="71:72" x14ac:dyDescent="0.2">
      <c r="BS25530" s="152"/>
      <c r="BT25530" s="153"/>
    </row>
    <row r="25531" spans="71:72" x14ac:dyDescent="0.2">
      <c r="BS25531" s="152"/>
      <c r="BT25531" s="153"/>
    </row>
    <row r="25532" spans="71:72" x14ac:dyDescent="0.2">
      <c r="BS25532" s="152"/>
      <c r="BT25532" s="153"/>
    </row>
    <row r="25533" spans="71:72" x14ac:dyDescent="0.2">
      <c r="BS25533" s="152"/>
      <c r="BT25533" s="153"/>
    </row>
    <row r="25534" spans="71:72" x14ac:dyDescent="0.2">
      <c r="BS25534" s="152"/>
      <c r="BT25534" s="153"/>
    </row>
    <row r="25535" spans="71:72" x14ac:dyDescent="0.2">
      <c r="BS25535" s="152"/>
      <c r="BT25535" s="153"/>
    </row>
    <row r="25536" spans="71:72" x14ac:dyDescent="0.2">
      <c r="BS25536" s="152"/>
      <c r="BT25536" s="153"/>
    </row>
    <row r="25537" spans="71:72" x14ac:dyDescent="0.2">
      <c r="BS25537" s="152"/>
      <c r="BT25537" s="153"/>
    </row>
    <row r="25538" spans="71:72" x14ac:dyDescent="0.2">
      <c r="BS25538" s="152"/>
      <c r="BT25538" s="153"/>
    </row>
    <row r="25539" spans="71:72" x14ac:dyDescent="0.2">
      <c r="BS25539" s="152"/>
      <c r="BT25539" s="153"/>
    </row>
    <row r="25540" spans="71:72" x14ac:dyDescent="0.2">
      <c r="BS25540" s="152"/>
      <c r="BT25540" s="153"/>
    </row>
    <row r="25541" spans="71:72" x14ac:dyDescent="0.2">
      <c r="BS25541" s="152"/>
      <c r="BT25541" s="153"/>
    </row>
    <row r="25542" spans="71:72" x14ac:dyDescent="0.2">
      <c r="BS25542" s="152"/>
      <c r="BT25542" s="153"/>
    </row>
    <row r="25543" spans="71:72" x14ac:dyDescent="0.2">
      <c r="BS25543" s="152"/>
      <c r="BT25543" s="153"/>
    </row>
    <row r="25544" spans="71:72" x14ac:dyDescent="0.2">
      <c r="BS25544" s="152"/>
      <c r="BT25544" s="153"/>
    </row>
    <row r="25545" spans="71:72" x14ac:dyDescent="0.2">
      <c r="BS25545" s="152"/>
      <c r="BT25545" s="153"/>
    </row>
    <row r="25546" spans="71:72" x14ac:dyDescent="0.2">
      <c r="BS25546" s="152"/>
      <c r="BT25546" s="153"/>
    </row>
    <row r="25547" spans="71:72" x14ac:dyDescent="0.2">
      <c r="BS25547" s="152"/>
      <c r="BT25547" s="153"/>
    </row>
    <row r="25548" spans="71:72" x14ac:dyDescent="0.2">
      <c r="BS25548" s="152"/>
      <c r="BT25548" s="153"/>
    </row>
    <row r="25549" spans="71:72" x14ac:dyDescent="0.2">
      <c r="BS25549" s="152"/>
      <c r="BT25549" s="153"/>
    </row>
    <row r="25550" spans="71:72" x14ac:dyDescent="0.2">
      <c r="BS25550" s="152"/>
      <c r="BT25550" s="153"/>
    </row>
    <row r="25551" spans="71:72" x14ac:dyDescent="0.2">
      <c r="BS25551" s="152"/>
      <c r="BT25551" s="153"/>
    </row>
    <row r="25552" spans="71:72" x14ac:dyDescent="0.2">
      <c r="BS25552" s="152"/>
      <c r="BT25552" s="153"/>
    </row>
    <row r="25553" spans="71:72" x14ac:dyDescent="0.2">
      <c r="BS25553" s="152"/>
      <c r="BT25553" s="153"/>
    </row>
    <row r="25554" spans="71:72" x14ac:dyDescent="0.2">
      <c r="BS25554" s="152"/>
      <c r="BT25554" s="153"/>
    </row>
    <row r="25555" spans="71:72" x14ac:dyDescent="0.2">
      <c r="BS25555" s="152"/>
      <c r="BT25555" s="153"/>
    </row>
    <row r="25556" spans="71:72" x14ac:dyDescent="0.2">
      <c r="BS25556" s="152"/>
      <c r="BT25556" s="153"/>
    </row>
    <row r="25557" spans="71:72" x14ac:dyDescent="0.2">
      <c r="BS25557" s="152"/>
      <c r="BT25557" s="153"/>
    </row>
    <row r="25558" spans="71:72" x14ac:dyDescent="0.2">
      <c r="BS25558" s="152"/>
      <c r="BT25558" s="153"/>
    </row>
    <row r="25559" spans="71:72" x14ac:dyDescent="0.2">
      <c r="BS25559" s="152"/>
      <c r="BT25559" s="153"/>
    </row>
    <row r="25560" spans="71:72" x14ac:dyDescent="0.2">
      <c r="BS25560" s="152"/>
      <c r="BT25560" s="153"/>
    </row>
    <row r="25561" spans="71:72" x14ac:dyDescent="0.2">
      <c r="BS25561" s="152"/>
      <c r="BT25561" s="153"/>
    </row>
    <row r="25562" spans="71:72" x14ac:dyDescent="0.2">
      <c r="BS25562" s="152"/>
      <c r="BT25562" s="153"/>
    </row>
    <row r="25563" spans="71:72" x14ac:dyDescent="0.2">
      <c r="BS25563" s="152"/>
      <c r="BT25563" s="153"/>
    </row>
    <row r="25564" spans="71:72" x14ac:dyDescent="0.2">
      <c r="BS25564" s="152"/>
      <c r="BT25564" s="153"/>
    </row>
    <row r="25565" spans="71:72" x14ac:dyDescent="0.2">
      <c r="BS25565" s="152"/>
      <c r="BT25565" s="153"/>
    </row>
    <row r="25566" spans="71:72" x14ac:dyDescent="0.2">
      <c r="BS25566" s="152"/>
      <c r="BT25566" s="153"/>
    </row>
    <row r="25567" spans="71:72" x14ac:dyDescent="0.2">
      <c r="BS25567" s="152"/>
      <c r="BT25567" s="153"/>
    </row>
    <row r="25568" spans="71:72" x14ac:dyDescent="0.2">
      <c r="BS25568" s="152"/>
      <c r="BT25568" s="153"/>
    </row>
    <row r="25569" spans="71:72" x14ac:dyDescent="0.2">
      <c r="BS25569" s="152"/>
      <c r="BT25569" s="153"/>
    </row>
    <row r="25570" spans="71:72" x14ac:dyDescent="0.2">
      <c r="BS25570" s="152"/>
      <c r="BT25570" s="153"/>
    </row>
    <row r="25571" spans="71:72" x14ac:dyDescent="0.2">
      <c r="BS25571" s="152"/>
      <c r="BT25571" s="153"/>
    </row>
    <row r="25572" spans="71:72" x14ac:dyDescent="0.2">
      <c r="BS25572" s="152"/>
      <c r="BT25572" s="153"/>
    </row>
    <row r="25573" spans="71:72" x14ac:dyDescent="0.2">
      <c r="BS25573" s="152"/>
      <c r="BT25573" s="153"/>
    </row>
    <row r="25574" spans="71:72" x14ac:dyDescent="0.2">
      <c r="BS25574" s="152"/>
      <c r="BT25574" s="153"/>
    </row>
    <row r="25575" spans="71:72" x14ac:dyDescent="0.2">
      <c r="BS25575" s="152"/>
      <c r="BT25575" s="153"/>
    </row>
    <row r="25576" spans="71:72" x14ac:dyDescent="0.2">
      <c r="BS25576" s="152"/>
      <c r="BT25576" s="153"/>
    </row>
    <row r="25577" spans="71:72" x14ac:dyDescent="0.2">
      <c r="BS25577" s="152"/>
      <c r="BT25577" s="153"/>
    </row>
    <row r="25578" spans="71:72" x14ac:dyDescent="0.2">
      <c r="BS25578" s="152"/>
      <c r="BT25578" s="153"/>
    </row>
    <row r="25579" spans="71:72" x14ac:dyDescent="0.2">
      <c r="BS25579" s="152"/>
      <c r="BT25579" s="153"/>
    </row>
    <row r="25580" spans="71:72" x14ac:dyDescent="0.2">
      <c r="BS25580" s="152"/>
      <c r="BT25580" s="153"/>
    </row>
    <row r="25581" spans="71:72" x14ac:dyDescent="0.2">
      <c r="BS25581" s="152"/>
      <c r="BT25581" s="153"/>
    </row>
    <row r="25582" spans="71:72" x14ac:dyDescent="0.2">
      <c r="BS25582" s="152"/>
      <c r="BT25582" s="153"/>
    </row>
    <row r="25583" spans="71:72" x14ac:dyDescent="0.2">
      <c r="BS25583" s="152"/>
      <c r="BT25583" s="153"/>
    </row>
    <row r="25584" spans="71:72" x14ac:dyDescent="0.2">
      <c r="BS25584" s="152"/>
      <c r="BT25584" s="153"/>
    </row>
    <row r="25585" spans="71:72" x14ac:dyDescent="0.2">
      <c r="BS25585" s="152"/>
      <c r="BT25585" s="153"/>
    </row>
    <row r="25586" spans="71:72" x14ac:dyDescent="0.2">
      <c r="BS25586" s="152"/>
      <c r="BT25586" s="153"/>
    </row>
    <row r="25587" spans="71:72" x14ac:dyDescent="0.2">
      <c r="BS25587" s="152"/>
      <c r="BT25587" s="153"/>
    </row>
    <row r="25588" spans="71:72" x14ac:dyDescent="0.2">
      <c r="BS25588" s="152"/>
      <c r="BT25588" s="153"/>
    </row>
    <row r="25589" spans="71:72" x14ac:dyDescent="0.2">
      <c r="BS25589" s="152"/>
      <c r="BT25589" s="153"/>
    </row>
    <row r="25590" spans="71:72" x14ac:dyDescent="0.2">
      <c r="BS25590" s="152"/>
      <c r="BT25590" s="153"/>
    </row>
    <row r="25591" spans="71:72" x14ac:dyDescent="0.2">
      <c r="BS25591" s="152"/>
      <c r="BT25591" s="153"/>
    </row>
    <row r="25592" spans="71:72" x14ac:dyDescent="0.2">
      <c r="BS25592" s="152"/>
      <c r="BT25592" s="153"/>
    </row>
    <row r="25593" spans="71:72" x14ac:dyDescent="0.2">
      <c r="BS25593" s="152"/>
      <c r="BT25593" s="153"/>
    </row>
    <row r="25594" spans="71:72" x14ac:dyDescent="0.2">
      <c r="BS25594" s="152"/>
      <c r="BT25594" s="153"/>
    </row>
    <row r="25595" spans="71:72" x14ac:dyDescent="0.2">
      <c r="BS25595" s="152"/>
      <c r="BT25595" s="153"/>
    </row>
    <row r="25596" spans="71:72" x14ac:dyDescent="0.2">
      <c r="BS25596" s="152"/>
      <c r="BT25596" s="153"/>
    </row>
    <row r="25597" spans="71:72" x14ac:dyDescent="0.2">
      <c r="BS25597" s="152"/>
      <c r="BT25597" s="153"/>
    </row>
    <row r="25598" spans="71:72" x14ac:dyDescent="0.2">
      <c r="BS25598" s="152"/>
      <c r="BT25598" s="153"/>
    </row>
    <row r="25599" spans="71:72" x14ac:dyDescent="0.2">
      <c r="BS25599" s="152"/>
      <c r="BT25599" s="153"/>
    </row>
    <row r="25600" spans="71:72" x14ac:dyDescent="0.2">
      <c r="BS25600" s="152"/>
      <c r="BT25600" s="153"/>
    </row>
    <row r="25601" spans="71:72" x14ac:dyDescent="0.2">
      <c r="BS25601" s="152"/>
      <c r="BT25601" s="153"/>
    </row>
    <row r="25602" spans="71:72" x14ac:dyDescent="0.2">
      <c r="BS25602" s="152"/>
      <c r="BT25602" s="153"/>
    </row>
    <row r="25603" spans="71:72" x14ac:dyDescent="0.2">
      <c r="BS25603" s="152"/>
      <c r="BT25603" s="153"/>
    </row>
    <row r="25604" spans="71:72" x14ac:dyDescent="0.2">
      <c r="BS25604" s="152"/>
      <c r="BT25604" s="153"/>
    </row>
    <row r="25605" spans="71:72" x14ac:dyDescent="0.2">
      <c r="BS25605" s="152"/>
      <c r="BT25605" s="153"/>
    </row>
    <row r="25606" spans="71:72" x14ac:dyDescent="0.2">
      <c r="BS25606" s="152"/>
      <c r="BT25606" s="153"/>
    </row>
    <row r="25607" spans="71:72" x14ac:dyDescent="0.2">
      <c r="BS25607" s="152"/>
      <c r="BT25607" s="153"/>
    </row>
    <row r="25608" spans="71:72" x14ac:dyDescent="0.2">
      <c r="BS25608" s="152"/>
      <c r="BT25608" s="153"/>
    </row>
    <row r="25609" spans="71:72" x14ac:dyDescent="0.2">
      <c r="BS25609" s="152"/>
      <c r="BT25609" s="153"/>
    </row>
    <row r="25610" spans="71:72" x14ac:dyDescent="0.2">
      <c r="BS25610" s="152"/>
      <c r="BT25610" s="153"/>
    </row>
    <row r="25611" spans="71:72" x14ac:dyDescent="0.2">
      <c r="BS25611" s="152"/>
      <c r="BT25611" s="153"/>
    </row>
    <row r="25612" spans="71:72" x14ac:dyDescent="0.2">
      <c r="BS25612" s="152"/>
      <c r="BT25612" s="153"/>
    </row>
    <row r="25613" spans="71:72" x14ac:dyDescent="0.2">
      <c r="BS25613" s="152"/>
      <c r="BT25613" s="153"/>
    </row>
    <row r="25614" spans="71:72" x14ac:dyDescent="0.2">
      <c r="BS25614" s="152"/>
      <c r="BT25614" s="153"/>
    </row>
    <row r="25615" spans="71:72" x14ac:dyDescent="0.2">
      <c r="BS25615" s="152"/>
      <c r="BT25615" s="153"/>
    </row>
    <row r="25616" spans="71:72" x14ac:dyDescent="0.2">
      <c r="BS25616" s="152"/>
      <c r="BT25616" s="153"/>
    </row>
    <row r="25617" spans="71:72" x14ac:dyDescent="0.2">
      <c r="BS25617" s="152"/>
      <c r="BT25617" s="153"/>
    </row>
    <row r="25618" spans="71:72" x14ac:dyDescent="0.2">
      <c r="BS25618" s="152"/>
      <c r="BT25618" s="153"/>
    </row>
    <row r="25619" spans="71:72" x14ac:dyDescent="0.2">
      <c r="BS25619" s="152"/>
      <c r="BT25619" s="153"/>
    </row>
    <row r="25620" spans="71:72" x14ac:dyDescent="0.2">
      <c r="BS25620" s="152"/>
      <c r="BT25620" s="153"/>
    </row>
    <row r="25621" spans="71:72" x14ac:dyDescent="0.2">
      <c r="BS25621" s="152"/>
      <c r="BT25621" s="153"/>
    </row>
    <row r="25622" spans="71:72" x14ac:dyDescent="0.2">
      <c r="BS25622" s="152"/>
      <c r="BT25622" s="153"/>
    </row>
    <row r="25623" spans="71:72" x14ac:dyDescent="0.2">
      <c r="BS25623" s="152"/>
      <c r="BT25623" s="153"/>
    </row>
    <row r="25624" spans="71:72" x14ac:dyDescent="0.2">
      <c r="BS25624" s="152"/>
      <c r="BT25624" s="153"/>
    </row>
    <row r="25625" spans="71:72" x14ac:dyDescent="0.2">
      <c r="BS25625" s="152"/>
      <c r="BT25625" s="153"/>
    </row>
    <row r="25626" spans="71:72" x14ac:dyDescent="0.2">
      <c r="BS25626" s="152"/>
      <c r="BT25626" s="153"/>
    </row>
    <row r="25627" spans="71:72" x14ac:dyDescent="0.2">
      <c r="BS25627" s="152"/>
      <c r="BT25627" s="153"/>
    </row>
    <row r="25628" spans="71:72" x14ac:dyDescent="0.2">
      <c r="BS25628" s="152"/>
      <c r="BT25628" s="153"/>
    </row>
    <row r="25629" spans="71:72" x14ac:dyDescent="0.2">
      <c r="BS25629" s="152"/>
      <c r="BT25629" s="153"/>
    </row>
    <row r="25630" spans="71:72" x14ac:dyDescent="0.2">
      <c r="BS25630" s="152"/>
      <c r="BT25630" s="153"/>
    </row>
    <row r="25631" spans="71:72" x14ac:dyDescent="0.2">
      <c r="BS25631" s="152"/>
      <c r="BT25631" s="153"/>
    </row>
    <row r="25632" spans="71:72" x14ac:dyDescent="0.2">
      <c r="BS25632" s="152"/>
      <c r="BT25632" s="153"/>
    </row>
    <row r="25633" spans="71:72" x14ac:dyDescent="0.2">
      <c r="BS25633" s="152"/>
      <c r="BT25633" s="153"/>
    </row>
    <row r="25634" spans="71:72" x14ac:dyDescent="0.2">
      <c r="BS25634" s="152"/>
      <c r="BT25634" s="153"/>
    </row>
    <row r="25635" spans="71:72" x14ac:dyDescent="0.2">
      <c r="BS25635" s="152"/>
      <c r="BT25635" s="153"/>
    </row>
    <row r="25636" spans="71:72" x14ac:dyDescent="0.2">
      <c r="BS25636" s="152"/>
      <c r="BT25636" s="153"/>
    </row>
    <row r="25637" spans="71:72" x14ac:dyDescent="0.2">
      <c r="BS25637" s="152"/>
      <c r="BT25637" s="153"/>
    </row>
    <row r="25638" spans="71:72" x14ac:dyDescent="0.2">
      <c r="BS25638" s="152"/>
      <c r="BT25638" s="153"/>
    </row>
    <row r="25639" spans="71:72" x14ac:dyDescent="0.2">
      <c r="BS25639" s="152"/>
      <c r="BT25639" s="153"/>
    </row>
    <row r="25640" spans="71:72" x14ac:dyDescent="0.2">
      <c r="BS25640" s="152"/>
      <c r="BT25640" s="153"/>
    </row>
    <row r="25641" spans="71:72" x14ac:dyDescent="0.2">
      <c r="BS25641" s="152"/>
      <c r="BT25641" s="153"/>
    </row>
    <row r="25642" spans="71:72" x14ac:dyDescent="0.2">
      <c r="BS25642" s="152"/>
      <c r="BT25642" s="153"/>
    </row>
    <row r="25643" spans="71:72" x14ac:dyDescent="0.2">
      <c r="BS25643" s="152"/>
      <c r="BT25643" s="153"/>
    </row>
    <row r="25644" spans="71:72" x14ac:dyDescent="0.2">
      <c r="BS25644" s="152"/>
      <c r="BT25644" s="153"/>
    </row>
    <row r="25645" spans="71:72" x14ac:dyDescent="0.2">
      <c r="BS25645" s="152"/>
      <c r="BT25645" s="153"/>
    </row>
    <row r="25646" spans="71:72" x14ac:dyDescent="0.2">
      <c r="BS25646" s="152"/>
      <c r="BT25646" s="153"/>
    </row>
    <row r="25647" spans="71:72" x14ac:dyDescent="0.2">
      <c r="BS25647" s="152"/>
      <c r="BT25647" s="153"/>
    </row>
    <row r="25648" spans="71:72" x14ac:dyDescent="0.2">
      <c r="BS25648" s="152"/>
      <c r="BT25648" s="153"/>
    </row>
    <row r="25649" spans="71:72" x14ac:dyDescent="0.2">
      <c r="BS25649" s="152"/>
      <c r="BT25649" s="153"/>
    </row>
    <row r="25650" spans="71:72" x14ac:dyDescent="0.2">
      <c r="BS25650" s="152"/>
      <c r="BT25650" s="153"/>
    </row>
    <row r="25651" spans="71:72" x14ac:dyDescent="0.2">
      <c r="BS25651" s="152"/>
      <c r="BT25651" s="153"/>
    </row>
    <row r="25652" spans="71:72" x14ac:dyDescent="0.2">
      <c r="BS25652" s="152"/>
      <c r="BT25652" s="153"/>
    </row>
    <row r="25653" spans="71:72" x14ac:dyDescent="0.2">
      <c r="BS25653" s="152"/>
      <c r="BT25653" s="153"/>
    </row>
    <row r="25654" spans="71:72" x14ac:dyDescent="0.2">
      <c r="BS25654" s="152"/>
      <c r="BT25654" s="153"/>
    </row>
    <row r="25655" spans="71:72" x14ac:dyDescent="0.2">
      <c r="BS25655" s="152"/>
      <c r="BT25655" s="153"/>
    </row>
    <row r="25656" spans="71:72" x14ac:dyDescent="0.2">
      <c r="BS25656" s="152"/>
      <c r="BT25656" s="153"/>
    </row>
    <row r="25657" spans="71:72" x14ac:dyDescent="0.2">
      <c r="BS25657" s="152"/>
      <c r="BT25657" s="153"/>
    </row>
    <row r="25658" spans="71:72" x14ac:dyDescent="0.2">
      <c r="BS25658" s="152"/>
      <c r="BT25658" s="153"/>
    </row>
    <row r="25659" spans="71:72" x14ac:dyDescent="0.2">
      <c r="BS25659" s="152"/>
      <c r="BT25659" s="153"/>
    </row>
    <row r="25660" spans="71:72" x14ac:dyDescent="0.2">
      <c r="BS25660" s="152"/>
      <c r="BT25660" s="153"/>
    </row>
    <row r="25661" spans="71:72" x14ac:dyDescent="0.2">
      <c r="BS25661" s="152"/>
      <c r="BT25661" s="153"/>
    </row>
    <row r="25662" spans="71:72" x14ac:dyDescent="0.2">
      <c r="BS25662" s="152"/>
      <c r="BT25662" s="153"/>
    </row>
    <row r="25663" spans="71:72" x14ac:dyDescent="0.2">
      <c r="BS25663" s="152"/>
      <c r="BT25663" s="153"/>
    </row>
    <row r="25664" spans="71:72" x14ac:dyDescent="0.2">
      <c r="BS25664" s="152"/>
      <c r="BT25664" s="153"/>
    </row>
    <row r="25665" spans="71:72" x14ac:dyDescent="0.2">
      <c r="BS25665" s="152"/>
      <c r="BT25665" s="153"/>
    </row>
    <row r="25666" spans="71:72" x14ac:dyDescent="0.2">
      <c r="BS25666" s="152"/>
      <c r="BT25666" s="153"/>
    </row>
    <row r="25667" spans="71:72" x14ac:dyDescent="0.2">
      <c r="BS25667" s="152"/>
      <c r="BT25667" s="153"/>
    </row>
    <row r="25668" spans="71:72" x14ac:dyDescent="0.2">
      <c r="BS25668" s="152"/>
      <c r="BT25668" s="153"/>
    </row>
    <row r="25669" spans="71:72" x14ac:dyDescent="0.2">
      <c r="BS25669" s="152"/>
      <c r="BT25669" s="153"/>
    </row>
    <row r="25670" spans="71:72" x14ac:dyDescent="0.2">
      <c r="BS25670" s="152"/>
      <c r="BT25670" s="153"/>
    </row>
    <row r="25671" spans="71:72" x14ac:dyDescent="0.2">
      <c r="BS25671" s="152"/>
      <c r="BT25671" s="153"/>
    </row>
    <row r="25672" spans="71:72" x14ac:dyDescent="0.2">
      <c r="BS25672" s="152"/>
      <c r="BT25672" s="153"/>
    </row>
    <row r="25673" spans="71:72" x14ac:dyDescent="0.2">
      <c r="BS25673" s="152"/>
      <c r="BT25673" s="153"/>
    </row>
    <row r="25674" spans="71:72" x14ac:dyDescent="0.2">
      <c r="BS25674" s="152"/>
      <c r="BT25674" s="153"/>
    </row>
    <row r="25675" spans="71:72" x14ac:dyDescent="0.2">
      <c r="BS25675" s="152"/>
      <c r="BT25675" s="153"/>
    </row>
    <row r="25676" spans="71:72" x14ac:dyDescent="0.2">
      <c r="BS25676" s="152"/>
      <c r="BT25676" s="153"/>
    </row>
    <row r="25677" spans="71:72" x14ac:dyDescent="0.2">
      <c r="BS25677" s="152"/>
      <c r="BT25677" s="153"/>
    </row>
    <row r="25678" spans="71:72" x14ac:dyDescent="0.2">
      <c r="BS25678" s="152"/>
      <c r="BT25678" s="153"/>
    </row>
    <row r="25679" spans="71:72" x14ac:dyDescent="0.2">
      <c r="BS25679" s="152"/>
      <c r="BT25679" s="153"/>
    </row>
    <row r="25680" spans="71:72" x14ac:dyDescent="0.2">
      <c r="BS25680" s="152"/>
      <c r="BT25680" s="153"/>
    </row>
    <row r="25681" spans="71:72" x14ac:dyDescent="0.2">
      <c r="BS25681" s="152"/>
      <c r="BT25681" s="153"/>
    </row>
    <row r="25682" spans="71:72" x14ac:dyDescent="0.2">
      <c r="BS25682" s="152"/>
      <c r="BT25682" s="153"/>
    </row>
    <row r="25683" spans="71:72" x14ac:dyDescent="0.2">
      <c r="BS25683" s="152"/>
      <c r="BT25683" s="153"/>
    </row>
    <row r="25684" spans="71:72" x14ac:dyDescent="0.2">
      <c r="BS25684" s="152"/>
      <c r="BT25684" s="153"/>
    </row>
    <row r="25685" spans="71:72" x14ac:dyDescent="0.2">
      <c r="BS25685" s="152"/>
      <c r="BT25685" s="153"/>
    </row>
    <row r="25686" spans="71:72" x14ac:dyDescent="0.2">
      <c r="BS25686" s="152"/>
      <c r="BT25686" s="153"/>
    </row>
    <row r="25687" spans="71:72" x14ac:dyDescent="0.2">
      <c r="BS25687" s="152"/>
      <c r="BT25687" s="153"/>
    </row>
    <row r="25688" spans="71:72" x14ac:dyDescent="0.2">
      <c r="BS25688" s="152"/>
      <c r="BT25688" s="153"/>
    </row>
    <row r="25689" spans="71:72" x14ac:dyDescent="0.2">
      <c r="BS25689" s="152"/>
      <c r="BT25689" s="153"/>
    </row>
    <row r="25690" spans="71:72" x14ac:dyDescent="0.2">
      <c r="BS25690" s="152"/>
      <c r="BT25690" s="153"/>
    </row>
    <row r="25691" spans="71:72" x14ac:dyDescent="0.2">
      <c r="BS25691" s="152"/>
      <c r="BT25691" s="153"/>
    </row>
    <row r="25692" spans="71:72" x14ac:dyDescent="0.2">
      <c r="BS25692" s="152"/>
      <c r="BT25692" s="153"/>
    </row>
    <row r="25693" spans="71:72" x14ac:dyDescent="0.2">
      <c r="BS25693" s="152"/>
      <c r="BT25693" s="153"/>
    </row>
    <row r="25694" spans="71:72" x14ac:dyDescent="0.2">
      <c r="BS25694" s="152"/>
      <c r="BT25694" s="153"/>
    </row>
    <row r="25695" spans="71:72" x14ac:dyDescent="0.2">
      <c r="BS25695" s="152"/>
      <c r="BT25695" s="153"/>
    </row>
    <row r="25696" spans="71:72" x14ac:dyDescent="0.2">
      <c r="BS25696" s="152"/>
      <c r="BT25696" s="153"/>
    </row>
    <row r="25697" spans="71:72" x14ac:dyDescent="0.2">
      <c r="BS25697" s="152"/>
      <c r="BT25697" s="153"/>
    </row>
    <row r="25698" spans="71:72" x14ac:dyDescent="0.2">
      <c r="BS25698" s="152"/>
      <c r="BT25698" s="153"/>
    </row>
    <row r="25699" spans="71:72" x14ac:dyDescent="0.2">
      <c r="BS25699" s="152"/>
      <c r="BT25699" s="153"/>
    </row>
    <row r="25700" spans="71:72" x14ac:dyDescent="0.2">
      <c r="BS25700" s="152"/>
      <c r="BT25700" s="153"/>
    </row>
    <row r="25701" spans="71:72" x14ac:dyDescent="0.2">
      <c r="BS25701" s="152"/>
      <c r="BT25701" s="153"/>
    </row>
    <row r="25702" spans="71:72" x14ac:dyDescent="0.2">
      <c r="BS25702" s="152"/>
      <c r="BT25702" s="153"/>
    </row>
    <row r="25703" spans="71:72" x14ac:dyDescent="0.2">
      <c r="BS25703" s="152"/>
      <c r="BT25703" s="153"/>
    </row>
    <row r="25704" spans="71:72" x14ac:dyDescent="0.2">
      <c r="BS25704" s="152"/>
      <c r="BT25704" s="153"/>
    </row>
    <row r="25705" spans="71:72" x14ac:dyDescent="0.2">
      <c r="BS25705" s="152"/>
      <c r="BT25705" s="153"/>
    </row>
    <row r="25706" spans="71:72" x14ac:dyDescent="0.2">
      <c r="BS25706" s="152"/>
      <c r="BT25706" s="153"/>
    </row>
    <row r="25707" spans="71:72" x14ac:dyDescent="0.2">
      <c r="BS25707" s="152"/>
      <c r="BT25707" s="153"/>
    </row>
    <row r="25708" spans="71:72" x14ac:dyDescent="0.2">
      <c r="BS25708" s="152"/>
      <c r="BT25708" s="153"/>
    </row>
    <row r="25709" spans="71:72" x14ac:dyDescent="0.2">
      <c r="BS25709" s="152"/>
      <c r="BT25709" s="153"/>
    </row>
    <row r="25710" spans="71:72" x14ac:dyDescent="0.2">
      <c r="BS25710" s="152"/>
      <c r="BT25710" s="153"/>
    </row>
    <row r="25711" spans="71:72" x14ac:dyDescent="0.2">
      <c r="BS25711" s="152"/>
      <c r="BT25711" s="153"/>
    </row>
    <row r="25712" spans="71:72" x14ac:dyDescent="0.2">
      <c r="BS25712" s="152"/>
      <c r="BT25712" s="153"/>
    </row>
    <row r="25713" spans="71:72" x14ac:dyDescent="0.2">
      <c r="BS25713" s="152"/>
      <c r="BT25713" s="153"/>
    </row>
    <row r="25714" spans="71:72" x14ac:dyDescent="0.2">
      <c r="BS25714" s="152"/>
      <c r="BT25714" s="153"/>
    </row>
    <row r="25715" spans="71:72" x14ac:dyDescent="0.2">
      <c r="BS25715" s="152"/>
      <c r="BT25715" s="153"/>
    </row>
    <row r="25716" spans="71:72" x14ac:dyDescent="0.2">
      <c r="BS25716" s="152"/>
      <c r="BT25716" s="153"/>
    </row>
    <row r="25717" spans="71:72" x14ac:dyDescent="0.2">
      <c r="BS25717" s="152"/>
      <c r="BT25717" s="153"/>
    </row>
    <row r="25718" spans="71:72" x14ac:dyDescent="0.2">
      <c r="BS25718" s="152"/>
      <c r="BT25718" s="153"/>
    </row>
    <row r="25719" spans="71:72" x14ac:dyDescent="0.2">
      <c r="BS25719" s="152"/>
      <c r="BT25719" s="153"/>
    </row>
    <row r="25720" spans="71:72" x14ac:dyDescent="0.2">
      <c r="BS25720" s="152"/>
      <c r="BT25720" s="153"/>
    </row>
    <row r="25721" spans="71:72" x14ac:dyDescent="0.2">
      <c r="BS25721" s="152"/>
      <c r="BT25721" s="153"/>
    </row>
    <row r="25722" spans="71:72" x14ac:dyDescent="0.2">
      <c r="BS25722" s="152"/>
      <c r="BT25722" s="153"/>
    </row>
    <row r="25723" spans="71:72" x14ac:dyDescent="0.2">
      <c r="BS25723" s="152"/>
      <c r="BT25723" s="153"/>
    </row>
    <row r="25724" spans="71:72" x14ac:dyDescent="0.2">
      <c r="BS25724" s="152"/>
      <c r="BT25724" s="153"/>
    </row>
    <row r="25725" spans="71:72" x14ac:dyDescent="0.2">
      <c r="BS25725" s="152"/>
      <c r="BT25725" s="153"/>
    </row>
    <row r="25726" spans="71:72" x14ac:dyDescent="0.2">
      <c r="BS25726" s="152"/>
      <c r="BT25726" s="153"/>
    </row>
    <row r="25727" spans="71:72" x14ac:dyDescent="0.2">
      <c r="BS25727" s="152"/>
      <c r="BT25727" s="153"/>
    </row>
    <row r="25728" spans="71:72" x14ac:dyDescent="0.2">
      <c r="BS25728" s="152"/>
      <c r="BT25728" s="153"/>
    </row>
    <row r="25729" spans="71:72" x14ac:dyDescent="0.2">
      <c r="BS25729" s="152"/>
      <c r="BT25729" s="153"/>
    </row>
    <row r="25730" spans="71:72" x14ac:dyDescent="0.2">
      <c r="BS25730" s="152"/>
      <c r="BT25730" s="153"/>
    </row>
    <row r="25731" spans="71:72" x14ac:dyDescent="0.2">
      <c r="BS25731" s="152"/>
      <c r="BT25731" s="153"/>
    </row>
    <row r="25732" spans="71:72" x14ac:dyDescent="0.2">
      <c r="BS25732" s="152"/>
      <c r="BT25732" s="153"/>
    </row>
    <row r="25733" spans="71:72" x14ac:dyDescent="0.2">
      <c r="BS25733" s="152"/>
      <c r="BT25733" s="153"/>
    </row>
    <row r="25734" spans="71:72" x14ac:dyDescent="0.2">
      <c r="BS25734" s="152"/>
      <c r="BT25734" s="153"/>
    </row>
    <row r="25735" spans="71:72" x14ac:dyDescent="0.2">
      <c r="BS25735" s="152"/>
      <c r="BT25735" s="153"/>
    </row>
    <row r="25736" spans="71:72" x14ac:dyDescent="0.2">
      <c r="BS25736" s="152"/>
      <c r="BT25736" s="153"/>
    </row>
    <row r="25737" spans="71:72" x14ac:dyDescent="0.2">
      <c r="BS25737" s="152"/>
      <c r="BT25737" s="153"/>
    </row>
    <row r="25738" spans="71:72" x14ac:dyDescent="0.2">
      <c r="BS25738" s="152"/>
      <c r="BT25738" s="153"/>
    </row>
    <row r="25739" spans="71:72" x14ac:dyDescent="0.2">
      <c r="BS25739" s="152"/>
      <c r="BT25739" s="153"/>
    </row>
    <row r="25740" spans="71:72" x14ac:dyDescent="0.2">
      <c r="BS25740" s="152"/>
      <c r="BT25740" s="153"/>
    </row>
    <row r="25741" spans="71:72" x14ac:dyDescent="0.2">
      <c r="BS25741" s="152"/>
      <c r="BT25741" s="153"/>
    </row>
    <row r="25742" spans="71:72" x14ac:dyDescent="0.2">
      <c r="BS25742" s="152"/>
      <c r="BT25742" s="153"/>
    </row>
    <row r="25743" spans="71:72" x14ac:dyDescent="0.2">
      <c r="BS25743" s="152"/>
      <c r="BT25743" s="153"/>
    </row>
    <row r="25744" spans="71:72" x14ac:dyDescent="0.2">
      <c r="BS25744" s="152"/>
      <c r="BT25744" s="153"/>
    </row>
    <row r="25745" spans="71:72" x14ac:dyDescent="0.2">
      <c r="BS25745" s="152"/>
      <c r="BT25745" s="153"/>
    </row>
    <row r="25746" spans="71:72" x14ac:dyDescent="0.2">
      <c r="BS25746" s="152"/>
      <c r="BT25746" s="153"/>
    </row>
    <row r="25747" spans="71:72" x14ac:dyDescent="0.2">
      <c r="BS25747" s="152"/>
      <c r="BT25747" s="153"/>
    </row>
    <row r="25748" spans="71:72" x14ac:dyDescent="0.2">
      <c r="BS25748" s="152"/>
      <c r="BT25748" s="153"/>
    </row>
    <row r="25749" spans="71:72" x14ac:dyDescent="0.2">
      <c r="BS25749" s="152"/>
      <c r="BT25749" s="153"/>
    </row>
    <row r="25750" spans="71:72" x14ac:dyDescent="0.2">
      <c r="BS25750" s="152"/>
      <c r="BT25750" s="153"/>
    </row>
    <row r="25751" spans="71:72" x14ac:dyDescent="0.2">
      <c r="BS25751" s="152"/>
      <c r="BT25751" s="153"/>
    </row>
    <row r="25752" spans="71:72" x14ac:dyDescent="0.2">
      <c r="BS25752" s="152"/>
      <c r="BT25752" s="153"/>
    </row>
    <row r="25753" spans="71:72" x14ac:dyDescent="0.2">
      <c r="BS25753" s="152"/>
      <c r="BT25753" s="153"/>
    </row>
    <row r="25754" spans="71:72" x14ac:dyDescent="0.2">
      <c r="BS25754" s="152"/>
      <c r="BT25754" s="153"/>
    </row>
    <row r="25755" spans="71:72" x14ac:dyDescent="0.2">
      <c r="BS25755" s="152"/>
      <c r="BT25755" s="153"/>
    </row>
    <row r="25756" spans="71:72" x14ac:dyDescent="0.2">
      <c r="BS25756" s="152"/>
      <c r="BT25756" s="153"/>
    </row>
    <row r="25757" spans="71:72" x14ac:dyDescent="0.2">
      <c r="BS25757" s="152"/>
      <c r="BT25757" s="153"/>
    </row>
    <row r="25758" spans="71:72" x14ac:dyDescent="0.2">
      <c r="BS25758" s="152"/>
      <c r="BT25758" s="153"/>
    </row>
    <row r="25759" spans="71:72" x14ac:dyDescent="0.2">
      <c r="BS25759" s="152"/>
      <c r="BT25759" s="153"/>
    </row>
    <row r="25760" spans="71:72" x14ac:dyDescent="0.2">
      <c r="BS25760" s="152"/>
      <c r="BT25760" s="153"/>
    </row>
    <row r="25761" spans="71:72" x14ac:dyDescent="0.2">
      <c r="BS25761" s="152"/>
      <c r="BT25761" s="153"/>
    </row>
    <row r="25762" spans="71:72" x14ac:dyDescent="0.2">
      <c r="BS25762" s="152"/>
      <c r="BT25762" s="153"/>
    </row>
    <row r="25763" spans="71:72" x14ac:dyDescent="0.2">
      <c r="BS25763" s="152"/>
      <c r="BT25763" s="153"/>
    </row>
    <row r="25764" spans="71:72" x14ac:dyDescent="0.2">
      <c r="BS25764" s="152"/>
      <c r="BT25764" s="153"/>
    </row>
    <row r="25765" spans="71:72" x14ac:dyDescent="0.2">
      <c r="BS25765" s="152"/>
      <c r="BT25765" s="153"/>
    </row>
    <row r="25766" spans="71:72" x14ac:dyDescent="0.2">
      <c r="BS25766" s="152"/>
      <c r="BT25766" s="153"/>
    </row>
    <row r="25767" spans="71:72" x14ac:dyDescent="0.2">
      <c r="BS25767" s="152"/>
      <c r="BT25767" s="153"/>
    </row>
    <row r="25768" spans="71:72" x14ac:dyDescent="0.2">
      <c r="BS25768" s="152"/>
      <c r="BT25768" s="153"/>
    </row>
    <row r="25769" spans="71:72" x14ac:dyDescent="0.2">
      <c r="BS25769" s="152"/>
      <c r="BT25769" s="153"/>
    </row>
    <row r="25770" spans="71:72" x14ac:dyDescent="0.2">
      <c r="BS25770" s="152"/>
      <c r="BT25770" s="153"/>
    </row>
    <row r="25771" spans="71:72" x14ac:dyDescent="0.2">
      <c r="BS25771" s="152"/>
      <c r="BT25771" s="153"/>
    </row>
    <row r="25772" spans="71:72" x14ac:dyDescent="0.2">
      <c r="BS25772" s="152"/>
      <c r="BT25772" s="153"/>
    </row>
    <row r="25773" spans="71:72" x14ac:dyDescent="0.2">
      <c r="BS25773" s="152"/>
      <c r="BT25773" s="153"/>
    </row>
    <row r="25774" spans="71:72" x14ac:dyDescent="0.2">
      <c r="BS25774" s="152"/>
      <c r="BT25774" s="153"/>
    </row>
    <row r="25775" spans="71:72" x14ac:dyDescent="0.2">
      <c r="BS25775" s="152"/>
      <c r="BT25775" s="153"/>
    </row>
    <row r="25776" spans="71:72" x14ac:dyDescent="0.2">
      <c r="BS25776" s="152"/>
      <c r="BT25776" s="153"/>
    </row>
    <row r="25777" spans="71:72" x14ac:dyDescent="0.2">
      <c r="BS25777" s="152"/>
      <c r="BT25777" s="153"/>
    </row>
    <row r="25778" spans="71:72" x14ac:dyDescent="0.2">
      <c r="BS25778" s="152"/>
      <c r="BT25778" s="153"/>
    </row>
    <row r="25779" spans="71:72" x14ac:dyDescent="0.2">
      <c r="BS25779" s="152"/>
      <c r="BT25779" s="153"/>
    </row>
    <row r="25780" spans="71:72" x14ac:dyDescent="0.2">
      <c r="BS25780" s="152"/>
      <c r="BT25780" s="153"/>
    </row>
    <row r="25781" spans="71:72" x14ac:dyDescent="0.2">
      <c r="BS25781" s="152"/>
      <c r="BT25781" s="153"/>
    </row>
    <row r="25782" spans="71:72" x14ac:dyDescent="0.2">
      <c r="BS25782" s="152"/>
      <c r="BT25782" s="153"/>
    </row>
    <row r="25783" spans="71:72" x14ac:dyDescent="0.2">
      <c r="BS25783" s="152"/>
      <c r="BT25783" s="153"/>
    </row>
    <row r="25784" spans="71:72" x14ac:dyDescent="0.2">
      <c r="BS25784" s="152"/>
      <c r="BT25784" s="153"/>
    </row>
    <row r="25785" spans="71:72" x14ac:dyDescent="0.2">
      <c r="BS25785" s="152"/>
      <c r="BT25785" s="153"/>
    </row>
    <row r="25786" spans="71:72" x14ac:dyDescent="0.2">
      <c r="BS25786" s="152"/>
      <c r="BT25786" s="153"/>
    </row>
    <row r="25787" spans="71:72" x14ac:dyDescent="0.2">
      <c r="BS25787" s="152"/>
      <c r="BT25787" s="153"/>
    </row>
    <row r="25788" spans="71:72" x14ac:dyDescent="0.2">
      <c r="BS25788" s="152"/>
      <c r="BT25788" s="153"/>
    </row>
    <row r="25789" spans="71:72" x14ac:dyDescent="0.2">
      <c r="BS25789" s="152"/>
      <c r="BT25789" s="153"/>
    </row>
    <row r="25790" spans="71:72" x14ac:dyDescent="0.2">
      <c r="BS25790" s="152"/>
      <c r="BT25790" s="153"/>
    </row>
    <row r="25791" spans="71:72" x14ac:dyDescent="0.2">
      <c r="BS25791" s="152"/>
      <c r="BT25791" s="153"/>
    </row>
    <row r="25792" spans="71:72" x14ac:dyDescent="0.2">
      <c r="BS25792" s="152"/>
      <c r="BT25792" s="153"/>
    </row>
    <row r="25793" spans="71:72" x14ac:dyDescent="0.2">
      <c r="BS25793" s="152"/>
      <c r="BT25793" s="153"/>
    </row>
    <row r="25794" spans="71:72" x14ac:dyDescent="0.2">
      <c r="BS25794" s="152"/>
      <c r="BT25794" s="153"/>
    </row>
    <row r="25795" spans="71:72" x14ac:dyDescent="0.2">
      <c r="BS25795" s="152"/>
      <c r="BT25795" s="153"/>
    </row>
    <row r="25796" spans="71:72" x14ac:dyDescent="0.2">
      <c r="BS25796" s="152"/>
      <c r="BT25796" s="153"/>
    </row>
    <row r="25797" spans="71:72" x14ac:dyDescent="0.2">
      <c r="BS25797" s="152"/>
      <c r="BT25797" s="153"/>
    </row>
    <row r="25798" spans="71:72" x14ac:dyDescent="0.2">
      <c r="BS25798" s="152"/>
      <c r="BT25798" s="153"/>
    </row>
    <row r="25799" spans="71:72" x14ac:dyDescent="0.2">
      <c r="BS25799" s="152"/>
      <c r="BT25799" s="153"/>
    </row>
    <row r="25800" spans="71:72" x14ac:dyDescent="0.2">
      <c r="BS25800" s="152"/>
      <c r="BT25800" s="153"/>
    </row>
    <row r="25801" spans="71:72" x14ac:dyDescent="0.2">
      <c r="BS25801" s="152"/>
      <c r="BT25801" s="153"/>
    </row>
    <row r="25802" spans="71:72" x14ac:dyDescent="0.2">
      <c r="BS25802" s="152"/>
      <c r="BT25802" s="153"/>
    </row>
    <row r="25803" spans="71:72" x14ac:dyDescent="0.2">
      <c r="BS25803" s="152"/>
      <c r="BT25803" s="153"/>
    </row>
    <row r="25804" spans="71:72" x14ac:dyDescent="0.2">
      <c r="BS25804" s="152"/>
      <c r="BT25804" s="153"/>
    </row>
    <row r="25805" spans="71:72" x14ac:dyDescent="0.2">
      <c r="BS25805" s="152"/>
      <c r="BT25805" s="153"/>
    </row>
    <row r="25806" spans="71:72" x14ac:dyDescent="0.2">
      <c r="BS25806" s="152"/>
      <c r="BT25806" s="153"/>
    </row>
    <row r="25807" spans="71:72" x14ac:dyDescent="0.2">
      <c r="BS25807" s="152"/>
      <c r="BT25807" s="153"/>
    </row>
    <row r="25808" spans="71:72" x14ac:dyDescent="0.2">
      <c r="BS25808" s="152"/>
      <c r="BT25808" s="153"/>
    </row>
    <row r="25809" spans="71:72" x14ac:dyDescent="0.2">
      <c r="BS25809" s="152"/>
      <c r="BT25809" s="153"/>
    </row>
    <row r="25810" spans="71:72" x14ac:dyDescent="0.2">
      <c r="BS25810" s="152"/>
      <c r="BT25810" s="153"/>
    </row>
    <row r="25811" spans="71:72" x14ac:dyDescent="0.2">
      <c r="BS25811" s="152"/>
      <c r="BT25811" s="153"/>
    </row>
    <row r="25812" spans="71:72" x14ac:dyDescent="0.2">
      <c r="BS25812" s="152"/>
      <c r="BT25812" s="153"/>
    </row>
    <row r="25813" spans="71:72" x14ac:dyDescent="0.2">
      <c r="BS25813" s="152"/>
      <c r="BT25813" s="153"/>
    </row>
    <row r="25814" spans="71:72" x14ac:dyDescent="0.2">
      <c r="BS25814" s="152"/>
      <c r="BT25814" s="153"/>
    </row>
    <row r="25815" spans="71:72" x14ac:dyDescent="0.2">
      <c r="BS25815" s="152"/>
      <c r="BT25815" s="153"/>
    </row>
    <row r="25816" spans="71:72" x14ac:dyDescent="0.2">
      <c r="BS25816" s="152"/>
      <c r="BT25816" s="153"/>
    </row>
    <row r="25817" spans="71:72" x14ac:dyDescent="0.2">
      <c r="BS25817" s="152"/>
      <c r="BT25817" s="153"/>
    </row>
    <row r="25818" spans="71:72" x14ac:dyDescent="0.2">
      <c r="BS25818" s="152"/>
      <c r="BT25818" s="153"/>
    </row>
    <row r="25819" spans="71:72" x14ac:dyDescent="0.2">
      <c r="BS25819" s="152"/>
      <c r="BT25819" s="153"/>
    </row>
    <row r="25820" spans="71:72" x14ac:dyDescent="0.2">
      <c r="BS25820" s="152"/>
      <c r="BT25820" s="153"/>
    </row>
    <row r="25821" spans="71:72" x14ac:dyDescent="0.2">
      <c r="BS25821" s="152"/>
      <c r="BT25821" s="153"/>
    </row>
    <row r="25822" spans="71:72" x14ac:dyDescent="0.2">
      <c r="BS25822" s="152"/>
      <c r="BT25822" s="153"/>
    </row>
    <row r="25823" spans="71:72" x14ac:dyDescent="0.2">
      <c r="BS25823" s="152"/>
      <c r="BT25823" s="153"/>
    </row>
    <row r="25824" spans="71:72" x14ac:dyDescent="0.2">
      <c r="BS25824" s="152"/>
      <c r="BT25824" s="153"/>
    </row>
    <row r="25825" spans="71:72" x14ac:dyDescent="0.2">
      <c r="BS25825" s="152"/>
      <c r="BT25825" s="153"/>
    </row>
    <row r="25826" spans="71:72" x14ac:dyDescent="0.2">
      <c r="BS25826" s="152"/>
      <c r="BT25826" s="153"/>
    </row>
    <row r="25827" spans="71:72" x14ac:dyDescent="0.2">
      <c r="BS25827" s="152"/>
      <c r="BT25827" s="153"/>
    </row>
    <row r="25828" spans="71:72" x14ac:dyDescent="0.2">
      <c r="BS25828" s="152"/>
      <c r="BT25828" s="153"/>
    </row>
    <row r="25829" spans="71:72" x14ac:dyDescent="0.2">
      <c r="BS25829" s="152"/>
      <c r="BT25829" s="153"/>
    </row>
    <row r="25830" spans="71:72" x14ac:dyDescent="0.2">
      <c r="BS25830" s="152"/>
      <c r="BT25830" s="153"/>
    </row>
    <row r="25831" spans="71:72" x14ac:dyDescent="0.2">
      <c r="BS25831" s="152"/>
      <c r="BT25831" s="153"/>
    </row>
    <row r="25832" spans="71:72" x14ac:dyDescent="0.2">
      <c r="BS25832" s="152"/>
      <c r="BT25832" s="153"/>
    </row>
    <row r="25833" spans="71:72" x14ac:dyDescent="0.2">
      <c r="BS25833" s="152"/>
      <c r="BT25833" s="153"/>
    </row>
    <row r="25834" spans="71:72" x14ac:dyDescent="0.2">
      <c r="BS25834" s="152"/>
      <c r="BT25834" s="153"/>
    </row>
    <row r="25835" spans="71:72" x14ac:dyDescent="0.2">
      <c r="BS25835" s="152"/>
      <c r="BT25835" s="153"/>
    </row>
    <row r="25836" spans="71:72" x14ac:dyDescent="0.2">
      <c r="BS25836" s="152"/>
      <c r="BT25836" s="153"/>
    </row>
    <row r="25837" spans="71:72" x14ac:dyDescent="0.2">
      <c r="BS25837" s="152"/>
      <c r="BT25837" s="153"/>
    </row>
    <row r="25838" spans="71:72" x14ac:dyDescent="0.2">
      <c r="BS25838" s="152"/>
      <c r="BT25838" s="153"/>
    </row>
    <row r="25839" spans="71:72" x14ac:dyDescent="0.2">
      <c r="BS25839" s="152"/>
      <c r="BT25839" s="153"/>
    </row>
    <row r="25840" spans="71:72" x14ac:dyDescent="0.2">
      <c r="BS25840" s="152"/>
      <c r="BT25840" s="153"/>
    </row>
    <row r="25841" spans="71:72" x14ac:dyDescent="0.2">
      <c r="BS25841" s="152"/>
      <c r="BT25841" s="153"/>
    </row>
    <row r="25842" spans="71:72" x14ac:dyDescent="0.2">
      <c r="BS25842" s="152"/>
      <c r="BT25842" s="153"/>
    </row>
    <row r="25843" spans="71:72" x14ac:dyDescent="0.2">
      <c r="BS25843" s="152"/>
      <c r="BT25843" s="153"/>
    </row>
    <row r="25844" spans="71:72" x14ac:dyDescent="0.2">
      <c r="BS25844" s="152"/>
      <c r="BT25844" s="153"/>
    </row>
    <row r="25845" spans="71:72" x14ac:dyDescent="0.2">
      <c r="BS25845" s="152"/>
      <c r="BT25845" s="153"/>
    </row>
    <row r="25846" spans="71:72" x14ac:dyDescent="0.2">
      <c r="BS25846" s="152"/>
      <c r="BT25846" s="153"/>
    </row>
    <row r="25847" spans="71:72" x14ac:dyDescent="0.2">
      <c r="BS25847" s="152"/>
      <c r="BT25847" s="153"/>
    </row>
    <row r="25848" spans="71:72" x14ac:dyDescent="0.2">
      <c r="BS25848" s="152"/>
      <c r="BT25848" s="153"/>
    </row>
    <row r="25849" spans="71:72" x14ac:dyDescent="0.2">
      <c r="BS25849" s="152"/>
      <c r="BT25849" s="153"/>
    </row>
    <row r="25850" spans="71:72" x14ac:dyDescent="0.2">
      <c r="BS25850" s="152"/>
      <c r="BT25850" s="153"/>
    </row>
    <row r="25851" spans="71:72" x14ac:dyDescent="0.2">
      <c r="BS25851" s="152"/>
      <c r="BT25851" s="153"/>
    </row>
    <row r="25852" spans="71:72" x14ac:dyDescent="0.2">
      <c r="BS25852" s="152"/>
      <c r="BT25852" s="153"/>
    </row>
    <row r="25853" spans="71:72" x14ac:dyDescent="0.2">
      <c r="BS25853" s="152"/>
      <c r="BT25853" s="153"/>
    </row>
    <row r="25854" spans="71:72" x14ac:dyDescent="0.2">
      <c r="BS25854" s="152"/>
      <c r="BT25854" s="153"/>
    </row>
    <row r="25855" spans="71:72" x14ac:dyDescent="0.2">
      <c r="BS25855" s="152"/>
      <c r="BT25855" s="153"/>
    </row>
    <row r="25856" spans="71:72" x14ac:dyDescent="0.2">
      <c r="BS25856" s="152"/>
      <c r="BT25856" s="153"/>
    </row>
    <row r="25857" spans="71:72" x14ac:dyDescent="0.2">
      <c r="BS25857" s="152"/>
      <c r="BT25857" s="153"/>
    </row>
    <row r="25858" spans="71:72" x14ac:dyDescent="0.2">
      <c r="BS25858" s="152"/>
      <c r="BT25858" s="153"/>
    </row>
    <row r="25859" spans="71:72" x14ac:dyDescent="0.2">
      <c r="BS25859" s="152"/>
      <c r="BT25859" s="153"/>
    </row>
    <row r="25860" spans="71:72" x14ac:dyDescent="0.2">
      <c r="BS25860" s="152"/>
      <c r="BT25860" s="153"/>
    </row>
    <row r="25861" spans="71:72" x14ac:dyDescent="0.2">
      <c r="BS25861" s="152"/>
      <c r="BT25861" s="153"/>
    </row>
    <row r="25862" spans="71:72" x14ac:dyDescent="0.2">
      <c r="BS25862" s="152"/>
      <c r="BT25862" s="153"/>
    </row>
    <row r="25863" spans="71:72" x14ac:dyDescent="0.2">
      <c r="BS25863" s="152"/>
      <c r="BT25863" s="153"/>
    </row>
    <row r="25864" spans="71:72" x14ac:dyDescent="0.2">
      <c r="BS25864" s="152"/>
      <c r="BT25864" s="153"/>
    </row>
    <row r="25865" spans="71:72" x14ac:dyDescent="0.2">
      <c r="BS25865" s="152"/>
      <c r="BT25865" s="153"/>
    </row>
    <row r="25866" spans="71:72" x14ac:dyDescent="0.2">
      <c r="BS25866" s="152"/>
      <c r="BT25866" s="153"/>
    </row>
    <row r="25867" spans="71:72" x14ac:dyDescent="0.2">
      <c r="BS25867" s="152"/>
      <c r="BT25867" s="153"/>
    </row>
    <row r="25868" spans="71:72" x14ac:dyDescent="0.2">
      <c r="BS25868" s="152"/>
      <c r="BT25868" s="153"/>
    </row>
    <row r="25869" spans="71:72" x14ac:dyDescent="0.2">
      <c r="BS25869" s="152"/>
      <c r="BT25869" s="153"/>
    </row>
    <row r="25870" spans="71:72" x14ac:dyDescent="0.2">
      <c r="BS25870" s="152"/>
      <c r="BT25870" s="153"/>
    </row>
    <row r="25871" spans="71:72" x14ac:dyDescent="0.2">
      <c r="BS25871" s="152"/>
      <c r="BT25871" s="153"/>
    </row>
    <row r="25872" spans="71:72" x14ac:dyDescent="0.2">
      <c r="BS25872" s="152"/>
      <c r="BT25872" s="153"/>
    </row>
    <row r="25873" spans="71:72" x14ac:dyDescent="0.2">
      <c r="BS25873" s="152"/>
      <c r="BT25873" s="153"/>
    </row>
    <row r="25874" spans="71:72" x14ac:dyDescent="0.2">
      <c r="BS25874" s="152"/>
      <c r="BT25874" s="153"/>
    </row>
    <row r="25875" spans="71:72" x14ac:dyDescent="0.2">
      <c r="BS25875" s="152"/>
      <c r="BT25875" s="153"/>
    </row>
    <row r="25876" spans="71:72" x14ac:dyDescent="0.2">
      <c r="BS25876" s="152"/>
      <c r="BT25876" s="153"/>
    </row>
    <row r="25877" spans="71:72" x14ac:dyDescent="0.2">
      <c r="BS25877" s="152"/>
      <c r="BT25877" s="153"/>
    </row>
    <row r="25878" spans="71:72" x14ac:dyDescent="0.2">
      <c r="BS25878" s="152"/>
      <c r="BT25878" s="153"/>
    </row>
    <row r="25879" spans="71:72" x14ac:dyDescent="0.2">
      <c r="BS25879" s="152"/>
      <c r="BT25879" s="153"/>
    </row>
    <row r="25880" spans="71:72" x14ac:dyDescent="0.2">
      <c r="BS25880" s="152"/>
      <c r="BT25880" s="153"/>
    </row>
    <row r="25881" spans="71:72" x14ac:dyDescent="0.2">
      <c r="BS25881" s="152"/>
      <c r="BT25881" s="153"/>
    </row>
    <row r="25882" spans="71:72" x14ac:dyDescent="0.2">
      <c r="BS25882" s="152"/>
      <c r="BT25882" s="153"/>
    </row>
    <row r="25883" spans="71:72" x14ac:dyDescent="0.2">
      <c r="BS25883" s="152"/>
      <c r="BT25883" s="153"/>
    </row>
    <row r="25884" spans="71:72" x14ac:dyDescent="0.2">
      <c r="BS25884" s="152"/>
      <c r="BT25884" s="153"/>
    </row>
    <row r="25885" spans="71:72" x14ac:dyDescent="0.2">
      <c r="BS25885" s="152"/>
      <c r="BT25885" s="153"/>
    </row>
    <row r="25886" spans="71:72" x14ac:dyDescent="0.2">
      <c r="BS25886" s="152"/>
      <c r="BT25886" s="153"/>
    </row>
    <row r="25887" spans="71:72" x14ac:dyDescent="0.2">
      <c r="BS25887" s="152"/>
      <c r="BT25887" s="153"/>
    </row>
    <row r="25888" spans="71:72" x14ac:dyDescent="0.2">
      <c r="BS25888" s="152"/>
      <c r="BT25888" s="153"/>
    </row>
    <row r="25889" spans="71:72" x14ac:dyDescent="0.2">
      <c r="BS25889" s="152"/>
      <c r="BT25889" s="153"/>
    </row>
    <row r="25890" spans="71:72" x14ac:dyDescent="0.2">
      <c r="BS25890" s="152"/>
      <c r="BT25890" s="153"/>
    </row>
    <row r="25891" spans="71:72" x14ac:dyDescent="0.2">
      <c r="BS25891" s="152"/>
      <c r="BT25891" s="153"/>
    </row>
    <row r="25892" spans="71:72" x14ac:dyDescent="0.2">
      <c r="BS25892" s="152"/>
      <c r="BT25892" s="153"/>
    </row>
    <row r="25893" spans="71:72" x14ac:dyDescent="0.2">
      <c r="BS25893" s="152"/>
      <c r="BT25893" s="153"/>
    </row>
    <row r="25894" spans="71:72" x14ac:dyDescent="0.2">
      <c r="BS25894" s="152"/>
      <c r="BT25894" s="153"/>
    </row>
    <row r="25895" spans="71:72" x14ac:dyDescent="0.2">
      <c r="BS25895" s="152"/>
      <c r="BT25895" s="153"/>
    </row>
    <row r="25896" spans="71:72" x14ac:dyDescent="0.2">
      <c r="BS25896" s="152"/>
      <c r="BT25896" s="153"/>
    </row>
    <row r="25897" spans="71:72" x14ac:dyDescent="0.2">
      <c r="BS25897" s="152"/>
      <c r="BT25897" s="153"/>
    </row>
    <row r="25898" spans="71:72" x14ac:dyDescent="0.2">
      <c r="BS25898" s="152"/>
      <c r="BT25898" s="153"/>
    </row>
    <row r="25899" spans="71:72" x14ac:dyDescent="0.2">
      <c r="BS25899" s="152"/>
      <c r="BT25899" s="153"/>
    </row>
    <row r="25900" spans="71:72" x14ac:dyDescent="0.2">
      <c r="BS25900" s="152"/>
      <c r="BT25900" s="153"/>
    </row>
    <row r="25901" spans="71:72" x14ac:dyDescent="0.2">
      <c r="BS25901" s="152"/>
      <c r="BT25901" s="153"/>
    </row>
    <row r="25902" spans="71:72" x14ac:dyDescent="0.2">
      <c r="BS25902" s="152"/>
      <c r="BT25902" s="153"/>
    </row>
    <row r="25903" spans="71:72" x14ac:dyDescent="0.2">
      <c r="BS25903" s="152"/>
      <c r="BT25903" s="153"/>
    </row>
    <row r="25904" spans="71:72" x14ac:dyDescent="0.2">
      <c r="BS25904" s="152"/>
      <c r="BT25904" s="153"/>
    </row>
    <row r="25905" spans="71:72" x14ac:dyDescent="0.2">
      <c r="BS25905" s="152"/>
      <c r="BT25905" s="153"/>
    </row>
    <row r="25906" spans="71:72" x14ac:dyDescent="0.2">
      <c r="BS25906" s="152"/>
      <c r="BT25906" s="153"/>
    </row>
    <row r="25907" spans="71:72" x14ac:dyDescent="0.2">
      <c r="BS25907" s="152"/>
      <c r="BT25907" s="153"/>
    </row>
    <row r="25908" spans="71:72" x14ac:dyDescent="0.2">
      <c r="BS25908" s="152"/>
      <c r="BT25908" s="153"/>
    </row>
    <row r="25909" spans="71:72" x14ac:dyDescent="0.2">
      <c r="BS25909" s="152"/>
      <c r="BT25909" s="153"/>
    </row>
    <row r="25910" spans="71:72" x14ac:dyDescent="0.2">
      <c r="BS25910" s="152"/>
      <c r="BT25910" s="153"/>
    </row>
    <row r="25911" spans="71:72" x14ac:dyDescent="0.2">
      <c r="BS25911" s="152"/>
      <c r="BT25911" s="153"/>
    </row>
    <row r="25912" spans="71:72" x14ac:dyDescent="0.2">
      <c r="BS25912" s="152"/>
      <c r="BT25912" s="153"/>
    </row>
    <row r="25913" spans="71:72" x14ac:dyDescent="0.2">
      <c r="BS25913" s="152"/>
      <c r="BT25913" s="153"/>
    </row>
    <row r="25914" spans="71:72" x14ac:dyDescent="0.2">
      <c r="BS25914" s="152"/>
      <c r="BT25914" s="153"/>
    </row>
    <row r="25915" spans="71:72" x14ac:dyDescent="0.2">
      <c r="BS25915" s="152"/>
      <c r="BT25915" s="153"/>
    </row>
    <row r="25916" spans="71:72" x14ac:dyDescent="0.2">
      <c r="BS25916" s="152"/>
      <c r="BT25916" s="153"/>
    </row>
    <row r="25917" spans="71:72" x14ac:dyDescent="0.2">
      <c r="BS25917" s="152"/>
      <c r="BT25917" s="153"/>
    </row>
    <row r="25918" spans="71:72" x14ac:dyDescent="0.2">
      <c r="BS25918" s="152"/>
      <c r="BT25918" s="153"/>
    </row>
    <row r="25919" spans="71:72" x14ac:dyDescent="0.2">
      <c r="BS25919" s="152"/>
      <c r="BT25919" s="153"/>
    </row>
    <row r="25920" spans="71:72" x14ac:dyDescent="0.2">
      <c r="BS25920" s="152"/>
      <c r="BT25920" s="153"/>
    </row>
    <row r="25921" spans="71:72" x14ac:dyDescent="0.2">
      <c r="BS25921" s="152"/>
      <c r="BT25921" s="153"/>
    </row>
    <row r="25922" spans="71:72" x14ac:dyDescent="0.2">
      <c r="BS25922" s="152"/>
      <c r="BT25922" s="153"/>
    </row>
    <row r="25923" spans="71:72" x14ac:dyDescent="0.2">
      <c r="BS25923" s="152"/>
      <c r="BT25923" s="153"/>
    </row>
    <row r="25924" spans="71:72" x14ac:dyDescent="0.2">
      <c r="BS25924" s="152"/>
      <c r="BT25924" s="153"/>
    </row>
    <row r="25925" spans="71:72" x14ac:dyDescent="0.2">
      <c r="BS25925" s="152"/>
      <c r="BT25925" s="153"/>
    </row>
    <row r="25926" spans="71:72" x14ac:dyDescent="0.2">
      <c r="BS25926" s="152"/>
      <c r="BT25926" s="153"/>
    </row>
    <row r="25927" spans="71:72" x14ac:dyDescent="0.2">
      <c r="BS25927" s="152"/>
      <c r="BT25927" s="153"/>
    </row>
    <row r="25928" spans="71:72" x14ac:dyDescent="0.2">
      <c r="BS25928" s="152"/>
      <c r="BT25928" s="153"/>
    </row>
    <row r="25929" spans="71:72" x14ac:dyDescent="0.2">
      <c r="BS25929" s="152"/>
      <c r="BT25929" s="153"/>
    </row>
    <row r="25930" spans="71:72" x14ac:dyDescent="0.2">
      <c r="BS25930" s="152"/>
      <c r="BT25930" s="153"/>
    </row>
    <row r="25931" spans="71:72" x14ac:dyDescent="0.2">
      <c r="BS25931" s="152"/>
      <c r="BT25931" s="153"/>
    </row>
    <row r="25932" spans="71:72" x14ac:dyDescent="0.2">
      <c r="BS25932" s="152"/>
      <c r="BT25932" s="153"/>
    </row>
    <row r="25933" spans="71:72" x14ac:dyDescent="0.2">
      <c r="BS25933" s="152"/>
      <c r="BT25933" s="153"/>
    </row>
    <row r="25934" spans="71:72" x14ac:dyDescent="0.2">
      <c r="BS25934" s="152"/>
      <c r="BT25934" s="153"/>
    </row>
    <row r="25935" spans="71:72" x14ac:dyDescent="0.2">
      <c r="BS25935" s="152"/>
      <c r="BT25935" s="153"/>
    </row>
    <row r="25936" spans="71:72" x14ac:dyDescent="0.2">
      <c r="BS25936" s="152"/>
      <c r="BT25936" s="153"/>
    </row>
    <row r="25937" spans="71:72" x14ac:dyDescent="0.2">
      <c r="BS25937" s="152"/>
      <c r="BT25937" s="153"/>
    </row>
    <row r="25938" spans="71:72" x14ac:dyDescent="0.2">
      <c r="BS25938" s="152"/>
      <c r="BT25938" s="153"/>
    </row>
    <row r="25939" spans="71:72" x14ac:dyDescent="0.2">
      <c r="BS25939" s="152"/>
      <c r="BT25939" s="153"/>
    </row>
    <row r="25940" spans="71:72" x14ac:dyDescent="0.2">
      <c r="BS25940" s="152"/>
      <c r="BT25940" s="153"/>
    </row>
    <row r="25941" spans="71:72" x14ac:dyDescent="0.2">
      <c r="BS25941" s="152"/>
      <c r="BT25941" s="153"/>
    </row>
    <row r="25942" spans="71:72" x14ac:dyDescent="0.2">
      <c r="BS25942" s="152"/>
      <c r="BT25942" s="153"/>
    </row>
    <row r="25943" spans="71:72" x14ac:dyDescent="0.2">
      <c r="BS25943" s="152"/>
      <c r="BT25943" s="153"/>
    </row>
    <row r="25944" spans="71:72" x14ac:dyDescent="0.2">
      <c r="BS25944" s="152"/>
      <c r="BT25944" s="153"/>
    </row>
    <row r="25945" spans="71:72" x14ac:dyDescent="0.2">
      <c r="BS25945" s="152"/>
      <c r="BT25945" s="153"/>
    </row>
    <row r="25946" spans="71:72" x14ac:dyDescent="0.2">
      <c r="BS25946" s="152"/>
      <c r="BT25946" s="153"/>
    </row>
    <row r="25947" spans="71:72" x14ac:dyDescent="0.2">
      <c r="BS25947" s="152"/>
      <c r="BT25947" s="153"/>
    </row>
    <row r="25948" spans="71:72" x14ac:dyDescent="0.2">
      <c r="BS25948" s="152"/>
      <c r="BT25948" s="153"/>
    </row>
    <row r="25949" spans="71:72" x14ac:dyDescent="0.2">
      <c r="BS25949" s="152"/>
      <c r="BT25949" s="153"/>
    </row>
    <row r="25950" spans="71:72" x14ac:dyDescent="0.2">
      <c r="BS25950" s="152"/>
      <c r="BT25950" s="153"/>
    </row>
    <row r="25951" spans="71:72" x14ac:dyDescent="0.2">
      <c r="BS25951" s="152"/>
      <c r="BT25951" s="153"/>
    </row>
    <row r="25952" spans="71:72" x14ac:dyDescent="0.2">
      <c r="BS25952" s="152"/>
      <c r="BT25952" s="153"/>
    </row>
    <row r="25953" spans="71:72" x14ac:dyDescent="0.2">
      <c r="BS25953" s="152"/>
      <c r="BT25953" s="153"/>
    </row>
    <row r="25954" spans="71:72" x14ac:dyDescent="0.2">
      <c r="BS25954" s="152"/>
      <c r="BT25954" s="153"/>
    </row>
    <row r="25955" spans="71:72" x14ac:dyDescent="0.2">
      <c r="BS25955" s="152"/>
      <c r="BT25955" s="153"/>
    </row>
    <row r="25956" spans="71:72" x14ac:dyDescent="0.2">
      <c r="BS25956" s="152"/>
      <c r="BT25956" s="153"/>
    </row>
    <row r="25957" spans="71:72" x14ac:dyDescent="0.2">
      <c r="BS25957" s="152"/>
      <c r="BT25957" s="153"/>
    </row>
    <row r="25958" spans="71:72" x14ac:dyDescent="0.2">
      <c r="BS25958" s="152"/>
      <c r="BT25958" s="153"/>
    </row>
    <row r="25959" spans="71:72" x14ac:dyDescent="0.2">
      <c r="BS25959" s="152"/>
      <c r="BT25959" s="153"/>
    </row>
    <row r="25960" spans="71:72" x14ac:dyDescent="0.2">
      <c r="BS25960" s="152"/>
      <c r="BT25960" s="153"/>
    </row>
    <row r="25961" spans="71:72" x14ac:dyDescent="0.2">
      <c r="BS25961" s="152"/>
      <c r="BT25961" s="153"/>
    </row>
    <row r="25962" spans="71:72" x14ac:dyDescent="0.2">
      <c r="BS25962" s="152"/>
      <c r="BT25962" s="153"/>
    </row>
    <row r="25963" spans="71:72" x14ac:dyDescent="0.2">
      <c r="BS25963" s="152"/>
      <c r="BT25963" s="153"/>
    </row>
    <row r="25964" spans="71:72" x14ac:dyDescent="0.2">
      <c r="BS25964" s="152"/>
      <c r="BT25964" s="153"/>
    </row>
    <row r="25965" spans="71:72" x14ac:dyDescent="0.2">
      <c r="BS25965" s="152"/>
      <c r="BT25965" s="153"/>
    </row>
    <row r="25966" spans="71:72" x14ac:dyDescent="0.2">
      <c r="BS25966" s="152"/>
      <c r="BT25966" s="153"/>
    </row>
    <row r="25967" spans="71:72" x14ac:dyDescent="0.2">
      <c r="BS25967" s="152"/>
      <c r="BT25967" s="153"/>
    </row>
    <row r="25968" spans="71:72" x14ac:dyDescent="0.2">
      <c r="BS25968" s="152"/>
      <c r="BT25968" s="153"/>
    </row>
    <row r="25969" spans="71:72" x14ac:dyDescent="0.2">
      <c r="BS25969" s="152"/>
      <c r="BT25969" s="153"/>
    </row>
    <row r="25970" spans="71:72" x14ac:dyDescent="0.2">
      <c r="BS25970" s="152"/>
      <c r="BT25970" s="153"/>
    </row>
    <row r="25971" spans="71:72" x14ac:dyDescent="0.2">
      <c r="BS25971" s="152"/>
      <c r="BT25971" s="153"/>
    </row>
    <row r="25972" spans="71:72" x14ac:dyDescent="0.2">
      <c r="BS25972" s="152"/>
      <c r="BT25972" s="153"/>
    </row>
    <row r="25973" spans="71:72" x14ac:dyDescent="0.2">
      <c r="BS25973" s="152"/>
      <c r="BT25973" s="153"/>
    </row>
    <row r="25974" spans="71:72" x14ac:dyDescent="0.2">
      <c r="BS25974" s="152"/>
      <c r="BT25974" s="153"/>
    </row>
    <row r="25975" spans="71:72" x14ac:dyDescent="0.2">
      <c r="BS25975" s="152"/>
      <c r="BT25975" s="153"/>
    </row>
    <row r="25976" spans="71:72" x14ac:dyDescent="0.2">
      <c r="BS25976" s="152"/>
      <c r="BT25976" s="153"/>
    </row>
    <row r="25977" spans="71:72" x14ac:dyDescent="0.2">
      <c r="BS25977" s="152"/>
      <c r="BT25977" s="153"/>
    </row>
    <row r="25978" spans="71:72" x14ac:dyDescent="0.2">
      <c r="BS25978" s="152"/>
      <c r="BT25978" s="153"/>
    </row>
    <row r="25979" spans="71:72" x14ac:dyDescent="0.2">
      <c r="BS25979" s="152"/>
      <c r="BT25979" s="153"/>
    </row>
    <row r="25980" spans="71:72" x14ac:dyDescent="0.2">
      <c r="BS25980" s="152"/>
      <c r="BT25980" s="153"/>
    </row>
    <row r="25981" spans="71:72" x14ac:dyDescent="0.2">
      <c r="BS25981" s="152"/>
      <c r="BT25981" s="153"/>
    </row>
    <row r="25982" spans="71:72" x14ac:dyDescent="0.2">
      <c r="BS25982" s="152"/>
      <c r="BT25982" s="153"/>
    </row>
    <row r="25983" spans="71:72" x14ac:dyDescent="0.2">
      <c r="BS25983" s="152"/>
      <c r="BT25983" s="153"/>
    </row>
    <row r="25984" spans="71:72" x14ac:dyDescent="0.2">
      <c r="BS25984" s="152"/>
      <c r="BT25984" s="153"/>
    </row>
    <row r="25985" spans="71:72" x14ac:dyDescent="0.2">
      <c r="BS25985" s="152"/>
      <c r="BT25985" s="153"/>
    </row>
    <row r="25986" spans="71:72" x14ac:dyDescent="0.2">
      <c r="BS25986" s="152"/>
      <c r="BT25986" s="153"/>
    </row>
    <row r="25987" spans="71:72" x14ac:dyDescent="0.2">
      <c r="BS25987" s="152"/>
      <c r="BT25987" s="153"/>
    </row>
    <row r="25988" spans="71:72" x14ac:dyDescent="0.2">
      <c r="BS25988" s="152"/>
      <c r="BT25988" s="153"/>
    </row>
    <row r="25989" spans="71:72" x14ac:dyDescent="0.2">
      <c r="BS25989" s="152"/>
      <c r="BT25989" s="153"/>
    </row>
    <row r="25990" spans="71:72" x14ac:dyDescent="0.2">
      <c r="BS25990" s="152"/>
      <c r="BT25990" s="153"/>
    </row>
    <row r="25991" spans="71:72" x14ac:dyDescent="0.2">
      <c r="BS25991" s="152"/>
      <c r="BT25991" s="153"/>
    </row>
    <row r="25992" spans="71:72" x14ac:dyDescent="0.2">
      <c r="BS25992" s="152"/>
      <c r="BT25992" s="153"/>
    </row>
    <row r="25993" spans="71:72" x14ac:dyDescent="0.2">
      <c r="BS25993" s="152"/>
      <c r="BT25993" s="153"/>
    </row>
    <row r="25994" spans="71:72" x14ac:dyDescent="0.2">
      <c r="BS25994" s="152"/>
      <c r="BT25994" s="153"/>
    </row>
    <row r="25995" spans="71:72" x14ac:dyDescent="0.2">
      <c r="BS25995" s="152"/>
      <c r="BT25995" s="153"/>
    </row>
    <row r="25996" spans="71:72" x14ac:dyDescent="0.2">
      <c r="BS25996" s="152"/>
      <c r="BT25996" s="153"/>
    </row>
    <row r="25997" spans="71:72" x14ac:dyDescent="0.2">
      <c r="BS25997" s="152"/>
      <c r="BT25997" s="153"/>
    </row>
    <row r="25998" spans="71:72" x14ac:dyDescent="0.2">
      <c r="BS25998" s="152"/>
      <c r="BT25998" s="153"/>
    </row>
    <row r="25999" spans="71:72" x14ac:dyDescent="0.2">
      <c r="BS25999" s="152"/>
      <c r="BT25999" s="153"/>
    </row>
    <row r="26000" spans="71:72" x14ac:dyDescent="0.2">
      <c r="BS26000" s="152"/>
      <c r="BT26000" s="153"/>
    </row>
    <row r="26001" spans="71:72" x14ac:dyDescent="0.2">
      <c r="BS26001" s="152"/>
      <c r="BT26001" s="153"/>
    </row>
    <row r="26002" spans="71:72" x14ac:dyDescent="0.2">
      <c r="BS26002" s="152"/>
      <c r="BT26002" s="153"/>
    </row>
    <row r="26003" spans="71:72" x14ac:dyDescent="0.2">
      <c r="BS26003" s="152"/>
      <c r="BT26003" s="153"/>
    </row>
    <row r="26004" spans="71:72" x14ac:dyDescent="0.2">
      <c r="BS26004" s="152"/>
      <c r="BT26004" s="153"/>
    </row>
    <row r="26005" spans="71:72" x14ac:dyDescent="0.2">
      <c r="BS26005" s="152"/>
      <c r="BT26005" s="153"/>
    </row>
    <row r="26006" spans="71:72" x14ac:dyDescent="0.2">
      <c r="BS26006" s="152"/>
      <c r="BT26006" s="153"/>
    </row>
    <row r="26007" spans="71:72" x14ac:dyDescent="0.2">
      <c r="BS26007" s="152"/>
      <c r="BT26007" s="153"/>
    </row>
    <row r="26008" spans="71:72" x14ac:dyDescent="0.2">
      <c r="BS26008" s="152"/>
      <c r="BT26008" s="153"/>
    </row>
    <row r="26009" spans="71:72" x14ac:dyDescent="0.2">
      <c r="BS26009" s="152"/>
      <c r="BT26009" s="153"/>
    </row>
    <row r="26010" spans="71:72" x14ac:dyDescent="0.2">
      <c r="BS26010" s="152"/>
      <c r="BT26010" s="153"/>
    </row>
    <row r="26011" spans="71:72" x14ac:dyDescent="0.2">
      <c r="BS26011" s="152"/>
      <c r="BT26011" s="153"/>
    </row>
    <row r="26012" spans="71:72" x14ac:dyDescent="0.2">
      <c r="BS26012" s="152"/>
      <c r="BT26012" s="153"/>
    </row>
    <row r="26013" spans="71:72" x14ac:dyDescent="0.2">
      <c r="BS26013" s="152"/>
      <c r="BT26013" s="153"/>
    </row>
    <row r="26014" spans="71:72" x14ac:dyDescent="0.2">
      <c r="BS26014" s="152"/>
      <c r="BT26014" s="153"/>
    </row>
    <row r="26015" spans="71:72" x14ac:dyDescent="0.2">
      <c r="BS26015" s="152"/>
      <c r="BT26015" s="153"/>
    </row>
    <row r="26016" spans="71:72" x14ac:dyDescent="0.2">
      <c r="BS26016" s="152"/>
      <c r="BT26016" s="153"/>
    </row>
    <row r="26017" spans="71:72" x14ac:dyDescent="0.2">
      <c r="BS26017" s="152"/>
      <c r="BT26017" s="153"/>
    </row>
    <row r="26018" spans="71:72" x14ac:dyDescent="0.2">
      <c r="BS26018" s="152"/>
      <c r="BT26018" s="153"/>
    </row>
    <row r="26019" spans="71:72" x14ac:dyDescent="0.2">
      <c r="BS26019" s="152"/>
      <c r="BT26019" s="153"/>
    </row>
    <row r="26020" spans="71:72" x14ac:dyDescent="0.2">
      <c r="BS26020" s="152"/>
      <c r="BT26020" s="153"/>
    </row>
    <row r="26021" spans="71:72" x14ac:dyDescent="0.2">
      <c r="BS26021" s="152"/>
      <c r="BT26021" s="153"/>
    </row>
    <row r="26022" spans="71:72" x14ac:dyDescent="0.2">
      <c r="BS26022" s="152"/>
      <c r="BT26022" s="153"/>
    </row>
    <row r="26023" spans="71:72" x14ac:dyDescent="0.2">
      <c r="BS26023" s="152"/>
      <c r="BT26023" s="153"/>
    </row>
    <row r="26024" spans="71:72" x14ac:dyDescent="0.2">
      <c r="BS26024" s="152"/>
      <c r="BT26024" s="153"/>
    </row>
    <row r="26025" spans="71:72" x14ac:dyDescent="0.2">
      <c r="BS26025" s="152"/>
      <c r="BT26025" s="153"/>
    </row>
    <row r="26026" spans="71:72" x14ac:dyDescent="0.2">
      <c r="BS26026" s="152"/>
      <c r="BT26026" s="153"/>
    </row>
    <row r="26027" spans="71:72" x14ac:dyDescent="0.2">
      <c r="BS26027" s="152"/>
      <c r="BT26027" s="153"/>
    </row>
    <row r="26028" spans="71:72" x14ac:dyDescent="0.2">
      <c r="BS26028" s="152"/>
      <c r="BT26028" s="153"/>
    </row>
    <row r="26029" spans="71:72" x14ac:dyDescent="0.2">
      <c r="BS26029" s="152"/>
      <c r="BT26029" s="153"/>
    </row>
    <row r="26030" spans="71:72" x14ac:dyDescent="0.2">
      <c r="BS26030" s="152"/>
      <c r="BT26030" s="153"/>
    </row>
    <row r="26031" spans="71:72" x14ac:dyDescent="0.2">
      <c r="BS26031" s="152"/>
      <c r="BT26031" s="153"/>
    </row>
    <row r="26032" spans="71:72" x14ac:dyDescent="0.2">
      <c r="BS26032" s="152"/>
      <c r="BT26032" s="153"/>
    </row>
    <row r="26033" spans="71:72" x14ac:dyDescent="0.2">
      <c r="BS26033" s="152"/>
      <c r="BT26033" s="153"/>
    </row>
    <row r="26034" spans="71:72" x14ac:dyDescent="0.2">
      <c r="BS26034" s="152"/>
      <c r="BT26034" s="153"/>
    </row>
    <row r="26035" spans="71:72" x14ac:dyDescent="0.2">
      <c r="BS26035" s="152"/>
      <c r="BT26035" s="153"/>
    </row>
    <row r="26036" spans="71:72" x14ac:dyDescent="0.2">
      <c r="BS26036" s="152"/>
      <c r="BT26036" s="153"/>
    </row>
    <row r="26037" spans="71:72" x14ac:dyDescent="0.2">
      <c r="BS26037" s="152"/>
      <c r="BT26037" s="153"/>
    </row>
    <row r="26038" spans="71:72" x14ac:dyDescent="0.2">
      <c r="BS26038" s="152"/>
      <c r="BT26038" s="153"/>
    </row>
    <row r="26039" spans="71:72" x14ac:dyDescent="0.2">
      <c r="BS26039" s="152"/>
      <c r="BT26039" s="153"/>
    </row>
    <row r="26040" spans="71:72" x14ac:dyDescent="0.2">
      <c r="BS26040" s="152"/>
      <c r="BT26040" s="153"/>
    </row>
    <row r="26041" spans="71:72" x14ac:dyDescent="0.2">
      <c r="BS26041" s="152"/>
      <c r="BT26041" s="153"/>
    </row>
    <row r="26042" spans="71:72" x14ac:dyDescent="0.2">
      <c r="BS26042" s="152"/>
      <c r="BT26042" s="153"/>
    </row>
    <row r="26043" spans="71:72" x14ac:dyDescent="0.2">
      <c r="BS26043" s="152"/>
      <c r="BT26043" s="153"/>
    </row>
    <row r="26044" spans="71:72" x14ac:dyDescent="0.2">
      <c r="BS26044" s="152"/>
      <c r="BT26044" s="153"/>
    </row>
    <row r="26045" spans="71:72" x14ac:dyDescent="0.2">
      <c r="BS26045" s="152"/>
      <c r="BT26045" s="153"/>
    </row>
    <row r="26046" spans="71:72" x14ac:dyDescent="0.2">
      <c r="BS26046" s="152"/>
      <c r="BT26046" s="153"/>
    </row>
    <row r="26047" spans="71:72" x14ac:dyDescent="0.2">
      <c r="BS26047" s="152"/>
      <c r="BT26047" s="153"/>
    </row>
    <row r="26048" spans="71:72" x14ac:dyDescent="0.2">
      <c r="BS26048" s="152"/>
      <c r="BT26048" s="153"/>
    </row>
    <row r="26049" spans="71:72" x14ac:dyDescent="0.2">
      <c r="BS26049" s="152"/>
      <c r="BT26049" s="153"/>
    </row>
    <row r="26050" spans="71:72" x14ac:dyDescent="0.2">
      <c r="BS26050" s="152"/>
      <c r="BT26050" s="153"/>
    </row>
    <row r="26051" spans="71:72" x14ac:dyDescent="0.2">
      <c r="BS26051" s="152"/>
      <c r="BT26051" s="153"/>
    </row>
    <row r="26052" spans="71:72" x14ac:dyDescent="0.2">
      <c r="BS26052" s="152"/>
      <c r="BT26052" s="153"/>
    </row>
    <row r="26053" spans="71:72" x14ac:dyDescent="0.2">
      <c r="BS26053" s="152"/>
      <c r="BT26053" s="153"/>
    </row>
    <row r="26054" spans="71:72" x14ac:dyDescent="0.2">
      <c r="BS26054" s="152"/>
      <c r="BT26054" s="153"/>
    </row>
    <row r="26055" spans="71:72" x14ac:dyDescent="0.2">
      <c r="BS26055" s="152"/>
      <c r="BT26055" s="153"/>
    </row>
    <row r="26056" spans="71:72" x14ac:dyDescent="0.2">
      <c r="BS26056" s="152"/>
      <c r="BT26056" s="153"/>
    </row>
    <row r="26057" spans="71:72" x14ac:dyDescent="0.2">
      <c r="BS26057" s="152"/>
      <c r="BT26057" s="153"/>
    </row>
    <row r="26058" spans="71:72" x14ac:dyDescent="0.2">
      <c r="BS26058" s="152"/>
      <c r="BT26058" s="153"/>
    </row>
    <row r="26059" spans="71:72" x14ac:dyDescent="0.2">
      <c r="BS26059" s="152"/>
      <c r="BT26059" s="153"/>
    </row>
    <row r="26060" spans="71:72" x14ac:dyDescent="0.2">
      <c r="BS26060" s="152"/>
      <c r="BT26060" s="153"/>
    </row>
    <row r="26061" spans="71:72" x14ac:dyDescent="0.2">
      <c r="BS26061" s="152"/>
      <c r="BT26061" s="153"/>
    </row>
    <row r="26062" spans="71:72" x14ac:dyDescent="0.2">
      <c r="BS26062" s="152"/>
      <c r="BT26062" s="153"/>
    </row>
    <row r="26063" spans="71:72" x14ac:dyDescent="0.2">
      <c r="BS26063" s="152"/>
      <c r="BT26063" s="153"/>
    </row>
    <row r="26064" spans="71:72" x14ac:dyDescent="0.2">
      <c r="BS26064" s="152"/>
      <c r="BT26064" s="153"/>
    </row>
    <row r="26065" spans="71:72" x14ac:dyDescent="0.2">
      <c r="BS26065" s="152"/>
      <c r="BT26065" s="153"/>
    </row>
    <row r="26066" spans="71:72" x14ac:dyDescent="0.2">
      <c r="BS26066" s="152"/>
      <c r="BT26066" s="153"/>
    </row>
    <row r="26067" spans="71:72" x14ac:dyDescent="0.2">
      <c r="BS26067" s="152"/>
      <c r="BT26067" s="153"/>
    </row>
    <row r="26068" spans="71:72" x14ac:dyDescent="0.2">
      <c r="BS26068" s="152"/>
      <c r="BT26068" s="153"/>
    </row>
    <row r="26069" spans="71:72" x14ac:dyDescent="0.2">
      <c r="BS26069" s="152"/>
      <c r="BT26069" s="153"/>
    </row>
    <row r="26070" spans="71:72" x14ac:dyDescent="0.2">
      <c r="BS26070" s="152"/>
      <c r="BT26070" s="153"/>
    </row>
    <row r="26071" spans="71:72" x14ac:dyDescent="0.2">
      <c r="BS26071" s="152"/>
      <c r="BT26071" s="153"/>
    </row>
    <row r="26072" spans="71:72" x14ac:dyDescent="0.2">
      <c r="BS26072" s="152"/>
      <c r="BT26072" s="153"/>
    </row>
    <row r="26073" spans="71:72" x14ac:dyDescent="0.2">
      <c r="BS26073" s="152"/>
      <c r="BT26073" s="153"/>
    </row>
    <row r="26074" spans="71:72" x14ac:dyDescent="0.2">
      <c r="BS26074" s="152"/>
      <c r="BT26074" s="153"/>
    </row>
    <row r="26075" spans="71:72" x14ac:dyDescent="0.2">
      <c r="BS26075" s="152"/>
      <c r="BT26075" s="153"/>
    </row>
    <row r="26076" spans="71:72" x14ac:dyDescent="0.2">
      <c r="BS26076" s="152"/>
      <c r="BT26076" s="153"/>
    </row>
    <row r="26077" spans="71:72" x14ac:dyDescent="0.2">
      <c r="BS26077" s="152"/>
      <c r="BT26077" s="153"/>
    </row>
    <row r="26078" spans="71:72" x14ac:dyDescent="0.2">
      <c r="BS26078" s="152"/>
      <c r="BT26078" s="153"/>
    </row>
    <row r="26079" spans="71:72" x14ac:dyDescent="0.2">
      <c r="BS26079" s="152"/>
      <c r="BT26079" s="153"/>
    </row>
    <row r="26080" spans="71:72" x14ac:dyDescent="0.2">
      <c r="BS26080" s="152"/>
      <c r="BT26080" s="153"/>
    </row>
    <row r="26081" spans="71:72" x14ac:dyDescent="0.2">
      <c r="BS26081" s="152"/>
      <c r="BT26081" s="153"/>
    </row>
    <row r="26082" spans="71:72" x14ac:dyDescent="0.2">
      <c r="BS26082" s="152"/>
      <c r="BT26082" s="153"/>
    </row>
    <row r="26083" spans="71:72" x14ac:dyDescent="0.2">
      <c r="BS26083" s="152"/>
      <c r="BT26083" s="153"/>
    </row>
    <row r="26084" spans="71:72" x14ac:dyDescent="0.2">
      <c r="BS26084" s="152"/>
      <c r="BT26084" s="153"/>
    </row>
    <row r="26085" spans="71:72" x14ac:dyDescent="0.2">
      <c r="BS26085" s="152"/>
      <c r="BT26085" s="153"/>
    </row>
    <row r="26086" spans="71:72" x14ac:dyDescent="0.2">
      <c r="BS26086" s="152"/>
      <c r="BT26086" s="153"/>
    </row>
    <row r="26087" spans="71:72" x14ac:dyDescent="0.2">
      <c r="BS26087" s="152"/>
      <c r="BT26087" s="153"/>
    </row>
    <row r="26088" spans="71:72" x14ac:dyDescent="0.2">
      <c r="BS26088" s="152"/>
      <c r="BT26088" s="153"/>
    </row>
    <row r="26089" spans="71:72" x14ac:dyDescent="0.2">
      <c r="BS26089" s="152"/>
      <c r="BT26089" s="153"/>
    </row>
    <row r="26090" spans="71:72" x14ac:dyDescent="0.2">
      <c r="BS26090" s="152"/>
      <c r="BT26090" s="153"/>
    </row>
    <row r="26091" spans="71:72" x14ac:dyDescent="0.2">
      <c r="BS26091" s="152"/>
      <c r="BT26091" s="153"/>
    </row>
    <row r="26092" spans="71:72" x14ac:dyDescent="0.2">
      <c r="BS26092" s="152"/>
      <c r="BT26092" s="153"/>
    </row>
    <row r="26093" spans="71:72" x14ac:dyDescent="0.2">
      <c r="BS26093" s="152"/>
      <c r="BT26093" s="153"/>
    </row>
    <row r="26094" spans="71:72" x14ac:dyDescent="0.2">
      <c r="BS26094" s="152"/>
      <c r="BT26094" s="153"/>
    </row>
    <row r="26095" spans="71:72" x14ac:dyDescent="0.2">
      <c r="BS26095" s="152"/>
      <c r="BT26095" s="153"/>
    </row>
    <row r="26096" spans="71:72" x14ac:dyDescent="0.2">
      <c r="BS26096" s="152"/>
      <c r="BT26096" s="153"/>
    </row>
    <row r="26097" spans="71:72" x14ac:dyDescent="0.2">
      <c r="BS26097" s="152"/>
      <c r="BT26097" s="153"/>
    </row>
    <row r="26098" spans="71:72" x14ac:dyDescent="0.2">
      <c r="BS26098" s="152"/>
      <c r="BT26098" s="153"/>
    </row>
    <row r="26099" spans="71:72" x14ac:dyDescent="0.2">
      <c r="BS26099" s="152"/>
      <c r="BT26099" s="153"/>
    </row>
    <row r="26100" spans="71:72" x14ac:dyDescent="0.2">
      <c r="BS26100" s="152"/>
      <c r="BT26100" s="153"/>
    </row>
    <row r="26101" spans="71:72" x14ac:dyDescent="0.2">
      <c r="BS26101" s="152"/>
      <c r="BT26101" s="153"/>
    </row>
    <row r="26102" spans="71:72" x14ac:dyDescent="0.2">
      <c r="BS26102" s="152"/>
      <c r="BT26102" s="153"/>
    </row>
    <row r="26103" spans="71:72" x14ac:dyDescent="0.2">
      <c r="BS26103" s="152"/>
      <c r="BT26103" s="153"/>
    </row>
    <row r="26104" spans="71:72" x14ac:dyDescent="0.2">
      <c r="BS26104" s="152"/>
      <c r="BT26104" s="153"/>
    </row>
    <row r="26105" spans="71:72" x14ac:dyDescent="0.2">
      <c r="BS26105" s="152"/>
      <c r="BT26105" s="153"/>
    </row>
    <row r="26106" spans="71:72" x14ac:dyDescent="0.2">
      <c r="BS26106" s="152"/>
      <c r="BT26106" s="153"/>
    </row>
    <row r="26107" spans="71:72" x14ac:dyDescent="0.2">
      <c r="BS26107" s="152"/>
      <c r="BT26107" s="153"/>
    </row>
    <row r="26108" spans="71:72" x14ac:dyDescent="0.2">
      <c r="BS26108" s="152"/>
      <c r="BT26108" s="153"/>
    </row>
    <row r="26109" spans="71:72" x14ac:dyDescent="0.2">
      <c r="BS26109" s="152"/>
      <c r="BT26109" s="153"/>
    </row>
    <row r="26110" spans="71:72" x14ac:dyDescent="0.2">
      <c r="BS26110" s="152"/>
      <c r="BT26110" s="153"/>
    </row>
    <row r="26111" spans="71:72" x14ac:dyDescent="0.2">
      <c r="BS26111" s="152"/>
      <c r="BT26111" s="153"/>
    </row>
    <row r="26112" spans="71:72" x14ac:dyDescent="0.2">
      <c r="BS26112" s="152"/>
      <c r="BT26112" s="153"/>
    </row>
    <row r="26113" spans="71:72" x14ac:dyDescent="0.2">
      <c r="BS26113" s="152"/>
      <c r="BT26113" s="153"/>
    </row>
    <row r="26114" spans="71:72" x14ac:dyDescent="0.2">
      <c r="BS26114" s="152"/>
      <c r="BT26114" s="153"/>
    </row>
    <row r="26115" spans="71:72" x14ac:dyDescent="0.2">
      <c r="BS26115" s="152"/>
      <c r="BT26115" s="153"/>
    </row>
    <row r="26116" spans="71:72" x14ac:dyDescent="0.2">
      <c r="BS26116" s="152"/>
      <c r="BT26116" s="153"/>
    </row>
    <row r="26117" spans="71:72" x14ac:dyDescent="0.2">
      <c r="BS26117" s="152"/>
      <c r="BT26117" s="153"/>
    </row>
    <row r="26118" spans="71:72" x14ac:dyDescent="0.2">
      <c r="BS26118" s="152"/>
      <c r="BT26118" s="153"/>
    </row>
    <row r="26119" spans="71:72" x14ac:dyDescent="0.2">
      <c r="BS26119" s="152"/>
      <c r="BT26119" s="153"/>
    </row>
    <row r="26120" spans="71:72" x14ac:dyDescent="0.2">
      <c r="BS26120" s="152"/>
      <c r="BT26120" s="153"/>
    </row>
    <row r="26121" spans="71:72" x14ac:dyDescent="0.2">
      <c r="BS26121" s="152"/>
      <c r="BT26121" s="153"/>
    </row>
    <row r="26122" spans="71:72" x14ac:dyDescent="0.2">
      <c r="BS26122" s="152"/>
      <c r="BT26122" s="153"/>
    </row>
    <row r="26123" spans="71:72" x14ac:dyDescent="0.2">
      <c r="BS26123" s="152"/>
      <c r="BT26123" s="153"/>
    </row>
    <row r="26124" spans="71:72" x14ac:dyDescent="0.2">
      <c r="BS26124" s="152"/>
      <c r="BT26124" s="153"/>
    </row>
    <row r="26125" spans="71:72" x14ac:dyDescent="0.2">
      <c r="BS26125" s="152"/>
      <c r="BT26125" s="153"/>
    </row>
    <row r="26126" spans="71:72" x14ac:dyDescent="0.2">
      <c r="BS26126" s="152"/>
      <c r="BT26126" s="153"/>
    </row>
    <row r="26127" spans="71:72" x14ac:dyDescent="0.2">
      <c r="BS26127" s="152"/>
      <c r="BT26127" s="153"/>
    </row>
    <row r="26128" spans="71:72" x14ac:dyDescent="0.2">
      <c r="BS26128" s="152"/>
      <c r="BT26128" s="153"/>
    </row>
    <row r="26129" spans="71:72" x14ac:dyDescent="0.2">
      <c r="BS26129" s="152"/>
      <c r="BT26129" s="153"/>
    </row>
    <row r="26130" spans="71:72" x14ac:dyDescent="0.2">
      <c r="BS26130" s="152"/>
      <c r="BT26130" s="153"/>
    </row>
    <row r="26131" spans="71:72" x14ac:dyDescent="0.2">
      <c r="BS26131" s="152"/>
      <c r="BT26131" s="153"/>
    </row>
    <row r="26132" spans="71:72" x14ac:dyDescent="0.2">
      <c r="BS26132" s="152"/>
      <c r="BT26132" s="153"/>
    </row>
    <row r="26133" spans="71:72" x14ac:dyDescent="0.2">
      <c r="BS26133" s="152"/>
      <c r="BT26133" s="153"/>
    </row>
    <row r="26134" spans="71:72" x14ac:dyDescent="0.2">
      <c r="BS26134" s="152"/>
      <c r="BT26134" s="153"/>
    </row>
    <row r="26135" spans="71:72" x14ac:dyDescent="0.2">
      <c r="BS26135" s="152"/>
      <c r="BT26135" s="153"/>
    </row>
    <row r="26136" spans="71:72" x14ac:dyDescent="0.2">
      <c r="BS26136" s="152"/>
      <c r="BT26136" s="153"/>
    </row>
    <row r="26137" spans="71:72" x14ac:dyDescent="0.2">
      <c r="BS26137" s="152"/>
      <c r="BT26137" s="153"/>
    </row>
    <row r="26138" spans="71:72" x14ac:dyDescent="0.2">
      <c r="BS26138" s="152"/>
      <c r="BT26138" s="153"/>
    </row>
    <row r="26139" spans="71:72" x14ac:dyDescent="0.2">
      <c r="BS26139" s="152"/>
      <c r="BT26139" s="153"/>
    </row>
    <row r="26140" spans="71:72" x14ac:dyDescent="0.2">
      <c r="BS26140" s="152"/>
      <c r="BT26140" s="153"/>
    </row>
    <row r="26141" spans="71:72" x14ac:dyDescent="0.2">
      <c r="BS26141" s="152"/>
      <c r="BT26141" s="153"/>
    </row>
    <row r="26142" spans="71:72" x14ac:dyDescent="0.2">
      <c r="BS26142" s="152"/>
      <c r="BT26142" s="153"/>
    </row>
    <row r="26143" spans="71:72" x14ac:dyDescent="0.2">
      <c r="BS26143" s="152"/>
      <c r="BT26143" s="153"/>
    </row>
    <row r="26144" spans="71:72" x14ac:dyDescent="0.2">
      <c r="BS26144" s="152"/>
      <c r="BT26144" s="153"/>
    </row>
    <row r="26145" spans="71:72" x14ac:dyDescent="0.2">
      <c r="BS26145" s="152"/>
      <c r="BT26145" s="153"/>
    </row>
    <row r="26146" spans="71:72" x14ac:dyDescent="0.2">
      <c r="BS26146" s="152"/>
      <c r="BT26146" s="153"/>
    </row>
    <row r="26147" spans="71:72" x14ac:dyDescent="0.2">
      <c r="BS26147" s="152"/>
      <c r="BT26147" s="153"/>
    </row>
    <row r="26148" spans="71:72" x14ac:dyDescent="0.2">
      <c r="BS26148" s="152"/>
      <c r="BT26148" s="153"/>
    </row>
    <row r="26149" spans="71:72" x14ac:dyDescent="0.2">
      <c r="BS26149" s="152"/>
      <c r="BT26149" s="153"/>
    </row>
    <row r="26150" spans="71:72" x14ac:dyDescent="0.2">
      <c r="BS26150" s="152"/>
      <c r="BT26150" s="153"/>
    </row>
    <row r="26151" spans="71:72" x14ac:dyDescent="0.2">
      <c r="BS26151" s="152"/>
      <c r="BT26151" s="153"/>
    </row>
    <row r="26152" spans="71:72" x14ac:dyDescent="0.2">
      <c r="BS26152" s="152"/>
      <c r="BT26152" s="153"/>
    </row>
    <row r="26153" spans="71:72" x14ac:dyDescent="0.2">
      <c r="BS26153" s="152"/>
      <c r="BT26153" s="153"/>
    </row>
    <row r="26154" spans="71:72" x14ac:dyDescent="0.2">
      <c r="BS26154" s="152"/>
      <c r="BT26154" s="153"/>
    </row>
    <row r="26155" spans="71:72" x14ac:dyDescent="0.2">
      <c r="BS26155" s="152"/>
      <c r="BT26155" s="153"/>
    </row>
    <row r="26156" spans="71:72" x14ac:dyDescent="0.2">
      <c r="BS26156" s="152"/>
      <c r="BT26156" s="153"/>
    </row>
    <row r="26157" spans="71:72" x14ac:dyDescent="0.2">
      <c r="BS26157" s="152"/>
      <c r="BT26157" s="153"/>
    </row>
    <row r="26158" spans="71:72" x14ac:dyDescent="0.2">
      <c r="BS26158" s="152"/>
      <c r="BT26158" s="153"/>
    </row>
    <row r="26159" spans="71:72" x14ac:dyDescent="0.2">
      <c r="BS26159" s="152"/>
      <c r="BT26159" s="153"/>
    </row>
    <row r="26160" spans="71:72" x14ac:dyDescent="0.2">
      <c r="BS26160" s="152"/>
      <c r="BT26160" s="153"/>
    </row>
    <row r="26161" spans="71:72" x14ac:dyDescent="0.2">
      <c r="BS26161" s="152"/>
      <c r="BT26161" s="153"/>
    </row>
    <row r="26162" spans="71:72" x14ac:dyDescent="0.2">
      <c r="BS26162" s="152"/>
      <c r="BT26162" s="153"/>
    </row>
    <row r="26163" spans="71:72" x14ac:dyDescent="0.2">
      <c r="BS26163" s="152"/>
      <c r="BT26163" s="153"/>
    </row>
    <row r="26164" spans="71:72" x14ac:dyDescent="0.2">
      <c r="BS26164" s="152"/>
      <c r="BT26164" s="153"/>
    </row>
    <row r="26165" spans="71:72" x14ac:dyDescent="0.2">
      <c r="BS26165" s="152"/>
      <c r="BT26165" s="153"/>
    </row>
    <row r="26166" spans="71:72" x14ac:dyDescent="0.2">
      <c r="BS26166" s="152"/>
      <c r="BT26166" s="153"/>
    </row>
    <row r="26167" spans="71:72" x14ac:dyDescent="0.2">
      <c r="BS26167" s="152"/>
      <c r="BT26167" s="153"/>
    </row>
    <row r="26168" spans="71:72" x14ac:dyDescent="0.2">
      <c r="BS26168" s="152"/>
      <c r="BT26168" s="153"/>
    </row>
    <row r="26169" spans="71:72" x14ac:dyDescent="0.2">
      <c r="BS26169" s="152"/>
      <c r="BT26169" s="153"/>
    </row>
    <row r="26170" spans="71:72" x14ac:dyDescent="0.2">
      <c r="BS26170" s="152"/>
      <c r="BT26170" s="153"/>
    </row>
    <row r="26171" spans="71:72" x14ac:dyDescent="0.2">
      <c r="BS26171" s="152"/>
      <c r="BT26171" s="153"/>
    </row>
    <row r="26172" spans="71:72" x14ac:dyDescent="0.2">
      <c r="BS26172" s="152"/>
      <c r="BT26172" s="153"/>
    </row>
    <row r="26173" spans="71:72" x14ac:dyDescent="0.2">
      <c r="BS26173" s="152"/>
      <c r="BT26173" s="153"/>
    </row>
    <row r="26174" spans="71:72" x14ac:dyDescent="0.2">
      <c r="BS26174" s="152"/>
      <c r="BT26174" s="153"/>
    </row>
    <row r="26175" spans="71:72" x14ac:dyDescent="0.2">
      <c r="BS26175" s="152"/>
      <c r="BT26175" s="153"/>
    </row>
    <row r="26176" spans="71:72" x14ac:dyDescent="0.2">
      <c r="BS26176" s="152"/>
      <c r="BT26176" s="153"/>
    </row>
    <row r="26177" spans="71:72" x14ac:dyDescent="0.2">
      <c r="BS26177" s="152"/>
      <c r="BT26177" s="153"/>
    </row>
    <row r="26178" spans="71:72" x14ac:dyDescent="0.2">
      <c r="BS26178" s="152"/>
      <c r="BT26178" s="153"/>
    </row>
    <row r="26179" spans="71:72" x14ac:dyDescent="0.2">
      <c r="BS26179" s="152"/>
      <c r="BT26179" s="153"/>
    </row>
    <row r="26180" spans="71:72" x14ac:dyDescent="0.2">
      <c r="BS26180" s="152"/>
      <c r="BT26180" s="153"/>
    </row>
    <row r="26181" spans="71:72" x14ac:dyDescent="0.2">
      <c r="BS26181" s="152"/>
      <c r="BT26181" s="153"/>
    </row>
    <row r="26182" spans="71:72" x14ac:dyDescent="0.2">
      <c r="BS26182" s="152"/>
      <c r="BT26182" s="153"/>
    </row>
    <row r="26183" spans="71:72" x14ac:dyDescent="0.2">
      <c r="BS26183" s="152"/>
      <c r="BT26183" s="153"/>
    </row>
    <row r="26184" spans="71:72" x14ac:dyDescent="0.2">
      <c r="BS26184" s="152"/>
      <c r="BT26184" s="153"/>
    </row>
    <row r="26185" spans="71:72" x14ac:dyDescent="0.2">
      <c r="BS26185" s="152"/>
      <c r="BT26185" s="153"/>
    </row>
    <row r="26186" spans="71:72" x14ac:dyDescent="0.2">
      <c r="BS26186" s="152"/>
      <c r="BT26186" s="153"/>
    </row>
    <row r="26187" spans="71:72" x14ac:dyDescent="0.2">
      <c r="BS26187" s="152"/>
      <c r="BT26187" s="153"/>
    </row>
    <row r="26188" spans="71:72" x14ac:dyDescent="0.2">
      <c r="BS26188" s="152"/>
      <c r="BT26188" s="153"/>
    </row>
    <row r="26189" spans="71:72" x14ac:dyDescent="0.2">
      <c r="BS26189" s="152"/>
      <c r="BT26189" s="153"/>
    </row>
    <row r="26190" spans="71:72" x14ac:dyDescent="0.2">
      <c r="BS26190" s="152"/>
      <c r="BT26190" s="153"/>
    </row>
    <row r="26191" spans="71:72" x14ac:dyDescent="0.2">
      <c r="BS26191" s="152"/>
      <c r="BT26191" s="153"/>
    </row>
    <row r="26192" spans="71:72" x14ac:dyDescent="0.2">
      <c r="BS26192" s="152"/>
      <c r="BT26192" s="153"/>
    </row>
    <row r="26193" spans="71:72" x14ac:dyDescent="0.2">
      <c r="BS26193" s="152"/>
      <c r="BT26193" s="153"/>
    </row>
    <row r="26194" spans="71:72" x14ac:dyDescent="0.2">
      <c r="BS26194" s="152"/>
      <c r="BT26194" s="153"/>
    </row>
    <row r="26195" spans="71:72" x14ac:dyDescent="0.2">
      <c r="BS26195" s="152"/>
      <c r="BT26195" s="153"/>
    </row>
    <row r="26196" spans="71:72" x14ac:dyDescent="0.2">
      <c r="BS26196" s="152"/>
      <c r="BT26196" s="153"/>
    </row>
    <row r="26197" spans="71:72" x14ac:dyDescent="0.2">
      <c r="BS26197" s="152"/>
      <c r="BT26197" s="153"/>
    </row>
    <row r="26198" spans="71:72" x14ac:dyDescent="0.2">
      <c r="BS26198" s="152"/>
      <c r="BT26198" s="153"/>
    </row>
    <row r="26199" spans="71:72" x14ac:dyDescent="0.2">
      <c r="BS26199" s="152"/>
      <c r="BT26199" s="153"/>
    </row>
    <row r="26200" spans="71:72" x14ac:dyDescent="0.2">
      <c r="BS26200" s="152"/>
      <c r="BT26200" s="153"/>
    </row>
    <row r="26201" spans="71:72" x14ac:dyDescent="0.2">
      <c r="BS26201" s="152"/>
      <c r="BT26201" s="153"/>
    </row>
    <row r="26202" spans="71:72" x14ac:dyDescent="0.2">
      <c r="BS26202" s="152"/>
      <c r="BT26202" s="153"/>
    </row>
    <row r="26203" spans="71:72" x14ac:dyDescent="0.2">
      <c r="BS26203" s="152"/>
      <c r="BT26203" s="153"/>
    </row>
    <row r="26204" spans="71:72" x14ac:dyDescent="0.2">
      <c r="BS26204" s="152"/>
      <c r="BT26204" s="153"/>
    </row>
    <row r="26205" spans="71:72" x14ac:dyDescent="0.2">
      <c r="BS26205" s="152"/>
      <c r="BT26205" s="153"/>
    </row>
    <row r="26206" spans="71:72" x14ac:dyDescent="0.2">
      <c r="BS26206" s="152"/>
      <c r="BT26206" s="153"/>
    </row>
    <row r="26207" spans="71:72" x14ac:dyDescent="0.2">
      <c r="BS26207" s="152"/>
      <c r="BT26207" s="153"/>
    </row>
    <row r="26208" spans="71:72" x14ac:dyDescent="0.2">
      <c r="BS26208" s="152"/>
      <c r="BT26208" s="153"/>
    </row>
    <row r="26209" spans="71:72" x14ac:dyDescent="0.2">
      <c r="BS26209" s="152"/>
      <c r="BT26209" s="153"/>
    </row>
    <row r="26210" spans="71:72" x14ac:dyDescent="0.2">
      <c r="BS26210" s="152"/>
      <c r="BT26210" s="153"/>
    </row>
    <row r="26211" spans="71:72" x14ac:dyDescent="0.2">
      <c r="BS26211" s="152"/>
      <c r="BT26211" s="153"/>
    </row>
    <row r="26212" spans="71:72" x14ac:dyDescent="0.2">
      <c r="BS26212" s="152"/>
      <c r="BT26212" s="153"/>
    </row>
    <row r="26213" spans="71:72" x14ac:dyDescent="0.2">
      <c r="BS26213" s="152"/>
      <c r="BT26213" s="153"/>
    </row>
    <row r="26214" spans="71:72" x14ac:dyDescent="0.2">
      <c r="BS26214" s="152"/>
      <c r="BT26214" s="153"/>
    </row>
    <row r="26215" spans="71:72" x14ac:dyDescent="0.2">
      <c r="BS26215" s="152"/>
      <c r="BT26215" s="153"/>
    </row>
    <row r="26216" spans="71:72" x14ac:dyDescent="0.2">
      <c r="BS26216" s="152"/>
      <c r="BT26216" s="153"/>
    </row>
    <row r="26217" spans="71:72" x14ac:dyDescent="0.2">
      <c r="BS26217" s="152"/>
      <c r="BT26217" s="153"/>
    </row>
    <row r="26218" spans="71:72" x14ac:dyDescent="0.2">
      <c r="BS26218" s="152"/>
      <c r="BT26218" s="153"/>
    </row>
    <row r="26219" spans="71:72" x14ac:dyDescent="0.2">
      <c r="BS26219" s="152"/>
      <c r="BT26219" s="153"/>
    </row>
    <row r="26220" spans="71:72" x14ac:dyDescent="0.2">
      <c r="BS26220" s="152"/>
      <c r="BT26220" s="153"/>
    </row>
    <row r="26221" spans="71:72" x14ac:dyDescent="0.2">
      <c r="BS26221" s="152"/>
      <c r="BT26221" s="153"/>
    </row>
    <row r="26222" spans="71:72" x14ac:dyDescent="0.2">
      <c r="BS26222" s="152"/>
      <c r="BT26222" s="153"/>
    </row>
    <row r="26223" spans="71:72" x14ac:dyDescent="0.2">
      <c r="BS26223" s="152"/>
      <c r="BT26223" s="153"/>
    </row>
    <row r="26224" spans="71:72" x14ac:dyDescent="0.2">
      <c r="BS26224" s="152"/>
      <c r="BT26224" s="153"/>
    </row>
    <row r="26225" spans="71:72" x14ac:dyDescent="0.2">
      <c r="BS26225" s="152"/>
      <c r="BT26225" s="153"/>
    </row>
    <row r="26226" spans="71:72" x14ac:dyDescent="0.2">
      <c r="BS26226" s="152"/>
      <c r="BT26226" s="153"/>
    </row>
    <row r="26227" spans="71:72" x14ac:dyDescent="0.2">
      <c r="BS26227" s="152"/>
      <c r="BT26227" s="153"/>
    </row>
    <row r="26228" spans="71:72" x14ac:dyDescent="0.2">
      <c r="BS26228" s="152"/>
      <c r="BT26228" s="153"/>
    </row>
    <row r="26229" spans="71:72" x14ac:dyDescent="0.2">
      <c r="BS26229" s="152"/>
      <c r="BT26229" s="153"/>
    </row>
    <row r="26230" spans="71:72" x14ac:dyDescent="0.2">
      <c r="BS26230" s="152"/>
      <c r="BT26230" s="153"/>
    </row>
    <row r="26231" spans="71:72" x14ac:dyDescent="0.2">
      <c r="BS26231" s="152"/>
      <c r="BT26231" s="153"/>
    </row>
    <row r="26232" spans="71:72" x14ac:dyDescent="0.2">
      <c r="BS26232" s="152"/>
      <c r="BT26232" s="153"/>
    </row>
    <row r="26233" spans="71:72" x14ac:dyDescent="0.2">
      <c r="BS26233" s="152"/>
      <c r="BT26233" s="153"/>
    </row>
    <row r="26234" spans="71:72" x14ac:dyDescent="0.2">
      <c r="BS26234" s="152"/>
      <c r="BT26234" s="153"/>
    </row>
    <row r="26235" spans="71:72" x14ac:dyDescent="0.2">
      <c r="BS26235" s="152"/>
      <c r="BT26235" s="153"/>
    </row>
    <row r="26236" spans="71:72" x14ac:dyDescent="0.2">
      <c r="BS26236" s="152"/>
      <c r="BT26236" s="153"/>
    </row>
    <row r="26237" spans="71:72" x14ac:dyDescent="0.2">
      <c r="BS26237" s="152"/>
      <c r="BT26237" s="153"/>
    </row>
    <row r="26238" spans="71:72" x14ac:dyDescent="0.2">
      <c r="BS26238" s="152"/>
      <c r="BT26238" s="153"/>
    </row>
    <row r="26239" spans="71:72" x14ac:dyDescent="0.2">
      <c r="BS26239" s="152"/>
      <c r="BT26239" s="153"/>
    </row>
    <row r="26240" spans="71:72" x14ac:dyDescent="0.2">
      <c r="BS26240" s="152"/>
      <c r="BT26240" s="153"/>
    </row>
    <row r="26241" spans="71:72" x14ac:dyDescent="0.2">
      <c r="BS26241" s="152"/>
      <c r="BT26241" s="153"/>
    </row>
    <row r="26242" spans="71:72" x14ac:dyDescent="0.2">
      <c r="BS26242" s="152"/>
      <c r="BT26242" s="153"/>
    </row>
    <row r="26243" spans="71:72" x14ac:dyDescent="0.2">
      <c r="BS26243" s="152"/>
      <c r="BT26243" s="153"/>
    </row>
    <row r="26244" spans="71:72" x14ac:dyDescent="0.2">
      <c r="BS26244" s="152"/>
      <c r="BT26244" s="153"/>
    </row>
    <row r="26245" spans="71:72" x14ac:dyDescent="0.2">
      <c r="BS26245" s="152"/>
      <c r="BT26245" s="153"/>
    </row>
    <row r="26246" spans="71:72" x14ac:dyDescent="0.2">
      <c r="BS26246" s="152"/>
      <c r="BT26246" s="153"/>
    </row>
    <row r="26247" spans="71:72" x14ac:dyDescent="0.2">
      <c r="BS26247" s="152"/>
      <c r="BT26247" s="153"/>
    </row>
    <row r="26248" spans="71:72" x14ac:dyDescent="0.2">
      <c r="BS26248" s="152"/>
      <c r="BT26248" s="153"/>
    </row>
    <row r="26249" spans="71:72" x14ac:dyDescent="0.2">
      <c r="BS26249" s="152"/>
      <c r="BT26249" s="153"/>
    </row>
    <row r="26250" spans="71:72" x14ac:dyDescent="0.2">
      <c r="BS26250" s="152"/>
      <c r="BT26250" s="153"/>
    </row>
    <row r="26251" spans="71:72" x14ac:dyDescent="0.2">
      <c r="BS26251" s="152"/>
      <c r="BT26251" s="153"/>
    </row>
    <row r="26252" spans="71:72" x14ac:dyDescent="0.2">
      <c r="BS26252" s="152"/>
      <c r="BT26252" s="153"/>
    </row>
    <row r="26253" spans="71:72" x14ac:dyDescent="0.2">
      <c r="BS26253" s="152"/>
      <c r="BT26253" s="153"/>
    </row>
    <row r="26254" spans="71:72" x14ac:dyDescent="0.2">
      <c r="BS26254" s="152"/>
      <c r="BT26254" s="153"/>
    </row>
    <row r="26255" spans="71:72" x14ac:dyDescent="0.2">
      <c r="BS26255" s="152"/>
      <c r="BT26255" s="153"/>
    </row>
    <row r="26256" spans="71:72" x14ac:dyDescent="0.2">
      <c r="BS26256" s="152"/>
      <c r="BT26256" s="153"/>
    </row>
    <row r="26257" spans="71:72" x14ac:dyDescent="0.2">
      <c r="BS26257" s="152"/>
      <c r="BT26257" s="153"/>
    </row>
    <row r="26258" spans="71:72" x14ac:dyDescent="0.2">
      <c r="BS26258" s="152"/>
      <c r="BT26258" s="153"/>
    </row>
    <row r="26259" spans="71:72" x14ac:dyDescent="0.2">
      <c r="BS26259" s="152"/>
      <c r="BT26259" s="153"/>
    </row>
    <row r="26260" spans="71:72" x14ac:dyDescent="0.2">
      <c r="BS26260" s="152"/>
      <c r="BT26260" s="153"/>
    </row>
    <row r="26261" spans="71:72" x14ac:dyDescent="0.2">
      <c r="BS26261" s="152"/>
      <c r="BT26261" s="153"/>
    </row>
    <row r="26262" spans="71:72" x14ac:dyDescent="0.2">
      <c r="BS26262" s="152"/>
      <c r="BT26262" s="153"/>
    </row>
    <row r="26263" spans="71:72" x14ac:dyDescent="0.2">
      <c r="BS26263" s="152"/>
      <c r="BT26263" s="153"/>
    </row>
    <row r="26264" spans="71:72" x14ac:dyDescent="0.2">
      <c r="BS26264" s="152"/>
      <c r="BT26264" s="153"/>
    </row>
    <row r="26265" spans="71:72" x14ac:dyDescent="0.2">
      <c r="BS26265" s="152"/>
      <c r="BT26265" s="153"/>
    </row>
    <row r="26266" spans="71:72" x14ac:dyDescent="0.2">
      <c r="BS26266" s="152"/>
      <c r="BT26266" s="153"/>
    </row>
    <row r="26267" spans="71:72" x14ac:dyDescent="0.2">
      <c r="BS26267" s="152"/>
      <c r="BT26267" s="153"/>
    </row>
    <row r="26268" spans="71:72" x14ac:dyDescent="0.2">
      <c r="BS26268" s="152"/>
      <c r="BT26268" s="153"/>
    </row>
    <row r="26269" spans="71:72" x14ac:dyDescent="0.2">
      <c r="BS26269" s="152"/>
      <c r="BT26269" s="153"/>
    </row>
    <row r="26270" spans="71:72" x14ac:dyDescent="0.2">
      <c r="BS26270" s="152"/>
      <c r="BT26270" s="153"/>
    </row>
    <row r="26271" spans="71:72" x14ac:dyDescent="0.2">
      <c r="BS26271" s="152"/>
      <c r="BT26271" s="153"/>
    </row>
    <row r="26272" spans="71:72" x14ac:dyDescent="0.2">
      <c r="BS26272" s="152"/>
      <c r="BT26272" s="153"/>
    </row>
    <row r="26273" spans="71:72" x14ac:dyDescent="0.2">
      <c r="BS26273" s="152"/>
      <c r="BT26273" s="153"/>
    </row>
    <row r="26274" spans="71:72" x14ac:dyDescent="0.2">
      <c r="BS26274" s="152"/>
      <c r="BT26274" s="153"/>
    </row>
    <row r="26275" spans="71:72" x14ac:dyDescent="0.2">
      <c r="BS26275" s="152"/>
      <c r="BT26275" s="153"/>
    </row>
    <row r="26276" spans="71:72" x14ac:dyDescent="0.2">
      <c r="BS26276" s="152"/>
      <c r="BT26276" s="153"/>
    </row>
    <row r="26277" spans="71:72" x14ac:dyDescent="0.2">
      <c r="BS26277" s="152"/>
      <c r="BT26277" s="153"/>
    </row>
    <row r="26278" spans="71:72" x14ac:dyDescent="0.2">
      <c r="BS26278" s="152"/>
      <c r="BT26278" s="153"/>
    </row>
    <row r="26279" spans="71:72" x14ac:dyDescent="0.2">
      <c r="BS26279" s="152"/>
      <c r="BT26279" s="153"/>
    </row>
    <row r="26280" spans="71:72" x14ac:dyDescent="0.2">
      <c r="BS26280" s="152"/>
      <c r="BT26280" s="153"/>
    </row>
    <row r="26281" spans="71:72" x14ac:dyDescent="0.2">
      <c r="BS26281" s="152"/>
      <c r="BT26281" s="153"/>
    </row>
    <row r="26282" spans="71:72" x14ac:dyDescent="0.2">
      <c r="BS26282" s="152"/>
      <c r="BT26282" s="153"/>
    </row>
    <row r="26283" spans="71:72" x14ac:dyDescent="0.2">
      <c r="BS26283" s="152"/>
      <c r="BT26283" s="153"/>
    </row>
    <row r="26284" spans="71:72" x14ac:dyDescent="0.2">
      <c r="BS26284" s="152"/>
      <c r="BT26284" s="153"/>
    </row>
    <row r="26285" spans="71:72" x14ac:dyDescent="0.2">
      <c r="BS26285" s="152"/>
      <c r="BT26285" s="153"/>
    </row>
    <row r="26286" spans="71:72" x14ac:dyDescent="0.2">
      <c r="BS26286" s="152"/>
      <c r="BT26286" s="153"/>
    </row>
    <row r="26287" spans="71:72" x14ac:dyDescent="0.2">
      <c r="BS26287" s="152"/>
      <c r="BT26287" s="153"/>
    </row>
    <row r="26288" spans="71:72" x14ac:dyDescent="0.2">
      <c r="BS26288" s="152"/>
      <c r="BT26288" s="153"/>
    </row>
    <row r="26289" spans="71:72" x14ac:dyDescent="0.2">
      <c r="BS26289" s="152"/>
      <c r="BT26289" s="153"/>
    </row>
    <row r="26290" spans="71:72" x14ac:dyDescent="0.2">
      <c r="BS26290" s="152"/>
      <c r="BT26290" s="153"/>
    </row>
    <row r="26291" spans="71:72" x14ac:dyDescent="0.2">
      <c r="BS26291" s="152"/>
      <c r="BT26291" s="153"/>
    </row>
    <row r="26292" spans="71:72" x14ac:dyDescent="0.2">
      <c r="BS26292" s="152"/>
      <c r="BT26292" s="153"/>
    </row>
    <row r="26293" spans="71:72" x14ac:dyDescent="0.2">
      <c r="BS26293" s="152"/>
      <c r="BT26293" s="153"/>
    </row>
    <row r="26294" spans="71:72" x14ac:dyDescent="0.2">
      <c r="BS26294" s="152"/>
      <c r="BT26294" s="153"/>
    </row>
    <row r="26295" spans="71:72" x14ac:dyDescent="0.2">
      <c r="BS26295" s="152"/>
      <c r="BT26295" s="153"/>
    </row>
    <row r="26296" spans="71:72" x14ac:dyDescent="0.2">
      <c r="BS26296" s="152"/>
      <c r="BT26296" s="153"/>
    </row>
    <row r="26297" spans="71:72" x14ac:dyDescent="0.2">
      <c r="BS26297" s="152"/>
      <c r="BT26297" s="153"/>
    </row>
    <row r="26298" spans="71:72" x14ac:dyDescent="0.2">
      <c r="BS26298" s="152"/>
      <c r="BT26298" s="153"/>
    </row>
    <row r="26299" spans="71:72" x14ac:dyDescent="0.2">
      <c r="BS26299" s="152"/>
      <c r="BT26299" s="153"/>
    </row>
    <row r="26300" spans="71:72" x14ac:dyDescent="0.2">
      <c r="BS26300" s="152"/>
      <c r="BT26300" s="153"/>
    </row>
    <row r="26301" spans="71:72" x14ac:dyDescent="0.2">
      <c r="BS26301" s="152"/>
      <c r="BT26301" s="153"/>
    </row>
    <row r="26302" spans="71:72" x14ac:dyDescent="0.2">
      <c r="BS26302" s="152"/>
      <c r="BT26302" s="153"/>
    </row>
    <row r="26303" spans="71:72" x14ac:dyDescent="0.2">
      <c r="BS26303" s="152"/>
      <c r="BT26303" s="153"/>
    </row>
    <row r="26304" spans="71:72" x14ac:dyDescent="0.2">
      <c r="BS26304" s="152"/>
      <c r="BT26304" s="153"/>
    </row>
    <row r="26305" spans="71:72" x14ac:dyDescent="0.2">
      <c r="BS26305" s="152"/>
      <c r="BT26305" s="153"/>
    </row>
    <row r="26306" spans="71:72" x14ac:dyDescent="0.2">
      <c r="BS26306" s="152"/>
      <c r="BT26306" s="153"/>
    </row>
    <row r="26307" spans="71:72" x14ac:dyDescent="0.2">
      <c r="BS26307" s="152"/>
      <c r="BT26307" s="153"/>
    </row>
    <row r="26308" spans="71:72" x14ac:dyDescent="0.2">
      <c r="BS26308" s="152"/>
      <c r="BT26308" s="153"/>
    </row>
    <row r="26309" spans="71:72" x14ac:dyDescent="0.2">
      <c r="BS26309" s="152"/>
      <c r="BT26309" s="153"/>
    </row>
    <row r="26310" spans="71:72" x14ac:dyDescent="0.2">
      <c r="BS26310" s="152"/>
      <c r="BT26310" s="153"/>
    </row>
    <row r="26311" spans="71:72" x14ac:dyDescent="0.2">
      <c r="BS26311" s="152"/>
      <c r="BT26311" s="153"/>
    </row>
    <row r="26312" spans="71:72" x14ac:dyDescent="0.2">
      <c r="BS26312" s="152"/>
      <c r="BT26312" s="153"/>
    </row>
    <row r="26313" spans="71:72" x14ac:dyDescent="0.2">
      <c r="BS26313" s="152"/>
      <c r="BT26313" s="153"/>
    </row>
    <row r="26314" spans="71:72" x14ac:dyDescent="0.2">
      <c r="BS26314" s="152"/>
      <c r="BT26314" s="153"/>
    </row>
    <row r="26315" spans="71:72" x14ac:dyDescent="0.2">
      <c r="BS26315" s="152"/>
      <c r="BT26315" s="153"/>
    </row>
    <row r="26316" spans="71:72" x14ac:dyDescent="0.2">
      <c r="BS26316" s="152"/>
      <c r="BT26316" s="153"/>
    </row>
    <row r="26317" spans="71:72" x14ac:dyDescent="0.2">
      <c r="BS26317" s="152"/>
      <c r="BT26317" s="153"/>
    </row>
    <row r="26318" spans="71:72" x14ac:dyDescent="0.2">
      <c r="BS26318" s="152"/>
      <c r="BT26318" s="153"/>
    </row>
    <row r="26319" spans="71:72" x14ac:dyDescent="0.2">
      <c r="BS26319" s="152"/>
      <c r="BT26319" s="153"/>
    </row>
    <row r="26320" spans="71:72" x14ac:dyDescent="0.2">
      <c r="BS26320" s="152"/>
      <c r="BT26320" s="153"/>
    </row>
    <row r="26321" spans="71:72" x14ac:dyDescent="0.2">
      <c r="BS26321" s="152"/>
      <c r="BT26321" s="153"/>
    </row>
    <row r="26322" spans="71:72" x14ac:dyDescent="0.2">
      <c r="BS26322" s="152"/>
      <c r="BT26322" s="153"/>
    </row>
    <row r="26323" spans="71:72" x14ac:dyDescent="0.2">
      <c r="BS26323" s="152"/>
      <c r="BT26323" s="153"/>
    </row>
    <row r="26324" spans="71:72" x14ac:dyDescent="0.2">
      <c r="BS26324" s="152"/>
      <c r="BT26324" s="153"/>
    </row>
    <row r="26325" spans="71:72" x14ac:dyDescent="0.2">
      <c r="BS26325" s="152"/>
      <c r="BT26325" s="153"/>
    </row>
    <row r="26326" spans="71:72" x14ac:dyDescent="0.2">
      <c r="BS26326" s="152"/>
      <c r="BT26326" s="153"/>
    </row>
    <row r="26327" spans="71:72" x14ac:dyDescent="0.2">
      <c r="BS26327" s="152"/>
      <c r="BT26327" s="153"/>
    </row>
    <row r="26328" spans="71:72" x14ac:dyDescent="0.2">
      <c r="BS26328" s="152"/>
      <c r="BT26328" s="153"/>
    </row>
    <row r="26329" spans="71:72" x14ac:dyDescent="0.2">
      <c r="BS26329" s="152"/>
      <c r="BT26329" s="153"/>
    </row>
    <row r="26330" spans="71:72" x14ac:dyDescent="0.2">
      <c r="BS26330" s="152"/>
      <c r="BT26330" s="153"/>
    </row>
    <row r="26331" spans="71:72" x14ac:dyDescent="0.2">
      <c r="BS26331" s="152"/>
      <c r="BT26331" s="153"/>
    </row>
    <row r="26332" spans="71:72" x14ac:dyDescent="0.2">
      <c r="BS26332" s="152"/>
      <c r="BT26332" s="153"/>
    </row>
    <row r="26333" spans="71:72" x14ac:dyDescent="0.2">
      <c r="BS26333" s="152"/>
      <c r="BT26333" s="153"/>
    </row>
    <row r="26334" spans="71:72" x14ac:dyDescent="0.2">
      <c r="BS26334" s="152"/>
      <c r="BT26334" s="153"/>
    </row>
    <row r="26335" spans="71:72" x14ac:dyDescent="0.2">
      <c r="BS26335" s="152"/>
      <c r="BT26335" s="153"/>
    </row>
    <row r="26336" spans="71:72" x14ac:dyDescent="0.2">
      <c r="BS26336" s="152"/>
      <c r="BT26336" s="153"/>
    </row>
    <row r="26337" spans="71:72" x14ac:dyDescent="0.2">
      <c r="BS26337" s="152"/>
      <c r="BT26337" s="153"/>
    </row>
    <row r="26338" spans="71:72" x14ac:dyDescent="0.2">
      <c r="BS26338" s="152"/>
      <c r="BT26338" s="153"/>
    </row>
    <row r="26339" spans="71:72" x14ac:dyDescent="0.2">
      <c r="BS26339" s="152"/>
      <c r="BT26339" s="153"/>
    </row>
    <row r="26340" spans="71:72" x14ac:dyDescent="0.2">
      <c r="BS26340" s="152"/>
      <c r="BT26340" s="153"/>
    </row>
    <row r="26341" spans="71:72" x14ac:dyDescent="0.2">
      <c r="BS26341" s="152"/>
      <c r="BT26341" s="153"/>
    </row>
    <row r="26342" spans="71:72" x14ac:dyDescent="0.2">
      <c r="BS26342" s="152"/>
      <c r="BT26342" s="153"/>
    </row>
    <row r="26343" spans="71:72" x14ac:dyDescent="0.2">
      <c r="BS26343" s="152"/>
      <c r="BT26343" s="153"/>
    </row>
    <row r="26344" spans="71:72" x14ac:dyDescent="0.2">
      <c r="BS26344" s="152"/>
      <c r="BT26344" s="153"/>
    </row>
    <row r="26345" spans="71:72" x14ac:dyDescent="0.2">
      <c r="BS26345" s="152"/>
      <c r="BT26345" s="153"/>
    </row>
    <row r="26346" spans="71:72" x14ac:dyDescent="0.2">
      <c r="BS26346" s="152"/>
      <c r="BT26346" s="153"/>
    </row>
    <row r="26347" spans="71:72" x14ac:dyDescent="0.2">
      <c r="BS26347" s="152"/>
      <c r="BT26347" s="153"/>
    </row>
    <row r="26348" spans="71:72" x14ac:dyDescent="0.2">
      <c r="BS26348" s="152"/>
      <c r="BT26348" s="153"/>
    </row>
    <row r="26349" spans="71:72" x14ac:dyDescent="0.2">
      <c r="BS26349" s="152"/>
      <c r="BT26349" s="153"/>
    </row>
    <row r="26350" spans="71:72" x14ac:dyDescent="0.2">
      <c r="BS26350" s="152"/>
      <c r="BT26350" s="153"/>
    </row>
    <row r="26351" spans="71:72" x14ac:dyDescent="0.2">
      <c r="BS26351" s="152"/>
      <c r="BT26351" s="153"/>
    </row>
    <row r="26352" spans="71:72" x14ac:dyDescent="0.2">
      <c r="BS26352" s="152"/>
      <c r="BT26352" s="153"/>
    </row>
    <row r="26353" spans="71:72" x14ac:dyDescent="0.2">
      <c r="BS26353" s="152"/>
      <c r="BT26353" s="153"/>
    </row>
    <row r="26354" spans="71:72" x14ac:dyDescent="0.2">
      <c r="BS26354" s="152"/>
      <c r="BT26354" s="153"/>
    </row>
    <row r="26355" spans="71:72" x14ac:dyDescent="0.2">
      <c r="BS26355" s="152"/>
      <c r="BT26355" s="153"/>
    </row>
    <row r="26356" spans="71:72" x14ac:dyDescent="0.2">
      <c r="BS26356" s="152"/>
      <c r="BT26356" s="153"/>
    </row>
    <row r="26357" spans="71:72" x14ac:dyDescent="0.2">
      <c r="BS26357" s="152"/>
      <c r="BT26357" s="153"/>
    </row>
    <row r="26358" spans="71:72" x14ac:dyDescent="0.2">
      <c r="BS26358" s="152"/>
      <c r="BT26358" s="153"/>
    </row>
    <row r="26359" spans="71:72" x14ac:dyDescent="0.2">
      <c r="BS26359" s="152"/>
      <c r="BT26359" s="153"/>
    </row>
    <row r="26360" spans="71:72" x14ac:dyDescent="0.2">
      <c r="BS26360" s="152"/>
      <c r="BT26360" s="153"/>
    </row>
    <row r="26361" spans="71:72" x14ac:dyDescent="0.2">
      <c r="BS26361" s="152"/>
      <c r="BT26361" s="153"/>
    </row>
    <row r="26362" spans="71:72" x14ac:dyDescent="0.2">
      <c r="BS26362" s="152"/>
      <c r="BT26362" s="153"/>
    </row>
    <row r="26363" spans="71:72" x14ac:dyDescent="0.2">
      <c r="BS26363" s="152"/>
      <c r="BT26363" s="153"/>
    </row>
    <row r="26364" spans="71:72" x14ac:dyDescent="0.2">
      <c r="BS26364" s="152"/>
      <c r="BT26364" s="153"/>
    </row>
    <row r="26365" spans="71:72" x14ac:dyDescent="0.2">
      <c r="BS26365" s="152"/>
      <c r="BT26365" s="153"/>
    </row>
    <row r="26366" spans="71:72" x14ac:dyDescent="0.2">
      <c r="BS26366" s="152"/>
      <c r="BT26366" s="153"/>
    </row>
    <row r="26367" spans="71:72" x14ac:dyDescent="0.2">
      <c r="BS26367" s="152"/>
      <c r="BT26367" s="153"/>
    </row>
    <row r="26368" spans="71:72" x14ac:dyDescent="0.2">
      <c r="BS26368" s="152"/>
      <c r="BT26368" s="153"/>
    </row>
    <row r="26369" spans="71:72" x14ac:dyDescent="0.2">
      <c r="BS26369" s="152"/>
      <c r="BT26369" s="153"/>
    </row>
    <row r="26370" spans="71:72" x14ac:dyDescent="0.2">
      <c r="BS26370" s="152"/>
      <c r="BT26370" s="153"/>
    </row>
    <row r="26371" spans="71:72" x14ac:dyDescent="0.2">
      <c r="BS26371" s="152"/>
      <c r="BT26371" s="153"/>
    </row>
    <row r="26372" spans="71:72" x14ac:dyDescent="0.2">
      <c r="BS26372" s="152"/>
      <c r="BT26372" s="153"/>
    </row>
    <row r="26373" spans="71:72" x14ac:dyDescent="0.2">
      <c r="BS26373" s="152"/>
      <c r="BT26373" s="153"/>
    </row>
    <row r="26374" spans="71:72" x14ac:dyDescent="0.2">
      <c r="BS26374" s="152"/>
      <c r="BT26374" s="153"/>
    </row>
    <row r="26375" spans="71:72" x14ac:dyDescent="0.2">
      <c r="BS26375" s="152"/>
      <c r="BT26375" s="153"/>
    </row>
    <row r="26376" spans="71:72" x14ac:dyDescent="0.2">
      <c r="BS26376" s="152"/>
      <c r="BT26376" s="153"/>
    </row>
    <row r="26377" spans="71:72" x14ac:dyDescent="0.2">
      <c r="BS26377" s="152"/>
      <c r="BT26377" s="153"/>
    </row>
    <row r="26378" spans="71:72" x14ac:dyDescent="0.2">
      <c r="BS26378" s="152"/>
      <c r="BT26378" s="153"/>
    </row>
    <row r="26379" spans="71:72" x14ac:dyDescent="0.2">
      <c r="BS26379" s="152"/>
      <c r="BT26379" s="153"/>
    </row>
    <row r="26380" spans="71:72" x14ac:dyDescent="0.2">
      <c r="BS26380" s="152"/>
      <c r="BT26380" s="153"/>
    </row>
    <row r="26381" spans="71:72" x14ac:dyDescent="0.2">
      <c r="BS26381" s="152"/>
      <c r="BT26381" s="153"/>
    </row>
    <row r="26382" spans="71:72" x14ac:dyDescent="0.2">
      <c r="BS26382" s="152"/>
      <c r="BT26382" s="153"/>
    </row>
    <row r="26383" spans="71:72" x14ac:dyDescent="0.2">
      <c r="BS26383" s="152"/>
      <c r="BT26383" s="153"/>
    </row>
    <row r="26384" spans="71:72" x14ac:dyDescent="0.2">
      <c r="BS26384" s="152"/>
      <c r="BT26384" s="153"/>
    </row>
    <row r="26385" spans="71:72" x14ac:dyDescent="0.2">
      <c r="BS26385" s="152"/>
      <c r="BT26385" s="153"/>
    </row>
    <row r="26386" spans="71:72" x14ac:dyDescent="0.2">
      <c r="BS26386" s="152"/>
      <c r="BT26386" s="153"/>
    </row>
    <row r="26387" spans="71:72" x14ac:dyDescent="0.2">
      <c r="BS26387" s="152"/>
      <c r="BT26387" s="153"/>
    </row>
    <row r="26388" spans="71:72" x14ac:dyDescent="0.2">
      <c r="BS26388" s="152"/>
      <c r="BT26388" s="153"/>
    </row>
    <row r="26389" spans="71:72" x14ac:dyDescent="0.2">
      <c r="BS26389" s="152"/>
      <c r="BT26389" s="153"/>
    </row>
    <row r="26390" spans="71:72" x14ac:dyDescent="0.2">
      <c r="BS26390" s="152"/>
      <c r="BT26390" s="153"/>
    </row>
    <row r="26391" spans="71:72" x14ac:dyDescent="0.2">
      <c r="BS26391" s="152"/>
      <c r="BT26391" s="153"/>
    </row>
    <row r="26392" spans="71:72" x14ac:dyDescent="0.2">
      <c r="BS26392" s="152"/>
      <c r="BT26392" s="153"/>
    </row>
    <row r="26393" spans="71:72" x14ac:dyDescent="0.2">
      <c r="BS26393" s="152"/>
      <c r="BT26393" s="153"/>
    </row>
    <row r="26394" spans="71:72" x14ac:dyDescent="0.2">
      <c r="BS26394" s="152"/>
      <c r="BT26394" s="153"/>
    </row>
    <row r="26395" spans="71:72" x14ac:dyDescent="0.2">
      <c r="BS26395" s="152"/>
      <c r="BT26395" s="153"/>
    </row>
    <row r="26396" spans="71:72" x14ac:dyDescent="0.2">
      <c r="BS26396" s="152"/>
      <c r="BT26396" s="153"/>
    </row>
    <row r="26397" spans="71:72" x14ac:dyDescent="0.2">
      <c r="BS26397" s="152"/>
      <c r="BT26397" s="153"/>
    </row>
    <row r="26398" spans="71:72" x14ac:dyDescent="0.2">
      <c r="BS26398" s="152"/>
      <c r="BT26398" s="153"/>
    </row>
    <row r="26399" spans="71:72" x14ac:dyDescent="0.2">
      <c r="BS26399" s="152"/>
      <c r="BT26399" s="153"/>
    </row>
    <row r="26400" spans="71:72" x14ac:dyDescent="0.2">
      <c r="BS26400" s="152"/>
      <c r="BT26400" s="153"/>
    </row>
    <row r="26401" spans="71:72" x14ac:dyDescent="0.2">
      <c r="BS26401" s="152"/>
      <c r="BT26401" s="153"/>
    </row>
    <row r="26402" spans="71:72" x14ac:dyDescent="0.2">
      <c r="BS26402" s="152"/>
      <c r="BT26402" s="153"/>
    </row>
    <row r="26403" spans="71:72" x14ac:dyDescent="0.2">
      <c r="BS26403" s="152"/>
      <c r="BT26403" s="153"/>
    </row>
    <row r="26404" spans="71:72" x14ac:dyDescent="0.2">
      <c r="BS26404" s="152"/>
      <c r="BT26404" s="153"/>
    </row>
    <row r="26405" spans="71:72" x14ac:dyDescent="0.2">
      <c r="BS26405" s="152"/>
      <c r="BT26405" s="153"/>
    </row>
    <row r="26406" spans="71:72" x14ac:dyDescent="0.2">
      <c r="BS26406" s="152"/>
      <c r="BT26406" s="153"/>
    </row>
    <row r="26407" spans="71:72" x14ac:dyDescent="0.2">
      <c r="BS26407" s="152"/>
      <c r="BT26407" s="153"/>
    </row>
    <row r="26408" spans="71:72" x14ac:dyDescent="0.2">
      <c r="BS26408" s="152"/>
      <c r="BT26408" s="153"/>
    </row>
    <row r="26409" spans="71:72" x14ac:dyDescent="0.2">
      <c r="BS26409" s="152"/>
      <c r="BT26409" s="153"/>
    </row>
    <row r="26410" spans="71:72" x14ac:dyDescent="0.2">
      <c r="BS26410" s="152"/>
      <c r="BT26410" s="153"/>
    </row>
    <row r="26411" spans="71:72" x14ac:dyDescent="0.2">
      <c r="BS26411" s="152"/>
      <c r="BT26411" s="153"/>
    </row>
    <row r="26412" spans="71:72" x14ac:dyDescent="0.2">
      <c r="BS26412" s="152"/>
      <c r="BT26412" s="153"/>
    </row>
    <row r="26413" spans="71:72" x14ac:dyDescent="0.2">
      <c r="BS26413" s="152"/>
      <c r="BT26413" s="153"/>
    </row>
    <row r="26414" spans="71:72" x14ac:dyDescent="0.2">
      <c r="BS26414" s="152"/>
      <c r="BT26414" s="153"/>
    </row>
    <row r="26415" spans="71:72" x14ac:dyDescent="0.2">
      <c r="BS26415" s="152"/>
      <c r="BT26415" s="153"/>
    </row>
    <row r="26416" spans="71:72" x14ac:dyDescent="0.2">
      <c r="BS26416" s="152"/>
      <c r="BT26416" s="153"/>
    </row>
    <row r="26417" spans="71:72" x14ac:dyDescent="0.2">
      <c r="BS26417" s="152"/>
      <c r="BT26417" s="153"/>
    </row>
    <row r="26418" spans="71:72" x14ac:dyDescent="0.2">
      <c r="BS26418" s="152"/>
      <c r="BT26418" s="153"/>
    </row>
    <row r="26419" spans="71:72" x14ac:dyDescent="0.2">
      <c r="BS26419" s="152"/>
      <c r="BT26419" s="153"/>
    </row>
    <row r="26420" spans="71:72" x14ac:dyDescent="0.2">
      <c r="BS26420" s="152"/>
      <c r="BT26420" s="153"/>
    </row>
    <row r="26421" spans="71:72" x14ac:dyDescent="0.2">
      <c r="BS26421" s="152"/>
      <c r="BT26421" s="153"/>
    </row>
    <row r="26422" spans="71:72" x14ac:dyDescent="0.2">
      <c r="BS26422" s="152"/>
      <c r="BT26422" s="153"/>
    </row>
    <row r="26423" spans="71:72" x14ac:dyDescent="0.2">
      <c r="BS26423" s="152"/>
      <c r="BT26423" s="153"/>
    </row>
    <row r="26424" spans="71:72" x14ac:dyDescent="0.2">
      <c r="BS26424" s="152"/>
      <c r="BT26424" s="153"/>
    </row>
    <row r="26425" spans="71:72" x14ac:dyDescent="0.2">
      <c r="BS26425" s="152"/>
      <c r="BT26425" s="153"/>
    </row>
    <row r="26426" spans="71:72" x14ac:dyDescent="0.2">
      <c r="BS26426" s="152"/>
      <c r="BT26426" s="153"/>
    </row>
    <row r="26427" spans="71:72" x14ac:dyDescent="0.2">
      <c r="BS26427" s="152"/>
      <c r="BT26427" s="153"/>
    </row>
    <row r="26428" spans="71:72" x14ac:dyDescent="0.2">
      <c r="BS26428" s="152"/>
      <c r="BT26428" s="153"/>
    </row>
    <row r="26429" spans="71:72" x14ac:dyDescent="0.2">
      <c r="BS26429" s="152"/>
      <c r="BT26429" s="153"/>
    </row>
    <row r="26430" spans="71:72" x14ac:dyDescent="0.2">
      <c r="BS26430" s="152"/>
      <c r="BT26430" s="153"/>
    </row>
    <row r="26431" spans="71:72" x14ac:dyDescent="0.2">
      <c r="BS26431" s="152"/>
      <c r="BT26431" s="153"/>
    </row>
    <row r="26432" spans="71:72" x14ac:dyDescent="0.2">
      <c r="BS26432" s="152"/>
      <c r="BT26432" s="153"/>
    </row>
    <row r="26433" spans="71:72" x14ac:dyDescent="0.2">
      <c r="BS26433" s="152"/>
      <c r="BT26433" s="153"/>
    </row>
    <row r="26434" spans="71:72" x14ac:dyDescent="0.2">
      <c r="BS26434" s="152"/>
      <c r="BT26434" s="153"/>
    </row>
    <row r="26435" spans="71:72" x14ac:dyDescent="0.2">
      <c r="BS26435" s="152"/>
      <c r="BT26435" s="153"/>
    </row>
    <row r="26436" spans="71:72" x14ac:dyDescent="0.2">
      <c r="BS26436" s="152"/>
      <c r="BT26436" s="153"/>
    </row>
    <row r="26437" spans="71:72" x14ac:dyDescent="0.2">
      <c r="BS26437" s="152"/>
      <c r="BT26437" s="153"/>
    </row>
    <row r="26438" spans="71:72" x14ac:dyDescent="0.2">
      <c r="BS26438" s="152"/>
      <c r="BT26438" s="153"/>
    </row>
    <row r="26439" spans="71:72" x14ac:dyDescent="0.2">
      <c r="BS26439" s="152"/>
      <c r="BT26439" s="153"/>
    </row>
    <row r="26440" spans="71:72" x14ac:dyDescent="0.2">
      <c r="BS26440" s="152"/>
      <c r="BT26440" s="153"/>
    </row>
    <row r="26441" spans="71:72" x14ac:dyDescent="0.2">
      <c r="BS26441" s="152"/>
      <c r="BT26441" s="153"/>
    </row>
    <row r="26442" spans="71:72" x14ac:dyDescent="0.2">
      <c r="BS26442" s="152"/>
      <c r="BT26442" s="153"/>
    </row>
    <row r="26443" spans="71:72" x14ac:dyDescent="0.2">
      <c r="BS26443" s="152"/>
      <c r="BT26443" s="153"/>
    </row>
    <row r="26444" spans="71:72" x14ac:dyDescent="0.2">
      <c r="BS26444" s="152"/>
      <c r="BT26444" s="153"/>
    </row>
    <row r="26445" spans="71:72" x14ac:dyDescent="0.2">
      <c r="BS26445" s="152"/>
      <c r="BT26445" s="153"/>
    </row>
    <row r="26446" spans="71:72" x14ac:dyDescent="0.2">
      <c r="BS26446" s="152"/>
      <c r="BT26446" s="153"/>
    </row>
    <row r="26447" spans="71:72" x14ac:dyDescent="0.2">
      <c r="BS26447" s="152"/>
      <c r="BT26447" s="153"/>
    </row>
    <row r="26448" spans="71:72" x14ac:dyDescent="0.2">
      <c r="BS26448" s="152"/>
      <c r="BT26448" s="153"/>
    </row>
    <row r="26449" spans="71:72" x14ac:dyDescent="0.2">
      <c r="BS26449" s="152"/>
      <c r="BT26449" s="153"/>
    </row>
    <row r="26450" spans="71:72" x14ac:dyDescent="0.2">
      <c r="BS26450" s="152"/>
      <c r="BT26450" s="153"/>
    </row>
    <row r="26451" spans="71:72" x14ac:dyDescent="0.2">
      <c r="BS26451" s="152"/>
      <c r="BT26451" s="153"/>
    </row>
    <row r="26452" spans="71:72" x14ac:dyDescent="0.2">
      <c r="BS26452" s="152"/>
      <c r="BT26452" s="153"/>
    </row>
    <row r="26453" spans="71:72" x14ac:dyDescent="0.2">
      <c r="BS26453" s="152"/>
      <c r="BT26453" s="153"/>
    </row>
    <row r="26454" spans="71:72" x14ac:dyDescent="0.2">
      <c r="BS26454" s="152"/>
      <c r="BT26454" s="153"/>
    </row>
    <row r="26455" spans="71:72" x14ac:dyDescent="0.2">
      <c r="BS26455" s="152"/>
      <c r="BT26455" s="153"/>
    </row>
    <row r="26456" spans="71:72" x14ac:dyDescent="0.2">
      <c r="BS26456" s="152"/>
      <c r="BT26456" s="153"/>
    </row>
    <row r="26457" spans="71:72" x14ac:dyDescent="0.2">
      <c r="BS26457" s="152"/>
      <c r="BT26457" s="153"/>
    </row>
    <row r="26458" spans="71:72" x14ac:dyDescent="0.2">
      <c r="BS26458" s="152"/>
      <c r="BT26458" s="153"/>
    </row>
    <row r="26459" spans="71:72" x14ac:dyDescent="0.2">
      <c r="BS26459" s="152"/>
      <c r="BT26459" s="153"/>
    </row>
    <row r="26460" spans="71:72" x14ac:dyDescent="0.2">
      <c r="BS26460" s="152"/>
      <c r="BT26460" s="153"/>
    </row>
    <row r="26461" spans="71:72" x14ac:dyDescent="0.2">
      <c r="BS26461" s="152"/>
      <c r="BT26461" s="153"/>
    </row>
    <row r="26462" spans="71:72" x14ac:dyDescent="0.2">
      <c r="BS26462" s="152"/>
      <c r="BT26462" s="153"/>
    </row>
    <row r="26463" spans="71:72" x14ac:dyDescent="0.2">
      <c r="BS26463" s="152"/>
      <c r="BT26463" s="153"/>
    </row>
    <row r="26464" spans="71:72" x14ac:dyDescent="0.2">
      <c r="BS26464" s="152"/>
      <c r="BT26464" s="153"/>
    </row>
    <row r="26465" spans="71:72" x14ac:dyDescent="0.2">
      <c r="BS26465" s="152"/>
      <c r="BT26465" s="153"/>
    </row>
    <row r="26466" spans="71:72" x14ac:dyDescent="0.2">
      <c r="BS26466" s="152"/>
      <c r="BT26466" s="153"/>
    </row>
    <row r="26467" spans="71:72" x14ac:dyDescent="0.2">
      <c r="BS26467" s="152"/>
      <c r="BT26467" s="153"/>
    </row>
    <row r="26468" spans="71:72" x14ac:dyDescent="0.2">
      <c r="BS26468" s="152"/>
      <c r="BT26468" s="153"/>
    </row>
    <row r="26469" spans="71:72" x14ac:dyDescent="0.2">
      <c r="BS26469" s="152"/>
      <c r="BT26469" s="153"/>
    </row>
    <row r="26470" spans="71:72" x14ac:dyDescent="0.2">
      <c r="BS26470" s="152"/>
      <c r="BT26470" s="153"/>
    </row>
    <row r="26471" spans="71:72" x14ac:dyDescent="0.2">
      <c r="BS26471" s="152"/>
      <c r="BT26471" s="153"/>
    </row>
    <row r="26472" spans="71:72" x14ac:dyDescent="0.2">
      <c r="BS26472" s="152"/>
      <c r="BT26472" s="153"/>
    </row>
    <row r="26473" spans="71:72" x14ac:dyDescent="0.2">
      <c r="BS26473" s="152"/>
      <c r="BT26473" s="153"/>
    </row>
    <row r="26474" spans="71:72" x14ac:dyDescent="0.2">
      <c r="BS26474" s="152"/>
      <c r="BT26474" s="153"/>
    </row>
    <row r="26475" spans="71:72" x14ac:dyDescent="0.2">
      <c r="BS26475" s="152"/>
      <c r="BT26475" s="153"/>
    </row>
    <row r="26476" spans="71:72" x14ac:dyDescent="0.2">
      <c r="BS26476" s="152"/>
      <c r="BT26476" s="153"/>
    </row>
    <row r="26477" spans="71:72" x14ac:dyDescent="0.2">
      <c r="BS26477" s="152"/>
      <c r="BT26477" s="153"/>
    </row>
    <row r="26478" spans="71:72" x14ac:dyDescent="0.2">
      <c r="BS26478" s="152"/>
      <c r="BT26478" s="153"/>
    </row>
    <row r="26479" spans="71:72" x14ac:dyDescent="0.2">
      <c r="BS26479" s="152"/>
      <c r="BT26479" s="153"/>
    </row>
    <row r="26480" spans="71:72" x14ac:dyDescent="0.2">
      <c r="BS26480" s="152"/>
      <c r="BT26480" s="153"/>
    </row>
    <row r="26481" spans="71:72" x14ac:dyDescent="0.2">
      <c r="BS26481" s="152"/>
      <c r="BT26481" s="153"/>
    </row>
    <row r="26482" spans="71:72" x14ac:dyDescent="0.2">
      <c r="BS26482" s="152"/>
      <c r="BT26482" s="153"/>
    </row>
    <row r="26483" spans="71:72" x14ac:dyDescent="0.2">
      <c r="BS26483" s="152"/>
      <c r="BT26483" s="153"/>
    </row>
    <row r="26484" spans="71:72" x14ac:dyDescent="0.2">
      <c r="BS26484" s="152"/>
      <c r="BT26484" s="153"/>
    </row>
    <row r="26485" spans="71:72" x14ac:dyDescent="0.2">
      <c r="BS26485" s="152"/>
      <c r="BT26485" s="153"/>
    </row>
    <row r="26486" spans="71:72" x14ac:dyDescent="0.2">
      <c r="BS26486" s="152"/>
      <c r="BT26486" s="153"/>
    </row>
    <row r="26487" spans="71:72" x14ac:dyDescent="0.2">
      <c r="BS26487" s="152"/>
      <c r="BT26487" s="153"/>
    </row>
    <row r="26488" spans="71:72" x14ac:dyDescent="0.2">
      <c r="BS26488" s="152"/>
      <c r="BT26488" s="153"/>
    </row>
    <row r="26489" spans="71:72" x14ac:dyDescent="0.2">
      <c r="BS26489" s="152"/>
      <c r="BT26489" s="153"/>
    </row>
    <row r="26490" spans="71:72" x14ac:dyDescent="0.2">
      <c r="BS26490" s="152"/>
      <c r="BT26490" s="153"/>
    </row>
    <row r="26491" spans="71:72" x14ac:dyDescent="0.2">
      <c r="BS26491" s="152"/>
      <c r="BT26491" s="153"/>
    </row>
    <row r="26492" spans="71:72" x14ac:dyDescent="0.2">
      <c r="BS26492" s="152"/>
      <c r="BT26492" s="153"/>
    </row>
    <row r="26493" spans="71:72" x14ac:dyDescent="0.2">
      <c r="BS26493" s="152"/>
      <c r="BT26493" s="153"/>
    </row>
    <row r="26494" spans="71:72" x14ac:dyDescent="0.2">
      <c r="BS26494" s="152"/>
      <c r="BT26494" s="153"/>
    </row>
    <row r="26495" spans="71:72" x14ac:dyDescent="0.2">
      <c r="BS26495" s="152"/>
      <c r="BT26495" s="153"/>
    </row>
    <row r="26496" spans="71:72" x14ac:dyDescent="0.2">
      <c r="BS26496" s="152"/>
      <c r="BT26496" s="153"/>
    </row>
    <row r="26497" spans="71:72" x14ac:dyDescent="0.2">
      <c r="BS26497" s="152"/>
      <c r="BT26497" s="153"/>
    </row>
    <row r="26498" spans="71:72" x14ac:dyDescent="0.2">
      <c r="BS26498" s="152"/>
      <c r="BT26498" s="153"/>
    </row>
    <row r="26499" spans="71:72" x14ac:dyDescent="0.2">
      <c r="BS26499" s="152"/>
      <c r="BT26499" s="153"/>
    </row>
    <row r="26500" spans="71:72" x14ac:dyDescent="0.2">
      <c r="BS26500" s="152"/>
      <c r="BT26500" s="153"/>
    </row>
    <row r="26501" spans="71:72" x14ac:dyDescent="0.2">
      <c r="BS26501" s="152"/>
      <c r="BT26501" s="153"/>
    </row>
    <row r="26502" spans="71:72" x14ac:dyDescent="0.2">
      <c r="BS26502" s="152"/>
      <c r="BT26502" s="153"/>
    </row>
    <row r="26503" spans="71:72" x14ac:dyDescent="0.2">
      <c r="BS26503" s="152"/>
      <c r="BT26503" s="153"/>
    </row>
    <row r="26504" spans="71:72" x14ac:dyDescent="0.2">
      <c r="BS26504" s="152"/>
      <c r="BT26504" s="153"/>
    </row>
    <row r="26505" spans="71:72" x14ac:dyDescent="0.2">
      <c r="BS26505" s="152"/>
      <c r="BT26505" s="153"/>
    </row>
    <row r="26506" spans="71:72" x14ac:dyDescent="0.2">
      <c r="BS26506" s="152"/>
      <c r="BT26506" s="153"/>
    </row>
    <row r="26507" spans="71:72" x14ac:dyDescent="0.2">
      <c r="BS26507" s="152"/>
      <c r="BT26507" s="153"/>
    </row>
    <row r="26508" spans="71:72" x14ac:dyDescent="0.2">
      <c r="BS26508" s="152"/>
      <c r="BT26508" s="153"/>
    </row>
    <row r="26509" spans="71:72" x14ac:dyDescent="0.2">
      <c r="BS26509" s="152"/>
      <c r="BT26509" s="153"/>
    </row>
    <row r="26510" spans="71:72" x14ac:dyDescent="0.2">
      <c r="BS26510" s="152"/>
      <c r="BT26510" s="153"/>
    </row>
    <row r="26511" spans="71:72" x14ac:dyDescent="0.2">
      <c r="BS26511" s="152"/>
      <c r="BT26511" s="153"/>
    </row>
    <row r="26512" spans="71:72" x14ac:dyDescent="0.2">
      <c r="BS26512" s="152"/>
      <c r="BT26512" s="153"/>
    </row>
    <row r="26513" spans="71:72" x14ac:dyDescent="0.2">
      <c r="BS26513" s="152"/>
      <c r="BT26513" s="153"/>
    </row>
    <row r="26514" spans="71:72" x14ac:dyDescent="0.2">
      <c r="BS26514" s="152"/>
      <c r="BT26514" s="153"/>
    </row>
    <row r="26515" spans="71:72" x14ac:dyDescent="0.2">
      <c r="BS26515" s="152"/>
      <c r="BT26515" s="153"/>
    </row>
    <row r="26516" spans="71:72" x14ac:dyDescent="0.2">
      <c r="BS26516" s="152"/>
      <c r="BT26516" s="153"/>
    </row>
    <row r="26517" spans="71:72" x14ac:dyDescent="0.2">
      <c r="BS26517" s="152"/>
      <c r="BT26517" s="153"/>
    </row>
    <row r="26518" spans="71:72" x14ac:dyDescent="0.2">
      <c r="BS26518" s="152"/>
      <c r="BT26518" s="153"/>
    </row>
    <row r="26519" spans="71:72" x14ac:dyDescent="0.2">
      <c r="BS26519" s="152"/>
      <c r="BT26519" s="153"/>
    </row>
    <row r="26520" spans="71:72" x14ac:dyDescent="0.2">
      <c r="BS26520" s="152"/>
      <c r="BT26520" s="153"/>
    </row>
    <row r="26521" spans="71:72" x14ac:dyDescent="0.2">
      <c r="BS26521" s="152"/>
      <c r="BT26521" s="153"/>
    </row>
    <row r="26522" spans="71:72" x14ac:dyDescent="0.2">
      <c r="BS26522" s="152"/>
      <c r="BT26522" s="153"/>
    </row>
    <row r="26523" spans="71:72" x14ac:dyDescent="0.2">
      <c r="BS26523" s="152"/>
      <c r="BT26523" s="153"/>
    </row>
    <row r="26524" spans="71:72" x14ac:dyDescent="0.2">
      <c r="BS26524" s="152"/>
      <c r="BT26524" s="153"/>
    </row>
    <row r="26525" spans="71:72" x14ac:dyDescent="0.2">
      <c r="BS26525" s="152"/>
      <c r="BT26525" s="153"/>
    </row>
    <row r="26526" spans="71:72" x14ac:dyDescent="0.2">
      <c r="BS26526" s="152"/>
      <c r="BT26526" s="153"/>
    </row>
    <row r="26527" spans="71:72" x14ac:dyDescent="0.2">
      <c r="BS26527" s="152"/>
      <c r="BT26527" s="153"/>
    </row>
    <row r="26528" spans="71:72" x14ac:dyDescent="0.2">
      <c r="BS26528" s="152"/>
      <c r="BT26528" s="153"/>
    </row>
    <row r="26529" spans="71:72" x14ac:dyDescent="0.2">
      <c r="BS26529" s="152"/>
      <c r="BT26529" s="153"/>
    </row>
    <row r="26530" spans="71:72" x14ac:dyDescent="0.2">
      <c r="BS26530" s="152"/>
      <c r="BT26530" s="153"/>
    </row>
    <row r="26531" spans="71:72" x14ac:dyDescent="0.2">
      <c r="BS26531" s="152"/>
      <c r="BT26531" s="153"/>
    </row>
    <row r="26532" spans="71:72" x14ac:dyDescent="0.2">
      <c r="BS26532" s="152"/>
      <c r="BT26532" s="153"/>
    </row>
    <row r="26533" spans="71:72" x14ac:dyDescent="0.2">
      <c r="BS26533" s="152"/>
      <c r="BT26533" s="153"/>
    </row>
    <row r="26534" spans="71:72" x14ac:dyDescent="0.2">
      <c r="BS26534" s="152"/>
      <c r="BT26534" s="153"/>
    </row>
    <row r="26535" spans="71:72" x14ac:dyDescent="0.2">
      <c r="BS26535" s="152"/>
      <c r="BT26535" s="153"/>
    </row>
    <row r="26536" spans="71:72" x14ac:dyDescent="0.2">
      <c r="BS26536" s="152"/>
      <c r="BT26536" s="153"/>
    </row>
    <row r="26537" spans="71:72" x14ac:dyDescent="0.2">
      <c r="BS26537" s="152"/>
      <c r="BT26537" s="153"/>
    </row>
    <row r="26538" spans="71:72" x14ac:dyDescent="0.2">
      <c r="BS26538" s="152"/>
      <c r="BT26538" s="153"/>
    </row>
    <row r="26539" spans="71:72" x14ac:dyDescent="0.2">
      <c r="BS26539" s="152"/>
      <c r="BT26539" s="153"/>
    </row>
    <row r="26540" spans="71:72" x14ac:dyDescent="0.2">
      <c r="BS26540" s="152"/>
      <c r="BT26540" s="153"/>
    </row>
    <row r="26541" spans="71:72" x14ac:dyDescent="0.2">
      <c r="BS26541" s="152"/>
      <c r="BT26541" s="153"/>
    </row>
    <row r="26542" spans="71:72" x14ac:dyDescent="0.2">
      <c r="BS26542" s="152"/>
      <c r="BT26542" s="153"/>
    </row>
    <row r="26543" spans="71:72" x14ac:dyDescent="0.2">
      <c r="BS26543" s="152"/>
      <c r="BT26543" s="153"/>
    </row>
    <row r="26544" spans="71:72" x14ac:dyDescent="0.2">
      <c r="BS26544" s="152"/>
      <c r="BT26544" s="153"/>
    </row>
    <row r="26545" spans="71:72" x14ac:dyDescent="0.2">
      <c r="BS26545" s="152"/>
      <c r="BT26545" s="153"/>
    </row>
    <row r="26546" spans="71:72" x14ac:dyDescent="0.2">
      <c r="BS26546" s="152"/>
      <c r="BT26546" s="153"/>
    </row>
    <row r="26547" spans="71:72" x14ac:dyDescent="0.2">
      <c r="BS26547" s="152"/>
      <c r="BT26547" s="153"/>
    </row>
    <row r="26548" spans="71:72" x14ac:dyDescent="0.2">
      <c r="BS26548" s="152"/>
      <c r="BT26548" s="153"/>
    </row>
    <row r="26549" spans="71:72" x14ac:dyDescent="0.2">
      <c r="BS26549" s="152"/>
      <c r="BT26549" s="153"/>
    </row>
    <row r="26550" spans="71:72" x14ac:dyDescent="0.2">
      <c r="BS26550" s="152"/>
      <c r="BT26550" s="153"/>
    </row>
    <row r="26551" spans="71:72" x14ac:dyDescent="0.2">
      <c r="BS26551" s="152"/>
      <c r="BT26551" s="153"/>
    </row>
    <row r="26552" spans="71:72" x14ac:dyDescent="0.2">
      <c r="BS26552" s="152"/>
      <c r="BT26552" s="153"/>
    </row>
    <row r="26553" spans="71:72" x14ac:dyDescent="0.2">
      <c r="BS26553" s="152"/>
      <c r="BT26553" s="153"/>
    </row>
    <row r="26554" spans="71:72" x14ac:dyDescent="0.2">
      <c r="BS26554" s="152"/>
      <c r="BT26554" s="153"/>
    </row>
    <row r="26555" spans="71:72" x14ac:dyDescent="0.2">
      <c r="BS26555" s="152"/>
      <c r="BT26555" s="153"/>
    </row>
    <row r="26556" spans="71:72" x14ac:dyDescent="0.2">
      <c r="BS26556" s="152"/>
      <c r="BT26556" s="153"/>
    </row>
    <row r="26557" spans="71:72" x14ac:dyDescent="0.2">
      <c r="BS26557" s="152"/>
      <c r="BT26557" s="153"/>
    </row>
    <row r="26558" spans="71:72" x14ac:dyDescent="0.2">
      <c r="BS26558" s="152"/>
      <c r="BT26558" s="153"/>
    </row>
    <row r="26559" spans="71:72" x14ac:dyDescent="0.2">
      <c r="BS26559" s="152"/>
      <c r="BT26559" s="153"/>
    </row>
    <row r="26560" spans="71:72" x14ac:dyDescent="0.2">
      <c r="BS26560" s="152"/>
      <c r="BT26560" s="153"/>
    </row>
    <row r="26561" spans="71:72" x14ac:dyDescent="0.2">
      <c r="BS26561" s="152"/>
      <c r="BT26561" s="153"/>
    </row>
    <row r="26562" spans="71:72" x14ac:dyDescent="0.2">
      <c r="BS26562" s="152"/>
      <c r="BT26562" s="153"/>
    </row>
    <row r="26563" spans="71:72" x14ac:dyDescent="0.2">
      <c r="BS26563" s="152"/>
      <c r="BT26563" s="153"/>
    </row>
    <row r="26564" spans="71:72" x14ac:dyDescent="0.2">
      <c r="BS26564" s="152"/>
      <c r="BT26564" s="153"/>
    </row>
    <row r="26565" spans="71:72" x14ac:dyDescent="0.2">
      <c r="BS26565" s="152"/>
      <c r="BT26565" s="153"/>
    </row>
    <row r="26566" spans="71:72" x14ac:dyDescent="0.2">
      <c r="BS26566" s="152"/>
      <c r="BT26566" s="153"/>
    </row>
    <row r="26567" spans="71:72" x14ac:dyDescent="0.2">
      <c r="BS26567" s="152"/>
      <c r="BT26567" s="153"/>
    </row>
    <row r="26568" spans="71:72" x14ac:dyDescent="0.2">
      <c r="BS26568" s="152"/>
      <c r="BT26568" s="153"/>
    </row>
    <row r="26569" spans="71:72" x14ac:dyDescent="0.2">
      <c r="BS26569" s="152"/>
      <c r="BT26569" s="153"/>
    </row>
    <row r="26570" spans="71:72" x14ac:dyDescent="0.2">
      <c r="BS26570" s="152"/>
      <c r="BT26570" s="153"/>
    </row>
    <row r="26571" spans="71:72" x14ac:dyDescent="0.2">
      <c r="BS26571" s="152"/>
      <c r="BT26571" s="153"/>
    </row>
    <row r="26572" spans="71:72" x14ac:dyDescent="0.2">
      <c r="BS26572" s="152"/>
      <c r="BT26572" s="153"/>
    </row>
    <row r="26573" spans="71:72" x14ac:dyDescent="0.2">
      <c r="BS26573" s="152"/>
      <c r="BT26573" s="153"/>
    </row>
    <row r="26574" spans="71:72" x14ac:dyDescent="0.2">
      <c r="BS26574" s="152"/>
      <c r="BT26574" s="153"/>
    </row>
    <row r="26575" spans="71:72" x14ac:dyDescent="0.2">
      <c r="BS26575" s="152"/>
      <c r="BT26575" s="153"/>
    </row>
    <row r="26576" spans="71:72" x14ac:dyDescent="0.2">
      <c r="BS26576" s="152"/>
      <c r="BT26576" s="153"/>
    </row>
    <row r="26577" spans="71:72" x14ac:dyDescent="0.2">
      <c r="BS26577" s="152"/>
      <c r="BT26577" s="153"/>
    </row>
    <row r="26578" spans="71:72" x14ac:dyDescent="0.2">
      <c r="BS26578" s="152"/>
      <c r="BT26578" s="153"/>
    </row>
    <row r="26579" spans="71:72" x14ac:dyDescent="0.2">
      <c r="BS26579" s="152"/>
      <c r="BT26579" s="153"/>
    </row>
    <row r="26580" spans="71:72" x14ac:dyDescent="0.2">
      <c r="BS26580" s="152"/>
      <c r="BT26580" s="153"/>
    </row>
    <row r="26581" spans="71:72" x14ac:dyDescent="0.2">
      <c r="BS26581" s="152"/>
      <c r="BT26581" s="153"/>
    </row>
    <row r="26582" spans="71:72" x14ac:dyDescent="0.2">
      <c r="BS26582" s="152"/>
      <c r="BT26582" s="153"/>
    </row>
    <row r="26583" spans="71:72" x14ac:dyDescent="0.2">
      <c r="BS26583" s="152"/>
      <c r="BT26583" s="153"/>
    </row>
    <row r="26584" spans="71:72" x14ac:dyDescent="0.2">
      <c r="BS26584" s="152"/>
      <c r="BT26584" s="153"/>
    </row>
    <row r="26585" spans="71:72" x14ac:dyDescent="0.2">
      <c r="BS26585" s="152"/>
      <c r="BT26585" s="153"/>
    </row>
    <row r="26586" spans="71:72" x14ac:dyDescent="0.2">
      <c r="BS26586" s="152"/>
      <c r="BT26586" s="153"/>
    </row>
    <row r="26587" spans="71:72" x14ac:dyDescent="0.2">
      <c r="BS26587" s="152"/>
      <c r="BT26587" s="153"/>
    </row>
    <row r="26588" spans="71:72" x14ac:dyDescent="0.2">
      <c r="BS26588" s="152"/>
      <c r="BT26588" s="153"/>
    </row>
    <row r="26589" spans="71:72" x14ac:dyDescent="0.2">
      <c r="BS26589" s="152"/>
      <c r="BT26589" s="153"/>
    </row>
    <row r="26590" spans="71:72" x14ac:dyDescent="0.2">
      <c r="BS26590" s="152"/>
      <c r="BT26590" s="153"/>
    </row>
    <row r="26591" spans="71:72" x14ac:dyDescent="0.2">
      <c r="BS26591" s="152"/>
      <c r="BT26591" s="153"/>
    </row>
    <row r="26592" spans="71:72" x14ac:dyDescent="0.2">
      <c r="BS26592" s="152"/>
      <c r="BT26592" s="153"/>
    </row>
    <row r="26593" spans="71:72" x14ac:dyDescent="0.2">
      <c r="BS26593" s="152"/>
      <c r="BT26593" s="153"/>
    </row>
    <row r="26594" spans="71:72" x14ac:dyDescent="0.2">
      <c r="BS26594" s="152"/>
      <c r="BT26594" s="153"/>
    </row>
    <row r="26595" spans="71:72" x14ac:dyDescent="0.2">
      <c r="BS26595" s="152"/>
      <c r="BT26595" s="153"/>
    </row>
    <row r="26596" spans="71:72" x14ac:dyDescent="0.2">
      <c r="BS26596" s="152"/>
      <c r="BT26596" s="153"/>
    </row>
    <row r="26597" spans="71:72" x14ac:dyDescent="0.2">
      <c r="BS26597" s="152"/>
      <c r="BT26597" s="153"/>
    </row>
    <row r="26598" spans="71:72" x14ac:dyDescent="0.2">
      <c r="BS26598" s="152"/>
      <c r="BT26598" s="153"/>
    </row>
    <row r="26599" spans="71:72" x14ac:dyDescent="0.2">
      <c r="BS26599" s="152"/>
      <c r="BT26599" s="153"/>
    </row>
    <row r="26600" spans="71:72" x14ac:dyDescent="0.2">
      <c r="BS26600" s="152"/>
      <c r="BT26600" s="153"/>
    </row>
    <row r="26601" spans="71:72" x14ac:dyDescent="0.2">
      <c r="BS26601" s="152"/>
      <c r="BT26601" s="153"/>
    </row>
    <row r="26602" spans="71:72" x14ac:dyDescent="0.2">
      <c r="BS26602" s="152"/>
      <c r="BT26602" s="153"/>
    </row>
    <row r="26603" spans="71:72" x14ac:dyDescent="0.2">
      <c r="BS26603" s="152"/>
      <c r="BT26603" s="153"/>
    </row>
    <row r="26604" spans="71:72" x14ac:dyDescent="0.2">
      <c r="BS26604" s="152"/>
      <c r="BT26604" s="153"/>
    </row>
    <row r="26605" spans="71:72" x14ac:dyDescent="0.2">
      <c r="BS26605" s="152"/>
      <c r="BT26605" s="153"/>
    </row>
    <row r="26606" spans="71:72" x14ac:dyDescent="0.2">
      <c r="BS26606" s="152"/>
      <c r="BT26606" s="153"/>
    </row>
    <row r="26607" spans="71:72" x14ac:dyDescent="0.2">
      <c r="BS26607" s="152"/>
      <c r="BT26607" s="153"/>
    </row>
    <row r="26608" spans="71:72" x14ac:dyDescent="0.2">
      <c r="BS26608" s="152"/>
      <c r="BT26608" s="153"/>
    </row>
    <row r="26609" spans="71:72" x14ac:dyDescent="0.2">
      <c r="BS26609" s="152"/>
      <c r="BT26609" s="153"/>
    </row>
    <row r="26610" spans="71:72" x14ac:dyDescent="0.2">
      <c r="BS26610" s="152"/>
      <c r="BT26610" s="153"/>
    </row>
    <row r="26611" spans="71:72" x14ac:dyDescent="0.2">
      <c r="BS26611" s="152"/>
      <c r="BT26611" s="153"/>
    </row>
    <row r="26612" spans="71:72" x14ac:dyDescent="0.2">
      <c r="BS26612" s="152"/>
      <c r="BT26612" s="153"/>
    </row>
    <row r="26613" spans="71:72" x14ac:dyDescent="0.2">
      <c r="BS26613" s="152"/>
      <c r="BT26613" s="153"/>
    </row>
    <row r="26614" spans="71:72" x14ac:dyDescent="0.2">
      <c r="BS26614" s="152"/>
      <c r="BT26614" s="153"/>
    </row>
    <row r="26615" spans="71:72" x14ac:dyDescent="0.2">
      <c r="BS26615" s="152"/>
      <c r="BT26615" s="153"/>
    </row>
    <row r="26616" spans="71:72" x14ac:dyDescent="0.2">
      <c r="BS26616" s="152"/>
      <c r="BT26616" s="153"/>
    </row>
    <row r="26617" spans="71:72" x14ac:dyDescent="0.2">
      <c r="BS26617" s="152"/>
      <c r="BT26617" s="153"/>
    </row>
    <row r="26618" spans="71:72" x14ac:dyDescent="0.2">
      <c r="BS26618" s="152"/>
      <c r="BT26618" s="153"/>
    </row>
    <row r="26619" spans="71:72" x14ac:dyDescent="0.2">
      <c r="BS26619" s="152"/>
      <c r="BT26619" s="153"/>
    </row>
    <row r="26620" spans="71:72" x14ac:dyDescent="0.2">
      <c r="BS26620" s="152"/>
      <c r="BT26620" s="153"/>
    </row>
    <row r="26621" spans="71:72" x14ac:dyDescent="0.2">
      <c r="BS26621" s="152"/>
      <c r="BT26621" s="153"/>
    </row>
    <row r="26622" spans="71:72" x14ac:dyDescent="0.2">
      <c r="BS26622" s="152"/>
      <c r="BT26622" s="153"/>
    </row>
    <row r="26623" spans="71:72" x14ac:dyDescent="0.2">
      <c r="BS26623" s="152"/>
      <c r="BT26623" s="153"/>
    </row>
    <row r="26624" spans="71:72" x14ac:dyDescent="0.2">
      <c r="BS26624" s="152"/>
      <c r="BT26624" s="153"/>
    </row>
    <row r="26625" spans="71:72" x14ac:dyDescent="0.2">
      <c r="BS26625" s="152"/>
      <c r="BT26625" s="153"/>
    </row>
    <row r="26626" spans="71:72" x14ac:dyDescent="0.2">
      <c r="BS26626" s="152"/>
      <c r="BT26626" s="153"/>
    </row>
    <row r="26627" spans="71:72" x14ac:dyDescent="0.2">
      <c r="BS26627" s="152"/>
      <c r="BT26627" s="153"/>
    </row>
    <row r="26628" spans="71:72" x14ac:dyDescent="0.2">
      <c r="BS26628" s="152"/>
      <c r="BT26628" s="153"/>
    </row>
    <row r="26629" spans="71:72" x14ac:dyDescent="0.2">
      <c r="BS26629" s="152"/>
      <c r="BT26629" s="153"/>
    </row>
    <row r="26630" spans="71:72" x14ac:dyDescent="0.2">
      <c r="BS26630" s="152"/>
      <c r="BT26630" s="153"/>
    </row>
    <row r="26631" spans="71:72" x14ac:dyDescent="0.2">
      <c r="BS26631" s="152"/>
      <c r="BT26631" s="153"/>
    </row>
    <row r="26632" spans="71:72" x14ac:dyDescent="0.2">
      <c r="BS26632" s="152"/>
      <c r="BT26632" s="153"/>
    </row>
    <row r="26633" spans="71:72" x14ac:dyDescent="0.2">
      <c r="BS26633" s="152"/>
      <c r="BT26633" s="153"/>
    </row>
    <row r="26634" spans="71:72" x14ac:dyDescent="0.2">
      <c r="BS26634" s="152"/>
      <c r="BT26634" s="153"/>
    </row>
    <row r="26635" spans="71:72" x14ac:dyDescent="0.2">
      <c r="BS26635" s="152"/>
      <c r="BT26635" s="153"/>
    </row>
    <row r="26636" spans="71:72" x14ac:dyDescent="0.2">
      <c r="BS26636" s="152"/>
      <c r="BT26636" s="153"/>
    </row>
    <row r="26637" spans="71:72" x14ac:dyDescent="0.2">
      <c r="BS26637" s="152"/>
      <c r="BT26637" s="153"/>
    </row>
    <row r="26638" spans="71:72" x14ac:dyDescent="0.2">
      <c r="BS26638" s="152"/>
      <c r="BT26638" s="153"/>
    </row>
    <row r="26639" spans="71:72" x14ac:dyDescent="0.2">
      <c r="BS26639" s="152"/>
      <c r="BT26639" s="153"/>
    </row>
    <row r="26640" spans="71:72" x14ac:dyDescent="0.2">
      <c r="BS26640" s="152"/>
      <c r="BT26640" s="153"/>
    </row>
    <row r="26641" spans="71:72" x14ac:dyDescent="0.2">
      <c r="BS26641" s="152"/>
      <c r="BT26641" s="153"/>
    </row>
    <row r="26642" spans="71:72" x14ac:dyDescent="0.2">
      <c r="BS26642" s="152"/>
      <c r="BT26642" s="153"/>
    </row>
    <row r="26643" spans="71:72" x14ac:dyDescent="0.2">
      <c r="BS26643" s="152"/>
      <c r="BT26643" s="153"/>
    </row>
    <row r="26644" spans="71:72" x14ac:dyDescent="0.2">
      <c r="BS26644" s="152"/>
      <c r="BT26644" s="153"/>
    </row>
    <row r="26645" spans="71:72" x14ac:dyDescent="0.2">
      <c r="BS26645" s="152"/>
      <c r="BT26645" s="153"/>
    </row>
    <row r="26646" spans="71:72" x14ac:dyDescent="0.2">
      <c r="BS26646" s="152"/>
      <c r="BT26646" s="153"/>
    </row>
    <row r="26647" spans="71:72" x14ac:dyDescent="0.2">
      <c r="BS26647" s="152"/>
      <c r="BT26647" s="153"/>
    </row>
    <row r="26648" spans="71:72" x14ac:dyDescent="0.2">
      <c r="BS26648" s="152"/>
      <c r="BT26648" s="153"/>
    </row>
    <row r="26649" spans="71:72" x14ac:dyDescent="0.2">
      <c r="BS26649" s="152"/>
      <c r="BT26649" s="153"/>
    </row>
    <row r="26650" spans="71:72" x14ac:dyDescent="0.2">
      <c r="BS26650" s="152"/>
      <c r="BT26650" s="153"/>
    </row>
    <row r="26651" spans="71:72" x14ac:dyDescent="0.2">
      <c r="BS26651" s="152"/>
      <c r="BT26651" s="153"/>
    </row>
    <row r="26652" spans="71:72" x14ac:dyDescent="0.2">
      <c r="BS26652" s="152"/>
      <c r="BT26652" s="153"/>
    </row>
    <row r="26653" spans="71:72" x14ac:dyDescent="0.2">
      <c r="BS26653" s="152"/>
      <c r="BT26653" s="153"/>
    </row>
    <row r="26654" spans="71:72" x14ac:dyDescent="0.2">
      <c r="BS26654" s="152"/>
      <c r="BT26654" s="153"/>
    </row>
    <row r="26655" spans="71:72" x14ac:dyDescent="0.2">
      <c r="BS26655" s="152"/>
      <c r="BT26655" s="153"/>
    </row>
    <row r="26656" spans="71:72" x14ac:dyDescent="0.2">
      <c r="BS26656" s="152"/>
      <c r="BT26656" s="153"/>
    </row>
    <row r="26657" spans="71:72" x14ac:dyDescent="0.2">
      <c r="BS26657" s="152"/>
      <c r="BT26657" s="153"/>
    </row>
    <row r="26658" spans="71:72" x14ac:dyDescent="0.2">
      <c r="BS26658" s="152"/>
      <c r="BT26658" s="153"/>
    </row>
    <row r="26659" spans="71:72" x14ac:dyDescent="0.2">
      <c r="BS26659" s="152"/>
      <c r="BT26659" s="153"/>
    </row>
    <row r="26660" spans="71:72" x14ac:dyDescent="0.2">
      <c r="BS26660" s="152"/>
      <c r="BT26660" s="153"/>
    </row>
    <row r="26661" spans="71:72" x14ac:dyDescent="0.2">
      <c r="BS26661" s="152"/>
      <c r="BT26661" s="153"/>
    </row>
    <row r="26662" spans="71:72" x14ac:dyDescent="0.2">
      <c r="BS26662" s="152"/>
      <c r="BT26662" s="153"/>
    </row>
    <row r="26663" spans="71:72" x14ac:dyDescent="0.2">
      <c r="BS26663" s="152"/>
      <c r="BT26663" s="153"/>
    </row>
    <row r="26664" spans="71:72" x14ac:dyDescent="0.2">
      <c r="BS26664" s="152"/>
      <c r="BT26664" s="153"/>
    </row>
    <row r="26665" spans="71:72" x14ac:dyDescent="0.2">
      <c r="BS26665" s="152"/>
      <c r="BT26665" s="153"/>
    </row>
    <row r="26666" spans="71:72" x14ac:dyDescent="0.2">
      <c r="BS26666" s="152"/>
      <c r="BT26666" s="153"/>
    </row>
    <row r="26667" spans="71:72" x14ac:dyDescent="0.2">
      <c r="BS26667" s="152"/>
      <c r="BT26667" s="153"/>
    </row>
    <row r="26668" spans="71:72" x14ac:dyDescent="0.2">
      <c r="BS26668" s="152"/>
      <c r="BT26668" s="153"/>
    </row>
    <row r="26669" spans="71:72" x14ac:dyDescent="0.2">
      <c r="BS26669" s="152"/>
      <c r="BT26669" s="153"/>
    </row>
    <row r="26670" spans="71:72" x14ac:dyDescent="0.2">
      <c r="BS26670" s="152"/>
      <c r="BT26670" s="153"/>
    </row>
    <row r="26671" spans="71:72" x14ac:dyDescent="0.2">
      <c r="BS26671" s="152"/>
      <c r="BT26671" s="153"/>
    </row>
    <row r="26672" spans="71:72" x14ac:dyDescent="0.2">
      <c r="BS26672" s="152"/>
      <c r="BT26672" s="153"/>
    </row>
    <row r="26673" spans="71:72" x14ac:dyDescent="0.2">
      <c r="BS26673" s="152"/>
      <c r="BT26673" s="153"/>
    </row>
    <row r="26674" spans="71:72" x14ac:dyDescent="0.2">
      <c r="BS26674" s="152"/>
      <c r="BT26674" s="153"/>
    </row>
    <row r="26675" spans="71:72" x14ac:dyDescent="0.2">
      <c r="BS26675" s="152"/>
      <c r="BT26675" s="153"/>
    </row>
    <row r="26676" spans="71:72" x14ac:dyDescent="0.2">
      <c r="BS26676" s="152"/>
      <c r="BT26676" s="153"/>
    </row>
    <row r="26677" spans="71:72" x14ac:dyDescent="0.2">
      <c r="BS26677" s="152"/>
      <c r="BT26677" s="153"/>
    </row>
    <row r="26678" spans="71:72" x14ac:dyDescent="0.2">
      <c r="BS26678" s="152"/>
      <c r="BT26678" s="153"/>
    </row>
    <row r="26679" spans="71:72" x14ac:dyDescent="0.2">
      <c r="BS26679" s="152"/>
      <c r="BT26679" s="153"/>
    </row>
    <row r="26680" spans="71:72" x14ac:dyDescent="0.2">
      <c r="BS26680" s="152"/>
      <c r="BT26680" s="153"/>
    </row>
    <row r="26681" spans="71:72" x14ac:dyDescent="0.2">
      <c r="BS26681" s="152"/>
      <c r="BT26681" s="153"/>
    </row>
    <row r="26682" spans="71:72" x14ac:dyDescent="0.2">
      <c r="BS26682" s="152"/>
      <c r="BT26682" s="153"/>
    </row>
    <row r="26683" spans="71:72" x14ac:dyDescent="0.2">
      <c r="BS26683" s="152"/>
      <c r="BT26683" s="153"/>
    </row>
    <row r="26684" spans="71:72" x14ac:dyDescent="0.2">
      <c r="BS26684" s="152"/>
      <c r="BT26684" s="153"/>
    </row>
    <row r="26685" spans="71:72" x14ac:dyDescent="0.2">
      <c r="BS26685" s="152"/>
      <c r="BT26685" s="153"/>
    </row>
    <row r="26686" spans="71:72" x14ac:dyDescent="0.2">
      <c r="BS26686" s="152"/>
      <c r="BT26686" s="153"/>
    </row>
    <row r="26687" spans="71:72" x14ac:dyDescent="0.2">
      <c r="BS26687" s="152"/>
      <c r="BT26687" s="153"/>
    </row>
    <row r="26688" spans="71:72" x14ac:dyDescent="0.2">
      <c r="BS26688" s="152"/>
      <c r="BT26688" s="153"/>
    </row>
    <row r="26689" spans="71:72" x14ac:dyDescent="0.2">
      <c r="BS26689" s="152"/>
      <c r="BT26689" s="153"/>
    </row>
    <row r="26690" spans="71:72" x14ac:dyDescent="0.2">
      <c r="BS26690" s="152"/>
      <c r="BT26690" s="153"/>
    </row>
    <row r="26691" spans="71:72" x14ac:dyDescent="0.2">
      <c r="BS26691" s="152"/>
      <c r="BT26691" s="153"/>
    </row>
    <row r="26692" spans="71:72" x14ac:dyDescent="0.2">
      <c r="BS26692" s="152"/>
      <c r="BT26692" s="153"/>
    </row>
    <row r="26693" spans="71:72" x14ac:dyDescent="0.2">
      <c r="BS26693" s="152"/>
      <c r="BT26693" s="153"/>
    </row>
    <row r="26694" spans="71:72" x14ac:dyDescent="0.2">
      <c r="BS26694" s="152"/>
      <c r="BT26694" s="153"/>
    </row>
    <row r="26695" spans="71:72" x14ac:dyDescent="0.2">
      <c r="BS26695" s="152"/>
      <c r="BT26695" s="153"/>
    </row>
    <row r="26696" spans="71:72" x14ac:dyDescent="0.2">
      <c r="BS26696" s="152"/>
      <c r="BT26696" s="153"/>
    </row>
    <row r="26697" spans="71:72" x14ac:dyDescent="0.2">
      <c r="BS26697" s="152"/>
      <c r="BT26697" s="153"/>
    </row>
    <row r="26698" spans="71:72" x14ac:dyDescent="0.2">
      <c r="BS26698" s="152"/>
      <c r="BT26698" s="153"/>
    </row>
    <row r="26699" spans="71:72" x14ac:dyDescent="0.2">
      <c r="BS26699" s="152"/>
      <c r="BT26699" s="153"/>
    </row>
    <row r="26700" spans="71:72" x14ac:dyDescent="0.2">
      <c r="BS26700" s="152"/>
      <c r="BT26700" s="153"/>
    </row>
    <row r="26701" spans="71:72" x14ac:dyDescent="0.2">
      <c r="BS26701" s="152"/>
      <c r="BT26701" s="153"/>
    </row>
    <row r="26702" spans="71:72" x14ac:dyDescent="0.2">
      <c r="BS26702" s="152"/>
      <c r="BT26702" s="153"/>
    </row>
    <row r="26703" spans="71:72" x14ac:dyDescent="0.2">
      <c r="BS26703" s="152"/>
      <c r="BT26703" s="153"/>
    </row>
    <row r="26704" spans="71:72" x14ac:dyDescent="0.2">
      <c r="BS26704" s="152"/>
      <c r="BT26704" s="153"/>
    </row>
    <row r="26705" spans="71:72" x14ac:dyDescent="0.2">
      <c r="BS26705" s="152"/>
      <c r="BT26705" s="153"/>
    </row>
    <row r="26706" spans="71:72" x14ac:dyDescent="0.2">
      <c r="BS26706" s="152"/>
      <c r="BT26706" s="153"/>
    </row>
    <row r="26707" spans="71:72" x14ac:dyDescent="0.2">
      <c r="BS26707" s="152"/>
      <c r="BT26707" s="153"/>
    </row>
    <row r="26708" spans="71:72" x14ac:dyDescent="0.2">
      <c r="BS26708" s="152"/>
      <c r="BT26708" s="153"/>
    </row>
    <row r="26709" spans="71:72" x14ac:dyDescent="0.2">
      <c r="BS26709" s="152"/>
      <c r="BT26709" s="153"/>
    </row>
    <row r="26710" spans="71:72" x14ac:dyDescent="0.2">
      <c r="BS26710" s="152"/>
      <c r="BT26710" s="153"/>
    </row>
    <row r="26711" spans="71:72" x14ac:dyDescent="0.2">
      <c r="BS26711" s="152"/>
      <c r="BT26711" s="153"/>
    </row>
    <row r="26712" spans="71:72" x14ac:dyDescent="0.2">
      <c r="BS26712" s="152"/>
      <c r="BT26712" s="153"/>
    </row>
    <row r="26713" spans="71:72" x14ac:dyDescent="0.2">
      <c r="BS26713" s="152"/>
      <c r="BT26713" s="153"/>
    </row>
    <row r="26714" spans="71:72" x14ac:dyDescent="0.2">
      <c r="BS26714" s="152"/>
      <c r="BT26714" s="153"/>
    </row>
    <row r="26715" spans="71:72" x14ac:dyDescent="0.2">
      <c r="BS26715" s="152"/>
      <c r="BT26715" s="153"/>
    </row>
    <row r="26716" spans="71:72" x14ac:dyDescent="0.2">
      <c r="BS26716" s="152"/>
      <c r="BT26716" s="153"/>
    </row>
    <row r="26717" spans="71:72" x14ac:dyDescent="0.2">
      <c r="BS26717" s="152"/>
      <c r="BT26717" s="153"/>
    </row>
    <row r="26718" spans="71:72" x14ac:dyDescent="0.2">
      <c r="BS26718" s="152"/>
      <c r="BT26718" s="153"/>
    </row>
    <row r="26719" spans="71:72" x14ac:dyDescent="0.2">
      <c r="BS26719" s="152"/>
      <c r="BT26719" s="153"/>
    </row>
    <row r="26720" spans="71:72" x14ac:dyDescent="0.2">
      <c r="BS26720" s="152"/>
      <c r="BT26720" s="153"/>
    </row>
    <row r="26721" spans="71:72" x14ac:dyDescent="0.2">
      <c r="BS26721" s="152"/>
      <c r="BT26721" s="153"/>
    </row>
    <row r="26722" spans="71:72" x14ac:dyDescent="0.2">
      <c r="BS26722" s="152"/>
      <c r="BT26722" s="153"/>
    </row>
    <row r="26723" spans="71:72" x14ac:dyDescent="0.2">
      <c r="BS26723" s="152"/>
      <c r="BT26723" s="153"/>
    </row>
    <row r="26724" spans="71:72" x14ac:dyDescent="0.2">
      <c r="BS26724" s="152"/>
      <c r="BT26724" s="153"/>
    </row>
    <row r="26725" spans="71:72" x14ac:dyDescent="0.2">
      <c r="BS26725" s="152"/>
      <c r="BT26725" s="153"/>
    </row>
    <row r="26726" spans="71:72" x14ac:dyDescent="0.2">
      <c r="BS26726" s="152"/>
      <c r="BT26726" s="153"/>
    </row>
    <row r="26727" spans="71:72" x14ac:dyDescent="0.2">
      <c r="BS26727" s="152"/>
      <c r="BT26727" s="153"/>
    </row>
    <row r="26728" spans="71:72" x14ac:dyDescent="0.2">
      <c r="BS26728" s="152"/>
      <c r="BT26728" s="153"/>
    </row>
    <row r="26729" spans="71:72" x14ac:dyDescent="0.2">
      <c r="BS26729" s="152"/>
      <c r="BT26729" s="153"/>
    </row>
    <row r="26730" spans="71:72" x14ac:dyDescent="0.2">
      <c r="BS26730" s="152"/>
      <c r="BT26730" s="153"/>
    </row>
    <row r="26731" spans="71:72" x14ac:dyDescent="0.2">
      <c r="BS26731" s="152"/>
      <c r="BT26731" s="153"/>
    </row>
    <row r="26732" spans="71:72" x14ac:dyDescent="0.2">
      <c r="BS26732" s="152"/>
      <c r="BT26732" s="153"/>
    </row>
    <row r="26733" spans="71:72" x14ac:dyDescent="0.2">
      <c r="BS26733" s="152"/>
      <c r="BT26733" s="153"/>
    </row>
    <row r="26734" spans="71:72" x14ac:dyDescent="0.2">
      <c r="BS26734" s="152"/>
      <c r="BT26734" s="153"/>
    </row>
    <row r="26735" spans="71:72" x14ac:dyDescent="0.2">
      <c r="BS26735" s="152"/>
      <c r="BT26735" s="153"/>
    </row>
    <row r="26736" spans="71:72" x14ac:dyDescent="0.2">
      <c r="BS26736" s="152"/>
      <c r="BT26736" s="153"/>
    </row>
    <row r="26737" spans="71:72" x14ac:dyDescent="0.2">
      <c r="BS26737" s="152"/>
      <c r="BT26737" s="153"/>
    </row>
    <row r="26738" spans="71:72" x14ac:dyDescent="0.2">
      <c r="BS26738" s="152"/>
      <c r="BT26738" s="153"/>
    </row>
    <row r="26739" spans="71:72" x14ac:dyDescent="0.2">
      <c r="BS26739" s="152"/>
      <c r="BT26739" s="153"/>
    </row>
    <row r="26740" spans="71:72" x14ac:dyDescent="0.2">
      <c r="BS26740" s="152"/>
      <c r="BT26740" s="153"/>
    </row>
    <row r="26741" spans="71:72" x14ac:dyDescent="0.2">
      <c r="BS26741" s="152"/>
      <c r="BT26741" s="153"/>
    </row>
    <row r="26742" spans="71:72" x14ac:dyDescent="0.2">
      <c r="BS26742" s="152"/>
      <c r="BT26742" s="153"/>
    </row>
    <row r="26743" spans="71:72" x14ac:dyDescent="0.2">
      <c r="BS26743" s="152"/>
      <c r="BT26743" s="153"/>
    </row>
    <row r="26744" spans="71:72" x14ac:dyDescent="0.2">
      <c r="BS26744" s="152"/>
      <c r="BT26744" s="153"/>
    </row>
    <row r="26745" spans="71:72" x14ac:dyDescent="0.2">
      <c r="BS26745" s="152"/>
      <c r="BT26745" s="153"/>
    </row>
    <row r="26746" spans="71:72" x14ac:dyDescent="0.2">
      <c r="BS26746" s="152"/>
      <c r="BT26746" s="153"/>
    </row>
    <row r="26747" spans="71:72" x14ac:dyDescent="0.2">
      <c r="BS26747" s="152"/>
      <c r="BT26747" s="153"/>
    </row>
    <row r="26748" spans="71:72" x14ac:dyDescent="0.2">
      <c r="BS26748" s="152"/>
      <c r="BT26748" s="153"/>
    </row>
    <row r="26749" spans="71:72" x14ac:dyDescent="0.2">
      <c r="BS26749" s="152"/>
      <c r="BT26749" s="153"/>
    </row>
    <row r="26750" spans="71:72" x14ac:dyDescent="0.2">
      <c r="BS26750" s="152"/>
      <c r="BT26750" s="153"/>
    </row>
    <row r="26751" spans="71:72" x14ac:dyDescent="0.2">
      <c r="BS26751" s="152"/>
      <c r="BT26751" s="153"/>
    </row>
    <row r="26752" spans="71:72" x14ac:dyDescent="0.2">
      <c r="BS26752" s="152"/>
      <c r="BT26752" s="153"/>
    </row>
    <row r="26753" spans="71:72" x14ac:dyDescent="0.2">
      <c r="BS26753" s="152"/>
      <c r="BT26753" s="153"/>
    </row>
    <row r="26754" spans="71:72" x14ac:dyDescent="0.2">
      <c r="BS26754" s="152"/>
      <c r="BT26754" s="153"/>
    </row>
    <row r="26755" spans="71:72" x14ac:dyDescent="0.2">
      <c r="BS26755" s="152"/>
      <c r="BT26755" s="153"/>
    </row>
    <row r="26756" spans="71:72" x14ac:dyDescent="0.2">
      <c r="BS26756" s="152"/>
      <c r="BT26756" s="153"/>
    </row>
    <row r="26757" spans="71:72" x14ac:dyDescent="0.2">
      <c r="BS26757" s="152"/>
      <c r="BT26757" s="153"/>
    </row>
    <row r="26758" spans="71:72" x14ac:dyDescent="0.2">
      <c r="BS26758" s="152"/>
      <c r="BT26758" s="153"/>
    </row>
    <row r="26759" spans="71:72" x14ac:dyDescent="0.2">
      <c r="BS26759" s="152"/>
      <c r="BT26759" s="153"/>
    </row>
    <row r="26760" spans="71:72" x14ac:dyDescent="0.2">
      <c r="BS26760" s="152"/>
      <c r="BT26760" s="153"/>
    </row>
    <row r="26761" spans="71:72" x14ac:dyDescent="0.2">
      <c r="BS26761" s="152"/>
      <c r="BT26761" s="153"/>
    </row>
    <row r="26762" spans="71:72" x14ac:dyDescent="0.2">
      <c r="BS26762" s="152"/>
      <c r="BT26762" s="153"/>
    </row>
    <row r="26763" spans="71:72" x14ac:dyDescent="0.2">
      <c r="BS26763" s="152"/>
      <c r="BT26763" s="153"/>
    </row>
    <row r="26764" spans="71:72" x14ac:dyDescent="0.2">
      <c r="BS26764" s="152"/>
      <c r="BT26764" s="153"/>
    </row>
    <row r="26765" spans="71:72" x14ac:dyDescent="0.2">
      <c r="BS26765" s="152"/>
      <c r="BT26765" s="153"/>
    </row>
    <row r="26766" spans="71:72" x14ac:dyDescent="0.2">
      <c r="BS26766" s="152"/>
      <c r="BT26766" s="153"/>
    </row>
    <row r="26767" spans="71:72" x14ac:dyDescent="0.2">
      <c r="BS26767" s="152"/>
      <c r="BT26767" s="153"/>
    </row>
    <row r="26768" spans="71:72" x14ac:dyDescent="0.2">
      <c r="BS26768" s="152"/>
      <c r="BT26768" s="153"/>
    </row>
    <row r="26769" spans="71:72" x14ac:dyDescent="0.2">
      <c r="BS26769" s="152"/>
      <c r="BT26769" s="153"/>
    </row>
    <row r="26770" spans="71:72" x14ac:dyDescent="0.2">
      <c r="BS26770" s="152"/>
      <c r="BT26770" s="153"/>
    </row>
    <row r="26771" spans="71:72" x14ac:dyDescent="0.2">
      <c r="BS26771" s="152"/>
      <c r="BT26771" s="153"/>
    </row>
    <row r="26772" spans="71:72" x14ac:dyDescent="0.2">
      <c r="BS26772" s="152"/>
      <c r="BT26772" s="153"/>
    </row>
    <row r="26773" spans="71:72" x14ac:dyDescent="0.2">
      <c r="BS26773" s="152"/>
      <c r="BT26773" s="153"/>
    </row>
    <row r="26774" spans="71:72" x14ac:dyDescent="0.2">
      <c r="BS26774" s="152"/>
      <c r="BT26774" s="153"/>
    </row>
    <row r="26775" spans="71:72" x14ac:dyDescent="0.2">
      <c r="BS26775" s="152"/>
      <c r="BT26775" s="153"/>
    </row>
    <row r="26776" spans="71:72" x14ac:dyDescent="0.2">
      <c r="BS26776" s="152"/>
      <c r="BT26776" s="153"/>
    </row>
    <row r="26777" spans="71:72" x14ac:dyDescent="0.2">
      <c r="BS26777" s="152"/>
      <c r="BT26777" s="153"/>
    </row>
    <row r="26778" spans="71:72" x14ac:dyDescent="0.2">
      <c r="BS26778" s="152"/>
      <c r="BT26778" s="153"/>
    </row>
    <row r="26779" spans="71:72" x14ac:dyDescent="0.2">
      <c r="BS26779" s="152"/>
      <c r="BT26779" s="153"/>
    </row>
    <row r="26780" spans="71:72" x14ac:dyDescent="0.2">
      <c r="BS26780" s="152"/>
      <c r="BT26780" s="153"/>
    </row>
    <row r="26781" spans="71:72" x14ac:dyDescent="0.2">
      <c r="BS26781" s="152"/>
      <c r="BT26781" s="153"/>
    </row>
    <row r="26782" spans="71:72" x14ac:dyDescent="0.2">
      <c r="BS26782" s="152"/>
      <c r="BT26782" s="153"/>
    </row>
    <row r="26783" spans="71:72" x14ac:dyDescent="0.2">
      <c r="BS26783" s="152"/>
      <c r="BT26783" s="153"/>
    </row>
    <row r="26784" spans="71:72" x14ac:dyDescent="0.2">
      <c r="BS26784" s="152"/>
      <c r="BT26784" s="153"/>
    </row>
    <row r="26785" spans="71:72" x14ac:dyDescent="0.2">
      <c r="BS26785" s="152"/>
      <c r="BT26785" s="153"/>
    </row>
    <row r="26786" spans="71:72" x14ac:dyDescent="0.2">
      <c r="BS26786" s="152"/>
      <c r="BT26786" s="153"/>
    </row>
    <row r="26787" spans="71:72" x14ac:dyDescent="0.2">
      <c r="BS26787" s="152"/>
      <c r="BT26787" s="153"/>
    </row>
    <row r="26788" spans="71:72" x14ac:dyDescent="0.2">
      <c r="BS26788" s="152"/>
      <c r="BT26788" s="153"/>
    </row>
    <row r="26789" spans="71:72" x14ac:dyDescent="0.2">
      <c r="BS26789" s="152"/>
      <c r="BT26789" s="153"/>
    </row>
    <row r="26790" spans="71:72" x14ac:dyDescent="0.2">
      <c r="BS26790" s="152"/>
      <c r="BT26790" s="153"/>
    </row>
    <row r="26791" spans="71:72" x14ac:dyDescent="0.2">
      <c r="BS26791" s="152"/>
      <c r="BT26791" s="153"/>
    </row>
    <row r="26792" spans="71:72" x14ac:dyDescent="0.2">
      <c r="BS26792" s="152"/>
      <c r="BT26792" s="153"/>
    </row>
    <row r="26793" spans="71:72" x14ac:dyDescent="0.2">
      <c r="BS26793" s="152"/>
      <c r="BT26793" s="153"/>
    </row>
    <row r="26794" spans="71:72" x14ac:dyDescent="0.2">
      <c r="BS26794" s="152"/>
      <c r="BT26794" s="153"/>
    </row>
    <row r="26795" spans="71:72" x14ac:dyDescent="0.2">
      <c r="BS26795" s="152"/>
      <c r="BT26795" s="153"/>
    </row>
    <row r="26796" spans="71:72" x14ac:dyDescent="0.2">
      <c r="BS26796" s="152"/>
      <c r="BT26796" s="153"/>
    </row>
    <row r="26797" spans="71:72" x14ac:dyDescent="0.2">
      <c r="BS26797" s="152"/>
      <c r="BT26797" s="153"/>
    </row>
    <row r="26798" spans="71:72" x14ac:dyDescent="0.2">
      <c r="BS26798" s="152"/>
      <c r="BT26798" s="153"/>
    </row>
    <row r="26799" spans="71:72" x14ac:dyDescent="0.2">
      <c r="BS26799" s="152"/>
      <c r="BT26799" s="153"/>
    </row>
    <row r="26800" spans="71:72" x14ac:dyDescent="0.2">
      <c r="BS26800" s="152"/>
      <c r="BT26800" s="153"/>
    </row>
    <row r="26801" spans="71:72" x14ac:dyDescent="0.2">
      <c r="BS26801" s="152"/>
      <c r="BT26801" s="153"/>
    </row>
    <row r="26802" spans="71:72" x14ac:dyDescent="0.2">
      <c r="BS26802" s="152"/>
      <c r="BT26802" s="153"/>
    </row>
    <row r="26803" spans="71:72" x14ac:dyDescent="0.2">
      <c r="BS26803" s="152"/>
      <c r="BT26803" s="153"/>
    </row>
    <row r="26804" spans="71:72" x14ac:dyDescent="0.2">
      <c r="BS26804" s="152"/>
      <c r="BT26804" s="153"/>
    </row>
    <row r="26805" spans="71:72" x14ac:dyDescent="0.2">
      <c r="BS26805" s="152"/>
      <c r="BT26805" s="153"/>
    </row>
    <row r="26806" spans="71:72" x14ac:dyDescent="0.2">
      <c r="BS26806" s="152"/>
      <c r="BT26806" s="153"/>
    </row>
    <row r="26807" spans="71:72" x14ac:dyDescent="0.2">
      <c r="BS26807" s="152"/>
      <c r="BT26807" s="153"/>
    </row>
    <row r="26808" spans="71:72" x14ac:dyDescent="0.2">
      <c r="BS26808" s="152"/>
      <c r="BT26808" s="153"/>
    </row>
    <row r="26809" spans="71:72" x14ac:dyDescent="0.2">
      <c r="BS26809" s="152"/>
      <c r="BT26809" s="153"/>
    </row>
    <row r="26810" spans="71:72" x14ac:dyDescent="0.2">
      <c r="BS26810" s="152"/>
      <c r="BT26810" s="153"/>
    </row>
    <row r="26811" spans="71:72" x14ac:dyDescent="0.2">
      <c r="BS26811" s="152"/>
      <c r="BT26811" s="153"/>
    </row>
    <row r="26812" spans="71:72" x14ac:dyDescent="0.2">
      <c r="BS26812" s="152"/>
      <c r="BT26812" s="153"/>
    </row>
    <row r="26813" spans="71:72" x14ac:dyDescent="0.2">
      <c r="BS26813" s="152"/>
      <c r="BT26813" s="153"/>
    </row>
    <row r="26814" spans="71:72" x14ac:dyDescent="0.2">
      <c r="BS26814" s="152"/>
      <c r="BT26814" s="153"/>
    </row>
    <row r="26815" spans="71:72" x14ac:dyDescent="0.2">
      <c r="BS26815" s="152"/>
      <c r="BT26815" s="153"/>
    </row>
    <row r="26816" spans="71:72" x14ac:dyDescent="0.2">
      <c r="BS26816" s="152"/>
      <c r="BT26816" s="153"/>
    </row>
    <row r="26817" spans="71:72" x14ac:dyDescent="0.2">
      <c r="BS26817" s="152"/>
      <c r="BT26817" s="153"/>
    </row>
    <row r="26818" spans="71:72" x14ac:dyDescent="0.2">
      <c r="BS26818" s="152"/>
      <c r="BT26818" s="153"/>
    </row>
    <row r="26819" spans="71:72" x14ac:dyDescent="0.2">
      <c r="BS26819" s="152"/>
      <c r="BT26819" s="153"/>
    </row>
    <row r="26820" spans="71:72" x14ac:dyDescent="0.2">
      <c r="BS26820" s="152"/>
      <c r="BT26820" s="153"/>
    </row>
    <row r="26821" spans="71:72" x14ac:dyDescent="0.2">
      <c r="BS26821" s="152"/>
      <c r="BT26821" s="153"/>
    </row>
    <row r="26822" spans="71:72" x14ac:dyDescent="0.2">
      <c r="BS26822" s="152"/>
      <c r="BT26822" s="153"/>
    </row>
    <row r="26823" spans="71:72" x14ac:dyDescent="0.2">
      <c r="BS26823" s="152"/>
      <c r="BT26823" s="153"/>
    </row>
    <row r="26824" spans="71:72" x14ac:dyDescent="0.2">
      <c r="BS26824" s="152"/>
      <c r="BT26824" s="153"/>
    </row>
    <row r="26825" spans="71:72" x14ac:dyDescent="0.2">
      <c r="BS26825" s="152"/>
      <c r="BT26825" s="153"/>
    </row>
    <row r="26826" spans="71:72" x14ac:dyDescent="0.2">
      <c r="BS26826" s="152"/>
      <c r="BT26826" s="153"/>
    </row>
    <row r="26827" spans="71:72" x14ac:dyDescent="0.2">
      <c r="BS26827" s="152"/>
      <c r="BT26827" s="153"/>
    </row>
    <row r="26828" spans="71:72" x14ac:dyDescent="0.2">
      <c r="BS26828" s="152"/>
      <c r="BT26828" s="153"/>
    </row>
    <row r="26829" spans="71:72" x14ac:dyDescent="0.2">
      <c r="BS26829" s="152"/>
      <c r="BT26829" s="153"/>
    </row>
    <row r="26830" spans="71:72" x14ac:dyDescent="0.2">
      <c r="BS26830" s="152"/>
      <c r="BT26830" s="153"/>
    </row>
    <row r="26831" spans="71:72" x14ac:dyDescent="0.2">
      <c r="BS26831" s="152"/>
      <c r="BT26831" s="153"/>
    </row>
    <row r="26832" spans="71:72" x14ac:dyDescent="0.2">
      <c r="BS26832" s="152"/>
      <c r="BT26832" s="153"/>
    </row>
    <row r="26833" spans="71:72" x14ac:dyDescent="0.2">
      <c r="BS26833" s="152"/>
      <c r="BT26833" s="153"/>
    </row>
    <row r="26834" spans="71:72" x14ac:dyDescent="0.2">
      <c r="BS26834" s="152"/>
      <c r="BT26834" s="153"/>
    </row>
    <row r="26835" spans="71:72" x14ac:dyDescent="0.2">
      <c r="BS26835" s="152"/>
      <c r="BT26835" s="153"/>
    </row>
    <row r="26836" spans="71:72" x14ac:dyDescent="0.2">
      <c r="BS26836" s="152"/>
      <c r="BT26836" s="153"/>
    </row>
    <row r="26837" spans="71:72" x14ac:dyDescent="0.2">
      <c r="BS26837" s="152"/>
      <c r="BT26837" s="153"/>
    </row>
    <row r="26838" spans="71:72" x14ac:dyDescent="0.2">
      <c r="BS26838" s="152"/>
      <c r="BT26838" s="153"/>
    </row>
    <row r="26839" spans="71:72" x14ac:dyDescent="0.2">
      <c r="BS26839" s="152"/>
      <c r="BT26839" s="153"/>
    </row>
    <row r="26840" spans="71:72" x14ac:dyDescent="0.2">
      <c r="BS26840" s="152"/>
      <c r="BT26840" s="153"/>
    </row>
    <row r="26841" spans="71:72" x14ac:dyDescent="0.2">
      <c r="BS26841" s="152"/>
      <c r="BT26841" s="153"/>
    </row>
    <row r="26842" spans="71:72" x14ac:dyDescent="0.2">
      <c r="BS26842" s="152"/>
      <c r="BT26842" s="153"/>
    </row>
    <row r="26843" spans="71:72" x14ac:dyDescent="0.2">
      <c r="BS26843" s="152"/>
      <c r="BT26843" s="153"/>
    </row>
    <row r="26844" spans="71:72" x14ac:dyDescent="0.2">
      <c r="BS26844" s="152"/>
      <c r="BT26844" s="153"/>
    </row>
    <row r="26845" spans="71:72" x14ac:dyDescent="0.2">
      <c r="BS26845" s="152"/>
      <c r="BT26845" s="153"/>
    </row>
    <row r="26846" spans="71:72" x14ac:dyDescent="0.2">
      <c r="BS26846" s="152"/>
      <c r="BT26846" s="153"/>
    </row>
    <row r="26847" spans="71:72" x14ac:dyDescent="0.2">
      <c r="BS26847" s="152"/>
      <c r="BT26847" s="153"/>
    </row>
    <row r="26848" spans="71:72" x14ac:dyDescent="0.2">
      <c r="BS26848" s="152"/>
      <c r="BT26848" s="153"/>
    </row>
    <row r="26849" spans="71:72" x14ac:dyDescent="0.2">
      <c r="BS26849" s="152"/>
      <c r="BT26849" s="153"/>
    </row>
    <row r="26850" spans="71:72" x14ac:dyDescent="0.2">
      <c r="BS26850" s="152"/>
      <c r="BT26850" s="153"/>
    </row>
    <row r="26851" spans="71:72" x14ac:dyDescent="0.2">
      <c r="BS26851" s="152"/>
      <c r="BT26851" s="153"/>
    </row>
    <row r="26852" spans="71:72" x14ac:dyDescent="0.2">
      <c r="BS26852" s="152"/>
      <c r="BT26852" s="153"/>
    </row>
    <row r="26853" spans="71:72" x14ac:dyDescent="0.2">
      <c r="BS26853" s="152"/>
      <c r="BT26853" s="153"/>
    </row>
    <row r="26854" spans="71:72" x14ac:dyDescent="0.2">
      <c r="BS26854" s="152"/>
      <c r="BT26854" s="153"/>
    </row>
    <row r="26855" spans="71:72" x14ac:dyDescent="0.2">
      <c r="BS26855" s="152"/>
      <c r="BT26855" s="153"/>
    </row>
    <row r="26856" spans="71:72" x14ac:dyDescent="0.2">
      <c r="BS26856" s="152"/>
      <c r="BT26856" s="153"/>
    </row>
    <row r="26857" spans="71:72" x14ac:dyDescent="0.2">
      <c r="BS26857" s="152"/>
      <c r="BT26857" s="153"/>
    </row>
    <row r="26858" spans="71:72" x14ac:dyDescent="0.2">
      <c r="BS26858" s="152"/>
      <c r="BT26858" s="153"/>
    </row>
    <row r="26859" spans="71:72" x14ac:dyDescent="0.2">
      <c r="BS26859" s="152"/>
      <c r="BT26859" s="153"/>
    </row>
    <row r="26860" spans="71:72" x14ac:dyDescent="0.2">
      <c r="BS26860" s="152"/>
      <c r="BT26860" s="153"/>
    </row>
    <row r="26861" spans="71:72" x14ac:dyDescent="0.2">
      <c r="BS26861" s="152"/>
      <c r="BT26861" s="153"/>
    </row>
    <row r="26862" spans="71:72" x14ac:dyDescent="0.2">
      <c r="BS26862" s="152"/>
      <c r="BT26862" s="153"/>
    </row>
    <row r="26863" spans="71:72" x14ac:dyDescent="0.2">
      <c r="BS26863" s="152"/>
      <c r="BT26863" s="153"/>
    </row>
    <row r="26864" spans="71:72" x14ac:dyDescent="0.2">
      <c r="BS26864" s="152"/>
      <c r="BT26864" s="153"/>
    </row>
    <row r="26865" spans="71:72" x14ac:dyDescent="0.2">
      <c r="BS26865" s="152"/>
      <c r="BT26865" s="153"/>
    </row>
    <row r="26866" spans="71:72" x14ac:dyDescent="0.2">
      <c r="BS26866" s="152"/>
      <c r="BT26866" s="153"/>
    </row>
    <row r="26867" spans="71:72" x14ac:dyDescent="0.2">
      <c r="BS26867" s="152"/>
      <c r="BT26867" s="153"/>
    </row>
    <row r="26868" spans="71:72" x14ac:dyDescent="0.2">
      <c r="BS26868" s="152"/>
      <c r="BT26868" s="153"/>
    </row>
    <row r="26869" spans="71:72" x14ac:dyDescent="0.2">
      <c r="BS26869" s="152"/>
      <c r="BT26869" s="153"/>
    </row>
    <row r="26870" spans="71:72" x14ac:dyDescent="0.2">
      <c r="BS26870" s="152"/>
      <c r="BT26870" s="153"/>
    </row>
    <row r="26871" spans="71:72" x14ac:dyDescent="0.2">
      <c r="BS26871" s="152"/>
      <c r="BT26871" s="153"/>
    </row>
    <row r="26872" spans="71:72" x14ac:dyDescent="0.2">
      <c r="BS26872" s="152"/>
      <c r="BT26872" s="153"/>
    </row>
    <row r="26873" spans="71:72" x14ac:dyDescent="0.2">
      <c r="BS26873" s="152"/>
      <c r="BT26873" s="153"/>
    </row>
    <row r="26874" spans="71:72" x14ac:dyDescent="0.2">
      <c r="BS26874" s="152"/>
      <c r="BT26874" s="153"/>
    </row>
    <row r="26875" spans="71:72" x14ac:dyDescent="0.2">
      <c r="BS26875" s="152"/>
      <c r="BT26875" s="153"/>
    </row>
    <row r="26876" spans="71:72" x14ac:dyDescent="0.2">
      <c r="BS26876" s="152"/>
      <c r="BT26876" s="153"/>
    </row>
    <row r="26877" spans="71:72" x14ac:dyDescent="0.2">
      <c r="BS26877" s="152"/>
      <c r="BT26877" s="153"/>
    </row>
    <row r="26878" spans="71:72" x14ac:dyDescent="0.2">
      <c r="BS26878" s="152"/>
      <c r="BT26878" s="153"/>
    </row>
    <row r="26879" spans="71:72" x14ac:dyDescent="0.2">
      <c r="BS26879" s="152"/>
      <c r="BT26879" s="153"/>
    </row>
    <row r="26880" spans="71:72" x14ac:dyDescent="0.2">
      <c r="BS26880" s="152"/>
      <c r="BT26880" s="153"/>
    </row>
    <row r="26881" spans="71:72" x14ac:dyDescent="0.2">
      <c r="BS26881" s="152"/>
      <c r="BT26881" s="153"/>
    </row>
    <row r="26882" spans="71:72" x14ac:dyDescent="0.2">
      <c r="BS26882" s="152"/>
      <c r="BT26882" s="153"/>
    </row>
    <row r="26883" spans="71:72" x14ac:dyDescent="0.2">
      <c r="BS26883" s="152"/>
      <c r="BT26883" s="153"/>
    </row>
    <row r="26884" spans="71:72" x14ac:dyDescent="0.2">
      <c r="BS26884" s="152"/>
      <c r="BT26884" s="153"/>
    </row>
    <row r="26885" spans="71:72" x14ac:dyDescent="0.2">
      <c r="BS26885" s="152"/>
      <c r="BT26885" s="153"/>
    </row>
    <row r="26886" spans="71:72" x14ac:dyDescent="0.2">
      <c r="BS26886" s="152"/>
      <c r="BT26886" s="153"/>
    </row>
    <row r="26887" spans="71:72" x14ac:dyDescent="0.2">
      <c r="BS26887" s="152"/>
      <c r="BT26887" s="153"/>
    </row>
    <row r="26888" spans="71:72" x14ac:dyDescent="0.2">
      <c r="BS26888" s="152"/>
      <c r="BT26888" s="153"/>
    </row>
    <row r="26889" spans="71:72" x14ac:dyDescent="0.2">
      <c r="BS26889" s="152"/>
      <c r="BT26889" s="153"/>
    </row>
    <row r="26890" spans="71:72" x14ac:dyDescent="0.2">
      <c r="BS26890" s="152"/>
      <c r="BT26890" s="153"/>
    </row>
    <row r="26891" spans="71:72" x14ac:dyDescent="0.2">
      <c r="BS26891" s="152"/>
      <c r="BT26891" s="153"/>
    </row>
    <row r="26892" spans="71:72" x14ac:dyDescent="0.2">
      <c r="BS26892" s="152"/>
      <c r="BT26892" s="153"/>
    </row>
    <row r="26893" spans="71:72" x14ac:dyDescent="0.2">
      <c r="BS26893" s="152"/>
      <c r="BT26893" s="153"/>
    </row>
    <row r="26894" spans="71:72" x14ac:dyDescent="0.2">
      <c r="BS26894" s="152"/>
      <c r="BT26894" s="153"/>
    </row>
    <row r="26895" spans="71:72" x14ac:dyDescent="0.2">
      <c r="BS26895" s="152"/>
      <c r="BT26895" s="153"/>
    </row>
    <row r="26896" spans="71:72" x14ac:dyDescent="0.2">
      <c r="BS26896" s="152"/>
      <c r="BT26896" s="153"/>
    </row>
    <row r="26897" spans="71:72" x14ac:dyDescent="0.2">
      <c r="BS26897" s="152"/>
      <c r="BT26897" s="153"/>
    </row>
    <row r="26898" spans="71:72" x14ac:dyDescent="0.2">
      <c r="BS26898" s="152"/>
      <c r="BT26898" s="153"/>
    </row>
    <row r="26899" spans="71:72" x14ac:dyDescent="0.2">
      <c r="BS26899" s="152"/>
      <c r="BT26899" s="153"/>
    </row>
    <row r="26900" spans="71:72" x14ac:dyDescent="0.2">
      <c r="BS26900" s="152"/>
      <c r="BT26900" s="153"/>
    </row>
    <row r="26901" spans="71:72" x14ac:dyDescent="0.2">
      <c r="BS26901" s="152"/>
      <c r="BT26901" s="153"/>
    </row>
    <row r="26902" spans="71:72" x14ac:dyDescent="0.2">
      <c r="BS26902" s="152"/>
      <c r="BT26902" s="153"/>
    </row>
    <row r="26903" spans="71:72" x14ac:dyDescent="0.2">
      <c r="BS26903" s="152"/>
      <c r="BT26903" s="153"/>
    </row>
    <row r="26904" spans="71:72" x14ac:dyDescent="0.2">
      <c r="BS26904" s="152"/>
      <c r="BT26904" s="153"/>
    </row>
    <row r="26905" spans="71:72" x14ac:dyDescent="0.2">
      <c r="BS26905" s="152"/>
      <c r="BT26905" s="153"/>
    </row>
    <row r="26906" spans="71:72" x14ac:dyDescent="0.2">
      <c r="BS26906" s="152"/>
      <c r="BT26906" s="153"/>
    </row>
    <row r="26907" spans="71:72" x14ac:dyDescent="0.2">
      <c r="BS26907" s="152"/>
      <c r="BT26907" s="153"/>
    </row>
    <row r="26908" spans="71:72" x14ac:dyDescent="0.2">
      <c r="BS26908" s="152"/>
      <c r="BT26908" s="153"/>
    </row>
    <row r="26909" spans="71:72" x14ac:dyDescent="0.2">
      <c r="BS26909" s="152"/>
      <c r="BT26909" s="153"/>
    </row>
    <row r="26910" spans="71:72" x14ac:dyDescent="0.2">
      <c r="BS26910" s="152"/>
      <c r="BT26910" s="153"/>
    </row>
    <row r="26911" spans="71:72" x14ac:dyDescent="0.2">
      <c r="BS26911" s="152"/>
      <c r="BT26911" s="153"/>
    </row>
    <row r="26912" spans="71:72" x14ac:dyDescent="0.2">
      <c r="BS26912" s="152"/>
      <c r="BT26912" s="153"/>
    </row>
    <row r="26913" spans="71:72" x14ac:dyDescent="0.2">
      <c r="BS26913" s="152"/>
      <c r="BT26913" s="153"/>
    </row>
    <row r="26914" spans="71:72" x14ac:dyDescent="0.2">
      <c r="BS26914" s="152"/>
      <c r="BT26914" s="153"/>
    </row>
    <row r="26915" spans="71:72" x14ac:dyDescent="0.2">
      <c r="BS26915" s="152"/>
      <c r="BT26915" s="153"/>
    </row>
    <row r="26916" spans="71:72" x14ac:dyDescent="0.2">
      <c r="BS26916" s="152"/>
      <c r="BT26916" s="153"/>
    </row>
    <row r="26917" spans="71:72" x14ac:dyDescent="0.2">
      <c r="BS26917" s="152"/>
      <c r="BT26917" s="153"/>
    </row>
    <row r="26918" spans="71:72" x14ac:dyDescent="0.2">
      <c r="BS26918" s="152"/>
      <c r="BT26918" s="153"/>
    </row>
    <row r="26919" spans="71:72" x14ac:dyDescent="0.2">
      <c r="BS26919" s="152"/>
      <c r="BT26919" s="153"/>
    </row>
    <row r="26920" spans="71:72" x14ac:dyDescent="0.2">
      <c r="BS26920" s="152"/>
      <c r="BT26920" s="153"/>
    </row>
    <row r="26921" spans="71:72" x14ac:dyDescent="0.2">
      <c r="BS26921" s="152"/>
      <c r="BT26921" s="153"/>
    </row>
    <row r="26922" spans="71:72" x14ac:dyDescent="0.2">
      <c r="BS26922" s="152"/>
      <c r="BT26922" s="153"/>
    </row>
    <row r="26923" spans="71:72" x14ac:dyDescent="0.2">
      <c r="BS26923" s="152"/>
      <c r="BT26923" s="153"/>
    </row>
    <row r="26924" spans="71:72" x14ac:dyDescent="0.2">
      <c r="BS26924" s="152"/>
      <c r="BT26924" s="153"/>
    </row>
    <row r="26925" spans="71:72" x14ac:dyDescent="0.2">
      <c r="BS26925" s="152"/>
      <c r="BT26925" s="153"/>
    </row>
    <row r="26926" spans="71:72" x14ac:dyDescent="0.2">
      <c r="BS26926" s="152"/>
      <c r="BT26926" s="153"/>
    </row>
    <row r="26927" spans="71:72" x14ac:dyDescent="0.2">
      <c r="BS26927" s="152"/>
      <c r="BT26927" s="153"/>
    </row>
    <row r="26928" spans="71:72" x14ac:dyDescent="0.2">
      <c r="BS26928" s="152"/>
      <c r="BT26928" s="153"/>
    </row>
    <row r="26929" spans="71:72" x14ac:dyDescent="0.2">
      <c r="BS26929" s="152"/>
      <c r="BT26929" s="153"/>
    </row>
    <row r="26930" spans="71:72" x14ac:dyDescent="0.2">
      <c r="BS26930" s="152"/>
      <c r="BT26930" s="153"/>
    </row>
    <row r="26931" spans="71:72" x14ac:dyDescent="0.2">
      <c r="BS26931" s="152"/>
      <c r="BT26931" s="153"/>
    </row>
    <row r="26932" spans="71:72" x14ac:dyDescent="0.2">
      <c r="BS26932" s="152"/>
      <c r="BT26932" s="153"/>
    </row>
    <row r="26933" spans="71:72" x14ac:dyDescent="0.2">
      <c r="BS26933" s="152"/>
      <c r="BT26933" s="153"/>
    </row>
    <row r="26934" spans="71:72" x14ac:dyDescent="0.2">
      <c r="BS26934" s="152"/>
      <c r="BT26934" s="153"/>
    </row>
    <row r="26935" spans="71:72" x14ac:dyDescent="0.2">
      <c r="BS26935" s="152"/>
      <c r="BT26935" s="153"/>
    </row>
    <row r="26936" spans="71:72" x14ac:dyDescent="0.2">
      <c r="BS26936" s="152"/>
      <c r="BT26936" s="153"/>
    </row>
    <row r="26937" spans="71:72" x14ac:dyDescent="0.2">
      <c r="BS26937" s="152"/>
      <c r="BT26937" s="153"/>
    </row>
    <row r="26938" spans="71:72" x14ac:dyDescent="0.2">
      <c r="BS26938" s="152"/>
      <c r="BT26938" s="153"/>
    </row>
    <row r="26939" spans="71:72" x14ac:dyDescent="0.2">
      <c r="BS26939" s="152"/>
      <c r="BT26939" s="153"/>
    </row>
    <row r="26940" spans="71:72" x14ac:dyDescent="0.2">
      <c r="BS26940" s="152"/>
      <c r="BT26940" s="153"/>
    </row>
    <row r="26941" spans="71:72" x14ac:dyDescent="0.2">
      <c r="BS26941" s="152"/>
      <c r="BT26941" s="153"/>
    </row>
    <row r="26942" spans="71:72" x14ac:dyDescent="0.2">
      <c r="BS26942" s="152"/>
      <c r="BT26942" s="153"/>
    </row>
    <row r="26943" spans="71:72" x14ac:dyDescent="0.2">
      <c r="BS26943" s="152"/>
      <c r="BT26943" s="153"/>
    </row>
    <row r="26944" spans="71:72" x14ac:dyDescent="0.2">
      <c r="BS26944" s="152"/>
      <c r="BT26944" s="153"/>
    </row>
    <row r="26945" spans="71:72" x14ac:dyDescent="0.2">
      <c r="BS26945" s="152"/>
      <c r="BT26945" s="153"/>
    </row>
    <row r="26946" spans="71:72" x14ac:dyDescent="0.2">
      <c r="BS26946" s="152"/>
      <c r="BT26946" s="153"/>
    </row>
    <row r="26947" spans="71:72" x14ac:dyDescent="0.2">
      <c r="BS26947" s="152"/>
      <c r="BT26947" s="153"/>
    </row>
    <row r="26948" spans="71:72" x14ac:dyDescent="0.2">
      <c r="BS26948" s="152"/>
      <c r="BT26948" s="153"/>
    </row>
    <row r="26949" spans="71:72" x14ac:dyDescent="0.2">
      <c r="BS26949" s="152"/>
      <c r="BT26949" s="153"/>
    </row>
    <row r="26950" spans="71:72" x14ac:dyDescent="0.2">
      <c r="BS26950" s="152"/>
      <c r="BT26950" s="153"/>
    </row>
    <row r="26951" spans="71:72" x14ac:dyDescent="0.2">
      <c r="BS26951" s="152"/>
      <c r="BT26951" s="153"/>
    </row>
    <row r="26952" spans="71:72" x14ac:dyDescent="0.2">
      <c r="BS26952" s="152"/>
      <c r="BT26952" s="153"/>
    </row>
    <row r="26953" spans="71:72" x14ac:dyDescent="0.2">
      <c r="BS26953" s="152"/>
      <c r="BT26953" s="153"/>
    </row>
    <row r="26954" spans="71:72" x14ac:dyDescent="0.2">
      <c r="BS26954" s="152"/>
      <c r="BT26954" s="153"/>
    </row>
    <row r="26955" spans="71:72" x14ac:dyDescent="0.2">
      <c r="BS26955" s="152"/>
      <c r="BT26955" s="153"/>
    </row>
    <row r="26956" spans="71:72" x14ac:dyDescent="0.2">
      <c r="BS26956" s="152"/>
      <c r="BT26956" s="153"/>
    </row>
    <row r="26957" spans="71:72" x14ac:dyDescent="0.2">
      <c r="BS26957" s="152"/>
      <c r="BT26957" s="153"/>
    </row>
    <row r="26958" spans="71:72" x14ac:dyDescent="0.2">
      <c r="BS26958" s="152"/>
      <c r="BT26958" s="153"/>
    </row>
    <row r="26959" spans="71:72" x14ac:dyDescent="0.2">
      <c r="BS26959" s="152"/>
      <c r="BT26959" s="153"/>
    </row>
    <row r="26960" spans="71:72" x14ac:dyDescent="0.2">
      <c r="BS26960" s="152"/>
      <c r="BT26960" s="153"/>
    </row>
    <row r="26961" spans="71:72" x14ac:dyDescent="0.2">
      <c r="BS26961" s="152"/>
      <c r="BT26961" s="153"/>
    </row>
    <row r="26962" spans="71:72" x14ac:dyDescent="0.2">
      <c r="BS26962" s="152"/>
      <c r="BT26962" s="153"/>
    </row>
    <row r="26963" spans="71:72" x14ac:dyDescent="0.2">
      <c r="BS26963" s="152"/>
      <c r="BT26963" s="153"/>
    </row>
    <row r="26964" spans="71:72" x14ac:dyDescent="0.2">
      <c r="BS26964" s="152"/>
      <c r="BT26964" s="153"/>
    </row>
    <row r="26965" spans="71:72" x14ac:dyDescent="0.2">
      <c r="BS26965" s="152"/>
      <c r="BT26965" s="153"/>
    </row>
    <row r="26966" spans="71:72" x14ac:dyDescent="0.2">
      <c r="BS26966" s="152"/>
      <c r="BT26966" s="153"/>
    </row>
    <row r="26967" spans="71:72" x14ac:dyDescent="0.2">
      <c r="BS26967" s="152"/>
      <c r="BT26967" s="153"/>
    </row>
    <row r="26968" spans="71:72" x14ac:dyDescent="0.2">
      <c r="BS26968" s="152"/>
      <c r="BT26968" s="153"/>
    </row>
    <row r="26969" spans="71:72" x14ac:dyDescent="0.2">
      <c r="BS26969" s="152"/>
      <c r="BT26969" s="153"/>
    </row>
    <row r="26970" spans="71:72" x14ac:dyDescent="0.2">
      <c r="BS26970" s="152"/>
      <c r="BT26970" s="153"/>
    </row>
    <row r="26971" spans="71:72" x14ac:dyDescent="0.2">
      <c r="BS26971" s="152"/>
      <c r="BT26971" s="153"/>
    </row>
    <row r="26972" spans="71:72" x14ac:dyDescent="0.2">
      <c r="BS26972" s="152"/>
      <c r="BT26972" s="153"/>
    </row>
    <row r="26973" spans="71:72" x14ac:dyDescent="0.2">
      <c r="BS26973" s="152"/>
      <c r="BT26973" s="153"/>
    </row>
    <row r="26974" spans="71:72" x14ac:dyDescent="0.2">
      <c r="BS26974" s="152"/>
      <c r="BT26974" s="153"/>
    </row>
    <row r="26975" spans="71:72" x14ac:dyDescent="0.2">
      <c r="BS26975" s="152"/>
      <c r="BT26975" s="153"/>
    </row>
    <row r="26976" spans="71:72" x14ac:dyDescent="0.2">
      <c r="BS26976" s="152"/>
      <c r="BT26976" s="153"/>
    </row>
    <row r="26977" spans="71:72" x14ac:dyDescent="0.2">
      <c r="BS26977" s="152"/>
      <c r="BT26977" s="153"/>
    </row>
    <row r="26978" spans="71:72" x14ac:dyDescent="0.2">
      <c r="BS26978" s="152"/>
      <c r="BT26978" s="153"/>
    </row>
    <row r="26979" spans="71:72" x14ac:dyDescent="0.2">
      <c r="BS26979" s="152"/>
      <c r="BT26979" s="153"/>
    </row>
    <row r="26980" spans="71:72" x14ac:dyDescent="0.2">
      <c r="BS26980" s="152"/>
      <c r="BT26980" s="153"/>
    </row>
    <row r="26981" spans="71:72" x14ac:dyDescent="0.2">
      <c r="BS26981" s="152"/>
      <c r="BT26981" s="153"/>
    </row>
    <row r="26982" spans="71:72" x14ac:dyDescent="0.2">
      <c r="BS26982" s="152"/>
      <c r="BT26982" s="153"/>
    </row>
    <row r="26983" spans="71:72" x14ac:dyDescent="0.2">
      <c r="BS26983" s="152"/>
      <c r="BT26983" s="153"/>
    </row>
    <row r="26984" spans="71:72" x14ac:dyDescent="0.2">
      <c r="BS26984" s="152"/>
      <c r="BT26984" s="153"/>
    </row>
    <row r="26985" spans="71:72" x14ac:dyDescent="0.2">
      <c r="BS26985" s="152"/>
      <c r="BT26985" s="153"/>
    </row>
    <row r="26986" spans="71:72" x14ac:dyDescent="0.2">
      <c r="BS26986" s="152"/>
      <c r="BT26986" s="153"/>
    </row>
    <row r="26987" spans="71:72" x14ac:dyDescent="0.2">
      <c r="BS26987" s="152"/>
      <c r="BT26987" s="153"/>
    </row>
    <row r="26988" spans="71:72" x14ac:dyDescent="0.2">
      <c r="BS26988" s="152"/>
      <c r="BT26988" s="153"/>
    </row>
    <row r="26989" spans="71:72" x14ac:dyDescent="0.2">
      <c r="BS26989" s="152"/>
      <c r="BT26989" s="153"/>
    </row>
    <row r="26990" spans="71:72" x14ac:dyDescent="0.2">
      <c r="BS26990" s="152"/>
      <c r="BT26990" s="153"/>
    </row>
    <row r="26991" spans="71:72" x14ac:dyDescent="0.2">
      <c r="BS26991" s="152"/>
      <c r="BT26991" s="153"/>
    </row>
    <row r="26992" spans="71:72" x14ac:dyDescent="0.2">
      <c r="BS26992" s="152"/>
      <c r="BT26992" s="153"/>
    </row>
    <row r="26993" spans="71:72" x14ac:dyDescent="0.2">
      <c r="BS26993" s="152"/>
      <c r="BT26993" s="153"/>
    </row>
    <row r="26994" spans="71:72" x14ac:dyDescent="0.2">
      <c r="BS26994" s="152"/>
      <c r="BT26994" s="153"/>
    </row>
    <row r="26995" spans="71:72" x14ac:dyDescent="0.2">
      <c r="BS26995" s="152"/>
      <c r="BT26995" s="153"/>
    </row>
    <row r="26996" spans="71:72" x14ac:dyDescent="0.2">
      <c r="BS26996" s="152"/>
      <c r="BT26996" s="153"/>
    </row>
    <row r="26997" spans="71:72" x14ac:dyDescent="0.2">
      <c r="BS26997" s="152"/>
      <c r="BT26997" s="153"/>
    </row>
    <row r="26998" spans="71:72" x14ac:dyDescent="0.2">
      <c r="BS26998" s="152"/>
      <c r="BT26998" s="153"/>
    </row>
    <row r="26999" spans="71:72" x14ac:dyDescent="0.2">
      <c r="BS26999" s="152"/>
      <c r="BT26999" s="153"/>
    </row>
    <row r="27000" spans="71:72" x14ac:dyDescent="0.2">
      <c r="BS27000" s="152"/>
      <c r="BT27000" s="153"/>
    </row>
    <row r="27001" spans="71:72" x14ac:dyDescent="0.2">
      <c r="BS27001" s="152"/>
      <c r="BT27001" s="153"/>
    </row>
    <row r="27002" spans="71:72" x14ac:dyDescent="0.2">
      <c r="BS27002" s="152"/>
      <c r="BT27002" s="153"/>
    </row>
    <row r="27003" spans="71:72" x14ac:dyDescent="0.2">
      <c r="BS27003" s="152"/>
      <c r="BT27003" s="153"/>
    </row>
    <row r="27004" spans="71:72" x14ac:dyDescent="0.2">
      <c r="BS27004" s="152"/>
      <c r="BT27004" s="153"/>
    </row>
    <row r="27005" spans="71:72" x14ac:dyDescent="0.2">
      <c r="BS27005" s="152"/>
      <c r="BT27005" s="153"/>
    </row>
    <row r="27006" spans="71:72" x14ac:dyDescent="0.2">
      <c r="BS27006" s="152"/>
      <c r="BT27006" s="153"/>
    </row>
    <row r="27007" spans="71:72" x14ac:dyDescent="0.2">
      <c r="BS27007" s="152"/>
      <c r="BT27007" s="153"/>
    </row>
    <row r="27008" spans="71:72" x14ac:dyDescent="0.2">
      <c r="BS27008" s="152"/>
      <c r="BT27008" s="153"/>
    </row>
    <row r="27009" spans="71:72" x14ac:dyDescent="0.2">
      <c r="BS27009" s="152"/>
      <c r="BT27009" s="153"/>
    </row>
    <row r="27010" spans="71:72" x14ac:dyDescent="0.2">
      <c r="BS27010" s="152"/>
      <c r="BT27010" s="153"/>
    </row>
    <row r="27011" spans="71:72" x14ac:dyDescent="0.2">
      <c r="BS27011" s="152"/>
      <c r="BT27011" s="153"/>
    </row>
    <row r="27012" spans="71:72" x14ac:dyDescent="0.2">
      <c r="BS27012" s="152"/>
      <c r="BT27012" s="153"/>
    </row>
    <row r="27013" spans="71:72" x14ac:dyDescent="0.2">
      <c r="BS27013" s="152"/>
      <c r="BT27013" s="153"/>
    </row>
    <row r="27014" spans="71:72" x14ac:dyDescent="0.2">
      <c r="BS27014" s="152"/>
      <c r="BT27014" s="153"/>
    </row>
    <row r="27015" spans="71:72" x14ac:dyDescent="0.2">
      <c r="BS27015" s="152"/>
      <c r="BT27015" s="153"/>
    </row>
    <row r="27016" spans="71:72" x14ac:dyDescent="0.2">
      <c r="BS27016" s="152"/>
      <c r="BT27016" s="153"/>
    </row>
    <row r="27017" spans="71:72" x14ac:dyDescent="0.2">
      <c r="BS27017" s="152"/>
      <c r="BT27017" s="153"/>
    </row>
    <row r="27018" spans="71:72" x14ac:dyDescent="0.2">
      <c r="BS27018" s="152"/>
      <c r="BT27018" s="153"/>
    </row>
    <row r="27019" spans="71:72" x14ac:dyDescent="0.2">
      <c r="BS27019" s="152"/>
      <c r="BT27019" s="153"/>
    </row>
    <row r="27020" spans="71:72" x14ac:dyDescent="0.2">
      <c r="BS27020" s="152"/>
      <c r="BT27020" s="153"/>
    </row>
    <row r="27021" spans="71:72" x14ac:dyDescent="0.2">
      <c r="BS27021" s="152"/>
      <c r="BT27021" s="153"/>
    </row>
    <row r="27022" spans="71:72" x14ac:dyDescent="0.2">
      <c r="BS27022" s="152"/>
      <c r="BT27022" s="153"/>
    </row>
    <row r="27023" spans="71:72" x14ac:dyDescent="0.2">
      <c r="BS27023" s="152"/>
      <c r="BT27023" s="153"/>
    </row>
    <row r="27024" spans="71:72" x14ac:dyDescent="0.2">
      <c r="BS27024" s="152"/>
      <c r="BT27024" s="153"/>
    </row>
    <row r="27025" spans="71:72" x14ac:dyDescent="0.2">
      <c r="BS27025" s="152"/>
      <c r="BT27025" s="153"/>
    </row>
    <row r="27026" spans="71:72" x14ac:dyDescent="0.2">
      <c r="BS27026" s="152"/>
      <c r="BT27026" s="153"/>
    </row>
    <row r="27027" spans="71:72" x14ac:dyDescent="0.2">
      <c r="BS27027" s="152"/>
      <c r="BT27027" s="153"/>
    </row>
    <row r="27028" spans="71:72" x14ac:dyDescent="0.2">
      <c r="BS27028" s="152"/>
      <c r="BT27028" s="153"/>
    </row>
    <row r="27029" spans="71:72" x14ac:dyDescent="0.2">
      <c r="BS27029" s="152"/>
      <c r="BT27029" s="153"/>
    </row>
    <row r="27030" spans="71:72" x14ac:dyDescent="0.2">
      <c r="BS27030" s="152"/>
      <c r="BT27030" s="153"/>
    </row>
    <row r="27031" spans="71:72" x14ac:dyDescent="0.2">
      <c r="BS27031" s="152"/>
      <c r="BT27031" s="153"/>
    </row>
    <row r="27032" spans="71:72" x14ac:dyDescent="0.2">
      <c r="BS27032" s="152"/>
      <c r="BT27032" s="153"/>
    </row>
    <row r="27033" spans="71:72" x14ac:dyDescent="0.2">
      <c r="BS27033" s="152"/>
      <c r="BT27033" s="153"/>
    </row>
    <row r="27034" spans="71:72" x14ac:dyDescent="0.2">
      <c r="BS27034" s="152"/>
      <c r="BT27034" s="153"/>
    </row>
    <row r="27035" spans="71:72" x14ac:dyDescent="0.2">
      <c r="BS27035" s="152"/>
      <c r="BT27035" s="153"/>
    </row>
    <row r="27036" spans="71:72" x14ac:dyDescent="0.2">
      <c r="BS27036" s="152"/>
      <c r="BT27036" s="153"/>
    </row>
    <row r="27037" spans="71:72" x14ac:dyDescent="0.2">
      <c r="BS27037" s="152"/>
      <c r="BT27037" s="153"/>
    </row>
    <row r="27038" spans="71:72" x14ac:dyDescent="0.2">
      <c r="BS27038" s="152"/>
      <c r="BT27038" s="153"/>
    </row>
    <row r="27039" spans="71:72" x14ac:dyDescent="0.2">
      <c r="BS27039" s="152"/>
      <c r="BT27039" s="153"/>
    </row>
    <row r="27040" spans="71:72" x14ac:dyDescent="0.2">
      <c r="BS27040" s="152"/>
      <c r="BT27040" s="153"/>
    </row>
    <row r="27041" spans="71:72" x14ac:dyDescent="0.2">
      <c r="BS27041" s="152"/>
      <c r="BT27041" s="153"/>
    </row>
    <row r="27042" spans="71:72" x14ac:dyDescent="0.2">
      <c r="BS27042" s="152"/>
      <c r="BT27042" s="153"/>
    </row>
    <row r="27043" spans="71:72" x14ac:dyDescent="0.2">
      <c r="BS27043" s="152"/>
      <c r="BT27043" s="153"/>
    </row>
    <row r="27044" spans="71:72" x14ac:dyDescent="0.2">
      <c r="BS27044" s="152"/>
      <c r="BT27044" s="153"/>
    </row>
    <row r="27045" spans="71:72" x14ac:dyDescent="0.2">
      <c r="BS27045" s="152"/>
      <c r="BT27045" s="153"/>
    </row>
    <row r="27046" spans="71:72" x14ac:dyDescent="0.2">
      <c r="BS27046" s="152"/>
      <c r="BT27046" s="153"/>
    </row>
    <row r="27047" spans="71:72" x14ac:dyDescent="0.2">
      <c r="BS27047" s="152"/>
      <c r="BT27047" s="153"/>
    </row>
    <row r="27048" spans="71:72" x14ac:dyDescent="0.2">
      <c r="BS27048" s="152"/>
      <c r="BT27048" s="153"/>
    </row>
    <row r="27049" spans="71:72" x14ac:dyDescent="0.2">
      <c r="BS27049" s="152"/>
      <c r="BT27049" s="153"/>
    </row>
    <row r="27050" spans="71:72" x14ac:dyDescent="0.2">
      <c r="BS27050" s="152"/>
      <c r="BT27050" s="153"/>
    </row>
    <row r="27051" spans="71:72" x14ac:dyDescent="0.2">
      <c r="BS27051" s="152"/>
      <c r="BT27051" s="153"/>
    </row>
    <row r="27052" spans="71:72" x14ac:dyDescent="0.2">
      <c r="BS27052" s="152"/>
      <c r="BT27052" s="153"/>
    </row>
    <row r="27053" spans="71:72" x14ac:dyDescent="0.2">
      <c r="BS27053" s="152"/>
      <c r="BT27053" s="153"/>
    </row>
    <row r="27054" spans="71:72" x14ac:dyDescent="0.2">
      <c r="BS27054" s="152"/>
      <c r="BT27054" s="153"/>
    </row>
    <row r="27055" spans="71:72" x14ac:dyDescent="0.2">
      <c r="BS27055" s="152"/>
      <c r="BT27055" s="153"/>
    </row>
    <row r="27056" spans="71:72" x14ac:dyDescent="0.2">
      <c r="BS27056" s="152"/>
      <c r="BT27056" s="153"/>
    </row>
    <row r="27057" spans="71:72" x14ac:dyDescent="0.2">
      <c r="BS27057" s="152"/>
      <c r="BT27057" s="153"/>
    </row>
    <row r="27058" spans="71:72" x14ac:dyDescent="0.2">
      <c r="BS27058" s="152"/>
      <c r="BT27058" s="153"/>
    </row>
    <row r="27059" spans="71:72" x14ac:dyDescent="0.2">
      <c r="BS27059" s="152"/>
      <c r="BT27059" s="153"/>
    </row>
    <row r="27060" spans="71:72" x14ac:dyDescent="0.2">
      <c r="BS27060" s="152"/>
      <c r="BT27060" s="153"/>
    </row>
    <row r="27061" spans="71:72" x14ac:dyDescent="0.2">
      <c r="BS27061" s="152"/>
      <c r="BT27061" s="153"/>
    </row>
    <row r="27062" spans="71:72" x14ac:dyDescent="0.2">
      <c r="BS27062" s="152"/>
      <c r="BT27062" s="153"/>
    </row>
    <row r="27063" spans="71:72" x14ac:dyDescent="0.2">
      <c r="BS27063" s="152"/>
      <c r="BT27063" s="153"/>
    </row>
    <row r="27064" spans="71:72" x14ac:dyDescent="0.2">
      <c r="BS27064" s="152"/>
      <c r="BT27064" s="153"/>
    </row>
    <row r="27065" spans="71:72" x14ac:dyDescent="0.2">
      <c r="BS27065" s="152"/>
      <c r="BT27065" s="153"/>
    </row>
    <row r="27066" spans="71:72" x14ac:dyDescent="0.2">
      <c r="BS27066" s="152"/>
      <c r="BT27066" s="153"/>
    </row>
    <row r="27067" spans="71:72" x14ac:dyDescent="0.2">
      <c r="BS27067" s="152"/>
      <c r="BT27067" s="153"/>
    </row>
    <row r="27068" spans="71:72" x14ac:dyDescent="0.2">
      <c r="BS27068" s="152"/>
      <c r="BT27068" s="153"/>
    </row>
    <row r="27069" spans="71:72" x14ac:dyDescent="0.2">
      <c r="BS27069" s="152"/>
      <c r="BT27069" s="153"/>
    </row>
    <row r="27070" spans="71:72" x14ac:dyDescent="0.2">
      <c r="BS27070" s="152"/>
      <c r="BT27070" s="153"/>
    </row>
    <row r="27071" spans="71:72" x14ac:dyDescent="0.2">
      <c r="BS27071" s="152"/>
      <c r="BT27071" s="153"/>
    </row>
    <row r="27072" spans="71:72" x14ac:dyDescent="0.2">
      <c r="BS27072" s="152"/>
      <c r="BT27072" s="153"/>
    </row>
    <row r="27073" spans="71:72" x14ac:dyDescent="0.2">
      <c r="BS27073" s="152"/>
      <c r="BT27073" s="153"/>
    </row>
    <row r="27074" spans="71:72" x14ac:dyDescent="0.2">
      <c r="BS27074" s="152"/>
      <c r="BT27074" s="153"/>
    </row>
    <row r="27075" spans="71:72" x14ac:dyDescent="0.2">
      <c r="BS27075" s="152"/>
      <c r="BT27075" s="153"/>
    </row>
    <row r="27076" spans="71:72" x14ac:dyDescent="0.2">
      <c r="BS27076" s="152"/>
      <c r="BT27076" s="153"/>
    </row>
    <row r="27077" spans="71:72" x14ac:dyDescent="0.2">
      <c r="BS27077" s="152"/>
      <c r="BT27077" s="153"/>
    </row>
    <row r="27078" spans="71:72" x14ac:dyDescent="0.2">
      <c r="BS27078" s="152"/>
      <c r="BT27078" s="153"/>
    </row>
    <row r="27079" spans="71:72" x14ac:dyDescent="0.2">
      <c r="BS27079" s="152"/>
      <c r="BT27079" s="153"/>
    </row>
    <row r="27080" spans="71:72" x14ac:dyDescent="0.2">
      <c r="BS27080" s="152"/>
      <c r="BT27080" s="153"/>
    </row>
    <row r="27081" spans="71:72" x14ac:dyDescent="0.2">
      <c r="BS27081" s="152"/>
      <c r="BT27081" s="153"/>
    </row>
    <row r="27082" spans="71:72" x14ac:dyDescent="0.2">
      <c r="BS27082" s="152"/>
      <c r="BT27082" s="153"/>
    </row>
    <row r="27083" spans="71:72" x14ac:dyDescent="0.2">
      <c r="BS27083" s="152"/>
      <c r="BT27083" s="153"/>
    </row>
    <row r="27084" spans="71:72" x14ac:dyDescent="0.2">
      <c r="BS27084" s="152"/>
      <c r="BT27084" s="153"/>
    </row>
    <row r="27085" spans="71:72" x14ac:dyDescent="0.2">
      <c r="BS27085" s="152"/>
      <c r="BT27085" s="153"/>
    </row>
    <row r="27086" spans="71:72" x14ac:dyDescent="0.2">
      <c r="BS27086" s="152"/>
      <c r="BT27086" s="153"/>
    </row>
    <row r="27087" spans="71:72" x14ac:dyDescent="0.2">
      <c r="BS27087" s="152"/>
      <c r="BT27087" s="153"/>
    </row>
    <row r="27088" spans="71:72" x14ac:dyDescent="0.2">
      <c r="BS27088" s="152"/>
      <c r="BT27088" s="153"/>
    </row>
    <row r="27089" spans="71:72" x14ac:dyDescent="0.2">
      <c r="BS27089" s="152"/>
      <c r="BT27089" s="153"/>
    </row>
    <row r="27090" spans="71:72" x14ac:dyDescent="0.2">
      <c r="BS27090" s="152"/>
      <c r="BT27090" s="153"/>
    </row>
    <row r="27091" spans="71:72" x14ac:dyDescent="0.2">
      <c r="BS27091" s="152"/>
      <c r="BT27091" s="153"/>
    </row>
    <row r="27092" spans="71:72" x14ac:dyDescent="0.2">
      <c r="BS27092" s="152"/>
      <c r="BT27092" s="153"/>
    </row>
    <row r="27093" spans="71:72" x14ac:dyDescent="0.2">
      <c r="BS27093" s="152"/>
      <c r="BT27093" s="153"/>
    </row>
    <row r="27094" spans="71:72" x14ac:dyDescent="0.2">
      <c r="BS27094" s="152"/>
      <c r="BT27094" s="153"/>
    </row>
    <row r="27095" spans="71:72" x14ac:dyDescent="0.2">
      <c r="BS27095" s="152"/>
      <c r="BT27095" s="153"/>
    </row>
    <row r="27096" spans="71:72" x14ac:dyDescent="0.2">
      <c r="BS27096" s="152"/>
      <c r="BT27096" s="153"/>
    </row>
    <row r="27097" spans="71:72" x14ac:dyDescent="0.2">
      <c r="BS27097" s="152"/>
      <c r="BT27097" s="153"/>
    </row>
    <row r="27098" spans="71:72" x14ac:dyDescent="0.2">
      <c r="BS27098" s="152"/>
      <c r="BT27098" s="153"/>
    </row>
    <row r="27099" spans="71:72" x14ac:dyDescent="0.2">
      <c r="BS27099" s="152"/>
      <c r="BT27099" s="153"/>
    </row>
    <row r="27100" spans="71:72" x14ac:dyDescent="0.2">
      <c r="BS27100" s="152"/>
      <c r="BT27100" s="153"/>
    </row>
    <row r="27101" spans="71:72" x14ac:dyDescent="0.2">
      <c r="BS27101" s="152"/>
      <c r="BT27101" s="153"/>
    </row>
    <row r="27102" spans="71:72" x14ac:dyDescent="0.2">
      <c r="BS27102" s="152"/>
      <c r="BT27102" s="153"/>
    </row>
    <row r="27103" spans="71:72" x14ac:dyDescent="0.2">
      <c r="BS27103" s="152"/>
      <c r="BT27103" s="153"/>
    </row>
    <row r="27104" spans="71:72" x14ac:dyDescent="0.2">
      <c r="BS27104" s="152"/>
      <c r="BT27104" s="153"/>
    </row>
    <row r="27105" spans="71:72" x14ac:dyDescent="0.2">
      <c r="BS27105" s="152"/>
      <c r="BT27105" s="153"/>
    </row>
    <row r="27106" spans="71:72" x14ac:dyDescent="0.2">
      <c r="BS27106" s="152"/>
      <c r="BT27106" s="153"/>
    </row>
    <row r="27107" spans="71:72" x14ac:dyDescent="0.2">
      <c r="BS27107" s="152"/>
      <c r="BT27107" s="153"/>
    </row>
    <row r="27108" spans="71:72" x14ac:dyDescent="0.2">
      <c r="BS27108" s="152"/>
      <c r="BT27108" s="153"/>
    </row>
    <row r="27109" spans="71:72" x14ac:dyDescent="0.2">
      <c r="BS27109" s="152"/>
      <c r="BT27109" s="153"/>
    </row>
    <row r="27110" spans="71:72" x14ac:dyDescent="0.2">
      <c r="BS27110" s="152"/>
      <c r="BT27110" s="153"/>
    </row>
    <row r="27111" spans="71:72" x14ac:dyDescent="0.2">
      <c r="BS27111" s="152"/>
      <c r="BT27111" s="153"/>
    </row>
    <row r="27112" spans="71:72" x14ac:dyDescent="0.2">
      <c r="BS27112" s="152"/>
      <c r="BT27112" s="153"/>
    </row>
    <row r="27113" spans="71:72" x14ac:dyDescent="0.2">
      <c r="BS27113" s="152"/>
      <c r="BT27113" s="153"/>
    </row>
    <row r="27114" spans="71:72" x14ac:dyDescent="0.2">
      <c r="BS27114" s="152"/>
      <c r="BT27114" s="153"/>
    </row>
    <row r="27115" spans="71:72" x14ac:dyDescent="0.2">
      <c r="BS27115" s="152"/>
      <c r="BT27115" s="153"/>
    </row>
    <row r="27116" spans="71:72" x14ac:dyDescent="0.2">
      <c r="BS27116" s="152"/>
      <c r="BT27116" s="153"/>
    </row>
    <row r="27117" spans="71:72" x14ac:dyDescent="0.2">
      <c r="BS27117" s="152"/>
      <c r="BT27117" s="153"/>
    </row>
    <row r="27118" spans="71:72" x14ac:dyDescent="0.2">
      <c r="BS27118" s="152"/>
      <c r="BT27118" s="153"/>
    </row>
    <row r="27119" spans="71:72" x14ac:dyDescent="0.2">
      <c r="BS27119" s="152"/>
      <c r="BT27119" s="153"/>
    </row>
    <row r="27120" spans="71:72" x14ac:dyDescent="0.2">
      <c r="BS27120" s="152"/>
      <c r="BT27120" s="153"/>
    </row>
    <row r="27121" spans="71:72" x14ac:dyDescent="0.2">
      <c r="BS27121" s="152"/>
      <c r="BT27121" s="153"/>
    </row>
    <row r="27122" spans="71:72" x14ac:dyDescent="0.2">
      <c r="BS27122" s="152"/>
      <c r="BT27122" s="153"/>
    </row>
    <row r="27123" spans="71:72" x14ac:dyDescent="0.2">
      <c r="BS27123" s="152"/>
      <c r="BT27123" s="153"/>
    </row>
    <row r="27124" spans="71:72" x14ac:dyDescent="0.2">
      <c r="BS27124" s="152"/>
      <c r="BT27124" s="153"/>
    </row>
    <row r="27125" spans="71:72" x14ac:dyDescent="0.2">
      <c r="BS27125" s="152"/>
      <c r="BT27125" s="153"/>
    </row>
    <row r="27126" spans="71:72" x14ac:dyDescent="0.2">
      <c r="BS27126" s="152"/>
      <c r="BT27126" s="153"/>
    </row>
    <row r="27127" spans="71:72" x14ac:dyDescent="0.2">
      <c r="BS27127" s="152"/>
      <c r="BT27127" s="153"/>
    </row>
    <row r="27128" spans="71:72" x14ac:dyDescent="0.2">
      <c r="BS27128" s="152"/>
      <c r="BT27128" s="153"/>
    </row>
    <row r="27129" spans="71:72" x14ac:dyDescent="0.2">
      <c r="BS27129" s="152"/>
      <c r="BT27129" s="153"/>
    </row>
    <row r="27130" spans="71:72" x14ac:dyDescent="0.2">
      <c r="BS27130" s="152"/>
      <c r="BT27130" s="153"/>
    </row>
    <row r="27131" spans="71:72" x14ac:dyDescent="0.2">
      <c r="BS27131" s="152"/>
      <c r="BT27131" s="153"/>
    </row>
    <row r="27132" spans="71:72" x14ac:dyDescent="0.2">
      <c r="BS27132" s="152"/>
      <c r="BT27132" s="153"/>
    </row>
    <row r="27133" spans="71:72" x14ac:dyDescent="0.2">
      <c r="BS27133" s="152"/>
      <c r="BT27133" s="153"/>
    </row>
    <row r="27134" spans="71:72" x14ac:dyDescent="0.2">
      <c r="BS27134" s="152"/>
      <c r="BT27134" s="153"/>
    </row>
    <row r="27135" spans="71:72" x14ac:dyDescent="0.2">
      <c r="BS27135" s="152"/>
      <c r="BT27135" s="153"/>
    </row>
    <row r="27136" spans="71:72" x14ac:dyDescent="0.2">
      <c r="BS27136" s="152"/>
      <c r="BT27136" s="153"/>
    </row>
    <row r="27137" spans="71:72" x14ac:dyDescent="0.2">
      <c r="BS27137" s="152"/>
      <c r="BT27137" s="153"/>
    </row>
    <row r="27138" spans="71:72" x14ac:dyDescent="0.2">
      <c r="BS27138" s="152"/>
      <c r="BT27138" s="153"/>
    </row>
    <row r="27139" spans="71:72" x14ac:dyDescent="0.2">
      <c r="BS27139" s="152"/>
      <c r="BT27139" s="153"/>
    </row>
    <row r="27140" spans="71:72" x14ac:dyDescent="0.2">
      <c r="BS27140" s="152"/>
      <c r="BT27140" s="153"/>
    </row>
    <row r="27141" spans="71:72" x14ac:dyDescent="0.2">
      <c r="BS27141" s="152"/>
      <c r="BT27141" s="153"/>
    </row>
    <row r="27142" spans="71:72" x14ac:dyDescent="0.2">
      <c r="BS27142" s="152"/>
      <c r="BT27142" s="153"/>
    </row>
    <row r="27143" spans="71:72" x14ac:dyDescent="0.2">
      <c r="BS27143" s="152"/>
      <c r="BT27143" s="153"/>
    </row>
    <row r="27144" spans="71:72" x14ac:dyDescent="0.2">
      <c r="BS27144" s="152"/>
      <c r="BT27144" s="153"/>
    </row>
    <row r="27145" spans="71:72" x14ac:dyDescent="0.2">
      <c r="BS27145" s="152"/>
      <c r="BT27145" s="153"/>
    </row>
    <row r="27146" spans="71:72" x14ac:dyDescent="0.2">
      <c r="BS27146" s="152"/>
      <c r="BT27146" s="153"/>
    </row>
    <row r="27147" spans="71:72" x14ac:dyDescent="0.2">
      <c r="BS27147" s="152"/>
      <c r="BT27147" s="153"/>
    </row>
    <row r="27148" spans="71:72" x14ac:dyDescent="0.2">
      <c r="BS27148" s="152"/>
      <c r="BT27148" s="153"/>
    </row>
    <row r="27149" spans="71:72" x14ac:dyDescent="0.2">
      <c r="BS27149" s="152"/>
      <c r="BT27149" s="153"/>
    </row>
    <row r="27150" spans="71:72" x14ac:dyDescent="0.2">
      <c r="BS27150" s="152"/>
      <c r="BT27150" s="153"/>
    </row>
    <row r="27151" spans="71:72" x14ac:dyDescent="0.2">
      <c r="BS27151" s="152"/>
      <c r="BT27151" s="153"/>
    </row>
    <row r="27152" spans="71:72" x14ac:dyDescent="0.2">
      <c r="BS27152" s="152"/>
      <c r="BT27152" s="153"/>
    </row>
    <row r="27153" spans="71:72" x14ac:dyDescent="0.2">
      <c r="BS27153" s="152"/>
      <c r="BT27153" s="153"/>
    </row>
    <row r="27154" spans="71:72" x14ac:dyDescent="0.2">
      <c r="BS27154" s="152"/>
      <c r="BT27154" s="153"/>
    </row>
    <row r="27155" spans="71:72" x14ac:dyDescent="0.2">
      <c r="BS27155" s="152"/>
      <c r="BT27155" s="153"/>
    </row>
    <row r="27156" spans="71:72" x14ac:dyDescent="0.2">
      <c r="BS27156" s="152"/>
      <c r="BT27156" s="153"/>
    </row>
    <row r="27157" spans="71:72" x14ac:dyDescent="0.2">
      <c r="BS27157" s="152"/>
      <c r="BT27157" s="153"/>
    </row>
    <row r="27158" spans="71:72" x14ac:dyDescent="0.2">
      <c r="BS27158" s="152"/>
      <c r="BT27158" s="153"/>
    </row>
    <row r="27159" spans="71:72" x14ac:dyDescent="0.2">
      <c r="BS27159" s="152"/>
      <c r="BT27159" s="153"/>
    </row>
    <row r="27160" spans="71:72" x14ac:dyDescent="0.2">
      <c r="BS27160" s="152"/>
      <c r="BT27160" s="153"/>
    </row>
    <row r="27161" spans="71:72" x14ac:dyDescent="0.2">
      <c r="BS27161" s="152"/>
      <c r="BT27161" s="153"/>
    </row>
    <row r="27162" spans="71:72" x14ac:dyDescent="0.2">
      <c r="BS27162" s="152"/>
      <c r="BT27162" s="153"/>
    </row>
    <row r="27163" spans="71:72" x14ac:dyDescent="0.2">
      <c r="BS27163" s="152"/>
      <c r="BT27163" s="153"/>
    </row>
    <row r="27164" spans="71:72" x14ac:dyDescent="0.2">
      <c r="BS27164" s="152"/>
      <c r="BT27164" s="153"/>
    </row>
    <row r="27165" spans="71:72" x14ac:dyDescent="0.2">
      <c r="BS27165" s="152"/>
      <c r="BT27165" s="153"/>
    </row>
    <row r="27166" spans="71:72" x14ac:dyDescent="0.2">
      <c r="BS27166" s="152"/>
      <c r="BT27166" s="153"/>
    </row>
    <row r="27167" spans="71:72" x14ac:dyDescent="0.2">
      <c r="BS27167" s="152"/>
      <c r="BT27167" s="153"/>
    </row>
    <row r="27168" spans="71:72" x14ac:dyDescent="0.2">
      <c r="BS27168" s="152"/>
      <c r="BT27168" s="153"/>
    </row>
    <row r="27169" spans="71:72" x14ac:dyDescent="0.2">
      <c r="BS27169" s="152"/>
      <c r="BT27169" s="153"/>
    </row>
    <row r="27170" spans="71:72" x14ac:dyDescent="0.2">
      <c r="BS27170" s="152"/>
      <c r="BT27170" s="153"/>
    </row>
    <row r="27171" spans="71:72" x14ac:dyDescent="0.2">
      <c r="BS27171" s="152"/>
      <c r="BT27171" s="153"/>
    </row>
    <row r="27172" spans="71:72" x14ac:dyDescent="0.2">
      <c r="BS27172" s="152"/>
      <c r="BT27172" s="153"/>
    </row>
    <row r="27173" spans="71:72" x14ac:dyDescent="0.2">
      <c r="BS27173" s="152"/>
      <c r="BT27173" s="153"/>
    </row>
    <row r="27174" spans="71:72" x14ac:dyDescent="0.2">
      <c r="BS27174" s="152"/>
      <c r="BT27174" s="153"/>
    </row>
    <row r="27175" spans="71:72" x14ac:dyDescent="0.2">
      <c r="BS27175" s="152"/>
      <c r="BT27175" s="153"/>
    </row>
    <row r="27176" spans="71:72" x14ac:dyDescent="0.2">
      <c r="BS27176" s="152"/>
      <c r="BT27176" s="153"/>
    </row>
    <row r="27177" spans="71:72" x14ac:dyDescent="0.2">
      <c r="BS27177" s="152"/>
      <c r="BT27177" s="153"/>
    </row>
    <row r="27178" spans="71:72" x14ac:dyDescent="0.2">
      <c r="BS27178" s="152"/>
      <c r="BT27178" s="153"/>
    </row>
    <row r="27179" spans="71:72" x14ac:dyDescent="0.2">
      <c r="BS27179" s="152"/>
      <c r="BT27179" s="153"/>
    </row>
    <row r="27180" spans="71:72" x14ac:dyDescent="0.2">
      <c r="BS27180" s="152"/>
      <c r="BT27180" s="153"/>
    </row>
    <row r="27181" spans="71:72" x14ac:dyDescent="0.2">
      <c r="BS27181" s="152"/>
      <c r="BT27181" s="153"/>
    </row>
    <row r="27182" spans="71:72" x14ac:dyDescent="0.2">
      <c r="BS27182" s="152"/>
      <c r="BT27182" s="153"/>
    </row>
    <row r="27183" spans="71:72" x14ac:dyDescent="0.2">
      <c r="BS27183" s="152"/>
      <c r="BT27183" s="153"/>
    </row>
    <row r="27184" spans="71:72" x14ac:dyDescent="0.2">
      <c r="BS27184" s="152"/>
      <c r="BT27184" s="153"/>
    </row>
    <row r="27185" spans="71:72" x14ac:dyDescent="0.2">
      <c r="BS27185" s="152"/>
      <c r="BT27185" s="153"/>
    </row>
    <row r="27186" spans="71:72" x14ac:dyDescent="0.2">
      <c r="BS27186" s="152"/>
      <c r="BT27186" s="153"/>
    </row>
    <row r="27187" spans="71:72" x14ac:dyDescent="0.2">
      <c r="BS27187" s="152"/>
      <c r="BT27187" s="153"/>
    </row>
    <row r="27188" spans="71:72" x14ac:dyDescent="0.2">
      <c r="BS27188" s="152"/>
      <c r="BT27188" s="153"/>
    </row>
    <row r="27189" spans="71:72" x14ac:dyDescent="0.2">
      <c r="BS27189" s="152"/>
      <c r="BT27189" s="153"/>
    </row>
    <row r="27190" spans="71:72" x14ac:dyDescent="0.2">
      <c r="BS27190" s="152"/>
      <c r="BT27190" s="153"/>
    </row>
    <row r="27191" spans="71:72" x14ac:dyDescent="0.2">
      <c r="BS27191" s="152"/>
      <c r="BT27191" s="153"/>
    </row>
    <row r="27192" spans="71:72" x14ac:dyDescent="0.2">
      <c r="BS27192" s="152"/>
      <c r="BT27192" s="153"/>
    </row>
    <row r="27193" spans="71:72" x14ac:dyDescent="0.2">
      <c r="BS27193" s="152"/>
      <c r="BT27193" s="153"/>
    </row>
    <row r="27194" spans="71:72" x14ac:dyDescent="0.2">
      <c r="BS27194" s="152"/>
      <c r="BT27194" s="153"/>
    </row>
    <row r="27195" spans="71:72" x14ac:dyDescent="0.2">
      <c r="BS27195" s="152"/>
      <c r="BT27195" s="153"/>
    </row>
    <row r="27196" spans="71:72" x14ac:dyDescent="0.2">
      <c r="BS27196" s="152"/>
      <c r="BT27196" s="153"/>
    </row>
    <row r="27197" spans="71:72" x14ac:dyDescent="0.2">
      <c r="BS27197" s="152"/>
      <c r="BT27197" s="153"/>
    </row>
    <row r="27198" spans="71:72" x14ac:dyDescent="0.2">
      <c r="BS27198" s="152"/>
      <c r="BT27198" s="153"/>
    </row>
    <row r="27199" spans="71:72" x14ac:dyDescent="0.2">
      <c r="BS27199" s="152"/>
      <c r="BT27199" s="153"/>
    </row>
    <row r="27200" spans="71:72" x14ac:dyDescent="0.2">
      <c r="BS27200" s="152"/>
      <c r="BT27200" s="153"/>
    </row>
    <row r="27201" spans="71:72" x14ac:dyDescent="0.2">
      <c r="BS27201" s="152"/>
      <c r="BT27201" s="153"/>
    </row>
    <row r="27202" spans="71:72" x14ac:dyDescent="0.2">
      <c r="BS27202" s="152"/>
      <c r="BT27202" s="153"/>
    </row>
    <row r="27203" spans="71:72" x14ac:dyDescent="0.2">
      <c r="BS27203" s="152"/>
      <c r="BT27203" s="153"/>
    </row>
    <row r="27204" spans="71:72" x14ac:dyDescent="0.2">
      <c r="BS27204" s="152"/>
      <c r="BT27204" s="153"/>
    </row>
    <row r="27205" spans="71:72" x14ac:dyDescent="0.2">
      <c r="BS27205" s="152"/>
      <c r="BT27205" s="153"/>
    </row>
    <row r="27206" spans="71:72" x14ac:dyDescent="0.2">
      <c r="BS27206" s="152"/>
      <c r="BT27206" s="153"/>
    </row>
    <row r="27207" spans="71:72" x14ac:dyDescent="0.2">
      <c r="BS27207" s="152"/>
      <c r="BT27207" s="153"/>
    </row>
    <row r="27208" spans="71:72" x14ac:dyDescent="0.2">
      <c r="BS27208" s="152"/>
      <c r="BT27208" s="153"/>
    </row>
    <row r="27209" spans="71:72" x14ac:dyDescent="0.2">
      <c r="BS27209" s="152"/>
      <c r="BT27209" s="153"/>
    </row>
    <row r="27210" spans="71:72" x14ac:dyDescent="0.2">
      <c r="BS27210" s="152"/>
      <c r="BT27210" s="153"/>
    </row>
    <row r="27211" spans="71:72" x14ac:dyDescent="0.2">
      <c r="BS27211" s="152"/>
      <c r="BT27211" s="153"/>
    </row>
    <row r="27212" spans="71:72" x14ac:dyDescent="0.2">
      <c r="BS27212" s="152"/>
      <c r="BT27212" s="153"/>
    </row>
    <row r="27213" spans="71:72" x14ac:dyDescent="0.2">
      <c r="BS27213" s="152"/>
      <c r="BT27213" s="153"/>
    </row>
    <row r="27214" spans="71:72" x14ac:dyDescent="0.2">
      <c r="BS27214" s="152"/>
      <c r="BT27214" s="153"/>
    </row>
    <row r="27215" spans="71:72" x14ac:dyDescent="0.2">
      <c r="BS27215" s="152"/>
      <c r="BT27215" s="153"/>
    </row>
    <row r="27216" spans="71:72" x14ac:dyDescent="0.2">
      <c r="BS27216" s="152"/>
      <c r="BT27216" s="153"/>
    </row>
    <row r="27217" spans="71:72" x14ac:dyDescent="0.2">
      <c r="BS27217" s="152"/>
      <c r="BT27217" s="153"/>
    </row>
    <row r="27218" spans="71:72" x14ac:dyDescent="0.2">
      <c r="BS27218" s="152"/>
      <c r="BT27218" s="153"/>
    </row>
    <row r="27219" spans="71:72" x14ac:dyDescent="0.2">
      <c r="BS27219" s="152"/>
      <c r="BT27219" s="153"/>
    </row>
    <row r="27220" spans="71:72" x14ac:dyDescent="0.2">
      <c r="BS27220" s="152"/>
      <c r="BT27220" s="153"/>
    </row>
    <row r="27221" spans="71:72" x14ac:dyDescent="0.2">
      <c r="BS27221" s="152"/>
      <c r="BT27221" s="153"/>
    </row>
    <row r="27222" spans="71:72" x14ac:dyDescent="0.2">
      <c r="BS27222" s="152"/>
      <c r="BT27222" s="153"/>
    </row>
    <row r="27223" spans="71:72" x14ac:dyDescent="0.2">
      <c r="BS27223" s="152"/>
      <c r="BT27223" s="153"/>
    </row>
    <row r="27224" spans="71:72" x14ac:dyDescent="0.2">
      <c r="BS27224" s="152"/>
      <c r="BT27224" s="153"/>
    </row>
    <row r="27225" spans="71:72" x14ac:dyDescent="0.2">
      <c r="BS27225" s="152"/>
      <c r="BT27225" s="153"/>
    </row>
    <row r="27226" spans="71:72" x14ac:dyDescent="0.2">
      <c r="BS27226" s="152"/>
      <c r="BT27226" s="153"/>
    </row>
    <row r="27227" spans="71:72" x14ac:dyDescent="0.2">
      <c r="BS27227" s="152"/>
      <c r="BT27227" s="153"/>
    </row>
    <row r="27228" spans="71:72" x14ac:dyDescent="0.2">
      <c r="BS27228" s="152"/>
      <c r="BT27228" s="153"/>
    </row>
    <row r="27229" spans="71:72" x14ac:dyDescent="0.2">
      <c r="BS27229" s="152"/>
      <c r="BT27229" s="153"/>
    </row>
    <row r="27230" spans="71:72" x14ac:dyDescent="0.2">
      <c r="BS27230" s="152"/>
      <c r="BT27230" s="153"/>
    </row>
    <row r="27231" spans="71:72" x14ac:dyDescent="0.2">
      <c r="BS27231" s="152"/>
      <c r="BT27231" s="153"/>
    </row>
    <row r="27232" spans="71:72" x14ac:dyDescent="0.2">
      <c r="BS27232" s="152"/>
      <c r="BT27232" s="153"/>
    </row>
    <row r="27233" spans="71:72" x14ac:dyDescent="0.2">
      <c r="BS27233" s="152"/>
      <c r="BT27233" s="153"/>
    </row>
    <row r="27234" spans="71:72" x14ac:dyDescent="0.2">
      <c r="BS27234" s="152"/>
      <c r="BT27234" s="153"/>
    </row>
    <row r="27235" spans="71:72" x14ac:dyDescent="0.2">
      <c r="BS27235" s="152"/>
      <c r="BT27235" s="153"/>
    </row>
    <row r="27236" spans="71:72" x14ac:dyDescent="0.2">
      <c r="BS27236" s="152"/>
      <c r="BT27236" s="153"/>
    </row>
    <row r="27237" spans="71:72" x14ac:dyDescent="0.2">
      <c r="BS27237" s="152"/>
      <c r="BT27237" s="153"/>
    </row>
    <row r="27238" spans="71:72" x14ac:dyDescent="0.2">
      <c r="BS27238" s="152"/>
      <c r="BT27238" s="153"/>
    </row>
    <row r="27239" spans="71:72" x14ac:dyDescent="0.2">
      <c r="BS27239" s="152"/>
      <c r="BT27239" s="153"/>
    </row>
    <row r="27240" spans="71:72" x14ac:dyDescent="0.2">
      <c r="BS27240" s="152"/>
      <c r="BT27240" s="153"/>
    </row>
    <row r="27241" spans="71:72" x14ac:dyDescent="0.2">
      <c r="BS27241" s="152"/>
      <c r="BT27241" s="153"/>
    </row>
    <row r="27242" spans="71:72" x14ac:dyDescent="0.2">
      <c r="BS27242" s="152"/>
      <c r="BT27242" s="153"/>
    </row>
    <row r="27243" spans="71:72" x14ac:dyDescent="0.2">
      <c r="BS27243" s="152"/>
      <c r="BT27243" s="153"/>
    </row>
    <row r="27244" spans="71:72" x14ac:dyDescent="0.2">
      <c r="BS27244" s="152"/>
      <c r="BT27244" s="153"/>
    </row>
    <row r="27245" spans="71:72" x14ac:dyDescent="0.2">
      <c r="BS27245" s="152"/>
      <c r="BT27245" s="153"/>
    </row>
    <row r="27246" spans="71:72" x14ac:dyDescent="0.2">
      <c r="BS27246" s="152"/>
      <c r="BT27246" s="153"/>
    </row>
    <row r="27247" spans="71:72" x14ac:dyDescent="0.2">
      <c r="BS27247" s="152"/>
      <c r="BT27247" s="153"/>
    </row>
    <row r="27248" spans="71:72" x14ac:dyDescent="0.2">
      <c r="BS27248" s="152"/>
      <c r="BT27248" s="153"/>
    </row>
    <row r="27249" spans="71:72" x14ac:dyDescent="0.2">
      <c r="BS27249" s="152"/>
      <c r="BT27249" s="153"/>
    </row>
    <row r="27250" spans="71:72" x14ac:dyDescent="0.2">
      <c r="BS27250" s="152"/>
      <c r="BT27250" s="153"/>
    </row>
    <row r="27251" spans="71:72" x14ac:dyDescent="0.2">
      <c r="BS27251" s="152"/>
      <c r="BT27251" s="153"/>
    </row>
    <row r="27252" spans="71:72" x14ac:dyDescent="0.2">
      <c r="BS27252" s="152"/>
      <c r="BT27252" s="153"/>
    </row>
    <row r="27253" spans="71:72" x14ac:dyDescent="0.2">
      <c r="BS27253" s="152"/>
      <c r="BT27253" s="153"/>
    </row>
    <row r="27254" spans="71:72" x14ac:dyDescent="0.2">
      <c r="BS27254" s="152"/>
      <c r="BT27254" s="153"/>
    </row>
    <row r="27255" spans="71:72" x14ac:dyDescent="0.2">
      <c r="BS27255" s="152"/>
      <c r="BT27255" s="153"/>
    </row>
    <row r="27256" spans="71:72" x14ac:dyDescent="0.2">
      <c r="BS27256" s="152"/>
      <c r="BT27256" s="153"/>
    </row>
    <row r="27257" spans="71:72" x14ac:dyDescent="0.2">
      <c r="BS27257" s="152"/>
      <c r="BT27257" s="153"/>
    </row>
    <row r="27258" spans="71:72" x14ac:dyDescent="0.2">
      <c r="BS27258" s="152"/>
      <c r="BT27258" s="153"/>
    </row>
    <row r="27259" spans="71:72" x14ac:dyDescent="0.2">
      <c r="BS27259" s="152"/>
      <c r="BT27259" s="153"/>
    </row>
    <row r="27260" spans="71:72" x14ac:dyDescent="0.2">
      <c r="BS27260" s="152"/>
      <c r="BT27260" s="153"/>
    </row>
    <row r="27261" spans="71:72" x14ac:dyDescent="0.2">
      <c r="BS27261" s="152"/>
      <c r="BT27261" s="153"/>
    </row>
    <row r="27262" spans="71:72" x14ac:dyDescent="0.2">
      <c r="BS27262" s="152"/>
      <c r="BT27262" s="153"/>
    </row>
    <row r="27263" spans="71:72" x14ac:dyDescent="0.2">
      <c r="BS27263" s="152"/>
      <c r="BT27263" s="153"/>
    </row>
    <row r="27264" spans="71:72" x14ac:dyDescent="0.2">
      <c r="BS27264" s="152"/>
      <c r="BT27264" s="153"/>
    </row>
    <row r="27265" spans="71:72" x14ac:dyDescent="0.2">
      <c r="BS27265" s="152"/>
      <c r="BT27265" s="153"/>
    </row>
    <row r="27266" spans="71:72" x14ac:dyDescent="0.2">
      <c r="BS27266" s="152"/>
      <c r="BT27266" s="153"/>
    </row>
    <row r="27267" spans="71:72" x14ac:dyDescent="0.2">
      <c r="BS27267" s="152"/>
      <c r="BT27267" s="153"/>
    </row>
    <row r="27268" spans="71:72" x14ac:dyDescent="0.2">
      <c r="BS27268" s="152"/>
      <c r="BT27268" s="153"/>
    </row>
    <row r="27269" spans="71:72" x14ac:dyDescent="0.2">
      <c r="BS27269" s="152"/>
      <c r="BT27269" s="153"/>
    </row>
    <row r="27270" spans="71:72" x14ac:dyDescent="0.2">
      <c r="BS27270" s="152"/>
      <c r="BT27270" s="153"/>
    </row>
    <row r="27271" spans="71:72" x14ac:dyDescent="0.2">
      <c r="BS27271" s="152"/>
      <c r="BT27271" s="153"/>
    </row>
    <row r="27272" spans="71:72" x14ac:dyDescent="0.2">
      <c r="BS27272" s="152"/>
      <c r="BT27272" s="153"/>
    </row>
    <row r="27273" spans="71:72" x14ac:dyDescent="0.2">
      <c r="BS27273" s="152"/>
      <c r="BT27273" s="153"/>
    </row>
    <row r="27274" spans="71:72" x14ac:dyDescent="0.2">
      <c r="BS27274" s="152"/>
      <c r="BT27274" s="153"/>
    </row>
    <row r="27275" spans="71:72" x14ac:dyDescent="0.2">
      <c r="BS27275" s="152"/>
      <c r="BT27275" s="153"/>
    </row>
    <row r="27276" spans="71:72" x14ac:dyDescent="0.2">
      <c r="BS27276" s="152"/>
      <c r="BT27276" s="153"/>
    </row>
    <row r="27277" spans="71:72" x14ac:dyDescent="0.2">
      <c r="BS27277" s="152"/>
      <c r="BT27277" s="153"/>
    </row>
    <row r="27278" spans="71:72" x14ac:dyDescent="0.2">
      <c r="BS27278" s="152"/>
      <c r="BT27278" s="153"/>
    </row>
    <row r="27279" spans="71:72" x14ac:dyDescent="0.2">
      <c r="BS27279" s="152"/>
      <c r="BT27279" s="153"/>
    </row>
    <row r="27280" spans="71:72" x14ac:dyDescent="0.2">
      <c r="BS27280" s="152"/>
      <c r="BT27280" s="153"/>
    </row>
    <row r="27281" spans="71:72" x14ac:dyDescent="0.2">
      <c r="BS27281" s="152"/>
      <c r="BT27281" s="153"/>
    </row>
    <row r="27282" spans="71:72" x14ac:dyDescent="0.2">
      <c r="BS27282" s="152"/>
      <c r="BT27282" s="153"/>
    </row>
    <row r="27283" spans="71:72" x14ac:dyDescent="0.2">
      <c r="BS27283" s="152"/>
      <c r="BT27283" s="153"/>
    </row>
    <row r="27284" spans="71:72" x14ac:dyDescent="0.2">
      <c r="BS27284" s="152"/>
      <c r="BT27284" s="153"/>
    </row>
    <row r="27285" spans="71:72" x14ac:dyDescent="0.2">
      <c r="BS27285" s="152"/>
      <c r="BT27285" s="153"/>
    </row>
    <row r="27286" spans="71:72" x14ac:dyDescent="0.2">
      <c r="BS27286" s="152"/>
      <c r="BT27286" s="153"/>
    </row>
    <row r="27287" spans="71:72" x14ac:dyDescent="0.2">
      <c r="BS27287" s="152"/>
      <c r="BT27287" s="153"/>
    </row>
    <row r="27288" spans="71:72" x14ac:dyDescent="0.2">
      <c r="BS27288" s="152"/>
      <c r="BT27288" s="153"/>
    </row>
    <row r="27289" spans="71:72" x14ac:dyDescent="0.2">
      <c r="BS27289" s="152"/>
      <c r="BT27289" s="153"/>
    </row>
    <row r="27290" spans="71:72" x14ac:dyDescent="0.2">
      <c r="BS27290" s="152"/>
      <c r="BT27290" s="153"/>
    </row>
    <row r="27291" spans="71:72" x14ac:dyDescent="0.2">
      <c r="BS27291" s="152"/>
      <c r="BT27291" s="153"/>
    </row>
    <row r="27292" spans="71:72" x14ac:dyDescent="0.2">
      <c r="BS27292" s="152"/>
      <c r="BT27292" s="153"/>
    </row>
    <row r="27293" spans="71:72" x14ac:dyDescent="0.2">
      <c r="BS27293" s="152"/>
      <c r="BT27293" s="153"/>
    </row>
    <row r="27294" spans="71:72" x14ac:dyDescent="0.2">
      <c r="BS27294" s="152"/>
      <c r="BT27294" s="153"/>
    </row>
    <row r="27295" spans="71:72" x14ac:dyDescent="0.2">
      <c r="BS27295" s="152"/>
      <c r="BT27295" s="153"/>
    </row>
    <row r="27296" spans="71:72" x14ac:dyDescent="0.2">
      <c r="BS27296" s="152"/>
      <c r="BT27296" s="153"/>
    </row>
    <row r="27297" spans="71:72" x14ac:dyDescent="0.2">
      <c r="BS27297" s="152"/>
      <c r="BT27297" s="153"/>
    </row>
    <row r="27298" spans="71:72" x14ac:dyDescent="0.2">
      <c r="BS27298" s="152"/>
      <c r="BT27298" s="153"/>
    </row>
    <row r="27299" spans="71:72" x14ac:dyDescent="0.2">
      <c r="BS27299" s="152"/>
      <c r="BT27299" s="153"/>
    </row>
    <row r="27300" spans="71:72" x14ac:dyDescent="0.2">
      <c r="BS27300" s="152"/>
      <c r="BT27300" s="153"/>
    </row>
    <row r="27301" spans="71:72" x14ac:dyDescent="0.2">
      <c r="BS27301" s="152"/>
      <c r="BT27301" s="153"/>
    </row>
    <row r="27302" spans="71:72" x14ac:dyDescent="0.2">
      <c r="BS27302" s="152"/>
      <c r="BT27302" s="153"/>
    </row>
    <row r="27303" spans="71:72" x14ac:dyDescent="0.2">
      <c r="BS27303" s="152"/>
      <c r="BT27303" s="153"/>
    </row>
    <row r="27304" spans="71:72" x14ac:dyDescent="0.2">
      <c r="BS27304" s="152"/>
      <c r="BT27304" s="153"/>
    </row>
    <row r="27305" spans="71:72" x14ac:dyDescent="0.2">
      <c r="BS27305" s="152"/>
      <c r="BT27305" s="153"/>
    </row>
    <row r="27306" spans="71:72" x14ac:dyDescent="0.2">
      <c r="BS27306" s="152"/>
      <c r="BT27306" s="153"/>
    </row>
    <row r="27307" spans="71:72" x14ac:dyDescent="0.2">
      <c r="BS27307" s="152"/>
      <c r="BT27307" s="153"/>
    </row>
    <row r="27308" spans="71:72" x14ac:dyDescent="0.2">
      <c r="BS27308" s="152"/>
      <c r="BT27308" s="153"/>
    </row>
    <row r="27309" spans="71:72" x14ac:dyDescent="0.2">
      <c r="BS27309" s="152"/>
      <c r="BT27309" s="153"/>
    </row>
    <row r="27310" spans="71:72" x14ac:dyDescent="0.2">
      <c r="BS27310" s="152"/>
      <c r="BT27310" s="153"/>
    </row>
    <row r="27311" spans="71:72" x14ac:dyDescent="0.2">
      <c r="BS27311" s="152"/>
      <c r="BT27311" s="153"/>
    </row>
    <row r="27312" spans="71:72" x14ac:dyDescent="0.2">
      <c r="BS27312" s="152"/>
      <c r="BT27312" s="153"/>
    </row>
    <row r="27313" spans="71:72" x14ac:dyDescent="0.2">
      <c r="BS27313" s="152"/>
      <c r="BT27313" s="153"/>
    </row>
    <row r="27314" spans="71:72" x14ac:dyDescent="0.2">
      <c r="BS27314" s="152"/>
      <c r="BT27314" s="153"/>
    </row>
    <row r="27315" spans="71:72" x14ac:dyDescent="0.2">
      <c r="BS27315" s="152"/>
      <c r="BT27315" s="153"/>
    </row>
    <row r="27316" spans="71:72" x14ac:dyDescent="0.2">
      <c r="BS27316" s="152"/>
      <c r="BT27316" s="153"/>
    </row>
    <row r="27317" spans="71:72" x14ac:dyDescent="0.2">
      <c r="BS27317" s="152"/>
      <c r="BT27317" s="153"/>
    </row>
    <row r="27318" spans="71:72" x14ac:dyDescent="0.2">
      <c r="BS27318" s="152"/>
      <c r="BT27318" s="153"/>
    </row>
    <row r="27319" spans="71:72" x14ac:dyDescent="0.2">
      <c r="BS27319" s="152"/>
      <c r="BT27319" s="153"/>
    </row>
    <row r="27320" spans="71:72" x14ac:dyDescent="0.2">
      <c r="BS27320" s="152"/>
      <c r="BT27320" s="153"/>
    </row>
    <row r="27321" spans="71:72" x14ac:dyDescent="0.2">
      <c r="BS27321" s="152"/>
      <c r="BT27321" s="153"/>
    </row>
    <row r="27322" spans="71:72" x14ac:dyDescent="0.2">
      <c r="BS27322" s="152"/>
      <c r="BT27322" s="153"/>
    </row>
    <row r="27323" spans="71:72" x14ac:dyDescent="0.2">
      <c r="BS27323" s="152"/>
      <c r="BT27323" s="153"/>
    </row>
    <row r="27324" spans="71:72" x14ac:dyDescent="0.2">
      <c r="BS27324" s="152"/>
      <c r="BT27324" s="153"/>
    </row>
    <row r="27325" spans="71:72" x14ac:dyDescent="0.2">
      <c r="BS27325" s="152"/>
      <c r="BT27325" s="153"/>
    </row>
    <row r="27326" spans="71:72" x14ac:dyDescent="0.2">
      <c r="BS27326" s="152"/>
      <c r="BT27326" s="153"/>
    </row>
    <row r="27327" spans="71:72" x14ac:dyDescent="0.2">
      <c r="BS27327" s="152"/>
      <c r="BT27327" s="153"/>
    </row>
    <row r="27328" spans="71:72" x14ac:dyDescent="0.2">
      <c r="BS27328" s="152"/>
      <c r="BT27328" s="153"/>
    </row>
    <row r="27329" spans="71:72" x14ac:dyDescent="0.2">
      <c r="BS27329" s="152"/>
      <c r="BT27329" s="153"/>
    </row>
    <row r="27330" spans="71:72" x14ac:dyDescent="0.2">
      <c r="BS27330" s="152"/>
      <c r="BT27330" s="153"/>
    </row>
    <row r="27331" spans="71:72" x14ac:dyDescent="0.2">
      <c r="BS27331" s="152"/>
      <c r="BT27331" s="153"/>
    </row>
    <row r="27332" spans="71:72" x14ac:dyDescent="0.2">
      <c r="BS27332" s="152"/>
      <c r="BT27332" s="153"/>
    </row>
    <row r="27333" spans="71:72" x14ac:dyDescent="0.2">
      <c r="BS27333" s="152"/>
      <c r="BT27333" s="153"/>
    </row>
    <row r="27334" spans="71:72" x14ac:dyDescent="0.2">
      <c r="BS27334" s="152"/>
      <c r="BT27334" s="153"/>
    </row>
    <row r="27335" spans="71:72" x14ac:dyDescent="0.2">
      <c r="BS27335" s="152"/>
      <c r="BT27335" s="153"/>
    </row>
    <row r="27336" spans="71:72" x14ac:dyDescent="0.2">
      <c r="BS27336" s="152"/>
      <c r="BT27336" s="153"/>
    </row>
    <row r="27337" spans="71:72" x14ac:dyDescent="0.2">
      <c r="BS27337" s="152"/>
      <c r="BT27337" s="153"/>
    </row>
    <row r="27338" spans="71:72" x14ac:dyDescent="0.2">
      <c r="BS27338" s="152"/>
      <c r="BT27338" s="153"/>
    </row>
    <row r="27339" spans="71:72" x14ac:dyDescent="0.2">
      <c r="BS27339" s="152"/>
      <c r="BT27339" s="153"/>
    </row>
    <row r="27340" spans="71:72" x14ac:dyDescent="0.2">
      <c r="BS27340" s="152"/>
      <c r="BT27340" s="153"/>
    </row>
    <row r="27341" spans="71:72" x14ac:dyDescent="0.2">
      <c r="BS27341" s="152"/>
      <c r="BT27341" s="153"/>
    </row>
    <row r="27342" spans="71:72" x14ac:dyDescent="0.2">
      <c r="BS27342" s="152"/>
      <c r="BT27342" s="153"/>
    </row>
    <row r="27343" spans="71:72" x14ac:dyDescent="0.2">
      <c r="BS27343" s="152"/>
      <c r="BT27343" s="153"/>
    </row>
    <row r="27344" spans="71:72" x14ac:dyDescent="0.2">
      <c r="BS27344" s="152"/>
      <c r="BT27344" s="153"/>
    </row>
    <row r="27345" spans="71:72" x14ac:dyDescent="0.2">
      <c r="BS27345" s="152"/>
      <c r="BT27345" s="153"/>
    </row>
    <row r="27346" spans="71:72" x14ac:dyDescent="0.2">
      <c r="BS27346" s="152"/>
      <c r="BT27346" s="153"/>
    </row>
    <row r="27347" spans="71:72" x14ac:dyDescent="0.2">
      <c r="BS27347" s="152"/>
      <c r="BT27347" s="153"/>
    </row>
    <row r="27348" spans="71:72" x14ac:dyDescent="0.2">
      <c r="BS27348" s="152"/>
      <c r="BT27348" s="153"/>
    </row>
    <row r="27349" spans="71:72" x14ac:dyDescent="0.2">
      <c r="BS27349" s="152"/>
      <c r="BT27349" s="153"/>
    </row>
    <row r="27350" spans="71:72" x14ac:dyDescent="0.2">
      <c r="BS27350" s="152"/>
      <c r="BT27350" s="153"/>
    </row>
    <row r="27351" spans="71:72" x14ac:dyDescent="0.2">
      <c r="BS27351" s="152"/>
      <c r="BT27351" s="153"/>
    </row>
    <row r="27352" spans="71:72" x14ac:dyDescent="0.2">
      <c r="BS27352" s="152"/>
      <c r="BT27352" s="153"/>
    </row>
    <row r="27353" spans="71:72" x14ac:dyDescent="0.2">
      <c r="BS27353" s="152"/>
      <c r="BT27353" s="153"/>
    </row>
    <row r="27354" spans="71:72" x14ac:dyDescent="0.2">
      <c r="BS27354" s="152"/>
      <c r="BT27354" s="153"/>
    </row>
    <row r="27355" spans="71:72" x14ac:dyDescent="0.2">
      <c r="BS27355" s="152"/>
      <c r="BT27355" s="153"/>
    </row>
    <row r="27356" spans="71:72" x14ac:dyDescent="0.2">
      <c r="BS27356" s="152"/>
      <c r="BT27356" s="153"/>
    </row>
    <row r="27357" spans="71:72" x14ac:dyDescent="0.2">
      <c r="BS27357" s="152"/>
      <c r="BT27357" s="153"/>
    </row>
    <row r="27358" spans="71:72" x14ac:dyDescent="0.2">
      <c r="BS27358" s="152"/>
      <c r="BT27358" s="153"/>
    </row>
    <row r="27359" spans="71:72" x14ac:dyDescent="0.2">
      <c r="BS27359" s="152"/>
      <c r="BT27359" s="153"/>
    </row>
    <row r="27360" spans="71:72" x14ac:dyDescent="0.2">
      <c r="BS27360" s="152"/>
      <c r="BT27360" s="153"/>
    </row>
    <row r="27361" spans="71:72" x14ac:dyDescent="0.2">
      <c r="BS27361" s="152"/>
      <c r="BT27361" s="153"/>
    </row>
    <row r="27362" spans="71:72" x14ac:dyDescent="0.2">
      <c r="BS27362" s="152"/>
      <c r="BT27362" s="153"/>
    </row>
    <row r="27363" spans="71:72" x14ac:dyDescent="0.2">
      <c r="BS27363" s="152"/>
      <c r="BT27363" s="153"/>
    </row>
    <row r="27364" spans="71:72" x14ac:dyDescent="0.2">
      <c r="BS27364" s="152"/>
      <c r="BT27364" s="153"/>
    </row>
    <row r="27365" spans="71:72" x14ac:dyDescent="0.2">
      <c r="BS27365" s="152"/>
      <c r="BT27365" s="153"/>
    </row>
    <row r="27366" spans="71:72" x14ac:dyDescent="0.2">
      <c r="BS27366" s="152"/>
      <c r="BT27366" s="153"/>
    </row>
    <row r="27367" spans="71:72" x14ac:dyDescent="0.2">
      <c r="BS27367" s="152"/>
      <c r="BT27367" s="153"/>
    </row>
    <row r="27368" spans="71:72" x14ac:dyDescent="0.2">
      <c r="BS27368" s="152"/>
      <c r="BT27368" s="153"/>
    </row>
    <row r="27369" spans="71:72" x14ac:dyDescent="0.2">
      <c r="BS27369" s="152"/>
      <c r="BT27369" s="153"/>
    </row>
    <row r="27370" spans="71:72" x14ac:dyDescent="0.2">
      <c r="BS27370" s="152"/>
      <c r="BT27370" s="153"/>
    </row>
    <row r="27371" spans="71:72" x14ac:dyDescent="0.2">
      <c r="BS27371" s="152"/>
      <c r="BT27371" s="153"/>
    </row>
    <row r="27372" spans="71:72" x14ac:dyDescent="0.2">
      <c r="BS27372" s="152"/>
      <c r="BT27372" s="153"/>
    </row>
    <row r="27373" spans="71:72" x14ac:dyDescent="0.2">
      <c r="BS27373" s="152"/>
      <c r="BT27373" s="153"/>
    </row>
    <row r="27374" spans="71:72" x14ac:dyDescent="0.2">
      <c r="BS27374" s="152"/>
      <c r="BT27374" s="153"/>
    </row>
    <row r="27375" spans="71:72" x14ac:dyDescent="0.2">
      <c r="BS27375" s="152"/>
      <c r="BT27375" s="153"/>
    </row>
    <row r="27376" spans="71:72" x14ac:dyDescent="0.2">
      <c r="BS27376" s="152"/>
      <c r="BT27376" s="153"/>
    </row>
    <row r="27377" spans="71:72" x14ac:dyDescent="0.2">
      <c r="BS27377" s="152"/>
      <c r="BT27377" s="153"/>
    </row>
    <row r="27378" spans="71:72" x14ac:dyDescent="0.2">
      <c r="BS27378" s="152"/>
      <c r="BT27378" s="153"/>
    </row>
    <row r="27379" spans="71:72" x14ac:dyDescent="0.2">
      <c r="BS27379" s="152"/>
      <c r="BT27379" s="153"/>
    </row>
    <row r="27380" spans="71:72" x14ac:dyDescent="0.2">
      <c r="BS27380" s="152"/>
      <c r="BT27380" s="153"/>
    </row>
    <row r="27381" spans="71:72" x14ac:dyDescent="0.2">
      <c r="BS27381" s="152"/>
      <c r="BT27381" s="153"/>
    </row>
    <row r="27382" spans="71:72" x14ac:dyDescent="0.2">
      <c r="BS27382" s="152"/>
      <c r="BT27382" s="153"/>
    </row>
    <row r="27383" spans="71:72" x14ac:dyDescent="0.2">
      <c r="BS27383" s="152"/>
      <c r="BT27383" s="153"/>
    </row>
    <row r="27384" spans="71:72" x14ac:dyDescent="0.2">
      <c r="BS27384" s="152"/>
      <c r="BT27384" s="153"/>
    </row>
    <row r="27385" spans="71:72" x14ac:dyDescent="0.2">
      <c r="BS27385" s="152"/>
      <c r="BT27385" s="153"/>
    </row>
    <row r="27386" spans="71:72" x14ac:dyDescent="0.2">
      <c r="BS27386" s="152"/>
      <c r="BT27386" s="153"/>
    </row>
    <row r="27387" spans="71:72" x14ac:dyDescent="0.2">
      <c r="BS27387" s="152"/>
      <c r="BT27387" s="153"/>
    </row>
    <row r="27388" spans="71:72" x14ac:dyDescent="0.2">
      <c r="BS27388" s="152"/>
      <c r="BT27388" s="153"/>
    </row>
    <row r="27389" spans="71:72" x14ac:dyDescent="0.2">
      <c r="BS27389" s="152"/>
      <c r="BT27389" s="153"/>
    </row>
    <row r="27390" spans="71:72" x14ac:dyDescent="0.2">
      <c r="BS27390" s="152"/>
      <c r="BT27390" s="153"/>
    </row>
    <row r="27391" spans="71:72" x14ac:dyDescent="0.2">
      <c r="BS27391" s="152"/>
      <c r="BT27391" s="153"/>
    </row>
    <row r="27392" spans="71:72" x14ac:dyDescent="0.2">
      <c r="BS27392" s="152"/>
      <c r="BT27392" s="153"/>
    </row>
    <row r="27393" spans="71:72" x14ac:dyDescent="0.2">
      <c r="BS27393" s="152"/>
      <c r="BT27393" s="153"/>
    </row>
    <row r="27394" spans="71:72" x14ac:dyDescent="0.2">
      <c r="BS27394" s="152"/>
      <c r="BT27394" s="153"/>
    </row>
    <row r="27395" spans="71:72" x14ac:dyDescent="0.2">
      <c r="BS27395" s="152"/>
      <c r="BT27395" s="153"/>
    </row>
    <row r="27396" spans="71:72" x14ac:dyDescent="0.2">
      <c r="BS27396" s="152"/>
      <c r="BT27396" s="153"/>
    </row>
    <row r="27397" spans="71:72" x14ac:dyDescent="0.2">
      <c r="BS27397" s="152"/>
      <c r="BT27397" s="153"/>
    </row>
    <row r="27398" spans="71:72" x14ac:dyDescent="0.2">
      <c r="BS27398" s="152"/>
      <c r="BT27398" s="153"/>
    </row>
    <row r="27399" spans="71:72" x14ac:dyDescent="0.2">
      <c r="BS27399" s="152"/>
      <c r="BT27399" s="153"/>
    </row>
    <row r="27400" spans="71:72" x14ac:dyDescent="0.2">
      <c r="BS27400" s="152"/>
      <c r="BT27400" s="153"/>
    </row>
    <row r="27401" spans="71:72" x14ac:dyDescent="0.2">
      <c r="BS27401" s="152"/>
      <c r="BT27401" s="153"/>
    </row>
    <row r="27402" spans="71:72" x14ac:dyDescent="0.2">
      <c r="BS27402" s="152"/>
      <c r="BT27402" s="153"/>
    </row>
    <row r="27403" spans="71:72" x14ac:dyDescent="0.2">
      <c r="BS27403" s="152"/>
      <c r="BT27403" s="153"/>
    </row>
    <row r="27404" spans="71:72" x14ac:dyDescent="0.2">
      <c r="BS27404" s="152"/>
      <c r="BT27404" s="153"/>
    </row>
    <row r="27405" spans="71:72" x14ac:dyDescent="0.2">
      <c r="BS27405" s="152"/>
      <c r="BT27405" s="153"/>
    </row>
    <row r="27406" spans="71:72" x14ac:dyDescent="0.2">
      <c r="BS27406" s="152"/>
      <c r="BT27406" s="153"/>
    </row>
    <row r="27407" spans="71:72" x14ac:dyDescent="0.2">
      <c r="BS27407" s="152"/>
      <c r="BT27407" s="153"/>
    </row>
    <row r="27408" spans="71:72" x14ac:dyDescent="0.2">
      <c r="BS27408" s="152"/>
      <c r="BT27408" s="153"/>
    </row>
    <row r="27409" spans="71:72" x14ac:dyDescent="0.2">
      <c r="BS27409" s="152"/>
      <c r="BT27409" s="153"/>
    </row>
    <row r="27410" spans="71:72" x14ac:dyDescent="0.2">
      <c r="BS27410" s="152"/>
      <c r="BT27410" s="153"/>
    </row>
    <row r="27411" spans="71:72" x14ac:dyDescent="0.2">
      <c r="BS27411" s="152"/>
      <c r="BT27411" s="153"/>
    </row>
    <row r="27412" spans="71:72" x14ac:dyDescent="0.2">
      <c r="BS27412" s="152"/>
      <c r="BT27412" s="153"/>
    </row>
    <row r="27413" spans="71:72" x14ac:dyDescent="0.2">
      <c r="BS27413" s="152"/>
      <c r="BT27413" s="153"/>
    </row>
    <row r="27414" spans="71:72" x14ac:dyDescent="0.2">
      <c r="BS27414" s="152"/>
      <c r="BT27414" s="153"/>
    </row>
    <row r="27415" spans="71:72" x14ac:dyDescent="0.2">
      <c r="BS27415" s="152"/>
      <c r="BT27415" s="153"/>
    </row>
    <row r="27416" spans="71:72" x14ac:dyDescent="0.2">
      <c r="BS27416" s="152"/>
      <c r="BT27416" s="153"/>
    </row>
    <row r="27417" spans="71:72" x14ac:dyDescent="0.2">
      <c r="BS27417" s="152"/>
      <c r="BT27417" s="153"/>
    </row>
    <row r="27418" spans="71:72" x14ac:dyDescent="0.2">
      <c r="BS27418" s="152"/>
      <c r="BT27418" s="153"/>
    </row>
    <row r="27419" spans="71:72" x14ac:dyDescent="0.2">
      <c r="BS27419" s="152"/>
      <c r="BT27419" s="153"/>
    </row>
    <row r="27420" spans="71:72" x14ac:dyDescent="0.2">
      <c r="BS27420" s="152"/>
      <c r="BT27420" s="153"/>
    </row>
    <row r="27421" spans="71:72" x14ac:dyDescent="0.2">
      <c r="BS27421" s="152"/>
      <c r="BT27421" s="153"/>
    </row>
    <row r="27422" spans="71:72" x14ac:dyDescent="0.2">
      <c r="BS27422" s="152"/>
      <c r="BT27422" s="153"/>
    </row>
    <row r="27423" spans="71:72" x14ac:dyDescent="0.2">
      <c r="BS27423" s="152"/>
      <c r="BT27423" s="153"/>
    </row>
    <row r="27424" spans="71:72" x14ac:dyDescent="0.2">
      <c r="BS27424" s="152"/>
      <c r="BT27424" s="153"/>
    </row>
    <row r="27425" spans="71:72" x14ac:dyDescent="0.2">
      <c r="BS27425" s="152"/>
      <c r="BT27425" s="153"/>
    </row>
    <row r="27426" spans="71:72" x14ac:dyDescent="0.2">
      <c r="BS27426" s="152"/>
      <c r="BT27426" s="153"/>
    </row>
    <row r="27427" spans="71:72" x14ac:dyDescent="0.2">
      <c r="BS27427" s="152"/>
      <c r="BT27427" s="153"/>
    </row>
    <row r="27428" spans="71:72" x14ac:dyDescent="0.2">
      <c r="BS27428" s="152"/>
      <c r="BT27428" s="153"/>
    </row>
    <row r="27429" spans="71:72" x14ac:dyDescent="0.2">
      <c r="BS27429" s="152"/>
      <c r="BT27429" s="153"/>
    </row>
    <row r="27430" spans="71:72" x14ac:dyDescent="0.2">
      <c r="BS27430" s="152"/>
      <c r="BT27430" s="153"/>
    </row>
    <row r="27431" spans="71:72" x14ac:dyDescent="0.2">
      <c r="BS27431" s="152"/>
      <c r="BT27431" s="153"/>
    </row>
    <row r="27432" spans="71:72" x14ac:dyDescent="0.2">
      <c r="BS27432" s="152"/>
      <c r="BT27432" s="153"/>
    </row>
    <row r="27433" spans="71:72" x14ac:dyDescent="0.2">
      <c r="BS27433" s="152"/>
      <c r="BT27433" s="153"/>
    </row>
    <row r="27434" spans="71:72" x14ac:dyDescent="0.2">
      <c r="BS27434" s="152"/>
      <c r="BT27434" s="153"/>
    </row>
    <row r="27435" spans="71:72" x14ac:dyDescent="0.2">
      <c r="BS27435" s="152"/>
      <c r="BT27435" s="153"/>
    </row>
    <row r="27436" spans="71:72" x14ac:dyDescent="0.2">
      <c r="BS27436" s="152"/>
      <c r="BT27436" s="153"/>
    </row>
    <row r="27437" spans="71:72" x14ac:dyDescent="0.2">
      <c r="BS27437" s="152"/>
      <c r="BT27437" s="153"/>
    </row>
    <row r="27438" spans="71:72" x14ac:dyDescent="0.2">
      <c r="BS27438" s="152"/>
      <c r="BT27438" s="153"/>
    </row>
    <row r="27439" spans="71:72" x14ac:dyDescent="0.2">
      <c r="BS27439" s="152"/>
      <c r="BT27439" s="153"/>
    </row>
    <row r="27440" spans="71:72" x14ac:dyDescent="0.2">
      <c r="BS27440" s="152"/>
      <c r="BT27440" s="153"/>
    </row>
    <row r="27441" spans="71:72" x14ac:dyDescent="0.2">
      <c r="BS27441" s="152"/>
      <c r="BT27441" s="153"/>
    </row>
    <row r="27442" spans="71:72" x14ac:dyDescent="0.2">
      <c r="BS27442" s="152"/>
      <c r="BT27442" s="153"/>
    </row>
    <row r="27443" spans="71:72" x14ac:dyDescent="0.2">
      <c r="BS27443" s="152"/>
      <c r="BT27443" s="153"/>
    </row>
    <row r="27444" spans="71:72" x14ac:dyDescent="0.2">
      <c r="BS27444" s="152"/>
      <c r="BT27444" s="153"/>
    </row>
    <row r="27445" spans="71:72" x14ac:dyDescent="0.2">
      <c r="BS27445" s="152"/>
      <c r="BT27445" s="153"/>
    </row>
    <row r="27446" spans="71:72" x14ac:dyDescent="0.2">
      <c r="BS27446" s="152"/>
      <c r="BT27446" s="153"/>
    </row>
    <row r="27447" spans="71:72" x14ac:dyDescent="0.2">
      <c r="BS27447" s="152"/>
      <c r="BT27447" s="153"/>
    </row>
    <row r="27448" spans="71:72" x14ac:dyDescent="0.2">
      <c r="BS27448" s="152"/>
      <c r="BT27448" s="153"/>
    </row>
    <row r="27449" spans="71:72" x14ac:dyDescent="0.2">
      <c r="BS27449" s="152"/>
      <c r="BT27449" s="153"/>
    </row>
    <row r="27450" spans="71:72" x14ac:dyDescent="0.2">
      <c r="BS27450" s="152"/>
      <c r="BT27450" s="153"/>
    </row>
    <row r="27451" spans="71:72" x14ac:dyDescent="0.2">
      <c r="BS27451" s="152"/>
      <c r="BT27451" s="153"/>
    </row>
    <row r="27452" spans="71:72" x14ac:dyDescent="0.2">
      <c r="BS27452" s="152"/>
      <c r="BT27452" s="153"/>
    </row>
    <row r="27453" spans="71:72" x14ac:dyDescent="0.2">
      <c r="BS27453" s="152"/>
      <c r="BT27453" s="153"/>
    </row>
    <row r="27454" spans="71:72" x14ac:dyDescent="0.2">
      <c r="BS27454" s="152"/>
      <c r="BT27454" s="153"/>
    </row>
    <row r="27455" spans="71:72" x14ac:dyDescent="0.2">
      <c r="BS27455" s="152"/>
      <c r="BT27455" s="153"/>
    </row>
    <row r="27456" spans="71:72" x14ac:dyDescent="0.2">
      <c r="BS27456" s="152"/>
      <c r="BT27456" s="153"/>
    </row>
    <row r="27457" spans="71:72" x14ac:dyDescent="0.2">
      <c r="BS27457" s="152"/>
      <c r="BT27457" s="153"/>
    </row>
    <row r="27458" spans="71:72" x14ac:dyDescent="0.2">
      <c r="BS27458" s="152"/>
      <c r="BT27458" s="153"/>
    </row>
    <row r="27459" spans="71:72" x14ac:dyDescent="0.2">
      <c r="BS27459" s="152"/>
      <c r="BT27459" s="153"/>
    </row>
    <row r="27460" spans="71:72" x14ac:dyDescent="0.2">
      <c r="BS27460" s="152"/>
      <c r="BT27460" s="153"/>
    </row>
    <row r="27461" spans="71:72" x14ac:dyDescent="0.2">
      <c r="BS27461" s="152"/>
      <c r="BT27461" s="153"/>
    </row>
    <row r="27462" spans="71:72" x14ac:dyDescent="0.2">
      <c r="BS27462" s="152"/>
      <c r="BT27462" s="153"/>
    </row>
    <row r="27463" spans="71:72" x14ac:dyDescent="0.2">
      <c r="BS27463" s="152"/>
      <c r="BT27463" s="153"/>
    </row>
    <row r="27464" spans="71:72" x14ac:dyDescent="0.2">
      <c r="BS27464" s="152"/>
      <c r="BT27464" s="153"/>
    </row>
    <row r="27465" spans="71:72" x14ac:dyDescent="0.2">
      <c r="BS27465" s="152"/>
      <c r="BT27465" s="153"/>
    </row>
    <row r="27466" spans="71:72" x14ac:dyDescent="0.2">
      <c r="BS27466" s="152"/>
      <c r="BT27466" s="153"/>
    </row>
    <row r="27467" spans="71:72" x14ac:dyDescent="0.2">
      <c r="BS27467" s="152"/>
      <c r="BT27467" s="153"/>
    </row>
    <row r="27468" spans="71:72" x14ac:dyDescent="0.2">
      <c r="BS27468" s="152"/>
      <c r="BT27468" s="153"/>
    </row>
    <row r="27469" spans="71:72" x14ac:dyDescent="0.2">
      <c r="BS27469" s="152"/>
      <c r="BT27469" s="153"/>
    </row>
    <row r="27470" spans="71:72" x14ac:dyDescent="0.2">
      <c r="BS27470" s="152"/>
      <c r="BT27470" s="153"/>
    </row>
    <row r="27471" spans="71:72" x14ac:dyDescent="0.2">
      <c r="BS27471" s="152"/>
      <c r="BT27471" s="153"/>
    </row>
    <row r="27472" spans="71:72" x14ac:dyDescent="0.2">
      <c r="BS27472" s="152"/>
      <c r="BT27472" s="153"/>
    </row>
    <row r="27473" spans="71:72" x14ac:dyDescent="0.2">
      <c r="BS27473" s="152"/>
      <c r="BT27473" s="153"/>
    </row>
    <row r="27474" spans="71:72" x14ac:dyDescent="0.2">
      <c r="BS27474" s="152"/>
      <c r="BT27474" s="153"/>
    </row>
    <row r="27475" spans="71:72" x14ac:dyDescent="0.2">
      <c r="BS27475" s="152"/>
      <c r="BT27475" s="153"/>
    </row>
    <row r="27476" spans="71:72" x14ac:dyDescent="0.2">
      <c r="BS27476" s="152"/>
      <c r="BT27476" s="153"/>
    </row>
    <row r="27477" spans="71:72" x14ac:dyDescent="0.2">
      <c r="BS27477" s="152"/>
      <c r="BT27477" s="153"/>
    </row>
    <row r="27478" spans="71:72" x14ac:dyDescent="0.2">
      <c r="BS27478" s="152"/>
      <c r="BT27478" s="153"/>
    </row>
    <row r="27479" spans="71:72" x14ac:dyDescent="0.2">
      <c r="BS27479" s="152"/>
      <c r="BT27479" s="153"/>
    </row>
    <row r="27480" spans="71:72" x14ac:dyDescent="0.2">
      <c r="BS27480" s="152"/>
      <c r="BT27480" s="153"/>
    </row>
    <row r="27481" spans="71:72" x14ac:dyDescent="0.2">
      <c r="BS27481" s="152"/>
      <c r="BT27481" s="153"/>
    </row>
    <row r="27482" spans="71:72" x14ac:dyDescent="0.2">
      <c r="BS27482" s="152"/>
      <c r="BT27482" s="153"/>
    </row>
    <row r="27483" spans="71:72" x14ac:dyDescent="0.2">
      <c r="BS27483" s="152"/>
      <c r="BT27483" s="153"/>
    </row>
    <row r="27484" spans="71:72" x14ac:dyDescent="0.2">
      <c r="BS27484" s="152"/>
      <c r="BT27484" s="153"/>
    </row>
    <row r="27485" spans="71:72" x14ac:dyDescent="0.2">
      <c r="BS27485" s="152"/>
      <c r="BT27485" s="153"/>
    </row>
    <row r="27486" spans="71:72" x14ac:dyDescent="0.2">
      <c r="BS27486" s="152"/>
      <c r="BT27486" s="153"/>
    </row>
    <row r="27487" spans="71:72" x14ac:dyDescent="0.2">
      <c r="BS27487" s="152"/>
      <c r="BT27487" s="153"/>
    </row>
    <row r="27488" spans="71:72" x14ac:dyDescent="0.2">
      <c r="BS27488" s="152"/>
      <c r="BT27488" s="153"/>
    </row>
    <row r="27489" spans="71:72" x14ac:dyDescent="0.2">
      <c r="BS27489" s="152"/>
      <c r="BT27489" s="153"/>
    </row>
    <row r="27490" spans="71:72" x14ac:dyDescent="0.2">
      <c r="BS27490" s="152"/>
      <c r="BT27490" s="153"/>
    </row>
    <row r="27491" spans="71:72" x14ac:dyDescent="0.2">
      <c r="BS27491" s="152"/>
      <c r="BT27491" s="153"/>
    </row>
    <row r="27492" spans="71:72" x14ac:dyDescent="0.2">
      <c r="BS27492" s="152"/>
      <c r="BT27492" s="153"/>
    </row>
    <row r="27493" spans="71:72" x14ac:dyDescent="0.2">
      <c r="BS27493" s="152"/>
      <c r="BT27493" s="153"/>
    </row>
    <row r="27494" spans="71:72" x14ac:dyDescent="0.2">
      <c r="BS27494" s="152"/>
      <c r="BT27494" s="153"/>
    </row>
    <row r="27495" spans="71:72" x14ac:dyDescent="0.2">
      <c r="BS27495" s="152"/>
      <c r="BT27495" s="153"/>
    </row>
    <row r="27496" spans="71:72" x14ac:dyDescent="0.2">
      <c r="BS27496" s="152"/>
      <c r="BT27496" s="153"/>
    </row>
    <row r="27497" spans="71:72" x14ac:dyDescent="0.2">
      <c r="BS27497" s="152"/>
      <c r="BT27497" s="153"/>
    </row>
    <row r="27498" spans="71:72" x14ac:dyDescent="0.2">
      <c r="BS27498" s="152"/>
      <c r="BT27498" s="153"/>
    </row>
    <row r="27499" spans="71:72" x14ac:dyDescent="0.2">
      <c r="BS27499" s="152"/>
      <c r="BT27499" s="153"/>
    </row>
    <row r="27500" spans="71:72" x14ac:dyDescent="0.2">
      <c r="BS27500" s="152"/>
      <c r="BT27500" s="153"/>
    </row>
    <row r="27501" spans="71:72" x14ac:dyDescent="0.2">
      <c r="BS27501" s="152"/>
      <c r="BT27501" s="153"/>
    </row>
    <row r="27502" spans="71:72" x14ac:dyDescent="0.2">
      <c r="BS27502" s="152"/>
      <c r="BT27502" s="153"/>
    </row>
    <row r="27503" spans="71:72" x14ac:dyDescent="0.2">
      <c r="BS27503" s="152"/>
      <c r="BT27503" s="153"/>
    </row>
    <row r="27504" spans="71:72" x14ac:dyDescent="0.2">
      <c r="BS27504" s="152"/>
      <c r="BT27504" s="153"/>
    </row>
    <row r="27505" spans="71:72" x14ac:dyDescent="0.2">
      <c r="BS27505" s="152"/>
      <c r="BT27505" s="153"/>
    </row>
    <row r="27506" spans="71:72" x14ac:dyDescent="0.2">
      <c r="BS27506" s="152"/>
      <c r="BT27506" s="153"/>
    </row>
    <row r="27507" spans="71:72" x14ac:dyDescent="0.2">
      <c r="BS27507" s="152"/>
      <c r="BT27507" s="153"/>
    </row>
    <row r="27508" spans="71:72" x14ac:dyDescent="0.2">
      <c r="BS27508" s="152"/>
      <c r="BT27508" s="153"/>
    </row>
    <row r="27509" spans="71:72" x14ac:dyDescent="0.2">
      <c r="BS27509" s="152"/>
      <c r="BT27509" s="153"/>
    </row>
    <row r="27510" spans="71:72" x14ac:dyDescent="0.2">
      <c r="BS27510" s="152"/>
      <c r="BT27510" s="153"/>
    </row>
    <row r="27511" spans="71:72" x14ac:dyDescent="0.2">
      <c r="BS27511" s="152"/>
      <c r="BT27511" s="153"/>
    </row>
    <row r="27512" spans="71:72" x14ac:dyDescent="0.2">
      <c r="BS27512" s="152"/>
      <c r="BT27512" s="153"/>
    </row>
    <row r="27513" spans="71:72" x14ac:dyDescent="0.2">
      <c r="BS27513" s="152"/>
      <c r="BT27513" s="153"/>
    </row>
    <row r="27514" spans="71:72" x14ac:dyDescent="0.2">
      <c r="BS27514" s="152"/>
      <c r="BT27514" s="153"/>
    </row>
    <row r="27515" spans="71:72" x14ac:dyDescent="0.2">
      <c r="BS27515" s="152"/>
      <c r="BT27515" s="153"/>
    </row>
    <row r="27516" spans="71:72" x14ac:dyDescent="0.2">
      <c r="BS27516" s="152"/>
      <c r="BT27516" s="153"/>
    </row>
    <row r="27517" spans="71:72" x14ac:dyDescent="0.2">
      <c r="BS27517" s="152"/>
      <c r="BT27517" s="153"/>
    </row>
    <row r="27518" spans="71:72" x14ac:dyDescent="0.2">
      <c r="BS27518" s="152"/>
      <c r="BT27518" s="153"/>
    </row>
    <row r="27519" spans="71:72" x14ac:dyDescent="0.2">
      <c r="BS27519" s="152"/>
      <c r="BT27519" s="153"/>
    </row>
    <row r="27520" spans="71:72" x14ac:dyDescent="0.2">
      <c r="BS27520" s="152"/>
      <c r="BT27520" s="153"/>
    </row>
    <row r="27521" spans="71:72" x14ac:dyDescent="0.2">
      <c r="BS27521" s="152"/>
      <c r="BT27521" s="153"/>
    </row>
    <row r="27522" spans="71:72" x14ac:dyDescent="0.2">
      <c r="BS27522" s="152"/>
      <c r="BT27522" s="153"/>
    </row>
    <row r="27523" spans="71:72" x14ac:dyDescent="0.2">
      <c r="BS27523" s="152"/>
      <c r="BT27523" s="153"/>
    </row>
    <row r="27524" spans="71:72" x14ac:dyDescent="0.2">
      <c r="BS27524" s="152"/>
      <c r="BT27524" s="153"/>
    </row>
    <row r="27525" spans="71:72" x14ac:dyDescent="0.2">
      <c r="BS27525" s="152"/>
      <c r="BT27525" s="153"/>
    </row>
    <row r="27526" spans="71:72" x14ac:dyDescent="0.2">
      <c r="BS27526" s="152"/>
      <c r="BT27526" s="153"/>
    </row>
    <row r="27527" spans="71:72" x14ac:dyDescent="0.2">
      <c r="BS27527" s="152"/>
      <c r="BT27527" s="153"/>
    </row>
    <row r="27528" spans="71:72" x14ac:dyDescent="0.2">
      <c r="BS27528" s="152"/>
      <c r="BT27528" s="153"/>
    </row>
    <row r="27529" spans="71:72" x14ac:dyDescent="0.2">
      <c r="BS27529" s="152"/>
      <c r="BT27529" s="153"/>
    </row>
    <row r="27530" spans="71:72" x14ac:dyDescent="0.2">
      <c r="BS27530" s="152"/>
      <c r="BT27530" s="153"/>
    </row>
    <row r="27531" spans="71:72" x14ac:dyDescent="0.2">
      <c r="BS27531" s="152"/>
      <c r="BT27531" s="153"/>
    </row>
    <row r="27532" spans="71:72" x14ac:dyDescent="0.2">
      <c r="BS27532" s="152"/>
      <c r="BT27532" s="153"/>
    </row>
    <row r="27533" spans="71:72" x14ac:dyDescent="0.2">
      <c r="BS27533" s="152"/>
      <c r="BT27533" s="153"/>
    </row>
    <row r="27534" spans="71:72" x14ac:dyDescent="0.2">
      <c r="BS27534" s="152"/>
      <c r="BT27534" s="153"/>
    </row>
    <row r="27535" spans="71:72" x14ac:dyDescent="0.2">
      <c r="BS27535" s="152"/>
      <c r="BT27535" s="153"/>
    </row>
    <row r="27536" spans="71:72" x14ac:dyDescent="0.2">
      <c r="BS27536" s="152"/>
      <c r="BT27536" s="153"/>
    </row>
    <row r="27537" spans="71:72" x14ac:dyDescent="0.2">
      <c r="BS27537" s="152"/>
      <c r="BT27537" s="153"/>
    </row>
    <row r="27538" spans="71:72" x14ac:dyDescent="0.2">
      <c r="BS27538" s="152"/>
      <c r="BT27538" s="153"/>
    </row>
    <row r="27539" spans="71:72" x14ac:dyDescent="0.2">
      <c r="BS27539" s="152"/>
      <c r="BT27539" s="153"/>
    </row>
    <row r="27540" spans="71:72" x14ac:dyDescent="0.2">
      <c r="BS27540" s="152"/>
      <c r="BT27540" s="153"/>
    </row>
    <row r="27541" spans="71:72" x14ac:dyDescent="0.2">
      <c r="BS27541" s="152"/>
      <c r="BT27541" s="153"/>
    </row>
    <row r="27542" spans="71:72" x14ac:dyDescent="0.2">
      <c r="BS27542" s="152"/>
      <c r="BT27542" s="153"/>
    </row>
    <row r="27543" spans="71:72" x14ac:dyDescent="0.2">
      <c r="BS27543" s="152"/>
      <c r="BT27543" s="153"/>
    </row>
    <row r="27544" spans="71:72" x14ac:dyDescent="0.2">
      <c r="BS27544" s="152"/>
      <c r="BT27544" s="153"/>
    </row>
    <row r="27545" spans="71:72" x14ac:dyDescent="0.2">
      <c r="BS27545" s="152"/>
      <c r="BT27545" s="153"/>
    </row>
    <row r="27546" spans="71:72" x14ac:dyDescent="0.2">
      <c r="BS27546" s="152"/>
      <c r="BT27546" s="153"/>
    </row>
    <row r="27547" spans="71:72" x14ac:dyDescent="0.2">
      <c r="BS27547" s="152"/>
      <c r="BT27547" s="153"/>
    </row>
    <row r="27548" spans="71:72" x14ac:dyDescent="0.2">
      <c r="BS27548" s="152"/>
      <c r="BT27548" s="153"/>
    </row>
    <row r="27549" spans="71:72" x14ac:dyDescent="0.2">
      <c r="BS27549" s="152"/>
      <c r="BT27549" s="153"/>
    </row>
    <row r="27550" spans="71:72" x14ac:dyDescent="0.2">
      <c r="BS27550" s="152"/>
      <c r="BT27550" s="153"/>
    </row>
    <row r="27551" spans="71:72" x14ac:dyDescent="0.2">
      <c r="BS27551" s="152"/>
      <c r="BT27551" s="153"/>
    </row>
    <row r="27552" spans="71:72" x14ac:dyDescent="0.2">
      <c r="BS27552" s="152"/>
      <c r="BT27552" s="153"/>
    </row>
    <row r="27553" spans="71:72" x14ac:dyDescent="0.2">
      <c r="BS27553" s="152"/>
      <c r="BT27553" s="153"/>
    </row>
    <row r="27554" spans="71:72" x14ac:dyDescent="0.2">
      <c r="BS27554" s="152"/>
      <c r="BT27554" s="153"/>
    </row>
    <row r="27555" spans="71:72" x14ac:dyDescent="0.2">
      <c r="BS27555" s="152"/>
      <c r="BT27555" s="153"/>
    </row>
    <row r="27556" spans="71:72" x14ac:dyDescent="0.2">
      <c r="BS27556" s="152"/>
      <c r="BT27556" s="153"/>
    </row>
    <row r="27557" spans="71:72" x14ac:dyDescent="0.2">
      <c r="BS27557" s="152"/>
      <c r="BT27557" s="153"/>
    </row>
    <row r="27558" spans="71:72" x14ac:dyDescent="0.2">
      <c r="BS27558" s="152"/>
      <c r="BT27558" s="153"/>
    </row>
    <row r="27559" spans="71:72" x14ac:dyDescent="0.2">
      <c r="BS27559" s="152"/>
      <c r="BT27559" s="153"/>
    </row>
    <row r="27560" spans="71:72" x14ac:dyDescent="0.2">
      <c r="BS27560" s="152"/>
      <c r="BT27560" s="153"/>
    </row>
    <row r="27561" spans="71:72" x14ac:dyDescent="0.2">
      <c r="BS27561" s="152"/>
      <c r="BT27561" s="153"/>
    </row>
    <row r="27562" spans="71:72" x14ac:dyDescent="0.2">
      <c r="BS27562" s="152"/>
      <c r="BT27562" s="153"/>
    </row>
    <row r="27563" spans="71:72" x14ac:dyDescent="0.2">
      <c r="BS27563" s="152"/>
      <c r="BT27563" s="153"/>
    </row>
    <row r="27564" spans="71:72" x14ac:dyDescent="0.2">
      <c r="BS27564" s="152"/>
      <c r="BT27564" s="153"/>
    </row>
    <row r="27565" spans="71:72" x14ac:dyDescent="0.2">
      <c r="BS27565" s="152"/>
      <c r="BT27565" s="153"/>
    </row>
    <row r="27566" spans="71:72" x14ac:dyDescent="0.2">
      <c r="BS27566" s="152"/>
      <c r="BT27566" s="153"/>
    </row>
    <row r="27567" spans="71:72" x14ac:dyDescent="0.2">
      <c r="BS27567" s="152"/>
      <c r="BT27567" s="153"/>
    </row>
    <row r="27568" spans="71:72" x14ac:dyDescent="0.2">
      <c r="BS27568" s="152"/>
      <c r="BT27568" s="153"/>
    </row>
    <row r="27569" spans="71:72" x14ac:dyDescent="0.2">
      <c r="BS27569" s="152"/>
      <c r="BT27569" s="153"/>
    </row>
    <row r="27570" spans="71:72" x14ac:dyDescent="0.2">
      <c r="BS27570" s="152"/>
      <c r="BT27570" s="153"/>
    </row>
    <row r="27571" spans="71:72" x14ac:dyDescent="0.2">
      <c r="BS27571" s="152"/>
      <c r="BT27571" s="153"/>
    </row>
    <row r="27572" spans="71:72" x14ac:dyDescent="0.2">
      <c r="BS27572" s="152"/>
      <c r="BT27572" s="153"/>
    </row>
    <row r="27573" spans="71:72" x14ac:dyDescent="0.2">
      <c r="BS27573" s="152"/>
      <c r="BT27573" s="153"/>
    </row>
    <row r="27574" spans="71:72" x14ac:dyDescent="0.2">
      <c r="BS27574" s="152"/>
      <c r="BT27574" s="153"/>
    </row>
    <row r="27575" spans="71:72" x14ac:dyDescent="0.2">
      <c r="BS27575" s="152"/>
      <c r="BT27575" s="153"/>
    </row>
    <row r="27576" spans="71:72" x14ac:dyDescent="0.2">
      <c r="BS27576" s="152"/>
      <c r="BT27576" s="153"/>
    </row>
    <row r="27577" spans="71:72" x14ac:dyDescent="0.2">
      <c r="BS27577" s="152"/>
      <c r="BT27577" s="153"/>
    </row>
    <row r="27578" spans="71:72" x14ac:dyDescent="0.2">
      <c r="BS27578" s="152"/>
      <c r="BT27578" s="153"/>
    </row>
    <row r="27579" spans="71:72" x14ac:dyDescent="0.2">
      <c r="BS27579" s="152"/>
      <c r="BT27579" s="153"/>
    </row>
    <row r="27580" spans="71:72" x14ac:dyDescent="0.2">
      <c r="BS27580" s="152"/>
      <c r="BT27580" s="153"/>
    </row>
    <row r="27581" spans="71:72" x14ac:dyDescent="0.2">
      <c r="BS27581" s="152"/>
      <c r="BT27581" s="153"/>
    </row>
    <row r="27582" spans="71:72" x14ac:dyDescent="0.2">
      <c r="BS27582" s="152"/>
      <c r="BT27582" s="153"/>
    </row>
    <row r="27583" spans="71:72" x14ac:dyDescent="0.2">
      <c r="BS27583" s="152"/>
      <c r="BT27583" s="153"/>
    </row>
    <row r="27584" spans="71:72" x14ac:dyDescent="0.2">
      <c r="BS27584" s="152"/>
      <c r="BT27584" s="153"/>
    </row>
    <row r="27585" spans="71:72" x14ac:dyDescent="0.2">
      <c r="BS27585" s="152"/>
      <c r="BT27585" s="153"/>
    </row>
    <row r="27586" spans="71:72" x14ac:dyDescent="0.2">
      <c r="BS27586" s="152"/>
      <c r="BT27586" s="153"/>
    </row>
    <row r="27587" spans="71:72" x14ac:dyDescent="0.2">
      <c r="BS27587" s="152"/>
      <c r="BT27587" s="153"/>
    </row>
    <row r="27588" spans="71:72" x14ac:dyDescent="0.2">
      <c r="BS27588" s="152"/>
      <c r="BT27588" s="153"/>
    </row>
    <row r="27589" spans="71:72" x14ac:dyDescent="0.2">
      <c r="BS27589" s="152"/>
      <c r="BT27589" s="153"/>
    </row>
    <row r="27590" spans="71:72" x14ac:dyDescent="0.2">
      <c r="BS27590" s="152"/>
      <c r="BT27590" s="153"/>
    </row>
    <row r="27591" spans="71:72" x14ac:dyDescent="0.2">
      <c r="BS27591" s="152"/>
      <c r="BT27591" s="153"/>
    </row>
    <row r="27592" spans="71:72" x14ac:dyDescent="0.2">
      <c r="BS27592" s="152"/>
      <c r="BT27592" s="153"/>
    </row>
    <row r="27593" spans="71:72" x14ac:dyDescent="0.2">
      <c r="BS27593" s="152"/>
      <c r="BT27593" s="153"/>
    </row>
    <row r="27594" spans="71:72" x14ac:dyDescent="0.2">
      <c r="BS27594" s="152"/>
      <c r="BT27594" s="153"/>
    </row>
    <row r="27595" spans="71:72" x14ac:dyDescent="0.2">
      <c r="BS27595" s="152"/>
      <c r="BT27595" s="153"/>
    </row>
    <row r="27596" spans="71:72" x14ac:dyDescent="0.2">
      <c r="BS27596" s="152"/>
      <c r="BT27596" s="153"/>
    </row>
    <row r="27597" spans="71:72" x14ac:dyDescent="0.2">
      <c r="BS27597" s="152"/>
      <c r="BT27597" s="153"/>
    </row>
    <row r="27598" spans="71:72" x14ac:dyDescent="0.2">
      <c r="BS27598" s="152"/>
      <c r="BT27598" s="153"/>
    </row>
    <row r="27599" spans="71:72" x14ac:dyDescent="0.2">
      <c r="BS27599" s="152"/>
      <c r="BT27599" s="153"/>
    </row>
    <row r="27600" spans="71:72" x14ac:dyDescent="0.2">
      <c r="BS27600" s="152"/>
      <c r="BT27600" s="153"/>
    </row>
    <row r="27601" spans="71:72" x14ac:dyDescent="0.2">
      <c r="BS27601" s="152"/>
      <c r="BT27601" s="153"/>
    </row>
    <row r="27602" spans="71:72" x14ac:dyDescent="0.2">
      <c r="BS27602" s="152"/>
      <c r="BT27602" s="153"/>
    </row>
    <row r="27603" spans="71:72" x14ac:dyDescent="0.2">
      <c r="BS27603" s="152"/>
      <c r="BT27603" s="153"/>
    </row>
    <row r="27604" spans="71:72" x14ac:dyDescent="0.2">
      <c r="BS27604" s="152"/>
      <c r="BT27604" s="153"/>
    </row>
    <row r="27605" spans="71:72" x14ac:dyDescent="0.2">
      <c r="BS27605" s="152"/>
      <c r="BT27605" s="153"/>
    </row>
    <row r="27606" spans="71:72" x14ac:dyDescent="0.2">
      <c r="BS27606" s="152"/>
      <c r="BT27606" s="153"/>
    </row>
    <row r="27607" spans="71:72" x14ac:dyDescent="0.2">
      <c r="BS27607" s="152"/>
      <c r="BT27607" s="153"/>
    </row>
    <row r="27608" spans="71:72" x14ac:dyDescent="0.2">
      <c r="BS27608" s="152"/>
      <c r="BT27608" s="153"/>
    </row>
    <row r="27609" spans="71:72" x14ac:dyDescent="0.2">
      <c r="BS27609" s="152"/>
      <c r="BT27609" s="153"/>
    </row>
    <row r="27610" spans="71:72" x14ac:dyDescent="0.2">
      <c r="BS27610" s="152"/>
      <c r="BT27610" s="153"/>
    </row>
    <row r="27611" spans="71:72" x14ac:dyDescent="0.2">
      <c r="BS27611" s="152"/>
      <c r="BT27611" s="153"/>
    </row>
    <row r="27612" spans="71:72" x14ac:dyDescent="0.2">
      <c r="BS27612" s="152"/>
      <c r="BT27612" s="153"/>
    </row>
    <row r="27613" spans="71:72" x14ac:dyDescent="0.2">
      <c r="BS27613" s="152"/>
      <c r="BT27613" s="153"/>
    </row>
    <row r="27614" spans="71:72" x14ac:dyDescent="0.2">
      <c r="BS27614" s="152"/>
      <c r="BT27614" s="153"/>
    </row>
    <row r="27615" spans="71:72" x14ac:dyDescent="0.2">
      <c r="BS27615" s="152"/>
      <c r="BT27615" s="153"/>
    </row>
    <row r="27616" spans="71:72" x14ac:dyDescent="0.2">
      <c r="BS27616" s="152"/>
      <c r="BT27616" s="153"/>
    </row>
    <row r="27617" spans="71:72" x14ac:dyDescent="0.2">
      <c r="BS27617" s="152"/>
      <c r="BT27617" s="153"/>
    </row>
    <row r="27618" spans="71:72" x14ac:dyDescent="0.2">
      <c r="BS27618" s="152"/>
      <c r="BT27618" s="153"/>
    </row>
    <row r="27619" spans="71:72" x14ac:dyDescent="0.2">
      <c r="BS27619" s="152"/>
      <c r="BT27619" s="153"/>
    </row>
    <row r="27620" spans="71:72" x14ac:dyDescent="0.2">
      <c r="BS27620" s="152"/>
      <c r="BT27620" s="153"/>
    </row>
    <row r="27621" spans="71:72" x14ac:dyDescent="0.2">
      <c r="BS27621" s="152"/>
      <c r="BT27621" s="153"/>
    </row>
    <row r="27622" spans="71:72" x14ac:dyDescent="0.2">
      <c r="BS27622" s="152"/>
      <c r="BT27622" s="153"/>
    </row>
    <row r="27623" spans="71:72" x14ac:dyDescent="0.2">
      <c r="BS27623" s="152"/>
      <c r="BT27623" s="153"/>
    </row>
    <row r="27624" spans="71:72" x14ac:dyDescent="0.2">
      <c r="BS27624" s="152"/>
      <c r="BT27624" s="153"/>
    </row>
    <row r="27625" spans="71:72" x14ac:dyDescent="0.2">
      <c r="BS27625" s="152"/>
      <c r="BT27625" s="153"/>
    </row>
    <row r="27626" spans="71:72" x14ac:dyDescent="0.2">
      <c r="BS27626" s="152"/>
      <c r="BT27626" s="153"/>
    </row>
    <row r="27627" spans="71:72" x14ac:dyDescent="0.2">
      <c r="BS27627" s="152"/>
      <c r="BT27627" s="153"/>
    </row>
    <row r="27628" spans="71:72" x14ac:dyDescent="0.2">
      <c r="BS27628" s="152"/>
      <c r="BT27628" s="153"/>
    </row>
    <row r="27629" spans="71:72" x14ac:dyDescent="0.2">
      <c r="BS27629" s="152"/>
      <c r="BT27629" s="153"/>
    </row>
    <row r="27630" spans="71:72" x14ac:dyDescent="0.2">
      <c r="BS27630" s="152"/>
      <c r="BT27630" s="153"/>
    </row>
    <row r="27631" spans="71:72" x14ac:dyDescent="0.2">
      <c r="BS27631" s="152"/>
      <c r="BT27631" s="153"/>
    </row>
    <row r="27632" spans="71:72" x14ac:dyDescent="0.2">
      <c r="BS27632" s="152"/>
      <c r="BT27632" s="153"/>
    </row>
    <row r="27633" spans="71:72" x14ac:dyDescent="0.2">
      <c r="BS27633" s="152"/>
      <c r="BT27633" s="153"/>
    </row>
    <row r="27634" spans="71:72" x14ac:dyDescent="0.2">
      <c r="BS27634" s="152"/>
      <c r="BT27634" s="153"/>
    </row>
    <row r="27635" spans="71:72" x14ac:dyDescent="0.2">
      <c r="BS27635" s="152"/>
      <c r="BT27635" s="153"/>
    </row>
    <row r="27636" spans="71:72" x14ac:dyDescent="0.2">
      <c r="BS27636" s="152"/>
      <c r="BT27636" s="153"/>
    </row>
    <row r="27637" spans="71:72" x14ac:dyDescent="0.2">
      <c r="BS27637" s="152"/>
      <c r="BT27637" s="153"/>
    </row>
    <row r="27638" spans="71:72" x14ac:dyDescent="0.2">
      <c r="BS27638" s="152"/>
      <c r="BT27638" s="153"/>
    </row>
    <row r="27639" spans="71:72" x14ac:dyDescent="0.2">
      <c r="BS27639" s="152"/>
      <c r="BT27639" s="153"/>
    </row>
    <row r="27640" spans="71:72" x14ac:dyDescent="0.2">
      <c r="BS27640" s="152"/>
      <c r="BT27640" s="153"/>
    </row>
    <row r="27641" spans="71:72" x14ac:dyDescent="0.2">
      <c r="BS27641" s="152"/>
      <c r="BT27641" s="153"/>
    </row>
    <row r="27642" spans="71:72" x14ac:dyDescent="0.2">
      <c r="BS27642" s="152"/>
      <c r="BT27642" s="153"/>
    </row>
    <row r="27643" spans="71:72" x14ac:dyDescent="0.2">
      <c r="BS27643" s="152"/>
      <c r="BT27643" s="153"/>
    </row>
    <row r="27644" spans="71:72" x14ac:dyDescent="0.2">
      <c r="BS27644" s="152"/>
      <c r="BT27644" s="153"/>
    </row>
    <row r="27645" spans="71:72" x14ac:dyDescent="0.2">
      <c r="BS27645" s="152"/>
      <c r="BT27645" s="153"/>
    </row>
    <row r="27646" spans="71:72" x14ac:dyDescent="0.2">
      <c r="BS27646" s="152"/>
      <c r="BT27646" s="153"/>
    </row>
    <row r="27647" spans="71:72" x14ac:dyDescent="0.2">
      <c r="BS27647" s="152"/>
      <c r="BT27647" s="153"/>
    </row>
    <row r="27648" spans="71:72" x14ac:dyDescent="0.2">
      <c r="BS27648" s="152"/>
      <c r="BT27648" s="153"/>
    </row>
    <row r="27649" spans="71:72" x14ac:dyDescent="0.2">
      <c r="BS27649" s="152"/>
      <c r="BT27649" s="153"/>
    </row>
    <row r="27650" spans="71:72" x14ac:dyDescent="0.2">
      <c r="BS27650" s="152"/>
      <c r="BT27650" s="153"/>
    </row>
    <row r="27651" spans="71:72" x14ac:dyDescent="0.2">
      <c r="BS27651" s="152"/>
      <c r="BT27651" s="153"/>
    </row>
    <row r="27652" spans="71:72" x14ac:dyDescent="0.2">
      <c r="BS27652" s="152"/>
      <c r="BT27652" s="153"/>
    </row>
    <row r="27653" spans="71:72" x14ac:dyDescent="0.2">
      <c r="BS27653" s="152"/>
      <c r="BT27653" s="153"/>
    </row>
    <row r="27654" spans="71:72" x14ac:dyDescent="0.2">
      <c r="BS27654" s="152"/>
      <c r="BT27654" s="153"/>
    </row>
    <row r="27655" spans="71:72" x14ac:dyDescent="0.2">
      <c r="BS27655" s="152"/>
      <c r="BT27655" s="153"/>
    </row>
    <row r="27656" spans="71:72" x14ac:dyDescent="0.2">
      <c r="BS27656" s="152"/>
      <c r="BT27656" s="153"/>
    </row>
    <row r="27657" spans="71:72" x14ac:dyDescent="0.2">
      <c r="BS27657" s="152"/>
      <c r="BT27657" s="153"/>
    </row>
    <row r="27658" spans="71:72" x14ac:dyDescent="0.2">
      <c r="BS27658" s="152"/>
      <c r="BT27658" s="153"/>
    </row>
    <row r="27659" spans="71:72" x14ac:dyDescent="0.2">
      <c r="BS27659" s="152"/>
      <c r="BT27659" s="153"/>
    </row>
    <row r="27660" spans="71:72" x14ac:dyDescent="0.2">
      <c r="BS27660" s="152"/>
      <c r="BT27660" s="153"/>
    </row>
    <row r="27661" spans="71:72" x14ac:dyDescent="0.2">
      <c r="BS27661" s="152"/>
      <c r="BT27661" s="153"/>
    </row>
    <row r="27662" spans="71:72" x14ac:dyDescent="0.2">
      <c r="BS27662" s="152"/>
      <c r="BT27662" s="153"/>
    </row>
    <row r="27663" spans="71:72" x14ac:dyDescent="0.2">
      <c r="BS27663" s="152"/>
      <c r="BT27663" s="153"/>
    </row>
    <row r="27664" spans="71:72" x14ac:dyDescent="0.2">
      <c r="BS27664" s="152"/>
      <c r="BT27664" s="153"/>
    </row>
    <row r="27665" spans="71:72" x14ac:dyDescent="0.2">
      <c r="BS27665" s="152"/>
      <c r="BT27665" s="153"/>
    </row>
    <row r="27666" spans="71:72" x14ac:dyDescent="0.2">
      <c r="BS27666" s="152"/>
      <c r="BT27666" s="153"/>
    </row>
    <row r="27667" spans="71:72" x14ac:dyDescent="0.2">
      <c r="BS27667" s="152"/>
      <c r="BT27667" s="153"/>
    </row>
    <row r="27668" spans="71:72" x14ac:dyDescent="0.2">
      <c r="BS27668" s="152"/>
      <c r="BT27668" s="153"/>
    </row>
    <row r="27669" spans="71:72" x14ac:dyDescent="0.2">
      <c r="BS27669" s="152"/>
      <c r="BT27669" s="153"/>
    </row>
    <row r="27670" spans="71:72" x14ac:dyDescent="0.2">
      <c r="BS27670" s="152"/>
      <c r="BT27670" s="153"/>
    </row>
    <row r="27671" spans="71:72" x14ac:dyDescent="0.2">
      <c r="BS27671" s="152"/>
      <c r="BT27671" s="153"/>
    </row>
    <row r="27672" spans="71:72" x14ac:dyDescent="0.2">
      <c r="BS27672" s="152"/>
      <c r="BT27672" s="153"/>
    </row>
    <row r="27673" spans="71:72" x14ac:dyDescent="0.2">
      <c r="BS27673" s="152"/>
      <c r="BT27673" s="153"/>
    </row>
    <row r="27674" spans="71:72" x14ac:dyDescent="0.2">
      <c r="BS27674" s="152"/>
      <c r="BT27674" s="153"/>
    </row>
    <row r="27675" spans="71:72" x14ac:dyDescent="0.2">
      <c r="BS27675" s="152"/>
      <c r="BT27675" s="153"/>
    </row>
    <row r="27676" spans="71:72" x14ac:dyDescent="0.2">
      <c r="BS27676" s="152"/>
      <c r="BT27676" s="153"/>
    </row>
    <row r="27677" spans="71:72" x14ac:dyDescent="0.2">
      <c r="BS27677" s="152"/>
      <c r="BT27677" s="153"/>
    </row>
    <row r="27678" spans="71:72" x14ac:dyDescent="0.2">
      <c r="BS27678" s="152"/>
      <c r="BT27678" s="153"/>
    </row>
    <row r="27679" spans="71:72" x14ac:dyDescent="0.2">
      <c r="BS27679" s="152"/>
      <c r="BT27679" s="153"/>
    </row>
    <row r="27680" spans="71:72" x14ac:dyDescent="0.2">
      <c r="BS27680" s="152"/>
      <c r="BT27680" s="153"/>
    </row>
    <row r="27681" spans="71:72" x14ac:dyDescent="0.2">
      <c r="BS27681" s="152"/>
      <c r="BT27681" s="153"/>
    </row>
    <row r="27682" spans="71:72" x14ac:dyDescent="0.2">
      <c r="BS27682" s="152"/>
      <c r="BT27682" s="153"/>
    </row>
    <row r="27683" spans="71:72" x14ac:dyDescent="0.2">
      <c r="BS27683" s="152"/>
      <c r="BT27683" s="153"/>
    </row>
    <row r="27684" spans="71:72" x14ac:dyDescent="0.2">
      <c r="BS27684" s="152"/>
      <c r="BT27684" s="153"/>
    </row>
    <row r="27685" spans="71:72" x14ac:dyDescent="0.2">
      <c r="BS27685" s="152"/>
      <c r="BT27685" s="153"/>
    </row>
    <row r="27686" spans="71:72" x14ac:dyDescent="0.2">
      <c r="BS27686" s="152"/>
      <c r="BT27686" s="153"/>
    </row>
    <row r="27687" spans="71:72" x14ac:dyDescent="0.2">
      <c r="BS27687" s="152"/>
      <c r="BT27687" s="153"/>
    </row>
    <row r="27688" spans="71:72" x14ac:dyDescent="0.2">
      <c r="BS27688" s="152"/>
      <c r="BT27688" s="153"/>
    </row>
    <row r="27689" spans="71:72" x14ac:dyDescent="0.2">
      <c r="BS27689" s="152"/>
      <c r="BT27689" s="153"/>
    </row>
    <row r="27690" spans="71:72" x14ac:dyDescent="0.2">
      <c r="BS27690" s="152"/>
      <c r="BT27690" s="153"/>
    </row>
    <row r="27691" spans="71:72" x14ac:dyDescent="0.2">
      <c r="BS27691" s="152"/>
      <c r="BT27691" s="153"/>
    </row>
    <row r="27692" spans="71:72" x14ac:dyDescent="0.2">
      <c r="BS27692" s="152"/>
      <c r="BT27692" s="153"/>
    </row>
    <row r="27693" spans="71:72" x14ac:dyDescent="0.2">
      <c r="BS27693" s="152"/>
      <c r="BT27693" s="153"/>
    </row>
    <row r="27694" spans="71:72" x14ac:dyDescent="0.2">
      <c r="BS27694" s="152"/>
      <c r="BT27694" s="153"/>
    </row>
    <row r="27695" spans="71:72" x14ac:dyDescent="0.2">
      <c r="BS27695" s="152"/>
      <c r="BT27695" s="153"/>
    </row>
    <row r="27696" spans="71:72" x14ac:dyDescent="0.2">
      <c r="BS27696" s="152"/>
      <c r="BT27696" s="153"/>
    </row>
    <row r="27697" spans="71:72" x14ac:dyDescent="0.2">
      <c r="BS27697" s="152"/>
      <c r="BT27697" s="153"/>
    </row>
    <row r="27698" spans="71:72" x14ac:dyDescent="0.2">
      <c r="BS27698" s="152"/>
      <c r="BT27698" s="153"/>
    </row>
    <row r="27699" spans="71:72" x14ac:dyDescent="0.2">
      <c r="BS27699" s="152"/>
      <c r="BT27699" s="153"/>
    </row>
    <row r="27700" spans="71:72" x14ac:dyDescent="0.2">
      <c r="BS27700" s="152"/>
      <c r="BT27700" s="153"/>
    </row>
    <row r="27701" spans="71:72" x14ac:dyDescent="0.2">
      <c r="BS27701" s="152"/>
      <c r="BT27701" s="153"/>
    </row>
    <row r="27702" spans="71:72" x14ac:dyDescent="0.2">
      <c r="BS27702" s="152"/>
      <c r="BT27702" s="153"/>
    </row>
    <row r="27703" spans="71:72" x14ac:dyDescent="0.2">
      <c r="BS27703" s="152"/>
      <c r="BT27703" s="153"/>
    </row>
    <row r="27704" spans="71:72" x14ac:dyDescent="0.2">
      <c r="BS27704" s="152"/>
      <c r="BT27704" s="153"/>
    </row>
    <row r="27705" spans="71:72" x14ac:dyDescent="0.2">
      <c r="BS27705" s="152"/>
      <c r="BT27705" s="153"/>
    </row>
    <row r="27706" spans="71:72" x14ac:dyDescent="0.2">
      <c r="BS27706" s="152"/>
      <c r="BT27706" s="153"/>
    </row>
    <row r="27707" spans="71:72" x14ac:dyDescent="0.2">
      <c r="BS27707" s="152"/>
      <c r="BT27707" s="153"/>
    </row>
    <row r="27708" spans="71:72" x14ac:dyDescent="0.2">
      <c r="BS27708" s="152"/>
      <c r="BT27708" s="153"/>
    </row>
    <row r="27709" spans="71:72" x14ac:dyDescent="0.2">
      <c r="BS27709" s="152"/>
      <c r="BT27709" s="153"/>
    </row>
    <row r="27710" spans="71:72" x14ac:dyDescent="0.2">
      <c r="BS27710" s="152"/>
      <c r="BT27710" s="153"/>
    </row>
    <row r="27711" spans="71:72" x14ac:dyDescent="0.2">
      <c r="BS27711" s="152"/>
      <c r="BT27711" s="153"/>
    </row>
    <row r="27712" spans="71:72" x14ac:dyDescent="0.2">
      <c r="BS27712" s="152"/>
      <c r="BT27712" s="153"/>
    </row>
    <row r="27713" spans="71:72" x14ac:dyDescent="0.2">
      <c r="BS27713" s="152"/>
      <c r="BT27713" s="153"/>
    </row>
    <row r="27714" spans="71:72" x14ac:dyDescent="0.2">
      <c r="BS27714" s="152"/>
      <c r="BT27714" s="153"/>
    </row>
    <row r="27715" spans="71:72" x14ac:dyDescent="0.2">
      <c r="BS27715" s="152"/>
      <c r="BT27715" s="153"/>
    </row>
    <row r="27716" spans="71:72" x14ac:dyDescent="0.2">
      <c r="BS27716" s="152"/>
      <c r="BT27716" s="153"/>
    </row>
    <row r="27717" spans="71:72" x14ac:dyDescent="0.2">
      <c r="BS27717" s="152"/>
      <c r="BT27717" s="153"/>
    </row>
    <row r="27718" spans="71:72" x14ac:dyDescent="0.2">
      <c r="BS27718" s="152"/>
      <c r="BT27718" s="153"/>
    </row>
    <row r="27719" spans="71:72" x14ac:dyDescent="0.2">
      <c r="BS27719" s="152"/>
      <c r="BT27719" s="153"/>
    </row>
    <row r="27720" spans="71:72" x14ac:dyDescent="0.2">
      <c r="BS27720" s="152"/>
      <c r="BT27720" s="153"/>
    </row>
    <row r="27721" spans="71:72" x14ac:dyDescent="0.2">
      <c r="BS27721" s="152"/>
      <c r="BT27721" s="153"/>
    </row>
    <row r="27722" spans="71:72" x14ac:dyDescent="0.2">
      <c r="BS27722" s="152"/>
      <c r="BT27722" s="153"/>
    </row>
    <row r="27723" spans="71:72" x14ac:dyDescent="0.2">
      <c r="BS27723" s="152"/>
      <c r="BT27723" s="153"/>
    </row>
    <row r="27724" spans="71:72" x14ac:dyDescent="0.2">
      <c r="BS27724" s="152"/>
      <c r="BT27724" s="153"/>
    </row>
    <row r="27725" spans="71:72" x14ac:dyDescent="0.2">
      <c r="BS27725" s="152"/>
      <c r="BT27725" s="153"/>
    </row>
    <row r="27726" spans="71:72" x14ac:dyDescent="0.2">
      <c r="BS27726" s="152"/>
      <c r="BT27726" s="153"/>
    </row>
    <row r="27727" spans="71:72" x14ac:dyDescent="0.2">
      <c r="BS27727" s="152"/>
      <c r="BT27727" s="153"/>
    </row>
    <row r="27728" spans="71:72" x14ac:dyDescent="0.2">
      <c r="BS27728" s="152"/>
      <c r="BT27728" s="153"/>
    </row>
    <row r="27729" spans="71:72" x14ac:dyDescent="0.2">
      <c r="BS27729" s="152"/>
      <c r="BT27729" s="153"/>
    </row>
    <row r="27730" spans="71:72" x14ac:dyDescent="0.2">
      <c r="BS27730" s="152"/>
      <c r="BT27730" s="153"/>
    </row>
    <row r="27731" spans="71:72" x14ac:dyDescent="0.2">
      <c r="BS27731" s="152"/>
      <c r="BT27731" s="153"/>
    </row>
    <row r="27732" spans="71:72" x14ac:dyDescent="0.2">
      <c r="BS27732" s="152"/>
      <c r="BT27732" s="153"/>
    </row>
    <row r="27733" spans="71:72" x14ac:dyDescent="0.2">
      <c r="BS27733" s="152"/>
      <c r="BT27733" s="153"/>
    </row>
    <row r="27734" spans="71:72" x14ac:dyDescent="0.2">
      <c r="BS27734" s="152"/>
      <c r="BT27734" s="153"/>
    </row>
    <row r="27735" spans="71:72" x14ac:dyDescent="0.2">
      <c r="BS27735" s="152"/>
      <c r="BT27735" s="153"/>
    </row>
    <row r="27736" spans="71:72" x14ac:dyDescent="0.2">
      <c r="BS27736" s="152"/>
      <c r="BT27736" s="153"/>
    </row>
    <row r="27737" spans="71:72" x14ac:dyDescent="0.2">
      <c r="BS27737" s="152"/>
      <c r="BT27737" s="153"/>
    </row>
    <row r="27738" spans="71:72" x14ac:dyDescent="0.2">
      <c r="BS27738" s="152"/>
      <c r="BT27738" s="153"/>
    </row>
    <row r="27739" spans="71:72" x14ac:dyDescent="0.2">
      <c r="BS27739" s="152"/>
      <c r="BT27739" s="153"/>
    </row>
    <row r="27740" spans="71:72" x14ac:dyDescent="0.2">
      <c r="BS27740" s="152"/>
      <c r="BT27740" s="153"/>
    </row>
    <row r="27741" spans="71:72" x14ac:dyDescent="0.2">
      <c r="BS27741" s="152"/>
      <c r="BT27741" s="153"/>
    </row>
    <row r="27742" spans="71:72" x14ac:dyDescent="0.2">
      <c r="BS27742" s="152"/>
      <c r="BT27742" s="153"/>
    </row>
    <row r="27743" spans="71:72" x14ac:dyDescent="0.2">
      <c r="BS27743" s="152"/>
      <c r="BT27743" s="153"/>
    </row>
    <row r="27744" spans="71:72" x14ac:dyDescent="0.2">
      <c r="BS27744" s="152"/>
      <c r="BT27744" s="153"/>
    </row>
    <row r="27745" spans="71:72" x14ac:dyDescent="0.2">
      <c r="BS27745" s="152"/>
      <c r="BT27745" s="153"/>
    </row>
    <row r="27746" spans="71:72" x14ac:dyDescent="0.2">
      <c r="BS27746" s="152"/>
      <c r="BT27746" s="153"/>
    </row>
    <row r="27747" spans="71:72" x14ac:dyDescent="0.2">
      <c r="BS27747" s="152"/>
      <c r="BT27747" s="153"/>
    </row>
    <row r="27748" spans="71:72" x14ac:dyDescent="0.2">
      <c r="BS27748" s="152"/>
      <c r="BT27748" s="153"/>
    </row>
    <row r="27749" spans="71:72" x14ac:dyDescent="0.2">
      <c r="BS27749" s="152"/>
      <c r="BT27749" s="153"/>
    </row>
    <row r="27750" spans="71:72" x14ac:dyDescent="0.2">
      <c r="BS27750" s="152"/>
      <c r="BT27750" s="153"/>
    </row>
    <row r="27751" spans="71:72" x14ac:dyDescent="0.2">
      <c r="BS27751" s="152"/>
      <c r="BT27751" s="153"/>
    </row>
    <row r="27752" spans="71:72" x14ac:dyDescent="0.2">
      <c r="BS27752" s="152"/>
      <c r="BT27752" s="153"/>
    </row>
    <row r="27753" spans="71:72" x14ac:dyDescent="0.2">
      <c r="BS27753" s="152"/>
      <c r="BT27753" s="153"/>
    </row>
    <row r="27754" spans="71:72" x14ac:dyDescent="0.2">
      <c r="BS27754" s="152"/>
      <c r="BT27754" s="153"/>
    </row>
    <row r="27755" spans="71:72" x14ac:dyDescent="0.2">
      <c r="BS27755" s="152"/>
      <c r="BT27755" s="153"/>
    </row>
    <row r="27756" spans="71:72" x14ac:dyDescent="0.2">
      <c r="BS27756" s="152"/>
      <c r="BT27756" s="153"/>
    </row>
    <row r="27757" spans="71:72" x14ac:dyDescent="0.2">
      <c r="BS27757" s="152"/>
      <c r="BT27757" s="153"/>
    </row>
    <row r="27758" spans="71:72" x14ac:dyDescent="0.2">
      <c r="BS27758" s="152"/>
      <c r="BT27758" s="153"/>
    </row>
    <row r="27759" spans="71:72" x14ac:dyDescent="0.2">
      <c r="BS27759" s="152"/>
      <c r="BT27759" s="153"/>
    </row>
    <row r="27760" spans="71:72" x14ac:dyDescent="0.2">
      <c r="BS27760" s="152"/>
      <c r="BT27760" s="153"/>
    </row>
    <row r="27761" spans="71:72" x14ac:dyDescent="0.2">
      <c r="BS27761" s="152"/>
      <c r="BT27761" s="153"/>
    </row>
    <row r="27762" spans="71:72" x14ac:dyDescent="0.2">
      <c r="BS27762" s="152"/>
      <c r="BT27762" s="153"/>
    </row>
    <row r="27763" spans="71:72" x14ac:dyDescent="0.2">
      <c r="BS27763" s="152"/>
      <c r="BT27763" s="153"/>
    </row>
    <row r="27764" spans="71:72" x14ac:dyDescent="0.2">
      <c r="BS27764" s="152"/>
      <c r="BT27764" s="153"/>
    </row>
    <row r="27765" spans="71:72" x14ac:dyDescent="0.2">
      <c r="BS27765" s="152"/>
      <c r="BT27765" s="153"/>
    </row>
    <row r="27766" spans="71:72" x14ac:dyDescent="0.2">
      <c r="BS27766" s="152"/>
      <c r="BT27766" s="153"/>
    </row>
    <row r="27767" spans="71:72" x14ac:dyDescent="0.2">
      <c r="BS27767" s="152"/>
      <c r="BT27767" s="153"/>
    </row>
    <row r="27768" spans="71:72" x14ac:dyDescent="0.2">
      <c r="BS27768" s="152"/>
      <c r="BT27768" s="153"/>
    </row>
    <row r="27769" spans="71:72" x14ac:dyDescent="0.2">
      <c r="BS27769" s="152"/>
      <c r="BT27769" s="153"/>
    </row>
    <row r="27770" spans="71:72" x14ac:dyDescent="0.2">
      <c r="BS27770" s="152"/>
      <c r="BT27770" s="153"/>
    </row>
    <row r="27771" spans="71:72" x14ac:dyDescent="0.2">
      <c r="BS27771" s="152"/>
      <c r="BT27771" s="153"/>
    </row>
    <row r="27772" spans="71:72" x14ac:dyDescent="0.2">
      <c r="BS27772" s="152"/>
      <c r="BT27772" s="153"/>
    </row>
    <row r="27773" spans="71:72" x14ac:dyDescent="0.2">
      <c r="BS27773" s="152"/>
      <c r="BT27773" s="153"/>
    </row>
    <row r="27774" spans="71:72" x14ac:dyDescent="0.2">
      <c r="BS27774" s="152"/>
      <c r="BT27774" s="153"/>
    </row>
    <row r="27775" spans="71:72" x14ac:dyDescent="0.2">
      <c r="BS27775" s="152"/>
      <c r="BT27775" s="153"/>
    </row>
    <row r="27776" spans="71:72" x14ac:dyDescent="0.2">
      <c r="BS27776" s="152"/>
      <c r="BT27776" s="153"/>
    </row>
    <row r="27777" spans="71:72" x14ac:dyDescent="0.2">
      <c r="BS27777" s="152"/>
      <c r="BT27777" s="153"/>
    </row>
    <row r="27778" spans="71:72" x14ac:dyDescent="0.2">
      <c r="BS27778" s="152"/>
      <c r="BT27778" s="153"/>
    </row>
    <row r="27779" spans="71:72" x14ac:dyDescent="0.2">
      <c r="BS27779" s="152"/>
      <c r="BT27779" s="153"/>
    </row>
    <row r="27780" spans="71:72" x14ac:dyDescent="0.2">
      <c r="BS27780" s="152"/>
      <c r="BT27780" s="153"/>
    </row>
    <row r="27781" spans="71:72" x14ac:dyDescent="0.2">
      <c r="BS27781" s="152"/>
      <c r="BT27781" s="153"/>
    </row>
    <row r="27782" spans="71:72" x14ac:dyDescent="0.2">
      <c r="BS27782" s="152"/>
      <c r="BT27782" s="153"/>
    </row>
    <row r="27783" spans="71:72" x14ac:dyDescent="0.2">
      <c r="BS27783" s="152"/>
      <c r="BT27783" s="153"/>
    </row>
    <row r="27784" spans="71:72" x14ac:dyDescent="0.2">
      <c r="BS27784" s="152"/>
      <c r="BT27784" s="153"/>
    </row>
    <row r="27785" spans="71:72" x14ac:dyDescent="0.2">
      <c r="BS27785" s="152"/>
      <c r="BT27785" s="153"/>
    </row>
    <row r="27786" spans="71:72" x14ac:dyDescent="0.2">
      <c r="BS27786" s="152"/>
      <c r="BT27786" s="153"/>
    </row>
    <row r="27787" spans="71:72" x14ac:dyDescent="0.2">
      <c r="BS27787" s="152"/>
      <c r="BT27787" s="153"/>
    </row>
    <row r="27788" spans="71:72" x14ac:dyDescent="0.2">
      <c r="BS27788" s="152"/>
      <c r="BT27788" s="153"/>
    </row>
    <row r="27789" spans="71:72" x14ac:dyDescent="0.2">
      <c r="BS27789" s="152"/>
      <c r="BT27789" s="153"/>
    </row>
    <row r="27790" spans="71:72" x14ac:dyDescent="0.2">
      <c r="BS27790" s="152"/>
      <c r="BT27790" s="153"/>
    </row>
    <row r="27791" spans="71:72" x14ac:dyDescent="0.2">
      <c r="BS27791" s="152"/>
      <c r="BT27791" s="153"/>
    </row>
    <row r="27792" spans="71:72" x14ac:dyDescent="0.2">
      <c r="BS27792" s="152"/>
      <c r="BT27792" s="153"/>
    </row>
    <row r="27793" spans="71:72" x14ac:dyDescent="0.2">
      <c r="BS27793" s="152"/>
      <c r="BT27793" s="153"/>
    </row>
    <row r="27794" spans="71:72" x14ac:dyDescent="0.2">
      <c r="BS27794" s="152"/>
      <c r="BT27794" s="153"/>
    </row>
    <row r="27795" spans="71:72" x14ac:dyDescent="0.2">
      <c r="BS27795" s="152"/>
      <c r="BT27795" s="153"/>
    </row>
    <row r="27796" spans="71:72" x14ac:dyDescent="0.2">
      <c r="BS27796" s="152"/>
      <c r="BT27796" s="153"/>
    </row>
    <row r="27797" spans="71:72" x14ac:dyDescent="0.2">
      <c r="BS27797" s="152"/>
      <c r="BT27797" s="153"/>
    </row>
    <row r="27798" spans="71:72" x14ac:dyDescent="0.2">
      <c r="BS27798" s="152"/>
      <c r="BT27798" s="153"/>
    </row>
    <row r="27799" spans="71:72" x14ac:dyDescent="0.2">
      <c r="BS27799" s="152"/>
      <c r="BT27799" s="153"/>
    </row>
    <row r="27800" spans="71:72" x14ac:dyDescent="0.2">
      <c r="BS27800" s="152"/>
      <c r="BT27800" s="153"/>
    </row>
    <row r="27801" spans="71:72" x14ac:dyDescent="0.2">
      <c r="BS27801" s="152"/>
      <c r="BT27801" s="153"/>
    </row>
    <row r="27802" spans="71:72" x14ac:dyDescent="0.2">
      <c r="BS27802" s="152"/>
      <c r="BT27802" s="153"/>
    </row>
    <row r="27803" spans="71:72" x14ac:dyDescent="0.2">
      <c r="BS27803" s="152"/>
      <c r="BT27803" s="153"/>
    </row>
    <row r="27804" spans="71:72" x14ac:dyDescent="0.2">
      <c r="BS27804" s="152"/>
      <c r="BT27804" s="153"/>
    </row>
    <row r="27805" spans="71:72" x14ac:dyDescent="0.2">
      <c r="BS27805" s="152"/>
      <c r="BT27805" s="153"/>
    </row>
    <row r="27806" spans="71:72" x14ac:dyDescent="0.2">
      <c r="BS27806" s="152"/>
      <c r="BT27806" s="153"/>
    </row>
    <row r="27807" spans="71:72" x14ac:dyDescent="0.2">
      <c r="BS27807" s="152"/>
      <c r="BT27807" s="153"/>
    </row>
    <row r="27808" spans="71:72" x14ac:dyDescent="0.2">
      <c r="BS27808" s="152"/>
      <c r="BT27808" s="153"/>
    </row>
    <row r="27809" spans="71:72" x14ac:dyDescent="0.2">
      <c r="BS27809" s="152"/>
      <c r="BT27809" s="153"/>
    </row>
    <row r="27810" spans="71:72" x14ac:dyDescent="0.2">
      <c r="BS27810" s="152"/>
      <c r="BT27810" s="153"/>
    </row>
    <row r="27811" spans="71:72" x14ac:dyDescent="0.2">
      <c r="BS27811" s="152"/>
      <c r="BT27811" s="153"/>
    </row>
    <row r="27812" spans="71:72" x14ac:dyDescent="0.2">
      <c r="BS27812" s="152"/>
      <c r="BT27812" s="153"/>
    </row>
    <row r="27813" spans="71:72" x14ac:dyDescent="0.2">
      <c r="BS27813" s="152"/>
      <c r="BT27813" s="153"/>
    </row>
    <row r="27814" spans="71:72" x14ac:dyDescent="0.2">
      <c r="BS27814" s="152"/>
      <c r="BT27814" s="153"/>
    </row>
    <row r="27815" spans="71:72" x14ac:dyDescent="0.2">
      <c r="BS27815" s="152"/>
      <c r="BT27815" s="153"/>
    </row>
    <row r="27816" spans="71:72" x14ac:dyDescent="0.2">
      <c r="BS27816" s="152"/>
      <c r="BT27816" s="153"/>
    </row>
    <row r="27817" spans="71:72" x14ac:dyDescent="0.2">
      <c r="BS27817" s="152"/>
      <c r="BT27817" s="153"/>
    </row>
    <row r="27818" spans="71:72" x14ac:dyDescent="0.2">
      <c r="BS27818" s="152"/>
      <c r="BT27818" s="153"/>
    </row>
    <row r="27819" spans="71:72" x14ac:dyDescent="0.2">
      <c r="BS27819" s="152"/>
      <c r="BT27819" s="153"/>
    </row>
    <row r="27820" spans="71:72" x14ac:dyDescent="0.2">
      <c r="BS27820" s="152"/>
      <c r="BT27820" s="153"/>
    </row>
    <row r="27821" spans="71:72" x14ac:dyDescent="0.2">
      <c r="BS27821" s="152"/>
      <c r="BT27821" s="153"/>
    </row>
    <row r="27822" spans="71:72" x14ac:dyDescent="0.2">
      <c r="BS27822" s="152"/>
      <c r="BT27822" s="153"/>
    </row>
    <row r="27823" spans="71:72" x14ac:dyDescent="0.2">
      <c r="BS27823" s="152"/>
      <c r="BT27823" s="153"/>
    </row>
    <row r="27824" spans="71:72" x14ac:dyDescent="0.2">
      <c r="BS27824" s="152"/>
      <c r="BT27824" s="153"/>
    </row>
    <row r="27825" spans="71:72" x14ac:dyDescent="0.2">
      <c r="BS27825" s="152"/>
      <c r="BT27825" s="153"/>
    </row>
    <row r="27826" spans="71:72" x14ac:dyDescent="0.2">
      <c r="BS27826" s="152"/>
      <c r="BT27826" s="153"/>
    </row>
    <row r="27827" spans="71:72" x14ac:dyDescent="0.2">
      <c r="BS27827" s="152"/>
      <c r="BT27827" s="153"/>
    </row>
    <row r="27828" spans="71:72" x14ac:dyDescent="0.2">
      <c r="BS27828" s="152"/>
      <c r="BT27828" s="153"/>
    </row>
    <row r="27829" spans="71:72" x14ac:dyDescent="0.2">
      <c r="BS27829" s="152"/>
      <c r="BT27829" s="153"/>
    </row>
    <row r="27830" spans="71:72" x14ac:dyDescent="0.2">
      <c r="BS27830" s="152"/>
      <c r="BT27830" s="153"/>
    </row>
    <row r="27831" spans="71:72" x14ac:dyDescent="0.2">
      <c r="BS27831" s="152"/>
      <c r="BT27831" s="153"/>
    </row>
    <row r="27832" spans="71:72" x14ac:dyDescent="0.2">
      <c r="BS27832" s="152"/>
      <c r="BT27832" s="153"/>
    </row>
    <row r="27833" spans="71:72" x14ac:dyDescent="0.2">
      <c r="BS27833" s="152"/>
      <c r="BT27833" s="153"/>
    </row>
    <row r="27834" spans="71:72" x14ac:dyDescent="0.2">
      <c r="BS27834" s="152"/>
      <c r="BT27834" s="153"/>
    </row>
    <row r="27835" spans="71:72" x14ac:dyDescent="0.2">
      <c r="BS27835" s="152"/>
      <c r="BT27835" s="153"/>
    </row>
    <row r="27836" spans="71:72" x14ac:dyDescent="0.2">
      <c r="BS27836" s="152"/>
      <c r="BT27836" s="153"/>
    </row>
    <row r="27837" spans="71:72" x14ac:dyDescent="0.2">
      <c r="BS27837" s="152"/>
      <c r="BT27837" s="153"/>
    </row>
    <row r="27838" spans="71:72" x14ac:dyDescent="0.2">
      <c r="BS27838" s="152"/>
      <c r="BT27838" s="153"/>
    </row>
    <row r="27839" spans="71:72" x14ac:dyDescent="0.2">
      <c r="BS27839" s="152"/>
      <c r="BT27839" s="153"/>
    </row>
    <row r="27840" spans="71:72" x14ac:dyDescent="0.2">
      <c r="BS27840" s="152"/>
      <c r="BT27840" s="153"/>
    </row>
    <row r="27841" spans="71:72" x14ac:dyDescent="0.2">
      <c r="BS27841" s="152"/>
      <c r="BT27841" s="153"/>
    </row>
    <row r="27842" spans="71:72" x14ac:dyDescent="0.2">
      <c r="BS27842" s="152"/>
      <c r="BT27842" s="153"/>
    </row>
    <row r="27843" spans="71:72" x14ac:dyDescent="0.2">
      <c r="BS27843" s="152"/>
      <c r="BT27843" s="153"/>
    </row>
    <row r="27844" spans="71:72" x14ac:dyDescent="0.2">
      <c r="BS27844" s="152"/>
      <c r="BT27844" s="153"/>
    </row>
    <row r="27845" spans="71:72" x14ac:dyDescent="0.2">
      <c r="BS27845" s="152"/>
      <c r="BT27845" s="153"/>
    </row>
    <row r="27846" spans="71:72" x14ac:dyDescent="0.2">
      <c r="BS27846" s="152"/>
      <c r="BT27846" s="153"/>
    </row>
    <row r="27847" spans="71:72" x14ac:dyDescent="0.2">
      <c r="BS27847" s="152"/>
      <c r="BT27847" s="153"/>
    </row>
    <row r="27848" spans="71:72" x14ac:dyDescent="0.2">
      <c r="BS27848" s="152"/>
      <c r="BT27848" s="153"/>
    </row>
    <row r="27849" spans="71:72" x14ac:dyDescent="0.2">
      <c r="BS27849" s="152"/>
      <c r="BT27849" s="153"/>
    </row>
    <row r="27850" spans="71:72" x14ac:dyDescent="0.2">
      <c r="BS27850" s="152"/>
      <c r="BT27850" s="153"/>
    </row>
    <row r="27851" spans="71:72" x14ac:dyDescent="0.2">
      <c r="BS27851" s="152"/>
      <c r="BT27851" s="153"/>
    </row>
    <row r="27852" spans="71:72" x14ac:dyDescent="0.2">
      <c r="BS27852" s="152"/>
      <c r="BT27852" s="153"/>
    </row>
    <row r="27853" spans="71:72" x14ac:dyDescent="0.2">
      <c r="BS27853" s="152"/>
      <c r="BT27853" s="153"/>
    </row>
    <row r="27854" spans="71:72" x14ac:dyDescent="0.2">
      <c r="BS27854" s="152"/>
      <c r="BT27854" s="153"/>
    </row>
    <row r="27855" spans="71:72" x14ac:dyDescent="0.2">
      <c r="BS27855" s="152"/>
      <c r="BT27855" s="153"/>
    </row>
    <row r="27856" spans="71:72" x14ac:dyDescent="0.2">
      <c r="BS27856" s="152"/>
      <c r="BT27856" s="153"/>
    </row>
    <row r="27857" spans="71:72" x14ac:dyDescent="0.2">
      <c r="BS27857" s="152"/>
      <c r="BT27857" s="153"/>
    </row>
    <row r="27858" spans="71:72" x14ac:dyDescent="0.2">
      <c r="BS27858" s="152"/>
      <c r="BT27858" s="153"/>
    </row>
    <row r="27859" spans="71:72" x14ac:dyDescent="0.2">
      <c r="BS27859" s="152"/>
      <c r="BT27859" s="153"/>
    </row>
    <row r="27860" spans="71:72" x14ac:dyDescent="0.2">
      <c r="BS27860" s="152"/>
      <c r="BT27860" s="153"/>
    </row>
    <row r="27861" spans="71:72" x14ac:dyDescent="0.2">
      <c r="BS27861" s="152"/>
      <c r="BT27861" s="153"/>
    </row>
    <row r="27862" spans="71:72" x14ac:dyDescent="0.2">
      <c r="BS27862" s="152"/>
      <c r="BT27862" s="153"/>
    </row>
    <row r="27863" spans="71:72" x14ac:dyDescent="0.2">
      <c r="BS27863" s="152"/>
      <c r="BT27863" s="153"/>
    </row>
    <row r="27864" spans="71:72" x14ac:dyDescent="0.2">
      <c r="BS27864" s="152"/>
      <c r="BT27864" s="153"/>
    </row>
    <row r="27865" spans="71:72" x14ac:dyDescent="0.2">
      <c r="BS27865" s="152"/>
      <c r="BT27865" s="153"/>
    </row>
    <row r="27866" spans="71:72" x14ac:dyDescent="0.2">
      <c r="BS27866" s="152"/>
      <c r="BT27866" s="153"/>
    </row>
    <row r="27867" spans="71:72" x14ac:dyDescent="0.2">
      <c r="BS27867" s="152"/>
      <c r="BT27867" s="153"/>
    </row>
    <row r="27868" spans="71:72" x14ac:dyDescent="0.2">
      <c r="BS27868" s="152"/>
      <c r="BT27868" s="153"/>
    </row>
    <row r="27869" spans="71:72" x14ac:dyDescent="0.2">
      <c r="BS27869" s="152"/>
      <c r="BT27869" s="153"/>
    </row>
    <row r="27870" spans="71:72" x14ac:dyDescent="0.2">
      <c r="BS27870" s="152"/>
      <c r="BT27870" s="153"/>
    </row>
    <row r="27871" spans="71:72" x14ac:dyDescent="0.2">
      <c r="BS27871" s="152"/>
      <c r="BT27871" s="153"/>
    </row>
    <row r="27872" spans="71:72" x14ac:dyDescent="0.2">
      <c r="BS27872" s="152"/>
      <c r="BT27872" s="153"/>
    </row>
    <row r="27873" spans="71:72" x14ac:dyDescent="0.2">
      <c r="BS27873" s="152"/>
      <c r="BT27873" s="153"/>
    </row>
    <row r="27874" spans="71:72" x14ac:dyDescent="0.2">
      <c r="BS27874" s="152"/>
      <c r="BT27874" s="153"/>
    </row>
    <row r="27875" spans="71:72" x14ac:dyDescent="0.2">
      <c r="BS27875" s="152"/>
      <c r="BT27875" s="153"/>
    </row>
    <row r="27876" spans="71:72" x14ac:dyDescent="0.2">
      <c r="BS27876" s="152"/>
      <c r="BT27876" s="153"/>
    </row>
    <row r="27877" spans="71:72" x14ac:dyDescent="0.2">
      <c r="BS27877" s="152"/>
      <c r="BT27877" s="153"/>
    </row>
    <row r="27878" spans="71:72" x14ac:dyDescent="0.2">
      <c r="BS27878" s="152"/>
      <c r="BT27878" s="153"/>
    </row>
    <row r="27879" spans="71:72" x14ac:dyDescent="0.2">
      <c r="BS27879" s="152"/>
      <c r="BT27879" s="153"/>
    </row>
    <row r="27880" spans="71:72" x14ac:dyDescent="0.2">
      <c r="BS27880" s="152"/>
      <c r="BT27880" s="153"/>
    </row>
    <row r="27881" spans="71:72" x14ac:dyDescent="0.2">
      <c r="BS27881" s="152"/>
      <c r="BT27881" s="153"/>
    </row>
    <row r="27882" spans="71:72" x14ac:dyDescent="0.2">
      <c r="BS27882" s="152"/>
      <c r="BT27882" s="153"/>
    </row>
    <row r="27883" spans="71:72" x14ac:dyDescent="0.2">
      <c r="BS27883" s="152"/>
      <c r="BT27883" s="153"/>
    </row>
    <row r="27884" spans="71:72" x14ac:dyDescent="0.2">
      <c r="BS27884" s="152"/>
      <c r="BT27884" s="153"/>
    </row>
    <row r="27885" spans="71:72" x14ac:dyDescent="0.2">
      <c r="BS27885" s="152"/>
      <c r="BT27885" s="153"/>
    </row>
    <row r="27886" spans="71:72" x14ac:dyDescent="0.2">
      <c r="BS27886" s="152"/>
      <c r="BT27886" s="153"/>
    </row>
    <row r="27887" spans="71:72" x14ac:dyDescent="0.2">
      <c r="BS27887" s="152"/>
      <c r="BT27887" s="153"/>
    </row>
    <row r="27888" spans="71:72" x14ac:dyDescent="0.2">
      <c r="BS27888" s="152"/>
      <c r="BT27888" s="153"/>
    </row>
    <row r="27889" spans="71:72" x14ac:dyDescent="0.2">
      <c r="BS27889" s="152"/>
      <c r="BT27889" s="153"/>
    </row>
    <row r="27890" spans="71:72" x14ac:dyDescent="0.2">
      <c r="BS27890" s="152"/>
      <c r="BT27890" s="153"/>
    </row>
    <row r="27891" spans="71:72" x14ac:dyDescent="0.2">
      <c r="BS27891" s="152"/>
      <c r="BT27891" s="153"/>
    </row>
    <row r="27892" spans="71:72" x14ac:dyDescent="0.2">
      <c r="BS27892" s="152"/>
      <c r="BT27892" s="153"/>
    </row>
    <row r="27893" spans="71:72" x14ac:dyDescent="0.2">
      <c r="BS27893" s="152"/>
      <c r="BT27893" s="153"/>
    </row>
    <row r="27894" spans="71:72" x14ac:dyDescent="0.2">
      <c r="BS27894" s="152"/>
      <c r="BT27894" s="153"/>
    </row>
    <row r="27895" spans="71:72" x14ac:dyDescent="0.2">
      <c r="BS27895" s="152"/>
      <c r="BT27895" s="153"/>
    </row>
    <row r="27896" spans="71:72" x14ac:dyDescent="0.2">
      <c r="BS27896" s="152"/>
      <c r="BT27896" s="153"/>
    </row>
    <row r="27897" spans="71:72" x14ac:dyDescent="0.2">
      <c r="BS27897" s="152"/>
      <c r="BT27897" s="153"/>
    </row>
    <row r="27898" spans="71:72" x14ac:dyDescent="0.2">
      <c r="BS27898" s="152"/>
      <c r="BT27898" s="153"/>
    </row>
    <row r="27899" spans="71:72" x14ac:dyDescent="0.2">
      <c r="BS27899" s="152"/>
      <c r="BT27899" s="153"/>
    </row>
    <row r="27900" spans="71:72" x14ac:dyDescent="0.2">
      <c r="BS27900" s="152"/>
      <c r="BT27900" s="153"/>
    </row>
    <row r="27901" spans="71:72" x14ac:dyDescent="0.2">
      <c r="BS27901" s="152"/>
      <c r="BT27901" s="153"/>
    </row>
    <row r="27902" spans="71:72" x14ac:dyDescent="0.2">
      <c r="BS27902" s="152"/>
      <c r="BT27902" s="153"/>
    </row>
    <row r="27903" spans="71:72" x14ac:dyDescent="0.2">
      <c r="BS27903" s="152"/>
      <c r="BT27903" s="153"/>
    </row>
    <row r="27904" spans="71:72" x14ac:dyDescent="0.2">
      <c r="BS27904" s="152"/>
      <c r="BT27904" s="153"/>
    </row>
    <row r="27905" spans="71:72" x14ac:dyDescent="0.2">
      <c r="BS27905" s="152"/>
      <c r="BT27905" s="153"/>
    </row>
    <row r="27906" spans="71:72" x14ac:dyDescent="0.2">
      <c r="BS27906" s="152"/>
      <c r="BT27906" s="153"/>
    </row>
    <row r="27907" spans="71:72" x14ac:dyDescent="0.2">
      <c r="BS27907" s="152"/>
      <c r="BT27907" s="153"/>
    </row>
    <row r="27908" spans="71:72" x14ac:dyDescent="0.2">
      <c r="BS27908" s="152"/>
      <c r="BT27908" s="153"/>
    </row>
    <row r="27909" spans="71:72" x14ac:dyDescent="0.2">
      <c r="BS27909" s="152"/>
      <c r="BT27909" s="153"/>
    </row>
    <row r="27910" spans="71:72" x14ac:dyDescent="0.2">
      <c r="BS27910" s="152"/>
      <c r="BT27910" s="153"/>
    </row>
    <row r="27911" spans="71:72" x14ac:dyDescent="0.2">
      <c r="BS27911" s="152"/>
      <c r="BT27911" s="153"/>
    </row>
    <row r="27912" spans="71:72" x14ac:dyDescent="0.2">
      <c r="BS27912" s="152"/>
      <c r="BT27912" s="153"/>
    </row>
    <row r="27913" spans="71:72" x14ac:dyDescent="0.2">
      <c r="BS27913" s="152"/>
      <c r="BT27913" s="153"/>
    </row>
    <row r="27914" spans="71:72" x14ac:dyDescent="0.2">
      <c r="BS27914" s="152"/>
      <c r="BT27914" s="153"/>
    </row>
    <row r="27915" spans="71:72" x14ac:dyDescent="0.2">
      <c r="BS27915" s="152"/>
      <c r="BT27915" s="153"/>
    </row>
    <row r="27916" spans="71:72" x14ac:dyDescent="0.2">
      <c r="BS27916" s="152"/>
      <c r="BT27916" s="153"/>
    </row>
    <row r="27917" spans="71:72" x14ac:dyDescent="0.2">
      <c r="BS27917" s="152"/>
      <c r="BT27917" s="153"/>
    </row>
    <row r="27918" spans="71:72" x14ac:dyDescent="0.2">
      <c r="BS27918" s="152"/>
      <c r="BT27918" s="153"/>
    </row>
    <row r="27919" spans="71:72" x14ac:dyDescent="0.2">
      <c r="BS27919" s="152"/>
      <c r="BT27919" s="153"/>
    </row>
    <row r="27920" spans="71:72" x14ac:dyDescent="0.2">
      <c r="BS27920" s="152"/>
      <c r="BT27920" s="153"/>
    </row>
    <row r="27921" spans="71:72" x14ac:dyDescent="0.2">
      <c r="BS27921" s="152"/>
      <c r="BT27921" s="153"/>
    </row>
    <row r="27922" spans="71:72" x14ac:dyDescent="0.2">
      <c r="BS27922" s="152"/>
      <c r="BT27922" s="153"/>
    </row>
    <row r="27923" spans="71:72" x14ac:dyDescent="0.2">
      <c r="BS27923" s="152"/>
      <c r="BT27923" s="153"/>
    </row>
    <row r="27924" spans="71:72" x14ac:dyDescent="0.2">
      <c r="BS27924" s="152"/>
      <c r="BT27924" s="153"/>
    </row>
    <row r="27925" spans="71:72" x14ac:dyDescent="0.2">
      <c r="BS27925" s="152"/>
      <c r="BT27925" s="153"/>
    </row>
    <row r="27926" spans="71:72" x14ac:dyDescent="0.2">
      <c r="BS27926" s="152"/>
      <c r="BT27926" s="153"/>
    </row>
    <row r="27927" spans="71:72" x14ac:dyDescent="0.2">
      <c r="BS27927" s="152"/>
      <c r="BT27927" s="153"/>
    </row>
    <row r="27928" spans="71:72" x14ac:dyDescent="0.2">
      <c r="BS27928" s="152"/>
      <c r="BT27928" s="153"/>
    </row>
    <row r="27929" spans="71:72" x14ac:dyDescent="0.2">
      <c r="BS27929" s="152"/>
      <c r="BT27929" s="153"/>
    </row>
    <row r="27930" spans="71:72" x14ac:dyDescent="0.2">
      <c r="BS27930" s="152"/>
      <c r="BT27930" s="153"/>
    </row>
    <row r="27931" spans="71:72" x14ac:dyDescent="0.2">
      <c r="BS27931" s="152"/>
      <c r="BT27931" s="153"/>
    </row>
    <row r="27932" spans="71:72" x14ac:dyDescent="0.2">
      <c r="BS27932" s="152"/>
      <c r="BT27932" s="153"/>
    </row>
    <row r="27933" spans="71:72" x14ac:dyDescent="0.2">
      <c r="BS27933" s="152"/>
      <c r="BT27933" s="153"/>
    </row>
    <row r="27934" spans="71:72" x14ac:dyDescent="0.2">
      <c r="BS27934" s="152"/>
      <c r="BT27934" s="153"/>
    </row>
    <row r="27935" spans="71:72" x14ac:dyDescent="0.2">
      <c r="BS27935" s="152"/>
      <c r="BT27935" s="153"/>
    </row>
    <row r="27936" spans="71:72" x14ac:dyDescent="0.2">
      <c r="BS27936" s="152"/>
      <c r="BT27936" s="153"/>
    </row>
    <row r="27937" spans="71:72" x14ac:dyDescent="0.2">
      <c r="BS27937" s="152"/>
      <c r="BT27937" s="153"/>
    </row>
    <row r="27938" spans="71:72" x14ac:dyDescent="0.2">
      <c r="BS27938" s="152"/>
      <c r="BT27938" s="153"/>
    </row>
    <row r="27939" spans="71:72" x14ac:dyDescent="0.2">
      <c r="BS27939" s="152"/>
      <c r="BT27939" s="153"/>
    </row>
    <row r="27940" spans="71:72" x14ac:dyDescent="0.2">
      <c r="BS27940" s="152"/>
      <c r="BT27940" s="153"/>
    </row>
    <row r="27941" spans="71:72" x14ac:dyDescent="0.2">
      <c r="BS27941" s="152"/>
      <c r="BT27941" s="153"/>
    </row>
    <row r="27942" spans="71:72" x14ac:dyDescent="0.2">
      <c r="BS27942" s="152"/>
      <c r="BT27942" s="153"/>
    </row>
    <row r="27943" spans="71:72" x14ac:dyDescent="0.2">
      <c r="BS27943" s="152"/>
      <c r="BT27943" s="153"/>
    </row>
    <row r="27944" spans="71:72" x14ac:dyDescent="0.2">
      <c r="BS27944" s="152"/>
      <c r="BT27944" s="153"/>
    </row>
    <row r="27945" spans="71:72" x14ac:dyDescent="0.2">
      <c r="BS27945" s="152"/>
      <c r="BT27945" s="153"/>
    </row>
    <row r="27946" spans="71:72" x14ac:dyDescent="0.2">
      <c r="BS27946" s="152"/>
      <c r="BT27946" s="153"/>
    </row>
    <row r="27947" spans="71:72" x14ac:dyDescent="0.2">
      <c r="BS27947" s="152"/>
      <c r="BT27947" s="153"/>
    </row>
    <row r="27948" spans="71:72" x14ac:dyDescent="0.2">
      <c r="BS27948" s="152"/>
      <c r="BT27948" s="153"/>
    </row>
    <row r="27949" spans="71:72" x14ac:dyDescent="0.2">
      <c r="BS27949" s="152"/>
      <c r="BT27949" s="153"/>
    </row>
    <row r="27950" spans="71:72" x14ac:dyDescent="0.2">
      <c r="BS27950" s="152"/>
      <c r="BT27950" s="153"/>
    </row>
    <row r="27951" spans="71:72" x14ac:dyDescent="0.2">
      <c r="BS27951" s="152"/>
      <c r="BT27951" s="153"/>
    </row>
    <row r="27952" spans="71:72" x14ac:dyDescent="0.2">
      <c r="BS27952" s="152"/>
      <c r="BT27952" s="153"/>
    </row>
    <row r="27953" spans="71:72" x14ac:dyDescent="0.2">
      <c r="BS27953" s="152"/>
      <c r="BT27953" s="153"/>
    </row>
    <row r="27954" spans="71:72" x14ac:dyDescent="0.2">
      <c r="BS27954" s="152"/>
      <c r="BT27954" s="153"/>
    </row>
    <row r="27955" spans="71:72" x14ac:dyDescent="0.2">
      <c r="BS27955" s="152"/>
      <c r="BT27955" s="153"/>
    </row>
    <row r="27956" spans="71:72" x14ac:dyDescent="0.2">
      <c r="BS27956" s="152"/>
      <c r="BT27956" s="153"/>
    </row>
    <row r="27957" spans="71:72" x14ac:dyDescent="0.2">
      <c r="BS27957" s="152"/>
      <c r="BT27957" s="153"/>
    </row>
    <row r="27958" spans="71:72" x14ac:dyDescent="0.2">
      <c r="BS27958" s="152"/>
      <c r="BT27958" s="153"/>
    </row>
    <row r="27959" spans="71:72" x14ac:dyDescent="0.2">
      <c r="BS27959" s="152"/>
      <c r="BT27959" s="153"/>
    </row>
    <row r="27960" spans="71:72" x14ac:dyDescent="0.2">
      <c r="BS27960" s="152"/>
      <c r="BT27960" s="153"/>
    </row>
    <row r="27961" spans="71:72" x14ac:dyDescent="0.2">
      <c r="BS27961" s="152"/>
      <c r="BT27961" s="153"/>
    </row>
    <row r="27962" spans="71:72" x14ac:dyDescent="0.2">
      <c r="BS27962" s="152"/>
      <c r="BT27962" s="153"/>
    </row>
    <row r="27963" spans="71:72" x14ac:dyDescent="0.2">
      <c r="BS27963" s="152"/>
      <c r="BT27963" s="153"/>
    </row>
    <row r="27964" spans="71:72" x14ac:dyDescent="0.2">
      <c r="BS27964" s="152"/>
      <c r="BT27964" s="153"/>
    </row>
    <row r="27965" spans="71:72" x14ac:dyDescent="0.2">
      <c r="BS27965" s="152"/>
      <c r="BT27965" s="153"/>
    </row>
    <row r="27966" spans="71:72" x14ac:dyDescent="0.2">
      <c r="BS27966" s="152"/>
      <c r="BT27966" s="153"/>
    </row>
    <row r="27967" spans="71:72" x14ac:dyDescent="0.2">
      <c r="BS27967" s="152"/>
      <c r="BT27967" s="153"/>
    </row>
    <row r="27968" spans="71:72" x14ac:dyDescent="0.2">
      <c r="BS27968" s="152"/>
      <c r="BT27968" s="153"/>
    </row>
    <row r="27969" spans="71:72" x14ac:dyDescent="0.2">
      <c r="BS27969" s="152"/>
      <c r="BT27969" s="153"/>
    </row>
    <row r="27970" spans="71:72" x14ac:dyDescent="0.2">
      <c r="BS27970" s="152"/>
      <c r="BT27970" s="153"/>
    </row>
    <row r="27971" spans="71:72" x14ac:dyDescent="0.2">
      <c r="BS27971" s="152"/>
      <c r="BT27971" s="153"/>
    </row>
    <row r="27972" spans="71:72" x14ac:dyDescent="0.2">
      <c r="BS27972" s="152"/>
      <c r="BT27972" s="153"/>
    </row>
    <row r="27973" spans="71:72" x14ac:dyDescent="0.2">
      <c r="BS27973" s="152"/>
      <c r="BT27973" s="153"/>
    </row>
    <row r="27974" spans="71:72" x14ac:dyDescent="0.2">
      <c r="BS27974" s="152"/>
      <c r="BT27974" s="153"/>
    </row>
    <row r="27975" spans="71:72" x14ac:dyDescent="0.2">
      <c r="BS27975" s="152"/>
      <c r="BT27975" s="153"/>
    </row>
    <row r="27976" spans="71:72" x14ac:dyDescent="0.2">
      <c r="BS27976" s="152"/>
      <c r="BT27976" s="153"/>
    </row>
    <row r="27977" spans="71:72" x14ac:dyDescent="0.2">
      <c r="BS27977" s="152"/>
      <c r="BT27977" s="153"/>
    </row>
    <row r="27978" spans="71:72" x14ac:dyDescent="0.2">
      <c r="BS27978" s="152"/>
      <c r="BT27978" s="153"/>
    </row>
    <row r="27979" spans="71:72" x14ac:dyDescent="0.2">
      <c r="BS27979" s="152"/>
      <c r="BT27979" s="153"/>
    </row>
    <row r="27980" spans="71:72" x14ac:dyDescent="0.2">
      <c r="BS27980" s="152"/>
      <c r="BT27980" s="153"/>
    </row>
    <row r="27981" spans="71:72" x14ac:dyDescent="0.2">
      <c r="BS27981" s="152"/>
      <c r="BT27981" s="153"/>
    </row>
    <row r="27982" spans="71:72" x14ac:dyDescent="0.2">
      <c r="BS27982" s="152"/>
      <c r="BT27982" s="153"/>
    </row>
    <row r="27983" spans="71:72" x14ac:dyDescent="0.2">
      <c r="BS27983" s="152"/>
      <c r="BT27983" s="153"/>
    </row>
    <row r="27984" spans="71:72" x14ac:dyDescent="0.2">
      <c r="BS27984" s="152"/>
      <c r="BT27984" s="153"/>
    </row>
    <row r="27985" spans="71:72" x14ac:dyDescent="0.2">
      <c r="BS27985" s="152"/>
      <c r="BT27985" s="153"/>
    </row>
    <row r="27986" spans="71:72" x14ac:dyDescent="0.2">
      <c r="BS27986" s="152"/>
      <c r="BT27986" s="153"/>
    </row>
    <row r="27987" spans="71:72" x14ac:dyDescent="0.2">
      <c r="BS27987" s="152"/>
      <c r="BT27987" s="153"/>
    </row>
    <row r="27988" spans="71:72" x14ac:dyDescent="0.2">
      <c r="BS27988" s="152"/>
      <c r="BT27988" s="153"/>
    </row>
    <row r="27989" spans="71:72" x14ac:dyDescent="0.2">
      <c r="BS27989" s="152"/>
      <c r="BT27989" s="153"/>
    </row>
    <row r="27990" spans="71:72" x14ac:dyDescent="0.2">
      <c r="BS27990" s="152"/>
      <c r="BT27990" s="153"/>
    </row>
    <row r="27991" spans="71:72" x14ac:dyDescent="0.2">
      <c r="BS27991" s="152"/>
      <c r="BT27991" s="153"/>
    </row>
    <row r="27992" spans="71:72" x14ac:dyDescent="0.2">
      <c r="BS27992" s="152"/>
      <c r="BT27992" s="153"/>
    </row>
    <row r="27993" spans="71:72" x14ac:dyDescent="0.2">
      <c r="BS27993" s="152"/>
      <c r="BT27993" s="153"/>
    </row>
    <row r="27994" spans="71:72" x14ac:dyDescent="0.2">
      <c r="BS27994" s="152"/>
      <c r="BT27994" s="153"/>
    </row>
    <row r="27995" spans="71:72" x14ac:dyDescent="0.2">
      <c r="BS27995" s="152"/>
      <c r="BT27995" s="153"/>
    </row>
    <row r="27996" spans="71:72" x14ac:dyDescent="0.2">
      <c r="BS27996" s="152"/>
      <c r="BT27996" s="153"/>
    </row>
    <row r="27997" spans="71:72" x14ac:dyDescent="0.2">
      <c r="BS27997" s="152"/>
      <c r="BT27997" s="153"/>
    </row>
    <row r="27998" spans="71:72" x14ac:dyDescent="0.2">
      <c r="BS27998" s="152"/>
      <c r="BT27998" s="153"/>
    </row>
    <row r="27999" spans="71:72" x14ac:dyDescent="0.2">
      <c r="BS27999" s="152"/>
      <c r="BT27999" s="153"/>
    </row>
    <row r="28000" spans="71:72" x14ac:dyDescent="0.2">
      <c r="BS28000" s="152"/>
      <c r="BT28000" s="153"/>
    </row>
    <row r="28001" spans="71:72" x14ac:dyDescent="0.2">
      <c r="BS28001" s="152"/>
      <c r="BT28001" s="153"/>
    </row>
    <row r="28002" spans="71:72" x14ac:dyDescent="0.2">
      <c r="BS28002" s="152"/>
      <c r="BT28002" s="153"/>
    </row>
    <row r="28003" spans="71:72" x14ac:dyDescent="0.2">
      <c r="BS28003" s="152"/>
      <c r="BT28003" s="153"/>
    </row>
    <row r="28004" spans="71:72" x14ac:dyDescent="0.2">
      <c r="BS28004" s="152"/>
      <c r="BT28004" s="153"/>
    </row>
    <row r="28005" spans="71:72" x14ac:dyDescent="0.2">
      <c r="BS28005" s="152"/>
      <c r="BT28005" s="153"/>
    </row>
    <row r="28006" spans="71:72" x14ac:dyDescent="0.2">
      <c r="BS28006" s="152"/>
      <c r="BT28006" s="153"/>
    </row>
    <row r="28007" spans="71:72" x14ac:dyDescent="0.2">
      <c r="BS28007" s="152"/>
      <c r="BT28007" s="153"/>
    </row>
    <row r="28008" spans="71:72" x14ac:dyDescent="0.2">
      <c r="BS28008" s="152"/>
      <c r="BT28008" s="153"/>
    </row>
    <row r="28009" spans="71:72" x14ac:dyDescent="0.2">
      <c r="BS28009" s="152"/>
      <c r="BT28009" s="153"/>
    </row>
    <row r="28010" spans="71:72" x14ac:dyDescent="0.2">
      <c r="BS28010" s="152"/>
      <c r="BT28010" s="153"/>
    </row>
    <row r="28011" spans="71:72" x14ac:dyDescent="0.2">
      <c r="BS28011" s="152"/>
      <c r="BT28011" s="153"/>
    </row>
    <row r="28012" spans="71:72" x14ac:dyDescent="0.2">
      <c r="BS28012" s="152"/>
      <c r="BT28012" s="153"/>
    </row>
    <row r="28013" spans="71:72" x14ac:dyDescent="0.2">
      <c r="BS28013" s="152"/>
      <c r="BT28013" s="153"/>
    </row>
    <row r="28014" spans="71:72" x14ac:dyDescent="0.2">
      <c r="BS28014" s="152"/>
      <c r="BT28014" s="153"/>
    </row>
    <row r="28015" spans="71:72" x14ac:dyDescent="0.2">
      <c r="BS28015" s="152"/>
      <c r="BT28015" s="153"/>
    </row>
    <row r="28016" spans="71:72" x14ac:dyDescent="0.2">
      <c r="BS28016" s="152"/>
      <c r="BT28016" s="153"/>
    </row>
    <row r="28017" spans="71:72" x14ac:dyDescent="0.2">
      <c r="BS28017" s="152"/>
      <c r="BT28017" s="153"/>
    </row>
    <row r="28018" spans="71:72" x14ac:dyDescent="0.2">
      <c r="BS28018" s="152"/>
      <c r="BT28018" s="153"/>
    </row>
    <row r="28019" spans="71:72" x14ac:dyDescent="0.2">
      <c r="BS28019" s="152"/>
      <c r="BT28019" s="153"/>
    </row>
    <row r="28020" spans="71:72" x14ac:dyDescent="0.2">
      <c r="BS28020" s="152"/>
      <c r="BT28020" s="153"/>
    </row>
    <row r="28021" spans="71:72" x14ac:dyDescent="0.2">
      <c r="BS28021" s="152"/>
      <c r="BT28021" s="153"/>
    </row>
    <row r="28022" spans="71:72" x14ac:dyDescent="0.2">
      <c r="BS28022" s="152"/>
      <c r="BT28022" s="153"/>
    </row>
    <row r="28023" spans="71:72" x14ac:dyDescent="0.2">
      <c r="BS28023" s="152"/>
      <c r="BT28023" s="153"/>
    </row>
    <row r="28024" spans="71:72" x14ac:dyDescent="0.2">
      <c r="BS28024" s="152"/>
      <c r="BT28024" s="153"/>
    </row>
    <row r="28025" spans="71:72" x14ac:dyDescent="0.2">
      <c r="BS28025" s="152"/>
      <c r="BT28025" s="153"/>
    </row>
    <row r="28026" spans="71:72" x14ac:dyDescent="0.2">
      <c r="BS28026" s="152"/>
      <c r="BT28026" s="153"/>
    </row>
    <row r="28027" spans="71:72" x14ac:dyDescent="0.2">
      <c r="BS28027" s="152"/>
      <c r="BT28027" s="153"/>
    </row>
    <row r="28028" spans="71:72" x14ac:dyDescent="0.2">
      <c r="BS28028" s="152"/>
      <c r="BT28028" s="153"/>
    </row>
    <row r="28029" spans="71:72" x14ac:dyDescent="0.2">
      <c r="BS28029" s="152"/>
      <c r="BT28029" s="153"/>
    </row>
    <row r="28030" spans="71:72" x14ac:dyDescent="0.2">
      <c r="BS28030" s="152"/>
      <c r="BT28030" s="153"/>
    </row>
    <row r="28031" spans="71:72" x14ac:dyDescent="0.2">
      <c r="BS28031" s="152"/>
      <c r="BT28031" s="153"/>
    </row>
    <row r="28032" spans="71:72" x14ac:dyDescent="0.2">
      <c r="BS28032" s="152"/>
      <c r="BT28032" s="153"/>
    </row>
    <row r="28033" spans="71:72" x14ac:dyDescent="0.2">
      <c r="BS28033" s="152"/>
      <c r="BT28033" s="153"/>
    </row>
    <row r="28034" spans="71:72" x14ac:dyDescent="0.2">
      <c r="BS28034" s="152"/>
      <c r="BT28034" s="153"/>
    </row>
    <row r="28035" spans="71:72" x14ac:dyDescent="0.2">
      <c r="BS28035" s="152"/>
      <c r="BT28035" s="153"/>
    </row>
    <row r="28036" spans="71:72" x14ac:dyDescent="0.2">
      <c r="BS28036" s="152"/>
      <c r="BT28036" s="153"/>
    </row>
    <row r="28037" spans="71:72" x14ac:dyDescent="0.2">
      <c r="BS28037" s="152"/>
      <c r="BT28037" s="153"/>
    </row>
    <row r="28038" spans="71:72" x14ac:dyDescent="0.2">
      <c r="BS28038" s="152"/>
      <c r="BT28038" s="153"/>
    </row>
    <row r="28039" spans="71:72" x14ac:dyDescent="0.2">
      <c r="BS28039" s="152"/>
      <c r="BT28039" s="153"/>
    </row>
    <row r="28040" spans="71:72" x14ac:dyDescent="0.2">
      <c r="BS28040" s="152"/>
      <c r="BT28040" s="153"/>
    </row>
    <row r="28041" spans="71:72" x14ac:dyDescent="0.2">
      <c r="BS28041" s="152"/>
      <c r="BT28041" s="153"/>
    </row>
    <row r="28042" spans="71:72" x14ac:dyDescent="0.2">
      <c r="BS28042" s="152"/>
      <c r="BT28042" s="153"/>
    </row>
    <row r="28043" spans="71:72" x14ac:dyDescent="0.2">
      <c r="BS28043" s="152"/>
      <c r="BT28043" s="153"/>
    </row>
    <row r="28044" spans="71:72" x14ac:dyDescent="0.2">
      <c r="BS28044" s="152"/>
      <c r="BT28044" s="153"/>
    </row>
    <row r="28045" spans="71:72" x14ac:dyDescent="0.2">
      <c r="BS28045" s="152"/>
      <c r="BT28045" s="153"/>
    </row>
    <row r="28046" spans="71:72" x14ac:dyDescent="0.2">
      <c r="BS28046" s="152"/>
      <c r="BT28046" s="153"/>
    </row>
    <row r="28047" spans="71:72" x14ac:dyDescent="0.2">
      <c r="BS28047" s="152"/>
      <c r="BT28047" s="153"/>
    </row>
    <row r="28048" spans="71:72" x14ac:dyDescent="0.2">
      <c r="BS28048" s="152"/>
      <c r="BT28048" s="153"/>
    </row>
    <row r="28049" spans="71:72" x14ac:dyDescent="0.2">
      <c r="BS28049" s="152"/>
      <c r="BT28049" s="153"/>
    </row>
    <row r="28050" spans="71:72" x14ac:dyDescent="0.2">
      <c r="BS28050" s="152"/>
      <c r="BT28050" s="153"/>
    </row>
    <row r="28051" spans="71:72" x14ac:dyDescent="0.2">
      <c r="BS28051" s="152"/>
      <c r="BT28051" s="153"/>
    </row>
    <row r="28052" spans="71:72" x14ac:dyDescent="0.2">
      <c r="BS28052" s="152"/>
      <c r="BT28052" s="153"/>
    </row>
    <row r="28053" spans="71:72" x14ac:dyDescent="0.2">
      <c r="BS28053" s="152"/>
      <c r="BT28053" s="153"/>
    </row>
    <row r="28054" spans="71:72" x14ac:dyDescent="0.2">
      <c r="BS28054" s="152"/>
      <c r="BT28054" s="153"/>
    </row>
    <row r="28055" spans="71:72" x14ac:dyDescent="0.2">
      <c r="BS28055" s="152"/>
      <c r="BT28055" s="153"/>
    </row>
    <row r="28056" spans="71:72" x14ac:dyDescent="0.2">
      <c r="BS28056" s="152"/>
      <c r="BT28056" s="153"/>
    </row>
    <row r="28057" spans="71:72" x14ac:dyDescent="0.2">
      <c r="BS28057" s="152"/>
      <c r="BT28057" s="153"/>
    </row>
    <row r="28058" spans="71:72" x14ac:dyDescent="0.2">
      <c r="BS28058" s="152"/>
      <c r="BT28058" s="153"/>
    </row>
    <row r="28059" spans="71:72" x14ac:dyDescent="0.2">
      <c r="BS28059" s="152"/>
      <c r="BT28059" s="153"/>
    </row>
    <row r="28060" spans="71:72" x14ac:dyDescent="0.2">
      <c r="BS28060" s="152"/>
      <c r="BT28060" s="153"/>
    </row>
    <row r="28061" spans="71:72" x14ac:dyDescent="0.2">
      <c r="BS28061" s="152"/>
      <c r="BT28061" s="153"/>
    </row>
    <row r="28062" spans="71:72" x14ac:dyDescent="0.2">
      <c r="BS28062" s="152"/>
      <c r="BT28062" s="153"/>
    </row>
    <row r="28063" spans="71:72" x14ac:dyDescent="0.2">
      <c r="BS28063" s="152"/>
      <c r="BT28063" s="153"/>
    </row>
    <row r="28064" spans="71:72" x14ac:dyDescent="0.2">
      <c r="BS28064" s="152"/>
      <c r="BT28064" s="153"/>
    </row>
    <row r="28065" spans="71:72" x14ac:dyDescent="0.2">
      <c r="BS28065" s="152"/>
      <c r="BT28065" s="153"/>
    </row>
    <row r="28066" spans="71:72" x14ac:dyDescent="0.2">
      <c r="BS28066" s="152"/>
      <c r="BT28066" s="153"/>
    </row>
    <row r="28067" spans="71:72" x14ac:dyDescent="0.2">
      <c r="BS28067" s="152"/>
      <c r="BT28067" s="153"/>
    </row>
    <row r="28068" spans="71:72" x14ac:dyDescent="0.2">
      <c r="BS28068" s="152"/>
      <c r="BT28068" s="153"/>
    </row>
    <row r="28069" spans="71:72" x14ac:dyDescent="0.2">
      <c r="BS28069" s="152"/>
      <c r="BT28069" s="153"/>
    </row>
    <row r="28070" spans="71:72" x14ac:dyDescent="0.2">
      <c r="BS28070" s="152"/>
      <c r="BT28070" s="153"/>
    </row>
    <row r="28071" spans="71:72" x14ac:dyDescent="0.2">
      <c r="BS28071" s="152"/>
      <c r="BT28071" s="153"/>
    </row>
    <row r="28072" spans="71:72" x14ac:dyDescent="0.2">
      <c r="BS28072" s="152"/>
      <c r="BT28072" s="153"/>
    </row>
    <row r="28073" spans="71:72" x14ac:dyDescent="0.2">
      <c r="BS28073" s="152"/>
      <c r="BT28073" s="153"/>
    </row>
    <row r="28074" spans="71:72" x14ac:dyDescent="0.2">
      <c r="BS28074" s="152"/>
      <c r="BT28074" s="153"/>
    </row>
    <row r="28075" spans="71:72" x14ac:dyDescent="0.2">
      <c r="BS28075" s="152"/>
      <c r="BT28075" s="153"/>
    </row>
    <row r="28076" spans="71:72" x14ac:dyDescent="0.2">
      <c r="BS28076" s="152"/>
      <c r="BT28076" s="153"/>
    </row>
    <row r="28077" spans="71:72" x14ac:dyDescent="0.2">
      <c r="BS28077" s="152"/>
      <c r="BT28077" s="153"/>
    </row>
    <row r="28078" spans="71:72" x14ac:dyDescent="0.2">
      <c r="BS28078" s="152"/>
      <c r="BT28078" s="153"/>
    </row>
    <row r="28079" spans="71:72" x14ac:dyDescent="0.2">
      <c r="BS28079" s="152"/>
      <c r="BT28079" s="153"/>
    </row>
    <row r="28080" spans="71:72" x14ac:dyDescent="0.2">
      <c r="BS28080" s="152"/>
      <c r="BT28080" s="153"/>
    </row>
    <row r="28081" spans="71:72" x14ac:dyDescent="0.2">
      <c r="BS28081" s="152"/>
      <c r="BT28081" s="153"/>
    </row>
    <row r="28082" spans="71:72" x14ac:dyDescent="0.2">
      <c r="BS28082" s="152"/>
      <c r="BT28082" s="153"/>
    </row>
    <row r="28083" spans="71:72" x14ac:dyDescent="0.2">
      <c r="BS28083" s="152"/>
      <c r="BT28083" s="153"/>
    </row>
    <row r="28084" spans="71:72" x14ac:dyDescent="0.2">
      <c r="BS28084" s="152"/>
      <c r="BT28084" s="153"/>
    </row>
    <row r="28085" spans="71:72" x14ac:dyDescent="0.2">
      <c r="BS28085" s="152"/>
      <c r="BT28085" s="153"/>
    </row>
    <row r="28086" spans="71:72" x14ac:dyDescent="0.2">
      <c r="BS28086" s="152"/>
      <c r="BT28086" s="153"/>
    </row>
    <row r="28087" spans="71:72" x14ac:dyDescent="0.2">
      <c r="BS28087" s="152"/>
      <c r="BT28087" s="153"/>
    </row>
    <row r="28088" spans="71:72" x14ac:dyDescent="0.2">
      <c r="BS28088" s="152"/>
      <c r="BT28088" s="153"/>
    </row>
    <row r="28089" spans="71:72" x14ac:dyDescent="0.2">
      <c r="BS28089" s="152"/>
      <c r="BT28089" s="153"/>
    </row>
    <row r="28090" spans="71:72" x14ac:dyDescent="0.2">
      <c r="BS28090" s="152"/>
      <c r="BT28090" s="153"/>
    </row>
    <row r="28091" spans="71:72" x14ac:dyDescent="0.2">
      <c r="BS28091" s="152"/>
      <c r="BT28091" s="153"/>
    </row>
    <row r="28092" spans="71:72" x14ac:dyDescent="0.2">
      <c r="BS28092" s="152"/>
      <c r="BT28092" s="153"/>
    </row>
    <row r="28093" spans="71:72" x14ac:dyDescent="0.2">
      <c r="BS28093" s="152"/>
      <c r="BT28093" s="153"/>
    </row>
    <row r="28094" spans="71:72" x14ac:dyDescent="0.2">
      <c r="BS28094" s="152"/>
      <c r="BT28094" s="153"/>
    </row>
    <row r="28095" spans="71:72" x14ac:dyDescent="0.2">
      <c r="BS28095" s="152"/>
      <c r="BT28095" s="153"/>
    </row>
    <row r="28096" spans="71:72" x14ac:dyDescent="0.2">
      <c r="BS28096" s="152"/>
      <c r="BT28096" s="153"/>
    </row>
    <row r="28097" spans="71:72" x14ac:dyDescent="0.2">
      <c r="BS28097" s="152"/>
      <c r="BT28097" s="153"/>
    </row>
    <row r="28098" spans="71:72" x14ac:dyDescent="0.2">
      <c r="BS28098" s="152"/>
      <c r="BT28098" s="153"/>
    </row>
    <row r="28099" spans="71:72" x14ac:dyDescent="0.2">
      <c r="BS28099" s="152"/>
      <c r="BT28099" s="153"/>
    </row>
    <row r="28100" spans="71:72" x14ac:dyDescent="0.2">
      <c r="BS28100" s="152"/>
      <c r="BT28100" s="153"/>
    </row>
    <row r="28101" spans="71:72" x14ac:dyDescent="0.2">
      <c r="BS28101" s="152"/>
      <c r="BT28101" s="153"/>
    </row>
    <row r="28102" spans="71:72" x14ac:dyDescent="0.2">
      <c r="BS28102" s="152"/>
      <c r="BT28102" s="153"/>
    </row>
    <row r="28103" spans="71:72" x14ac:dyDescent="0.2">
      <c r="BS28103" s="152"/>
      <c r="BT28103" s="153"/>
    </row>
    <row r="28104" spans="71:72" x14ac:dyDescent="0.2">
      <c r="BS28104" s="152"/>
      <c r="BT28104" s="153"/>
    </row>
    <row r="28105" spans="71:72" x14ac:dyDescent="0.2">
      <c r="BS28105" s="152"/>
      <c r="BT28105" s="153"/>
    </row>
    <row r="28106" spans="71:72" x14ac:dyDescent="0.2">
      <c r="BS28106" s="152"/>
      <c r="BT28106" s="153"/>
    </row>
    <row r="28107" spans="71:72" x14ac:dyDescent="0.2">
      <c r="BS28107" s="152"/>
      <c r="BT28107" s="153"/>
    </row>
    <row r="28108" spans="71:72" x14ac:dyDescent="0.2">
      <c r="BS28108" s="152"/>
      <c r="BT28108" s="153"/>
    </row>
    <row r="28109" spans="71:72" x14ac:dyDescent="0.2">
      <c r="BS28109" s="152"/>
      <c r="BT28109" s="153"/>
    </row>
    <row r="28110" spans="71:72" x14ac:dyDescent="0.2">
      <c r="BS28110" s="152"/>
      <c r="BT28110" s="153"/>
    </row>
    <row r="28111" spans="71:72" x14ac:dyDescent="0.2">
      <c r="BS28111" s="152"/>
      <c r="BT28111" s="153"/>
    </row>
    <row r="28112" spans="71:72" x14ac:dyDescent="0.2">
      <c r="BS28112" s="152"/>
      <c r="BT28112" s="153"/>
    </row>
    <row r="28113" spans="71:72" x14ac:dyDescent="0.2">
      <c r="BS28113" s="152"/>
      <c r="BT28113" s="153"/>
    </row>
    <row r="28114" spans="71:72" x14ac:dyDescent="0.2">
      <c r="BS28114" s="152"/>
      <c r="BT28114" s="153"/>
    </row>
    <row r="28115" spans="71:72" x14ac:dyDescent="0.2">
      <c r="BS28115" s="152"/>
      <c r="BT28115" s="153"/>
    </row>
    <row r="28116" spans="71:72" x14ac:dyDescent="0.2">
      <c r="BS28116" s="152"/>
      <c r="BT28116" s="153"/>
    </row>
    <row r="28117" spans="71:72" x14ac:dyDescent="0.2">
      <c r="BS28117" s="152"/>
      <c r="BT28117" s="153"/>
    </row>
    <row r="28118" spans="71:72" x14ac:dyDescent="0.2">
      <c r="BS28118" s="152"/>
      <c r="BT28118" s="153"/>
    </row>
    <row r="28119" spans="71:72" x14ac:dyDescent="0.2">
      <c r="BS28119" s="152"/>
      <c r="BT28119" s="153"/>
    </row>
    <row r="28120" spans="71:72" x14ac:dyDescent="0.2">
      <c r="BS28120" s="152"/>
      <c r="BT28120" s="153"/>
    </row>
    <row r="28121" spans="71:72" x14ac:dyDescent="0.2">
      <c r="BS28121" s="152"/>
      <c r="BT28121" s="153"/>
    </row>
    <row r="28122" spans="71:72" x14ac:dyDescent="0.2">
      <c r="BS28122" s="152"/>
      <c r="BT28122" s="153"/>
    </row>
    <row r="28123" spans="71:72" x14ac:dyDescent="0.2">
      <c r="BS28123" s="152"/>
      <c r="BT28123" s="153"/>
    </row>
    <row r="28124" spans="71:72" x14ac:dyDescent="0.2">
      <c r="BS28124" s="152"/>
      <c r="BT28124" s="153"/>
    </row>
    <row r="28125" spans="71:72" x14ac:dyDescent="0.2">
      <c r="BS28125" s="152"/>
      <c r="BT28125" s="153"/>
    </row>
    <row r="28126" spans="71:72" x14ac:dyDescent="0.2">
      <c r="BS28126" s="152"/>
      <c r="BT28126" s="153"/>
    </row>
    <row r="28127" spans="71:72" x14ac:dyDescent="0.2">
      <c r="BS28127" s="152"/>
      <c r="BT28127" s="153"/>
    </row>
    <row r="28128" spans="71:72" x14ac:dyDescent="0.2">
      <c r="BS28128" s="152"/>
      <c r="BT28128" s="153"/>
    </row>
    <row r="28129" spans="71:72" x14ac:dyDescent="0.2">
      <c r="BS28129" s="152"/>
      <c r="BT28129" s="153"/>
    </row>
    <row r="28130" spans="71:72" x14ac:dyDescent="0.2">
      <c r="BS28130" s="152"/>
      <c r="BT28130" s="153"/>
    </row>
    <row r="28131" spans="71:72" x14ac:dyDescent="0.2">
      <c r="BS28131" s="152"/>
      <c r="BT28131" s="153"/>
    </row>
    <row r="28132" spans="71:72" x14ac:dyDescent="0.2">
      <c r="BS28132" s="152"/>
      <c r="BT28132" s="153"/>
    </row>
    <row r="28133" spans="71:72" x14ac:dyDescent="0.2">
      <c r="BS28133" s="152"/>
      <c r="BT28133" s="153"/>
    </row>
    <row r="28134" spans="71:72" x14ac:dyDescent="0.2">
      <c r="BS28134" s="152"/>
      <c r="BT28134" s="153"/>
    </row>
    <row r="28135" spans="71:72" x14ac:dyDescent="0.2">
      <c r="BS28135" s="152"/>
      <c r="BT28135" s="153"/>
    </row>
    <row r="28136" spans="71:72" x14ac:dyDescent="0.2">
      <c r="BS28136" s="152"/>
      <c r="BT28136" s="153"/>
    </row>
    <row r="28137" spans="71:72" x14ac:dyDescent="0.2">
      <c r="BS28137" s="152"/>
      <c r="BT28137" s="153"/>
    </row>
    <row r="28138" spans="71:72" x14ac:dyDescent="0.2">
      <c r="BS28138" s="152"/>
      <c r="BT28138" s="153"/>
    </row>
    <row r="28139" spans="71:72" x14ac:dyDescent="0.2">
      <c r="BS28139" s="152"/>
      <c r="BT28139" s="153"/>
    </row>
    <row r="28140" spans="71:72" x14ac:dyDescent="0.2">
      <c r="BS28140" s="152"/>
      <c r="BT28140" s="153"/>
    </row>
    <row r="28141" spans="71:72" x14ac:dyDescent="0.2">
      <c r="BS28141" s="152"/>
      <c r="BT28141" s="153"/>
    </row>
    <row r="28142" spans="71:72" x14ac:dyDescent="0.2">
      <c r="BS28142" s="152"/>
      <c r="BT28142" s="153"/>
    </row>
    <row r="28143" spans="71:72" x14ac:dyDescent="0.2">
      <c r="BS28143" s="152"/>
      <c r="BT28143" s="153"/>
    </row>
    <row r="28144" spans="71:72" x14ac:dyDescent="0.2">
      <c r="BS28144" s="152"/>
      <c r="BT28144" s="153"/>
    </row>
    <row r="28145" spans="71:72" x14ac:dyDescent="0.2">
      <c r="BS28145" s="152"/>
      <c r="BT28145" s="153"/>
    </row>
    <row r="28146" spans="71:72" x14ac:dyDescent="0.2">
      <c r="BS28146" s="152"/>
      <c r="BT28146" s="153"/>
    </row>
    <row r="28147" spans="71:72" x14ac:dyDescent="0.2">
      <c r="BS28147" s="152"/>
      <c r="BT28147" s="153"/>
    </row>
    <row r="28148" spans="71:72" x14ac:dyDescent="0.2">
      <c r="BS28148" s="152"/>
      <c r="BT28148" s="153"/>
    </row>
    <row r="28149" spans="71:72" x14ac:dyDescent="0.2">
      <c r="BS28149" s="152"/>
      <c r="BT28149" s="153"/>
    </row>
    <row r="28150" spans="71:72" x14ac:dyDescent="0.2">
      <c r="BS28150" s="152"/>
      <c r="BT28150" s="153"/>
    </row>
    <row r="28151" spans="71:72" x14ac:dyDescent="0.2">
      <c r="BS28151" s="152"/>
      <c r="BT28151" s="153"/>
    </row>
    <row r="28152" spans="71:72" x14ac:dyDescent="0.2">
      <c r="BS28152" s="152"/>
      <c r="BT28152" s="153"/>
    </row>
    <row r="28153" spans="71:72" x14ac:dyDescent="0.2">
      <c r="BS28153" s="152"/>
      <c r="BT28153" s="153"/>
    </row>
    <row r="28154" spans="71:72" x14ac:dyDescent="0.2">
      <c r="BS28154" s="152"/>
      <c r="BT28154" s="153"/>
    </row>
    <row r="28155" spans="71:72" x14ac:dyDescent="0.2">
      <c r="BS28155" s="152"/>
      <c r="BT28155" s="153"/>
    </row>
    <row r="28156" spans="71:72" x14ac:dyDescent="0.2">
      <c r="BS28156" s="152"/>
      <c r="BT28156" s="153"/>
    </row>
    <row r="28157" spans="71:72" x14ac:dyDescent="0.2">
      <c r="BS28157" s="152"/>
      <c r="BT28157" s="153"/>
    </row>
    <row r="28158" spans="71:72" x14ac:dyDescent="0.2">
      <c r="BS28158" s="152"/>
      <c r="BT28158" s="153"/>
    </row>
    <row r="28159" spans="71:72" x14ac:dyDescent="0.2">
      <c r="BS28159" s="152"/>
      <c r="BT28159" s="153"/>
    </row>
    <row r="28160" spans="71:72" x14ac:dyDescent="0.2">
      <c r="BS28160" s="152"/>
      <c r="BT28160" s="153"/>
    </row>
    <row r="28161" spans="71:72" x14ac:dyDescent="0.2">
      <c r="BS28161" s="152"/>
      <c r="BT28161" s="153"/>
    </row>
    <row r="28162" spans="71:72" x14ac:dyDescent="0.2">
      <c r="BS28162" s="152"/>
      <c r="BT28162" s="153"/>
    </row>
    <row r="28163" spans="71:72" x14ac:dyDescent="0.2">
      <c r="BS28163" s="152"/>
      <c r="BT28163" s="153"/>
    </row>
    <row r="28164" spans="71:72" x14ac:dyDescent="0.2">
      <c r="BS28164" s="152"/>
      <c r="BT28164" s="153"/>
    </row>
    <row r="28165" spans="71:72" x14ac:dyDescent="0.2">
      <c r="BS28165" s="152"/>
      <c r="BT28165" s="153"/>
    </row>
    <row r="28166" spans="71:72" x14ac:dyDescent="0.2">
      <c r="BS28166" s="152"/>
      <c r="BT28166" s="153"/>
    </row>
    <row r="28167" spans="71:72" x14ac:dyDescent="0.2">
      <c r="BS28167" s="152"/>
      <c r="BT28167" s="153"/>
    </row>
    <row r="28168" spans="71:72" x14ac:dyDescent="0.2">
      <c r="BS28168" s="152"/>
      <c r="BT28168" s="153"/>
    </row>
    <row r="28169" spans="71:72" x14ac:dyDescent="0.2">
      <c r="BS28169" s="152"/>
      <c r="BT28169" s="153"/>
    </row>
    <row r="28170" spans="71:72" x14ac:dyDescent="0.2">
      <c r="BS28170" s="152"/>
      <c r="BT28170" s="153"/>
    </row>
    <row r="28171" spans="71:72" x14ac:dyDescent="0.2">
      <c r="BS28171" s="152"/>
      <c r="BT28171" s="153"/>
    </row>
    <row r="28172" spans="71:72" x14ac:dyDescent="0.2">
      <c r="BS28172" s="152"/>
      <c r="BT28172" s="153"/>
    </row>
    <row r="28173" spans="71:72" x14ac:dyDescent="0.2">
      <c r="BS28173" s="152"/>
      <c r="BT28173" s="153"/>
    </row>
    <row r="28174" spans="71:72" x14ac:dyDescent="0.2">
      <c r="BS28174" s="152"/>
      <c r="BT28174" s="153"/>
    </row>
    <row r="28175" spans="71:72" x14ac:dyDescent="0.2">
      <c r="BS28175" s="152"/>
      <c r="BT28175" s="153"/>
    </row>
    <row r="28176" spans="71:72" x14ac:dyDescent="0.2">
      <c r="BS28176" s="152"/>
      <c r="BT28176" s="153"/>
    </row>
    <row r="28177" spans="71:72" x14ac:dyDescent="0.2">
      <c r="BS28177" s="152"/>
      <c r="BT28177" s="153"/>
    </row>
    <row r="28178" spans="71:72" x14ac:dyDescent="0.2">
      <c r="BS28178" s="152"/>
      <c r="BT28178" s="153"/>
    </row>
    <row r="28179" spans="71:72" x14ac:dyDescent="0.2">
      <c r="BS28179" s="152"/>
      <c r="BT28179" s="153"/>
    </row>
    <row r="28180" spans="71:72" x14ac:dyDescent="0.2">
      <c r="BS28180" s="152"/>
      <c r="BT28180" s="153"/>
    </row>
    <row r="28181" spans="71:72" x14ac:dyDescent="0.2">
      <c r="BS28181" s="152"/>
      <c r="BT28181" s="153"/>
    </row>
    <row r="28182" spans="71:72" x14ac:dyDescent="0.2">
      <c r="BS28182" s="152"/>
      <c r="BT28182" s="153"/>
    </row>
    <row r="28183" spans="71:72" x14ac:dyDescent="0.2">
      <c r="BS28183" s="152"/>
      <c r="BT28183" s="153"/>
    </row>
    <row r="28184" spans="71:72" x14ac:dyDescent="0.2">
      <c r="BS28184" s="152"/>
      <c r="BT28184" s="153"/>
    </row>
    <row r="28185" spans="71:72" x14ac:dyDescent="0.2">
      <c r="BS28185" s="152"/>
      <c r="BT28185" s="153"/>
    </row>
    <row r="28186" spans="71:72" x14ac:dyDescent="0.2">
      <c r="BS28186" s="152"/>
      <c r="BT28186" s="153"/>
    </row>
    <row r="28187" spans="71:72" x14ac:dyDescent="0.2">
      <c r="BS28187" s="152"/>
      <c r="BT28187" s="153"/>
    </row>
    <row r="28188" spans="71:72" x14ac:dyDescent="0.2">
      <c r="BS28188" s="152"/>
      <c r="BT28188" s="153"/>
    </row>
    <row r="28189" spans="71:72" x14ac:dyDescent="0.2">
      <c r="BS28189" s="152"/>
      <c r="BT28189" s="153"/>
    </row>
    <row r="28190" spans="71:72" x14ac:dyDescent="0.2">
      <c r="BS28190" s="152"/>
      <c r="BT28190" s="153"/>
    </row>
    <row r="28191" spans="71:72" x14ac:dyDescent="0.2">
      <c r="BS28191" s="152"/>
      <c r="BT28191" s="153"/>
    </row>
    <row r="28192" spans="71:72" x14ac:dyDescent="0.2">
      <c r="BS28192" s="152"/>
      <c r="BT28192" s="153"/>
    </row>
    <row r="28193" spans="71:72" x14ac:dyDescent="0.2">
      <c r="BS28193" s="152"/>
      <c r="BT28193" s="153"/>
    </row>
    <row r="28194" spans="71:72" x14ac:dyDescent="0.2">
      <c r="BS28194" s="152"/>
      <c r="BT28194" s="153"/>
    </row>
    <row r="28195" spans="71:72" x14ac:dyDescent="0.2">
      <c r="BS28195" s="152"/>
      <c r="BT28195" s="153"/>
    </row>
    <row r="28196" spans="71:72" x14ac:dyDescent="0.2">
      <c r="BS28196" s="152"/>
      <c r="BT28196" s="153"/>
    </row>
    <row r="28197" spans="71:72" x14ac:dyDescent="0.2">
      <c r="BS28197" s="152"/>
      <c r="BT28197" s="153"/>
    </row>
    <row r="28198" spans="71:72" x14ac:dyDescent="0.2">
      <c r="BS28198" s="152"/>
      <c r="BT28198" s="153"/>
    </row>
    <row r="28199" spans="71:72" x14ac:dyDescent="0.2">
      <c r="BS28199" s="152"/>
      <c r="BT28199" s="153"/>
    </row>
    <row r="28200" spans="71:72" x14ac:dyDescent="0.2">
      <c r="BS28200" s="152"/>
      <c r="BT28200" s="153"/>
    </row>
    <row r="28201" spans="71:72" x14ac:dyDescent="0.2">
      <c r="BS28201" s="152"/>
      <c r="BT28201" s="153"/>
    </row>
    <row r="28202" spans="71:72" x14ac:dyDescent="0.2">
      <c r="BS28202" s="152"/>
      <c r="BT28202" s="153"/>
    </row>
    <row r="28203" spans="71:72" x14ac:dyDescent="0.2">
      <c r="BS28203" s="152"/>
      <c r="BT28203" s="153"/>
    </row>
    <row r="28204" spans="71:72" x14ac:dyDescent="0.2">
      <c r="BS28204" s="152"/>
      <c r="BT28204" s="153"/>
    </row>
    <row r="28205" spans="71:72" x14ac:dyDescent="0.2">
      <c r="BS28205" s="152"/>
      <c r="BT28205" s="153"/>
    </row>
    <row r="28206" spans="71:72" x14ac:dyDescent="0.2">
      <c r="BS28206" s="152"/>
      <c r="BT28206" s="153"/>
    </row>
    <row r="28207" spans="71:72" x14ac:dyDescent="0.2">
      <c r="BS28207" s="152"/>
      <c r="BT28207" s="153"/>
    </row>
    <row r="28208" spans="71:72" x14ac:dyDescent="0.2">
      <c r="BS28208" s="152"/>
      <c r="BT28208" s="153"/>
    </row>
    <row r="28209" spans="71:72" x14ac:dyDescent="0.2">
      <c r="BS28209" s="152"/>
      <c r="BT28209" s="153"/>
    </row>
    <row r="28210" spans="71:72" x14ac:dyDescent="0.2">
      <c r="BS28210" s="152"/>
      <c r="BT28210" s="153"/>
    </row>
    <row r="28211" spans="71:72" x14ac:dyDescent="0.2">
      <c r="BS28211" s="152"/>
      <c r="BT28211" s="153"/>
    </row>
    <row r="28212" spans="71:72" x14ac:dyDescent="0.2">
      <c r="BS28212" s="152"/>
      <c r="BT28212" s="153"/>
    </row>
    <row r="28213" spans="71:72" x14ac:dyDescent="0.2">
      <c r="BS28213" s="152"/>
      <c r="BT28213" s="153"/>
    </row>
    <row r="28214" spans="71:72" x14ac:dyDescent="0.2">
      <c r="BS28214" s="152"/>
      <c r="BT28214" s="153"/>
    </row>
    <row r="28215" spans="71:72" x14ac:dyDescent="0.2">
      <c r="BS28215" s="152"/>
      <c r="BT28215" s="153"/>
    </row>
    <row r="28216" spans="71:72" x14ac:dyDescent="0.2">
      <c r="BS28216" s="152"/>
      <c r="BT28216" s="153"/>
    </row>
    <row r="28217" spans="71:72" x14ac:dyDescent="0.2">
      <c r="BS28217" s="152"/>
      <c r="BT28217" s="153"/>
    </row>
    <row r="28218" spans="71:72" x14ac:dyDescent="0.2">
      <c r="BS28218" s="152"/>
      <c r="BT28218" s="153"/>
    </row>
    <row r="28219" spans="71:72" x14ac:dyDescent="0.2">
      <c r="BS28219" s="152"/>
      <c r="BT28219" s="153"/>
    </row>
    <row r="28220" spans="71:72" x14ac:dyDescent="0.2">
      <c r="BS28220" s="152"/>
      <c r="BT28220" s="153"/>
    </row>
    <row r="28221" spans="71:72" x14ac:dyDescent="0.2">
      <c r="BS28221" s="152"/>
      <c r="BT28221" s="153"/>
    </row>
    <row r="28222" spans="71:72" x14ac:dyDescent="0.2">
      <c r="BS28222" s="152"/>
      <c r="BT28222" s="153"/>
    </row>
    <row r="28223" spans="71:72" x14ac:dyDescent="0.2">
      <c r="BS28223" s="152"/>
      <c r="BT28223" s="153"/>
    </row>
    <row r="28224" spans="71:72" x14ac:dyDescent="0.2">
      <c r="BS28224" s="152"/>
      <c r="BT28224" s="153"/>
    </row>
    <row r="28225" spans="71:72" x14ac:dyDescent="0.2">
      <c r="BS28225" s="152"/>
      <c r="BT28225" s="153"/>
    </row>
    <row r="28226" spans="71:72" x14ac:dyDescent="0.2">
      <c r="BS28226" s="152"/>
      <c r="BT28226" s="153"/>
    </row>
    <row r="28227" spans="71:72" x14ac:dyDescent="0.2">
      <c r="BS28227" s="152"/>
      <c r="BT28227" s="153"/>
    </row>
    <row r="28228" spans="71:72" x14ac:dyDescent="0.2">
      <c r="BS28228" s="152"/>
      <c r="BT28228" s="153"/>
    </row>
    <row r="28229" spans="71:72" x14ac:dyDescent="0.2">
      <c r="BS28229" s="152"/>
      <c r="BT28229" s="153"/>
    </row>
    <row r="28230" spans="71:72" x14ac:dyDescent="0.2">
      <c r="BS28230" s="152"/>
      <c r="BT28230" s="153"/>
    </row>
    <row r="28231" spans="71:72" x14ac:dyDescent="0.2">
      <c r="BS28231" s="152"/>
      <c r="BT28231" s="153"/>
    </row>
    <row r="28232" spans="71:72" x14ac:dyDescent="0.2">
      <c r="BS28232" s="152"/>
      <c r="BT28232" s="153"/>
    </row>
    <row r="28233" spans="71:72" x14ac:dyDescent="0.2">
      <c r="BS28233" s="152"/>
      <c r="BT28233" s="153"/>
    </row>
    <row r="28234" spans="71:72" x14ac:dyDescent="0.2">
      <c r="BS28234" s="152"/>
      <c r="BT28234" s="153"/>
    </row>
    <row r="28235" spans="71:72" x14ac:dyDescent="0.2">
      <c r="BS28235" s="152"/>
      <c r="BT28235" s="153"/>
    </row>
    <row r="28236" spans="71:72" x14ac:dyDescent="0.2">
      <c r="BS28236" s="152"/>
      <c r="BT28236" s="153"/>
    </row>
    <row r="28237" spans="71:72" x14ac:dyDescent="0.2">
      <c r="BS28237" s="152"/>
      <c r="BT28237" s="153"/>
    </row>
    <row r="28238" spans="71:72" x14ac:dyDescent="0.2">
      <c r="BS28238" s="152"/>
      <c r="BT28238" s="153"/>
    </row>
    <row r="28239" spans="71:72" x14ac:dyDescent="0.2">
      <c r="BS28239" s="152"/>
      <c r="BT28239" s="153"/>
    </row>
    <row r="28240" spans="71:72" x14ac:dyDescent="0.2">
      <c r="BS28240" s="152"/>
      <c r="BT28240" s="153"/>
    </row>
    <row r="28241" spans="71:72" x14ac:dyDescent="0.2">
      <c r="BS28241" s="152"/>
      <c r="BT28241" s="153"/>
    </row>
    <row r="28242" spans="71:72" x14ac:dyDescent="0.2">
      <c r="BS28242" s="152"/>
      <c r="BT28242" s="153"/>
    </row>
    <row r="28243" spans="71:72" x14ac:dyDescent="0.2">
      <c r="BS28243" s="152"/>
      <c r="BT28243" s="153"/>
    </row>
    <row r="28244" spans="71:72" x14ac:dyDescent="0.2">
      <c r="BS28244" s="152"/>
      <c r="BT28244" s="153"/>
    </row>
    <row r="28245" spans="71:72" x14ac:dyDescent="0.2">
      <c r="BS28245" s="152"/>
      <c r="BT28245" s="153"/>
    </row>
    <row r="28246" spans="71:72" x14ac:dyDescent="0.2">
      <c r="BS28246" s="152"/>
      <c r="BT28246" s="153"/>
    </row>
    <row r="28247" spans="71:72" x14ac:dyDescent="0.2">
      <c r="BS28247" s="152"/>
      <c r="BT28247" s="153"/>
    </row>
    <row r="28248" spans="71:72" x14ac:dyDescent="0.2">
      <c r="BS28248" s="152"/>
      <c r="BT28248" s="153"/>
    </row>
    <row r="28249" spans="71:72" x14ac:dyDescent="0.2">
      <c r="BS28249" s="152"/>
      <c r="BT28249" s="153"/>
    </row>
    <row r="28250" spans="71:72" x14ac:dyDescent="0.2">
      <c r="BS28250" s="152"/>
      <c r="BT28250" s="153"/>
    </row>
    <row r="28251" spans="71:72" x14ac:dyDescent="0.2">
      <c r="BS28251" s="152"/>
      <c r="BT28251" s="153"/>
    </row>
    <row r="28252" spans="71:72" x14ac:dyDescent="0.2">
      <c r="BS28252" s="152"/>
      <c r="BT28252" s="153"/>
    </row>
    <row r="28253" spans="71:72" x14ac:dyDescent="0.2">
      <c r="BS28253" s="152"/>
      <c r="BT28253" s="153"/>
    </row>
    <row r="28254" spans="71:72" x14ac:dyDescent="0.2">
      <c r="BS28254" s="152"/>
      <c r="BT28254" s="153"/>
    </row>
    <row r="28255" spans="71:72" x14ac:dyDescent="0.2">
      <c r="BS28255" s="152"/>
      <c r="BT28255" s="153"/>
    </row>
    <row r="28256" spans="71:72" x14ac:dyDescent="0.2">
      <c r="BS28256" s="152"/>
      <c r="BT28256" s="153"/>
    </row>
    <row r="28257" spans="71:72" x14ac:dyDescent="0.2">
      <c r="BS28257" s="152"/>
      <c r="BT28257" s="153"/>
    </row>
    <row r="28258" spans="71:72" x14ac:dyDescent="0.2">
      <c r="BS28258" s="152"/>
      <c r="BT28258" s="153"/>
    </row>
    <row r="28259" spans="71:72" x14ac:dyDescent="0.2">
      <c r="BS28259" s="152"/>
      <c r="BT28259" s="153"/>
    </row>
    <row r="28260" spans="71:72" x14ac:dyDescent="0.2">
      <c r="BS28260" s="152"/>
      <c r="BT28260" s="153"/>
    </row>
    <row r="28261" spans="71:72" x14ac:dyDescent="0.2">
      <c r="BS28261" s="152"/>
      <c r="BT28261" s="153"/>
    </row>
    <row r="28262" spans="71:72" x14ac:dyDescent="0.2">
      <c r="BS28262" s="152"/>
      <c r="BT28262" s="153"/>
    </row>
    <row r="28263" spans="71:72" x14ac:dyDescent="0.2">
      <c r="BS28263" s="152"/>
      <c r="BT28263" s="153"/>
    </row>
    <row r="28264" spans="71:72" x14ac:dyDescent="0.2">
      <c r="BS28264" s="152"/>
      <c r="BT28264" s="153"/>
    </row>
    <row r="28265" spans="71:72" x14ac:dyDescent="0.2">
      <c r="BS28265" s="152"/>
      <c r="BT28265" s="153"/>
    </row>
    <row r="28266" spans="71:72" x14ac:dyDescent="0.2">
      <c r="BS28266" s="152"/>
      <c r="BT28266" s="153"/>
    </row>
    <row r="28267" spans="71:72" x14ac:dyDescent="0.2">
      <c r="BS28267" s="152"/>
      <c r="BT28267" s="153"/>
    </row>
    <row r="28268" spans="71:72" x14ac:dyDescent="0.2">
      <c r="BS28268" s="152"/>
      <c r="BT28268" s="153"/>
    </row>
    <row r="28269" spans="71:72" x14ac:dyDescent="0.2">
      <c r="BS28269" s="152"/>
      <c r="BT28269" s="153"/>
    </row>
    <row r="28270" spans="71:72" x14ac:dyDescent="0.2">
      <c r="BS28270" s="152"/>
      <c r="BT28270" s="153"/>
    </row>
    <row r="28271" spans="71:72" x14ac:dyDescent="0.2">
      <c r="BS28271" s="152"/>
      <c r="BT28271" s="153"/>
    </row>
    <row r="28272" spans="71:72" x14ac:dyDescent="0.2">
      <c r="BS28272" s="152"/>
      <c r="BT28272" s="153"/>
    </row>
    <row r="28273" spans="71:72" x14ac:dyDescent="0.2">
      <c r="BS28273" s="152"/>
      <c r="BT28273" s="153"/>
    </row>
    <row r="28274" spans="71:72" x14ac:dyDescent="0.2">
      <c r="BS28274" s="152"/>
      <c r="BT28274" s="153"/>
    </row>
    <row r="28275" spans="71:72" x14ac:dyDescent="0.2">
      <c r="BS28275" s="152"/>
      <c r="BT28275" s="153"/>
    </row>
    <row r="28276" spans="71:72" x14ac:dyDescent="0.2">
      <c r="BS28276" s="152"/>
      <c r="BT28276" s="153"/>
    </row>
    <row r="28277" spans="71:72" x14ac:dyDescent="0.2">
      <c r="BS28277" s="152"/>
      <c r="BT28277" s="153"/>
    </row>
    <row r="28278" spans="71:72" x14ac:dyDescent="0.2">
      <c r="BS28278" s="152"/>
      <c r="BT28278" s="153"/>
    </row>
    <row r="28279" spans="71:72" x14ac:dyDescent="0.2">
      <c r="BS28279" s="152"/>
      <c r="BT28279" s="153"/>
    </row>
    <row r="28280" spans="71:72" x14ac:dyDescent="0.2">
      <c r="BS28280" s="152"/>
      <c r="BT28280" s="153"/>
    </row>
    <row r="28281" spans="71:72" x14ac:dyDescent="0.2">
      <c r="BS28281" s="152"/>
      <c r="BT28281" s="153"/>
    </row>
    <row r="28282" spans="71:72" x14ac:dyDescent="0.2">
      <c r="BS28282" s="152"/>
      <c r="BT28282" s="153"/>
    </row>
    <row r="28283" spans="71:72" x14ac:dyDescent="0.2">
      <c r="BS28283" s="152"/>
      <c r="BT28283" s="153"/>
    </row>
    <row r="28284" spans="71:72" x14ac:dyDescent="0.2">
      <c r="BS28284" s="152"/>
      <c r="BT28284" s="153"/>
    </row>
    <row r="28285" spans="71:72" x14ac:dyDescent="0.2">
      <c r="BS28285" s="152"/>
      <c r="BT28285" s="153"/>
    </row>
    <row r="28286" spans="71:72" x14ac:dyDescent="0.2">
      <c r="BS28286" s="152"/>
      <c r="BT28286" s="153"/>
    </row>
    <row r="28287" spans="71:72" x14ac:dyDescent="0.2">
      <c r="BS28287" s="152"/>
      <c r="BT28287" s="153"/>
    </row>
    <row r="28288" spans="71:72" x14ac:dyDescent="0.2">
      <c r="BS28288" s="152"/>
      <c r="BT28288" s="153"/>
    </row>
    <row r="28289" spans="71:72" x14ac:dyDescent="0.2">
      <c r="BS28289" s="152"/>
      <c r="BT28289" s="153"/>
    </row>
    <row r="28290" spans="71:72" x14ac:dyDescent="0.2">
      <c r="BS28290" s="152"/>
      <c r="BT28290" s="153"/>
    </row>
    <row r="28291" spans="71:72" x14ac:dyDescent="0.2">
      <c r="BS28291" s="152"/>
      <c r="BT28291" s="153"/>
    </row>
    <row r="28292" spans="71:72" x14ac:dyDescent="0.2">
      <c r="BS28292" s="152"/>
      <c r="BT28292" s="153"/>
    </row>
    <row r="28293" spans="71:72" x14ac:dyDescent="0.2">
      <c r="BS28293" s="152"/>
      <c r="BT28293" s="153"/>
    </row>
    <row r="28294" spans="71:72" x14ac:dyDescent="0.2">
      <c r="BS28294" s="152"/>
      <c r="BT28294" s="153"/>
    </row>
    <row r="28295" spans="71:72" x14ac:dyDescent="0.2">
      <c r="BS28295" s="152"/>
      <c r="BT28295" s="153"/>
    </row>
    <row r="28296" spans="71:72" x14ac:dyDescent="0.2">
      <c r="BS28296" s="152"/>
      <c r="BT28296" s="153"/>
    </row>
    <row r="28297" spans="71:72" x14ac:dyDescent="0.2">
      <c r="BS28297" s="152"/>
      <c r="BT28297" s="153"/>
    </row>
    <row r="28298" spans="71:72" x14ac:dyDescent="0.2">
      <c r="BS28298" s="152"/>
      <c r="BT28298" s="153"/>
    </row>
    <row r="28299" spans="71:72" x14ac:dyDescent="0.2">
      <c r="BS28299" s="152"/>
      <c r="BT28299" s="153"/>
    </row>
    <row r="28300" spans="71:72" x14ac:dyDescent="0.2">
      <c r="BS28300" s="152"/>
      <c r="BT28300" s="153"/>
    </row>
    <row r="28301" spans="71:72" x14ac:dyDescent="0.2">
      <c r="BS28301" s="152"/>
      <c r="BT28301" s="153"/>
    </row>
    <row r="28302" spans="71:72" x14ac:dyDescent="0.2">
      <c r="BS28302" s="152"/>
      <c r="BT28302" s="153"/>
    </row>
    <row r="28303" spans="71:72" x14ac:dyDescent="0.2">
      <c r="BS28303" s="152"/>
      <c r="BT28303" s="153"/>
    </row>
    <row r="28304" spans="71:72" x14ac:dyDescent="0.2">
      <c r="BS28304" s="152"/>
      <c r="BT28304" s="153"/>
    </row>
    <row r="28305" spans="71:72" x14ac:dyDescent="0.2">
      <c r="BS28305" s="152"/>
      <c r="BT28305" s="153"/>
    </row>
    <row r="28306" spans="71:72" x14ac:dyDescent="0.2">
      <c r="BS28306" s="152"/>
      <c r="BT28306" s="153"/>
    </row>
    <row r="28307" spans="71:72" x14ac:dyDescent="0.2">
      <c r="BS28307" s="152"/>
      <c r="BT28307" s="153"/>
    </row>
    <row r="28308" spans="71:72" x14ac:dyDescent="0.2">
      <c r="BS28308" s="152"/>
      <c r="BT28308" s="153"/>
    </row>
    <row r="28309" spans="71:72" x14ac:dyDescent="0.2">
      <c r="BS28309" s="152"/>
      <c r="BT28309" s="153"/>
    </row>
    <row r="28310" spans="71:72" x14ac:dyDescent="0.2">
      <c r="BS28310" s="152"/>
      <c r="BT28310" s="153"/>
    </row>
    <row r="28311" spans="71:72" x14ac:dyDescent="0.2">
      <c r="BS28311" s="152"/>
      <c r="BT28311" s="153"/>
    </row>
    <row r="28312" spans="71:72" x14ac:dyDescent="0.2">
      <c r="BS28312" s="152"/>
      <c r="BT28312" s="153"/>
    </row>
    <row r="28313" spans="71:72" x14ac:dyDescent="0.2">
      <c r="BS28313" s="152"/>
      <c r="BT28313" s="153"/>
    </row>
    <row r="28314" spans="71:72" x14ac:dyDescent="0.2">
      <c r="BS28314" s="152"/>
      <c r="BT28314" s="153"/>
    </row>
    <row r="28315" spans="71:72" x14ac:dyDescent="0.2">
      <c r="BS28315" s="152"/>
      <c r="BT28315" s="153"/>
    </row>
    <row r="28316" spans="71:72" x14ac:dyDescent="0.2">
      <c r="BS28316" s="152"/>
      <c r="BT28316" s="153"/>
    </row>
    <row r="28317" spans="71:72" x14ac:dyDescent="0.2">
      <c r="BS28317" s="152"/>
      <c r="BT28317" s="153"/>
    </row>
    <row r="28318" spans="71:72" x14ac:dyDescent="0.2">
      <c r="BS28318" s="152"/>
      <c r="BT28318" s="153"/>
    </row>
    <row r="28319" spans="71:72" x14ac:dyDescent="0.2">
      <c r="BS28319" s="152"/>
      <c r="BT28319" s="153"/>
    </row>
    <row r="28320" spans="71:72" x14ac:dyDescent="0.2">
      <c r="BS28320" s="152"/>
      <c r="BT28320" s="153"/>
    </row>
    <row r="28321" spans="71:72" x14ac:dyDescent="0.2">
      <c r="BS28321" s="152"/>
      <c r="BT28321" s="153"/>
    </row>
    <row r="28322" spans="71:72" x14ac:dyDescent="0.2">
      <c r="BS28322" s="152"/>
      <c r="BT28322" s="153"/>
    </row>
    <row r="28323" spans="71:72" x14ac:dyDescent="0.2">
      <c r="BS28323" s="152"/>
      <c r="BT28323" s="153"/>
    </row>
    <row r="28324" spans="71:72" x14ac:dyDescent="0.2">
      <c r="BS28324" s="152"/>
      <c r="BT28324" s="153"/>
    </row>
    <row r="28325" spans="71:72" x14ac:dyDescent="0.2">
      <c r="BS28325" s="152"/>
      <c r="BT28325" s="153"/>
    </row>
    <row r="28326" spans="71:72" x14ac:dyDescent="0.2">
      <c r="BS28326" s="152"/>
      <c r="BT28326" s="153"/>
    </row>
    <row r="28327" spans="71:72" x14ac:dyDescent="0.2">
      <c r="BS28327" s="152"/>
      <c r="BT28327" s="153"/>
    </row>
    <row r="28328" spans="71:72" x14ac:dyDescent="0.2">
      <c r="BS28328" s="152"/>
      <c r="BT28328" s="153"/>
    </row>
    <row r="28329" spans="71:72" x14ac:dyDescent="0.2">
      <c r="BS28329" s="152"/>
      <c r="BT28329" s="153"/>
    </row>
    <row r="28330" spans="71:72" x14ac:dyDescent="0.2">
      <c r="BS28330" s="152"/>
      <c r="BT28330" s="153"/>
    </row>
    <row r="28331" spans="71:72" x14ac:dyDescent="0.2">
      <c r="BS28331" s="152"/>
      <c r="BT28331" s="153"/>
    </row>
    <row r="28332" spans="71:72" x14ac:dyDescent="0.2">
      <c r="BS28332" s="152"/>
      <c r="BT28332" s="153"/>
    </row>
    <row r="28333" spans="71:72" x14ac:dyDescent="0.2">
      <c r="BS28333" s="152"/>
      <c r="BT28333" s="153"/>
    </row>
    <row r="28334" spans="71:72" x14ac:dyDescent="0.2">
      <c r="BS28334" s="152"/>
      <c r="BT28334" s="153"/>
    </row>
    <row r="28335" spans="71:72" x14ac:dyDescent="0.2">
      <c r="BS28335" s="152"/>
      <c r="BT28335" s="153"/>
    </row>
    <row r="28336" spans="71:72" x14ac:dyDescent="0.2">
      <c r="BS28336" s="152"/>
      <c r="BT28336" s="153"/>
    </row>
    <row r="28337" spans="71:72" x14ac:dyDescent="0.2">
      <c r="BS28337" s="152"/>
      <c r="BT28337" s="153"/>
    </row>
    <row r="28338" spans="71:72" x14ac:dyDescent="0.2">
      <c r="BS28338" s="152"/>
      <c r="BT28338" s="153"/>
    </row>
    <row r="28339" spans="71:72" x14ac:dyDescent="0.2">
      <c r="BS28339" s="152"/>
      <c r="BT28339" s="153"/>
    </row>
    <row r="28340" spans="71:72" x14ac:dyDescent="0.2">
      <c r="BS28340" s="152"/>
      <c r="BT28340" s="153"/>
    </row>
    <row r="28341" spans="71:72" x14ac:dyDescent="0.2">
      <c r="BS28341" s="152"/>
      <c r="BT28341" s="153"/>
    </row>
    <row r="28342" spans="71:72" x14ac:dyDescent="0.2">
      <c r="BS28342" s="152"/>
      <c r="BT28342" s="153"/>
    </row>
    <row r="28343" spans="71:72" x14ac:dyDescent="0.2">
      <c r="BS28343" s="152"/>
      <c r="BT28343" s="153"/>
    </row>
    <row r="28344" spans="71:72" x14ac:dyDescent="0.2">
      <c r="BS28344" s="152"/>
      <c r="BT28344" s="153"/>
    </row>
    <row r="28345" spans="71:72" x14ac:dyDescent="0.2">
      <c r="BS28345" s="152"/>
      <c r="BT28345" s="153"/>
    </row>
    <row r="28346" spans="71:72" x14ac:dyDescent="0.2">
      <c r="BS28346" s="152"/>
      <c r="BT28346" s="153"/>
    </row>
    <row r="28347" spans="71:72" x14ac:dyDescent="0.2">
      <c r="BS28347" s="152"/>
      <c r="BT28347" s="153"/>
    </row>
    <row r="28348" spans="71:72" x14ac:dyDescent="0.2">
      <c r="BS28348" s="152"/>
      <c r="BT28348" s="153"/>
    </row>
    <row r="28349" spans="71:72" x14ac:dyDescent="0.2">
      <c r="BS28349" s="152"/>
      <c r="BT28349" s="153"/>
    </row>
    <row r="28350" spans="71:72" x14ac:dyDescent="0.2">
      <c r="BS28350" s="152"/>
      <c r="BT28350" s="153"/>
    </row>
    <row r="28351" spans="71:72" x14ac:dyDescent="0.2">
      <c r="BS28351" s="152"/>
      <c r="BT28351" s="153"/>
    </row>
    <row r="28352" spans="71:72" x14ac:dyDescent="0.2">
      <c r="BS28352" s="152"/>
      <c r="BT28352" s="153"/>
    </row>
    <row r="28353" spans="71:72" x14ac:dyDescent="0.2">
      <c r="BS28353" s="152"/>
      <c r="BT28353" s="153"/>
    </row>
    <row r="28354" spans="71:72" x14ac:dyDescent="0.2">
      <c r="BS28354" s="152"/>
      <c r="BT28354" s="153"/>
    </row>
    <row r="28355" spans="71:72" x14ac:dyDescent="0.2">
      <c r="BS28355" s="152"/>
      <c r="BT28355" s="153"/>
    </row>
    <row r="28356" spans="71:72" x14ac:dyDescent="0.2">
      <c r="BS28356" s="152"/>
      <c r="BT28356" s="153"/>
    </row>
    <row r="28357" spans="71:72" x14ac:dyDescent="0.2">
      <c r="BS28357" s="152"/>
      <c r="BT28357" s="153"/>
    </row>
    <row r="28358" spans="71:72" x14ac:dyDescent="0.2">
      <c r="BS28358" s="152"/>
      <c r="BT28358" s="153"/>
    </row>
    <row r="28359" spans="71:72" x14ac:dyDescent="0.2">
      <c r="BS28359" s="152"/>
      <c r="BT28359" s="153"/>
    </row>
    <row r="28360" spans="71:72" x14ac:dyDescent="0.2">
      <c r="BS28360" s="152"/>
      <c r="BT28360" s="153"/>
    </row>
    <row r="28361" spans="71:72" x14ac:dyDescent="0.2">
      <c r="BS28361" s="152"/>
      <c r="BT28361" s="153"/>
    </row>
    <row r="28362" spans="71:72" x14ac:dyDescent="0.2">
      <c r="BS28362" s="152"/>
      <c r="BT28362" s="153"/>
    </row>
    <row r="28363" spans="71:72" x14ac:dyDescent="0.2">
      <c r="BS28363" s="152"/>
      <c r="BT28363" s="153"/>
    </row>
    <row r="28364" spans="71:72" x14ac:dyDescent="0.2">
      <c r="BS28364" s="152"/>
      <c r="BT28364" s="153"/>
    </row>
    <row r="28365" spans="71:72" x14ac:dyDescent="0.2">
      <c r="BS28365" s="152"/>
      <c r="BT28365" s="153"/>
    </row>
    <row r="28366" spans="71:72" x14ac:dyDescent="0.2">
      <c r="BS28366" s="152"/>
      <c r="BT28366" s="153"/>
    </row>
    <row r="28367" spans="71:72" x14ac:dyDescent="0.2">
      <c r="BS28367" s="152"/>
      <c r="BT28367" s="153"/>
    </row>
    <row r="28368" spans="71:72" x14ac:dyDescent="0.2">
      <c r="BS28368" s="152"/>
      <c r="BT28368" s="153"/>
    </row>
    <row r="28369" spans="71:72" x14ac:dyDescent="0.2">
      <c r="BS28369" s="152"/>
      <c r="BT28369" s="153"/>
    </row>
    <row r="28370" spans="71:72" x14ac:dyDescent="0.2">
      <c r="BS28370" s="152"/>
      <c r="BT28370" s="153"/>
    </row>
    <row r="28371" spans="71:72" x14ac:dyDescent="0.2">
      <c r="BS28371" s="152"/>
      <c r="BT28371" s="153"/>
    </row>
    <row r="28372" spans="71:72" x14ac:dyDescent="0.2">
      <c r="BS28372" s="152"/>
      <c r="BT28372" s="153"/>
    </row>
    <row r="28373" spans="71:72" x14ac:dyDescent="0.2">
      <c r="BS28373" s="152"/>
      <c r="BT28373" s="153"/>
    </row>
    <row r="28374" spans="71:72" x14ac:dyDescent="0.2">
      <c r="BS28374" s="152"/>
      <c r="BT28374" s="153"/>
    </row>
    <row r="28375" spans="71:72" x14ac:dyDescent="0.2">
      <c r="BS28375" s="152"/>
      <c r="BT28375" s="153"/>
    </row>
    <row r="28376" spans="71:72" x14ac:dyDescent="0.2">
      <c r="BS28376" s="152"/>
      <c r="BT28376" s="153"/>
    </row>
    <row r="28377" spans="71:72" x14ac:dyDescent="0.2">
      <c r="BS28377" s="152"/>
      <c r="BT28377" s="153"/>
    </row>
    <row r="28378" spans="71:72" x14ac:dyDescent="0.2">
      <c r="BS28378" s="152"/>
      <c r="BT28378" s="153"/>
    </row>
    <row r="28379" spans="71:72" x14ac:dyDescent="0.2">
      <c r="BS28379" s="152"/>
      <c r="BT28379" s="153"/>
    </row>
    <row r="28380" spans="71:72" x14ac:dyDescent="0.2">
      <c r="BS28380" s="152"/>
      <c r="BT28380" s="153"/>
    </row>
    <row r="28381" spans="71:72" x14ac:dyDescent="0.2">
      <c r="BS28381" s="152"/>
      <c r="BT28381" s="153"/>
    </row>
    <row r="28382" spans="71:72" x14ac:dyDescent="0.2">
      <c r="BS28382" s="152"/>
      <c r="BT28382" s="153"/>
    </row>
    <row r="28383" spans="71:72" x14ac:dyDescent="0.2">
      <c r="BS28383" s="152"/>
      <c r="BT28383" s="153"/>
    </row>
    <row r="28384" spans="71:72" x14ac:dyDescent="0.2">
      <c r="BS28384" s="152"/>
      <c r="BT28384" s="153"/>
    </row>
    <row r="28385" spans="71:72" x14ac:dyDescent="0.2">
      <c r="BS28385" s="152"/>
      <c r="BT28385" s="153"/>
    </row>
    <row r="28386" spans="71:72" x14ac:dyDescent="0.2">
      <c r="BS28386" s="152"/>
      <c r="BT28386" s="153"/>
    </row>
    <row r="28387" spans="71:72" x14ac:dyDescent="0.2">
      <c r="BS28387" s="152"/>
      <c r="BT28387" s="153"/>
    </row>
    <row r="28388" spans="71:72" x14ac:dyDescent="0.2">
      <c r="BS28388" s="152"/>
      <c r="BT28388" s="153"/>
    </row>
    <row r="28389" spans="71:72" x14ac:dyDescent="0.2">
      <c r="BS28389" s="152"/>
      <c r="BT28389" s="153"/>
    </row>
    <row r="28390" spans="71:72" x14ac:dyDescent="0.2">
      <c r="BS28390" s="152"/>
      <c r="BT28390" s="153"/>
    </row>
    <row r="28391" spans="71:72" x14ac:dyDescent="0.2">
      <c r="BS28391" s="152"/>
      <c r="BT28391" s="153"/>
    </row>
    <row r="28392" spans="71:72" x14ac:dyDescent="0.2">
      <c r="BS28392" s="152"/>
      <c r="BT28392" s="153"/>
    </row>
    <row r="28393" spans="71:72" x14ac:dyDescent="0.2">
      <c r="BS28393" s="152"/>
      <c r="BT28393" s="153"/>
    </row>
    <row r="28394" spans="71:72" x14ac:dyDescent="0.2">
      <c r="BS28394" s="152"/>
      <c r="BT28394" s="153"/>
    </row>
    <row r="28395" spans="71:72" x14ac:dyDescent="0.2">
      <c r="BS28395" s="152"/>
      <c r="BT28395" s="153"/>
    </row>
    <row r="28396" spans="71:72" x14ac:dyDescent="0.2">
      <c r="BS28396" s="152"/>
      <c r="BT28396" s="153"/>
    </row>
    <row r="28397" spans="71:72" x14ac:dyDescent="0.2">
      <c r="BS28397" s="152"/>
      <c r="BT28397" s="153"/>
    </row>
    <row r="28398" spans="71:72" x14ac:dyDescent="0.2">
      <c r="BS28398" s="152"/>
      <c r="BT28398" s="153"/>
    </row>
    <row r="28399" spans="71:72" x14ac:dyDescent="0.2">
      <c r="BS28399" s="152"/>
      <c r="BT28399" s="153"/>
    </row>
    <row r="28400" spans="71:72" x14ac:dyDescent="0.2">
      <c r="BS28400" s="152"/>
      <c r="BT28400" s="153"/>
    </row>
    <row r="28401" spans="71:72" x14ac:dyDescent="0.2">
      <c r="BS28401" s="152"/>
      <c r="BT28401" s="153"/>
    </row>
    <row r="28402" spans="71:72" x14ac:dyDescent="0.2">
      <c r="BS28402" s="152"/>
      <c r="BT28402" s="153"/>
    </row>
    <row r="28403" spans="71:72" x14ac:dyDescent="0.2">
      <c r="BS28403" s="152"/>
      <c r="BT28403" s="153"/>
    </row>
    <row r="28404" spans="71:72" x14ac:dyDescent="0.2">
      <c r="BS28404" s="152"/>
      <c r="BT28404" s="153"/>
    </row>
    <row r="28405" spans="71:72" x14ac:dyDescent="0.2">
      <c r="BS28405" s="152"/>
      <c r="BT28405" s="153"/>
    </row>
    <row r="28406" spans="71:72" x14ac:dyDescent="0.2">
      <c r="BS28406" s="152"/>
      <c r="BT28406" s="153"/>
    </row>
    <row r="28407" spans="71:72" x14ac:dyDescent="0.2">
      <c r="BS28407" s="152"/>
      <c r="BT28407" s="153"/>
    </row>
    <row r="28408" spans="71:72" x14ac:dyDescent="0.2">
      <c r="BS28408" s="152"/>
      <c r="BT28408" s="153"/>
    </row>
    <row r="28409" spans="71:72" x14ac:dyDescent="0.2">
      <c r="BS28409" s="152"/>
      <c r="BT28409" s="153"/>
    </row>
    <row r="28410" spans="71:72" x14ac:dyDescent="0.2">
      <c r="BS28410" s="152"/>
      <c r="BT28410" s="153"/>
    </row>
    <row r="28411" spans="71:72" x14ac:dyDescent="0.2">
      <c r="BS28411" s="152"/>
      <c r="BT28411" s="153"/>
    </row>
    <row r="28412" spans="71:72" x14ac:dyDescent="0.2">
      <c r="BS28412" s="152"/>
      <c r="BT28412" s="153"/>
    </row>
    <row r="28413" spans="71:72" x14ac:dyDescent="0.2">
      <c r="BS28413" s="152"/>
      <c r="BT28413" s="153"/>
    </row>
    <row r="28414" spans="71:72" x14ac:dyDescent="0.2">
      <c r="BS28414" s="152"/>
      <c r="BT28414" s="153"/>
    </row>
    <row r="28415" spans="71:72" x14ac:dyDescent="0.2">
      <c r="BS28415" s="152"/>
      <c r="BT28415" s="153"/>
    </row>
    <row r="28416" spans="71:72" x14ac:dyDescent="0.2">
      <c r="BS28416" s="152"/>
      <c r="BT28416" s="153"/>
    </row>
    <row r="28417" spans="71:72" x14ac:dyDescent="0.2">
      <c r="BS28417" s="152"/>
      <c r="BT28417" s="153"/>
    </row>
    <row r="28418" spans="71:72" x14ac:dyDescent="0.2">
      <c r="BS28418" s="152"/>
      <c r="BT28418" s="153"/>
    </row>
    <row r="28419" spans="71:72" x14ac:dyDescent="0.2">
      <c r="BS28419" s="152"/>
      <c r="BT28419" s="153"/>
    </row>
    <row r="28420" spans="71:72" x14ac:dyDescent="0.2">
      <c r="BS28420" s="152"/>
      <c r="BT28420" s="153"/>
    </row>
    <row r="28421" spans="71:72" x14ac:dyDescent="0.2">
      <c r="BS28421" s="152"/>
      <c r="BT28421" s="153"/>
    </row>
    <row r="28422" spans="71:72" x14ac:dyDescent="0.2">
      <c r="BS28422" s="152"/>
      <c r="BT28422" s="153"/>
    </row>
    <row r="28423" spans="71:72" x14ac:dyDescent="0.2">
      <c r="BS28423" s="152"/>
      <c r="BT28423" s="153"/>
    </row>
    <row r="28424" spans="71:72" x14ac:dyDescent="0.2">
      <c r="BS28424" s="152"/>
      <c r="BT28424" s="153"/>
    </row>
    <row r="28425" spans="71:72" x14ac:dyDescent="0.2">
      <c r="BS28425" s="152"/>
      <c r="BT28425" s="153"/>
    </row>
    <row r="28426" spans="71:72" x14ac:dyDescent="0.2">
      <c r="BS28426" s="152"/>
      <c r="BT28426" s="153"/>
    </row>
    <row r="28427" spans="71:72" x14ac:dyDescent="0.2">
      <c r="BS28427" s="152"/>
      <c r="BT28427" s="153"/>
    </row>
    <row r="28428" spans="71:72" x14ac:dyDescent="0.2">
      <c r="BS28428" s="152"/>
      <c r="BT28428" s="153"/>
    </row>
    <row r="28429" spans="71:72" x14ac:dyDescent="0.2">
      <c r="BS28429" s="152"/>
      <c r="BT28429" s="153"/>
    </row>
    <row r="28430" spans="71:72" x14ac:dyDescent="0.2">
      <c r="BS28430" s="152"/>
      <c r="BT28430" s="153"/>
    </row>
    <row r="28431" spans="71:72" x14ac:dyDescent="0.2">
      <c r="BS28431" s="152"/>
      <c r="BT28431" s="153"/>
    </row>
    <row r="28432" spans="71:72" x14ac:dyDescent="0.2">
      <c r="BS28432" s="152"/>
      <c r="BT28432" s="153"/>
    </row>
    <row r="28433" spans="71:72" x14ac:dyDescent="0.2">
      <c r="BS28433" s="152"/>
      <c r="BT28433" s="153"/>
    </row>
    <row r="28434" spans="71:72" x14ac:dyDescent="0.2">
      <c r="BS28434" s="152"/>
      <c r="BT28434" s="153"/>
    </row>
    <row r="28435" spans="71:72" x14ac:dyDescent="0.2">
      <c r="BS28435" s="152"/>
      <c r="BT28435" s="153"/>
    </row>
    <row r="28436" spans="71:72" x14ac:dyDescent="0.2">
      <c r="BS28436" s="152"/>
      <c r="BT28436" s="153"/>
    </row>
    <row r="28437" spans="71:72" x14ac:dyDescent="0.2">
      <c r="BS28437" s="152"/>
      <c r="BT28437" s="153"/>
    </row>
    <row r="28438" spans="71:72" x14ac:dyDescent="0.2">
      <c r="BS28438" s="152"/>
      <c r="BT28438" s="153"/>
    </row>
    <row r="28439" spans="71:72" x14ac:dyDescent="0.2">
      <c r="BS28439" s="152"/>
      <c r="BT28439" s="153"/>
    </row>
    <row r="28440" spans="71:72" x14ac:dyDescent="0.2">
      <c r="BS28440" s="152"/>
      <c r="BT28440" s="153"/>
    </row>
    <row r="28441" spans="71:72" x14ac:dyDescent="0.2">
      <c r="BS28441" s="152"/>
      <c r="BT28441" s="153"/>
    </row>
    <row r="28442" spans="71:72" x14ac:dyDescent="0.2">
      <c r="BS28442" s="152"/>
      <c r="BT28442" s="153"/>
    </row>
    <row r="28443" spans="71:72" x14ac:dyDescent="0.2">
      <c r="BS28443" s="152"/>
      <c r="BT28443" s="153"/>
    </row>
    <row r="28444" spans="71:72" x14ac:dyDescent="0.2">
      <c r="BS28444" s="152"/>
      <c r="BT28444" s="153"/>
    </row>
    <row r="28445" spans="71:72" x14ac:dyDescent="0.2">
      <c r="BS28445" s="152"/>
      <c r="BT28445" s="153"/>
    </row>
    <row r="28446" spans="71:72" x14ac:dyDescent="0.2">
      <c r="BS28446" s="152"/>
      <c r="BT28446" s="153"/>
    </row>
    <row r="28447" spans="71:72" x14ac:dyDescent="0.2">
      <c r="BS28447" s="152"/>
      <c r="BT28447" s="153"/>
    </row>
    <row r="28448" spans="71:72" x14ac:dyDescent="0.2">
      <c r="BS28448" s="152"/>
      <c r="BT28448" s="153"/>
    </row>
    <row r="28449" spans="71:72" x14ac:dyDescent="0.2">
      <c r="BS28449" s="152"/>
      <c r="BT28449" s="153"/>
    </row>
    <row r="28450" spans="71:72" x14ac:dyDescent="0.2">
      <c r="BS28450" s="152"/>
      <c r="BT28450" s="153"/>
    </row>
    <row r="28451" spans="71:72" x14ac:dyDescent="0.2">
      <c r="BS28451" s="152"/>
      <c r="BT28451" s="153"/>
    </row>
    <row r="28452" spans="71:72" x14ac:dyDescent="0.2">
      <c r="BS28452" s="152"/>
      <c r="BT28452" s="153"/>
    </row>
    <row r="28453" spans="71:72" x14ac:dyDescent="0.2">
      <c r="BS28453" s="152"/>
      <c r="BT28453" s="153"/>
    </row>
    <row r="28454" spans="71:72" x14ac:dyDescent="0.2">
      <c r="BS28454" s="152"/>
      <c r="BT28454" s="153"/>
    </row>
    <row r="28455" spans="71:72" x14ac:dyDescent="0.2">
      <c r="BS28455" s="152"/>
      <c r="BT28455" s="153"/>
    </row>
    <row r="28456" spans="71:72" x14ac:dyDescent="0.2">
      <c r="BS28456" s="152"/>
      <c r="BT28456" s="153"/>
    </row>
    <row r="28457" spans="71:72" x14ac:dyDescent="0.2">
      <c r="BS28457" s="152"/>
      <c r="BT28457" s="153"/>
    </row>
    <row r="28458" spans="71:72" x14ac:dyDescent="0.2">
      <c r="BS28458" s="152"/>
      <c r="BT28458" s="153"/>
    </row>
    <row r="28459" spans="71:72" x14ac:dyDescent="0.2">
      <c r="BS28459" s="152"/>
      <c r="BT28459" s="153"/>
    </row>
    <row r="28460" spans="71:72" x14ac:dyDescent="0.2">
      <c r="BS28460" s="152"/>
      <c r="BT28460" s="153"/>
    </row>
    <row r="28461" spans="71:72" x14ac:dyDescent="0.2">
      <c r="BS28461" s="152"/>
      <c r="BT28461" s="153"/>
    </row>
    <row r="28462" spans="71:72" x14ac:dyDescent="0.2">
      <c r="BS28462" s="152"/>
      <c r="BT28462" s="153"/>
    </row>
    <row r="28463" spans="71:72" x14ac:dyDescent="0.2">
      <c r="BS28463" s="152"/>
      <c r="BT28463" s="153"/>
    </row>
    <row r="28464" spans="71:72" x14ac:dyDescent="0.2">
      <c r="BS28464" s="152"/>
      <c r="BT28464" s="153"/>
    </row>
    <row r="28465" spans="71:72" x14ac:dyDescent="0.2">
      <c r="BS28465" s="152"/>
      <c r="BT28465" s="153"/>
    </row>
    <row r="28466" spans="71:72" x14ac:dyDescent="0.2">
      <c r="BS28466" s="152"/>
      <c r="BT28466" s="153"/>
    </row>
    <row r="28467" spans="71:72" x14ac:dyDescent="0.2">
      <c r="BS28467" s="152"/>
      <c r="BT28467" s="153"/>
    </row>
    <row r="28468" spans="71:72" x14ac:dyDescent="0.2">
      <c r="BS28468" s="152"/>
      <c r="BT28468" s="153"/>
    </row>
    <row r="28469" spans="71:72" x14ac:dyDescent="0.2">
      <c r="BS28469" s="152"/>
      <c r="BT28469" s="153"/>
    </row>
    <row r="28470" spans="71:72" x14ac:dyDescent="0.2">
      <c r="BS28470" s="152"/>
      <c r="BT28470" s="153"/>
    </row>
    <row r="28471" spans="71:72" x14ac:dyDescent="0.2">
      <c r="BS28471" s="152"/>
      <c r="BT28471" s="153"/>
    </row>
    <row r="28472" spans="71:72" x14ac:dyDescent="0.2">
      <c r="BS28472" s="152"/>
      <c r="BT28472" s="153"/>
    </row>
    <row r="28473" spans="71:72" x14ac:dyDescent="0.2">
      <c r="BS28473" s="152"/>
      <c r="BT28473" s="153"/>
    </row>
    <row r="28474" spans="71:72" x14ac:dyDescent="0.2">
      <c r="BS28474" s="152"/>
      <c r="BT28474" s="153"/>
    </row>
    <row r="28475" spans="71:72" x14ac:dyDescent="0.2">
      <c r="BS28475" s="152"/>
      <c r="BT28475" s="153"/>
    </row>
    <row r="28476" spans="71:72" x14ac:dyDescent="0.2">
      <c r="BS28476" s="152"/>
      <c r="BT28476" s="153"/>
    </row>
    <row r="28477" spans="71:72" x14ac:dyDescent="0.2">
      <c r="BS28477" s="152"/>
      <c r="BT28477" s="153"/>
    </row>
    <row r="28478" spans="71:72" x14ac:dyDescent="0.2">
      <c r="BS28478" s="152"/>
      <c r="BT28478" s="153"/>
    </row>
    <row r="28479" spans="71:72" x14ac:dyDescent="0.2">
      <c r="BS28479" s="152"/>
      <c r="BT28479" s="153"/>
    </row>
    <row r="28480" spans="71:72" x14ac:dyDescent="0.2">
      <c r="BS28480" s="152"/>
      <c r="BT28480" s="153"/>
    </row>
    <row r="28481" spans="71:72" x14ac:dyDescent="0.2">
      <c r="BS28481" s="152"/>
      <c r="BT28481" s="153"/>
    </row>
    <row r="28482" spans="71:72" x14ac:dyDescent="0.2">
      <c r="BS28482" s="152"/>
      <c r="BT28482" s="153"/>
    </row>
    <row r="28483" spans="71:72" x14ac:dyDescent="0.2">
      <c r="BS28483" s="152"/>
      <c r="BT28483" s="153"/>
    </row>
    <row r="28484" spans="71:72" x14ac:dyDescent="0.2">
      <c r="BS28484" s="152"/>
      <c r="BT28484" s="153"/>
    </row>
    <row r="28485" spans="71:72" x14ac:dyDescent="0.2">
      <c r="BS28485" s="152"/>
      <c r="BT28485" s="153"/>
    </row>
    <row r="28486" spans="71:72" x14ac:dyDescent="0.2">
      <c r="BS28486" s="152"/>
      <c r="BT28486" s="153"/>
    </row>
    <row r="28487" spans="71:72" x14ac:dyDescent="0.2">
      <c r="BS28487" s="152"/>
      <c r="BT28487" s="153"/>
    </row>
    <row r="28488" spans="71:72" x14ac:dyDescent="0.2">
      <c r="BS28488" s="152"/>
      <c r="BT28488" s="153"/>
    </row>
    <row r="28489" spans="71:72" x14ac:dyDescent="0.2">
      <c r="BS28489" s="152"/>
      <c r="BT28489" s="153"/>
    </row>
    <row r="28490" spans="71:72" x14ac:dyDescent="0.2">
      <c r="BS28490" s="152"/>
      <c r="BT28490" s="153"/>
    </row>
    <row r="28491" spans="71:72" x14ac:dyDescent="0.2">
      <c r="BS28491" s="152"/>
      <c r="BT28491" s="153"/>
    </row>
    <row r="28492" spans="71:72" x14ac:dyDescent="0.2">
      <c r="BS28492" s="152"/>
      <c r="BT28492" s="153"/>
    </row>
    <row r="28493" spans="71:72" x14ac:dyDescent="0.2">
      <c r="BS28493" s="152"/>
      <c r="BT28493" s="153"/>
    </row>
    <row r="28494" spans="71:72" x14ac:dyDescent="0.2">
      <c r="BS28494" s="152"/>
      <c r="BT28494" s="153"/>
    </row>
    <row r="28495" spans="71:72" x14ac:dyDescent="0.2">
      <c r="BS28495" s="152"/>
      <c r="BT28495" s="153"/>
    </row>
    <row r="28496" spans="71:72" x14ac:dyDescent="0.2">
      <c r="BS28496" s="152"/>
      <c r="BT28496" s="153"/>
    </row>
    <row r="28497" spans="71:72" x14ac:dyDescent="0.2">
      <c r="BS28497" s="152"/>
      <c r="BT28497" s="153"/>
    </row>
    <row r="28498" spans="71:72" x14ac:dyDescent="0.2">
      <c r="BS28498" s="152"/>
      <c r="BT28498" s="153"/>
    </row>
    <row r="28499" spans="71:72" x14ac:dyDescent="0.2">
      <c r="BS28499" s="152"/>
      <c r="BT28499" s="153"/>
    </row>
    <row r="28500" spans="71:72" x14ac:dyDescent="0.2">
      <c r="BS28500" s="152"/>
      <c r="BT28500" s="153"/>
    </row>
    <row r="28501" spans="71:72" x14ac:dyDescent="0.2">
      <c r="BS28501" s="152"/>
      <c r="BT28501" s="153"/>
    </row>
    <row r="28502" spans="71:72" x14ac:dyDescent="0.2">
      <c r="BS28502" s="152"/>
      <c r="BT28502" s="153"/>
    </row>
    <row r="28503" spans="71:72" x14ac:dyDescent="0.2">
      <c r="BS28503" s="152"/>
      <c r="BT28503" s="153"/>
    </row>
    <row r="28504" spans="71:72" x14ac:dyDescent="0.2">
      <c r="BS28504" s="152"/>
      <c r="BT28504" s="153"/>
    </row>
    <row r="28505" spans="71:72" x14ac:dyDescent="0.2">
      <c r="BS28505" s="152"/>
      <c r="BT28505" s="153"/>
    </row>
    <row r="28506" spans="71:72" x14ac:dyDescent="0.2">
      <c r="BS28506" s="152"/>
      <c r="BT28506" s="153"/>
    </row>
    <row r="28507" spans="71:72" x14ac:dyDescent="0.2">
      <c r="BS28507" s="152"/>
      <c r="BT28507" s="153"/>
    </row>
    <row r="28508" spans="71:72" x14ac:dyDescent="0.2">
      <c r="BS28508" s="152"/>
      <c r="BT28508" s="153"/>
    </row>
    <row r="28509" spans="71:72" x14ac:dyDescent="0.2">
      <c r="BS28509" s="152"/>
      <c r="BT28509" s="153"/>
    </row>
    <row r="28510" spans="71:72" x14ac:dyDescent="0.2">
      <c r="BS28510" s="152"/>
      <c r="BT28510" s="153"/>
    </row>
    <row r="28511" spans="71:72" x14ac:dyDescent="0.2">
      <c r="BS28511" s="152"/>
      <c r="BT28511" s="153"/>
    </row>
    <row r="28512" spans="71:72" x14ac:dyDescent="0.2">
      <c r="BS28512" s="152"/>
      <c r="BT28512" s="153"/>
    </row>
    <row r="28513" spans="71:72" x14ac:dyDescent="0.2">
      <c r="BS28513" s="152"/>
      <c r="BT28513" s="153"/>
    </row>
    <row r="28514" spans="71:72" x14ac:dyDescent="0.2">
      <c r="BS28514" s="152"/>
      <c r="BT28514" s="153"/>
    </row>
    <row r="28515" spans="71:72" x14ac:dyDescent="0.2">
      <c r="BS28515" s="152"/>
      <c r="BT28515" s="153"/>
    </row>
    <row r="28516" spans="71:72" x14ac:dyDescent="0.2">
      <c r="BS28516" s="152"/>
      <c r="BT28516" s="153"/>
    </row>
    <row r="28517" spans="71:72" x14ac:dyDescent="0.2">
      <c r="BS28517" s="152"/>
      <c r="BT28517" s="153"/>
    </row>
    <row r="28518" spans="71:72" x14ac:dyDescent="0.2">
      <c r="BS28518" s="152"/>
      <c r="BT28518" s="153"/>
    </row>
    <row r="28519" spans="71:72" x14ac:dyDescent="0.2">
      <c r="BS28519" s="152"/>
      <c r="BT28519" s="153"/>
    </row>
    <row r="28520" spans="71:72" x14ac:dyDescent="0.2">
      <c r="BS28520" s="152"/>
      <c r="BT28520" s="153"/>
    </row>
    <row r="28521" spans="71:72" x14ac:dyDescent="0.2">
      <c r="BS28521" s="152"/>
      <c r="BT28521" s="153"/>
    </row>
    <row r="28522" spans="71:72" x14ac:dyDescent="0.2">
      <c r="BS28522" s="152"/>
      <c r="BT28522" s="153"/>
    </row>
    <row r="28523" spans="71:72" x14ac:dyDescent="0.2">
      <c r="BS28523" s="152"/>
      <c r="BT28523" s="153"/>
    </row>
    <row r="28524" spans="71:72" x14ac:dyDescent="0.2">
      <c r="BS28524" s="152"/>
      <c r="BT28524" s="153"/>
    </row>
    <row r="28525" spans="71:72" x14ac:dyDescent="0.2">
      <c r="BS28525" s="152"/>
      <c r="BT28525" s="153"/>
    </row>
    <row r="28526" spans="71:72" x14ac:dyDescent="0.2">
      <c r="BS28526" s="152"/>
      <c r="BT28526" s="153"/>
    </row>
    <row r="28527" spans="71:72" x14ac:dyDescent="0.2">
      <c r="BS28527" s="152"/>
      <c r="BT28527" s="153"/>
    </row>
    <row r="28528" spans="71:72" x14ac:dyDescent="0.2">
      <c r="BS28528" s="152"/>
      <c r="BT28528" s="153"/>
    </row>
    <row r="28529" spans="71:72" x14ac:dyDescent="0.2">
      <c r="BS28529" s="152"/>
      <c r="BT28529" s="153"/>
    </row>
    <row r="28530" spans="71:72" x14ac:dyDescent="0.2">
      <c r="BS28530" s="152"/>
      <c r="BT28530" s="153"/>
    </row>
    <row r="28531" spans="71:72" x14ac:dyDescent="0.2">
      <c r="BS28531" s="152"/>
      <c r="BT28531" s="153"/>
    </row>
    <row r="28532" spans="71:72" x14ac:dyDescent="0.2">
      <c r="BS28532" s="152"/>
      <c r="BT28532" s="153"/>
    </row>
    <row r="28533" spans="71:72" x14ac:dyDescent="0.2">
      <c r="BS28533" s="152"/>
      <c r="BT28533" s="153"/>
    </row>
    <row r="28534" spans="71:72" x14ac:dyDescent="0.2">
      <c r="BS28534" s="152"/>
      <c r="BT28534" s="153"/>
    </row>
    <row r="28535" spans="71:72" x14ac:dyDescent="0.2">
      <c r="BS28535" s="152"/>
      <c r="BT28535" s="153"/>
    </row>
    <row r="28536" spans="71:72" x14ac:dyDescent="0.2">
      <c r="BS28536" s="152"/>
      <c r="BT28536" s="153"/>
    </row>
    <row r="28537" spans="71:72" x14ac:dyDescent="0.2">
      <c r="BS28537" s="152"/>
      <c r="BT28537" s="153"/>
    </row>
    <row r="28538" spans="71:72" x14ac:dyDescent="0.2">
      <c r="BS28538" s="152"/>
      <c r="BT28538" s="153"/>
    </row>
    <row r="28539" spans="71:72" x14ac:dyDescent="0.2">
      <c r="BS28539" s="152"/>
      <c r="BT28539" s="153"/>
    </row>
    <row r="28540" spans="71:72" x14ac:dyDescent="0.2">
      <c r="BS28540" s="152"/>
      <c r="BT28540" s="153"/>
    </row>
    <row r="28541" spans="71:72" x14ac:dyDescent="0.2">
      <c r="BS28541" s="152"/>
      <c r="BT28541" s="153"/>
    </row>
    <row r="28542" spans="71:72" x14ac:dyDescent="0.2">
      <c r="BS28542" s="152"/>
      <c r="BT28542" s="153"/>
    </row>
    <row r="28543" spans="71:72" x14ac:dyDescent="0.2">
      <c r="BS28543" s="152"/>
      <c r="BT28543" s="153"/>
    </row>
    <row r="28544" spans="71:72" x14ac:dyDescent="0.2">
      <c r="BS28544" s="152"/>
      <c r="BT28544" s="153"/>
    </row>
    <row r="28545" spans="71:72" x14ac:dyDescent="0.2">
      <c r="BS28545" s="152"/>
      <c r="BT28545" s="153"/>
    </row>
    <row r="28546" spans="71:72" x14ac:dyDescent="0.2">
      <c r="BS28546" s="152"/>
      <c r="BT28546" s="153"/>
    </row>
    <row r="28547" spans="71:72" x14ac:dyDescent="0.2">
      <c r="BS28547" s="152"/>
      <c r="BT28547" s="153"/>
    </row>
    <row r="28548" spans="71:72" x14ac:dyDescent="0.2">
      <c r="BS28548" s="152"/>
      <c r="BT28548" s="153"/>
    </row>
    <row r="28549" spans="71:72" x14ac:dyDescent="0.2">
      <c r="BS28549" s="152"/>
      <c r="BT28549" s="153"/>
    </row>
    <row r="28550" spans="71:72" x14ac:dyDescent="0.2">
      <c r="BS28550" s="152"/>
      <c r="BT28550" s="153"/>
    </row>
    <row r="28551" spans="71:72" x14ac:dyDescent="0.2">
      <c r="BS28551" s="152"/>
      <c r="BT28551" s="153"/>
    </row>
    <row r="28552" spans="71:72" x14ac:dyDescent="0.2">
      <c r="BS28552" s="152"/>
      <c r="BT28552" s="153"/>
    </row>
    <row r="28553" spans="71:72" x14ac:dyDescent="0.2">
      <c r="BS28553" s="152"/>
      <c r="BT28553" s="153"/>
    </row>
    <row r="28554" spans="71:72" x14ac:dyDescent="0.2">
      <c r="BS28554" s="152"/>
      <c r="BT28554" s="153"/>
    </row>
    <row r="28555" spans="71:72" x14ac:dyDescent="0.2">
      <c r="BS28555" s="152"/>
      <c r="BT28555" s="153"/>
    </row>
    <row r="28556" spans="71:72" x14ac:dyDescent="0.2">
      <c r="BS28556" s="152"/>
      <c r="BT28556" s="153"/>
    </row>
    <row r="28557" spans="71:72" x14ac:dyDescent="0.2">
      <c r="BS28557" s="152"/>
      <c r="BT28557" s="153"/>
    </row>
    <row r="28558" spans="71:72" x14ac:dyDescent="0.2">
      <c r="BS28558" s="152"/>
      <c r="BT28558" s="153"/>
    </row>
    <row r="28559" spans="71:72" x14ac:dyDescent="0.2">
      <c r="BS28559" s="152"/>
      <c r="BT28559" s="153"/>
    </row>
    <row r="28560" spans="71:72" x14ac:dyDescent="0.2">
      <c r="BS28560" s="152"/>
      <c r="BT28560" s="153"/>
    </row>
    <row r="28561" spans="71:72" x14ac:dyDescent="0.2">
      <c r="BS28561" s="152"/>
      <c r="BT28561" s="153"/>
    </row>
    <row r="28562" spans="71:72" x14ac:dyDescent="0.2">
      <c r="BS28562" s="152"/>
      <c r="BT28562" s="153"/>
    </row>
    <row r="28563" spans="71:72" x14ac:dyDescent="0.2">
      <c r="BS28563" s="152"/>
      <c r="BT28563" s="153"/>
    </row>
    <row r="28564" spans="71:72" x14ac:dyDescent="0.2">
      <c r="BS28564" s="152"/>
      <c r="BT28564" s="153"/>
    </row>
    <row r="28565" spans="71:72" x14ac:dyDescent="0.2">
      <c r="BS28565" s="152"/>
      <c r="BT28565" s="153"/>
    </row>
    <row r="28566" spans="71:72" x14ac:dyDescent="0.2">
      <c r="BS28566" s="152"/>
      <c r="BT28566" s="153"/>
    </row>
    <row r="28567" spans="71:72" x14ac:dyDescent="0.2">
      <c r="BS28567" s="152"/>
      <c r="BT28567" s="153"/>
    </row>
    <row r="28568" spans="71:72" x14ac:dyDescent="0.2">
      <c r="BS28568" s="152"/>
      <c r="BT28568" s="153"/>
    </row>
    <row r="28569" spans="71:72" x14ac:dyDescent="0.2">
      <c r="BS28569" s="152"/>
      <c r="BT28569" s="153"/>
    </row>
    <row r="28570" spans="71:72" x14ac:dyDescent="0.2">
      <c r="BS28570" s="152"/>
      <c r="BT28570" s="153"/>
    </row>
    <row r="28571" spans="71:72" x14ac:dyDescent="0.2">
      <c r="BS28571" s="152"/>
      <c r="BT28571" s="153"/>
    </row>
    <row r="28572" spans="71:72" x14ac:dyDescent="0.2">
      <c r="BS28572" s="152"/>
      <c r="BT28572" s="153"/>
    </row>
    <row r="28573" spans="71:72" x14ac:dyDescent="0.2">
      <c r="BS28573" s="152"/>
      <c r="BT28573" s="153"/>
    </row>
    <row r="28574" spans="71:72" x14ac:dyDescent="0.2">
      <c r="BS28574" s="152"/>
      <c r="BT28574" s="153"/>
    </row>
    <row r="28575" spans="71:72" x14ac:dyDescent="0.2">
      <c r="BS28575" s="152"/>
      <c r="BT28575" s="153"/>
    </row>
    <row r="28576" spans="71:72" x14ac:dyDescent="0.2">
      <c r="BS28576" s="152"/>
      <c r="BT28576" s="153"/>
    </row>
    <row r="28577" spans="71:72" x14ac:dyDescent="0.2">
      <c r="BS28577" s="152"/>
      <c r="BT28577" s="153"/>
    </row>
    <row r="28578" spans="71:72" x14ac:dyDescent="0.2">
      <c r="BS28578" s="152"/>
      <c r="BT28578" s="153"/>
    </row>
    <row r="28579" spans="71:72" x14ac:dyDescent="0.2">
      <c r="BS28579" s="152"/>
      <c r="BT28579" s="153"/>
    </row>
    <row r="28580" spans="71:72" x14ac:dyDescent="0.2">
      <c r="BS28580" s="152"/>
      <c r="BT28580" s="153"/>
    </row>
    <row r="28581" spans="71:72" x14ac:dyDescent="0.2">
      <c r="BS28581" s="152"/>
      <c r="BT28581" s="153"/>
    </row>
    <row r="28582" spans="71:72" x14ac:dyDescent="0.2">
      <c r="BS28582" s="152"/>
      <c r="BT28582" s="153"/>
    </row>
    <row r="28583" spans="71:72" x14ac:dyDescent="0.2">
      <c r="BS28583" s="152"/>
      <c r="BT28583" s="153"/>
    </row>
    <row r="28584" spans="71:72" x14ac:dyDescent="0.2">
      <c r="BS28584" s="152"/>
      <c r="BT28584" s="153"/>
    </row>
    <row r="28585" spans="71:72" x14ac:dyDescent="0.2">
      <c r="BS28585" s="152"/>
      <c r="BT28585" s="153"/>
    </row>
    <row r="28586" spans="71:72" x14ac:dyDescent="0.2">
      <c r="BS28586" s="152"/>
      <c r="BT28586" s="153"/>
    </row>
    <row r="28587" spans="71:72" x14ac:dyDescent="0.2">
      <c r="BS28587" s="152"/>
      <c r="BT28587" s="153"/>
    </row>
    <row r="28588" spans="71:72" x14ac:dyDescent="0.2">
      <c r="BS28588" s="152"/>
      <c r="BT28588" s="153"/>
    </row>
    <row r="28589" spans="71:72" x14ac:dyDescent="0.2">
      <c r="BS28589" s="152"/>
      <c r="BT28589" s="153"/>
    </row>
    <row r="28590" spans="71:72" x14ac:dyDescent="0.2">
      <c r="BS28590" s="152"/>
      <c r="BT28590" s="153"/>
    </row>
    <row r="28591" spans="71:72" x14ac:dyDescent="0.2">
      <c r="BS28591" s="152"/>
      <c r="BT28591" s="153"/>
    </row>
    <row r="28592" spans="71:72" x14ac:dyDescent="0.2">
      <c r="BS28592" s="152"/>
      <c r="BT28592" s="153"/>
    </row>
    <row r="28593" spans="71:72" x14ac:dyDescent="0.2">
      <c r="BS28593" s="152"/>
      <c r="BT28593" s="153"/>
    </row>
    <row r="28594" spans="71:72" x14ac:dyDescent="0.2">
      <c r="BS28594" s="152"/>
      <c r="BT28594" s="153"/>
    </row>
    <row r="28595" spans="71:72" x14ac:dyDescent="0.2">
      <c r="BS28595" s="152"/>
      <c r="BT28595" s="153"/>
    </row>
    <row r="28596" spans="71:72" x14ac:dyDescent="0.2">
      <c r="BS28596" s="152"/>
      <c r="BT28596" s="153"/>
    </row>
    <row r="28597" spans="71:72" x14ac:dyDescent="0.2">
      <c r="BS28597" s="152"/>
      <c r="BT28597" s="153"/>
    </row>
    <row r="28598" spans="71:72" x14ac:dyDescent="0.2">
      <c r="BS28598" s="152"/>
      <c r="BT28598" s="153"/>
    </row>
    <row r="28599" spans="71:72" x14ac:dyDescent="0.2">
      <c r="BS28599" s="152"/>
      <c r="BT28599" s="153"/>
    </row>
    <row r="28600" spans="71:72" x14ac:dyDescent="0.2">
      <c r="BS28600" s="152"/>
      <c r="BT28600" s="153"/>
    </row>
    <row r="28601" spans="71:72" x14ac:dyDescent="0.2">
      <c r="BS28601" s="152"/>
      <c r="BT28601" s="153"/>
    </row>
    <row r="28602" spans="71:72" x14ac:dyDescent="0.2">
      <c r="BS28602" s="152"/>
      <c r="BT28602" s="153"/>
    </row>
    <row r="28603" spans="71:72" x14ac:dyDescent="0.2">
      <c r="BS28603" s="152"/>
      <c r="BT28603" s="153"/>
    </row>
    <row r="28604" spans="71:72" x14ac:dyDescent="0.2">
      <c r="BS28604" s="152"/>
      <c r="BT28604" s="153"/>
    </row>
    <row r="28605" spans="71:72" x14ac:dyDescent="0.2">
      <c r="BS28605" s="152"/>
      <c r="BT28605" s="153"/>
    </row>
    <row r="28606" spans="71:72" x14ac:dyDescent="0.2">
      <c r="BS28606" s="152"/>
      <c r="BT28606" s="153"/>
    </row>
    <row r="28607" spans="71:72" x14ac:dyDescent="0.2">
      <c r="BS28607" s="152"/>
      <c r="BT28607" s="153"/>
    </row>
    <row r="28608" spans="71:72" x14ac:dyDescent="0.2">
      <c r="BS28608" s="152"/>
      <c r="BT28608" s="153"/>
    </row>
    <row r="28609" spans="71:72" x14ac:dyDescent="0.2">
      <c r="BS28609" s="152"/>
      <c r="BT28609" s="153"/>
    </row>
    <row r="28610" spans="71:72" x14ac:dyDescent="0.2">
      <c r="BS28610" s="152"/>
      <c r="BT28610" s="153"/>
    </row>
    <row r="28611" spans="71:72" x14ac:dyDescent="0.2">
      <c r="BS28611" s="152"/>
      <c r="BT28611" s="153"/>
    </row>
    <row r="28612" spans="71:72" x14ac:dyDescent="0.2">
      <c r="BS28612" s="152"/>
      <c r="BT28612" s="153"/>
    </row>
    <row r="28613" spans="71:72" x14ac:dyDescent="0.2">
      <c r="BS28613" s="152"/>
      <c r="BT28613" s="153"/>
    </row>
    <row r="28614" spans="71:72" x14ac:dyDescent="0.2">
      <c r="BS28614" s="152"/>
      <c r="BT28614" s="153"/>
    </row>
    <row r="28615" spans="71:72" x14ac:dyDescent="0.2">
      <c r="BS28615" s="152"/>
      <c r="BT28615" s="153"/>
    </row>
    <row r="28616" spans="71:72" x14ac:dyDescent="0.2">
      <c r="BS28616" s="152"/>
      <c r="BT28616" s="153"/>
    </row>
    <row r="28617" spans="71:72" x14ac:dyDescent="0.2">
      <c r="BS28617" s="152"/>
      <c r="BT28617" s="153"/>
    </row>
    <row r="28618" spans="71:72" x14ac:dyDescent="0.2">
      <c r="BS28618" s="152"/>
      <c r="BT28618" s="153"/>
    </row>
    <row r="28619" spans="71:72" x14ac:dyDescent="0.2">
      <c r="BS28619" s="152"/>
      <c r="BT28619" s="153"/>
    </row>
    <row r="28620" spans="71:72" x14ac:dyDescent="0.2">
      <c r="BS28620" s="152"/>
      <c r="BT28620" s="153"/>
    </row>
    <row r="28621" spans="71:72" x14ac:dyDescent="0.2">
      <c r="BS28621" s="152"/>
      <c r="BT28621" s="153"/>
    </row>
    <row r="28622" spans="71:72" x14ac:dyDescent="0.2">
      <c r="BS28622" s="152"/>
      <c r="BT28622" s="153"/>
    </row>
    <row r="28623" spans="71:72" x14ac:dyDescent="0.2">
      <c r="BS28623" s="152"/>
      <c r="BT28623" s="153"/>
    </row>
    <row r="28624" spans="71:72" x14ac:dyDescent="0.2">
      <c r="BS28624" s="152"/>
      <c r="BT28624" s="153"/>
    </row>
    <row r="28625" spans="71:72" x14ac:dyDescent="0.2">
      <c r="BS28625" s="152"/>
      <c r="BT28625" s="153"/>
    </row>
    <row r="28626" spans="71:72" x14ac:dyDescent="0.2">
      <c r="BS28626" s="152"/>
      <c r="BT28626" s="153"/>
    </row>
    <row r="28627" spans="71:72" x14ac:dyDescent="0.2">
      <c r="BS28627" s="152"/>
      <c r="BT28627" s="153"/>
    </row>
    <row r="28628" spans="71:72" x14ac:dyDescent="0.2">
      <c r="BS28628" s="152"/>
      <c r="BT28628" s="153"/>
    </row>
    <row r="28629" spans="71:72" x14ac:dyDescent="0.2">
      <c r="BS28629" s="152"/>
      <c r="BT28629" s="153"/>
    </row>
    <row r="28630" spans="71:72" x14ac:dyDescent="0.2">
      <c r="BS28630" s="152"/>
      <c r="BT28630" s="153"/>
    </row>
    <row r="28631" spans="71:72" x14ac:dyDescent="0.2">
      <c r="BS28631" s="152"/>
      <c r="BT28631" s="153"/>
    </row>
    <row r="28632" spans="71:72" x14ac:dyDescent="0.2">
      <c r="BS28632" s="152"/>
      <c r="BT28632" s="153"/>
    </row>
    <row r="28633" spans="71:72" x14ac:dyDescent="0.2">
      <c r="BS28633" s="152"/>
      <c r="BT28633" s="153"/>
    </row>
    <row r="28634" spans="71:72" x14ac:dyDescent="0.2">
      <c r="BS28634" s="152"/>
      <c r="BT28634" s="153"/>
    </row>
    <row r="28635" spans="71:72" x14ac:dyDescent="0.2">
      <c r="BS28635" s="152"/>
      <c r="BT28635" s="153"/>
    </row>
    <row r="28636" spans="71:72" x14ac:dyDescent="0.2">
      <c r="BS28636" s="152"/>
      <c r="BT28636" s="153"/>
    </row>
    <row r="28637" spans="71:72" x14ac:dyDescent="0.2">
      <c r="BS28637" s="152"/>
      <c r="BT28637" s="153"/>
    </row>
    <row r="28638" spans="71:72" x14ac:dyDescent="0.2">
      <c r="BS28638" s="152"/>
      <c r="BT28638" s="153"/>
    </row>
    <row r="28639" spans="71:72" x14ac:dyDescent="0.2">
      <c r="BS28639" s="152"/>
      <c r="BT28639" s="153"/>
    </row>
    <row r="28640" spans="71:72" x14ac:dyDescent="0.2">
      <c r="BS28640" s="152"/>
      <c r="BT28640" s="153"/>
    </row>
    <row r="28641" spans="71:72" x14ac:dyDescent="0.2">
      <c r="BS28641" s="152"/>
      <c r="BT28641" s="153"/>
    </row>
    <row r="28642" spans="71:72" x14ac:dyDescent="0.2">
      <c r="BS28642" s="152"/>
      <c r="BT28642" s="153"/>
    </row>
    <row r="28643" spans="71:72" x14ac:dyDescent="0.2">
      <c r="BS28643" s="152"/>
      <c r="BT28643" s="153"/>
    </row>
    <row r="28644" spans="71:72" x14ac:dyDescent="0.2">
      <c r="BS28644" s="152"/>
      <c r="BT28644" s="153"/>
    </row>
    <row r="28645" spans="71:72" x14ac:dyDescent="0.2">
      <c r="BS28645" s="152"/>
      <c r="BT28645" s="153"/>
    </row>
    <row r="28646" spans="71:72" x14ac:dyDescent="0.2">
      <c r="BS28646" s="152"/>
      <c r="BT28646" s="153"/>
    </row>
    <row r="28647" spans="71:72" x14ac:dyDescent="0.2">
      <c r="BS28647" s="152"/>
      <c r="BT28647" s="153"/>
    </row>
    <row r="28648" spans="71:72" x14ac:dyDescent="0.2">
      <c r="BS28648" s="152"/>
      <c r="BT28648" s="153"/>
    </row>
    <row r="28649" spans="71:72" x14ac:dyDescent="0.2">
      <c r="BS28649" s="152"/>
      <c r="BT28649" s="153"/>
    </row>
    <row r="28650" spans="71:72" x14ac:dyDescent="0.2">
      <c r="BS28650" s="152"/>
      <c r="BT28650" s="153"/>
    </row>
    <row r="28651" spans="71:72" x14ac:dyDescent="0.2">
      <c r="BS28651" s="152"/>
      <c r="BT28651" s="153"/>
    </row>
    <row r="28652" spans="71:72" x14ac:dyDescent="0.2">
      <c r="BS28652" s="152"/>
      <c r="BT28652" s="153"/>
    </row>
    <row r="28653" spans="71:72" x14ac:dyDescent="0.2">
      <c r="BS28653" s="152"/>
      <c r="BT28653" s="153"/>
    </row>
    <row r="28654" spans="71:72" x14ac:dyDescent="0.2">
      <c r="BS28654" s="152"/>
      <c r="BT28654" s="153"/>
    </row>
    <row r="28655" spans="71:72" x14ac:dyDescent="0.2">
      <c r="BS28655" s="152"/>
      <c r="BT28655" s="153"/>
    </row>
    <row r="28656" spans="71:72" x14ac:dyDescent="0.2">
      <c r="BS28656" s="152"/>
      <c r="BT28656" s="153"/>
    </row>
    <row r="28657" spans="71:72" x14ac:dyDescent="0.2">
      <c r="BS28657" s="152"/>
      <c r="BT28657" s="153"/>
    </row>
    <row r="28658" spans="71:72" x14ac:dyDescent="0.2">
      <c r="BS28658" s="152"/>
      <c r="BT28658" s="153"/>
    </row>
    <row r="28659" spans="71:72" x14ac:dyDescent="0.2">
      <c r="BS28659" s="152"/>
      <c r="BT28659" s="153"/>
    </row>
    <row r="28660" spans="71:72" x14ac:dyDescent="0.2">
      <c r="BS28660" s="152"/>
      <c r="BT28660" s="153"/>
    </row>
    <row r="28661" spans="71:72" x14ac:dyDescent="0.2">
      <c r="BS28661" s="152"/>
      <c r="BT28661" s="153"/>
    </row>
    <row r="28662" spans="71:72" x14ac:dyDescent="0.2">
      <c r="BS28662" s="152"/>
      <c r="BT28662" s="153"/>
    </row>
    <row r="28663" spans="71:72" x14ac:dyDescent="0.2">
      <c r="BS28663" s="152"/>
      <c r="BT28663" s="153"/>
    </row>
    <row r="28664" spans="71:72" x14ac:dyDescent="0.2">
      <c r="BS28664" s="152"/>
      <c r="BT28664" s="153"/>
    </row>
    <row r="28665" spans="71:72" x14ac:dyDescent="0.2">
      <c r="BS28665" s="152"/>
      <c r="BT28665" s="153"/>
    </row>
    <row r="28666" spans="71:72" x14ac:dyDescent="0.2">
      <c r="BS28666" s="152"/>
      <c r="BT28666" s="153"/>
    </row>
    <row r="28667" spans="71:72" x14ac:dyDescent="0.2">
      <c r="BS28667" s="152"/>
      <c r="BT28667" s="153"/>
    </row>
    <row r="28668" spans="71:72" x14ac:dyDescent="0.2">
      <c r="BS28668" s="152"/>
      <c r="BT28668" s="153"/>
    </row>
    <row r="28669" spans="71:72" x14ac:dyDescent="0.2">
      <c r="BS28669" s="152"/>
      <c r="BT28669" s="153"/>
    </row>
    <row r="28670" spans="71:72" x14ac:dyDescent="0.2">
      <c r="BS28670" s="152"/>
      <c r="BT28670" s="153"/>
    </row>
    <row r="28671" spans="71:72" x14ac:dyDescent="0.2">
      <c r="BS28671" s="152"/>
      <c r="BT28671" s="153"/>
    </row>
    <row r="28672" spans="71:72" x14ac:dyDescent="0.2">
      <c r="BS28672" s="152"/>
      <c r="BT28672" s="153"/>
    </row>
    <row r="28673" spans="71:72" x14ac:dyDescent="0.2">
      <c r="BS28673" s="152"/>
      <c r="BT28673" s="153"/>
    </row>
    <row r="28674" spans="71:72" x14ac:dyDescent="0.2">
      <c r="BS28674" s="152"/>
      <c r="BT28674" s="153"/>
    </row>
    <row r="28675" spans="71:72" x14ac:dyDescent="0.2">
      <c r="BS28675" s="152"/>
      <c r="BT28675" s="153"/>
    </row>
    <row r="28676" spans="71:72" x14ac:dyDescent="0.2">
      <c r="BS28676" s="152"/>
      <c r="BT28676" s="153"/>
    </row>
    <row r="28677" spans="71:72" x14ac:dyDescent="0.2">
      <c r="BS28677" s="152"/>
      <c r="BT28677" s="153"/>
    </row>
    <row r="28678" spans="71:72" x14ac:dyDescent="0.2">
      <c r="BS28678" s="152"/>
      <c r="BT28678" s="153"/>
    </row>
    <row r="28679" spans="71:72" x14ac:dyDescent="0.2">
      <c r="BS28679" s="152"/>
      <c r="BT28679" s="153"/>
    </row>
    <row r="28680" spans="71:72" x14ac:dyDescent="0.2">
      <c r="BS28680" s="152"/>
      <c r="BT28680" s="153"/>
    </row>
    <row r="28681" spans="71:72" x14ac:dyDescent="0.2">
      <c r="BS28681" s="152"/>
      <c r="BT28681" s="153"/>
    </row>
    <row r="28682" spans="71:72" x14ac:dyDescent="0.2">
      <c r="BS28682" s="152"/>
      <c r="BT28682" s="153"/>
    </row>
    <row r="28683" spans="71:72" x14ac:dyDescent="0.2">
      <c r="BS28683" s="152"/>
      <c r="BT28683" s="153"/>
    </row>
    <row r="28684" spans="71:72" x14ac:dyDescent="0.2">
      <c r="BS28684" s="152"/>
      <c r="BT28684" s="153"/>
    </row>
    <row r="28685" spans="71:72" x14ac:dyDescent="0.2">
      <c r="BS28685" s="152"/>
      <c r="BT28685" s="153"/>
    </row>
    <row r="28686" spans="71:72" x14ac:dyDescent="0.2">
      <c r="BS28686" s="152"/>
      <c r="BT28686" s="153"/>
    </row>
    <row r="28687" spans="71:72" x14ac:dyDescent="0.2">
      <c r="BS28687" s="152"/>
      <c r="BT28687" s="153"/>
    </row>
    <row r="28688" spans="71:72" x14ac:dyDescent="0.2">
      <c r="BS28688" s="152"/>
      <c r="BT28688" s="153"/>
    </row>
    <row r="28689" spans="71:72" x14ac:dyDescent="0.2">
      <c r="BS28689" s="152"/>
      <c r="BT28689" s="153"/>
    </row>
    <row r="28690" spans="71:72" x14ac:dyDescent="0.2">
      <c r="BS28690" s="152"/>
      <c r="BT28690" s="153"/>
    </row>
    <row r="28691" spans="71:72" x14ac:dyDescent="0.2">
      <c r="BS28691" s="152"/>
      <c r="BT28691" s="153"/>
    </row>
    <row r="28692" spans="71:72" x14ac:dyDescent="0.2">
      <c r="BS28692" s="152"/>
      <c r="BT28692" s="153"/>
    </row>
    <row r="28693" spans="71:72" x14ac:dyDescent="0.2">
      <c r="BS28693" s="152"/>
      <c r="BT28693" s="153"/>
    </row>
    <row r="28694" spans="71:72" x14ac:dyDescent="0.2">
      <c r="BS28694" s="152"/>
      <c r="BT28694" s="153"/>
    </row>
    <row r="28695" spans="71:72" x14ac:dyDescent="0.2">
      <c r="BS28695" s="152"/>
      <c r="BT28695" s="153"/>
    </row>
    <row r="28696" spans="71:72" x14ac:dyDescent="0.2">
      <c r="BS28696" s="152"/>
      <c r="BT28696" s="153"/>
    </row>
    <row r="28697" spans="71:72" x14ac:dyDescent="0.2">
      <c r="BS28697" s="152"/>
      <c r="BT28697" s="153"/>
    </row>
    <row r="28698" spans="71:72" x14ac:dyDescent="0.2">
      <c r="BS28698" s="152"/>
      <c r="BT28698" s="153"/>
    </row>
    <row r="28699" spans="71:72" x14ac:dyDescent="0.2">
      <c r="BS28699" s="152"/>
      <c r="BT28699" s="153"/>
    </row>
    <row r="28700" spans="71:72" x14ac:dyDescent="0.2">
      <c r="BS28700" s="152"/>
      <c r="BT28700" s="153"/>
    </row>
    <row r="28701" spans="71:72" x14ac:dyDescent="0.2">
      <c r="BS28701" s="152"/>
      <c r="BT28701" s="153"/>
    </row>
    <row r="28702" spans="71:72" x14ac:dyDescent="0.2">
      <c r="BS28702" s="152"/>
      <c r="BT28702" s="153"/>
    </row>
    <row r="28703" spans="71:72" x14ac:dyDescent="0.2">
      <c r="BS28703" s="152"/>
      <c r="BT28703" s="153"/>
    </row>
    <row r="28704" spans="71:72" x14ac:dyDescent="0.2">
      <c r="BS28704" s="152"/>
      <c r="BT28704" s="153"/>
    </row>
    <row r="28705" spans="71:72" x14ac:dyDescent="0.2">
      <c r="BS28705" s="152"/>
      <c r="BT28705" s="153"/>
    </row>
    <row r="28706" spans="71:72" x14ac:dyDescent="0.2">
      <c r="BS28706" s="152"/>
      <c r="BT28706" s="153"/>
    </row>
    <row r="28707" spans="71:72" x14ac:dyDescent="0.2">
      <c r="BS28707" s="152"/>
      <c r="BT28707" s="153"/>
    </row>
    <row r="28708" spans="71:72" x14ac:dyDescent="0.2">
      <c r="BS28708" s="152"/>
      <c r="BT28708" s="153"/>
    </row>
    <row r="28709" spans="71:72" x14ac:dyDescent="0.2">
      <c r="BS28709" s="152"/>
      <c r="BT28709" s="153"/>
    </row>
    <row r="28710" spans="71:72" x14ac:dyDescent="0.2">
      <c r="BS28710" s="152"/>
      <c r="BT28710" s="153"/>
    </row>
    <row r="28711" spans="71:72" x14ac:dyDescent="0.2">
      <c r="BS28711" s="152"/>
      <c r="BT28711" s="153"/>
    </row>
    <row r="28712" spans="71:72" x14ac:dyDescent="0.2">
      <c r="BS28712" s="152"/>
      <c r="BT28712" s="153"/>
    </row>
    <row r="28713" spans="71:72" x14ac:dyDescent="0.2">
      <c r="BS28713" s="152"/>
      <c r="BT28713" s="153"/>
    </row>
    <row r="28714" spans="71:72" x14ac:dyDescent="0.2">
      <c r="BS28714" s="152"/>
      <c r="BT28714" s="153"/>
    </row>
    <row r="28715" spans="71:72" x14ac:dyDescent="0.2">
      <c r="BS28715" s="152"/>
      <c r="BT28715" s="153"/>
    </row>
    <row r="28716" spans="71:72" x14ac:dyDescent="0.2">
      <c r="BS28716" s="152"/>
      <c r="BT28716" s="153"/>
    </row>
    <row r="28717" spans="71:72" x14ac:dyDescent="0.2">
      <c r="BS28717" s="152"/>
      <c r="BT28717" s="153"/>
    </row>
    <row r="28718" spans="71:72" x14ac:dyDescent="0.2">
      <c r="BS28718" s="152"/>
      <c r="BT28718" s="153"/>
    </row>
    <row r="28719" spans="71:72" x14ac:dyDescent="0.2">
      <c r="BS28719" s="152"/>
      <c r="BT28719" s="153"/>
    </row>
    <row r="28720" spans="71:72" x14ac:dyDescent="0.2">
      <c r="BS28720" s="152"/>
      <c r="BT28720" s="153"/>
    </row>
    <row r="28721" spans="71:72" x14ac:dyDescent="0.2">
      <c r="BS28721" s="152"/>
      <c r="BT28721" s="153"/>
    </row>
    <row r="28722" spans="71:72" x14ac:dyDescent="0.2">
      <c r="BS28722" s="152"/>
      <c r="BT28722" s="153"/>
    </row>
    <row r="28723" spans="71:72" x14ac:dyDescent="0.2">
      <c r="BS28723" s="152"/>
      <c r="BT28723" s="153"/>
    </row>
    <row r="28724" spans="71:72" x14ac:dyDescent="0.2">
      <c r="BS28724" s="152"/>
      <c r="BT28724" s="153"/>
    </row>
    <row r="28725" spans="71:72" x14ac:dyDescent="0.2">
      <c r="BS28725" s="152"/>
      <c r="BT28725" s="153"/>
    </row>
    <row r="28726" spans="71:72" x14ac:dyDescent="0.2">
      <c r="BS28726" s="152"/>
      <c r="BT28726" s="153"/>
    </row>
    <row r="28727" spans="71:72" x14ac:dyDescent="0.2">
      <c r="BS28727" s="152"/>
      <c r="BT28727" s="153"/>
    </row>
    <row r="28728" spans="71:72" x14ac:dyDescent="0.2">
      <c r="BS28728" s="152"/>
      <c r="BT28728" s="153"/>
    </row>
    <row r="28729" spans="71:72" x14ac:dyDescent="0.2">
      <c r="BS28729" s="152"/>
      <c r="BT28729" s="153"/>
    </row>
    <row r="28730" spans="71:72" x14ac:dyDescent="0.2">
      <c r="BS28730" s="152"/>
      <c r="BT28730" s="153"/>
    </row>
    <row r="28731" spans="71:72" x14ac:dyDescent="0.2">
      <c r="BS28731" s="152"/>
      <c r="BT28731" s="153"/>
    </row>
    <row r="28732" spans="71:72" x14ac:dyDescent="0.2">
      <c r="BS28732" s="152"/>
      <c r="BT28732" s="153"/>
    </row>
    <row r="28733" spans="71:72" x14ac:dyDescent="0.2">
      <c r="BS28733" s="152"/>
      <c r="BT28733" s="153"/>
    </row>
    <row r="28734" spans="71:72" x14ac:dyDescent="0.2">
      <c r="BS28734" s="152"/>
      <c r="BT28734" s="153"/>
    </row>
    <row r="28735" spans="71:72" x14ac:dyDescent="0.2">
      <c r="BS28735" s="152"/>
      <c r="BT28735" s="153"/>
    </row>
    <row r="28736" spans="71:72" x14ac:dyDescent="0.2">
      <c r="BS28736" s="152"/>
      <c r="BT28736" s="153"/>
    </row>
    <row r="28737" spans="71:72" x14ac:dyDescent="0.2">
      <c r="BS28737" s="152"/>
      <c r="BT28737" s="153"/>
    </row>
    <row r="28738" spans="71:72" x14ac:dyDescent="0.2">
      <c r="BS28738" s="152"/>
      <c r="BT28738" s="153"/>
    </row>
    <row r="28739" spans="71:72" x14ac:dyDescent="0.2">
      <c r="BS28739" s="152"/>
      <c r="BT28739" s="153"/>
    </row>
    <row r="28740" spans="71:72" x14ac:dyDescent="0.2">
      <c r="BS28740" s="152"/>
      <c r="BT28740" s="153"/>
    </row>
    <row r="28741" spans="71:72" x14ac:dyDescent="0.2">
      <c r="BS28741" s="152"/>
      <c r="BT28741" s="153"/>
    </row>
    <row r="28742" spans="71:72" x14ac:dyDescent="0.2">
      <c r="BS28742" s="152"/>
      <c r="BT28742" s="153"/>
    </row>
    <row r="28743" spans="71:72" x14ac:dyDescent="0.2">
      <c r="BS28743" s="152"/>
      <c r="BT28743" s="153"/>
    </row>
    <row r="28744" spans="71:72" x14ac:dyDescent="0.2">
      <c r="BS28744" s="152"/>
      <c r="BT28744" s="153"/>
    </row>
    <row r="28745" spans="71:72" x14ac:dyDescent="0.2">
      <c r="BS28745" s="152"/>
      <c r="BT28745" s="153"/>
    </row>
    <row r="28746" spans="71:72" x14ac:dyDescent="0.2">
      <c r="BS28746" s="152"/>
      <c r="BT28746" s="153"/>
    </row>
    <row r="28747" spans="71:72" x14ac:dyDescent="0.2">
      <c r="BS28747" s="152"/>
      <c r="BT28747" s="153"/>
    </row>
    <row r="28748" spans="71:72" x14ac:dyDescent="0.2">
      <c r="BS28748" s="152"/>
      <c r="BT28748" s="153"/>
    </row>
    <row r="28749" spans="71:72" x14ac:dyDescent="0.2">
      <c r="BS28749" s="152"/>
      <c r="BT28749" s="153"/>
    </row>
    <row r="28750" spans="71:72" x14ac:dyDescent="0.2">
      <c r="BS28750" s="152"/>
      <c r="BT28750" s="153"/>
    </row>
    <row r="28751" spans="71:72" x14ac:dyDescent="0.2">
      <c r="BS28751" s="152"/>
      <c r="BT28751" s="153"/>
    </row>
    <row r="28752" spans="71:72" x14ac:dyDescent="0.2">
      <c r="BS28752" s="152"/>
      <c r="BT28752" s="153"/>
    </row>
    <row r="28753" spans="71:72" x14ac:dyDescent="0.2">
      <c r="BS28753" s="152"/>
      <c r="BT28753" s="153"/>
    </row>
    <row r="28754" spans="71:72" x14ac:dyDescent="0.2">
      <c r="BS28754" s="152"/>
      <c r="BT28754" s="153"/>
    </row>
    <row r="28755" spans="71:72" x14ac:dyDescent="0.2">
      <c r="BS28755" s="152"/>
      <c r="BT28755" s="153"/>
    </row>
    <row r="28756" spans="71:72" x14ac:dyDescent="0.2">
      <c r="BS28756" s="152"/>
      <c r="BT28756" s="153"/>
    </row>
    <row r="28757" spans="71:72" x14ac:dyDescent="0.2">
      <c r="BS28757" s="152"/>
      <c r="BT28757" s="153"/>
    </row>
    <row r="28758" spans="71:72" x14ac:dyDescent="0.2">
      <c r="BS28758" s="152"/>
      <c r="BT28758" s="153"/>
    </row>
    <row r="28759" spans="71:72" x14ac:dyDescent="0.2">
      <c r="BS28759" s="152"/>
      <c r="BT28759" s="153"/>
    </row>
    <row r="28760" spans="71:72" x14ac:dyDescent="0.2">
      <c r="BS28760" s="152"/>
      <c r="BT28760" s="153"/>
    </row>
    <row r="28761" spans="71:72" x14ac:dyDescent="0.2">
      <c r="BS28761" s="152"/>
      <c r="BT28761" s="153"/>
    </row>
    <row r="28762" spans="71:72" x14ac:dyDescent="0.2">
      <c r="BS28762" s="152"/>
      <c r="BT28762" s="153"/>
    </row>
    <row r="28763" spans="71:72" x14ac:dyDescent="0.2">
      <c r="BS28763" s="152"/>
      <c r="BT28763" s="153"/>
    </row>
    <row r="28764" spans="71:72" x14ac:dyDescent="0.2">
      <c r="BS28764" s="152"/>
      <c r="BT28764" s="153"/>
    </row>
    <row r="28765" spans="71:72" x14ac:dyDescent="0.2">
      <c r="BS28765" s="152"/>
      <c r="BT28765" s="153"/>
    </row>
    <row r="28766" spans="71:72" x14ac:dyDescent="0.2">
      <c r="BS28766" s="152"/>
      <c r="BT28766" s="153"/>
    </row>
    <row r="28767" spans="71:72" x14ac:dyDescent="0.2">
      <c r="BS28767" s="152"/>
      <c r="BT28767" s="153"/>
    </row>
    <row r="28768" spans="71:72" x14ac:dyDescent="0.2">
      <c r="BS28768" s="152"/>
      <c r="BT28768" s="153"/>
    </row>
    <row r="28769" spans="71:72" x14ac:dyDescent="0.2">
      <c r="BS28769" s="152"/>
      <c r="BT28769" s="153"/>
    </row>
    <row r="28770" spans="71:72" x14ac:dyDescent="0.2">
      <c r="BS28770" s="152"/>
      <c r="BT28770" s="153"/>
    </row>
    <row r="28771" spans="71:72" x14ac:dyDescent="0.2">
      <c r="BS28771" s="152"/>
      <c r="BT28771" s="153"/>
    </row>
    <row r="28772" spans="71:72" x14ac:dyDescent="0.2">
      <c r="BS28772" s="152"/>
      <c r="BT28772" s="153"/>
    </row>
    <row r="28773" spans="71:72" x14ac:dyDescent="0.2">
      <c r="BS28773" s="152"/>
      <c r="BT28773" s="153"/>
    </row>
    <row r="28774" spans="71:72" x14ac:dyDescent="0.2">
      <c r="BS28774" s="152"/>
      <c r="BT28774" s="153"/>
    </row>
    <row r="28775" spans="71:72" x14ac:dyDescent="0.2">
      <c r="BS28775" s="152"/>
      <c r="BT28775" s="153"/>
    </row>
    <row r="28776" spans="71:72" x14ac:dyDescent="0.2">
      <c r="BS28776" s="152"/>
      <c r="BT28776" s="153"/>
    </row>
    <row r="28777" spans="71:72" x14ac:dyDescent="0.2">
      <c r="BS28777" s="152"/>
      <c r="BT28777" s="153"/>
    </row>
    <row r="28778" spans="71:72" x14ac:dyDescent="0.2">
      <c r="BS28778" s="152"/>
      <c r="BT28778" s="153"/>
    </row>
    <row r="28779" spans="71:72" x14ac:dyDescent="0.2">
      <c r="BS28779" s="152"/>
      <c r="BT28779" s="153"/>
    </row>
    <row r="28780" spans="71:72" x14ac:dyDescent="0.2">
      <c r="BS28780" s="152"/>
      <c r="BT28780" s="153"/>
    </row>
    <row r="28781" spans="71:72" x14ac:dyDescent="0.2">
      <c r="BS28781" s="152"/>
      <c r="BT28781" s="153"/>
    </row>
    <row r="28782" spans="71:72" x14ac:dyDescent="0.2">
      <c r="BS28782" s="152"/>
      <c r="BT28782" s="153"/>
    </row>
    <row r="28783" spans="71:72" x14ac:dyDescent="0.2">
      <c r="BS28783" s="152"/>
      <c r="BT28783" s="153"/>
    </row>
    <row r="28784" spans="71:72" x14ac:dyDescent="0.2">
      <c r="BS28784" s="152"/>
      <c r="BT28784" s="153"/>
    </row>
    <row r="28785" spans="71:72" x14ac:dyDescent="0.2">
      <c r="BS28785" s="152"/>
      <c r="BT28785" s="153"/>
    </row>
    <row r="28786" spans="71:72" x14ac:dyDescent="0.2">
      <c r="BS28786" s="152"/>
      <c r="BT28786" s="153"/>
    </row>
    <row r="28787" spans="71:72" x14ac:dyDescent="0.2">
      <c r="BS28787" s="152"/>
      <c r="BT28787" s="153"/>
    </row>
    <row r="28788" spans="71:72" x14ac:dyDescent="0.2">
      <c r="BS28788" s="152"/>
      <c r="BT28788" s="153"/>
    </row>
    <row r="28789" spans="71:72" x14ac:dyDescent="0.2">
      <c r="BS28789" s="152"/>
      <c r="BT28789" s="153"/>
    </row>
    <row r="28790" spans="71:72" x14ac:dyDescent="0.2">
      <c r="BS28790" s="152"/>
      <c r="BT28790" s="153"/>
    </row>
    <row r="28791" spans="71:72" x14ac:dyDescent="0.2">
      <c r="BS28791" s="152"/>
      <c r="BT28791" s="153"/>
    </row>
    <row r="28792" spans="71:72" x14ac:dyDescent="0.2">
      <c r="BS28792" s="152"/>
      <c r="BT28792" s="153"/>
    </row>
    <row r="28793" spans="71:72" x14ac:dyDescent="0.2">
      <c r="BS28793" s="152"/>
      <c r="BT28793" s="153"/>
    </row>
    <row r="28794" spans="71:72" x14ac:dyDescent="0.2">
      <c r="BS28794" s="152"/>
      <c r="BT28794" s="153"/>
    </row>
    <row r="28795" spans="71:72" x14ac:dyDescent="0.2">
      <c r="BS28795" s="152"/>
      <c r="BT28795" s="153"/>
    </row>
    <row r="28796" spans="71:72" x14ac:dyDescent="0.2">
      <c r="BS28796" s="152"/>
      <c r="BT28796" s="153"/>
    </row>
    <row r="28797" spans="71:72" x14ac:dyDescent="0.2">
      <c r="BS28797" s="152"/>
      <c r="BT28797" s="153"/>
    </row>
    <row r="28798" spans="71:72" x14ac:dyDescent="0.2">
      <c r="BS28798" s="152"/>
      <c r="BT28798" s="153"/>
    </row>
    <row r="28799" spans="71:72" x14ac:dyDescent="0.2">
      <c r="BS28799" s="152"/>
      <c r="BT28799" s="153"/>
    </row>
    <row r="28800" spans="71:72" x14ac:dyDescent="0.2">
      <c r="BS28800" s="152"/>
      <c r="BT28800" s="153"/>
    </row>
    <row r="28801" spans="71:72" x14ac:dyDescent="0.2">
      <c r="BS28801" s="152"/>
      <c r="BT28801" s="153"/>
    </row>
    <row r="28802" spans="71:72" x14ac:dyDescent="0.2">
      <c r="BS28802" s="152"/>
      <c r="BT28802" s="153"/>
    </row>
    <row r="28803" spans="71:72" x14ac:dyDescent="0.2">
      <c r="BS28803" s="152"/>
      <c r="BT28803" s="153"/>
    </row>
    <row r="28804" spans="71:72" x14ac:dyDescent="0.2">
      <c r="BS28804" s="152"/>
      <c r="BT28804" s="153"/>
    </row>
    <row r="28805" spans="71:72" x14ac:dyDescent="0.2">
      <c r="BS28805" s="152"/>
      <c r="BT28805" s="153"/>
    </row>
    <row r="28806" spans="71:72" x14ac:dyDescent="0.2">
      <c r="BS28806" s="152"/>
      <c r="BT28806" s="153"/>
    </row>
    <row r="28807" spans="71:72" x14ac:dyDescent="0.2">
      <c r="BS28807" s="152"/>
      <c r="BT28807" s="153"/>
    </row>
    <row r="28808" spans="71:72" x14ac:dyDescent="0.2">
      <c r="BS28808" s="152"/>
      <c r="BT28808" s="153"/>
    </row>
    <row r="28809" spans="71:72" x14ac:dyDescent="0.2">
      <c r="BS28809" s="152"/>
      <c r="BT28809" s="153"/>
    </row>
    <row r="28810" spans="71:72" x14ac:dyDescent="0.2">
      <c r="BS28810" s="152"/>
      <c r="BT28810" s="153"/>
    </row>
    <row r="28811" spans="71:72" x14ac:dyDescent="0.2">
      <c r="BS28811" s="152"/>
      <c r="BT28811" s="153"/>
    </row>
    <row r="28812" spans="71:72" x14ac:dyDescent="0.2">
      <c r="BS28812" s="152"/>
      <c r="BT28812" s="153"/>
    </row>
    <row r="28813" spans="71:72" x14ac:dyDescent="0.2">
      <c r="BS28813" s="152"/>
      <c r="BT28813" s="153"/>
    </row>
    <row r="28814" spans="71:72" x14ac:dyDescent="0.2">
      <c r="BS28814" s="152"/>
      <c r="BT28814" s="153"/>
    </row>
    <row r="28815" spans="71:72" x14ac:dyDescent="0.2">
      <c r="BS28815" s="152"/>
      <c r="BT28815" s="153"/>
    </row>
    <row r="28816" spans="71:72" x14ac:dyDescent="0.2">
      <c r="BS28816" s="152"/>
      <c r="BT28816" s="153"/>
    </row>
    <row r="28817" spans="71:72" x14ac:dyDescent="0.2">
      <c r="BS28817" s="152"/>
      <c r="BT28817" s="153"/>
    </row>
    <row r="28818" spans="71:72" x14ac:dyDescent="0.2">
      <c r="BS28818" s="152"/>
      <c r="BT28818" s="153"/>
    </row>
    <row r="28819" spans="71:72" x14ac:dyDescent="0.2">
      <c r="BS28819" s="152"/>
      <c r="BT28819" s="153"/>
    </row>
    <row r="28820" spans="71:72" x14ac:dyDescent="0.2">
      <c r="BS28820" s="152"/>
      <c r="BT28820" s="153"/>
    </row>
    <row r="28821" spans="71:72" x14ac:dyDescent="0.2">
      <c r="BS28821" s="152"/>
      <c r="BT28821" s="153"/>
    </row>
    <row r="28822" spans="71:72" x14ac:dyDescent="0.2">
      <c r="BS28822" s="152"/>
      <c r="BT28822" s="153"/>
    </row>
    <row r="28823" spans="71:72" x14ac:dyDescent="0.2">
      <c r="BS28823" s="152"/>
      <c r="BT28823" s="153"/>
    </row>
    <row r="28824" spans="71:72" x14ac:dyDescent="0.2">
      <c r="BS28824" s="152"/>
      <c r="BT28824" s="153"/>
    </row>
    <row r="28825" spans="71:72" x14ac:dyDescent="0.2">
      <c r="BS28825" s="152"/>
      <c r="BT28825" s="153"/>
    </row>
    <row r="28826" spans="71:72" x14ac:dyDescent="0.2">
      <c r="BS28826" s="152"/>
      <c r="BT28826" s="153"/>
    </row>
    <row r="28827" spans="71:72" x14ac:dyDescent="0.2">
      <c r="BS28827" s="152"/>
      <c r="BT28827" s="153"/>
    </row>
    <row r="28828" spans="71:72" x14ac:dyDescent="0.2">
      <c r="BS28828" s="152"/>
      <c r="BT28828" s="153"/>
    </row>
    <row r="28829" spans="71:72" x14ac:dyDescent="0.2">
      <c r="BS28829" s="152"/>
      <c r="BT28829" s="153"/>
    </row>
    <row r="28830" spans="71:72" x14ac:dyDescent="0.2">
      <c r="BS28830" s="152"/>
      <c r="BT28830" s="153"/>
    </row>
    <row r="28831" spans="71:72" x14ac:dyDescent="0.2">
      <c r="BS28831" s="152"/>
      <c r="BT28831" s="153"/>
    </row>
    <row r="28832" spans="71:72" x14ac:dyDescent="0.2">
      <c r="BS28832" s="152"/>
      <c r="BT28832" s="153"/>
    </row>
    <row r="28833" spans="71:72" x14ac:dyDescent="0.2">
      <c r="BS28833" s="152"/>
      <c r="BT28833" s="153"/>
    </row>
    <row r="28834" spans="71:72" x14ac:dyDescent="0.2">
      <c r="BS28834" s="152"/>
      <c r="BT28834" s="153"/>
    </row>
    <row r="28835" spans="71:72" x14ac:dyDescent="0.2">
      <c r="BS28835" s="152"/>
      <c r="BT28835" s="153"/>
    </row>
    <row r="28836" spans="71:72" x14ac:dyDescent="0.2">
      <c r="BS28836" s="152"/>
      <c r="BT28836" s="153"/>
    </row>
    <row r="28837" spans="71:72" x14ac:dyDescent="0.2">
      <c r="BS28837" s="152"/>
      <c r="BT28837" s="153"/>
    </row>
    <row r="28838" spans="71:72" x14ac:dyDescent="0.2">
      <c r="BS28838" s="152"/>
      <c r="BT28838" s="153"/>
    </row>
    <row r="28839" spans="71:72" x14ac:dyDescent="0.2">
      <c r="BS28839" s="152"/>
      <c r="BT28839" s="153"/>
    </row>
    <row r="28840" spans="71:72" x14ac:dyDescent="0.2">
      <c r="BS28840" s="152"/>
      <c r="BT28840" s="153"/>
    </row>
    <row r="28841" spans="71:72" x14ac:dyDescent="0.2">
      <c r="BS28841" s="152"/>
      <c r="BT28841" s="153"/>
    </row>
    <row r="28842" spans="71:72" x14ac:dyDescent="0.2">
      <c r="BS28842" s="152"/>
      <c r="BT28842" s="153"/>
    </row>
    <row r="28843" spans="71:72" x14ac:dyDescent="0.2">
      <c r="BS28843" s="152"/>
      <c r="BT28843" s="153"/>
    </row>
    <row r="28844" spans="71:72" x14ac:dyDescent="0.2">
      <c r="BS28844" s="152"/>
      <c r="BT28844" s="153"/>
    </row>
    <row r="28845" spans="71:72" x14ac:dyDescent="0.2">
      <c r="BS28845" s="152"/>
      <c r="BT28845" s="153"/>
    </row>
    <row r="28846" spans="71:72" x14ac:dyDescent="0.2">
      <c r="BS28846" s="152"/>
      <c r="BT28846" s="153"/>
    </row>
    <row r="28847" spans="71:72" x14ac:dyDescent="0.2">
      <c r="BS28847" s="152"/>
      <c r="BT28847" s="153"/>
    </row>
    <row r="28848" spans="71:72" x14ac:dyDescent="0.2">
      <c r="BS28848" s="152"/>
      <c r="BT28848" s="153"/>
    </row>
    <row r="28849" spans="71:72" x14ac:dyDescent="0.2">
      <c r="BS28849" s="152"/>
      <c r="BT28849" s="153"/>
    </row>
    <row r="28850" spans="71:72" x14ac:dyDescent="0.2">
      <c r="BS28850" s="152"/>
      <c r="BT28850" s="153"/>
    </row>
    <row r="28851" spans="71:72" x14ac:dyDescent="0.2">
      <c r="BS28851" s="152"/>
      <c r="BT28851" s="153"/>
    </row>
    <row r="28852" spans="71:72" x14ac:dyDescent="0.2">
      <c r="BS28852" s="152"/>
      <c r="BT28852" s="153"/>
    </row>
    <row r="28853" spans="71:72" x14ac:dyDescent="0.2">
      <c r="BS28853" s="152"/>
      <c r="BT28853" s="153"/>
    </row>
    <row r="28854" spans="71:72" x14ac:dyDescent="0.2">
      <c r="BS28854" s="152"/>
      <c r="BT28854" s="153"/>
    </row>
    <row r="28855" spans="71:72" x14ac:dyDescent="0.2">
      <c r="BS28855" s="152"/>
      <c r="BT28855" s="153"/>
    </row>
    <row r="28856" spans="71:72" x14ac:dyDescent="0.2">
      <c r="BS28856" s="152"/>
      <c r="BT28856" s="153"/>
    </row>
    <row r="28857" spans="71:72" x14ac:dyDescent="0.2">
      <c r="BS28857" s="152"/>
      <c r="BT28857" s="153"/>
    </row>
    <row r="28858" spans="71:72" x14ac:dyDescent="0.2">
      <c r="BS28858" s="152"/>
      <c r="BT28858" s="153"/>
    </row>
    <row r="28859" spans="71:72" x14ac:dyDescent="0.2">
      <c r="BS28859" s="152"/>
      <c r="BT28859" s="153"/>
    </row>
    <row r="28860" spans="71:72" x14ac:dyDescent="0.2">
      <c r="BS28860" s="152"/>
      <c r="BT28860" s="153"/>
    </row>
    <row r="28861" spans="71:72" x14ac:dyDescent="0.2">
      <c r="BS28861" s="152"/>
      <c r="BT28861" s="153"/>
    </row>
    <row r="28862" spans="71:72" x14ac:dyDescent="0.2">
      <c r="BS28862" s="152"/>
      <c r="BT28862" s="153"/>
    </row>
    <row r="28863" spans="71:72" x14ac:dyDescent="0.2">
      <c r="BS28863" s="152"/>
      <c r="BT28863" s="153"/>
    </row>
    <row r="28864" spans="71:72" x14ac:dyDescent="0.2">
      <c r="BS28864" s="152"/>
      <c r="BT28864" s="153"/>
    </row>
    <row r="28865" spans="71:72" x14ac:dyDescent="0.2">
      <c r="BS28865" s="152"/>
      <c r="BT28865" s="153"/>
    </row>
    <row r="28866" spans="71:72" x14ac:dyDescent="0.2">
      <c r="BS28866" s="152"/>
      <c r="BT28866" s="153"/>
    </row>
    <row r="28867" spans="71:72" x14ac:dyDescent="0.2">
      <c r="BS28867" s="152"/>
      <c r="BT28867" s="153"/>
    </row>
    <row r="28868" spans="71:72" x14ac:dyDescent="0.2">
      <c r="BS28868" s="152"/>
      <c r="BT28868" s="153"/>
    </row>
    <row r="28869" spans="71:72" x14ac:dyDescent="0.2">
      <c r="BS28869" s="152"/>
      <c r="BT28869" s="153"/>
    </row>
    <row r="28870" spans="71:72" x14ac:dyDescent="0.2">
      <c r="BS28870" s="152"/>
      <c r="BT28870" s="153"/>
    </row>
    <row r="28871" spans="71:72" x14ac:dyDescent="0.2">
      <c r="BS28871" s="152"/>
      <c r="BT28871" s="153"/>
    </row>
    <row r="28872" spans="71:72" x14ac:dyDescent="0.2">
      <c r="BS28872" s="152"/>
      <c r="BT28872" s="153"/>
    </row>
    <row r="28873" spans="71:72" x14ac:dyDescent="0.2">
      <c r="BS28873" s="152"/>
      <c r="BT28873" s="153"/>
    </row>
    <row r="28874" spans="71:72" x14ac:dyDescent="0.2">
      <c r="BS28874" s="152"/>
      <c r="BT28874" s="153"/>
    </row>
    <row r="28875" spans="71:72" x14ac:dyDescent="0.2">
      <c r="BS28875" s="152"/>
      <c r="BT28875" s="153"/>
    </row>
    <row r="28876" spans="71:72" x14ac:dyDescent="0.2">
      <c r="BS28876" s="152"/>
      <c r="BT28876" s="153"/>
    </row>
    <row r="28877" spans="71:72" x14ac:dyDescent="0.2">
      <c r="BS28877" s="152"/>
      <c r="BT28877" s="153"/>
    </row>
    <row r="28878" spans="71:72" x14ac:dyDescent="0.2">
      <c r="BS28878" s="152"/>
      <c r="BT28878" s="153"/>
    </row>
    <row r="28879" spans="71:72" x14ac:dyDescent="0.2">
      <c r="BS28879" s="152"/>
      <c r="BT28879" s="153"/>
    </row>
    <row r="28880" spans="71:72" x14ac:dyDescent="0.2">
      <c r="BS28880" s="152"/>
      <c r="BT28880" s="153"/>
    </row>
    <row r="28881" spans="71:72" x14ac:dyDescent="0.2">
      <c r="BS28881" s="152"/>
      <c r="BT28881" s="153"/>
    </row>
    <row r="28882" spans="71:72" x14ac:dyDescent="0.2">
      <c r="BS28882" s="152"/>
      <c r="BT28882" s="153"/>
    </row>
    <row r="28883" spans="71:72" x14ac:dyDescent="0.2">
      <c r="BS28883" s="152"/>
      <c r="BT28883" s="153"/>
    </row>
    <row r="28884" spans="71:72" x14ac:dyDescent="0.2">
      <c r="BS28884" s="152"/>
      <c r="BT28884" s="153"/>
    </row>
    <row r="28885" spans="71:72" x14ac:dyDescent="0.2">
      <c r="BS28885" s="152"/>
      <c r="BT28885" s="153"/>
    </row>
    <row r="28886" spans="71:72" x14ac:dyDescent="0.2">
      <c r="BS28886" s="152"/>
      <c r="BT28886" s="153"/>
    </row>
    <row r="28887" spans="71:72" x14ac:dyDescent="0.2">
      <c r="BS28887" s="152"/>
      <c r="BT28887" s="153"/>
    </row>
    <row r="28888" spans="71:72" x14ac:dyDescent="0.2">
      <c r="BS28888" s="152"/>
      <c r="BT28888" s="153"/>
    </row>
    <row r="28889" spans="71:72" x14ac:dyDescent="0.2">
      <c r="BS28889" s="152"/>
      <c r="BT28889" s="153"/>
    </row>
    <row r="28890" spans="71:72" x14ac:dyDescent="0.2">
      <c r="BS28890" s="152"/>
      <c r="BT28890" s="153"/>
    </row>
    <row r="28891" spans="71:72" x14ac:dyDescent="0.2">
      <c r="BS28891" s="152"/>
      <c r="BT28891" s="153"/>
    </row>
    <row r="28892" spans="71:72" x14ac:dyDescent="0.2">
      <c r="BS28892" s="152"/>
      <c r="BT28892" s="153"/>
    </row>
    <row r="28893" spans="71:72" x14ac:dyDescent="0.2">
      <c r="BS28893" s="152"/>
      <c r="BT28893" s="153"/>
    </row>
    <row r="28894" spans="71:72" x14ac:dyDescent="0.2">
      <c r="BS28894" s="152"/>
      <c r="BT28894" s="153"/>
    </row>
    <row r="28895" spans="71:72" x14ac:dyDescent="0.2">
      <c r="BS28895" s="152"/>
      <c r="BT28895" s="153"/>
    </row>
    <row r="28896" spans="71:72" x14ac:dyDescent="0.2">
      <c r="BS28896" s="152"/>
      <c r="BT28896" s="153"/>
    </row>
    <row r="28897" spans="71:72" x14ac:dyDescent="0.2">
      <c r="BS28897" s="152"/>
      <c r="BT28897" s="153"/>
    </row>
    <row r="28898" spans="71:72" x14ac:dyDescent="0.2">
      <c r="BS28898" s="152"/>
      <c r="BT28898" s="153"/>
    </row>
    <row r="28899" spans="71:72" x14ac:dyDescent="0.2">
      <c r="BS28899" s="152"/>
      <c r="BT28899" s="153"/>
    </row>
    <row r="28900" spans="71:72" x14ac:dyDescent="0.2">
      <c r="BS28900" s="152"/>
      <c r="BT28900" s="153"/>
    </row>
    <row r="28901" spans="71:72" x14ac:dyDescent="0.2">
      <c r="BS28901" s="152"/>
      <c r="BT28901" s="153"/>
    </row>
    <row r="28902" spans="71:72" x14ac:dyDescent="0.2">
      <c r="BS28902" s="152"/>
      <c r="BT28902" s="153"/>
    </row>
    <row r="28903" spans="71:72" x14ac:dyDescent="0.2">
      <c r="BS28903" s="152"/>
      <c r="BT28903" s="153"/>
    </row>
    <row r="28904" spans="71:72" x14ac:dyDescent="0.2">
      <c r="BS28904" s="152"/>
      <c r="BT28904" s="153"/>
    </row>
    <row r="28905" spans="71:72" x14ac:dyDescent="0.2">
      <c r="BS28905" s="152"/>
      <c r="BT28905" s="153"/>
    </row>
    <row r="28906" spans="71:72" x14ac:dyDescent="0.2">
      <c r="BS28906" s="152"/>
      <c r="BT28906" s="153"/>
    </row>
    <row r="28907" spans="71:72" x14ac:dyDescent="0.2">
      <c r="BS28907" s="152"/>
      <c r="BT28907" s="153"/>
    </row>
    <row r="28908" spans="71:72" x14ac:dyDescent="0.2">
      <c r="BS28908" s="152"/>
      <c r="BT28908" s="153"/>
    </row>
    <row r="28909" spans="71:72" x14ac:dyDescent="0.2">
      <c r="BS28909" s="152"/>
      <c r="BT28909" s="153"/>
    </row>
    <row r="28910" spans="71:72" x14ac:dyDescent="0.2">
      <c r="BS28910" s="152"/>
      <c r="BT28910" s="153"/>
    </row>
    <row r="28911" spans="71:72" x14ac:dyDescent="0.2">
      <c r="BS28911" s="152"/>
      <c r="BT28911" s="153"/>
    </row>
    <row r="28912" spans="71:72" x14ac:dyDescent="0.2">
      <c r="BS28912" s="152"/>
      <c r="BT28912" s="153"/>
    </row>
    <row r="28913" spans="71:72" x14ac:dyDescent="0.2">
      <c r="BS28913" s="152"/>
      <c r="BT28913" s="153"/>
    </row>
    <row r="28914" spans="71:72" x14ac:dyDescent="0.2">
      <c r="BS28914" s="152"/>
      <c r="BT28914" s="153"/>
    </row>
    <row r="28915" spans="71:72" x14ac:dyDescent="0.2">
      <c r="BS28915" s="152"/>
      <c r="BT28915" s="153"/>
    </row>
    <row r="28916" spans="71:72" x14ac:dyDescent="0.2">
      <c r="BS28916" s="152"/>
      <c r="BT28916" s="153"/>
    </row>
    <row r="28917" spans="71:72" x14ac:dyDescent="0.2">
      <c r="BS28917" s="152"/>
      <c r="BT28917" s="153"/>
    </row>
    <row r="28918" spans="71:72" x14ac:dyDescent="0.2">
      <c r="BS28918" s="152"/>
      <c r="BT28918" s="153"/>
    </row>
    <row r="28919" spans="71:72" x14ac:dyDescent="0.2">
      <c r="BS28919" s="152"/>
      <c r="BT28919" s="153"/>
    </row>
    <row r="28920" spans="71:72" x14ac:dyDescent="0.2">
      <c r="BS28920" s="152"/>
      <c r="BT28920" s="153"/>
    </row>
    <row r="28921" spans="71:72" x14ac:dyDescent="0.2">
      <c r="BS28921" s="152"/>
      <c r="BT28921" s="153"/>
    </row>
    <row r="28922" spans="71:72" x14ac:dyDescent="0.2">
      <c r="BS28922" s="152"/>
      <c r="BT28922" s="153"/>
    </row>
    <row r="28923" spans="71:72" x14ac:dyDescent="0.2">
      <c r="BS28923" s="152"/>
      <c r="BT28923" s="153"/>
    </row>
    <row r="28924" spans="71:72" x14ac:dyDescent="0.2">
      <c r="BS28924" s="152"/>
      <c r="BT28924" s="153"/>
    </row>
    <row r="28925" spans="71:72" x14ac:dyDescent="0.2">
      <c r="BS28925" s="152"/>
      <c r="BT28925" s="153"/>
    </row>
    <row r="28926" spans="71:72" x14ac:dyDescent="0.2">
      <c r="BS28926" s="152"/>
      <c r="BT28926" s="153"/>
    </row>
    <row r="28927" spans="71:72" x14ac:dyDescent="0.2">
      <c r="BS28927" s="152"/>
      <c r="BT28927" s="153"/>
    </row>
    <row r="28928" spans="71:72" x14ac:dyDescent="0.2">
      <c r="BS28928" s="152"/>
      <c r="BT28928" s="153"/>
    </row>
    <row r="28929" spans="71:72" x14ac:dyDescent="0.2">
      <c r="BS28929" s="152"/>
      <c r="BT28929" s="153"/>
    </row>
    <row r="28930" spans="71:72" x14ac:dyDescent="0.2">
      <c r="BS28930" s="152"/>
      <c r="BT28930" s="153"/>
    </row>
    <row r="28931" spans="71:72" x14ac:dyDescent="0.2">
      <c r="BS28931" s="152"/>
      <c r="BT28931" s="153"/>
    </row>
    <row r="28932" spans="71:72" x14ac:dyDescent="0.2">
      <c r="BS28932" s="152"/>
      <c r="BT28932" s="153"/>
    </row>
    <row r="28933" spans="71:72" x14ac:dyDescent="0.2">
      <c r="BS28933" s="152"/>
      <c r="BT28933" s="153"/>
    </row>
    <row r="28934" spans="71:72" x14ac:dyDescent="0.2">
      <c r="BS28934" s="152"/>
      <c r="BT28934" s="153"/>
    </row>
    <row r="28935" spans="71:72" x14ac:dyDescent="0.2">
      <c r="BS28935" s="152"/>
      <c r="BT28935" s="153"/>
    </row>
    <row r="28936" spans="71:72" x14ac:dyDescent="0.2">
      <c r="BS28936" s="152"/>
      <c r="BT28936" s="153"/>
    </row>
    <row r="28937" spans="71:72" x14ac:dyDescent="0.2">
      <c r="BS28937" s="152"/>
      <c r="BT28937" s="153"/>
    </row>
    <row r="28938" spans="71:72" x14ac:dyDescent="0.2">
      <c r="BS28938" s="152"/>
      <c r="BT28938" s="153"/>
    </row>
    <row r="28939" spans="71:72" x14ac:dyDescent="0.2">
      <c r="BS28939" s="152"/>
      <c r="BT28939" s="153"/>
    </row>
    <row r="28940" spans="71:72" x14ac:dyDescent="0.2">
      <c r="BS28940" s="152"/>
      <c r="BT28940" s="153"/>
    </row>
    <row r="28941" spans="71:72" x14ac:dyDescent="0.2">
      <c r="BS28941" s="152"/>
      <c r="BT28941" s="153"/>
    </row>
    <row r="28942" spans="71:72" x14ac:dyDescent="0.2">
      <c r="BS28942" s="152"/>
      <c r="BT28942" s="153"/>
    </row>
    <row r="28943" spans="71:72" x14ac:dyDescent="0.2">
      <c r="BS28943" s="152"/>
      <c r="BT28943" s="153"/>
    </row>
    <row r="28944" spans="71:72" x14ac:dyDescent="0.2">
      <c r="BS28944" s="152"/>
      <c r="BT28944" s="153"/>
    </row>
    <row r="28945" spans="71:72" x14ac:dyDescent="0.2">
      <c r="BS28945" s="152"/>
      <c r="BT28945" s="153"/>
    </row>
    <row r="28946" spans="71:72" x14ac:dyDescent="0.2">
      <c r="BS28946" s="152"/>
      <c r="BT28946" s="153"/>
    </row>
    <row r="28947" spans="71:72" x14ac:dyDescent="0.2">
      <c r="BS28947" s="152"/>
      <c r="BT28947" s="153"/>
    </row>
    <row r="28948" spans="71:72" x14ac:dyDescent="0.2">
      <c r="BS28948" s="152"/>
      <c r="BT28948" s="153"/>
    </row>
    <row r="28949" spans="71:72" x14ac:dyDescent="0.2">
      <c r="BS28949" s="152"/>
      <c r="BT28949" s="153"/>
    </row>
    <row r="28950" spans="71:72" x14ac:dyDescent="0.2">
      <c r="BS28950" s="152"/>
      <c r="BT28950" s="153"/>
    </row>
    <row r="28951" spans="71:72" x14ac:dyDescent="0.2">
      <c r="BS28951" s="152"/>
      <c r="BT28951" s="153"/>
    </row>
    <row r="28952" spans="71:72" x14ac:dyDescent="0.2">
      <c r="BS28952" s="152"/>
      <c r="BT28952" s="153"/>
    </row>
    <row r="28953" spans="71:72" x14ac:dyDescent="0.2">
      <c r="BS28953" s="152"/>
      <c r="BT28953" s="153"/>
    </row>
    <row r="28954" spans="71:72" x14ac:dyDescent="0.2">
      <c r="BS28954" s="152"/>
      <c r="BT28954" s="153"/>
    </row>
    <row r="28955" spans="71:72" x14ac:dyDescent="0.2">
      <c r="BS28955" s="152"/>
      <c r="BT28955" s="153"/>
    </row>
    <row r="28956" spans="71:72" x14ac:dyDescent="0.2">
      <c r="BS28956" s="152"/>
      <c r="BT28956" s="153"/>
    </row>
    <row r="28957" spans="71:72" x14ac:dyDescent="0.2">
      <c r="BS28957" s="152"/>
      <c r="BT28957" s="153"/>
    </row>
    <row r="28958" spans="71:72" x14ac:dyDescent="0.2">
      <c r="BS28958" s="152"/>
      <c r="BT28958" s="153"/>
    </row>
    <row r="28959" spans="71:72" x14ac:dyDescent="0.2">
      <c r="BS28959" s="152"/>
      <c r="BT28959" s="153"/>
    </row>
    <row r="28960" spans="71:72" x14ac:dyDescent="0.2">
      <c r="BS28960" s="152"/>
      <c r="BT28960" s="153"/>
    </row>
    <row r="28961" spans="71:72" x14ac:dyDescent="0.2">
      <c r="BS28961" s="152"/>
      <c r="BT28961" s="153"/>
    </row>
    <row r="28962" spans="71:72" x14ac:dyDescent="0.2">
      <c r="BS28962" s="152"/>
      <c r="BT28962" s="153"/>
    </row>
    <row r="28963" spans="71:72" x14ac:dyDescent="0.2">
      <c r="BS28963" s="152"/>
      <c r="BT28963" s="153"/>
    </row>
    <row r="28964" spans="71:72" x14ac:dyDescent="0.2">
      <c r="BS28964" s="152"/>
      <c r="BT28964" s="153"/>
    </row>
    <row r="28965" spans="71:72" x14ac:dyDescent="0.2">
      <c r="BS28965" s="152"/>
      <c r="BT28965" s="153"/>
    </row>
    <row r="28966" spans="71:72" x14ac:dyDescent="0.2">
      <c r="BS28966" s="152"/>
      <c r="BT28966" s="153"/>
    </row>
    <row r="28967" spans="71:72" x14ac:dyDescent="0.2">
      <c r="BS28967" s="152"/>
      <c r="BT28967" s="153"/>
    </row>
    <row r="28968" spans="71:72" x14ac:dyDescent="0.2">
      <c r="BS28968" s="152"/>
      <c r="BT28968" s="153"/>
    </row>
    <row r="28969" spans="71:72" x14ac:dyDescent="0.2">
      <c r="BS28969" s="152"/>
      <c r="BT28969" s="153"/>
    </row>
    <row r="28970" spans="71:72" x14ac:dyDescent="0.2">
      <c r="BS28970" s="152"/>
      <c r="BT28970" s="153"/>
    </row>
    <row r="28971" spans="71:72" x14ac:dyDescent="0.2">
      <c r="BS28971" s="152"/>
      <c r="BT28971" s="153"/>
    </row>
    <row r="28972" spans="71:72" x14ac:dyDescent="0.2">
      <c r="BS28972" s="152"/>
      <c r="BT28972" s="153"/>
    </row>
    <row r="28973" spans="71:72" x14ac:dyDescent="0.2">
      <c r="BS28973" s="152"/>
      <c r="BT28973" s="153"/>
    </row>
    <row r="28974" spans="71:72" x14ac:dyDescent="0.2">
      <c r="BS28974" s="152"/>
      <c r="BT28974" s="153"/>
    </row>
    <row r="28975" spans="71:72" x14ac:dyDescent="0.2">
      <c r="BS28975" s="152"/>
      <c r="BT28975" s="153"/>
    </row>
    <row r="28976" spans="71:72" x14ac:dyDescent="0.2">
      <c r="BS28976" s="152"/>
      <c r="BT28976" s="153"/>
    </row>
    <row r="28977" spans="71:72" x14ac:dyDescent="0.2">
      <c r="BS28977" s="152"/>
      <c r="BT28977" s="153"/>
    </row>
    <row r="28978" spans="71:72" x14ac:dyDescent="0.2">
      <c r="BS28978" s="152"/>
      <c r="BT28978" s="153"/>
    </row>
    <row r="28979" spans="71:72" x14ac:dyDescent="0.2">
      <c r="BS28979" s="152"/>
      <c r="BT28979" s="153"/>
    </row>
    <row r="28980" spans="71:72" x14ac:dyDescent="0.2">
      <c r="BS28980" s="152"/>
      <c r="BT28980" s="153"/>
    </row>
    <row r="28981" spans="71:72" x14ac:dyDescent="0.2">
      <c r="BS28981" s="152"/>
      <c r="BT28981" s="153"/>
    </row>
    <row r="28982" spans="71:72" x14ac:dyDescent="0.2">
      <c r="BS28982" s="152"/>
      <c r="BT28982" s="153"/>
    </row>
    <row r="28983" spans="71:72" x14ac:dyDescent="0.2">
      <c r="BS28983" s="152"/>
      <c r="BT28983" s="153"/>
    </row>
    <row r="28984" spans="71:72" x14ac:dyDescent="0.2">
      <c r="BS28984" s="152"/>
      <c r="BT28984" s="153"/>
    </row>
    <row r="28985" spans="71:72" x14ac:dyDescent="0.2">
      <c r="BS28985" s="152"/>
      <c r="BT28985" s="153"/>
    </row>
    <row r="28986" spans="71:72" x14ac:dyDescent="0.2">
      <c r="BS28986" s="152"/>
      <c r="BT28986" s="153"/>
    </row>
    <row r="28987" spans="71:72" x14ac:dyDescent="0.2">
      <c r="BS28987" s="152"/>
      <c r="BT28987" s="153"/>
    </row>
    <row r="28988" spans="71:72" x14ac:dyDescent="0.2">
      <c r="BS28988" s="152"/>
      <c r="BT28988" s="153"/>
    </row>
    <row r="28989" spans="71:72" x14ac:dyDescent="0.2">
      <c r="BS28989" s="152"/>
      <c r="BT28989" s="153"/>
    </row>
    <row r="28990" spans="71:72" x14ac:dyDescent="0.2">
      <c r="BS28990" s="152"/>
      <c r="BT28990" s="153"/>
    </row>
    <row r="28991" spans="71:72" x14ac:dyDescent="0.2">
      <c r="BS28991" s="152"/>
      <c r="BT28991" s="153"/>
    </row>
    <row r="28992" spans="71:72" x14ac:dyDescent="0.2">
      <c r="BS28992" s="152"/>
      <c r="BT28992" s="153"/>
    </row>
    <row r="28993" spans="71:72" x14ac:dyDescent="0.2">
      <c r="BS28993" s="152"/>
      <c r="BT28993" s="153"/>
    </row>
    <row r="28994" spans="71:72" x14ac:dyDescent="0.2">
      <c r="BS28994" s="152"/>
      <c r="BT28994" s="153"/>
    </row>
    <row r="28995" spans="71:72" x14ac:dyDescent="0.2">
      <c r="BS28995" s="152"/>
      <c r="BT28995" s="153"/>
    </row>
    <row r="28996" spans="71:72" x14ac:dyDescent="0.2">
      <c r="BS28996" s="152"/>
      <c r="BT28996" s="153"/>
    </row>
    <row r="28997" spans="71:72" x14ac:dyDescent="0.2">
      <c r="BS28997" s="152"/>
      <c r="BT28997" s="153"/>
    </row>
    <row r="28998" spans="71:72" x14ac:dyDescent="0.2">
      <c r="BS28998" s="152"/>
      <c r="BT28998" s="153"/>
    </row>
    <row r="28999" spans="71:72" x14ac:dyDescent="0.2">
      <c r="BS28999" s="152"/>
      <c r="BT28999" s="153"/>
    </row>
    <row r="29000" spans="71:72" x14ac:dyDescent="0.2">
      <c r="BS29000" s="152"/>
      <c r="BT29000" s="153"/>
    </row>
    <row r="29001" spans="71:72" x14ac:dyDescent="0.2">
      <c r="BS29001" s="152"/>
      <c r="BT29001" s="153"/>
    </row>
    <row r="29002" spans="71:72" x14ac:dyDescent="0.2">
      <c r="BS29002" s="152"/>
      <c r="BT29002" s="153"/>
    </row>
    <row r="29003" spans="71:72" x14ac:dyDescent="0.2">
      <c r="BS29003" s="152"/>
      <c r="BT29003" s="153"/>
    </row>
    <row r="29004" spans="71:72" x14ac:dyDescent="0.2">
      <c r="BS29004" s="152"/>
      <c r="BT29004" s="153"/>
    </row>
    <row r="29005" spans="71:72" x14ac:dyDescent="0.2">
      <c r="BS29005" s="152"/>
      <c r="BT29005" s="153"/>
    </row>
    <row r="29006" spans="71:72" x14ac:dyDescent="0.2">
      <c r="BS29006" s="152"/>
      <c r="BT29006" s="153"/>
    </row>
    <row r="29007" spans="71:72" x14ac:dyDescent="0.2">
      <c r="BS29007" s="152"/>
      <c r="BT29007" s="153"/>
    </row>
    <row r="29008" spans="71:72" x14ac:dyDescent="0.2">
      <c r="BS29008" s="152"/>
      <c r="BT29008" s="153"/>
    </row>
    <row r="29009" spans="71:72" x14ac:dyDescent="0.2">
      <c r="BS29009" s="152"/>
      <c r="BT29009" s="153"/>
    </row>
    <row r="29010" spans="71:72" x14ac:dyDescent="0.2">
      <c r="BS29010" s="152"/>
      <c r="BT29010" s="153"/>
    </row>
    <row r="29011" spans="71:72" x14ac:dyDescent="0.2">
      <c r="BS29011" s="152"/>
      <c r="BT29011" s="153"/>
    </row>
    <row r="29012" spans="71:72" x14ac:dyDescent="0.2">
      <c r="BS29012" s="152"/>
      <c r="BT29012" s="153"/>
    </row>
    <row r="29013" spans="71:72" x14ac:dyDescent="0.2">
      <c r="BS29013" s="152"/>
      <c r="BT29013" s="153"/>
    </row>
    <row r="29014" spans="71:72" x14ac:dyDescent="0.2">
      <c r="BS29014" s="152"/>
      <c r="BT29014" s="153"/>
    </row>
    <row r="29015" spans="71:72" x14ac:dyDescent="0.2">
      <c r="BS29015" s="152"/>
      <c r="BT29015" s="153"/>
    </row>
    <row r="29016" spans="71:72" x14ac:dyDescent="0.2">
      <c r="BS29016" s="152"/>
      <c r="BT29016" s="153"/>
    </row>
    <row r="29017" spans="71:72" x14ac:dyDescent="0.2">
      <c r="BS29017" s="152"/>
      <c r="BT29017" s="153"/>
    </row>
    <row r="29018" spans="71:72" x14ac:dyDescent="0.2">
      <c r="BS29018" s="152"/>
      <c r="BT29018" s="153"/>
    </row>
    <row r="29019" spans="71:72" x14ac:dyDescent="0.2">
      <c r="BS29019" s="152"/>
      <c r="BT29019" s="153"/>
    </row>
    <row r="29020" spans="71:72" x14ac:dyDescent="0.2">
      <c r="BS29020" s="152"/>
      <c r="BT29020" s="153"/>
    </row>
    <row r="29021" spans="71:72" x14ac:dyDescent="0.2">
      <c r="BS29021" s="152"/>
      <c r="BT29021" s="153"/>
    </row>
    <row r="29022" spans="71:72" x14ac:dyDescent="0.2">
      <c r="BS29022" s="152"/>
      <c r="BT29022" s="153"/>
    </row>
    <row r="29023" spans="71:72" x14ac:dyDescent="0.2">
      <c r="BS29023" s="152"/>
      <c r="BT29023" s="153"/>
    </row>
    <row r="29024" spans="71:72" x14ac:dyDescent="0.2">
      <c r="BS29024" s="152"/>
      <c r="BT29024" s="153"/>
    </row>
    <row r="29025" spans="71:72" x14ac:dyDescent="0.2">
      <c r="BS29025" s="152"/>
      <c r="BT29025" s="153"/>
    </row>
    <row r="29026" spans="71:72" x14ac:dyDescent="0.2">
      <c r="BS29026" s="152"/>
      <c r="BT29026" s="153"/>
    </row>
    <row r="29027" spans="71:72" x14ac:dyDescent="0.2">
      <c r="BS29027" s="152"/>
      <c r="BT29027" s="153"/>
    </row>
    <row r="29028" spans="71:72" x14ac:dyDescent="0.2">
      <c r="BS29028" s="152"/>
      <c r="BT29028" s="153"/>
    </row>
    <row r="29029" spans="71:72" x14ac:dyDescent="0.2">
      <c r="BS29029" s="152"/>
      <c r="BT29029" s="153"/>
    </row>
    <row r="29030" spans="71:72" x14ac:dyDescent="0.2">
      <c r="BS29030" s="152"/>
      <c r="BT29030" s="153"/>
    </row>
    <row r="29031" spans="71:72" x14ac:dyDescent="0.2">
      <c r="BS29031" s="152"/>
      <c r="BT29031" s="153"/>
    </row>
    <row r="29032" spans="71:72" x14ac:dyDescent="0.2">
      <c r="BS29032" s="152"/>
      <c r="BT29032" s="153"/>
    </row>
    <row r="29033" spans="71:72" x14ac:dyDescent="0.2">
      <c r="BS29033" s="152"/>
      <c r="BT29033" s="153"/>
    </row>
    <row r="29034" spans="71:72" x14ac:dyDescent="0.2">
      <c r="BS29034" s="152"/>
      <c r="BT29034" s="153"/>
    </row>
    <row r="29035" spans="71:72" x14ac:dyDescent="0.2">
      <c r="BS29035" s="152"/>
      <c r="BT29035" s="153"/>
    </row>
    <row r="29036" spans="71:72" x14ac:dyDescent="0.2">
      <c r="BS29036" s="152"/>
      <c r="BT29036" s="153"/>
    </row>
    <row r="29037" spans="71:72" x14ac:dyDescent="0.2">
      <c r="BS29037" s="152"/>
      <c r="BT29037" s="153"/>
    </row>
    <row r="29038" spans="71:72" x14ac:dyDescent="0.2">
      <c r="BS29038" s="152"/>
      <c r="BT29038" s="153"/>
    </row>
    <row r="29039" spans="71:72" x14ac:dyDescent="0.2">
      <c r="BS29039" s="152"/>
      <c r="BT29039" s="153"/>
    </row>
    <row r="29040" spans="71:72" x14ac:dyDescent="0.2">
      <c r="BS29040" s="152"/>
      <c r="BT29040" s="153"/>
    </row>
    <row r="29041" spans="71:72" x14ac:dyDescent="0.2">
      <c r="BS29041" s="152"/>
      <c r="BT29041" s="153"/>
    </row>
    <row r="29042" spans="71:72" x14ac:dyDescent="0.2">
      <c r="BS29042" s="152"/>
      <c r="BT29042" s="153"/>
    </row>
    <row r="29043" spans="71:72" x14ac:dyDescent="0.2">
      <c r="BS29043" s="152"/>
      <c r="BT29043" s="153"/>
    </row>
    <row r="29044" spans="71:72" x14ac:dyDescent="0.2">
      <c r="BS29044" s="152"/>
      <c r="BT29044" s="153"/>
    </row>
    <row r="29045" spans="71:72" x14ac:dyDescent="0.2">
      <c r="BS29045" s="152"/>
      <c r="BT29045" s="153"/>
    </row>
    <row r="29046" spans="71:72" x14ac:dyDescent="0.2">
      <c r="BS29046" s="152"/>
      <c r="BT29046" s="153"/>
    </row>
    <row r="29047" spans="71:72" x14ac:dyDescent="0.2">
      <c r="BS29047" s="152"/>
      <c r="BT29047" s="153"/>
    </row>
    <row r="29048" spans="71:72" x14ac:dyDescent="0.2">
      <c r="BS29048" s="152"/>
      <c r="BT29048" s="153"/>
    </row>
    <row r="29049" spans="71:72" x14ac:dyDescent="0.2">
      <c r="BS29049" s="152"/>
      <c r="BT29049" s="153"/>
    </row>
    <row r="29050" spans="71:72" x14ac:dyDescent="0.2">
      <c r="BS29050" s="152"/>
      <c r="BT29050" s="153"/>
    </row>
    <row r="29051" spans="71:72" x14ac:dyDescent="0.2">
      <c r="BS29051" s="152"/>
      <c r="BT29051" s="153"/>
    </row>
    <row r="29052" spans="71:72" x14ac:dyDescent="0.2">
      <c r="BS29052" s="152"/>
      <c r="BT29052" s="153"/>
    </row>
    <row r="29053" spans="71:72" x14ac:dyDescent="0.2">
      <c r="BS29053" s="152"/>
      <c r="BT29053" s="153"/>
    </row>
    <row r="29054" spans="71:72" x14ac:dyDescent="0.2">
      <c r="BS29054" s="152"/>
      <c r="BT29054" s="153"/>
    </row>
    <row r="29055" spans="71:72" x14ac:dyDescent="0.2">
      <c r="BS29055" s="152"/>
      <c r="BT29055" s="153"/>
    </row>
    <row r="29056" spans="71:72" x14ac:dyDescent="0.2">
      <c r="BS29056" s="152"/>
      <c r="BT29056" s="153"/>
    </row>
    <row r="29057" spans="71:72" x14ac:dyDescent="0.2">
      <c r="BS29057" s="152"/>
      <c r="BT29057" s="153"/>
    </row>
    <row r="29058" spans="71:72" x14ac:dyDescent="0.2">
      <c r="BS29058" s="152"/>
      <c r="BT29058" s="153"/>
    </row>
    <row r="29059" spans="71:72" x14ac:dyDescent="0.2">
      <c r="BS29059" s="152"/>
      <c r="BT29059" s="153"/>
    </row>
    <row r="29060" spans="71:72" x14ac:dyDescent="0.2">
      <c r="BS29060" s="152"/>
      <c r="BT29060" s="153"/>
    </row>
    <row r="29061" spans="71:72" x14ac:dyDescent="0.2">
      <c r="BS29061" s="152"/>
      <c r="BT29061" s="153"/>
    </row>
    <row r="29062" spans="71:72" x14ac:dyDescent="0.2">
      <c r="BS29062" s="152"/>
      <c r="BT29062" s="153"/>
    </row>
    <row r="29063" spans="71:72" x14ac:dyDescent="0.2">
      <c r="BS29063" s="152"/>
      <c r="BT29063" s="153"/>
    </row>
    <row r="29064" spans="71:72" x14ac:dyDescent="0.2">
      <c r="BS29064" s="152"/>
      <c r="BT29064" s="153"/>
    </row>
    <row r="29065" spans="71:72" x14ac:dyDescent="0.2">
      <c r="BS29065" s="152"/>
      <c r="BT29065" s="153"/>
    </row>
    <row r="29066" spans="71:72" x14ac:dyDescent="0.2">
      <c r="BS29066" s="152"/>
      <c r="BT29066" s="153"/>
    </row>
    <row r="29067" spans="71:72" x14ac:dyDescent="0.2">
      <c r="BS29067" s="152"/>
      <c r="BT29067" s="153"/>
    </row>
    <row r="29068" spans="71:72" x14ac:dyDescent="0.2">
      <c r="BS29068" s="152"/>
      <c r="BT29068" s="153"/>
    </row>
    <row r="29069" spans="71:72" x14ac:dyDescent="0.2">
      <c r="BS29069" s="152"/>
      <c r="BT29069" s="153"/>
    </row>
    <row r="29070" spans="71:72" x14ac:dyDescent="0.2">
      <c r="BS29070" s="152"/>
      <c r="BT29070" s="153"/>
    </row>
    <row r="29071" spans="71:72" x14ac:dyDescent="0.2">
      <c r="BS29071" s="152"/>
      <c r="BT29071" s="153"/>
    </row>
    <row r="29072" spans="71:72" x14ac:dyDescent="0.2">
      <c r="BS29072" s="152"/>
      <c r="BT29072" s="153"/>
    </row>
    <row r="29073" spans="71:72" x14ac:dyDescent="0.2">
      <c r="BS29073" s="152"/>
      <c r="BT29073" s="153"/>
    </row>
    <row r="29074" spans="71:72" x14ac:dyDescent="0.2">
      <c r="BS29074" s="152"/>
      <c r="BT29074" s="153"/>
    </row>
    <row r="29075" spans="71:72" x14ac:dyDescent="0.2">
      <c r="BS29075" s="152"/>
      <c r="BT29075" s="153"/>
    </row>
    <row r="29076" spans="71:72" x14ac:dyDescent="0.2">
      <c r="BS29076" s="152"/>
      <c r="BT29076" s="153"/>
    </row>
    <row r="29077" spans="71:72" x14ac:dyDescent="0.2">
      <c r="BS29077" s="152"/>
      <c r="BT29077" s="153"/>
    </row>
    <row r="29078" spans="71:72" x14ac:dyDescent="0.2">
      <c r="BS29078" s="152"/>
      <c r="BT29078" s="153"/>
    </row>
    <row r="29079" spans="71:72" x14ac:dyDescent="0.2">
      <c r="BS29079" s="152"/>
      <c r="BT29079" s="153"/>
    </row>
    <row r="29080" spans="71:72" x14ac:dyDescent="0.2">
      <c r="BS29080" s="152"/>
      <c r="BT29080" s="153"/>
    </row>
    <row r="29081" spans="71:72" x14ac:dyDescent="0.2">
      <c r="BS29081" s="152"/>
      <c r="BT29081" s="153"/>
    </row>
    <row r="29082" spans="71:72" x14ac:dyDescent="0.2">
      <c r="BS29082" s="152"/>
      <c r="BT29082" s="153"/>
    </row>
    <row r="29083" spans="71:72" x14ac:dyDescent="0.2">
      <c r="BS29083" s="152"/>
      <c r="BT29083" s="153"/>
    </row>
    <row r="29084" spans="71:72" x14ac:dyDescent="0.2">
      <c r="BS29084" s="152"/>
      <c r="BT29084" s="153"/>
    </row>
    <row r="29085" spans="71:72" x14ac:dyDescent="0.2">
      <c r="BS29085" s="152"/>
      <c r="BT29085" s="153"/>
    </row>
    <row r="29086" spans="71:72" x14ac:dyDescent="0.2">
      <c r="BS29086" s="152"/>
      <c r="BT29086" s="153"/>
    </row>
    <row r="29087" spans="71:72" x14ac:dyDescent="0.2">
      <c r="BS29087" s="152"/>
      <c r="BT29087" s="153"/>
    </row>
    <row r="29088" spans="71:72" x14ac:dyDescent="0.2">
      <c r="BS29088" s="152"/>
      <c r="BT29088" s="153"/>
    </row>
    <row r="29089" spans="71:72" x14ac:dyDescent="0.2">
      <c r="BS29089" s="152"/>
      <c r="BT29089" s="153"/>
    </row>
    <row r="29090" spans="71:72" x14ac:dyDescent="0.2">
      <c r="BS29090" s="152"/>
      <c r="BT29090" s="153"/>
    </row>
    <row r="29091" spans="71:72" x14ac:dyDescent="0.2">
      <c r="BS29091" s="152"/>
      <c r="BT29091" s="153"/>
    </row>
    <row r="29092" spans="71:72" x14ac:dyDescent="0.2">
      <c r="BS29092" s="152"/>
      <c r="BT29092" s="153"/>
    </row>
    <row r="29093" spans="71:72" x14ac:dyDescent="0.2">
      <c r="BS29093" s="152"/>
      <c r="BT29093" s="153"/>
    </row>
    <row r="29094" spans="71:72" x14ac:dyDescent="0.2">
      <c r="BS29094" s="152"/>
      <c r="BT29094" s="153"/>
    </row>
    <row r="29095" spans="71:72" x14ac:dyDescent="0.2">
      <c r="BS29095" s="152"/>
      <c r="BT29095" s="153"/>
    </row>
    <row r="29096" spans="71:72" x14ac:dyDescent="0.2">
      <c r="BS29096" s="152"/>
      <c r="BT29096" s="153"/>
    </row>
    <row r="29097" spans="71:72" x14ac:dyDescent="0.2">
      <c r="BS29097" s="152"/>
      <c r="BT29097" s="153"/>
    </row>
    <row r="29098" spans="71:72" x14ac:dyDescent="0.2">
      <c r="BS29098" s="152"/>
      <c r="BT29098" s="153"/>
    </row>
    <row r="29099" spans="71:72" x14ac:dyDescent="0.2">
      <c r="BS29099" s="152"/>
      <c r="BT29099" s="153"/>
    </row>
    <row r="29100" spans="71:72" x14ac:dyDescent="0.2">
      <c r="BS29100" s="152"/>
      <c r="BT29100" s="153"/>
    </row>
    <row r="29101" spans="71:72" x14ac:dyDescent="0.2">
      <c r="BS29101" s="152"/>
      <c r="BT29101" s="153"/>
    </row>
    <row r="29102" spans="71:72" x14ac:dyDescent="0.2">
      <c r="BS29102" s="152"/>
      <c r="BT29102" s="153"/>
    </row>
    <row r="29103" spans="71:72" x14ac:dyDescent="0.2">
      <c r="BS29103" s="152"/>
      <c r="BT29103" s="153"/>
    </row>
    <row r="29104" spans="71:72" x14ac:dyDescent="0.2">
      <c r="BS29104" s="152"/>
      <c r="BT29104" s="153"/>
    </row>
    <row r="29105" spans="71:72" x14ac:dyDescent="0.2">
      <c r="BS29105" s="152"/>
      <c r="BT29105" s="153"/>
    </row>
    <row r="29106" spans="71:72" x14ac:dyDescent="0.2">
      <c r="BS29106" s="152"/>
      <c r="BT29106" s="153"/>
    </row>
    <row r="29107" spans="71:72" x14ac:dyDescent="0.2">
      <c r="BS29107" s="152"/>
      <c r="BT29107" s="153"/>
    </row>
    <row r="29108" spans="71:72" x14ac:dyDescent="0.2">
      <c r="BS29108" s="152"/>
      <c r="BT29108" s="153"/>
    </row>
    <row r="29109" spans="71:72" x14ac:dyDescent="0.2">
      <c r="BS29109" s="152"/>
      <c r="BT29109" s="153"/>
    </row>
    <row r="29110" spans="71:72" x14ac:dyDescent="0.2">
      <c r="BS29110" s="152"/>
      <c r="BT29110" s="153"/>
    </row>
    <row r="29111" spans="71:72" x14ac:dyDescent="0.2">
      <c r="BS29111" s="152"/>
      <c r="BT29111" s="153"/>
    </row>
    <row r="29112" spans="71:72" x14ac:dyDescent="0.2">
      <c r="BS29112" s="152"/>
      <c r="BT29112" s="153"/>
    </row>
    <row r="29113" spans="71:72" x14ac:dyDescent="0.2">
      <c r="BS29113" s="152"/>
      <c r="BT29113" s="153"/>
    </row>
    <row r="29114" spans="71:72" x14ac:dyDescent="0.2">
      <c r="BS29114" s="152"/>
      <c r="BT29114" s="153"/>
    </row>
    <row r="29115" spans="71:72" x14ac:dyDescent="0.2">
      <c r="BS29115" s="152"/>
      <c r="BT29115" s="153"/>
    </row>
    <row r="29116" spans="71:72" x14ac:dyDescent="0.2">
      <c r="BS29116" s="152"/>
      <c r="BT29116" s="153"/>
    </row>
    <row r="29117" spans="71:72" x14ac:dyDescent="0.2">
      <c r="BS29117" s="152"/>
      <c r="BT29117" s="153"/>
    </row>
    <row r="29118" spans="71:72" x14ac:dyDescent="0.2">
      <c r="BS29118" s="152"/>
      <c r="BT29118" s="153"/>
    </row>
    <row r="29119" spans="71:72" x14ac:dyDescent="0.2">
      <c r="BS29119" s="152"/>
      <c r="BT29119" s="153"/>
    </row>
    <row r="29120" spans="71:72" x14ac:dyDescent="0.2">
      <c r="BS29120" s="152"/>
      <c r="BT29120" s="153"/>
    </row>
    <row r="29121" spans="71:72" x14ac:dyDescent="0.2">
      <c r="BS29121" s="152"/>
      <c r="BT29121" s="153"/>
    </row>
    <row r="29122" spans="71:72" x14ac:dyDescent="0.2">
      <c r="BS29122" s="152"/>
      <c r="BT29122" s="153"/>
    </row>
    <row r="29123" spans="71:72" x14ac:dyDescent="0.2">
      <c r="BS29123" s="152"/>
      <c r="BT29123" s="153"/>
    </row>
    <row r="29124" spans="71:72" x14ac:dyDescent="0.2">
      <c r="BS29124" s="152"/>
      <c r="BT29124" s="153"/>
    </row>
    <row r="29125" spans="71:72" x14ac:dyDescent="0.2">
      <c r="BS29125" s="152"/>
      <c r="BT29125" s="153"/>
    </row>
    <row r="29126" spans="71:72" x14ac:dyDescent="0.2">
      <c r="BS29126" s="152"/>
      <c r="BT29126" s="153"/>
    </row>
    <row r="29127" spans="71:72" x14ac:dyDescent="0.2">
      <c r="BS29127" s="152"/>
      <c r="BT29127" s="153"/>
    </row>
    <row r="29128" spans="71:72" x14ac:dyDescent="0.2">
      <c r="BS29128" s="152"/>
      <c r="BT29128" s="153"/>
    </row>
    <row r="29129" spans="71:72" x14ac:dyDescent="0.2">
      <c r="BS29129" s="152"/>
      <c r="BT29129" s="153"/>
    </row>
    <row r="29130" spans="71:72" x14ac:dyDescent="0.2">
      <c r="BS29130" s="152"/>
      <c r="BT29130" s="153"/>
    </row>
    <row r="29131" spans="71:72" x14ac:dyDescent="0.2">
      <c r="BS29131" s="152"/>
      <c r="BT29131" s="153"/>
    </row>
    <row r="29132" spans="71:72" x14ac:dyDescent="0.2">
      <c r="BS29132" s="152"/>
      <c r="BT29132" s="153"/>
    </row>
    <row r="29133" spans="71:72" x14ac:dyDescent="0.2">
      <c r="BS29133" s="152"/>
      <c r="BT29133" s="153"/>
    </row>
    <row r="29134" spans="71:72" x14ac:dyDescent="0.2">
      <c r="BS29134" s="152"/>
      <c r="BT29134" s="153"/>
    </row>
    <row r="29135" spans="71:72" x14ac:dyDescent="0.2">
      <c r="BS29135" s="152"/>
      <c r="BT29135" s="153"/>
    </row>
    <row r="29136" spans="71:72" x14ac:dyDescent="0.2">
      <c r="BS29136" s="152"/>
      <c r="BT29136" s="153"/>
    </row>
    <row r="29137" spans="71:72" x14ac:dyDescent="0.2">
      <c r="BS29137" s="152"/>
      <c r="BT29137" s="153"/>
    </row>
    <row r="29138" spans="71:72" x14ac:dyDescent="0.2">
      <c r="BS29138" s="152"/>
      <c r="BT29138" s="153"/>
    </row>
    <row r="29139" spans="71:72" x14ac:dyDescent="0.2">
      <c r="BS29139" s="152"/>
      <c r="BT29139" s="153"/>
    </row>
    <row r="29140" spans="71:72" x14ac:dyDescent="0.2">
      <c r="BS29140" s="152"/>
      <c r="BT29140" s="153"/>
    </row>
    <row r="29141" spans="71:72" x14ac:dyDescent="0.2">
      <c r="BS29141" s="152"/>
      <c r="BT29141" s="153"/>
    </row>
    <row r="29142" spans="71:72" x14ac:dyDescent="0.2">
      <c r="BS29142" s="152"/>
      <c r="BT29142" s="153"/>
    </row>
    <row r="29143" spans="71:72" x14ac:dyDescent="0.2">
      <c r="BS29143" s="152"/>
      <c r="BT29143" s="153"/>
    </row>
    <row r="29144" spans="71:72" x14ac:dyDescent="0.2">
      <c r="BS29144" s="152"/>
      <c r="BT29144" s="153"/>
    </row>
    <row r="29145" spans="71:72" x14ac:dyDescent="0.2">
      <c r="BS29145" s="152"/>
      <c r="BT29145" s="153"/>
    </row>
    <row r="29146" spans="71:72" x14ac:dyDescent="0.2">
      <c r="BS29146" s="152"/>
      <c r="BT29146" s="153"/>
    </row>
    <row r="29147" spans="71:72" x14ac:dyDescent="0.2">
      <c r="BS29147" s="152"/>
      <c r="BT29147" s="153"/>
    </row>
    <row r="29148" spans="71:72" x14ac:dyDescent="0.2">
      <c r="BS29148" s="152"/>
      <c r="BT29148" s="153"/>
    </row>
    <row r="29149" spans="71:72" x14ac:dyDescent="0.2">
      <c r="BS29149" s="152"/>
      <c r="BT29149" s="153"/>
    </row>
    <row r="29150" spans="71:72" x14ac:dyDescent="0.2">
      <c r="BS29150" s="152"/>
      <c r="BT29150" s="153"/>
    </row>
    <row r="29151" spans="71:72" x14ac:dyDescent="0.2">
      <c r="BS29151" s="152"/>
      <c r="BT29151" s="153"/>
    </row>
    <row r="29152" spans="71:72" x14ac:dyDescent="0.2">
      <c r="BS29152" s="152"/>
      <c r="BT29152" s="153"/>
    </row>
    <row r="29153" spans="71:72" x14ac:dyDescent="0.2">
      <c r="BS29153" s="152"/>
      <c r="BT29153" s="153"/>
    </row>
    <row r="29154" spans="71:72" x14ac:dyDescent="0.2">
      <c r="BS29154" s="152"/>
      <c r="BT29154" s="153"/>
    </row>
    <row r="29155" spans="71:72" x14ac:dyDescent="0.2">
      <c r="BS29155" s="152"/>
      <c r="BT29155" s="153"/>
    </row>
    <row r="29156" spans="71:72" x14ac:dyDescent="0.2">
      <c r="BS29156" s="152"/>
      <c r="BT29156" s="153"/>
    </row>
    <row r="29157" spans="71:72" x14ac:dyDescent="0.2">
      <c r="BS29157" s="152"/>
      <c r="BT29157" s="153"/>
    </row>
    <row r="29158" spans="71:72" x14ac:dyDescent="0.2">
      <c r="BS29158" s="152"/>
      <c r="BT29158" s="153"/>
    </row>
    <row r="29159" spans="71:72" x14ac:dyDescent="0.2">
      <c r="BS29159" s="152"/>
      <c r="BT29159" s="153"/>
    </row>
    <row r="29160" spans="71:72" x14ac:dyDescent="0.2">
      <c r="BS29160" s="152"/>
      <c r="BT29160" s="153"/>
    </row>
    <row r="29161" spans="71:72" x14ac:dyDescent="0.2">
      <c r="BS29161" s="152"/>
      <c r="BT29161" s="153"/>
    </row>
    <row r="29162" spans="71:72" x14ac:dyDescent="0.2">
      <c r="BS29162" s="152"/>
      <c r="BT29162" s="153"/>
    </row>
    <row r="29163" spans="71:72" x14ac:dyDescent="0.2">
      <c r="BS29163" s="152"/>
      <c r="BT29163" s="153"/>
    </row>
    <row r="29164" spans="71:72" x14ac:dyDescent="0.2">
      <c r="BS29164" s="152"/>
      <c r="BT29164" s="153"/>
    </row>
    <row r="29165" spans="71:72" x14ac:dyDescent="0.2">
      <c r="BS29165" s="152"/>
      <c r="BT29165" s="153"/>
    </row>
    <row r="29166" spans="71:72" x14ac:dyDescent="0.2">
      <c r="BS29166" s="152"/>
      <c r="BT29166" s="153"/>
    </row>
    <row r="29167" spans="71:72" x14ac:dyDescent="0.2">
      <c r="BS29167" s="152"/>
      <c r="BT29167" s="153"/>
    </row>
    <row r="29168" spans="71:72" x14ac:dyDescent="0.2">
      <c r="BS29168" s="152"/>
      <c r="BT29168" s="153"/>
    </row>
    <row r="29169" spans="71:72" x14ac:dyDescent="0.2">
      <c r="BS29169" s="152"/>
      <c r="BT29169" s="153"/>
    </row>
    <row r="29170" spans="71:72" x14ac:dyDescent="0.2">
      <c r="BS29170" s="152"/>
      <c r="BT29170" s="153"/>
    </row>
    <row r="29171" spans="71:72" x14ac:dyDescent="0.2">
      <c r="BS29171" s="152"/>
      <c r="BT29171" s="153"/>
    </row>
    <row r="29172" spans="71:72" x14ac:dyDescent="0.2">
      <c r="BS29172" s="152"/>
      <c r="BT29172" s="153"/>
    </row>
    <row r="29173" spans="71:72" x14ac:dyDescent="0.2">
      <c r="BS29173" s="152"/>
      <c r="BT29173" s="153"/>
    </row>
    <row r="29174" spans="71:72" x14ac:dyDescent="0.2">
      <c r="BS29174" s="152"/>
      <c r="BT29174" s="153"/>
    </row>
    <row r="29175" spans="71:72" x14ac:dyDescent="0.2">
      <c r="BS29175" s="152"/>
      <c r="BT29175" s="153"/>
    </row>
    <row r="29176" spans="71:72" x14ac:dyDescent="0.2">
      <c r="BS29176" s="152"/>
      <c r="BT29176" s="153"/>
    </row>
    <row r="29177" spans="71:72" x14ac:dyDescent="0.2">
      <c r="BS29177" s="152"/>
      <c r="BT29177" s="153"/>
    </row>
    <row r="29178" spans="71:72" x14ac:dyDescent="0.2">
      <c r="BS29178" s="152"/>
      <c r="BT29178" s="153"/>
    </row>
    <row r="29179" spans="71:72" x14ac:dyDescent="0.2">
      <c r="BS29179" s="152"/>
      <c r="BT29179" s="153"/>
    </row>
    <row r="29180" spans="71:72" x14ac:dyDescent="0.2">
      <c r="BS29180" s="152"/>
      <c r="BT29180" s="153"/>
    </row>
    <row r="29181" spans="71:72" x14ac:dyDescent="0.2">
      <c r="BS29181" s="152"/>
      <c r="BT29181" s="153"/>
    </row>
    <row r="29182" spans="71:72" x14ac:dyDescent="0.2">
      <c r="BS29182" s="152"/>
      <c r="BT29182" s="153"/>
    </row>
    <row r="29183" spans="71:72" x14ac:dyDescent="0.2">
      <c r="BS29183" s="152"/>
      <c r="BT29183" s="153"/>
    </row>
    <row r="29184" spans="71:72" x14ac:dyDescent="0.2">
      <c r="BS29184" s="152"/>
      <c r="BT29184" s="153"/>
    </row>
    <row r="29185" spans="71:72" x14ac:dyDescent="0.2">
      <c r="BS29185" s="152"/>
      <c r="BT29185" s="153"/>
    </row>
    <row r="29186" spans="71:72" x14ac:dyDescent="0.2">
      <c r="BS29186" s="152"/>
      <c r="BT29186" s="153"/>
    </row>
    <row r="29187" spans="71:72" x14ac:dyDescent="0.2">
      <c r="BS29187" s="152"/>
      <c r="BT29187" s="153"/>
    </row>
    <row r="29188" spans="71:72" x14ac:dyDescent="0.2">
      <c r="BS29188" s="152"/>
      <c r="BT29188" s="153"/>
    </row>
    <row r="29189" spans="71:72" x14ac:dyDescent="0.2">
      <c r="BS29189" s="152"/>
      <c r="BT29189" s="153"/>
    </row>
    <row r="29190" spans="71:72" x14ac:dyDescent="0.2">
      <c r="BS29190" s="152"/>
      <c r="BT29190" s="153"/>
    </row>
    <row r="29191" spans="71:72" x14ac:dyDescent="0.2">
      <c r="BS29191" s="152"/>
      <c r="BT29191" s="153"/>
    </row>
    <row r="29192" spans="71:72" x14ac:dyDescent="0.2">
      <c r="BS29192" s="152"/>
      <c r="BT29192" s="153"/>
    </row>
    <row r="29193" spans="71:72" x14ac:dyDescent="0.2">
      <c r="BS29193" s="152"/>
      <c r="BT29193" s="153"/>
    </row>
    <row r="29194" spans="71:72" x14ac:dyDescent="0.2">
      <c r="BS29194" s="152"/>
      <c r="BT29194" s="153"/>
    </row>
    <row r="29195" spans="71:72" x14ac:dyDescent="0.2">
      <c r="BS29195" s="152"/>
      <c r="BT29195" s="153"/>
    </row>
    <row r="29196" spans="71:72" x14ac:dyDescent="0.2">
      <c r="BS29196" s="152"/>
      <c r="BT29196" s="153"/>
    </row>
    <row r="29197" spans="71:72" x14ac:dyDescent="0.2">
      <c r="BS29197" s="152"/>
      <c r="BT29197" s="153"/>
    </row>
    <row r="29198" spans="71:72" x14ac:dyDescent="0.2">
      <c r="BS29198" s="152"/>
      <c r="BT29198" s="153"/>
    </row>
    <row r="29199" spans="71:72" x14ac:dyDescent="0.2">
      <c r="BS29199" s="152"/>
      <c r="BT29199" s="153"/>
    </row>
    <row r="29200" spans="71:72" x14ac:dyDescent="0.2">
      <c r="BS29200" s="152"/>
      <c r="BT29200" s="153"/>
    </row>
    <row r="29201" spans="71:72" x14ac:dyDescent="0.2">
      <c r="BS29201" s="152"/>
      <c r="BT29201" s="153"/>
    </row>
    <row r="29202" spans="71:72" x14ac:dyDescent="0.2">
      <c r="BS29202" s="152"/>
      <c r="BT29202" s="153"/>
    </row>
    <row r="29203" spans="71:72" x14ac:dyDescent="0.2">
      <c r="BS29203" s="152"/>
      <c r="BT29203" s="153"/>
    </row>
    <row r="29204" spans="71:72" x14ac:dyDescent="0.2">
      <c r="BS29204" s="152"/>
      <c r="BT29204" s="153"/>
    </row>
    <row r="29205" spans="71:72" x14ac:dyDescent="0.2">
      <c r="BS29205" s="152"/>
      <c r="BT29205" s="153"/>
    </row>
    <row r="29206" spans="71:72" x14ac:dyDescent="0.2">
      <c r="BS29206" s="152"/>
      <c r="BT29206" s="153"/>
    </row>
    <row r="29207" spans="71:72" x14ac:dyDescent="0.2">
      <c r="BS29207" s="152"/>
      <c r="BT29207" s="153"/>
    </row>
    <row r="29208" spans="71:72" x14ac:dyDescent="0.2">
      <c r="BS29208" s="152"/>
      <c r="BT29208" s="153"/>
    </row>
    <row r="29209" spans="71:72" x14ac:dyDescent="0.2">
      <c r="BS29209" s="152"/>
      <c r="BT29209" s="153"/>
    </row>
    <row r="29210" spans="71:72" x14ac:dyDescent="0.2">
      <c r="BS29210" s="152"/>
      <c r="BT29210" s="153"/>
    </row>
    <row r="29211" spans="71:72" x14ac:dyDescent="0.2">
      <c r="BS29211" s="152"/>
      <c r="BT29211" s="153"/>
    </row>
    <row r="29212" spans="71:72" x14ac:dyDescent="0.2">
      <c r="BS29212" s="152"/>
      <c r="BT29212" s="153"/>
    </row>
    <row r="29213" spans="71:72" x14ac:dyDescent="0.2">
      <c r="BS29213" s="152"/>
      <c r="BT29213" s="153"/>
    </row>
    <row r="29214" spans="71:72" x14ac:dyDescent="0.2">
      <c r="BS29214" s="152"/>
      <c r="BT29214" s="153"/>
    </row>
    <row r="29215" spans="71:72" x14ac:dyDescent="0.2">
      <c r="BS29215" s="152"/>
      <c r="BT29215" s="153"/>
    </row>
    <row r="29216" spans="71:72" x14ac:dyDescent="0.2">
      <c r="BS29216" s="152"/>
      <c r="BT29216" s="153"/>
    </row>
    <row r="29217" spans="71:72" x14ac:dyDescent="0.2">
      <c r="BS29217" s="152"/>
      <c r="BT29217" s="153"/>
    </row>
    <row r="29218" spans="71:72" x14ac:dyDescent="0.2">
      <c r="BS29218" s="152"/>
      <c r="BT29218" s="153"/>
    </row>
    <row r="29219" spans="71:72" x14ac:dyDescent="0.2">
      <c r="BS29219" s="152"/>
      <c r="BT29219" s="153"/>
    </row>
    <row r="29220" spans="71:72" x14ac:dyDescent="0.2">
      <c r="BS29220" s="152"/>
      <c r="BT29220" s="153"/>
    </row>
    <row r="29221" spans="71:72" x14ac:dyDescent="0.2">
      <c r="BS29221" s="152"/>
      <c r="BT29221" s="153"/>
    </row>
    <row r="29222" spans="71:72" x14ac:dyDescent="0.2">
      <c r="BS29222" s="152"/>
      <c r="BT29222" s="153"/>
    </row>
    <row r="29223" spans="71:72" x14ac:dyDescent="0.2">
      <c r="BS29223" s="152"/>
      <c r="BT29223" s="153"/>
    </row>
    <row r="29224" spans="71:72" x14ac:dyDescent="0.2">
      <c r="BS29224" s="152"/>
      <c r="BT29224" s="153"/>
    </row>
    <row r="29225" spans="71:72" x14ac:dyDescent="0.2">
      <c r="BS29225" s="152"/>
      <c r="BT29225" s="153"/>
    </row>
    <row r="29226" spans="71:72" x14ac:dyDescent="0.2">
      <c r="BS29226" s="152"/>
      <c r="BT29226" s="153"/>
    </row>
    <row r="29227" spans="71:72" x14ac:dyDescent="0.2">
      <c r="BS29227" s="152"/>
      <c r="BT29227" s="153"/>
    </row>
    <row r="29228" spans="71:72" x14ac:dyDescent="0.2">
      <c r="BS29228" s="152"/>
      <c r="BT29228" s="153"/>
    </row>
    <row r="29229" spans="71:72" x14ac:dyDescent="0.2">
      <c r="BS29229" s="152"/>
      <c r="BT29229" s="153"/>
    </row>
    <row r="29230" spans="71:72" x14ac:dyDescent="0.2">
      <c r="BS29230" s="152"/>
      <c r="BT29230" s="153"/>
    </row>
    <row r="29231" spans="71:72" x14ac:dyDescent="0.2">
      <c r="BS29231" s="152"/>
      <c r="BT29231" s="153"/>
    </row>
    <row r="29232" spans="71:72" x14ac:dyDescent="0.2">
      <c r="BS29232" s="152"/>
      <c r="BT29232" s="153"/>
    </row>
    <row r="29233" spans="71:72" x14ac:dyDescent="0.2">
      <c r="BS29233" s="152"/>
      <c r="BT29233" s="153"/>
    </row>
    <row r="29234" spans="71:72" x14ac:dyDescent="0.2">
      <c r="BS29234" s="152"/>
      <c r="BT29234" s="153"/>
    </row>
    <row r="29235" spans="71:72" x14ac:dyDescent="0.2">
      <c r="BS29235" s="152"/>
      <c r="BT29235" s="153"/>
    </row>
    <row r="29236" spans="71:72" x14ac:dyDescent="0.2">
      <c r="BS29236" s="152"/>
      <c r="BT29236" s="153"/>
    </row>
    <row r="29237" spans="71:72" x14ac:dyDescent="0.2">
      <c r="BS29237" s="152"/>
      <c r="BT29237" s="153"/>
    </row>
    <row r="29238" spans="71:72" x14ac:dyDescent="0.2">
      <c r="BS29238" s="152"/>
      <c r="BT29238" s="153"/>
    </row>
    <row r="29239" spans="71:72" x14ac:dyDescent="0.2">
      <c r="BS29239" s="152"/>
      <c r="BT29239" s="153"/>
    </row>
    <row r="29240" spans="71:72" x14ac:dyDescent="0.2">
      <c r="BS29240" s="152"/>
      <c r="BT29240" s="153"/>
    </row>
    <row r="29241" spans="71:72" x14ac:dyDescent="0.2">
      <c r="BS29241" s="152"/>
      <c r="BT29241" s="153"/>
    </row>
    <row r="29242" spans="71:72" x14ac:dyDescent="0.2">
      <c r="BS29242" s="152"/>
      <c r="BT29242" s="153"/>
    </row>
    <row r="29243" spans="71:72" x14ac:dyDescent="0.2">
      <c r="BS29243" s="152"/>
      <c r="BT29243" s="153"/>
    </row>
    <row r="29244" spans="71:72" x14ac:dyDescent="0.2">
      <c r="BS29244" s="152"/>
      <c r="BT29244" s="153"/>
    </row>
    <row r="29245" spans="71:72" x14ac:dyDescent="0.2">
      <c r="BS29245" s="152"/>
      <c r="BT29245" s="153"/>
    </row>
    <row r="29246" spans="71:72" x14ac:dyDescent="0.2">
      <c r="BS29246" s="152"/>
      <c r="BT29246" s="153"/>
    </row>
    <row r="29247" spans="71:72" x14ac:dyDescent="0.2">
      <c r="BS29247" s="152"/>
      <c r="BT29247" s="153"/>
    </row>
    <row r="29248" spans="71:72" x14ac:dyDescent="0.2">
      <c r="BS29248" s="152"/>
      <c r="BT29248" s="153"/>
    </row>
    <row r="29249" spans="71:72" x14ac:dyDescent="0.2">
      <c r="BS29249" s="152"/>
      <c r="BT29249" s="153"/>
    </row>
    <row r="29250" spans="71:72" x14ac:dyDescent="0.2">
      <c r="BS29250" s="152"/>
      <c r="BT29250" s="153"/>
    </row>
    <row r="29251" spans="71:72" x14ac:dyDescent="0.2">
      <c r="BS29251" s="152"/>
      <c r="BT29251" s="153"/>
    </row>
    <row r="29252" spans="71:72" x14ac:dyDescent="0.2">
      <c r="BS29252" s="152"/>
      <c r="BT29252" s="153"/>
    </row>
    <row r="29253" spans="71:72" x14ac:dyDescent="0.2">
      <c r="BS29253" s="152"/>
      <c r="BT29253" s="153"/>
    </row>
    <row r="29254" spans="71:72" x14ac:dyDescent="0.2">
      <c r="BS29254" s="152"/>
      <c r="BT29254" s="153"/>
    </row>
    <row r="29255" spans="71:72" x14ac:dyDescent="0.2">
      <c r="BS29255" s="152"/>
      <c r="BT29255" s="153"/>
    </row>
    <row r="29256" spans="71:72" x14ac:dyDescent="0.2">
      <c r="BS29256" s="152"/>
      <c r="BT29256" s="153"/>
    </row>
    <row r="29257" spans="71:72" x14ac:dyDescent="0.2">
      <c r="BS29257" s="152"/>
      <c r="BT29257" s="153"/>
    </row>
    <row r="29258" spans="71:72" x14ac:dyDescent="0.2">
      <c r="BS29258" s="152"/>
      <c r="BT29258" s="153"/>
    </row>
    <row r="29259" spans="71:72" x14ac:dyDescent="0.2">
      <c r="BS29259" s="152"/>
      <c r="BT29259" s="153"/>
    </row>
    <row r="29260" spans="71:72" x14ac:dyDescent="0.2">
      <c r="BS29260" s="152"/>
      <c r="BT29260" s="153"/>
    </row>
    <row r="29261" spans="71:72" x14ac:dyDescent="0.2">
      <c r="BS29261" s="152"/>
      <c r="BT29261" s="153"/>
    </row>
    <row r="29262" spans="71:72" x14ac:dyDescent="0.2">
      <c r="BS29262" s="152"/>
      <c r="BT29262" s="153"/>
    </row>
    <row r="29263" spans="71:72" x14ac:dyDescent="0.2">
      <c r="BS29263" s="152"/>
      <c r="BT29263" s="153"/>
    </row>
    <row r="29264" spans="71:72" x14ac:dyDescent="0.2">
      <c r="BS29264" s="152"/>
      <c r="BT29264" s="153"/>
    </row>
    <row r="29265" spans="71:72" x14ac:dyDescent="0.2">
      <c r="BS29265" s="152"/>
      <c r="BT29265" s="153"/>
    </row>
    <row r="29266" spans="71:72" x14ac:dyDescent="0.2">
      <c r="BS29266" s="152"/>
      <c r="BT29266" s="153"/>
    </row>
    <row r="29267" spans="71:72" x14ac:dyDescent="0.2">
      <c r="BS29267" s="152"/>
      <c r="BT29267" s="153"/>
    </row>
    <row r="29268" spans="71:72" x14ac:dyDescent="0.2">
      <c r="BS29268" s="152"/>
      <c r="BT29268" s="153"/>
    </row>
    <row r="29269" spans="71:72" x14ac:dyDescent="0.2">
      <c r="BS29269" s="152"/>
      <c r="BT29269" s="153"/>
    </row>
    <row r="29270" spans="71:72" x14ac:dyDescent="0.2">
      <c r="BS29270" s="152"/>
      <c r="BT29270" s="153"/>
    </row>
    <row r="29271" spans="71:72" x14ac:dyDescent="0.2">
      <c r="BS29271" s="152"/>
      <c r="BT29271" s="153"/>
    </row>
    <row r="29272" spans="71:72" x14ac:dyDescent="0.2">
      <c r="BS29272" s="152"/>
      <c r="BT29272" s="153"/>
    </row>
    <row r="29273" spans="71:72" x14ac:dyDescent="0.2">
      <c r="BS29273" s="152"/>
      <c r="BT29273" s="153"/>
    </row>
    <row r="29274" spans="71:72" x14ac:dyDescent="0.2">
      <c r="BS29274" s="152"/>
      <c r="BT29274" s="153"/>
    </row>
    <row r="29275" spans="71:72" x14ac:dyDescent="0.2">
      <c r="BS29275" s="152"/>
      <c r="BT29275" s="153"/>
    </row>
    <row r="29276" spans="71:72" x14ac:dyDescent="0.2">
      <c r="BS29276" s="152"/>
      <c r="BT29276" s="153"/>
    </row>
    <row r="29277" spans="71:72" x14ac:dyDescent="0.2">
      <c r="BS29277" s="152"/>
      <c r="BT29277" s="153"/>
    </row>
    <row r="29278" spans="71:72" x14ac:dyDescent="0.2">
      <c r="BS29278" s="152"/>
      <c r="BT29278" s="153"/>
    </row>
    <row r="29279" spans="71:72" x14ac:dyDescent="0.2">
      <c r="BS29279" s="152"/>
      <c r="BT29279" s="153"/>
    </row>
    <row r="29280" spans="71:72" x14ac:dyDescent="0.2">
      <c r="BS29280" s="152"/>
      <c r="BT29280" s="153"/>
    </row>
    <row r="29281" spans="71:72" x14ac:dyDescent="0.2">
      <c r="BS29281" s="152"/>
      <c r="BT29281" s="153"/>
    </row>
    <row r="29282" spans="71:72" x14ac:dyDescent="0.2">
      <c r="BS29282" s="152"/>
      <c r="BT29282" s="153"/>
    </row>
    <row r="29283" spans="71:72" x14ac:dyDescent="0.2">
      <c r="BS29283" s="152"/>
      <c r="BT29283" s="153"/>
    </row>
    <row r="29284" spans="71:72" x14ac:dyDescent="0.2">
      <c r="BS29284" s="152"/>
      <c r="BT29284" s="153"/>
    </row>
    <row r="29285" spans="71:72" x14ac:dyDescent="0.2">
      <c r="BS29285" s="152"/>
      <c r="BT29285" s="153"/>
    </row>
    <row r="29286" spans="71:72" x14ac:dyDescent="0.2">
      <c r="BS29286" s="152"/>
      <c r="BT29286" s="153"/>
    </row>
    <row r="29287" spans="71:72" x14ac:dyDescent="0.2">
      <c r="BS29287" s="152"/>
      <c r="BT29287" s="153"/>
    </row>
    <row r="29288" spans="71:72" x14ac:dyDescent="0.2">
      <c r="BS29288" s="152"/>
      <c r="BT29288" s="153"/>
    </row>
    <row r="29289" spans="71:72" x14ac:dyDescent="0.2">
      <c r="BS29289" s="152"/>
      <c r="BT29289" s="153"/>
    </row>
    <row r="29290" spans="71:72" x14ac:dyDescent="0.2">
      <c r="BS29290" s="152"/>
      <c r="BT29290" s="153"/>
    </row>
    <row r="29291" spans="71:72" x14ac:dyDescent="0.2">
      <c r="BS29291" s="152"/>
      <c r="BT29291" s="153"/>
    </row>
    <row r="29292" spans="71:72" x14ac:dyDescent="0.2">
      <c r="BS29292" s="152"/>
      <c r="BT29292" s="153"/>
    </row>
    <row r="29293" spans="71:72" x14ac:dyDescent="0.2">
      <c r="BS29293" s="152"/>
      <c r="BT29293" s="153"/>
    </row>
    <row r="29294" spans="71:72" x14ac:dyDescent="0.2">
      <c r="BS29294" s="152"/>
      <c r="BT29294" s="153"/>
    </row>
    <row r="29295" spans="71:72" x14ac:dyDescent="0.2">
      <c r="BS29295" s="152"/>
      <c r="BT29295" s="153"/>
    </row>
    <row r="29296" spans="71:72" x14ac:dyDescent="0.2">
      <c r="BS29296" s="152"/>
      <c r="BT29296" s="153"/>
    </row>
    <row r="29297" spans="71:72" x14ac:dyDescent="0.2">
      <c r="BS29297" s="152"/>
      <c r="BT29297" s="153"/>
    </row>
    <row r="29298" spans="71:72" x14ac:dyDescent="0.2">
      <c r="BS29298" s="152"/>
      <c r="BT29298" s="153"/>
    </row>
    <row r="29299" spans="71:72" x14ac:dyDescent="0.2">
      <c r="BS29299" s="152"/>
      <c r="BT29299" s="153"/>
    </row>
    <row r="29300" spans="71:72" x14ac:dyDescent="0.2">
      <c r="BS29300" s="152"/>
      <c r="BT29300" s="153"/>
    </row>
    <row r="29301" spans="71:72" x14ac:dyDescent="0.2">
      <c r="BS29301" s="152"/>
      <c r="BT29301" s="153"/>
    </row>
    <row r="29302" spans="71:72" x14ac:dyDescent="0.2">
      <c r="BS29302" s="152"/>
      <c r="BT29302" s="153"/>
    </row>
    <row r="29303" spans="71:72" x14ac:dyDescent="0.2">
      <c r="BS29303" s="152"/>
      <c r="BT29303" s="153"/>
    </row>
    <row r="29304" spans="71:72" x14ac:dyDescent="0.2">
      <c r="BS29304" s="152"/>
      <c r="BT29304" s="153"/>
    </row>
    <row r="29305" spans="71:72" x14ac:dyDescent="0.2">
      <c r="BS29305" s="152"/>
      <c r="BT29305" s="153"/>
    </row>
    <row r="29306" spans="71:72" x14ac:dyDescent="0.2">
      <c r="BS29306" s="152"/>
      <c r="BT29306" s="153"/>
    </row>
    <row r="29307" spans="71:72" x14ac:dyDescent="0.2">
      <c r="BS29307" s="152"/>
      <c r="BT29307" s="153"/>
    </row>
    <row r="29308" spans="71:72" x14ac:dyDescent="0.2">
      <c r="BS29308" s="152"/>
      <c r="BT29308" s="153"/>
    </row>
    <row r="29309" spans="71:72" x14ac:dyDescent="0.2">
      <c r="BS29309" s="152"/>
      <c r="BT29309" s="153"/>
    </row>
    <row r="29310" spans="71:72" x14ac:dyDescent="0.2">
      <c r="BS29310" s="152"/>
      <c r="BT29310" s="153"/>
    </row>
    <row r="29311" spans="71:72" x14ac:dyDescent="0.2">
      <c r="BS29311" s="152"/>
      <c r="BT29311" s="153"/>
    </row>
    <row r="29312" spans="71:72" x14ac:dyDescent="0.2">
      <c r="BS29312" s="152"/>
      <c r="BT29312" s="153"/>
    </row>
    <row r="29313" spans="71:72" x14ac:dyDescent="0.2">
      <c r="BS29313" s="152"/>
      <c r="BT29313" s="153"/>
    </row>
    <row r="29314" spans="71:72" x14ac:dyDescent="0.2">
      <c r="BS29314" s="152"/>
      <c r="BT29314" s="153"/>
    </row>
    <row r="29315" spans="71:72" x14ac:dyDescent="0.2">
      <c r="BS29315" s="152"/>
      <c r="BT29315" s="153"/>
    </row>
    <row r="29316" spans="71:72" x14ac:dyDescent="0.2">
      <c r="BS29316" s="152"/>
      <c r="BT29316" s="153"/>
    </row>
    <row r="29317" spans="71:72" x14ac:dyDescent="0.2">
      <c r="BS29317" s="152"/>
      <c r="BT29317" s="153"/>
    </row>
    <row r="29318" spans="71:72" x14ac:dyDescent="0.2">
      <c r="BS29318" s="152"/>
      <c r="BT29318" s="153"/>
    </row>
    <row r="29319" spans="71:72" x14ac:dyDescent="0.2">
      <c r="BS29319" s="152"/>
      <c r="BT29319" s="153"/>
    </row>
    <row r="29320" spans="71:72" x14ac:dyDescent="0.2">
      <c r="BS29320" s="152"/>
      <c r="BT29320" s="153"/>
    </row>
    <row r="29321" spans="71:72" x14ac:dyDescent="0.2">
      <c r="BS29321" s="152"/>
      <c r="BT29321" s="153"/>
    </row>
    <row r="29322" spans="71:72" x14ac:dyDescent="0.2">
      <c r="BS29322" s="152"/>
      <c r="BT29322" s="153"/>
    </row>
    <row r="29323" spans="71:72" x14ac:dyDescent="0.2">
      <c r="BS29323" s="152"/>
      <c r="BT29323" s="153"/>
    </row>
    <row r="29324" spans="71:72" x14ac:dyDescent="0.2">
      <c r="BS29324" s="152"/>
      <c r="BT29324" s="153"/>
    </row>
    <row r="29325" spans="71:72" x14ac:dyDescent="0.2">
      <c r="BS29325" s="152"/>
      <c r="BT29325" s="153"/>
    </row>
    <row r="29326" spans="71:72" x14ac:dyDescent="0.2">
      <c r="BS29326" s="152"/>
      <c r="BT29326" s="153"/>
    </row>
    <row r="29327" spans="71:72" x14ac:dyDescent="0.2">
      <c r="BS29327" s="152"/>
      <c r="BT29327" s="153"/>
    </row>
    <row r="29328" spans="71:72" x14ac:dyDescent="0.2">
      <c r="BS29328" s="152"/>
      <c r="BT29328" s="153"/>
    </row>
    <row r="29329" spans="71:72" x14ac:dyDescent="0.2">
      <c r="BS29329" s="152"/>
      <c r="BT29329" s="153"/>
    </row>
    <row r="29330" spans="71:72" x14ac:dyDescent="0.2">
      <c r="BS29330" s="152"/>
      <c r="BT29330" s="153"/>
    </row>
    <row r="29331" spans="71:72" x14ac:dyDescent="0.2">
      <c r="BS29331" s="152"/>
      <c r="BT29331" s="153"/>
    </row>
    <row r="29332" spans="71:72" x14ac:dyDescent="0.2">
      <c r="BS29332" s="152"/>
      <c r="BT29332" s="153"/>
    </row>
    <row r="29333" spans="71:72" x14ac:dyDescent="0.2">
      <c r="BS29333" s="152"/>
      <c r="BT29333" s="153"/>
    </row>
    <row r="29334" spans="71:72" x14ac:dyDescent="0.2">
      <c r="BS29334" s="152"/>
      <c r="BT29334" s="153"/>
    </row>
    <row r="29335" spans="71:72" x14ac:dyDescent="0.2">
      <c r="BS29335" s="152"/>
      <c r="BT29335" s="153"/>
    </row>
    <row r="29336" spans="71:72" x14ac:dyDescent="0.2">
      <c r="BS29336" s="152"/>
      <c r="BT29336" s="153"/>
    </row>
    <row r="29337" spans="71:72" x14ac:dyDescent="0.2">
      <c r="BS29337" s="152"/>
      <c r="BT29337" s="153"/>
    </row>
    <row r="29338" spans="71:72" x14ac:dyDescent="0.2">
      <c r="BS29338" s="152"/>
      <c r="BT29338" s="153"/>
    </row>
    <row r="29339" spans="71:72" x14ac:dyDescent="0.2">
      <c r="BS29339" s="152"/>
      <c r="BT29339" s="153"/>
    </row>
    <row r="29340" spans="71:72" x14ac:dyDescent="0.2">
      <c r="BS29340" s="152"/>
      <c r="BT29340" s="153"/>
    </row>
    <row r="29341" spans="71:72" x14ac:dyDescent="0.2">
      <c r="BS29341" s="152"/>
      <c r="BT29341" s="153"/>
    </row>
    <row r="29342" spans="71:72" x14ac:dyDescent="0.2">
      <c r="BS29342" s="152"/>
      <c r="BT29342" s="153"/>
    </row>
    <row r="29343" spans="71:72" x14ac:dyDescent="0.2">
      <c r="BS29343" s="152"/>
      <c r="BT29343" s="153"/>
    </row>
    <row r="29344" spans="71:72" x14ac:dyDescent="0.2">
      <c r="BS29344" s="152"/>
      <c r="BT29344" s="153"/>
    </row>
    <row r="29345" spans="71:72" x14ac:dyDescent="0.2">
      <c r="BS29345" s="152"/>
      <c r="BT29345" s="153"/>
    </row>
    <row r="29346" spans="71:72" x14ac:dyDescent="0.2">
      <c r="BS29346" s="152"/>
      <c r="BT29346" s="153"/>
    </row>
    <row r="29347" spans="71:72" x14ac:dyDescent="0.2">
      <c r="BS29347" s="152"/>
      <c r="BT29347" s="153"/>
    </row>
    <row r="29348" spans="71:72" x14ac:dyDescent="0.2">
      <c r="BS29348" s="152"/>
      <c r="BT29348" s="153"/>
    </row>
    <row r="29349" spans="71:72" x14ac:dyDescent="0.2">
      <c r="BS29349" s="152"/>
      <c r="BT29349" s="153"/>
    </row>
    <row r="29350" spans="71:72" x14ac:dyDescent="0.2">
      <c r="BS29350" s="152"/>
      <c r="BT29350" s="153"/>
    </row>
    <row r="29351" spans="71:72" x14ac:dyDescent="0.2">
      <c r="BS29351" s="152"/>
      <c r="BT29351" s="153"/>
    </row>
    <row r="29352" spans="71:72" x14ac:dyDescent="0.2">
      <c r="BS29352" s="152"/>
      <c r="BT29352" s="153"/>
    </row>
    <row r="29353" spans="71:72" x14ac:dyDescent="0.2">
      <c r="BS29353" s="152"/>
      <c r="BT29353" s="153"/>
    </row>
    <row r="29354" spans="71:72" x14ac:dyDescent="0.2">
      <c r="BS29354" s="152"/>
      <c r="BT29354" s="153"/>
    </row>
    <row r="29355" spans="71:72" x14ac:dyDescent="0.2">
      <c r="BS29355" s="152"/>
      <c r="BT29355" s="153"/>
    </row>
    <row r="29356" spans="71:72" x14ac:dyDescent="0.2">
      <c r="BS29356" s="152"/>
      <c r="BT29356" s="153"/>
    </row>
    <row r="29357" spans="71:72" x14ac:dyDescent="0.2">
      <c r="BS29357" s="152"/>
      <c r="BT29357" s="153"/>
    </row>
    <row r="29358" spans="71:72" x14ac:dyDescent="0.2">
      <c r="BS29358" s="152"/>
      <c r="BT29358" s="153"/>
    </row>
    <row r="29359" spans="71:72" x14ac:dyDescent="0.2">
      <c r="BS29359" s="152"/>
      <c r="BT29359" s="153"/>
    </row>
    <row r="29360" spans="71:72" x14ac:dyDescent="0.2">
      <c r="BS29360" s="152"/>
      <c r="BT29360" s="153"/>
    </row>
    <row r="29361" spans="71:72" x14ac:dyDescent="0.2">
      <c r="BS29361" s="152"/>
      <c r="BT29361" s="153"/>
    </row>
    <row r="29362" spans="71:72" x14ac:dyDescent="0.2">
      <c r="BS29362" s="152"/>
      <c r="BT29362" s="153"/>
    </row>
    <row r="29363" spans="71:72" x14ac:dyDescent="0.2">
      <c r="BS29363" s="152"/>
      <c r="BT29363" s="153"/>
    </row>
    <row r="29364" spans="71:72" x14ac:dyDescent="0.2">
      <c r="BS29364" s="152"/>
      <c r="BT29364" s="153"/>
    </row>
    <row r="29365" spans="71:72" x14ac:dyDescent="0.2">
      <c r="BS29365" s="152"/>
      <c r="BT29365" s="153"/>
    </row>
    <row r="29366" spans="71:72" x14ac:dyDescent="0.2">
      <c r="BS29366" s="152"/>
      <c r="BT29366" s="153"/>
    </row>
    <row r="29367" spans="71:72" x14ac:dyDescent="0.2">
      <c r="BS29367" s="152"/>
      <c r="BT29367" s="153"/>
    </row>
    <row r="29368" spans="71:72" x14ac:dyDescent="0.2">
      <c r="BS29368" s="152"/>
      <c r="BT29368" s="153"/>
    </row>
    <row r="29369" spans="71:72" x14ac:dyDescent="0.2">
      <c r="BS29369" s="152"/>
      <c r="BT29369" s="153"/>
    </row>
    <row r="29370" spans="71:72" x14ac:dyDescent="0.2">
      <c r="BS29370" s="152"/>
      <c r="BT29370" s="153"/>
    </row>
    <row r="29371" spans="71:72" x14ac:dyDescent="0.2">
      <c r="BS29371" s="152"/>
      <c r="BT29371" s="153"/>
    </row>
    <row r="29372" spans="71:72" x14ac:dyDescent="0.2">
      <c r="BS29372" s="152"/>
      <c r="BT29372" s="153"/>
    </row>
    <row r="29373" spans="71:72" x14ac:dyDescent="0.2">
      <c r="BS29373" s="152"/>
      <c r="BT29373" s="153"/>
    </row>
    <row r="29374" spans="71:72" x14ac:dyDescent="0.2">
      <c r="BS29374" s="152"/>
      <c r="BT29374" s="153"/>
    </row>
    <row r="29375" spans="71:72" x14ac:dyDescent="0.2">
      <c r="BS29375" s="152"/>
      <c r="BT29375" s="153"/>
    </row>
    <row r="29376" spans="71:72" x14ac:dyDescent="0.2">
      <c r="BS29376" s="152"/>
      <c r="BT29376" s="153"/>
    </row>
    <row r="29377" spans="71:72" x14ac:dyDescent="0.2">
      <c r="BS29377" s="152"/>
      <c r="BT29377" s="153"/>
    </row>
    <row r="29378" spans="71:72" x14ac:dyDescent="0.2">
      <c r="BS29378" s="152"/>
      <c r="BT29378" s="153"/>
    </row>
    <row r="29379" spans="71:72" x14ac:dyDescent="0.2">
      <c r="BS29379" s="152"/>
      <c r="BT29379" s="153"/>
    </row>
    <row r="29380" spans="71:72" x14ac:dyDescent="0.2">
      <c r="BS29380" s="152"/>
      <c r="BT29380" s="153"/>
    </row>
    <row r="29381" spans="71:72" x14ac:dyDescent="0.2">
      <c r="BS29381" s="152"/>
      <c r="BT29381" s="153"/>
    </row>
    <row r="29382" spans="71:72" x14ac:dyDescent="0.2">
      <c r="BS29382" s="152"/>
      <c r="BT29382" s="153"/>
    </row>
    <row r="29383" spans="71:72" x14ac:dyDescent="0.2">
      <c r="BS29383" s="152"/>
      <c r="BT29383" s="153"/>
    </row>
    <row r="29384" spans="71:72" x14ac:dyDescent="0.2">
      <c r="BS29384" s="152"/>
      <c r="BT29384" s="153"/>
    </row>
    <row r="29385" spans="71:72" x14ac:dyDescent="0.2">
      <c r="BS29385" s="152"/>
      <c r="BT29385" s="153"/>
    </row>
    <row r="29386" spans="71:72" x14ac:dyDescent="0.2">
      <c r="BS29386" s="152"/>
      <c r="BT29386" s="153"/>
    </row>
    <row r="29387" spans="71:72" x14ac:dyDescent="0.2">
      <c r="BS29387" s="152"/>
      <c r="BT29387" s="153"/>
    </row>
    <row r="29388" spans="71:72" x14ac:dyDescent="0.2">
      <c r="BS29388" s="152"/>
      <c r="BT29388" s="153"/>
    </row>
    <row r="29389" spans="71:72" x14ac:dyDescent="0.2">
      <c r="BS29389" s="152"/>
      <c r="BT29389" s="153"/>
    </row>
    <row r="29390" spans="71:72" x14ac:dyDescent="0.2">
      <c r="BS29390" s="152"/>
      <c r="BT29390" s="153"/>
    </row>
    <row r="29391" spans="71:72" x14ac:dyDescent="0.2">
      <c r="BS29391" s="152"/>
      <c r="BT29391" s="153"/>
    </row>
    <row r="29392" spans="71:72" x14ac:dyDescent="0.2">
      <c r="BS29392" s="152"/>
      <c r="BT29392" s="153"/>
    </row>
    <row r="29393" spans="71:72" x14ac:dyDescent="0.2">
      <c r="BS29393" s="152"/>
      <c r="BT29393" s="153"/>
    </row>
    <row r="29394" spans="71:72" x14ac:dyDescent="0.2">
      <c r="BS29394" s="152"/>
      <c r="BT29394" s="153"/>
    </row>
    <row r="29395" spans="71:72" x14ac:dyDescent="0.2">
      <c r="BS29395" s="152"/>
      <c r="BT29395" s="153"/>
    </row>
    <row r="29396" spans="71:72" x14ac:dyDescent="0.2">
      <c r="BS29396" s="152"/>
      <c r="BT29396" s="153"/>
    </row>
    <row r="29397" spans="71:72" x14ac:dyDescent="0.2">
      <c r="BS29397" s="152"/>
      <c r="BT29397" s="153"/>
    </row>
    <row r="29398" spans="71:72" x14ac:dyDescent="0.2">
      <c r="BS29398" s="152"/>
      <c r="BT29398" s="153"/>
    </row>
    <row r="29399" spans="71:72" x14ac:dyDescent="0.2">
      <c r="BS29399" s="152"/>
      <c r="BT29399" s="153"/>
    </row>
    <row r="29400" spans="71:72" x14ac:dyDescent="0.2">
      <c r="BS29400" s="152"/>
      <c r="BT29400" s="153"/>
    </row>
    <row r="29401" spans="71:72" x14ac:dyDescent="0.2">
      <c r="BS29401" s="152"/>
      <c r="BT29401" s="153"/>
    </row>
    <row r="29402" spans="71:72" x14ac:dyDescent="0.2">
      <c r="BS29402" s="152"/>
      <c r="BT29402" s="153"/>
    </row>
    <row r="29403" spans="71:72" x14ac:dyDescent="0.2">
      <c r="BS29403" s="152"/>
      <c r="BT29403" s="153"/>
    </row>
    <row r="29404" spans="71:72" x14ac:dyDescent="0.2">
      <c r="BS29404" s="152"/>
      <c r="BT29404" s="153"/>
    </row>
    <row r="29405" spans="71:72" x14ac:dyDescent="0.2">
      <c r="BS29405" s="152"/>
      <c r="BT29405" s="153"/>
    </row>
    <row r="29406" spans="71:72" x14ac:dyDescent="0.2">
      <c r="BS29406" s="152"/>
      <c r="BT29406" s="153"/>
    </row>
    <row r="29407" spans="71:72" x14ac:dyDescent="0.2">
      <c r="BS29407" s="152"/>
      <c r="BT29407" s="153"/>
    </row>
    <row r="29408" spans="71:72" x14ac:dyDescent="0.2">
      <c r="BS29408" s="152"/>
      <c r="BT29408" s="153"/>
    </row>
    <row r="29409" spans="71:72" x14ac:dyDescent="0.2">
      <c r="BS29409" s="152"/>
      <c r="BT29409" s="153"/>
    </row>
    <row r="29410" spans="71:72" x14ac:dyDescent="0.2">
      <c r="BS29410" s="152"/>
      <c r="BT29410" s="153"/>
    </row>
    <row r="29411" spans="71:72" x14ac:dyDescent="0.2">
      <c r="BS29411" s="152"/>
      <c r="BT29411" s="153"/>
    </row>
    <row r="29412" spans="71:72" x14ac:dyDescent="0.2">
      <c r="BS29412" s="152"/>
      <c r="BT29412" s="153"/>
    </row>
    <row r="29413" spans="71:72" x14ac:dyDescent="0.2">
      <c r="BS29413" s="152"/>
      <c r="BT29413" s="153"/>
    </row>
    <row r="29414" spans="71:72" x14ac:dyDescent="0.2">
      <c r="BS29414" s="152"/>
      <c r="BT29414" s="153"/>
    </row>
    <row r="29415" spans="71:72" x14ac:dyDescent="0.2">
      <c r="BS29415" s="152"/>
      <c r="BT29415" s="153"/>
    </row>
    <row r="29416" spans="71:72" x14ac:dyDescent="0.2">
      <c r="BS29416" s="152"/>
      <c r="BT29416" s="153"/>
    </row>
    <row r="29417" spans="71:72" x14ac:dyDescent="0.2">
      <c r="BS29417" s="152"/>
      <c r="BT29417" s="153"/>
    </row>
    <row r="29418" spans="71:72" x14ac:dyDescent="0.2">
      <c r="BS29418" s="152"/>
      <c r="BT29418" s="153"/>
    </row>
    <row r="29419" spans="71:72" x14ac:dyDescent="0.2">
      <c r="BS29419" s="152"/>
      <c r="BT29419" s="153"/>
    </row>
    <row r="29420" spans="71:72" x14ac:dyDescent="0.2">
      <c r="BS29420" s="152"/>
      <c r="BT29420" s="153"/>
    </row>
    <row r="29421" spans="71:72" x14ac:dyDescent="0.2">
      <c r="BS29421" s="152"/>
      <c r="BT29421" s="153"/>
    </row>
    <row r="29422" spans="71:72" x14ac:dyDescent="0.2">
      <c r="BS29422" s="152"/>
      <c r="BT29422" s="153"/>
    </row>
    <row r="29423" spans="71:72" x14ac:dyDescent="0.2">
      <c r="BS29423" s="152"/>
      <c r="BT29423" s="153"/>
    </row>
    <row r="29424" spans="71:72" x14ac:dyDescent="0.2">
      <c r="BS29424" s="152"/>
      <c r="BT29424" s="153"/>
    </row>
    <row r="29425" spans="71:72" x14ac:dyDescent="0.2">
      <c r="BS29425" s="152"/>
      <c r="BT29425" s="153"/>
    </row>
    <row r="29426" spans="71:72" x14ac:dyDescent="0.2">
      <c r="BS29426" s="152"/>
      <c r="BT29426" s="153"/>
    </row>
    <row r="29427" spans="71:72" x14ac:dyDescent="0.2">
      <c r="BS29427" s="152"/>
      <c r="BT29427" s="153"/>
    </row>
    <row r="29428" spans="71:72" x14ac:dyDescent="0.2">
      <c r="BS29428" s="152"/>
      <c r="BT29428" s="153"/>
    </row>
    <row r="29429" spans="71:72" x14ac:dyDescent="0.2">
      <c r="BS29429" s="152"/>
      <c r="BT29429" s="153"/>
    </row>
    <row r="29430" spans="71:72" x14ac:dyDescent="0.2">
      <c r="BS29430" s="152"/>
      <c r="BT29430" s="153"/>
    </row>
    <row r="29431" spans="71:72" x14ac:dyDescent="0.2">
      <c r="BS29431" s="152"/>
      <c r="BT29431" s="153"/>
    </row>
    <row r="29432" spans="71:72" x14ac:dyDescent="0.2">
      <c r="BS29432" s="152"/>
      <c r="BT29432" s="153"/>
    </row>
    <row r="29433" spans="71:72" x14ac:dyDescent="0.2">
      <c r="BS29433" s="152"/>
      <c r="BT29433" s="153"/>
    </row>
    <row r="29434" spans="71:72" x14ac:dyDescent="0.2">
      <c r="BS29434" s="152"/>
      <c r="BT29434" s="153"/>
    </row>
    <row r="29435" spans="71:72" x14ac:dyDescent="0.2">
      <c r="BS29435" s="152"/>
      <c r="BT29435" s="153"/>
    </row>
    <row r="29436" spans="71:72" x14ac:dyDescent="0.2">
      <c r="BS29436" s="152"/>
      <c r="BT29436" s="153"/>
    </row>
    <row r="29437" spans="71:72" x14ac:dyDescent="0.2">
      <c r="BS29437" s="152"/>
      <c r="BT29437" s="153"/>
    </row>
    <row r="29438" spans="71:72" x14ac:dyDescent="0.2">
      <c r="BS29438" s="152"/>
      <c r="BT29438" s="153"/>
    </row>
    <row r="29439" spans="71:72" x14ac:dyDescent="0.2">
      <c r="BS29439" s="152"/>
      <c r="BT29439" s="153"/>
    </row>
    <row r="29440" spans="71:72" x14ac:dyDescent="0.2">
      <c r="BS29440" s="152"/>
      <c r="BT29440" s="153"/>
    </row>
    <row r="29441" spans="71:72" x14ac:dyDescent="0.2">
      <c r="BS29441" s="152"/>
      <c r="BT29441" s="153"/>
    </row>
    <row r="29442" spans="71:72" x14ac:dyDescent="0.2">
      <c r="BS29442" s="152"/>
      <c r="BT29442" s="153"/>
    </row>
    <row r="29443" spans="71:72" x14ac:dyDescent="0.2">
      <c r="BS29443" s="152"/>
      <c r="BT29443" s="153"/>
    </row>
    <row r="29444" spans="71:72" x14ac:dyDescent="0.2">
      <c r="BS29444" s="152"/>
      <c r="BT29444" s="153"/>
    </row>
    <row r="29445" spans="71:72" x14ac:dyDescent="0.2">
      <c r="BS29445" s="152"/>
      <c r="BT29445" s="153"/>
    </row>
    <row r="29446" spans="71:72" x14ac:dyDescent="0.2">
      <c r="BS29446" s="152"/>
      <c r="BT29446" s="153"/>
    </row>
    <row r="29447" spans="71:72" x14ac:dyDescent="0.2">
      <c r="BS29447" s="152"/>
      <c r="BT29447" s="153"/>
    </row>
    <row r="29448" spans="71:72" x14ac:dyDescent="0.2">
      <c r="BS29448" s="152"/>
      <c r="BT29448" s="153"/>
    </row>
    <row r="29449" spans="71:72" x14ac:dyDescent="0.2">
      <c r="BS29449" s="152"/>
      <c r="BT29449" s="153"/>
    </row>
    <row r="29450" spans="71:72" x14ac:dyDescent="0.2">
      <c r="BS29450" s="152"/>
      <c r="BT29450" s="153"/>
    </row>
    <row r="29451" spans="71:72" x14ac:dyDescent="0.2">
      <c r="BS29451" s="152"/>
      <c r="BT29451" s="153"/>
    </row>
    <row r="29452" spans="71:72" x14ac:dyDescent="0.2">
      <c r="BS29452" s="152"/>
      <c r="BT29452" s="153"/>
    </row>
    <row r="29453" spans="71:72" x14ac:dyDescent="0.2">
      <c r="BS29453" s="152"/>
      <c r="BT29453" s="153"/>
    </row>
    <row r="29454" spans="71:72" x14ac:dyDescent="0.2">
      <c r="BS29454" s="152"/>
      <c r="BT29454" s="153"/>
    </row>
    <row r="29455" spans="71:72" x14ac:dyDescent="0.2">
      <c r="BS29455" s="152"/>
      <c r="BT29455" s="153"/>
    </row>
    <row r="29456" spans="71:72" x14ac:dyDescent="0.2">
      <c r="BS29456" s="152"/>
      <c r="BT29456" s="153"/>
    </row>
    <row r="29457" spans="71:72" x14ac:dyDescent="0.2">
      <c r="BS29457" s="152"/>
      <c r="BT29457" s="153"/>
    </row>
    <row r="29458" spans="71:72" x14ac:dyDescent="0.2">
      <c r="BS29458" s="152"/>
      <c r="BT29458" s="153"/>
    </row>
    <row r="29459" spans="71:72" x14ac:dyDescent="0.2">
      <c r="BS29459" s="152"/>
      <c r="BT29459" s="153"/>
    </row>
    <row r="29460" spans="71:72" x14ac:dyDescent="0.2">
      <c r="BS29460" s="152"/>
      <c r="BT29460" s="153"/>
    </row>
    <row r="29461" spans="71:72" x14ac:dyDescent="0.2">
      <c r="BS29461" s="152"/>
      <c r="BT29461" s="153"/>
    </row>
    <row r="29462" spans="71:72" x14ac:dyDescent="0.2">
      <c r="BS29462" s="152"/>
      <c r="BT29462" s="153"/>
    </row>
    <row r="29463" spans="71:72" x14ac:dyDescent="0.2">
      <c r="BS29463" s="152"/>
      <c r="BT29463" s="153"/>
    </row>
    <row r="29464" spans="71:72" x14ac:dyDescent="0.2">
      <c r="BS29464" s="152"/>
      <c r="BT29464" s="153"/>
    </row>
    <row r="29465" spans="71:72" x14ac:dyDescent="0.2">
      <c r="BS29465" s="152"/>
      <c r="BT29465" s="153"/>
    </row>
    <row r="29466" spans="71:72" x14ac:dyDescent="0.2">
      <c r="BS29466" s="152"/>
      <c r="BT29466" s="153"/>
    </row>
    <row r="29467" spans="71:72" x14ac:dyDescent="0.2">
      <c r="BS29467" s="152"/>
      <c r="BT29467" s="153"/>
    </row>
    <row r="29468" spans="71:72" x14ac:dyDescent="0.2">
      <c r="BS29468" s="152"/>
      <c r="BT29468" s="153"/>
    </row>
    <row r="29469" spans="71:72" x14ac:dyDescent="0.2">
      <c r="BS29469" s="152"/>
      <c r="BT29469" s="153"/>
    </row>
    <row r="29470" spans="71:72" x14ac:dyDescent="0.2">
      <c r="BS29470" s="152"/>
      <c r="BT29470" s="153"/>
    </row>
    <row r="29471" spans="71:72" x14ac:dyDescent="0.2">
      <c r="BS29471" s="152"/>
      <c r="BT29471" s="153"/>
    </row>
    <row r="29472" spans="71:72" x14ac:dyDescent="0.2">
      <c r="BS29472" s="152"/>
      <c r="BT29472" s="153"/>
    </row>
    <row r="29473" spans="71:72" x14ac:dyDescent="0.2">
      <c r="BS29473" s="152"/>
      <c r="BT29473" s="153"/>
    </row>
    <row r="29474" spans="71:72" x14ac:dyDescent="0.2">
      <c r="BS29474" s="152"/>
      <c r="BT29474" s="153"/>
    </row>
    <row r="29475" spans="71:72" x14ac:dyDescent="0.2">
      <c r="BS29475" s="152"/>
      <c r="BT29475" s="153"/>
    </row>
    <row r="29476" spans="71:72" x14ac:dyDescent="0.2">
      <c r="BS29476" s="152"/>
      <c r="BT29476" s="153"/>
    </row>
    <row r="29477" spans="71:72" x14ac:dyDescent="0.2">
      <c r="BS29477" s="152"/>
      <c r="BT29477" s="153"/>
    </row>
    <row r="29478" spans="71:72" x14ac:dyDescent="0.2">
      <c r="BS29478" s="152"/>
      <c r="BT29478" s="153"/>
    </row>
    <row r="29479" spans="71:72" x14ac:dyDescent="0.2">
      <c r="BS29479" s="152"/>
      <c r="BT29479" s="153"/>
    </row>
    <row r="29480" spans="71:72" x14ac:dyDescent="0.2">
      <c r="BS29480" s="152"/>
      <c r="BT29480" s="153"/>
    </row>
    <row r="29481" spans="71:72" x14ac:dyDescent="0.2">
      <c r="BS29481" s="152"/>
      <c r="BT29481" s="153"/>
    </row>
    <row r="29482" spans="71:72" x14ac:dyDescent="0.2">
      <c r="BS29482" s="152"/>
      <c r="BT29482" s="153"/>
    </row>
    <row r="29483" spans="71:72" x14ac:dyDescent="0.2">
      <c r="BS29483" s="152"/>
      <c r="BT29483" s="153"/>
    </row>
    <row r="29484" spans="71:72" x14ac:dyDescent="0.2">
      <c r="BS29484" s="152"/>
      <c r="BT29484" s="153"/>
    </row>
    <row r="29485" spans="71:72" x14ac:dyDescent="0.2">
      <c r="BS29485" s="152"/>
      <c r="BT29485" s="153"/>
    </row>
    <row r="29486" spans="71:72" x14ac:dyDescent="0.2">
      <c r="BS29486" s="152"/>
      <c r="BT29486" s="153"/>
    </row>
    <row r="29487" spans="71:72" x14ac:dyDescent="0.2">
      <c r="BS29487" s="152"/>
      <c r="BT29487" s="153"/>
    </row>
    <row r="29488" spans="71:72" x14ac:dyDescent="0.2">
      <c r="BS29488" s="152"/>
      <c r="BT29488" s="153"/>
    </row>
    <row r="29489" spans="71:72" x14ac:dyDescent="0.2">
      <c r="BS29489" s="152"/>
      <c r="BT29489" s="153"/>
    </row>
    <row r="29490" spans="71:72" x14ac:dyDescent="0.2">
      <c r="BS29490" s="152"/>
      <c r="BT29490" s="153"/>
    </row>
    <row r="29491" spans="71:72" x14ac:dyDescent="0.2">
      <c r="BS29491" s="152"/>
      <c r="BT29491" s="153"/>
    </row>
    <row r="29492" spans="71:72" x14ac:dyDescent="0.2">
      <c r="BS29492" s="152"/>
      <c r="BT29492" s="153"/>
    </row>
    <row r="29493" spans="71:72" x14ac:dyDescent="0.2">
      <c r="BS29493" s="152"/>
      <c r="BT29493" s="153"/>
    </row>
    <row r="29494" spans="71:72" x14ac:dyDescent="0.2">
      <c r="BS29494" s="152"/>
      <c r="BT29494" s="153"/>
    </row>
    <row r="29495" spans="71:72" x14ac:dyDescent="0.2">
      <c r="BS29495" s="152"/>
      <c r="BT29495" s="153"/>
    </row>
    <row r="29496" spans="71:72" x14ac:dyDescent="0.2">
      <c r="BS29496" s="152"/>
      <c r="BT29496" s="153"/>
    </row>
    <row r="29497" spans="71:72" x14ac:dyDescent="0.2">
      <c r="BS29497" s="152"/>
      <c r="BT29497" s="153"/>
    </row>
    <row r="29498" spans="71:72" x14ac:dyDescent="0.2">
      <c r="BS29498" s="152"/>
      <c r="BT29498" s="153"/>
    </row>
    <row r="29499" spans="71:72" x14ac:dyDescent="0.2">
      <c r="BS29499" s="152"/>
      <c r="BT29499" s="153"/>
    </row>
    <row r="29500" spans="71:72" x14ac:dyDescent="0.2">
      <c r="BS29500" s="152"/>
      <c r="BT29500" s="153"/>
    </row>
    <row r="29501" spans="71:72" x14ac:dyDescent="0.2">
      <c r="BS29501" s="152"/>
      <c r="BT29501" s="153"/>
    </row>
    <row r="29502" spans="71:72" x14ac:dyDescent="0.2">
      <c r="BS29502" s="152"/>
      <c r="BT29502" s="153"/>
    </row>
    <row r="29503" spans="71:72" x14ac:dyDescent="0.2">
      <c r="BS29503" s="152"/>
      <c r="BT29503" s="153"/>
    </row>
    <row r="29504" spans="71:72" x14ac:dyDescent="0.2">
      <c r="BS29504" s="152"/>
      <c r="BT29504" s="153"/>
    </row>
    <row r="29505" spans="71:72" x14ac:dyDescent="0.2">
      <c r="BS29505" s="152"/>
      <c r="BT29505" s="153"/>
    </row>
    <row r="29506" spans="71:72" x14ac:dyDescent="0.2">
      <c r="BS29506" s="152"/>
      <c r="BT29506" s="153"/>
    </row>
    <row r="29507" spans="71:72" x14ac:dyDescent="0.2">
      <c r="BS29507" s="152"/>
      <c r="BT29507" s="153"/>
    </row>
    <row r="29508" spans="71:72" x14ac:dyDescent="0.2">
      <c r="BS29508" s="152"/>
      <c r="BT29508" s="153"/>
    </row>
    <row r="29509" spans="71:72" x14ac:dyDescent="0.2">
      <c r="BS29509" s="152"/>
      <c r="BT29509" s="153"/>
    </row>
    <row r="29510" spans="71:72" x14ac:dyDescent="0.2">
      <c r="BS29510" s="152"/>
      <c r="BT29510" s="153"/>
    </row>
    <row r="29511" spans="71:72" x14ac:dyDescent="0.2">
      <c r="BS29511" s="152"/>
      <c r="BT29511" s="153"/>
    </row>
    <row r="29512" spans="71:72" x14ac:dyDescent="0.2">
      <c r="BS29512" s="152"/>
      <c r="BT29512" s="153"/>
    </row>
    <row r="29513" spans="71:72" x14ac:dyDescent="0.2">
      <c r="BS29513" s="152"/>
      <c r="BT29513" s="153"/>
    </row>
    <row r="29514" spans="71:72" x14ac:dyDescent="0.2">
      <c r="BS29514" s="152"/>
      <c r="BT29514" s="153"/>
    </row>
    <row r="29515" spans="71:72" x14ac:dyDescent="0.2">
      <c r="BS29515" s="152"/>
      <c r="BT29515" s="153"/>
    </row>
    <row r="29516" spans="71:72" x14ac:dyDescent="0.2">
      <c r="BS29516" s="152"/>
      <c r="BT29516" s="153"/>
    </row>
    <row r="29517" spans="71:72" x14ac:dyDescent="0.2">
      <c r="BS29517" s="152"/>
      <c r="BT29517" s="153"/>
    </row>
    <row r="29518" spans="71:72" x14ac:dyDescent="0.2">
      <c r="BS29518" s="152"/>
      <c r="BT29518" s="153"/>
    </row>
    <row r="29519" spans="71:72" x14ac:dyDescent="0.2">
      <c r="BS29519" s="152"/>
      <c r="BT29519" s="153"/>
    </row>
    <row r="29520" spans="71:72" x14ac:dyDescent="0.2">
      <c r="BS29520" s="152"/>
      <c r="BT29520" s="153"/>
    </row>
    <row r="29521" spans="71:72" x14ac:dyDescent="0.2">
      <c r="BS29521" s="152"/>
      <c r="BT29521" s="153"/>
    </row>
    <row r="29522" spans="71:72" x14ac:dyDescent="0.2">
      <c r="BS29522" s="152"/>
      <c r="BT29522" s="153"/>
    </row>
    <row r="29523" spans="71:72" x14ac:dyDescent="0.2">
      <c r="BS29523" s="152"/>
      <c r="BT29523" s="153"/>
    </row>
    <row r="29524" spans="71:72" x14ac:dyDescent="0.2">
      <c r="BS29524" s="152"/>
      <c r="BT29524" s="153"/>
    </row>
    <row r="29525" spans="71:72" x14ac:dyDescent="0.2">
      <c r="BS29525" s="152"/>
      <c r="BT29525" s="153"/>
    </row>
    <row r="29526" spans="71:72" x14ac:dyDescent="0.2">
      <c r="BS29526" s="152"/>
      <c r="BT29526" s="153"/>
    </row>
    <row r="29527" spans="71:72" x14ac:dyDescent="0.2">
      <c r="BS29527" s="152"/>
      <c r="BT29527" s="153"/>
    </row>
    <row r="29528" spans="71:72" x14ac:dyDescent="0.2">
      <c r="BS29528" s="152"/>
      <c r="BT29528" s="153"/>
    </row>
    <row r="29529" spans="71:72" x14ac:dyDescent="0.2">
      <c r="BS29529" s="152"/>
      <c r="BT29529" s="153"/>
    </row>
    <row r="29530" spans="71:72" x14ac:dyDescent="0.2">
      <c r="BS29530" s="152"/>
      <c r="BT29530" s="153"/>
    </row>
    <row r="29531" spans="71:72" x14ac:dyDescent="0.2">
      <c r="BS29531" s="152"/>
      <c r="BT29531" s="153"/>
    </row>
    <row r="29532" spans="71:72" x14ac:dyDescent="0.2">
      <c r="BS29532" s="152"/>
      <c r="BT29532" s="153"/>
    </row>
    <row r="29533" spans="71:72" x14ac:dyDescent="0.2">
      <c r="BS29533" s="152"/>
      <c r="BT29533" s="153"/>
    </row>
    <row r="29534" spans="71:72" x14ac:dyDescent="0.2">
      <c r="BS29534" s="152"/>
      <c r="BT29534" s="153"/>
    </row>
    <row r="29535" spans="71:72" x14ac:dyDescent="0.2">
      <c r="BS29535" s="152"/>
      <c r="BT29535" s="153"/>
    </row>
    <row r="29536" spans="71:72" x14ac:dyDescent="0.2">
      <c r="BS29536" s="152"/>
      <c r="BT29536" s="153"/>
    </row>
    <row r="29537" spans="71:72" x14ac:dyDescent="0.2">
      <c r="BS29537" s="152"/>
      <c r="BT29537" s="153"/>
    </row>
    <row r="29538" spans="71:72" x14ac:dyDescent="0.2">
      <c r="BS29538" s="152"/>
      <c r="BT29538" s="153"/>
    </row>
    <row r="29539" spans="71:72" x14ac:dyDescent="0.2">
      <c r="BS29539" s="152"/>
      <c r="BT29539" s="153"/>
    </row>
    <row r="29540" spans="71:72" x14ac:dyDescent="0.2">
      <c r="BS29540" s="152"/>
      <c r="BT29540" s="153"/>
    </row>
    <row r="29541" spans="71:72" x14ac:dyDescent="0.2">
      <c r="BS29541" s="152"/>
      <c r="BT29541" s="153"/>
    </row>
    <row r="29542" spans="71:72" x14ac:dyDescent="0.2">
      <c r="BS29542" s="152"/>
      <c r="BT29542" s="153"/>
    </row>
    <row r="29543" spans="71:72" x14ac:dyDescent="0.2">
      <c r="BS29543" s="152"/>
      <c r="BT29543" s="153"/>
    </row>
    <row r="29544" spans="71:72" x14ac:dyDescent="0.2">
      <c r="BS29544" s="152"/>
      <c r="BT29544" s="153"/>
    </row>
    <row r="29545" spans="71:72" x14ac:dyDescent="0.2">
      <c r="BS29545" s="152"/>
      <c r="BT29545" s="153"/>
    </row>
    <row r="29546" spans="71:72" x14ac:dyDescent="0.2">
      <c r="BS29546" s="152"/>
      <c r="BT29546" s="153"/>
    </row>
    <row r="29547" spans="71:72" x14ac:dyDescent="0.2">
      <c r="BS29547" s="152"/>
      <c r="BT29547" s="153"/>
    </row>
    <row r="29548" spans="71:72" x14ac:dyDescent="0.2">
      <c r="BS29548" s="152"/>
      <c r="BT29548" s="153"/>
    </row>
    <row r="29549" spans="71:72" x14ac:dyDescent="0.2">
      <c r="BS29549" s="152"/>
      <c r="BT29549" s="153"/>
    </row>
    <row r="29550" spans="71:72" x14ac:dyDescent="0.2">
      <c r="BS29550" s="152"/>
      <c r="BT29550" s="153"/>
    </row>
    <row r="29551" spans="71:72" x14ac:dyDescent="0.2">
      <c r="BS29551" s="152"/>
      <c r="BT29551" s="153"/>
    </row>
    <row r="29552" spans="71:72" x14ac:dyDescent="0.2">
      <c r="BS29552" s="152"/>
      <c r="BT29552" s="153"/>
    </row>
    <row r="29553" spans="71:72" x14ac:dyDescent="0.2">
      <c r="BS29553" s="152"/>
      <c r="BT29553" s="153"/>
    </row>
    <row r="29554" spans="71:72" x14ac:dyDescent="0.2">
      <c r="BS29554" s="152"/>
      <c r="BT29554" s="153"/>
    </row>
    <row r="29555" spans="71:72" x14ac:dyDescent="0.2">
      <c r="BS29555" s="152"/>
      <c r="BT29555" s="153"/>
    </row>
    <row r="29556" spans="71:72" x14ac:dyDescent="0.2">
      <c r="BS29556" s="152"/>
      <c r="BT29556" s="153"/>
    </row>
    <row r="29557" spans="71:72" x14ac:dyDescent="0.2">
      <c r="BS29557" s="152"/>
      <c r="BT29557" s="153"/>
    </row>
    <row r="29558" spans="71:72" x14ac:dyDescent="0.2">
      <c r="BS29558" s="152"/>
      <c r="BT29558" s="153"/>
    </row>
    <row r="29559" spans="71:72" x14ac:dyDescent="0.2">
      <c r="BS29559" s="152"/>
      <c r="BT29559" s="153"/>
    </row>
    <row r="29560" spans="71:72" x14ac:dyDescent="0.2">
      <c r="BS29560" s="152"/>
      <c r="BT29560" s="153"/>
    </row>
    <row r="29561" spans="71:72" x14ac:dyDescent="0.2">
      <c r="BS29561" s="152"/>
      <c r="BT29561" s="153"/>
    </row>
    <row r="29562" spans="71:72" x14ac:dyDescent="0.2">
      <c r="BS29562" s="152"/>
      <c r="BT29562" s="153"/>
    </row>
    <row r="29563" spans="71:72" x14ac:dyDescent="0.2">
      <c r="BS29563" s="152"/>
      <c r="BT29563" s="153"/>
    </row>
    <row r="29564" spans="71:72" x14ac:dyDescent="0.2">
      <c r="BS29564" s="152"/>
      <c r="BT29564" s="153"/>
    </row>
    <row r="29565" spans="71:72" x14ac:dyDescent="0.2">
      <c r="BS29565" s="152"/>
      <c r="BT29565" s="153"/>
    </row>
    <row r="29566" spans="71:72" x14ac:dyDescent="0.2">
      <c r="BS29566" s="152"/>
      <c r="BT29566" s="153"/>
    </row>
    <row r="29567" spans="71:72" x14ac:dyDescent="0.2">
      <c r="BS29567" s="152"/>
      <c r="BT29567" s="153"/>
    </row>
    <row r="29568" spans="71:72" x14ac:dyDescent="0.2">
      <c r="BS29568" s="152"/>
      <c r="BT29568" s="153"/>
    </row>
    <row r="29569" spans="71:72" x14ac:dyDescent="0.2">
      <c r="BS29569" s="152"/>
      <c r="BT29569" s="153"/>
    </row>
    <row r="29570" spans="71:72" x14ac:dyDescent="0.2">
      <c r="BS29570" s="152"/>
      <c r="BT29570" s="153"/>
    </row>
    <row r="29571" spans="71:72" x14ac:dyDescent="0.2">
      <c r="BS29571" s="152"/>
      <c r="BT29571" s="153"/>
    </row>
    <row r="29572" spans="71:72" x14ac:dyDescent="0.2">
      <c r="BS29572" s="152"/>
      <c r="BT29572" s="153"/>
    </row>
    <row r="29573" spans="71:72" x14ac:dyDescent="0.2">
      <c r="BS29573" s="152"/>
      <c r="BT29573" s="153"/>
    </row>
    <row r="29574" spans="71:72" x14ac:dyDescent="0.2">
      <c r="BS29574" s="152"/>
      <c r="BT29574" s="153"/>
    </row>
    <row r="29575" spans="71:72" x14ac:dyDescent="0.2">
      <c r="BS29575" s="152"/>
      <c r="BT29575" s="153"/>
    </row>
    <row r="29576" spans="71:72" x14ac:dyDescent="0.2">
      <c r="BS29576" s="152"/>
      <c r="BT29576" s="153"/>
    </row>
    <row r="29577" spans="71:72" x14ac:dyDescent="0.2">
      <c r="BS29577" s="152"/>
      <c r="BT29577" s="153"/>
    </row>
    <row r="29578" spans="71:72" x14ac:dyDescent="0.2">
      <c r="BS29578" s="152"/>
      <c r="BT29578" s="153"/>
    </row>
    <row r="29579" spans="71:72" x14ac:dyDescent="0.2">
      <c r="BS29579" s="152"/>
      <c r="BT29579" s="153"/>
    </row>
    <row r="29580" spans="71:72" x14ac:dyDescent="0.2">
      <c r="BS29580" s="152"/>
      <c r="BT29580" s="153"/>
    </row>
    <row r="29581" spans="71:72" x14ac:dyDescent="0.2">
      <c r="BS29581" s="152"/>
      <c r="BT29581" s="153"/>
    </row>
    <row r="29582" spans="71:72" x14ac:dyDescent="0.2">
      <c r="BS29582" s="152"/>
      <c r="BT29582" s="153"/>
    </row>
    <row r="29583" spans="71:72" x14ac:dyDescent="0.2">
      <c r="BS29583" s="152"/>
      <c r="BT29583" s="153"/>
    </row>
    <row r="29584" spans="71:72" x14ac:dyDescent="0.2">
      <c r="BS29584" s="152"/>
      <c r="BT29584" s="153"/>
    </row>
    <row r="29585" spans="71:72" x14ac:dyDescent="0.2">
      <c r="BS29585" s="152"/>
      <c r="BT29585" s="153"/>
    </row>
    <row r="29586" spans="71:72" x14ac:dyDescent="0.2">
      <c r="BS29586" s="152"/>
      <c r="BT29586" s="153"/>
    </row>
    <row r="29587" spans="71:72" x14ac:dyDescent="0.2">
      <c r="BS29587" s="152"/>
      <c r="BT29587" s="153"/>
    </row>
    <row r="29588" spans="71:72" x14ac:dyDescent="0.2">
      <c r="BS29588" s="152"/>
      <c r="BT29588" s="153"/>
    </row>
    <row r="29589" spans="71:72" x14ac:dyDescent="0.2">
      <c r="BS29589" s="152"/>
      <c r="BT29589" s="153"/>
    </row>
    <row r="29590" spans="71:72" x14ac:dyDescent="0.2">
      <c r="BS29590" s="152"/>
      <c r="BT29590" s="153"/>
    </row>
    <row r="29591" spans="71:72" x14ac:dyDescent="0.2">
      <c r="BS29591" s="152"/>
      <c r="BT29591" s="153"/>
    </row>
    <row r="29592" spans="71:72" x14ac:dyDescent="0.2">
      <c r="BS29592" s="152"/>
      <c r="BT29592" s="153"/>
    </row>
    <row r="29593" spans="71:72" x14ac:dyDescent="0.2">
      <c r="BS29593" s="152"/>
      <c r="BT29593" s="153"/>
    </row>
    <row r="29594" spans="71:72" x14ac:dyDescent="0.2">
      <c r="BS29594" s="152"/>
      <c r="BT29594" s="153"/>
    </row>
    <row r="29595" spans="71:72" x14ac:dyDescent="0.2">
      <c r="BS29595" s="152"/>
      <c r="BT29595" s="153"/>
    </row>
    <row r="29596" spans="71:72" x14ac:dyDescent="0.2">
      <c r="BS29596" s="152"/>
      <c r="BT29596" s="153"/>
    </row>
    <row r="29597" spans="71:72" x14ac:dyDescent="0.2">
      <c r="BS29597" s="152"/>
      <c r="BT29597" s="153"/>
    </row>
    <row r="29598" spans="71:72" x14ac:dyDescent="0.2">
      <c r="BS29598" s="152"/>
      <c r="BT29598" s="153"/>
    </row>
    <row r="29599" spans="71:72" x14ac:dyDescent="0.2">
      <c r="BS29599" s="152"/>
      <c r="BT29599" s="153"/>
    </row>
    <row r="29600" spans="71:72" x14ac:dyDescent="0.2">
      <c r="BS29600" s="152"/>
      <c r="BT29600" s="153"/>
    </row>
    <row r="29601" spans="71:72" x14ac:dyDescent="0.2">
      <c r="BS29601" s="152"/>
      <c r="BT29601" s="153"/>
    </row>
    <row r="29602" spans="71:72" x14ac:dyDescent="0.2">
      <c r="BS29602" s="152"/>
      <c r="BT29602" s="153"/>
    </row>
    <row r="29603" spans="71:72" x14ac:dyDescent="0.2">
      <c r="BS29603" s="152"/>
      <c r="BT29603" s="153"/>
    </row>
    <row r="29604" spans="71:72" x14ac:dyDescent="0.2">
      <c r="BS29604" s="152"/>
      <c r="BT29604" s="153"/>
    </row>
    <row r="29605" spans="71:72" x14ac:dyDescent="0.2">
      <c r="BS29605" s="152"/>
      <c r="BT29605" s="153"/>
    </row>
    <row r="29606" spans="71:72" x14ac:dyDescent="0.2">
      <c r="BS29606" s="152"/>
      <c r="BT29606" s="153"/>
    </row>
    <row r="29607" spans="71:72" x14ac:dyDescent="0.2">
      <c r="BS29607" s="152"/>
      <c r="BT29607" s="153"/>
    </row>
    <row r="29608" spans="71:72" x14ac:dyDescent="0.2">
      <c r="BS29608" s="152"/>
      <c r="BT29608" s="153"/>
    </row>
    <row r="29609" spans="71:72" x14ac:dyDescent="0.2">
      <c r="BS29609" s="152"/>
      <c r="BT29609" s="153"/>
    </row>
    <row r="29610" spans="71:72" x14ac:dyDescent="0.2">
      <c r="BS29610" s="152"/>
      <c r="BT29610" s="153"/>
    </row>
    <row r="29611" spans="71:72" x14ac:dyDescent="0.2">
      <c r="BS29611" s="152"/>
      <c r="BT29611" s="153"/>
    </row>
    <row r="29612" spans="71:72" x14ac:dyDescent="0.2">
      <c r="BS29612" s="152"/>
      <c r="BT29612" s="153"/>
    </row>
    <row r="29613" spans="71:72" x14ac:dyDescent="0.2">
      <c r="BS29613" s="152"/>
      <c r="BT29613" s="153"/>
    </row>
    <row r="29614" spans="71:72" x14ac:dyDescent="0.2">
      <c r="BS29614" s="152"/>
      <c r="BT29614" s="153"/>
    </row>
    <row r="29615" spans="71:72" x14ac:dyDescent="0.2">
      <c r="BS29615" s="152"/>
      <c r="BT29615" s="153"/>
    </row>
    <row r="29616" spans="71:72" x14ac:dyDescent="0.2">
      <c r="BS29616" s="152"/>
      <c r="BT29616" s="153"/>
    </row>
    <row r="29617" spans="71:72" x14ac:dyDescent="0.2">
      <c r="BS29617" s="152"/>
      <c r="BT29617" s="153"/>
    </row>
    <row r="29618" spans="71:72" x14ac:dyDescent="0.2">
      <c r="BS29618" s="152"/>
      <c r="BT29618" s="153"/>
    </row>
    <row r="29619" spans="71:72" x14ac:dyDescent="0.2">
      <c r="BS29619" s="152"/>
      <c r="BT29619" s="153"/>
    </row>
    <row r="29620" spans="71:72" x14ac:dyDescent="0.2">
      <c r="BS29620" s="152"/>
      <c r="BT29620" s="153"/>
    </row>
    <row r="29621" spans="71:72" x14ac:dyDescent="0.2">
      <c r="BS29621" s="152"/>
      <c r="BT29621" s="153"/>
    </row>
    <row r="29622" spans="71:72" x14ac:dyDescent="0.2">
      <c r="BS29622" s="152"/>
      <c r="BT29622" s="153"/>
    </row>
    <row r="29623" spans="71:72" x14ac:dyDescent="0.2">
      <c r="BS29623" s="152"/>
      <c r="BT29623" s="153"/>
    </row>
    <row r="29624" spans="71:72" x14ac:dyDescent="0.2">
      <c r="BS29624" s="152"/>
      <c r="BT29624" s="153"/>
    </row>
    <row r="29625" spans="71:72" x14ac:dyDescent="0.2">
      <c r="BS29625" s="152"/>
      <c r="BT29625" s="153"/>
    </row>
    <row r="29626" spans="71:72" x14ac:dyDescent="0.2">
      <c r="BS29626" s="152"/>
      <c r="BT29626" s="153"/>
    </row>
    <row r="29627" spans="71:72" x14ac:dyDescent="0.2">
      <c r="BS29627" s="152"/>
      <c r="BT29627" s="153"/>
    </row>
    <row r="29628" spans="71:72" x14ac:dyDescent="0.2">
      <c r="BS29628" s="152"/>
      <c r="BT29628" s="153"/>
    </row>
    <row r="29629" spans="71:72" x14ac:dyDescent="0.2">
      <c r="BS29629" s="152"/>
      <c r="BT29629" s="153"/>
    </row>
    <row r="29630" spans="71:72" x14ac:dyDescent="0.2">
      <c r="BS29630" s="152"/>
      <c r="BT29630" s="153"/>
    </row>
    <row r="29631" spans="71:72" x14ac:dyDescent="0.2">
      <c r="BS29631" s="152"/>
      <c r="BT29631" s="153"/>
    </row>
    <row r="29632" spans="71:72" x14ac:dyDescent="0.2">
      <c r="BS29632" s="152"/>
      <c r="BT29632" s="153"/>
    </row>
    <row r="29633" spans="71:72" x14ac:dyDescent="0.2">
      <c r="BS29633" s="152"/>
      <c r="BT29633" s="153"/>
    </row>
    <row r="29634" spans="71:72" x14ac:dyDescent="0.2">
      <c r="BS29634" s="152"/>
      <c r="BT29634" s="153"/>
    </row>
    <row r="29635" spans="71:72" x14ac:dyDescent="0.2">
      <c r="BS29635" s="152"/>
      <c r="BT29635" s="153"/>
    </row>
    <row r="29636" spans="71:72" x14ac:dyDescent="0.2">
      <c r="BS29636" s="152"/>
      <c r="BT29636" s="153"/>
    </row>
    <row r="29637" spans="71:72" x14ac:dyDescent="0.2">
      <c r="BS29637" s="152"/>
      <c r="BT29637" s="153"/>
    </row>
    <row r="29638" spans="71:72" x14ac:dyDescent="0.2">
      <c r="BS29638" s="152"/>
      <c r="BT29638" s="153"/>
    </row>
    <row r="29639" spans="71:72" x14ac:dyDescent="0.2">
      <c r="BS29639" s="152"/>
      <c r="BT29639" s="153"/>
    </row>
    <row r="29640" spans="71:72" x14ac:dyDescent="0.2">
      <c r="BS29640" s="152"/>
      <c r="BT29640" s="153"/>
    </row>
    <row r="29641" spans="71:72" x14ac:dyDescent="0.2">
      <c r="BS29641" s="152"/>
      <c r="BT29641" s="153"/>
    </row>
    <row r="29642" spans="71:72" x14ac:dyDescent="0.2">
      <c r="BS29642" s="152"/>
      <c r="BT29642" s="153"/>
    </row>
    <row r="29643" spans="71:72" x14ac:dyDescent="0.2">
      <c r="BS29643" s="152"/>
      <c r="BT29643" s="153"/>
    </row>
    <row r="29644" spans="71:72" x14ac:dyDescent="0.2">
      <c r="BS29644" s="152"/>
      <c r="BT29644" s="153"/>
    </row>
    <row r="29645" spans="71:72" x14ac:dyDescent="0.2">
      <c r="BS29645" s="152"/>
      <c r="BT29645" s="153"/>
    </row>
    <row r="29646" spans="71:72" x14ac:dyDescent="0.2">
      <c r="BS29646" s="152"/>
      <c r="BT29646" s="153"/>
    </row>
    <row r="29647" spans="71:72" x14ac:dyDescent="0.2">
      <c r="BS29647" s="152"/>
      <c r="BT29647" s="153"/>
    </row>
    <row r="29648" spans="71:72" x14ac:dyDescent="0.2">
      <c r="BS29648" s="152"/>
      <c r="BT29648" s="153"/>
    </row>
    <row r="29649" spans="71:72" x14ac:dyDescent="0.2">
      <c r="BS29649" s="152"/>
      <c r="BT29649" s="153"/>
    </row>
    <row r="29650" spans="71:72" x14ac:dyDescent="0.2">
      <c r="BS29650" s="152"/>
      <c r="BT29650" s="153"/>
    </row>
    <row r="29651" spans="71:72" x14ac:dyDescent="0.2">
      <c r="BS29651" s="152"/>
      <c r="BT29651" s="153"/>
    </row>
    <row r="29652" spans="71:72" x14ac:dyDescent="0.2">
      <c r="BS29652" s="152"/>
      <c r="BT29652" s="153"/>
    </row>
    <row r="29653" spans="71:72" x14ac:dyDescent="0.2">
      <c r="BS29653" s="152"/>
      <c r="BT29653" s="153"/>
    </row>
    <row r="29654" spans="71:72" x14ac:dyDescent="0.2">
      <c r="BS29654" s="152"/>
      <c r="BT29654" s="153"/>
    </row>
    <row r="29655" spans="71:72" x14ac:dyDescent="0.2">
      <c r="BS29655" s="152"/>
      <c r="BT29655" s="153"/>
    </row>
    <row r="29656" spans="71:72" x14ac:dyDescent="0.2">
      <c r="BS29656" s="152"/>
      <c r="BT29656" s="153"/>
    </row>
    <row r="29657" spans="71:72" x14ac:dyDescent="0.2">
      <c r="BS29657" s="152"/>
      <c r="BT29657" s="153"/>
    </row>
    <row r="29658" spans="71:72" x14ac:dyDescent="0.2">
      <c r="BS29658" s="152"/>
      <c r="BT29658" s="153"/>
    </row>
    <row r="29659" spans="71:72" x14ac:dyDescent="0.2">
      <c r="BS29659" s="152"/>
      <c r="BT29659" s="153"/>
    </row>
    <row r="29660" spans="71:72" x14ac:dyDescent="0.2">
      <c r="BS29660" s="152"/>
      <c r="BT29660" s="153"/>
    </row>
    <row r="29661" spans="71:72" x14ac:dyDescent="0.2">
      <c r="BS29661" s="152"/>
      <c r="BT29661" s="153"/>
    </row>
    <row r="29662" spans="71:72" x14ac:dyDescent="0.2">
      <c r="BS29662" s="152"/>
      <c r="BT29662" s="153"/>
    </row>
    <row r="29663" spans="71:72" x14ac:dyDescent="0.2">
      <c r="BS29663" s="152"/>
      <c r="BT29663" s="153"/>
    </row>
    <row r="29664" spans="71:72" x14ac:dyDescent="0.2">
      <c r="BS29664" s="152"/>
      <c r="BT29664" s="153"/>
    </row>
    <row r="29665" spans="71:72" x14ac:dyDescent="0.2">
      <c r="BS29665" s="152"/>
      <c r="BT29665" s="153"/>
    </row>
    <row r="29666" spans="71:72" x14ac:dyDescent="0.2">
      <c r="BS29666" s="152"/>
      <c r="BT29666" s="153"/>
    </row>
    <row r="29667" spans="71:72" x14ac:dyDescent="0.2">
      <c r="BS29667" s="152"/>
      <c r="BT29667" s="153"/>
    </row>
    <row r="29668" spans="71:72" x14ac:dyDescent="0.2">
      <c r="BS29668" s="152"/>
      <c r="BT29668" s="153"/>
    </row>
    <row r="29669" spans="71:72" x14ac:dyDescent="0.2">
      <c r="BS29669" s="152"/>
      <c r="BT29669" s="153"/>
    </row>
    <row r="29670" spans="71:72" x14ac:dyDescent="0.2">
      <c r="BS29670" s="152"/>
      <c r="BT29670" s="153"/>
    </row>
    <row r="29671" spans="71:72" x14ac:dyDescent="0.2">
      <c r="BS29671" s="152"/>
      <c r="BT29671" s="153"/>
    </row>
    <row r="29672" spans="71:72" x14ac:dyDescent="0.2">
      <c r="BS29672" s="152"/>
      <c r="BT29672" s="153"/>
    </row>
    <row r="29673" spans="71:72" x14ac:dyDescent="0.2">
      <c r="BS29673" s="152"/>
      <c r="BT29673" s="153"/>
    </row>
    <row r="29674" spans="71:72" x14ac:dyDescent="0.2">
      <c r="BS29674" s="152"/>
      <c r="BT29674" s="153"/>
    </row>
    <row r="29675" spans="71:72" x14ac:dyDescent="0.2">
      <c r="BS29675" s="152"/>
      <c r="BT29675" s="153"/>
    </row>
    <row r="29676" spans="71:72" x14ac:dyDescent="0.2">
      <c r="BS29676" s="152"/>
      <c r="BT29676" s="153"/>
    </row>
    <row r="29677" spans="71:72" x14ac:dyDescent="0.2">
      <c r="BS29677" s="152"/>
      <c r="BT29677" s="153"/>
    </row>
    <row r="29678" spans="71:72" x14ac:dyDescent="0.2">
      <c r="BS29678" s="152"/>
      <c r="BT29678" s="153"/>
    </row>
    <row r="29679" spans="71:72" x14ac:dyDescent="0.2">
      <c r="BS29679" s="152"/>
      <c r="BT29679" s="153"/>
    </row>
    <row r="29680" spans="71:72" x14ac:dyDescent="0.2">
      <c r="BS29680" s="152"/>
      <c r="BT29680" s="153"/>
    </row>
    <row r="29681" spans="71:72" x14ac:dyDescent="0.2">
      <c r="BS29681" s="152"/>
      <c r="BT29681" s="153"/>
    </row>
    <row r="29682" spans="71:72" x14ac:dyDescent="0.2">
      <c r="BS29682" s="152"/>
      <c r="BT29682" s="153"/>
    </row>
    <row r="29683" spans="71:72" x14ac:dyDescent="0.2">
      <c r="BS29683" s="152"/>
      <c r="BT29683" s="153"/>
    </row>
    <row r="29684" spans="71:72" x14ac:dyDescent="0.2">
      <c r="BS29684" s="152"/>
      <c r="BT29684" s="153"/>
    </row>
    <row r="29685" spans="71:72" x14ac:dyDescent="0.2">
      <c r="BS29685" s="152"/>
      <c r="BT29685" s="153"/>
    </row>
    <row r="29686" spans="71:72" x14ac:dyDescent="0.2">
      <c r="BS29686" s="152"/>
      <c r="BT29686" s="153"/>
    </row>
    <row r="29687" spans="71:72" x14ac:dyDescent="0.2">
      <c r="BS29687" s="152"/>
      <c r="BT29687" s="153"/>
    </row>
    <row r="29688" spans="71:72" x14ac:dyDescent="0.2">
      <c r="BS29688" s="152"/>
      <c r="BT29688" s="153"/>
    </row>
    <row r="29689" spans="71:72" x14ac:dyDescent="0.2">
      <c r="BS29689" s="152"/>
      <c r="BT29689" s="153"/>
    </row>
    <row r="29690" spans="71:72" x14ac:dyDescent="0.2">
      <c r="BS29690" s="152"/>
      <c r="BT29690" s="153"/>
    </row>
    <row r="29691" spans="71:72" x14ac:dyDescent="0.2">
      <c r="BS29691" s="152"/>
      <c r="BT29691" s="153"/>
    </row>
    <row r="29692" spans="71:72" x14ac:dyDescent="0.2">
      <c r="BS29692" s="152"/>
      <c r="BT29692" s="153"/>
    </row>
    <row r="29693" spans="71:72" x14ac:dyDescent="0.2">
      <c r="BS29693" s="152"/>
      <c r="BT29693" s="153"/>
    </row>
    <row r="29694" spans="71:72" x14ac:dyDescent="0.2">
      <c r="BS29694" s="152"/>
      <c r="BT29694" s="153"/>
    </row>
    <row r="29695" spans="71:72" x14ac:dyDescent="0.2">
      <c r="BS29695" s="152"/>
      <c r="BT29695" s="153"/>
    </row>
    <row r="29696" spans="71:72" x14ac:dyDescent="0.2">
      <c r="BS29696" s="152"/>
      <c r="BT29696" s="153"/>
    </row>
    <row r="29697" spans="71:72" x14ac:dyDescent="0.2">
      <c r="BS29697" s="152"/>
      <c r="BT29697" s="153"/>
    </row>
    <row r="29698" spans="71:72" x14ac:dyDescent="0.2">
      <c r="BS29698" s="152"/>
      <c r="BT29698" s="153"/>
    </row>
    <row r="29699" spans="71:72" x14ac:dyDescent="0.2">
      <c r="BS29699" s="152"/>
      <c r="BT29699" s="153"/>
    </row>
    <row r="29700" spans="71:72" x14ac:dyDescent="0.2">
      <c r="BS29700" s="152"/>
      <c r="BT29700" s="153"/>
    </row>
    <row r="29701" spans="71:72" x14ac:dyDescent="0.2">
      <c r="BS29701" s="152"/>
      <c r="BT29701" s="153"/>
    </row>
    <row r="29702" spans="71:72" x14ac:dyDescent="0.2">
      <c r="BS29702" s="152"/>
      <c r="BT29702" s="153"/>
    </row>
    <row r="29703" spans="71:72" x14ac:dyDescent="0.2">
      <c r="BS29703" s="152"/>
      <c r="BT29703" s="153"/>
    </row>
    <row r="29704" spans="71:72" x14ac:dyDescent="0.2">
      <c r="BS29704" s="152"/>
      <c r="BT29704" s="153"/>
    </row>
    <row r="29705" spans="71:72" x14ac:dyDescent="0.2">
      <c r="BS29705" s="152"/>
      <c r="BT29705" s="153"/>
    </row>
    <row r="29706" spans="71:72" x14ac:dyDescent="0.2">
      <c r="BS29706" s="152"/>
      <c r="BT29706" s="153"/>
    </row>
    <row r="29707" spans="71:72" x14ac:dyDescent="0.2">
      <c r="BS29707" s="152"/>
      <c r="BT29707" s="153"/>
    </row>
    <row r="29708" spans="71:72" x14ac:dyDescent="0.2">
      <c r="BS29708" s="152"/>
      <c r="BT29708" s="153"/>
    </row>
    <row r="29709" spans="71:72" x14ac:dyDescent="0.2">
      <c r="BS29709" s="152"/>
      <c r="BT29709" s="153"/>
    </row>
    <row r="29710" spans="71:72" x14ac:dyDescent="0.2">
      <c r="BS29710" s="152"/>
      <c r="BT29710" s="153"/>
    </row>
    <row r="29711" spans="71:72" x14ac:dyDescent="0.2">
      <c r="BS29711" s="152"/>
      <c r="BT29711" s="153"/>
    </row>
    <row r="29712" spans="71:72" x14ac:dyDescent="0.2">
      <c r="BS29712" s="152"/>
      <c r="BT29712" s="153"/>
    </row>
    <row r="29713" spans="71:72" x14ac:dyDescent="0.2">
      <c r="BS29713" s="152"/>
      <c r="BT29713" s="153"/>
    </row>
    <row r="29714" spans="71:72" x14ac:dyDescent="0.2">
      <c r="BS29714" s="152"/>
      <c r="BT29714" s="153"/>
    </row>
    <row r="29715" spans="71:72" x14ac:dyDescent="0.2">
      <c r="BS29715" s="152"/>
      <c r="BT29715" s="153"/>
    </row>
    <row r="29716" spans="71:72" x14ac:dyDescent="0.2">
      <c r="BS29716" s="152"/>
      <c r="BT29716" s="153"/>
    </row>
    <row r="29717" spans="71:72" x14ac:dyDescent="0.2">
      <c r="BS29717" s="152"/>
      <c r="BT29717" s="153"/>
    </row>
    <row r="29718" spans="71:72" x14ac:dyDescent="0.2">
      <c r="BS29718" s="152"/>
      <c r="BT29718" s="153"/>
    </row>
    <row r="29719" spans="71:72" x14ac:dyDescent="0.2">
      <c r="BS29719" s="152"/>
      <c r="BT29719" s="153"/>
    </row>
    <row r="29720" spans="71:72" x14ac:dyDescent="0.2">
      <c r="BS29720" s="152"/>
      <c r="BT29720" s="153"/>
    </row>
    <row r="29721" spans="71:72" x14ac:dyDescent="0.2">
      <c r="BS29721" s="152"/>
      <c r="BT29721" s="153"/>
    </row>
    <row r="29722" spans="71:72" x14ac:dyDescent="0.2">
      <c r="BS29722" s="152"/>
      <c r="BT29722" s="153"/>
    </row>
    <row r="29723" spans="71:72" x14ac:dyDescent="0.2">
      <c r="BS29723" s="152"/>
      <c r="BT29723" s="153"/>
    </row>
    <row r="29724" spans="71:72" x14ac:dyDescent="0.2">
      <c r="BS29724" s="152"/>
      <c r="BT29724" s="153"/>
    </row>
    <row r="29725" spans="71:72" x14ac:dyDescent="0.2">
      <c r="BS29725" s="152"/>
      <c r="BT29725" s="153"/>
    </row>
    <row r="29726" spans="71:72" x14ac:dyDescent="0.2">
      <c r="BS29726" s="152"/>
      <c r="BT29726" s="153"/>
    </row>
    <row r="29727" spans="71:72" x14ac:dyDescent="0.2">
      <c r="BS29727" s="152"/>
      <c r="BT29727" s="153"/>
    </row>
    <row r="29728" spans="71:72" x14ac:dyDescent="0.2">
      <c r="BS29728" s="152"/>
      <c r="BT29728" s="153"/>
    </row>
    <row r="29729" spans="71:72" x14ac:dyDescent="0.2">
      <c r="BS29729" s="152"/>
      <c r="BT29729" s="153"/>
    </row>
    <row r="29730" spans="71:72" x14ac:dyDescent="0.2">
      <c r="BS29730" s="152"/>
      <c r="BT29730" s="153"/>
    </row>
    <row r="29731" spans="71:72" x14ac:dyDescent="0.2">
      <c r="BS29731" s="152"/>
      <c r="BT29731" s="153"/>
    </row>
    <row r="29732" spans="71:72" x14ac:dyDescent="0.2">
      <c r="BS29732" s="152"/>
      <c r="BT29732" s="153"/>
    </row>
    <row r="29733" spans="71:72" x14ac:dyDescent="0.2">
      <c r="BS29733" s="152"/>
      <c r="BT29733" s="153"/>
    </row>
    <row r="29734" spans="71:72" x14ac:dyDescent="0.2">
      <c r="BS29734" s="152"/>
      <c r="BT29734" s="153"/>
    </row>
    <row r="29735" spans="71:72" x14ac:dyDescent="0.2">
      <c r="BS29735" s="152"/>
      <c r="BT29735" s="153"/>
    </row>
    <row r="29736" spans="71:72" x14ac:dyDescent="0.2">
      <c r="BS29736" s="152"/>
      <c r="BT29736" s="153"/>
    </row>
    <row r="29737" spans="71:72" x14ac:dyDescent="0.2">
      <c r="BS29737" s="152"/>
      <c r="BT29737" s="153"/>
    </row>
    <row r="29738" spans="71:72" x14ac:dyDescent="0.2">
      <c r="BS29738" s="152"/>
      <c r="BT29738" s="153"/>
    </row>
    <row r="29739" spans="71:72" x14ac:dyDescent="0.2">
      <c r="BS29739" s="152"/>
      <c r="BT29739" s="153"/>
    </row>
    <row r="29740" spans="71:72" x14ac:dyDescent="0.2">
      <c r="BS29740" s="152"/>
      <c r="BT29740" s="153"/>
    </row>
    <row r="29741" spans="71:72" x14ac:dyDescent="0.2">
      <c r="BS29741" s="152"/>
      <c r="BT29741" s="153"/>
    </row>
    <row r="29742" spans="71:72" x14ac:dyDescent="0.2">
      <c r="BS29742" s="152"/>
      <c r="BT29742" s="153"/>
    </row>
    <row r="29743" spans="71:72" x14ac:dyDescent="0.2">
      <c r="BS29743" s="152"/>
      <c r="BT29743" s="153"/>
    </row>
    <row r="29744" spans="71:72" x14ac:dyDescent="0.2">
      <c r="BS29744" s="152"/>
      <c r="BT29744" s="153"/>
    </row>
    <row r="29745" spans="71:72" x14ac:dyDescent="0.2">
      <c r="BS29745" s="152"/>
      <c r="BT29745" s="153"/>
    </row>
    <row r="29746" spans="71:72" x14ac:dyDescent="0.2">
      <c r="BS29746" s="152"/>
      <c r="BT29746" s="153"/>
    </row>
    <row r="29747" spans="71:72" x14ac:dyDescent="0.2">
      <c r="BS29747" s="152"/>
      <c r="BT29747" s="153"/>
    </row>
    <row r="29748" spans="71:72" x14ac:dyDescent="0.2">
      <c r="BS29748" s="152"/>
      <c r="BT29748" s="153"/>
    </row>
    <row r="29749" spans="71:72" x14ac:dyDescent="0.2">
      <c r="BS29749" s="152"/>
      <c r="BT29749" s="153"/>
    </row>
    <row r="29750" spans="71:72" x14ac:dyDescent="0.2">
      <c r="BS29750" s="152"/>
      <c r="BT29750" s="153"/>
    </row>
    <row r="29751" spans="71:72" x14ac:dyDescent="0.2">
      <c r="BS29751" s="152"/>
      <c r="BT29751" s="153"/>
    </row>
    <row r="29752" spans="71:72" x14ac:dyDescent="0.2">
      <c r="BS29752" s="152"/>
      <c r="BT29752" s="153"/>
    </row>
    <row r="29753" spans="71:72" x14ac:dyDescent="0.2">
      <c r="BS29753" s="152"/>
      <c r="BT29753" s="153"/>
    </row>
    <row r="29754" spans="71:72" x14ac:dyDescent="0.2">
      <c r="BS29754" s="152"/>
      <c r="BT29754" s="153"/>
    </row>
    <row r="29755" spans="71:72" x14ac:dyDescent="0.2">
      <c r="BS29755" s="152"/>
      <c r="BT29755" s="153"/>
    </row>
    <row r="29756" spans="71:72" x14ac:dyDescent="0.2">
      <c r="BS29756" s="152"/>
      <c r="BT29756" s="153"/>
    </row>
    <row r="29757" spans="71:72" x14ac:dyDescent="0.2">
      <c r="BS29757" s="152"/>
      <c r="BT29757" s="153"/>
    </row>
    <row r="29758" spans="71:72" x14ac:dyDescent="0.2">
      <c r="BS29758" s="152"/>
      <c r="BT29758" s="153"/>
    </row>
    <row r="29759" spans="71:72" x14ac:dyDescent="0.2">
      <c r="BS29759" s="152"/>
      <c r="BT29759" s="153"/>
    </row>
    <row r="29760" spans="71:72" x14ac:dyDescent="0.2">
      <c r="BS29760" s="152"/>
      <c r="BT29760" s="153"/>
    </row>
    <row r="29761" spans="71:72" x14ac:dyDescent="0.2">
      <c r="BS29761" s="152"/>
      <c r="BT29761" s="153"/>
    </row>
    <row r="29762" spans="71:72" x14ac:dyDescent="0.2">
      <c r="BS29762" s="152"/>
      <c r="BT29762" s="153"/>
    </row>
    <row r="29763" spans="71:72" x14ac:dyDescent="0.2">
      <c r="BS29763" s="152"/>
      <c r="BT29763" s="153"/>
    </row>
    <row r="29764" spans="71:72" x14ac:dyDescent="0.2">
      <c r="BS29764" s="152"/>
      <c r="BT29764" s="153"/>
    </row>
    <row r="29765" spans="71:72" x14ac:dyDescent="0.2">
      <c r="BS29765" s="152"/>
      <c r="BT29765" s="153"/>
    </row>
    <row r="29766" spans="71:72" x14ac:dyDescent="0.2">
      <c r="BS29766" s="152"/>
      <c r="BT29766" s="153"/>
    </row>
    <row r="29767" spans="71:72" x14ac:dyDescent="0.2">
      <c r="BS29767" s="152"/>
      <c r="BT29767" s="153"/>
    </row>
    <row r="29768" spans="71:72" x14ac:dyDescent="0.2">
      <c r="BS29768" s="152"/>
      <c r="BT29768" s="153"/>
    </row>
    <row r="29769" spans="71:72" x14ac:dyDescent="0.2">
      <c r="BS29769" s="152"/>
      <c r="BT29769" s="153"/>
    </row>
    <row r="29770" spans="71:72" x14ac:dyDescent="0.2">
      <c r="BS29770" s="152"/>
      <c r="BT29770" s="153"/>
    </row>
    <row r="29771" spans="71:72" x14ac:dyDescent="0.2">
      <c r="BS29771" s="152"/>
      <c r="BT29771" s="153"/>
    </row>
    <row r="29772" spans="71:72" x14ac:dyDescent="0.2">
      <c r="BS29772" s="152"/>
      <c r="BT29772" s="153"/>
    </row>
    <row r="29773" spans="71:72" x14ac:dyDescent="0.2">
      <c r="BS29773" s="152"/>
      <c r="BT29773" s="153"/>
    </row>
    <row r="29774" spans="71:72" x14ac:dyDescent="0.2">
      <c r="BS29774" s="152"/>
      <c r="BT29774" s="153"/>
    </row>
    <row r="29775" spans="71:72" x14ac:dyDescent="0.2">
      <c r="BS29775" s="152"/>
      <c r="BT29775" s="153"/>
    </row>
    <row r="29776" spans="71:72" x14ac:dyDescent="0.2">
      <c r="BS29776" s="152"/>
      <c r="BT29776" s="153"/>
    </row>
    <row r="29777" spans="71:72" x14ac:dyDescent="0.2">
      <c r="BS29777" s="152"/>
      <c r="BT29777" s="153"/>
    </row>
    <row r="29778" spans="71:72" x14ac:dyDescent="0.2">
      <c r="BS29778" s="152"/>
      <c r="BT29778" s="153"/>
    </row>
    <row r="29779" spans="71:72" x14ac:dyDescent="0.2">
      <c r="BS29779" s="152"/>
      <c r="BT29779" s="153"/>
    </row>
    <row r="29780" spans="71:72" x14ac:dyDescent="0.2">
      <c r="BS29780" s="152"/>
      <c r="BT29780" s="153"/>
    </row>
    <row r="29781" spans="71:72" x14ac:dyDescent="0.2">
      <c r="BS29781" s="152"/>
      <c r="BT29781" s="153"/>
    </row>
    <row r="29782" spans="71:72" x14ac:dyDescent="0.2">
      <c r="BS29782" s="152"/>
      <c r="BT29782" s="153"/>
    </row>
    <row r="29783" spans="71:72" x14ac:dyDescent="0.2">
      <c r="BS29783" s="152"/>
      <c r="BT29783" s="153"/>
    </row>
    <row r="29784" spans="71:72" x14ac:dyDescent="0.2">
      <c r="BS29784" s="152"/>
      <c r="BT29784" s="153"/>
    </row>
    <row r="29785" spans="71:72" x14ac:dyDescent="0.2">
      <c r="BS29785" s="152"/>
      <c r="BT29785" s="153"/>
    </row>
    <row r="29786" spans="71:72" x14ac:dyDescent="0.2">
      <c r="BS29786" s="152"/>
      <c r="BT29786" s="153"/>
    </row>
    <row r="29787" spans="71:72" x14ac:dyDescent="0.2">
      <c r="BS29787" s="152"/>
      <c r="BT29787" s="153"/>
    </row>
    <row r="29788" spans="71:72" x14ac:dyDescent="0.2">
      <c r="BS29788" s="152"/>
      <c r="BT29788" s="153"/>
    </row>
    <row r="29789" spans="71:72" x14ac:dyDescent="0.2">
      <c r="BS29789" s="152"/>
      <c r="BT29789" s="153"/>
    </row>
    <row r="29790" spans="71:72" x14ac:dyDescent="0.2">
      <c r="BS29790" s="152"/>
      <c r="BT29790" s="153"/>
    </row>
    <row r="29791" spans="71:72" x14ac:dyDescent="0.2">
      <c r="BS29791" s="152"/>
      <c r="BT29791" s="153"/>
    </row>
    <row r="29792" spans="71:72" x14ac:dyDescent="0.2">
      <c r="BS29792" s="152"/>
      <c r="BT29792" s="153"/>
    </row>
    <row r="29793" spans="71:72" x14ac:dyDescent="0.2">
      <c r="BS29793" s="152"/>
      <c r="BT29793" s="153"/>
    </row>
    <row r="29794" spans="71:72" x14ac:dyDescent="0.2">
      <c r="BS29794" s="152"/>
      <c r="BT29794" s="153"/>
    </row>
    <row r="29795" spans="71:72" x14ac:dyDescent="0.2">
      <c r="BS29795" s="152"/>
      <c r="BT29795" s="153"/>
    </row>
    <row r="29796" spans="71:72" x14ac:dyDescent="0.2">
      <c r="BS29796" s="152"/>
      <c r="BT29796" s="153"/>
    </row>
    <row r="29797" spans="71:72" x14ac:dyDescent="0.2">
      <c r="BS29797" s="152"/>
      <c r="BT29797" s="153"/>
    </row>
    <row r="29798" spans="71:72" x14ac:dyDescent="0.2">
      <c r="BS29798" s="152"/>
      <c r="BT29798" s="153"/>
    </row>
    <row r="29799" spans="71:72" x14ac:dyDescent="0.2">
      <c r="BS29799" s="152"/>
      <c r="BT29799" s="153"/>
    </row>
    <row r="29800" spans="71:72" x14ac:dyDescent="0.2">
      <c r="BS29800" s="152"/>
      <c r="BT29800" s="153"/>
    </row>
    <row r="29801" spans="71:72" x14ac:dyDescent="0.2">
      <c r="BS29801" s="152"/>
      <c r="BT29801" s="153"/>
    </row>
    <row r="29802" spans="71:72" x14ac:dyDescent="0.2">
      <c r="BS29802" s="152"/>
      <c r="BT29802" s="153"/>
    </row>
    <row r="29803" spans="71:72" x14ac:dyDescent="0.2">
      <c r="BS29803" s="152"/>
      <c r="BT29803" s="153"/>
    </row>
    <row r="29804" spans="71:72" x14ac:dyDescent="0.2">
      <c r="BS29804" s="152"/>
      <c r="BT29804" s="153"/>
    </row>
    <row r="29805" spans="71:72" x14ac:dyDescent="0.2">
      <c r="BS29805" s="152"/>
      <c r="BT29805" s="153"/>
    </row>
    <row r="29806" spans="71:72" x14ac:dyDescent="0.2">
      <c r="BS29806" s="152"/>
      <c r="BT29806" s="153"/>
    </row>
    <row r="29807" spans="71:72" x14ac:dyDescent="0.2">
      <c r="BS29807" s="152"/>
      <c r="BT29807" s="153"/>
    </row>
    <row r="29808" spans="71:72" x14ac:dyDescent="0.2">
      <c r="BS29808" s="152"/>
      <c r="BT29808" s="153"/>
    </row>
    <row r="29809" spans="71:72" x14ac:dyDescent="0.2">
      <c r="BS29809" s="152"/>
      <c r="BT29809" s="153"/>
    </row>
    <row r="29810" spans="71:72" x14ac:dyDescent="0.2">
      <c r="BS29810" s="152"/>
      <c r="BT29810" s="153"/>
    </row>
    <row r="29811" spans="71:72" x14ac:dyDescent="0.2">
      <c r="BS29811" s="152"/>
      <c r="BT29811" s="153"/>
    </row>
    <row r="29812" spans="71:72" x14ac:dyDescent="0.2">
      <c r="BS29812" s="152"/>
      <c r="BT29812" s="153"/>
    </row>
    <row r="29813" spans="71:72" x14ac:dyDescent="0.2">
      <c r="BS29813" s="152"/>
      <c r="BT29813" s="153"/>
    </row>
    <row r="29814" spans="71:72" x14ac:dyDescent="0.2">
      <c r="BS29814" s="152"/>
      <c r="BT29814" s="153"/>
    </row>
    <row r="29815" spans="71:72" x14ac:dyDescent="0.2">
      <c r="BS29815" s="152"/>
      <c r="BT29815" s="153"/>
    </row>
    <row r="29816" spans="71:72" x14ac:dyDescent="0.2">
      <c r="BS29816" s="152"/>
      <c r="BT29816" s="153"/>
    </row>
    <row r="29817" spans="71:72" x14ac:dyDescent="0.2">
      <c r="BS29817" s="152"/>
      <c r="BT29817" s="153"/>
    </row>
    <row r="29818" spans="71:72" x14ac:dyDescent="0.2">
      <c r="BS29818" s="152"/>
      <c r="BT29818" s="153"/>
    </row>
    <row r="29819" spans="71:72" x14ac:dyDescent="0.2">
      <c r="BS29819" s="152"/>
      <c r="BT29819" s="153"/>
    </row>
    <row r="29820" spans="71:72" x14ac:dyDescent="0.2">
      <c r="BS29820" s="152"/>
      <c r="BT29820" s="153"/>
    </row>
    <row r="29821" spans="71:72" x14ac:dyDescent="0.2">
      <c r="BS29821" s="152"/>
      <c r="BT29821" s="153"/>
    </row>
    <row r="29822" spans="71:72" x14ac:dyDescent="0.2">
      <c r="BS29822" s="152"/>
      <c r="BT29822" s="153"/>
    </row>
    <row r="29823" spans="71:72" x14ac:dyDescent="0.2">
      <c r="BS29823" s="152"/>
      <c r="BT29823" s="153"/>
    </row>
    <row r="29824" spans="71:72" x14ac:dyDescent="0.2">
      <c r="BS29824" s="152"/>
      <c r="BT29824" s="153"/>
    </row>
    <row r="29825" spans="71:72" x14ac:dyDescent="0.2">
      <c r="BS29825" s="152"/>
      <c r="BT29825" s="153"/>
    </row>
    <row r="29826" spans="71:72" x14ac:dyDescent="0.2">
      <c r="BS29826" s="152"/>
      <c r="BT29826" s="153"/>
    </row>
    <row r="29827" spans="71:72" x14ac:dyDescent="0.2">
      <c r="BS29827" s="152"/>
      <c r="BT29827" s="153"/>
    </row>
    <row r="29828" spans="71:72" x14ac:dyDescent="0.2">
      <c r="BS29828" s="152"/>
      <c r="BT29828" s="153"/>
    </row>
    <row r="29829" spans="71:72" x14ac:dyDescent="0.2">
      <c r="BS29829" s="152"/>
      <c r="BT29829" s="153"/>
    </row>
    <row r="29830" spans="71:72" x14ac:dyDescent="0.2">
      <c r="BS29830" s="152"/>
      <c r="BT29830" s="153"/>
    </row>
    <row r="29831" spans="71:72" x14ac:dyDescent="0.2">
      <c r="BS29831" s="152"/>
      <c r="BT29831" s="153"/>
    </row>
    <row r="29832" spans="71:72" x14ac:dyDescent="0.2">
      <c r="BS29832" s="152"/>
      <c r="BT29832" s="153"/>
    </row>
    <row r="29833" spans="71:72" x14ac:dyDescent="0.2">
      <c r="BS29833" s="152"/>
      <c r="BT29833" s="153"/>
    </row>
    <row r="29834" spans="71:72" x14ac:dyDescent="0.2">
      <c r="BS29834" s="152"/>
      <c r="BT29834" s="153"/>
    </row>
    <row r="29835" spans="71:72" x14ac:dyDescent="0.2">
      <c r="BS29835" s="152"/>
      <c r="BT29835" s="153"/>
    </row>
    <row r="29836" spans="71:72" x14ac:dyDescent="0.2">
      <c r="BS29836" s="152"/>
      <c r="BT29836" s="153"/>
    </row>
    <row r="29837" spans="71:72" x14ac:dyDescent="0.2">
      <c r="BS29837" s="152"/>
      <c r="BT29837" s="153"/>
    </row>
    <row r="29838" spans="71:72" x14ac:dyDescent="0.2">
      <c r="BS29838" s="152"/>
      <c r="BT29838" s="153"/>
    </row>
    <row r="29839" spans="71:72" x14ac:dyDescent="0.2">
      <c r="BS29839" s="152"/>
      <c r="BT29839" s="153"/>
    </row>
    <row r="29840" spans="71:72" x14ac:dyDescent="0.2">
      <c r="BS29840" s="152"/>
      <c r="BT29840" s="153"/>
    </row>
    <row r="29841" spans="71:72" x14ac:dyDescent="0.2">
      <c r="BS29841" s="152"/>
      <c r="BT29841" s="153"/>
    </row>
    <row r="29842" spans="71:72" x14ac:dyDescent="0.2">
      <c r="BS29842" s="152"/>
      <c r="BT29842" s="153"/>
    </row>
    <row r="29843" spans="71:72" x14ac:dyDescent="0.2">
      <c r="BS29843" s="152"/>
      <c r="BT29843" s="153"/>
    </row>
    <row r="29844" spans="71:72" x14ac:dyDescent="0.2">
      <c r="BS29844" s="152"/>
      <c r="BT29844" s="153"/>
    </row>
    <row r="29845" spans="71:72" x14ac:dyDescent="0.2">
      <c r="BS29845" s="152"/>
      <c r="BT29845" s="153"/>
    </row>
    <row r="29846" spans="71:72" x14ac:dyDescent="0.2">
      <c r="BS29846" s="152"/>
      <c r="BT29846" s="153"/>
    </row>
    <row r="29847" spans="71:72" x14ac:dyDescent="0.2">
      <c r="BS29847" s="152"/>
      <c r="BT29847" s="153"/>
    </row>
    <row r="29848" spans="71:72" x14ac:dyDescent="0.2">
      <c r="BS29848" s="152"/>
      <c r="BT29848" s="153"/>
    </row>
    <row r="29849" spans="71:72" x14ac:dyDescent="0.2">
      <c r="BS29849" s="152"/>
      <c r="BT29849" s="153"/>
    </row>
    <row r="29850" spans="71:72" x14ac:dyDescent="0.2">
      <c r="BS29850" s="152"/>
      <c r="BT29850" s="153"/>
    </row>
    <row r="29851" spans="71:72" x14ac:dyDescent="0.2">
      <c r="BS29851" s="152"/>
      <c r="BT29851" s="153"/>
    </row>
    <row r="29852" spans="71:72" x14ac:dyDescent="0.2">
      <c r="BS29852" s="152"/>
      <c r="BT29852" s="153"/>
    </row>
    <row r="29853" spans="71:72" x14ac:dyDescent="0.2">
      <c r="BS29853" s="152"/>
      <c r="BT29853" s="153"/>
    </row>
    <row r="29854" spans="71:72" x14ac:dyDescent="0.2">
      <c r="BS29854" s="152"/>
      <c r="BT29854" s="153"/>
    </row>
    <row r="29855" spans="71:72" x14ac:dyDescent="0.2">
      <c r="BS29855" s="152"/>
      <c r="BT29855" s="153"/>
    </row>
    <row r="29856" spans="71:72" x14ac:dyDescent="0.2">
      <c r="BS29856" s="152"/>
      <c r="BT29856" s="153"/>
    </row>
    <row r="29857" spans="71:72" x14ac:dyDescent="0.2">
      <c r="BS29857" s="152"/>
      <c r="BT29857" s="153"/>
    </row>
    <row r="29858" spans="71:72" x14ac:dyDescent="0.2">
      <c r="BS29858" s="152"/>
      <c r="BT29858" s="153"/>
    </row>
    <row r="29859" spans="71:72" x14ac:dyDescent="0.2">
      <c r="BS29859" s="152"/>
      <c r="BT29859" s="153"/>
    </row>
    <row r="29860" spans="71:72" x14ac:dyDescent="0.2">
      <c r="BS29860" s="152"/>
      <c r="BT29860" s="153"/>
    </row>
    <row r="29861" spans="71:72" x14ac:dyDescent="0.2">
      <c r="BS29861" s="152"/>
      <c r="BT29861" s="153"/>
    </row>
    <row r="29862" spans="71:72" x14ac:dyDescent="0.2">
      <c r="BS29862" s="152"/>
      <c r="BT29862" s="153"/>
    </row>
    <row r="29863" spans="71:72" x14ac:dyDescent="0.2">
      <c r="BS29863" s="152"/>
      <c r="BT29863" s="153"/>
    </row>
    <row r="29864" spans="71:72" x14ac:dyDescent="0.2">
      <c r="BS29864" s="152"/>
      <c r="BT29864" s="153"/>
    </row>
    <row r="29865" spans="71:72" x14ac:dyDescent="0.2">
      <c r="BS29865" s="152"/>
      <c r="BT29865" s="153"/>
    </row>
    <row r="29866" spans="71:72" x14ac:dyDescent="0.2">
      <c r="BS29866" s="152"/>
      <c r="BT29866" s="153"/>
    </row>
    <row r="29867" spans="71:72" x14ac:dyDescent="0.2">
      <c r="BS29867" s="152"/>
      <c r="BT29867" s="153"/>
    </row>
    <row r="29868" spans="71:72" x14ac:dyDescent="0.2">
      <c r="BS29868" s="152"/>
      <c r="BT29868" s="153"/>
    </row>
    <row r="29869" spans="71:72" x14ac:dyDescent="0.2">
      <c r="BS29869" s="152"/>
      <c r="BT29869" s="153"/>
    </row>
    <row r="29870" spans="71:72" x14ac:dyDescent="0.2">
      <c r="BS29870" s="152"/>
      <c r="BT29870" s="153"/>
    </row>
    <row r="29871" spans="71:72" x14ac:dyDescent="0.2">
      <c r="BS29871" s="152"/>
      <c r="BT29871" s="153"/>
    </row>
    <row r="29872" spans="71:72" x14ac:dyDescent="0.2">
      <c r="BS29872" s="152"/>
      <c r="BT29872" s="153"/>
    </row>
    <row r="29873" spans="71:72" x14ac:dyDescent="0.2">
      <c r="BS29873" s="152"/>
      <c r="BT29873" s="153"/>
    </row>
    <row r="29874" spans="71:72" x14ac:dyDescent="0.2">
      <c r="BS29874" s="152"/>
      <c r="BT29874" s="153"/>
    </row>
    <row r="29875" spans="71:72" x14ac:dyDescent="0.2">
      <c r="BS29875" s="152"/>
      <c r="BT29875" s="153"/>
    </row>
    <row r="29876" spans="71:72" x14ac:dyDescent="0.2">
      <c r="BS29876" s="152"/>
      <c r="BT29876" s="153"/>
    </row>
    <row r="29877" spans="71:72" x14ac:dyDescent="0.2">
      <c r="BS29877" s="152"/>
      <c r="BT29877" s="153"/>
    </row>
    <row r="29878" spans="71:72" x14ac:dyDescent="0.2">
      <c r="BS29878" s="152"/>
      <c r="BT29878" s="153"/>
    </row>
    <row r="29879" spans="71:72" x14ac:dyDescent="0.2">
      <c r="BS29879" s="152"/>
      <c r="BT29879" s="153"/>
    </row>
    <row r="29880" spans="71:72" x14ac:dyDescent="0.2">
      <c r="BS29880" s="152"/>
      <c r="BT29880" s="153"/>
    </row>
    <row r="29881" spans="71:72" x14ac:dyDescent="0.2">
      <c r="BS29881" s="152"/>
      <c r="BT29881" s="153"/>
    </row>
    <row r="29882" spans="71:72" x14ac:dyDescent="0.2">
      <c r="BS29882" s="152"/>
      <c r="BT29882" s="153"/>
    </row>
    <row r="29883" spans="71:72" x14ac:dyDescent="0.2">
      <c r="BS29883" s="152"/>
      <c r="BT29883" s="153"/>
    </row>
    <row r="29884" spans="71:72" x14ac:dyDescent="0.2">
      <c r="BS29884" s="152"/>
      <c r="BT29884" s="153"/>
    </row>
    <row r="29885" spans="71:72" x14ac:dyDescent="0.2">
      <c r="BS29885" s="152"/>
      <c r="BT29885" s="153"/>
    </row>
    <row r="29886" spans="71:72" x14ac:dyDescent="0.2">
      <c r="BS29886" s="152"/>
      <c r="BT29886" s="153"/>
    </row>
    <row r="29887" spans="71:72" x14ac:dyDescent="0.2">
      <c r="BS29887" s="152"/>
      <c r="BT29887" s="153"/>
    </row>
    <row r="29888" spans="71:72" x14ac:dyDescent="0.2">
      <c r="BS29888" s="152"/>
      <c r="BT29888" s="153"/>
    </row>
    <row r="29889" spans="71:72" x14ac:dyDescent="0.2">
      <c r="BS29889" s="152"/>
      <c r="BT29889" s="153"/>
    </row>
    <row r="29890" spans="71:72" x14ac:dyDescent="0.2">
      <c r="BS29890" s="152"/>
      <c r="BT29890" s="153"/>
    </row>
    <row r="29891" spans="71:72" x14ac:dyDescent="0.2">
      <c r="BS29891" s="152"/>
      <c r="BT29891" s="153"/>
    </row>
    <row r="29892" spans="71:72" x14ac:dyDescent="0.2">
      <c r="BS29892" s="152"/>
      <c r="BT29892" s="153"/>
    </row>
    <row r="29893" spans="71:72" x14ac:dyDescent="0.2">
      <c r="BS29893" s="152"/>
      <c r="BT29893" s="153"/>
    </row>
    <row r="29894" spans="71:72" x14ac:dyDescent="0.2">
      <c r="BS29894" s="152"/>
      <c r="BT29894" s="153"/>
    </row>
    <row r="29895" spans="71:72" x14ac:dyDescent="0.2">
      <c r="BS29895" s="152"/>
      <c r="BT29895" s="153"/>
    </row>
    <row r="29896" spans="71:72" x14ac:dyDescent="0.2">
      <c r="BS29896" s="152"/>
      <c r="BT29896" s="153"/>
    </row>
    <row r="29897" spans="71:72" x14ac:dyDescent="0.2">
      <c r="BS29897" s="152"/>
      <c r="BT29897" s="153"/>
    </row>
    <row r="29898" spans="71:72" x14ac:dyDescent="0.2">
      <c r="BS29898" s="152"/>
      <c r="BT29898" s="153"/>
    </row>
    <row r="29899" spans="71:72" x14ac:dyDescent="0.2">
      <c r="BS29899" s="152"/>
      <c r="BT29899" s="153"/>
    </row>
    <row r="29900" spans="71:72" x14ac:dyDescent="0.2">
      <c r="BS29900" s="152"/>
      <c r="BT29900" s="153"/>
    </row>
    <row r="29901" spans="71:72" x14ac:dyDescent="0.2">
      <c r="BS29901" s="152"/>
      <c r="BT29901" s="153"/>
    </row>
    <row r="29902" spans="71:72" x14ac:dyDescent="0.2">
      <c r="BS29902" s="152"/>
      <c r="BT29902" s="153"/>
    </row>
    <row r="29903" spans="71:72" x14ac:dyDescent="0.2">
      <c r="BS29903" s="152"/>
      <c r="BT29903" s="153"/>
    </row>
    <row r="29904" spans="71:72" x14ac:dyDescent="0.2">
      <c r="BS29904" s="152"/>
      <c r="BT29904" s="153"/>
    </row>
    <row r="29905" spans="71:72" x14ac:dyDescent="0.2">
      <c r="BS29905" s="152"/>
      <c r="BT29905" s="153"/>
    </row>
    <row r="29906" spans="71:72" x14ac:dyDescent="0.2">
      <c r="BS29906" s="152"/>
      <c r="BT29906" s="153"/>
    </row>
    <row r="29907" spans="71:72" x14ac:dyDescent="0.2">
      <c r="BS29907" s="152"/>
      <c r="BT29907" s="153"/>
    </row>
    <row r="29908" spans="71:72" x14ac:dyDescent="0.2">
      <c r="BS29908" s="152"/>
      <c r="BT29908" s="153"/>
    </row>
    <row r="29909" spans="71:72" x14ac:dyDescent="0.2">
      <c r="BS29909" s="152"/>
      <c r="BT29909" s="153"/>
    </row>
    <row r="29910" spans="71:72" x14ac:dyDescent="0.2">
      <c r="BS29910" s="152"/>
      <c r="BT29910" s="153"/>
    </row>
    <row r="29911" spans="71:72" x14ac:dyDescent="0.2">
      <c r="BS29911" s="152"/>
      <c r="BT29911" s="153"/>
    </row>
    <row r="29912" spans="71:72" x14ac:dyDescent="0.2">
      <c r="BS29912" s="152"/>
      <c r="BT29912" s="153"/>
    </row>
    <row r="29913" spans="71:72" x14ac:dyDescent="0.2">
      <c r="BS29913" s="152"/>
      <c r="BT29913" s="153"/>
    </row>
    <row r="29914" spans="71:72" x14ac:dyDescent="0.2">
      <c r="BS29914" s="152"/>
      <c r="BT29914" s="153"/>
    </row>
    <row r="29915" spans="71:72" x14ac:dyDescent="0.2">
      <c r="BS29915" s="152"/>
      <c r="BT29915" s="153"/>
    </row>
    <row r="29916" spans="71:72" x14ac:dyDescent="0.2">
      <c r="BS29916" s="152"/>
      <c r="BT29916" s="153"/>
    </row>
    <row r="29917" spans="71:72" x14ac:dyDescent="0.2">
      <c r="BS29917" s="152"/>
      <c r="BT29917" s="153"/>
    </row>
    <row r="29918" spans="71:72" x14ac:dyDescent="0.2">
      <c r="BS29918" s="152"/>
      <c r="BT29918" s="153"/>
    </row>
    <row r="29919" spans="71:72" x14ac:dyDescent="0.2">
      <c r="BS29919" s="152"/>
      <c r="BT29919" s="153"/>
    </row>
    <row r="29920" spans="71:72" x14ac:dyDescent="0.2">
      <c r="BS29920" s="152"/>
      <c r="BT29920" s="153"/>
    </row>
    <row r="29921" spans="71:72" x14ac:dyDescent="0.2">
      <c r="BS29921" s="152"/>
      <c r="BT29921" s="153"/>
    </row>
    <row r="29922" spans="71:72" x14ac:dyDescent="0.2">
      <c r="BS29922" s="152"/>
      <c r="BT29922" s="153"/>
    </row>
    <row r="29923" spans="71:72" x14ac:dyDescent="0.2">
      <c r="BS29923" s="152"/>
      <c r="BT29923" s="153"/>
    </row>
    <row r="29924" spans="71:72" x14ac:dyDescent="0.2">
      <c r="BS29924" s="152"/>
      <c r="BT29924" s="153"/>
    </row>
    <row r="29925" spans="71:72" x14ac:dyDescent="0.2">
      <c r="BS29925" s="152"/>
      <c r="BT29925" s="153"/>
    </row>
    <row r="29926" spans="71:72" x14ac:dyDescent="0.2">
      <c r="BS29926" s="152"/>
      <c r="BT29926" s="153"/>
    </row>
    <row r="29927" spans="71:72" x14ac:dyDescent="0.2">
      <c r="BS29927" s="152"/>
      <c r="BT29927" s="153"/>
    </row>
    <row r="29928" spans="71:72" x14ac:dyDescent="0.2">
      <c r="BS29928" s="152"/>
      <c r="BT29928" s="153"/>
    </row>
    <row r="29929" spans="71:72" x14ac:dyDescent="0.2">
      <c r="BS29929" s="152"/>
      <c r="BT29929" s="153"/>
    </row>
    <row r="29930" spans="71:72" x14ac:dyDescent="0.2">
      <c r="BS29930" s="152"/>
      <c r="BT29930" s="153"/>
    </row>
    <row r="29931" spans="71:72" x14ac:dyDescent="0.2">
      <c r="BS29931" s="152"/>
      <c r="BT29931" s="153"/>
    </row>
    <row r="29932" spans="71:72" x14ac:dyDescent="0.2">
      <c r="BS29932" s="152"/>
      <c r="BT29932" s="153"/>
    </row>
    <row r="29933" spans="71:72" x14ac:dyDescent="0.2">
      <c r="BS29933" s="152"/>
      <c r="BT29933" s="153"/>
    </row>
    <row r="29934" spans="71:72" x14ac:dyDescent="0.2">
      <c r="BS29934" s="152"/>
      <c r="BT29934" s="153"/>
    </row>
    <row r="29935" spans="71:72" x14ac:dyDescent="0.2">
      <c r="BS29935" s="152"/>
      <c r="BT29935" s="153"/>
    </row>
    <row r="29936" spans="71:72" x14ac:dyDescent="0.2">
      <c r="BS29936" s="152"/>
      <c r="BT29936" s="153"/>
    </row>
    <row r="29937" spans="71:72" x14ac:dyDescent="0.2">
      <c r="BS29937" s="152"/>
      <c r="BT29937" s="153"/>
    </row>
    <row r="29938" spans="71:72" x14ac:dyDescent="0.2">
      <c r="BS29938" s="152"/>
      <c r="BT29938" s="153"/>
    </row>
    <row r="29939" spans="71:72" x14ac:dyDescent="0.2">
      <c r="BS29939" s="152"/>
      <c r="BT29939" s="153"/>
    </row>
    <row r="29940" spans="71:72" x14ac:dyDescent="0.2">
      <c r="BS29940" s="152"/>
      <c r="BT29940" s="153"/>
    </row>
    <row r="29941" spans="71:72" x14ac:dyDescent="0.2">
      <c r="BS29941" s="152"/>
      <c r="BT29941" s="153"/>
    </row>
    <row r="29942" spans="71:72" x14ac:dyDescent="0.2">
      <c r="BS29942" s="152"/>
      <c r="BT29942" s="153"/>
    </row>
    <row r="29943" spans="71:72" x14ac:dyDescent="0.2">
      <c r="BS29943" s="152"/>
      <c r="BT29943" s="153"/>
    </row>
    <row r="29944" spans="71:72" x14ac:dyDescent="0.2">
      <c r="BS29944" s="152"/>
      <c r="BT29944" s="153"/>
    </row>
    <row r="29945" spans="71:72" x14ac:dyDescent="0.2">
      <c r="BS29945" s="152"/>
      <c r="BT29945" s="153"/>
    </row>
    <row r="29946" spans="71:72" x14ac:dyDescent="0.2">
      <c r="BS29946" s="152"/>
      <c r="BT29946" s="153"/>
    </row>
    <row r="29947" spans="71:72" x14ac:dyDescent="0.2">
      <c r="BS29947" s="152"/>
      <c r="BT29947" s="153"/>
    </row>
    <row r="29948" spans="71:72" x14ac:dyDescent="0.2">
      <c r="BS29948" s="152"/>
      <c r="BT29948" s="153"/>
    </row>
    <row r="29949" spans="71:72" x14ac:dyDescent="0.2">
      <c r="BS29949" s="152"/>
      <c r="BT29949" s="153"/>
    </row>
    <row r="29950" spans="71:72" x14ac:dyDescent="0.2">
      <c r="BS29950" s="152"/>
      <c r="BT29950" s="153"/>
    </row>
    <row r="29951" spans="71:72" x14ac:dyDescent="0.2">
      <c r="BS29951" s="152"/>
      <c r="BT29951" s="153"/>
    </row>
    <row r="29952" spans="71:72" x14ac:dyDescent="0.2">
      <c r="BS29952" s="152"/>
      <c r="BT29952" s="153"/>
    </row>
    <row r="29953" spans="71:72" x14ac:dyDescent="0.2">
      <c r="BS29953" s="152"/>
      <c r="BT29953" s="153"/>
    </row>
    <row r="29954" spans="71:72" x14ac:dyDescent="0.2">
      <c r="BS29954" s="152"/>
      <c r="BT29954" s="153"/>
    </row>
    <row r="29955" spans="71:72" x14ac:dyDescent="0.2">
      <c r="BS29955" s="152"/>
      <c r="BT29955" s="153"/>
    </row>
    <row r="29956" spans="71:72" x14ac:dyDescent="0.2">
      <c r="BS29956" s="152"/>
      <c r="BT29956" s="153"/>
    </row>
    <row r="29957" spans="71:72" x14ac:dyDescent="0.2">
      <c r="BS29957" s="152"/>
      <c r="BT29957" s="153"/>
    </row>
    <row r="29958" spans="71:72" x14ac:dyDescent="0.2">
      <c r="BS29958" s="152"/>
      <c r="BT29958" s="153"/>
    </row>
    <row r="29959" spans="71:72" x14ac:dyDescent="0.2">
      <c r="BS29959" s="152"/>
      <c r="BT29959" s="153"/>
    </row>
    <row r="29960" spans="71:72" x14ac:dyDescent="0.2">
      <c r="BS29960" s="152"/>
      <c r="BT29960" s="153"/>
    </row>
    <row r="29961" spans="71:72" x14ac:dyDescent="0.2">
      <c r="BS29961" s="152"/>
      <c r="BT29961" s="153"/>
    </row>
    <row r="29962" spans="71:72" x14ac:dyDescent="0.2">
      <c r="BS29962" s="152"/>
      <c r="BT29962" s="153"/>
    </row>
    <row r="29963" spans="71:72" x14ac:dyDescent="0.2">
      <c r="BS29963" s="152"/>
      <c r="BT29963" s="153"/>
    </row>
    <row r="29964" spans="71:72" x14ac:dyDescent="0.2">
      <c r="BS29964" s="152"/>
      <c r="BT29964" s="153"/>
    </row>
    <row r="29965" spans="71:72" x14ac:dyDescent="0.2">
      <c r="BS29965" s="152"/>
      <c r="BT29965" s="153"/>
    </row>
    <row r="29966" spans="71:72" x14ac:dyDescent="0.2">
      <c r="BS29966" s="152"/>
      <c r="BT29966" s="153"/>
    </row>
    <row r="29967" spans="71:72" x14ac:dyDescent="0.2">
      <c r="BS29967" s="152"/>
      <c r="BT29967" s="153"/>
    </row>
    <row r="29968" spans="71:72" x14ac:dyDescent="0.2">
      <c r="BS29968" s="152"/>
      <c r="BT29968" s="153"/>
    </row>
    <row r="29969" spans="71:72" x14ac:dyDescent="0.2">
      <c r="BS29969" s="152"/>
      <c r="BT29969" s="153"/>
    </row>
    <row r="29970" spans="71:72" x14ac:dyDescent="0.2">
      <c r="BS29970" s="152"/>
      <c r="BT29970" s="153"/>
    </row>
    <row r="29971" spans="71:72" x14ac:dyDescent="0.2">
      <c r="BS29971" s="152"/>
      <c r="BT29971" s="153"/>
    </row>
    <row r="29972" spans="71:72" x14ac:dyDescent="0.2">
      <c r="BS29972" s="152"/>
      <c r="BT29972" s="153"/>
    </row>
    <row r="29973" spans="71:72" x14ac:dyDescent="0.2">
      <c r="BS29973" s="152"/>
      <c r="BT29973" s="153"/>
    </row>
    <row r="29974" spans="71:72" x14ac:dyDescent="0.2">
      <c r="BS29974" s="152"/>
      <c r="BT29974" s="153"/>
    </row>
    <row r="29975" spans="71:72" x14ac:dyDescent="0.2">
      <c r="BS29975" s="152"/>
      <c r="BT29975" s="153"/>
    </row>
    <row r="29976" spans="71:72" x14ac:dyDescent="0.2">
      <c r="BS29976" s="152"/>
      <c r="BT29976" s="153"/>
    </row>
    <row r="29977" spans="71:72" x14ac:dyDescent="0.2">
      <c r="BS29977" s="152"/>
      <c r="BT29977" s="153"/>
    </row>
    <row r="29978" spans="71:72" x14ac:dyDescent="0.2">
      <c r="BS29978" s="152"/>
      <c r="BT29978" s="153"/>
    </row>
    <row r="29979" spans="71:72" x14ac:dyDescent="0.2">
      <c r="BS29979" s="152"/>
      <c r="BT29979" s="153"/>
    </row>
    <row r="29980" spans="71:72" x14ac:dyDescent="0.2">
      <c r="BS29980" s="152"/>
      <c r="BT29980" s="153"/>
    </row>
    <row r="29981" spans="71:72" x14ac:dyDescent="0.2">
      <c r="BS29981" s="152"/>
      <c r="BT29981" s="153"/>
    </row>
    <row r="29982" spans="71:72" x14ac:dyDescent="0.2">
      <c r="BS29982" s="152"/>
      <c r="BT29982" s="153"/>
    </row>
    <row r="29983" spans="71:72" x14ac:dyDescent="0.2">
      <c r="BS29983" s="152"/>
      <c r="BT29983" s="153"/>
    </row>
    <row r="29984" spans="71:72" x14ac:dyDescent="0.2">
      <c r="BS29984" s="152"/>
      <c r="BT29984" s="153"/>
    </row>
    <row r="29985" spans="71:72" x14ac:dyDescent="0.2">
      <c r="BS29985" s="152"/>
      <c r="BT29985" s="153"/>
    </row>
    <row r="29986" spans="71:72" x14ac:dyDescent="0.2">
      <c r="BS29986" s="152"/>
      <c r="BT29986" s="153"/>
    </row>
    <row r="29987" spans="71:72" x14ac:dyDescent="0.2">
      <c r="BS29987" s="152"/>
      <c r="BT29987" s="153"/>
    </row>
    <row r="29988" spans="71:72" x14ac:dyDescent="0.2">
      <c r="BS29988" s="152"/>
      <c r="BT29988" s="153"/>
    </row>
    <row r="29989" spans="71:72" x14ac:dyDescent="0.2">
      <c r="BS29989" s="152"/>
      <c r="BT29989" s="153"/>
    </row>
    <row r="29990" spans="71:72" x14ac:dyDescent="0.2">
      <c r="BS29990" s="152"/>
      <c r="BT29990" s="153"/>
    </row>
    <row r="29991" spans="71:72" x14ac:dyDescent="0.2">
      <c r="BS29991" s="152"/>
      <c r="BT29991" s="153"/>
    </row>
    <row r="29992" spans="71:72" x14ac:dyDescent="0.2">
      <c r="BS29992" s="152"/>
      <c r="BT29992" s="153"/>
    </row>
    <row r="29993" spans="71:72" x14ac:dyDescent="0.2">
      <c r="BS29993" s="152"/>
      <c r="BT29993" s="153"/>
    </row>
    <row r="29994" spans="71:72" x14ac:dyDescent="0.2">
      <c r="BS29994" s="152"/>
      <c r="BT29994" s="153"/>
    </row>
    <row r="29995" spans="71:72" x14ac:dyDescent="0.2">
      <c r="BS29995" s="152"/>
      <c r="BT29995" s="153"/>
    </row>
    <row r="29996" spans="71:72" x14ac:dyDescent="0.2">
      <c r="BS29996" s="152"/>
      <c r="BT29996" s="153"/>
    </row>
    <row r="29997" spans="71:72" x14ac:dyDescent="0.2">
      <c r="BS29997" s="152"/>
      <c r="BT29997" s="153"/>
    </row>
    <row r="29998" spans="71:72" x14ac:dyDescent="0.2">
      <c r="BS29998" s="152"/>
      <c r="BT29998" s="153"/>
    </row>
    <row r="29999" spans="71:72" x14ac:dyDescent="0.2">
      <c r="BS29999" s="152"/>
      <c r="BT29999" s="153"/>
    </row>
    <row r="30000" spans="71:72" x14ac:dyDescent="0.2">
      <c r="BS30000" s="152"/>
      <c r="BT30000" s="153"/>
    </row>
    <row r="30001" spans="71:72" x14ac:dyDescent="0.2">
      <c r="BS30001" s="152"/>
      <c r="BT30001" s="153"/>
    </row>
    <row r="30002" spans="71:72" x14ac:dyDescent="0.2">
      <c r="BS30002" s="152"/>
      <c r="BT30002" s="153"/>
    </row>
    <row r="30003" spans="71:72" x14ac:dyDescent="0.2">
      <c r="BS30003" s="152"/>
      <c r="BT30003" s="153"/>
    </row>
    <row r="30004" spans="71:72" x14ac:dyDescent="0.2">
      <c r="BS30004" s="152"/>
      <c r="BT30004" s="153"/>
    </row>
    <row r="30005" spans="71:72" x14ac:dyDescent="0.2">
      <c r="BS30005" s="152"/>
      <c r="BT30005" s="153"/>
    </row>
    <row r="30006" spans="71:72" x14ac:dyDescent="0.2">
      <c r="BS30006" s="152"/>
      <c r="BT30006" s="153"/>
    </row>
    <row r="30007" spans="71:72" x14ac:dyDescent="0.2">
      <c r="BS30007" s="152"/>
      <c r="BT30007" s="153"/>
    </row>
    <row r="30008" spans="71:72" x14ac:dyDescent="0.2">
      <c r="BS30008" s="152"/>
      <c r="BT30008" s="153"/>
    </row>
    <row r="30009" spans="71:72" x14ac:dyDescent="0.2">
      <c r="BS30009" s="152"/>
      <c r="BT30009" s="153"/>
    </row>
    <row r="30010" spans="71:72" x14ac:dyDescent="0.2">
      <c r="BS30010" s="152"/>
      <c r="BT30010" s="153"/>
    </row>
    <row r="30011" spans="71:72" x14ac:dyDescent="0.2">
      <c r="BS30011" s="152"/>
      <c r="BT30011" s="153"/>
    </row>
    <row r="30012" spans="71:72" x14ac:dyDescent="0.2">
      <c r="BS30012" s="152"/>
      <c r="BT30012" s="153"/>
    </row>
    <row r="30013" spans="71:72" x14ac:dyDescent="0.2">
      <c r="BS30013" s="152"/>
      <c r="BT30013" s="153"/>
    </row>
    <row r="30014" spans="71:72" x14ac:dyDescent="0.2">
      <c r="BS30014" s="152"/>
      <c r="BT30014" s="153"/>
    </row>
    <row r="30015" spans="71:72" x14ac:dyDescent="0.2">
      <c r="BS30015" s="152"/>
      <c r="BT30015" s="153"/>
    </row>
    <row r="30016" spans="71:72" x14ac:dyDescent="0.2">
      <c r="BS30016" s="152"/>
      <c r="BT30016" s="153"/>
    </row>
    <row r="30017" spans="71:72" x14ac:dyDescent="0.2">
      <c r="BS30017" s="152"/>
      <c r="BT30017" s="153"/>
    </row>
    <row r="30018" spans="71:72" x14ac:dyDescent="0.2">
      <c r="BS30018" s="152"/>
      <c r="BT30018" s="153"/>
    </row>
    <row r="30019" spans="71:72" x14ac:dyDescent="0.2">
      <c r="BS30019" s="152"/>
      <c r="BT30019" s="153"/>
    </row>
    <row r="30020" spans="71:72" x14ac:dyDescent="0.2">
      <c r="BS30020" s="152"/>
      <c r="BT30020" s="153"/>
    </row>
    <row r="30021" spans="71:72" x14ac:dyDescent="0.2">
      <c r="BS30021" s="152"/>
      <c r="BT30021" s="153"/>
    </row>
    <row r="30022" spans="71:72" x14ac:dyDescent="0.2">
      <c r="BS30022" s="152"/>
      <c r="BT30022" s="153"/>
    </row>
    <row r="30023" spans="71:72" x14ac:dyDescent="0.2">
      <c r="BS30023" s="152"/>
      <c r="BT30023" s="153"/>
    </row>
    <row r="30024" spans="71:72" x14ac:dyDescent="0.2">
      <c r="BS30024" s="152"/>
      <c r="BT30024" s="153"/>
    </row>
    <row r="30025" spans="71:72" x14ac:dyDescent="0.2">
      <c r="BS30025" s="152"/>
      <c r="BT30025" s="153"/>
    </row>
    <row r="30026" spans="71:72" x14ac:dyDescent="0.2">
      <c r="BS30026" s="152"/>
      <c r="BT30026" s="153"/>
    </row>
    <row r="30027" spans="71:72" x14ac:dyDescent="0.2">
      <c r="BS30027" s="152"/>
      <c r="BT30027" s="153"/>
    </row>
    <row r="30028" spans="71:72" x14ac:dyDescent="0.2">
      <c r="BS30028" s="152"/>
      <c r="BT30028" s="153"/>
    </row>
    <row r="30029" spans="71:72" x14ac:dyDescent="0.2">
      <c r="BS30029" s="152"/>
      <c r="BT30029" s="153"/>
    </row>
    <row r="30030" spans="71:72" x14ac:dyDescent="0.2">
      <c r="BS30030" s="152"/>
      <c r="BT30030" s="153"/>
    </row>
    <row r="30031" spans="71:72" x14ac:dyDescent="0.2">
      <c r="BS30031" s="152"/>
      <c r="BT30031" s="153"/>
    </row>
    <row r="30032" spans="71:72" x14ac:dyDescent="0.2">
      <c r="BS30032" s="152"/>
      <c r="BT30032" s="153"/>
    </row>
    <row r="30033" spans="71:72" x14ac:dyDescent="0.2">
      <c r="BS30033" s="152"/>
      <c r="BT30033" s="153"/>
    </row>
    <row r="30034" spans="71:72" x14ac:dyDescent="0.2">
      <c r="BS30034" s="152"/>
      <c r="BT30034" s="153"/>
    </row>
    <row r="30035" spans="71:72" x14ac:dyDescent="0.2">
      <c r="BS30035" s="152"/>
      <c r="BT30035" s="153"/>
    </row>
    <row r="30036" spans="71:72" x14ac:dyDescent="0.2">
      <c r="BS30036" s="152"/>
      <c r="BT30036" s="153"/>
    </row>
    <row r="30037" spans="71:72" x14ac:dyDescent="0.2">
      <c r="BS30037" s="152"/>
      <c r="BT30037" s="153"/>
    </row>
    <row r="30038" spans="71:72" x14ac:dyDescent="0.2">
      <c r="BS30038" s="152"/>
      <c r="BT30038" s="153"/>
    </row>
    <row r="30039" spans="71:72" x14ac:dyDescent="0.2">
      <c r="BS30039" s="152"/>
      <c r="BT30039" s="153"/>
    </row>
    <row r="30040" spans="71:72" x14ac:dyDescent="0.2">
      <c r="BS30040" s="152"/>
      <c r="BT30040" s="153"/>
    </row>
    <row r="30041" spans="71:72" x14ac:dyDescent="0.2">
      <c r="BS30041" s="152"/>
      <c r="BT30041" s="153"/>
    </row>
    <row r="30042" spans="71:72" x14ac:dyDescent="0.2">
      <c r="BS30042" s="152"/>
      <c r="BT30042" s="153"/>
    </row>
    <row r="30043" spans="71:72" x14ac:dyDescent="0.2">
      <c r="BS30043" s="152"/>
      <c r="BT30043" s="153"/>
    </row>
    <row r="30044" spans="71:72" x14ac:dyDescent="0.2">
      <c r="BS30044" s="152"/>
      <c r="BT30044" s="153"/>
    </row>
    <row r="30045" spans="71:72" x14ac:dyDescent="0.2">
      <c r="BS30045" s="152"/>
      <c r="BT30045" s="153"/>
    </row>
    <row r="30046" spans="71:72" x14ac:dyDescent="0.2">
      <c r="BS30046" s="152"/>
      <c r="BT30046" s="153"/>
    </row>
    <row r="30047" spans="71:72" x14ac:dyDescent="0.2">
      <c r="BS30047" s="152"/>
      <c r="BT30047" s="153"/>
    </row>
    <row r="30048" spans="71:72" x14ac:dyDescent="0.2">
      <c r="BS30048" s="152"/>
      <c r="BT30048" s="153"/>
    </row>
    <row r="30049" spans="71:72" x14ac:dyDescent="0.2">
      <c r="BS30049" s="152"/>
      <c r="BT30049" s="153"/>
    </row>
    <row r="30050" spans="71:72" x14ac:dyDescent="0.2">
      <c r="BS30050" s="152"/>
      <c r="BT30050" s="153"/>
    </row>
    <row r="30051" spans="71:72" x14ac:dyDescent="0.2">
      <c r="BS30051" s="152"/>
      <c r="BT30051" s="153"/>
    </row>
    <row r="30052" spans="71:72" x14ac:dyDescent="0.2">
      <c r="BS30052" s="152"/>
      <c r="BT30052" s="153"/>
    </row>
    <row r="30053" spans="71:72" x14ac:dyDescent="0.2">
      <c r="BS30053" s="152"/>
      <c r="BT30053" s="153"/>
    </row>
    <row r="30054" spans="71:72" x14ac:dyDescent="0.2">
      <c r="BS30054" s="152"/>
      <c r="BT30054" s="153"/>
    </row>
    <row r="30055" spans="71:72" x14ac:dyDescent="0.2">
      <c r="BS30055" s="152"/>
      <c r="BT30055" s="153"/>
    </row>
    <row r="30056" spans="71:72" x14ac:dyDescent="0.2">
      <c r="BS30056" s="152"/>
      <c r="BT30056" s="153"/>
    </row>
    <row r="30057" spans="71:72" x14ac:dyDescent="0.2">
      <c r="BS30057" s="152"/>
      <c r="BT30057" s="153"/>
    </row>
    <row r="30058" spans="71:72" x14ac:dyDescent="0.2">
      <c r="BS30058" s="152"/>
      <c r="BT30058" s="153"/>
    </row>
    <row r="30059" spans="71:72" x14ac:dyDescent="0.2">
      <c r="BS30059" s="152"/>
      <c r="BT30059" s="153"/>
    </row>
    <row r="30060" spans="71:72" x14ac:dyDescent="0.2">
      <c r="BS30060" s="152"/>
      <c r="BT30060" s="153"/>
    </row>
    <row r="30061" spans="71:72" x14ac:dyDescent="0.2">
      <c r="BS30061" s="152"/>
      <c r="BT30061" s="153"/>
    </row>
    <row r="30062" spans="71:72" x14ac:dyDescent="0.2">
      <c r="BS30062" s="152"/>
      <c r="BT30062" s="153"/>
    </row>
    <row r="30063" spans="71:72" x14ac:dyDescent="0.2">
      <c r="BS30063" s="152"/>
      <c r="BT30063" s="153"/>
    </row>
    <row r="30064" spans="71:72" x14ac:dyDescent="0.2">
      <c r="BS30064" s="152"/>
      <c r="BT30064" s="153"/>
    </row>
    <row r="30065" spans="71:72" x14ac:dyDescent="0.2">
      <c r="BS30065" s="152"/>
      <c r="BT30065" s="153"/>
    </row>
    <row r="30066" spans="71:72" x14ac:dyDescent="0.2">
      <c r="BS30066" s="152"/>
      <c r="BT30066" s="153"/>
    </row>
    <row r="30067" spans="71:72" x14ac:dyDescent="0.2">
      <c r="BS30067" s="152"/>
      <c r="BT30067" s="153"/>
    </row>
    <row r="30068" spans="71:72" x14ac:dyDescent="0.2">
      <c r="BS30068" s="152"/>
      <c r="BT30068" s="153"/>
    </row>
    <row r="30069" spans="71:72" x14ac:dyDescent="0.2">
      <c r="BS30069" s="152"/>
      <c r="BT30069" s="153"/>
    </row>
    <row r="30070" spans="71:72" x14ac:dyDescent="0.2">
      <c r="BS30070" s="152"/>
      <c r="BT30070" s="153"/>
    </row>
    <row r="30071" spans="71:72" x14ac:dyDescent="0.2">
      <c r="BS30071" s="152"/>
      <c r="BT30071" s="153"/>
    </row>
    <row r="30072" spans="71:72" x14ac:dyDescent="0.2">
      <c r="BS30072" s="152"/>
      <c r="BT30072" s="153"/>
    </row>
    <row r="30073" spans="71:72" x14ac:dyDescent="0.2">
      <c r="BS30073" s="152"/>
      <c r="BT30073" s="153"/>
    </row>
    <row r="30074" spans="71:72" x14ac:dyDescent="0.2">
      <c r="BS30074" s="152"/>
      <c r="BT30074" s="153"/>
    </row>
    <row r="30075" spans="71:72" x14ac:dyDescent="0.2">
      <c r="BS30075" s="152"/>
      <c r="BT30075" s="153"/>
    </row>
    <row r="30076" spans="71:72" x14ac:dyDescent="0.2">
      <c r="BS30076" s="152"/>
      <c r="BT30076" s="153"/>
    </row>
    <row r="30077" spans="71:72" x14ac:dyDescent="0.2">
      <c r="BS30077" s="152"/>
      <c r="BT30077" s="153"/>
    </row>
    <row r="30078" spans="71:72" x14ac:dyDescent="0.2">
      <c r="BS30078" s="152"/>
      <c r="BT30078" s="153"/>
    </row>
    <row r="30079" spans="71:72" x14ac:dyDescent="0.2">
      <c r="BS30079" s="152"/>
      <c r="BT30079" s="153"/>
    </row>
    <row r="30080" spans="71:72" x14ac:dyDescent="0.2">
      <c r="BS30080" s="152"/>
      <c r="BT30080" s="153"/>
    </row>
    <row r="30081" spans="71:72" x14ac:dyDescent="0.2">
      <c r="BS30081" s="152"/>
      <c r="BT30081" s="153"/>
    </row>
    <row r="30082" spans="71:72" x14ac:dyDescent="0.2">
      <c r="BS30082" s="152"/>
      <c r="BT30082" s="153"/>
    </row>
    <row r="30083" spans="71:72" x14ac:dyDescent="0.2">
      <c r="BS30083" s="152"/>
      <c r="BT30083" s="153"/>
    </row>
    <row r="30084" spans="71:72" x14ac:dyDescent="0.2">
      <c r="BS30084" s="152"/>
      <c r="BT30084" s="153"/>
    </row>
    <row r="30085" spans="71:72" x14ac:dyDescent="0.2">
      <c r="BS30085" s="152"/>
      <c r="BT30085" s="153"/>
    </row>
    <row r="30086" spans="71:72" x14ac:dyDescent="0.2">
      <c r="BS30086" s="152"/>
      <c r="BT30086" s="153"/>
    </row>
    <row r="30087" spans="71:72" x14ac:dyDescent="0.2">
      <c r="BS30087" s="152"/>
      <c r="BT30087" s="153"/>
    </row>
    <row r="30088" spans="71:72" x14ac:dyDescent="0.2">
      <c r="BS30088" s="152"/>
      <c r="BT30088" s="153"/>
    </row>
    <row r="30089" spans="71:72" x14ac:dyDescent="0.2">
      <c r="BS30089" s="152"/>
      <c r="BT30089" s="153"/>
    </row>
    <row r="30090" spans="71:72" x14ac:dyDescent="0.2">
      <c r="BS30090" s="152"/>
      <c r="BT30090" s="153"/>
    </row>
    <row r="30091" spans="71:72" x14ac:dyDescent="0.2">
      <c r="BS30091" s="152"/>
      <c r="BT30091" s="153"/>
    </row>
    <row r="30092" spans="71:72" x14ac:dyDescent="0.2">
      <c r="BS30092" s="152"/>
      <c r="BT30092" s="153"/>
    </row>
    <row r="30093" spans="71:72" x14ac:dyDescent="0.2">
      <c r="BS30093" s="152"/>
      <c r="BT30093" s="153"/>
    </row>
    <row r="30094" spans="71:72" x14ac:dyDescent="0.2">
      <c r="BS30094" s="152"/>
      <c r="BT30094" s="153"/>
    </row>
    <row r="30095" spans="71:72" x14ac:dyDescent="0.2">
      <c r="BS30095" s="152"/>
      <c r="BT30095" s="153"/>
    </row>
    <row r="30096" spans="71:72" x14ac:dyDescent="0.2">
      <c r="BS30096" s="152"/>
      <c r="BT30096" s="153"/>
    </row>
    <row r="30097" spans="71:72" x14ac:dyDescent="0.2">
      <c r="BS30097" s="152"/>
      <c r="BT30097" s="153"/>
    </row>
    <row r="30098" spans="71:72" x14ac:dyDescent="0.2">
      <c r="BS30098" s="152"/>
      <c r="BT30098" s="153"/>
    </row>
    <row r="30099" spans="71:72" x14ac:dyDescent="0.2">
      <c r="BS30099" s="152"/>
      <c r="BT30099" s="153"/>
    </row>
    <row r="30100" spans="71:72" x14ac:dyDescent="0.2">
      <c r="BS30100" s="152"/>
      <c r="BT30100" s="153"/>
    </row>
    <row r="30101" spans="71:72" x14ac:dyDescent="0.2">
      <c r="BS30101" s="152"/>
      <c r="BT30101" s="153"/>
    </row>
    <row r="30102" spans="71:72" x14ac:dyDescent="0.2">
      <c r="BS30102" s="152"/>
      <c r="BT30102" s="153"/>
    </row>
    <row r="30103" spans="71:72" x14ac:dyDescent="0.2">
      <c r="BS30103" s="152"/>
      <c r="BT30103" s="153"/>
    </row>
    <row r="30104" spans="71:72" x14ac:dyDescent="0.2">
      <c r="BS30104" s="152"/>
      <c r="BT30104" s="153"/>
    </row>
    <row r="30105" spans="71:72" x14ac:dyDescent="0.2">
      <c r="BS30105" s="152"/>
      <c r="BT30105" s="153"/>
    </row>
    <row r="30106" spans="71:72" x14ac:dyDescent="0.2">
      <c r="BS30106" s="152"/>
      <c r="BT30106" s="153"/>
    </row>
    <row r="30107" spans="71:72" x14ac:dyDescent="0.2">
      <c r="BS30107" s="152"/>
      <c r="BT30107" s="153"/>
    </row>
    <row r="30108" spans="71:72" x14ac:dyDescent="0.2">
      <c r="BS30108" s="152"/>
      <c r="BT30108" s="153"/>
    </row>
    <row r="30109" spans="71:72" x14ac:dyDescent="0.2">
      <c r="BS30109" s="152"/>
      <c r="BT30109" s="153"/>
    </row>
    <row r="30110" spans="71:72" x14ac:dyDescent="0.2">
      <c r="BS30110" s="152"/>
      <c r="BT30110" s="153"/>
    </row>
    <row r="30111" spans="71:72" x14ac:dyDescent="0.2">
      <c r="BS30111" s="152"/>
      <c r="BT30111" s="153"/>
    </row>
    <row r="30112" spans="71:72" x14ac:dyDescent="0.2">
      <c r="BS30112" s="152"/>
      <c r="BT30112" s="153"/>
    </row>
    <row r="30113" spans="71:72" x14ac:dyDescent="0.2">
      <c r="BS30113" s="152"/>
      <c r="BT30113" s="153"/>
    </row>
    <row r="30114" spans="71:72" x14ac:dyDescent="0.2">
      <c r="BS30114" s="152"/>
      <c r="BT30114" s="153"/>
    </row>
    <row r="30115" spans="71:72" x14ac:dyDescent="0.2">
      <c r="BS30115" s="152"/>
      <c r="BT30115" s="153"/>
    </row>
    <row r="30116" spans="71:72" x14ac:dyDescent="0.2">
      <c r="BS30116" s="152"/>
      <c r="BT30116" s="153"/>
    </row>
    <row r="30117" spans="71:72" x14ac:dyDescent="0.2">
      <c r="BS30117" s="152"/>
      <c r="BT30117" s="153"/>
    </row>
    <row r="30118" spans="71:72" x14ac:dyDescent="0.2">
      <c r="BS30118" s="152"/>
      <c r="BT30118" s="153"/>
    </row>
    <row r="30119" spans="71:72" x14ac:dyDescent="0.2">
      <c r="BS30119" s="152"/>
      <c r="BT30119" s="153"/>
    </row>
    <row r="30120" spans="71:72" x14ac:dyDescent="0.2">
      <c r="BS30120" s="152"/>
      <c r="BT30120" s="153"/>
    </row>
    <row r="30121" spans="71:72" x14ac:dyDescent="0.2">
      <c r="BS30121" s="152"/>
      <c r="BT30121" s="153"/>
    </row>
    <row r="30122" spans="71:72" x14ac:dyDescent="0.2">
      <c r="BS30122" s="152"/>
      <c r="BT30122" s="153"/>
    </row>
    <row r="30123" spans="71:72" x14ac:dyDescent="0.2">
      <c r="BS30123" s="152"/>
      <c r="BT30123" s="153"/>
    </row>
    <row r="30124" spans="71:72" x14ac:dyDescent="0.2">
      <c r="BS30124" s="152"/>
      <c r="BT30124" s="153"/>
    </row>
    <row r="30125" spans="71:72" x14ac:dyDescent="0.2">
      <c r="BS30125" s="152"/>
      <c r="BT30125" s="153"/>
    </row>
    <row r="30126" spans="71:72" x14ac:dyDescent="0.2">
      <c r="BS30126" s="152"/>
      <c r="BT30126" s="153"/>
    </row>
    <row r="30127" spans="71:72" x14ac:dyDescent="0.2">
      <c r="BS30127" s="152"/>
      <c r="BT30127" s="153"/>
    </row>
    <row r="30128" spans="71:72" x14ac:dyDescent="0.2">
      <c r="BS30128" s="152"/>
      <c r="BT30128" s="153"/>
    </row>
    <row r="30129" spans="71:72" x14ac:dyDescent="0.2">
      <c r="BS30129" s="152"/>
      <c r="BT30129" s="153"/>
    </row>
    <row r="30130" spans="71:72" x14ac:dyDescent="0.2">
      <c r="BS30130" s="152"/>
      <c r="BT30130" s="153"/>
    </row>
    <row r="30131" spans="71:72" x14ac:dyDescent="0.2">
      <c r="BS30131" s="152"/>
      <c r="BT30131" s="153"/>
    </row>
    <row r="30132" spans="71:72" x14ac:dyDescent="0.2">
      <c r="BS30132" s="152"/>
      <c r="BT30132" s="153"/>
    </row>
    <row r="30133" spans="71:72" x14ac:dyDescent="0.2">
      <c r="BS30133" s="152"/>
      <c r="BT30133" s="153"/>
    </row>
    <row r="30134" spans="71:72" x14ac:dyDescent="0.2">
      <c r="BS30134" s="152"/>
      <c r="BT30134" s="153"/>
    </row>
    <row r="30135" spans="71:72" x14ac:dyDescent="0.2">
      <c r="BS30135" s="152"/>
      <c r="BT30135" s="153"/>
    </row>
    <row r="30136" spans="71:72" x14ac:dyDescent="0.2">
      <c r="BS30136" s="152"/>
      <c r="BT30136" s="153"/>
    </row>
    <row r="30137" spans="71:72" x14ac:dyDescent="0.2">
      <c r="BS30137" s="152"/>
      <c r="BT30137" s="153"/>
    </row>
    <row r="30138" spans="71:72" x14ac:dyDescent="0.2">
      <c r="BS30138" s="152"/>
      <c r="BT30138" s="153"/>
    </row>
    <row r="30139" spans="71:72" x14ac:dyDescent="0.2">
      <c r="BS30139" s="152"/>
      <c r="BT30139" s="153"/>
    </row>
    <row r="30140" spans="71:72" x14ac:dyDescent="0.2">
      <c r="BS30140" s="152"/>
      <c r="BT30140" s="153"/>
    </row>
    <row r="30141" spans="71:72" x14ac:dyDescent="0.2">
      <c r="BS30141" s="152"/>
      <c r="BT30141" s="153"/>
    </row>
    <row r="30142" spans="71:72" x14ac:dyDescent="0.2">
      <c r="BS30142" s="152"/>
      <c r="BT30142" s="153"/>
    </row>
    <row r="30143" spans="71:72" x14ac:dyDescent="0.2">
      <c r="BS30143" s="152"/>
      <c r="BT30143" s="153"/>
    </row>
    <row r="30144" spans="71:72" x14ac:dyDescent="0.2">
      <c r="BS30144" s="152"/>
      <c r="BT30144" s="153"/>
    </row>
    <row r="30145" spans="71:72" x14ac:dyDescent="0.2">
      <c r="BS30145" s="152"/>
      <c r="BT30145" s="153"/>
    </row>
    <row r="30146" spans="71:72" x14ac:dyDescent="0.2">
      <c r="BS30146" s="152"/>
      <c r="BT30146" s="153"/>
    </row>
    <row r="30147" spans="71:72" x14ac:dyDescent="0.2">
      <c r="BS30147" s="152"/>
      <c r="BT30147" s="153"/>
    </row>
    <row r="30148" spans="71:72" x14ac:dyDescent="0.2">
      <c r="BS30148" s="152"/>
      <c r="BT30148" s="153"/>
    </row>
    <row r="30149" spans="71:72" x14ac:dyDescent="0.2">
      <c r="BS30149" s="152"/>
      <c r="BT30149" s="153"/>
    </row>
    <row r="30150" spans="71:72" x14ac:dyDescent="0.2">
      <c r="BS30150" s="152"/>
      <c r="BT30150" s="153"/>
    </row>
    <row r="30151" spans="71:72" x14ac:dyDescent="0.2">
      <c r="BS30151" s="152"/>
      <c r="BT30151" s="153"/>
    </row>
    <row r="30152" spans="71:72" x14ac:dyDescent="0.2">
      <c r="BS30152" s="152"/>
      <c r="BT30152" s="153"/>
    </row>
    <row r="30153" spans="71:72" x14ac:dyDescent="0.2">
      <c r="BS30153" s="152"/>
      <c r="BT30153" s="153"/>
    </row>
    <row r="30154" spans="71:72" x14ac:dyDescent="0.2">
      <c r="BS30154" s="152"/>
      <c r="BT30154" s="153"/>
    </row>
    <row r="30155" spans="71:72" x14ac:dyDescent="0.2">
      <c r="BS30155" s="152"/>
      <c r="BT30155" s="153"/>
    </row>
    <row r="30156" spans="71:72" x14ac:dyDescent="0.2">
      <c r="BS30156" s="152"/>
      <c r="BT30156" s="153"/>
    </row>
    <row r="30157" spans="71:72" x14ac:dyDescent="0.2">
      <c r="BS30157" s="152"/>
      <c r="BT30157" s="153"/>
    </row>
    <row r="30158" spans="71:72" x14ac:dyDescent="0.2">
      <c r="BS30158" s="152"/>
      <c r="BT30158" s="153"/>
    </row>
    <row r="30159" spans="71:72" x14ac:dyDescent="0.2">
      <c r="BS30159" s="152"/>
      <c r="BT30159" s="153"/>
    </row>
    <row r="30160" spans="71:72" x14ac:dyDescent="0.2">
      <c r="BS30160" s="152"/>
      <c r="BT30160" s="153"/>
    </row>
    <row r="30161" spans="71:72" x14ac:dyDescent="0.2">
      <c r="BS30161" s="152"/>
      <c r="BT30161" s="153"/>
    </row>
    <row r="30162" spans="71:72" x14ac:dyDescent="0.2">
      <c r="BS30162" s="152"/>
      <c r="BT30162" s="153"/>
    </row>
    <row r="30163" spans="71:72" x14ac:dyDescent="0.2">
      <c r="BS30163" s="152"/>
      <c r="BT30163" s="153"/>
    </row>
    <row r="30164" spans="71:72" x14ac:dyDescent="0.2">
      <c r="BS30164" s="152"/>
      <c r="BT30164" s="153"/>
    </row>
    <row r="30165" spans="71:72" x14ac:dyDescent="0.2">
      <c r="BS30165" s="152"/>
      <c r="BT30165" s="153"/>
    </row>
    <row r="30166" spans="71:72" x14ac:dyDescent="0.2">
      <c r="BS30166" s="152"/>
      <c r="BT30166" s="153"/>
    </row>
    <row r="30167" spans="71:72" x14ac:dyDescent="0.2">
      <c r="BS30167" s="152"/>
      <c r="BT30167" s="153"/>
    </row>
    <row r="30168" spans="71:72" x14ac:dyDescent="0.2">
      <c r="BS30168" s="152"/>
      <c r="BT30168" s="153"/>
    </row>
    <row r="30169" spans="71:72" x14ac:dyDescent="0.2">
      <c r="BS30169" s="152"/>
      <c r="BT30169" s="153"/>
    </row>
    <row r="30170" spans="71:72" x14ac:dyDescent="0.2">
      <c r="BS30170" s="152"/>
      <c r="BT30170" s="153"/>
    </row>
    <row r="30171" spans="71:72" x14ac:dyDescent="0.2">
      <c r="BS30171" s="152"/>
      <c r="BT30171" s="153"/>
    </row>
    <row r="30172" spans="71:72" x14ac:dyDescent="0.2">
      <c r="BS30172" s="152"/>
      <c r="BT30172" s="153"/>
    </row>
    <row r="30173" spans="71:72" x14ac:dyDescent="0.2">
      <c r="BS30173" s="152"/>
      <c r="BT30173" s="153"/>
    </row>
    <row r="30174" spans="71:72" x14ac:dyDescent="0.2">
      <c r="BS30174" s="152"/>
      <c r="BT30174" s="153"/>
    </row>
    <row r="30175" spans="71:72" x14ac:dyDescent="0.2">
      <c r="BS30175" s="152"/>
      <c r="BT30175" s="153"/>
    </row>
    <row r="30176" spans="71:72" x14ac:dyDescent="0.2">
      <c r="BS30176" s="152"/>
      <c r="BT30176" s="153"/>
    </row>
    <row r="30177" spans="71:72" x14ac:dyDescent="0.2">
      <c r="BS30177" s="152"/>
      <c r="BT30177" s="153"/>
    </row>
    <row r="30178" spans="71:72" x14ac:dyDescent="0.2">
      <c r="BS30178" s="152"/>
      <c r="BT30178" s="153"/>
    </row>
    <row r="30179" spans="71:72" x14ac:dyDescent="0.2">
      <c r="BS30179" s="152"/>
      <c r="BT30179" s="153"/>
    </row>
    <row r="30180" spans="71:72" x14ac:dyDescent="0.2">
      <c r="BS30180" s="152"/>
      <c r="BT30180" s="153"/>
    </row>
    <row r="30181" spans="71:72" x14ac:dyDescent="0.2">
      <c r="BS30181" s="152"/>
      <c r="BT30181" s="153"/>
    </row>
    <row r="30182" spans="71:72" x14ac:dyDescent="0.2">
      <c r="BS30182" s="152"/>
      <c r="BT30182" s="153"/>
    </row>
    <row r="30183" spans="71:72" x14ac:dyDescent="0.2">
      <c r="BS30183" s="152"/>
      <c r="BT30183" s="153"/>
    </row>
    <row r="30184" spans="71:72" x14ac:dyDescent="0.2">
      <c r="BS30184" s="152"/>
      <c r="BT30184" s="153"/>
    </row>
    <row r="30185" spans="71:72" x14ac:dyDescent="0.2">
      <c r="BS30185" s="152"/>
      <c r="BT30185" s="153"/>
    </row>
    <row r="30186" spans="71:72" x14ac:dyDescent="0.2">
      <c r="BS30186" s="152"/>
      <c r="BT30186" s="153"/>
    </row>
    <row r="30187" spans="71:72" x14ac:dyDescent="0.2">
      <c r="BS30187" s="152"/>
      <c r="BT30187" s="153"/>
    </row>
    <row r="30188" spans="71:72" x14ac:dyDescent="0.2">
      <c r="BS30188" s="152"/>
      <c r="BT30188" s="153"/>
    </row>
    <row r="30189" spans="71:72" x14ac:dyDescent="0.2">
      <c r="BS30189" s="152"/>
      <c r="BT30189" s="153"/>
    </row>
    <row r="30190" spans="71:72" x14ac:dyDescent="0.2">
      <c r="BS30190" s="152"/>
      <c r="BT30190" s="153"/>
    </row>
    <row r="30191" spans="71:72" x14ac:dyDescent="0.2">
      <c r="BS30191" s="152"/>
      <c r="BT30191" s="153"/>
    </row>
    <row r="30192" spans="71:72" x14ac:dyDescent="0.2">
      <c r="BS30192" s="152"/>
      <c r="BT30192" s="153"/>
    </row>
    <row r="30193" spans="71:72" x14ac:dyDescent="0.2">
      <c r="BS30193" s="152"/>
      <c r="BT30193" s="153"/>
    </row>
    <row r="30194" spans="71:72" x14ac:dyDescent="0.2">
      <c r="BS30194" s="152"/>
      <c r="BT30194" s="153"/>
    </row>
    <row r="30195" spans="71:72" x14ac:dyDescent="0.2">
      <c r="BS30195" s="152"/>
      <c r="BT30195" s="153"/>
    </row>
    <row r="30196" spans="71:72" x14ac:dyDescent="0.2">
      <c r="BS30196" s="152"/>
      <c r="BT30196" s="153"/>
    </row>
    <row r="30197" spans="71:72" x14ac:dyDescent="0.2">
      <c r="BS30197" s="152"/>
      <c r="BT30197" s="153"/>
    </row>
    <row r="30198" spans="71:72" x14ac:dyDescent="0.2">
      <c r="BS30198" s="152"/>
      <c r="BT30198" s="153"/>
    </row>
    <row r="30199" spans="71:72" x14ac:dyDescent="0.2">
      <c r="BS30199" s="152"/>
      <c r="BT30199" s="153"/>
    </row>
    <row r="30200" spans="71:72" x14ac:dyDescent="0.2">
      <c r="BS30200" s="152"/>
      <c r="BT30200" s="153"/>
    </row>
    <row r="30201" spans="71:72" x14ac:dyDescent="0.2">
      <c r="BS30201" s="152"/>
      <c r="BT30201" s="153"/>
    </row>
    <row r="30202" spans="71:72" x14ac:dyDescent="0.2">
      <c r="BS30202" s="152"/>
      <c r="BT30202" s="153"/>
    </row>
    <row r="30203" spans="71:72" x14ac:dyDescent="0.2">
      <c r="BS30203" s="152"/>
      <c r="BT30203" s="153"/>
    </row>
    <row r="30204" spans="71:72" x14ac:dyDescent="0.2">
      <c r="BS30204" s="152"/>
      <c r="BT30204" s="153"/>
    </row>
    <row r="30205" spans="71:72" x14ac:dyDescent="0.2">
      <c r="BS30205" s="152"/>
      <c r="BT30205" s="153"/>
    </row>
    <row r="30206" spans="71:72" x14ac:dyDescent="0.2">
      <c r="BS30206" s="152"/>
      <c r="BT30206" s="153"/>
    </row>
    <row r="30207" spans="71:72" x14ac:dyDescent="0.2">
      <c r="BS30207" s="152"/>
      <c r="BT30207" s="153"/>
    </row>
    <row r="30208" spans="71:72" x14ac:dyDescent="0.2">
      <c r="BS30208" s="152"/>
      <c r="BT30208" s="153"/>
    </row>
    <row r="30209" spans="71:72" x14ac:dyDescent="0.2">
      <c r="BS30209" s="152"/>
      <c r="BT30209" s="153"/>
    </row>
    <row r="30210" spans="71:72" x14ac:dyDescent="0.2">
      <c r="BS30210" s="152"/>
      <c r="BT30210" s="153"/>
    </row>
    <row r="30211" spans="71:72" x14ac:dyDescent="0.2">
      <c r="BS30211" s="152"/>
      <c r="BT30211" s="153"/>
    </row>
    <row r="30212" spans="71:72" x14ac:dyDescent="0.2">
      <c r="BS30212" s="152"/>
      <c r="BT30212" s="153"/>
    </row>
    <row r="30213" spans="71:72" x14ac:dyDescent="0.2">
      <c r="BS30213" s="152"/>
      <c r="BT30213" s="153"/>
    </row>
    <row r="30214" spans="71:72" x14ac:dyDescent="0.2">
      <c r="BS30214" s="152"/>
      <c r="BT30214" s="153"/>
    </row>
    <row r="30215" spans="71:72" x14ac:dyDescent="0.2">
      <c r="BS30215" s="152"/>
      <c r="BT30215" s="153"/>
    </row>
    <row r="30216" spans="71:72" x14ac:dyDescent="0.2">
      <c r="BS30216" s="152"/>
      <c r="BT30216" s="153"/>
    </row>
    <row r="30217" spans="71:72" x14ac:dyDescent="0.2">
      <c r="BS30217" s="152"/>
      <c r="BT30217" s="153"/>
    </row>
    <row r="30218" spans="71:72" x14ac:dyDescent="0.2">
      <c r="BS30218" s="152"/>
      <c r="BT30218" s="153"/>
    </row>
    <row r="30219" spans="71:72" x14ac:dyDescent="0.2">
      <c r="BS30219" s="152"/>
      <c r="BT30219" s="153"/>
    </row>
    <row r="30220" spans="71:72" x14ac:dyDescent="0.2">
      <c r="BS30220" s="152"/>
      <c r="BT30220" s="153"/>
    </row>
    <row r="30221" spans="71:72" x14ac:dyDescent="0.2">
      <c r="BS30221" s="152"/>
      <c r="BT30221" s="153"/>
    </row>
    <row r="30222" spans="71:72" x14ac:dyDescent="0.2">
      <c r="BS30222" s="152"/>
      <c r="BT30222" s="153"/>
    </row>
    <row r="30223" spans="71:72" x14ac:dyDescent="0.2">
      <c r="BS30223" s="152"/>
      <c r="BT30223" s="153"/>
    </row>
    <row r="30224" spans="71:72" x14ac:dyDescent="0.2">
      <c r="BS30224" s="152"/>
      <c r="BT30224" s="153"/>
    </row>
    <row r="30225" spans="71:72" x14ac:dyDescent="0.2">
      <c r="BS30225" s="152"/>
      <c r="BT30225" s="153"/>
    </row>
    <row r="30226" spans="71:72" x14ac:dyDescent="0.2">
      <c r="BS30226" s="152"/>
      <c r="BT30226" s="153"/>
    </row>
    <row r="30227" spans="71:72" x14ac:dyDescent="0.2">
      <c r="BS30227" s="152"/>
      <c r="BT30227" s="153"/>
    </row>
    <row r="30228" spans="71:72" x14ac:dyDescent="0.2">
      <c r="BS30228" s="152"/>
      <c r="BT30228" s="153"/>
    </row>
    <row r="30229" spans="71:72" x14ac:dyDescent="0.2">
      <c r="BS30229" s="152"/>
      <c r="BT30229" s="153"/>
    </row>
    <row r="30230" spans="71:72" x14ac:dyDescent="0.2">
      <c r="BS30230" s="152"/>
      <c r="BT30230" s="153"/>
    </row>
    <row r="30231" spans="71:72" x14ac:dyDescent="0.2">
      <c r="BS30231" s="152"/>
      <c r="BT30231" s="153"/>
    </row>
    <row r="30232" spans="71:72" x14ac:dyDescent="0.2">
      <c r="BS30232" s="152"/>
      <c r="BT30232" s="153"/>
    </row>
    <row r="30233" spans="71:72" x14ac:dyDescent="0.2">
      <c r="BS30233" s="152"/>
      <c r="BT30233" s="153"/>
    </row>
    <row r="30234" spans="71:72" x14ac:dyDescent="0.2">
      <c r="BS30234" s="152"/>
      <c r="BT30234" s="153"/>
    </row>
    <row r="30235" spans="71:72" x14ac:dyDescent="0.2">
      <c r="BS30235" s="152"/>
      <c r="BT30235" s="153"/>
    </row>
    <row r="30236" spans="71:72" x14ac:dyDescent="0.2">
      <c r="BS30236" s="152"/>
      <c r="BT30236" s="153"/>
    </row>
    <row r="30237" spans="71:72" x14ac:dyDescent="0.2">
      <c r="BS30237" s="152"/>
      <c r="BT30237" s="153"/>
    </row>
    <row r="30238" spans="71:72" x14ac:dyDescent="0.2">
      <c r="BS30238" s="152"/>
      <c r="BT30238" s="153"/>
    </row>
    <row r="30239" spans="71:72" x14ac:dyDescent="0.2">
      <c r="BS30239" s="152"/>
      <c r="BT30239" s="153"/>
    </row>
    <row r="30240" spans="71:72" x14ac:dyDescent="0.2">
      <c r="BS30240" s="152"/>
      <c r="BT30240" s="153"/>
    </row>
    <row r="30241" spans="71:72" x14ac:dyDescent="0.2">
      <c r="BS30241" s="152"/>
      <c r="BT30241" s="153"/>
    </row>
    <row r="30242" spans="71:72" x14ac:dyDescent="0.2">
      <c r="BS30242" s="152"/>
      <c r="BT30242" s="153"/>
    </row>
    <row r="30243" spans="71:72" x14ac:dyDescent="0.2">
      <c r="BS30243" s="152"/>
      <c r="BT30243" s="153"/>
    </row>
    <row r="30244" spans="71:72" x14ac:dyDescent="0.2">
      <c r="BS30244" s="152"/>
      <c r="BT30244" s="153"/>
    </row>
    <row r="30245" spans="71:72" x14ac:dyDescent="0.2">
      <c r="BS30245" s="152"/>
      <c r="BT30245" s="153"/>
    </row>
    <row r="30246" spans="71:72" x14ac:dyDescent="0.2">
      <c r="BS30246" s="152"/>
      <c r="BT30246" s="153"/>
    </row>
    <row r="30247" spans="71:72" x14ac:dyDescent="0.2">
      <c r="BS30247" s="152"/>
      <c r="BT30247" s="153"/>
    </row>
    <row r="30248" spans="71:72" x14ac:dyDescent="0.2">
      <c r="BS30248" s="152"/>
      <c r="BT30248" s="153"/>
    </row>
    <row r="30249" spans="71:72" x14ac:dyDescent="0.2">
      <c r="BS30249" s="152"/>
      <c r="BT30249" s="153"/>
    </row>
    <row r="30250" spans="71:72" x14ac:dyDescent="0.2">
      <c r="BS30250" s="152"/>
      <c r="BT30250" s="153"/>
    </row>
    <row r="30251" spans="71:72" x14ac:dyDescent="0.2">
      <c r="BS30251" s="152"/>
      <c r="BT30251" s="153"/>
    </row>
    <row r="30252" spans="71:72" x14ac:dyDescent="0.2">
      <c r="BS30252" s="152"/>
      <c r="BT30252" s="153"/>
    </row>
    <row r="30253" spans="71:72" x14ac:dyDescent="0.2">
      <c r="BS30253" s="152"/>
      <c r="BT30253" s="153"/>
    </row>
    <row r="30254" spans="71:72" x14ac:dyDescent="0.2">
      <c r="BS30254" s="152"/>
      <c r="BT30254" s="153"/>
    </row>
    <row r="30255" spans="71:72" x14ac:dyDescent="0.2">
      <c r="BS30255" s="152"/>
      <c r="BT30255" s="153"/>
    </row>
    <row r="30256" spans="71:72" x14ac:dyDescent="0.2">
      <c r="BS30256" s="152"/>
      <c r="BT30256" s="153"/>
    </row>
    <row r="30257" spans="71:72" x14ac:dyDescent="0.2">
      <c r="BS30257" s="152"/>
      <c r="BT30257" s="153"/>
    </row>
    <row r="30258" spans="71:72" x14ac:dyDescent="0.2">
      <c r="BS30258" s="152"/>
      <c r="BT30258" s="153"/>
    </row>
    <row r="30259" spans="71:72" x14ac:dyDescent="0.2">
      <c r="BS30259" s="152"/>
      <c r="BT30259" s="153"/>
    </row>
    <row r="30260" spans="71:72" x14ac:dyDescent="0.2">
      <c r="BS30260" s="152"/>
      <c r="BT30260" s="153"/>
    </row>
    <row r="30261" spans="71:72" x14ac:dyDescent="0.2">
      <c r="BS30261" s="152"/>
      <c r="BT30261" s="153"/>
    </row>
    <row r="30262" spans="71:72" x14ac:dyDescent="0.2">
      <c r="BS30262" s="152"/>
      <c r="BT30262" s="153"/>
    </row>
    <row r="30263" spans="71:72" x14ac:dyDescent="0.2">
      <c r="BS30263" s="152"/>
      <c r="BT30263" s="153"/>
    </row>
    <row r="30264" spans="71:72" x14ac:dyDescent="0.2">
      <c r="BS30264" s="152"/>
      <c r="BT30264" s="153"/>
    </row>
    <row r="30265" spans="71:72" x14ac:dyDescent="0.2">
      <c r="BS30265" s="152"/>
      <c r="BT30265" s="153"/>
    </row>
    <row r="30266" spans="71:72" x14ac:dyDescent="0.2">
      <c r="BS30266" s="152"/>
      <c r="BT30266" s="153"/>
    </row>
    <row r="30267" spans="71:72" x14ac:dyDescent="0.2">
      <c r="BS30267" s="152"/>
      <c r="BT30267" s="153"/>
    </row>
    <row r="30268" spans="71:72" x14ac:dyDescent="0.2">
      <c r="BS30268" s="152"/>
      <c r="BT30268" s="153"/>
    </row>
    <row r="30269" spans="71:72" x14ac:dyDescent="0.2">
      <c r="BS30269" s="152"/>
      <c r="BT30269" s="153"/>
    </row>
    <row r="30270" spans="71:72" x14ac:dyDescent="0.2">
      <c r="BS30270" s="152"/>
      <c r="BT30270" s="153"/>
    </row>
    <row r="30271" spans="71:72" x14ac:dyDescent="0.2">
      <c r="BS30271" s="152"/>
      <c r="BT30271" s="153"/>
    </row>
    <row r="30272" spans="71:72" x14ac:dyDescent="0.2">
      <c r="BS30272" s="152"/>
      <c r="BT30272" s="153"/>
    </row>
    <row r="30273" spans="71:72" x14ac:dyDescent="0.2">
      <c r="BS30273" s="152"/>
      <c r="BT30273" s="153"/>
    </row>
    <row r="30274" spans="71:72" x14ac:dyDescent="0.2">
      <c r="BS30274" s="152"/>
      <c r="BT30274" s="153"/>
    </row>
    <row r="30275" spans="71:72" x14ac:dyDescent="0.2">
      <c r="BS30275" s="152"/>
      <c r="BT30275" s="153"/>
    </row>
    <row r="30276" spans="71:72" x14ac:dyDescent="0.2">
      <c r="BS30276" s="152"/>
      <c r="BT30276" s="153"/>
    </row>
    <row r="30277" spans="71:72" x14ac:dyDescent="0.2">
      <c r="BS30277" s="152"/>
      <c r="BT30277" s="153"/>
    </row>
    <row r="30278" spans="71:72" x14ac:dyDescent="0.2">
      <c r="BS30278" s="152"/>
      <c r="BT30278" s="153"/>
    </row>
    <row r="30279" spans="71:72" x14ac:dyDescent="0.2">
      <c r="BS30279" s="152"/>
      <c r="BT30279" s="153"/>
    </row>
    <row r="30280" spans="71:72" x14ac:dyDescent="0.2">
      <c r="BS30280" s="152"/>
      <c r="BT30280" s="153"/>
    </row>
    <row r="30281" spans="71:72" x14ac:dyDescent="0.2">
      <c r="BS30281" s="152"/>
      <c r="BT30281" s="153"/>
    </row>
    <row r="30282" spans="71:72" x14ac:dyDescent="0.2">
      <c r="BS30282" s="152"/>
      <c r="BT30282" s="153"/>
    </row>
    <row r="30283" spans="71:72" x14ac:dyDescent="0.2">
      <c r="BS30283" s="152"/>
      <c r="BT30283" s="153"/>
    </row>
    <row r="30284" spans="71:72" x14ac:dyDescent="0.2">
      <c r="BS30284" s="152"/>
      <c r="BT30284" s="153"/>
    </row>
    <row r="30285" spans="71:72" x14ac:dyDescent="0.2">
      <c r="BS30285" s="152"/>
      <c r="BT30285" s="153"/>
    </row>
    <row r="30286" spans="71:72" x14ac:dyDescent="0.2">
      <c r="BS30286" s="152"/>
      <c r="BT30286" s="153"/>
    </row>
    <row r="30287" spans="71:72" x14ac:dyDescent="0.2">
      <c r="BS30287" s="152"/>
      <c r="BT30287" s="153"/>
    </row>
    <row r="30288" spans="71:72" x14ac:dyDescent="0.2">
      <c r="BS30288" s="152"/>
      <c r="BT30288" s="153"/>
    </row>
    <row r="30289" spans="71:72" x14ac:dyDescent="0.2">
      <c r="BS30289" s="152"/>
      <c r="BT30289" s="153"/>
    </row>
    <row r="30290" spans="71:72" x14ac:dyDescent="0.2">
      <c r="BS30290" s="152"/>
      <c r="BT30290" s="153"/>
    </row>
    <row r="30291" spans="71:72" x14ac:dyDescent="0.2">
      <c r="BS30291" s="152"/>
      <c r="BT30291" s="153"/>
    </row>
    <row r="30292" spans="71:72" x14ac:dyDescent="0.2">
      <c r="BS30292" s="152"/>
      <c r="BT30292" s="153"/>
    </row>
    <row r="30293" spans="71:72" x14ac:dyDescent="0.2">
      <c r="BS30293" s="152"/>
      <c r="BT30293" s="153"/>
    </row>
    <row r="30294" spans="71:72" x14ac:dyDescent="0.2">
      <c r="BS30294" s="152"/>
      <c r="BT30294" s="153"/>
    </row>
    <row r="30295" spans="71:72" x14ac:dyDescent="0.2">
      <c r="BS30295" s="152"/>
      <c r="BT30295" s="153"/>
    </row>
    <row r="30296" spans="71:72" x14ac:dyDescent="0.2">
      <c r="BS30296" s="152"/>
      <c r="BT30296" s="153"/>
    </row>
    <row r="30297" spans="71:72" x14ac:dyDescent="0.2">
      <c r="BS30297" s="152"/>
      <c r="BT30297" s="153"/>
    </row>
    <row r="30298" spans="71:72" x14ac:dyDescent="0.2">
      <c r="BS30298" s="152"/>
      <c r="BT30298" s="153"/>
    </row>
    <row r="30299" spans="71:72" x14ac:dyDescent="0.2">
      <c r="BS30299" s="152"/>
      <c r="BT30299" s="153"/>
    </row>
    <row r="30300" spans="71:72" x14ac:dyDescent="0.2">
      <c r="BS30300" s="152"/>
      <c r="BT30300" s="153"/>
    </row>
    <row r="30301" spans="71:72" x14ac:dyDescent="0.2">
      <c r="BS30301" s="152"/>
      <c r="BT30301" s="153"/>
    </row>
    <row r="30302" spans="71:72" x14ac:dyDescent="0.2">
      <c r="BS30302" s="152"/>
      <c r="BT30302" s="153"/>
    </row>
    <row r="30303" spans="71:72" x14ac:dyDescent="0.2">
      <c r="BS30303" s="152"/>
      <c r="BT30303" s="153"/>
    </row>
    <row r="30304" spans="71:72" x14ac:dyDescent="0.2">
      <c r="BS30304" s="152"/>
      <c r="BT30304" s="153"/>
    </row>
    <row r="30305" spans="71:72" x14ac:dyDescent="0.2">
      <c r="BS30305" s="152"/>
      <c r="BT30305" s="153"/>
    </row>
    <row r="30306" spans="71:72" x14ac:dyDescent="0.2">
      <c r="BS30306" s="152"/>
      <c r="BT30306" s="153"/>
    </row>
    <row r="30307" spans="71:72" x14ac:dyDescent="0.2">
      <c r="BS30307" s="152"/>
      <c r="BT30307" s="153"/>
    </row>
    <row r="30308" spans="71:72" x14ac:dyDescent="0.2">
      <c r="BS30308" s="152"/>
      <c r="BT30308" s="153"/>
    </row>
    <row r="30309" spans="71:72" x14ac:dyDescent="0.2">
      <c r="BS30309" s="152"/>
      <c r="BT30309" s="153"/>
    </row>
    <row r="30310" spans="71:72" x14ac:dyDescent="0.2">
      <c r="BS30310" s="152"/>
      <c r="BT30310" s="153"/>
    </row>
    <row r="30311" spans="71:72" x14ac:dyDescent="0.2">
      <c r="BS30311" s="152"/>
      <c r="BT30311" s="153"/>
    </row>
    <row r="30312" spans="71:72" x14ac:dyDescent="0.2">
      <c r="BS30312" s="152"/>
      <c r="BT30312" s="153"/>
    </row>
    <row r="30313" spans="71:72" x14ac:dyDescent="0.2">
      <c r="BS30313" s="152"/>
      <c r="BT30313" s="153"/>
    </row>
    <row r="30314" spans="71:72" x14ac:dyDescent="0.2">
      <c r="BS30314" s="152"/>
      <c r="BT30314" s="153"/>
    </row>
    <row r="30315" spans="71:72" x14ac:dyDescent="0.2">
      <c r="BS30315" s="152"/>
      <c r="BT30315" s="153"/>
    </row>
    <row r="30316" spans="71:72" x14ac:dyDescent="0.2">
      <c r="BS30316" s="152"/>
      <c r="BT30316" s="153"/>
    </row>
    <row r="30317" spans="71:72" x14ac:dyDescent="0.2">
      <c r="BS30317" s="152"/>
      <c r="BT30317" s="153"/>
    </row>
    <row r="30318" spans="71:72" x14ac:dyDescent="0.2">
      <c r="BS30318" s="152"/>
      <c r="BT30318" s="153"/>
    </row>
    <row r="30319" spans="71:72" x14ac:dyDescent="0.2">
      <c r="BS30319" s="152"/>
      <c r="BT30319" s="153"/>
    </row>
    <row r="30320" spans="71:72" x14ac:dyDescent="0.2">
      <c r="BS30320" s="152"/>
      <c r="BT30320" s="153"/>
    </row>
    <row r="30321" spans="71:72" x14ac:dyDescent="0.2">
      <c r="BS30321" s="152"/>
      <c r="BT30321" s="153"/>
    </row>
    <row r="30322" spans="71:72" x14ac:dyDescent="0.2">
      <c r="BS30322" s="152"/>
      <c r="BT30322" s="153"/>
    </row>
    <row r="30323" spans="71:72" x14ac:dyDescent="0.2">
      <c r="BS30323" s="152"/>
      <c r="BT30323" s="153"/>
    </row>
    <row r="30324" spans="71:72" x14ac:dyDescent="0.2">
      <c r="BS30324" s="152"/>
      <c r="BT30324" s="153"/>
    </row>
    <row r="30325" spans="71:72" x14ac:dyDescent="0.2">
      <c r="BS30325" s="152"/>
      <c r="BT30325" s="153"/>
    </row>
    <row r="30326" spans="71:72" x14ac:dyDescent="0.2">
      <c r="BS30326" s="152"/>
      <c r="BT30326" s="153"/>
    </row>
    <row r="30327" spans="71:72" x14ac:dyDescent="0.2">
      <c r="BS30327" s="152"/>
      <c r="BT30327" s="153"/>
    </row>
    <row r="30328" spans="71:72" x14ac:dyDescent="0.2">
      <c r="BS30328" s="152"/>
      <c r="BT30328" s="153"/>
    </row>
    <row r="30329" spans="71:72" x14ac:dyDescent="0.2">
      <c r="BS30329" s="152"/>
      <c r="BT30329" s="153"/>
    </row>
    <row r="30330" spans="71:72" x14ac:dyDescent="0.2">
      <c r="BS30330" s="152"/>
      <c r="BT30330" s="153"/>
    </row>
    <row r="30331" spans="71:72" x14ac:dyDescent="0.2">
      <c r="BS30331" s="152"/>
      <c r="BT30331" s="153"/>
    </row>
    <row r="30332" spans="71:72" x14ac:dyDescent="0.2">
      <c r="BS30332" s="152"/>
      <c r="BT30332" s="153"/>
    </row>
    <row r="30333" spans="71:72" x14ac:dyDescent="0.2">
      <c r="BS30333" s="152"/>
      <c r="BT30333" s="153"/>
    </row>
    <row r="30334" spans="71:72" x14ac:dyDescent="0.2">
      <c r="BS30334" s="152"/>
      <c r="BT30334" s="153"/>
    </row>
    <row r="30335" spans="71:72" x14ac:dyDescent="0.2">
      <c r="BS30335" s="152"/>
      <c r="BT30335" s="153"/>
    </row>
    <row r="30336" spans="71:72" x14ac:dyDescent="0.2">
      <c r="BS30336" s="152"/>
      <c r="BT30336" s="153"/>
    </row>
    <row r="30337" spans="71:72" x14ac:dyDescent="0.2">
      <c r="BS30337" s="152"/>
      <c r="BT30337" s="153"/>
    </row>
    <row r="30338" spans="71:72" x14ac:dyDescent="0.2">
      <c r="BS30338" s="152"/>
      <c r="BT30338" s="153"/>
    </row>
    <row r="30339" spans="71:72" x14ac:dyDescent="0.2">
      <c r="BS30339" s="152"/>
      <c r="BT30339" s="153"/>
    </row>
    <row r="30340" spans="71:72" x14ac:dyDescent="0.2">
      <c r="BS30340" s="152"/>
      <c r="BT30340" s="153"/>
    </row>
    <row r="30341" spans="71:72" x14ac:dyDescent="0.2">
      <c r="BS30341" s="152"/>
      <c r="BT30341" s="153"/>
    </row>
    <row r="30342" spans="71:72" x14ac:dyDescent="0.2">
      <c r="BS30342" s="152"/>
      <c r="BT30342" s="153"/>
    </row>
    <row r="30343" spans="71:72" x14ac:dyDescent="0.2">
      <c r="BS30343" s="152"/>
      <c r="BT30343" s="153"/>
    </row>
    <row r="30344" spans="71:72" x14ac:dyDescent="0.2">
      <c r="BS30344" s="152"/>
      <c r="BT30344" s="153"/>
    </row>
    <row r="30345" spans="71:72" x14ac:dyDescent="0.2">
      <c r="BS30345" s="152"/>
      <c r="BT30345" s="153"/>
    </row>
    <row r="30346" spans="71:72" x14ac:dyDescent="0.2">
      <c r="BS30346" s="152"/>
      <c r="BT30346" s="153"/>
    </row>
    <row r="30347" spans="71:72" x14ac:dyDescent="0.2">
      <c r="BS30347" s="152"/>
      <c r="BT30347" s="153"/>
    </row>
    <row r="30348" spans="71:72" x14ac:dyDescent="0.2">
      <c r="BS30348" s="152"/>
      <c r="BT30348" s="153"/>
    </row>
    <row r="30349" spans="71:72" x14ac:dyDescent="0.2">
      <c r="BS30349" s="152"/>
      <c r="BT30349" s="153"/>
    </row>
    <row r="30350" spans="71:72" x14ac:dyDescent="0.2">
      <c r="BS30350" s="152"/>
      <c r="BT30350" s="153"/>
    </row>
    <row r="30351" spans="71:72" x14ac:dyDescent="0.2">
      <c r="BS30351" s="152"/>
      <c r="BT30351" s="153"/>
    </row>
    <row r="30352" spans="71:72" x14ac:dyDescent="0.2">
      <c r="BS30352" s="152"/>
      <c r="BT30352" s="153"/>
    </row>
    <row r="30353" spans="71:72" x14ac:dyDescent="0.2">
      <c r="BS30353" s="152"/>
      <c r="BT30353" s="153"/>
    </row>
    <row r="30354" spans="71:72" x14ac:dyDescent="0.2">
      <c r="BS30354" s="152"/>
      <c r="BT30354" s="153"/>
    </row>
    <row r="30355" spans="71:72" x14ac:dyDescent="0.2">
      <c r="BS30355" s="152"/>
      <c r="BT30355" s="153"/>
    </row>
    <row r="30356" spans="71:72" x14ac:dyDescent="0.2">
      <c r="BS30356" s="152"/>
      <c r="BT30356" s="153"/>
    </row>
    <row r="30357" spans="71:72" x14ac:dyDescent="0.2">
      <c r="BS30357" s="152"/>
      <c r="BT30357" s="153"/>
    </row>
    <row r="30358" spans="71:72" x14ac:dyDescent="0.2">
      <c r="BS30358" s="152"/>
      <c r="BT30358" s="153"/>
    </row>
    <row r="30359" spans="71:72" x14ac:dyDescent="0.2">
      <c r="BS30359" s="152"/>
      <c r="BT30359" s="153"/>
    </row>
    <row r="30360" spans="71:72" x14ac:dyDescent="0.2">
      <c r="BS30360" s="152"/>
      <c r="BT30360" s="153"/>
    </row>
    <row r="30361" spans="71:72" x14ac:dyDescent="0.2">
      <c r="BS30361" s="152"/>
      <c r="BT30361" s="153"/>
    </row>
    <row r="30362" spans="71:72" x14ac:dyDescent="0.2">
      <c r="BS30362" s="152"/>
      <c r="BT30362" s="153"/>
    </row>
    <row r="30363" spans="71:72" x14ac:dyDescent="0.2">
      <c r="BS30363" s="152"/>
      <c r="BT30363" s="153"/>
    </row>
    <row r="30364" spans="71:72" x14ac:dyDescent="0.2">
      <c r="BS30364" s="152"/>
      <c r="BT30364" s="153"/>
    </row>
    <row r="30365" spans="71:72" x14ac:dyDescent="0.2">
      <c r="BS30365" s="152"/>
      <c r="BT30365" s="153"/>
    </row>
    <row r="30366" spans="71:72" x14ac:dyDescent="0.2">
      <c r="BS30366" s="152"/>
      <c r="BT30366" s="153"/>
    </row>
    <row r="30367" spans="71:72" x14ac:dyDescent="0.2">
      <c r="BS30367" s="152"/>
      <c r="BT30367" s="153"/>
    </row>
    <row r="30368" spans="71:72" x14ac:dyDescent="0.2">
      <c r="BS30368" s="152"/>
      <c r="BT30368" s="153"/>
    </row>
    <row r="30369" spans="71:72" x14ac:dyDescent="0.2">
      <c r="BS30369" s="152"/>
      <c r="BT30369" s="153"/>
    </row>
    <row r="30370" spans="71:72" x14ac:dyDescent="0.2">
      <c r="BS30370" s="152"/>
      <c r="BT30370" s="153"/>
    </row>
    <row r="30371" spans="71:72" x14ac:dyDescent="0.2">
      <c r="BS30371" s="152"/>
      <c r="BT30371" s="153"/>
    </row>
    <row r="30372" spans="71:72" x14ac:dyDescent="0.2">
      <c r="BS30372" s="152"/>
      <c r="BT30372" s="153"/>
    </row>
    <row r="30373" spans="71:72" x14ac:dyDescent="0.2">
      <c r="BS30373" s="152"/>
      <c r="BT30373" s="153"/>
    </row>
    <row r="30374" spans="71:72" x14ac:dyDescent="0.2">
      <c r="BS30374" s="152"/>
      <c r="BT30374" s="153"/>
    </row>
    <row r="30375" spans="71:72" x14ac:dyDescent="0.2">
      <c r="BS30375" s="152"/>
      <c r="BT30375" s="153"/>
    </row>
    <row r="30376" spans="71:72" x14ac:dyDescent="0.2">
      <c r="BS30376" s="152"/>
      <c r="BT30376" s="153"/>
    </row>
    <row r="30377" spans="71:72" x14ac:dyDescent="0.2">
      <c r="BS30377" s="152"/>
      <c r="BT30377" s="153"/>
    </row>
    <row r="30378" spans="71:72" x14ac:dyDescent="0.2">
      <c r="BS30378" s="152"/>
      <c r="BT30378" s="153"/>
    </row>
    <row r="30379" spans="71:72" x14ac:dyDescent="0.2">
      <c r="BS30379" s="152"/>
      <c r="BT30379" s="153"/>
    </row>
    <row r="30380" spans="71:72" x14ac:dyDescent="0.2">
      <c r="BS30380" s="152"/>
      <c r="BT30380" s="153"/>
    </row>
    <row r="30381" spans="71:72" x14ac:dyDescent="0.2">
      <c r="BS30381" s="152"/>
      <c r="BT30381" s="153"/>
    </row>
    <row r="30382" spans="71:72" x14ac:dyDescent="0.2">
      <c r="BS30382" s="152"/>
      <c r="BT30382" s="153"/>
    </row>
    <row r="30383" spans="71:72" x14ac:dyDescent="0.2">
      <c r="BS30383" s="152"/>
      <c r="BT30383" s="153"/>
    </row>
    <row r="30384" spans="71:72" x14ac:dyDescent="0.2">
      <c r="BS30384" s="152"/>
      <c r="BT30384" s="153"/>
    </row>
    <row r="30385" spans="71:72" x14ac:dyDescent="0.2">
      <c r="BS30385" s="152"/>
      <c r="BT30385" s="153"/>
    </row>
    <row r="30386" spans="71:72" x14ac:dyDescent="0.2">
      <c r="BS30386" s="152"/>
      <c r="BT30386" s="153"/>
    </row>
    <row r="30387" spans="71:72" x14ac:dyDescent="0.2">
      <c r="BS30387" s="152"/>
      <c r="BT30387" s="153"/>
    </row>
    <row r="30388" spans="71:72" x14ac:dyDescent="0.2">
      <c r="BS30388" s="152"/>
      <c r="BT30388" s="153"/>
    </row>
    <row r="30389" spans="71:72" x14ac:dyDescent="0.2">
      <c r="BS30389" s="152"/>
      <c r="BT30389" s="153"/>
    </row>
    <row r="30390" spans="71:72" x14ac:dyDescent="0.2">
      <c r="BS30390" s="152"/>
      <c r="BT30390" s="153"/>
    </row>
    <row r="30391" spans="71:72" x14ac:dyDescent="0.2">
      <c r="BS30391" s="152"/>
      <c r="BT30391" s="153"/>
    </row>
    <row r="30392" spans="71:72" x14ac:dyDescent="0.2">
      <c r="BS30392" s="152"/>
      <c r="BT30392" s="153"/>
    </row>
    <row r="30393" spans="71:72" x14ac:dyDescent="0.2">
      <c r="BS30393" s="152"/>
      <c r="BT30393" s="153"/>
    </row>
    <row r="30394" spans="71:72" x14ac:dyDescent="0.2">
      <c r="BS30394" s="152"/>
      <c r="BT30394" s="153"/>
    </row>
    <row r="30395" spans="71:72" x14ac:dyDescent="0.2">
      <c r="BS30395" s="152"/>
      <c r="BT30395" s="153"/>
    </row>
    <row r="30396" spans="71:72" x14ac:dyDescent="0.2">
      <c r="BS30396" s="152"/>
      <c r="BT30396" s="153"/>
    </row>
    <row r="30397" spans="71:72" x14ac:dyDescent="0.2">
      <c r="BS30397" s="152"/>
      <c r="BT30397" s="153"/>
    </row>
    <row r="30398" spans="71:72" x14ac:dyDescent="0.2">
      <c r="BS30398" s="152"/>
      <c r="BT30398" s="153"/>
    </row>
    <row r="30399" spans="71:72" x14ac:dyDescent="0.2">
      <c r="BS30399" s="152"/>
      <c r="BT30399" s="153"/>
    </row>
    <row r="30400" spans="71:72" x14ac:dyDescent="0.2">
      <c r="BS30400" s="152"/>
      <c r="BT30400" s="153"/>
    </row>
    <row r="30401" spans="71:72" x14ac:dyDescent="0.2">
      <c r="BS30401" s="152"/>
      <c r="BT30401" s="153"/>
    </row>
    <row r="30402" spans="71:72" x14ac:dyDescent="0.2">
      <c r="BS30402" s="152"/>
      <c r="BT30402" s="153"/>
    </row>
    <row r="30403" spans="71:72" x14ac:dyDescent="0.2">
      <c r="BS30403" s="152"/>
      <c r="BT30403" s="153"/>
    </row>
    <row r="30404" spans="71:72" x14ac:dyDescent="0.2">
      <c r="BS30404" s="152"/>
      <c r="BT30404" s="153"/>
    </row>
    <row r="30405" spans="71:72" x14ac:dyDescent="0.2">
      <c r="BS30405" s="152"/>
      <c r="BT30405" s="153"/>
    </row>
    <row r="30406" spans="71:72" x14ac:dyDescent="0.2">
      <c r="BS30406" s="152"/>
      <c r="BT30406" s="153"/>
    </row>
    <row r="30407" spans="71:72" x14ac:dyDescent="0.2">
      <c r="BS30407" s="152"/>
      <c r="BT30407" s="153"/>
    </row>
    <row r="30408" spans="71:72" x14ac:dyDescent="0.2">
      <c r="BS30408" s="152"/>
      <c r="BT30408" s="153"/>
    </row>
    <row r="30409" spans="71:72" x14ac:dyDescent="0.2">
      <c r="BS30409" s="152"/>
      <c r="BT30409" s="153"/>
    </row>
    <row r="30410" spans="71:72" x14ac:dyDescent="0.2">
      <c r="BS30410" s="152"/>
      <c r="BT30410" s="153"/>
    </row>
    <row r="30411" spans="71:72" x14ac:dyDescent="0.2">
      <c r="BS30411" s="152"/>
      <c r="BT30411" s="153"/>
    </row>
    <row r="30412" spans="71:72" x14ac:dyDescent="0.2">
      <c r="BS30412" s="152"/>
      <c r="BT30412" s="153"/>
    </row>
    <row r="30413" spans="71:72" x14ac:dyDescent="0.2">
      <c r="BS30413" s="152"/>
      <c r="BT30413" s="153"/>
    </row>
    <row r="30414" spans="71:72" x14ac:dyDescent="0.2">
      <c r="BS30414" s="152"/>
      <c r="BT30414" s="153"/>
    </row>
    <row r="30415" spans="71:72" x14ac:dyDescent="0.2">
      <c r="BS30415" s="152"/>
      <c r="BT30415" s="153"/>
    </row>
    <row r="30416" spans="71:72" x14ac:dyDescent="0.2">
      <c r="BS30416" s="152"/>
      <c r="BT30416" s="153"/>
    </row>
    <row r="30417" spans="71:72" x14ac:dyDescent="0.2">
      <c r="BS30417" s="152"/>
      <c r="BT30417" s="153"/>
    </row>
    <row r="30418" spans="71:72" x14ac:dyDescent="0.2">
      <c r="BS30418" s="152"/>
      <c r="BT30418" s="153"/>
    </row>
    <row r="30419" spans="71:72" x14ac:dyDescent="0.2">
      <c r="BS30419" s="152"/>
      <c r="BT30419" s="153"/>
    </row>
    <row r="30420" spans="71:72" x14ac:dyDescent="0.2">
      <c r="BS30420" s="152"/>
      <c r="BT30420" s="153"/>
    </row>
    <row r="30421" spans="71:72" x14ac:dyDescent="0.2">
      <c r="BS30421" s="152"/>
      <c r="BT30421" s="153"/>
    </row>
    <row r="30422" spans="71:72" x14ac:dyDescent="0.2">
      <c r="BS30422" s="152"/>
      <c r="BT30422" s="153"/>
    </row>
    <row r="30423" spans="71:72" x14ac:dyDescent="0.2">
      <c r="BS30423" s="152"/>
      <c r="BT30423" s="153"/>
    </row>
    <row r="30424" spans="71:72" x14ac:dyDescent="0.2">
      <c r="BS30424" s="152"/>
      <c r="BT30424" s="153"/>
    </row>
    <row r="30425" spans="71:72" x14ac:dyDescent="0.2">
      <c r="BS30425" s="152"/>
      <c r="BT30425" s="153"/>
    </row>
    <row r="30426" spans="71:72" x14ac:dyDescent="0.2">
      <c r="BS30426" s="152"/>
      <c r="BT30426" s="153"/>
    </row>
    <row r="30427" spans="71:72" x14ac:dyDescent="0.2">
      <c r="BS30427" s="152"/>
      <c r="BT30427" s="153"/>
    </row>
    <row r="30428" spans="71:72" x14ac:dyDescent="0.2">
      <c r="BS30428" s="152"/>
      <c r="BT30428" s="153"/>
    </row>
    <row r="30429" spans="71:72" x14ac:dyDescent="0.2">
      <c r="BS30429" s="152"/>
      <c r="BT30429" s="153"/>
    </row>
    <row r="30430" spans="71:72" x14ac:dyDescent="0.2">
      <c r="BS30430" s="152"/>
      <c r="BT30430" s="153"/>
    </row>
    <row r="30431" spans="71:72" x14ac:dyDescent="0.2">
      <c r="BS30431" s="152"/>
      <c r="BT30431" s="153"/>
    </row>
    <row r="30432" spans="71:72" x14ac:dyDescent="0.2">
      <c r="BS30432" s="152"/>
      <c r="BT30432" s="153"/>
    </row>
    <row r="30433" spans="71:72" x14ac:dyDescent="0.2">
      <c r="BS30433" s="152"/>
      <c r="BT30433" s="153"/>
    </row>
    <row r="30434" spans="71:72" x14ac:dyDescent="0.2">
      <c r="BS30434" s="152"/>
      <c r="BT30434" s="153"/>
    </row>
    <row r="30435" spans="71:72" x14ac:dyDescent="0.2">
      <c r="BS30435" s="152"/>
      <c r="BT30435" s="153"/>
    </row>
    <row r="30436" spans="71:72" x14ac:dyDescent="0.2">
      <c r="BS30436" s="152"/>
      <c r="BT30436" s="153"/>
    </row>
    <row r="30437" spans="71:72" x14ac:dyDescent="0.2">
      <c r="BS30437" s="152"/>
      <c r="BT30437" s="153"/>
    </row>
    <row r="30438" spans="71:72" x14ac:dyDescent="0.2">
      <c r="BS30438" s="152"/>
      <c r="BT30438" s="153"/>
    </row>
    <row r="30439" spans="71:72" x14ac:dyDescent="0.2">
      <c r="BS30439" s="152"/>
      <c r="BT30439" s="153"/>
    </row>
    <row r="30440" spans="71:72" x14ac:dyDescent="0.2">
      <c r="BS30440" s="152"/>
      <c r="BT30440" s="153"/>
    </row>
    <row r="30441" spans="71:72" x14ac:dyDescent="0.2">
      <c r="BS30441" s="152"/>
      <c r="BT30441" s="153"/>
    </row>
    <row r="30442" spans="71:72" x14ac:dyDescent="0.2">
      <c r="BS30442" s="152"/>
      <c r="BT30442" s="153"/>
    </row>
    <row r="30443" spans="71:72" x14ac:dyDescent="0.2">
      <c r="BS30443" s="152"/>
      <c r="BT30443" s="153"/>
    </row>
    <row r="30444" spans="71:72" x14ac:dyDescent="0.2">
      <c r="BS30444" s="152"/>
      <c r="BT30444" s="153"/>
    </row>
    <row r="30445" spans="71:72" x14ac:dyDescent="0.2">
      <c r="BS30445" s="152"/>
      <c r="BT30445" s="153"/>
    </row>
    <row r="30446" spans="71:72" x14ac:dyDescent="0.2">
      <c r="BS30446" s="152"/>
      <c r="BT30446" s="153"/>
    </row>
    <row r="30447" spans="71:72" x14ac:dyDescent="0.2">
      <c r="BS30447" s="152"/>
      <c r="BT30447" s="153"/>
    </row>
    <row r="30448" spans="71:72" x14ac:dyDescent="0.2">
      <c r="BS30448" s="152"/>
      <c r="BT30448" s="153"/>
    </row>
    <row r="30449" spans="71:72" x14ac:dyDescent="0.2">
      <c r="BS30449" s="152"/>
      <c r="BT30449" s="153"/>
    </row>
    <row r="30450" spans="71:72" x14ac:dyDescent="0.2">
      <c r="BS30450" s="152"/>
      <c r="BT30450" s="153"/>
    </row>
    <row r="30451" spans="71:72" x14ac:dyDescent="0.2">
      <c r="BS30451" s="152"/>
      <c r="BT30451" s="153"/>
    </row>
    <row r="30452" spans="71:72" x14ac:dyDescent="0.2">
      <c r="BS30452" s="152"/>
      <c r="BT30452" s="153"/>
    </row>
    <row r="30453" spans="71:72" x14ac:dyDescent="0.2">
      <c r="BS30453" s="152"/>
      <c r="BT30453" s="153"/>
    </row>
    <row r="30454" spans="71:72" x14ac:dyDescent="0.2">
      <c r="BS30454" s="152"/>
      <c r="BT30454" s="153"/>
    </row>
    <row r="30455" spans="71:72" x14ac:dyDescent="0.2">
      <c r="BS30455" s="152"/>
      <c r="BT30455" s="153"/>
    </row>
    <row r="30456" spans="71:72" x14ac:dyDescent="0.2">
      <c r="BS30456" s="152"/>
      <c r="BT30456" s="153"/>
    </row>
    <row r="30457" spans="71:72" x14ac:dyDescent="0.2">
      <c r="BS30457" s="152"/>
      <c r="BT30457" s="153"/>
    </row>
    <row r="30458" spans="71:72" x14ac:dyDescent="0.2">
      <c r="BS30458" s="152"/>
      <c r="BT30458" s="153"/>
    </row>
    <row r="30459" spans="71:72" x14ac:dyDescent="0.2">
      <c r="BS30459" s="152"/>
      <c r="BT30459" s="153"/>
    </row>
    <row r="30460" spans="71:72" x14ac:dyDescent="0.2">
      <c r="BS30460" s="152"/>
      <c r="BT30460" s="153"/>
    </row>
    <row r="30461" spans="71:72" x14ac:dyDescent="0.2">
      <c r="BS30461" s="152"/>
      <c r="BT30461" s="153"/>
    </row>
    <row r="30462" spans="71:72" x14ac:dyDescent="0.2">
      <c r="BS30462" s="152"/>
      <c r="BT30462" s="153"/>
    </row>
    <row r="30463" spans="71:72" x14ac:dyDescent="0.2">
      <c r="BS30463" s="152"/>
      <c r="BT30463" s="153"/>
    </row>
    <row r="30464" spans="71:72" x14ac:dyDescent="0.2">
      <c r="BS30464" s="152"/>
      <c r="BT30464" s="153"/>
    </row>
    <row r="30465" spans="71:72" x14ac:dyDescent="0.2">
      <c r="BS30465" s="152"/>
      <c r="BT30465" s="153"/>
    </row>
    <row r="30466" spans="71:72" x14ac:dyDescent="0.2">
      <c r="BS30466" s="152"/>
      <c r="BT30466" s="153"/>
    </row>
    <row r="30467" spans="71:72" x14ac:dyDescent="0.2">
      <c r="BS30467" s="152"/>
      <c r="BT30467" s="153"/>
    </row>
    <row r="30468" spans="71:72" x14ac:dyDescent="0.2">
      <c r="BS30468" s="152"/>
      <c r="BT30468" s="153"/>
    </row>
    <row r="30469" spans="71:72" x14ac:dyDescent="0.2">
      <c r="BS30469" s="152"/>
      <c r="BT30469" s="153"/>
    </row>
    <row r="30470" spans="71:72" x14ac:dyDescent="0.2">
      <c r="BS30470" s="152"/>
      <c r="BT30470" s="153"/>
    </row>
    <row r="30471" spans="71:72" x14ac:dyDescent="0.2">
      <c r="BS30471" s="152"/>
      <c r="BT30471" s="153"/>
    </row>
    <row r="30472" spans="71:72" x14ac:dyDescent="0.2">
      <c r="BS30472" s="152"/>
      <c r="BT30472" s="153"/>
    </row>
    <row r="30473" spans="71:72" x14ac:dyDescent="0.2">
      <c r="BS30473" s="152"/>
      <c r="BT30473" s="153"/>
    </row>
    <row r="30474" spans="71:72" x14ac:dyDescent="0.2">
      <c r="BS30474" s="152"/>
      <c r="BT30474" s="153"/>
    </row>
    <row r="30475" spans="71:72" x14ac:dyDescent="0.2">
      <c r="BS30475" s="152"/>
      <c r="BT30475" s="153"/>
    </row>
    <row r="30476" spans="71:72" x14ac:dyDescent="0.2">
      <c r="BS30476" s="152"/>
      <c r="BT30476" s="153"/>
    </row>
    <row r="30477" spans="71:72" x14ac:dyDescent="0.2">
      <c r="BS30477" s="152"/>
      <c r="BT30477" s="153"/>
    </row>
    <row r="30478" spans="71:72" x14ac:dyDescent="0.2">
      <c r="BS30478" s="152"/>
      <c r="BT30478" s="153"/>
    </row>
    <row r="30479" spans="71:72" x14ac:dyDescent="0.2">
      <c r="BS30479" s="152"/>
      <c r="BT30479" s="153"/>
    </row>
    <row r="30480" spans="71:72" x14ac:dyDescent="0.2">
      <c r="BS30480" s="152"/>
      <c r="BT30480" s="153"/>
    </row>
    <row r="30481" spans="71:72" x14ac:dyDescent="0.2">
      <c r="BS30481" s="152"/>
      <c r="BT30481" s="153"/>
    </row>
    <row r="30482" spans="71:72" x14ac:dyDescent="0.2">
      <c r="BS30482" s="152"/>
      <c r="BT30482" s="153"/>
    </row>
    <row r="30483" spans="71:72" x14ac:dyDescent="0.2">
      <c r="BS30483" s="152"/>
      <c r="BT30483" s="153"/>
    </row>
    <row r="30484" spans="71:72" x14ac:dyDescent="0.2">
      <c r="BS30484" s="152"/>
      <c r="BT30484" s="153"/>
    </row>
    <row r="30485" spans="71:72" x14ac:dyDescent="0.2">
      <c r="BS30485" s="152"/>
      <c r="BT30485" s="153"/>
    </row>
    <row r="30486" spans="71:72" x14ac:dyDescent="0.2">
      <c r="BS30486" s="152"/>
      <c r="BT30486" s="153"/>
    </row>
    <row r="30487" spans="71:72" x14ac:dyDescent="0.2">
      <c r="BS30487" s="152"/>
      <c r="BT30487" s="153"/>
    </row>
    <row r="30488" spans="71:72" x14ac:dyDescent="0.2">
      <c r="BS30488" s="152"/>
      <c r="BT30488" s="153"/>
    </row>
    <row r="30489" spans="71:72" x14ac:dyDescent="0.2">
      <c r="BS30489" s="152"/>
      <c r="BT30489" s="153"/>
    </row>
    <row r="30490" spans="71:72" x14ac:dyDescent="0.2">
      <c r="BS30490" s="152"/>
      <c r="BT30490" s="153"/>
    </row>
    <row r="30491" spans="71:72" x14ac:dyDescent="0.2">
      <c r="BS30491" s="152"/>
      <c r="BT30491" s="153"/>
    </row>
    <row r="30492" spans="71:72" x14ac:dyDescent="0.2">
      <c r="BS30492" s="152"/>
      <c r="BT30492" s="153"/>
    </row>
    <row r="30493" spans="71:72" x14ac:dyDescent="0.2">
      <c r="BS30493" s="152"/>
      <c r="BT30493" s="153"/>
    </row>
    <row r="30494" spans="71:72" x14ac:dyDescent="0.2">
      <c r="BS30494" s="152"/>
      <c r="BT30494" s="153"/>
    </row>
    <row r="30495" spans="71:72" x14ac:dyDescent="0.2">
      <c r="BS30495" s="152"/>
      <c r="BT30495" s="153"/>
    </row>
    <row r="30496" spans="71:72" x14ac:dyDescent="0.2">
      <c r="BS30496" s="152"/>
      <c r="BT30496" s="153"/>
    </row>
    <row r="30497" spans="71:72" x14ac:dyDescent="0.2">
      <c r="BS30497" s="152"/>
      <c r="BT30497" s="153"/>
    </row>
    <row r="30498" spans="71:72" x14ac:dyDescent="0.2">
      <c r="BS30498" s="152"/>
      <c r="BT30498" s="153"/>
    </row>
    <row r="30499" spans="71:72" x14ac:dyDescent="0.2">
      <c r="BS30499" s="152"/>
      <c r="BT30499" s="153"/>
    </row>
    <row r="30500" spans="71:72" x14ac:dyDescent="0.2">
      <c r="BS30500" s="152"/>
      <c r="BT30500" s="153"/>
    </row>
    <row r="30501" spans="71:72" x14ac:dyDescent="0.2">
      <c r="BS30501" s="152"/>
      <c r="BT30501" s="153"/>
    </row>
    <row r="30502" spans="71:72" x14ac:dyDescent="0.2">
      <c r="BS30502" s="152"/>
      <c r="BT30502" s="153"/>
    </row>
    <row r="30503" spans="71:72" x14ac:dyDescent="0.2">
      <c r="BS30503" s="152"/>
      <c r="BT30503" s="153"/>
    </row>
    <row r="30504" spans="71:72" x14ac:dyDescent="0.2">
      <c r="BS30504" s="152"/>
      <c r="BT30504" s="153"/>
    </row>
    <row r="30505" spans="71:72" x14ac:dyDescent="0.2">
      <c r="BS30505" s="152"/>
      <c r="BT30505" s="153"/>
    </row>
    <row r="30506" spans="71:72" x14ac:dyDescent="0.2">
      <c r="BS30506" s="152"/>
      <c r="BT30506" s="153"/>
    </row>
    <row r="30507" spans="71:72" x14ac:dyDescent="0.2">
      <c r="BS30507" s="152"/>
      <c r="BT30507" s="153"/>
    </row>
    <row r="30508" spans="71:72" x14ac:dyDescent="0.2">
      <c r="BS30508" s="152"/>
      <c r="BT30508" s="153"/>
    </row>
    <row r="30509" spans="71:72" x14ac:dyDescent="0.2">
      <c r="BS30509" s="152"/>
      <c r="BT30509" s="153"/>
    </row>
    <row r="30510" spans="71:72" x14ac:dyDescent="0.2">
      <c r="BS30510" s="152"/>
      <c r="BT30510" s="153"/>
    </row>
    <row r="30511" spans="71:72" x14ac:dyDescent="0.2">
      <c r="BS30511" s="152"/>
      <c r="BT30511" s="153"/>
    </row>
    <row r="30512" spans="71:72" x14ac:dyDescent="0.2">
      <c r="BS30512" s="152"/>
      <c r="BT30512" s="153"/>
    </row>
    <row r="30513" spans="71:72" x14ac:dyDescent="0.2">
      <c r="BS30513" s="152"/>
      <c r="BT30513" s="153"/>
    </row>
    <row r="30514" spans="71:72" x14ac:dyDescent="0.2">
      <c r="BS30514" s="152"/>
      <c r="BT30514" s="153"/>
    </row>
    <row r="30515" spans="71:72" x14ac:dyDescent="0.2">
      <c r="BS30515" s="152"/>
      <c r="BT30515" s="153"/>
    </row>
    <row r="30516" spans="71:72" x14ac:dyDescent="0.2">
      <c r="BS30516" s="152"/>
      <c r="BT30516" s="153"/>
    </row>
    <row r="30517" spans="71:72" x14ac:dyDescent="0.2">
      <c r="BS30517" s="152"/>
      <c r="BT30517" s="153"/>
    </row>
    <row r="30518" spans="71:72" x14ac:dyDescent="0.2">
      <c r="BS30518" s="152"/>
      <c r="BT30518" s="153"/>
    </row>
    <row r="30519" spans="71:72" x14ac:dyDescent="0.2">
      <c r="BS30519" s="152"/>
      <c r="BT30519" s="153"/>
    </row>
    <row r="30520" spans="71:72" x14ac:dyDescent="0.2">
      <c r="BS30520" s="152"/>
      <c r="BT30520" s="153"/>
    </row>
    <row r="30521" spans="71:72" x14ac:dyDescent="0.2">
      <c r="BS30521" s="152"/>
      <c r="BT30521" s="153"/>
    </row>
    <row r="30522" spans="71:72" x14ac:dyDescent="0.2">
      <c r="BS30522" s="152"/>
      <c r="BT30522" s="153"/>
    </row>
    <row r="30523" spans="71:72" x14ac:dyDescent="0.2">
      <c r="BS30523" s="152"/>
      <c r="BT30523" s="153"/>
    </row>
    <row r="30524" spans="71:72" x14ac:dyDescent="0.2">
      <c r="BS30524" s="152"/>
      <c r="BT30524" s="153"/>
    </row>
    <row r="30525" spans="71:72" x14ac:dyDescent="0.2">
      <c r="BS30525" s="152"/>
      <c r="BT30525" s="153"/>
    </row>
    <row r="30526" spans="71:72" x14ac:dyDescent="0.2">
      <c r="BS30526" s="152"/>
      <c r="BT30526" s="153"/>
    </row>
    <row r="30527" spans="71:72" x14ac:dyDescent="0.2">
      <c r="BS30527" s="152"/>
      <c r="BT30527" s="153"/>
    </row>
    <row r="30528" spans="71:72" x14ac:dyDescent="0.2">
      <c r="BS30528" s="152"/>
      <c r="BT30528" s="153"/>
    </row>
    <row r="30529" spans="71:72" x14ac:dyDescent="0.2">
      <c r="BS30529" s="152"/>
      <c r="BT30529" s="153"/>
    </row>
    <row r="30530" spans="71:72" x14ac:dyDescent="0.2">
      <c r="BS30530" s="152"/>
      <c r="BT30530" s="153"/>
    </row>
    <row r="30531" spans="71:72" x14ac:dyDescent="0.2">
      <c r="BS30531" s="152"/>
      <c r="BT30531" s="153"/>
    </row>
    <row r="30532" spans="71:72" x14ac:dyDescent="0.2">
      <c r="BS30532" s="152"/>
      <c r="BT30532" s="153"/>
    </row>
    <row r="30533" spans="71:72" x14ac:dyDescent="0.2">
      <c r="BS30533" s="152"/>
      <c r="BT30533" s="153"/>
    </row>
    <row r="30534" spans="71:72" x14ac:dyDescent="0.2">
      <c r="BS30534" s="152"/>
      <c r="BT30534" s="153"/>
    </row>
    <row r="30535" spans="71:72" x14ac:dyDescent="0.2">
      <c r="BS30535" s="152"/>
      <c r="BT30535" s="153"/>
    </row>
    <row r="30536" spans="71:72" x14ac:dyDescent="0.2">
      <c r="BS30536" s="152"/>
      <c r="BT30536" s="153"/>
    </row>
    <row r="30537" spans="71:72" x14ac:dyDescent="0.2">
      <c r="BS30537" s="152"/>
      <c r="BT30537" s="153"/>
    </row>
    <row r="30538" spans="71:72" x14ac:dyDescent="0.2">
      <c r="BS30538" s="152"/>
      <c r="BT30538" s="153"/>
    </row>
    <row r="30539" spans="71:72" x14ac:dyDescent="0.2">
      <c r="BS30539" s="152"/>
      <c r="BT30539" s="153"/>
    </row>
    <row r="30540" spans="71:72" x14ac:dyDescent="0.2">
      <c r="BS30540" s="152"/>
      <c r="BT30540" s="153"/>
    </row>
    <row r="30541" spans="71:72" x14ac:dyDescent="0.2">
      <c r="BS30541" s="152"/>
      <c r="BT30541" s="153"/>
    </row>
    <row r="30542" spans="71:72" x14ac:dyDescent="0.2">
      <c r="BS30542" s="152"/>
      <c r="BT30542" s="153"/>
    </row>
    <row r="30543" spans="71:72" x14ac:dyDescent="0.2">
      <c r="BS30543" s="152"/>
      <c r="BT30543" s="153"/>
    </row>
    <row r="30544" spans="71:72" x14ac:dyDescent="0.2">
      <c r="BS30544" s="152"/>
      <c r="BT30544" s="153"/>
    </row>
    <row r="30545" spans="71:72" x14ac:dyDescent="0.2">
      <c r="BS30545" s="152"/>
      <c r="BT30545" s="153"/>
    </row>
    <row r="30546" spans="71:72" x14ac:dyDescent="0.2">
      <c r="BS30546" s="152"/>
      <c r="BT30546" s="153"/>
    </row>
    <row r="30547" spans="71:72" x14ac:dyDescent="0.2">
      <c r="BS30547" s="152"/>
      <c r="BT30547" s="153"/>
    </row>
    <row r="30548" spans="71:72" x14ac:dyDescent="0.2">
      <c r="BS30548" s="152"/>
      <c r="BT30548" s="153"/>
    </row>
    <row r="30549" spans="71:72" x14ac:dyDescent="0.2">
      <c r="BS30549" s="152"/>
      <c r="BT30549" s="153"/>
    </row>
    <row r="30550" spans="71:72" x14ac:dyDescent="0.2">
      <c r="BS30550" s="152"/>
      <c r="BT30550" s="153"/>
    </row>
    <row r="30551" spans="71:72" x14ac:dyDescent="0.2">
      <c r="BS30551" s="152"/>
      <c r="BT30551" s="153"/>
    </row>
    <row r="30552" spans="71:72" x14ac:dyDescent="0.2">
      <c r="BS30552" s="152"/>
      <c r="BT30552" s="153"/>
    </row>
    <row r="30553" spans="71:72" x14ac:dyDescent="0.2">
      <c r="BS30553" s="152"/>
      <c r="BT30553" s="153"/>
    </row>
    <row r="30554" spans="71:72" x14ac:dyDescent="0.2">
      <c r="BS30554" s="152"/>
      <c r="BT30554" s="153"/>
    </row>
    <row r="30555" spans="71:72" x14ac:dyDescent="0.2">
      <c r="BS30555" s="152"/>
      <c r="BT30555" s="153"/>
    </row>
    <row r="30556" spans="71:72" x14ac:dyDescent="0.2">
      <c r="BS30556" s="152"/>
      <c r="BT30556" s="153"/>
    </row>
    <row r="30557" spans="71:72" x14ac:dyDescent="0.2">
      <c r="BS30557" s="152"/>
      <c r="BT30557" s="153"/>
    </row>
    <row r="30558" spans="71:72" x14ac:dyDescent="0.2">
      <c r="BS30558" s="152"/>
      <c r="BT30558" s="153"/>
    </row>
    <row r="30559" spans="71:72" x14ac:dyDescent="0.2">
      <c r="BS30559" s="152"/>
      <c r="BT30559" s="153"/>
    </row>
    <row r="30560" spans="71:72" x14ac:dyDescent="0.2">
      <c r="BS30560" s="152"/>
      <c r="BT30560" s="153"/>
    </row>
    <row r="30561" spans="71:72" x14ac:dyDescent="0.2">
      <c r="BS30561" s="152"/>
      <c r="BT30561" s="153"/>
    </row>
    <row r="30562" spans="71:72" x14ac:dyDescent="0.2">
      <c r="BS30562" s="152"/>
      <c r="BT30562" s="153"/>
    </row>
    <row r="30563" spans="71:72" x14ac:dyDescent="0.2">
      <c r="BS30563" s="152"/>
      <c r="BT30563" s="153"/>
    </row>
    <row r="30564" spans="71:72" x14ac:dyDescent="0.2">
      <c r="BS30564" s="152"/>
      <c r="BT30564" s="153"/>
    </row>
    <row r="30565" spans="71:72" x14ac:dyDescent="0.2">
      <c r="BS30565" s="152"/>
      <c r="BT30565" s="153"/>
    </row>
    <row r="30566" spans="71:72" x14ac:dyDescent="0.2">
      <c r="BS30566" s="152"/>
      <c r="BT30566" s="153"/>
    </row>
    <row r="30567" spans="71:72" x14ac:dyDescent="0.2">
      <c r="BS30567" s="152"/>
      <c r="BT30567" s="153"/>
    </row>
    <row r="30568" spans="71:72" x14ac:dyDescent="0.2">
      <c r="BS30568" s="152"/>
      <c r="BT30568" s="153"/>
    </row>
    <row r="30569" spans="71:72" x14ac:dyDescent="0.2">
      <c r="BS30569" s="152"/>
      <c r="BT30569" s="153"/>
    </row>
    <row r="30570" spans="71:72" x14ac:dyDescent="0.2">
      <c r="BS30570" s="152"/>
      <c r="BT30570" s="153"/>
    </row>
    <row r="30571" spans="71:72" x14ac:dyDescent="0.2">
      <c r="BS30571" s="152"/>
      <c r="BT30571" s="153"/>
    </row>
    <row r="30572" spans="71:72" x14ac:dyDescent="0.2">
      <c r="BS30572" s="152"/>
      <c r="BT30572" s="153"/>
    </row>
    <row r="30573" spans="71:72" x14ac:dyDescent="0.2">
      <c r="BS30573" s="152"/>
      <c r="BT30573" s="153"/>
    </row>
    <row r="30574" spans="71:72" x14ac:dyDescent="0.2">
      <c r="BS30574" s="152"/>
      <c r="BT30574" s="153"/>
    </row>
    <row r="30575" spans="71:72" x14ac:dyDescent="0.2">
      <c r="BS30575" s="152"/>
      <c r="BT30575" s="153"/>
    </row>
    <row r="30576" spans="71:72" x14ac:dyDescent="0.2">
      <c r="BS30576" s="152"/>
      <c r="BT30576" s="153"/>
    </row>
    <row r="30577" spans="71:72" x14ac:dyDescent="0.2">
      <c r="BS30577" s="152"/>
      <c r="BT30577" s="153"/>
    </row>
    <row r="30578" spans="71:72" x14ac:dyDescent="0.2">
      <c r="BS30578" s="152"/>
      <c r="BT30578" s="153"/>
    </row>
    <row r="30579" spans="71:72" x14ac:dyDescent="0.2">
      <c r="BS30579" s="152"/>
      <c r="BT30579" s="153"/>
    </row>
    <row r="30580" spans="71:72" x14ac:dyDescent="0.2">
      <c r="BS30580" s="152"/>
      <c r="BT30580" s="153"/>
    </row>
    <row r="30581" spans="71:72" x14ac:dyDescent="0.2">
      <c r="BS30581" s="152"/>
      <c r="BT30581" s="153"/>
    </row>
    <row r="30582" spans="71:72" x14ac:dyDescent="0.2">
      <c r="BS30582" s="152"/>
      <c r="BT30582" s="153"/>
    </row>
    <row r="30583" spans="71:72" x14ac:dyDescent="0.2">
      <c r="BS30583" s="152"/>
      <c r="BT30583" s="153"/>
    </row>
    <row r="30584" spans="71:72" x14ac:dyDescent="0.2">
      <c r="BS30584" s="152"/>
      <c r="BT30584" s="153"/>
    </row>
    <row r="30585" spans="71:72" x14ac:dyDescent="0.2">
      <c r="BS30585" s="152"/>
      <c r="BT30585" s="153"/>
    </row>
    <row r="30586" spans="71:72" x14ac:dyDescent="0.2">
      <c r="BS30586" s="152"/>
      <c r="BT30586" s="153"/>
    </row>
    <row r="30587" spans="71:72" x14ac:dyDescent="0.2">
      <c r="BS30587" s="152"/>
      <c r="BT30587" s="153"/>
    </row>
    <row r="30588" spans="71:72" x14ac:dyDescent="0.2">
      <c r="BS30588" s="152"/>
      <c r="BT30588" s="153"/>
    </row>
    <row r="30589" spans="71:72" x14ac:dyDescent="0.2">
      <c r="BS30589" s="152"/>
      <c r="BT30589" s="153"/>
    </row>
    <row r="30590" spans="71:72" x14ac:dyDescent="0.2">
      <c r="BS30590" s="152"/>
      <c r="BT30590" s="153"/>
    </row>
    <row r="30591" spans="71:72" x14ac:dyDescent="0.2">
      <c r="BS30591" s="152"/>
      <c r="BT30591" s="153"/>
    </row>
    <row r="30592" spans="71:72" x14ac:dyDescent="0.2">
      <c r="BS30592" s="152"/>
      <c r="BT30592" s="153"/>
    </row>
    <row r="30593" spans="71:72" x14ac:dyDescent="0.2">
      <c r="BS30593" s="152"/>
      <c r="BT30593" s="153"/>
    </row>
    <row r="30594" spans="71:72" x14ac:dyDescent="0.2">
      <c r="BS30594" s="152"/>
      <c r="BT30594" s="153"/>
    </row>
    <row r="30595" spans="71:72" x14ac:dyDescent="0.2">
      <c r="BS30595" s="152"/>
      <c r="BT30595" s="153"/>
    </row>
    <row r="30596" spans="71:72" x14ac:dyDescent="0.2">
      <c r="BS30596" s="152"/>
      <c r="BT30596" s="153"/>
    </row>
    <row r="30597" spans="71:72" x14ac:dyDescent="0.2">
      <c r="BS30597" s="152"/>
      <c r="BT30597" s="153"/>
    </row>
    <row r="30598" spans="71:72" x14ac:dyDescent="0.2">
      <c r="BS30598" s="152"/>
      <c r="BT30598" s="153"/>
    </row>
    <row r="30599" spans="71:72" x14ac:dyDescent="0.2">
      <c r="BS30599" s="152"/>
      <c r="BT30599" s="153"/>
    </row>
    <row r="30600" spans="71:72" x14ac:dyDescent="0.2">
      <c r="BS30600" s="152"/>
      <c r="BT30600" s="153"/>
    </row>
    <row r="30601" spans="71:72" x14ac:dyDescent="0.2">
      <c r="BS30601" s="152"/>
      <c r="BT30601" s="153"/>
    </row>
    <row r="30602" spans="71:72" x14ac:dyDescent="0.2">
      <c r="BS30602" s="152"/>
      <c r="BT30602" s="153"/>
    </row>
    <row r="30603" spans="71:72" x14ac:dyDescent="0.2">
      <c r="BS30603" s="152"/>
      <c r="BT30603" s="153"/>
    </row>
    <row r="30604" spans="71:72" x14ac:dyDescent="0.2">
      <c r="BS30604" s="152"/>
      <c r="BT30604" s="153"/>
    </row>
    <row r="30605" spans="71:72" x14ac:dyDescent="0.2">
      <c r="BS30605" s="152"/>
      <c r="BT30605" s="153"/>
    </row>
    <row r="30606" spans="71:72" x14ac:dyDescent="0.2">
      <c r="BS30606" s="152"/>
      <c r="BT30606" s="153"/>
    </row>
    <row r="30607" spans="71:72" x14ac:dyDescent="0.2">
      <c r="BS30607" s="152"/>
      <c r="BT30607" s="153"/>
    </row>
    <row r="30608" spans="71:72" x14ac:dyDescent="0.2">
      <c r="BS30608" s="152"/>
      <c r="BT30608" s="153"/>
    </row>
    <row r="30609" spans="71:72" x14ac:dyDescent="0.2">
      <c r="BS30609" s="152"/>
      <c r="BT30609" s="153"/>
    </row>
    <row r="30610" spans="71:72" x14ac:dyDescent="0.2">
      <c r="BS30610" s="152"/>
      <c r="BT30610" s="153"/>
    </row>
    <row r="30611" spans="71:72" x14ac:dyDescent="0.2">
      <c r="BS30611" s="152"/>
      <c r="BT30611" s="153"/>
    </row>
    <row r="30612" spans="71:72" x14ac:dyDescent="0.2">
      <c r="BS30612" s="152"/>
      <c r="BT30612" s="153"/>
    </row>
    <row r="30613" spans="71:72" x14ac:dyDescent="0.2">
      <c r="BS30613" s="152"/>
      <c r="BT30613" s="153"/>
    </row>
    <row r="30614" spans="71:72" x14ac:dyDescent="0.2">
      <c r="BS30614" s="152"/>
      <c r="BT30614" s="153"/>
    </row>
    <row r="30615" spans="71:72" x14ac:dyDescent="0.2">
      <c r="BS30615" s="152"/>
      <c r="BT30615" s="153"/>
    </row>
    <row r="30616" spans="71:72" x14ac:dyDescent="0.2">
      <c r="BS30616" s="152"/>
      <c r="BT30616" s="153"/>
    </row>
    <row r="30617" spans="71:72" x14ac:dyDescent="0.2">
      <c r="BS30617" s="152"/>
      <c r="BT30617" s="153"/>
    </row>
    <row r="30618" spans="71:72" x14ac:dyDescent="0.2">
      <c r="BS30618" s="152"/>
      <c r="BT30618" s="153"/>
    </row>
    <row r="30619" spans="71:72" x14ac:dyDescent="0.2">
      <c r="BS30619" s="152"/>
      <c r="BT30619" s="153"/>
    </row>
    <row r="30620" spans="71:72" x14ac:dyDescent="0.2">
      <c r="BS30620" s="152"/>
      <c r="BT30620" s="153"/>
    </row>
    <row r="30621" spans="71:72" x14ac:dyDescent="0.2">
      <c r="BS30621" s="152"/>
      <c r="BT30621" s="153"/>
    </row>
    <row r="30622" spans="71:72" x14ac:dyDescent="0.2">
      <c r="BS30622" s="152"/>
      <c r="BT30622" s="153"/>
    </row>
    <row r="30623" spans="71:72" x14ac:dyDescent="0.2">
      <c r="BS30623" s="152"/>
      <c r="BT30623" s="153"/>
    </row>
    <row r="30624" spans="71:72" x14ac:dyDescent="0.2">
      <c r="BS30624" s="152"/>
      <c r="BT30624" s="153"/>
    </row>
    <row r="30625" spans="71:72" x14ac:dyDescent="0.2">
      <c r="BS30625" s="152"/>
      <c r="BT30625" s="153"/>
    </row>
    <row r="30626" spans="71:72" x14ac:dyDescent="0.2">
      <c r="BS30626" s="152"/>
      <c r="BT30626" s="153"/>
    </row>
    <row r="30627" spans="71:72" x14ac:dyDescent="0.2">
      <c r="BS30627" s="152"/>
      <c r="BT30627" s="153"/>
    </row>
    <row r="30628" spans="71:72" x14ac:dyDescent="0.2">
      <c r="BS30628" s="152"/>
      <c r="BT30628" s="153"/>
    </row>
    <row r="30629" spans="71:72" x14ac:dyDescent="0.2">
      <c r="BS30629" s="152"/>
      <c r="BT30629" s="153"/>
    </row>
    <row r="30630" spans="71:72" x14ac:dyDescent="0.2">
      <c r="BS30630" s="152"/>
      <c r="BT30630" s="153"/>
    </row>
    <row r="30631" spans="71:72" x14ac:dyDescent="0.2">
      <c r="BS30631" s="152"/>
      <c r="BT30631" s="153"/>
    </row>
    <row r="30632" spans="71:72" x14ac:dyDescent="0.2">
      <c r="BS30632" s="152"/>
      <c r="BT30632" s="153"/>
    </row>
    <row r="30633" spans="71:72" x14ac:dyDescent="0.2">
      <c r="BS30633" s="152"/>
      <c r="BT30633" s="153"/>
    </row>
    <row r="30634" spans="71:72" x14ac:dyDescent="0.2">
      <c r="BS30634" s="152"/>
      <c r="BT30634" s="153"/>
    </row>
    <row r="30635" spans="71:72" x14ac:dyDescent="0.2">
      <c r="BS30635" s="152"/>
      <c r="BT30635" s="153"/>
    </row>
    <row r="30636" spans="71:72" x14ac:dyDescent="0.2">
      <c r="BS30636" s="152"/>
      <c r="BT30636" s="153"/>
    </row>
    <row r="30637" spans="71:72" x14ac:dyDescent="0.2">
      <c r="BS30637" s="152"/>
      <c r="BT30637" s="153"/>
    </row>
    <row r="30638" spans="71:72" x14ac:dyDescent="0.2">
      <c r="BS30638" s="152"/>
      <c r="BT30638" s="153"/>
    </row>
    <row r="30639" spans="71:72" x14ac:dyDescent="0.2">
      <c r="BS30639" s="152"/>
      <c r="BT30639" s="153"/>
    </row>
    <row r="30640" spans="71:72" x14ac:dyDescent="0.2">
      <c r="BS30640" s="152"/>
      <c r="BT30640" s="153"/>
    </row>
    <row r="30641" spans="71:72" x14ac:dyDescent="0.2">
      <c r="BS30641" s="152"/>
      <c r="BT30641" s="153"/>
    </row>
    <row r="30642" spans="71:72" x14ac:dyDescent="0.2">
      <c r="BS30642" s="152"/>
      <c r="BT30642" s="153"/>
    </row>
    <row r="30643" spans="71:72" x14ac:dyDescent="0.2">
      <c r="BS30643" s="152"/>
      <c r="BT30643" s="153"/>
    </row>
    <row r="30644" spans="71:72" x14ac:dyDescent="0.2">
      <c r="BS30644" s="152"/>
      <c r="BT30644" s="153"/>
    </row>
    <row r="30645" spans="71:72" x14ac:dyDescent="0.2">
      <c r="BS30645" s="152"/>
      <c r="BT30645" s="153"/>
    </row>
    <row r="30646" spans="71:72" x14ac:dyDescent="0.2">
      <c r="BS30646" s="152"/>
      <c r="BT30646" s="153"/>
    </row>
    <row r="30647" spans="71:72" x14ac:dyDescent="0.2">
      <c r="BS30647" s="152"/>
      <c r="BT30647" s="153"/>
    </row>
    <row r="30648" spans="71:72" x14ac:dyDescent="0.2">
      <c r="BS30648" s="152"/>
      <c r="BT30648" s="153"/>
    </row>
    <row r="30649" spans="71:72" x14ac:dyDescent="0.2">
      <c r="BS30649" s="152"/>
      <c r="BT30649" s="153"/>
    </row>
    <row r="30650" spans="71:72" x14ac:dyDescent="0.2">
      <c r="BS30650" s="152"/>
      <c r="BT30650" s="153"/>
    </row>
    <row r="30651" spans="71:72" x14ac:dyDescent="0.2">
      <c r="BS30651" s="152"/>
      <c r="BT30651" s="153"/>
    </row>
    <row r="30652" spans="71:72" x14ac:dyDescent="0.2">
      <c r="BS30652" s="152"/>
      <c r="BT30652" s="153"/>
    </row>
    <row r="30653" spans="71:72" x14ac:dyDescent="0.2">
      <c r="BS30653" s="152"/>
      <c r="BT30653" s="153"/>
    </row>
    <row r="30654" spans="71:72" x14ac:dyDescent="0.2">
      <c r="BS30654" s="152"/>
      <c r="BT30654" s="153"/>
    </row>
    <row r="30655" spans="71:72" x14ac:dyDescent="0.2">
      <c r="BS30655" s="152"/>
      <c r="BT30655" s="153"/>
    </row>
    <row r="30656" spans="71:72" x14ac:dyDescent="0.2">
      <c r="BS30656" s="152"/>
      <c r="BT30656" s="153"/>
    </row>
    <row r="30657" spans="71:72" x14ac:dyDescent="0.2">
      <c r="BS30657" s="152"/>
      <c r="BT30657" s="153"/>
    </row>
    <row r="30658" spans="71:72" x14ac:dyDescent="0.2">
      <c r="BS30658" s="152"/>
      <c r="BT30658" s="153"/>
    </row>
    <row r="30659" spans="71:72" x14ac:dyDescent="0.2">
      <c r="BS30659" s="152"/>
      <c r="BT30659" s="153"/>
    </row>
    <row r="30660" spans="71:72" x14ac:dyDescent="0.2">
      <c r="BS30660" s="152"/>
      <c r="BT30660" s="153"/>
    </row>
    <row r="30661" spans="71:72" x14ac:dyDescent="0.2">
      <c r="BS30661" s="152"/>
      <c r="BT30661" s="153"/>
    </row>
    <row r="30662" spans="71:72" x14ac:dyDescent="0.2">
      <c r="BS30662" s="152"/>
      <c r="BT30662" s="153"/>
    </row>
    <row r="30663" spans="71:72" x14ac:dyDescent="0.2">
      <c r="BS30663" s="152"/>
      <c r="BT30663" s="153"/>
    </row>
    <row r="30664" spans="71:72" x14ac:dyDescent="0.2">
      <c r="BS30664" s="152"/>
      <c r="BT30664" s="153"/>
    </row>
    <row r="30665" spans="71:72" x14ac:dyDescent="0.2">
      <c r="BS30665" s="152"/>
      <c r="BT30665" s="153"/>
    </row>
    <row r="30666" spans="71:72" x14ac:dyDescent="0.2">
      <c r="BS30666" s="152"/>
      <c r="BT30666" s="153"/>
    </row>
    <row r="30667" spans="71:72" x14ac:dyDescent="0.2">
      <c r="BS30667" s="152"/>
      <c r="BT30667" s="153"/>
    </row>
    <row r="30668" spans="71:72" x14ac:dyDescent="0.2">
      <c r="BS30668" s="152"/>
      <c r="BT30668" s="153"/>
    </row>
    <row r="30669" spans="71:72" x14ac:dyDescent="0.2">
      <c r="BS30669" s="152"/>
      <c r="BT30669" s="153"/>
    </row>
    <row r="30670" spans="71:72" x14ac:dyDescent="0.2">
      <c r="BS30670" s="152"/>
      <c r="BT30670" s="153"/>
    </row>
    <row r="30671" spans="71:72" x14ac:dyDescent="0.2">
      <c r="BS30671" s="152"/>
      <c r="BT30671" s="153"/>
    </row>
    <row r="30672" spans="71:72" x14ac:dyDescent="0.2">
      <c r="BS30672" s="152"/>
      <c r="BT30672" s="153"/>
    </row>
    <row r="30673" spans="71:72" x14ac:dyDescent="0.2">
      <c r="BS30673" s="152"/>
      <c r="BT30673" s="153"/>
    </row>
    <row r="30674" spans="71:72" x14ac:dyDescent="0.2">
      <c r="BS30674" s="152"/>
      <c r="BT30674" s="153"/>
    </row>
    <row r="30675" spans="71:72" x14ac:dyDescent="0.2">
      <c r="BS30675" s="152"/>
      <c r="BT30675" s="153"/>
    </row>
    <row r="30676" spans="71:72" x14ac:dyDescent="0.2">
      <c r="BS30676" s="152"/>
      <c r="BT30676" s="153"/>
    </row>
    <row r="30677" spans="71:72" x14ac:dyDescent="0.2">
      <c r="BS30677" s="152"/>
      <c r="BT30677" s="153"/>
    </row>
    <row r="30678" spans="71:72" x14ac:dyDescent="0.2">
      <c r="BS30678" s="152"/>
      <c r="BT30678" s="153"/>
    </row>
    <row r="30679" spans="71:72" x14ac:dyDescent="0.2">
      <c r="BS30679" s="152"/>
      <c r="BT30679" s="153"/>
    </row>
    <row r="30680" spans="71:72" x14ac:dyDescent="0.2">
      <c r="BS30680" s="152"/>
      <c r="BT30680" s="153"/>
    </row>
    <row r="30681" spans="71:72" x14ac:dyDescent="0.2">
      <c r="BS30681" s="152"/>
      <c r="BT30681" s="153"/>
    </row>
    <row r="30682" spans="71:72" x14ac:dyDescent="0.2">
      <c r="BS30682" s="152"/>
      <c r="BT30682" s="153"/>
    </row>
    <row r="30683" spans="71:72" x14ac:dyDescent="0.2">
      <c r="BS30683" s="152"/>
      <c r="BT30683" s="153"/>
    </row>
    <row r="30684" spans="71:72" x14ac:dyDescent="0.2">
      <c r="BS30684" s="152"/>
      <c r="BT30684" s="153"/>
    </row>
    <row r="30685" spans="71:72" x14ac:dyDescent="0.2">
      <c r="BS30685" s="152"/>
      <c r="BT30685" s="153"/>
    </row>
    <row r="30686" spans="71:72" x14ac:dyDescent="0.2">
      <c r="BS30686" s="152"/>
      <c r="BT30686" s="153"/>
    </row>
    <row r="30687" spans="71:72" x14ac:dyDescent="0.2">
      <c r="BS30687" s="152"/>
      <c r="BT30687" s="153"/>
    </row>
    <row r="30688" spans="71:72" x14ac:dyDescent="0.2">
      <c r="BS30688" s="152"/>
      <c r="BT30688" s="153"/>
    </row>
    <row r="30689" spans="71:72" x14ac:dyDescent="0.2">
      <c r="BS30689" s="152"/>
      <c r="BT30689" s="153"/>
    </row>
    <row r="30690" spans="71:72" x14ac:dyDescent="0.2">
      <c r="BS30690" s="152"/>
      <c r="BT30690" s="153"/>
    </row>
    <row r="30691" spans="71:72" x14ac:dyDescent="0.2">
      <c r="BS30691" s="152"/>
      <c r="BT30691" s="153"/>
    </row>
    <row r="30692" spans="71:72" x14ac:dyDescent="0.2">
      <c r="BS30692" s="152"/>
      <c r="BT30692" s="153"/>
    </row>
    <row r="30693" spans="71:72" x14ac:dyDescent="0.2">
      <c r="BS30693" s="152"/>
      <c r="BT30693" s="153"/>
    </row>
    <row r="30694" spans="71:72" x14ac:dyDescent="0.2">
      <c r="BS30694" s="152"/>
      <c r="BT30694" s="153"/>
    </row>
    <row r="30695" spans="71:72" x14ac:dyDescent="0.2">
      <c r="BS30695" s="152"/>
      <c r="BT30695" s="153"/>
    </row>
    <row r="30696" spans="71:72" x14ac:dyDescent="0.2">
      <c r="BS30696" s="152"/>
      <c r="BT30696" s="153"/>
    </row>
    <row r="30697" spans="71:72" x14ac:dyDescent="0.2">
      <c r="BS30697" s="152"/>
      <c r="BT30697" s="153"/>
    </row>
    <row r="30698" spans="71:72" x14ac:dyDescent="0.2">
      <c r="BS30698" s="152"/>
      <c r="BT30698" s="153"/>
    </row>
    <row r="30699" spans="71:72" x14ac:dyDescent="0.2">
      <c r="BS30699" s="152"/>
      <c r="BT30699" s="153"/>
    </row>
    <row r="30700" spans="71:72" x14ac:dyDescent="0.2">
      <c r="BS30700" s="152"/>
      <c r="BT30700" s="153"/>
    </row>
    <row r="30701" spans="71:72" x14ac:dyDescent="0.2">
      <c r="BS30701" s="152"/>
      <c r="BT30701" s="153"/>
    </row>
    <row r="30702" spans="71:72" x14ac:dyDescent="0.2">
      <c r="BS30702" s="152"/>
      <c r="BT30702" s="153"/>
    </row>
    <row r="30703" spans="71:72" x14ac:dyDescent="0.2">
      <c r="BS30703" s="152"/>
      <c r="BT30703" s="153"/>
    </row>
    <row r="30704" spans="71:72" x14ac:dyDescent="0.2">
      <c r="BS30704" s="152"/>
      <c r="BT30704" s="153"/>
    </row>
    <row r="30705" spans="71:72" x14ac:dyDescent="0.2">
      <c r="BS30705" s="152"/>
      <c r="BT30705" s="153"/>
    </row>
    <row r="30706" spans="71:72" x14ac:dyDescent="0.2">
      <c r="BS30706" s="152"/>
      <c r="BT30706" s="153"/>
    </row>
    <row r="30707" spans="71:72" x14ac:dyDescent="0.2">
      <c r="BS30707" s="152"/>
      <c r="BT30707" s="153"/>
    </row>
    <row r="30708" spans="71:72" x14ac:dyDescent="0.2">
      <c r="BS30708" s="152"/>
      <c r="BT30708" s="153"/>
    </row>
    <row r="30709" spans="71:72" x14ac:dyDescent="0.2">
      <c r="BS30709" s="152"/>
      <c r="BT30709" s="153"/>
    </row>
    <row r="30710" spans="71:72" x14ac:dyDescent="0.2">
      <c r="BS30710" s="152"/>
      <c r="BT30710" s="153"/>
    </row>
    <row r="30711" spans="71:72" x14ac:dyDescent="0.2">
      <c r="BS30711" s="152"/>
      <c r="BT30711" s="153"/>
    </row>
    <row r="30712" spans="71:72" x14ac:dyDescent="0.2">
      <c r="BS30712" s="152"/>
      <c r="BT30712" s="153"/>
    </row>
    <row r="30713" spans="71:72" x14ac:dyDescent="0.2">
      <c r="BS30713" s="152"/>
      <c r="BT30713" s="153"/>
    </row>
    <row r="30714" spans="71:72" x14ac:dyDescent="0.2">
      <c r="BS30714" s="152"/>
      <c r="BT30714" s="153"/>
    </row>
    <row r="30715" spans="71:72" x14ac:dyDescent="0.2">
      <c r="BS30715" s="152"/>
      <c r="BT30715" s="153"/>
    </row>
    <row r="30716" spans="71:72" x14ac:dyDescent="0.2">
      <c r="BS30716" s="152"/>
      <c r="BT30716" s="153"/>
    </row>
    <row r="30717" spans="71:72" x14ac:dyDescent="0.2">
      <c r="BS30717" s="152"/>
      <c r="BT30717" s="153"/>
    </row>
    <row r="30718" spans="71:72" x14ac:dyDescent="0.2">
      <c r="BS30718" s="152"/>
      <c r="BT30718" s="153"/>
    </row>
    <row r="30719" spans="71:72" x14ac:dyDescent="0.2">
      <c r="BS30719" s="152"/>
      <c r="BT30719" s="153"/>
    </row>
    <row r="30720" spans="71:72" x14ac:dyDescent="0.2">
      <c r="BS30720" s="152"/>
      <c r="BT30720" s="153"/>
    </row>
    <row r="30721" spans="71:72" x14ac:dyDescent="0.2">
      <c r="BS30721" s="152"/>
      <c r="BT30721" s="153"/>
    </row>
    <row r="30722" spans="71:72" x14ac:dyDescent="0.2">
      <c r="BS30722" s="152"/>
      <c r="BT30722" s="153"/>
    </row>
    <row r="30723" spans="71:72" x14ac:dyDescent="0.2">
      <c r="BS30723" s="152"/>
      <c r="BT30723" s="153"/>
    </row>
    <row r="30724" spans="71:72" x14ac:dyDescent="0.2">
      <c r="BS30724" s="152"/>
      <c r="BT30724" s="153"/>
    </row>
    <row r="30725" spans="71:72" x14ac:dyDescent="0.2">
      <c r="BS30725" s="152"/>
      <c r="BT30725" s="153"/>
    </row>
    <row r="30726" spans="71:72" x14ac:dyDescent="0.2">
      <c r="BS30726" s="152"/>
      <c r="BT30726" s="153"/>
    </row>
    <row r="30727" spans="71:72" x14ac:dyDescent="0.2">
      <c r="BS30727" s="152"/>
      <c r="BT30727" s="153"/>
    </row>
    <row r="30728" spans="71:72" x14ac:dyDescent="0.2">
      <c r="BS30728" s="152"/>
      <c r="BT30728" s="153"/>
    </row>
    <row r="30729" spans="71:72" x14ac:dyDescent="0.2">
      <c r="BS30729" s="152"/>
      <c r="BT30729" s="153"/>
    </row>
    <row r="30730" spans="71:72" x14ac:dyDescent="0.2">
      <c r="BS30730" s="152"/>
      <c r="BT30730" s="153"/>
    </row>
    <row r="30731" spans="71:72" x14ac:dyDescent="0.2">
      <c r="BS30731" s="152"/>
      <c r="BT30731" s="153"/>
    </row>
    <row r="30732" spans="71:72" x14ac:dyDescent="0.2">
      <c r="BS30732" s="152"/>
      <c r="BT30732" s="153"/>
    </row>
    <row r="30733" spans="71:72" x14ac:dyDescent="0.2">
      <c r="BS30733" s="152"/>
      <c r="BT30733" s="153"/>
    </row>
    <row r="30734" spans="71:72" x14ac:dyDescent="0.2">
      <c r="BS30734" s="152"/>
      <c r="BT30734" s="153"/>
    </row>
    <row r="30735" spans="71:72" x14ac:dyDescent="0.2">
      <c r="BS30735" s="152"/>
      <c r="BT30735" s="153"/>
    </row>
    <row r="30736" spans="71:72" x14ac:dyDescent="0.2">
      <c r="BS30736" s="152"/>
      <c r="BT30736" s="153"/>
    </row>
    <row r="30737" spans="71:72" x14ac:dyDescent="0.2">
      <c r="BS30737" s="152"/>
      <c r="BT30737" s="153"/>
    </row>
    <row r="30738" spans="71:72" x14ac:dyDescent="0.2">
      <c r="BS30738" s="152"/>
      <c r="BT30738" s="153"/>
    </row>
    <row r="30739" spans="71:72" x14ac:dyDescent="0.2">
      <c r="BS30739" s="152"/>
      <c r="BT30739" s="153"/>
    </row>
    <row r="30740" spans="71:72" x14ac:dyDescent="0.2">
      <c r="BS30740" s="152"/>
      <c r="BT30740" s="153"/>
    </row>
    <row r="30741" spans="71:72" x14ac:dyDescent="0.2">
      <c r="BS30741" s="152"/>
      <c r="BT30741" s="153"/>
    </row>
    <row r="30742" spans="71:72" x14ac:dyDescent="0.2">
      <c r="BS30742" s="152"/>
      <c r="BT30742" s="153"/>
    </row>
    <row r="30743" spans="71:72" x14ac:dyDescent="0.2">
      <c r="BS30743" s="152"/>
      <c r="BT30743" s="153"/>
    </row>
    <row r="30744" spans="71:72" x14ac:dyDescent="0.2">
      <c r="BS30744" s="152"/>
      <c r="BT30744" s="153"/>
    </row>
    <row r="30745" spans="71:72" x14ac:dyDescent="0.2">
      <c r="BS30745" s="152"/>
      <c r="BT30745" s="153"/>
    </row>
    <row r="30746" spans="71:72" x14ac:dyDescent="0.2">
      <c r="BS30746" s="152"/>
      <c r="BT30746" s="153"/>
    </row>
    <row r="30747" spans="71:72" x14ac:dyDescent="0.2">
      <c r="BS30747" s="152"/>
      <c r="BT30747" s="153"/>
    </row>
    <row r="30748" spans="71:72" x14ac:dyDescent="0.2">
      <c r="BS30748" s="152"/>
      <c r="BT30748" s="153"/>
    </row>
    <row r="30749" spans="71:72" x14ac:dyDescent="0.2">
      <c r="BS30749" s="152"/>
      <c r="BT30749" s="153"/>
    </row>
    <row r="30750" spans="71:72" x14ac:dyDescent="0.2">
      <c r="BS30750" s="152"/>
      <c r="BT30750" s="153"/>
    </row>
    <row r="30751" spans="71:72" x14ac:dyDescent="0.2">
      <c r="BS30751" s="152"/>
      <c r="BT30751" s="153"/>
    </row>
    <row r="30752" spans="71:72" x14ac:dyDescent="0.2">
      <c r="BS30752" s="152"/>
      <c r="BT30752" s="153"/>
    </row>
    <row r="30753" spans="71:72" x14ac:dyDescent="0.2">
      <c r="BS30753" s="152"/>
      <c r="BT30753" s="153"/>
    </row>
    <row r="30754" spans="71:72" x14ac:dyDescent="0.2">
      <c r="BS30754" s="152"/>
      <c r="BT30754" s="153"/>
    </row>
    <row r="30755" spans="71:72" x14ac:dyDescent="0.2">
      <c r="BS30755" s="152"/>
      <c r="BT30755" s="153"/>
    </row>
    <row r="30756" spans="71:72" x14ac:dyDescent="0.2">
      <c r="BS30756" s="152"/>
      <c r="BT30756" s="153"/>
    </row>
    <row r="30757" spans="71:72" x14ac:dyDescent="0.2">
      <c r="BS30757" s="152"/>
      <c r="BT30757" s="153"/>
    </row>
    <row r="30758" spans="71:72" x14ac:dyDescent="0.2">
      <c r="BS30758" s="152"/>
      <c r="BT30758" s="153"/>
    </row>
    <row r="30759" spans="71:72" x14ac:dyDescent="0.2">
      <c r="BS30759" s="152"/>
      <c r="BT30759" s="153"/>
    </row>
    <row r="30760" spans="71:72" x14ac:dyDescent="0.2">
      <c r="BS30760" s="152"/>
      <c r="BT30760" s="153"/>
    </row>
    <row r="30761" spans="71:72" x14ac:dyDescent="0.2">
      <c r="BS30761" s="152"/>
      <c r="BT30761" s="153"/>
    </row>
    <row r="30762" spans="71:72" x14ac:dyDescent="0.2">
      <c r="BS30762" s="152"/>
      <c r="BT30762" s="153"/>
    </row>
    <row r="30763" spans="71:72" x14ac:dyDescent="0.2">
      <c r="BS30763" s="152"/>
      <c r="BT30763" s="153"/>
    </row>
    <row r="30764" spans="71:72" x14ac:dyDescent="0.2">
      <c r="BS30764" s="152"/>
      <c r="BT30764" s="153"/>
    </row>
    <row r="30765" spans="71:72" x14ac:dyDescent="0.2">
      <c r="BS30765" s="152"/>
      <c r="BT30765" s="153"/>
    </row>
    <row r="30766" spans="71:72" x14ac:dyDescent="0.2">
      <c r="BS30766" s="152"/>
      <c r="BT30766" s="153"/>
    </row>
    <row r="30767" spans="71:72" x14ac:dyDescent="0.2">
      <c r="BS30767" s="152"/>
      <c r="BT30767" s="153"/>
    </row>
    <row r="30768" spans="71:72" x14ac:dyDescent="0.2">
      <c r="BS30768" s="152"/>
      <c r="BT30768" s="153"/>
    </row>
    <row r="30769" spans="71:72" x14ac:dyDescent="0.2">
      <c r="BS30769" s="152"/>
      <c r="BT30769" s="153"/>
    </row>
    <row r="30770" spans="71:72" x14ac:dyDescent="0.2">
      <c r="BS30770" s="152"/>
      <c r="BT30770" s="153"/>
    </row>
    <row r="30771" spans="71:72" x14ac:dyDescent="0.2">
      <c r="BS30771" s="152"/>
      <c r="BT30771" s="153"/>
    </row>
    <row r="30772" spans="71:72" x14ac:dyDescent="0.2">
      <c r="BS30772" s="152"/>
      <c r="BT30772" s="153"/>
    </row>
    <row r="30773" spans="71:72" x14ac:dyDescent="0.2">
      <c r="BS30773" s="152"/>
      <c r="BT30773" s="153"/>
    </row>
    <row r="30774" spans="71:72" x14ac:dyDescent="0.2">
      <c r="BS30774" s="152"/>
      <c r="BT30774" s="153"/>
    </row>
    <row r="30775" spans="71:72" x14ac:dyDescent="0.2">
      <c r="BS30775" s="152"/>
      <c r="BT30775" s="153"/>
    </row>
    <row r="30776" spans="71:72" x14ac:dyDescent="0.2">
      <c r="BS30776" s="152"/>
      <c r="BT30776" s="153"/>
    </row>
    <row r="30777" spans="71:72" x14ac:dyDescent="0.2">
      <c r="BS30777" s="152"/>
      <c r="BT30777" s="153"/>
    </row>
    <row r="30778" spans="71:72" x14ac:dyDescent="0.2">
      <c r="BS30778" s="152"/>
      <c r="BT30778" s="153"/>
    </row>
    <row r="30779" spans="71:72" x14ac:dyDescent="0.2">
      <c r="BS30779" s="152"/>
      <c r="BT30779" s="153"/>
    </row>
    <row r="30780" spans="71:72" x14ac:dyDescent="0.2">
      <c r="BS30780" s="152"/>
      <c r="BT30780" s="153"/>
    </row>
    <row r="30781" spans="71:72" x14ac:dyDescent="0.2">
      <c r="BS30781" s="152"/>
      <c r="BT30781" s="153"/>
    </row>
    <row r="30782" spans="71:72" x14ac:dyDescent="0.2">
      <c r="BS30782" s="152"/>
      <c r="BT30782" s="153"/>
    </row>
    <row r="30783" spans="71:72" x14ac:dyDescent="0.2">
      <c r="BS30783" s="152"/>
      <c r="BT30783" s="153"/>
    </row>
    <row r="30784" spans="71:72" x14ac:dyDescent="0.2">
      <c r="BS30784" s="152"/>
      <c r="BT30784" s="153"/>
    </row>
    <row r="30785" spans="71:72" x14ac:dyDescent="0.2">
      <c r="BS30785" s="152"/>
      <c r="BT30785" s="153"/>
    </row>
    <row r="30786" spans="71:72" x14ac:dyDescent="0.2">
      <c r="BS30786" s="152"/>
      <c r="BT30786" s="153"/>
    </row>
    <row r="30787" spans="71:72" x14ac:dyDescent="0.2">
      <c r="BS30787" s="152"/>
      <c r="BT30787" s="153"/>
    </row>
    <row r="30788" spans="71:72" x14ac:dyDescent="0.2">
      <c r="BS30788" s="152"/>
      <c r="BT30788" s="153"/>
    </row>
    <row r="30789" spans="71:72" x14ac:dyDescent="0.2">
      <c r="BS30789" s="152"/>
      <c r="BT30789" s="153"/>
    </row>
    <row r="30790" spans="71:72" x14ac:dyDescent="0.2">
      <c r="BS30790" s="152"/>
      <c r="BT30790" s="153"/>
    </row>
    <row r="30791" spans="71:72" x14ac:dyDescent="0.2">
      <c r="BS30791" s="152"/>
      <c r="BT30791" s="153"/>
    </row>
    <row r="30792" spans="71:72" x14ac:dyDescent="0.2">
      <c r="BS30792" s="152"/>
      <c r="BT30792" s="153"/>
    </row>
    <row r="30793" spans="71:72" x14ac:dyDescent="0.2">
      <c r="BS30793" s="152"/>
      <c r="BT30793" s="153"/>
    </row>
    <row r="30794" spans="71:72" x14ac:dyDescent="0.2">
      <c r="BS30794" s="152"/>
      <c r="BT30794" s="153"/>
    </row>
    <row r="30795" spans="71:72" x14ac:dyDescent="0.2">
      <c r="BS30795" s="152"/>
      <c r="BT30795" s="153"/>
    </row>
    <row r="30796" spans="71:72" x14ac:dyDescent="0.2">
      <c r="BS30796" s="152"/>
      <c r="BT30796" s="153"/>
    </row>
    <row r="30797" spans="71:72" x14ac:dyDescent="0.2">
      <c r="BS30797" s="152"/>
      <c r="BT30797" s="153"/>
    </row>
    <row r="30798" spans="71:72" x14ac:dyDescent="0.2">
      <c r="BS30798" s="152"/>
      <c r="BT30798" s="153"/>
    </row>
    <row r="30799" spans="71:72" x14ac:dyDescent="0.2">
      <c r="BS30799" s="152"/>
      <c r="BT30799" s="153"/>
    </row>
    <row r="30800" spans="71:72" x14ac:dyDescent="0.2">
      <c r="BS30800" s="152"/>
      <c r="BT30800" s="153"/>
    </row>
    <row r="30801" spans="71:72" x14ac:dyDescent="0.2">
      <c r="BS30801" s="152"/>
      <c r="BT30801" s="153"/>
    </row>
    <row r="30802" spans="71:72" x14ac:dyDescent="0.2">
      <c r="BS30802" s="152"/>
      <c r="BT30802" s="153"/>
    </row>
    <row r="30803" spans="71:72" x14ac:dyDescent="0.2">
      <c r="BS30803" s="152"/>
      <c r="BT30803" s="153"/>
    </row>
    <row r="30804" spans="71:72" x14ac:dyDescent="0.2">
      <c r="BS30804" s="152"/>
      <c r="BT30804" s="153"/>
    </row>
    <row r="30805" spans="71:72" x14ac:dyDescent="0.2">
      <c r="BS30805" s="152"/>
      <c r="BT30805" s="153"/>
    </row>
    <row r="30806" spans="71:72" x14ac:dyDescent="0.2">
      <c r="BS30806" s="152"/>
      <c r="BT30806" s="153"/>
    </row>
    <row r="30807" spans="71:72" x14ac:dyDescent="0.2">
      <c r="BS30807" s="152"/>
      <c r="BT30807" s="153"/>
    </row>
    <row r="30808" spans="71:72" x14ac:dyDescent="0.2">
      <c r="BS30808" s="152"/>
      <c r="BT30808" s="153"/>
    </row>
    <row r="30809" spans="71:72" x14ac:dyDescent="0.2">
      <c r="BS30809" s="152"/>
      <c r="BT30809" s="153"/>
    </row>
    <row r="30810" spans="71:72" x14ac:dyDescent="0.2">
      <c r="BS30810" s="152"/>
      <c r="BT30810" s="153"/>
    </row>
    <row r="30811" spans="71:72" x14ac:dyDescent="0.2">
      <c r="BS30811" s="152"/>
      <c r="BT30811" s="153"/>
    </row>
    <row r="30812" spans="71:72" x14ac:dyDescent="0.2">
      <c r="BS30812" s="152"/>
      <c r="BT30812" s="153"/>
    </row>
    <row r="30813" spans="71:72" x14ac:dyDescent="0.2">
      <c r="BS30813" s="152"/>
      <c r="BT30813" s="153"/>
    </row>
    <row r="30814" spans="71:72" x14ac:dyDescent="0.2">
      <c r="BS30814" s="152"/>
      <c r="BT30814" s="153"/>
    </row>
    <row r="30815" spans="71:72" x14ac:dyDescent="0.2">
      <c r="BS30815" s="152"/>
      <c r="BT30815" s="153"/>
    </row>
    <row r="30816" spans="71:72" x14ac:dyDescent="0.2">
      <c r="BS30816" s="152"/>
      <c r="BT30816" s="153"/>
    </row>
    <row r="30817" spans="71:72" x14ac:dyDescent="0.2">
      <c r="BS30817" s="152"/>
      <c r="BT30817" s="153"/>
    </row>
    <row r="30818" spans="71:72" x14ac:dyDescent="0.2">
      <c r="BS30818" s="152"/>
      <c r="BT30818" s="153"/>
    </row>
    <row r="30819" spans="71:72" x14ac:dyDescent="0.2">
      <c r="BS30819" s="152"/>
      <c r="BT30819" s="153"/>
    </row>
    <row r="30820" spans="71:72" x14ac:dyDescent="0.2">
      <c r="BS30820" s="152"/>
      <c r="BT30820" s="153"/>
    </row>
    <row r="30821" spans="71:72" x14ac:dyDescent="0.2">
      <c r="BS30821" s="152"/>
      <c r="BT30821" s="153"/>
    </row>
    <row r="30822" spans="71:72" x14ac:dyDescent="0.2">
      <c r="BS30822" s="152"/>
      <c r="BT30822" s="153"/>
    </row>
    <row r="30823" spans="71:72" x14ac:dyDescent="0.2">
      <c r="BS30823" s="152"/>
      <c r="BT30823" s="153"/>
    </row>
    <row r="30824" spans="71:72" x14ac:dyDescent="0.2">
      <c r="BS30824" s="152"/>
      <c r="BT30824" s="153"/>
    </row>
    <row r="30825" spans="71:72" x14ac:dyDescent="0.2">
      <c r="BS30825" s="152"/>
      <c r="BT30825" s="153"/>
    </row>
    <row r="30826" spans="71:72" x14ac:dyDescent="0.2">
      <c r="BS30826" s="152"/>
      <c r="BT30826" s="153"/>
    </row>
    <row r="30827" spans="71:72" x14ac:dyDescent="0.2">
      <c r="BS30827" s="152"/>
      <c r="BT30827" s="153"/>
    </row>
    <row r="30828" spans="71:72" x14ac:dyDescent="0.2">
      <c r="BS30828" s="152"/>
      <c r="BT30828" s="153"/>
    </row>
    <row r="30829" spans="71:72" x14ac:dyDescent="0.2">
      <c r="BS30829" s="152"/>
      <c r="BT30829" s="153"/>
    </row>
    <row r="30830" spans="71:72" x14ac:dyDescent="0.2">
      <c r="BS30830" s="152"/>
      <c r="BT30830" s="153"/>
    </row>
    <row r="30831" spans="71:72" x14ac:dyDescent="0.2">
      <c r="BS30831" s="152"/>
      <c r="BT30831" s="153"/>
    </row>
    <row r="30832" spans="71:72" x14ac:dyDescent="0.2">
      <c r="BS30832" s="152"/>
      <c r="BT30832" s="153"/>
    </row>
    <row r="30833" spans="71:72" x14ac:dyDescent="0.2">
      <c r="BS30833" s="152"/>
      <c r="BT30833" s="153"/>
    </row>
    <row r="30834" spans="71:72" x14ac:dyDescent="0.2">
      <c r="BS30834" s="152"/>
      <c r="BT30834" s="153"/>
    </row>
    <row r="30835" spans="71:72" x14ac:dyDescent="0.2">
      <c r="BS30835" s="152"/>
      <c r="BT30835" s="153"/>
    </row>
    <row r="30836" spans="71:72" x14ac:dyDescent="0.2">
      <c r="BS30836" s="152"/>
      <c r="BT30836" s="153"/>
    </row>
    <row r="30837" spans="71:72" x14ac:dyDescent="0.2">
      <c r="BS30837" s="152"/>
      <c r="BT30837" s="153"/>
    </row>
    <row r="30838" spans="71:72" x14ac:dyDescent="0.2">
      <c r="BS30838" s="152"/>
      <c r="BT30838" s="153"/>
    </row>
    <row r="30839" spans="71:72" x14ac:dyDescent="0.2">
      <c r="BS30839" s="152"/>
      <c r="BT30839" s="153"/>
    </row>
    <row r="30840" spans="71:72" x14ac:dyDescent="0.2">
      <c r="BS30840" s="152"/>
      <c r="BT30840" s="153"/>
    </row>
    <row r="30841" spans="71:72" x14ac:dyDescent="0.2">
      <c r="BS30841" s="152"/>
      <c r="BT30841" s="153"/>
    </row>
    <row r="30842" spans="71:72" x14ac:dyDescent="0.2">
      <c r="BS30842" s="152"/>
      <c r="BT30842" s="153"/>
    </row>
    <row r="30843" spans="71:72" x14ac:dyDescent="0.2">
      <c r="BS30843" s="152"/>
      <c r="BT30843" s="153"/>
    </row>
    <row r="30844" spans="71:72" x14ac:dyDescent="0.2">
      <c r="BS30844" s="152"/>
      <c r="BT30844" s="153"/>
    </row>
    <row r="30845" spans="71:72" x14ac:dyDescent="0.2">
      <c r="BS30845" s="152"/>
      <c r="BT30845" s="153"/>
    </row>
    <row r="30846" spans="71:72" x14ac:dyDescent="0.2">
      <c r="BS30846" s="152"/>
      <c r="BT30846" s="153"/>
    </row>
    <row r="30847" spans="71:72" x14ac:dyDescent="0.2">
      <c r="BS30847" s="152"/>
      <c r="BT30847" s="153"/>
    </row>
    <row r="30848" spans="71:72" x14ac:dyDescent="0.2">
      <c r="BS30848" s="152"/>
      <c r="BT30848" s="153"/>
    </row>
    <row r="30849" spans="71:72" x14ac:dyDescent="0.2">
      <c r="BS30849" s="152"/>
      <c r="BT30849" s="153"/>
    </row>
    <row r="30850" spans="71:72" x14ac:dyDescent="0.2">
      <c r="BS30850" s="152"/>
      <c r="BT30850" s="153"/>
    </row>
    <row r="30851" spans="71:72" x14ac:dyDescent="0.2">
      <c r="BS30851" s="152"/>
      <c r="BT30851" s="153"/>
    </row>
    <row r="30852" spans="71:72" x14ac:dyDescent="0.2">
      <c r="BS30852" s="152"/>
      <c r="BT30852" s="153"/>
    </row>
    <row r="30853" spans="71:72" x14ac:dyDescent="0.2">
      <c r="BS30853" s="152"/>
      <c r="BT30853" s="153"/>
    </row>
    <row r="30854" spans="71:72" x14ac:dyDescent="0.2">
      <c r="BS30854" s="152"/>
      <c r="BT30854" s="153"/>
    </row>
    <row r="30855" spans="71:72" x14ac:dyDescent="0.2">
      <c r="BS30855" s="152"/>
      <c r="BT30855" s="153"/>
    </row>
    <row r="30856" spans="71:72" x14ac:dyDescent="0.2">
      <c r="BS30856" s="152"/>
      <c r="BT30856" s="153"/>
    </row>
    <row r="30857" spans="71:72" x14ac:dyDescent="0.2">
      <c r="BS30857" s="152"/>
      <c r="BT30857" s="153"/>
    </row>
    <row r="30858" spans="71:72" x14ac:dyDescent="0.2">
      <c r="BS30858" s="152"/>
      <c r="BT30858" s="153"/>
    </row>
    <row r="30859" spans="71:72" x14ac:dyDescent="0.2">
      <c r="BS30859" s="152"/>
      <c r="BT30859" s="153"/>
    </row>
    <row r="30860" spans="71:72" x14ac:dyDescent="0.2">
      <c r="BS30860" s="152"/>
      <c r="BT30860" s="153"/>
    </row>
    <row r="30861" spans="71:72" x14ac:dyDescent="0.2">
      <c r="BS30861" s="152"/>
      <c r="BT30861" s="153"/>
    </row>
    <row r="30862" spans="71:72" x14ac:dyDescent="0.2">
      <c r="BS30862" s="152"/>
      <c r="BT30862" s="153"/>
    </row>
    <row r="30863" spans="71:72" x14ac:dyDescent="0.2">
      <c r="BS30863" s="152"/>
      <c r="BT30863" s="153"/>
    </row>
    <row r="30864" spans="71:72" x14ac:dyDescent="0.2">
      <c r="BS30864" s="152"/>
      <c r="BT30864" s="153"/>
    </row>
    <row r="30865" spans="71:72" x14ac:dyDescent="0.2">
      <c r="BS30865" s="152"/>
      <c r="BT30865" s="153"/>
    </row>
    <row r="30866" spans="71:72" x14ac:dyDescent="0.2">
      <c r="BS30866" s="152"/>
      <c r="BT30866" s="153"/>
    </row>
    <row r="30867" spans="71:72" x14ac:dyDescent="0.2">
      <c r="BS30867" s="152"/>
      <c r="BT30867" s="153"/>
    </row>
    <row r="30868" spans="71:72" x14ac:dyDescent="0.2">
      <c r="BS30868" s="152"/>
      <c r="BT30868" s="153"/>
    </row>
    <row r="30869" spans="71:72" x14ac:dyDescent="0.2">
      <c r="BS30869" s="152"/>
      <c r="BT30869" s="153"/>
    </row>
    <row r="30870" spans="71:72" x14ac:dyDescent="0.2">
      <c r="BS30870" s="152"/>
      <c r="BT30870" s="153"/>
    </row>
    <row r="30871" spans="71:72" x14ac:dyDescent="0.2">
      <c r="BS30871" s="152"/>
      <c r="BT30871" s="153"/>
    </row>
    <row r="30872" spans="71:72" x14ac:dyDescent="0.2">
      <c r="BS30872" s="152"/>
      <c r="BT30872" s="153"/>
    </row>
    <row r="30873" spans="71:72" x14ac:dyDescent="0.2">
      <c r="BS30873" s="152"/>
      <c r="BT30873" s="153"/>
    </row>
    <row r="30874" spans="71:72" x14ac:dyDescent="0.2">
      <c r="BS30874" s="152"/>
      <c r="BT30874" s="153"/>
    </row>
    <row r="30875" spans="71:72" x14ac:dyDescent="0.2">
      <c r="BS30875" s="152"/>
      <c r="BT30875" s="153"/>
    </row>
    <row r="30876" spans="71:72" x14ac:dyDescent="0.2">
      <c r="BS30876" s="152"/>
      <c r="BT30876" s="153"/>
    </row>
    <row r="30877" spans="71:72" x14ac:dyDescent="0.2">
      <c r="BS30877" s="152"/>
      <c r="BT30877" s="153"/>
    </row>
    <row r="30878" spans="71:72" x14ac:dyDescent="0.2">
      <c r="BS30878" s="152"/>
      <c r="BT30878" s="153"/>
    </row>
    <row r="30879" spans="71:72" x14ac:dyDescent="0.2">
      <c r="BS30879" s="152"/>
      <c r="BT30879" s="153"/>
    </row>
    <row r="30880" spans="71:72" x14ac:dyDescent="0.2">
      <c r="BS30880" s="152"/>
      <c r="BT30880" s="153"/>
    </row>
    <row r="30881" spans="71:72" x14ac:dyDescent="0.2">
      <c r="BS30881" s="152"/>
      <c r="BT30881" s="153"/>
    </row>
    <row r="30882" spans="71:72" x14ac:dyDescent="0.2">
      <c r="BS30882" s="152"/>
      <c r="BT30882" s="153"/>
    </row>
    <row r="30883" spans="71:72" x14ac:dyDescent="0.2">
      <c r="BS30883" s="152"/>
      <c r="BT30883" s="153"/>
    </row>
    <row r="30884" spans="71:72" x14ac:dyDescent="0.2">
      <c r="BS30884" s="152"/>
      <c r="BT30884" s="153"/>
    </row>
    <row r="30885" spans="71:72" x14ac:dyDescent="0.2">
      <c r="BS30885" s="152"/>
      <c r="BT30885" s="153"/>
    </row>
    <row r="30886" spans="71:72" x14ac:dyDescent="0.2">
      <c r="BS30886" s="152"/>
      <c r="BT30886" s="153"/>
    </row>
    <row r="30887" spans="71:72" x14ac:dyDescent="0.2">
      <c r="BS30887" s="152"/>
      <c r="BT30887" s="153"/>
    </row>
    <row r="30888" spans="71:72" x14ac:dyDescent="0.2">
      <c r="BS30888" s="152"/>
      <c r="BT30888" s="153"/>
    </row>
    <row r="30889" spans="71:72" x14ac:dyDescent="0.2">
      <c r="BS30889" s="152"/>
      <c r="BT30889" s="153"/>
    </row>
    <row r="30890" spans="71:72" x14ac:dyDescent="0.2">
      <c r="BS30890" s="152"/>
      <c r="BT30890" s="153"/>
    </row>
    <row r="30891" spans="71:72" x14ac:dyDescent="0.2">
      <c r="BS30891" s="152"/>
      <c r="BT30891" s="153"/>
    </row>
    <row r="30892" spans="71:72" x14ac:dyDescent="0.2">
      <c r="BS30892" s="152"/>
      <c r="BT30892" s="153"/>
    </row>
    <row r="30893" spans="71:72" x14ac:dyDescent="0.2">
      <c r="BS30893" s="152"/>
      <c r="BT30893" s="153"/>
    </row>
    <row r="30894" spans="71:72" x14ac:dyDescent="0.2">
      <c r="BS30894" s="152"/>
      <c r="BT30894" s="153"/>
    </row>
    <row r="30895" spans="71:72" x14ac:dyDescent="0.2">
      <c r="BS30895" s="152"/>
      <c r="BT30895" s="153"/>
    </row>
    <row r="30896" spans="71:72" x14ac:dyDescent="0.2">
      <c r="BS30896" s="152"/>
      <c r="BT30896" s="153"/>
    </row>
    <row r="30897" spans="71:72" x14ac:dyDescent="0.2">
      <c r="BS30897" s="152"/>
      <c r="BT30897" s="153"/>
    </row>
    <row r="30898" spans="71:72" x14ac:dyDescent="0.2">
      <c r="BS30898" s="152"/>
      <c r="BT30898" s="153"/>
    </row>
    <row r="30899" spans="71:72" x14ac:dyDescent="0.2">
      <c r="BS30899" s="152"/>
      <c r="BT30899" s="153"/>
    </row>
    <row r="30900" spans="71:72" x14ac:dyDescent="0.2">
      <c r="BS30900" s="152"/>
      <c r="BT30900" s="153"/>
    </row>
    <row r="30901" spans="71:72" x14ac:dyDescent="0.2">
      <c r="BS30901" s="152"/>
      <c r="BT30901" s="153"/>
    </row>
    <row r="30902" spans="71:72" x14ac:dyDescent="0.2">
      <c r="BS30902" s="152"/>
      <c r="BT30902" s="153"/>
    </row>
    <row r="30903" spans="71:72" x14ac:dyDescent="0.2">
      <c r="BS30903" s="152"/>
      <c r="BT30903" s="153"/>
    </row>
    <row r="30904" spans="71:72" x14ac:dyDescent="0.2">
      <c r="BS30904" s="152"/>
      <c r="BT30904" s="153"/>
    </row>
    <row r="30905" spans="71:72" x14ac:dyDescent="0.2">
      <c r="BS30905" s="152"/>
      <c r="BT30905" s="153"/>
    </row>
    <row r="30906" spans="71:72" x14ac:dyDescent="0.2">
      <c r="BS30906" s="152"/>
      <c r="BT30906" s="153"/>
    </row>
    <row r="30907" spans="71:72" x14ac:dyDescent="0.2">
      <c r="BS30907" s="152"/>
      <c r="BT30907" s="153"/>
    </row>
    <row r="30908" spans="71:72" x14ac:dyDescent="0.2">
      <c r="BS30908" s="152"/>
      <c r="BT30908" s="153"/>
    </row>
    <row r="30909" spans="71:72" x14ac:dyDescent="0.2">
      <c r="BS30909" s="152"/>
      <c r="BT30909" s="153"/>
    </row>
    <row r="30910" spans="71:72" x14ac:dyDescent="0.2">
      <c r="BS30910" s="152"/>
      <c r="BT30910" s="153"/>
    </row>
    <row r="30911" spans="71:72" x14ac:dyDescent="0.2">
      <c r="BS30911" s="152"/>
      <c r="BT30911" s="153"/>
    </row>
    <row r="30912" spans="71:72" x14ac:dyDescent="0.2">
      <c r="BS30912" s="152"/>
      <c r="BT30912" s="153"/>
    </row>
    <row r="30913" spans="71:72" x14ac:dyDescent="0.2">
      <c r="BS30913" s="152"/>
      <c r="BT30913" s="153"/>
    </row>
    <row r="30914" spans="71:72" x14ac:dyDescent="0.2">
      <c r="BS30914" s="152"/>
      <c r="BT30914" s="153"/>
    </row>
    <row r="30915" spans="71:72" x14ac:dyDescent="0.2">
      <c r="BS30915" s="152"/>
      <c r="BT30915" s="153"/>
    </row>
    <row r="30916" spans="71:72" x14ac:dyDescent="0.2">
      <c r="BS30916" s="152"/>
      <c r="BT30916" s="153"/>
    </row>
    <row r="30917" spans="71:72" x14ac:dyDescent="0.2">
      <c r="BS30917" s="152"/>
      <c r="BT30917" s="153"/>
    </row>
    <row r="30918" spans="71:72" x14ac:dyDescent="0.2">
      <c r="BS30918" s="152"/>
      <c r="BT30918" s="153"/>
    </row>
    <row r="30919" spans="71:72" x14ac:dyDescent="0.2">
      <c r="BS30919" s="152"/>
      <c r="BT30919" s="153"/>
    </row>
    <row r="30920" spans="71:72" x14ac:dyDescent="0.2">
      <c r="BS30920" s="152"/>
      <c r="BT30920" s="153"/>
    </row>
    <row r="30921" spans="71:72" x14ac:dyDescent="0.2">
      <c r="BS30921" s="152"/>
      <c r="BT30921" s="153"/>
    </row>
    <row r="30922" spans="71:72" x14ac:dyDescent="0.2">
      <c r="BS30922" s="152"/>
      <c r="BT30922" s="153"/>
    </row>
    <row r="30923" spans="71:72" x14ac:dyDescent="0.2">
      <c r="BS30923" s="152"/>
      <c r="BT30923" s="153"/>
    </row>
    <row r="30924" spans="71:72" x14ac:dyDescent="0.2">
      <c r="BS30924" s="152"/>
      <c r="BT30924" s="153"/>
    </row>
    <row r="30925" spans="71:72" x14ac:dyDescent="0.2">
      <c r="BS30925" s="152"/>
      <c r="BT30925" s="153"/>
    </row>
    <row r="30926" spans="71:72" x14ac:dyDescent="0.2">
      <c r="BS30926" s="152"/>
      <c r="BT30926" s="153"/>
    </row>
    <row r="30927" spans="71:72" x14ac:dyDescent="0.2">
      <c r="BS30927" s="152"/>
      <c r="BT30927" s="153"/>
    </row>
    <row r="30928" spans="71:72" x14ac:dyDescent="0.2">
      <c r="BS30928" s="152"/>
      <c r="BT30928" s="153"/>
    </row>
    <row r="30929" spans="71:72" x14ac:dyDescent="0.2">
      <c r="BS30929" s="152"/>
      <c r="BT30929" s="153"/>
    </row>
    <row r="30930" spans="71:72" x14ac:dyDescent="0.2">
      <c r="BS30930" s="152"/>
      <c r="BT30930" s="153"/>
    </row>
    <row r="30931" spans="71:72" x14ac:dyDescent="0.2">
      <c r="BS30931" s="152"/>
      <c r="BT30931" s="153"/>
    </row>
    <row r="30932" spans="71:72" x14ac:dyDescent="0.2">
      <c r="BS30932" s="152"/>
      <c r="BT30932" s="153"/>
    </row>
    <row r="30933" spans="71:72" x14ac:dyDescent="0.2">
      <c r="BS30933" s="152"/>
      <c r="BT30933" s="153"/>
    </row>
    <row r="30934" spans="71:72" x14ac:dyDescent="0.2">
      <c r="BS30934" s="152"/>
      <c r="BT30934" s="153"/>
    </row>
    <row r="30935" spans="71:72" x14ac:dyDescent="0.2">
      <c r="BS30935" s="152"/>
      <c r="BT30935" s="153"/>
    </row>
    <row r="30936" spans="71:72" x14ac:dyDescent="0.2">
      <c r="BS30936" s="152"/>
      <c r="BT30936" s="153"/>
    </row>
    <row r="30937" spans="71:72" x14ac:dyDescent="0.2">
      <c r="BS30937" s="152"/>
      <c r="BT30937" s="153"/>
    </row>
    <row r="30938" spans="71:72" x14ac:dyDescent="0.2">
      <c r="BS30938" s="152"/>
      <c r="BT30938" s="153"/>
    </row>
    <row r="30939" spans="71:72" x14ac:dyDescent="0.2">
      <c r="BS30939" s="152"/>
      <c r="BT30939" s="153"/>
    </row>
    <row r="30940" spans="71:72" x14ac:dyDescent="0.2">
      <c r="BS30940" s="152"/>
      <c r="BT30940" s="153"/>
    </row>
    <row r="30941" spans="71:72" x14ac:dyDescent="0.2">
      <c r="BS30941" s="152"/>
      <c r="BT30941" s="153"/>
    </row>
    <row r="30942" spans="71:72" x14ac:dyDescent="0.2">
      <c r="BS30942" s="152"/>
      <c r="BT30942" s="153"/>
    </row>
    <row r="30943" spans="71:72" x14ac:dyDescent="0.2">
      <c r="BS30943" s="152"/>
      <c r="BT30943" s="153"/>
    </row>
    <row r="30944" spans="71:72" x14ac:dyDescent="0.2">
      <c r="BS30944" s="152"/>
      <c r="BT30944" s="153"/>
    </row>
    <row r="30945" spans="71:72" x14ac:dyDescent="0.2">
      <c r="BS30945" s="152"/>
      <c r="BT30945" s="153"/>
    </row>
    <row r="30946" spans="71:72" x14ac:dyDescent="0.2">
      <c r="BS30946" s="152"/>
      <c r="BT30946" s="153"/>
    </row>
    <row r="30947" spans="71:72" x14ac:dyDescent="0.2">
      <c r="BS30947" s="152"/>
      <c r="BT30947" s="153"/>
    </row>
    <row r="30948" spans="71:72" x14ac:dyDescent="0.2">
      <c r="BS30948" s="152"/>
      <c r="BT30948" s="153"/>
    </row>
    <row r="30949" spans="71:72" x14ac:dyDescent="0.2">
      <c r="BS30949" s="152"/>
      <c r="BT30949" s="153"/>
    </row>
    <row r="30950" spans="71:72" x14ac:dyDescent="0.2">
      <c r="BS30950" s="152"/>
      <c r="BT30950" s="153"/>
    </row>
    <row r="30951" spans="71:72" x14ac:dyDescent="0.2">
      <c r="BS30951" s="152"/>
      <c r="BT30951" s="153"/>
    </row>
    <row r="30952" spans="71:72" x14ac:dyDescent="0.2">
      <c r="BS30952" s="152"/>
      <c r="BT30952" s="153"/>
    </row>
    <row r="30953" spans="71:72" x14ac:dyDescent="0.2">
      <c r="BS30953" s="152"/>
      <c r="BT30953" s="153"/>
    </row>
    <row r="30954" spans="71:72" x14ac:dyDescent="0.2">
      <c r="BS30954" s="152"/>
      <c r="BT30954" s="153"/>
    </row>
    <row r="30955" spans="71:72" x14ac:dyDescent="0.2">
      <c r="BS30955" s="152"/>
      <c r="BT30955" s="153"/>
    </row>
    <row r="30956" spans="71:72" x14ac:dyDescent="0.2">
      <c r="BS30956" s="152"/>
      <c r="BT30956" s="153"/>
    </row>
    <row r="30957" spans="71:72" x14ac:dyDescent="0.2">
      <c r="BS30957" s="152"/>
      <c r="BT30957" s="153"/>
    </row>
    <row r="30958" spans="71:72" x14ac:dyDescent="0.2">
      <c r="BS30958" s="152"/>
      <c r="BT30958" s="153"/>
    </row>
    <row r="30959" spans="71:72" x14ac:dyDescent="0.2">
      <c r="BS30959" s="152"/>
      <c r="BT30959" s="153"/>
    </row>
    <row r="30960" spans="71:72" x14ac:dyDescent="0.2">
      <c r="BS30960" s="152"/>
      <c r="BT30960" s="153"/>
    </row>
    <row r="30961" spans="71:72" x14ac:dyDescent="0.2">
      <c r="BS30961" s="152"/>
      <c r="BT30961" s="153"/>
    </row>
    <row r="30962" spans="71:72" x14ac:dyDescent="0.2">
      <c r="BS30962" s="152"/>
      <c r="BT30962" s="153"/>
    </row>
    <row r="30963" spans="71:72" x14ac:dyDescent="0.2">
      <c r="BS30963" s="152"/>
      <c r="BT30963" s="153"/>
    </row>
    <row r="30964" spans="71:72" x14ac:dyDescent="0.2">
      <c r="BS30964" s="152"/>
      <c r="BT30964" s="153"/>
    </row>
    <row r="30965" spans="71:72" x14ac:dyDescent="0.2">
      <c r="BS30965" s="152"/>
      <c r="BT30965" s="153"/>
    </row>
    <row r="30966" spans="71:72" x14ac:dyDescent="0.2">
      <c r="BS30966" s="152"/>
      <c r="BT30966" s="153"/>
    </row>
    <row r="30967" spans="71:72" x14ac:dyDescent="0.2">
      <c r="BS30967" s="152"/>
      <c r="BT30967" s="153"/>
    </row>
    <row r="30968" spans="71:72" x14ac:dyDescent="0.2">
      <c r="BS30968" s="152"/>
      <c r="BT30968" s="153"/>
    </row>
    <row r="30969" spans="71:72" x14ac:dyDescent="0.2">
      <c r="BS30969" s="152"/>
      <c r="BT30969" s="153"/>
    </row>
    <row r="30970" spans="71:72" x14ac:dyDescent="0.2">
      <c r="BS30970" s="152"/>
      <c r="BT30970" s="153"/>
    </row>
    <row r="30971" spans="71:72" x14ac:dyDescent="0.2">
      <c r="BS30971" s="152"/>
      <c r="BT30971" s="153"/>
    </row>
    <row r="30972" spans="71:72" x14ac:dyDescent="0.2">
      <c r="BS30972" s="152"/>
      <c r="BT30972" s="153"/>
    </row>
    <row r="30973" spans="71:72" x14ac:dyDescent="0.2">
      <c r="BS30973" s="152"/>
      <c r="BT30973" s="153"/>
    </row>
    <row r="30974" spans="71:72" x14ac:dyDescent="0.2">
      <c r="BS30974" s="152"/>
      <c r="BT30974" s="153"/>
    </row>
    <row r="30975" spans="71:72" x14ac:dyDescent="0.2">
      <c r="BS30975" s="152"/>
      <c r="BT30975" s="153"/>
    </row>
    <row r="30976" spans="71:72" x14ac:dyDescent="0.2">
      <c r="BS30976" s="152"/>
      <c r="BT30976" s="153"/>
    </row>
    <row r="30977" spans="71:72" x14ac:dyDescent="0.2">
      <c r="BS30977" s="152"/>
      <c r="BT30977" s="153"/>
    </row>
    <row r="30978" spans="71:72" x14ac:dyDescent="0.2">
      <c r="BS30978" s="152"/>
      <c r="BT30978" s="153"/>
    </row>
    <row r="30979" spans="71:72" x14ac:dyDescent="0.2">
      <c r="BS30979" s="152"/>
      <c r="BT30979" s="153"/>
    </row>
    <row r="30980" spans="71:72" x14ac:dyDescent="0.2">
      <c r="BS30980" s="152"/>
      <c r="BT30980" s="153"/>
    </row>
    <row r="30981" spans="71:72" x14ac:dyDescent="0.2">
      <c r="BS30981" s="152"/>
      <c r="BT30981" s="153"/>
    </row>
    <row r="30982" spans="71:72" x14ac:dyDescent="0.2">
      <c r="BS30982" s="152"/>
      <c r="BT30982" s="153"/>
    </row>
    <row r="30983" spans="71:72" x14ac:dyDescent="0.2">
      <c r="BS30983" s="152"/>
      <c r="BT30983" s="153"/>
    </row>
    <row r="30984" spans="71:72" x14ac:dyDescent="0.2">
      <c r="BS30984" s="152"/>
      <c r="BT30984" s="153"/>
    </row>
    <row r="30985" spans="71:72" x14ac:dyDescent="0.2">
      <c r="BS30985" s="152"/>
      <c r="BT30985" s="153"/>
    </row>
    <row r="30986" spans="71:72" x14ac:dyDescent="0.2">
      <c r="BS30986" s="152"/>
      <c r="BT30986" s="153"/>
    </row>
    <row r="30987" spans="71:72" x14ac:dyDescent="0.2">
      <c r="BS30987" s="152"/>
      <c r="BT30987" s="153"/>
    </row>
    <row r="30988" spans="71:72" x14ac:dyDescent="0.2">
      <c r="BS30988" s="152"/>
      <c r="BT30988" s="153"/>
    </row>
    <row r="30989" spans="71:72" x14ac:dyDescent="0.2">
      <c r="BS30989" s="152"/>
      <c r="BT30989" s="153"/>
    </row>
    <row r="30990" spans="71:72" x14ac:dyDescent="0.2">
      <c r="BS30990" s="152"/>
      <c r="BT30990" s="153"/>
    </row>
    <row r="30991" spans="71:72" x14ac:dyDescent="0.2">
      <c r="BS30991" s="152"/>
      <c r="BT30991" s="153"/>
    </row>
    <row r="30992" spans="71:72" x14ac:dyDescent="0.2">
      <c r="BS30992" s="152"/>
      <c r="BT30992" s="153"/>
    </row>
    <row r="30993" spans="71:72" x14ac:dyDescent="0.2">
      <c r="BS30993" s="152"/>
      <c r="BT30993" s="153"/>
    </row>
    <row r="30994" spans="71:72" x14ac:dyDescent="0.2">
      <c r="BS30994" s="152"/>
      <c r="BT30994" s="153"/>
    </row>
    <row r="30995" spans="71:72" x14ac:dyDescent="0.2">
      <c r="BS30995" s="152"/>
      <c r="BT30995" s="153"/>
    </row>
    <row r="30996" spans="71:72" x14ac:dyDescent="0.2">
      <c r="BS30996" s="152"/>
      <c r="BT30996" s="153"/>
    </row>
    <row r="30997" spans="71:72" x14ac:dyDescent="0.2">
      <c r="BS30997" s="152"/>
      <c r="BT30997" s="153"/>
    </row>
    <row r="30998" spans="71:72" x14ac:dyDescent="0.2">
      <c r="BS30998" s="152"/>
      <c r="BT30998" s="153"/>
    </row>
    <row r="30999" spans="71:72" x14ac:dyDescent="0.2">
      <c r="BS30999" s="152"/>
      <c r="BT30999" s="153"/>
    </row>
    <row r="31000" spans="71:72" x14ac:dyDescent="0.2">
      <c r="BS31000" s="152"/>
      <c r="BT31000" s="153"/>
    </row>
    <row r="31001" spans="71:72" x14ac:dyDescent="0.2">
      <c r="BS31001" s="152"/>
      <c r="BT31001" s="153"/>
    </row>
    <row r="31002" spans="71:72" x14ac:dyDescent="0.2">
      <c r="BS31002" s="152"/>
      <c r="BT31002" s="153"/>
    </row>
    <row r="31003" spans="71:72" x14ac:dyDescent="0.2">
      <c r="BS31003" s="152"/>
      <c r="BT31003" s="153"/>
    </row>
    <row r="31004" spans="71:72" x14ac:dyDescent="0.2">
      <c r="BS31004" s="152"/>
      <c r="BT31004" s="153"/>
    </row>
    <row r="31005" spans="71:72" x14ac:dyDescent="0.2">
      <c r="BS31005" s="152"/>
      <c r="BT31005" s="153"/>
    </row>
    <row r="31006" spans="71:72" x14ac:dyDescent="0.2">
      <c r="BS31006" s="152"/>
      <c r="BT31006" s="153"/>
    </row>
    <row r="31007" spans="71:72" x14ac:dyDescent="0.2">
      <c r="BS31007" s="152"/>
      <c r="BT31007" s="153"/>
    </row>
    <row r="31008" spans="71:72" x14ac:dyDescent="0.2">
      <c r="BS31008" s="152"/>
      <c r="BT31008" s="153"/>
    </row>
    <row r="31009" spans="71:72" x14ac:dyDescent="0.2">
      <c r="BS31009" s="152"/>
      <c r="BT31009" s="153"/>
    </row>
    <row r="31010" spans="71:72" x14ac:dyDescent="0.2">
      <c r="BS31010" s="152"/>
      <c r="BT31010" s="153"/>
    </row>
    <row r="31011" spans="71:72" x14ac:dyDescent="0.2">
      <c r="BS31011" s="152"/>
      <c r="BT31011" s="153"/>
    </row>
    <row r="31012" spans="71:72" x14ac:dyDescent="0.2">
      <c r="BS31012" s="152"/>
      <c r="BT31012" s="153"/>
    </row>
    <row r="31013" spans="71:72" x14ac:dyDescent="0.2">
      <c r="BS31013" s="152"/>
      <c r="BT31013" s="153"/>
    </row>
    <row r="31014" spans="71:72" x14ac:dyDescent="0.2">
      <c r="BS31014" s="152"/>
      <c r="BT31014" s="153"/>
    </row>
    <row r="31015" spans="71:72" x14ac:dyDescent="0.2">
      <c r="BS31015" s="152"/>
      <c r="BT31015" s="153"/>
    </row>
    <row r="31016" spans="71:72" x14ac:dyDescent="0.2">
      <c r="BS31016" s="152"/>
      <c r="BT31016" s="153"/>
    </row>
    <row r="31017" spans="71:72" x14ac:dyDescent="0.2">
      <c r="BS31017" s="152"/>
      <c r="BT31017" s="153"/>
    </row>
    <row r="31018" spans="71:72" x14ac:dyDescent="0.2">
      <c r="BS31018" s="152"/>
      <c r="BT31018" s="153"/>
    </row>
    <row r="31019" spans="71:72" x14ac:dyDescent="0.2">
      <c r="BS31019" s="152"/>
      <c r="BT31019" s="153"/>
    </row>
    <row r="31020" spans="71:72" x14ac:dyDescent="0.2">
      <c r="BS31020" s="152"/>
      <c r="BT31020" s="153"/>
    </row>
    <row r="31021" spans="71:72" x14ac:dyDescent="0.2">
      <c r="BS31021" s="152"/>
      <c r="BT31021" s="153"/>
    </row>
    <row r="31022" spans="71:72" x14ac:dyDescent="0.2">
      <c r="BS31022" s="152"/>
      <c r="BT31022" s="153"/>
    </row>
    <row r="31023" spans="71:72" x14ac:dyDescent="0.2">
      <c r="BS31023" s="152"/>
      <c r="BT31023" s="153"/>
    </row>
    <row r="31024" spans="71:72" x14ac:dyDescent="0.2">
      <c r="BS31024" s="152"/>
      <c r="BT31024" s="153"/>
    </row>
    <row r="31025" spans="71:72" x14ac:dyDescent="0.2">
      <c r="BS31025" s="152"/>
      <c r="BT31025" s="153"/>
    </row>
    <row r="31026" spans="71:72" x14ac:dyDescent="0.2">
      <c r="BS31026" s="152"/>
      <c r="BT31026" s="153"/>
    </row>
    <row r="31027" spans="71:72" x14ac:dyDescent="0.2">
      <c r="BS31027" s="152"/>
      <c r="BT31027" s="153"/>
    </row>
    <row r="31028" spans="71:72" x14ac:dyDescent="0.2">
      <c r="BS31028" s="152"/>
      <c r="BT31028" s="153"/>
    </row>
    <row r="31029" spans="71:72" x14ac:dyDescent="0.2">
      <c r="BS31029" s="152"/>
      <c r="BT31029" s="153"/>
    </row>
    <row r="31030" spans="71:72" x14ac:dyDescent="0.2">
      <c r="BS31030" s="152"/>
      <c r="BT31030" s="153"/>
    </row>
    <row r="31031" spans="71:72" x14ac:dyDescent="0.2">
      <c r="BS31031" s="152"/>
      <c r="BT31031" s="153"/>
    </row>
    <row r="31032" spans="71:72" x14ac:dyDescent="0.2">
      <c r="BS31032" s="152"/>
      <c r="BT31032" s="153"/>
    </row>
    <row r="31033" spans="71:72" x14ac:dyDescent="0.2">
      <c r="BS31033" s="152"/>
      <c r="BT31033" s="153"/>
    </row>
    <row r="31034" spans="71:72" x14ac:dyDescent="0.2">
      <c r="BS31034" s="152"/>
      <c r="BT31034" s="153"/>
    </row>
    <row r="31035" spans="71:72" x14ac:dyDescent="0.2">
      <c r="BS31035" s="152"/>
      <c r="BT31035" s="153"/>
    </row>
    <row r="31036" spans="71:72" x14ac:dyDescent="0.2">
      <c r="BS31036" s="152"/>
      <c r="BT31036" s="153"/>
    </row>
    <row r="31037" spans="71:72" x14ac:dyDescent="0.2">
      <c r="BS31037" s="152"/>
      <c r="BT31037" s="153"/>
    </row>
    <row r="31038" spans="71:72" x14ac:dyDescent="0.2">
      <c r="BS31038" s="152"/>
      <c r="BT31038" s="153"/>
    </row>
    <row r="31039" spans="71:72" x14ac:dyDescent="0.2">
      <c r="BS31039" s="152"/>
      <c r="BT31039" s="153"/>
    </row>
    <row r="31040" spans="71:72" x14ac:dyDescent="0.2">
      <c r="BS31040" s="152"/>
      <c r="BT31040" s="153"/>
    </row>
    <row r="31041" spans="71:72" x14ac:dyDescent="0.2">
      <c r="BS31041" s="152"/>
      <c r="BT31041" s="153"/>
    </row>
    <row r="31042" spans="71:72" x14ac:dyDescent="0.2">
      <c r="BS31042" s="152"/>
      <c r="BT31042" s="153"/>
    </row>
    <row r="31043" spans="71:72" x14ac:dyDescent="0.2">
      <c r="BS31043" s="152"/>
      <c r="BT31043" s="153"/>
    </row>
    <row r="31044" spans="71:72" x14ac:dyDescent="0.2">
      <c r="BS31044" s="152"/>
      <c r="BT31044" s="153"/>
    </row>
    <row r="31045" spans="71:72" x14ac:dyDescent="0.2">
      <c r="BS31045" s="152"/>
      <c r="BT31045" s="153"/>
    </row>
    <row r="31046" spans="71:72" x14ac:dyDescent="0.2">
      <c r="BS31046" s="152"/>
      <c r="BT31046" s="153"/>
    </row>
    <row r="31047" spans="71:72" x14ac:dyDescent="0.2">
      <c r="BS31047" s="152"/>
      <c r="BT31047" s="153"/>
    </row>
    <row r="31048" spans="71:72" x14ac:dyDescent="0.2">
      <c r="BS31048" s="152"/>
      <c r="BT31048" s="153"/>
    </row>
    <row r="31049" spans="71:72" x14ac:dyDescent="0.2">
      <c r="BS31049" s="152"/>
      <c r="BT31049" s="153"/>
    </row>
    <row r="31050" spans="71:72" x14ac:dyDescent="0.2">
      <c r="BS31050" s="152"/>
      <c r="BT31050" s="153"/>
    </row>
    <row r="31051" spans="71:72" x14ac:dyDescent="0.2">
      <c r="BS31051" s="152"/>
      <c r="BT31051" s="153"/>
    </row>
    <row r="31052" spans="71:72" x14ac:dyDescent="0.2">
      <c r="BS31052" s="152"/>
      <c r="BT31052" s="153"/>
    </row>
    <row r="31053" spans="71:72" x14ac:dyDescent="0.2">
      <c r="BS31053" s="152"/>
      <c r="BT31053" s="153"/>
    </row>
    <row r="31054" spans="71:72" x14ac:dyDescent="0.2">
      <c r="BS31054" s="152"/>
      <c r="BT31054" s="153"/>
    </row>
    <row r="31055" spans="71:72" x14ac:dyDescent="0.2">
      <c r="BS31055" s="152"/>
      <c r="BT31055" s="153"/>
    </row>
    <row r="31056" spans="71:72" x14ac:dyDescent="0.2">
      <c r="BS31056" s="152"/>
      <c r="BT31056" s="153"/>
    </row>
    <row r="31057" spans="71:72" x14ac:dyDescent="0.2">
      <c r="BS31057" s="152"/>
      <c r="BT31057" s="153"/>
    </row>
    <row r="31058" spans="71:72" x14ac:dyDescent="0.2">
      <c r="BS31058" s="152"/>
      <c r="BT31058" s="153"/>
    </row>
    <row r="31059" spans="71:72" x14ac:dyDescent="0.2">
      <c r="BS31059" s="152"/>
      <c r="BT31059" s="153"/>
    </row>
    <row r="31060" spans="71:72" x14ac:dyDescent="0.2">
      <c r="BS31060" s="152"/>
      <c r="BT31060" s="153"/>
    </row>
    <row r="31061" spans="71:72" x14ac:dyDescent="0.2">
      <c r="BS31061" s="152"/>
      <c r="BT31061" s="153"/>
    </row>
    <row r="31062" spans="71:72" x14ac:dyDescent="0.2">
      <c r="BS31062" s="152"/>
      <c r="BT31062" s="153"/>
    </row>
    <row r="31063" spans="71:72" x14ac:dyDescent="0.2">
      <c r="BS31063" s="152"/>
      <c r="BT31063" s="153"/>
    </row>
    <row r="31064" spans="71:72" x14ac:dyDescent="0.2">
      <c r="BS31064" s="152"/>
      <c r="BT31064" s="153"/>
    </row>
    <row r="31065" spans="71:72" x14ac:dyDescent="0.2">
      <c r="BS31065" s="152"/>
      <c r="BT31065" s="153"/>
    </row>
    <row r="31066" spans="71:72" x14ac:dyDescent="0.2">
      <c r="BS31066" s="152"/>
      <c r="BT31066" s="153"/>
    </row>
    <row r="31067" spans="71:72" x14ac:dyDescent="0.2">
      <c r="BS31067" s="152"/>
      <c r="BT31067" s="153"/>
    </row>
    <row r="31068" spans="71:72" x14ac:dyDescent="0.2">
      <c r="BS31068" s="152"/>
      <c r="BT31068" s="153"/>
    </row>
    <row r="31069" spans="71:72" x14ac:dyDescent="0.2">
      <c r="BS31069" s="152"/>
      <c r="BT31069" s="153"/>
    </row>
    <row r="31070" spans="71:72" x14ac:dyDescent="0.2">
      <c r="BS31070" s="152"/>
      <c r="BT31070" s="153"/>
    </row>
    <row r="31071" spans="71:72" x14ac:dyDescent="0.2">
      <c r="BS31071" s="152"/>
      <c r="BT31071" s="153"/>
    </row>
    <row r="31072" spans="71:72" x14ac:dyDescent="0.2">
      <c r="BS31072" s="152"/>
      <c r="BT31072" s="153"/>
    </row>
    <row r="31073" spans="71:72" x14ac:dyDescent="0.2">
      <c r="BS31073" s="152"/>
      <c r="BT31073" s="153"/>
    </row>
    <row r="31074" spans="71:72" x14ac:dyDescent="0.2">
      <c r="BS31074" s="152"/>
      <c r="BT31074" s="153"/>
    </row>
    <row r="31075" spans="71:72" x14ac:dyDescent="0.2">
      <c r="BS31075" s="152"/>
      <c r="BT31075" s="153"/>
    </row>
    <row r="31076" spans="71:72" x14ac:dyDescent="0.2">
      <c r="BS31076" s="152"/>
      <c r="BT31076" s="153"/>
    </row>
    <row r="31077" spans="71:72" x14ac:dyDescent="0.2">
      <c r="BS31077" s="152"/>
      <c r="BT31077" s="153"/>
    </row>
    <row r="31078" spans="71:72" x14ac:dyDescent="0.2">
      <c r="BS31078" s="152"/>
      <c r="BT31078" s="153"/>
    </row>
    <row r="31079" spans="71:72" x14ac:dyDescent="0.2">
      <c r="BS31079" s="152"/>
      <c r="BT31079" s="153"/>
    </row>
    <row r="31080" spans="71:72" x14ac:dyDescent="0.2">
      <c r="BS31080" s="152"/>
      <c r="BT31080" s="153"/>
    </row>
    <row r="31081" spans="71:72" x14ac:dyDescent="0.2">
      <c r="BS31081" s="152"/>
      <c r="BT31081" s="153"/>
    </row>
    <row r="31082" spans="71:72" x14ac:dyDescent="0.2">
      <c r="BS31082" s="152"/>
      <c r="BT31082" s="153"/>
    </row>
    <row r="31083" spans="71:72" x14ac:dyDescent="0.2">
      <c r="BS31083" s="152"/>
      <c r="BT31083" s="153"/>
    </row>
    <row r="31084" spans="71:72" x14ac:dyDescent="0.2">
      <c r="BS31084" s="152"/>
      <c r="BT31084" s="153"/>
    </row>
    <row r="31085" spans="71:72" x14ac:dyDescent="0.2">
      <c r="BS31085" s="152"/>
      <c r="BT31085" s="153"/>
    </row>
    <row r="31086" spans="71:72" x14ac:dyDescent="0.2">
      <c r="BS31086" s="152"/>
      <c r="BT31086" s="153"/>
    </row>
    <row r="31087" spans="71:72" x14ac:dyDescent="0.2">
      <c r="BS31087" s="152"/>
      <c r="BT31087" s="153"/>
    </row>
    <row r="31088" spans="71:72" x14ac:dyDescent="0.2">
      <c r="BS31088" s="152"/>
      <c r="BT31088" s="153"/>
    </row>
    <row r="31089" spans="71:72" x14ac:dyDescent="0.2">
      <c r="BS31089" s="152"/>
      <c r="BT31089" s="153"/>
    </row>
    <row r="31090" spans="71:72" x14ac:dyDescent="0.2">
      <c r="BS31090" s="152"/>
      <c r="BT31090" s="153"/>
    </row>
    <row r="31091" spans="71:72" x14ac:dyDescent="0.2">
      <c r="BS31091" s="152"/>
      <c r="BT31091" s="153"/>
    </row>
    <row r="31092" spans="71:72" x14ac:dyDescent="0.2">
      <c r="BS31092" s="152"/>
      <c r="BT31092" s="153"/>
    </row>
    <row r="31093" spans="71:72" x14ac:dyDescent="0.2">
      <c r="BS31093" s="152"/>
      <c r="BT31093" s="153"/>
    </row>
    <row r="31094" spans="71:72" x14ac:dyDescent="0.2">
      <c r="BS31094" s="152"/>
      <c r="BT31094" s="153"/>
    </row>
    <row r="31095" spans="71:72" x14ac:dyDescent="0.2">
      <c r="BS31095" s="152"/>
      <c r="BT31095" s="153"/>
    </row>
    <row r="31096" spans="71:72" x14ac:dyDescent="0.2">
      <c r="BS31096" s="152"/>
      <c r="BT31096" s="153"/>
    </row>
    <row r="31097" spans="71:72" x14ac:dyDescent="0.2">
      <c r="BS31097" s="152"/>
      <c r="BT31097" s="153"/>
    </row>
    <row r="31098" spans="71:72" x14ac:dyDescent="0.2">
      <c r="BS31098" s="152"/>
      <c r="BT31098" s="153"/>
    </row>
    <row r="31099" spans="71:72" x14ac:dyDescent="0.2">
      <c r="BS31099" s="152"/>
      <c r="BT31099" s="153"/>
    </row>
    <row r="31100" spans="71:72" x14ac:dyDescent="0.2">
      <c r="BS31100" s="152"/>
      <c r="BT31100" s="153"/>
    </row>
    <row r="31101" spans="71:72" x14ac:dyDescent="0.2">
      <c r="BS31101" s="152"/>
      <c r="BT31101" s="153"/>
    </row>
    <row r="31102" spans="71:72" x14ac:dyDescent="0.2">
      <c r="BS31102" s="152"/>
      <c r="BT31102" s="153"/>
    </row>
    <row r="31103" spans="71:72" x14ac:dyDescent="0.2">
      <c r="BS31103" s="152"/>
      <c r="BT31103" s="153"/>
    </row>
    <row r="31104" spans="71:72" x14ac:dyDescent="0.2">
      <c r="BS31104" s="152"/>
      <c r="BT31104" s="153"/>
    </row>
    <row r="31105" spans="71:72" x14ac:dyDescent="0.2">
      <c r="BS31105" s="152"/>
      <c r="BT31105" s="153"/>
    </row>
    <row r="31106" spans="71:72" x14ac:dyDescent="0.2">
      <c r="BS31106" s="152"/>
      <c r="BT31106" s="153"/>
    </row>
    <row r="31107" spans="71:72" x14ac:dyDescent="0.2">
      <c r="BS31107" s="152"/>
      <c r="BT31107" s="153"/>
    </row>
    <row r="31108" spans="71:72" x14ac:dyDescent="0.2">
      <c r="BS31108" s="152"/>
      <c r="BT31108" s="153"/>
    </row>
    <row r="31109" spans="71:72" x14ac:dyDescent="0.2">
      <c r="BS31109" s="152"/>
      <c r="BT31109" s="153"/>
    </row>
    <row r="31110" spans="71:72" x14ac:dyDescent="0.2">
      <c r="BS31110" s="152"/>
      <c r="BT31110" s="153"/>
    </row>
    <row r="31111" spans="71:72" x14ac:dyDescent="0.2">
      <c r="BS31111" s="152"/>
      <c r="BT31111" s="153"/>
    </row>
    <row r="31112" spans="71:72" x14ac:dyDescent="0.2">
      <c r="BS31112" s="152"/>
      <c r="BT31112" s="153"/>
    </row>
    <row r="31113" spans="71:72" x14ac:dyDescent="0.2">
      <c r="BS31113" s="152"/>
      <c r="BT31113" s="153"/>
    </row>
    <row r="31114" spans="71:72" x14ac:dyDescent="0.2">
      <c r="BS31114" s="152"/>
      <c r="BT31114" s="153"/>
    </row>
    <row r="31115" spans="71:72" x14ac:dyDescent="0.2">
      <c r="BS31115" s="152"/>
      <c r="BT31115" s="153"/>
    </row>
    <row r="31116" spans="71:72" x14ac:dyDescent="0.2">
      <c r="BS31116" s="152"/>
      <c r="BT31116" s="153"/>
    </row>
    <row r="31117" spans="71:72" x14ac:dyDescent="0.2">
      <c r="BS31117" s="152"/>
      <c r="BT31117" s="153"/>
    </row>
    <row r="31118" spans="71:72" x14ac:dyDescent="0.2">
      <c r="BS31118" s="152"/>
      <c r="BT31118" s="153"/>
    </row>
    <row r="31119" spans="71:72" x14ac:dyDescent="0.2">
      <c r="BS31119" s="152"/>
      <c r="BT31119" s="153"/>
    </row>
    <row r="31120" spans="71:72" x14ac:dyDescent="0.2">
      <c r="BS31120" s="152"/>
      <c r="BT31120" s="153"/>
    </row>
    <row r="31121" spans="71:72" x14ac:dyDescent="0.2">
      <c r="BS31121" s="152"/>
      <c r="BT31121" s="153"/>
    </row>
    <row r="31122" spans="71:72" x14ac:dyDescent="0.2">
      <c r="BS31122" s="152"/>
      <c r="BT31122" s="153"/>
    </row>
    <row r="31123" spans="71:72" x14ac:dyDescent="0.2">
      <c r="BS31123" s="152"/>
      <c r="BT31123" s="153"/>
    </row>
    <row r="31124" spans="71:72" x14ac:dyDescent="0.2">
      <c r="BS31124" s="152"/>
      <c r="BT31124" s="153"/>
    </row>
    <row r="31125" spans="71:72" x14ac:dyDescent="0.2">
      <c r="BS31125" s="152"/>
      <c r="BT31125" s="153"/>
    </row>
    <row r="31126" spans="71:72" x14ac:dyDescent="0.2">
      <c r="BS31126" s="152"/>
      <c r="BT31126" s="153"/>
    </row>
    <row r="31127" spans="71:72" x14ac:dyDescent="0.2">
      <c r="BS31127" s="152"/>
      <c r="BT31127" s="153"/>
    </row>
    <row r="31128" spans="71:72" x14ac:dyDescent="0.2">
      <c r="BS31128" s="152"/>
      <c r="BT31128" s="153"/>
    </row>
    <row r="31129" spans="71:72" x14ac:dyDescent="0.2">
      <c r="BS31129" s="152"/>
      <c r="BT31129" s="153"/>
    </row>
    <row r="31130" spans="71:72" x14ac:dyDescent="0.2">
      <c r="BS31130" s="152"/>
      <c r="BT31130" s="153"/>
    </row>
    <row r="31131" spans="71:72" x14ac:dyDescent="0.2">
      <c r="BS31131" s="152"/>
      <c r="BT31131" s="153"/>
    </row>
    <row r="31132" spans="71:72" x14ac:dyDescent="0.2">
      <c r="BS31132" s="152"/>
      <c r="BT31132" s="153"/>
    </row>
    <row r="31133" spans="71:72" x14ac:dyDescent="0.2">
      <c r="BS31133" s="152"/>
      <c r="BT31133" s="153"/>
    </row>
    <row r="31134" spans="71:72" x14ac:dyDescent="0.2">
      <c r="BS31134" s="152"/>
      <c r="BT31134" s="153"/>
    </row>
    <row r="31135" spans="71:72" x14ac:dyDescent="0.2">
      <c r="BS31135" s="152"/>
      <c r="BT31135" s="153"/>
    </row>
    <row r="31136" spans="71:72" x14ac:dyDescent="0.2">
      <c r="BS31136" s="152"/>
      <c r="BT31136" s="153"/>
    </row>
    <row r="31137" spans="71:72" x14ac:dyDescent="0.2">
      <c r="BS31137" s="152"/>
      <c r="BT31137" s="153"/>
    </row>
    <row r="31138" spans="71:72" x14ac:dyDescent="0.2">
      <c r="BS31138" s="152"/>
      <c r="BT31138" s="153"/>
    </row>
    <row r="31139" spans="71:72" x14ac:dyDescent="0.2">
      <c r="BS31139" s="152"/>
      <c r="BT31139" s="153"/>
    </row>
    <row r="31140" spans="71:72" x14ac:dyDescent="0.2">
      <c r="BS31140" s="152"/>
      <c r="BT31140" s="153"/>
    </row>
    <row r="31141" spans="71:72" x14ac:dyDescent="0.2">
      <c r="BS31141" s="152"/>
      <c r="BT31141" s="153"/>
    </row>
    <row r="31142" spans="71:72" x14ac:dyDescent="0.2">
      <c r="BS31142" s="152"/>
      <c r="BT31142" s="153"/>
    </row>
    <row r="31143" spans="71:72" x14ac:dyDescent="0.2">
      <c r="BS31143" s="152"/>
      <c r="BT31143" s="153"/>
    </row>
    <row r="31144" spans="71:72" x14ac:dyDescent="0.2">
      <c r="BS31144" s="152"/>
      <c r="BT31144" s="153"/>
    </row>
    <row r="31145" spans="71:72" x14ac:dyDescent="0.2">
      <c r="BS31145" s="152"/>
      <c r="BT31145" s="153"/>
    </row>
    <row r="31146" spans="71:72" x14ac:dyDescent="0.2">
      <c r="BS31146" s="152"/>
      <c r="BT31146" s="153"/>
    </row>
    <row r="31147" spans="71:72" x14ac:dyDescent="0.2">
      <c r="BS31147" s="152"/>
      <c r="BT31147" s="153"/>
    </row>
    <row r="31148" spans="71:72" x14ac:dyDescent="0.2">
      <c r="BS31148" s="152"/>
      <c r="BT31148" s="153"/>
    </row>
    <row r="31149" spans="71:72" x14ac:dyDescent="0.2">
      <c r="BS31149" s="152"/>
      <c r="BT31149" s="153"/>
    </row>
    <row r="31150" spans="71:72" x14ac:dyDescent="0.2">
      <c r="BS31150" s="152"/>
      <c r="BT31150" s="153"/>
    </row>
    <row r="31151" spans="71:72" x14ac:dyDescent="0.2">
      <c r="BS31151" s="152"/>
      <c r="BT31151" s="153"/>
    </row>
    <row r="31152" spans="71:72" x14ac:dyDescent="0.2">
      <c r="BS31152" s="152"/>
      <c r="BT31152" s="153"/>
    </row>
    <row r="31153" spans="71:72" x14ac:dyDescent="0.2">
      <c r="BS31153" s="152"/>
      <c r="BT31153" s="153"/>
    </row>
    <row r="31154" spans="71:72" x14ac:dyDescent="0.2">
      <c r="BS31154" s="152"/>
      <c r="BT31154" s="153"/>
    </row>
    <row r="31155" spans="71:72" x14ac:dyDescent="0.2">
      <c r="BS31155" s="152"/>
      <c r="BT31155" s="153"/>
    </row>
    <row r="31156" spans="71:72" x14ac:dyDescent="0.2">
      <c r="BS31156" s="152"/>
      <c r="BT31156" s="153"/>
    </row>
    <row r="31157" spans="71:72" x14ac:dyDescent="0.2">
      <c r="BS31157" s="152"/>
      <c r="BT31157" s="153"/>
    </row>
    <row r="31158" spans="71:72" x14ac:dyDescent="0.2">
      <c r="BS31158" s="152"/>
      <c r="BT31158" s="153"/>
    </row>
    <row r="31159" spans="71:72" x14ac:dyDescent="0.2">
      <c r="BS31159" s="152"/>
      <c r="BT31159" s="153"/>
    </row>
    <row r="31160" spans="71:72" x14ac:dyDescent="0.2">
      <c r="BS31160" s="152"/>
      <c r="BT31160" s="153"/>
    </row>
    <row r="31161" spans="71:72" x14ac:dyDescent="0.2">
      <c r="BS31161" s="152"/>
      <c r="BT31161" s="153"/>
    </row>
    <row r="31162" spans="71:72" x14ac:dyDescent="0.2">
      <c r="BS31162" s="152"/>
      <c r="BT31162" s="153"/>
    </row>
    <row r="31163" spans="71:72" x14ac:dyDescent="0.2">
      <c r="BS31163" s="152"/>
      <c r="BT31163" s="153"/>
    </row>
    <row r="31164" spans="71:72" x14ac:dyDescent="0.2">
      <c r="BS31164" s="152"/>
      <c r="BT31164" s="153"/>
    </row>
    <row r="31165" spans="71:72" x14ac:dyDescent="0.2">
      <c r="BS31165" s="152"/>
      <c r="BT31165" s="153"/>
    </row>
    <row r="31166" spans="71:72" x14ac:dyDescent="0.2">
      <c r="BS31166" s="152"/>
      <c r="BT31166" s="153"/>
    </row>
    <row r="31167" spans="71:72" x14ac:dyDescent="0.2">
      <c r="BS31167" s="152"/>
      <c r="BT31167" s="153"/>
    </row>
    <row r="31168" spans="71:72" x14ac:dyDescent="0.2">
      <c r="BS31168" s="152"/>
      <c r="BT31168" s="153"/>
    </row>
    <row r="31169" spans="71:72" x14ac:dyDescent="0.2">
      <c r="BS31169" s="152"/>
      <c r="BT31169" s="153"/>
    </row>
    <row r="31170" spans="71:72" x14ac:dyDescent="0.2">
      <c r="BS31170" s="152"/>
      <c r="BT31170" s="153"/>
    </row>
    <row r="31171" spans="71:72" x14ac:dyDescent="0.2">
      <c r="BS31171" s="152"/>
      <c r="BT31171" s="153"/>
    </row>
    <row r="31172" spans="71:72" x14ac:dyDescent="0.2">
      <c r="BS31172" s="152"/>
      <c r="BT31172" s="153"/>
    </row>
    <row r="31173" spans="71:72" x14ac:dyDescent="0.2">
      <c r="BS31173" s="152"/>
      <c r="BT31173" s="153"/>
    </row>
    <row r="31174" spans="71:72" x14ac:dyDescent="0.2">
      <c r="BS31174" s="152"/>
      <c r="BT31174" s="153"/>
    </row>
    <row r="31175" spans="71:72" x14ac:dyDescent="0.2">
      <c r="BS31175" s="152"/>
      <c r="BT31175" s="153"/>
    </row>
    <row r="31176" spans="71:72" x14ac:dyDescent="0.2">
      <c r="BS31176" s="152"/>
      <c r="BT31176" s="153"/>
    </row>
    <row r="31177" spans="71:72" x14ac:dyDescent="0.2">
      <c r="BS31177" s="152"/>
      <c r="BT31177" s="153"/>
    </row>
    <row r="31178" spans="71:72" x14ac:dyDescent="0.2">
      <c r="BS31178" s="152"/>
      <c r="BT31178" s="153"/>
    </row>
    <row r="31179" spans="71:72" x14ac:dyDescent="0.2">
      <c r="BS31179" s="152"/>
      <c r="BT31179" s="153"/>
    </row>
    <row r="31180" spans="71:72" x14ac:dyDescent="0.2">
      <c r="BS31180" s="152"/>
      <c r="BT31180" s="153"/>
    </row>
    <row r="31181" spans="71:72" x14ac:dyDescent="0.2">
      <c r="BS31181" s="152"/>
      <c r="BT31181" s="153"/>
    </row>
    <row r="31182" spans="71:72" x14ac:dyDescent="0.2">
      <c r="BS31182" s="152"/>
      <c r="BT31182" s="153"/>
    </row>
    <row r="31183" spans="71:72" x14ac:dyDescent="0.2">
      <c r="BS31183" s="152"/>
      <c r="BT31183" s="153"/>
    </row>
    <row r="31184" spans="71:72" x14ac:dyDescent="0.2">
      <c r="BS31184" s="152"/>
      <c r="BT31184" s="153"/>
    </row>
    <row r="31185" spans="71:72" x14ac:dyDescent="0.2">
      <c r="BS31185" s="152"/>
      <c r="BT31185" s="153"/>
    </row>
    <row r="31186" spans="71:72" x14ac:dyDescent="0.2">
      <c r="BS31186" s="152"/>
      <c r="BT31186" s="153"/>
    </row>
    <row r="31187" spans="71:72" x14ac:dyDescent="0.2">
      <c r="BS31187" s="152"/>
      <c r="BT31187" s="153"/>
    </row>
    <row r="31188" spans="71:72" x14ac:dyDescent="0.2">
      <c r="BS31188" s="152"/>
      <c r="BT31188" s="153"/>
    </row>
    <row r="31189" spans="71:72" x14ac:dyDescent="0.2">
      <c r="BS31189" s="152"/>
      <c r="BT31189" s="153"/>
    </row>
    <row r="31190" spans="71:72" x14ac:dyDescent="0.2">
      <c r="BS31190" s="152"/>
      <c r="BT31190" s="153"/>
    </row>
    <row r="31191" spans="71:72" x14ac:dyDescent="0.2">
      <c r="BS31191" s="152"/>
      <c r="BT31191" s="153"/>
    </row>
    <row r="31192" spans="71:72" x14ac:dyDescent="0.2">
      <c r="BS31192" s="152"/>
      <c r="BT31192" s="153"/>
    </row>
    <row r="31193" spans="71:72" x14ac:dyDescent="0.2">
      <c r="BS31193" s="152"/>
      <c r="BT31193" s="153"/>
    </row>
    <row r="31194" spans="71:72" x14ac:dyDescent="0.2">
      <c r="BS31194" s="152"/>
      <c r="BT31194" s="153"/>
    </row>
    <row r="31195" spans="71:72" x14ac:dyDescent="0.2">
      <c r="BS31195" s="152"/>
      <c r="BT31195" s="153"/>
    </row>
    <row r="31196" spans="71:72" x14ac:dyDescent="0.2">
      <c r="BS31196" s="152"/>
      <c r="BT31196" s="153"/>
    </row>
    <row r="31197" spans="71:72" x14ac:dyDescent="0.2">
      <c r="BS31197" s="152"/>
      <c r="BT31197" s="153"/>
    </row>
    <row r="31198" spans="71:72" x14ac:dyDescent="0.2">
      <c r="BS31198" s="152"/>
      <c r="BT31198" s="153"/>
    </row>
    <row r="31199" spans="71:72" x14ac:dyDescent="0.2">
      <c r="BS31199" s="152"/>
      <c r="BT31199" s="153"/>
    </row>
    <row r="31200" spans="71:72" x14ac:dyDescent="0.2">
      <c r="BS31200" s="152"/>
      <c r="BT31200" s="153"/>
    </row>
    <row r="31201" spans="71:72" x14ac:dyDescent="0.2">
      <c r="BS31201" s="152"/>
      <c r="BT31201" s="153"/>
    </row>
    <row r="31202" spans="71:72" x14ac:dyDescent="0.2">
      <c r="BS31202" s="152"/>
      <c r="BT31202" s="153"/>
    </row>
    <row r="31203" spans="71:72" x14ac:dyDescent="0.2">
      <c r="BS31203" s="152"/>
      <c r="BT31203" s="153"/>
    </row>
    <row r="31204" spans="71:72" x14ac:dyDescent="0.2">
      <c r="BS31204" s="152"/>
      <c r="BT31204" s="153"/>
    </row>
    <row r="31205" spans="71:72" x14ac:dyDescent="0.2">
      <c r="BS31205" s="152"/>
      <c r="BT31205" s="153"/>
    </row>
    <row r="31206" spans="71:72" x14ac:dyDescent="0.2">
      <c r="BS31206" s="152"/>
      <c r="BT31206" s="153"/>
    </row>
    <row r="31207" spans="71:72" x14ac:dyDescent="0.2">
      <c r="BS31207" s="152"/>
      <c r="BT31207" s="153"/>
    </row>
    <row r="31208" spans="71:72" x14ac:dyDescent="0.2">
      <c r="BS31208" s="152"/>
      <c r="BT31208" s="153"/>
    </row>
    <row r="31209" spans="71:72" x14ac:dyDescent="0.2">
      <c r="BS31209" s="152"/>
      <c r="BT31209" s="153"/>
    </row>
    <row r="31210" spans="71:72" x14ac:dyDescent="0.2">
      <c r="BS31210" s="152"/>
      <c r="BT31210" s="153"/>
    </row>
    <row r="31211" spans="71:72" x14ac:dyDescent="0.2">
      <c r="BS31211" s="152"/>
      <c r="BT31211" s="153"/>
    </row>
    <row r="31212" spans="71:72" x14ac:dyDescent="0.2">
      <c r="BS31212" s="152"/>
      <c r="BT31212" s="153"/>
    </row>
    <row r="31213" spans="71:72" x14ac:dyDescent="0.2">
      <c r="BS31213" s="152"/>
      <c r="BT31213" s="153"/>
    </row>
    <row r="31214" spans="71:72" x14ac:dyDescent="0.2">
      <c r="BS31214" s="152"/>
      <c r="BT31214" s="153"/>
    </row>
    <row r="31215" spans="71:72" x14ac:dyDescent="0.2">
      <c r="BS31215" s="152"/>
      <c r="BT31215" s="153"/>
    </row>
    <row r="31216" spans="71:72" x14ac:dyDescent="0.2">
      <c r="BS31216" s="152"/>
      <c r="BT31216" s="153"/>
    </row>
    <row r="31217" spans="71:72" x14ac:dyDescent="0.2">
      <c r="BS31217" s="152"/>
      <c r="BT31217" s="153"/>
    </row>
    <row r="31218" spans="71:72" x14ac:dyDescent="0.2">
      <c r="BS31218" s="152"/>
      <c r="BT31218" s="153"/>
    </row>
    <row r="31219" spans="71:72" x14ac:dyDescent="0.2">
      <c r="BS31219" s="152"/>
      <c r="BT31219" s="153"/>
    </row>
    <row r="31220" spans="71:72" x14ac:dyDescent="0.2">
      <c r="BS31220" s="152"/>
      <c r="BT31220" s="153"/>
    </row>
    <row r="31221" spans="71:72" x14ac:dyDescent="0.2">
      <c r="BS31221" s="152"/>
      <c r="BT31221" s="153"/>
    </row>
    <row r="31222" spans="71:72" x14ac:dyDescent="0.2">
      <c r="BS31222" s="152"/>
      <c r="BT31222" s="153"/>
    </row>
    <row r="31223" spans="71:72" x14ac:dyDescent="0.2">
      <c r="BS31223" s="152"/>
      <c r="BT31223" s="153"/>
    </row>
    <row r="31224" spans="71:72" x14ac:dyDescent="0.2">
      <c r="BS31224" s="152"/>
      <c r="BT31224" s="153"/>
    </row>
    <row r="31225" spans="71:72" x14ac:dyDescent="0.2">
      <c r="BS31225" s="152"/>
      <c r="BT31225" s="153"/>
    </row>
    <row r="31226" spans="71:72" x14ac:dyDescent="0.2">
      <c r="BS31226" s="152"/>
      <c r="BT31226" s="153"/>
    </row>
    <row r="31227" spans="71:72" x14ac:dyDescent="0.2">
      <c r="BS31227" s="152"/>
      <c r="BT31227" s="153"/>
    </row>
    <row r="31228" spans="71:72" x14ac:dyDescent="0.2">
      <c r="BS31228" s="152"/>
      <c r="BT31228" s="153"/>
    </row>
    <row r="31229" spans="71:72" x14ac:dyDescent="0.2">
      <c r="BS31229" s="152"/>
      <c r="BT31229" s="153"/>
    </row>
    <row r="31230" spans="71:72" x14ac:dyDescent="0.2">
      <c r="BS31230" s="152"/>
      <c r="BT31230" s="153"/>
    </row>
    <row r="31231" spans="71:72" x14ac:dyDescent="0.2">
      <c r="BS31231" s="152"/>
      <c r="BT31231" s="153"/>
    </row>
    <row r="31232" spans="71:72" x14ac:dyDescent="0.2">
      <c r="BS31232" s="152"/>
      <c r="BT31232" s="153"/>
    </row>
    <row r="31233" spans="71:72" x14ac:dyDescent="0.2">
      <c r="BS31233" s="152"/>
      <c r="BT31233" s="153"/>
    </row>
    <row r="31234" spans="71:72" x14ac:dyDescent="0.2">
      <c r="BS31234" s="152"/>
      <c r="BT31234" s="153"/>
    </row>
    <row r="31235" spans="71:72" x14ac:dyDescent="0.2">
      <c r="BS31235" s="152"/>
      <c r="BT31235" s="153"/>
    </row>
    <row r="31236" spans="71:72" x14ac:dyDescent="0.2">
      <c r="BS31236" s="152"/>
      <c r="BT31236" s="153"/>
    </row>
    <row r="31237" spans="71:72" x14ac:dyDescent="0.2">
      <c r="BS31237" s="152"/>
      <c r="BT31237" s="153"/>
    </row>
    <row r="31238" spans="71:72" x14ac:dyDescent="0.2">
      <c r="BS31238" s="152"/>
      <c r="BT31238" s="153"/>
    </row>
    <row r="31239" spans="71:72" x14ac:dyDescent="0.2">
      <c r="BS31239" s="152"/>
      <c r="BT31239" s="153"/>
    </row>
    <row r="31240" spans="71:72" x14ac:dyDescent="0.2">
      <c r="BS31240" s="152"/>
      <c r="BT31240" s="153"/>
    </row>
    <row r="31241" spans="71:72" x14ac:dyDescent="0.2">
      <c r="BS31241" s="152"/>
      <c r="BT31241" s="153"/>
    </row>
    <row r="31242" spans="71:72" x14ac:dyDescent="0.2">
      <c r="BS31242" s="152"/>
      <c r="BT31242" s="153"/>
    </row>
    <row r="31243" spans="71:72" x14ac:dyDescent="0.2">
      <c r="BS31243" s="152"/>
      <c r="BT31243" s="153"/>
    </row>
    <row r="31244" spans="71:72" x14ac:dyDescent="0.2">
      <c r="BS31244" s="152"/>
      <c r="BT31244" s="153"/>
    </row>
    <row r="31245" spans="71:72" x14ac:dyDescent="0.2">
      <c r="BS31245" s="152"/>
      <c r="BT31245" s="153"/>
    </row>
    <row r="31246" spans="71:72" x14ac:dyDescent="0.2">
      <c r="BS31246" s="152"/>
      <c r="BT31246" s="153"/>
    </row>
    <row r="31247" spans="71:72" x14ac:dyDescent="0.2">
      <c r="BS31247" s="152"/>
      <c r="BT31247" s="153"/>
    </row>
    <row r="31248" spans="71:72" x14ac:dyDescent="0.2">
      <c r="BS31248" s="152"/>
      <c r="BT31248" s="153"/>
    </row>
    <row r="31249" spans="71:72" x14ac:dyDescent="0.2">
      <c r="BS31249" s="152"/>
      <c r="BT31249" s="153"/>
    </row>
    <row r="31250" spans="71:72" x14ac:dyDescent="0.2">
      <c r="BS31250" s="152"/>
      <c r="BT31250" s="153"/>
    </row>
    <row r="31251" spans="71:72" x14ac:dyDescent="0.2">
      <c r="BS31251" s="152"/>
      <c r="BT31251" s="153"/>
    </row>
    <row r="31252" spans="71:72" x14ac:dyDescent="0.2">
      <c r="BS31252" s="152"/>
      <c r="BT31252" s="153"/>
    </row>
    <row r="31253" spans="71:72" x14ac:dyDescent="0.2">
      <c r="BS31253" s="152"/>
      <c r="BT31253" s="153"/>
    </row>
    <row r="31254" spans="71:72" x14ac:dyDescent="0.2">
      <c r="BS31254" s="152"/>
      <c r="BT31254" s="153"/>
    </row>
    <row r="31255" spans="71:72" x14ac:dyDescent="0.2">
      <c r="BS31255" s="152"/>
      <c r="BT31255" s="153"/>
    </row>
    <row r="31256" spans="71:72" x14ac:dyDescent="0.2">
      <c r="BS31256" s="152"/>
      <c r="BT31256" s="153"/>
    </row>
    <row r="31257" spans="71:72" x14ac:dyDescent="0.2">
      <c r="BS31257" s="152"/>
      <c r="BT31257" s="153"/>
    </row>
    <row r="31258" spans="71:72" x14ac:dyDescent="0.2">
      <c r="BS31258" s="152"/>
      <c r="BT31258" s="153"/>
    </row>
    <row r="31259" spans="71:72" x14ac:dyDescent="0.2">
      <c r="BS31259" s="152"/>
      <c r="BT31259" s="153"/>
    </row>
    <row r="31260" spans="71:72" x14ac:dyDescent="0.2">
      <c r="BS31260" s="152"/>
      <c r="BT31260" s="153"/>
    </row>
    <row r="31261" spans="71:72" x14ac:dyDescent="0.2">
      <c r="BS31261" s="152"/>
      <c r="BT31261" s="153"/>
    </row>
    <row r="31262" spans="71:72" x14ac:dyDescent="0.2">
      <c r="BS31262" s="152"/>
      <c r="BT31262" s="153"/>
    </row>
    <row r="31263" spans="71:72" x14ac:dyDescent="0.2">
      <c r="BS31263" s="152"/>
      <c r="BT31263" s="153"/>
    </row>
    <row r="31264" spans="71:72" x14ac:dyDescent="0.2">
      <c r="BS31264" s="152"/>
      <c r="BT31264" s="153"/>
    </row>
    <row r="31265" spans="71:72" x14ac:dyDescent="0.2">
      <c r="BS31265" s="152"/>
      <c r="BT31265" s="153"/>
    </row>
    <row r="31266" spans="71:72" x14ac:dyDescent="0.2">
      <c r="BS31266" s="152"/>
      <c r="BT31266" s="153"/>
    </row>
    <row r="31267" spans="71:72" x14ac:dyDescent="0.2">
      <c r="BS31267" s="152"/>
      <c r="BT31267" s="153"/>
    </row>
    <row r="31268" spans="71:72" x14ac:dyDescent="0.2">
      <c r="BS31268" s="152"/>
      <c r="BT31268" s="153"/>
    </row>
    <row r="31269" spans="71:72" x14ac:dyDescent="0.2">
      <c r="BS31269" s="152"/>
      <c r="BT31269" s="153"/>
    </row>
    <row r="31270" spans="71:72" x14ac:dyDescent="0.2">
      <c r="BS31270" s="152"/>
      <c r="BT31270" s="153"/>
    </row>
    <row r="31271" spans="71:72" x14ac:dyDescent="0.2">
      <c r="BS31271" s="152"/>
      <c r="BT31271" s="153"/>
    </row>
    <row r="31272" spans="71:72" x14ac:dyDescent="0.2">
      <c r="BS31272" s="152"/>
      <c r="BT31272" s="153"/>
    </row>
    <row r="31273" spans="71:72" x14ac:dyDescent="0.2">
      <c r="BS31273" s="152"/>
      <c r="BT31273" s="153"/>
    </row>
    <row r="31274" spans="71:72" x14ac:dyDescent="0.2">
      <c r="BS31274" s="152"/>
      <c r="BT31274" s="153"/>
    </row>
    <row r="31275" spans="71:72" x14ac:dyDescent="0.2">
      <c r="BS31275" s="152"/>
      <c r="BT31275" s="153"/>
    </row>
    <row r="31276" spans="71:72" x14ac:dyDescent="0.2">
      <c r="BS31276" s="152"/>
      <c r="BT31276" s="153"/>
    </row>
    <row r="31277" spans="71:72" x14ac:dyDescent="0.2">
      <c r="BS31277" s="152"/>
      <c r="BT31277" s="153"/>
    </row>
    <row r="31278" spans="71:72" x14ac:dyDescent="0.2">
      <c r="BS31278" s="152"/>
      <c r="BT31278" s="153"/>
    </row>
    <row r="31279" spans="71:72" x14ac:dyDescent="0.2">
      <c r="BS31279" s="152"/>
      <c r="BT31279" s="153"/>
    </row>
    <row r="31280" spans="71:72" x14ac:dyDescent="0.2">
      <c r="BS31280" s="152"/>
      <c r="BT31280" s="153"/>
    </row>
    <row r="31281" spans="71:72" x14ac:dyDescent="0.2">
      <c r="BS31281" s="152"/>
      <c r="BT31281" s="153"/>
    </row>
    <row r="31282" spans="71:72" x14ac:dyDescent="0.2">
      <c r="BS31282" s="152"/>
      <c r="BT31282" s="153"/>
    </row>
    <row r="31283" spans="71:72" x14ac:dyDescent="0.2">
      <c r="BS31283" s="152"/>
      <c r="BT31283" s="153"/>
    </row>
    <row r="31284" spans="71:72" x14ac:dyDescent="0.2">
      <c r="BS31284" s="152"/>
      <c r="BT31284" s="153"/>
    </row>
    <row r="31285" spans="71:72" x14ac:dyDescent="0.2">
      <c r="BS31285" s="152"/>
      <c r="BT31285" s="153"/>
    </row>
    <row r="31286" spans="71:72" x14ac:dyDescent="0.2">
      <c r="BS31286" s="152"/>
      <c r="BT31286" s="153"/>
    </row>
    <row r="31287" spans="71:72" x14ac:dyDescent="0.2">
      <c r="BS31287" s="152"/>
      <c r="BT31287" s="153"/>
    </row>
    <row r="31288" spans="71:72" x14ac:dyDescent="0.2">
      <c r="BS31288" s="152"/>
      <c r="BT31288" s="153"/>
    </row>
    <row r="31289" spans="71:72" x14ac:dyDescent="0.2">
      <c r="BS31289" s="152"/>
      <c r="BT31289" s="153"/>
    </row>
    <row r="31290" spans="71:72" x14ac:dyDescent="0.2">
      <c r="BS31290" s="152"/>
      <c r="BT31290" s="153"/>
    </row>
    <row r="31291" spans="71:72" x14ac:dyDescent="0.2">
      <c r="BS31291" s="152"/>
      <c r="BT31291" s="153"/>
    </row>
    <row r="31292" spans="71:72" x14ac:dyDescent="0.2">
      <c r="BS31292" s="152"/>
      <c r="BT31292" s="153"/>
    </row>
    <row r="31293" spans="71:72" x14ac:dyDescent="0.2">
      <c r="BS31293" s="152"/>
      <c r="BT31293" s="153"/>
    </row>
    <row r="31294" spans="71:72" x14ac:dyDescent="0.2">
      <c r="BS31294" s="152"/>
      <c r="BT31294" s="153"/>
    </row>
    <row r="31295" spans="71:72" x14ac:dyDescent="0.2">
      <c r="BS31295" s="152"/>
      <c r="BT31295" s="153"/>
    </row>
    <row r="31296" spans="71:72" x14ac:dyDescent="0.2">
      <c r="BS31296" s="152"/>
      <c r="BT31296" s="153"/>
    </row>
    <row r="31297" spans="71:72" x14ac:dyDescent="0.2">
      <c r="BS31297" s="152"/>
      <c r="BT31297" s="153"/>
    </row>
    <row r="31298" spans="71:72" x14ac:dyDescent="0.2">
      <c r="BS31298" s="152"/>
      <c r="BT31298" s="153"/>
    </row>
    <row r="31299" spans="71:72" x14ac:dyDescent="0.2">
      <c r="BS31299" s="152"/>
      <c r="BT31299" s="153"/>
    </row>
    <row r="31300" spans="71:72" x14ac:dyDescent="0.2">
      <c r="BS31300" s="152"/>
      <c r="BT31300" s="153"/>
    </row>
    <row r="31301" spans="71:72" x14ac:dyDescent="0.2">
      <c r="BS31301" s="152"/>
      <c r="BT31301" s="153"/>
    </row>
    <row r="31302" spans="71:72" x14ac:dyDescent="0.2">
      <c r="BS31302" s="152"/>
      <c r="BT31302" s="153"/>
    </row>
    <row r="31303" spans="71:72" x14ac:dyDescent="0.2">
      <c r="BS31303" s="152"/>
      <c r="BT31303" s="153"/>
    </row>
    <row r="31304" spans="71:72" x14ac:dyDescent="0.2">
      <c r="BS31304" s="152"/>
      <c r="BT31304" s="153"/>
    </row>
    <row r="31305" spans="71:72" x14ac:dyDescent="0.2">
      <c r="BS31305" s="152"/>
      <c r="BT31305" s="153"/>
    </row>
    <row r="31306" spans="71:72" x14ac:dyDescent="0.2">
      <c r="BS31306" s="152"/>
      <c r="BT31306" s="153"/>
    </row>
    <row r="31307" spans="71:72" x14ac:dyDescent="0.2">
      <c r="BS31307" s="152"/>
      <c r="BT31307" s="153"/>
    </row>
    <row r="31308" spans="71:72" x14ac:dyDescent="0.2">
      <c r="BS31308" s="152"/>
      <c r="BT31308" s="153"/>
    </row>
    <row r="31309" spans="71:72" x14ac:dyDescent="0.2">
      <c r="BS31309" s="152"/>
      <c r="BT31309" s="153"/>
    </row>
    <row r="31310" spans="71:72" x14ac:dyDescent="0.2">
      <c r="BS31310" s="152"/>
      <c r="BT31310" s="153"/>
    </row>
    <row r="31311" spans="71:72" x14ac:dyDescent="0.2">
      <c r="BS31311" s="152"/>
      <c r="BT31311" s="153"/>
    </row>
    <row r="31312" spans="71:72" x14ac:dyDescent="0.2">
      <c r="BS31312" s="152"/>
      <c r="BT31312" s="153"/>
    </row>
    <row r="31313" spans="71:72" x14ac:dyDescent="0.2">
      <c r="BS31313" s="152"/>
      <c r="BT31313" s="153"/>
    </row>
    <row r="31314" spans="71:72" x14ac:dyDescent="0.2">
      <c r="BS31314" s="152"/>
      <c r="BT31314" s="153"/>
    </row>
    <row r="31315" spans="71:72" x14ac:dyDescent="0.2">
      <c r="BS31315" s="152"/>
      <c r="BT31315" s="153"/>
    </row>
    <row r="31316" spans="71:72" x14ac:dyDescent="0.2">
      <c r="BS31316" s="152"/>
      <c r="BT31316" s="153"/>
    </row>
    <row r="31317" spans="71:72" x14ac:dyDescent="0.2">
      <c r="BS31317" s="152"/>
      <c r="BT31317" s="153"/>
    </row>
    <row r="31318" spans="71:72" x14ac:dyDescent="0.2">
      <c r="BS31318" s="152"/>
      <c r="BT31318" s="153"/>
    </row>
    <row r="31319" spans="71:72" x14ac:dyDescent="0.2">
      <c r="BS31319" s="152"/>
      <c r="BT31319" s="153"/>
    </row>
    <row r="31320" spans="71:72" x14ac:dyDescent="0.2">
      <c r="BS31320" s="152"/>
      <c r="BT31320" s="153"/>
    </row>
    <row r="31321" spans="71:72" x14ac:dyDescent="0.2">
      <c r="BS31321" s="152"/>
      <c r="BT31321" s="153"/>
    </row>
    <row r="31322" spans="71:72" x14ac:dyDescent="0.2">
      <c r="BS31322" s="152"/>
      <c r="BT31322" s="153"/>
    </row>
    <row r="31323" spans="71:72" x14ac:dyDescent="0.2">
      <c r="BS31323" s="152"/>
      <c r="BT31323" s="153"/>
    </row>
    <row r="31324" spans="71:72" x14ac:dyDescent="0.2">
      <c r="BS31324" s="152"/>
      <c r="BT31324" s="153"/>
    </row>
    <row r="31325" spans="71:72" x14ac:dyDescent="0.2">
      <c r="BS31325" s="152"/>
      <c r="BT31325" s="153"/>
    </row>
    <row r="31326" spans="71:72" x14ac:dyDescent="0.2">
      <c r="BS31326" s="152"/>
      <c r="BT31326" s="153"/>
    </row>
    <row r="31327" spans="71:72" x14ac:dyDescent="0.2">
      <c r="BS31327" s="152"/>
      <c r="BT31327" s="153"/>
    </row>
    <row r="31328" spans="71:72" x14ac:dyDescent="0.2">
      <c r="BS31328" s="152"/>
      <c r="BT31328" s="153"/>
    </row>
    <row r="31329" spans="71:72" x14ac:dyDescent="0.2">
      <c r="BS31329" s="152"/>
      <c r="BT31329" s="153"/>
    </row>
    <row r="31330" spans="71:72" x14ac:dyDescent="0.2">
      <c r="BS31330" s="152"/>
      <c r="BT31330" s="153"/>
    </row>
    <row r="31331" spans="71:72" x14ac:dyDescent="0.2">
      <c r="BS31331" s="152"/>
      <c r="BT31331" s="153"/>
    </row>
    <row r="31332" spans="71:72" x14ac:dyDescent="0.2">
      <c r="BS31332" s="152"/>
      <c r="BT31332" s="153"/>
    </row>
    <row r="31333" spans="71:72" x14ac:dyDescent="0.2">
      <c r="BS31333" s="152"/>
      <c r="BT31333" s="153"/>
    </row>
    <row r="31334" spans="71:72" x14ac:dyDescent="0.2">
      <c r="BS31334" s="152"/>
      <c r="BT31334" s="153"/>
    </row>
    <row r="31335" spans="71:72" x14ac:dyDescent="0.2">
      <c r="BS31335" s="152"/>
      <c r="BT31335" s="153"/>
    </row>
    <row r="31336" spans="71:72" x14ac:dyDescent="0.2">
      <c r="BS31336" s="152"/>
      <c r="BT31336" s="153"/>
    </row>
    <row r="31337" spans="71:72" x14ac:dyDescent="0.2">
      <c r="BS31337" s="152"/>
      <c r="BT31337" s="153"/>
    </row>
    <row r="31338" spans="71:72" x14ac:dyDescent="0.2">
      <c r="BS31338" s="152"/>
      <c r="BT31338" s="153"/>
    </row>
    <row r="31339" spans="71:72" x14ac:dyDescent="0.2">
      <c r="BS31339" s="152"/>
      <c r="BT31339" s="153"/>
    </row>
    <row r="31340" spans="71:72" x14ac:dyDescent="0.2">
      <c r="BS31340" s="152"/>
      <c r="BT31340" s="153"/>
    </row>
    <row r="31341" spans="71:72" x14ac:dyDescent="0.2">
      <c r="BS31341" s="152"/>
      <c r="BT31341" s="153"/>
    </row>
    <row r="31342" spans="71:72" x14ac:dyDescent="0.2">
      <c r="BS31342" s="152"/>
      <c r="BT31342" s="153"/>
    </row>
    <row r="31343" spans="71:72" x14ac:dyDescent="0.2">
      <c r="BS31343" s="152"/>
      <c r="BT31343" s="153"/>
    </row>
    <row r="31344" spans="71:72" x14ac:dyDescent="0.2">
      <c r="BS31344" s="152"/>
      <c r="BT31344" s="153"/>
    </row>
    <row r="31345" spans="71:72" x14ac:dyDescent="0.2">
      <c r="BS31345" s="152"/>
      <c r="BT31345" s="153"/>
    </row>
    <row r="31346" spans="71:72" x14ac:dyDescent="0.2">
      <c r="BS31346" s="152"/>
      <c r="BT31346" s="153"/>
    </row>
    <row r="31347" spans="71:72" x14ac:dyDescent="0.2">
      <c r="BS31347" s="152"/>
      <c r="BT31347" s="153"/>
    </row>
    <row r="31348" spans="71:72" x14ac:dyDescent="0.2">
      <c r="BS31348" s="152"/>
      <c r="BT31348" s="153"/>
    </row>
    <row r="31349" spans="71:72" x14ac:dyDescent="0.2">
      <c r="BS31349" s="152"/>
      <c r="BT31349" s="153"/>
    </row>
    <row r="31350" spans="71:72" x14ac:dyDescent="0.2">
      <c r="BS31350" s="152"/>
      <c r="BT31350" s="153"/>
    </row>
    <row r="31351" spans="71:72" x14ac:dyDescent="0.2">
      <c r="BS31351" s="152"/>
      <c r="BT31351" s="153"/>
    </row>
    <row r="31352" spans="71:72" x14ac:dyDescent="0.2">
      <c r="BS31352" s="152"/>
      <c r="BT31352" s="153"/>
    </row>
    <row r="31353" spans="71:72" x14ac:dyDescent="0.2">
      <c r="BS31353" s="152"/>
      <c r="BT31353" s="153"/>
    </row>
    <row r="31354" spans="71:72" x14ac:dyDescent="0.2">
      <c r="BS31354" s="152"/>
      <c r="BT31354" s="153"/>
    </row>
    <row r="31355" spans="71:72" x14ac:dyDescent="0.2">
      <c r="BS31355" s="152"/>
      <c r="BT31355" s="153"/>
    </row>
    <row r="31356" spans="71:72" x14ac:dyDescent="0.2">
      <c r="BS31356" s="152"/>
      <c r="BT31356" s="153"/>
    </row>
    <row r="31357" spans="71:72" x14ac:dyDescent="0.2">
      <c r="BS31357" s="152"/>
      <c r="BT31357" s="153"/>
    </row>
    <row r="31358" spans="71:72" x14ac:dyDescent="0.2">
      <c r="BS31358" s="152"/>
      <c r="BT31358" s="153"/>
    </row>
    <row r="31359" spans="71:72" x14ac:dyDescent="0.2">
      <c r="BS31359" s="152"/>
      <c r="BT31359" s="153"/>
    </row>
    <row r="31360" spans="71:72" x14ac:dyDescent="0.2">
      <c r="BS31360" s="152"/>
      <c r="BT31360" s="153"/>
    </row>
    <row r="31361" spans="71:72" x14ac:dyDescent="0.2">
      <c r="BS31361" s="152"/>
      <c r="BT31361" s="153"/>
    </row>
    <row r="31362" spans="71:72" x14ac:dyDescent="0.2">
      <c r="BS31362" s="152"/>
      <c r="BT31362" s="153"/>
    </row>
    <row r="31363" spans="71:72" x14ac:dyDescent="0.2">
      <c r="BS31363" s="152"/>
      <c r="BT31363" s="153"/>
    </row>
    <row r="31364" spans="71:72" x14ac:dyDescent="0.2">
      <c r="BS31364" s="152"/>
      <c r="BT31364" s="153"/>
    </row>
    <row r="31365" spans="71:72" x14ac:dyDescent="0.2">
      <c r="BS31365" s="152"/>
      <c r="BT31365" s="153"/>
    </row>
    <row r="31366" spans="71:72" x14ac:dyDescent="0.2">
      <c r="BS31366" s="152"/>
      <c r="BT31366" s="153"/>
    </row>
    <row r="31367" spans="71:72" x14ac:dyDescent="0.2">
      <c r="BS31367" s="152"/>
      <c r="BT31367" s="153"/>
    </row>
    <row r="31368" spans="71:72" x14ac:dyDescent="0.2">
      <c r="BS31368" s="152"/>
      <c r="BT31368" s="153"/>
    </row>
    <row r="31369" spans="71:72" x14ac:dyDescent="0.2">
      <c r="BS31369" s="152"/>
      <c r="BT31369" s="153"/>
    </row>
    <row r="31370" spans="71:72" x14ac:dyDescent="0.2">
      <c r="BS31370" s="152"/>
      <c r="BT31370" s="153"/>
    </row>
    <row r="31371" spans="71:72" x14ac:dyDescent="0.2">
      <c r="BS31371" s="152"/>
      <c r="BT31371" s="153"/>
    </row>
    <row r="31372" spans="71:72" x14ac:dyDescent="0.2">
      <c r="BS31372" s="152"/>
      <c r="BT31372" s="153"/>
    </row>
    <row r="31373" spans="71:72" x14ac:dyDescent="0.2">
      <c r="BS31373" s="152"/>
      <c r="BT31373" s="153"/>
    </row>
    <row r="31374" spans="71:72" x14ac:dyDescent="0.2">
      <c r="BS31374" s="152"/>
      <c r="BT31374" s="153"/>
    </row>
    <row r="31375" spans="71:72" x14ac:dyDescent="0.2">
      <c r="BS31375" s="152"/>
      <c r="BT31375" s="153"/>
    </row>
    <row r="31376" spans="71:72" x14ac:dyDescent="0.2">
      <c r="BS31376" s="152"/>
      <c r="BT31376" s="153"/>
    </row>
    <row r="31377" spans="71:72" x14ac:dyDescent="0.2">
      <c r="BS31377" s="152"/>
      <c r="BT31377" s="153"/>
    </row>
    <row r="31378" spans="71:72" x14ac:dyDescent="0.2">
      <c r="BS31378" s="152"/>
      <c r="BT31378" s="153"/>
    </row>
    <row r="31379" spans="71:72" x14ac:dyDescent="0.2">
      <c r="BS31379" s="152"/>
      <c r="BT31379" s="153"/>
    </row>
    <row r="31380" spans="71:72" x14ac:dyDescent="0.2">
      <c r="BS31380" s="152"/>
      <c r="BT31380" s="153"/>
    </row>
    <row r="31381" spans="71:72" x14ac:dyDescent="0.2">
      <c r="BS31381" s="152"/>
      <c r="BT31381" s="153"/>
    </row>
    <row r="31382" spans="71:72" x14ac:dyDescent="0.2">
      <c r="BS31382" s="152"/>
      <c r="BT31382" s="153"/>
    </row>
    <row r="31383" spans="71:72" x14ac:dyDescent="0.2">
      <c r="BS31383" s="152"/>
      <c r="BT31383" s="153"/>
    </row>
    <row r="31384" spans="71:72" x14ac:dyDescent="0.2">
      <c r="BS31384" s="152"/>
      <c r="BT31384" s="153"/>
    </row>
    <row r="31385" spans="71:72" x14ac:dyDescent="0.2">
      <c r="BS31385" s="152"/>
      <c r="BT31385" s="153"/>
    </row>
    <row r="31386" spans="71:72" x14ac:dyDescent="0.2">
      <c r="BS31386" s="152"/>
      <c r="BT31386" s="153"/>
    </row>
    <row r="31387" spans="71:72" x14ac:dyDescent="0.2">
      <c r="BS31387" s="152"/>
      <c r="BT31387" s="153"/>
    </row>
    <row r="31388" spans="71:72" x14ac:dyDescent="0.2">
      <c r="BS31388" s="152"/>
      <c r="BT31388" s="153"/>
    </row>
    <row r="31389" spans="71:72" x14ac:dyDescent="0.2">
      <c r="BS31389" s="152"/>
      <c r="BT31389" s="153"/>
    </row>
    <row r="31390" spans="71:72" x14ac:dyDescent="0.2">
      <c r="BS31390" s="152"/>
      <c r="BT31390" s="153"/>
    </row>
    <row r="31391" spans="71:72" x14ac:dyDescent="0.2">
      <c r="BS31391" s="152"/>
      <c r="BT31391" s="153"/>
    </row>
    <row r="31392" spans="71:72" x14ac:dyDescent="0.2">
      <c r="BS31392" s="152"/>
      <c r="BT31392" s="153"/>
    </row>
    <row r="31393" spans="71:72" x14ac:dyDescent="0.2">
      <c r="BS31393" s="152"/>
      <c r="BT31393" s="153"/>
    </row>
    <row r="31394" spans="71:72" x14ac:dyDescent="0.2">
      <c r="BS31394" s="152"/>
      <c r="BT31394" s="153"/>
    </row>
    <row r="31395" spans="71:72" x14ac:dyDescent="0.2">
      <c r="BS31395" s="152"/>
      <c r="BT31395" s="153"/>
    </row>
    <row r="31396" spans="71:72" x14ac:dyDescent="0.2">
      <c r="BS31396" s="152"/>
      <c r="BT31396" s="153"/>
    </row>
    <row r="31397" spans="71:72" x14ac:dyDescent="0.2">
      <c r="BS31397" s="152"/>
      <c r="BT31397" s="153"/>
    </row>
    <row r="31398" spans="71:72" x14ac:dyDescent="0.2">
      <c r="BS31398" s="152"/>
      <c r="BT31398" s="153"/>
    </row>
    <row r="31399" spans="71:72" x14ac:dyDescent="0.2">
      <c r="BS31399" s="152"/>
      <c r="BT31399" s="153"/>
    </row>
    <row r="31400" spans="71:72" x14ac:dyDescent="0.2">
      <c r="BS31400" s="152"/>
      <c r="BT31400" s="153"/>
    </row>
    <row r="31401" spans="71:72" x14ac:dyDescent="0.2">
      <c r="BS31401" s="152"/>
      <c r="BT31401" s="153"/>
    </row>
    <row r="31402" spans="71:72" x14ac:dyDescent="0.2">
      <c r="BS31402" s="152"/>
      <c r="BT31402" s="153"/>
    </row>
    <row r="31403" spans="71:72" x14ac:dyDescent="0.2">
      <c r="BS31403" s="152"/>
      <c r="BT31403" s="153"/>
    </row>
    <row r="31404" spans="71:72" x14ac:dyDescent="0.2">
      <c r="BS31404" s="152"/>
      <c r="BT31404" s="153"/>
    </row>
    <row r="31405" spans="71:72" x14ac:dyDescent="0.2">
      <c r="BS31405" s="152"/>
      <c r="BT31405" s="153"/>
    </row>
    <row r="31406" spans="71:72" x14ac:dyDescent="0.2">
      <c r="BS31406" s="152"/>
      <c r="BT31406" s="153"/>
    </row>
    <row r="31407" spans="71:72" x14ac:dyDescent="0.2">
      <c r="BS31407" s="152"/>
      <c r="BT31407" s="153"/>
    </row>
    <row r="31408" spans="71:72" x14ac:dyDescent="0.2">
      <c r="BS31408" s="152"/>
      <c r="BT31408" s="153"/>
    </row>
    <row r="31409" spans="71:72" x14ac:dyDescent="0.2">
      <c r="BS31409" s="152"/>
      <c r="BT31409" s="153"/>
    </row>
    <row r="31410" spans="71:72" x14ac:dyDescent="0.2">
      <c r="BS31410" s="152"/>
      <c r="BT31410" s="153"/>
    </row>
    <row r="31411" spans="71:72" x14ac:dyDescent="0.2">
      <c r="BS31411" s="152"/>
      <c r="BT31411" s="153"/>
    </row>
    <row r="31412" spans="71:72" x14ac:dyDescent="0.2">
      <c r="BS31412" s="152"/>
      <c r="BT31412" s="153"/>
    </row>
    <row r="31413" spans="71:72" x14ac:dyDescent="0.2">
      <c r="BS31413" s="152"/>
      <c r="BT31413" s="153"/>
    </row>
    <row r="31414" spans="71:72" x14ac:dyDescent="0.2">
      <c r="BS31414" s="152"/>
      <c r="BT31414" s="153"/>
    </row>
    <row r="31415" spans="71:72" x14ac:dyDescent="0.2">
      <c r="BS31415" s="152"/>
      <c r="BT31415" s="153"/>
    </row>
    <row r="31416" spans="71:72" x14ac:dyDescent="0.2">
      <c r="BS31416" s="152"/>
      <c r="BT31416" s="153"/>
    </row>
    <row r="31417" spans="71:72" x14ac:dyDescent="0.2">
      <c r="BS31417" s="152"/>
      <c r="BT31417" s="153"/>
    </row>
    <row r="31418" spans="71:72" x14ac:dyDescent="0.2">
      <c r="BS31418" s="152"/>
      <c r="BT31418" s="153"/>
    </row>
    <row r="31419" spans="71:72" x14ac:dyDescent="0.2">
      <c r="BS31419" s="152"/>
      <c r="BT31419" s="153"/>
    </row>
    <row r="31420" spans="71:72" x14ac:dyDescent="0.2">
      <c r="BS31420" s="152"/>
      <c r="BT31420" s="153"/>
    </row>
    <row r="31421" spans="71:72" x14ac:dyDescent="0.2">
      <c r="BS31421" s="152"/>
      <c r="BT31421" s="153"/>
    </row>
    <row r="31422" spans="71:72" x14ac:dyDescent="0.2">
      <c r="BS31422" s="152"/>
      <c r="BT31422" s="153"/>
    </row>
    <row r="31423" spans="71:72" x14ac:dyDescent="0.2">
      <c r="BS31423" s="152"/>
      <c r="BT31423" s="153"/>
    </row>
    <row r="31424" spans="71:72" x14ac:dyDescent="0.2">
      <c r="BS31424" s="152"/>
      <c r="BT31424" s="153"/>
    </row>
    <row r="31425" spans="71:72" x14ac:dyDescent="0.2">
      <c r="BS31425" s="152"/>
      <c r="BT31425" s="153"/>
    </row>
    <row r="31426" spans="71:72" x14ac:dyDescent="0.2">
      <c r="BS31426" s="152"/>
      <c r="BT31426" s="153"/>
    </row>
    <row r="31427" spans="71:72" x14ac:dyDescent="0.2">
      <c r="BS31427" s="152"/>
      <c r="BT31427" s="153"/>
    </row>
    <row r="31428" spans="71:72" x14ac:dyDescent="0.2">
      <c r="BS31428" s="152"/>
      <c r="BT31428" s="153"/>
    </row>
    <row r="31429" spans="71:72" x14ac:dyDescent="0.2">
      <c r="BS31429" s="152"/>
      <c r="BT31429" s="153"/>
    </row>
    <row r="31430" spans="71:72" x14ac:dyDescent="0.2">
      <c r="BS31430" s="152"/>
      <c r="BT31430" s="153"/>
    </row>
    <row r="31431" spans="71:72" x14ac:dyDescent="0.2">
      <c r="BS31431" s="152"/>
      <c r="BT31431" s="153"/>
    </row>
    <row r="31432" spans="71:72" x14ac:dyDescent="0.2">
      <c r="BS31432" s="152"/>
      <c r="BT31432" s="153"/>
    </row>
    <row r="31433" spans="71:72" x14ac:dyDescent="0.2">
      <c r="BS31433" s="152"/>
      <c r="BT31433" s="153"/>
    </row>
    <row r="31434" spans="71:72" x14ac:dyDescent="0.2">
      <c r="BS31434" s="152"/>
      <c r="BT31434" s="153"/>
    </row>
    <row r="31435" spans="71:72" x14ac:dyDescent="0.2">
      <c r="BS31435" s="152"/>
      <c r="BT31435" s="153"/>
    </row>
    <row r="31436" spans="71:72" x14ac:dyDescent="0.2">
      <c r="BS31436" s="152"/>
      <c r="BT31436" s="153"/>
    </row>
    <row r="31437" spans="71:72" x14ac:dyDescent="0.2">
      <c r="BS31437" s="152"/>
      <c r="BT31437" s="153"/>
    </row>
    <row r="31438" spans="71:72" x14ac:dyDescent="0.2">
      <c r="BS31438" s="152"/>
      <c r="BT31438" s="153"/>
    </row>
    <row r="31439" spans="71:72" x14ac:dyDescent="0.2">
      <c r="BS31439" s="152"/>
      <c r="BT31439" s="153"/>
    </row>
    <row r="31440" spans="71:72" x14ac:dyDescent="0.2">
      <c r="BS31440" s="152"/>
      <c r="BT31440" s="153"/>
    </row>
    <row r="31441" spans="71:72" x14ac:dyDescent="0.2">
      <c r="BS31441" s="152"/>
      <c r="BT31441" s="153"/>
    </row>
    <row r="31442" spans="71:72" x14ac:dyDescent="0.2">
      <c r="BS31442" s="152"/>
      <c r="BT31442" s="153"/>
    </row>
    <row r="31443" spans="71:72" x14ac:dyDescent="0.2">
      <c r="BS31443" s="152"/>
      <c r="BT31443" s="153"/>
    </row>
    <row r="31444" spans="71:72" x14ac:dyDescent="0.2">
      <c r="BS31444" s="152"/>
      <c r="BT31444" s="153"/>
    </row>
    <row r="31445" spans="71:72" x14ac:dyDescent="0.2">
      <c r="BS31445" s="152"/>
      <c r="BT31445" s="153"/>
    </row>
    <row r="31446" spans="71:72" x14ac:dyDescent="0.2">
      <c r="BS31446" s="152"/>
      <c r="BT31446" s="153"/>
    </row>
    <row r="31447" spans="71:72" x14ac:dyDescent="0.2">
      <c r="BS31447" s="152"/>
      <c r="BT31447" s="153"/>
    </row>
    <row r="31448" spans="71:72" x14ac:dyDescent="0.2">
      <c r="BS31448" s="152"/>
      <c r="BT31448" s="153"/>
    </row>
    <row r="31449" spans="71:72" x14ac:dyDescent="0.2">
      <c r="BS31449" s="152"/>
      <c r="BT31449" s="153"/>
    </row>
    <row r="31450" spans="71:72" x14ac:dyDescent="0.2">
      <c r="BS31450" s="152"/>
      <c r="BT31450" s="153"/>
    </row>
    <row r="31451" spans="71:72" x14ac:dyDescent="0.2">
      <c r="BS31451" s="152"/>
      <c r="BT31451" s="153"/>
    </row>
    <row r="31452" spans="71:72" x14ac:dyDescent="0.2">
      <c r="BS31452" s="152"/>
      <c r="BT31452" s="153"/>
    </row>
    <row r="31453" spans="71:72" x14ac:dyDescent="0.2">
      <c r="BS31453" s="152"/>
      <c r="BT31453" s="153"/>
    </row>
    <row r="31454" spans="71:72" x14ac:dyDescent="0.2">
      <c r="BS31454" s="152"/>
      <c r="BT31454" s="153"/>
    </row>
    <row r="31455" spans="71:72" x14ac:dyDescent="0.2">
      <c r="BS31455" s="152"/>
      <c r="BT31455" s="153"/>
    </row>
    <row r="31456" spans="71:72" x14ac:dyDescent="0.2">
      <c r="BS31456" s="152"/>
      <c r="BT31456" s="153"/>
    </row>
    <row r="31457" spans="71:72" x14ac:dyDescent="0.2">
      <c r="BS31457" s="152"/>
      <c r="BT31457" s="153"/>
    </row>
    <row r="31458" spans="71:72" x14ac:dyDescent="0.2">
      <c r="BS31458" s="152"/>
      <c r="BT31458" s="153"/>
    </row>
    <row r="31459" spans="71:72" x14ac:dyDescent="0.2">
      <c r="BS31459" s="152"/>
      <c r="BT31459" s="153"/>
    </row>
    <row r="31460" spans="71:72" x14ac:dyDescent="0.2">
      <c r="BS31460" s="152"/>
      <c r="BT31460" s="153"/>
    </row>
    <row r="31461" spans="71:72" x14ac:dyDescent="0.2">
      <c r="BS31461" s="152"/>
      <c r="BT31461" s="153"/>
    </row>
    <row r="31462" spans="71:72" x14ac:dyDescent="0.2">
      <c r="BS31462" s="152"/>
      <c r="BT31462" s="153"/>
    </row>
    <row r="31463" spans="71:72" x14ac:dyDescent="0.2">
      <c r="BS31463" s="152"/>
      <c r="BT31463" s="153"/>
    </row>
    <row r="31464" spans="71:72" x14ac:dyDescent="0.2">
      <c r="BS31464" s="152"/>
      <c r="BT31464" s="153"/>
    </row>
    <row r="31465" spans="71:72" x14ac:dyDescent="0.2">
      <c r="BS31465" s="152"/>
      <c r="BT31465" s="153"/>
    </row>
    <row r="31466" spans="71:72" x14ac:dyDescent="0.2">
      <c r="BS31466" s="152"/>
      <c r="BT31466" s="153"/>
    </row>
    <row r="31467" spans="71:72" x14ac:dyDescent="0.2">
      <c r="BS31467" s="152"/>
      <c r="BT31467" s="153"/>
    </row>
    <row r="31468" spans="71:72" x14ac:dyDescent="0.2">
      <c r="BS31468" s="152"/>
      <c r="BT31468" s="153"/>
    </row>
    <row r="31469" spans="71:72" x14ac:dyDescent="0.2">
      <c r="BS31469" s="152"/>
      <c r="BT31469" s="153"/>
    </row>
    <row r="31470" spans="71:72" x14ac:dyDescent="0.2">
      <c r="BS31470" s="152"/>
      <c r="BT31470" s="153"/>
    </row>
    <row r="31471" spans="71:72" x14ac:dyDescent="0.2">
      <c r="BS31471" s="152"/>
      <c r="BT31471" s="153"/>
    </row>
    <row r="31472" spans="71:72" x14ac:dyDescent="0.2">
      <c r="BS31472" s="152"/>
      <c r="BT31472" s="153"/>
    </row>
    <row r="31473" spans="71:72" x14ac:dyDescent="0.2">
      <c r="BS31473" s="152"/>
      <c r="BT31473" s="153"/>
    </row>
    <row r="31474" spans="71:72" x14ac:dyDescent="0.2">
      <c r="BS31474" s="152"/>
      <c r="BT31474" s="153"/>
    </row>
    <row r="31475" spans="71:72" x14ac:dyDescent="0.2">
      <c r="BS31475" s="152"/>
      <c r="BT31475" s="153"/>
    </row>
    <row r="31476" spans="71:72" x14ac:dyDescent="0.2">
      <c r="BS31476" s="152"/>
      <c r="BT31476" s="153"/>
    </row>
    <row r="31477" spans="71:72" x14ac:dyDescent="0.2">
      <c r="BS31477" s="152"/>
      <c r="BT31477" s="153"/>
    </row>
    <row r="31478" spans="71:72" x14ac:dyDescent="0.2">
      <c r="BS31478" s="152"/>
      <c r="BT31478" s="153"/>
    </row>
    <row r="31479" spans="71:72" x14ac:dyDescent="0.2">
      <c r="BS31479" s="152"/>
      <c r="BT31479" s="153"/>
    </row>
    <row r="31480" spans="71:72" x14ac:dyDescent="0.2">
      <c r="BS31480" s="152"/>
      <c r="BT31480" s="153"/>
    </row>
    <row r="31481" spans="71:72" x14ac:dyDescent="0.2">
      <c r="BS31481" s="152"/>
      <c r="BT31481" s="153"/>
    </row>
    <row r="31482" spans="71:72" x14ac:dyDescent="0.2">
      <c r="BS31482" s="152"/>
      <c r="BT31482" s="153"/>
    </row>
    <row r="31483" spans="71:72" x14ac:dyDescent="0.2">
      <c r="BS31483" s="152"/>
      <c r="BT31483" s="153"/>
    </row>
    <row r="31484" spans="71:72" x14ac:dyDescent="0.2">
      <c r="BS31484" s="152"/>
      <c r="BT31484" s="153"/>
    </row>
    <row r="31485" spans="71:72" x14ac:dyDescent="0.2">
      <c r="BS31485" s="152"/>
      <c r="BT31485" s="153"/>
    </row>
    <row r="31486" spans="71:72" x14ac:dyDescent="0.2">
      <c r="BS31486" s="152"/>
      <c r="BT31486" s="153"/>
    </row>
    <row r="31487" spans="71:72" x14ac:dyDescent="0.2">
      <c r="BS31487" s="152"/>
      <c r="BT31487" s="153"/>
    </row>
    <row r="31488" spans="71:72" x14ac:dyDescent="0.2">
      <c r="BS31488" s="152"/>
      <c r="BT31488" s="153"/>
    </row>
    <row r="31489" spans="71:72" x14ac:dyDescent="0.2">
      <c r="BS31489" s="152"/>
      <c r="BT31489" s="153"/>
    </row>
    <row r="31490" spans="71:72" x14ac:dyDescent="0.2">
      <c r="BS31490" s="152"/>
      <c r="BT31490" s="153"/>
    </row>
    <row r="31491" spans="71:72" x14ac:dyDescent="0.2">
      <c r="BS31491" s="152"/>
      <c r="BT31491" s="153"/>
    </row>
    <row r="31492" spans="71:72" x14ac:dyDescent="0.2">
      <c r="BS31492" s="152"/>
      <c r="BT31492" s="153"/>
    </row>
    <row r="31493" spans="71:72" x14ac:dyDescent="0.2">
      <c r="BS31493" s="152"/>
      <c r="BT31493" s="153"/>
    </row>
    <row r="31494" spans="71:72" x14ac:dyDescent="0.2">
      <c r="BS31494" s="152"/>
      <c r="BT31494" s="153"/>
    </row>
    <row r="31495" spans="71:72" x14ac:dyDescent="0.2">
      <c r="BS31495" s="152"/>
      <c r="BT31495" s="153"/>
    </row>
    <row r="31496" spans="71:72" x14ac:dyDescent="0.2">
      <c r="BS31496" s="152"/>
      <c r="BT31496" s="153"/>
    </row>
    <row r="31497" spans="71:72" x14ac:dyDescent="0.2">
      <c r="BS31497" s="152"/>
      <c r="BT31497" s="153"/>
    </row>
    <row r="31498" spans="71:72" x14ac:dyDescent="0.2">
      <c r="BS31498" s="152"/>
      <c r="BT31498" s="153"/>
    </row>
    <row r="31499" spans="71:72" x14ac:dyDescent="0.2">
      <c r="BS31499" s="152"/>
      <c r="BT31499" s="153"/>
    </row>
    <row r="31500" spans="71:72" x14ac:dyDescent="0.2">
      <c r="BS31500" s="152"/>
      <c r="BT31500" s="153"/>
    </row>
    <row r="31501" spans="71:72" x14ac:dyDescent="0.2">
      <c r="BS31501" s="152"/>
      <c r="BT31501" s="153"/>
    </row>
    <row r="31502" spans="71:72" x14ac:dyDescent="0.2">
      <c r="BS31502" s="152"/>
      <c r="BT31502" s="153"/>
    </row>
    <row r="31503" spans="71:72" x14ac:dyDescent="0.2">
      <c r="BS31503" s="152"/>
      <c r="BT31503" s="153"/>
    </row>
    <row r="31504" spans="71:72" x14ac:dyDescent="0.2">
      <c r="BS31504" s="152"/>
      <c r="BT31504" s="153"/>
    </row>
    <row r="31505" spans="71:72" x14ac:dyDescent="0.2">
      <c r="BS31505" s="152"/>
      <c r="BT31505" s="153"/>
    </row>
    <row r="31506" spans="71:72" x14ac:dyDescent="0.2">
      <c r="BS31506" s="152"/>
      <c r="BT31506" s="153"/>
    </row>
    <row r="31507" spans="71:72" x14ac:dyDescent="0.2">
      <c r="BS31507" s="152"/>
      <c r="BT31507" s="153"/>
    </row>
    <row r="31508" spans="71:72" x14ac:dyDescent="0.2">
      <c r="BS31508" s="152"/>
      <c r="BT31508" s="153"/>
    </row>
    <row r="31509" spans="71:72" x14ac:dyDescent="0.2">
      <c r="BS31509" s="152"/>
      <c r="BT31509" s="153"/>
    </row>
    <row r="31510" spans="71:72" x14ac:dyDescent="0.2">
      <c r="BS31510" s="152"/>
      <c r="BT31510" s="153"/>
    </row>
    <row r="31511" spans="71:72" x14ac:dyDescent="0.2">
      <c r="BS31511" s="152"/>
      <c r="BT31511" s="153"/>
    </row>
    <row r="31512" spans="71:72" x14ac:dyDescent="0.2">
      <c r="BS31512" s="152"/>
      <c r="BT31512" s="153"/>
    </row>
    <row r="31513" spans="71:72" x14ac:dyDescent="0.2">
      <c r="BS31513" s="152"/>
      <c r="BT31513" s="153"/>
    </row>
    <row r="31514" spans="71:72" x14ac:dyDescent="0.2">
      <c r="BS31514" s="152"/>
      <c r="BT31514" s="153"/>
    </row>
    <row r="31515" spans="71:72" x14ac:dyDescent="0.2">
      <c r="BS31515" s="152"/>
      <c r="BT31515" s="153"/>
    </row>
    <row r="31516" spans="71:72" x14ac:dyDescent="0.2">
      <c r="BS31516" s="152"/>
      <c r="BT31516" s="153"/>
    </row>
    <row r="31517" spans="71:72" x14ac:dyDescent="0.2">
      <c r="BS31517" s="152"/>
      <c r="BT31517" s="153"/>
    </row>
    <row r="31518" spans="71:72" x14ac:dyDescent="0.2">
      <c r="BS31518" s="152"/>
      <c r="BT31518" s="153"/>
    </row>
    <row r="31519" spans="71:72" x14ac:dyDescent="0.2">
      <c r="BS31519" s="152"/>
      <c r="BT31519" s="153"/>
    </row>
    <row r="31520" spans="71:72" x14ac:dyDescent="0.2">
      <c r="BS31520" s="152"/>
      <c r="BT31520" s="153"/>
    </row>
    <row r="31521" spans="71:72" x14ac:dyDescent="0.2">
      <c r="BS31521" s="152"/>
      <c r="BT31521" s="153"/>
    </row>
    <row r="31522" spans="71:72" x14ac:dyDescent="0.2">
      <c r="BS31522" s="152"/>
      <c r="BT31522" s="153"/>
    </row>
    <row r="31523" spans="71:72" x14ac:dyDescent="0.2">
      <c r="BS31523" s="152"/>
      <c r="BT31523" s="153"/>
    </row>
    <row r="31524" spans="71:72" x14ac:dyDescent="0.2">
      <c r="BS31524" s="152"/>
      <c r="BT31524" s="153"/>
    </row>
    <row r="31525" spans="71:72" x14ac:dyDescent="0.2">
      <c r="BS31525" s="152"/>
      <c r="BT31525" s="153"/>
    </row>
    <row r="31526" spans="71:72" x14ac:dyDescent="0.2">
      <c r="BS31526" s="152"/>
      <c r="BT31526" s="153"/>
    </row>
    <row r="31527" spans="71:72" x14ac:dyDescent="0.2">
      <c r="BS31527" s="152"/>
      <c r="BT31527" s="153"/>
    </row>
    <row r="31528" spans="71:72" x14ac:dyDescent="0.2">
      <c r="BS31528" s="152"/>
      <c r="BT31528" s="153"/>
    </row>
    <row r="31529" spans="71:72" x14ac:dyDescent="0.2">
      <c r="BS31529" s="152"/>
      <c r="BT31529" s="153"/>
    </row>
    <row r="31530" spans="71:72" x14ac:dyDescent="0.2">
      <c r="BS31530" s="152"/>
      <c r="BT31530" s="153"/>
    </row>
    <row r="31531" spans="71:72" x14ac:dyDescent="0.2">
      <c r="BS31531" s="152"/>
      <c r="BT31531" s="153"/>
    </row>
    <row r="31532" spans="71:72" x14ac:dyDescent="0.2">
      <c r="BS31532" s="152"/>
      <c r="BT31532" s="153"/>
    </row>
    <row r="31533" spans="71:72" x14ac:dyDescent="0.2">
      <c r="BS31533" s="152"/>
      <c r="BT31533" s="153"/>
    </row>
    <row r="31534" spans="71:72" x14ac:dyDescent="0.2">
      <c r="BS31534" s="152"/>
      <c r="BT31534" s="153"/>
    </row>
    <row r="31535" spans="71:72" x14ac:dyDescent="0.2">
      <c r="BS31535" s="152"/>
      <c r="BT31535" s="153"/>
    </row>
    <row r="31536" spans="71:72" x14ac:dyDescent="0.2">
      <c r="BS31536" s="152"/>
      <c r="BT31536" s="153"/>
    </row>
    <row r="31537" spans="71:72" x14ac:dyDescent="0.2">
      <c r="BS31537" s="152"/>
      <c r="BT31537" s="153"/>
    </row>
    <row r="31538" spans="71:72" x14ac:dyDescent="0.2">
      <c r="BS31538" s="152"/>
      <c r="BT31538" s="153"/>
    </row>
    <row r="31539" spans="71:72" x14ac:dyDescent="0.2">
      <c r="BS31539" s="152"/>
      <c r="BT31539" s="153"/>
    </row>
    <row r="31540" spans="71:72" x14ac:dyDescent="0.2">
      <c r="BS31540" s="152"/>
      <c r="BT31540" s="153"/>
    </row>
    <row r="31541" spans="71:72" x14ac:dyDescent="0.2">
      <c r="BS31541" s="152"/>
      <c r="BT31541" s="153"/>
    </row>
    <row r="31542" spans="71:72" x14ac:dyDescent="0.2">
      <c r="BS31542" s="152"/>
      <c r="BT31542" s="153"/>
    </row>
    <row r="31543" spans="71:72" x14ac:dyDescent="0.2">
      <c r="BS31543" s="152"/>
      <c r="BT31543" s="153"/>
    </row>
    <row r="31544" spans="71:72" x14ac:dyDescent="0.2">
      <c r="BS31544" s="152"/>
      <c r="BT31544" s="153"/>
    </row>
    <row r="31545" spans="71:72" x14ac:dyDescent="0.2">
      <c r="BS31545" s="152"/>
      <c r="BT31545" s="153"/>
    </row>
    <row r="31546" spans="71:72" x14ac:dyDescent="0.2">
      <c r="BS31546" s="152"/>
      <c r="BT31546" s="153"/>
    </row>
    <row r="31547" spans="71:72" x14ac:dyDescent="0.2">
      <c r="BS31547" s="152"/>
      <c r="BT31547" s="153"/>
    </row>
    <row r="31548" spans="71:72" x14ac:dyDescent="0.2">
      <c r="BS31548" s="152"/>
      <c r="BT31548" s="153"/>
    </row>
    <row r="31549" spans="71:72" x14ac:dyDescent="0.2">
      <c r="BS31549" s="152"/>
      <c r="BT31549" s="153"/>
    </row>
    <row r="31550" spans="71:72" x14ac:dyDescent="0.2">
      <c r="BS31550" s="152"/>
      <c r="BT31550" s="153"/>
    </row>
    <row r="31551" spans="71:72" x14ac:dyDescent="0.2">
      <c r="BS31551" s="152"/>
      <c r="BT31551" s="153"/>
    </row>
    <row r="31552" spans="71:72" x14ac:dyDescent="0.2">
      <c r="BS31552" s="152"/>
      <c r="BT31552" s="153"/>
    </row>
    <row r="31553" spans="71:72" x14ac:dyDescent="0.2">
      <c r="BS31553" s="152"/>
      <c r="BT31553" s="153"/>
    </row>
    <row r="31554" spans="71:72" x14ac:dyDescent="0.2">
      <c r="BS31554" s="152"/>
      <c r="BT31554" s="153"/>
    </row>
    <row r="31555" spans="71:72" x14ac:dyDescent="0.2">
      <c r="BS31555" s="152"/>
      <c r="BT31555" s="153"/>
    </row>
    <row r="31556" spans="71:72" x14ac:dyDescent="0.2">
      <c r="BS31556" s="152"/>
      <c r="BT31556" s="153"/>
    </row>
    <row r="31557" spans="71:72" x14ac:dyDescent="0.2">
      <c r="BS31557" s="152"/>
      <c r="BT31557" s="153"/>
    </row>
    <row r="31558" spans="71:72" x14ac:dyDescent="0.2">
      <c r="BS31558" s="152"/>
      <c r="BT31558" s="153"/>
    </row>
    <row r="31559" spans="71:72" x14ac:dyDescent="0.2">
      <c r="BS31559" s="152"/>
      <c r="BT31559" s="153"/>
    </row>
    <row r="31560" spans="71:72" x14ac:dyDescent="0.2">
      <c r="BS31560" s="152"/>
      <c r="BT31560" s="153"/>
    </row>
    <row r="31561" spans="71:72" x14ac:dyDescent="0.2">
      <c r="BS31561" s="152"/>
      <c r="BT31561" s="153"/>
    </row>
    <row r="31562" spans="71:72" x14ac:dyDescent="0.2">
      <c r="BS31562" s="152"/>
      <c r="BT31562" s="153"/>
    </row>
    <row r="31563" spans="71:72" x14ac:dyDescent="0.2">
      <c r="BS31563" s="152"/>
      <c r="BT31563" s="153"/>
    </row>
    <row r="31564" spans="71:72" x14ac:dyDescent="0.2">
      <c r="BS31564" s="152"/>
      <c r="BT31564" s="153"/>
    </row>
    <row r="31565" spans="71:72" x14ac:dyDescent="0.2">
      <c r="BS31565" s="152"/>
      <c r="BT31565" s="153"/>
    </row>
    <row r="31566" spans="71:72" x14ac:dyDescent="0.2">
      <c r="BS31566" s="152"/>
      <c r="BT31566" s="153"/>
    </row>
    <row r="31567" spans="71:72" x14ac:dyDescent="0.2">
      <c r="BS31567" s="152"/>
      <c r="BT31567" s="153"/>
    </row>
    <row r="31568" spans="71:72" x14ac:dyDescent="0.2">
      <c r="BS31568" s="152"/>
      <c r="BT31568" s="153"/>
    </row>
    <row r="31569" spans="71:72" x14ac:dyDescent="0.2">
      <c r="BS31569" s="152"/>
      <c r="BT31569" s="153"/>
    </row>
    <row r="31570" spans="71:72" x14ac:dyDescent="0.2">
      <c r="BS31570" s="152"/>
      <c r="BT31570" s="153"/>
    </row>
    <row r="31571" spans="71:72" x14ac:dyDescent="0.2">
      <c r="BS31571" s="152"/>
      <c r="BT31571" s="153"/>
    </row>
    <row r="31572" spans="71:72" x14ac:dyDescent="0.2">
      <c r="BS31572" s="152"/>
      <c r="BT31572" s="153"/>
    </row>
    <row r="31573" spans="71:72" x14ac:dyDescent="0.2">
      <c r="BS31573" s="152"/>
      <c r="BT31573" s="153"/>
    </row>
    <row r="31574" spans="71:72" x14ac:dyDescent="0.2">
      <c r="BS31574" s="152"/>
      <c r="BT31574" s="153"/>
    </row>
    <row r="31575" spans="71:72" x14ac:dyDescent="0.2">
      <c r="BS31575" s="152"/>
      <c r="BT31575" s="153"/>
    </row>
    <row r="31576" spans="71:72" x14ac:dyDescent="0.2">
      <c r="BS31576" s="152"/>
      <c r="BT31576" s="153"/>
    </row>
    <row r="31577" spans="71:72" x14ac:dyDescent="0.2">
      <c r="BS31577" s="152"/>
      <c r="BT31577" s="153"/>
    </row>
    <row r="31578" spans="71:72" x14ac:dyDescent="0.2">
      <c r="BS31578" s="152"/>
      <c r="BT31578" s="153"/>
    </row>
    <row r="31579" spans="71:72" x14ac:dyDescent="0.2">
      <c r="BS31579" s="152"/>
      <c r="BT31579" s="153"/>
    </row>
    <row r="31580" spans="71:72" x14ac:dyDescent="0.2">
      <c r="BS31580" s="152"/>
      <c r="BT31580" s="153"/>
    </row>
    <row r="31581" spans="71:72" x14ac:dyDescent="0.2">
      <c r="BS31581" s="152"/>
      <c r="BT31581" s="153"/>
    </row>
    <row r="31582" spans="71:72" x14ac:dyDescent="0.2">
      <c r="BS31582" s="152"/>
      <c r="BT31582" s="153"/>
    </row>
    <row r="31583" spans="71:72" x14ac:dyDescent="0.2">
      <c r="BS31583" s="152"/>
      <c r="BT31583" s="153"/>
    </row>
    <row r="31584" spans="71:72" x14ac:dyDescent="0.2">
      <c r="BS31584" s="152"/>
      <c r="BT31584" s="153"/>
    </row>
    <row r="31585" spans="71:72" x14ac:dyDescent="0.2">
      <c r="BS31585" s="152"/>
      <c r="BT31585" s="153"/>
    </row>
    <row r="31586" spans="71:72" x14ac:dyDescent="0.2">
      <c r="BS31586" s="152"/>
      <c r="BT31586" s="153"/>
    </row>
    <row r="31587" spans="71:72" x14ac:dyDescent="0.2">
      <c r="BS31587" s="152"/>
      <c r="BT31587" s="153"/>
    </row>
    <row r="31588" spans="71:72" x14ac:dyDescent="0.2">
      <c r="BS31588" s="152"/>
      <c r="BT31588" s="153"/>
    </row>
    <row r="31589" spans="71:72" x14ac:dyDescent="0.2">
      <c r="BS31589" s="152"/>
      <c r="BT31589" s="153"/>
    </row>
    <row r="31590" spans="71:72" x14ac:dyDescent="0.2">
      <c r="BS31590" s="152"/>
      <c r="BT31590" s="153"/>
    </row>
    <row r="31591" spans="71:72" x14ac:dyDescent="0.2">
      <c r="BS31591" s="152"/>
      <c r="BT31591" s="153"/>
    </row>
    <row r="31592" spans="71:72" x14ac:dyDescent="0.2">
      <c r="BS31592" s="152"/>
      <c r="BT31592" s="153"/>
    </row>
    <row r="31593" spans="71:72" x14ac:dyDescent="0.2">
      <c r="BS31593" s="152"/>
      <c r="BT31593" s="153"/>
    </row>
    <row r="31594" spans="71:72" x14ac:dyDescent="0.2">
      <c r="BS31594" s="152"/>
      <c r="BT31594" s="153"/>
    </row>
    <row r="31595" spans="71:72" x14ac:dyDescent="0.2">
      <c r="BS31595" s="152"/>
      <c r="BT31595" s="153"/>
    </row>
    <row r="31596" spans="71:72" x14ac:dyDescent="0.2">
      <c r="BS31596" s="152"/>
      <c r="BT31596" s="153"/>
    </row>
    <row r="31597" spans="71:72" x14ac:dyDescent="0.2">
      <c r="BS31597" s="152"/>
      <c r="BT31597" s="153"/>
    </row>
    <row r="31598" spans="71:72" x14ac:dyDescent="0.2">
      <c r="BS31598" s="152"/>
      <c r="BT31598" s="153"/>
    </row>
    <row r="31599" spans="71:72" x14ac:dyDescent="0.2">
      <c r="BS31599" s="152"/>
      <c r="BT31599" s="153"/>
    </row>
    <row r="31600" spans="71:72" x14ac:dyDescent="0.2">
      <c r="BS31600" s="152"/>
      <c r="BT31600" s="153"/>
    </row>
    <row r="31601" spans="71:72" x14ac:dyDescent="0.2">
      <c r="BS31601" s="152"/>
      <c r="BT31601" s="153"/>
    </row>
    <row r="31602" spans="71:72" x14ac:dyDescent="0.2">
      <c r="BS31602" s="152"/>
      <c r="BT31602" s="153"/>
    </row>
    <row r="31603" spans="71:72" x14ac:dyDescent="0.2">
      <c r="BS31603" s="152"/>
      <c r="BT31603" s="153"/>
    </row>
    <row r="31604" spans="71:72" x14ac:dyDescent="0.2">
      <c r="BS31604" s="152"/>
      <c r="BT31604" s="153"/>
    </row>
    <row r="31605" spans="71:72" x14ac:dyDescent="0.2">
      <c r="BS31605" s="152"/>
      <c r="BT31605" s="153"/>
    </row>
    <row r="31606" spans="71:72" x14ac:dyDescent="0.2">
      <c r="BS31606" s="152"/>
      <c r="BT31606" s="153"/>
    </row>
    <row r="31607" spans="71:72" x14ac:dyDescent="0.2">
      <c r="BS31607" s="152"/>
      <c r="BT31607" s="153"/>
    </row>
    <row r="31608" spans="71:72" x14ac:dyDescent="0.2">
      <c r="BS31608" s="152"/>
      <c r="BT31608" s="153"/>
    </row>
    <row r="31609" spans="71:72" x14ac:dyDescent="0.2">
      <c r="BS31609" s="152"/>
      <c r="BT31609" s="153"/>
    </row>
    <row r="31610" spans="71:72" x14ac:dyDescent="0.2">
      <c r="BS31610" s="152"/>
      <c r="BT31610" s="153"/>
    </row>
    <row r="31611" spans="71:72" x14ac:dyDescent="0.2">
      <c r="BS31611" s="152"/>
      <c r="BT31611" s="153"/>
    </row>
    <row r="31612" spans="71:72" x14ac:dyDescent="0.2">
      <c r="BS31612" s="152"/>
      <c r="BT31612" s="153"/>
    </row>
    <row r="31613" spans="71:72" x14ac:dyDescent="0.2">
      <c r="BS31613" s="152"/>
      <c r="BT31613" s="153"/>
    </row>
    <row r="31614" spans="71:72" x14ac:dyDescent="0.2">
      <c r="BS31614" s="152"/>
      <c r="BT31614" s="153"/>
    </row>
    <row r="31615" spans="71:72" x14ac:dyDescent="0.2">
      <c r="BS31615" s="152"/>
      <c r="BT31615" s="153"/>
    </row>
    <row r="31616" spans="71:72" x14ac:dyDescent="0.2">
      <c r="BS31616" s="152"/>
      <c r="BT31616" s="153"/>
    </row>
    <row r="31617" spans="71:72" x14ac:dyDescent="0.2">
      <c r="BS31617" s="152"/>
      <c r="BT31617" s="153"/>
    </row>
    <row r="31618" spans="71:72" x14ac:dyDescent="0.2">
      <c r="BS31618" s="152"/>
      <c r="BT31618" s="153"/>
    </row>
    <row r="31619" spans="71:72" x14ac:dyDescent="0.2">
      <c r="BS31619" s="152"/>
      <c r="BT31619" s="153"/>
    </row>
    <row r="31620" spans="71:72" x14ac:dyDescent="0.2">
      <c r="BS31620" s="152"/>
      <c r="BT31620" s="153"/>
    </row>
    <row r="31621" spans="71:72" x14ac:dyDescent="0.2">
      <c r="BS31621" s="152"/>
      <c r="BT31621" s="153"/>
    </row>
    <row r="31622" spans="71:72" x14ac:dyDescent="0.2">
      <c r="BS31622" s="152"/>
      <c r="BT31622" s="153"/>
    </row>
    <row r="31623" spans="71:72" x14ac:dyDescent="0.2">
      <c r="BS31623" s="152"/>
      <c r="BT31623" s="153"/>
    </row>
    <row r="31624" spans="71:72" x14ac:dyDescent="0.2">
      <c r="BS31624" s="152"/>
      <c r="BT31624" s="153"/>
    </row>
    <row r="31625" spans="71:72" x14ac:dyDescent="0.2">
      <c r="BS31625" s="152"/>
      <c r="BT31625" s="153"/>
    </row>
    <row r="31626" spans="71:72" x14ac:dyDescent="0.2">
      <c r="BS31626" s="152"/>
      <c r="BT31626" s="153"/>
    </row>
    <row r="31627" spans="71:72" x14ac:dyDescent="0.2">
      <c r="BS31627" s="152"/>
      <c r="BT31627" s="153"/>
    </row>
    <row r="31628" spans="71:72" x14ac:dyDescent="0.2">
      <c r="BS31628" s="152"/>
      <c r="BT31628" s="153"/>
    </row>
    <row r="31629" spans="71:72" x14ac:dyDescent="0.2">
      <c r="BS31629" s="152"/>
      <c r="BT31629" s="153"/>
    </row>
    <row r="31630" spans="71:72" x14ac:dyDescent="0.2">
      <c r="BS31630" s="152"/>
      <c r="BT31630" s="153"/>
    </row>
    <row r="31631" spans="71:72" x14ac:dyDescent="0.2">
      <c r="BS31631" s="152"/>
      <c r="BT31631" s="153"/>
    </row>
    <row r="31632" spans="71:72" x14ac:dyDescent="0.2">
      <c r="BS31632" s="152"/>
      <c r="BT31632" s="153"/>
    </row>
    <row r="31633" spans="71:72" x14ac:dyDescent="0.2">
      <c r="BS31633" s="152"/>
      <c r="BT31633" s="153"/>
    </row>
    <row r="31634" spans="71:72" x14ac:dyDescent="0.2">
      <c r="BS31634" s="152"/>
      <c r="BT31634" s="153"/>
    </row>
    <row r="31635" spans="71:72" x14ac:dyDescent="0.2">
      <c r="BS31635" s="152"/>
      <c r="BT31635" s="153"/>
    </row>
    <row r="31636" spans="71:72" x14ac:dyDescent="0.2">
      <c r="BS31636" s="152"/>
      <c r="BT31636" s="153"/>
    </row>
    <row r="31637" spans="71:72" x14ac:dyDescent="0.2">
      <c r="BS31637" s="152"/>
      <c r="BT31637" s="153"/>
    </row>
    <row r="31638" spans="71:72" x14ac:dyDescent="0.2">
      <c r="BS31638" s="152"/>
      <c r="BT31638" s="153"/>
    </row>
    <row r="31639" spans="71:72" x14ac:dyDescent="0.2">
      <c r="BS31639" s="152"/>
      <c r="BT31639" s="153"/>
    </row>
    <row r="31640" spans="71:72" x14ac:dyDescent="0.2">
      <c r="BS31640" s="152"/>
      <c r="BT31640" s="153"/>
    </row>
    <row r="31641" spans="71:72" x14ac:dyDescent="0.2">
      <c r="BS31641" s="152"/>
      <c r="BT31641" s="153"/>
    </row>
    <row r="31642" spans="71:72" x14ac:dyDescent="0.2">
      <c r="BS31642" s="152"/>
      <c r="BT31642" s="153"/>
    </row>
    <row r="31643" spans="71:72" x14ac:dyDescent="0.2">
      <c r="BS31643" s="152"/>
      <c r="BT31643" s="153"/>
    </row>
    <row r="31644" spans="71:72" x14ac:dyDescent="0.2">
      <c r="BS31644" s="152"/>
      <c r="BT31644" s="153"/>
    </row>
    <row r="31645" spans="71:72" x14ac:dyDescent="0.2">
      <c r="BS31645" s="152"/>
      <c r="BT31645" s="153"/>
    </row>
    <row r="31646" spans="71:72" x14ac:dyDescent="0.2">
      <c r="BS31646" s="152"/>
      <c r="BT31646" s="153"/>
    </row>
    <row r="31647" spans="71:72" x14ac:dyDescent="0.2">
      <c r="BS31647" s="152"/>
      <c r="BT31647" s="153"/>
    </row>
    <row r="31648" spans="71:72" x14ac:dyDescent="0.2">
      <c r="BS31648" s="152"/>
      <c r="BT31648" s="153"/>
    </row>
    <row r="31649" spans="71:72" x14ac:dyDescent="0.2">
      <c r="BS31649" s="152"/>
      <c r="BT31649" s="153"/>
    </row>
    <row r="31650" spans="71:72" x14ac:dyDescent="0.2">
      <c r="BS31650" s="152"/>
      <c r="BT31650" s="153"/>
    </row>
    <row r="31651" spans="71:72" x14ac:dyDescent="0.2">
      <c r="BS31651" s="152"/>
      <c r="BT31651" s="153"/>
    </row>
    <row r="31652" spans="71:72" x14ac:dyDescent="0.2">
      <c r="BS31652" s="152"/>
      <c r="BT31652" s="153"/>
    </row>
    <row r="31653" spans="71:72" x14ac:dyDescent="0.2">
      <c r="BS31653" s="152"/>
      <c r="BT31653" s="153"/>
    </row>
    <row r="31654" spans="71:72" x14ac:dyDescent="0.2">
      <c r="BS31654" s="152"/>
      <c r="BT31654" s="153"/>
    </row>
    <row r="31655" spans="71:72" x14ac:dyDescent="0.2">
      <c r="BS31655" s="152"/>
      <c r="BT31655" s="153"/>
    </row>
    <row r="31656" spans="71:72" x14ac:dyDescent="0.2">
      <c r="BS31656" s="152"/>
      <c r="BT31656" s="153"/>
    </row>
    <row r="31657" spans="71:72" x14ac:dyDescent="0.2">
      <c r="BS31657" s="152"/>
      <c r="BT31657" s="153"/>
    </row>
    <row r="31658" spans="71:72" x14ac:dyDescent="0.2">
      <c r="BS31658" s="152"/>
      <c r="BT31658" s="153"/>
    </row>
    <row r="31659" spans="71:72" x14ac:dyDescent="0.2">
      <c r="BS31659" s="152"/>
      <c r="BT31659" s="153"/>
    </row>
    <row r="31660" spans="71:72" x14ac:dyDescent="0.2">
      <c r="BS31660" s="152"/>
      <c r="BT31660" s="153"/>
    </row>
    <row r="31661" spans="71:72" x14ac:dyDescent="0.2">
      <c r="BS31661" s="152"/>
      <c r="BT31661" s="153"/>
    </row>
    <row r="31662" spans="71:72" x14ac:dyDescent="0.2">
      <c r="BS31662" s="152"/>
      <c r="BT31662" s="153"/>
    </row>
    <row r="31663" spans="71:72" x14ac:dyDescent="0.2">
      <c r="BS31663" s="152"/>
      <c r="BT31663" s="153"/>
    </row>
    <row r="31664" spans="71:72" x14ac:dyDescent="0.2">
      <c r="BS31664" s="152"/>
      <c r="BT31664" s="153"/>
    </row>
    <row r="31665" spans="71:72" x14ac:dyDescent="0.2">
      <c r="BS31665" s="152"/>
      <c r="BT31665" s="153"/>
    </row>
    <row r="31666" spans="71:72" x14ac:dyDescent="0.2">
      <c r="BS31666" s="152"/>
      <c r="BT31666" s="153"/>
    </row>
    <row r="31667" spans="71:72" x14ac:dyDescent="0.2">
      <c r="BS31667" s="152"/>
      <c r="BT31667" s="153"/>
    </row>
    <row r="31668" spans="71:72" x14ac:dyDescent="0.2">
      <c r="BS31668" s="152"/>
      <c r="BT31668" s="153"/>
    </row>
    <row r="31669" spans="71:72" x14ac:dyDescent="0.2">
      <c r="BS31669" s="152"/>
      <c r="BT31669" s="153"/>
    </row>
    <row r="31670" spans="71:72" x14ac:dyDescent="0.2">
      <c r="BS31670" s="152"/>
      <c r="BT31670" s="153"/>
    </row>
    <row r="31671" spans="71:72" x14ac:dyDescent="0.2">
      <c r="BS31671" s="152"/>
      <c r="BT31671" s="153"/>
    </row>
    <row r="31672" spans="71:72" x14ac:dyDescent="0.2">
      <c r="BS31672" s="152"/>
      <c r="BT31672" s="153"/>
    </row>
    <row r="31673" spans="71:72" x14ac:dyDescent="0.2">
      <c r="BS31673" s="152"/>
      <c r="BT31673" s="153"/>
    </row>
    <row r="31674" spans="71:72" x14ac:dyDescent="0.2">
      <c r="BS31674" s="152"/>
      <c r="BT31674" s="153"/>
    </row>
    <row r="31675" spans="71:72" x14ac:dyDescent="0.2">
      <c r="BS31675" s="152"/>
      <c r="BT31675" s="153"/>
    </row>
    <row r="31676" spans="71:72" x14ac:dyDescent="0.2">
      <c r="BS31676" s="152"/>
      <c r="BT31676" s="153"/>
    </row>
    <row r="31677" spans="71:72" x14ac:dyDescent="0.2">
      <c r="BS31677" s="152"/>
      <c r="BT31677" s="153"/>
    </row>
    <row r="31678" spans="71:72" x14ac:dyDescent="0.2">
      <c r="BS31678" s="152"/>
      <c r="BT31678" s="153"/>
    </row>
    <row r="31679" spans="71:72" x14ac:dyDescent="0.2">
      <c r="BS31679" s="152"/>
      <c r="BT31679" s="153"/>
    </row>
    <row r="31680" spans="71:72" x14ac:dyDescent="0.2">
      <c r="BS31680" s="152"/>
      <c r="BT31680" s="153"/>
    </row>
    <row r="31681" spans="71:72" x14ac:dyDescent="0.2">
      <c r="BS31681" s="152"/>
      <c r="BT31681" s="153"/>
    </row>
    <row r="31682" spans="71:72" x14ac:dyDescent="0.2">
      <c r="BS31682" s="152"/>
      <c r="BT31682" s="153"/>
    </row>
    <row r="31683" spans="71:72" x14ac:dyDescent="0.2">
      <c r="BS31683" s="152"/>
      <c r="BT31683" s="153"/>
    </row>
    <row r="31684" spans="71:72" x14ac:dyDescent="0.2">
      <c r="BS31684" s="152"/>
      <c r="BT31684" s="153"/>
    </row>
    <row r="31685" spans="71:72" x14ac:dyDescent="0.2">
      <c r="BS31685" s="152"/>
      <c r="BT31685" s="153"/>
    </row>
    <row r="31686" spans="71:72" x14ac:dyDescent="0.2">
      <c r="BS31686" s="152"/>
      <c r="BT31686" s="153"/>
    </row>
    <row r="31687" spans="71:72" x14ac:dyDescent="0.2">
      <c r="BS31687" s="152"/>
      <c r="BT31687" s="153"/>
    </row>
    <row r="31688" spans="71:72" x14ac:dyDescent="0.2">
      <c r="BS31688" s="152"/>
      <c r="BT31688" s="153"/>
    </row>
    <row r="31689" spans="71:72" x14ac:dyDescent="0.2">
      <c r="BS31689" s="152"/>
      <c r="BT31689" s="153"/>
    </row>
    <row r="31690" spans="71:72" x14ac:dyDescent="0.2">
      <c r="BS31690" s="152"/>
      <c r="BT31690" s="153"/>
    </row>
    <row r="31691" spans="71:72" x14ac:dyDescent="0.2">
      <c r="BS31691" s="152"/>
      <c r="BT31691" s="153"/>
    </row>
    <row r="31692" spans="71:72" x14ac:dyDescent="0.2">
      <c r="BS31692" s="152"/>
      <c r="BT31692" s="153"/>
    </row>
    <row r="31693" spans="71:72" x14ac:dyDescent="0.2">
      <c r="BS31693" s="152"/>
      <c r="BT31693" s="153"/>
    </row>
    <row r="31694" spans="71:72" x14ac:dyDescent="0.2">
      <c r="BS31694" s="152"/>
      <c r="BT31694" s="153"/>
    </row>
    <row r="31695" spans="71:72" x14ac:dyDescent="0.2">
      <c r="BS31695" s="152"/>
      <c r="BT31695" s="153"/>
    </row>
    <row r="31696" spans="71:72" x14ac:dyDescent="0.2">
      <c r="BS31696" s="152"/>
      <c r="BT31696" s="153"/>
    </row>
    <row r="31697" spans="71:72" x14ac:dyDescent="0.2">
      <c r="BS31697" s="152"/>
      <c r="BT31697" s="153"/>
    </row>
    <row r="31698" spans="71:72" x14ac:dyDescent="0.2">
      <c r="BS31698" s="152"/>
      <c r="BT31698" s="153"/>
    </row>
    <row r="31699" spans="71:72" x14ac:dyDescent="0.2">
      <c r="BS31699" s="152"/>
      <c r="BT31699" s="153"/>
    </row>
    <row r="31700" spans="71:72" x14ac:dyDescent="0.2">
      <c r="BS31700" s="152"/>
      <c r="BT31700" s="153"/>
    </row>
    <row r="31701" spans="71:72" x14ac:dyDescent="0.2">
      <c r="BS31701" s="152"/>
      <c r="BT31701" s="153"/>
    </row>
    <row r="31702" spans="71:72" x14ac:dyDescent="0.2">
      <c r="BS31702" s="152"/>
      <c r="BT31702" s="153"/>
    </row>
    <row r="31703" spans="71:72" x14ac:dyDescent="0.2">
      <c r="BS31703" s="152"/>
      <c r="BT31703" s="153"/>
    </row>
    <row r="31704" spans="71:72" x14ac:dyDescent="0.2">
      <c r="BS31704" s="152"/>
      <c r="BT31704" s="153"/>
    </row>
    <row r="31705" spans="71:72" x14ac:dyDescent="0.2">
      <c r="BS31705" s="152"/>
      <c r="BT31705" s="153"/>
    </row>
    <row r="31706" spans="71:72" x14ac:dyDescent="0.2">
      <c r="BS31706" s="152"/>
      <c r="BT31706" s="153"/>
    </row>
    <row r="31707" spans="71:72" x14ac:dyDescent="0.2">
      <c r="BS31707" s="152"/>
      <c r="BT31707" s="153"/>
    </row>
    <row r="31708" spans="71:72" x14ac:dyDescent="0.2">
      <c r="BS31708" s="152"/>
      <c r="BT31708" s="153"/>
    </row>
    <row r="31709" spans="71:72" x14ac:dyDescent="0.2">
      <c r="BS31709" s="152"/>
      <c r="BT31709" s="153"/>
    </row>
    <row r="31710" spans="71:72" x14ac:dyDescent="0.2">
      <c r="BS31710" s="152"/>
      <c r="BT31710" s="153"/>
    </row>
    <row r="31711" spans="71:72" x14ac:dyDescent="0.2">
      <c r="BS31711" s="152"/>
      <c r="BT31711" s="153"/>
    </row>
    <row r="31712" spans="71:72" x14ac:dyDescent="0.2">
      <c r="BS31712" s="152"/>
      <c r="BT31712" s="153"/>
    </row>
    <row r="31713" spans="71:72" x14ac:dyDescent="0.2">
      <c r="BS31713" s="152"/>
      <c r="BT31713" s="153"/>
    </row>
    <row r="31714" spans="71:72" x14ac:dyDescent="0.2">
      <c r="BS31714" s="152"/>
      <c r="BT31714" s="153"/>
    </row>
    <row r="31715" spans="71:72" x14ac:dyDescent="0.2">
      <c r="BS31715" s="152"/>
      <c r="BT31715" s="153"/>
    </row>
    <row r="31716" spans="71:72" x14ac:dyDescent="0.2">
      <c r="BS31716" s="152"/>
      <c r="BT31716" s="153"/>
    </row>
    <row r="31717" spans="71:72" x14ac:dyDescent="0.2">
      <c r="BS31717" s="152"/>
      <c r="BT31717" s="153"/>
    </row>
    <row r="31718" spans="71:72" x14ac:dyDescent="0.2">
      <c r="BS31718" s="152"/>
      <c r="BT31718" s="153"/>
    </row>
    <row r="31719" spans="71:72" x14ac:dyDescent="0.2">
      <c r="BS31719" s="152"/>
      <c r="BT31719" s="153"/>
    </row>
    <row r="31720" spans="71:72" x14ac:dyDescent="0.2">
      <c r="BS31720" s="152"/>
      <c r="BT31720" s="153"/>
    </row>
    <row r="31721" spans="71:72" x14ac:dyDescent="0.2">
      <c r="BS31721" s="152"/>
      <c r="BT31721" s="153"/>
    </row>
    <row r="31722" spans="71:72" x14ac:dyDescent="0.2">
      <c r="BS31722" s="152"/>
      <c r="BT31722" s="153"/>
    </row>
    <row r="31723" spans="71:72" x14ac:dyDescent="0.2">
      <c r="BS31723" s="152"/>
      <c r="BT31723" s="153"/>
    </row>
    <row r="31724" spans="71:72" x14ac:dyDescent="0.2">
      <c r="BS31724" s="152"/>
      <c r="BT31724" s="153"/>
    </row>
    <row r="31725" spans="71:72" x14ac:dyDescent="0.2">
      <c r="BS31725" s="152"/>
      <c r="BT31725" s="153"/>
    </row>
    <row r="31726" spans="71:72" x14ac:dyDescent="0.2">
      <c r="BS31726" s="152"/>
      <c r="BT31726" s="153"/>
    </row>
    <row r="31727" spans="71:72" x14ac:dyDescent="0.2">
      <c r="BS31727" s="152"/>
      <c r="BT31727" s="153"/>
    </row>
    <row r="31728" spans="71:72" x14ac:dyDescent="0.2">
      <c r="BS31728" s="152"/>
      <c r="BT31728" s="153"/>
    </row>
    <row r="31729" spans="71:72" x14ac:dyDescent="0.2">
      <c r="BS31729" s="152"/>
      <c r="BT31729" s="153"/>
    </row>
    <row r="31730" spans="71:72" x14ac:dyDescent="0.2">
      <c r="BS31730" s="152"/>
      <c r="BT31730" s="153"/>
    </row>
    <row r="31731" spans="71:72" x14ac:dyDescent="0.2">
      <c r="BS31731" s="152"/>
      <c r="BT31731" s="153"/>
    </row>
    <row r="31732" spans="71:72" x14ac:dyDescent="0.2">
      <c r="BS31732" s="152"/>
      <c r="BT31732" s="153"/>
    </row>
    <row r="31733" spans="71:72" x14ac:dyDescent="0.2">
      <c r="BS31733" s="152"/>
      <c r="BT31733" s="153"/>
    </row>
    <row r="31734" spans="71:72" x14ac:dyDescent="0.2">
      <c r="BS31734" s="152"/>
      <c r="BT31734" s="153"/>
    </row>
    <row r="31735" spans="71:72" x14ac:dyDescent="0.2">
      <c r="BS31735" s="152"/>
      <c r="BT31735" s="153"/>
    </row>
    <row r="31736" spans="71:72" x14ac:dyDescent="0.2">
      <c r="BS31736" s="152"/>
      <c r="BT31736" s="153"/>
    </row>
    <row r="31737" spans="71:72" x14ac:dyDescent="0.2">
      <c r="BS31737" s="152"/>
      <c r="BT31737" s="153"/>
    </row>
    <row r="31738" spans="71:72" x14ac:dyDescent="0.2">
      <c r="BS31738" s="152"/>
      <c r="BT31738" s="153"/>
    </row>
    <row r="31739" spans="71:72" x14ac:dyDescent="0.2">
      <c r="BS31739" s="152"/>
      <c r="BT31739" s="153"/>
    </row>
    <row r="31740" spans="71:72" x14ac:dyDescent="0.2">
      <c r="BS31740" s="152"/>
      <c r="BT31740" s="153"/>
    </row>
    <row r="31741" spans="71:72" x14ac:dyDescent="0.2">
      <c r="BS31741" s="152"/>
      <c r="BT31741" s="153"/>
    </row>
    <row r="31742" spans="71:72" x14ac:dyDescent="0.2">
      <c r="BS31742" s="152"/>
      <c r="BT31742" s="153"/>
    </row>
    <row r="31743" spans="71:72" x14ac:dyDescent="0.2">
      <c r="BS31743" s="152"/>
      <c r="BT31743" s="153"/>
    </row>
    <row r="31744" spans="71:72" x14ac:dyDescent="0.2">
      <c r="BS31744" s="152"/>
      <c r="BT31744" s="153"/>
    </row>
    <row r="31745" spans="71:72" x14ac:dyDescent="0.2">
      <c r="BS31745" s="152"/>
      <c r="BT31745" s="153"/>
    </row>
    <row r="31746" spans="71:72" x14ac:dyDescent="0.2">
      <c r="BS31746" s="152"/>
      <c r="BT31746" s="153"/>
    </row>
    <row r="31747" spans="71:72" x14ac:dyDescent="0.2">
      <c r="BS31747" s="152"/>
      <c r="BT31747" s="153"/>
    </row>
    <row r="31748" spans="71:72" x14ac:dyDescent="0.2">
      <c r="BS31748" s="152"/>
      <c r="BT31748" s="153"/>
    </row>
    <row r="31749" spans="71:72" x14ac:dyDescent="0.2">
      <c r="BS31749" s="152"/>
      <c r="BT31749" s="153"/>
    </row>
    <row r="31750" spans="71:72" x14ac:dyDescent="0.2">
      <c r="BS31750" s="152"/>
      <c r="BT31750" s="153"/>
    </row>
    <row r="31751" spans="71:72" x14ac:dyDescent="0.2">
      <c r="BS31751" s="152"/>
      <c r="BT31751" s="153"/>
    </row>
    <row r="31752" spans="71:72" x14ac:dyDescent="0.2">
      <c r="BS31752" s="152"/>
      <c r="BT31752" s="153"/>
    </row>
    <row r="31753" spans="71:72" x14ac:dyDescent="0.2">
      <c r="BS31753" s="152"/>
      <c r="BT31753" s="153"/>
    </row>
    <row r="31754" spans="71:72" x14ac:dyDescent="0.2">
      <c r="BS31754" s="152"/>
      <c r="BT31754" s="153"/>
    </row>
    <row r="31755" spans="71:72" x14ac:dyDescent="0.2">
      <c r="BS31755" s="152"/>
      <c r="BT31755" s="153"/>
    </row>
    <row r="31756" spans="71:72" x14ac:dyDescent="0.2">
      <c r="BS31756" s="152"/>
      <c r="BT31756" s="153"/>
    </row>
    <row r="31757" spans="71:72" x14ac:dyDescent="0.2">
      <c r="BS31757" s="152"/>
      <c r="BT31757" s="153"/>
    </row>
    <row r="31758" spans="71:72" x14ac:dyDescent="0.2">
      <c r="BS31758" s="152"/>
      <c r="BT31758" s="153"/>
    </row>
    <row r="31759" spans="71:72" x14ac:dyDescent="0.2">
      <c r="BS31759" s="152"/>
      <c r="BT31759" s="153"/>
    </row>
    <row r="31760" spans="71:72" x14ac:dyDescent="0.2">
      <c r="BS31760" s="152"/>
      <c r="BT31760" s="153"/>
    </row>
    <row r="31761" spans="71:72" x14ac:dyDescent="0.2">
      <c r="BS31761" s="152"/>
      <c r="BT31761" s="153"/>
    </row>
    <row r="31762" spans="71:72" x14ac:dyDescent="0.2">
      <c r="BS31762" s="152"/>
      <c r="BT31762" s="153"/>
    </row>
    <row r="31763" spans="71:72" x14ac:dyDescent="0.2">
      <c r="BS31763" s="152"/>
      <c r="BT31763" s="153"/>
    </row>
    <row r="31764" spans="71:72" x14ac:dyDescent="0.2">
      <c r="BS31764" s="152"/>
      <c r="BT31764" s="153"/>
    </row>
    <row r="31765" spans="71:72" x14ac:dyDescent="0.2">
      <c r="BS31765" s="152"/>
      <c r="BT31765" s="153"/>
    </row>
    <row r="31766" spans="71:72" x14ac:dyDescent="0.2">
      <c r="BS31766" s="152"/>
      <c r="BT31766" s="153"/>
    </row>
    <row r="31767" spans="71:72" x14ac:dyDescent="0.2">
      <c r="BS31767" s="152"/>
      <c r="BT31767" s="153"/>
    </row>
    <row r="31768" spans="71:72" x14ac:dyDescent="0.2">
      <c r="BS31768" s="152"/>
      <c r="BT31768" s="153"/>
    </row>
    <row r="31769" spans="71:72" x14ac:dyDescent="0.2">
      <c r="BS31769" s="152"/>
      <c r="BT31769" s="153"/>
    </row>
    <row r="31770" spans="71:72" x14ac:dyDescent="0.2">
      <c r="BS31770" s="152"/>
      <c r="BT31770" s="153"/>
    </row>
    <row r="31771" spans="71:72" x14ac:dyDescent="0.2">
      <c r="BS31771" s="152"/>
      <c r="BT31771" s="153"/>
    </row>
    <row r="31772" spans="71:72" x14ac:dyDescent="0.2">
      <c r="BS31772" s="152"/>
      <c r="BT31772" s="153"/>
    </row>
    <row r="31773" spans="71:72" x14ac:dyDescent="0.2">
      <c r="BS31773" s="152"/>
      <c r="BT31773" s="153"/>
    </row>
    <row r="31774" spans="71:72" x14ac:dyDescent="0.2">
      <c r="BS31774" s="152"/>
      <c r="BT31774" s="153"/>
    </row>
    <row r="31775" spans="71:72" x14ac:dyDescent="0.2">
      <c r="BS31775" s="152"/>
      <c r="BT31775" s="153"/>
    </row>
    <row r="31776" spans="71:72" x14ac:dyDescent="0.2">
      <c r="BS31776" s="152"/>
      <c r="BT31776" s="153"/>
    </row>
    <row r="31777" spans="71:72" x14ac:dyDescent="0.2">
      <c r="BS31777" s="152"/>
      <c r="BT31777" s="153"/>
    </row>
    <row r="31778" spans="71:72" x14ac:dyDescent="0.2">
      <c r="BS31778" s="152"/>
      <c r="BT31778" s="153"/>
    </row>
    <row r="31779" spans="71:72" x14ac:dyDescent="0.2">
      <c r="BS31779" s="152"/>
      <c r="BT31779" s="153"/>
    </row>
    <row r="31780" spans="71:72" x14ac:dyDescent="0.2">
      <c r="BS31780" s="152"/>
      <c r="BT31780" s="153"/>
    </row>
    <row r="31781" spans="71:72" x14ac:dyDescent="0.2">
      <c r="BS31781" s="152"/>
      <c r="BT31781" s="153"/>
    </row>
    <row r="31782" spans="71:72" x14ac:dyDescent="0.2">
      <c r="BS31782" s="152"/>
      <c r="BT31782" s="153"/>
    </row>
    <row r="31783" spans="71:72" x14ac:dyDescent="0.2">
      <c r="BS31783" s="152"/>
      <c r="BT31783" s="153"/>
    </row>
    <row r="31784" spans="71:72" x14ac:dyDescent="0.2">
      <c r="BS31784" s="152"/>
      <c r="BT31784" s="153"/>
    </row>
    <row r="31785" spans="71:72" x14ac:dyDescent="0.2">
      <c r="BS31785" s="152"/>
      <c r="BT31785" s="153"/>
    </row>
    <row r="31786" spans="71:72" x14ac:dyDescent="0.2">
      <c r="BS31786" s="152"/>
      <c r="BT31786" s="153"/>
    </row>
    <row r="31787" spans="71:72" x14ac:dyDescent="0.2">
      <c r="BS31787" s="152"/>
      <c r="BT31787" s="153"/>
    </row>
    <row r="31788" spans="71:72" x14ac:dyDescent="0.2">
      <c r="BS31788" s="152"/>
      <c r="BT31788" s="153"/>
    </row>
    <row r="31789" spans="71:72" x14ac:dyDescent="0.2">
      <c r="BS31789" s="152"/>
      <c r="BT31789" s="153"/>
    </row>
    <row r="31790" spans="71:72" x14ac:dyDescent="0.2">
      <c r="BS31790" s="152"/>
      <c r="BT31790" s="153"/>
    </row>
    <row r="31791" spans="71:72" x14ac:dyDescent="0.2">
      <c r="BS31791" s="152"/>
      <c r="BT31791" s="153"/>
    </row>
    <row r="31792" spans="71:72" x14ac:dyDescent="0.2">
      <c r="BS31792" s="152"/>
      <c r="BT31792" s="153"/>
    </row>
    <row r="31793" spans="71:72" x14ac:dyDescent="0.2">
      <c r="BS31793" s="152"/>
      <c r="BT31793" s="153"/>
    </row>
    <row r="31794" spans="71:72" x14ac:dyDescent="0.2">
      <c r="BS31794" s="152"/>
      <c r="BT31794" s="153"/>
    </row>
    <row r="31795" spans="71:72" x14ac:dyDescent="0.2">
      <c r="BS31795" s="152"/>
      <c r="BT31795" s="153"/>
    </row>
    <row r="31796" spans="71:72" x14ac:dyDescent="0.2">
      <c r="BS31796" s="152"/>
      <c r="BT31796" s="153"/>
    </row>
    <row r="31797" spans="71:72" x14ac:dyDescent="0.2">
      <c r="BS31797" s="152"/>
      <c r="BT31797" s="153"/>
    </row>
    <row r="31798" spans="71:72" x14ac:dyDescent="0.2">
      <c r="BS31798" s="152"/>
      <c r="BT31798" s="153"/>
    </row>
    <row r="31799" spans="71:72" x14ac:dyDescent="0.2">
      <c r="BS31799" s="152"/>
      <c r="BT31799" s="153"/>
    </row>
    <row r="31800" spans="71:72" x14ac:dyDescent="0.2">
      <c r="BS31800" s="152"/>
      <c r="BT31800" s="153"/>
    </row>
    <row r="31801" spans="71:72" x14ac:dyDescent="0.2">
      <c r="BS31801" s="152"/>
      <c r="BT31801" s="153"/>
    </row>
    <row r="31802" spans="71:72" x14ac:dyDescent="0.2">
      <c r="BS31802" s="152"/>
      <c r="BT31802" s="153"/>
    </row>
    <row r="31803" spans="71:72" x14ac:dyDescent="0.2">
      <c r="BS31803" s="152"/>
      <c r="BT31803" s="153"/>
    </row>
    <row r="31804" spans="71:72" x14ac:dyDescent="0.2">
      <c r="BS31804" s="152"/>
      <c r="BT31804" s="153"/>
    </row>
    <row r="31805" spans="71:72" x14ac:dyDescent="0.2">
      <c r="BS31805" s="152"/>
      <c r="BT31805" s="153"/>
    </row>
    <row r="31806" spans="71:72" x14ac:dyDescent="0.2">
      <c r="BS31806" s="152"/>
      <c r="BT31806" s="153"/>
    </row>
    <row r="31807" spans="71:72" x14ac:dyDescent="0.2">
      <c r="BS31807" s="152"/>
      <c r="BT31807" s="153"/>
    </row>
    <row r="31808" spans="71:72" x14ac:dyDescent="0.2">
      <c r="BS31808" s="152"/>
      <c r="BT31808" s="153"/>
    </row>
    <row r="31809" spans="71:72" x14ac:dyDescent="0.2">
      <c r="BS31809" s="152"/>
      <c r="BT31809" s="153"/>
    </row>
    <row r="31810" spans="71:72" x14ac:dyDescent="0.2">
      <c r="BS31810" s="152"/>
      <c r="BT31810" s="153"/>
    </row>
    <row r="31811" spans="71:72" x14ac:dyDescent="0.2">
      <c r="BS31811" s="152"/>
      <c r="BT31811" s="153"/>
    </row>
    <row r="31812" spans="71:72" x14ac:dyDescent="0.2">
      <c r="BS31812" s="152"/>
      <c r="BT31812" s="153"/>
    </row>
    <row r="31813" spans="71:72" x14ac:dyDescent="0.2">
      <c r="BS31813" s="152"/>
      <c r="BT31813" s="153"/>
    </row>
    <row r="31814" spans="71:72" x14ac:dyDescent="0.2">
      <c r="BS31814" s="152"/>
      <c r="BT31814" s="153"/>
    </row>
    <row r="31815" spans="71:72" x14ac:dyDescent="0.2">
      <c r="BS31815" s="152"/>
      <c r="BT31815" s="153"/>
    </row>
    <row r="31816" spans="71:72" x14ac:dyDescent="0.2">
      <c r="BS31816" s="152"/>
      <c r="BT31816" s="153"/>
    </row>
    <row r="31817" spans="71:72" x14ac:dyDescent="0.2">
      <c r="BS31817" s="152"/>
      <c r="BT31817" s="153"/>
    </row>
    <row r="31818" spans="71:72" x14ac:dyDescent="0.2">
      <c r="BS31818" s="152"/>
      <c r="BT31818" s="153"/>
    </row>
    <row r="31819" spans="71:72" x14ac:dyDescent="0.2">
      <c r="BS31819" s="152"/>
      <c r="BT31819" s="153"/>
    </row>
    <row r="31820" spans="71:72" x14ac:dyDescent="0.2">
      <c r="BS31820" s="152"/>
      <c r="BT31820" s="153"/>
    </row>
    <row r="31821" spans="71:72" x14ac:dyDescent="0.2">
      <c r="BS31821" s="152"/>
      <c r="BT31821" s="153"/>
    </row>
    <row r="31822" spans="71:72" x14ac:dyDescent="0.2">
      <c r="BS31822" s="152"/>
      <c r="BT31822" s="153"/>
    </row>
    <row r="31823" spans="71:72" x14ac:dyDescent="0.2">
      <c r="BS31823" s="152"/>
      <c r="BT31823" s="153"/>
    </row>
    <row r="31824" spans="71:72" x14ac:dyDescent="0.2">
      <c r="BS31824" s="152"/>
      <c r="BT31824" s="153"/>
    </row>
    <row r="31825" spans="71:72" x14ac:dyDescent="0.2">
      <c r="BS31825" s="152"/>
      <c r="BT31825" s="153"/>
    </row>
    <row r="31826" spans="71:72" x14ac:dyDescent="0.2">
      <c r="BS31826" s="152"/>
      <c r="BT31826" s="153"/>
    </row>
    <row r="31827" spans="71:72" x14ac:dyDescent="0.2">
      <c r="BS31827" s="152"/>
      <c r="BT31827" s="153"/>
    </row>
    <row r="31828" spans="71:72" x14ac:dyDescent="0.2">
      <c r="BS31828" s="152"/>
      <c r="BT31828" s="153"/>
    </row>
    <row r="31829" spans="71:72" x14ac:dyDescent="0.2">
      <c r="BS31829" s="152"/>
      <c r="BT31829" s="153"/>
    </row>
    <row r="31830" spans="71:72" x14ac:dyDescent="0.2">
      <c r="BS31830" s="152"/>
      <c r="BT31830" s="153"/>
    </row>
    <row r="31831" spans="71:72" x14ac:dyDescent="0.2">
      <c r="BS31831" s="152"/>
      <c r="BT31831" s="153"/>
    </row>
    <row r="31832" spans="71:72" x14ac:dyDescent="0.2">
      <c r="BS31832" s="152"/>
      <c r="BT31832" s="153"/>
    </row>
    <row r="31833" spans="71:72" x14ac:dyDescent="0.2">
      <c r="BS31833" s="152"/>
      <c r="BT31833" s="153"/>
    </row>
    <row r="31834" spans="71:72" x14ac:dyDescent="0.2">
      <c r="BS31834" s="152"/>
      <c r="BT31834" s="153"/>
    </row>
    <row r="31835" spans="71:72" x14ac:dyDescent="0.2">
      <c r="BS31835" s="152"/>
      <c r="BT31835" s="153"/>
    </row>
    <row r="31836" spans="71:72" x14ac:dyDescent="0.2">
      <c r="BS31836" s="152"/>
      <c r="BT31836" s="153"/>
    </row>
    <row r="31837" spans="71:72" x14ac:dyDescent="0.2">
      <c r="BS31837" s="152"/>
      <c r="BT31837" s="153"/>
    </row>
    <row r="31838" spans="71:72" x14ac:dyDescent="0.2">
      <c r="BS31838" s="152"/>
      <c r="BT31838" s="153"/>
    </row>
    <row r="31839" spans="71:72" x14ac:dyDescent="0.2">
      <c r="BS31839" s="152"/>
      <c r="BT31839" s="153"/>
    </row>
    <row r="31840" spans="71:72" x14ac:dyDescent="0.2">
      <c r="BS31840" s="152"/>
      <c r="BT31840" s="153"/>
    </row>
    <row r="31841" spans="71:72" x14ac:dyDescent="0.2">
      <c r="BS31841" s="152"/>
      <c r="BT31841" s="153"/>
    </row>
    <row r="31842" spans="71:72" x14ac:dyDescent="0.2">
      <c r="BS31842" s="152"/>
      <c r="BT31842" s="153"/>
    </row>
    <row r="31843" spans="71:72" x14ac:dyDescent="0.2">
      <c r="BS31843" s="152"/>
      <c r="BT31843" s="153"/>
    </row>
    <row r="31844" spans="71:72" x14ac:dyDescent="0.2">
      <c r="BS31844" s="152"/>
      <c r="BT31844" s="153"/>
    </row>
    <row r="31845" spans="71:72" x14ac:dyDescent="0.2">
      <c r="BS31845" s="152"/>
      <c r="BT31845" s="153"/>
    </row>
    <row r="31846" spans="71:72" x14ac:dyDescent="0.2">
      <c r="BS31846" s="152"/>
      <c r="BT31846" s="153"/>
    </row>
    <row r="31847" spans="71:72" x14ac:dyDescent="0.2">
      <c r="BS31847" s="152"/>
      <c r="BT31847" s="153"/>
    </row>
    <row r="31848" spans="71:72" x14ac:dyDescent="0.2">
      <c r="BS31848" s="152"/>
      <c r="BT31848" s="153"/>
    </row>
    <row r="31849" spans="71:72" x14ac:dyDescent="0.2">
      <c r="BS31849" s="152"/>
      <c r="BT31849" s="153"/>
    </row>
    <row r="31850" spans="71:72" x14ac:dyDescent="0.2">
      <c r="BS31850" s="152"/>
      <c r="BT31850" s="153"/>
    </row>
    <row r="31851" spans="71:72" x14ac:dyDescent="0.2">
      <c r="BS31851" s="152"/>
      <c r="BT31851" s="153"/>
    </row>
    <row r="31852" spans="71:72" x14ac:dyDescent="0.2">
      <c r="BS31852" s="152"/>
      <c r="BT31852" s="153"/>
    </row>
    <row r="31853" spans="71:72" x14ac:dyDescent="0.2">
      <c r="BS31853" s="152"/>
      <c r="BT31853" s="153"/>
    </row>
    <row r="31854" spans="71:72" x14ac:dyDescent="0.2">
      <c r="BS31854" s="152"/>
      <c r="BT31854" s="153"/>
    </row>
    <row r="31855" spans="71:72" x14ac:dyDescent="0.2">
      <c r="BS31855" s="152"/>
      <c r="BT31855" s="153"/>
    </row>
    <row r="31856" spans="71:72" x14ac:dyDescent="0.2">
      <c r="BS31856" s="152"/>
      <c r="BT31856" s="153"/>
    </row>
    <row r="31857" spans="71:72" x14ac:dyDescent="0.2">
      <c r="BS31857" s="152"/>
      <c r="BT31857" s="153"/>
    </row>
    <row r="31858" spans="71:72" x14ac:dyDescent="0.2">
      <c r="BS31858" s="152"/>
      <c r="BT31858" s="153"/>
    </row>
    <row r="31859" spans="71:72" x14ac:dyDescent="0.2">
      <c r="BS31859" s="152"/>
      <c r="BT31859" s="153"/>
    </row>
    <row r="31860" spans="71:72" x14ac:dyDescent="0.2">
      <c r="BS31860" s="152"/>
      <c r="BT31860" s="153"/>
    </row>
    <row r="31861" spans="71:72" x14ac:dyDescent="0.2">
      <c r="BS31861" s="152"/>
      <c r="BT31861" s="153"/>
    </row>
    <row r="31862" spans="71:72" x14ac:dyDescent="0.2">
      <c r="BS31862" s="152"/>
      <c r="BT31862" s="153"/>
    </row>
    <row r="31863" spans="71:72" x14ac:dyDescent="0.2">
      <c r="BS31863" s="152"/>
      <c r="BT31863" s="153"/>
    </row>
    <row r="31864" spans="71:72" x14ac:dyDescent="0.2">
      <c r="BS31864" s="152"/>
      <c r="BT31864" s="153"/>
    </row>
    <row r="31865" spans="71:72" x14ac:dyDescent="0.2">
      <c r="BS31865" s="152"/>
      <c r="BT31865" s="153"/>
    </row>
    <row r="31866" spans="71:72" x14ac:dyDescent="0.2">
      <c r="BS31866" s="152"/>
      <c r="BT31866" s="153"/>
    </row>
    <row r="31867" spans="71:72" x14ac:dyDescent="0.2">
      <c r="BS31867" s="152"/>
      <c r="BT31867" s="153"/>
    </row>
    <row r="31868" spans="71:72" x14ac:dyDescent="0.2">
      <c r="BS31868" s="152"/>
      <c r="BT31868" s="153"/>
    </row>
    <row r="31869" spans="71:72" x14ac:dyDescent="0.2">
      <c r="BS31869" s="152"/>
      <c r="BT31869" s="153"/>
    </row>
    <row r="31870" spans="71:72" x14ac:dyDescent="0.2">
      <c r="BS31870" s="152"/>
      <c r="BT31870" s="153"/>
    </row>
    <row r="31871" spans="71:72" x14ac:dyDescent="0.2">
      <c r="BS31871" s="152"/>
      <c r="BT31871" s="153"/>
    </row>
    <row r="31872" spans="71:72" x14ac:dyDescent="0.2">
      <c r="BS31872" s="152"/>
      <c r="BT31872" s="153"/>
    </row>
    <row r="31873" spans="71:72" x14ac:dyDescent="0.2">
      <c r="BS31873" s="152"/>
      <c r="BT31873" s="153"/>
    </row>
    <row r="31874" spans="71:72" x14ac:dyDescent="0.2">
      <c r="BS31874" s="152"/>
      <c r="BT31874" s="153"/>
    </row>
    <row r="31875" spans="71:72" x14ac:dyDescent="0.2">
      <c r="BS31875" s="152"/>
      <c r="BT31875" s="153"/>
    </row>
    <row r="31876" spans="71:72" x14ac:dyDescent="0.2">
      <c r="BS31876" s="152"/>
      <c r="BT31876" s="153"/>
    </row>
    <row r="31877" spans="71:72" x14ac:dyDescent="0.2">
      <c r="BS31877" s="152"/>
      <c r="BT31877" s="153"/>
    </row>
    <row r="31878" spans="71:72" x14ac:dyDescent="0.2">
      <c r="BS31878" s="152"/>
      <c r="BT31878" s="153"/>
    </row>
    <row r="31879" spans="71:72" x14ac:dyDescent="0.2">
      <c r="BS31879" s="152"/>
      <c r="BT31879" s="153"/>
    </row>
    <row r="31880" spans="71:72" x14ac:dyDescent="0.2">
      <c r="BS31880" s="152"/>
      <c r="BT31880" s="153"/>
    </row>
    <row r="31881" spans="71:72" x14ac:dyDescent="0.2">
      <c r="BS31881" s="152"/>
      <c r="BT31881" s="153"/>
    </row>
    <row r="31882" spans="71:72" x14ac:dyDescent="0.2">
      <c r="BS31882" s="152"/>
      <c r="BT31882" s="153"/>
    </row>
    <row r="31883" spans="71:72" x14ac:dyDescent="0.2">
      <c r="BS31883" s="152"/>
      <c r="BT31883" s="153"/>
    </row>
    <row r="31884" spans="71:72" x14ac:dyDescent="0.2">
      <c r="BS31884" s="152"/>
      <c r="BT31884" s="153"/>
    </row>
    <row r="31885" spans="71:72" x14ac:dyDescent="0.2">
      <c r="BS31885" s="152"/>
      <c r="BT31885" s="153"/>
    </row>
    <row r="31886" spans="71:72" x14ac:dyDescent="0.2">
      <c r="BS31886" s="152"/>
      <c r="BT31886" s="153"/>
    </row>
    <row r="31887" spans="71:72" x14ac:dyDescent="0.2">
      <c r="BS31887" s="152"/>
      <c r="BT31887" s="153"/>
    </row>
    <row r="31888" spans="71:72" x14ac:dyDescent="0.2">
      <c r="BS31888" s="152"/>
      <c r="BT31888" s="153"/>
    </row>
    <row r="31889" spans="71:72" x14ac:dyDescent="0.2">
      <c r="BS31889" s="152"/>
      <c r="BT31889" s="153"/>
    </row>
    <row r="31890" spans="71:72" x14ac:dyDescent="0.2">
      <c r="BS31890" s="152"/>
      <c r="BT31890" s="153"/>
    </row>
    <row r="31891" spans="71:72" x14ac:dyDescent="0.2">
      <c r="BS31891" s="152"/>
      <c r="BT31891" s="153"/>
    </row>
    <row r="31892" spans="71:72" x14ac:dyDescent="0.2">
      <c r="BS31892" s="152"/>
      <c r="BT31892" s="153"/>
    </row>
    <row r="31893" spans="71:72" x14ac:dyDescent="0.2">
      <c r="BS31893" s="152"/>
      <c r="BT31893" s="153"/>
    </row>
    <row r="31894" spans="71:72" x14ac:dyDescent="0.2">
      <c r="BS31894" s="152"/>
      <c r="BT31894" s="153"/>
    </row>
    <row r="31895" spans="71:72" x14ac:dyDescent="0.2">
      <c r="BS31895" s="152"/>
      <c r="BT31895" s="153"/>
    </row>
    <row r="31896" spans="71:72" x14ac:dyDescent="0.2">
      <c r="BS31896" s="152"/>
      <c r="BT31896" s="153"/>
    </row>
    <row r="31897" spans="71:72" x14ac:dyDescent="0.2">
      <c r="BS31897" s="152"/>
      <c r="BT31897" s="153"/>
    </row>
    <row r="31898" spans="71:72" x14ac:dyDescent="0.2">
      <c r="BS31898" s="152"/>
      <c r="BT31898" s="153"/>
    </row>
    <row r="31899" spans="71:72" x14ac:dyDescent="0.2">
      <c r="BS31899" s="152"/>
      <c r="BT31899" s="153"/>
    </row>
    <row r="31900" spans="71:72" x14ac:dyDescent="0.2">
      <c r="BS31900" s="152"/>
      <c r="BT31900" s="153"/>
    </row>
    <row r="31901" spans="71:72" x14ac:dyDescent="0.2">
      <c r="BS31901" s="152"/>
      <c r="BT31901" s="153"/>
    </row>
    <row r="31902" spans="71:72" x14ac:dyDescent="0.2">
      <c r="BS31902" s="152"/>
      <c r="BT31902" s="153"/>
    </row>
    <row r="31903" spans="71:72" x14ac:dyDescent="0.2">
      <c r="BS31903" s="152"/>
      <c r="BT31903" s="153"/>
    </row>
    <row r="31904" spans="71:72" x14ac:dyDescent="0.2">
      <c r="BS31904" s="152"/>
      <c r="BT31904" s="153"/>
    </row>
    <row r="31905" spans="71:72" x14ac:dyDescent="0.2">
      <c r="BS31905" s="152"/>
      <c r="BT31905" s="153"/>
    </row>
    <row r="31906" spans="71:72" x14ac:dyDescent="0.2">
      <c r="BS31906" s="152"/>
      <c r="BT31906" s="153"/>
    </row>
    <row r="31907" spans="71:72" x14ac:dyDescent="0.2">
      <c r="BS31907" s="152"/>
      <c r="BT31907" s="153"/>
    </row>
    <row r="31908" spans="71:72" x14ac:dyDescent="0.2">
      <c r="BS31908" s="152"/>
      <c r="BT31908" s="153"/>
    </row>
    <row r="31909" spans="71:72" x14ac:dyDescent="0.2">
      <c r="BS31909" s="152"/>
      <c r="BT31909" s="153"/>
    </row>
    <row r="31910" spans="71:72" x14ac:dyDescent="0.2">
      <c r="BS31910" s="152"/>
      <c r="BT31910" s="153"/>
    </row>
    <row r="31911" spans="71:72" x14ac:dyDescent="0.2">
      <c r="BS31911" s="152"/>
      <c r="BT31911" s="153"/>
    </row>
    <row r="31912" spans="71:72" x14ac:dyDescent="0.2">
      <c r="BS31912" s="152"/>
      <c r="BT31912" s="153"/>
    </row>
    <row r="31913" spans="71:72" x14ac:dyDescent="0.2">
      <c r="BS31913" s="152"/>
      <c r="BT31913" s="153"/>
    </row>
    <row r="31914" spans="71:72" x14ac:dyDescent="0.2">
      <c r="BS31914" s="152"/>
      <c r="BT31914" s="153"/>
    </row>
    <row r="31915" spans="71:72" x14ac:dyDescent="0.2">
      <c r="BS31915" s="152"/>
      <c r="BT31915" s="153"/>
    </row>
    <row r="31916" spans="71:72" x14ac:dyDescent="0.2">
      <c r="BS31916" s="152"/>
      <c r="BT31916" s="153"/>
    </row>
    <row r="31917" spans="71:72" x14ac:dyDescent="0.2">
      <c r="BS31917" s="152"/>
      <c r="BT31917" s="153"/>
    </row>
    <row r="31918" spans="71:72" x14ac:dyDescent="0.2">
      <c r="BS31918" s="152"/>
      <c r="BT31918" s="153"/>
    </row>
    <row r="31919" spans="71:72" x14ac:dyDescent="0.2">
      <c r="BS31919" s="152"/>
      <c r="BT31919" s="153"/>
    </row>
    <row r="31920" spans="71:72" x14ac:dyDescent="0.2">
      <c r="BS31920" s="152"/>
      <c r="BT31920" s="153"/>
    </row>
    <row r="31921" spans="71:72" x14ac:dyDescent="0.2">
      <c r="BS31921" s="152"/>
      <c r="BT31921" s="153"/>
    </row>
    <row r="31922" spans="71:72" x14ac:dyDescent="0.2">
      <c r="BS31922" s="152"/>
      <c r="BT31922" s="153"/>
    </row>
    <row r="31923" spans="71:72" x14ac:dyDescent="0.2">
      <c r="BS31923" s="152"/>
      <c r="BT31923" s="153"/>
    </row>
    <row r="31924" spans="71:72" x14ac:dyDescent="0.2">
      <c r="BS31924" s="152"/>
      <c r="BT31924" s="153"/>
    </row>
    <row r="31925" spans="71:72" x14ac:dyDescent="0.2">
      <c r="BS31925" s="152"/>
      <c r="BT31925" s="153"/>
    </row>
    <row r="31926" spans="71:72" x14ac:dyDescent="0.2">
      <c r="BS31926" s="152"/>
      <c r="BT31926" s="153"/>
    </row>
    <row r="31927" spans="71:72" x14ac:dyDescent="0.2">
      <c r="BS31927" s="152"/>
      <c r="BT31927" s="153"/>
    </row>
    <row r="31928" spans="71:72" x14ac:dyDescent="0.2">
      <c r="BS31928" s="152"/>
      <c r="BT31928" s="153"/>
    </row>
    <row r="31929" spans="71:72" x14ac:dyDescent="0.2">
      <c r="BS31929" s="152"/>
      <c r="BT31929" s="153"/>
    </row>
    <row r="31930" spans="71:72" x14ac:dyDescent="0.2">
      <c r="BS31930" s="152"/>
      <c r="BT31930" s="153"/>
    </row>
    <row r="31931" spans="71:72" x14ac:dyDescent="0.2">
      <c r="BS31931" s="152"/>
      <c r="BT31931" s="153"/>
    </row>
    <row r="31932" spans="71:72" x14ac:dyDescent="0.2">
      <c r="BS31932" s="152"/>
      <c r="BT31932" s="153"/>
    </row>
    <row r="31933" spans="71:72" x14ac:dyDescent="0.2">
      <c r="BS31933" s="152"/>
      <c r="BT31933" s="153"/>
    </row>
    <row r="31934" spans="71:72" x14ac:dyDescent="0.2">
      <c r="BS31934" s="152"/>
      <c r="BT31934" s="153"/>
    </row>
    <row r="31935" spans="71:72" x14ac:dyDescent="0.2">
      <c r="BS31935" s="152"/>
      <c r="BT31935" s="153"/>
    </row>
    <row r="31936" spans="71:72" x14ac:dyDescent="0.2">
      <c r="BS31936" s="152"/>
      <c r="BT31936" s="153"/>
    </row>
    <row r="31937" spans="71:72" x14ac:dyDescent="0.2">
      <c r="BS31937" s="152"/>
      <c r="BT31937" s="153"/>
    </row>
    <row r="31938" spans="71:72" x14ac:dyDescent="0.2">
      <c r="BS31938" s="152"/>
      <c r="BT31938" s="153"/>
    </row>
    <row r="31939" spans="71:72" x14ac:dyDescent="0.2">
      <c r="BS31939" s="152"/>
      <c r="BT31939" s="153"/>
    </row>
    <row r="31940" spans="71:72" x14ac:dyDescent="0.2">
      <c r="BS31940" s="152"/>
      <c r="BT31940" s="153"/>
    </row>
    <row r="31941" spans="71:72" x14ac:dyDescent="0.2">
      <c r="BS31941" s="152"/>
      <c r="BT31941" s="153"/>
    </row>
    <row r="31942" spans="71:72" x14ac:dyDescent="0.2">
      <c r="BS31942" s="152"/>
      <c r="BT31942" s="153"/>
    </row>
    <row r="31943" spans="71:72" x14ac:dyDescent="0.2">
      <c r="BS31943" s="152"/>
      <c r="BT31943" s="153"/>
    </row>
    <row r="31944" spans="71:72" x14ac:dyDescent="0.2">
      <c r="BS31944" s="152"/>
      <c r="BT31944" s="153"/>
    </row>
    <row r="31945" spans="71:72" x14ac:dyDescent="0.2">
      <c r="BS31945" s="152"/>
      <c r="BT31945" s="153"/>
    </row>
    <row r="31946" spans="71:72" x14ac:dyDescent="0.2">
      <c r="BS31946" s="152"/>
      <c r="BT31946" s="153"/>
    </row>
    <row r="31947" spans="71:72" x14ac:dyDescent="0.2">
      <c r="BS31947" s="152"/>
      <c r="BT31947" s="153"/>
    </row>
    <row r="31948" spans="71:72" x14ac:dyDescent="0.2">
      <c r="BS31948" s="152"/>
      <c r="BT31948" s="153"/>
    </row>
    <row r="31949" spans="71:72" x14ac:dyDescent="0.2">
      <c r="BS31949" s="152"/>
      <c r="BT31949" s="153"/>
    </row>
    <row r="31950" spans="71:72" x14ac:dyDescent="0.2">
      <c r="BS31950" s="152"/>
      <c r="BT31950" s="153"/>
    </row>
    <row r="31951" spans="71:72" x14ac:dyDescent="0.2">
      <c r="BS31951" s="152"/>
      <c r="BT31951" s="153"/>
    </row>
    <row r="31952" spans="71:72" x14ac:dyDescent="0.2">
      <c r="BS31952" s="152"/>
      <c r="BT31952" s="153"/>
    </row>
    <row r="31953" spans="71:72" x14ac:dyDescent="0.2">
      <c r="BS31953" s="152"/>
      <c r="BT31953" s="153"/>
    </row>
    <row r="31954" spans="71:72" x14ac:dyDescent="0.2">
      <c r="BS31954" s="152"/>
      <c r="BT31954" s="153"/>
    </row>
    <row r="31955" spans="71:72" x14ac:dyDescent="0.2">
      <c r="BS31955" s="152"/>
      <c r="BT31955" s="153"/>
    </row>
    <row r="31956" spans="71:72" x14ac:dyDescent="0.2">
      <c r="BS31956" s="152"/>
      <c r="BT31956" s="153"/>
    </row>
    <row r="31957" spans="71:72" x14ac:dyDescent="0.2">
      <c r="BS31957" s="152"/>
      <c r="BT31957" s="153"/>
    </row>
    <row r="31958" spans="71:72" x14ac:dyDescent="0.2">
      <c r="BS31958" s="152"/>
      <c r="BT31958" s="153"/>
    </row>
    <row r="31959" spans="71:72" x14ac:dyDescent="0.2">
      <c r="BS31959" s="152"/>
      <c r="BT31959" s="153"/>
    </row>
    <row r="31960" spans="71:72" x14ac:dyDescent="0.2">
      <c r="BS31960" s="152"/>
      <c r="BT31960" s="153"/>
    </row>
    <row r="31961" spans="71:72" x14ac:dyDescent="0.2">
      <c r="BS31961" s="152"/>
      <c r="BT31961" s="153"/>
    </row>
    <row r="31962" spans="71:72" x14ac:dyDescent="0.2">
      <c r="BS31962" s="152"/>
      <c r="BT31962" s="153"/>
    </row>
    <row r="31963" spans="71:72" x14ac:dyDescent="0.2">
      <c r="BS31963" s="152"/>
      <c r="BT31963" s="153"/>
    </row>
    <row r="31964" spans="71:72" x14ac:dyDescent="0.2">
      <c r="BS31964" s="152"/>
      <c r="BT31964" s="153"/>
    </row>
    <row r="31965" spans="71:72" x14ac:dyDescent="0.2">
      <c r="BS31965" s="152"/>
      <c r="BT31965" s="153"/>
    </row>
    <row r="31966" spans="71:72" x14ac:dyDescent="0.2">
      <c r="BS31966" s="152"/>
      <c r="BT31966" s="153"/>
    </row>
    <row r="31967" spans="71:72" x14ac:dyDescent="0.2">
      <c r="BS31967" s="152"/>
      <c r="BT31967" s="153"/>
    </row>
    <row r="31968" spans="71:72" x14ac:dyDescent="0.2">
      <c r="BS31968" s="152"/>
      <c r="BT31968" s="153"/>
    </row>
    <row r="31969" spans="71:72" x14ac:dyDescent="0.2">
      <c r="BS31969" s="152"/>
      <c r="BT31969" s="153"/>
    </row>
    <row r="31970" spans="71:72" x14ac:dyDescent="0.2">
      <c r="BS31970" s="152"/>
      <c r="BT31970" s="153"/>
    </row>
    <row r="31971" spans="71:72" x14ac:dyDescent="0.2">
      <c r="BS31971" s="152"/>
      <c r="BT31971" s="153"/>
    </row>
    <row r="31972" spans="71:72" x14ac:dyDescent="0.2">
      <c r="BS31972" s="152"/>
      <c r="BT31972" s="153"/>
    </row>
    <row r="31973" spans="71:72" x14ac:dyDescent="0.2">
      <c r="BS31973" s="152"/>
      <c r="BT31973" s="153"/>
    </row>
    <row r="31974" spans="71:72" x14ac:dyDescent="0.2">
      <c r="BS31974" s="152"/>
      <c r="BT31974" s="153"/>
    </row>
    <row r="31975" spans="71:72" x14ac:dyDescent="0.2">
      <c r="BS31975" s="152"/>
      <c r="BT31975" s="153"/>
    </row>
    <row r="31976" spans="71:72" x14ac:dyDescent="0.2">
      <c r="BS31976" s="152"/>
      <c r="BT31976" s="153"/>
    </row>
    <row r="31977" spans="71:72" x14ac:dyDescent="0.2">
      <c r="BS31977" s="152"/>
      <c r="BT31977" s="153"/>
    </row>
    <row r="31978" spans="71:72" x14ac:dyDescent="0.2">
      <c r="BS31978" s="152"/>
      <c r="BT31978" s="153"/>
    </row>
    <row r="31979" spans="71:72" x14ac:dyDescent="0.2">
      <c r="BS31979" s="152"/>
      <c r="BT31979" s="153"/>
    </row>
    <row r="31980" spans="71:72" x14ac:dyDescent="0.2">
      <c r="BS31980" s="152"/>
      <c r="BT31980" s="153"/>
    </row>
    <row r="31981" spans="71:72" x14ac:dyDescent="0.2">
      <c r="BS31981" s="152"/>
      <c r="BT31981" s="153"/>
    </row>
    <row r="31982" spans="71:72" x14ac:dyDescent="0.2">
      <c r="BS31982" s="152"/>
      <c r="BT31982" s="153"/>
    </row>
    <row r="31983" spans="71:72" x14ac:dyDescent="0.2">
      <c r="BS31983" s="152"/>
      <c r="BT31983" s="153"/>
    </row>
    <row r="31984" spans="71:72" x14ac:dyDescent="0.2">
      <c r="BS31984" s="152"/>
      <c r="BT31984" s="153"/>
    </row>
    <row r="31985" spans="71:72" x14ac:dyDescent="0.2">
      <c r="BS31985" s="152"/>
      <c r="BT31985" s="153"/>
    </row>
    <row r="31986" spans="71:72" x14ac:dyDescent="0.2">
      <c r="BS31986" s="152"/>
      <c r="BT31986" s="153"/>
    </row>
    <row r="31987" spans="71:72" x14ac:dyDescent="0.2">
      <c r="BS31987" s="152"/>
      <c r="BT31987" s="153"/>
    </row>
    <row r="31988" spans="71:72" x14ac:dyDescent="0.2">
      <c r="BS31988" s="152"/>
      <c r="BT31988" s="153"/>
    </row>
    <row r="31989" spans="71:72" x14ac:dyDescent="0.2">
      <c r="BS31989" s="152"/>
      <c r="BT31989" s="153"/>
    </row>
    <row r="31990" spans="71:72" x14ac:dyDescent="0.2">
      <c r="BS31990" s="152"/>
      <c r="BT31990" s="153"/>
    </row>
    <row r="31991" spans="71:72" x14ac:dyDescent="0.2">
      <c r="BS31991" s="152"/>
      <c r="BT31991" s="153"/>
    </row>
    <row r="31992" spans="71:72" x14ac:dyDescent="0.2">
      <c r="BS31992" s="152"/>
      <c r="BT31992" s="153"/>
    </row>
    <row r="31993" spans="71:72" x14ac:dyDescent="0.2">
      <c r="BS31993" s="152"/>
      <c r="BT31993" s="153"/>
    </row>
    <row r="31994" spans="71:72" x14ac:dyDescent="0.2">
      <c r="BS31994" s="152"/>
      <c r="BT31994" s="153"/>
    </row>
    <row r="31995" spans="71:72" x14ac:dyDescent="0.2">
      <c r="BS31995" s="152"/>
      <c r="BT31995" s="153"/>
    </row>
    <row r="31996" spans="71:72" x14ac:dyDescent="0.2">
      <c r="BS31996" s="152"/>
      <c r="BT31996" s="153"/>
    </row>
    <row r="31997" spans="71:72" x14ac:dyDescent="0.2">
      <c r="BS31997" s="152"/>
      <c r="BT31997" s="153"/>
    </row>
    <row r="31998" spans="71:72" x14ac:dyDescent="0.2">
      <c r="BS31998" s="152"/>
      <c r="BT31998" s="153"/>
    </row>
    <row r="31999" spans="71:72" x14ac:dyDescent="0.2">
      <c r="BS31999" s="152"/>
      <c r="BT31999" s="153"/>
    </row>
    <row r="32000" spans="71:72" x14ac:dyDescent="0.2">
      <c r="BS32000" s="152"/>
      <c r="BT32000" s="153"/>
    </row>
    <row r="32001" spans="71:72" x14ac:dyDescent="0.2">
      <c r="BS32001" s="152"/>
      <c r="BT32001" s="153"/>
    </row>
    <row r="32002" spans="71:72" x14ac:dyDescent="0.2">
      <c r="BS32002" s="152"/>
      <c r="BT32002" s="153"/>
    </row>
    <row r="32003" spans="71:72" x14ac:dyDescent="0.2">
      <c r="BS32003" s="152"/>
      <c r="BT32003" s="153"/>
    </row>
    <row r="32004" spans="71:72" x14ac:dyDescent="0.2">
      <c r="BS32004" s="152"/>
      <c r="BT32004" s="153"/>
    </row>
    <row r="32005" spans="71:72" x14ac:dyDescent="0.2">
      <c r="BS32005" s="152"/>
      <c r="BT32005" s="153"/>
    </row>
    <row r="32006" spans="71:72" x14ac:dyDescent="0.2">
      <c r="BS32006" s="152"/>
      <c r="BT32006" s="153"/>
    </row>
    <row r="32007" spans="71:72" x14ac:dyDescent="0.2">
      <c r="BS32007" s="152"/>
      <c r="BT32007" s="153"/>
    </row>
    <row r="32008" spans="71:72" x14ac:dyDescent="0.2">
      <c r="BS32008" s="152"/>
      <c r="BT32008" s="153"/>
    </row>
    <row r="32009" spans="71:72" x14ac:dyDescent="0.2">
      <c r="BS32009" s="152"/>
      <c r="BT32009" s="153"/>
    </row>
    <row r="32010" spans="71:72" x14ac:dyDescent="0.2">
      <c r="BS32010" s="152"/>
      <c r="BT32010" s="153"/>
    </row>
    <row r="32011" spans="71:72" x14ac:dyDescent="0.2">
      <c r="BS32011" s="152"/>
      <c r="BT32011" s="153"/>
    </row>
    <row r="32012" spans="71:72" x14ac:dyDescent="0.2">
      <c r="BS32012" s="152"/>
      <c r="BT32012" s="153"/>
    </row>
    <row r="32013" spans="71:72" x14ac:dyDescent="0.2">
      <c r="BS32013" s="152"/>
      <c r="BT32013" s="153"/>
    </row>
    <row r="32014" spans="71:72" x14ac:dyDescent="0.2">
      <c r="BS32014" s="152"/>
      <c r="BT32014" s="153"/>
    </row>
    <row r="32015" spans="71:72" x14ac:dyDescent="0.2">
      <c r="BS32015" s="152"/>
      <c r="BT32015" s="153"/>
    </row>
    <row r="32016" spans="71:72" x14ac:dyDescent="0.2">
      <c r="BS32016" s="152"/>
      <c r="BT32016" s="153"/>
    </row>
    <row r="32017" spans="71:72" x14ac:dyDescent="0.2">
      <c r="BS32017" s="152"/>
      <c r="BT32017" s="153"/>
    </row>
    <row r="32018" spans="71:72" x14ac:dyDescent="0.2">
      <c r="BS32018" s="152"/>
      <c r="BT32018" s="153"/>
    </row>
    <row r="32019" spans="71:72" x14ac:dyDescent="0.2">
      <c r="BS32019" s="152"/>
      <c r="BT32019" s="153"/>
    </row>
    <row r="32020" spans="71:72" x14ac:dyDescent="0.2">
      <c r="BS32020" s="152"/>
      <c r="BT32020" s="153"/>
    </row>
    <row r="32021" spans="71:72" x14ac:dyDescent="0.2">
      <c r="BS32021" s="152"/>
      <c r="BT32021" s="153"/>
    </row>
    <row r="32022" spans="71:72" x14ac:dyDescent="0.2">
      <c r="BS32022" s="152"/>
      <c r="BT32022" s="153"/>
    </row>
    <row r="32023" spans="71:72" x14ac:dyDescent="0.2">
      <c r="BS32023" s="152"/>
      <c r="BT32023" s="153"/>
    </row>
    <row r="32024" spans="71:72" x14ac:dyDescent="0.2">
      <c r="BS32024" s="152"/>
      <c r="BT32024" s="153"/>
    </row>
    <row r="32025" spans="71:72" x14ac:dyDescent="0.2">
      <c r="BS32025" s="152"/>
      <c r="BT32025" s="153"/>
    </row>
    <row r="32026" spans="71:72" x14ac:dyDescent="0.2">
      <c r="BS32026" s="152"/>
      <c r="BT32026" s="153"/>
    </row>
    <row r="32027" spans="71:72" x14ac:dyDescent="0.2">
      <c r="BS32027" s="152"/>
      <c r="BT32027" s="153"/>
    </row>
    <row r="32028" spans="71:72" x14ac:dyDescent="0.2">
      <c r="BS32028" s="152"/>
      <c r="BT32028" s="153"/>
    </row>
    <row r="32029" spans="71:72" x14ac:dyDescent="0.2">
      <c r="BS32029" s="152"/>
      <c r="BT32029" s="153"/>
    </row>
    <row r="32030" spans="71:72" x14ac:dyDescent="0.2">
      <c r="BS32030" s="152"/>
      <c r="BT32030" s="153"/>
    </row>
    <row r="32031" spans="71:72" x14ac:dyDescent="0.2">
      <c r="BS32031" s="152"/>
      <c r="BT32031" s="153"/>
    </row>
    <row r="32032" spans="71:72" x14ac:dyDescent="0.2">
      <c r="BS32032" s="152"/>
      <c r="BT32032" s="153"/>
    </row>
    <row r="32033" spans="71:72" x14ac:dyDescent="0.2">
      <c r="BS32033" s="152"/>
      <c r="BT32033" s="153"/>
    </row>
    <row r="32034" spans="71:72" x14ac:dyDescent="0.2">
      <c r="BS32034" s="152"/>
      <c r="BT32034" s="153"/>
    </row>
    <row r="32035" spans="71:72" x14ac:dyDescent="0.2">
      <c r="BS32035" s="152"/>
      <c r="BT32035" s="153"/>
    </row>
    <row r="32036" spans="71:72" x14ac:dyDescent="0.2">
      <c r="BS32036" s="152"/>
      <c r="BT32036" s="153"/>
    </row>
    <row r="32037" spans="71:72" x14ac:dyDescent="0.2">
      <c r="BS32037" s="152"/>
      <c r="BT32037" s="153"/>
    </row>
    <row r="32038" spans="71:72" x14ac:dyDescent="0.2">
      <c r="BS32038" s="152"/>
      <c r="BT32038" s="153"/>
    </row>
    <row r="32039" spans="71:72" x14ac:dyDescent="0.2">
      <c r="BS32039" s="152"/>
      <c r="BT32039" s="153"/>
    </row>
    <row r="32040" spans="71:72" x14ac:dyDescent="0.2">
      <c r="BS32040" s="152"/>
      <c r="BT32040" s="153"/>
    </row>
    <row r="32041" spans="71:72" x14ac:dyDescent="0.2">
      <c r="BS32041" s="152"/>
      <c r="BT32041" s="153"/>
    </row>
    <row r="32042" spans="71:72" x14ac:dyDescent="0.2">
      <c r="BS32042" s="152"/>
      <c r="BT32042" s="153"/>
    </row>
    <row r="32043" spans="71:72" x14ac:dyDescent="0.2">
      <c r="BS32043" s="152"/>
      <c r="BT32043" s="153"/>
    </row>
    <row r="32044" spans="71:72" x14ac:dyDescent="0.2">
      <c r="BS32044" s="152"/>
      <c r="BT32044" s="153"/>
    </row>
    <row r="32045" spans="71:72" x14ac:dyDescent="0.2">
      <c r="BS32045" s="152"/>
      <c r="BT32045" s="153"/>
    </row>
    <row r="32046" spans="71:72" x14ac:dyDescent="0.2">
      <c r="BS32046" s="152"/>
      <c r="BT32046" s="153"/>
    </row>
    <row r="32047" spans="71:72" x14ac:dyDescent="0.2">
      <c r="BS32047" s="152"/>
      <c r="BT32047" s="153"/>
    </row>
    <row r="32048" spans="71:72" x14ac:dyDescent="0.2">
      <c r="BS32048" s="152"/>
      <c r="BT32048" s="153"/>
    </row>
    <row r="32049" spans="71:72" x14ac:dyDescent="0.2">
      <c r="BS32049" s="152"/>
      <c r="BT32049" s="153"/>
    </row>
    <row r="32050" spans="71:72" x14ac:dyDescent="0.2">
      <c r="BS32050" s="152"/>
      <c r="BT32050" s="153"/>
    </row>
    <row r="32051" spans="71:72" x14ac:dyDescent="0.2">
      <c r="BS32051" s="152"/>
      <c r="BT32051" s="153"/>
    </row>
    <row r="32052" spans="71:72" x14ac:dyDescent="0.2">
      <c r="BS32052" s="152"/>
      <c r="BT32052" s="153"/>
    </row>
    <row r="32053" spans="71:72" x14ac:dyDescent="0.2">
      <c r="BS32053" s="152"/>
      <c r="BT32053" s="153"/>
    </row>
    <row r="32054" spans="71:72" x14ac:dyDescent="0.2">
      <c r="BS32054" s="152"/>
      <c r="BT32054" s="153"/>
    </row>
    <row r="32055" spans="71:72" x14ac:dyDescent="0.2">
      <c r="BS32055" s="152"/>
      <c r="BT32055" s="153"/>
    </row>
    <row r="32056" spans="71:72" x14ac:dyDescent="0.2">
      <c r="BS32056" s="152"/>
      <c r="BT32056" s="153"/>
    </row>
    <row r="32057" spans="71:72" x14ac:dyDescent="0.2">
      <c r="BS32057" s="152"/>
      <c r="BT32057" s="153"/>
    </row>
    <row r="32058" spans="71:72" x14ac:dyDescent="0.2">
      <c r="BS32058" s="152"/>
      <c r="BT32058" s="153"/>
    </row>
    <row r="32059" spans="71:72" x14ac:dyDescent="0.2">
      <c r="BS32059" s="152"/>
      <c r="BT32059" s="153"/>
    </row>
    <row r="32060" spans="71:72" x14ac:dyDescent="0.2">
      <c r="BS32060" s="152"/>
      <c r="BT32060" s="153"/>
    </row>
    <row r="32061" spans="71:72" x14ac:dyDescent="0.2">
      <c r="BS32061" s="152"/>
      <c r="BT32061" s="153"/>
    </row>
    <row r="32062" spans="71:72" x14ac:dyDescent="0.2">
      <c r="BS32062" s="152"/>
      <c r="BT32062" s="153"/>
    </row>
    <row r="32063" spans="71:72" x14ac:dyDescent="0.2">
      <c r="BS32063" s="152"/>
      <c r="BT32063" s="153"/>
    </row>
    <row r="32064" spans="71:72" x14ac:dyDescent="0.2">
      <c r="BS32064" s="152"/>
      <c r="BT32064" s="153"/>
    </row>
    <row r="32065" spans="71:72" x14ac:dyDescent="0.2">
      <c r="BS32065" s="152"/>
      <c r="BT32065" s="153"/>
    </row>
    <row r="32066" spans="71:72" x14ac:dyDescent="0.2">
      <c r="BS32066" s="152"/>
      <c r="BT32066" s="153"/>
    </row>
    <row r="32067" spans="71:72" x14ac:dyDescent="0.2">
      <c r="BS32067" s="152"/>
      <c r="BT32067" s="153"/>
    </row>
    <row r="32068" spans="71:72" x14ac:dyDescent="0.2">
      <c r="BS32068" s="152"/>
      <c r="BT32068" s="153"/>
    </row>
    <row r="32069" spans="71:72" x14ac:dyDescent="0.2">
      <c r="BS32069" s="152"/>
      <c r="BT32069" s="153"/>
    </row>
    <row r="32070" spans="71:72" x14ac:dyDescent="0.2">
      <c r="BS32070" s="152"/>
      <c r="BT32070" s="153"/>
    </row>
    <row r="32071" spans="71:72" x14ac:dyDescent="0.2">
      <c r="BS32071" s="152"/>
      <c r="BT32071" s="153"/>
    </row>
    <row r="32072" spans="71:72" x14ac:dyDescent="0.2">
      <c r="BS32072" s="152"/>
      <c r="BT32072" s="153"/>
    </row>
    <row r="32073" spans="71:72" x14ac:dyDescent="0.2">
      <c r="BS32073" s="152"/>
      <c r="BT32073" s="153"/>
    </row>
    <row r="32074" spans="71:72" x14ac:dyDescent="0.2">
      <c r="BS32074" s="152"/>
      <c r="BT32074" s="153"/>
    </row>
    <row r="32075" spans="71:72" x14ac:dyDescent="0.2">
      <c r="BS32075" s="152"/>
      <c r="BT32075" s="153"/>
    </row>
    <row r="32076" spans="71:72" x14ac:dyDescent="0.2">
      <c r="BS32076" s="152"/>
      <c r="BT32076" s="153"/>
    </row>
    <row r="32077" spans="71:72" x14ac:dyDescent="0.2">
      <c r="BS32077" s="152"/>
      <c r="BT32077" s="153"/>
    </row>
    <row r="32078" spans="71:72" x14ac:dyDescent="0.2">
      <c r="BS32078" s="152"/>
      <c r="BT32078" s="153"/>
    </row>
    <row r="32079" spans="71:72" x14ac:dyDescent="0.2">
      <c r="BS32079" s="152"/>
      <c r="BT32079" s="153"/>
    </row>
    <row r="32080" spans="71:72" x14ac:dyDescent="0.2">
      <c r="BS32080" s="152"/>
      <c r="BT32080" s="153"/>
    </row>
    <row r="32081" spans="71:72" x14ac:dyDescent="0.2">
      <c r="BS32081" s="152"/>
      <c r="BT32081" s="153"/>
    </row>
    <row r="32082" spans="71:72" x14ac:dyDescent="0.2">
      <c r="BS32082" s="152"/>
      <c r="BT32082" s="153"/>
    </row>
    <row r="32083" spans="71:72" x14ac:dyDescent="0.2">
      <c r="BS32083" s="152"/>
      <c r="BT32083" s="153"/>
    </row>
    <row r="32084" spans="71:72" x14ac:dyDescent="0.2">
      <c r="BS32084" s="152"/>
      <c r="BT32084" s="153"/>
    </row>
    <row r="32085" spans="71:72" x14ac:dyDescent="0.2">
      <c r="BS32085" s="152"/>
      <c r="BT32085" s="153"/>
    </row>
    <row r="32086" spans="71:72" x14ac:dyDescent="0.2">
      <c r="BS32086" s="152"/>
      <c r="BT32086" s="153"/>
    </row>
    <row r="32087" spans="71:72" x14ac:dyDescent="0.2">
      <c r="BS32087" s="152"/>
      <c r="BT32087" s="153"/>
    </row>
    <row r="32088" spans="71:72" x14ac:dyDescent="0.2">
      <c r="BS32088" s="152"/>
      <c r="BT32088" s="153"/>
    </row>
    <row r="32089" spans="71:72" x14ac:dyDescent="0.2">
      <c r="BS32089" s="152"/>
      <c r="BT32089" s="153"/>
    </row>
    <row r="32090" spans="71:72" x14ac:dyDescent="0.2">
      <c r="BS32090" s="152"/>
      <c r="BT32090" s="153"/>
    </row>
    <row r="32091" spans="71:72" x14ac:dyDescent="0.2">
      <c r="BS32091" s="152"/>
      <c r="BT32091" s="153"/>
    </row>
    <row r="32092" spans="71:72" x14ac:dyDescent="0.2">
      <c r="BS32092" s="152"/>
      <c r="BT32092" s="153"/>
    </row>
    <row r="32093" spans="71:72" x14ac:dyDescent="0.2">
      <c r="BS32093" s="152"/>
      <c r="BT32093" s="153"/>
    </row>
    <row r="32094" spans="71:72" x14ac:dyDescent="0.2">
      <c r="BS32094" s="152"/>
      <c r="BT32094" s="153"/>
    </row>
    <row r="32095" spans="71:72" x14ac:dyDescent="0.2">
      <c r="BS32095" s="152"/>
      <c r="BT32095" s="153"/>
    </row>
    <row r="32096" spans="71:72" x14ac:dyDescent="0.2">
      <c r="BS32096" s="152"/>
      <c r="BT32096" s="153"/>
    </row>
    <row r="32097" spans="71:72" x14ac:dyDescent="0.2">
      <c r="BS32097" s="152"/>
      <c r="BT32097" s="153"/>
    </row>
    <row r="32098" spans="71:72" x14ac:dyDescent="0.2">
      <c r="BS32098" s="152"/>
      <c r="BT32098" s="153"/>
    </row>
    <row r="32099" spans="71:72" x14ac:dyDescent="0.2">
      <c r="BS32099" s="152"/>
      <c r="BT32099" s="153"/>
    </row>
    <row r="32100" spans="71:72" x14ac:dyDescent="0.2">
      <c r="BS32100" s="152"/>
      <c r="BT32100" s="153"/>
    </row>
    <row r="32101" spans="71:72" x14ac:dyDescent="0.2">
      <c r="BS32101" s="152"/>
      <c r="BT32101" s="153"/>
    </row>
    <row r="32102" spans="71:72" x14ac:dyDescent="0.2">
      <c r="BS32102" s="152"/>
      <c r="BT32102" s="153"/>
    </row>
    <row r="32103" spans="71:72" x14ac:dyDescent="0.2">
      <c r="BS32103" s="152"/>
      <c r="BT32103" s="153"/>
    </row>
    <row r="32104" spans="71:72" x14ac:dyDescent="0.2">
      <c r="BS32104" s="152"/>
      <c r="BT32104" s="153"/>
    </row>
    <row r="32105" spans="71:72" x14ac:dyDescent="0.2">
      <c r="BS32105" s="152"/>
      <c r="BT32105" s="153"/>
    </row>
    <row r="32106" spans="71:72" x14ac:dyDescent="0.2">
      <c r="BS32106" s="152"/>
      <c r="BT32106" s="153"/>
    </row>
    <row r="32107" spans="71:72" x14ac:dyDescent="0.2">
      <c r="BS32107" s="152"/>
      <c r="BT32107" s="153"/>
    </row>
    <row r="32108" spans="71:72" x14ac:dyDescent="0.2">
      <c r="BS32108" s="152"/>
      <c r="BT32108" s="153"/>
    </row>
    <row r="32109" spans="71:72" x14ac:dyDescent="0.2">
      <c r="BS32109" s="152"/>
      <c r="BT32109" s="153"/>
    </row>
    <row r="32110" spans="71:72" x14ac:dyDescent="0.2">
      <c r="BS32110" s="152"/>
      <c r="BT32110" s="153"/>
    </row>
    <row r="32111" spans="71:72" x14ac:dyDescent="0.2">
      <c r="BS32111" s="152"/>
      <c r="BT32111" s="153"/>
    </row>
    <row r="32112" spans="71:72" x14ac:dyDescent="0.2">
      <c r="BS32112" s="152"/>
      <c r="BT32112" s="153"/>
    </row>
    <row r="32113" spans="71:72" x14ac:dyDescent="0.2">
      <c r="BS32113" s="152"/>
      <c r="BT32113" s="153"/>
    </row>
    <row r="32114" spans="71:72" x14ac:dyDescent="0.2">
      <c r="BS32114" s="152"/>
      <c r="BT32114" s="153"/>
    </row>
    <row r="32115" spans="71:72" x14ac:dyDescent="0.2">
      <c r="BS32115" s="152"/>
      <c r="BT32115" s="153"/>
    </row>
    <row r="32116" spans="71:72" x14ac:dyDescent="0.2">
      <c r="BS32116" s="152"/>
      <c r="BT32116" s="153"/>
    </row>
    <row r="32117" spans="71:72" x14ac:dyDescent="0.2">
      <c r="BS32117" s="152"/>
      <c r="BT32117" s="153"/>
    </row>
    <row r="32118" spans="71:72" x14ac:dyDescent="0.2">
      <c r="BS32118" s="152"/>
      <c r="BT32118" s="153"/>
    </row>
    <row r="32119" spans="71:72" x14ac:dyDescent="0.2">
      <c r="BS32119" s="152"/>
      <c r="BT32119" s="153"/>
    </row>
    <row r="32120" spans="71:72" x14ac:dyDescent="0.2">
      <c r="BS32120" s="152"/>
      <c r="BT32120" s="153"/>
    </row>
    <row r="32121" spans="71:72" x14ac:dyDescent="0.2">
      <c r="BS32121" s="152"/>
      <c r="BT32121" s="153"/>
    </row>
    <row r="32122" spans="71:72" x14ac:dyDescent="0.2">
      <c r="BS32122" s="152"/>
      <c r="BT32122" s="153"/>
    </row>
    <row r="32123" spans="71:72" x14ac:dyDescent="0.2">
      <c r="BS32123" s="152"/>
      <c r="BT32123" s="153"/>
    </row>
    <row r="32124" spans="71:72" x14ac:dyDescent="0.2">
      <c r="BS32124" s="152"/>
      <c r="BT32124" s="153"/>
    </row>
    <row r="32125" spans="71:72" x14ac:dyDescent="0.2">
      <c r="BS32125" s="152"/>
      <c r="BT32125" s="153"/>
    </row>
    <row r="32126" spans="71:72" x14ac:dyDescent="0.2">
      <c r="BS32126" s="152"/>
      <c r="BT32126" s="153"/>
    </row>
    <row r="32127" spans="71:72" x14ac:dyDescent="0.2">
      <c r="BS32127" s="152"/>
      <c r="BT32127" s="153"/>
    </row>
    <row r="32128" spans="71:72" x14ac:dyDescent="0.2">
      <c r="BS32128" s="152"/>
      <c r="BT32128" s="153"/>
    </row>
    <row r="32129" spans="71:72" x14ac:dyDescent="0.2">
      <c r="BS32129" s="152"/>
      <c r="BT32129" s="153"/>
    </row>
    <row r="32130" spans="71:72" x14ac:dyDescent="0.2">
      <c r="BS32130" s="152"/>
      <c r="BT32130" s="153"/>
    </row>
    <row r="32131" spans="71:72" x14ac:dyDescent="0.2">
      <c r="BS32131" s="152"/>
      <c r="BT32131" s="153"/>
    </row>
    <row r="32132" spans="71:72" x14ac:dyDescent="0.2">
      <c r="BS32132" s="152"/>
      <c r="BT32132" s="153"/>
    </row>
    <row r="32133" spans="71:72" x14ac:dyDescent="0.2">
      <c r="BS32133" s="152"/>
      <c r="BT32133" s="153"/>
    </row>
    <row r="32134" spans="71:72" x14ac:dyDescent="0.2">
      <c r="BS32134" s="152"/>
      <c r="BT32134" s="153"/>
    </row>
    <row r="32135" spans="71:72" x14ac:dyDescent="0.2">
      <c r="BS32135" s="152"/>
      <c r="BT32135" s="153"/>
    </row>
    <row r="32136" spans="71:72" x14ac:dyDescent="0.2">
      <c r="BS32136" s="152"/>
      <c r="BT32136" s="153"/>
    </row>
    <row r="32137" spans="71:72" x14ac:dyDescent="0.2">
      <c r="BS32137" s="152"/>
      <c r="BT32137" s="153"/>
    </row>
    <row r="32138" spans="71:72" x14ac:dyDescent="0.2">
      <c r="BS32138" s="152"/>
      <c r="BT32138" s="153"/>
    </row>
    <row r="32139" spans="71:72" x14ac:dyDescent="0.2">
      <c r="BS32139" s="152"/>
      <c r="BT32139" s="153"/>
    </row>
    <row r="32140" spans="71:72" x14ac:dyDescent="0.2">
      <c r="BS32140" s="152"/>
      <c r="BT32140" s="153"/>
    </row>
    <row r="32141" spans="71:72" x14ac:dyDescent="0.2">
      <c r="BS32141" s="152"/>
      <c r="BT32141" s="153"/>
    </row>
    <row r="32142" spans="71:72" x14ac:dyDescent="0.2">
      <c r="BS32142" s="152"/>
      <c r="BT32142" s="153"/>
    </row>
    <row r="32143" spans="71:72" x14ac:dyDescent="0.2">
      <c r="BS32143" s="152"/>
      <c r="BT32143" s="153"/>
    </row>
    <row r="32144" spans="71:72" x14ac:dyDescent="0.2">
      <c r="BS32144" s="152"/>
      <c r="BT32144" s="153"/>
    </row>
    <row r="32145" spans="71:72" x14ac:dyDescent="0.2">
      <c r="BS32145" s="152"/>
      <c r="BT32145" s="153"/>
    </row>
    <row r="32146" spans="71:72" x14ac:dyDescent="0.2">
      <c r="BS32146" s="152"/>
      <c r="BT32146" s="153"/>
    </row>
    <row r="32147" spans="71:72" x14ac:dyDescent="0.2">
      <c r="BS32147" s="152"/>
      <c r="BT32147" s="153"/>
    </row>
    <row r="32148" spans="71:72" x14ac:dyDescent="0.2">
      <c r="BS32148" s="152"/>
      <c r="BT32148" s="153"/>
    </row>
    <row r="32149" spans="71:72" x14ac:dyDescent="0.2">
      <c r="BS32149" s="152"/>
      <c r="BT32149" s="153"/>
    </row>
    <row r="32150" spans="71:72" x14ac:dyDescent="0.2">
      <c r="BS32150" s="152"/>
      <c r="BT32150" s="153"/>
    </row>
    <row r="32151" spans="71:72" x14ac:dyDescent="0.2">
      <c r="BS32151" s="152"/>
      <c r="BT32151" s="153"/>
    </row>
    <row r="32152" spans="71:72" x14ac:dyDescent="0.2">
      <c r="BS32152" s="152"/>
      <c r="BT32152" s="153"/>
    </row>
    <row r="32153" spans="71:72" x14ac:dyDescent="0.2">
      <c r="BS32153" s="152"/>
      <c r="BT32153" s="153"/>
    </row>
    <row r="32154" spans="71:72" x14ac:dyDescent="0.2">
      <c r="BS32154" s="152"/>
      <c r="BT32154" s="153"/>
    </row>
    <row r="32155" spans="71:72" x14ac:dyDescent="0.2">
      <c r="BS32155" s="152"/>
      <c r="BT32155" s="153"/>
    </row>
    <row r="32156" spans="71:72" x14ac:dyDescent="0.2">
      <c r="BS32156" s="152"/>
      <c r="BT32156" s="153"/>
    </row>
    <row r="32157" spans="71:72" x14ac:dyDescent="0.2">
      <c r="BS32157" s="152"/>
      <c r="BT32157" s="153"/>
    </row>
    <row r="32158" spans="71:72" x14ac:dyDescent="0.2">
      <c r="BS32158" s="152"/>
      <c r="BT32158" s="153"/>
    </row>
    <row r="32159" spans="71:72" x14ac:dyDescent="0.2">
      <c r="BS32159" s="152"/>
      <c r="BT32159" s="153"/>
    </row>
    <row r="32160" spans="71:72" x14ac:dyDescent="0.2">
      <c r="BS32160" s="152"/>
      <c r="BT32160" s="153"/>
    </row>
    <row r="32161" spans="71:72" x14ac:dyDescent="0.2">
      <c r="BS32161" s="152"/>
      <c r="BT32161" s="153"/>
    </row>
    <row r="32162" spans="71:72" x14ac:dyDescent="0.2">
      <c r="BS32162" s="152"/>
      <c r="BT32162" s="153"/>
    </row>
    <row r="32163" spans="71:72" x14ac:dyDescent="0.2">
      <c r="BS32163" s="152"/>
      <c r="BT32163" s="153"/>
    </row>
    <row r="32164" spans="71:72" x14ac:dyDescent="0.2">
      <c r="BS32164" s="152"/>
      <c r="BT32164" s="153"/>
    </row>
    <row r="32165" spans="71:72" x14ac:dyDescent="0.2">
      <c r="BS32165" s="152"/>
      <c r="BT32165" s="153"/>
    </row>
    <row r="32166" spans="71:72" x14ac:dyDescent="0.2">
      <c r="BS32166" s="152"/>
      <c r="BT32166" s="153"/>
    </row>
    <row r="32167" spans="71:72" x14ac:dyDescent="0.2">
      <c r="BS32167" s="152"/>
      <c r="BT32167" s="153"/>
    </row>
    <row r="32168" spans="71:72" x14ac:dyDescent="0.2">
      <c r="BS32168" s="152"/>
      <c r="BT32168" s="153"/>
    </row>
    <row r="32169" spans="71:72" x14ac:dyDescent="0.2">
      <c r="BS32169" s="152"/>
      <c r="BT32169" s="153"/>
    </row>
    <row r="32170" spans="71:72" x14ac:dyDescent="0.2">
      <c r="BS32170" s="152"/>
      <c r="BT32170" s="153"/>
    </row>
    <row r="32171" spans="71:72" x14ac:dyDescent="0.2">
      <c r="BS32171" s="152"/>
      <c r="BT32171" s="153"/>
    </row>
    <row r="32172" spans="71:72" x14ac:dyDescent="0.2">
      <c r="BS32172" s="152"/>
      <c r="BT32172" s="153"/>
    </row>
    <row r="32173" spans="71:72" x14ac:dyDescent="0.2">
      <c r="BS32173" s="152"/>
      <c r="BT32173" s="153"/>
    </row>
    <row r="32174" spans="71:72" x14ac:dyDescent="0.2">
      <c r="BS32174" s="152"/>
      <c r="BT32174" s="153"/>
    </row>
    <row r="32175" spans="71:72" x14ac:dyDescent="0.2">
      <c r="BS32175" s="152"/>
      <c r="BT32175" s="153"/>
    </row>
    <row r="32176" spans="71:72" x14ac:dyDescent="0.2">
      <c r="BS32176" s="152"/>
      <c r="BT32176" s="153"/>
    </row>
    <row r="32177" spans="71:72" x14ac:dyDescent="0.2">
      <c r="BS32177" s="152"/>
      <c r="BT32177" s="153"/>
    </row>
    <row r="32178" spans="71:72" x14ac:dyDescent="0.2">
      <c r="BS32178" s="152"/>
      <c r="BT32178" s="153"/>
    </row>
    <row r="32179" spans="71:72" x14ac:dyDescent="0.2">
      <c r="BS32179" s="152"/>
      <c r="BT32179" s="153"/>
    </row>
    <row r="32180" spans="71:72" x14ac:dyDescent="0.2">
      <c r="BS32180" s="152"/>
      <c r="BT32180" s="153"/>
    </row>
    <row r="32181" spans="71:72" x14ac:dyDescent="0.2">
      <c r="BS32181" s="152"/>
      <c r="BT32181" s="153"/>
    </row>
    <row r="32182" spans="71:72" x14ac:dyDescent="0.2">
      <c r="BS32182" s="152"/>
      <c r="BT32182" s="153"/>
    </row>
    <row r="32183" spans="71:72" x14ac:dyDescent="0.2">
      <c r="BS32183" s="152"/>
      <c r="BT32183" s="153"/>
    </row>
    <row r="32184" spans="71:72" x14ac:dyDescent="0.2">
      <c r="BS32184" s="152"/>
      <c r="BT32184" s="153"/>
    </row>
    <row r="32185" spans="71:72" x14ac:dyDescent="0.2">
      <c r="BS32185" s="152"/>
      <c r="BT32185" s="153"/>
    </row>
    <row r="32186" spans="71:72" x14ac:dyDescent="0.2">
      <c r="BS32186" s="152"/>
      <c r="BT32186" s="153"/>
    </row>
    <row r="32187" spans="71:72" x14ac:dyDescent="0.2">
      <c r="BS32187" s="152"/>
      <c r="BT32187" s="153"/>
    </row>
    <row r="32188" spans="71:72" x14ac:dyDescent="0.2">
      <c r="BS32188" s="152"/>
      <c r="BT32188" s="153"/>
    </row>
    <row r="32189" spans="71:72" x14ac:dyDescent="0.2">
      <c r="BS32189" s="152"/>
      <c r="BT32189" s="153"/>
    </row>
    <row r="32190" spans="71:72" x14ac:dyDescent="0.2">
      <c r="BS32190" s="152"/>
      <c r="BT32190" s="153"/>
    </row>
    <row r="32191" spans="71:72" x14ac:dyDescent="0.2">
      <c r="BS32191" s="152"/>
      <c r="BT32191" s="153"/>
    </row>
    <row r="32192" spans="71:72" x14ac:dyDescent="0.2">
      <c r="BS32192" s="152"/>
      <c r="BT32192" s="153"/>
    </row>
    <row r="32193" spans="71:72" x14ac:dyDescent="0.2">
      <c r="BS32193" s="152"/>
      <c r="BT32193" s="153"/>
    </row>
    <row r="32194" spans="71:72" x14ac:dyDescent="0.2">
      <c r="BS32194" s="152"/>
      <c r="BT32194" s="153"/>
    </row>
    <row r="32195" spans="71:72" x14ac:dyDescent="0.2">
      <c r="BS32195" s="152"/>
      <c r="BT32195" s="153"/>
    </row>
    <row r="32196" spans="71:72" x14ac:dyDescent="0.2">
      <c r="BS32196" s="152"/>
      <c r="BT32196" s="153"/>
    </row>
    <row r="32197" spans="71:72" x14ac:dyDescent="0.2">
      <c r="BS32197" s="152"/>
      <c r="BT32197" s="153"/>
    </row>
    <row r="32198" spans="71:72" x14ac:dyDescent="0.2">
      <c r="BS32198" s="152"/>
      <c r="BT32198" s="153"/>
    </row>
    <row r="32199" spans="71:72" x14ac:dyDescent="0.2">
      <c r="BS32199" s="152"/>
      <c r="BT32199" s="153"/>
    </row>
    <row r="32200" spans="71:72" x14ac:dyDescent="0.2">
      <c r="BS32200" s="152"/>
      <c r="BT32200" s="153"/>
    </row>
    <row r="32201" spans="71:72" x14ac:dyDescent="0.2">
      <c r="BS32201" s="152"/>
      <c r="BT32201" s="153"/>
    </row>
    <row r="32202" spans="71:72" x14ac:dyDescent="0.2">
      <c r="BS32202" s="152"/>
      <c r="BT32202" s="153"/>
    </row>
    <row r="32203" spans="71:72" x14ac:dyDescent="0.2">
      <c r="BS32203" s="152"/>
      <c r="BT32203" s="153"/>
    </row>
    <row r="32204" spans="71:72" x14ac:dyDescent="0.2">
      <c r="BS32204" s="152"/>
      <c r="BT32204" s="153"/>
    </row>
    <row r="32205" spans="71:72" x14ac:dyDescent="0.2">
      <c r="BS32205" s="152"/>
      <c r="BT32205" s="153"/>
    </row>
    <row r="32206" spans="71:72" x14ac:dyDescent="0.2">
      <c r="BS32206" s="152"/>
      <c r="BT32206" s="153"/>
    </row>
    <row r="32207" spans="71:72" x14ac:dyDescent="0.2">
      <c r="BS32207" s="152"/>
      <c r="BT32207" s="153"/>
    </row>
    <row r="32208" spans="71:72" x14ac:dyDescent="0.2">
      <c r="BS32208" s="152"/>
      <c r="BT32208" s="153"/>
    </row>
    <row r="32209" spans="71:72" x14ac:dyDescent="0.2">
      <c r="BS32209" s="152"/>
      <c r="BT32209" s="153"/>
    </row>
    <row r="32210" spans="71:72" x14ac:dyDescent="0.2">
      <c r="BS32210" s="152"/>
      <c r="BT32210" s="153"/>
    </row>
    <row r="32211" spans="71:72" x14ac:dyDescent="0.2">
      <c r="BS32211" s="152"/>
      <c r="BT32211" s="153"/>
    </row>
    <row r="32212" spans="71:72" x14ac:dyDescent="0.2">
      <c r="BS32212" s="152"/>
      <c r="BT32212" s="153"/>
    </row>
    <row r="32213" spans="71:72" x14ac:dyDescent="0.2">
      <c r="BS32213" s="152"/>
      <c r="BT32213" s="153"/>
    </row>
    <row r="32214" spans="71:72" x14ac:dyDescent="0.2">
      <c r="BS32214" s="152"/>
      <c r="BT32214" s="153"/>
    </row>
    <row r="32215" spans="71:72" x14ac:dyDescent="0.2">
      <c r="BS32215" s="152"/>
      <c r="BT32215" s="153"/>
    </row>
    <row r="32216" spans="71:72" x14ac:dyDescent="0.2">
      <c r="BS32216" s="152"/>
      <c r="BT32216" s="153"/>
    </row>
    <row r="32217" spans="71:72" x14ac:dyDescent="0.2">
      <c r="BS32217" s="152"/>
      <c r="BT32217" s="153"/>
    </row>
    <row r="32218" spans="71:72" x14ac:dyDescent="0.2">
      <c r="BS32218" s="152"/>
      <c r="BT32218" s="153"/>
    </row>
    <row r="32219" spans="71:72" x14ac:dyDescent="0.2">
      <c r="BS32219" s="152"/>
      <c r="BT32219" s="153"/>
    </row>
    <row r="32220" spans="71:72" x14ac:dyDescent="0.2">
      <c r="BS32220" s="152"/>
      <c r="BT32220" s="153"/>
    </row>
    <row r="32221" spans="71:72" x14ac:dyDescent="0.2">
      <c r="BS32221" s="152"/>
      <c r="BT32221" s="153"/>
    </row>
    <row r="32222" spans="71:72" x14ac:dyDescent="0.2">
      <c r="BS32222" s="152"/>
      <c r="BT32222" s="153"/>
    </row>
    <row r="32223" spans="71:72" x14ac:dyDescent="0.2">
      <c r="BS32223" s="152"/>
      <c r="BT32223" s="153"/>
    </row>
    <row r="32224" spans="71:72" x14ac:dyDescent="0.2">
      <c r="BS32224" s="152"/>
      <c r="BT32224" s="153"/>
    </row>
    <row r="32225" spans="71:72" x14ac:dyDescent="0.2">
      <c r="BS32225" s="152"/>
      <c r="BT32225" s="153"/>
    </row>
    <row r="32226" spans="71:72" x14ac:dyDescent="0.2">
      <c r="BS32226" s="152"/>
      <c r="BT32226" s="153"/>
    </row>
    <row r="32227" spans="71:72" x14ac:dyDescent="0.2">
      <c r="BS32227" s="152"/>
      <c r="BT32227" s="153"/>
    </row>
    <row r="32228" spans="71:72" x14ac:dyDescent="0.2">
      <c r="BS32228" s="152"/>
      <c r="BT32228" s="153"/>
    </row>
    <row r="32229" spans="71:72" x14ac:dyDescent="0.2">
      <c r="BS32229" s="152"/>
      <c r="BT32229" s="153"/>
    </row>
    <row r="32230" spans="71:72" x14ac:dyDescent="0.2">
      <c r="BS32230" s="152"/>
      <c r="BT32230" s="153"/>
    </row>
    <row r="32231" spans="71:72" x14ac:dyDescent="0.2">
      <c r="BS32231" s="152"/>
      <c r="BT32231" s="153"/>
    </row>
    <row r="32232" spans="71:72" x14ac:dyDescent="0.2">
      <c r="BS32232" s="152"/>
      <c r="BT32232" s="153"/>
    </row>
    <row r="32233" spans="71:72" x14ac:dyDescent="0.2">
      <c r="BS32233" s="152"/>
      <c r="BT32233" s="153"/>
    </row>
    <row r="32234" spans="71:72" x14ac:dyDescent="0.2">
      <c r="BS32234" s="152"/>
      <c r="BT32234" s="153"/>
    </row>
    <row r="32235" spans="71:72" x14ac:dyDescent="0.2">
      <c r="BS32235" s="152"/>
      <c r="BT32235" s="153"/>
    </row>
    <row r="32236" spans="71:72" x14ac:dyDescent="0.2">
      <c r="BS32236" s="152"/>
      <c r="BT32236" s="153"/>
    </row>
    <row r="32237" spans="71:72" x14ac:dyDescent="0.2">
      <c r="BS32237" s="152"/>
      <c r="BT32237" s="153"/>
    </row>
    <row r="32238" spans="71:72" x14ac:dyDescent="0.2">
      <c r="BS32238" s="152"/>
      <c r="BT32238" s="153"/>
    </row>
    <row r="32239" spans="71:72" x14ac:dyDescent="0.2">
      <c r="BS32239" s="152"/>
      <c r="BT32239" s="153"/>
    </row>
    <row r="32240" spans="71:72" x14ac:dyDescent="0.2">
      <c r="BS32240" s="152"/>
      <c r="BT32240" s="153"/>
    </row>
    <row r="32241" spans="71:72" x14ac:dyDescent="0.2">
      <c r="BS32241" s="152"/>
      <c r="BT32241" s="153"/>
    </row>
    <row r="32242" spans="71:72" x14ac:dyDescent="0.2">
      <c r="BS32242" s="152"/>
      <c r="BT32242" s="153"/>
    </row>
    <row r="32243" spans="71:72" x14ac:dyDescent="0.2">
      <c r="BS32243" s="152"/>
      <c r="BT32243" s="153"/>
    </row>
    <row r="32244" spans="71:72" x14ac:dyDescent="0.2">
      <c r="BS32244" s="152"/>
      <c r="BT32244" s="153"/>
    </row>
    <row r="32245" spans="71:72" x14ac:dyDescent="0.2">
      <c r="BS32245" s="152"/>
      <c r="BT32245" s="153"/>
    </row>
    <row r="32246" spans="71:72" x14ac:dyDescent="0.2">
      <c r="BS32246" s="152"/>
      <c r="BT32246" s="153"/>
    </row>
    <row r="32247" spans="71:72" x14ac:dyDescent="0.2">
      <c r="BS32247" s="152"/>
      <c r="BT32247" s="153"/>
    </row>
    <row r="32248" spans="71:72" x14ac:dyDescent="0.2">
      <c r="BS32248" s="152"/>
      <c r="BT32248" s="153"/>
    </row>
    <row r="32249" spans="71:72" x14ac:dyDescent="0.2">
      <c r="BS32249" s="152"/>
      <c r="BT32249" s="153"/>
    </row>
    <row r="32250" spans="71:72" x14ac:dyDescent="0.2">
      <c r="BS32250" s="152"/>
      <c r="BT32250" s="153"/>
    </row>
    <row r="32251" spans="71:72" x14ac:dyDescent="0.2">
      <c r="BS32251" s="152"/>
      <c r="BT32251" s="153"/>
    </row>
    <row r="32252" spans="71:72" x14ac:dyDescent="0.2">
      <c r="BS32252" s="152"/>
      <c r="BT32252" s="153"/>
    </row>
    <row r="32253" spans="71:72" x14ac:dyDescent="0.2">
      <c r="BS32253" s="152"/>
      <c r="BT32253" s="153"/>
    </row>
    <row r="32254" spans="71:72" x14ac:dyDescent="0.2">
      <c r="BS32254" s="152"/>
      <c r="BT32254" s="153"/>
    </row>
    <row r="32255" spans="71:72" x14ac:dyDescent="0.2">
      <c r="BS32255" s="152"/>
      <c r="BT32255" s="153"/>
    </row>
    <row r="32256" spans="71:72" x14ac:dyDescent="0.2">
      <c r="BS32256" s="152"/>
      <c r="BT32256" s="153"/>
    </row>
    <row r="32257" spans="71:72" x14ac:dyDescent="0.2">
      <c r="BS32257" s="152"/>
      <c r="BT32257" s="153"/>
    </row>
    <row r="32258" spans="71:72" x14ac:dyDescent="0.2">
      <c r="BS32258" s="152"/>
      <c r="BT32258" s="153"/>
    </row>
    <row r="32259" spans="71:72" x14ac:dyDescent="0.2">
      <c r="BS32259" s="152"/>
      <c r="BT32259" s="153"/>
    </row>
    <row r="32260" spans="71:72" x14ac:dyDescent="0.2">
      <c r="BS32260" s="152"/>
      <c r="BT32260" s="153"/>
    </row>
    <row r="32261" spans="71:72" x14ac:dyDescent="0.2">
      <c r="BS32261" s="152"/>
      <c r="BT32261" s="153"/>
    </row>
    <row r="32262" spans="71:72" x14ac:dyDescent="0.2">
      <c r="BS32262" s="152"/>
      <c r="BT32262" s="153"/>
    </row>
    <row r="32263" spans="71:72" x14ac:dyDescent="0.2">
      <c r="BS32263" s="152"/>
      <c r="BT32263" s="153"/>
    </row>
    <row r="32264" spans="71:72" x14ac:dyDescent="0.2">
      <c r="BS32264" s="152"/>
      <c r="BT32264" s="153"/>
    </row>
    <row r="32265" spans="71:72" x14ac:dyDescent="0.2">
      <c r="BS32265" s="152"/>
      <c r="BT32265" s="153"/>
    </row>
    <row r="32266" spans="71:72" x14ac:dyDescent="0.2">
      <c r="BS32266" s="152"/>
      <c r="BT32266" s="153"/>
    </row>
    <row r="32267" spans="71:72" x14ac:dyDescent="0.2">
      <c r="BS32267" s="152"/>
      <c r="BT32267" s="153"/>
    </row>
    <row r="32268" spans="71:72" x14ac:dyDescent="0.2">
      <c r="BS32268" s="152"/>
      <c r="BT32268" s="153"/>
    </row>
    <row r="32269" spans="71:72" x14ac:dyDescent="0.2">
      <c r="BS32269" s="152"/>
      <c r="BT32269" s="153"/>
    </row>
    <row r="32270" spans="71:72" x14ac:dyDescent="0.2">
      <c r="BS32270" s="152"/>
      <c r="BT32270" s="153"/>
    </row>
    <row r="32271" spans="71:72" x14ac:dyDescent="0.2">
      <c r="BS32271" s="152"/>
      <c r="BT32271" s="153"/>
    </row>
    <row r="32272" spans="71:72" x14ac:dyDescent="0.2">
      <c r="BS32272" s="152"/>
      <c r="BT32272" s="153"/>
    </row>
    <row r="32273" spans="71:72" x14ac:dyDescent="0.2">
      <c r="BS32273" s="152"/>
      <c r="BT32273" s="153"/>
    </row>
    <row r="32274" spans="71:72" x14ac:dyDescent="0.2">
      <c r="BS32274" s="152"/>
      <c r="BT32274" s="153"/>
    </row>
    <row r="32275" spans="71:72" x14ac:dyDescent="0.2">
      <c r="BS32275" s="152"/>
      <c r="BT32275" s="153"/>
    </row>
    <row r="32276" spans="71:72" x14ac:dyDescent="0.2">
      <c r="BS32276" s="152"/>
      <c r="BT32276" s="153"/>
    </row>
    <row r="32277" spans="71:72" x14ac:dyDescent="0.2">
      <c r="BS32277" s="152"/>
      <c r="BT32277" s="153"/>
    </row>
    <row r="32278" spans="71:72" x14ac:dyDescent="0.2">
      <c r="BS32278" s="152"/>
      <c r="BT32278" s="153"/>
    </row>
    <row r="32279" spans="71:72" x14ac:dyDescent="0.2">
      <c r="BS32279" s="152"/>
      <c r="BT32279" s="153"/>
    </row>
    <row r="32280" spans="71:72" x14ac:dyDescent="0.2">
      <c r="BS32280" s="152"/>
      <c r="BT32280" s="153"/>
    </row>
    <row r="32281" spans="71:72" x14ac:dyDescent="0.2">
      <c r="BS32281" s="152"/>
      <c r="BT32281" s="153"/>
    </row>
    <row r="32282" spans="71:72" x14ac:dyDescent="0.2">
      <c r="BS32282" s="152"/>
      <c r="BT32282" s="153"/>
    </row>
    <row r="32283" spans="71:72" x14ac:dyDescent="0.2">
      <c r="BS32283" s="152"/>
      <c r="BT32283" s="153"/>
    </row>
    <row r="32284" spans="71:72" x14ac:dyDescent="0.2">
      <c r="BS32284" s="152"/>
      <c r="BT32284" s="153"/>
    </row>
    <row r="32285" spans="71:72" x14ac:dyDescent="0.2">
      <c r="BS32285" s="152"/>
      <c r="BT32285" s="153"/>
    </row>
    <row r="32286" spans="71:72" x14ac:dyDescent="0.2">
      <c r="BS32286" s="152"/>
      <c r="BT32286" s="153"/>
    </row>
    <row r="32287" spans="71:72" x14ac:dyDescent="0.2">
      <c r="BS32287" s="152"/>
      <c r="BT32287" s="153"/>
    </row>
    <row r="32288" spans="71:72" x14ac:dyDescent="0.2">
      <c r="BS32288" s="152"/>
      <c r="BT32288" s="153"/>
    </row>
    <row r="32289" spans="71:72" x14ac:dyDescent="0.2">
      <c r="BS32289" s="152"/>
      <c r="BT32289" s="153"/>
    </row>
    <row r="32290" spans="71:72" x14ac:dyDescent="0.2">
      <c r="BS32290" s="152"/>
      <c r="BT32290" s="153"/>
    </row>
    <row r="32291" spans="71:72" x14ac:dyDescent="0.2">
      <c r="BS32291" s="152"/>
      <c r="BT32291" s="153"/>
    </row>
    <row r="32292" spans="71:72" x14ac:dyDescent="0.2">
      <c r="BS32292" s="152"/>
      <c r="BT32292" s="153"/>
    </row>
    <row r="32293" spans="71:72" x14ac:dyDescent="0.2">
      <c r="BS32293" s="152"/>
      <c r="BT32293" s="153"/>
    </row>
    <row r="32294" spans="71:72" x14ac:dyDescent="0.2">
      <c r="BS32294" s="152"/>
      <c r="BT32294" s="153"/>
    </row>
    <row r="32295" spans="71:72" x14ac:dyDescent="0.2">
      <c r="BS32295" s="152"/>
      <c r="BT32295" s="153"/>
    </row>
    <row r="32296" spans="71:72" x14ac:dyDescent="0.2">
      <c r="BS32296" s="152"/>
      <c r="BT32296" s="153"/>
    </row>
    <row r="32297" spans="71:72" x14ac:dyDescent="0.2">
      <c r="BS32297" s="152"/>
      <c r="BT32297" s="153"/>
    </row>
    <row r="32298" spans="71:72" x14ac:dyDescent="0.2">
      <c r="BS32298" s="152"/>
      <c r="BT32298" s="153"/>
    </row>
    <row r="32299" spans="71:72" x14ac:dyDescent="0.2">
      <c r="BS32299" s="152"/>
      <c r="BT32299" s="153"/>
    </row>
    <row r="32300" spans="71:72" x14ac:dyDescent="0.2">
      <c r="BS32300" s="152"/>
      <c r="BT32300" s="153"/>
    </row>
    <row r="32301" spans="71:72" x14ac:dyDescent="0.2">
      <c r="BS32301" s="152"/>
      <c r="BT32301" s="153"/>
    </row>
    <row r="32302" spans="71:72" x14ac:dyDescent="0.2">
      <c r="BS32302" s="152"/>
      <c r="BT32302" s="153"/>
    </row>
    <row r="32303" spans="71:72" x14ac:dyDescent="0.2">
      <c r="BS32303" s="152"/>
      <c r="BT32303" s="153"/>
    </row>
    <row r="32304" spans="71:72" x14ac:dyDescent="0.2">
      <c r="BS32304" s="152"/>
      <c r="BT32304" s="153"/>
    </row>
    <row r="32305" spans="71:72" x14ac:dyDescent="0.2">
      <c r="BS32305" s="152"/>
      <c r="BT32305" s="153"/>
    </row>
    <row r="32306" spans="71:72" x14ac:dyDescent="0.2">
      <c r="BS32306" s="152"/>
      <c r="BT32306" s="153"/>
    </row>
    <row r="32307" spans="71:72" x14ac:dyDescent="0.2">
      <c r="BS32307" s="152"/>
      <c r="BT32307" s="153"/>
    </row>
    <row r="32308" spans="71:72" x14ac:dyDescent="0.2">
      <c r="BS32308" s="152"/>
      <c r="BT32308" s="153"/>
    </row>
    <row r="32309" spans="71:72" x14ac:dyDescent="0.2">
      <c r="BS32309" s="152"/>
      <c r="BT32309" s="153"/>
    </row>
    <row r="32310" spans="71:72" x14ac:dyDescent="0.2">
      <c r="BS32310" s="152"/>
      <c r="BT32310" s="153"/>
    </row>
    <row r="32311" spans="71:72" x14ac:dyDescent="0.2">
      <c r="BS32311" s="152"/>
      <c r="BT32311" s="153"/>
    </row>
    <row r="32312" spans="71:72" x14ac:dyDescent="0.2">
      <c r="BS32312" s="152"/>
      <c r="BT32312" s="153"/>
    </row>
    <row r="32313" spans="71:72" x14ac:dyDescent="0.2">
      <c r="BS32313" s="152"/>
      <c r="BT32313" s="153"/>
    </row>
    <row r="32314" spans="71:72" x14ac:dyDescent="0.2">
      <c r="BS32314" s="152"/>
      <c r="BT32314" s="153"/>
    </row>
    <row r="32315" spans="71:72" x14ac:dyDescent="0.2">
      <c r="BS32315" s="152"/>
      <c r="BT32315" s="153"/>
    </row>
    <row r="32316" spans="71:72" x14ac:dyDescent="0.2">
      <c r="BS32316" s="152"/>
      <c r="BT32316" s="153"/>
    </row>
    <row r="32317" spans="71:72" x14ac:dyDescent="0.2">
      <c r="BS32317" s="152"/>
      <c r="BT32317" s="153"/>
    </row>
    <row r="32318" spans="71:72" x14ac:dyDescent="0.2">
      <c r="BS32318" s="152"/>
      <c r="BT32318" s="153"/>
    </row>
    <row r="32319" spans="71:72" x14ac:dyDescent="0.2">
      <c r="BS32319" s="152"/>
      <c r="BT32319" s="153"/>
    </row>
    <row r="32320" spans="71:72" x14ac:dyDescent="0.2">
      <c r="BS32320" s="152"/>
      <c r="BT32320" s="153"/>
    </row>
    <row r="32321" spans="71:72" x14ac:dyDescent="0.2">
      <c r="BS32321" s="152"/>
      <c r="BT32321" s="153"/>
    </row>
    <row r="32322" spans="71:72" x14ac:dyDescent="0.2">
      <c r="BS32322" s="152"/>
      <c r="BT32322" s="153"/>
    </row>
    <row r="32323" spans="71:72" x14ac:dyDescent="0.2">
      <c r="BS32323" s="152"/>
      <c r="BT32323" s="153"/>
    </row>
    <row r="32324" spans="71:72" x14ac:dyDescent="0.2">
      <c r="BS32324" s="152"/>
      <c r="BT32324" s="153"/>
    </row>
    <row r="32325" spans="71:72" x14ac:dyDescent="0.2">
      <c r="BS32325" s="152"/>
      <c r="BT32325" s="153"/>
    </row>
    <row r="32326" spans="71:72" x14ac:dyDescent="0.2">
      <c r="BS32326" s="152"/>
      <c r="BT32326" s="153"/>
    </row>
    <row r="32327" spans="71:72" x14ac:dyDescent="0.2">
      <c r="BS32327" s="152"/>
      <c r="BT32327" s="153"/>
    </row>
    <row r="32328" spans="71:72" x14ac:dyDescent="0.2">
      <c r="BS32328" s="152"/>
      <c r="BT32328" s="153"/>
    </row>
    <row r="32329" spans="71:72" x14ac:dyDescent="0.2">
      <c r="BS32329" s="152"/>
      <c r="BT32329" s="153"/>
    </row>
    <row r="32330" spans="71:72" x14ac:dyDescent="0.2">
      <c r="BS32330" s="152"/>
      <c r="BT32330" s="153"/>
    </row>
    <row r="32331" spans="71:72" x14ac:dyDescent="0.2">
      <c r="BS32331" s="152"/>
      <c r="BT32331" s="153"/>
    </row>
    <row r="32332" spans="71:72" x14ac:dyDescent="0.2">
      <c r="BS32332" s="152"/>
      <c r="BT32332" s="153"/>
    </row>
    <row r="32333" spans="71:72" x14ac:dyDescent="0.2">
      <c r="BS32333" s="152"/>
      <c r="BT32333" s="153"/>
    </row>
    <row r="32334" spans="71:72" x14ac:dyDescent="0.2">
      <c r="BS32334" s="152"/>
      <c r="BT32334" s="153"/>
    </row>
    <row r="32335" spans="71:72" x14ac:dyDescent="0.2">
      <c r="BS32335" s="152"/>
      <c r="BT32335" s="153"/>
    </row>
    <row r="32336" spans="71:72" x14ac:dyDescent="0.2">
      <c r="BS32336" s="152"/>
      <c r="BT32336" s="153"/>
    </row>
    <row r="32337" spans="71:72" x14ac:dyDescent="0.2">
      <c r="BS32337" s="152"/>
      <c r="BT32337" s="153"/>
    </row>
    <row r="32338" spans="71:72" x14ac:dyDescent="0.2">
      <c r="BS32338" s="152"/>
      <c r="BT32338" s="153"/>
    </row>
    <row r="32339" spans="71:72" x14ac:dyDescent="0.2">
      <c r="BS32339" s="152"/>
      <c r="BT32339" s="153"/>
    </row>
    <row r="32340" spans="71:72" x14ac:dyDescent="0.2">
      <c r="BS32340" s="152"/>
      <c r="BT32340" s="153"/>
    </row>
    <row r="32341" spans="71:72" x14ac:dyDescent="0.2">
      <c r="BS32341" s="152"/>
      <c r="BT32341" s="153"/>
    </row>
    <row r="32342" spans="71:72" x14ac:dyDescent="0.2">
      <c r="BS32342" s="152"/>
      <c r="BT32342" s="153"/>
    </row>
    <row r="32343" spans="71:72" x14ac:dyDescent="0.2">
      <c r="BS32343" s="152"/>
      <c r="BT32343" s="153"/>
    </row>
    <row r="32344" spans="71:72" x14ac:dyDescent="0.2">
      <c r="BS32344" s="152"/>
      <c r="BT32344" s="153"/>
    </row>
    <row r="32345" spans="71:72" x14ac:dyDescent="0.2">
      <c r="BS32345" s="152"/>
      <c r="BT32345" s="153"/>
    </row>
    <row r="32346" spans="71:72" x14ac:dyDescent="0.2">
      <c r="BS32346" s="152"/>
      <c r="BT32346" s="153"/>
    </row>
    <row r="32347" spans="71:72" x14ac:dyDescent="0.2">
      <c r="BS32347" s="152"/>
      <c r="BT32347" s="153"/>
    </row>
    <row r="32348" spans="71:72" x14ac:dyDescent="0.2">
      <c r="BS32348" s="152"/>
      <c r="BT32348" s="153"/>
    </row>
    <row r="32349" spans="71:72" x14ac:dyDescent="0.2">
      <c r="BS32349" s="152"/>
      <c r="BT32349" s="153"/>
    </row>
    <row r="32350" spans="71:72" x14ac:dyDescent="0.2">
      <c r="BS32350" s="152"/>
      <c r="BT32350" s="153"/>
    </row>
    <row r="32351" spans="71:72" x14ac:dyDescent="0.2">
      <c r="BS32351" s="152"/>
      <c r="BT32351" s="153"/>
    </row>
    <row r="32352" spans="71:72" x14ac:dyDescent="0.2">
      <c r="BS32352" s="152"/>
      <c r="BT32352" s="153"/>
    </row>
    <row r="32353" spans="71:72" x14ac:dyDescent="0.2">
      <c r="BS32353" s="152"/>
      <c r="BT32353" s="153"/>
    </row>
    <row r="32354" spans="71:72" x14ac:dyDescent="0.2">
      <c r="BS32354" s="152"/>
      <c r="BT32354" s="153"/>
    </row>
    <row r="32355" spans="71:72" x14ac:dyDescent="0.2">
      <c r="BS32355" s="152"/>
      <c r="BT32355" s="153"/>
    </row>
    <row r="32356" spans="71:72" x14ac:dyDescent="0.2">
      <c r="BS32356" s="152"/>
      <c r="BT32356" s="153"/>
    </row>
    <row r="32357" spans="71:72" x14ac:dyDescent="0.2">
      <c r="BS32357" s="152"/>
      <c r="BT32357" s="153"/>
    </row>
    <row r="32358" spans="71:72" x14ac:dyDescent="0.2">
      <c r="BS32358" s="152"/>
      <c r="BT32358" s="153"/>
    </row>
    <row r="32359" spans="71:72" x14ac:dyDescent="0.2">
      <c r="BS32359" s="152"/>
      <c r="BT32359" s="153"/>
    </row>
    <row r="32360" spans="71:72" x14ac:dyDescent="0.2">
      <c r="BS32360" s="152"/>
      <c r="BT32360" s="153"/>
    </row>
    <row r="32361" spans="71:72" x14ac:dyDescent="0.2">
      <c r="BS32361" s="152"/>
      <c r="BT32361" s="153"/>
    </row>
    <row r="32362" spans="71:72" x14ac:dyDescent="0.2">
      <c r="BS32362" s="152"/>
      <c r="BT32362" s="153"/>
    </row>
    <row r="32363" spans="71:72" x14ac:dyDescent="0.2">
      <c r="BS32363" s="152"/>
      <c r="BT32363" s="153"/>
    </row>
    <row r="32364" spans="71:72" x14ac:dyDescent="0.2">
      <c r="BS32364" s="152"/>
      <c r="BT32364" s="153"/>
    </row>
    <row r="32365" spans="71:72" x14ac:dyDescent="0.2">
      <c r="BS32365" s="152"/>
      <c r="BT32365" s="153"/>
    </row>
    <row r="32366" spans="71:72" x14ac:dyDescent="0.2">
      <c r="BS32366" s="152"/>
      <c r="BT32366" s="153"/>
    </row>
    <row r="32367" spans="71:72" x14ac:dyDescent="0.2">
      <c r="BS32367" s="152"/>
      <c r="BT32367" s="153"/>
    </row>
    <row r="32368" spans="71:72" x14ac:dyDescent="0.2">
      <c r="BS32368" s="152"/>
      <c r="BT32368" s="153"/>
    </row>
    <row r="32369" spans="71:72" x14ac:dyDescent="0.2">
      <c r="BS32369" s="152"/>
      <c r="BT32369" s="153"/>
    </row>
    <row r="32370" spans="71:72" x14ac:dyDescent="0.2">
      <c r="BS32370" s="152"/>
      <c r="BT32370" s="153"/>
    </row>
    <row r="32371" spans="71:72" x14ac:dyDescent="0.2">
      <c r="BS32371" s="152"/>
      <c r="BT32371" s="153"/>
    </row>
    <row r="32372" spans="71:72" x14ac:dyDescent="0.2">
      <c r="BS32372" s="152"/>
      <c r="BT32372" s="153"/>
    </row>
    <row r="32373" spans="71:72" x14ac:dyDescent="0.2">
      <c r="BS32373" s="152"/>
      <c r="BT32373" s="153"/>
    </row>
    <row r="32374" spans="71:72" x14ac:dyDescent="0.2">
      <c r="BS32374" s="152"/>
      <c r="BT32374" s="153"/>
    </row>
    <row r="32375" spans="71:72" x14ac:dyDescent="0.2">
      <c r="BS32375" s="152"/>
      <c r="BT32375" s="153"/>
    </row>
    <row r="32376" spans="71:72" x14ac:dyDescent="0.2">
      <c r="BS32376" s="152"/>
      <c r="BT32376" s="153"/>
    </row>
    <row r="32377" spans="71:72" x14ac:dyDescent="0.2">
      <c r="BS32377" s="152"/>
      <c r="BT32377" s="153"/>
    </row>
    <row r="32378" spans="71:72" x14ac:dyDescent="0.2">
      <c r="BS32378" s="152"/>
      <c r="BT32378" s="153"/>
    </row>
    <row r="32379" spans="71:72" x14ac:dyDescent="0.2">
      <c r="BS32379" s="152"/>
      <c r="BT32379" s="153"/>
    </row>
    <row r="32380" spans="71:72" x14ac:dyDescent="0.2">
      <c r="BS32380" s="152"/>
      <c r="BT32380" s="153"/>
    </row>
    <row r="32381" spans="71:72" x14ac:dyDescent="0.2">
      <c r="BS32381" s="152"/>
      <c r="BT32381" s="153"/>
    </row>
    <row r="32382" spans="71:72" x14ac:dyDescent="0.2">
      <c r="BS32382" s="152"/>
      <c r="BT32382" s="153"/>
    </row>
    <row r="32383" spans="71:72" x14ac:dyDescent="0.2">
      <c r="BS32383" s="152"/>
      <c r="BT32383" s="153"/>
    </row>
    <row r="32384" spans="71:72" x14ac:dyDescent="0.2">
      <c r="BS32384" s="152"/>
      <c r="BT32384" s="153"/>
    </row>
    <row r="32385" spans="71:72" x14ac:dyDescent="0.2">
      <c r="BS32385" s="152"/>
      <c r="BT32385" s="153"/>
    </row>
    <row r="32386" spans="71:72" x14ac:dyDescent="0.2">
      <c r="BS32386" s="152"/>
      <c r="BT32386" s="153"/>
    </row>
    <row r="32387" spans="71:72" x14ac:dyDescent="0.2">
      <c r="BS32387" s="152"/>
      <c r="BT32387" s="153"/>
    </row>
    <row r="32388" spans="71:72" x14ac:dyDescent="0.2">
      <c r="BS32388" s="152"/>
      <c r="BT32388" s="153"/>
    </row>
    <row r="32389" spans="71:72" x14ac:dyDescent="0.2">
      <c r="BS32389" s="152"/>
      <c r="BT32389" s="153"/>
    </row>
    <row r="32390" spans="71:72" x14ac:dyDescent="0.2">
      <c r="BS32390" s="152"/>
      <c r="BT32390" s="153"/>
    </row>
    <row r="32391" spans="71:72" x14ac:dyDescent="0.2">
      <c r="BS32391" s="152"/>
      <c r="BT32391" s="153"/>
    </row>
    <row r="32392" spans="71:72" x14ac:dyDescent="0.2">
      <c r="BS32392" s="152"/>
      <c r="BT32392" s="153"/>
    </row>
    <row r="32393" spans="71:72" x14ac:dyDescent="0.2">
      <c r="BS32393" s="152"/>
      <c r="BT32393" s="153"/>
    </row>
    <row r="32394" spans="71:72" x14ac:dyDescent="0.2">
      <c r="BS32394" s="152"/>
      <c r="BT32394" s="153"/>
    </row>
    <row r="32395" spans="71:72" x14ac:dyDescent="0.2">
      <c r="BS32395" s="152"/>
      <c r="BT32395" s="153"/>
    </row>
    <row r="32396" spans="71:72" x14ac:dyDescent="0.2">
      <c r="BS32396" s="152"/>
      <c r="BT32396" s="153"/>
    </row>
    <row r="32397" spans="71:72" x14ac:dyDescent="0.2">
      <c r="BS32397" s="152"/>
      <c r="BT32397" s="153"/>
    </row>
    <row r="32398" spans="71:72" x14ac:dyDescent="0.2">
      <c r="BS32398" s="152"/>
      <c r="BT32398" s="153"/>
    </row>
    <row r="32399" spans="71:72" x14ac:dyDescent="0.2">
      <c r="BS32399" s="152"/>
      <c r="BT32399" s="153"/>
    </row>
    <row r="32400" spans="71:72" x14ac:dyDescent="0.2">
      <c r="BS32400" s="152"/>
      <c r="BT32400" s="153"/>
    </row>
    <row r="32401" spans="71:72" x14ac:dyDescent="0.2">
      <c r="BS32401" s="152"/>
      <c r="BT32401" s="153"/>
    </row>
    <row r="32402" spans="71:72" x14ac:dyDescent="0.2">
      <c r="BS32402" s="152"/>
      <c r="BT32402" s="153"/>
    </row>
    <row r="32403" spans="71:72" x14ac:dyDescent="0.2">
      <c r="BS32403" s="152"/>
      <c r="BT32403" s="153"/>
    </row>
    <row r="32404" spans="71:72" x14ac:dyDescent="0.2">
      <c r="BS32404" s="152"/>
      <c r="BT32404" s="153"/>
    </row>
    <row r="32405" spans="71:72" x14ac:dyDescent="0.2">
      <c r="BS32405" s="152"/>
      <c r="BT32405" s="153"/>
    </row>
    <row r="32406" spans="71:72" x14ac:dyDescent="0.2">
      <c r="BS32406" s="152"/>
      <c r="BT32406" s="153"/>
    </row>
    <row r="32407" spans="71:72" x14ac:dyDescent="0.2">
      <c r="BS32407" s="152"/>
      <c r="BT32407" s="153"/>
    </row>
    <row r="32408" spans="71:72" x14ac:dyDescent="0.2">
      <c r="BS32408" s="152"/>
      <c r="BT32408" s="153"/>
    </row>
    <row r="32409" spans="71:72" x14ac:dyDescent="0.2">
      <c r="BS32409" s="152"/>
      <c r="BT32409" s="153"/>
    </row>
    <row r="32410" spans="71:72" x14ac:dyDescent="0.2">
      <c r="BS32410" s="152"/>
      <c r="BT32410" s="153"/>
    </row>
    <row r="32411" spans="71:72" x14ac:dyDescent="0.2">
      <c r="BS32411" s="152"/>
      <c r="BT32411" s="153"/>
    </row>
    <row r="32412" spans="71:72" x14ac:dyDescent="0.2">
      <c r="BS32412" s="152"/>
      <c r="BT32412" s="153"/>
    </row>
    <row r="32413" spans="71:72" x14ac:dyDescent="0.2">
      <c r="BS32413" s="152"/>
      <c r="BT32413" s="153"/>
    </row>
    <row r="32414" spans="71:72" x14ac:dyDescent="0.2">
      <c r="BS32414" s="152"/>
      <c r="BT32414" s="153"/>
    </row>
    <row r="32415" spans="71:72" x14ac:dyDescent="0.2">
      <c r="BS32415" s="152"/>
      <c r="BT32415" s="153"/>
    </row>
    <row r="32416" spans="71:72" x14ac:dyDescent="0.2">
      <c r="BS32416" s="152"/>
      <c r="BT32416" s="153"/>
    </row>
    <row r="32417" spans="71:72" x14ac:dyDescent="0.2">
      <c r="BS32417" s="152"/>
      <c r="BT32417" s="153"/>
    </row>
    <row r="32418" spans="71:72" x14ac:dyDescent="0.2">
      <c r="BS32418" s="152"/>
      <c r="BT32418" s="153"/>
    </row>
    <row r="32419" spans="71:72" x14ac:dyDescent="0.2">
      <c r="BS32419" s="152"/>
      <c r="BT32419" s="153"/>
    </row>
    <row r="32420" spans="71:72" x14ac:dyDescent="0.2">
      <c r="BS32420" s="152"/>
      <c r="BT32420" s="153"/>
    </row>
    <row r="32421" spans="71:72" x14ac:dyDescent="0.2">
      <c r="BS32421" s="152"/>
      <c r="BT32421" s="153"/>
    </row>
    <row r="32422" spans="71:72" x14ac:dyDescent="0.2">
      <c r="BS32422" s="152"/>
      <c r="BT32422" s="153"/>
    </row>
    <row r="32423" spans="71:72" x14ac:dyDescent="0.2">
      <c r="BS32423" s="152"/>
      <c r="BT32423" s="153"/>
    </row>
    <row r="32424" spans="71:72" x14ac:dyDescent="0.2">
      <c r="BS32424" s="152"/>
      <c r="BT32424" s="153"/>
    </row>
    <row r="32425" spans="71:72" x14ac:dyDescent="0.2">
      <c r="BS32425" s="152"/>
      <c r="BT32425" s="153"/>
    </row>
    <row r="32426" spans="71:72" x14ac:dyDescent="0.2">
      <c r="BS32426" s="152"/>
      <c r="BT32426" s="153"/>
    </row>
    <row r="32427" spans="71:72" x14ac:dyDescent="0.2">
      <c r="BS32427" s="152"/>
      <c r="BT32427" s="153"/>
    </row>
    <row r="32428" spans="71:72" x14ac:dyDescent="0.2">
      <c r="BS32428" s="152"/>
      <c r="BT32428" s="153"/>
    </row>
    <row r="32429" spans="71:72" x14ac:dyDescent="0.2">
      <c r="BS32429" s="152"/>
      <c r="BT32429" s="153"/>
    </row>
    <row r="32430" spans="71:72" x14ac:dyDescent="0.2">
      <c r="BS32430" s="152"/>
      <c r="BT32430" s="153"/>
    </row>
    <row r="32431" spans="71:72" x14ac:dyDescent="0.2">
      <c r="BS32431" s="152"/>
      <c r="BT32431" s="153"/>
    </row>
    <row r="32432" spans="71:72" x14ac:dyDescent="0.2">
      <c r="BS32432" s="152"/>
      <c r="BT32432" s="153"/>
    </row>
    <row r="32433" spans="71:72" x14ac:dyDescent="0.2">
      <c r="BS32433" s="152"/>
      <c r="BT32433" s="153"/>
    </row>
    <row r="32434" spans="71:72" x14ac:dyDescent="0.2">
      <c r="BS32434" s="152"/>
      <c r="BT32434" s="153"/>
    </row>
    <row r="32435" spans="71:72" x14ac:dyDescent="0.2">
      <c r="BS32435" s="152"/>
      <c r="BT32435" s="153"/>
    </row>
    <row r="32436" spans="71:72" x14ac:dyDescent="0.2">
      <c r="BS32436" s="152"/>
      <c r="BT32436" s="153"/>
    </row>
    <row r="32437" spans="71:72" x14ac:dyDescent="0.2">
      <c r="BS32437" s="152"/>
      <c r="BT32437" s="153"/>
    </row>
    <row r="32438" spans="71:72" x14ac:dyDescent="0.2">
      <c r="BS32438" s="152"/>
      <c r="BT32438" s="153"/>
    </row>
    <row r="32439" spans="71:72" x14ac:dyDescent="0.2">
      <c r="BS32439" s="152"/>
      <c r="BT32439" s="153"/>
    </row>
    <row r="32440" spans="71:72" x14ac:dyDescent="0.2">
      <c r="BS32440" s="152"/>
      <c r="BT32440" s="153"/>
    </row>
    <row r="32441" spans="71:72" x14ac:dyDescent="0.2">
      <c r="BS32441" s="152"/>
      <c r="BT32441" s="153"/>
    </row>
    <row r="32442" spans="71:72" x14ac:dyDescent="0.2">
      <c r="BS32442" s="152"/>
      <c r="BT32442" s="153"/>
    </row>
    <row r="32443" spans="71:72" x14ac:dyDescent="0.2">
      <c r="BS32443" s="152"/>
      <c r="BT32443" s="153"/>
    </row>
    <row r="32444" spans="71:72" x14ac:dyDescent="0.2">
      <c r="BS32444" s="152"/>
      <c r="BT32444" s="153"/>
    </row>
    <row r="32445" spans="71:72" x14ac:dyDescent="0.2">
      <c r="BS32445" s="152"/>
      <c r="BT32445" s="153"/>
    </row>
    <row r="32446" spans="71:72" x14ac:dyDescent="0.2">
      <c r="BS32446" s="152"/>
      <c r="BT32446" s="153"/>
    </row>
    <row r="32447" spans="71:72" x14ac:dyDescent="0.2">
      <c r="BS32447" s="152"/>
      <c r="BT32447" s="153"/>
    </row>
    <row r="32448" spans="71:72" x14ac:dyDescent="0.2">
      <c r="BS32448" s="152"/>
      <c r="BT32448" s="153"/>
    </row>
    <row r="32449" spans="71:72" x14ac:dyDescent="0.2">
      <c r="BS32449" s="152"/>
      <c r="BT32449" s="153"/>
    </row>
    <row r="32450" spans="71:72" x14ac:dyDescent="0.2">
      <c r="BS32450" s="152"/>
      <c r="BT32450" s="153"/>
    </row>
    <row r="32451" spans="71:72" x14ac:dyDescent="0.2">
      <c r="BS32451" s="152"/>
      <c r="BT32451" s="153"/>
    </row>
    <row r="32452" spans="71:72" x14ac:dyDescent="0.2">
      <c r="BS32452" s="152"/>
      <c r="BT32452" s="153"/>
    </row>
    <row r="32453" spans="71:72" x14ac:dyDescent="0.2">
      <c r="BS32453" s="152"/>
      <c r="BT32453" s="153"/>
    </row>
    <row r="32454" spans="71:72" x14ac:dyDescent="0.2">
      <c r="BS32454" s="152"/>
      <c r="BT32454" s="153"/>
    </row>
    <row r="32455" spans="71:72" x14ac:dyDescent="0.2">
      <c r="BS32455" s="152"/>
      <c r="BT32455" s="153"/>
    </row>
    <row r="32456" spans="71:72" x14ac:dyDescent="0.2">
      <c r="BS32456" s="152"/>
      <c r="BT32456" s="153"/>
    </row>
    <row r="32457" spans="71:72" x14ac:dyDescent="0.2">
      <c r="BS32457" s="152"/>
      <c r="BT32457" s="153"/>
    </row>
    <row r="32458" spans="71:72" x14ac:dyDescent="0.2">
      <c r="BS32458" s="152"/>
      <c r="BT32458" s="153"/>
    </row>
    <row r="32459" spans="71:72" x14ac:dyDescent="0.2">
      <c r="BS32459" s="152"/>
      <c r="BT32459" s="153"/>
    </row>
    <row r="32460" spans="71:72" x14ac:dyDescent="0.2">
      <c r="BS32460" s="152"/>
      <c r="BT32460" s="153"/>
    </row>
    <row r="32461" spans="71:72" x14ac:dyDescent="0.2">
      <c r="BS32461" s="152"/>
      <c r="BT32461" s="153"/>
    </row>
    <row r="32462" spans="71:72" x14ac:dyDescent="0.2">
      <c r="BS32462" s="152"/>
      <c r="BT32462" s="153"/>
    </row>
    <row r="32463" spans="71:72" x14ac:dyDescent="0.2">
      <c r="BS32463" s="152"/>
      <c r="BT32463" s="153"/>
    </row>
    <row r="32464" spans="71:72" x14ac:dyDescent="0.2">
      <c r="BS32464" s="152"/>
      <c r="BT32464" s="153"/>
    </row>
    <row r="32465" spans="71:72" x14ac:dyDescent="0.2">
      <c r="BS32465" s="152"/>
      <c r="BT32465" s="153"/>
    </row>
    <row r="32466" spans="71:72" x14ac:dyDescent="0.2">
      <c r="BS32466" s="152"/>
      <c r="BT32466" s="153"/>
    </row>
    <row r="32467" spans="71:72" x14ac:dyDescent="0.2">
      <c r="BS32467" s="152"/>
      <c r="BT32467" s="153"/>
    </row>
    <row r="32468" spans="71:72" x14ac:dyDescent="0.2">
      <c r="BS32468" s="152"/>
      <c r="BT32468" s="153"/>
    </row>
    <row r="32469" spans="71:72" x14ac:dyDescent="0.2">
      <c r="BS32469" s="152"/>
      <c r="BT32469" s="153"/>
    </row>
    <row r="32470" spans="71:72" x14ac:dyDescent="0.2">
      <c r="BS32470" s="152"/>
      <c r="BT32470" s="153"/>
    </row>
    <row r="32471" spans="71:72" x14ac:dyDescent="0.2">
      <c r="BS32471" s="152"/>
      <c r="BT32471" s="153"/>
    </row>
    <row r="32472" spans="71:72" x14ac:dyDescent="0.2">
      <c r="BS32472" s="152"/>
      <c r="BT32472" s="153"/>
    </row>
    <row r="32473" spans="71:72" x14ac:dyDescent="0.2">
      <c r="BS32473" s="152"/>
      <c r="BT32473" s="153"/>
    </row>
    <row r="32474" spans="71:72" x14ac:dyDescent="0.2">
      <c r="BS32474" s="152"/>
      <c r="BT32474" s="153"/>
    </row>
    <row r="32475" spans="71:72" x14ac:dyDescent="0.2">
      <c r="BS32475" s="152"/>
      <c r="BT32475" s="153"/>
    </row>
    <row r="32476" spans="71:72" x14ac:dyDescent="0.2">
      <c r="BS32476" s="152"/>
      <c r="BT32476" s="153"/>
    </row>
    <row r="32477" spans="71:72" x14ac:dyDescent="0.2">
      <c r="BS32477" s="152"/>
      <c r="BT32477" s="153"/>
    </row>
    <row r="32478" spans="71:72" x14ac:dyDescent="0.2">
      <c r="BS32478" s="152"/>
      <c r="BT32478" s="153"/>
    </row>
    <row r="32479" spans="71:72" x14ac:dyDescent="0.2">
      <c r="BS32479" s="152"/>
      <c r="BT32479" s="153"/>
    </row>
    <row r="32480" spans="71:72" x14ac:dyDescent="0.2">
      <c r="BS32480" s="152"/>
      <c r="BT32480" s="153"/>
    </row>
    <row r="32481" spans="71:72" x14ac:dyDescent="0.2">
      <c r="BS32481" s="152"/>
      <c r="BT32481" s="153"/>
    </row>
    <row r="32482" spans="71:72" x14ac:dyDescent="0.2">
      <c r="BS32482" s="152"/>
      <c r="BT32482" s="153"/>
    </row>
    <row r="32483" spans="71:72" x14ac:dyDescent="0.2">
      <c r="BS32483" s="152"/>
      <c r="BT32483" s="153"/>
    </row>
    <row r="32484" spans="71:72" x14ac:dyDescent="0.2">
      <c r="BS32484" s="152"/>
      <c r="BT32484" s="153"/>
    </row>
    <row r="32485" spans="71:72" x14ac:dyDescent="0.2">
      <c r="BS32485" s="152"/>
      <c r="BT32485" s="153"/>
    </row>
    <row r="32486" spans="71:72" x14ac:dyDescent="0.2">
      <c r="BS32486" s="152"/>
      <c r="BT32486" s="153"/>
    </row>
    <row r="32487" spans="71:72" x14ac:dyDescent="0.2">
      <c r="BS32487" s="152"/>
      <c r="BT32487" s="153"/>
    </row>
    <row r="32488" spans="71:72" x14ac:dyDescent="0.2">
      <c r="BS32488" s="152"/>
      <c r="BT32488" s="153"/>
    </row>
    <row r="32489" spans="71:72" x14ac:dyDescent="0.2">
      <c r="BS32489" s="152"/>
      <c r="BT32489" s="153"/>
    </row>
    <row r="32490" spans="71:72" x14ac:dyDescent="0.2">
      <c r="BS32490" s="152"/>
      <c r="BT32490" s="153"/>
    </row>
    <row r="32491" spans="71:72" x14ac:dyDescent="0.2">
      <c r="BS32491" s="152"/>
      <c r="BT32491" s="153"/>
    </row>
    <row r="32492" spans="71:72" x14ac:dyDescent="0.2">
      <c r="BS32492" s="152"/>
      <c r="BT32492" s="153"/>
    </row>
    <row r="32493" spans="71:72" x14ac:dyDescent="0.2">
      <c r="BS32493" s="152"/>
      <c r="BT32493" s="153"/>
    </row>
    <row r="32494" spans="71:72" x14ac:dyDescent="0.2">
      <c r="BS32494" s="152"/>
      <c r="BT32494" s="153"/>
    </row>
    <row r="32495" spans="71:72" x14ac:dyDescent="0.2">
      <c r="BS32495" s="152"/>
      <c r="BT32495" s="153"/>
    </row>
    <row r="32496" spans="71:72" x14ac:dyDescent="0.2">
      <c r="BS32496" s="152"/>
      <c r="BT32496" s="153"/>
    </row>
    <row r="32497" spans="71:72" x14ac:dyDescent="0.2">
      <c r="BS32497" s="152"/>
      <c r="BT32497" s="153"/>
    </row>
    <row r="32498" spans="71:72" x14ac:dyDescent="0.2">
      <c r="BS32498" s="152"/>
      <c r="BT32498" s="153"/>
    </row>
    <row r="32499" spans="71:72" x14ac:dyDescent="0.2">
      <c r="BS32499" s="152"/>
      <c r="BT32499" s="153"/>
    </row>
    <row r="32500" spans="71:72" x14ac:dyDescent="0.2">
      <c r="BS32500" s="152"/>
      <c r="BT32500" s="153"/>
    </row>
    <row r="32501" spans="71:72" x14ac:dyDescent="0.2">
      <c r="BS32501" s="152"/>
      <c r="BT32501" s="153"/>
    </row>
    <row r="32502" spans="71:72" x14ac:dyDescent="0.2">
      <c r="BS32502" s="152"/>
      <c r="BT32502" s="153"/>
    </row>
    <row r="32503" spans="71:72" x14ac:dyDescent="0.2">
      <c r="BS32503" s="152"/>
      <c r="BT32503" s="153"/>
    </row>
    <row r="32504" spans="71:72" x14ac:dyDescent="0.2">
      <c r="BS32504" s="152"/>
      <c r="BT32504" s="153"/>
    </row>
    <row r="32505" spans="71:72" x14ac:dyDescent="0.2">
      <c r="BS32505" s="152"/>
      <c r="BT32505" s="153"/>
    </row>
    <row r="32506" spans="71:72" x14ac:dyDescent="0.2">
      <c r="BS32506" s="152"/>
      <c r="BT32506" s="153"/>
    </row>
    <row r="32507" spans="71:72" x14ac:dyDescent="0.2">
      <c r="BS32507" s="152"/>
      <c r="BT32507" s="153"/>
    </row>
    <row r="32508" spans="71:72" x14ac:dyDescent="0.2">
      <c r="BS32508" s="152"/>
      <c r="BT32508" s="153"/>
    </row>
    <row r="32509" spans="71:72" x14ac:dyDescent="0.2">
      <c r="BS32509" s="152"/>
      <c r="BT32509" s="153"/>
    </row>
    <row r="32510" spans="71:72" x14ac:dyDescent="0.2">
      <c r="BS32510" s="152"/>
      <c r="BT32510" s="153"/>
    </row>
    <row r="32511" spans="71:72" x14ac:dyDescent="0.2">
      <c r="BS32511" s="152"/>
      <c r="BT32511" s="153"/>
    </row>
    <row r="32512" spans="71:72" x14ac:dyDescent="0.2">
      <c r="BS32512" s="152"/>
      <c r="BT32512" s="153"/>
    </row>
    <row r="32513" spans="71:72" x14ac:dyDescent="0.2">
      <c r="BS32513" s="152"/>
      <c r="BT32513" s="153"/>
    </row>
    <row r="32514" spans="71:72" x14ac:dyDescent="0.2">
      <c r="BS32514" s="152"/>
      <c r="BT32514" s="153"/>
    </row>
    <row r="32515" spans="71:72" x14ac:dyDescent="0.2">
      <c r="BS32515" s="152"/>
      <c r="BT32515" s="153"/>
    </row>
    <row r="32516" spans="71:72" x14ac:dyDescent="0.2">
      <c r="BS32516" s="152"/>
      <c r="BT32516" s="153"/>
    </row>
    <row r="32517" spans="71:72" x14ac:dyDescent="0.2">
      <c r="BS32517" s="152"/>
      <c r="BT32517" s="153"/>
    </row>
    <row r="32518" spans="71:72" x14ac:dyDescent="0.2">
      <c r="BS32518" s="152"/>
      <c r="BT32518" s="153"/>
    </row>
    <row r="32519" spans="71:72" x14ac:dyDescent="0.2">
      <c r="BS32519" s="152"/>
      <c r="BT32519" s="153"/>
    </row>
    <row r="32520" spans="71:72" x14ac:dyDescent="0.2">
      <c r="BS32520" s="152"/>
      <c r="BT32520" s="153"/>
    </row>
    <row r="32521" spans="71:72" x14ac:dyDescent="0.2">
      <c r="BS32521" s="152"/>
      <c r="BT32521" s="153"/>
    </row>
    <row r="32522" spans="71:72" x14ac:dyDescent="0.2">
      <c r="BS32522" s="152"/>
      <c r="BT32522" s="153"/>
    </row>
    <row r="32523" spans="71:72" x14ac:dyDescent="0.2">
      <c r="BS32523" s="152"/>
      <c r="BT32523" s="153"/>
    </row>
    <row r="32524" spans="71:72" x14ac:dyDescent="0.2">
      <c r="BS32524" s="152"/>
      <c r="BT32524" s="153"/>
    </row>
    <row r="32525" spans="71:72" x14ac:dyDescent="0.2">
      <c r="BS32525" s="152"/>
      <c r="BT32525" s="153"/>
    </row>
    <row r="32526" spans="71:72" x14ac:dyDescent="0.2">
      <c r="BS32526" s="152"/>
      <c r="BT32526" s="153"/>
    </row>
    <row r="32527" spans="71:72" x14ac:dyDescent="0.2">
      <c r="BS32527" s="152"/>
      <c r="BT32527" s="153"/>
    </row>
    <row r="32528" spans="71:72" x14ac:dyDescent="0.2">
      <c r="BS32528" s="152"/>
      <c r="BT32528" s="153"/>
    </row>
    <row r="32529" spans="71:72" x14ac:dyDescent="0.2">
      <c r="BS32529" s="152"/>
      <c r="BT32529" s="153"/>
    </row>
    <row r="32530" spans="71:72" x14ac:dyDescent="0.2">
      <c r="BS32530" s="152"/>
      <c r="BT32530" s="153"/>
    </row>
    <row r="32531" spans="71:72" x14ac:dyDescent="0.2">
      <c r="BS32531" s="152"/>
      <c r="BT32531" s="153"/>
    </row>
    <row r="32532" spans="71:72" x14ac:dyDescent="0.2">
      <c r="BS32532" s="152"/>
      <c r="BT32532" s="153"/>
    </row>
    <row r="32533" spans="71:72" x14ac:dyDescent="0.2">
      <c r="BS32533" s="152"/>
      <c r="BT32533" s="153"/>
    </row>
    <row r="32534" spans="71:72" x14ac:dyDescent="0.2">
      <c r="BS32534" s="152"/>
      <c r="BT32534" s="153"/>
    </row>
    <row r="32535" spans="71:72" x14ac:dyDescent="0.2">
      <c r="BS32535" s="152"/>
      <c r="BT32535" s="153"/>
    </row>
    <row r="32536" spans="71:72" x14ac:dyDescent="0.2">
      <c r="BS32536" s="152"/>
      <c r="BT32536" s="153"/>
    </row>
    <row r="32537" spans="71:72" x14ac:dyDescent="0.2">
      <c r="BS32537" s="152"/>
      <c r="BT32537" s="153"/>
    </row>
    <row r="32538" spans="71:72" x14ac:dyDescent="0.2">
      <c r="BS32538" s="152"/>
      <c r="BT32538" s="153"/>
    </row>
    <row r="32539" spans="71:72" x14ac:dyDescent="0.2">
      <c r="BS32539" s="152"/>
      <c r="BT32539" s="153"/>
    </row>
    <row r="32540" spans="71:72" x14ac:dyDescent="0.2">
      <c r="BS32540" s="152"/>
      <c r="BT32540" s="153"/>
    </row>
    <row r="32541" spans="71:72" x14ac:dyDescent="0.2">
      <c r="BS32541" s="152"/>
      <c r="BT32541" s="153"/>
    </row>
    <row r="32542" spans="71:72" x14ac:dyDescent="0.2">
      <c r="BS32542" s="152"/>
      <c r="BT32542" s="153"/>
    </row>
    <row r="32543" spans="71:72" x14ac:dyDescent="0.2">
      <c r="BS32543" s="152"/>
      <c r="BT32543" s="153"/>
    </row>
    <row r="32544" spans="71:72" x14ac:dyDescent="0.2">
      <c r="BS32544" s="152"/>
      <c r="BT32544" s="153"/>
    </row>
    <row r="32545" spans="71:72" x14ac:dyDescent="0.2">
      <c r="BS32545" s="152"/>
      <c r="BT32545" s="153"/>
    </row>
    <row r="32546" spans="71:72" x14ac:dyDescent="0.2">
      <c r="BS32546" s="152"/>
      <c r="BT32546" s="153"/>
    </row>
    <row r="32547" spans="71:72" x14ac:dyDescent="0.2">
      <c r="BS32547" s="152"/>
      <c r="BT32547" s="153"/>
    </row>
    <row r="32548" spans="71:72" x14ac:dyDescent="0.2">
      <c r="BS32548" s="152"/>
      <c r="BT32548" s="153"/>
    </row>
    <row r="32549" spans="71:72" x14ac:dyDescent="0.2">
      <c r="BS32549" s="152"/>
      <c r="BT32549" s="153"/>
    </row>
    <row r="32550" spans="71:72" x14ac:dyDescent="0.2">
      <c r="BS32550" s="152"/>
      <c r="BT32550" s="153"/>
    </row>
    <row r="32551" spans="71:72" x14ac:dyDescent="0.2">
      <c r="BS32551" s="152"/>
      <c r="BT32551" s="153"/>
    </row>
    <row r="32552" spans="71:72" x14ac:dyDescent="0.2">
      <c r="BS32552" s="152"/>
      <c r="BT32552" s="153"/>
    </row>
    <row r="32553" spans="71:72" x14ac:dyDescent="0.2">
      <c r="BS32553" s="152"/>
      <c r="BT32553" s="153"/>
    </row>
    <row r="32554" spans="71:72" x14ac:dyDescent="0.2">
      <c r="BS32554" s="152"/>
      <c r="BT32554" s="153"/>
    </row>
    <row r="32555" spans="71:72" x14ac:dyDescent="0.2">
      <c r="BS32555" s="152"/>
      <c r="BT32555" s="153"/>
    </row>
    <row r="32556" spans="71:72" x14ac:dyDescent="0.2">
      <c r="BS32556" s="152"/>
      <c r="BT32556" s="153"/>
    </row>
    <row r="32557" spans="71:72" x14ac:dyDescent="0.2">
      <c r="BS32557" s="152"/>
      <c r="BT32557" s="153"/>
    </row>
    <row r="32558" spans="71:72" x14ac:dyDescent="0.2">
      <c r="BS32558" s="152"/>
      <c r="BT32558" s="153"/>
    </row>
    <row r="32559" spans="71:72" x14ac:dyDescent="0.2">
      <c r="BS32559" s="152"/>
      <c r="BT32559" s="153"/>
    </row>
    <row r="32560" spans="71:72" x14ac:dyDescent="0.2">
      <c r="BS32560" s="152"/>
      <c r="BT32560" s="153"/>
    </row>
    <row r="32561" spans="71:72" x14ac:dyDescent="0.2">
      <c r="BS32561" s="152"/>
      <c r="BT32561" s="153"/>
    </row>
    <row r="32562" spans="71:72" x14ac:dyDescent="0.2">
      <c r="BS32562" s="152"/>
      <c r="BT32562" s="153"/>
    </row>
    <row r="32563" spans="71:72" x14ac:dyDescent="0.2">
      <c r="BS32563" s="152"/>
      <c r="BT32563" s="153"/>
    </row>
    <row r="32564" spans="71:72" x14ac:dyDescent="0.2">
      <c r="BS32564" s="152"/>
      <c r="BT32564" s="153"/>
    </row>
    <row r="32565" spans="71:72" x14ac:dyDescent="0.2">
      <c r="BS32565" s="152"/>
      <c r="BT32565" s="153"/>
    </row>
    <row r="32566" spans="71:72" x14ac:dyDescent="0.2">
      <c r="BS32566" s="152"/>
      <c r="BT32566" s="153"/>
    </row>
    <row r="32567" spans="71:72" x14ac:dyDescent="0.2">
      <c r="BS32567" s="152"/>
      <c r="BT32567" s="153"/>
    </row>
    <row r="32568" spans="71:72" x14ac:dyDescent="0.2">
      <c r="BS32568" s="152"/>
      <c r="BT32568" s="153"/>
    </row>
    <row r="32569" spans="71:72" x14ac:dyDescent="0.2">
      <c r="BS32569" s="152"/>
      <c r="BT32569" s="153"/>
    </row>
    <row r="32570" spans="71:72" x14ac:dyDescent="0.2">
      <c r="BS32570" s="152"/>
      <c r="BT32570" s="153"/>
    </row>
    <row r="32571" spans="71:72" x14ac:dyDescent="0.2">
      <c r="BS32571" s="152"/>
      <c r="BT32571" s="153"/>
    </row>
    <row r="32572" spans="71:72" x14ac:dyDescent="0.2">
      <c r="BS32572" s="152"/>
      <c r="BT32572" s="153"/>
    </row>
    <row r="32573" spans="71:72" x14ac:dyDescent="0.2">
      <c r="BS32573" s="152"/>
      <c r="BT32573" s="153"/>
    </row>
    <row r="32574" spans="71:72" x14ac:dyDescent="0.2">
      <c r="BS32574" s="152"/>
      <c r="BT32574" s="153"/>
    </row>
    <row r="32575" spans="71:72" x14ac:dyDescent="0.2">
      <c r="BS32575" s="152"/>
      <c r="BT32575" s="153"/>
    </row>
    <row r="32576" spans="71:72" x14ac:dyDescent="0.2">
      <c r="BS32576" s="152"/>
      <c r="BT32576" s="153"/>
    </row>
    <row r="32577" spans="71:72" x14ac:dyDescent="0.2">
      <c r="BS32577" s="152"/>
      <c r="BT32577" s="153"/>
    </row>
    <row r="32578" spans="71:72" x14ac:dyDescent="0.2">
      <c r="BS32578" s="152"/>
      <c r="BT32578" s="153"/>
    </row>
    <row r="32579" spans="71:72" x14ac:dyDescent="0.2">
      <c r="BS32579" s="152"/>
      <c r="BT32579" s="153"/>
    </row>
    <row r="32580" spans="71:72" x14ac:dyDescent="0.2">
      <c r="BS32580" s="152"/>
      <c r="BT32580" s="153"/>
    </row>
    <row r="32581" spans="71:72" x14ac:dyDescent="0.2">
      <c r="BS32581" s="152"/>
      <c r="BT32581" s="153"/>
    </row>
    <row r="32582" spans="71:72" x14ac:dyDescent="0.2">
      <c r="BS32582" s="152"/>
      <c r="BT32582" s="153"/>
    </row>
    <row r="32583" spans="71:72" x14ac:dyDescent="0.2">
      <c r="BS32583" s="152"/>
      <c r="BT32583" s="153"/>
    </row>
    <row r="32584" spans="71:72" x14ac:dyDescent="0.2">
      <c r="BS32584" s="152"/>
      <c r="BT32584" s="153"/>
    </row>
    <row r="32585" spans="71:72" x14ac:dyDescent="0.2">
      <c r="BS32585" s="152"/>
      <c r="BT32585" s="153"/>
    </row>
    <row r="32586" spans="71:72" x14ac:dyDescent="0.2">
      <c r="BS32586" s="152"/>
      <c r="BT32586" s="153"/>
    </row>
    <row r="32587" spans="71:72" x14ac:dyDescent="0.2">
      <c r="BS32587" s="152"/>
      <c r="BT32587" s="153"/>
    </row>
    <row r="32588" spans="71:72" x14ac:dyDescent="0.2">
      <c r="BS32588" s="152"/>
      <c r="BT32588" s="153"/>
    </row>
    <row r="32589" spans="71:72" x14ac:dyDescent="0.2">
      <c r="BS32589" s="152"/>
      <c r="BT32589" s="153"/>
    </row>
    <row r="32590" spans="71:72" x14ac:dyDescent="0.2">
      <c r="BS32590" s="152"/>
      <c r="BT32590" s="153"/>
    </row>
    <row r="32591" spans="71:72" x14ac:dyDescent="0.2">
      <c r="BS32591" s="152"/>
      <c r="BT32591" s="153"/>
    </row>
    <row r="32592" spans="71:72" x14ac:dyDescent="0.2">
      <c r="BS32592" s="152"/>
      <c r="BT32592" s="153"/>
    </row>
    <row r="32593" spans="71:72" x14ac:dyDescent="0.2">
      <c r="BS32593" s="152"/>
      <c r="BT32593" s="153"/>
    </row>
    <row r="32594" spans="71:72" x14ac:dyDescent="0.2">
      <c r="BS32594" s="152"/>
      <c r="BT32594" s="153"/>
    </row>
    <row r="32595" spans="71:72" x14ac:dyDescent="0.2">
      <c r="BS32595" s="152"/>
      <c r="BT32595" s="153"/>
    </row>
    <row r="32596" spans="71:72" x14ac:dyDescent="0.2">
      <c r="BS32596" s="152"/>
      <c r="BT32596" s="153"/>
    </row>
    <row r="32597" spans="71:72" x14ac:dyDescent="0.2">
      <c r="BS32597" s="152"/>
      <c r="BT32597" s="153"/>
    </row>
    <row r="32598" spans="71:72" x14ac:dyDescent="0.2">
      <c r="BS32598" s="152"/>
      <c r="BT32598" s="153"/>
    </row>
    <row r="32599" spans="71:72" x14ac:dyDescent="0.2">
      <c r="BS32599" s="152"/>
      <c r="BT32599" s="153"/>
    </row>
    <row r="32600" spans="71:72" x14ac:dyDescent="0.2">
      <c r="BS32600" s="152"/>
      <c r="BT32600" s="153"/>
    </row>
    <row r="32601" spans="71:72" x14ac:dyDescent="0.2">
      <c r="BS32601" s="152"/>
      <c r="BT32601" s="153"/>
    </row>
    <row r="32602" spans="71:72" x14ac:dyDescent="0.2">
      <c r="BS32602" s="152"/>
      <c r="BT32602" s="153"/>
    </row>
    <row r="32603" spans="71:72" x14ac:dyDescent="0.2">
      <c r="BS32603" s="152"/>
      <c r="BT32603" s="153"/>
    </row>
    <row r="32604" spans="71:72" x14ac:dyDescent="0.2">
      <c r="BS32604" s="152"/>
      <c r="BT32604" s="153"/>
    </row>
    <row r="32605" spans="71:72" x14ac:dyDescent="0.2">
      <c r="BS32605" s="152"/>
      <c r="BT32605" s="153"/>
    </row>
    <row r="32606" spans="71:72" x14ac:dyDescent="0.2">
      <c r="BS32606" s="152"/>
      <c r="BT32606" s="153"/>
    </row>
    <row r="32607" spans="71:72" x14ac:dyDescent="0.2">
      <c r="BS32607" s="152"/>
      <c r="BT32607" s="153"/>
    </row>
    <row r="32608" spans="71:72" x14ac:dyDescent="0.2">
      <c r="BS32608" s="152"/>
      <c r="BT32608" s="153"/>
    </row>
    <row r="32609" spans="71:72" x14ac:dyDescent="0.2">
      <c r="BS32609" s="152"/>
      <c r="BT32609" s="153"/>
    </row>
    <row r="32610" spans="71:72" x14ac:dyDescent="0.2">
      <c r="BS32610" s="152"/>
      <c r="BT32610" s="153"/>
    </row>
    <row r="32611" spans="71:72" x14ac:dyDescent="0.2">
      <c r="BS32611" s="152"/>
      <c r="BT32611" s="153"/>
    </row>
    <row r="32612" spans="71:72" x14ac:dyDescent="0.2">
      <c r="BS32612" s="152"/>
      <c r="BT32612" s="153"/>
    </row>
    <row r="32613" spans="71:72" x14ac:dyDescent="0.2">
      <c r="BS32613" s="152"/>
      <c r="BT32613" s="153"/>
    </row>
    <row r="32614" spans="71:72" x14ac:dyDescent="0.2">
      <c r="BS32614" s="152"/>
      <c r="BT32614" s="153"/>
    </row>
    <row r="32615" spans="71:72" x14ac:dyDescent="0.2">
      <c r="BS32615" s="152"/>
      <c r="BT32615" s="153"/>
    </row>
    <row r="32616" spans="71:72" x14ac:dyDescent="0.2">
      <c r="BS32616" s="152"/>
      <c r="BT32616" s="153"/>
    </row>
    <row r="32617" spans="71:72" x14ac:dyDescent="0.2">
      <c r="BS32617" s="152"/>
      <c r="BT32617" s="153"/>
    </row>
    <row r="32618" spans="71:72" x14ac:dyDescent="0.2">
      <c r="BS32618" s="152"/>
      <c r="BT32618" s="153"/>
    </row>
    <row r="32619" spans="71:72" x14ac:dyDescent="0.2">
      <c r="BS32619" s="152"/>
      <c r="BT32619" s="153"/>
    </row>
    <row r="32620" spans="71:72" x14ac:dyDescent="0.2">
      <c r="BS32620" s="152"/>
      <c r="BT32620" s="153"/>
    </row>
    <row r="32621" spans="71:72" x14ac:dyDescent="0.2">
      <c r="BS32621" s="152"/>
      <c r="BT32621" s="153"/>
    </row>
    <row r="32622" spans="71:72" x14ac:dyDescent="0.2">
      <c r="BS32622" s="152"/>
      <c r="BT32622" s="153"/>
    </row>
    <row r="32623" spans="71:72" x14ac:dyDescent="0.2">
      <c r="BS32623" s="152"/>
      <c r="BT32623" s="153"/>
    </row>
    <row r="32624" spans="71:72" x14ac:dyDescent="0.2">
      <c r="BS32624" s="152"/>
      <c r="BT32624" s="153"/>
    </row>
    <row r="32625" spans="71:72" x14ac:dyDescent="0.2">
      <c r="BS32625" s="152"/>
      <c r="BT32625" s="153"/>
    </row>
    <row r="32626" spans="71:72" x14ac:dyDescent="0.2">
      <c r="BS32626" s="152"/>
      <c r="BT32626" s="153"/>
    </row>
    <row r="32627" spans="71:72" x14ac:dyDescent="0.2">
      <c r="BS32627" s="152"/>
      <c r="BT32627" s="153"/>
    </row>
    <row r="32628" spans="71:72" x14ac:dyDescent="0.2">
      <c r="BS32628" s="152"/>
      <c r="BT32628" s="153"/>
    </row>
    <row r="32629" spans="71:72" x14ac:dyDescent="0.2">
      <c r="BS32629" s="152"/>
      <c r="BT32629" s="153"/>
    </row>
    <row r="32630" spans="71:72" x14ac:dyDescent="0.2">
      <c r="BS32630" s="152"/>
      <c r="BT32630" s="153"/>
    </row>
    <row r="32631" spans="71:72" x14ac:dyDescent="0.2">
      <c r="BS32631" s="152"/>
      <c r="BT32631" s="153"/>
    </row>
    <row r="32632" spans="71:72" x14ac:dyDescent="0.2">
      <c r="BS32632" s="152"/>
      <c r="BT32632" s="153"/>
    </row>
    <row r="32633" spans="71:72" x14ac:dyDescent="0.2">
      <c r="BS32633" s="152"/>
      <c r="BT32633" s="153"/>
    </row>
    <row r="32634" spans="71:72" x14ac:dyDescent="0.2">
      <c r="BS32634" s="152"/>
      <c r="BT32634" s="153"/>
    </row>
    <row r="32635" spans="71:72" x14ac:dyDescent="0.2">
      <c r="BS32635" s="152"/>
      <c r="BT32635" s="153"/>
    </row>
    <row r="32636" spans="71:72" x14ac:dyDescent="0.2">
      <c r="BS32636" s="152"/>
      <c r="BT32636" s="153"/>
    </row>
    <row r="32637" spans="71:72" x14ac:dyDescent="0.2">
      <c r="BS32637" s="152"/>
      <c r="BT32637" s="153"/>
    </row>
    <row r="32638" spans="71:72" x14ac:dyDescent="0.2">
      <c r="BS32638" s="152"/>
      <c r="BT32638" s="153"/>
    </row>
    <row r="32639" spans="71:72" x14ac:dyDescent="0.2">
      <c r="BS32639" s="152"/>
      <c r="BT32639" s="153"/>
    </row>
    <row r="32640" spans="71:72" x14ac:dyDescent="0.2">
      <c r="BS32640" s="152"/>
      <c r="BT32640" s="153"/>
    </row>
    <row r="32641" spans="71:72" x14ac:dyDescent="0.2">
      <c r="BS32641" s="152"/>
      <c r="BT32641" s="153"/>
    </row>
    <row r="32642" spans="71:72" x14ac:dyDescent="0.2">
      <c r="BS32642" s="152"/>
      <c r="BT32642" s="153"/>
    </row>
    <row r="32643" spans="71:72" x14ac:dyDescent="0.2">
      <c r="BS32643" s="152"/>
      <c r="BT32643" s="153"/>
    </row>
    <row r="32644" spans="71:72" x14ac:dyDescent="0.2">
      <c r="BS32644" s="152"/>
      <c r="BT32644" s="153"/>
    </row>
    <row r="32645" spans="71:72" x14ac:dyDescent="0.2">
      <c r="BS32645" s="152"/>
      <c r="BT32645" s="153"/>
    </row>
    <row r="32646" spans="71:72" x14ac:dyDescent="0.2">
      <c r="BS32646" s="152"/>
      <c r="BT32646" s="153"/>
    </row>
    <row r="32647" spans="71:72" x14ac:dyDescent="0.2">
      <c r="BS32647" s="152"/>
      <c r="BT32647" s="153"/>
    </row>
    <row r="32648" spans="71:72" x14ac:dyDescent="0.2">
      <c r="BS32648" s="152"/>
      <c r="BT32648" s="153"/>
    </row>
    <row r="32649" spans="71:72" x14ac:dyDescent="0.2">
      <c r="BS32649" s="152"/>
      <c r="BT32649" s="153"/>
    </row>
    <row r="32650" spans="71:72" x14ac:dyDescent="0.2">
      <c r="BS32650" s="152"/>
      <c r="BT32650" s="153"/>
    </row>
    <row r="32651" spans="71:72" x14ac:dyDescent="0.2">
      <c r="BS32651" s="152"/>
      <c r="BT32651" s="153"/>
    </row>
    <row r="32652" spans="71:72" x14ac:dyDescent="0.2">
      <c r="BS32652" s="152"/>
      <c r="BT32652" s="153"/>
    </row>
    <row r="32653" spans="71:72" x14ac:dyDescent="0.2">
      <c r="BS32653" s="152"/>
      <c r="BT32653" s="153"/>
    </row>
    <row r="32654" spans="71:72" x14ac:dyDescent="0.2">
      <c r="BS32654" s="152"/>
      <c r="BT32654" s="153"/>
    </row>
    <row r="32655" spans="71:72" x14ac:dyDescent="0.2">
      <c r="BS32655" s="152"/>
      <c r="BT32655" s="153"/>
    </row>
    <row r="32656" spans="71:72" x14ac:dyDescent="0.2">
      <c r="BS32656" s="152"/>
      <c r="BT32656" s="153"/>
    </row>
    <row r="32657" spans="71:72" x14ac:dyDescent="0.2">
      <c r="BS32657" s="152"/>
      <c r="BT32657" s="153"/>
    </row>
    <row r="32658" spans="71:72" x14ac:dyDescent="0.2">
      <c r="BS32658" s="152"/>
      <c r="BT32658" s="153"/>
    </row>
    <row r="32659" spans="71:72" x14ac:dyDescent="0.2">
      <c r="BS32659" s="152"/>
      <c r="BT32659" s="153"/>
    </row>
    <row r="32660" spans="71:72" x14ac:dyDescent="0.2">
      <c r="BS32660" s="152"/>
      <c r="BT32660" s="153"/>
    </row>
    <row r="32661" spans="71:72" x14ac:dyDescent="0.2">
      <c r="BS32661" s="152"/>
      <c r="BT32661" s="153"/>
    </row>
    <row r="32662" spans="71:72" x14ac:dyDescent="0.2">
      <c r="BS32662" s="152"/>
      <c r="BT32662" s="153"/>
    </row>
    <row r="32663" spans="71:72" x14ac:dyDescent="0.2">
      <c r="BS32663" s="152"/>
      <c r="BT32663" s="153"/>
    </row>
    <row r="32664" spans="71:72" x14ac:dyDescent="0.2">
      <c r="BS32664" s="152"/>
      <c r="BT32664" s="153"/>
    </row>
    <row r="32665" spans="71:72" x14ac:dyDescent="0.2">
      <c r="BS32665" s="152"/>
      <c r="BT32665" s="153"/>
    </row>
    <row r="32666" spans="71:72" x14ac:dyDescent="0.2">
      <c r="BS32666" s="152"/>
      <c r="BT32666" s="153"/>
    </row>
    <row r="32667" spans="71:72" x14ac:dyDescent="0.2">
      <c r="BS32667" s="152"/>
      <c r="BT32667" s="153"/>
    </row>
    <row r="32668" spans="71:72" x14ac:dyDescent="0.2">
      <c r="BS32668" s="152"/>
      <c r="BT32668" s="153"/>
    </row>
    <row r="32669" spans="71:72" x14ac:dyDescent="0.2">
      <c r="BS32669" s="152"/>
      <c r="BT32669" s="153"/>
    </row>
    <row r="32670" spans="71:72" x14ac:dyDescent="0.2">
      <c r="BS32670" s="152"/>
      <c r="BT32670" s="153"/>
    </row>
    <row r="32671" spans="71:72" x14ac:dyDescent="0.2">
      <c r="BS32671" s="152"/>
      <c r="BT32671" s="153"/>
    </row>
    <row r="32672" spans="71:72" x14ac:dyDescent="0.2">
      <c r="BS32672" s="152"/>
      <c r="BT32672" s="153"/>
    </row>
    <row r="32673" spans="71:72" x14ac:dyDescent="0.2">
      <c r="BS32673" s="152"/>
      <c r="BT32673" s="153"/>
    </row>
    <row r="32674" spans="71:72" x14ac:dyDescent="0.2">
      <c r="BS32674" s="152"/>
      <c r="BT32674" s="153"/>
    </row>
    <row r="32675" spans="71:72" x14ac:dyDescent="0.2">
      <c r="BS32675" s="152"/>
      <c r="BT32675" s="153"/>
    </row>
    <row r="32676" spans="71:72" x14ac:dyDescent="0.2">
      <c r="BS32676" s="152"/>
      <c r="BT32676" s="153"/>
    </row>
    <row r="32677" spans="71:72" x14ac:dyDescent="0.2">
      <c r="BS32677" s="152"/>
      <c r="BT32677" s="153"/>
    </row>
    <row r="32678" spans="71:72" x14ac:dyDescent="0.2">
      <c r="BS32678" s="152"/>
      <c r="BT32678" s="153"/>
    </row>
    <row r="32679" spans="71:72" x14ac:dyDescent="0.2">
      <c r="BS32679" s="152"/>
      <c r="BT32679" s="153"/>
    </row>
    <row r="32680" spans="71:72" x14ac:dyDescent="0.2">
      <c r="BS32680" s="152"/>
      <c r="BT32680" s="153"/>
    </row>
    <row r="32681" spans="71:72" x14ac:dyDescent="0.2">
      <c r="BS32681" s="152"/>
      <c r="BT32681" s="153"/>
    </row>
    <row r="32682" spans="71:72" x14ac:dyDescent="0.2">
      <c r="BS32682" s="152"/>
      <c r="BT32682" s="153"/>
    </row>
    <row r="32683" spans="71:72" x14ac:dyDescent="0.2">
      <c r="BS32683" s="152"/>
      <c r="BT32683" s="153"/>
    </row>
    <row r="32684" spans="71:72" x14ac:dyDescent="0.2">
      <c r="BS32684" s="152"/>
      <c r="BT32684" s="153"/>
    </row>
    <row r="32685" spans="71:72" x14ac:dyDescent="0.2">
      <c r="BS32685" s="152"/>
      <c r="BT32685" s="153"/>
    </row>
    <row r="32686" spans="71:72" x14ac:dyDescent="0.2">
      <c r="BS32686" s="152"/>
      <c r="BT32686" s="153"/>
    </row>
    <row r="32687" spans="71:72" x14ac:dyDescent="0.2">
      <c r="BS32687" s="152"/>
      <c r="BT32687" s="153"/>
    </row>
    <row r="32688" spans="71:72" x14ac:dyDescent="0.2">
      <c r="BS32688" s="152"/>
      <c r="BT32688" s="153"/>
    </row>
    <row r="32689" spans="71:72" x14ac:dyDescent="0.2">
      <c r="BS32689" s="152"/>
      <c r="BT32689" s="153"/>
    </row>
    <row r="32690" spans="71:72" x14ac:dyDescent="0.2">
      <c r="BS32690" s="152"/>
      <c r="BT32690" s="153"/>
    </row>
    <row r="32691" spans="71:72" x14ac:dyDescent="0.2">
      <c r="BS32691" s="152"/>
      <c r="BT32691" s="153"/>
    </row>
    <row r="32692" spans="71:72" x14ac:dyDescent="0.2">
      <c r="BS32692" s="152"/>
      <c r="BT32692" s="153"/>
    </row>
    <row r="32693" spans="71:72" x14ac:dyDescent="0.2">
      <c r="BS32693" s="152"/>
      <c r="BT32693" s="153"/>
    </row>
    <row r="32694" spans="71:72" x14ac:dyDescent="0.2">
      <c r="BS32694" s="152"/>
      <c r="BT32694" s="153"/>
    </row>
    <row r="32695" spans="71:72" x14ac:dyDescent="0.2">
      <c r="BS32695" s="152"/>
      <c r="BT32695" s="153"/>
    </row>
    <row r="32696" spans="71:72" x14ac:dyDescent="0.2">
      <c r="BS32696" s="152"/>
      <c r="BT32696" s="153"/>
    </row>
    <row r="32697" spans="71:72" x14ac:dyDescent="0.2">
      <c r="BS32697" s="152"/>
      <c r="BT32697" s="153"/>
    </row>
    <row r="32698" spans="71:72" x14ac:dyDescent="0.2">
      <c r="BS32698" s="152"/>
      <c r="BT32698" s="153"/>
    </row>
    <row r="32699" spans="71:72" x14ac:dyDescent="0.2">
      <c r="BS32699" s="152"/>
      <c r="BT32699" s="153"/>
    </row>
    <row r="32700" spans="71:72" x14ac:dyDescent="0.2">
      <c r="BS32700" s="152"/>
      <c r="BT32700" s="153"/>
    </row>
    <row r="32701" spans="71:72" x14ac:dyDescent="0.2">
      <c r="BS32701" s="152"/>
      <c r="BT32701" s="153"/>
    </row>
    <row r="32702" spans="71:72" x14ac:dyDescent="0.2">
      <c r="BS32702" s="152"/>
      <c r="BT32702" s="153"/>
    </row>
    <row r="32703" spans="71:72" x14ac:dyDescent="0.2">
      <c r="BS32703" s="152"/>
      <c r="BT32703" s="153"/>
    </row>
    <row r="32704" spans="71:72" x14ac:dyDescent="0.2">
      <c r="BS32704" s="152"/>
      <c r="BT32704" s="153"/>
    </row>
    <row r="32705" spans="71:72" x14ac:dyDescent="0.2">
      <c r="BS32705" s="152"/>
      <c r="BT32705" s="153"/>
    </row>
    <row r="32706" spans="71:72" x14ac:dyDescent="0.2">
      <c r="BS32706" s="152"/>
      <c r="BT32706" s="153"/>
    </row>
    <row r="32707" spans="71:72" x14ac:dyDescent="0.2">
      <c r="BS32707" s="152"/>
      <c r="BT32707" s="153"/>
    </row>
    <row r="32708" spans="71:72" x14ac:dyDescent="0.2">
      <c r="BS32708" s="152"/>
      <c r="BT32708" s="153"/>
    </row>
    <row r="32709" spans="71:72" x14ac:dyDescent="0.2">
      <c r="BS32709" s="152"/>
      <c r="BT32709" s="153"/>
    </row>
    <row r="32710" spans="71:72" x14ac:dyDescent="0.2">
      <c r="BS32710" s="152"/>
      <c r="BT32710" s="153"/>
    </row>
    <row r="32711" spans="71:72" x14ac:dyDescent="0.2">
      <c r="BS32711" s="152"/>
      <c r="BT32711" s="153"/>
    </row>
    <row r="32712" spans="71:72" x14ac:dyDescent="0.2">
      <c r="BS32712" s="152"/>
      <c r="BT32712" s="153"/>
    </row>
    <row r="32713" spans="71:72" x14ac:dyDescent="0.2">
      <c r="BS32713" s="152"/>
      <c r="BT32713" s="153"/>
    </row>
    <row r="32714" spans="71:72" x14ac:dyDescent="0.2">
      <c r="BS32714" s="152"/>
      <c r="BT32714" s="153"/>
    </row>
    <row r="32715" spans="71:72" x14ac:dyDescent="0.2">
      <c r="BS32715" s="152"/>
      <c r="BT32715" s="153"/>
    </row>
    <row r="32716" spans="71:72" x14ac:dyDescent="0.2">
      <c r="BS32716" s="152"/>
      <c r="BT32716" s="153"/>
    </row>
    <row r="32717" spans="71:72" x14ac:dyDescent="0.2">
      <c r="BS32717" s="152"/>
      <c r="BT32717" s="153"/>
    </row>
    <row r="32718" spans="71:72" x14ac:dyDescent="0.2">
      <c r="BS32718" s="152"/>
      <c r="BT32718" s="153"/>
    </row>
    <row r="32719" spans="71:72" x14ac:dyDescent="0.2">
      <c r="BS32719" s="152"/>
      <c r="BT32719" s="153"/>
    </row>
    <row r="32720" spans="71:72" x14ac:dyDescent="0.2">
      <c r="BS32720" s="152"/>
      <c r="BT32720" s="153"/>
    </row>
    <row r="32721" spans="71:72" x14ac:dyDescent="0.2">
      <c r="BS32721" s="152"/>
      <c r="BT32721" s="153"/>
    </row>
    <row r="32722" spans="71:72" x14ac:dyDescent="0.2">
      <c r="BS32722" s="152"/>
      <c r="BT32722" s="153"/>
    </row>
    <row r="32723" spans="71:72" x14ac:dyDescent="0.2">
      <c r="BS32723" s="152"/>
      <c r="BT32723" s="153"/>
    </row>
    <row r="32724" spans="71:72" x14ac:dyDescent="0.2">
      <c r="BS32724" s="152"/>
      <c r="BT32724" s="153"/>
    </row>
    <row r="32725" spans="71:72" x14ac:dyDescent="0.2">
      <c r="BS32725" s="152"/>
      <c r="BT32725" s="153"/>
    </row>
    <row r="32726" spans="71:72" x14ac:dyDescent="0.2">
      <c r="BS32726" s="152"/>
      <c r="BT32726" s="153"/>
    </row>
    <row r="32727" spans="71:72" x14ac:dyDescent="0.2">
      <c r="BS32727" s="152"/>
      <c r="BT32727" s="153"/>
    </row>
    <row r="32728" spans="71:72" x14ac:dyDescent="0.2">
      <c r="BS32728" s="152"/>
      <c r="BT32728" s="153"/>
    </row>
    <row r="32729" spans="71:72" x14ac:dyDescent="0.2">
      <c r="BS32729" s="152"/>
      <c r="BT32729" s="153"/>
    </row>
    <row r="32730" spans="71:72" x14ac:dyDescent="0.2">
      <c r="BS32730" s="152"/>
      <c r="BT32730" s="153"/>
    </row>
    <row r="32731" spans="71:72" x14ac:dyDescent="0.2">
      <c r="BS32731" s="152"/>
      <c r="BT32731" s="153"/>
    </row>
    <row r="32732" spans="71:72" x14ac:dyDescent="0.2">
      <c r="BS32732" s="152"/>
      <c r="BT32732" s="153"/>
    </row>
    <row r="32733" spans="71:72" x14ac:dyDescent="0.2">
      <c r="BS32733" s="152"/>
      <c r="BT32733" s="153"/>
    </row>
    <row r="32734" spans="71:72" x14ac:dyDescent="0.2">
      <c r="BS32734" s="152"/>
      <c r="BT32734" s="153"/>
    </row>
    <row r="32735" spans="71:72" x14ac:dyDescent="0.2">
      <c r="BS32735" s="152"/>
      <c r="BT32735" s="153"/>
    </row>
    <row r="32736" spans="71:72" x14ac:dyDescent="0.2">
      <c r="BS32736" s="152"/>
      <c r="BT32736" s="153"/>
    </row>
    <row r="32737" spans="71:72" x14ac:dyDescent="0.2">
      <c r="BS32737" s="152"/>
      <c r="BT32737" s="153"/>
    </row>
    <row r="32738" spans="71:72" x14ac:dyDescent="0.2">
      <c r="BS32738" s="152"/>
      <c r="BT32738" s="153"/>
    </row>
    <row r="32739" spans="71:72" x14ac:dyDescent="0.2">
      <c r="BS32739" s="152"/>
      <c r="BT32739" s="153"/>
    </row>
    <row r="32740" spans="71:72" x14ac:dyDescent="0.2">
      <c r="BS32740" s="152"/>
      <c r="BT32740" s="153"/>
    </row>
    <row r="32741" spans="71:72" x14ac:dyDescent="0.2">
      <c r="BS32741" s="152"/>
      <c r="BT32741" s="153"/>
    </row>
    <row r="32742" spans="71:72" x14ac:dyDescent="0.2">
      <c r="BS32742" s="152"/>
      <c r="BT32742" s="153"/>
    </row>
    <row r="32743" spans="71:72" x14ac:dyDescent="0.2">
      <c r="BS32743" s="152"/>
      <c r="BT32743" s="153"/>
    </row>
    <row r="32744" spans="71:72" x14ac:dyDescent="0.2">
      <c r="BS32744" s="152"/>
      <c r="BT32744" s="153"/>
    </row>
    <row r="32745" spans="71:72" x14ac:dyDescent="0.2">
      <c r="BS32745" s="152"/>
      <c r="BT32745" s="153"/>
    </row>
    <row r="32746" spans="71:72" x14ac:dyDescent="0.2">
      <c r="BS32746" s="152"/>
      <c r="BT32746" s="153"/>
    </row>
    <row r="32747" spans="71:72" x14ac:dyDescent="0.2">
      <c r="BS32747" s="152"/>
      <c r="BT32747" s="153"/>
    </row>
    <row r="32748" spans="71:72" x14ac:dyDescent="0.2">
      <c r="BS32748" s="152"/>
      <c r="BT32748" s="153"/>
    </row>
    <row r="32749" spans="71:72" x14ac:dyDescent="0.2">
      <c r="BS32749" s="152"/>
      <c r="BT32749" s="153"/>
    </row>
    <row r="32750" spans="71:72" x14ac:dyDescent="0.2">
      <c r="BS32750" s="152"/>
      <c r="BT32750" s="153"/>
    </row>
    <row r="32751" spans="71:72" x14ac:dyDescent="0.2">
      <c r="BS32751" s="152"/>
      <c r="BT32751" s="153"/>
    </row>
    <row r="32752" spans="71:72" x14ac:dyDescent="0.2">
      <c r="BS32752" s="152"/>
      <c r="BT32752" s="153"/>
    </row>
    <row r="32753" spans="71:72" x14ac:dyDescent="0.2">
      <c r="BS32753" s="152"/>
      <c r="BT32753" s="153"/>
    </row>
    <row r="32754" spans="71:72" x14ac:dyDescent="0.2">
      <c r="BS32754" s="152"/>
      <c r="BT32754" s="153"/>
    </row>
    <row r="32755" spans="71:72" x14ac:dyDescent="0.2">
      <c r="BS32755" s="152"/>
      <c r="BT32755" s="153"/>
    </row>
    <row r="32756" spans="71:72" x14ac:dyDescent="0.2">
      <c r="BS32756" s="152"/>
      <c r="BT32756" s="153"/>
    </row>
    <row r="32757" spans="71:72" x14ac:dyDescent="0.2">
      <c r="BS32757" s="152"/>
      <c r="BT32757" s="153"/>
    </row>
    <row r="32758" spans="71:72" x14ac:dyDescent="0.2">
      <c r="BS32758" s="152"/>
      <c r="BT32758" s="153"/>
    </row>
    <row r="32759" spans="71:72" x14ac:dyDescent="0.2">
      <c r="BS32759" s="152"/>
      <c r="BT32759" s="153"/>
    </row>
    <row r="32760" spans="71:72" x14ac:dyDescent="0.2">
      <c r="BS32760" s="152"/>
      <c r="BT32760" s="153"/>
    </row>
    <row r="32761" spans="71:72" x14ac:dyDescent="0.2">
      <c r="BS32761" s="152"/>
      <c r="BT32761" s="153"/>
    </row>
    <row r="32762" spans="71:72" x14ac:dyDescent="0.2">
      <c r="BS32762" s="152"/>
      <c r="BT32762" s="153"/>
    </row>
    <row r="32763" spans="71:72" x14ac:dyDescent="0.2">
      <c r="BS32763" s="152"/>
      <c r="BT32763" s="153"/>
    </row>
    <row r="32764" spans="71:72" x14ac:dyDescent="0.2">
      <c r="BS32764" s="152"/>
      <c r="BT32764" s="153"/>
    </row>
    <row r="32765" spans="71:72" x14ac:dyDescent="0.2">
      <c r="BS32765" s="152"/>
      <c r="BT32765" s="153"/>
    </row>
    <row r="32766" spans="71:72" x14ac:dyDescent="0.2">
      <c r="BS32766" s="152"/>
      <c r="BT32766" s="153"/>
    </row>
    <row r="32767" spans="71:72" x14ac:dyDescent="0.2">
      <c r="BS32767" s="152"/>
      <c r="BT32767" s="153"/>
    </row>
    <row r="32768" spans="71:72" x14ac:dyDescent="0.2">
      <c r="BS32768" s="152"/>
      <c r="BT32768" s="153"/>
    </row>
    <row r="32769" spans="71:72" x14ac:dyDescent="0.2">
      <c r="BS32769" s="152"/>
      <c r="BT32769" s="153"/>
    </row>
    <row r="32770" spans="71:72" x14ac:dyDescent="0.2">
      <c r="BS32770" s="152"/>
      <c r="BT32770" s="153"/>
    </row>
    <row r="32771" spans="71:72" x14ac:dyDescent="0.2">
      <c r="BS32771" s="152"/>
      <c r="BT32771" s="153"/>
    </row>
    <row r="32772" spans="71:72" x14ac:dyDescent="0.2">
      <c r="BS32772" s="152"/>
      <c r="BT32772" s="153"/>
    </row>
    <row r="32773" spans="71:72" x14ac:dyDescent="0.2">
      <c r="BS32773" s="152"/>
      <c r="BT32773" s="153"/>
    </row>
    <row r="32774" spans="71:72" x14ac:dyDescent="0.2">
      <c r="BS32774" s="152"/>
      <c r="BT32774" s="153"/>
    </row>
    <row r="32775" spans="71:72" x14ac:dyDescent="0.2">
      <c r="BS32775" s="152"/>
      <c r="BT32775" s="153"/>
    </row>
    <row r="32776" spans="71:72" x14ac:dyDescent="0.2">
      <c r="BS32776" s="152"/>
      <c r="BT32776" s="153"/>
    </row>
    <row r="32777" spans="71:72" x14ac:dyDescent="0.2">
      <c r="BS32777" s="152"/>
      <c r="BT32777" s="153"/>
    </row>
    <row r="32778" spans="71:72" x14ac:dyDescent="0.2">
      <c r="BS32778" s="152"/>
      <c r="BT32778" s="153"/>
    </row>
    <row r="32779" spans="71:72" x14ac:dyDescent="0.2">
      <c r="BS32779" s="152"/>
      <c r="BT32779" s="153"/>
    </row>
    <row r="32780" spans="71:72" x14ac:dyDescent="0.2">
      <c r="BS32780" s="152"/>
      <c r="BT32780" s="153"/>
    </row>
    <row r="32781" spans="71:72" x14ac:dyDescent="0.2">
      <c r="BS32781" s="152"/>
      <c r="BT32781" s="153"/>
    </row>
    <row r="32782" spans="71:72" x14ac:dyDescent="0.2">
      <c r="BS32782" s="152"/>
      <c r="BT32782" s="153"/>
    </row>
    <row r="32783" spans="71:72" x14ac:dyDescent="0.2">
      <c r="BS32783" s="152"/>
      <c r="BT32783" s="153"/>
    </row>
    <row r="32784" spans="71:72" x14ac:dyDescent="0.2">
      <c r="BS32784" s="152"/>
      <c r="BT32784" s="153"/>
    </row>
    <row r="32785" spans="71:72" x14ac:dyDescent="0.2">
      <c r="BS32785" s="152"/>
      <c r="BT32785" s="153"/>
    </row>
    <row r="32786" spans="71:72" x14ac:dyDescent="0.2">
      <c r="BS32786" s="152"/>
      <c r="BT32786" s="153"/>
    </row>
    <row r="32787" spans="71:72" x14ac:dyDescent="0.2">
      <c r="BS32787" s="152"/>
      <c r="BT32787" s="153"/>
    </row>
    <row r="32788" spans="71:72" x14ac:dyDescent="0.2">
      <c r="BS32788" s="152"/>
      <c r="BT32788" s="153"/>
    </row>
    <row r="32789" spans="71:72" x14ac:dyDescent="0.2">
      <c r="BS32789" s="152"/>
      <c r="BT32789" s="153"/>
    </row>
    <row r="32790" spans="71:72" x14ac:dyDescent="0.2">
      <c r="BS32790" s="152"/>
      <c r="BT32790" s="153"/>
    </row>
    <row r="32791" spans="71:72" x14ac:dyDescent="0.2">
      <c r="BS32791" s="152"/>
      <c r="BT32791" s="153"/>
    </row>
    <row r="32792" spans="71:72" x14ac:dyDescent="0.2">
      <c r="BS32792" s="152"/>
      <c r="BT32792" s="153"/>
    </row>
    <row r="32793" spans="71:72" x14ac:dyDescent="0.2">
      <c r="BS32793" s="152"/>
      <c r="BT32793" s="153"/>
    </row>
    <row r="32794" spans="71:72" x14ac:dyDescent="0.2">
      <c r="BS32794" s="152"/>
      <c r="BT32794" s="153"/>
    </row>
    <row r="32795" spans="71:72" x14ac:dyDescent="0.2">
      <c r="BS32795" s="152"/>
      <c r="BT32795" s="153"/>
    </row>
    <row r="32796" spans="71:72" x14ac:dyDescent="0.2">
      <c r="BS32796" s="152"/>
      <c r="BT32796" s="153"/>
    </row>
    <row r="32797" spans="71:72" x14ac:dyDescent="0.2">
      <c r="BS32797" s="152"/>
      <c r="BT32797" s="153"/>
    </row>
    <row r="32798" spans="71:72" x14ac:dyDescent="0.2">
      <c r="BS32798" s="152"/>
      <c r="BT32798" s="153"/>
    </row>
    <row r="32799" spans="71:72" x14ac:dyDescent="0.2">
      <c r="BS32799" s="152"/>
      <c r="BT32799" s="153"/>
    </row>
    <row r="32800" spans="71:72" x14ac:dyDescent="0.2">
      <c r="BS32800" s="152"/>
      <c r="BT32800" s="153"/>
    </row>
    <row r="32801" spans="71:72" x14ac:dyDescent="0.2">
      <c r="BS32801" s="152"/>
      <c r="BT32801" s="153"/>
    </row>
    <row r="32802" spans="71:72" x14ac:dyDescent="0.2">
      <c r="BS32802" s="152"/>
      <c r="BT32802" s="153"/>
    </row>
    <row r="32803" spans="71:72" x14ac:dyDescent="0.2">
      <c r="BS32803" s="152"/>
      <c r="BT32803" s="153"/>
    </row>
    <row r="32804" spans="71:72" x14ac:dyDescent="0.2">
      <c r="BS32804" s="152"/>
      <c r="BT32804" s="153"/>
    </row>
    <row r="32805" spans="71:72" x14ac:dyDescent="0.2">
      <c r="BS32805" s="152"/>
      <c r="BT32805" s="153"/>
    </row>
    <row r="32806" spans="71:72" x14ac:dyDescent="0.2">
      <c r="BS32806" s="152"/>
      <c r="BT32806" s="153"/>
    </row>
    <row r="32807" spans="71:72" x14ac:dyDescent="0.2">
      <c r="BS32807" s="152"/>
      <c r="BT32807" s="153"/>
    </row>
    <row r="32808" spans="71:72" x14ac:dyDescent="0.2">
      <c r="BS32808" s="152"/>
      <c r="BT32808" s="153"/>
    </row>
    <row r="32809" spans="71:72" x14ac:dyDescent="0.2">
      <c r="BS32809" s="152"/>
      <c r="BT32809" s="153"/>
    </row>
    <row r="32810" spans="71:72" x14ac:dyDescent="0.2">
      <c r="BS32810" s="152"/>
      <c r="BT32810" s="153"/>
    </row>
    <row r="32811" spans="71:72" x14ac:dyDescent="0.2">
      <c r="BS32811" s="152"/>
      <c r="BT32811" s="153"/>
    </row>
    <row r="32812" spans="71:72" x14ac:dyDescent="0.2">
      <c r="BS32812" s="152"/>
      <c r="BT32812" s="153"/>
    </row>
    <row r="32813" spans="71:72" x14ac:dyDescent="0.2">
      <c r="BS32813" s="152"/>
      <c r="BT32813" s="153"/>
    </row>
    <row r="32814" spans="71:72" x14ac:dyDescent="0.2">
      <c r="BS32814" s="152"/>
      <c r="BT32814" s="153"/>
    </row>
    <row r="32815" spans="71:72" x14ac:dyDescent="0.2">
      <c r="BS32815" s="152"/>
      <c r="BT32815" s="153"/>
    </row>
    <row r="32816" spans="71:72" x14ac:dyDescent="0.2">
      <c r="BS32816" s="152"/>
      <c r="BT32816" s="153"/>
    </row>
    <row r="32817" spans="71:72" x14ac:dyDescent="0.2">
      <c r="BS32817" s="152"/>
      <c r="BT32817" s="153"/>
    </row>
    <row r="32818" spans="71:72" x14ac:dyDescent="0.2">
      <c r="BS32818" s="152"/>
      <c r="BT32818" s="153"/>
    </row>
    <row r="32819" spans="71:72" x14ac:dyDescent="0.2">
      <c r="BS32819" s="152"/>
      <c r="BT32819" s="153"/>
    </row>
    <row r="32820" spans="71:72" x14ac:dyDescent="0.2">
      <c r="BS32820" s="152"/>
      <c r="BT32820" s="153"/>
    </row>
    <row r="32821" spans="71:72" x14ac:dyDescent="0.2">
      <c r="BS32821" s="152"/>
      <c r="BT32821" s="153"/>
    </row>
    <row r="32822" spans="71:72" x14ac:dyDescent="0.2">
      <c r="BS32822" s="152"/>
      <c r="BT32822" s="153"/>
    </row>
    <row r="32823" spans="71:72" x14ac:dyDescent="0.2">
      <c r="BS32823" s="152"/>
      <c r="BT32823" s="153"/>
    </row>
    <row r="32824" spans="71:72" x14ac:dyDescent="0.2">
      <c r="BS32824" s="152"/>
      <c r="BT32824" s="153"/>
    </row>
    <row r="32825" spans="71:72" x14ac:dyDescent="0.2">
      <c r="BS32825" s="152"/>
      <c r="BT32825" s="153"/>
    </row>
    <row r="32826" spans="71:72" x14ac:dyDescent="0.2">
      <c r="BS32826" s="152"/>
      <c r="BT32826" s="153"/>
    </row>
    <row r="32827" spans="71:72" x14ac:dyDescent="0.2">
      <c r="BS32827" s="152"/>
      <c r="BT32827" s="153"/>
    </row>
    <row r="32828" spans="71:72" x14ac:dyDescent="0.2">
      <c r="BS32828" s="152"/>
      <c r="BT32828" s="153"/>
    </row>
    <row r="32829" spans="71:72" x14ac:dyDescent="0.2">
      <c r="BS32829" s="152"/>
      <c r="BT32829" s="153"/>
    </row>
    <row r="32830" spans="71:72" x14ac:dyDescent="0.2">
      <c r="BS32830" s="152"/>
      <c r="BT32830" s="153"/>
    </row>
    <row r="32831" spans="71:72" x14ac:dyDescent="0.2">
      <c r="BS32831" s="152"/>
      <c r="BT32831" s="153"/>
    </row>
    <row r="32832" spans="71:72" x14ac:dyDescent="0.2">
      <c r="BS32832" s="152"/>
      <c r="BT32832" s="153"/>
    </row>
    <row r="32833" spans="71:72" x14ac:dyDescent="0.2">
      <c r="BS32833" s="152"/>
      <c r="BT32833" s="153"/>
    </row>
    <row r="32834" spans="71:72" x14ac:dyDescent="0.2">
      <c r="BS32834" s="152"/>
      <c r="BT32834" s="153"/>
    </row>
    <row r="32835" spans="71:72" x14ac:dyDescent="0.2">
      <c r="BS32835" s="152"/>
      <c r="BT32835" s="153"/>
    </row>
    <row r="32836" spans="71:72" x14ac:dyDescent="0.2">
      <c r="BS32836" s="152"/>
      <c r="BT32836" s="153"/>
    </row>
    <row r="32837" spans="71:72" x14ac:dyDescent="0.2">
      <c r="BS32837" s="152"/>
      <c r="BT32837" s="153"/>
    </row>
    <row r="32838" spans="71:72" x14ac:dyDescent="0.2">
      <c r="BS32838" s="152"/>
      <c r="BT32838" s="153"/>
    </row>
    <row r="32839" spans="71:72" x14ac:dyDescent="0.2">
      <c r="BS32839" s="152"/>
      <c r="BT32839" s="153"/>
    </row>
    <row r="32840" spans="71:72" x14ac:dyDescent="0.2">
      <c r="BS32840" s="152"/>
      <c r="BT32840" s="153"/>
    </row>
    <row r="32841" spans="71:72" x14ac:dyDescent="0.2">
      <c r="BS32841" s="152"/>
      <c r="BT32841" s="153"/>
    </row>
    <row r="32842" spans="71:72" x14ac:dyDescent="0.2">
      <c r="BS32842" s="152"/>
      <c r="BT32842" s="153"/>
    </row>
    <row r="32843" spans="71:72" x14ac:dyDescent="0.2">
      <c r="BS32843" s="152"/>
      <c r="BT32843" s="153"/>
    </row>
    <row r="32844" spans="71:72" x14ac:dyDescent="0.2">
      <c r="BS32844" s="152"/>
      <c r="BT32844" s="153"/>
    </row>
    <row r="32845" spans="71:72" x14ac:dyDescent="0.2">
      <c r="BS32845" s="152"/>
      <c r="BT32845" s="153"/>
    </row>
    <row r="32846" spans="71:72" x14ac:dyDescent="0.2">
      <c r="BS32846" s="152"/>
      <c r="BT32846" s="153"/>
    </row>
    <row r="32847" spans="71:72" x14ac:dyDescent="0.2">
      <c r="BS32847" s="152"/>
      <c r="BT32847" s="153"/>
    </row>
    <row r="32848" spans="71:72" x14ac:dyDescent="0.2">
      <c r="BS32848" s="152"/>
      <c r="BT32848" s="153"/>
    </row>
    <row r="32849" spans="71:72" x14ac:dyDescent="0.2">
      <c r="BS32849" s="152"/>
      <c r="BT32849" s="153"/>
    </row>
    <row r="32850" spans="71:72" x14ac:dyDescent="0.2">
      <c r="BS32850" s="152"/>
      <c r="BT32850" s="153"/>
    </row>
    <row r="32851" spans="71:72" x14ac:dyDescent="0.2">
      <c r="BS32851" s="152"/>
      <c r="BT32851" s="153"/>
    </row>
    <row r="32852" spans="71:72" x14ac:dyDescent="0.2">
      <c r="BS32852" s="152"/>
      <c r="BT32852" s="153"/>
    </row>
    <row r="32853" spans="71:72" x14ac:dyDescent="0.2">
      <c r="BS32853" s="152"/>
      <c r="BT32853" s="153"/>
    </row>
    <row r="32854" spans="71:72" x14ac:dyDescent="0.2">
      <c r="BS32854" s="152"/>
      <c r="BT32854" s="153"/>
    </row>
    <row r="32855" spans="71:72" x14ac:dyDescent="0.2">
      <c r="BS32855" s="152"/>
      <c r="BT32855" s="153"/>
    </row>
    <row r="32856" spans="71:72" x14ac:dyDescent="0.2">
      <c r="BS32856" s="152"/>
      <c r="BT32856" s="153"/>
    </row>
    <row r="32857" spans="71:72" x14ac:dyDescent="0.2">
      <c r="BS32857" s="152"/>
      <c r="BT32857" s="153"/>
    </row>
    <row r="32858" spans="71:72" x14ac:dyDescent="0.2">
      <c r="BS32858" s="152"/>
      <c r="BT32858" s="153"/>
    </row>
    <row r="32859" spans="71:72" x14ac:dyDescent="0.2">
      <c r="BS32859" s="152"/>
      <c r="BT32859" s="153"/>
    </row>
    <row r="32860" spans="71:72" x14ac:dyDescent="0.2">
      <c r="BS32860" s="152"/>
      <c r="BT32860" s="153"/>
    </row>
    <row r="32861" spans="71:72" x14ac:dyDescent="0.2">
      <c r="BS32861" s="152"/>
      <c r="BT32861" s="153"/>
    </row>
    <row r="32862" spans="71:72" x14ac:dyDescent="0.2">
      <c r="BS32862" s="152"/>
      <c r="BT32862" s="153"/>
    </row>
    <row r="32863" spans="71:72" x14ac:dyDescent="0.2">
      <c r="BS32863" s="152"/>
      <c r="BT32863" s="153"/>
    </row>
    <row r="32864" spans="71:72" x14ac:dyDescent="0.2">
      <c r="BS32864" s="152"/>
      <c r="BT32864" s="153"/>
    </row>
    <row r="32865" spans="71:72" x14ac:dyDescent="0.2">
      <c r="BS32865" s="152"/>
      <c r="BT32865" s="153"/>
    </row>
    <row r="32866" spans="71:72" x14ac:dyDescent="0.2">
      <c r="BS32866" s="152"/>
      <c r="BT32866" s="153"/>
    </row>
    <row r="32867" spans="71:72" x14ac:dyDescent="0.2">
      <c r="BS32867" s="152"/>
      <c r="BT32867" s="153"/>
    </row>
    <row r="32868" spans="71:72" x14ac:dyDescent="0.2">
      <c r="BS32868" s="152"/>
      <c r="BT32868" s="153"/>
    </row>
    <row r="32869" spans="71:72" x14ac:dyDescent="0.2">
      <c r="BS32869" s="152"/>
      <c r="BT32869" s="153"/>
    </row>
    <row r="32870" spans="71:72" x14ac:dyDescent="0.2">
      <c r="BS32870" s="152"/>
      <c r="BT32870" s="153"/>
    </row>
    <row r="32871" spans="71:72" x14ac:dyDescent="0.2">
      <c r="BS32871" s="152"/>
      <c r="BT32871" s="153"/>
    </row>
    <row r="32872" spans="71:72" x14ac:dyDescent="0.2">
      <c r="BS32872" s="152"/>
      <c r="BT32872" s="153"/>
    </row>
    <row r="32873" spans="71:72" x14ac:dyDescent="0.2">
      <c r="BS32873" s="152"/>
      <c r="BT32873" s="153"/>
    </row>
    <row r="32874" spans="71:72" x14ac:dyDescent="0.2">
      <c r="BS32874" s="152"/>
      <c r="BT32874" s="153"/>
    </row>
    <row r="32875" spans="71:72" x14ac:dyDescent="0.2">
      <c r="BS32875" s="152"/>
      <c r="BT32875" s="153"/>
    </row>
    <row r="32876" spans="71:72" x14ac:dyDescent="0.2">
      <c r="BS32876" s="152"/>
      <c r="BT32876" s="153"/>
    </row>
    <row r="32877" spans="71:72" x14ac:dyDescent="0.2">
      <c r="BS32877" s="152"/>
      <c r="BT32877" s="153"/>
    </row>
    <row r="32878" spans="71:72" x14ac:dyDescent="0.2">
      <c r="BS32878" s="152"/>
      <c r="BT32878" s="153"/>
    </row>
    <row r="32879" spans="71:72" x14ac:dyDescent="0.2">
      <c r="BS32879" s="152"/>
      <c r="BT32879" s="153"/>
    </row>
    <row r="32880" spans="71:72" x14ac:dyDescent="0.2">
      <c r="BS32880" s="152"/>
      <c r="BT32880" s="153"/>
    </row>
    <row r="32881" spans="71:72" x14ac:dyDescent="0.2">
      <c r="BS32881" s="152"/>
      <c r="BT32881" s="153"/>
    </row>
    <row r="32882" spans="71:72" x14ac:dyDescent="0.2">
      <c r="BS32882" s="152"/>
      <c r="BT32882" s="153"/>
    </row>
    <row r="32883" spans="71:72" x14ac:dyDescent="0.2">
      <c r="BS32883" s="152"/>
      <c r="BT32883" s="153"/>
    </row>
    <row r="32884" spans="71:72" x14ac:dyDescent="0.2">
      <c r="BS32884" s="152"/>
      <c r="BT32884" s="153"/>
    </row>
    <row r="32885" spans="71:72" x14ac:dyDescent="0.2">
      <c r="BS32885" s="152"/>
      <c r="BT32885" s="153"/>
    </row>
    <row r="32886" spans="71:72" x14ac:dyDescent="0.2">
      <c r="BS32886" s="152"/>
      <c r="BT32886" s="153"/>
    </row>
    <row r="32887" spans="71:72" x14ac:dyDescent="0.2">
      <c r="BS32887" s="152"/>
      <c r="BT32887" s="153"/>
    </row>
    <row r="32888" spans="71:72" x14ac:dyDescent="0.2">
      <c r="BS32888" s="152"/>
      <c r="BT32888" s="153"/>
    </row>
    <row r="32889" spans="71:72" x14ac:dyDescent="0.2">
      <c r="BS32889" s="152"/>
      <c r="BT32889" s="153"/>
    </row>
    <row r="32890" spans="71:72" x14ac:dyDescent="0.2">
      <c r="BS32890" s="152"/>
      <c r="BT32890" s="153"/>
    </row>
    <row r="32891" spans="71:72" x14ac:dyDescent="0.2">
      <c r="BS32891" s="152"/>
      <c r="BT32891" s="153"/>
    </row>
    <row r="32892" spans="71:72" x14ac:dyDescent="0.2">
      <c r="BS32892" s="152"/>
      <c r="BT32892" s="153"/>
    </row>
    <row r="32893" spans="71:72" x14ac:dyDescent="0.2">
      <c r="BS32893" s="152"/>
      <c r="BT32893" s="153"/>
    </row>
    <row r="32894" spans="71:72" x14ac:dyDescent="0.2">
      <c r="BS32894" s="152"/>
      <c r="BT32894" s="153"/>
    </row>
    <row r="32895" spans="71:72" x14ac:dyDescent="0.2">
      <c r="BS32895" s="152"/>
      <c r="BT32895" s="153"/>
    </row>
    <row r="32896" spans="71:72" x14ac:dyDescent="0.2">
      <c r="BS32896" s="152"/>
      <c r="BT32896" s="153"/>
    </row>
    <row r="32897" spans="71:72" x14ac:dyDescent="0.2">
      <c r="BS32897" s="152"/>
      <c r="BT32897" s="153"/>
    </row>
    <row r="32898" spans="71:72" x14ac:dyDescent="0.2">
      <c r="BS32898" s="152"/>
      <c r="BT32898" s="153"/>
    </row>
    <row r="32899" spans="71:72" x14ac:dyDescent="0.2">
      <c r="BS32899" s="152"/>
      <c r="BT32899" s="153"/>
    </row>
    <row r="32900" spans="71:72" x14ac:dyDescent="0.2">
      <c r="BS32900" s="152"/>
      <c r="BT32900" s="153"/>
    </row>
    <row r="32901" spans="71:72" x14ac:dyDescent="0.2">
      <c r="BS32901" s="152"/>
      <c r="BT32901" s="153"/>
    </row>
    <row r="32902" spans="71:72" x14ac:dyDescent="0.2">
      <c r="BS32902" s="152"/>
      <c r="BT32902" s="153"/>
    </row>
    <row r="32903" spans="71:72" x14ac:dyDescent="0.2">
      <c r="BS32903" s="152"/>
      <c r="BT32903" s="153"/>
    </row>
    <row r="32904" spans="71:72" x14ac:dyDescent="0.2">
      <c r="BS32904" s="152"/>
      <c r="BT32904" s="153"/>
    </row>
    <row r="32905" spans="71:72" x14ac:dyDescent="0.2">
      <c r="BS32905" s="152"/>
      <c r="BT32905" s="153"/>
    </row>
    <row r="32906" spans="71:72" x14ac:dyDescent="0.2">
      <c r="BS32906" s="152"/>
      <c r="BT32906" s="153"/>
    </row>
    <row r="32907" spans="71:72" x14ac:dyDescent="0.2">
      <c r="BS32907" s="152"/>
      <c r="BT32907" s="153"/>
    </row>
    <row r="32908" spans="71:72" x14ac:dyDescent="0.2">
      <c r="BS32908" s="152"/>
      <c r="BT32908" s="153"/>
    </row>
    <row r="32909" spans="71:72" x14ac:dyDescent="0.2">
      <c r="BS32909" s="152"/>
      <c r="BT32909" s="153"/>
    </row>
    <row r="32910" spans="71:72" x14ac:dyDescent="0.2">
      <c r="BS32910" s="152"/>
      <c r="BT32910" s="153"/>
    </row>
    <row r="32911" spans="71:72" x14ac:dyDescent="0.2">
      <c r="BS32911" s="152"/>
      <c r="BT32911" s="153"/>
    </row>
    <row r="32912" spans="71:72" x14ac:dyDescent="0.2">
      <c r="BS32912" s="152"/>
      <c r="BT32912" s="153"/>
    </row>
    <row r="32913" spans="71:72" x14ac:dyDescent="0.2">
      <c r="BS32913" s="152"/>
      <c r="BT32913" s="153"/>
    </row>
    <row r="32914" spans="71:72" x14ac:dyDescent="0.2">
      <c r="BS32914" s="152"/>
      <c r="BT32914" s="153"/>
    </row>
    <row r="32915" spans="71:72" x14ac:dyDescent="0.2">
      <c r="BS32915" s="152"/>
      <c r="BT32915" s="153"/>
    </row>
    <row r="32916" spans="71:72" x14ac:dyDescent="0.2">
      <c r="BS32916" s="152"/>
      <c r="BT32916" s="153"/>
    </row>
    <row r="32917" spans="71:72" x14ac:dyDescent="0.2">
      <c r="BS32917" s="152"/>
      <c r="BT32917" s="153"/>
    </row>
    <row r="32918" spans="71:72" x14ac:dyDescent="0.2">
      <c r="BS32918" s="152"/>
      <c r="BT32918" s="153"/>
    </row>
    <row r="32919" spans="71:72" x14ac:dyDescent="0.2">
      <c r="BS32919" s="152"/>
      <c r="BT32919" s="153"/>
    </row>
    <row r="32920" spans="71:72" x14ac:dyDescent="0.2">
      <c r="BS32920" s="152"/>
      <c r="BT32920" s="153"/>
    </row>
    <row r="32921" spans="71:72" x14ac:dyDescent="0.2">
      <c r="BS32921" s="152"/>
      <c r="BT32921" s="153"/>
    </row>
    <row r="32922" spans="71:72" x14ac:dyDescent="0.2">
      <c r="BS32922" s="152"/>
      <c r="BT32922" s="153"/>
    </row>
    <row r="32923" spans="71:72" x14ac:dyDescent="0.2">
      <c r="BS32923" s="152"/>
      <c r="BT32923" s="153"/>
    </row>
    <row r="32924" spans="71:72" x14ac:dyDescent="0.2">
      <c r="BS32924" s="152"/>
      <c r="BT32924" s="153"/>
    </row>
    <row r="32925" spans="71:72" x14ac:dyDescent="0.2">
      <c r="BS32925" s="152"/>
      <c r="BT32925" s="153"/>
    </row>
    <row r="32926" spans="71:72" x14ac:dyDescent="0.2">
      <c r="BS32926" s="152"/>
      <c r="BT32926" s="153"/>
    </row>
    <row r="32927" spans="71:72" x14ac:dyDescent="0.2">
      <c r="BS32927" s="152"/>
      <c r="BT32927" s="153"/>
    </row>
    <row r="32928" spans="71:72" x14ac:dyDescent="0.2">
      <c r="BS32928" s="152"/>
      <c r="BT32928" s="153"/>
    </row>
    <row r="32929" spans="71:72" x14ac:dyDescent="0.2">
      <c r="BS32929" s="152"/>
      <c r="BT32929" s="153"/>
    </row>
    <row r="32930" spans="71:72" x14ac:dyDescent="0.2">
      <c r="BS32930" s="152"/>
      <c r="BT32930" s="153"/>
    </row>
    <row r="32931" spans="71:72" x14ac:dyDescent="0.2">
      <c r="BS32931" s="152"/>
      <c r="BT32931" s="153"/>
    </row>
    <row r="32932" spans="71:72" x14ac:dyDescent="0.2">
      <c r="BS32932" s="152"/>
      <c r="BT32932" s="153"/>
    </row>
    <row r="32933" spans="71:72" x14ac:dyDescent="0.2">
      <c r="BS32933" s="152"/>
      <c r="BT32933" s="153"/>
    </row>
    <row r="32934" spans="71:72" x14ac:dyDescent="0.2">
      <c r="BS32934" s="152"/>
      <c r="BT32934" s="153"/>
    </row>
    <row r="32935" spans="71:72" x14ac:dyDescent="0.2">
      <c r="BS32935" s="152"/>
      <c r="BT32935" s="153"/>
    </row>
    <row r="32936" spans="71:72" x14ac:dyDescent="0.2">
      <c r="BS32936" s="152"/>
      <c r="BT32936" s="153"/>
    </row>
    <row r="32937" spans="71:72" x14ac:dyDescent="0.2">
      <c r="BS32937" s="152"/>
      <c r="BT32937" s="153"/>
    </row>
    <row r="32938" spans="71:72" x14ac:dyDescent="0.2">
      <c r="BS32938" s="152"/>
      <c r="BT32938" s="153"/>
    </row>
    <row r="32939" spans="71:72" x14ac:dyDescent="0.2">
      <c r="BS32939" s="152"/>
      <c r="BT32939" s="153"/>
    </row>
    <row r="32940" spans="71:72" x14ac:dyDescent="0.2">
      <c r="BS32940" s="152"/>
      <c r="BT32940" s="153"/>
    </row>
    <row r="32941" spans="71:72" x14ac:dyDescent="0.2">
      <c r="BS32941" s="152"/>
      <c r="BT32941" s="153"/>
    </row>
    <row r="32942" spans="71:72" x14ac:dyDescent="0.2">
      <c r="BS32942" s="152"/>
      <c r="BT32942" s="153"/>
    </row>
    <row r="32943" spans="71:72" x14ac:dyDescent="0.2">
      <c r="BS32943" s="152"/>
      <c r="BT32943" s="153"/>
    </row>
    <row r="32944" spans="71:72" x14ac:dyDescent="0.2">
      <c r="BS32944" s="152"/>
      <c r="BT32944" s="153"/>
    </row>
    <row r="32945" spans="71:72" x14ac:dyDescent="0.2">
      <c r="BS32945" s="152"/>
      <c r="BT32945" s="153"/>
    </row>
    <row r="32946" spans="71:72" x14ac:dyDescent="0.2">
      <c r="BS32946" s="152"/>
      <c r="BT32946" s="153"/>
    </row>
    <row r="32947" spans="71:72" x14ac:dyDescent="0.2">
      <c r="BS32947" s="152"/>
      <c r="BT32947" s="153"/>
    </row>
    <row r="32948" spans="71:72" x14ac:dyDescent="0.2">
      <c r="BS32948" s="152"/>
      <c r="BT32948" s="153"/>
    </row>
    <row r="32949" spans="71:72" x14ac:dyDescent="0.2">
      <c r="BS32949" s="152"/>
      <c r="BT32949" s="153"/>
    </row>
    <row r="32950" spans="71:72" x14ac:dyDescent="0.2">
      <c r="BS32950" s="152"/>
      <c r="BT32950" s="153"/>
    </row>
    <row r="32951" spans="71:72" x14ac:dyDescent="0.2">
      <c r="BS32951" s="152"/>
      <c r="BT32951" s="153"/>
    </row>
    <row r="32952" spans="71:72" x14ac:dyDescent="0.2">
      <c r="BS32952" s="152"/>
      <c r="BT32952" s="153"/>
    </row>
    <row r="32953" spans="71:72" x14ac:dyDescent="0.2">
      <c r="BS32953" s="152"/>
      <c r="BT32953" s="153"/>
    </row>
    <row r="32954" spans="71:72" x14ac:dyDescent="0.2">
      <c r="BS32954" s="152"/>
      <c r="BT32954" s="153"/>
    </row>
    <row r="32955" spans="71:72" x14ac:dyDescent="0.2">
      <c r="BS32955" s="152"/>
      <c r="BT32955" s="153"/>
    </row>
    <row r="32956" spans="71:72" x14ac:dyDescent="0.2">
      <c r="BS32956" s="152"/>
      <c r="BT32956" s="153"/>
    </row>
    <row r="32957" spans="71:72" x14ac:dyDescent="0.2">
      <c r="BS32957" s="152"/>
      <c r="BT32957" s="153"/>
    </row>
    <row r="32958" spans="71:72" x14ac:dyDescent="0.2">
      <c r="BS32958" s="152"/>
      <c r="BT32958" s="153"/>
    </row>
    <row r="32959" spans="71:72" x14ac:dyDescent="0.2">
      <c r="BS32959" s="152"/>
      <c r="BT32959" s="153"/>
    </row>
    <row r="32960" spans="71:72" x14ac:dyDescent="0.2">
      <c r="BS32960" s="152"/>
      <c r="BT32960" s="153"/>
    </row>
    <row r="32961" spans="71:72" x14ac:dyDescent="0.2">
      <c r="BS32961" s="152"/>
      <c r="BT32961" s="153"/>
    </row>
    <row r="32962" spans="71:72" x14ac:dyDescent="0.2">
      <c r="BS32962" s="152"/>
      <c r="BT32962" s="153"/>
    </row>
    <row r="32963" spans="71:72" x14ac:dyDescent="0.2">
      <c r="BS32963" s="152"/>
      <c r="BT32963" s="153"/>
    </row>
    <row r="32964" spans="71:72" x14ac:dyDescent="0.2">
      <c r="BS32964" s="152"/>
      <c r="BT32964" s="153"/>
    </row>
    <row r="32965" spans="71:72" x14ac:dyDescent="0.2">
      <c r="BS32965" s="152"/>
      <c r="BT32965" s="153"/>
    </row>
    <row r="32966" spans="71:72" x14ac:dyDescent="0.2">
      <c r="BS32966" s="152"/>
      <c r="BT32966" s="153"/>
    </row>
    <row r="32967" spans="71:72" x14ac:dyDescent="0.2">
      <c r="BS32967" s="152"/>
      <c r="BT32967" s="153"/>
    </row>
    <row r="32968" spans="71:72" x14ac:dyDescent="0.2">
      <c r="BS32968" s="152"/>
      <c r="BT32968" s="153"/>
    </row>
    <row r="32969" spans="71:72" x14ac:dyDescent="0.2">
      <c r="BS32969" s="152"/>
      <c r="BT32969" s="153"/>
    </row>
    <row r="32970" spans="71:72" x14ac:dyDescent="0.2">
      <c r="BS32970" s="152"/>
      <c r="BT32970" s="153"/>
    </row>
    <row r="32971" spans="71:72" x14ac:dyDescent="0.2">
      <c r="BS32971" s="152"/>
      <c r="BT32971" s="153"/>
    </row>
    <row r="32972" spans="71:72" x14ac:dyDescent="0.2">
      <c r="BS32972" s="152"/>
      <c r="BT32972" s="153"/>
    </row>
    <row r="32973" spans="71:72" x14ac:dyDescent="0.2">
      <c r="BS32973" s="152"/>
      <c r="BT32973" s="153"/>
    </row>
    <row r="32974" spans="71:72" x14ac:dyDescent="0.2">
      <c r="BS32974" s="152"/>
      <c r="BT32974" s="153"/>
    </row>
    <row r="32975" spans="71:72" x14ac:dyDescent="0.2">
      <c r="BS32975" s="152"/>
      <c r="BT32975" s="153"/>
    </row>
    <row r="32976" spans="71:72" x14ac:dyDescent="0.2">
      <c r="BS32976" s="152"/>
      <c r="BT32976" s="153"/>
    </row>
    <row r="32977" spans="71:72" x14ac:dyDescent="0.2">
      <c r="BS32977" s="152"/>
      <c r="BT32977" s="153"/>
    </row>
    <row r="32978" spans="71:72" x14ac:dyDescent="0.2">
      <c r="BS32978" s="152"/>
      <c r="BT32978" s="153"/>
    </row>
    <row r="32979" spans="71:72" x14ac:dyDescent="0.2">
      <c r="BS32979" s="152"/>
      <c r="BT32979" s="153"/>
    </row>
    <row r="32980" spans="71:72" x14ac:dyDescent="0.2">
      <c r="BS32980" s="152"/>
      <c r="BT32980" s="153"/>
    </row>
    <row r="32981" spans="71:72" x14ac:dyDescent="0.2">
      <c r="BS32981" s="152"/>
      <c r="BT32981" s="153"/>
    </row>
    <row r="32982" spans="71:72" x14ac:dyDescent="0.2">
      <c r="BS32982" s="152"/>
      <c r="BT32982" s="153"/>
    </row>
    <row r="32983" spans="71:72" x14ac:dyDescent="0.2">
      <c r="BS32983" s="152"/>
      <c r="BT32983" s="153"/>
    </row>
    <row r="32984" spans="71:72" x14ac:dyDescent="0.2">
      <c r="BS32984" s="152"/>
      <c r="BT32984" s="153"/>
    </row>
    <row r="32985" spans="71:72" x14ac:dyDescent="0.2">
      <c r="BS32985" s="152"/>
      <c r="BT32985" s="153"/>
    </row>
    <row r="32986" spans="71:72" x14ac:dyDescent="0.2">
      <c r="BS32986" s="152"/>
      <c r="BT32986" s="153"/>
    </row>
    <row r="32987" spans="71:72" x14ac:dyDescent="0.2">
      <c r="BS32987" s="152"/>
      <c r="BT32987" s="153"/>
    </row>
    <row r="32988" spans="71:72" x14ac:dyDescent="0.2">
      <c r="BS32988" s="152"/>
      <c r="BT32988" s="153"/>
    </row>
    <row r="32989" spans="71:72" x14ac:dyDescent="0.2">
      <c r="BS32989" s="152"/>
      <c r="BT32989" s="153"/>
    </row>
    <row r="32990" spans="71:72" x14ac:dyDescent="0.2">
      <c r="BS32990" s="152"/>
      <c r="BT32990" s="153"/>
    </row>
    <row r="32991" spans="71:72" x14ac:dyDescent="0.2">
      <c r="BS32991" s="152"/>
      <c r="BT32991" s="153"/>
    </row>
    <row r="32992" spans="71:72" x14ac:dyDescent="0.2">
      <c r="BS32992" s="152"/>
      <c r="BT32992" s="153"/>
    </row>
    <row r="32993" spans="71:72" x14ac:dyDescent="0.2">
      <c r="BS32993" s="152"/>
      <c r="BT32993" s="153"/>
    </row>
    <row r="32994" spans="71:72" x14ac:dyDescent="0.2">
      <c r="BS32994" s="152"/>
      <c r="BT32994" s="153"/>
    </row>
    <row r="32995" spans="71:72" x14ac:dyDescent="0.2">
      <c r="BS32995" s="152"/>
      <c r="BT32995" s="153"/>
    </row>
    <row r="32996" spans="71:72" x14ac:dyDescent="0.2">
      <c r="BS32996" s="152"/>
      <c r="BT32996" s="153"/>
    </row>
    <row r="32997" spans="71:72" x14ac:dyDescent="0.2">
      <c r="BS32997" s="152"/>
      <c r="BT32997" s="153"/>
    </row>
    <row r="32998" spans="71:72" x14ac:dyDescent="0.2">
      <c r="BS32998" s="152"/>
      <c r="BT32998" s="153"/>
    </row>
    <row r="32999" spans="71:72" x14ac:dyDescent="0.2">
      <c r="BS32999" s="152"/>
      <c r="BT32999" s="153"/>
    </row>
    <row r="33000" spans="71:72" x14ac:dyDescent="0.2">
      <c r="BS33000" s="152"/>
      <c r="BT33000" s="153"/>
    </row>
    <row r="33001" spans="71:72" x14ac:dyDescent="0.2">
      <c r="BS33001" s="152"/>
      <c r="BT33001" s="153"/>
    </row>
    <row r="33002" spans="71:72" x14ac:dyDescent="0.2">
      <c r="BS33002" s="152"/>
      <c r="BT33002" s="153"/>
    </row>
    <row r="33003" spans="71:72" x14ac:dyDescent="0.2">
      <c r="BS33003" s="152"/>
      <c r="BT33003" s="153"/>
    </row>
    <row r="33004" spans="71:72" x14ac:dyDescent="0.2">
      <c r="BS33004" s="152"/>
      <c r="BT33004" s="153"/>
    </row>
    <row r="33005" spans="71:72" x14ac:dyDescent="0.2">
      <c r="BS33005" s="152"/>
      <c r="BT33005" s="153"/>
    </row>
    <row r="33006" spans="71:72" x14ac:dyDescent="0.2">
      <c r="BS33006" s="152"/>
      <c r="BT33006" s="153"/>
    </row>
    <row r="33007" spans="71:72" x14ac:dyDescent="0.2">
      <c r="BS33007" s="152"/>
      <c r="BT33007" s="153"/>
    </row>
    <row r="33008" spans="71:72" x14ac:dyDescent="0.2">
      <c r="BS33008" s="152"/>
      <c r="BT33008" s="153"/>
    </row>
    <row r="33009" spans="71:72" x14ac:dyDescent="0.2">
      <c r="BS33009" s="152"/>
      <c r="BT33009" s="153"/>
    </row>
    <row r="33010" spans="71:72" x14ac:dyDescent="0.2">
      <c r="BS33010" s="152"/>
      <c r="BT33010" s="153"/>
    </row>
    <row r="33011" spans="71:72" x14ac:dyDescent="0.2">
      <c r="BS33011" s="152"/>
      <c r="BT33011" s="153"/>
    </row>
    <row r="33012" spans="71:72" x14ac:dyDescent="0.2">
      <c r="BS33012" s="152"/>
      <c r="BT33012" s="153"/>
    </row>
    <row r="33013" spans="71:72" x14ac:dyDescent="0.2">
      <c r="BS33013" s="152"/>
      <c r="BT33013" s="153"/>
    </row>
    <row r="33014" spans="71:72" x14ac:dyDescent="0.2">
      <c r="BS33014" s="152"/>
      <c r="BT33014" s="153"/>
    </row>
    <row r="33015" spans="71:72" x14ac:dyDescent="0.2">
      <c r="BS33015" s="152"/>
      <c r="BT33015" s="153"/>
    </row>
    <row r="33016" spans="71:72" x14ac:dyDescent="0.2">
      <c r="BS33016" s="152"/>
      <c r="BT33016" s="153"/>
    </row>
    <row r="33017" spans="71:72" x14ac:dyDescent="0.2">
      <c r="BS33017" s="152"/>
      <c r="BT33017" s="153"/>
    </row>
    <row r="33018" spans="71:72" x14ac:dyDescent="0.2">
      <c r="BS33018" s="152"/>
      <c r="BT33018" s="153"/>
    </row>
    <row r="33019" spans="71:72" x14ac:dyDescent="0.2">
      <c r="BS33019" s="152"/>
      <c r="BT33019" s="153"/>
    </row>
    <row r="33020" spans="71:72" x14ac:dyDescent="0.2">
      <c r="BS33020" s="152"/>
      <c r="BT33020" s="153"/>
    </row>
    <row r="33021" spans="71:72" x14ac:dyDescent="0.2">
      <c r="BS33021" s="152"/>
      <c r="BT33021" s="153"/>
    </row>
    <row r="33022" spans="71:72" x14ac:dyDescent="0.2">
      <c r="BS33022" s="152"/>
      <c r="BT33022" s="153"/>
    </row>
    <row r="33023" spans="71:72" x14ac:dyDescent="0.2">
      <c r="BS33023" s="152"/>
      <c r="BT33023" s="153"/>
    </row>
    <row r="33024" spans="71:72" x14ac:dyDescent="0.2">
      <c r="BS33024" s="152"/>
      <c r="BT33024" s="153"/>
    </row>
    <row r="33025" spans="71:72" x14ac:dyDescent="0.2">
      <c r="BS33025" s="152"/>
      <c r="BT33025" s="153"/>
    </row>
    <row r="33026" spans="71:72" x14ac:dyDescent="0.2">
      <c r="BS33026" s="152"/>
      <c r="BT33026" s="153"/>
    </row>
    <row r="33027" spans="71:72" x14ac:dyDescent="0.2">
      <c r="BS33027" s="152"/>
      <c r="BT33027" s="153"/>
    </row>
    <row r="33028" spans="71:72" x14ac:dyDescent="0.2">
      <c r="BS33028" s="152"/>
      <c r="BT33028" s="153"/>
    </row>
    <row r="33029" spans="71:72" x14ac:dyDescent="0.2">
      <c r="BS33029" s="152"/>
      <c r="BT33029" s="153"/>
    </row>
    <row r="33030" spans="71:72" x14ac:dyDescent="0.2">
      <c r="BS33030" s="152"/>
      <c r="BT33030" s="153"/>
    </row>
    <row r="33031" spans="71:72" x14ac:dyDescent="0.2">
      <c r="BS33031" s="152"/>
      <c r="BT33031" s="153"/>
    </row>
    <row r="33032" spans="71:72" x14ac:dyDescent="0.2">
      <c r="BS33032" s="152"/>
      <c r="BT33032" s="153"/>
    </row>
    <row r="33033" spans="71:72" x14ac:dyDescent="0.2">
      <c r="BS33033" s="152"/>
      <c r="BT33033" s="153"/>
    </row>
    <row r="33034" spans="71:72" x14ac:dyDescent="0.2">
      <c r="BS33034" s="152"/>
      <c r="BT33034" s="153"/>
    </row>
    <row r="33035" spans="71:72" x14ac:dyDescent="0.2">
      <c r="BS33035" s="152"/>
      <c r="BT33035" s="153"/>
    </row>
    <row r="33036" spans="71:72" x14ac:dyDescent="0.2">
      <c r="BS33036" s="152"/>
      <c r="BT33036" s="153"/>
    </row>
    <row r="33037" spans="71:72" x14ac:dyDescent="0.2">
      <c r="BS33037" s="152"/>
      <c r="BT33037" s="153"/>
    </row>
    <row r="33038" spans="71:72" x14ac:dyDescent="0.2">
      <c r="BS33038" s="152"/>
      <c r="BT33038" s="153"/>
    </row>
    <row r="33039" spans="71:72" x14ac:dyDescent="0.2">
      <c r="BS33039" s="152"/>
      <c r="BT33039" s="153"/>
    </row>
    <row r="33040" spans="71:72" x14ac:dyDescent="0.2">
      <c r="BS33040" s="152"/>
      <c r="BT33040" s="153"/>
    </row>
    <row r="33041" spans="71:72" x14ac:dyDescent="0.2">
      <c r="BS33041" s="152"/>
      <c r="BT33041" s="153"/>
    </row>
    <row r="33042" spans="71:72" x14ac:dyDescent="0.2">
      <c r="BS33042" s="152"/>
      <c r="BT33042" s="153"/>
    </row>
    <row r="33043" spans="71:72" x14ac:dyDescent="0.2">
      <c r="BS33043" s="152"/>
      <c r="BT33043" s="153"/>
    </row>
    <row r="33044" spans="71:72" x14ac:dyDescent="0.2">
      <c r="BS33044" s="152"/>
      <c r="BT33044" s="153"/>
    </row>
    <row r="33045" spans="71:72" x14ac:dyDescent="0.2">
      <c r="BS33045" s="152"/>
      <c r="BT33045" s="153"/>
    </row>
    <row r="33046" spans="71:72" x14ac:dyDescent="0.2">
      <c r="BS33046" s="152"/>
      <c r="BT33046" s="153"/>
    </row>
    <row r="33047" spans="71:72" x14ac:dyDescent="0.2">
      <c r="BS33047" s="152"/>
      <c r="BT33047" s="153"/>
    </row>
    <row r="33048" spans="71:72" x14ac:dyDescent="0.2">
      <c r="BS33048" s="152"/>
      <c r="BT33048" s="153"/>
    </row>
    <row r="33049" spans="71:72" x14ac:dyDescent="0.2">
      <c r="BS33049" s="152"/>
      <c r="BT33049" s="153"/>
    </row>
    <row r="33050" spans="71:72" x14ac:dyDescent="0.2">
      <c r="BS33050" s="152"/>
      <c r="BT33050" s="153"/>
    </row>
    <row r="33051" spans="71:72" x14ac:dyDescent="0.2">
      <c r="BS33051" s="152"/>
      <c r="BT33051" s="153"/>
    </row>
    <row r="33052" spans="71:72" x14ac:dyDescent="0.2">
      <c r="BS33052" s="152"/>
      <c r="BT33052" s="153"/>
    </row>
    <row r="33053" spans="71:72" x14ac:dyDescent="0.2">
      <c r="BS33053" s="152"/>
      <c r="BT33053" s="153"/>
    </row>
    <row r="33054" spans="71:72" x14ac:dyDescent="0.2">
      <c r="BS33054" s="152"/>
      <c r="BT33054" s="153"/>
    </row>
    <row r="33055" spans="71:72" x14ac:dyDescent="0.2">
      <c r="BS33055" s="152"/>
      <c r="BT33055" s="153"/>
    </row>
    <row r="33056" spans="71:72" x14ac:dyDescent="0.2">
      <c r="BS33056" s="152"/>
      <c r="BT33056" s="153"/>
    </row>
    <row r="33057" spans="71:72" x14ac:dyDescent="0.2">
      <c r="BS33057" s="152"/>
      <c r="BT33057" s="153"/>
    </row>
    <row r="33058" spans="71:72" x14ac:dyDescent="0.2">
      <c r="BS33058" s="152"/>
      <c r="BT33058" s="153"/>
    </row>
    <row r="33059" spans="71:72" x14ac:dyDescent="0.2">
      <c r="BS33059" s="152"/>
      <c r="BT33059" s="153"/>
    </row>
    <row r="33060" spans="71:72" x14ac:dyDescent="0.2">
      <c r="BS33060" s="152"/>
      <c r="BT33060" s="153"/>
    </row>
    <row r="33061" spans="71:72" x14ac:dyDescent="0.2">
      <c r="BS33061" s="152"/>
      <c r="BT33061" s="153"/>
    </row>
    <row r="33062" spans="71:72" x14ac:dyDescent="0.2">
      <c r="BS33062" s="152"/>
      <c r="BT33062" s="153"/>
    </row>
    <row r="33063" spans="71:72" x14ac:dyDescent="0.2">
      <c r="BS33063" s="152"/>
      <c r="BT33063" s="153"/>
    </row>
    <row r="33064" spans="71:72" x14ac:dyDescent="0.2">
      <c r="BS33064" s="152"/>
      <c r="BT33064" s="153"/>
    </row>
    <row r="33065" spans="71:72" x14ac:dyDescent="0.2">
      <c r="BS33065" s="152"/>
      <c r="BT33065" s="153"/>
    </row>
    <row r="33066" spans="71:72" x14ac:dyDescent="0.2">
      <c r="BS33066" s="152"/>
      <c r="BT33066" s="153"/>
    </row>
    <row r="33067" spans="71:72" x14ac:dyDescent="0.2">
      <c r="BS33067" s="152"/>
      <c r="BT33067" s="153"/>
    </row>
    <row r="33068" spans="71:72" x14ac:dyDescent="0.2">
      <c r="BS33068" s="152"/>
      <c r="BT33068" s="153"/>
    </row>
    <row r="33069" spans="71:72" x14ac:dyDescent="0.2">
      <c r="BS33069" s="152"/>
      <c r="BT33069" s="153"/>
    </row>
    <row r="33070" spans="71:72" x14ac:dyDescent="0.2">
      <c r="BS33070" s="152"/>
      <c r="BT33070" s="153"/>
    </row>
    <row r="33071" spans="71:72" x14ac:dyDescent="0.2">
      <c r="BS33071" s="152"/>
      <c r="BT33071" s="153"/>
    </row>
    <row r="33072" spans="71:72" x14ac:dyDescent="0.2">
      <c r="BS33072" s="152"/>
      <c r="BT33072" s="153"/>
    </row>
    <row r="33073" spans="71:72" x14ac:dyDescent="0.2">
      <c r="BS33073" s="152"/>
      <c r="BT33073" s="153"/>
    </row>
    <row r="33074" spans="71:72" x14ac:dyDescent="0.2">
      <c r="BS33074" s="152"/>
      <c r="BT33074" s="153"/>
    </row>
    <row r="33075" spans="71:72" x14ac:dyDescent="0.2">
      <c r="BS33075" s="152"/>
      <c r="BT33075" s="153"/>
    </row>
    <row r="33076" spans="71:72" x14ac:dyDescent="0.2">
      <c r="BS33076" s="152"/>
      <c r="BT33076" s="153"/>
    </row>
    <row r="33077" spans="71:72" x14ac:dyDescent="0.2">
      <c r="BS33077" s="152"/>
      <c r="BT33077" s="153"/>
    </row>
    <row r="33078" spans="71:72" x14ac:dyDescent="0.2">
      <c r="BS33078" s="152"/>
      <c r="BT33078" s="153"/>
    </row>
    <row r="33079" spans="71:72" x14ac:dyDescent="0.2">
      <c r="BS33079" s="152"/>
      <c r="BT33079" s="153"/>
    </row>
    <row r="33080" spans="71:72" x14ac:dyDescent="0.2">
      <c r="BS33080" s="152"/>
      <c r="BT33080" s="153"/>
    </row>
    <row r="33081" spans="71:72" x14ac:dyDescent="0.2">
      <c r="BS33081" s="152"/>
      <c r="BT33081" s="153"/>
    </row>
    <row r="33082" spans="71:72" x14ac:dyDescent="0.2">
      <c r="BS33082" s="152"/>
      <c r="BT33082" s="153"/>
    </row>
    <row r="33083" spans="71:72" x14ac:dyDescent="0.2">
      <c r="BS33083" s="152"/>
      <c r="BT33083" s="153"/>
    </row>
    <row r="33084" spans="71:72" x14ac:dyDescent="0.2">
      <c r="BS33084" s="152"/>
      <c r="BT33084" s="153"/>
    </row>
    <row r="33085" spans="71:72" x14ac:dyDescent="0.2">
      <c r="BS33085" s="152"/>
      <c r="BT33085" s="153"/>
    </row>
    <row r="33086" spans="71:72" x14ac:dyDescent="0.2">
      <c r="BS33086" s="152"/>
      <c r="BT33086" s="153"/>
    </row>
    <row r="33087" spans="71:72" x14ac:dyDescent="0.2">
      <c r="BS33087" s="152"/>
      <c r="BT33087" s="153"/>
    </row>
    <row r="33088" spans="71:72" x14ac:dyDescent="0.2">
      <c r="BS33088" s="152"/>
      <c r="BT33088" s="153"/>
    </row>
    <row r="33089" spans="71:72" x14ac:dyDescent="0.2">
      <c r="BS33089" s="152"/>
      <c r="BT33089" s="153"/>
    </row>
    <row r="33090" spans="71:72" x14ac:dyDescent="0.2">
      <c r="BS33090" s="152"/>
      <c r="BT33090" s="153"/>
    </row>
    <row r="33091" spans="71:72" x14ac:dyDescent="0.2">
      <c r="BS33091" s="152"/>
      <c r="BT33091" s="153"/>
    </row>
    <row r="33092" spans="71:72" x14ac:dyDescent="0.2">
      <c r="BS33092" s="152"/>
      <c r="BT33092" s="153"/>
    </row>
    <row r="33093" spans="71:72" x14ac:dyDescent="0.2">
      <c r="BS33093" s="152"/>
      <c r="BT33093" s="153"/>
    </row>
    <row r="33094" spans="71:72" x14ac:dyDescent="0.2">
      <c r="BS33094" s="152"/>
      <c r="BT33094" s="153"/>
    </row>
    <row r="33095" spans="71:72" x14ac:dyDescent="0.2">
      <c r="BS33095" s="152"/>
      <c r="BT33095" s="153"/>
    </row>
    <row r="33096" spans="71:72" x14ac:dyDescent="0.2">
      <c r="BS33096" s="152"/>
      <c r="BT33096" s="153"/>
    </row>
    <row r="33097" spans="71:72" x14ac:dyDescent="0.2">
      <c r="BS33097" s="152"/>
      <c r="BT33097" s="153"/>
    </row>
    <row r="33098" spans="71:72" x14ac:dyDescent="0.2">
      <c r="BS33098" s="152"/>
      <c r="BT33098" s="153"/>
    </row>
    <row r="33099" spans="71:72" x14ac:dyDescent="0.2">
      <c r="BS33099" s="152"/>
      <c r="BT33099" s="153"/>
    </row>
    <row r="33100" spans="71:72" x14ac:dyDescent="0.2">
      <c r="BS33100" s="152"/>
      <c r="BT33100" s="153"/>
    </row>
    <row r="33101" spans="71:72" x14ac:dyDescent="0.2">
      <c r="BS33101" s="152"/>
      <c r="BT33101" s="153"/>
    </row>
    <row r="33102" spans="71:72" x14ac:dyDescent="0.2">
      <c r="BS33102" s="152"/>
      <c r="BT33102" s="153"/>
    </row>
    <row r="33103" spans="71:72" x14ac:dyDescent="0.2">
      <c r="BS33103" s="152"/>
      <c r="BT33103" s="153"/>
    </row>
    <row r="33104" spans="71:72" x14ac:dyDescent="0.2">
      <c r="BS33104" s="152"/>
      <c r="BT33104" s="153"/>
    </row>
    <row r="33105" spans="71:72" x14ac:dyDescent="0.2">
      <c r="BS33105" s="152"/>
      <c r="BT33105" s="153"/>
    </row>
    <row r="33106" spans="71:72" x14ac:dyDescent="0.2">
      <c r="BS33106" s="152"/>
      <c r="BT33106" s="153"/>
    </row>
    <row r="33107" spans="71:72" x14ac:dyDescent="0.2">
      <c r="BS33107" s="152"/>
      <c r="BT33107" s="153"/>
    </row>
    <row r="33108" spans="71:72" x14ac:dyDescent="0.2">
      <c r="BS33108" s="152"/>
      <c r="BT33108" s="153"/>
    </row>
    <row r="33109" spans="71:72" x14ac:dyDescent="0.2">
      <c r="BS33109" s="152"/>
      <c r="BT33109" s="153"/>
    </row>
    <row r="33110" spans="71:72" x14ac:dyDescent="0.2">
      <c r="BS33110" s="152"/>
      <c r="BT33110" s="153"/>
    </row>
    <row r="33111" spans="71:72" x14ac:dyDescent="0.2">
      <c r="BS33111" s="152"/>
      <c r="BT33111" s="153"/>
    </row>
    <row r="33112" spans="71:72" x14ac:dyDescent="0.2">
      <c r="BS33112" s="152"/>
      <c r="BT33112" s="153"/>
    </row>
    <row r="33113" spans="71:72" x14ac:dyDescent="0.2">
      <c r="BS33113" s="152"/>
      <c r="BT33113" s="153"/>
    </row>
    <row r="33114" spans="71:72" x14ac:dyDescent="0.2">
      <c r="BS33114" s="152"/>
      <c r="BT33114" s="153"/>
    </row>
    <row r="33115" spans="71:72" x14ac:dyDescent="0.2">
      <c r="BS33115" s="152"/>
      <c r="BT33115" s="153"/>
    </row>
    <row r="33116" spans="71:72" x14ac:dyDescent="0.2">
      <c r="BS33116" s="152"/>
      <c r="BT33116" s="153"/>
    </row>
    <row r="33117" spans="71:72" x14ac:dyDescent="0.2">
      <c r="BS33117" s="152"/>
      <c r="BT33117" s="153"/>
    </row>
    <row r="33118" spans="71:72" x14ac:dyDescent="0.2">
      <c r="BS33118" s="152"/>
      <c r="BT33118" s="153"/>
    </row>
    <row r="33119" spans="71:72" x14ac:dyDescent="0.2">
      <c r="BS33119" s="152"/>
      <c r="BT33119" s="153"/>
    </row>
    <row r="33120" spans="71:72" x14ac:dyDescent="0.2">
      <c r="BS33120" s="152"/>
      <c r="BT33120" s="153"/>
    </row>
    <row r="33121" spans="71:72" x14ac:dyDescent="0.2">
      <c r="BS33121" s="152"/>
      <c r="BT33121" s="153"/>
    </row>
    <row r="33122" spans="71:72" x14ac:dyDescent="0.2">
      <c r="BS33122" s="152"/>
      <c r="BT33122" s="153"/>
    </row>
    <row r="33123" spans="71:72" x14ac:dyDescent="0.2">
      <c r="BS33123" s="152"/>
      <c r="BT33123" s="153"/>
    </row>
    <row r="33124" spans="71:72" x14ac:dyDescent="0.2">
      <c r="BS33124" s="152"/>
      <c r="BT33124" s="153"/>
    </row>
    <row r="33125" spans="71:72" x14ac:dyDescent="0.2">
      <c r="BS33125" s="152"/>
      <c r="BT33125" s="153"/>
    </row>
    <row r="33126" spans="71:72" x14ac:dyDescent="0.2">
      <c r="BS33126" s="152"/>
      <c r="BT33126" s="153"/>
    </row>
    <row r="33127" spans="71:72" x14ac:dyDescent="0.2">
      <c r="BS33127" s="152"/>
      <c r="BT33127" s="153"/>
    </row>
    <row r="33128" spans="71:72" x14ac:dyDescent="0.2">
      <c r="BS33128" s="152"/>
      <c r="BT33128" s="153"/>
    </row>
    <row r="33129" spans="71:72" x14ac:dyDescent="0.2">
      <c r="BS33129" s="152"/>
      <c r="BT33129" s="153"/>
    </row>
    <row r="33130" spans="71:72" x14ac:dyDescent="0.2">
      <c r="BS33130" s="152"/>
      <c r="BT33130" s="153"/>
    </row>
    <row r="33131" spans="71:72" x14ac:dyDescent="0.2">
      <c r="BS33131" s="152"/>
      <c r="BT33131" s="153"/>
    </row>
    <row r="33132" spans="71:72" x14ac:dyDescent="0.2">
      <c r="BS33132" s="152"/>
      <c r="BT33132" s="153"/>
    </row>
    <row r="33133" spans="71:72" x14ac:dyDescent="0.2">
      <c r="BS33133" s="152"/>
      <c r="BT33133" s="153"/>
    </row>
    <row r="33134" spans="71:72" x14ac:dyDescent="0.2">
      <c r="BS33134" s="152"/>
      <c r="BT33134" s="153"/>
    </row>
    <row r="33135" spans="71:72" x14ac:dyDescent="0.2">
      <c r="BS33135" s="152"/>
      <c r="BT33135" s="153"/>
    </row>
    <row r="33136" spans="71:72" x14ac:dyDescent="0.2">
      <c r="BS33136" s="152"/>
      <c r="BT33136" s="153"/>
    </row>
    <row r="33137" spans="71:72" x14ac:dyDescent="0.2">
      <c r="BS33137" s="152"/>
      <c r="BT33137" s="153"/>
    </row>
    <row r="33138" spans="71:72" x14ac:dyDescent="0.2">
      <c r="BS33138" s="152"/>
      <c r="BT33138" s="153"/>
    </row>
    <row r="33139" spans="71:72" x14ac:dyDescent="0.2">
      <c r="BS33139" s="152"/>
      <c r="BT33139" s="153"/>
    </row>
    <row r="33140" spans="71:72" x14ac:dyDescent="0.2">
      <c r="BS33140" s="152"/>
      <c r="BT33140" s="153"/>
    </row>
    <row r="33141" spans="71:72" x14ac:dyDescent="0.2">
      <c r="BS33141" s="152"/>
      <c r="BT33141" s="153"/>
    </row>
    <row r="33142" spans="71:72" x14ac:dyDescent="0.2">
      <c r="BS33142" s="152"/>
      <c r="BT33142" s="153"/>
    </row>
    <row r="33143" spans="71:72" x14ac:dyDescent="0.2">
      <c r="BS33143" s="152"/>
      <c r="BT33143" s="153"/>
    </row>
    <row r="33144" spans="71:72" x14ac:dyDescent="0.2">
      <c r="BS33144" s="152"/>
      <c r="BT33144" s="153"/>
    </row>
    <row r="33145" spans="71:72" x14ac:dyDescent="0.2">
      <c r="BS33145" s="152"/>
      <c r="BT33145" s="153"/>
    </row>
    <row r="33146" spans="71:72" x14ac:dyDescent="0.2">
      <c r="BS33146" s="152"/>
      <c r="BT33146" s="153"/>
    </row>
    <row r="33147" spans="71:72" x14ac:dyDescent="0.2">
      <c r="BS33147" s="152"/>
      <c r="BT33147" s="153"/>
    </row>
    <row r="33148" spans="71:72" x14ac:dyDescent="0.2">
      <c r="BS33148" s="152"/>
      <c r="BT33148" s="153"/>
    </row>
    <row r="33149" spans="71:72" x14ac:dyDescent="0.2">
      <c r="BS33149" s="152"/>
      <c r="BT33149" s="153"/>
    </row>
    <row r="33150" spans="71:72" x14ac:dyDescent="0.2">
      <c r="BS33150" s="152"/>
      <c r="BT33150" s="153"/>
    </row>
    <row r="33151" spans="71:72" x14ac:dyDescent="0.2">
      <c r="BS33151" s="152"/>
      <c r="BT33151" s="153"/>
    </row>
    <row r="33152" spans="71:72" x14ac:dyDescent="0.2">
      <c r="BS33152" s="152"/>
      <c r="BT33152" s="153"/>
    </row>
    <row r="33153" spans="71:72" x14ac:dyDescent="0.2">
      <c r="BS33153" s="152"/>
      <c r="BT33153" s="153"/>
    </row>
    <row r="33154" spans="71:72" x14ac:dyDescent="0.2">
      <c r="BS33154" s="152"/>
      <c r="BT33154" s="153"/>
    </row>
    <row r="33155" spans="71:72" x14ac:dyDescent="0.2">
      <c r="BS33155" s="152"/>
      <c r="BT33155" s="153"/>
    </row>
    <row r="33156" spans="71:72" x14ac:dyDescent="0.2">
      <c r="BS33156" s="152"/>
      <c r="BT33156" s="153"/>
    </row>
    <row r="33157" spans="71:72" x14ac:dyDescent="0.2">
      <c r="BS33157" s="152"/>
      <c r="BT33157" s="153"/>
    </row>
    <row r="33158" spans="71:72" x14ac:dyDescent="0.2">
      <c r="BS33158" s="152"/>
      <c r="BT33158" s="153"/>
    </row>
    <row r="33159" spans="71:72" x14ac:dyDescent="0.2">
      <c r="BS33159" s="152"/>
      <c r="BT33159" s="153"/>
    </row>
    <row r="33160" spans="71:72" x14ac:dyDescent="0.2">
      <c r="BS33160" s="152"/>
      <c r="BT33160" s="153"/>
    </row>
    <row r="33161" spans="71:72" x14ac:dyDescent="0.2">
      <c r="BS33161" s="152"/>
      <c r="BT33161" s="153"/>
    </row>
    <row r="33162" spans="71:72" x14ac:dyDescent="0.2">
      <c r="BS33162" s="152"/>
      <c r="BT33162" s="153"/>
    </row>
    <row r="33163" spans="71:72" x14ac:dyDescent="0.2">
      <c r="BS33163" s="152"/>
      <c r="BT33163" s="153"/>
    </row>
    <row r="33164" spans="71:72" x14ac:dyDescent="0.2">
      <c r="BS33164" s="152"/>
      <c r="BT33164" s="153"/>
    </row>
    <row r="33165" spans="71:72" x14ac:dyDescent="0.2">
      <c r="BS33165" s="152"/>
      <c r="BT33165" s="153"/>
    </row>
    <row r="33166" spans="71:72" x14ac:dyDescent="0.2">
      <c r="BS33166" s="152"/>
      <c r="BT33166" s="153"/>
    </row>
    <row r="33167" spans="71:72" x14ac:dyDescent="0.2">
      <c r="BS33167" s="152"/>
      <c r="BT33167" s="153"/>
    </row>
    <row r="33168" spans="71:72" x14ac:dyDescent="0.2">
      <c r="BS33168" s="152"/>
      <c r="BT33168" s="153"/>
    </row>
    <row r="33169" spans="71:72" x14ac:dyDescent="0.2">
      <c r="BS33169" s="152"/>
      <c r="BT33169" s="153"/>
    </row>
    <row r="33170" spans="71:72" x14ac:dyDescent="0.2">
      <c r="BS33170" s="152"/>
      <c r="BT33170" s="153"/>
    </row>
    <row r="33171" spans="71:72" x14ac:dyDescent="0.2">
      <c r="BS33171" s="152"/>
      <c r="BT33171" s="153"/>
    </row>
    <row r="33172" spans="71:72" x14ac:dyDescent="0.2">
      <c r="BS33172" s="152"/>
      <c r="BT33172" s="153"/>
    </row>
    <row r="33173" spans="71:72" x14ac:dyDescent="0.2">
      <c r="BS33173" s="152"/>
      <c r="BT33173" s="153"/>
    </row>
    <row r="33174" spans="71:72" x14ac:dyDescent="0.2">
      <c r="BS33174" s="152"/>
      <c r="BT33174" s="153"/>
    </row>
    <row r="33175" spans="71:72" x14ac:dyDescent="0.2">
      <c r="BS33175" s="152"/>
      <c r="BT33175" s="153"/>
    </row>
    <row r="33176" spans="71:72" x14ac:dyDescent="0.2">
      <c r="BS33176" s="152"/>
      <c r="BT33176" s="153"/>
    </row>
    <row r="33177" spans="71:72" x14ac:dyDescent="0.2">
      <c r="BS33177" s="152"/>
      <c r="BT33177" s="153"/>
    </row>
    <row r="33178" spans="71:72" x14ac:dyDescent="0.2">
      <c r="BS33178" s="152"/>
      <c r="BT33178" s="153"/>
    </row>
    <row r="33179" spans="71:72" x14ac:dyDescent="0.2">
      <c r="BS33179" s="152"/>
      <c r="BT33179" s="153"/>
    </row>
    <row r="33180" spans="71:72" x14ac:dyDescent="0.2">
      <c r="BS33180" s="152"/>
      <c r="BT33180" s="153"/>
    </row>
    <row r="33181" spans="71:72" x14ac:dyDescent="0.2">
      <c r="BS33181" s="152"/>
      <c r="BT33181" s="153"/>
    </row>
    <row r="33182" spans="71:72" x14ac:dyDescent="0.2">
      <c r="BS33182" s="152"/>
      <c r="BT33182" s="153"/>
    </row>
    <row r="33183" spans="71:72" x14ac:dyDescent="0.2">
      <c r="BS33183" s="152"/>
      <c r="BT33183" s="153"/>
    </row>
    <row r="33184" spans="71:72" x14ac:dyDescent="0.2">
      <c r="BS33184" s="152"/>
      <c r="BT33184" s="153"/>
    </row>
    <row r="33185" spans="71:72" x14ac:dyDescent="0.2">
      <c r="BS33185" s="152"/>
      <c r="BT33185" s="153"/>
    </row>
    <row r="33186" spans="71:72" x14ac:dyDescent="0.2">
      <c r="BS33186" s="152"/>
      <c r="BT33186" s="153"/>
    </row>
    <row r="33187" spans="71:72" x14ac:dyDescent="0.2">
      <c r="BS33187" s="152"/>
      <c r="BT33187" s="153"/>
    </row>
    <row r="33188" spans="71:72" x14ac:dyDescent="0.2">
      <c r="BS33188" s="152"/>
      <c r="BT33188" s="153"/>
    </row>
    <row r="33189" spans="71:72" x14ac:dyDescent="0.2">
      <c r="BS33189" s="152"/>
      <c r="BT33189" s="153"/>
    </row>
    <row r="33190" spans="71:72" x14ac:dyDescent="0.2">
      <c r="BS33190" s="152"/>
      <c r="BT33190" s="153"/>
    </row>
    <row r="33191" spans="71:72" x14ac:dyDescent="0.2">
      <c r="BS33191" s="152"/>
      <c r="BT33191" s="153"/>
    </row>
    <row r="33192" spans="71:72" x14ac:dyDescent="0.2">
      <c r="BS33192" s="152"/>
      <c r="BT33192" s="153"/>
    </row>
    <row r="33193" spans="71:72" x14ac:dyDescent="0.2">
      <c r="BS33193" s="152"/>
      <c r="BT33193" s="153"/>
    </row>
    <row r="33194" spans="71:72" x14ac:dyDescent="0.2">
      <c r="BS33194" s="152"/>
      <c r="BT33194" s="153"/>
    </row>
    <row r="33195" spans="71:72" x14ac:dyDescent="0.2">
      <c r="BS33195" s="152"/>
      <c r="BT33195" s="153"/>
    </row>
    <row r="33196" spans="71:72" x14ac:dyDescent="0.2">
      <c r="BS33196" s="152"/>
      <c r="BT33196" s="153"/>
    </row>
    <row r="33197" spans="71:72" x14ac:dyDescent="0.2">
      <c r="BS33197" s="152"/>
      <c r="BT33197" s="153"/>
    </row>
    <row r="33198" spans="71:72" x14ac:dyDescent="0.2">
      <c r="BS33198" s="152"/>
      <c r="BT33198" s="153"/>
    </row>
    <row r="33199" spans="71:72" x14ac:dyDescent="0.2">
      <c r="BS33199" s="152"/>
      <c r="BT33199" s="153"/>
    </row>
    <row r="33200" spans="71:72" x14ac:dyDescent="0.2">
      <c r="BS33200" s="152"/>
      <c r="BT33200" s="153"/>
    </row>
    <row r="33201" spans="71:72" x14ac:dyDescent="0.2">
      <c r="BS33201" s="152"/>
      <c r="BT33201" s="153"/>
    </row>
    <row r="33202" spans="71:72" x14ac:dyDescent="0.2">
      <c r="BS33202" s="152"/>
      <c r="BT33202" s="153"/>
    </row>
    <row r="33203" spans="71:72" x14ac:dyDescent="0.2">
      <c r="BS33203" s="152"/>
      <c r="BT33203" s="153"/>
    </row>
    <row r="33204" spans="71:72" x14ac:dyDescent="0.2">
      <c r="BS33204" s="152"/>
      <c r="BT33204" s="153"/>
    </row>
    <row r="33205" spans="71:72" x14ac:dyDescent="0.2">
      <c r="BS33205" s="152"/>
      <c r="BT33205" s="153"/>
    </row>
    <row r="33206" spans="71:72" x14ac:dyDescent="0.2">
      <c r="BS33206" s="152"/>
      <c r="BT33206" s="153"/>
    </row>
    <row r="33207" spans="71:72" x14ac:dyDescent="0.2">
      <c r="BS33207" s="152"/>
      <c r="BT33207" s="153"/>
    </row>
    <row r="33208" spans="71:72" x14ac:dyDescent="0.2">
      <c r="BS33208" s="152"/>
      <c r="BT33208" s="153"/>
    </row>
    <row r="33209" spans="71:72" x14ac:dyDescent="0.2">
      <c r="BS33209" s="152"/>
      <c r="BT33209" s="153"/>
    </row>
    <row r="33210" spans="71:72" x14ac:dyDescent="0.2">
      <c r="BS33210" s="152"/>
      <c r="BT33210" s="153"/>
    </row>
    <row r="33211" spans="71:72" x14ac:dyDescent="0.2">
      <c r="BS33211" s="152"/>
      <c r="BT33211" s="153"/>
    </row>
    <row r="33212" spans="71:72" x14ac:dyDescent="0.2">
      <c r="BS33212" s="152"/>
      <c r="BT33212" s="153"/>
    </row>
    <row r="33213" spans="71:72" x14ac:dyDescent="0.2">
      <c r="BS33213" s="152"/>
      <c r="BT33213" s="153"/>
    </row>
    <row r="33214" spans="71:72" x14ac:dyDescent="0.2">
      <c r="BS33214" s="152"/>
      <c r="BT33214" s="153"/>
    </row>
    <row r="33215" spans="71:72" x14ac:dyDescent="0.2">
      <c r="BS33215" s="152"/>
      <c r="BT33215" s="153"/>
    </row>
    <row r="33216" spans="71:72" x14ac:dyDescent="0.2">
      <c r="BS33216" s="152"/>
      <c r="BT33216" s="153"/>
    </row>
    <row r="33217" spans="71:72" x14ac:dyDescent="0.2">
      <c r="BS33217" s="152"/>
      <c r="BT33217" s="153"/>
    </row>
    <row r="33218" spans="71:72" x14ac:dyDescent="0.2">
      <c r="BS33218" s="152"/>
      <c r="BT33218" s="153"/>
    </row>
    <row r="33219" spans="71:72" x14ac:dyDescent="0.2">
      <c r="BS33219" s="152"/>
      <c r="BT33219" s="153"/>
    </row>
    <row r="33220" spans="71:72" x14ac:dyDescent="0.2">
      <c r="BS33220" s="152"/>
      <c r="BT33220" s="153"/>
    </row>
    <row r="33221" spans="71:72" x14ac:dyDescent="0.2">
      <c r="BS33221" s="152"/>
      <c r="BT33221" s="153"/>
    </row>
    <row r="33222" spans="71:72" x14ac:dyDescent="0.2">
      <c r="BS33222" s="152"/>
      <c r="BT33222" s="153"/>
    </row>
    <row r="33223" spans="71:72" x14ac:dyDescent="0.2">
      <c r="BS33223" s="152"/>
      <c r="BT33223" s="153"/>
    </row>
    <row r="33224" spans="71:72" x14ac:dyDescent="0.2">
      <c r="BS33224" s="152"/>
      <c r="BT33224" s="153"/>
    </row>
    <row r="33225" spans="71:72" x14ac:dyDescent="0.2">
      <c r="BS33225" s="152"/>
      <c r="BT33225" s="153"/>
    </row>
    <row r="33226" spans="71:72" x14ac:dyDescent="0.2">
      <c r="BS33226" s="152"/>
      <c r="BT33226" s="153"/>
    </row>
    <row r="33227" spans="71:72" x14ac:dyDescent="0.2">
      <c r="BS33227" s="152"/>
      <c r="BT33227" s="153"/>
    </row>
    <row r="33228" spans="71:72" x14ac:dyDescent="0.2">
      <c r="BS33228" s="152"/>
      <c r="BT33228" s="153"/>
    </row>
    <row r="33229" spans="71:72" x14ac:dyDescent="0.2">
      <c r="BS33229" s="152"/>
      <c r="BT33229" s="153"/>
    </row>
    <row r="33230" spans="71:72" x14ac:dyDescent="0.2">
      <c r="BS33230" s="152"/>
      <c r="BT33230" s="153"/>
    </row>
    <row r="33231" spans="71:72" x14ac:dyDescent="0.2">
      <c r="BS33231" s="152"/>
      <c r="BT33231" s="153"/>
    </row>
    <row r="33232" spans="71:72" x14ac:dyDescent="0.2">
      <c r="BS33232" s="152"/>
      <c r="BT33232" s="153"/>
    </row>
    <row r="33233" spans="71:72" x14ac:dyDescent="0.2">
      <c r="BS33233" s="152"/>
      <c r="BT33233" s="153"/>
    </row>
    <row r="33234" spans="71:72" x14ac:dyDescent="0.2">
      <c r="BS33234" s="152"/>
      <c r="BT33234" s="153"/>
    </row>
    <row r="33235" spans="71:72" x14ac:dyDescent="0.2">
      <c r="BS33235" s="152"/>
      <c r="BT33235" s="153"/>
    </row>
    <row r="33236" spans="71:72" x14ac:dyDescent="0.2">
      <c r="BS33236" s="152"/>
      <c r="BT33236" s="153"/>
    </row>
    <row r="33237" spans="71:72" x14ac:dyDescent="0.2">
      <c r="BS33237" s="152"/>
      <c r="BT33237" s="153"/>
    </row>
    <row r="33238" spans="71:72" x14ac:dyDescent="0.2">
      <c r="BS33238" s="152"/>
      <c r="BT33238" s="153"/>
    </row>
    <row r="33239" spans="71:72" x14ac:dyDescent="0.2">
      <c r="BS33239" s="152"/>
      <c r="BT33239" s="153"/>
    </row>
    <row r="33240" spans="71:72" x14ac:dyDescent="0.2">
      <c r="BS33240" s="152"/>
      <c r="BT33240" s="153"/>
    </row>
    <row r="33241" spans="71:72" x14ac:dyDescent="0.2">
      <c r="BS33241" s="152"/>
      <c r="BT33241" s="153"/>
    </row>
    <row r="33242" spans="71:72" x14ac:dyDescent="0.2">
      <c r="BS33242" s="152"/>
      <c r="BT33242" s="153"/>
    </row>
    <row r="33243" spans="71:72" x14ac:dyDescent="0.2">
      <c r="BS33243" s="152"/>
      <c r="BT33243" s="153"/>
    </row>
    <row r="33244" spans="71:72" x14ac:dyDescent="0.2">
      <c r="BS33244" s="152"/>
      <c r="BT33244" s="153"/>
    </row>
    <row r="33245" spans="71:72" x14ac:dyDescent="0.2">
      <c r="BS33245" s="152"/>
      <c r="BT33245" s="153"/>
    </row>
    <row r="33246" spans="71:72" x14ac:dyDescent="0.2">
      <c r="BS33246" s="152"/>
      <c r="BT33246" s="153"/>
    </row>
    <row r="33247" spans="71:72" x14ac:dyDescent="0.2">
      <c r="BS33247" s="152"/>
      <c r="BT33247" s="153"/>
    </row>
    <row r="33248" spans="71:72" x14ac:dyDescent="0.2">
      <c r="BS33248" s="152"/>
      <c r="BT33248" s="153"/>
    </row>
    <row r="33249" spans="71:72" x14ac:dyDescent="0.2">
      <c r="BS33249" s="152"/>
      <c r="BT33249" s="153"/>
    </row>
    <row r="33250" spans="71:72" x14ac:dyDescent="0.2">
      <c r="BS33250" s="152"/>
      <c r="BT33250" s="153"/>
    </row>
    <row r="33251" spans="71:72" x14ac:dyDescent="0.2">
      <c r="BS33251" s="152"/>
      <c r="BT33251" s="153"/>
    </row>
    <row r="33252" spans="71:72" x14ac:dyDescent="0.2">
      <c r="BS33252" s="152"/>
      <c r="BT33252" s="153"/>
    </row>
    <row r="33253" spans="71:72" x14ac:dyDescent="0.2">
      <c r="BS33253" s="152"/>
      <c r="BT33253" s="153"/>
    </row>
    <row r="33254" spans="71:72" x14ac:dyDescent="0.2">
      <c r="BS33254" s="152"/>
      <c r="BT33254" s="153"/>
    </row>
    <row r="33255" spans="71:72" x14ac:dyDescent="0.2">
      <c r="BS33255" s="152"/>
      <c r="BT33255" s="153"/>
    </row>
    <row r="33256" spans="71:72" x14ac:dyDescent="0.2">
      <c r="BS33256" s="152"/>
      <c r="BT33256" s="153"/>
    </row>
    <row r="33257" spans="71:72" x14ac:dyDescent="0.2">
      <c r="BS33257" s="152"/>
      <c r="BT33257" s="153"/>
    </row>
    <row r="33258" spans="71:72" x14ac:dyDescent="0.2">
      <c r="BS33258" s="152"/>
      <c r="BT33258" s="153"/>
    </row>
    <row r="33259" spans="71:72" x14ac:dyDescent="0.2">
      <c r="BS33259" s="152"/>
      <c r="BT33259" s="153"/>
    </row>
    <row r="33260" spans="71:72" x14ac:dyDescent="0.2">
      <c r="BS33260" s="152"/>
      <c r="BT33260" s="153"/>
    </row>
    <row r="33261" spans="71:72" x14ac:dyDescent="0.2">
      <c r="BS33261" s="152"/>
      <c r="BT33261" s="153"/>
    </row>
    <row r="33262" spans="71:72" x14ac:dyDescent="0.2">
      <c r="BS33262" s="152"/>
      <c r="BT33262" s="153"/>
    </row>
    <row r="33263" spans="71:72" x14ac:dyDescent="0.2">
      <c r="BS33263" s="152"/>
      <c r="BT33263" s="153"/>
    </row>
    <row r="33264" spans="71:72" x14ac:dyDescent="0.2">
      <c r="BS33264" s="152"/>
      <c r="BT33264" s="153"/>
    </row>
    <row r="33265" spans="71:72" x14ac:dyDescent="0.2">
      <c r="BS33265" s="152"/>
      <c r="BT33265" s="153"/>
    </row>
    <row r="33266" spans="71:72" x14ac:dyDescent="0.2">
      <c r="BS33266" s="152"/>
      <c r="BT33266" s="153"/>
    </row>
    <row r="33267" spans="71:72" x14ac:dyDescent="0.2">
      <c r="BS33267" s="152"/>
      <c r="BT33267" s="153"/>
    </row>
    <row r="33268" spans="71:72" x14ac:dyDescent="0.2">
      <c r="BS33268" s="152"/>
      <c r="BT33268" s="153"/>
    </row>
    <row r="33269" spans="71:72" x14ac:dyDescent="0.2">
      <c r="BS33269" s="152"/>
      <c r="BT33269" s="153"/>
    </row>
    <row r="33270" spans="71:72" x14ac:dyDescent="0.2">
      <c r="BS33270" s="152"/>
      <c r="BT33270" s="153"/>
    </row>
    <row r="33271" spans="71:72" x14ac:dyDescent="0.2">
      <c r="BS33271" s="152"/>
      <c r="BT33271" s="153"/>
    </row>
    <row r="33272" spans="71:72" x14ac:dyDescent="0.2">
      <c r="BS33272" s="152"/>
      <c r="BT33272" s="153"/>
    </row>
    <row r="33273" spans="71:72" x14ac:dyDescent="0.2">
      <c r="BS33273" s="152"/>
      <c r="BT33273" s="153"/>
    </row>
    <row r="33274" spans="71:72" x14ac:dyDescent="0.2">
      <c r="BS33274" s="152"/>
      <c r="BT33274" s="153"/>
    </row>
    <row r="33275" spans="71:72" x14ac:dyDescent="0.2">
      <c r="BS33275" s="152"/>
      <c r="BT33275" s="153"/>
    </row>
    <row r="33276" spans="71:72" x14ac:dyDescent="0.2">
      <c r="BS33276" s="152"/>
      <c r="BT33276" s="153"/>
    </row>
    <row r="33277" spans="71:72" x14ac:dyDescent="0.2">
      <c r="BS33277" s="152"/>
      <c r="BT33277" s="153"/>
    </row>
    <row r="33278" spans="71:72" x14ac:dyDescent="0.2">
      <c r="BS33278" s="152"/>
      <c r="BT33278" s="153"/>
    </row>
    <row r="33279" spans="71:72" x14ac:dyDescent="0.2">
      <c r="BS33279" s="152"/>
      <c r="BT33279" s="153"/>
    </row>
    <row r="33280" spans="71:72" x14ac:dyDescent="0.2">
      <c r="BS33280" s="152"/>
      <c r="BT33280" s="153"/>
    </row>
    <row r="33281" spans="71:72" x14ac:dyDescent="0.2">
      <c r="BS33281" s="152"/>
      <c r="BT33281" s="153"/>
    </row>
    <row r="33282" spans="71:72" x14ac:dyDescent="0.2">
      <c r="BS33282" s="152"/>
      <c r="BT33282" s="153"/>
    </row>
    <row r="33283" spans="71:72" x14ac:dyDescent="0.2">
      <c r="BS33283" s="152"/>
      <c r="BT33283" s="153"/>
    </row>
    <row r="33284" spans="71:72" x14ac:dyDescent="0.2">
      <c r="BS33284" s="152"/>
      <c r="BT33284" s="153"/>
    </row>
    <row r="33285" spans="71:72" x14ac:dyDescent="0.2">
      <c r="BS33285" s="152"/>
      <c r="BT33285" s="153"/>
    </row>
    <row r="33286" spans="71:72" x14ac:dyDescent="0.2">
      <c r="BS33286" s="152"/>
      <c r="BT33286" s="153"/>
    </row>
    <row r="33287" spans="71:72" x14ac:dyDescent="0.2">
      <c r="BS33287" s="152"/>
      <c r="BT33287" s="153"/>
    </row>
    <row r="33288" spans="71:72" x14ac:dyDescent="0.2">
      <c r="BS33288" s="152"/>
      <c r="BT33288" s="153"/>
    </row>
    <row r="33289" spans="71:72" x14ac:dyDescent="0.2">
      <c r="BS33289" s="152"/>
      <c r="BT33289" s="153"/>
    </row>
    <row r="33290" spans="71:72" x14ac:dyDescent="0.2">
      <c r="BS33290" s="152"/>
      <c r="BT33290" s="153"/>
    </row>
    <row r="33291" spans="71:72" x14ac:dyDescent="0.2">
      <c r="BS33291" s="152"/>
      <c r="BT33291" s="153"/>
    </row>
    <row r="33292" spans="71:72" x14ac:dyDescent="0.2">
      <c r="BS33292" s="152"/>
      <c r="BT33292" s="153"/>
    </row>
    <row r="33293" spans="71:72" x14ac:dyDescent="0.2">
      <c r="BS33293" s="152"/>
      <c r="BT33293" s="153"/>
    </row>
    <row r="33294" spans="71:72" x14ac:dyDescent="0.2">
      <c r="BS33294" s="152"/>
      <c r="BT33294" s="153"/>
    </row>
    <row r="33295" spans="71:72" x14ac:dyDescent="0.2">
      <c r="BS33295" s="152"/>
      <c r="BT33295" s="153"/>
    </row>
    <row r="33296" spans="71:72" x14ac:dyDescent="0.2">
      <c r="BS33296" s="152"/>
      <c r="BT33296" s="153"/>
    </row>
    <row r="33297" spans="71:72" x14ac:dyDescent="0.2">
      <c r="BS33297" s="152"/>
      <c r="BT33297" s="153"/>
    </row>
    <row r="33298" spans="71:72" x14ac:dyDescent="0.2">
      <c r="BS33298" s="152"/>
      <c r="BT33298" s="153"/>
    </row>
    <row r="33299" spans="71:72" x14ac:dyDescent="0.2">
      <c r="BS33299" s="152"/>
      <c r="BT33299" s="153"/>
    </row>
    <row r="33300" spans="71:72" x14ac:dyDescent="0.2">
      <c r="BS33300" s="152"/>
      <c r="BT33300" s="153"/>
    </row>
    <row r="33301" spans="71:72" x14ac:dyDescent="0.2">
      <c r="BS33301" s="152"/>
      <c r="BT33301" s="153"/>
    </row>
    <row r="33302" spans="71:72" x14ac:dyDescent="0.2">
      <c r="BS33302" s="152"/>
      <c r="BT33302" s="153"/>
    </row>
    <row r="33303" spans="71:72" x14ac:dyDescent="0.2">
      <c r="BS33303" s="152"/>
      <c r="BT33303" s="153"/>
    </row>
    <row r="33304" spans="71:72" x14ac:dyDescent="0.2">
      <c r="BS33304" s="152"/>
      <c r="BT33304" s="153"/>
    </row>
    <row r="33305" spans="71:72" x14ac:dyDescent="0.2">
      <c r="BS33305" s="152"/>
      <c r="BT33305" s="153"/>
    </row>
    <row r="33306" spans="71:72" x14ac:dyDescent="0.2">
      <c r="BS33306" s="152"/>
      <c r="BT33306" s="153"/>
    </row>
    <row r="33307" spans="71:72" x14ac:dyDescent="0.2">
      <c r="BS33307" s="152"/>
      <c r="BT33307" s="153"/>
    </row>
    <row r="33308" spans="71:72" x14ac:dyDescent="0.2">
      <c r="BS33308" s="152"/>
      <c r="BT33308" s="153"/>
    </row>
    <row r="33309" spans="71:72" x14ac:dyDescent="0.2">
      <c r="BS33309" s="152"/>
      <c r="BT33309" s="153"/>
    </row>
    <row r="33310" spans="71:72" x14ac:dyDescent="0.2">
      <c r="BS33310" s="152"/>
      <c r="BT33310" s="153"/>
    </row>
    <row r="33311" spans="71:72" x14ac:dyDescent="0.2">
      <c r="BS33311" s="152"/>
      <c r="BT33311" s="153"/>
    </row>
    <row r="33312" spans="71:72" x14ac:dyDescent="0.2">
      <c r="BS33312" s="152"/>
      <c r="BT33312" s="153"/>
    </row>
    <row r="33313" spans="71:72" x14ac:dyDescent="0.2">
      <c r="BS33313" s="152"/>
      <c r="BT33313" s="153"/>
    </row>
    <row r="33314" spans="71:72" x14ac:dyDescent="0.2">
      <c r="BS33314" s="152"/>
      <c r="BT33314" s="153"/>
    </row>
    <row r="33315" spans="71:72" x14ac:dyDescent="0.2">
      <c r="BS33315" s="152"/>
      <c r="BT33315" s="153"/>
    </row>
    <row r="33316" spans="71:72" x14ac:dyDescent="0.2">
      <c r="BS33316" s="152"/>
      <c r="BT33316" s="153"/>
    </row>
    <row r="33317" spans="71:72" x14ac:dyDescent="0.2">
      <c r="BS33317" s="152"/>
      <c r="BT33317" s="153"/>
    </row>
    <row r="33318" spans="71:72" x14ac:dyDescent="0.2">
      <c r="BS33318" s="152"/>
      <c r="BT33318" s="153"/>
    </row>
    <row r="33319" spans="71:72" x14ac:dyDescent="0.2">
      <c r="BS33319" s="152"/>
      <c r="BT33319" s="153"/>
    </row>
    <row r="33320" spans="71:72" x14ac:dyDescent="0.2">
      <c r="BS33320" s="152"/>
      <c r="BT33320" s="153"/>
    </row>
    <row r="33321" spans="71:72" x14ac:dyDescent="0.2">
      <c r="BS33321" s="152"/>
      <c r="BT33321" s="153"/>
    </row>
    <row r="33322" spans="71:72" x14ac:dyDescent="0.2">
      <c r="BS33322" s="152"/>
      <c r="BT33322" s="153"/>
    </row>
    <row r="33323" spans="71:72" x14ac:dyDescent="0.2">
      <c r="BS33323" s="152"/>
      <c r="BT33323" s="153"/>
    </row>
    <row r="33324" spans="71:72" x14ac:dyDescent="0.2">
      <c r="BS33324" s="152"/>
      <c r="BT33324" s="153"/>
    </row>
    <row r="33325" spans="71:72" x14ac:dyDescent="0.2">
      <c r="BS33325" s="152"/>
      <c r="BT33325" s="153"/>
    </row>
    <row r="33326" spans="71:72" x14ac:dyDescent="0.2">
      <c r="BS33326" s="152"/>
      <c r="BT33326" s="153"/>
    </row>
    <row r="33327" spans="71:72" x14ac:dyDescent="0.2">
      <c r="BS33327" s="152"/>
      <c r="BT33327" s="153"/>
    </row>
    <row r="33328" spans="71:72" x14ac:dyDescent="0.2">
      <c r="BS33328" s="152"/>
      <c r="BT33328" s="153"/>
    </row>
    <row r="33329" spans="71:72" x14ac:dyDescent="0.2">
      <c r="BS33329" s="152"/>
      <c r="BT33329" s="153"/>
    </row>
    <row r="33330" spans="71:72" x14ac:dyDescent="0.2">
      <c r="BS33330" s="152"/>
      <c r="BT33330" s="153"/>
    </row>
    <row r="33331" spans="71:72" x14ac:dyDescent="0.2">
      <c r="BS33331" s="152"/>
      <c r="BT33331" s="153"/>
    </row>
    <row r="33332" spans="71:72" x14ac:dyDescent="0.2">
      <c r="BS33332" s="152"/>
      <c r="BT33332" s="153"/>
    </row>
    <row r="33333" spans="71:72" x14ac:dyDescent="0.2">
      <c r="BS33333" s="152"/>
      <c r="BT33333" s="153"/>
    </row>
    <row r="33334" spans="71:72" x14ac:dyDescent="0.2">
      <c r="BS33334" s="152"/>
      <c r="BT33334" s="153"/>
    </row>
    <row r="33335" spans="71:72" x14ac:dyDescent="0.2">
      <c r="BS33335" s="152"/>
      <c r="BT33335" s="153"/>
    </row>
    <row r="33336" spans="71:72" x14ac:dyDescent="0.2">
      <c r="BS33336" s="152"/>
      <c r="BT33336" s="153"/>
    </row>
    <row r="33337" spans="71:72" x14ac:dyDescent="0.2">
      <c r="BS33337" s="152"/>
      <c r="BT33337" s="153"/>
    </row>
    <row r="33338" spans="71:72" x14ac:dyDescent="0.2">
      <c r="BS33338" s="152"/>
      <c r="BT33338" s="153"/>
    </row>
    <row r="33339" spans="71:72" x14ac:dyDescent="0.2">
      <c r="BS33339" s="152"/>
      <c r="BT33339" s="153"/>
    </row>
    <row r="33340" spans="71:72" x14ac:dyDescent="0.2">
      <c r="BS33340" s="152"/>
      <c r="BT33340" s="153"/>
    </row>
    <row r="33341" spans="71:72" x14ac:dyDescent="0.2">
      <c r="BS33341" s="152"/>
      <c r="BT33341" s="153"/>
    </row>
    <row r="33342" spans="71:72" x14ac:dyDescent="0.2">
      <c r="BS33342" s="152"/>
      <c r="BT33342" s="153"/>
    </row>
    <row r="33343" spans="71:72" x14ac:dyDescent="0.2">
      <c r="BS33343" s="152"/>
      <c r="BT33343" s="153"/>
    </row>
    <row r="33344" spans="71:72" x14ac:dyDescent="0.2">
      <c r="BS33344" s="152"/>
      <c r="BT33344" s="153"/>
    </row>
    <row r="33345" spans="71:72" x14ac:dyDescent="0.2">
      <c r="BS33345" s="152"/>
      <c r="BT33345" s="153"/>
    </row>
    <row r="33346" spans="71:72" x14ac:dyDescent="0.2">
      <c r="BS33346" s="152"/>
      <c r="BT33346" s="153"/>
    </row>
    <row r="33347" spans="71:72" x14ac:dyDescent="0.2">
      <c r="BS33347" s="152"/>
      <c r="BT33347" s="153"/>
    </row>
    <row r="33348" spans="71:72" x14ac:dyDescent="0.2">
      <c r="BS33348" s="152"/>
      <c r="BT33348" s="153"/>
    </row>
    <row r="33349" spans="71:72" x14ac:dyDescent="0.2">
      <c r="BS33349" s="152"/>
      <c r="BT33349" s="153"/>
    </row>
    <row r="33350" spans="71:72" x14ac:dyDescent="0.2">
      <c r="BS33350" s="152"/>
      <c r="BT33350" s="153"/>
    </row>
    <row r="33351" spans="71:72" x14ac:dyDescent="0.2">
      <c r="BS33351" s="152"/>
      <c r="BT33351" s="153"/>
    </row>
    <row r="33352" spans="71:72" x14ac:dyDescent="0.2">
      <c r="BS33352" s="152"/>
      <c r="BT33352" s="153"/>
    </row>
    <row r="33353" spans="71:72" x14ac:dyDescent="0.2">
      <c r="BS33353" s="152"/>
      <c r="BT33353" s="153"/>
    </row>
    <row r="33354" spans="71:72" x14ac:dyDescent="0.2">
      <c r="BS33354" s="152"/>
      <c r="BT33354" s="153"/>
    </row>
    <row r="33355" spans="71:72" x14ac:dyDescent="0.2">
      <c r="BS33355" s="152"/>
      <c r="BT33355" s="153"/>
    </row>
    <row r="33356" spans="71:72" x14ac:dyDescent="0.2">
      <c r="BS33356" s="152"/>
      <c r="BT33356" s="153"/>
    </row>
    <row r="33357" spans="71:72" x14ac:dyDescent="0.2">
      <c r="BS33357" s="152"/>
      <c r="BT33357" s="153"/>
    </row>
    <row r="33358" spans="71:72" x14ac:dyDescent="0.2">
      <c r="BS33358" s="152"/>
      <c r="BT33358" s="153"/>
    </row>
    <row r="33359" spans="71:72" x14ac:dyDescent="0.2">
      <c r="BS33359" s="152"/>
      <c r="BT33359" s="153"/>
    </row>
    <row r="33360" spans="71:72" x14ac:dyDescent="0.2">
      <c r="BS33360" s="152"/>
      <c r="BT33360" s="153"/>
    </row>
    <row r="33361" spans="71:72" x14ac:dyDescent="0.2">
      <c r="BS33361" s="152"/>
      <c r="BT33361" s="153"/>
    </row>
    <row r="33362" spans="71:72" x14ac:dyDescent="0.2">
      <c r="BS33362" s="152"/>
      <c r="BT33362" s="153"/>
    </row>
    <row r="33363" spans="71:72" x14ac:dyDescent="0.2">
      <c r="BS33363" s="152"/>
      <c r="BT33363" s="153"/>
    </row>
    <row r="33364" spans="71:72" x14ac:dyDescent="0.2">
      <c r="BS33364" s="152"/>
      <c r="BT33364" s="153"/>
    </row>
    <row r="33365" spans="71:72" x14ac:dyDescent="0.2">
      <c r="BS33365" s="152"/>
      <c r="BT33365" s="153"/>
    </row>
    <row r="33366" spans="71:72" x14ac:dyDescent="0.2">
      <c r="BS33366" s="152"/>
      <c r="BT33366" s="153"/>
    </row>
    <row r="33367" spans="71:72" x14ac:dyDescent="0.2">
      <c r="BS33367" s="152"/>
      <c r="BT33367" s="153"/>
    </row>
    <row r="33368" spans="71:72" x14ac:dyDescent="0.2">
      <c r="BS33368" s="152"/>
      <c r="BT33368" s="153"/>
    </row>
    <row r="33369" spans="71:72" x14ac:dyDescent="0.2">
      <c r="BS33369" s="152"/>
      <c r="BT33369" s="153"/>
    </row>
    <row r="33370" spans="71:72" x14ac:dyDescent="0.2">
      <c r="BS33370" s="152"/>
      <c r="BT33370" s="153"/>
    </row>
    <row r="33371" spans="71:72" x14ac:dyDescent="0.2">
      <c r="BS33371" s="152"/>
      <c r="BT33371" s="153"/>
    </row>
    <row r="33372" spans="71:72" x14ac:dyDescent="0.2">
      <c r="BS33372" s="152"/>
      <c r="BT33372" s="153"/>
    </row>
    <row r="33373" spans="71:72" x14ac:dyDescent="0.2">
      <c r="BS33373" s="152"/>
      <c r="BT33373" s="153"/>
    </row>
    <row r="33374" spans="71:72" x14ac:dyDescent="0.2">
      <c r="BS33374" s="152"/>
      <c r="BT33374" s="153"/>
    </row>
    <row r="33375" spans="71:72" x14ac:dyDescent="0.2">
      <c r="BS33375" s="152"/>
      <c r="BT33375" s="153"/>
    </row>
    <row r="33376" spans="71:72" x14ac:dyDescent="0.2">
      <c r="BS33376" s="152"/>
      <c r="BT33376" s="153"/>
    </row>
    <row r="33377" spans="71:72" x14ac:dyDescent="0.2">
      <c r="BS33377" s="152"/>
      <c r="BT33377" s="153"/>
    </row>
    <row r="33378" spans="71:72" x14ac:dyDescent="0.2">
      <c r="BS33378" s="152"/>
      <c r="BT33378" s="153"/>
    </row>
    <row r="33379" spans="71:72" x14ac:dyDescent="0.2">
      <c r="BS33379" s="152"/>
      <c r="BT33379" s="153"/>
    </row>
    <row r="33380" spans="71:72" x14ac:dyDescent="0.2">
      <c r="BS33380" s="152"/>
      <c r="BT33380" s="153"/>
    </row>
    <row r="33381" spans="71:72" x14ac:dyDescent="0.2">
      <c r="BS33381" s="152"/>
      <c r="BT33381" s="153"/>
    </row>
    <row r="33382" spans="71:72" x14ac:dyDescent="0.2">
      <c r="BS33382" s="152"/>
      <c r="BT33382" s="153"/>
    </row>
    <row r="33383" spans="71:72" x14ac:dyDescent="0.2">
      <c r="BS33383" s="152"/>
      <c r="BT33383" s="153"/>
    </row>
    <row r="33384" spans="71:72" x14ac:dyDescent="0.2">
      <c r="BS33384" s="152"/>
      <c r="BT33384" s="153"/>
    </row>
    <row r="33385" spans="71:72" x14ac:dyDescent="0.2">
      <c r="BS33385" s="152"/>
      <c r="BT33385" s="153"/>
    </row>
    <row r="33386" spans="71:72" x14ac:dyDescent="0.2">
      <c r="BS33386" s="152"/>
      <c r="BT33386" s="153"/>
    </row>
    <row r="33387" spans="71:72" x14ac:dyDescent="0.2">
      <c r="BS33387" s="152"/>
      <c r="BT33387" s="153"/>
    </row>
    <row r="33388" spans="71:72" x14ac:dyDescent="0.2">
      <c r="BS33388" s="152"/>
      <c r="BT33388" s="153"/>
    </row>
    <row r="33389" spans="71:72" x14ac:dyDescent="0.2">
      <c r="BS33389" s="152"/>
      <c r="BT33389" s="153"/>
    </row>
    <row r="33390" spans="71:72" x14ac:dyDescent="0.2">
      <c r="BS33390" s="152"/>
      <c r="BT33390" s="153"/>
    </row>
    <row r="33391" spans="71:72" x14ac:dyDescent="0.2">
      <c r="BS33391" s="152"/>
      <c r="BT33391" s="153"/>
    </row>
    <row r="33392" spans="71:72" x14ac:dyDescent="0.2">
      <c r="BS33392" s="152"/>
      <c r="BT33392" s="153"/>
    </row>
    <row r="33393" spans="71:72" x14ac:dyDescent="0.2">
      <c r="BS33393" s="152"/>
      <c r="BT33393" s="153"/>
    </row>
    <row r="33394" spans="71:72" x14ac:dyDescent="0.2">
      <c r="BS33394" s="152"/>
      <c r="BT33394" s="153"/>
    </row>
    <row r="33395" spans="71:72" x14ac:dyDescent="0.2">
      <c r="BS33395" s="152"/>
      <c r="BT33395" s="153"/>
    </row>
    <row r="33396" spans="71:72" x14ac:dyDescent="0.2">
      <c r="BS33396" s="152"/>
      <c r="BT33396" s="153"/>
    </row>
    <row r="33397" spans="71:72" x14ac:dyDescent="0.2">
      <c r="BS33397" s="152"/>
      <c r="BT33397" s="153"/>
    </row>
    <row r="33398" spans="71:72" x14ac:dyDescent="0.2">
      <c r="BS33398" s="152"/>
      <c r="BT33398" s="153"/>
    </row>
    <row r="33399" spans="71:72" x14ac:dyDescent="0.2">
      <c r="BS33399" s="152"/>
      <c r="BT33399" s="153"/>
    </row>
    <row r="33400" spans="71:72" x14ac:dyDescent="0.2">
      <c r="BS33400" s="152"/>
      <c r="BT33400" s="153"/>
    </row>
    <row r="33401" spans="71:72" x14ac:dyDescent="0.2">
      <c r="BS33401" s="152"/>
      <c r="BT33401" s="153"/>
    </row>
    <row r="33402" spans="71:72" x14ac:dyDescent="0.2">
      <c r="BS33402" s="152"/>
      <c r="BT33402" s="153"/>
    </row>
    <row r="33403" spans="71:72" x14ac:dyDescent="0.2">
      <c r="BS33403" s="152"/>
      <c r="BT33403" s="153"/>
    </row>
    <row r="33404" spans="71:72" x14ac:dyDescent="0.2">
      <c r="BS33404" s="152"/>
      <c r="BT33404" s="153"/>
    </row>
    <row r="33405" spans="71:72" x14ac:dyDescent="0.2">
      <c r="BS33405" s="152"/>
      <c r="BT33405" s="153"/>
    </row>
    <row r="33406" spans="71:72" x14ac:dyDescent="0.2">
      <c r="BS33406" s="152"/>
      <c r="BT33406" s="153"/>
    </row>
    <row r="33407" spans="71:72" x14ac:dyDescent="0.2">
      <c r="BS33407" s="152"/>
      <c r="BT33407" s="153"/>
    </row>
    <row r="33408" spans="71:72" x14ac:dyDescent="0.2">
      <c r="BS33408" s="152"/>
      <c r="BT33408" s="153"/>
    </row>
    <row r="33409" spans="71:72" x14ac:dyDescent="0.2">
      <c r="BS33409" s="152"/>
      <c r="BT33409" s="153"/>
    </row>
    <row r="33410" spans="71:72" x14ac:dyDescent="0.2">
      <c r="BS33410" s="152"/>
      <c r="BT33410" s="153"/>
    </row>
    <row r="33411" spans="71:72" x14ac:dyDescent="0.2">
      <c r="BS33411" s="152"/>
      <c r="BT33411" s="153"/>
    </row>
    <row r="33412" spans="71:72" x14ac:dyDescent="0.2">
      <c r="BS33412" s="152"/>
      <c r="BT33412" s="153"/>
    </row>
    <row r="33413" spans="71:72" x14ac:dyDescent="0.2">
      <c r="BS33413" s="152"/>
      <c r="BT33413" s="153"/>
    </row>
    <row r="33414" spans="71:72" x14ac:dyDescent="0.2">
      <c r="BS33414" s="152"/>
      <c r="BT33414" s="153"/>
    </row>
    <row r="33415" spans="71:72" x14ac:dyDescent="0.2">
      <c r="BS33415" s="152"/>
      <c r="BT33415" s="153"/>
    </row>
    <row r="33416" spans="71:72" x14ac:dyDescent="0.2">
      <c r="BS33416" s="152"/>
      <c r="BT33416" s="153"/>
    </row>
    <row r="33417" spans="71:72" x14ac:dyDescent="0.2">
      <c r="BS33417" s="152"/>
      <c r="BT33417" s="153"/>
    </row>
    <row r="33418" spans="71:72" x14ac:dyDescent="0.2">
      <c r="BS33418" s="152"/>
      <c r="BT33418" s="153"/>
    </row>
    <row r="33419" spans="71:72" x14ac:dyDescent="0.2">
      <c r="BS33419" s="152"/>
      <c r="BT33419" s="153"/>
    </row>
    <row r="33420" spans="71:72" x14ac:dyDescent="0.2">
      <c r="BS33420" s="152"/>
      <c r="BT33420" s="153"/>
    </row>
    <row r="33421" spans="71:72" x14ac:dyDescent="0.2">
      <c r="BS33421" s="152"/>
      <c r="BT33421" s="153"/>
    </row>
    <row r="33422" spans="71:72" x14ac:dyDescent="0.2">
      <c r="BS33422" s="152"/>
      <c r="BT33422" s="153"/>
    </row>
    <row r="33423" spans="71:72" x14ac:dyDescent="0.2">
      <c r="BS33423" s="152"/>
      <c r="BT33423" s="153"/>
    </row>
    <row r="33424" spans="71:72" x14ac:dyDescent="0.2">
      <c r="BS33424" s="152"/>
      <c r="BT33424" s="153"/>
    </row>
    <row r="33425" spans="71:72" x14ac:dyDescent="0.2">
      <c r="BS33425" s="152"/>
      <c r="BT33425" s="153"/>
    </row>
    <row r="33426" spans="71:72" x14ac:dyDescent="0.2">
      <c r="BS33426" s="152"/>
      <c r="BT33426" s="153"/>
    </row>
    <row r="33427" spans="71:72" x14ac:dyDescent="0.2">
      <c r="BS33427" s="152"/>
      <c r="BT33427" s="153"/>
    </row>
    <row r="33428" spans="71:72" x14ac:dyDescent="0.2">
      <c r="BS33428" s="152"/>
      <c r="BT33428" s="153"/>
    </row>
    <row r="33429" spans="71:72" x14ac:dyDescent="0.2">
      <c r="BS33429" s="152"/>
      <c r="BT33429" s="153"/>
    </row>
    <row r="33430" spans="71:72" x14ac:dyDescent="0.2">
      <c r="BS33430" s="152"/>
      <c r="BT33430" s="153"/>
    </row>
    <row r="33431" spans="71:72" x14ac:dyDescent="0.2">
      <c r="BS33431" s="152"/>
      <c r="BT33431" s="153"/>
    </row>
    <row r="33432" spans="71:72" x14ac:dyDescent="0.2">
      <c r="BS33432" s="152"/>
      <c r="BT33432" s="153"/>
    </row>
    <row r="33433" spans="71:72" x14ac:dyDescent="0.2">
      <c r="BS33433" s="152"/>
      <c r="BT33433" s="153"/>
    </row>
    <row r="33434" spans="71:72" x14ac:dyDescent="0.2">
      <c r="BS33434" s="152"/>
      <c r="BT33434" s="153"/>
    </row>
    <row r="33435" spans="71:72" x14ac:dyDescent="0.2">
      <c r="BS33435" s="152"/>
      <c r="BT33435" s="153"/>
    </row>
    <row r="33436" spans="71:72" x14ac:dyDescent="0.2">
      <c r="BS33436" s="152"/>
      <c r="BT33436" s="153"/>
    </row>
    <row r="33437" spans="71:72" x14ac:dyDescent="0.2">
      <c r="BS33437" s="152"/>
      <c r="BT33437" s="153"/>
    </row>
    <row r="33438" spans="71:72" x14ac:dyDescent="0.2">
      <c r="BS33438" s="152"/>
      <c r="BT33438" s="153"/>
    </row>
    <row r="33439" spans="71:72" x14ac:dyDescent="0.2">
      <c r="BS33439" s="152"/>
      <c r="BT33439" s="153"/>
    </row>
    <row r="33440" spans="71:72" x14ac:dyDescent="0.2">
      <c r="BS33440" s="152"/>
      <c r="BT33440" s="153"/>
    </row>
    <row r="33441" spans="71:72" x14ac:dyDescent="0.2">
      <c r="BS33441" s="152"/>
      <c r="BT33441" s="153"/>
    </row>
    <row r="33442" spans="71:72" x14ac:dyDescent="0.2">
      <c r="BS33442" s="152"/>
      <c r="BT33442" s="153"/>
    </row>
    <row r="33443" spans="71:72" x14ac:dyDescent="0.2">
      <c r="BS33443" s="152"/>
      <c r="BT33443" s="153"/>
    </row>
    <row r="33444" spans="71:72" x14ac:dyDescent="0.2">
      <c r="BS33444" s="152"/>
      <c r="BT33444" s="153"/>
    </row>
    <row r="33445" spans="71:72" x14ac:dyDescent="0.2">
      <c r="BS33445" s="152"/>
      <c r="BT33445" s="153"/>
    </row>
    <row r="33446" spans="71:72" x14ac:dyDescent="0.2">
      <c r="BS33446" s="152"/>
      <c r="BT33446" s="153"/>
    </row>
    <row r="33447" spans="71:72" x14ac:dyDescent="0.2">
      <c r="BS33447" s="152"/>
      <c r="BT33447" s="153"/>
    </row>
    <row r="33448" spans="71:72" x14ac:dyDescent="0.2">
      <c r="BS33448" s="152"/>
      <c r="BT33448" s="153"/>
    </row>
    <row r="33449" spans="71:72" x14ac:dyDescent="0.2">
      <c r="BS33449" s="152"/>
      <c r="BT33449" s="153"/>
    </row>
    <row r="33450" spans="71:72" x14ac:dyDescent="0.2">
      <c r="BS33450" s="152"/>
      <c r="BT33450" s="153"/>
    </row>
    <row r="33451" spans="71:72" x14ac:dyDescent="0.2">
      <c r="BS33451" s="152"/>
      <c r="BT33451" s="153"/>
    </row>
    <row r="33452" spans="71:72" x14ac:dyDescent="0.2">
      <c r="BS33452" s="152"/>
      <c r="BT33452" s="153"/>
    </row>
    <row r="33453" spans="71:72" x14ac:dyDescent="0.2">
      <c r="BS33453" s="152"/>
      <c r="BT33453" s="153"/>
    </row>
    <row r="33454" spans="71:72" x14ac:dyDescent="0.2">
      <c r="BS33454" s="152"/>
      <c r="BT33454" s="153"/>
    </row>
    <row r="33455" spans="71:72" x14ac:dyDescent="0.2">
      <c r="BS33455" s="152"/>
      <c r="BT33455" s="153"/>
    </row>
    <row r="33456" spans="71:72" x14ac:dyDescent="0.2">
      <c r="BS33456" s="152"/>
      <c r="BT33456" s="153"/>
    </row>
    <row r="33457" spans="71:72" x14ac:dyDescent="0.2">
      <c r="BS33457" s="152"/>
      <c r="BT33457" s="153"/>
    </row>
    <row r="33458" spans="71:72" x14ac:dyDescent="0.2">
      <c r="BS33458" s="152"/>
      <c r="BT33458" s="153"/>
    </row>
    <row r="33459" spans="71:72" x14ac:dyDescent="0.2">
      <c r="BS33459" s="152"/>
      <c r="BT33459" s="153"/>
    </row>
    <row r="33460" spans="71:72" x14ac:dyDescent="0.2">
      <c r="BS33460" s="152"/>
      <c r="BT33460" s="153"/>
    </row>
    <row r="33461" spans="71:72" x14ac:dyDescent="0.2">
      <c r="BS33461" s="152"/>
      <c r="BT33461" s="153"/>
    </row>
    <row r="33462" spans="71:72" x14ac:dyDescent="0.2">
      <c r="BS33462" s="152"/>
      <c r="BT33462" s="153"/>
    </row>
    <row r="33463" spans="71:72" x14ac:dyDescent="0.2">
      <c r="BS33463" s="152"/>
      <c r="BT33463" s="153"/>
    </row>
    <row r="33464" spans="71:72" x14ac:dyDescent="0.2">
      <c r="BS33464" s="152"/>
      <c r="BT33464" s="153"/>
    </row>
    <row r="33465" spans="71:72" x14ac:dyDescent="0.2">
      <c r="BS33465" s="152"/>
      <c r="BT33465" s="153"/>
    </row>
    <row r="33466" spans="71:72" x14ac:dyDescent="0.2">
      <c r="BS33466" s="152"/>
      <c r="BT33466" s="153"/>
    </row>
    <row r="33467" spans="71:72" x14ac:dyDescent="0.2">
      <c r="BS33467" s="152"/>
      <c r="BT33467" s="153"/>
    </row>
    <row r="33468" spans="71:72" x14ac:dyDescent="0.2">
      <c r="BS33468" s="152"/>
      <c r="BT33468" s="153"/>
    </row>
    <row r="33469" spans="71:72" x14ac:dyDescent="0.2">
      <c r="BS33469" s="152"/>
      <c r="BT33469" s="153"/>
    </row>
    <row r="33470" spans="71:72" x14ac:dyDescent="0.2">
      <c r="BS33470" s="152"/>
      <c r="BT33470" s="153"/>
    </row>
    <row r="33471" spans="71:72" x14ac:dyDescent="0.2">
      <c r="BS33471" s="152"/>
      <c r="BT33471" s="153"/>
    </row>
    <row r="33472" spans="71:72" x14ac:dyDescent="0.2">
      <c r="BS33472" s="152"/>
      <c r="BT33472" s="153"/>
    </row>
    <row r="33473" spans="71:72" x14ac:dyDescent="0.2">
      <c r="BS33473" s="152"/>
      <c r="BT33473" s="153"/>
    </row>
    <row r="33474" spans="71:72" x14ac:dyDescent="0.2">
      <c r="BS33474" s="152"/>
      <c r="BT33474" s="153"/>
    </row>
    <row r="33475" spans="71:72" x14ac:dyDescent="0.2">
      <c r="BS33475" s="152"/>
      <c r="BT33475" s="153"/>
    </row>
    <row r="33476" spans="71:72" x14ac:dyDescent="0.2">
      <c r="BS33476" s="152"/>
      <c r="BT33476" s="153"/>
    </row>
    <row r="33477" spans="71:72" x14ac:dyDescent="0.2">
      <c r="BS33477" s="152"/>
      <c r="BT33477" s="153"/>
    </row>
    <row r="33478" spans="71:72" x14ac:dyDescent="0.2">
      <c r="BS33478" s="152"/>
      <c r="BT33478" s="153"/>
    </row>
    <row r="33479" spans="71:72" x14ac:dyDescent="0.2">
      <c r="BS33479" s="152"/>
      <c r="BT33479" s="153"/>
    </row>
    <row r="33480" spans="71:72" x14ac:dyDescent="0.2">
      <c r="BS33480" s="152"/>
      <c r="BT33480" s="153"/>
    </row>
    <row r="33481" spans="71:72" x14ac:dyDescent="0.2">
      <c r="BS33481" s="152"/>
      <c r="BT33481" s="153"/>
    </row>
    <row r="33482" spans="71:72" x14ac:dyDescent="0.2">
      <c r="BS33482" s="152"/>
      <c r="BT33482" s="153"/>
    </row>
    <row r="33483" spans="71:72" x14ac:dyDescent="0.2">
      <c r="BS33483" s="152"/>
      <c r="BT33483" s="153"/>
    </row>
    <row r="33484" spans="71:72" x14ac:dyDescent="0.2">
      <c r="BS33484" s="152"/>
      <c r="BT33484" s="153"/>
    </row>
    <row r="33485" spans="71:72" x14ac:dyDescent="0.2">
      <c r="BS33485" s="152"/>
      <c r="BT33485" s="153"/>
    </row>
    <row r="33486" spans="71:72" x14ac:dyDescent="0.2">
      <c r="BS33486" s="152"/>
      <c r="BT33486" s="153"/>
    </row>
    <row r="33487" spans="71:72" x14ac:dyDescent="0.2">
      <c r="BS33487" s="152"/>
      <c r="BT33487" s="153"/>
    </row>
    <row r="33488" spans="71:72" x14ac:dyDescent="0.2">
      <c r="BS33488" s="152"/>
      <c r="BT33488" s="153"/>
    </row>
    <row r="33489" spans="71:72" x14ac:dyDescent="0.2">
      <c r="BS33489" s="152"/>
      <c r="BT33489" s="153"/>
    </row>
    <row r="33490" spans="71:72" x14ac:dyDescent="0.2">
      <c r="BS33490" s="152"/>
      <c r="BT33490" s="153"/>
    </row>
    <row r="33491" spans="71:72" x14ac:dyDescent="0.2">
      <c r="BS33491" s="152"/>
      <c r="BT33491" s="153"/>
    </row>
    <row r="33492" spans="71:72" x14ac:dyDescent="0.2">
      <c r="BS33492" s="152"/>
      <c r="BT33492" s="153"/>
    </row>
    <row r="33493" spans="71:72" x14ac:dyDescent="0.2">
      <c r="BS33493" s="152"/>
      <c r="BT33493" s="153"/>
    </row>
    <row r="33494" spans="71:72" x14ac:dyDescent="0.2">
      <c r="BS33494" s="152"/>
      <c r="BT33494" s="153"/>
    </row>
    <row r="33495" spans="71:72" x14ac:dyDescent="0.2">
      <c r="BS33495" s="152"/>
      <c r="BT33495" s="153"/>
    </row>
    <row r="33496" spans="71:72" x14ac:dyDescent="0.2">
      <c r="BS33496" s="152"/>
      <c r="BT33496" s="153"/>
    </row>
    <row r="33497" spans="71:72" x14ac:dyDescent="0.2">
      <c r="BS33497" s="152"/>
      <c r="BT33497" s="153"/>
    </row>
    <row r="33498" spans="71:72" x14ac:dyDescent="0.2">
      <c r="BS33498" s="152"/>
      <c r="BT33498" s="153"/>
    </row>
    <row r="33499" spans="71:72" x14ac:dyDescent="0.2">
      <c r="BS33499" s="152"/>
      <c r="BT33499" s="153"/>
    </row>
    <row r="33500" spans="71:72" x14ac:dyDescent="0.2">
      <c r="BS33500" s="152"/>
      <c r="BT33500" s="153"/>
    </row>
    <row r="33501" spans="71:72" x14ac:dyDescent="0.2">
      <c r="BS33501" s="152"/>
      <c r="BT33501" s="153"/>
    </row>
    <row r="33502" spans="71:72" x14ac:dyDescent="0.2">
      <c r="BS33502" s="152"/>
      <c r="BT33502" s="153"/>
    </row>
    <row r="33503" spans="71:72" x14ac:dyDescent="0.2">
      <c r="BS33503" s="152"/>
      <c r="BT33503" s="153"/>
    </row>
    <row r="33504" spans="71:72" x14ac:dyDescent="0.2">
      <c r="BS33504" s="152"/>
      <c r="BT33504" s="153"/>
    </row>
    <row r="33505" spans="71:72" x14ac:dyDescent="0.2">
      <c r="BS33505" s="152"/>
      <c r="BT33505" s="153"/>
    </row>
    <row r="33506" spans="71:72" x14ac:dyDescent="0.2">
      <c r="BS33506" s="152"/>
      <c r="BT33506" s="153"/>
    </row>
    <row r="33507" spans="71:72" x14ac:dyDescent="0.2">
      <c r="BS33507" s="152"/>
      <c r="BT33507" s="153"/>
    </row>
    <row r="33508" spans="71:72" x14ac:dyDescent="0.2">
      <c r="BS33508" s="152"/>
      <c r="BT33508" s="153"/>
    </row>
    <row r="33509" spans="71:72" x14ac:dyDescent="0.2">
      <c r="BS33509" s="152"/>
      <c r="BT33509" s="153"/>
    </row>
    <row r="33510" spans="71:72" x14ac:dyDescent="0.2">
      <c r="BS33510" s="152"/>
      <c r="BT33510" s="153"/>
    </row>
    <row r="33511" spans="71:72" x14ac:dyDescent="0.2">
      <c r="BS33511" s="152"/>
      <c r="BT33511" s="153"/>
    </row>
    <row r="33512" spans="71:72" x14ac:dyDescent="0.2">
      <c r="BS33512" s="152"/>
      <c r="BT33512" s="153"/>
    </row>
    <row r="33513" spans="71:72" x14ac:dyDescent="0.2">
      <c r="BS33513" s="152"/>
      <c r="BT33513" s="153"/>
    </row>
    <row r="33514" spans="71:72" x14ac:dyDescent="0.2">
      <c r="BS33514" s="152"/>
      <c r="BT33514" s="153"/>
    </row>
    <row r="33515" spans="71:72" x14ac:dyDescent="0.2">
      <c r="BS33515" s="152"/>
      <c r="BT33515" s="153"/>
    </row>
    <row r="33516" spans="71:72" x14ac:dyDescent="0.2">
      <c r="BS33516" s="152"/>
      <c r="BT33516" s="153"/>
    </row>
    <row r="33517" spans="71:72" x14ac:dyDescent="0.2">
      <c r="BS33517" s="152"/>
      <c r="BT33517" s="153"/>
    </row>
    <row r="33518" spans="71:72" x14ac:dyDescent="0.2">
      <c r="BS33518" s="152"/>
      <c r="BT33518" s="153"/>
    </row>
    <row r="33519" spans="71:72" x14ac:dyDescent="0.2">
      <c r="BS33519" s="152"/>
      <c r="BT33519" s="153"/>
    </row>
    <row r="33520" spans="71:72" x14ac:dyDescent="0.2">
      <c r="BS33520" s="152"/>
      <c r="BT33520" s="153"/>
    </row>
    <row r="33521" spans="71:72" x14ac:dyDescent="0.2">
      <c r="BS33521" s="152"/>
      <c r="BT33521" s="153"/>
    </row>
    <row r="33522" spans="71:72" x14ac:dyDescent="0.2">
      <c r="BS33522" s="152"/>
      <c r="BT33522" s="153"/>
    </row>
    <row r="33523" spans="71:72" x14ac:dyDescent="0.2">
      <c r="BS33523" s="152"/>
      <c r="BT33523" s="153"/>
    </row>
    <row r="33524" spans="71:72" x14ac:dyDescent="0.2">
      <c r="BS33524" s="152"/>
      <c r="BT33524" s="153"/>
    </row>
    <row r="33525" spans="71:72" x14ac:dyDescent="0.2">
      <c r="BS33525" s="152"/>
      <c r="BT33525" s="153"/>
    </row>
    <row r="33526" spans="71:72" x14ac:dyDescent="0.2">
      <c r="BS33526" s="152"/>
      <c r="BT33526" s="153"/>
    </row>
    <row r="33527" spans="71:72" x14ac:dyDescent="0.2">
      <c r="BS33527" s="152"/>
      <c r="BT33527" s="153"/>
    </row>
    <row r="33528" spans="71:72" x14ac:dyDescent="0.2">
      <c r="BS33528" s="152"/>
      <c r="BT33528" s="153"/>
    </row>
    <row r="33529" spans="71:72" x14ac:dyDescent="0.2">
      <c r="BS33529" s="152"/>
      <c r="BT33529" s="153"/>
    </row>
    <row r="33530" spans="71:72" x14ac:dyDescent="0.2">
      <c r="BS33530" s="152"/>
      <c r="BT33530" s="153"/>
    </row>
    <row r="33531" spans="71:72" x14ac:dyDescent="0.2">
      <c r="BS33531" s="152"/>
      <c r="BT33531" s="153"/>
    </row>
    <row r="33532" spans="71:72" x14ac:dyDescent="0.2">
      <c r="BS33532" s="152"/>
      <c r="BT33532" s="153"/>
    </row>
    <row r="33533" spans="71:72" x14ac:dyDescent="0.2">
      <c r="BS33533" s="152"/>
      <c r="BT33533" s="153"/>
    </row>
    <row r="33534" spans="71:72" x14ac:dyDescent="0.2">
      <c r="BS33534" s="152"/>
      <c r="BT33534" s="153"/>
    </row>
    <row r="33535" spans="71:72" x14ac:dyDescent="0.2">
      <c r="BS33535" s="152"/>
      <c r="BT33535" s="153"/>
    </row>
    <row r="33536" spans="71:72" x14ac:dyDescent="0.2">
      <c r="BS33536" s="152"/>
      <c r="BT33536" s="153"/>
    </row>
    <row r="33537" spans="71:72" x14ac:dyDescent="0.2">
      <c r="BS33537" s="152"/>
      <c r="BT33537" s="153"/>
    </row>
    <row r="33538" spans="71:72" x14ac:dyDescent="0.2">
      <c r="BS33538" s="152"/>
      <c r="BT33538" s="153"/>
    </row>
    <row r="33539" spans="71:72" x14ac:dyDescent="0.2">
      <c r="BS33539" s="152"/>
      <c r="BT33539" s="153"/>
    </row>
    <row r="33540" spans="71:72" x14ac:dyDescent="0.2">
      <c r="BS33540" s="152"/>
      <c r="BT33540" s="153"/>
    </row>
    <row r="33541" spans="71:72" x14ac:dyDescent="0.2">
      <c r="BS33541" s="152"/>
      <c r="BT33541" s="153"/>
    </row>
    <row r="33542" spans="71:72" x14ac:dyDescent="0.2">
      <c r="BS33542" s="152"/>
      <c r="BT33542" s="153"/>
    </row>
    <row r="33543" spans="71:72" x14ac:dyDescent="0.2">
      <c r="BS33543" s="152"/>
      <c r="BT33543" s="153"/>
    </row>
    <row r="33544" spans="71:72" x14ac:dyDescent="0.2">
      <c r="BS33544" s="152"/>
      <c r="BT33544" s="153"/>
    </row>
    <row r="33545" spans="71:72" x14ac:dyDescent="0.2">
      <c r="BS33545" s="152"/>
      <c r="BT33545" s="153"/>
    </row>
    <row r="33546" spans="71:72" x14ac:dyDescent="0.2">
      <c r="BS33546" s="152"/>
      <c r="BT33546" s="153"/>
    </row>
    <row r="33547" spans="71:72" x14ac:dyDescent="0.2">
      <c r="BS33547" s="152"/>
      <c r="BT33547" s="153"/>
    </row>
    <row r="33548" spans="71:72" x14ac:dyDescent="0.2">
      <c r="BS33548" s="152"/>
      <c r="BT33548" s="153"/>
    </row>
    <row r="33549" spans="71:72" x14ac:dyDescent="0.2">
      <c r="BS33549" s="152"/>
      <c r="BT33549" s="153"/>
    </row>
    <row r="33550" spans="71:72" x14ac:dyDescent="0.2">
      <c r="BS33550" s="152"/>
      <c r="BT33550" s="153"/>
    </row>
    <row r="33551" spans="71:72" x14ac:dyDescent="0.2">
      <c r="BS33551" s="152"/>
      <c r="BT33551" s="153"/>
    </row>
    <row r="33552" spans="71:72" x14ac:dyDescent="0.2">
      <c r="BS33552" s="152"/>
      <c r="BT33552" s="153"/>
    </row>
    <row r="33553" spans="71:72" x14ac:dyDescent="0.2">
      <c r="BS33553" s="152"/>
      <c r="BT33553" s="153"/>
    </row>
    <row r="33554" spans="71:72" x14ac:dyDescent="0.2">
      <c r="BS33554" s="152"/>
      <c r="BT33554" s="153"/>
    </row>
    <row r="33555" spans="71:72" x14ac:dyDescent="0.2">
      <c r="BS33555" s="152"/>
      <c r="BT33555" s="153"/>
    </row>
    <row r="33556" spans="71:72" x14ac:dyDescent="0.2">
      <c r="BS33556" s="152"/>
      <c r="BT33556" s="153"/>
    </row>
    <row r="33557" spans="71:72" x14ac:dyDescent="0.2">
      <c r="BS33557" s="152"/>
      <c r="BT33557" s="153"/>
    </row>
    <row r="33558" spans="71:72" x14ac:dyDescent="0.2">
      <c r="BS33558" s="152"/>
      <c r="BT33558" s="153"/>
    </row>
    <row r="33559" spans="71:72" x14ac:dyDescent="0.2">
      <c r="BS33559" s="152"/>
      <c r="BT33559" s="153"/>
    </row>
    <row r="33560" spans="71:72" x14ac:dyDescent="0.2">
      <c r="BS33560" s="152"/>
      <c r="BT33560" s="153"/>
    </row>
    <row r="33561" spans="71:72" x14ac:dyDescent="0.2">
      <c r="BS33561" s="152"/>
      <c r="BT33561" s="153"/>
    </row>
    <row r="33562" spans="71:72" x14ac:dyDescent="0.2">
      <c r="BS33562" s="152"/>
      <c r="BT33562" s="153"/>
    </row>
    <row r="33563" spans="71:72" x14ac:dyDescent="0.2">
      <c r="BS33563" s="152"/>
      <c r="BT33563" s="153"/>
    </row>
    <row r="33564" spans="71:72" x14ac:dyDescent="0.2">
      <c r="BS33564" s="152"/>
      <c r="BT33564" s="153"/>
    </row>
    <row r="33565" spans="71:72" x14ac:dyDescent="0.2">
      <c r="BS33565" s="152"/>
      <c r="BT33565" s="153"/>
    </row>
    <row r="33566" spans="71:72" x14ac:dyDescent="0.2">
      <c r="BS33566" s="152"/>
      <c r="BT33566" s="153"/>
    </row>
    <row r="33567" spans="71:72" x14ac:dyDescent="0.2">
      <c r="BS33567" s="152"/>
      <c r="BT33567" s="153"/>
    </row>
    <row r="33568" spans="71:72" x14ac:dyDescent="0.2">
      <c r="BS33568" s="152"/>
      <c r="BT33568" s="153"/>
    </row>
    <row r="33569" spans="71:72" x14ac:dyDescent="0.2">
      <c r="BS33569" s="152"/>
      <c r="BT33569" s="153"/>
    </row>
    <row r="33570" spans="71:72" x14ac:dyDescent="0.2">
      <c r="BS33570" s="152"/>
      <c r="BT33570" s="153"/>
    </row>
    <row r="33571" spans="71:72" x14ac:dyDescent="0.2">
      <c r="BS33571" s="152"/>
      <c r="BT33571" s="153"/>
    </row>
    <row r="33572" spans="71:72" x14ac:dyDescent="0.2">
      <c r="BS33572" s="152"/>
      <c r="BT33572" s="153"/>
    </row>
    <row r="33573" spans="71:72" x14ac:dyDescent="0.2">
      <c r="BS33573" s="152"/>
      <c r="BT33573" s="153"/>
    </row>
    <row r="33574" spans="71:72" x14ac:dyDescent="0.2">
      <c r="BS33574" s="152"/>
      <c r="BT33574" s="153"/>
    </row>
    <row r="33575" spans="71:72" x14ac:dyDescent="0.2">
      <c r="BS33575" s="152"/>
      <c r="BT33575" s="153"/>
    </row>
    <row r="33576" spans="71:72" x14ac:dyDescent="0.2">
      <c r="BS33576" s="152"/>
      <c r="BT33576" s="153"/>
    </row>
    <row r="33577" spans="71:72" x14ac:dyDescent="0.2">
      <c r="BS33577" s="152"/>
      <c r="BT33577" s="153"/>
    </row>
    <row r="33578" spans="71:72" x14ac:dyDescent="0.2">
      <c r="BS33578" s="152"/>
      <c r="BT33578" s="153"/>
    </row>
    <row r="33579" spans="71:72" x14ac:dyDescent="0.2">
      <c r="BS33579" s="152"/>
      <c r="BT33579" s="153"/>
    </row>
    <row r="33580" spans="71:72" x14ac:dyDescent="0.2">
      <c r="BS33580" s="152"/>
      <c r="BT33580" s="153"/>
    </row>
    <row r="33581" spans="71:72" x14ac:dyDescent="0.2">
      <c r="BS33581" s="152"/>
      <c r="BT33581" s="153"/>
    </row>
    <row r="33582" spans="71:72" x14ac:dyDescent="0.2">
      <c r="BS33582" s="152"/>
      <c r="BT33582" s="153"/>
    </row>
    <row r="33583" spans="71:72" x14ac:dyDescent="0.2">
      <c r="BS33583" s="152"/>
      <c r="BT33583" s="153"/>
    </row>
    <row r="33584" spans="71:72" x14ac:dyDescent="0.2">
      <c r="BS33584" s="152"/>
      <c r="BT33584" s="153"/>
    </row>
    <row r="33585" spans="71:72" x14ac:dyDescent="0.2">
      <c r="BS33585" s="152"/>
      <c r="BT33585" s="153"/>
    </row>
    <row r="33586" spans="71:72" x14ac:dyDescent="0.2">
      <c r="BS33586" s="152"/>
      <c r="BT33586" s="153"/>
    </row>
    <row r="33587" spans="71:72" x14ac:dyDescent="0.2">
      <c r="BS33587" s="152"/>
      <c r="BT33587" s="153"/>
    </row>
    <row r="33588" spans="71:72" x14ac:dyDescent="0.2">
      <c r="BS33588" s="152"/>
      <c r="BT33588" s="153"/>
    </row>
    <row r="33589" spans="71:72" x14ac:dyDescent="0.2">
      <c r="BS33589" s="152"/>
      <c r="BT33589" s="153"/>
    </row>
    <row r="33590" spans="71:72" x14ac:dyDescent="0.2">
      <c r="BS33590" s="152"/>
      <c r="BT33590" s="153"/>
    </row>
    <row r="33591" spans="71:72" x14ac:dyDescent="0.2">
      <c r="BS33591" s="152"/>
      <c r="BT33591" s="153"/>
    </row>
    <row r="33592" spans="71:72" x14ac:dyDescent="0.2">
      <c r="BS33592" s="152"/>
      <c r="BT33592" s="153"/>
    </row>
    <row r="33593" spans="71:72" x14ac:dyDescent="0.2">
      <c r="BS33593" s="152"/>
      <c r="BT33593" s="153"/>
    </row>
    <row r="33594" spans="71:72" x14ac:dyDescent="0.2">
      <c r="BS33594" s="152"/>
      <c r="BT33594" s="153"/>
    </row>
    <row r="33595" spans="71:72" x14ac:dyDescent="0.2">
      <c r="BS33595" s="152"/>
      <c r="BT33595" s="153"/>
    </row>
    <row r="33596" spans="71:72" x14ac:dyDescent="0.2">
      <c r="BS33596" s="152"/>
      <c r="BT33596" s="153"/>
    </row>
    <row r="33597" spans="71:72" x14ac:dyDescent="0.2">
      <c r="BS33597" s="152"/>
      <c r="BT33597" s="153"/>
    </row>
    <row r="33598" spans="71:72" x14ac:dyDescent="0.2">
      <c r="BS33598" s="152"/>
      <c r="BT33598" s="153"/>
    </row>
    <row r="33599" spans="71:72" x14ac:dyDescent="0.2">
      <c r="BS33599" s="152"/>
      <c r="BT33599" s="153"/>
    </row>
    <row r="33600" spans="71:72" x14ac:dyDescent="0.2">
      <c r="BS33600" s="152"/>
      <c r="BT33600" s="153"/>
    </row>
    <row r="33601" spans="71:72" x14ac:dyDescent="0.2">
      <c r="BS33601" s="152"/>
      <c r="BT33601" s="153"/>
    </row>
    <row r="33602" spans="71:72" x14ac:dyDescent="0.2">
      <c r="BS33602" s="152"/>
      <c r="BT33602" s="153"/>
    </row>
    <row r="33603" spans="71:72" x14ac:dyDescent="0.2">
      <c r="BS33603" s="152"/>
      <c r="BT33603" s="153"/>
    </row>
    <row r="33604" spans="71:72" x14ac:dyDescent="0.2">
      <c r="BS33604" s="152"/>
      <c r="BT33604" s="153"/>
    </row>
    <row r="33605" spans="71:72" x14ac:dyDescent="0.2">
      <c r="BS33605" s="152"/>
      <c r="BT33605" s="153"/>
    </row>
    <row r="33606" spans="71:72" x14ac:dyDescent="0.2">
      <c r="BS33606" s="152"/>
      <c r="BT33606" s="153"/>
    </row>
    <row r="33607" spans="71:72" x14ac:dyDescent="0.2">
      <c r="BS33607" s="152"/>
      <c r="BT33607" s="153"/>
    </row>
    <row r="33608" spans="71:72" x14ac:dyDescent="0.2">
      <c r="BS33608" s="152"/>
      <c r="BT33608" s="153"/>
    </row>
    <row r="33609" spans="71:72" x14ac:dyDescent="0.2">
      <c r="BS33609" s="152"/>
      <c r="BT33609" s="153"/>
    </row>
    <row r="33610" spans="71:72" x14ac:dyDescent="0.2">
      <c r="BS33610" s="152"/>
      <c r="BT33610" s="153"/>
    </row>
    <row r="33611" spans="71:72" x14ac:dyDescent="0.2">
      <c r="BS33611" s="152"/>
      <c r="BT33611" s="153"/>
    </row>
    <row r="33612" spans="71:72" x14ac:dyDescent="0.2">
      <c r="BS33612" s="152"/>
      <c r="BT33612" s="153"/>
    </row>
    <row r="33613" spans="71:72" x14ac:dyDescent="0.2">
      <c r="BS33613" s="152"/>
      <c r="BT33613" s="153"/>
    </row>
    <row r="33614" spans="71:72" x14ac:dyDescent="0.2">
      <c r="BS33614" s="152"/>
      <c r="BT33614" s="153"/>
    </row>
    <row r="33615" spans="71:72" x14ac:dyDescent="0.2">
      <c r="BS33615" s="152"/>
      <c r="BT33615" s="153"/>
    </row>
    <row r="33616" spans="71:72" x14ac:dyDescent="0.2">
      <c r="BS33616" s="152"/>
      <c r="BT33616" s="153"/>
    </row>
    <row r="33617" spans="71:72" x14ac:dyDescent="0.2">
      <c r="BS33617" s="152"/>
      <c r="BT33617" s="153"/>
    </row>
    <row r="33618" spans="71:72" x14ac:dyDescent="0.2">
      <c r="BS33618" s="152"/>
      <c r="BT33618" s="153"/>
    </row>
    <row r="33619" spans="71:72" x14ac:dyDescent="0.2">
      <c r="BS33619" s="152"/>
      <c r="BT33619" s="153"/>
    </row>
    <row r="33620" spans="71:72" x14ac:dyDescent="0.2">
      <c r="BS33620" s="152"/>
      <c r="BT33620" s="153"/>
    </row>
    <row r="33621" spans="71:72" x14ac:dyDescent="0.2">
      <c r="BS33621" s="152"/>
      <c r="BT33621" s="153"/>
    </row>
    <row r="33622" spans="71:72" x14ac:dyDescent="0.2">
      <c r="BS33622" s="152"/>
      <c r="BT33622" s="153"/>
    </row>
    <row r="33623" spans="71:72" x14ac:dyDescent="0.2">
      <c r="BS33623" s="152"/>
      <c r="BT33623" s="153"/>
    </row>
    <row r="33624" spans="71:72" x14ac:dyDescent="0.2">
      <c r="BS33624" s="152"/>
      <c r="BT33624" s="153"/>
    </row>
    <row r="33625" spans="71:72" x14ac:dyDescent="0.2">
      <c r="BS33625" s="152"/>
      <c r="BT33625" s="153"/>
    </row>
    <row r="33626" spans="71:72" x14ac:dyDescent="0.2">
      <c r="BS33626" s="152"/>
      <c r="BT33626" s="153"/>
    </row>
    <row r="33627" spans="71:72" x14ac:dyDescent="0.2">
      <c r="BS33627" s="152"/>
      <c r="BT33627" s="153"/>
    </row>
    <row r="33628" spans="71:72" x14ac:dyDescent="0.2">
      <c r="BS33628" s="152"/>
      <c r="BT33628" s="153"/>
    </row>
    <row r="33629" spans="71:72" x14ac:dyDescent="0.2">
      <c r="BS33629" s="152"/>
      <c r="BT33629" s="153"/>
    </row>
    <row r="33630" spans="71:72" x14ac:dyDescent="0.2">
      <c r="BS33630" s="152"/>
      <c r="BT33630" s="153"/>
    </row>
    <row r="33631" spans="71:72" x14ac:dyDescent="0.2">
      <c r="BS33631" s="152"/>
      <c r="BT33631" s="153"/>
    </row>
    <row r="33632" spans="71:72" x14ac:dyDescent="0.2">
      <c r="BS33632" s="152"/>
      <c r="BT33632" s="153"/>
    </row>
    <row r="33633" spans="71:72" x14ac:dyDescent="0.2">
      <c r="BS33633" s="152"/>
      <c r="BT33633" s="153"/>
    </row>
    <row r="33634" spans="71:72" x14ac:dyDescent="0.2">
      <c r="BS33634" s="152"/>
      <c r="BT33634" s="153"/>
    </row>
    <row r="33635" spans="71:72" x14ac:dyDescent="0.2">
      <c r="BS33635" s="152"/>
      <c r="BT33635" s="153"/>
    </row>
    <row r="33636" spans="71:72" x14ac:dyDescent="0.2">
      <c r="BS33636" s="152"/>
      <c r="BT33636" s="153"/>
    </row>
    <row r="33637" spans="71:72" x14ac:dyDescent="0.2">
      <c r="BS33637" s="152"/>
      <c r="BT33637" s="153"/>
    </row>
    <row r="33638" spans="71:72" x14ac:dyDescent="0.2">
      <c r="BS33638" s="152"/>
      <c r="BT33638" s="153"/>
    </row>
    <row r="33639" spans="71:72" x14ac:dyDescent="0.2">
      <c r="BS33639" s="152"/>
      <c r="BT33639" s="153"/>
    </row>
    <row r="33640" spans="71:72" x14ac:dyDescent="0.2">
      <c r="BS33640" s="152"/>
      <c r="BT33640" s="153"/>
    </row>
    <row r="33641" spans="71:72" x14ac:dyDescent="0.2">
      <c r="BS33641" s="152"/>
      <c r="BT33641" s="153"/>
    </row>
    <row r="33642" spans="71:72" x14ac:dyDescent="0.2">
      <c r="BS33642" s="152"/>
      <c r="BT33642" s="153"/>
    </row>
    <row r="33643" spans="71:72" x14ac:dyDescent="0.2">
      <c r="BS33643" s="152"/>
      <c r="BT33643" s="153"/>
    </row>
    <row r="33644" spans="71:72" x14ac:dyDescent="0.2">
      <c r="BS33644" s="152"/>
      <c r="BT33644" s="153"/>
    </row>
    <row r="33645" spans="71:72" x14ac:dyDescent="0.2">
      <c r="BS33645" s="152"/>
      <c r="BT33645" s="153"/>
    </row>
    <row r="33646" spans="71:72" x14ac:dyDescent="0.2">
      <c r="BS33646" s="152"/>
      <c r="BT33646" s="153"/>
    </row>
    <row r="33647" spans="71:72" x14ac:dyDescent="0.2">
      <c r="BS33647" s="152"/>
      <c r="BT33647" s="153"/>
    </row>
    <row r="33648" spans="71:72" x14ac:dyDescent="0.2">
      <c r="BS33648" s="152"/>
      <c r="BT33648" s="153"/>
    </row>
    <row r="33649" spans="71:72" x14ac:dyDescent="0.2">
      <c r="BS33649" s="152"/>
      <c r="BT33649" s="153"/>
    </row>
    <row r="33650" spans="71:72" x14ac:dyDescent="0.2">
      <c r="BS33650" s="152"/>
      <c r="BT33650" s="153"/>
    </row>
    <row r="33651" spans="71:72" x14ac:dyDescent="0.2">
      <c r="BS33651" s="152"/>
      <c r="BT33651" s="153"/>
    </row>
    <row r="33652" spans="71:72" x14ac:dyDescent="0.2">
      <c r="BS33652" s="152"/>
      <c r="BT33652" s="153"/>
    </row>
    <row r="33653" spans="71:72" x14ac:dyDescent="0.2">
      <c r="BS33653" s="152"/>
      <c r="BT33653" s="153"/>
    </row>
    <row r="33654" spans="71:72" x14ac:dyDescent="0.2">
      <c r="BS33654" s="152"/>
      <c r="BT33654" s="153"/>
    </row>
    <row r="33655" spans="71:72" x14ac:dyDescent="0.2">
      <c r="BS33655" s="152"/>
      <c r="BT33655" s="153"/>
    </row>
    <row r="33656" spans="71:72" x14ac:dyDescent="0.2">
      <c r="BS33656" s="152"/>
      <c r="BT33656" s="153"/>
    </row>
    <row r="33657" spans="71:72" x14ac:dyDescent="0.2">
      <c r="BS33657" s="152"/>
      <c r="BT33657" s="153"/>
    </row>
    <row r="33658" spans="71:72" x14ac:dyDescent="0.2">
      <c r="BS33658" s="152"/>
      <c r="BT33658" s="153"/>
    </row>
    <row r="33659" spans="71:72" x14ac:dyDescent="0.2">
      <c r="BS33659" s="152"/>
      <c r="BT33659" s="153"/>
    </row>
    <row r="33660" spans="71:72" x14ac:dyDescent="0.2">
      <c r="BS33660" s="152"/>
      <c r="BT33660" s="153"/>
    </row>
    <row r="33661" spans="71:72" x14ac:dyDescent="0.2">
      <c r="BS33661" s="152"/>
      <c r="BT33661" s="153"/>
    </row>
    <row r="33662" spans="71:72" x14ac:dyDescent="0.2">
      <c r="BS33662" s="152"/>
      <c r="BT33662" s="153"/>
    </row>
    <row r="33663" spans="71:72" x14ac:dyDescent="0.2">
      <c r="BS33663" s="152"/>
      <c r="BT33663" s="153"/>
    </row>
    <row r="33664" spans="71:72" x14ac:dyDescent="0.2">
      <c r="BS33664" s="152"/>
      <c r="BT33664" s="153"/>
    </row>
    <row r="33665" spans="71:72" x14ac:dyDescent="0.2">
      <c r="BS33665" s="152"/>
      <c r="BT33665" s="153"/>
    </row>
    <row r="33666" spans="71:72" x14ac:dyDescent="0.2">
      <c r="BS33666" s="152"/>
      <c r="BT33666" s="153"/>
    </row>
    <row r="33667" spans="71:72" x14ac:dyDescent="0.2">
      <c r="BS33667" s="152"/>
      <c r="BT33667" s="153"/>
    </row>
    <row r="33668" spans="71:72" x14ac:dyDescent="0.2">
      <c r="BS33668" s="152"/>
      <c r="BT33668" s="153"/>
    </row>
    <row r="33669" spans="71:72" x14ac:dyDescent="0.2">
      <c r="BS33669" s="152"/>
      <c r="BT33669" s="153"/>
    </row>
    <row r="33670" spans="71:72" x14ac:dyDescent="0.2">
      <c r="BS33670" s="152"/>
      <c r="BT33670" s="153"/>
    </row>
    <row r="33671" spans="71:72" x14ac:dyDescent="0.2">
      <c r="BS33671" s="152"/>
      <c r="BT33671" s="153"/>
    </row>
    <row r="33672" spans="71:72" x14ac:dyDescent="0.2">
      <c r="BS33672" s="152"/>
      <c r="BT33672" s="153"/>
    </row>
    <row r="33673" spans="71:72" x14ac:dyDescent="0.2">
      <c r="BS33673" s="152"/>
      <c r="BT33673" s="153"/>
    </row>
    <row r="33674" spans="71:72" x14ac:dyDescent="0.2">
      <c r="BS33674" s="152"/>
      <c r="BT33674" s="153"/>
    </row>
    <row r="33675" spans="71:72" x14ac:dyDescent="0.2">
      <c r="BS33675" s="152"/>
      <c r="BT33675" s="153"/>
    </row>
    <row r="33676" spans="71:72" x14ac:dyDescent="0.2">
      <c r="BS33676" s="152"/>
      <c r="BT33676" s="153"/>
    </row>
    <row r="33677" spans="71:72" x14ac:dyDescent="0.2">
      <c r="BS33677" s="152"/>
      <c r="BT33677" s="153"/>
    </row>
    <row r="33678" spans="71:72" x14ac:dyDescent="0.2">
      <c r="BS33678" s="152"/>
      <c r="BT33678" s="153"/>
    </row>
    <row r="33679" spans="71:72" x14ac:dyDescent="0.2">
      <c r="BS33679" s="152"/>
      <c r="BT33679" s="153"/>
    </row>
    <row r="33680" spans="71:72" x14ac:dyDescent="0.2">
      <c r="BS33680" s="152"/>
      <c r="BT33680" s="153"/>
    </row>
    <row r="33681" spans="71:72" x14ac:dyDescent="0.2">
      <c r="BS33681" s="152"/>
      <c r="BT33681" s="153"/>
    </row>
    <row r="33682" spans="71:72" x14ac:dyDescent="0.2">
      <c r="BS33682" s="152"/>
      <c r="BT33682" s="153"/>
    </row>
    <row r="33683" spans="71:72" x14ac:dyDescent="0.2">
      <c r="BS33683" s="152"/>
      <c r="BT33683" s="153"/>
    </row>
    <row r="33684" spans="71:72" x14ac:dyDescent="0.2">
      <c r="BS33684" s="152"/>
      <c r="BT33684" s="153"/>
    </row>
    <row r="33685" spans="71:72" x14ac:dyDescent="0.2">
      <c r="BS33685" s="152"/>
      <c r="BT33685" s="153"/>
    </row>
    <row r="33686" spans="71:72" x14ac:dyDescent="0.2">
      <c r="BS33686" s="152"/>
      <c r="BT33686" s="153"/>
    </row>
    <row r="33687" spans="71:72" x14ac:dyDescent="0.2">
      <c r="BS33687" s="152"/>
      <c r="BT33687" s="153"/>
    </row>
    <row r="33688" spans="71:72" x14ac:dyDescent="0.2">
      <c r="BS33688" s="152"/>
      <c r="BT33688" s="153"/>
    </row>
    <row r="33689" spans="71:72" x14ac:dyDescent="0.2">
      <c r="BS33689" s="152"/>
      <c r="BT33689" s="153"/>
    </row>
    <row r="33690" spans="71:72" x14ac:dyDescent="0.2">
      <c r="BS33690" s="152"/>
      <c r="BT33690" s="153"/>
    </row>
    <row r="33691" spans="71:72" x14ac:dyDescent="0.2">
      <c r="BS33691" s="152"/>
      <c r="BT33691" s="153"/>
    </row>
    <row r="33692" spans="71:72" x14ac:dyDescent="0.2">
      <c r="BS33692" s="152"/>
      <c r="BT33692" s="153"/>
    </row>
    <row r="33693" spans="71:72" x14ac:dyDescent="0.2">
      <c r="BS33693" s="152"/>
      <c r="BT33693" s="153"/>
    </row>
    <row r="33694" spans="71:72" x14ac:dyDescent="0.2">
      <c r="BS33694" s="152"/>
      <c r="BT33694" s="153"/>
    </row>
    <row r="33695" spans="71:72" x14ac:dyDescent="0.2">
      <c r="BS33695" s="152"/>
      <c r="BT33695" s="153"/>
    </row>
    <row r="33696" spans="71:72" x14ac:dyDescent="0.2">
      <c r="BS33696" s="152"/>
      <c r="BT33696" s="153"/>
    </row>
    <row r="33697" spans="71:72" x14ac:dyDescent="0.2">
      <c r="BS33697" s="152"/>
      <c r="BT33697" s="153"/>
    </row>
    <row r="33698" spans="71:72" x14ac:dyDescent="0.2">
      <c r="BS33698" s="152"/>
      <c r="BT33698" s="153"/>
    </row>
    <row r="33699" spans="71:72" x14ac:dyDescent="0.2">
      <c r="BS33699" s="152"/>
      <c r="BT33699" s="153"/>
    </row>
    <row r="33700" spans="71:72" x14ac:dyDescent="0.2">
      <c r="BS33700" s="152"/>
      <c r="BT33700" s="153"/>
    </row>
    <row r="33701" spans="71:72" x14ac:dyDescent="0.2">
      <c r="BS33701" s="152"/>
      <c r="BT33701" s="153"/>
    </row>
    <row r="33702" spans="71:72" x14ac:dyDescent="0.2">
      <c r="BS33702" s="152"/>
      <c r="BT33702" s="153"/>
    </row>
    <row r="33703" spans="71:72" x14ac:dyDescent="0.2">
      <c r="BS33703" s="152"/>
      <c r="BT33703" s="153"/>
    </row>
    <row r="33704" spans="71:72" x14ac:dyDescent="0.2">
      <c r="BS33704" s="152"/>
      <c r="BT33704" s="153"/>
    </row>
    <row r="33705" spans="71:72" x14ac:dyDescent="0.2">
      <c r="BS33705" s="152"/>
      <c r="BT33705" s="153"/>
    </row>
    <row r="33706" spans="71:72" x14ac:dyDescent="0.2">
      <c r="BS33706" s="152"/>
      <c r="BT33706" s="153"/>
    </row>
    <row r="33707" spans="71:72" x14ac:dyDescent="0.2">
      <c r="BS33707" s="152"/>
      <c r="BT33707" s="153"/>
    </row>
    <row r="33708" spans="71:72" x14ac:dyDescent="0.2">
      <c r="BS33708" s="152"/>
      <c r="BT33708" s="153"/>
    </row>
    <row r="33709" spans="71:72" x14ac:dyDescent="0.2">
      <c r="BS33709" s="152"/>
      <c r="BT33709" s="153"/>
    </row>
    <row r="33710" spans="71:72" x14ac:dyDescent="0.2">
      <c r="BS33710" s="152"/>
      <c r="BT33710" s="153"/>
    </row>
    <row r="33711" spans="71:72" x14ac:dyDescent="0.2">
      <c r="BS33711" s="152"/>
      <c r="BT33711" s="153"/>
    </row>
    <row r="33712" spans="71:72" x14ac:dyDescent="0.2">
      <c r="BS33712" s="152"/>
      <c r="BT33712" s="153"/>
    </row>
    <row r="33713" spans="71:72" x14ac:dyDescent="0.2">
      <c r="BS33713" s="152"/>
      <c r="BT33713" s="153"/>
    </row>
    <row r="33714" spans="71:72" x14ac:dyDescent="0.2">
      <c r="BS33714" s="152"/>
      <c r="BT33714" s="153"/>
    </row>
    <row r="33715" spans="71:72" x14ac:dyDescent="0.2">
      <c r="BS33715" s="152"/>
      <c r="BT33715" s="153"/>
    </row>
    <row r="33716" spans="71:72" x14ac:dyDescent="0.2">
      <c r="BS33716" s="152"/>
      <c r="BT33716" s="153"/>
    </row>
    <row r="33717" spans="71:72" x14ac:dyDescent="0.2">
      <c r="BS33717" s="152"/>
      <c r="BT33717" s="153"/>
    </row>
    <row r="33718" spans="71:72" x14ac:dyDescent="0.2">
      <c r="BS33718" s="152"/>
      <c r="BT33718" s="153"/>
    </row>
    <row r="33719" spans="71:72" x14ac:dyDescent="0.2">
      <c r="BS33719" s="152"/>
      <c r="BT33719" s="153"/>
    </row>
    <row r="33720" spans="71:72" x14ac:dyDescent="0.2">
      <c r="BS33720" s="152"/>
      <c r="BT33720" s="153"/>
    </row>
    <row r="33721" spans="71:72" x14ac:dyDescent="0.2">
      <c r="BS33721" s="152"/>
      <c r="BT33721" s="153"/>
    </row>
    <row r="33722" spans="71:72" x14ac:dyDescent="0.2">
      <c r="BS33722" s="152"/>
      <c r="BT33722" s="153"/>
    </row>
    <row r="33723" spans="71:72" x14ac:dyDescent="0.2">
      <c r="BS33723" s="152"/>
      <c r="BT33723" s="153"/>
    </row>
    <row r="33724" spans="71:72" x14ac:dyDescent="0.2">
      <c r="BS33724" s="152"/>
      <c r="BT33724" s="153"/>
    </row>
    <row r="33725" spans="71:72" x14ac:dyDescent="0.2">
      <c r="BS33725" s="152"/>
      <c r="BT33725" s="153"/>
    </row>
    <row r="33726" spans="71:72" x14ac:dyDescent="0.2">
      <c r="BS33726" s="152"/>
      <c r="BT33726" s="153"/>
    </row>
    <row r="33727" spans="71:72" x14ac:dyDescent="0.2">
      <c r="BS33727" s="152"/>
      <c r="BT33727" s="153"/>
    </row>
    <row r="33728" spans="71:72" x14ac:dyDescent="0.2">
      <c r="BS33728" s="152"/>
      <c r="BT33728" s="153"/>
    </row>
    <row r="33729" spans="71:72" x14ac:dyDescent="0.2">
      <c r="BS33729" s="152"/>
      <c r="BT33729" s="153"/>
    </row>
    <row r="33730" spans="71:72" x14ac:dyDescent="0.2">
      <c r="BS33730" s="152"/>
      <c r="BT33730" s="153"/>
    </row>
    <row r="33731" spans="71:72" x14ac:dyDescent="0.2">
      <c r="BS33731" s="152"/>
      <c r="BT33731" s="153"/>
    </row>
    <row r="33732" spans="71:72" x14ac:dyDescent="0.2">
      <c r="BS33732" s="152"/>
      <c r="BT33732" s="153"/>
    </row>
    <row r="33733" spans="71:72" x14ac:dyDescent="0.2">
      <c r="BS33733" s="152"/>
      <c r="BT33733" s="153"/>
    </row>
    <row r="33734" spans="71:72" x14ac:dyDescent="0.2">
      <c r="BS33734" s="152"/>
      <c r="BT33734" s="153"/>
    </row>
    <row r="33735" spans="71:72" x14ac:dyDescent="0.2">
      <c r="BS33735" s="152"/>
      <c r="BT33735" s="153"/>
    </row>
    <row r="33736" spans="71:72" x14ac:dyDescent="0.2">
      <c r="BS33736" s="152"/>
      <c r="BT33736" s="153"/>
    </row>
    <row r="33737" spans="71:72" x14ac:dyDescent="0.2">
      <c r="BS33737" s="152"/>
      <c r="BT33737" s="153"/>
    </row>
    <row r="33738" spans="71:72" x14ac:dyDescent="0.2">
      <c r="BS33738" s="152"/>
      <c r="BT33738" s="153"/>
    </row>
    <row r="33739" spans="71:72" x14ac:dyDescent="0.2">
      <c r="BS33739" s="152"/>
      <c r="BT33739" s="153"/>
    </row>
    <row r="33740" spans="71:72" x14ac:dyDescent="0.2">
      <c r="BS33740" s="152"/>
      <c r="BT33740" s="153"/>
    </row>
    <row r="33741" spans="71:72" x14ac:dyDescent="0.2">
      <c r="BS33741" s="152"/>
      <c r="BT33741" s="153"/>
    </row>
    <row r="33742" spans="71:72" x14ac:dyDescent="0.2">
      <c r="BS33742" s="152"/>
      <c r="BT33742" s="153"/>
    </row>
    <row r="33743" spans="71:72" x14ac:dyDescent="0.2">
      <c r="BS33743" s="152"/>
      <c r="BT33743" s="153"/>
    </row>
    <row r="33744" spans="71:72" x14ac:dyDescent="0.2">
      <c r="BS33744" s="152"/>
      <c r="BT33744" s="153"/>
    </row>
    <row r="33745" spans="71:72" x14ac:dyDescent="0.2">
      <c r="BS33745" s="152"/>
      <c r="BT33745" s="153"/>
    </row>
    <row r="33746" spans="71:72" x14ac:dyDescent="0.2">
      <c r="BS33746" s="152"/>
      <c r="BT33746" s="153"/>
    </row>
    <row r="33747" spans="71:72" x14ac:dyDescent="0.2">
      <c r="BS33747" s="152"/>
      <c r="BT33747" s="153"/>
    </row>
    <row r="33748" spans="71:72" x14ac:dyDescent="0.2">
      <c r="BS33748" s="152"/>
      <c r="BT33748" s="153"/>
    </row>
    <row r="33749" spans="71:72" x14ac:dyDescent="0.2">
      <c r="BS33749" s="152"/>
      <c r="BT33749" s="153"/>
    </row>
    <row r="33750" spans="71:72" x14ac:dyDescent="0.2">
      <c r="BS33750" s="152"/>
      <c r="BT33750" s="153"/>
    </row>
    <row r="33751" spans="71:72" x14ac:dyDescent="0.2">
      <c r="BS33751" s="152"/>
      <c r="BT33751" s="153"/>
    </row>
    <row r="33752" spans="71:72" x14ac:dyDescent="0.2">
      <c r="BS33752" s="152"/>
      <c r="BT33752" s="153"/>
    </row>
    <row r="33753" spans="71:72" x14ac:dyDescent="0.2">
      <c r="BS33753" s="152"/>
      <c r="BT33753" s="153"/>
    </row>
    <row r="33754" spans="71:72" x14ac:dyDescent="0.2">
      <c r="BS33754" s="152"/>
      <c r="BT33754" s="153"/>
    </row>
    <row r="33755" spans="71:72" x14ac:dyDescent="0.2">
      <c r="BS33755" s="152"/>
      <c r="BT33755" s="153"/>
    </row>
    <row r="33756" spans="71:72" x14ac:dyDescent="0.2">
      <c r="BS33756" s="152"/>
      <c r="BT33756" s="153"/>
    </row>
    <row r="33757" spans="71:72" x14ac:dyDescent="0.2">
      <c r="BS33757" s="152"/>
      <c r="BT33757" s="153"/>
    </row>
    <row r="33758" spans="71:72" x14ac:dyDescent="0.2">
      <c r="BS33758" s="152"/>
      <c r="BT33758" s="153"/>
    </row>
    <row r="33759" spans="71:72" x14ac:dyDescent="0.2">
      <c r="BS33759" s="152"/>
      <c r="BT33759" s="153"/>
    </row>
    <row r="33760" spans="71:72" x14ac:dyDescent="0.2">
      <c r="BS33760" s="152"/>
      <c r="BT33760" s="153"/>
    </row>
    <row r="33761" spans="71:72" x14ac:dyDescent="0.2">
      <c r="BS33761" s="152"/>
      <c r="BT33761" s="153"/>
    </row>
    <row r="33762" spans="71:72" x14ac:dyDescent="0.2">
      <c r="BS33762" s="152"/>
      <c r="BT33762" s="153"/>
    </row>
    <row r="33763" spans="71:72" x14ac:dyDescent="0.2">
      <c r="BS33763" s="152"/>
      <c r="BT33763" s="153"/>
    </row>
    <row r="33764" spans="71:72" x14ac:dyDescent="0.2">
      <c r="BS33764" s="152"/>
      <c r="BT33764" s="153"/>
    </row>
    <row r="33765" spans="71:72" x14ac:dyDescent="0.2">
      <c r="BS33765" s="152"/>
      <c r="BT33765" s="153"/>
    </row>
    <row r="33766" spans="71:72" x14ac:dyDescent="0.2">
      <c r="BS33766" s="152"/>
      <c r="BT33766" s="153"/>
    </row>
    <row r="33767" spans="71:72" x14ac:dyDescent="0.2">
      <c r="BS33767" s="152"/>
      <c r="BT33767" s="153"/>
    </row>
    <row r="33768" spans="71:72" x14ac:dyDescent="0.2">
      <c r="BS33768" s="152"/>
      <c r="BT33768" s="153"/>
    </row>
    <row r="33769" spans="71:72" x14ac:dyDescent="0.2">
      <c r="BS33769" s="152"/>
      <c r="BT33769" s="153"/>
    </row>
    <row r="33770" spans="71:72" x14ac:dyDescent="0.2">
      <c r="BS33770" s="152"/>
      <c r="BT33770" s="153"/>
    </row>
    <row r="33771" spans="71:72" x14ac:dyDescent="0.2">
      <c r="BS33771" s="152"/>
      <c r="BT33771" s="153"/>
    </row>
    <row r="33772" spans="71:72" x14ac:dyDescent="0.2">
      <c r="BS33772" s="152"/>
      <c r="BT33772" s="153"/>
    </row>
    <row r="33773" spans="71:72" x14ac:dyDescent="0.2">
      <c r="BS33773" s="152"/>
      <c r="BT33773" s="153"/>
    </row>
    <row r="33774" spans="71:72" x14ac:dyDescent="0.2">
      <c r="BS33774" s="152"/>
      <c r="BT33774" s="153"/>
    </row>
    <row r="33775" spans="71:72" x14ac:dyDescent="0.2">
      <c r="BS33775" s="152"/>
      <c r="BT33775" s="153"/>
    </row>
    <row r="33776" spans="71:72" x14ac:dyDescent="0.2">
      <c r="BS33776" s="152"/>
      <c r="BT33776" s="153"/>
    </row>
    <row r="33777" spans="71:72" x14ac:dyDescent="0.2">
      <c r="BS33777" s="152"/>
      <c r="BT33777" s="153"/>
    </row>
    <row r="33778" spans="71:72" x14ac:dyDescent="0.2">
      <c r="BS33778" s="152"/>
      <c r="BT33778" s="153"/>
    </row>
    <row r="33779" spans="71:72" x14ac:dyDescent="0.2">
      <c r="BS33779" s="152"/>
      <c r="BT33779" s="153"/>
    </row>
    <row r="33780" spans="71:72" x14ac:dyDescent="0.2">
      <c r="BS33780" s="152"/>
      <c r="BT33780" s="153"/>
    </row>
    <row r="33781" spans="71:72" x14ac:dyDescent="0.2">
      <c r="BS33781" s="152"/>
      <c r="BT33781" s="153"/>
    </row>
    <row r="33782" spans="71:72" x14ac:dyDescent="0.2">
      <c r="BS33782" s="152"/>
      <c r="BT33782" s="153"/>
    </row>
    <row r="33783" spans="71:72" x14ac:dyDescent="0.2">
      <c r="BS33783" s="152"/>
      <c r="BT33783" s="153"/>
    </row>
    <row r="33784" spans="71:72" x14ac:dyDescent="0.2">
      <c r="BS33784" s="152"/>
      <c r="BT33784" s="153"/>
    </row>
    <row r="33785" spans="71:72" x14ac:dyDescent="0.2">
      <c r="BS33785" s="152"/>
      <c r="BT33785" s="153"/>
    </row>
    <row r="33786" spans="71:72" x14ac:dyDescent="0.2">
      <c r="BS33786" s="152"/>
      <c r="BT33786" s="153"/>
    </row>
    <row r="33787" spans="71:72" x14ac:dyDescent="0.2">
      <c r="BS33787" s="152"/>
      <c r="BT33787" s="153"/>
    </row>
    <row r="33788" spans="71:72" x14ac:dyDescent="0.2">
      <c r="BS33788" s="152"/>
      <c r="BT33788" s="153"/>
    </row>
    <row r="33789" spans="71:72" x14ac:dyDescent="0.2">
      <c r="BS33789" s="152"/>
      <c r="BT33789" s="153"/>
    </row>
    <row r="33790" spans="71:72" x14ac:dyDescent="0.2">
      <c r="BS33790" s="152"/>
      <c r="BT33790" s="153"/>
    </row>
    <row r="33791" spans="71:72" x14ac:dyDescent="0.2">
      <c r="BS33791" s="152"/>
      <c r="BT33791" s="153"/>
    </row>
    <row r="33792" spans="71:72" x14ac:dyDescent="0.2">
      <c r="BS33792" s="152"/>
      <c r="BT33792" s="153"/>
    </row>
    <row r="33793" spans="71:72" x14ac:dyDescent="0.2">
      <c r="BS33793" s="152"/>
      <c r="BT33793" s="153"/>
    </row>
    <row r="33794" spans="71:72" x14ac:dyDescent="0.2">
      <c r="BS33794" s="152"/>
      <c r="BT33794" s="153"/>
    </row>
    <row r="33795" spans="71:72" x14ac:dyDescent="0.2">
      <c r="BS33795" s="152"/>
      <c r="BT33795" s="153"/>
    </row>
    <row r="33796" spans="71:72" x14ac:dyDescent="0.2">
      <c r="BS33796" s="152"/>
      <c r="BT33796" s="153"/>
    </row>
    <row r="33797" spans="71:72" x14ac:dyDescent="0.2">
      <c r="BS33797" s="152"/>
      <c r="BT33797" s="153"/>
    </row>
    <row r="33798" spans="71:72" x14ac:dyDescent="0.2">
      <c r="BS33798" s="152"/>
      <c r="BT33798" s="153"/>
    </row>
    <row r="33799" spans="71:72" x14ac:dyDescent="0.2">
      <c r="BS33799" s="152"/>
      <c r="BT33799" s="153"/>
    </row>
    <row r="33800" spans="71:72" x14ac:dyDescent="0.2">
      <c r="BS33800" s="152"/>
      <c r="BT33800" s="153"/>
    </row>
    <row r="33801" spans="71:72" x14ac:dyDescent="0.2">
      <c r="BS33801" s="152"/>
      <c r="BT33801" s="153"/>
    </row>
    <row r="33802" spans="71:72" x14ac:dyDescent="0.2">
      <c r="BS33802" s="152"/>
      <c r="BT33802" s="153"/>
    </row>
    <row r="33803" spans="71:72" x14ac:dyDescent="0.2">
      <c r="BS33803" s="152"/>
      <c r="BT33803" s="153"/>
    </row>
    <row r="33804" spans="71:72" x14ac:dyDescent="0.2">
      <c r="BS33804" s="152"/>
      <c r="BT33804" s="153"/>
    </row>
    <row r="33805" spans="71:72" x14ac:dyDescent="0.2">
      <c r="BS33805" s="152"/>
      <c r="BT33805" s="153"/>
    </row>
    <row r="33806" spans="71:72" x14ac:dyDescent="0.2">
      <c r="BS33806" s="152"/>
      <c r="BT33806" s="153"/>
    </row>
    <row r="33807" spans="71:72" x14ac:dyDescent="0.2">
      <c r="BS33807" s="152"/>
      <c r="BT33807" s="153"/>
    </row>
    <row r="33808" spans="71:72" x14ac:dyDescent="0.2">
      <c r="BS33808" s="152"/>
      <c r="BT33808" s="153"/>
    </row>
    <row r="33809" spans="56:72" x14ac:dyDescent="0.2">
      <c r="BS33809" s="152"/>
      <c r="BT33809" s="153"/>
    </row>
    <row r="33810" spans="56:72" x14ac:dyDescent="0.2">
      <c r="BS33810" s="152"/>
      <c r="BT33810" s="153"/>
    </row>
    <row r="33811" spans="56:72" x14ac:dyDescent="0.2">
      <c r="BS33811" s="152"/>
      <c r="BT33811" s="153"/>
    </row>
    <row r="33812" spans="56:72" x14ac:dyDescent="0.2">
      <c r="BS33812" s="152"/>
      <c r="BT33812" s="153"/>
    </row>
    <row r="33813" spans="56:72" x14ac:dyDescent="0.2">
      <c r="BS33813" s="152"/>
      <c r="BT33813" s="153"/>
    </row>
    <row r="33814" spans="56:72" x14ac:dyDescent="0.2">
      <c r="BD33814" s="131" t="s">
        <v>180</v>
      </c>
      <c r="BS33814" s="152"/>
      <c r="BT33814" s="153"/>
    </row>
    <row r="33815" spans="56:72" x14ac:dyDescent="0.2">
      <c r="BD33815" s="131" t="s">
        <v>182</v>
      </c>
      <c r="BS33815" s="152"/>
      <c r="BT33815" s="153"/>
    </row>
    <row r="33816" spans="56:72" x14ac:dyDescent="0.2">
      <c r="BD33816" s="131" t="s">
        <v>184</v>
      </c>
      <c r="BS33816" s="152"/>
      <c r="BT33816" s="153"/>
    </row>
    <row r="33817" spans="56:72" x14ac:dyDescent="0.2">
      <c r="BS33817" s="152"/>
      <c r="BT33817" s="153"/>
    </row>
    <row r="33818" spans="56:72" x14ac:dyDescent="0.2">
      <c r="BS33818" s="152"/>
      <c r="BT33818" s="153"/>
    </row>
    <row r="33819" spans="56:72" x14ac:dyDescent="0.2">
      <c r="BS33819" s="152"/>
      <c r="BT33819" s="153"/>
    </row>
    <row r="33820" spans="56:72" x14ac:dyDescent="0.2">
      <c r="BS33820" s="152"/>
      <c r="BT33820" s="153"/>
    </row>
    <row r="33821" spans="56:72" x14ac:dyDescent="0.2">
      <c r="BS33821" s="152"/>
      <c r="BT33821" s="153"/>
    </row>
    <row r="33822" spans="56:72" x14ac:dyDescent="0.2">
      <c r="BS33822" s="152"/>
      <c r="BT33822" s="153"/>
    </row>
    <row r="33823" spans="56:72" x14ac:dyDescent="0.2">
      <c r="BS33823" s="152"/>
      <c r="BT33823" s="153"/>
    </row>
    <row r="33824" spans="56:72" x14ac:dyDescent="0.2">
      <c r="BS33824" s="152"/>
      <c r="BT33824" s="153"/>
    </row>
    <row r="33825" spans="71:72" x14ac:dyDescent="0.2">
      <c r="BS33825" s="152"/>
      <c r="BT33825" s="153"/>
    </row>
    <row r="33826" spans="71:72" x14ac:dyDescent="0.2">
      <c r="BS33826" s="152"/>
      <c r="BT33826" s="153"/>
    </row>
    <row r="33827" spans="71:72" x14ac:dyDescent="0.2">
      <c r="BS33827" s="152"/>
      <c r="BT33827" s="153"/>
    </row>
    <row r="33828" spans="71:72" x14ac:dyDescent="0.2">
      <c r="BS33828" s="152"/>
      <c r="BT33828" s="153"/>
    </row>
    <row r="33829" spans="71:72" x14ac:dyDescent="0.2">
      <c r="BS33829" s="152"/>
      <c r="BT33829" s="153"/>
    </row>
    <row r="33830" spans="71:72" x14ac:dyDescent="0.2">
      <c r="BS33830" s="152"/>
      <c r="BT33830" s="153"/>
    </row>
    <row r="33831" spans="71:72" x14ac:dyDescent="0.2">
      <c r="BS33831" s="152"/>
      <c r="BT33831" s="153"/>
    </row>
    <row r="33832" spans="71:72" x14ac:dyDescent="0.2">
      <c r="BS33832" s="152"/>
      <c r="BT33832" s="153"/>
    </row>
    <row r="33833" spans="71:72" x14ac:dyDescent="0.2">
      <c r="BS33833" s="152"/>
      <c r="BT33833" s="153"/>
    </row>
    <row r="33834" spans="71:72" x14ac:dyDescent="0.2">
      <c r="BS33834" s="152"/>
      <c r="BT33834" s="153"/>
    </row>
    <row r="33835" spans="71:72" x14ac:dyDescent="0.2">
      <c r="BS33835" s="152"/>
      <c r="BT33835" s="153"/>
    </row>
    <row r="33836" spans="71:72" x14ac:dyDescent="0.2">
      <c r="BS33836" s="152"/>
      <c r="BT33836" s="153"/>
    </row>
    <row r="33837" spans="71:72" x14ac:dyDescent="0.2">
      <c r="BS33837" s="152"/>
      <c r="BT33837" s="153"/>
    </row>
    <row r="33838" spans="71:72" x14ac:dyDescent="0.2">
      <c r="BS33838" s="152"/>
      <c r="BT33838" s="153"/>
    </row>
    <row r="33839" spans="71:72" x14ac:dyDescent="0.2">
      <c r="BS33839" s="152"/>
      <c r="BT33839" s="153"/>
    </row>
    <row r="33840" spans="71:72" x14ac:dyDescent="0.2">
      <c r="BS33840" s="152"/>
      <c r="BT33840" s="153"/>
    </row>
    <row r="33841" spans="71:72" x14ac:dyDescent="0.2">
      <c r="BS33841" s="152"/>
      <c r="BT33841" s="153"/>
    </row>
    <row r="33842" spans="71:72" x14ac:dyDescent="0.2">
      <c r="BS33842" s="152"/>
      <c r="BT33842" s="153"/>
    </row>
    <row r="33843" spans="71:72" x14ac:dyDescent="0.2">
      <c r="BS33843" s="152"/>
      <c r="BT33843" s="153"/>
    </row>
    <row r="33844" spans="71:72" x14ac:dyDescent="0.2">
      <c r="BS33844" s="152"/>
      <c r="BT33844" s="153"/>
    </row>
    <row r="33845" spans="71:72" x14ac:dyDescent="0.2">
      <c r="BS33845" s="152"/>
      <c r="BT33845" s="153"/>
    </row>
    <row r="33846" spans="71:72" x14ac:dyDescent="0.2">
      <c r="BS33846" s="152"/>
      <c r="BT33846" s="153"/>
    </row>
    <row r="33847" spans="71:72" x14ac:dyDescent="0.2">
      <c r="BS33847" s="152"/>
      <c r="BT33847" s="153"/>
    </row>
    <row r="33848" spans="71:72" x14ac:dyDescent="0.2">
      <c r="BS33848" s="152"/>
      <c r="BT33848" s="153"/>
    </row>
    <row r="33849" spans="71:72" x14ac:dyDescent="0.2">
      <c r="BS33849" s="152"/>
      <c r="BT33849" s="153"/>
    </row>
    <row r="33850" spans="71:72" x14ac:dyDescent="0.2">
      <c r="BS33850" s="152"/>
      <c r="BT33850" s="153"/>
    </row>
    <row r="33851" spans="71:72" x14ac:dyDescent="0.2">
      <c r="BS33851" s="152"/>
      <c r="BT33851" s="153"/>
    </row>
    <row r="33852" spans="71:72" x14ac:dyDescent="0.2">
      <c r="BS33852" s="152"/>
      <c r="BT33852" s="153"/>
    </row>
    <row r="33853" spans="71:72" x14ac:dyDescent="0.2">
      <c r="BS33853" s="152"/>
      <c r="BT33853" s="153"/>
    </row>
    <row r="33854" spans="71:72" x14ac:dyDescent="0.2">
      <c r="BS33854" s="152"/>
      <c r="BT33854" s="153"/>
    </row>
    <row r="33855" spans="71:72" x14ac:dyDescent="0.2">
      <c r="BS33855" s="152"/>
      <c r="BT33855" s="153"/>
    </row>
    <row r="33856" spans="71:72" x14ac:dyDescent="0.2">
      <c r="BS33856" s="152"/>
      <c r="BT33856" s="153"/>
    </row>
    <row r="33857" spans="71:72" x14ac:dyDescent="0.2">
      <c r="BS33857" s="152"/>
      <c r="BT33857" s="153"/>
    </row>
    <row r="33858" spans="71:72" x14ac:dyDescent="0.2">
      <c r="BS33858" s="152"/>
      <c r="BT33858" s="153"/>
    </row>
    <row r="33859" spans="71:72" x14ac:dyDescent="0.2">
      <c r="BS33859" s="152"/>
      <c r="BT33859" s="153"/>
    </row>
    <row r="33860" spans="71:72" x14ac:dyDescent="0.2">
      <c r="BS33860" s="152"/>
      <c r="BT33860" s="153"/>
    </row>
    <row r="33861" spans="71:72" x14ac:dyDescent="0.2">
      <c r="BS33861" s="152"/>
      <c r="BT33861" s="153"/>
    </row>
    <row r="33862" spans="71:72" x14ac:dyDescent="0.2">
      <c r="BS33862" s="152"/>
      <c r="BT33862" s="153"/>
    </row>
    <row r="33863" spans="71:72" x14ac:dyDescent="0.2">
      <c r="BS33863" s="152"/>
      <c r="BT33863" s="153"/>
    </row>
    <row r="33864" spans="71:72" x14ac:dyDescent="0.2">
      <c r="BS33864" s="152"/>
      <c r="BT33864" s="153"/>
    </row>
    <row r="33865" spans="71:72" x14ac:dyDescent="0.2">
      <c r="BS33865" s="152"/>
      <c r="BT33865" s="153"/>
    </row>
    <row r="33866" spans="71:72" x14ac:dyDescent="0.2">
      <c r="BS33866" s="152"/>
      <c r="BT33866" s="153"/>
    </row>
    <row r="33867" spans="71:72" x14ac:dyDescent="0.2">
      <c r="BS33867" s="152"/>
      <c r="BT33867" s="153"/>
    </row>
    <row r="33868" spans="71:72" x14ac:dyDescent="0.2">
      <c r="BS33868" s="152"/>
      <c r="BT33868" s="153"/>
    </row>
    <row r="33869" spans="71:72" x14ac:dyDescent="0.2">
      <c r="BS33869" s="152"/>
      <c r="BT33869" s="153"/>
    </row>
    <row r="33870" spans="71:72" x14ac:dyDescent="0.2">
      <c r="BS33870" s="152"/>
      <c r="BT33870" s="153"/>
    </row>
    <row r="33871" spans="71:72" x14ac:dyDescent="0.2">
      <c r="BS33871" s="152"/>
      <c r="BT33871" s="153"/>
    </row>
    <row r="33872" spans="71:72" x14ac:dyDescent="0.2">
      <c r="BS33872" s="152"/>
      <c r="BT33872" s="153"/>
    </row>
    <row r="33873" spans="71:72" x14ac:dyDescent="0.2">
      <c r="BS33873" s="152"/>
      <c r="BT33873" s="153"/>
    </row>
    <row r="33874" spans="71:72" x14ac:dyDescent="0.2">
      <c r="BS33874" s="152"/>
      <c r="BT33874" s="153"/>
    </row>
    <row r="33875" spans="71:72" x14ac:dyDescent="0.2">
      <c r="BS33875" s="152"/>
      <c r="BT33875" s="153"/>
    </row>
    <row r="33876" spans="71:72" x14ac:dyDescent="0.2">
      <c r="BS33876" s="152"/>
      <c r="BT33876" s="153"/>
    </row>
    <row r="33877" spans="71:72" x14ac:dyDescent="0.2">
      <c r="BS33877" s="152"/>
      <c r="BT33877" s="153"/>
    </row>
    <row r="33878" spans="71:72" x14ac:dyDescent="0.2">
      <c r="BS33878" s="152"/>
      <c r="BT33878" s="153"/>
    </row>
    <row r="33879" spans="71:72" x14ac:dyDescent="0.2">
      <c r="BS33879" s="152"/>
      <c r="BT33879" s="153"/>
    </row>
    <row r="33880" spans="71:72" x14ac:dyDescent="0.2">
      <c r="BS33880" s="152"/>
      <c r="BT33880" s="153"/>
    </row>
    <row r="33881" spans="71:72" x14ac:dyDescent="0.2">
      <c r="BS33881" s="152"/>
      <c r="BT33881" s="153"/>
    </row>
    <row r="33882" spans="71:72" x14ac:dyDescent="0.2">
      <c r="BS33882" s="152"/>
      <c r="BT33882" s="153"/>
    </row>
    <row r="33883" spans="71:72" x14ac:dyDescent="0.2">
      <c r="BS33883" s="152"/>
      <c r="BT33883" s="153"/>
    </row>
    <row r="33884" spans="71:72" x14ac:dyDescent="0.2">
      <c r="BS33884" s="152"/>
      <c r="BT33884" s="153"/>
    </row>
    <row r="33885" spans="71:72" x14ac:dyDescent="0.2">
      <c r="BS33885" s="152"/>
      <c r="BT33885" s="153"/>
    </row>
    <row r="33886" spans="71:72" x14ac:dyDescent="0.2">
      <c r="BS33886" s="152"/>
      <c r="BT33886" s="153"/>
    </row>
    <row r="33887" spans="71:72" x14ac:dyDescent="0.2">
      <c r="BS33887" s="152"/>
      <c r="BT33887" s="153"/>
    </row>
    <row r="33888" spans="71:72" x14ac:dyDescent="0.2">
      <c r="BS33888" s="152"/>
      <c r="BT33888" s="153"/>
    </row>
    <row r="33889" spans="71:72" x14ac:dyDescent="0.2">
      <c r="BS33889" s="152"/>
      <c r="BT33889" s="153"/>
    </row>
    <row r="33890" spans="71:72" x14ac:dyDescent="0.2">
      <c r="BS33890" s="152"/>
      <c r="BT33890" s="153"/>
    </row>
    <row r="33891" spans="71:72" x14ac:dyDescent="0.2">
      <c r="BS33891" s="152"/>
      <c r="BT33891" s="153"/>
    </row>
    <row r="33892" spans="71:72" x14ac:dyDescent="0.2">
      <c r="BS33892" s="152"/>
      <c r="BT33892" s="153"/>
    </row>
    <row r="33893" spans="71:72" x14ac:dyDescent="0.2">
      <c r="BS33893" s="152"/>
      <c r="BT33893" s="153"/>
    </row>
    <row r="33894" spans="71:72" x14ac:dyDescent="0.2">
      <c r="BS33894" s="152"/>
      <c r="BT33894" s="153"/>
    </row>
    <row r="33895" spans="71:72" x14ac:dyDescent="0.2">
      <c r="BS33895" s="152"/>
      <c r="BT33895" s="153"/>
    </row>
    <row r="33896" spans="71:72" x14ac:dyDescent="0.2">
      <c r="BS33896" s="152"/>
      <c r="BT33896" s="153"/>
    </row>
    <row r="33897" spans="71:72" x14ac:dyDescent="0.2">
      <c r="BS33897" s="152"/>
      <c r="BT33897" s="153"/>
    </row>
    <row r="33898" spans="71:72" x14ac:dyDescent="0.2">
      <c r="BS33898" s="152"/>
      <c r="BT33898" s="153"/>
    </row>
    <row r="33899" spans="71:72" x14ac:dyDescent="0.2">
      <c r="BS33899" s="152"/>
      <c r="BT33899" s="153"/>
    </row>
    <row r="33900" spans="71:72" x14ac:dyDescent="0.2">
      <c r="BS33900" s="152"/>
      <c r="BT33900" s="153"/>
    </row>
    <row r="33901" spans="71:72" x14ac:dyDescent="0.2">
      <c r="BS33901" s="152"/>
      <c r="BT33901" s="153"/>
    </row>
    <row r="33902" spans="71:72" x14ac:dyDescent="0.2">
      <c r="BS33902" s="152"/>
      <c r="BT33902" s="153"/>
    </row>
    <row r="33903" spans="71:72" x14ac:dyDescent="0.2">
      <c r="BS33903" s="152"/>
      <c r="BT33903" s="153"/>
    </row>
    <row r="33904" spans="71:72" x14ac:dyDescent="0.2">
      <c r="BS33904" s="152"/>
      <c r="BT33904" s="153"/>
    </row>
    <row r="33905" spans="71:72" x14ac:dyDescent="0.2">
      <c r="BS33905" s="152"/>
      <c r="BT33905" s="153"/>
    </row>
    <row r="33906" spans="71:72" x14ac:dyDescent="0.2">
      <c r="BS33906" s="152"/>
      <c r="BT33906" s="153"/>
    </row>
    <row r="33907" spans="71:72" x14ac:dyDescent="0.2">
      <c r="BS33907" s="152"/>
      <c r="BT33907" s="153"/>
    </row>
    <row r="33908" spans="71:72" x14ac:dyDescent="0.2">
      <c r="BS33908" s="152"/>
      <c r="BT33908" s="153"/>
    </row>
    <row r="33909" spans="71:72" x14ac:dyDescent="0.2">
      <c r="BS33909" s="152"/>
      <c r="BT33909" s="153"/>
    </row>
    <row r="33910" spans="71:72" x14ac:dyDescent="0.2">
      <c r="BS33910" s="152"/>
      <c r="BT33910" s="153"/>
    </row>
    <row r="33911" spans="71:72" x14ac:dyDescent="0.2">
      <c r="BS33911" s="152"/>
      <c r="BT33911" s="153"/>
    </row>
    <row r="33912" spans="71:72" x14ac:dyDescent="0.2">
      <c r="BS33912" s="152"/>
      <c r="BT33912" s="153"/>
    </row>
    <row r="33913" spans="71:72" x14ac:dyDescent="0.2">
      <c r="BS33913" s="152"/>
      <c r="BT33913" s="153"/>
    </row>
    <row r="33914" spans="71:72" x14ac:dyDescent="0.2">
      <c r="BS33914" s="152"/>
      <c r="BT33914" s="153"/>
    </row>
    <row r="33915" spans="71:72" x14ac:dyDescent="0.2">
      <c r="BS33915" s="152"/>
      <c r="BT33915" s="153"/>
    </row>
    <row r="33916" spans="71:72" x14ac:dyDescent="0.2">
      <c r="BS33916" s="152"/>
      <c r="BT33916" s="153"/>
    </row>
    <row r="33917" spans="71:72" x14ac:dyDescent="0.2">
      <c r="BS33917" s="152"/>
      <c r="BT33917" s="153"/>
    </row>
    <row r="33918" spans="71:72" x14ac:dyDescent="0.2">
      <c r="BS33918" s="152"/>
      <c r="BT33918" s="153"/>
    </row>
    <row r="33919" spans="71:72" x14ac:dyDescent="0.2">
      <c r="BS33919" s="152"/>
      <c r="BT33919" s="153"/>
    </row>
    <row r="33920" spans="71:72" x14ac:dyDescent="0.2">
      <c r="BS33920" s="152"/>
      <c r="BT33920" s="153"/>
    </row>
    <row r="33921" spans="71:72" x14ac:dyDescent="0.2">
      <c r="BS33921" s="152"/>
      <c r="BT33921" s="153"/>
    </row>
    <row r="33922" spans="71:72" x14ac:dyDescent="0.2">
      <c r="BS33922" s="152"/>
      <c r="BT33922" s="153"/>
    </row>
    <row r="33923" spans="71:72" x14ac:dyDescent="0.2">
      <c r="BS33923" s="152"/>
      <c r="BT33923" s="153"/>
    </row>
    <row r="33924" spans="71:72" x14ac:dyDescent="0.2">
      <c r="BS33924" s="152"/>
      <c r="BT33924" s="153"/>
    </row>
    <row r="33925" spans="71:72" x14ac:dyDescent="0.2">
      <c r="BS33925" s="152"/>
      <c r="BT33925" s="153"/>
    </row>
    <row r="33926" spans="71:72" x14ac:dyDescent="0.2">
      <c r="BS33926" s="152"/>
      <c r="BT33926" s="153"/>
    </row>
    <row r="33927" spans="71:72" x14ac:dyDescent="0.2">
      <c r="BS33927" s="152"/>
      <c r="BT33927" s="153"/>
    </row>
    <row r="33928" spans="71:72" x14ac:dyDescent="0.2">
      <c r="BS33928" s="152"/>
      <c r="BT33928" s="153"/>
    </row>
    <row r="33929" spans="71:72" x14ac:dyDescent="0.2">
      <c r="BS33929" s="152"/>
      <c r="BT33929" s="153"/>
    </row>
    <row r="33930" spans="71:72" x14ac:dyDescent="0.2">
      <c r="BS33930" s="152"/>
      <c r="BT33930" s="153"/>
    </row>
    <row r="33931" spans="71:72" x14ac:dyDescent="0.2">
      <c r="BS33931" s="152"/>
      <c r="BT33931" s="153"/>
    </row>
    <row r="33932" spans="71:72" x14ac:dyDescent="0.2">
      <c r="BS33932" s="152"/>
      <c r="BT33932" s="153"/>
    </row>
    <row r="33933" spans="71:72" x14ac:dyDescent="0.2">
      <c r="BS33933" s="152"/>
      <c r="BT33933" s="153"/>
    </row>
    <row r="33934" spans="71:72" x14ac:dyDescent="0.2">
      <c r="BS33934" s="152"/>
      <c r="BT33934" s="153"/>
    </row>
    <row r="33935" spans="71:72" x14ac:dyDescent="0.2">
      <c r="BS33935" s="152"/>
      <c r="BT33935" s="153"/>
    </row>
    <row r="33936" spans="71:72" x14ac:dyDescent="0.2">
      <c r="BS33936" s="152"/>
      <c r="BT33936" s="153"/>
    </row>
    <row r="33937" spans="71:72" x14ac:dyDescent="0.2">
      <c r="BS33937" s="152"/>
      <c r="BT33937" s="153"/>
    </row>
    <row r="33938" spans="71:72" x14ac:dyDescent="0.2">
      <c r="BS33938" s="152"/>
      <c r="BT33938" s="153"/>
    </row>
    <row r="33939" spans="71:72" x14ac:dyDescent="0.2">
      <c r="BS33939" s="152"/>
      <c r="BT33939" s="153"/>
    </row>
    <row r="33940" spans="71:72" x14ac:dyDescent="0.2">
      <c r="BS33940" s="152"/>
      <c r="BT33940" s="153"/>
    </row>
    <row r="33941" spans="71:72" x14ac:dyDescent="0.2">
      <c r="BS33941" s="152"/>
      <c r="BT33941" s="153"/>
    </row>
    <row r="33942" spans="71:72" x14ac:dyDescent="0.2">
      <c r="BS33942" s="152"/>
      <c r="BT33942" s="153"/>
    </row>
    <row r="33943" spans="71:72" x14ac:dyDescent="0.2">
      <c r="BS33943" s="152"/>
      <c r="BT33943" s="153"/>
    </row>
    <row r="33944" spans="71:72" x14ac:dyDescent="0.2">
      <c r="BS33944" s="152"/>
      <c r="BT33944" s="153"/>
    </row>
    <row r="33945" spans="71:72" x14ac:dyDescent="0.2">
      <c r="BS33945" s="152"/>
      <c r="BT33945" s="153"/>
    </row>
    <row r="33946" spans="71:72" x14ac:dyDescent="0.2">
      <c r="BS33946" s="152"/>
      <c r="BT33946" s="153"/>
    </row>
    <row r="33947" spans="71:72" x14ac:dyDescent="0.2">
      <c r="BS33947" s="152"/>
      <c r="BT33947" s="153"/>
    </row>
    <row r="33948" spans="71:72" x14ac:dyDescent="0.2">
      <c r="BS33948" s="152"/>
      <c r="BT33948" s="153"/>
    </row>
    <row r="33949" spans="71:72" x14ac:dyDescent="0.2">
      <c r="BS33949" s="152"/>
      <c r="BT33949" s="153"/>
    </row>
    <row r="33950" spans="71:72" x14ac:dyDescent="0.2">
      <c r="BS33950" s="152"/>
      <c r="BT33950" s="153"/>
    </row>
    <row r="33951" spans="71:72" x14ac:dyDescent="0.2">
      <c r="BS33951" s="152"/>
      <c r="BT33951" s="153"/>
    </row>
    <row r="33952" spans="71:72" x14ac:dyDescent="0.2">
      <c r="BS33952" s="152"/>
      <c r="BT33952" s="153"/>
    </row>
    <row r="33953" spans="71:72" x14ac:dyDescent="0.2">
      <c r="BS33953" s="152"/>
      <c r="BT33953" s="153"/>
    </row>
    <row r="33954" spans="71:72" x14ac:dyDescent="0.2">
      <c r="BS33954" s="152"/>
      <c r="BT33954" s="153"/>
    </row>
    <row r="33955" spans="71:72" x14ac:dyDescent="0.2">
      <c r="BS33955" s="152"/>
      <c r="BT33955" s="153"/>
    </row>
    <row r="33956" spans="71:72" x14ac:dyDescent="0.2">
      <c r="BS33956" s="152"/>
      <c r="BT33956" s="153"/>
    </row>
    <row r="33957" spans="71:72" x14ac:dyDescent="0.2">
      <c r="BS33957" s="152"/>
      <c r="BT33957" s="153"/>
    </row>
    <row r="33958" spans="71:72" x14ac:dyDescent="0.2">
      <c r="BS33958" s="152"/>
      <c r="BT33958" s="153"/>
    </row>
    <row r="33959" spans="71:72" x14ac:dyDescent="0.2">
      <c r="BS33959" s="152"/>
      <c r="BT33959" s="153"/>
    </row>
    <row r="33960" spans="71:72" x14ac:dyDescent="0.2">
      <c r="BS33960" s="152"/>
      <c r="BT33960" s="153"/>
    </row>
    <row r="33961" spans="71:72" x14ac:dyDescent="0.2">
      <c r="BS33961" s="152"/>
      <c r="BT33961" s="153"/>
    </row>
    <row r="33962" spans="71:72" x14ac:dyDescent="0.2">
      <c r="BS33962" s="152"/>
      <c r="BT33962" s="153"/>
    </row>
    <row r="33963" spans="71:72" x14ac:dyDescent="0.2">
      <c r="BS33963" s="152"/>
      <c r="BT33963" s="153"/>
    </row>
    <row r="33964" spans="71:72" x14ac:dyDescent="0.2">
      <c r="BS33964" s="152"/>
      <c r="BT33964" s="153"/>
    </row>
    <row r="33965" spans="71:72" x14ac:dyDescent="0.2">
      <c r="BS33965" s="152"/>
      <c r="BT33965" s="153"/>
    </row>
    <row r="33966" spans="71:72" x14ac:dyDescent="0.2">
      <c r="BS33966" s="152"/>
      <c r="BT33966" s="153"/>
    </row>
    <row r="33967" spans="71:72" x14ac:dyDescent="0.2">
      <c r="BS33967" s="152"/>
      <c r="BT33967" s="153"/>
    </row>
    <row r="33968" spans="71:72" x14ac:dyDescent="0.2">
      <c r="BS33968" s="152"/>
      <c r="BT33968" s="153"/>
    </row>
    <row r="33969" spans="71:72" x14ac:dyDescent="0.2">
      <c r="BS33969" s="152"/>
      <c r="BT33969" s="153"/>
    </row>
    <row r="33970" spans="71:72" x14ac:dyDescent="0.2">
      <c r="BS33970" s="152"/>
      <c r="BT33970" s="153"/>
    </row>
    <row r="33971" spans="71:72" x14ac:dyDescent="0.2">
      <c r="BS33971" s="152"/>
      <c r="BT33971" s="153"/>
    </row>
    <row r="33972" spans="71:72" x14ac:dyDescent="0.2">
      <c r="BS33972" s="152"/>
      <c r="BT33972" s="153"/>
    </row>
    <row r="33973" spans="71:72" x14ac:dyDescent="0.2">
      <c r="BS33973" s="152"/>
      <c r="BT33973" s="153"/>
    </row>
    <row r="33974" spans="71:72" x14ac:dyDescent="0.2">
      <c r="BS33974" s="152"/>
      <c r="BT33974" s="153"/>
    </row>
    <row r="33975" spans="71:72" x14ac:dyDescent="0.2">
      <c r="BS33975" s="152"/>
      <c r="BT33975" s="153"/>
    </row>
    <row r="33976" spans="71:72" x14ac:dyDescent="0.2">
      <c r="BS33976" s="152"/>
      <c r="BT33976" s="153"/>
    </row>
    <row r="33977" spans="71:72" x14ac:dyDescent="0.2">
      <c r="BS33977" s="152"/>
      <c r="BT33977" s="153"/>
    </row>
    <row r="33978" spans="71:72" x14ac:dyDescent="0.2">
      <c r="BS33978" s="152"/>
      <c r="BT33978" s="153"/>
    </row>
    <row r="33979" spans="71:72" x14ac:dyDescent="0.2">
      <c r="BS33979" s="152"/>
      <c r="BT33979" s="153"/>
    </row>
    <row r="33980" spans="71:72" x14ac:dyDescent="0.2">
      <c r="BS33980" s="152"/>
      <c r="BT33980" s="153"/>
    </row>
    <row r="33981" spans="71:72" x14ac:dyDescent="0.2">
      <c r="BS33981" s="152"/>
      <c r="BT33981" s="153"/>
    </row>
    <row r="33982" spans="71:72" x14ac:dyDescent="0.2">
      <c r="BS33982" s="152"/>
      <c r="BT33982" s="153"/>
    </row>
    <row r="33983" spans="71:72" x14ac:dyDescent="0.2">
      <c r="BS33983" s="152"/>
      <c r="BT33983" s="153"/>
    </row>
    <row r="33984" spans="71:72" x14ac:dyDescent="0.2">
      <c r="BS33984" s="152"/>
      <c r="BT33984" s="153"/>
    </row>
    <row r="33985" spans="71:72" x14ac:dyDescent="0.2">
      <c r="BS33985" s="152"/>
      <c r="BT33985" s="153"/>
    </row>
    <row r="33986" spans="71:72" x14ac:dyDescent="0.2">
      <c r="BS33986" s="152"/>
      <c r="BT33986" s="153"/>
    </row>
    <row r="33987" spans="71:72" x14ac:dyDescent="0.2">
      <c r="BS33987" s="152"/>
      <c r="BT33987" s="153"/>
    </row>
    <row r="33988" spans="71:72" x14ac:dyDescent="0.2">
      <c r="BS33988" s="152"/>
      <c r="BT33988" s="153"/>
    </row>
    <row r="33989" spans="71:72" x14ac:dyDescent="0.2">
      <c r="BS33989" s="152"/>
      <c r="BT33989" s="153"/>
    </row>
    <row r="33990" spans="71:72" x14ac:dyDescent="0.2">
      <c r="BS33990" s="152"/>
      <c r="BT33990" s="153"/>
    </row>
    <row r="33991" spans="71:72" x14ac:dyDescent="0.2">
      <c r="BS33991" s="152"/>
      <c r="BT33991" s="153"/>
    </row>
    <row r="33992" spans="71:72" x14ac:dyDescent="0.2">
      <c r="BS33992" s="152"/>
      <c r="BT33992" s="153"/>
    </row>
    <row r="33993" spans="71:72" x14ac:dyDescent="0.2">
      <c r="BS33993" s="152"/>
      <c r="BT33993" s="153"/>
    </row>
    <row r="33994" spans="71:72" x14ac:dyDescent="0.2">
      <c r="BS33994" s="152"/>
      <c r="BT33994" s="153"/>
    </row>
    <row r="33995" spans="71:72" x14ac:dyDescent="0.2">
      <c r="BS33995" s="152"/>
      <c r="BT33995" s="153"/>
    </row>
    <row r="33996" spans="71:72" x14ac:dyDescent="0.2">
      <c r="BS33996" s="152"/>
      <c r="BT33996" s="153"/>
    </row>
    <row r="33997" spans="71:72" x14ac:dyDescent="0.2">
      <c r="BS33997" s="152"/>
      <c r="BT33997" s="153"/>
    </row>
    <row r="33998" spans="71:72" x14ac:dyDescent="0.2">
      <c r="BS33998" s="152"/>
      <c r="BT33998" s="153"/>
    </row>
    <row r="33999" spans="71:72" x14ac:dyDescent="0.2">
      <c r="BS33999" s="152"/>
      <c r="BT33999" s="153"/>
    </row>
    <row r="34000" spans="71:72" x14ac:dyDescent="0.2">
      <c r="BS34000" s="152"/>
      <c r="BT34000" s="153"/>
    </row>
    <row r="34001" spans="71:72" x14ac:dyDescent="0.2">
      <c r="BS34001" s="152"/>
      <c r="BT34001" s="153"/>
    </row>
    <row r="34002" spans="71:72" x14ac:dyDescent="0.2">
      <c r="BS34002" s="152"/>
      <c r="BT34002" s="153"/>
    </row>
    <row r="34003" spans="71:72" x14ac:dyDescent="0.2">
      <c r="BS34003" s="152"/>
      <c r="BT34003" s="153"/>
    </row>
    <row r="34004" spans="71:72" x14ac:dyDescent="0.2">
      <c r="BS34004" s="152"/>
      <c r="BT34004" s="153"/>
    </row>
    <row r="34005" spans="71:72" x14ac:dyDescent="0.2">
      <c r="BS34005" s="152"/>
      <c r="BT34005" s="153"/>
    </row>
    <row r="34006" spans="71:72" x14ac:dyDescent="0.2">
      <c r="BS34006" s="152"/>
      <c r="BT34006" s="153"/>
    </row>
    <row r="34007" spans="71:72" x14ac:dyDescent="0.2">
      <c r="BS34007" s="152"/>
      <c r="BT34007" s="153"/>
    </row>
    <row r="34008" spans="71:72" x14ac:dyDescent="0.2">
      <c r="BS34008" s="152"/>
      <c r="BT34008" s="153"/>
    </row>
    <row r="34009" spans="71:72" x14ac:dyDescent="0.2">
      <c r="BS34009" s="152"/>
      <c r="BT34009" s="153"/>
    </row>
    <row r="34010" spans="71:72" x14ac:dyDescent="0.2">
      <c r="BS34010" s="152"/>
      <c r="BT34010" s="153"/>
    </row>
    <row r="34011" spans="71:72" x14ac:dyDescent="0.2">
      <c r="BS34011" s="152"/>
      <c r="BT34011" s="153"/>
    </row>
    <row r="34012" spans="71:72" x14ac:dyDescent="0.2">
      <c r="BS34012" s="152"/>
      <c r="BT34012" s="153"/>
    </row>
    <row r="34013" spans="71:72" x14ac:dyDescent="0.2">
      <c r="BS34013" s="152"/>
      <c r="BT34013" s="153"/>
    </row>
    <row r="34014" spans="71:72" x14ac:dyDescent="0.2">
      <c r="BS34014" s="152"/>
      <c r="BT34014" s="153"/>
    </row>
    <row r="34015" spans="71:72" x14ac:dyDescent="0.2">
      <c r="BS34015" s="152"/>
      <c r="BT34015" s="153"/>
    </row>
    <row r="34016" spans="71:72" x14ac:dyDescent="0.2">
      <c r="BS34016" s="152"/>
      <c r="BT34016" s="153"/>
    </row>
    <row r="34017" spans="71:72" x14ac:dyDescent="0.2">
      <c r="BS34017" s="152"/>
      <c r="BT34017" s="153"/>
    </row>
    <row r="34018" spans="71:72" x14ac:dyDescent="0.2">
      <c r="BS34018" s="152"/>
      <c r="BT34018" s="153"/>
    </row>
    <row r="34019" spans="71:72" x14ac:dyDescent="0.2">
      <c r="BS34019" s="152"/>
      <c r="BT34019" s="153"/>
    </row>
    <row r="34020" spans="71:72" x14ac:dyDescent="0.2">
      <c r="BS34020" s="152"/>
      <c r="BT34020" s="153"/>
    </row>
    <row r="34021" spans="71:72" x14ac:dyDescent="0.2">
      <c r="BS34021" s="152"/>
      <c r="BT34021" s="153"/>
    </row>
    <row r="34022" spans="71:72" x14ac:dyDescent="0.2">
      <c r="BS34022" s="152"/>
      <c r="BT34022" s="153"/>
    </row>
    <row r="34023" spans="71:72" x14ac:dyDescent="0.2">
      <c r="BS34023" s="152"/>
      <c r="BT34023" s="153"/>
    </row>
    <row r="34024" spans="71:72" x14ac:dyDescent="0.2">
      <c r="BS34024" s="152"/>
      <c r="BT34024" s="153"/>
    </row>
    <row r="34025" spans="71:72" x14ac:dyDescent="0.2">
      <c r="BS34025" s="152"/>
      <c r="BT34025" s="153"/>
    </row>
    <row r="34026" spans="71:72" x14ac:dyDescent="0.2">
      <c r="BS34026" s="152"/>
      <c r="BT34026" s="153"/>
    </row>
    <row r="34027" spans="71:72" x14ac:dyDescent="0.2">
      <c r="BS34027" s="152"/>
      <c r="BT34027" s="153"/>
    </row>
    <row r="34028" spans="71:72" x14ac:dyDescent="0.2">
      <c r="BS34028" s="152"/>
      <c r="BT34028" s="153"/>
    </row>
    <row r="34029" spans="71:72" x14ac:dyDescent="0.2">
      <c r="BS34029" s="152"/>
      <c r="BT34029" s="153"/>
    </row>
    <row r="34030" spans="71:72" x14ac:dyDescent="0.2">
      <c r="BS34030" s="152"/>
      <c r="BT34030" s="153"/>
    </row>
    <row r="34031" spans="71:72" x14ac:dyDescent="0.2">
      <c r="BS34031" s="152"/>
      <c r="BT34031" s="153"/>
    </row>
    <row r="34032" spans="71:72" x14ac:dyDescent="0.2">
      <c r="BS34032" s="152"/>
      <c r="BT34032" s="153"/>
    </row>
    <row r="34033" spans="71:72" x14ac:dyDescent="0.2">
      <c r="BS34033" s="152"/>
      <c r="BT34033" s="153"/>
    </row>
    <row r="34034" spans="71:72" x14ac:dyDescent="0.2">
      <c r="BS34034" s="152"/>
      <c r="BT34034" s="153"/>
    </row>
    <row r="34035" spans="71:72" x14ac:dyDescent="0.2">
      <c r="BS34035" s="152"/>
      <c r="BT34035" s="153"/>
    </row>
    <row r="34036" spans="71:72" x14ac:dyDescent="0.2">
      <c r="BS34036" s="152"/>
      <c r="BT34036" s="153"/>
    </row>
    <row r="34037" spans="71:72" x14ac:dyDescent="0.2">
      <c r="BS34037" s="152"/>
      <c r="BT34037" s="153"/>
    </row>
    <row r="34038" spans="71:72" x14ac:dyDescent="0.2">
      <c r="BS34038" s="152"/>
      <c r="BT34038" s="153"/>
    </row>
    <row r="34039" spans="71:72" x14ac:dyDescent="0.2">
      <c r="BS34039" s="152"/>
      <c r="BT34039" s="153"/>
    </row>
    <row r="34040" spans="71:72" x14ac:dyDescent="0.2">
      <c r="BS34040" s="152"/>
      <c r="BT34040" s="153"/>
    </row>
    <row r="34041" spans="71:72" x14ac:dyDescent="0.2">
      <c r="BS34041" s="152"/>
      <c r="BT34041" s="153"/>
    </row>
    <row r="34042" spans="71:72" x14ac:dyDescent="0.2">
      <c r="BS34042" s="152"/>
      <c r="BT34042" s="153"/>
    </row>
    <row r="34043" spans="71:72" x14ac:dyDescent="0.2">
      <c r="BS34043" s="152"/>
      <c r="BT34043" s="153"/>
    </row>
    <row r="34044" spans="71:72" x14ac:dyDescent="0.2">
      <c r="BS34044" s="152"/>
      <c r="BT34044" s="153"/>
    </row>
    <row r="34045" spans="71:72" x14ac:dyDescent="0.2">
      <c r="BS34045" s="152"/>
      <c r="BT34045" s="153"/>
    </row>
    <row r="34046" spans="71:72" x14ac:dyDescent="0.2">
      <c r="BS34046" s="152"/>
      <c r="BT34046" s="153"/>
    </row>
    <row r="34047" spans="71:72" x14ac:dyDescent="0.2">
      <c r="BS34047" s="152"/>
      <c r="BT34047" s="153"/>
    </row>
    <row r="34048" spans="71:72" x14ac:dyDescent="0.2">
      <c r="BS34048" s="152"/>
      <c r="BT34048" s="153"/>
    </row>
    <row r="34049" spans="71:72" x14ac:dyDescent="0.2">
      <c r="BS34049" s="152"/>
      <c r="BT34049" s="153"/>
    </row>
    <row r="34050" spans="71:72" x14ac:dyDescent="0.2">
      <c r="BS34050" s="152"/>
      <c r="BT34050" s="153"/>
    </row>
    <row r="34051" spans="71:72" x14ac:dyDescent="0.2">
      <c r="BS34051" s="152"/>
      <c r="BT34051" s="153"/>
    </row>
    <row r="34052" spans="71:72" x14ac:dyDescent="0.2">
      <c r="BS34052" s="152"/>
      <c r="BT34052" s="153"/>
    </row>
    <row r="34053" spans="71:72" x14ac:dyDescent="0.2">
      <c r="BS34053" s="152"/>
      <c r="BT34053" s="153"/>
    </row>
    <row r="34054" spans="71:72" x14ac:dyDescent="0.2">
      <c r="BS34054" s="152"/>
      <c r="BT34054" s="153"/>
    </row>
    <row r="34055" spans="71:72" x14ac:dyDescent="0.2">
      <c r="BS34055" s="152"/>
      <c r="BT34055" s="153"/>
    </row>
    <row r="34056" spans="71:72" x14ac:dyDescent="0.2">
      <c r="BS34056" s="152"/>
      <c r="BT34056" s="153"/>
    </row>
    <row r="34057" spans="71:72" x14ac:dyDescent="0.2">
      <c r="BS34057" s="152"/>
      <c r="BT34057" s="153"/>
    </row>
    <row r="34058" spans="71:72" x14ac:dyDescent="0.2">
      <c r="BS34058" s="152"/>
      <c r="BT34058" s="153"/>
    </row>
    <row r="34059" spans="71:72" x14ac:dyDescent="0.2">
      <c r="BS34059" s="152"/>
      <c r="BT34059" s="153"/>
    </row>
    <row r="34060" spans="71:72" x14ac:dyDescent="0.2">
      <c r="BS34060" s="152"/>
      <c r="BT34060" s="153"/>
    </row>
    <row r="34061" spans="71:72" x14ac:dyDescent="0.2">
      <c r="BS34061" s="152"/>
      <c r="BT34061" s="153"/>
    </row>
    <row r="34062" spans="71:72" x14ac:dyDescent="0.2">
      <c r="BS34062" s="152"/>
      <c r="BT34062" s="153"/>
    </row>
    <row r="34063" spans="71:72" x14ac:dyDescent="0.2">
      <c r="BS34063" s="152"/>
      <c r="BT34063" s="153"/>
    </row>
    <row r="34064" spans="71:72" x14ac:dyDescent="0.2">
      <c r="BS34064" s="152"/>
      <c r="BT34064" s="153"/>
    </row>
    <row r="34065" spans="71:72" x14ac:dyDescent="0.2">
      <c r="BS34065" s="152"/>
      <c r="BT34065" s="153"/>
    </row>
    <row r="34066" spans="71:72" x14ac:dyDescent="0.2">
      <c r="BS34066" s="152"/>
      <c r="BT34066" s="153"/>
    </row>
    <row r="34067" spans="71:72" x14ac:dyDescent="0.2">
      <c r="BS34067" s="152"/>
      <c r="BT34067" s="153"/>
    </row>
    <row r="34068" spans="71:72" x14ac:dyDescent="0.2">
      <c r="BS34068" s="152"/>
      <c r="BT34068" s="153"/>
    </row>
    <row r="34069" spans="71:72" x14ac:dyDescent="0.2">
      <c r="BS34069" s="152"/>
      <c r="BT34069" s="153"/>
    </row>
    <row r="34070" spans="71:72" x14ac:dyDescent="0.2">
      <c r="BS34070" s="152"/>
      <c r="BT34070" s="153"/>
    </row>
    <row r="34071" spans="71:72" x14ac:dyDescent="0.2">
      <c r="BS34071" s="152"/>
      <c r="BT34071" s="153"/>
    </row>
    <row r="34072" spans="71:72" x14ac:dyDescent="0.2">
      <c r="BS34072" s="152"/>
      <c r="BT34072" s="153"/>
    </row>
    <row r="34073" spans="71:72" x14ac:dyDescent="0.2">
      <c r="BS34073" s="152"/>
      <c r="BT34073" s="153"/>
    </row>
    <row r="34074" spans="71:72" x14ac:dyDescent="0.2">
      <c r="BS34074" s="152"/>
      <c r="BT34074" s="153"/>
    </row>
    <row r="34075" spans="71:72" x14ac:dyDescent="0.2">
      <c r="BS34075" s="152"/>
      <c r="BT34075" s="153"/>
    </row>
    <row r="34076" spans="71:72" x14ac:dyDescent="0.2">
      <c r="BS34076" s="152"/>
      <c r="BT34076" s="153"/>
    </row>
    <row r="34077" spans="71:72" x14ac:dyDescent="0.2">
      <c r="BS34077" s="152"/>
      <c r="BT34077" s="153"/>
    </row>
    <row r="34078" spans="71:72" x14ac:dyDescent="0.2">
      <c r="BS34078" s="152"/>
      <c r="BT34078" s="153"/>
    </row>
    <row r="34079" spans="71:72" x14ac:dyDescent="0.2">
      <c r="BS34079" s="152"/>
      <c r="BT34079" s="153"/>
    </row>
    <row r="34080" spans="71:72" x14ac:dyDescent="0.2">
      <c r="BS34080" s="152"/>
      <c r="BT34080" s="153"/>
    </row>
    <row r="34081" spans="71:72" x14ac:dyDescent="0.2">
      <c r="BS34081" s="152"/>
      <c r="BT34081" s="153"/>
    </row>
    <row r="34082" spans="71:72" x14ac:dyDescent="0.2">
      <c r="BS34082" s="152"/>
      <c r="BT34082" s="153"/>
    </row>
    <row r="34083" spans="71:72" x14ac:dyDescent="0.2">
      <c r="BS34083" s="152"/>
      <c r="BT34083" s="153"/>
    </row>
    <row r="34084" spans="71:72" x14ac:dyDescent="0.2">
      <c r="BS34084" s="152"/>
      <c r="BT34084" s="153"/>
    </row>
    <row r="34085" spans="71:72" x14ac:dyDescent="0.2">
      <c r="BS34085" s="152"/>
      <c r="BT34085" s="153"/>
    </row>
    <row r="34086" spans="71:72" x14ac:dyDescent="0.2">
      <c r="BS34086" s="152"/>
      <c r="BT34086" s="153"/>
    </row>
    <row r="34087" spans="71:72" x14ac:dyDescent="0.2">
      <c r="BS34087" s="152"/>
      <c r="BT34087" s="153"/>
    </row>
    <row r="34088" spans="71:72" x14ac:dyDescent="0.2">
      <c r="BS34088" s="152"/>
      <c r="BT34088" s="153"/>
    </row>
    <row r="34089" spans="71:72" x14ac:dyDescent="0.2">
      <c r="BS34089" s="152"/>
      <c r="BT34089" s="153"/>
    </row>
    <row r="34090" spans="71:72" x14ac:dyDescent="0.2">
      <c r="BS34090" s="152"/>
      <c r="BT34090" s="153"/>
    </row>
    <row r="34091" spans="71:72" x14ac:dyDescent="0.2">
      <c r="BS34091" s="152"/>
      <c r="BT34091" s="153"/>
    </row>
    <row r="34092" spans="71:72" x14ac:dyDescent="0.2">
      <c r="BS34092" s="152"/>
      <c r="BT34092" s="153"/>
    </row>
    <row r="34093" spans="71:72" x14ac:dyDescent="0.2">
      <c r="BS34093" s="152"/>
      <c r="BT34093" s="153"/>
    </row>
    <row r="34094" spans="71:72" x14ac:dyDescent="0.2">
      <c r="BS34094" s="152"/>
      <c r="BT34094" s="153"/>
    </row>
    <row r="34095" spans="71:72" x14ac:dyDescent="0.2">
      <c r="BS34095" s="152"/>
      <c r="BT34095" s="153"/>
    </row>
    <row r="34096" spans="71:72" x14ac:dyDescent="0.2">
      <c r="BS34096" s="152"/>
      <c r="BT34096" s="153"/>
    </row>
    <row r="34097" spans="71:72" x14ac:dyDescent="0.2">
      <c r="BS34097" s="152"/>
      <c r="BT34097" s="153"/>
    </row>
    <row r="34098" spans="71:72" x14ac:dyDescent="0.2">
      <c r="BS34098" s="152"/>
      <c r="BT34098" s="153"/>
    </row>
    <row r="34099" spans="71:72" x14ac:dyDescent="0.2">
      <c r="BS34099" s="152"/>
      <c r="BT34099" s="153"/>
    </row>
    <row r="34100" spans="71:72" x14ac:dyDescent="0.2">
      <c r="BS34100" s="152"/>
      <c r="BT34100" s="153"/>
    </row>
    <row r="34101" spans="71:72" x14ac:dyDescent="0.2">
      <c r="BS34101" s="152"/>
      <c r="BT34101" s="153"/>
    </row>
    <row r="34102" spans="71:72" x14ac:dyDescent="0.2">
      <c r="BS34102" s="152"/>
      <c r="BT34102" s="153"/>
    </row>
    <row r="34103" spans="71:72" x14ac:dyDescent="0.2">
      <c r="BS34103" s="152"/>
      <c r="BT34103" s="153"/>
    </row>
    <row r="34104" spans="71:72" x14ac:dyDescent="0.2">
      <c r="BS34104" s="152"/>
      <c r="BT34104" s="153"/>
    </row>
    <row r="34105" spans="71:72" x14ac:dyDescent="0.2">
      <c r="BS34105" s="152"/>
      <c r="BT34105" s="153"/>
    </row>
    <row r="34106" spans="71:72" x14ac:dyDescent="0.2">
      <c r="BS34106" s="152"/>
      <c r="BT34106" s="153"/>
    </row>
    <row r="34107" spans="71:72" x14ac:dyDescent="0.2">
      <c r="BS34107" s="152"/>
      <c r="BT34107" s="153"/>
    </row>
    <row r="34108" spans="71:72" x14ac:dyDescent="0.2">
      <c r="BS34108" s="152"/>
      <c r="BT34108" s="153"/>
    </row>
    <row r="34109" spans="71:72" x14ac:dyDescent="0.2">
      <c r="BS34109" s="152"/>
      <c r="BT34109" s="153"/>
    </row>
    <row r="34110" spans="71:72" x14ac:dyDescent="0.2">
      <c r="BS34110" s="152"/>
      <c r="BT34110" s="153"/>
    </row>
    <row r="34111" spans="71:72" x14ac:dyDescent="0.2">
      <c r="BS34111" s="152"/>
      <c r="BT34111" s="153"/>
    </row>
    <row r="34112" spans="71:72" x14ac:dyDescent="0.2">
      <c r="BS34112" s="152"/>
      <c r="BT34112" s="153"/>
    </row>
    <row r="34113" spans="71:72" x14ac:dyDescent="0.2">
      <c r="BS34113" s="152"/>
      <c r="BT34113" s="153"/>
    </row>
    <row r="34114" spans="71:72" x14ac:dyDescent="0.2">
      <c r="BS34114" s="152"/>
      <c r="BT34114" s="153"/>
    </row>
    <row r="34115" spans="71:72" x14ac:dyDescent="0.2">
      <c r="BS34115" s="152"/>
      <c r="BT34115" s="153"/>
    </row>
    <row r="34116" spans="71:72" x14ac:dyDescent="0.2">
      <c r="BS34116" s="152"/>
      <c r="BT34116" s="153"/>
    </row>
    <row r="34117" spans="71:72" x14ac:dyDescent="0.2">
      <c r="BS34117" s="152"/>
      <c r="BT34117" s="153"/>
    </row>
    <row r="34118" spans="71:72" x14ac:dyDescent="0.2">
      <c r="BS34118" s="152"/>
      <c r="BT34118" s="153"/>
    </row>
    <row r="34119" spans="71:72" x14ac:dyDescent="0.2">
      <c r="BS34119" s="152"/>
      <c r="BT34119" s="153"/>
    </row>
    <row r="34120" spans="71:72" x14ac:dyDescent="0.2">
      <c r="BS34120" s="152"/>
      <c r="BT34120" s="153"/>
    </row>
    <row r="34121" spans="71:72" x14ac:dyDescent="0.2">
      <c r="BS34121" s="152"/>
      <c r="BT34121" s="153"/>
    </row>
    <row r="34122" spans="71:72" x14ac:dyDescent="0.2">
      <c r="BS34122" s="152"/>
      <c r="BT34122" s="153"/>
    </row>
    <row r="34123" spans="71:72" x14ac:dyDescent="0.2">
      <c r="BS34123" s="152"/>
      <c r="BT34123" s="153"/>
    </row>
    <row r="34124" spans="71:72" x14ac:dyDescent="0.2">
      <c r="BS34124" s="152"/>
      <c r="BT34124" s="153"/>
    </row>
    <row r="34125" spans="71:72" x14ac:dyDescent="0.2">
      <c r="BS34125" s="152"/>
      <c r="BT34125" s="153"/>
    </row>
    <row r="34126" spans="71:72" x14ac:dyDescent="0.2">
      <c r="BS34126" s="152"/>
      <c r="BT34126" s="153"/>
    </row>
    <row r="34127" spans="71:72" x14ac:dyDescent="0.2">
      <c r="BS34127" s="152"/>
      <c r="BT34127" s="153"/>
    </row>
    <row r="34128" spans="71:72" x14ac:dyDescent="0.2">
      <c r="BS34128" s="152"/>
      <c r="BT34128" s="153"/>
    </row>
    <row r="34129" spans="71:72" x14ac:dyDescent="0.2">
      <c r="BS34129" s="152"/>
      <c r="BT34129" s="153"/>
    </row>
    <row r="34130" spans="71:72" x14ac:dyDescent="0.2">
      <c r="BS34130" s="152"/>
      <c r="BT34130" s="153"/>
    </row>
    <row r="34131" spans="71:72" x14ac:dyDescent="0.2">
      <c r="BS34131" s="152"/>
      <c r="BT34131" s="153"/>
    </row>
    <row r="34132" spans="71:72" x14ac:dyDescent="0.2">
      <c r="BS34132" s="152"/>
      <c r="BT34132" s="153"/>
    </row>
    <row r="34133" spans="71:72" x14ac:dyDescent="0.2">
      <c r="BS34133" s="152"/>
      <c r="BT34133" s="153"/>
    </row>
    <row r="34134" spans="71:72" x14ac:dyDescent="0.2">
      <c r="BS34134" s="152"/>
      <c r="BT34134" s="153"/>
    </row>
    <row r="34135" spans="71:72" x14ac:dyDescent="0.2">
      <c r="BS34135" s="152"/>
      <c r="BT34135" s="153"/>
    </row>
    <row r="34136" spans="71:72" x14ac:dyDescent="0.2">
      <c r="BS34136" s="152"/>
      <c r="BT34136" s="153"/>
    </row>
    <row r="34137" spans="71:72" x14ac:dyDescent="0.2">
      <c r="BS34137" s="152"/>
      <c r="BT34137" s="153"/>
    </row>
    <row r="34138" spans="71:72" x14ac:dyDescent="0.2">
      <c r="BS34138" s="152"/>
      <c r="BT34138" s="153"/>
    </row>
    <row r="34139" spans="71:72" x14ac:dyDescent="0.2">
      <c r="BS34139" s="152"/>
      <c r="BT34139" s="153"/>
    </row>
    <row r="34140" spans="71:72" x14ac:dyDescent="0.2">
      <c r="BS34140" s="152"/>
      <c r="BT34140" s="153"/>
    </row>
    <row r="34141" spans="71:72" x14ac:dyDescent="0.2">
      <c r="BS34141" s="152"/>
      <c r="BT34141" s="153"/>
    </row>
    <row r="34142" spans="71:72" x14ac:dyDescent="0.2">
      <c r="BS34142" s="152"/>
      <c r="BT34142" s="153"/>
    </row>
    <row r="34143" spans="71:72" x14ac:dyDescent="0.2">
      <c r="BS34143" s="152"/>
      <c r="BT34143" s="153"/>
    </row>
    <row r="34144" spans="71:72" x14ac:dyDescent="0.2">
      <c r="BS34144" s="152"/>
      <c r="BT34144" s="153"/>
    </row>
    <row r="34145" spans="71:72" x14ac:dyDescent="0.2">
      <c r="BS34145" s="152"/>
      <c r="BT34145" s="153"/>
    </row>
    <row r="34146" spans="71:72" x14ac:dyDescent="0.2">
      <c r="BS34146" s="152"/>
      <c r="BT34146" s="153"/>
    </row>
    <row r="34147" spans="71:72" x14ac:dyDescent="0.2">
      <c r="BS34147" s="152"/>
      <c r="BT34147" s="153"/>
    </row>
    <row r="34148" spans="71:72" x14ac:dyDescent="0.2">
      <c r="BS34148" s="152"/>
      <c r="BT34148" s="153"/>
    </row>
    <row r="34149" spans="71:72" x14ac:dyDescent="0.2">
      <c r="BS34149" s="152"/>
      <c r="BT34149" s="153"/>
    </row>
    <row r="34150" spans="71:72" x14ac:dyDescent="0.2">
      <c r="BS34150" s="152"/>
      <c r="BT34150" s="153"/>
    </row>
    <row r="34151" spans="71:72" x14ac:dyDescent="0.2">
      <c r="BS34151" s="152"/>
      <c r="BT34151" s="153"/>
    </row>
    <row r="34152" spans="71:72" x14ac:dyDescent="0.2">
      <c r="BS34152" s="152"/>
      <c r="BT34152" s="153"/>
    </row>
    <row r="34153" spans="71:72" x14ac:dyDescent="0.2">
      <c r="BS34153" s="152"/>
      <c r="BT34153" s="153"/>
    </row>
    <row r="34154" spans="71:72" x14ac:dyDescent="0.2">
      <c r="BS34154" s="152"/>
      <c r="BT34154" s="153"/>
    </row>
    <row r="34155" spans="71:72" x14ac:dyDescent="0.2">
      <c r="BS34155" s="152"/>
      <c r="BT34155" s="153"/>
    </row>
    <row r="34156" spans="71:72" x14ac:dyDescent="0.2">
      <c r="BS34156" s="152"/>
      <c r="BT34156" s="153"/>
    </row>
    <row r="34157" spans="71:72" x14ac:dyDescent="0.2">
      <c r="BS34157" s="152"/>
      <c r="BT34157" s="153"/>
    </row>
    <row r="34158" spans="71:72" x14ac:dyDescent="0.2">
      <c r="BS34158" s="152"/>
      <c r="BT34158" s="153"/>
    </row>
    <row r="34159" spans="71:72" x14ac:dyDescent="0.2">
      <c r="BS34159" s="152"/>
      <c r="BT34159" s="153"/>
    </row>
    <row r="34160" spans="71:72" x14ac:dyDescent="0.2">
      <c r="BS34160" s="152"/>
      <c r="BT34160" s="153"/>
    </row>
    <row r="34161" spans="71:72" x14ac:dyDescent="0.2">
      <c r="BS34161" s="152"/>
      <c r="BT34161" s="153"/>
    </row>
    <row r="34162" spans="71:72" x14ac:dyDescent="0.2">
      <c r="BS34162" s="152"/>
      <c r="BT34162" s="153"/>
    </row>
    <row r="34163" spans="71:72" x14ac:dyDescent="0.2">
      <c r="BS34163" s="152"/>
      <c r="BT34163" s="153"/>
    </row>
    <row r="34164" spans="71:72" x14ac:dyDescent="0.2">
      <c r="BS34164" s="152"/>
      <c r="BT34164" s="153"/>
    </row>
    <row r="34165" spans="71:72" x14ac:dyDescent="0.2">
      <c r="BS34165" s="152"/>
      <c r="BT34165" s="153"/>
    </row>
    <row r="34166" spans="71:72" x14ac:dyDescent="0.2">
      <c r="BS34166" s="152"/>
      <c r="BT34166" s="153"/>
    </row>
    <row r="34167" spans="71:72" x14ac:dyDescent="0.2">
      <c r="BS34167" s="152"/>
      <c r="BT34167" s="153"/>
    </row>
    <row r="34168" spans="71:72" x14ac:dyDescent="0.2">
      <c r="BS34168" s="152"/>
      <c r="BT34168" s="153"/>
    </row>
    <row r="34169" spans="71:72" x14ac:dyDescent="0.2">
      <c r="BS34169" s="152"/>
      <c r="BT34169" s="153"/>
    </row>
    <row r="34170" spans="71:72" x14ac:dyDescent="0.2">
      <c r="BS34170" s="152"/>
      <c r="BT34170" s="153"/>
    </row>
    <row r="34171" spans="71:72" x14ac:dyDescent="0.2">
      <c r="BS34171" s="152"/>
      <c r="BT34171" s="153"/>
    </row>
    <row r="34172" spans="71:72" x14ac:dyDescent="0.2">
      <c r="BS34172" s="152"/>
      <c r="BT34172" s="153"/>
    </row>
    <row r="34173" spans="71:72" x14ac:dyDescent="0.2">
      <c r="BS34173" s="152"/>
      <c r="BT34173" s="153"/>
    </row>
    <row r="34174" spans="71:72" x14ac:dyDescent="0.2">
      <c r="BS34174" s="152"/>
      <c r="BT34174" s="153"/>
    </row>
    <row r="34175" spans="71:72" x14ac:dyDescent="0.2">
      <c r="BS34175" s="152"/>
      <c r="BT34175" s="153"/>
    </row>
    <row r="34176" spans="71:72" x14ac:dyDescent="0.2">
      <c r="BS34176" s="152"/>
      <c r="BT34176" s="153"/>
    </row>
    <row r="34177" spans="71:72" x14ac:dyDescent="0.2">
      <c r="BS34177" s="152"/>
      <c r="BT34177" s="153"/>
    </row>
    <row r="34178" spans="71:72" x14ac:dyDescent="0.2">
      <c r="BS34178" s="152"/>
      <c r="BT34178" s="153"/>
    </row>
    <row r="34179" spans="71:72" x14ac:dyDescent="0.2">
      <c r="BS34179" s="152"/>
      <c r="BT34179" s="153"/>
    </row>
    <row r="34180" spans="71:72" x14ac:dyDescent="0.2">
      <c r="BS34180" s="152"/>
      <c r="BT34180" s="153"/>
    </row>
    <row r="34181" spans="71:72" x14ac:dyDescent="0.2">
      <c r="BS34181" s="152"/>
      <c r="BT34181" s="153"/>
    </row>
    <row r="34182" spans="71:72" x14ac:dyDescent="0.2">
      <c r="BS34182" s="152"/>
      <c r="BT34182" s="153"/>
    </row>
    <row r="34183" spans="71:72" x14ac:dyDescent="0.2">
      <c r="BS34183" s="152"/>
      <c r="BT34183" s="153"/>
    </row>
    <row r="34184" spans="71:72" x14ac:dyDescent="0.2">
      <c r="BS34184" s="152"/>
      <c r="BT34184" s="153"/>
    </row>
    <row r="34185" spans="71:72" x14ac:dyDescent="0.2">
      <c r="BS34185" s="152"/>
      <c r="BT34185" s="153"/>
    </row>
    <row r="34186" spans="71:72" x14ac:dyDescent="0.2">
      <c r="BS34186" s="152"/>
      <c r="BT34186" s="153"/>
    </row>
    <row r="34187" spans="71:72" x14ac:dyDescent="0.2">
      <c r="BS34187" s="152"/>
      <c r="BT34187" s="153"/>
    </row>
    <row r="34188" spans="71:72" x14ac:dyDescent="0.2">
      <c r="BS34188" s="152"/>
      <c r="BT34188" s="153"/>
    </row>
    <row r="34189" spans="71:72" x14ac:dyDescent="0.2">
      <c r="BS34189" s="152"/>
      <c r="BT34189" s="153"/>
    </row>
    <row r="34190" spans="71:72" x14ac:dyDescent="0.2">
      <c r="BS34190" s="152"/>
      <c r="BT34190" s="153"/>
    </row>
    <row r="34191" spans="71:72" x14ac:dyDescent="0.2">
      <c r="BS34191" s="152"/>
      <c r="BT34191" s="153"/>
    </row>
    <row r="34192" spans="71:72" x14ac:dyDescent="0.2">
      <c r="BS34192" s="152"/>
      <c r="BT34192" s="153"/>
    </row>
    <row r="34193" spans="71:72" x14ac:dyDescent="0.2">
      <c r="BS34193" s="152"/>
      <c r="BT34193" s="153"/>
    </row>
    <row r="34194" spans="71:72" x14ac:dyDescent="0.2">
      <c r="BS34194" s="152"/>
      <c r="BT34194" s="153"/>
    </row>
    <row r="34195" spans="71:72" x14ac:dyDescent="0.2">
      <c r="BS34195" s="152"/>
      <c r="BT34195" s="153"/>
    </row>
    <row r="34196" spans="71:72" x14ac:dyDescent="0.2">
      <c r="BS34196" s="152"/>
      <c r="BT34196" s="153"/>
    </row>
    <row r="34197" spans="71:72" x14ac:dyDescent="0.2">
      <c r="BS34197" s="152"/>
      <c r="BT34197" s="153"/>
    </row>
    <row r="34198" spans="71:72" x14ac:dyDescent="0.2">
      <c r="BS34198" s="152"/>
      <c r="BT34198" s="153"/>
    </row>
    <row r="34199" spans="71:72" x14ac:dyDescent="0.2">
      <c r="BS34199" s="152"/>
      <c r="BT34199" s="153"/>
    </row>
    <row r="34200" spans="71:72" x14ac:dyDescent="0.2">
      <c r="BS34200" s="152"/>
      <c r="BT34200" s="153"/>
    </row>
    <row r="34201" spans="71:72" x14ac:dyDescent="0.2">
      <c r="BS34201" s="152"/>
      <c r="BT34201" s="153"/>
    </row>
    <row r="34202" spans="71:72" x14ac:dyDescent="0.2">
      <c r="BS34202" s="152"/>
      <c r="BT34202" s="153"/>
    </row>
    <row r="34203" spans="71:72" x14ac:dyDescent="0.2">
      <c r="BS34203" s="152"/>
      <c r="BT34203" s="153"/>
    </row>
    <row r="34204" spans="71:72" x14ac:dyDescent="0.2">
      <c r="BS34204" s="152"/>
      <c r="BT34204" s="153"/>
    </row>
    <row r="34205" spans="71:72" x14ac:dyDescent="0.2">
      <c r="BS34205" s="152"/>
      <c r="BT34205" s="153"/>
    </row>
    <row r="34206" spans="71:72" x14ac:dyDescent="0.2">
      <c r="BS34206" s="152"/>
      <c r="BT34206" s="153"/>
    </row>
    <row r="34207" spans="71:72" x14ac:dyDescent="0.2">
      <c r="BS34207" s="152"/>
      <c r="BT34207" s="153"/>
    </row>
    <row r="34208" spans="71:72" x14ac:dyDescent="0.2">
      <c r="BS34208" s="152"/>
      <c r="BT34208" s="153"/>
    </row>
    <row r="34209" spans="71:72" x14ac:dyDescent="0.2">
      <c r="BS34209" s="152"/>
      <c r="BT34209" s="153"/>
    </row>
    <row r="34210" spans="71:72" x14ac:dyDescent="0.2">
      <c r="BS34210" s="152"/>
      <c r="BT34210" s="153"/>
    </row>
    <row r="34211" spans="71:72" x14ac:dyDescent="0.2">
      <c r="BS34211" s="152"/>
      <c r="BT34211" s="153"/>
    </row>
    <row r="34212" spans="71:72" x14ac:dyDescent="0.2">
      <c r="BS34212" s="152"/>
      <c r="BT34212" s="153"/>
    </row>
    <row r="34213" spans="71:72" x14ac:dyDescent="0.2">
      <c r="BS34213" s="152"/>
      <c r="BT34213" s="153"/>
    </row>
    <row r="34214" spans="71:72" x14ac:dyDescent="0.2">
      <c r="BS34214" s="152"/>
      <c r="BT34214" s="153"/>
    </row>
    <row r="34215" spans="71:72" x14ac:dyDescent="0.2">
      <c r="BS34215" s="152"/>
      <c r="BT34215" s="153"/>
    </row>
    <row r="34216" spans="71:72" x14ac:dyDescent="0.2">
      <c r="BS34216" s="152"/>
      <c r="BT34216" s="153"/>
    </row>
    <row r="34217" spans="71:72" x14ac:dyDescent="0.2">
      <c r="BS34217" s="152"/>
      <c r="BT34217" s="153"/>
    </row>
    <row r="34218" spans="71:72" x14ac:dyDescent="0.2">
      <c r="BS34218" s="152"/>
      <c r="BT34218" s="153"/>
    </row>
    <row r="34219" spans="71:72" x14ac:dyDescent="0.2">
      <c r="BS34219" s="152"/>
      <c r="BT34219" s="153"/>
    </row>
    <row r="34220" spans="71:72" x14ac:dyDescent="0.2">
      <c r="BS34220" s="152"/>
      <c r="BT34220" s="153"/>
    </row>
    <row r="34221" spans="71:72" x14ac:dyDescent="0.2">
      <c r="BS34221" s="152"/>
      <c r="BT34221" s="153"/>
    </row>
    <row r="34222" spans="71:72" x14ac:dyDescent="0.2">
      <c r="BS34222" s="152"/>
      <c r="BT34222" s="153"/>
    </row>
    <row r="34223" spans="71:72" x14ac:dyDescent="0.2">
      <c r="BS34223" s="152"/>
      <c r="BT34223" s="153"/>
    </row>
    <row r="34224" spans="71:72" x14ac:dyDescent="0.2">
      <c r="BS34224" s="152"/>
      <c r="BT34224" s="153"/>
    </row>
    <row r="34225" spans="71:72" x14ac:dyDescent="0.2">
      <c r="BS34225" s="152"/>
      <c r="BT34225" s="153"/>
    </row>
    <row r="34226" spans="71:72" x14ac:dyDescent="0.2">
      <c r="BS34226" s="152"/>
      <c r="BT34226" s="153"/>
    </row>
    <row r="34227" spans="71:72" x14ac:dyDescent="0.2">
      <c r="BS34227" s="152"/>
      <c r="BT34227" s="153"/>
    </row>
    <row r="34228" spans="71:72" x14ac:dyDescent="0.2">
      <c r="BS34228" s="152"/>
      <c r="BT34228" s="153"/>
    </row>
    <row r="34229" spans="71:72" x14ac:dyDescent="0.2">
      <c r="BS34229" s="152"/>
      <c r="BT34229" s="153"/>
    </row>
    <row r="34230" spans="71:72" x14ac:dyDescent="0.2">
      <c r="BS34230" s="152"/>
      <c r="BT34230" s="153"/>
    </row>
    <row r="34231" spans="71:72" x14ac:dyDescent="0.2">
      <c r="BS34231" s="152"/>
      <c r="BT34231" s="153"/>
    </row>
    <row r="34232" spans="71:72" x14ac:dyDescent="0.2">
      <c r="BS34232" s="152"/>
      <c r="BT34232" s="153"/>
    </row>
    <row r="34233" spans="71:72" x14ac:dyDescent="0.2">
      <c r="BS34233" s="152"/>
      <c r="BT34233" s="153"/>
    </row>
    <row r="34234" spans="71:72" x14ac:dyDescent="0.2">
      <c r="BS34234" s="152"/>
      <c r="BT34234" s="153"/>
    </row>
    <row r="34235" spans="71:72" x14ac:dyDescent="0.2">
      <c r="BS34235" s="152"/>
      <c r="BT34235" s="153"/>
    </row>
    <row r="34236" spans="71:72" x14ac:dyDescent="0.2">
      <c r="BS34236" s="152"/>
      <c r="BT34236" s="153"/>
    </row>
    <row r="34237" spans="71:72" x14ac:dyDescent="0.2">
      <c r="BS34237" s="152"/>
      <c r="BT34237" s="153"/>
    </row>
    <row r="34238" spans="71:72" x14ac:dyDescent="0.2">
      <c r="BS34238" s="152"/>
      <c r="BT34238" s="153"/>
    </row>
    <row r="34239" spans="71:72" x14ac:dyDescent="0.2">
      <c r="BS34239" s="152"/>
      <c r="BT34239" s="153"/>
    </row>
    <row r="34240" spans="71:72" x14ac:dyDescent="0.2">
      <c r="BS34240" s="152"/>
      <c r="BT34240" s="153"/>
    </row>
    <row r="34241" spans="71:72" x14ac:dyDescent="0.2">
      <c r="BS34241" s="152"/>
      <c r="BT34241" s="153"/>
    </row>
    <row r="34242" spans="71:72" x14ac:dyDescent="0.2">
      <c r="BS34242" s="152"/>
      <c r="BT34242" s="153"/>
    </row>
    <row r="34243" spans="71:72" x14ac:dyDescent="0.2">
      <c r="BS34243" s="152"/>
      <c r="BT34243" s="153"/>
    </row>
    <row r="34244" spans="71:72" x14ac:dyDescent="0.2">
      <c r="BS34244" s="152"/>
      <c r="BT34244" s="153"/>
    </row>
    <row r="34245" spans="71:72" x14ac:dyDescent="0.2">
      <c r="BS34245" s="152"/>
      <c r="BT34245" s="153"/>
    </row>
    <row r="34246" spans="71:72" x14ac:dyDescent="0.2">
      <c r="BS34246" s="152"/>
      <c r="BT34246" s="153"/>
    </row>
    <row r="34247" spans="71:72" x14ac:dyDescent="0.2">
      <c r="BS34247" s="152"/>
      <c r="BT34247" s="153"/>
    </row>
    <row r="34248" spans="71:72" x14ac:dyDescent="0.2">
      <c r="BS34248" s="152"/>
      <c r="BT34248" s="153"/>
    </row>
    <row r="34249" spans="71:72" x14ac:dyDescent="0.2">
      <c r="BS34249" s="152"/>
      <c r="BT34249" s="153"/>
    </row>
    <row r="34250" spans="71:72" x14ac:dyDescent="0.2">
      <c r="BS34250" s="152"/>
      <c r="BT34250" s="153"/>
    </row>
    <row r="34251" spans="71:72" x14ac:dyDescent="0.2">
      <c r="BS34251" s="152"/>
      <c r="BT34251" s="153"/>
    </row>
    <row r="34252" spans="71:72" x14ac:dyDescent="0.2">
      <c r="BS34252" s="152"/>
      <c r="BT34252" s="153"/>
    </row>
    <row r="34253" spans="71:72" x14ac:dyDescent="0.2">
      <c r="BS34253" s="152"/>
      <c r="BT34253" s="153"/>
    </row>
    <row r="34254" spans="71:72" x14ac:dyDescent="0.2">
      <c r="BS34254" s="152"/>
      <c r="BT34254" s="153"/>
    </row>
    <row r="34255" spans="71:72" x14ac:dyDescent="0.2">
      <c r="BS34255" s="152"/>
      <c r="BT34255" s="153"/>
    </row>
    <row r="34256" spans="71:72" x14ac:dyDescent="0.2">
      <c r="BS34256" s="152"/>
      <c r="BT34256" s="153"/>
    </row>
    <row r="34257" spans="71:72" x14ac:dyDescent="0.2">
      <c r="BS34257" s="152"/>
      <c r="BT34257" s="153"/>
    </row>
    <row r="34258" spans="71:72" x14ac:dyDescent="0.2">
      <c r="BS34258" s="152"/>
      <c r="BT34258" s="153"/>
    </row>
    <row r="34259" spans="71:72" x14ac:dyDescent="0.2">
      <c r="BS34259" s="152"/>
      <c r="BT34259" s="153"/>
    </row>
    <row r="34260" spans="71:72" x14ac:dyDescent="0.2">
      <c r="BS34260" s="152"/>
      <c r="BT34260" s="153"/>
    </row>
    <row r="34261" spans="71:72" x14ac:dyDescent="0.2">
      <c r="BS34261" s="152"/>
      <c r="BT34261" s="153"/>
    </row>
    <row r="34262" spans="71:72" x14ac:dyDescent="0.2">
      <c r="BS34262" s="152"/>
      <c r="BT34262" s="153"/>
    </row>
    <row r="34263" spans="71:72" x14ac:dyDescent="0.2">
      <c r="BS34263" s="152"/>
      <c r="BT34263" s="153"/>
    </row>
    <row r="34264" spans="71:72" x14ac:dyDescent="0.2">
      <c r="BS34264" s="152"/>
      <c r="BT34264" s="153"/>
    </row>
    <row r="34265" spans="71:72" x14ac:dyDescent="0.2">
      <c r="BS34265" s="152"/>
      <c r="BT34265" s="153"/>
    </row>
    <row r="34266" spans="71:72" x14ac:dyDescent="0.2">
      <c r="BS34266" s="152"/>
      <c r="BT34266" s="153"/>
    </row>
    <row r="34267" spans="71:72" x14ac:dyDescent="0.2">
      <c r="BS34267" s="152"/>
      <c r="BT34267" s="153"/>
    </row>
    <row r="34268" spans="71:72" x14ac:dyDescent="0.2">
      <c r="BS34268" s="152"/>
      <c r="BT34268" s="153"/>
    </row>
    <row r="34269" spans="71:72" x14ac:dyDescent="0.2">
      <c r="BS34269" s="152"/>
      <c r="BT34269" s="153"/>
    </row>
    <row r="34270" spans="71:72" x14ac:dyDescent="0.2">
      <c r="BS34270" s="152"/>
      <c r="BT34270" s="153"/>
    </row>
    <row r="34271" spans="71:72" x14ac:dyDescent="0.2">
      <c r="BS34271" s="152"/>
      <c r="BT34271" s="153"/>
    </row>
    <row r="34272" spans="71:72" x14ac:dyDescent="0.2">
      <c r="BS34272" s="152"/>
      <c r="BT34272" s="153"/>
    </row>
    <row r="34273" spans="71:72" x14ac:dyDescent="0.2">
      <c r="BS34273" s="152"/>
      <c r="BT34273" s="153"/>
    </row>
    <row r="34274" spans="71:72" x14ac:dyDescent="0.2">
      <c r="BS34274" s="152"/>
      <c r="BT34274" s="153"/>
    </row>
    <row r="34275" spans="71:72" x14ac:dyDescent="0.2">
      <c r="BS34275" s="152"/>
      <c r="BT34275" s="153"/>
    </row>
    <row r="34276" spans="71:72" x14ac:dyDescent="0.2">
      <c r="BS34276" s="152"/>
      <c r="BT34276" s="153"/>
    </row>
    <row r="34277" spans="71:72" x14ac:dyDescent="0.2">
      <c r="BS34277" s="152"/>
      <c r="BT34277" s="153"/>
    </row>
    <row r="34278" spans="71:72" x14ac:dyDescent="0.2">
      <c r="BS34278" s="152"/>
      <c r="BT34278" s="153"/>
    </row>
    <row r="34279" spans="71:72" x14ac:dyDescent="0.2">
      <c r="BS34279" s="152"/>
      <c r="BT34279" s="153"/>
    </row>
    <row r="34280" spans="71:72" x14ac:dyDescent="0.2">
      <c r="BS34280" s="152"/>
      <c r="BT34280" s="153"/>
    </row>
    <row r="34281" spans="71:72" x14ac:dyDescent="0.2">
      <c r="BS34281" s="152"/>
      <c r="BT34281" s="153"/>
    </row>
    <row r="34282" spans="71:72" x14ac:dyDescent="0.2">
      <c r="BS34282" s="152"/>
      <c r="BT34282" s="153"/>
    </row>
    <row r="34283" spans="71:72" x14ac:dyDescent="0.2">
      <c r="BS34283" s="152"/>
      <c r="BT34283" s="153"/>
    </row>
    <row r="34284" spans="71:72" x14ac:dyDescent="0.2">
      <c r="BS34284" s="152"/>
      <c r="BT34284" s="153"/>
    </row>
    <row r="34285" spans="71:72" x14ac:dyDescent="0.2">
      <c r="BS34285" s="152"/>
      <c r="BT34285" s="153"/>
    </row>
    <row r="34286" spans="71:72" x14ac:dyDescent="0.2">
      <c r="BS34286" s="152"/>
      <c r="BT34286" s="153"/>
    </row>
    <row r="34287" spans="71:72" x14ac:dyDescent="0.2">
      <c r="BS34287" s="152"/>
      <c r="BT34287" s="153"/>
    </row>
    <row r="34288" spans="71:72" x14ac:dyDescent="0.2">
      <c r="BS34288" s="152"/>
      <c r="BT34288" s="153"/>
    </row>
    <row r="34289" spans="71:72" x14ac:dyDescent="0.2">
      <c r="BS34289" s="152"/>
      <c r="BT34289" s="153"/>
    </row>
    <row r="34290" spans="71:72" x14ac:dyDescent="0.2">
      <c r="BS34290" s="152"/>
      <c r="BT34290" s="153"/>
    </row>
    <row r="34291" spans="71:72" x14ac:dyDescent="0.2">
      <c r="BS34291" s="152"/>
      <c r="BT34291" s="153"/>
    </row>
    <row r="34292" spans="71:72" x14ac:dyDescent="0.2">
      <c r="BS34292" s="152"/>
      <c r="BT34292" s="153"/>
    </row>
    <row r="34293" spans="71:72" x14ac:dyDescent="0.2">
      <c r="BS34293" s="152"/>
      <c r="BT34293" s="153"/>
    </row>
    <row r="34294" spans="71:72" x14ac:dyDescent="0.2">
      <c r="BS34294" s="152"/>
      <c r="BT34294" s="153"/>
    </row>
    <row r="34295" spans="71:72" x14ac:dyDescent="0.2">
      <c r="BS34295" s="152"/>
      <c r="BT34295" s="153"/>
    </row>
    <row r="34296" spans="71:72" x14ac:dyDescent="0.2">
      <c r="BS34296" s="152"/>
      <c r="BT34296" s="153"/>
    </row>
    <row r="34297" spans="71:72" x14ac:dyDescent="0.2">
      <c r="BS34297" s="152"/>
      <c r="BT34297" s="153"/>
    </row>
    <row r="34298" spans="71:72" x14ac:dyDescent="0.2">
      <c r="BS34298" s="152"/>
      <c r="BT34298" s="153"/>
    </row>
    <row r="34299" spans="71:72" x14ac:dyDescent="0.2">
      <c r="BS34299" s="152"/>
      <c r="BT34299" s="153"/>
    </row>
    <row r="34300" spans="71:72" x14ac:dyDescent="0.2">
      <c r="BS34300" s="152"/>
      <c r="BT34300" s="153"/>
    </row>
    <row r="34301" spans="71:72" x14ac:dyDescent="0.2">
      <c r="BS34301" s="152"/>
      <c r="BT34301" s="153"/>
    </row>
    <row r="34302" spans="71:72" x14ac:dyDescent="0.2">
      <c r="BS34302" s="152"/>
      <c r="BT34302" s="153"/>
    </row>
    <row r="34303" spans="71:72" x14ac:dyDescent="0.2">
      <c r="BS34303" s="152"/>
      <c r="BT34303" s="153"/>
    </row>
    <row r="34304" spans="71:72" x14ac:dyDescent="0.2">
      <c r="BS34304" s="152"/>
      <c r="BT34304" s="153"/>
    </row>
    <row r="34305" spans="71:72" x14ac:dyDescent="0.2">
      <c r="BS34305" s="152"/>
      <c r="BT34305" s="153"/>
    </row>
    <row r="34306" spans="71:72" x14ac:dyDescent="0.2">
      <c r="BS34306" s="152"/>
      <c r="BT34306" s="153"/>
    </row>
    <row r="34307" spans="71:72" x14ac:dyDescent="0.2">
      <c r="BS34307" s="152"/>
      <c r="BT34307" s="153"/>
    </row>
    <row r="34308" spans="71:72" x14ac:dyDescent="0.2">
      <c r="BS34308" s="152"/>
      <c r="BT34308" s="153"/>
    </row>
    <row r="34309" spans="71:72" x14ac:dyDescent="0.2">
      <c r="BS34309" s="152"/>
      <c r="BT34309" s="153"/>
    </row>
    <row r="34310" spans="71:72" x14ac:dyDescent="0.2">
      <c r="BS34310" s="152"/>
      <c r="BT34310" s="153"/>
    </row>
    <row r="34311" spans="71:72" x14ac:dyDescent="0.2">
      <c r="BS34311" s="152"/>
      <c r="BT34311" s="153"/>
    </row>
    <row r="34312" spans="71:72" x14ac:dyDescent="0.2">
      <c r="BS34312" s="152"/>
      <c r="BT34312" s="153"/>
    </row>
    <row r="34313" spans="71:72" x14ac:dyDescent="0.2">
      <c r="BS34313" s="152"/>
      <c r="BT34313" s="153"/>
    </row>
    <row r="34314" spans="71:72" x14ac:dyDescent="0.2">
      <c r="BS34314" s="152"/>
      <c r="BT34314" s="153"/>
    </row>
    <row r="34315" spans="71:72" x14ac:dyDescent="0.2">
      <c r="BS34315" s="152"/>
      <c r="BT34315" s="153"/>
    </row>
    <row r="34316" spans="71:72" x14ac:dyDescent="0.2">
      <c r="BS34316" s="152"/>
      <c r="BT34316" s="153"/>
    </row>
    <row r="34317" spans="71:72" x14ac:dyDescent="0.2">
      <c r="BS34317" s="152"/>
      <c r="BT34317" s="153"/>
    </row>
    <row r="34318" spans="71:72" x14ac:dyDescent="0.2">
      <c r="BS34318" s="152"/>
      <c r="BT34318" s="153"/>
    </row>
    <row r="34319" spans="71:72" x14ac:dyDescent="0.2">
      <c r="BS34319" s="152"/>
      <c r="BT34319" s="153"/>
    </row>
    <row r="34320" spans="71:72" x14ac:dyDescent="0.2">
      <c r="BS34320" s="152"/>
      <c r="BT34320" s="153"/>
    </row>
    <row r="34321" spans="71:72" x14ac:dyDescent="0.2">
      <c r="BS34321" s="152"/>
      <c r="BT34321" s="153"/>
    </row>
    <row r="34322" spans="71:72" x14ac:dyDescent="0.2">
      <c r="BS34322" s="152"/>
      <c r="BT34322" s="153"/>
    </row>
    <row r="34323" spans="71:72" x14ac:dyDescent="0.2">
      <c r="BS34323" s="152"/>
      <c r="BT34323" s="153"/>
    </row>
    <row r="34324" spans="71:72" x14ac:dyDescent="0.2">
      <c r="BS34324" s="152"/>
      <c r="BT34324" s="153"/>
    </row>
    <row r="34325" spans="71:72" x14ac:dyDescent="0.2">
      <c r="BS34325" s="152"/>
      <c r="BT34325" s="153"/>
    </row>
    <row r="34326" spans="71:72" x14ac:dyDescent="0.2">
      <c r="BS34326" s="152"/>
      <c r="BT34326" s="153"/>
    </row>
    <row r="34327" spans="71:72" x14ac:dyDescent="0.2">
      <c r="BS34327" s="152"/>
      <c r="BT34327" s="153"/>
    </row>
    <row r="34328" spans="71:72" x14ac:dyDescent="0.2">
      <c r="BS34328" s="152"/>
      <c r="BT34328" s="153"/>
    </row>
    <row r="34329" spans="71:72" x14ac:dyDescent="0.2">
      <c r="BS34329" s="152"/>
      <c r="BT34329" s="153"/>
    </row>
    <row r="34330" spans="71:72" x14ac:dyDescent="0.2">
      <c r="BS34330" s="152"/>
      <c r="BT34330" s="153"/>
    </row>
    <row r="34331" spans="71:72" x14ac:dyDescent="0.2">
      <c r="BS34331" s="152"/>
      <c r="BT34331" s="153"/>
    </row>
    <row r="34332" spans="71:72" x14ac:dyDescent="0.2">
      <c r="BS34332" s="152"/>
      <c r="BT34332" s="153"/>
    </row>
    <row r="34333" spans="71:72" x14ac:dyDescent="0.2">
      <c r="BS34333" s="152"/>
      <c r="BT34333" s="153"/>
    </row>
    <row r="34334" spans="71:72" x14ac:dyDescent="0.2">
      <c r="BS34334" s="152"/>
      <c r="BT34334" s="153"/>
    </row>
    <row r="34335" spans="71:72" x14ac:dyDescent="0.2">
      <c r="BS34335" s="152"/>
      <c r="BT34335" s="153"/>
    </row>
    <row r="34336" spans="71:72" x14ac:dyDescent="0.2">
      <c r="BS34336" s="152"/>
      <c r="BT34336" s="153"/>
    </row>
    <row r="34337" spans="71:72" x14ac:dyDescent="0.2">
      <c r="BS34337" s="152"/>
      <c r="BT34337" s="153"/>
    </row>
    <row r="34338" spans="71:72" x14ac:dyDescent="0.2">
      <c r="BS34338" s="152"/>
      <c r="BT34338" s="153"/>
    </row>
    <row r="34339" spans="71:72" x14ac:dyDescent="0.2">
      <c r="BS34339" s="152"/>
      <c r="BT34339" s="153"/>
    </row>
    <row r="34340" spans="71:72" x14ac:dyDescent="0.2">
      <c r="BS34340" s="152"/>
      <c r="BT34340" s="153"/>
    </row>
    <row r="34341" spans="71:72" x14ac:dyDescent="0.2">
      <c r="BS34341" s="152"/>
      <c r="BT34341" s="153"/>
    </row>
    <row r="34342" spans="71:72" x14ac:dyDescent="0.2">
      <c r="BS34342" s="152"/>
      <c r="BT34342" s="153"/>
    </row>
    <row r="34343" spans="71:72" x14ac:dyDescent="0.2">
      <c r="BS34343" s="152"/>
      <c r="BT34343" s="153"/>
    </row>
    <row r="34344" spans="71:72" x14ac:dyDescent="0.2">
      <c r="BS34344" s="152"/>
      <c r="BT34344" s="153"/>
    </row>
    <row r="34345" spans="71:72" x14ac:dyDescent="0.2">
      <c r="BS34345" s="152"/>
      <c r="BT34345" s="153"/>
    </row>
    <row r="34346" spans="71:72" x14ac:dyDescent="0.2">
      <c r="BS34346" s="152"/>
      <c r="BT34346" s="153"/>
    </row>
    <row r="34347" spans="71:72" x14ac:dyDescent="0.2">
      <c r="BS34347" s="152"/>
      <c r="BT34347" s="153"/>
    </row>
    <row r="34348" spans="71:72" x14ac:dyDescent="0.2">
      <c r="BS34348" s="152"/>
      <c r="BT34348" s="153"/>
    </row>
    <row r="34349" spans="71:72" x14ac:dyDescent="0.2">
      <c r="BS34349" s="152"/>
      <c r="BT34349" s="153"/>
    </row>
    <row r="34350" spans="71:72" x14ac:dyDescent="0.2">
      <c r="BS34350" s="152"/>
      <c r="BT34350" s="153"/>
    </row>
    <row r="34351" spans="71:72" x14ac:dyDescent="0.2">
      <c r="BS34351" s="152"/>
      <c r="BT34351" s="153"/>
    </row>
    <row r="34352" spans="71:72" x14ac:dyDescent="0.2">
      <c r="BS34352" s="152"/>
      <c r="BT34352" s="153"/>
    </row>
    <row r="34353" spans="71:72" x14ac:dyDescent="0.2">
      <c r="BS34353" s="152"/>
      <c r="BT34353" s="153"/>
    </row>
    <row r="34354" spans="71:72" x14ac:dyDescent="0.2">
      <c r="BS34354" s="152"/>
      <c r="BT34354" s="153"/>
    </row>
    <row r="34355" spans="71:72" x14ac:dyDescent="0.2">
      <c r="BS34355" s="152"/>
      <c r="BT34355" s="153"/>
    </row>
    <row r="34356" spans="71:72" x14ac:dyDescent="0.2">
      <c r="BS34356" s="152"/>
      <c r="BT34356" s="153"/>
    </row>
    <row r="34357" spans="71:72" x14ac:dyDescent="0.2">
      <c r="BS34357" s="152"/>
      <c r="BT34357" s="153"/>
    </row>
    <row r="34358" spans="71:72" x14ac:dyDescent="0.2">
      <c r="BS34358" s="152"/>
      <c r="BT34358" s="153"/>
    </row>
    <row r="34359" spans="71:72" x14ac:dyDescent="0.2">
      <c r="BS34359" s="152"/>
      <c r="BT34359" s="153"/>
    </row>
    <row r="34360" spans="71:72" x14ac:dyDescent="0.2">
      <c r="BS34360" s="152"/>
      <c r="BT34360" s="153"/>
    </row>
    <row r="34361" spans="71:72" x14ac:dyDescent="0.2">
      <c r="BS34361" s="152"/>
      <c r="BT34361" s="153"/>
    </row>
    <row r="34362" spans="71:72" x14ac:dyDescent="0.2">
      <c r="BS34362" s="152"/>
      <c r="BT34362" s="153"/>
    </row>
    <row r="34363" spans="71:72" x14ac:dyDescent="0.2">
      <c r="BS34363" s="152"/>
      <c r="BT34363" s="153"/>
    </row>
    <row r="34364" spans="71:72" x14ac:dyDescent="0.2">
      <c r="BS34364" s="152"/>
      <c r="BT34364" s="153"/>
    </row>
    <row r="34365" spans="71:72" x14ac:dyDescent="0.2">
      <c r="BS34365" s="152"/>
      <c r="BT34365" s="153"/>
    </row>
    <row r="34366" spans="71:72" x14ac:dyDescent="0.2">
      <c r="BS34366" s="152"/>
      <c r="BT34366" s="153"/>
    </row>
    <row r="34367" spans="71:72" x14ac:dyDescent="0.2">
      <c r="BS34367" s="152"/>
      <c r="BT34367" s="153"/>
    </row>
    <row r="34368" spans="71:72" x14ac:dyDescent="0.2">
      <c r="BS34368" s="152"/>
      <c r="BT34368" s="153"/>
    </row>
    <row r="34369" spans="71:72" x14ac:dyDescent="0.2">
      <c r="BS34369" s="152"/>
      <c r="BT34369" s="153"/>
    </row>
    <row r="34370" spans="71:72" x14ac:dyDescent="0.2">
      <c r="BS34370" s="152"/>
      <c r="BT34370" s="153"/>
    </row>
    <row r="34371" spans="71:72" x14ac:dyDescent="0.2">
      <c r="BS34371" s="152"/>
      <c r="BT34371" s="153"/>
    </row>
    <row r="34372" spans="71:72" x14ac:dyDescent="0.2">
      <c r="BS34372" s="152"/>
      <c r="BT34372" s="153"/>
    </row>
    <row r="34373" spans="71:72" x14ac:dyDescent="0.2">
      <c r="BS34373" s="152"/>
      <c r="BT34373" s="153"/>
    </row>
    <row r="34374" spans="71:72" x14ac:dyDescent="0.2">
      <c r="BS34374" s="152"/>
      <c r="BT34374" s="153"/>
    </row>
    <row r="34375" spans="71:72" x14ac:dyDescent="0.2">
      <c r="BS34375" s="152"/>
      <c r="BT34375" s="153"/>
    </row>
    <row r="34376" spans="71:72" x14ac:dyDescent="0.2">
      <c r="BS34376" s="152"/>
      <c r="BT34376" s="153"/>
    </row>
    <row r="34377" spans="71:72" x14ac:dyDescent="0.2">
      <c r="BS34377" s="152"/>
      <c r="BT34377" s="153"/>
    </row>
    <row r="34378" spans="71:72" x14ac:dyDescent="0.2">
      <c r="BS34378" s="152"/>
      <c r="BT34378" s="153"/>
    </row>
    <row r="34379" spans="71:72" x14ac:dyDescent="0.2">
      <c r="BS34379" s="152"/>
      <c r="BT34379" s="153"/>
    </row>
    <row r="34380" spans="71:72" x14ac:dyDescent="0.2">
      <c r="BS34380" s="152"/>
      <c r="BT34380" s="153"/>
    </row>
    <row r="34381" spans="71:72" x14ac:dyDescent="0.2">
      <c r="BS34381" s="152"/>
      <c r="BT34381" s="153"/>
    </row>
    <row r="34382" spans="71:72" x14ac:dyDescent="0.2">
      <c r="BS34382" s="152"/>
      <c r="BT34382" s="153"/>
    </row>
    <row r="34383" spans="71:72" x14ac:dyDescent="0.2">
      <c r="BS34383" s="152"/>
      <c r="BT34383" s="153"/>
    </row>
    <row r="34384" spans="71:72" x14ac:dyDescent="0.2">
      <c r="BS34384" s="152"/>
      <c r="BT34384" s="153"/>
    </row>
    <row r="34385" spans="71:72" x14ac:dyDescent="0.2">
      <c r="BS34385" s="152"/>
      <c r="BT34385" s="153"/>
    </row>
    <row r="34386" spans="71:72" x14ac:dyDescent="0.2">
      <c r="BS34386" s="152"/>
      <c r="BT34386" s="153"/>
    </row>
    <row r="34387" spans="71:72" x14ac:dyDescent="0.2">
      <c r="BS34387" s="152"/>
      <c r="BT34387" s="153"/>
    </row>
    <row r="34388" spans="71:72" x14ac:dyDescent="0.2">
      <c r="BS34388" s="152"/>
      <c r="BT34388" s="153"/>
    </row>
    <row r="34389" spans="71:72" x14ac:dyDescent="0.2">
      <c r="BS34389" s="152"/>
      <c r="BT34389" s="153"/>
    </row>
    <row r="34390" spans="71:72" x14ac:dyDescent="0.2">
      <c r="BS34390" s="152"/>
      <c r="BT34390" s="153"/>
    </row>
    <row r="34391" spans="71:72" x14ac:dyDescent="0.2">
      <c r="BS34391" s="152"/>
      <c r="BT34391" s="153"/>
    </row>
    <row r="34392" spans="71:72" x14ac:dyDescent="0.2">
      <c r="BS34392" s="152"/>
      <c r="BT34392" s="153"/>
    </row>
    <row r="34393" spans="71:72" x14ac:dyDescent="0.2">
      <c r="BS34393" s="152"/>
      <c r="BT34393" s="153"/>
    </row>
    <row r="34394" spans="71:72" x14ac:dyDescent="0.2">
      <c r="BS34394" s="152"/>
      <c r="BT34394" s="153"/>
    </row>
    <row r="34395" spans="71:72" x14ac:dyDescent="0.2">
      <c r="BS34395" s="152"/>
      <c r="BT34395" s="153"/>
    </row>
    <row r="34396" spans="71:72" x14ac:dyDescent="0.2">
      <c r="BS34396" s="152"/>
      <c r="BT34396" s="153"/>
    </row>
    <row r="34397" spans="71:72" x14ac:dyDescent="0.2">
      <c r="BS34397" s="152"/>
      <c r="BT34397" s="153"/>
    </row>
    <row r="34398" spans="71:72" x14ac:dyDescent="0.2">
      <c r="BS34398" s="152"/>
      <c r="BT34398" s="153"/>
    </row>
    <row r="34399" spans="71:72" x14ac:dyDescent="0.2">
      <c r="BS34399" s="152"/>
      <c r="BT34399" s="153"/>
    </row>
    <row r="34400" spans="71:72" x14ac:dyDescent="0.2">
      <c r="BS34400" s="152"/>
      <c r="BT34400" s="153"/>
    </row>
    <row r="34401" spans="71:72" x14ac:dyDescent="0.2">
      <c r="BS34401" s="152"/>
      <c r="BT34401" s="153"/>
    </row>
    <row r="34402" spans="71:72" x14ac:dyDescent="0.2">
      <c r="BS34402" s="152"/>
      <c r="BT34402" s="153"/>
    </row>
    <row r="34403" spans="71:72" x14ac:dyDescent="0.2">
      <c r="BS34403" s="152"/>
      <c r="BT34403" s="153"/>
    </row>
    <row r="34404" spans="71:72" x14ac:dyDescent="0.2">
      <c r="BS34404" s="152"/>
      <c r="BT34404" s="153"/>
    </row>
    <row r="34405" spans="71:72" x14ac:dyDescent="0.2">
      <c r="BS34405" s="152"/>
      <c r="BT34405" s="153"/>
    </row>
    <row r="34406" spans="71:72" x14ac:dyDescent="0.2">
      <c r="BS34406" s="152"/>
      <c r="BT34406" s="153"/>
    </row>
    <row r="34407" spans="71:72" x14ac:dyDescent="0.2">
      <c r="BS34407" s="152"/>
      <c r="BT34407" s="153"/>
    </row>
    <row r="34408" spans="71:72" x14ac:dyDescent="0.2">
      <c r="BS34408" s="152"/>
      <c r="BT34408" s="153"/>
    </row>
    <row r="34409" spans="71:72" x14ac:dyDescent="0.2">
      <c r="BS34409" s="152"/>
      <c r="BT34409" s="153"/>
    </row>
    <row r="34410" spans="71:72" x14ac:dyDescent="0.2">
      <c r="BS34410" s="152"/>
      <c r="BT34410" s="153"/>
    </row>
    <row r="34411" spans="71:72" x14ac:dyDescent="0.2">
      <c r="BS34411" s="152"/>
      <c r="BT34411" s="153"/>
    </row>
    <row r="34412" spans="71:72" x14ac:dyDescent="0.2">
      <c r="BS34412" s="152"/>
      <c r="BT34412" s="153"/>
    </row>
    <row r="34413" spans="71:72" x14ac:dyDescent="0.2">
      <c r="BS34413" s="152"/>
      <c r="BT34413" s="153"/>
    </row>
    <row r="34414" spans="71:72" x14ac:dyDescent="0.2">
      <c r="BS34414" s="152"/>
      <c r="BT34414" s="153"/>
    </row>
    <row r="34415" spans="71:72" x14ac:dyDescent="0.2">
      <c r="BS34415" s="152"/>
      <c r="BT34415" s="153"/>
    </row>
    <row r="34416" spans="71:72" x14ac:dyDescent="0.2">
      <c r="BS34416" s="152"/>
      <c r="BT34416" s="153"/>
    </row>
    <row r="34417" spans="71:72" x14ac:dyDescent="0.2">
      <c r="BS34417" s="152"/>
      <c r="BT34417" s="153"/>
    </row>
    <row r="34418" spans="71:72" x14ac:dyDescent="0.2">
      <c r="BS34418" s="152"/>
      <c r="BT34418" s="153"/>
    </row>
    <row r="34419" spans="71:72" x14ac:dyDescent="0.2">
      <c r="BS34419" s="152"/>
      <c r="BT34419" s="153"/>
    </row>
    <row r="34420" spans="71:72" x14ac:dyDescent="0.2">
      <c r="BS34420" s="152"/>
      <c r="BT34420" s="153"/>
    </row>
    <row r="34421" spans="71:72" x14ac:dyDescent="0.2">
      <c r="BS34421" s="152"/>
      <c r="BT34421" s="153"/>
    </row>
    <row r="34422" spans="71:72" x14ac:dyDescent="0.2">
      <c r="BS34422" s="152"/>
      <c r="BT34422" s="153"/>
    </row>
    <row r="34423" spans="71:72" x14ac:dyDescent="0.2">
      <c r="BS34423" s="152"/>
      <c r="BT34423" s="153"/>
    </row>
    <row r="34424" spans="71:72" x14ac:dyDescent="0.2">
      <c r="BS34424" s="152"/>
      <c r="BT34424" s="153"/>
    </row>
    <row r="34425" spans="71:72" x14ac:dyDescent="0.2">
      <c r="BS34425" s="152"/>
      <c r="BT34425" s="153"/>
    </row>
    <row r="34426" spans="71:72" x14ac:dyDescent="0.2">
      <c r="BS34426" s="152"/>
      <c r="BT34426" s="153"/>
    </row>
    <row r="34427" spans="71:72" x14ac:dyDescent="0.2">
      <c r="BS34427" s="152"/>
      <c r="BT34427" s="153"/>
    </row>
    <row r="34428" spans="71:72" x14ac:dyDescent="0.2">
      <c r="BS34428" s="152"/>
      <c r="BT34428" s="153"/>
    </row>
    <row r="34429" spans="71:72" x14ac:dyDescent="0.2">
      <c r="BS34429" s="152"/>
      <c r="BT34429" s="153"/>
    </row>
    <row r="34430" spans="71:72" x14ac:dyDescent="0.2">
      <c r="BS34430" s="152"/>
      <c r="BT34430" s="153"/>
    </row>
    <row r="34431" spans="71:72" x14ac:dyDescent="0.2">
      <c r="BS34431" s="152"/>
      <c r="BT34431" s="153"/>
    </row>
    <row r="34432" spans="71:72" x14ac:dyDescent="0.2">
      <c r="BS34432" s="152"/>
      <c r="BT34432" s="153"/>
    </row>
    <row r="34433" spans="71:72" x14ac:dyDescent="0.2">
      <c r="BS34433" s="152"/>
      <c r="BT34433" s="153"/>
    </row>
    <row r="34434" spans="71:72" x14ac:dyDescent="0.2">
      <c r="BS34434" s="152"/>
      <c r="BT34434" s="153"/>
    </row>
    <row r="34435" spans="71:72" x14ac:dyDescent="0.2">
      <c r="BS34435" s="152"/>
      <c r="BT34435" s="153"/>
    </row>
    <row r="34436" spans="71:72" x14ac:dyDescent="0.2">
      <c r="BS34436" s="152"/>
      <c r="BT34436" s="153"/>
    </row>
    <row r="34437" spans="71:72" x14ac:dyDescent="0.2">
      <c r="BS34437" s="152"/>
      <c r="BT34437" s="153"/>
    </row>
    <row r="34438" spans="71:72" x14ac:dyDescent="0.2">
      <c r="BS34438" s="152"/>
      <c r="BT34438" s="153"/>
    </row>
    <row r="34439" spans="71:72" x14ac:dyDescent="0.2">
      <c r="BS34439" s="152"/>
      <c r="BT34439" s="153"/>
    </row>
    <row r="34440" spans="71:72" x14ac:dyDescent="0.2">
      <c r="BS34440" s="152"/>
      <c r="BT34440" s="153"/>
    </row>
    <row r="34441" spans="71:72" x14ac:dyDescent="0.2">
      <c r="BS34441" s="152"/>
      <c r="BT34441" s="153"/>
    </row>
    <row r="34442" spans="71:72" x14ac:dyDescent="0.2">
      <c r="BS34442" s="152"/>
      <c r="BT34442" s="153"/>
    </row>
    <row r="34443" spans="71:72" x14ac:dyDescent="0.2">
      <c r="BS34443" s="152"/>
      <c r="BT34443" s="153"/>
    </row>
    <row r="34444" spans="71:72" x14ac:dyDescent="0.2">
      <c r="BS34444" s="152"/>
      <c r="BT34444" s="153"/>
    </row>
    <row r="34445" spans="71:72" x14ac:dyDescent="0.2">
      <c r="BS34445" s="152"/>
      <c r="BT34445" s="153"/>
    </row>
    <row r="34446" spans="71:72" x14ac:dyDescent="0.2">
      <c r="BS34446" s="152"/>
      <c r="BT34446" s="153"/>
    </row>
    <row r="34447" spans="71:72" x14ac:dyDescent="0.2">
      <c r="BS34447" s="152"/>
      <c r="BT34447" s="153"/>
    </row>
    <row r="34448" spans="71:72" x14ac:dyDescent="0.2">
      <c r="BS34448" s="152"/>
      <c r="BT34448" s="153"/>
    </row>
    <row r="34449" spans="71:72" x14ac:dyDescent="0.2">
      <c r="BS34449" s="152"/>
      <c r="BT34449" s="153"/>
    </row>
    <row r="34450" spans="71:72" x14ac:dyDescent="0.2">
      <c r="BS34450" s="152"/>
      <c r="BT34450" s="153"/>
    </row>
    <row r="34451" spans="71:72" x14ac:dyDescent="0.2">
      <c r="BS34451" s="152"/>
      <c r="BT34451" s="153"/>
    </row>
    <row r="34452" spans="71:72" x14ac:dyDescent="0.2">
      <c r="BS34452" s="152"/>
      <c r="BT34452" s="153"/>
    </row>
    <row r="34453" spans="71:72" x14ac:dyDescent="0.2">
      <c r="BS34453" s="152"/>
      <c r="BT34453" s="153"/>
    </row>
    <row r="34454" spans="71:72" x14ac:dyDescent="0.2">
      <c r="BS34454" s="152"/>
      <c r="BT34454" s="153"/>
    </row>
    <row r="34455" spans="71:72" x14ac:dyDescent="0.2">
      <c r="BS34455" s="152"/>
      <c r="BT34455" s="153"/>
    </row>
    <row r="34456" spans="71:72" x14ac:dyDescent="0.2">
      <c r="BS34456" s="152"/>
      <c r="BT34456" s="153"/>
    </row>
    <row r="34457" spans="71:72" x14ac:dyDescent="0.2">
      <c r="BS34457" s="152"/>
      <c r="BT34457" s="153"/>
    </row>
    <row r="34458" spans="71:72" x14ac:dyDescent="0.2">
      <c r="BS34458" s="152"/>
      <c r="BT34458" s="153"/>
    </row>
    <row r="34459" spans="71:72" x14ac:dyDescent="0.2">
      <c r="BS34459" s="152"/>
      <c r="BT34459" s="153"/>
    </row>
    <row r="34460" spans="71:72" x14ac:dyDescent="0.2">
      <c r="BS34460" s="152"/>
      <c r="BT34460" s="153"/>
    </row>
    <row r="34461" spans="71:72" x14ac:dyDescent="0.2">
      <c r="BS34461" s="152"/>
      <c r="BT34461" s="153"/>
    </row>
    <row r="34462" spans="71:72" x14ac:dyDescent="0.2">
      <c r="BS34462" s="152"/>
      <c r="BT34462" s="153"/>
    </row>
    <row r="34463" spans="71:72" x14ac:dyDescent="0.2">
      <c r="BS34463" s="152"/>
      <c r="BT34463" s="153"/>
    </row>
    <row r="34464" spans="71:72" x14ac:dyDescent="0.2">
      <c r="BS34464" s="152"/>
      <c r="BT34464" s="153"/>
    </row>
    <row r="34465" spans="71:72" x14ac:dyDescent="0.2">
      <c r="BS34465" s="152"/>
      <c r="BT34465" s="153"/>
    </row>
    <row r="34466" spans="71:72" x14ac:dyDescent="0.2">
      <c r="BS34466" s="152"/>
      <c r="BT34466" s="153"/>
    </row>
    <row r="34467" spans="71:72" x14ac:dyDescent="0.2">
      <c r="BS34467" s="152"/>
      <c r="BT34467" s="153"/>
    </row>
    <row r="34468" spans="71:72" x14ac:dyDescent="0.2">
      <c r="BS34468" s="152"/>
      <c r="BT34468" s="153"/>
    </row>
    <row r="34469" spans="71:72" x14ac:dyDescent="0.2">
      <c r="BS34469" s="152"/>
      <c r="BT34469" s="153"/>
    </row>
    <row r="34470" spans="71:72" x14ac:dyDescent="0.2">
      <c r="BS34470" s="152"/>
      <c r="BT34470" s="153"/>
    </row>
    <row r="34471" spans="71:72" x14ac:dyDescent="0.2">
      <c r="BS34471" s="152"/>
      <c r="BT34471" s="153"/>
    </row>
    <row r="34472" spans="71:72" x14ac:dyDescent="0.2">
      <c r="BS34472" s="152"/>
      <c r="BT34472" s="153"/>
    </row>
    <row r="34473" spans="71:72" x14ac:dyDescent="0.2">
      <c r="BS34473" s="152"/>
      <c r="BT34473" s="153"/>
    </row>
    <row r="34474" spans="71:72" x14ac:dyDescent="0.2">
      <c r="BS34474" s="152"/>
      <c r="BT34474" s="153"/>
    </row>
    <row r="34475" spans="71:72" x14ac:dyDescent="0.2">
      <c r="BS34475" s="152"/>
      <c r="BT34475" s="153"/>
    </row>
    <row r="34476" spans="71:72" x14ac:dyDescent="0.2">
      <c r="BS34476" s="152"/>
      <c r="BT34476" s="153"/>
    </row>
    <row r="34477" spans="71:72" x14ac:dyDescent="0.2">
      <c r="BS34477" s="152"/>
      <c r="BT34477" s="153"/>
    </row>
    <row r="34478" spans="71:72" x14ac:dyDescent="0.2">
      <c r="BS34478" s="152"/>
      <c r="BT34478" s="153"/>
    </row>
    <row r="34479" spans="71:72" x14ac:dyDescent="0.2">
      <c r="BS34479" s="152"/>
      <c r="BT34479" s="153"/>
    </row>
    <row r="34480" spans="71:72" x14ac:dyDescent="0.2">
      <c r="BS34480" s="152"/>
      <c r="BT34480" s="153"/>
    </row>
    <row r="34481" spans="71:72" x14ac:dyDescent="0.2">
      <c r="BS34481" s="152"/>
      <c r="BT34481" s="153"/>
    </row>
    <row r="34482" spans="71:72" x14ac:dyDescent="0.2">
      <c r="BS34482" s="152"/>
      <c r="BT34482" s="153"/>
    </row>
    <row r="34483" spans="71:72" x14ac:dyDescent="0.2">
      <c r="BS34483" s="152"/>
      <c r="BT34483" s="153"/>
    </row>
    <row r="34484" spans="71:72" x14ac:dyDescent="0.2">
      <c r="BS34484" s="152"/>
      <c r="BT34484" s="153"/>
    </row>
    <row r="34485" spans="71:72" x14ac:dyDescent="0.2">
      <c r="BS34485" s="152"/>
      <c r="BT34485" s="153"/>
    </row>
    <row r="34486" spans="71:72" x14ac:dyDescent="0.2">
      <c r="BS34486" s="152"/>
      <c r="BT34486" s="153"/>
    </row>
    <row r="34487" spans="71:72" x14ac:dyDescent="0.2">
      <c r="BS34487" s="152"/>
      <c r="BT34487" s="153"/>
    </row>
    <row r="34488" spans="71:72" x14ac:dyDescent="0.2">
      <c r="BS34488" s="152"/>
      <c r="BT34488" s="153"/>
    </row>
    <row r="34489" spans="71:72" x14ac:dyDescent="0.2">
      <c r="BS34489" s="152"/>
      <c r="BT34489" s="153"/>
    </row>
    <row r="34490" spans="71:72" x14ac:dyDescent="0.2">
      <c r="BS34490" s="152"/>
      <c r="BT34490" s="153"/>
    </row>
    <row r="34491" spans="71:72" x14ac:dyDescent="0.2">
      <c r="BS34491" s="152"/>
      <c r="BT34491" s="153"/>
    </row>
    <row r="34492" spans="71:72" x14ac:dyDescent="0.2">
      <c r="BS34492" s="152"/>
      <c r="BT34492" s="153"/>
    </row>
    <row r="34493" spans="71:72" x14ac:dyDescent="0.2">
      <c r="BS34493" s="152"/>
      <c r="BT34493" s="153"/>
    </row>
    <row r="34494" spans="71:72" x14ac:dyDescent="0.2">
      <c r="BS34494" s="152"/>
      <c r="BT34494" s="153"/>
    </row>
    <row r="34495" spans="71:72" x14ac:dyDescent="0.2">
      <c r="BS34495" s="152"/>
      <c r="BT34495" s="153"/>
    </row>
    <row r="34496" spans="71:72" x14ac:dyDescent="0.2">
      <c r="BS34496" s="152"/>
      <c r="BT34496" s="153"/>
    </row>
    <row r="34497" spans="71:72" x14ac:dyDescent="0.2">
      <c r="BS34497" s="152"/>
      <c r="BT34497" s="153"/>
    </row>
    <row r="34498" spans="71:72" x14ac:dyDescent="0.2">
      <c r="BS34498" s="152"/>
      <c r="BT34498" s="153"/>
    </row>
    <row r="34499" spans="71:72" x14ac:dyDescent="0.2">
      <c r="BS34499" s="152"/>
      <c r="BT34499" s="153"/>
    </row>
    <row r="34500" spans="71:72" x14ac:dyDescent="0.2">
      <c r="BS34500" s="152"/>
      <c r="BT34500" s="153"/>
    </row>
    <row r="34501" spans="71:72" x14ac:dyDescent="0.2">
      <c r="BS34501" s="152"/>
      <c r="BT34501" s="153"/>
    </row>
    <row r="34502" spans="71:72" x14ac:dyDescent="0.2">
      <c r="BS34502" s="152"/>
      <c r="BT34502" s="153"/>
    </row>
    <row r="34503" spans="71:72" x14ac:dyDescent="0.2">
      <c r="BS34503" s="152"/>
      <c r="BT34503" s="153"/>
    </row>
    <row r="34504" spans="71:72" x14ac:dyDescent="0.2">
      <c r="BS34504" s="152"/>
      <c r="BT34504" s="153"/>
    </row>
    <row r="34505" spans="71:72" x14ac:dyDescent="0.2">
      <c r="BS34505" s="152"/>
      <c r="BT34505" s="153"/>
    </row>
    <row r="34506" spans="71:72" x14ac:dyDescent="0.2">
      <c r="BS34506" s="152"/>
      <c r="BT34506" s="153"/>
    </row>
    <row r="34507" spans="71:72" x14ac:dyDescent="0.2">
      <c r="BS34507" s="152"/>
      <c r="BT34507" s="153"/>
    </row>
    <row r="34508" spans="71:72" x14ac:dyDescent="0.2">
      <c r="BS34508" s="152"/>
      <c r="BT34508" s="153"/>
    </row>
    <row r="34509" spans="71:72" x14ac:dyDescent="0.2">
      <c r="BS34509" s="152"/>
      <c r="BT34509" s="153"/>
    </row>
    <row r="34510" spans="71:72" x14ac:dyDescent="0.2">
      <c r="BS34510" s="152"/>
      <c r="BT34510" s="153"/>
    </row>
    <row r="34511" spans="71:72" x14ac:dyDescent="0.2">
      <c r="BS34511" s="152"/>
      <c r="BT34511" s="153"/>
    </row>
    <row r="34512" spans="71:72" x14ac:dyDescent="0.2">
      <c r="BS34512" s="152"/>
      <c r="BT34512" s="153"/>
    </row>
    <row r="34513" spans="71:72" x14ac:dyDescent="0.2">
      <c r="BS34513" s="152"/>
      <c r="BT34513" s="153"/>
    </row>
    <row r="34514" spans="71:72" x14ac:dyDescent="0.2">
      <c r="BS34514" s="152"/>
      <c r="BT34514" s="153"/>
    </row>
    <row r="34515" spans="71:72" x14ac:dyDescent="0.2">
      <c r="BS34515" s="152"/>
      <c r="BT34515" s="153"/>
    </row>
    <row r="34516" spans="71:72" x14ac:dyDescent="0.2">
      <c r="BS34516" s="152"/>
      <c r="BT34516" s="153"/>
    </row>
    <row r="34517" spans="71:72" x14ac:dyDescent="0.2">
      <c r="BS34517" s="152"/>
      <c r="BT34517" s="153"/>
    </row>
    <row r="34518" spans="71:72" x14ac:dyDescent="0.2">
      <c r="BS34518" s="152"/>
      <c r="BT34518" s="153"/>
    </row>
    <row r="34519" spans="71:72" x14ac:dyDescent="0.2">
      <c r="BS34519" s="152"/>
      <c r="BT34519" s="153"/>
    </row>
    <row r="34520" spans="71:72" x14ac:dyDescent="0.2">
      <c r="BS34520" s="152"/>
      <c r="BT34520" s="153"/>
    </row>
    <row r="34521" spans="71:72" x14ac:dyDescent="0.2">
      <c r="BS34521" s="152"/>
      <c r="BT34521" s="153"/>
    </row>
    <row r="34522" spans="71:72" x14ac:dyDescent="0.2">
      <c r="BS34522" s="152"/>
      <c r="BT34522" s="153"/>
    </row>
    <row r="34523" spans="71:72" x14ac:dyDescent="0.2">
      <c r="BS34523" s="152"/>
      <c r="BT34523" s="153"/>
    </row>
    <row r="34524" spans="71:72" x14ac:dyDescent="0.2">
      <c r="BS34524" s="152"/>
      <c r="BT34524" s="153"/>
    </row>
    <row r="34525" spans="71:72" x14ac:dyDescent="0.2">
      <c r="BS34525" s="152"/>
      <c r="BT34525" s="153"/>
    </row>
    <row r="34526" spans="71:72" x14ac:dyDescent="0.2">
      <c r="BS34526" s="152"/>
      <c r="BT34526" s="153"/>
    </row>
    <row r="34527" spans="71:72" x14ac:dyDescent="0.2">
      <c r="BS34527" s="152"/>
      <c r="BT34527" s="153"/>
    </row>
    <row r="34528" spans="71:72" x14ac:dyDescent="0.2">
      <c r="BS34528" s="152"/>
      <c r="BT34528" s="153"/>
    </row>
    <row r="34529" spans="71:72" x14ac:dyDescent="0.2">
      <c r="BS34529" s="152"/>
      <c r="BT34529" s="153"/>
    </row>
    <row r="34530" spans="71:72" x14ac:dyDescent="0.2">
      <c r="BS34530" s="152"/>
      <c r="BT34530" s="153"/>
    </row>
    <row r="34531" spans="71:72" x14ac:dyDescent="0.2">
      <c r="BS34531" s="152"/>
      <c r="BT34531" s="153"/>
    </row>
    <row r="34532" spans="71:72" x14ac:dyDescent="0.2">
      <c r="BS34532" s="152"/>
      <c r="BT34532" s="153"/>
    </row>
    <row r="34533" spans="71:72" x14ac:dyDescent="0.2">
      <c r="BS34533" s="152"/>
      <c r="BT34533" s="153"/>
    </row>
    <row r="34534" spans="71:72" x14ac:dyDescent="0.2">
      <c r="BS34534" s="152"/>
      <c r="BT34534" s="153"/>
    </row>
    <row r="34535" spans="71:72" x14ac:dyDescent="0.2">
      <c r="BS34535" s="152"/>
      <c r="BT34535" s="153"/>
    </row>
    <row r="34536" spans="71:72" x14ac:dyDescent="0.2">
      <c r="BS34536" s="152"/>
      <c r="BT34536" s="153"/>
    </row>
    <row r="34537" spans="71:72" x14ac:dyDescent="0.2">
      <c r="BS34537" s="152"/>
      <c r="BT34537" s="153"/>
    </row>
    <row r="34538" spans="71:72" x14ac:dyDescent="0.2">
      <c r="BS34538" s="152"/>
      <c r="BT34538" s="153"/>
    </row>
    <row r="34539" spans="71:72" x14ac:dyDescent="0.2">
      <c r="BS34539" s="152"/>
      <c r="BT34539" s="153"/>
    </row>
    <row r="34540" spans="71:72" x14ac:dyDescent="0.2">
      <c r="BS34540" s="152"/>
      <c r="BT34540" s="153"/>
    </row>
    <row r="34541" spans="71:72" x14ac:dyDescent="0.2">
      <c r="BS34541" s="152"/>
      <c r="BT34541" s="153"/>
    </row>
    <row r="34542" spans="71:72" x14ac:dyDescent="0.2">
      <c r="BS34542" s="152"/>
      <c r="BT34542" s="153"/>
    </row>
    <row r="34543" spans="71:72" x14ac:dyDescent="0.2">
      <c r="BS34543" s="152"/>
      <c r="BT34543" s="153"/>
    </row>
    <row r="34544" spans="71:72" x14ac:dyDescent="0.2">
      <c r="BS34544" s="152"/>
      <c r="BT34544" s="153"/>
    </row>
    <row r="34545" spans="71:72" x14ac:dyDescent="0.2">
      <c r="BS34545" s="152"/>
      <c r="BT34545" s="153"/>
    </row>
    <row r="34546" spans="71:72" x14ac:dyDescent="0.2">
      <c r="BS34546" s="152"/>
      <c r="BT34546" s="153"/>
    </row>
    <row r="34547" spans="71:72" x14ac:dyDescent="0.2">
      <c r="BS34547" s="152"/>
      <c r="BT34547" s="153"/>
    </row>
    <row r="34548" spans="71:72" x14ac:dyDescent="0.2">
      <c r="BS34548" s="152"/>
      <c r="BT34548" s="153"/>
    </row>
    <row r="34549" spans="71:72" x14ac:dyDescent="0.2">
      <c r="BS34549" s="152"/>
      <c r="BT34549" s="153"/>
    </row>
    <row r="34550" spans="71:72" x14ac:dyDescent="0.2">
      <c r="BS34550" s="152"/>
      <c r="BT34550" s="153"/>
    </row>
    <row r="34551" spans="71:72" x14ac:dyDescent="0.2">
      <c r="BS34551" s="152"/>
      <c r="BT34551" s="153"/>
    </row>
    <row r="34552" spans="71:72" x14ac:dyDescent="0.2">
      <c r="BS34552" s="152"/>
      <c r="BT34552" s="153"/>
    </row>
    <row r="34553" spans="71:72" x14ac:dyDescent="0.2">
      <c r="BS34553" s="152"/>
      <c r="BT34553" s="153"/>
    </row>
    <row r="34554" spans="71:72" x14ac:dyDescent="0.2">
      <c r="BS34554" s="152"/>
      <c r="BT34554" s="153"/>
    </row>
    <row r="34555" spans="71:72" x14ac:dyDescent="0.2">
      <c r="BS34555" s="152"/>
      <c r="BT34555" s="153"/>
    </row>
    <row r="34556" spans="71:72" x14ac:dyDescent="0.2">
      <c r="BS34556" s="152"/>
      <c r="BT34556" s="153"/>
    </row>
    <row r="34557" spans="71:72" x14ac:dyDescent="0.2">
      <c r="BS34557" s="152"/>
      <c r="BT34557" s="153"/>
    </row>
    <row r="34558" spans="71:72" x14ac:dyDescent="0.2">
      <c r="BS34558" s="152"/>
      <c r="BT34558" s="153"/>
    </row>
    <row r="34559" spans="71:72" x14ac:dyDescent="0.2">
      <c r="BS34559" s="152"/>
      <c r="BT34559" s="153"/>
    </row>
    <row r="34560" spans="71:72" x14ac:dyDescent="0.2">
      <c r="BS34560" s="152"/>
      <c r="BT34560" s="153"/>
    </row>
    <row r="34561" spans="71:72" x14ac:dyDescent="0.2">
      <c r="BS34561" s="152"/>
      <c r="BT34561" s="153"/>
    </row>
    <row r="34562" spans="71:72" x14ac:dyDescent="0.2">
      <c r="BS34562" s="152"/>
      <c r="BT34562" s="153"/>
    </row>
    <row r="34563" spans="71:72" x14ac:dyDescent="0.2">
      <c r="BS34563" s="152"/>
      <c r="BT34563" s="153"/>
    </row>
    <row r="34564" spans="71:72" x14ac:dyDescent="0.2">
      <c r="BS34564" s="152"/>
      <c r="BT34564" s="153"/>
    </row>
    <row r="34565" spans="71:72" x14ac:dyDescent="0.2">
      <c r="BS34565" s="152"/>
      <c r="BT34565" s="153"/>
    </row>
    <row r="34566" spans="71:72" x14ac:dyDescent="0.2">
      <c r="BS34566" s="152"/>
      <c r="BT34566" s="153"/>
    </row>
    <row r="34567" spans="71:72" x14ac:dyDescent="0.2">
      <c r="BS34567" s="152"/>
      <c r="BT34567" s="153"/>
    </row>
    <row r="34568" spans="71:72" x14ac:dyDescent="0.2">
      <c r="BS34568" s="152"/>
      <c r="BT34568" s="153"/>
    </row>
    <row r="34569" spans="71:72" x14ac:dyDescent="0.2">
      <c r="BS34569" s="152"/>
      <c r="BT34569" s="153"/>
    </row>
    <row r="34570" spans="71:72" x14ac:dyDescent="0.2">
      <c r="BS34570" s="152"/>
      <c r="BT34570" s="153"/>
    </row>
    <row r="34571" spans="71:72" x14ac:dyDescent="0.2">
      <c r="BS34571" s="152"/>
      <c r="BT34571" s="153"/>
    </row>
    <row r="34572" spans="71:72" x14ac:dyDescent="0.2">
      <c r="BS34572" s="152"/>
      <c r="BT34572" s="153"/>
    </row>
    <row r="34573" spans="71:72" x14ac:dyDescent="0.2">
      <c r="BS34573" s="152"/>
      <c r="BT34573" s="153"/>
    </row>
    <row r="34574" spans="71:72" x14ac:dyDescent="0.2">
      <c r="BS34574" s="152"/>
      <c r="BT34574" s="153"/>
    </row>
    <row r="34575" spans="71:72" x14ac:dyDescent="0.2">
      <c r="BS34575" s="152"/>
      <c r="BT34575" s="153"/>
    </row>
    <row r="34576" spans="71:72" x14ac:dyDescent="0.2">
      <c r="BS34576" s="152"/>
      <c r="BT34576" s="153"/>
    </row>
    <row r="34577" spans="71:72" x14ac:dyDescent="0.2">
      <c r="BS34577" s="152"/>
      <c r="BT34577" s="153"/>
    </row>
    <row r="34578" spans="71:72" x14ac:dyDescent="0.2">
      <c r="BS34578" s="152"/>
      <c r="BT34578" s="153"/>
    </row>
    <row r="34579" spans="71:72" x14ac:dyDescent="0.2">
      <c r="BS34579" s="152"/>
      <c r="BT34579" s="153"/>
    </row>
    <row r="34580" spans="71:72" x14ac:dyDescent="0.2">
      <c r="BS34580" s="152"/>
      <c r="BT34580" s="153"/>
    </row>
    <row r="34581" spans="71:72" x14ac:dyDescent="0.2">
      <c r="BS34581" s="152"/>
      <c r="BT34581" s="153"/>
    </row>
    <row r="34582" spans="71:72" x14ac:dyDescent="0.2">
      <c r="BS34582" s="152"/>
      <c r="BT34582" s="153"/>
    </row>
    <row r="34583" spans="71:72" x14ac:dyDescent="0.2">
      <c r="BS34583" s="152"/>
      <c r="BT34583" s="153"/>
    </row>
    <row r="34584" spans="71:72" x14ac:dyDescent="0.2">
      <c r="BS34584" s="152"/>
      <c r="BT34584" s="153"/>
    </row>
    <row r="34585" spans="71:72" x14ac:dyDescent="0.2">
      <c r="BS34585" s="152"/>
      <c r="BT34585" s="153"/>
    </row>
    <row r="34586" spans="71:72" x14ac:dyDescent="0.2">
      <c r="BS34586" s="152"/>
      <c r="BT34586" s="153"/>
    </row>
    <row r="34587" spans="71:72" x14ac:dyDescent="0.2">
      <c r="BS34587" s="152"/>
      <c r="BT34587" s="153"/>
    </row>
    <row r="34588" spans="71:72" x14ac:dyDescent="0.2">
      <c r="BS34588" s="152"/>
      <c r="BT34588" s="153"/>
    </row>
    <row r="34589" spans="71:72" x14ac:dyDescent="0.2">
      <c r="BS34589" s="152"/>
      <c r="BT34589" s="153"/>
    </row>
    <row r="34590" spans="71:72" x14ac:dyDescent="0.2">
      <c r="BS34590" s="152"/>
      <c r="BT34590" s="153"/>
    </row>
    <row r="34591" spans="71:72" x14ac:dyDescent="0.2">
      <c r="BS34591" s="152"/>
      <c r="BT34591" s="153"/>
    </row>
    <row r="34592" spans="71:72" x14ac:dyDescent="0.2">
      <c r="BS34592" s="152"/>
      <c r="BT34592" s="153"/>
    </row>
    <row r="34593" spans="71:72" x14ac:dyDescent="0.2">
      <c r="BS34593" s="152"/>
      <c r="BT34593" s="153"/>
    </row>
    <row r="34594" spans="71:72" x14ac:dyDescent="0.2">
      <c r="BS34594" s="152"/>
      <c r="BT34594" s="153"/>
    </row>
    <row r="34595" spans="71:72" x14ac:dyDescent="0.2">
      <c r="BS34595" s="152"/>
      <c r="BT34595" s="153"/>
    </row>
    <row r="34596" spans="71:72" x14ac:dyDescent="0.2">
      <c r="BS34596" s="152"/>
      <c r="BT34596" s="153"/>
    </row>
    <row r="34597" spans="71:72" x14ac:dyDescent="0.2">
      <c r="BS34597" s="152"/>
      <c r="BT34597" s="153"/>
    </row>
    <row r="34598" spans="71:72" x14ac:dyDescent="0.2">
      <c r="BS34598" s="152"/>
      <c r="BT34598" s="153"/>
    </row>
    <row r="34599" spans="71:72" x14ac:dyDescent="0.2">
      <c r="BS34599" s="152"/>
      <c r="BT34599" s="153"/>
    </row>
    <row r="34600" spans="71:72" x14ac:dyDescent="0.2">
      <c r="BS34600" s="152"/>
      <c r="BT34600" s="153"/>
    </row>
    <row r="34601" spans="71:72" x14ac:dyDescent="0.2">
      <c r="BS34601" s="152"/>
      <c r="BT34601" s="153"/>
    </row>
    <row r="34602" spans="71:72" x14ac:dyDescent="0.2">
      <c r="BS34602" s="152"/>
      <c r="BT34602" s="153"/>
    </row>
    <row r="34603" spans="71:72" x14ac:dyDescent="0.2">
      <c r="BS34603" s="152"/>
      <c r="BT34603" s="153"/>
    </row>
    <row r="34604" spans="71:72" x14ac:dyDescent="0.2">
      <c r="BS34604" s="152"/>
      <c r="BT34604" s="153"/>
    </row>
    <row r="34605" spans="71:72" x14ac:dyDescent="0.2">
      <c r="BS34605" s="152"/>
      <c r="BT34605" s="153"/>
    </row>
    <row r="34606" spans="71:72" x14ac:dyDescent="0.2">
      <c r="BS34606" s="152"/>
      <c r="BT34606" s="153"/>
    </row>
    <row r="34607" spans="71:72" x14ac:dyDescent="0.2">
      <c r="BS34607" s="152"/>
      <c r="BT34607" s="153"/>
    </row>
    <row r="34608" spans="71:72" x14ac:dyDescent="0.2">
      <c r="BS34608" s="152"/>
      <c r="BT34608" s="153"/>
    </row>
    <row r="34609" spans="71:72" x14ac:dyDescent="0.2">
      <c r="BS34609" s="152"/>
      <c r="BT34609" s="153"/>
    </row>
    <row r="34610" spans="71:72" x14ac:dyDescent="0.2">
      <c r="BS34610" s="152"/>
      <c r="BT34610" s="153"/>
    </row>
    <row r="34611" spans="71:72" x14ac:dyDescent="0.2">
      <c r="BS34611" s="152"/>
      <c r="BT34611" s="153"/>
    </row>
    <row r="34612" spans="71:72" x14ac:dyDescent="0.2">
      <c r="BS34612" s="152"/>
      <c r="BT34612" s="153"/>
    </row>
    <row r="34613" spans="71:72" x14ac:dyDescent="0.2">
      <c r="BS34613" s="152"/>
      <c r="BT34613" s="153"/>
    </row>
    <row r="34614" spans="71:72" x14ac:dyDescent="0.2">
      <c r="BS34614" s="152"/>
      <c r="BT34614" s="153"/>
    </row>
    <row r="34615" spans="71:72" x14ac:dyDescent="0.2">
      <c r="BS34615" s="152"/>
      <c r="BT34615" s="153"/>
    </row>
    <row r="34616" spans="71:72" x14ac:dyDescent="0.2">
      <c r="BS34616" s="152"/>
      <c r="BT34616" s="153"/>
    </row>
    <row r="34617" spans="71:72" x14ac:dyDescent="0.2">
      <c r="BS34617" s="152"/>
      <c r="BT34617" s="153"/>
    </row>
    <row r="34618" spans="71:72" x14ac:dyDescent="0.2">
      <c r="BS34618" s="152"/>
      <c r="BT34618" s="153"/>
    </row>
    <row r="34619" spans="71:72" x14ac:dyDescent="0.2">
      <c r="BS34619" s="152"/>
      <c r="BT34619" s="153"/>
    </row>
    <row r="34620" spans="71:72" x14ac:dyDescent="0.2">
      <c r="BS34620" s="152"/>
      <c r="BT34620" s="153"/>
    </row>
    <row r="34621" spans="71:72" x14ac:dyDescent="0.2">
      <c r="BS34621" s="152"/>
      <c r="BT34621" s="153"/>
    </row>
    <row r="34622" spans="71:72" x14ac:dyDescent="0.2">
      <c r="BS34622" s="152"/>
      <c r="BT34622" s="153"/>
    </row>
    <row r="34623" spans="71:72" x14ac:dyDescent="0.2">
      <c r="BS34623" s="152"/>
      <c r="BT34623" s="153"/>
    </row>
    <row r="34624" spans="71:72" x14ac:dyDescent="0.2">
      <c r="BS34624" s="152"/>
      <c r="BT34624" s="153"/>
    </row>
    <row r="34625" spans="71:72" x14ac:dyDescent="0.2">
      <c r="BS34625" s="152"/>
      <c r="BT34625" s="153"/>
    </row>
    <row r="34626" spans="71:72" x14ac:dyDescent="0.2">
      <c r="BS34626" s="152"/>
      <c r="BT34626" s="153"/>
    </row>
    <row r="34627" spans="71:72" x14ac:dyDescent="0.2">
      <c r="BS34627" s="152"/>
      <c r="BT34627" s="153"/>
    </row>
    <row r="34628" spans="71:72" x14ac:dyDescent="0.2">
      <c r="BS34628" s="152"/>
      <c r="BT34628" s="153"/>
    </row>
    <row r="34629" spans="71:72" x14ac:dyDescent="0.2">
      <c r="BS34629" s="152"/>
      <c r="BT34629" s="153"/>
    </row>
    <row r="34630" spans="71:72" x14ac:dyDescent="0.2">
      <c r="BS34630" s="152"/>
      <c r="BT34630" s="153"/>
    </row>
    <row r="34631" spans="71:72" x14ac:dyDescent="0.2">
      <c r="BS34631" s="152"/>
      <c r="BT34631" s="153"/>
    </row>
    <row r="34632" spans="71:72" x14ac:dyDescent="0.2">
      <c r="BS34632" s="152"/>
      <c r="BT34632" s="153"/>
    </row>
    <row r="34633" spans="71:72" x14ac:dyDescent="0.2">
      <c r="BS34633" s="152"/>
      <c r="BT34633" s="153"/>
    </row>
    <row r="34634" spans="71:72" x14ac:dyDescent="0.2">
      <c r="BS34634" s="152"/>
      <c r="BT34634" s="153"/>
    </row>
    <row r="34635" spans="71:72" x14ac:dyDescent="0.2">
      <c r="BS34635" s="152"/>
      <c r="BT34635" s="153"/>
    </row>
    <row r="34636" spans="71:72" x14ac:dyDescent="0.2">
      <c r="BS34636" s="152"/>
      <c r="BT34636" s="153"/>
    </row>
    <row r="34637" spans="71:72" x14ac:dyDescent="0.2">
      <c r="BS34637" s="152"/>
      <c r="BT34637" s="153"/>
    </row>
    <row r="34638" spans="71:72" x14ac:dyDescent="0.2">
      <c r="BS34638" s="152"/>
      <c r="BT34638" s="153"/>
    </row>
    <row r="34639" spans="71:72" x14ac:dyDescent="0.2">
      <c r="BS34639" s="152"/>
      <c r="BT34639" s="153"/>
    </row>
    <row r="34640" spans="71:72" x14ac:dyDescent="0.2">
      <c r="BS34640" s="152"/>
      <c r="BT34640" s="153"/>
    </row>
    <row r="34641" spans="71:72" x14ac:dyDescent="0.2">
      <c r="BS34641" s="152"/>
      <c r="BT34641" s="153"/>
    </row>
    <row r="34642" spans="71:72" x14ac:dyDescent="0.2">
      <c r="BS34642" s="152"/>
      <c r="BT34642" s="153"/>
    </row>
    <row r="34643" spans="71:72" x14ac:dyDescent="0.2">
      <c r="BS34643" s="152"/>
      <c r="BT34643" s="153"/>
    </row>
    <row r="34644" spans="71:72" x14ac:dyDescent="0.2">
      <c r="BS34644" s="152"/>
      <c r="BT34644" s="153"/>
    </row>
    <row r="34645" spans="71:72" x14ac:dyDescent="0.2">
      <c r="BS34645" s="152"/>
      <c r="BT34645" s="153"/>
    </row>
    <row r="34646" spans="71:72" x14ac:dyDescent="0.2">
      <c r="BS34646" s="152"/>
      <c r="BT34646" s="153"/>
    </row>
    <row r="34647" spans="71:72" x14ac:dyDescent="0.2">
      <c r="BS34647" s="152"/>
      <c r="BT34647" s="153"/>
    </row>
    <row r="34648" spans="71:72" x14ac:dyDescent="0.2">
      <c r="BS34648" s="152"/>
      <c r="BT34648" s="153"/>
    </row>
    <row r="34649" spans="71:72" x14ac:dyDescent="0.2">
      <c r="BS34649" s="152"/>
      <c r="BT34649" s="153"/>
    </row>
    <row r="34650" spans="71:72" x14ac:dyDescent="0.2">
      <c r="BS34650" s="152"/>
      <c r="BT34650" s="153"/>
    </row>
    <row r="34651" spans="71:72" x14ac:dyDescent="0.2">
      <c r="BS34651" s="152"/>
      <c r="BT34651" s="153"/>
    </row>
    <row r="34652" spans="71:72" x14ac:dyDescent="0.2">
      <c r="BS34652" s="152"/>
      <c r="BT34652" s="153"/>
    </row>
    <row r="34653" spans="71:72" x14ac:dyDescent="0.2">
      <c r="BS34653" s="152"/>
      <c r="BT34653" s="153"/>
    </row>
    <row r="34654" spans="71:72" x14ac:dyDescent="0.2">
      <c r="BS34654" s="152"/>
      <c r="BT34654" s="153"/>
    </row>
    <row r="34655" spans="71:72" x14ac:dyDescent="0.2">
      <c r="BS34655" s="152"/>
      <c r="BT34655" s="153"/>
    </row>
    <row r="34656" spans="71:72" x14ac:dyDescent="0.2">
      <c r="BS34656" s="152"/>
      <c r="BT34656" s="153"/>
    </row>
    <row r="34657" spans="71:72" x14ac:dyDescent="0.2">
      <c r="BS34657" s="152"/>
      <c r="BT34657" s="153"/>
    </row>
    <row r="34658" spans="71:72" x14ac:dyDescent="0.2">
      <c r="BS34658" s="152"/>
      <c r="BT34658" s="153"/>
    </row>
    <row r="34659" spans="71:72" x14ac:dyDescent="0.2">
      <c r="BS34659" s="152"/>
      <c r="BT34659" s="153"/>
    </row>
    <row r="34660" spans="71:72" x14ac:dyDescent="0.2">
      <c r="BS34660" s="152"/>
      <c r="BT34660" s="153"/>
    </row>
    <row r="34661" spans="71:72" x14ac:dyDescent="0.2">
      <c r="BS34661" s="152"/>
      <c r="BT34661" s="153"/>
    </row>
    <row r="34662" spans="71:72" x14ac:dyDescent="0.2">
      <c r="BS34662" s="152"/>
      <c r="BT34662" s="153"/>
    </row>
    <row r="34663" spans="71:72" x14ac:dyDescent="0.2">
      <c r="BS34663" s="152"/>
      <c r="BT34663" s="153"/>
    </row>
    <row r="34664" spans="71:72" x14ac:dyDescent="0.2">
      <c r="BS34664" s="152"/>
      <c r="BT34664" s="153"/>
    </row>
    <row r="34665" spans="71:72" x14ac:dyDescent="0.2">
      <c r="BS34665" s="152"/>
      <c r="BT34665" s="153"/>
    </row>
    <row r="34666" spans="71:72" x14ac:dyDescent="0.2">
      <c r="BS34666" s="152"/>
      <c r="BT34666" s="153"/>
    </row>
    <row r="34667" spans="71:72" x14ac:dyDescent="0.2">
      <c r="BS34667" s="152"/>
      <c r="BT34667" s="153"/>
    </row>
    <row r="34668" spans="71:72" x14ac:dyDescent="0.2">
      <c r="BS34668" s="152"/>
      <c r="BT34668" s="153"/>
    </row>
    <row r="34669" spans="71:72" x14ac:dyDescent="0.2">
      <c r="BS34669" s="152"/>
      <c r="BT34669" s="153"/>
    </row>
    <row r="34670" spans="71:72" x14ac:dyDescent="0.2">
      <c r="BS34670" s="152"/>
      <c r="BT34670" s="153"/>
    </row>
    <row r="34671" spans="71:72" x14ac:dyDescent="0.2">
      <c r="BS34671" s="152"/>
      <c r="BT34671" s="153"/>
    </row>
    <row r="34672" spans="71:72" x14ac:dyDescent="0.2">
      <c r="BS34672" s="152"/>
      <c r="BT34672" s="153"/>
    </row>
    <row r="34673" spans="71:72" x14ac:dyDescent="0.2">
      <c r="BS34673" s="152"/>
      <c r="BT34673" s="153"/>
    </row>
    <row r="34674" spans="71:72" x14ac:dyDescent="0.2">
      <c r="BS34674" s="152"/>
      <c r="BT34674" s="153"/>
    </row>
    <row r="34675" spans="71:72" x14ac:dyDescent="0.2">
      <c r="BS34675" s="152"/>
      <c r="BT34675" s="153"/>
    </row>
    <row r="34676" spans="71:72" x14ac:dyDescent="0.2">
      <c r="BS34676" s="152"/>
      <c r="BT34676" s="153"/>
    </row>
    <row r="34677" spans="71:72" x14ac:dyDescent="0.2">
      <c r="BS34677" s="152"/>
      <c r="BT34677" s="153"/>
    </row>
    <row r="34678" spans="71:72" x14ac:dyDescent="0.2">
      <c r="BS34678" s="152"/>
      <c r="BT34678" s="153"/>
    </row>
    <row r="34679" spans="71:72" x14ac:dyDescent="0.2">
      <c r="BS34679" s="152"/>
      <c r="BT34679" s="153"/>
    </row>
    <row r="34680" spans="71:72" x14ac:dyDescent="0.2">
      <c r="BS34680" s="152"/>
      <c r="BT34680" s="153"/>
    </row>
    <row r="34681" spans="71:72" x14ac:dyDescent="0.2">
      <c r="BS34681" s="152"/>
      <c r="BT34681" s="153"/>
    </row>
    <row r="34682" spans="71:72" x14ac:dyDescent="0.2">
      <c r="BS34682" s="152"/>
      <c r="BT34682" s="153"/>
    </row>
    <row r="34683" spans="71:72" x14ac:dyDescent="0.2">
      <c r="BS34683" s="152"/>
      <c r="BT34683" s="153"/>
    </row>
    <row r="34684" spans="71:72" x14ac:dyDescent="0.2">
      <c r="BS34684" s="152"/>
      <c r="BT34684" s="153"/>
    </row>
    <row r="34685" spans="71:72" x14ac:dyDescent="0.2">
      <c r="BS34685" s="152"/>
      <c r="BT34685" s="153"/>
    </row>
    <row r="34686" spans="71:72" x14ac:dyDescent="0.2">
      <c r="BS34686" s="152"/>
      <c r="BT34686" s="153"/>
    </row>
    <row r="34687" spans="71:72" x14ac:dyDescent="0.2">
      <c r="BS34687" s="152"/>
      <c r="BT34687" s="153"/>
    </row>
    <row r="34688" spans="71:72" x14ac:dyDescent="0.2">
      <c r="BS34688" s="152"/>
      <c r="BT34688" s="153"/>
    </row>
    <row r="34689" spans="71:72" x14ac:dyDescent="0.2">
      <c r="BS34689" s="152"/>
      <c r="BT34689" s="153"/>
    </row>
    <row r="34690" spans="71:72" x14ac:dyDescent="0.2">
      <c r="BS34690" s="152"/>
      <c r="BT34690" s="153"/>
    </row>
    <row r="34691" spans="71:72" x14ac:dyDescent="0.2">
      <c r="BS34691" s="152"/>
      <c r="BT34691" s="153"/>
    </row>
    <row r="34692" spans="71:72" x14ac:dyDescent="0.2">
      <c r="BS34692" s="152"/>
      <c r="BT34692" s="153"/>
    </row>
    <row r="34693" spans="71:72" x14ac:dyDescent="0.2">
      <c r="BS34693" s="152"/>
      <c r="BT34693" s="153"/>
    </row>
    <row r="34694" spans="71:72" x14ac:dyDescent="0.2">
      <c r="BS34694" s="152"/>
      <c r="BT34694" s="153"/>
    </row>
    <row r="34695" spans="71:72" x14ac:dyDescent="0.2">
      <c r="BS34695" s="152"/>
      <c r="BT34695" s="153"/>
    </row>
    <row r="34696" spans="71:72" x14ac:dyDescent="0.2">
      <c r="BS34696" s="152"/>
      <c r="BT34696" s="153"/>
    </row>
    <row r="34697" spans="71:72" x14ac:dyDescent="0.2">
      <c r="BS34697" s="152"/>
      <c r="BT34697" s="153"/>
    </row>
    <row r="34698" spans="71:72" x14ac:dyDescent="0.2">
      <c r="BS34698" s="152"/>
      <c r="BT34698" s="153"/>
    </row>
    <row r="34699" spans="71:72" x14ac:dyDescent="0.2">
      <c r="BS34699" s="152"/>
      <c r="BT34699" s="153"/>
    </row>
    <row r="34700" spans="71:72" x14ac:dyDescent="0.2">
      <c r="BS34700" s="152"/>
      <c r="BT34700" s="153"/>
    </row>
    <row r="34701" spans="71:72" x14ac:dyDescent="0.2">
      <c r="BS34701" s="152"/>
      <c r="BT34701" s="153"/>
    </row>
    <row r="34702" spans="71:72" x14ac:dyDescent="0.2">
      <c r="BS34702" s="152"/>
      <c r="BT34702" s="153"/>
    </row>
    <row r="34703" spans="71:72" x14ac:dyDescent="0.2">
      <c r="BS34703" s="152"/>
      <c r="BT34703" s="153"/>
    </row>
    <row r="34704" spans="71:72" x14ac:dyDescent="0.2">
      <c r="BS34704" s="152"/>
      <c r="BT34704" s="153"/>
    </row>
    <row r="34705" spans="71:72" x14ac:dyDescent="0.2">
      <c r="BS34705" s="152"/>
      <c r="BT34705" s="153"/>
    </row>
    <row r="34706" spans="71:72" x14ac:dyDescent="0.2">
      <c r="BS34706" s="152"/>
      <c r="BT34706" s="153"/>
    </row>
    <row r="34707" spans="71:72" x14ac:dyDescent="0.2">
      <c r="BS34707" s="152"/>
      <c r="BT34707" s="153"/>
    </row>
    <row r="34708" spans="71:72" x14ac:dyDescent="0.2">
      <c r="BS34708" s="152"/>
      <c r="BT34708" s="153"/>
    </row>
    <row r="34709" spans="71:72" x14ac:dyDescent="0.2">
      <c r="BS34709" s="152"/>
      <c r="BT34709" s="153"/>
    </row>
    <row r="34710" spans="71:72" x14ac:dyDescent="0.2">
      <c r="BS34710" s="152"/>
      <c r="BT34710" s="153"/>
    </row>
    <row r="34711" spans="71:72" x14ac:dyDescent="0.2">
      <c r="BS34711" s="152"/>
      <c r="BT34711" s="153"/>
    </row>
    <row r="34712" spans="71:72" x14ac:dyDescent="0.2">
      <c r="BS34712" s="152"/>
      <c r="BT34712" s="153"/>
    </row>
    <row r="34713" spans="71:72" x14ac:dyDescent="0.2">
      <c r="BS34713" s="152"/>
      <c r="BT34713" s="153"/>
    </row>
    <row r="34714" spans="71:72" x14ac:dyDescent="0.2">
      <c r="BS34714" s="152"/>
      <c r="BT34714" s="153"/>
    </row>
    <row r="34715" spans="71:72" x14ac:dyDescent="0.2">
      <c r="BS34715" s="152"/>
      <c r="BT34715" s="153"/>
    </row>
    <row r="34716" spans="71:72" x14ac:dyDescent="0.2">
      <c r="BS34716" s="152"/>
      <c r="BT34716" s="153"/>
    </row>
    <row r="34717" spans="71:72" x14ac:dyDescent="0.2">
      <c r="BS34717" s="152"/>
      <c r="BT34717" s="153"/>
    </row>
    <row r="34718" spans="71:72" x14ac:dyDescent="0.2">
      <c r="BS34718" s="152"/>
      <c r="BT34718" s="153"/>
    </row>
    <row r="34719" spans="71:72" x14ac:dyDescent="0.2">
      <c r="BS34719" s="152"/>
      <c r="BT34719" s="153"/>
    </row>
    <row r="34720" spans="71:72" x14ac:dyDescent="0.2">
      <c r="BS34720" s="152"/>
      <c r="BT34720" s="153"/>
    </row>
    <row r="34721" spans="71:72" x14ac:dyDescent="0.2">
      <c r="BS34721" s="152"/>
      <c r="BT34721" s="153"/>
    </row>
    <row r="34722" spans="71:72" x14ac:dyDescent="0.2">
      <c r="BS34722" s="152"/>
      <c r="BT34722" s="153"/>
    </row>
    <row r="34723" spans="71:72" x14ac:dyDescent="0.2">
      <c r="BS34723" s="152"/>
      <c r="BT34723" s="153"/>
    </row>
    <row r="34724" spans="71:72" x14ac:dyDescent="0.2">
      <c r="BS34724" s="152"/>
      <c r="BT34724" s="153"/>
    </row>
    <row r="34725" spans="71:72" x14ac:dyDescent="0.2">
      <c r="BS34725" s="152"/>
      <c r="BT34725" s="153"/>
    </row>
    <row r="34726" spans="71:72" x14ac:dyDescent="0.2">
      <c r="BS34726" s="152"/>
      <c r="BT34726" s="153"/>
    </row>
    <row r="34727" spans="71:72" x14ac:dyDescent="0.2">
      <c r="BS34727" s="152"/>
      <c r="BT34727" s="153"/>
    </row>
    <row r="34728" spans="71:72" x14ac:dyDescent="0.2">
      <c r="BS34728" s="152"/>
      <c r="BT34728" s="153"/>
    </row>
    <row r="34729" spans="71:72" x14ac:dyDescent="0.2">
      <c r="BS34729" s="152"/>
      <c r="BT34729" s="153"/>
    </row>
    <row r="34730" spans="71:72" x14ac:dyDescent="0.2">
      <c r="BS34730" s="152"/>
      <c r="BT34730" s="153"/>
    </row>
    <row r="34731" spans="71:72" x14ac:dyDescent="0.2">
      <c r="BS34731" s="152"/>
      <c r="BT34731" s="153"/>
    </row>
    <row r="34732" spans="71:72" x14ac:dyDescent="0.2">
      <c r="BS34732" s="152"/>
      <c r="BT34732" s="153"/>
    </row>
    <row r="34733" spans="71:72" x14ac:dyDescent="0.2">
      <c r="BS34733" s="152"/>
      <c r="BT34733" s="153"/>
    </row>
    <row r="34734" spans="71:72" x14ac:dyDescent="0.2">
      <c r="BS34734" s="152"/>
      <c r="BT34734" s="153"/>
    </row>
    <row r="34735" spans="71:72" x14ac:dyDescent="0.2">
      <c r="BS34735" s="152"/>
      <c r="BT34735" s="153"/>
    </row>
    <row r="34736" spans="71:72" x14ac:dyDescent="0.2">
      <c r="BS34736" s="152"/>
      <c r="BT34736" s="153"/>
    </row>
    <row r="34737" spans="71:72" x14ac:dyDescent="0.2">
      <c r="BS34737" s="152"/>
      <c r="BT34737" s="153"/>
    </row>
    <row r="34738" spans="71:72" x14ac:dyDescent="0.2">
      <c r="BS34738" s="152"/>
      <c r="BT34738" s="153"/>
    </row>
    <row r="34739" spans="71:72" x14ac:dyDescent="0.2">
      <c r="BS34739" s="152"/>
      <c r="BT34739" s="153"/>
    </row>
    <row r="34740" spans="71:72" x14ac:dyDescent="0.2">
      <c r="BS34740" s="152"/>
      <c r="BT34740" s="153"/>
    </row>
    <row r="34741" spans="71:72" x14ac:dyDescent="0.2">
      <c r="BS34741" s="152"/>
      <c r="BT34741" s="153"/>
    </row>
    <row r="34742" spans="71:72" x14ac:dyDescent="0.2">
      <c r="BS34742" s="152"/>
      <c r="BT34742" s="153"/>
    </row>
    <row r="34743" spans="71:72" x14ac:dyDescent="0.2">
      <c r="BS34743" s="152"/>
      <c r="BT34743" s="153"/>
    </row>
    <row r="34744" spans="71:72" x14ac:dyDescent="0.2">
      <c r="BS34744" s="152"/>
      <c r="BT34744" s="153"/>
    </row>
    <row r="34745" spans="71:72" x14ac:dyDescent="0.2">
      <c r="BS34745" s="152"/>
      <c r="BT34745" s="153"/>
    </row>
    <row r="34746" spans="71:72" x14ac:dyDescent="0.2">
      <c r="BS34746" s="152"/>
      <c r="BT34746" s="153"/>
    </row>
    <row r="34747" spans="71:72" x14ac:dyDescent="0.2">
      <c r="BS34747" s="152"/>
      <c r="BT34747" s="153"/>
    </row>
    <row r="34748" spans="71:72" x14ac:dyDescent="0.2">
      <c r="BS34748" s="152"/>
      <c r="BT34748" s="153"/>
    </row>
    <row r="34749" spans="71:72" x14ac:dyDescent="0.2">
      <c r="BS34749" s="152"/>
      <c r="BT34749" s="153"/>
    </row>
    <row r="34750" spans="71:72" x14ac:dyDescent="0.2">
      <c r="BS34750" s="152"/>
      <c r="BT34750" s="153"/>
    </row>
    <row r="34751" spans="71:72" x14ac:dyDescent="0.2">
      <c r="BS34751" s="152"/>
      <c r="BT34751" s="153"/>
    </row>
    <row r="34752" spans="71:72" x14ac:dyDescent="0.2">
      <c r="BS34752" s="152"/>
      <c r="BT34752" s="153"/>
    </row>
    <row r="34753" spans="71:72" x14ac:dyDescent="0.2">
      <c r="BS34753" s="152"/>
      <c r="BT34753" s="153"/>
    </row>
    <row r="34754" spans="71:72" x14ac:dyDescent="0.2">
      <c r="BS34754" s="152"/>
      <c r="BT34754" s="153"/>
    </row>
    <row r="34755" spans="71:72" x14ac:dyDescent="0.2">
      <c r="BS34755" s="152"/>
      <c r="BT34755" s="153"/>
    </row>
    <row r="34756" spans="71:72" x14ac:dyDescent="0.2">
      <c r="BS34756" s="152"/>
      <c r="BT34756" s="153"/>
    </row>
    <row r="34757" spans="71:72" x14ac:dyDescent="0.2">
      <c r="BS34757" s="152"/>
      <c r="BT34757" s="153"/>
    </row>
    <row r="34758" spans="71:72" x14ac:dyDescent="0.2">
      <c r="BS34758" s="152"/>
      <c r="BT34758" s="153"/>
    </row>
    <row r="34759" spans="71:72" x14ac:dyDescent="0.2">
      <c r="BS34759" s="152"/>
      <c r="BT34759" s="153"/>
    </row>
    <row r="34760" spans="71:72" x14ac:dyDescent="0.2">
      <c r="BS34760" s="152"/>
      <c r="BT34760" s="153"/>
    </row>
    <row r="34761" spans="71:72" x14ac:dyDescent="0.2">
      <c r="BS34761" s="152"/>
      <c r="BT34761" s="153"/>
    </row>
    <row r="34762" spans="71:72" x14ac:dyDescent="0.2">
      <c r="BS34762" s="152"/>
      <c r="BT34762" s="153"/>
    </row>
    <row r="34763" spans="71:72" x14ac:dyDescent="0.2">
      <c r="BS34763" s="152"/>
      <c r="BT34763" s="153"/>
    </row>
    <row r="34764" spans="71:72" x14ac:dyDescent="0.2">
      <c r="BS34764" s="152"/>
      <c r="BT34764" s="153"/>
    </row>
    <row r="34765" spans="71:72" x14ac:dyDescent="0.2">
      <c r="BS34765" s="152"/>
      <c r="BT34765" s="153"/>
    </row>
    <row r="34766" spans="71:72" x14ac:dyDescent="0.2">
      <c r="BS34766" s="152"/>
      <c r="BT34766" s="153"/>
    </row>
    <row r="34767" spans="71:72" x14ac:dyDescent="0.2">
      <c r="BS34767" s="152"/>
      <c r="BT34767" s="153"/>
    </row>
    <row r="34768" spans="71:72" x14ac:dyDescent="0.2">
      <c r="BS34768" s="152"/>
      <c r="BT34768" s="153"/>
    </row>
    <row r="34769" spans="71:72" x14ac:dyDescent="0.2">
      <c r="BS34769" s="152"/>
      <c r="BT34769" s="153"/>
    </row>
    <row r="34770" spans="71:72" x14ac:dyDescent="0.2">
      <c r="BS34770" s="152"/>
      <c r="BT34770" s="153"/>
    </row>
    <row r="34771" spans="71:72" x14ac:dyDescent="0.2">
      <c r="BS34771" s="152"/>
      <c r="BT34771" s="153"/>
    </row>
    <row r="34772" spans="71:72" x14ac:dyDescent="0.2">
      <c r="BS34772" s="152"/>
      <c r="BT34772" s="153"/>
    </row>
    <row r="34773" spans="71:72" x14ac:dyDescent="0.2">
      <c r="BS34773" s="152"/>
      <c r="BT34773" s="153"/>
    </row>
    <row r="34774" spans="71:72" x14ac:dyDescent="0.2">
      <c r="BS34774" s="152"/>
      <c r="BT34774" s="153"/>
    </row>
    <row r="34775" spans="71:72" x14ac:dyDescent="0.2">
      <c r="BS34775" s="152"/>
      <c r="BT34775" s="153"/>
    </row>
    <row r="34776" spans="71:72" x14ac:dyDescent="0.2">
      <c r="BS34776" s="152"/>
      <c r="BT34776" s="153"/>
    </row>
    <row r="34777" spans="71:72" x14ac:dyDescent="0.2">
      <c r="BS34777" s="152"/>
      <c r="BT34777" s="153"/>
    </row>
    <row r="34778" spans="71:72" x14ac:dyDescent="0.2">
      <c r="BS34778" s="152"/>
      <c r="BT34778" s="153"/>
    </row>
    <row r="34779" spans="71:72" x14ac:dyDescent="0.2">
      <c r="BS34779" s="152"/>
      <c r="BT34779" s="153"/>
    </row>
    <row r="34780" spans="71:72" x14ac:dyDescent="0.2">
      <c r="BS34780" s="152"/>
      <c r="BT34780" s="153"/>
    </row>
    <row r="34781" spans="71:72" x14ac:dyDescent="0.2">
      <c r="BS34781" s="152"/>
      <c r="BT34781" s="153"/>
    </row>
    <row r="34782" spans="71:72" x14ac:dyDescent="0.2">
      <c r="BS34782" s="152"/>
      <c r="BT34782" s="153"/>
    </row>
    <row r="34783" spans="71:72" x14ac:dyDescent="0.2">
      <c r="BS34783" s="152"/>
      <c r="BT34783" s="153"/>
    </row>
    <row r="34784" spans="71:72" x14ac:dyDescent="0.2">
      <c r="BS34784" s="152"/>
      <c r="BT34784" s="153"/>
    </row>
    <row r="34785" spans="71:72" x14ac:dyDescent="0.2">
      <c r="BS34785" s="152"/>
      <c r="BT34785" s="153"/>
    </row>
    <row r="34786" spans="71:72" x14ac:dyDescent="0.2">
      <c r="BS34786" s="152"/>
      <c r="BT34786" s="153"/>
    </row>
    <row r="34787" spans="71:72" x14ac:dyDescent="0.2">
      <c r="BS34787" s="152"/>
      <c r="BT34787" s="153"/>
    </row>
    <row r="34788" spans="71:72" x14ac:dyDescent="0.2">
      <c r="BS34788" s="152"/>
      <c r="BT34788" s="153"/>
    </row>
    <row r="34789" spans="71:72" x14ac:dyDescent="0.2">
      <c r="BS34789" s="152"/>
      <c r="BT34789" s="153"/>
    </row>
    <row r="34790" spans="71:72" x14ac:dyDescent="0.2">
      <c r="BS34790" s="152"/>
      <c r="BT34790" s="153"/>
    </row>
    <row r="34791" spans="71:72" x14ac:dyDescent="0.2">
      <c r="BS34791" s="152"/>
      <c r="BT34791" s="153"/>
    </row>
    <row r="34792" spans="71:72" x14ac:dyDescent="0.2">
      <c r="BS34792" s="152"/>
      <c r="BT34792" s="153"/>
    </row>
    <row r="34793" spans="71:72" x14ac:dyDescent="0.2">
      <c r="BS34793" s="152"/>
      <c r="BT34793" s="153"/>
    </row>
    <row r="34794" spans="71:72" x14ac:dyDescent="0.2">
      <c r="BS34794" s="152"/>
      <c r="BT34794" s="153"/>
    </row>
    <row r="34795" spans="71:72" x14ac:dyDescent="0.2">
      <c r="BS34795" s="152"/>
      <c r="BT34795" s="153"/>
    </row>
    <row r="34796" spans="71:72" x14ac:dyDescent="0.2">
      <c r="BS34796" s="152"/>
      <c r="BT34796" s="153"/>
    </row>
    <row r="34797" spans="71:72" x14ac:dyDescent="0.2">
      <c r="BS34797" s="152"/>
      <c r="BT34797" s="153"/>
    </row>
    <row r="34798" spans="71:72" x14ac:dyDescent="0.2">
      <c r="BS34798" s="152"/>
      <c r="BT34798" s="153"/>
    </row>
    <row r="34799" spans="71:72" x14ac:dyDescent="0.2">
      <c r="BS34799" s="152"/>
      <c r="BT34799" s="153"/>
    </row>
    <row r="34800" spans="71:72" x14ac:dyDescent="0.2">
      <c r="BS34800" s="152"/>
      <c r="BT34800" s="153"/>
    </row>
    <row r="34801" spans="71:72" x14ac:dyDescent="0.2">
      <c r="BS34801" s="152"/>
      <c r="BT34801" s="153"/>
    </row>
    <row r="34802" spans="71:72" x14ac:dyDescent="0.2">
      <c r="BS34802" s="152"/>
      <c r="BT34802" s="153"/>
    </row>
    <row r="34803" spans="71:72" x14ac:dyDescent="0.2">
      <c r="BS34803" s="152"/>
      <c r="BT34803" s="153"/>
    </row>
    <row r="34804" spans="71:72" x14ac:dyDescent="0.2">
      <c r="BS34804" s="152"/>
      <c r="BT34804" s="153"/>
    </row>
    <row r="34805" spans="71:72" x14ac:dyDescent="0.2">
      <c r="BS34805" s="152"/>
      <c r="BT34805" s="153"/>
    </row>
    <row r="34806" spans="71:72" x14ac:dyDescent="0.2">
      <c r="BS34806" s="152"/>
      <c r="BT34806" s="153"/>
    </row>
    <row r="34807" spans="71:72" x14ac:dyDescent="0.2">
      <c r="BS34807" s="152"/>
      <c r="BT34807" s="153"/>
    </row>
    <row r="34808" spans="71:72" x14ac:dyDescent="0.2">
      <c r="BS34808" s="152"/>
      <c r="BT34808" s="153"/>
    </row>
    <row r="34809" spans="71:72" x14ac:dyDescent="0.2">
      <c r="BS34809" s="152"/>
      <c r="BT34809" s="153"/>
    </row>
    <row r="34810" spans="71:72" x14ac:dyDescent="0.2">
      <c r="BS34810" s="152"/>
      <c r="BT34810" s="153"/>
    </row>
    <row r="34811" spans="71:72" x14ac:dyDescent="0.2">
      <c r="BS34811" s="152"/>
      <c r="BT34811" s="153"/>
    </row>
    <row r="34812" spans="71:72" x14ac:dyDescent="0.2">
      <c r="BS34812" s="152"/>
      <c r="BT34812" s="153"/>
    </row>
    <row r="34813" spans="71:72" x14ac:dyDescent="0.2">
      <c r="BS34813" s="152"/>
      <c r="BT34813" s="153"/>
    </row>
    <row r="34814" spans="71:72" x14ac:dyDescent="0.2">
      <c r="BS34814" s="152"/>
      <c r="BT34814" s="153"/>
    </row>
    <row r="34815" spans="71:72" x14ac:dyDescent="0.2">
      <c r="BS34815" s="152"/>
      <c r="BT34815" s="153"/>
    </row>
    <row r="34816" spans="71:72" x14ac:dyDescent="0.2">
      <c r="BS34816" s="152"/>
      <c r="BT34816" s="153"/>
    </row>
    <row r="34817" spans="71:72" x14ac:dyDescent="0.2">
      <c r="BS34817" s="152"/>
      <c r="BT34817" s="153"/>
    </row>
    <row r="34818" spans="71:72" x14ac:dyDescent="0.2">
      <c r="BS34818" s="152"/>
      <c r="BT34818" s="153"/>
    </row>
    <row r="34819" spans="71:72" x14ac:dyDescent="0.2">
      <c r="BS34819" s="152"/>
      <c r="BT34819" s="153"/>
    </row>
    <row r="34820" spans="71:72" x14ac:dyDescent="0.2">
      <c r="BS34820" s="152"/>
      <c r="BT34820" s="153"/>
    </row>
    <row r="34821" spans="71:72" x14ac:dyDescent="0.2">
      <c r="BS34821" s="152"/>
      <c r="BT34821" s="153"/>
    </row>
    <row r="34822" spans="71:72" x14ac:dyDescent="0.2">
      <c r="BS34822" s="152"/>
      <c r="BT34822" s="153"/>
    </row>
    <row r="34823" spans="71:72" x14ac:dyDescent="0.2">
      <c r="BS34823" s="152"/>
      <c r="BT34823" s="153"/>
    </row>
    <row r="34824" spans="71:72" x14ac:dyDescent="0.2">
      <c r="BS34824" s="152"/>
      <c r="BT34824" s="153"/>
    </row>
    <row r="34825" spans="71:72" x14ac:dyDescent="0.2">
      <c r="BS34825" s="152"/>
      <c r="BT34825" s="153"/>
    </row>
    <row r="34826" spans="71:72" x14ac:dyDescent="0.2">
      <c r="BS34826" s="152"/>
      <c r="BT34826" s="153"/>
    </row>
    <row r="34827" spans="71:72" x14ac:dyDescent="0.2">
      <c r="BS34827" s="152"/>
      <c r="BT34827" s="153"/>
    </row>
    <row r="34828" spans="71:72" x14ac:dyDescent="0.2">
      <c r="BS34828" s="152"/>
      <c r="BT34828" s="153"/>
    </row>
    <row r="34829" spans="71:72" x14ac:dyDescent="0.2">
      <c r="BS34829" s="152"/>
      <c r="BT34829" s="153"/>
    </row>
    <row r="34830" spans="71:72" x14ac:dyDescent="0.2">
      <c r="BS34830" s="152"/>
      <c r="BT34830" s="153"/>
    </row>
    <row r="34831" spans="71:72" x14ac:dyDescent="0.2">
      <c r="BS34831" s="152"/>
      <c r="BT34831" s="153"/>
    </row>
    <row r="34832" spans="71:72" x14ac:dyDescent="0.2">
      <c r="BS34832" s="152"/>
      <c r="BT34832" s="153"/>
    </row>
    <row r="34833" spans="71:72" x14ac:dyDescent="0.2">
      <c r="BS34833" s="152"/>
      <c r="BT34833" s="153"/>
    </row>
    <row r="34834" spans="71:72" x14ac:dyDescent="0.2">
      <c r="BS34834" s="152"/>
      <c r="BT34834" s="153"/>
    </row>
    <row r="34835" spans="71:72" x14ac:dyDescent="0.2">
      <c r="BS34835" s="152"/>
      <c r="BT34835" s="153"/>
    </row>
    <row r="34836" spans="71:72" x14ac:dyDescent="0.2">
      <c r="BS34836" s="152"/>
      <c r="BT34836" s="153"/>
    </row>
    <row r="34837" spans="71:72" x14ac:dyDescent="0.2">
      <c r="BS34837" s="152"/>
      <c r="BT34837" s="153"/>
    </row>
    <row r="34838" spans="71:72" x14ac:dyDescent="0.2">
      <c r="BS34838" s="152"/>
      <c r="BT34838" s="153"/>
    </row>
    <row r="34839" spans="71:72" x14ac:dyDescent="0.2">
      <c r="BS34839" s="152"/>
      <c r="BT34839" s="153"/>
    </row>
    <row r="34840" spans="71:72" x14ac:dyDescent="0.2">
      <c r="BS34840" s="152"/>
      <c r="BT34840" s="153"/>
    </row>
    <row r="34841" spans="71:72" x14ac:dyDescent="0.2">
      <c r="BS34841" s="152"/>
      <c r="BT34841" s="153"/>
    </row>
    <row r="34842" spans="71:72" x14ac:dyDescent="0.2">
      <c r="BS34842" s="152"/>
      <c r="BT34842" s="153"/>
    </row>
    <row r="34843" spans="71:72" x14ac:dyDescent="0.2">
      <c r="BS34843" s="152"/>
      <c r="BT34843" s="153"/>
    </row>
    <row r="34844" spans="71:72" x14ac:dyDescent="0.2">
      <c r="BS34844" s="152"/>
      <c r="BT34844" s="153"/>
    </row>
    <row r="34845" spans="71:72" x14ac:dyDescent="0.2">
      <c r="BS34845" s="152"/>
      <c r="BT34845" s="153"/>
    </row>
    <row r="34846" spans="71:72" x14ac:dyDescent="0.2">
      <c r="BS34846" s="152"/>
      <c r="BT34846" s="153"/>
    </row>
    <row r="34847" spans="71:72" x14ac:dyDescent="0.2">
      <c r="BS34847" s="152"/>
      <c r="BT34847" s="153"/>
    </row>
    <row r="34848" spans="71:72" x14ac:dyDescent="0.2">
      <c r="BS34848" s="152"/>
      <c r="BT34848" s="153"/>
    </row>
    <row r="34849" spans="71:72" x14ac:dyDescent="0.2">
      <c r="BS34849" s="152"/>
      <c r="BT34849" s="153"/>
    </row>
    <row r="34850" spans="71:72" x14ac:dyDescent="0.2">
      <c r="BS34850" s="152"/>
      <c r="BT34850" s="153"/>
    </row>
    <row r="34851" spans="71:72" x14ac:dyDescent="0.2">
      <c r="BS34851" s="152"/>
      <c r="BT34851" s="153"/>
    </row>
    <row r="34852" spans="71:72" x14ac:dyDescent="0.2">
      <c r="BS34852" s="152"/>
      <c r="BT34852" s="153"/>
    </row>
    <row r="34853" spans="71:72" x14ac:dyDescent="0.2">
      <c r="BS34853" s="152"/>
      <c r="BT34853" s="153"/>
    </row>
    <row r="34854" spans="71:72" x14ac:dyDescent="0.2">
      <c r="BS34854" s="152"/>
      <c r="BT34854" s="153"/>
    </row>
    <row r="34855" spans="71:72" x14ac:dyDescent="0.2">
      <c r="BS34855" s="152"/>
      <c r="BT34855" s="153"/>
    </row>
    <row r="34856" spans="71:72" x14ac:dyDescent="0.2">
      <c r="BS34856" s="152"/>
      <c r="BT34856" s="153"/>
    </row>
    <row r="34857" spans="71:72" x14ac:dyDescent="0.2">
      <c r="BS34857" s="152"/>
      <c r="BT34857" s="153"/>
    </row>
    <row r="34858" spans="71:72" x14ac:dyDescent="0.2">
      <c r="BS34858" s="152"/>
      <c r="BT34858" s="153"/>
    </row>
    <row r="34859" spans="71:72" x14ac:dyDescent="0.2">
      <c r="BS34859" s="152"/>
      <c r="BT34859" s="153"/>
    </row>
    <row r="34860" spans="71:72" x14ac:dyDescent="0.2">
      <c r="BS34860" s="152"/>
      <c r="BT34860" s="153"/>
    </row>
    <row r="34861" spans="71:72" x14ac:dyDescent="0.2">
      <c r="BS34861" s="152"/>
      <c r="BT34861" s="153"/>
    </row>
    <row r="34862" spans="71:72" x14ac:dyDescent="0.2">
      <c r="BS34862" s="152"/>
      <c r="BT34862" s="153"/>
    </row>
    <row r="34863" spans="71:72" x14ac:dyDescent="0.2">
      <c r="BS34863" s="152"/>
      <c r="BT34863" s="153"/>
    </row>
    <row r="34864" spans="71:72" x14ac:dyDescent="0.2">
      <c r="BS34864" s="152"/>
      <c r="BT34864" s="153"/>
    </row>
    <row r="34865" spans="71:72" x14ac:dyDescent="0.2">
      <c r="BS34865" s="152"/>
      <c r="BT34865" s="153"/>
    </row>
    <row r="34866" spans="71:72" x14ac:dyDescent="0.2">
      <c r="BS34866" s="152"/>
      <c r="BT34866" s="153"/>
    </row>
    <row r="34867" spans="71:72" x14ac:dyDescent="0.2">
      <c r="BS34867" s="152"/>
      <c r="BT34867" s="153"/>
    </row>
    <row r="34868" spans="71:72" x14ac:dyDescent="0.2">
      <c r="BS34868" s="152"/>
      <c r="BT34868" s="153"/>
    </row>
    <row r="34869" spans="71:72" x14ac:dyDescent="0.2">
      <c r="BS34869" s="152"/>
      <c r="BT34869" s="153"/>
    </row>
    <row r="34870" spans="71:72" x14ac:dyDescent="0.2">
      <c r="BS34870" s="152"/>
      <c r="BT34870" s="153"/>
    </row>
    <row r="34871" spans="71:72" x14ac:dyDescent="0.2">
      <c r="BS34871" s="152"/>
      <c r="BT34871" s="153"/>
    </row>
    <row r="34872" spans="71:72" x14ac:dyDescent="0.2">
      <c r="BS34872" s="152"/>
      <c r="BT34872" s="153"/>
    </row>
    <row r="34873" spans="71:72" x14ac:dyDescent="0.2">
      <c r="BS34873" s="152"/>
      <c r="BT34873" s="153"/>
    </row>
    <row r="34874" spans="71:72" x14ac:dyDescent="0.2">
      <c r="BS34874" s="152"/>
      <c r="BT34874" s="153"/>
    </row>
    <row r="34875" spans="71:72" x14ac:dyDescent="0.2">
      <c r="BS34875" s="152"/>
      <c r="BT34875" s="153"/>
    </row>
    <row r="34876" spans="71:72" x14ac:dyDescent="0.2">
      <c r="BS34876" s="152"/>
      <c r="BT34876" s="153"/>
    </row>
    <row r="34877" spans="71:72" x14ac:dyDescent="0.2">
      <c r="BS34877" s="152"/>
      <c r="BT34877" s="153"/>
    </row>
    <row r="34878" spans="71:72" x14ac:dyDescent="0.2">
      <c r="BS34878" s="152"/>
      <c r="BT34878" s="153"/>
    </row>
    <row r="34879" spans="71:72" x14ac:dyDescent="0.2">
      <c r="BS34879" s="152"/>
      <c r="BT34879" s="153"/>
    </row>
    <row r="34880" spans="71:72" x14ac:dyDescent="0.2">
      <c r="BS34880" s="152"/>
      <c r="BT34880" s="153"/>
    </row>
    <row r="34881" spans="71:72" x14ac:dyDescent="0.2">
      <c r="BS34881" s="152"/>
      <c r="BT34881" s="153"/>
    </row>
    <row r="34882" spans="71:72" x14ac:dyDescent="0.2">
      <c r="BS34882" s="152"/>
      <c r="BT34882" s="153"/>
    </row>
    <row r="34883" spans="71:72" x14ac:dyDescent="0.2">
      <c r="BS34883" s="152"/>
      <c r="BT34883" s="153"/>
    </row>
    <row r="34884" spans="71:72" x14ac:dyDescent="0.2">
      <c r="BS34884" s="152"/>
      <c r="BT34884" s="153"/>
    </row>
    <row r="34885" spans="71:72" x14ac:dyDescent="0.2">
      <c r="BS34885" s="152"/>
      <c r="BT34885" s="153"/>
    </row>
    <row r="34886" spans="71:72" x14ac:dyDescent="0.2">
      <c r="BS34886" s="152"/>
      <c r="BT34886" s="153"/>
    </row>
    <row r="34887" spans="71:72" x14ac:dyDescent="0.2">
      <c r="BS34887" s="152"/>
      <c r="BT34887" s="153"/>
    </row>
    <row r="34888" spans="71:72" x14ac:dyDescent="0.2">
      <c r="BS34888" s="152"/>
      <c r="BT34888" s="153"/>
    </row>
    <row r="34889" spans="71:72" x14ac:dyDescent="0.2">
      <c r="BS34889" s="152"/>
      <c r="BT34889" s="153"/>
    </row>
    <row r="34890" spans="71:72" x14ac:dyDescent="0.2">
      <c r="BS34890" s="152"/>
      <c r="BT34890" s="153"/>
    </row>
    <row r="34891" spans="71:72" x14ac:dyDescent="0.2">
      <c r="BS34891" s="152"/>
      <c r="BT34891" s="153"/>
    </row>
    <row r="34892" spans="71:72" x14ac:dyDescent="0.2">
      <c r="BS34892" s="152"/>
      <c r="BT34892" s="153"/>
    </row>
    <row r="34893" spans="71:72" x14ac:dyDescent="0.2">
      <c r="BS34893" s="152"/>
      <c r="BT34893" s="153"/>
    </row>
    <row r="34894" spans="71:72" x14ac:dyDescent="0.2">
      <c r="BS34894" s="152"/>
      <c r="BT34894" s="153"/>
    </row>
    <row r="34895" spans="71:72" x14ac:dyDescent="0.2">
      <c r="BS34895" s="152"/>
      <c r="BT34895" s="153"/>
    </row>
    <row r="34896" spans="71:72" x14ac:dyDescent="0.2">
      <c r="BS34896" s="152"/>
      <c r="BT34896" s="153"/>
    </row>
    <row r="34897" spans="71:72" x14ac:dyDescent="0.2">
      <c r="BS34897" s="152"/>
      <c r="BT34897" s="153"/>
    </row>
    <row r="34898" spans="71:72" x14ac:dyDescent="0.2">
      <c r="BS34898" s="152"/>
      <c r="BT34898" s="153"/>
    </row>
    <row r="34899" spans="71:72" x14ac:dyDescent="0.2">
      <c r="BS34899" s="152"/>
      <c r="BT34899" s="153"/>
    </row>
    <row r="34900" spans="71:72" x14ac:dyDescent="0.2">
      <c r="BS34900" s="152"/>
      <c r="BT34900" s="153"/>
    </row>
    <row r="34901" spans="71:72" x14ac:dyDescent="0.2">
      <c r="BS34901" s="152"/>
      <c r="BT34901" s="153"/>
    </row>
    <row r="34902" spans="71:72" x14ac:dyDescent="0.2">
      <c r="BS34902" s="152"/>
      <c r="BT34902" s="153"/>
    </row>
    <row r="34903" spans="71:72" x14ac:dyDescent="0.2">
      <c r="BS34903" s="152"/>
      <c r="BT34903" s="153"/>
    </row>
    <row r="34904" spans="71:72" x14ac:dyDescent="0.2">
      <c r="BS34904" s="152"/>
      <c r="BT34904" s="153"/>
    </row>
    <row r="34905" spans="71:72" x14ac:dyDescent="0.2">
      <c r="BS34905" s="152"/>
      <c r="BT34905" s="153"/>
    </row>
    <row r="34906" spans="71:72" x14ac:dyDescent="0.2">
      <c r="BS34906" s="152"/>
      <c r="BT34906" s="153"/>
    </row>
    <row r="34907" spans="71:72" x14ac:dyDescent="0.2">
      <c r="BS34907" s="152"/>
      <c r="BT34907" s="153"/>
    </row>
    <row r="34908" spans="71:72" x14ac:dyDescent="0.2">
      <c r="BS34908" s="152"/>
      <c r="BT34908" s="153"/>
    </row>
    <row r="34909" spans="71:72" x14ac:dyDescent="0.2">
      <c r="BS34909" s="152"/>
      <c r="BT34909" s="153"/>
    </row>
    <row r="34910" spans="71:72" x14ac:dyDescent="0.2">
      <c r="BS34910" s="152"/>
      <c r="BT34910" s="153"/>
    </row>
    <row r="34911" spans="71:72" x14ac:dyDescent="0.2">
      <c r="BS34911" s="152"/>
      <c r="BT34911" s="153"/>
    </row>
    <row r="34912" spans="71:72" x14ac:dyDescent="0.2">
      <c r="BS34912" s="152"/>
      <c r="BT34912" s="153"/>
    </row>
    <row r="34913" spans="71:72" x14ac:dyDescent="0.2">
      <c r="BS34913" s="152"/>
      <c r="BT34913" s="153"/>
    </row>
    <row r="34914" spans="71:72" x14ac:dyDescent="0.2">
      <c r="BS34914" s="152"/>
      <c r="BT34914" s="153"/>
    </row>
    <row r="34915" spans="71:72" x14ac:dyDescent="0.2">
      <c r="BS34915" s="152"/>
      <c r="BT34915" s="153"/>
    </row>
    <row r="34916" spans="71:72" x14ac:dyDescent="0.2">
      <c r="BS34916" s="152"/>
      <c r="BT34916" s="153"/>
    </row>
    <row r="34917" spans="71:72" x14ac:dyDescent="0.2">
      <c r="BS34917" s="152"/>
      <c r="BT34917" s="153"/>
    </row>
    <row r="34918" spans="71:72" x14ac:dyDescent="0.2">
      <c r="BS34918" s="152"/>
      <c r="BT34918" s="153"/>
    </row>
    <row r="34919" spans="71:72" x14ac:dyDescent="0.2">
      <c r="BS34919" s="152"/>
      <c r="BT34919" s="153"/>
    </row>
    <row r="34920" spans="71:72" x14ac:dyDescent="0.2">
      <c r="BS34920" s="152"/>
      <c r="BT34920" s="153"/>
    </row>
    <row r="34921" spans="71:72" x14ac:dyDescent="0.2">
      <c r="BS34921" s="152"/>
      <c r="BT34921" s="153"/>
    </row>
    <row r="34922" spans="71:72" x14ac:dyDescent="0.2">
      <c r="BS34922" s="152"/>
      <c r="BT34922" s="153"/>
    </row>
    <row r="34923" spans="71:72" x14ac:dyDescent="0.2">
      <c r="BS34923" s="152"/>
      <c r="BT34923" s="153"/>
    </row>
    <row r="34924" spans="71:72" x14ac:dyDescent="0.2">
      <c r="BS34924" s="152"/>
      <c r="BT34924" s="153"/>
    </row>
    <row r="34925" spans="71:72" x14ac:dyDescent="0.2">
      <c r="BS34925" s="152"/>
      <c r="BT34925" s="153"/>
    </row>
    <row r="34926" spans="71:72" x14ac:dyDescent="0.2">
      <c r="BS34926" s="152"/>
      <c r="BT34926" s="153"/>
    </row>
    <row r="34927" spans="71:72" x14ac:dyDescent="0.2">
      <c r="BS34927" s="152"/>
      <c r="BT34927" s="153"/>
    </row>
    <row r="34928" spans="71:72" x14ac:dyDescent="0.2">
      <c r="BS34928" s="152"/>
      <c r="BT34928" s="153"/>
    </row>
    <row r="34929" spans="71:72" x14ac:dyDescent="0.2">
      <c r="BS34929" s="152"/>
      <c r="BT34929" s="153"/>
    </row>
    <row r="34930" spans="71:72" x14ac:dyDescent="0.2">
      <c r="BS34930" s="152"/>
      <c r="BT34930" s="153"/>
    </row>
    <row r="34931" spans="71:72" x14ac:dyDescent="0.2">
      <c r="BS34931" s="152"/>
      <c r="BT34931" s="153"/>
    </row>
    <row r="34932" spans="71:72" x14ac:dyDescent="0.2">
      <c r="BS34932" s="152"/>
      <c r="BT34932" s="153"/>
    </row>
    <row r="34933" spans="71:72" x14ac:dyDescent="0.2">
      <c r="BS34933" s="152"/>
      <c r="BT34933" s="153"/>
    </row>
    <row r="34934" spans="71:72" x14ac:dyDescent="0.2">
      <c r="BS34934" s="152"/>
      <c r="BT34934" s="153"/>
    </row>
    <row r="34935" spans="71:72" x14ac:dyDescent="0.2">
      <c r="BS34935" s="152"/>
      <c r="BT34935" s="153"/>
    </row>
    <row r="34936" spans="71:72" x14ac:dyDescent="0.2">
      <c r="BS34936" s="152"/>
      <c r="BT34936" s="153"/>
    </row>
    <row r="34937" spans="71:72" x14ac:dyDescent="0.2">
      <c r="BS34937" s="152"/>
      <c r="BT34937" s="153"/>
    </row>
    <row r="34938" spans="71:72" x14ac:dyDescent="0.2">
      <c r="BS34938" s="152"/>
      <c r="BT34938" s="153"/>
    </row>
    <row r="34939" spans="71:72" x14ac:dyDescent="0.2">
      <c r="BS34939" s="152"/>
      <c r="BT34939" s="153"/>
    </row>
    <row r="34940" spans="71:72" x14ac:dyDescent="0.2">
      <c r="BS34940" s="152"/>
      <c r="BT34940" s="153"/>
    </row>
    <row r="34941" spans="71:72" x14ac:dyDescent="0.2">
      <c r="BS34941" s="152"/>
      <c r="BT34941" s="153"/>
    </row>
    <row r="34942" spans="71:72" x14ac:dyDescent="0.2">
      <c r="BS34942" s="152"/>
      <c r="BT34942" s="153"/>
    </row>
    <row r="34943" spans="71:72" x14ac:dyDescent="0.2">
      <c r="BS34943" s="152"/>
      <c r="BT34943" s="153"/>
    </row>
    <row r="34944" spans="71:72" x14ac:dyDescent="0.2">
      <c r="BS34944" s="152"/>
      <c r="BT34944" s="153"/>
    </row>
    <row r="34945" spans="71:72" x14ac:dyDescent="0.2">
      <c r="BS34945" s="152"/>
      <c r="BT34945" s="153"/>
    </row>
    <row r="34946" spans="71:72" x14ac:dyDescent="0.2">
      <c r="BS34946" s="152"/>
      <c r="BT34946" s="153"/>
    </row>
    <row r="34947" spans="71:72" x14ac:dyDescent="0.2">
      <c r="BS34947" s="152"/>
      <c r="BT34947" s="153"/>
    </row>
    <row r="34948" spans="71:72" x14ac:dyDescent="0.2">
      <c r="BS34948" s="152"/>
      <c r="BT34948" s="153"/>
    </row>
    <row r="34949" spans="71:72" x14ac:dyDescent="0.2">
      <c r="BS34949" s="152"/>
      <c r="BT34949" s="153"/>
    </row>
    <row r="34950" spans="71:72" x14ac:dyDescent="0.2">
      <c r="BS34950" s="152"/>
      <c r="BT34950" s="153"/>
    </row>
    <row r="34951" spans="71:72" x14ac:dyDescent="0.2">
      <c r="BS34951" s="152"/>
      <c r="BT34951" s="153"/>
    </row>
    <row r="34952" spans="71:72" x14ac:dyDescent="0.2">
      <c r="BS34952" s="152"/>
      <c r="BT34952" s="153"/>
    </row>
    <row r="34953" spans="71:72" x14ac:dyDescent="0.2">
      <c r="BS34953" s="152"/>
      <c r="BT34953" s="153"/>
    </row>
    <row r="34954" spans="71:72" x14ac:dyDescent="0.2">
      <c r="BS34954" s="152"/>
      <c r="BT34954" s="153"/>
    </row>
    <row r="34955" spans="71:72" x14ac:dyDescent="0.2">
      <c r="BS34955" s="152"/>
      <c r="BT34955" s="153"/>
    </row>
    <row r="34956" spans="71:72" x14ac:dyDescent="0.2">
      <c r="BS34956" s="152"/>
      <c r="BT34956" s="153"/>
    </row>
    <row r="34957" spans="71:72" x14ac:dyDescent="0.2">
      <c r="BS34957" s="152"/>
      <c r="BT34957" s="153"/>
    </row>
    <row r="34958" spans="71:72" x14ac:dyDescent="0.2">
      <c r="BS34958" s="152"/>
      <c r="BT34958" s="153"/>
    </row>
    <row r="34959" spans="71:72" x14ac:dyDescent="0.2">
      <c r="BS34959" s="152"/>
      <c r="BT34959" s="153"/>
    </row>
    <row r="34960" spans="71:72" x14ac:dyDescent="0.2">
      <c r="BS34960" s="152"/>
      <c r="BT34960" s="153"/>
    </row>
    <row r="34961" spans="71:72" x14ac:dyDescent="0.2">
      <c r="BS34961" s="152"/>
      <c r="BT34961" s="153"/>
    </row>
    <row r="34962" spans="71:72" x14ac:dyDescent="0.2">
      <c r="BS34962" s="152"/>
      <c r="BT34962" s="153"/>
    </row>
    <row r="34963" spans="71:72" x14ac:dyDescent="0.2">
      <c r="BS34963" s="152"/>
      <c r="BT34963" s="153"/>
    </row>
    <row r="34964" spans="71:72" x14ac:dyDescent="0.2">
      <c r="BS34964" s="152"/>
      <c r="BT34964" s="153"/>
    </row>
    <row r="34965" spans="71:72" x14ac:dyDescent="0.2">
      <c r="BS34965" s="152"/>
      <c r="BT34965" s="153"/>
    </row>
    <row r="34966" spans="71:72" x14ac:dyDescent="0.2">
      <c r="BS34966" s="152"/>
      <c r="BT34966" s="153"/>
    </row>
    <row r="34967" spans="71:72" x14ac:dyDescent="0.2">
      <c r="BS34967" s="152"/>
      <c r="BT34967" s="153"/>
    </row>
    <row r="34968" spans="71:72" x14ac:dyDescent="0.2">
      <c r="BS34968" s="152"/>
      <c r="BT34968" s="153"/>
    </row>
    <row r="34969" spans="71:72" x14ac:dyDescent="0.2">
      <c r="BS34969" s="152"/>
      <c r="BT34969" s="153"/>
    </row>
    <row r="34970" spans="71:72" x14ac:dyDescent="0.2">
      <c r="BS34970" s="152"/>
      <c r="BT34970" s="153"/>
    </row>
    <row r="34971" spans="71:72" x14ac:dyDescent="0.2">
      <c r="BS34971" s="152"/>
      <c r="BT34971" s="153"/>
    </row>
    <row r="34972" spans="71:72" x14ac:dyDescent="0.2">
      <c r="BS34972" s="152"/>
      <c r="BT34972" s="153"/>
    </row>
    <row r="34973" spans="71:72" x14ac:dyDescent="0.2">
      <c r="BS34973" s="152"/>
      <c r="BT34973" s="153"/>
    </row>
    <row r="34974" spans="71:72" x14ac:dyDescent="0.2">
      <c r="BS34974" s="152"/>
      <c r="BT34974" s="153"/>
    </row>
    <row r="34975" spans="71:72" x14ac:dyDescent="0.2">
      <c r="BS34975" s="152"/>
      <c r="BT34975" s="153"/>
    </row>
    <row r="34976" spans="71:72" x14ac:dyDescent="0.2">
      <c r="BS34976" s="152"/>
      <c r="BT34976" s="153"/>
    </row>
    <row r="34977" spans="71:72" x14ac:dyDescent="0.2">
      <c r="BS34977" s="152"/>
      <c r="BT34977" s="153"/>
    </row>
    <row r="34978" spans="71:72" x14ac:dyDescent="0.2">
      <c r="BS34978" s="152"/>
      <c r="BT34978" s="153"/>
    </row>
    <row r="34979" spans="71:72" x14ac:dyDescent="0.2">
      <c r="BS34979" s="152"/>
      <c r="BT34979" s="153"/>
    </row>
    <row r="34980" spans="71:72" x14ac:dyDescent="0.2">
      <c r="BS34980" s="152"/>
      <c r="BT34980" s="153"/>
    </row>
    <row r="34981" spans="71:72" x14ac:dyDescent="0.2">
      <c r="BS34981" s="152"/>
      <c r="BT34981" s="153"/>
    </row>
    <row r="34982" spans="71:72" x14ac:dyDescent="0.2">
      <c r="BS34982" s="152"/>
      <c r="BT34982" s="153"/>
    </row>
    <row r="34983" spans="71:72" x14ac:dyDescent="0.2">
      <c r="BS34983" s="152"/>
      <c r="BT34983" s="153"/>
    </row>
    <row r="34984" spans="71:72" x14ac:dyDescent="0.2">
      <c r="BS34984" s="152"/>
      <c r="BT34984" s="153"/>
    </row>
    <row r="34985" spans="71:72" x14ac:dyDescent="0.2">
      <c r="BS34985" s="152"/>
      <c r="BT34985" s="153"/>
    </row>
    <row r="34986" spans="71:72" x14ac:dyDescent="0.2">
      <c r="BS34986" s="152"/>
      <c r="BT34986" s="153"/>
    </row>
    <row r="34987" spans="71:72" x14ac:dyDescent="0.2">
      <c r="BS34987" s="152"/>
      <c r="BT34987" s="153"/>
    </row>
    <row r="34988" spans="71:72" x14ac:dyDescent="0.2">
      <c r="BS34988" s="152"/>
      <c r="BT34988" s="153"/>
    </row>
    <row r="34989" spans="71:72" x14ac:dyDescent="0.2">
      <c r="BS34989" s="152"/>
      <c r="BT34989" s="153"/>
    </row>
    <row r="34990" spans="71:72" x14ac:dyDescent="0.2">
      <c r="BS34990" s="152"/>
      <c r="BT34990" s="153"/>
    </row>
    <row r="34991" spans="71:72" x14ac:dyDescent="0.2">
      <c r="BS34991" s="152"/>
      <c r="BT34991" s="153"/>
    </row>
    <row r="34992" spans="71:72" x14ac:dyDescent="0.2">
      <c r="BS34992" s="152"/>
      <c r="BT34992" s="153"/>
    </row>
    <row r="34993" spans="71:72" x14ac:dyDescent="0.2">
      <c r="BS34993" s="152"/>
      <c r="BT34993" s="153"/>
    </row>
    <row r="34994" spans="71:72" x14ac:dyDescent="0.2">
      <c r="BS34994" s="152"/>
      <c r="BT34994" s="153"/>
    </row>
    <row r="34995" spans="71:72" x14ac:dyDescent="0.2">
      <c r="BS34995" s="152"/>
      <c r="BT34995" s="153"/>
    </row>
    <row r="34996" spans="71:72" x14ac:dyDescent="0.2">
      <c r="BS34996" s="152"/>
      <c r="BT34996" s="153"/>
    </row>
    <row r="34997" spans="71:72" x14ac:dyDescent="0.2">
      <c r="BS34997" s="152"/>
      <c r="BT34997" s="153"/>
    </row>
    <row r="34998" spans="71:72" x14ac:dyDescent="0.2">
      <c r="BS34998" s="152"/>
      <c r="BT34998" s="153"/>
    </row>
    <row r="34999" spans="71:72" x14ac:dyDescent="0.2">
      <c r="BS34999" s="152"/>
      <c r="BT34999" s="153"/>
    </row>
    <row r="35000" spans="71:72" x14ac:dyDescent="0.2">
      <c r="BS35000" s="152"/>
      <c r="BT35000" s="153"/>
    </row>
    <row r="35001" spans="71:72" x14ac:dyDescent="0.2">
      <c r="BS35001" s="152"/>
      <c r="BT35001" s="153"/>
    </row>
    <row r="35002" spans="71:72" x14ac:dyDescent="0.2">
      <c r="BS35002" s="152"/>
      <c r="BT35002" s="153"/>
    </row>
    <row r="35003" spans="71:72" x14ac:dyDescent="0.2">
      <c r="BS35003" s="152"/>
      <c r="BT35003" s="153"/>
    </row>
    <row r="35004" spans="71:72" x14ac:dyDescent="0.2">
      <c r="BS35004" s="152"/>
      <c r="BT35004" s="153"/>
    </row>
    <row r="35005" spans="71:72" x14ac:dyDescent="0.2">
      <c r="BS35005" s="152"/>
      <c r="BT35005" s="153"/>
    </row>
    <row r="35006" spans="71:72" x14ac:dyDescent="0.2">
      <c r="BS35006" s="152"/>
      <c r="BT35006" s="153"/>
    </row>
    <row r="35007" spans="71:72" x14ac:dyDescent="0.2">
      <c r="BS35007" s="152"/>
      <c r="BT35007" s="153"/>
    </row>
    <row r="35008" spans="71:72" x14ac:dyDescent="0.2">
      <c r="BS35008" s="152"/>
      <c r="BT35008" s="153"/>
    </row>
    <row r="35009" spans="71:72" x14ac:dyDescent="0.2">
      <c r="BS35009" s="152"/>
      <c r="BT35009" s="153"/>
    </row>
    <row r="35010" spans="71:72" x14ac:dyDescent="0.2">
      <c r="BS35010" s="152"/>
      <c r="BT35010" s="153"/>
    </row>
    <row r="35011" spans="71:72" x14ac:dyDescent="0.2">
      <c r="BS35011" s="152"/>
      <c r="BT35011" s="153"/>
    </row>
    <row r="35012" spans="71:72" x14ac:dyDescent="0.2">
      <c r="BS35012" s="152"/>
      <c r="BT35012" s="153"/>
    </row>
    <row r="35013" spans="71:72" x14ac:dyDescent="0.2">
      <c r="BS35013" s="152"/>
      <c r="BT35013" s="153"/>
    </row>
    <row r="35014" spans="71:72" x14ac:dyDescent="0.2">
      <c r="BS35014" s="152"/>
      <c r="BT35014" s="153"/>
    </row>
    <row r="35015" spans="71:72" x14ac:dyDescent="0.2">
      <c r="BS35015" s="152"/>
      <c r="BT35015" s="153"/>
    </row>
    <row r="35016" spans="71:72" x14ac:dyDescent="0.2">
      <c r="BS35016" s="152"/>
      <c r="BT35016" s="153"/>
    </row>
    <row r="35017" spans="71:72" x14ac:dyDescent="0.2">
      <c r="BS35017" s="152"/>
      <c r="BT35017" s="153"/>
    </row>
    <row r="35018" spans="71:72" x14ac:dyDescent="0.2">
      <c r="BS35018" s="152"/>
      <c r="BT35018" s="153"/>
    </row>
    <row r="35019" spans="71:72" x14ac:dyDescent="0.2">
      <c r="BS35019" s="152"/>
      <c r="BT35019" s="153"/>
    </row>
    <row r="35020" spans="71:72" x14ac:dyDescent="0.2">
      <c r="BS35020" s="152"/>
      <c r="BT35020" s="153"/>
    </row>
    <row r="35021" spans="71:72" x14ac:dyDescent="0.2">
      <c r="BS35021" s="152"/>
      <c r="BT35021" s="153"/>
    </row>
    <row r="35022" spans="71:72" x14ac:dyDescent="0.2">
      <c r="BS35022" s="152"/>
      <c r="BT35022" s="153"/>
    </row>
    <row r="35023" spans="71:72" x14ac:dyDescent="0.2">
      <c r="BS35023" s="152"/>
      <c r="BT35023" s="153"/>
    </row>
    <row r="35024" spans="71:72" x14ac:dyDescent="0.2">
      <c r="BS35024" s="152"/>
      <c r="BT35024" s="153"/>
    </row>
    <row r="35025" spans="71:72" x14ac:dyDescent="0.2">
      <c r="BS35025" s="152"/>
      <c r="BT35025" s="153"/>
    </row>
    <row r="35026" spans="71:72" x14ac:dyDescent="0.2">
      <c r="BS35026" s="152"/>
      <c r="BT35026" s="153"/>
    </row>
    <row r="35027" spans="71:72" x14ac:dyDescent="0.2">
      <c r="BS35027" s="152"/>
      <c r="BT35027" s="153"/>
    </row>
    <row r="35028" spans="71:72" x14ac:dyDescent="0.2">
      <c r="BS35028" s="152"/>
      <c r="BT35028" s="153"/>
    </row>
    <row r="35029" spans="71:72" x14ac:dyDescent="0.2">
      <c r="BS35029" s="152"/>
      <c r="BT35029" s="153"/>
    </row>
    <row r="35030" spans="71:72" x14ac:dyDescent="0.2">
      <c r="BS35030" s="152"/>
      <c r="BT35030" s="153"/>
    </row>
    <row r="35031" spans="71:72" x14ac:dyDescent="0.2">
      <c r="BS35031" s="152"/>
      <c r="BT35031" s="153"/>
    </row>
    <row r="35032" spans="71:72" x14ac:dyDescent="0.2">
      <c r="BS35032" s="152"/>
      <c r="BT35032" s="153"/>
    </row>
    <row r="35033" spans="71:72" x14ac:dyDescent="0.2">
      <c r="BS35033" s="152"/>
      <c r="BT35033" s="153"/>
    </row>
    <row r="35034" spans="71:72" x14ac:dyDescent="0.2">
      <c r="BS35034" s="152"/>
      <c r="BT35034" s="153"/>
    </row>
    <row r="35035" spans="71:72" x14ac:dyDescent="0.2">
      <c r="BS35035" s="152"/>
      <c r="BT35035" s="153"/>
    </row>
    <row r="35036" spans="71:72" x14ac:dyDescent="0.2">
      <c r="BS35036" s="152"/>
      <c r="BT35036" s="153"/>
    </row>
    <row r="35037" spans="71:72" x14ac:dyDescent="0.2">
      <c r="BS35037" s="152"/>
      <c r="BT35037" s="153"/>
    </row>
    <row r="35038" spans="71:72" x14ac:dyDescent="0.2">
      <c r="BS35038" s="152"/>
      <c r="BT35038" s="153"/>
    </row>
    <row r="35039" spans="71:72" x14ac:dyDescent="0.2">
      <c r="BS35039" s="152"/>
      <c r="BT35039" s="153"/>
    </row>
    <row r="35040" spans="71:72" x14ac:dyDescent="0.2">
      <c r="BS35040" s="152"/>
      <c r="BT35040" s="153"/>
    </row>
    <row r="35041" spans="71:72" x14ac:dyDescent="0.2">
      <c r="BS35041" s="152"/>
      <c r="BT35041" s="153"/>
    </row>
    <row r="35042" spans="71:72" x14ac:dyDescent="0.2">
      <c r="BS35042" s="152"/>
      <c r="BT35042" s="153"/>
    </row>
    <row r="35043" spans="71:72" x14ac:dyDescent="0.2">
      <c r="BS35043" s="152"/>
      <c r="BT35043" s="153"/>
    </row>
    <row r="35044" spans="71:72" x14ac:dyDescent="0.2">
      <c r="BS35044" s="152"/>
      <c r="BT35044" s="153"/>
    </row>
    <row r="35045" spans="71:72" x14ac:dyDescent="0.2">
      <c r="BS35045" s="152"/>
      <c r="BT35045" s="153"/>
    </row>
    <row r="35046" spans="71:72" x14ac:dyDescent="0.2">
      <c r="BS35046" s="152"/>
      <c r="BT35046" s="153"/>
    </row>
    <row r="35047" spans="71:72" x14ac:dyDescent="0.2">
      <c r="BS35047" s="152"/>
      <c r="BT35047" s="153"/>
    </row>
    <row r="35048" spans="71:72" x14ac:dyDescent="0.2">
      <c r="BS35048" s="152"/>
      <c r="BT35048" s="153"/>
    </row>
    <row r="35049" spans="71:72" x14ac:dyDescent="0.2">
      <c r="BS35049" s="152"/>
      <c r="BT35049" s="153"/>
    </row>
    <row r="35050" spans="71:72" x14ac:dyDescent="0.2">
      <c r="BS35050" s="152"/>
      <c r="BT35050" s="153"/>
    </row>
    <row r="35051" spans="71:72" x14ac:dyDescent="0.2">
      <c r="BS35051" s="152"/>
      <c r="BT35051" s="153"/>
    </row>
    <row r="35052" spans="71:72" x14ac:dyDescent="0.2">
      <c r="BS35052" s="152"/>
      <c r="BT35052" s="153"/>
    </row>
    <row r="35053" spans="71:72" x14ac:dyDescent="0.2">
      <c r="BS35053" s="152"/>
      <c r="BT35053" s="153"/>
    </row>
    <row r="35054" spans="71:72" x14ac:dyDescent="0.2">
      <c r="BS35054" s="152"/>
      <c r="BT35054" s="153"/>
    </row>
    <row r="35055" spans="71:72" x14ac:dyDescent="0.2">
      <c r="BS35055" s="152"/>
      <c r="BT35055" s="153"/>
    </row>
    <row r="35056" spans="71:72" x14ac:dyDescent="0.2">
      <c r="BS35056" s="152"/>
      <c r="BT35056" s="153"/>
    </row>
    <row r="35057" spans="71:72" x14ac:dyDescent="0.2">
      <c r="BS35057" s="152"/>
      <c r="BT35057" s="153"/>
    </row>
    <row r="35058" spans="71:72" x14ac:dyDescent="0.2">
      <c r="BS35058" s="152"/>
      <c r="BT35058" s="153"/>
    </row>
    <row r="35059" spans="71:72" x14ac:dyDescent="0.2">
      <c r="BS35059" s="152"/>
      <c r="BT35059" s="153"/>
    </row>
    <row r="35060" spans="71:72" x14ac:dyDescent="0.2">
      <c r="BS35060" s="152"/>
      <c r="BT35060" s="153"/>
    </row>
    <row r="35061" spans="71:72" x14ac:dyDescent="0.2">
      <c r="BS35061" s="152"/>
      <c r="BT35061" s="153"/>
    </row>
    <row r="35062" spans="71:72" x14ac:dyDescent="0.2">
      <c r="BS35062" s="152"/>
      <c r="BT35062" s="153"/>
    </row>
    <row r="35063" spans="71:72" x14ac:dyDescent="0.2">
      <c r="BS35063" s="152"/>
      <c r="BT35063" s="153"/>
    </row>
    <row r="35064" spans="71:72" x14ac:dyDescent="0.2">
      <c r="BS35064" s="152"/>
      <c r="BT35064" s="153"/>
    </row>
    <row r="35065" spans="71:72" x14ac:dyDescent="0.2">
      <c r="BS35065" s="152"/>
      <c r="BT35065" s="153"/>
    </row>
    <row r="35066" spans="71:72" x14ac:dyDescent="0.2">
      <c r="BS35066" s="152"/>
      <c r="BT35066" s="153"/>
    </row>
    <row r="35067" spans="71:72" x14ac:dyDescent="0.2">
      <c r="BS35067" s="152"/>
      <c r="BT35067" s="153"/>
    </row>
    <row r="35068" spans="71:72" x14ac:dyDescent="0.2">
      <c r="BS35068" s="152"/>
      <c r="BT35068" s="153"/>
    </row>
    <row r="35069" spans="71:72" x14ac:dyDescent="0.2">
      <c r="BS35069" s="152"/>
      <c r="BT35069" s="153"/>
    </row>
    <row r="35070" spans="71:72" x14ac:dyDescent="0.2">
      <c r="BS35070" s="152"/>
      <c r="BT35070" s="153"/>
    </row>
    <row r="35071" spans="71:72" x14ac:dyDescent="0.2">
      <c r="BS35071" s="152"/>
      <c r="BT35071" s="153"/>
    </row>
    <row r="35072" spans="71:72" x14ac:dyDescent="0.2">
      <c r="BS35072" s="152"/>
      <c r="BT35072" s="153"/>
    </row>
    <row r="35073" spans="71:72" x14ac:dyDescent="0.2">
      <c r="BS35073" s="152"/>
      <c r="BT35073" s="153"/>
    </row>
    <row r="35074" spans="71:72" x14ac:dyDescent="0.2">
      <c r="BS35074" s="152"/>
      <c r="BT35074" s="153"/>
    </row>
    <row r="35075" spans="71:72" x14ac:dyDescent="0.2">
      <c r="BS35075" s="152"/>
      <c r="BT35075" s="153"/>
    </row>
    <row r="35076" spans="71:72" x14ac:dyDescent="0.2">
      <c r="BS35076" s="152"/>
      <c r="BT35076" s="153"/>
    </row>
    <row r="35077" spans="71:72" x14ac:dyDescent="0.2">
      <c r="BS35077" s="152"/>
      <c r="BT35077" s="153"/>
    </row>
    <row r="35078" spans="71:72" x14ac:dyDescent="0.2">
      <c r="BS35078" s="152"/>
      <c r="BT35078" s="153"/>
    </row>
    <row r="35079" spans="71:72" x14ac:dyDescent="0.2">
      <c r="BS35079" s="152"/>
      <c r="BT35079" s="153"/>
    </row>
    <row r="35080" spans="71:72" x14ac:dyDescent="0.2">
      <c r="BS35080" s="152"/>
      <c r="BT35080" s="153"/>
    </row>
    <row r="35081" spans="71:72" x14ac:dyDescent="0.2">
      <c r="BS35081" s="152"/>
      <c r="BT35081" s="153"/>
    </row>
    <row r="35082" spans="71:72" x14ac:dyDescent="0.2">
      <c r="BS35082" s="152"/>
      <c r="BT35082" s="153"/>
    </row>
    <row r="35083" spans="71:72" x14ac:dyDescent="0.2">
      <c r="BS35083" s="152"/>
      <c r="BT35083" s="153"/>
    </row>
    <row r="35084" spans="71:72" x14ac:dyDescent="0.2">
      <c r="BS35084" s="152"/>
      <c r="BT35084" s="153"/>
    </row>
    <row r="35085" spans="71:72" x14ac:dyDescent="0.2">
      <c r="BS35085" s="152"/>
      <c r="BT35085" s="153"/>
    </row>
    <row r="35086" spans="71:72" x14ac:dyDescent="0.2">
      <c r="BS35086" s="152"/>
      <c r="BT35086" s="153"/>
    </row>
    <row r="35087" spans="71:72" x14ac:dyDescent="0.2">
      <c r="BS35087" s="152"/>
      <c r="BT35087" s="153"/>
    </row>
    <row r="35088" spans="71:72" x14ac:dyDescent="0.2">
      <c r="BS35088" s="152"/>
      <c r="BT35088" s="153"/>
    </row>
    <row r="35089" spans="71:72" x14ac:dyDescent="0.2">
      <c r="BS35089" s="152"/>
      <c r="BT35089" s="153"/>
    </row>
    <row r="35090" spans="71:72" x14ac:dyDescent="0.2">
      <c r="BS35090" s="152"/>
      <c r="BT35090" s="153"/>
    </row>
    <row r="35091" spans="71:72" x14ac:dyDescent="0.2">
      <c r="BS35091" s="152"/>
      <c r="BT35091" s="153"/>
    </row>
    <row r="35092" spans="71:72" x14ac:dyDescent="0.2">
      <c r="BS35092" s="152"/>
      <c r="BT35092" s="153"/>
    </row>
    <row r="35093" spans="71:72" x14ac:dyDescent="0.2">
      <c r="BS35093" s="152"/>
      <c r="BT35093" s="153"/>
    </row>
    <row r="35094" spans="71:72" x14ac:dyDescent="0.2">
      <c r="BS35094" s="152"/>
      <c r="BT35094" s="153"/>
    </row>
    <row r="35095" spans="71:72" x14ac:dyDescent="0.2">
      <c r="BS35095" s="152"/>
      <c r="BT35095" s="153"/>
    </row>
    <row r="35096" spans="71:72" x14ac:dyDescent="0.2">
      <c r="BS35096" s="152"/>
      <c r="BT35096" s="153"/>
    </row>
    <row r="35097" spans="71:72" x14ac:dyDescent="0.2">
      <c r="BS35097" s="152"/>
      <c r="BT35097" s="153"/>
    </row>
    <row r="35098" spans="71:72" x14ac:dyDescent="0.2">
      <c r="BS35098" s="152"/>
      <c r="BT35098" s="153"/>
    </row>
    <row r="35099" spans="71:72" x14ac:dyDescent="0.2">
      <c r="BS35099" s="152"/>
      <c r="BT35099" s="153"/>
    </row>
    <row r="35100" spans="71:72" x14ac:dyDescent="0.2">
      <c r="BS35100" s="152"/>
      <c r="BT35100" s="153"/>
    </row>
    <row r="35101" spans="71:72" x14ac:dyDescent="0.2">
      <c r="BS35101" s="152"/>
      <c r="BT35101" s="153"/>
    </row>
    <row r="35102" spans="71:72" x14ac:dyDescent="0.2">
      <c r="BS35102" s="152"/>
      <c r="BT35102" s="153"/>
    </row>
    <row r="35103" spans="71:72" x14ac:dyDescent="0.2">
      <c r="BS35103" s="152"/>
      <c r="BT35103" s="153"/>
    </row>
    <row r="35104" spans="71:72" x14ac:dyDescent="0.2">
      <c r="BS35104" s="152"/>
      <c r="BT35104" s="153"/>
    </row>
    <row r="35105" spans="71:72" x14ac:dyDescent="0.2">
      <c r="BS35105" s="152"/>
      <c r="BT35105" s="153"/>
    </row>
    <row r="35106" spans="71:72" x14ac:dyDescent="0.2">
      <c r="BS35106" s="152"/>
      <c r="BT35106" s="153"/>
    </row>
    <row r="35107" spans="71:72" x14ac:dyDescent="0.2">
      <c r="BS35107" s="152"/>
      <c r="BT35107" s="153"/>
    </row>
    <row r="35108" spans="71:72" x14ac:dyDescent="0.2">
      <c r="BS35108" s="152"/>
      <c r="BT35108" s="153"/>
    </row>
    <row r="35109" spans="71:72" x14ac:dyDescent="0.2">
      <c r="BS35109" s="152"/>
      <c r="BT35109" s="153"/>
    </row>
    <row r="35110" spans="71:72" x14ac:dyDescent="0.2">
      <c r="BS35110" s="152"/>
      <c r="BT35110" s="153"/>
    </row>
    <row r="35111" spans="71:72" x14ac:dyDescent="0.2">
      <c r="BS35111" s="152"/>
      <c r="BT35111" s="153"/>
    </row>
    <row r="35112" spans="71:72" x14ac:dyDescent="0.2">
      <c r="BS35112" s="152"/>
      <c r="BT35112" s="153"/>
    </row>
    <row r="35113" spans="71:72" x14ac:dyDescent="0.2">
      <c r="BS35113" s="152"/>
      <c r="BT35113" s="153"/>
    </row>
    <row r="35114" spans="71:72" x14ac:dyDescent="0.2">
      <c r="BS35114" s="152"/>
      <c r="BT35114" s="153"/>
    </row>
    <row r="35115" spans="71:72" x14ac:dyDescent="0.2">
      <c r="BS35115" s="152"/>
      <c r="BT35115" s="153"/>
    </row>
    <row r="35116" spans="71:72" x14ac:dyDescent="0.2">
      <c r="BS35116" s="152"/>
      <c r="BT35116" s="153"/>
    </row>
    <row r="35117" spans="71:72" x14ac:dyDescent="0.2">
      <c r="BS35117" s="152"/>
      <c r="BT35117" s="153"/>
    </row>
    <row r="35118" spans="71:72" x14ac:dyDescent="0.2">
      <c r="BS35118" s="152"/>
      <c r="BT35118" s="153"/>
    </row>
    <row r="35119" spans="71:72" x14ac:dyDescent="0.2">
      <c r="BS35119" s="152"/>
      <c r="BT35119" s="153"/>
    </row>
    <row r="35120" spans="71:72" x14ac:dyDescent="0.2">
      <c r="BS35120" s="152"/>
      <c r="BT35120" s="153"/>
    </row>
    <row r="35121" spans="71:72" x14ac:dyDescent="0.2">
      <c r="BS35121" s="152"/>
      <c r="BT35121" s="153"/>
    </row>
    <row r="35122" spans="71:72" x14ac:dyDescent="0.2">
      <c r="BS35122" s="152"/>
      <c r="BT35122" s="153"/>
    </row>
    <row r="35123" spans="71:72" x14ac:dyDescent="0.2">
      <c r="BS35123" s="152"/>
      <c r="BT35123" s="153"/>
    </row>
    <row r="35124" spans="71:72" x14ac:dyDescent="0.2">
      <c r="BS35124" s="152"/>
      <c r="BT35124" s="153"/>
    </row>
    <row r="35125" spans="71:72" x14ac:dyDescent="0.2">
      <c r="BS35125" s="152"/>
      <c r="BT35125" s="153"/>
    </row>
    <row r="35126" spans="71:72" x14ac:dyDescent="0.2">
      <c r="BS35126" s="152"/>
      <c r="BT35126" s="153"/>
    </row>
    <row r="35127" spans="71:72" x14ac:dyDescent="0.2">
      <c r="BS35127" s="152"/>
      <c r="BT35127" s="153"/>
    </row>
    <row r="35128" spans="71:72" x14ac:dyDescent="0.2">
      <c r="BS35128" s="152"/>
      <c r="BT35128" s="153"/>
    </row>
    <row r="35129" spans="71:72" x14ac:dyDescent="0.2">
      <c r="BS35129" s="152"/>
      <c r="BT35129" s="153"/>
    </row>
    <row r="35130" spans="71:72" x14ac:dyDescent="0.2">
      <c r="BS35130" s="152"/>
      <c r="BT35130" s="153"/>
    </row>
    <row r="35131" spans="71:72" x14ac:dyDescent="0.2">
      <c r="BS35131" s="152"/>
      <c r="BT35131" s="153"/>
    </row>
    <row r="35132" spans="71:72" x14ac:dyDescent="0.2">
      <c r="BS35132" s="152"/>
      <c r="BT35132" s="153"/>
    </row>
    <row r="35133" spans="71:72" x14ac:dyDescent="0.2">
      <c r="BS35133" s="152"/>
      <c r="BT35133" s="153"/>
    </row>
    <row r="35134" spans="71:72" x14ac:dyDescent="0.2">
      <c r="BS35134" s="152"/>
      <c r="BT35134" s="153"/>
    </row>
    <row r="35135" spans="71:72" x14ac:dyDescent="0.2">
      <c r="BS35135" s="152"/>
      <c r="BT35135" s="153"/>
    </row>
    <row r="35136" spans="71:72" x14ac:dyDescent="0.2">
      <c r="BS35136" s="152"/>
      <c r="BT35136" s="153"/>
    </row>
    <row r="35137" spans="71:72" x14ac:dyDescent="0.2">
      <c r="BS35137" s="152"/>
      <c r="BT35137" s="153"/>
    </row>
    <row r="35138" spans="71:72" x14ac:dyDescent="0.2">
      <c r="BS35138" s="152"/>
      <c r="BT35138" s="153"/>
    </row>
    <row r="35139" spans="71:72" x14ac:dyDescent="0.2">
      <c r="BS35139" s="152"/>
      <c r="BT35139" s="153"/>
    </row>
    <row r="35140" spans="71:72" x14ac:dyDescent="0.2">
      <c r="BS35140" s="152"/>
      <c r="BT35140" s="153"/>
    </row>
    <row r="35141" spans="71:72" x14ac:dyDescent="0.2">
      <c r="BS35141" s="152"/>
      <c r="BT35141" s="153"/>
    </row>
    <row r="35142" spans="71:72" x14ac:dyDescent="0.2">
      <c r="BS35142" s="152"/>
      <c r="BT35142" s="153"/>
    </row>
    <row r="35143" spans="71:72" x14ac:dyDescent="0.2">
      <c r="BS35143" s="152"/>
      <c r="BT35143" s="153"/>
    </row>
    <row r="35144" spans="71:72" x14ac:dyDescent="0.2">
      <c r="BS35144" s="152"/>
      <c r="BT35144" s="153"/>
    </row>
    <row r="35145" spans="71:72" x14ac:dyDescent="0.2">
      <c r="BS35145" s="152"/>
      <c r="BT35145" s="153"/>
    </row>
    <row r="35146" spans="71:72" x14ac:dyDescent="0.2">
      <c r="BS35146" s="152"/>
      <c r="BT35146" s="153"/>
    </row>
    <row r="35147" spans="71:72" x14ac:dyDescent="0.2">
      <c r="BS35147" s="152"/>
      <c r="BT35147" s="153"/>
    </row>
    <row r="35148" spans="71:72" x14ac:dyDescent="0.2">
      <c r="BS35148" s="152"/>
      <c r="BT35148" s="153"/>
    </row>
    <row r="35149" spans="71:72" x14ac:dyDescent="0.2">
      <c r="BS35149" s="152"/>
      <c r="BT35149" s="153"/>
    </row>
    <row r="35150" spans="71:72" x14ac:dyDescent="0.2">
      <c r="BS35150" s="152"/>
      <c r="BT35150" s="153"/>
    </row>
    <row r="35151" spans="71:72" x14ac:dyDescent="0.2">
      <c r="BS35151" s="152"/>
      <c r="BT35151" s="153"/>
    </row>
    <row r="35152" spans="71:72" x14ac:dyDescent="0.2">
      <c r="BS35152" s="152"/>
      <c r="BT35152" s="153"/>
    </row>
    <row r="35153" spans="71:72" x14ac:dyDescent="0.2">
      <c r="BS35153" s="152"/>
      <c r="BT35153" s="153"/>
    </row>
    <row r="35154" spans="71:72" x14ac:dyDescent="0.2">
      <c r="BS35154" s="152"/>
      <c r="BT35154" s="153"/>
    </row>
    <row r="35155" spans="71:72" x14ac:dyDescent="0.2">
      <c r="BS35155" s="152"/>
      <c r="BT35155" s="153"/>
    </row>
    <row r="35156" spans="71:72" x14ac:dyDescent="0.2">
      <c r="BS35156" s="152"/>
      <c r="BT35156" s="153"/>
    </row>
    <row r="35157" spans="71:72" x14ac:dyDescent="0.2">
      <c r="BS35157" s="152"/>
      <c r="BT35157" s="153"/>
    </row>
    <row r="35158" spans="71:72" x14ac:dyDescent="0.2">
      <c r="BS35158" s="152"/>
      <c r="BT35158" s="153"/>
    </row>
    <row r="35159" spans="71:72" x14ac:dyDescent="0.2">
      <c r="BS35159" s="152"/>
      <c r="BT35159" s="153"/>
    </row>
    <row r="35160" spans="71:72" x14ac:dyDescent="0.2">
      <c r="BS35160" s="152"/>
      <c r="BT35160" s="153"/>
    </row>
    <row r="35161" spans="71:72" x14ac:dyDescent="0.2">
      <c r="BS35161" s="152"/>
      <c r="BT35161" s="153"/>
    </row>
    <row r="35162" spans="71:72" x14ac:dyDescent="0.2">
      <c r="BS35162" s="152"/>
      <c r="BT35162" s="153"/>
    </row>
    <row r="35163" spans="71:72" x14ac:dyDescent="0.2">
      <c r="BS35163" s="152"/>
      <c r="BT35163" s="153"/>
    </row>
    <row r="35164" spans="71:72" x14ac:dyDescent="0.2">
      <c r="BS35164" s="152"/>
      <c r="BT35164" s="153"/>
    </row>
    <row r="35165" spans="71:72" x14ac:dyDescent="0.2">
      <c r="BS35165" s="152"/>
      <c r="BT35165" s="153"/>
    </row>
    <row r="35166" spans="71:72" x14ac:dyDescent="0.2">
      <c r="BS35166" s="152"/>
      <c r="BT35166" s="153"/>
    </row>
    <row r="35167" spans="71:72" x14ac:dyDescent="0.2">
      <c r="BS35167" s="152"/>
      <c r="BT35167" s="153"/>
    </row>
    <row r="35168" spans="71:72" x14ac:dyDescent="0.2">
      <c r="BS35168" s="152"/>
      <c r="BT35168" s="153"/>
    </row>
    <row r="35169" spans="71:72" x14ac:dyDescent="0.2">
      <c r="BS35169" s="152"/>
      <c r="BT35169" s="153"/>
    </row>
    <row r="35170" spans="71:72" x14ac:dyDescent="0.2">
      <c r="BS35170" s="152"/>
      <c r="BT35170" s="153"/>
    </row>
    <row r="35171" spans="71:72" x14ac:dyDescent="0.2">
      <c r="BS35171" s="152"/>
      <c r="BT35171" s="153"/>
    </row>
    <row r="35172" spans="71:72" x14ac:dyDescent="0.2">
      <c r="BS35172" s="152"/>
      <c r="BT35172" s="153"/>
    </row>
    <row r="35173" spans="71:72" x14ac:dyDescent="0.2">
      <c r="BS35173" s="152"/>
      <c r="BT35173" s="153"/>
    </row>
    <row r="35174" spans="71:72" x14ac:dyDescent="0.2">
      <c r="BS35174" s="152"/>
      <c r="BT35174" s="153"/>
    </row>
    <row r="35175" spans="71:72" x14ac:dyDescent="0.2">
      <c r="BS35175" s="152"/>
      <c r="BT35175" s="153"/>
    </row>
    <row r="35176" spans="71:72" x14ac:dyDescent="0.2">
      <c r="BS35176" s="152"/>
      <c r="BT35176" s="153"/>
    </row>
    <row r="35177" spans="71:72" x14ac:dyDescent="0.2">
      <c r="BS35177" s="152"/>
      <c r="BT35177" s="153"/>
    </row>
    <row r="35178" spans="71:72" x14ac:dyDescent="0.2">
      <c r="BS35178" s="152"/>
      <c r="BT35178" s="153"/>
    </row>
    <row r="35179" spans="71:72" x14ac:dyDescent="0.2">
      <c r="BS35179" s="152"/>
      <c r="BT35179" s="153"/>
    </row>
    <row r="35180" spans="71:72" x14ac:dyDescent="0.2">
      <c r="BS35180" s="152"/>
      <c r="BT35180" s="153"/>
    </row>
    <row r="35181" spans="71:72" x14ac:dyDescent="0.2">
      <c r="BS35181" s="152"/>
      <c r="BT35181" s="153"/>
    </row>
    <row r="35182" spans="71:72" x14ac:dyDescent="0.2">
      <c r="BS35182" s="152"/>
      <c r="BT35182" s="153"/>
    </row>
    <row r="35183" spans="71:72" x14ac:dyDescent="0.2">
      <c r="BS35183" s="152"/>
      <c r="BT35183" s="153"/>
    </row>
    <row r="35184" spans="71:72" x14ac:dyDescent="0.2">
      <c r="BS35184" s="152"/>
      <c r="BT35184" s="153"/>
    </row>
    <row r="35185" spans="71:72" x14ac:dyDescent="0.2">
      <c r="BS35185" s="152"/>
      <c r="BT35185" s="153"/>
    </row>
    <row r="35186" spans="71:72" x14ac:dyDescent="0.2">
      <c r="BS35186" s="152"/>
      <c r="BT35186" s="153"/>
    </row>
    <row r="35187" spans="71:72" x14ac:dyDescent="0.2">
      <c r="BS35187" s="152"/>
      <c r="BT35187" s="153"/>
    </row>
    <row r="35188" spans="71:72" x14ac:dyDescent="0.2">
      <c r="BS35188" s="152"/>
      <c r="BT35188" s="153"/>
    </row>
    <row r="35189" spans="71:72" x14ac:dyDescent="0.2">
      <c r="BS35189" s="152"/>
      <c r="BT35189" s="153"/>
    </row>
    <row r="35190" spans="71:72" x14ac:dyDescent="0.2">
      <c r="BS35190" s="152"/>
      <c r="BT35190" s="153"/>
    </row>
    <row r="35191" spans="71:72" x14ac:dyDescent="0.2">
      <c r="BS35191" s="152"/>
      <c r="BT35191" s="153"/>
    </row>
    <row r="35192" spans="71:72" x14ac:dyDescent="0.2">
      <c r="BS35192" s="152"/>
      <c r="BT35192" s="153"/>
    </row>
    <row r="35193" spans="71:72" x14ac:dyDescent="0.2">
      <c r="BS35193" s="152"/>
      <c r="BT35193" s="153"/>
    </row>
    <row r="35194" spans="71:72" x14ac:dyDescent="0.2">
      <c r="BS35194" s="152"/>
      <c r="BT35194" s="153"/>
    </row>
    <row r="35195" spans="71:72" x14ac:dyDescent="0.2">
      <c r="BS35195" s="152"/>
      <c r="BT35195" s="153"/>
    </row>
    <row r="35196" spans="71:72" x14ac:dyDescent="0.2">
      <c r="BS35196" s="152"/>
      <c r="BT35196" s="153"/>
    </row>
    <row r="35197" spans="71:72" x14ac:dyDescent="0.2">
      <c r="BS35197" s="152"/>
      <c r="BT35197" s="153"/>
    </row>
    <row r="35198" spans="71:72" x14ac:dyDescent="0.2">
      <c r="BS35198" s="152"/>
      <c r="BT35198" s="153"/>
    </row>
    <row r="35199" spans="71:72" x14ac:dyDescent="0.2">
      <c r="BS35199" s="152"/>
      <c r="BT35199" s="153"/>
    </row>
    <row r="35200" spans="71:72" x14ac:dyDescent="0.2">
      <c r="BS35200" s="152"/>
      <c r="BT35200" s="153"/>
    </row>
    <row r="35201" spans="71:72" x14ac:dyDescent="0.2">
      <c r="BS35201" s="152"/>
      <c r="BT35201" s="153"/>
    </row>
    <row r="35202" spans="71:72" x14ac:dyDescent="0.2">
      <c r="BS35202" s="152"/>
      <c r="BT35202" s="153"/>
    </row>
    <row r="35203" spans="71:72" x14ac:dyDescent="0.2">
      <c r="BS35203" s="152"/>
      <c r="BT35203" s="153"/>
    </row>
    <row r="35204" spans="71:72" x14ac:dyDescent="0.2">
      <c r="BS35204" s="152"/>
      <c r="BT35204" s="153"/>
    </row>
    <row r="35205" spans="71:72" x14ac:dyDescent="0.2">
      <c r="BS35205" s="152"/>
      <c r="BT35205" s="153"/>
    </row>
    <row r="35206" spans="71:72" x14ac:dyDescent="0.2">
      <c r="BS35206" s="152"/>
      <c r="BT35206" s="153"/>
    </row>
    <row r="35207" spans="71:72" x14ac:dyDescent="0.2">
      <c r="BS35207" s="152"/>
      <c r="BT35207" s="153"/>
    </row>
    <row r="35208" spans="71:72" x14ac:dyDescent="0.2">
      <c r="BS35208" s="152"/>
      <c r="BT35208" s="153"/>
    </row>
    <row r="35209" spans="71:72" x14ac:dyDescent="0.2">
      <c r="BS35209" s="152"/>
      <c r="BT35209" s="153"/>
    </row>
    <row r="35210" spans="71:72" x14ac:dyDescent="0.2">
      <c r="BS35210" s="152"/>
      <c r="BT35210" s="153"/>
    </row>
    <row r="35211" spans="71:72" x14ac:dyDescent="0.2">
      <c r="BS35211" s="152"/>
      <c r="BT35211" s="153"/>
    </row>
    <row r="35212" spans="71:72" x14ac:dyDescent="0.2">
      <c r="BS35212" s="152"/>
      <c r="BT35212" s="153"/>
    </row>
    <row r="35213" spans="71:72" x14ac:dyDescent="0.2">
      <c r="BS35213" s="152"/>
      <c r="BT35213" s="153"/>
    </row>
    <row r="35214" spans="71:72" x14ac:dyDescent="0.2">
      <c r="BS35214" s="152"/>
      <c r="BT35214" s="153"/>
    </row>
    <row r="35215" spans="71:72" x14ac:dyDescent="0.2">
      <c r="BS35215" s="152"/>
      <c r="BT35215" s="153"/>
    </row>
    <row r="35216" spans="71:72" x14ac:dyDescent="0.2">
      <c r="BS35216" s="152"/>
      <c r="BT35216" s="153"/>
    </row>
    <row r="35217" spans="71:72" x14ac:dyDescent="0.2">
      <c r="BS35217" s="152"/>
      <c r="BT35217" s="153"/>
    </row>
    <row r="35218" spans="71:72" x14ac:dyDescent="0.2">
      <c r="BS35218" s="152"/>
      <c r="BT35218" s="153"/>
    </row>
    <row r="35219" spans="71:72" x14ac:dyDescent="0.2">
      <c r="BS35219" s="152"/>
      <c r="BT35219" s="153"/>
    </row>
    <row r="35220" spans="71:72" x14ac:dyDescent="0.2">
      <c r="BS35220" s="152"/>
      <c r="BT35220" s="153"/>
    </row>
    <row r="35221" spans="71:72" x14ac:dyDescent="0.2">
      <c r="BS35221" s="152"/>
      <c r="BT35221" s="153"/>
    </row>
    <row r="35222" spans="71:72" x14ac:dyDescent="0.2">
      <c r="BS35222" s="152"/>
      <c r="BT35222" s="153"/>
    </row>
    <row r="35223" spans="71:72" x14ac:dyDescent="0.2">
      <c r="BS35223" s="152"/>
      <c r="BT35223" s="153"/>
    </row>
    <row r="35224" spans="71:72" x14ac:dyDescent="0.2">
      <c r="BS35224" s="152"/>
      <c r="BT35224" s="153"/>
    </row>
    <row r="35225" spans="71:72" x14ac:dyDescent="0.2">
      <c r="BS35225" s="152"/>
      <c r="BT35225" s="153"/>
    </row>
    <row r="35226" spans="71:72" x14ac:dyDescent="0.2">
      <c r="BS35226" s="152"/>
      <c r="BT35226" s="153"/>
    </row>
    <row r="35227" spans="71:72" x14ac:dyDescent="0.2">
      <c r="BS35227" s="152"/>
      <c r="BT35227" s="153"/>
    </row>
    <row r="35228" spans="71:72" x14ac:dyDescent="0.2">
      <c r="BS35228" s="152"/>
      <c r="BT35228" s="153"/>
    </row>
    <row r="35229" spans="71:72" x14ac:dyDescent="0.2">
      <c r="BS35229" s="152"/>
      <c r="BT35229" s="153"/>
    </row>
    <row r="35230" spans="71:72" x14ac:dyDescent="0.2">
      <c r="BS35230" s="152"/>
      <c r="BT35230" s="153"/>
    </row>
    <row r="35231" spans="71:72" x14ac:dyDescent="0.2">
      <c r="BS35231" s="152"/>
      <c r="BT35231" s="153"/>
    </row>
    <row r="35232" spans="71:72" x14ac:dyDescent="0.2">
      <c r="BS35232" s="152"/>
      <c r="BT35232" s="153"/>
    </row>
    <row r="35233" spans="71:72" x14ac:dyDescent="0.2">
      <c r="BS35233" s="152"/>
      <c r="BT35233" s="153"/>
    </row>
    <row r="35234" spans="71:72" x14ac:dyDescent="0.2">
      <c r="BS35234" s="152"/>
      <c r="BT35234" s="153"/>
    </row>
    <row r="35235" spans="71:72" x14ac:dyDescent="0.2">
      <c r="BS35235" s="152"/>
      <c r="BT35235" s="153"/>
    </row>
    <row r="35236" spans="71:72" x14ac:dyDescent="0.2">
      <c r="BS35236" s="152"/>
      <c r="BT35236" s="153"/>
    </row>
    <row r="35237" spans="71:72" x14ac:dyDescent="0.2">
      <c r="BS35237" s="152"/>
      <c r="BT35237" s="153"/>
    </row>
    <row r="35238" spans="71:72" x14ac:dyDescent="0.2">
      <c r="BS35238" s="152"/>
      <c r="BT35238" s="153"/>
    </row>
    <row r="35239" spans="71:72" x14ac:dyDescent="0.2">
      <c r="BS35239" s="152"/>
      <c r="BT35239" s="153"/>
    </row>
    <row r="35240" spans="71:72" x14ac:dyDescent="0.2">
      <c r="BS35240" s="152"/>
      <c r="BT35240" s="153"/>
    </row>
    <row r="35241" spans="71:72" x14ac:dyDescent="0.2">
      <c r="BS35241" s="152"/>
      <c r="BT35241" s="153"/>
    </row>
    <row r="35242" spans="71:72" x14ac:dyDescent="0.2">
      <c r="BS35242" s="152"/>
      <c r="BT35242" s="153"/>
    </row>
    <row r="35243" spans="71:72" x14ac:dyDescent="0.2">
      <c r="BS35243" s="152"/>
      <c r="BT35243" s="153"/>
    </row>
    <row r="35244" spans="71:72" x14ac:dyDescent="0.2">
      <c r="BS35244" s="152"/>
      <c r="BT35244" s="153"/>
    </row>
    <row r="35245" spans="71:72" x14ac:dyDescent="0.2">
      <c r="BS35245" s="152"/>
      <c r="BT35245" s="153"/>
    </row>
    <row r="35246" spans="71:72" x14ac:dyDescent="0.2">
      <c r="BS35246" s="152"/>
      <c r="BT35246" s="153"/>
    </row>
    <row r="35247" spans="71:72" x14ac:dyDescent="0.2">
      <c r="BS35247" s="152"/>
      <c r="BT35247" s="153"/>
    </row>
    <row r="35248" spans="71:72" x14ac:dyDescent="0.2">
      <c r="BS35248" s="152"/>
      <c r="BT35248" s="153"/>
    </row>
    <row r="35249" spans="71:72" x14ac:dyDescent="0.2">
      <c r="BS35249" s="152"/>
      <c r="BT35249" s="153"/>
    </row>
    <row r="35250" spans="71:72" x14ac:dyDescent="0.2">
      <c r="BS35250" s="152"/>
      <c r="BT35250" s="153"/>
    </row>
    <row r="35251" spans="71:72" x14ac:dyDescent="0.2">
      <c r="BS35251" s="152"/>
      <c r="BT35251" s="153"/>
    </row>
    <row r="35252" spans="71:72" x14ac:dyDescent="0.2">
      <c r="BS35252" s="152"/>
      <c r="BT35252" s="153"/>
    </row>
    <row r="35253" spans="71:72" x14ac:dyDescent="0.2">
      <c r="BS35253" s="152"/>
      <c r="BT35253" s="153"/>
    </row>
    <row r="35254" spans="71:72" x14ac:dyDescent="0.2">
      <c r="BS35254" s="152"/>
      <c r="BT35254" s="153"/>
    </row>
    <row r="35255" spans="71:72" x14ac:dyDescent="0.2">
      <c r="BS35255" s="152"/>
      <c r="BT35255" s="153"/>
    </row>
    <row r="35256" spans="71:72" x14ac:dyDescent="0.2">
      <c r="BS35256" s="152"/>
      <c r="BT35256" s="153"/>
    </row>
    <row r="35257" spans="71:72" x14ac:dyDescent="0.2">
      <c r="BS35257" s="152"/>
      <c r="BT35257" s="153"/>
    </row>
    <row r="35258" spans="71:72" x14ac:dyDescent="0.2">
      <c r="BS35258" s="152"/>
      <c r="BT35258" s="153"/>
    </row>
    <row r="35259" spans="71:72" x14ac:dyDescent="0.2">
      <c r="BS35259" s="152"/>
      <c r="BT35259" s="153"/>
    </row>
    <row r="35260" spans="71:72" x14ac:dyDescent="0.2">
      <c r="BS35260" s="152"/>
      <c r="BT35260" s="153"/>
    </row>
    <row r="35261" spans="71:72" x14ac:dyDescent="0.2">
      <c r="BS35261" s="152"/>
      <c r="BT35261" s="153"/>
    </row>
    <row r="35262" spans="71:72" x14ac:dyDescent="0.2">
      <c r="BS35262" s="152"/>
      <c r="BT35262" s="153"/>
    </row>
    <row r="35263" spans="71:72" x14ac:dyDescent="0.2">
      <c r="BS35263" s="152"/>
      <c r="BT35263" s="153"/>
    </row>
    <row r="35264" spans="71:72" x14ac:dyDescent="0.2">
      <c r="BS35264" s="152"/>
      <c r="BT35264" s="153"/>
    </row>
    <row r="35265" spans="71:72" x14ac:dyDescent="0.2">
      <c r="BS35265" s="152"/>
      <c r="BT35265" s="153"/>
    </row>
    <row r="35266" spans="71:72" x14ac:dyDescent="0.2">
      <c r="BS35266" s="152"/>
      <c r="BT35266" s="153"/>
    </row>
    <row r="35267" spans="71:72" x14ac:dyDescent="0.2">
      <c r="BS35267" s="152"/>
      <c r="BT35267" s="153"/>
    </row>
    <row r="35268" spans="71:72" x14ac:dyDescent="0.2">
      <c r="BS35268" s="152"/>
      <c r="BT35268" s="153"/>
    </row>
    <row r="35269" spans="71:72" x14ac:dyDescent="0.2">
      <c r="BS35269" s="152"/>
      <c r="BT35269" s="153"/>
    </row>
    <row r="35270" spans="71:72" x14ac:dyDescent="0.2">
      <c r="BS35270" s="152"/>
      <c r="BT35270" s="153"/>
    </row>
    <row r="35271" spans="71:72" x14ac:dyDescent="0.2">
      <c r="BS35271" s="152"/>
      <c r="BT35271" s="153"/>
    </row>
    <row r="35272" spans="71:72" x14ac:dyDescent="0.2">
      <c r="BS35272" s="152"/>
      <c r="BT35272" s="153"/>
    </row>
    <row r="35273" spans="71:72" x14ac:dyDescent="0.2">
      <c r="BS35273" s="152"/>
      <c r="BT35273" s="153"/>
    </row>
    <row r="35274" spans="71:72" x14ac:dyDescent="0.2">
      <c r="BS35274" s="152"/>
      <c r="BT35274" s="153"/>
    </row>
    <row r="35275" spans="71:72" x14ac:dyDescent="0.2">
      <c r="BS35275" s="152"/>
      <c r="BT35275" s="153"/>
    </row>
    <row r="35276" spans="71:72" x14ac:dyDescent="0.2">
      <c r="BS35276" s="152"/>
      <c r="BT35276" s="153"/>
    </row>
    <row r="35277" spans="71:72" x14ac:dyDescent="0.2">
      <c r="BS35277" s="152"/>
      <c r="BT35277" s="153"/>
    </row>
    <row r="35278" spans="71:72" x14ac:dyDescent="0.2">
      <c r="BS35278" s="152"/>
      <c r="BT35278" s="153"/>
    </row>
    <row r="35279" spans="71:72" x14ac:dyDescent="0.2">
      <c r="BS35279" s="152"/>
      <c r="BT35279" s="153"/>
    </row>
    <row r="35280" spans="71:72" x14ac:dyDescent="0.2">
      <c r="BS35280" s="152"/>
      <c r="BT35280" s="153"/>
    </row>
    <row r="35281" spans="71:72" x14ac:dyDescent="0.2">
      <c r="BS35281" s="152"/>
      <c r="BT35281" s="153"/>
    </row>
    <row r="35282" spans="71:72" x14ac:dyDescent="0.2">
      <c r="BS35282" s="152"/>
      <c r="BT35282" s="153"/>
    </row>
    <row r="35283" spans="71:72" x14ac:dyDescent="0.2">
      <c r="BS35283" s="152"/>
      <c r="BT35283" s="153"/>
    </row>
    <row r="35284" spans="71:72" x14ac:dyDescent="0.2">
      <c r="BS35284" s="152"/>
      <c r="BT35284" s="153"/>
    </row>
    <row r="35285" spans="71:72" x14ac:dyDescent="0.2">
      <c r="BS35285" s="152"/>
      <c r="BT35285" s="153"/>
    </row>
    <row r="35286" spans="71:72" x14ac:dyDescent="0.2">
      <c r="BS35286" s="152"/>
      <c r="BT35286" s="153"/>
    </row>
    <row r="35287" spans="71:72" x14ac:dyDescent="0.2">
      <c r="BS35287" s="152"/>
      <c r="BT35287" s="153"/>
    </row>
    <row r="35288" spans="71:72" x14ac:dyDescent="0.2">
      <c r="BS35288" s="152"/>
      <c r="BT35288" s="153"/>
    </row>
    <row r="35289" spans="71:72" x14ac:dyDescent="0.2">
      <c r="BS35289" s="152"/>
      <c r="BT35289" s="153"/>
    </row>
    <row r="35290" spans="71:72" x14ac:dyDescent="0.2">
      <c r="BS35290" s="152"/>
      <c r="BT35290" s="153"/>
    </row>
    <row r="35291" spans="71:72" x14ac:dyDescent="0.2">
      <c r="BS35291" s="152"/>
      <c r="BT35291" s="153"/>
    </row>
    <row r="35292" spans="71:72" x14ac:dyDescent="0.2">
      <c r="BS35292" s="152"/>
      <c r="BT35292" s="153"/>
    </row>
    <row r="35293" spans="71:72" x14ac:dyDescent="0.2">
      <c r="BS35293" s="152"/>
      <c r="BT35293" s="153"/>
    </row>
    <row r="35294" spans="71:72" x14ac:dyDescent="0.2">
      <c r="BS35294" s="152"/>
      <c r="BT35294" s="153"/>
    </row>
    <row r="35295" spans="71:72" x14ac:dyDescent="0.2">
      <c r="BS35295" s="152"/>
      <c r="BT35295" s="153"/>
    </row>
    <row r="35296" spans="71:72" x14ac:dyDescent="0.2">
      <c r="BS35296" s="152"/>
      <c r="BT35296" s="153"/>
    </row>
    <row r="35297" spans="71:72" x14ac:dyDescent="0.2">
      <c r="BS35297" s="152"/>
      <c r="BT35297" s="153"/>
    </row>
    <row r="35298" spans="71:72" x14ac:dyDescent="0.2">
      <c r="BS35298" s="152"/>
      <c r="BT35298" s="153"/>
    </row>
    <row r="35299" spans="71:72" x14ac:dyDescent="0.2">
      <c r="BS35299" s="152"/>
      <c r="BT35299" s="153"/>
    </row>
    <row r="35300" spans="71:72" x14ac:dyDescent="0.2">
      <c r="BS35300" s="152"/>
      <c r="BT35300" s="153"/>
    </row>
    <row r="35301" spans="71:72" x14ac:dyDescent="0.2">
      <c r="BS35301" s="152"/>
      <c r="BT35301" s="153"/>
    </row>
    <row r="35302" spans="71:72" x14ac:dyDescent="0.2">
      <c r="BS35302" s="152"/>
      <c r="BT35302" s="153"/>
    </row>
    <row r="35303" spans="71:72" x14ac:dyDescent="0.2">
      <c r="BS35303" s="152"/>
      <c r="BT35303" s="153"/>
    </row>
    <row r="35304" spans="71:72" x14ac:dyDescent="0.2">
      <c r="BS35304" s="152"/>
      <c r="BT35304" s="153"/>
    </row>
    <row r="35305" spans="71:72" x14ac:dyDescent="0.2">
      <c r="BS35305" s="152"/>
      <c r="BT35305" s="153"/>
    </row>
    <row r="35306" spans="71:72" x14ac:dyDescent="0.2">
      <c r="BS35306" s="152"/>
      <c r="BT35306" s="153"/>
    </row>
    <row r="35307" spans="71:72" x14ac:dyDescent="0.2">
      <c r="BS35307" s="152"/>
      <c r="BT35307" s="153"/>
    </row>
    <row r="35308" spans="71:72" x14ac:dyDescent="0.2">
      <c r="BS35308" s="152"/>
      <c r="BT35308" s="153"/>
    </row>
    <row r="35309" spans="71:72" x14ac:dyDescent="0.2">
      <c r="BS35309" s="152"/>
      <c r="BT35309" s="153"/>
    </row>
    <row r="35310" spans="71:72" x14ac:dyDescent="0.2">
      <c r="BS35310" s="152"/>
      <c r="BT35310" s="153"/>
    </row>
    <row r="35311" spans="71:72" x14ac:dyDescent="0.2">
      <c r="BS35311" s="152"/>
      <c r="BT35311" s="153"/>
    </row>
    <row r="35312" spans="71:72" x14ac:dyDescent="0.2">
      <c r="BS35312" s="152"/>
      <c r="BT35312" s="153"/>
    </row>
    <row r="35313" spans="71:72" x14ac:dyDescent="0.2">
      <c r="BS35313" s="152"/>
      <c r="BT35313" s="153"/>
    </row>
    <row r="35314" spans="71:72" x14ac:dyDescent="0.2">
      <c r="BS35314" s="152"/>
      <c r="BT35314" s="153"/>
    </row>
    <row r="35315" spans="71:72" x14ac:dyDescent="0.2">
      <c r="BS35315" s="152"/>
      <c r="BT35315" s="153"/>
    </row>
    <row r="35316" spans="71:72" x14ac:dyDescent="0.2">
      <c r="BS35316" s="152"/>
      <c r="BT35316" s="153"/>
    </row>
    <row r="35317" spans="71:72" x14ac:dyDescent="0.2">
      <c r="BS35317" s="152"/>
      <c r="BT35317" s="153"/>
    </row>
    <row r="35318" spans="71:72" x14ac:dyDescent="0.2">
      <c r="BS35318" s="152"/>
      <c r="BT35318" s="153"/>
    </row>
    <row r="35319" spans="71:72" x14ac:dyDescent="0.2">
      <c r="BS35319" s="152"/>
      <c r="BT35319" s="153"/>
    </row>
    <row r="35320" spans="71:72" x14ac:dyDescent="0.2">
      <c r="BS35320" s="152"/>
      <c r="BT35320" s="153"/>
    </row>
    <row r="35321" spans="71:72" x14ac:dyDescent="0.2">
      <c r="BS35321" s="152"/>
      <c r="BT35321" s="153"/>
    </row>
    <row r="35322" spans="71:72" x14ac:dyDescent="0.2">
      <c r="BS35322" s="152"/>
      <c r="BT35322" s="153"/>
    </row>
    <row r="35323" spans="71:72" x14ac:dyDescent="0.2">
      <c r="BS35323" s="152"/>
      <c r="BT35323" s="153"/>
    </row>
    <row r="35324" spans="71:72" x14ac:dyDescent="0.2">
      <c r="BS35324" s="152"/>
      <c r="BT35324" s="153"/>
    </row>
    <row r="35325" spans="71:72" x14ac:dyDescent="0.2">
      <c r="BS35325" s="152"/>
      <c r="BT35325" s="153"/>
    </row>
    <row r="35326" spans="71:72" x14ac:dyDescent="0.2">
      <c r="BS35326" s="152"/>
      <c r="BT35326" s="153"/>
    </row>
    <row r="35327" spans="71:72" x14ac:dyDescent="0.2">
      <c r="BS35327" s="152"/>
      <c r="BT35327" s="153"/>
    </row>
    <row r="35328" spans="71:72" x14ac:dyDescent="0.2">
      <c r="BS35328" s="152"/>
      <c r="BT35328" s="153"/>
    </row>
    <row r="35329" spans="71:72" x14ac:dyDescent="0.2">
      <c r="BS35329" s="152"/>
      <c r="BT35329" s="153"/>
    </row>
    <row r="35330" spans="71:72" x14ac:dyDescent="0.2">
      <c r="BS35330" s="152"/>
      <c r="BT35330" s="153"/>
    </row>
    <row r="35331" spans="71:72" x14ac:dyDescent="0.2">
      <c r="BS35331" s="152"/>
      <c r="BT35331" s="153"/>
    </row>
    <row r="35332" spans="71:72" x14ac:dyDescent="0.2">
      <c r="BS35332" s="152"/>
      <c r="BT35332" s="153"/>
    </row>
    <row r="35333" spans="71:72" x14ac:dyDescent="0.2">
      <c r="BS35333" s="152"/>
      <c r="BT35333" s="153"/>
    </row>
    <row r="35334" spans="71:72" x14ac:dyDescent="0.2">
      <c r="BS35334" s="152"/>
      <c r="BT35334" s="153"/>
    </row>
    <row r="35335" spans="71:72" x14ac:dyDescent="0.2">
      <c r="BS35335" s="152"/>
      <c r="BT35335" s="153"/>
    </row>
    <row r="35336" spans="71:72" x14ac:dyDescent="0.2">
      <c r="BS35336" s="152"/>
      <c r="BT35336" s="153"/>
    </row>
    <row r="35337" spans="71:72" x14ac:dyDescent="0.2">
      <c r="BS35337" s="152"/>
      <c r="BT35337" s="153"/>
    </row>
    <row r="35338" spans="71:72" x14ac:dyDescent="0.2">
      <c r="BS35338" s="152"/>
      <c r="BT35338" s="153"/>
    </row>
    <row r="35339" spans="71:72" x14ac:dyDescent="0.2">
      <c r="BS35339" s="152"/>
      <c r="BT35339" s="153"/>
    </row>
    <row r="35340" spans="71:72" x14ac:dyDescent="0.2">
      <c r="BS35340" s="152"/>
      <c r="BT35340" s="153"/>
    </row>
    <row r="35341" spans="71:72" x14ac:dyDescent="0.2">
      <c r="BS35341" s="152"/>
      <c r="BT35341" s="153"/>
    </row>
    <row r="35342" spans="71:72" x14ac:dyDescent="0.2">
      <c r="BS35342" s="152"/>
      <c r="BT35342" s="153"/>
    </row>
    <row r="35343" spans="71:72" x14ac:dyDescent="0.2">
      <c r="BS35343" s="152"/>
      <c r="BT35343" s="153"/>
    </row>
    <row r="35344" spans="71:72" x14ac:dyDescent="0.2">
      <c r="BS35344" s="152"/>
      <c r="BT35344" s="153"/>
    </row>
    <row r="35345" spans="71:72" x14ac:dyDescent="0.2">
      <c r="BS35345" s="152"/>
      <c r="BT35345" s="153"/>
    </row>
    <row r="35346" spans="71:72" x14ac:dyDescent="0.2">
      <c r="BS35346" s="152"/>
      <c r="BT35346" s="153"/>
    </row>
    <row r="35347" spans="71:72" x14ac:dyDescent="0.2">
      <c r="BS35347" s="152"/>
      <c r="BT35347" s="153"/>
    </row>
    <row r="35348" spans="71:72" x14ac:dyDescent="0.2">
      <c r="BS35348" s="152"/>
      <c r="BT35348" s="153"/>
    </row>
    <row r="35349" spans="71:72" x14ac:dyDescent="0.2">
      <c r="BS35349" s="152"/>
      <c r="BT35349" s="153"/>
    </row>
    <row r="35350" spans="71:72" x14ac:dyDescent="0.2">
      <c r="BS35350" s="152"/>
      <c r="BT35350" s="153"/>
    </row>
    <row r="35351" spans="71:72" x14ac:dyDescent="0.2">
      <c r="BS35351" s="152"/>
      <c r="BT35351" s="153"/>
    </row>
    <row r="35352" spans="71:72" x14ac:dyDescent="0.2">
      <c r="BS35352" s="152"/>
      <c r="BT35352" s="153"/>
    </row>
    <row r="35353" spans="71:72" x14ac:dyDescent="0.2">
      <c r="BS35353" s="152"/>
      <c r="BT35353" s="153"/>
    </row>
    <row r="35354" spans="71:72" x14ac:dyDescent="0.2">
      <c r="BS35354" s="152"/>
      <c r="BT35354" s="153"/>
    </row>
    <row r="35355" spans="71:72" x14ac:dyDescent="0.2">
      <c r="BS35355" s="152"/>
      <c r="BT35355" s="153"/>
    </row>
    <row r="35356" spans="71:72" x14ac:dyDescent="0.2">
      <c r="BS35356" s="152"/>
      <c r="BT35356" s="153"/>
    </row>
    <row r="35357" spans="71:72" x14ac:dyDescent="0.2">
      <c r="BS35357" s="152"/>
      <c r="BT35357" s="153"/>
    </row>
    <row r="35358" spans="71:72" x14ac:dyDescent="0.2">
      <c r="BS35358" s="152"/>
      <c r="BT35358" s="153"/>
    </row>
    <row r="35359" spans="71:72" x14ac:dyDescent="0.2">
      <c r="BS35359" s="152"/>
      <c r="BT35359" s="153"/>
    </row>
    <row r="35360" spans="71:72" x14ac:dyDescent="0.2">
      <c r="BS35360" s="152"/>
      <c r="BT35360" s="153"/>
    </row>
    <row r="35361" spans="71:72" x14ac:dyDescent="0.2">
      <c r="BS35361" s="152"/>
      <c r="BT35361" s="153"/>
    </row>
    <row r="35362" spans="71:72" x14ac:dyDescent="0.2">
      <c r="BS35362" s="152"/>
      <c r="BT35362" s="153"/>
    </row>
    <row r="35363" spans="71:72" x14ac:dyDescent="0.2">
      <c r="BS35363" s="152"/>
      <c r="BT35363" s="153"/>
    </row>
    <row r="35364" spans="71:72" x14ac:dyDescent="0.2">
      <c r="BS35364" s="152"/>
      <c r="BT35364" s="153"/>
    </row>
    <row r="35365" spans="71:72" x14ac:dyDescent="0.2">
      <c r="BS35365" s="152"/>
      <c r="BT35365" s="153"/>
    </row>
    <row r="35366" spans="71:72" x14ac:dyDescent="0.2">
      <c r="BS35366" s="152"/>
      <c r="BT35366" s="153"/>
    </row>
    <row r="35367" spans="71:72" x14ac:dyDescent="0.2">
      <c r="BS35367" s="152"/>
      <c r="BT35367" s="153"/>
    </row>
    <row r="35368" spans="71:72" x14ac:dyDescent="0.2">
      <c r="BS35368" s="152"/>
      <c r="BT35368" s="153"/>
    </row>
    <row r="35369" spans="71:72" x14ac:dyDescent="0.2">
      <c r="BS35369" s="152"/>
      <c r="BT35369" s="153"/>
    </row>
    <row r="35370" spans="71:72" x14ac:dyDescent="0.2">
      <c r="BS35370" s="152"/>
      <c r="BT35370" s="153"/>
    </row>
    <row r="35371" spans="71:72" x14ac:dyDescent="0.2">
      <c r="BS35371" s="152"/>
      <c r="BT35371" s="153"/>
    </row>
    <row r="35372" spans="71:72" x14ac:dyDescent="0.2">
      <c r="BS35372" s="152"/>
      <c r="BT35372" s="153"/>
    </row>
    <row r="35373" spans="71:72" x14ac:dyDescent="0.2">
      <c r="BS35373" s="152"/>
      <c r="BT35373" s="153"/>
    </row>
    <row r="35374" spans="71:72" x14ac:dyDescent="0.2">
      <c r="BS35374" s="152"/>
      <c r="BT35374" s="153"/>
    </row>
    <row r="35375" spans="71:72" x14ac:dyDescent="0.2">
      <c r="BS35375" s="152"/>
      <c r="BT35375" s="153"/>
    </row>
    <row r="35376" spans="71:72" x14ac:dyDescent="0.2">
      <c r="BS35376" s="152"/>
      <c r="BT35376" s="153"/>
    </row>
    <row r="35377" spans="71:72" x14ac:dyDescent="0.2">
      <c r="BS35377" s="152"/>
      <c r="BT35377" s="153"/>
    </row>
    <row r="35378" spans="71:72" x14ac:dyDescent="0.2">
      <c r="BS35378" s="152"/>
      <c r="BT35378" s="153"/>
    </row>
    <row r="35379" spans="71:72" x14ac:dyDescent="0.2">
      <c r="BS35379" s="152"/>
      <c r="BT35379" s="153"/>
    </row>
    <row r="35380" spans="71:72" x14ac:dyDescent="0.2">
      <c r="BS35380" s="152"/>
      <c r="BT35380" s="153"/>
    </row>
    <row r="35381" spans="71:72" x14ac:dyDescent="0.2">
      <c r="BS35381" s="152"/>
      <c r="BT35381" s="153"/>
    </row>
    <row r="35382" spans="71:72" x14ac:dyDescent="0.2">
      <c r="BS35382" s="152"/>
      <c r="BT35382" s="153"/>
    </row>
    <row r="35383" spans="71:72" x14ac:dyDescent="0.2">
      <c r="BS35383" s="152"/>
      <c r="BT35383" s="153"/>
    </row>
    <row r="35384" spans="71:72" x14ac:dyDescent="0.2">
      <c r="BS35384" s="152"/>
      <c r="BT35384" s="153"/>
    </row>
    <row r="35385" spans="71:72" x14ac:dyDescent="0.2">
      <c r="BS35385" s="152"/>
      <c r="BT35385" s="153"/>
    </row>
    <row r="35386" spans="71:72" x14ac:dyDescent="0.2">
      <c r="BS35386" s="152"/>
      <c r="BT35386" s="153"/>
    </row>
    <row r="35387" spans="71:72" x14ac:dyDescent="0.2">
      <c r="BS35387" s="152"/>
      <c r="BT35387" s="153"/>
    </row>
    <row r="35388" spans="71:72" x14ac:dyDescent="0.2">
      <c r="BS35388" s="152"/>
      <c r="BT35388" s="153"/>
    </row>
    <row r="35389" spans="71:72" x14ac:dyDescent="0.2">
      <c r="BS35389" s="152"/>
      <c r="BT35389" s="153"/>
    </row>
    <row r="35390" spans="71:72" x14ac:dyDescent="0.2">
      <c r="BS35390" s="152"/>
      <c r="BT35390" s="153"/>
    </row>
    <row r="35391" spans="71:72" x14ac:dyDescent="0.2">
      <c r="BS35391" s="152"/>
      <c r="BT35391" s="153"/>
    </row>
    <row r="35392" spans="71:72" x14ac:dyDescent="0.2">
      <c r="BS35392" s="152"/>
      <c r="BT35392" s="153"/>
    </row>
    <row r="35393" spans="71:72" x14ac:dyDescent="0.2">
      <c r="BS35393" s="152"/>
      <c r="BT35393" s="153"/>
    </row>
    <row r="35394" spans="71:72" x14ac:dyDescent="0.2">
      <c r="BS35394" s="152"/>
      <c r="BT35394" s="153"/>
    </row>
    <row r="35395" spans="71:72" x14ac:dyDescent="0.2">
      <c r="BS35395" s="152"/>
      <c r="BT35395" s="153"/>
    </row>
    <row r="35396" spans="71:72" x14ac:dyDescent="0.2">
      <c r="BS35396" s="152"/>
      <c r="BT35396" s="153"/>
    </row>
    <row r="35397" spans="71:72" x14ac:dyDescent="0.2">
      <c r="BS35397" s="152"/>
      <c r="BT35397" s="153"/>
    </row>
    <row r="35398" spans="71:72" x14ac:dyDescent="0.2">
      <c r="BS35398" s="152"/>
      <c r="BT35398" s="153"/>
    </row>
    <row r="35399" spans="71:72" x14ac:dyDescent="0.2">
      <c r="BS35399" s="152"/>
      <c r="BT35399" s="153"/>
    </row>
    <row r="35400" spans="71:72" x14ac:dyDescent="0.2">
      <c r="BS35400" s="152"/>
      <c r="BT35400" s="153"/>
    </row>
    <row r="35401" spans="71:72" x14ac:dyDescent="0.2">
      <c r="BS35401" s="152"/>
      <c r="BT35401" s="153"/>
    </row>
    <row r="35402" spans="71:72" x14ac:dyDescent="0.2">
      <c r="BS35402" s="152"/>
      <c r="BT35402" s="153"/>
    </row>
    <row r="35403" spans="71:72" x14ac:dyDescent="0.2">
      <c r="BS35403" s="152"/>
      <c r="BT35403" s="153"/>
    </row>
    <row r="35404" spans="71:72" x14ac:dyDescent="0.2">
      <c r="BS35404" s="152"/>
      <c r="BT35404" s="153"/>
    </row>
    <row r="35405" spans="71:72" x14ac:dyDescent="0.2">
      <c r="BS35405" s="152"/>
      <c r="BT35405" s="153"/>
    </row>
    <row r="35406" spans="71:72" x14ac:dyDescent="0.2">
      <c r="BS35406" s="152"/>
      <c r="BT35406" s="153"/>
    </row>
    <row r="35407" spans="71:72" x14ac:dyDescent="0.2">
      <c r="BS35407" s="152"/>
      <c r="BT35407" s="153"/>
    </row>
    <row r="35408" spans="71:72" x14ac:dyDescent="0.2">
      <c r="BS35408" s="152"/>
      <c r="BT35408" s="153"/>
    </row>
    <row r="35409" spans="71:72" x14ac:dyDescent="0.2">
      <c r="BS35409" s="152"/>
      <c r="BT35409" s="153"/>
    </row>
    <row r="35410" spans="71:72" x14ac:dyDescent="0.2">
      <c r="BS35410" s="152"/>
      <c r="BT35410" s="153"/>
    </row>
    <row r="35411" spans="71:72" x14ac:dyDescent="0.2">
      <c r="BS35411" s="152"/>
      <c r="BT35411" s="153"/>
    </row>
    <row r="35412" spans="71:72" x14ac:dyDescent="0.2">
      <c r="BS35412" s="152"/>
      <c r="BT35412" s="153"/>
    </row>
    <row r="35413" spans="71:72" x14ac:dyDescent="0.2">
      <c r="BS35413" s="152"/>
      <c r="BT35413" s="153"/>
    </row>
    <row r="35414" spans="71:72" x14ac:dyDescent="0.2">
      <c r="BS35414" s="152"/>
      <c r="BT35414" s="153"/>
    </row>
    <row r="35415" spans="71:72" x14ac:dyDescent="0.2">
      <c r="BS35415" s="152"/>
      <c r="BT35415" s="153"/>
    </row>
    <row r="35416" spans="71:72" x14ac:dyDescent="0.2">
      <c r="BS35416" s="152"/>
      <c r="BT35416" s="153"/>
    </row>
    <row r="35417" spans="71:72" x14ac:dyDescent="0.2">
      <c r="BS35417" s="152"/>
      <c r="BT35417" s="153"/>
    </row>
    <row r="35418" spans="71:72" x14ac:dyDescent="0.2">
      <c r="BS35418" s="152"/>
      <c r="BT35418" s="153"/>
    </row>
    <row r="35419" spans="71:72" x14ac:dyDescent="0.2">
      <c r="BS35419" s="152"/>
      <c r="BT35419" s="153"/>
    </row>
    <row r="35420" spans="71:72" x14ac:dyDescent="0.2">
      <c r="BS35420" s="152"/>
      <c r="BT35420" s="153"/>
    </row>
    <row r="35421" spans="71:72" x14ac:dyDescent="0.2">
      <c r="BS35421" s="152"/>
      <c r="BT35421" s="153"/>
    </row>
    <row r="35422" spans="71:72" x14ac:dyDescent="0.2">
      <c r="BS35422" s="152"/>
      <c r="BT35422" s="153"/>
    </row>
    <row r="35423" spans="71:72" x14ac:dyDescent="0.2">
      <c r="BS35423" s="152"/>
      <c r="BT35423" s="153"/>
    </row>
    <row r="35424" spans="71:72" x14ac:dyDescent="0.2">
      <c r="BS35424" s="152"/>
      <c r="BT35424" s="153"/>
    </row>
    <row r="35425" spans="71:72" x14ac:dyDescent="0.2">
      <c r="BS35425" s="152"/>
      <c r="BT35425" s="153"/>
    </row>
    <row r="35426" spans="71:72" x14ac:dyDescent="0.2">
      <c r="BS35426" s="152"/>
      <c r="BT35426" s="153"/>
    </row>
    <row r="35427" spans="71:72" x14ac:dyDescent="0.2">
      <c r="BS35427" s="152"/>
      <c r="BT35427" s="153"/>
    </row>
    <row r="35428" spans="71:72" x14ac:dyDescent="0.2">
      <c r="BS35428" s="152"/>
      <c r="BT35428" s="153"/>
    </row>
    <row r="35429" spans="71:72" x14ac:dyDescent="0.2">
      <c r="BS35429" s="152"/>
      <c r="BT35429" s="153"/>
    </row>
    <row r="35430" spans="71:72" x14ac:dyDescent="0.2">
      <c r="BS35430" s="152"/>
      <c r="BT35430" s="153"/>
    </row>
    <row r="35431" spans="71:72" x14ac:dyDescent="0.2">
      <c r="BS35431" s="152"/>
      <c r="BT35431" s="153"/>
    </row>
    <row r="35432" spans="71:72" x14ac:dyDescent="0.2">
      <c r="BS35432" s="152"/>
      <c r="BT35432" s="153"/>
    </row>
    <row r="35433" spans="71:72" x14ac:dyDescent="0.2">
      <c r="BS35433" s="152"/>
      <c r="BT35433" s="153"/>
    </row>
    <row r="35434" spans="71:72" x14ac:dyDescent="0.2">
      <c r="BS35434" s="152"/>
      <c r="BT35434" s="153"/>
    </row>
    <row r="35435" spans="71:72" x14ac:dyDescent="0.2">
      <c r="BS35435" s="152"/>
      <c r="BT35435" s="153"/>
    </row>
    <row r="35436" spans="71:72" x14ac:dyDescent="0.2">
      <c r="BS35436" s="152"/>
      <c r="BT35436" s="153"/>
    </row>
    <row r="35437" spans="71:72" x14ac:dyDescent="0.2">
      <c r="BS35437" s="152"/>
      <c r="BT35437" s="153"/>
    </row>
    <row r="35438" spans="71:72" x14ac:dyDescent="0.2">
      <c r="BS35438" s="152"/>
      <c r="BT35438" s="153"/>
    </row>
    <row r="35439" spans="71:72" x14ac:dyDescent="0.2">
      <c r="BS35439" s="152"/>
      <c r="BT35439" s="153"/>
    </row>
    <row r="35440" spans="71:72" x14ac:dyDescent="0.2">
      <c r="BS35440" s="152"/>
      <c r="BT35440" s="153"/>
    </row>
    <row r="35441" spans="71:72" x14ac:dyDescent="0.2">
      <c r="BS35441" s="152"/>
      <c r="BT35441" s="153"/>
    </row>
    <row r="35442" spans="71:72" x14ac:dyDescent="0.2">
      <c r="BS35442" s="152"/>
      <c r="BT35442" s="153"/>
    </row>
    <row r="35443" spans="71:72" x14ac:dyDescent="0.2">
      <c r="BS35443" s="152"/>
      <c r="BT35443" s="153"/>
    </row>
    <row r="35444" spans="71:72" x14ac:dyDescent="0.2">
      <c r="BS35444" s="152"/>
      <c r="BT35444" s="153"/>
    </row>
    <row r="35445" spans="71:72" x14ac:dyDescent="0.2">
      <c r="BS35445" s="152"/>
      <c r="BT35445" s="153"/>
    </row>
    <row r="35446" spans="71:72" x14ac:dyDescent="0.2">
      <c r="BS35446" s="152"/>
      <c r="BT35446" s="153"/>
    </row>
    <row r="35447" spans="71:72" x14ac:dyDescent="0.2">
      <c r="BS35447" s="152"/>
      <c r="BT35447" s="153"/>
    </row>
    <row r="35448" spans="71:72" x14ac:dyDescent="0.2">
      <c r="BS35448" s="152"/>
      <c r="BT35448" s="153"/>
    </row>
    <row r="35449" spans="71:72" x14ac:dyDescent="0.2">
      <c r="BS35449" s="152"/>
      <c r="BT35449" s="153"/>
    </row>
    <row r="35450" spans="71:72" x14ac:dyDescent="0.2">
      <c r="BS35450" s="152"/>
      <c r="BT35450" s="153"/>
    </row>
    <row r="35451" spans="71:72" x14ac:dyDescent="0.2">
      <c r="BS35451" s="152"/>
      <c r="BT35451" s="153"/>
    </row>
    <row r="35452" spans="71:72" x14ac:dyDescent="0.2">
      <c r="BS35452" s="152"/>
      <c r="BT35452" s="153"/>
    </row>
    <row r="35453" spans="71:72" x14ac:dyDescent="0.2">
      <c r="BS35453" s="152"/>
      <c r="BT35453" s="153"/>
    </row>
    <row r="35454" spans="71:72" x14ac:dyDescent="0.2">
      <c r="BS35454" s="152"/>
      <c r="BT35454" s="153"/>
    </row>
    <row r="35455" spans="71:72" x14ac:dyDescent="0.2">
      <c r="BS35455" s="152"/>
      <c r="BT35455" s="153"/>
    </row>
    <row r="35456" spans="71:72" x14ac:dyDescent="0.2">
      <c r="BS35456" s="152"/>
      <c r="BT35456" s="153"/>
    </row>
    <row r="35457" spans="71:72" x14ac:dyDescent="0.2">
      <c r="BS35457" s="152"/>
      <c r="BT35457" s="153"/>
    </row>
    <row r="35458" spans="71:72" x14ac:dyDescent="0.2">
      <c r="BS35458" s="152"/>
      <c r="BT35458" s="153"/>
    </row>
    <row r="35459" spans="71:72" x14ac:dyDescent="0.2">
      <c r="BS35459" s="152"/>
      <c r="BT35459" s="153"/>
    </row>
    <row r="35460" spans="71:72" x14ac:dyDescent="0.2">
      <c r="BS35460" s="152"/>
      <c r="BT35460" s="153"/>
    </row>
    <row r="35461" spans="71:72" x14ac:dyDescent="0.2">
      <c r="BS35461" s="152"/>
      <c r="BT35461" s="153"/>
    </row>
    <row r="35462" spans="71:72" x14ac:dyDescent="0.2">
      <c r="BS35462" s="152"/>
      <c r="BT35462" s="153"/>
    </row>
    <row r="35463" spans="71:72" x14ac:dyDescent="0.2">
      <c r="BS35463" s="152"/>
      <c r="BT35463" s="153"/>
    </row>
    <row r="35464" spans="71:72" x14ac:dyDescent="0.2">
      <c r="BS35464" s="152"/>
      <c r="BT35464" s="153"/>
    </row>
    <row r="35465" spans="71:72" x14ac:dyDescent="0.2">
      <c r="BS35465" s="152"/>
      <c r="BT35465" s="153"/>
    </row>
    <row r="35466" spans="71:72" x14ac:dyDescent="0.2">
      <c r="BS35466" s="152"/>
      <c r="BT35466" s="153"/>
    </row>
    <row r="35467" spans="71:72" x14ac:dyDescent="0.2">
      <c r="BS35467" s="152"/>
      <c r="BT35467" s="153"/>
    </row>
    <row r="35468" spans="71:72" x14ac:dyDescent="0.2">
      <c r="BS35468" s="152"/>
      <c r="BT35468" s="153"/>
    </row>
    <row r="35469" spans="71:72" x14ac:dyDescent="0.2">
      <c r="BS35469" s="152"/>
      <c r="BT35469" s="153"/>
    </row>
    <row r="35470" spans="71:72" x14ac:dyDescent="0.2">
      <c r="BS35470" s="152"/>
      <c r="BT35470" s="153"/>
    </row>
    <row r="35471" spans="71:72" x14ac:dyDescent="0.2">
      <c r="BS35471" s="152"/>
      <c r="BT35471" s="153"/>
    </row>
    <row r="35472" spans="71:72" x14ac:dyDescent="0.2">
      <c r="BS35472" s="152"/>
      <c r="BT35472" s="153"/>
    </row>
    <row r="35473" spans="71:72" x14ac:dyDescent="0.2">
      <c r="BS35473" s="152"/>
      <c r="BT35473" s="153"/>
    </row>
    <row r="35474" spans="71:72" x14ac:dyDescent="0.2">
      <c r="BS35474" s="152"/>
      <c r="BT35474" s="153"/>
    </row>
    <row r="35475" spans="71:72" x14ac:dyDescent="0.2">
      <c r="BS35475" s="152"/>
      <c r="BT35475" s="153"/>
    </row>
    <row r="35476" spans="71:72" x14ac:dyDescent="0.2">
      <c r="BS35476" s="152"/>
      <c r="BT35476" s="153"/>
    </row>
    <row r="35477" spans="71:72" x14ac:dyDescent="0.2">
      <c r="BS35477" s="152"/>
      <c r="BT35477" s="153"/>
    </row>
    <row r="35478" spans="71:72" x14ac:dyDescent="0.2">
      <c r="BS35478" s="152"/>
      <c r="BT35478" s="153"/>
    </row>
    <row r="35479" spans="71:72" x14ac:dyDescent="0.2">
      <c r="BS35479" s="152"/>
      <c r="BT35479" s="153"/>
    </row>
    <row r="35480" spans="71:72" x14ac:dyDescent="0.2">
      <c r="BS35480" s="152"/>
      <c r="BT35480" s="153"/>
    </row>
    <row r="35481" spans="71:72" x14ac:dyDescent="0.2">
      <c r="BS35481" s="152"/>
      <c r="BT35481" s="153"/>
    </row>
    <row r="35482" spans="71:72" x14ac:dyDescent="0.2">
      <c r="BS35482" s="152"/>
      <c r="BT35482" s="153"/>
    </row>
    <row r="35483" spans="71:72" x14ac:dyDescent="0.2">
      <c r="BS35483" s="152"/>
      <c r="BT35483" s="153"/>
    </row>
    <row r="35484" spans="71:72" x14ac:dyDescent="0.2">
      <c r="BS35484" s="152"/>
      <c r="BT35484" s="153"/>
    </row>
    <row r="35485" spans="71:72" x14ac:dyDescent="0.2">
      <c r="BS35485" s="152"/>
      <c r="BT35485" s="153"/>
    </row>
    <row r="35486" spans="71:72" x14ac:dyDescent="0.2">
      <c r="BS35486" s="152"/>
      <c r="BT35486" s="153"/>
    </row>
    <row r="35487" spans="71:72" x14ac:dyDescent="0.2">
      <c r="BS35487" s="152"/>
      <c r="BT35487" s="153"/>
    </row>
    <row r="35488" spans="71:72" x14ac:dyDescent="0.2">
      <c r="BS35488" s="152"/>
      <c r="BT35488" s="153"/>
    </row>
    <row r="35489" spans="71:72" x14ac:dyDescent="0.2">
      <c r="BS35489" s="152"/>
      <c r="BT35489" s="153"/>
    </row>
    <row r="35490" spans="71:72" x14ac:dyDescent="0.2">
      <c r="BS35490" s="152"/>
      <c r="BT35490" s="153"/>
    </row>
    <row r="35491" spans="71:72" x14ac:dyDescent="0.2">
      <c r="BS35491" s="152"/>
      <c r="BT35491" s="153"/>
    </row>
    <row r="35492" spans="71:72" x14ac:dyDescent="0.2">
      <c r="BS35492" s="152"/>
      <c r="BT35492" s="153"/>
    </row>
    <row r="35493" spans="71:72" x14ac:dyDescent="0.2">
      <c r="BS35493" s="152"/>
      <c r="BT35493" s="153"/>
    </row>
    <row r="35494" spans="71:72" x14ac:dyDescent="0.2">
      <c r="BS35494" s="152"/>
      <c r="BT35494" s="153"/>
    </row>
    <row r="35495" spans="71:72" x14ac:dyDescent="0.2">
      <c r="BS35495" s="152"/>
      <c r="BT35495" s="153"/>
    </row>
    <row r="35496" spans="71:72" x14ac:dyDescent="0.2">
      <c r="BS35496" s="152"/>
      <c r="BT35496" s="153"/>
    </row>
    <row r="35497" spans="71:72" x14ac:dyDescent="0.2">
      <c r="BS35497" s="152"/>
      <c r="BT35497" s="153"/>
    </row>
    <row r="35498" spans="71:72" x14ac:dyDescent="0.2">
      <c r="BS35498" s="152"/>
      <c r="BT35498" s="153"/>
    </row>
    <row r="35499" spans="71:72" x14ac:dyDescent="0.2">
      <c r="BS35499" s="152"/>
      <c r="BT35499" s="153"/>
    </row>
    <row r="35500" spans="71:72" x14ac:dyDescent="0.2">
      <c r="BS35500" s="152"/>
      <c r="BT35500" s="153"/>
    </row>
    <row r="35501" spans="71:72" x14ac:dyDescent="0.2">
      <c r="BS35501" s="152"/>
      <c r="BT35501" s="153"/>
    </row>
    <row r="35502" spans="71:72" x14ac:dyDescent="0.2">
      <c r="BS35502" s="152"/>
      <c r="BT35502" s="153"/>
    </row>
    <row r="35503" spans="71:72" x14ac:dyDescent="0.2">
      <c r="BS35503" s="152"/>
      <c r="BT35503" s="153"/>
    </row>
    <row r="35504" spans="71:72" x14ac:dyDescent="0.2">
      <c r="BS35504" s="152"/>
      <c r="BT35504" s="153"/>
    </row>
    <row r="35505" spans="71:72" x14ac:dyDescent="0.2">
      <c r="BS35505" s="152"/>
      <c r="BT35505" s="153"/>
    </row>
    <row r="35506" spans="71:72" x14ac:dyDescent="0.2">
      <c r="BS35506" s="152"/>
      <c r="BT35506" s="153"/>
    </row>
    <row r="35507" spans="71:72" x14ac:dyDescent="0.2">
      <c r="BS35507" s="152"/>
      <c r="BT35507" s="153"/>
    </row>
    <row r="35508" spans="71:72" x14ac:dyDescent="0.2">
      <c r="BS35508" s="152"/>
      <c r="BT35508" s="153"/>
    </row>
    <row r="35509" spans="71:72" x14ac:dyDescent="0.2">
      <c r="BS35509" s="152"/>
      <c r="BT35509" s="153"/>
    </row>
    <row r="35510" spans="71:72" x14ac:dyDescent="0.2">
      <c r="BS35510" s="152"/>
      <c r="BT35510" s="153"/>
    </row>
    <row r="35511" spans="71:72" x14ac:dyDescent="0.2">
      <c r="BS35511" s="152"/>
      <c r="BT35511" s="153"/>
    </row>
    <row r="35512" spans="71:72" x14ac:dyDescent="0.2">
      <c r="BS35512" s="152"/>
      <c r="BT35512" s="153"/>
    </row>
    <row r="35513" spans="71:72" x14ac:dyDescent="0.2">
      <c r="BS35513" s="152"/>
      <c r="BT35513" s="153"/>
    </row>
    <row r="35514" spans="71:72" x14ac:dyDescent="0.2">
      <c r="BS35514" s="152"/>
      <c r="BT35514" s="153"/>
    </row>
    <row r="35515" spans="71:72" x14ac:dyDescent="0.2">
      <c r="BS35515" s="152"/>
      <c r="BT35515" s="153"/>
    </row>
    <row r="35516" spans="71:72" x14ac:dyDescent="0.2">
      <c r="BS35516" s="152"/>
      <c r="BT35516" s="153"/>
    </row>
    <row r="35517" spans="71:72" x14ac:dyDescent="0.2">
      <c r="BS35517" s="152"/>
      <c r="BT35517" s="153"/>
    </row>
    <row r="35518" spans="71:72" x14ac:dyDescent="0.2">
      <c r="BS35518" s="152"/>
      <c r="BT35518" s="153"/>
    </row>
    <row r="35519" spans="71:72" x14ac:dyDescent="0.2">
      <c r="BS35519" s="152"/>
      <c r="BT35519" s="153"/>
    </row>
    <row r="35520" spans="71:72" x14ac:dyDescent="0.2">
      <c r="BS35520" s="152"/>
      <c r="BT35520" s="153"/>
    </row>
    <row r="35521" spans="71:72" x14ac:dyDescent="0.2">
      <c r="BS35521" s="152"/>
      <c r="BT35521" s="153"/>
    </row>
    <row r="35522" spans="71:72" x14ac:dyDescent="0.2">
      <c r="BS35522" s="152"/>
      <c r="BT35522" s="153"/>
    </row>
    <row r="35523" spans="71:72" x14ac:dyDescent="0.2">
      <c r="BS35523" s="152"/>
      <c r="BT35523" s="153"/>
    </row>
    <row r="35524" spans="71:72" x14ac:dyDescent="0.2">
      <c r="BS35524" s="152"/>
      <c r="BT35524" s="153"/>
    </row>
    <row r="35525" spans="71:72" x14ac:dyDescent="0.2">
      <c r="BS35525" s="152"/>
      <c r="BT35525" s="153"/>
    </row>
    <row r="35526" spans="71:72" x14ac:dyDescent="0.2">
      <c r="BS35526" s="152"/>
      <c r="BT35526" s="153"/>
    </row>
    <row r="35527" spans="71:72" x14ac:dyDescent="0.2">
      <c r="BS35527" s="152"/>
      <c r="BT35527" s="153"/>
    </row>
    <row r="35528" spans="71:72" x14ac:dyDescent="0.2">
      <c r="BS35528" s="152"/>
      <c r="BT35528" s="153"/>
    </row>
    <row r="35529" spans="71:72" x14ac:dyDescent="0.2">
      <c r="BS35529" s="152"/>
      <c r="BT35529" s="153"/>
    </row>
    <row r="35530" spans="71:72" x14ac:dyDescent="0.2">
      <c r="BS35530" s="152"/>
      <c r="BT35530" s="153"/>
    </row>
    <row r="35531" spans="71:72" x14ac:dyDescent="0.2">
      <c r="BS35531" s="152"/>
      <c r="BT35531" s="153"/>
    </row>
    <row r="35532" spans="71:72" x14ac:dyDescent="0.2">
      <c r="BS35532" s="152"/>
      <c r="BT35532" s="153"/>
    </row>
    <row r="35533" spans="71:72" x14ac:dyDescent="0.2">
      <c r="BS35533" s="152"/>
      <c r="BT35533" s="153"/>
    </row>
    <row r="35534" spans="71:72" x14ac:dyDescent="0.2">
      <c r="BS35534" s="152"/>
      <c r="BT35534" s="153"/>
    </row>
    <row r="35535" spans="71:72" x14ac:dyDescent="0.2">
      <c r="BS35535" s="152"/>
      <c r="BT35535" s="153"/>
    </row>
    <row r="35536" spans="71:72" x14ac:dyDescent="0.2">
      <c r="BS35536" s="152"/>
      <c r="BT35536" s="153"/>
    </row>
    <row r="35537" spans="71:72" x14ac:dyDescent="0.2">
      <c r="BS35537" s="152"/>
      <c r="BT35537" s="153"/>
    </row>
    <row r="35538" spans="71:72" x14ac:dyDescent="0.2">
      <c r="BS35538" s="152"/>
      <c r="BT35538" s="153"/>
    </row>
    <row r="35539" spans="71:72" x14ac:dyDescent="0.2">
      <c r="BS35539" s="152"/>
      <c r="BT35539" s="153"/>
    </row>
    <row r="35540" spans="71:72" x14ac:dyDescent="0.2">
      <c r="BS35540" s="152"/>
      <c r="BT35540" s="153"/>
    </row>
    <row r="35541" spans="71:72" x14ac:dyDescent="0.2">
      <c r="BS35541" s="152"/>
      <c r="BT35541" s="153"/>
    </row>
    <row r="35542" spans="71:72" x14ac:dyDescent="0.2">
      <c r="BS35542" s="152"/>
      <c r="BT35542" s="153"/>
    </row>
    <row r="35543" spans="71:72" x14ac:dyDescent="0.2">
      <c r="BS35543" s="152"/>
      <c r="BT35543" s="153"/>
    </row>
    <row r="35544" spans="71:72" x14ac:dyDescent="0.2">
      <c r="BS35544" s="152"/>
      <c r="BT35544" s="153"/>
    </row>
    <row r="35545" spans="71:72" x14ac:dyDescent="0.2">
      <c r="BS35545" s="152"/>
      <c r="BT35545" s="153"/>
    </row>
    <row r="35546" spans="71:72" x14ac:dyDescent="0.2">
      <c r="BS35546" s="152"/>
      <c r="BT35546" s="153"/>
    </row>
    <row r="35547" spans="71:72" x14ac:dyDescent="0.2">
      <c r="BS35547" s="152"/>
      <c r="BT35547" s="153"/>
    </row>
    <row r="35548" spans="71:72" x14ac:dyDescent="0.2">
      <c r="BS35548" s="152"/>
      <c r="BT35548" s="153"/>
    </row>
    <row r="35549" spans="71:72" x14ac:dyDescent="0.2">
      <c r="BS35549" s="152"/>
      <c r="BT35549" s="153"/>
    </row>
    <row r="35550" spans="71:72" x14ac:dyDescent="0.2">
      <c r="BS35550" s="152"/>
      <c r="BT35550" s="153"/>
    </row>
    <row r="35551" spans="71:72" x14ac:dyDescent="0.2">
      <c r="BS35551" s="152"/>
      <c r="BT35551" s="153"/>
    </row>
    <row r="35552" spans="71:72" x14ac:dyDescent="0.2">
      <c r="BS35552" s="152"/>
      <c r="BT35552" s="153"/>
    </row>
    <row r="35553" spans="71:72" x14ac:dyDescent="0.2">
      <c r="BS35553" s="152"/>
      <c r="BT35553" s="153"/>
    </row>
    <row r="35554" spans="71:72" x14ac:dyDescent="0.2">
      <c r="BS35554" s="152"/>
      <c r="BT35554" s="153"/>
    </row>
    <row r="35555" spans="71:72" x14ac:dyDescent="0.2">
      <c r="BS35555" s="152"/>
      <c r="BT35555" s="153"/>
    </row>
    <row r="35556" spans="71:72" x14ac:dyDescent="0.2">
      <c r="BS35556" s="152"/>
      <c r="BT35556" s="153"/>
    </row>
    <row r="35557" spans="71:72" x14ac:dyDescent="0.2">
      <c r="BS35557" s="152"/>
      <c r="BT35557" s="153"/>
    </row>
    <row r="35558" spans="71:72" x14ac:dyDescent="0.2">
      <c r="BS35558" s="152"/>
      <c r="BT35558" s="153"/>
    </row>
    <row r="35559" spans="71:72" x14ac:dyDescent="0.2">
      <c r="BS35559" s="152"/>
      <c r="BT35559" s="153"/>
    </row>
    <row r="35560" spans="71:72" x14ac:dyDescent="0.2">
      <c r="BS35560" s="152"/>
      <c r="BT35560" s="153"/>
    </row>
    <row r="35561" spans="71:72" x14ac:dyDescent="0.2">
      <c r="BS35561" s="152"/>
      <c r="BT35561" s="153"/>
    </row>
    <row r="35562" spans="71:72" x14ac:dyDescent="0.2">
      <c r="BS35562" s="152"/>
      <c r="BT35562" s="153"/>
    </row>
    <row r="35563" spans="71:72" x14ac:dyDescent="0.2">
      <c r="BS35563" s="152"/>
      <c r="BT35563" s="153"/>
    </row>
    <row r="35564" spans="71:72" x14ac:dyDescent="0.2">
      <c r="BS35564" s="152"/>
      <c r="BT35564" s="153"/>
    </row>
    <row r="35565" spans="71:72" x14ac:dyDescent="0.2">
      <c r="BS35565" s="152"/>
      <c r="BT35565" s="153"/>
    </row>
    <row r="35566" spans="71:72" x14ac:dyDescent="0.2">
      <c r="BS35566" s="152"/>
      <c r="BT35566" s="153"/>
    </row>
    <row r="35567" spans="71:72" x14ac:dyDescent="0.2">
      <c r="BS35567" s="152"/>
      <c r="BT35567" s="153"/>
    </row>
    <row r="35568" spans="71:72" x14ac:dyDescent="0.2">
      <c r="BS35568" s="152"/>
      <c r="BT35568" s="153"/>
    </row>
    <row r="35569" spans="71:72" x14ac:dyDescent="0.2">
      <c r="BS35569" s="152"/>
      <c r="BT35569" s="153"/>
    </row>
    <row r="35570" spans="71:72" x14ac:dyDescent="0.2">
      <c r="BS35570" s="152"/>
      <c r="BT35570" s="153"/>
    </row>
    <row r="35571" spans="71:72" x14ac:dyDescent="0.2">
      <c r="BS35571" s="152"/>
      <c r="BT35571" s="153"/>
    </row>
    <row r="35572" spans="71:72" x14ac:dyDescent="0.2">
      <c r="BS35572" s="152"/>
      <c r="BT35572" s="153"/>
    </row>
    <row r="35573" spans="71:72" x14ac:dyDescent="0.2">
      <c r="BS35573" s="152"/>
      <c r="BT35573" s="153"/>
    </row>
    <row r="35574" spans="71:72" x14ac:dyDescent="0.2">
      <c r="BS35574" s="152"/>
      <c r="BT35574" s="153"/>
    </row>
    <row r="35575" spans="71:72" x14ac:dyDescent="0.2">
      <c r="BS35575" s="152"/>
      <c r="BT35575" s="153"/>
    </row>
    <row r="35576" spans="71:72" x14ac:dyDescent="0.2">
      <c r="BS35576" s="152"/>
      <c r="BT35576" s="153"/>
    </row>
    <row r="35577" spans="71:72" x14ac:dyDescent="0.2">
      <c r="BS35577" s="152"/>
      <c r="BT35577" s="153"/>
    </row>
    <row r="35578" spans="71:72" x14ac:dyDescent="0.2">
      <c r="BS35578" s="152"/>
      <c r="BT35578" s="153"/>
    </row>
    <row r="35579" spans="71:72" x14ac:dyDescent="0.2">
      <c r="BS35579" s="152"/>
      <c r="BT35579" s="153"/>
    </row>
    <row r="35580" spans="71:72" x14ac:dyDescent="0.2">
      <c r="BS35580" s="152"/>
      <c r="BT35580" s="153"/>
    </row>
    <row r="35581" spans="71:72" x14ac:dyDescent="0.2">
      <c r="BS35581" s="152"/>
      <c r="BT35581" s="153"/>
    </row>
    <row r="35582" spans="71:72" x14ac:dyDescent="0.2">
      <c r="BS35582" s="152"/>
      <c r="BT35582" s="153"/>
    </row>
    <row r="35583" spans="71:72" x14ac:dyDescent="0.2">
      <c r="BS35583" s="152"/>
      <c r="BT35583" s="153"/>
    </row>
    <row r="35584" spans="71:72" x14ac:dyDescent="0.2">
      <c r="BS35584" s="152"/>
      <c r="BT35584" s="153"/>
    </row>
    <row r="35585" spans="71:72" x14ac:dyDescent="0.2">
      <c r="BS35585" s="152"/>
      <c r="BT35585" s="153"/>
    </row>
    <row r="35586" spans="71:72" x14ac:dyDescent="0.2">
      <c r="BS35586" s="152"/>
      <c r="BT35586" s="153"/>
    </row>
    <row r="35587" spans="71:72" x14ac:dyDescent="0.2">
      <c r="BS35587" s="152"/>
      <c r="BT35587" s="153"/>
    </row>
    <row r="35588" spans="71:72" x14ac:dyDescent="0.2">
      <c r="BS35588" s="152"/>
      <c r="BT35588" s="153"/>
    </row>
    <row r="35589" spans="71:72" x14ac:dyDescent="0.2">
      <c r="BS35589" s="152"/>
      <c r="BT35589" s="153"/>
    </row>
    <row r="35590" spans="71:72" x14ac:dyDescent="0.2">
      <c r="BS35590" s="152"/>
      <c r="BT35590" s="153"/>
    </row>
    <row r="35591" spans="71:72" x14ac:dyDescent="0.2">
      <c r="BS35591" s="152"/>
      <c r="BT35591" s="153"/>
    </row>
    <row r="35592" spans="71:72" x14ac:dyDescent="0.2">
      <c r="BS35592" s="152"/>
      <c r="BT35592" s="153"/>
    </row>
    <row r="35593" spans="71:72" x14ac:dyDescent="0.2">
      <c r="BS35593" s="152"/>
      <c r="BT35593" s="153"/>
    </row>
    <row r="35594" spans="71:72" x14ac:dyDescent="0.2">
      <c r="BS35594" s="152"/>
      <c r="BT35594" s="153"/>
    </row>
    <row r="35595" spans="71:72" x14ac:dyDescent="0.2">
      <c r="BS35595" s="152"/>
      <c r="BT35595" s="153"/>
    </row>
    <row r="35596" spans="71:72" x14ac:dyDescent="0.2">
      <c r="BS35596" s="152"/>
      <c r="BT35596" s="153"/>
    </row>
    <row r="35597" spans="71:72" x14ac:dyDescent="0.2">
      <c r="BS35597" s="152"/>
      <c r="BT35597" s="153"/>
    </row>
    <row r="35598" spans="71:72" x14ac:dyDescent="0.2">
      <c r="BS35598" s="152"/>
      <c r="BT35598" s="153"/>
    </row>
    <row r="35599" spans="71:72" x14ac:dyDescent="0.2">
      <c r="BS35599" s="152"/>
      <c r="BT35599" s="153"/>
    </row>
    <row r="35600" spans="71:72" x14ac:dyDescent="0.2">
      <c r="BS35600" s="152"/>
      <c r="BT35600" s="153"/>
    </row>
    <row r="35601" spans="71:72" x14ac:dyDescent="0.2">
      <c r="BS35601" s="152"/>
      <c r="BT35601" s="153"/>
    </row>
    <row r="35602" spans="71:72" x14ac:dyDescent="0.2">
      <c r="BS35602" s="152"/>
      <c r="BT35602" s="153"/>
    </row>
    <row r="35603" spans="71:72" x14ac:dyDescent="0.2">
      <c r="BS35603" s="152"/>
      <c r="BT35603" s="153"/>
    </row>
    <row r="35604" spans="71:72" x14ac:dyDescent="0.2">
      <c r="BS35604" s="152"/>
      <c r="BT35604" s="153"/>
    </row>
    <row r="35605" spans="71:72" x14ac:dyDescent="0.2">
      <c r="BS35605" s="152"/>
      <c r="BT35605" s="153"/>
    </row>
    <row r="35606" spans="71:72" x14ac:dyDescent="0.2">
      <c r="BS35606" s="152"/>
      <c r="BT35606" s="153"/>
    </row>
    <row r="35607" spans="71:72" x14ac:dyDescent="0.2">
      <c r="BS35607" s="152"/>
      <c r="BT35607" s="153"/>
    </row>
    <row r="35608" spans="71:72" x14ac:dyDescent="0.2">
      <c r="BS35608" s="152"/>
      <c r="BT35608" s="153"/>
    </row>
    <row r="35609" spans="71:72" x14ac:dyDescent="0.2">
      <c r="BS35609" s="152"/>
      <c r="BT35609" s="153"/>
    </row>
    <row r="35610" spans="71:72" x14ac:dyDescent="0.2">
      <c r="BS35610" s="152"/>
      <c r="BT35610" s="153"/>
    </row>
    <row r="35611" spans="71:72" x14ac:dyDescent="0.2">
      <c r="BS35611" s="152"/>
      <c r="BT35611" s="153"/>
    </row>
    <row r="35612" spans="71:72" x14ac:dyDescent="0.2">
      <c r="BS35612" s="152"/>
      <c r="BT35612" s="153"/>
    </row>
    <row r="35613" spans="71:72" x14ac:dyDescent="0.2">
      <c r="BS35613" s="152"/>
      <c r="BT35613" s="153"/>
    </row>
    <row r="35614" spans="71:72" x14ac:dyDescent="0.2">
      <c r="BS35614" s="152"/>
      <c r="BT35614" s="153"/>
    </row>
    <row r="35615" spans="71:72" x14ac:dyDescent="0.2">
      <c r="BS35615" s="152"/>
      <c r="BT35615" s="153"/>
    </row>
    <row r="35616" spans="71:72" x14ac:dyDescent="0.2">
      <c r="BS35616" s="152"/>
      <c r="BT35616" s="153"/>
    </row>
    <row r="35617" spans="71:72" x14ac:dyDescent="0.2">
      <c r="BS35617" s="152"/>
      <c r="BT35617" s="153"/>
    </row>
    <row r="35618" spans="71:72" x14ac:dyDescent="0.2">
      <c r="BS35618" s="152"/>
      <c r="BT35618" s="153"/>
    </row>
    <row r="35619" spans="71:72" x14ac:dyDescent="0.2">
      <c r="BS35619" s="152"/>
      <c r="BT35619" s="153"/>
    </row>
    <row r="35620" spans="71:72" x14ac:dyDescent="0.2">
      <c r="BS35620" s="152"/>
      <c r="BT35620" s="153"/>
    </row>
    <row r="35621" spans="71:72" x14ac:dyDescent="0.2">
      <c r="BS35621" s="152"/>
      <c r="BT35621" s="153"/>
    </row>
    <row r="35622" spans="71:72" x14ac:dyDescent="0.2">
      <c r="BS35622" s="152"/>
      <c r="BT35622" s="153"/>
    </row>
    <row r="35623" spans="71:72" x14ac:dyDescent="0.2">
      <c r="BS35623" s="152"/>
      <c r="BT35623" s="153"/>
    </row>
    <row r="35624" spans="71:72" x14ac:dyDescent="0.2">
      <c r="BS35624" s="152"/>
      <c r="BT35624" s="153"/>
    </row>
    <row r="35625" spans="71:72" x14ac:dyDescent="0.2">
      <c r="BS35625" s="152"/>
      <c r="BT35625" s="153"/>
    </row>
    <row r="35626" spans="71:72" x14ac:dyDescent="0.2">
      <c r="BS35626" s="152"/>
      <c r="BT35626" s="153"/>
    </row>
    <row r="35627" spans="71:72" x14ac:dyDescent="0.2">
      <c r="BS35627" s="152"/>
      <c r="BT35627" s="153"/>
    </row>
    <row r="35628" spans="71:72" x14ac:dyDescent="0.2">
      <c r="BS35628" s="152"/>
      <c r="BT35628" s="153"/>
    </row>
    <row r="35629" spans="71:72" x14ac:dyDescent="0.2">
      <c r="BS35629" s="152"/>
      <c r="BT35629" s="153"/>
    </row>
    <row r="35630" spans="71:72" x14ac:dyDescent="0.2">
      <c r="BS35630" s="152"/>
      <c r="BT35630" s="153"/>
    </row>
    <row r="35631" spans="71:72" x14ac:dyDescent="0.2">
      <c r="BS35631" s="152"/>
      <c r="BT35631" s="153"/>
    </row>
    <row r="35632" spans="71:72" x14ac:dyDescent="0.2">
      <c r="BS35632" s="152"/>
      <c r="BT35632" s="153"/>
    </row>
    <row r="35633" spans="71:72" x14ac:dyDescent="0.2">
      <c r="BS35633" s="152"/>
      <c r="BT35633" s="153"/>
    </row>
    <row r="35634" spans="71:72" x14ac:dyDescent="0.2">
      <c r="BS35634" s="152"/>
      <c r="BT35634" s="153"/>
    </row>
    <row r="35635" spans="71:72" x14ac:dyDescent="0.2">
      <c r="BS35635" s="152"/>
      <c r="BT35635" s="153"/>
    </row>
    <row r="35636" spans="71:72" x14ac:dyDescent="0.2">
      <c r="BS35636" s="152"/>
      <c r="BT35636" s="153"/>
    </row>
    <row r="35637" spans="71:72" x14ac:dyDescent="0.2">
      <c r="BS35637" s="152"/>
      <c r="BT35637" s="153"/>
    </row>
    <row r="35638" spans="71:72" x14ac:dyDescent="0.2">
      <c r="BS35638" s="152"/>
      <c r="BT35638" s="153"/>
    </row>
    <row r="35639" spans="71:72" x14ac:dyDescent="0.2">
      <c r="BS35639" s="152"/>
      <c r="BT35639" s="153"/>
    </row>
    <row r="35640" spans="71:72" x14ac:dyDescent="0.2">
      <c r="BS35640" s="152"/>
      <c r="BT35640" s="153"/>
    </row>
    <row r="35641" spans="71:72" x14ac:dyDescent="0.2">
      <c r="BS35641" s="152"/>
      <c r="BT35641" s="153"/>
    </row>
    <row r="35642" spans="71:72" x14ac:dyDescent="0.2">
      <c r="BS35642" s="152"/>
      <c r="BT35642" s="153"/>
    </row>
    <row r="35643" spans="71:72" x14ac:dyDescent="0.2">
      <c r="BS35643" s="152"/>
      <c r="BT35643" s="153"/>
    </row>
    <row r="35644" spans="71:72" x14ac:dyDescent="0.2">
      <c r="BS35644" s="152"/>
      <c r="BT35644" s="153"/>
    </row>
    <row r="35645" spans="71:72" x14ac:dyDescent="0.2">
      <c r="BS35645" s="152"/>
      <c r="BT35645" s="153"/>
    </row>
    <row r="35646" spans="71:72" x14ac:dyDescent="0.2">
      <c r="BS35646" s="152"/>
      <c r="BT35646" s="153"/>
    </row>
    <row r="35647" spans="71:72" x14ac:dyDescent="0.2">
      <c r="BS35647" s="152"/>
      <c r="BT35647" s="153"/>
    </row>
    <row r="35648" spans="71:72" x14ac:dyDescent="0.2">
      <c r="BS35648" s="152"/>
      <c r="BT35648" s="153"/>
    </row>
    <row r="35649" spans="71:72" x14ac:dyDescent="0.2">
      <c r="BS35649" s="152"/>
      <c r="BT35649" s="153"/>
    </row>
    <row r="35650" spans="71:72" x14ac:dyDescent="0.2">
      <c r="BS35650" s="152"/>
      <c r="BT35650" s="153"/>
    </row>
    <row r="35651" spans="71:72" x14ac:dyDescent="0.2">
      <c r="BS35651" s="152"/>
      <c r="BT35651" s="153"/>
    </row>
    <row r="35652" spans="71:72" x14ac:dyDescent="0.2">
      <c r="BS35652" s="152"/>
      <c r="BT35652" s="153"/>
    </row>
    <row r="35653" spans="71:72" x14ac:dyDescent="0.2">
      <c r="BS35653" s="152"/>
      <c r="BT35653" s="153"/>
    </row>
    <row r="35654" spans="71:72" x14ac:dyDescent="0.2">
      <c r="BS35654" s="152"/>
      <c r="BT35654" s="153"/>
    </row>
    <row r="35655" spans="71:72" x14ac:dyDescent="0.2">
      <c r="BS35655" s="152"/>
      <c r="BT35655" s="153"/>
    </row>
    <row r="35656" spans="71:72" x14ac:dyDescent="0.2">
      <c r="BS35656" s="152"/>
      <c r="BT35656" s="153"/>
    </row>
    <row r="35657" spans="71:72" x14ac:dyDescent="0.2">
      <c r="BS35657" s="152"/>
      <c r="BT35657" s="153"/>
    </row>
    <row r="35658" spans="71:72" x14ac:dyDescent="0.2">
      <c r="BS35658" s="152"/>
      <c r="BT35658" s="153"/>
    </row>
    <row r="35659" spans="71:72" x14ac:dyDescent="0.2">
      <c r="BS35659" s="152"/>
      <c r="BT35659" s="153"/>
    </row>
    <row r="35660" spans="71:72" x14ac:dyDescent="0.2">
      <c r="BS35660" s="152"/>
      <c r="BT35660" s="153"/>
    </row>
    <row r="35661" spans="71:72" x14ac:dyDescent="0.2">
      <c r="BS35661" s="152"/>
      <c r="BT35661" s="153"/>
    </row>
    <row r="35662" spans="71:72" x14ac:dyDescent="0.2">
      <c r="BS35662" s="152"/>
      <c r="BT35662" s="153"/>
    </row>
    <row r="35663" spans="71:72" x14ac:dyDescent="0.2">
      <c r="BS35663" s="152"/>
      <c r="BT35663" s="153"/>
    </row>
    <row r="35664" spans="71:72" x14ac:dyDescent="0.2">
      <c r="BS35664" s="152"/>
      <c r="BT35664" s="153"/>
    </row>
    <row r="35665" spans="71:72" x14ac:dyDescent="0.2">
      <c r="BS35665" s="152"/>
      <c r="BT35665" s="153"/>
    </row>
    <row r="35666" spans="71:72" x14ac:dyDescent="0.2">
      <c r="BS35666" s="152"/>
      <c r="BT35666" s="153"/>
    </row>
    <row r="35667" spans="71:72" x14ac:dyDescent="0.2">
      <c r="BS35667" s="152"/>
      <c r="BT35667" s="153"/>
    </row>
    <row r="35668" spans="71:72" x14ac:dyDescent="0.2">
      <c r="BS35668" s="152"/>
      <c r="BT35668" s="153"/>
    </row>
    <row r="35669" spans="71:72" x14ac:dyDescent="0.2">
      <c r="BS35669" s="152"/>
      <c r="BT35669" s="153"/>
    </row>
    <row r="35670" spans="71:72" x14ac:dyDescent="0.2">
      <c r="BS35670" s="152"/>
      <c r="BT35670" s="153"/>
    </row>
    <row r="35671" spans="71:72" x14ac:dyDescent="0.2">
      <c r="BS35671" s="152"/>
      <c r="BT35671" s="153"/>
    </row>
    <row r="35672" spans="71:72" x14ac:dyDescent="0.2">
      <c r="BS35672" s="152"/>
      <c r="BT35672" s="153"/>
    </row>
    <row r="35673" spans="71:72" x14ac:dyDescent="0.2">
      <c r="BS35673" s="152"/>
      <c r="BT35673" s="153"/>
    </row>
    <row r="35674" spans="71:72" x14ac:dyDescent="0.2">
      <c r="BS35674" s="152"/>
      <c r="BT35674" s="153"/>
    </row>
    <row r="35675" spans="71:72" x14ac:dyDescent="0.2">
      <c r="BS35675" s="152"/>
      <c r="BT35675" s="153"/>
    </row>
    <row r="35676" spans="71:72" x14ac:dyDescent="0.2">
      <c r="BS35676" s="152"/>
      <c r="BT35676" s="153"/>
    </row>
    <row r="35677" spans="71:72" x14ac:dyDescent="0.2">
      <c r="BS35677" s="152"/>
      <c r="BT35677" s="153"/>
    </row>
    <row r="35678" spans="71:72" x14ac:dyDescent="0.2">
      <c r="BS35678" s="152"/>
      <c r="BT35678" s="153"/>
    </row>
    <row r="35679" spans="71:72" x14ac:dyDescent="0.2">
      <c r="BS35679" s="152"/>
      <c r="BT35679" s="153"/>
    </row>
    <row r="35680" spans="71:72" x14ac:dyDescent="0.2">
      <c r="BS35680" s="152"/>
      <c r="BT35680" s="153"/>
    </row>
    <row r="35681" spans="71:72" x14ac:dyDescent="0.2">
      <c r="BS35681" s="152"/>
      <c r="BT35681" s="153"/>
    </row>
    <row r="35682" spans="71:72" x14ac:dyDescent="0.2">
      <c r="BS35682" s="152"/>
      <c r="BT35682" s="153"/>
    </row>
    <row r="35683" spans="71:72" x14ac:dyDescent="0.2">
      <c r="BS35683" s="152"/>
      <c r="BT35683" s="153"/>
    </row>
    <row r="35684" spans="71:72" x14ac:dyDescent="0.2">
      <c r="BS35684" s="152"/>
      <c r="BT35684" s="153"/>
    </row>
    <row r="35685" spans="71:72" x14ac:dyDescent="0.2">
      <c r="BS35685" s="152"/>
      <c r="BT35685" s="153"/>
    </row>
    <row r="35686" spans="71:72" x14ac:dyDescent="0.2">
      <c r="BS35686" s="152"/>
      <c r="BT35686" s="153"/>
    </row>
    <row r="35687" spans="71:72" x14ac:dyDescent="0.2">
      <c r="BS35687" s="152"/>
      <c r="BT35687" s="153"/>
    </row>
    <row r="35688" spans="71:72" x14ac:dyDescent="0.2">
      <c r="BS35688" s="152"/>
      <c r="BT35688" s="153"/>
    </row>
    <row r="35689" spans="71:72" x14ac:dyDescent="0.2">
      <c r="BS35689" s="152"/>
      <c r="BT35689" s="153"/>
    </row>
    <row r="35690" spans="71:72" x14ac:dyDescent="0.2">
      <c r="BS35690" s="152"/>
      <c r="BT35690" s="153"/>
    </row>
    <row r="35691" spans="71:72" x14ac:dyDescent="0.2">
      <c r="BS35691" s="152"/>
      <c r="BT35691" s="153"/>
    </row>
    <row r="35692" spans="71:72" x14ac:dyDescent="0.2">
      <c r="BS35692" s="152"/>
      <c r="BT35692" s="153"/>
    </row>
    <row r="35693" spans="71:72" x14ac:dyDescent="0.2">
      <c r="BS35693" s="152"/>
      <c r="BT35693" s="153"/>
    </row>
    <row r="35694" spans="71:72" x14ac:dyDescent="0.2">
      <c r="BS35694" s="152"/>
      <c r="BT35694" s="153"/>
    </row>
    <row r="35695" spans="71:72" x14ac:dyDescent="0.2">
      <c r="BS35695" s="152"/>
      <c r="BT35695" s="153"/>
    </row>
    <row r="35696" spans="71:72" x14ac:dyDescent="0.2">
      <c r="BS35696" s="152"/>
      <c r="BT35696" s="153"/>
    </row>
    <row r="35697" spans="71:72" x14ac:dyDescent="0.2">
      <c r="BS35697" s="152"/>
      <c r="BT35697" s="153"/>
    </row>
    <row r="35698" spans="71:72" x14ac:dyDescent="0.2">
      <c r="BS35698" s="152"/>
      <c r="BT35698" s="153"/>
    </row>
    <row r="35699" spans="71:72" x14ac:dyDescent="0.2">
      <c r="BS35699" s="152"/>
      <c r="BT35699" s="153"/>
    </row>
    <row r="35700" spans="71:72" x14ac:dyDescent="0.2">
      <c r="BS35700" s="152"/>
      <c r="BT35700" s="153"/>
    </row>
    <row r="35701" spans="71:72" x14ac:dyDescent="0.2">
      <c r="BS35701" s="152"/>
      <c r="BT35701" s="153"/>
    </row>
    <row r="35702" spans="71:72" x14ac:dyDescent="0.2">
      <c r="BS35702" s="152"/>
      <c r="BT35702" s="153"/>
    </row>
    <row r="35703" spans="71:72" x14ac:dyDescent="0.2">
      <c r="BS35703" s="152"/>
      <c r="BT35703" s="153"/>
    </row>
    <row r="35704" spans="71:72" x14ac:dyDescent="0.2">
      <c r="BS35704" s="152"/>
      <c r="BT35704" s="153"/>
    </row>
    <row r="35705" spans="71:72" x14ac:dyDescent="0.2">
      <c r="BS35705" s="152"/>
      <c r="BT35705" s="153"/>
    </row>
    <row r="35706" spans="71:72" x14ac:dyDescent="0.2">
      <c r="BS35706" s="152"/>
      <c r="BT35706" s="153"/>
    </row>
    <row r="35707" spans="71:72" x14ac:dyDescent="0.2">
      <c r="BS35707" s="152"/>
      <c r="BT35707" s="153"/>
    </row>
    <row r="35708" spans="71:72" x14ac:dyDescent="0.2">
      <c r="BS35708" s="152"/>
      <c r="BT35708" s="153"/>
    </row>
    <row r="35709" spans="71:72" x14ac:dyDescent="0.2">
      <c r="BS35709" s="152"/>
      <c r="BT35709" s="153"/>
    </row>
    <row r="35710" spans="71:72" x14ac:dyDescent="0.2">
      <c r="BS35710" s="152"/>
      <c r="BT35710" s="153"/>
    </row>
    <row r="35711" spans="71:72" x14ac:dyDescent="0.2">
      <c r="BS35711" s="152"/>
      <c r="BT35711" s="153"/>
    </row>
    <row r="35712" spans="71:72" x14ac:dyDescent="0.2">
      <c r="BS35712" s="152"/>
      <c r="BT35712" s="153"/>
    </row>
    <row r="35713" spans="71:72" x14ac:dyDescent="0.2">
      <c r="BS35713" s="152"/>
      <c r="BT35713" s="153"/>
    </row>
    <row r="35714" spans="71:72" x14ac:dyDescent="0.2">
      <c r="BS35714" s="152"/>
      <c r="BT35714" s="153"/>
    </row>
    <row r="35715" spans="71:72" x14ac:dyDescent="0.2">
      <c r="BS35715" s="152"/>
      <c r="BT35715" s="153"/>
    </row>
    <row r="35716" spans="71:72" x14ac:dyDescent="0.2">
      <c r="BS35716" s="152"/>
      <c r="BT35716" s="153"/>
    </row>
    <row r="35717" spans="71:72" x14ac:dyDescent="0.2">
      <c r="BS35717" s="152"/>
      <c r="BT35717" s="153"/>
    </row>
    <row r="35718" spans="71:72" x14ac:dyDescent="0.2">
      <c r="BS35718" s="152"/>
      <c r="BT35718" s="153"/>
    </row>
    <row r="35719" spans="71:72" x14ac:dyDescent="0.2">
      <c r="BS35719" s="152"/>
      <c r="BT35719" s="153"/>
    </row>
    <row r="35720" spans="71:72" x14ac:dyDescent="0.2">
      <c r="BS35720" s="152"/>
      <c r="BT35720" s="153"/>
    </row>
    <row r="35721" spans="71:72" x14ac:dyDescent="0.2">
      <c r="BS35721" s="152"/>
      <c r="BT35721" s="153"/>
    </row>
    <row r="35722" spans="71:72" x14ac:dyDescent="0.2">
      <c r="BS35722" s="152"/>
      <c r="BT35722" s="153"/>
    </row>
    <row r="35723" spans="71:72" x14ac:dyDescent="0.2">
      <c r="BS35723" s="152"/>
      <c r="BT35723" s="153"/>
    </row>
    <row r="35724" spans="71:72" x14ac:dyDescent="0.2">
      <c r="BS35724" s="152"/>
      <c r="BT35724" s="153"/>
    </row>
    <row r="35725" spans="71:72" x14ac:dyDescent="0.2">
      <c r="BS35725" s="152"/>
      <c r="BT35725" s="153"/>
    </row>
    <row r="35726" spans="71:72" x14ac:dyDescent="0.2">
      <c r="BS35726" s="152"/>
      <c r="BT35726" s="153"/>
    </row>
    <row r="35727" spans="71:72" x14ac:dyDescent="0.2">
      <c r="BS35727" s="152"/>
      <c r="BT35727" s="153"/>
    </row>
    <row r="35728" spans="71:72" x14ac:dyDescent="0.2">
      <c r="BS35728" s="152"/>
      <c r="BT35728" s="153"/>
    </row>
    <row r="35729" spans="71:72" x14ac:dyDescent="0.2">
      <c r="BS35729" s="152"/>
      <c r="BT35729" s="153"/>
    </row>
    <row r="35730" spans="71:72" x14ac:dyDescent="0.2">
      <c r="BS35730" s="152"/>
      <c r="BT35730" s="153"/>
    </row>
    <row r="35731" spans="71:72" x14ac:dyDescent="0.2">
      <c r="BS35731" s="152"/>
      <c r="BT35731" s="153"/>
    </row>
    <row r="35732" spans="71:72" x14ac:dyDescent="0.2">
      <c r="BS35732" s="152"/>
      <c r="BT35732" s="153"/>
    </row>
    <row r="35733" spans="71:72" x14ac:dyDescent="0.2">
      <c r="BS35733" s="152"/>
      <c r="BT35733" s="153"/>
    </row>
    <row r="35734" spans="71:72" x14ac:dyDescent="0.2">
      <c r="BS35734" s="152"/>
      <c r="BT35734" s="153"/>
    </row>
    <row r="35735" spans="71:72" x14ac:dyDescent="0.2">
      <c r="BS35735" s="152"/>
      <c r="BT35735" s="153"/>
    </row>
    <row r="35736" spans="71:72" x14ac:dyDescent="0.2">
      <c r="BS35736" s="152"/>
      <c r="BT35736" s="153"/>
    </row>
    <row r="35737" spans="71:72" x14ac:dyDescent="0.2">
      <c r="BS35737" s="152"/>
      <c r="BT35737" s="153"/>
    </row>
    <row r="35738" spans="71:72" x14ac:dyDescent="0.2">
      <c r="BS35738" s="152"/>
      <c r="BT35738" s="153"/>
    </row>
    <row r="35739" spans="71:72" x14ac:dyDescent="0.2">
      <c r="BS35739" s="152"/>
      <c r="BT35739" s="153"/>
    </row>
    <row r="35740" spans="71:72" x14ac:dyDescent="0.2">
      <c r="BS35740" s="152"/>
      <c r="BT35740" s="153"/>
    </row>
    <row r="35741" spans="71:72" x14ac:dyDescent="0.2">
      <c r="BS35741" s="152"/>
      <c r="BT35741" s="153"/>
    </row>
    <row r="35742" spans="71:72" x14ac:dyDescent="0.2">
      <c r="BS35742" s="152"/>
      <c r="BT35742" s="153"/>
    </row>
    <row r="35743" spans="71:72" x14ac:dyDescent="0.2">
      <c r="BS35743" s="152"/>
      <c r="BT35743" s="153"/>
    </row>
    <row r="35744" spans="71:72" x14ac:dyDescent="0.2">
      <c r="BS35744" s="152"/>
      <c r="BT35744" s="153"/>
    </row>
    <row r="35745" spans="71:72" x14ac:dyDescent="0.2">
      <c r="BS35745" s="152"/>
      <c r="BT35745" s="153"/>
    </row>
    <row r="35746" spans="71:72" x14ac:dyDescent="0.2">
      <c r="BS35746" s="152"/>
      <c r="BT35746" s="153"/>
    </row>
    <row r="35747" spans="71:72" x14ac:dyDescent="0.2">
      <c r="BS35747" s="152"/>
      <c r="BT35747" s="153"/>
    </row>
    <row r="35748" spans="71:72" x14ac:dyDescent="0.2">
      <c r="BS35748" s="152"/>
      <c r="BT35748" s="153"/>
    </row>
    <row r="35749" spans="71:72" x14ac:dyDescent="0.2">
      <c r="BS35749" s="152"/>
      <c r="BT35749" s="153"/>
    </row>
    <row r="35750" spans="71:72" x14ac:dyDescent="0.2">
      <c r="BS35750" s="152"/>
      <c r="BT35750" s="153"/>
    </row>
    <row r="35751" spans="71:72" x14ac:dyDescent="0.2">
      <c r="BS35751" s="152"/>
      <c r="BT35751" s="153"/>
    </row>
    <row r="35752" spans="71:72" x14ac:dyDescent="0.2">
      <c r="BS35752" s="152"/>
      <c r="BT35752" s="153"/>
    </row>
    <row r="35753" spans="71:72" x14ac:dyDescent="0.2">
      <c r="BS35753" s="152"/>
      <c r="BT35753" s="153"/>
    </row>
    <row r="35754" spans="71:72" x14ac:dyDescent="0.2">
      <c r="BS35754" s="152"/>
      <c r="BT35754" s="153"/>
    </row>
    <row r="35755" spans="71:72" x14ac:dyDescent="0.2">
      <c r="BS35755" s="152"/>
      <c r="BT35755" s="153"/>
    </row>
    <row r="35756" spans="71:72" x14ac:dyDescent="0.2">
      <c r="BS35756" s="152"/>
      <c r="BT35756" s="153"/>
    </row>
    <row r="35757" spans="71:72" x14ac:dyDescent="0.2">
      <c r="BS35757" s="152"/>
      <c r="BT35757" s="153"/>
    </row>
    <row r="35758" spans="71:72" x14ac:dyDescent="0.2">
      <c r="BS35758" s="152"/>
      <c r="BT35758" s="153"/>
    </row>
    <row r="35759" spans="71:72" x14ac:dyDescent="0.2">
      <c r="BS35759" s="152"/>
      <c r="BT35759" s="153"/>
    </row>
    <row r="35760" spans="71:72" x14ac:dyDescent="0.2">
      <c r="BS35760" s="152"/>
      <c r="BT35760" s="153"/>
    </row>
    <row r="35761" spans="71:72" x14ac:dyDescent="0.2">
      <c r="BS35761" s="152"/>
      <c r="BT35761" s="153"/>
    </row>
    <row r="35762" spans="71:72" x14ac:dyDescent="0.2">
      <c r="BS35762" s="152"/>
      <c r="BT35762" s="153"/>
    </row>
    <row r="35763" spans="71:72" x14ac:dyDescent="0.2">
      <c r="BS35763" s="152"/>
      <c r="BT35763" s="153"/>
    </row>
    <row r="35764" spans="71:72" x14ac:dyDescent="0.2">
      <c r="BS35764" s="152"/>
      <c r="BT35764" s="153"/>
    </row>
    <row r="35765" spans="71:72" x14ac:dyDescent="0.2">
      <c r="BS35765" s="152"/>
      <c r="BT35765" s="153"/>
    </row>
    <row r="35766" spans="71:72" x14ac:dyDescent="0.2">
      <c r="BS35766" s="152"/>
      <c r="BT35766" s="153"/>
    </row>
    <row r="35767" spans="71:72" x14ac:dyDescent="0.2">
      <c r="BS35767" s="152"/>
      <c r="BT35767" s="153"/>
    </row>
    <row r="35768" spans="71:72" x14ac:dyDescent="0.2">
      <c r="BS35768" s="152"/>
      <c r="BT35768" s="153"/>
    </row>
    <row r="35769" spans="71:72" x14ac:dyDescent="0.2">
      <c r="BS35769" s="152"/>
      <c r="BT35769" s="153"/>
    </row>
    <row r="35770" spans="71:72" x14ac:dyDescent="0.2">
      <c r="BS35770" s="152"/>
      <c r="BT35770" s="153"/>
    </row>
    <row r="35771" spans="71:72" x14ac:dyDescent="0.2">
      <c r="BS35771" s="152"/>
      <c r="BT35771" s="153"/>
    </row>
    <row r="35772" spans="71:72" x14ac:dyDescent="0.2">
      <c r="BS35772" s="152"/>
      <c r="BT35772" s="153"/>
    </row>
    <row r="35773" spans="71:72" x14ac:dyDescent="0.2">
      <c r="BS35773" s="152"/>
      <c r="BT35773" s="153"/>
    </row>
    <row r="35774" spans="71:72" x14ac:dyDescent="0.2">
      <c r="BS35774" s="152"/>
      <c r="BT35774" s="153"/>
    </row>
    <row r="35775" spans="71:72" x14ac:dyDescent="0.2">
      <c r="BS35775" s="152"/>
      <c r="BT35775" s="153"/>
    </row>
    <row r="35776" spans="71:72" x14ac:dyDescent="0.2">
      <c r="BS35776" s="152"/>
      <c r="BT35776" s="153"/>
    </row>
    <row r="35777" spans="71:72" x14ac:dyDescent="0.2">
      <c r="BS35777" s="152"/>
      <c r="BT35777" s="153"/>
    </row>
    <row r="35778" spans="71:72" x14ac:dyDescent="0.2">
      <c r="BS35778" s="152"/>
      <c r="BT35778" s="153"/>
    </row>
    <row r="35779" spans="71:72" x14ac:dyDescent="0.2">
      <c r="BS35779" s="152"/>
      <c r="BT35779" s="153"/>
    </row>
    <row r="35780" spans="71:72" x14ac:dyDescent="0.2">
      <c r="BS35780" s="152"/>
      <c r="BT35780" s="153"/>
    </row>
    <row r="35781" spans="71:72" x14ac:dyDescent="0.2">
      <c r="BS35781" s="152"/>
      <c r="BT35781" s="153"/>
    </row>
    <row r="35782" spans="71:72" x14ac:dyDescent="0.2">
      <c r="BS35782" s="152"/>
      <c r="BT35782" s="153"/>
    </row>
    <row r="35783" spans="71:72" x14ac:dyDescent="0.2">
      <c r="BS35783" s="152"/>
      <c r="BT35783" s="153"/>
    </row>
    <row r="35784" spans="71:72" x14ac:dyDescent="0.2">
      <c r="BS35784" s="152"/>
      <c r="BT35784" s="153"/>
    </row>
    <row r="35785" spans="71:72" x14ac:dyDescent="0.2">
      <c r="BS35785" s="152"/>
      <c r="BT35785" s="153"/>
    </row>
    <row r="35786" spans="71:72" x14ac:dyDescent="0.2">
      <c r="BS35786" s="152"/>
      <c r="BT35786" s="153"/>
    </row>
    <row r="35787" spans="71:72" x14ac:dyDescent="0.2">
      <c r="BS35787" s="152"/>
      <c r="BT35787" s="153"/>
    </row>
    <row r="35788" spans="71:72" x14ac:dyDescent="0.2">
      <c r="BS35788" s="152"/>
      <c r="BT35788" s="153"/>
    </row>
    <row r="35789" spans="71:72" x14ac:dyDescent="0.2">
      <c r="BS35789" s="152"/>
      <c r="BT35789" s="153"/>
    </row>
    <row r="35790" spans="71:72" x14ac:dyDescent="0.2">
      <c r="BS35790" s="152"/>
      <c r="BT35790" s="153"/>
    </row>
    <row r="35791" spans="71:72" x14ac:dyDescent="0.2">
      <c r="BS35791" s="152"/>
      <c r="BT35791" s="153"/>
    </row>
    <row r="35792" spans="71:72" x14ac:dyDescent="0.2">
      <c r="BS35792" s="152"/>
      <c r="BT35792" s="153"/>
    </row>
    <row r="35793" spans="71:72" x14ac:dyDescent="0.2">
      <c r="BS35793" s="152"/>
      <c r="BT35793" s="153"/>
    </row>
    <row r="35794" spans="71:72" x14ac:dyDescent="0.2">
      <c r="BS35794" s="152"/>
      <c r="BT35794" s="153"/>
    </row>
    <row r="35795" spans="71:72" x14ac:dyDescent="0.2">
      <c r="BS35795" s="152"/>
      <c r="BT35795" s="153"/>
    </row>
    <row r="35796" spans="71:72" x14ac:dyDescent="0.2">
      <c r="BS35796" s="152"/>
      <c r="BT35796" s="153"/>
    </row>
    <row r="35797" spans="71:72" x14ac:dyDescent="0.2">
      <c r="BS35797" s="152"/>
      <c r="BT35797" s="153"/>
    </row>
    <row r="35798" spans="71:72" x14ac:dyDescent="0.2">
      <c r="BS35798" s="152"/>
      <c r="BT35798" s="153"/>
    </row>
    <row r="35799" spans="71:72" x14ac:dyDescent="0.2">
      <c r="BS35799" s="152"/>
      <c r="BT35799" s="153"/>
    </row>
    <row r="35800" spans="71:72" x14ac:dyDescent="0.2">
      <c r="BS35800" s="152"/>
      <c r="BT35800" s="153"/>
    </row>
    <row r="35801" spans="71:72" x14ac:dyDescent="0.2">
      <c r="BS35801" s="152"/>
      <c r="BT35801" s="153"/>
    </row>
    <row r="35802" spans="71:72" x14ac:dyDescent="0.2">
      <c r="BS35802" s="152"/>
      <c r="BT35802" s="153"/>
    </row>
    <row r="35803" spans="71:72" x14ac:dyDescent="0.2">
      <c r="BS35803" s="152"/>
      <c r="BT35803" s="153"/>
    </row>
    <row r="35804" spans="71:72" x14ac:dyDescent="0.2">
      <c r="BS35804" s="152"/>
      <c r="BT35804" s="153"/>
    </row>
    <row r="35805" spans="71:72" x14ac:dyDescent="0.2">
      <c r="BS35805" s="152"/>
      <c r="BT35805" s="153"/>
    </row>
    <row r="35806" spans="71:72" x14ac:dyDescent="0.2">
      <c r="BS35806" s="152"/>
      <c r="BT35806" s="153"/>
    </row>
    <row r="35807" spans="71:72" x14ac:dyDescent="0.2">
      <c r="BS35807" s="152"/>
      <c r="BT35807" s="153"/>
    </row>
    <row r="35808" spans="71:72" x14ac:dyDescent="0.2">
      <c r="BS35808" s="152"/>
      <c r="BT35808" s="153"/>
    </row>
    <row r="35809" spans="71:72" x14ac:dyDescent="0.2">
      <c r="BS35809" s="152"/>
      <c r="BT35809" s="153"/>
    </row>
    <row r="35810" spans="71:72" x14ac:dyDescent="0.2">
      <c r="BS35810" s="152"/>
      <c r="BT35810" s="153"/>
    </row>
    <row r="35811" spans="71:72" x14ac:dyDescent="0.2">
      <c r="BS35811" s="152"/>
      <c r="BT35811" s="153"/>
    </row>
    <row r="35812" spans="71:72" x14ac:dyDescent="0.2">
      <c r="BS35812" s="152"/>
      <c r="BT35812" s="153"/>
    </row>
    <row r="35813" spans="71:72" x14ac:dyDescent="0.2">
      <c r="BS35813" s="152"/>
      <c r="BT35813" s="153"/>
    </row>
    <row r="35814" spans="71:72" x14ac:dyDescent="0.2">
      <c r="BS35814" s="152"/>
      <c r="BT35814" s="153"/>
    </row>
    <row r="35815" spans="71:72" x14ac:dyDescent="0.2">
      <c r="BS35815" s="152"/>
      <c r="BT35815" s="153"/>
    </row>
    <row r="35816" spans="71:72" x14ac:dyDescent="0.2">
      <c r="BS35816" s="152"/>
      <c r="BT35816" s="153"/>
    </row>
    <row r="35817" spans="71:72" x14ac:dyDescent="0.2">
      <c r="BS35817" s="152"/>
      <c r="BT35817" s="153"/>
    </row>
    <row r="35818" spans="71:72" x14ac:dyDescent="0.2">
      <c r="BS35818" s="152"/>
      <c r="BT35818" s="153"/>
    </row>
    <row r="35819" spans="71:72" x14ac:dyDescent="0.2">
      <c r="BS35819" s="152"/>
      <c r="BT35819" s="153"/>
    </row>
    <row r="35820" spans="71:72" x14ac:dyDescent="0.2">
      <c r="BS35820" s="152"/>
      <c r="BT35820" s="153"/>
    </row>
    <row r="35821" spans="71:72" x14ac:dyDescent="0.2">
      <c r="BS35821" s="152"/>
      <c r="BT35821" s="153"/>
    </row>
    <row r="35822" spans="71:72" x14ac:dyDescent="0.2">
      <c r="BS35822" s="152"/>
      <c r="BT35822" s="153"/>
    </row>
    <row r="35823" spans="71:72" x14ac:dyDescent="0.2">
      <c r="BS35823" s="152"/>
      <c r="BT35823" s="153"/>
    </row>
    <row r="35824" spans="71:72" x14ac:dyDescent="0.2">
      <c r="BS35824" s="152"/>
      <c r="BT35824" s="153"/>
    </row>
    <row r="35825" spans="71:72" x14ac:dyDescent="0.2">
      <c r="BS35825" s="152"/>
      <c r="BT35825" s="153"/>
    </row>
    <row r="35826" spans="71:72" x14ac:dyDescent="0.2">
      <c r="BS35826" s="152"/>
      <c r="BT35826" s="153"/>
    </row>
    <row r="35827" spans="71:72" x14ac:dyDescent="0.2">
      <c r="BS35827" s="152"/>
      <c r="BT35827" s="153"/>
    </row>
    <row r="35828" spans="71:72" x14ac:dyDescent="0.2">
      <c r="BS35828" s="152"/>
      <c r="BT35828" s="153"/>
    </row>
    <row r="35829" spans="71:72" x14ac:dyDescent="0.2">
      <c r="BS35829" s="152"/>
      <c r="BT35829" s="153"/>
    </row>
    <row r="35830" spans="71:72" x14ac:dyDescent="0.2">
      <c r="BS35830" s="152"/>
      <c r="BT35830" s="153"/>
    </row>
    <row r="35831" spans="71:72" x14ac:dyDescent="0.2">
      <c r="BS35831" s="152"/>
      <c r="BT35831" s="153"/>
    </row>
    <row r="35832" spans="71:72" x14ac:dyDescent="0.2">
      <c r="BS35832" s="152"/>
      <c r="BT35832" s="153"/>
    </row>
    <row r="35833" spans="71:72" x14ac:dyDescent="0.2">
      <c r="BS35833" s="152"/>
      <c r="BT35833" s="153"/>
    </row>
    <row r="35834" spans="71:72" x14ac:dyDescent="0.2">
      <c r="BS35834" s="152"/>
      <c r="BT35834" s="153"/>
    </row>
    <row r="35835" spans="71:72" x14ac:dyDescent="0.2">
      <c r="BS35835" s="152"/>
      <c r="BT35835" s="153"/>
    </row>
    <row r="35836" spans="71:72" x14ac:dyDescent="0.2">
      <c r="BS35836" s="152"/>
      <c r="BT35836" s="153"/>
    </row>
    <row r="35837" spans="71:72" x14ac:dyDescent="0.2">
      <c r="BS35837" s="152"/>
      <c r="BT35837" s="153"/>
    </row>
    <row r="35838" spans="71:72" x14ac:dyDescent="0.2">
      <c r="BS35838" s="152"/>
      <c r="BT35838" s="153"/>
    </row>
    <row r="35839" spans="71:72" x14ac:dyDescent="0.2">
      <c r="BS35839" s="152"/>
      <c r="BT35839" s="153"/>
    </row>
    <row r="35840" spans="71:72" x14ac:dyDescent="0.2">
      <c r="BS35840" s="152"/>
      <c r="BT35840" s="153"/>
    </row>
    <row r="35841" spans="71:72" x14ac:dyDescent="0.2">
      <c r="BS35841" s="152"/>
      <c r="BT35841" s="153"/>
    </row>
    <row r="35842" spans="71:72" x14ac:dyDescent="0.2">
      <c r="BS35842" s="152"/>
      <c r="BT35842" s="153"/>
    </row>
    <row r="35843" spans="71:72" x14ac:dyDescent="0.2">
      <c r="BS35843" s="152"/>
      <c r="BT35843" s="153"/>
    </row>
    <row r="35844" spans="71:72" x14ac:dyDescent="0.2">
      <c r="BS35844" s="152"/>
      <c r="BT35844" s="153"/>
    </row>
    <row r="35845" spans="71:72" x14ac:dyDescent="0.2">
      <c r="BS35845" s="152"/>
      <c r="BT35845" s="153"/>
    </row>
    <row r="35846" spans="71:72" x14ac:dyDescent="0.2">
      <c r="BS35846" s="152"/>
      <c r="BT35846" s="153"/>
    </row>
    <row r="35847" spans="71:72" x14ac:dyDescent="0.2">
      <c r="BS35847" s="152"/>
      <c r="BT35847" s="153"/>
    </row>
    <row r="35848" spans="71:72" x14ac:dyDescent="0.2">
      <c r="BS35848" s="152"/>
      <c r="BT35848" s="153"/>
    </row>
    <row r="35849" spans="71:72" x14ac:dyDescent="0.2">
      <c r="BS35849" s="152"/>
      <c r="BT35849" s="153"/>
    </row>
    <row r="35850" spans="71:72" x14ac:dyDescent="0.2">
      <c r="BS35850" s="152"/>
      <c r="BT35850" s="153"/>
    </row>
    <row r="35851" spans="71:72" x14ac:dyDescent="0.2">
      <c r="BS35851" s="152"/>
      <c r="BT35851" s="153"/>
    </row>
    <row r="35852" spans="71:72" x14ac:dyDescent="0.2">
      <c r="BS35852" s="152"/>
      <c r="BT35852" s="153"/>
    </row>
    <row r="35853" spans="71:72" x14ac:dyDescent="0.2">
      <c r="BS35853" s="152"/>
      <c r="BT35853" s="153"/>
    </row>
    <row r="35854" spans="71:72" x14ac:dyDescent="0.2">
      <c r="BS35854" s="152"/>
      <c r="BT35854" s="153"/>
    </row>
    <row r="35855" spans="71:72" x14ac:dyDescent="0.2">
      <c r="BS35855" s="152"/>
      <c r="BT35855" s="153"/>
    </row>
    <row r="35856" spans="71:72" x14ac:dyDescent="0.2">
      <c r="BS35856" s="152"/>
      <c r="BT35856" s="153"/>
    </row>
    <row r="35857" spans="71:72" x14ac:dyDescent="0.2">
      <c r="BS35857" s="152"/>
      <c r="BT35857" s="153"/>
    </row>
    <row r="35858" spans="71:72" x14ac:dyDescent="0.2">
      <c r="BS35858" s="152"/>
      <c r="BT35858" s="153"/>
    </row>
    <row r="35859" spans="71:72" x14ac:dyDescent="0.2">
      <c r="BS35859" s="152"/>
      <c r="BT35859" s="153"/>
    </row>
    <row r="35860" spans="71:72" x14ac:dyDescent="0.2">
      <c r="BS35860" s="152"/>
      <c r="BT35860" s="153"/>
    </row>
    <row r="35861" spans="71:72" x14ac:dyDescent="0.2">
      <c r="BS35861" s="152"/>
      <c r="BT35861" s="153"/>
    </row>
    <row r="35862" spans="71:72" x14ac:dyDescent="0.2">
      <c r="BS35862" s="152"/>
      <c r="BT35862" s="153"/>
    </row>
    <row r="35863" spans="71:72" x14ac:dyDescent="0.2">
      <c r="BS35863" s="152"/>
      <c r="BT35863" s="153"/>
    </row>
    <row r="35864" spans="71:72" x14ac:dyDescent="0.2">
      <c r="BS35864" s="152"/>
      <c r="BT35864" s="153"/>
    </row>
    <row r="35865" spans="71:72" x14ac:dyDescent="0.2">
      <c r="BS35865" s="152"/>
      <c r="BT35865" s="153"/>
    </row>
    <row r="35866" spans="71:72" x14ac:dyDescent="0.2">
      <c r="BS35866" s="152"/>
      <c r="BT35866" s="153"/>
    </row>
    <row r="35867" spans="71:72" x14ac:dyDescent="0.2">
      <c r="BS35867" s="152"/>
      <c r="BT35867" s="153"/>
    </row>
    <row r="35868" spans="71:72" x14ac:dyDescent="0.2">
      <c r="BS35868" s="152"/>
      <c r="BT35868" s="153"/>
    </row>
    <row r="35869" spans="71:72" x14ac:dyDescent="0.2">
      <c r="BS35869" s="152"/>
      <c r="BT35869" s="153"/>
    </row>
    <row r="35870" spans="71:72" x14ac:dyDescent="0.2">
      <c r="BS35870" s="152"/>
      <c r="BT35870" s="153"/>
    </row>
    <row r="35871" spans="71:72" x14ac:dyDescent="0.2">
      <c r="BS35871" s="152"/>
      <c r="BT35871" s="153"/>
    </row>
    <row r="35872" spans="71:72" x14ac:dyDescent="0.2">
      <c r="BS35872" s="152"/>
      <c r="BT35872" s="153"/>
    </row>
    <row r="35873" spans="71:72" x14ac:dyDescent="0.2">
      <c r="BS35873" s="152"/>
      <c r="BT35873" s="153"/>
    </row>
    <row r="35874" spans="71:72" x14ac:dyDescent="0.2">
      <c r="BS35874" s="152"/>
      <c r="BT35874" s="153"/>
    </row>
    <row r="35875" spans="71:72" x14ac:dyDescent="0.2">
      <c r="BS35875" s="152"/>
      <c r="BT35875" s="153"/>
    </row>
    <row r="35876" spans="71:72" x14ac:dyDescent="0.2">
      <c r="BS35876" s="152"/>
      <c r="BT35876" s="153"/>
    </row>
    <row r="35877" spans="71:72" x14ac:dyDescent="0.2">
      <c r="BS35877" s="152"/>
      <c r="BT35877" s="153"/>
    </row>
    <row r="35878" spans="71:72" x14ac:dyDescent="0.2">
      <c r="BS35878" s="152"/>
      <c r="BT35878" s="153"/>
    </row>
    <row r="35879" spans="71:72" x14ac:dyDescent="0.2">
      <c r="BS35879" s="152"/>
      <c r="BT35879" s="153"/>
    </row>
    <row r="35880" spans="71:72" x14ac:dyDescent="0.2">
      <c r="BS35880" s="152"/>
      <c r="BT35880" s="153"/>
    </row>
    <row r="35881" spans="71:72" x14ac:dyDescent="0.2">
      <c r="BS35881" s="152"/>
      <c r="BT35881" s="153"/>
    </row>
    <row r="35882" spans="71:72" x14ac:dyDescent="0.2">
      <c r="BS35882" s="152"/>
      <c r="BT35882" s="153"/>
    </row>
    <row r="35883" spans="71:72" x14ac:dyDescent="0.2">
      <c r="BS35883" s="152"/>
      <c r="BT35883" s="153"/>
    </row>
    <row r="35884" spans="71:72" x14ac:dyDescent="0.2">
      <c r="BS35884" s="152"/>
      <c r="BT35884" s="153"/>
    </row>
    <row r="35885" spans="71:72" x14ac:dyDescent="0.2">
      <c r="BS35885" s="152"/>
      <c r="BT35885" s="153"/>
    </row>
    <row r="35886" spans="71:72" x14ac:dyDescent="0.2">
      <c r="BS35886" s="152"/>
      <c r="BT35886" s="153"/>
    </row>
    <row r="35887" spans="71:72" x14ac:dyDescent="0.2">
      <c r="BS35887" s="152"/>
      <c r="BT35887" s="153"/>
    </row>
    <row r="35888" spans="71:72" x14ac:dyDescent="0.2">
      <c r="BS35888" s="152"/>
      <c r="BT35888" s="153"/>
    </row>
    <row r="35889" spans="71:72" x14ac:dyDescent="0.2">
      <c r="BS35889" s="152"/>
      <c r="BT35889" s="153"/>
    </row>
    <row r="35890" spans="71:72" x14ac:dyDescent="0.2">
      <c r="BS35890" s="152"/>
      <c r="BT35890" s="153"/>
    </row>
    <row r="35891" spans="71:72" x14ac:dyDescent="0.2">
      <c r="BS35891" s="152"/>
      <c r="BT35891" s="153"/>
    </row>
    <row r="35892" spans="71:72" x14ac:dyDescent="0.2">
      <c r="BS35892" s="152"/>
      <c r="BT35892" s="153"/>
    </row>
    <row r="35893" spans="71:72" x14ac:dyDescent="0.2">
      <c r="BS35893" s="152"/>
      <c r="BT35893" s="153"/>
    </row>
    <row r="35894" spans="71:72" x14ac:dyDescent="0.2">
      <c r="BS35894" s="152"/>
      <c r="BT35894" s="153"/>
    </row>
    <row r="35895" spans="71:72" x14ac:dyDescent="0.2">
      <c r="BS35895" s="152"/>
      <c r="BT35895" s="153"/>
    </row>
    <row r="35896" spans="71:72" x14ac:dyDescent="0.2">
      <c r="BS35896" s="152"/>
      <c r="BT35896" s="153"/>
    </row>
    <row r="35897" spans="71:72" x14ac:dyDescent="0.2">
      <c r="BS35897" s="152"/>
      <c r="BT35897" s="153"/>
    </row>
    <row r="35898" spans="71:72" x14ac:dyDescent="0.2">
      <c r="BS35898" s="152"/>
      <c r="BT35898" s="153"/>
    </row>
    <row r="35899" spans="71:72" x14ac:dyDescent="0.2">
      <c r="BS35899" s="152"/>
      <c r="BT35899" s="153"/>
    </row>
    <row r="35900" spans="71:72" x14ac:dyDescent="0.2">
      <c r="BS35900" s="152"/>
      <c r="BT35900" s="153"/>
    </row>
    <row r="35901" spans="71:72" x14ac:dyDescent="0.2">
      <c r="BS35901" s="152"/>
      <c r="BT35901" s="153"/>
    </row>
    <row r="35902" spans="71:72" x14ac:dyDescent="0.2">
      <c r="BS35902" s="152"/>
      <c r="BT35902" s="153"/>
    </row>
    <row r="35903" spans="71:72" x14ac:dyDescent="0.2">
      <c r="BS35903" s="152"/>
      <c r="BT35903" s="153"/>
    </row>
    <row r="35904" spans="71:72" x14ac:dyDescent="0.2">
      <c r="BS35904" s="152"/>
      <c r="BT35904" s="153"/>
    </row>
    <row r="35905" spans="71:72" x14ac:dyDescent="0.2">
      <c r="BS35905" s="152"/>
      <c r="BT35905" s="153"/>
    </row>
    <row r="35906" spans="71:72" x14ac:dyDescent="0.2">
      <c r="BS35906" s="152"/>
      <c r="BT35906" s="153"/>
    </row>
    <row r="35907" spans="71:72" x14ac:dyDescent="0.2">
      <c r="BS35907" s="152"/>
      <c r="BT35907" s="153"/>
    </row>
    <row r="35908" spans="71:72" x14ac:dyDescent="0.2">
      <c r="BS35908" s="152"/>
      <c r="BT35908" s="153"/>
    </row>
    <row r="35909" spans="71:72" x14ac:dyDescent="0.2">
      <c r="BS35909" s="152"/>
      <c r="BT35909" s="153"/>
    </row>
    <row r="35910" spans="71:72" x14ac:dyDescent="0.2">
      <c r="BS35910" s="152"/>
      <c r="BT35910" s="153"/>
    </row>
    <row r="35911" spans="71:72" x14ac:dyDescent="0.2">
      <c r="BS35911" s="152"/>
      <c r="BT35911" s="153"/>
    </row>
    <row r="35912" spans="71:72" x14ac:dyDescent="0.2">
      <c r="BS35912" s="152"/>
      <c r="BT35912" s="153"/>
    </row>
    <row r="35913" spans="71:72" x14ac:dyDescent="0.2">
      <c r="BS35913" s="152"/>
      <c r="BT35913" s="153"/>
    </row>
    <row r="35914" spans="71:72" x14ac:dyDescent="0.2">
      <c r="BS35914" s="152"/>
      <c r="BT35914" s="153"/>
    </row>
    <row r="35915" spans="71:72" x14ac:dyDescent="0.2">
      <c r="BS35915" s="152"/>
      <c r="BT35915" s="153"/>
    </row>
    <row r="35916" spans="71:72" x14ac:dyDescent="0.2">
      <c r="BS35916" s="152"/>
      <c r="BT35916" s="153"/>
    </row>
    <row r="35917" spans="71:72" x14ac:dyDescent="0.2">
      <c r="BS35917" s="152"/>
      <c r="BT35917" s="153"/>
    </row>
    <row r="35918" spans="71:72" x14ac:dyDescent="0.2">
      <c r="BS35918" s="152"/>
      <c r="BT35918" s="153"/>
    </row>
    <row r="35919" spans="71:72" x14ac:dyDescent="0.2">
      <c r="BS35919" s="152"/>
      <c r="BT35919" s="153"/>
    </row>
    <row r="35920" spans="71:72" x14ac:dyDescent="0.2">
      <c r="BS35920" s="152"/>
      <c r="BT35920" s="153"/>
    </row>
    <row r="35921" spans="71:72" x14ac:dyDescent="0.2">
      <c r="BS35921" s="152"/>
      <c r="BT35921" s="153"/>
    </row>
    <row r="35922" spans="71:72" x14ac:dyDescent="0.2">
      <c r="BS35922" s="152"/>
      <c r="BT35922" s="153"/>
    </row>
    <row r="35923" spans="71:72" x14ac:dyDescent="0.2">
      <c r="BS35923" s="152"/>
      <c r="BT35923" s="153"/>
    </row>
    <row r="35924" spans="71:72" x14ac:dyDescent="0.2">
      <c r="BS35924" s="152"/>
      <c r="BT35924" s="153"/>
    </row>
    <row r="35925" spans="71:72" x14ac:dyDescent="0.2">
      <c r="BS35925" s="152"/>
      <c r="BT35925" s="153"/>
    </row>
    <row r="35926" spans="71:72" x14ac:dyDescent="0.2">
      <c r="BS35926" s="152"/>
      <c r="BT35926" s="153"/>
    </row>
    <row r="35927" spans="71:72" x14ac:dyDescent="0.2">
      <c r="BS35927" s="152"/>
      <c r="BT35927" s="153"/>
    </row>
    <row r="35928" spans="71:72" x14ac:dyDescent="0.2">
      <c r="BS35928" s="152"/>
      <c r="BT35928" s="153"/>
    </row>
    <row r="35929" spans="71:72" x14ac:dyDescent="0.2">
      <c r="BS35929" s="152"/>
      <c r="BT35929" s="153"/>
    </row>
    <row r="35930" spans="71:72" x14ac:dyDescent="0.2">
      <c r="BS35930" s="152"/>
      <c r="BT35930" s="153"/>
    </row>
    <row r="35931" spans="71:72" x14ac:dyDescent="0.2">
      <c r="BS35931" s="152"/>
      <c r="BT35931" s="153"/>
    </row>
    <row r="35932" spans="71:72" x14ac:dyDescent="0.2">
      <c r="BS35932" s="152"/>
      <c r="BT35932" s="153"/>
    </row>
    <row r="35933" spans="71:72" x14ac:dyDescent="0.2">
      <c r="BS35933" s="152"/>
      <c r="BT35933" s="153"/>
    </row>
    <row r="35934" spans="71:72" x14ac:dyDescent="0.2">
      <c r="BS35934" s="152"/>
      <c r="BT35934" s="153"/>
    </row>
    <row r="35935" spans="71:72" x14ac:dyDescent="0.2">
      <c r="BS35935" s="152"/>
      <c r="BT35935" s="153"/>
    </row>
    <row r="35936" spans="71:72" x14ac:dyDescent="0.2">
      <c r="BS35936" s="152"/>
      <c r="BT35936" s="153"/>
    </row>
    <row r="35937" spans="71:72" x14ac:dyDescent="0.2">
      <c r="BS35937" s="152"/>
      <c r="BT35937" s="153"/>
    </row>
    <row r="35938" spans="71:72" x14ac:dyDescent="0.2">
      <c r="BS35938" s="152"/>
      <c r="BT35938" s="153"/>
    </row>
    <row r="35939" spans="71:72" x14ac:dyDescent="0.2">
      <c r="BS35939" s="152"/>
      <c r="BT35939" s="153"/>
    </row>
    <row r="35940" spans="71:72" x14ac:dyDescent="0.2">
      <c r="BS35940" s="152"/>
      <c r="BT35940" s="153"/>
    </row>
    <row r="35941" spans="71:72" x14ac:dyDescent="0.2">
      <c r="BS35941" s="152"/>
      <c r="BT35941" s="153"/>
    </row>
    <row r="35942" spans="71:72" x14ac:dyDescent="0.2">
      <c r="BS35942" s="152"/>
      <c r="BT35942" s="153"/>
    </row>
    <row r="35943" spans="71:72" x14ac:dyDescent="0.2">
      <c r="BS35943" s="152"/>
      <c r="BT35943" s="153"/>
    </row>
    <row r="35944" spans="71:72" x14ac:dyDescent="0.2">
      <c r="BS35944" s="152"/>
      <c r="BT35944" s="153"/>
    </row>
    <row r="35945" spans="71:72" x14ac:dyDescent="0.2">
      <c r="BS35945" s="152"/>
      <c r="BT35945" s="153"/>
    </row>
    <row r="35946" spans="71:72" x14ac:dyDescent="0.2">
      <c r="BS35946" s="152"/>
      <c r="BT35946" s="153"/>
    </row>
    <row r="35947" spans="71:72" x14ac:dyDescent="0.2">
      <c r="BS35947" s="152"/>
      <c r="BT35947" s="153"/>
    </row>
    <row r="35948" spans="71:72" x14ac:dyDescent="0.2">
      <c r="BS35948" s="152"/>
      <c r="BT35948" s="153"/>
    </row>
    <row r="35949" spans="71:72" x14ac:dyDescent="0.2">
      <c r="BS35949" s="152"/>
      <c r="BT35949" s="153"/>
    </row>
    <row r="35950" spans="71:72" x14ac:dyDescent="0.2">
      <c r="BS35950" s="152"/>
      <c r="BT35950" s="153"/>
    </row>
    <row r="35951" spans="71:72" x14ac:dyDescent="0.2">
      <c r="BS35951" s="152"/>
      <c r="BT35951" s="153"/>
    </row>
    <row r="35952" spans="71:72" x14ac:dyDescent="0.2">
      <c r="BS35952" s="152"/>
      <c r="BT35952" s="153"/>
    </row>
    <row r="35953" spans="71:72" x14ac:dyDescent="0.2">
      <c r="BS35953" s="152"/>
      <c r="BT35953" s="153"/>
    </row>
    <row r="35954" spans="71:72" x14ac:dyDescent="0.2">
      <c r="BS35954" s="152"/>
      <c r="BT35954" s="153"/>
    </row>
    <row r="35955" spans="71:72" x14ac:dyDescent="0.2">
      <c r="BS35955" s="152"/>
      <c r="BT35955" s="153"/>
    </row>
    <row r="35956" spans="71:72" x14ac:dyDescent="0.2">
      <c r="BS35956" s="152"/>
      <c r="BT35956" s="153"/>
    </row>
    <row r="35957" spans="71:72" x14ac:dyDescent="0.2">
      <c r="BS35957" s="152"/>
      <c r="BT35957" s="153"/>
    </row>
    <row r="35958" spans="71:72" x14ac:dyDescent="0.2">
      <c r="BS35958" s="152"/>
      <c r="BT35958" s="153"/>
    </row>
    <row r="35959" spans="71:72" x14ac:dyDescent="0.2">
      <c r="BS35959" s="152"/>
      <c r="BT35959" s="153"/>
    </row>
    <row r="35960" spans="71:72" x14ac:dyDescent="0.2">
      <c r="BS35960" s="152"/>
      <c r="BT35960" s="153"/>
    </row>
    <row r="35961" spans="71:72" x14ac:dyDescent="0.2">
      <c r="BS35961" s="152"/>
      <c r="BT35961" s="153"/>
    </row>
    <row r="35962" spans="71:72" x14ac:dyDescent="0.2">
      <c r="BS35962" s="152"/>
      <c r="BT35962" s="153"/>
    </row>
    <row r="35963" spans="71:72" x14ac:dyDescent="0.2">
      <c r="BS35963" s="152"/>
      <c r="BT35963" s="153"/>
    </row>
    <row r="35964" spans="71:72" x14ac:dyDescent="0.2">
      <c r="BS35964" s="152"/>
      <c r="BT35964" s="153"/>
    </row>
    <row r="35965" spans="71:72" x14ac:dyDescent="0.2">
      <c r="BS35965" s="152"/>
      <c r="BT35965" s="153"/>
    </row>
    <row r="35966" spans="71:72" x14ac:dyDescent="0.2">
      <c r="BS35966" s="152"/>
      <c r="BT35966" s="153"/>
    </row>
    <row r="35967" spans="71:72" x14ac:dyDescent="0.2">
      <c r="BS35967" s="152"/>
      <c r="BT35967" s="153"/>
    </row>
    <row r="35968" spans="71:72" x14ac:dyDescent="0.2">
      <c r="BS35968" s="152"/>
      <c r="BT35968" s="153"/>
    </row>
    <row r="35969" spans="71:72" x14ac:dyDescent="0.2">
      <c r="BS35969" s="152"/>
      <c r="BT35969" s="153"/>
    </row>
    <row r="35970" spans="71:72" x14ac:dyDescent="0.2">
      <c r="BS35970" s="152"/>
      <c r="BT35970" s="153"/>
    </row>
    <row r="35971" spans="71:72" x14ac:dyDescent="0.2">
      <c r="BS35971" s="152"/>
      <c r="BT35971" s="153"/>
    </row>
    <row r="35972" spans="71:72" x14ac:dyDescent="0.2">
      <c r="BS35972" s="152"/>
      <c r="BT35972" s="153"/>
    </row>
    <row r="35973" spans="71:72" x14ac:dyDescent="0.2">
      <c r="BS35973" s="152"/>
      <c r="BT35973" s="153"/>
    </row>
    <row r="35974" spans="71:72" x14ac:dyDescent="0.2">
      <c r="BS35974" s="152"/>
      <c r="BT35974" s="153"/>
    </row>
    <row r="35975" spans="71:72" x14ac:dyDescent="0.2">
      <c r="BS35975" s="152"/>
      <c r="BT35975" s="153"/>
    </row>
    <row r="35976" spans="71:72" x14ac:dyDescent="0.2">
      <c r="BS35976" s="152"/>
      <c r="BT35976" s="153"/>
    </row>
    <row r="35977" spans="71:72" x14ac:dyDescent="0.2">
      <c r="BS35977" s="152"/>
      <c r="BT35977" s="153"/>
    </row>
    <row r="35978" spans="71:72" x14ac:dyDescent="0.2">
      <c r="BS35978" s="152"/>
      <c r="BT35978" s="153"/>
    </row>
    <row r="35979" spans="71:72" x14ac:dyDescent="0.2">
      <c r="BS35979" s="152"/>
      <c r="BT35979" s="153"/>
    </row>
    <row r="35980" spans="71:72" x14ac:dyDescent="0.2">
      <c r="BS35980" s="152"/>
      <c r="BT35980" s="153"/>
    </row>
    <row r="35981" spans="71:72" x14ac:dyDescent="0.2">
      <c r="BS35981" s="152"/>
      <c r="BT35981" s="153"/>
    </row>
    <row r="35982" spans="71:72" x14ac:dyDescent="0.2">
      <c r="BS35982" s="152"/>
      <c r="BT35982" s="153"/>
    </row>
    <row r="35983" spans="71:72" x14ac:dyDescent="0.2">
      <c r="BS35983" s="152"/>
      <c r="BT35983" s="153"/>
    </row>
    <row r="35984" spans="71:72" x14ac:dyDescent="0.2">
      <c r="BS35984" s="152"/>
      <c r="BT35984" s="153"/>
    </row>
    <row r="35985" spans="71:72" x14ac:dyDescent="0.2">
      <c r="BS35985" s="152"/>
      <c r="BT35985" s="153"/>
    </row>
    <row r="35986" spans="71:72" x14ac:dyDescent="0.2">
      <c r="BS35986" s="152"/>
      <c r="BT35986" s="153"/>
    </row>
    <row r="35987" spans="71:72" x14ac:dyDescent="0.2">
      <c r="BS35987" s="152"/>
      <c r="BT35987" s="153"/>
    </row>
    <row r="35988" spans="71:72" x14ac:dyDescent="0.2">
      <c r="BS35988" s="152"/>
      <c r="BT35988" s="153"/>
    </row>
    <row r="35989" spans="71:72" x14ac:dyDescent="0.2">
      <c r="BS35989" s="152"/>
      <c r="BT35989" s="153"/>
    </row>
    <row r="35990" spans="71:72" x14ac:dyDescent="0.2">
      <c r="BS35990" s="152"/>
      <c r="BT35990" s="153"/>
    </row>
    <row r="35991" spans="71:72" x14ac:dyDescent="0.2">
      <c r="BS35991" s="152"/>
      <c r="BT35991" s="153"/>
    </row>
    <row r="35992" spans="71:72" x14ac:dyDescent="0.2">
      <c r="BS35992" s="152"/>
      <c r="BT35992" s="153"/>
    </row>
    <row r="35993" spans="71:72" x14ac:dyDescent="0.2">
      <c r="BS35993" s="152"/>
      <c r="BT35993" s="153"/>
    </row>
    <row r="35994" spans="71:72" x14ac:dyDescent="0.2">
      <c r="BS35994" s="152"/>
      <c r="BT35994" s="153"/>
    </row>
    <row r="35995" spans="71:72" x14ac:dyDescent="0.2">
      <c r="BS35995" s="152"/>
      <c r="BT35995" s="153"/>
    </row>
    <row r="35996" spans="71:72" x14ac:dyDescent="0.2">
      <c r="BS35996" s="152"/>
      <c r="BT35996" s="153"/>
    </row>
    <row r="35997" spans="71:72" x14ac:dyDescent="0.2">
      <c r="BS35997" s="152"/>
      <c r="BT35997" s="153"/>
    </row>
    <row r="35998" spans="71:72" x14ac:dyDescent="0.2">
      <c r="BS35998" s="152"/>
      <c r="BT35998" s="153"/>
    </row>
    <row r="35999" spans="71:72" x14ac:dyDescent="0.2">
      <c r="BS35999" s="152"/>
      <c r="BT35999" s="153"/>
    </row>
    <row r="36000" spans="71:72" x14ac:dyDescent="0.2">
      <c r="BS36000" s="152"/>
      <c r="BT36000" s="153"/>
    </row>
    <row r="36001" spans="71:72" x14ac:dyDescent="0.2">
      <c r="BS36001" s="152"/>
      <c r="BT36001" s="153"/>
    </row>
    <row r="36002" spans="71:72" x14ac:dyDescent="0.2">
      <c r="BS36002" s="152"/>
      <c r="BT36002" s="153"/>
    </row>
    <row r="36003" spans="71:72" x14ac:dyDescent="0.2">
      <c r="BS36003" s="152"/>
      <c r="BT36003" s="153"/>
    </row>
    <row r="36004" spans="71:72" x14ac:dyDescent="0.2">
      <c r="BS36004" s="152"/>
      <c r="BT36004" s="153"/>
    </row>
    <row r="36005" spans="71:72" x14ac:dyDescent="0.2">
      <c r="BS36005" s="152"/>
      <c r="BT36005" s="153"/>
    </row>
    <row r="36006" spans="71:72" x14ac:dyDescent="0.2">
      <c r="BS36006" s="152"/>
      <c r="BT36006" s="153"/>
    </row>
    <row r="36007" spans="71:72" x14ac:dyDescent="0.2">
      <c r="BS36007" s="152"/>
      <c r="BT36007" s="153"/>
    </row>
    <row r="36008" spans="71:72" x14ac:dyDescent="0.2">
      <c r="BS36008" s="152"/>
      <c r="BT36008" s="153"/>
    </row>
    <row r="36009" spans="71:72" x14ac:dyDescent="0.2">
      <c r="BS36009" s="152"/>
      <c r="BT36009" s="153"/>
    </row>
    <row r="36010" spans="71:72" x14ac:dyDescent="0.2">
      <c r="BS36010" s="152"/>
      <c r="BT36010" s="153"/>
    </row>
    <row r="36011" spans="71:72" x14ac:dyDescent="0.2">
      <c r="BS36011" s="152"/>
      <c r="BT36011" s="153"/>
    </row>
    <row r="36012" spans="71:72" x14ac:dyDescent="0.2">
      <c r="BS36012" s="152"/>
      <c r="BT36012" s="153"/>
    </row>
    <row r="36013" spans="71:72" x14ac:dyDescent="0.2">
      <c r="BS36013" s="152"/>
      <c r="BT36013" s="153"/>
    </row>
    <row r="36014" spans="71:72" x14ac:dyDescent="0.2">
      <c r="BS36014" s="152"/>
      <c r="BT36014" s="153"/>
    </row>
    <row r="36015" spans="71:72" x14ac:dyDescent="0.2">
      <c r="BS36015" s="152"/>
      <c r="BT36015" s="153"/>
    </row>
    <row r="36016" spans="71:72" x14ac:dyDescent="0.2">
      <c r="BS36016" s="152"/>
      <c r="BT36016" s="153"/>
    </row>
    <row r="36017" spans="71:72" x14ac:dyDescent="0.2">
      <c r="BS36017" s="152"/>
      <c r="BT36017" s="153"/>
    </row>
    <row r="36018" spans="71:72" x14ac:dyDescent="0.2">
      <c r="BS36018" s="152"/>
      <c r="BT36018" s="153"/>
    </row>
    <row r="36019" spans="71:72" x14ac:dyDescent="0.2">
      <c r="BS36019" s="152"/>
      <c r="BT36019" s="153"/>
    </row>
    <row r="36020" spans="71:72" x14ac:dyDescent="0.2">
      <c r="BS36020" s="152"/>
      <c r="BT36020" s="153"/>
    </row>
    <row r="36021" spans="71:72" x14ac:dyDescent="0.2">
      <c r="BS36021" s="152"/>
      <c r="BT36021" s="153"/>
    </row>
    <row r="36022" spans="71:72" x14ac:dyDescent="0.2">
      <c r="BS36022" s="152"/>
      <c r="BT36022" s="153"/>
    </row>
    <row r="36023" spans="71:72" x14ac:dyDescent="0.2">
      <c r="BS36023" s="152"/>
      <c r="BT36023" s="153"/>
    </row>
    <row r="36024" spans="71:72" x14ac:dyDescent="0.2">
      <c r="BS36024" s="152"/>
      <c r="BT36024" s="153"/>
    </row>
    <row r="36025" spans="71:72" x14ac:dyDescent="0.2">
      <c r="BS36025" s="152"/>
      <c r="BT36025" s="153"/>
    </row>
    <row r="36026" spans="71:72" x14ac:dyDescent="0.2">
      <c r="BS36026" s="152"/>
      <c r="BT36026" s="153"/>
    </row>
    <row r="36027" spans="71:72" x14ac:dyDescent="0.2">
      <c r="BS36027" s="152"/>
      <c r="BT36027" s="153"/>
    </row>
    <row r="36028" spans="71:72" x14ac:dyDescent="0.2">
      <c r="BS36028" s="152"/>
      <c r="BT36028" s="153"/>
    </row>
    <row r="36029" spans="71:72" x14ac:dyDescent="0.2">
      <c r="BS36029" s="152"/>
      <c r="BT36029" s="153"/>
    </row>
    <row r="36030" spans="71:72" x14ac:dyDescent="0.2">
      <c r="BS36030" s="152"/>
      <c r="BT36030" s="153"/>
    </row>
    <row r="36031" spans="71:72" x14ac:dyDescent="0.2">
      <c r="BS36031" s="152"/>
      <c r="BT36031" s="153"/>
    </row>
    <row r="36032" spans="71:72" x14ac:dyDescent="0.2">
      <c r="BS36032" s="152"/>
      <c r="BT36032" s="153"/>
    </row>
    <row r="36033" spans="71:72" x14ac:dyDescent="0.2">
      <c r="BS36033" s="152"/>
      <c r="BT36033" s="153"/>
    </row>
    <row r="36034" spans="71:72" x14ac:dyDescent="0.2">
      <c r="BS36034" s="152"/>
      <c r="BT36034" s="153"/>
    </row>
    <row r="36035" spans="71:72" x14ac:dyDescent="0.2">
      <c r="BS36035" s="152"/>
      <c r="BT36035" s="153"/>
    </row>
    <row r="36036" spans="71:72" x14ac:dyDescent="0.2">
      <c r="BS36036" s="152"/>
      <c r="BT36036" s="153"/>
    </row>
    <row r="36037" spans="71:72" x14ac:dyDescent="0.2">
      <c r="BS36037" s="152"/>
      <c r="BT36037" s="153"/>
    </row>
    <row r="36038" spans="71:72" x14ac:dyDescent="0.2">
      <c r="BS36038" s="152"/>
      <c r="BT36038" s="153"/>
    </row>
    <row r="36039" spans="71:72" x14ac:dyDescent="0.2">
      <c r="BS36039" s="152"/>
      <c r="BT36039" s="153"/>
    </row>
    <row r="36040" spans="71:72" x14ac:dyDescent="0.2">
      <c r="BS36040" s="152"/>
      <c r="BT36040" s="153"/>
    </row>
    <row r="36041" spans="71:72" x14ac:dyDescent="0.2">
      <c r="BS36041" s="152"/>
      <c r="BT36041" s="153"/>
    </row>
    <row r="36042" spans="71:72" x14ac:dyDescent="0.2">
      <c r="BS36042" s="152"/>
      <c r="BT36042" s="153"/>
    </row>
    <row r="36043" spans="71:72" x14ac:dyDescent="0.2">
      <c r="BS36043" s="152"/>
      <c r="BT36043" s="153"/>
    </row>
    <row r="36044" spans="71:72" x14ac:dyDescent="0.2">
      <c r="BS36044" s="152"/>
      <c r="BT36044" s="153"/>
    </row>
    <row r="36045" spans="71:72" x14ac:dyDescent="0.2">
      <c r="BS36045" s="152"/>
      <c r="BT36045" s="153"/>
    </row>
    <row r="36046" spans="71:72" x14ac:dyDescent="0.2">
      <c r="BS36046" s="152"/>
      <c r="BT36046" s="153"/>
    </row>
    <row r="36047" spans="71:72" x14ac:dyDescent="0.2">
      <c r="BS36047" s="152"/>
      <c r="BT36047" s="153"/>
    </row>
    <row r="36048" spans="71:72" x14ac:dyDescent="0.2">
      <c r="BS36048" s="152"/>
      <c r="BT36048" s="153"/>
    </row>
    <row r="36049" spans="71:72" x14ac:dyDescent="0.2">
      <c r="BS36049" s="152"/>
      <c r="BT36049" s="153"/>
    </row>
    <row r="36050" spans="71:72" x14ac:dyDescent="0.2">
      <c r="BS36050" s="152"/>
      <c r="BT36050" s="153"/>
    </row>
    <row r="36051" spans="71:72" x14ac:dyDescent="0.2">
      <c r="BS36051" s="152"/>
      <c r="BT36051" s="153"/>
    </row>
    <row r="36052" spans="71:72" x14ac:dyDescent="0.2">
      <c r="BS36052" s="152"/>
      <c r="BT36052" s="153"/>
    </row>
    <row r="36053" spans="71:72" x14ac:dyDescent="0.2">
      <c r="BS36053" s="152"/>
      <c r="BT36053" s="153"/>
    </row>
    <row r="36054" spans="71:72" x14ac:dyDescent="0.2">
      <c r="BS36054" s="152"/>
      <c r="BT36054" s="153"/>
    </row>
    <row r="36055" spans="71:72" x14ac:dyDescent="0.2">
      <c r="BS36055" s="152"/>
      <c r="BT36055" s="153"/>
    </row>
    <row r="36056" spans="71:72" x14ac:dyDescent="0.2">
      <c r="BS36056" s="152"/>
      <c r="BT36056" s="153"/>
    </row>
    <row r="36057" spans="71:72" x14ac:dyDescent="0.2">
      <c r="BS36057" s="152"/>
      <c r="BT36057" s="153"/>
    </row>
    <row r="36058" spans="71:72" x14ac:dyDescent="0.2">
      <c r="BS36058" s="152"/>
      <c r="BT36058" s="153"/>
    </row>
    <row r="36059" spans="71:72" x14ac:dyDescent="0.2">
      <c r="BS36059" s="152"/>
      <c r="BT36059" s="153"/>
    </row>
    <row r="36060" spans="71:72" x14ac:dyDescent="0.2">
      <c r="BS36060" s="152"/>
      <c r="BT36060" s="153"/>
    </row>
    <row r="36061" spans="71:72" x14ac:dyDescent="0.2">
      <c r="BS36061" s="152"/>
      <c r="BT36061" s="153"/>
    </row>
    <row r="36062" spans="71:72" x14ac:dyDescent="0.2">
      <c r="BS36062" s="152"/>
      <c r="BT36062" s="153"/>
    </row>
    <row r="36063" spans="71:72" x14ac:dyDescent="0.2">
      <c r="BS36063" s="152"/>
      <c r="BT36063" s="153"/>
    </row>
    <row r="36064" spans="71:72" x14ac:dyDescent="0.2">
      <c r="BS36064" s="152"/>
      <c r="BT36064" s="153"/>
    </row>
    <row r="36065" spans="71:72" x14ac:dyDescent="0.2">
      <c r="BS36065" s="152"/>
      <c r="BT36065" s="153"/>
    </row>
    <row r="36066" spans="71:72" x14ac:dyDescent="0.2">
      <c r="BS36066" s="152"/>
      <c r="BT36066" s="153"/>
    </row>
    <row r="36067" spans="71:72" x14ac:dyDescent="0.2">
      <c r="BS36067" s="152"/>
      <c r="BT36067" s="153"/>
    </row>
    <row r="36068" spans="71:72" x14ac:dyDescent="0.2">
      <c r="BS36068" s="152"/>
      <c r="BT36068" s="153"/>
    </row>
    <row r="36069" spans="71:72" x14ac:dyDescent="0.2">
      <c r="BS36069" s="152"/>
      <c r="BT36069" s="153"/>
    </row>
    <row r="36070" spans="71:72" x14ac:dyDescent="0.2">
      <c r="BS36070" s="152"/>
      <c r="BT36070" s="153"/>
    </row>
    <row r="36071" spans="71:72" x14ac:dyDescent="0.2">
      <c r="BS36071" s="152"/>
      <c r="BT36071" s="153"/>
    </row>
    <row r="36072" spans="71:72" x14ac:dyDescent="0.2">
      <c r="BS36072" s="152"/>
      <c r="BT36072" s="153"/>
    </row>
    <row r="36073" spans="71:72" x14ac:dyDescent="0.2">
      <c r="BS36073" s="152"/>
      <c r="BT36073" s="153"/>
    </row>
    <row r="36074" spans="71:72" x14ac:dyDescent="0.2">
      <c r="BS36074" s="152"/>
      <c r="BT36074" s="153"/>
    </row>
    <row r="36075" spans="71:72" x14ac:dyDescent="0.2">
      <c r="BS36075" s="152"/>
      <c r="BT36075" s="153"/>
    </row>
    <row r="36076" spans="71:72" x14ac:dyDescent="0.2">
      <c r="BS36076" s="152"/>
      <c r="BT36076" s="153"/>
    </row>
    <row r="36077" spans="71:72" x14ac:dyDescent="0.2">
      <c r="BS36077" s="152"/>
      <c r="BT36077" s="153"/>
    </row>
    <row r="36078" spans="71:72" x14ac:dyDescent="0.2">
      <c r="BS36078" s="152"/>
      <c r="BT36078" s="153"/>
    </row>
    <row r="36079" spans="71:72" x14ac:dyDescent="0.2">
      <c r="BS36079" s="152"/>
      <c r="BT36079" s="153"/>
    </row>
    <row r="36080" spans="71:72" x14ac:dyDescent="0.2">
      <c r="BS36080" s="152"/>
      <c r="BT36080" s="153"/>
    </row>
    <row r="36081" spans="71:72" x14ac:dyDescent="0.2">
      <c r="BS36081" s="152"/>
      <c r="BT36081" s="153"/>
    </row>
    <row r="36082" spans="71:72" x14ac:dyDescent="0.2">
      <c r="BS36082" s="152"/>
      <c r="BT36082" s="153"/>
    </row>
    <row r="36083" spans="71:72" x14ac:dyDescent="0.2">
      <c r="BS36083" s="152"/>
      <c r="BT36083" s="153"/>
    </row>
    <row r="36084" spans="71:72" x14ac:dyDescent="0.2">
      <c r="BS36084" s="152"/>
      <c r="BT36084" s="153"/>
    </row>
    <row r="36085" spans="71:72" x14ac:dyDescent="0.2">
      <c r="BS36085" s="152"/>
      <c r="BT36085" s="153"/>
    </row>
    <row r="36086" spans="71:72" x14ac:dyDescent="0.2">
      <c r="BS36086" s="152"/>
      <c r="BT36086" s="153"/>
    </row>
    <row r="36087" spans="71:72" x14ac:dyDescent="0.2">
      <c r="BS36087" s="152"/>
      <c r="BT36087" s="153"/>
    </row>
    <row r="36088" spans="71:72" x14ac:dyDescent="0.2">
      <c r="BS36088" s="152"/>
      <c r="BT36088" s="153"/>
    </row>
    <row r="36089" spans="71:72" x14ac:dyDescent="0.2">
      <c r="BS36089" s="152"/>
      <c r="BT36089" s="153"/>
    </row>
    <row r="36090" spans="71:72" x14ac:dyDescent="0.2">
      <c r="BS36090" s="152"/>
      <c r="BT36090" s="153"/>
    </row>
    <row r="36091" spans="71:72" x14ac:dyDescent="0.2">
      <c r="BS36091" s="152"/>
      <c r="BT36091" s="153"/>
    </row>
    <row r="36092" spans="71:72" x14ac:dyDescent="0.2">
      <c r="BS36092" s="152"/>
      <c r="BT36092" s="153"/>
    </row>
    <row r="36093" spans="71:72" x14ac:dyDescent="0.2">
      <c r="BS36093" s="152"/>
      <c r="BT36093" s="153"/>
    </row>
    <row r="36094" spans="71:72" x14ac:dyDescent="0.2">
      <c r="BS36094" s="152"/>
      <c r="BT36094" s="153"/>
    </row>
    <row r="36095" spans="71:72" x14ac:dyDescent="0.2">
      <c r="BS36095" s="152"/>
      <c r="BT36095" s="153"/>
    </row>
    <row r="36096" spans="71:72" x14ac:dyDescent="0.2">
      <c r="BS36096" s="152"/>
      <c r="BT36096" s="153"/>
    </row>
    <row r="36097" spans="71:72" x14ac:dyDescent="0.2">
      <c r="BS36097" s="152"/>
      <c r="BT36097" s="153"/>
    </row>
    <row r="36098" spans="71:72" x14ac:dyDescent="0.2">
      <c r="BS36098" s="152"/>
      <c r="BT36098" s="153"/>
    </row>
    <row r="36099" spans="71:72" x14ac:dyDescent="0.2">
      <c r="BS36099" s="152"/>
      <c r="BT36099" s="153"/>
    </row>
    <row r="36100" spans="71:72" x14ac:dyDescent="0.2">
      <c r="BS36100" s="152"/>
      <c r="BT36100" s="153"/>
    </row>
    <row r="36101" spans="71:72" x14ac:dyDescent="0.2">
      <c r="BS36101" s="152"/>
      <c r="BT36101" s="153"/>
    </row>
    <row r="36102" spans="71:72" x14ac:dyDescent="0.2">
      <c r="BS36102" s="152"/>
      <c r="BT36102" s="153"/>
    </row>
    <row r="36103" spans="71:72" x14ac:dyDescent="0.2">
      <c r="BS36103" s="152"/>
      <c r="BT36103" s="153"/>
    </row>
    <row r="36104" spans="71:72" x14ac:dyDescent="0.2">
      <c r="BS36104" s="152"/>
      <c r="BT36104" s="153"/>
    </row>
    <row r="36105" spans="71:72" x14ac:dyDescent="0.2">
      <c r="BS36105" s="152"/>
      <c r="BT36105" s="153"/>
    </row>
    <row r="36106" spans="71:72" x14ac:dyDescent="0.2">
      <c r="BS36106" s="152"/>
      <c r="BT36106" s="153"/>
    </row>
    <row r="36107" spans="71:72" x14ac:dyDescent="0.2">
      <c r="BS36107" s="152"/>
      <c r="BT36107" s="153"/>
    </row>
    <row r="36108" spans="71:72" x14ac:dyDescent="0.2">
      <c r="BS36108" s="152"/>
      <c r="BT36108" s="153"/>
    </row>
    <row r="36109" spans="71:72" x14ac:dyDescent="0.2">
      <c r="BS36109" s="152"/>
      <c r="BT36109" s="153"/>
    </row>
    <row r="36110" spans="71:72" x14ac:dyDescent="0.2">
      <c r="BS36110" s="152"/>
      <c r="BT36110" s="153"/>
    </row>
    <row r="36111" spans="71:72" x14ac:dyDescent="0.2">
      <c r="BS36111" s="152"/>
      <c r="BT36111" s="153"/>
    </row>
    <row r="36112" spans="71:72" x14ac:dyDescent="0.2">
      <c r="BS36112" s="152"/>
      <c r="BT36112" s="153"/>
    </row>
    <row r="36113" spans="71:72" x14ac:dyDescent="0.2">
      <c r="BS36113" s="152"/>
      <c r="BT36113" s="153"/>
    </row>
    <row r="36114" spans="71:72" x14ac:dyDescent="0.2">
      <c r="BS36114" s="152"/>
      <c r="BT36114" s="153"/>
    </row>
    <row r="36115" spans="71:72" x14ac:dyDescent="0.2">
      <c r="BS36115" s="152"/>
      <c r="BT36115" s="153"/>
    </row>
    <row r="36116" spans="71:72" x14ac:dyDescent="0.2">
      <c r="BS36116" s="152"/>
      <c r="BT36116" s="153"/>
    </row>
    <row r="36117" spans="71:72" x14ac:dyDescent="0.2">
      <c r="BS36117" s="152"/>
      <c r="BT36117" s="153"/>
    </row>
    <row r="36118" spans="71:72" x14ac:dyDescent="0.2">
      <c r="BS36118" s="152"/>
      <c r="BT36118" s="153"/>
    </row>
    <row r="36119" spans="71:72" x14ac:dyDescent="0.2">
      <c r="BS36119" s="152"/>
      <c r="BT36119" s="153"/>
    </row>
    <row r="36120" spans="71:72" x14ac:dyDescent="0.2">
      <c r="BS36120" s="152"/>
      <c r="BT36120" s="153"/>
    </row>
    <row r="36121" spans="71:72" x14ac:dyDescent="0.2">
      <c r="BS36121" s="152"/>
      <c r="BT36121" s="153"/>
    </row>
    <row r="36122" spans="71:72" x14ac:dyDescent="0.2">
      <c r="BS36122" s="152"/>
      <c r="BT36122" s="153"/>
    </row>
    <row r="36123" spans="71:72" x14ac:dyDescent="0.2">
      <c r="BS36123" s="152"/>
      <c r="BT36123" s="153"/>
    </row>
    <row r="36124" spans="71:72" x14ac:dyDescent="0.2">
      <c r="BS36124" s="152"/>
      <c r="BT36124" s="153"/>
    </row>
    <row r="36125" spans="71:72" x14ac:dyDescent="0.2">
      <c r="BS36125" s="152"/>
      <c r="BT36125" s="153"/>
    </row>
    <row r="36126" spans="71:72" x14ac:dyDescent="0.2">
      <c r="BS36126" s="152"/>
      <c r="BT36126" s="153"/>
    </row>
    <row r="36127" spans="71:72" x14ac:dyDescent="0.2">
      <c r="BS36127" s="152"/>
      <c r="BT36127" s="153"/>
    </row>
    <row r="36128" spans="71:72" x14ac:dyDescent="0.2">
      <c r="BS36128" s="152"/>
      <c r="BT36128" s="153"/>
    </row>
    <row r="36129" spans="71:72" x14ac:dyDescent="0.2">
      <c r="BS36129" s="152"/>
      <c r="BT36129" s="153"/>
    </row>
    <row r="36130" spans="71:72" x14ac:dyDescent="0.2">
      <c r="BS36130" s="152"/>
      <c r="BT36130" s="153"/>
    </row>
    <row r="36131" spans="71:72" x14ac:dyDescent="0.2">
      <c r="BS36131" s="152"/>
      <c r="BT36131" s="153"/>
    </row>
    <row r="36132" spans="71:72" x14ac:dyDescent="0.2">
      <c r="BS36132" s="152"/>
      <c r="BT36132" s="153"/>
    </row>
    <row r="36133" spans="71:72" x14ac:dyDescent="0.2">
      <c r="BS36133" s="152"/>
      <c r="BT36133" s="153"/>
    </row>
    <row r="36134" spans="71:72" x14ac:dyDescent="0.2">
      <c r="BS36134" s="152"/>
      <c r="BT36134" s="153"/>
    </row>
    <row r="36135" spans="71:72" x14ac:dyDescent="0.2">
      <c r="BS36135" s="152"/>
      <c r="BT36135" s="153"/>
    </row>
    <row r="36136" spans="71:72" x14ac:dyDescent="0.2">
      <c r="BS36136" s="152"/>
      <c r="BT36136" s="153"/>
    </row>
    <row r="36137" spans="71:72" x14ac:dyDescent="0.2">
      <c r="BS36137" s="152"/>
      <c r="BT36137" s="153"/>
    </row>
    <row r="36138" spans="71:72" x14ac:dyDescent="0.2">
      <c r="BS36138" s="152"/>
      <c r="BT36138" s="153"/>
    </row>
    <row r="36139" spans="71:72" x14ac:dyDescent="0.2">
      <c r="BS36139" s="152"/>
      <c r="BT36139" s="153"/>
    </row>
    <row r="36140" spans="71:72" x14ac:dyDescent="0.2">
      <c r="BS36140" s="152"/>
      <c r="BT36140" s="153"/>
    </row>
    <row r="36141" spans="71:72" x14ac:dyDescent="0.2">
      <c r="BS36141" s="152"/>
      <c r="BT36141" s="153"/>
    </row>
    <row r="36142" spans="71:72" x14ac:dyDescent="0.2">
      <c r="BS36142" s="152"/>
      <c r="BT36142" s="153"/>
    </row>
    <row r="36143" spans="71:72" x14ac:dyDescent="0.2">
      <c r="BS36143" s="152"/>
      <c r="BT36143" s="153"/>
    </row>
    <row r="36144" spans="71:72" x14ac:dyDescent="0.2">
      <c r="BS36144" s="152"/>
      <c r="BT36144" s="153"/>
    </row>
    <row r="36145" spans="71:72" x14ac:dyDescent="0.2">
      <c r="BS36145" s="152"/>
      <c r="BT36145" s="153"/>
    </row>
    <row r="36146" spans="71:72" x14ac:dyDescent="0.2">
      <c r="BS36146" s="152"/>
      <c r="BT36146" s="153"/>
    </row>
    <row r="36147" spans="71:72" x14ac:dyDescent="0.2">
      <c r="BS36147" s="152"/>
      <c r="BT36147" s="153"/>
    </row>
    <row r="36148" spans="71:72" x14ac:dyDescent="0.2">
      <c r="BS36148" s="152"/>
      <c r="BT36148" s="153"/>
    </row>
    <row r="36149" spans="71:72" x14ac:dyDescent="0.2">
      <c r="BS36149" s="152"/>
      <c r="BT36149" s="153"/>
    </row>
    <row r="36150" spans="71:72" x14ac:dyDescent="0.2">
      <c r="BS36150" s="152"/>
      <c r="BT36150" s="153"/>
    </row>
    <row r="36151" spans="71:72" x14ac:dyDescent="0.2">
      <c r="BS36151" s="152"/>
      <c r="BT36151" s="153"/>
    </row>
    <row r="36152" spans="71:72" x14ac:dyDescent="0.2">
      <c r="BS36152" s="152"/>
      <c r="BT36152" s="153"/>
    </row>
    <row r="36153" spans="71:72" x14ac:dyDescent="0.2">
      <c r="BS36153" s="152"/>
      <c r="BT36153" s="153"/>
    </row>
    <row r="36154" spans="71:72" x14ac:dyDescent="0.2">
      <c r="BS36154" s="152"/>
      <c r="BT36154" s="153"/>
    </row>
    <row r="36155" spans="71:72" x14ac:dyDescent="0.2">
      <c r="BS36155" s="152"/>
      <c r="BT36155" s="153"/>
    </row>
    <row r="36156" spans="71:72" x14ac:dyDescent="0.2">
      <c r="BS36156" s="152"/>
      <c r="BT36156" s="153"/>
    </row>
    <row r="36157" spans="71:72" x14ac:dyDescent="0.2">
      <c r="BS36157" s="152"/>
      <c r="BT36157" s="153"/>
    </row>
    <row r="36158" spans="71:72" x14ac:dyDescent="0.2">
      <c r="BS36158" s="152"/>
      <c r="BT36158" s="153"/>
    </row>
    <row r="36159" spans="71:72" x14ac:dyDescent="0.2">
      <c r="BS36159" s="152"/>
      <c r="BT36159" s="153"/>
    </row>
    <row r="36160" spans="71:72" x14ac:dyDescent="0.2">
      <c r="BS36160" s="152"/>
      <c r="BT36160" s="153"/>
    </row>
    <row r="36161" spans="71:72" x14ac:dyDescent="0.2">
      <c r="BS36161" s="152"/>
      <c r="BT36161" s="153"/>
    </row>
    <row r="36162" spans="71:72" x14ac:dyDescent="0.2">
      <c r="BS36162" s="152"/>
      <c r="BT36162" s="153"/>
    </row>
    <row r="36163" spans="71:72" x14ac:dyDescent="0.2">
      <c r="BS36163" s="152"/>
      <c r="BT36163" s="153"/>
    </row>
    <row r="36164" spans="71:72" x14ac:dyDescent="0.2">
      <c r="BS36164" s="152"/>
      <c r="BT36164" s="153"/>
    </row>
    <row r="36165" spans="71:72" x14ac:dyDescent="0.2">
      <c r="BS36165" s="152"/>
      <c r="BT36165" s="153"/>
    </row>
    <row r="36166" spans="71:72" x14ac:dyDescent="0.2">
      <c r="BS36166" s="152"/>
      <c r="BT36166" s="153"/>
    </row>
    <row r="36167" spans="71:72" x14ac:dyDescent="0.2">
      <c r="BS36167" s="152"/>
      <c r="BT36167" s="153"/>
    </row>
    <row r="36168" spans="71:72" x14ac:dyDescent="0.2">
      <c r="BS36168" s="152"/>
      <c r="BT36168" s="153"/>
    </row>
    <row r="36169" spans="71:72" x14ac:dyDescent="0.2">
      <c r="BS36169" s="152"/>
      <c r="BT36169" s="153"/>
    </row>
    <row r="36170" spans="71:72" x14ac:dyDescent="0.2">
      <c r="BS36170" s="152"/>
      <c r="BT36170" s="153"/>
    </row>
    <row r="36171" spans="71:72" x14ac:dyDescent="0.2">
      <c r="BS36171" s="152"/>
      <c r="BT36171" s="153"/>
    </row>
    <row r="36172" spans="71:72" x14ac:dyDescent="0.2">
      <c r="BS36172" s="152"/>
      <c r="BT36172" s="153"/>
    </row>
    <row r="36173" spans="71:72" x14ac:dyDescent="0.2">
      <c r="BS36173" s="152"/>
      <c r="BT36173" s="153"/>
    </row>
    <row r="36174" spans="71:72" x14ac:dyDescent="0.2">
      <c r="BS36174" s="152"/>
      <c r="BT36174" s="153"/>
    </row>
    <row r="36175" spans="71:72" x14ac:dyDescent="0.2">
      <c r="BS36175" s="152"/>
      <c r="BT36175" s="153"/>
    </row>
    <row r="36176" spans="71:72" x14ac:dyDescent="0.2">
      <c r="BS36176" s="152"/>
      <c r="BT36176" s="153"/>
    </row>
    <row r="36177" spans="71:72" x14ac:dyDescent="0.2">
      <c r="BS36177" s="152"/>
      <c r="BT36177" s="153"/>
    </row>
    <row r="36178" spans="71:72" x14ac:dyDescent="0.2">
      <c r="BS36178" s="152"/>
      <c r="BT36178" s="153"/>
    </row>
    <row r="36179" spans="71:72" x14ac:dyDescent="0.2">
      <c r="BS36179" s="152"/>
      <c r="BT36179" s="153"/>
    </row>
    <row r="36180" spans="71:72" x14ac:dyDescent="0.2">
      <c r="BS36180" s="152"/>
      <c r="BT36180" s="153"/>
    </row>
    <row r="36181" spans="71:72" x14ac:dyDescent="0.2">
      <c r="BS36181" s="152"/>
      <c r="BT36181" s="153"/>
    </row>
    <row r="36182" spans="71:72" x14ac:dyDescent="0.2">
      <c r="BS36182" s="152"/>
      <c r="BT36182" s="153"/>
    </row>
    <row r="36183" spans="71:72" x14ac:dyDescent="0.2">
      <c r="BS36183" s="152"/>
      <c r="BT36183" s="153"/>
    </row>
    <row r="36184" spans="71:72" x14ac:dyDescent="0.2">
      <c r="BS36184" s="152"/>
      <c r="BT36184" s="153"/>
    </row>
    <row r="36185" spans="71:72" x14ac:dyDescent="0.2">
      <c r="BS36185" s="152"/>
      <c r="BT36185" s="153"/>
    </row>
    <row r="36186" spans="71:72" x14ac:dyDescent="0.2">
      <c r="BS36186" s="152"/>
      <c r="BT36186" s="153"/>
    </row>
    <row r="36187" spans="71:72" x14ac:dyDescent="0.2">
      <c r="BS36187" s="152"/>
      <c r="BT36187" s="153"/>
    </row>
    <row r="36188" spans="71:72" x14ac:dyDescent="0.2">
      <c r="BS36188" s="152"/>
      <c r="BT36188" s="153"/>
    </row>
    <row r="36189" spans="71:72" x14ac:dyDescent="0.2">
      <c r="BS36189" s="152"/>
      <c r="BT36189" s="153"/>
    </row>
    <row r="36190" spans="71:72" x14ac:dyDescent="0.2">
      <c r="BS36190" s="152"/>
      <c r="BT36190" s="153"/>
    </row>
    <row r="36191" spans="71:72" x14ac:dyDescent="0.2">
      <c r="BS36191" s="152"/>
      <c r="BT36191" s="153"/>
    </row>
    <row r="36192" spans="71:72" x14ac:dyDescent="0.2">
      <c r="BS36192" s="152"/>
      <c r="BT36192" s="153"/>
    </row>
    <row r="36193" spans="71:72" x14ac:dyDescent="0.2">
      <c r="BS36193" s="152"/>
      <c r="BT36193" s="153"/>
    </row>
    <row r="36194" spans="71:72" x14ac:dyDescent="0.2">
      <c r="BS36194" s="152"/>
      <c r="BT36194" s="153"/>
    </row>
    <row r="36195" spans="71:72" x14ac:dyDescent="0.2">
      <c r="BS36195" s="152"/>
      <c r="BT36195" s="153"/>
    </row>
    <row r="36196" spans="71:72" x14ac:dyDescent="0.2">
      <c r="BS36196" s="152"/>
      <c r="BT36196" s="153"/>
    </row>
    <row r="36197" spans="71:72" x14ac:dyDescent="0.2">
      <c r="BS36197" s="152"/>
      <c r="BT36197" s="153"/>
    </row>
    <row r="36198" spans="71:72" x14ac:dyDescent="0.2">
      <c r="BS36198" s="152"/>
      <c r="BT36198" s="153"/>
    </row>
    <row r="36199" spans="71:72" x14ac:dyDescent="0.2">
      <c r="BS36199" s="152"/>
      <c r="BT36199" s="153"/>
    </row>
    <row r="36200" spans="71:72" x14ac:dyDescent="0.2">
      <c r="BS36200" s="152"/>
      <c r="BT36200" s="153"/>
    </row>
    <row r="36201" spans="71:72" x14ac:dyDescent="0.2">
      <c r="BS36201" s="152"/>
      <c r="BT36201" s="153"/>
    </row>
    <row r="36202" spans="71:72" x14ac:dyDescent="0.2">
      <c r="BS36202" s="152"/>
      <c r="BT36202" s="153"/>
    </row>
    <row r="36203" spans="71:72" x14ac:dyDescent="0.2">
      <c r="BS36203" s="152"/>
      <c r="BT36203" s="153"/>
    </row>
    <row r="36204" spans="71:72" x14ac:dyDescent="0.2">
      <c r="BS36204" s="152"/>
      <c r="BT36204" s="153"/>
    </row>
    <row r="36205" spans="71:72" x14ac:dyDescent="0.2">
      <c r="BS36205" s="152"/>
      <c r="BT36205" s="153"/>
    </row>
    <row r="36206" spans="71:72" x14ac:dyDescent="0.2">
      <c r="BS36206" s="152"/>
      <c r="BT36206" s="153"/>
    </row>
    <row r="36207" spans="71:72" x14ac:dyDescent="0.2">
      <c r="BS36207" s="152"/>
      <c r="BT36207" s="153"/>
    </row>
    <row r="36208" spans="71:72" x14ac:dyDescent="0.2">
      <c r="BS36208" s="152"/>
      <c r="BT36208" s="153"/>
    </row>
    <row r="36209" spans="71:72" x14ac:dyDescent="0.2">
      <c r="BS36209" s="152"/>
      <c r="BT36209" s="153"/>
    </row>
    <row r="36210" spans="71:72" x14ac:dyDescent="0.2">
      <c r="BS36210" s="152"/>
      <c r="BT36210" s="153"/>
    </row>
    <row r="36211" spans="71:72" x14ac:dyDescent="0.2">
      <c r="BS36211" s="152"/>
      <c r="BT36211" s="153"/>
    </row>
    <row r="36212" spans="71:72" x14ac:dyDescent="0.2">
      <c r="BS36212" s="152"/>
      <c r="BT36212" s="153"/>
    </row>
    <row r="36213" spans="71:72" x14ac:dyDescent="0.2">
      <c r="BS36213" s="152"/>
      <c r="BT36213" s="153"/>
    </row>
    <row r="36214" spans="71:72" x14ac:dyDescent="0.2">
      <c r="BS36214" s="152"/>
      <c r="BT36214" s="153"/>
    </row>
    <row r="36215" spans="71:72" x14ac:dyDescent="0.2">
      <c r="BS36215" s="152"/>
      <c r="BT36215" s="153"/>
    </row>
    <row r="36216" spans="71:72" x14ac:dyDescent="0.2">
      <c r="BS36216" s="152"/>
      <c r="BT36216" s="153"/>
    </row>
    <row r="36217" spans="71:72" x14ac:dyDescent="0.2">
      <c r="BS36217" s="152"/>
      <c r="BT36217" s="153"/>
    </row>
    <row r="36218" spans="71:72" x14ac:dyDescent="0.2">
      <c r="BS36218" s="152"/>
      <c r="BT36218" s="153"/>
    </row>
    <row r="36219" spans="71:72" x14ac:dyDescent="0.2">
      <c r="BS36219" s="152"/>
      <c r="BT36219" s="153"/>
    </row>
    <row r="36220" spans="71:72" x14ac:dyDescent="0.2">
      <c r="BS36220" s="152"/>
      <c r="BT36220" s="153"/>
    </row>
    <row r="36221" spans="71:72" x14ac:dyDescent="0.2">
      <c r="BS36221" s="152"/>
      <c r="BT36221" s="153"/>
    </row>
    <row r="36222" spans="71:72" x14ac:dyDescent="0.2">
      <c r="BS36222" s="152"/>
      <c r="BT36222" s="153"/>
    </row>
    <row r="36223" spans="71:72" x14ac:dyDescent="0.2">
      <c r="BS36223" s="152"/>
      <c r="BT36223" s="153"/>
    </row>
    <row r="36224" spans="71:72" x14ac:dyDescent="0.2">
      <c r="BS36224" s="152"/>
      <c r="BT36224" s="153"/>
    </row>
    <row r="36225" spans="71:72" x14ac:dyDescent="0.2">
      <c r="BS36225" s="152"/>
      <c r="BT36225" s="153"/>
    </row>
    <row r="36226" spans="71:72" x14ac:dyDescent="0.2">
      <c r="BS36226" s="152"/>
      <c r="BT36226" s="153"/>
    </row>
    <row r="36227" spans="71:72" x14ac:dyDescent="0.2">
      <c r="BS36227" s="152"/>
      <c r="BT36227" s="153"/>
    </row>
    <row r="36228" spans="71:72" x14ac:dyDescent="0.2">
      <c r="BS36228" s="152"/>
      <c r="BT36228" s="153"/>
    </row>
    <row r="36229" spans="71:72" x14ac:dyDescent="0.2">
      <c r="BS36229" s="152"/>
      <c r="BT36229" s="153"/>
    </row>
    <row r="36230" spans="71:72" x14ac:dyDescent="0.2">
      <c r="BS36230" s="152"/>
      <c r="BT36230" s="153"/>
    </row>
    <row r="36231" spans="71:72" x14ac:dyDescent="0.2">
      <c r="BS36231" s="152"/>
      <c r="BT36231" s="153"/>
    </row>
    <row r="36232" spans="71:72" x14ac:dyDescent="0.2">
      <c r="BS36232" s="152"/>
      <c r="BT36232" s="153"/>
    </row>
    <row r="36233" spans="71:72" x14ac:dyDescent="0.2">
      <c r="BS36233" s="152"/>
      <c r="BT36233" s="153"/>
    </row>
    <row r="36234" spans="71:72" x14ac:dyDescent="0.2">
      <c r="BS36234" s="152"/>
      <c r="BT36234" s="153"/>
    </row>
    <row r="36235" spans="71:72" x14ac:dyDescent="0.2">
      <c r="BS36235" s="152"/>
      <c r="BT36235" s="153"/>
    </row>
    <row r="36236" spans="71:72" x14ac:dyDescent="0.2">
      <c r="BS36236" s="152"/>
      <c r="BT36236" s="153"/>
    </row>
    <row r="36237" spans="71:72" x14ac:dyDescent="0.2">
      <c r="BS36237" s="152"/>
      <c r="BT36237" s="153"/>
    </row>
    <row r="36238" spans="71:72" x14ac:dyDescent="0.2">
      <c r="BS36238" s="152"/>
      <c r="BT36238" s="153"/>
    </row>
    <row r="36239" spans="71:72" x14ac:dyDescent="0.2">
      <c r="BS36239" s="152"/>
      <c r="BT36239" s="153"/>
    </row>
    <row r="36240" spans="71:72" x14ac:dyDescent="0.2">
      <c r="BS36240" s="152"/>
      <c r="BT36240" s="153"/>
    </row>
    <row r="36241" spans="71:72" x14ac:dyDescent="0.2">
      <c r="BS36241" s="152"/>
      <c r="BT36241" s="153"/>
    </row>
    <row r="36242" spans="71:72" x14ac:dyDescent="0.2">
      <c r="BS36242" s="152"/>
      <c r="BT36242" s="153"/>
    </row>
    <row r="36243" spans="71:72" x14ac:dyDescent="0.2">
      <c r="BS36243" s="152"/>
      <c r="BT36243" s="153"/>
    </row>
    <row r="36244" spans="71:72" x14ac:dyDescent="0.2">
      <c r="BS36244" s="152"/>
      <c r="BT36244" s="153"/>
    </row>
    <row r="36245" spans="71:72" x14ac:dyDescent="0.2">
      <c r="BS36245" s="152"/>
      <c r="BT36245" s="153"/>
    </row>
    <row r="36246" spans="71:72" x14ac:dyDescent="0.2">
      <c r="BS36246" s="152"/>
      <c r="BT36246" s="153"/>
    </row>
    <row r="36247" spans="71:72" x14ac:dyDescent="0.2">
      <c r="BS36247" s="152"/>
      <c r="BT36247" s="153"/>
    </row>
    <row r="36248" spans="71:72" x14ac:dyDescent="0.2">
      <c r="BS36248" s="152"/>
      <c r="BT36248" s="153"/>
    </row>
    <row r="36249" spans="71:72" x14ac:dyDescent="0.2">
      <c r="BS36249" s="152"/>
      <c r="BT36249" s="153"/>
    </row>
    <row r="36250" spans="71:72" x14ac:dyDescent="0.2">
      <c r="BS36250" s="152"/>
      <c r="BT36250" s="153"/>
    </row>
    <row r="36251" spans="71:72" x14ac:dyDescent="0.2">
      <c r="BS36251" s="152"/>
      <c r="BT36251" s="153"/>
    </row>
    <row r="36252" spans="71:72" x14ac:dyDescent="0.2">
      <c r="BS36252" s="152"/>
      <c r="BT36252" s="153"/>
    </row>
    <row r="36253" spans="71:72" x14ac:dyDescent="0.2">
      <c r="BS36253" s="152"/>
      <c r="BT36253" s="153"/>
    </row>
    <row r="36254" spans="71:72" x14ac:dyDescent="0.2">
      <c r="BS36254" s="152"/>
      <c r="BT36254" s="153"/>
    </row>
    <row r="36255" spans="71:72" x14ac:dyDescent="0.2">
      <c r="BS36255" s="152"/>
      <c r="BT36255" s="153"/>
    </row>
    <row r="36256" spans="71:72" x14ac:dyDescent="0.2">
      <c r="BS36256" s="152"/>
      <c r="BT36256" s="153"/>
    </row>
    <row r="36257" spans="71:72" x14ac:dyDescent="0.2">
      <c r="BS36257" s="152"/>
      <c r="BT36257" s="153"/>
    </row>
    <row r="36258" spans="71:72" x14ac:dyDescent="0.2">
      <c r="BS36258" s="152"/>
      <c r="BT36258" s="153"/>
    </row>
    <row r="36259" spans="71:72" x14ac:dyDescent="0.2">
      <c r="BS36259" s="152"/>
      <c r="BT36259" s="153"/>
    </row>
    <row r="36260" spans="71:72" x14ac:dyDescent="0.2">
      <c r="BS36260" s="152"/>
      <c r="BT36260" s="153"/>
    </row>
    <row r="36261" spans="71:72" x14ac:dyDescent="0.2">
      <c r="BS36261" s="152"/>
      <c r="BT36261" s="153"/>
    </row>
    <row r="36262" spans="71:72" x14ac:dyDescent="0.2">
      <c r="BS36262" s="152"/>
      <c r="BT36262" s="153"/>
    </row>
    <row r="36263" spans="71:72" x14ac:dyDescent="0.2">
      <c r="BS36263" s="152"/>
      <c r="BT36263" s="153"/>
    </row>
    <row r="36264" spans="71:72" x14ac:dyDescent="0.2">
      <c r="BS36264" s="152"/>
      <c r="BT36264" s="153"/>
    </row>
    <row r="36265" spans="71:72" x14ac:dyDescent="0.2">
      <c r="BS36265" s="152"/>
      <c r="BT36265" s="153"/>
    </row>
    <row r="36266" spans="71:72" x14ac:dyDescent="0.2">
      <c r="BS36266" s="152"/>
      <c r="BT36266" s="153"/>
    </row>
    <row r="36267" spans="71:72" x14ac:dyDescent="0.2">
      <c r="BS36267" s="152"/>
      <c r="BT36267" s="153"/>
    </row>
    <row r="36268" spans="71:72" x14ac:dyDescent="0.2">
      <c r="BS36268" s="152"/>
      <c r="BT36268" s="153"/>
    </row>
    <row r="36269" spans="71:72" x14ac:dyDescent="0.2">
      <c r="BS36269" s="152"/>
      <c r="BT36269" s="153"/>
    </row>
    <row r="36270" spans="71:72" x14ac:dyDescent="0.2">
      <c r="BS36270" s="152"/>
      <c r="BT36270" s="153"/>
    </row>
    <row r="36271" spans="71:72" x14ac:dyDescent="0.2">
      <c r="BS36271" s="152"/>
      <c r="BT36271" s="153"/>
    </row>
    <row r="36272" spans="71:72" x14ac:dyDescent="0.2">
      <c r="BS36272" s="152"/>
      <c r="BT36272" s="153"/>
    </row>
    <row r="36273" spans="71:72" x14ac:dyDescent="0.2">
      <c r="BS36273" s="152"/>
      <c r="BT36273" s="153"/>
    </row>
    <row r="36274" spans="71:72" x14ac:dyDescent="0.2">
      <c r="BS36274" s="152"/>
      <c r="BT36274" s="153"/>
    </row>
    <row r="36275" spans="71:72" x14ac:dyDescent="0.2">
      <c r="BS36275" s="152"/>
      <c r="BT36275" s="153"/>
    </row>
    <row r="36276" spans="71:72" x14ac:dyDescent="0.2">
      <c r="BS36276" s="152"/>
      <c r="BT36276" s="153"/>
    </row>
    <row r="36277" spans="71:72" x14ac:dyDescent="0.2">
      <c r="BS36277" s="152"/>
      <c r="BT36277" s="153"/>
    </row>
    <row r="36278" spans="71:72" x14ac:dyDescent="0.2">
      <c r="BS36278" s="152"/>
      <c r="BT36278" s="153"/>
    </row>
    <row r="36279" spans="71:72" x14ac:dyDescent="0.2">
      <c r="BS36279" s="152"/>
      <c r="BT36279" s="153"/>
    </row>
    <row r="36280" spans="71:72" x14ac:dyDescent="0.2">
      <c r="BS36280" s="152"/>
      <c r="BT36280" s="153"/>
    </row>
    <row r="36281" spans="71:72" x14ac:dyDescent="0.2">
      <c r="BS36281" s="152"/>
      <c r="BT36281" s="153"/>
    </row>
    <row r="36282" spans="71:72" x14ac:dyDescent="0.2">
      <c r="BS36282" s="152"/>
      <c r="BT36282" s="153"/>
    </row>
    <row r="36283" spans="71:72" x14ac:dyDescent="0.2">
      <c r="BS36283" s="152"/>
      <c r="BT36283" s="153"/>
    </row>
    <row r="36284" spans="71:72" x14ac:dyDescent="0.2">
      <c r="BS36284" s="152"/>
      <c r="BT36284" s="153"/>
    </row>
    <row r="36285" spans="71:72" x14ac:dyDescent="0.2">
      <c r="BS36285" s="152"/>
      <c r="BT36285" s="153"/>
    </row>
    <row r="36286" spans="71:72" x14ac:dyDescent="0.2">
      <c r="BS36286" s="152"/>
      <c r="BT36286" s="153"/>
    </row>
    <row r="36287" spans="71:72" x14ac:dyDescent="0.2">
      <c r="BS36287" s="152"/>
      <c r="BT36287" s="153"/>
    </row>
    <row r="36288" spans="71:72" x14ac:dyDescent="0.2">
      <c r="BS36288" s="152"/>
      <c r="BT36288" s="153"/>
    </row>
    <row r="36289" spans="71:72" x14ac:dyDescent="0.2">
      <c r="BS36289" s="152"/>
      <c r="BT36289" s="153"/>
    </row>
    <row r="36290" spans="71:72" x14ac:dyDescent="0.2">
      <c r="BS36290" s="152"/>
      <c r="BT36290" s="153"/>
    </row>
    <row r="36291" spans="71:72" x14ac:dyDescent="0.2">
      <c r="BS36291" s="152"/>
      <c r="BT36291" s="153"/>
    </row>
    <row r="36292" spans="71:72" x14ac:dyDescent="0.2">
      <c r="BS36292" s="152"/>
      <c r="BT36292" s="153"/>
    </row>
    <row r="36293" spans="71:72" x14ac:dyDescent="0.2">
      <c r="BS36293" s="152"/>
      <c r="BT36293" s="153"/>
    </row>
    <row r="36294" spans="71:72" x14ac:dyDescent="0.2">
      <c r="BS36294" s="152"/>
      <c r="BT36294" s="153"/>
    </row>
    <row r="36295" spans="71:72" x14ac:dyDescent="0.2">
      <c r="BS36295" s="152"/>
      <c r="BT36295" s="153"/>
    </row>
    <row r="36296" spans="71:72" x14ac:dyDescent="0.2">
      <c r="BS36296" s="152"/>
      <c r="BT36296" s="153"/>
    </row>
    <row r="36297" spans="71:72" x14ac:dyDescent="0.2">
      <c r="BS36297" s="152"/>
      <c r="BT36297" s="153"/>
    </row>
    <row r="36298" spans="71:72" x14ac:dyDescent="0.2">
      <c r="BS36298" s="152"/>
      <c r="BT36298" s="153"/>
    </row>
    <row r="36299" spans="71:72" x14ac:dyDescent="0.2">
      <c r="BS36299" s="152"/>
      <c r="BT36299" s="153"/>
    </row>
    <row r="36300" spans="71:72" x14ac:dyDescent="0.2">
      <c r="BS36300" s="152"/>
      <c r="BT36300" s="153"/>
    </row>
    <row r="36301" spans="71:72" x14ac:dyDescent="0.2">
      <c r="BS36301" s="152"/>
      <c r="BT36301" s="153"/>
    </row>
    <row r="36302" spans="71:72" x14ac:dyDescent="0.2">
      <c r="BS36302" s="152"/>
      <c r="BT36302" s="153"/>
    </row>
    <row r="36303" spans="71:72" x14ac:dyDescent="0.2">
      <c r="BS36303" s="152"/>
      <c r="BT36303" s="153"/>
    </row>
    <row r="36304" spans="71:72" x14ac:dyDescent="0.2">
      <c r="BS36304" s="152"/>
      <c r="BT36304" s="153"/>
    </row>
    <row r="36305" spans="71:72" x14ac:dyDescent="0.2">
      <c r="BS36305" s="152"/>
      <c r="BT36305" s="153"/>
    </row>
    <row r="36306" spans="71:72" x14ac:dyDescent="0.2">
      <c r="BS36306" s="152"/>
      <c r="BT36306" s="153"/>
    </row>
    <row r="36307" spans="71:72" x14ac:dyDescent="0.2">
      <c r="BS36307" s="152"/>
      <c r="BT36307" s="153"/>
    </row>
    <row r="36308" spans="71:72" x14ac:dyDescent="0.2">
      <c r="BS36308" s="152"/>
      <c r="BT36308" s="153"/>
    </row>
    <row r="36309" spans="71:72" x14ac:dyDescent="0.2">
      <c r="BS36309" s="152"/>
      <c r="BT36309" s="153"/>
    </row>
    <row r="36310" spans="71:72" x14ac:dyDescent="0.2">
      <c r="BS36310" s="152"/>
      <c r="BT36310" s="153"/>
    </row>
    <row r="36311" spans="71:72" x14ac:dyDescent="0.2">
      <c r="BS36311" s="152"/>
      <c r="BT36311" s="153"/>
    </row>
    <row r="36312" spans="71:72" x14ac:dyDescent="0.2">
      <c r="BS36312" s="152"/>
      <c r="BT36312" s="153"/>
    </row>
    <row r="36313" spans="71:72" x14ac:dyDescent="0.2">
      <c r="BS36313" s="152"/>
      <c r="BT36313" s="153"/>
    </row>
    <row r="36314" spans="71:72" x14ac:dyDescent="0.2">
      <c r="BS36314" s="152"/>
      <c r="BT36314" s="153"/>
    </row>
    <row r="36315" spans="71:72" x14ac:dyDescent="0.2">
      <c r="BS36315" s="152"/>
      <c r="BT36315" s="153"/>
    </row>
    <row r="36316" spans="71:72" x14ac:dyDescent="0.2">
      <c r="BS36316" s="152"/>
      <c r="BT36316" s="153"/>
    </row>
    <row r="36317" spans="71:72" x14ac:dyDescent="0.2">
      <c r="BS36317" s="152"/>
      <c r="BT36317" s="153"/>
    </row>
    <row r="36318" spans="71:72" x14ac:dyDescent="0.2">
      <c r="BS36318" s="152"/>
      <c r="BT36318" s="153"/>
    </row>
    <row r="36319" spans="71:72" x14ac:dyDescent="0.2">
      <c r="BS36319" s="152"/>
      <c r="BT36319" s="153"/>
    </row>
    <row r="36320" spans="71:72" x14ac:dyDescent="0.2">
      <c r="BS36320" s="152"/>
      <c r="BT36320" s="153"/>
    </row>
    <row r="36321" spans="71:72" x14ac:dyDescent="0.2">
      <c r="BS36321" s="152"/>
      <c r="BT36321" s="153"/>
    </row>
    <row r="36322" spans="71:72" x14ac:dyDescent="0.2">
      <c r="BS36322" s="152"/>
      <c r="BT36322" s="153"/>
    </row>
    <row r="36323" spans="71:72" x14ac:dyDescent="0.2">
      <c r="BS36323" s="152"/>
      <c r="BT36323" s="153"/>
    </row>
    <row r="36324" spans="71:72" x14ac:dyDescent="0.2">
      <c r="BS36324" s="152"/>
      <c r="BT36324" s="153"/>
    </row>
    <row r="36325" spans="71:72" x14ac:dyDescent="0.2">
      <c r="BS36325" s="152"/>
      <c r="BT36325" s="153"/>
    </row>
    <row r="36326" spans="71:72" x14ac:dyDescent="0.2">
      <c r="BS36326" s="152"/>
      <c r="BT36326" s="153"/>
    </row>
    <row r="36327" spans="71:72" x14ac:dyDescent="0.2">
      <c r="BS36327" s="152"/>
      <c r="BT36327" s="153"/>
    </row>
    <row r="36328" spans="71:72" x14ac:dyDescent="0.2">
      <c r="BS36328" s="152"/>
      <c r="BT36328" s="153"/>
    </row>
    <row r="36329" spans="71:72" x14ac:dyDescent="0.2">
      <c r="BS36329" s="152"/>
      <c r="BT36329" s="153"/>
    </row>
    <row r="36330" spans="71:72" x14ac:dyDescent="0.2">
      <c r="BS36330" s="152"/>
      <c r="BT36330" s="153"/>
    </row>
    <row r="36331" spans="71:72" x14ac:dyDescent="0.2">
      <c r="BS36331" s="152"/>
      <c r="BT36331" s="153"/>
    </row>
    <row r="36332" spans="71:72" x14ac:dyDescent="0.2">
      <c r="BS36332" s="152"/>
      <c r="BT36332" s="153"/>
    </row>
    <row r="36333" spans="71:72" x14ac:dyDescent="0.2">
      <c r="BS36333" s="152"/>
      <c r="BT36333" s="153"/>
    </row>
    <row r="36334" spans="71:72" x14ac:dyDescent="0.2">
      <c r="BS36334" s="152"/>
      <c r="BT36334" s="153"/>
    </row>
    <row r="36335" spans="71:72" x14ac:dyDescent="0.2">
      <c r="BS36335" s="152"/>
      <c r="BT36335" s="153"/>
    </row>
    <row r="36336" spans="71:72" x14ac:dyDescent="0.2">
      <c r="BS36336" s="152"/>
      <c r="BT36336" s="153"/>
    </row>
    <row r="36337" spans="71:72" x14ac:dyDescent="0.2">
      <c r="BS36337" s="152"/>
      <c r="BT36337" s="153"/>
    </row>
    <row r="36338" spans="71:72" x14ac:dyDescent="0.2">
      <c r="BS36338" s="152"/>
      <c r="BT36338" s="153"/>
    </row>
    <row r="36339" spans="71:72" x14ac:dyDescent="0.2">
      <c r="BS36339" s="152"/>
      <c r="BT36339" s="153"/>
    </row>
    <row r="36340" spans="71:72" x14ac:dyDescent="0.2">
      <c r="BS36340" s="152"/>
      <c r="BT36340" s="153"/>
    </row>
    <row r="36341" spans="71:72" x14ac:dyDescent="0.2">
      <c r="BS36341" s="152"/>
      <c r="BT36341" s="153"/>
    </row>
    <row r="36342" spans="71:72" x14ac:dyDescent="0.2">
      <c r="BS36342" s="152"/>
      <c r="BT36342" s="153"/>
    </row>
    <row r="36343" spans="71:72" x14ac:dyDescent="0.2">
      <c r="BS36343" s="152"/>
      <c r="BT36343" s="153"/>
    </row>
    <row r="36344" spans="71:72" x14ac:dyDescent="0.2">
      <c r="BS36344" s="152"/>
      <c r="BT36344" s="153"/>
    </row>
    <row r="36345" spans="71:72" x14ac:dyDescent="0.2">
      <c r="BS36345" s="152"/>
      <c r="BT36345" s="153"/>
    </row>
    <row r="36346" spans="71:72" x14ac:dyDescent="0.2">
      <c r="BS36346" s="152"/>
      <c r="BT36346" s="153"/>
    </row>
    <row r="36347" spans="71:72" x14ac:dyDescent="0.2">
      <c r="BS36347" s="152"/>
      <c r="BT36347" s="153"/>
    </row>
    <row r="36348" spans="71:72" x14ac:dyDescent="0.2">
      <c r="BS36348" s="152"/>
      <c r="BT36348" s="153"/>
    </row>
    <row r="36349" spans="71:72" x14ac:dyDescent="0.2">
      <c r="BS36349" s="152"/>
      <c r="BT36349" s="153"/>
    </row>
    <row r="36350" spans="71:72" x14ac:dyDescent="0.2">
      <c r="BS36350" s="152"/>
      <c r="BT36350" s="153"/>
    </row>
    <row r="36351" spans="71:72" x14ac:dyDescent="0.2">
      <c r="BS36351" s="152"/>
      <c r="BT36351" s="153"/>
    </row>
    <row r="36352" spans="71:72" x14ac:dyDescent="0.2">
      <c r="BS36352" s="152"/>
      <c r="BT36352" s="153"/>
    </row>
    <row r="36353" spans="71:72" x14ac:dyDescent="0.2">
      <c r="BS36353" s="152"/>
      <c r="BT36353" s="153"/>
    </row>
    <row r="36354" spans="71:72" x14ac:dyDescent="0.2">
      <c r="BS36354" s="152"/>
      <c r="BT36354" s="153"/>
    </row>
    <row r="36355" spans="71:72" x14ac:dyDescent="0.2">
      <c r="BS36355" s="152"/>
      <c r="BT36355" s="153"/>
    </row>
    <row r="36356" spans="71:72" x14ac:dyDescent="0.2">
      <c r="BS36356" s="152"/>
      <c r="BT36356" s="153"/>
    </row>
    <row r="36357" spans="71:72" x14ac:dyDescent="0.2">
      <c r="BS36357" s="152"/>
      <c r="BT36357" s="153"/>
    </row>
    <row r="36358" spans="71:72" x14ac:dyDescent="0.2">
      <c r="BS36358" s="152"/>
      <c r="BT36358" s="153"/>
    </row>
    <row r="36359" spans="71:72" x14ac:dyDescent="0.2">
      <c r="BS36359" s="152"/>
      <c r="BT36359" s="153"/>
    </row>
    <row r="36360" spans="71:72" x14ac:dyDescent="0.2">
      <c r="BS36360" s="152"/>
      <c r="BT36360" s="153"/>
    </row>
    <row r="36361" spans="71:72" x14ac:dyDescent="0.2">
      <c r="BS36361" s="152"/>
      <c r="BT36361" s="153"/>
    </row>
    <row r="36362" spans="71:72" x14ac:dyDescent="0.2">
      <c r="BS36362" s="152"/>
      <c r="BT36362" s="153"/>
    </row>
    <row r="36363" spans="71:72" x14ac:dyDescent="0.2">
      <c r="BS36363" s="152"/>
      <c r="BT36363" s="153"/>
    </row>
    <row r="36364" spans="71:72" x14ac:dyDescent="0.2">
      <c r="BS36364" s="152"/>
      <c r="BT36364" s="153"/>
    </row>
    <row r="36365" spans="71:72" x14ac:dyDescent="0.2">
      <c r="BS36365" s="152"/>
      <c r="BT36365" s="153"/>
    </row>
    <row r="36366" spans="71:72" x14ac:dyDescent="0.2">
      <c r="BS36366" s="152"/>
      <c r="BT36366" s="153"/>
    </row>
    <row r="36367" spans="71:72" x14ac:dyDescent="0.2">
      <c r="BS36367" s="152"/>
      <c r="BT36367" s="153"/>
    </row>
    <row r="36368" spans="71:72" x14ac:dyDescent="0.2">
      <c r="BS36368" s="152"/>
      <c r="BT36368" s="153"/>
    </row>
    <row r="36369" spans="71:72" x14ac:dyDescent="0.2">
      <c r="BS36369" s="152"/>
      <c r="BT36369" s="153"/>
    </row>
    <row r="36370" spans="71:72" x14ac:dyDescent="0.2">
      <c r="BS36370" s="152"/>
      <c r="BT36370" s="153"/>
    </row>
    <row r="36371" spans="71:72" x14ac:dyDescent="0.2">
      <c r="BS36371" s="152"/>
      <c r="BT36371" s="153"/>
    </row>
    <row r="36372" spans="71:72" x14ac:dyDescent="0.2">
      <c r="BS36372" s="152"/>
      <c r="BT36372" s="153"/>
    </row>
    <row r="36373" spans="71:72" x14ac:dyDescent="0.2">
      <c r="BS36373" s="152"/>
      <c r="BT36373" s="153"/>
    </row>
    <row r="36374" spans="71:72" x14ac:dyDescent="0.2">
      <c r="BS36374" s="152"/>
      <c r="BT36374" s="153"/>
    </row>
    <row r="36375" spans="71:72" x14ac:dyDescent="0.2">
      <c r="BS36375" s="152"/>
      <c r="BT36375" s="153"/>
    </row>
    <row r="36376" spans="71:72" x14ac:dyDescent="0.2">
      <c r="BS36376" s="152"/>
      <c r="BT36376" s="153"/>
    </row>
    <row r="36377" spans="71:72" x14ac:dyDescent="0.2">
      <c r="BS36377" s="152"/>
      <c r="BT36377" s="153"/>
    </row>
    <row r="36378" spans="71:72" x14ac:dyDescent="0.2">
      <c r="BS36378" s="152"/>
      <c r="BT36378" s="153"/>
    </row>
    <row r="36379" spans="71:72" x14ac:dyDescent="0.2">
      <c r="BS36379" s="152"/>
      <c r="BT36379" s="153"/>
    </row>
    <row r="36380" spans="71:72" x14ac:dyDescent="0.2">
      <c r="BS36380" s="152"/>
      <c r="BT36380" s="153"/>
    </row>
    <row r="36381" spans="71:72" x14ac:dyDescent="0.2">
      <c r="BS36381" s="152"/>
      <c r="BT36381" s="153"/>
    </row>
    <row r="36382" spans="71:72" x14ac:dyDescent="0.2">
      <c r="BS36382" s="152"/>
      <c r="BT36382" s="153"/>
    </row>
    <row r="36383" spans="71:72" x14ac:dyDescent="0.2">
      <c r="BS36383" s="152"/>
      <c r="BT36383" s="153"/>
    </row>
    <row r="36384" spans="71:72" x14ac:dyDescent="0.2">
      <c r="BS36384" s="152"/>
      <c r="BT36384" s="153"/>
    </row>
    <row r="36385" spans="71:72" x14ac:dyDescent="0.2">
      <c r="BS36385" s="152"/>
      <c r="BT36385" s="153"/>
    </row>
    <row r="36386" spans="71:72" x14ac:dyDescent="0.2">
      <c r="BS36386" s="152"/>
      <c r="BT36386" s="153"/>
    </row>
    <row r="36387" spans="71:72" x14ac:dyDescent="0.2">
      <c r="BS36387" s="152"/>
      <c r="BT36387" s="153"/>
    </row>
    <row r="36388" spans="71:72" x14ac:dyDescent="0.2">
      <c r="BS36388" s="152"/>
      <c r="BT36388" s="153"/>
    </row>
    <row r="36389" spans="71:72" x14ac:dyDescent="0.2">
      <c r="BS36389" s="152"/>
      <c r="BT36389" s="153"/>
    </row>
    <row r="36390" spans="71:72" x14ac:dyDescent="0.2">
      <c r="BS36390" s="152"/>
      <c r="BT36390" s="153"/>
    </row>
    <row r="36391" spans="71:72" x14ac:dyDescent="0.2">
      <c r="BS36391" s="152"/>
      <c r="BT36391" s="153"/>
    </row>
    <row r="36392" spans="71:72" x14ac:dyDescent="0.2">
      <c r="BS36392" s="152"/>
      <c r="BT36392" s="153"/>
    </row>
    <row r="36393" spans="71:72" x14ac:dyDescent="0.2">
      <c r="BS36393" s="152"/>
      <c r="BT36393" s="153"/>
    </row>
    <row r="36394" spans="71:72" x14ac:dyDescent="0.2">
      <c r="BS36394" s="152"/>
      <c r="BT36394" s="153"/>
    </row>
    <row r="36395" spans="71:72" x14ac:dyDescent="0.2">
      <c r="BS36395" s="152"/>
      <c r="BT36395" s="153"/>
    </row>
    <row r="36396" spans="71:72" x14ac:dyDescent="0.2">
      <c r="BS36396" s="152"/>
      <c r="BT36396" s="153"/>
    </row>
    <row r="36397" spans="71:72" x14ac:dyDescent="0.2">
      <c r="BS36397" s="152"/>
      <c r="BT36397" s="153"/>
    </row>
    <row r="36398" spans="71:72" x14ac:dyDescent="0.2">
      <c r="BS36398" s="152"/>
      <c r="BT36398" s="153"/>
    </row>
    <row r="36399" spans="71:72" x14ac:dyDescent="0.2">
      <c r="BS36399" s="152"/>
      <c r="BT36399" s="153"/>
    </row>
    <row r="36400" spans="71:72" x14ac:dyDescent="0.2">
      <c r="BS36400" s="152"/>
      <c r="BT36400" s="153"/>
    </row>
    <row r="36401" spans="71:72" x14ac:dyDescent="0.2">
      <c r="BS36401" s="152"/>
      <c r="BT36401" s="153"/>
    </row>
    <row r="36402" spans="71:72" x14ac:dyDescent="0.2">
      <c r="BS36402" s="152"/>
      <c r="BT36402" s="153"/>
    </row>
    <row r="36403" spans="71:72" x14ac:dyDescent="0.2">
      <c r="BS36403" s="152"/>
      <c r="BT36403" s="153"/>
    </row>
    <row r="36404" spans="71:72" x14ac:dyDescent="0.2">
      <c r="BS36404" s="152"/>
      <c r="BT36404" s="153"/>
    </row>
    <row r="36405" spans="71:72" x14ac:dyDescent="0.2">
      <c r="BS36405" s="152"/>
      <c r="BT36405" s="153"/>
    </row>
    <row r="36406" spans="71:72" x14ac:dyDescent="0.2">
      <c r="BS36406" s="152"/>
      <c r="BT36406" s="153"/>
    </row>
    <row r="36407" spans="71:72" x14ac:dyDescent="0.2">
      <c r="BS36407" s="152"/>
      <c r="BT36407" s="153"/>
    </row>
    <row r="36408" spans="71:72" x14ac:dyDescent="0.2">
      <c r="BS36408" s="152"/>
      <c r="BT36408" s="153"/>
    </row>
    <row r="36409" spans="71:72" x14ac:dyDescent="0.2">
      <c r="BS36409" s="152"/>
      <c r="BT36409" s="153"/>
    </row>
    <row r="36410" spans="71:72" x14ac:dyDescent="0.2">
      <c r="BS36410" s="152"/>
      <c r="BT36410" s="153"/>
    </row>
    <row r="36411" spans="71:72" x14ac:dyDescent="0.2">
      <c r="BS36411" s="152"/>
      <c r="BT36411" s="153"/>
    </row>
    <row r="36412" spans="71:72" x14ac:dyDescent="0.2">
      <c r="BS36412" s="152"/>
      <c r="BT36412" s="153"/>
    </row>
    <row r="36413" spans="71:72" x14ac:dyDescent="0.2">
      <c r="BS36413" s="152"/>
      <c r="BT36413" s="153"/>
    </row>
    <row r="36414" spans="71:72" x14ac:dyDescent="0.2">
      <c r="BS36414" s="152"/>
      <c r="BT36414" s="153"/>
    </row>
    <row r="36415" spans="71:72" x14ac:dyDescent="0.2">
      <c r="BS36415" s="152"/>
      <c r="BT36415" s="153"/>
    </row>
    <row r="36416" spans="71:72" x14ac:dyDescent="0.2">
      <c r="BS36416" s="152"/>
      <c r="BT36416" s="153"/>
    </row>
    <row r="36417" spans="71:72" x14ac:dyDescent="0.2">
      <c r="BS36417" s="152"/>
      <c r="BT36417" s="153"/>
    </row>
    <row r="36418" spans="71:72" x14ac:dyDescent="0.2">
      <c r="BS36418" s="152"/>
      <c r="BT36418" s="153"/>
    </row>
    <row r="36419" spans="71:72" x14ac:dyDescent="0.2">
      <c r="BS36419" s="152"/>
      <c r="BT36419" s="153"/>
    </row>
    <row r="36420" spans="71:72" x14ac:dyDescent="0.2">
      <c r="BS36420" s="152"/>
      <c r="BT36420" s="153"/>
    </row>
    <row r="36421" spans="71:72" x14ac:dyDescent="0.2">
      <c r="BS36421" s="152"/>
      <c r="BT36421" s="153"/>
    </row>
    <row r="36422" spans="71:72" x14ac:dyDescent="0.2">
      <c r="BS36422" s="152"/>
      <c r="BT36422" s="153"/>
    </row>
    <row r="36423" spans="71:72" x14ac:dyDescent="0.2">
      <c r="BS36423" s="152"/>
      <c r="BT36423" s="153"/>
    </row>
    <row r="36424" spans="71:72" x14ac:dyDescent="0.2">
      <c r="BS36424" s="152"/>
      <c r="BT36424" s="153"/>
    </row>
    <row r="36425" spans="71:72" x14ac:dyDescent="0.2">
      <c r="BS36425" s="152"/>
      <c r="BT36425" s="153"/>
    </row>
    <row r="36426" spans="71:72" x14ac:dyDescent="0.2">
      <c r="BS36426" s="152"/>
      <c r="BT36426" s="153"/>
    </row>
    <row r="36427" spans="71:72" x14ac:dyDescent="0.2">
      <c r="BS36427" s="152"/>
      <c r="BT36427" s="153"/>
    </row>
    <row r="36428" spans="71:72" x14ac:dyDescent="0.2">
      <c r="BS36428" s="152"/>
      <c r="BT36428" s="153"/>
    </row>
    <row r="36429" spans="71:72" x14ac:dyDescent="0.2">
      <c r="BS36429" s="152"/>
      <c r="BT36429" s="153"/>
    </row>
    <row r="36430" spans="71:72" x14ac:dyDescent="0.2">
      <c r="BS36430" s="152"/>
      <c r="BT36430" s="153"/>
    </row>
    <row r="36431" spans="71:72" x14ac:dyDescent="0.2">
      <c r="BS36431" s="152"/>
      <c r="BT36431" s="153"/>
    </row>
    <row r="36432" spans="71:72" x14ac:dyDescent="0.2">
      <c r="BS36432" s="152"/>
      <c r="BT36432" s="153"/>
    </row>
    <row r="36433" spans="71:72" x14ac:dyDescent="0.2">
      <c r="BS36433" s="152"/>
      <c r="BT36433" s="153"/>
    </row>
    <row r="36434" spans="71:72" x14ac:dyDescent="0.2">
      <c r="BS36434" s="152"/>
      <c r="BT36434" s="153"/>
    </row>
    <row r="36435" spans="71:72" x14ac:dyDescent="0.2">
      <c r="BS36435" s="152"/>
      <c r="BT36435" s="153"/>
    </row>
    <row r="36436" spans="71:72" x14ac:dyDescent="0.2">
      <c r="BS36436" s="152"/>
      <c r="BT36436" s="153"/>
    </row>
    <row r="36437" spans="71:72" x14ac:dyDescent="0.2">
      <c r="BS36437" s="152"/>
      <c r="BT36437" s="153"/>
    </row>
    <row r="36438" spans="71:72" x14ac:dyDescent="0.2">
      <c r="BS36438" s="152"/>
      <c r="BT36438" s="153"/>
    </row>
    <row r="36439" spans="71:72" x14ac:dyDescent="0.2">
      <c r="BS36439" s="152"/>
      <c r="BT36439" s="153"/>
    </row>
    <row r="36440" spans="71:72" x14ac:dyDescent="0.2">
      <c r="BS36440" s="152"/>
      <c r="BT36440" s="153"/>
    </row>
    <row r="36441" spans="71:72" x14ac:dyDescent="0.2">
      <c r="BS36441" s="152"/>
      <c r="BT36441" s="153"/>
    </row>
    <row r="36442" spans="71:72" x14ac:dyDescent="0.2">
      <c r="BS36442" s="152"/>
      <c r="BT36442" s="153"/>
    </row>
    <row r="36443" spans="71:72" x14ac:dyDescent="0.2">
      <c r="BS36443" s="152"/>
      <c r="BT36443" s="153"/>
    </row>
    <row r="36444" spans="71:72" x14ac:dyDescent="0.2">
      <c r="BS36444" s="152"/>
      <c r="BT36444" s="153"/>
    </row>
    <row r="36445" spans="71:72" x14ac:dyDescent="0.2">
      <c r="BS36445" s="152"/>
      <c r="BT36445" s="153"/>
    </row>
    <row r="36446" spans="71:72" x14ac:dyDescent="0.2">
      <c r="BS36446" s="152"/>
      <c r="BT36446" s="153"/>
    </row>
    <row r="36447" spans="71:72" x14ac:dyDescent="0.2">
      <c r="BS36447" s="152"/>
      <c r="BT36447" s="153"/>
    </row>
    <row r="36448" spans="71:72" x14ac:dyDescent="0.2">
      <c r="BS36448" s="152"/>
      <c r="BT36448" s="153"/>
    </row>
    <row r="36449" spans="71:72" x14ac:dyDescent="0.2">
      <c r="BS36449" s="152"/>
      <c r="BT36449" s="153"/>
    </row>
    <row r="36450" spans="71:72" x14ac:dyDescent="0.2">
      <c r="BS36450" s="152"/>
      <c r="BT36450" s="153"/>
    </row>
    <row r="36451" spans="71:72" x14ac:dyDescent="0.2">
      <c r="BS36451" s="152"/>
      <c r="BT36451" s="153"/>
    </row>
    <row r="36452" spans="71:72" x14ac:dyDescent="0.2">
      <c r="BS36452" s="152"/>
      <c r="BT36452" s="153"/>
    </row>
    <row r="36453" spans="71:72" x14ac:dyDescent="0.2">
      <c r="BS36453" s="152"/>
      <c r="BT36453" s="153"/>
    </row>
    <row r="36454" spans="71:72" x14ac:dyDescent="0.2">
      <c r="BS36454" s="152"/>
      <c r="BT36454" s="153"/>
    </row>
    <row r="36455" spans="71:72" x14ac:dyDescent="0.2">
      <c r="BS36455" s="152"/>
      <c r="BT36455" s="153"/>
    </row>
    <row r="36456" spans="71:72" x14ac:dyDescent="0.2">
      <c r="BS36456" s="152"/>
      <c r="BT36456" s="153"/>
    </row>
    <row r="36457" spans="71:72" x14ac:dyDescent="0.2">
      <c r="BS36457" s="152"/>
      <c r="BT36457" s="153"/>
    </row>
    <row r="36458" spans="71:72" x14ac:dyDescent="0.2">
      <c r="BS36458" s="152"/>
      <c r="BT36458" s="153"/>
    </row>
    <row r="36459" spans="71:72" x14ac:dyDescent="0.2">
      <c r="BS36459" s="152"/>
      <c r="BT36459" s="153"/>
    </row>
    <row r="36460" spans="71:72" x14ac:dyDescent="0.2">
      <c r="BS36460" s="152"/>
      <c r="BT36460" s="153"/>
    </row>
    <row r="36461" spans="71:72" x14ac:dyDescent="0.2">
      <c r="BS36461" s="152"/>
      <c r="BT36461" s="153"/>
    </row>
    <row r="36462" spans="71:72" x14ac:dyDescent="0.2">
      <c r="BS36462" s="152"/>
      <c r="BT36462" s="153"/>
    </row>
    <row r="36463" spans="71:72" x14ac:dyDescent="0.2">
      <c r="BS36463" s="152"/>
      <c r="BT36463" s="153"/>
    </row>
    <row r="36464" spans="71:72" x14ac:dyDescent="0.2">
      <c r="BS36464" s="152"/>
      <c r="BT36464" s="153"/>
    </row>
    <row r="36465" spans="71:72" x14ac:dyDescent="0.2">
      <c r="BS36465" s="152"/>
      <c r="BT36465" s="153"/>
    </row>
    <row r="36466" spans="71:72" x14ac:dyDescent="0.2">
      <c r="BS36466" s="152"/>
      <c r="BT36466" s="153"/>
    </row>
    <row r="36467" spans="71:72" x14ac:dyDescent="0.2">
      <c r="BS36467" s="152"/>
      <c r="BT36467" s="153"/>
    </row>
    <row r="36468" spans="71:72" x14ac:dyDescent="0.2">
      <c r="BS36468" s="152"/>
      <c r="BT36468" s="153"/>
    </row>
    <row r="36469" spans="71:72" x14ac:dyDescent="0.2">
      <c r="BS36469" s="152"/>
      <c r="BT36469" s="153"/>
    </row>
    <row r="36470" spans="71:72" x14ac:dyDescent="0.2">
      <c r="BS36470" s="152"/>
      <c r="BT36470" s="153"/>
    </row>
    <row r="36471" spans="71:72" x14ac:dyDescent="0.2">
      <c r="BS36471" s="152"/>
      <c r="BT36471" s="153"/>
    </row>
    <row r="36472" spans="71:72" x14ac:dyDescent="0.2">
      <c r="BS36472" s="152"/>
      <c r="BT36472" s="153"/>
    </row>
    <row r="36473" spans="71:72" x14ac:dyDescent="0.2">
      <c r="BS36473" s="152"/>
      <c r="BT36473" s="153"/>
    </row>
    <row r="36474" spans="71:72" x14ac:dyDescent="0.2">
      <c r="BS36474" s="152"/>
      <c r="BT36474" s="153"/>
    </row>
    <row r="36475" spans="71:72" x14ac:dyDescent="0.2">
      <c r="BS36475" s="152"/>
      <c r="BT36475" s="153"/>
    </row>
    <row r="36476" spans="71:72" x14ac:dyDescent="0.2">
      <c r="BS36476" s="152"/>
      <c r="BT36476" s="153"/>
    </row>
    <row r="36477" spans="71:72" x14ac:dyDescent="0.2">
      <c r="BS36477" s="152"/>
      <c r="BT36477" s="153"/>
    </row>
    <row r="36478" spans="71:72" x14ac:dyDescent="0.2">
      <c r="BS36478" s="152"/>
      <c r="BT36478" s="153"/>
    </row>
    <row r="36479" spans="71:72" x14ac:dyDescent="0.2">
      <c r="BS36479" s="152"/>
      <c r="BT36479" s="153"/>
    </row>
    <row r="36480" spans="71:72" x14ac:dyDescent="0.2">
      <c r="BS36480" s="152"/>
      <c r="BT36480" s="153"/>
    </row>
    <row r="36481" spans="71:72" x14ac:dyDescent="0.2">
      <c r="BS36481" s="152"/>
      <c r="BT36481" s="153"/>
    </row>
    <row r="36482" spans="71:72" x14ac:dyDescent="0.2">
      <c r="BS36482" s="152"/>
      <c r="BT36482" s="153"/>
    </row>
    <row r="36483" spans="71:72" x14ac:dyDescent="0.2">
      <c r="BS36483" s="152"/>
      <c r="BT36483" s="153"/>
    </row>
    <row r="36484" spans="71:72" x14ac:dyDescent="0.2">
      <c r="BS36484" s="152"/>
      <c r="BT36484" s="153"/>
    </row>
    <row r="36485" spans="71:72" x14ac:dyDescent="0.2">
      <c r="BS36485" s="152"/>
      <c r="BT36485" s="153"/>
    </row>
    <row r="36486" spans="71:72" x14ac:dyDescent="0.2">
      <c r="BS36486" s="152"/>
      <c r="BT36486" s="153"/>
    </row>
    <row r="36487" spans="71:72" x14ac:dyDescent="0.2">
      <c r="BS36487" s="152"/>
      <c r="BT36487" s="153"/>
    </row>
    <row r="36488" spans="71:72" x14ac:dyDescent="0.2">
      <c r="BS36488" s="152"/>
      <c r="BT36488" s="153"/>
    </row>
    <row r="36489" spans="71:72" x14ac:dyDescent="0.2">
      <c r="BS36489" s="152"/>
      <c r="BT36489" s="153"/>
    </row>
    <row r="36490" spans="71:72" x14ac:dyDescent="0.2">
      <c r="BS36490" s="152"/>
      <c r="BT36490" s="153"/>
    </row>
    <row r="36491" spans="71:72" x14ac:dyDescent="0.2">
      <c r="BS36491" s="152"/>
      <c r="BT36491" s="153"/>
    </row>
    <row r="36492" spans="71:72" x14ac:dyDescent="0.2">
      <c r="BS36492" s="152"/>
      <c r="BT36492" s="153"/>
    </row>
    <row r="36493" spans="71:72" x14ac:dyDescent="0.2">
      <c r="BS36493" s="152"/>
      <c r="BT36493" s="153"/>
    </row>
    <row r="36494" spans="71:72" x14ac:dyDescent="0.2">
      <c r="BS36494" s="152"/>
      <c r="BT36494" s="153"/>
    </row>
    <row r="36495" spans="71:72" x14ac:dyDescent="0.2">
      <c r="BS36495" s="152"/>
      <c r="BT36495" s="153"/>
    </row>
    <row r="36496" spans="71:72" x14ac:dyDescent="0.2">
      <c r="BS36496" s="152"/>
      <c r="BT36496" s="153"/>
    </row>
    <row r="36497" spans="71:72" x14ac:dyDescent="0.2">
      <c r="BS36497" s="152"/>
      <c r="BT36497" s="153"/>
    </row>
    <row r="36498" spans="71:72" x14ac:dyDescent="0.2">
      <c r="BS36498" s="152"/>
      <c r="BT36498" s="153"/>
    </row>
    <row r="36499" spans="71:72" x14ac:dyDescent="0.2">
      <c r="BS36499" s="152"/>
      <c r="BT36499" s="153"/>
    </row>
    <row r="36500" spans="71:72" x14ac:dyDescent="0.2">
      <c r="BS36500" s="152"/>
      <c r="BT36500" s="153"/>
    </row>
    <row r="36501" spans="71:72" x14ac:dyDescent="0.2">
      <c r="BS36501" s="152"/>
      <c r="BT36501" s="153"/>
    </row>
    <row r="36502" spans="71:72" x14ac:dyDescent="0.2">
      <c r="BS36502" s="152"/>
      <c r="BT36502" s="153"/>
    </row>
    <row r="36503" spans="71:72" x14ac:dyDescent="0.2">
      <c r="BS36503" s="152"/>
      <c r="BT36503" s="153"/>
    </row>
    <row r="36504" spans="71:72" x14ac:dyDescent="0.2">
      <c r="BS36504" s="152"/>
      <c r="BT36504" s="153"/>
    </row>
    <row r="36505" spans="71:72" x14ac:dyDescent="0.2">
      <c r="BS36505" s="152"/>
      <c r="BT36505" s="153"/>
    </row>
    <row r="36506" spans="71:72" x14ac:dyDescent="0.2">
      <c r="BS36506" s="152"/>
      <c r="BT36506" s="153"/>
    </row>
    <row r="36507" spans="71:72" x14ac:dyDescent="0.2">
      <c r="BS36507" s="152"/>
      <c r="BT36507" s="153"/>
    </row>
    <row r="36508" spans="71:72" x14ac:dyDescent="0.2">
      <c r="BS36508" s="152"/>
      <c r="BT36508" s="153"/>
    </row>
    <row r="36509" spans="71:72" x14ac:dyDescent="0.2">
      <c r="BS36509" s="152"/>
      <c r="BT36509" s="153"/>
    </row>
    <row r="36510" spans="71:72" x14ac:dyDescent="0.2">
      <c r="BS36510" s="152"/>
      <c r="BT36510" s="153"/>
    </row>
    <row r="36511" spans="71:72" x14ac:dyDescent="0.2">
      <c r="BS36511" s="152"/>
      <c r="BT36511" s="153"/>
    </row>
    <row r="36512" spans="71:72" x14ac:dyDescent="0.2">
      <c r="BS36512" s="152"/>
      <c r="BT36512" s="153"/>
    </row>
    <row r="36513" spans="71:72" x14ac:dyDescent="0.2">
      <c r="BS36513" s="152"/>
      <c r="BT36513" s="153"/>
    </row>
    <row r="36514" spans="71:72" x14ac:dyDescent="0.2">
      <c r="BS36514" s="152"/>
      <c r="BT36514" s="153"/>
    </row>
    <row r="36515" spans="71:72" x14ac:dyDescent="0.2">
      <c r="BS36515" s="152"/>
      <c r="BT36515" s="153"/>
    </row>
    <row r="36516" spans="71:72" x14ac:dyDescent="0.2">
      <c r="BS36516" s="152"/>
      <c r="BT36516" s="153"/>
    </row>
    <row r="36517" spans="71:72" x14ac:dyDescent="0.2">
      <c r="BS36517" s="152"/>
      <c r="BT36517" s="153"/>
    </row>
    <row r="36518" spans="71:72" x14ac:dyDescent="0.2">
      <c r="BS36518" s="152"/>
      <c r="BT36518" s="153"/>
    </row>
    <row r="36519" spans="71:72" x14ac:dyDescent="0.2">
      <c r="BS36519" s="152"/>
      <c r="BT36519" s="153"/>
    </row>
    <row r="36520" spans="71:72" x14ac:dyDescent="0.2">
      <c r="BS36520" s="152"/>
      <c r="BT36520" s="153"/>
    </row>
    <row r="36521" spans="71:72" x14ac:dyDescent="0.2">
      <c r="BS36521" s="152"/>
      <c r="BT36521" s="153"/>
    </row>
    <row r="36522" spans="71:72" x14ac:dyDescent="0.2">
      <c r="BS36522" s="152"/>
      <c r="BT36522" s="153"/>
    </row>
    <row r="36523" spans="71:72" x14ac:dyDescent="0.2">
      <c r="BS36523" s="152"/>
      <c r="BT36523" s="153"/>
    </row>
    <row r="36524" spans="71:72" x14ac:dyDescent="0.2">
      <c r="BS36524" s="152"/>
      <c r="BT36524" s="153"/>
    </row>
    <row r="36525" spans="71:72" x14ac:dyDescent="0.2">
      <c r="BS36525" s="152"/>
      <c r="BT36525" s="153"/>
    </row>
    <row r="36526" spans="71:72" x14ac:dyDescent="0.2">
      <c r="BS36526" s="152"/>
      <c r="BT36526" s="153"/>
    </row>
    <row r="36527" spans="71:72" x14ac:dyDescent="0.2">
      <c r="BS36527" s="152"/>
      <c r="BT36527" s="153"/>
    </row>
    <row r="36528" spans="71:72" x14ac:dyDescent="0.2">
      <c r="BS36528" s="152"/>
      <c r="BT36528" s="153"/>
    </row>
    <row r="36529" spans="71:72" x14ac:dyDescent="0.2">
      <c r="BS36529" s="152"/>
      <c r="BT36529" s="153"/>
    </row>
    <row r="36530" spans="71:72" x14ac:dyDescent="0.2">
      <c r="BS36530" s="152"/>
      <c r="BT36530" s="153"/>
    </row>
    <row r="36531" spans="71:72" x14ac:dyDescent="0.2">
      <c r="BS36531" s="152"/>
      <c r="BT36531" s="153"/>
    </row>
    <row r="36532" spans="71:72" x14ac:dyDescent="0.2">
      <c r="BS36532" s="152"/>
      <c r="BT36532" s="153"/>
    </row>
    <row r="36533" spans="71:72" x14ac:dyDescent="0.2">
      <c r="BS36533" s="152"/>
      <c r="BT36533" s="153"/>
    </row>
    <row r="36534" spans="71:72" x14ac:dyDescent="0.2">
      <c r="BS36534" s="152"/>
      <c r="BT36534" s="153"/>
    </row>
    <row r="36535" spans="71:72" x14ac:dyDescent="0.2">
      <c r="BS36535" s="152"/>
      <c r="BT36535" s="153"/>
    </row>
    <row r="36536" spans="71:72" x14ac:dyDescent="0.2">
      <c r="BS36536" s="152"/>
      <c r="BT36536" s="153"/>
    </row>
    <row r="36537" spans="71:72" x14ac:dyDescent="0.2">
      <c r="BS36537" s="152"/>
      <c r="BT36537" s="153"/>
    </row>
    <row r="36538" spans="71:72" x14ac:dyDescent="0.2">
      <c r="BS36538" s="152"/>
      <c r="BT36538" s="153"/>
    </row>
    <row r="36539" spans="71:72" x14ac:dyDescent="0.2">
      <c r="BS36539" s="152"/>
      <c r="BT36539" s="153"/>
    </row>
    <row r="36540" spans="71:72" x14ac:dyDescent="0.2">
      <c r="BS36540" s="152"/>
      <c r="BT36540" s="153"/>
    </row>
    <row r="36541" spans="71:72" x14ac:dyDescent="0.2">
      <c r="BS36541" s="152"/>
      <c r="BT36541" s="153"/>
    </row>
    <row r="36542" spans="71:72" x14ac:dyDescent="0.2">
      <c r="BS36542" s="152"/>
      <c r="BT36542" s="153"/>
    </row>
    <row r="36543" spans="71:72" x14ac:dyDescent="0.2">
      <c r="BS36543" s="152"/>
      <c r="BT36543" s="153"/>
    </row>
    <row r="36544" spans="71:72" x14ac:dyDescent="0.2">
      <c r="BS36544" s="152"/>
      <c r="BT36544" s="153"/>
    </row>
    <row r="36545" spans="71:72" x14ac:dyDescent="0.2">
      <c r="BS36545" s="152"/>
      <c r="BT36545" s="153"/>
    </row>
    <row r="36546" spans="71:72" x14ac:dyDescent="0.2">
      <c r="BS36546" s="152"/>
      <c r="BT36546" s="153"/>
    </row>
    <row r="36547" spans="71:72" x14ac:dyDescent="0.2">
      <c r="BS36547" s="152"/>
      <c r="BT36547" s="153"/>
    </row>
    <row r="36548" spans="71:72" x14ac:dyDescent="0.2">
      <c r="BS36548" s="152"/>
      <c r="BT36548" s="153"/>
    </row>
    <row r="36549" spans="71:72" x14ac:dyDescent="0.2">
      <c r="BS36549" s="152"/>
      <c r="BT36549" s="153"/>
    </row>
    <row r="36550" spans="71:72" x14ac:dyDescent="0.2">
      <c r="BS36550" s="152"/>
      <c r="BT36550" s="153"/>
    </row>
    <row r="36551" spans="71:72" x14ac:dyDescent="0.2">
      <c r="BS36551" s="152"/>
      <c r="BT36551" s="153"/>
    </row>
    <row r="36552" spans="71:72" x14ac:dyDescent="0.2">
      <c r="BS36552" s="152"/>
      <c r="BT36552" s="153"/>
    </row>
    <row r="36553" spans="71:72" x14ac:dyDescent="0.2">
      <c r="BS36553" s="152"/>
      <c r="BT36553" s="153"/>
    </row>
    <row r="36554" spans="71:72" x14ac:dyDescent="0.2">
      <c r="BS36554" s="152"/>
      <c r="BT36554" s="153"/>
    </row>
    <row r="36555" spans="71:72" x14ac:dyDescent="0.2">
      <c r="BS36555" s="152"/>
      <c r="BT36555" s="153"/>
    </row>
    <row r="36556" spans="71:72" x14ac:dyDescent="0.2">
      <c r="BS36556" s="152"/>
      <c r="BT36556" s="153"/>
    </row>
    <row r="36557" spans="71:72" x14ac:dyDescent="0.2">
      <c r="BS36557" s="152"/>
      <c r="BT36557" s="153"/>
    </row>
    <row r="36558" spans="71:72" x14ac:dyDescent="0.2">
      <c r="BS36558" s="152"/>
      <c r="BT36558" s="153"/>
    </row>
    <row r="36559" spans="71:72" x14ac:dyDescent="0.2">
      <c r="BS36559" s="152"/>
      <c r="BT36559" s="153"/>
    </row>
    <row r="36560" spans="71:72" x14ac:dyDescent="0.2">
      <c r="BS36560" s="152"/>
      <c r="BT36560" s="153"/>
    </row>
    <row r="36561" spans="71:72" x14ac:dyDescent="0.2">
      <c r="BS36561" s="152"/>
      <c r="BT36561" s="153"/>
    </row>
    <row r="36562" spans="71:72" x14ac:dyDescent="0.2">
      <c r="BS36562" s="152"/>
      <c r="BT36562" s="153"/>
    </row>
    <row r="36563" spans="71:72" x14ac:dyDescent="0.2">
      <c r="BS36563" s="152"/>
      <c r="BT36563" s="153"/>
    </row>
    <row r="36564" spans="71:72" x14ac:dyDescent="0.2">
      <c r="BS36564" s="152"/>
      <c r="BT36564" s="153"/>
    </row>
    <row r="36565" spans="71:72" x14ac:dyDescent="0.2">
      <c r="BS36565" s="152"/>
      <c r="BT36565" s="153"/>
    </row>
    <row r="36566" spans="71:72" x14ac:dyDescent="0.2">
      <c r="BS36566" s="152"/>
      <c r="BT36566" s="153"/>
    </row>
    <row r="36567" spans="71:72" x14ac:dyDescent="0.2">
      <c r="BS36567" s="152"/>
      <c r="BT36567" s="153"/>
    </row>
    <row r="36568" spans="71:72" x14ac:dyDescent="0.2">
      <c r="BS36568" s="152"/>
      <c r="BT36568" s="153"/>
    </row>
    <row r="36569" spans="71:72" x14ac:dyDescent="0.2">
      <c r="BS36569" s="152"/>
      <c r="BT36569" s="153"/>
    </row>
    <row r="36570" spans="71:72" x14ac:dyDescent="0.2">
      <c r="BS36570" s="152"/>
      <c r="BT36570" s="153"/>
    </row>
    <row r="36571" spans="71:72" x14ac:dyDescent="0.2">
      <c r="BS36571" s="152"/>
      <c r="BT36571" s="153"/>
    </row>
    <row r="36572" spans="71:72" x14ac:dyDescent="0.2">
      <c r="BS36572" s="152"/>
      <c r="BT36572" s="153"/>
    </row>
    <row r="36573" spans="71:72" x14ac:dyDescent="0.2">
      <c r="BS36573" s="152"/>
      <c r="BT36573" s="153"/>
    </row>
    <row r="36574" spans="71:72" x14ac:dyDescent="0.2">
      <c r="BS36574" s="152"/>
      <c r="BT36574" s="153"/>
    </row>
    <row r="36575" spans="71:72" x14ac:dyDescent="0.2">
      <c r="BS36575" s="152"/>
      <c r="BT36575" s="153"/>
    </row>
    <row r="36576" spans="71:72" x14ac:dyDescent="0.2">
      <c r="BS36576" s="152"/>
      <c r="BT36576" s="153"/>
    </row>
    <row r="36577" spans="71:72" x14ac:dyDescent="0.2">
      <c r="BS36577" s="152"/>
      <c r="BT36577" s="153"/>
    </row>
    <row r="36578" spans="71:72" x14ac:dyDescent="0.2">
      <c r="BS36578" s="152"/>
      <c r="BT36578" s="153"/>
    </row>
    <row r="36579" spans="71:72" x14ac:dyDescent="0.2">
      <c r="BS36579" s="152"/>
      <c r="BT36579" s="153"/>
    </row>
    <row r="36580" spans="71:72" x14ac:dyDescent="0.2">
      <c r="BS36580" s="152"/>
      <c r="BT36580" s="153"/>
    </row>
    <row r="36581" spans="71:72" x14ac:dyDescent="0.2">
      <c r="BS36581" s="152"/>
      <c r="BT36581" s="153"/>
    </row>
    <row r="36582" spans="71:72" x14ac:dyDescent="0.2">
      <c r="BS36582" s="152"/>
      <c r="BT36582" s="153"/>
    </row>
    <row r="36583" spans="71:72" x14ac:dyDescent="0.2">
      <c r="BS36583" s="152"/>
      <c r="BT36583" s="153"/>
    </row>
    <row r="36584" spans="71:72" x14ac:dyDescent="0.2">
      <c r="BS36584" s="152"/>
      <c r="BT36584" s="153"/>
    </row>
    <row r="36585" spans="71:72" x14ac:dyDescent="0.2">
      <c r="BS36585" s="152"/>
      <c r="BT36585" s="153"/>
    </row>
    <row r="36586" spans="71:72" x14ac:dyDescent="0.2">
      <c r="BS36586" s="152"/>
      <c r="BT36586" s="153"/>
    </row>
    <row r="36587" spans="71:72" x14ac:dyDescent="0.2">
      <c r="BS36587" s="152"/>
      <c r="BT36587" s="153"/>
    </row>
    <row r="36588" spans="71:72" x14ac:dyDescent="0.2">
      <c r="BS36588" s="152"/>
      <c r="BT36588" s="153"/>
    </row>
    <row r="36589" spans="71:72" x14ac:dyDescent="0.2">
      <c r="BS36589" s="152"/>
      <c r="BT36589" s="153"/>
    </row>
    <row r="36590" spans="71:72" x14ac:dyDescent="0.2">
      <c r="BS36590" s="152"/>
      <c r="BT36590" s="153"/>
    </row>
    <row r="36591" spans="71:72" x14ac:dyDescent="0.2">
      <c r="BS36591" s="152"/>
      <c r="BT36591" s="153"/>
    </row>
    <row r="36592" spans="71:72" x14ac:dyDescent="0.2">
      <c r="BS36592" s="152"/>
      <c r="BT36592" s="153"/>
    </row>
    <row r="36593" spans="71:72" x14ac:dyDescent="0.2">
      <c r="BS36593" s="152"/>
      <c r="BT36593" s="153"/>
    </row>
    <row r="36594" spans="71:72" x14ac:dyDescent="0.2">
      <c r="BS36594" s="152"/>
      <c r="BT36594" s="153"/>
    </row>
    <row r="36595" spans="71:72" x14ac:dyDescent="0.2">
      <c r="BS36595" s="152"/>
      <c r="BT36595" s="153"/>
    </row>
    <row r="36596" spans="71:72" x14ac:dyDescent="0.2">
      <c r="BS36596" s="152"/>
      <c r="BT36596" s="153"/>
    </row>
    <row r="36597" spans="71:72" x14ac:dyDescent="0.2">
      <c r="BS36597" s="152"/>
      <c r="BT36597" s="153"/>
    </row>
    <row r="36598" spans="71:72" x14ac:dyDescent="0.2">
      <c r="BS36598" s="152"/>
      <c r="BT36598" s="153"/>
    </row>
    <row r="36599" spans="71:72" x14ac:dyDescent="0.2">
      <c r="BS36599" s="152"/>
      <c r="BT36599" s="153"/>
    </row>
    <row r="36600" spans="71:72" x14ac:dyDescent="0.2">
      <c r="BS36600" s="152"/>
      <c r="BT36600" s="153"/>
    </row>
    <row r="36601" spans="71:72" x14ac:dyDescent="0.2">
      <c r="BS36601" s="152"/>
      <c r="BT36601" s="153"/>
    </row>
    <row r="36602" spans="71:72" x14ac:dyDescent="0.2">
      <c r="BS36602" s="152"/>
      <c r="BT36602" s="153"/>
    </row>
    <row r="36603" spans="71:72" x14ac:dyDescent="0.2">
      <c r="BS36603" s="152"/>
      <c r="BT36603" s="153"/>
    </row>
    <row r="36604" spans="71:72" x14ac:dyDescent="0.2">
      <c r="BS36604" s="152"/>
      <c r="BT36604" s="153"/>
    </row>
    <row r="36605" spans="71:72" x14ac:dyDescent="0.2">
      <c r="BS36605" s="152"/>
      <c r="BT36605" s="153"/>
    </row>
    <row r="36606" spans="71:72" x14ac:dyDescent="0.2">
      <c r="BS36606" s="152"/>
      <c r="BT36606" s="153"/>
    </row>
    <row r="36607" spans="71:72" x14ac:dyDescent="0.2">
      <c r="BS36607" s="152"/>
      <c r="BT36607" s="153"/>
    </row>
    <row r="36608" spans="71:72" x14ac:dyDescent="0.2">
      <c r="BS36608" s="152"/>
      <c r="BT36608" s="153"/>
    </row>
    <row r="36609" spans="71:72" x14ac:dyDescent="0.2">
      <c r="BS36609" s="152"/>
      <c r="BT36609" s="153"/>
    </row>
    <row r="36610" spans="71:72" x14ac:dyDescent="0.2">
      <c r="BS36610" s="152"/>
      <c r="BT36610" s="153"/>
    </row>
    <row r="36611" spans="71:72" x14ac:dyDescent="0.2">
      <c r="BS36611" s="152"/>
      <c r="BT36611" s="153"/>
    </row>
    <row r="36612" spans="71:72" x14ac:dyDescent="0.2">
      <c r="BS36612" s="152"/>
      <c r="BT36612" s="153"/>
    </row>
    <row r="36613" spans="71:72" x14ac:dyDescent="0.2">
      <c r="BS36613" s="152"/>
      <c r="BT36613" s="153"/>
    </row>
    <row r="36614" spans="71:72" x14ac:dyDescent="0.2">
      <c r="BS36614" s="152"/>
      <c r="BT36614" s="153"/>
    </row>
    <row r="36615" spans="71:72" x14ac:dyDescent="0.2">
      <c r="BS36615" s="152"/>
      <c r="BT36615" s="153"/>
    </row>
    <row r="36616" spans="71:72" x14ac:dyDescent="0.2">
      <c r="BS36616" s="152"/>
      <c r="BT36616" s="153"/>
    </row>
    <row r="36617" spans="71:72" x14ac:dyDescent="0.2">
      <c r="BS36617" s="152"/>
      <c r="BT36617" s="153"/>
    </row>
    <row r="36618" spans="71:72" x14ac:dyDescent="0.2">
      <c r="BS36618" s="152"/>
      <c r="BT36618" s="153"/>
    </row>
    <row r="36619" spans="71:72" x14ac:dyDescent="0.2">
      <c r="BS36619" s="152"/>
      <c r="BT36619" s="153"/>
    </row>
    <row r="36620" spans="71:72" x14ac:dyDescent="0.2">
      <c r="BS36620" s="152"/>
      <c r="BT36620" s="153"/>
    </row>
    <row r="36621" spans="71:72" x14ac:dyDescent="0.2">
      <c r="BS36621" s="152"/>
      <c r="BT36621" s="153"/>
    </row>
    <row r="36622" spans="71:72" x14ac:dyDescent="0.2">
      <c r="BS36622" s="152"/>
      <c r="BT36622" s="153"/>
    </row>
    <row r="36623" spans="71:72" x14ac:dyDescent="0.2">
      <c r="BS36623" s="152"/>
      <c r="BT36623" s="153"/>
    </row>
    <row r="36624" spans="71:72" x14ac:dyDescent="0.2">
      <c r="BS36624" s="152"/>
      <c r="BT36624" s="153"/>
    </row>
    <row r="36625" spans="71:72" x14ac:dyDescent="0.2">
      <c r="BS36625" s="152"/>
      <c r="BT36625" s="153"/>
    </row>
    <row r="36626" spans="71:72" x14ac:dyDescent="0.2">
      <c r="BS36626" s="152"/>
      <c r="BT36626" s="153"/>
    </row>
    <row r="36627" spans="71:72" x14ac:dyDescent="0.2">
      <c r="BS36627" s="152"/>
      <c r="BT36627" s="153"/>
    </row>
    <row r="36628" spans="71:72" x14ac:dyDescent="0.2">
      <c r="BS36628" s="152"/>
      <c r="BT36628" s="153"/>
    </row>
    <row r="36629" spans="71:72" x14ac:dyDescent="0.2">
      <c r="BS36629" s="152"/>
      <c r="BT36629" s="153"/>
    </row>
    <row r="36630" spans="71:72" x14ac:dyDescent="0.2">
      <c r="BS36630" s="152"/>
      <c r="BT36630" s="153"/>
    </row>
    <row r="36631" spans="71:72" x14ac:dyDescent="0.2">
      <c r="BS36631" s="152"/>
      <c r="BT36631" s="153"/>
    </row>
    <row r="36632" spans="71:72" x14ac:dyDescent="0.2">
      <c r="BS36632" s="152"/>
      <c r="BT36632" s="153"/>
    </row>
    <row r="36633" spans="71:72" x14ac:dyDescent="0.2">
      <c r="BS36633" s="152"/>
      <c r="BT36633" s="153"/>
    </row>
    <row r="36634" spans="71:72" x14ac:dyDescent="0.2">
      <c r="BS36634" s="152"/>
      <c r="BT36634" s="153"/>
    </row>
    <row r="36635" spans="71:72" x14ac:dyDescent="0.2">
      <c r="BS36635" s="152"/>
      <c r="BT36635" s="153"/>
    </row>
    <row r="36636" spans="71:72" x14ac:dyDescent="0.2">
      <c r="BS36636" s="152"/>
      <c r="BT36636" s="153"/>
    </row>
    <row r="36637" spans="71:72" x14ac:dyDescent="0.2">
      <c r="BS36637" s="152"/>
      <c r="BT36637" s="153"/>
    </row>
    <row r="36638" spans="71:72" x14ac:dyDescent="0.2">
      <c r="BS36638" s="152"/>
      <c r="BT36638" s="153"/>
    </row>
    <row r="36639" spans="71:72" x14ac:dyDescent="0.2">
      <c r="BS36639" s="152"/>
      <c r="BT36639" s="153"/>
    </row>
    <row r="36640" spans="71:72" x14ac:dyDescent="0.2">
      <c r="BS36640" s="152"/>
      <c r="BT36640" s="153"/>
    </row>
    <row r="36641" spans="71:72" x14ac:dyDescent="0.2">
      <c r="BS36641" s="152"/>
      <c r="BT36641" s="153"/>
    </row>
    <row r="36642" spans="71:72" x14ac:dyDescent="0.2">
      <c r="BS36642" s="152"/>
      <c r="BT36642" s="153"/>
    </row>
    <row r="36643" spans="71:72" x14ac:dyDescent="0.2">
      <c r="BS36643" s="152"/>
      <c r="BT36643" s="153"/>
    </row>
    <row r="36644" spans="71:72" x14ac:dyDescent="0.2">
      <c r="BS36644" s="152"/>
      <c r="BT36644" s="153"/>
    </row>
    <row r="36645" spans="71:72" x14ac:dyDescent="0.2">
      <c r="BS36645" s="152"/>
      <c r="BT36645" s="153"/>
    </row>
    <row r="36646" spans="71:72" x14ac:dyDescent="0.2">
      <c r="BS36646" s="152"/>
      <c r="BT36646" s="153"/>
    </row>
    <row r="36647" spans="71:72" x14ac:dyDescent="0.2">
      <c r="BS36647" s="152"/>
      <c r="BT36647" s="153"/>
    </row>
    <row r="36648" spans="71:72" x14ac:dyDescent="0.2">
      <c r="BS36648" s="152"/>
      <c r="BT36648" s="153"/>
    </row>
    <row r="36649" spans="71:72" x14ac:dyDescent="0.2">
      <c r="BS36649" s="152"/>
      <c r="BT36649" s="153"/>
    </row>
    <row r="36650" spans="71:72" x14ac:dyDescent="0.2">
      <c r="BS36650" s="152"/>
      <c r="BT36650" s="153"/>
    </row>
    <row r="36651" spans="71:72" x14ac:dyDescent="0.2">
      <c r="BS36651" s="152"/>
      <c r="BT36651" s="153"/>
    </row>
    <row r="36652" spans="71:72" x14ac:dyDescent="0.2">
      <c r="BS36652" s="152"/>
      <c r="BT36652" s="153"/>
    </row>
    <row r="36653" spans="71:72" x14ac:dyDescent="0.2">
      <c r="BS36653" s="152"/>
      <c r="BT36653" s="153"/>
    </row>
    <row r="36654" spans="71:72" x14ac:dyDescent="0.2">
      <c r="BS36654" s="152"/>
      <c r="BT36654" s="153"/>
    </row>
    <row r="36655" spans="71:72" x14ac:dyDescent="0.2">
      <c r="BS36655" s="152"/>
      <c r="BT36655" s="153"/>
    </row>
    <row r="36656" spans="71:72" x14ac:dyDescent="0.2">
      <c r="BS36656" s="152"/>
      <c r="BT36656" s="153"/>
    </row>
    <row r="36657" spans="71:72" x14ac:dyDescent="0.2">
      <c r="BS36657" s="152"/>
      <c r="BT36657" s="153"/>
    </row>
    <row r="36658" spans="71:72" x14ac:dyDescent="0.2">
      <c r="BS36658" s="152"/>
      <c r="BT36658" s="153"/>
    </row>
    <row r="36659" spans="71:72" x14ac:dyDescent="0.2">
      <c r="BS36659" s="152"/>
      <c r="BT36659" s="153"/>
    </row>
    <row r="36660" spans="71:72" x14ac:dyDescent="0.2">
      <c r="BS36660" s="152"/>
      <c r="BT36660" s="153"/>
    </row>
    <row r="36661" spans="71:72" x14ac:dyDescent="0.2">
      <c r="BS36661" s="152"/>
      <c r="BT36661" s="153"/>
    </row>
    <row r="36662" spans="71:72" x14ac:dyDescent="0.2">
      <c r="BS36662" s="152"/>
      <c r="BT36662" s="153"/>
    </row>
    <row r="36663" spans="71:72" x14ac:dyDescent="0.2">
      <c r="BS36663" s="152"/>
      <c r="BT36663" s="153"/>
    </row>
    <row r="36664" spans="71:72" x14ac:dyDescent="0.2">
      <c r="BS36664" s="152"/>
      <c r="BT36664" s="153"/>
    </row>
    <row r="36665" spans="71:72" x14ac:dyDescent="0.2">
      <c r="BS36665" s="152"/>
      <c r="BT36665" s="153"/>
    </row>
    <row r="36666" spans="71:72" x14ac:dyDescent="0.2">
      <c r="BS36666" s="152"/>
      <c r="BT36666" s="153"/>
    </row>
    <row r="36667" spans="71:72" x14ac:dyDescent="0.2">
      <c r="BS36667" s="152"/>
      <c r="BT36667" s="153"/>
    </row>
    <row r="36668" spans="71:72" x14ac:dyDescent="0.2">
      <c r="BS36668" s="152"/>
      <c r="BT36668" s="153"/>
    </row>
    <row r="36669" spans="71:72" x14ac:dyDescent="0.2">
      <c r="BS36669" s="152"/>
      <c r="BT36669" s="153"/>
    </row>
    <row r="36670" spans="71:72" x14ac:dyDescent="0.2">
      <c r="BS36670" s="152"/>
      <c r="BT36670" s="153"/>
    </row>
    <row r="36671" spans="71:72" x14ac:dyDescent="0.2">
      <c r="BS36671" s="152"/>
      <c r="BT36671" s="153"/>
    </row>
    <row r="36672" spans="71:72" x14ac:dyDescent="0.2">
      <c r="BS36672" s="152"/>
      <c r="BT36672" s="153"/>
    </row>
    <row r="36673" spans="71:72" x14ac:dyDescent="0.2">
      <c r="BS36673" s="152"/>
      <c r="BT36673" s="153"/>
    </row>
    <row r="36674" spans="71:72" x14ac:dyDescent="0.2">
      <c r="BS36674" s="152"/>
      <c r="BT36674" s="153"/>
    </row>
    <row r="36675" spans="71:72" x14ac:dyDescent="0.2">
      <c r="BS36675" s="152"/>
      <c r="BT36675" s="153"/>
    </row>
    <row r="36676" spans="71:72" x14ac:dyDescent="0.2">
      <c r="BS36676" s="152"/>
      <c r="BT36676" s="153"/>
    </row>
    <row r="36677" spans="71:72" x14ac:dyDescent="0.2">
      <c r="BS36677" s="152"/>
      <c r="BT36677" s="153"/>
    </row>
    <row r="36678" spans="71:72" x14ac:dyDescent="0.2">
      <c r="BS36678" s="152"/>
      <c r="BT36678" s="153"/>
    </row>
    <row r="36679" spans="71:72" x14ac:dyDescent="0.2">
      <c r="BS36679" s="152"/>
      <c r="BT36679" s="153"/>
    </row>
    <row r="36680" spans="71:72" x14ac:dyDescent="0.2">
      <c r="BS36680" s="152"/>
      <c r="BT36680" s="153"/>
    </row>
    <row r="36681" spans="71:72" x14ac:dyDescent="0.2">
      <c r="BS36681" s="152"/>
      <c r="BT36681" s="153"/>
    </row>
    <row r="36682" spans="71:72" x14ac:dyDescent="0.2">
      <c r="BS36682" s="152"/>
      <c r="BT36682" s="153"/>
    </row>
    <row r="36683" spans="71:72" x14ac:dyDescent="0.2">
      <c r="BS36683" s="152"/>
      <c r="BT36683" s="153"/>
    </row>
    <row r="36684" spans="71:72" x14ac:dyDescent="0.2">
      <c r="BS36684" s="152"/>
      <c r="BT36684" s="153"/>
    </row>
    <row r="36685" spans="71:72" x14ac:dyDescent="0.2">
      <c r="BS36685" s="152"/>
      <c r="BT36685" s="153"/>
    </row>
    <row r="36686" spans="71:72" x14ac:dyDescent="0.2">
      <c r="BS36686" s="152"/>
      <c r="BT36686" s="153"/>
    </row>
    <row r="36687" spans="71:72" x14ac:dyDescent="0.2">
      <c r="BS36687" s="152"/>
      <c r="BT36687" s="153"/>
    </row>
    <row r="36688" spans="71:72" x14ac:dyDescent="0.2">
      <c r="BS36688" s="152"/>
      <c r="BT36688" s="153"/>
    </row>
    <row r="36689" spans="71:72" x14ac:dyDescent="0.2">
      <c r="BS36689" s="152"/>
      <c r="BT36689" s="153"/>
    </row>
    <row r="36690" spans="71:72" x14ac:dyDescent="0.2">
      <c r="BS36690" s="152"/>
      <c r="BT36690" s="153"/>
    </row>
    <row r="36691" spans="71:72" x14ac:dyDescent="0.2">
      <c r="BS36691" s="152"/>
      <c r="BT36691" s="153"/>
    </row>
    <row r="36692" spans="71:72" x14ac:dyDescent="0.2">
      <c r="BS36692" s="152"/>
      <c r="BT36692" s="153"/>
    </row>
    <row r="36693" spans="71:72" x14ac:dyDescent="0.2">
      <c r="BS36693" s="152"/>
      <c r="BT36693" s="153"/>
    </row>
    <row r="36694" spans="71:72" x14ac:dyDescent="0.2">
      <c r="BS36694" s="152"/>
      <c r="BT36694" s="153"/>
    </row>
    <row r="36695" spans="71:72" x14ac:dyDescent="0.2">
      <c r="BS36695" s="152"/>
      <c r="BT36695" s="153"/>
    </row>
    <row r="36696" spans="71:72" x14ac:dyDescent="0.2">
      <c r="BS36696" s="152"/>
      <c r="BT36696" s="153"/>
    </row>
    <row r="36697" spans="71:72" x14ac:dyDescent="0.2">
      <c r="BS36697" s="152"/>
      <c r="BT36697" s="153"/>
    </row>
    <row r="36698" spans="71:72" x14ac:dyDescent="0.2">
      <c r="BS36698" s="152"/>
      <c r="BT36698" s="153"/>
    </row>
    <row r="36699" spans="71:72" x14ac:dyDescent="0.2">
      <c r="BS36699" s="152"/>
      <c r="BT36699" s="153"/>
    </row>
    <row r="36700" spans="71:72" x14ac:dyDescent="0.2">
      <c r="BS36700" s="152"/>
      <c r="BT36700" s="153"/>
    </row>
    <row r="36701" spans="71:72" x14ac:dyDescent="0.2">
      <c r="BS36701" s="152"/>
      <c r="BT36701" s="153"/>
    </row>
    <row r="36702" spans="71:72" x14ac:dyDescent="0.2">
      <c r="BS36702" s="152"/>
      <c r="BT36702" s="153"/>
    </row>
    <row r="36703" spans="71:72" x14ac:dyDescent="0.2">
      <c r="BS36703" s="152"/>
      <c r="BT36703" s="153"/>
    </row>
    <row r="36704" spans="71:72" x14ac:dyDescent="0.2">
      <c r="BS36704" s="152"/>
      <c r="BT36704" s="153"/>
    </row>
    <row r="36705" spans="71:72" x14ac:dyDescent="0.2">
      <c r="BS36705" s="152"/>
      <c r="BT36705" s="153"/>
    </row>
    <row r="36706" spans="71:72" x14ac:dyDescent="0.2">
      <c r="BS36706" s="152"/>
      <c r="BT36706" s="153"/>
    </row>
    <row r="36707" spans="71:72" x14ac:dyDescent="0.2">
      <c r="BS36707" s="152"/>
      <c r="BT36707" s="153"/>
    </row>
    <row r="36708" spans="71:72" x14ac:dyDescent="0.2">
      <c r="BS36708" s="152"/>
      <c r="BT36708" s="153"/>
    </row>
    <row r="36709" spans="71:72" x14ac:dyDescent="0.2">
      <c r="BS36709" s="152"/>
      <c r="BT36709" s="153"/>
    </row>
    <row r="36710" spans="71:72" x14ac:dyDescent="0.2">
      <c r="BS36710" s="152"/>
      <c r="BT36710" s="153"/>
    </row>
    <row r="36711" spans="71:72" x14ac:dyDescent="0.2">
      <c r="BS36711" s="152"/>
      <c r="BT36711" s="153"/>
    </row>
    <row r="36712" spans="71:72" x14ac:dyDescent="0.2">
      <c r="BS36712" s="152"/>
      <c r="BT36712" s="153"/>
    </row>
    <row r="36713" spans="71:72" x14ac:dyDescent="0.2">
      <c r="BS36713" s="152"/>
      <c r="BT36713" s="153"/>
    </row>
    <row r="36714" spans="71:72" x14ac:dyDescent="0.2">
      <c r="BS36714" s="152"/>
      <c r="BT36714" s="153"/>
    </row>
    <row r="36715" spans="71:72" x14ac:dyDescent="0.2">
      <c r="BS36715" s="152"/>
      <c r="BT36715" s="153"/>
    </row>
    <row r="36716" spans="71:72" x14ac:dyDescent="0.2">
      <c r="BS36716" s="152"/>
      <c r="BT36716" s="153"/>
    </row>
    <row r="36717" spans="71:72" x14ac:dyDescent="0.2">
      <c r="BS36717" s="152"/>
      <c r="BT36717" s="153"/>
    </row>
    <row r="36718" spans="71:72" x14ac:dyDescent="0.2">
      <c r="BS36718" s="152"/>
      <c r="BT36718" s="153"/>
    </row>
    <row r="36719" spans="71:72" x14ac:dyDescent="0.2">
      <c r="BS36719" s="152"/>
      <c r="BT36719" s="153"/>
    </row>
    <row r="36720" spans="71:72" x14ac:dyDescent="0.2">
      <c r="BS36720" s="152"/>
      <c r="BT36720" s="153"/>
    </row>
    <row r="36721" spans="71:72" x14ac:dyDescent="0.2">
      <c r="BS36721" s="152"/>
      <c r="BT36721" s="153"/>
    </row>
    <row r="36722" spans="71:72" x14ac:dyDescent="0.2">
      <c r="BS36722" s="152"/>
      <c r="BT36722" s="153"/>
    </row>
    <row r="36723" spans="71:72" x14ac:dyDescent="0.2">
      <c r="BS36723" s="152"/>
      <c r="BT36723" s="153"/>
    </row>
    <row r="36724" spans="71:72" x14ac:dyDescent="0.2">
      <c r="BS36724" s="152"/>
      <c r="BT36724" s="153"/>
    </row>
    <row r="36725" spans="71:72" x14ac:dyDescent="0.2">
      <c r="BS36725" s="152"/>
      <c r="BT36725" s="153"/>
    </row>
    <row r="36726" spans="71:72" x14ac:dyDescent="0.2">
      <c r="BS36726" s="152"/>
      <c r="BT36726" s="153"/>
    </row>
    <row r="36727" spans="71:72" x14ac:dyDescent="0.2">
      <c r="BS36727" s="152"/>
      <c r="BT36727" s="153"/>
    </row>
    <row r="36728" spans="71:72" x14ac:dyDescent="0.2">
      <c r="BS36728" s="152"/>
      <c r="BT36728" s="153"/>
    </row>
    <row r="36729" spans="71:72" x14ac:dyDescent="0.2">
      <c r="BS36729" s="152"/>
      <c r="BT36729" s="153"/>
    </row>
    <row r="36730" spans="71:72" x14ac:dyDescent="0.2">
      <c r="BS36730" s="152"/>
      <c r="BT36730" s="153"/>
    </row>
    <row r="36731" spans="71:72" x14ac:dyDescent="0.2">
      <c r="BS36731" s="152"/>
      <c r="BT36731" s="153"/>
    </row>
    <row r="36732" spans="71:72" x14ac:dyDescent="0.2">
      <c r="BS36732" s="152"/>
      <c r="BT36732" s="153"/>
    </row>
    <row r="36733" spans="71:72" x14ac:dyDescent="0.2">
      <c r="BS36733" s="152"/>
      <c r="BT36733" s="153"/>
    </row>
    <row r="36734" spans="71:72" x14ac:dyDescent="0.2">
      <c r="BS36734" s="152"/>
      <c r="BT36734" s="153"/>
    </row>
    <row r="36735" spans="71:72" x14ac:dyDescent="0.2">
      <c r="BS36735" s="152"/>
      <c r="BT36735" s="153"/>
    </row>
    <row r="36736" spans="71:72" x14ac:dyDescent="0.2">
      <c r="BS36736" s="152"/>
      <c r="BT36736" s="153"/>
    </row>
    <row r="36737" spans="71:72" x14ac:dyDescent="0.2">
      <c r="BS36737" s="152"/>
      <c r="BT36737" s="153"/>
    </row>
    <row r="36738" spans="71:72" x14ac:dyDescent="0.2">
      <c r="BS36738" s="152"/>
      <c r="BT36738" s="153"/>
    </row>
    <row r="36739" spans="71:72" x14ac:dyDescent="0.2">
      <c r="BS36739" s="152"/>
      <c r="BT36739" s="153"/>
    </row>
    <row r="36740" spans="71:72" x14ac:dyDescent="0.2">
      <c r="BS36740" s="152"/>
      <c r="BT36740" s="153"/>
    </row>
    <row r="36741" spans="71:72" x14ac:dyDescent="0.2">
      <c r="BS36741" s="152"/>
      <c r="BT36741" s="153"/>
    </row>
    <row r="36742" spans="71:72" x14ac:dyDescent="0.2">
      <c r="BS36742" s="152"/>
      <c r="BT36742" s="153"/>
    </row>
    <row r="36743" spans="71:72" x14ac:dyDescent="0.2">
      <c r="BS36743" s="152"/>
      <c r="BT36743" s="153"/>
    </row>
    <row r="36744" spans="71:72" x14ac:dyDescent="0.2">
      <c r="BS36744" s="152"/>
      <c r="BT36744" s="153"/>
    </row>
    <row r="36745" spans="71:72" x14ac:dyDescent="0.2">
      <c r="BS36745" s="152"/>
      <c r="BT36745" s="153"/>
    </row>
    <row r="36746" spans="71:72" x14ac:dyDescent="0.2">
      <c r="BS36746" s="152"/>
      <c r="BT36746" s="153"/>
    </row>
    <row r="36747" spans="71:72" x14ac:dyDescent="0.2">
      <c r="BS36747" s="152"/>
      <c r="BT36747" s="153"/>
    </row>
    <row r="36748" spans="71:72" x14ac:dyDescent="0.2">
      <c r="BS36748" s="152"/>
      <c r="BT36748" s="153"/>
    </row>
    <row r="36749" spans="71:72" x14ac:dyDescent="0.2">
      <c r="BS36749" s="152"/>
      <c r="BT36749" s="153"/>
    </row>
    <row r="36750" spans="71:72" x14ac:dyDescent="0.2">
      <c r="BS36750" s="152"/>
      <c r="BT36750" s="153"/>
    </row>
    <row r="36751" spans="71:72" x14ac:dyDescent="0.2">
      <c r="BS36751" s="152"/>
      <c r="BT36751" s="153"/>
    </row>
    <row r="36752" spans="71:72" x14ac:dyDescent="0.2">
      <c r="BS36752" s="152"/>
      <c r="BT36752" s="153"/>
    </row>
    <row r="36753" spans="71:72" x14ac:dyDescent="0.2">
      <c r="BS36753" s="152"/>
      <c r="BT36753" s="153"/>
    </row>
    <row r="36754" spans="71:72" x14ac:dyDescent="0.2">
      <c r="BS36754" s="152"/>
      <c r="BT36754" s="153"/>
    </row>
    <row r="36755" spans="71:72" x14ac:dyDescent="0.2">
      <c r="BS36755" s="152"/>
      <c r="BT36755" s="153"/>
    </row>
    <row r="36756" spans="71:72" x14ac:dyDescent="0.2">
      <c r="BS36756" s="152"/>
      <c r="BT36756" s="153"/>
    </row>
    <row r="36757" spans="71:72" x14ac:dyDescent="0.2">
      <c r="BS36757" s="152"/>
      <c r="BT36757" s="153"/>
    </row>
    <row r="36758" spans="71:72" x14ac:dyDescent="0.2">
      <c r="BS36758" s="152"/>
      <c r="BT36758" s="153"/>
    </row>
    <row r="36759" spans="71:72" x14ac:dyDescent="0.2">
      <c r="BS36759" s="152"/>
      <c r="BT36759" s="153"/>
    </row>
    <row r="36760" spans="71:72" x14ac:dyDescent="0.2">
      <c r="BS36760" s="152"/>
      <c r="BT36760" s="153"/>
    </row>
    <row r="36761" spans="71:72" x14ac:dyDescent="0.2">
      <c r="BS36761" s="152"/>
      <c r="BT36761" s="153"/>
    </row>
    <row r="36762" spans="71:72" x14ac:dyDescent="0.2">
      <c r="BS36762" s="152"/>
      <c r="BT36762" s="153"/>
    </row>
    <row r="36763" spans="71:72" x14ac:dyDescent="0.2">
      <c r="BS36763" s="152"/>
      <c r="BT36763" s="153"/>
    </row>
    <row r="36764" spans="71:72" x14ac:dyDescent="0.2">
      <c r="BS36764" s="152"/>
      <c r="BT36764" s="153"/>
    </row>
    <row r="36765" spans="71:72" x14ac:dyDescent="0.2">
      <c r="BS36765" s="152"/>
      <c r="BT36765" s="153"/>
    </row>
    <row r="36766" spans="71:72" x14ac:dyDescent="0.2">
      <c r="BS36766" s="152"/>
      <c r="BT36766" s="153"/>
    </row>
    <row r="36767" spans="71:72" x14ac:dyDescent="0.2">
      <c r="BS36767" s="152"/>
      <c r="BT36767" s="153"/>
    </row>
    <row r="36768" spans="71:72" x14ac:dyDescent="0.2">
      <c r="BS36768" s="152"/>
      <c r="BT36768" s="153"/>
    </row>
    <row r="36769" spans="71:72" x14ac:dyDescent="0.2">
      <c r="BS36769" s="152"/>
      <c r="BT36769" s="153"/>
    </row>
    <row r="36770" spans="71:72" x14ac:dyDescent="0.2">
      <c r="BS36770" s="152"/>
      <c r="BT36770" s="153"/>
    </row>
    <row r="36771" spans="71:72" x14ac:dyDescent="0.2">
      <c r="BS36771" s="152"/>
      <c r="BT36771" s="153"/>
    </row>
    <row r="36772" spans="71:72" x14ac:dyDescent="0.2">
      <c r="BS36772" s="152"/>
      <c r="BT36772" s="153"/>
    </row>
    <row r="36773" spans="71:72" x14ac:dyDescent="0.2">
      <c r="BS36773" s="152"/>
      <c r="BT36773" s="153"/>
    </row>
    <row r="36774" spans="71:72" x14ac:dyDescent="0.2">
      <c r="BS36774" s="152"/>
      <c r="BT36774" s="153"/>
    </row>
    <row r="36775" spans="71:72" x14ac:dyDescent="0.2">
      <c r="BS36775" s="152"/>
      <c r="BT36775" s="153"/>
    </row>
    <row r="36776" spans="71:72" x14ac:dyDescent="0.2">
      <c r="BS36776" s="152"/>
      <c r="BT36776" s="153"/>
    </row>
    <row r="36777" spans="71:72" x14ac:dyDescent="0.2">
      <c r="BS36777" s="152"/>
      <c r="BT36777" s="153"/>
    </row>
    <row r="36778" spans="71:72" x14ac:dyDescent="0.2">
      <c r="BS36778" s="152"/>
      <c r="BT36778" s="153"/>
    </row>
    <row r="36779" spans="71:72" x14ac:dyDescent="0.2">
      <c r="BS36779" s="152"/>
      <c r="BT36779" s="153"/>
    </row>
    <row r="36780" spans="71:72" x14ac:dyDescent="0.2">
      <c r="BS36780" s="152"/>
      <c r="BT36780" s="153"/>
    </row>
    <row r="36781" spans="71:72" x14ac:dyDescent="0.2">
      <c r="BS36781" s="152"/>
      <c r="BT36781" s="153"/>
    </row>
    <row r="36782" spans="71:72" x14ac:dyDescent="0.2">
      <c r="BS36782" s="152"/>
      <c r="BT36782" s="153"/>
    </row>
    <row r="36783" spans="71:72" x14ac:dyDescent="0.2">
      <c r="BS36783" s="152"/>
      <c r="BT36783" s="153"/>
    </row>
    <row r="36784" spans="71:72" x14ac:dyDescent="0.2">
      <c r="BS36784" s="152"/>
      <c r="BT36784" s="153"/>
    </row>
    <row r="36785" spans="71:72" x14ac:dyDescent="0.2">
      <c r="BS36785" s="152"/>
      <c r="BT36785" s="153"/>
    </row>
    <row r="36786" spans="71:72" x14ac:dyDescent="0.2">
      <c r="BS36786" s="152"/>
      <c r="BT36786" s="153"/>
    </row>
    <row r="36787" spans="71:72" x14ac:dyDescent="0.2">
      <c r="BS36787" s="152"/>
      <c r="BT36787" s="153"/>
    </row>
    <row r="36788" spans="71:72" x14ac:dyDescent="0.2">
      <c r="BS36788" s="152"/>
      <c r="BT36788" s="153"/>
    </row>
    <row r="36789" spans="71:72" x14ac:dyDescent="0.2">
      <c r="BS36789" s="152"/>
      <c r="BT36789" s="153"/>
    </row>
    <row r="36790" spans="71:72" x14ac:dyDescent="0.2">
      <c r="BS36790" s="152"/>
      <c r="BT36790" s="153"/>
    </row>
    <row r="36791" spans="71:72" x14ac:dyDescent="0.2">
      <c r="BS36791" s="152"/>
      <c r="BT36791" s="153"/>
    </row>
    <row r="36792" spans="71:72" x14ac:dyDescent="0.2">
      <c r="BS36792" s="152"/>
      <c r="BT36792" s="153"/>
    </row>
    <row r="36793" spans="71:72" x14ac:dyDescent="0.2">
      <c r="BS36793" s="152"/>
      <c r="BT36793" s="153"/>
    </row>
    <row r="36794" spans="71:72" x14ac:dyDescent="0.2">
      <c r="BS36794" s="152"/>
      <c r="BT36794" s="153"/>
    </row>
    <row r="36795" spans="71:72" x14ac:dyDescent="0.2">
      <c r="BS36795" s="152"/>
      <c r="BT36795" s="153"/>
    </row>
    <row r="36796" spans="71:72" x14ac:dyDescent="0.2">
      <c r="BS36796" s="152"/>
      <c r="BT36796" s="153"/>
    </row>
    <row r="36797" spans="71:72" x14ac:dyDescent="0.2">
      <c r="BS36797" s="152"/>
      <c r="BT36797" s="153"/>
    </row>
    <row r="36798" spans="71:72" x14ac:dyDescent="0.2">
      <c r="BS36798" s="152"/>
      <c r="BT36798" s="153"/>
    </row>
    <row r="36799" spans="71:72" x14ac:dyDescent="0.2">
      <c r="BS36799" s="152"/>
      <c r="BT36799" s="153"/>
    </row>
    <row r="36800" spans="71:72" x14ac:dyDescent="0.2">
      <c r="BS36800" s="152"/>
      <c r="BT36800" s="153"/>
    </row>
    <row r="36801" spans="71:72" x14ac:dyDescent="0.2">
      <c r="BS36801" s="152"/>
      <c r="BT36801" s="153"/>
    </row>
    <row r="36802" spans="71:72" x14ac:dyDescent="0.2">
      <c r="BS36802" s="152"/>
      <c r="BT36802" s="153"/>
    </row>
    <row r="36803" spans="71:72" x14ac:dyDescent="0.2">
      <c r="BS36803" s="152"/>
      <c r="BT36803" s="153"/>
    </row>
    <row r="36804" spans="71:72" x14ac:dyDescent="0.2">
      <c r="BS36804" s="152"/>
      <c r="BT36804" s="153"/>
    </row>
    <row r="36805" spans="71:72" x14ac:dyDescent="0.2">
      <c r="BS36805" s="152"/>
      <c r="BT36805" s="153"/>
    </row>
    <row r="36806" spans="71:72" x14ac:dyDescent="0.2">
      <c r="BS36806" s="152"/>
      <c r="BT36806" s="153"/>
    </row>
    <row r="36807" spans="71:72" x14ac:dyDescent="0.2">
      <c r="BS36807" s="152"/>
      <c r="BT36807" s="153"/>
    </row>
    <row r="36808" spans="71:72" x14ac:dyDescent="0.2">
      <c r="BS36808" s="152"/>
      <c r="BT36808" s="153"/>
    </row>
    <row r="36809" spans="71:72" x14ac:dyDescent="0.2">
      <c r="BS36809" s="152"/>
      <c r="BT36809" s="153"/>
    </row>
    <row r="36810" spans="71:72" x14ac:dyDescent="0.2">
      <c r="BS36810" s="152"/>
      <c r="BT36810" s="153"/>
    </row>
    <row r="36811" spans="71:72" x14ac:dyDescent="0.2">
      <c r="BS36811" s="152"/>
      <c r="BT36811" s="153"/>
    </row>
    <row r="36812" spans="71:72" x14ac:dyDescent="0.2">
      <c r="BS36812" s="152"/>
      <c r="BT36812" s="153"/>
    </row>
    <row r="36813" spans="71:72" x14ac:dyDescent="0.2">
      <c r="BS36813" s="152"/>
      <c r="BT36813" s="153"/>
    </row>
    <row r="36814" spans="71:72" x14ac:dyDescent="0.2">
      <c r="BS36814" s="152"/>
      <c r="BT36814" s="153"/>
    </row>
    <row r="36815" spans="71:72" x14ac:dyDescent="0.2">
      <c r="BS36815" s="152"/>
      <c r="BT36815" s="153"/>
    </row>
    <row r="36816" spans="71:72" x14ac:dyDescent="0.2">
      <c r="BS36816" s="152"/>
      <c r="BT36816" s="153"/>
    </row>
    <row r="36817" spans="71:72" x14ac:dyDescent="0.2">
      <c r="BS36817" s="152"/>
      <c r="BT36817" s="153"/>
    </row>
    <row r="36818" spans="71:72" x14ac:dyDescent="0.2">
      <c r="BS36818" s="152"/>
      <c r="BT36818" s="153"/>
    </row>
    <row r="36819" spans="71:72" x14ac:dyDescent="0.2">
      <c r="BS36819" s="152"/>
      <c r="BT36819" s="153"/>
    </row>
    <row r="36820" spans="71:72" x14ac:dyDescent="0.2">
      <c r="BS36820" s="152"/>
      <c r="BT36820" s="153"/>
    </row>
    <row r="36821" spans="71:72" x14ac:dyDescent="0.2">
      <c r="BS36821" s="152"/>
      <c r="BT36821" s="153"/>
    </row>
    <row r="36822" spans="71:72" x14ac:dyDescent="0.2">
      <c r="BS36822" s="152"/>
      <c r="BT36822" s="153"/>
    </row>
    <row r="36823" spans="71:72" x14ac:dyDescent="0.2">
      <c r="BS36823" s="152"/>
      <c r="BT36823" s="153"/>
    </row>
    <row r="36824" spans="71:72" x14ac:dyDescent="0.2">
      <c r="BS36824" s="152"/>
      <c r="BT36824" s="153"/>
    </row>
    <row r="36825" spans="71:72" x14ac:dyDescent="0.2">
      <c r="BS36825" s="152"/>
      <c r="BT36825" s="153"/>
    </row>
    <row r="36826" spans="71:72" x14ac:dyDescent="0.2">
      <c r="BS36826" s="152"/>
      <c r="BT36826" s="153"/>
    </row>
    <row r="36827" spans="71:72" x14ac:dyDescent="0.2">
      <c r="BS36827" s="152"/>
      <c r="BT36827" s="153"/>
    </row>
    <row r="36828" spans="71:72" x14ac:dyDescent="0.2">
      <c r="BS36828" s="152"/>
      <c r="BT36828" s="153"/>
    </row>
    <row r="36829" spans="71:72" x14ac:dyDescent="0.2">
      <c r="BS36829" s="152"/>
      <c r="BT36829" s="153"/>
    </row>
    <row r="36830" spans="71:72" x14ac:dyDescent="0.2">
      <c r="BS36830" s="152"/>
      <c r="BT36830" s="153"/>
    </row>
    <row r="36831" spans="71:72" x14ac:dyDescent="0.2">
      <c r="BS36831" s="152"/>
      <c r="BT36831" s="153"/>
    </row>
    <row r="36832" spans="71:72" x14ac:dyDescent="0.2">
      <c r="BS36832" s="152"/>
      <c r="BT36832" s="153"/>
    </row>
    <row r="36833" spans="71:72" x14ac:dyDescent="0.2">
      <c r="BS36833" s="152"/>
      <c r="BT36833" s="153"/>
    </row>
    <row r="36834" spans="71:72" x14ac:dyDescent="0.2">
      <c r="BS36834" s="152"/>
      <c r="BT36834" s="153"/>
    </row>
    <row r="36835" spans="71:72" x14ac:dyDescent="0.2">
      <c r="BS36835" s="152"/>
      <c r="BT36835" s="153"/>
    </row>
    <row r="36836" spans="71:72" x14ac:dyDescent="0.2">
      <c r="BS36836" s="152"/>
      <c r="BT36836" s="153"/>
    </row>
    <row r="36837" spans="71:72" x14ac:dyDescent="0.2">
      <c r="BS36837" s="152"/>
      <c r="BT36837" s="153"/>
    </row>
    <row r="36838" spans="71:72" x14ac:dyDescent="0.2">
      <c r="BS36838" s="152"/>
      <c r="BT36838" s="153"/>
    </row>
    <row r="36839" spans="71:72" x14ac:dyDescent="0.2">
      <c r="BS36839" s="152"/>
      <c r="BT36839" s="153"/>
    </row>
    <row r="36840" spans="71:72" x14ac:dyDescent="0.2">
      <c r="BS36840" s="152"/>
      <c r="BT36840" s="153"/>
    </row>
    <row r="36841" spans="71:72" x14ac:dyDescent="0.2">
      <c r="BS36841" s="152"/>
      <c r="BT36841" s="153"/>
    </row>
    <row r="36842" spans="71:72" x14ac:dyDescent="0.2">
      <c r="BS36842" s="152"/>
      <c r="BT36842" s="153"/>
    </row>
    <row r="36843" spans="71:72" x14ac:dyDescent="0.2">
      <c r="BS36843" s="152"/>
      <c r="BT36843" s="153"/>
    </row>
    <row r="36844" spans="71:72" x14ac:dyDescent="0.2">
      <c r="BS36844" s="152"/>
      <c r="BT36844" s="153"/>
    </row>
    <row r="36845" spans="71:72" x14ac:dyDescent="0.2">
      <c r="BS36845" s="152"/>
      <c r="BT36845" s="153"/>
    </row>
    <row r="36846" spans="71:72" x14ac:dyDescent="0.2">
      <c r="BS36846" s="152"/>
      <c r="BT36846" s="153"/>
    </row>
    <row r="36847" spans="71:72" x14ac:dyDescent="0.2">
      <c r="BS36847" s="152"/>
      <c r="BT36847" s="153"/>
    </row>
    <row r="36848" spans="71:72" x14ac:dyDescent="0.2">
      <c r="BS36848" s="152"/>
      <c r="BT36848" s="153"/>
    </row>
    <row r="36849" spans="71:72" x14ac:dyDescent="0.2">
      <c r="BS36849" s="152"/>
      <c r="BT36849" s="153"/>
    </row>
    <row r="36850" spans="71:72" x14ac:dyDescent="0.2">
      <c r="BS36850" s="152"/>
      <c r="BT36850" s="153"/>
    </row>
    <row r="36851" spans="71:72" x14ac:dyDescent="0.2">
      <c r="BS36851" s="152"/>
      <c r="BT36851" s="153"/>
    </row>
    <row r="36852" spans="71:72" x14ac:dyDescent="0.2">
      <c r="BS36852" s="152"/>
      <c r="BT36852" s="153"/>
    </row>
    <row r="36853" spans="71:72" x14ac:dyDescent="0.2">
      <c r="BS36853" s="152"/>
      <c r="BT36853" s="153"/>
    </row>
    <row r="36854" spans="71:72" x14ac:dyDescent="0.2">
      <c r="BS36854" s="152"/>
      <c r="BT36854" s="153"/>
    </row>
    <row r="36855" spans="71:72" x14ac:dyDescent="0.2">
      <c r="BS36855" s="152"/>
      <c r="BT36855" s="153"/>
    </row>
    <row r="36856" spans="71:72" x14ac:dyDescent="0.2">
      <c r="BS36856" s="152"/>
      <c r="BT36856" s="153"/>
    </row>
    <row r="36857" spans="71:72" x14ac:dyDescent="0.2">
      <c r="BS36857" s="152"/>
      <c r="BT36857" s="153"/>
    </row>
    <row r="36858" spans="71:72" x14ac:dyDescent="0.2">
      <c r="BS36858" s="152"/>
      <c r="BT36858" s="153"/>
    </row>
    <row r="36859" spans="71:72" x14ac:dyDescent="0.2">
      <c r="BS36859" s="152"/>
      <c r="BT36859" s="153"/>
    </row>
    <row r="36860" spans="71:72" x14ac:dyDescent="0.2">
      <c r="BS36860" s="152"/>
      <c r="BT36860" s="153"/>
    </row>
    <row r="36861" spans="71:72" x14ac:dyDescent="0.2">
      <c r="BS36861" s="152"/>
      <c r="BT36861" s="153"/>
    </row>
    <row r="36862" spans="71:72" x14ac:dyDescent="0.2">
      <c r="BS36862" s="152"/>
      <c r="BT36862" s="153"/>
    </row>
    <row r="36863" spans="71:72" x14ac:dyDescent="0.2">
      <c r="BS36863" s="152"/>
      <c r="BT36863" s="153"/>
    </row>
    <row r="36864" spans="71:72" x14ac:dyDescent="0.2">
      <c r="BS36864" s="152"/>
      <c r="BT36864" s="153"/>
    </row>
    <row r="36865" spans="71:72" x14ac:dyDescent="0.2">
      <c r="BS36865" s="152"/>
      <c r="BT36865" s="153"/>
    </row>
    <row r="36866" spans="71:72" x14ac:dyDescent="0.2">
      <c r="BS36866" s="152"/>
      <c r="BT36866" s="153"/>
    </row>
    <row r="36867" spans="71:72" x14ac:dyDescent="0.2">
      <c r="BS36867" s="152"/>
      <c r="BT36867" s="153"/>
    </row>
    <row r="36868" spans="71:72" x14ac:dyDescent="0.2">
      <c r="BS36868" s="152"/>
      <c r="BT36868" s="153"/>
    </row>
    <row r="36869" spans="71:72" x14ac:dyDescent="0.2">
      <c r="BS36869" s="152"/>
      <c r="BT36869" s="153"/>
    </row>
    <row r="36870" spans="71:72" x14ac:dyDescent="0.2">
      <c r="BS36870" s="152"/>
      <c r="BT36870" s="153"/>
    </row>
    <row r="36871" spans="71:72" x14ac:dyDescent="0.2">
      <c r="BS36871" s="152"/>
      <c r="BT36871" s="153"/>
    </row>
    <row r="36872" spans="71:72" x14ac:dyDescent="0.2">
      <c r="BS36872" s="152"/>
      <c r="BT36872" s="153"/>
    </row>
    <row r="36873" spans="71:72" x14ac:dyDescent="0.2">
      <c r="BS36873" s="152"/>
      <c r="BT36873" s="153"/>
    </row>
    <row r="36874" spans="71:72" x14ac:dyDescent="0.2">
      <c r="BS36874" s="152"/>
      <c r="BT36874" s="153"/>
    </row>
    <row r="36875" spans="71:72" x14ac:dyDescent="0.2">
      <c r="BS36875" s="152"/>
      <c r="BT36875" s="153"/>
    </row>
    <row r="36876" spans="71:72" x14ac:dyDescent="0.2">
      <c r="BS36876" s="152"/>
      <c r="BT36876" s="153"/>
    </row>
    <row r="36877" spans="71:72" x14ac:dyDescent="0.2">
      <c r="BS36877" s="152"/>
      <c r="BT36877" s="153"/>
    </row>
    <row r="36878" spans="71:72" x14ac:dyDescent="0.2">
      <c r="BS36878" s="152"/>
      <c r="BT36878" s="153"/>
    </row>
    <row r="36879" spans="71:72" x14ac:dyDescent="0.2">
      <c r="BS36879" s="152"/>
      <c r="BT36879" s="153"/>
    </row>
    <row r="36880" spans="71:72" x14ac:dyDescent="0.2">
      <c r="BS36880" s="152"/>
      <c r="BT36880" s="153"/>
    </row>
    <row r="36881" spans="71:72" x14ac:dyDescent="0.2">
      <c r="BS36881" s="152"/>
      <c r="BT36881" s="153"/>
    </row>
    <row r="36882" spans="71:72" x14ac:dyDescent="0.2">
      <c r="BS36882" s="152"/>
      <c r="BT36882" s="153"/>
    </row>
    <row r="36883" spans="71:72" x14ac:dyDescent="0.2">
      <c r="BS36883" s="152"/>
      <c r="BT36883" s="153"/>
    </row>
    <row r="36884" spans="71:72" x14ac:dyDescent="0.2">
      <c r="BS36884" s="152"/>
      <c r="BT36884" s="153"/>
    </row>
    <row r="36885" spans="71:72" x14ac:dyDescent="0.2">
      <c r="BS36885" s="152"/>
      <c r="BT36885" s="153"/>
    </row>
    <row r="36886" spans="71:72" x14ac:dyDescent="0.2">
      <c r="BS36886" s="152"/>
      <c r="BT36886" s="153"/>
    </row>
    <row r="36887" spans="71:72" x14ac:dyDescent="0.2">
      <c r="BS36887" s="152"/>
      <c r="BT36887" s="153"/>
    </row>
    <row r="36888" spans="71:72" x14ac:dyDescent="0.2">
      <c r="BS36888" s="152"/>
      <c r="BT36888" s="153"/>
    </row>
    <row r="36889" spans="71:72" x14ac:dyDescent="0.2">
      <c r="BS36889" s="152"/>
      <c r="BT36889" s="153"/>
    </row>
    <row r="36890" spans="71:72" x14ac:dyDescent="0.2">
      <c r="BS36890" s="152"/>
      <c r="BT36890" s="153"/>
    </row>
    <row r="36891" spans="71:72" x14ac:dyDescent="0.2">
      <c r="BS36891" s="152"/>
      <c r="BT36891" s="153"/>
    </row>
    <row r="36892" spans="71:72" x14ac:dyDescent="0.2">
      <c r="BS36892" s="152"/>
      <c r="BT36892" s="153"/>
    </row>
    <row r="36893" spans="71:72" x14ac:dyDescent="0.2">
      <c r="BS36893" s="152"/>
      <c r="BT36893" s="153"/>
    </row>
    <row r="36894" spans="71:72" x14ac:dyDescent="0.2">
      <c r="BS36894" s="152"/>
      <c r="BT36894" s="153"/>
    </row>
    <row r="36895" spans="71:72" x14ac:dyDescent="0.2">
      <c r="BS36895" s="152"/>
      <c r="BT36895" s="153"/>
    </row>
    <row r="36896" spans="71:72" x14ac:dyDescent="0.2">
      <c r="BS36896" s="152"/>
      <c r="BT36896" s="153"/>
    </row>
    <row r="36897" spans="71:72" x14ac:dyDescent="0.2">
      <c r="BS36897" s="152"/>
      <c r="BT36897" s="153"/>
    </row>
    <row r="36898" spans="71:72" x14ac:dyDescent="0.2">
      <c r="BS36898" s="152"/>
      <c r="BT36898" s="153"/>
    </row>
    <row r="36899" spans="71:72" x14ac:dyDescent="0.2">
      <c r="BS36899" s="152"/>
      <c r="BT36899" s="153"/>
    </row>
    <row r="36900" spans="71:72" x14ac:dyDescent="0.2">
      <c r="BS36900" s="152"/>
      <c r="BT36900" s="153"/>
    </row>
    <row r="36901" spans="71:72" x14ac:dyDescent="0.2">
      <c r="BS36901" s="152"/>
      <c r="BT36901" s="153"/>
    </row>
    <row r="36902" spans="71:72" x14ac:dyDescent="0.2">
      <c r="BS36902" s="152"/>
      <c r="BT36902" s="153"/>
    </row>
    <row r="36903" spans="71:72" x14ac:dyDescent="0.2">
      <c r="BS36903" s="152"/>
      <c r="BT36903" s="153"/>
    </row>
    <row r="36904" spans="71:72" x14ac:dyDescent="0.2">
      <c r="BS36904" s="152"/>
      <c r="BT36904" s="153"/>
    </row>
    <row r="36905" spans="71:72" x14ac:dyDescent="0.2">
      <c r="BS36905" s="152"/>
      <c r="BT36905" s="153"/>
    </row>
    <row r="36906" spans="71:72" x14ac:dyDescent="0.2">
      <c r="BS36906" s="152"/>
      <c r="BT36906" s="153"/>
    </row>
    <row r="36907" spans="71:72" x14ac:dyDescent="0.2">
      <c r="BS36907" s="152"/>
      <c r="BT36907" s="153"/>
    </row>
    <row r="36908" spans="71:72" x14ac:dyDescent="0.2">
      <c r="BS36908" s="152"/>
      <c r="BT36908" s="153"/>
    </row>
    <row r="36909" spans="71:72" x14ac:dyDescent="0.2">
      <c r="BS36909" s="152"/>
      <c r="BT36909" s="153"/>
    </row>
    <row r="36910" spans="71:72" x14ac:dyDescent="0.2">
      <c r="BS36910" s="152"/>
      <c r="BT36910" s="153"/>
    </row>
    <row r="36911" spans="71:72" x14ac:dyDescent="0.2">
      <c r="BS36911" s="152"/>
      <c r="BT36911" s="153"/>
    </row>
    <row r="36912" spans="71:72" x14ac:dyDescent="0.2">
      <c r="BS36912" s="152"/>
      <c r="BT36912" s="153"/>
    </row>
    <row r="36913" spans="71:72" x14ac:dyDescent="0.2">
      <c r="BS36913" s="152"/>
      <c r="BT36913" s="153"/>
    </row>
    <row r="36914" spans="71:72" x14ac:dyDescent="0.2">
      <c r="BS36914" s="152"/>
      <c r="BT36914" s="153"/>
    </row>
    <row r="36915" spans="71:72" x14ac:dyDescent="0.2">
      <c r="BS36915" s="152"/>
      <c r="BT36915" s="153"/>
    </row>
    <row r="36916" spans="71:72" x14ac:dyDescent="0.2">
      <c r="BS36916" s="152"/>
      <c r="BT36916" s="153"/>
    </row>
    <row r="36917" spans="71:72" x14ac:dyDescent="0.2">
      <c r="BS36917" s="152"/>
      <c r="BT36917" s="153"/>
    </row>
    <row r="36918" spans="71:72" x14ac:dyDescent="0.2">
      <c r="BS36918" s="152"/>
      <c r="BT36918" s="153"/>
    </row>
    <row r="36919" spans="71:72" x14ac:dyDescent="0.2">
      <c r="BS36919" s="152"/>
      <c r="BT36919" s="153"/>
    </row>
    <row r="36920" spans="71:72" x14ac:dyDescent="0.2">
      <c r="BS36920" s="152"/>
      <c r="BT36920" s="153"/>
    </row>
    <row r="36921" spans="71:72" x14ac:dyDescent="0.2">
      <c r="BS36921" s="152"/>
      <c r="BT36921" s="153"/>
    </row>
    <row r="36922" spans="71:72" x14ac:dyDescent="0.2">
      <c r="BS36922" s="152"/>
      <c r="BT36922" s="153"/>
    </row>
    <row r="36923" spans="71:72" x14ac:dyDescent="0.2">
      <c r="BS36923" s="152"/>
      <c r="BT36923" s="153"/>
    </row>
    <row r="36924" spans="71:72" x14ac:dyDescent="0.2">
      <c r="BS36924" s="152"/>
      <c r="BT36924" s="153"/>
    </row>
    <row r="36925" spans="71:72" x14ac:dyDescent="0.2">
      <c r="BS36925" s="152"/>
      <c r="BT36925" s="153"/>
    </row>
    <row r="36926" spans="71:72" x14ac:dyDescent="0.2">
      <c r="BS36926" s="152"/>
      <c r="BT36926" s="153"/>
    </row>
    <row r="36927" spans="71:72" x14ac:dyDescent="0.2">
      <c r="BS36927" s="152"/>
      <c r="BT36927" s="153"/>
    </row>
    <row r="36928" spans="71:72" x14ac:dyDescent="0.2">
      <c r="BS36928" s="152"/>
      <c r="BT36928" s="153"/>
    </row>
    <row r="36929" spans="71:72" x14ac:dyDescent="0.2">
      <c r="BS36929" s="152"/>
      <c r="BT36929" s="153"/>
    </row>
    <row r="36930" spans="71:72" x14ac:dyDescent="0.2">
      <c r="BS36930" s="152"/>
      <c r="BT36930" s="153"/>
    </row>
    <row r="36931" spans="71:72" x14ac:dyDescent="0.2">
      <c r="BS36931" s="152"/>
      <c r="BT36931" s="153"/>
    </row>
    <row r="36932" spans="71:72" x14ac:dyDescent="0.2">
      <c r="BS36932" s="152"/>
      <c r="BT36932" s="153"/>
    </row>
    <row r="36933" spans="71:72" x14ac:dyDescent="0.2">
      <c r="BS36933" s="152"/>
      <c r="BT36933" s="153"/>
    </row>
    <row r="36934" spans="71:72" x14ac:dyDescent="0.2">
      <c r="BS36934" s="152"/>
      <c r="BT36934" s="153"/>
    </row>
    <row r="36935" spans="71:72" x14ac:dyDescent="0.2">
      <c r="BS36935" s="152"/>
      <c r="BT36935" s="153"/>
    </row>
    <row r="36936" spans="71:72" x14ac:dyDescent="0.2">
      <c r="BS36936" s="152"/>
      <c r="BT36936" s="153"/>
    </row>
    <row r="36937" spans="71:72" x14ac:dyDescent="0.2">
      <c r="BS36937" s="152"/>
      <c r="BT36937" s="153"/>
    </row>
    <row r="36938" spans="71:72" x14ac:dyDescent="0.2">
      <c r="BS36938" s="152"/>
      <c r="BT36938" s="153"/>
    </row>
    <row r="36939" spans="71:72" x14ac:dyDescent="0.2">
      <c r="BS36939" s="152"/>
      <c r="BT36939" s="153"/>
    </row>
    <row r="36940" spans="71:72" x14ac:dyDescent="0.2">
      <c r="BS36940" s="152"/>
      <c r="BT36940" s="153"/>
    </row>
    <row r="36941" spans="71:72" x14ac:dyDescent="0.2">
      <c r="BS36941" s="152"/>
      <c r="BT36941" s="153"/>
    </row>
    <row r="36942" spans="71:72" x14ac:dyDescent="0.2">
      <c r="BS36942" s="152"/>
      <c r="BT36942" s="153"/>
    </row>
    <row r="36943" spans="71:72" x14ac:dyDescent="0.2">
      <c r="BS36943" s="152"/>
      <c r="BT36943" s="153"/>
    </row>
    <row r="36944" spans="71:72" x14ac:dyDescent="0.2">
      <c r="BS36944" s="152"/>
      <c r="BT36944" s="153"/>
    </row>
    <row r="36945" spans="71:72" x14ac:dyDescent="0.2">
      <c r="BS36945" s="152"/>
      <c r="BT36945" s="153"/>
    </row>
    <row r="36946" spans="71:72" x14ac:dyDescent="0.2">
      <c r="BS36946" s="152"/>
      <c r="BT36946" s="153"/>
    </row>
    <row r="36947" spans="71:72" x14ac:dyDescent="0.2">
      <c r="BS36947" s="152"/>
      <c r="BT36947" s="153"/>
    </row>
    <row r="36948" spans="71:72" x14ac:dyDescent="0.2">
      <c r="BS36948" s="152"/>
      <c r="BT36948" s="153"/>
    </row>
    <row r="36949" spans="71:72" x14ac:dyDescent="0.2">
      <c r="BS36949" s="152"/>
      <c r="BT36949" s="153"/>
    </row>
    <row r="36950" spans="71:72" x14ac:dyDescent="0.2">
      <c r="BS36950" s="152"/>
      <c r="BT36950" s="153"/>
    </row>
    <row r="36951" spans="71:72" x14ac:dyDescent="0.2">
      <c r="BS36951" s="152"/>
      <c r="BT36951" s="153"/>
    </row>
    <row r="36952" spans="71:72" x14ac:dyDescent="0.2">
      <c r="BS36952" s="152"/>
      <c r="BT36952" s="153"/>
    </row>
    <row r="36953" spans="71:72" x14ac:dyDescent="0.2">
      <c r="BS36953" s="152"/>
      <c r="BT36953" s="153"/>
    </row>
    <row r="36954" spans="71:72" x14ac:dyDescent="0.2">
      <c r="BS36954" s="152"/>
      <c r="BT36954" s="153"/>
    </row>
    <row r="36955" spans="71:72" x14ac:dyDescent="0.2">
      <c r="BS36955" s="152"/>
      <c r="BT36955" s="153"/>
    </row>
    <row r="36956" spans="71:72" x14ac:dyDescent="0.2">
      <c r="BS36956" s="152"/>
      <c r="BT36956" s="153"/>
    </row>
    <row r="36957" spans="71:72" x14ac:dyDescent="0.2">
      <c r="BS36957" s="152"/>
      <c r="BT36957" s="153"/>
    </row>
    <row r="36958" spans="71:72" x14ac:dyDescent="0.2">
      <c r="BS36958" s="152"/>
      <c r="BT36958" s="153"/>
    </row>
    <row r="36959" spans="71:72" x14ac:dyDescent="0.2">
      <c r="BS36959" s="152"/>
      <c r="BT36959" s="153"/>
    </row>
    <row r="36960" spans="71:72" x14ac:dyDescent="0.2">
      <c r="BS36960" s="152"/>
      <c r="BT36960" s="153"/>
    </row>
    <row r="36961" spans="71:72" x14ac:dyDescent="0.2">
      <c r="BS36961" s="152"/>
      <c r="BT36961" s="153"/>
    </row>
    <row r="36962" spans="71:72" x14ac:dyDescent="0.2">
      <c r="BS36962" s="152"/>
      <c r="BT36962" s="153"/>
    </row>
    <row r="36963" spans="71:72" x14ac:dyDescent="0.2">
      <c r="BS36963" s="152"/>
      <c r="BT36963" s="153"/>
    </row>
    <row r="36964" spans="71:72" x14ac:dyDescent="0.2">
      <c r="BS36964" s="152"/>
      <c r="BT36964" s="153"/>
    </row>
    <row r="36965" spans="71:72" x14ac:dyDescent="0.2">
      <c r="BS36965" s="152"/>
      <c r="BT36965" s="153"/>
    </row>
    <row r="36966" spans="71:72" x14ac:dyDescent="0.2">
      <c r="BS36966" s="152"/>
      <c r="BT36966" s="153"/>
    </row>
    <row r="36967" spans="71:72" x14ac:dyDescent="0.2">
      <c r="BS36967" s="152"/>
      <c r="BT36967" s="153"/>
    </row>
    <row r="36968" spans="71:72" x14ac:dyDescent="0.2">
      <c r="BS36968" s="152"/>
      <c r="BT36968" s="153"/>
    </row>
    <row r="36969" spans="71:72" x14ac:dyDescent="0.2">
      <c r="BS36969" s="152"/>
      <c r="BT36969" s="153"/>
    </row>
    <row r="36970" spans="71:72" x14ac:dyDescent="0.2">
      <c r="BS36970" s="152"/>
      <c r="BT36970" s="153"/>
    </row>
    <row r="36971" spans="71:72" x14ac:dyDescent="0.2">
      <c r="BS36971" s="152"/>
      <c r="BT36971" s="153"/>
    </row>
    <row r="36972" spans="71:72" x14ac:dyDescent="0.2">
      <c r="BS36972" s="152"/>
      <c r="BT36972" s="153"/>
    </row>
    <row r="36973" spans="71:72" x14ac:dyDescent="0.2">
      <c r="BS36973" s="152"/>
      <c r="BT36973" s="153"/>
    </row>
    <row r="36974" spans="71:72" x14ac:dyDescent="0.2">
      <c r="BS36974" s="152"/>
      <c r="BT36974" s="153"/>
    </row>
    <row r="36975" spans="71:72" x14ac:dyDescent="0.2">
      <c r="BS36975" s="152"/>
      <c r="BT36975" s="153"/>
    </row>
    <row r="36976" spans="71:72" x14ac:dyDescent="0.2">
      <c r="BS36976" s="152"/>
      <c r="BT36976" s="153"/>
    </row>
    <row r="36977" spans="71:72" x14ac:dyDescent="0.2">
      <c r="BS36977" s="152"/>
      <c r="BT36977" s="153"/>
    </row>
    <row r="36978" spans="71:72" x14ac:dyDescent="0.2">
      <c r="BS36978" s="152"/>
      <c r="BT36978" s="153"/>
    </row>
    <row r="36979" spans="71:72" x14ac:dyDescent="0.2">
      <c r="BS36979" s="152"/>
      <c r="BT36979" s="153"/>
    </row>
    <row r="36980" spans="71:72" x14ac:dyDescent="0.2">
      <c r="BS36980" s="152"/>
      <c r="BT36980" s="153"/>
    </row>
    <row r="36981" spans="71:72" x14ac:dyDescent="0.2">
      <c r="BS36981" s="152"/>
      <c r="BT36981" s="153"/>
    </row>
    <row r="36982" spans="71:72" x14ac:dyDescent="0.2">
      <c r="BS36982" s="152"/>
      <c r="BT36982" s="153"/>
    </row>
    <row r="36983" spans="71:72" x14ac:dyDescent="0.2">
      <c r="BS36983" s="152"/>
      <c r="BT36983" s="153"/>
    </row>
    <row r="36984" spans="71:72" x14ac:dyDescent="0.2">
      <c r="BS36984" s="152"/>
      <c r="BT36984" s="153"/>
    </row>
    <row r="36985" spans="71:72" x14ac:dyDescent="0.2">
      <c r="BS36985" s="152"/>
      <c r="BT36985" s="153"/>
    </row>
    <row r="36986" spans="71:72" x14ac:dyDescent="0.2">
      <c r="BS36986" s="152"/>
      <c r="BT36986" s="153"/>
    </row>
    <row r="36987" spans="71:72" x14ac:dyDescent="0.2">
      <c r="BS36987" s="152"/>
      <c r="BT36987" s="153"/>
    </row>
    <row r="36988" spans="71:72" x14ac:dyDescent="0.2">
      <c r="BS36988" s="152"/>
      <c r="BT36988" s="153"/>
    </row>
    <row r="36989" spans="71:72" x14ac:dyDescent="0.2">
      <c r="BS36989" s="152"/>
      <c r="BT36989" s="153"/>
    </row>
    <row r="36990" spans="71:72" x14ac:dyDescent="0.2">
      <c r="BS36990" s="152"/>
      <c r="BT36990" s="153"/>
    </row>
    <row r="36991" spans="71:72" x14ac:dyDescent="0.2">
      <c r="BS36991" s="152"/>
      <c r="BT36991" s="153"/>
    </row>
    <row r="36992" spans="71:72" x14ac:dyDescent="0.2">
      <c r="BS36992" s="152"/>
      <c r="BT36992" s="153"/>
    </row>
    <row r="36993" spans="71:72" x14ac:dyDescent="0.2">
      <c r="BS36993" s="152"/>
      <c r="BT36993" s="153"/>
    </row>
    <row r="36994" spans="71:72" x14ac:dyDescent="0.2">
      <c r="BS36994" s="152"/>
      <c r="BT36994" s="153"/>
    </row>
    <row r="36995" spans="71:72" x14ac:dyDescent="0.2">
      <c r="BS36995" s="152"/>
      <c r="BT36995" s="153"/>
    </row>
    <row r="36996" spans="71:72" x14ac:dyDescent="0.2">
      <c r="BS36996" s="152"/>
      <c r="BT36996" s="153"/>
    </row>
    <row r="36997" spans="71:72" x14ac:dyDescent="0.2">
      <c r="BS36997" s="152"/>
      <c r="BT36997" s="153"/>
    </row>
    <row r="36998" spans="71:72" x14ac:dyDescent="0.2">
      <c r="BS36998" s="152"/>
      <c r="BT36998" s="153"/>
    </row>
    <row r="36999" spans="71:72" x14ac:dyDescent="0.2">
      <c r="BS36999" s="152"/>
      <c r="BT36999" s="153"/>
    </row>
    <row r="37000" spans="71:72" x14ac:dyDescent="0.2">
      <c r="BS37000" s="152"/>
      <c r="BT37000" s="153"/>
    </row>
    <row r="37001" spans="71:72" x14ac:dyDescent="0.2">
      <c r="BS37001" s="152"/>
      <c r="BT37001" s="153"/>
    </row>
    <row r="37002" spans="71:72" x14ac:dyDescent="0.2">
      <c r="BS37002" s="152"/>
      <c r="BT37002" s="153"/>
    </row>
    <row r="37003" spans="71:72" x14ac:dyDescent="0.2">
      <c r="BS37003" s="152"/>
      <c r="BT37003" s="153"/>
    </row>
    <row r="37004" spans="71:72" x14ac:dyDescent="0.2">
      <c r="BS37004" s="152"/>
      <c r="BT37004" s="153"/>
    </row>
    <row r="37005" spans="71:72" x14ac:dyDescent="0.2">
      <c r="BS37005" s="152"/>
      <c r="BT37005" s="153"/>
    </row>
    <row r="37006" spans="71:72" x14ac:dyDescent="0.2">
      <c r="BS37006" s="152"/>
      <c r="BT37006" s="153"/>
    </row>
    <row r="37007" spans="71:72" x14ac:dyDescent="0.2">
      <c r="BS37007" s="152"/>
      <c r="BT37007" s="153"/>
    </row>
    <row r="37008" spans="71:72" x14ac:dyDescent="0.2">
      <c r="BS37008" s="152"/>
      <c r="BT37008" s="153"/>
    </row>
    <row r="37009" spans="71:72" x14ac:dyDescent="0.2">
      <c r="BS37009" s="152"/>
      <c r="BT37009" s="153"/>
    </row>
    <row r="37010" spans="71:72" x14ac:dyDescent="0.2">
      <c r="BS37010" s="152"/>
      <c r="BT37010" s="153"/>
    </row>
    <row r="37011" spans="71:72" x14ac:dyDescent="0.2">
      <c r="BS37011" s="152"/>
      <c r="BT37011" s="153"/>
    </row>
    <row r="37012" spans="71:72" x14ac:dyDescent="0.2">
      <c r="BS37012" s="152"/>
      <c r="BT37012" s="153"/>
    </row>
    <row r="37013" spans="71:72" x14ac:dyDescent="0.2">
      <c r="BS37013" s="152"/>
      <c r="BT37013" s="153"/>
    </row>
    <row r="37014" spans="71:72" x14ac:dyDescent="0.2">
      <c r="BS37014" s="152"/>
      <c r="BT37014" s="153"/>
    </row>
    <row r="37015" spans="71:72" x14ac:dyDescent="0.2">
      <c r="BS37015" s="152"/>
      <c r="BT37015" s="153"/>
    </row>
    <row r="37016" spans="71:72" x14ac:dyDescent="0.2">
      <c r="BS37016" s="152"/>
      <c r="BT37016" s="153"/>
    </row>
    <row r="37017" spans="71:72" x14ac:dyDescent="0.2">
      <c r="BS37017" s="152"/>
      <c r="BT37017" s="153"/>
    </row>
    <row r="37018" spans="71:72" x14ac:dyDescent="0.2">
      <c r="BS37018" s="152"/>
      <c r="BT37018" s="153"/>
    </row>
    <row r="37019" spans="71:72" x14ac:dyDescent="0.2">
      <c r="BS37019" s="152"/>
      <c r="BT37019" s="153"/>
    </row>
    <row r="37020" spans="71:72" x14ac:dyDescent="0.2">
      <c r="BS37020" s="152"/>
      <c r="BT37020" s="153"/>
    </row>
    <row r="37021" spans="71:72" x14ac:dyDescent="0.2">
      <c r="BS37021" s="152"/>
      <c r="BT37021" s="153"/>
    </row>
    <row r="37022" spans="71:72" x14ac:dyDescent="0.2">
      <c r="BS37022" s="152"/>
      <c r="BT37022" s="153"/>
    </row>
    <row r="37023" spans="71:72" x14ac:dyDescent="0.2">
      <c r="BS37023" s="152"/>
      <c r="BT37023" s="153"/>
    </row>
    <row r="37024" spans="71:72" x14ac:dyDescent="0.2">
      <c r="BS37024" s="152"/>
      <c r="BT37024" s="153"/>
    </row>
    <row r="37025" spans="71:72" x14ac:dyDescent="0.2">
      <c r="BS37025" s="152"/>
      <c r="BT37025" s="153"/>
    </row>
    <row r="37026" spans="71:72" x14ac:dyDescent="0.2">
      <c r="BS37026" s="152"/>
      <c r="BT37026" s="153"/>
    </row>
    <row r="37027" spans="71:72" x14ac:dyDescent="0.2">
      <c r="BS37027" s="152"/>
      <c r="BT37027" s="153"/>
    </row>
    <row r="37028" spans="71:72" x14ac:dyDescent="0.2">
      <c r="BS37028" s="152"/>
      <c r="BT37028" s="153"/>
    </row>
    <row r="37029" spans="71:72" x14ac:dyDescent="0.2">
      <c r="BS37029" s="152"/>
      <c r="BT37029" s="153"/>
    </row>
    <row r="37030" spans="71:72" x14ac:dyDescent="0.2">
      <c r="BS37030" s="152"/>
      <c r="BT37030" s="153"/>
    </row>
    <row r="37031" spans="71:72" x14ac:dyDescent="0.2">
      <c r="BS37031" s="152"/>
      <c r="BT37031" s="153"/>
    </row>
    <row r="37032" spans="71:72" x14ac:dyDescent="0.2">
      <c r="BS37032" s="152"/>
      <c r="BT37032" s="153"/>
    </row>
    <row r="37033" spans="71:72" x14ac:dyDescent="0.2">
      <c r="BS37033" s="152"/>
      <c r="BT37033" s="153"/>
    </row>
    <row r="37034" spans="71:72" x14ac:dyDescent="0.2">
      <c r="BS37034" s="152"/>
      <c r="BT37034" s="153"/>
    </row>
    <row r="37035" spans="71:72" x14ac:dyDescent="0.2">
      <c r="BS37035" s="152"/>
      <c r="BT37035" s="153"/>
    </row>
    <row r="37036" spans="71:72" x14ac:dyDescent="0.2">
      <c r="BS37036" s="152"/>
      <c r="BT37036" s="153"/>
    </row>
    <row r="37037" spans="71:72" x14ac:dyDescent="0.2">
      <c r="BS37037" s="152"/>
      <c r="BT37037" s="153"/>
    </row>
    <row r="37038" spans="71:72" x14ac:dyDescent="0.2">
      <c r="BS37038" s="152"/>
      <c r="BT37038" s="153"/>
    </row>
    <row r="37039" spans="71:72" x14ac:dyDescent="0.2">
      <c r="BS37039" s="152"/>
      <c r="BT37039" s="153"/>
    </row>
    <row r="37040" spans="71:72" x14ac:dyDescent="0.2">
      <c r="BS37040" s="152"/>
      <c r="BT37040" s="153"/>
    </row>
    <row r="37041" spans="71:72" x14ac:dyDescent="0.2">
      <c r="BS37041" s="152"/>
      <c r="BT37041" s="153"/>
    </row>
    <row r="37042" spans="71:72" x14ac:dyDescent="0.2">
      <c r="BS37042" s="152"/>
      <c r="BT37042" s="153"/>
    </row>
    <row r="37043" spans="71:72" x14ac:dyDescent="0.2">
      <c r="BS37043" s="152"/>
      <c r="BT37043" s="153"/>
    </row>
    <row r="37044" spans="71:72" x14ac:dyDescent="0.2">
      <c r="BS37044" s="152"/>
      <c r="BT37044" s="153"/>
    </row>
    <row r="37045" spans="71:72" x14ac:dyDescent="0.2">
      <c r="BS37045" s="152"/>
      <c r="BT37045" s="153"/>
    </row>
    <row r="37046" spans="71:72" x14ac:dyDescent="0.2">
      <c r="BS37046" s="152"/>
      <c r="BT37046" s="153"/>
    </row>
    <row r="37047" spans="71:72" x14ac:dyDescent="0.2">
      <c r="BS37047" s="152"/>
      <c r="BT37047" s="153"/>
    </row>
    <row r="37048" spans="71:72" x14ac:dyDescent="0.2">
      <c r="BS37048" s="152"/>
      <c r="BT37048" s="153"/>
    </row>
    <row r="37049" spans="71:72" x14ac:dyDescent="0.2">
      <c r="BS37049" s="152"/>
      <c r="BT37049" s="153"/>
    </row>
    <row r="37050" spans="71:72" x14ac:dyDescent="0.2">
      <c r="BS37050" s="152"/>
      <c r="BT37050" s="153"/>
    </row>
    <row r="37051" spans="71:72" x14ac:dyDescent="0.2">
      <c r="BS37051" s="152"/>
      <c r="BT37051" s="153"/>
    </row>
    <row r="37052" spans="71:72" x14ac:dyDescent="0.2">
      <c r="BS37052" s="152"/>
      <c r="BT37052" s="153"/>
    </row>
    <row r="37053" spans="71:72" x14ac:dyDescent="0.2">
      <c r="BS37053" s="152"/>
      <c r="BT37053" s="153"/>
    </row>
    <row r="37054" spans="71:72" x14ac:dyDescent="0.2">
      <c r="BS37054" s="152"/>
      <c r="BT37054" s="153"/>
    </row>
    <row r="37055" spans="71:72" x14ac:dyDescent="0.2">
      <c r="BS37055" s="152"/>
      <c r="BT37055" s="153"/>
    </row>
    <row r="37056" spans="71:72" x14ac:dyDescent="0.2">
      <c r="BS37056" s="152"/>
      <c r="BT37056" s="153"/>
    </row>
    <row r="37057" spans="71:72" x14ac:dyDescent="0.2">
      <c r="BS37057" s="152"/>
      <c r="BT37057" s="153"/>
    </row>
    <row r="37058" spans="71:72" x14ac:dyDescent="0.2">
      <c r="BS37058" s="152"/>
      <c r="BT37058" s="153"/>
    </row>
    <row r="37059" spans="71:72" x14ac:dyDescent="0.2">
      <c r="BS37059" s="152"/>
      <c r="BT37059" s="153"/>
    </row>
    <row r="37060" spans="71:72" x14ac:dyDescent="0.2">
      <c r="BS37060" s="152"/>
      <c r="BT37060" s="153"/>
    </row>
    <row r="37061" spans="71:72" x14ac:dyDescent="0.2">
      <c r="BS37061" s="152"/>
      <c r="BT37061" s="153"/>
    </row>
    <row r="37062" spans="71:72" x14ac:dyDescent="0.2">
      <c r="BS37062" s="152"/>
      <c r="BT37062" s="153"/>
    </row>
    <row r="37063" spans="71:72" x14ac:dyDescent="0.2">
      <c r="BS37063" s="152"/>
      <c r="BT37063" s="153"/>
    </row>
    <row r="37064" spans="71:72" x14ac:dyDescent="0.2">
      <c r="BS37064" s="152"/>
      <c r="BT37064" s="153"/>
    </row>
    <row r="37065" spans="71:72" x14ac:dyDescent="0.2">
      <c r="BS37065" s="152"/>
      <c r="BT37065" s="153"/>
    </row>
    <row r="37066" spans="71:72" x14ac:dyDescent="0.2">
      <c r="BS37066" s="152"/>
      <c r="BT37066" s="153"/>
    </row>
    <row r="37067" spans="71:72" x14ac:dyDescent="0.2">
      <c r="BS37067" s="152"/>
      <c r="BT37067" s="153"/>
    </row>
    <row r="37068" spans="71:72" x14ac:dyDescent="0.2">
      <c r="BS37068" s="152"/>
      <c r="BT37068" s="153"/>
    </row>
    <row r="37069" spans="71:72" x14ac:dyDescent="0.2">
      <c r="BS37069" s="152"/>
      <c r="BT37069" s="153"/>
    </row>
    <row r="37070" spans="71:72" x14ac:dyDescent="0.2">
      <c r="BS37070" s="152"/>
      <c r="BT37070" s="153"/>
    </row>
    <row r="37071" spans="71:72" x14ac:dyDescent="0.2">
      <c r="BS37071" s="152"/>
      <c r="BT37071" s="153"/>
    </row>
    <row r="37072" spans="71:72" x14ac:dyDescent="0.2">
      <c r="BS37072" s="152"/>
      <c r="BT37072" s="153"/>
    </row>
    <row r="37073" spans="71:72" x14ac:dyDescent="0.2">
      <c r="BS37073" s="152"/>
      <c r="BT37073" s="153"/>
    </row>
    <row r="37074" spans="71:72" x14ac:dyDescent="0.2">
      <c r="BS37074" s="152"/>
      <c r="BT37074" s="153"/>
    </row>
    <row r="37075" spans="71:72" x14ac:dyDescent="0.2">
      <c r="BS37075" s="152"/>
      <c r="BT37075" s="153"/>
    </row>
    <row r="37076" spans="71:72" x14ac:dyDescent="0.2">
      <c r="BS37076" s="152"/>
      <c r="BT37076" s="153"/>
    </row>
    <row r="37077" spans="71:72" x14ac:dyDescent="0.2">
      <c r="BS37077" s="152"/>
      <c r="BT37077" s="153"/>
    </row>
    <row r="37078" spans="71:72" x14ac:dyDescent="0.2">
      <c r="BS37078" s="152"/>
      <c r="BT37078" s="153"/>
    </row>
    <row r="37079" spans="71:72" x14ac:dyDescent="0.2">
      <c r="BS37079" s="152"/>
      <c r="BT37079" s="153"/>
    </row>
    <row r="37080" spans="71:72" x14ac:dyDescent="0.2">
      <c r="BS37080" s="152"/>
      <c r="BT37080" s="153"/>
    </row>
    <row r="37081" spans="71:72" x14ac:dyDescent="0.2">
      <c r="BS37081" s="152"/>
      <c r="BT37081" s="153"/>
    </row>
    <row r="37082" spans="71:72" x14ac:dyDescent="0.2">
      <c r="BS37082" s="152"/>
      <c r="BT37082" s="153"/>
    </row>
    <row r="37083" spans="71:72" x14ac:dyDescent="0.2">
      <c r="BS37083" s="152"/>
      <c r="BT37083" s="153"/>
    </row>
    <row r="37084" spans="71:72" x14ac:dyDescent="0.2">
      <c r="BS37084" s="152"/>
      <c r="BT37084" s="153"/>
    </row>
    <row r="37085" spans="71:72" x14ac:dyDescent="0.2">
      <c r="BS37085" s="152"/>
      <c r="BT37085" s="153"/>
    </row>
    <row r="37086" spans="71:72" x14ac:dyDescent="0.2">
      <c r="BS37086" s="152"/>
      <c r="BT37086" s="153"/>
    </row>
    <row r="37087" spans="71:72" x14ac:dyDescent="0.2">
      <c r="BS37087" s="152"/>
      <c r="BT37087" s="153"/>
    </row>
    <row r="37088" spans="71:72" x14ac:dyDescent="0.2">
      <c r="BS37088" s="152"/>
      <c r="BT37088" s="153"/>
    </row>
    <row r="37089" spans="71:72" x14ac:dyDescent="0.2">
      <c r="BS37089" s="152"/>
      <c r="BT37089" s="153"/>
    </row>
    <row r="37090" spans="71:72" x14ac:dyDescent="0.2">
      <c r="BS37090" s="152"/>
      <c r="BT37090" s="153"/>
    </row>
    <row r="37091" spans="71:72" x14ac:dyDescent="0.2">
      <c r="BS37091" s="152"/>
      <c r="BT37091" s="153"/>
    </row>
    <row r="37092" spans="71:72" x14ac:dyDescent="0.2">
      <c r="BS37092" s="152"/>
      <c r="BT37092" s="153"/>
    </row>
    <row r="37093" spans="71:72" x14ac:dyDescent="0.2">
      <c r="BS37093" s="152"/>
      <c r="BT37093" s="153"/>
    </row>
    <row r="37094" spans="71:72" x14ac:dyDescent="0.2">
      <c r="BS37094" s="152"/>
      <c r="BT37094" s="153"/>
    </row>
    <row r="37095" spans="71:72" x14ac:dyDescent="0.2">
      <c r="BS37095" s="152"/>
      <c r="BT37095" s="153"/>
    </row>
    <row r="37096" spans="71:72" x14ac:dyDescent="0.2">
      <c r="BS37096" s="152"/>
      <c r="BT37096" s="153"/>
    </row>
    <row r="37097" spans="71:72" x14ac:dyDescent="0.2">
      <c r="BS37097" s="152"/>
      <c r="BT37097" s="153"/>
    </row>
    <row r="37098" spans="71:72" x14ac:dyDescent="0.2">
      <c r="BS37098" s="152"/>
      <c r="BT37098" s="153"/>
    </row>
    <row r="37099" spans="71:72" x14ac:dyDescent="0.2">
      <c r="BS37099" s="152"/>
      <c r="BT37099" s="153"/>
    </row>
    <row r="37100" spans="71:72" x14ac:dyDescent="0.2">
      <c r="BS37100" s="152"/>
      <c r="BT37100" s="153"/>
    </row>
    <row r="37101" spans="71:72" x14ac:dyDescent="0.2">
      <c r="BS37101" s="152"/>
      <c r="BT37101" s="153"/>
    </row>
    <row r="37102" spans="71:72" x14ac:dyDescent="0.2">
      <c r="BS37102" s="152"/>
      <c r="BT37102" s="153"/>
    </row>
    <row r="37103" spans="71:72" x14ac:dyDescent="0.2">
      <c r="BS37103" s="152"/>
      <c r="BT37103" s="153"/>
    </row>
    <row r="37104" spans="71:72" x14ac:dyDescent="0.2">
      <c r="BS37104" s="152"/>
      <c r="BT37104" s="153"/>
    </row>
    <row r="37105" spans="71:72" x14ac:dyDescent="0.2">
      <c r="BS37105" s="152"/>
      <c r="BT37105" s="153"/>
    </row>
    <row r="37106" spans="71:72" x14ac:dyDescent="0.2">
      <c r="BS37106" s="152"/>
      <c r="BT37106" s="153"/>
    </row>
    <row r="37107" spans="71:72" x14ac:dyDescent="0.2">
      <c r="BS37107" s="152"/>
      <c r="BT37107" s="153"/>
    </row>
    <row r="37108" spans="71:72" x14ac:dyDescent="0.2">
      <c r="BS37108" s="152"/>
      <c r="BT37108" s="153"/>
    </row>
    <row r="37109" spans="71:72" x14ac:dyDescent="0.2">
      <c r="BS37109" s="152"/>
      <c r="BT37109" s="153"/>
    </row>
    <row r="37110" spans="71:72" x14ac:dyDescent="0.2">
      <c r="BS37110" s="152"/>
      <c r="BT37110" s="153"/>
    </row>
    <row r="37111" spans="71:72" x14ac:dyDescent="0.2">
      <c r="BS37111" s="152"/>
      <c r="BT37111" s="153"/>
    </row>
    <row r="37112" spans="71:72" x14ac:dyDescent="0.2">
      <c r="BS37112" s="152"/>
      <c r="BT37112" s="153"/>
    </row>
    <row r="37113" spans="71:72" x14ac:dyDescent="0.2">
      <c r="BS37113" s="152"/>
      <c r="BT37113" s="153"/>
    </row>
    <row r="37114" spans="71:72" x14ac:dyDescent="0.2">
      <c r="BS37114" s="152"/>
      <c r="BT37114" s="153"/>
    </row>
    <row r="37115" spans="71:72" x14ac:dyDescent="0.2">
      <c r="BS37115" s="152"/>
      <c r="BT37115" s="153"/>
    </row>
    <row r="37116" spans="71:72" x14ac:dyDescent="0.2">
      <c r="BS37116" s="152"/>
      <c r="BT37116" s="153"/>
    </row>
    <row r="37117" spans="71:72" x14ac:dyDescent="0.2">
      <c r="BS37117" s="152"/>
      <c r="BT37117" s="153"/>
    </row>
    <row r="37118" spans="71:72" x14ac:dyDescent="0.2">
      <c r="BS37118" s="152"/>
      <c r="BT37118" s="153"/>
    </row>
    <row r="37119" spans="71:72" x14ac:dyDescent="0.2">
      <c r="BS37119" s="152"/>
      <c r="BT37119" s="153"/>
    </row>
    <row r="37120" spans="71:72" x14ac:dyDescent="0.2">
      <c r="BS37120" s="152"/>
      <c r="BT37120" s="153"/>
    </row>
    <row r="37121" spans="71:72" x14ac:dyDescent="0.2">
      <c r="BS37121" s="152"/>
      <c r="BT37121" s="153"/>
    </row>
    <row r="37122" spans="71:72" x14ac:dyDescent="0.2">
      <c r="BS37122" s="152"/>
      <c r="BT37122" s="153"/>
    </row>
    <row r="37123" spans="71:72" x14ac:dyDescent="0.2">
      <c r="BS37123" s="152"/>
      <c r="BT37123" s="153"/>
    </row>
    <row r="37124" spans="71:72" x14ac:dyDescent="0.2">
      <c r="BS37124" s="152"/>
      <c r="BT37124" s="153"/>
    </row>
    <row r="37125" spans="71:72" x14ac:dyDescent="0.2">
      <c r="BS37125" s="152"/>
      <c r="BT37125" s="153"/>
    </row>
    <row r="37126" spans="71:72" x14ac:dyDescent="0.2">
      <c r="BS37126" s="152"/>
      <c r="BT37126" s="153"/>
    </row>
    <row r="37127" spans="71:72" x14ac:dyDescent="0.2">
      <c r="BS37127" s="152"/>
      <c r="BT37127" s="153"/>
    </row>
    <row r="37128" spans="71:72" x14ac:dyDescent="0.2">
      <c r="BS37128" s="152"/>
      <c r="BT37128" s="153"/>
    </row>
    <row r="37129" spans="71:72" x14ac:dyDescent="0.2">
      <c r="BS37129" s="152"/>
      <c r="BT37129" s="153"/>
    </row>
    <row r="37130" spans="71:72" x14ac:dyDescent="0.2">
      <c r="BS37130" s="152"/>
      <c r="BT37130" s="153"/>
    </row>
    <row r="37131" spans="71:72" x14ac:dyDescent="0.2">
      <c r="BS37131" s="152"/>
      <c r="BT37131" s="153"/>
    </row>
    <row r="37132" spans="71:72" x14ac:dyDescent="0.2">
      <c r="BS37132" s="152"/>
      <c r="BT37132" s="153"/>
    </row>
    <row r="37133" spans="71:72" x14ac:dyDescent="0.2">
      <c r="BS37133" s="152"/>
      <c r="BT37133" s="153"/>
    </row>
    <row r="37134" spans="71:72" x14ac:dyDescent="0.2">
      <c r="BS37134" s="152"/>
      <c r="BT37134" s="153"/>
    </row>
    <row r="37135" spans="71:72" x14ac:dyDescent="0.2">
      <c r="BS37135" s="152"/>
      <c r="BT37135" s="153"/>
    </row>
    <row r="37136" spans="71:72" x14ac:dyDescent="0.2">
      <c r="BS37136" s="152"/>
      <c r="BT37136" s="153"/>
    </row>
    <row r="37137" spans="71:72" x14ac:dyDescent="0.2">
      <c r="BS37137" s="152"/>
      <c r="BT37137" s="153"/>
    </row>
    <row r="37138" spans="71:72" x14ac:dyDescent="0.2">
      <c r="BS37138" s="152"/>
      <c r="BT37138" s="153"/>
    </row>
    <row r="37139" spans="71:72" x14ac:dyDescent="0.2">
      <c r="BS37139" s="152"/>
      <c r="BT37139" s="153"/>
    </row>
    <row r="37140" spans="71:72" x14ac:dyDescent="0.2">
      <c r="BS37140" s="152"/>
      <c r="BT37140" s="153"/>
    </row>
    <row r="37141" spans="71:72" x14ac:dyDescent="0.2">
      <c r="BS37141" s="152"/>
      <c r="BT37141" s="153"/>
    </row>
    <row r="37142" spans="71:72" x14ac:dyDescent="0.2">
      <c r="BS37142" s="152"/>
      <c r="BT37142" s="153"/>
    </row>
    <row r="37143" spans="71:72" x14ac:dyDescent="0.2">
      <c r="BS37143" s="152"/>
      <c r="BT37143" s="153"/>
    </row>
    <row r="37144" spans="71:72" x14ac:dyDescent="0.2">
      <c r="BS37144" s="152"/>
      <c r="BT37144" s="153"/>
    </row>
    <row r="37145" spans="71:72" x14ac:dyDescent="0.2">
      <c r="BS37145" s="152"/>
      <c r="BT37145" s="153"/>
    </row>
    <row r="37146" spans="71:72" x14ac:dyDescent="0.2">
      <c r="BS37146" s="152"/>
      <c r="BT37146" s="153"/>
    </row>
    <row r="37147" spans="71:72" x14ac:dyDescent="0.2">
      <c r="BS37147" s="152"/>
      <c r="BT37147" s="153"/>
    </row>
    <row r="37148" spans="71:72" x14ac:dyDescent="0.2">
      <c r="BS37148" s="152"/>
      <c r="BT37148" s="153"/>
    </row>
    <row r="37149" spans="71:72" x14ac:dyDescent="0.2">
      <c r="BS37149" s="152"/>
      <c r="BT37149" s="153"/>
    </row>
    <row r="37150" spans="71:72" x14ac:dyDescent="0.2">
      <c r="BS37150" s="152"/>
      <c r="BT37150" s="153"/>
    </row>
    <row r="37151" spans="71:72" x14ac:dyDescent="0.2">
      <c r="BS37151" s="152"/>
      <c r="BT37151" s="153"/>
    </row>
    <row r="37152" spans="71:72" x14ac:dyDescent="0.2">
      <c r="BS37152" s="152"/>
      <c r="BT37152" s="153"/>
    </row>
    <row r="37153" spans="71:72" x14ac:dyDescent="0.2">
      <c r="BS37153" s="152"/>
      <c r="BT37153" s="153"/>
    </row>
    <row r="37154" spans="71:72" x14ac:dyDescent="0.2">
      <c r="BS37154" s="152"/>
      <c r="BT37154" s="153"/>
    </row>
    <row r="37155" spans="71:72" x14ac:dyDescent="0.2">
      <c r="BS37155" s="152"/>
      <c r="BT37155" s="153"/>
    </row>
    <row r="37156" spans="71:72" x14ac:dyDescent="0.2">
      <c r="BS37156" s="152"/>
      <c r="BT37156" s="153"/>
    </row>
    <row r="37157" spans="71:72" x14ac:dyDescent="0.2">
      <c r="BS37157" s="152"/>
      <c r="BT37157" s="153"/>
    </row>
    <row r="37158" spans="71:72" x14ac:dyDescent="0.2">
      <c r="BS37158" s="152"/>
      <c r="BT37158" s="153"/>
    </row>
    <row r="37159" spans="71:72" x14ac:dyDescent="0.2">
      <c r="BS37159" s="152"/>
      <c r="BT37159" s="153"/>
    </row>
    <row r="37160" spans="71:72" x14ac:dyDescent="0.2">
      <c r="BS37160" s="152"/>
      <c r="BT37160" s="153"/>
    </row>
    <row r="37161" spans="71:72" x14ac:dyDescent="0.2">
      <c r="BS37161" s="152"/>
      <c r="BT37161" s="153"/>
    </row>
    <row r="37162" spans="71:72" x14ac:dyDescent="0.2">
      <c r="BS37162" s="152"/>
      <c r="BT37162" s="153"/>
    </row>
    <row r="37163" spans="71:72" x14ac:dyDescent="0.2">
      <c r="BS37163" s="152"/>
      <c r="BT37163" s="153"/>
    </row>
    <row r="37164" spans="71:72" x14ac:dyDescent="0.2">
      <c r="BS37164" s="152"/>
      <c r="BT37164" s="153"/>
    </row>
    <row r="37165" spans="71:72" x14ac:dyDescent="0.2">
      <c r="BS37165" s="152"/>
      <c r="BT37165" s="153"/>
    </row>
    <row r="37166" spans="71:72" x14ac:dyDescent="0.2">
      <c r="BS37166" s="152"/>
      <c r="BT37166" s="153"/>
    </row>
    <row r="37167" spans="71:72" x14ac:dyDescent="0.2">
      <c r="BS37167" s="152"/>
      <c r="BT37167" s="153"/>
    </row>
    <row r="37168" spans="71:72" x14ac:dyDescent="0.2">
      <c r="BS37168" s="152"/>
      <c r="BT37168" s="153"/>
    </row>
    <row r="37169" spans="71:72" x14ac:dyDescent="0.2">
      <c r="BS37169" s="152"/>
      <c r="BT37169" s="153"/>
    </row>
    <row r="37170" spans="71:72" x14ac:dyDescent="0.2">
      <c r="BS37170" s="152"/>
      <c r="BT37170" s="153"/>
    </row>
    <row r="37171" spans="71:72" x14ac:dyDescent="0.2">
      <c r="BS37171" s="152"/>
      <c r="BT37171" s="153"/>
    </row>
    <row r="37172" spans="71:72" x14ac:dyDescent="0.2">
      <c r="BS37172" s="152"/>
      <c r="BT37172" s="153"/>
    </row>
    <row r="37173" spans="71:72" x14ac:dyDescent="0.2">
      <c r="BS37173" s="152"/>
      <c r="BT37173" s="153"/>
    </row>
    <row r="37174" spans="71:72" x14ac:dyDescent="0.2">
      <c r="BS37174" s="152"/>
      <c r="BT37174" s="153"/>
    </row>
    <row r="37175" spans="71:72" x14ac:dyDescent="0.2">
      <c r="BS37175" s="152"/>
      <c r="BT37175" s="153"/>
    </row>
    <row r="37176" spans="71:72" x14ac:dyDescent="0.2">
      <c r="BS37176" s="152"/>
      <c r="BT37176" s="153"/>
    </row>
    <row r="37177" spans="71:72" x14ac:dyDescent="0.2">
      <c r="BS37177" s="152"/>
      <c r="BT37177" s="153"/>
    </row>
    <row r="37178" spans="71:72" x14ac:dyDescent="0.2">
      <c r="BS37178" s="152"/>
      <c r="BT37178" s="153"/>
    </row>
    <row r="37179" spans="71:72" x14ac:dyDescent="0.2">
      <c r="BS37179" s="152"/>
      <c r="BT37179" s="153"/>
    </row>
    <row r="37180" spans="71:72" x14ac:dyDescent="0.2">
      <c r="BS37180" s="152"/>
      <c r="BT37180" s="153"/>
    </row>
    <row r="37181" spans="71:72" x14ac:dyDescent="0.2">
      <c r="BS37181" s="152"/>
      <c r="BT37181" s="153"/>
    </row>
    <row r="37182" spans="71:72" x14ac:dyDescent="0.2">
      <c r="BS37182" s="152"/>
      <c r="BT37182" s="153"/>
    </row>
    <row r="37183" spans="71:72" x14ac:dyDescent="0.2">
      <c r="BS37183" s="152"/>
      <c r="BT37183" s="153"/>
    </row>
    <row r="37184" spans="71:72" x14ac:dyDescent="0.2">
      <c r="BS37184" s="152"/>
      <c r="BT37184" s="153"/>
    </row>
    <row r="37185" spans="71:72" x14ac:dyDescent="0.2">
      <c r="BS37185" s="152"/>
      <c r="BT37185" s="153"/>
    </row>
    <row r="37186" spans="71:72" x14ac:dyDescent="0.2">
      <c r="BS37186" s="152"/>
      <c r="BT37186" s="153"/>
    </row>
    <row r="37187" spans="71:72" x14ac:dyDescent="0.2">
      <c r="BS37187" s="152"/>
      <c r="BT37187" s="153"/>
    </row>
    <row r="37188" spans="71:72" x14ac:dyDescent="0.2">
      <c r="BS37188" s="152"/>
      <c r="BT37188" s="153"/>
    </row>
    <row r="37189" spans="71:72" x14ac:dyDescent="0.2">
      <c r="BS37189" s="152"/>
      <c r="BT37189" s="153"/>
    </row>
    <row r="37190" spans="71:72" x14ac:dyDescent="0.2">
      <c r="BS37190" s="152"/>
      <c r="BT37190" s="153"/>
    </row>
    <row r="37191" spans="71:72" x14ac:dyDescent="0.2">
      <c r="BS37191" s="152"/>
      <c r="BT37191" s="153"/>
    </row>
    <row r="37192" spans="71:72" x14ac:dyDescent="0.2">
      <c r="BS37192" s="152"/>
      <c r="BT37192" s="153"/>
    </row>
    <row r="37193" spans="71:72" x14ac:dyDescent="0.2">
      <c r="BS37193" s="152"/>
      <c r="BT37193" s="153"/>
    </row>
    <row r="37194" spans="71:72" x14ac:dyDescent="0.2">
      <c r="BS37194" s="152"/>
      <c r="BT37194" s="153"/>
    </row>
    <row r="37195" spans="71:72" x14ac:dyDescent="0.2">
      <c r="BS37195" s="152"/>
      <c r="BT37195" s="153"/>
    </row>
    <row r="37196" spans="71:72" x14ac:dyDescent="0.2">
      <c r="BS37196" s="152"/>
      <c r="BT37196" s="153"/>
    </row>
    <row r="37197" spans="71:72" x14ac:dyDescent="0.2">
      <c r="BS37197" s="152"/>
      <c r="BT37197" s="153"/>
    </row>
    <row r="37198" spans="71:72" x14ac:dyDescent="0.2">
      <c r="BS37198" s="152"/>
      <c r="BT37198" s="153"/>
    </row>
    <row r="37199" spans="71:72" x14ac:dyDescent="0.2">
      <c r="BS37199" s="152"/>
      <c r="BT37199" s="153"/>
    </row>
    <row r="37200" spans="71:72" x14ac:dyDescent="0.2">
      <c r="BS37200" s="152"/>
      <c r="BT37200" s="153"/>
    </row>
    <row r="37201" spans="71:72" x14ac:dyDescent="0.2">
      <c r="BS37201" s="152"/>
      <c r="BT37201" s="153"/>
    </row>
    <row r="37202" spans="71:72" x14ac:dyDescent="0.2">
      <c r="BS37202" s="152"/>
      <c r="BT37202" s="153"/>
    </row>
    <row r="37203" spans="71:72" x14ac:dyDescent="0.2">
      <c r="BS37203" s="152"/>
      <c r="BT37203" s="153"/>
    </row>
    <row r="37204" spans="71:72" x14ac:dyDescent="0.2">
      <c r="BS37204" s="152"/>
      <c r="BT37204" s="153"/>
    </row>
    <row r="37205" spans="71:72" x14ac:dyDescent="0.2">
      <c r="BS37205" s="152"/>
      <c r="BT37205" s="153"/>
    </row>
    <row r="37206" spans="71:72" x14ac:dyDescent="0.2">
      <c r="BS37206" s="152"/>
      <c r="BT37206" s="153"/>
    </row>
    <row r="37207" spans="71:72" x14ac:dyDescent="0.2">
      <c r="BS37207" s="152"/>
      <c r="BT37207" s="153"/>
    </row>
    <row r="37208" spans="71:72" x14ac:dyDescent="0.2">
      <c r="BS37208" s="152"/>
      <c r="BT37208" s="153"/>
    </row>
    <row r="37209" spans="71:72" x14ac:dyDescent="0.2">
      <c r="BS37209" s="152"/>
      <c r="BT37209" s="153"/>
    </row>
    <row r="37210" spans="71:72" x14ac:dyDescent="0.2">
      <c r="BS37210" s="152"/>
      <c r="BT37210" s="153"/>
    </row>
    <row r="37211" spans="71:72" x14ac:dyDescent="0.2">
      <c r="BS37211" s="152"/>
      <c r="BT37211" s="153"/>
    </row>
    <row r="37212" spans="71:72" x14ac:dyDescent="0.2">
      <c r="BS37212" s="152"/>
      <c r="BT37212" s="153"/>
    </row>
    <row r="37213" spans="71:72" x14ac:dyDescent="0.2">
      <c r="BS37213" s="152"/>
      <c r="BT37213" s="153"/>
    </row>
    <row r="37214" spans="71:72" x14ac:dyDescent="0.2">
      <c r="BS37214" s="152"/>
      <c r="BT37214" s="153"/>
    </row>
    <row r="37215" spans="71:72" x14ac:dyDescent="0.2">
      <c r="BS37215" s="152"/>
      <c r="BT37215" s="153"/>
    </row>
    <row r="37216" spans="71:72" x14ac:dyDescent="0.2">
      <c r="BS37216" s="152"/>
      <c r="BT37216" s="153"/>
    </row>
    <row r="37217" spans="71:72" x14ac:dyDescent="0.2">
      <c r="BS37217" s="152"/>
      <c r="BT37217" s="153"/>
    </row>
    <row r="37218" spans="71:72" x14ac:dyDescent="0.2">
      <c r="BS37218" s="152"/>
      <c r="BT37218" s="153"/>
    </row>
    <row r="37219" spans="71:72" x14ac:dyDescent="0.2">
      <c r="BS37219" s="152"/>
      <c r="BT37219" s="153"/>
    </row>
    <row r="37220" spans="71:72" x14ac:dyDescent="0.2">
      <c r="BS37220" s="152"/>
      <c r="BT37220" s="153"/>
    </row>
    <row r="37221" spans="71:72" x14ac:dyDescent="0.2">
      <c r="BS37221" s="152"/>
      <c r="BT37221" s="153"/>
    </row>
    <row r="37222" spans="71:72" x14ac:dyDescent="0.2">
      <c r="BS37222" s="152"/>
      <c r="BT37222" s="153"/>
    </row>
    <row r="37223" spans="71:72" x14ac:dyDescent="0.2">
      <c r="BS37223" s="152"/>
      <c r="BT37223" s="153"/>
    </row>
    <row r="37224" spans="71:72" x14ac:dyDescent="0.2">
      <c r="BS37224" s="152"/>
      <c r="BT37224" s="153"/>
    </row>
    <row r="37225" spans="71:72" x14ac:dyDescent="0.2">
      <c r="BS37225" s="152"/>
      <c r="BT37225" s="153"/>
    </row>
    <row r="37226" spans="71:72" x14ac:dyDescent="0.2">
      <c r="BS37226" s="152"/>
      <c r="BT37226" s="153"/>
    </row>
    <row r="37227" spans="71:72" x14ac:dyDescent="0.2">
      <c r="BS37227" s="152"/>
      <c r="BT37227" s="153"/>
    </row>
    <row r="37228" spans="71:72" x14ac:dyDescent="0.2">
      <c r="BS37228" s="152"/>
      <c r="BT37228" s="153"/>
    </row>
    <row r="37229" spans="71:72" x14ac:dyDescent="0.2">
      <c r="BS37229" s="152"/>
      <c r="BT37229" s="153"/>
    </row>
    <row r="37230" spans="71:72" x14ac:dyDescent="0.2">
      <c r="BS37230" s="152"/>
      <c r="BT37230" s="153"/>
    </row>
    <row r="37231" spans="71:72" x14ac:dyDescent="0.2">
      <c r="BS37231" s="152"/>
      <c r="BT37231" s="153"/>
    </row>
    <row r="37232" spans="71:72" x14ac:dyDescent="0.2">
      <c r="BS37232" s="152"/>
      <c r="BT37232" s="153"/>
    </row>
    <row r="37233" spans="71:72" x14ac:dyDescent="0.2">
      <c r="BS37233" s="152"/>
      <c r="BT37233" s="153"/>
    </row>
    <row r="37234" spans="71:72" x14ac:dyDescent="0.2">
      <c r="BS37234" s="152"/>
      <c r="BT37234" s="153"/>
    </row>
    <row r="37235" spans="71:72" x14ac:dyDescent="0.2">
      <c r="BS37235" s="152"/>
      <c r="BT37235" s="153"/>
    </row>
    <row r="37236" spans="71:72" x14ac:dyDescent="0.2">
      <c r="BS37236" s="152"/>
      <c r="BT37236" s="153"/>
    </row>
    <row r="37237" spans="71:72" x14ac:dyDescent="0.2">
      <c r="BS37237" s="152"/>
      <c r="BT37237" s="153"/>
    </row>
    <row r="37238" spans="71:72" x14ac:dyDescent="0.2">
      <c r="BS37238" s="152"/>
      <c r="BT37238" s="153"/>
    </row>
    <row r="37239" spans="71:72" x14ac:dyDescent="0.2">
      <c r="BS37239" s="152"/>
      <c r="BT37239" s="153"/>
    </row>
    <row r="37240" spans="71:72" x14ac:dyDescent="0.2">
      <c r="BS37240" s="152"/>
      <c r="BT37240" s="153"/>
    </row>
    <row r="37241" spans="71:72" x14ac:dyDescent="0.2">
      <c r="BS37241" s="152"/>
      <c r="BT37241" s="153"/>
    </row>
    <row r="37242" spans="71:72" x14ac:dyDescent="0.2">
      <c r="BS37242" s="152"/>
      <c r="BT37242" s="153"/>
    </row>
    <row r="37243" spans="71:72" x14ac:dyDescent="0.2">
      <c r="BS37243" s="152"/>
      <c r="BT37243" s="153"/>
    </row>
    <row r="37244" spans="71:72" x14ac:dyDescent="0.2">
      <c r="BS37244" s="152"/>
      <c r="BT37244" s="153"/>
    </row>
    <row r="37245" spans="71:72" x14ac:dyDescent="0.2">
      <c r="BS37245" s="152"/>
      <c r="BT37245" s="153"/>
    </row>
    <row r="37246" spans="71:72" x14ac:dyDescent="0.2">
      <c r="BS37246" s="152"/>
      <c r="BT37246" s="153"/>
    </row>
    <row r="37247" spans="71:72" x14ac:dyDescent="0.2">
      <c r="BS37247" s="152"/>
      <c r="BT37247" s="153"/>
    </row>
    <row r="37248" spans="71:72" x14ac:dyDescent="0.2">
      <c r="BS37248" s="152"/>
      <c r="BT37248" s="153"/>
    </row>
    <row r="37249" spans="71:72" x14ac:dyDescent="0.2">
      <c r="BS37249" s="152"/>
      <c r="BT37249" s="153"/>
    </row>
    <row r="37250" spans="71:72" x14ac:dyDescent="0.2">
      <c r="BS37250" s="152"/>
      <c r="BT37250" s="153"/>
    </row>
    <row r="37251" spans="71:72" x14ac:dyDescent="0.2">
      <c r="BS37251" s="152"/>
      <c r="BT37251" s="153"/>
    </row>
    <row r="37252" spans="71:72" x14ac:dyDescent="0.2">
      <c r="BS37252" s="152"/>
      <c r="BT37252" s="153"/>
    </row>
    <row r="37253" spans="71:72" x14ac:dyDescent="0.2">
      <c r="BS37253" s="152"/>
      <c r="BT37253" s="153"/>
    </row>
    <row r="37254" spans="71:72" x14ac:dyDescent="0.2">
      <c r="BS37254" s="152"/>
      <c r="BT37254" s="153"/>
    </row>
    <row r="37255" spans="71:72" x14ac:dyDescent="0.2">
      <c r="BS37255" s="152"/>
      <c r="BT37255" s="153"/>
    </row>
    <row r="37256" spans="71:72" x14ac:dyDescent="0.2">
      <c r="BS37256" s="152"/>
      <c r="BT37256" s="153"/>
    </row>
    <row r="37257" spans="71:72" x14ac:dyDescent="0.2">
      <c r="BS37257" s="152"/>
      <c r="BT37257" s="153"/>
    </row>
    <row r="37258" spans="71:72" x14ac:dyDescent="0.2">
      <c r="BS37258" s="152"/>
      <c r="BT37258" s="153"/>
    </row>
    <row r="37259" spans="71:72" x14ac:dyDescent="0.2">
      <c r="BS37259" s="152"/>
      <c r="BT37259" s="153"/>
    </row>
    <row r="37260" spans="71:72" x14ac:dyDescent="0.2">
      <c r="BS37260" s="152"/>
      <c r="BT37260" s="153"/>
    </row>
    <row r="37261" spans="71:72" x14ac:dyDescent="0.2">
      <c r="BS37261" s="152"/>
      <c r="BT37261" s="153"/>
    </row>
    <row r="37262" spans="71:72" x14ac:dyDescent="0.2">
      <c r="BS37262" s="152"/>
      <c r="BT37262" s="153"/>
    </row>
    <row r="37263" spans="71:72" x14ac:dyDescent="0.2">
      <c r="BS37263" s="152"/>
      <c r="BT37263" s="153"/>
    </row>
    <row r="37264" spans="71:72" x14ac:dyDescent="0.2">
      <c r="BS37264" s="152"/>
      <c r="BT37264" s="153"/>
    </row>
    <row r="37265" spans="71:72" x14ac:dyDescent="0.2">
      <c r="BS37265" s="152"/>
      <c r="BT37265" s="153"/>
    </row>
    <row r="37266" spans="71:72" x14ac:dyDescent="0.2">
      <c r="BS37266" s="152"/>
      <c r="BT37266" s="153"/>
    </row>
    <row r="37267" spans="71:72" x14ac:dyDescent="0.2">
      <c r="BS37267" s="152"/>
      <c r="BT37267" s="153"/>
    </row>
    <row r="37268" spans="71:72" x14ac:dyDescent="0.2">
      <c r="BS37268" s="152"/>
      <c r="BT37268" s="153"/>
    </row>
    <row r="37269" spans="71:72" x14ac:dyDescent="0.2">
      <c r="BS37269" s="152"/>
      <c r="BT37269" s="153"/>
    </row>
    <row r="37270" spans="71:72" x14ac:dyDescent="0.2">
      <c r="BS37270" s="152"/>
      <c r="BT37270" s="153"/>
    </row>
    <row r="37271" spans="71:72" x14ac:dyDescent="0.2">
      <c r="BS37271" s="152"/>
      <c r="BT37271" s="153"/>
    </row>
    <row r="37272" spans="71:72" x14ac:dyDescent="0.2">
      <c r="BS37272" s="152"/>
      <c r="BT37272" s="153"/>
    </row>
    <row r="37273" spans="71:72" x14ac:dyDescent="0.2">
      <c r="BS37273" s="152"/>
      <c r="BT37273" s="153"/>
    </row>
    <row r="37274" spans="71:72" x14ac:dyDescent="0.2">
      <c r="BS37274" s="152"/>
      <c r="BT37274" s="153"/>
    </row>
    <row r="37275" spans="71:72" x14ac:dyDescent="0.2">
      <c r="BS37275" s="152"/>
      <c r="BT37275" s="153"/>
    </row>
    <row r="37276" spans="71:72" x14ac:dyDescent="0.2">
      <c r="BS37276" s="152"/>
      <c r="BT37276" s="153"/>
    </row>
    <row r="37277" spans="71:72" x14ac:dyDescent="0.2">
      <c r="BS37277" s="152"/>
      <c r="BT37277" s="153"/>
    </row>
    <row r="37278" spans="71:72" x14ac:dyDescent="0.2">
      <c r="BS37278" s="152"/>
      <c r="BT37278" s="153"/>
    </row>
    <row r="37279" spans="71:72" x14ac:dyDescent="0.2">
      <c r="BS37279" s="152"/>
      <c r="BT37279" s="153"/>
    </row>
    <row r="37280" spans="71:72" x14ac:dyDescent="0.2">
      <c r="BS37280" s="152"/>
      <c r="BT37280" s="153"/>
    </row>
    <row r="37281" spans="71:72" x14ac:dyDescent="0.2">
      <c r="BS37281" s="152"/>
      <c r="BT37281" s="153"/>
    </row>
    <row r="37282" spans="71:72" x14ac:dyDescent="0.2">
      <c r="BS37282" s="152"/>
      <c r="BT37282" s="153"/>
    </row>
    <row r="37283" spans="71:72" x14ac:dyDescent="0.2">
      <c r="BS37283" s="152"/>
      <c r="BT37283" s="153"/>
    </row>
    <row r="37284" spans="71:72" x14ac:dyDescent="0.2">
      <c r="BS37284" s="152"/>
      <c r="BT37284" s="153"/>
    </row>
    <row r="37285" spans="71:72" x14ac:dyDescent="0.2">
      <c r="BS37285" s="152"/>
      <c r="BT37285" s="153"/>
    </row>
    <row r="37286" spans="71:72" x14ac:dyDescent="0.2">
      <c r="BS37286" s="152"/>
      <c r="BT37286" s="153"/>
    </row>
    <row r="37287" spans="71:72" x14ac:dyDescent="0.2">
      <c r="BS37287" s="152"/>
      <c r="BT37287" s="153"/>
    </row>
    <row r="37288" spans="71:72" x14ac:dyDescent="0.2">
      <c r="BS37288" s="152"/>
      <c r="BT37288" s="153"/>
    </row>
    <row r="37289" spans="71:72" x14ac:dyDescent="0.2">
      <c r="BS37289" s="152"/>
      <c r="BT37289" s="153"/>
    </row>
    <row r="37290" spans="71:72" x14ac:dyDescent="0.2">
      <c r="BS37290" s="152"/>
      <c r="BT37290" s="153"/>
    </row>
    <row r="37291" spans="71:72" x14ac:dyDescent="0.2">
      <c r="BS37291" s="152"/>
      <c r="BT37291" s="153"/>
    </row>
    <row r="37292" spans="71:72" x14ac:dyDescent="0.2">
      <c r="BS37292" s="152"/>
      <c r="BT37292" s="153"/>
    </row>
    <row r="37293" spans="71:72" x14ac:dyDescent="0.2">
      <c r="BS37293" s="152"/>
      <c r="BT37293" s="153"/>
    </row>
    <row r="37294" spans="71:72" x14ac:dyDescent="0.2">
      <c r="BS37294" s="152"/>
      <c r="BT37294" s="153"/>
    </row>
    <row r="37295" spans="71:72" x14ac:dyDescent="0.2">
      <c r="BS37295" s="152"/>
      <c r="BT37295" s="153"/>
    </row>
    <row r="37296" spans="71:72" x14ac:dyDescent="0.2">
      <c r="BS37296" s="152"/>
      <c r="BT37296" s="153"/>
    </row>
    <row r="37297" spans="71:72" x14ac:dyDescent="0.2">
      <c r="BS37297" s="152"/>
      <c r="BT37297" s="153"/>
    </row>
    <row r="37298" spans="71:72" x14ac:dyDescent="0.2">
      <c r="BS37298" s="152"/>
      <c r="BT37298" s="153"/>
    </row>
    <row r="37299" spans="71:72" x14ac:dyDescent="0.2">
      <c r="BS37299" s="152"/>
      <c r="BT37299" s="153"/>
    </row>
    <row r="37300" spans="71:72" x14ac:dyDescent="0.2">
      <c r="BS37300" s="152"/>
      <c r="BT37300" s="153"/>
    </row>
    <row r="37301" spans="71:72" x14ac:dyDescent="0.2">
      <c r="BS37301" s="152"/>
      <c r="BT37301" s="153"/>
    </row>
    <row r="37302" spans="71:72" x14ac:dyDescent="0.2">
      <c r="BS37302" s="152"/>
      <c r="BT37302" s="153"/>
    </row>
    <row r="37303" spans="71:72" x14ac:dyDescent="0.2">
      <c r="BS37303" s="152"/>
      <c r="BT37303" s="153"/>
    </row>
    <row r="37304" spans="71:72" x14ac:dyDescent="0.2">
      <c r="BS37304" s="152"/>
      <c r="BT37304" s="153"/>
    </row>
    <row r="37305" spans="71:72" x14ac:dyDescent="0.2">
      <c r="BS37305" s="152"/>
      <c r="BT37305" s="153"/>
    </row>
    <row r="37306" spans="71:72" x14ac:dyDescent="0.2">
      <c r="BS37306" s="152"/>
      <c r="BT37306" s="153"/>
    </row>
    <row r="37307" spans="71:72" x14ac:dyDescent="0.2">
      <c r="BS37307" s="152"/>
      <c r="BT37307" s="153"/>
    </row>
    <row r="37308" spans="71:72" x14ac:dyDescent="0.2">
      <c r="BS37308" s="152"/>
      <c r="BT37308" s="153"/>
    </row>
    <row r="37309" spans="71:72" x14ac:dyDescent="0.2">
      <c r="BS37309" s="152"/>
      <c r="BT37309" s="153"/>
    </row>
    <row r="37310" spans="71:72" x14ac:dyDescent="0.2">
      <c r="BS37310" s="152"/>
      <c r="BT37310" s="153"/>
    </row>
    <row r="37311" spans="71:72" x14ac:dyDescent="0.2">
      <c r="BS37311" s="152"/>
      <c r="BT37311" s="153"/>
    </row>
    <row r="37312" spans="71:72" x14ac:dyDescent="0.2">
      <c r="BS37312" s="152"/>
      <c r="BT37312" s="153"/>
    </row>
    <row r="37313" spans="71:72" x14ac:dyDescent="0.2">
      <c r="BS37313" s="152"/>
      <c r="BT37313" s="153"/>
    </row>
    <row r="37314" spans="71:72" x14ac:dyDescent="0.2">
      <c r="BS37314" s="152"/>
      <c r="BT37314" s="153"/>
    </row>
    <row r="37315" spans="71:72" x14ac:dyDescent="0.2">
      <c r="BS37315" s="152"/>
      <c r="BT37315" s="153"/>
    </row>
    <row r="37316" spans="71:72" x14ac:dyDescent="0.2">
      <c r="BS37316" s="152"/>
      <c r="BT37316" s="153"/>
    </row>
    <row r="37317" spans="71:72" x14ac:dyDescent="0.2">
      <c r="BS37317" s="152"/>
      <c r="BT37317" s="153"/>
    </row>
    <row r="37318" spans="71:72" x14ac:dyDescent="0.2">
      <c r="BS37318" s="152"/>
      <c r="BT37318" s="153"/>
    </row>
    <row r="37319" spans="71:72" x14ac:dyDescent="0.2">
      <c r="BS37319" s="152"/>
      <c r="BT37319" s="153"/>
    </row>
    <row r="37320" spans="71:72" x14ac:dyDescent="0.2">
      <c r="BS37320" s="152"/>
      <c r="BT37320" s="153"/>
    </row>
    <row r="37321" spans="71:72" x14ac:dyDescent="0.2">
      <c r="BS37321" s="152"/>
      <c r="BT37321" s="153"/>
    </row>
    <row r="37322" spans="71:72" x14ac:dyDescent="0.2">
      <c r="BS37322" s="152"/>
      <c r="BT37322" s="153"/>
    </row>
    <row r="37323" spans="71:72" x14ac:dyDescent="0.2">
      <c r="BS37323" s="152"/>
      <c r="BT37323" s="153"/>
    </row>
    <row r="37324" spans="71:72" x14ac:dyDescent="0.2">
      <c r="BS37324" s="152"/>
      <c r="BT37324" s="153"/>
    </row>
    <row r="37325" spans="71:72" x14ac:dyDescent="0.2">
      <c r="BS37325" s="152"/>
      <c r="BT37325" s="153"/>
    </row>
    <row r="37326" spans="71:72" x14ac:dyDescent="0.2">
      <c r="BS37326" s="152"/>
      <c r="BT37326" s="153"/>
    </row>
    <row r="37327" spans="71:72" x14ac:dyDescent="0.2">
      <c r="BS37327" s="152"/>
      <c r="BT37327" s="153"/>
    </row>
    <row r="37328" spans="71:72" x14ac:dyDescent="0.2">
      <c r="BS37328" s="152"/>
      <c r="BT37328" s="153"/>
    </row>
    <row r="37329" spans="71:72" x14ac:dyDescent="0.2">
      <c r="BS37329" s="152"/>
      <c r="BT37329" s="153"/>
    </row>
    <row r="37330" spans="71:72" x14ac:dyDescent="0.2">
      <c r="BS37330" s="152"/>
      <c r="BT37330" s="153"/>
    </row>
    <row r="37331" spans="71:72" x14ac:dyDescent="0.2">
      <c r="BS37331" s="152"/>
      <c r="BT37331" s="153"/>
    </row>
    <row r="37332" spans="71:72" x14ac:dyDescent="0.2">
      <c r="BS37332" s="152"/>
      <c r="BT37332" s="153"/>
    </row>
    <row r="37333" spans="71:72" x14ac:dyDescent="0.2">
      <c r="BS37333" s="152"/>
      <c r="BT37333" s="153"/>
    </row>
    <row r="37334" spans="71:72" x14ac:dyDescent="0.2">
      <c r="BS37334" s="152"/>
      <c r="BT37334" s="153"/>
    </row>
    <row r="37335" spans="71:72" x14ac:dyDescent="0.2">
      <c r="BS37335" s="152"/>
      <c r="BT37335" s="153"/>
    </row>
    <row r="37336" spans="71:72" x14ac:dyDescent="0.2">
      <c r="BS37336" s="152"/>
      <c r="BT37336" s="153"/>
    </row>
    <row r="37337" spans="71:72" x14ac:dyDescent="0.2">
      <c r="BS37337" s="152"/>
      <c r="BT37337" s="153"/>
    </row>
    <row r="37338" spans="71:72" x14ac:dyDescent="0.2">
      <c r="BS37338" s="152"/>
      <c r="BT37338" s="153"/>
    </row>
    <row r="37339" spans="71:72" x14ac:dyDescent="0.2">
      <c r="BS37339" s="152"/>
      <c r="BT37339" s="153"/>
    </row>
    <row r="37340" spans="71:72" x14ac:dyDescent="0.2">
      <c r="BS37340" s="152"/>
      <c r="BT37340" s="153"/>
    </row>
    <row r="37341" spans="71:72" x14ac:dyDescent="0.2">
      <c r="BS37341" s="152"/>
      <c r="BT37341" s="153"/>
    </row>
    <row r="37342" spans="71:72" x14ac:dyDescent="0.2">
      <c r="BS37342" s="152"/>
      <c r="BT37342" s="153"/>
    </row>
    <row r="37343" spans="71:72" x14ac:dyDescent="0.2">
      <c r="BS37343" s="152"/>
      <c r="BT37343" s="153"/>
    </row>
    <row r="37344" spans="71:72" x14ac:dyDescent="0.2">
      <c r="BS37344" s="152"/>
      <c r="BT37344" s="153"/>
    </row>
    <row r="37345" spans="71:72" x14ac:dyDescent="0.2">
      <c r="BS37345" s="152"/>
      <c r="BT37345" s="153"/>
    </row>
    <row r="37346" spans="71:72" x14ac:dyDescent="0.2">
      <c r="BS37346" s="152"/>
      <c r="BT37346" s="153"/>
    </row>
    <row r="37347" spans="71:72" x14ac:dyDescent="0.2">
      <c r="BS37347" s="152"/>
      <c r="BT37347" s="153"/>
    </row>
    <row r="37348" spans="71:72" x14ac:dyDescent="0.2">
      <c r="BS37348" s="152"/>
      <c r="BT37348" s="153"/>
    </row>
    <row r="37349" spans="71:72" x14ac:dyDescent="0.2">
      <c r="BS37349" s="152"/>
      <c r="BT37349" s="153"/>
    </row>
    <row r="37350" spans="71:72" x14ac:dyDescent="0.2">
      <c r="BS37350" s="152"/>
      <c r="BT37350" s="153"/>
    </row>
    <row r="37351" spans="71:72" x14ac:dyDescent="0.2">
      <c r="BS37351" s="152"/>
      <c r="BT37351" s="153"/>
    </row>
    <row r="37352" spans="71:72" x14ac:dyDescent="0.2">
      <c r="BS37352" s="152"/>
      <c r="BT37352" s="153"/>
    </row>
    <row r="37353" spans="71:72" x14ac:dyDescent="0.2">
      <c r="BS37353" s="152"/>
      <c r="BT37353" s="153"/>
    </row>
    <row r="37354" spans="71:72" x14ac:dyDescent="0.2">
      <c r="BS37354" s="152"/>
      <c r="BT37354" s="153"/>
    </row>
    <row r="37355" spans="71:72" x14ac:dyDescent="0.2">
      <c r="BS37355" s="152"/>
      <c r="BT37355" s="153"/>
    </row>
    <row r="37356" spans="71:72" x14ac:dyDescent="0.2">
      <c r="BS37356" s="152"/>
      <c r="BT37356" s="153"/>
    </row>
    <row r="37357" spans="71:72" x14ac:dyDescent="0.2">
      <c r="BS37357" s="152"/>
      <c r="BT37357" s="153"/>
    </row>
    <row r="37358" spans="71:72" x14ac:dyDescent="0.2">
      <c r="BS37358" s="152"/>
      <c r="BT37358" s="153"/>
    </row>
    <row r="37359" spans="71:72" x14ac:dyDescent="0.2">
      <c r="BS37359" s="152"/>
      <c r="BT37359" s="153"/>
    </row>
    <row r="37360" spans="71:72" x14ac:dyDescent="0.2">
      <c r="BS37360" s="152"/>
      <c r="BT37360" s="153"/>
    </row>
    <row r="37361" spans="71:72" x14ac:dyDescent="0.2">
      <c r="BS37361" s="152"/>
      <c r="BT37361" s="153"/>
    </row>
    <row r="37362" spans="71:72" x14ac:dyDescent="0.2">
      <c r="BS37362" s="152"/>
      <c r="BT37362" s="153"/>
    </row>
    <row r="37363" spans="71:72" x14ac:dyDescent="0.2">
      <c r="BS37363" s="152"/>
      <c r="BT37363" s="153"/>
    </row>
    <row r="37364" spans="71:72" x14ac:dyDescent="0.2">
      <c r="BS37364" s="152"/>
      <c r="BT37364" s="153"/>
    </row>
    <row r="37365" spans="71:72" x14ac:dyDescent="0.2">
      <c r="BS37365" s="152"/>
      <c r="BT37365" s="153"/>
    </row>
    <row r="37366" spans="71:72" x14ac:dyDescent="0.2">
      <c r="BS37366" s="152"/>
      <c r="BT37366" s="153"/>
    </row>
    <row r="37367" spans="71:72" x14ac:dyDescent="0.2">
      <c r="BS37367" s="152"/>
      <c r="BT37367" s="153"/>
    </row>
    <row r="37368" spans="71:72" x14ac:dyDescent="0.2">
      <c r="BS37368" s="152"/>
      <c r="BT37368" s="153"/>
    </row>
    <row r="37369" spans="71:72" x14ac:dyDescent="0.2">
      <c r="BS37369" s="152"/>
      <c r="BT37369" s="153"/>
    </row>
    <row r="37370" spans="71:72" x14ac:dyDescent="0.2">
      <c r="BS37370" s="152"/>
      <c r="BT37370" s="153"/>
    </row>
    <row r="37371" spans="71:72" x14ac:dyDescent="0.2">
      <c r="BS37371" s="152"/>
      <c r="BT37371" s="153"/>
    </row>
    <row r="37372" spans="71:72" x14ac:dyDescent="0.2">
      <c r="BS37372" s="152"/>
      <c r="BT37372" s="153"/>
    </row>
    <row r="37373" spans="71:72" x14ac:dyDescent="0.2">
      <c r="BS37373" s="152"/>
      <c r="BT37373" s="153"/>
    </row>
    <row r="37374" spans="71:72" x14ac:dyDescent="0.2">
      <c r="BS37374" s="152"/>
      <c r="BT37374" s="153"/>
    </row>
    <row r="37375" spans="71:72" x14ac:dyDescent="0.2">
      <c r="BS37375" s="152"/>
      <c r="BT37375" s="153"/>
    </row>
    <row r="37376" spans="71:72" x14ac:dyDescent="0.2">
      <c r="BS37376" s="152"/>
      <c r="BT37376" s="153"/>
    </row>
    <row r="37377" spans="71:72" x14ac:dyDescent="0.2">
      <c r="BS37377" s="152"/>
      <c r="BT37377" s="153"/>
    </row>
    <row r="37378" spans="71:72" x14ac:dyDescent="0.2">
      <c r="BS37378" s="152"/>
      <c r="BT37378" s="153"/>
    </row>
    <row r="37379" spans="71:72" x14ac:dyDescent="0.2">
      <c r="BS37379" s="152"/>
      <c r="BT37379" s="153"/>
    </row>
    <row r="37380" spans="71:72" x14ac:dyDescent="0.2">
      <c r="BS37380" s="152"/>
      <c r="BT37380" s="153"/>
    </row>
    <row r="37381" spans="71:72" x14ac:dyDescent="0.2">
      <c r="BS37381" s="152"/>
      <c r="BT37381" s="153"/>
    </row>
    <row r="37382" spans="71:72" x14ac:dyDescent="0.2">
      <c r="BS37382" s="152"/>
      <c r="BT37382" s="153"/>
    </row>
    <row r="37383" spans="71:72" x14ac:dyDescent="0.2">
      <c r="BS37383" s="152"/>
      <c r="BT37383" s="153"/>
    </row>
    <row r="37384" spans="71:72" x14ac:dyDescent="0.2">
      <c r="BS37384" s="152"/>
      <c r="BT37384" s="153"/>
    </row>
    <row r="37385" spans="71:72" x14ac:dyDescent="0.2">
      <c r="BS37385" s="152"/>
      <c r="BT37385" s="153"/>
    </row>
    <row r="37386" spans="71:72" x14ac:dyDescent="0.2">
      <c r="BS37386" s="152"/>
      <c r="BT37386" s="153"/>
    </row>
    <row r="37387" spans="71:72" x14ac:dyDescent="0.2">
      <c r="BS37387" s="152"/>
      <c r="BT37387" s="153"/>
    </row>
    <row r="37388" spans="71:72" x14ac:dyDescent="0.2">
      <c r="BS37388" s="152"/>
      <c r="BT37388" s="153"/>
    </row>
    <row r="37389" spans="71:72" x14ac:dyDescent="0.2">
      <c r="BS37389" s="152"/>
      <c r="BT37389" s="153"/>
    </row>
    <row r="37390" spans="71:72" x14ac:dyDescent="0.2">
      <c r="BS37390" s="152"/>
      <c r="BT37390" s="153"/>
    </row>
    <row r="37391" spans="71:72" x14ac:dyDescent="0.2">
      <c r="BS37391" s="152"/>
      <c r="BT37391" s="153"/>
    </row>
    <row r="37392" spans="71:72" x14ac:dyDescent="0.2">
      <c r="BS37392" s="152"/>
      <c r="BT37392" s="153"/>
    </row>
    <row r="37393" spans="71:72" x14ac:dyDescent="0.2">
      <c r="BS37393" s="152"/>
      <c r="BT37393" s="153"/>
    </row>
    <row r="37394" spans="71:72" x14ac:dyDescent="0.2">
      <c r="BS37394" s="152"/>
      <c r="BT37394" s="153"/>
    </row>
    <row r="37395" spans="71:72" x14ac:dyDescent="0.2">
      <c r="BS37395" s="152"/>
      <c r="BT37395" s="153"/>
    </row>
    <row r="37396" spans="71:72" x14ac:dyDescent="0.2">
      <c r="BS37396" s="152"/>
      <c r="BT37396" s="153"/>
    </row>
    <row r="37397" spans="71:72" x14ac:dyDescent="0.2">
      <c r="BS37397" s="152"/>
      <c r="BT37397" s="153"/>
    </row>
    <row r="37398" spans="71:72" x14ac:dyDescent="0.2">
      <c r="BS37398" s="152"/>
      <c r="BT37398" s="153"/>
    </row>
    <row r="37399" spans="71:72" x14ac:dyDescent="0.2">
      <c r="BS37399" s="152"/>
      <c r="BT37399" s="153"/>
    </row>
    <row r="37400" spans="71:72" x14ac:dyDescent="0.2">
      <c r="BS37400" s="152"/>
      <c r="BT37400" s="153"/>
    </row>
    <row r="37401" spans="71:72" x14ac:dyDescent="0.2">
      <c r="BS37401" s="152"/>
      <c r="BT37401" s="153"/>
    </row>
    <row r="37402" spans="71:72" x14ac:dyDescent="0.2">
      <c r="BS37402" s="152"/>
      <c r="BT37402" s="153"/>
    </row>
    <row r="37403" spans="71:72" x14ac:dyDescent="0.2">
      <c r="BS37403" s="152"/>
      <c r="BT37403" s="153"/>
    </row>
    <row r="37404" spans="71:72" x14ac:dyDescent="0.2">
      <c r="BS37404" s="152"/>
      <c r="BT37404" s="153"/>
    </row>
    <row r="37405" spans="71:72" x14ac:dyDescent="0.2">
      <c r="BS37405" s="152"/>
      <c r="BT37405" s="153"/>
    </row>
    <row r="37406" spans="71:72" x14ac:dyDescent="0.2">
      <c r="BS37406" s="152"/>
      <c r="BT37406" s="153"/>
    </row>
    <row r="37407" spans="71:72" x14ac:dyDescent="0.2">
      <c r="BS37407" s="152"/>
      <c r="BT37407" s="153"/>
    </row>
    <row r="37408" spans="71:72" x14ac:dyDescent="0.2">
      <c r="BS37408" s="152"/>
      <c r="BT37408" s="153"/>
    </row>
    <row r="37409" spans="71:72" x14ac:dyDescent="0.2">
      <c r="BS37409" s="152"/>
      <c r="BT37409" s="153"/>
    </row>
    <row r="37410" spans="71:72" x14ac:dyDescent="0.2">
      <c r="BS37410" s="152"/>
      <c r="BT37410" s="153"/>
    </row>
    <row r="37411" spans="71:72" x14ac:dyDescent="0.2">
      <c r="BS37411" s="152"/>
      <c r="BT37411" s="153"/>
    </row>
    <row r="37412" spans="71:72" x14ac:dyDescent="0.2">
      <c r="BS37412" s="152"/>
      <c r="BT37412" s="153"/>
    </row>
    <row r="37413" spans="71:72" x14ac:dyDescent="0.2">
      <c r="BS37413" s="152"/>
      <c r="BT37413" s="153"/>
    </row>
    <row r="37414" spans="71:72" x14ac:dyDescent="0.2">
      <c r="BS37414" s="152"/>
      <c r="BT37414" s="153"/>
    </row>
    <row r="37415" spans="71:72" x14ac:dyDescent="0.2">
      <c r="BS37415" s="152"/>
      <c r="BT37415" s="153"/>
    </row>
    <row r="37416" spans="71:72" x14ac:dyDescent="0.2">
      <c r="BS37416" s="152"/>
      <c r="BT37416" s="153"/>
    </row>
    <row r="37417" spans="71:72" x14ac:dyDescent="0.2">
      <c r="BS37417" s="152"/>
      <c r="BT37417" s="153"/>
    </row>
    <row r="37418" spans="71:72" x14ac:dyDescent="0.2">
      <c r="BS37418" s="152"/>
      <c r="BT37418" s="153"/>
    </row>
    <row r="37419" spans="71:72" x14ac:dyDescent="0.2">
      <c r="BS37419" s="152"/>
      <c r="BT37419" s="153"/>
    </row>
    <row r="37420" spans="71:72" x14ac:dyDescent="0.2">
      <c r="BS37420" s="152"/>
      <c r="BT37420" s="153"/>
    </row>
    <row r="37421" spans="71:72" x14ac:dyDescent="0.2">
      <c r="BS37421" s="152"/>
      <c r="BT37421" s="153"/>
    </row>
    <row r="37422" spans="71:72" x14ac:dyDescent="0.2">
      <c r="BS37422" s="152"/>
      <c r="BT37422" s="153"/>
    </row>
    <row r="37423" spans="71:72" x14ac:dyDescent="0.2">
      <c r="BS37423" s="152"/>
      <c r="BT37423" s="153"/>
    </row>
    <row r="37424" spans="71:72" x14ac:dyDescent="0.2">
      <c r="BS37424" s="152"/>
      <c r="BT37424" s="153"/>
    </row>
    <row r="37425" spans="71:72" x14ac:dyDescent="0.2">
      <c r="BS37425" s="152"/>
      <c r="BT37425" s="153"/>
    </row>
    <row r="37426" spans="71:72" x14ac:dyDescent="0.2">
      <c r="BS37426" s="152"/>
      <c r="BT37426" s="153"/>
    </row>
    <row r="37427" spans="71:72" x14ac:dyDescent="0.2">
      <c r="BS37427" s="152"/>
      <c r="BT37427" s="153"/>
    </row>
    <row r="37428" spans="71:72" x14ac:dyDescent="0.2">
      <c r="BS37428" s="152"/>
      <c r="BT37428" s="153"/>
    </row>
    <row r="37429" spans="71:72" x14ac:dyDescent="0.2">
      <c r="BS37429" s="152"/>
      <c r="BT37429" s="153"/>
    </row>
    <row r="37430" spans="71:72" x14ac:dyDescent="0.2">
      <c r="BS37430" s="152"/>
      <c r="BT37430" s="153"/>
    </row>
    <row r="37431" spans="71:72" x14ac:dyDescent="0.2">
      <c r="BS37431" s="152"/>
      <c r="BT37431" s="153"/>
    </row>
    <row r="37432" spans="71:72" x14ac:dyDescent="0.2">
      <c r="BS37432" s="152"/>
      <c r="BT37432" s="153"/>
    </row>
    <row r="37433" spans="71:72" x14ac:dyDescent="0.2">
      <c r="BS37433" s="152"/>
      <c r="BT37433" s="153"/>
    </row>
    <row r="37434" spans="71:72" x14ac:dyDescent="0.2">
      <c r="BS37434" s="152"/>
      <c r="BT37434" s="153"/>
    </row>
    <row r="37435" spans="71:72" x14ac:dyDescent="0.2">
      <c r="BS37435" s="152"/>
      <c r="BT37435" s="153"/>
    </row>
    <row r="37436" spans="71:72" x14ac:dyDescent="0.2">
      <c r="BS37436" s="152"/>
      <c r="BT37436" s="153"/>
    </row>
    <row r="37437" spans="71:72" x14ac:dyDescent="0.2">
      <c r="BS37437" s="152"/>
      <c r="BT37437" s="153"/>
    </row>
    <row r="37438" spans="71:72" x14ac:dyDescent="0.2">
      <c r="BS37438" s="152"/>
      <c r="BT37438" s="153"/>
    </row>
    <row r="37439" spans="71:72" x14ac:dyDescent="0.2">
      <c r="BS37439" s="152"/>
      <c r="BT37439" s="153"/>
    </row>
    <row r="37440" spans="71:72" x14ac:dyDescent="0.2">
      <c r="BS37440" s="152"/>
      <c r="BT37440" s="153"/>
    </row>
    <row r="37441" spans="71:72" x14ac:dyDescent="0.2">
      <c r="BS37441" s="152"/>
      <c r="BT37441" s="153"/>
    </row>
    <row r="37442" spans="71:72" x14ac:dyDescent="0.2">
      <c r="BS37442" s="152"/>
      <c r="BT37442" s="153"/>
    </row>
    <row r="37443" spans="71:72" x14ac:dyDescent="0.2">
      <c r="BS37443" s="152"/>
      <c r="BT37443" s="153"/>
    </row>
    <row r="37444" spans="71:72" x14ac:dyDescent="0.2">
      <c r="BS37444" s="152"/>
      <c r="BT37444" s="153"/>
    </row>
    <row r="37445" spans="71:72" x14ac:dyDescent="0.2">
      <c r="BS37445" s="152"/>
      <c r="BT37445" s="153"/>
    </row>
    <row r="37446" spans="71:72" x14ac:dyDescent="0.2">
      <c r="BS37446" s="152"/>
      <c r="BT37446" s="153"/>
    </row>
    <row r="37447" spans="71:72" x14ac:dyDescent="0.2">
      <c r="BS37447" s="152"/>
      <c r="BT37447" s="153"/>
    </row>
    <row r="37448" spans="71:72" x14ac:dyDescent="0.2">
      <c r="BS37448" s="152"/>
      <c r="BT37448" s="153"/>
    </row>
    <row r="37449" spans="71:72" x14ac:dyDescent="0.2">
      <c r="BS37449" s="152"/>
      <c r="BT37449" s="153"/>
    </row>
    <row r="37450" spans="71:72" x14ac:dyDescent="0.2">
      <c r="BS37450" s="152"/>
      <c r="BT37450" s="153"/>
    </row>
    <row r="37451" spans="71:72" x14ac:dyDescent="0.2">
      <c r="BS37451" s="152"/>
      <c r="BT37451" s="153"/>
    </row>
    <row r="37452" spans="71:72" x14ac:dyDescent="0.2">
      <c r="BS37452" s="152"/>
      <c r="BT37452" s="153"/>
    </row>
    <row r="37453" spans="71:72" x14ac:dyDescent="0.2">
      <c r="BS37453" s="152"/>
      <c r="BT37453" s="153"/>
    </row>
    <row r="37454" spans="71:72" x14ac:dyDescent="0.2">
      <c r="BS37454" s="152"/>
      <c r="BT37454" s="153"/>
    </row>
    <row r="37455" spans="71:72" x14ac:dyDescent="0.2">
      <c r="BS37455" s="152"/>
      <c r="BT37455" s="153"/>
    </row>
    <row r="37456" spans="71:72" x14ac:dyDescent="0.2">
      <c r="BS37456" s="152"/>
      <c r="BT37456" s="153"/>
    </row>
    <row r="37457" spans="71:72" x14ac:dyDescent="0.2">
      <c r="BS37457" s="152"/>
      <c r="BT37457" s="153"/>
    </row>
    <row r="37458" spans="71:72" x14ac:dyDescent="0.2">
      <c r="BS37458" s="152"/>
      <c r="BT37458" s="153"/>
    </row>
    <row r="37459" spans="71:72" x14ac:dyDescent="0.2">
      <c r="BS37459" s="152"/>
      <c r="BT37459" s="153"/>
    </row>
    <row r="37460" spans="71:72" x14ac:dyDescent="0.2">
      <c r="BS37460" s="152"/>
      <c r="BT37460" s="153"/>
    </row>
    <row r="37461" spans="71:72" x14ac:dyDescent="0.2">
      <c r="BS37461" s="152"/>
      <c r="BT37461" s="153"/>
    </row>
    <row r="37462" spans="71:72" x14ac:dyDescent="0.2">
      <c r="BS37462" s="152"/>
      <c r="BT37462" s="153"/>
    </row>
    <row r="37463" spans="71:72" x14ac:dyDescent="0.2">
      <c r="BS37463" s="152"/>
      <c r="BT37463" s="153"/>
    </row>
    <row r="37464" spans="71:72" x14ac:dyDescent="0.2">
      <c r="BS37464" s="152"/>
      <c r="BT37464" s="153"/>
    </row>
    <row r="37465" spans="71:72" x14ac:dyDescent="0.2">
      <c r="BS37465" s="152"/>
      <c r="BT37465" s="153"/>
    </row>
    <row r="37466" spans="71:72" x14ac:dyDescent="0.2">
      <c r="BS37466" s="152"/>
      <c r="BT37466" s="153"/>
    </row>
    <row r="37467" spans="71:72" x14ac:dyDescent="0.2">
      <c r="BS37467" s="152"/>
      <c r="BT37467" s="153"/>
    </row>
    <row r="37468" spans="71:72" x14ac:dyDescent="0.2">
      <c r="BS37468" s="152"/>
      <c r="BT37468" s="153"/>
    </row>
    <row r="37469" spans="71:72" x14ac:dyDescent="0.2">
      <c r="BS37469" s="152"/>
      <c r="BT37469" s="153"/>
    </row>
    <row r="37470" spans="71:72" x14ac:dyDescent="0.2">
      <c r="BS37470" s="152"/>
      <c r="BT37470" s="153"/>
    </row>
    <row r="37471" spans="71:72" x14ac:dyDescent="0.2">
      <c r="BS37471" s="152"/>
      <c r="BT37471" s="153"/>
    </row>
    <row r="37472" spans="71:72" x14ac:dyDescent="0.2">
      <c r="BS37472" s="152"/>
      <c r="BT37472" s="153"/>
    </row>
    <row r="37473" spans="71:72" x14ac:dyDescent="0.2">
      <c r="BS37473" s="152"/>
      <c r="BT37473" s="153"/>
    </row>
    <row r="37474" spans="71:72" x14ac:dyDescent="0.2">
      <c r="BS37474" s="152"/>
      <c r="BT37474" s="153"/>
    </row>
    <row r="37475" spans="71:72" x14ac:dyDescent="0.2">
      <c r="BS37475" s="152"/>
      <c r="BT37475" s="153"/>
    </row>
    <row r="37476" spans="71:72" x14ac:dyDescent="0.2">
      <c r="BS37476" s="152"/>
      <c r="BT37476" s="153"/>
    </row>
    <row r="37477" spans="71:72" x14ac:dyDescent="0.2">
      <c r="BS37477" s="152"/>
      <c r="BT37477" s="153"/>
    </row>
    <row r="37478" spans="71:72" x14ac:dyDescent="0.2">
      <c r="BS37478" s="152"/>
      <c r="BT37478" s="153"/>
    </row>
    <row r="37479" spans="71:72" x14ac:dyDescent="0.2">
      <c r="BS37479" s="152"/>
      <c r="BT37479" s="153"/>
    </row>
    <row r="37480" spans="71:72" x14ac:dyDescent="0.2">
      <c r="BS37480" s="152"/>
      <c r="BT37480" s="153"/>
    </row>
    <row r="37481" spans="71:72" x14ac:dyDescent="0.2">
      <c r="BS37481" s="152"/>
      <c r="BT37481" s="153"/>
    </row>
    <row r="37482" spans="71:72" x14ac:dyDescent="0.2">
      <c r="BS37482" s="152"/>
      <c r="BT37482" s="153"/>
    </row>
    <row r="37483" spans="71:72" x14ac:dyDescent="0.2">
      <c r="BS37483" s="152"/>
      <c r="BT37483" s="153"/>
    </row>
    <row r="37484" spans="71:72" x14ac:dyDescent="0.2">
      <c r="BS37484" s="152"/>
      <c r="BT37484" s="153"/>
    </row>
    <row r="37485" spans="71:72" x14ac:dyDescent="0.2">
      <c r="BS37485" s="152"/>
      <c r="BT37485" s="153"/>
    </row>
    <row r="37486" spans="71:72" x14ac:dyDescent="0.2">
      <c r="BS37486" s="152"/>
      <c r="BT37486" s="153"/>
    </row>
    <row r="37487" spans="71:72" x14ac:dyDescent="0.2">
      <c r="BS37487" s="152"/>
      <c r="BT37487" s="153"/>
    </row>
    <row r="37488" spans="71:72" x14ac:dyDescent="0.2">
      <c r="BS37488" s="152"/>
      <c r="BT37488" s="153"/>
    </row>
    <row r="37489" spans="71:72" x14ac:dyDescent="0.2">
      <c r="BS37489" s="152"/>
      <c r="BT37489" s="153"/>
    </row>
    <row r="37490" spans="71:72" x14ac:dyDescent="0.2">
      <c r="BS37490" s="152"/>
      <c r="BT37490" s="153"/>
    </row>
    <row r="37491" spans="71:72" x14ac:dyDescent="0.2">
      <c r="BS37491" s="152"/>
      <c r="BT37491" s="153"/>
    </row>
    <row r="37492" spans="71:72" x14ac:dyDescent="0.2">
      <c r="BS37492" s="152"/>
      <c r="BT37492" s="153"/>
    </row>
    <row r="37493" spans="71:72" x14ac:dyDescent="0.2">
      <c r="BS37493" s="152"/>
      <c r="BT37493" s="153"/>
    </row>
    <row r="37494" spans="71:72" x14ac:dyDescent="0.2">
      <c r="BS37494" s="152"/>
      <c r="BT37494" s="153"/>
    </row>
    <row r="37495" spans="71:72" x14ac:dyDescent="0.2">
      <c r="BS37495" s="152"/>
      <c r="BT37495" s="153"/>
    </row>
    <row r="37496" spans="71:72" x14ac:dyDescent="0.2">
      <c r="BS37496" s="152"/>
      <c r="BT37496" s="153"/>
    </row>
    <row r="37497" spans="71:72" x14ac:dyDescent="0.2">
      <c r="BS37497" s="152"/>
      <c r="BT37497" s="153"/>
    </row>
    <row r="37498" spans="71:72" x14ac:dyDescent="0.2">
      <c r="BS37498" s="152"/>
      <c r="BT37498" s="153"/>
    </row>
    <row r="37499" spans="71:72" x14ac:dyDescent="0.2">
      <c r="BS37499" s="152"/>
      <c r="BT37499" s="153"/>
    </row>
    <row r="37500" spans="71:72" x14ac:dyDescent="0.2">
      <c r="BS37500" s="152"/>
      <c r="BT37500" s="153"/>
    </row>
    <row r="37501" spans="71:72" x14ac:dyDescent="0.2">
      <c r="BS37501" s="152"/>
      <c r="BT37501" s="153"/>
    </row>
    <row r="37502" spans="71:72" x14ac:dyDescent="0.2">
      <c r="BS37502" s="152"/>
      <c r="BT37502" s="153"/>
    </row>
    <row r="37503" spans="71:72" x14ac:dyDescent="0.2">
      <c r="BS37503" s="152"/>
      <c r="BT37503" s="153"/>
    </row>
    <row r="37504" spans="71:72" x14ac:dyDescent="0.2">
      <c r="BS37504" s="152"/>
      <c r="BT37504" s="153"/>
    </row>
    <row r="37505" spans="71:72" x14ac:dyDescent="0.2">
      <c r="BS37505" s="152"/>
      <c r="BT37505" s="153"/>
    </row>
    <row r="37506" spans="71:72" x14ac:dyDescent="0.2">
      <c r="BS37506" s="152"/>
      <c r="BT37506" s="153"/>
    </row>
    <row r="37507" spans="71:72" x14ac:dyDescent="0.2">
      <c r="BS37507" s="152"/>
      <c r="BT37507" s="153"/>
    </row>
    <row r="37508" spans="71:72" x14ac:dyDescent="0.2">
      <c r="BS37508" s="152"/>
      <c r="BT37508" s="153"/>
    </row>
    <row r="37509" spans="71:72" x14ac:dyDescent="0.2">
      <c r="BS37509" s="152"/>
      <c r="BT37509" s="153"/>
    </row>
    <row r="37510" spans="71:72" x14ac:dyDescent="0.2">
      <c r="BS37510" s="152"/>
      <c r="BT37510" s="153"/>
    </row>
    <row r="37511" spans="71:72" x14ac:dyDescent="0.2">
      <c r="BS37511" s="152"/>
      <c r="BT37511" s="153"/>
    </row>
    <row r="37512" spans="71:72" x14ac:dyDescent="0.2">
      <c r="BS37512" s="152"/>
      <c r="BT37512" s="153"/>
    </row>
    <row r="37513" spans="71:72" x14ac:dyDescent="0.2">
      <c r="BS37513" s="152"/>
      <c r="BT37513" s="153"/>
    </row>
    <row r="37514" spans="71:72" x14ac:dyDescent="0.2">
      <c r="BS37514" s="152"/>
      <c r="BT37514" s="153"/>
    </row>
    <row r="37515" spans="71:72" x14ac:dyDescent="0.2">
      <c r="BS37515" s="152"/>
      <c r="BT37515" s="153"/>
    </row>
    <row r="37516" spans="71:72" x14ac:dyDescent="0.2">
      <c r="BS37516" s="152"/>
      <c r="BT37516" s="153"/>
    </row>
    <row r="37517" spans="71:72" x14ac:dyDescent="0.2">
      <c r="BS37517" s="152"/>
      <c r="BT37517" s="153"/>
    </row>
    <row r="37518" spans="71:72" x14ac:dyDescent="0.2">
      <c r="BS37518" s="152"/>
      <c r="BT37518" s="153"/>
    </row>
    <row r="37519" spans="71:72" x14ac:dyDescent="0.2">
      <c r="BS37519" s="152"/>
      <c r="BT37519" s="153"/>
    </row>
    <row r="37520" spans="71:72" x14ac:dyDescent="0.2">
      <c r="BS37520" s="152"/>
      <c r="BT37520" s="153"/>
    </row>
    <row r="37521" spans="71:72" x14ac:dyDescent="0.2">
      <c r="BS37521" s="152"/>
      <c r="BT37521" s="153"/>
    </row>
    <row r="37522" spans="71:72" x14ac:dyDescent="0.2">
      <c r="BS37522" s="152"/>
      <c r="BT37522" s="153"/>
    </row>
    <row r="37523" spans="71:72" x14ac:dyDescent="0.2">
      <c r="BS37523" s="152"/>
      <c r="BT37523" s="153"/>
    </row>
    <row r="37524" spans="71:72" x14ac:dyDescent="0.2">
      <c r="BS37524" s="152"/>
      <c r="BT37524" s="153"/>
    </row>
    <row r="37525" spans="71:72" x14ac:dyDescent="0.2">
      <c r="BS37525" s="152"/>
      <c r="BT37525" s="153"/>
    </row>
    <row r="37526" spans="71:72" x14ac:dyDescent="0.2">
      <c r="BS37526" s="152"/>
      <c r="BT37526" s="153"/>
    </row>
    <row r="37527" spans="71:72" x14ac:dyDescent="0.2">
      <c r="BS37527" s="152"/>
      <c r="BT37527" s="153"/>
    </row>
    <row r="37528" spans="71:72" x14ac:dyDescent="0.2">
      <c r="BS37528" s="152"/>
      <c r="BT37528" s="153"/>
    </row>
    <row r="37529" spans="71:72" x14ac:dyDescent="0.2">
      <c r="BS37529" s="152"/>
      <c r="BT37529" s="153"/>
    </row>
    <row r="37530" spans="71:72" x14ac:dyDescent="0.2">
      <c r="BS37530" s="152"/>
      <c r="BT37530" s="153"/>
    </row>
    <row r="37531" spans="71:72" x14ac:dyDescent="0.2">
      <c r="BS37531" s="152"/>
      <c r="BT37531" s="153"/>
    </row>
    <row r="37532" spans="71:72" x14ac:dyDescent="0.2">
      <c r="BS37532" s="152"/>
      <c r="BT37532" s="153"/>
    </row>
    <row r="37533" spans="71:72" x14ac:dyDescent="0.2">
      <c r="BS37533" s="152"/>
      <c r="BT37533" s="153"/>
    </row>
    <row r="37534" spans="71:72" x14ac:dyDescent="0.2">
      <c r="BS37534" s="152"/>
      <c r="BT37534" s="153"/>
    </row>
    <row r="37535" spans="71:72" x14ac:dyDescent="0.2">
      <c r="BS37535" s="152"/>
      <c r="BT37535" s="153"/>
    </row>
    <row r="37536" spans="71:72" x14ac:dyDescent="0.2">
      <c r="BS37536" s="152"/>
      <c r="BT37536" s="153"/>
    </row>
    <row r="37537" spans="71:72" x14ac:dyDescent="0.2">
      <c r="BS37537" s="152"/>
      <c r="BT37537" s="153"/>
    </row>
    <row r="37538" spans="71:72" x14ac:dyDescent="0.2">
      <c r="BS37538" s="152"/>
      <c r="BT37538" s="153"/>
    </row>
    <row r="37539" spans="71:72" x14ac:dyDescent="0.2">
      <c r="BS37539" s="152"/>
      <c r="BT37539" s="153"/>
    </row>
    <row r="37540" spans="71:72" x14ac:dyDescent="0.2">
      <c r="BS37540" s="152"/>
      <c r="BT37540" s="153"/>
    </row>
    <row r="37541" spans="71:72" x14ac:dyDescent="0.2">
      <c r="BS37541" s="152"/>
      <c r="BT37541" s="153"/>
    </row>
    <row r="37542" spans="71:72" x14ac:dyDescent="0.2">
      <c r="BS37542" s="152"/>
      <c r="BT37542" s="153"/>
    </row>
    <row r="37543" spans="71:72" x14ac:dyDescent="0.2">
      <c r="BS37543" s="152"/>
      <c r="BT37543" s="153"/>
    </row>
    <row r="37544" spans="71:72" x14ac:dyDescent="0.2">
      <c r="BS37544" s="152"/>
      <c r="BT37544" s="153"/>
    </row>
    <row r="37545" spans="71:72" x14ac:dyDescent="0.2">
      <c r="BS37545" s="152"/>
      <c r="BT37545" s="153"/>
    </row>
    <row r="37546" spans="71:72" x14ac:dyDescent="0.2">
      <c r="BS37546" s="152"/>
      <c r="BT37546" s="153"/>
    </row>
    <row r="37547" spans="71:72" x14ac:dyDescent="0.2">
      <c r="BS37547" s="152"/>
      <c r="BT37547" s="153"/>
    </row>
    <row r="37548" spans="71:72" x14ac:dyDescent="0.2">
      <c r="BS37548" s="152"/>
      <c r="BT37548" s="153"/>
    </row>
    <row r="37549" spans="71:72" x14ac:dyDescent="0.2">
      <c r="BS37549" s="152"/>
      <c r="BT37549" s="153"/>
    </row>
    <row r="37550" spans="71:72" x14ac:dyDescent="0.2">
      <c r="BS37550" s="152"/>
      <c r="BT37550" s="153"/>
    </row>
    <row r="37551" spans="71:72" x14ac:dyDescent="0.2">
      <c r="BS37551" s="152"/>
      <c r="BT37551" s="153"/>
    </row>
    <row r="37552" spans="71:72" x14ac:dyDescent="0.2">
      <c r="BS37552" s="152"/>
      <c r="BT37552" s="153"/>
    </row>
    <row r="37553" spans="71:72" x14ac:dyDescent="0.2">
      <c r="BS37553" s="152"/>
      <c r="BT37553" s="153"/>
    </row>
    <row r="37554" spans="71:72" x14ac:dyDescent="0.2">
      <c r="BS37554" s="152"/>
      <c r="BT37554" s="153"/>
    </row>
    <row r="37555" spans="71:72" x14ac:dyDescent="0.2">
      <c r="BS37555" s="152"/>
      <c r="BT37555" s="153"/>
    </row>
    <row r="37556" spans="71:72" x14ac:dyDescent="0.2">
      <c r="BS37556" s="152"/>
      <c r="BT37556" s="153"/>
    </row>
    <row r="37557" spans="71:72" x14ac:dyDescent="0.2">
      <c r="BS37557" s="152"/>
      <c r="BT37557" s="153"/>
    </row>
    <row r="37558" spans="71:72" x14ac:dyDescent="0.2">
      <c r="BS37558" s="152"/>
      <c r="BT37558" s="153"/>
    </row>
    <row r="37559" spans="71:72" x14ac:dyDescent="0.2">
      <c r="BS37559" s="152"/>
      <c r="BT37559" s="153"/>
    </row>
    <row r="37560" spans="71:72" x14ac:dyDescent="0.2">
      <c r="BS37560" s="152"/>
      <c r="BT37560" s="153"/>
    </row>
    <row r="37561" spans="71:72" x14ac:dyDescent="0.2">
      <c r="BS37561" s="152"/>
      <c r="BT37561" s="153"/>
    </row>
    <row r="37562" spans="71:72" x14ac:dyDescent="0.2">
      <c r="BS37562" s="152"/>
      <c r="BT37562" s="153"/>
    </row>
    <row r="37563" spans="71:72" x14ac:dyDescent="0.2">
      <c r="BS37563" s="152"/>
      <c r="BT37563" s="153"/>
    </row>
    <row r="37564" spans="71:72" x14ac:dyDescent="0.2">
      <c r="BS37564" s="152"/>
      <c r="BT37564" s="153"/>
    </row>
    <row r="37565" spans="71:72" x14ac:dyDescent="0.2">
      <c r="BS37565" s="152"/>
      <c r="BT37565" s="153"/>
    </row>
    <row r="37566" spans="71:72" x14ac:dyDescent="0.2">
      <c r="BS37566" s="152"/>
      <c r="BT37566" s="153"/>
    </row>
    <row r="37567" spans="71:72" x14ac:dyDescent="0.2">
      <c r="BS37567" s="152"/>
      <c r="BT37567" s="153"/>
    </row>
    <row r="37568" spans="71:72" x14ac:dyDescent="0.2">
      <c r="BS37568" s="152"/>
      <c r="BT37568" s="153"/>
    </row>
    <row r="37569" spans="71:72" x14ac:dyDescent="0.2">
      <c r="BS37569" s="152"/>
      <c r="BT37569" s="153"/>
    </row>
    <row r="37570" spans="71:72" x14ac:dyDescent="0.2">
      <c r="BS37570" s="152"/>
      <c r="BT37570" s="153"/>
    </row>
    <row r="37571" spans="71:72" x14ac:dyDescent="0.2">
      <c r="BS37571" s="152"/>
      <c r="BT37571" s="153"/>
    </row>
    <row r="37572" spans="71:72" x14ac:dyDescent="0.2">
      <c r="BS37572" s="152"/>
      <c r="BT37572" s="153"/>
    </row>
    <row r="37573" spans="71:72" x14ac:dyDescent="0.2">
      <c r="BS37573" s="152"/>
      <c r="BT37573" s="153"/>
    </row>
    <row r="37574" spans="71:72" x14ac:dyDescent="0.2">
      <c r="BS37574" s="152"/>
      <c r="BT37574" s="153"/>
    </row>
    <row r="37575" spans="71:72" x14ac:dyDescent="0.2">
      <c r="BS37575" s="152"/>
      <c r="BT37575" s="153"/>
    </row>
    <row r="37576" spans="71:72" x14ac:dyDescent="0.2">
      <c r="BS37576" s="152"/>
      <c r="BT37576" s="153"/>
    </row>
    <row r="37577" spans="71:72" x14ac:dyDescent="0.2">
      <c r="BS37577" s="152"/>
      <c r="BT37577" s="153"/>
    </row>
    <row r="37578" spans="71:72" x14ac:dyDescent="0.2">
      <c r="BS37578" s="152"/>
      <c r="BT37578" s="153"/>
    </row>
    <row r="37579" spans="71:72" x14ac:dyDescent="0.2">
      <c r="BS37579" s="152"/>
      <c r="BT37579" s="153"/>
    </row>
    <row r="37580" spans="71:72" x14ac:dyDescent="0.2">
      <c r="BS37580" s="152"/>
      <c r="BT37580" s="153"/>
    </row>
    <row r="37581" spans="71:72" x14ac:dyDescent="0.2">
      <c r="BS37581" s="152"/>
      <c r="BT37581" s="153"/>
    </row>
    <row r="37582" spans="71:72" x14ac:dyDescent="0.2">
      <c r="BS37582" s="152"/>
      <c r="BT37582" s="153"/>
    </row>
    <row r="37583" spans="71:72" x14ac:dyDescent="0.2">
      <c r="BS37583" s="152"/>
      <c r="BT37583" s="153"/>
    </row>
    <row r="37584" spans="71:72" x14ac:dyDescent="0.2">
      <c r="BS37584" s="152"/>
      <c r="BT37584" s="153"/>
    </row>
    <row r="37585" spans="71:72" x14ac:dyDescent="0.2">
      <c r="BS37585" s="152"/>
      <c r="BT37585" s="153"/>
    </row>
    <row r="37586" spans="71:72" x14ac:dyDescent="0.2">
      <c r="BS37586" s="152"/>
      <c r="BT37586" s="153"/>
    </row>
    <row r="37587" spans="71:72" x14ac:dyDescent="0.2">
      <c r="BS37587" s="152"/>
      <c r="BT37587" s="153"/>
    </row>
    <row r="37588" spans="71:72" x14ac:dyDescent="0.2">
      <c r="BS37588" s="152"/>
      <c r="BT37588" s="153"/>
    </row>
    <row r="37589" spans="71:72" x14ac:dyDescent="0.2">
      <c r="BS37589" s="152"/>
      <c r="BT37589" s="153"/>
    </row>
    <row r="37590" spans="71:72" x14ac:dyDescent="0.2">
      <c r="BS37590" s="152"/>
      <c r="BT37590" s="153"/>
    </row>
    <row r="37591" spans="71:72" x14ac:dyDescent="0.2">
      <c r="BS37591" s="152"/>
      <c r="BT37591" s="153"/>
    </row>
    <row r="37592" spans="71:72" x14ac:dyDescent="0.2">
      <c r="BS37592" s="152"/>
      <c r="BT37592" s="153"/>
    </row>
    <row r="37593" spans="71:72" x14ac:dyDescent="0.2">
      <c r="BS37593" s="152"/>
      <c r="BT37593" s="153"/>
    </row>
    <row r="37594" spans="71:72" x14ac:dyDescent="0.2">
      <c r="BS37594" s="152"/>
      <c r="BT37594" s="153"/>
    </row>
    <row r="37595" spans="71:72" x14ac:dyDescent="0.2">
      <c r="BS37595" s="152"/>
      <c r="BT37595" s="153"/>
    </row>
    <row r="37596" spans="71:72" x14ac:dyDescent="0.2">
      <c r="BS37596" s="152"/>
      <c r="BT37596" s="153"/>
    </row>
    <row r="37597" spans="71:72" x14ac:dyDescent="0.2">
      <c r="BS37597" s="152"/>
      <c r="BT37597" s="153"/>
    </row>
    <row r="37598" spans="71:72" x14ac:dyDescent="0.2">
      <c r="BS37598" s="152"/>
      <c r="BT37598" s="153"/>
    </row>
    <row r="37599" spans="71:72" x14ac:dyDescent="0.2">
      <c r="BS37599" s="152"/>
      <c r="BT37599" s="153"/>
    </row>
    <row r="37600" spans="71:72" x14ac:dyDescent="0.2">
      <c r="BS37600" s="152"/>
      <c r="BT37600" s="153"/>
    </row>
    <row r="37601" spans="71:72" x14ac:dyDescent="0.2">
      <c r="BS37601" s="152"/>
      <c r="BT37601" s="153"/>
    </row>
    <row r="37602" spans="71:72" x14ac:dyDescent="0.2">
      <c r="BS37602" s="152"/>
      <c r="BT37602" s="153"/>
    </row>
    <row r="37603" spans="71:72" x14ac:dyDescent="0.2">
      <c r="BS37603" s="152"/>
      <c r="BT37603" s="153"/>
    </row>
    <row r="37604" spans="71:72" x14ac:dyDescent="0.2">
      <c r="BS37604" s="152"/>
      <c r="BT37604" s="153"/>
    </row>
    <row r="37605" spans="71:72" x14ac:dyDescent="0.2">
      <c r="BS37605" s="152"/>
      <c r="BT37605" s="153"/>
    </row>
    <row r="37606" spans="71:72" x14ac:dyDescent="0.2">
      <c r="BS37606" s="152"/>
      <c r="BT37606" s="153"/>
    </row>
    <row r="37607" spans="71:72" x14ac:dyDescent="0.2">
      <c r="BS37607" s="152"/>
      <c r="BT37607" s="153"/>
    </row>
    <row r="37608" spans="71:72" x14ac:dyDescent="0.2">
      <c r="BS37608" s="152"/>
      <c r="BT37608" s="153"/>
    </row>
    <row r="37609" spans="71:72" x14ac:dyDescent="0.2">
      <c r="BS37609" s="152"/>
      <c r="BT37609" s="153"/>
    </row>
    <row r="37610" spans="71:72" x14ac:dyDescent="0.2">
      <c r="BS37610" s="152"/>
      <c r="BT37610" s="153"/>
    </row>
    <row r="37611" spans="71:72" x14ac:dyDescent="0.2">
      <c r="BS37611" s="152"/>
      <c r="BT37611" s="153"/>
    </row>
    <row r="37612" spans="71:72" x14ac:dyDescent="0.2">
      <c r="BS37612" s="152"/>
      <c r="BT37612" s="153"/>
    </row>
    <row r="37613" spans="71:72" x14ac:dyDescent="0.2">
      <c r="BS37613" s="152"/>
      <c r="BT37613" s="153"/>
    </row>
    <row r="37614" spans="71:72" x14ac:dyDescent="0.2">
      <c r="BS37614" s="152"/>
      <c r="BT37614" s="153"/>
    </row>
    <row r="37615" spans="71:72" x14ac:dyDescent="0.2">
      <c r="BS37615" s="152"/>
      <c r="BT37615" s="153"/>
    </row>
    <row r="37616" spans="71:72" x14ac:dyDescent="0.2">
      <c r="BS37616" s="152"/>
      <c r="BT37616" s="153"/>
    </row>
    <row r="37617" spans="71:72" x14ac:dyDescent="0.2">
      <c r="BS37617" s="152"/>
      <c r="BT37617" s="153"/>
    </row>
    <row r="37618" spans="71:72" x14ac:dyDescent="0.2">
      <c r="BS37618" s="152"/>
      <c r="BT37618" s="153"/>
    </row>
    <row r="37619" spans="71:72" x14ac:dyDescent="0.2">
      <c r="BS37619" s="152"/>
      <c r="BT37619" s="153"/>
    </row>
    <row r="37620" spans="71:72" x14ac:dyDescent="0.2">
      <c r="BS37620" s="152"/>
      <c r="BT37620" s="153"/>
    </row>
    <row r="37621" spans="71:72" x14ac:dyDescent="0.2">
      <c r="BS37621" s="152"/>
      <c r="BT37621" s="153"/>
    </row>
    <row r="37622" spans="71:72" x14ac:dyDescent="0.2">
      <c r="BS37622" s="152"/>
      <c r="BT37622" s="153"/>
    </row>
    <row r="37623" spans="71:72" x14ac:dyDescent="0.2">
      <c r="BS37623" s="152"/>
      <c r="BT37623" s="153"/>
    </row>
    <row r="37624" spans="71:72" x14ac:dyDescent="0.2">
      <c r="BS37624" s="152"/>
      <c r="BT37624" s="153"/>
    </row>
    <row r="37625" spans="71:72" x14ac:dyDescent="0.2">
      <c r="BS37625" s="152"/>
      <c r="BT37625" s="153"/>
    </row>
    <row r="37626" spans="71:72" x14ac:dyDescent="0.2">
      <c r="BS37626" s="152"/>
      <c r="BT37626" s="153"/>
    </row>
    <row r="37627" spans="71:72" x14ac:dyDescent="0.2">
      <c r="BS37627" s="152"/>
      <c r="BT37627" s="153"/>
    </row>
    <row r="37628" spans="71:72" x14ac:dyDescent="0.2">
      <c r="BS37628" s="152"/>
      <c r="BT37628" s="153"/>
    </row>
    <row r="37629" spans="71:72" x14ac:dyDescent="0.2">
      <c r="BS37629" s="152"/>
      <c r="BT37629" s="153"/>
    </row>
    <row r="37630" spans="71:72" x14ac:dyDescent="0.2">
      <c r="BS37630" s="152"/>
      <c r="BT37630" s="153"/>
    </row>
    <row r="37631" spans="71:72" x14ac:dyDescent="0.2">
      <c r="BS37631" s="152"/>
      <c r="BT37631" s="153"/>
    </row>
    <row r="37632" spans="71:72" x14ac:dyDescent="0.2">
      <c r="BS37632" s="152"/>
      <c r="BT37632" s="153"/>
    </row>
    <row r="37633" spans="71:72" x14ac:dyDescent="0.2">
      <c r="BS37633" s="152"/>
      <c r="BT37633" s="153"/>
    </row>
    <row r="37634" spans="71:72" x14ac:dyDescent="0.2">
      <c r="BS37634" s="152"/>
      <c r="BT37634" s="153"/>
    </row>
    <row r="37635" spans="71:72" x14ac:dyDescent="0.2">
      <c r="BS37635" s="152"/>
      <c r="BT37635" s="153"/>
    </row>
    <row r="37636" spans="71:72" x14ac:dyDescent="0.2">
      <c r="BS37636" s="152"/>
      <c r="BT37636" s="153"/>
    </row>
    <row r="37637" spans="71:72" x14ac:dyDescent="0.2">
      <c r="BS37637" s="152"/>
      <c r="BT37637" s="153"/>
    </row>
    <row r="37638" spans="71:72" x14ac:dyDescent="0.2">
      <c r="BS37638" s="152"/>
      <c r="BT37638" s="153"/>
    </row>
    <row r="37639" spans="71:72" x14ac:dyDescent="0.2">
      <c r="BS37639" s="152"/>
      <c r="BT37639" s="153"/>
    </row>
    <row r="37640" spans="71:72" x14ac:dyDescent="0.2">
      <c r="BS37640" s="152"/>
      <c r="BT37640" s="153"/>
    </row>
    <row r="37641" spans="71:72" x14ac:dyDescent="0.2">
      <c r="BS37641" s="152"/>
      <c r="BT37641" s="153"/>
    </row>
    <row r="37642" spans="71:72" x14ac:dyDescent="0.2">
      <c r="BS37642" s="152"/>
      <c r="BT37642" s="153"/>
    </row>
    <row r="37643" spans="71:72" x14ac:dyDescent="0.2">
      <c r="BS37643" s="152"/>
      <c r="BT37643" s="153"/>
    </row>
    <row r="37644" spans="71:72" x14ac:dyDescent="0.2">
      <c r="BS37644" s="152"/>
      <c r="BT37644" s="153"/>
    </row>
    <row r="37645" spans="71:72" x14ac:dyDescent="0.2">
      <c r="BS37645" s="152"/>
      <c r="BT37645" s="153"/>
    </row>
    <row r="37646" spans="71:72" x14ac:dyDescent="0.2">
      <c r="BS37646" s="152"/>
      <c r="BT37646" s="153"/>
    </row>
    <row r="37647" spans="71:72" x14ac:dyDescent="0.2">
      <c r="BS37647" s="152"/>
      <c r="BT37647" s="153"/>
    </row>
    <row r="37648" spans="71:72" x14ac:dyDescent="0.2">
      <c r="BS37648" s="152"/>
      <c r="BT37648" s="153"/>
    </row>
    <row r="37649" spans="71:72" x14ac:dyDescent="0.2">
      <c r="BS37649" s="152"/>
      <c r="BT37649" s="153"/>
    </row>
    <row r="37650" spans="71:72" x14ac:dyDescent="0.2">
      <c r="BS37650" s="152"/>
      <c r="BT37650" s="153"/>
    </row>
    <row r="37651" spans="71:72" x14ac:dyDescent="0.2">
      <c r="BS37651" s="152"/>
      <c r="BT37651" s="153"/>
    </row>
    <row r="37652" spans="71:72" x14ac:dyDescent="0.2">
      <c r="BS37652" s="152"/>
      <c r="BT37652" s="153"/>
    </row>
    <row r="37653" spans="71:72" x14ac:dyDescent="0.2">
      <c r="BS37653" s="152"/>
      <c r="BT37653" s="153"/>
    </row>
    <row r="37654" spans="71:72" x14ac:dyDescent="0.2">
      <c r="BS37654" s="152"/>
      <c r="BT37654" s="153"/>
    </row>
    <row r="37655" spans="71:72" x14ac:dyDescent="0.2">
      <c r="BS37655" s="152"/>
      <c r="BT37655" s="153"/>
    </row>
    <row r="37656" spans="71:72" x14ac:dyDescent="0.2">
      <c r="BS37656" s="152"/>
      <c r="BT37656" s="153"/>
    </row>
    <row r="37657" spans="71:72" x14ac:dyDescent="0.2">
      <c r="BS37657" s="152"/>
      <c r="BT37657" s="153"/>
    </row>
    <row r="37658" spans="71:72" x14ac:dyDescent="0.2">
      <c r="BS37658" s="152"/>
      <c r="BT37658" s="153"/>
    </row>
    <row r="37659" spans="71:72" x14ac:dyDescent="0.2">
      <c r="BS37659" s="152"/>
      <c r="BT37659" s="153"/>
    </row>
    <row r="37660" spans="71:72" x14ac:dyDescent="0.2">
      <c r="BS37660" s="152"/>
      <c r="BT37660" s="153"/>
    </row>
    <row r="37661" spans="71:72" x14ac:dyDescent="0.2">
      <c r="BS37661" s="152"/>
      <c r="BT37661" s="153"/>
    </row>
    <row r="37662" spans="71:72" x14ac:dyDescent="0.2">
      <c r="BS37662" s="152"/>
      <c r="BT37662" s="153"/>
    </row>
    <row r="37663" spans="71:72" x14ac:dyDescent="0.2">
      <c r="BS37663" s="152"/>
      <c r="BT37663" s="153"/>
    </row>
    <row r="37664" spans="71:72" x14ac:dyDescent="0.2">
      <c r="BS37664" s="152"/>
      <c r="BT37664" s="153"/>
    </row>
    <row r="37665" spans="71:72" x14ac:dyDescent="0.2">
      <c r="BS37665" s="152"/>
      <c r="BT37665" s="153"/>
    </row>
    <row r="37666" spans="71:72" x14ac:dyDescent="0.2">
      <c r="BS37666" s="152"/>
      <c r="BT37666" s="153"/>
    </row>
    <row r="37667" spans="71:72" x14ac:dyDescent="0.2">
      <c r="BS37667" s="152"/>
      <c r="BT37667" s="153"/>
    </row>
    <row r="37668" spans="71:72" x14ac:dyDescent="0.2">
      <c r="BS37668" s="152"/>
      <c r="BT37668" s="153"/>
    </row>
    <row r="37669" spans="71:72" x14ac:dyDescent="0.2">
      <c r="BS37669" s="152"/>
      <c r="BT37669" s="153"/>
    </row>
    <row r="37670" spans="71:72" x14ac:dyDescent="0.2">
      <c r="BS37670" s="152"/>
      <c r="BT37670" s="153"/>
    </row>
    <row r="37671" spans="71:72" x14ac:dyDescent="0.2">
      <c r="BS37671" s="152"/>
      <c r="BT37671" s="153"/>
    </row>
    <row r="37672" spans="71:72" x14ac:dyDescent="0.2">
      <c r="BS37672" s="152"/>
      <c r="BT37672" s="153"/>
    </row>
    <row r="37673" spans="71:72" x14ac:dyDescent="0.2">
      <c r="BS37673" s="152"/>
      <c r="BT37673" s="153"/>
    </row>
    <row r="37674" spans="71:72" x14ac:dyDescent="0.2">
      <c r="BS37674" s="152"/>
      <c r="BT37674" s="153"/>
    </row>
    <row r="37675" spans="71:72" x14ac:dyDescent="0.2">
      <c r="BS37675" s="152"/>
      <c r="BT37675" s="153"/>
    </row>
    <row r="37676" spans="71:72" x14ac:dyDescent="0.2">
      <c r="BS37676" s="152"/>
      <c r="BT37676" s="153"/>
    </row>
    <row r="37677" spans="71:72" x14ac:dyDescent="0.2">
      <c r="BS37677" s="152"/>
      <c r="BT37677" s="153"/>
    </row>
    <row r="37678" spans="71:72" x14ac:dyDescent="0.2">
      <c r="BS37678" s="152"/>
      <c r="BT37678" s="153"/>
    </row>
    <row r="37679" spans="71:72" x14ac:dyDescent="0.2">
      <c r="BS37679" s="152"/>
      <c r="BT37679" s="153"/>
    </row>
    <row r="37680" spans="71:72" x14ac:dyDescent="0.2">
      <c r="BS37680" s="152"/>
      <c r="BT37680" s="153"/>
    </row>
    <row r="37681" spans="71:72" x14ac:dyDescent="0.2">
      <c r="BS37681" s="152"/>
      <c r="BT37681" s="153"/>
    </row>
    <row r="37682" spans="71:72" x14ac:dyDescent="0.2">
      <c r="BS37682" s="152"/>
      <c r="BT37682" s="153"/>
    </row>
    <row r="37683" spans="71:72" x14ac:dyDescent="0.2">
      <c r="BS37683" s="152"/>
      <c r="BT37683" s="153"/>
    </row>
    <row r="37684" spans="71:72" x14ac:dyDescent="0.2">
      <c r="BS37684" s="152"/>
      <c r="BT37684" s="153"/>
    </row>
    <row r="37685" spans="71:72" x14ac:dyDescent="0.2">
      <c r="BS37685" s="152"/>
      <c r="BT37685" s="153"/>
    </row>
    <row r="37686" spans="71:72" x14ac:dyDescent="0.2">
      <c r="BS37686" s="152"/>
      <c r="BT37686" s="153"/>
    </row>
    <row r="37687" spans="71:72" x14ac:dyDescent="0.2">
      <c r="BS37687" s="152"/>
      <c r="BT37687" s="153"/>
    </row>
    <row r="37688" spans="71:72" x14ac:dyDescent="0.2">
      <c r="BS37688" s="152"/>
      <c r="BT37688" s="153"/>
    </row>
    <row r="37689" spans="71:72" x14ac:dyDescent="0.2">
      <c r="BS37689" s="152"/>
      <c r="BT37689" s="153"/>
    </row>
    <row r="37690" spans="71:72" x14ac:dyDescent="0.2">
      <c r="BS37690" s="152"/>
      <c r="BT37690" s="153"/>
    </row>
    <row r="37691" spans="71:72" x14ac:dyDescent="0.2">
      <c r="BS37691" s="152"/>
      <c r="BT37691" s="153"/>
    </row>
    <row r="37692" spans="71:72" x14ac:dyDescent="0.2">
      <c r="BS37692" s="152"/>
      <c r="BT37692" s="153"/>
    </row>
    <row r="37693" spans="71:72" x14ac:dyDescent="0.2">
      <c r="BS37693" s="152"/>
      <c r="BT37693" s="153"/>
    </row>
    <row r="37694" spans="71:72" x14ac:dyDescent="0.2">
      <c r="BS37694" s="152"/>
      <c r="BT37694" s="153"/>
    </row>
    <row r="37695" spans="71:72" x14ac:dyDescent="0.2">
      <c r="BS37695" s="152"/>
      <c r="BT37695" s="153"/>
    </row>
    <row r="37696" spans="71:72" x14ac:dyDescent="0.2">
      <c r="BS37696" s="152"/>
      <c r="BT37696" s="153"/>
    </row>
    <row r="37697" spans="71:72" x14ac:dyDescent="0.2">
      <c r="BS37697" s="152"/>
      <c r="BT37697" s="153"/>
    </row>
    <row r="37698" spans="71:72" x14ac:dyDescent="0.2">
      <c r="BS37698" s="152"/>
      <c r="BT37698" s="153"/>
    </row>
    <row r="37699" spans="71:72" x14ac:dyDescent="0.2">
      <c r="BS37699" s="152"/>
      <c r="BT37699" s="153"/>
    </row>
    <row r="37700" spans="71:72" x14ac:dyDescent="0.2">
      <c r="BS37700" s="152"/>
      <c r="BT37700" s="153"/>
    </row>
    <row r="37701" spans="71:72" x14ac:dyDescent="0.2">
      <c r="BS37701" s="152"/>
      <c r="BT37701" s="153"/>
    </row>
    <row r="37702" spans="71:72" x14ac:dyDescent="0.2">
      <c r="BS37702" s="152"/>
      <c r="BT37702" s="153"/>
    </row>
    <row r="37703" spans="71:72" x14ac:dyDescent="0.2">
      <c r="BS37703" s="152"/>
      <c r="BT37703" s="153"/>
    </row>
    <row r="37704" spans="71:72" x14ac:dyDescent="0.2">
      <c r="BS37704" s="152"/>
      <c r="BT37704" s="153"/>
    </row>
    <row r="37705" spans="71:72" x14ac:dyDescent="0.2">
      <c r="BS37705" s="152"/>
      <c r="BT37705" s="153"/>
    </row>
    <row r="37706" spans="71:72" x14ac:dyDescent="0.2">
      <c r="BS37706" s="152"/>
      <c r="BT37706" s="153"/>
    </row>
    <row r="37707" spans="71:72" x14ac:dyDescent="0.2">
      <c r="BS37707" s="152"/>
      <c r="BT37707" s="153"/>
    </row>
    <row r="37708" spans="71:72" x14ac:dyDescent="0.2">
      <c r="BS37708" s="152"/>
      <c r="BT37708" s="153"/>
    </row>
    <row r="37709" spans="71:72" x14ac:dyDescent="0.2">
      <c r="BS37709" s="152"/>
      <c r="BT37709" s="153"/>
    </row>
    <row r="37710" spans="71:72" x14ac:dyDescent="0.2">
      <c r="BS37710" s="152"/>
      <c r="BT37710" s="153"/>
    </row>
    <row r="37711" spans="71:72" x14ac:dyDescent="0.2">
      <c r="BS37711" s="152"/>
      <c r="BT37711" s="153"/>
    </row>
    <row r="37712" spans="71:72" x14ac:dyDescent="0.2">
      <c r="BS37712" s="152"/>
      <c r="BT37712" s="153"/>
    </row>
    <row r="37713" spans="71:72" x14ac:dyDescent="0.2">
      <c r="BS37713" s="152"/>
      <c r="BT37713" s="153"/>
    </row>
    <row r="37714" spans="71:72" x14ac:dyDescent="0.2">
      <c r="BS37714" s="152"/>
      <c r="BT37714" s="153"/>
    </row>
    <row r="37715" spans="71:72" x14ac:dyDescent="0.2">
      <c r="BS37715" s="152"/>
      <c r="BT37715" s="153"/>
    </row>
    <row r="37716" spans="71:72" x14ac:dyDescent="0.2">
      <c r="BS37716" s="152"/>
      <c r="BT37716" s="153"/>
    </row>
    <row r="37717" spans="71:72" x14ac:dyDescent="0.2">
      <c r="BS37717" s="152"/>
      <c r="BT37717" s="153"/>
    </row>
    <row r="37718" spans="71:72" x14ac:dyDescent="0.2">
      <c r="BS37718" s="152"/>
      <c r="BT37718" s="153"/>
    </row>
    <row r="37719" spans="71:72" x14ac:dyDescent="0.2">
      <c r="BS37719" s="152"/>
      <c r="BT37719" s="153"/>
    </row>
    <row r="37720" spans="71:72" x14ac:dyDescent="0.2">
      <c r="BS37720" s="152"/>
      <c r="BT37720" s="153"/>
    </row>
    <row r="37721" spans="71:72" x14ac:dyDescent="0.2">
      <c r="BS37721" s="152"/>
      <c r="BT37721" s="153"/>
    </row>
    <row r="37722" spans="71:72" x14ac:dyDescent="0.2">
      <c r="BS37722" s="152"/>
      <c r="BT37722" s="153"/>
    </row>
    <row r="37723" spans="71:72" x14ac:dyDescent="0.2">
      <c r="BS37723" s="152"/>
      <c r="BT37723" s="153"/>
    </row>
    <row r="37724" spans="71:72" x14ac:dyDescent="0.2">
      <c r="BS37724" s="152"/>
      <c r="BT37724" s="153"/>
    </row>
    <row r="37725" spans="71:72" x14ac:dyDescent="0.2">
      <c r="BS37725" s="152"/>
      <c r="BT37725" s="153"/>
    </row>
    <row r="37726" spans="71:72" x14ac:dyDescent="0.2">
      <c r="BS37726" s="152"/>
      <c r="BT37726" s="153"/>
    </row>
    <row r="37727" spans="71:72" x14ac:dyDescent="0.2">
      <c r="BS37727" s="152"/>
      <c r="BT37727" s="153"/>
    </row>
    <row r="37728" spans="71:72" x14ac:dyDescent="0.2">
      <c r="BS37728" s="152"/>
      <c r="BT37728" s="153"/>
    </row>
    <row r="37729" spans="71:72" x14ac:dyDescent="0.2">
      <c r="BS37729" s="152"/>
      <c r="BT37729" s="153"/>
    </row>
    <row r="37730" spans="71:72" x14ac:dyDescent="0.2">
      <c r="BS37730" s="152"/>
      <c r="BT37730" s="153"/>
    </row>
    <row r="37731" spans="71:72" x14ac:dyDescent="0.2">
      <c r="BS37731" s="152"/>
      <c r="BT37731" s="153"/>
    </row>
    <row r="37732" spans="71:72" x14ac:dyDescent="0.2">
      <c r="BS37732" s="152"/>
      <c r="BT37732" s="153"/>
    </row>
    <row r="37733" spans="71:72" x14ac:dyDescent="0.2">
      <c r="BS37733" s="152"/>
      <c r="BT37733" s="153"/>
    </row>
    <row r="37734" spans="71:72" x14ac:dyDescent="0.2">
      <c r="BS37734" s="152"/>
      <c r="BT37734" s="153"/>
    </row>
    <row r="37735" spans="71:72" x14ac:dyDescent="0.2">
      <c r="BS37735" s="152"/>
      <c r="BT37735" s="153"/>
    </row>
    <row r="37736" spans="71:72" x14ac:dyDescent="0.2">
      <c r="BS37736" s="152"/>
      <c r="BT37736" s="153"/>
    </row>
    <row r="37737" spans="71:72" x14ac:dyDescent="0.2">
      <c r="BS37737" s="152"/>
      <c r="BT37737" s="153"/>
    </row>
    <row r="37738" spans="71:72" x14ac:dyDescent="0.2">
      <c r="BS37738" s="152"/>
      <c r="BT37738" s="153"/>
    </row>
    <row r="37739" spans="71:72" x14ac:dyDescent="0.2">
      <c r="BS37739" s="152"/>
      <c r="BT37739" s="153"/>
    </row>
    <row r="37740" spans="71:72" x14ac:dyDescent="0.2">
      <c r="BS37740" s="152"/>
      <c r="BT37740" s="153"/>
    </row>
    <row r="37741" spans="71:72" x14ac:dyDescent="0.2">
      <c r="BS37741" s="152"/>
      <c r="BT37741" s="153"/>
    </row>
    <row r="37742" spans="71:72" x14ac:dyDescent="0.2">
      <c r="BS37742" s="152"/>
      <c r="BT37742" s="153"/>
    </row>
    <row r="37743" spans="71:72" x14ac:dyDescent="0.2">
      <c r="BS37743" s="152"/>
      <c r="BT37743" s="153"/>
    </row>
    <row r="37744" spans="71:72" x14ac:dyDescent="0.2">
      <c r="BS37744" s="152"/>
      <c r="BT37744" s="153"/>
    </row>
    <row r="37745" spans="71:72" x14ac:dyDescent="0.2">
      <c r="BS37745" s="152"/>
      <c r="BT37745" s="153"/>
    </row>
    <row r="37746" spans="71:72" x14ac:dyDescent="0.2">
      <c r="BS37746" s="152"/>
      <c r="BT37746" s="153"/>
    </row>
    <row r="37747" spans="71:72" x14ac:dyDescent="0.2">
      <c r="BS37747" s="152"/>
      <c r="BT37747" s="153"/>
    </row>
    <row r="37748" spans="71:72" x14ac:dyDescent="0.2">
      <c r="BS37748" s="152"/>
      <c r="BT37748" s="153"/>
    </row>
    <row r="37749" spans="71:72" x14ac:dyDescent="0.2">
      <c r="BS37749" s="152"/>
      <c r="BT37749" s="153"/>
    </row>
    <row r="37750" spans="71:72" x14ac:dyDescent="0.2">
      <c r="BS37750" s="152"/>
      <c r="BT37750" s="153"/>
    </row>
    <row r="37751" spans="71:72" x14ac:dyDescent="0.2">
      <c r="BS37751" s="152"/>
      <c r="BT37751" s="153"/>
    </row>
    <row r="37752" spans="71:72" x14ac:dyDescent="0.2">
      <c r="BS37752" s="152"/>
      <c r="BT37752" s="153"/>
    </row>
    <row r="37753" spans="71:72" x14ac:dyDescent="0.2">
      <c r="BS37753" s="152"/>
      <c r="BT37753" s="153"/>
    </row>
    <row r="37754" spans="71:72" x14ac:dyDescent="0.2">
      <c r="BS37754" s="152"/>
      <c r="BT37754" s="153"/>
    </row>
    <row r="37755" spans="71:72" x14ac:dyDescent="0.2">
      <c r="BS37755" s="152"/>
      <c r="BT37755" s="153"/>
    </row>
    <row r="37756" spans="71:72" x14ac:dyDescent="0.2">
      <c r="BS37756" s="152"/>
      <c r="BT37756" s="153"/>
    </row>
    <row r="37757" spans="71:72" x14ac:dyDescent="0.2">
      <c r="BS37757" s="152"/>
      <c r="BT37757" s="153"/>
    </row>
    <row r="37758" spans="71:72" x14ac:dyDescent="0.2">
      <c r="BS37758" s="152"/>
      <c r="BT37758" s="153"/>
    </row>
    <row r="37759" spans="71:72" x14ac:dyDescent="0.2">
      <c r="BS37759" s="152"/>
      <c r="BT37759" s="153"/>
    </row>
    <row r="37760" spans="71:72" x14ac:dyDescent="0.2">
      <c r="BS37760" s="152"/>
      <c r="BT37760" s="153"/>
    </row>
    <row r="37761" spans="71:72" x14ac:dyDescent="0.2">
      <c r="BS37761" s="152"/>
      <c r="BT37761" s="153"/>
    </row>
    <row r="37762" spans="71:72" x14ac:dyDescent="0.2">
      <c r="BS37762" s="152"/>
      <c r="BT37762" s="153"/>
    </row>
    <row r="37763" spans="71:72" x14ac:dyDescent="0.2">
      <c r="BS37763" s="152"/>
      <c r="BT37763" s="153"/>
    </row>
    <row r="37764" spans="71:72" x14ac:dyDescent="0.2">
      <c r="BS37764" s="152"/>
      <c r="BT37764" s="153"/>
    </row>
    <row r="37765" spans="71:72" x14ac:dyDescent="0.2">
      <c r="BS37765" s="152"/>
      <c r="BT37765" s="153"/>
    </row>
    <row r="37766" spans="71:72" x14ac:dyDescent="0.2">
      <c r="BS37766" s="152"/>
      <c r="BT37766" s="153"/>
    </row>
    <row r="37767" spans="71:72" x14ac:dyDescent="0.2">
      <c r="BS37767" s="152"/>
      <c r="BT37767" s="153"/>
    </row>
    <row r="37768" spans="71:72" x14ac:dyDescent="0.2">
      <c r="BS37768" s="152"/>
      <c r="BT37768" s="153"/>
    </row>
    <row r="37769" spans="71:72" x14ac:dyDescent="0.2">
      <c r="BS37769" s="152"/>
      <c r="BT37769" s="153"/>
    </row>
    <row r="37770" spans="71:72" x14ac:dyDescent="0.2">
      <c r="BS37770" s="152"/>
      <c r="BT37770" s="153"/>
    </row>
    <row r="37771" spans="71:72" x14ac:dyDescent="0.2">
      <c r="BS37771" s="152"/>
      <c r="BT37771" s="153"/>
    </row>
    <row r="37772" spans="71:72" x14ac:dyDescent="0.2">
      <c r="BS37772" s="152"/>
      <c r="BT37772" s="153"/>
    </row>
    <row r="37773" spans="71:72" x14ac:dyDescent="0.2">
      <c r="BS37773" s="152"/>
      <c r="BT37773" s="153"/>
    </row>
    <row r="37774" spans="71:72" x14ac:dyDescent="0.2">
      <c r="BS37774" s="152"/>
      <c r="BT37774" s="153"/>
    </row>
    <row r="37775" spans="71:72" x14ac:dyDescent="0.2">
      <c r="BS37775" s="152"/>
      <c r="BT37775" s="153"/>
    </row>
    <row r="37776" spans="71:72" x14ac:dyDescent="0.2">
      <c r="BS37776" s="152"/>
      <c r="BT37776" s="153"/>
    </row>
    <row r="37777" spans="71:72" x14ac:dyDescent="0.2">
      <c r="BS37777" s="152"/>
      <c r="BT37777" s="153"/>
    </row>
    <row r="37778" spans="71:72" x14ac:dyDescent="0.2">
      <c r="BS37778" s="152"/>
      <c r="BT37778" s="153"/>
    </row>
    <row r="37779" spans="71:72" x14ac:dyDescent="0.2">
      <c r="BS37779" s="152"/>
      <c r="BT37779" s="153"/>
    </row>
    <row r="37780" spans="71:72" x14ac:dyDescent="0.2">
      <c r="BS37780" s="152"/>
      <c r="BT37780" s="153"/>
    </row>
    <row r="37781" spans="71:72" x14ac:dyDescent="0.2">
      <c r="BS37781" s="152"/>
      <c r="BT37781" s="153"/>
    </row>
    <row r="37782" spans="71:72" x14ac:dyDescent="0.2">
      <c r="BS37782" s="152"/>
      <c r="BT37782" s="153"/>
    </row>
    <row r="37783" spans="71:72" x14ac:dyDescent="0.2">
      <c r="BS37783" s="152"/>
      <c r="BT37783" s="153"/>
    </row>
    <row r="37784" spans="71:72" x14ac:dyDescent="0.2">
      <c r="BS37784" s="152"/>
      <c r="BT37784" s="153"/>
    </row>
    <row r="37785" spans="71:72" x14ac:dyDescent="0.2">
      <c r="BS37785" s="152"/>
      <c r="BT37785" s="153"/>
    </row>
    <row r="37786" spans="71:72" x14ac:dyDescent="0.2">
      <c r="BS37786" s="152"/>
      <c r="BT37786" s="153"/>
    </row>
    <row r="37787" spans="71:72" x14ac:dyDescent="0.2">
      <c r="BS37787" s="152"/>
      <c r="BT37787" s="153"/>
    </row>
    <row r="37788" spans="71:72" x14ac:dyDescent="0.2">
      <c r="BS37788" s="152"/>
      <c r="BT37788" s="153"/>
    </row>
    <row r="37789" spans="71:72" x14ac:dyDescent="0.2">
      <c r="BS37789" s="152"/>
      <c r="BT37789" s="153"/>
    </row>
    <row r="37790" spans="71:72" x14ac:dyDescent="0.2">
      <c r="BS37790" s="152"/>
      <c r="BT37790" s="153"/>
    </row>
    <row r="37791" spans="71:72" x14ac:dyDescent="0.2">
      <c r="BS37791" s="152"/>
      <c r="BT37791" s="153"/>
    </row>
    <row r="37792" spans="71:72" x14ac:dyDescent="0.2">
      <c r="BS37792" s="152"/>
      <c r="BT37792" s="153"/>
    </row>
    <row r="37793" spans="71:72" x14ac:dyDescent="0.2">
      <c r="BS37793" s="152"/>
      <c r="BT37793" s="153"/>
    </row>
    <row r="37794" spans="71:72" x14ac:dyDescent="0.2">
      <c r="BS37794" s="152"/>
      <c r="BT37794" s="153"/>
    </row>
    <row r="37795" spans="71:72" x14ac:dyDescent="0.2">
      <c r="BS37795" s="152"/>
      <c r="BT37795" s="153"/>
    </row>
    <row r="37796" spans="71:72" x14ac:dyDescent="0.2">
      <c r="BS37796" s="152"/>
      <c r="BT37796" s="153"/>
    </row>
    <row r="37797" spans="71:72" x14ac:dyDescent="0.2">
      <c r="BS37797" s="152"/>
      <c r="BT37797" s="153"/>
    </row>
    <row r="37798" spans="71:72" x14ac:dyDescent="0.2">
      <c r="BS37798" s="152"/>
      <c r="BT37798" s="153"/>
    </row>
    <row r="37799" spans="71:72" x14ac:dyDescent="0.2">
      <c r="BS37799" s="152"/>
      <c r="BT37799" s="153"/>
    </row>
    <row r="37800" spans="71:72" x14ac:dyDescent="0.2">
      <c r="BS37800" s="152"/>
      <c r="BT37800" s="153"/>
    </row>
    <row r="37801" spans="71:72" x14ac:dyDescent="0.2">
      <c r="BS37801" s="152"/>
      <c r="BT37801" s="153"/>
    </row>
    <row r="37802" spans="71:72" x14ac:dyDescent="0.2">
      <c r="BS37802" s="152"/>
      <c r="BT37802" s="153"/>
    </row>
    <row r="37803" spans="71:72" x14ac:dyDescent="0.2">
      <c r="BS37803" s="152"/>
      <c r="BT37803" s="153"/>
    </row>
    <row r="37804" spans="71:72" x14ac:dyDescent="0.2">
      <c r="BS37804" s="152"/>
      <c r="BT37804" s="153"/>
    </row>
    <row r="37805" spans="71:72" x14ac:dyDescent="0.2">
      <c r="BS37805" s="152"/>
      <c r="BT37805" s="153"/>
    </row>
    <row r="37806" spans="71:72" x14ac:dyDescent="0.2">
      <c r="BS37806" s="152"/>
      <c r="BT37806" s="153"/>
    </row>
    <row r="37807" spans="71:72" x14ac:dyDescent="0.2">
      <c r="BS37807" s="152"/>
      <c r="BT37807" s="153"/>
    </row>
    <row r="37808" spans="71:72" x14ac:dyDescent="0.2">
      <c r="BS37808" s="152"/>
      <c r="BT37808" s="153"/>
    </row>
    <row r="37809" spans="71:72" x14ac:dyDescent="0.2">
      <c r="BS37809" s="152"/>
      <c r="BT37809" s="153"/>
    </row>
    <row r="37810" spans="71:72" x14ac:dyDescent="0.2">
      <c r="BS37810" s="152"/>
      <c r="BT37810" s="153"/>
    </row>
    <row r="37811" spans="71:72" x14ac:dyDescent="0.2">
      <c r="BS37811" s="152"/>
      <c r="BT37811" s="153"/>
    </row>
    <row r="37812" spans="71:72" x14ac:dyDescent="0.2">
      <c r="BS37812" s="152"/>
      <c r="BT37812" s="153"/>
    </row>
    <row r="37813" spans="71:72" x14ac:dyDescent="0.2">
      <c r="BS37813" s="152"/>
      <c r="BT37813" s="153"/>
    </row>
    <row r="37814" spans="71:72" x14ac:dyDescent="0.2">
      <c r="BS37814" s="152"/>
      <c r="BT37814" s="153"/>
    </row>
    <row r="37815" spans="71:72" x14ac:dyDescent="0.2">
      <c r="BS37815" s="152"/>
      <c r="BT37815" s="153"/>
    </row>
    <row r="37816" spans="71:72" x14ac:dyDescent="0.2">
      <c r="BS37816" s="152"/>
      <c r="BT37816" s="153"/>
    </row>
    <row r="37817" spans="71:72" x14ac:dyDescent="0.2">
      <c r="BS37817" s="152"/>
      <c r="BT37817" s="153"/>
    </row>
    <row r="37818" spans="71:72" x14ac:dyDescent="0.2">
      <c r="BS37818" s="152"/>
      <c r="BT37818" s="153"/>
    </row>
    <row r="37819" spans="71:72" x14ac:dyDescent="0.2">
      <c r="BS37819" s="152"/>
      <c r="BT37819" s="153"/>
    </row>
    <row r="37820" spans="71:72" x14ac:dyDescent="0.2">
      <c r="BS37820" s="152"/>
      <c r="BT37820" s="153"/>
    </row>
    <row r="37821" spans="71:72" x14ac:dyDescent="0.2">
      <c r="BS37821" s="152"/>
      <c r="BT37821" s="153"/>
    </row>
    <row r="37822" spans="71:72" x14ac:dyDescent="0.2">
      <c r="BS37822" s="152"/>
      <c r="BT37822" s="153"/>
    </row>
    <row r="37823" spans="71:72" x14ac:dyDescent="0.2">
      <c r="BS37823" s="152"/>
      <c r="BT37823" s="153"/>
    </row>
    <row r="37824" spans="71:72" x14ac:dyDescent="0.2">
      <c r="BS37824" s="152"/>
      <c r="BT37824" s="153"/>
    </row>
    <row r="37825" spans="71:72" x14ac:dyDescent="0.2">
      <c r="BS37825" s="152"/>
      <c r="BT37825" s="153"/>
    </row>
    <row r="37826" spans="71:72" x14ac:dyDescent="0.2">
      <c r="BS37826" s="152"/>
      <c r="BT37826" s="153"/>
    </row>
    <row r="37827" spans="71:72" x14ac:dyDescent="0.2">
      <c r="BS37827" s="152"/>
      <c r="BT37827" s="153"/>
    </row>
    <row r="37828" spans="71:72" x14ac:dyDescent="0.2">
      <c r="BS37828" s="152"/>
      <c r="BT37828" s="153"/>
    </row>
    <row r="37829" spans="71:72" x14ac:dyDescent="0.2">
      <c r="BS37829" s="152"/>
      <c r="BT37829" s="153"/>
    </row>
    <row r="37830" spans="71:72" x14ac:dyDescent="0.2">
      <c r="BS37830" s="152"/>
      <c r="BT37830" s="153"/>
    </row>
    <row r="37831" spans="71:72" x14ac:dyDescent="0.2">
      <c r="BS37831" s="152"/>
      <c r="BT37831" s="153"/>
    </row>
    <row r="37832" spans="71:72" x14ac:dyDescent="0.2">
      <c r="BS37832" s="152"/>
      <c r="BT37832" s="153"/>
    </row>
    <row r="37833" spans="71:72" x14ac:dyDescent="0.2">
      <c r="BS37833" s="152"/>
      <c r="BT37833" s="153"/>
    </row>
    <row r="37834" spans="71:72" x14ac:dyDescent="0.2">
      <c r="BS37834" s="152"/>
      <c r="BT37834" s="153"/>
    </row>
    <row r="37835" spans="71:72" x14ac:dyDescent="0.2">
      <c r="BS37835" s="152"/>
      <c r="BT37835" s="153"/>
    </row>
    <row r="37836" spans="71:72" x14ac:dyDescent="0.2">
      <c r="BS37836" s="152"/>
      <c r="BT37836" s="153"/>
    </row>
    <row r="37837" spans="71:72" x14ac:dyDescent="0.2">
      <c r="BS37837" s="152"/>
      <c r="BT37837" s="153"/>
    </row>
    <row r="37838" spans="71:72" x14ac:dyDescent="0.2">
      <c r="BS37838" s="152"/>
      <c r="BT37838" s="153"/>
    </row>
    <row r="37839" spans="71:72" x14ac:dyDescent="0.2">
      <c r="BS37839" s="152"/>
      <c r="BT37839" s="153"/>
    </row>
    <row r="37840" spans="71:72" x14ac:dyDescent="0.2">
      <c r="BS37840" s="152"/>
      <c r="BT37840" s="153"/>
    </row>
    <row r="37841" spans="71:72" x14ac:dyDescent="0.2">
      <c r="BS37841" s="152"/>
      <c r="BT37841" s="153"/>
    </row>
    <row r="37842" spans="71:72" x14ac:dyDescent="0.2">
      <c r="BS37842" s="152"/>
      <c r="BT37842" s="153"/>
    </row>
    <row r="37843" spans="71:72" x14ac:dyDescent="0.2">
      <c r="BS37843" s="152"/>
      <c r="BT37843" s="153"/>
    </row>
    <row r="37844" spans="71:72" x14ac:dyDescent="0.2">
      <c r="BS37844" s="152"/>
      <c r="BT37844" s="153"/>
    </row>
    <row r="37845" spans="71:72" x14ac:dyDescent="0.2">
      <c r="BS37845" s="152"/>
      <c r="BT37845" s="153"/>
    </row>
    <row r="37846" spans="71:72" x14ac:dyDescent="0.2">
      <c r="BS37846" s="152"/>
      <c r="BT37846" s="153"/>
    </row>
    <row r="37847" spans="71:72" x14ac:dyDescent="0.2">
      <c r="BS37847" s="152"/>
      <c r="BT37847" s="153"/>
    </row>
    <row r="37848" spans="71:72" x14ac:dyDescent="0.2">
      <c r="BS37848" s="152"/>
      <c r="BT37848" s="153"/>
    </row>
    <row r="37849" spans="71:72" x14ac:dyDescent="0.2">
      <c r="BS37849" s="152"/>
      <c r="BT37849" s="153"/>
    </row>
    <row r="37850" spans="71:72" x14ac:dyDescent="0.2">
      <c r="BS37850" s="152"/>
      <c r="BT37850" s="153"/>
    </row>
    <row r="37851" spans="71:72" x14ac:dyDescent="0.2">
      <c r="BS37851" s="152"/>
      <c r="BT37851" s="153"/>
    </row>
    <row r="37852" spans="71:72" x14ac:dyDescent="0.2">
      <c r="BS37852" s="152"/>
      <c r="BT37852" s="153"/>
    </row>
    <row r="37853" spans="71:72" x14ac:dyDescent="0.2">
      <c r="BS37853" s="152"/>
      <c r="BT37853" s="153"/>
    </row>
    <row r="37854" spans="71:72" x14ac:dyDescent="0.2">
      <c r="BS37854" s="152"/>
      <c r="BT37854" s="153"/>
    </row>
    <row r="37855" spans="71:72" x14ac:dyDescent="0.2">
      <c r="BS37855" s="152"/>
      <c r="BT37855" s="153"/>
    </row>
    <row r="37856" spans="71:72" x14ac:dyDescent="0.2">
      <c r="BS37856" s="152"/>
      <c r="BT37856" s="153"/>
    </row>
    <row r="37857" spans="71:72" x14ac:dyDescent="0.2">
      <c r="BS37857" s="152"/>
      <c r="BT37857" s="153"/>
    </row>
    <row r="37858" spans="71:72" x14ac:dyDescent="0.2">
      <c r="BS37858" s="152"/>
      <c r="BT37858" s="153"/>
    </row>
    <row r="37859" spans="71:72" x14ac:dyDescent="0.2">
      <c r="BS37859" s="152"/>
      <c r="BT37859" s="153"/>
    </row>
    <row r="37860" spans="71:72" x14ac:dyDescent="0.2">
      <c r="BS37860" s="152"/>
      <c r="BT37860" s="153"/>
    </row>
    <row r="37861" spans="71:72" x14ac:dyDescent="0.2">
      <c r="BS37861" s="152"/>
      <c r="BT37861" s="153"/>
    </row>
    <row r="37862" spans="71:72" x14ac:dyDescent="0.2">
      <c r="BS37862" s="152"/>
      <c r="BT37862" s="153"/>
    </row>
    <row r="37863" spans="71:72" x14ac:dyDescent="0.2">
      <c r="BS37863" s="152"/>
      <c r="BT37863" s="153"/>
    </row>
    <row r="37864" spans="71:72" x14ac:dyDescent="0.2">
      <c r="BS37864" s="152"/>
      <c r="BT37864" s="153"/>
    </row>
    <row r="37865" spans="71:72" x14ac:dyDescent="0.2">
      <c r="BS37865" s="152"/>
      <c r="BT37865" s="153"/>
    </row>
    <row r="37866" spans="71:72" x14ac:dyDescent="0.2">
      <c r="BS37866" s="152"/>
      <c r="BT37866" s="153"/>
    </row>
    <row r="37867" spans="71:72" x14ac:dyDescent="0.2">
      <c r="BS37867" s="152"/>
      <c r="BT37867" s="153"/>
    </row>
    <row r="37868" spans="71:72" x14ac:dyDescent="0.2">
      <c r="BS37868" s="152"/>
      <c r="BT37868" s="153"/>
    </row>
    <row r="37869" spans="71:72" x14ac:dyDescent="0.2">
      <c r="BS37869" s="152"/>
      <c r="BT37869" s="153"/>
    </row>
    <row r="37870" spans="71:72" x14ac:dyDescent="0.2">
      <c r="BS37870" s="152"/>
      <c r="BT37870" s="153"/>
    </row>
    <row r="37871" spans="71:72" x14ac:dyDescent="0.2">
      <c r="BS37871" s="152"/>
      <c r="BT37871" s="153"/>
    </row>
    <row r="37872" spans="71:72" x14ac:dyDescent="0.2">
      <c r="BS37872" s="152"/>
      <c r="BT37872" s="153"/>
    </row>
    <row r="37873" spans="71:72" x14ac:dyDescent="0.2">
      <c r="BS37873" s="152"/>
      <c r="BT37873" s="153"/>
    </row>
    <row r="37874" spans="71:72" x14ac:dyDescent="0.2">
      <c r="BS37874" s="152"/>
      <c r="BT37874" s="153"/>
    </row>
    <row r="37875" spans="71:72" x14ac:dyDescent="0.2">
      <c r="BS37875" s="152"/>
      <c r="BT37875" s="153"/>
    </row>
    <row r="37876" spans="71:72" x14ac:dyDescent="0.2">
      <c r="BS37876" s="152"/>
      <c r="BT37876" s="153"/>
    </row>
    <row r="37877" spans="71:72" x14ac:dyDescent="0.2">
      <c r="BS37877" s="152"/>
      <c r="BT37877" s="153"/>
    </row>
    <row r="37878" spans="71:72" x14ac:dyDescent="0.2">
      <c r="BS37878" s="152"/>
      <c r="BT37878" s="153"/>
    </row>
    <row r="37879" spans="71:72" x14ac:dyDescent="0.2">
      <c r="BS37879" s="152"/>
      <c r="BT37879" s="153"/>
    </row>
    <row r="37880" spans="71:72" x14ac:dyDescent="0.2">
      <c r="BS37880" s="152"/>
      <c r="BT37880" s="153"/>
    </row>
    <row r="37881" spans="71:72" x14ac:dyDescent="0.2">
      <c r="BS37881" s="152"/>
      <c r="BT37881" s="153"/>
    </row>
    <row r="37882" spans="71:72" x14ac:dyDescent="0.2">
      <c r="BS37882" s="152"/>
      <c r="BT37882" s="153"/>
    </row>
    <row r="37883" spans="71:72" x14ac:dyDescent="0.2">
      <c r="BS37883" s="152"/>
      <c r="BT37883" s="153"/>
    </row>
    <row r="37884" spans="71:72" x14ac:dyDescent="0.2">
      <c r="BS37884" s="152"/>
      <c r="BT37884" s="153"/>
    </row>
    <row r="37885" spans="71:72" x14ac:dyDescent="0.2">
      <c r="BS37885" s="152"/>
      <c r="BT37885" s="153"/>
    </row>
    <row r="37886" spans="71:72" x14ac:dyDescent="0.2">
      <c r="BS37886" s="152"/>
      <c r="BT37886" s="153"/>
    </row>
    <row r="37887" spans="71:72" x14ac:dyDescent="0.2">
      <c r="BS37887" s="152"/>
      <c r="BT37887" s="153"/>
    </row>
    <row r="37888" spans="71:72" x14ac:dyDescent="0.2">
      <c r="BS37888" s="152"/>
      <c r="BT37888" s="153"/>
    </row>
    <row r="37889" spans="71:72" x14ac:dyDescent="0.2">
      <c r="BS37889" s="152"/>
      <c r="BT37889" s="153"/>
    </row>
    <row r="37890" spans="71:72" x14ac:dyDescent="0.2">
      <c r="BS37890" s="152"/>
      <c r="BT37890" s="153"/>
    </row>
    <row r="37891" spans="71:72" x14ac:dyDescent="0.2">
      <c r="BS37891" s="152"/>
      <c r="BT37891" s="153"/>
    </row>
    <row r="37892" spans="71:72" x14ac:dyDescent="0.2">
      <c r="BS37892" s="152"/>
      <c r="BT37892" s="153"/>
    </row>
    <row r="37893" spans="71:72" x14ac:dyDescent="0.2">
      <c r="BS37893" s="152"/>
      <c r="BT37893" s="153"/>
    </row>
    <row r="37894" spans="71:72" x14ac:dyDescent="0.2">
      <c r="BS37894" s="152"/>
      <c r="BT37894" s="153"/>
    </row>
    <row r="37895" spans="71:72" x14ac:dyDescent="0.2">
      <c r="BS37895" s="152"/>
      <c r="BT37895" s="153"/>
    </row>
    <row r="37896" spans="71:72" x14ac:dyDescent="0.2">
      <c r="BS37896" s="152"/>
      <c r="BT37896" s="153"/>
    </row>
    <row r="37897" spans="71:72" x14ac:dyDescent="0.2">
      <c r="BS37897" s="152"/>
      <c r="BT37897" s="153"/>
    </row>
    <row r="37898" spans="71:72" x14ac:dyDescent="0.2">
      <c r="BS37898" s="152"/>
      <c r="BT37898" s="153"/>
    </row>
    <row r="37899" spans="71:72" x14ac:dyDescent="0.2">
      <c r="BS37899" s="152"/>
      <c r="BT37899" s="153"/>
    </row>
    <row r="37900" spans="71:72" x14ac:dyDescent="0.2">
      <c r="BS37900" s="152"/>
      <c r="BT37900" s="153"/>
    </row>
    <row r="37901" spans="71:72" x14ac:dyDescent="0.2">
      <c r="BS37901" s="152"/>
      <c r="BT37901" s="153"/>
    </row>
    <row r="37902" spans="71:72" x14ac:dyDescent="0.2">
      <c r="BS37902" s="152"/>
      <c r="BT37902" s="153"/>
    </row>
    <row r="37903" spans="71:72" x14ac:dyDescent="0.2">
      <c r="BS37903" s="152"/>
      <c r="BT37903" s="153"/>
    </row>
    <row r="37904" spans="71:72" x14ac:dyDescent="0.2">
      <c r="BS37904" s="152"/>
      <c r="BT37904" s="153"/>
    </row>
    <row r="37905" spans="71:72" x14ac:dyDescent="0.2">
      <c r="BS37905" s="152"/>
      <c r="BT37905" s="153"/>
    </row>
    <row r="37906" spans="71:72" x14ac:dyDescent="0.2">
      <c r="BS37906" s="152"/>
      <c r="BT37906" s="153"/>
    </row>
    <row r="37907" spans="71:72" x14ac:dyDescent="0.2">
      <c r="BS37907" s="152"/>
      <c r="BT37907" s="153"/>
    </row>
    <row r="37908" spans="71:72" x14ac:dyDescent="0.2">
      <c r="BS37908" s="152"/>
      <c r="BT37908" s="153"/>
    </row>
    <row r="37909" spans="71:72" x14ac:dyDescent="0.2">
      <c r="BS37909" s="152"/>
      <c r="BT37909" s="153"/>
    </row>
    <row r="37910" spans="71:72" x14ac:dyDescent="0.2">
      <c r="BS37910" s="152"/>
      <c r="BT37910" s="153"/>
    </row>
    <row r="37911" spans="71:72" x14ac:dyDescent="0.2">
      <c r="BS37911" s="152"/>
      <c r="BT37911" s="153"/>
    </row>
    <row r="37912" spans="71:72" x14ac:dyDescent="0.2">
      <c r="BS37912" s="152"/>
      <c r="BT37912" s="153"/>
    </row>
    <row r="37913" spans="71:72" x14ac:dyDescent="0.2">
      <c r="BS37913" s="152"/>
      <c r="BT37913" s="153"/>
    </row>
    <row r="37914" spans="71:72" x14ac:dyDescent="0.2">
      <c r="BS37914" s="152"/>
      <c r="BT37914" s="153"/>
    </row>
    <row r="37915" spans="71:72" x14ac:dyDescent="0.2">
      <c r="BS37915" s="152"/>
      <c r="BT37915" s="153"/>
    </row>
    <row r="37916" spans="71:72" x14ac:dyDescent="0.2">
      <c r="BS37916" s="152"/>
      <c r="BT37916" s="153"/>
    </row>
    <row r="37917" spans="71:72" x14ac:dyDescent="0.2">
      <c r="BS37917" s="152"/>
      <c r="BT37917" s="153"/>
    </row>
    <row r="37918" spans="71:72" x14ac:dyDescent="0.2">
      <c r="BS37918" s="152"/>
      <c r="BT37918" s="153"/>
    </row>
    <row r="37919" spans="71:72" x14ac:dyDescent="0.2">
      <c r="BS37919" s="152"/>
      <c r="BT37919" s="153"/>
    </row>
    <row r="37920" spans="71:72" x14ac:dyDescent="0.2">
      <c r="BS37920" s="152"/>
      <c r="BT37920" s="153"/>
    </row>
    <row r="37921" spans="71:72" x14ac:dyDescent="0.2">
      <c r="BS37921" s="152"/>
      <c r="BT37921" s="153"/>
    </row>
    <row r="37922" spans="71:72" x14ac:dyDescent="0.2">
      <c r="BS37922" s="152"/>
      <c r="BT37922" s="153"/>
    </row>
    <row r="37923" spans="71:72" x14ac:dyDescent="0.2">
      <c r="BS37923" s="152"/>
      <c r="BT37923" s="153"/>
    </row>
    <row r="37924" spans="71:72" x14ac:dyDescent="0.2">
      <c r="BS37924" s="152"/>
      <c r="BT37924" s="153"/>
    </row>
    <row r="37925" spans="71:72" x14ac:dyDescent="0.2">
      <c r="BS37925" s="152"/>
      <c r="BT37925" s="153"/>
    </row>
    <row r="37926" spans="71:72" x14ac:dyDescent="0.2">
      <c r="BS37926" s="152"/>
      <c r="BT37926" s="153"/>
    </row>
    <row r="37927" spans="71:72" x14ac:dyDescent="0.2">
      <c r="BS37927" s="152"/>
      <c r="BT37927" s="153"/>
    </row>
    <row r="37928" spans="71:72" x14ac:dyDescent="0.2">
      <c r="BS37928" s="152"/>
      <c r="BT37928" s="153"/>
    </row>
    <row r="37929" spans="71:72" x14ac:dyDescent="0.2">
      <c r="BS37929" s="152"/>
      <c r="BT37929" s="153"/>
    </row>
    <row r="37930" spans="71:72" x14ac:dyDescent="0.2">
      <c r="BS37930" s="152"/>
      <c r="BT37930" s="153"/>
    </row>
    <row r="37931" spans="71:72" x14ac:dyDescent="0.2">
      <c r="BS37931" s="152"/>
      <c r="BT37931" s="153"/>
    </row>
    <row r="37932" spans="71:72" x14ac:dyDescent="0.2">
      <c r="BS37932" s="152"/>
      <c r="BT37932" s="153"/>
    </row>
    <row r="37933" spans="71:72" x14ac:dyDescent="0.2">
      <c r="BS37933" s="152"/>
      <c r="BT37933" s="153"/>
    </row>
    <row r="37934" spans="71:72" x14ac:dyDescent="0.2">
      <c r="BS37934" s="152"/>
      <c r="BT37934" s="153"/>
    </row>
    <row r="37935" spans="71:72" x14ac:dyDescent="0.2">
      <c r="BS37935" s="152"/>
      <c r="BT37935" s="153"/>
    </row>
    <row r="37936" spans="71:72" x14ac:dyDescent="0.2">
      <c r="BS37936" s="152"/>
      <c r="BT37936" s="153"/>
    </row>
    <row r="37937" spans="71:72" x14ac:dyDescent="0.2">
      <c r="BS37937" s="152"/>
      <c r="BT37937" s="153"/>
    </row>
    <row r="37938" spans="71:72" x14ac:dyDescent="0.2">
      <c r="BS37938" s="152"/>
      <c r="BT37938" s="153"/>
    </row>
    <row r="37939" spans="71:72" x14ac:dyDescent="0.2">
      <c r="BS37939" s="152"/>
      <c r="BT37939" s="153"/>
    </row>
    <row r="37940" spans="71:72" x14ac:dyDescent="0.2">
      <c r="BS37940" s="152"/>
      <c r="BT37940" s="153"/>
    </row>
    <row r="37941" spans="71:72" x14ac:dyDescent="0.2">
      <c r="BS37941" s="152"/>
      <c r="BT37941" s="153"/>
    </row>
    <row r="37942" spans="71:72" x14ac:dyDescent="0.2">
      <c r="BS37942" s="152"/>
      <c r="BT37942" s="153"/>
    </row>
    <row r="37943" spans="71:72" x14ac:dyDescent="0.2">
      <c r="BS37943" s="152"/>
      <c r="BT37943" s="153"/>
    </row>
    <row r="37944" spans="71:72" x14ac:dyDescent="0.2">
      <c r="BS37944" s="152"/>
      <c r="BT37944" s="153"/>
    </row>
    <row r="37945" spans="71:72" x14ac:dyDescent="0.2">
      <c r="BS37945" s="152"/>
      <c r="BT37945" s="153"/>
    </row>
    <row r="37946" spans="71:72" x14ac:dyDescent="0.2">
      <c r="BS37946" s="152"/>
      <c r="BT37946" s="153"/>
    </row>
    <row r="37947" spans="71:72" x14ac:dyDescent="0.2">
      <c r="BS37947" s="152"/>
      <c r="BT37947" s="153"/>
    </row>
    <row r="37948" spans="71:72" x14ac:dyDescent="0.2">
      <c r="BS37948" s="152"/>
      <c r="BT37948" s="153"/>
    </row>
    <row r="37949" spans="71:72" x14ac:dyDescent="0.2">
      <c r="BS37949" s="152"/>
      <c r="BT37949" s="153"/>
    </row>
    <row r="37950" spans="71:72" x14ac:dyDescent="0.2">
      <c r="BS37950" s="152"/>
      <c r="BT37950" s="153"/>
    </row>
    <row r="37951" spans="71:72" x14ac:dyDescent="0.2">
      <c r="BS37951" s="152"/>
      <c r="BT37951" s="153"/>
    </row>
    <row r="37952" spans="71:72" x14ac:dyDescent="0.2">
      <c r="BS37952" s="152"/>
      <c r="BT37952" s="153"/>
    </row>
    <row r="37953" spans="71:72" x14ac:dyDescent="0.2">
      <c r="BS37953" s="152"/>
      <c r="BT37953" s="153"/>
    </row>
    <row r="37954" spans="71:72" x14ac:dyDescent="0.2">
      <c r="BS37954" s="152"/>
      <c r="BT37954" s="153"/>
    </row>
    <row r="37955" spans="71:72" x14ac:dyDescent="0.2">
      <c r="BS37955" s="152"/>
      <c r="BT37955" s="153"/>
    </row>
    <row r="37956" spans="71:72" x14ac:dyDescent="0.2">
      <c r="BS37956" s="152"/>
      <c r="BT37956" s="153"/>
    </row>
    <row r="37957" spans="71:72" x14ac:dyDescent="0.2">
      <c r="BS37957" s="152"/>
      <c r="BT37957" s="153"/>
    </row>
    <row r="37958" spans="71:72" x14ac:dyDescent="0.2">
      <c r="BS37958" s="152"/>
      <c r="BT37958" s="153"/>
    </row>
    <row r="37959" spans="71:72" x14ac:dyDescent="0.2">
      <c r="BS37959" s="152"/>
      <c r="BT37959" s="153"/>
    </row>
    <row r="37960" spans="71:72" x14ac:dyDescent="0.2">
      <c r="BS37960" s="152"/>
      <c r="BT37960" s="153"/>
    </row>
    <row r="37961" spans="71:72" x14ac:dyDescent="0.2">
      <c r="BS37961" s="152"/>
      <c r="BT37961" s="153"/>
    </row>
    <row r="37962" spans="71:72" x14ac:dyDescent="0.2">
      <c r="BS37962" s="152"/>
      <c r="BT37962" s="153"/>
    </row>
    <row r="37963" spans="71:72" x14ac:dyDescent="0.2">
      <c r="BS37963" s="152"/>
      <c r="BT37963" s="153"/>
    </row>
    <row r="37964" spans="71:72" x14ac:dyDescent="0.2">
      <c r="BS37964" s="152"/>
      <c r="BT37964" s="153"/>
    </row>
    <row r="37965" spans="71:72" x14ac:dyDescent="0.2">
      <c r="BS37965" s="152"/>
      <c r="BT37965" s="153"/>
    </row>
    <row r="37966" spans="71:72" x14ac:dyDescent="0.2">
      <c r="BS37966" s="152"/>
      <c r="BT37966" s="153"/>
    </row>
    <row r="37967" spans="71:72" x14ac:dyDescent="0.2">
      <c r="BS37967" s="152"/>
      <c r="BT37967" s="153"/>
    </row>
    <row r="37968" spans="71:72" x14ac:dyDescent="0.2">
      <c r="BS37968" s="152"/>
      <c r="BT37968" s="153"/>
    </row>
    <row r="37969" spans="71:72" x14ac:dyDescent="0.2">
      <c r="BS37969" s="152"/>
      <c r="BT37969" s="153"/>
    </row>
    <row r="37970" spans="71:72" x14ac:dyDescent="0.2">
      <c r="BS37970" s="152"/>
      <c r="BT37970" s="153"/>
    </row>
    <row r="37971" spans="71:72" x14ac:dyDescent="0.2">
      <c r="BS37971" s="152"/>
      <c r="BT37971" s="153"/>
    </row>
    <row r="37972" spans="71:72" x14ac:dyDescent="0.2">
      <c r="BS37972" s="152"/>
      <c r="BT37972" s="153"/>
    </row>
    <row r="37973" spans="71:72" x14ac:dyDescent="0.2">
      <c r="BS37973" s="152"/>
      <c r="BT37973" s="153"/>
    </row>
    <row r="37974" spans="71:72" x14ac:dyDescent="0.2">
      <c r="BS37974" s="152"/>
      <c r="BT37974" s="153"/>
    </row>
    <row r="37975" spans="71:72" x14ac:dyDescent="0.2">
      <c r="BS37975" s="152"/>
      <c r="BT37975" s="153"/>
    </row>
    <row r="37976" spans="71:72" x14ac:dyDescent="0.2">
      <c r="BS37976" s="152"/>
      <c r="BT37976" s="153"/>
    </row>
    <row r="37977" spans="71:72" x14ac:dyDescent="0.2">
      <c r="BS37977" s="152"/>
      <c r="BT37977" s="153"/>
    </row>
    <row r="37978" spans="71:72" x14ac:dyDescent="0.2">
      <c r="BS37978" s="152"/>
      <c r="BT37978" s="153"/>
    </row>
    <row r="37979" spans="71:72" x14ac:dyDescent="0.2">
      <c r="BS37979" s="152"/>
      <c r="BT37979" s="153"/>
    </row>
    <row r="37980" spans="71:72" x14ac:dyDescent="0.2">
      <c r="BS37980" s="152"/>
      <c r="BT37980" s="153"/>
    </row>
    <row r="37981" spans="71:72" x14ac:dyDescent="0.2">
      <c r="BS37981" s="152"/>
      <c r="BT37981" s="153"/>
    </row>
    <row r="37982" spans="71:72" x14ac:dyDescent="0.2">
      <c r="BS37982" s="152"/>
      <c r="BT37982" s="153"/>
    </row>
    <row r="37983" spans="71:72" x14ac:dyDescent="0.2">
      <c r="BS37983" s="152"/>
      <c r="BT37983" s="153"/>
    </row>
    <row r="37984" spans="71:72" x14ac:dyDescent="0.2">
      <c r="BS37984" s="152"/>
      <c r="BT37984" s="153"/>
    </row>
    <row r="37985" spans="71:72" x14ac:dyDescent="0.2">
      <c r="BS37985" s="152"/>
      <c r="BT37985" s="153"/>
    </row>
    <row r="37986" spans="71:72" x14ac:dyDescent="0.2">
      <c r="BS37986" s="152"/>
      <c r="BT37986" s="153"/>
    </row>
    <row r="37987" spans="71:72" x14ac:dyDescent="0.2">
      <c r="BS37987" s="152"/>
      <c r="BT37987" s="153"/>
    </row>
    <row r="37988" spans="71:72" x14ac:dyDescent="0.2">
      <c r="BS37988" s="152"/>
      <c r="BT37988" s="153"/>
    </row>
    <row r="37989" spans="71:72" x14ac:dyDescent="0.2">
      <c r="BS37989" s="152"/>
      <c r="BT37989" s="153"/>
    </row>
    <row r="37990" spans="71:72" x14ac:dyDescent="0.2">
      <c r="BS37990" s="152"/>
      <c r="BT37990" s="153"/>
    </row>
    <row r="37991" spans="71:72" x14ac:dyDescent="0.2">
      <c r="BS37991" s="152"/>
      <c r="BT37991" s="153"/>
    </row>
    <row r="37992" spans="71:72" x14ac:dyDescent="0.2">
      <c r="BS37992" s="152"/>
      <c r="BT37992" s="153"/>
    </row>
    <row r="37993" spans="71:72" x14ac:dyDescent="0.2">
      <c r="BS37993" s="152"/>
      <c r="BT37993" s="153"/>
    </row>
    <row r="37994" spans="71:72" x14ac:dyDescent="0.2">
      <c r="BS37994" s="152"/>
      <c r="BT37994" s="153"/>
    </row>
    <row r="37995" spans="71:72" x14ac:dyDescent="0.2">
      <c r="BS37995" s="152"/>
      <c r="BT37995" s="153"/>
    </row>
    <row r="37996" spans="71:72" x14ac:dyDescent="0.2">
      <c r="BS37996" s="152"/>
      <c r="BT37996" s="153"/>
    </row>
    <row r="37997" spans="71:72" x14ac:dyDescent="0.2">
      <c r="BS37997" s="152"/>
      <c r="BT37997" s="153"/>
    </row>
    <row r="37998" spans="71:72" x14ac:dyDescent="0.2">
      <c r="BS37998" s="152"/>
      <c r="BT37998" s="153"/>
    </row>
    <row r="37999" spans="71:72" x14ac:dyDescent="0.2">
      <c r="BS37999" s="152"/>
      <c r="BT37999" s="153"/>
    </row>
    <row r="38000" spans="71:72" x14ac:dyDescent="0.2">
      <c r="BS38000" s="152"/>
      <c r="BT38000" s="153"/>
    </row>
    <row r="38001" spans="71:72" x14ac:dyDescent="0.2">
      <c r="BS38001" s="152"/>
      <c r="BT38001" s="153"/>
    </row>
    <row r="38002" spans="71:72" x14ac:dyDescent="0.2">
      <c r="BS38002" s="152"/>
      <c r="BT38002" s="153"/>
    </row>
    <row r="38003" spans="71:72" x14ac:dyDescent="0.2">
      <c r="BS38003" s="152"/>
      <c r="BT38003" s="153"/>
    </row>
    <row r="38004" spans="71:72" x14ac:dyDescent="0.2">
      <c r="BS38004" s="152"/>
      <c r="BT38004" s="153"/>
    </row>
    <row r="38005" spans="71:72" x14ac:dyDescent="0.2">
      <c r="BS38005" s="152"/>
      <c r="BT38005" s="153"/>
    </row>
    <row r="38006" spans="71:72" x14ac:dyDescent="0.2">
      <c r="BS38006" s="152"/>
      <c r="BT38006" s="153"/>
    </row>
    <row r="38007" spans="71:72" x14ac:dyDescent="0.2">
      <c r="BS38007" s="152"/>
      <c r="BT38007" s="153"/>
    </row>
    <row r="38008" spans="71:72" x14ac:dyDescent="0.2">
      <c r="BS38008" s="152"/>
      <c r="BT38008" s="153"/>
    </row>
    <row r="38009" spans="71:72" x14ac:dyDescent="0.2">
      <c r="BS38009" s="152"/>
      <c r="BT38009" s="153"/>
    </row>
    <row r="38010" spans="71:72" x14ac:dyDescent="0.2">
      <c r="BS38010" s="152"/>
      <c r="BT38010" s="153"/>
    </row>
    <row r="38011" spans="71:72" x14ac:dyDescent="0.2">
      <c r="BS38011" s="152"/>
      <c r="BT38011" s="153"/>
    </row>
    <row r="38012" spans="71:72" x14ac:dyDescent="0.2">
      <c r="BS38012" s="152"/>
      <c r="BT38012" s="153"/>
    </row>
    <row r="38013" spans="71:72" x14ac:dyDescent="0.2">
      <c r="BS38013" s="152"/>
      <c r="BT38013" s="153"/>
    </row>
    <row r="38014" spans="71:72" x14ac:dyDescent="0.2">
      <c r="BS38014" s="152"/>
      <c r="BT38014" s="153"/>
    </row>
    <row r="38015" spans="71:72" x14ac:dyDescent="0.2">
      <c r="BS38015" s="152"/>
      <c r="BT38015" s="153"/>
    </row>
    <row r="38016" spans="71:72" x14ac:dyDescent="0.2">
      <c r="BS38016" s="152"/>
      <c r="BT38016" s="153"/>
    </row>
    <row r="38017" spans="71:72" x14ac:dyDescent="0.2">
      <c r="BS38017" s="152"/>
      <c r="BT38017" s="153"/>
    </row>
    <row r="38018" spans="71:72" x14ac:dyDescent="0.2">
      <c r="BS38018" s="152"/>
      <c r="BT38018" s="153"/>
    </row>
    <row r="38019" spans="71:72" x14ac:dyDescent="0.2">
      <c r="BS38019" s="152"/>
      <c r="BT38019" s="153"/>
    </row>
    <row r="38020" spans="71:72" x14ac:dyDescent="0.2">
      <c r="BS38020" s="152"/>
      <c r="BT38020" s="153"/>
    </row>
    <row r="38021" spans="71:72" x14ac:dyDescent="0.2">
      <c r="BS38021" s="152"/>
      <c r="BT38021" s="153"/>
    </row>
    <row r="38022" spans="71:72" x14ac:dyDescent="0.2">
      <c r="BS38022" s="152"/>
      <c r="BT38022" s="153"/>
    </row>
    <row r="38023" spans="71:72" x14ac:dyDescent="0.2">
      <c r="BS38023" s="152"/>
      <c r="BT38023" s="153"/>
    </row>
    <row r="38024" spans="71:72" x14ac:dyDescent="0.2">
      <c r="BS38024" s="152"/>
      <c r="BT38024" s="153"/>
    </row>
    <row r="38025" spans="71:72" x14ac:dyDescent="0.2">
      <c r="BS38025" s="152"/>
      <c r="BT38025" s="153"/>
    </row>
    <row r="38026" spans="71:72" x14ac:dyDescent="0.2">
      <c r="BS38026" s="152"/>
      <c r="BT38026" s="153"/>
    </row>
    <row r="38027" spans="71:72" x14ac:dyDescent="0.2">
      <c r="BS38027" s="152"/>
      <c r="BT38027" s="153"/>
    </row>
    <row r="38028" spans="71:72" x14ac:dyDescent="0.2">
      <c r="BS38028" s="152"/>
      <c r="BT38028" s="153"/>
    </row>
    <row r="38029" spans="71:72" x14ac:dyDescent="0.2">
      <c r="BS38029" s="152"/>
      <c r="BT38029" s="153"/>
    </row>
    <row r="38030" spans="71:72" x14ac:dyDescent="0.2">
      <c r="BS38030" s="152"/>
      <c r="BT38030" s="153"/>
    </row>
    <row r="38031" spans="71:72" x14ac:dyDescent="0.2">
      <c r="BS38031" s="152"/>
      <c r="BT38031" s="153"/>
    </row>
    <row r="38032" spans="71:72" x14ac:dyDescent="0.2">
      <c r="BS38032" s="152"/>
      <c r="BT38032" s="153"/>
    </row>
    <row r="38033" spans="71:72" x14ac:dyDescent="0.2">
      <c r="BS38033" s="152"/>
      <c r="BT38033" s="153"/>
    </row>
    <row r="38034" spans="71:72" x14ac:dyDescent="0.2">
      <c r="BS38034" s="152"/>
      <c r="BT38034" s="153"/>
    </row>
    <row r="38035" spans="71:72" x14ac:dyDescent="0.2">
      <c r="BS38035" s="152"/>
      <c r="BT38035" s="153"/>
    </row>
    <row r="38036" spans="71:72" x14ac:dyDescent="0.2">
      <c r="BS38036" s="152"/>
      <c r="BT38036" s="153"/>
    </row>
    <row r="38037" spans="71:72" x14ac:dyDescent="0.2">
      <c r="BS38037" s="152"/>
      <c r="BT38037" s="153"/>
    </row>
    <row r="38038" spans="71:72" x14ac:dyDescent="0.2">
      <c r="BS38038" s="152"/>
      <c r="BT38038" s="153"/>
    </row>
    <row r="38039" spans="71:72" x14ac:dyDescent="0.2">
      <c r="BS38039" s="152"/>
      <c r="BT38039" s="153"/>
    </row>
    <row r="38040" spans="71:72" x14ac:dyDescent="0.2">
      <c r="BS38040" s="152"/>
      <c r="BT38040" s="153"/>
    </row>
    <row r="38041" spans="71:72" x14ac:dyDescent="0.2">
      <c r="BS38041" s="152"/>
      <c r="BT38041" s="153"/>
    </row>
    <row r="38042" spans="71:72" x14ac:dyDescent="0.2">
      <c r="BS38042" s="152"/>
      <c r="BT38042" s="153"/>
    </row>
    <row r="38043" spans="71:72" x14ac:dyDescent="0.2">
      <c r="BS38043" s="152"/>
      <c r="BT38043" s="153"/>
    </row>
    <row r="38044" spans="71:72" x14ac:dyDescent="0.2">
      <c r="BS38044" s="152"/>
      <c r="BT38044" s="153"/>
    </row>
    <row r="38045" spans="71:72" x14ac:dyDescent="0.2">
      <c r="BS38045" s="152"/>
      <c r="BT38045" s="153"/>
    </row>
    <row r="38046" spans="71:72" x14ac:dyDescent="0.2">
      <c r="BS38046" s="152"/>
      <c r="BT38046" s="153"/>
    </row>
    <row r="38047" spans="71:72" x14ac:dyDescent="0.2">
      <c r="BS38047" s="152"/>
      <c r="BT38047" s="153"/>
    </row>
    <row r="38048" spans="71:72" x14ac:dyDescent="0.2">
      <c r="BS38048" s="152"/>
      <c r="BT38048" s="153"/>
    </row>
    <row r="38049" spans="71:72" x14ac:dyDescent="0.2">
      <c r="BS38049" s="152"/>
      <c r="BT38049" s="153"/>
    </row>
    <row r="38050" spans="71:72" x14ac:dyDescent="0.2">
      <c r="BS38050" s="152"/>
      <c r="BT38050" s="153"/>
    </row>
    <row r="38051" spans="71:72" x14ac:dyDescent="0.2">
      <c r="BS38051" s="152"/>
      <c r="BT38051" s="153"/>
    </row>
    <row r="38052" spans="71:72" x14ac:dyDescent="0.2">
      <c r="BS38052" s="152"/>
      <c r="BT38052" s="153"/>
    </row>
    <row r="38053" spans="71:72" x14ac:dyDescent="0.2">
      <c r="BS38053" s="152"/>
      <c r="BT38053" s="153"/>
    </row>
    <row r="38054" spans="71:72" x14ac:dyDescent="0.2">
      <c r="BS38054" s="152"/>
      <c r="BT38054" s="153"/>
    </row>
    <row r="38055" spans="71:72" x14ac:dyDescent="0.2">
      <c r="BS38055" s="152"/>
      <c r="BT38055" s="153"/>
    </row>
    <row r="38056" spans="71:72" x14ac:dyDescent="0.2">
      <c r="BS38056" s="152"/>
      <c r="BT38056" s="153"/>
    </row>
    <row r="38057" spans="71:72" x14ac:dyDescent="0.2">
      <c r="BS38057" s="152"/>
      <c r="BT38057" s="153"/>
    </row>
    <row r="38058" spans="71:72" x14ac:dyDescent="0.2">
      <c r="BS38058" s="152"/>
      <c r="BT38058" s="153"/>
    </row>
    <row r="38059" spans="71:72" x14ac:dyDescent="0.2">
      <c r="BS38059" s="152"/>
      <c r="BT38059" s="153"/>
    </row>
    <row r="38060" spans="71:72" x14ac:dyDescent="0.2">
      <c r="BS38060" s="152"/>
      <c r="BT38060" s="153"/>
    </row>
    <row r="38061" spans="71:72" x14ac:dyDescent="0.2">
      <c r="BS38061" s="152"/>
      <c r="BT38061" s="153"/>
    </row>
    <row r="38062" spans="71:72" x14ac:dyDescent="0.2">
      <c r="BS38062" s="152"/>
      <c r="BT38062" s="153"/>
    </row>
    <row r="38063" spans="71:72" x14ac:dyDescent="0.2">
      <c r="BS38063" s="152"/>
      <c r="BT38063" s="153"/>
    </row>
    <row r="38064" spans="71:72" x14ac:dyDescent="0.2">
      <c r="BS38064" s="152"/>
      <c r="BT38064" s="153"/>
    </row>
    <row r="38065" spans="71:72" x14ac:dyDescent="0.2">
      <c r="BS38065" s="152"/>
      <c r="BT38065" s="153"/>
    </row>
    <row r="38066" spans="71:72" x14ac:dyDescent="0.2">
      <c r="BS38066" s="152"/>
      <c r="BT38066" s="153"/>
    </row>
    <row r="38067" spans="71:72" x14ac:dyDescent="0.2">
      <c r="BS38067" s="152"/>
      <c r="BT38067" s="153"/>
    </row>
    <row r="38068" spans="71:72" x14ac:dyDescent="0.2">
      <c r="BS38068" s="152"/>
      <c r="BT38068" s="153"/>
    </row>
    <row r="38069" spans="71:72" x14ac:dyDescent="0.2">
      <c r="BS38069" s="152"/>
      <c r="BT38069" s="153"/>
    </row>
    <row r="38070" spans="71:72" x14ac:dyDescent="0.2">
      <c r="BS38070" s="152"/>
      <c r="BT38070" s="153"/>
    </row>
    <row r="38071" spans="71:72" x14ac:dyDescent="0.2">
      <c r="BS38071" s="152"/>
      <c r="BT38071" s="153"/>
    </row>
    <row r="38072" spans="71:72" x14ac:dyDescent="0.2">
      <c r="BS38072" s="152"/>
      <c r="BT38072" s="153"/>
    </row>
    <row r="38073" spans="71:72" x14ac:dyDescent="0.2">
      <c r="BS38073" s="152"/>
      <c r="BT38073" s="153"/>
    </row>
    <row r="38074" spans="71:72" x14ac:dyDescent="0.2">
      <c r="BS38074" s="152"/>
      <c r="BT38074" s="153"/>
    </row>
    <row r="38075" spans="71:72" x14ac:dyDescent="0.2">
      <c r="BS38075" s="152"/>
      <c r="BT38075" s="153"/>
    </row>
    <row r="38076" spans="71:72" x14ac:dyDescent="0.2">
      <c r="BS38076" s="152"/>
      <c r="BT38076" s="153"/>
    </row>
    <row r="38077" spans="71:72" x14ac:dyDescent="0.2">
      <c r="BS38077" s="152"/>
      <c r="BT38077" s="153"/>
    </row>
    <row r="38078" spans="71:72" x14ac:dyDescent="0.2">
      <c r="BS38078" s="152"/>
      <c r="BT38078" s="153"/>
    </row>
    <row r="38079" spans="71:72" x14ac:dyDescent="0.2">
      <c r="BS38079" s="152"/>
      <c r="BT38079" s="153"/>
    </row>
    <row r="38080" spans="71:72" x14ac:dyDescent="0.2">
      <c r="BS38080" s="152"/>
      <c r="BT38080" s="153"/>
    </row>
    <row r="38081" spans="71:72" x14ac:dyDescent="0.2">
      <c r="BS38081" s="152"/>
      <c r="BT38081" s="153"/>
    </row>
    <row r="38082" spans="71:72" x14ac:dyDescent="0.2">
      <c r="BS38082" s="152"/>
      <c r="BT38082" s="153"/>
    </row>
    <row r="38083" spans="71:72" x14ac:dyDescent="0.2">
      <c r="BS38083" s="152"/>
      <c r="BT38083" s="153"/>
    </row>
    <row r="38084" spans="71:72" x14ac:dyDescent="0.2">
      <c r="BS38084" s="152"/>
      <c r="BT38084" s="153"/>
    </row>
    <row r="38085" spans="71:72" x14ac:dyDescent="0.2">
      <c r="BS38085" s="152"/>
      <c r="BT38085" s="153"/>
    </row>
    <row r="38086" spans="71:72" x14ac:dyDescent="0.2">
      <c r="BS38086" s="152"/>
      <c r="BT38086" s="153"/>
    </row>
    <row r="38087" spans="71:72" x14ac:dyDescent="0.2">
      <c r="BS38087" s="152"/>
      <c r="BT38087" s="153"/>
    </row>
    <row r="38088" spans="71:72" x14ac:dyDescent="0.2">
      <c r="BS38088" s="152"/>
      <c r="BT38088" s="153"/>
    </row>
    <row r="38089" spans="71:72" x14ac:dyDescent="0.2">
      <c r="BS38089" s="152"/>
      <c r="BT38089" s="153"/>
    </row>
    <row r="38090" spans="71:72" x14ac:dyDescent="0.2">
      <c r="BS38090" s="152"/>
      <c r="BT38090" s="153"/>
    </row>
    <row r="38091" spans="71:72" x14ac:dyDescent="0.2">
      <c r="BS38091" s="152"/>
      <c r="BT38091" s="153"/>
    </row>
    <row r="38092" spans="71:72" x14ac:dyDescent="0.2">
      <c r="BS38092" s="152"/>
      <c r="BT38092" s="153"/>
    </row>
    <row r="38093" spans="71:72" x14ac:dyDescent="0.2">
      <c r="BS38093" s="152"/>
      <c r="BT38093" s="153"/>
    </row>
    <row r="38094" spans="71:72" x14ac:dyDescent="0.2">
      <c r="BS38094" s="152"/>
      <c r="BT38094" s="153"/>
    </row>
    <row r="38095" spans="71:72" x14ac:dyDescent="0.2">
      <c r="BS38095" s="152"/>
      <c r="BT38095" s="153"/>
    </row>
    <row r="38096" spans="71:72" x14ac:dyDescent="0.2">
      <c r="BS38096" s="152"/>
      <c r="BT38096" s="153"/>
    </row>
    <row r="38097" spans="71:72" x14ac:dyDescent="0.2">
      <c r="BS38097" s="152"/>
      <c r="BT38097" s="153"/>
    </row>
    <row r="38098" spans="71:72" x14ac:dyDescent="0.2">
      <c r="BS38098" s="152"/>
      <c r="BT38098" s="153"/>
    </row>
    <row r="38099" spans="71:72" x14ac:dyDescent="0.2">
      <c r="BS38099" s="152"/>
      <c r="BT38099" s="153"/>
    </row>
    <row r="38100" spans="71:72" x14ac:dyDescent="0.2">
      <c r="BS38100" s="152"/>
      <c r="BT38100" s="153"/>
    </row>
    <row r="38101" spans="71:72" x14ac:dyDescent="0.2">
      <c r="BS38101" s="152"/>
      <c r="BT38101" s="153"/>
    </row>
    <row r="38102" spans="71:72" x14ac:dyDescent="0.2">
      <c r="BS38102" s="152"/>
      <c r="BT38102" s="153"/>
    </row>
    <row r="38103" spans="71:72" x14ac:dyDescent="0.2">
      <c r="BS38103" s="152"/>
      <c r="BT38103" s="153"/>
    </row>
    <row r="38104" spans="71:72" x14ac:dyDescent="0.2">
      <c r="BS38104" s="152"/>
      <c r="BT38104" s="153"/>
    </row>
    <row r="38105" spans="71:72" x14ac:dyDescent="0.2">
      <c r="BS38105" s="152"/>
      <c r="BT38105" s="153"/>
    </row>
    <row r="38106" spans="71:72" x14ac:dyDescent="0.2">
      <c r="BS38106" s="152"/>
      <c r="BT38106" s="153"/>
    </row>
    <row r="38107" spans="71:72" x14ac:dyDescent="0.2">
      <c r="BS38107" s="152"/>
      <c r="BT38107" s="153"/>
    </row>
    <row r="38108" spans="71:72" x14ac:dyDescent="0.2">
      <c r="BS38108" s="152"/>
      <c r="BT38108" s="153"/>
    </row>
    <row r="38109" spans="71:72" x14ac:dyDescent="0.2">
      <c r="BS38109" s="152"/>
      <c r="BT38109" s="153"/>
    </row>
    <row r="38110" spans="71:72" x14ac:dyDescent="0.2">
      <c r="BS38110" s="152"/>
      <c r="BT38110" s="153"/>
    </row>
    <row r="38111" spans="71:72" x14ac:dyDescent="0.2">
      <c r="BS38111" s="152"/>
      <c r="BT38111" s="153"/>
    </row>
    <row r="38112" spans="71:72" x14ac:dyDescent="0.2">
      <c r="BS38112" s="152"/>
      <c r="BT38112" s="153"/>
    </row>
    <row r="38113" spans="71:72" x14ac:dyDescent="0.2">
      <c r="BS38113" s="152"/>
      <c r="BT38113" s="153"/>
    </row>
    <row r="38114" spans="71:72" x14ac:dyDescent="0.2">
      <c r="BS38114" s="152"/>
      <c r="BT38114" s="153"/>
    </row>
    <row r="38115" spans="71:72" x14ac:dyDescent="0.2">
      <c r="BS38115" s="152"/>
      <c r="BT38115" s="153"/>
    </row>
    <row r="38116" spans="71:72" x14ac:dyDescent="0.2">
      <c r="BS38116" s="152"/>
      <c r="BT38116" s="153"/>
    </row>
    <row r="38117" spans="71:72" x14ac:dyDescent="0.2">
      <c r="BS38117" s="152"/>
      <c r="BT38117" s="153"/>
    </row>
    <row r="38118" spans="71:72" x14ac:dyDescent="0.2">
      <c r="BS38118" s="152"/>
      <c r="BT38118" s="153"/>
    </row>
    <row r="38119" spans="71:72" x14ac:dyDescent="0.2">
      <c r="BS38119" s="152"/>
      <c r="BT38119" s="153"/>
    </row>
    <row r="38120" spans="71:72" x14ac:dyDescent="0.2">
      <c r="BS38120" s="152"/>
      <c r="BT38120" s="153"/>
    </row>
    <row r="38121" spans="71:72" x14ac:dyDescent="0.2">
      <c r="BS38121" s="152"/>
      <c r="BT38121" s="153"/>
    </row>
    <row r="38122" spans="71:72" x14ac:dyDescent="0.2">
      <c r="BS38122" s="152"/>
      <c r="BT38122" s="153"/>
    </row>
    <row r="38123" spans="71:72" x14ac:dyDescent="0.2">
      <c r="BS38123" s="152"/>
      <c r="BT38123" s="153"/>
    </row>
    <row r="38124" spans="71:72" x14ac:dyDescent="0.2">
      <c r="BS38124" s="152"/>
      <c r="BT38124" s="153"/>
    </row>
    <row r="38125" spans="71:72" x14ac:dyDescent="0.2">
      <c r="BS38125" s="152"/>
      <c r="BT38125" s="153"/>
    </row>
    <row r="38126" spans="71:72" x14ac:dyDescent="0.2">
      <c r="BS38126" s="152"/>
      <c r="BT38126" s="153"/>
    </row>
    <row r="38127" spans="71:72" x14ac:dyDescent="0.2">
      <c r="BS38127" s="152"/>
      <c r="BT38127" s="153"/>
    </row>
    <row r="38128" spans="71:72" x14ac:dyDescent="0.2">
      <c r="BS38128" s="152"/>
      <c r="BT38128" s="153"/>
    </row>
    <row r="38129" spans="71:72" x14ac:dyDescent="0.2">
      <c r="BS38129" s="152"/>
      <c r="BT38129" s="153"/>
    </row>
    <row r="38130" spans="71:72" x14ac:dyDescent="0.2">
      <c r="BS38130" s="152"/>
      <c r="BT38130" s="153"/>
    </row>
    <row r="38131" spans="71:72" x14ac:dyDescent="0.2">
      <c r="BS38131" s="152"/>
      <c r="BT38131" s="153"/>
    </row>
    <row r="38132" spans="71:72" x14ac:dyDescent="0.2">
      <c r="BS38132" s="152"/>
      <c r="BT38132" s="153"/>
    </row>
    <row r="38133" spans="71:72" x14ac:dyDescent="0.2">
      <c r="BS38133" s="152"/>
      <c r="BT38133" s="153"/>
    </row>
    <row r="38134" spans="71:72" x14ac:dyDescent="0.2">
      <c r="BS38134" s="152"/>
      <c r="BT38134" s="153"/>
    </row>
    <row r="38135" spans="71:72" x14ac:dyDescent="0.2">
      <c r="BS38135" s="152"/>
      <c r="BT38135" s="153"/>
    </row>
    <row r="38136" spans="71:72" x14ac:dyDescent="0.2">
      <c r="BS38136" s="152"/>
      <c r="BT38136" s="153"/>
    </row>
    <row r="38137" spans="71:72" x14ac:dyDescent="0.2">
      <c r="BS38137" s="152"/>
      <c r="BT38137" s="153"/>
    </row>
    <row r="38138" spans="71:72" x14ac:dyDescent="0.2">
      <c r="BS38138" s="152"/>
      <c r="BT38138" s="153"/>
    </row>
    <row r="38139" spans="71:72" x14ac:dyDescent="0.2">
      <c r="BS38139" s="152"/>
      <c r="BT38139" s="153"/>
    </row>
    <row r="38140" spans="71:72" x14ac:dyDescent="0.2">
      <c r="BS38140" s="152"/>
      <c r="BT38140" s="153"/>
    </row>
    <row r="38141" spans="71:72" x14ac:dyDescent="0.2">
      <c r="BS38141" s="152"/>
      <c r="BT38141" s="153"/>
    </row>
    <row r="38142" spans="71:72" x14ac:dyDescent="0.2">
      <c r="BS38142" s="152"/>
      <c r="BT38142" s="153"/>
    </row>
    <row r="38143" spans="71:72" x14ac:dyDescent="0.2">
      <c r="BS38143" s="152"/>
      <c r="BT38143" s="153"/>
    </row>
    <row r="38144" spans="71:72" x14ac:dyDescent="0.2">
      <c r="BS38144" s="152"/>
      <c r="BT38144" s="153"/>
    </row>
    <row r="38145" spans="71:72" x14ac:dyDescent="0.2">
      <c r="BS38145" s="152"/>
      <c r="BT38145" s="153"/>
    </row>
    <row r="38146" spans="71:72" x14ac:dyDescent="0.2">
      <c r="BS38146" s="152"/>
      <c r="BT38146" s="153"/>
    </row>
    <row r="38147" spans="71:72" x14ac:dyDescent="0.2">
      <c r="BS38147" s="152"/>
      <c r="BT38147" s="153"/>
    </row>
    <row r="38148" spans="71:72" x14ac:dyDescent="0.2">
      <c r="BS38148" s="152"/>
      <c r="BT38148" s="153"/>
    </row>
    <row r="38149" spans="71:72" x14ac:dyDescent="0.2">
      <c r="BS38149" s="152"/>
      <c r="BT38149" s="153"/>
    </row>
    <row r="38150" spans="71:72" x14ac:dyDescent="0.2">
      <c r="BS38150" s="152"/>
      <c r="BT38150" s="153"/>
    </row>
    <row r="38151" spans="71:72" x14ac:dyDescent="0.2">
      <c r="BS38151" s="152"/>
      <c r="BT38151" s="153"/>
    </row>
    <row r="38152" spans="71:72" x14ac:dyDescent="0.2">
      <c r="BS38152" s="152"/>
      <c r="BT38152" s="153"/>
    </row>
    <row r="38153" spans="71:72" x14ac:dyDescent="0.2">
      <c r="BS38153" s="152"/>
      <c r="BT38153" s="153"/>
    </row>
    <row r="38154" spans="71:72" x14ac:dyDescent="0.2">
      <c r="BS38154" s="152"/>
      <c r="BT38154" s="153"/>
    </row>
    <row r="38155" spans="71:72" x14ac:dyDescent="0.2">
      <c r="BS38155" s="152"/>
      <c r="BT38155" s="153"/>
    </row>
    <row r="38156" spans="71:72" x14ac:dyDescent="0.2">
      <c r="BS38156" s="152"/>
      <c r="BT38156" s="153"/>
    </row>
    <row r="38157" spans="71:72" x14ac:dyDescent="0.2">
      <c r="BS38157" s="152"/>
      <c r="BT38157" s="153"/>
    </row>
    <row r="38158" spans="71:72" x14ac:dyDescent="0.2">
      <c r="BS38158" s="152"/>
      <c r="BT38158" s="153"/>
    </row>
    <row r="38159" spans="71:72" x14ac:dyDescent="0.2">
      <c r="BS38159" s="152"/>
      <c r="BT38159" s="153"/>
    </row>
    <row r="38160" spans="71:72" x14ac:dyDescent="0.2">
      <c r="BS38160" s="152"/>
      <c r="BT38160" s="153"/>
    </row>
    <row r="38161" spans="71:72" x14ac:dyDescent="0.2">
      <c r="BS38161" s="152"/>
      <c r="BT38161" s="153"/>
    </row>
    <row r="38162" spans="71:72" x14ac:dyDescent="0.2">
      <c r="BS38162" s="152"/>
      <c r="BT38162" s="153"/>
    </row>
    <row r="38163" spans="71:72" x14ac:dyDescent="0.2">
      <c r="BS38163" s="152"/>
      <c r="BT38163" s="153"/>
    </row>
    <row r="38164" spans="71:72" x14ac:dyDescent="0.2">
      <c r="BS38164" s="152"/>
      <c r="BT38164" s="153"/>
    </row>
    <row r="38165" spans="71:72" x14ac:dyDescent="0.2">
      <c r="BS38165" s="152"/>
      <c r="BT38165" s="153"/>
    </row>
    <row r="38166" spans="71:72" x14ac:dyDescent="0.2">
      <c r="BS38166" s="152"/>
      <c r="BT38166" s="153"/>
    </row>
    <row r="38167" spans="71:72" x14ac:dyDescent="0.2">
      <c r="BS38167" s="152"/>
      <c r="BT38167" s="153"/>
    </row>
    <row r="38168" spans="71:72" x14ac:dyDescent="0.2">
      <c r="BS38168" s="152"/>
      <c r="BT38168" s="153"/>
    </row>
    <row r="38169" spans="71:72" x14ac:dyDescent="0.2">
      <c r="BS38169" s="152"/>
      <c r="BT38169" s="153"/>
    </row>
    <row r="38170" spans="71:72" x14ac:dyDescent="0.2">
      <c r="BS38170" s="152"/>
      <c r="BT38170" s="153"/>
    </row>
    <row r="38171" spans="71:72" x14ac:dyDescent="0.2">
      <c r="BS38171" s="152"/>
      <c r="BT38171" s="153"/>
    </row>
    <row r="38172" spans="71:72" x14ac:dyDescent="0.2">
      <c r="BS38172" s="152"/>
      <c r="BT38172" s="153"/>
    </row>
    <row r="38173" spans="71:72" x14ac:dyDescent="0.2">
      <c r="BS38173" s="152"/>
      <c r="BT38173" s="153"/>
    </row>
    <row r="38174" spans="71:72" x14ac:dyDescent="0.2">
      <c r="BS38174" s="152"/>
      <c r="BT38174" s="153"/>
    </row>
    <row r="38175" spans="71:72" x14ac:dyDescent="0.2">
      <c r="BS38175" s="152"/>
      <c r="BT38175" s="153"/>
    </row>
    <row r="38176" spans="71:72" x14ac:dyDescent="0.2">
      <c r="BS38176" s="152"/>
      <c r="BT38176" s="153"/>
    </row>
    <row r="38177" spans="71:72" x14ac:dyDescent="0.2">
      <c r="BS38177" s="152"/>
      <c r="BT38177" s="153"/>
    </row>
    <row r="38178" spans="71:72" x14ac:dyDescent="0.2">
      <c r="BS38178" s="152"/>
      <c r="BT38178" s="153"/>
    </row>
    <row r="38179" spans="71:72" x14ac:dyDescent="0.2">
      <c r="BS38179" s="152"/>
      <c r="BT38179" s="153"/>
    </row>
    <row r="38180" spans="71:72" x14ac:dyDescent="0.2">
      <c r="BS38180" s="152"/>
      <c r="BT38180" s="153"/>
    </row>
    <row r="38181" spans="71:72" x14ac:dyDescent="0.2">
      <c r="BS38181" s="152"/>
      <c r="BT38181" s="153"/>
    </row>
    <row r="38182" spans="71:72" x14ac:dyDescent="0.2">
      <c r="BS38182" s="152"/>
      <c r="BT38182" s="153"/>
    </row>
    <row r="38183" spans="71:72" x14ac:dyDescent="0.2">
      <c r="BS38183" s="152"/>
      <c r="BT38183" s="153"/>
    </row>
    <row r="38184" spans="71:72" x14ac:dyDescent="0.2">
      <c r="BS38184" s="152"/>
      <c r="BT38184" s="153"/>
    </row>
    <row r="38185" spans="71:72" x14ac:dyDescent="0.2">
      <c r="BS38185" s="152"/>
      <c r="BT38185" s="153"/>
    </row>
    <row r="38186" spans="71:72" x14ac:dyDescent="0.2">
      <c r="BS38186" s="152"/>
      <c r="BT38186" s="153"/>
    </row>
    <row r="38187" spans="71:72" x14ac:dyDescent="0.2">
      <c r="BS38187" s="152"/>
      <c r="BT38187" s="153"/>
    </row>
    <row r="38188" spans="71:72" x14ac:dyDescent="0.2">
      <c r="BS38188" s="152"/>
      <c r="BT38188" s="153"/>
    </row>
    <row r="38189" spans="71:72" x14ac:dyDescent="0.2">
      <c r="BS38189" s="152"/>
      <c r="BT38189" s="153"/>
    </row>
    <row r="38190" spans="71:72" x14ac:dyDescent="0.2">
      <c r="BS38190" s="152"/>
      <c r="BT38190" s="153"/>
    </row>
    <row r="38191" spans="71:72" x14ac:dyDescent="0.2">
      <c r="BS38191" s="152"/>
      <c r="BT38191" s="153"/>
    </row>
    <row r="38192" spans="71:72" x14ac:dyDescent="0.2">
      <c r="BS38192" s="152"/>
      <c r="BT38192" s="153"/>
    </row>
    <row r="38193" spans="71:72" x14ac:dyDescent="0.2">
      <c r="BS38193" s="152"/>
      <c r="BT38193" s="153"/>
    </row>
    <row r="38194" spans="71:72" x14ac:dyDescent="0.2">
      <c r="BS38194" s="152"/>
      <c r="BT38194" s="153"/>
    </row>
    <row r="38195" spans="71:72" x14ac:dyDescent="0.2">
      <c r="BS38195" s="152"/>
      <c r="BT38195" s="153"/>
    </row>
    <row r="38196" spans="71:72" x14ac:dyDescent="0.2">
      <c r="BS38196" s="152"/>
      <c r="BT38196" s="153"/>
    </row>
    <row r="38197" spans="71:72" x14ac:dyDescent="0.2">
      <c r="BS38197" s="152"/>
      <c r="BT38197" s="153"/>
    </row>
    <row r="38198" spans="71:72" x14ac:dyDescent="0.2">
      <c r="BS38198" s="152"/>
      <c r="BT38198" s="153"/>
    </row>
    <row r="38199" spans="71:72" x14ac:dyDescent="0.2">
      <c r="BS38199" s="152"/>
      <c r="BT38199" s="153"/>
    </row>
    <row r="38200" spans="71:72" x14ac:dyDescent="0.2">
      <c r="BS38200" s="152"/>
      <c r="BT38200" s="153"/>
    </row>
    <row r="38201" spans="71:72" x14ac:dyDescent="0.2">
      <c r="BS38201" s="152"/>
      <c r="BT38201" s="153"/>
    </row>
    <row r="38202" spans="71:72" x14ac:dyDescent="0.2">
      <c r="BS38202" s="152"/>
      <c r="BT38202" s="153"/>
    </row>
    <row r="38203" spans="71:72" x14ac:dyDescent="0.2">
      <c r="BS38203" s="152"/>
      <c r="BT38203" s="153"/>
    </row>
    <row r="38204" spans="71:72" x14ac:dyDescent="0.2">
      <c r="BS38204" s="152"/>
      <c r="BT38204" s="153"/>
    </row>
    <row r="38205" spans="71:72" x14ac:dyDescent="0.2">
      <c r="BS38205" s="152"/>
      <c r="BT38205" s="153"/>
    </row>
    <row r="38206" spans="71:72" x14ac:dyDescent="0.2">
      <c r="BS38206" s="152"/>
      <c r="BT38206" s="153"/>
    </row>
    <row r="38207" spans="71:72" x14ac:dyDescent="0.2">
      <c r="BS38207" s="152"/>
      <c r="BT38207" s="153"/>
    </row>
    <row r="38208" spans="71:72" x14ac:dyDescent="0.2">
      <c r="BS38208" s="152"/>
      <c r="BT38208" s="153"/>
    </row>
    <row r="38209" spans="71:72" x14ac:dyDescent="0.2">
      <c r="BS38209" s="152"/>
      <c r="BT38209" s="153"/>
    </row>
    <row r="38210" spans="71:72" x14ac:dyDescent="0.2">
      <c r="BS38210" s="152"/>
      <c r="BT38210" s="153"/>
    </row>
    <row r="38211" spans="71:72" x14ac:dyDescent="0.2">
      <c r="BS38211" s="152"/>
      <c r="BT38211" s="153"/>
    </row>
    <row r="38212" spans="71:72" x14ac:dyDescent="0.2">
      <c r="BS38212" s="152"/>
      <c r="BT38212" s="153"/>
    </row>
    <row r="38213" spans="71:72" x14ac:dyDescent="0.2">
      <c r="BS38213" s="152"/>
      <c r="BT38213" s="153"/>
    </row>
    <row r="38214" spans="71:72" x14ac:dyDescent="0.2">
      <c r="BS38214" s="152"/>
      <c r="BT38214" s="153"/>
    </row>
    <row r="38215" spans="71:72" x14ac:dyDescent="0.2">
      <c r="BS38215" s="152"/>
      <c r="BT38215" s="153"/>
    </row>
    <row r="38216" spans="71:72" x14ac:dyDescent="0.2">
      <c r="BS38216" s="152"/>
      <c r="BT38216" s="153"/>
    </row>
    <row r="38217" spans="71:72" x14ac:dyDescent="0.2">
      <c r="BS38217" s="152"/>
      <c r="BT38217" s="153"/>
    </row>
    <row r="38218" spans="71:72" x14ac:dyDescent="0.2">
      <c r="BS38218" s="152"/>
      <c r="BT38218" s="153"/>
    </row>
    <row r="38219" spans="71:72" x14ac:dyDescent="0.2">
      <c r="BS38219" s="152"/>
      <c r="BT38219" s="153"/>
    </row>
    <row r="38220" spans="71:72" x14ac:dyDescent="0.2">
      <c r="BS38220" s="152"/>
      <c r="BT38220" s="153"/>
    </row>
    <row r="38221" spans="71:72" x14ac:dyDescent="0.2">
      <c r="BS38221" s="152"/>
      <c r="BT38221" s="153"/>
    </row>
    <row r="38222" spans="71:72" x14ac:dyDescent="0.2">
      <c r="BS38222" s="152"/>
      <c r="BT38222" s="153"/>
    </row>
    <row r="38223" spans="71:72" x14ac:dyDescent="0.2">
      <c r="BS38223" s="152"/>
      <c r="BT38223" s="153"/>
    </row>
    <row r="38224" spans="71:72" x14ac:dyDescent="0.2">
      <c r="BS38224" s="152"/>
      <c r="BT38224" s="153"/>
    </row>
    <row r="38225" spans="71:72" x14ac:dyDescent="0.2">
      <c r="BS38225" s="152"/>
      <c r="BT38225" s="153"/>
    </row>
    <row r="38226" spans="71:72" x14ac:dyDescent="0.2">
      <c r="BS38226" s="152"/>
      <c r="BT38226" s="153"/>
    </row>
    <row r="38227" spans="71:72" x14ac:dyDescent="0.2">
      <c r="BS38227" s="152"/>
      <c r="BT38227" s="153"/>
    </row>
    <row r="38228" spans="71:72" x14ac:dyDescent="0.2">
      <c r="BS38228" s="152"/>
      <c r="BT38228" s="153"/>
    </row>
    <row r="38229" spans="71:72" x14ac:dyDescent="0.2">
      <c r="BS38229" s="152"/>
      <c r="BT38229" s="153"/>
    </row>
    <row r="38230" spans="71:72" x14ac:dyDescent="0.2">
      <c r="BS38230" s="152"/>
      <c r="BT38230" s="153"/>
    </row>
    <row r="38231" spans="71:72" x14ac:dyDescent="0.2">
      <c r="BS38231" s="152"/>
      <c r="BT38231" s="153"/>
    </row>
    <row r="38232" spans="71:72" x14ac:dyDescent="0.2">
      <c r="BS38232" s="152"/>
      <c r="BT38232" s="153"/>
    </row>
    <row r="38233" spans="71:72" x14ac:dyDescent="0.2">
      <c r="BS38233" s="152"/>
      <c r="BT38233" s="153"/>
    </row>
    <row r="38234" spans="71:72" x14ac:dyDescent="0.2">
      <c r="BS38234" s="152"/>
      <c r="BT38234" s="153"/>
    </row>
    <row r="38235" spans="71:72" x14ac:dyDescent="0.2">
      <c r="BS38235" s="152"/>
      <c r="BT38235" s="153"/>
    </row>
    <row r="38236" spans="71:72" x14ac:dyDescent="0.2">
      <c r="BS38236" s="152"/>
      <c r="BT38236" s="153"/>
    </row>
    <row r="38237" spans="71:72" x14ac:dyDescent="0.2">
      <c r="BS38237" s="152"/>
      <c r="BT38237" s="153"/>
    </row>
    <row r="38238" spans="71:72" x14ac:dyDescent="0.2">
      <c r="BS38238" s="152"/>
      <c r="BT38238" s="153"/>
    </row>
    <row r="38239" spans="71:72" x14ac:dyDescent="0.2">
      <c r="BS38239" s="152"/>
      <c r="BT38239" s="153"/>
    </row>
    <row r="38240" spans="71:72" x14ac:dyDescent="0.2">
      <c r="BS38240" s="152"/>
      <c r="BT38240" s="153"/>
    </row>
    <row r="38241" spans="71:72" x14ac:dyDescent="0.2">
      <c r="BS38241" s="152"/>
      <c r="BT38241" s="153"/>
    </row>
    <row r="38242" spans="71:72" x14ac:dyDescent="0.2">
      <c r="BS38242" s="152"/>
      <c r="BT38242" s="153"/>
    </row>
    <row r="38243" spans="71:72" x14ac:dyDescent="0.2">
      <c r="BS38243" s="152"/>
      <c r="BT38243" s="153"/>
    </row>
    <row r="38244" spans="71:72" x14ac:dyDescent="0.2">
      <c r="BS38244" s="152"/>
      <c r="BT38244" s="153"/>
    </row>
    <row r="38245" spans="71:72" x14ac:dyDescent="0.2">
      <c r="BS38245" s="152"/>
      <c r="BT38245" s="153"/>
    </row>
    <row r="38246" spans="71:72" x14ac:dyDescent="0.2">
      <c r="BS38246" s="152"/>
      <c r="BT38246" s="153"/>
    </row>
    <row r="38247" spans="71:72" x14ac:dyDescent="0.2">
      <c r="BS38247" s="152"/>
      <c r="BT38247" s="153"/>
    </row>
    <row r="38248" spans="71:72" x14ac:dyDescent="0.2">
      <c r="BS38248" s="152"/>
      <c r="BT38248" s="153"/>
    </row>
    <row r="38249" spans="71:72" x14ac:dyDescent="0.2">
      <c r="BS38249" s="152"/>
      <c r="BT38249" s="153"/>
    </row>
    <row r="38250" spans="71:72" x14ac:dyDescent="0.2">
      <c r="BS38250" s="152"/>
      <c r="BT38250" s="153"/>
    </row>
    <row r="38251" spans="71:72" x14ac:dyDescent="0.2">
      <c r="BS38251" s="152"/>
      <c r="BT38251" s="153"/>
    </row>
    <row r="38252" spans="71:72" x14ac:dyDescent="0.2">
      <c r="BS38252" s="152"/>
      <c r="BT38252" s="153"/>
    </row>
    <row r="38253" spans="71:72" x14ac:dyDescent="0.2">
      <c r="BS38253" s="152"/>
      <c r="BT38253" s="153"/>
    </row>
    <row r="38254" spans="71:72" x14ac:dyDescent="0.2">
      <c r="BS38254" s="152"/>
      <c r="BT38254" s="153"/>
    </row>
    <row r="38255" spans="71:72" x14ac:dyDescent="0.2">
      <c r="BS38255" s="152"/>
      <c r="BT38255" s="153"/>
    </row>
    <row r="38256" spans="71:72" x14ac:dyDescent="0.2">
      <c r="BS38256" s="152"/>
      <c r="BT38256" s="153"/>
    </row>
    <row r="38257" spans="71:72" x14ac:dyDescent="0.2">
      <c r="BS38257" s="152"/>
      <c r="BT38257" s="153"/>
    </row>
    <row r="38258" spans="71:72" x14ac:dyDescent="0.2">
      <c r="BS38258" s="152"/>
      <c r="BT38258" s="153"/>
    </row>
    <row r="38259" spans="71:72" x14ac:dyDescent="0.2">
      <c r="BS38259" s="152"/>
      <c r="BT38259" s="153"/>
    </row>
    <row r="38260" spans="71:72" x14ac:dyDescent="0.2">
      <c r="BS38260" s="152"/>
      <c r="BT38260" s="153"/>
    </row>
    <row r="38261" spans="71:72" x14ac:dyDescent="0.2">
      <c r="BS38261" s="152"/>
      <c r="BT38261" s="153"/>
    </row>
    <row r="38262" spans="71:72" x14ac:dyDescent="0.2">
      <c r="BS38262" s="152"/>
      <c r="BT38262" s="153"/>
    </row>
    <row r="38263" spans="71:72" x14ac:dyDescent="0.2">
      <c r="BS38263" s="152"/>
      <c r="BT38263" s="153"/>
    </row>
    <row r="38264" spans="71:72" x14ac:dyDescent="0.2">
      <c r="BS38264" s="152"/>
      <c r="BT38264" s="153"/>
    </row>
    <row r="38265" spans="71:72" x14ac:dyDescent="0.2">
      <c r="BS38265" s="152"/>
      <c r="BT38265" s="153"/>
    </row>
    <row r="38266" spans="71:72" x14ac:dyDescent="0.2">
      <c r="BS38266" s="152"/>
      <c r="BT38266" s="153"/>
    </row>
    <row r="38267" spans="71:72" x14ac:dyDescent="0.2">
      <c r="BS38267" s="152"/>
      <c r="BT38267" s="153"/>
    </row>
    <row r="38268" spans="71:72" x14ac:dyDescent="0.2">
      <c r="BS38268" s="152"/>
      <c r="BT38268" s="153"/>
    </row>
    <row r="38269" spans="71:72" x14ac:dyDescent="0.2">
      <c r="BS38269" s="152"/>
      <c r="BT38269" s="153"/>
    </row>
    <row r="38270" spans="71:72" x14ac:dyDescent="0.2">
      <c r="BS38270" s="152"/>
      <c r="BT38270" s="153"/>
    </row>
    <row r="38271" spans="71:72" x14ac:dyDescent="0.2">
      <c r="BS38271" s="152"/>
      <c r="BT38271" s="153"/>
    </row>
    <row r="38272" spans="71:72" x14ac:dyDescent="0.2">
      <c r="BS38272" s="152"/>
      <c r="BT38272" s="153"/>
    </row>
    <row r="38273" spans="71:72" x14ac:dyDescent="0.2">
      <c r="BS38273" s="152"/>
      <c r="BT38273" s="153"/>
    </row>
    <row r="38274" spans="71:72" x14ac:dyDescent="0.2">
      <c r="BS38274" s="152"/>
      <c r="BT38274" s="153"/>
    </row>
    <row r="38275" spans="71:72" x14ac:dyDescent="0.2">
      <c r="BS38275" s="152"/>
      <c r="BT38275" s="153"/>
    </row>
    <row r="38276" spans="71:72" x14ac:dyDescent="0.2">
      <c r="BS38276" s="152"/>
      <c r="BT38276" s="153"/>
    </row>
    <row r="38277" spans="71:72" x14ac:dyDescent="0.2">
      <c r="BS38277" s="152"/>
      <c r="BT38277" s="153"/>
    </row>
    <row r="38278" spans="71:72" x14ac:dyDescent="0.2">
      <c r="BS38278" s="152"/>
      <c r="BT38278" s="153"/>
    </row>
    <row r="38279" spans="71:72" x14ac:dyDescent="0.2">
      <c r="BS38279" s="152"/>
      <c r="BT38279" s="153"/>
    </row>
    <row r="38280" spans="71:72" x14ac:dyDescent="0.2">
      <c r="BS38280" s="152"/>
      <c r="BT38280" s="153"/>
    </row>
    <row r="38281" spans="71:72" x14ac:dyDescent="0.2">
      <c r="BS38281" s="152"/>
      <c r="BT38281" s="153"/>
    </row>
    <row r="38282" spans="71:72" x14ac:dyDescent="0.2">
      <c r="BS38282" s="152"/>
      <c r="BT38282" s="153"/>
    </row>
    <row r="38283" spans="71:72" x14ac:dyDescent="0.2">
      <c r="BS38283" s="152"/>
      <c r="BT38283" s="153"/>
    </row>
    <row r="38284" spans="71:72" x14ac:dyDescent="0.2">
      <c r="BS38284" s="152"/>
      <c r="BT38284" s="153"/>
    </row>
    <row r="38285" spans="71:72" x14ac:dyDescent="0.2">
      <c r="BS38285" s="152"/>
      <c r="BT38285" s="153"/>
    </row>
    <row r="38286" spans="71:72" x14ac:dyDescent="0.2">
      <c r="BS38286" s="152"/>
      <c r="BT38286" s="153"/>
    </row>
    <row r="38287" spans="71:72" x14ac:dyDescent="0.2">
      <c r="BS38287" s="152"/>
      <c r="BT38287" s="153"/>
    </row>
    <row r="38288" spans="71:72" x14ac:dyDescent="0.2">
      <c r="BS38288" s="152"/>
      <c r="BT38288" s="153"/>
    </row>
    <row r="38289" spans="71:72" x14ac:dyDescent="0.2">
      <c r="BS38289" s="152"/>
      <c r="BT38289" s="153"/>
    </row>
    <row r="38290" spans="71:72" x14ac:dyDescent="0.2">
      <c r="BS38290" s="152"/>
      <c r="BT38290" s="153"/>
    </row>
    <row r="38291" spans="71:72" x14ac:dyDescent="0.2">
      <c r="BS38291" s="152"/>
      <c r="BT38291" s="153"/>
    </row>
    <row r="38292" spans="71:72" x14ac:dyDescent="0.2">
      <c r="BS38292" s="152"/>
      <c r="BT38292" s="153"/>
    </row>
    <row r="38293" spans="71:72" x14ac:dyDescent="0.2">
      <c r="BS38293" s="152"/>
      <c r="BT38293" s="153"/>
    </row>
    <row r="38294" spans="71:72" x14ac:dyDescent="0.2">
      <c r="BS38294" s="152"/>
      <c r="BT38294" s="153"/>
    </row>
    <row r="38295" spans="71:72" x14ac:dyDescent="0.2">
      <c r="BS38295" s="152"/>
      <c r="BT38295" s="153"/>
    </row>
    <row r="38296" spans="71:72" x14ac:dyDescent="0.2">
      <c r="BS38296" s="152"/>
      <c r="BT38296" s="153"/>
    </row>
    <row r="38297" spans="71:72" x14ac:dyDescent="0.2">
      <c r="BS38297" s="152"/>
      <c r="BT38297" s="153"/>
    </row>
    <row r="38298" spans="71:72" x14ac:dyDescent="0.2">
      <c r="BS38298" s="152"/>
      <c r="BT38298" s="153"/>
    </row>
    <row r="38299" spans="71:72" x14ac:dyDescent="0.2">
      <c r="BS38299" s="152"/>
      <c r="BT38299" s="153"/>
    </row>
    <row r="38300" spans="71:72" x14ac:dyDescent="0.2">
      <c r="BS38300" s="152"/>
      <c r="BT38300" s="153"/>
    </row>
    <row r="38301" spans="71:72" x14ac:dyDescent="0.2">
      <c r="BS38301" s="152"/>
      <c r="BT38301" s="153"/>
    </row>
    <row r="38302" spans="71:72" x14ac:dyDescent="0.2">
      <c r="BS38302" s="152"/>
      <c r="BT38302" s="153"/>
    </row>
    <row r="38303" spans="71:72" x14ac:dyDescent="0.2">
      <c r="BS38303" s="152"/>
      <c r="BT38303" s="153"/>
    </row>
    <row r="38304" spans="71:72" x14ac:dyDescent="0.2">
      <c r="BS38304" s="152"/>
      <c r="BT38304" s="153"/>
    </row>
    <row r="38305" spans="71:72" x14ac:dyDescent="0.2">
      <c r="BS38305" s="152"/>
      <c r="BT38305" s="153"/>
    </row>
    <row r="38306" spans="71:72" x14ac:dyDescent="0.2">
      <c r="BS38306" s="152"/>
      <c r="BT38306" s="153"/>
    </row>
    <row r="38307" spans="71:72" x14ac:dyDescent="0.2">
      <c r="BS38307" s="152"/>
      <c r="BT38307" s="153"/>
    </row>
    <row r="38308" spans="71:72" x14ac:dyDescent="0.2">
      <c r="BS38308" s="152"/>
      <c r="BT38308" s="153"/>
    </row>
    <row r="38309" spans="71:72" x14ac:dyDescent="0.2">
      <c r="BS38309" s="152"/>
      <c r="BT38309" s="153"/>
    </row>
    <row r="38310" spans="71:72" x14ac:dyDescent="0.2">
      <c r="BS38310" s="152"/>
      <c r="BT38310" s="153"/>
    </row>
    <row r="38311" spans="71:72" x14ac:dyDescent="0.2">
      <c r="BS38311" s="152"/>
      <c r="BT38311" s="153"/>
    </row>
    <row r="38312" spans="71:72" x14ac:dyDescent="0.2">
      <c r="BS38312" s="152"/>
      <c r="BT38312" s="153"/>
    </row>
    <row r="38313" spans="71:72" x14ac:dyDescent="0.2">
      <c r="BS38313" s="152"/>
      <c r="BT38313" s="153"/>
    </row>
    <row r="38314" spans="71:72" x14ac:dyDescent="0.2">
      <c r="BS38314" s="152"/>
      <c r="BT38314" s="153"/>
    </row>
    <row r="38315" spans="71:72" x14ac:dyDescent="0.2">
      <c r="BS38315" s="152"/>
      <c r="BT38315" s="153"/>
    </row>
    <row r="38316" spans="71:72" x14ac:dyDescent="0.2">
      <c r="BS38316" s="152"/>
      <c r="BT38316" s="153"/>
    </row>
    <row r="38317" spans="71:72" x14ac:dyDescent="0.2">
      <c r="BS38317" s="152"/>
      <c r="BT38317" s="153"/>
    </row>
    <row r="38318" spans="71:72" x14ac:dyDescent="0.2">
      <c r="BS38318" s="152"/>
      <c r="BT38318" s="153"/>
    </row>
    <row r="38319" spans="71:72" x14ac:dyDescent="0.2">
      <c r="BS38319" s="152"/>
      <c r="BT38319" s="153"/>
    </row>
    <row r="38320" spans="71:72" x14ac:dyDescent="0.2">
      <c r="BS38320" s="152"/>
      <c r="BT38320" s="153"/>
    </row>
    <row r="38321" spans="71:72" x14ac:dyDescent="0.2">
      <c r="BS38321" s="152"/>
      <c r="BT38321" s="153"/>
    </row>
    <row r="38322" spans="71:72" x14ac:dyDescent="0.2">
      <c r="BS38322" s="152"/>
      <c r="BT38322" s="153"/>
    </row>
    <row r="38323" spans="71:72" x14ac:dyDescent="0.2">
      <c r="BS38323" s="152"/>
      <c r="BT38323" s="153"/>
    </row>
    <row r="38324" spans="71:72" x14ac:dyDescent="0.2">
      <c r="BS38324" s="152"/>
      <c r="BT38324" s="153"/>
    </row>
    <row r="38325" spans="71:72" x14ac:dyDescent="0.2">
      <c r="BS38325" s="152"/>
      <c r="BT38325" s="153"/>
    </row>
    <row r="38326" spans="71:72" x14ac:dyDescent="0.2">
      <c r="BS38326" s="152"/>
      <c r="BT38326" s="153"/>
    </row>
    <row r="38327" spans="71:72" x14ac:dyDescent="0.2">
      <c r="BS38327" s="152"/>
      <c r="BT38327" s="153"/>
    </row>
    <row r="38328" spans="71:72" x14ac:dyDescent="0.2">
      <c r="BS38328" s="152"/>
      <c r="BT38328" s="153"/>
    </row>
    <row r="38329" spans="71:72" x14ac:dyDescent="0.2">
      <c r="BS38329" s="152"/>
      <c r="BT38329" s="153"/>
    </row>
    <row r="38330" spans="71:72" x14ac:dyDescent="0.2">
      <c r="BS38330" s="152"/>
      <c r="BT38330" s="153"/>
    </row>
    <row r="38331" spans="71:72" x14ac:dyDescent="0.2">
      <c r="BS38331" s="152"/>
      <c r="BT38331" s="153"/>
    </row>
    <row r="38332" spans="71:72" x14ac:dyDescent="0.2">
      <c r="BS38332" s="152"/>
      <c r="BT38332" s="153"/>
    </row>
    <row r="38333" spans="71:72" x14ac:dyDescent="0.2">
      <c r="BS38333" s="152"/>
      <c r="BT38333" s="153"/>
    </row>
    <row r="38334" spans="71:72" x14ac:dyDescent="0.2">
      <c r="BS38334" s="152"/>
      <c r="BT38334" s="153"/>
    </row>
    <row r="38335" spans="71:72" x14ac:dyDescent="0.2">
      <c r="BS38335" s="152"/>
      <c r="BT38335" s="153"/>
    </row>
    <row r="38336" spans="71:72" x14ac:dyDescent="0.2">
      <c r="BS38336" s="152"/>
      <c r="BT38336" s="153"/>
    </row>
    <row r="38337" spans="71:72" x14ac:dyDescent="0.2">
      <c r="BS38337" s="152"/>
      <c r="BT38337" s="153"/>
    </row>
    <row r="38338" spans="71:72" x14ac:dyDescent="0.2">
      <c r="BS38338" s="152"/>
      <c r="BT38338" s="153"/>
    </row>
    <row r="38339" spans="71:72" x14ac:dyDescent="0.2">
      <c r="BS38339" s="152"/>
      <c r="BT38339" s="153"/>
    </row>
    <row r="38340" spans="71:72" x14ac:dyDescent="0.2">
      <c r="BS38340" s="152"/>
      <c r="BT38340" s="153"/>
    </row>
    <row r="38341" spans="71:72" x14ac:dyDescent="0.2">
      <c r="BS38341" s="152"/>
      <c r="BT38341" s="153"/>
    </row>
    <row r="38342" spans="71:72" x14ac:dyDescent="0.2">
      <c r="BS38342" s="152"/>
      <c r="BT38342" s="153"/>
    </row>
    <row r="38343" spans="71:72" x14ac:dyDescent="0.2">
      <c r="BS38343" s="152"/>
      <c r="BT38343" s="153"/>
    </row>
    <row r="38344" spans="71:72" x14ac:dyDescent="0.2">
      <c r="BS38344" s="152"/>
      <c r="BT38344" s="153"/>
    </row>
    <row r="38345" spans="71:72" x14ac:dyDescent="0.2">
      <c r="BS38345" s="152"/>
      <c r="BT38345" s="153"/>
    </row>
    <row r="38346" spans="71:72" x14ac:dyDescent="0.2">
      <c r="BS38346" s="152"/>
      <c r="BT38346" s="153"/>
    </row>
    <row r="38347" spans="71:72" x14ac:dyDescent="0.2">
      <c r="BS38347" s="152"/>
      <c r="BT38347" s="153"/>
    </row>
    <row r="38348" spans="71:72" x14ac:dyDescent="0.2">
      <c r="BS38348" s="152"/>
      <c r="BT38348" s="153"/>
    </row>
    <row r="38349" spans="71:72" x14ac:dyDescent="0.2">
      <c r="BS38349" s="152"/>
      <c r="BT38349" s="153"/>
    </row>
    <row r="38350" spans="71:72" x14ac:dyDescent="0.2">
      <c r="BS38350" s="152"/>
      <c r="BT38350" s="153"/>
    </row>
    <row r="38351" spans="71:72" x14ac:dyDescent="0.2">
      <c r="BS38351" s="152"/>
      <c r="BT38351" s="153"/>
    </row>
    <row r="38352" spans="71:72" x14ac:dyDescent="0.2">
      <c r="BS38352" s="152"/>
      <c r="BT38352" s="153"/>
    </row>
    <row r="38353" spans="71:72" x14ac:dyDescent="0.2">
      <c r="BS38353" s="152"/>
      <c r="BT38353" s="153"/>
    </row>
    <row r="38354" spans="71:72" x14ac:dyDescent="0.2">
      <c r="BS38354" s="152"/>
      <c r="BT38354" s="153"/>
    </row>
    <row r="38355" spans="71:72" x14ac:dyDescent="0.2">
      <c r="BS38355" s="152"/>
      <c r="BT38355" s="153"/>
    </row>
    <row r="38356" spans="71:72" x14ac:dyDescent="0.2">
      <c r="BS38356" s="152"/>
      <c r="BT38356" s="153"/>
    </row>
    <row r="38357" spans="71:72" x14ac:dyDescent="0.2">
      <c r="BS38357" s="152"/>
      <c r="BT38357" s="153"/>
    </row>
    <row r="38358" spans="71:72" x14ac:dyDescent="0.2">
      <c r="BS38358" s="152"/>
      <c r="BT38358" s="153"/>
    </row>
    <row r="38359" spans="71:72" x14ac:dyDescent="0.2">
      <c r="BS38359" s="152"/>
      <c r="BT38359" s="153"/>
    </row>
    <row r="38360" spans="71:72" x14ac:dyDescent="0.2">
      <c r="BS38360" s="152"/>
      <c r="BT38360" s="153"/>
    </row>
    <row r="38361" spans="71:72" x14ac:dyDescent="0.2">
      <c r="BS38361" s="152"/>
      <c r="BT38361" s="153"/>
    </row>
    <row r="38362" spans="71:72" x14ac:dyDescent="0.2">
      <c r="BS38362" s="152"/>
      <c r="BT38362" s="153"/>
    </row>
    <row r="38363" spans="71:72" x14ac:dyDescent="0.2">
      <c r="BS38363" s="152"/>
      <c r="BT38363" s="153"/>
    </row>
    <row r="38364" spans="71:72" x14ac:dyDescent="0.2">
      <c r="BS38364" s="152"/>
      <c r="BT38364" s="153"/>
    </row>
    <row r="38365" spans="71:72" x14ac:dyDescent="0.2">
      <c r="BS38365" s="152"/>
      <c r="BT38365" s="153"/>
    </row>
    <row r="38366" spans="71:72" x14ac:dyDescent="0.2">
      <c r="BS38366" s="152"/>
      <c r="BT38366" s="153"/>
    </row>
    <row r="38367" spans="71:72" x14ac:dyDescent="0.2">
      <c r="BS38367" s="152"/>
      <c r="BT38367" s="153"/>
    </row>
    <row r="38368" spans="71:72" x14ac:dyDescent="0.2">
      <c r="BS38368" s="152"/>
      <c r="BT38368" s="153"/>
    </row>
    <row r="38369" spans="71:72" x14ac:dyDescent="0.2">
      <c r="BS38369" s="152"/>
      <c r="BT38369" s="153"/>
    </row>
    <row r="38370" spans="71:72" x14ac:dyDescent="0.2">
      <c r="BS38370" s="152"/>
      <c r="BT38370" s="153"/>
    </row>
    <row r="38371" spans="71:72" x14ac:dyDescent="0.2">
      <c r="BS38371" s="152"/>
      <c r="BT38371" s="153"/>
    </row>
    <row r="38372" spans="71:72" x14ac:dyDescent="0.2">
      <c r="BS38372" s="152"/>
      <c r="BT38372" s="153"/>
    </row>
    <row r="38373" spans="71:72" x14ac:dyDescent="0.2">
      <c r="BS38373" s="152"/>
      <c r="BT38373" s="153"/>
    </row>
    <row r="38374" spans="71:72" x14ac:dyDescent="0.2">
      <c r="BS38374" s="152"/>
      <c r="BT38374" s="153"/>
    </row>
    <row r="38375" spans="71:72" x14ac:dyDescent="0.2">
      <c r="BS38375" s="152"/>
      <c r="BT38375" s="153"/>
    </row>
    <row r="38376" spans="71:72" x14ac:dyDescent="0.2">
      <c r="BS38376" s="152"/>
      <c r="BT38376" s="153"/>
    </row>
    <row r="38377" spans="71:72" x14ac:dyDescent="0.2">
      <c r="BS38377" s="152"/>
      <c r="BT38377" s="153"/>
    </row>
    <row r="38378" spans="71:72" x14ac:dyDescent="0.2">
      <c r="BS38378" s="152"/>
      <c r="BT38378" s="153"/>
    </row>
    <row r="38379" spans="71:72" x14ac:dyDescent="0.2">
      <c r="BS38379" s="152"/>
      <c r="BT38379" s="153"/>
    </row>
    <row r="38380" spans="71:72" x14ac:dyDescent="0.2">
      <c r="BS38380" s="152"/>
      <c r="BT38380" s="153"/>
    </row>
    <row r="38381" spans="71:72" x14ac:dyDescent="0.2">
      <c r="BS38381" s="152"/>
      <c r="BT38381" s="153"/>
    </row>
    <row r="38382" spans="71:72" x14ac:dyDescent="0.2">
      <c r="BS38382" s="152"/>
      <c r="BT38382" s="153"/>
    </row>
    <row r="38383" spans="71:72" x14ac:dyDescent="0.2">
      <c r="BS38383" s="152"/>
      <c r="BT38383" s="153"/>
    </row>
    <row r="38384" spans="71:72" x14ac:dyDescent="0.2">
      <c r="BS38384" s="152"/>
      <c r="BT38384" s="153"/>
    </row>
    <row r="38385" spans="71:72" x14ac:dyDescent="0.2">
      <c r="BS38385" s="152"/>
      <c r="BT38385" s="153"/>
    </row>
    <row r="38386" spans="71:72" x14ac:dyDescent="0.2">
      <c r="BS38386" s="152"/>
      <c r="BT38386" s="153"/>
    </row>
    <row r="38387" spans="71:72" x14ac:dyDescent="0.2">
      <c r="BS38387" s="152"/>
      <c r="BT38387" s="153"/>
    </row>
    <row r="38388" spans="71:72" x14ac:dyDescent="0.2">
      <c r="BS38388" s="152"/>
      <c r="BT38388" s="153"/>
    </row>
    <row r="38389" spans="71:72" x14ac:dyDescent="0.2">
      <c r="BS38389" s="152"/>
      <c r="BT38389" s="153"/>
    </row>
    <row r="38390" spans="71:72" x14ac:dyDescent="0.2">
      <c r="BS38390" s="152"/>
      <c r="BT38390" s="153"/>
    </row>
    <row r="38391" spans="71:72" x14ac:dyDescent="0.2">
      <c r="BS38391" s="152"/>
      <c r="BT38391" s="153"/>
    </row>
    <row r="38392" spans="71:72" x14ac:dyDescent="0.2">
      <c r="BS38392" s="152"/>
      <c r="BT38392" s="153"/>
    </row>
    <row r="38393" spans="71:72" x14ac:dyDescent="0.2">
      <c r="BS38393" s="152"/>
      <c r="BT38393" s="153"/>
    </row>
    <row r="38394" spans="71:72" x14ac:dyDescent="0.2">
      <c r="BS38394" s="152"/>
      <c r="BT38394" s="153"/>
    </row>
    <row r="38395" spans="71:72" x14ac:dyDescent="0.2">
      <c r="BS38395" s="152"/>
      <c r="BT38395" s="153"/>
    </row>
    <row r="38396" spans="71:72" x14ac:dyDescent="0.2">
      <c r="BS38396" s="152"/>
      <c r="BT38396" s="153"/>
    </row>
    <row r="38397" spans="71:72" x14ac:dyDescent="0.2">
      <c r="BS38397" s="152"/>
      <c r="BT38397" s="153"/>
    </row>
    <row r="38398" spans="71:72" x14ac:dyDescent="0.2">
      <c r="BS38398" s="152"/>
      <c r="BT38398" s="153"/>
    </row>
    <row r="38399" spans="71:72" x14ac:dyDescent="0.2">
      <c r="BS38399" s="152"/>
      <c r="BT38399" s="153"/>
    </row>
    <row r="38400" spans="71:72" x14ac:dyDescent="0.2">
      <c r="BS38400" s="152"/>
      <c r="BT38400" s="153"/>
    </row>
    <row r="38401" spans="71:72" x14ac:dyDescent="0.2">
      <c r="BS38401" s="152"/>
      <c r="BT38401" s="153"/>
    </row>
    <row r="38402" spans="71:72" x14ac:dyDescent="0.2">
      <c r="BS38402" s="152"/>
      <c r="BT38402" s="153"/>
    </row>
    <row r="38403" spans="71:72" x14ac:dyDescent="0.2">
      <c r="BS38403" s="152"/>
      <c r="BT38403" s="153"/>
    </row>
    <row r="38404" spans="71:72" x14ac:dyDescent="0.2">
      <c r="BS38404" s="152"/>
      <c r="BT38404" s="153"/>
    </row>
    <row r="38405" spans="71:72" x14ac:dyDescent="0.2">
      <c r="BS38405" s="152"/>
      <c r="BT38405" s="153"/>
    </row>
    <row r="38406" spans="71:72" x14ac:dyDescent="0.2">
      <c r="BS38406" s="152"/>
      <c r="BT38406" s="153"/>
    </row>
    <row r="38407" spans="71:72" x14ac:dyDescent="0.2">
      <c r="BS38407" s="152"/>
      <c r="BT38407" s="153"/>
    </row>
    <row r="38408" spans="71:72" x14ac:dyDescent="0.2">
      <c r="BS38408" s="152"/>
      <c r="BT38408" s="153"/>
    </row>
    <row r="38409" spans="71:72" x14ac:dyDescent="0.2">
      <c r="BS38409" s="152"/>
      <c r="BT38409" s="153"/>
    </row>
    <row r="38410" spans="71:72" x14ac:dyDescent="0.2">
      <c r="BS38410" s="152"/>
      <c r="BT38410" s="153"/>
    </row>
    <row r="38411" spans="71:72" x14ac:dyDescent="0.2">
      <c r="BS38411" s="152"/>
      <c r="BT38411" s="153"/>
    </row>
    <row r="38412" spans="71:72" x14ac:dyDescent="0.2">
      <c r="BS38412" s="152"/>
      <c r="BT38412" s="153"/>
    </row>
    <row r="38413" spans="71:72" x14ac:dyDescent="0.2">
      <c r="BS38413" s="152"/>
      <c r="BT38413" s="153"/>
    </row>
    <row r="38414" spans="71:72" x14ac:dyDescent="0.2">
      <c r="BS38414" s="152"/>
      <c r="BT38414" s="153"/>
    </row>
    <row r="38415" spans="71:72" x14ac:dyDescent="0.2">
      <c r="BS38415" s="152"/>
      <c r="BT38415" s="153"/>
    </row>
    <row r="38416" spans="71:72" x14ac:dyDescent="0.2">
      <c r="BS38416" s="152"/>
      <c r="BT38416" s="153"/>
    </row>
    <row r="38417" spans="71:72" x14ac:dyDescent="0.2">
      <c r="BS38417" s="152"/>
      <c r="BT38417" s="153"/>
    </row>
    <row r="38418" spans="71:72" x14ac:dyDescent="0.2">
      <c r="BS38418" s="152"/>
      <c r="BT38418" s="153"/>
    </row>
    <row r="38419" spans="71:72" x14ac:dyDescent="0.2">
      <c r="BS38419" s="152"/>
      <c r="BT38419" s="153"/>
    </row>
    <row r="38420" spans="71:72" x14ac:dyDescent="0.2">
      <c r="BS38420" s="152"/>
      <c r="BT38420" s="153"/>
    </row>
    <row r="38421" spans="71:72" x14ac:dyDescent="0.2">
      <c r="BS38421" s="152"/>
      <c r="BT38421" s="153"/>
    </row>
    <row r="38422" spans="71:72" x14ac:dyDescent="0.2">
      <c r="BS38422" s="152"/>
      <c r="BT38422" s="153"/>
    </row>
    <row r="38423" spans="71:72" x14ac:dyDescent="0.2">
      <c r="BS38423" s="152"/>
      <c r="BT38423" s="153"/>
    </row>
    <row r="38424" spans="71:72" x14ac:dyDescent="0.2">
      <c r="BS38424" s="152"/>
      <c r="BT38424" s="153"/>
    </row>
    <row r="38425" spans="71:72" x14ac:dyDescent="0.2">
      <c r="BS38425" s="152"/>
      <c r="BT38425" s="153"/>
    </row>
    <row r="38426" spans="71:72" x14ac:dyDescent="0.2">
      <c r="BS38426" s="152"/>
      <c r="BT38426" s="153"/>
    </row>
    <row r="38427" spans="71:72" x14ac:dyDescent="0.2">
      <c r="BS38427" s="152"/>
      <c r="BT38427" s="153"/>
    </row>
    <row r="38428" spans="71:72" x14ac:dyDescent="0.2">
      <c r="BS38428" s="152"/>
      <c r="BT38428" s="153"/>
    </row>
    <row r="38429" spans="71:72" x14ac:dyDescent="0.2">
      <c r="BS38429" s="152"/>
      <c r="BT38429" s="153"/>
    </row>
    <row r="38430" spans="71:72" x14ac:dyDescent="0.2">
      <c r="BS38430" s="152"/>
      <c r="BT38430" s="153"/>
    </row>
    <row r="38431" spans="71:72" x14ac:dyDescent="0.2">
      <c r="BS38431" s="152"/>
      <c r="BT38431" s="153"/>
    </row>
    <row r="38432" spans="71:72" x14ac:dyDescent="0.2">
      <c r="BS38432" s="152"/>
      <c r="BT38432" s="153"/>
    </row>
    <row r="38433" spans="71:72" x14ac:dyDescent="0.2">
      <c r="BS38433" s="152"/>
      <c r="BT38433" s="153"/>
    </row>
    <row r="38434" spans="71:72" x14ac:dyDescent="0.2">
      <c r="BS38434" s="152"/>
      <c r="BT38434" s="153"/>
    </row>
    <row r="38435" spans="71:72" x14ac:dyDescent="0.2">
      <c r="BS38435" s="152"/>
      <c r="BT38435" s="153"/>
    </row>
    <row r="38436" spans="71:72" x14ac:dyDescent="0.2">
      <c r="BS38436" s="152"/>
      <c r="BT38436" s="153"/>
    </row>
    <row r="38437" spans="71:72" x14ac:dyDescent="0.2">
      <c r="BS38437" s="152"/>
      <c r="BT38437" s="153"/>
    </row>
    <row r="38438" spans="71:72" x14ac:dyDescent="0.2">
      <c r="BS38438" s="152"/>
      <c r="BT38438" s="153"/>
    </row>
    <row r="38439" spans="71:72" x14ac:dyDescent="0.2">
      <c r="BS38439" s="152"/>
      <c r="BT38439" s="153"/>
    </row>
    <row r="38440" spans="71:72" x14ac:dyDescent="0.2">
      <c r="BS38440" s="152"/>
      <c r="BT38440" s="153"/>
    </row>
    <row r="38441" spans="71:72" x14ac:dyDescent="0.2">
      <c r="BS38441" s="152"/>
      <c r="BT38441" s="153"/>
    </row>
    <row r="38442" spans="71:72" x14ac:dyDescent="0.2">
      <c r="BS38442" s="152"/>
      <c r="BT38442" s="153"/>
    </row>
    <row r="38443" spans="71:72" x14ac:dyDescent="0.2">
      <c r="BS38443" s="152"/>
      <c r="BT38443" s="153"/>
    </row>
    <row r="38444" spans="71:72" x14ac:dyDescent="0.2">
      <c r="BS38444" s="152"/>
      <c r="BT38444" s="153"/>
    </row>
    <row r="38445" spans="71:72" x14ac:dyDescent="0.2">
      <c r="BS38445" s="152"/>
      <c r="BT38445" s="153"/>
    </row>
    <row r="38446" spans="71:72" x14ac:dyDescent="0.2">
      <c r="BS38446" s="152"/>
      <c r="BT38446" s="153"/>
    </row>
    <row r="38447" spans="71:72" x14ac:dyDescent="0.2">
      <c r="BS38447" s="152"/>
      <c r="BT38447" s="153"/>
    </row>
    <row r="38448" spans="71:72" x14ac:dyDescent="0.2">
      <c r="BS38448" s="152"/>
      <c r="BT38448" s="153"/>
    </row>
    <row r="38449" spans="71:72" x14ac:dyDescent="0.2">
      <c r="BS38449" s="152"/>
      <c r="BT38449" s="153"/>
    </row>
    <row r="38450" spans="71:72" x14ac:dyDescent="0.2">
      <c r="BS38450" s="152"/>
      <c r="BT38450" s="153"/>
    </row>
    <row r="38451" spans="71:72" x14ac:dyDescent="0.2">
      <c r="BS38451" s="152"/>
      <c r="BT38451" s="153"/>
    </row>
    <row r="38452" spans="71:72" x14ac:dyDescent="0.2">
      <c r="BS38452" s="152"/>
      <c r="BT38452" s="153"/>
    </row>
    <row r="38453" spans="71:72" x14ac:dyDescent="0.2">
      <c r="BS38453" s="152"/>
      <c r="BT38453" s="153"/>
    </row>
    <row r="38454" spans="71:72" x14ac:dyDescent="0.2">
      <c r="BS38454" s="152"/>
      <c r="BT38454" s="153"/>
    </row>
    <row r="38455" spans="71:72" x14ac:dyDescent="0.2">
      <c r="BS38455" s="152"/>
      <c r="BT38455" s="153"/>
    </row>
    <row r="38456" spans="71:72" x14ac:dyDescent="0.2">
      <c r="BS38456" s="152"/>
      <c r="BT38456" s="153"/>
    </row>
    <row r="38457" spans="71:72" x14ac:dyDescent="0.2">
      <c r="BS38457" s="152"/>
      <c r="BT38457" s="153"/>
    </row>
    <row r="38458" spans="71:72" x14ac:dyDescent="0.2">
      <c r="BS38458" s="152"/>
      <c r="BT38458" s="153"/>
    </row>
    <row r="38459" spans="71:72" x14ac:dyDescent="0.2">
      <c r="BS38459" s="152"/>
      <c r="BT38459" s="153"/>
    </row>
    <row r="38460" spans="71:72" x14ac:dyDescent="0.2">
      <c r="BS38460" s="152"/>
      <c r="BT38460" s="153"/>
    </row>
    <row r="38461" spans="71:72" x14ac:dyDescent="0.2">
      <c r="BS38461" s="152"/>
      <c r="BT38461" s="153"/>
    </row>
    <row r="38462" spans="71:72" x14ac:dyDescent="0.2">
      <c r="BS38462" s="152"/>
      <c r="BT38462" s="153"/>
    </row>
    <row r="38463" spans="71:72" x14ac:dyDescent="0.2">
      <c r="BS38463" s="152"/>
      <c r="BT38463" s="153"/>
    </row>
    <row r="38464" spans="71:72" x14ac:dyDescent="0.2">
      <c r="BS38464" s="152"/>
      <c r="BT38464" s="153"/>
    </row>
    <row r="38465" spans="71:72" x14ac:dyDescent="0.2">
      <c r="BS38465" s="152"/>
      <c r="BT38465" s="153"/>
    </row>
    <row r="38466" spans="71:72" x14ac:dyDescent="0.2">
      <c r="BS38466" s="152"/>
      <c r="BT38466" s="153"/>
    </row>
    <row r="38467" spans="71:72" x14ac:dyDescent="0.2">
      <c r="BS38467" s="152"/>
      <c r="BT38467" s="153"/>
    </row>
    <row r="38468" spans="71:72" x14ac:dyDescent="0.2">
      <c r="BS38468" s="152"/>
      <c r="BT38468" s="153"/>
    </row>
    <row r="38469" spans="71:72" x14ac:dyDescent="0.2">
      <c r="BS38469" s="152"/>
      <c r="BT38469" s="153"/>
    </row>
    <row r="38470" spans="71:72" x14ac:dyDescent="0.2">
      <c r="BS38470" s="152"/>
      <c r="BT38470" s="153"/>
    </row>
    <row r="38471" spans="71:72" x14ac:dyDescent="0.2">
      <c r="BS38471" s="152"/>
      <c r="BT38471" s="153"/>
    </row>
    <row r="38472" spans="71:72" x14ac:dyDescent="0.2">
      <c r="BS38472" s="152"/>
      <c r="BT38472" s="153"/>
    </row>
    <row r="38473" spans="71:72" x14ac:dyDescent="0.2">
      <c r="BS38473" s="152"/>
      <c r="BT38473" s="153"/>
    </row>
    <row r="38474" spans="71:72" x14ac:dyDescent="0.2">
      <c r="BS38474" s="152"/>
      <c r="BT38474" s="153"/>
    </row>
    <row r="38475" spans="71:72" x14ac:dyDescent="0.2">
      <c r="BS38475" s="152"/>
      <c r="BT38475" s="153"/>
    </row>
    <row r="38476" spans="71:72" x14ac:dyDescent="0.2">
      <c r="BS38476" s="152"/>
      <c r="BT38476" s="153"/>
    </row>
    <row r="38477" spans="71:72" x14ac:dyDescent="0.2">
      <c r="BS38477" s="152"/>
      <c r="BT38477" s="153"/>
    </row>
    <row r="38478" spans="71:72" x14ac:dyDescent="0.2">
      <c r="BS38478" s="152"/>
      <c r="BT38478" s="153"/>
    </row>
    <row r="38479" spans="71:72" x14ac:dyDescent="0.2">
      <c r="BS38479" s="152"/>
      <c r="BT38479" s="153"/>
    </row>
    <row r="38480" spans="71:72" x14ac:dyDescent="0.2">
      <c r="BS38480" s="152"/>
      <c r="BT38480" s="153"/>
    </row>
    <row r="38481" spans="71:72" x14ac:dyDescent="0.2">
      <c r="BS38481" s="152"/>
      <c r="BT38481" s="153"/>
    </row>
    <row r="38482" spans="71:72" x14ac:dyDescent="0.2">
      <c r="BS38482" s="152"/>
      <c r="BT38482" s="153"/>
    </row>
    <row r="38483" spans="71:72" x14ac:dyDescent="0.2">
      <c r="BS38483" s="152"/>
      <c r="BT38483" s="153"/>
    </row>
    <row r="38484" spans="71:72" x14ac:dyDescent="0.2">
      <c r="BS38484" s="152"/>
      <c r="BT38484" s="153"/>
    </row>
    <row r="38485" spans="71:72" x14ac:dyDescent="0.2">
      <c r="BS38485" s="152"/>
      <c r="BT38485" s="153"/>
    </row>
    <row r="38486" spans="71:72" x14ac:dyDescent="0.2">
      <c r="BS38486" s="152"/>
      <c r="BT38486" s="153"/>
    </row>
    <row r="38487" spans="71:72" x14ac:dyDescent="0.2">
      <c r="BS38487" s="152"/>
      <c r="BT38487" s="153"/>
    </row>
    <row r="38488" spans="71:72" x14ac:dyDescent="0.2">
      <c r="BS38488" s="152"/>
      <c r="BT38488" s="153"/>
    </row>
    <row r="38489" spans="71:72" x14ac:dyDescent="0.2">
      <c r="BS38489" s="152"/>
      <c r="BT38489" s="153"/>
    </row>
    <row r="38490" spans="71:72" x14ac:dyDescent="0.2">
      <c r="BS38490" s="152"/>
      <c r="BT38490" s="153"/>
    </row>
    <row r="38491" spans="71:72" x14ac:dyDescent="0.2">
      <c r="BS38491" s="152"/>
      <c r="BT38491" s="153"/>
    </row>
    <row r="38492" spans="71:72" x14ac:dyDescent="0.2">
      <c r="BS38492" s="152"/>
      <c r="BT38492" s="153"/>
    </row>
    <row r="38493" spans="71:72" x14ac:dyDescent="0.2">
      <c r="BS38493" s="152"/>
      <c r="BT38493" s="153"/>
    </row>
    <row r="38494" spans="71:72" x14ac:dyDescent="0.2">
      <c r="BS38494" s="152"/>
      <c r="BT38494" s="153"/>
    </row>
    <row r="38495" spans="71:72" x14ac:dyDescent="0.2">
      <c r="BS38495" s="152"/>
      <c r="BT38495" s="153"/>
    </row>
    <row r="38496" spans="71:72" x14ac:dyDescent="0.2">
      <c r="BS38496" s="152"/>
      <c r="BT38496" s="153"/>
    </row>
    <row r="38497" spans="71:72" x14ac:dyDescent="0.2">
      <c r="BS38497" s="152"/>
      <c r="BT38497" s="153"/>
    </row>
    <row r="38498" spans="71:72" x14ac:dyDescent="0.2">
      <c r="BS38498" s="152"/>
      <c r="BT38498" s="153"/>
    </row>
    <row r="38499" spans="71:72" x14ac:dyDescent="0.2">
      <c r="BS38499" s="152"/>
      <c r="BT38499" s="153"/>
    </row>
    <row r="38500" spans="71:72" x14ac:dyDescent="0.2">
      <c r="BS38500" s="152"/>
      <c r="BT38500" s="153"/>
    </row>
    <row r="38501" spans="71:72" x14ac:dyDescent="0.2">
      <c r="BS38501" s="152"/>
      <c r="BT38501" s="153"/>
    </row>
    <row r="38502" spans="71:72" x14ac:dyDescent="0.2">
      <c r="BS38502" s="152"/>
      <c r="BT38502" s="153"/>
    </row>
    <row r="38503" spans="71:72" x14ac:dyDescent="0.2">
      <c r="BS38503" s="152"/>
      <c r="BT38503" s="153"/>
    </row>
    <row r="38504" spans="71:72" x14ac:dyDescent="0.2">
      <c r="BS38504" s="152"/>
      <c r="BT38504" s="153"/>
    </row>
    <row r="38505" spans="71:72" x14ac:dyDescent="0.2">
      <c r="BS38505" s="152"/>
      <c r="BT38505" s="153"/>
    </row>
    <row r="38506" spans="71:72" x14ac:dyDescent="0.2">
      <c r="BS38506" s="152"/>
      <c r="BT38506" s="153"/>
    </row>
    <row r="38507" spans="71:72" x14ac:dyDescent="0.2">
      <c r="BS38507" s="152"/>
      <c r="BT38507" s="153"/>
    </row>
    <row r="38508" spans="71:72" x14ac:dyDescent="0.2">
      <c r="BS38508" s="152"/>
      <c r="BT38508" s="153"/>
    </row>
    <row r="38509" spans="71:72" x14ac:dyDescent="0.2">
      <c r="BS38509" s="152"/>
      <c r="BT38509" s="153"/>
    </row>
    <row r="38510" spans="71:72" x14ac:dyDescent="0.2">
      <c r="BS38510" s="152"/>
      <c r="BT38510" s="153"/>
    </row>
    <row r="38511" spans="71:72" x14ac:dyDescent="0.2">
      <c r="BS38511" s="152"/>
      <c r="BT38511" s="153"/>
    </row>
    <row r="38512" spans="71:72" x14ac:dyDescent="0.2">
      <c r="BS38512" s="152"/>
      <c r="BT38512" s="153"/>
    </row>
    <row r="38513" spans="71:72" x14ac:dyDescent="0.2">
      <c r="BS38513" s="152"/>
      <c r="BT38513" s="153"/>
    </row>
    <row r="38514" spans="71:72" x14ac:dyDescent="0.2">
      <c r="BS38514" s="152"/>
      <c r="BT38514" s="153"/>
    </row>
    <row r="38515" spans="71:72" x14ac:dyDescent="0.2">
      <c r="BS38515" s="152"/>
      <c r="BT38515" s="153"/>
    </row>
    <row r="38516" spans="71:72" x14ac:dyDescent="0.2">
      <c r="BS38516" s="152"/>
      <c r="BT38516" s="153"/>
    </row>
    <row r="38517" spans="71:72" x14ac:dyDescent="0.2">
      <c r="BS38517" s="152"/>
      <c r="BT38517" s="153"/>
    </row>
    <row r="38518" spans="71:72" x14ac:dyDescent="0.2">
      <c r="BS38518" s="152"/>
      <c r="BT38518" s="153"/>
    </row>
    <row r="38519" spans="71:72" x14ac:dyDescent="0.2">
      <c r="BS38519" s="152"/>
      <c r="BT38519" s="153"/>
    </row>
    <row r="38520" spans="71:72" x14ac:dyDescent="0.2">
      <c r="BS38520" s="152"/>
      <c r="BT38520" s="153"/>
    </row>
    <row r="38521" spans="71:72" x14ac:dyDescent="0.2">
      <c r="BS38521" s="152"/>
      <c r="BT38521" s="153"/>
    </row>
    <row r="38522" spans="71:72" x14ac:dyDescent="0.2">
      <c r="BS38522" s="152"/>
      <c r="BT38522" s="153"/>
    </row>
    <row r="38523" spans="71:72" x14ac:dyDescent="0.2">
      <c r="BS38523" s="152"/>
      <c r="BT38523" s="153"/>
    </row>
    <row r="38524" spans="71:72" x14ac:dyDescent="0.2">
      <c r="BS38524" s="152"/>
      <c r="BT38524" s="153"/>
    </row>
    <row r="38525" spans="71:72" x14ac:dyDescent="0.2">
      <c r="BS38525" s="152"/>
      <c r="BT38525" s="153"/>
    </row>
    <row r="38526" spans="71:72" x14ac:dyDescent="0.2">
      <c r="BS38526" s="152"/>
      <c r="BT38526" s="153"/>
    </row>
    <row r="38527" spans="71:72" x14ac:dyDescent="0.2">
      <c r="BS38527" s="152"/>
      <c r="BT38527" s="153"/>
    </row>
    <row r="38528" spans="71:72" x14ac:dyDescent="0.2">
      <c r="BS38528" s="152"/>
      <c r="BT38528" s="153"/>
    </row>
    <row r="38529" spans="71:72" x14ac:dyDescent="0.2">
      <c r="BS38529" s="152"/>
      <c r="BT38529" s="153"/>
    </row>
    <row r="38530" spans="71:72" x14ac:dyDescent="0.2">
      <c r="BS38530" s="152"/>
      <c r="BT38530" s="153"/>
    </row>
    <row r="38531" spans="71:72" x14ac:dyDescent="0.2">
      <c r="BS38531" s="152"/>
      <c r="BT38531" s="153"/>
    </row>
    <row r="38532" spans="71:72" x14ac:dyDescent="0.2">
      <c r="BS38532" s="152"/>
      <c r="BT38532" s="153"/>
    </row>
    <row r="38533" spans="71:72" x14ac:dyDescent="0.2">
      <c r="BS38533" s="152"/>
      <c r="BT38533" s="153"/>
    </row>
    <row r="38534" spans="71:72" x14ac:dyDescent="0.2">
      <c r="BS38534" s="152"/>
      <c r="BT38534" s="153"/>
    </row>
    <row r="38535" spans="71:72" x14ac:dyDescent="0.2">
      <c r="BS38535" s="152"/>
      <c r="BT38535" s="153"/>
    </row>
    <row r="38536" spans="71:72" x14ac:dyDescent="0.2">
      <c r="BS38536" s="152"/>
      <c r="BT38536" s="153"/>
    </row>
    <row r="38537" spans="71:72" x14ac:dyDescent="0.2">
      <c r="BS38537" s="152"/>
      <c r="BT38537" s="153"/>
    </row>
    <row r="38538" spans="71:72" x14ac:dyDescent="0.2">
      <c r="BS38538" s="152"/>
      <c r="BT38538" s="153"/>
    </row>
    <row r="38539" spans="71:72" x14ac:dyDescent="0.2">
      <c r="BS38539" s="152"/>
      <c r="BT38539" s="153"/>
    </row>
    <row r="38540" spans="71:72" x14ac:dyDescent="0.2">
      <c r="BS38540" s="152"/>
      <c r="BT38540" s="153"/>
    </row>
    <row r="38541" spans="71:72" x14ac:dyDescent="0.2">
      <c r="BS38541" s="152"/>
      <c r="BT38541" s="153"/>
    </row>
    <row r="38542" spans="71:72" x14ac:dyDescent="0.2">
      <c r="BS38542" s="152"/>
      <c r="BT38542" s="153"/>
    </row>
    <row r="38543" spans="71:72" x14ac:dyDescent="0.2">
      <c r="BS38543" s="152"/>
      <c r="BT38543" s="153"/>
    </row>
    <row r="38544" spans="71:72" x14ac:dyDescent="0.2">
      <c r="BS38544" s="152"/>
      <c r="BT38544" s="153"/>
    </row>
    <row r="38545" spans="71:72" x14ac:dyDescent="0.2">
      <c r="BS38545" s="152"/>
      <c r="BT38545" s="153"/>
    </row>
    <row r="38546" spans="71:72" x14ac:dyDescent="0.2">
      <c r="BS38546" s="152"/>
      <c r="BT38546" s="153"/>
    </row>
    <row r="38547" spans="71:72" x14ac:dyDescent="0.2">
      <c r="BS38547" s="152"/>
      <c r="BT38547" s="153"/>
    </row>
    <row r="38548" spans="71:72" x14ac:dyDescent="0.2">
      <c r="BS38548" s="152"/>
      <c r="BT38548" s="153"/>
    </row>
    <row r="38549" spans="71:72" x14ac:dyDescent="0.2">
      <c r="BS38549" s="152"/>
      <c r="BT38549" s="153"/>
    </row>
    <row r="38550" spans="71:72" x14ac:dyDescent="0.2">
      <c r="BS38550" s="152"/>
      <c r="BT38550" s="153"/>
    </row>
    <row r="38551" spans="71:72" x14ac:dyDescent="0.2">
      <c r="BS38551" s="152"/>
      <c r="BT38551" s="153"/>
    </row>
    <row r="38552" spans="71:72" x14ac:dyDescent="0.2">
      <c r="BS38552" s="152"/>
      <c r="BT38552" s="153"/>
    </row>
    <row r="38553" spans="71:72" x14ac:dyDescent="0.2">
      <c r="BS38553" s="152"/>
      <c r="BT38553" s="153"/>
    </row>
    <row r="38554" spans="71:72" x14ac:dyDescent="0.2">
      <c r="BS38554" s="152"/>
      <c r="BT38554" s="153"/>
    </row>
    <row r="38555" spans="71:72" x14ac:dyDescent="0.2">
      <c r="BS38555" s="152"/>
      <c r="BT38555" s="153"/>
    </row>
    <row r="38556" spans="71:72" x14ac:dyDescent="0.2">
      <c r="BS38556" s="152"/>
      <c r="BT38556" s="153"/>
    </row>
    <row r="38557" spans="71:72" x14ac:dyDescent="0.2">
      <c r="BS38557" s="152"/>
      <c r="BT38557" s="153"/>
    </row>
    <row r="38558" spans="71:72" x14ac:dyDescent="0.2">
      <c r="BS38558" s="152"/>
      <c r="BT38558" s="153"/>
    </row>
    <row r="38559" spans="71:72" x14ac:dyDescent="0.2">
      <c r="BS38559" s="152"/>
      <c r="BT38559" s="153"/>
    </row>
    <row r="38560" spans="71:72" x14ac:dyDescent="0.2">
      <c r="BS38560" s="152"/>
      <c r="BT38560" s="153"/>
    </row>
    <row r="38561" spans="71:72" x14ac:dyDescent="0.2">
      <c r="BS38561" s="152"/>
      <c r="BT38561" s="153"/>
    </row>
    <row r="38562" spans="71:72" x14ac:dyDescent="0.2">
      <c r="BS38562" s="152"/>
      <c r="BT38562" s="153"/>
    </row>
    <row r="38563" spans="71:72" x14ac:dyDescent="0.2">
      <c r="BS38563" s="152"/>
      <c r="BT38563" s="153"/>
    </row>
    <row r="38564" spans="71:72" x14ac:dyDescent="0.2">
      <c r="BS38564" s="152"/>
      <c r="BT38564" s="153"/>
    </row>
    <row r="38565" spans="71:72" x14ac:dyDescent="0.2">
      <c r="BS38565" s="152"/>
      <c r="BT38565" s="153"/>
    </row>
    <row r="38566" spans="71:72" x14ac:dyDescent="0.2">
      <c r="BS38566" s="152"/>
      <c r="BT38566" s="153"/>
    </row>
    <row r="38567" spans="71:72" x14ac:dyDescent="0.2">
      <c r="BS38567" s="152"/>
      <c r="BT38567" s="153"/>
    </row>
    <row r="38568" spans="71:72" x14ac:dyDescent="0.2">
      <c r="BS38568" s="152"/>
      <c r="BT38568" s="153"/>
    </row>
    <row r="38569" spans="71:72" x14ac:dyDescent="0.2">
      <c r="BS38569" s="152"/>
      <c r="BT38569" s="153"/>
    </row>
    <row r="38570" spans="71:72" x14ac:dyDescent="0.2">
      <c r="BS38570" s="152"/>
      <c r="BT38570" s="153"/>
    </row>
    <row r="38571" spans="71:72" x14ac:dyDescent="0.2">
      <c r="BS38571" s="152"/>
      <c r="BT38571" s="153"/>
    </row>
    <row r="38572" spans="71:72" x14ac:dyDescent="0.2">
      <c r="BS38572" s="152"/>
      <c r="BT38572" s="153"/>
    </row>
    <row r="38573" spans="71:72" x14ac:dyDescent="0.2">
      <c r="BS38573" s="152"/>
      <c r="BT38573" s="153"/>
    </row>
    <row r="38574" spans="71:72" x14ac:dyDescent="0.2">
      <c r="BS38574" s="152"/>
      <c r="BT38574" s="153"/>
    </row>
    <row r="38575" spans="71:72" x14ac:dyDescent="0.2">
      <c r="BS38575" s="152"/>
      <c r="BT38575" s="153"/>
    </row>
    <row r="38576" spans="71:72" x14ac:dyDescent="0.2">
      <c r="BS38576" s="152"/>
      <c r="BT38576" s="153"/>
    </row>
    <row r="38577" spans="71:72" x14ac:dyDescent="0.2">
      <c r="BS38577" s="152"/>
      <c r="BT38577" s="153"/>
    </row>
    <row r="38578" spans="71:72" x14ac:dyDescent="0.2">
      <c r="BS38578" s="152"/>
      <c r="BT38578" s="153"/>
    </row>
    <row r="38579" spans="71:72" x14ac:dyDescent="0.2">
      <c r="BS38579" s="152"/>
      <c r="BT38579" s="153"/>
    </row>
    <row r="38580" spans="71:72" x14ac:dyDescent="0.2">
      <c r="BS38580" s="152"/>
      <c r="BT38580" s="153"/>
    </row>
    <row r="38581" spans="71:72" x14ac:dyDescent="0.2">
      <c r="BS38581" s="152"/>
      <c r="BT38581" s="153"/>
    </row>
    <row r="38582" spans="71:72" x14ac:dyDescent="0.2">
      <c r="BS38582" s="152"/>
      <c r="BT38582" s="153"/>
    </row>
    <row r="38583" spans="71:72" x14ac:dyDescent="0.2">
      <c r="BS38583" s="152"/>
      <c r="BT38583" s="153"/>
    </row>
    <row r="38584" spans="71:72" x14ac:dyDescent="0.2">
      <c r="BS38584" s="152"/>
      <c r="BT38584" s="153"/>
    </row>
    <row r="38585" spans="71:72" x14ac:dyDescent="0.2">
      <c r="BS38585" s="152"/>
      <c r="BT38585" s="153"/>
    </row>
    <row r="38586" spans="71:72" x14ac:dyDescent="0.2">
      <c r="BS38586" s="152"/>
      <c r="BT38586" s="153"/>
    </row>
    <row r="38587" spans="71:72" x14ac:dyDescent="0.2">
      <c r="BS38587" s="152"/>
      <c r="BT38587" s="153"/>
    </row>
    <row r="38588" spans="71:72" x14ac:dyDescent="0.2">
      <c r="BS38588" s="152"/>
      <c r="BT38588" s="153"/>
    </row>
    <row r="38589" spans="71:72" x14ac:dyDescent="0.2">
      <c r="BS38589" s="152"/>
      <c r="BT38589" s="153"/>
    </row>
    <row r="38590" spans="71:72" x14ac:dyDescent="0.2">
      <c r="BS38590" s="152"/>
      <c r="BT38590" s="153"/>
    </row>
    <row r="38591" spans="71:72" x14ac:dyDescent="0.2">
      <c r="BS38591" s="152"/>
      <c r="BT38591" s="153"/>
    </row>
    <row r="38592" spans="71:72" x14ac:dyDescent="0.2">
      <c r="BS38592" s="152"/>
      <c r="BT38592" s="153"/>
    </row>
    <row r="38593" spans="71:72" x14ac:dyDescent="0.2">
      <c r="BS38593" s="152"/>
      <c r="BT38593" s="153"/>
    </row>
    <row r="38594" spans="71:72" x14ac:dyDescent="0.2">
      <c r="BS38594" s="152"/>
      <c r="BT38594" s="153"/>
    </row>
    <row r="38595" spans="71:72" x14ac:dyDescent="0.2">
      <c r="BS38595" s="152"/>
      <c r="BT38595" s="153"/>
    </row>
    <row r="38596" spans="71:72" x14ac:dyDescent="0.2">
      <c r="BS38596" s="152"/>
      <c r="BT38596" s="153"/>
    </row>
    <row r="38597" spans="71:72" x14ac:dyDescent="0.2">
      <c r="BS38597" s="152"/>
      <c r="BT38597" s="153"/>
    </row>
    <row r="38598" spans="71:72" x14ac:dyDescent="0.2">
      <c r="BS38598" s="152"/>
      <c r="BT38598" s="153"/>
    </row>
    <row r="38599" spans="71:72" x14ac:dyDescent="0.2">
      <c r="BS38599" s="152"/>
      <c r="BT38599" s="153"/>
    </row>
    <row r="38600" spans="71:72" x14ac:dyDescent="0.2">
      <c r="BS38600" s="152"/>
      <c r="BT38600" s="153"/>
    </row>
    <row r="38601" spans="71:72" x14ac:dyDescent="0.2">
      <c r="BS38601" s="152"/>
      <c r="BT38601" s="153"/>
    </row>
    <row r="38602" spans="71:72" x14ac:dyDescent="0.2">
      <c r="BS38602" s="152"/>
      <c r="BT38602" s="153"/>
    </row>
    <row r="38603" spans="71:72" x14ac:dyDescent="0.2">
      <c r="BS38603" s="152"/>
      <c r="BT38603" s="153"/>
    </row>
    <row r="38604" spans="71:72" x14ac:dyDescent="0.2">
      <c r="BS38604" s="152"/>
      <c r="BT38604" s="153"/>
    </row>
    <row r="38605" spans="71:72" x14ac:dyDescent="0.2">
      <c r="BS38605" s="152"/>
      <c r="BT38605" s="153"/>
    </row>
    <row r="38606" spans="71:72" x14ac:dyDescent="0.2">
      <c r="BS38606" s="152"/>
      <c r="BT38606" s="153"/>
    </row>
    <row r="38607" spans="71:72" x14ac:dyDescent="0.2">
      <c r="BS38607" s="152"/>
      <c r="BT38607" s="153"/>
    </row>
    <row r="38608" spans="71:72" x14ac:dyDescent="0.2">
      <c r="BS38608" s="152"/>
      <c r="BT38608" s="153"/>
    </row>
    <row r="38609" spans="71:72" x14ac:dyDescent="0.2">
      <c r="BS38609" s="152"/>
      <c r="BT38609" s="153"/>
    </row>
    <row r="38610" spans="71:72" x14ac:dyDescent="0.2">
      <c r="BS38610" s="152"/>
      <c r="BT38610" s="153"/>
    </row>
    <row r="38611" spans="71:72" x14ac:dyDescent="0.2">
      <c r="BS38611" s="152"/>
      <c r="BT38611" s="153"/>
    </row>
    <row r="38612" spans="71:72" x14ac:dyDescent="0.2">
      <c r="BS38612" s="152"/>
      <c r="BT38612" s="153"/>
    </row>
    <row r="38613" spans="71:72" x14ac:dyDescent="0.2">
      <c r="BS38613" s="152"/>
      <c r="BT38613" s="153"/>
    </row>
    <row r="38614" spans="71:72" x14ac:dyDescent="0.2">
      <c r="BS38614" s="152"/>
      <c r="BT38614" s="153"/>
    </row>
    <row r="38615" spans="71:72" x14ac:dyDescent="0.2">
      <c r="BS38615" s="152"/>
      <c r="BT38615" s="153"/>
    </row>
    <row r="38616" spans="71:72" x14ac:dyDescent="0.2">
      <c r="BS38616" s="152"/>
      <c r="BT38616" s="153"/>
    </row>
    <row r="38617" spans="71:72" x14ac:dyDescent="0.2">
      <c r="BS38617" s="152"/>
      <c r="BT38617" s="153"/>
    </row>
    <row r="38618" spans="71:72" x14ac:dyDescent="0.2">
      <c r="BS38618" s="152"/>
      <c r="BT38618" s="153"/>
    </row>
    <row r="38619" spans="71:72" x14ac:dyDescent="0.2">
      <c r="BS38619" s="152"/>
      <c r="BT38619" s="153"/>
    </row>
    <row r="38620" spans="71:72" x14ac:dyDescent="0.2">
      <c r="BS38620" s="152"/>
      <c r="BT38620" s="153"/>
    </row>
    <row r="38621" spans="71:72" x14ac:dyDescent="0.2">
      <c r="BS38621" s="152"/>
      <c r="BT38621" s="153"/>
    </row>
    <row r="38622" spans="71:72" x14ac:dyDescent="0.2">
      <c r="BS38622" s="152"/>
      <c r="BT38622" s="153"/>
    </row>
    <row r="38623" spans="71:72" x14ac:dyDescent="0.2">
      <c r="BS38623" s="152"/>
      <c r="BT38623" s="153"/>
    </row>
    <row r="38624" spans="71:72" x14ac:dyDescent="0.2">
      <c r="BS38624" s="152"/>
      <c r="BT38624" s="153"/>
    </row>
    <row r="38625" spans="71:72" x14ac:dyDescent="0.2">
      <c r="BS38625" s="152"/>
      <c r="BT38625" s="153"/>
    </row>
    <row r="38626" spans="71:72" x14ac:dyDescent="0.2">
      <c r="BS38626" s="152"/>
      <c r="BT38626" s="153"/>
    </row>
    <row r="38627" spans="71:72" x14ac:dyDescent="0.2">
      <c r="BS38627" s="152"/>
      <c r="BT38627" s="153"/>
    </row>
    <row r="38628" spans="71:72" x14ac:dyDescent="0.2">
      <c r="BS38628" s="152"/>
      <c r="BT38628" s="153"/>
    </row>
    <row r="38629" spans="71:72" x14ac:dyDescent="0.2">
      <c r="BS38629" s="152"/>
      <c r="BT38629" s="153"/>
    </row>
    <row r="38630" spans="71:72" x14ac:dyDescent="0.2">
      <c r="BS38630" s="152"/>
      <c r="BT38630" s="153"/>
    </row>
    <row r="38631" spans="71:72" x14ac:dyDescent="0.2">
      <c r="BS38631" s="152"/>
      <c r="BT38631" s="153"/>
    </row>
    <row r="38632" spans="71:72" x14ac:dyDescent="0.2">
      <c r="BS38632" s="152"/>
      <c r="BT38632" s="153"/>
    </row>
    <row r="38633" spans="71:72" x14ac:dyDescent="0.2">
      <c r="BS38633" s="152"/>
      <c r="BT38633" s="153"/>
    </row>
    <row r="38634" spans="71:72" x14ac:dyDescent="0.2">
      <c r="BS38634" s="152"/>
      <c r="BT38634" s="153"/>
    </row>
    <row r="38635" spans="71:72" x14ac:dyDescent="0.2">
      <c r="BS38635" s="152"/>
      <c r="BT38635" s="153"/>
    </row>
    <row r="38636" spans="71:72" x14ac:dyDescent="0.2">
      <c r="BS38636" s="152"/>
      <c r="BT38636" s="153"/>
    </row>
    <row r="38637" spans="71:72" x14ac:dyDescent="0.2">
      <c r="BS38637" s="152"/>
      <c r="BT38637" s="153"/>
    </row>
    <row r="38638" spans="71:72" x14ac:dyDescent="0.2">
      <c r="BS38638" s="152"/>
      <c r="BT38638" s="153"/>
    </row>
    <row r="38639" spans="71:72" x14ac:dyDescent="0.2">
      <c r="BS38639" s="152"/>
      <c r="BT38639" s="153"/>
    </row>
    <row r="38640" spans="71:72" x14ac:dyDescent="0.2">
      <c r="BS38640" s="152"/>
      <c r="BT38640" s="153"/>
    </row>
    <row r="38641" spans="71:72" x14ac:dyDescent="0.2">
      <c r="BS38641" s="152"/>
      <c r="BT38641" s="153"/>
    </row>
    <row r="38642" spans="71:72" x14ac:dyDescent="0.2">
      <c r="BS38642" s="152"/>
      <c r="BT38642" s="153"/>
    </row>
    <row r="38643" spans="71:72" x14ac:dyDescent="0.2">
      <c r="BS38643" s="152"/>
      <c r="BT38643" s="153"/>
    </row>
    <row r="38644" spans="71:72" x14ac:dyDescent="0.2">
      <c r="BS38644" s="152"/>
      <c r="BT38644" s="153"/>
    </row>
    <row r="38645" spans="71:72" x14ac:dyDescent="0.2">
      <c r="BS38645" s="152"/>
      <c r="BT38645" s="153"/>
    </row>
    <row r="38646" spans="71:72" x14ac:dyDescent="0.2">
      <c r="BS38646" s="152"/>
      <c r="BT38646" s="153"/>
    </row>
    <row r="38647" spans="71:72" x14ac:dyDescent="0.2">
      <c r="BS38647" s="152"/>
      <c r="BT38647" s="153"/>
    </row>
    <row r="38648" spans="71:72" x14ac:dyDescent="0.2">
      <c r="BS38648" s="152"/>
      <c r="BT38648" s="153"/>
    </row>
    <row r="38649" spans="71:72" x14ac:dyDescent="0.2">
      <c r="BS38649" s="152"/>
      <c r="BT38649" s="153"/>
    </row>
    <row r="38650" spans="71:72" x14ac:dyDescent="0.2">
      <c r="BS38650" s="152"/>
      <c r="BT38650" s="153"/>
    </row>
    <row r="38651" spans="71:72" x14ac:dyDescent="0.2">
      <c r="BS38651" s="152"/>
      <c r="BT38651" s="153"/>
    </row>
    <row r="38652" spans="71:72" x14ac:dyDescent="0.2">
      <c r="BS38652" s="152"/>
      <c r="BT38652" s="153"/>
    </row>
    <row r="38653" spans="71:72" x14ac:dyDescent="0.2">
      <c r="BS38653" s="152"/>
      <c r="BT38653" s="153"/>
    </row>
    <row r="38654" spans="71:72" x14ac:dyDescent="0.2">
      <c r="BS38654" s="152"/>
      <c r="BT38654" s="153"/>
    </row>
    <row r="38655" spans="71:72" x14ac:dyDescent="0.2">
      <c r="BS38655" s="152"/>
      <c r="BT38655" s="153"/>
    </row>
    <row r="38656" spans="71:72" x14ac:dyDescent="0.2">
      <c r="BS38656" s="152"/>
      <c r="BT38656" s="153"/>
    </row>
    <row r="38657" spans="71:72" x14ac:dyDescent="0.2">
      <c r="BS38657" s="152"/>
      <c r="BT38657" s="153"/>
    </row>
    <row r="38658" spans="71:72" x14ac:dyDescent="0.2">
      <c r="BS38658" s="152"/>
      <c r="BT38658" s="153"/>
    </row>
    <row r="38659" spans="71:72" x14ac:dyDescent="0.2">
      <c r="BS38659" s="152"/>
      <c r="BT38659" s="153"/>
    </row>
    <row r="38660" spans="71:72" x14ac:dyDescent="0.2">
      <c r="BS38660" s="152"/>
      <c r="BT38660" s="153"/>
    </row>
    <row r="38661" spans="71:72" x14ac:dyDescent="0.2">
      <c r="BS38661" s="152"/>
      <c r="BT38661" s="153"/>
    </row>
    <row r="38662" spans="71:72" x14ac:dyDescent="0.2">
      <c r="BS38662" s="152"/>
      <c r="BT38662" s="153"/>
    </row>
    <row r="38663" spans="71:72" x14ac:dyDescent="0.2">
      <c r="BS38663" s="152"/>
      <c r="BT38663" s="153"/>
    </row>
    <row r="38664" spans="71:72" x14ac:dyDescent="0.2">
      <c r="BS38664" s="152"/>
      <c r="BT38664" s="153"/>
    </row>
    <row r="38665" spans="71:72" x14ac:dyDescent="0.2">
      <c r="BS38665" s="152"/>
      <c r="BT38665" s="153"/>
    </row>
    <row r="38666" spans="71:72" x14ac:dyDescent="0.2">
      <c r="BS38666" s="152"/>
      <c r="BT38666" s="153"/>
    </row>
    <row r="38667" spans="71:72" x14ac:dyDescent="0.2">
      <c r="BS38667" s="152"/>
      <c r="BT38667" s="153"/>
    </row>
    <row r="38668" spans="71:72" x14ac:dyDescent="0.2">
      <c r="BS38668" s="152"/>
      <c r="BT38668" s="153"/>
    </row>
    <row r="38669" spans="71:72" x14ac:dyDescent="0.2">
      <c r="BS38669" s="152"/>
      <c r="BT38669" s="153"/>
    </row>
    <row r="38670" spans="71:72" x14ac:dyDescent="0.2">
      <c r="BS38670" s="152"/>
      <c r="BT38670" s="153"/>
    </row>
    <row r="38671" spans="71:72" x14ac:dyDescent="0.2">
      <c r="BS38671" s="152"/>
      <c r="BT38671" s="153"/>
    </row>
    <row r="38672" spans="71:72" x14ac:dyDescent="0.2">
      <c r="BS38672" s="152"/>
      <c r="BT38672" s="153"/>
    </row>
    <row r="38673" spans="71:72" x14ac:dyDescent="0.2">
      <c r="BS38673" s="152"/>
      <c r="BT38673" s="153"/>
    </row>
    <row r="38674" spans="71:72" x14ac:dyDescent="0.2">
      <c r="BS38674" s="152"/>
      <c r="BT38674" s="153"/>
    </row>
    <row r="38675" spans="71:72" x14ac:dyDescent="0.2">
      <c r="BS38675" s="152"/>
      <c r="BT38675" s="153"/>
    </row>
    <row r="38676" spans="71:72" x14ac:dyDescent="0.2">
      <c r="BS38676" s="152"/>
      <c r="BT38676" s="153"/>
    </row>
    <row r="38677" spans="71:72" x14ac:dyDescent="0.2">
      <c r="BS38677" s="152"/>
      <c r="BT38677" s="153"/>
    </row>
    <row r="38678" spans="71:72" x14ac:dyDescent="0.2">
      <c r="BS38678" s="152"/>
      <c r="BT38678" s="153"/>
    </row>
    <row r="38679" spans="71:72" x14ac:dyDescent="0.2">
      <c r="BS38679" s="152"/>
      <c r="BT38679" s="153"/>
    </row>
    <row r="38680" spans="71:72" x14ac:dyDescent="0.2">
      <c r="BS38680" s="152"/>
      <c r="BT38680" s="153"/>
    </row>
    <row r="38681" spans="71:72" x14ac:dyDescent="0.2">
      <c r="BS38681" s="152"/>
      <c r="BT38681" s="153"/>
    </row>
    <row r="38682" spans="71:72" x14ac:dyDescent="0.2">
      <c r="BS38682" s="152"/>
      <c r="BT38682" s="153"/>
    </row>
    <row r="38683" spans="71:72" x14ac:dyDescent="0.2">
      <c r="BS38683" s="152"/>
      <c r="BT38683" s="153"/>
    </row>
    <row r="38684" spans="71:72" x14ac:dyDescent="0.2">
      <c r="BS38684" s="152"/>
      <c r="BT38684" s="153"/>
    </row>
    <row r="38685" spans="71:72" x14ac:dyDescent="0.2">
      <c r="BS38685" s="152"/>
      <c r="BT38685" s="153"/>
    </row>
    <row r="38686" spans="71:72" x14ac:dyDescent="0.2">
      <c r="BS38686" s="152"/>
      <c r="BT38686" s="153"/>
    </row>
    <row r="38687" spans="71:72" x14ac:dyDescent="0.2">
      <c r="BS38687" s="152"/>
      <c r="BT38687" s="153"/>
    </row>
    <row r="38688" spans="71:72" x14ac:dyDescent="0.2">
      <c r="BS38688" s="152"/>
      <c r="BT38688" s="153"/>
    </row>
    <row r="38689" spans="71:72" x14ac:dyDescent="0.2">
      <c r="BS38689" s="152"/>
      <c r="BT38689" s="153"/>
    </row>
    <row r="38690" spans="71:72" x14ac:dyDescent="0.2">
      <c r="BS38690" s="152"/>
      <c r="BT38690" s="153"/>
    </row>
    <row r="38691" spans="71:72" x14ac:dyDescent="0.2">
      <c r="BS38691" s="152"/>
      <c r="BT38691" s="153"/>
    </row>
    <row r="38692" spans="71:72" x14ac:dyDescent="0.2">
      <c r="BS38692" s="152"/>
      <c r="BT38692" s="153"/>
    </row>
    <row r="38693" spans="71:72" x14ac:dyDescent="0.2">
      <c r="BS38693" s="152"/>
      <c r="BT38693" s="153"/>
    </row>
    <row r="38694" spans="71:72" x14ac:dyDescent="0.2">
      <c r="BS38694" s="152"/>
      <c r="BT38694" s="153"/>
    </row>
    <row r="38695" spans="71:72" x14ac:dyDescent="0.2">
      <c r="BS38695" s="152"/>
      <c r="BT38695" s="153"/>
    </row>
    <row r="38696" spans="71:72" x14ac:dyDescent="0.2">
      <c r="BS38696" s="152"/>
      <c r="BT38696" s="153"/>
    </row>
    <row r="38697" spans="71:72" x14ac:dyDescent="0.2">
      <c r="BS38697" s="152"/>
      <c r="BT38697" s="153"/>
    </row>
    <row r="38698" spans="71:72" x14ac:dyDescent="0.2">
      <c r="BS38698" s="152"/>
      <c r="BT38698" s="153"/>
    </row>
    <row r="38699" spans="71:72" x14ac:dyDescent="0.2">
      <c r="BS38699" s="152"/>
      <c r="BT38699" s="153"/>
    </row>
    <row r="38700" spans="71:72" x14ac:dyDescent="0.2">
      <c r="BS38700" s="152"/>
      <c r="BT38700" s="153"/>
    </row>
    <row r="38701" spans="71:72" x14ac:dyDescent="0.2">
      <c r="BS38701" s="152"/>
      <c r="BT38701" s="153"/>
    </row>
    <row r="38702" spans="71:72" x14ac:dyDescent="0.2">
      <c r="BS38702" s="152"/>
      <c r="BT38702" s="153"/>
    </row>
    <row r="38703" spans="71:72" x14ac:dyDescent="0.2">
      <c r="BS38703" s="152"/>
      <c r="BT38703" s="153"/>
    </row>
    <row r="38704" spans="71:72" x14ac:dyDescent="0.2">
      <c r="BS38704" s="152"/>
      <c r="BT38704" s="153"/>
    </row>
    <row r="38705" spans="71:72" x14ac:dyDescent="0.2">
      <c r="BS38705" s="152"/>
      <c r="BT38705" s="153"/>
    </row>
    <row r="38706" spans="71:72" x14ac:dyDescent="0.2">
      <c r="BS38706" s="152"/>
      <c r="BT38706" s="153"/>
    </row>
    <row r="38707" spans="71:72" x14ac:dyDescent="0.2">
      <c r="BS38707" s="152"/>
      <c r="BT38707" s="153"/>
    </row>
    <row r="38708" spans="71:72" x14ac:dyDescent="0.2">
      <c r="BS38708" s="152"/>
      <c r="BT38708" s="153"/>
    </row>
    <row r="38709" spans="71:72" x14ac:dyDescent="0.2">
      <c r="BS38709" s="152"/>
      <c r="BT38709" s="153"/>
    </row>
    <row r="38710" spans="71:72" x14ac:dyDescent="0.2">
      <c r="BS38710" s="152"/>
      <c r="BT38710" s="153"/>
    </row>
    <row r="38711" spans="71:72" x14ac:dyDescent="0.2">
      <c r="BS38711" s="152"/>
      <c r="BT38711" s="153"/>
    </row>
    <row r="38712" spans="71:72" x14ac:dyDescent="0.2">
      <c r="BS38712" s="152"/>
      <c r="BT38712" s="153"/>
    </row>
    <row r="38713" spans="71:72" x14ac:dyDescent="0.2">
      <c r="BS38713" s="152"/>
      <c r="BT38713" s="153"/>
    </row>
    <row r="38714" spans="71:72" x14ac:dyDescent="0.2">
      <c r="BS38714" s="152"/>
      <c r="BT38714" s="153"/>
    </row>
    <row r="38715" spans="71:72" x14ac:dyDescent="0.2">
      <c r="BS38715" s="152"/>
      <c r="BT38715" s="153"/>
    </row>
    <row r="38716" spans="71:72" x14ac:dyDescent="0.2">
      <c r="BS38716" s="152"/>
      <c r="BT38716" s="153"/>
    </row>
    <row r="38717" spans="71:72" x14ac:dyDescent="0.2">
      <c r="BS38717" s="152"/>
      <c r="BT38717" s="153"/>
    </row>
    <row r="38718" spans="71:72" x14ac:dyDescent="0.2">
      <c r="BS38718" s="152"/>
      <c r="BT38718" s="153"/>
    </row>
    <row r="38719" spans="71:72" x14ac:dyDescent="0.2">
      <c r="BS38719" s="152"/>
      <c r="BT38719" s="153"/>
    </row>
    <row r="38720" spans="71:72" x14ac:dyDescent="0.2">
      <c r="BS38720" s="152"/>
      <c r="BT38720" s="153"/>
    </row>
    <row r="38721" spans="71:72" x14ac:dyDescent="0.2">
      <c r="BS38721" s="152"/>
      <c r="BT38721" s="153"/>
    </row>
    <row r="38722" spans="71:72" x14ac:dyDescent="0.2">
      <c r="BS38722" s="152"/>
      <c r="BT38722" s="153"/>
    </row>
    <row r="38723" spans="71:72" x14ac:dyDescent="0.2">
      <c r="BS38723" s="152"/>
      <c r="BT38723" s="153"/>
    </row>
    <row r="38724" spans="71:72" x14ac:dyDescent="0.2">
      <c r="BS38724" s="152"/>
      <c r="BT38724" s="153"/>
    </row>
    <row r="38725" spans="71:72" x14ac:dyDescent="0.2">
      <c r="BS38725" s="152"/>
      <c r="BT38725" s="153"/>
    </row>
    <row r="38726" spans="71:72" x14ac:dyDescent="0.2">
      <c r="BS38726" s="152"/>
      <c r="BT38726" s="153"/>
    </row>
    <row r="38727" spans="71:72" x14ac:dyDescent="0.2">
      <c r="BS38727" s="152"/>
      <c r="BT38727" s="153"/>
    </row>
    <row r="38728" spans="71:72" x14ac:dyDescent="0.2">
      <c r="BS38728" s="152"/>
      <c r="BT38728" s="153"/>
    </row>
    <row r="38729" spans="71:72" x14ac:dyDescent="0.2">
      <c r="BS38729" s="152"/>
      <c r="BT38729" s="153"/>
    </row>
    <row r="38730" spans="71:72" x14ac:dyDescent="0.2">
      <c r="BS38730" s="152"/>
      <c r="BT38730" s="153"/>
    </row>
    <row r="38731" spans="71:72" x14ac:dyDescent="0.2">
      <c r="BS38731" s="152"/>
      <c r="BT38731" s="153"/>
    </row>
    <row r="38732" spans="71:72" x14ac:dyDescent="0.2">
      <c r="BS38732" s="152"/>
      <c r="BT38732" s="153"/>
    </row>
    <row r="38733" spans="71:72" x14ac:dyDescent="0.2">
      <c r="BS38733" s="152"/>
      <c r="BT38733" s="153"/>
    </row>
    <row r="38734" spans="71:72" x14ac:dyDescent="0.2">
      <c r="BS38734" s="152"/>
      <c r="BT38734" s="153"/>
    </row>
    <row r="38735" spans="71:72" x14ac:dyDescent="0.2">
      <c r="BS38735" s="152"/>
      <c r="BT38735" s="153"/>
    </row>
    <row r="38736" spans="71:72" x14ac:dyDescent="0.2">
      <c r="BS38736" s="152"/>
      <c r="BT38736" s="153"/>
    </row>
    <row r="38737" spans="71:72" x14ac:dyDescent="0.2">
      <c r="BS38737" s="152"/>
      <c r="BT38737" s="153"/>
    </row>
    <row r="38738" spans="71:72" x14ac:dyDescent="0.2">
      <c r="BS38738" s="152"/>
      <c r="BT38738" s="153"/>
    </row>
    <row r="38739" spans="71:72" x14ac:dyDescent="0.2">
      <c r="BS38739" s="152"/>
      <c r="BT38739" s="153"/>
    </row>
    <row r="38740" spans="71:72" x14ac:dyDescent="0.2">
      <c r="BS38740" s="152"/>
      <c r="BT38740" s="153"/>
    </row>
    <row r="38741" spans="71:72" x14ac:dyDescent="0.2">
      <c r="BS38741" s="152"/>
      <c r="BT38741" s="153"/>
    </row>
    <row r="38742" spans="71:72" x14ac:dyDescent="0.2">
      <c r="BS38742" s="152"/>
      <c r="BT38742" s="153"/>
    </row>
    <row r="38743" spans="71:72" x14ac:dyDescent="0.2">
      <c r="BS38743" s="152"/>
      <c r="BT38743" s="153"/>
    </row>
    <row r="38744" spans="71:72" x14ac:dyDescent="0.2">
      <c r="BS38744" s="152"/>
      <c r="BT38744" s="153"/>
    </row>
    <row r="38745" spans="71:72" x14ac:dyDescent="0.2">
      <c r="BS38745" s="152"/>
      <c r="BT38745" s="153"/>
    </row>
    <row r="38746" spans="71:72" x14ac:dyDescent="0.2">
      <c r="BS38746" s="152"/>
      <c r="BT38746" s="153"/>
    </row>
    <row r="38747" spans="71:72" x14ac:dyDescent="0.2">
      <c r="BS38747" s="152"/>
      <c r="BT38747" s="153"/>
    </row>
    <row r="38748" spans="71:72" x14ac:dyDescent="0.2">
      <c r="BS38748" s="152"/>
      <c r="BT38748" s="153"/>
    </row>
    <row r="38749" spans="71:72" x14ac:dyDescent="0.2">
      <c r="BS38749" s="152"/>
      <c r="BT38749" s="153"/>
    </row>
    <row r="38750" spans="71:72" x14ac:dyDescent="0.2">
      <c r="BS38750" s="152"/>
      <c r="BT38750" s="153"/>
    </row>
    <row r="38751" spans="71:72" x14ac:dyDescent="0.2">
      <c r="BS38751" s="152"/>
      <c r="BT38751" s="153"/>
    </row>
    <row r="38752" spans="71:72" x14ac:dyDescent="0.2">
      <c r="BS38752" s="152"/>
      <c r="BT38752" s="153"/>
    </row>
    <row r="38753" spans="71:72" x14ac:dyDescent="0.2">
      <c r="BS38753" s="152"/>
      <c r="BT38753" s="153"/>
    </row>
    <row r="38754" spans="71:72" x14ac:dyDescent="0.2">
      <c r="BS38754" s="152"/>
      <c r="BT38754" s="153"/>
    </row>
    <row r="38755" spans="71:72" x14ac:dyDescent="0.2">
      <c r="BS38755" s="152"/>
      <c r="BT38755" s="153"/>
    </row>
    <row r="38756" spans="71:72" x14ac:dyDescent="0.2">
      <c r="BS38756" s="152"/>
      <c r="BT38756" s="153"/>
    </row>
    <row r="38757" spans="71:72" x14ac:dyDescent="0.2">
      <c r="BS38757" s="152"/>
      <c r="BT38757" s="153"/>
    </row>
    <row r="38758" spans="71:72" x14ac:dyDescent="0.2">
      <c r="BS38758" s="152"/>
      <c r="BT38758" s="153"/>
    </row>
    <row r="38759" spans="71:72" x14ac:dyDescent="0.2">
      <c r="BS38759" s="152"/>
      <c r="BT38759" s="153"/>
    </row>
    <row r="38760" spans="71:72" x14ac:dyDescent="0.2">
      <c r="BS38760" s="152"/>
      <c r="BT38760" s="153"/>
    </row>
    <row r="38761" spans="71:72" x14ac:dyDescent="0.2">
      <c r="BS38761" s="152"/>
      <c r="BT38761" s="153"/>
    </row>
    <row r="38762" spans="71:72" x14ac:dyDescent="0.2">
      <c r="BS38762" s="152"/>
      <c r="BT38762" s="153"/>
    </row>
    <row r="38763" spans="71:72" x14ac:dyDescent="0.2">
      <c r="BS38763" s="152"/>
      <c r="BT38763" s="153"/>
    </row>
    <row r="38764" spans="71:72" x14ac:dyDescent="0.2">
      <c r="BS38764" s="152"/>
      <c r="BT38764" s="153"/>
    </row>
    <row r="38765" spans="71:72" x14ac:dyDescent="0.2">
      <c r="BS38765" s="152"/>
      <c r="BT38765" s="153"/>
    </row>
    <row r="38766" spans="71:72" x14ac:dyDescent="0.2">
      <c r="BS38766" s="152"/>
      <c r="BT38766" s="153"/>
    </row>
    <row r="38767" spans="71:72" x14ac:dyDescent="0.2">
      <c r="BS38767" s="152"/>
      <c r="BT38767" s="153"/>
    </row>
    <row r="38768" spans="71:72" x14ac:dyDescent="0.2">
      <c r="BS38768" s="152"/>
      <c r="BT38768" s="153"/>
    </row>
    <row r="38769" spans="71:72" x14ac:dyDescent="0.2">
      <c r="BS38769" s="152"/>
      <c r="BT38769" s="153"/>
    </row>
    <row r="38770" spans="71:72" x14ac:dyDescent="0.2">
      <c r="BS38770" s="152"/>
      <c r="BT38770" s="153"/>
    </row>
    <row r="38771" spans="71:72" x14ac:dyDescent="0.2">
      <c r="BS38771" s="152"/>
      <c r="BT38771" s="153"/>
    </row>
    <row r="38772" spans="71:72" x14ac:dyDescent="0.2">
      <c r="BS38772" s="152"/>
      <c r="BT38772" s="153"/>
    </row>
    <row r="38773" spans="71:72" x14ac:dyDescent="0.2">
      <c r="BS38773" s="152"/>
      <c r="BT38773" s="153"/>
    </row>
    <row r="38774" spans="71:72" x14ac:dyDescent="0.2">
      <c r="BS38774" s="152"/>
      <c r="BT38774" s="153"/>
    </row>
    <row r="38775" spans="71:72" x14ac:dyDescent="0.2">
      <c r="BS38775" s="152"/>
      <c r="BT38775" s="153"/>
    </row>
    <row r="38776" spans="71:72" x14ac:dyDescent="0.2">
      <c r="BS38776" s="152"/>
      <c r="BT38776" s="153"/>
    </row>
    <row r="38777" spans="71:72" x14ac:dyDescent="0.2">
      <c r="BS38777" s="152"/>
      <c r="BT38777" s="153"/>
    </row>
    <row r="38778" spans="71:72" x14ac:dyDescent="0.2">
      <c r="BS38778" s="152"/>
      <c r="BT38778" s="153"/>
    </row>
    <row r="38779" spans="71:72" x14ac:dyDescent="0.2">
      <c r="BS38779" s="152"/>
      <c r="BT38779" s="153"/>
    </row>
    <row r="38780" spans="71:72" x14ac:dyDescent="0.2">
      <c r="BS38780" s="152"/>
      <c r="BT38780" s="153"/>
    </row>
    <row r="38781" spans="71:72" x14ac:dyDescent="0.2">
      <c r="BS38781" s="152"/>
      <c r="BT38781" s="153"/>
    </row>
    <row r="38782" spans="71:72" x14ac:dyDescent="0.2">
      <c r="BS38782" s="152"/>
      <c r="BT38782" s="153"/>
    </row>
    <row r="38783" spans="71:72" x14ac:dyDescent="0.2">
      <c r="BS38783" s="152"/>
      <c r="BT38783" s="153"/>
    </row>
    <row r="38784" spans="71:72" x14ac:dyDescent="0.2">
      <c r="BS38784" s="152"/>
      <c r="BT38784" s="153"/>
    </row>
    <row r="38785" spans="71:72" x14ac:dyDescent="0.2">
      <c r="BS38785" s="152"/>
      <c r="BT38785" s="153"/>
    </row>
    <row r="38786" spans="71:72" x14ac:dyDescent="0.2">
      <c r="BS38786" s="152"/>
      <c r="BT38786" s="153"/>
    </row>
    <row r="38787" spans="71:72" x14ac:dyDescent="0.2">
      <c r="BS38787" s="152"/>
      <c r="BT38787" s="153"/>
    </row>
    <row r="38788" spans="71:72" x14ac:dyDescent="0.2">
      <c r="BS38788" s="152"/>
      <c r="BT38788" s="153"/>
    </row>
    <row r="38789" spans="71:72" x14ac:dyDescent="0.2">
      <c r="BS38789" s="152"/>
      <c r="BT38789" s="153"/>
    </row>
    <row r="38790" spans="71:72" x14ac:dyDescent="0.2">
      <c r="BS38790" s="152"/>
      <c r="BT38790" s="153"/>
    </row>
    <row r="38791" spans="71:72" x14ac:dyDescent="0.2">
      <c r="BS38791" s="152"/>
      <c r="BT38791" s="153"/>
    </row>
    <row r="38792" spans="71:72" x14ac:dyDescent="0.2">
      <c r="BS38792" s="152"/>
      <c r="BT38792" s="153"/>
    </row>
    <row r="38793" spans="71:72" x14ac:dyDescent="0.2">
      <c r="BS38793" s="152"/>
      <c r="BT38793" s="153"/>
    </row>
    <row r="38794" spans="71:72" x14ac:dyDescent="0.2">
      <c r="BS38794" s="152"/>
      <c r="BT38794" s="153"/>
    </row>
    <row r="38795" spans="71:72" x14ac:dyDescent="0.2">
      <c r="BS38795" s="152"/>
      <c r="BT38795" s="153"/>
    </row>
    <row r="38796" spans="71:72" x14ac:dyDescent="0.2">
      <c r="BS38796" s="152"/>
      <c r="BT38796" s="153"/>
    </row>
    <row r="38797" spans="71:72" x14ac:dyDescent="0.2">
      <c r="BS38797" s="152"/>
      <c r="BT38797" s="153"/>
    </row>
    <row r="38798" spans="71:72" x14ac:dyDescent="0.2">
      <c r="BS38798" s="152"/>
      <c r="BT38798" s="153"/>
    </row>
    <row r="38799" spans="71:72" x14ac:dyDescent="0.2">
      <c r="BS38799" s="152"/>
      <c r="BT38799" s="153"/>
    </row>
    <row r="38800" spans="71:72" x14ac:dyDescent="0.2">
      <c r="BS38800" s="152"/>
      <c r="BT38800" s="153"/>
    </row>
    <row r="38801" spans="71:72" x14ac:dyDescent="0.2">
      <c r="BS38801" s="152"/>
      <c r="BT38801" s="153"/>
    </row>
    <row r="38802" spans="71:72" x14ac:dyDescent="0.2">
      <c r="BS38802" s="152"/>
      <c r="BT38802" s="153"/>
    </row>
    <row r="38803" spans="71:72" x14ac:dyDescent="0.2">
      <c r="BS38803" s="152"/>
      <c r="BT38803" s="153"/>
    </row>
    <row r="38804" spans="71:72" x14ac:dyDescent="0.2">
      <c r="BS38804" s="152"/>
      <c r="BT38804" s="153"/>
    </row>
    <row r="38805" spans="71:72" x14ac:dyDescent="0.2">
      <c r="BS38805" s="152"/>
      <c r="BT38805" s="153"/>
    </row>
    <row r="38806" spans="71:72" x14ac:dyDescent="0.2">
      <c r="BS38806" s="152"/>
      <c r="BT38806" s="153"/>
    </row>
    <row r="38807" spans="71:72" x14ac:dyDescent="0.2">
      <c r="BS38807" s="152"/>
      <c r="BT38807" s="153"/>
    </row>
    <row r="38808" spans="71:72" x14ac:dyDescent="0.2">
      <c r="BS38808" s="152"/>
      <c r="BT38808" s="153"/>
    </row>
    <row r="38809" spans="71:72" x14ac:dyDescent="0.2">
      <c r="BS38809" s="152"/>
      <c r="BT38809" s="153"/>
    </row>
    <row r="38810" spans="71:72" x14ac:dyDescent="0.2">
      <c r="BS38810" s="152"/>
      <c r="BT38810" s="153"/>
    </row>
    <row r="38811" spans="71:72" x14ac:dyDescent="0.2">
      <c r="BS38811" s="152"/>
      <c r="BT38811" s="153"/>
    </row>
    <row r="38812" spans="71:72" x14ac:dyDescent="0.2">
      <c r="BS38812" s="152"/>
      <c r="BT38812" s="153"/>
    </row>
    <row r="38813" spans="71:72" x14ac:dyDescent="0.2">
      <c r="BS38813" s="152"/>
      <c r="BT38813" s="153"/>
    </row>
    <row r="38814" spans="71:72" x14ac:dyDescent="0.2">
      <c r="BS38814" s="152"/>
      <c r="BT38814" s="153"/>
    </row>
    <row r="38815" spans="71:72" x14ac:dyDescent="0.2">
      <c r="BS38815" s="152"/>
      <c r="BT38815" s="153"/>
    </row>
    <row r="38816" spans="71:72" x14ac:dyDescent="0.2">
      <c r="BS38816" s="152"/>
      <c r="BT38816" s="153"/>
    </row>
    <row r="38817" spans="71:72" x14ac:dyDescent="0.2">
      <c r="BS38817" s="152"/>
      <c r="BT38817" s="153"/>
    </row>
    <row r="38818" spans="71:72" x14ac:dyDescent="0.2">
      <c r="BS38818" s="152"/>
      <c r="BT38818" s="153"/>
    </row>
    <row r="38819" spans="71:72" x14ac:dyDescent="0.2">
      <c r="BS38819" s="152"/>
      <c r="BT38819" s="153"/>
    </row>
    <row r="38820" spans="71:72" x14ac:dyDescent="0.2">
      <c r="BS38820" s="152"/>
      <c r="BT38820" s="153"/>
    </row>
    <row r="38821" spans="71:72" x14ac:dyDescent="0.2">
      <c r="BS38821" s="152"/>
      <c r="BT38821" s="153"/>
    </row>
    <row r="38822" spans="71:72" x14ac:dyDescent="0.2">
      <c r="BS38822" s="152"/>
      <c r="BT38822" s="153"/>
    </row>
    <row r="38823" spans="71:72" x14ac:dyDescent="0.2">
      <c r="BS38823" s="152"/>
      <c r="BT38823" s="153"/>
    </row>
    <row r="38824" spans="71:72" x14ac:dyDescent="0.2">
      <c r="BS38824" s="152"/>
      <c r="BT38824" s="153"/>
    </row>
    <row r="38825" spans="71:72" x14ac:dyDescent="0.2">
      <c r="BS38825" s="152"/>
      <c r="BT38825" s="153"/>
    </row>
    <row r="38826" spans="71:72" x14ac:dyDescent="0.2">
      <c r="BS38826" s="152"/>
      <c r="BT38826" s="153"/>
    </row>
    <row r="38827" spans="71:72" x14ac:dyDescent="0.2">
      <c r="BS38827" s="152"/>
      <c r="BT38827" s="153"/>
    </row>
    <row r="38828" spans="71:72" x14ac:dyDescent="0.2">
      <c r="BS38828" s="152"/>
      <c r="BT38828" s="153"/>
    </row>
    <row r="38829" spans="71:72" x14ac:dyDescent="0.2">
      <c r="BS38829" s="152"/>
      <c r="BT38829" s="153"/>
    </row>
    <row r="38830" spans="71:72" x14ac:dyDescent="0.2">
      <c r="BS38830" s="152"/>
      <c r="BT38830" s="153"/>
    </row>
    <row r="38831" spans="71:72" x14ac:dyDescent="0.2">
      <c r="BS38831" s="152"/>
      <c r="BT38831" s="153"/>
    </row>
    <row r="38832" spans="71:72" x14ac:dyDescent="0.2">
      <c r="BS38832" s="152"/>
      <c r="BT38832" s="153"/>
    </row>
    <row r="38833" spans="71:72" x14ac:dyDescent="0.2">
      <c r="BS38833" s="152"/>
      <c r="BT38833" s="153"/>
    </row>
    <row r="38834" spans="71:72" x14ac:dyDescent="0.2">
      <c r="BS38834" s="152"/>
      <c r="BT38834" s="153"/>
    </row>
    <row r="38835" spans="71:72" x14ac:dyDescent="0.2">
      <c r="BS38835" s="152"/>
      <c r="BT38835" s="153"/>
    </row>
    <row r="38836" spans="71:72" x14ac:dyDescent="0.2">
      <c r="BS38836" s="152"/>
      <c r="BT38836" s="153"/>
    </row>
    <row r="38837" spans="71:72" x14ac:dyDescent="0.2">
      <c r="BS38837" s="152"/>
      <c r="BT38837" s="153"/>
    </row>
    <row r="38838" spans="71:72" x14ac:dyDescent="0.2">
      <c r="BS38838" s="152"/>
      <c r="BT38838" s="153"/>
    </row>
    <row r="38839" spans="71:72" x14ac:dyDescent="0.2">
      <c r="BS38839" s="152"/>
      <c r="BT38839" s="153"/>
    </row>
    <row r="38840" spans="71:72" x14ac:dyDescent="0.2">
      <c r="BS38840" s="152"/>
      <c r="BT38840" s="153"/>
    </row>
    <row r="38841" spans="71:72" x14ac:dyDescent="0.2">
      <c r="BS38841" s="152"/>
      <c r="BT38841" s="153"/>
    </row>
    <row r="38842" spans="71:72" x14ac:dyDescent="0.2">
      <c r="BS38842" s="152"/>
      <c r="BT38842" s="153"/>
    </row>
    <row r="38843" spans="71:72" x14ac:dyDescent="0.2">
      <c r="BS38843" s="152"/>
      <c r="BT38843" s="153"/>
    </row>
    <row r="38844" spans="71:72" x14ac:dyDescent="0.2">
      <c r="BS38844" s="152"/>
      <c r="BT38844" s="153"/>
    </row>
    <row r="38845" spans="71:72" x14ac:dyDescent="0.2">
      <c r="BS38845" s="152"/>
      <c r="BT38845" s="153"/>
    </row>
    <row r="38846" spans="71:72" x14ac:dyDescent="0.2">
      <c r="BS38846" s="152"/>
      <c r="BT38846" s="153"/>
    </row>
    <row r="38847" spans="71:72" x14ac:dyDescent="0.2">
      <c r="BS38847" s="152"/>
      <c r="BT38847" s="153"/>
    </row>
    <row r="38848" spans="71:72" x14ac:dyDescent="0.2">
      <c r="BS38848" s="152"/>
      <c r="BT38848" s="153"/>
    </row>
    <row r="38849" spans="71:72" x14ac:dyDescent="0.2">
      <c r="BS38849" s="152"/>
      <c r="BT38849" s="153"/>
    </row>
    <row r="38850" spans="71:72" x14ac:dyDescent="0.2">
      <c r="BS38850" s="152"/>
      <c r="BT38850" s="153"/>
    </row>
    <row r="38851" spans="71:72" x14ac:dyDescent="0.2">
      <c r="BS38851" s="152"/>
      <c r="BT38851" s="153"/>
    </row>
    <row r="38852" spans="71:72" x14ac:dyDescent="0.2">
      <c r="BS38852" s="152"/>
      <c r="BT38852" s="153"/>
    </row>
    <row r="38853" spans="71:72" x14ac:dyDescent="0.2">
      <c r="BS38853" s="152"/>
      <c r="BT38853" s="153"/>
    </row>
    <row r="38854" spans="71:72" x14ac:dyDescent="0.2">
      <c r="BS38854" s="152"/>
      <c r="BT38854" s="153"/>
    </row>
    <row r="38855" spans="71:72" x14ac:dyDescent="0.2">
      <c r="BS38855" s="152"/>
      <c r="BT38855" s="153"/>
    </row>
    <row r="38856" spans="71:72" x14ac:dyDescent="0.2">
      <c r="BS38856" s="152"/>
      <c r="BT38856" s="153"/>
    </row>
    <row r="38857" spans="71:72" x14ac:dyDescent="0.2">
      <c r="BS38857" s="152"/>
      <c r="BT38857" s="153"/>
    </row>
    <row r="38858" spans="71:72" x14ac:dyDescent="0.2">
      <c r="BS38858" s="152"/>
      <c r="BT38858" s="153"/>
    </row>
    <row r="38859" spans="71:72" x14ac:dyDescent="0.2">
      <c r="BS38859" s="152"/>
      <c r="BT38859" s="153"/>
    </row>
    <row r="38860" spans="71:72" x14ac:dyDescent="0.2">
      <c r="BS38860" s="152"/>
      <c r="BT38860" s="153"/>
    </row>
    <row r="38861" spans="71:72" x14ac:dyDescent="0.2">
      <c r="BS38861" s="152"/>
      <c r="BT38861" s="153"/>
    </row>
    <row r="38862" spans="71:72" x14ac:dyDescent="0.2">
      <c r="BS38862" s="152"/>
      <c r="BT38862" s="153"/>
    </row>
    <row r="38863" spans="71:72" x14ac:dyDescent="0.2">
      <c r="BS38863" s="152"/>
      <c r="BT38863" s="153"/>
    </row>
    <row r="38864" spans="71:72" x14ac:dyDescent="0.2">
      <c r="BS38864" s="152"/>
      <c r="BT38864" s="153"/>
    </row>
    <row r="38865" spans="71:72" x14ac:dyDescent="0.2">
      <c r="BS38865" s="152"/>
      <c r="BT38865" s="153"/>
    </row>
    <row r="38866" spans="71:72" x14ac:dyDescent="0.2">
      <c r="BS38866" s="152"/>
      <c r="BT38866" s="153"/>
    </row>
    <row r="38867" spans="71:72" x14ac:dyDescent="0.2">
      <c r="BS38867" s="152"/>
      <c r="BT38867" s="153"/>
    </row>
    <row r="38868" spans="71:72" x14ac:dyDescent="0.2">
      <c r="BS38868" s="152"/>
      <c r="BT38868" s="153"/>
    </row>
    <row r="38869" spans="71:72" x14ac:dyDescent="0.2">
      <c r="BS38869" s="152"/>
      <c r="BT38869" s="153"/>
    </row>
    <row r="38870" spans="71:72" x14ac:dyDescent="0.2">
      <c r="BS38870" s="152"/>
      <c r="BT38870" s="153"/>
    </row>
    <row r="38871" spans="71:72" x14ac:dyDescent="0.2">
      <c r="BS38871" s="152"/>
      <c r="BT38871" s="153"/>
    </row>
    <row r="38872" spans="71:72" x14ac:dyDescent="0.2">
      <c r="BS38872" s="152"/>
      <c r="BT38872" s="153"/>
    </row>
    <row r="38873" spans="71:72" x14ac:dyDescent="0.2">
      <c r="BS38873" s="152"/>
      <c r="BT38873" s="153"/>
    </row>
    <row r="38874" spans="71:72" x14ac:dyDescent="0.2">
      <c r="BS38874" s="152"/>
      <c r="BT38874" s="153"/>
    </row>
    <row r="38875" spans="71:72" x14ac:dyDescent="0.2">
      <c r="BS38875" s="152"/>
      <c r="BT38875" s="153"/>
    </row>
    <row r="38876" spans="71:72" x14ac:dyDescent="0.2">
      <c r="BS38876" s="152"/>
      <c r="BT38876" s="153"/>
    </row>
    <row r="38877" spans="71:72" x14ac:dyDescent="0.2">
      <c r="BS38877" s="152"/>
      <c r="BT38877" s="153"/>
    </row>
    <row r="38878" spans="71:72" x14ac:dyDescent="0.2">
      <c r="BS38878" s="152"/>
      <c r="BT38878" s="153"/>
    </row>
    <row r="38879" spans="71:72" x14ac:dyDescent="0.2">
      <c r="BS38879" s="152"/>
      <c r="BT38879" s="153"/>
    </row>
    <row r="38880" spans="71:72" x14ac:dyDescent="0.2">
      <c r="BS38880" s="152"/>
      <c r="BT38880" s="153"/>
    </row>
    <row r="38881" spans="71:72" x14ac:dyDescent="0.2">
      <c r="BS38881" s="152"/>
      <c r="BT38881" s="153"/>
    </row>
    <row r="38882" spans="71:72" x14ac:dyDescent="0.2">
      <c r="BS38882" s="152"/>
      <c r="BT38882" s="153"/>
    </row>
    <row r="38883" spans="71:72" x14ac:dyDescent="0.2">
      <c r="BS38883" s="152"/>
      <c r="BT38883" s="153"/>
    </row>
    <row r="38884" spans="71:72" x14ac:dyDescent="0.2">
      <c r="BS38884" s="152"/>
      <c r="BT38884" s="153"/>
    </row>
    <row r="38885" spans="71:72" x14ac:dyDescent="0.2">
      <c r="BS38885" s="152"/>
      <c r="BT38885" s="153"/>
    </row>
    <row r="38886" spans="71:72" x14ac:dyDescent="0.2">
      <c r="BS38886" s="152"/>
      <c r="BT38886" s="153"/>
    </row>
    <row r="38887" spans="71:72" x14ac:dyDescent="0.2">
      <c r="BS38887" s="152"/>
      <c r="BT38887" s="153"/>
    </row>
    <row r="38888" spans="71:72" x14ac:dyDescent="0.2">
      <c r="BS38888" s="152"/>
      <c r="BT38888" s="153"/>
    </row>
    <row r="38889" spans="71:72" x14ac:dyDescent="0.2">
      <c r="BS38889" s="152"/>
      <c r="BT38889" s="153"/>
    </row>
    <row r="38890" spans="71:72" x14ac:dyDescent="0.2">
      <c r="BS38890" s="152"/>
      <c r="BT38890" s="153"/>
    </row>
    <row r="38891" spans="71:72" x14ac:dyDescent="0.2">
      <c r="BS38891" s="152"/>
      <c r="BT38891" s="153"/>
    </row>
    <row r="38892" spans="71:72" x14ac:dyDescent="0.2">
      <c r="BS38892" s="152"/>
      <c r="BT38892" s="153"/>
    </row>
    <row r="38893" spans="71:72" x14ac:dyDescent="0.2">
      <c r="BS38893" s="152"/>
      <c r="BT38893" s="153"/>
    </row>
    <row r="38894" spans="71:72" x14ac:dyDescent="0.2">
      <c r="BS38894" s="152"/>
      <c r="BT38894" s="153"/>
    </row>
    <row r="38895" spans="71:72" x14ac:dyDescent="0.2">
      <c r="BS38895" s="152"/>
      <c r="BT38895" s="153"/>
    </row>
    <row r="38896" spans="71:72" x14ac:dyDescent="0.2">
      <c r="BS38896" s="152"/>
      <c r="BT38896" s="153"/>
    </row>
    <row r="38897" spans="71:72" x14ac:dyDescent="0.2">
      <c r="BS38897" s="152"/>
      <c r="BT38897" s="153"/>
    </row>
    <row r="38898" spans="71:72" x14ac:dyDescent="0.2">
      <c r="BS38898" s="152"/>
      <c r="BT38898" s="153"/>
    </row>
    <row r="38899" spans="71:72" x14ac:dyDescent="0.2">
      <c r="BS38899" s="152"/>
      <c r="BT38899" s="153"/>
    </row>
    <row r="38900" spans="71:72" x14ac:dyDescent="0.2">
      <c r="BS38900" s="152"/>
      <c r="BT38900" s="153"/>
    </row>
    <row r="38901" spans="71:72" x14ac:dyDescent="0.2">
      <c r="BS38901" s="152"/>
      <c r="BT38901" s="153"/>
    </row>
    <row r="38902" spans="71:72" x14ac:dyDescent="0.2">
      <c r="BS38902" s="152"/>
      <c r="BT38902" s="153"/>
    </row>
    <row r="38903" spans="71:72" x14ac:dyDescent="0.2">
      <c r="BS38903" s="152"/>
      <c r="BT38903" s="153"/>
    </row>
    <row r="38904" spans="71:72" x14ac:dyDescent="0.2">
      <c r="BS38904" s="152"/>
      <c r="BT38904" s="153"/>
    </row>
    <row r="38905" spans="71:72" x14ac:dyDescent="0.2">
      <c r="BS38905" s="152"/>
      <c r="BT38905" s="153"/>
    </row>
    <row r="38906" spans="71:72" x14ac:dyDescent="0.2">
      <c r="BS38906" s="152"/>
      <c r="BT38906" s="153"/>
    </row>
    <row r="38907" spans="71:72" x14ac:dyDescent="0.2">
      <c r="BS38907" s="152"/>
      <c r="BT38907" s="153"/>
    </row>
    <row r="38908" spans="71:72" x14ac:dyDescent="0.2">
      <c r="BS38908" s="152"/>
      <c r="BT38908" s="153"/>
    </row>
    <row r="38909" spans="71:72" x14ac:dyDescent="0.2">
      <c r="BS38909" s="152"/>
      <c r="BT38909" s="153"/>
    </row>
    <row r="38910" spans="71:72" x14ac:dyDescent="0.2">
      <c r="BS38910" s="152"/>
      <c r="BT38910" s="153"/>
    </row>
    <row r="38911" spans="71:72" x14ac:dyDescent="0.2">
      <c r="BS38911" s="152"/>
      <c r="BT38911" s="153"/>
    </row>
    <row r="38912" spans="71:72" x14ac:dyDescent="0.2">
      <c r="BS38912" s="152"/>
      <c r="BT38912" s="153"/>
    </row>
    <row r="38913" spans="71:72" x14ac:dyDescent="0.2">
      <c r="BS38913" s="152"/>
      <c r="BT38913" s="153"/>
    </row>
    <row r="38914" spans="71:72" x14ac:dyDescent="0.2">
      <c r="BS38914" s="152"/>
      <c r="BT38914" s="153"/>
    </row>
    <row r="38915" spans="71:72" x14ac:dyDescent="0.2">
      <c r="BS38915" s="152"/>
      <c r="BT38915" s="153"/>
    </row>
    <row r="38916" spans="71:72" x14ac:dyDescent="0.2">
      <c r="BS38916" s="152"/>
      <c r="BT38916" s="153"/>
    </row>
    <row r="38917" spans="71:72" x14ac:dyDescent="0.2">
      <c r="BS38917" s="152"/>
      <c r="BT38917" s="153"/>
    </row>
    <row r="38918" spans="71:72" x14ac:dyDescent="0.2">
      <c r="BS38918" s="152"/>
      <c r="BT38918" s="153"/>
    </row>
    <row r="38919" spans="71:72" x14ac:dyDescent="0.2">
      <c r="BS38919" s="152"/>
      <c r="BT38919" s="153"/>
    </row>
    <row r="38920" spans="71:72" x14ac:dyDescent="0.2">
      <c r="BS38920" s="152"/>
      <c r="BT38920" s="153"/>
    </row>
    <row r="38921" spans="71:72" x14ac:dyDescent="0.2">
      <c r="BS38921" s="152"/>
      <c r="BT38921" s="153"/>
    </row>
    <row r="38922" spans="71:72" x14ac:dyDescent="0.2">
      <c r="BS38922" s="152"/>
      <c r="BT38922" s="153"/>
    </row>
    <row r="38923" spans="71:72" x14ac:dyDescent="0.2">
      <c r="BS38923" s="152"/>
      <c r="BT38923" s="153"/>
    </row>
    <row r="38924" spans="71:72" x14ac:dyDescent="0.2">
      <c r="BS38924" s="152"/>
      <c r="BT38924" s="153"/>
    </row>
    <row r="38925" spans="71:72" x14ac:dyDescent="0.2">
      <c r="BS38925" s="152"/>
      <c r="BT38925" s="153"/>
    </row>
    <row r="38926" spans="71:72" x14ac:dyDescent="0.2">
      <c r="BS38926" s="152"/>
      <c r="BT38926" s="153"/>
    </row>
    <row r="38927" spans="71:72" x14ac:dyDescent="0.2">
      <c r="BS38927" s="152"/>
      <c r="BT38927" s="153"/>
    </row>
    <row r="38928" spans="71:72" x14ac:dyDescent="0.2">
      <c r="BS38928" s="152"/>
      <c r="BT38928" s="153"/>
    </row>
    <row r="38929" spans="71:72" x14ac:dyDescent="0.2">
      <c r="BS38929" s="152"/>
      <c r="BT38929" s="153"/>
    </row>
    <row r="38930" spans="71:72" x14ac:dyDescent="0.2">
      <c r="BS38930" s="152"/>
      <c r="BT38930" s="153"/>
    </row>
    <row r="38931" spans="71:72" x14ac:dyDescent="0.2">
      <c r="BS38931" s="152"/>
      <c r="BT38931" s="153"/>
    </row>
    <row r="38932" spans="71:72" x14ac:dyDescent="0.2">
      <c r="BS38932" s="152"/>
      <c r="BT38932" s="153"/>
    </row>
    <row r="38933" spans="71:72" x14ac:dyDescent="0.2">
      <c r="BS38933" s="152"/>
      <c r="BT38933" s="153"/>
    </row>
    <row r="38934" spans="71:72" x14ac:dyDescent="0.2">
      <c r="BS38934" s="152"/>
      <c r="BT38934" s="153"/>
    </row>
    <row r="38935" spans="71:72" x14ac:dyDescent="0.2">
      <c r="BS38935" s="152"/>
      <c r="BT38935" s="153"/>
    </row>
    <row r="38936" spans="71:72" x14ac:dyDescent="0.2">
      <c r="BS38936" s="152"/>
      <c r="BT38936" s="153"/>
    </row>
    <row r="38937" spans="71:72" x14ac:dyDescent="0.2">
      <c r="BS38937" s="152"/>
      <c r="BT38937" s="153"/>
    </row>
    <row r="38938" spans="71:72" x14ac:dyDescent="0.2">
      <c r="BS38938" s="152"/>
      <c r="BT38938" s="153"/>
    </row>
    <row r="38939" spans="71:72" x14ac:dyDescent="0.2">
      <c r="BS38939" s="152"/>
      <c r="BT38939" s="153"/>
    </row>
    <row r="38940" spans="71:72" x14ac:dyDescent="0.2">
      <c r="BS38940" s="152"/>
      <c r="BT38940" s="153"/>
    </row>
    <row r="38941" spans="71:72" x14ac:dyDescent="0.2">
      <c r="BS38941" s="152"/>
      <c r="BT38941" s="153"/>
    </row>
    <row r="38942" spans="71:72" x14ac:dyDescent="0.2">
      <c r="BS38942" s="152"/>
      <c r="BT38942" s="153"/>
    </row>
    <row r="38943" spans="71:72" x14ac:dyDescent="0.2">
      <c r="BS38943" s="152"/>
      <c r="BT38943" s="153"/>
    </row>
    <row r="38944" spans="71:72" x14ac:dyDescent="0.2">
      <c r="BS38944" s="152"/>
      <c r="BT38944" s="153"/>
    </row>
    <row r="38945" spans="71:72" x14ac:dyDescent="0.2">
      <c r="BS38945" s="152"/>
      <c r="BT38945" s="153"/>
    </row>
    <row r="38946" spans="71:72" x14ac:dyDescent="0.2">
      <c r="BS38946" s="152"/>
      <c r="BT38946" s="153"/>
    </row>
    <row r="38947" spans="71:72" x14ac:dyDescent="0.2">
      <c r="BS38947" s="152"/>
      <c r="BT38947" s="153"/>
    </row>
    <row r="38948" spans="71:72" x14ac:dyDescent="0.2">
      <c r="BS38948" s="152"/>
      <c r="BT38948" s="153"/>
    </row>
    <row r="38949" spans="71:72" x14ac:dyDescent="0.2">
      <c r="BS38949" s="152"/>
      <c r="BT38949" s="153"/>
    </row>
    <row r="38950" spans="71:72" x14ac:dyDescent="0.2">
      <c r="BS38950" s="152"/>
      <c r="BT38950" s="153"/>
    </row>
    <row r="38951" spans="71:72" x14ac:dyDescent="0.2">
      <c r="BS38951" s="152"/>
      <c r="BT38951" s="153"/>
    </row>
    <row r="38952" spans="71:72" x14ac:dyDescent="0.2">
      <c r="BS38952" s="152"/>
      <c r="BT38952" s="153"/>
    </row>
    <row r="38953" spans="71:72" x14ac:dyDescent="0.2">
      <c r="BS38953" s="152"/>
      <c r="BT38953" s="153"/>
    </row>
    <row r="38954" spans="71:72" x14ac:dyDescent="0.2">
      <c r="BS38954" s="152"/>
      <c r="BT38954" s="153"/>
    </row>
    <row r="38955" spans="71:72" x14ac:dyDescent="0.2">
      <c r="BS38955" s="152"/>
      <c r="BT38955" s="153"/>
    </row>
    <row r="38956" spans="71:72" x14ac:dyDescent="0.2">
      <c r="BS38956" s="152"/>
      <c r="BT38956" s="153"/>
    </row>
    <row r="38957" spans="71:72" x14ac:dyDescent="0.2">
      <c r="BS38957" s="152"/>
      <c r="BT38957" s="153"/>
    </row>
    <row r="38958" spans="71:72" x14ac:dyDescent="0.2">
      <c r="BS38958" s="152"/>
      <c r="BT38958" s="153"/>
    </row>
    <row r="38959" spans="71:72" x14ac:dyDescent="0.2">
      <c r="BS38959" s="152"/>
      <c r="BT38959" s="153"/>
    </row>
    <row r="38960" spans="71:72" x14ac:dyDescent="0.2">
      <c r="BS38960" s="152"/>
      <c r="BT38960" s="153"/>
    </row>
    <row r="38961" spans="71:72" x14ac:dyDescent="0.2">
      <c r="BS38961" s="152"/>
      <c r="BT38961" s="153"/>
    </row>
    <row r="38962" spans="71:72" x14ac:dyDescent="0.2">
      <c r="BS38962" s="152"/>
      <c r="BT38962" s="153"/>
    </row>
    <row r="38963" spans="71:72" x14ac:dyDescent="0.2">
      <c r="BS38963" s="152"/>
      <c r="BT38963" s="153"/>
    </row>
    <row r="38964" spans="71:72" x14ac:dyDescent="0.2">
      <c r="BS38964" s="152"/>
      <c r="BT38964" s="153"/>
    </row>
    <row r="38965" spans="71:72" x14ac:dyDescent="0.2">
      <c r="BS38965" s="152"/>
      <c r="BT38965" s="153"/>
    </row>
    <row r="38966" spans="71:72" x14ac:dyDescent="0.2">
      <c r="BS38966" s="152"/>
      <c r="BT38966" s="153"/>
    </row>
    <row r="38967" spans="71:72" x14ac:dyDescent="0.2">
      <c r="BS38967" s="152"/>
      <c r="BT38967" s="153"/>
    </row>
    <row r="38968" spans="71:72" x14ac:dyDescent="0.2">
      <c r="BS38968" s="152"/>
      <c r="BT38968" s="153"/>
    </row>
    <row r="38969" spans="71:72" x14ac:dyDescent="0.2">
      <c r="BS38969" s="152"/>
      <c r="BT38969" s="153"/>
    </row>
    <row r="38970" spans="71:72" x14ac:dyDescent="0.2">
      <c r="BS38970" s="152"/>
      <c r="BT38970" s="153"/>
    </row>
    <row r="38971" spans="71:72" x14ac:dyDescent="0.2">
      <c r="BS38971" s="152"/>
      <c r="BT38971" s="153"/>
    </row>
    <row r="38972" spans="71:72" x14ac:dyDescent="0.2">
      <c r="BS38972" s="152"/>
      <c r="BT38972" s="153"/>
    </row>
    <row r="38973" spans="71:72" x14ac:dyDescent="0.2">
      <c r="BS38973" s="152"/>
      <c r="BT38973" s="153"/>
    </row>
    <row r="38974" spans="71:72" x14ac:dyDescent="0.2">
      <c r="BS38974" s="152"/>
      <c r="BT38974" s="153"/>
    </row>
    <row r="38975" spans="71:72" x14ac:dyDescent="0.2">
      <c r="BS38975" s="152"/>
      <c r="BT38975" s="153"/>
    </row>
    <row r="38976" spans="71:72" x14ac:dyDescent="0.2">
      <c r="BS38976" s="152"/>
      <c r="BT38976" s="153"/>
    </row>
    <row r="38977" spans="71:72" x14ac:dyDescent="0.2">
      <c r="BS38977" s="152"/>
      <c r="BT38977" s="153"/>
    </row>
    <row r="38978" spans="71:72" x14ac:dyDescent="0.2">
      <c r="BS38978" s="152"/>
      <c r="BT38978" s="153"/>
    </row>
    <row r="38979" spans="71:72" x14ac:dyDescent="0.2">
      <c r="BS38979" s="152"/>
      <c r="BT38979" s="153"/>
    </row>
    <row r="38980" spans="71:72" x14ac:dyDescent="0.2">
      <c r="BS38980" s="152"/>
      <c r="BT38980" s="153"/>
    </row>
    <row r="38981" spans="71:72" x14ac:dyDescent="0.2">
      <c r="BS38981" s="152"/>
      <c r="BT38981" s="153"/>
    </row>
    <row r="38982" spans="71:72" x14ac:dyDescent="0.2">
      <c r="BS38982" s="152"/>
      <c r="BT38982" s="153"/>
    </row>
    <row r="38983" spans="71:72" x14ac:dyDescent="0.2">
      <c r="BS38983" s="152"/>
      <c r="BT38983" s="153"/>
    </row>
    <row r="38984" spans="71:72" x14ac:dyDescent="0.2">
      <c r="BS38984" s="152"/>
      <c r="BT38984" s="153"/>
    </row>
    <row r="38985" spans="71:72" x14ac:dyDescent="0.2">
      <c r="BS38985" s="152"/>
      <c r="BT38985" s="153"/>
    </row>
    <row r="38986" spans="71:72" x14ac:dyDescent="0.2">
      <c r="BS38986" s="152"/>
      <c r="BT38986" s="153"/>
    </row>
    <row r="38987" spans="71:72" x14ac:dyDescent="0.2">
      <c r="BS38987" s="152"/>
      <c r="BT38987" s="153"/>
    </row>
    <row r="38988" spans="71:72" x14ac:dyDescent="0.2">
      <c r="BS38988" s="152"/>
      <c r="BT38988" s="153"/>
    </row>
    <row r="38989" spans="71:72" x14ac:dyDescent="0.2">
      <c r="BS38989" s="152"/>
      <c r="BT38989" s="153"/>
    </row>
    <row r="38990" spans="71:72" x14ac:dyDescent="0.2">
      <c r="BS38990" s="152"/>
      <c r="BT38990" s="153"/>
    </row>
    <row r="38991" spans="71:72" x14ac:dyDescent="0.2">
      <c r="BS38991" s="152"/>
      <c r="BT38991" s="153"/>
    </row>
    <row r="38992" spans="71:72" x14ac:dyDescent="0.2">
      <c r="BS38992" s="152"/>
      <c r="BT38992" s="153"/>
    </row>
    <row r="38993" spans="71:72" x14ac:dyDescent="0.2">
      <c r="BS38993" s="152"/>
      <c r="BT38993" s="153"/>
    </row>
    <row r="38994" spans="71:72" x14ac:dyDescent="0.2">
      <c r="BS38994" s="152"/>
      <c r="BT38994" s="153"/>
    </row>
    <row r="38995" spans="71:72" x14ac:dyDescent="0.2">
      <c r="BS38995" s="152"/>
      <c r="BT38995" s="153"/>
    </row>
    <row r="38996" spans="71:72" x14ac:dyDescent="0.2">
      <c r="BS38996" s="152"/>
      <c r="BT38996" s="153"/>
    </row>
    <row r="38997" spans="71:72" x14ac:dyDescent="0.2">
      <c r="BS38997" s="152"/>
      <c r="BT38997" s="153"/>
    </row>
    <row r="38998" spans="71:72" x14ac:dyDescent="0.2">
      <c r="BS38998" s="152"/>
      <c r="BT38998" s="153"/>
    </row>
    <row r="38999" spans="71:72" x14ac:dyDescent="0.2">
      <c r="BS38999" s="152"/>
      <c r="BT38999" s="153"/>
    </row>
    <row r="39000" spans="71:72" x14ac:dyDescent="0.2">
      <c r="BS39000" s="152"/>
      <c r="BT39000" s="153"/>
    </row>
    <row r="39001" spans="71:72" x14ac:dyDescent="0.2">
      <c r="BS39001" s="152"/>
      <c r="BT39001" s="153"/>
    </row>
    <row r="39002" spans="71:72" x14ac:dyDescent="0.2">
      <c r="BS39002" s="152"/>
      <c r="BT39002" s="153"/>
    </row>
    <row r="39003" spans="71:72" x14ac:dyDescent="0.2">
      <c r="BS39003" s="152"/>
      <c r="BT39003" s="153"/>
    </row>
    <row r="39004" spans="71:72" x14ac:dyDescent="0.2">
      <c r="BS39004" s="152"/>
      <c r="BT39004" s="153"/>
    </row>
    <row r="39005" spans="71:72" x14ac:dyDescent="0.2">
      <c r="BS39005" s="152"/>
      <c r="BT39005" s="153"/>
    </row>
    <row r="39006" spans="71:72" x14ac:dyDescent="0.2">
      <c r="BS39006" s="152"/>
      <c r="BT39006" s="153"/>
    </row>
    <row r="39007" spans="71:72" x14ac:dyDescent="0.2">
      <c r="BS39007" s="152"/>
      <c r="BT39007" s="153"/>
    </row>
    <row r="39008" spans="71:72" x14ac:dyDescent="0.2">
      <c r="BS39008" s="152"/>
      <c r="BT39008" s="153"/>
    </row>
    <row r="39009" spans="71:72" x14ac:dyDescent="0.2">
      <c r="BS39009" s="152"/>
      <c r="BT39009" s="153"/>
    </row>
    <row r="39010" spans="71:72" x14ac:dyDescent="0.2">
      <c r="BS39010" s="152"/>
      <c r="BT39010" s="153"/>
    </row>
    <row r="39011" spans="71:72" x14ac:dyDescent="0.2">
      <c r="BS39011" s="152"/>
      <c r="BT39011" s="153"/>
    </row>
    <row r="39012" spans="71:72" x14ac:dyDescent="0.2">
      <c r="BS39012" s="152"/>
      <c r="BT39012" s="153"/>
    </row>
    <row r="39013" spans="71:72" x14ac:dyDescent="0.2">
      <c r="BS39013" s="152"/>
      <c r="BT39013" s="153"/>
    </row>
    <row r="39014" spans="71:72" x14ac:dyDescent="0.2">
      <c r="BS39014" s="152"/>
      <c r="BT39014" s="153"/>
    </row>
    <row r="39015" spans="71:72" x14ac:dyDescent="0.2">
      <c r="BS39015" s="152"/>
      <c r="BT39015" s="153"/>
    </row>
    <row r="39016" spans="71:72" x14ac:dyDescent="0.2">
      <c r="BS39016" s="152"/>
      <c r="BT39016" s="153"/>
    </row>
    <row r="39017" spans="71:72" x14ac:dyDescent="0.2">
      <c r="BS39017" s="152"/>
      <c r="BT39017" s="153"/>
    </row>
    <row r="39018" spans="71:72" x14ac:dyDescent="0.2">
      <c r="BS39018" s="152"/>
      <c r="BT39018" s="153"/>
    </row>
    <row r="39019" spans="71:72" x14ac:dyDescent="0.2">
      <c r="BS39019" s="152"/>
      <c r="BT39019" s="153"/>
    </row>
    <row r="39020" spans="71:72" x14ac:dyDescent="0.2">
      <c r="BS39020" s="152"/>
      <c r="BT39020" s="153"/>
    </row>
    <row r="39021" spans="71:72" x14ac:dyDescent="0.2">
      <c r="BS39021" s="152"/>
      <c r="BT39021" s="153"/>
    </row>
    <row r="39022" spans="71:72" x14ac:dyDescent="0.2">
      <c r="BS39022" s="152"/>
      <c r="BT39022" s="153"/>
    </row>
    <row r="39023" spans="71:72" x14ac:dyDescent="0.2">
      <c r="BS39023" s="152"/>
      <c r="BT39023" s="153"/>
    </row>
    <row r="39024" spans="71:72" x14ac:dyDescent="0.2">
      <c r="BS39024" s="152"/>
      <c r="BT39024" s="153"/>
    </row>
    <row r="39025" spans="71:72" x14ac:dyDescent="0.2">
      <c r="BS39025" s="152"/>
      <c r="BT39025" s="153"/>
    </row>
    <row r="39026" spans="71:72" x14ac:dyDescent="0.2">
      <c r="BS39026" s="152"/>
      <c r="BT39026" s="153"/>
    </row>
    <row r="39027" spans="71:72" x14ac:dyDescent="0.2">
      <c r="BS39027" s="152"/>
      <c r="BT39027" s="153"/>
    </row>
    <row r="39028" spans="71:72" x14ac:dyDescent="0.2">
      <c r="BS39028" s="152"/>
      <c r="BT39028" s="153"/>
    </row>
    <row r="39029" spans="71:72" x14ac:dyDescent="0.2">
      <c r="BS39029" s="152"/>
      <c r="BT39029" s="153"/>
    </row>
    <row r="39030" spans="71:72" x14ac:dyDescent="0.2">
      <c r="BS39030" s="152"/>
      <c r="BT39030" s="153"/>
    </row>
    <row r="39031" spans="71:72" x14ac:dyDescent="0.2">
      <c r="BS39031" s="152"/>
      <c r="BT39031" s="153"/>
    </row>
    <row r="39032" spans="71:72" x14ac:dyDescent="0.2">
      <c r="BS39032" s="152"/>
      <c r="BT39032" s="153"/>
    </row>
    <row r="39033" spans="71:72" x14ac:dyDescent="0.2">
      <c r="BS39033" s="152"/>
      <c r="BT39033" s="153"/>
    </row>
    <row r="39034" spans="71:72" x14ac:dyDescent="0.2">
      <c r="BS39034" s="152"/>
      <c r="BT39034" s="153"/>
    </row>
    <row r="39035" spans="71:72" x14ac:dyDescent="0.2">
      <c r="BS39035" s="152"/>
      <c r="BT39035" s="153"/>
    </row>
    <row r="39036" spans="71:72" x14ac:dyDescent="0.2">
      <c r="BS39036" s="152"/>
      <c r="BT39036" s="153"/>
    </row>
    <row r="39037" spans="71:72" x14ac:dyDescent="0.2">
      <c r="BS39037" s="152"/>
      <c r="BT39037" s="153"/>
    </row>
    <row r="39038" spans="71:72" x14ac:dyDescent="0.2">
      <c r="BS39038" s="152"/>
      <c r="BT39038" s="153"/>
    </row>
    <row r="39039" spans="71:72" x14ac:dyDescent="0.2">
      <c r="BS39039" s="152"/>
      <c r="BT39039" s="153"/>
    </row>
    <row r="39040" spans="71:72" x14ac:dyDescent="0.2">
      <c r="BS39040" s="152"/>
      <c r="BT39040" s="153"/>
    </row>
    <row r="39041" spans="71:72" x14ac:dyDescent="0.2">
      <c r="BS39041" s="152"/>
      <c r="BT39041" s="153"/>
    </row>
    <row r="39042" spans="71:72" x14ac:dyDescent="0.2">
      <c r="BS39042" s="152"/>
      <c r="BT39042" s="153"/>
    </row>
    <row r="39043" spans="71:72" x14ac:dyDescent="0.2">
      <c r="BS39043" s="152"/>
      <c r="BT39043" s="153"/>
    </row>
    <row r="39044" spans="71:72" x14ac:dyDescent="0.2">
      <c r="BS39044" s="152"/>
      <c r="BT39044" s="153"/>
    </row>
    <row r="39045" spans="71:72" x14ac:dyDescent="0.2">
      <c r="BS39045" s="152"/>
      <c r="BT39045" s="153"/>
    </row>
    <row r="39046" spans="71:72" x14ac:dyDescent="0.2">
      <c r="BS39046" s="152"/>
      <c r="BT39046" s="153"/>
    </row>
    <row r="39047" spans="71:72" x14ac:dyDescent="0.2">
      <c r="BS39047" s="152"/>
      <c r="BT39047" s="153"/>
    </row>
    <row r="39048" spans="71:72" x14ac:dyDescent="0.2">
      <c r="BS39048" s="152"/>
      <c r="BT39048" s="153"/>
    </row>
    <row r="39049" spans="71:72" x14ac:dyDescent="0.2">
      <c r="BS39049" s="152"/>
      <c r="BT39049" s="153"/>
    </row>
    <row r="39050" spans="71:72" x14ac:dyDescent="0.2">
      <c r="BS39050" s="152"/>
      <c r="BT39050" s="153"/>
    </row>
    <row r="39051" spans="71:72" x14ac:dyDescent="0.2">
      <c r="BS39051" s="152"/>
      <c r="BT39051" s="153"/>
    </row>
    <row r="39052" spans="71:72" x14ac:dyDescent="0.2">
      <c r="BS39052" s="152"/>
      <c r="BT39052" s="153"/>
    </row>
    <row r="39053" spans="71:72" x14ac:dyDescent="0.2">
      <c r="BS39053" s="152"/>
      <c r="BT39053" s="153"/>
    </row>
    <row r="39054" spans="71:72" x14ac:dyDescent="0.2">
      <c r="BS39054" s="152"/>
      <c r="BT39054" s="153"/>
    </row>
    <row r="39055" spans="71:72" x14ac:dyDescent="0.2">
      <c r="BS39055" s="152"/>
      <c r="BT39055" s="153"/>
    </row>
    <row r="39056" spans="71:72" x14ac:dyDescent="0.2">
      <c r="BS39056" s="152"/>
      <c r="BT39056" s="153"/>
    </row>
    <row r="39057" spans="71:72" x14ac:dyDescent="0.2">
      <c r="BS39057" s="152"/>
      <c r="BT39057" s="153"/>
    </row>
    <row r="39058" spans="71:72" x14ac:dyDescent="0.2">
      <c r="BS39058" s="152"/>
      <c r="BT39058" s="153"/>
    </row>
    <row r="39059" spans="71:72" x14ac:dyDescent="0.2">
      <c r="BS39059" s="152"/>
      <c r="BT39059" s="153"/>
    </row>
    <row r="39060" spans="71:72" x14ac:dyDescent="0.2">
      <c r="BS39060" s="152"/>
      <c r="BT39060" s="153"/>
    </row>
    <row r="39061" spans="71:72" x14ac:dyDescent="0.2">
      <c r="BS39061" s="152"/>
      <c r="BT39061" s="153"/>
    </row>
    <row r="39062" spans="71:72" x14ac:dyDescent="0.2">
      <c r="BS39062" s="152"/>
      <c r="BT39062" s="153"/>
    </row>
    <row r="39063" spans="71:72" x14ac:dyDescent="0.2">
      <c r="BS39063" s="152"/>
      <c r="BT39063" s="153"/>
    </row>
    <row r="39064" spans="71:72" x14ac:dyDescent="0.2">
      <c r="BS39064" s="152"/>
      <c r="BT39064" s="153"/>
    </row>
    <row r="39065" spans="71:72" x14ac:dyDescent="0.2">
      <c r="BS39065" s="152"/>
      <c r="BT39065" s="153"/>
    </row>
    <row r="39066" spans="71:72" x14ac:dyDescent="0.2">
      <c r="BS39066" s="152"/>
      <c r="BT39066" s="153"/>
    </row>
    <row r="39067" spans="71:72" x14ac:dyDescent="0.2">
      <c r="BS39067" s="152"/>
      <c r="BT39067" s="153"/>
    </row>
    <row r="39068" spans="71:72" x14ac:dyDescent="0.2">
      <c r="BS39068" s="152"/>
      <c r="BT39068" s="153"/>
    </row>
    <row r="39069" spans="71:72" x14ac:dyDescent="0.2">
      <c r="BS39069" s="152"/>
      <c r="BT39069" s="153"/>
    </row>
    <row r="39070" spans="71:72" x14ac:dyDescent="0.2">
      <c r="BS39070" s="152"/>
      <c r="BT39070" s="153"/>
    </row>
    <row r="39071" spans="71:72" x14ac:dyDescent="0.2">
      <c r="BS39071" s="152"/>
      <c r="BT39071" s="153"/>
    </row>
    <row r="39072" spans="71:72" x14ac:dyDescent="0.2">
      <c r="BS39072" s="152"/>
      <c r="BT39072" s="153"/>
    </row>
    <row r="39073" spans="71:72" x14ac:dyDescent="0.2">
      <c r="BS39073" s="152"/>
      <c r="BT39073" s="153"/>
    </row>
    <row r="39074" spans="71:72" x14ac:dyDescent="0.2">
      <c r="BS39074" s="152"/>
      <c r="BT39074" s="153"/>
    </row>
    <row r="39075" spans="71:72" x14ac:dyDescent="0.2">
      <c r="BS39075" s="152"/>
      <c r="BT39075" s="153"/>
    </row>
    <row r="39076" spans="71:72" x14ac:dyDescent="0.2">
      <c r="BS39076" s="152"/>
      <c r="BT39076" s="153"/>
    </row>
    <row r="39077" spans="71:72" x14ac:dyDescent="0.2">
      <c r="BS39077" s="152"/>
      <c r="BT39077" s="153"/>
    </row>
    <row r="39078" spans="71:72" x14ac:dyDescent="0.2">
      <c r="BS39078" s="152"/>
      <c r="BT39078" s="153"/>
    </row>
    <row r="39079" spans="71:72" x14ac:dyDescent="0.2">
      <c r="BS39079" s="152"/>
      <c r="BT39079" s="153"/>
    </row>
    <row r="39080" spans="71:72" x14ac:dyDescent="0.2">
      <c r="BS39080" s="152"/>
      <c r="BT39080" s="153"/>
    </row>
    <row r="39081" spans="71:72" x14ac:dyDescent="0.2">
      <c r="BS39081" s="152"/>
      <c r="BT39081" s="153"/>
    </row>
    <row r="39082" spans="71:72" x14ac:dyDescent="0.2">
      <c r="BS39082" s="152"/>
      <c r="BT39082" s="153"/>
    </row>
    <row r="39083" spans="71:72" x14ac:dyDescent="0.2">
      <c r="BS39083" s="152"/>
      <c r="BT39083" s="153"/>
    </row>
    <row r="39084" spans="71:72" x14ac:dyDescent="0.2">
      <c r="BS39084" s="152"/>
      <c r="BT39084" s="153"/>
    </row>
    <row r="39085" spans="71:72" x14ac:dyDescent="0.2">
      <c r="BS39085" s="152"/>
      <c r="BT39085" s="153"/>
    </row>
    <row r="39086" spans="71:72" x14ac:dyDescent="0.2">
      <c r="BS39086" s="152"/>
      <c r="BT39086" s="153"/>
    </row>
    <row r="39087" spans="71:72" x14ac:dyDescent="0.2">
      <c r="BS39087" s="152"/>
      <c r="BT39087" s="153"/>
    </row>
    <row r="39088" spans="71:72" x14ac:dyDescent="0.2">
      <c r="BS39088" s="152"/>
      <c r="BT39088" s="153"/>
    </row>
    <row r="39089" spans="71:72" x14ac:dyDescent="0.2">
      <c r="BS39089" s="152"/>
      <c r="BT39089" s="153"/>
    </row>
    <row r="39090" spans="71:72" x14ac:dyDescent="0.2">
      <c r="BS39090" s="152"/>
      <c r="BT39090" s="153"/>
    </row>
    <row r="39091" spans="71:72" x14ac:dyDescent="0.2">
      <c r="BS39091" s="152"/>
      <c r="BT39091" s="153"/>
    </row>
    <row r="39092" spans="71:72" x14ac:dyDescent="0.2">
      <c r="BS39092" s="152"/>
      <c r="BT39092" s="153"/>
    </row>
    <row r="39093" spans="71:72" x14ac:dyDescent="0.2">
      <c r="BS39093" s="152"/>
      <c r="BT39093" s="153"/>
    </row>
    <row r="39094" spans="71:72" x14ac:dyDescent="0.2">
      <c r="BS39094" s="152"/>
      <c r="BT39094" s="153"/>
    </row>
    <row r="39095" spans="71:72" x14ac:dyDescent="0.2">
      <c r="BS39095" s="152"/>
      <c r="BT39095" s="153"/>
    </row>
    <row r="39096" spans="71:72" x14ac:dyDescent="0.2">
      <c r="BS39096" s="152"/>
      <c r="BT39096" s="153"/>
    </row>
    <row r="39097" spans="71:72" x14ac:dyDescent="0.2">
      <c r="BS39097" s="152"/>
      <c r="BT39097" s="153"/>
    </row>
    <row r="39098" spans="71:72" x14ac:dyDescent="0.2">
      <c r="BS39098" s="152"/>
      <c r="BT39098" s="153"/>
    </row>
    <row r="39099" spans="71:72" x14ac:dyDescent="0.2">
      <c r="BS39099" s="152"/>
      <c r="BT39099" s="153"/>
    </row>
    <row r="39100" spans="71:72" x14ac:dyDescent="0.2">
      <c r="BS39100" s="152"/>
      <c r="BT39100" s="153"/>
    </row>
    <row r="39101" spans="71:72" x14ac:dyDescent="0.2">
      <c r="BS39101" s="152"/>
      <c r="BT39101" s="153"/>
    </row>
    <row r="39102" spans="71:72" x14ac:dyDescent="0.2">
      <c r="BS39102" s="152"/>
      <c r="BT39102" s="153"/>
    </row>
    <row r="39103" spans="71:72" x14ac:dyDescent="0.2">
      <c r="BS39103" s="152"/>
      <c r="BT39103" s="153"/>
    </row>
    <row r="39104" spans="71:72" x14ac:dyDescent="0.2">
      <c r="BS39104" s="152"/>
      <c r="BT39104" s="153"/>
    </row>
    <row r="39105" spans="71:72" x14ac:dyDescent="0.2">
      <c r="BS39105" s="152"/>
      <c r="BT39105" s="153"/>
    </row>
    <row r="39106" spans="71:72" x14ac:dyDescent="0.2">
      <c r="BS39106" s="152"/>
      <c r="BT39106" s="153"/>
    </row>
    <row r="39107" spans="71:72" x14ac:dyDescent="0.2">
      <c r="BS39107" s="152"/>
      <c r="BT39107" s="153"/>
    </row>
    <row r="39108" spans="71:72" x14ac:dyDescent="0.2">
      <c r="BS39108" s="152"/>
      <c r="BT39108" s="153"/>
    </row>
    <row r="39109" spans="71:72" x14ac:dyDescent="0.2">
      <c r="BS39109" s="152"/>
      <c r="BT39109" s="153"/>
    </row>
    <row r="39110" spans="71:72" x14ac:dyDescent="0.2">
      <c r="BS39110" s="152"/>
      <c r="BT39110" s="153"/>
    </row>
    <row r="39111" spans="71:72" x14ac:dyDescent="0.2">
      <c r="BS39111" s="152"/>
      <c r="BT39111" s="153"/>
    </row>
    <row r="39112" spans="71:72" x14ac:dyDescent="0.2">
      <c r="BS39112" s="152"/>
      <c r="BT39112" s="153"/>
    </row>
    <row r="39113" spans="71:72" x14ac:dyDescent="0.2">
      <c r="BS39113" s="152"/>
      <c r="BT39113" s="153"/>
    </row>
    <row r="39114" spans="71:72" x14ac:dyDescent="0.2">
      <c r="BS39114" s="152"/>
      <c r="BT39114" s="153"/>
    </row>
    <row r="39115" spans="71:72" x14ac:dyDescent="0.2">
      <c r="BS39115" s="152"/>
      <c r="BT39115" s="153"/>
    </row>
    <row r="39116" spans="71:72" x14ac:dyDescent="0.2">
      <c r="BS39116" s="152"/>
      <c r="BT39116" s="153"/>
    </row>
    <row r="39117" spans="71:72" x14ac:dyDescent="0.2">
      <c r="BS39117" s="152"/>
      <c r="BT39117" s="153"/>
    </row>
    <row r="39118" spans="71:72" x14ac:dyDescent="0.2">
      <c r="BS39118" s="152"/>
      <c r="BT39118" s="153"/>
    </row>
    <row r="39119" spans="71:72" x14ac:dyDescent="0.2">
      <c r="BS39119" s="152"/>
      <c r="BT39119" s="153"/>
    </row>
    <row r="39120" spans="71:72" x14ac:dyDescent="0.2">
      <c r="BS39120" s="152"/>
      <c r="BT39120" s="153"/>
    </row>
    <row r="39121" spans="71:72" x14ac:dyDescent="0.2">
      <c r="BS39121" s="152"/>
      <c r="BT39121" s="153"/>
    </row>
    <row r="39122" spans="71:72" x14ac:dyDescent="0.2">
      <c r="BS39122" s="152"/>
      <c r="BT39122" s="153"/>
    </row>
    <row r="39123" spans="71:72" x14ac:dyDescent="0.2">
      <c r="BS39123" s="152"/>
      <c r="BT39123" s="153"/>
    </row>
    <row r="39124" spans="71:72" x14ac:dyDescent="0.2">
      <c r="BS39124" s="152"/>
      <c r="BT39124" s="153"/>
    </row>
    <row r="39125" spans="71:72" x14ac:dyDescent="0.2">
      <c r="BS39125" s="152"/>
      <c r="BT39125" s="153"/>
    </row>
    <row r="39126" spans="71:72" x14ac:dyDescent="0.2">
      <c r="BS39126" s="152"/>
      <c r="BT39126" s="153"/>
    </row>
    <row r="39127" spans="71:72" x14ac:dyDescent="0.2">
      <c r="BS39127" s="152"/>
      <c r="BT39127" s="153"/>
    </row>
    <row r="39128" spans="71:72" x14ac:dyDescent="0.2">
      <c r="BS39128" s="152"/>
      <c r="BT39128" s="153"/>
    </row>
    <row r="39129" spans="71:72" x14ac:dyDescent="0.2">
      <c r="BS39129" s="152"/>
      <c r="BT39129" s="153"/>
    </row>
    <row r="39130" spans="71:72" x14ac:dyDescent="0.2">
      <c r="BS39130" s="152"/>
      <c r="BT39130" s="153"/>
    </row>
    <row r="39131" spans="71:72" x14ac:dyDescent="0.2">
      <c r="BS39131" s="152"/>
      <c r="BT39131" s="153"/>
    </row>
    <row r="39132" spans="71:72" x14ac:dyDescent="0.2">
      <c r="BS39132" s="152"/>
      <c r="BT39132" s="153"/>
    </row>
    <row r="39133" spans="71:72" x14ac:dyDescent="0.2">
      <c r="BS39133" s="152"/>
      <c r="BT39133" s="153"/>
    </row>
    <row r="39134" spans="71:72" x14ac:dyDescent="0.2">
      <c r="BS39134" s="152"/>
      <c r="BT39134" s="153"/>
    </row>
    <row r="39135" spans="71:72" x14ac:dyDescent="0.2">
      <c r="BS39135" s="152"/>
      <c r="BT39135" s="153"/>
    </row>
    <row r="39136" spans="71:72" x14ac:dyDescent="0.2">
      <c r="BS39136" s="152"/>
      <c r="BT39136" s="153"/>
    </row>
    <row r="39137" spans="71:72" x14ac:dyDescent="0.2">
      <c r="BS39137" s="152"/>
      <c r="BT39137" s="153"/>
    </row>
    <row r="39138" spans="71:72" x14ac:dyDescent="0.2">
      <c r="BS39138" s="152"/>
      <c r="BT39138" s="153"/>
    </row>
    <row r="39139" spans="71:72" x14ac:dyDescent="0.2">
      <c r="BS39139" s="152"/>
      <c r="BT39139" s="153"/>
    </row>
    <row r="39140" spans="71:72" x14ac:dyDescent="0.2">
      <c r="BS39140" s="152"/>
      <c r="BT39140" s="153"/>
    </row>
    <row r="39141" spans="71:72" x14ac:dyDescent="0.2">
      <c r="BS39141" s="152"/>
      <c r="BT39141" s="153"/>
    </row>
    <row r="39142" spans="71:72" x14ac:dyDescent="0.2">
      <c r="BS39142" s="152"/>
      <c r="BT39142" s="153"/>
    </row>
    <row r="39143" spans="71:72" x14ac:dyDescent="0.2">
      <c r="BS39143" s="152"/>
      <c r="BT39143" s="153"/>
    </row>
    <row r="39144" spans="71:72" x14ac:dyDescent="0.2">
      <c r="BS39144" s="152"/>
      <c r="BT39144" s="153"/>
    </row>
    <row r="39145" spans="71:72" x14ac:dyDescent="0.2">
      <c r="BS39145" s="152"/>
      <c r="BT39145" s="153"/>
    </row>
    <row r="39146" spans="71:72" x14ac:dyDescent="0.2">
      <c r="BS39146" s="152"/>
      <c r="BT39146" s="153"/>
    </row>
    <row r="39147" spans="71:72" x14ac:dyDescent="0.2">
      <c r="BS39147" s="152"/>
      <c r="BT39147" s="153"/>
    </row>
    <row r="39148" spans="71:72" x14ac:dyDescent="0.2">
      <c r="BS39148" s="152"/>
      <c r="BT39148" s="153"/>
    </row>
    <row r="39149" spans="71:72" x14ac:dyDescent="0.2">
      <c r="BS39149" s="152"/>
      <c r="BT39149" s="153"/>
    </row>
    <row r="39150" spans="71:72" x14ac:dyDescent="0.2">
      <c r="BS39150" s="152"/>
      <c r="BT39150" s="153"/>
    </row>
    <row r="39151" spans="71:72" x14ac:dyDescent="0.2">
      <c r="BS39151" s="152"/>
      <c r="BT39151" s="153"/>
    </row>
    <row r="39152" spans="71:72" x14ac:dyDescent="0.2">
      <c r="BS39152" s="152"/>
      <c r="BT39152" s="153"/>
    </row>
    <row r="39153" spans="71:72" x14ac:dyDescent="0.2">
      <c r="BS39153" s="152"/>
      <c r="BT39153" s="153"/>
    </row>
    <row r="39154" spans="71:72" x14ac:dyDescent="0.2">
      <c r="BS39154" s="152"/>
      <c r="BT39154" s="153"/>
    </row>
    <row r="39155" spans="71:72" x14ac:dyDescent="0.2">
      <c r="BS39155" s="152"/>
      <c r="BT39155" s="153"/>
    </row>
    <row r="39156" spans="71:72" x14ac:dyDescent="0.2">
      <c r="BS39156" s="152"/>
      <c r="BT39156" s="153"/>
    </row>
    <row r="39157" spans="71:72" x14ac:dyDescent="0.2">
      <c r="BS39157" s="152"/>
      <c r="BT39157" s="153"/>
    </row>
    <row r="39158" spans="71:72" x14ac:dyDescent="0.2">
      <c r="BS39158" s="152"/>
      <c r="BT39158" s="153"/>
    </row>
    <row r="39159" spans="71:72" x14ac:dyDescent="0.2">
      <c r="BS39159" s="152"/>
      <c r="BT39159" s="153"/>
    </row>
    <row r="39160" spans="71:72" x14ac:dyDescent="0.2">
      <c r="BS39160" s="152"/>
      <c r="BT39160" s="153"/>
    </row>
    <row r="39161" spans="71:72" x14ac:dyDescent="0.2">
      <c r="BS39161" s="152"/>
      <c r="BT39161" s="153"/>
    </row>
    <row r="39162" spans="71:72" x14ac:dyDescent="0.2">
      <c r="BS39162" s="152"/>
      <c r="BT39162" s="153"/>
    </row>
    <row r="39163" spans="71:72" x14ac:dyDescent="0.2">
      <c r="BS39163" s="152"/>
      <c r="BT39163" s="153"/>
    </row>
    <row r="39164" spans="71:72" x14ac:dyDescent="0.2">
      <c r="BS39164" s="152"/>
      <c r="BT39164" s="153"/>
    </row>
    <row r="39165" spans="71:72" x14ac:dyDescent="0.2">
      <c r="BS39165" s="152"/>
      <c r="BT39165" s="153"/>
    </row>
    <row r="39166" spans="71:72" x14ac:dyDescent="0.2">
      <c r="BS39166" s="152"/>
      <c r="BT39166" s="153"/>
    </row>
    <row r="39167" spans="71:72" x14ac:dyDescent="0.2">
      <c r="BS39167" s="152"/>
      <c r="BT39167" s="153"/>
    </row>
    <row r="39168" spans="71:72" x14ac:dyDescent="0.2">
      <c r="BS39168" s="152"/>
      <c r="BT39168" s="153"/>
    </row>
    <row r="39169" spans="71:72" x14ac:dyDescent="0.2">
      <c r="BS39169" s="152"/>
      <c r="BT39169" s="153"/>
    </row>
    <row r="39170" spans="71:72" x14ac:dyDescent="0.2">
      <c r="BS39170" s="152"/>
      <c r="BT39170" s="153"/>
    </row>
    <row r="39171" spans="71:72" x14ac:dyDescent="0.2">
      <c r="BS39171" s="152"/>
      <c r="BT39171" s="153"/>
    </row>
    <row r="39172" spans="71:72" x14ac:dyDescent="0.2">
      <c r="BS39172" s="152"/>
      <c r="BT39172" s="153"/>
    </row>
    <row r="39173" spans="71:72" x14ac:dyDescent="0.2">
      <c r="BS39173" s="152"/>
      <c r="BT39173" s="153"/>
    </row>
    <row r="39174" spans="71:72" x14ac:dyDescent="0.2">
      <c r="BS39174" s="152"/>
      <c r="BT39174" s="153"/>
    </row>
    <row r="39175" spans="71:72" x14ac:dyDescent="0.2">
      <c r="BS39175" s="152"/>
      <c r="BT39175" s="153"/>
    </row>
    <row r="39176" spans="71:72" x14ac:dyDescent="0.2">
      <c r="BS39176" s="152"/>
      <c r="BT39176" s="153"/>
    </row>
    <row r="39177" spans="71:72" x14ac:dyDescent="0.2">
      <c r="BS39177" s="152"/>
      <c r="BT39177" s="153"/>
    </row>
    <row r="39178" spans="71:72" x14ac:dyDescent="0.2">
      <c r="BS39178" s="152"/>
      <c r="BT39178" s="153"/>
    </row>
    <row r="39179" spans="71:72" x14ac:dyDescent="0.2">
      <c r="BS39179" s="152"/>
      <c r="BT39179" s="153"/>
    </row>
    <row r="39180" spans="71:72" x14ac:dyDescent="0.2">
      <c r="BS39180" s="152"/>
      <c r="BT39180" s="153"/>
    </row>
    <row r="39181" spans="71:72" x14ac:dyDescent="0.2">
      <c r="BS39181" s="152"/>
      <c r="BT39181" s="153"/>
    </row>
    <row r="39182" spans="71:72" x14ac:dyDescent="0.2">
      <c r="BS39182" s="152"/>
      <c r="BT39182" s="153"/>
    </row>
    <row r="39183" spans="71:72" x14ac:dyDescent="0.2">
      <c r="BS39183" s="152"/>
      <c r="BT39183" s="153"/>
    </row>
    <row r="39184" spans="71:72" x14ac:dyDescent="0.2">
      <c r="BS39184" s="152"/>
      <c r="BT39184" s="153"/>
    </row>
    <row r="39185" spans="71:72" x14ac:dyDescent="0.2">
      <c r="BS39185" s="152"/>
      <c r="BT39185" s="153"/>
    </row>
    <row r="39186" spans="71:72" x14ac:dyDescent="0.2">
      <c r="BS39186" s="152"/>
      <c r="BT39186" s="153"/>
    </row>
    <row r="39187" spans="71:72" x14ac:dyDescent="0.2">
      <c r="BS39187" s="152"/>
      <c r="BT39187" s="153"/>
    </row>
    <row r="39188" spans="71:72" x14ac:dyDescent="0.2">
      <c r="BS39188" s="152"/>
      <c r="BT39188" s="153"/>
    </row>
    <row r="39189" spans="71:72" x14ac:dyDescent="0.2">
      <c r="BS39189" s="152"/>
      <c r="BT39189" s="153"/>
    </row>
    <row r="39190" spans="71:72" x14ac:dyDescent="0.2">
      <c r="BS39190" s="152"/>
      <c r="BT39190" s="153"/>
    </row>
    <row r="39191" spans="71:72" x14ac:dyDescent="0.2">
      <c r="BS39191" s="152"/>
      <c r="BT39191" s="153"/>
    </row>
    <row r="39192" spans="71:72" x14ac:dyDescent="0.2">
      <c r="BS39192" s="152"/>
      <c r="BT39192" s="153"/>
    </row>
    <row r="39193" spans="71:72" x14ac:dyDescent="0.2">
      <c r="BS39193" s="152"/>
      <c r="BT39193" s="153"/>
    </row>
    <row r="39194" spans="71:72" x14ac:dyDescent="0.2">
      <c r="BS39194" s="152"/>
      <c r="BT39194" s="153"/>
    </row>
    <row r="39195" spans="71:72" x14ac:dyDescent="0.2">
      <c r="BS39195" s="152"/>
      <c r="BT39195" s="153"/>
    </row>
    <row r="39196" spans="71:72" x14ac:dyDescent="0.2">
      <c r="BS39196" s="152"/>
      <c r="BT39196" s="153"/>
    </row>
    <row r="39197" spans="71:72" x14ac:dyDescent="0.2">
      <c r="BS39197" s="152"/>
      <c r="BT39197" s="153"/>
    </row>
    <row r="39198" spans="71:72" x14ac:dyDescent="0.2">
      <c r="BS39198" s="152"/>
      <c r="BT39198" s="153"/>
    </row>
    <row r="39199" spans="71:72" x14ac:dyDescent="0.2">
      <c r="BS39199" s="152"/>
      <c r="BT39199" s="153"/>
    </row>
    <row r="39200" spans="71:72" x14ac:dyDescent="0.2">
      <c r="BS39200" s="152"/>
      <c r="BT39200" s="153"/>
    </row>
    <row r="39201" spans="71:72" x14ac:dyDescent="0.2">
      <c r="BS39201" s="152"/>
      <c r="BT39201" s="153"/>
    </row>
    <row r="39202" spans="71:72" x14ac:dyDescent="0.2">
      <c r="BS39202" s="152"/>
      <c r="BT39202" s="153"/>
    </row>
    <row r="39203" spans="71:72" x14ac:dyDescent="0.2">
      <c r="BS39203" s="152"/>
      <c r="BT39203" s="153"/>
    </row>
    <row r="39204" spans="71:72" x14ac:dyDescent="0.2">
      <c r="BS39204" s="152"/>
      <c r="BT39204" s="153"/>
    </row>
    <row r="39205" spans="71:72" x14ac:dyDescent="0.2">
      <c r="BS39205" s="152"/>
      <c r="BT39205" s="153"/>
    </row>
    <row r="39206" spans="71:72" x14ac:dyDescent="0.2">
      <c r="BS39206" s="152"/>
      <c r="BT39206" s="153"/>
    </row>
    <row r="39207" spans="71:72" x14ac:dyDescent="0.2">
      <c r="BS39207" s="152"/>
      <c r="BT39207" s="153"/>
    </row>
    <row r="39208" spans="71:72" x14ac:dyDescent="0.2">
      <c r="BS39208" s="152"/>
      <c r="BT39208" s="153"/>
    </row>
    <row r="39209" spans="71:72" x14ac:dyDescent="0.2">
      <c r="BS39209" s="152"/>
      <c r="BT39209" s="153"/>
    </row>
    <row r="39210" spans="71:72" x14ac:dyDescent="0.2">
      <c r="BS39210" s="152"/>
      <c r="BT39210" s="153"/>
    </row>
    <row r="39211" spans="71:72" x14ac:dyDescent="0.2">
      <c r="BS39211" s="152"/>
      <c r="BT39211" s="153"/>
    </row>
    <row r="39212" spans="71:72" x14ac:dyDescent="0.2">
      <c r="BS39212" s="152"/>
      <c r="BT39212" s="153"/>
    </row>
    <row r="39213" spans="71:72" x14ac:dyDescent="0.2">
      <c r="BS39213" s="152"/>
      <c r="BT39213" s="153"/>
    </row>
    <row r="39214" spans="71:72" x14ac:dyDescent="0.2">
      <c r="BS39214" s="152"/>
      <c r="BT39214" s="153"/>
    </row>
    <row r="39215" spans="71:72" x14ac:dyDescent="0.2">
      <c r="BS39215" s="152"/>
      <c r="BT39215" s="153"/>
    </row>
    <row r="39216" spans="71:72" x14ac:dyDescent="0.2">
      <c r="BS39216" s="152"/>
      <c r="BT39216" s="153"/>
    </row>
    <row r="39217" spans="71:72" x14ac:dyDescent="0.2">
      <c r="BS39217" s="152"/>
      <c r="BT39217" s="153"/>
    </row>
    <row r="39218" spans="71:72" x14ac:dyDescent="0.2">
      <c r="BS39218" s="152"/>
      <c r="BT39218" s="153"/>
    </row>
    <row r="39219" spans="71:72" x14ac:dyDescent="0.2">
      <c r="BS39219" s="152"/>
      <c r="BT39219" s="153"/>
    </row>
    <row r="39220" spans="71:72" x14ac:dyDescent="0.2">
      <c r="BS39220" s="152"/>
      <c r="BT39220" s="153"/>
    </row>
    <row r="39221" spans="71:72" x14ac:dyDescent="0.2">
      <c r="BS39221" s="152"/>
      <c r="BT39221" s="153"/>
    </row>
    <row r="39222" spans="71:72" x14ac:dyDescent="0.2">
      <c r="BS39222" s="152"/>
      <c r="BT39222" s="153"/>
    </row>
    <row r="39223" spans="71:72" x14ac:dyDescent="0.2">
      <c r="BS39223" s="152"/>
      <c r="BT39223" s="153"/>
    </row>
    <row r="39224" spans="71:72" x14ac:dyDescent="0.2">
      <c r="BS39224" s="152"/>
      <c r="BT39224" s="153"/>
    </row>
    <row r="39225" spans="71:72" x14ac:dyDescent="0.2">
      <c r="BS39225" s="152"/>
      <c r="BT39225" s="153"/>
    </row>
    <row r="39226" spans="71:72" x14ac:dyDescent="0.2">
      <c r="BS39226" s="152"/>
      <c r="BT39226" s="153"/>
    </row>
    <row r="39227" spans="71:72" x14ac:dyDescent="0.2">
      <c r="BS39227" s="152"/>
      <c r="BT39227" s="153"/>
    </row>
    <row r="39228" spans="71:72" x14ac:dyDescent="0.2">
      <c r="BS39228" s="152"/>
      <c r="BT39228" s="153"/>
    </row>
    <row r="39229" spans="71:72" x14ac:dyDescent="0.2">
      <c r="BS39229" s="152"/>
      <c r="BT39229" s="153"/>
    </row>
    <row r="39230" spans="71:72" x14ac:dyDescent="0.2">
      <c r="BS39230" s="152"/>
      <c r="BT39230" s="153"/>
    </row>
    <row r="39231" spans="71:72" x14ac:dyDescent="0.2">
      <c r="BS39231" s="152"/>
      <c r="BT39231" s="153"/>
    </row>
    <row r="39232" spans="71:72" x14ac:dyDescent="0.2">
      <c r="BS39232" s="152"/>
      <c r="BT39232" s="153"/>
    </row>
    <row r="39233" spans="71:72" x14ac:dyDescent="0.2">
      <c r="BS39233" s="152"/>
      <c r="BT39233" s="153"/>
    </row>
    <row r="39234" spans="71:72" x14ac:dyDescent="0.2">
      <c r="BS39234" s="152"/>
      <c r="BT39234" s="153"/>
    </row>
    <row r="39235" spans="71:72" x14ac:dyDescent="0.2">
      <c r="BS39235" s="152"/>
      <c r="BT39235" s="153"/>
    </row>
    <row r="39236" spans="71:72" x14ac:dyDescent="0.2">
      <c r="BS39236" s="152"/>
      <c r="BT39236" s="153"/>
    </row>
    <row r="39237" spans="71:72" x14ac:dyDescent="0.2">
      <c r="BS39237" s="152"/>
      <c r="BT39237" s="153"/>
    </row>
    <row r="39238" spans="71:72" x14ac:dyDescent="0.2">
      <c r="BS39238" s="152"/>
      <c r="BT39238" s="153"/>
    </row>
    <row r="39239" spans="71:72" x14ac:dyDescent="0.2">
      <c r="BS39239" s="152"/>
      <c r="BT39239" s="153"/>
    </row>
    <row r="39240" spans="71:72" x14ac:dyDescent="0.2">
      <c r="BS39240" s="152"/>
      <c r="BT39240" s="153"/>
    </row>
    <row r="39241" spans="71:72" x14ac:dyDescent="0.2">
      <c r="BS39241" s="152"/>
      <c r="BT39241" s="153"/>
    </row>
    <row r="39242" spans="71:72" x14ac:dyDescent="0.2">
      <c r="BS39242" s="152"/>
      <c r="BT39242" s="153"/>
    </row>
    <row r="39243" spans="71:72" x14ac:dyDescent="0.2">
      <c r="BS39243" s="152"/>
      <c r="BT39243" s="153"/>
    </row>
    <row r="39244" spans="71:72" x14ac:dyDescent="0.2">
      <c r="BS39244" s="152"/>
      <c r="BT39244" s="153"/>
    </row>
    <row r="39245" spans="71:72" x14ac:dyDescent="0.2">
      <c r="BS39245" s="152"/>
      <c r="BT39245" s="153"/>
    </row>
    <row r="39246" spans="71:72" x14ac:dyDescent="0.2">
      <c r="BS39246" s="152"/>
      <c r="BT39246" s="153"/>
    </row>
    <row r="39247" spans="71:72" x14ac:dyDescent="0.2">
      <c r="BS39247" s="152"/>
      <c r="BT39247" s="153"/>
    </row>
    <row r="39248" spans="71:72" x14ac:dyDescent="0.2">
      <c r="BS39248" s="152"/>
      <c r="BT39248" s="153"/>
    </row>
    <row r="39249" spans="71:72" x14ac:dyDescent="0.2">
      <c r="BS39249" s="152"/>
      <c r="BT39249" s="153"/>
    </row>
    <row r="39250" spans="71:72" x14ac:dyDescent="0.2">
      <c r="BS39250" s="152"/>
      <c r="BT39250" s="153"/>
    </row>
    <row r="39251" spans="71:72" x14ac:dyDescent="0.2">
      <c r="BS39251" s="152"/>
      <c r="BT39251" s="153"/>
    </row>
    <row r="39252" spans="71:72" x14ac:dyDescent="0.2">
      <c r="BS39252" s="152"/>
      <c r="BT39252" s="153"/>
    </row>
    <row r="39253" spans="71:72" x14ac:dyDescent="0.2">
      <c r="BS39253" s="152"/>
      <c r="BT39253" s="153"/>
    </row>
    <row r="39254" spans="71:72" x14ac:dyDescent="0.2">
      <c r="BS39254" s="152"/>
      <c r="BT39254" s="153"/>
    </row>
    <row r="39255" spans="71:72" x14ac:dyDescent="0.2">
      <c r="BS39255" s="152"/>
      <c r="BT39255" s="153"/>
    </row>
    <row r="39256" spans="71:72" x14ac:dyDescent="0.2">
      <c r="BS39256" s="152"/>
      <c r="BT39256" s="153"/>
    </row>
    <row r="39257" spans="71:72" x14ac:dyDescent="0.2">
      <c r="BS39257" s="152"/>
      <c r="BT39257" s="153"/>
    </row>
    <row r="39258" spans="71:72" x14ac:dyDescent="0.2">
      <c r="BS39258" s="152"/>
      <c r="BT39258" s="153"/>
    </row>
    <row r="39259" spans="71:72" x14ac:dyDescent="0.2">
      <c r="BS39259" s="152"/>
      <c r="BT39259" s="153"/>
    </row>
    <row r="39260" spans="71:72" x14ac:dyDescent="0.2">
      <c r="BS39260" s="152"/>
      <c r="BT39260" s="153"/>
    </row>
    <row r="39261" spans="71:72" x14ac:dyDescent="0.2">
      <c r="BS39261" s="152"/>
      <c r="BT39261" s="153"/>
    </row>
    <row r="39262" spans="71:72" x14ac:dyDescent="0.2">
      <c r="BS39262" s="152"/>
      <c r="BT39262" s="153"/>
    </row>
    <row r="39263" spans="71:72" x14ac:dyDescent="0.2">
      <c r="BS39263" s="152"/>
      <c r="BT39263" s="153"/>
    </row>
    <row r="39264" spans="71:72" x14ac:dyDescent="0.2">
      <c r="BS39264" s="152"/>
      <c r="BT39264" s="153"/>
    </row>
    <row r="39265" spans="71:72" x14ac:dyDescent="0.2">
      <c r="BS39265" s="152"/>
      <c r="BT39265" s="153"/>
    </row>
    <row r="39266" spans="71:72" x14ac:dyDescent="0.2">
      <c r="BS39266" s="152"/>
      <c r="BT39266" s="153"/>
    </row>
    <row r="39267" spans="71:72" x14ac:dyDescent="0.2">
      <c r="BS39267" s="152"/>
      <c r="BT39267" s="153"/>
    </row>
    <row r="39268" spans="71:72" x14ac:dyDescent="0.2">
      <c r="BS39268" s="152"/>
      <c r="BT39268" s="153"/>
    </row>
    <row r="39269" spans="71:72" x14ac:dyDescent="0.2">
      <c r="BS39269" s="152"/>
      <c r="BT39269" s="153"/>
    </row>
    <row r="39270" spans="71:72" x14ac:dyDescent="0.2">
      <c r="BS39270" s="152"/>
      <c r="BT39270" s="153"/>
    </row>
    <row r="39271" spans="71:72" x14ac:dyDescent="0.2">
      <c r="BS39271" s="152"/>
      <c r="BT39271" s="153"/>
    </row>
    <row r="39272" spans="71:72" x14ac:dyDescent="0.2">
      <c r="BS39272" s="152"/>
      <c r="BT39272" s="153"/>
    </row>
    <row r="39273" spans="71:72" x14ac:dyDescent="0.2">
      <c r="BS39273" s="152"/>
      <c r="BT39273" s="153"/>
    </row>
    <row r="39274" spans="71:72" x14ac:dyDescent="0.2">
      <c r="BS39274" s="152"/>
      <c r="BT39274" s="153"/>
    </row>
    <row r="39275" spans="71:72" x14ac:dyDescent="0.2">
      <c r="BS39275" s="152"/>
      <c r="BT39275" s="153"/>
    </row>
    <row r="39276" spans="71:72" x14ac:dyDescent="0.2">
      <c r="BS39276" s="152"/>
      <c r="BT39276" s="153"/>
    </row>
    <row r="39277" spans="71:72" x14ac:dyDescent="0.2">
      <c r="BS39277" s="152"/>
      <c r="BT39277" s="153"/>
    </row>
    <row r="39278" spans="71:72" x14ac:dyDescent="0.2">
      <c r="BS39278" s="152"/>
      <c r="BT39278" s="153"/>
    </row>
    <row r="39279" spans="71:72" x14ac:dyDescent="0.2">
      <c r="BS39279" s="152"/>
      <c r="BT39279" s="153"/>
    </row>
    <row r="39280" spans="71:72" x14ac:dyDescent="0.2">
      <c r="BS39280" s="152"/>
      <c r="BT39280" s="153"/>
    </row>
    <row r="39281" spans="71:72" x14ac:dyDescent="0.2">
      <c r="BS39281" s="152"/>
      <c r="BT39281" s="153"/>
    </row>
    <row r="39282" spans="71:72" x14ac:dyDescent="0.2">
      <c r="BS39282" s="152"/>
      <c r="BT39282" s="153"/>
    </row>
    <row r="39283" spans="71:72" x14ac:dyDescent="0.2">
      <c r="BS39283" s="152"/>
      <c r="BT39283" s="153"/>
    </row>
    <row r="39284" spans="71:72" x14ac:dyDescent="0.2">
      <c r="BS39284" s="152"/>
      <c r="BT39284" s="153"/>
    </row>
    <row r="39285" spans="71:72" x14ac:dyDescent="0.2">
      <c r="BS39285" s="152"/>
      <c r="BT39285" s="153"/>
    </row>
    <row r="39286" spans="71:72" x14ac:dyDescent="0.2">
      <c r="BS39286" s="152"/>
      <c r="BT39286" s="153"/>
    </row>
    <row r="39287" spans="71:72" x14ac:dyDescent="0.2">
      <c r="BS39287" s="152"/>
      <c r="BT39287" s="153"/>
    </row>
    <row r="39288" spans="71:72" x14ac:dyDescent="0.2">
      <c r="BS39288" s="152"/>
      <c r="BT39288" s="153"/>
    </row>
    <row r="39289" spans="71:72" x14ac:dyDescent="0.2">
      <c r="BS39289" s="152"/>
      <c r="BT39289" s="153"/>
    </row>
    <row r="39290" spans="71:72" x14ac:dyDescent="0.2">
      <c r="BS39290" s="152"/>
      <c r="BT39290" s="153"/>
    </row>
    <row r="39291" spans="71:72" x14ac:dyDescent="0.2">
      <c r="BS39291" s="152"/>
      <c r="BT39291" s="153"/>
    </row>
    <row r="39292" spans="71:72" x14ac:dyDescent="0.2">
      <c r="BS39292" s="152"/>
      <c r="BT39292" s="153"/>
    </row>
    <row r="39293" spans="71:72" x14ac:dyDescent="0.2">
      <c r="BS39293" s="152"/>
      <c r="BT39293" s="153"/>
    </row>
    <row r="39294" spans="71:72" x14ac:dyDescent="0.2">
      <c r="BS39294" s="152"/>
      <c r="BT39294" s="153"/>
    </row>
    <row r="39295" spans="71:72" x14ac:dyDescent="0.2">
      <c r="BS39295" s="152"/>
      <c r="BT39295" s="153"/>
    </row>
    <row r="39296" spans="71:72" x14ac:dyDescent="0.2">
      <c r="BS39296" s="152"/>
      <c r="BT39296" s="153"/>
    </row>
    <row r="39297" spans="71:72" x14ac:dyDescent="0.2">
      <c r="BS39297" s="152"/>
      <c r="BT39297" s="153"/>
    </row>
    <row r="39298" spans="71:72" x14ac:dyDescent="0.2">
      <c r="BS39298" s="152"/>
      <c r="BT39298" s="153"/>
    </row>
    <row r="39299" spans="71:72" x14ac:dyDescent="0.2">
      <c r="BS39299" s="152"/>
      <c r="BT39299" s="153"/>
    </row>
    <row r="39300" spans="71:72" x14ac:dyDescent="0.2">
      <c r="BS39300" s="152"/>
      <c r="BT39300" s="153"/>
    </row>
    <row r="39301" spans="71:72" x14ac:dyDescent="0.2">
      <c r="BS39301" s="152"/>
      <c r="BT39301" s="153"/>
    </row>
    <row r="39302" spans="71:72" x14ac:dyDescent="0.2">
      <c r="BS39302" s="152"/>
      <c r="BT39302" s="153"/>
    </row>
    <row r="39303" spans="71:72" x14ac:dyDescent="0.2">
      <c r="BS39303" s="152"/>
      <c r="BT39303" s="153"/>
    </row>
    <row r="39304" spans="71:72" x14ac:dyDescent="0.2">
      <c r="BS39304" s="152"/>
      <c r="BT39304" s="153"/>
    </row>
    <row r="39305" spans="71:72" x14ac:dyDescent="0.2">
      <c r="BS39305" s="152"/>
      <c r="BT39305" s="153"/>
    </row>
    <row r="39306" spans="71:72" x14ac:dyDescent="0.2">
      <c r="BS39306" s="152"/>
      <c r="BT39306" s="153"/>
    </row>
    <row r="39307" spans="71:72" x14ac:dyDescent="0.2">
      <c r="BS39307" s="152"/>
      <c r="BT39307" s="153"/>
    </row>
    <row r="39308" spans="71:72" x14ac:dyDescent="0.2">
      <c r="BS39308" s="152"/>
      <c r="BT39308" s="153"/>
    </row>
    <row r="39309" spans="71:72" x14ac:dyDescent="0.2">
      <c r="BS39309" s="152"/>
      <c r="BT39309" s="153"/>
    </row>
    <row r="39310" spans="71:72" x14ac:dyDescent="0.2">
      <c r="BS39310" s="152"/>
      <c r="BT39310" s="153"/>
    </row>
    <row r="39311" spans="71:72" x14ac:dyDescent="0.2">
      <c r="BS39311" s="152"/>
      <c r="BT39311" s="153"/>
    </row>
    <row r="39312" spans="71:72" x14ac:dyDescent="0.2">
      <c r="BS39312" s="152"/>
      <c r="BT39312" s="153"/>
    </row>
    <row r="39313" spans="71:72" x14ac:dyDescent="0.2">
      <c r="BS39313" s="152"/>
      <c r="BT39313" s="153"/>
    </row>
    <row r="39314" spans="71:72" x14ac:dyDescent="0.2">
      <c r="BS39314" s="152"/>
      <c r="BT39314" s="153"/>
    </row>
    <row r="39315" spans="71:72" x14ac:dyDescent="0.2">
      <c r="BS39315" s="152"/>
      <c r="BT39315" s="153"/>
    </row>
    <row r="39316" spans="71:72" x14ac:dyDescent="0.2">
      <c r="BS39316" s="152"/>
      <c r="BT39316" s="153"/>
    </row>
    <row r="39317" spans="71:72" x14ac:dyDescent="0.2">
      <c r="BS39317" s="152"/>
      <c r="BT39317" s="153"/>
    </row>
    <row r="39318" spans="71:72" x14ac:dyDescent="0.2">
      <c r="BS39318" s="152"/>
      <c r="BT39318" s="153"/>
    </row>
    <row r="39319" spans="71:72" x14ac:dyDescent="0.2">
      <c r="BS39319" s="152"/>
      <c r="BT39319" s="153"/>
    </row>
    <row r="39320" spans="71:72" x14ac:dyDescent="0.2">
      <c r="BS39320" s="152"/>
      <c r="BT39320" s="153"/>
    </row>
    <row r="39321" spans="71:72" x14ac:dyDescent="0.2">
      <c r="BS39321" s="152"/>
      <c r="BT39321" s="153"/>
    </row>
    <row r="39322" spans="71:72" x14ac:dyDescent="0.2">
      <c r="BS39322" s="152"/>
      <c r="BT39322" s="153"/>
    </row>
    <row r="39323" spans="71:72" x14ac:dyDescent="0.2">
      <c r="BS39323" s="152"/>
      <c r="BT39323" s="153"/>
    </row>
    <row r="39324" spans="71:72" x14ac:dyDescent="0.2">
      <c r="BS39324" s="152"/>
      <c r="BT39324" s="153"/>
    </row>
    <row r="39325" spans="71:72" x14ac:dyDescent="0.2">
      <c r="BS39325" s="152"/>
      <c r="BT39325" s="153"/>
    </row>
    <row r="39326" spans="71:72" x14ac:dyDescent="0.2">
      <c r="BS39326" s="152"/>
      <c r="BT39326" s="153"/>
    </row>
    <row r="39327" spans="71:72" x14ac:dyDescent="0.2">
      <c r="BS39327" s="152"/>
      <c r="BT39327" s="153"/>
    </row>
    <row r="39328" spans="71:72" x14ac:dyDescent="0.2">
      <c r="BS39328" s="152"/>
      <c r="BT39328" s="153"/>
    </row>
    <row r="39329" spans="71:72" x14ac:dyDescent="0.2">
      <c r="BS39329" s="152"/>
      <c r="BT39329" s="153"/>
    </row>
    <row r="39330" spans="71:72" x14ac:dyDescent="0.2">
      <c r="BS39330" s="152"/>
      <c r="BT39330" s="153"/>
    </row>
    <row r="39331" spans="71:72" x14ac:dyDescent="0.2">
      <c r="BS39331" s="152"/>
      <c r="BT39331" s="153"/>
    </row>
    <row r="39332" spans="71:72" x14ac:dyDescent="0.2">
      <c r="BS39332" s="152"/>
      <c r="BT39332" s="153"/>
    </row>
    <row r="39333" spans="71:72" x14ac:dyDescent="0.2">
      <c r="BS39333" s="152"/>
      <c r="BT39333" s="153"/>
    </row>
    <row r="39334" spans="71:72" x14ac:dyDescent="0.2">
      <c r="BS39334" s="152"/>
      <c r="BT39334" s="153"/>
    </row>
    <row r="39335" spans="71:72" x14ac:dyDescent="0.2">
      <c r="BS39335" s="152"/>
      <c r="BT39335" s="153"/>
    </row>
    <row r="39336" spans="71:72" x14ac:dyDescent="0.2">
      <c r="BS39336" s="152"/>
      <c r="BT39336" s="153"/>
    </row>
    <row r="39337" spans="71:72" x14ac:dyDescent="0.2">
      <c r="BS39337" s="152"/>
      <c r="BT39337" s="153"/>
    </row>
    <row r="39338" spans="71:72" x14ac:dyDescent="0.2">
      <c r="BS39338" s="152"/>
      <c r="BT39338" s="153"/>
    </row>
    <row r="39339" spans="71:72" x14ac:dyDescent="0.2">
      <c r="BS39339" s="152"/>
      <c r="BT39339" s="153"/>
    </row>
    <row r="39340" spans="71:72" x14ac:dyDescent="0.2">
      <c r="BS39340" s="152"/>
      <c r="BT39340" s="153"/>
    </row>
    <row r="39341" spans="71:72" x14ac:dyDescent="0.2">
      <c r="BS39341" s="152"/>
      <c r="BT39341" s="153"/>
    </row>
    <row r="39342" spans="71:72" x14ac:dyDescent="0.2">
      <c r="BS39342" s="152"/>
      <c r="BT39342" s="153"/>
    </row>
    <row r="39343" spans="71:72" x14ac:dyDescent="0.2">
      <c r="BS39343" s="152"/>
      <c r="BT39343" s="153"/>
    </row>
    <row r="39344" spans="71:72" x14ac:dyDescent="0.2">
      <c r="BS39344" s="152"/>
      <c r="BT39344" s="153"/>
    </row>
    <row r="39345" spans="71:72" x14ac:dyDescent="0.2">
      <c r="BS39345" s="152"/>
      <c r="BT39345" s="153"/>
    </row>
    <row r="39346" spans="71:72" x14ac:dyDescent="0.2">
      <c r="BS39346" s="152"/>
      <c r="BT39346" s="153"/>
    </row>
    <row r="39347" spans="71:72" x14ac:dyDescent="0.2">
      <c r="BS39347" s="152"/>
      <c r="BT39347" s="153"/>
    </row>
    <row r="39348" spans="71:72" x14ac:dyDescent="0.2">
      <c r="BS39348" s="152"/>
      <c r="BT39348" s="153"/>
    </row>
    <row r="39349" spans="71:72" x14ac:dyDescent="0.2">
      <c r="BS39349" s="152"/>
      <c r="BT39349" s="153"/>
    </row>
    <row r="39350" spans="71:72" x14ac:dyDescent="0.2">
      <c r="BS39350" s="152"/>
      <c r="BT39350" s="153"/>
    </row>
    <row r="39351" spans="71:72" x14ac:dyDescent="0.2">
      <c r="BS39351" s="152"/>
      <c r="BT39351" s="153"/>
    </row>
    <row r="39352" spans="71:72" x14ac:dyDescent="0.2">
      <c r="BS39352" s="152"/>
      <c r="BT39352" s="153"/>
    </row>
    <row r="39353" spans="71:72" x14ac:dyDescent="0.2">
      <c r="BS39353" s="152"/>
      <c r="BT39353" s="153"/>
    </row>
    <row r="39354" spans="71:72" x14ac:dyDescent="0.2">
      <c r="BS39354" s="152"/>
      <c r="BT39354" s="153"/>
    </row>
    <row r="39355" spans="71:72" x14ac:dyDescent="0.2">
      <c r="BS39355" s="152"/>
      <c r="BT39355" s="153"/>
    </row>
    <row r="39356" spans="71:72" x14ac:dyDescent="0.2">
      <c r="BS39356" s="152"/>
      <c r="BT39356" s="153"/>
    </row>
    <row r="39357" spans="71:72" x14ac:dyDescent="0.2">
      <c r="BS39357" s="152"/>
      <c r="BT39357" s="153"/>
    </row>
    <row r="39358" spans="71:72" x14ac:dyDescent="0.2">
      <c r="BS39358" s="152"/>
      <c r="BT39358" s="153"/>
    </row>
    <row r="39359" spans="71:72" x14ac:dyDescent="0.2">
      <c r="BS39359" s="152"/>
      <c r="BT39359" s="153"/>
    </row>
    <row r="39360" spans="71:72" x14ac:dyDescent="0.2">
      <c r="BS39360" s="152"/>
      <c r="BT39360" s="153"/>
    </row>
    <row r="39361" spans="71:72" x14ac:dyDescent="0.2">
      <c r="BS39361" s="152"/>
      <c r="BT39361" s="153"/>
    </row>
    <row r="39362" spans="71:72" x14ac:dyDescent="0.2">
      <c r="BS39362" s="152"/>
      <c r="BT39362" s="153"/>
    </row>
    <row r="39363" spans="71:72" x14ac:dyDescent="0.2">
      <c r="BS39363" s="152"/>
      <c r="BT39363" s="153"/>
    </row>
    <row r="39364" spans="71:72" x14ac:dyDescent="0.2">
      <c r="BS39364" s="152"/>
      <c r="BT39364" s="153"/>
    </row>
    <row r="39365" spans="71:72" x14ac:dyDescent="0.2">
      <c r="BS39365" s="152"/>
      <c r="BT39365" s="153"/>
    </row>
    <row r="39366" spans="71:72" x14ac:dyDescent="0.2">
      <c r="BS39366" s="152"/>
      <c r="BT39366" s="153"/>
    </row>
    <row r="39367" spans="71:72" x14ac:dyDescent="0.2">
      <c r="BS39367" s="152"/>
      <c r="BT39367" s="153"/>
    </row>
    <row r="39368" spans="71:72" x14ac:dyDescent="0.2">
      <c r="BS39368" s="152"/>
      <c r="BT39368" s="153"/>
    </row>
    <row r="39369" spans="71:72" x14ac:dyDescent="0.2">
      <c r="BS39369" s="152"/>
      <c r="BT39369" s="153"/>
    </row>
    <row r="39370" spans="71:72" x14ac:dyDescent="0.2">
      <c r="BS39370" s="152"/>
      <c r="BT39370" s="153"/>
    </row>
    <row r="39371" spans="71:72" x14ac:dyDescent="0.2">
      <c r="BS39371" s="152"/>
      <c r="BT39371" s="153"/>
    </row>
    <row r="39372" spans="71:72" x14ac:dyDescent="0.2">
      <c r="BS39372" s="152"/>
      <c r="BT39372" s="153"/>
    </row>
    <row r="39373" spans="71:72" x14ac:dyDescent="0.2">
      <c r="BS39373" s="152"/>
      <c r="BT39373" s="153"/>
    </row>
    <row r="39374" spans="71:72" x14ac:dyDescent="0.2">
      <c r="BS39374" s="152"/>
      <c r="BT39374" s="153"/>
    </row>
    <row r="39375" spans="71:72" x14ac:dyDescent="0.2">
      <c r="BS39375" s="152"/>
      <c r="BT39375" s="153"/>
    </row>
    <row r="39376" spans="71:72" x14ac:dyDescent="0.2">
      <c r="BS39376" s="152"/>
      <c r="BT39376" s="153"/>
    </row>
    <row r="39377" spans="71:72" x14ac:dyDescent="0.2">
      <c r="BS39377" s="152"/>
      <c r="BT39377" s="153"/>
    </row>
    <row r="39378" spans="71:72" x14ac:dyDescent="0.2">
      <c r="BS39378" s="152"/>
      <c r="BT39378" s="153"/>
    </row>
    <row r="39379" spans="71:72" x14ac:dyDescent="0.2">
      <c r="BS39379" s="152"/>
      <c r="BT39379" s="153"/>
    </row>
    <row r="39380" spans="71:72" x14ac:dyDescent="0.2">
      <c r="BS39380" s="152"/>
      <c r="BT39380" s="153"/>
    </row>
    <row r="39381" spans="71:72" x14ac:dyDescent="0.2">
      <c r="BS39381" s="152"/>
      <c r="BT39381" s="153"/>
    </row>
    <row r="39382" spans="71:72" x14ac:dyDescent="0.2">
      <c r="BS39382" s="152"/>
      <c r="BT39382" s="153"/>
    </row>
    <row r="39383" spans="71:72" x14ac:dyDescent="0.2">
      <c r="BS39383" s="152"/>
      <c r="BT39383" s="153"/>
    </row>
    <row r="39384" spans="71:72" x14ac:dyDescent="0.2">
      <c r="BS39384" s="152"/>
      <c r="BT39384" s="153"/>
    </row>
    <row r="39385" spans="71:72" x14ac:dyDescent="0.2">
      <c r="BS39385" s="152"/>
      <c r="BT39385" s="153"/>
    </row>
    <row r="39386" spans="71:72" x14ac:dyDescent="0.2">
      <c r="BS39386" s="152"/>
      <c r="BT39386" s="153"/>
    </row>
    <row r="39387" spans="71:72" x14ac:dyDescent="0.2">
      <c r="BS39387" s="152"/>
      <c r="BT39387" s="153"/>
    </row>
    <row r="39388" spans="71:72" x14ac:dyDescent="0.2">
      <c r="BS39388" s="152"/>
      <c r="BT39388" s="153"/>
    </row>
    <row r="39389" spans="71:72" x14ac:dyDescent="0.2">
      <c r="BS39389" s="152"/>
      <c r="BT39389" s="153"/>
    </row>
    <row r="39390" spans="71:72" x14ac:dyDescent="0.2">
      <c r="BS39390" s="152"/>
      <c r="BT39390" s="153"/>
    </row>
    <row r="39391" spans="71:72" x14ac:dyDescent="0.2">
      <c r="BS39391" s="152"/>
      <c r="BT39391" s="153"/>
    </row>
    <row r="39392" spans="71:72" x14ac:dyDescent="0.2">
      <c r="BS39392" s="152"/>
      <c r="BT39392" s="153"/>
    </row>
    <row r="39393" spans="71:72" x14ac:dyDescent="0.2">
      <c r="BS39393" s="152"/>
      <c r="BT39393" s="153"/>
    </row>
    <row r="39394" spans="71:72" x14ac:dyDescent="0.2">
      <c r="BS39394" s="152"/>
      <c r="BT39394" s="153"/>
    </row>
    <row r="39395" spans="71:72" x14ac:dyDescent="0.2">
      <c r="BS39395" s="152"/>
      <c r="BT39395" s="153"/>
    </row>
    <row r="39396" spans="71:72" x14ac:dyDescent="0.2">
      <c r="BS39396" s="152"/>
      <c r="BT39396" s="153"/>
    </row>
    <row r="39397" spans="71:72" x14ac:dyDescent="0.2">
      <c r="BS39397" s="152"/>
      <c r="BT39397" s="153"/>
    </row>
    <row r="39398" spans="71:72" x14ac:dyDescent="0.2">
      <c r="BS39398" s="152"/>
      <c r="BT39398" s="153"/>
    </row>
    <row r="39399" spans="71:72" x14ac:dyDescent="0.2">
      <c r="BS39399" s="152"/>
      <c r="BT39399" s="153"/>
    </row>
    <row r="39400" spans="71:72" x14ac:dyDescent="0.2">
      <c r="BS39400" s="152"/>
      <c r="BT39400" s="153"/>
    </row>
    <row r="39401" spans="71:72" x14ac:dyDescent="0.2">
      <c r="BS39401" s="152"/>
      <c r="BT39401" s="153"/>
    </row>
    <row r="39402" spans="71:72" x14ac:dyDescent="0.2">
      <c r="BS39402" s="152"/>
      <c r="BT39402" s="153"/>
    </row>
    <row r="39403" spans="71:72" x14ac:dyDescent="0.2">
      <c r="BS39403" s="152"/>
      <c r="BT39403" s="153"/>
    </row>
    <row r="39404" spans="71:72" x14ac:dyDescent="0.2">
      <c r="BS39404" s="152"/>
      <c r="BT39404" s="153"/>
    </row>
    <row r="39405" spans="71:72" x14ac:dyDescent="0.2">
      <c r="BS39405" s="152"/>
      <c r="BT39405" s="153"/>
    </row>
    <row r="39406" spans="71:72" x14ac:dyDescent="0.2">
      <c r="BS39406" s="152"/>
      <c r="BT39406" s="153"/>
    </row>
    <row r="39407" spans="71:72" x14ac:dyDescent="0.2">
      <c r="BS39407" s="152"/>
      <c r="BT39407" s="153"/>
    </row>
    <row r="39408" spans="71:72" x14ac:dyDescent="0.2">
      <c r="BS39408" s="152"/>
      <c r="BT39408" s="153"/>
    </row>
    <row r="39409" spans="71:72" x14ac:dyDescent="0.2">
      <c r="BS39409" s="152"/>
      <c r="BT39409" s="153"/>
    </row>
    <row r="39410" spans="71:72" x14ac:dyDescent="0.2">
      <c r="BS39410" s="152"/>
      <c r="BT39410" s="153"/>
    </row>
    <row r="39411" spans="71:72" x14ac:dyDescent="0.2">
      <c r="BS39411" s="152"/>
      <c r="BT39411" s="153"/>
    </row>
    <row r="39412" spans="71:72" x14ac:dyDescent="0.2">
      <c r="BS39412" s="152"/>
      <c r="BT39412" s="153"/>
    </row>
    <row r="39413" spans="71:72" x14ac:dyDescent="0.2">
      <c r="BS39413" s="152"/>
      <c r="BT39413" s="153"/>
    </row>
    <row r="39414" spans="71:72" x14ac:dyDescent="0.2">
      <c r="BS39414" s="152"/>
      <c r="BT39414" s="153"/>
    </row>
    <row r="39415" spans="71:72" x14ac:dyDescent="0.2">
      <c r="BS39415" s="152"/>
      <c r="BT39415" s="153"/>
    </row>
    <row r="39416" spans="71:72" x14ac:dyDescent="0.2">
      <c r="BS39416" s="152"/>
      <c r="BT39416" s="153"/>
    </row>
    <row r="39417" spans="71:72" x14ac:dyDescent="0.2">
      <c r="BS39417" s="152"/>
      <c r="BT39417" s="153"/>
    </row>
    <row r="39418" spans="71:72" x14ac:dyDescent="0.2">
      <c r="BS39418" s="152"/>
      <c r="BT39418" s="153"/>
    </row>
    <row r="39419" spans="71:72" x14ac:dyDescent="0.2">
      <c r="BS39419" s="152"/>
      <c r="BT39419" s="153"/>
    </row>
    <row r="39420" spans="71:72" x14ac:dyDescent="0.2">
      <c r="BS39420" s="152"/>
      <c r="BT39420" s="153"/>
    </row>
    <row r="39421" spans="71:72" x14ac:dyDescent="0.2">
      <c r="BS39421" s="152"/>
      <c r="BT39421" s="153"/>
    </row>
    <row r="39422" spans="71:72" x14ac:dyDescent="0.2">
      <c r="BS39422" s="152"/>
      <c r="BT39422" s="153"/>
    </row>
    <row r="39423" spans="71:72" x14ac:dyDescent="0.2">
      <c r="BS39423" s="152"/>
      <c r="BT39423" s="153"/>
    </row>
    <row r="39424" spans="71:72" x14ac:dyDescent="0.2">
      <c r="BS39424" s="152"/>
      <c r="BT39424" s="153"/>
    </row>
    <row r="39425" spans="71:72" x14ac:dyDescent="0.2">
      <c r="BS39425" s="152"/>
      <c r="BT39425" s="153"/>
    </row>
    <row r="39426" spans="71:72" x14ac:dyDescent="0.2">
      <c r="BS39426" s="152"/>
      <c r="BT39426" s="153"/>
    </row>
    <row r="39427" spans="71:72" x14ac:dyDescent="0.2">
      <c r="BS39427" s="152"/>
      <c r="BT39427" s="153"/>
    </row>
    <row r="39428" spans="71:72" x14ac:dyDescent="0.2">
      <c r="BS39428" s="152"/>
      <c r="BT39428" s="153"/>
    </row>
    <row r="39429" spans="71:72" x14ac:dyDescent="0.2">
      <c r="BS39429" s="152"/>
      <c r="BT39429" s="153"/>
    </row>
    <row r="39430" spans="71:72" x14ac:dyDescent="0.2">
      <c r="BS39430" s="152"/>
      <c r="BT39430" s="153"/>
    </row>
    <row r="39431" spans="71:72" x14ac:dyDescent="0.2">
      <c r="BS39431" s="152"/>
      <c r="BT39431" s="153"/>
    </row>
    <row r="39432" spans="71:72" x14ac:dyDescent="0.2">
      <c r="BS39432" s="152"/>
      <c r="BT39432" s="153"/>
    </row>
    <row r="39433" spans="71:72" x14ac:dyDescent="0.2">
      <c r="BS39433" s="152"/>
      <c r="BT39433" s="153"/>
    </row>
    <row r="39434" spans="71:72" x14ac:dyDescent="0.2">
      <c r="BS39434" s="152"/>
      <c r="BT39434" s="153"/>
    </row>
    <row r="39435" spans="71:72" x14ac:dyDescent="0.2">
      <c r="BS39435" s="152"/>
      <c r="BT39435" s="153"/>
    </row>
    <row r="39436" spans="71:72" x14ac:dyDescent="0.2">
      <c r="BS39436" s="152"/>
      <c r="BT39436" s="153"/>
    </row>
    <row r="39437" spans="71:72" x14ac:dyDescent="0.2">
      <c r="BS39437" s="152"/>
      <c r="BT39437" s="153"/>
    </row>
    <row r="39438" spans="71:72" x14ac:dyDescent="0.2">
      <c r="BS39438" s="152"/>
      <c r="BT39438" s="153"/>
    </row>
    <row r="39439" spans="71:72" x14ac:dyDescent="0.2">
      <c r="BS39439" s="152"/>
      <c r="BT39439" s="153"/>
    </row>
    <row r="39440" spans="71:72" x14ac:dyDescent="0.2">
      <c r="BS39440" s="152"/>
      <c r="BT39440" s="153"/>
    </row>
    <row r="39441" spans="71:72" x14ac:dyDescent="0.2">
      <c r="BS39441" s="152"/>
      <c r="BT39441" s="153"/>
    </row>
    <row r="39442" spans="71:72" x14ac:dyDescent="0.2">
      <c r="BS39442" s="152"/>
      <c r="BT39442" s="153"/>
    </row>
    <row r="39443" spans="71:72" x14ac:dyDescent="0.2">
      <c r="BS39443" s="152"/>
      <c r="BT39443" s="153"/>
    </row>
    <row r="39444" spans="71:72" x14ac:dyDescent="0.2">
      <c r="BS39444" s="152"/>
      <c r="BT39444" s="153"/>
    </row>
    <row r="39445" spans="71:72" x14ac:dyDescent="0.2">
      <c r="BS39445" s="152"/>
      <c r="BT39445" s="153"/>
    </row>
    <row r="39446" spans="71:72" x14ac:dyDescent="0.2">
      <c r="BS39446" s="152"/>
      <c r="BT39446" s="153"/>
    </row>
    <row r="39447" spans="71:72" x14ac:dyDescent="0.2">
      <c r="BS39447" s="152"/>
      <c r="BT39447" s="153"/>
    </row>
    <row r="39448" spans="71:72" x14ac:dyDescent="0.2">
      <c r="BS39448" s="152"/>
      <c r="BT39448" s="153"/>
    </row>
    <row r="39449" spans="71:72" x14ac:dyDescent="0.2">
      <c r="BS39449" s="152"/>
      <c r="BT39449" s="153"/>
    </row>
    <row r="39450" spans="71:72" x14ac:dyDescent="0.2">
      <c r="BS39450" s="152"/>
      <c r="BT39450" s="153"/>
    </row>
    <row r="39451" spans="71:72" x14ac:dyDescent="0.2">
      <c r="BS39451" s="152"/>
      <c r="BT39451" s="153"/>
    </row>
    <row r="39452" spans="71:72" x14ac:dyDescent="0.2">
      <c r="BS39452" s="152"/>
      <c r="BT39452" s="153"/>
    </row>
    <row r="39453" spans="71:72" x14ac:dyDescent="0.2">
      <c r="BS39453" s="152"/>
      <c r="BT39453" s="153"/>
    </row>
    <row r="39454" spans="71:72" x14ac:dyDescent="0.2">
      <c r="BS39454" s="152"/>
      <c r="BT39454" s="153"/>
    </row>
    <row r="39455" spans="71:72" x14ac:dyDescent="0.2">
      <c r="BS39455" s="152"/>
      <c r="BT39455" s="153"/>
    </row>
    <row r="39456" spans="71:72" x14ac:dyDescent="0.2">
      <c r="BS39456" s="152"/>
      <c r="BT39456" s="153"/>
    </row>
    <row r="39457" spans="71:72" x14ac:dyDescent="0.2">
      <c r="BS39457" s="152"/>
      <c r="BT39457" s="153"/>
    </row>
    <row r="39458" spans="71:72" x14ac:dyDescent="0.2">
      <c r="BS39458" s="152"/>
      <c r="BT39458" s="153"/>
    </row>
    <row r="39459" spans="71:72" x14ac:dyDescent="0.2">
      <c r="BS39459" s="152"/>
      <c r="BT39459" s="153"/>
    </row>
    <row r="39460" spans="71:72" x14ac:dyDescent="0.2">
      <c r="BS39460" s="152"/>
      <c r="BT39460" s="153"/>
    </row>
    <row r="39461" spans="71:72" x14ac:dyDescent="0.2">
      <c r="BS39461" s="152"/>
      <c r="BT39461" s="153"/>
    </row>
    <row r="39462" spans="71:72" x14ac:dyDescent="0.2">
      <c r="BS39462" s="152"/>
      <c r="BT39462" s="153"/>
    </row>
    <row r="39463" spans="71:72" x14ac:dyDescent="0.2">
      <c r="BS39463" s="152"/>
      <c r="BT39463" s="153"/>
    </row>
    <row r="39464" spans="71:72" x14ac:dyDescent="0.2">
      <c r="BS39464" s="152"/>
      <c r="BT39464" s="153"/>
    </row>
    <row r="39465" spans="71:72" x14ac:dyDescent="0.2">
      <c r="BS39465" s="152"/>
      <c r="BT39465" s="153"/>
    </row>
    <row r="39466" spans="71:72" x14ac:dyDescent="0.2">
      <c r="BS39466" s="152"/>
      <c r="BT39466" s="153"/>
    </row>
    <row r="39467" spans="71:72" x14ac:dyDescent="0.2">
      <c r="BS39467" s="152"/>
      <c r="BT39467" s="153"/>
    </row>
    <row r="39468" spans="71:72" x14ac:dyDescent="0.2">
      <c r="BS39468" s="152"/>
      <c r="BT39468" s="153"/>
    </row>
    <row r="39469" spans="71:72" x14ac:dyDescent="0.2">
      <c r="BS39469" s="152"/>
      <c r="BT39469" s="153"/>
    </row>
    <row r="39470" spans="71:72" x14ac:dyDescent="0.2">
      <c r="BS39470" s="152"/>
      <c r="BT39470" s="153"/>
    </row>
    <row r="39471" spans="71:72" x14ac:dyDescent="0.2">
      <c r="BS39471" s="152"/>
      <c r="BT39471" s="153"/>
    </row>
    <row r="39472" spans="71:72" x14ac:dyDescent="0.2">
      <c r="BS39472" s="152"/>
      <c r="BT39472" s="153"/>
    </row>
    <row r="39473" spans="71:72" x14ac:dyDescent="0.2">
      <c r="BS39473" s="152"/>
      <c r="BT39473" s="153"/>
    </row>
    <row r="39474" spans="71:72" x14ac:dyDescent="0.2">
      <c r="BS39474" s="152"/>
      <c r="BT39474" s="153"/>
    </row>
    <row r="39475" spans="71:72" x14ac:dyDescent="0.2">
      <c r="BS39475" s="152"/>
      <c r="BT39475" s="153"/>
    </row>
    <row r="39476" spans="71:72" x14ac:dyDescent="0.2">
      <c r="BS39476" s="152"/>
      <c r="BT39476" s="153"/>
    </row>
    <row r="39477" spans="71:72" x14ac:dyDescent="0.2">
      <c r="BS39477" s="152"/>
      <c r="BT39477" s="153"/>
    </row>
    <row r="39478" spans="71:72" x14ac:dyDescent="0.2">
      <c r="BS39478" s="152"/>
      <c r="BT39478" s="153"/>
    </row>
    <row r="39479" spans="71:72" x14ac:dyDescent="0.2">
      <c r="BS39479" s="152"/>
      <c r="BT39479" s="153"/>
    </row>
    <row r="39480" spans="71:72" x14ac:dyDescent="0.2">
      <c r="BS39480" s="152"/>
      <c r="BT39480" s="153"/>
    </row>
    <row r="39481" spans="71:72" x14ac:dyDescent="0.2">
      <c r="BS39481" s="152"/>
      <c r="BT39481" s="153"/>
    </row>
    <row r="39482" spans="71:72" x14ac:dyDescent="0.2">
      <c r="BS39482" s="152"/>
      <c r="BT39482" s="153"/>
    </row>
    <row r="39483" spans="71:72" x14ac:dyDescent="0.2">
      <c r="BS39483" s="152"/>
      <c r="BT39483" s="153"/>
    </row>
    <row r="39484" spans="71:72" x14ac:dyDescent="0.2">
      <c r="BS39484" s="152"/>
      <c r="BT39484" s="153"/>
    </row>
    <row r="39485" spans="71:72" x14ac:dyDescent="0.2">
      <c r="BS39485" s="152"/>
      <c r="BT39485" s="153"/>
    </row>
    <row r="39486" spans="71:72" x14ac:dyDescent="0.2">
      <c r="BS39486" s="152"/>
      <c r="BT39486" s="153"/>
    </row>
    <row r="39487" spans="71:72" x14ac:dyDescent="0.2">
      <c r="BS39487" s="152"/>
      <c r="BT39487" s="153"/>
    </row>
    <row r="39488" spans="71:72" x14ac:dyDescent="0.2">
      <c r="BS39488" s="152"/>
      <c r="BT39488" s="153"/>
    </row>
    <row r="39489" spans="71:72" x14ac:dyDescent="0.2">
      <c r="BS39489" s="152"/>
      <c r="BT39489" s="153"/>
    </row>
    <row r="39490" spans="71:72" x14ac:dyDescent="0.2">
      <c r="BS39490" s="152"/>
      <c r="BT39490" s="153"/>
    </row>
    <row r="39491" spans="71:72" x14ac:dyDescent="0.2">
      <c r="BS39491" s="152"/>
      <c r="BT39491" s="153"/>
    </row>
    <row r="39492" spans="71:72" x14ac:dyDescent="0.2">
      <c r="BS39492" s="152"/>
      <c r="BT39492" s="153"/>
    </row>
    <row r="39493" spans="71:72" x14ac:dyDescent="0.2">
      <c r="BS39493" s="152"/>
      <c r="BT39493" s="153"/>
    </row>
    <row r="39494" spans="71:72" x14ac:dyDescent="0.2">
      <c r="BS39494" s="152"/>
      <c r="BT39494" s="153"/>
    </row>
    <row r="39495" spans="71:72" x14ac:dyDescent="0.2">
      <c r="BS39495" s="152"/>
      <c r="BT39495" s="153"/>
    </row>
    <row r="39496" spans="71:72" x14ac:dyDescent="0.2">
      <c r="BS39496" s="152"/>
      <c r="BT39496" s="153"/>
    </row>
    <row r="39497" spans="71:72" x14ac:dyDescent="0.2">
      <c r="BS39497" s="152"/>
      <c r="BT39497" s="153"/>
    </row>
    <row r="39498" spans="71:72" x14ac:dyDescent="0.2">
      <c r="BS39498" s="152"/>
      <c r="BT39498" s="153"/>
    </row>
    <row r="39499" spans="71:72" x14ac:dyDescent="0.2">
      <c r="BS39499" s="152"/>
      <c r="BT39499" s="153"/>
    </row>
    <row r="39500" spans="71:72" x14ac:dyDescent="0.2">
      <c r="BS39500" s="152"/>
      <c r="BT39500" s="153"/>
    </row>
    <row r="39501" spans="71:72" x14ac:dyDescent="0.2">
      <c r="BS39501" s="152"/>
      <c r="BT39501" s="153"/>
    </row>
    <row r="39502" spans="71:72" x14ac:dyDescent="0.2">
      <c r="BS39502" s="152"/>
      <c r="BT39502" s="153"/>
    </row>
    <row r="39503" spans="71:72" x14ac:dyDescent="0.2">
      <c r="BS39503" s="152"/>
      <c r="BT39503" s="153"/>
    </row>
    <row r="39504" spans="71:72" x14ac:dyDescent="0.2">
      <c r="BS39504" s="152"/>
      <c r="BT39504" s="153"/>
    </row>
    <row r="39505" spans="71:72" x14ac:dyDescent="0.2">
      <c r="BS39505" s="152"/>
      <c r="BT39505" s="153"/>
    </row>
    <row r="39506" spans="71:72" x14ac:dyDescent="0.2">
      <c r="BS39506" s="152"/>
      <c r="BT39506" s="153"/>
    </row>
    <row r="39507" spans="71:72" x14ac:dyDescent="0.2">
      <c r="BS39507" s="152"/>
      <c r="BT39507" s="153"/>
    </row>
    <row r="39508" spans="71:72" x14ac:dyDescent="0.2">
      <c r="BS39508" s="152"/>
      <c r="BT39508" s="153"/>
    </row>
    <row r="39509" spans="71:72" x14ac:dyDescent="0.2">
      <c r="BS39509" s="152"/>
      <c r="BT39509" s="153"/>
    </row>
    <row r="39510" spans="71:72" x14ac:dyDescent="0.2">
      <c r="BS39510" s="152"/>
      <c r="BT39510" s="153"/>
    </row>
    <row r="39511" spans="71:72" x14ac:dyDescent="0.2">
      <c r="BS39511" s="152"/>
      <c r="BT39511" s="153"/>
    </row>
    <row r="39512" spans="71:72" x14ac:dyDescent="0.2">
      <c r="BS39512" s="152"/>
      <c r="BT39512" s="153"/>
    </row>
    <row r="39513" spans="71:72" x14ac:dyDescent="0.2">
      <c r="BS39513" s="152"/>
      <c r="BT39513" s="153"/>
    </row>
    <row r="39514" spans="71:72" x14ac:dyDescent="0.2">
      <c r="BS39514" s="152"/>
      <c r="BT39514" s="153"/>
    </row>
    <row r="39515" spans="71:72" x14ac:dyDescent="0.2">
      <c r="BS39515" s="152"/>
      <c r="BT39515" s="153"/>
    </row>
    <row r="39516" spans="71:72" x14ac:dyDescent="0.2">
      <c r="BS39516" s="152"/>
      <c r="BT39516" s="153"/>
    </row>
    <row r="39517" spans="71:72" x14ac:dyDescent="0.2">
      <c r="BS39517" s="152"/>
      <c r="BT39517" s="153"/>
    </row>
    <row r="39518" spans="71:72" x14ac:dyDescent="0.2">
      <c r="BS39518" s="152"/>
      <c r="BT39518" s="153"/>
    </row>
    <row r="39519" spans="71:72" x14ac:dyDescent="0.2">
      <c r="BS39519" s="152"/>
      <c r="BT39519" s="153"/>
    </row>
    <row r="39520" spans="71:72" x14ac:dyDescent="0.2">
      <c r="BS39520" s="152"/>
      <c r="BT39520" s="153"/>
    </row>
    <row r="39521" spans="71:72" x14ac:dyDescent="0.2">
      <c r="BS39521" s="152"/>
      <c r="BT39521" s="153"/>
    </row>
    <row r="39522" spans="71:72" x14ac:dyDescent="0.2">
      <c r="BS39522" s="152"/>
      <c r="BT39522" s="153"/>
    </row>
    <row r="39523" spans="71:72" x14ac:dyDescent="0.2">
      <c r="BS39523" s="152"/>
      <c r="BT39523" s="153"/>
    </row>
    <row r="39524" spans="71:72" x14ac:dyDescent="0.2">
      <c r="BS39524" s="152"/>
      <c r="BT39524" s="153"/>
    </row>
    <row r="39525" spans="71:72" x14ac:dyDescent="0.2">
      <c r="BS39525" s="152"/>
      <c r="BT39525" s="153"/>
    </row>
    <row r="39526" spans="71:72" x14ac:dyDescent="0.2">
      <c r="BS39526" s="152"/>
      <c r="BT39526" s="153"/>
    </row>
    <row r="39527" spans="71:72" x14ac:dyDescent="0.2">
      <c r="BS39527" s="152"/>
      <c r="BT39527" s="153"/>
    </row>
    <row r="39528" spans="71:72" x14ac:dyDescent="0.2">
      <c r="BS39528" s="152"/>
      <c r="BT39528" s="153"/>
    </row>
    <row r="39529" spans="71:72" x14ac:dyDescent="0.2">
      <c r="BS39529" s="152"/>
      <c r="BT39529" s="153"/>
    </row>
    <row r="39530" spans="71:72" x14ac:dyDescent="0.2">
      <c r="BS39530" s="152"/>
      <c r="BT39530" s="153"/>
    </row>
    <row r="39531" spans="71:72" x14ac:dyDescent="0.2">
      <c r="BS39531" s="152"/>
      <c r="BT39531" s="153"/>
    </row>
    <row r="39532" spans="71:72" x14ac:dyDescent="0.2">
      <c r="BS39532" s="152"/>
      <c r="BT39532" s="153"/>
    </row>
    <row r="39533" spans="71:72" x14ac:dyDescent="0.2">
      <c r="BS39533" s="152"/>
      <c r="BT39533" s="153"/>
    </row>
    <row r="39534" spans="71:72" x14ac:dyDescent="0.2">
      <c r="BS39534" s="152"/>
      <c r="BT39534" s="153"/>
    </row>
    <row r="39535" spans="71:72" x14ac:dyDescent="0.2">
      <c r="BS39535" s="152"/>
      <c r="BT39535" s="153"/>
    </row>
    <row r="39536" spans="71:72" x14ac:dyDescent="0.2">
      <c r="BS39536" s="152"/>
      <c r="BT39536" s="153"/>
    </row>
    <row r="39537" spans="71:72" x14ac:dyDescent="0.2">
      <c r="BS39537" s="152"/>
      <c r="BT39537" s="153"/>
    </row>
    <row r="39538" spans="71:72" x14ac:dyDescent="0.2">
      <c r="BS39538" s="152"/>
      <c r="BT39538" s="153"/>
    </row>
    <row r="39539" spans="71:72" x14ac:dyDescent="0.2">
      <c r="BS39539" s="152"/>
      <c r="BT39539" s="153"/>
    </row>
    <row r="39540" spans="71:72" x14ac:dyDescent="0.2">
      <c r="BS39540" s="152"/>
      <c r="BT39540" s="153"/>
    </row>
    <row r="39541" spans="71:72" x14ac:dyDescent="0.2">
      <c r="BS39541" s="152"/>
      <c r="BT39541" s="153"/>
    </row>
    <row r="39542" spans="71:72" x14ac:dyDescent="0.2">
      <c r="BS39542" s="152"/>
      <c r="BT39542" s="153"/>
    </row>
    <row r="39543" spans="71:72" x14ac:dyDescent="0.2">
      <c r="BS39543" s="152"/>
      <c r="BT39543" s="153"/>
    </row>
    <row r="39544" spans="71:72" x14ac:dyDescent="0.2">
      <c r="BS39544" s="152"/>
      <c r="BT39544" s="153"/>
    </row>
    <row r="39545" spans="71:72" x14ac:dyDescent="0.2">
      <c r="BS39545" s="152"/>
      <c r="BT39545" s="153"/>
    </row>
    <row r="39546" spans="71:72" x14ac:dyDescent="0.2">
      <c r="BS39546" s="152"/>
      <c r="BT39546" s="153"/>
    </row>
    <row r="39547" spans="71:72" x14ac:dyDescent="0.2">
      <c r="BS39547" s="152"/>
      <c r="BT39547" s="153"/>
    </row>
    <row r="39548" spans="71:72" x14ac:dyDescent="0.2">
      <c r="BS39548" s="152"/>
      <c r="BT39548" s="153"/>
    </row>
    <row r="39549" spans="71:72" x14ac:dyDescent="0.2">
      <c r="BS39549" s="152"/>
      <c r="BT39549" s="153"/>
    </row>
    <row r="39550" spans="71:72" x14ac:dyDescent="0.2">
      <c r="BS39550" s="152"/>
      <c r="BT39550" s="153"/>
    </row>
    <row r="39551" spans="71:72" x14ac:dyDescent="0.2">
      <c r="BS39551" s="152"/>
      <c r="BT39551" s="153"/>
    </row>
    <row r="39552" spans="71:72" x14ac:dyDescent="0.2">
      <c r="BS39552" s="152"/>
      <c r="BT39552" s="153"/>
    </row>
    <row r="39553" spans="71:72" x14ac:dyDescent="0.2">
      <c r="BS39553" s="152"/>
      <c r="BT39553" s="153"/>
    </row>
    <row r="39554" spans="71:72" x14ac:dyDescent="0.2">
      <c r="BS39554" s="152"/>
      <c r="BT39554" s="153"/>
    </row>
    <row r="39555" spans="71:72" x14ac:dyDescent="0.2">
      <c r="BS39555" s="152"/>
      <c r="BT39555" s="153"/>
    </row>
    <row r="39556" spans="71:72" x14ac:dyDescent="0.2">
      <c r="BS39556" s="152"/>
      <c r="BT39556" s="153"/>
    </row>
    <row r="39557" spans="71:72" x14ac:dyDescent="0.2">
      <c r="BS39557" s="152"/>
      <c r="BT39557" s="153"/>
    </row>
    <row r="39558" spans="71:72" x14ac:dyDescent="0.2">
      <c r="BS39558" s="152"/>
      <c r="BT39558" s="153"/>
    </row>
    <row r="39559" spans="71:72" x14ac:dyDescent="0.2">
      <c r="BS39559" s="152"/>
      <c r="BT39559" s="153"/>
    </row>
    <row r="39560" spans="71:72" x14ac:dyDescent="0.2">
      <c r="BS39560" s="152"/>
      <c r="BT39560" s="153"/>
    </row>
    <row r="39561" spans="71:72" x14ac:dyDescent="0.2">
      <c r="BS39561" s="152"/>
      <c r="BT39561" s="153"/>
    </row>
    <row r="39562" spans="71:72" x14ac:dyDescent="0.2">
      <c r="BS39562" s="152"/>
      <c r="BT39562" s="153"/>
    </row>
    <row r="39563" spans="71:72" x14ac:dyDescent="0.2">
      <c r="BS39563" s="152"/>
      <c r="BT39563" s="153"/>
    </row>
    <row r="39564" spans="71:72" x14ac:dyDescent="0.2">
      <c r="BS39564" s="152"/>
      <c r="BT39564" s="153"/>
    </row>
    <row r="39565" spans="71:72" x14ac:dyDescent="0.2">
      <c r="BS39565" s="152"/>
      <c r="BT39565" s="153"/>
    </row>
    <row r="39566" spans="71:72" x14ac:dyDescent="0.2">
      <c r="BS39566" s="152"/>
      <c r="BT39566" s="153"/>
    </row>
    <row r="39567" spans="71:72" x14ac:dyDescent="0.2">
      <c r="BS39567" s="152"/>
      <c r="BT39567" s="153"/>
    </row>
    <row r="39568" spans="71:72" x14ac:dyDescent="0.2">
      <c r="BS39568" s="152"/>
      <c r="BT39568" s="153"/>
    </row>
    <row r="39569" spans="71:72" x14ac:dyDescent="0.2">
      <c r="BS39569" s="152"/>
      <c r="BT39569" s="153"/>
    </row>
    <row r="39570" spans="71:72" x14ac:dyDescent="0.2">
      <c r="BS39570" s="152"/>
      <c r="BT39570" s="153"/>
    </row>
    <row r="39571" spans="71:72" x14ac:dyDescent="0.2">
      <c r="BS39571" s="152"/>
      <c r="BT39571" s="153"/>
    </row>
    <row r="39572" spans="71:72" x14ac:dyDescent="0.2">
      <c r="BS39572" s="152"/>
      <c r="BT39572" s="153"/>
    </row>
    <row r="39573" spans="71:72" x14ac:dyDescent="0.2">
      <c r="BS39573" s="152"/>
      <c r="BT39573" s="153"/>
    </row>
    <row r="39574" spans="71:72" x14ac:dyDescent="0.2">
      <c r="BS39574" s="152"/>
      <c r="BT39574" s="153"/>
    </row>
    <row r="39575" spans="71:72" x14ac:dyDescent="0.2">
      <c r="BS39575" s="152"/>
      <c r="BT39575" s="153"/>
    </row>
    <row r="39576" spans="71:72" x14ac:dyDescent="0.2">
      <c r="BS39576" s="152"/>
      <c r="BT39576" s="153"/>
    </row>
    <row r="39577" spans="71:72" x14ac:dyDescent="0.2">
      <c r="BS39577" s="152"/>
      <c r="BT39577" s="153"/>
    </row>
    <row r="39578" spans="71:72" x14ac:dyDescent="0.2">
      <c r="BS39578" s="152"/>
      <c r="BT39578" s="153"/>
    </row>
    <row r="39579" spans="71:72" x14ac:dyDescent="0.2">
      <c r="BS39579" s="152"/>
      <c r="BT39579" s="153"/>
    </row>
    <row r="39580" spans="71:72" x14ac:dyDescent="0.2">
      <c r="BS39580" s="152"/>
      <c r="BT39580" s="153"/>
    </row>
    <row r="39581" spans="71:72" x14ac:dyDescent="0.2">
      <c r="BS39581" s="152"/>
      <c r="BT39581" s="153"/>
    </row>
    <row r="39582" spans="71:72" x14ac:dyDescent="0.2">
      <c r="BS39582" s="152"/>
      <c r="BT39582" s="153"/>
    </row>
    <row r="39583" spans="71:72" x14ac:dyDescent="0.2">
      <c r="BS39583" s="152"/>
      <c r="BT39583" s="153"/>
    </row>
    <row r="39584" spans="71:72" x14ac:dyDescent="0.2">
      <c r="BS39584" s="152"/>
      <c r="BT39584" s="153"/>
    </row>
    <row r="39585" spans="71:72" x14ac:dyDescent="0.2">
      <c r="BS39585" s="152"/>
      <c r="BT39585" s="153"/>
    </row>
    <row r="39586" spans="71:72" x14ac:dyDescent="0.2">
      <c r="BS39586" s="152"/>
      <c r="BT39586" s="153"/>
    </row>
    <row r="39587" spans="71:72" x14ac:dyDescent="0.2">
      <c r="BS39587" s="152"/>
      <c r="BT39587" s="153"/>
    </row>
    <row r="39588" spans="71:72" x14ac:dyDescent="0.2">
      <c r="BS39588" s="152"/>
      <c r="BT39588" s="153"/>
    </row>
    <row r="39589" spans="71:72" x14ac:dyDescent="0.2">
      <c r="BS39589" s="152"/>
      <c r="BT39589" s="153"/>
    </row>
    <row r="39590" spans="71:72" x14ac:dyDescent="0.2">
      <c r="BS39590" s="152"/>
      <c r="BT39590" s="153"/>
    </row>
    <row r="39591" spans="71:72" x14ac:dyDescent="0.2">
      <c r="BS39591" s="152"/>
      <c r="BT39591" s="153"/>
    </row>
    <row r="39592" spans="71:72" x14ac:dyDescent="0.2">
      <c r="BS39592" s="152"/>
      <c r="BT39592" s="153"/>
    </row>
    <row r="39593" spans="71:72" x14ac:dyDescent="0.2">
      <c r="BS39593" s="152"/>
      <c r="BT39593" s="153"/>
    </row>
    <row r="39594" spans="71:72" x14ac:dyDescent="0.2">
      <c r="BS39594" s="152"/>
      <c r="BT39594" s="153"/>
    </row>
    <row r="39595" spans="71:72" x14ac:dyDescent="0.2">
      <c r="BS39595" s="152"/>
      <c r="BT39595" s="153"/>
    </row>
    <row r="39596" spans="71:72" x14ac:dyDescent="0.2">
      <c r="BS39596" s="152"/>
      <c r="BT39596" s="153"/>
    </row>
    <row r="39597" spans="71:72" x14ac:dyDescent="0.2">
      <c r="BS39597" s="152"/>
      <c r="BT39597" s="153"/>
    </row>
    <row r="39598" spans="71:72" x14ac:dyDescent="0.2">
      <c r="BS39598" s="152"/>
      <c r="BT39598" s="153"/>
    </row>
    <row r="39599" spans="71:72" x14ac:dyDescent="0.2">
      <c r="BS39599" s="152"/>
      <c r="BT39599" s="153"/>
    </row>
    <row r="39600" spans="71:72" x14ac:dyDescent="0.2">
      <c r="BS39600" s="152"/>
      <c r="BT39600" s="153"/>
    </row>
    <row r="39601" spans="71:72" x14ac:dyDescent="0.2">
      <c r="BS39601" s="152"/>
      <c r="BT39601" s="153"/>
    </row>
    <row r="39602" spans="71:72" x14ac:dyDescent="0.2">
      <c r="BS39602" s="152"/>
      <c r="BT39602" s="153"/>
    </row>
    <row r="39603" spans="71:72" x14ac:dyDescent="0.2">
      <c r="BS39603" s="152"/>
      <c r="BT39603" s="153"/>
    </row>
    <row r="39604" spans="71:72" x14ac:dyDescent="0.2">
      <c r="BS39604" s="152"/>
      <c r="BT39604" s="153"/>
    </row>
    <row r="39605" spans="71:72" x14ac:dyDescent="0.2">
      <c r="BS39605" s="152"/>
      <c r="BT39605" s="153"/>
    </row>
    <row r="39606" spans="71:72" x14ac:dyDescent="0.2">
      <c r="BS39606" s="152"/>
      <c r="BT39606" s="153"/>
    </row>
    <row r="39607" spans="71:72" x14ac:dyDescent="0.2">
      <c r="BS39607" s="152"/>
      <c r="BT39607" s="153"/>
    </row>
    <row r="39608" spans="71:72" x14ac:dyDescent="0.2">
      <c r="BS39608" s="152"/>
      <c r="BT39608" s="153"/>
    </row>
    <row r="39609" spans="71:72" x14ac:dyDescent="0.2">
      <c r="BS39609" s="152"/>
      <c r="BT39609" s="153"/>
    </row>
    <row r="39610" spans="71:72" x14ac:dyDescent="0.2">
      <c r="BS39610" s="152"/>
      <c r="BT39610" s="153"/>
    </row>
    <row r="39611" spans="71:72" x14ac:dyDescent="0.2">
      <c r="BS39611" s="152"/>
      <c r="BT39611" s="153"/>
    </row>
    <row r="39612" spans="71:72" x14ac:dyDescent="0.2">
      <c r="BS39612" s="152"/>
      <c r="BT39612" s="153"/>
    </row>
    <row r="39613" spans="71:72" x14ac:dyDescent="0.2">
      <c r="BS39613" s="152"/>
      <c r="BT39613" s="153"/>
    </row>
    <row r="39614" spans="71:72" x14ac:dyDescent="0.2">
      <c r="BS39614" s="152"/>
      <c r="BT39614" s="153"/>
    </row>
    <row r="39615" spans="71:72" x14ac:dyDescent="0.2">
      <c r="BS39615" s="152"/>
      <c r="BT39615" s="153"/>
    </row>
    <row r="39616" spans="71:72" x14ac:dyDescent="0.2">
      <c r="BS39616" s="152"/>
      <c r="BT39616" s="153"/>
    </row>
    <row r="39617" spans="71:72" x14ac:dyDescent="0.2">
      <c r="BS39617" s="152"/>
      <c r="BT39617" s="153"/>
    </row>
    <row r="39618" spans="71:72" x14ac:dyDescent="0.2">
      <c r="BS39618" s="152"/>
      <c r="BT39618" s="153"/>
    </row>
    <row r="39619" spans="71:72" x14ac:dyDescent="0.2">
      <c r="BS39619" s="152"/>
      <c r="BT39619" s="153"/>
    </row>
    <row r="39620" spans="71:72" x14ac:dyDescent="0.2">
      <c r="BS39620" s="152"/>
      <c r="BT39620" s="153"/>
    </row>
    <row r="39621" spans="71:72" x14ac:dyDescent="0.2">
      <c r="BS39621" s="152"/>
      <c r="BT39621" s="153"/>
    </row>
    <row r="39622" spans="71:72" x14ac:dyDescent="0.2">
      <c r="BS39622" s="152"/>
      <c r="BT39622" s="153"/>
    </row>
    <row r="39623" spans="71:72" x14ac:dyDescent="0.2">
      <c r="BS39623" s="152"/>
      <c r="BT39623" s="153"/>
    </row>
    <row r="39624" spans="71:72" x14ac:dyDescent="0.2">
      <c r="BS39624" s="152"/>
      <c r="BT39624" s="153"/>
    </row>
    <row r="39625" spans="71:72" x14ac:dyDescent="0.2">
      <c r="BS39625" s="152"/>
      <c r="BT39625" s="153"/>
    </row>
    <row r="39626" spans="71:72" x14ac:dyDescent="0.2">
      <c r="BS39626" s="152"/>
      <c r="BT39626" s="153"/>
    </row>
    <row r="39627" spans="71:72" x14ac:dyDescent="0.2">
      <c r="BS39627" s="152"/>
      <c r="BT39627" s="153"/>
    </row>
    <row r="39628" spans="71:72" x14ac:dyDescent="0.2">
      <c r="BS39628" s="152"/>
      <c r="BT39628" s="153"/>
    </row>
    <row r="39629" spans="71:72" x14ac:dyDescent="0.2">
      <c r="BS39629" s="152"/>
      <c r="BT39629" s="153"/>
    </row>
    <row r="39630" spans="71:72" x14ac:dyDescent="0.2">
      <c r="BS39630" s="152"/>
      <c r="BT39630" s="153"/>
    </row>
    <row r="39631" spans="71:72" x14ac:dyDescent="0.2">
      <c r="BS39631" s="152"/>
      <c r="BT39631" s="153"/>
    </row>
    <row r="39632" spans="71:72" x14ac:dyDescent="0.2">
      <c r="BS39632" s="152"/>
      <c r="BT39632" s="153"/>
    </row>
    <row r="39633" spans="71:72" x14ac:dyDescent="0.2">
      <c r="BS39633" s="152"/>
      <c r="BT39633" s="153"/>
    </row>
    <row r="39634" spans="71:72" x14ac:dyDescent="0.2">
      <c r="BS39634" s="152"/>
      <c r="BT39634" s="153"/>
    </row>
    <row r="39635" spans="71:72" x14ac:dyDescent="0.2">
      <c r="BS39635" s="152"/>
      <c r="BT39635" s="153"/>
    </row>
    <row r="39636" spans="71:72" x14ac:dyDescent="0.2">
      <c r="BS39636" s="152"/>
      <c r="BT39636" s="153"/>
    </row>
    <row r="39637" spans="71:72" x14ac:dyDescent="0.2">
      <c r="BS39637" s="152"/>
      <c r="BT39637" s="153"/>
    </row>
    <row r="39638" spans="71:72" x14ac:dyDescent="0.2">
      <c r="BS39638" s="152"/>
      <c r="BT39638" s="153"/>
    </row>
    <row r="39639" spans="71:72" x14ac:dyDescent="0.2">
      <c r="BS39639" s="152"/>
      <c r="BT39639" s="153"/>
    </row>
    <row r="39640" spans="71:72" x14ac:dyDescent="0.2">
      <c r="BS39640" s="152"/>
      <c r="BT39640" s="153"/>
    </row>
    <row r="39641" spans="71:72" x14ac:dyDescent="0.2">
      <c r="BS39641" s="152"/>
      <c r="BT39641" s="153"/>
    </row>
    <row r="39642" spans="71:72" x14ac:dyDescent="0.2">
      <c r="BS39642" s="152"/>
      <c r="BT39642" s="153"/>
    </row>
    <row r="39643" spans="71:72" x14ac:dyDescent="0.2">
      <c r="BS39643" s="152"/>
      <c r="BT39643" s="153"/>
    </row>
    <row r="39644" spans="71:72" x14ac:dyDescent="0.2">
      <c r="BS39644" s="152"/>
      <c r="BT39644" s="153"/>
    </row>
    <row r="39645" spans="71:72" x14ac:dyDescent="0.2">
      <c r="BS39645" s="152"/>
      <c r="BT39645" s="153"/>
    </row>
    <row r="39646" spans="71:72" x14ac:dyDescent="0.2">
      <c r="BS39646" s="152"/>
      <c r="BT39646" s="153"/>
    </row>
    <row r="39647" spans="71:72" x14ac:dyDescent="0.2">
      <c r="BS39647" s="152"/>
      <c r="BT39647" s="153"/>
    </row>
    <row r="39648" spans="71:72" x14ac:dyDescent="0.2">
      <c r="BS39648" s="152"/>
      <c r="BT39648" s="153"/>
    </row>
    <row r="39649" spans="71:72" x14ac:dyDescent="0.2">
      <c r="BS39649" s="152"/>
      <c r="BT39649" s="153"/>
    </row>
    <row r="39650" spans="71:72" x14ac:dyDescent="0.2">
      <c r="BS39650" s="152"/>
      <c r="BT39650" s="153"/>
    </row>
    <row r="39651" spans="71:72" x14ac:dyDescent="0.2">
      <c r="BS39651" s="152"/>
      <c r="BT39651" s="153"/>
    </row>
    <row r="39652" spans="71:72" x14ac:dyDescent="0.2">
      <c r="BS39652" s="152"/>
      <c r="BT39652" s="153"/>
    </row>
    <row r="39653" spans="71:72" x14ac:dyDescent="0.2">
      <c r="BS39653" s="152"/>
      <c r="BT39653" s="153"/>
    </row>
    <row r="39654" spans="71:72" x14ac:dyDescent="0.2">
      <c r="BS39654" s="152"/>
      <c r="BT39654" s="153"/>
    </row>
    <row r="39655" spans="71:72" x14ac:dyDescent="0.2">
      <c r="BS39655" s="152"/>
      <c r="BT39655" s="153"/>
    </row>
    <row r="39656" spans="71:72" x14ac:dyDescent="0.2">
      <c r="BS39656" s="152"/>
      <c r="BT39656" s="153"/>
    </row>
    <row r="39657" spans="71:72" x14ac:dyDescent="0.2">
      <c r="BS39657" s="152"/>
      <c r="BT39657" s="153"/>
    </row>
    <row r="39658" spans="71:72" x14ac:dyDescent="0.2">
      <c r="BS39658" s="152"/>
      <c r="BT39658" s="153"/>
    </row>
    <row r="39659" spans="71:72" x14ac:dyDescent="0.2">
      <c r="BS39659" s="152"/>
      <c r="BT39659" s="153"/>
    </row>
    <row r="39660" spans="71:72" x14ac:dyDescent="0.2">
      <c r="BS39660" s="152"/>
      <c r="BT39660" s="153"/>
    </row>
    <row r="39661" spans="71:72" x14ac:dyDescent="0.2">
      <c r="BS39661" s="152"/>
      <c r="BT39661" s="153"/>
    </row>
    <row r="39662" spans="71:72" x14ac:dyDescent="0.2">
      <c r="BS39662" s="152"/>
      <c r="BT39662" s="153"/>
    </row>
    <row r="39663" spans="71:72" x14ac:dyDescent="0.2">
      <c r="BS39663" s="152"/>
      <c r="BT39663" s="153"/>
    </row>
    <row r="39664" spans="71:72" x14ac:dyDescent="0.2">
      <c r="BS39664" s="152"/>
      <c r="BT39664" s="153"/>
    </row>
    <row r="39665" spans="71:72" x14ac:dyDescent="0.2">
      <c r="BS39665" s="152"/>
      <c r="BT39665" s="153"/>
    </row>
    <row r="39666" spans="71:72" x14ac:dyDescent="0.2">
      <c r="BS39666" s="152"/>
      <c r="BT39666" s="153"/>
    </row>
    <row r="39667" spans="71:72" x14ac:dyDescent="0.2">
      <c r="BS39667" s="152"/>
      <c r="BT39667" s="153"/>
    </row>
    <row r="39668" spans="71:72" x14ac:dyDescent="0.2">
      <c r="BS39668" s="152"/>
      <c r="BT39668" s="153"/>
    </row>
    <row r="39669" spans="71:72" x14ac:dyDescent="0.2">
      <c r="BS39669" s="152"/>
      <c r="BT39669" s="153"/>
    </row>
    <row r="39670" spans="71:72" x14ac:dyDescent="0.2">
      <c r="BS39670" s="152"/>
      <c r="BT39670" s="153"/>
    </row>
    <row r="39671" spans="71:72" x14ac:dyDescent="0.2">
      <c r="BS39671" s="152"/>
      <c r="BT39671" s="153"/>
    </row>
    <row r="39672" spans="71:72" x14ac:dyDescent="0.2">
      <c r="BS39672" s="152"/>
      <c r="BT39672" s="153"/>
    </row>
    <row r="39673" spans="71:72" x14ac:dyDescent="0.2">
      <c r="BS39673" s="152"/>
      <c r="BT39673" s="153"/>
    </row>
    <row r="39674" spans="71:72" x14ac:dyDescent="0.2">
      <c r="BS39674" s="152"/>
      <c r="BT39674" s="153"/>
    </row>
    <row r="39675" spans="71:72" x14ac:dyDescent="0.2">
      <c r="BS39675" s="152"/>
      <c r="BT39675" s="153"/>
    </row>
    <row r="39676" spans="71:72" x14ac:dyDescent="0.2">
      <c r="BS39676" s="152"/>
      <c r="BT39676" s="153"/>
    </row>
    <row r="39677" spans="71:72" x14ac:dyDescent="0.2">
      <c r="BS39677" s="152"/>
      <c r="BT39677" s="153"/>
    </row>
    <row r="39678" spans="71:72" x14ac:dyDescent="0.2">
      <c r="BS39678" s="152"/>
      <c r="BT39678" s="153"/>
    </row>
    <row r="39679" spans="71:72" x14ac:dyDescent="0.2">
      <c r="BS39679" s="152"/>
      <c r="BT39679" s="153"/>
    </row>
    <row r="39680" spans="71:72" x14ac:dyDescent="0.2">
      <c r="BS39680" s="152"/>
      <c r="BT39680" s="153"/>
    </row>
    <row r="39681" spans="71:72" x14ac:dyDescent="0.2">
      <c r="BS39681" s="152"/>
      <c r="BT39681" s="153"/>
    </row>
    <row r="39682" spans="71:72" x14ac:dyDescent="0.2">
      <c r="BS39682" s="152"/>
      <c r="BT39682" s="153"/>
    </row>
    <row r="39683" spans="71:72" x14ac:dyDescent="0.2">
      <c r="BS39683" s="152"/>
      <c r="BT39683" s="153"/>
    </row>
    <row r="39684" spans="71:72" x14ac:dyDescent="0.2">
      <c r="BS39684" s="152"/>
      <c r="BT39684" s="153"/>
    </row>
    <row r="39685" spans="71:72" x14ac:dyDescent="0.2">
      <c r="BS39685" s="152"/>
      <c r="BT39685" s="153"/>
    </row>
    <row r="39686" spans="71:72" x14ac:dyDescent="0.2">
      <c r="BS39686" s="152"/>
      <c r="BT39686" s="153"/>
    </row>
    <row r="39687" spans="71:72" x14ac:dyDescent="0.2">
      <c r="BS39687" s="152"/>
      <c r="BT39687" s="153"/>
    </row>
    <row r="39688" spans="71:72" x14ac:dyDescent="0.2">
      <c r="BS39688" s="152"/>
      <c r="BT39688" s="153"/>
    </row>
    <row r="39689" spans="71:72" x14ac:dyDescent="0.2">
      <c r="BS39689" s="152"/>
      <c r="BT39689" s="153"/>
    </row>
    <row r="39690" spans="71:72" x14ac:dyDescent="0.2">
      <c r="BS39690" s="152"/>
      <c r="BT39690" s="153"/>
    </row>
    <row r="39691" spans="71:72" x14ac:dyDescent="0.2">
      <c r="BS39691" s="152"/>
      <c r="BT39691" s="153"/>
    </row>
    <row r="39692" spans="71:72" x14ac:dyDescent="0.2">
      <c r="BS39692" s="152"/>
      <c r="BT39692" s="153"/>
    </row>
    <row r="39693" spans="71:72" x14ac:dyDescent="0.2">
      <c r="BS39693" s="152"/>
      <c r="BT39693" s="153"/>
    </row>
    <row r="39694" spans="71:72" x14ac:dyDescent="0.2">
      <c r="BS39694" s="152"/>
      <c r="BT39694" s="153"/>
    </row>
    <row r="39695" spans="71:72" x14ac:dyDescent="0.2">
      <c r="BS39695" s="152"/>
      <c r="BT39695" s="153"/>
    </row>
    <row r="39696" spans="71:72" x14ac:dyDescent="0.2">
      <c r="BS39696" s="152"/>
      <c r="BT39696" s="153"/>
    </row>
    <row r="39697" spans="71:72" x14ac:dyDescent="0.2">
      <c r="BS39697" s="152"/>
      <c r="BT39697" s="153"/>
    </row>
    <row r="39698" spans="71:72" x14ac:dyDescent="0.2">
      <c r="BS39698" s="152"/>
      <c r="BT39698" s="153"/>
    </row>
    <row r="39699" spans="71:72" x14ac:dyDescent="0.2">
      <c r="BS39699" s="152"/>
      <c r="BT39699" s="153"/>
    </row>
    <row r="39700" spans="71:72" x14ac:dyDescent="0.2">
      <c r="BS39700" s="152"/>
      <c r="BT39700" s="153"/>
    </row>
    <row r="39701" spans="71:72" x14ac:dyDescent="0.2">
      <c r="BS39701" s="152"/>
      <c r="BT39701" s="153"/>
    </row>
    <row r="39702" spans="71:72" x14ac:dyDescent="0.2">
      <c r="BS39702" s="152"/>
      <c r="BT39702" s="153"/>
    </row>
    <row r="39703" spans="71:72" x14ac:dyDescent="0.2">
      <c r="BS39703" s="152"/>
      <c r="BT39703" s="153"/>
    </row>
    <row r="39704" spans="71:72" x14ac:dyDescent="0.2">
      <c r="BS39704" s="152"/>
      <c r="BT39704" s="153"/>
    </row>
    <row r="39705" spans="71:72" x14ac:dyDescent="0.2">
      <c r="BS39705" s="152"/>
      <c r="BT39705" s="153"/>
    </row>
    <row r="39706" spans="71:72" x14ac:dyDescent="0.2">
      <c r="BS39706" s="152"/>
      <c r="BT39706" s="153"/>
    </row>
    <row r="39707" spans="71:72" x14ac:dyDescent="0.2">
      <c r="BS39707" s="152"/>
      <c r="BT39707" s="153"/>
    </row>
    <row r="39708" spans="71:72" x14ac:dyDescent="0.2">
      <c r="BS39708" s="152"/>
      <c r="BT39708" s="153"/>
    </row>
    <row r="39709" spans="71:72" x14ac:dyDescent="0.2">
      <c r="BS39709" s="152"/>
      <c r="BT39709" s="153"/>
    </row>
    <row r="39710" spans="71:72" x14ac:dyDescent="0.2">
      <c r="BS39710" s="152"/>
      <c r="BT39710" s="153"/>
    </row>
    <row r="39711" spans="71:72" x14ac:dyDescent="0.2">
      <c r="BS39711" s="152"/>
      <c r="BT39711" s="153"/>
    </row>
    <row r="39712" spans="71:72" x14ac:dyDescent="0.2">
      <c r="BS39712" s="152"/>
      <c r="BT39712" s="153"/>
    </row>
    <row r="39713" spans="71:72" x14ac:dyDescent="0.2">
      <c r="BS39713" s="152"/>
      <c r="BT39713" s="153"/>
    </row>
    <row r="39714" spans="71:72" x14ac:dyDescent="0.2">
      <c r="BS39714" s="152"/>
      <c r="BT39714" s="153"/>
    </row>
    <row r="39715" spans="71:72" x14ac:dyDescent="0.2">
      <c r="BS39715" s="152"/>
      <c r="BT39715" s="153"/>
    </row>
    <row r="39716" spans="71:72" x14ac:dyDescent="0.2">
      <c r="BS39716" s="152"/>
      <c r="BT39716" s="153"/>
    </row>
    <row r="39717" spans="71:72" x14ac:dyDescent="0.2">
      <c r="BS39717" s="152"/>
      <c r="BT39717" s="153"/>
    </row>
    <row r="39718" spans="71:72" x14ac:dyDescent="0.2">
      <c r="BS39718" s="152"/>
      <c r="BT39718" s="153"/>
    </row>
    <row r="39719" spans="71:72" x14ac:dyDescent="0.2">
      <c r="BS39719" s="152"/>
      <c r="BT39719" s="153"/>
    </row>
    <row r="39720" spans="71:72" x14ac:dyDescent="0.2">
      <c r="BS39720" s="152"/>
      <c r="BT39720" s="153"/>
    </row>
    <row r="39721" spans="71:72" x14ac:dyDescent="0.2">
      <c r="BS39721" s="152"/>
      <c r="BT39721" s="153"/>
    </row>
    <row r="39722" spans="71:72" x14ac:dyDescent="0.2">
      <c r="BS39722" s="152"/>
      <c r="BT39722" s="153"/>
    </row>
    <row r="39723" spans="71:72" x14ac:dyDescent="0.2">
      <c r="BS39723" s="152"/>
      <c r="BT39723" s="153"/>
    </row>
    <row r="39724" spans="71:72" x14ac:dyDescent="0.2">
      <c r="BS39724" s="152"/>
      <c r="BT39724" s="153"/>
    </row>
    <row r="39725" spans="71:72" x14ac:dyDescent="0.2">
      <c r="BS39725" s="152"/>
      <c r="BT39725" s="153"/>
    </row>
    <row r="39726" spans="71:72" x14ac:dyDescent="0.2">
      <c r="BS39726" s="152"/>
      <c r="BT39726" s="153"/>
    </row>
    <row r="39727" spans="71:72" x14ac:dyDescent="0.2">
      <c r="BS39727" s="152"/>
      <c r="BT39727" s="153"/>
    </row>
    <row r="39728" spans="71:72" x14ac:dyDescent="0.2">
      <c r="BS39728" s="152"/>
      <c r="BT39728" s="153"/>
    </row>
    <row r="39729" spans="71:72" x14ac:dyDescent="0.2">
      <c r="BS39729" s="152"/>
      <c r="BT39729" s="153"/>
    </row>
    <row r="39730" spans="71:72" x14ac:dyDescent="0.2">
      <c r="BS39730" s="152"/>
      <c r="BT39730" s="153"/>
    </row>
    <row r="39731" spans="71:72" x14ac:dyDescent="0.2">
      <c r="BS39731" s="152"/>
      <c r="BT39731" s="153"/>
    </row>
    <row r="39732" spans="71:72" x14ac:dyDescent="0.2">
      <c r="BS39732" s="152"/>
      <c r="BT39732" s="153"/>
    </row>
    <row r="39733" spans="71:72" x14ac:dyDescent="0.2">
      <c r="BS39733" s="152"/>
      <c r="BT39733" s="153"/>
    </row>
    <row r="39734" spans="71:72" x14ac:dyDescent="0.2">
      <c r="BS39734" s="152"/>
      <c r="BT39734" s="153"/>
    </row>
    <row r="39735" spans="71:72" x14ac:dyDescent="0.2">
      <c r="BS39735" s="152"/>
      <c r="BT39735" s="153"/>
    </row>
    <row r="39736" spans="71:72" x14ac:dyDescent="0.2">
      <c r="BS39736" s="152"/>
      <c r="BT39736" s="153"/>
    </row>
    <row r="39737" spans="71:72" x14ac:dyDescent="0.2">
      <c r="BS39737" s="152"/>
      <c r="BT39737" s="153"/>
    </row>
    <row r="39738" spans="71:72" x14ac:dyDescent="0.2">
      <c r="BS39738" s="152"/>
      <c r="BT39738" s="153"/>
    </row>
    <row r="39739" spans="71:72" x14ac:dyDescent="0.2">
      <c r="BS39739" s="152"/>
      <c r="BT39739" s="153"/>
    </row>
    <row r="39740" spans="71:72" x14ac:dyDescent="0.2">
      <c r="BS39740" s="152"/>
      <c r="BT39740" s="153"/>
    </row>
    <row r="39741" spans="71:72" x14ac:dyDescent="0.2">
      <c r="BS39741" s="152"/>
      <c r="BT39741" s="153"/>
    </row>
    <row r="39742" spans="71:72" x14ac:dyDescent="0.2">
      <c r="BS39742" s="152"/>
      <c r="BT39742" s="153"/>
    </row>
    <row r="39743" spans="71:72" x14ac:dyDescent="0.2">
      <c r="BS39743" s="152"/>
      <c r="BT39743" s="153"/>
    </row>
    <row r="39744" spans="71:72" x14ac:dyDescent="0.2">
      <c r="BS39744" s="152"/>
      <c r="BT39744" s="153"/>
    </row>
    <row r="39745" spans="71:72" x14ac:dyDescent="0.2">
      <c r="BS39745" s="152"/>
      <c r="BT39745" s="153"/>
    </row>
    <row r="39746" spans="71:72" x14ac:dyDescent="0.2">
      <c r="BS39746" s="152"/>
      <c r="BT39746" s="153"/>
    </row>
    <row r="39747" spans="71:72" x14ac:dyDescent="0.2">
      <c r="BS39747" s="152"/>
      <c r="BT39747" s="153"/>
    </row>
    <row r="39748" spans="71:72" x14ac:dyDescent="0.2">
      <c r="BS39748" s="152"/>
      <c r="BT39748" s="153"/>
    </row>
    <row r="39749" spans="71:72" x14ac:dyDescent="0.2">
      <c r="BS39749" s="152"/>
      <c r="BT39749" s="153"/>
    </row>
    <row r="39750" spans="71:72" x14ac:dyDescent="0.2">
      <c r="BS39750" s="152"/>
      <c r="BT39750" s="153"/>
    </row>
    <row r="39751" spans="71:72" x14ac:dyDescent="0.2">
      <c r="BS39751" s="152"/>
      <c r="BT39751" s="153"/>
    </row>
    <row r="39752" spans="71:72" x14ac:dyDescent="0.2">
      <c r="BS39752" s="152"/>
      <c r="BT39752" s="153"/>
    </row>
    <row r="39753" spans="71:72" x14ac:dyDescent="0.2">
      <c r="BS39753" s="152"/>
      <c r="BT39753" s="153"/>
    </row>
    <row r="39754" spans="71:72" x14ac:dyDescent="0.2">
      <c r="BS39754" s="152"/>
      <c r="BT39754" s="153"/>
    </row>
    <row r="39755" spans="71:72" x14ac:dyDescent="0.2">
      <c r="BS39755" s="152"/>
      <c r="BT39755" s="153"/>
    </row>
    <row r="39756" spans="71:72" x14ac:dyDescent="0.2">
      <c r="BS39756" s="152"/>
      <c r="BT39756" s="153"/>
    </row>
    <row r="39757" spans="71:72" x14ac:dyDescent="0.2">
      <c r="BS39757" s="152"/>
      <c r="BT39757" s="153"/>
    </row>
    <row r="39758" spans="71:72" x14ac:dyDescent="0.2">
      <c r="BS39758" s="152"/>
      <c r="BT39758" s="153"/>
    </row>
    <row r="39759" spans="71:72" x14ac:dyDescent="0.2">
      <c r="BS39759" s="152"/>
      <c r="BT39759" s="153"/>
    </row>
    <row r="39760" spans="71:72" x14ac:dyDescent="0.2">
      <c r="BS39760" s="152"/>
      <c r="BT39760" s="153"/>
    </row>
    <row r="39761" spans="71:72" x14ac:dyDescent="0.2">
      <c r="BS39761" s="152"/>
      <c r="BT39761" s="153"/>
    </row>
    <row r="39762" spans="71:72" x14ac:dyDescent="0.2">
      <c r="BS39762" s="152"/>
      <c r="BT39762" s="153"/>
    </row>
    <row r="39763" spans="71:72" x14ac:dyDescent="0.2">
      <c r="BS39763" s="152"/>
      <c r="BT39763" s="153"/>
    </row>
    <row r="39764" spans="71:72" x14ac:dyDescent="0.2">
      <c r="BS39764" s="152"/>
      <c r="BT39764" s="153"/>
    </row>
    <row r="39765" spans="71:72" x14ac:dyDescent="0.2">
      <c r="BS39765" s="152"/>
      <c r="BT39765" s="153"/>
    </row>
    <row r="39766" spans="71:72" x14ac:dyDescent="0.2">
      <c r="BS39766" s="152"/>
      <c r="BT39766" s="153"/>
    </row>
    <row r="39767" spans="71:72" x14ac:dyDescent="0.2">
      <c r="BS39767" s="152"/>
      <c r="BT39767" s="153"/>
    </row>
    <row r="39768" spans="71:72" x14ac:dyDescent="0.2">
      <c r="BS39768" s="152"/>
      <c r="BT39768" s="153"/>
    </row>
    <row r="39769" spans="71:72" x14ac:dyDescent="0.2">
      <c r="BS39769" s="152"/>
      <c r="BT39769" s="153"/>
    </row>
    <row r="39770" spans="71:72" x14ac:dyDescent="0.2">
      <c r="BS39770" s="152"/>
      <c r="BT39770" s="153"/>
    </row>
    <row r="39771" spans="71:72" x14ac:dyDescent="0.2">
      <c r="BS39771" s="152"/>
      <c r="BT39771" s="153"/>
    </row>
    <row r="39772" spans="71:72" x14ac:dyDescent="0.2">
      <c r="BS39772" s="152"/>
      <c r="BT39772" s="153"/>
    </row>
    <row r="39773" spans="71:72" x14ac:dyDescent="0.2">
      <c r="BS39773" s="152"/>
      <c r="BT39773" s="153"/>
    </row>
    <row r="39774" spans="71:72" x14ac:dyDescent="0.2">
      <c r="BS39774" s="152"/>
      <c r="BT39774" s="153"/>
    </row>
    <row r="39775" spans="71:72" x14ac:dyDescent="0.2">
      <c r="BS39775" s="152"/>
      <c r="BT39775" s="153"/>
    </row>
    <row r="39776" spans="71:72" x14ac:dyDescent="0.2">
      <c r="BS39776" s="152"/>
      <c r="BT39776" s="153"/>
    </row>
    <row r="39777" spans="71:72" x14ac:dyDescent="0.2">
      <c r="BS39777" s="152"/>
      <c r="BT39777" s="153"/>
    </row>
    <row r="39778" spans="71:72" x14ac:dyDescent="0.2">
      <c r="BS39778" s="152"/>
      <c r="BT39778" s="153"/>
    </row>
    <row r="39779" spans="71:72" x14ac:dyDescent="0.2">
      <c r="BS39779" s="152"/>
      <c r="BT39779" s="153"/>
    </row>
    <row r="39780" spans="71:72" x14ac:dyDescent="0.2">
      <c r="BS39780" s="152"/>
      <c r="BT39780" s="153"/>
    </row>
    <row r="39781" spans="71:72" x14ac:dyDescent="0.2">
      <c r="BS39781" s="152"/>
      <c r="BT39781" s="153"/>
    </row>
    <row r="39782" spans="71:72" x14ac:dyDescent="0.2">
      <c r="BS39782" s="152"/>
      <c r="BT39782" s="153"/>
    </row>
    <row r="39783" spans="71:72" x14ac:dyDescent="0.2">
      <c r="BS39783" s="152"/>
      <c r="BT39783" s="153"/>
    </row>
    <row r="39784" spans="71:72" x14ac:dyDescent="0.2">
      <c r="BS39784" s="152"/>
      <c r="BT39784" s="153"/>
    </row>
    <row r="39785" spans="71:72" x14ac:dyDescent="0.2">
      <c r="BS39785" s="152"/>
      <c r="BT39785" s="153"/>
    </row>
    <row r="39786" spans="71:72" x14ac:dyDescent="0.2">
      <c r="BS39786" s="152"/>
      <c r="BT39786" s="153"/>
    </row>
    <row r="39787" spans="71:72" x14ac:dyDescent="0.2">
      <c r="BS39787" s="152"/>
      <c r="BT39787" s="153"/>
    </row>
    <row r="39788" spans="71:72" x14ac:dyDescent="0.2">
      <c r="BS39788" s="152"/>
      <c r="BT39788" s="153"/>
    </row>
    <row r="39789" spans="71:72" x14ac:dyDescent="0.2">
      <c r="BS39789" s="152"/>
      <c r="BT39789" s="153"/>
    </row>
    <row r="39790" spans="71:72" x14ac:dyDescent="0.2">
      <c r="BS39790" s="152"/>
      <c r="BT39790" s="153"/>
    </row>
    <row r="39791" spans="71:72" x14ac:dyDescent="0.2">
      <c r="BS39791" s="152"/>
      <c r="BT39791" s="153"/>
    </row>
    <row r="39792" spans="71:72" x14ac:dyDescent="0.2">
      <c r="BS39792" s="152"/>
      <c r="BT39792" s="153"/>
    </row>
    <row r="39793" spans="71:72" x14ac:dyDescent="0.2">
      <c r="BS39793" s="152"/>
      <c r="BT39793" s="153"/>
    </row>
    <row r="39794" spans="71:72" x14ac:dyDescent="0.2">
      <c r="BS39794" s="152"/>
      <c r="BT39794" s="153"/>
    </row>
    <row r="39795" spans="71:72" x14ac:dyDescent="0.2">
      <c r="BS39795" s="152"/>
      <c r="BT39795" s="153"/>
    </row>
    <row r="39796" spans="71:72" x14ac:dyDescent="0.2">
      <c r="BS39796" s="152"/>
      <c r="BT39796" s="153"/>
    </row>
    <row r="39797" spans="71:72" x14ac:dyDescent="0.2">
      <c r="BS39797" s="152"/>
      <c r="BT39797" s="153"/>
    </row>
    <row r="39798" spans="71:72" x14ac:dyDescent="0.2">
      <c r="BS39798" s="152"/>
      <c r="BT39798" s="153"/>
    </row>
    <row r="39799" spans="71:72" x14ac:dyDescent="0.2">
      <c r="BS39799" s="152"/>
      <c r="BT39799" s="153"/>
    </row>
    <row r="39800" spans="71:72" x14ac:dyDescent="0.2">
      <c r="BS39800" s="152"/>
      <c r="BT39800" s="153"/>
    </row>
    <row r="39801" spans="71:72" x14ac:dyDescent="0.2">
      <c r="BS39801" s="152"/>
      <c r="BT39801" s="153"/>
    </row>
    <row r="39802" spans="71:72" x14ac:dyDescent="0.2">
      <c r="BS39802" s="152"/>
      <c r="BT39802" s="153"/>
    </row>
    <row r="39803" spans="71:72" x14ac:dyDescent="0.2">
      <c r="BS39803" s="152"/>
      <c r="BT39803" s="153"/>
    </row>
    <row r="39804" spans="71:72" x14ac:dyDescent="0.2">
      <c r="BS39804" s="152"/>
      <c r="BT39804" s="153"/>
    </row>
    <row r="39805" spans="71:72" x14ac:dyDescent="0.2">
      <c r="BS39805" s="152"/>
      <c r="BT39805" s="153"/>
    </row>
    <row r="39806" spans="71:72" x14ac:dyDescent="0.2">
      <c r="BS39806" s="152"/>
      <c r="BT39806" s="153"/>
    </row>
    <row r="39807" spans="71:72" x14ac:dyDescent="0.2">
      <c r="BS39807" s="152"/>
      <c r="BT39807" s="153"/>
    </row>
    <row r="39808" spans="71:72" x14ac:dyDescent="0.2">
      <c r="BS39808" s="152"/>
      <c r="BT39808" s="153"/>
    </row>
    <row r="39809" spans="71:72" x14ac:dyDescent="0.2">
      <c r="BS39809" s="152"/>
      <c r="BT39809" s="153"/>
    </row>
    <row r="39810" spans="71:72" x14ac:dyDescent="0.2">
      <c r="BS39810" s="152"/>
      <c r="BT39810" s="153"/>
    </row>
    <row r="39811" spans="71:72" x14ac:dyDescent="0.2">
      <c r="BS39811" s="152"/>
      <c r="BT39811" s="153"/>
    </row>
    <row r="39812" spans="71:72" x14ac:dyDescent="0.2">
      <c r="BS39812" s="152"/>
      <c r="BT39812" s="153"/>
    </row>
    <row r="39813" spans="71:72" x14ac:dyDescent="0.2">
      <c r="BS39813" s="152"/>
      <c r="BT39813" s="153"/>
    </row>
    <row r="39814" spans="71:72" x14ac:dyDescent="0.2">
      <c r="BS39814" s="152"/>
      <c r="BT39814" s="153"/>
    </row>
    <row r="39815" spans="71:72" x14ac:dyDescent="0.2">
      <c r="BS39815" s="152"/>
      <c r="BT39815" s="153"/>
    </row>
    <row r="39816" spans="71:72" x14ac:dyDescent="0.2">
      <c r="BS39816" s="152"/>
      <c r="BT39816" s="153"/>
    </row>
    <row r="39817" spans="71:72" x14ac:dyDescent="0.2">
      <c r="BS39817" s="152"/>
      <c r="BT39817" s="153"/>
    </row>
    <row r="39818" spans="71:72" x14ac:dyDescent="0.2">
      <c r="BS39818" s="152"/>
      <c r="BT39818" s="153"/>
    </row>
    <row r="39819" spans="71:72" x14ac:dyDescent="0.2">
      <c r="BS39819" s="152"/>
      <c r="BT39819" s="153"/>
    </row>
    <row r="39820" spans="71:72" x14ac:dyDescent="0.2">
      <c r="BS39820" s="152"/>
      <c r="BT39820" s="153"/>
    </row>
    <row r="39821" spans="71:72" x14ac:dyDescent="0.2">
      <c r="BS39821" s="152"/>
      <c r="BT39821" s="153"/>
    </row>
    <row r="39822" spans="71:72" x14ac:dyDescent="0.2">
      <c r="BS39822" s="152"/>
      <c r="BT39822" s="153"/>
    </row>
    <row r="39823" spans="71:72" x14ac:dyDescent="0.2">
      <c r="BS39823" s="152"/>
      <c r="BT39823" s="153"/>
    </row>
    <row r="39824" spans="71:72" x14ac:dyDescent="0.2">
      <c r="BS39824" s="152"/>
      <c r="BT39824" s="153"/>
    </row>
    <row r="39825" spans="71:72" x14ac:dyDescent="0.2">
      <c r="BS39825" s="152"/>
      <c r="BT39825" s="153"/>
    </row>
    <row r="39826" spans="71:72" x14ac:dyDescent="0.2">
      <c r="BS39826" s="152"/>
      <c r="BT39826" s="153"/>
    </row>
    <row r="39827" spans="71:72" x14ac:dyDescent="0.2">
      <c r="BS39827" s="152"/>
      <c r="BT39827" s="153"/>
    </row>
    <row r="39828" spans="71:72" x14ac:dyDescent="0.2">
      <c r="BS39828" s="152"/>
      <c r="BT39828" s="153"/>
    </row>
    <row r="39829" spans="71:72" x14ac:dyDescent="0.2">
      <c r="BS39829" s="152"/>
      <c r="BT39829" s="153"/>
    </row>
    <row r="39830" spans="71:72" x14ac:dyDescent="0.2">
      <c r="BS39830" s="152"/>
      <c r="BT39830" s="153"/>
    </row>
    <row r="39831" spans="71:72" x14ac:dyDescent="0.2">
      <c r="BS39831" s="152"/>
      <c r="BT39831" s="153"/>
    </row>
    <row r="39832" spans="71:72" x14ac:dyDescent="0.2">
      <c r="BS39832" s="152"/>
      <c r="BT39832" s="153"/>
    </row>
    <row r="39833" spans="71:72" x14ac:dyDescent="0.2">
      <c r="BS39833" s="152"/>
      <c r="BT39833" s="153"/>
    </row>
    <row r="39834" spans="71:72" x14ac:dyDescent="0.2">
      <c r="BS39834" s="152"/>
      <c r="BT39834" s="153"/>
    </row>
    <row r="39835" spans="71:72" x14ac:dyDescent="0.2">
      <c r="BS39835" s="152"/>
      <c r="BT39835" s="153"/>
    </row>
    <row r="39836" spans="71:72" x14ac:dyDescent="0.2">
      <c r="BS39836" s="152"/>
      <c r="BT39836" s="153"/>
    </row>
    <row r="39837" spans="71:72" x14ac:dyDescent="0.2">
      <c r="BS39837" s="152"/>
      <c r="BT39837" s="153"/>
    </row>
    <row r="39838" spans="71:72" x14ac:dyDescent="0.2">
      <c r="BS39838" s="152"/>
      <c r="BT39838" s="153"/>
    </row>
    <row r="39839" spans="71:72" x14ac:dyDescent="0.2">
      <c r="BS39839" s="152"/>
      <c r="BT39839" s="153"/>
    </row>
    <row r="39840" spans="71:72" x14ac:dyDescent="0.2">
      <c r="BS39840" s="152"/>
      <c r="BT39840" s="153"/>
    </row>
    <row r="39841" spans="71:72" x14ac:dyDescent="0.2">
      <c r="BS39841" s="152"/>
      <c r="BT39841" s="153"/>
    </row>
    <row r="39842" spans="71:72" x14ac:dyDescent="0.2">
      <c r="BS39842" s="152"/>
      <c r="BT39842" s="153"/>
    </row>
    <row r="39843" spans="71:72" x14ac:dyDescent="0.2">
      <c r="BS39843" s="152"/>
      <c r="BT39843" s="153"/>
    </row>
    <row r="39844" spans="71:72" x14ac:dyDescent="0.2">
      <c r="BS39844" s="152"/>
      <c r="BT39844" s="153"/>
    </row>
    <row r="39845" spans="71:72" x14ac:dyDescent="0.2">
      <c r="BS39845" s="152"/>
      <c r="BT39845" s="153"/>
    </row>
    <row r="39846" spans="71:72" x14ac:dyDescent="0.2">
      <c r="BS39846" s="152"/>
      <c r="BT39846" s="153"/>
    </row>
    <row r="39847" spans="71:72" x14ac:dyDescent="0.2">
      <c r="BS39847" s="152"/>
      <c r="BT39847" s="153"/>
    </row>
    <row r="39848" spans="71:72" x14ac:dyDescent="0.2">
      <c r="BS39848" s="152"/>
      <c r="BT39848" s="153"/>
    </row>
    <row r="39849" spans="71:72" x14ac:dyDescent="0.2">
      <c r="BS39849" s="152"/>
      <c r="BT39849" s="153"/>
    </row>
    <row r="39850" spans="71:72" x14ac:dyDescent="0.2">
      <c r="BS39850" s="152"/>
      <c r="BT39850" s="153"/>
    </row>
    <row r="39851" spans="71:72" x14ac:dyDescent="0.2">
      <c r="BS39851" s="152"/>
      <c r="BT39851" s="153"/>
    </row>
    <row r="39852" spans="71:72" x14ac:dyDescent="0.2">
      <c r="BS39852" s="152"/>
      <c r="BT39852" s="153"/>
    </row>
    <row r="39853" spans="71:72" x14ac:dyDescent="0.2">
      <c r="BS39853" s="152"/>
      <c r="BT39853" s="153"/>
    </row>
    <row r="39854" spans="71:72" x14ac:dyDescent="0.2">
      <c r="BS39854" s="152"/>
      <c r="BT39854" s="153"/>
    </row>
    <row r="39855" spans="71:72" x14ac:dyDescent="0.2">
      <c r="BS39855" s="152"/>
      <c r="BT39855" s="153"/>
    </row>
    <row r="39856" spans="71:72" x14ac:dyDescent="0.2">
      <c r="BS39856" s="152"/>
      <c r="BT39856" s="153"/>
    </row>
    <row r="39857" spans="71:72" x14ac:dyDescent="0.2">
      <c r="BS39857" s="152"/>
      <c r="BT39857" s="153"/>
    </row>
    <row r="39858" spans="71:72" x14ac:dyDescent="0.2">
      <c r="BS39858" s="152"/>
      <c r="BT39858" s="153"/>
    </row>
    <row r="39859" spans="71:72" x14ac:dyDescent="0.2">
      <c r="BS39859" s="152"/>
      <c r="BT39859" s="153"/>
    </row>
    <row r="39860" spans="71:72" x14ac:dyDescent="0.2">
      <c r="BS39860" s="152"/>
      <c r="BT39860" s="153"/>
    </row>
    <row r="39861" spans="71:72" x14ac:dyDescent="0.2">
      <c r="BS39861" s="152"/>
      <c r="BT39861" s="153"/>
    </row>
    <row r="39862" spans="71:72" x14ac:dyDescent="0.2">
      <c r="BS39862" s="152"/>
      <c r="BT39862" s="153"/>
    </row>
    <row r="39863" spans="71:72" x14ac:dyDescent="0.2">
      <c r="BS39863" s="152"/>
      <c r="BT39863" s="153"/>
    </row>
    <row r="39864" spans="71:72" x14ac:dyDescent="0.2">
      <c r="BS39864" s="152"/>
      <c r="BT39864" s="153"/>
    </row>
    <row r="39865" spans="71:72" x14ac:dyDescent="0.2">
      <c r="BS39865" s="152"/>
      <c r="BT39865" s="153"/>
    </row>
    <row r="39866" spans="71:72" x14ac:dyDescent="0.2">
      <c r="BS39866" s="152"/>
      <c r="BT39866" s="153"/>
    </row>
    <row r="39867" spans="71:72" x14ac:dyDescent="0.2">
      <c r="BS39867" s="152"/>
      <c r="BT39867" s="153"/>
    </row>
    <row r="39868" spans="71:72" x14ac:dyDescent="0.2">
      <c r="BS39868" s="152"/>
      <c r="BT39868" s="153"/>
    </row>
    <row r="39869" spans="71:72" x14ac:dyDescent="0.2">
      <c r="BS39869" s="152"/>
      <c r="BT39869" s="153"/>
    </row>
    <row r="39870" spans="71:72" x14ac:dyDescent="0.2">
      <c r="BS39870" s="152"/>
      <c r="BT39870" s="153"/>
    </row>
    <row r="39871" spans="71:72" x14ac:dyDescent="0.2">
      <c r="BS39871" s="152"/>
      <c r="BT39871" s="153"/>
    </row>
    <row r="39872" spans="71:72" x14ac:dyDescent="0.2">
      <c r="BS39872" s="152"/>
      <c r="BT39872" s="153"/>
    </row>
    <row r="39873" spans="71:72" x14ac:dyDescent="0.2">
      <c r="BS39873" s="152"/>
      <c r="BT39873" s="153"/>
    </row>
    <row r="39874" spans="71:72" x14ac:dyDescent="0.2">
      <c r="BS39874" s="152"/>
      <c r="BT39874" s="153"/>
    </row>
    <row r="39875" spans="71:72" x14ac:dyDescent="0.2">
      <c r="BS39875" s="152"/>
      <c r="BT39875" s="153"/>
    </row>
    <row r="39876" spans="71:72" x14ac:dyDescent="0.2">
      <c r="BS39876" s="152"/>
      <c r="BT39876" s="153"/>
    </row>
    <row r="39877" spans="71:72" x14ac:dyDescent="0.2">
      <c r="BS39877" s="152"/>
      <c r="BT39877" s="153"/>
    </row>
    <row r="39878" spans="71:72" x14ac:dyDescent="0.2">
      <c r="BS39878" s="152"/>
      <c r="BT39878" s="153"/>
    </row>
    <row r="39879" spans="71:72" x14ac:dyDescent="0.2">
      <c r="BS39879" s="152"/>
      <c r="BT39879" s="153"/>
    </row>
    <row r="39880" spans="71:72" x14ac:dyDescent="0.2">
      <c r="BS39880" s="152"/>
      <c r="BT39880" s="153"/>
    </row>
    <row r="39881" spans="71:72" x14ac:dyDescent="0.2">
      <c r="BS39881" s="152"/>
      <c r="BT39881" s="153"/>
    </row>
    <row r="39882" spans="71:72" x14ac:dyDescent="0.2">
      <c r="BS39882" s="152"/>
      <c r="BT39882" s="153"/>
    </row>
    <row r="39883" spans="71:72" x14ac:dyDescent="0.2">
      <c r="BS39883" s="152"/>
      <c r="BT39883" s="153"/>
    </row>
    <row r="39884" spans="71:72" x14ac:dyDescent="0.2">
      <c r="BS39884" s="152"/>
      <c r="BT39884" s="153"/>
    </row>
    <row r="39885" spans="71:72" x14ac:dyDescent="0.2">
      <c r="BS39885" s="152"/>
      <c r="BT39885" s="153"/>
    </row>
    <row r="39886" spans="71:72" x14ac:dyDescent="0.2">
      <c r="BS39886" s="152"/>
      <c r="BT39886" s="153"/>
    </row>
    <row r="39887" spans="71:72" x14ac:dyDescent="0.2">
      <c r="BS39887" s="152"/>
      <c r="BT39887" s="153"/>
    </row>
    <row r="39888" spans="71:72" x14ac:dyDescent="0.2">
      <c r="BS39888" s="152"/>
      <c r="BT39888" s="153"/>
    </row>
    <row r="39889" spans="71:72" x14ac:dyDescent="0.2">
      <c r="BS39889" s="152"/>
      <c r="BT39889" s="153"/>
    </row>
    <row r="39890" spans="71:72" x14ac:dyDescent="0.2">
      <c r="BS39890" s="152"/>
      <c r="BT39890" s="153"/>
    </row>
    <row r="39891" spans="71:72" x14ac:dyDescent="0.2">
      <c r="BS39891" s="152"/>
      <c r="BT39891" s="153"/>
    </row>
    <row r="39892" spans="71:72" x14ac:dyDescent="0.2">
      <c r="BS39892" s="152"/>
      <c r="BT39892" s="153"/>
    </row>
    <row r="39893" spans="71:72" x14ac:dyDescent="0.2">
      <c r="BS39893" s="152"/>
      <c r="BT39893" s="153"/>
    </row>
    <row r="39894" spans="71:72" x14ac:dyDescent="0.2">
      <c r="BS39894" s="152"/>
      <c r="BT39894" s="153"/>
    </row>
    <row r="39895" spans="71:72" x14ac:dyDescent="0.2">
      <c r="BS39895" s="152"/>
      <c r="BT39895" s="153"/>
    </row>
    <row r="39896" spans="71:72" x14ac:dyDescent="0.2">
      <c r="BS39896" s="152"/>
      <c r="BT39896" s="153"/>
    </row>
    <row r="39897" spans="71:72" x14ac:dyDescent="0.2">
      <c r="BS39897" s="152"/>
      <c r="BT39897" s="153"/>
    </row>
    <row r="39898" spans="71:72" x14ac:dyDescent="0.2">
      <c r="BS39898" s="152"/>
      <c r="BT39898" s="153"/>
    </row>
    <row r="39899" spans="71:72" x14ac:dyDescent="0.2">
      <c r="BS39899" s="152"/>
      <c r="BT39899" s="153"/>
    </row>
    <row r="39900" spans="71:72" x14ac:dyDescent="0.2">
      <c r="BS39900" s="152"/>
      <c r="BT39900" s="153"/>
    </row>
    <row r="39901" spans="71:72" x14ac:dyDescent="0.2">
      <c r="BS39901" s="152"/>
      <c r="BT39901" s="153"/>
    </row>
    <row r="39902" spans="71:72" x14ac:dyDescent="0.2">
      <c r="BS39902" s="152"/>
      <c r="BT39902" s="153"/>
    </row>
    <row r="39903" spans="71:72" x14ac:dyDescent="0.2">
      <c r="BS39903" s="152"/>
      <c r="BT39903" s="153"/>
    </row>
    <row r="39904" spans="71:72" x14ac:dyDescent="0.2">
      <c r="BS39904" s="152"/>
      <c r="BT39904" s="153"/>
    </row>
    <row r="39905" spans="71:72" x14ac:dyDescent="0.2">
      <c r="BS39905" s="152"/>
      <c r="BT39905" s="153"/>
    </row>
    <row r="39906" spans="71:72" x14ac:dyDescent="0.2">
      <c r="BS39906" s="152"/>
      <c r="BT39906" s="153"/>
    </row>
    <row r="39907" spans="71:72" x14ac:dyDescent="0.2">
      <c r="BS39907" s="152"/>
      <c r="BT39907" s="153"/>
    </row>
    <row r="39908" spans="71:72" x14ac:dyDescent="0.2">
      <c r="BS39908" s="152"/>
      <c r="BT39908" s="153"/>
    </row>
    <row r="39909" spans="71:72" x14ac:dyDescent="0.2">
      <c r="BS39909" s="152"/>
      <c r="BT39909" s="153"/>
    </row>
    <row r="39910" spans="71:72" x14ac:dyDescent="0.2">
      <c r="BS39910" s="152"/>
      <c r="BT39910" s="153"/>
    </row>
    <row r="39911" spans="71:72" x14ac:dyDescent="0.2">
      <c r="BS39911" s="152"/>
      <c r="BT39911" s="153"/>
    </row>
    <row r="39912" spans="71:72" x14ac:dyDescent="0.2">
      <c r="BS39912" s="152"/>
      <c r="BT39912" s="153"/>
    </row>
    <row r="39913" spans="71:72" x14ac:dyDescent="0.2">
      <c r="BS39913" s="152"/>
      <c r="BT39913" s="153"/>
    </row>
    <row r="39914" spans="71:72" x14ac:dyDescent="0.2">
      <c r="BS39914" s="152"/>
      <c r="BT39914" s="153"/>
    </row>
    <row r="39915" spans="71:72" x14ac:dyDescent="0.2">
      <c r="BS39915" s="152"/>
      <c r="BT39915" s="153"/>
    </row>
    <row r="39916" spans="71:72" x14ac:dyDescent="0.2">
      <c r="BS39916" s="152"/>
      <c r="BT39916" s="153"/>
    </row>
    <row r="39917" spans="71:72" x14ac:dyDescent="0.2">
      <c r="BS39917" s="152"/>
      <c r="BT39917" s="153"/>
    </row>
    <row r="39918" spans="71:72" x14ac:dyDescent="0.2">
      <c r="BS39918" s="152"/>
      <c r="BT39918" s="153"/>
    </row>
    <row r="39919" spans="71:72" x14ac:dyDescent="0.2">
      <c r="BS39919" s="152"/>
      <c r="BT39919" s="153"/>
    </row>
    <row r="39920" spans="71:72" x14ac:dyDescent="0.2">
      <c r="BS39920" s="152"/>
      <c r="BT39920" s="153"/>
    </row>
    <row r="39921" spans="71:72" x14ac:dyDescent="0.2">
      <c r="BS39921" s="152"/>
      <c r="BT39921" s="153"/>
    </row>
    <row r="39922" spans="71:72" x14ac:dyDescent="0.2">
      <c r="BS39922" s="152"/>
      <c r="BT39922" s="153"/>
    </row>
    <row r="39923" spans="71:72" x14ac:dyDescent="0.2">
      <c r="BS39923" s="152"/>
      <c r="BT39923" s="153"/>
    </row>
    <row r="39924" spans="71:72" x14ac:dyDescent="0.2">
      <c r="BS39924" s="152"/>
      <c r="BT39924" s="153"/>
    </row>
    <row r="39925" spans="71:72" x14ac:dyDescent="0.2">
      <c r="BS39925" s="152"/>
      <c r="BT39925" s="153"/>
    </row>
    <row r="39926" spans="71:72" x14ac:dyDescent="0.2">
      <c r="BS39926" s="152"/>
      <c r="BT39926" s="153"/>
    </row>
    <row r="39927" spans="71:72" x14ac:dyDescent="0.2">
      <c r="BS39927" s="152"/>
      <c r="BT39927" s="153"/>
    </row>
    <row r="39928" spans="71:72" x14ac:dyDescent="0.2">
      <c r="BS39928" s="152"/>
      <c r="BT39928" s="153"/>
    </row>
    <row r="39929" spans="71:72" x14ac:dyDescent="0.2">
      <c r="BS39929" s="152"/>
      <c r="BT39929" s="153"/>
    </row>
    <row r="39930" spans="71:72" x14ac:dyDescent="0.2">
      <c r="BS39930" s="152"/>
      <c r="BT39930" s="153"/>
    </row>
    <row r="39931" spans="71:72" x14ac:dyDescent="0.2">
      <c r="BS39931" s="152"/>
      <c r="BT39931" s="153"/>
    </row>
    <row r="39932" spans="71:72" x14ac:dyDescent="0.2">
      <c r="BS39932" s="152"/>
      <c r="BT39932" s="153"/>
    </row>
    <row r="39933" spans="71:72" x14ac:dyDescent="0.2">
      <c r="BS39933" s="152"/>
      <c r="BT39933" s="153"/>
    </row>
    <row r="39934" spans="71:72" x14ac:dyDescent="0.2">
      <c r="BS39934" s="152"/>
      <c r="BT39934" s="153"/>
    </row>
    <row r="39935" spans="71:72" x14ac:dyDescent="0.2">
      <c r="BS39935" s="152"/>
      <c r="BT39935" s="153"/>
    </row>
    <row r="39936" spans="71:72" x14ac:dyDescent="0.2">
      <c r="BS39936" s="152"/>
      <c r="BT39936" s="153"/>
    </row>
    <row r="39937" spans="71:72" x14ac:dyDescent="0.2">
      <c r="BS39937" s="152"/>
      <c r="BT39937" s="153"/>
    </row>
    <row r="39938" spans="71:72" x14ac:dyDescent="0.2">
      <c r="BS39938" s="152"/>
      <c r="BT39938" s="153"/>
    </row>
    <row r="39939" spans="71:72" x14ac:dyDescent="0.2">
      <c r="BS39939" s="152"/>
      <c r="BT39939" s="153"/>
    </row>
    <row r="39940" spans="71:72" x14ac:dyDescent="0.2">
      <c r="BS39940" s="152"/>
      <c r="BT39940" s="153"/>
    </row>
    <row r="39941" spans="71:72" x14ac:dyDescent="0.2">
      <c r="BS39941" s="152"/>
      <c r="BT39941" s="153"/>
    </row>
    <row r="39942" spans="71:72" x14ac:dyDescent="0.2">
      <c r="BS39942" s="152"/>
      <c r="BT39942" s="153"/>
    </row>
    <row r="39943" spans="71:72" x14ac:dyDescent="0.2">
      <c r="BS39943" s="152"/>
      <c r="BT39943" s="153"/>
    </row>
    <row r="39944" spans="71:72" x14ac:dyDescent="0.2">
      <c r="BS39944" s="152"/>
      <c r="BT39944" s="153"/>
    </row>
    <row r="39945" spans="71:72" x14ac:dyDescent="0.2">
      <c r="BS39945" s="152"/>
      <c r="BT39945" s="153"/>
    </row>
    <row r="39946" spans="71:72" x14ac:dyDescent="0.2">
      <c r="BS39946" s="152"/>
      <c r="BT39946" s="153"/>
    </row>
    <row r="39947" spans="71:72" x14ac:dyDescent="0.2">
      <c r="BS39947" s="152"/>
      <c r="BT39947" s="153"/>
    </row>
    <row r="39948" spans="71:72" x14ac:dyDescent="0.2">
      <c r="BS39948" s="152"/>
      <c r="BT39948" s="153"/>
    </row>
    <row r="39949" spans="71:72" x14ac:dyDescent="0.2">
      <c r="BS39949" s="152"/>
      <c r="BT39949" s="153"/>
    </row>
    <row r="39950" spans="71:72" x14ac:dyDescent="0.2">
      <c r="BS39950" s="152"/>
      <c r="BT39950" s="153"/>
    </row>
    <row r="39951" spans="71:72" x14ac:dyDescent="0.2">
      <c r="BS39951" s="152"/>
      <c r="BT39951" s="153"/>
    </row>
    <row r="39952" spans="71:72" x14ac:dyDescent="0.2">
      <c r="BS39952" s="152"/>
      <c r="BT39952" s="153"/>
    </row>
    <row r="39953" spans="71:72" x14ac:dyDescent="0.2">
      <c r="BS39953" s="152"/>
      <c r="BT39953" s="153"/>
    </row>
    <row r="39954" spans="71:72" x14ac:dyDescent="0.2">
      <c r="BS39954" s="152"/>
      <c r="BT39954" s="153"/>
    </row>
    <row r="39955" spans="71:72" x14ac:dyDescent="0.2">
      <c r="BS39955" s="152"/>
      <c r="BT39955" s="153"/>
    </row>
    <row r="39956" spans="71:72" x14ac:dyDescent="0.2">
      <c r="BS39956" s="152"/>
      <c r="BT39956" s="153"/>
    </row>
    <row r="39957" spans="71:72" x14ac:dyDescent="0.2">
      <c r="BS39957" s="152"/>
      <c r="BT39957" s="153"/>
    </row>
    <row r="39958" spans="71:72" x14ac:dyDescent="0.2">
      <c r="BS39958" s="152"/>
      <c r="BT39958" s="153"/>
    </row>
    <row r="39959" spans="71:72" x14ac:dyDescent="0.2">
      <c r="BS39959" s="152"/>
      <c r="BT39959" s="153"/>
    </row>
    <row r="39960" spans="71:72" x14ac:dyDescent="0.2">
      <c r="BS39960" s="152"/>
      <c r="BT39960" s="153"/>
    </row>
    <row r="39961" spans="71:72" x14ac:dyDescent="0.2">
      <c r="BS39961" s="152"/>
      <c r="BT39961" s="153"/>
    </row>
    <row r="39962" spans="71:72" x14ac:dyDescent="0.2">
      <c r="BS39962" s="152"/>
      <c r="BT39962" s="153"/>
    </row>
    <row r="39963" spans="71:72" x14ac:dyDescent="0.2">
      <c r="BS39963" s="152"/>
      <c r="BT39963" s="153"/>
    </row>
    <row r="39964" spans="71:72" x14ac:dyDescent="0.2">
      <c r="BS39964" s="152"/>
      <c r="BT39964" s="153"/>
    </row>
    <row r="39965" spans="71:72" x14ac:dyDescent="0.2">
      <c r="BS39965" s="152"/>
      <c r="BT39965" s="153"/>
    </row>
    <row r="39966" spans="71:72" x14ac:dyDescent="0.2">
      <c r="BS39966" s="152"/>
      <c r="BT39966" s="153"/>
    </row>
    <row r="39967" spans="71:72" x14ac:dyDescent="0.2">
      <c r="BS39967" s="152"/>
      <c r="BT39967" s="153"/>
    </row>
    <row r="39968" spans="71:72" x14ac:dyDescent="0.2">
      <c r="BS39968" s="152"/>
      <c r="BT39968" s="153"/>
    </row>
    <row r="39969" spans="71:72" x14ac:dyDescent="0.2">
      <c r="BS39969" s="152"/>
      <c r="BT39969" s="153"/>
    </row>
    <row r="39970" spans="71:72" x14ac:dyDescent="0.2">
      <c r="BS39970" s="152"/>
      <c r="BT39970" s="153"/>
    </row>
    <row r="39971" spans="71:72" x14ac:dyDescent="0.2">
      <c r="BS39971" s="152"/>
      <c r="BT39971" s="153"/>
    </row>
    <row r="39972" spans="71:72" x14ac:dyDescent="0.2">
      <c r="BS39972" s="152"/>
      <c r="BT39972" s="153"/>
    </row>
    <row r="39973" spans="71:72" x14ac:dyDescent="0.2">
      <c r="BS39973" s="152"/>
      <c r="BT39973" s="153"/>
    </row>
    <row r="39974" spans="71:72" x14ac:dyDescent="0.2">
      <c r="BS39974" s="152"/>
      <c r="BT39974" s="153"/>
    </row>
    <row r="39975" spans="71:72" x14ac:dyDescent="0.2">
      <c r="BS39975" s="152"/>
      <c r="BT39975" s="153"/>
    </row>
    <row r="39976" spans="71:72" x14ac:dyDescent="0.2">
      <c r="BS39976" s="152"/>
      <c r="BT39976" s="153"/>
    </row>
    <row r="39977" spans="71:72" x14ac:dyDescent="0.2">
      <c r="BS39977" s="152"/>
      <c r="BT39977" s="153"/>
    </row>
    <row r="39978" spans="71:72" x14ac:dyDescent="0.2">
      <c r="BS39978" s="152"/>
      <c r="BT39978" s="153"/>
    </row>
    <row r="39979" spans="71:72" x14ac:dyDescent="0.2">
      <c r="BS39979" s="152"/>
      <c r="BT39979" s="153"/>
    </row>
    <row r="39980" spans="71:72" x14ac:dyDescent="0.2">
      <c r="BS39980" s="152"/>
      <c r="BT39980" s="153"/>
    </row>
    <row r="39981" spans="71:72" x14ac:dyDescent="0.2">
      <c r="BS39981" s="152"/>
      <c r="BT39981" s="153"/>
    </row>
    <row r="39982" spans="71:72" x14ac:dyDescent="0.2">
      <c r="BS39982" s="152"/>
      <c r="BT39982" s="153"/>
    </row>
    <row r="39983" spans="71:72" x14ac:dyDescent="0.2">
      <c r="BS39983" s="152"/>
      <c r="BT39983" s="153"/>
    </row>
    <row r="39984" spans="71:72" x14ac:dyDescent="0.2">
      <c r="BS39984" s="152"/>
      <c r="BT39984" s="153"/>
    </row>
    <row r="39985" spans="71:72" x14ac:dyDescent="0.2">
      <c r="BS39985" s="152"/>
      <c r="BT39985" s="153"/>
    </row>
    <row r="39986" spans="71:72" x14ac:dyDescent="0.2">
      <c r="BS39986" s="152"/>
      <c r="BT39986" s="153"/>
    </row>
    <row r="39987" spans="71:72" x14ac:dyDescent="0.2">
      <c r="BS39987" s="152"/>
      <c r="BT39987" s="153"/>
    </row>
    <row r="39988" spans="71:72" x14ac:dyDescent="0.2">
      <c r="BS39988" s="152"/>
      <c r="BT39988" s="153"/>
    </row>
    <row r="39989" spans="71:72" x14ac:dyDescent="0.2">
      <c r="BS39989" s="152"/>
      <c r="BT39989" s="153"/>
    </row>
    <row r="39990" spans="71:72" x14ac:dyDescent="0.2">
      <c r="BS39990" s="152"/>
      <c r="BT39990" s="153"/>
    </row>
    <row r="39991" spans="71:72" x14ac:dyDescent="0.2">
      <c r="BS39991" s="152"/>
      <c r="BT39991" s="153"/>
    </row>
    <row r="39992" spans="71:72" x14ac:dyDescent="0.2">
      <c r="BS39992" s="152"/>
      <c r="BT39992" s="153"/>
    </row>
    <row r="39993" spans="71:72" x14ac:dyDescent="0.2">
      <c r="BS39993" s="152"/>
      <c r="BT39993" s="153"/>
    </row>
    <row r="39994" spans="71:72" x14ac:dyDescent="0.2">
      <c r="BS39994" s="152"/>
      <c r="BT39994" s="153"/>
    </row>
    <row r="39995" spans="71:72" x14ac:dyDescent="0.2">
      <c r="BS39995" s="152"/>
      <c r="BT39995" s="153"/>
    </row>
    <row r="39996" spans="71:72" x14ac:dyDescent="0.2">
      <c r="BS39996" s="152"/>
      <c r="BT39996" s="153"/>
    </row>
    <row r="39997" spans="71:72" x14ac:dyDescent="0.2">
      <c r="BS39997" s="152"/>
      <c r="BT39997" s="153"/>
    </row>
    <row r="39998" spans="71:72" x14ac:dyDescent="0.2">
      <c r="BS39998" s="152"/>
      <c r="BT39998" s="153"/>
    </row>
    <row r="39999" spans="71:72" x14ac:dyDescent="0.2">
      <c r="BS39999" s="152"/>
      <c r="BT39999" s="153"/>
    </row>
    <row r="40000" spans="71:72" x14ac:dyDescent="0.2">
      <c r="BS40000" s="152"/>
      <c r="BT40000" s="153"/>
    </row>
    <row r="40001" spans="71:72" x14ac:dyDescent="0.2">
      <c r="BS40001" s="152"/>
      <c r="BT40001" s="153"/>
    </row>
    <row r="40002" spans="71:72" x14ac:dyDescent="0.2">
      <c r="BS40002" s="152"/>
      <c r="BT40002" s="153"/>
    </row>
    <row r="40003" spans="71:72" x14ac:dyDescent="0.2">
      <c r="BS40003" s="152"/>
      <c r="BT40003" s="153"/>
    </row>
    <row r="40004" spans="71:72" x14ac:dyDescent="0.2">
      <c r="BS40004" s="152"/>
      <c r="BT40004" s="153"/>
    </row>
    <row r="40005" spans="71:72" x14ac:dyDescent="0.2">
      <c r="BS40005" s="152"/>
      <c r="BT40005" s="153"/>
    </row>
    <row r="40006" spans="71:72" x14ac:dyDescent="0.2">
      <c r="BS40006" s="152"/>
      <c r="BT40006" s="153"/>
    </row>
    <row r="40007" spans="71:72" x14ac:dyDescent="0.2">
      <c r="BS40007" s="152"/>
      <c r="BT40007" s="153"/>
    </row>
    <row r="40008" spans="71:72" x14ac:dyDescent="0.2">
      <c r="BS40008" s="152"/>
      <c r="BT40008" s="153"/>
    </row>
    <row r="40009" spans="71:72" x14ac:dyDescent="0.2">
      <c r="BS40009" s="152"/>
      <c r="BT40009" s="153"/>
    </row>
    <row r="40010" spans="71:72" x14ac:dyDescent="0.2">
      <c r="BS40010" s="152"/>
      <c r="BT40010" s="153"/>
    </row>
    <row r="40011" spans="71:72" x14ac:dyDescent="0.2">
      <c r="BS40011" s="152"/>
      <c r="BT40011" s="153"/>
    </row>
    <row r="40012" spans="71:72" x14ac:dyDescent="0.2">
      <c r="BS40012" s="152"/>
      <c r="BT40012" s="153"/>
    </row>
    <row r="40013" spans="71:72" x14ac:dyDescent="0.2">
      <c r="BS40013" s="152"/>
      <c r="BT40013" s="153"/>
    </row>
    <row r="40014" spans="71:72" x14ac:dyDescent="0.2">
      <c r="BS40014" s="152"/>
      <c r="BT40014" s="153"/>
    </row>
    <row r="40015" spans="71:72" x14ac:dyDescent="0.2">
      <c r="BS40015" s="152"/>
      <c r="BT40015" s="153"/>
    </row>
    <row r="40016" spans="71:72" x14ac:dyDescent="0.2">
      <c r="BS40016" s="152"/>
      <c r="BT40016" s="153"/>
    </row>
    <row r="40017" spans="71:72" x14ac:dyDescent="0.2">
      <c r="BS40017" s="152"/>
      <c r="BT40017" s="153"/>
    </row>
    <row r="40018" spans="71:72" x14ac:dyDescent="0.2">
      <c r="BS40018" s="152"/>
      <c r="BT40018" s="153"/>
    </row>
    <row r="40019" spans="71:72" x14ac:dyDescent="0.2">
      <c r="BS40019" s="152"/>
      <c r="BT40019" s="153"/>
    </row>
    <row r="40020" spans="71:72" x14ac:dyDescent="0.2">
      <c r="BS40020" s="152"/>
      <c r="BT40020" s="153"/>
    </row>
    <row r="40021" spans="71:72" x14ac:dyDescent="0.2">
      <c r="BS40021" s="152"/>
      <c r="BT40021" s="153"/>
    </row>
    <row r="40022" spans="71:72" x14ac:dyDescent="0.2">
      <c r="BS40022" s="152"/>
      <c r="BT40022" s="153"/>
    </row>
    <row r="40023" spans="71:72" x14ac:dyDescent="0.2">
      <c r="BS40023" s="152"/>
      <c r="BT40023" s="153"/>
    </row>
    <row r="40024" spans="71:72" x14ac:dyDescent="0.2">
      <c r="BS40024" s="152"/>
      <c r="BT40024" s="153"/>
    </row>
    <row r="40025" spans="71:72" x14ac:dyDescent="0.2">
      <c r="BS40025" s="152"/>
      <c r="BT40025" s="153"/>
    </row>
    <row r="40026" spans="71:72" x14ac:dyDescent="0.2">
      <c r="BS40026" s="152"/>
      <c r="BT40026" s="153"/>
    </row>
    <row r="40027" spans="71:72" x14ac:dyDescent="0.2">
      <c r="BS40027" s="152"/>
      <c r="BT40027" s="153"/>
    </row>
    <row r="40028" spans="71:72" x14ac:dyDescent="0.2">
      <c r="BS40028" s="152"/>
      <c r="BT40028" s="153"/>
    </row>
    <row r="40029" spans="71:72" x14ac:dyDescent="0.2">
      <c r="BS40029" s="152"/>
      <c r="BT40029" s="153"/>
    </row>
    <row r="40030" spans="71:72" x14ac:dyDescent="0.2">
      <c r="BS40030" s="152"/>
      <c r="BT40030" s="153"/>
    </row>
    <row r="40031" spans="71:72" x14ac:dyDescent="0.2">
      <c r="BS40031" s="152"/>
      <c r="BT40031" s="153"/>
    </row>
    <row r="40032" spans="71:72" x14ac:dyDescent="0.2">
      <c r="BS40032" s="152"/>
      <c r="BT40032" s="153"/>
    </row>
    <row r="40033" spans="71:72" x14ac:dyDescent="0.2">
      <c r="BS40033" s="152"/>
      <c r="BT40033" s="153"/>
    </row>
    <row r="40034" spans="71:72" x14ac:dyDescent="0.2">
      <c r="BS40034" s="152"/>
      <c r="BT40034" s="153"/>
    </row>
    <row r="40035" spans="71:72" x14ac:dyDescent="0.2">
      <c r="BS40035" s="152"/>
      <c r="BT40035" s="153"/>
    </row>
    <row r="40036" spans="71:72" x14ac:dyDescent="0.2">
      <c r="BS40036" s="152"/>
      <c r="BT40036" s="153"/>
    </row>
    <row r="40037" spans="71:72" x14ac:dyDescent="0.2">
      <c r="BS40037" s="152"/>
      <c r="BT40037" s="153"/>
    </row>
    <row r="40038" spans="71:72" x14ac:dyDescent="0.2">
      <c r="BS40038" s="152"/>
      <c r="BT40038" s="153"/>
    </row>
    <row r="40039" spans="71:72" x14ac:dyDescent="0.2">
      <c r="BS40039" s="152"/>
      <c r="BT40039" s="153"/>
    </row>
    <row r="40040" spans="71:72" x14ac:dyDescent="0.2">
      <c r="BS40040" s="152"/>
      <c r="BT40040" s="153"/>
    </row>
    <row r="40041" spans="71:72" x14ac:dyDescent="0.2">
      <c r="BS40041" s="152"/>
      <c r="BT40041" s="153"/>
    </row>
    <row r="40042" spans="71:72" x14ac:dyDescent="0.2">
      <c r="BS40042" s="152"/>
      <c r="BT40042" s="153"/>
    </row>
    <row r="40043" spans="71:72" x14ac:dyDescent="0.2">
      <c r="BS40043" s="152"/>
      <c r="BT40043" s="153"/>
    </row>
    <row r="40044" spans="71:72" x14ac:dyDescent="0.2">
      <c r="BS40044" s="152"/>
      <c r="BT40044" s="153"/>
    </row>
    <row r="40045" spans="71:72" x14ac:dyDescent="0.2">
      <c r="BS40045" s="152"/>
      <c r="BT40045" s="153"/>
    </row>
    <row r="40046" spans="71:72" x14ac:dyDescent="0.2">
      <c r="BS40046" s="152"/>
      <c r="BT40046" s="153"/>
    </row>
    <row r="40047" spans="71:72" x14ac:dyDescent="0.2">
      <c r="BS40047" s="152"/>
      <c r="BT40047" s="153"/>
    </row>
    <row r="40048" spans="71:72" x14ac:dyDescent="0.2">
      <c r="BS40048" s="152"/>
      <c r="BT40048" s="153"/>
    </row>
    <row r="40049" spans="71:72" x14ac:dyDescent="0.2">
      <c r="BS40049" s="152"/>
      <c r="BT40049" s="153"/>
    </row>
    <row r="40050" spans="71:72" x14ac:dyDescent="0.2">
      <c r="BS40050" s="152"/>
      <c r="BT40050" s="153"/>
    </row>
    <row r="40051" spans="71:72" x14ac:dyDescent="0.2">
      <c r="BS40051" s="152"/>
      <c r="BT40051" s="153"/>
    </row>
    <row r="40052" spans="71:72" x14ac:dyDescent="0.2">
      <c r="BS40052" s="152"/>
      <c r="BT40052" s="153"/>
    </row>
    <row r="40053" spans="71:72" x14ac:dyDescent="0.2">
      <c r="BS40053" s="152"/>
      <c r="BT40053" s="153"/>
    </row>
    <row r="40054" spans="71:72" x14ac:dyDescent="0.2">
      <c r="BS40054" s="152"/>
      <c r="BT40054" s="153"/>
    </row>
    <row r="40055" spans="71:72" x14ac:dyDescent="0.2">
      <c r="BS40055" s="152"/>
      <c r="BT40055" s="153"/>
    </row>
    <row r="40056" spans="71:72" x14ac:dyDescent="0.2">
      <c r="BS40056" s="152"/>
      <c r="BT40056" s="153"/>
    </row>
    <row r="40057" spans="71:72" x14ac:dyDescent="0.2">
      <c r="BS40057" s="152"/>
      <c r="BT40057" s="153"/>
    </row>
    <row r="40058" spans="71:72" x14ac:dyDescent="0.2">
      <c r="BS40058" s="152"/>
      <c r="BT40058" s="153"/>
    </row>
    <row r="40059" spans="71:72" x14ac:dyDescent="0.2">
      <c r="BS40059" s="152"/>
      <c r="BT40059" s="153"/>
    </row>
    <row r="40060" spans="71:72" x14ac:dyDescent="0.2">
      <c r="BS40060" s="152"/>
      <c r="BT40060" s="153"/>
    </row>
    <row r="40061" spans="71:72" x14ac:dyDescent="0.2">
      <c r="BS40061" s="152"/>
      <c r="BT40061" s="153"/>
    </row>
    <row r="40062" spans="71:72" x14ac:dyDescent="0.2">
      <c r="BS40062" s="152"/>
      <c r="BT40062" s="153"/>
    </row>
    <row r="40063" spans="71:72" x14ac:dyDescent="0.2">
      <c r="BS40063" s="152"/>
      <c r="BT40063" s="153"/>
    </row>
    <row r="40064" spans="71:72" x14ac:dyDescent="0.2">
      <c r="BS40064" s="152"/>
      <c r="BT40064" s="153"/>
    </row>
    <row r="40065" spans="71:72" x14ac:dyDescent="0.2">
      <c r="BS40065" s="152"/>
      <c r="BT40065" s="153"/>
    </row>
    <row r="40066" spans="71:72" x14ac:dyDescent="0.2">
      <c r="BS40066" s="152"/>
      <c r="BT40066" s="153"/>
    </row>
    <row r="40067" spans="71:72" x14ac:dyDescent="0.2">
      <c r="BS40067" s="152"/>
      <c r="BT40067" s="153"/>
    </row>
    <row r="40068" spans="71:72" x14ac:dyDescent="0.2">
      <c r="BS40068" s="152"/>
      <c r="BT40068" s="153"/>
    </row>
    <row r="40069" spans="71:72" x14ac:dyDescent="0.2">
      <c r="BS40069" s="152"/>
      <c r="BT40069" s="153"/>
    </row>
    <row r="40070" spans="71:72" x14ac:dyDescent="0.2">
      <c r="BS40070" s="152"/>
      <c r="BT40070" s="153"/>
    </row>
    <row r="40071" spans="71:72" x14ac:dyDescent="0.2">
      <c r="BS40071" s="152"/>
      <c r="BT40071" s="153"/>
    </row>
    <row r="40072" spans="71:72" x14ac:dyDescent="0.2">
      <c r="BS40072" s="152"/>
      <c r="BT40072" s="153"/>
    </row>
    <row r="40073" spans="71:72" x14ac:dyDescent="0.2">
      <c r="BS40073" s="152"/>
      <c r="BT40073" s="153"/>
    </row>
    <row r="40074" spans="71:72" x14ac:dyDescent="0.2">
      <c r="BS40074" s="152"/>
      <c r="BT40074" s="153"/>
    </row>
    <row r="40075" spans="71:72" x14ac:dyDescent="0.2">
      <c r="BS40075" s="152"/>
      <c r="BT40075" s="153"/>
    </row>
    <row r="40076" spans="71:72" x14ac:dyDescent="0.2">
      <c r="BS40076" s="152"/>
      <c r="BT40076" s="153"/>
    </row>
    <row r="40077" spans="71:72" x14ac:dyDescent="0.2">
      <c r="BS40077" s="152"/>
      <c r="BT40077" s="153"/>
    </row>
    <row r="40078" spans="71:72" x14ac:dyDescent="0.2">
      <c r="BS40078" s="152"/>
      <c r="BT40078" s="153"/>
    </row>
    <row r="40079" spans="71:72" x14ac:dyDescent="0.2">
      <c r="BS40079" s="152"/>
      <c r="BT40079" s="153"/>
    </row>
    <row r="40080" spans="71:72" x14ac:dyDescent="0.2">
      <c r="BS40080" s="152"/>
      <c r="BT40080" s="153"/>
    </row>
    <row r="40081" spans="71:72" x14ac:dyDescent="0.2">
      <c r="BS40081" s="152"/>
      <c r="BT40081" s="153"/>
    </row>
    <row r="40082" spans="71:72" x14ac:dyDescent="0.2">
      <c r="BS40082" s="152"/>
      <c r="BT40082" s="153"/>
    </row>
    <row r="40083" spans="71:72" x14ac:dyDescent="0.2">
      <c r="BS40083" s="152"/>
      <c r="BT40083" s="153"/>
    </row>
    <row r="40084" spans="71:72" x14ac:dyDescent="0.2">
      <c r="BS40084" s="152"/>
      <c r="BT40084" s="153"/>
    </row>
    <row r="40085" spans="71:72" x14ac:dyDescent="0.2">
      <c r="BS40085" s="152"/>
      <c r="BT40085" s="153"/>
    </row>
    <row r="40086" spans="71:72" x14ac:dyDescent="0.2">
      <c r="BS40086" s="152"/>
      <c r="BT40086" s="153"/>
    </row>
    <row r="40087" spans="71:72" x14ac:dyDescent="0.2">
      <c r="BS40087" s="152"/>
      <c r="BT40087" s="153"/>
    </row>
    <row r="40088" spans="71:72" x14ac:dyDescent="0.2">
      <c r="BS40088" s="152"/>
      <c r="BT40088" s="153"/>
    </row>
    <row r="40089" spans="71:72" x14ac:dyDescent="0.2">
      <c r="BS40089" s="152"/>
      <c r="BT40089" s="153"/>
    </row>
    <row r="40090" spans="71:72" x14ac:dyDescent="0.2">
      <c r="BS40090" s="152"/>
      <c r="BT40090" s="153"/>
    </row>
    <row r="40091" spans="71:72" x14ac:dyDescent="0.2">
      <c r="BS40091" s="152"/>
      <c r="BT40091" s="153"/>
    </row>
    <row r="40092" spans="71:72" x14ac:dyDescent="0.2">
      <c r="BS40092" s="152"/>
      <c r="BT40092" s="153"/>
    </row>
    <row r="40093" spans="71:72" x14ac:dyDescent="0.2">
      <c r="BS40093" s="152"/>
      <c r="BT40093" s="153"/>
    </row>
    <row r="40094" spans="71:72" x14ac:dyDescent="0.2">
      <c r="BS40094" s="152"/>
      <c r="BT40094" s="153"/>
    </row>
    <row r="40095" spans="71:72" x14ac:dyDescent="0.2">
      <c r="BS40095" s="152"/>
      <c r="BT40095" s="153"/>
    </row>
    <row r="40096" spans="71:72" x14ac:dyDescent="0.2">
      <c r="BS40096" s="152"/>
      <c r="BT40096" s="153"/>
    </row>
    <row r="40097" spans="71:72" x14ac:dyDescent="0.2">
      <c r="BS40097" s="152"/>
      <c r="BT40097" s="153"/>
    </row>
    <row r="40098" spans="71:72" x14ac:dyDescent="0.2">
      <c r="BS40098" s="152"/>
      <c r="BT40098" s="153"/>
    </row>
    <row r="40099" spans="71:72" x14ac:dyDescent="0.2">
      <c r="BS40099" s="152"/>
      <c r="BT40099" s="153"/>
    </row>
    <row r="40100" spans="71:72" x14ac:dyDescent="0.2">
      <c r="BS40100" s="152"/>
      <c r="BT40100" s="153"/>
    </row>
    <row r="40101" spans="71:72" x14ac:dyDescent="0.2">
      <c r="BS40101" s="152"/>
      <c r="BT40101" s="153"/>
    </row>
    <row r="40102" spans="71:72" x14ac:dyDescent="0.2">
      <c r="BS40102" s="152"/>
      <c r="BT40102" s="153"/>
    </row>
    <row r="40103" spans="71:72" x14ac:dyDescent="0.2">
      <c r="BS40103" s="152"/>
      <c r="BT40103" s="153"/>
    </row>
    <row r="40104" spans="71:72" x14ac:dyDescent="0.2">
      <c r="BS40104" s="152"/>
      <c r="BT40104" s="153"/>
    </row>
    <row r="40105" spans="71:72" x14ac:dyDescent="0.2">
      <c r="BS40105" s="152"/>
      <c r="BT40105" s="153"/>
    </row>
    <row r="40106" spans="71:72" x14ac:dyDescent="0.2">
      <c r="BS40106" s="152"/>
      <c r="BT40106" s="153"/>
    </row>
    <row r="40107" spans="71:72" x14ac:dyDescent="0.2">
      <c r="BS40107" s="152"/>
      <c r="BT40107" s="153"/>
    </row>
    <row r="40108" spans="71:72" x14ac:dyDescent="0.2">
      <c r="BS40108" s="152"/>
      <c r="BT40108" s="153"/>
    </row>
    <row r="40109" spans="71:72" x14ac:dyDescent="0.2">
      <c r="BS40109" s="152"/>
      <c r="BT40109" s="153"/>
    </row>
    <row r="40110" spans="71:72" x14ac:dyDescent="0.2">
      <c r="BS40110" s="152"/>
      <c r="BT40110" s="153"/>
    </row>
    <row r="40111" spans="71:72" x14ac:dyDescent="0.2">
      <c r="BS40111" s="152"/>
      <c r="BT40111" s="153"/>
    </row>
    <row r="40112" spans="71:72" x14ac:dyDescent="0.2">
      <c r="BS40112" s="152"/>
      <c r="BT40112" s="153"/>
    </row>
    <row r="40113" spans="71:72" x14ac:dyDescent="0.2">
      <c r="BS40113" s="152"/>
      <c r="BT40113" s="153"/>
    </row>
    <row r="40114" spans="71:72" x14ac:dyDescent="0.2">
      <c r="BS40114" s="152"/>
      <c r="BT40114" s="153"/>
    </row>
    <row r="40115" spans="71:72" x14ac:dyDescent="0.2">
      <c r="BS40115" s="152"/>
      <c r="BT40115" s="153"/>
    </row>
    <row r="40116" spans="71:72" x14ac:dyDescent="0.2">
      <c r="BS40116" s="152"/>
      <c r="BT40116" s="153"/>
    </row>
    <row r="40117" spans="71:72" x14ac:dyDescent="0.2">
      <c r="BS40117" s="152"/>
      <c r="BT40117" s="153"/>
    </row>
    <row r="40118" spans="71:72" x14ac:dyDescent="0.2">
      <c r="BS40118" s="152"/>
      <c r="BT40118" s="153"/>
    </row>
    <row r="40119" spans="71:72" x14ac:dyDescent="0.2">
      <c r="BS40119" s="152"/>
      <c r="BT40119" s="153"/>
    </row>
    <row r="40120" spans="71:72" x14ac:dyDescent="0.2">
      <c r="BS40120" s="152"/>
      <c r="BT40120" s="153"/>
    </row>
    <row r="40121" spans="71:72" x14ac:dyDescent="0.2">
      <c r="BS40121" s="152"/>
      <c r="BT40121" s="153"/>
    </row>
    <row r="40122" spans="71:72" x14ac:dyDescent="0.2">
      <c r="BS40122" s="152"/>
      <c r="BT40122" s="153"/>
    </row>
    <row r="40123" spans="71:72" x14ac:dyDescent="0.2">
      <c r="BS40123" s="152"/>
      <c r="BT40123" s="153"/>
    </row>
    <row r="40124" spans="71:72" x14ac:dyDescent="0.2">
      <c r="BS40124" s="152"/>
      <c r="BT40124" s="153"/>
    </row>
    <row r="40125" spans="71:72" x14ac:dyDescent="0.2">
      <c r="BS40125" s="152"/>
      <c r="BT40125" s="153"/>
    </row>
    <row r="40126" spans="71:72" x14ac:dyDescent="0.2">
      <c r="BS40126" s="152"/>
      <c r="BT40126" s="153"/>
    </row>
    <row r="40127" spans="71:72" x14ac:dyDescent="0.2">
      <c r="BS40127" s="152"/>
      <c r="BT40127" s="153"/>
    </row>
    <row r="40128" spans="71:72" x14ac:dyDescent="0.2">
      <c r="BS40128" s="152"/>
      <c r="BT40128" s="153"/>
    </row>
    <row r="40129" spans="71:72" x14ac:dyDescent="0.2">
      <c r="BS40129" s="152"/>
      <c r="BT40129" s="153"/>
    </row>
    <row r="40130" spans="71:72" x14ac:dyDescent="0.2">
      <c r="BS40130" s="152"/>
      <c r="BT40130" s="153"/>
    </row>
    <row r="40131" spans="71:72" x14ac:dyDescent="0.2">
      <c r="BS40131" s="152"/>
      <c r="BT40131" s="153"/>
    </row>
    <row r="40132" spans="71:72" x14ac:dyDescent="0.2">
      <c r="BS40132" s="152"/>
      <c r="BT40132" s="153"/>
    </row>
    <row r="40133" spans="71:72" x14ac:dyDescent="0.2">
      <c r="BS40133" s="152"/>
      <c r="BT40133" s="153"/>
    </row>
    <row r="40134" spans="71:72" x14ac:dyDescent="0.2">
      <c r="BS40134" s="152"/>
      <c r="BT40134" s="153"/>
    </row>
    <row r="40135" spans="71:72" x14ac:dyDescent="0.2">
      <c r="BS40135" s="152"/>
      <c r="BT40135" s="153"/>
    </row>
    <row r="40136" spans="71:72" x14ac:dyDescent="0.2">
      <c r="BS40136" s="152"/>
      <c r="BT40136" s="153"/>
    </row>
    <row r="40137" spans="71:72" x14ac:dyDescent="0.2">
      <c r="BS40137" s="152"/>
      <c r="BT40137" s="153"/>
    </row>
    <row r="40138" spans="71:72" x14ac:dyDescent="0.2">
      <c r="BS40138" s="152"/>
      <c r="BT40138" s="153"/>
    </row>
    <row r="40139" spans="71:72" x14ac:dyDescent="0.2">
      <c r="BS40139" s="152"/>
      <c r="BT40139" s="153"/>
    </row>
    <row r="40140" spans="71:72" x14ac:dyDescent="0.2">
      <c r="BS40140" s="152"/>
      <c r="BT40140" s="153"/>
    </row>
    <row r="40141" spans="71:72" x14ac:dyDescent="0.2">
      <c r="BS40141" s="152"/>
      <c r="BT40141" s="153"/>
    </row>
    <row r="40142" spans="71:72" x14ac:dyDescent="0.2">
      <c r="BS40142" s="152"/>
      <c r="BT40142" s="153"/>
    </row>
    <row r="40143" spans="71:72" x14ac:dyDescent="0.2">
      <c r="BS40143" s="152"/>
      <c r="BT40143" s="153"/>
    </row>
    <row r="40144" spans="71:72" x14ac:dyDescent="0.2">
      <c r="BS40144" s="152"/>
      <c r="BT40144" s="153"/>
    </row>
    <row r="40145" spans="71:72" x14ac:dyDescent="0.2">
      <c r="BS40145" s="152"/>
      <c r="BT40145" s="153"/>
    </row>
    <row r="40146" spans="71:72" x14ac:dyDescent="0.2">
      <c r="BS40146" s="152"/>
      <c r="BT40146" s="153"/>
    </row>
    <row r="40147" spans="71:72" x14ac:dyDescent="0.2">
      <c r="BS40147" s="152"/>
      <c r="BT40147" s="153"/>
    </row>
    <row r="40148" spans="71:72" x14ac:dyDescent="0.2">
      <c r="BS40148" s="152"/>
      <c r="BT40148" s="153"/>
    </row>
    <row r="40149" spans="71:72" x14ac:dyDescent="0.2">
      <c r="BS40149" s="152"/>
      <c r="BT40149" s="153"/>
    </row>
    <row r="40150" spans="71:72" x14ac:dyDescent="0.2">
      <c r="BS40150" s="152"/>
      <c r="BT40150" s="153"/>
    </row>
    <row r="40151" spans="71:72" x14ac:dyDescent="0.2">
      <c r="BS40151" s="152"/>
      <c r="BT40151" s="153"/>
    </row>
    <row r="40152" spans="71:72" x14ac:dyDescent="0.2">
      <c r="BS40152" s="152"/>
      <c r="BT40152" s="153"/>
    </row>
    <row r="40153" spans="71:72" x14ac:dyDescent="0.2">
      <c r="BS40153" s="152"/>
      <c r="BT40153" s="153"/>
    </row>
    <row r="40154" spans="71:72" x14ac:dyDescent="0.2">
      <c r="BS40154" s="152"/>
      <c r="BT40154" s="153"/>
    </row>
    <row r="40155" spans="71:72" x14ac:dyDescent="0.2">
      <c r="BS40155" s="152"/>
      <c r="BT40155" s="153"/>
    </row>
    <row r="40156" spans="71:72" x14ac:dyDescent="0.2">
      <c r="BS40156" s="152"/>
      <c r="BT40156" s="153"/>
    </row>
    <row r="40157" spans="71:72" x14ac:dyDescent="0.2">
      <c r="BS40157" s="152"/>
      <c r="BT40157" s="153"/>
    </row>
    <row r="40158" spans="71:72" x14ac:dyDescent="0.2">
      <c r="BS40158" s="152"/>
      <c r="BT40158" s="153"/>
    </row>
    <row r="40159" spans="71:72" x14ac:dyDescent="0.2">
      <c r="BS40159" s="152"/>
      <c r="BT40159" s="153"/>
    </row>
    <row r="40160" spans="71:72" x14ac:dyDescent="0.2">
      <c r="BS40160" s="152"/>
      <c r="BT40160" s="153"/>
    </row>
    <row r="40161" spans="71:72" x14ac:dyDescent="0.2">
      <c r="BS40161" s="152"/>
      <c r="BT40161" s="153"/>
    </row>
    <row r="40162" spans="71:72" x14ac:dyDescent="0.2">
      <c r="BS40162" s="152"/>
      <c r="BT40162" s="153"/>
    </row>
    <row r="40163" spans="71:72" x14ac:dyDescent="0.2">
      <c r="BS40163" s="152"/>
      <c r="BT40163" s="153"/>
    </row>
    <row r="40164" spans="71:72" x14ac:dyDescent="0.2">
      <c r="BS40164" s="152"/>
      <c r="BT40164" s="153"/>
    </row>
    <row r="40165" spans="71:72" x14ac:dyDescent="0.2">
      <c r="BS40165" s="152"/>
      <c r="BT40165" s="153"/>
    </row>
    <row r="40166" spans="71:72" x14ac:dyDescent="0.2">
      <c r="BS40166" s="152"/>
      <c r="BT40166" s="153"/>
    </row>
    <row r="40167" spans="71:72" x14ac:dyDescent="0.2">
      <c r="BS40167" s="152"/>
      <c r="BT40167" s="153"/>
    </row>
    <row r="40168" spans="71:72" x14ac:dyDescent="0.2">
      <c r="BS40168" s="152"/>
      <c r="BT40168" s="153"/>
    </row>
    <row r="40169" spans="71:72" x14ac:dyDescent="0.2">
      <c r="BS40169" s="152"/>
      <c r="BT40169" s="153"/>
    </row>
    <row r="40170" spans="71:72" x14ac:dyDescent="0.2">
      <c r="BS40170" s="152"/>
      <c r="BT40170" s="153"/>
    </row>
    <row r="40171" spans="71:72" x14ac:dyDescent="0.2">
      <c r="BS40171" s="152"/>
      <c r="BT40171" s="153"/>
    </row>
    <row r="40172" spans="71:72" x14ac:dyDescent="0.2">
      <c r="BS40172" s="152"/>
      <c r="BT40172" s="153"/>
    </row>
    <row r="40173" spans="71:72" x14ac:dyDescent="0.2">
      <c r="BS40173" s="152"/>
      <c r="BT40173" s="153"/>
    </row>
    <row r="40174" spans="71:72" x14ac:dyDescent="0.2">
      <c r="BS40174" s="152"/>
      <c r="BT40174" s="153"/>
    </row>
    <row r="40175" spans="71:72" x14ac:dyDescent="0.2">
      <c r="BS40175" s="152"/>
      <c r="BT40175" s="153"/>
    </row>
    <row r="40176" spans="71:72" x14ac:dyDescent="0.2">
      <c r="BS40176" s="152"/>
      <c r="BT40176" s="153"/>
    </row>
    <row r="40177" spans="71:72" x14ac:dyDescent="0.2">
      <c r="BS40177" s="152"/>
      <c r="BT40177" s="153"/>
    </row>
    <row r="40178" spans="71:72" x14ac:dyDescent="0.2">
      <c r="BS40178" s="152"/>
      <c r="BT40178" s="153"/>
    </row>
    <row r="40179" spans="71:72" x14ac:dyDescent="0.2">
      <c r="BS40179" s="152"/>
      <c r="BT40179" s="153"/>
    </row>
    <row r="40180" spans="71:72" x14ac:dyDescent="0.2">
      <c r="BS40180" s="152"/>
      <c r="BT40180" s="153"/>
    </row>
    <row r="40181" spans="71:72" x14ac:dyDescent="0.2">
      <c r="BS40181" s="152"/>
      <c r="BT40181" s="153"/>
    </row>
    <row r="40182" spans="71:72" x14ac:dyDescent="0.2">
      <c r="BS40182" s="152"/>
      <c r="BT40182" s="153"/>
    </row>
    <row r="40183" spans="71:72" x14ac:dyDescent="0.2">
      <c r="BS40183" s="152"/>
      <c r="BT40183" s="153"/>
    </row>
    <row r="40184" spans="71:72" x14ac:dyDescent="0.2">
      <c r="BS40184" s="152"/>
      <c r="BT40184" s="153"/>
    </row>
    <row r="40185" spans="71:72" x14ac:dyDescent="0.2">
      <c r="BS40185" s="152"/>
      <c r="BT40185" s="153"/>
    </row>
    <row r="40186" spans="71:72" x14ac:dyDescent="0.2">
      <c r="BS40186" s="152"/>
      <c r="BT40186" s="153"/>
    </row>
    <row r="40187" spans="71:72" x14ac:dyDescent="0.2">
      <c r="BS40187" s="152"/>
      <c r="BT40187" s="153"/>
    </row>
    <row r="40188" spans="71:72" x14ac:dyDescent="0.2">
      <c r="BS40188" s="152"/>
      <c r="BT40188" s="153"/>
    </row>
    <row r="40189" spans="71:72" x14ac:dyDescent="0.2">
      <c r="BS40189" s="152"/>
      <c r="BT40189" s="153"/>
    </row>
    <row r="40190" spans="71:72" x14ac:dyDescent="0.2">
      <c r="BS40190" s="152"/>
      <c r="BT40190" s="153"/>
    </row>
    <row r="40191" spans="71:72" x14ac:dyDescent="0.2">
      <c r="BS40191" s="152"/>
      <c r="BT40191" s="153"/>
    </row>
    <row r="40192" spans="71:72" x14ac:dyDescent="0.2">
      <c r="BS40192" s="152"/>
      <c r="BT40192" s="153"/>
    </row>
    <row r="40193" spans="71:72" x14ac:dyDescent="0.2">
      <c r="BS40193" s="152"/>
      <c r="BT40193" s="153"/>
    </row>
    <row r="40194" spans="71:72" x14ac:dyDescent="0.2">
      <c r="BS40194" s="152"/>
      <c r="BT40194" s="153"/>
    </row>
    <row r="40195" spans="71:72" x14ac:dyDescent="0.2">
      <c r="BS40195" s="152"/>
      <c r="BT40195" s="153"/>
    </row>
    <row r="40196" spans="71:72" x14ac:dyDescent="0.2">
      <c r="BS40196" s="152"/>
      <c r="BT40196" s="153"/>
    </row>
    <row r="40197" spans="71:72" x14ac:dyDescent="0.2">
      <c r="BS40197" s="152"/>
      <c r="BT40197" s="153"/>
    </row>
    <row r="40198" spans="71:72" x14ac:dyDescent="0.2">
      <c r="BS40198" s="152"/>
      <c r="BT40198" s="153"/>
    </row>
    <row r="40199" spans="71:72" x14ac:dyDescent="0.2">
      <c r="BS40199" s="152"/>
      <c r="BT40199" s="153"/>
    </row>
    <row r="40200" spans="71:72" x14ac:dyDescent="0.2">
      <c r="BS40200" s="152"/>
      <c r="BT40200" s="153"/>
    </row>
    <row r="40201" spans="71:72" x14ac:dyDescent="0.2">
      <c r="BS40201" s="152"/>
      <c r="BT40201" s="153"/>
    </row>
    <row r="40202" spans="71:72" x14ac:dyDescent="0.2">
      <c r="BS40202" s="152"/>
      <c r="BT40202" s="153"/>
    </row>
    <row r="40203" spans="71:72" x14ac:dyDescent="0.2">
      <c r="BS40203" s="152"/>
      <c r="BT40203" s="153"/>
    </row>
    <row r="40204" spans="71:72" x14ac:dyDescent="0.2">
      <c r="BS40204" s="152"/>
      <c r="BT40204" s="153"/>
    </row>
    <row r="40205" spans="71:72" x14ac:dyDescent="0.2">
      <c r="BS40205" s="152"/>
      <c r="BT40205" s="153"/>
    </row>
    <row r="40206" spans="71:72" x14ac:dyDescent="0.2">
      <c r="BS40206" s="152"/>
      <c r="BT40206" s="153"/>
    </row>
    <row r="40207" spans="71:72" x14ac:dyDescent="0.2">
      <c r="BS40207" s="152"/>
      <c r="BT40207" s="153"/>
    </row>
    <row r="40208" spans="71:72" x14ac:dyDescent="0.2">
      <c r="BS40208" s="152"/>
      <c r="BT40208" s="153"/>
    </row>
    <row r="40209" spans="71:72" x14ac:dyDescent="0.2">
      <c r="BS40209" s="152"/>
      <c r="BT40209" s="153"/>
    </row>
    <row r="40210" spans="71:72" x14ac:dyDescent="0.2">
      <c r="BS40210" s="152"/>
      <c r="BT40210" s="153"/>
    </row>
    <row r="40211" spans="71:72" x14ac:dyDescent="0.2">
      <c r="BS40211" s="152"/>
      <c r="BT40211" s="153"/>
    </row>
    <row r="40212" spans="71:72" x14ac:dyDescent="0.2">
      <c r="BS40212" s="152"/>
      <c r="BT40212" s="153"/>
    </row>
    <row r="40213" spans="71:72" x14ac:dyDescent="0.2">
      <c r="BS40213" s="152"/>
      <c r="BT40213" s="153"/>
    </row>
    <row r="40214" spans="71:72" x14ac:dyDescent="0.2">
      <c r="BS40214" s="152"/>
      <c r="BT40214" s="153"/>
    </row>
    <row r="40215" spans="71:72" x14ac:dyDescent="0.2">
      <c r="BS40215" s="152"/>
      <c r="BT40215" s="153"/>
    </row>
    <row r="40216" spans="71:72" x14ac:dyDescent="0.2">
      <c r="BS40216" s="152"/>
      <c r="BT40216" s="153"/>
    </row>
    <row r="40217" spans="71:72" x14ac:dyDescent="0.2">
      <c r="BS40217" s="152"/>
      <c r="BT40217" s="153"/>
    </row>
    <row r="40218" spans="71:72" x14ac:dyDescent="0.2">
      <c r="BS40218" s="152"/>
      <c r="BT40218" s="153"/>
    </row>
    <row r="40219" spans="71:72" x14ac:dyDescent="0.2">
      <c r="BS40219" s="152"/>
      <c r="BT40219" s="153"/>
    </row>
    <row r="40220" spans="71:72" x14ac:dyDescent="0.2">
      <c r="BS40220" s="152"/>
      <c r="BT40220" s="153"/>
    </row>
    <row r="40221" spans="71:72" x14ac:dyDescent="0.2">
      <c r="BS40221" s="152"/>
      <c r="BT40221" s="153"/>
    </row>
    <row r="40222" spans="71:72" x14ac:dyDescent="0.2">
      <c r="BS40222" s="152"/>
      <c r="BT40222" s="153"/>
    </row>
    <row r="40223" spans="71:72" x14ac:dyDescent="0.2">
      <c r="BS40223" s="152"/>
      <c r="BT40223" s="153"/>
    </row>
    <row r="40224" spans="71:72" x14ac:dyDescent="0.2">
      <c r="BS40224" s="152"/>
      <c r="BT40224" s="153"/>
    </row>
    <row r="40225" spans="71:72" x14ac:dyDescent="0.2">
      <c r="BS40225" s="152"/>
      <c r="BT40225" s="153"/>
    </row>
    <row r="40226" spans="71:72" x14ac:dyDescent="0.2">
      <c r="BS40226" s="152"/>
      <c r="BT40226" s="153"/>
    </row>
    <row r="40227" spans="71:72" x14ac:dyDescent="0.2">
      <c r="BS40227" s="152"/>
      <c r="BT40227" s="153"/>
    </row>
    <row r="40228" spans="71:72" x14ac:dyDescent="0.2">
      <c r="BS40228" s="152"/>
      <c r="BT40228" s="153"/>
    </row>
    <row r="40229" spans="71:72" x14ac:dyDescent="0.2">
      <c r="BS40229" s="152"/>
      <c r="BT40229" s="153"/>
    </row>
    <row r="40230" spans="71:72" x14ac:dyDescent="0.2">
      <c r="BS40230" s="152"/>
      <c r="BT40230" s="153"/>
    </row>
    <row r="40231" spans="71:72" x14ac:dyDescent="0.2">
      <c r="BS40231" s="152"/>
      <c r="BT40231" s="153"/>
    </row>
    <row r="40232" spans="71:72" x14ac:dyDescent="0.2">
      <c r="BS40232" s="152"/>
      <c r="BT40232" s="153"/>
    </row>
    <row r="40233" spans="71:72" x14ac:dyDescent="0.2">
      <c r="BS40233" s="152"/>
      <c r="BT40233" s="153"/>
    </row>
    <row r="40234" spans="71:72" x14ac:dyDescent="0.2">
      <c r="BS40234" s="152"/>
      <c r="BT40234" s="153"/>
    </row>
    <row r="40235" spans="71:72" x14ac:dyDescent="0.2">
      <c r="BS40235" s="152"/>
      <c r="BT40235" s="153"/>
    </row>
    <row r="40236" spans="71:72" x14ac:dyDescent="0.2">
      <c r="BS40236" s="152"/>
      <c r="BT40236" s="153"/>
    </row>
    <row r="40237" spans="71:72" x14ac:dyDescent="0.2">
      <c r="BS40237" s="152"/>
      <c r="BT40237" s="153"/>
    </row>
    <row r="40238" spans="71:72" x14ac:dyDescent="0.2">
      <c r="BS40238" s="152"/>
      <c r="BT40238" s="153"/>
    </row>
    <row r="40239" spans="71:72" x14ac:dyDescent="0.2">
      <c r="BS40239" s="152"/>
      <c r="BT40239" s="153"/>
    </row>
    <row r="40240" spans="71:72" x14ac:dyDescent="0.2">
      <c r="BS40240" s="152"/>
      <c r="BT40240" s="153"/>
    </row>
    <row r="40241" spans="71:72" x14ac:dyDescent="0.2">
      <c r="BS40241" s="152"/>
      <c r="BT40241" s="153"/>
    </row>
    <row r="40242" spans="71:72" x14ac:dyDescent="0.2">
      <c r="BS40242" s="152"/>
      <c r="BT40242" s="153"/>
    </row>
    <row r="40243" spans="71:72" x14ac:dyDescent="0.2">
      <c r="BS40243" s="152"/>
      <c r="BT40243" s="153"/>
    </row>
    <row r="40244" spans="71:72" x14ac:dyDescent="0.2">
      <c r="BS40244" s="152"/>
      <c r="BT40244" s="153"/>
    </row>
    <row r="40245" spans="71:72" x14ac:dyDescent="0.2">
      <c r="BS40245" s="152"/>
      <c r="BT40245" s="153"/>
    </row>
    <row r="40246" spans="71:72" x14ac:dyDescent="0.2">
      <c r="BS40246" s="152"/>
      <c r="BT40246" s="153"/>
    </row>
    <row r="40247" spans="71:72" x14ac:dyDescent="0.2">
      <c r="BS40247" s="152"/>
      <c r="BT40247" s="153"/>
    </row>
    <row r="40248" spans="71:72" x14ac:dyDescent="0.2">
      <c r="BS40248" s="152"/>
      <c r="BT40248" s="153"/>
    </row>
    <row r="40249" spans="71:72" x14ac:dyDescent="0.2">
      <c r="BS40249" s="152"/>
      <c r="BT40249" s="153"/>
    </row>
    <row r="40250" spans="71:72" x14ac:dyDescent="0.2">
      <c r="BS40250" s="152"/>
      <c r="BT40250" s="153"/>
    </row>
    <row r="40251" spans="71:72" x14ac:dyDescent="0.2">
      <c r="BS40251" s="152"/>
      <c r="BT40251" s="153"/>
    </row>
    <row r="40252" spans="71:72" x14ac:dyDescent="0.2">
      <c r="BS40252" s="152"/>
      <c r="BT40252" s="153"/>
    </row>
    <row r="40253" spans="71:72" x14ac:dyDescent="0.2">
      <c r="BS40253" s="152"/>
      <c r="BT40253" s="153"/>
    </row>
    <row r="40254" spans="71:72" x14ac:dyDescent="0.2">
      <c r="BS40254" s="152"/>
      <c r="BT40254" s="153"/>
    </row>
    <row r="40255" spans="71:72" x14ac:dyDescent="0.2">
      <c r="BS40255" s="152"/>
      <c r="BT40255" s="153"/>
    </row>
    <row r="40256" spans="71:72" x14ac:dyDescent="0.2">
      <c r="BS40256" s="152"/>
      <c r="BT40256" s="153"/>
    </row>
    <row r="40257" spans="71:72" x14ac:dyDescent="0.2">
      <c r="BS40257" s="152"/>
      <c r="BT40257" s="153"/>
    </row>
    <row r="40258" spans="71:72" x14ac:dyDescent="0.2">
      <c r="BS40258" s="152"/>
      <c r="BT40258" s="153"/>
    </row>
    <row r="40259" spans="71:72" x14ac:dyDescent="0.2">
      <c r="BS40259" s="152"/>
      <c r="BT40259" s="153"/>
    </row>
    <row r="40260" spans="71:72" x14ac:dyDescent="0.2">
      <c r="BS40260" s="152"/>
      <c r="BT40260" s="153"/>
    </row>
    <row r="40261" spans="71:72" x14ac:dyDescent="0.2">
      <c r="BS40261" s="152"/>
      <c r="BT40261" s="153"/>
    </row>
    <row r="40262" spans="71:72" x14ac:dyDescent="0.2">
      <c r="BS40262" s="152"/>
      <c r="BT40262" s="153"/>
    </row>
    <row r="40263" spans="71:72" x14ac:dyDescent="0.2">
      <c r="BS40263" s="152"/>
      <c r="BT40263" s="153"/>
    </row>
    <row r="40264" spans="71:72" x14ac:dyDescent="0.2">
      <c r="BS40264" s="152"/>
      <c r="BT40264" s="153"/>
    </row>
    <row r="40265" spans="71:72" x14ac:dyDescent="0.2">
      <c r="BS40265" s="152"/>
      <c r="BT40265" s="153"/>
    </row>
    <row r="40266" spans="71:72" x14ac:dyDescent="0.2">
      <c r="BS40266" s="152"/>
      <c r="BT40266" s="153"/>
    </row>
    <row r="40267" spans="71:72" x14ac:dyDescent="0.2">
      <c r="BS40267" s="152"/>
      <c r="BT40267" s="153"/>
    </row>
    <row r="40268" spans="71:72" x14ac:dyDescent="0.2">
      <c r="BS40268" s="152"/>
      <c r="BT40268" s="153"/>
    </row>
    <row r="40269" spans="71:72" x14ac:dyDescent="0.2">
      <c r="BS40269" s="152"/>
      <c r="BT40269" s="153"/>
    </row>
    <row r="40270" spans="71:72" x14ac:dyDescent="0.2">
      <c r="BS40270" s="152"/>
      <c r="BT40270" s="153"/>
    </row>
    <row r="40271" spans="71:72" x14ac:dyDescent="0.2">
      <c r="BS40271" s="152"/>
      <c r="BT40271" s="153"/>
    </row>
    <row r="40272" spans="71:72" x14ac:dyDescent="0.2">
      <c r="BS40272" s="152"/>
      <c r="BT40272" s="153"/>
    </row>
    <row r="40273" spans="71:72" x14ac:dyDescent="0.2">
      <c r="BS40273" s="152"/>
      <c r="BT40273" s="153"/>
    </row>
    <row r="40274" spans="71:72" x14ac:dyDescent="0.2">
      <c r="BS40274" s="152"/>
      <c r="BT40274" s="153"/>
    </row>
    <row r="40275" spans="71:72" x14ac:dyDescent="0.2">
      <c r="BS40275" s="152"/>
      <c r="BT40275" s="153"/>
    </row>
    <row r="40276" spans="71:72" x14ac:dyDescent="0.2">
      <c r="BS40276" s="152"/>
      <c r="BT40276" s="153"/>
    </row>
    <row r="40277" spans="71:72" x14ac:dyDescent="0.2">
      <c r="BS40277" s="152"/>
      <c r="BT40277" s="153"/>
    </row>
    <row r="40278" spans="71:72" x14ac:dyDescent="0.2">
      <c r="BS40278" s="152"/>
      <c r="BT40278" s="153"/>
    </row>
    <row r="40279" spans="71:72" x14ac:dyDescent="0.2">
      <c r="BS40279" s="152"/>
      <c r="BT40279" s="153"/>
    </row>
    <row r="40280" spans="71:72" x14ac:dyDescent="0.2">
      <c r="BS40280" s="152"/>
      <c r="BT40280" s="153"/>
    </row>
    <row r="40281" spans="71:72" x14ac:dyDescent="0.2">
      <c r="BS40281" s="152"/>
      <c r="BT40281" s="153"/>
    </row>
    <row r="40282" spans="71:72" x14ac:dyDescent="0.2">
      <c r="BS40282" s="152"/>
      <c r="BT40282" s="153"/>
    </row>
    <row r="40283" spans="71:72" x14ac:dyDescent="0.2">
      <c r="BS40283" s="152"/>
      <c r="BT40283" s="153"/>
    </row>
    <row r="40284" spans="71:72" x14ac:dyDescent="0.2">
      <c r="BS40284" s="152"/>
      <c r="BT40284" s="153"/>
    </row>
    <row r="40285" spans="71:72" x14ac:dyDescent="0.2">
      <c r="BS40285" s="152"/>
      <c r="BT40285" s="153"/>
    </row>
    <row r="40286" spans="71:72" x14ac:dyDescent="0.2">
      <c r="BS40286" s="152"/>
      <c r="BT40286" s="153"/>
    </row>
    <row r="40287" spans="71:72" x14ac:dyDescent="0.2">
      <c r="BS40287" s="152"/>
      <c r="BT40287" s="153"/>
    </row>
    <row r="40288" spans="71:72" x14ac:dyDescent="0.2">
      <c r="BS40288" s="152"/>
      <c r="BT40288" s="153"/>
    </row>
    <row r="40289" spans="71:72" x14ac:dyDescent="0.2">
      <c r="BS40289" s="152"/>
      <c r="BT40289" s="153"/>
    </row>
    <row r="40290" spans="71:72" x14ac:dyDescent="0.2">
      <c r="BS40290" s="152"/>
      <c r="BT40290" s="153"/>
    </row>
    <row r="40291" spans="71:72" x14ac:dyDescent="0.2">
      <c r="BS40291" s="152"/>
      <c r="BT40291" s="153"/>
    </row>
    <row r="40292" spans="71:72" x14ac:dyDescent="0.2">
      <c r="BS40292" s="152"/>
      <c r="BT40292" s="153"/>
    </row>
    <row r="40293" spans="71:72" x14ac:dyDescent="0.2">
      <c r="BS40293" s="152"/>
      <c r="BT40293" s="153"/>
    </row>
    <row r="40294" spans="71:72" x14ac:dyDescent="0.2">
      <c r="BS40294" s="152"/>
      <c r="BT40294" s="153"/>
    </row>
    <row r="40295" spans="71:72" x14ac:dyDescent="0.2">
      <c r="BS40295" s="152"/>
      <c r="BT40295" s="153"/>
    </row>
    <row r="40296" spans="71:72" x14ac:dyDescent="0.2">
      <c r="BS40296" s="152"/>
      <c r="BT40296" s="153"/>
    </row>
    <row r="40297" spans="71:72" x14ac:dyDescent="0.2">
      <c r="BS40297" s="152"/>
      <c r="BT40297" s="153"/>
    </row>
    <row r="40298" spans="71:72" x14ac:dyDescent="0.2">
      <c r="BS40298" s="152"/>
      <c r="BT40298" s="153"/>
    </row>
    <row r="40299" spans="71:72" x14ac:dyDescent="0.2">
      <c r="BS40299" s="152"/>
      <c r="BT40299" s="153"/>
    </row>
    <row r="40300" spans="71:72" x14ac:dyDescent="0.2">
      <c r="BS40300" s="152"/>
      <c r="BT40300" s="153"/>
    </row>
    <row r="40301" spans="71:72" x14ac:dyDescent="0.2">
      <c r="BS40301" s="152"/>
      <c r="BT40301" s="153"/>
    </row>
    <row r="40302" spans="71:72" x14ac:dyDescent="0.2">
      <c r="BS40302" s="152"/>
      <c r="BT40302" s="153"/>
    </row>
    <row r="40303" spans="71:72" x14ac:dyDescent="0.2">
      <c r="BS40303" s="152"/>
      <c r="BT40303" s="153"/>
    </row>
    <row r="40304" spans="71:72" x14ac:dyDescent="0.2">
      <c r="BS40304" s="152"/>
      <c r="BT40304" s="153"/>
    </row>
    <row r="40305" spans="71:72" x14ac:dyDescent="0.2">
      <c r="BS40305" s="152"/>
      <c r="BT40305" s="153"/>
    </row>
    <row r="40306" spans="71:72" x14ac:dyDescent="0.2">
      <c r="BS40306" s="152"/>
      <c r="BT40306" s="153"/>
    </row>
    <row r="40307" spans="71:72" x14ac:dyDescent="0.2">
      <c r="BS40307" s="152"/>
      <c r="BT40307" s="153"/>
    </row>
    <row r="40308" spans="71:72" x14ac:dyDescent="0.2">
      <c r="BS40308" s="152"/>
      <c r="BT40308" s="153"/>
    </row>
    <row r="40309" spans="71:72" x14ac:dyDescent="0.2">
      <c r="BS40309" s="152"/>
      <c r="BT40309" s="153"/>
    </row>
    <row r="40310" spans="71:72" x14ac:dyDescent="0.2">
      <c r="BS40310" s="152"/>
      <c r="BT40310" s="153"/>
    </row>
    <row r="40311" spans="71:72" x14ac:dyDescent="0.2">
      <c r="BS40311" s="152"/>
      <c r="BT40311" s="153"/>
    </row>
    <row r="40312" spans="71:72" x14ac:dyDescent="0.2">
      <c r="BS40312" s="152"/>
      <c r="BT40312" s="153"/>
    </row>
    <row r="40313" spans="71:72" x14ac:dyDescent="0.2">
      <c r="BS40313" s="152"/>
      <c r="BT40313" s="153"/>
    </row>
    <row r="40314" spans="71:72" x14ac:dyDescent="0.2">
      <c r="BS40314" s="152"/>
      <c r="BT40314" s="153"/>
    </row>
    <row r="40315" spans="71:72" x14ac:dyDescent="0.2">
      <c r="BS40315" s="152"/>
      <c r="BT40315" s="153"/>
    </row>
    <row r="40316" spans="71:72" x14ac:dyDescent="0.2">
      <c r="BS40316" s="152"/>
      <c r="BT40316" s="153"/>
    </row>
    <row r="40317" spans="71:72" x14ac:dyDescent="0.2">
      <c r="BS40317" s="152"/>
      <c r="BT40317" s="153"/>
    </row>
    <row r="40318" spans="71:72" x14ac:dyDescent="0.2">
      <c r="BS40318" s="152"/>
      <c r="BT40318" s="153"/>
    </row>
    <row r="40319" spans="71:72" x14ac:dyDescent="0.2">
      <c r="BS40319" s="152"/>
      <c r="BT40319" s="153"/>
    </row>
    <row r="40320" spans="71:72" x14ac:dyDescent="0.2">
      <c r="BS40320" s="152"/>
      <c r="BT40320" s="153"/>
    </row>
    <row r="40321" spans="71:72" x14ac:dyDescent="0.2">
      <c r="BS40321" s="152"/>
      <c r="BT40321" s="153"/>
    </row>
    <row r="40322" spans="71:72" x14ac:dyDescent="0.2">
      <c r="BS40322" s="152"/>
      <c r="BT40322" s="153"/>
    </row>
    <row r="40323" spans="71:72" x14ac:dyDescent="0.2">
      <c r="BS40323" s="152"/>
      <c r="BT40323" s="153"/>
    </row>
    <row r="40324" spans="71:72" x14ac:dyDescent="0.2">
      <c r="BS40324" s="152"/>
      <c r="BT40324" s="153"/>
    </row>
    <row r="40325" spans="71:72" x14ac:dyDescent="0.2">
      <c r="BS40325" s="152"/>
      <c r="BT40325" s="153"/>
    </row>
    <row r="40326" spans="71:72" x14ac:dyDescent="0.2">
      <c r="BS40326" s="152"/>
      <c r="BT40326" s="153"/>
    </row>
    <row r="40327" spans="71:72" x14ac:dyDescent="0.2">
      <c r="BS40327" s="152"/>
      <c r="BT40327" s="153"/>
    </row>
    <row r="40328" spans="71:72" x14ac:dyDescent="0.2">
      <c r="BS40328" s="152"/>
      <c r="BT40328" s="153"/>
    </row>
    <row r="40329" spans="71:72" x14ac:dyDescent="0.2">
      <c r="BS40329" s="152"/>
      <c r="BT40329" s="153"/>
    </row>
    <row r="40330" spans="71:72" x14ac:dyDescent="0.2">
      <c r="BS40330" s="152"/>
      <c r="BT40330" s="153"/>
    </row>
    <row r="40331" spans="71:72" x14ac:dyDescent="0.2">
      <c r="BS40331" s="152"/>
      <c r="BT40331" s="153"/>
    </row>
    <row r="40332" spans="71:72" x14ac:dyDescent="0.2">
      <c r="BS40332" s="152"/>
      <c r="BT40332" s="153"/>
    </row>
    <row r="40333" spans="71:72" x14ac:dyDescent="0.2">
      <c r="BS40333" s="152"/>
      <c r="BT40333" s="153"/>
    </row>
    <row r="40334" spans="71:72" x14ac:dyDescent="0.2">
      <c r="BS40334" s="152"/>
      <c r="BT40334" s="153"/>
    </row>
    <row r="40335" spans="71:72" x14ac:dyDescent="0.2">
      <c r="BS40335" s="152"/>
      <c r="BT40335" s="153"/>
    </row>
    <row r="40336" spans="71:72" x14ac:dyDescent="0.2">
      <c r="BS40336" s="152"/>
      <c r="BT40336" s="153"/>
    </row>
    <row r="40337" spans="71:72" x14ac:dyDescent="0.2">
      <c r="BS40337" s="152"/>
      <c r="BT40337" s="153"/>
    </row>
    <row r="40338" spans="71:72" x14ac:dyDescent="0.2">
      <c r="BS40338" s="152"/>
      <c r="BT40338" s="153"/>
    </row>
    <row r="40339" spans="71:72" x14ac:dyDescent="0.2">
      <c r="BS40339" s="152"/>
      <c r="BT40339" s="153"/>
    </row>
    <row r="40340" spans="71:72" x14ac:dyDescent="0.2">
      <c r="BS40340" s="152"/>
      <c r="BT40340" s="153"/>
    </row>
    <row r="40341" spans="71:72" x14ac:dyDescent="0.2">
      <c r="BS40341" s="152"/>
      <c r="BT40341" s="153"/>
    </row>
    <row r="40342" spans="71:72" x14ac:dyDescent="0.2">
      <c r="BS40342" s="152"/>
      <c r="BT40342" s="153"/>
    </row>
    <row r="40343" spans="71:72" x14ac:dyDescent="0.2">
      <c r="BS40343" s="152"/>
      <c r="BT40343" s="153"/>
    </row>
    <row r="40344" spans="71:72" x14ac:dyDescent="0.2">
      <c r="BS40344" s="152"/>
      <c r="BT40344" s="153"/>
    </row>
    <row r="40345" spans="71:72" x14ac:dyDescent="0.2">
      <c r="BS40345" s="152"/>
      <c r="BT40345" s="153"/>
    </row>
    <row r="40346" spans="71:72" x14ac:dyDescent="0.2">
      <c r="BS40346" s="152"/>
      <c r="BT40346" s="153"/>
    </row>
    <row r="40347" spans="71:72" x14ac:dyDescent="0.2">
      <c r="BS40347" s="152"/>
      <c r="BT40347" s="153"/>
    </row>
    <row r="40348" spans="71:72" x14ac:dyDescent="0.2">
      <c r="BS40348" s="152"/>
      <c r="BT40348" s="153"/>
    </row>
    <row r="40349" spans="71:72" x14ac:dyDescent="0.2">
      <c r="BS40349" s="152"/>
      <c r="BT40349" s="153"/>
    </row>
    <row r="40350" spans="71:72" x14ac:dyDescent="0.2">
      <c r="BS40350" s="152"/>
      <c r="BT40350" s="153"/>
    </row>
    <row r="40351" spans="71:72" x14ac:dyDescent="0.2">
      <c r="BS40351" s="152"/>
      <c r="BT40351" s="153"/>
    </row>
    <row r="40352" spans="71:72" x14ac:dyDescent="0.2">
      <c r="BS40352" s="152"/>
      <c r="BT40352" s="153"/>
    </row>
    <row r="40353" spans="71:72" x14ac:dyDescent="0.2">
      <c r="BS40353" s="152"/>
      <c r="BT40353" s="153"/>
    </row>
    <row r="40354" spans="71:72" x14ac:dyDescent="0.2">
      <c r="BS40354" s="152"/>
      <c r="BT40354" s="153"/>
    </row>
    <row r="40355" spans="71:72" x14ac:dyDescent="0.2">
      <c r="BS40355" s="152"/>
      <c r="BT40355" s="153"/>
    </row>
    <row r="40356" spans="71:72" x14ac:dyDescent="0.2">
      <c r="BS40356" s="152"/>
      <c r="BT40356" s="153"/>
    </row>
    <row r="40357" spans="71:72" x14ac:dyDescent="0.2">
      <c r="BS40357" s="152"/>
      <c r="BT40357" s="153"/>
    </row>
    <row r="40358" spans="71:72" x14ac:dyDescent="0.2">
      <c r="BS40358" s="152"/>
      <c r="BT40358" s="153"/>
    </row>
    <row r="40359" spans="71:72" x14ac:dyDescent="0.2">
      <c r="BS40359" s="152"/>
      <c r="BT40359" s="153"/>
    </row>
    <row r="40360" spans="71:72" x14ac:dyDescent="0.2">
      <c r="BS40360" s="152"/>
      <c r="BT40360" s="153"/>
    </row>
    <row r="40361" spans="71:72" x14ac:dyDescent="0.2">
      <c r="BS40361" s="152"/>
      <c r="BT40361" s="153"/>
    </row>
    <row r="40362" spans="71:72" x14ac:dyDescent="0.2">
      <c r="BS40362" s="152"/>
      <c r="BT40362" s="153"/>
    </row>
    <row r="40363" spans="71:72" x14ac:dyDescent="0.2">
      <c r="BS40363" s="152"/>
      <c r="BT40363" s="153"/>
    </row>
    <row r="40364" spans="71:72" x14ac:dyDescent="0.2">
      <c r="BS40364" s="152"/>
      <c r="BT40364" s="153"/>
    </row>
    <row r="40365" spans="71:72" x14ac:dyDescent="0.2">
      <c r="BS40365" s="152"/>
      <c r="BT40365" s="153"/>
    </row>
    <row r="40366" spans="71:72" x14ac:dyDescent="0.2">
      <c r="BS40366" s="152"/>
      <c r="BT40366" s="153"/>
    </row>
    <row r="40367" spans="71:72" x14ac:dyDescent="0.2">
      <c r="BS40367" s="152"/>
      <c r="BT40367" s="153"/>
    </row>
    <row r="40368" spans="71:72" x14ac:dyDescent="0.2">
      <c r="BS40368" s="152"/>
      <c r="BT40368" s="153"/>
    </row>
    <row r="40369" spans="71:72" x14ac:dyDescent="0.2">
      <c r="BS40369" s="152"/>
      <c r="BT40369" s="153"/>
    </row>
    <row r="40370" spans="71:72" x14ac:dyDescent="0.2">
      <c r="BS40370" s="152"/>
      <c r="BT40370" s="153"/>
    </row>
    <row r="40371" spans="71:72" x14ac:dyDescent="0.2">
      <c r="BS40371" s="152"/>
      <c r="BT40371" s="153"/>
    </row>
    <row r="40372" spans="71:72" x14ac:dyDescent="0.2">
      <c r="BS40372" s="152"/>
      <c r="BT40372" s="153"/>
    </row>
    <row r="40373" spans="71:72" x14ac:dyDescent="0.2">
      <c r="BS40373" s="152"/>
      <c r="BT40373" s="153"/>
    </row>
    <row r="40374" spans="71:72" x14ac:dyDescent="0.2">
      <c r="BS40374" s="152"/>
      <c r="BT40374" s="153"/>
    </row>
    <row r="40375" spans="71:72" x14ac:dyDescent="0.2">
      <c r="BS40375" s="152"/>
      <c r="BT40375" s="153"/>
    </row>
    <row r="40376" spans="71:72" x14ac:dyDescent="0.2">
      <c r="BS40376" s="152"/>
      <c r="BT40376" s="153"/>
    </row>
    <row r="40377" spans="71:72" x14ac:dyDescent="0.2">
      <c r="BS40377" s="152"/>
      <c r="BT40377" s="153"/>
    </row>
    <row r="40378" spans="71:72" x14ac:dyDescent="0.2">
      <c r="BS40378" s="152"/>
      <c r="BT40378" s="153"/>
    </row>
    <row r="40379" spans="71:72" x14ac:dyDescent="0.2">
      <c r="BS40379" s="152"/>
      <c r="BT40379" s="153"/>
    </row>
    <row r="40380" spans="71:72" x14ac:dyDescent="0.2">
      <c r="BS40380" s="152"/>
      <c r="BT40380" s="153"/>
    </row>
    <row r="40381" spans="71:72" x14ac:dyDescent="0.2">
      <c r="BS40381" s="152"/>
      <c r="BT40381" s="153"/>
    </row>
    <row r="40382" spans="71:72" x14ac:dyDescent="0.2">
      <c r="BS40382" s="152"/>
      <c r="BT40382" s="153"/>
    </row>
    <row r="40383" spans="71:72" x14ac:dyDescent="0.2">
      <c r="BS40383" s="152"/>
      <c r="BT40383" s="153"/>
    </row>
    <row r="40384" spans="71:72" x14ac:dyDescent="0.2">
      <c r="BS40384" s="152"/>
      <c r="BT40384" s="153"/>
    </row>
    <row r="40385" spans="71:72" x14ac:dyDescent="0.2">
      <c r="BS40385" s="152"/>
      <c r="BT40385" s="153"/>
    </row>
    <row r="40386" spans="71:72" x14ac:dyDescent="0.2">
      <c r="BS40386" s="152"/>
      <c r="BT40386" s="153"/>
    </row>
    <row r="40387" spans="71:72" x14ac:dyDescent="0.2">
      <c r="BS40387" s="152"/>
      <c r="BT40387" s="153"/>
    </row>
    <row r="40388" spans="71:72" x14ac:dyDescent="0.2">
      <c r="BS40388" s="152"/>
      <c r="BT40388" s="153"/>
    </row>
    <row r="40389" spans="71:72" x14ac:dyDescent="0.2">
      <c r="BS40389" s="152"/>
      <c r="BT40389" s="153"/>
    </row>
    <row r="40390" spans="71:72" x14ac:dyDescent="0.2">
      <c r="BS40390" s="152"/>
      <c r="BT40390" s="153"/>
    </row>
    <row r="40391" spans="71:72" x14ac:dyDescent="0.2">
      <c r="BS40391" s="152"/>
      <c r="BT40391" s="153"/>
    </row>
    <row r="40392" spans="71:72" x14ac:dyDescent="0.2">
      <c r="BS40392" s="152"/>
      <c r="BT40392" s="153"/>
    </row>
    <row r="40393" spans="71:72" x14ac:dyDescent="0.2">
      <c r="BS40393" s="152"/>
      <c r="BT40393" s="153"/>
    </row>
    <row r="40394" spans="71:72" x14ac:dyDescent="0.2">
      <c r="BS40394" s="152"/>
      <c r="BT40394" s="153"/>
    </row>
    <row r="40395" spans="71:72" x14ac:dyDescent="0.2">
      <c r="BS40395" s="152"/>
      <c r="BT40395" s="153"/>
    </row>
    <row r="40396" spans="71:72" x14ac:dyDescent="0.2">
      <c r="BS40396" s="152"/>
      <c r="BT40396" s="153"/>
    </row>
    <row r="40397" spans="71:72" x14ac:dyDescent="0.2">
      <c r="BS40397" s="152"/>
      <c r="BT40397" s="153"/>
    </row>
    <row r="40398" spans="71:72" x14ac:dyDescent="0.2">
      <c r="BS40398" s="152"/>
      <c r="BT40398" s="153"/>
    </row>
    <row r="40399" spans="71:72" x14ac:dyDescent="0.2">
      <c r="BS40399" s="152"/>
      <c r="BT40399" s="153"/>
    </row>
    <row r="40400" spans="71:72" x14ac:dyDescent="0.2">
      <c r="BS40400" s="152"/>
      <c r="BT40400" s="153"/>
    </row>
    <row r="40401" spans="71:72" x14ac:dyDescent="0.2">
      <c r="BS40401" s="152"/>
      <c r="BT40401" s="153"/>
    </row>
    <row r="40402" spans="71:72" x14ac:dyDescent="0.2">
      <c r="BS40402" s="152"/>
      <c r="BT40402" s="153"/>
    </row>
    <row r="40403" spans="71:72" x14ac:dyDescent="0.2">
      <c r="BS40403" s="152"/>
      <c r="BT40403" s="153"/>
    </row>
    <row r="40404" spans="71:72" x14ac:dyDescent="0.2">
      <c r="BS40404" s="152"/>
      <c r="BT40404" s="153"/>
    </row>
    <row r="40405" spans="71:72" x14ac:dyDescent="0.2">
      <c r="BS40405" s="152"/>
      <c r="BT40405" s="153"/>
    </row>
    <row r="40406" spans="71:72" x14ac:dyDescent="0.2">
      <c r="BS40406" s="152"/>
      <c r="BT40406" s="153"/>
    </row>
    <row r="40407" spans="71:72" x14ac:dyDescent="0.2">
      <c r="BS40407" s="152"/>
      <c r="BT40407" s="153"/>
    </row>
    <row r="40408" spans="71:72" x14ac:dyDescent="0.2">
      <c r="BS40408" s="152"/>
      <c r="BT40408" s="153"/>
    </row>
    <row r="40409" spans="71:72" x14ac:dyDescent="0.2">
      <c r="BS40409" s="152"/>
      <c r="BT40409" s="153"/>
    </row>
    <row r="40410" spans="71:72" x14ac:dyDescent="0.2">
      <c r="BS40410" s="152"/>
      <c r="BT40410" s="153"/>
    </row>
    <row r="40411" spans="71:72" x14ac:dyDescent="0.2">
      <c r="BS40411" s="152"/>
      <c r="BT40411" s="153"/>
    </row>
    <row r="40412" spans="71:72" x14ac:dyDescent="0.2">
      <c r="BS40412" s="152"/>
      <c r="BT40412" s="153"/>
    </row>
    <row r="40413" spans="71:72" x14ac:dyDescent="0.2">
      <c r="BS40413" s="152"/>
      <c r="BT40413" s="153"/>
    </row>
    <row r="40414" spans="71:72" x14ac:dyDescent="0.2">
      <c r="BS40414" s="152"/>
      <c r="BT40414" s="153"/>
    </row>
    <row r="40415" spans="71:72" x14ac:dyDescent="0.2">
      <c r="BS40415" s="152"/>
      <c r="BT40415" s="153"/>
    </row>
    <row r="40416" spans="71:72" x14ac:dyDescent="0.2">
      <c r="BS40416" s="152"/>
      <c r="BT40416" s="153"/>
    </row>
    <row r="40417" spans="71:72" x14ac:dyDescent="0.2">
      <c r="BS40417" s="152"/>
      <c r="BT40417" s="153"/>
    </row>
    <row r="40418" spans="71:72" x14ac:dyDescent="0.2">
      <c r="BS40418" s="152"/>
      <c r="BT40418" s="153"/>
    </row>
    <row r="40419" spans="71:72" x14ac:dyDescent="0.2">
      <c r="BS40419" s="152"/>
      <c r="BT40419" s="153"/>
    </row>
    <row r="40420" spans="71:72" x14ac:dyDescent="0.2">
      <c r="BS40420" s="152"/>
      <c r="BT40420" s="153"/>
    </row>
    <row r="40421" spans="71:72" x14ac:dyDescent="0.2">
      <c r="BS40421" s="152"/>
      <c r="BT40421" s="153"/>
    </row>
    <row r="40422" spans="71:72" x14ac:dyDescent="0.2">
      <c r="BS40422" s="152"/>
      <c r="BT40422" s="153"/>
    </row>
    <row r="40423" spans="71:72" x14ac:dyDescent="0.2">
      <c r="BS40423" s="152"/>
      <c r="BT40423" s="153"/>
    </row>
    <row r="40424" spans="71:72" x14ac:dyDescent="0.2">
      <c r="BS40424" s="152"/>
      <c r="BT40424" s="153"/>
    </row>
    <row r="40425" spans="71:72" x14ac:dyDescent="0.2">
      <c r="BS40425" s="152"/>
      <c r="BT40425" s="153"/>
    </row>
    <row r="40426" spans="71:72" x14ac:dyDescent="0.2">
      <c r="BS40426" s="152"/>
      <c r="BT40426" s="153"/>
    </row>
    <row r="40427" spans="71:72" x14ac:dyDescent="0.2">
      <c r="BS40427" s="152"/>
      <c r="BT40427" s="153"/>
    </row>
    <row r="40428" spans="71:72" x14ac:dyDescent="0.2">
      <c r="BS40428" s="152"/>
      <c r="BT40428" s="153"/>
    </row>
    <row r="40429" spans="71:72" x14ac:dyDescent="0.2">
      <c r="BS40429" s="152"/>
      <c r="BT40429" s="153"/>
    </row>
    <row r="40430" spans="71:72" x14ac:dyDescent="0.2">
      <c r="BS40430" s="152"/>
      <c r="BT40430" s="153"/>
    </row>
    <row r="40431" spans="71:72" x14ac:dyDescent="0.2">
      <c r="BS40431" s="152"/>
      <c r="BT40431" s="153"/>
    </row>
    <row r="40432" spans="71:72" x14ac:dyDescent="0.2">
      <c r="BS40432" s="152"/>
      <c r="BT40432" s="153"/>
    </row>
    <row r="40433" spans="71:72" x14ac:dyDescent="0.2">
      <c r="BS40433" s="152"/>
      <c r="BT40433" s="153"/>
    </row>
    <row r="40434" spans="71:72" x14ac:dyDescent="0.2">
      <c r="BS40434" s="152"/>
      <c r="BT40434" s="153"/>
    </row>
    <row r="40435" spans="71:72" x14ac:dyDescent="0.2">
      <c r="BS40435" s="152"/>
      <c r="BT40435" s="153"/>
    </row>
    <row r="40436" spans="71:72" x14ac:dyDescent="0.2">
      <c r="BS40436" s="152"/>
      <c r="BT40436" s="153"/>
    </row>
    <row r="40437" spans="71:72" x14ac:dyDescent="0.2">
      <c r="BS40437" s="152"/>
      <c r="BT40437" s="153"/>
    </row>
    <row r="40438" spans="71:72" x14ac:dyDescent="0.2">
      <c r="BS40438" s="152"/>
      <c r="BT40438" s="153"/>
    </row>
    <row r="40439" spans="71:72" x14ac:dyDescent="0.2">
      <c r="BS40439" s="152"/>
      <c r="BT40439" s="153"/>
    </row>
    <row r="40440" spans="71:72" x14ac:dyDescent="0.2">
      <c r="BS40440" s="152"/>
      <c r="BT40440" s="153"/>
    </row>
    <row r="40441" spans="71:72" x14ac:dyDescent="0.2">
      <c r="BS40441" s="152"/>
      <c r="BT40441" s="153"/>
    </row>
    <row r="40442" spans="71:72" x14ac:dyDescent="0.2">
      <c r="BS40442" s="152"/>
      <c r="BT40442" s="153"/>
    </row>
    <row r="40443" spans="71:72" x14ac:dyDescent="0.2">
      <c r="BS40443" s="152"/>
      <c r="BT40443" s="153"/>
    </row>
    <row r="40444" spans="71:72" x14ac:dyDescent="0.2">
      <c r="BS40444" s="152"/>
      <c r="BT40444" s="153"/>
    </row>
    <row r="40445" spans="71:72" x14ac:dyDescent="0.2">
      <c r="BS40445" s="152"/>
      <c r="BT40445" s="153"/>
    </row>
    <row r="40446" spans="71:72" x14ac:dyDescent="0.2">
      <c r="BS40446" s="152"/>
      <c r="BT40446" s="153"/>
    </row>
    <row r="40447" spans="71:72" x14ac:dyDescent="0.2">
      <c r="BS40447" s="152"/>
      <c r="BT40447" s="153"/>
    </row>
    <row r="40448" spans="71:72" x14ac:dyDescent="0.2">
      <c r="BS40448" s="152"/>
      <c r="BT40448" s="153"/>
    </row>
    <row r="40449" spans="71:72" x14ac:dyDescent="0.2">
      <c r="BS40449" s="152"/>
      <c r="BT40449" s="153"/>
    </row>
    <row r="40450" spans="71:72" x14ac:dyDescent="0.2">
      <c r="BS40450" s="152"/>
      <c r="BT40450" s="153"/>
    </row>
    <row r="40451" spans="71:72" x14ac:dyDescent="0.2">
      <c r="BS40451" s="152"/>
      <c r="BT40451" s="153"/>
    </row>
    <row r="40452" spans="71:72" x14ac:dyDescent="0.2">
      <c r="BS40452" s="152"/>
      <c r="BT40452" s="153"/>
    </row>
    <row r="40453" spans="71:72" x14ac:dyDescent="0.2">
      <c r="BS40453" s="152"/>
      <c r="BT40453" s="153"/>
    </row>
    <row r="40454" spans="71:72" x14ac:dyDescent="0.2">
      <c r="BS40454" s="152"/>
      <c r="BT40454" s="153"/>
    </row>
    <row r="40455" spans="71:72" x14ac:dyDescent="0.2">
      <c r="BS40455" s="152"/>
      <c r="BT40455" s="153"/>
    </row>
    <row r="40456" spans="71:72" x14ac:dyDescent="0.2">
      <c r="BS40456" s="152"/>
      <c r="BT40456" s="153"/>
    </row>
    <row r="40457" spans="71:72" x14ac:dyDescent="0.2">
      <c r="BS40457" s="152"/>
      <c r="BT40457" s="153"/>
    </row>
    <row r="40458" spans="71:72" x14ac:dyDescent="0.2">
      <c r="BS40458" s="152"/>
      <c r="BT40458" s="153"/>
    </row>
    <row r="40459" spans="71:72" x14ac:dyDescent="0.2">
      <c r="BS40459" s="152"/>
      <c r="BT40459" s="153"/>
    </row>
    <row r="40460" spans="71:72" x14ac:dyDescent="0.2">
      <c r="BS40460" s="152"/>
      <c r="BT40460" s="153"/>
    </row>
    <row r="40461" spans="71:72" x14ac:dyDescent="0.2">
      <c r="BS40461" s="152"/>
      <c r="BT40461" s="153"/>
    </row>
    <row r="40462" spans="71:72" x14ac:dyDescent="0.2">
      <c r="BS40462" s="152"/>
      <c r="BT40462" s="153"/>
    </row>
    <row r="40463" spans="71:72" x14ac:dyDescent="0.2">
      <c r="BS40463" s="152"/>
      <c r="BT40463" s="153"/>
    </row>
    <row r="40464" spans="71:72" x14ac:dyDescent="0.2">
      <c r="BS40464" s="152"/>
      <c r="BT40464" s="153"/>
    </row>
    <row r="40465" spans="71:72" x14ac:dyDescent="0.2">
      <c r="BS40465" s="152"/>
      <c r="BT40465" s="153"/>
    </row>
    <row r="40466" spans="71:72" x14ac:dyDescent="0.2">
      <c r="BS40466" s="152"/>
      <c r="BT40466" s="153"/>
    </row>
    <row r="40467" spans="71:72" x14ac:dyDescent="0.2">
      <c r="BS40467" s="152"/>
      <c r="BT40467" s="153"/>
    </row>
    <row r="40468" spans="71:72" x14ac:dyDescent="0.2">
      <c r="BS40468" s="152"/>
      <c r="BT40468" s="153"/>
    </row>
    <row r="40469" spans="71:72" x14ac:dyDescent="0.2">
      <c r="BS40469" s="152"/>
      <c r="BT40469" s="153"/>
    </row>
    <row r="40470" spans="71:72" x14ac:dyDescent="0.2">
      <c r="BS40470" s="152"/>
      <c r="BT40470" s="153"/>
    </row>
    <row r="40471" spans="71:72" x14ac:dyDescent="0.2">
      <c r="BS40471" s="152"/>
      <c r="BT40471" s="153"/>
    </row>
    <row r="40472" spans="71:72" x14ac:dyDescent="0.2">
      <c r="BS40472" s="152"/>
      <c r="BT40472" s="153"/>
    </row>
    <row r="40473" spans="71:72" x14ac:dyDescent="0.2">
      <c r="BS40473" s="152"/>
      <c r="BT40473" s="153"/>
    </row>
    <row r="40474" spans="71:72" x14ac:dyDescent="0.2">
      <c r="BS40474" s="152"/>
      <c r="BT40474" s="153"/>
    </row>
    <row r="40475" spans="71:72" x14ac:dyDescent="0.2">
      <c r="BS40475" s="152"/>
      <c r="BT40475" s="153"/>
    </row>
    <row r="40476" spans="71:72" x14ac:dyDescent="0.2">
      <c r="BS40476" s="152"/>
      <c r="BT40476" s="153"/>
    </row>
    <row r="40477" spans="71:72" x14ac:dyDescent="0.2">
      <c r="BS40477" s="152"/>
      <c r="BT40477" s="153"/>
    </row>
    <row r="40478" spans="71:72" x14ac:dyDescent="0.2">
      <c r="BS40478" s="152"/>
      <c r="BT40478" s="153"/>
    </row>
    <row r="40479" spans="71:72" x14ac:dyDescent="0.2">
      <c r="BS40479" s="152"/>
      <c r="BT40479" s="153"/>
    </row>
    <row r="40480" spans="71:72" x14ac:dyDescent="0.2">
      <c r="BS40480" s="152"/>
      <c r="BT40480" s="153"/>
    </row>
    <row r="40481" spans="71:72" x14ac:dyDescent="0.2">
      <c r="BS40481" s="152"/>
      <c r="BT40481" s="153"/>
    </row>
    <row r="40482" spans="71:72" x14ac:dyDescent="0.2">
      <c r="BS40482" s="152"/>
      <c r="BT40482" s="153"/>
    </row>
    <row r="40483" spans="71:72" x14ac:dyDescent="0.2">
      <c r="BS40483" s="152"/>
      <c r="BT40483" s="153"/>
    </row>
    <row r="40484" spans="71:72" x14ac:dyDescent="0.2">
      <c r="BS40484" s="152"/>
      <c r="BT40484" s="153"/>
    </row>
    <row r="40485" spans="71:72" x14ac:dyDescent="0.2">
      <c r="BS40485" s="152"/>
      <c r="BT40485" s="153"/>
    </row>
    <row r="40486" spans="71:72" x14ac:dyDescent="0.2">
      <c r="BS40486" s="152"/>
      <c r="BT40486" s="153"/>
    </row>
    <row r="40487" spans="71:72" x14ac:dyDescent="0.2">
      <c r="BS40487" s="152"/>
      <c r="BT40487" s="153"/>
    </row>
    <row r="40488" spans="71:72" x14ac:dyDescent="0.2">
      <c r="BS40488" s="152"/>
      <c r="BT40488" s="153"/>
    </row>
    <row r="40489" spans="71:72" x14ac:dyDescent="0.2">
      <c r="BS40489" s="152"/>
      <c r="BT40489" s="153"/>
    </row>
    <row r="40490" spans="71:72" x14ac:dyDescent="0.2">
      <c r="BS40490" s="152"/>
      <c r="BT40490" s="153"/>
    </row>
    <row r="40491" spans="71:72" x14ac:dyDescent="0.2">
      <c r="BS40491" s="152"/>
      <c r="BT40491" s="153"/>
    </row>
    <row r="40492" spans="71:72" x14ac:dyDescent="0.2">
      <c r="BS40492" s="152"/>
      <c r="BT40492" s="153"/>
    </row>
    <row r="40493" spans="71:72" x14ac:dyDescent="0.2">
      <c r="BS40493" s="152"/>
      <c r="BT40493" s="153"/>
    </row>
    <row r="40494" spans="71:72" x14ac:dyDescent="0.2">
      <c r="BS40494" s="152"/>
      <c r="BT40494" s="153"/>
    </row>
    <row r="40495" spans="71:72" x14ac:dyDescent="0.2">
      <c r="BS40495" s="152"/>
      <c r="BT40495" s="153"/>
    </row>
    <row r="40496" spans="71:72" x14ac:dyDescent="0.2">
      <c r="BS40496" s="152"/>
      <c r="BT40496" s="153"/>
    </row>
    <row r="40497" spans="71:72" x14ac:dyDescent="0.2">
      <c r="BS40497" s="152"/>
      <c r="BT40497" s="153"/>
    </row>
    <row r="40498" spans="71:72" x14ac:dyDescent="0.2">
      <c r="BS40498" s="152"/>
      <c r="BT40498" s="153"/>
    </row>
    <row r="40499" spans="71:72" x14ac:dyDescent="0.2">
      <c r="BS40499" s="152"/>
      <c r="BT40499" s="153"/>
    </row>
    <row r="40500" spans="71:72" x14ac:dyDescent="0.2">
      <c r="BS40500" s="152"/>
      <c r="BT40500" s="153"/>
    </row>
    <row r="40501" spans="71:72" x14ac:dyDescent="0.2">
      <c r="BS40501" s="152"/>
      <c r="BT40501" s="153"/>
    </row>
    <row r="40502" spans="71:72" x14ac:dyDescent="0.2">
      <c r="BS40502" s="152"/>
      <c r="BT40502" s="153"/>
    </row>
    <row r="40503" spans="71:72" x14ac:dyDescent="0.2">
      <c r="BS40503" s="152"/>
      <c r="BT40503" s="153"/>
    </row>
    <row r="40504" spans="71:72" x14ac:dyDescent="0.2">
      <c r="BS40504" s="152"/>
      <c r="BT40504" s="153"/>
    </row>
    <row r="40505" spans="71:72" x14ac:dyDescent="0.2">
      <c r="BS40505" s="152"/>
      <c r="BT40505" s="153"/>
    </row>
    <row r="40506" spans="71:72" x14ac:dyDescent="0.2">
      <c r="BS40506" s="152"/>
      <c r="BT40506" s="153"/>
    </row>
    <row r="40507" spans="71:72" x14ac:dyDescent="0.2">
      <c r="BS40507" s="152"/>
      <c r="BT40507" s="153"/>
    </row>
    <row r="40508" spans="71:72" x14ac:dyDescent="0.2">
      <c r="BS40508" s="152"/>
      <c r="BT40508" s="153"/>
    </row>
    <row r="40509" spans="71:72" x14ac:dyDescent="0.2">
      <c r="BS40509" s="152"/>
      <c r="BT40509" s="153"/>
    </row>
    <row r="40510" spans="71:72" x14ac:dyDescent="0.2">
      <c r="BS40510" s="152"/>
      <c r="BT40510" s="153"/>
    </row>
    <row r="40511" spans="71:72" x14ac:dyDescent="0.2">
      <c r="BS40511" s="152"/>
      <c r="BT40511" s="153"/>
    </row>
    <row r="40512" spans="71:72" x14ac:dyDescent="0.2">
      <c r="BS40512" s="152"/>
      <c r="BT40512" s="153"/>
    </row>
    <row r="40513" spans="71:72" x14ac:dyDescent="0.2">
      <c r="BS40513" s="152"/>
      <c r="BT40513" s="153"/>
    </row>
    <row r="40514" spans="71:72" x14ac:dyDescent="0.2">
      <c r="BS40514" s="152"/>
      <c r="BT40514" s="153"/>
    </row>
    <row r="40515" spans="71:72" x14ac:dyDescent="0.2">
      <c r="BS40515" s="152"/>
      <c r="BT40515" s="153"/>
    </row>
    <row r="40516" spans="71:72" x14ac:dyDescent="0.2">
      <c r="BS40516" s="152"/>
      <c r="BT40516" s="153"/>
    </row>
    <row r="40517" spans="71:72" x14ac:dyDescent="0.2">
      <c r="BS40517" s="152"/>
      <c r="BT40517" s="153"/>
    </row>
    <row r="40518" spans="71:72" x14ac:dyDescent="0.2">
      <c r="BS40518" s="152"/>
      <c r="BT40518" s="153"/>
    </row>
    <row r="40519" spans="71:72" x14ac:dyDescent="0.2">
      <c r="BS40519" s="152"/>
      <c r="BT40519" s="153"/>
    </row>
    <row r="40520" spans="71:72" x14ac:dyDescent="0.2">
      <c r="BS40520" s="152"/>
      <c r="BT40520" s="153"/>
    </row>
    <row r="40521" spans="71:72" x14ac:dyDescent="0.2">
      <c r="BS40521" s="152"/>
      <c r="BT40521" s="153"/>
    </row>
    <row r="40522" spans="71:72" x14ac:dyDescent="0.2">
      <c r="BS40522" s="152"/>
      <c r="BT40522" s="153"/>
    </row>
    <row r="40523" spans="71:72" x14ac:dyDescent="0.2">
      <c r="BS40523" s="152"/>
      <c r="BT40523" s="153"/>
    </row>
    <row r="40524" spans="71:72" x14ac:dyDescent="0.2">
      <c r="BS40524" s="152"/>
      <c r="BT40524" s="153"/>
    </row>
    <row r="40525" spans="71:72" x14ac:dyDescent="0.2">
      <c r="BS40525" s="152"/>
      <c r="BT40525" s="153"/>
    </row>
    <row r="40526" spans="71:72" x14ac:dyDescent="0.2">
      <c r="BS40526" s="152"/>
      <c r="BT40526" s="153"/>
    </row>
    <row r="40527" spans="71:72" x14ac:dyDescent="0.2">
      <c r="BS40527" s="152"/>
      <c r="BT40527" s="153"/>
    </row>
    <row r="40528" spans="71:72" x14ac:dyDescent="0.2">
      <c r="BS40528" s="152"/>
      <c r="BT40528" s="153"/>
    </row>
    <row r="40529" spans="71:72" x14ac:dyDescent="0.2">
      <c r="BS40529" s="152"/>
      <c r="BT40529" s="153"/>
    </row>
    <row r="40530" spans="71:72" x14ac:dyDescent="0.2">
      <c r="BS40530" s="152"/>
      <c r="BT40530" s="153"/>
    </row>
    <row r="40531" spans="71:72" x14ac:dyDescent="0.2">
      <c r="BS40531" s="152"/>
      <c r="BT40531" s="153"/>
    </row>
    <row r="40532" spans="71:72" x14ac:dyDescent="0.2">
      <c r="BS40532" s="152"/>
      <c r="BT40532" s="153"/>
    </row>
    <row r="40533" spans="71:72" x14ac:dyDescent="0.2">
      <c r="BS40533" s="152"/>
      <c r="BT40533" s="153"/>
    </row>
    <row r="40534" spans="71:72" x14ac:dyDescent="0.2">
      <c r="BS40534" s="152"/>
      <c r="BT40534" s="153"/>
    </row>
    <row r="40535" spans="71:72" x14ac:dyDescent="0.2">
      <c r="BS40535" s="152"/>
      <c r="BT40535" s="153"/>
    </row>
    <row r="40536" spans="71:72" x14ac:dyDescent="0.2">
      <c r="BS40536" s="152"/>
      <c r="BT40536" s="153"/>
    </row>
    <row r="40537" spans="71:72" x14ac:dyDescent="0.2">
      <c r="BS40537" s="152"/>
      <c r="BT40537" s="153"/>
    </row>
    <row r="40538" spans="71:72" x14ac:dyDescent="0.2">
      <c r="BS40538" s="152"/>
      <c r="BT40538" s="153"/>
    </row>
    <row r="40539" spans="71:72" x14ac:dyDescent="0.2">
      <c r="BS40539" s="152"/>
      <c r="BT40539" s="153"/>
    </row>
    <row r="40540" spans="71:72" x14ac:dyDescent="0.2">
      <c r="BS40540" s="152"/>
      <c r="BT40540" s="153"/>
    </row>
    <row r="40541" spans="71:72" x14ac:dyDescent="0.2">
      <c r="BS40541" s="152"/>
      <c r="BT40541" s="153"/>
    </row>
    <row r="40542" spans="71:72" x14ac:dyDescent="0.2">
      <c r="BS40542" s="152"/>
      <c r="BT40542" s="153"/>
    </row>
    <row r="40543" spans="71:72" x14ac:dyDescent="0.2">
      <c r="BS40543" s="152"/>
      <c r="BT40543" s="153"/>
    </row>
    <row r="40544" spans="71:72" x14ac:dyDescent="0.2">
      <c r="BS40544" s="152"/>
      <c r="BT40544" s="153"/>
    </row>
    <row r="40545" spans="71:72" x14ac:dyDescent="0.2">
      <c r="BS40545" s="152"/>
      <c r="BT40545" s="153"/>
    </row>
    <row r="40546" spans="71:72" x14ac:dyDescent="0.2">
      <c r="BS40546" s="152"/>
      <c r="BT40546" s="153"/>
    </row>
    <row r="40547" spans="71:72" x14ac:dyDescent="0.2">
      <c r="BS40547" s="152"/>
      <c r="BT40547" s="153"/>
    </row>
    <row r="40548" spans="71:72" x14ac:dyDescent="0.2">
      <c r="BS40548" s="152"/>
      <c r="BT40548" s="153"/>
    </row>
    <row r="40549" spans="71:72" x14ac:dyDescent="0.2">
      <c r="BS40549" s="152"/>
      <c r="BT40549" s="153"/>
    </row>
    <row r="40550" spans="71:72" x14ac:dyDescent="0.2">
      <c r="BS40550" s="152"/>
      <c r="BT40550" s="153"/>
    </row>
    <row r="40551" spans="71:72" x14ac:dyDescent="0.2">
      <c r="BS40551" s="152"/>
      <c r="BT40551" s="153"/>
    </row>
    <row r="40552" spans="71:72" x14ac:dyDescent="0.2">
      <c r="BS40552" s="152"/>
      <c r="BT40552" s="153"/>
    </row>
    <row r="40553" spans="71:72" x14ac:dyDescent="0.2">
      <c r="BS40553" s="152"/>
      <c r="BT40553" s="153"/>
    </row>
    <row r="40554" spans="71:72" x14ac:dyDescent="0.2">
      <c r="BS40554" s="152"/>
      <c r="BT40554" s="153"/>
    </row>
    <row r="40555" spans="71:72" x14ac:dyDescent="0.2">
      <c r="BS40555" s="152"/>
      <c r="BT40555" s="153"/>
    </row>
    <row r="40556" spans="71:72" x14ac:dyDescent="0.2">
      <c r="BS40556" s="152"/>
      <c r="BT40556" s="153"/>
    </row>
    <row r="40557" spans="71:72" x14ac:dyDescent="0.2">
      <c r="BS40557" s="152"/>
      <c r="BT40557" s="153"/>
    </row>
    <row r="40558" spans="71:72" x14ac:dyDescent="0.2">
      <c r="BS40558" s="152"/>
      <c r="BT40558" s="153"/>
    </row>
    <row r="40559" spans="71:72" x14ac:dyDescent="0.2">
      <c r="BS40559" s="152"/>
      <c r="BT40559" s="153"/>
    </row>
    <row r="40560" spans="71:72" x14ac:dyDescent="0.2">
      <c r="BS40560" s="152"/>
      <c r="BT40560" s="153"/>
    </row>
    <row r="40561" spans="71:72" x14ac:dyDescent="0.2">
      <c r="BS40561" s="152"/>
      <c r="BT40561" s="153"/>
    </row>
    <row r="40562" spans="71:72" x14ac:dyDescent="0.2">
      <c r="BS40562" s="152"/>
      <c r="BT40562" s="153"/>
    </row>
    <row r="40563" spans="71:72" x14ac:dyDescent="0.2">
      <c r="BS40563" s="152"/>
      <c r="BT40563" s="153"/>
    </row>
    <row r="40564" spans="71:72" x14ac:dyDescent="0.2">
      <c r="BS40564" s="152"/>
      <c r="BT40564" s="153"/>
    </row>
    <row r="40565" spans="71:72" x14ac:dyDescent="0.2">
      <c r="BS40565" s="152"/>
      <c r="BT40565" s="153"/>
    </row>
    <row r="40566" spans="71:72" x14ac:dyDescent="0.2">
      <c r="BS40566" s="152"/>
      <c r="BT40566" s="153"/>
    </row>
    <row r="40567" spans="71:72" x14ac:dyDescent="0.2">
      <c r="BS40567" s="152"/>
      <c r="BT40567" s="153"/>
    </row>
    <row r="40568" spans="71:72" x14ac:dyDescent="0.2">
      <c r="BS40568" s="152"/>
      <c r="BT40568" s="153"/>
    </row>
    <row r="40569" spans="71:72" x14ac:dyDescent="0.2">
      <c r="BS40569" s="152"/>
      <c r="BT40569" s="153"/>
    </row>
    <row r="40570" spans="71:72" x14ac:dyDescent="0.2">
      <c r="BS40570" s="152"/>
      <c r="BT40570" s="153"/>
    </row>
    <row r="40571" spans="71:72" x14ac:dyDescent="0.2">
      <c r="BS40571" s="152"/>
      <c r="BT40571" s="153"/>
    </row>
    <row r="40572" spans="71:72" x14ac:dyDescent="0.2">
      <c r="BS40572" s="152"/>
      <c r="BT40572" s="153"/>
    </row>
    <row r="40573" spans="71:72" x14ac:dyDescent="0.2">
      <c r="BS40573" s="152"/>
      <c r="BT40573" s="153"/>
    </row>
    <row r="40574" spans="71:72" x14ac:dyDescent="0.2">
      <c r="BS40574" s="152"/>
      <c r="BT40574" s="153"/>
    </row>
    <row r="40575" spans="71:72" x14ac:dyDescent="0.2">
      <c r="BS40575" s="152"/>
      <c r="BT40575" s="153"/>
    </row>
    <row r="40576" spans="71:72" x14ac:dyDescent="0.2">
      <c r="BS40576" s="152"/>
      <c r="BT40576" s="153"/>
    </row>
    <row r="40577" spans="71:72" x14ac:dyDescent="0.2">
      <c r="BS40577" s="152"/>
      <c r="BT40577" s="153"/>
    </row>
    <row r="40578" spans="71:72" x14ac:dyDescent="0.2">
      <c r="BS40578" s="152"/>
      <c r="BT40578" s="153"/>
    </row>
    <row r="40579" spans="71:72" x14ac:dyDescent="0.2">
      <c r="BS40579" s="152"/>
      <c r="BT40579" s="153"/>
    </row>
    <row r="40580" spans="71:72" x14ac:dyDescent="0.2">
      <c r="BS40580" s="152"/>
      <c r="BT40580" s="153"/>
    </row>
    <row r="40581" spans="71:72" x14ac:dyDescent="0.2">
      <c r="BS40581" s="152"/>
      <c r="BT40581" s="153"/>
    </row>
    <row r="40582" spans="71:72" x14ac:dyDescent="0.2">
      <c r="BS40582" s="152"/>
      <c r="BT40582" s="153"/>
    </row>
    <row r="40583" spans="71:72" x14ac:dyDescent="0.2">
      <c r="BS40583" s="152"/>
      <c r="BT40583" s="153"/>
    </row>
    <row r="40584" spans="71:72" x14ac:dyDescent="0.2">
      <c r="BS40584" s="152"/>
      <c r="BT40584" s="153"/>
    </row>
    <row r="40585" spans="71:72" x14ac:dyDescent="0.2">
      <c r="BS40585" s="152"/>
      <c r="BT40585" s="153"/>
    </row>
    <row r="40586" spans="71:72" x14ac:dyDescent="0.2">
      <c r="BS40586" s="152"/>
      <c r="BT40586" s="153"/>
    </row>
    <row r="40587" spans="71:72" x14ac:dyDescent="0.2">
      <c r="BS40587" s="152"/>
      <c r="BT40587" s="153"/>
    </row>
    <row r="40588" spans="71:72" x14ac:dyDescent="0.2">
      <c r="BS40588" s="152"/>
      <c r="BT40588" s="153"/>
    </row>
    <row r="40589" spans="71:72" x14ac:dyDescent="0.2">
      <c r="BS40589" s="152"/>
      <c r="BT40589" s="153"/>
    </row>
    <row r="40590" spans="71:72" x14ac:dyDescent="0.2">
      <c r="BS40590" s="152"/>
      <c r="BT40590" s="153"/>
    </row>
    <row r="40591" spans="71:72" x14ac:dyDescent="0.2">
      <c r="BS40591" s="152"/>
      <c r="BT40591" s="153"/>
    </row>
    <row r="40592" spans="71:72" x14ac:dyDescent="0.2">
      <c r="BS40592" s="152"/>
      <c r="BT40592" s="153"/>
    </row>
    <row r="40593" spans="71:72" x14ac:dyDescent="0.2">
      <c r="BS40593" s="152"/>
      <c r="BT40593" s="153"/>
    </row>
    <row r="40594" spans="71:72" x14ac:dyDescent="0.2">
      <c r="BS40594" s="152"/>
      <c r="BT40594" s="153"/>
    </row>
    <row r="40595" spans="71:72" x14ac:dyDescent="0.2">
      <c r="BS40595" s="152"/>
      <c r="BT40595" s="153"/>
    </row>
    <row r="40596" spans="71:72" x14ac:dyDescent="0.2">
      <c r="BS40596" s="152"/>
      <c r="BT40596" s="153"/>
    </row>
    <row r="40597" spans="71:72" x14ac:dyDescent="0.2">
      <c r="BS40597" s="152"/>
      <c r="BT40597" s="153"/>
    </row>
    <row r="40598" spans="71:72" x14ac:dyDescent="0.2">
      <c r="BS40598" s="152"/>
      <c r="BT40598" s="153"/>
    </row>
    <row r="40599" spans="71:72" x14ac:dyDescent="0.2">
      <c r="BS40599" s="152"/>
      <c r="BT40599" s="153"/>
    </row>
    <row r="40600" spans="71:72" x14ac:dyDescent="0.2">
      <c r="BS40600" s="152"/>
      <c r="BT40600" s="153"/>
    </row>
    <row r="40601" spans="71:72" x14ac:dyDescent="0.2">
      <c r="BS40601" s="152"/>
      <c r="BT40601" s="153"/>
    </row>
    <row r="40602" spans="71:72" x14ac:dyDescent="0.2">
      <c r="BS40602" s="152"/>
      <c r="BT40602" s="153"/>
    </row>
    <row r="40603" spans="71:72" x14ac:dyDescent="0.2">
      <c r="BS40603" s="152"/>
      <c r="BT40603" s="153"/>
    </row>
    <row r="40604" spans="71:72" x14ac:dyDescent="0.2">
      <c r="BS40604" s="152"/>
      <c r="BT40604" s="153"/>
    </row>
    <row r="40605" spans="71:72" x14ac:dyDescent="0.2">
      <c r="BS40605" s="152"/>
      <c r="BT40605" s="153"/>
    </row>
    <row r="40606" spans="71:72" x14ac:dyDescent="0.2">
      <c r="BS40606" s="152"/>
      <c r="BT40606" s="153"/>
    </row>
    <row r="40607" spans="71:72" x14ac:dyDescent="0.2">
      <c r="BS40607" s="152"/>
      <c r="BT40607" s="153"/>
    </row>
    <row r="40608" spans="71:72" x14ac:dyDescent="0.2">
      <c r="BS40608" s="152"/>
      <c r="BT40608" s="153"/>
    </row>
    <row r="40609" spans="71:72" x14ac:dyDescent="0.2">
      <c r="BS40609" s="152"/>
      <c r="BT40609" s="153"/>
    </row>
    <row r="40610" spans="71:72" x14ac:dyDescent="0.2">
      <c r="BS40610" s="152"/>
      <c r="BT40610" s="153"/>
    </row>
    <row r="40611" spans="71:72" x14ac:dyDescent="0.2">
      <c r="BS40611" s="152"/>
      <c r="BT40611" s="153"/>
    </row>
    <row r="40612" spans="71:72" x14ac:dyDescent="0.2">
      <c r="BS40612" s="152"/>
      <c r="BT40612" s="153"/>
    </row>
    <row r="40613" spans="71:72" x14ac:dyDescent="0.2">
      <c r="BS40613" s="152"/>
      <c r="BT40613" s="153"/>
    </row>
    <row r="40614" spans="71:72" x14ac:dyDescent="0.2">
      <c r="BS40614" s="152"/>
      <c r="BT40614" s="153"/>
    </row>
    <row r="40615" spans="71:72" x14ac:dyDescent="0.2">
      <c r="BS40615" s="152"/>
      <c r="BT40615" s="153"/>
    </row>
    <row r="40616" spans="71:72" x14ac:dyDescent="0.2">
      <c r="BS40616" s="152"/>
      <c r="BT40616" s="153"/>
    </row>
    <row r="40617" spans="71:72" x14ac:dyDescent="0.2">
      <c r="BS40617" s="152"/>
      <c r="BT40617" s="153"/>
    </row>
    <row r="40618" spans="71:72" x14ac:dyDescent="0.2">
      <c r="BS40618" s="152"/>
      <c r="BT40618" s="153"/>
    </row>
    <row r="40619" spans="71:72" x14ac:dyDescent="0.2">
      <c r="BS40619" s="152"/>
      <c r="BT40619" s="153"/>
    </row>
    <row r="40620" spans="71:72" x14ac:dyDescent="0.2">
      <c r="BS40620" s="152"/>
      <c r="BT40620" s="153"/>
    </row>
    <row r="40621" spans="71:72" x14ac:dyDescent="0.2">
      <c r="BS40621" s="152"/>
      <c r="BT40621" s="153"/>
    </row>
    <row r="40622" spans="71:72" x14ac:dyDescent="0.2">
      <c r="BS40622" s="152"/>
      <c r="BT40622" s="153"/>
    </row>
    <row r="40623" spans="71:72" x14ac:dyDescent="0.2">
      <c r="BS40623" s="152"/>
      <c r="BT40623" s="153"/>
    </row>
    <row r="40624" spans="71:72" x14ac:dyDescent="0.2">
      <c r="BS40624" s="152"/>
      <c r="BT40624" s="153"/>
    </row>
    <row r="40625" spans="71:72" x14ac:dyDescent="0.2">
      <c r="BS40625" s="152"/>
      <c r="BT40625" s="153"/>
    </row>
    <row r="40626" spans="71:72" x14ac:dyDescent="0.2">
      <c r="BS40626" s="152"/>
      <c r="BT40626" s="153"/>
    </row>
    <row r="40627" spans="71:72" x14ac:dyDescent="0.2">
      <c r="BS40627" s="152"/>
      <c r="BT40627" s="153"/>
    </row>
    <row r="40628" spans="71:72" x14ac:dyDescent="0.2">
      <c r="BS40628" s="152"/>
      <c r="BT40628" s="153"/>
    </row>
    <row r="40629" spans="71:72" x14ac:dyDescent="0.2">
      <c r="BS40629" s="152"/>
      <c r="BT40629" s="153"/>
    </row>
    <row r="40630" spans="71:72" x14ac:dyDescent="0.2">
      <c r="BS40630" s="152"/>
      <c r="BT40630" s="153"/>
    </row>
    <row r="40631" spans="71:72" x14ac:dyDescent="0.2">
      <c r="BS40631" s="152"/>
      <c r="BT40631" s="153"/>
    </row>
    <row r="40632" spans="71:72" x14ac:dyDescent="0.2">
      <c r="BS40632" s="152"/>
      <c r="BT40632" s="153"/>
    </row>
    <row r="40633" spans="71:72" x14ac:dyDescent="0.2">
      <c r="BS40633" s="152"/>
      <c r="BT40633" s="153"/>
    </row>
    <row r="40634" spans="71:72" x14ac:dyDescent="0.2">
      <c r="BS40634" s="152"/>
      <c r="BT40634" s="153"/>
    </row>
    <row r="40635" spans="71:72" x14ac:dyDescent="0.2">
      <c r="BS40635" s="152"/>
      <c r="BT40635" s="153"/>
    </row>
    <row r="40636" spans="71:72" x14ac:dyDescent="0.2">
      <c r="BS40636" s="152"/>
      <c r="BT40636" s="153"/>
    </row>
    <row r="40637" spans="71:72" x14ac:dyDescent="0.2">
      <c r="BS40637" s="152"/>
      <c r="BT40637" s="153"/>
    </row>
    <row r="40638" spans="71:72" x14ac:dyDescent="0.2">
      <c r="BS40638" s="152"/>
      <c r="BT40638" s="153"/>
    </row>
    <row r="40639" spans="71:72" x14ac:dyDescent="0.2">
      <c r="BS40639" s="152"/>
      <c r="BT40639" s="153"/>
    </row>
    <row r="40640" spans="71:72" x14ac:dyDescent="0.2">
      <c r="BS40640" s="152"/>
      <c r="BT40640" s="153"/>
    </row>
    <row r="40641" spans="71:72" x14ac:dyDescent="0.2">
      <c r="BS40641" s="152"/>
      <c r="BT40641" s="153"/>
    </row>
    <row r="40642" spans="71:72" x14ac:dyDescent="0.2">
      <c r="BS40642" s="152"/>
      <c r="BT40642" s="153"/>
    </row>
    <row r="40643" spans="71:72" x14ac:dyDescent="0.2">
      <c r="BS40643" s="152"/>
      <c r="BT40643" s="153"/>
    </row>
    <row r="40644" spans="71:72" x14ac:dyDescent="0.2">
      <c r="BS40644" s="152"/>
      <c r="BT40644" s="153"/>
    </row>
    <row r="40645" spans="71:72" x14ac:dyDescent="0.2">
      <c r="BS40645" s="152"/>
      <c r="BT40645" s="153"/>
    </row>
    <row r="40646" spans="71:72" x14ac:dyDescent="0.2">
      <c r="BS40646" s="152"/>
      <c r="BT40646" s="153"/>
    </row>
    <row r="40647" spans="71:72" x14ac:dyDescent="0.2">
      <c r="BS40647" s="152"/>
      <c r="BT40647" s="153"/>
    </row>
    <row r="40648" spans="71:72" x14ac:dyDescent="0.2">
      <c r="BS40648" s="152"/>
      <c r="BT40648" s="153"/>
    </row>
    <row r="40649" spans="71:72" x14ac:dyDescent="0.2">
      <c r="BS40649" s="152"/>
      <c r="BT40649" s="153"/>
    </row>
    <row r="40650" spans="71:72" x14ac:dyDescent="0.2">
      <c r="BS40650" s="152"/>
      <c r="BT40650" s="153"/>
    </row>
    <row r="40651" spans="71:72" x14ac:dyDescent="0.2">
      <c r="BS40651" s="152"/>
      <c r="BT40651" s="153"/>
    </row>
    <row r="40652" spans="71:72" x14ac:dyDescent="0.2">
      <c r="BS40652" s="152"/>
      <c r="BT40652" s="153"/>
    </row>
    <row r="40653" spans="71:72" x14ac:dyDescent="0.2">
      <c r="BS40653" s="152"/>
      <c r="BT40653" s="153"/>
    </row>
    <row r="40654" spans="71:72" x14ac:dyDescent="0.2">
      <c r="BS40654" s="152"/>
      <c r="BT40654" s="153"/>
    </row>
    <row r="40655" spans="71:72" x14ac:dyDescent="0.2">
      <c r="BS40655" s="152"/>
      <c r="BT40655" s="153"/>
    </row>
    <row r="40656" spans="71:72" x14ac:dyDescent="0.2">
      <c r="BS40656" s="152"/>
      <c r="BT40656" s="153"/>
    </row>
    <row r="40657" spans="71:72" x14ac:dyDescent="0.2">
      <c r="BS40657" s="152"/>
      <c r="BT40657" s="153"/>
    </row>
    <row r="40658" spans="71:72" x14ac:dyDescent="0.2">
      <c r="BS40658" s="152"/>
      <c r="BT40658" s="153"/>
    </row>
    <row r="40659" spans="71:72" x14ac:dyDescent="0.2">
      <c r="BS40659" s="152"/>
      <c r="BT40659" s="153"/>
    </row>
    <row r="40660" spans="71:72" x14ac:dyDescent="0.2">
      <c r="BS40660" s="152"/>
      <c r="BT40660" s="153"/>
    </row>
    <row r="40661" spans="71:72" x14ac:dyDescent="0.2">
      <c r="BS40661" s="152"/>
      <c r="BT40661" s="153"/>
    </row>
    <row r="40662" spans="71:72" x14ac:dyDescent="0.2">
      <c r="BS40662" s="152"/>
      <c r="BT40662" s="153"/>
    </row>
    <row r="40663" spans="71:72" x14ac:dyDescent="0.2">
      <c r="BS40663" s="152"/>
      <c r="BT40663" s="153"/>
    </row>
    <row r="40664" spans="71:72" x14ac:dyDescent="0.2">
      <c r="BS40664" s="152"/>
      <c r="BT40664" s="153"/>
    </row>
    <row r="40665" spans="71:72" x14ac:dyDescent="0.2">
      <c r="BS40665" s="152"/>
      <c r="BT40665" s="153"/>
    </row>
    <row r="40666" spans="71:72" x14ac:dyDescent="0.2">
      <c r="BS40666" s="152"/>
      <c r="BT40666" s="153"/>
    </row>
    <row r="40667" spans="71:72" x14ac:dyDescent="0.2">
      <c r="BS40667" s="152"/>
      <c r="BT40667" s="153"/>
    </row>
    <row r="40668" spans="71:72" x14ac:dyDescent="0.2">
      <c r="BS40668" s="152"/>
      <c r="BT40668" s="153"/>
    </row>
    <row r="40669" spans="71:72" x14ac:dyDescent="0.2">
      <c r="BS40669" s="152"/>
      <c r="BT40669" s="153"/>
    </row>
    <row r="40670" spans="71:72" x14ac:dyDescent="0.2">
      <c r="BS40670" s="152"/>
      <c r="BT40670" s="153"/>
    </row>
    <row r="40671" spans="71:72" x14ac:dyDescent="0.2">
      <c r="BS40671" s="152"/>
      <c r="BT40671" s="153"/>
    </row>
    <row r="40672" spans="71:72" x14ac:dyDescent="0.2">
      <c r="BS40672" s="152"/>
      <c r="BT40672" s="153"/>
    </row>
    <row r="40673" spans="71:72" x14ac:dyDescent="0.2">
      <c r="BS40673" s="152"/>
      <c r="BT40673" s="153"/>
    </row>
    <row r="40674" spans="71:72" x14ac:dyDescent="0.2">
      <c r="BS40674" s="152"/>
      <c r="BT40674" s="153"/>
    </row>
    <row r="40675" spans="71:72" x14ac:dyDescent="0.2">
      <c r="BS40675" s="152"/>
      <c r="BT40675" s="153"/>
    </row>
    <row r="40676" spans="71:72" x14ac:dyDescent="0.2">
      <c r="BS40676" s="152"/>
      <c r="BT40676" s="153"/>
    </row>
    <row r="40677" spans="71:72" x14ac:dyDescent="0.2">
      <c r="BS40677" s="152"/>
      <c r="BT40677" s="153"/>
    </row>
    <row r="40678" spans="71:72" x14ac:dyDescent="0.2">
      <c r="BS40678" s="152"/>
      <c r="BT40678" s="153"/>
    </row>
    <row r="40679" spans="71:72" x14ac:dyDescent="0.2">
      <c r="BS40679" s="152"/>
      <c r="BT40679" s="153"/>
    </row>
    <row r="40680" spans="71:72" x14ac:dyDescent="0.2">
      <c r="BS40680" s="152"/>
      <c r="BT40680" s="153"/>
    </row>
    <row r="40681" spans="71:72" x14ac:dyDescent="0.2">
      <c r="BS40681" s="152"/>
      <c r="BT40681" s="153"/>
    </row>
    <row r="40682" spans="71:72" x14ac:dyDescent="0.2">
      <c r="BS40682" s="152"/>
      <c r="BT40682" s="153"/>
    </row>
    <row r="40683" spans="71:72" x14ac:dyDescent="0.2">
      <c r="BS40683" s="152"/>
      <c r="BT40683" s="153"/>
    </row>
    <row r="40684" spans="71:72" x14ac:dyDescent="0.2">
      <c r="BS40684" s="152"/>
      <c r="BT40684" s="153"/>
    </row>
    <row r="40685" spans="71:72" x14ac:dyDescent="0.2">
      <c r="BS40685" s="152"/>
      <c r="BT40685" s="153"/>
    </row>
    <row r="40686" spans="71:72" x14ac:dyDescent="0.2">
      <c r="BS40686" s="152"/>
      <c r="BT40686" s="153"/>
    </row>
    <row r="40687" spans="71:72" x14ac:dyDescent="0.2">
      <c r="BS40687" s="152"/>
      <c r="BT40687" s="153"/>
    </row>
    <row r="40688" spans="71:72" x14ac:dyDescent="0.2">
      <c r="BS40688" s="152"/>
      <c r="BT40688" s="153"/>
    </row>
    <row r="40689" spans="71:72" x14ac:dyDescent="0.2">
      <c r="BS40689" s="152"/>
      <c r="BT40689" s="153"/>
    </row>
    <row r="40690" spans="71:72" x14ac:dyDescent="0.2">
      <c r="BS40690" s="152"/>
      <c r="BT40690" s="153"/>
    </row>
    <row r="40691" spans="71:72" x14ac:dyDescent="0.2">
      <c r="BS40691" s="152"/>
      <c r="BT40691" s="153"/>
    </row>
    <row r="40692" spans="71:72" x14ac:dyDescent="0.2">
      <c r="BS40692" s="152"/>
      <c r="BT40692" s="153"/>
    </row>
    <row r="40693" spans="71:72" x14ac:dyDescent="0.2">
      <c r="BS40693" s="152"/>
      <c r="BT40693" s="153"/>
    </row>
    <row r="40694" spans="71:72" x14ac:dyDescent="0.2">
      <c r="BS40694" s="152"/>
      <c r="BT40694" s="153"/>
    </row>
    <row r="40695" spans="71:72" x14ac:dyDescent="0.2">
      <c r="BS40695" s="152"/>
      <c r="BT40695" s="153"/>
    </row>
    <row r="40696" spans="71:72" x14ac:dyDescent="0.2">
      <c r="BS40696" s="152"/>
      <c r="BT40696" s="153"/>
    </row>
    <row r="40697" spans="71:72" x14ac:dyDescent="0.2">
      <c r="BS40697" s="152"/>
      <c r="BT40697" s="153"/>
    </row>
    <row r="40698" spans="71:72" x14ac:dyDescent="0.2">
      <c r="BS40698" s="152"/>
      <c r="BT40698" s="153"/>
    </row>
    <row r="40699" spans="71:72" x14ac:dyDescent="0.2">
      <c r="BS40699" s="152"/>
      <c r="BT40699" s="153"/>
    </row>
    <row r="40700" spans="71:72" x14ac:dyDescent="0.2">
      <c r="BS40700" s="152"/>
      <c r="BT40700" s="153"/>
    </row>
    <row r="40701" spans="71:72" x14ac:dyDescent="0.2">
      <c r="BS40701" s="152"/>
      <c r="BT40701" s="153"/>
    </row>
    <row r="40702" spans="71:72" x14ac:dyDescent="0.2">
      <c r="BS40702" s="152"/>
      <c r="BT40702" s="153"/>
    </row>
    <row r="40703" spans="71:72" x14ac:dyDescent="0.2">
      <c r="BS40703" s="152"/>
      <c r="BT40703" s="153"/>
    </row>
    <row r="40704" spans="71:72" x14ac:dyDescent="0.2">
      <c r="BS40704" s="152"/>
      <c r="BT40704" s="153"/>
    </row>
    <row r="40705" spans="71:72" x14ac:dyDescent="0.2">
      <c r="BS40705" s="152"/>
      <c r="BT40705" s="153"/>
    </row>
    <row r="40706" spans="71:72" x14ac:dyDescent="0.2">
      <c r="BS40706" s="152"/>
      <c r="BT40706" s="153"/>
    </row>
    <row r="40707" spans="71:72" x14ac:dyDescent="0.2">
      <c r="BS40707" s="152"/>
      <c r="BT40707" s="153"/>
    </row>
    <row r="40708" spans="71:72" x14ac:dyDescent="0.2">
      <c r="BS40708" s="152"/>
      <c r="BT40708" s="153"/>
    </row>
    <row r="40709" spans="71:72" x14ac:dyDescent="0.2">
      <c r="BS40709" s="152"/>
      <c r="BT40709" s="153"/>
    </row>
    <row r="40710" spans="71:72" x14ac:dyDescent="0.2">
      <c r="BS40710" s="152"/>
      <c r="BT40710" s="153"/>
    </row>
    <row r="40711" spans="71:72" x14ac:dyDescent="0.2">
      <c r="BS40711" s="152"/>
      <c r="BT40711" s="153"/>
    </row>
    <row r="40712" spans="71:72" x14ac:dyDescent="0.2">
      <c r="BS40712" s="152"/>
      <c r="BT40712" s="153"/>
    </row>
    <row r="40713" spans="71:72" x14ac:dyDescent="0.2">
      <c r="BS40713" s="152"/>
      <c r="BT40713" s="153"/>
    </row>
    <row r="40714" spans="71:72" x14ac:dyDescent="0.2">
      <c r="BS40714" s="152"/>
      <c r="BT40714" s="153"/>
    </row>
    <row r="40715" spans="71:72" x14ac:dyDescent="0.2">
      <c r="BS40715" s="152"/>
      <c r="BT40715" s="153"/>
    </row>
    <row r="40716" spans="71:72" x14ac:dyDescent="0.2">
      <c r="BS40716" s="152"/>
      <c r="BT40716" s="153"/>
    </row>
    <row r="40717" spans="71:72" x14ac:dyDescent="0.2">
      <c r="BS40717" s="152"/>
      <c r="BT40717" s="153"/>
    </row>
    <row r="40718" spans="71:72" x14ac:dyDescent="0.2">
      <c r="BS40718" s="152"/>
      <c r="BT40718" s="153"/>
    </row>
    <row r="40719" spans="71:72" x14ac:dyDescent="0.2">
      <c r="BS40719" s="152"/>
      <c r="BT40719" s="153"/>
    </row>
    <row r="40720" spans="71:72" x14ac:dyDescent="0.2">
      <c r="BS40720" s="152"/>
      <c r="BT40720" s="153"/>
    </row>
    <row r="40721" spans="71:72" x14ac:dyDescent="0.2">
      <c r="BS40721" s="152"/>
      <c r="BT40721" s="153"/>
    </row>
    <row r="40722" spans="71:72" x14ac:dyDescent="0.2">
      <c r="BS40722" s="152"/>
      <c r="BT40722" s="153"/>
    </row>
    <row r="40723" spans="71:72" x14ac:dyDescent="0.2">
      <c r="BS40723" s="152"/>
      <c r="BT40723" s="153"/>
    </row>
    <row r="40724" spans="71:72" x14ac:dyDescent="0.2">
      <c r="BS40724" s="152"/>
      <c r="BT40724" s="153"/>
    </row>
    <row r="40725" spans="71:72" x14ac:dyDescent="0.2">
      <c r="BS40725" s="152"/>
      <c r="BT40725" s="153"/>
    </row>
    <row r="40726" spans="71:72" x14ac:dyDescent="0.2">
      <c r="BS40726" s="152"/>
      <c r="BT40726" s="153"/>
    </row>
    <row r="40727" spans="71:72" x14ac:dyDescent="0.2">
      <c r="BS40727" s="152"/>
      <c r="BT40727" s="153"/>
    </row>
    <row r="40728" spans="71:72" x14ac:dyDescent="0.2">
      <c r="BS40728" s="152"/>
      <c r="BT40728" s="153"/>
    </row>
    <row r="40729" spans="71:72" x14ac:dyDescent="0.2">
      <c r="BS40729" s="152"/>
      <c r="BT40729" s="153"/>
    </row>
    <row r="40730" spans="71:72" x14ac:dyDescent="0.2">
      <c r="BS40730" s="152"/>
      <c r="BT40730" s="153"/>
    </row>
    <row r="40731" spans="71:72" x14ac:dyDescent="0.2">
      <c r="BS40731" s="152"/>
      <c r="BT40731" s="153"/>
    </row>
    <row r="40732" spans="71:72" x14ac:dyDescent="0.2">
      <c r="BS40732" s="152"/>
      <c r="BT40732" s="153"/>
    </row>
    <row r="40733" spans="71:72" x14ac:dyDescent="0.2">
      <c r="BS40733" s="152"/>
      <c r="BT40733" s="153"/>
    </row>
    <row r="40734" spans="71:72" x14ac:dyDescent="0.2">
      <c r="BS40734" s="152"/>
      <c r="BT40734" s="153"/>
    </row>
    <row r="40735" spans="71:72" x14ac:dyDescent="0.2">
      <c r="BS40735" s="152"/>
      <c r="BT40735" s="153"/>
    </row>
    <row r="40736" spans="71:72" x14ac:dyDescent="0.2">
      <c r="BS40736" s="152"/>
      <c r="BT40736" s="153"/>
    </row>
    <row r="40737" spans="71:72" x14ac:dyDescent="0.2">
      <c r="BS40737" s="152"/>
      <c r="BT40737" s="153"/>
    </row>
    <row r="40738" spans="71:72" x14ac:dyDescent="0.2">
      <c r="BS40738" s="152"/>
      <c r="BT40738" s="153"/>
    </row>
    <row r="40739" spans="71:72" x14ac:dyDescent="0.2">
      <c r="BS40739" s="152"/>
      <c r="BT40739" s="153"/>
    </row>
    <row r="40740" spans="71:72" x14ac:dyDescent="0.2">
      <c r="BS40740" s="152"/>
      <c r="BT40740" s="153"/>
    </row>
    <row r="40741" spans="71:72" x14ac:dyDescent="0.2">
      <c r="BS40741" s="152"/>
      <c r="BT40741" s="153"/>
    </row>
    <row r="40742" spans="71:72" x14ac:dyDescent="0.2">
      <c r="BS40742" s="152"/>
      <c r="BT40742" s="153"/>
    </row>
    <row r="40743" spans="71:72" x14ac:dyDescent="0.2">
      <c r="BS40743" s="152"/>
      <c r="BT40743" s="153"/>
    </row>
    <row r="40744" spans="71:72" x14ac:dyDescent="0.2">
      <c r="BS40744" s="152"/>
      <c r="BT40744" s="153"/>
    </row>
    <row r="40745" spans="71:72" x14ac:dyDescent="0.2">
      <c r="BS40745" s="152"/>
      <c r="BT40745" s="153"/>
    </row>
    <row r="40746" spans="71:72" x14ac:dyDescent="0.2">
      <c r="BS40746" s="152"/>
      <c r="BT40746" s="153"/>
    </row>
    <row r="40747" spans="71:72" x14ac:dyDescent="0.2">
      <c r="BS40747" s="152"/>
      <c r="BT40747" s="153"/>
    </row>
    <row r="40748" spans="71:72" x14ac:dyDescent="0.2">
      <c r="BS40748" s="152"/>
      <c r="BT40748" s="153"/>
    </row>
    <row r="40749" spans="71:72" x14ac:dyDescent="0.2">
      <c r="BS40749" s="152"/>
      <c r="BT40749" s="153"/>
    </row>
    <row r="40750" spans="71:72" x14ac:dyDescent="0.2">
      <c r="BS40750" s="152"/>
      <c r="BT40750" s="153"/>
    </row>
    <row r="40751" spans="71:72" x14ac:dyDescent="0.2">
      <c r="BS40751" s="152"/>
      <c r="BT40751" s="153"/>
    </row>
    <row r="40752" spans="71:72" x14ac:dyDescent="0.2">
      <c r="BS40752" s="152"/>
      <c r="BT40752" s="153"/>
    </row>
    <row r="40753" spans="71:72" x14ac:dyDescent="0.2">
      <c r="BS40753" s="152"/>
      <c r="BT40753" s="153"/>
    </row>
    <row r="40754" spans="71:72" x14ac:dyDescent="0.2">
      <c r="BS40754" s="152"/>
      <c r="BT40754" s="153"/>
    </row>
    <row r="40755" spans="71:72" x14ac:dyDescent="0.2">
      <c r="BS40755" s="152"/>
      <c r="BT40755" s="153"/>
    </row>
    <row r="40756" spans="71:72" x14ac:dyDescent="0.2">
      <c r="BS40756" s="152"/>
      <c r="BT40756" s="153"/>
    </row>
    <row r="40757" spans="71:72" x14ac:dyDescent="0.2">
      <c r="BS40757" s="152"/>
      <c r="BT40757" s="153"/>
    </row>
    <row r="40758" spans="71:72" x14ac:dyDescent="0.2">
      <c r="BS40758" s="152"/>
      <c r="BT40758" s="153"/>
    </row>
    <row r="40759" spans="71:72" x14ac:dyDescent="0.2">
      <c r="BS40759" s="152"/>
      <c r="BT40759" s="153"/>
    </row>
    <row r="40760" spans="71:72" x14ac:dyDescent="0.2">
      <c r="BS40760" s="152"/>
      <c r="BT40760" s="153"/>
    </row>
    <row r="40761" spans="71:72" x14ac:dyDescent="0.2">
      <c r="BS40761" s="152"/>
      <c r="BT40761" s="153"/>
    </row>
    <row r="40762" spans="71:72" x14ac:dyDescent="0.2">
      <c r="BS40762" s="152"/>
      <c r="BT40762" s="153"/>
    </row>
    <row r="40763" spans="71:72" x14ac:dyDescent="0.2">
      <c r="BS40763" s="152"/>
      <c r="BT40763" s="153"/>
    </row>
    <row r="40764" spans="71:72" x14ac:dyDescent="0.2">
      <c r="BS40764" s="152"/>
      <c r="BT40764" s="153"/>
    </row>
    <row r="40765" spans="71:72" x14ac:dyDescent="0.2">
      <c r="BS40765" s="152"/>
      <c r="BT40765" s="153"/>
    </row>
    <row r="40766" spans="71:72" x14ac:dyDescent="0.2">
      <c r="BS40766" s="152"/>
      <c r="BT40766" s="153"/>
    </row>
    <row r="40767" spans="71:72" x14ac:dyDescent="0.2">
      <c r="BS40767" s="152"/>
      <c r="BT40767" s="153"/>
    </row>
    <row r="40768" spans="71:72" x14ac:dyDescent="0.2">
      <c r="BS40768" s="152"/>
      <c r="BT40768" s="153"/>
    </row>
    <row r="40769" spans="71:72" x14ac:dyDescent="0.2">
      <c r="BS40769" s="152"/>
      <c r="BT40769" s="153"/>
    </row>
    <row r="40770" spans="71:72" x14ac:dyDescent="0.2">
      <c r="BS40770" s="152"/>
      <c r="BT40770" s="153"/>
    </row>
    <row r="40771" spans="71:72" x14ac:dyDescent="0.2">
      <c r="BS40771" s="152"/>
      <c r="BT40771" s="153"/>
    </row>
    <row r="40772" spans="71:72" x14ac:dyDescent="0.2">
      <c r="BS40772" s="152"/>
      <c r="BT40772" s="153"/>
    </row>
    <row r="40773" spans="71:72" x14ac:dyDescent="0.2">
      <c r="BS40773" s="152"/>
      <c r="BT40773" s="153"/>
    </row>
    <row r="40774" spans="71:72" x14ac:dyDescent="0.2">
      <c r="BS40774" s="152"/>
      <c r="BT40774" s="153"/>
    </row>
    <row r="40775" spans="71:72" x14ac:dyDescent="0.2">
      <c r="BS40775" s="152"/>
      <c r="BT40775" s="153"/>
    </row>
    <row r="40776" spans="71:72" x14ac:dyDescent="0.2">
      <c r="BS40776" s="152"/>
      <c r="BT40776" s="153"/>
    </row>
    <row r="40777" spans="71:72" x14ac:dyDescent="0.2">
      <c r="BS40777" s="152"/>
      <c r="BT40777" s="153"/>
    </row>
    <row r="40778" spans="71:72" x14ac:dyDescent="0.2">
      <c r="BS40778" s="152"/>
      <c r="BT40778" s="153"/>
    </row>
    <row r="40779" spans="71:72" x14ac:dyDescent="0.2">
      <c r="BS40779" s="152"/>
      <c r="BT40779" s="153"/>
    </row>
    <row r="40780" spans="71:72" x14ac:dyDescent="0.2">
      <c r="BS40780" s="152"/>
      <c r="BT40780" s="153"/>
    </row>
    <row r="40781" spans="71:72" x14ac:dyDescent="0.2">
      <c r="BS40781" s="152"/>
      <c r="BT40781" s="153"/>
    </row>
    <row r="40782" spans="71:72" x14ac:dyDescent="0.2">
      <c r="BS40782" s="152"/>
      <c r="BT40782" s="153"/>
    </row>
    <row r="40783" spans="71:72" x14ac:dyDescent="0.2">
      <c r="BS40783" s="152"/>
      <c r="BT40783" s="153"/>
    </row>
    <row r="40784" spans="71:72" x14ac:dyDescent="0.2">
      <c r="BS40784" s="152"/>
      <c r="BT40784" s="153"/>
    </row>
    <row r="40785" spans="71:72" x14ac:dyDescent="0.2">
      <c r="BS40785" s="152"/>
      <c r="BT40785" s="153"/>
    </row>
    <row r="40786" spans="71:72" x14ac:dyDescent="0.2">
      <c r="BS40786" s="152"/>
      <c r="BT40786" s="153"/>
    </row>
    <row r="40787" spans="71:72" x14ac:dyDescent="0.2">
      <c r="BS40787" s="152"/>
      <c r="BT40787" s="153"/>
    </row>
    <row r="40788" spans="71:72" x14ac:dyDescent="0.2">
      <c r="BS40788" s="152"/>
      <c r="BT40788" s="153"/>
    </row>
    <row r="40789" spans="71:72" x14ac:dyDescent="0.2">
      <c r="BS40789" s="152"/>
      <c r="BT40789" s="153"/>
    </row>
    <row r="40790" spans="71:72" x14ac:dyDescent="0.2">
      <c r="BS40790" s="152"/>
      <c r="BT40790" s="153"/>
    </row>
    <row r="40791" spans="71:72" x14ac:dyDescent="0.2">
      <c r="BS40791" s="152"/>
      <c r="BT40791" s="153"/>
    </row>
    <row r="40792" spans="71:72" x14ac:dyDescent="0.2">
      <c r="BS40792" s="152"/>
      <c r="BT40792" s="153"/>
    </row>
    <row r="40793" spans="71:72" x14ac:dyDescent="0.2">
      <c r="BS40793" s="152"/>
      <c r="BT40793" s="153"/>
    </row>
    <row r="40794" spans="71:72" x14ac:dyDescent="0.2">
      <c r="BS40794" s="152"/>
      <c r="BT40794" s="153"/>
    </row>
    <row r="40795" spans="71:72" x14ac:dyDescent="0.2">
      <c r="BS40795" s="152"/>
      <c r="BT40795" s="153"/>
    </row>
    <row r="40796" spans="71:72" x14ac:dyDescent="0.2">
      <c r="BS40796" s="152"/>
      <c r="BT40796" s="153"/>
    </row>
    <row r="40797" spans="71:72" x14ac:dyDescent="0.2">
      <c r="BS40797" s="152"/>
      <c r="BT40797" s="153"/>
    </row>
    <row r="40798" spans="71:72" x14ac:dyDescent="0.2">
      <c r="BS40798" s="152"/>
      <c r="BT40798" s="153"/>
    </row>
    <row r="40799" spans="71:72" x14ac:dyDescent="0.2">
      <c r="BS40799" s="152"/>
      <c r="BT40799" s="153"/>
    </row>
    <row r="40800" spans="71:72" x14ac:dyDescent="0.2">
      <c r="BS40800" s="152"/>
      <c r="BT40800" s="153"/>
    </row>
    <row r="40801" spans="71:72" x14ac:dyDescent="0.2">
      <c r="BS40801" s="152"/>
      <c r="BT40801" s="153"/>
    </row>
    <row r="40802" spans="71:72" x14ac:dyDescent="0.2">
      <c r="BS40802" s="152"/>
      <c r="BT40802" s="153"/>
    </row>
    <row r="40803" spans="71:72" x14ac:dyDescent="0.2">
      <c r="BS40803" s="152"/>
      <c r="BT40803" s="153"/>
    </row>
    <row r="40804" spans="71:72" x14ac:dyDescent="0.2">
      <c r="BS40804" s="152"/>
      <c r="BT40804" s="153"/>
    </row>
    <row r="40805" spans="71:72" x14ac:dyDescent="0.2">
      <c r="BS40805" s="152"/>
      <c r="BT40805" s="153"/>
    </row>
    <row r="40806" spans="71:72" x14ac:dyDescent="0.2">
      <c r="BS40806" s="152"/>
      <c r="BT40806" s="153"/>
    </row>
    <row r="40807" spans="71:72" x14ac:dyDescent="0.2">
      <c r="BS40807" s="152"/>
      <c r="BT40807" s="153"/>
    </row>
    <row r="40808" spans="71:72" x14ac:dyDescent="0.2">
      <c r="BS40808" s="152"/>
      <c r="BT40808" s="153"/>
    </row>
    <row r="40809" spans="71:72" x14ac:dyDescent="0.2">
      <c r="BS40809" s="152"/>
      <c r="BT40809" s="153"/>
    </row>
    <row r="40810" spans="71:72" x14ac:dyDescent="0.2">
      <c r="BS40810" s="152"/>
      <c r="BT40810" s="153"/>
    </row>
    <row r="40811" spans="71:72" x14ac:dyDescent="0.2">
      <c r="BS40811" s="152"/>
      <c r="BT40811" s="153"/>
    </row>
    <row r="40812" spans="71:72" x14ac:dyDescent="0.2">
      <c r="BS40812" s="152"/>
      <c r="BT40812" s="153"/>
    </row>
    <row r="40813" spans="71:72" x14ac:dyDescent="0.2">
      <c r="BS40813" s="152"/>
      <c r="BT40813" s="153"/>
    </row>
    <row r="40814" spans="71:72" x14ac:dyDescent="0.2">
      <c r="BS40814" s="152"/>
      <c r="BT40814" s="153"/>
    </row>
    <row r="40815" spans="71:72" x14ac:dyDescent="0.2">
      <c r="BS40815" s="152"/>
      <c r="BT40815" s="153"/>
    </row>
    <row r="40816" spans="71:72" x14ac:dyDescent="0.2">
      <c r="BS40816" s="152"/>
      <c r="BT40816" s="153"/>
    </row>
    <row r="40817" spans="71:72" x14ac:dyDescent="0.2">
      <c r="BS40817" s="152"/>
      <c r="BT40817" s="153"/>
    </row>
    <row r="40818" spans="71:72" x14ac:dyDescent="0.2">
      <c r="BS40818" s="152"/>
      <c r="BT40818" s="153"/>
    </row>
    <row r="40819" spans="71:72" x14ac:dyDescent="0.2">
      <c r="BS40819" s="152"/>
      <c r="BT40819" s="153"/>
    </row>
    <row r="40820" spans="71:72" x14ac:dyDescent="0.2">
      <c r="BS40820" s="152"/>
      <c r="BT40820" s="153"/>
    </row>
    <row r="40821" spans="71:72" x14ac:dyDescent="0.2">
      <c r="BS40821" s="152"/>
      <c r="BT40821" s="153"/>
    </row>
    <row r="40822" spans="71:72" x14ac:dyDescent="0.2">
      <c r="BS40822" s="152"/>
      <c r="BT40822" s="153"/>
    </row>
    <row r="40823" spans="71:72" x14ac:dyDescent="0.2">
      <c r="BS40823" s="152"/>
      <c r="BT40823" s="153"/>
    </row>
    <row r="40824" spans="71:72" x14ac:dyDescent="0.2">
      <c r="BS40824" s="152"/>
      <c r="BT40824" s="153"/>
    </row>
    <row r="40825" spans="71:72" x14ac:dyDescent="0.2">
      <c r="BS40825" s="152"/>
      <c r="BT40825" s="153"/>
    </row>
    <row r="40826" spans="71:72" x14ac:dyDescent="0.2">
      <c r="BS40826" s="152"/>
      <c r="BT40826" s="153"/>
    </row>
    <row r="40827" spans="71:72" x14ac:dyDescent="0.2">
      <c r="BS40827" s="152"/>
      <c r="BT40827" s="153"/>
    </row>
    <row r="40828" spans="71:72" x14ac:dyDescent="0.2">
      <c r="BS40828" s="152"/>
      <c r="BT40828" s="153"/>
    </row>
    <row r="40829" spans="71:72" x14ac:dyDescent="0.2">
      <c r="BS40829" s="152"/>
      <c r="BT40829" s="153"/>
    </row>
    <row r="40830" spans="71:72" x14ac:dyDescent="0.2">
      <c r="BS40830" s="152"/>
      <c r="BT40830" s="153"/>
    </row>
    <row r="40831" spans="71:72" x14ac:dyDescent="0.2">
      <c r="BS40831" s="152"/>
      <c r="BT40831" s="153"/>
    </row>
    <row r="40832" spans="71:72" x14ac:dyDescent="0.2">
      <c r="BS40832" s="152"/>
      <c r="BT40832" s="153"/>
    </row>
    <row r="40833" spans="71:72" x14ac:dyDescent="0.2">
      <c r="BS40833" s="152"/>
      <c r="BT40833" s="153"/>
    </row>
    <row r="40834" spans="71:72" x14ac:dyDescent="0.2">
      <c r="BS40834" s="152"/>
      <c r="BT40834" s="153"/>
    </row>
    <row r="40835" spans="71:72" x14ac:dyDescent="0.2">
      <c r="BS40835" s="152"/>
      <c r="BT40835" s="153"/>
    </row>
    <row r="40836" spans="71:72" x14ac:dyDescent="0.2">
      <c r="BS40836" s="152"/>
      <c r="BT40836" s="153"/>
    </row>
    <row r="40837" spans="71:72" x14ac:dyDescent="0.2">
      <c r="BS40837" s="152"/>
      <c r="BT40837" s="153"/>
    </row>
    <row r="40838" spans="71:72" x14ac:dyDescent="0.2">
      <c r="BS40838" s="152"/>
      <c r="BT40838" s="153"/>
    </row>
    <row r="40839" spans="71:72" x14ac:dyDescent="0.2">
      <c r="BS40839" s="152"/>
      <c r="BT40839" s="153"/>
    </row>
    <row r="40840" spans="71:72" x14ac:dyDescent="0.2">
      <c r="BS40840" s="152"/>
      <c r="BT40840" s="153"/>
    </row>
    <row r="40841" spans="71:72" x14ac:dyDescent="0.2">
      <c r="BS40841" s="152"/>
      <c r="BT40841" s="153"/>
    </row>
    <row r="40842" spans="71:72" x14ac:dyDescent="0.2">
      <c r="BS40842" s="152"/>
      <c r="BT40842" s="153"/>
    </row>
    <row r="40843" spans="71:72" x14ac:dyDescent="0.2">
      <c r="BS40843" s="152"/>
      <c r="BT40843" s="153"/>
    </row>
    <row r="40844" spans="71:72" x14ac:dyDescent="0.2">
      <c r="BS40844" s="152"/>
      <c r="BT40844" s="153"/>
    </row>
    <row r="40845" spans="71:72" x14ac:dyDescent="0.2">
      <c r="BS40845" s="152"/>
      <c r="BT40845" s="153"/>
    </row>
    <row r="40846" spans="71:72" x14ac:dyDescent="0.2">
      <c r="BS40846" s="152"/>
      <c r="BT40846" s="153"/>
    </row>
    <row r="40847" spans="71:72" x14ac:dyDescent="0.2">
      <c r="BS40847" s="152"/>
      <c r="BT40847" s="153"/>
    </row>
    <row r="40848" spans="71:72" x14ac:dyDescent="0.2">
      <c r="BS40848" s="152"/>
      <c r="BT40848" s="153"/>
    </row>
    <row r="40849" spans="71:72" x14ac:dyDescent="0.2">
      <c r="BS40849" s="152"/>
      <c r="BT40849" s="153"/>
    </row>
    <row r="40850" spans="71:72" x14ac:dyDescent="0.2">
      <c r="BS40850" s="152"/>
      <c r="BT40850" s="153"/>
    </row>
    <row r="40851" spans="71:72" x14ac:dyDescent="0.2">
      <c r="BS40851" s="152"/>
      <c r="BT40851" s="153"/>
    </row>
    <row r="40852" spans="71:72" x14ac:dyDescent="0.2">
      <c r="BS40852" s="152"/>
      <c r="BT40852" s="153"/>
    </row>
    <row r="40853" spans="71:72" x14ac:dyDescent="0.2">
      <c r="BS40853" s="152"/>
      <c r="BT40853" s="153"/>
    </row>
    <row r="40854" spans="71:72" x14ac:dyDescent="0.2">
      <c r="BS40854" s="152"/>
      <c r="BT40854" s="153"/>
    </row>
    <row r="40855" spans="71:72" x14ac:dyDescent="0.2">
      <c r="BS40855" s="152"/>
      <c r="BT40855" s="153"/>
    </row>
    <row r="40856" spans="71:72" x14ac:dyDescent="0.2">
      <c r="BS40856" s="152"/>
      <c r="BT40856" s="153"/>
    </row>
    <row r="40857" spans="71:72" x14ac:dyDescent="0.2">
      <c r="BS40857" s="152"/>
      <c r="BT40857" s="153"/>
    </row>
    <row r="40858" spans="71:72" x14ac:dyDescent="0.2">
      <c r="BS40858" s="152"/>
      <c r="BT40858" s="153"/>
    </row>
    <row r="40859" spans="71:72" x14ac:dyDescent="0.2">
      <c r="BS40859" s="152"/>
      <c r="BT40859" s="153"/>
    </row>
    <row r="40860" spans="71:72" x14ac:dyDescent="0.2">
      <c r="BS40860" s="152"/>
      <c r="BT40860" s="153"/>
    </row>
    <row r="40861" spans="71:72" x14ac:dyDescent="0.2">
      <c r="BS40861" s="152"/>
      <c r="BT40861" s="153"/>
    </row>
    <row r="40862" spans="71:72" x14ac:dyDescent="0.2">
      <c r="BS40862" s="152"/>
      <c r="BT40862" s="153"/>
    </row>
    <row r="40863" spans="71:72" x14ac:dyDescent="0.2">
      <c r="BS40863" s="152"/>
      <c r="BT40863" s="153"/>
    </row>
    <row r="40864" spans="71:72" x14ac:dyDescent="0.2">
      <c r="BS40864" s="152"/>
      <c r="BT40864" s="153"/>
    </row>
    <row r="40865" spans="71:72" x14ac:dyDescent="0.2">
      <c r="BS40865" s="152"/>
      <c r="BT40865" s="153"/>
    </row>
    <row r="40866" spans="71:72" x14ac:dyDescent="0.2">
      <c r="BS40866" s="152"/>
      <c r="BT40866" s="153"/>
    </row>
    <row r="40867" spans="71:72" x14ac:dyDescent="0.2">
      <c r="BS40867" s="152"/>
      <c r="BT40867" s="153"/>
    </row>
    <row r="40868" spans="71:72" x14ac:dyDescent="0.2">
      <c r="BS40868" s="152"/>
      <c r="BT40868" s="153"/>
    </row>
    <row r="40869" spans="71:72" x14ac:dyDescent="0.2">
      <c r="BS40869" s="152"/>
      <c r="BT40869" s="153"/>
    </row>
    <row r="40870" spans="71:72" x14ac:dyDescent="0.2">
      <c r="BS40870" s="152"/>
      <c r="BT40870" s="153"/>
    </row>
    <row r="40871" spans="71:72" x14ac:dyDescent="0.2">
      <c r="BS40871" s="152"/>
      <c r="BT40871" s="153"/>
    </row>
    <row r="40872" spans="71:72" x14ac:dyDescent="0.2">
      <c r="BS40872" s="152"/>
      <c r="BT40872" s="153"/>
    </row>
    <row r="40873" spans="71:72" x14ac:dyDescent="0.2">
      <c r="BS40873" s="152"/>
      <c r="BT40873" s="153"/>
    </row>
    <row r="40874" spans="71:72" x14ac:dyDescent="0.2">
      <c r="BS40874" s="152"/>
      <c r="BT40874" s="153"/>
    </row>
    <row r="40875" spans="71:72" x14ac:dyDescent="0.2">
      <c r="BS40875" s="152"/>
      <c r="BT40875" s="153"/>
    </row>
    <row r="40876" spans="71:72" x14ac:dyDescent="0.2">
      <c r="BS40876" s="152"/>
      <c r="BT40876" s="153"/>
    </row>
    <row r="40877" spans="71:72" x14ac:dyDescent="0.2">
      <c r="BS40877" s="152"/>
      <c r="BT40877" s="153"/>
    </row>
    <row r="40878" spans="71:72" x14ac:dyDescent="0.2">
      <c r="BS40878" s="152"/>
      <c r="BT40878" s="153"/>
    </row>
    <row r="40879" spans="71:72" x14ac:dyDescent="0.2">
      <c r="BS40879" s="152"/>
      <c r="BT40879" s="153"/>
    </row>
    <row r="40880" spans="71:72" x14ac:dyDescent="0.2">
      <c r="BS40880" s="152"/>
      <c r="BT40880" s="153"/>
    </row>
    <row r="40881" spans="71:72" x14ac:dyDescent="0.2">
      <c r="BS40881" s="152"/>
      <c r="BT40881" s="153"/>
    </row>
    <row r="40882" spans="71:72" x14ac:dyDescent="0.2">
      <c r="BS40882" s="152"/>
      <c r="BT40882" s="153"/>
    </row>
    <row r="40883" spans="71:72" x14ac:dyDescent="0.2">
      <c r="BS40883" s="152"/>
      <c r="BT40883" s="153"/>
    </row>
    <row r="40884" spans="71:72" x14ac:dyDescent="0.2">
      <c r="BS40884" s="152"/>
      <c r="BT40884" s="153"/>
    </row>
    <row r="40885" spans="71:72" x14ac:dyDescent="0.2">
      <c r="BS40885" s="152"/>
      <c r="BT40885" s="153"/>
    </row>
    <row r="40886" spans="71:72" x14ac:dyDescent="0.2">
      <c r="BS40886" s="152"/>
      <c r="BT40886" s="153"/>
    </row>
    <row r="40887" spans="71:72" x14ac:dyDescent="0.2">
      <c r="BS40887" s="152"/>
      <c r="BT40887" s="153"/>
    </row>
    <row r="40888" spans="71:72" x14ac:dyDescent="0.2">
      <c r="BS40888" s="152"/>
      <c r="BT40888" s="153"/>
    </row>
    <row r="40889" spans="71:72" x14ac:dyDescent="0.2">
      <c r="BS40889" s="152"/>
      <c r="BT40889" s="153"/>
    </row>
    <row r="40890" spans="71:72" x14ac:dyDescent="0.2">
      <c r="BS40890" s="152"/>
      <c r="BT40890" s="153"/>
    </row>
    <row r="40891" spans="71:72" x14ac:dyDescent="0.2">
      <c r="BS40891" s="152"/>
      <c r="BT40891" s="153"/>
    </row>
    <row r="40892" spans="71:72" x14ac:dyDescent="0.2">
      <c r="BS40892" s="152"/>
      <c r="BT40892" s="153"/>
    </row>
    <row r="40893" spans="71:72" x14ac:dyDescent="0.2">
      <c r="BS40893" s="152"/>
      <c r="BT40893" s="153"/>
    </row>
    <row r="40894" spans="71:72" x14ac:dyDescent="0.2">
      <c r="BS40894" s="152"/>
      <c r="BT40894" s="153"/>
    </row>
    <row r="40895" spans="71:72" x14ac:dyDescent="0.2">
      <c r="BS40895" s="152"/>
      <c r="BT40895" s="153"/>
    </row>
    <row r="40896" spans="71:72" x14ac:dyDescent="0.2">
      <c r="BS40896" s="152"/>
      <c r="BT40896" s="153"/>
    </row>
    <row r="40897" spans="71:72" x14ac:dyDescent="0.2">
      <c r="BS40897" s="152"/>
      <c r="BT40897" s="153"/>
    </row>
    <row r="40898" spans="71:72" x14ac:dyDescent="0.2">
      <c r="BS40898" s="152"/>
      <c r="BT40898" s="153"/>
    </row>
    <row r="40899" spans="71:72" x14ac:dyDescent="0.2">
      <c r="BS40899" s="152"/>
      <c r="BT40899" s="153"/>
    </row>
    <row r="40900" spans="71:72" x14ac:dyDescent="0.2">
      <c r="BS40900" s="152"/>
      <c r="BT40900" s="153"/>
    </row>
    <row r="40901" spans="71:72" x14ac:dyDescent="0.2">
      <c r="BS40901" s="152"/>
      <c r="BT40901" s="153"/>
    </row>
    <row r="40902" spans="71:72" x14ac:dyDescent="0.2">
      <c r="BS40902" s="152"/>
      <c r="BT40902" s="153"/>
    </row>
    <row r="40903" spans="71:72" x14ac:dyDescent="0.2">
      <c r="BS40903" s="152"/>
      <c r="BT40903" s="153"/>
    </row>
    <row r="40904" spans="71:72" x14ac:dyDescent="0.2">
      <c r="BS40904" s="152"/>
      <c r="BT40904" s="153"/>
    </row>
    <row r="40905" spans="71:72" x14ac:dyDescent="0.2">
      <c r="BS40905" s="152"/>
      <c r="BT40905" s="153"/>
    </row>
    <row r="40906" spans="71:72" x14ac:dyDescent="0.2">
      <c r="BS40906" s="152"/>
      <c r="BT40906" s="153"/>
    </row>
    <row r="40907" spans="71:72" x14ac:dyDescent="0.2">
      <c r="BS40907" s="152"/>
      <c r="BT40907" s="153"/>
    </row>
    <row r="40908" spans="71:72" x14ac:dyDescent="0.2">
      <c r="BS40908" s="152"/>
      <c r="BT40908" s="153"/>
    </row>
    <row r="40909" spans="71:72" x14ac:dyDescent="0.2">
      <c r="BS40909" s="152"/>
      <c r="BT40909" s="153"/>
    </row>
    <row r="40910" spans="71:72" x14ac:dyDescent="0.2">
      <c r="BS40910" s="152"/>
      <c r="BT40910" s="153"/>
    </row>
    <row r="40911" spans="71:72" x14ac:dyDescent="0.2">
      <c r="BS40911" s="152"/>
      <c r="BT40911" s="153"/>
    </row>
    <row r="40912" spans="71:72" x14ac:dyDescent="0.2">
      <c r="BS40912" s="152"/>
      <c r="BT40912" s="153"/>
    </row>
    <row r="40913" spans="71:72" x14ac:dyDescent="0.2">
      <c r="BS40913" s="152"/>
      <c r="BT40913" s="153"/>
    </row>
    <row r="40914" spans="71:72" x14ac:dyDescent="0.2">
      <c r="BS40914" s="152"/>
      <c r="BT40914" s="153"/>
    </row>
    <row r="40915" spans="71:72" x14ac:dyDescent="0.2">
      <c r="BS40915" s="152"/>
      <c r="BT40915" s="153"/>
    </row>
    <row r="40916" spans="71:72" x14ac:dyDescent="0.2">
      <c r="BS40916" s="152"/>
      <c r="BT40916" s="153"/>
    </row>
    <row r="40917" spans="71:72" x14ac:dyDescent="0.2">
      <c r="BS40917" s="152"/>
      <c r="BT40917" s="153"/>
    </row>
    <row r="40918" spans="71:72" x14ac:dyDescent="0.2">
      <c r="BS40918" s="152"/>
      <c r="BT40918" s="153"/>
    </row>
    <row r="40919" spans="71:72" x14ac:dyDescent="0.2">
      <c r="BS40919" s="152"/>
      <c r="BT40919" s="153"/>
    </row>
    <row r="40920" spans="71:72" x14ac:dyDescent="0.2">
      <c r="BS40920" s="152"/>
      <c r="BT40920" s="153"/>
    </row>
    <row r="40921" spans="71:72" x14ac:dyDescent="0.2">
      <c r="BS40921" s="152"/>
      <c r="BT40921" s="153"/>
    </row>
    <row r="40922" spans="71:72" x14ac:dyDescent="0.2">
      <c r="BS40922" s="152"/>
      <c r="BT40922" s="153"/>
    </row>
    <row r="40923" spans="71:72" x14ac:dyDescent="0.2">
      <c r="BS40923" s="152"/>
      <c r="BT40923" s="153"/>
    </row>
    <row r="40924" spans="71:72" x14ac:dyDescent="0.2">
      <c r="BS40924" s="152"/>
      <c r="BT40924" s="153"/>
    </row>
    <row r="40925" spans="71:72" x14ac:dyDescent="0.2">
      <c r="BS40925" s="152"/>
      <c r="BT40925" s="153"/>
    </row>
    <row r="40926" spans="71:72" x14ac:dyDescent="0.2">
      <c r="BS40926" s="152"/>
      <c r="BT40926" s="153"/>
    </row>
    <row r="40927" spans="71:72" x14ac:dyDescent="0.2">
      <c r="BS40927" s="152"/>
      <c r="BT40927" s="153"/>
    </row>
    <row r="40928" spans="71:72" x14ac:dyDescent="0.2">
      <c r="BS40928" s="152"/>
      <c r="BT40928" s="153"/>
    </row>
    <row r="40929" spans="71:72" x14ac:dyDescent="0.2">
      <c r="BS40929" s="152"/>
      <c r="BT40929" s="153"/>
    </row>
    <row r="40930" spans="71:72" x14ac:dyDescent="0.2">
      <c r="BS40930" s="152"/>
      <c r="BT40930" s="153"/>
    </row>
    <row r="40931" spans="71:72" x14ac:dyDescent="0.2">
      <c r="BS40931" s="152"/>
      <c r="BT40931" s="153"/>
    </row>
    <row r="40932" spans="71:72" x14ac:dyDescent="0.2">
      <c r="BS40932" s="152"/>
      <c r="BT40932" s="153"/>
    </row>
    <row r="40933" spans="71:72" x14ac:dyDescent="0.2">
      <c r="BS40933" s="152"/>
      <c r="BT40933" s="153"/>
    </row>
    <row r="40934" spans="71:72" x14ac:dyDescent="0.2">
      <c r="BS40934" s="152"/>
      <c r="BT40934" s="153"/>
    </row>
    <row r="40935" spans="71:72" x14ac:dyDescent="0.2">
      <c r="BS40935" s="152"/>
      <c r="BT40935" s="153"/>
    </row>
    <row r="40936" spans="71:72" x14ac:dyDescent="0.2">
      <c r="BS40936" s="152"/>
      <c r="BT40936" s="153"/>
    </row>
    <row r="40937" spans="71:72" x14ac:dyDescent="0.2">
      <c r="BS40937" s="152"/>
      <c r="BT40937" s="153"/>
    </row>
    <row r="40938" spans="71:72" x14ac:dyDescent="0.2">
      <c r="BS40938" s="152"/>
      <c r="BT40938" s="153"/>
    </row>
    <row r="40939" spans="71:72" x14ac:dyDescent="0.2">
      <c r="BS40939" s="152"/>
      <c r="BT40939" s="153"/>
    </row>
    <row r="40940" spans="71:72" x14ac:dyDescent="0.2">
      <c r="BS40940" s="152"/>
      <c r="BT40940" s="153"/>
    </row>
    <row r="40941" spans="71:72" x14ac:dyDescent="0.2">
      <c r="BS40941" s="152"/>
      <c r="BT40941" s="153"/>
    </row>
    <row r="40942" spans="71:72" x14ac:dyDescent="0.2">
      <c r="BS40942" s="152"/>
      <c r="BT40942" s="153"/>
    </row>
    <row r="40943" spans="71:72" x14ac:dyDescent="0.2">
      <c r="BS40943" s="152"/>
      <c r="BT40943" s="153"/>
    </row>
    <row r="40944" spans="71:72" x14ac:dyDescent="0.2">
      <c r="BS40944" s="152"/>
      <c r="BT40944" s="153"/>
    </row>
    <row r="40945" spans="71:72" x14ac:dyDescent="0.2">
      <c r="BS40945" s="152"/>
      <c r="BT40945" s="153"/>
    </row>
    <row r="40946" spans="71:72" x14ac:dyDescent="0.2">
      <c r="BS40946" s="152"/>
      <c r="BT40946" s="153"/>
    </row>
    <row r="40947" spans="71:72" x14ac:dyDescent="0.2">
      <c r="BS40947" s="152"/>
      <c r="BT40947" s="153"/>
    </row>
    <row r="40948" spans="71:72" x14ac:dyDescent="0.2">
      <c r="BS40948" s="152"/>
      <c r="BT40948" s="153"/>
    </row>
    <row r="40949" spans="71:72" x14ac:dyDescent="0.2">
      <c r="BS40949" s="152"/>
      <c r="BT40949" s="153"/>
    </row>
    <row r="40950" spans="71:72" x14ac:dyDescent="0.2">
      <c r="BS40950" s="152"/>
      <c r="BT40950" s="153"/>
    </row>
    <row r="40951" spans="71:72" x14ac:dyDescent="0.2">
      <c r="BS40951" s="152"/>
      <c r="BT40951" s="153"/>
    </row>
    <row r="40952" spans="71:72" x14ac:dyDescent="0.2">
      <c r="BS40952" s="152"/>
      <c r="BT40952" s="153"/>
    </row>
    <row r="40953" spans="71:72" x14ac:dyDescent="0.2">
      <c r="BS40953" s="152"/>
      <c r="BT40953" s="153"/>
    </row>
    <row r="40954" spans="71:72" x14ac:dyDescent="0.2">
      <c r="BS40954" s="152"/>
      <c r="BT40954" s="153"/>
    </row>
    <row r="40955" spans="71:72" x14ac:dyDescent="0.2">
      <c r="BS40955" s="152"/>
      <c r="BT40955" s="153"/>
    </row>
    <row r="40956" spans="71:72" x14ac:dyDescent="0.2">
      <c r="BS40956" s="152"/>
      <c r="BT40956" s="153"/>
    </row>
    <row r="40957" spans="71:72" x14ac:dyDescent="0.2">
      <c r="BS40957" s="152"/>
      <c r="BT40957" s="153"/>
    </row>
    <row r="40958" spans="71:72" x14ac:dyDescent="0.2">
      <c r="BS40958" s="152"/>
      <c r="BT40958" s="153"/>
    </row>
    <row r="40959" spans="71:72" x14ac:dyDescent="0.2">
      <c r="BS40959" s="152"/>
      <c r="BT40959" s="153"/>
    </row>
    <row r="40960" spans="71:72" x14ac:dyDescent="0.2">
      <c r="BS40960" s="152"/>
      <c r="BT40960" s="153"/>
    </row>
    <row r="40961" spans="71:72" x14ac:dyDescent="0.2">
      <c r="BS40961" s="152"/>
      <c r="BT40961" s="153"/>
    </row>
    <row r="40962" spans="71:72" x14ac:dyDescent="0.2">
      <c r="BS40962" s="152"/>
      <c r="BT40962" s="153"/>
    </row>
    <row r="40963" spans="71:72" x14ac:dyDescent="0.2">
      <c r="BS40963" s="152"/>
      <c r="BT40963" s="153"/>
    </row>
    <row r="40964" spans="71:72" x14ac:dyDescent="0.2">
      <c r="BS40964" s="152"/>
      <c r="BT40964" s="153"/>
    </row>
    <row r="40965" spans="71:72" x14ac:dyDescent="0.2">
      <c r="BS40965" s="152"/>
      <c r="BT40965" s="153"/>
    </row>
    <row r="40966" spans="71:72" x14ac:dyDescent="0.2">
      <c r="BS40966" s="152"/>
      <c r="BT40966" s="153"/>
    </row>
    <row r="40967" spans="71:72" x14ac:dyDescent="0.2">
      <c r="BS40967" s="152"/>
      <c r="BT40967" s="153"/>
    </row>
    <row r="40968" spans="71:72" x14ac:dyDescent="0.2">
      <c r="BS40968" s="152"/>
      <c r="BT40968" s="153"/>
    </row>
    <row r="40969" spans="71:72" x14ac:dyDescent="0.2">
      <c r="BS40969" s="152"/>
      <c r="BT40969" s="153"/>
    </row>
    <row r="40970" spans="71:72" x14ac:dyDescent="0.2">
      <c r="BS40970" s="152"/>
      <c r="BT40970" s="153"/>
    </row>
    <row r="40971" spans="71:72" x14ac:dyDescent="0.2">
      <c r="BS40971" s="152"/>
      <c r="BT40971" s="153"/>
    </row>
    <row r="40972" spans="71:72" x14ac:dyDescent="0.2">
      <c r="BS40972" s="152"/>
      <c r="BT40972" s="153"/>
    </row>
    <row r="40973" spans="71:72" x14ac:dyDescent="0.2">
      <c r="BS40973" s="152"/>
      <c r="BT40973" s="153"/>
    </row>
    <row r="40974" spans="71:72" x14ac:dyDescent="0.2">
      <c r="BS40974" s="152"/>
      <c r="BT40974" s="153"/>
    </row>
    <row r="40975" spans="71:72" x14ac:dyDescent="0.2">
      <c r="BS40975" s="152"/>
      <c r="BT40975" s="153"/>
    </row>
    <row r="40976" spans="71:72" x14ac:dyDescent="0.2">
      <c r="BS40976" s="152"/>
      <c r="BT40976" s="153"/>
    </row>
    <row r="40977" spans="71:72" x14ac:dyDescent="0.2">
      <c r="BS40977" s="152"/>
      <c r="BT40977" s="153"/>
    </row>
    <row r="40978" spans="71:72" x14ac:dyDescent="0.2">
      <c r="BS40978" s="152"/>
      <c r="BT40978" s="153"/>
    </row>
    <row r="40979" spans="71:72" x14ac:dyDescent="0.2">
      <c r="BS40979" s="152"/>
      <c r="BT40979" s="153"/>
    </row>
    <row r="40980" spans="71:72" x14ac:dyDescent="0.2">
      <c r="BS40980" s="152"/>
      <c r="BT40980" s="153"/>
    </row>
    <row r="40981" spans="71:72" x14ac:dyDescent="0.2">
      <c r="BS40981" s="152"/>
      <c r="BT40981" s="153"/>
    </row>
    <row r="40982" spans="71:72" x14ac:dyDescent="0.2">
      <c r="BS40982" s="152"/>
      <c r="BT40982" s="153"/>
    </row>
    <row r="40983" spans="71:72" x14ac:dyDescent="0.2">
      <c r="BS40983" s="152"/>
      <c r="BT40983" s="153"/>
    </row>
    <row r="40984" spans="71:72" x14ac:dyDescent="0.2">
      <c r="BS40984" s="152"/>
      <c r="BT40984" s="153"/>
    </row>
    <row r="40985" spans="71:72" x14ac:dyDescent="0.2">
      <c r="BS40985" s="152"/>
      <c r="BT40985" s="153"/>
    </row>
    <row r="40986" spans="71:72" x14ac:dyDescent="0.2">
      <c r="BS40986" s="152"/>
      <c r="BT40986" s="153"/>
    </row>
    <row r="40987" spans="71:72" x14ac:dyDescent="0.2">
      <c r="BS40987" s="152"/>
      <c r="BT40987" s="153"/>
    </row>
    <row r="40988" spans="71:72" x14ac:dyDescent="0.2">
      <c r="BS40988" s="152"/>
      <c r="BT40988" s="153"/>
    </row>
    <row r="40989" spans="71:72" x14ac:dyDescent="0.2">
      <c r="BS40989" s="152"/>
      <c r="BT40989" s="153"/>
    </row>
    <row r="40990" spans="71:72" x14ac:dyDescent="0.2">
      <c r="BS40990" s="152"/>
      <c r="BT40990" s="153"/>
    </row>
    <row r="40991" spans="71:72" x14ac:dyDescent="0.2">
      <c r="BS40991" s="152"/>
      <c r="BT40991" s="153"/>
    </row>
    <row r="40992" spans="71:72" x14ac:dyDescent="0.2">
      <c r="BS40992" s="152"/>
      <c r="BT40992" s="153"/>
    </row>
    <row r="40993" spans="71:72" x14ac:dyDescent="0.2">
      <c r="BS40993" s="152"/>
      <c r="BT40993" s="153"/>
    </row>
    <row r="40994" spans="71:72" x14ac:dyDescent="0.2">
      <c r="BS40994" s="152"/>
      <c r="BT40994" s="153"/>
    </row>
    <row r="40995" spans="71:72" x14ac:dyDescent="0.2">
      <c r="BS40995" s="152"/>
      <c r="BT40995" s="153"/>
    </row>
    <row r="40996" spans="71:72" x14ac:dyDescent="0.2">
      <c r="BS40996" s="152"/>
      <c r="BT40996" s="153"/>
    </row>
    <row r="40997" spans="71:72" x14ac:dyDescent="0.2">
      <c r="BS40997" s="152"/>
      <c r="BT40997" s="153"/>
    </row>
    <row r="40998" spans="71:72" x14ac:dyDescent="0.2">
      <c r="BS40998" s="152"/>
      <c r="BT40998" s="153"/>
    </row>
    <row r="40999" spans="71:72" x14ac:dyDescent="0.2">
      <c r="BS40999" s="152"/>
      <c r="BT40999" s="153"/>
    </row>
    <row r="41000" spans="71:72" x14ac:dyDescent="0.2">
      <c r="BS41000" s="152"/>
      <c r="BT41000" s="153"/>
    </row>
    <row r="41001" spans="71:72" x14ac:dyDescent="0.2">
      <c r="BS41001" s="152"/>
      <c r="BT41001" s="153"/>
    </row>
    <row r="41002" spans="71:72" x14ac:dyDescent="0.2">
      <c r="BS41002" s="152"/>
      <c r="BT41002" s="153"/>
    </row>
    <row r="41003" spans="71:72" x14ac:dyDescent="0.2">
      <c r="BS41003" s="152"/>
      <c r="BT41003" s="153"/>
    </row>
    <row r="41004" spans="71:72" x14ac:dyDescent="0.2">
      <c r="BS41004" s="152"/>
      <c r="BT41004" s="153"/>
    </row>
    <row r="41005" spans="71:72" x14ac:dyDescent="0.2">
      <c r="BS41005" s="152"/>
      <c r="BT41005" s="153"/>
    </row>
    <row r="41006" spans="71:72" x14ac:dyDescent="0.2">
      <c r="BS41006" s="152"/>
      <c r="BT41006" s="153"/>
    </row>
    <row r="41007" spans="71:72" x14ac:dyDescent="0.2">
      <c r="BS41007" s="152"/>
      <c r="BT41007" s="153"/>
    </row>
    <row r="41008" spans="71:72" x14ac:dyDescent="0.2">
      <c r="BS41008" s="152"/>
      <c r="BT41008" s="153"/>
    </row>
    <row r="41009" spans="71:72" x14ac:dyDescent="0.2">
      <c r="BS41009" s="152"/>
      <c r="BT41009" s="153"/>
    </row>
    <row r="41010" spans="71:72" x14ac:dyDescent="0.2">
      <c r="BS41010" s="152"/>
      <c r="BT41010" s="153"/>
    </row>
    <row r="41011" spans="71:72" x14ac:dyDescent="0.2">
      <c r="BS41011" s="152"/>
      <c r="BT41011" s="153"/>
    </row>
    <row r="41012" spans="71:72" x14ac:dyDescent="0.2">
      <c r="BS41012" s="152"/>
      <c r="BT41012" s="153"/>
    </row>
    <row r="41013" spans="71:72" x14ac:dyDescent="0.2">
      <c r="BS41013" s="152"/>
      <c r="BT41013" s="153"/>
    </row>
    <row r="41014" spans="71:72" x14ac:dyDescent="0.2">
      <c r="BS41014" s="152"/>
      <c r="BT41014" s="153"/>
    </row>
    <row r="41015" spans="71:72" x14ac:dyDescent="0.2">
      <c r="BS41015" s="152"/>
      <c r="BT41015" s="153"/>
    </row>
    <row r="41016" spans="71:72" x14ac:dyDescent="0.2">
      <c r="BS41016" s="152"/>
      <c r="BT41016" s="153"/>
    </row>
    <row r="41017" spans="71:72" x14ac:dyDescent="0.2">
      <c r="BS41017" s="152"/>
      <c r="BT41017" s="153"/>
    </row>
    <row r="41018" spans="71:72" x14ac:dyDescent="0.2">
      <c r="BS41018" s="152"/>
      <c r="BT41018" s="153"/>
    </row>
    <row r="41019" spans="71:72" x14ac:dyDescent="0.2">
      <c r="BS41019" s="152"/>
      <c r="BT41019" s="153"/>
    </row>
    <row r="41020" spans="71:72" x14ac:dyDescent="0.2">
      <c r="BS41020" s="152"/>
      <c r="BT41020" s="153"/>
    </row>
    <row r="41021" spans="71:72" x14ac:dyDescent="0.2">
      <c r="BS41021" s="152"/>
      <c r="BT41021" s="153"/>
    </row>
    <row r="41022" spans="71:72" x14ac:dyDescent="0.2">
      <c r="BS41022" s="152"/>
      <c r="BT41022" s="153"/>
    </row>
    <row r="41023" spans="71:72" x14ac:dyDescent="0.2">
      <c r="BS41023" s="152"/>
      <c r="BT41023" s="153"/>
    </row>
    <row r="41024" spans="71:72" x14ac:dyDescent="0.2">
      <c r="BS41024" s="152"/>
      <c r="BT41024" s="153"/>
    </row>
    <row r="41025" spans="71:72" x14ac:dyDescent="0.2">
      <c r="BS41025" s="152"/>
      <c r="BT41025" s="153"/>
    </row>
    <row r="41026" spans="71:72" x14ac:dyDescent="0.2">
      <c r="BS41026" s="152"/>
      <c r="BT41026" s="153"/>
    </row>
    <row r="41027" spans="71:72" x14ac:dyDescent="0.2">
      <c r="BS41027" s="152"/>
      <c r="BT41027" s="153"/>
    </row>
    <row r="41028" spans="71:72" x14ac:dyDescent="0.2">
      <c r="BS41028" s="152"/>
      <c r="BT41028" s="153"/>
    </row>
    <row r="41029" spans="71:72" x14ac:dyDescent="0.2">
      <c r="BS41029" s="152"/>
      <c r="BT41029" s="153"/>
    </row>
    <row r="41030" spans="71:72" x14ac:dyDescent="0.2">
      <c r="BS41030" s="152"/>
      <c r="BT41030" s="153"/>
    </row>
    <row r="41031" spans="71:72" x14ac:dyDescent="0.2">
      <c r="BS41031" s="152"/>
      <c r="BT41031" s="153"/>
    </row>
    <row r="41032" spans="71:72" x14ac:dyDescent="0.2">
      <c r="BS41032" s="152"/>
      <c r="BT41032" s="153"/>
    </row>
    <row r="41033" spans="71:72" x14ac:dyDescent="0.2">
      <c r="BS41033" s="152"/>
      <c r="BT41033" s="153"/>
    </row>
    <row r="41034" spans="71:72" x14ac:dyDescent="0.2">
      <c r="BS41034" s="152"/>
      <c r="BT41034" s="153"/>
    </row>
    <row r="41035" spans="71:72" x14ac:dyDescent="0.2">
      <c r="BS41035" s="152"/>
      <c r="BT41035" s="153"/>
    </row>
    <row r="41036" spans="71:72" x14ac:dyDescent="0.2">
      <c r="BS41036" s="152"/>
      <c r="BT41036" s="153"/>
    </row>
    <row r="41037" spans="71:72" x14ac:dyDescent="0.2">
      <c r="BS41037" s="152"/>
      <c r="BT41037" s="153"/>
    </row>
    <row r="41038" spans="71:72" x14ac:dyDescent="0.2">
      <c r="BS41038" s="152"/>
      <c r="BT41038" s="153"/>
    </row>
    <row r="41039" spans="71:72" x14ac:dyDescent="0.2">
      <c r="BS41039" s="152"/>
      <c r="BT41039" s="153"/>
    </row>
    <row r="41040" spans="71:72" x14ac:dyDescent="0.2">
      <c r="BS41040" s="152"/>
      <c r="BT41040" s="153"/>
    </row>
    <row r="41041" spans="71:72" x14ac:dyDescent="0.2">
      <c r="BS41041" s="152"/>
      <c r="BT41041" s="153"/>
    </row>
    <row r="41042" spans="71:72" x14ac:dyDescent="0.2">
      <c r="BS41042" s="152"/>
      <c r="BT41042" s="153"/>
    </row>
    <row r="41043" spans="71:72" x14ac:dyDescent="0.2">
      <c r="BS41043" s="152"/>
      <c r="BT41043" s="153"/>
    </row>
    <row r="41044" spans="71:72" x14ac:dyDescent="0.2">
      <c r="BS41044" s="152"/>
      <c r="BT41044" s="153"/>
    </row>
    <row r="41045" spans="71:72" x14ac:dyDescent="0.2">
      <c r="BS41045" s="152"/>
      <c r="BT41045" s="153"/>
    </row>
    <row r="41046" spans="71:72" x14ac:dyDescent="0.2">
      <c r="BS41046" s="152"/>
      <c r="BT41046" s="153"/>
    </row>
    <row r="41047" spans="71:72" x14ac:dyDescent="0.2">
      <c r="BS41047" s="152"/>
      <c r="BT41047" s="153"/>
    </row>
    <row r="41048" spans="71:72" x14ac:dyDescent="0.2">
      <c r="BS41048" s="152"/>
      <c r="BT41048" s="153"/>
    </row>
    <row r="41049" spans="71:72" x14ac:dyDescent="0.2">
      <c r="BS41049" s="152"/>
      <c r="BT41049" s="153"/>
    </row>
    <row r="41050" spans="71:72" x14ac:dyDescent="0.2">
      <c r="BS41050" s="152"/>
      <c r="BT41050" s="153"/>
    </row>
    <row r="41051" spans="71:72" x14ac:dyDescent="0.2">
      <c r="BS41051" s="152"/>
      <c r="BT41051" s="153"/>
    </row>
    <row r="41052" spans="71:72" x14ac:dyDescent="0.2">
      <c r="BS41052" s="152"/>
      <c r="BT41052" s="153"/>
    </row>
    <row r="41053" spans="71:72" x14ac:dyDescent="0.2">
      <c r="BS41053" s="152"/>
      <c r="BT41053" s="153"/>
    </row>
    <row r="41054" spans="71:72" x14ac:dyDescent="0.2">
      <c r="BS41054" s="152"/>
      <c r="BT41054" s="153"/>
    </row>
    <row r="41055" spans="71:72" x14ac:dyDescent="0.2">
      <c r="BS41055" s="152"/>
      <c r="BT41055" s="153"/>
    </row>
    <row r="41056" spans="71:72" x14ac:dyDescent="0.2">
      <c r="BS41056" s="152"/>
      <c r="BT41056" s="153"/>
    </row>
    <row r="41057" spans="71:72" x14ac:dyDescent="0.2">
      <c r="BS41057" s="152"/>
      <c r="BT41057" s="153"/>
    </row>
    <row r="41058" spans="71:72" x14ac:dyDescent="0.2">
      <c r="BS41058" s="152"/>
      <c r="BT41058" s="153"/>
    </row>
    <row r="41059" spans="71:72" x14ac:dyDescent="0.2">
      <c r="BS41059" s="152"/>
      <c r="BT41059" s="153"/>
    </row>
    <row r="41060" spans="71:72" x14ac:dyDescent="0.2">
      <c r="BS41060" s="152"/>
      <c r="BT41060" s="153"/>
    </row>
    <row r="41061" spans="71:72" x14ac:dyDescent="0.2">
      <c r="BS41061" s="152"/>
      <c r="BT41061" s="153"/>
    </row>
    <row r="41062" spans="71:72" x14ac:dyDescent="0.2">
      <c r="BS41062" s="152"/>
      <c r="BT41062" s="153"/>
    </row>
    <row r="41063" spans="71:72" x14ac:dyDescent="0.2">
      <c r="BS41063" s="152"/>
      <c r="BT41063" s="153"/>
    </row>
    <row r="41064" spans="71:72" x14ac:dyDescent="0.2">
      <c r="BS41064" s="152"/>
      <c r="BT41064" s="153"/>
    </row>
    <row r="41065" spans="71:72" x14ac:dyDescent="0.2">
      <c r="BS41065" s="152"/>
      <c r="BT41065" s="153"/>
    </row>
    <row r="41066" spans="71:72" x14ac:dyDescent="0.2">
      <c r="BS41066" s="152"/>
      <c r="BT41066" s="153"/>
    </row>
    <row r="41067" spans="71:72" x14ac:dyDescent="0.2">
      <c r="BS41067" s="152"/>
      <c r="BT41067" s="153"/>
    </row>
    <row r="41068" spans="71:72" x14ac:dyDescent="0.2">
      <c r="BS41068" s="152"/>
      <c r="BT41068" s="153"/>
    </row>
    <row r="41069" spans="71:72" x14ac:dyDescent="0.2">
      <c r="BS41069" s="152"/>
      <c r="BT41069" s="153"/>
    </row>
    <row r="41070" spans="71:72" x14ac:dyDescent="0.2">
      <c r="BS41070" s="152"/>
      <c r="BT41070" s="153"/>
    </row>
    <row r="41071" spans="71:72" x14ac:dyDescent="0.2">
      <c r="BS41071" s="152"/>
      <c r="BT41071" s="153"/>
    </row>
    <row r="41072" spans="71:72" x14ac:dyDescent="0.2">
      <c r="BS41072" s="152"/>
      <c r="BT41072" s="153"/>
    </row>
    <row r="41073" spans="71:72" x14ac:dyDescent="0.2">
      <c r="BS41073" s="152"/>
      <c r="BT41073" s="153"/>
    </row>
    <row r="41074" spans="71:72" x14ac:dyDescent="0.2">
      <c r="BS41074" s="152"/>
      <c r="BT41074" s="153"/>
    </row>
    <row r="41075" spans="71:72" x14ac:dyDescent="0.2">
      <c r="BS41075" s="152"/>
      <c r="BT41075" s="153"/>
    </row>
    <row r="41076" spans="71:72" x14ac:dyDescent="0.2">
      <c r="BS41076" s="152"/>
      <c r="BT41076" s="153"/>
    </row>
    <row r="41077" spans="71:72" x14ac:dyDescent="0.2">
      <c r="BS41077" s="152"/>
      <c r="BT41077" s="153"/>
    </row>
    <row r="41078" spans="71:72" x14ac:dyDescent="0.2">
      <c r="BS41078" s="152"/>
      <c r="BT41078" s="153"/>
    </row>
    <row r="41079" spans="71:72" x14ac:dyDescent="0.2">
      <c r="BS41079" s="152"/>
      <c r="BT41079" s="153"/>
    </row>
    <row r="41080" spans="71:72" x14ac:dyDescent="0.2">
      <c r="BS41080" s="152"/>
      <c r="BT41080" s="153"/>
    </row>
    <row r="41081" spans="71:72" x14ac:dyDescent="0.2">
      <c r="BS41081" s="152"/>
      <c r="BT41081" s="153"/>
    </row>
    <row r="41082" spans="71:72" x14ac:dyDescent="0.2">
      <c r="BS41082" s="152"/>
      <c r="BT41082" s="153"/>
    </row>
    <row r="41083" spans="71:72" x14ac:dyDescent="0.2">
      <c r="BS41083" s="152"/>
      <c r="BT41083" s="153"/>
    </row>
    <row r="41084" spans="71:72" x14ac:dyDescent="0.2">
      <c r="BS41084" s="152"/>
      <c r="BT41084" s="153"/>
    </row>
    <row r="41085" spans="71:72" x14ac:dyDescent="0.2">
      <c r="BS41085" s="152"/>
      <c r="BT41085" s="153"/>
    </row>
    <row r="41086" spans="71:72" x14ac:dyDescent="0.2">
      <c r="BS41086" s="152"/>
      <c r="BT41086" s="153"/>
    </row>
    <row r="41087" spans="71:72" x14ac:dyDescent="0.2">
      <c r="BS41087" s="152"/>
      <c r="BT41087" s="153"/>
    </row>
    <row r="41088" spans="71:72" x14ac:dyDescent="0.2">
      <c r="BS41088" s="152"/>
      <c r="BT41088" s="153"/>
    </row>
    <row r="41089" spans="71:72" x14ac:dyDescent="0.2">
      <c r="BS41089" s="152"/>
      <c r="BT41089" s="153"/>
    </row>
    <row r="41090" spans="71:72" x14ac:dyDescent="0.2">
      <c r="BS41090" s="152"/>
      <c r="BT41090" s="153"/>
    </row>
    <row r="41091" spans="71:72" x14ac:dyDescent="0.2">
      <c r="BS41091" s="152"/>
      <c r="BT41091" s="153"/>
    </row>
    <row r="41092" spans="71:72" x14ac:dyDescent="0.2">
      <c r="BS41092" s="152"/>
      <c r="BT41092" s="153"/>
    </row>
    <row r="41093" spans="71:72" x14ac:dyDescent="0.2">
      <c r="BS41093" s="152"/>
      <c r="BT41093" s="153"/>
    </row>
    <row r="41094" spans="71:72" x14ac:dyDescent="0.2">
      <c r="BS41094" s="152"/>
      <c r="BT41094" s="153"/>
    </row>
    <row r="41095" spans="71:72" x14ac:dyDescent="0.2">
      <c r="BS41095" s="152"/>
      <c r="BT41095" s="153"/>
    </row>
    <row r="41096" spans="71:72" x14ac:dyDescent="0.2">
      <c r="BS41096" s="152"/>
      <c r="BT41096" s="153"/>
    </row>
    <row r="41097" spans="71:72" x14ac:dyDescent="0.2">
      <c r="BS41097" s="152"/>
      <c r="BT41097" s="153"/>
    </row>
    <row r="41098" spans="71:72" x14ac:dyDescent="0.2">
      <c r="BS41098" s="152"/>
      <c r="BT41098" s="153"/>
    </row>
    <row r="41099" spans="71:72" x14ac:dyDescent="0.2">
      <c r="BS41099" s="152"/>
      <c r="BT41099" s="153"/>
    </row>
    <row r="41100" spans="71:72" x14ac:dyDescent="0.2">
      <c r="BS41100" s="152"/>
      <c r="BT41100" s="153"/>
    </row>
    <row r="41101" spans="71:72" x14ac:dyDescent="0.2">
      <c r="BS41101" s="152"/>
      <c r="BT41101" s="153"/>
    </row>
    <row r="41102" spans="71:72" x14ac:dyDescent="0.2">
      <c r="BS41102" s="152"/>
      <c r="BT41102" s="153"/>
    </row>
    <row r="41103" spans="71:72" x14ac:dyDescent="0.2">
      <c r="BS41103" s="152"/>
      <c r="BT41103" s="153"/>
    </row>
    <row r="41104" spans="71:72" x14ac:dyDescent="0.2">
      <c r="BS41104" s="152"/>
      <c r="BT41104" s="153"/>
    </row>
    <row r="41105" spans="71:72" x14ac:dyDescent="0.2">
      <c r="BS41105" s="152"/>
      <c r="BT41105" s="153"/>
    </row>
    <row r="41106" spans="71:72" x14ac:dyDescent="0.2">
      <c r="BS41106" s="152"/>
      <c r="BT41106" s="153"/>
    </row>
    <row r="41107" spans="71:72" x14ac:dyDescent="0.2">
      <c r="BS41107" s="152"/>
      <c r="BT41107" s="153"/>
    </row>
    <row r="41108" spans="71:72" x14ac:dyDescent="0.2">
      <c r="BS41108" s="152"/>
      <c r="BT41108" s="153"/>
    </row>
    <row r="41109" spans="71:72" x14ac:dyDescent="0.2">
      <c r="BS41109" s="152"/>
      <c r="BT41109" s="153"/>
    </row>
    <row r="41110" spans="71:72" x14ac:dyDescent="0.2">
      <c r="BS41110" s="152"/>
      <c r="BT41110" s="153"/>
    </row>
    <row r="41111" spans="71:72" x14ac:dyDescent="0.2">
      <c r="BS41111" s="152"/>
      <c r="BT41111" s="153"/>
    </row>
    <row r="41112" spans="71:72" x14ac:dyDescent="0.2">
      <c r="BS41112" s="152"/>
      <c r="BT41112" s="153"/>
    </row>
    <row r="41113" spans="71:72" x14ac:dyDescent="0.2">
      <c r="BS41113" s="152"/>
      <c r="BT41113" s="153"/>
    </row>
    <row r="41114" spans="71:72" x14ac:dyDescent="0.2">
      <c r="BS41114" s="152"/>
      <c r="BT41114" s="153"/>
    </row>
    <row r="41115" spans="71:72" x14ac:dyDescent="0.2">
      <c r="BS41115" s="152"/>
      <c r="BT41115" s="153"/>
    </row>
    <row r="41116" spans="71:72" x14ac:dyDescent="0.2">
      <c r="BS41116" s="152"/>
      <c r="BT41116" s="153"/>
    </row>
    <row r="41117" spans="71:72" x14ac:dyDescent="0.2">
      <c r="BS41117" s="152"/>
      <c r="BT41117" s="153"/>
    </row>
    <row r="41118" spans="71:72" x14ac:dyDescent="0.2">
      <c r="BS41118" s="152"/>
      <c r="BT41118" s="153"/>
    </row>
    <row r="41119" spans="71:72" x14ac:dyDescent="0.2">
      <c r="BS41119" s="152"/>
      <c r="BT41119" s="153"/>
    </row>
    <row r="41120" spans="71:72" x14ac:dyDescent="0.2">
      <c r="BS41120" s="152"/>
      <c r="BT41120" s="153"/>
    </row>
    <row r="41121" spans="71:72" x14ac:dyDescent="0.2">
      <c r="BS41121" s="152"/>
      <c r="BT41121" s="153"/>
    </row>
    <row r="41122" spans="71:72" x14ac:dyDescent="0.2">
      <c r="BS41122" s="152"/>
      <c r="BT41122" s="153"/>
    </row>
    <row r="41123" spans="71:72" x14ac:dyDescent="0.2">
      <c r="BS41123" s="152"/>
      <c r="BT41123" s="153"/>
    </row>
    <row r="41124" spans="71:72" x14ac:dyDescent="0.2">
      <c r="BS41124" s="152"/>
      <c r="BT41124" s="153"/>
    </row>
    <row r="41125" spans="71:72" x14ac:dyDescent="0.2">
      <c r="BS41125" s="152"/>
      <c r="BT41125" s="153"/>
    </row>
    <row r="41126" spans="71:72" x14ac:dyDescent="0.2">
      <c r="BS41126" s="152"/>
      <c r="BT41126" s="153"/>
    </row>
    <row r="41127" spans="71:72" x14ac:dyDescent="0.2">
      <c r="BS41127" s="152"/>
      <c r="BT41127" s="153"/>
    </row>
    <row r="41128" spans="71:72" x14ac:dyDescent="0.2">
      <c r="BS41128" s="152"/>
      <c r="BT41128" s="153"/>
    </row>
    <row r="41129" spans="71:72" x14ac:dyDescent="0.2">
      <c r="BS41129" s="152"/>
      <c r="BT41129" s="153"/>
    </row>
    <row r="41130" spans="71:72" x14ac:dyDescent="0.2">
      <c r="BS41130" s="152"/>
      <c r="BT41130" s="153"/>
    </row>
    <row r="41131" spans="71:72" x14ac:dyDescent="0.2">
      <c r="BS41131" s="152"/>
      <c r="BT41131" s="153"/>
    </row>
    <row r="41132" spans="71:72" x14ac:dyDescent="0.2">
      <c r="BS41132" s="152"/>
      <c r="BT41132" s="153"/>
    </row>
    <row r="41133" spans="71:72" x14ac:dyDescent="0.2">
      <c r="BS41133" s="152"/>
      <c r="BT41133" s="153"/>
    </row>
    <row r="41134" spans="71:72" x14ac:dyDescent="0.2">
      <c r="BS41134" s="152"/>
      <c r="BT41134" s="153"/>
    </row>
    <row r="41135" spans="71:72" x14ac:dyDescent="0.2">
      <c r="BS41135" s="152"/>
      <c r="BT41135" s="153"/>
    </row>
    <row r="41136" spans="71:72" x14ac:dyDescent="0.2">
      <c r="BS41136" s="152"/>
      <c r="BT41136" s="153"/>
    </row>
    <row r="41137" spans="71:72" x14ac:dyDescent="0.2">
      <c r="BS41137" s="152"/>
      <c r="BT41137" s="153"/>
    </row>
    <row r="41138" spans="71:72" x14ac:dyDescent="0.2">
      <c r="BS41138" s="152"/>
      <c r="BT41138" s="153"/>
    </row>
    <row r="41139" spans="71:72" x14ac:dyDescent="0.2">
      <c r="BS41139" s="152"/>
      <c r="BT41139" s="153"/>
    </row>
    <row r="41140" spans="71:72" x14ac:dyDescent="0.2">
      <c r="BS41140" s="152"/>
      <c r="BT41140" s="153"/>
    </row>
    <row r="41141" spans="71:72" x14ac:dyDescent="0.2">
      <c r="BS41141" s="152"/>
      <c r="BT41141" s="153"/>
    </row>
    <row r="41142" spans="71:72" x14ac:dyDescent="0.2">
      <c r="BS41142" s="152"/>
      <c r="BT41142" s="153"/>
    </row>
    <row r="41143" spans="71:72" x14ac:dyDescent="0.2">
      <c r="BS41143" s="152"/>
      <c r="BT41143" s="153"/>
    </row>
    <row r="41144" spans="71:72" x14ac:dyDescent="0.2">
      <c r="BS41144" s="152"/>
      <c r="BT41144" s="153"/>
    </row>
    <row r="41145" spans="71:72" x14ac:dyDescent="0.2">
      <c r="BS41145" s="152"/>
      <c r="BT41145" s="153"/>
    </row>
    <row r="41146" spans="71:72" x14ac:dyDescent="0.2">
      <c r="BS41146" s="152"/>
      <c r="BT41146" s="153"/>
    </row>
    <row r="41147" spans="71:72" x14ac:dyDescent="0.2">
      <c r="BS41147" s="152"/>
      <c r="BT41147" s="153"/>
    </row>
    <row r="41148" spans="71:72" x14ac:dyDescent="0.2">
      <c r="BS41148" s="152"/>
      <c r="BT41148" s="153"/>
    </row>
    <row r="41149" spans="71:72" x14ac:dyDescent="0.2">
      <c r="BS41149" s="152"/>
      <c r="BT41149" s="153"/>
    </row>
    <row r="41150" spans="71:72" x14ac:dyDescent="0.2">
      <c r="BS41150" s="152"/>
      <c r="BT41150" s="153"/>
    </row>
    <row r="41151" spans="71:72" x14ac:dyDescent="0.2">
      <c r="BS41151" s="152"/>
      <c r="BT41151" s="153"/>
    </row>
    <row r="41152" spans="71:72" x14ac:dyDescent="0.2">
      <c r="BS41152" s="152"/>
      <c r="BT41152" s="153"/>
    </row>
    <row r="41153" spans="71:72" x14ac:dyDescent="0.2">
      <c r="BS41153" s="152"/>
      <c r="BT41153" s="153"/>
    </row>
    <row r="41154" spans="71:72" x14ac:dyDescent="0.2">
      <c r="BS41154" s="152"/>
      <c r="BT41154" s="153"/>
    </row>
    <row r="41155" spans="71:72" x14ac:dyDescent="0.2">
      <c r="BS41155" s="152"/>
      <c r="BT41155" s="153"/>
    </row>
    <row r="41156" spans="71:72" x14ac:dyDescent="0.2">
      <c r="BS41156" s="152"/>
      <c r="BT41156" s="153"/>
    </row>
    <row r="41157" spans="71:72" x14ac:dyDescent="0.2">
      <c r="BS41157" s="152"/>
      <c r="BT41157" s="153"/>
    </row>
    <row r="41158" spans="71:72" x14ac:dyDescent="0.2">
      <c r="BS41158" s="152"/>
      <c r="BT41158" s="153"/>
    </row>
    <row r="41159" spans="71:72" x14ac:dyDescent="0.2">
      <c r="BS41159" s="152"/>
      <c r="BT41159" s="153"/>
    </row>
    <row r="41160" spans="71:72" x14ac:dyDescent="0.2">
      <c r="BS41160" s="152"/>
      <c r="BT41160" s="153"/>
    </row>
    <row r="41161" spans="71:72" x14ac:dyDescent="0.2">
      <c r="BS41161" s="152"/>
      <c r="BT41161" s="153"/>
    </row>
    <row r="41162" spans="71:72" x14ac:dyDescent="0.2">
      <c r="BS41162" s="152"/>
      <c r="BT41162" s="153"/>
    </row>
    <row r="41163" spans="71:72" x14ac:dyDescent="0.2">
      <c r="BS41163" s="152"/>
      <c r="BT41163" s="153"/>
    </row>
    <row r="41164" spans="71:72" x14ac:dyDescent="0.2">
      <c r="BS41164" s="152"/>
      <c r="BT41164" s="153"/>
    </row>
    <row r="41165" spans="71:72" x14ac:dyDescent="0.2">
      <c r="BS41165" s="152"/>
      <c r="BT41165" s="153"/>
    </row>
    <row r="41166" spans="71:72" x14ac:dyDescent="0.2">
      <c r="BS41166" s="152"/>
      <c r="BT41166" s="153"/>
    </row>
    <row r="41167" spans="71:72" x14ac:dyDescent="0.2">
      <c r="BS41167" s="152"/>
      <c r="BT41167" s="153"/>
    </row>
    <row r="41168" spans="71:72" x14ac:dyDescent="0.2">
      <c r="BS41168" s="152"/>
      <c r="BT41168" s="153"/>
    </row>
    <row r="41169" spans="71:72" x14ac:dyDescent="0.2">
      <c r="BS41169" s="152"/>
      <c r="BT41169" s="153"/>
    </row>
    <row r="41170" spans="71:72" x14ac:dyDescent="0.2">
      <c r="BS41170" s="152"/>
      <c r="BT41170" s="153"/>
    </row>
    <row r="41171" spans="71:72" x14ac:dyDescent="0.2">
      <c r="BS41171" s="152"/>
      <c r="BT41171" s="153"/>
    </row>
    <row r="41172" spans="71:72" x14ac:dyDescent="0.2">
      <c r="BS41172" s="152"/>
      <c r="BT41172" s="153"/>
    </row>
    <row r="41173" spans="71:72" x14ac:dyDescent="0.2">
      <c r="BS41173" s="152"/>
      <c r="BT41173" s="153"/>
    </row>
    <row r="41174" spans="71:72" x14ac:dyDescent="0.2">
      <c r="BS41174" s="152"/>
      <c r="BT41174" s="153"/>
    </row>
    <row r="41175" spans="71:72" x14ac:dyDescent="0.2">
      <c r="BS41175" s="152"/>
      <c r="BT41175" s="153"/>
    </row>
    <row r="41176" spans="71:72" x14ac:dyDescent="0.2">
      <c r="BS41176" s="152"/>
      <c r="BT41176" s="153"/>
    </row>
    <row r="41177" spans="71:72" x14ac:dyDescent="0.2">
      <c r="BS41177" s="152"/>
      <c r="BT41177" s="153"/>
    </row>
    <row r="41178" spans="71:72" x14ac:dyDescent="0.2">
      <c r="BS41178" s="152"/>
      <c r="BT41178" s="153"/>
    </row>
    <row r="41179" spans="71:72" x14ac:dyDescent="0.2">
      <c r="BS41179" s="152"/>
      <c r="BT41179" s="153"/>
    </row>
    <row r="41180" spans="71:72" x14ac:dyDescent="0.2">
      <c r="BS41180" s="152"/>
      <c r="BT41180" s="153"/>
    </row>
    <row r="41181" spans="71:72" x14ac:dyDescent="0.2">
      <c r="BS41181" s="152"/>
      <c r="BT41181" s="153"/>
    </row>
    <row r="41182" spans="71:72" x14ac:dyDescent="0.2">
      <c r="BS41182" s="152"/>
      <c r="BT41182" s="153"/>
    </row>
    <row r="41183" spans="71:72" x14ac:dyDescent="0.2">
      <c r="BS41183" s="152"/>
      <c r="BT41183" s="153"/>
    </row>
    <row r="41184" spans="71:72" x14ac:dyDescent="0.2">
      <c r="BS41184" s="152"/>
      <c r="BT41184" s="153"/>
    </row>
    <row r="41185" spans="71:72" x14ac:dyDescent="0.2">
      <c r="BS41185" s="152"/>
      <c r="BT41185" s="153"/>
    </row>
    <row r="41186" spans="71:72" x14ac:dyDescent="0.2">
      <c r="BS41186" s="152"/>
      <c r="BT41186" s="153"/>
    </row>
    <row r="41187" spans="71:72" x14ac:dyDescent="0.2">
      <c r="BS41187" s="152"/>
      <c r="BT41187" s="153"/>
    </row>
    <row r="41188" spans="71:72" x14ac:dyDescent="0.2">
      <c r="BS41188" s="152"/>
      <c r="BT41188" s="153"/>
    </row>
    <row r="41189" spans="71:72" x14ac:dyDescent="0.2">
      <c r="BS41189" s="152"/>
      <c r="BT41189" s="153"/>
    </row>
    <row r="41190" spans="71:72" x14ac:dyDescent="0.2">
      <c r="BS41190" s="152"/>
      <c r="BT41190" s="153"/>
    </row>
    <row r="41191" spans="71:72" x14ac:dyDescent="0.2">
      <c r="BS41191" s="152"/>
      <c r="BT41191" s="153"/>
    </row>
    <row r="41192" spans="71:72" x14ac:dyDescent="0.2">
      <c r="BS41192" s="152"/>
      <c r="BT41192" s="153"/>
    </row>
    <row r="41193" spans="71:72" x14ac:dyDescent="0.2">
      <c r="BS41193" s="152"/>
      <c r="BT41193" s="153"/>
    </row>
    <row r="41194" spans="71:72" x14ac:dyDescent="0.2">
      <c r="BS41194" s="152"/>
      <c r="BT41194" s="153"/>
    </row>
    <row r="41195" spans="71:72" x14ac:dyDescent="0.2">
      <c r="BS41195" s="152"/>
      <c r="BT41195" s="153"/>
    </row>
    <row r="41196" spans="71:72" x14ac:dyDescent="0.2">
      <c r="BS41196" s="152"/>
      <c r="BT41196" s="153"/>
    </row>
    <row r="41197" spans="71:72" x14ac:dyDescent="0.2">
      <c r="BS41197" s="152"/>
      <c r="BT41197" s="153"/>
    </row>
    <row r="41198" spans="71:72" x14ac:dyDescent="0.2">
      <c r="BS41198" s="152"/>
      <c r="BT41198" s="153"/>
    </row>
    <row r="41199" spans="71:72" x14ac:dyDescent="0.2">
      <c r="BS41199" s="152"/>
      <c r="BT41199" s="153"/>
    </row>
    <row r="41200" spans="71:72" x14ac:dyDescent="0.2">
      <c r="BS41200" s="152"/>
      <c r="BT41200" s="153"/>
    </row>
    <row r="41201" spans="71:72" x14ac:dyDescent="0.2">
      <c r="BS41201" s="152"/>
      <c r="BT41201" s="153"/>
    </row>
    <row r="41202" spans="71:72" x14ac:dyDescent="0.2">
      <c r="BS41202" s="152"/>
      <c r="BT41202" s="153"/>
    </row>
    <row r="41203" spans="71:72" x14ac:dyDescent="0.2">
      <c r="BS41203" s="152"/>
      <c r="BT41203" s="153"/>
    </row>
    <row r="41204" spans="71:72" x14ac:dyDescent="0.2">
      <c r="BS41204" s="152"/>
      <c r="BT41204" s="153"/>
    </row>
    <row r="41205" spans="71:72" x14ac:dyDescent="0.2">
      <c r="BS41205" s="152"/>
      <c r="BT41205" s="153"/>
    </row>
    <row r="41206" spans="71:72" x14ac:dyDescent="0.2">
      <c r="BS41206" s="152"/>
      <c r="BT41206" s="153"/>
    </row>
    <row r="41207" spans="71:72" x14ac:dyDescent="0.2">
      <c r="BS41207" s="152"/>
      <c r="BT41207" s="153"/>
    </row>
    <row r="41208" spans="71:72" x14ac:dyDescent="0.2">
      <c r="BS41208" s="152"/>
      <c r="BT41208" s="153"/>
    </row>
    <row r="41209" spans="71:72" x14ac:dyDescent="0.2">
      <c r="BS41209" s="152"/>
      <c r="BT41209" s="153"/>
    </row>
    <row r="41210" spans="71:72" x14ac:dyDescent="0.2">
      <c r="BS41210" s="152"/>
      <c r="BT41210" s="153"/>
    </row>
    <row r="41211" spans="71:72" x14ac:dyDescent="0.2">
      <c r="BS41211" s="152"/>
      <c r="BT41211" s="153"/>
    </row>
    <row r="41212" spans="71:72" x14ac:dyDescent="0.2">
      <c r="BS41212" s="152"/>
      <c r="BT41212" s="153"/>
    </row>
    <row r="41213" spans="71:72" x14ac:dyDescent="0.2">
      <c r="BS41213" s="152"/>
      <c r="BT41213" s="153"/>
    </row>
    <row r="41214" spans="71:72" x14ac:dyDescent="0.2">
      <c r="BS41214" s="152"/>
      <c r="BT41214" s="153"/>
    </row>
    <row r="41215" spans="71:72" x14ac:dyDescent="0.2">
      <c r="BS41215" s="152"/>
      <c r="BT41215" s="153"/>
    </row>
    <row r="41216" spans="71:72" x14ac:dyDescent="0.2">
      <c r="BS41216" s="152"/>
      <c r="BT41216" s="153"/>
    </row>
    <row r="41217" spans="71:72" x14ac:dyDescent="0.2">
      <c r="BS41217" s="152"/>
      <c r="BT41217" s="153"/>
    </row>
    <row r="41218" spans="71:72" x14ac:dyDescent="0.2">
      <c r="BS41218" s="152"/>
      <c r="BT41218" s="153"/>
    </row>
    <row r="41219" spans="71:72" x14ac:dyDescent="0.2">
      <c r="BS41219" s="152"/>
      <c r="BT41219" s="153"/>
    </row>
    <row r="41220" spans="71:72" x14ac:dyDescent="0.2">
      <c r="BS41220" s="152"/>
      <c r="BT41220" s="153"/>
    </row>
    <row r="41221" spans="71:72" x14ac:dyDescent="0.2">
      <c r="BS41221" s="152"/>
      <c r="BT41221" s="153"/>
    </row>
    <row r="41222" spans="71:72" x14ac:dyDescent="0.2">
      <c r="BS41222" s="152"/>
      <c r="BT41222" s="153"/>
    </row>
    <row r="41223" spans="71:72" x14ac:dyDescent="0.2">
      <c r="BS41223" s="152"/>
      <c r="BT41223" s="153"/>
    </row>
    <row r="41224" spans="71:72" x14ac:dyDescent="0.2">
      <c r="BS41224" s="152"/>
      <c r="BT41224" s="153"/>
    </row>
    <row r="41225" spans="71:72" x14ac:dyDescent="0.2">
      <c r="BS41225" s="152"/>
      <c r="BT41225" s="153"/>
    </row>
    <row r="41226" spans="71:72" x14ac:dyDescent="0.2">
      <c r="BS41226" s="152"/>
      <c r="BT41226" s="153"/>
    </row>
    <row r="41227" spans="71:72" x14ac:dyDescent="0.2">
      <c r="BS41227" s="152"/>
      <c r="BT41227" s="153"/>
    </row>
    <row r="41228" spans="71:72" x14ac:dyDescent="0.2">
      <c r="BS41228" s="152"/>
      <c r="BT41228" s="153"/>
    </row>
    <row r="41229" spans="71:72" x14ac:dyDescent="0.2">
      <c r="BS41229" s="152"/>
      <c r="BT41229" s="153"/>
    </row>
    <row r="41230" spans="71:72" x14ac:dyDescent="0.2">
      <c r="BS41230" s="152"/>
      <c r="BT41230" s="153"/>
    </row>
    <row r="41231" spans="71:72" x14ac:dyDescent="0.2">
      <c r="BS41231" s="152"/>
      <c r="BT41231" s="153"/>
    </row>
    <row r="41232" spans="71:72" x14ac:dyDescent="0.2">
      <c r="BS41232" s="152"/>
      <c r="BT41232" s="153"/>
    </row>
    <row r="41233" spans="71:72" x14ac:dyDescent="0.2">
      <c r="BS41233" s="152"/>
      <c r="BT41233" s="153"/>
    </row>
    <row r="41234" spans="71:72" x14ac:dyDescent="0.2">
      <c r="BS41234" s="152"/>
      <c r="BT41234" s="153"/>
    </row>
    <row r="41235" spans="71:72" x14ac:dyDescent="0.2">
      <c r="BS41235" s="152"/>
      <c r="BT41235" s="153"/>
    </row>
    <row r="41236" spans="71:72" x14ac:dyDescent="0.2">
      <c r="BS41236" s="152"/>
      <c r="BT41236" s="153"/>
    </row>
    <row r="41237" spans="71:72" x14ac:dyDescent="0.2">
      <c r="BS41237" s="152"/>
      <c r="BT41237" s="153"/>
    </row>
    <row r="41238" spans="71:72" x14ac:dyDescent="0.2">
      <c r="BS41238" s="152"/>
      <c r="BT41238" s="153"/>
    </row>
    <row r="41239" spans="71:72" x14ac:dyDescent="0.2">
      <c r="BS41239" s="152"/>
      <c r="BT41239" s="153"/>
    </row>
    <row r="41240" spans="71:72" x14ac:dyDescent="0.2">
      <c r="BS41240" s="152"/>
      <c r="BT41240" s="153"/>
    </row>
    <row r="41241" spans="71:72" x14ac:dyDescent="0.2">
      <c r="BS41241" s="152"/>
      <c r="BT41241" s="153"/>
    </row>
    <row r="41242" spans="71:72" x14ac:dyDescent="0.2">
      <c r="BS41242" s="152"/>
      <c r="BT41242" s="153"/>
    </row>
    <row r="41243" spans="71:72" x14ac:dyDescent="0.2">
      <c r="BS41243" s="152"/>
      <c r="BT41243" s="153"/>
    </row>
    <row r="41244" spans="71:72" x14ac:dyDescent="0.2">
      <c r="BS41244" s="152"/>
      <c r="BT41244" s="153"/>
    </row>
    <row r="41245" spans="71:72" x14ac:dyDescent="0.2">
      <c r="BS41245" s="152"/>
      <c r="BT41245" s="153"/>
    </row>
    <row r="41246" spans="71:72" x14ac:dyDescent="0.2">
      <c r="BS41246" s="152"/>
      <c r="BT41246" s="153"/>
    </row>
    <row r="41247" spans="71:72" x14ac:dyDescent="0.2">
      <c r="BS41247" s="152"/>
      <c r="BT41247" s="153"/>
    </row>
    <row r="41248" spans="71:72" x14ac:dyDescent="0.2">
      <c r="BS41248" s="152"/>
      <c r="BT41248" s="153"/>
    </row>
    <row r="41249" spans="71:72" x14ac:dyDescent="0.2">
      <c r="BS41249" s="152"/>
      <c r="BT41249" s="153"/>
    </row>
    <row r="41250" spans="71:72" x14ac:dyDescent="0.2">
      <c r="BS41250" s="152"/>
      <c r="BT41250" s="153"/>
    </row>
    <row r="41251" spans="71:72" x14ac:dyDescent="0.2">
      <c r="BS41251" s="152"/>
      <c r="BT41251" s="153"/>
    </row>
    <row r="41252" spans="71:72" x14ac:dyDescent="0.2">
      <c r="BS41252" s="152"/>
      <c r="BT41252" s="153"/>
    </row>
    <row r="41253" spans="71:72" x14ac:dyDescent="0.2">
      <c r="BS41253" s="152"/>
      <c r="BT41253" s="153"/>
    </row>
    <row r="41254" spans="71:72" x14ac:dyDescent="0.2">
      <c r="BS41254" s="152"/>
      <c r="BT41254" s="153"/>
    </row>
    <row r="41255" spans="71:72" x14ac:dyDescent="0.2">
      <c r="BS41255" s="152"/>
      <c r="BT41255" s="153"/>
    </row>
    <row r="41256" spans="71:72" x14ac:dyDescent="0.2">
      <c r="BS41256" s="152"/>
      <c r="BT41256" s="153"/>
    </row>
    <row r="41257" spans="71:72" x14ac:dyDescent="0.2">
      <c r="BS41257" s="152"/>
      <c r="BT41257" s="153"/>
    </row>
    <row r="41258" spans="71:72" x14ac:dyDescent="0.2">
      <c r="BS41258" s="152"/>
      <c r="BT41258" s="153"/>
    </row>
    <row r="41259" spans="71:72" x14ac:dyDescent="0.2">
      <c r="BS41259" s="152"/>
      <c r="BT41259" s="153"/>
    </row>
    <row r="41260" spans="71:72" x14ac:dyDescent="0.2">
      <c r="BS41260" s="152"/>
      <c r="BT41260" s="153"/>
    </row>
    <row r="41261" spans="71:72" x14ac:dyDescent="0.2">
      <c r="BS41261" s="152"/>
      <c r="BT41261" s="153"/>
    </row>
    <row r="41262" spans="71:72" x14ac:dyDescent="0.2">
      <c r="BS41262" s="152"/>
      <c r="BT41262" s="153"/>
    </row>
    <row r="41263" spans="71:72" x14ac:dyDescent="0.2">
      <c r="BS41263" s="152"/>
      <c r="BT41263" s="153"/>
    </row>
    <row r="41264" spans="71:72" x14ac:dyDescent="0.2">
      <c r="BS41264" s="152"/>
      <c r="BT41264" s="153"/>
    </row>
    <row r="41265" spans="71:72" x14ac:dyDescent="0.2">
      <c r="BS41265" s="152"/>
      <c r="BT41265" s="153"/>
    </row>
    <row r="41266" spans="71:72" x14ac:dyDescent="0.2">
      <c r="BS41266" s="152"/>
      <c r="BT41266" s="153"/>
    </row>
    <row r="41267" spans="71:72" x14ac:dyDescent="0.2">
      <c r="BS41267" s="152"/>
      <c r="BT41267" s="153"/>
    </row>
    <row r="41268" spans="71:72" x14ac:dyDescent="0.2">
      <c r="BS41268" s="152"/>
      <c r="BT41268" s="153"/>
    </row>
    <row r="41269" spans="71:72" x14ac:dyDescent="0.2">
      <c r="BS41269" s="152"/>
      <c r="BT41269" s="153"/>
    </row>
    <row r="41270" spans="71:72" x14ac:dyDescent="0.2">
      <c r="BS41270" s="152"/>
      <c r="BT41270" s="153"/>
    </row>
    <row r="41271" spans="71:72" x14ac:dyDescent="0.2">
      <c r="BS41271" s="152"/>
      <c r="BT41271" s="153"/>
    </row>
    <row r="41272" spans="71:72" x14ac:dyDescent="0.2">
      <c r="BS41272" s="152"/>
      <c r="BT41272" s="153"/>
    </row>
    <row r="41273" spans="71:72" x14ac:dyDescent="0.2">
      <c r="BS41273" s="152"/>
      <c r="BT41273" s="153"/>
    </row>
    <row r="41274" spans="71:72" x14ac:dyDescent="0.2">
      <c r="BS41274" s="152"/>
      <c r="BT41274" s="153"/>
    </row>
    <row r="41275" spans="71:72" x14ac:dyDescent="0.2">
      <c r="BS41275" s="152"/>
      <c r="BT41275" s="153"/>
    </row>
    <row r="41276" spans="71:72" x14ac:dyDescent="0.2">
      <c r="BS41276" s="152"/>
      <c r="BT41276" s="153"/>
    </row>
    <row r="41277" spans="71:72" x14ac:dyDescent="0.2">
      <c r="BS41277" s="152"/>
      <c r="BT41277" s="153"/>
    </row>
    <row r="41278" spans="71:72" x14ac:dyDescent="0.2">
      <c r="BS41278" s="152"/>
      <c r="BT41278" s="153"/>
    </row>
    <row r="41279" spans="71:72" x14ac:dyDescent="0.2">
      <c r="BS41279" s="152"/>
      <c r="BT41279" s="153"/>
    </row>
    <row r="41280" spans="71:72" x14ac:dyDescent="0.2">
      <c r="BS41280" s="152"/>
      <c r="BT41280" s="153"/>
    </row>
    <row r="41281" spans="71:72" x14ac:dyDescent="0.2">
      <c r="BS41281" s="152"/>
      <c r="BT41281" s="153"/>
    </row>
    <row r="41282" spans="71:72" x14ac:dyDescent="0.2">
      <c r="BS41282" s="152"/>
      <c r="BT41282" s="153"/>
    </row>
    <row r="41283" spans="71:72" x14ac:dyDescent="0.2">
      <c r="BS41283" s="152"/>
      <c r="BT41283" s="153"/>
    </row>
    <row r="41284" spans="71:72" x14ac:dyDescent="0.2">
      <c r="BS41284" s="152"/>
      <c r="BT41284" s="153"/>
    </row>
    <row r="41285" spans="71:72" x14ac:dyDescent="0.2">
      <c r="BS41285" s="152"/>
      <c r="BT41285" s="153"/>
    </row>
    <row r="41286" spans="71:72" x14ac:dyDescent="0.2">
      <c r="BS41286" s="152"/>
      <c r="BT41286" s="153"/>
    </row>
    <row r="41287" spans="71:72" x14ac:dyDescent="0.2">
      <c r="BS41287" s="152"/>
      <c r="BT41287" s="153"/>
    </row>
    <row r="41288" spans="71:72" x14ac:dyDescent="0.2">
      <c r="BS41288" s="152"/>
      <c r="BT41288" s="153"/>
    </row>
    <row r="41289" spans="71:72" x14ac:dyDescent="0.2">
      <c r="BS41289" s="152"/>
      <c r="BT41289" s="153"/>
    </row>
    <row r="41290" spans="71:72" x14ac:dyDescent="0.2">
      <c r="BS41290" s="152"/>
      <c r="BT41290" s="153"/>
    </row>
    <row r="41291" spans="71:72" x14ac:dyDescent="0.2">
      <c r="BS41291" s="152"/>
      <c r="BT41291" s="153"/>
    </row>
    <row r="41292" spans="71:72" x14ac:dyDescent="0.2">
      <c r="BS41292" s="152"/>
      <c r="BT41292" s="153"/>
    </row>
    <row r="41293" spans="71:72" x14ac:dyDescent="0.2">
      <c r="BS41293" s="152"/>
      <c r="BT41293" s="153"/>
    </row>
    <row r="41294" spans="71:72" x14ac:dyDescent="0.2">
      <c r="BS41294" s="152"/>
      <c r="BT41294" s="153"/>
    </row>
    <row r="41295" spans="71:72" x14ac:dyDescent="0.2">
      <c r="BS41295" s="152"/>
      <c r="BT41295" s="153"/>
    </row>
    <row r="41296" spans="71:72" x14ac:dyDescent="0.2">
      <c r="BS41296" s="152"/>
      <c r="BT41296" s="153"/>
    </row>
    <row r="41297" spans="71:72" x14ac:dyDescent="0.2">
      <c r="BS41297" s="152"/>
      <c r="BT41297" s="153"/>
    </row>
    <row r="41298" spans="71:72" x14ac:dyDescent="0.2">
      <c r="BS41298" s="152"/>
      <c r="BT41298" s="153"/>
    </row>
    <row r="41299" spans="71:72" x14ac:dyDescent="0.2">
      <c r="BS41299" s="152"/>
      <c r="BT41299" s="153"/>
    </row>
    <row r="41300" spans="71:72" x14ac:dyDescent="0.2">
      <c r="BS41300" s="152"/>
      <c r="BT41300" s="153"/>
    </row>
    <row r="41301" spans="71:72" x14ac:dyDescent="0.2">
      <c r="BS41301" s="152"/>
      <c r="BT41301" s="153"/>
    </row>
    <row r="41302" spans="71:72" x14ac:dyDescent="0.2">
      <c r="BS41302" s="152"/>
      <c r="BT41302" s="153"/>
    </row>
    <row r="41303" spans="71:72" x14ac:dyDescent="0.2">
      <c r="BS41303" s="152"/>
      <c r="BT41303" s="153"/>
    </row>
    <row r="41304" spans="71:72" x14ac:dyDescent="0.2">
      <c r="BS41304" s="152"/>
      <c r="BT41304" s="153"/>
    </row>
    <row r="41305" spans="71:72" x14ac:dyDescent="0.2">
      <c r="BS41305" s="152"/>
      <c r="BT41305" s="153"/>
    </row>
    <row r="41306" spans="71:72" x14ac:dyDescent="0.2">
      <c r="BS41306" s="152"/>
      <c r="BT41306" s="153"/>
    </row>
    <row r="41307" spans="71:72" x14ac:dyDescent="0.2">
      <c r="BS41307" s="152"/>
      <c r="BT41307" s="153"/>
    </row>
    <row r="41308" spans="71:72" x14ac:dyDescent="0.2">
      <c r="BS41308" s="152"/>
      <c r="BT41308" s="153"/>
    </row>
    <row r="41309" spans="71:72" x14ac:dyDescent="0.2">
      <c r="BS41309" s="152"/>
      <c r="BT41309" s="153"/>
    </row>
    <row r="41310" spans="71:72" x14ac:dyDescent="0.2">
      <c r="BS41310" s="152"/>
      <c r="BT41310" s="153"/>
    </row>
    <row r="41311" spans="71:72" x14ac:dyDescent="0.2">
      <c r="BS41311" s="152"/>
      <c r="BT41311" s="153"/>
    </row>
    <row r="41312" spans="71:72" x14ac:dyDescent="0.2">
      <c r="BS41312" s="152"/>
      <c r="BT41312" s="153"/>
    </row>
    <row r="41313" spans="71:72" x14ac:dyDescent="0.2">
      <c r="BS41313" s="152"/>
      <c r="BT41313" s="153"/>
    </row>
    <row r="41314" spans="71:72" x14ac:dyDescent="0.2">
      <c r="BS41314" s="152"/>
      <c r="BT41314" s="153"/>
    </row>
    <row r="41315" spans="71:72" x14ac:dyDescent="0.2">
      <c r="BS41315" s="152"/>
      <c r="BT41315" s="153"/>
    </row>
    <row r="41316" spans="71:72" x14ac:dyDescent="0.2">
      <c r="BS41316" s="152"/>
      <c r="BT41316" s="153"/>
    </row>
    <row r="41317" spans="71:72" x14ac:dyDescent="0.2">
      <c r="BS41317" s="152"/>
      <c r="BT41317" s="153"/>
    </row>
    <row r="41318" spans="71:72" x14ac:dyDescent="0.2">
      <c r="BS41318" s="152"/>
      <c r="BT41318" s="153"/>
    </row>
    <row r="41319" spans="71:72" x14ac:dyDescent="0.2">
      <c r="BS41319" s="152"/>
      <c r="BT41319" s="153"/>
    </row>
    <row r="41320" spans="71:72" x14ac:dyDescent="0.2">
      <c r="BS41320" s="152"/>
      <c r="BT41320" s="153"/>
    </row>
    <row r="41321" spans="71:72" x14ac:dyDescent="0.2">
      <c r="BS41321" s="152"/>
      <c r="BT41321" s="153"/>
    </row>
    <row r="41322" spans="71:72" x14ac:dyDescent="0.2">
      <c r="BS41322" s="152"/>
      <c r="BT41322" s="153"/>
    </row>
    <row r="41323" spans="71:72" x14ac:dyDescent="0.2">
      <c r="BS41323" s="152"/>
      <c r="BT41323" s="153"/>
    </row>
    <row r="41324" spans="71:72" x14ac:dyDescent="0.2">
      <c r="BS41324" s="152"/>
      <c r="BT41324" s="153"/>
    </row>
    <row r="41325" spans="71:72" x14ac:dyDescent="0.2">
      <c r="BS41325" s="152"/>
      <c r="BT41325" s="153"/>
    </row>
    <row r="41326" spans="71:72" x14ac:dyDescent="0.2">
      <c r="BS41326" s="152"/>
      <c r="BT41326" s="153"/>
    </row>
    <row r="41327" spans="71:72" x14ac:dyDescent="0.2">
      <c r="BS41327" s="152"/>
      <c r="BT41327" s="153"/>
    </row>
    <row r="41328" spans="71:72" x14ac:dyDescent="0.2">
      <c r="BS41328" s="152"/>
      <c r="BT41328" s="153"/>
    </row>
    <row r="41329" spans="71:72" x14ac:dyDescent="0.2">
      <c r="BS41329" s="152"/>
      <c r="BT41329" s="153"/>
    </row>
    <row r="41330" spans="71:72" x14ac:dyDescent="0.2">
      <c r="BS41330" s="152"/>
      <c r="BT41330" s="153"/>
    </row>
    <row r="41331" spans="71:72" x14ac:dyDescent="0.2">
      <c r="BS41331" s="152"/>
      <c r="BT41331" s="153"/>
    </row>
    <row r="41332" spans="71:72" x14ac:dyDescent="0.2">
      <c r="BS41332" s="152"/>
      <c r="BT41332" s="153"/>
    </row>
    <row r="41333" spans="71:72" x14ac:dyDescent="0.2">
      <c r="BS41333" s="152"/>
      <c r="BT41333" s="153"/>
    </row>
    <row r="41334" spans="71:72" x14ac:dyDescent="0.2">
      <c r="BS41334" s="152"/>
      <c r="BT41334" s="153"/>
    </row>
    <row r="41335" spans="71:72" x14ac:dyDescent="0.2">
      <c r="BS41335" s="152"/>
      <c r="BT41335" s="153"/>
    </row>
    <row r="41336" spans="71:72" x14ac:dyDescent="0.2">
      <c r="BS41336" s="152"/>
      <c r="BT41336" s="153"/>
    </row>
    <row r="41337" spans="71:72" x14ac:dyDescent="0.2">
      <c r="BS41337" s="152"/>
      <c r="BT41337" s="153"/>
    </row>
    <row r="41338" spans="71:72" x14ac:dyDescent="0.2">
      <c r="BS41338" s="152"/>
      <c r="BT41338" s="153"/>
    </row>
    <row r="41339" spans="71:72" x14ac:dyDescent="0.2">
      <c r="BS41339" s="152"/>
      <c r="BT41339" s="153"/>
    </row>
    <row r="41340" spans="71:72" x14ac:dyDescent="0.2">
      <c r="BS41340" s="152"/>
      <c r="BT41340" s="153"/>
    </row>
    <row r="41341" spans="71:72" x14ac:dyDescent="0.2">
      <c r="BS41341" s="152"/>
      <c r="BT41341" s="153"/>
    </row>
    <row r="41342" spans="71:72" x14ac:dyDescent="0.2">
      <c r="BS41342" s="152"/>
      <c r="BT41342" s="153"/>
    </row>
    <row r="41343" spans="71:72" x14ac:dyDescent="0.2">
      <c r="BS41343" s="152"/>
      <c r="BT41343" s="153"/>
    </row>
    <row r="41344" spans="71:72" x14ac:dyDescent="0.2">
      <c r="BS41344" s="152"/>
      <c r="BT41344" s="153"/>
    </row>
    <row r="41345" spans="71:72" x14ac:dyDescent="0.2">
      <c r="BS41345" s="152"/>
      <c r="BT41345" s="153"/>
    </row>
    <row r="41346" spans="71:72" x14ac:dyDescent="0.2">
      <c r="BS41346" s="152"/>
      <c r="BT41346" s="153"/>
    </row>
    <row r="41347" spans="71:72" x14ac:dyDescent="0.2">
      <c r="BS41347" s="152"/>
      <c r="BT41347" s="153"/>
    </row>
    <row r="41348" spans="71:72" x14ac:dyDescent="0.2">
      <c r="BS41348" s="152"/>
      <c r="BT41348" s="153"/>
    </row>
    <row r="41349" spans="71:72" x14ac:dyDescent="0.2">
      <c r="BS41349" s="152"/>
      <c r="BT41349" s="153"/>
    </row>
    <row r="41350" spans="71:72" x14ac:dyDescent="0.2">
      <c r="BS41350" s="152"/>
      <c r="BT41350" s="153"/>
    </row>
    <row r="41351" spans="71:72" x14ac:dyDescent="0.2">
      <c r="BS41351" s="152"/>
      <c r="BT41351" s="153"/>
    </row>
    <row r="41352" spans="71:72" x14ac:dyDescent="0.2">
      <c r="BS41352" s="152"/>
      <c r="BT41352" s="153"/>
    </row>
    <row r="41353" spans="71:72" x14ac:dyDescent="0.2">
      <c r="BS41353" s="152"/>
      <c r="BT41353" s="153"/>
    </row>
    <row r="41354" spans="71:72" x14ac:dyDescent="0.2">
      <c r="BS41354" s="152"/>
      <c r="BT41354" s="153"/>
    </row>
    <row r="41355" spans="71:72" x14ac:dyDescent="0.2">
      <c r="BS41355" s="152"/>
      <c r="BT41355" s="153"/>
    </row>
    <row r="41356" spans="71:72" x14ac:dyDescent="0.2">
      <c r="BS41356" s="152"/>
      <c r="BT41356" s="153"/>
    </row>
    <row r="41357" spans="71:72" x14ac:dyDescent="0.2">
      <c r="BS41357" s="152"/>
      <c r="BT41357" s="153"/>
    </row>
    <row r="41358" spans="71:72" x14ac:dyDescent="0.2">
      <c r="BS41358" s="152"/>
      <c r="BT41358" s="153"/>
    </row>
    <row r="41359" spans="71:72" x14ac:dyDescent="0.2">
      <c r="BS41359" s="152"/>
      <c r="BT41359" s="153"/>
    </row>
    <row r="41360" spans="71:72" x14ac:dyDescent="0.2">
      <c r="BS41360" s="152"/>
      <c r="BT41360" s="153"/>
    </row>
    <row r="41361" spans="71:72" x14ac:dyDescent="0.2">
      <c r="BS41361" s="152"/>
      <c r="BT41361" s="153"/>
    </row>
    <row r="41362" spans="71:72" x14ac:dyDescent="0.2">
      <c r="BS41362" s="152"/>
      <c r="BT41362" s="153"/>
    </row>
    <row r="41363" spans="71:72" x14ac:dyDescent="0.2">
      <c r="BS41363" s="152"/>
      <c r="BT41363" s="153"/>
    </row>
    <row r="41364" spans="71:72" x14ac:dyDescent="0.2">
      <c r="BS41364" s="152"/>
      <c r="BT41364" s="153"/>
    </row>
    <row r="41365" spans="71:72" x14ac:dyDescent="0.2">
      <c r="BS41365" s="152"/>
      <c r="BT41365" s="153"/>
    </row>
    <row r="41366" spans="71:72" x14ac:dyDescent="0.2">
      <c r="BS41366" s="152"/>
      <c r="BT41366" s="153"/>
    </row>
    <row r="41367" spans="71:72" x14ac:dyDescent="0.2">
      <c r="BS41367" s="152"/>
      <c r="BT41367" s="153"/>
    </row>
    <row r="41368" spans="71:72" x14ac:dyDescent="0.2">
      <c r="BS41368" s="152"/>
      <c r="BT41368" s="153"/>
    </row>
    <row r="41369" spans="71:72" x14ac:dyDescent="0.2">
      <c r="BS41369" s="152"/>
      <c r="BT41369" s="153"/>
    </row>
    <row r="41370" spans="71:72" x14ac:dyDescent="0.2">
      <c r="BS41370" s="152"/>
      <c r="BT41370" s="153"/>
    </row>
    <row r="41371" spans="71:72" x14ac:dyDescent="0.2">
      <c r="BS41371" s="152"/>
      <c r="BT41371" s="153"/>
    </row>
    <row r="41372" spans="71:72" x14ac:dyDescent="0.2">
      <c r="BS41372" s="152"/>
      <c r="BT41372" s="153"/>
    </row>
    <row r="41373" spans="71:72" x14ac:dyDescent="0.2">
      <c r="BS41373" s="152"/>
      <c r="BT41373" s="153"/>
    </row>
    <row r="41374" spans="71:72" x14ac:dyDescent="0.2">
      <c r="BS41374" s="152"/>
      <c r="BT41374" s="153"/>
    </row>
    <row r="41375" spans="71:72" x14ac:dyDescent="0.2">
      <c r="BS41375" s="152"/>
      <c r="BT41375" s="153"/>
    </row>
    <row r="41376" spans="71:72" x14ac:dyDescent="0.2">
      <c r="BS41376" s="152"/>
      <c r="BT41376" s="153"/>
    </row>
    <row r="41377" spans="71:72" x14ac:dyDescent="0.2">
      <c r="BS41377" s="152"/>
      <c r="BT41377" s="153"/>
    </row>
    <row r="41378" spans="71:72" x14ac:dyDescent="0.2">
      <c r="BS41378" s="152"/>
      <c r="BT41378" s="153"/>
    </row>
    <row r="41379" spans="71:72" x14ac:dyDescent="0.2">
      <c r="BS41379" s="152"/>
      <c r="BT41379" s="153"/>
    </row>
    <row r="41380" spans="71:72" x14ac:dyDescent="0.2">
      <c r="BS41380" s="152"/>
      <c r="BT41380" s="153"/>
    </row>
    <row r="41381" spans="71:72" x14ac:dyDescent="0.2">
      <c r="BS41381" s="152"/>
      <c r="BT41381" s="153"/>
    </row>
    <row r="41382" spans="71:72" x14ac:dyDescent="0.2">
      <c r="BS41382" s="152"/>
      <c r="BT41382" s="153"/>
    </row>
    <row r="41383" spans="71:72" x14ac:dyDescent="0.2">
      <c r="BS41383" s="152"/>
      <c r="BT41383" s="153"/>
    </row>
    <row r="41384" spans="71:72" x14ac:dyDescent="0.2">
      <c r="BS41384" s="152"/>
      <c r="BT41384" s="153"/>
    </row>
    <row r="41385" spans="71:72" x14ac:dyDescent="0.2">
      <c r="BS41385" s="152"/>
      <c r="BT41385" s="153"/>
    </row>
    <row r="41386" spans="71:72" x14ac:dyDescent="0.2">
      <c r="BS41386" s="152"/>
      <c r="BT41386" s="153"/>
    </row>
    <row r="41387" spans="71:72" x14ac:dyDescent="0.2">
      <c r="BS41387" s="152"/>
      <c r="BT41387" s="153"/>
    </row>
    <row r="41388" spans="71:72" x14ac:dyDescent="0.2">
      <c r="BS41388" s="152"/>
      <c r="BT41388" s="153"/>
    </row>
    <row r="41389" spans="71:72" x14ac:dyDescent="0.2">
      <c r="BS41389" s="152"/>
      <c r="BT41389" s="153"/>
    </row>
    <row r="41390" spans="71:72" x14ac:dyDescent="0.2">
      <c r="BS41390" s="152"/>
      <c r="BT41390" s="153"/>
    </row>
    <row r="41391" spans="71:72" x14ac:dyDescent="0.2">
      <c r="BS41391" s="152"/>
      <c r="BT41391" s="153"/>
    </row>
    <row r="41392" spans="71:72" x14ac:dyDescent="0.2">
      <c r="BS41392" s="152"/>
      <c r="BT41392" s="153"/>
    </row>
    <row r="41393" spans="71:72" x14ac:dyDescent="0.2">
      <c r="BS41393" s="152"/>
      <c r="BT41393" s="153"/>
    </row>
    <row r="41394" spans="71:72" x14ac:dyDescent="0.2">
      <c r="BS41394" s="152"/>
      <c r="BT41394" s="153"/>
    </row>
    <row r="41395" spans="71:72" x14ac:dyDescent="0.2">
      <c r="BS41395" s="152"/>
      <c r="BT41395" s="153"/>
    </row>
    <row r="41396" spans="71:72" x14ac:dyDescent="0.2">
      <c r="BS41396" s="152"/>
      <c r="BT41396" s="153"/>
    </row>
    <row r="41397" spans="71:72" x14ac:dyDescent="0.2">
      <c r="BS41397" s="152"/>
      <c r="BT41397" s="153"/>
    </row>
    <row r="41398" spans="71:72" x14ac:dyDescent="0.2">
      <c r="BS41398" s="152"/>
      <c r="BT41398" s="153"/>
    </row>
    <row r="41399" spans="71:72" x14ac:dyDescent="0.2">
      <c r="BS41399" s="152"/>
      <c r="BT41399" s="153"/>
    </row>
    <row r="41400" spans="71:72" x14ac:dyDescent="0.2">
      <c r="BS41400" s="152"/>
      <c r="BT41400" s="153"/>
    </row>
    <row r="41401" spans="71:72" x14ac:dyDescent="0.2">
      <c r="BS41401" s="152"/>
      <c r="BT41401" s="153"/>
    </row>
    <row r="41402" spans="71:72" x14ac:dyDescent="0.2">
      <c r="BS41402" s="152"/>
      <c r="BT41402" s="153"/>
    </row>
    <row r="41403" spans="71:72" x14ac:dyDescent="0.2">
      <c r="BS41403" s="152"/>
      <c r="BT41403" s="153"/>
    </row>
    <row r="41404" spans="71:72" x14ac:dyDescent="0.2">
      <c r="BS41404" s="152"/>
      <c r="BT41404" s="153"/>
    </row>
    <row r="41405" spans="71:72" x14ac:dyDescent="0.2">
      <c r="BS41405" s="152"/>
      <c r="BT41405" s="153"/>
    </row>
    <row r="41406" spans="71:72" x14ac:dyDescent="0.2">
      <c r="BS41406" s="152"/>
      <c r="BT41406" s="153"/>
    </row>
    <row r="41407" spans="71:72" x14ac:dyDescent="0.2">
      <c r="BS41407" s="152"/>
      <c r="BT41407" s="153"/>
    </row>
    <row r="41408" spans="71:72" x14ac:dyDescent="0.2">
      <c r="BS41408" s="152"/>
      <c r="BT41408" s="153"/>
    </row>
    <row r="41409" spans="71:72" x14ac:dyDescent="0.2">
      <c r="BS41409" s="152"/>
      <c r="BT41409" s="153"/>
    </row>
    <row r="41410" spans="71:72" x14ac:dyDescent="0.2">
      <c r="BS41410" s="152"/>
      <c r="BT41410" s="153"/>
    </row>
    <row r="41411" spans="71:72" x14ac:dyDescent="0.2">
      <c r="BS41411" s="152"/>
      <c r="BT41411" s="153"/>
    </row>
    <row r="41412" spans="71:72" x14ac:dyDescent="0.2">
      <c r="BS41412" s="152"/>
      <c r="BT41412" s="153"/>
    </row>
    <row r="41413" spans="71:72" x14ac:dyDescent="0.2">
      <c r="BS41413" s="152"/>
      <c r="BT41413" s="153"/>
    </row>
    <row r="41414" spans="71:72" x14ac:dyDescent="0.2">
      <c r="BS41414" s="152"/>
      <c r="BT41414" s="153"/>
    </row>
    <row r="41415" spans="71:72" x14ac:dyDescent="0.2">
      <c r="BS41415" s="152"/>
      <c r="BT41415" s="153"/>
    </row>
    <row r="41416" spans="71:72" x14ac:dyDescent="0.2">
      <c r="BS41416" s="152"/>
      <c r="BT41416" s="153"/>
    </row>
    <row r="41417" spans="71:72" x14ac:dyDescent="0.2">
      <c r="BS41417" s="152"/>
      <c r="BT41417" s="153"/>
    </row>
    <row r="41418" spans="71:72" x14ac:dyDescent="0.2">
      <c r="BS41418" s="152"/>
      <c r="BT41418" s="153"/>
    </row>
    <row r="41419" spans="71:72" x14ac:dyDescent="0.2">
      <c r="BS41419" s="152"/>
      <c r="BT41419" s="153"/>
    </row>
    <row r="41420" spans="71:72" x14ac:dyDescent="0.2">
      <c r="BS41420" s="152"/>
      <c r="BT41420" s="153"/>
    </row>
    <row r="41421" spans="71:72" x14ac:dyDescent="0.2">
      <c r="BS41421" s="152"/>
      <c r="BT41421" s="153"/>
    </row>
    <row r="41422" spans="71:72" x14ac:dyDescent="0.2">
      <c r="BS41422" s="152"/>
      <c r="BT41422" s="153"/>
    </row>
    <row r="41423" spans="71:72" x14ac:dyDescent="0.2">
      <c r="BS41423" s="152"/>
      <c r="BT41423" s="153"/>
    </row>
    <row r="41424" spans="71:72" x14ac:dyDescent="0.2">
      <c r="BS41424" s="152"/>
      <c r="BT41424" s="153"/>
    </row>
    <row r="41425" spans="71:72" x14ac:dyDescent="0.2">
      <c r="BS41425" s="152"/>
      <c r="BT41425" s="153"/>
    </row>
    <row r="41426" spans="71:72" x14ac:dyDescent="0.2">
      <c r="BS41426" s="152"/>
      <c r="BT41426" s="153"/>
    </row>
    <row r="41427" spans="71:72" x14ac:dyDescent="0.2">
      <c r="BS41427" s="152"/>
      <c r="BT41427" s="153"/>
    </row>
    <row r="41428" spans="71:72" x14ac:dyDescent="0.2">
      <c r="BS41428" s="152"/>
      <c r="BT41428" s="153"/>
    </row>
    <row r="41429" spans="71:72" x14ac:dyDescent="0.2">
      <c r="BS41429" s="152"/>
      <c r="BT41429" s="153"/>
    </row>
    <row r="41430" spans="71:72" x14ac:dyDescent="0.2">
      <c r="BS41430" s="152"/>
      <c r="BT41430" s="153"/>
    </row>
    <row r="41431" spans="71:72" x14ac:dyDescent="0.2">
      <c r="BS41431" s="152"/>
      <c r="BT41431" s="153"/>
    </row>
    <row r="41432" spans="71:72" x14ac:dyDescent="0.2">
      <c r="BS41432" s="152"/>
      <c r="BT41432" s="153"/>
    </row>
    <row r="41433" spans="71:72" x14ac:dyDescent="0.2">
      <c r="BS41433" s="152"/>
      <c r="BT41433" s="153"/>
    </row>
    <row r="41434" spans="71:72" x14ac:dyDescent="0.2">
      <c r="BS41434" s="152"/>
      <c r="BT41434" s="153"/>
    </row>
    <row r="41435" spans="71:72" x14ac:dyDescent="0.2">
      <c r="BS41435" s="152"/>
      <c r="BT41435" s="153"/>
    </row>
    <row r="41436" spans="71:72" x14ac:dyDescent="0.2">
      <c r="BS41436" s="152"/>
      <c r="BT41436" s="153"/>
    </row>
    <row r="41437" spans="71:72" x14ac:dyDescent="0.2">
      <c r="BS41437" s="152"/>
      <c r="BT41437" s="153"/>
    </row>
    <row r="41438" spans="71:72" x14ac:dyDescent="0.2">
      <c r="BS41438" s="152"/>
      <c r="BT41438" s="153"/>
    </row>
    <row r="41439" spans="71:72" x14ac:dyDescent="0.2">
      <c r="BS41439" s="152"/>
      <c r="BT41439" s="153"/>
    </row>
    <row r="41440" spans="71:72" x14ac:dyDescent="0.2">
      <c r="BS41440" s="152"/>
      <c r="BT41440" s="153"/>
    </row>
    <row r="41441" spans="71:72" x14ac:dyDescent="0.2">
      <c r="BS41441" s="152"/>
      <c r="BT41441" s="153"/>
    </row>
    <row r="41442" spans="71:72" x14ac:dyDescent="0.2">
      <c r="BS41442" s="152"/>
      <c r="BT41442" s="153"/>
    </row>
    <row r="41443" spans="71:72" x14ac:dyDescent="0.2">
      <c r="BS41443" s="152"/>
      <c r="BT41443" s="153"/>
    </row>
    <row r="41444" spans="71:72" x14ac:dyDescent="0.2">
      <c r="BS41444" s="152"/>
      <c r="BT41444" s="153"/>
    </row>
    <row r="41445" spans="71:72" x14ac:dyDescent="0.2">
      <c r="BS41445" s="152"/>
      <c r="BT41445" s="153"/>
    </row>
    <row r="41446" spans="71:72" x14ac:dyDescent="0.2">
      <c r="BS41446" s="152"/>
      <c r="BT41446" s="153"/>
    </row>
    <row r="41447" spans="71:72" x14ac:dyDescent="0.2">
      <c r="BS41447" s="152"/>
      <c r="BT41447" s="153"/>
    </row>
    <row r="41448" spans="71:72" x14ac:dyDescent="0.2">
      <c r="BS41448" s="152"/>
      <c r="BT41448" s="153"/>
    </row>
    <row r="41449" spans="71:72" x14ac:dyDescent="0.2">
      <c r="BS41449" s="152"/>
      <c r="BT41449" s="153"/>
    </row>
    <row r="41450" spans="71:72" x14ac:dyDescent="0.2">
      <c r="BS41450" s="152"/>
      <c r="BT41450" s="153"/>
    </row>
    <row r="41451" spans="71:72" x14ac:dyDescent="0.2">
      <c r="BS41451" s="152"/>
      <c r="BT41451" s="153"/>
    </row>
    <row r="41452" spans="71:72" x14ac:dyDescent="0.2">
      <c r="BS41452" s="152"/>
      <c r="BT41452" s="153"/>
    </row>
    <row r="41453" spans="71:72" x14ac:dyDescent="0.2">
      <c r="BS41453" s="152"/>
      <c r="BT41453" s="153"/>
    </row>
    <row r="41454" spans="71:72" x14ac:dyDescent="0.2">
      <c r="BS41454" s="152"/>
      <c r="BT41454" s="153"/>
    </row>
    <row r="41455" spans="71:72" x14ac:dyDescent="0.2">
      <c r="BS41455" s="152"/>
      <c r="BT41455" s="153"/>
    </row>
    <row r="41456" spans="71:72" x14ac:dyDescent="0.2">
      <c r="BS41456" s="152"/>
      <c r="BT41456" s="153"/>
    </row>
    <row r="41457" spans="71:72" x14ac:dyDescent="0.2">
      <c r="BS41457" s="152"/>
      <c r="BT41457" s="153"/>
    </row>
    <row r="41458" spans="71:72" x14ac:dyDescent="0.2">
      <c r="BS41458" s="152"/>
      <c r="BT41458" s="153"/>
    </row>
    <row r="41459" spans="71:72" x14ac:dyDescent="0.2">
      <c r="BS41459" s="152"/>
      <c r="BT41459" s="153"/>
    </row>
    <row r="41460" spans="71:72" x14ac:dyDescent="0.2">
      <c r="BS41460" s="152"/>
      <c r="BT41460" s="153"/>
    </row>
    <row r="41461" spans="71:72" x14ac:dyDescent="0.2">
      <c r="BS41461" s="152"/>
      <c r="BT41461" s="153"/>
    </row>
    <row r="41462" spans="71:72" x14ac:dyDescent="0.2">
      <c r="BS41462" s="152"/>
      <c r="BT41462" s="153"/>
    </row>
    <row r="41463" spans="71:72" x14ac:dyDescent="0.2">
      <c r="BS41463" s="152"/>
      <c r="BT41463" s="153"/>
    </row>
    <row r="41464" spans="71:72" x14ac:dyDescent="0.2">
      <c r="BS41464" s="152"/>
      <c r="BT41464" s="153"/>
    </row>
    <row r="41465" spans="71:72" x14ac:dyDescent="0.2">
      <c r="BS41465" s="152"/>
      <c r="BT41465" s="153"/>
    </row>
    <row r="41466" spans="71:72" x14ac:dyDescent="0.2">
      <c r="BS41466" s="152"/>
      <c r="BT41466" s="153"/>
    </row>
    <row r="41467" spans="71:72" x14ac:dyDescent="0.2">
      <c r="BS41467" s="152"/>
      <c r="BT41467" s="153"/>
    </row>
    <row r="41468" spans="71:72" x14ac:dyDescent="0.2">
      <c r="BS41468" s="152"/>
      <c r="BT41468" s="153"/>
    </row>
    <row r="41469" spans="71:72" x14ac:dyDescent="0.2">
      <c r="BS41469" s="152"/>
      <c r="BT41469" s="153"/>
    </row>
    <row r="41470" spans="71:72" x14ac:dyDescent="0.2">
      <c r="BS41470" s="152"/>
      <c r="BT41470" s="153"/>
    </row>
    <row r="41471" spans="71:72" x14ac:dyDescent="0.2">
      <c r="BS41471" s="152"/>
      <c r="BT41471" s="153"/>
    </row>
    <row r="41472" spans="71:72" x14ac:dyDescent="0.2">
      <c r="BS41472" s="152"/>
      <c r="BT41472" s="153"/>
    </row>
    <row r="41473" spans="71:72" x14ac:dyDescent="0.2">
      <c r="BS41473" s="152"/>
      <c r="BT41473" s="153"/>
    </row>
    <row r="41474" spans="71:72" x14ac:dyDescent="0.2">
      <c r="BS41474" s="152"/>
      <c r="BT41474" s="153"/>
    </row>
    <row r="41475" spans="71:72" x14ac:dyDescent="0.2">
      <c r="BS41475" s="152"/>
      <c r="BT41475" s="153"/>
    </row>
    <row r="41476" spans="71:72" x14ac:dyDescent="0.2">
      <c r="BS41476" s="152"/>
      <c r="BT41476" s="153"/>
    </row>
    <row r="41477" spans="71:72" x14ac:dyDescent="0.2">
      <c r="BS41477" s="152"/>
      <c r="BT41477" s="153"/>
    </row>
    <row r="41478" spans="71:72" x14ac:dyDescent="0.2">
      <c r="BS41478" s="152"/>
      <c r="BT41478" s="153"/>
    </row>
    <row r="41479" spans="71:72" x14ac:dyDescent="0.2">
      <c r="BS41479" s="152"/>
      <c r="BT41479" s="153"/>
    </row>
    <row r="41480" spans="71:72" x14ac:dyDescent="0.2">
      <c r="BS41480" s="152"/>
      <c r="BT41480" s="153"/>
    </row>
    <row r="41481" spans="71:72" x14ac:dyDescent="0.2">
      <c r="BS41481" s="152"/>
      <c r="BT41481" s="153"/>
    </row>
    <row r="41482" spans="71:72" x14ac:dyDescent="0.2">
      <c r="BS41482" s="152"/>
      <c r="BT41482" s="153"/>
    </row>
    <row r="41483" spans="71:72" x14ac:dyDescent="0.2">
      <c r="BS41483" s="152"/>
      <c r="BT41483" s="153"/>
    </row>
    <row r="41484" spans="71:72" x14ac:dyDescent="0.2">
      <c r="BS41484" s="152"/>
      <c r="BT41484" s="153"/>
    </row>
    <row r="41485" spans="71:72" x14ac:dyDescent="0.2">
      <c r="BS41485" s="152"/>
      <c r="BT41485" s="153"/>
    </row>
    <row r="41486" spans="71:72" x14ac:dyDescent="0.2">
      <c r="BS41486" s="152"/>
      <c r="BT41486" s="153"/>
    </row>
    <row r="41487" spans="71:72" x14ac:dyDescent="0.2">
      <c r="BS41487" s="152"/>
      <c r="BT41487" s="153"/>
    </row>
    <row r="41488" spans="71:72" x14ac:dyDescent="0.2">
      <c r="BS41488" s="152"/>
      <c r="BT41488" s="153"/>
    </row>
    <row r="41489" spans="71:72" x14ac:dyDescent="0.2">
      <c r="BS41489" s="152"/>
      <c r="BT41489" s="153"/>
    </row>
    <row r="41490" spans="71:72" x14ac:dyDescent="0.2">
      <c r="BS41490" s="152"/>
      <c r="BT41490" s="153"/>
    </row>
    <row r="41491" spans="71:72" x14ac:dyDescent="0.2">
      <c r="BS41491" s="152"/>
      <c r="BT41491" s="153"/>
    </row>
    <row r="41492" spans="71:72" x14ac:dyDescent="0.2">
      <c r="BS41492" s="152"/>
      <c r="BT41492" s="153"/>
    </row>
    <row r="41493" spans="71:72" x14ac:dyDescent="0.2">
      <c r="BS41493" s="152"/>
      <c r="BT41493" s="153"/>
    </row>
    <row r="41494" spans="71:72" x14ac:dyDescent="0.2">
      <c r="BS41494" s="152"/>
      <c r="BT41494" s="153"/>
    </row>
    <row r="41495" spans="71:72" x14ac:dyDescent="0.2">
      <c r="BS41495" s="152"/>
      <c r="BT41495" s="153"/>
    </row>
    <row r="41496" spans="71:72" x14ac:dyDescent="0.2">
      <c r="BS41496" s="152"/>
      <c r="BT41496" s="153"/>
    </row>
    <row r="41497" spans="71:72" x14ac:dyDescent="0.2">
      <c r="BS41497" s="152"/>
      <c r="BT41497" s="153"/>
    </row>
    <row r="41498" spans="71:72" x14ac:dyDescent="0.2">
      <c r="BS41498" s="152"/>
      <c r="BT41498" s="153"/>
    </row>
    <row r="41499" spans="71:72" x14ac:dyDescent="0.2">
      <c r="BS41499" s="152"/>
      <c r="BT41499" s="153"/>
    </row>
    <row r="41500" spans="71:72" x14ac:dyDescent="0.2">
      <c r="BS41500" s="152"/>
      <c r="BT41500" s="153"/>
    </row>
    <row r="41501" spans="71:72" x14ac:dyDescent="0.2">
      <c r="BS41501" s="152"/>
      <c r="BT41501" s="153"/>
    </row>
    <row r="41502" spans="71:72" x14ac:dyDescent="0.2">
      <c r="BS41502" s="152"/>
      <c r="BT41502" s="153"/>
    </row>
    <row r="41503" spans="71:72" x14ac:dyDescent="0.2">
      <c r="BS41503" s="152"/>
      <c r="BT41503" s="153"/>
    </row>
    <row r="41504" spans="71:72" x14ac:dyDescent="0.2">
      <c r="BS41504" s="152"/>
      <c r="BT41504" s="153"/>
    </row>
    <row r="41505" spans="71:72" x14ac:dyDescent="0.2">
      <c r="BS41505" s="152"/>
      <c r="BT41505" s="153"/>
    </row>
    <row r="41506" spans="71:72" x14ac:dyDescent="0.2">
      <c r="BS41506" s="152"/>
      <c r="BT41506" s="153"/>
    </row>
    <row r="41507" spans="71:72" x14ac:dyDescent="0.2">
      <c r="BS41507" s="152"/>
      <c r="BT41507" s="153"/>
    </row>
    <row r="41508" spans="71:72" x14ac:dyDescent="0.2">
      <c r="BS41508" s="152"/>
      <c r="BT41508" s="153"/>
    </row>
    <row r="41509" spans="71:72" x14ac:dyDescent="0.2">
      <c r="BS41509" s="152"/>
      <c r="BT41509" s="153"/>
    </row>
    <row r="41510" spans="71:72" x14ac:dyDescent="0.2">
      <c r="BS41510" s="152"/>
      <c r="BT41510" s="153"/>
    </row>
    <row r="41511" spans="71:72" x14ac:dyDescent="0.2">
      <c r="BS41511" s="152"/>
      <c r="BT41511" s="153"/>
    </row>
    <row r="41512" spans="71:72" x14ac:dyDescent="0.2">
      <c r="BS41512" s="152"/>
      <c r="BT41512" s="153"/>
    </row>
    <row r="41513" spans="71:72" x14ac:dyDescent="0.2">
      <c r="BS41513" s="152"/>
      <c r="BT41513" s="153"/>
    </row>
    <row r="41514" spans="71:72" x14ac:dyDescent="0.2">
      <c r="BS41514" s="152"/>
      <c r="BT41514" s="153"/>
    </row>
    <row r="41515" spans="71:72" x14ac:dyDescent="0.2">
      <c r="BS41515" s="152"/>
      <c r="BT41515" s="153"/>
    </row>
    <row r="41516" spans="71:72" x14ac:dyDescent="0.2">
      <c r="BS41516" s="152"/>
      <c r="BT41516" s="153"/>
    </row>
    <row r="41517" spans="71:72" x14ac:dyDescent="0.2">
      <c r="BS41517" s="152"/>
      <c r="BT41517" s="153"/>
    </row>
    <row r="41518" spans="71:72" x14ac:dyDescent="0.2">
      <c r="BS41518" s="152"/>
      <c r="BT41518" s="153"/>
    </row>
    <row r="41519" spans="71:72" x14ac:dyDescent="0.2">
      <c r="BS41519" s="152"/>
      <c r="BT41519" s="153"/>
    </row>
    <row r="41520" spans="71:72" x14ac:dyDescent="0.2">
      <c r="BS41520" s="152"/>
      <c r="BT41520" s="153"/>
    </row>
    <row r="41521" spans="71:72" x14ac:dyDescent="0.2">
      <c r="BS41521" s="152"/>
      <c r="BT41521" s="153"/>
    </row>
    <row r="41522" spans="71:72" x14ac:dyDescent="0.2">
      <c r="BS41522" s="152"/>
      <c r="BT41522" s="153"/>
    </row>
    <row r="41523" spans="71:72" x14ac:dyDescent="0.2">
      <c r="BS41523" s="152"/>
      <c r="BT41523" s="153"/>
    </row>
    <row r="41524" spans="71:72" x14ac:dyDescent="0.2">
      <c r="BS41524" s="152"/>
      <c r="BT41524" s="153"/>
    </row>
    <row r="41525" spans="71:72" x14ac:dyDescent="0.2">
      <c r="BS41525" s="152"/>
      <c r="BT41525" s="153"/>
    </row>
    <row r="41526" spans="71:72" x14ac:dyDescent="0.2">
      <c r="BS41526" s="152"/>
      <c r="BT41526" s="153"/>
    </row>
    <row r="41527" spans="71:72" x14ac:dyDescent="0.2">
      <c r="BS41527" s="152"/>
      <c r="BT41527" s="153"/>
    </row>
    <row r="41528" spans="71:72" x14ac:dyDescent="0.2">
      <c r="BS41528" s="152"/>
      <c r="BT41528" s="153"/>
    </row>
    <row r="41529" spans="71:72" x14ac:dyDescent="0.2">
      <c r="BS41529" s="152"/>
      <c r="BT41529" s="153"/>
    </row>
    <row r="41530" spans="71:72" x14ac:dyDescent="0.2">
      <c r="BS41530" s="152"/>
      <c r="BT41530" s="153"/>
    </row>
    <row r="41531" spans="71:72" x14ac:dyDescent="0.2">
      <c r="BS41531" s="152"/>
      <c r="BT41531" s="153"/>
    </row>
    <row r="41532" spans="71:72" x14ac:dyDescent="0.2">
      <c r="BS41532" s="152"/>
      <c r="BT41532" s="153"/>
    </row>
    <row r="41533" spans="71:72" x14ac:dyDescent="0.2">
      <c r="BS41533" s="152"/>
      <c r="BT41533" s="153"/>
    </row>
    <row r="41534" spans="71:72" x14ac:dyDescent="0.2">
      <c r="BS41534" s="152"/>
      <c r="BT41534" s="153"/>
    </row>
    <row r="41535" spans="71:72" x14ac:dyDescent="0.2">
      <c r="BS41535" s="152"/>
      <c r="BT41535" s="153"/>
    </row>
    <row r="41536" spans="71:72" x14ac:dyDescent="0.2">
      <c r="BS41536" s="152"/>
      <c r="BT41536" s="153"/>
    </row>
    <row r="41537" spans="71:72" x14ac:dyDescent="0.2">
      <c r="BS41537" s="152"/>
      <c r="BT41537" s="153"/>
    </row>
    <row r="41538" spans="71:72" x14ac:dyDescent="0.2">
      <c r="BS41538" s="152"/>
      <c r="BT41538" s="153"/>
    </row>
    <row r="41539" spans="71:72" x14ac:dyDescent="0.2">
      <c r="BS41539" s="152"/>
      <c r="BT41539" s="153"/>
    </row>
    <row r="41540" spans="71:72" x14ac:dyDescent="0.2">
      <c r="BS41540" s="152"/>
      <c r="BT41540" s="153"/>
    </row>
    <row r="41541" spans="71:72" x14ac:dyDescent="0.2">
      <c r="BS41541" s="152"/>
      <c r="BT41541" s="153"/>
    </row>
    <row r="41542" spans="71:72" x14ac:dyDescent="0.2">
      <c r="BS41542" s="152"/>
      <c r="BT41542" s="153"/>
    </row>
    <row r="41543" spans="71:72" x14ac:dyDescent="0.2">
      <c r="BS41543" s="152"/>
      <c r="BT41543" s="153"/>
    </row>
    <row r="41544" spans="71:72" x14ac:dyDescent="0.2">
      <c r="BS41544" s="152"/>
      <c r="BT41544" s="153"/>
    </row>
    <row r="41545" spans="71:72" x14ac:dyDescent="0.2">
      <c r="BS41545" s="152"/>
      <c r="BT41545" s="153"/>
    </row>
    <row r="41546" spans="71:72" x14ac:dyDescent="0.2">
      <c r="BS41546" s="152"/>
      <c r="BT41546" s="153"/>
    </row>
    <row r="41547" spans="71:72" x14ac:dyDescent="0.2">
      <c r="BS41547" s="152"/>
      <c r="BT41547" s="153"/>
    </row>
    <row r="41548" spans="71:72" x14ac:dyDescent="0.2">
      <c r="BS41548" s="152"/>
      <c r="BT41548" s="153"/>
    </row>
    <row r="41549" spans="71:72" x14ac:dyDescent="0.2">
      <c r="BS41549" s="152"/>
      <c r="BT41549" s="153"/>
    </row>
    <row r="41550" spans="71:72" x14ac:dyDescent="0.2">
      <c r="BS41550" s="152"/>
      <c r="BT41550" s="153"/>
    </row>
    <row r="41551" spans="71:72" x14ac:dyDescent="0.2">
      <c r="BS41551" s="152"/>
      <c r="BT41551" s="153"/>
    </row>
    <row r="41552" spans="71:72" x14ac:dyDescent="0.2">
      <c r="BS41552" s="152"/>
      <c r="BT41552" s="153"/>
    </row>
    <row r="41553" spans="71:72" x14ac:dyDescent="0.2">
      <c r="BS41553" s="152"/>
      <c r="BT41553" s="153"/>
    </row>
    <row r="41554" spans="71:72" x14ac:dyDescent="0.2">
      <c r="BS41554" s="152"/>
      <c r="BT41554" s="153"/>
    </row>
    <row r="41555" spans="71:72" x14ac:dyDescent="0.2">
      <c r="BS41555" s="152"/>
      <c r="BT41555" s="153"/>
    </row>
    <row r="41556" spans="71:72" x14ac:dyDescent="0.2">
      <c r="BS41556" s="152"/>
      <c r="BT41556" s="153"/>
    </row>
    <row r="41557" spans="71:72" x14ac:dyDescent="0.2">
      <c r="BS41557" s="152"/>
      <c r="BT41557" s="153"/>
    </row>
    <row r="41558" spans="71:72" x14ac:dyDescent="0.2">
      <c r="BS41558" s="152"/>
      <c r="BT41558" s="153"/>
    </row>
    <row r="41559" spans="71:72" x14ac:dyDescent="0.2">
      <c r="BS41559" s="152"/>
      <c r="BT41559" s="153"/>
    </row>
    <row r="41560" spans="71:72" x14ac:dyDescent="0.2">
      <c r="BS41560" s="152"/>
      <c r="BT41560" s="153"/>
    </row>
    <row r="41561" spans="71:72" x14ac:dyDescent="0.2">
      <c r="BS41561" s="152"/>
      <c r="BT41561" s="153"/>
    </row>
    <row r="41562" spans="71:72" x14ac:dyDescent="0.2">
      <c r="BS41562" s="152"/>
      <c r="BT41562" s="153"/>
    </row>
    <row r="41563" spans="71:72" x14ac:dyDescent="0.2">
      <c r="BS41563" s="152"/>
      <c r="BT41563" s="153"/>
    </row>
    <row r="41564" spans="71:72" x14ac:dyDescent="0.2">
      <c r="BS41564" s="152"/>
      <c r="BT41564" s="153"/>
    </row>
    <row r="41565" spans="71:72" x14ac:dyDescent="0.2">
      <c r="BS41565" s="152"/>
      <c r="BT41565" s="153"/>
    </row>
    <row r="41566" spans="71:72" x14ac:dyDescent="0.2">
      <c r="BS41566" s="152"/>
      <c r="BT41566" s="153"/>
    </row>
    <row r="41567" spans="71:72" x14ac:dyDescent="0.2">
      <c r="BS41567" s="152"/>
      <c r="BT41567" s="153"/>
    </row>
    <row r="41568" spans="71:72" x14ac:dyDescent="0.2">
      <c r="BS41568" s="152"/>
      <c r="BT41568" s="153"/>
    </row>
    <row r="41569" spans="71:72" x14ac:dyDescent="0.2">
      <c r="BS41569" s="152"/>
      <c r="BT41569" s="153"/>
    </row>
    <row r="41570" spans="71:72" x14ac:dyDescent="0.2">
      <c r="BS41570" s="152"/>
      <c r="BT41570" s="153"/>
    </row>
    <row r="41571" spans="71:72" x14ac:dyDescent="0.2">
      <c r="BS41571" s="152"/>
      <c r="BT41571" s="153"/>
    </row>
    <row r="41572" spans="71:72" x14ac:dyDescent="0.2">
      <c r="BS41572" s="152"/>
      <c r="BT41572" s="153"/>
    </row>
    <row r="41573" spans="71:72" x14ac:dyDescent="0.2">
      <c r="BS41573" s="152"/>
      <c r="BT41573" s="153"/>
    </row>
    <row r="41574" spans="71:72" x14ac:dyDescent="0.2">
      <c r="BS41574" s="152"/>
      <c r="BT41574" s="153"/>
    </row>
    <row r="41575" spans="71:72" x14ac:dyDescent="0.2">
      <c r="BS41575" s="152"/>
      <c r="BT41575" s="153"/>
    </row>
    <row r="41576" spans="71:72" x14ac:dyDescent="0.2">
      <c r="BS41576" s="152"/>
      <c r="BT41576" s="153"/>
    </row>
    <row r="41577" spans="71:72" x14ac:dyDescent="0.2">
      <c r="BS41577" s="152"/>
      <c r="BT41577" s="153"/>
    </row>
    <row r="41578" spans="71:72" x14ac:dyDescent="0.2">
      <c r="BS41578" s="152"/>
      <c r="BT41578" s="153"/>
    </row>
    <row r="41579" spans="71:72" x14ac:dyDescent="0.2">
      <c r="BS41579" s="152"/>
      <c r="BT41579" s="153"/>
    </row>
    <row r="41580" spans="71:72" x14ac:dyDescent="0.2">
      <c r="BS41580" s="152"/>
      <c r="BT41580" s="153"/>
    </row>
    <row r="41581" spans="71:72" x14ac:dyDescent="0.2">
      <c r="BS41581" s="152"/>
      <c r="BT41581" s="153"/>
    </row>
    <row r="41582" spans="71:72" x14ac:dyDescent="0.2">
      <c r="BS41582" s="152"/>
      <c r="BT41582" s="153"/>
    </row>
    <row r="41583" spans="71:72" x14ac:dyDescent="0.2">
      <c r="BS41583" s="152"/>
      <c r="BT41583" s="153"/>
    </row>
    <row r="41584" spans="71:72" x14ac:dyDescent="0.2">
      <c r="BS41584" s="152"/>
      <c r="BT41584" s="153"/>
    </row>
    <row r="41585" spans="71:72" x14ac:dyDescent="0.2">
      <c r="BS41585" s="152"/>
      <c r="BT41585" s="153"/>
    </row>
    <row r="41586" spans="71:72" x14ac:dyDescent="0.2">
      <c r="BS41586" s="152"/>
      <c r="BT41586" s="153"/>
    </row>
    <row r="41587" spans="71:72" x14ac:dyDescent="0.2">
      <c r="BS41587" s="152"/>
      <c r="BT41587" s="153"/>
    </row>
    <row r="41588" spans="71:72" x14ac:dyDescent="0.2">
      <c r="BS41588" s="152"/>
      <c r="BT41588" s="153"/>
    </row>
    <row r="41589" spans="71:72" x14ac:dyDescent="0.2">
      <c r="BS41589" s="152"/>
      <c r="BT41589" s="153"/>
    </row>
    <row r="41590" spans="71:72" x14ac:dyDescent="0.2">
      <c r="BS41590" s="152"/>
      <c r="BT41590" s="153"/>
    </row>
    <row r="41591" spans="71:72" x14ac:dyDescent="0.2">
      <c r="BS41591" s="152"/>
      <c r="BT41591" s="153"/>
    </row>
    <row r="41592" spans="71:72" x14ac:dyDescent="0.2">
      <c r="BS41592" s="152"/>
      <c r="BT41592" s="153"/>
    </row>
    <row r="41593" spans="71:72" x14ac:dyDescent="0.2">
      <c r="BS41593" s="152"/>
      <c r="BT41593" s="153"/>
    </row>
    <row r="41594" spans="71:72" x14ac:dyDescent="0.2">
      <c r="BS41594" s="152"/>
      <c r="BT41594" s="153"/>
    </row>
    <row r="41595" spans="71:72" x14ac:dyDescent="0.2">
      <c r="BS41595" s="152"/>
      <c r="BT41595" s="153"/>
    </row>
    <row r="41596" spans="71:72" x14ac:dyDescent="0.2">
      <c r="BS41596" s="152"/>
      <c r="BT41596" s="153"/>
    </row>
    <row r="41597" spans="71:72" x14ac:dyDescent="0.2">
      <c r="BS41597" s="152"/>
      <c r="BT41597" s="153"/>
    </row>
    <row r="41598" spans="71:72" x14ac:dyDescent="0.2">
      <c r="BS41598" s="152"/>
      <c r="BT41598" s="153"/>
    </row>
    <row r="41599" spans="71:72" x14ac:dyDescent="0.2">
      <c r="BS41599" s="152"/>
      <c r="BT41599" s="153"/>
    </row>
    <row r="41600" spans="71:72" x14ac:dyDescent="0.2">
      <c r="BS41600" s="152"/>
      <c r="BT41600" s="153"/>
    </row>
    <row r="41601" spans="71:72" x14ac:dyDescent="0.2">
      <c r="BS41601" s="152"/>
      <c r="BT41601" s="153"/>
    </row>
    <row r="41602" spans="71:72" x14ac:dyDescent="0.2">
      <c r="BS41602" s="152"/>
      <c r="BT41602" s="153"/>
    </row>
    <row r="41603" spans="71:72" x14ac:dyDescent="0.2">
      <c r="BS41603" s="152"/>
      <c r="BT41603" s="153"/>
    </row>
    <row r="41604" spans="71:72" x14ac:dyDescent="0.2">
      <c r="BS41604" s="152"/>
      <c r="BT41604" s="153"/>
    </row>
    <row r="41605" spans="71:72" x14ac:dyDescent="0.2">
      <c r="BS41605" s="152"/>
      <c r="BT41605" s="153"/>
    </row>
    <row r="41606" spans="71:72" x14ac:dyDescent="0.2">
      <c r="BS41606" s="152"/>
      <c r="BT41606" s="153"/>
    </row>
    <row r="41607" spans="71:72" x14ac:dyDescent="0.2">
      <c r="BS41607" s="152"/>
      <c r="BT41607" s="153"/>
    </row>
    <row r="41608" spans="71:72" x14ac:dyDescent="0.2">
      <c r="BS41608" s="152"/>
      <c r="BT41608" s="153"/>
    </row>
    <row r="41609" spans="71:72" x14ac:dyDescent="0.2">
      <c r="BS41609" s="152"/>
      <c r="BT41609" s="153"/>
    </row>
    <row r="41610" spans="71:72" x14ac:dyDescent="0.2">
      <c r="BS41610" s="152"/>
      <c r="BT41610" s="153"/>
    </row>
    <row r="41611" spans="71:72" x14ac:dyDescent="0.2">
      <c r="BS41611" s="152"/>
      <c r="BT41611" s="153"/>
    </row>
    <row r="41612" spans="71:72" x14ac:dyDescent="0.2">
      <c r="BS41612" s="152"/>
      <c r="BT41612" s="153"/>
    </row>
    <row r="41613" spans="71:72" x14ac:dyDescent="0.2">
      <c r="BS41613" s="152"/>
      <c r="BT41613" s="153"/>
    </row>
    <row r="41614" spans="71:72" x14ac:dyDescent="0.2">
      <c r="BS41614" s="152"/>
      <c r="BT41614" s="153"/>
    </row>
    <row r="41615" spans="71:72" x14ac:dyDescent="0.2">
      <c r="BS41615" s="152"/>
      <c r="BT41615" s="153"/>
    </row>
    <row r="41616" spans="71:72" x14ac:dyDescent="0.2">
      <c r="BS41616" s="152"/>
      <c r="BT41616" s="153"/>
    </row>
    <row r="41617" spans="71:72" x14ac:dyDescent="0.2">
      <c r="BS41617" s="152"/>
      <c r="BT41617" s="153"/>
    </row>
    <row r="41618" spans="71:72" x14ac:dyDescent="0.2">
      <c r="BS41618" s="152"/>
      <c r="BT41618" s="153"/>
    </row>
    <row r="41619" spans="71:72" x14ac:dyDescent="0.2">
      <c r="BS41619" s="152"/>
      <c r="BT41619" s="153"/>
    </row>
    <row r="41620" spans="71:72" x14ac:dyDescent="0.2">
      <c r="BS41620" s="152"/>
      <c r="BT41620" s="153"/>
    </row>
    <row r="41621" spans="71:72" x14ac:dyDescent="0.2">
      <c r="BS41621" s="152"/>
      <c r="BT41621" s="153"/>
    </row>
    <row r="41622" spans="71:72" x14ac:dyDescent="0.2">
      <c r="BS41622" s="152"/>
      <c r="BT41622" s="153"/>
    </row>
    <row r="41623" spans="71:72" x14ac:dyDescent="0.2">
      <c r="BS41623" s="152"/>
      <c r="BT41623" s="153"/>
    </row>
    <row r="41624" spans="71:72" x14ac:dyDescent="0.2">
      <c r="BS41624" s="152"/>
      <c r="BT41624" s="153"/>
    </row>
    <row r="41625" spans="71:72" x14ac:dyDescent="0.2">
      <c r="BS41625" s="152"/>
      <c r="BT41625" s="153"/>
    </row>
    <row r="41626" spans="71:72" x14ac:dyDescent="0.2">
      <c r="BS41626" s="152"/>
      <c r="BT41626" s="153"/>
    </row>
    <row r="41627" spans="71:72" x14ac:dyDescent="0.2">
      <c r="BS41627" s="152"/>
      <c r="BT41627" s="153"/>
    </row>
    <row r="41628" spans="71:72" x14ac:dyDescent="0.2">
      <c r="BS41628" s="152"/>
      <c r="BT41628" s="153"/>
    </row>
    <row r="41629" spans="71:72" x14ac:dyDescent="0.2">
      <c r="BS41629" s="152"/>
      <c r="BT41629" s="153"/>
    </row>
    <row r="41630" spans="71:72" x14ac:dyDescent="0.2">
      <c r="BS41630" s="152"/>
      <c r="BT41630" s="153"/>
    </row>
    <row r="41631" spans="71:72" x14ac:dyDescent="0.2">
      <c r="BS41631" s="152"/>
      <c r="BT41631" s="153"/>
    </row>
    <row r="41632" spans="71:72" x14ac:dyDescent="0.2">
      <c r="BS41632" s="152"/>
      <c r="BT41632" s="153"/>
    </row>
    <row r="41633" spans="71:72" x14ac:dyDescent="0.2">
      <c r="BS41633" s="152"/>
      <c r="BT41633" s="153"/>
    </row>
    <row r="41634" spans="71:72" x14ac:dyDescent="0.2">
      <c r="BS41634" s="152"/>
      <c r="BT41634" s="153"/>
    </row>
    <row r="41635" spans="71:72" x14ac:dyDescent="0.2">
      <c r="BS41635" s="152"/>
      <c r="BT41635" s="153"/>
    </row>
    <row r="41636" spans="71:72" x14ac:dyDescent="0.2">
      <c r="BS41636" s="152"/>
      <c r="BT41636" s="153"/>
    </row>
    <row r="41637" spans="71:72" x14ac:dyDescent="0.2">
      <c r="BS41637" s="152"/>
      <c r="BT41637" s="153"/>
    </row>
    <row r="41638" spans="71:72" x14ac:dyDescent="0.2">
      <c r="BS41638" s="152"/>
      <c r="BT41638" s="153"/>
    </row>
    <row r="41639" spans="71:72" x14ac:dyDescent="0.2">
      <c r="BS41639" s="152"/>
      <c r="BT41639" s="153"/>
    </row>
    <row r="41640" spans="71:72" x14ac:dyDescent="0.2">
      <c r="BS41640" s="152"/>
      <c r="BT41640" s="153"/>
    </row>
    <row r="41641" spans="71:72" x14ac:dyDescent="0.2">
      <c r="BS41641" s="152"/>
      <c r="BT41641" s="153"/>
    </row>
    <row r="41642" spans="71:72" x14ac:dyDescent="0.2">
      <c r="BS41642" s="152"/>
      <c r="BT41642" s="153"/>
    </row>
    <row r="41643" spans="71:72" x14ac:dyDescent="0.2">
      <c r="BS41643" s="152"/>
      <c r="BT41643" s="153"/>
    </row>
    <row r="41644" spans="71:72" x14ac:dyDescent="0.2">
      <c r="BS41644" s="152"/>
      <c r="BT41644" s="153"/>
    </row>
    <row r="41645" spans="71:72" x14ac:dyDescent="0.2">
      <c r="BS41645" s="152"/>
      <c r="BT41645" s="153"/>
    </row>
    <row r="41646" spans="71:72" x14ac:dyDescent="0.2">
      <c r="BS41646" s="152"/>
      <c r="BT41646" s="153"/>
    </row>
    <row r="41647" spans="71:72" x14ac:dyDescent="0.2">
      <c r="BS41647" s="152"/>
      <c r="BT41647" s="153"/>
    </row>
    <row r="41648" spans="71:72" x14ac:dyDescent="0.2">
      <c r="BS41648" s="152"/>
      <c r="BT41648" s="153"/>
    </row>
    <row r="41649" spans="71:72" x14ac:dyDescent="0.2">
      <c r="BS41649" s="152"/>
      <c r="BT41649" s="153"/>
    </row>
    <row r="41650" spans="71:72" x14ac:dyDescent="0.2">
      <c r="BS41650" s="152"/>
      <c r="BT41650" s="153"/>
    </row>
    <row r="41651" spans="71:72" x14ac:dyDescent="0.2">
      <c r="BS41651" s="152"/>
      <c r="BT41651" s="153"/>
    </row>
    <row r="41652" spans="71:72" x14ac:dyDescent="0.2">
      <c r="BS41652" s="152"/>
      <c r="BT41652" s="153"/>
    </row>
    <row r="41653" spans="71:72" x14ac:dyDescent="0.2">
      <c r="BS41653" s="152"/>
      <c r="BT41653" s="153"/>
    </row>
    <row r="41654" spans="71:72" x14ac:dyDescent="0.2">
      <c r="BS41654" s="152"/>
      <c r="BT41654" s="153"/>
    </row>
    <row r="41655" spans="71:72" x14ac:dyDescent="0.2">
      <c r="BS41655" s="152"/>
      <c r="BT41655" s="153"/>
    </row>
    <row r="41656" spans="71:72" x14ac:dyDescent="0.2">
      <c r="BS41656" s="152"/>
      <c r="BT41656" s="153"/>
    </row>
    <row r="41657" spans="71:72" x14ac:dyDescent="0.2">
      <c r="BS41657" s="152"/>
      <c r="BT41657" s="153"/>
    </row>
    <row r="41658" spans="71:72" x14ac:dyDescent="0.2">
      <c r="BS41658" s="152"/>
      <c r="BT41658" s="153"/>
    </row>
    <row r="41659" spans="71:72" x14ac:dyDescent="0.2">
      <c r="BS41659" s="152"/>
      <c r="BT41659" s="153"/>
    </row>
    <row r="41660" spans="71:72" x14ac:dyDescent="0.2">
      <c r="BS41660" s="152"/>
      <c r="BT41660" s="153"/>
    </row>
    <row r="41661" spans="71:72" x14ac:dyDescent="0.2">
      <c r="BS41661" s="152"/>
      <c r="BT41661" s="153"/>
    </row>
    <row r="41662" spans="71:72" x14ac:dyDescent="0.2">
      <c r="BS41662" s="152"/>
      <c r="BT41662" s="153"/>
    </row>
    <row r="41663" spans="71:72" x14ac:dyDescent="0.2">
      <c r="BS41663" s="152"/>
      <c r="BT41663" s="153"/>
    </row>
    <row r="41664" spans="71:72" x14ac:dyDescent="0.2">
      <c r="BS41664" s="152"/>
      <c r="BT41664" s="153"/>
    </row>
    <row r="41665" spans="71:72" x14ac:dyDescent="0.2">
      <c r="BS41665" s="152"/>
      <c r="BT41665" s="153"/>
    </row>
    <row r="41666" spans="71:72" x14ac:dyDescent="0.2">
      <c r="BS41666" s="152"/>
      <c r="BT41666" s="153"/>
    </row>
    <row r="41667" spans="71:72" x14ac:dyDescent="0.2">
      <c r="BS41667" s="152"/>
      <c r="BT41667" s="153"/>
    </row>
    <row r="41668" spans="71:72" x14ac:dyDescent="0.2">
      <c r="BS41668" s="152"/>
      <c r="BT41668" s="153"/>
    </row>
    <row r="41669" spans="71:72" x14ac:dyDescent="0.2">
      <c r="BS41669" s="152"/>
      <c r="BT41669" s="153"/>
    </row>
    <row r="41670" spans="71:72" x14ac:dyDescent="0.2">
      <c r="BS41670" s="152"/>
      <c r="BT41670" s="153"/>
    </row>
    <row r="41671" spans="71:72" x14ac:dyDescent="0.2">
      <c r="BS41671" s="152"/>
      <c r="BT41671" s="153"/>
    </row>
    <row r="41672" spans="71:72" x14ac:dyDescent="0.2">
      <c r="BS41672" s="152"/>
      <c r="BT41672" s="153"/>
    </row>
    <row r="41673" spans="71:72" x14ac:dyDescent="0.2">
      <c r="BS41673" s="152"/>
      <c r="BT41673" s="153"/>
    </row>
    <row r="41674" spans="71:72" x14ac:dyDescent="0.2">
      <c r="BS41674" s="152"/>
      <c r="BT41674" s="153"/>
    </row>
    <row r="41675" spans="71:72" x14ac:dyDescent="0.2">
      <c r="BS41675" s="152"/>
      <c r="BT41675" s="153"/>
    </row>
    <row r="41676" spans="71:72" x14ac:dyDescent="0.2">
      <c r="BS41676" s="152"/>
      <c r="BT41676" s="153"/>
    </row>
    <row r="41677" spans="71:72" x14ac:dyDescent="0.2">
      <c r="BS41677" s="152"/>
      <c r="BT41677" s="153"/>
    </row>
    <row r="41678" spans="71:72" x14ac:dyDescent="0.2">
      <c r="BS41678" s="152"/>
      <c r="BT41678" s="153"/>
    </row>
    <row r="41679" spans="71:72" x14ac:dyDescent="0.2">
      <c r="BS41679" s="152"/>
      <c r="BT41679" s="153"/>
    </row>
    <row r="41680" spans="71:72" x14ac:dyDescent="0.2">
      <c r="BS41680" s="152"/>
      <c r="BT41680" s="153"/>
    </row>
    <row r="41681" spans="71:72" x14ac:dyDescent="0.2">
      <c r="BS41681" s="152"/>
      <c r="BT41681" s="153"/>
    </row>
    <row r="41682" spans="71:72" x14ac:dyDescent="0.2">
      <c r="BS41682" s="152"/>
      <c r="BT41682" s="153"/>
    </row>
    <row r="41683" spans="71:72" x14ac:dyDescent="0.2">
      <c r="BS41683" s="152"/>
      <c r="BT41683" s="153"/>
    </row>
    <row r="41684" spans="71:72" x14ac:dyDescent="0.2">
      <c r="BS41684" s="152"/>
      <c r="BT41684" s="153"/>
    </row>
    <row r="41685" spans="71:72" x14ac:dyDescent="0.2">
      <c r="BS41685" s="152"/>
      <c r="BT41685" s="153"/>
    </row>
    <row r="41686" spans="71:72" x14ac:dyDescent="0.2">
      <c r="BS41686" s="152"/>
      <c r="BT41686" s="153"/>
    </row>
    <row r="41687" spans="71:72" x14ac:dyDescent="0.2">
      <c r="BS41687" s="152"/>
      <c r="BT41687" s="153"/>
    </row>
    <row r="41688" spans="71:72" x14ac:dyDescent="0.2">
      <c r="BS41688" s="152"/>
      <c r="BT41688" s="153"/>
    </row>
    <row r="41689" spans="71:72" x14ac:dyDescent="0.2">
      <c r="BS41689" s="152"/>
      <c r="BT41689" s="153"/>
    </row>
    <row r="41690" spans="71:72" x14ac:dyDescent="0.2">
      <c r="BS41690" s="152"/>
      <c r="BT41690" s="153"/>
    </row>
    <row r="41691" spans="71:72" x14ac:dyDescent="0.2">
      <c r="BS41691" s="152"/>
      <c r="BT41691" s="153"/>
    </row>
    <row r="41692" spans="71:72" x14ac:dyDescent="0.2">
      <c r="BS41692" s="152"/>
      <c r="BT41692" s="153"/>
    </row>
    <row r="41693" spans="71:72" x14ac:dyDescent="0.2">
      <c r="BS41693" s="152"/>
      <c r="BT41693" s="153"/>
    </row>
    <row r="41694" spans="71:72" x14ac:dyDescent="0.2">
      <c r="BS41694" s="152"/>
      <c r="BT41694" s="153"/>
    </row>
    <row r="41695" spans="71:72" x14ac:dyDescent="0.2">
      <c r="BS41695" s="152"/>
      <c r="BT41695" s="153"/>
    </row>
    <row r="41696" spans="71:72" x14ac:dyDescent="0.2">
      <c r="BS41696" s="152"/>
      <c r="BT41696" s="153"/>
    </row>
    <row r="41697" spans="71:72" x14ac:dyDescent="0.2">
      <c r="BS41697" s="152"/>
      <c r="BT41697" s="153"/>
    </row>
    <row r="41698" spans="71:72" x14ac:dyDescent="0.2">
      <c r="BS41698" s="152"/>
      <c r="BT41698" s="153"/>
    </row>
    <row r="41699" spans="71:72" x14ac:dyDescent="0.2">
      <c r="BS41699" s="152"/>
      <c r="BT41699" s="153"/>
    </row>
    <row r="41700" spans="71:72" x14ac:dyDescent="0.2">
      <c r="BS41700" s="152"/>
      <c r="BT41700" s="153"/>
    </row>
    <row r="41701" spans="71:72" x14ac:dyDescent="0.2">
      <c r="BS41701" s="152"/>
      <c r="BT41701" s="153"/>
    </row>
    <row r="41702" spans="71:72" x14ac:dyDescent="0.2">
      <c r="BS41702" s="152"/>
      <c r="BT41702" s="153"/>
    </row>
    <row r="41703" spans="71:72" x14ac:dyDescent="0.2">
      <c r="BS41703" s="152"/>
      <c r="BT41703" s="153"/>
    </row>
    <row r="41704" spans="71:72" x14ac:dyDescent="0.2">
      <c r="BS41704" s="152"/>
      <c r="BT41704" s="153"/>
    </row>
    <row r="41705" spans="71:72" x14ac:dyDescent="0.2">
      <c r="BS41705" s="152"/>
      <c r="BT41705" s="153"/>
    </row>
    <row r="41706" spans="71:72" x14ac:dyDescent="0.2">
      <c r="BS41706" s="152"/>
      <c r="BT41706" s="153"/>
    </row>
    <row r="41707" spans="71:72" x14ac:dyDescent="0.2">
      <c r="BS41707" s="152"/>
      <c r="BT41707" s="153"/>
    </row>
    <row r="41708" spans="71:72" x14ac:dyDescent="0.2">
      <c r="BS41708" s="152"/>
      <c r="BT41708" s="153"/>
    </row>
    <row r="41709" spans="71:72" x14ac:dyDescent="0.2">
      <c r="BS41709" s="152"/>
      <c r="BT41709" s="153"/>
    </row>
    <row r="41710" spans="71:72" x14ac:dyDescent="0.2">
      <c r="BS41710" s="152"/>
      <c r="BT41710" s="153"/>
    </row>
    <row r="41711" spans="71:72" x14ac:dyDescent="0.2">
      <c r="BS41711" s="152"/>
      <c r="BT41711" s="153"/>
    </row>
    <row r="41712" spans="71:72" x14ac:dyDescent="0.2">
      <c r="BS41712" s="152"/>
      <c r="BT41712" s="153"/>
    </row>
    <row r="41713" spans="71:72" x14ac:dyDescent="0.2">
      <c r="BS41713" s="152"/>
      <c r="BT41713" s="153"/>
    </row>
    <row r="41714" spans="71:72" x14ac:dyDescent="0.2">
      <c r="BS41714" s="152"/>
      <c r="BT41714" s="153"/>
    </row>
    <row r="41715" spans="71:72" x14ac:dyDescent="0.2">
      <c r="BS41715" s="152"/>
      <c r="BT41715" s="153"/>
    </row>
    <row r="41716" spans="71:72" x14ac:dyDescent="0.2">
      <c r="BS41716" s="152"/>
      <c r="BT41716" s="153"/>
    </row>
    <row r="41717" spans="71:72" x14ac:dyDescent="0.2">
      <c r="BS41717" s="152"/>
      <c r="BT41717" s="153"/>
    </row>
    <row r="41718" spans="71:72" x14ac:dyDescent="0.2">
      <c r="BS41718" s="152"/>
      <c r="BT41718" s="153"/>
    </row>
    <row r="41719" spans="71:72" x14ac:dyDescent="0.2">
      <c r="BS41719" s="152"/>
      <c r="BT41719" s="153"/>
    </row>
    <row r="41720" spans="71:72" x14ac:dyDescent="0.2">
      <c r="BS41720" s="152"/>
      <c r="BT41720" s="153"/>
    </row>
    <row r="41721" spans="71:72" x14ac:dyDescent="0.2">
      <c r="BS41721" s="152"/>
      <c r="BT41721" s="153"/>
    </row>
    <row r="41722" spans="71:72" x14ac:dyDescent="0.2">
      <c r="BS41722" s="152"/>
      <c r="BT41722" s="153"/>
    </row>
    <row r="41723" spans="71:72" x14ac:dyDescent="0.2">
      <c r="BS41723" s="152"/>
      <c r="BT41723" s="153"/>
    </row>
    <row r="41724" spans="71:72" x14ac:dyDescent="0.2">
      <c r="BS41724" s="152"/>
      <c r="BT41724" s="153"/>
    </row>
    <row r="41725" spans="71:72" x14ac:dyDescent="0.2">
      <c r="BS41725" s="152"/>
      <c r="BT41725" s="153"/>
    </row>
    <row r="41726" spans="71:72" x14ac:dyDescent="0.2">
      <c r="BS41726" s="152"/>
      <c r="BT41726" s="153"/>
    </row>
    <row r="41727" spans="71:72" x14ac:dyDescent="0.2">
      <c r="BS41727" s="152"/>
      <c r="BT41727" s="153"/>
    </row>
    <row r="41728" spans="71:72" x14ac:dyDescent="0.2">
      <c r="BS41728" s="152"/>
      <c r="BT41728" s="153"/>
    </row>
    <row r="41729" spans="71:72" x14ac:dyDescent="0.2">
      <c r="BS41729" s="152"/>
      <c r="BT41729" s="153"/>
    </row>
    <row r="41730" spans="71:72" x14ac:dyDescent="0.2">
      <c r="BS41730" s="152"/>
      <c r="BT41730" s="153"/>
    </row>
    <row r="41731" spans="71:72" x14ac:dyDescent="0.2">
      <c r="BS41731" s="152"/>
      <c r="BT41731" s="153"/>
    </row>
    <row r="41732" spans="71:72" x14ac:dyDescent="0.2">
      <c r="BS41732" s="152"/>
      <c r="BT41732" s="153"/>
    </row>
    <row r="41733" spans="71:72" x14ac:dyDescent="0.2">
      <c r="BS41733" s="152"/>
      <c r="BT41733" s="153"/>
    </row>
    <row r="41734" spans="71:72" x14ac:dyDescent="0.2">
      <c r="BS41734" s="152"/>
      <c r="BT41734" s="153"/>
    </row>
    <row r="41735" spans="71:72" x14ac:dyDescent="0.2">
      <c r="BS41735" s="152"/>
      <c r="BT41735" s="153"/>
    </row>
    <row r="41736" spans="71:72" x14ac:dyDescent="0.2">
      <c r="BS41736" s="152"/>
      <c r="BT41736" s="153"/>
    </row>
    <row r="41737" spans="71:72" x14ac:dyDescent="0.2">
      <c r="BS41737" s="152"/>
      <c r="BT41737" s="153"/>
    </row>
    <row r="41738" spans="71:72" x14ac:dyDescent="0.2">
      <c r="BS41738" s="152"/>
      <c r="BT41738" s="153"/>
    </row>
    <row r="41739" spans="71:72" x14ac:dyDescent="0.2">
      <c r="BS41739" s="152"/>
      <c r="BT41739" s="153"/>
    </row>
    <row r="41740" spans="71:72" x14ac:dyDescent="0.2">
      <c r="BS41740" s="152"/>
      <c r="BT41740" s="153"/>
    </row>
    <row r="41741" spans="71:72" x14ac:dyDescent="0.2">
      <c r="BS41741" s="152"/>
      <c r="BT41741" s="153"/>
    </row>
    <row r="41742" spans="71:72" x14ac:dyDescent="0.2">
      <c r="BS41742" s="152"/>
      <c r="BT41742" s="153"/>
    </row>
    <row r="41743" spans="71:72" x14ac:dyDescent="0.2">
      <c r="BS41743" s="152"/>
      <c r="BT41743" s="153"/>
    </row>
    <row r="41744" spans="71:72" x14ac:dyDescent="0.2">
      <c r="BS41744" s="152"/>
      <c r="BT41744" s="153"/>
    </row>
    <row r="41745" spans="71:72" x14ac:dyDescent="0.2">
      <c r="BS41745" s="152"/>
      <c r="BT41745" s="153"/>
    </row>
    <row r="41746" spans="71:72" x14ac:dyDescent="0.2">
      <c r="BS41746" s="152"/>
      <c r="BT41746" s="153"/>
    </row>
    <row r="41747" spans="71:72" x14ac:dyDescent="0.2">
      <c r="BS41747" s="152"/>
      <c r="BT41747" s="153"/>
    </row>
    <row r="41748" spans="71:72" x14ac:dyDescent="0.2">
      <c r="BS41748" s="152"/>
      <c r="BT41748" s="153"/>
    </row>
    <row r="41749" spans="71:72" x14ac:dyDescent="0.2">
      <c r="BS41749" s="152"/>
      <c r="BT41749" s="153"/>
    </row>
    <row r="41750" spans="71:72" x14ac:dyDescent="0.2">
      <c r="BS41750" s="152"/>
      <c r="BT41750" s="153"/>
    </row>
    <row r="41751" spans="71:72" x14ac:dyDescent="0.2">
      <c r="BS41751" s="152"/>
      <c r="BT41751" s="153"/>
    </row>
    <row r="41752" spans="71:72" x14ac:dyDescent="0.2">
      <c r="BS41752" s="152"/>
      <c r="BT41752" s="153"/>
    </row>
    <row r="41753" spans="71:72" x14ac:dyDescent="0.2">
      <c r="BS41753" s="152"/>
      <c r="BT41753" s="153"/>
    </row>
    <row r="41754" spans="71:72" x14ac:dyDescent="0.2">
      <c r="BS41754" s="152"/>
      <c r="BT41754" s="153"/>
    </row>
    <row r="41755" spans="71:72" x14ac:dyDescent="0.2">
      <c r="BS41755" s="152"/>
      <c r="BT41755" s="153"/>
    </row>
    <row r="41756" spans="71:72" x14ac:dyDescent="0.2">
      <c r="BS41756" s="152"/>
      <c r="BT41756" s="153"/>
    </row>
    <row r="41757" spans="71:72" x14ac:dyDescent="0.2">
      <c r="BS41757" s="152"/>
      <c r="BT41757" s="153"/>
    </row>
    <row r="41758" spans="71:72" x14ac:dyDescent="0.2">
      <c r="BS41758" s="152"/>
      <c r="BT41758" s="153"/>
    </row>
    <row r="41759" spans="71:72" x14ac:dyDescent="0.2">
      <c r="BS41759" s="152"/>
      <c r="BT41759" s="153"/>
    </row>
    <row r="41760" spans="71:72" x14ac:dyDescent="0.2">
      <c r="BS41760" s="152"/>
      <c r="BT41760" s="153"/>
    </row>
    <row r="41761" spans="71:72" x14ac:dyDescent="0.2">
      <c r="BS41761" s="152"/>
      <c r="BT41761" s="153"/>
    </row>
    <row r="41762" spans="71:72" x14ac:dyDescent="0.2">
      <c r="BS41762" s="152"/>
      <c r="BT41762" s="153"/>
    </row>
    <row r="41763" spans="71:72" x14ac:dyDescent="0.2">
      <c r="BS41763" s="152"/>
      <c r="BT41763" s="153"/>
    </row>
    <row r="41764" spans="71:72" x14ac:dyDescent="0.2">
      <c r="BS41764" s="152"/>
      <c r="BT41764" s="153"/>
    </row>
    <row r="41765" spans="71:72" x14ac:dyDescent="0.2">
      <c r="BS41765" s="152"/>
      <c r="BT41765" s="153"/>
    </row>
    <row r="41766" spans="71:72" x14ac:dyDescent="0.2">
      <c r="BS41766" s="152"/>
      <c r="BT41766" s="153"/>
    </row>
    <row r="41767" spans="71:72" x14ac:dyDescent="0.2">
      <c r="BS41767" s="152"/>
      <c r="BT41767" s="153"/>
    </row>
    <row r="41768" spans="71:72" x14ac:dyDescent="0.2">
      <c r="BS41768" s="152"/>
      <c r="BT41768" s="153"/>
    </row>
    <row r="41769" spans="71:72" x14ac:dyDescent="0.2">
      <c r="BS41769" s="152"/>
      <c r="BT41769" s="153"/>
    </row>
    <row r="41770" spans="71:72" x14ac:dyDescent="0.2">
      <c r="BS41770" s="152"/>
      <c r="BT41770" s="153"/>
    </row>
    <row r="41771" spans="71:72" x14ac:dyDescent="0.2">
      <c r="BS41771" s="152"/>
      <c r="BT41771" s="153"/>
    </row>
    <row r="41772" spans="71:72" x14ac:dyDescent="0.2">
      <c r="BS41772" s="152"/>
      <c r="BT41772" s="153"/>
    </row>
    <row r="41773" spans="71:72" x14ac:dyDescent="0.2">
      <c r="BS41773" s="152"/>
      <c r="BT41773" s="153"/>
    </row>
    <row r="41774" spans="71:72" x14ac:dyDescent="0.2">
      <c r="BS41774" s="152"/>
      <c r="BT41774" s="153"/>
    </row>
    <row r="41775" spans="71:72" x14ac:dyDescent="0.2">
      <c r="BS41775" s="152"/>
      <c r="BT41775" s="153"/>
    </row>
    <row r="41776" spans="71:72" x14ac:dyDescent="0.2">
      <c r="BS41776" s="152"/>
      <c r="BT41776" s="153"/>
    </row>
    <row r="41777" spans="71:72" x14ac:dyDescent="0.2">
      <c r="BS41777" s="152"/>
      <c r="BT41777" s="153"/>
    </row>
    <row r="41778" spans="71:72" x14ac:dyDescent="0.2">
      <c r="BS41778" s="152"/>
      <c r="BT41778" s="153"/>
    </row>
    <row r="41779" spans="71:72" x14ac:dyDescent="0.2">
      <c r="BS41779" s="152"/>
      <c r="BT41779" s="153"/>
    </row>
    <row r="41780" spans="71:72" x14ac:dyDescent="0.2">
      <c r="BS41780" s="152"/>
      <c r="BT41780" s="153"/>
    </row>
    <row r="41781" spans="71:72" x14ac:dyDescent="0.2">
      <c r="BS41781" s="152"/>
      <c r="BT41781" s="153"/>
    </row>
    <row r="41782" spans="71:72" x14ac:dyDescent="0.2">
      <c r="BS41782" s="152"/>
      <c r="BT41782" s="153"/>
    </row>
    <row r="41783" spans="71:72" x14ac:dyDescent="0.2">
      <c r="BS41783" s="152"/>
      <c r="BT41783" s="153"/>
    </row>
    <row r="41784" spans="71:72" x14ac:dyDescent="0.2">
      <c r="BS41784" s="152"/>
      <c r="BT41784" s="153"/>
    </row>
    <row r="41785" spans="71:72" x14ac:dyDescent="0.2">
      <c r="BS41785" s="152"/>
      <c r="BT41785" s="153"/>
    </row>
    <row r="41786" spans="71:72" x14ac:dyDescent="0.2">
      <c r="BS41786" s="152"/>
      <c r="BT41786" s="153"/>
    </row>
    <row r="41787" spans="71:72" x14ac:dyDescent="0.2">
      <c r="BS41787" s="152"/>
      <c r="BT41787" s="153"/>
    </row>
    <row r="41788" spans="71:72" x14ac:dyDescent="0.2">
      <c r="BS41788" s="152"/>
      <c r="BT41788" s="153"/>
    </row>
    <row r="41789" spans="71:72" x14ac:dyDescent="0.2">
      <c r="BS41789" s="152"/>
      <c r="BT41789" s="153"/>
    </row>
    <row r="41790" spans="71:72" x14ac:dyDescent="0.2">
      <c r="BS41790" s="152"/>
      <c r="BT41790" s="153"/>
    </row>
    <row r="41791" spans="71:72" x14ac:dyDescent="0.2">
      <c r="BS41791" s="152"/>
      <c r="BT41791" s="153"/>
    </row>
    <row r="41792" spans="71:72" x14ac:dyDescent="0.2">
      <c r="BS41792" s="152"/>
      <c r="BT41792" s="153"/>
    </row>
    <row r="41793" spans="71:72" x14ac:dyDescent="0.2">
      <c r="BS41793" s="152"/>
      <c r="BT41793" s="153"/>
    </row>
    <row r="41794" spans="71:72" x14ac:dyDescent="0.2">
      <c r="BS41794" s="152"/>
      <c r="BT41794" s="153"/>
    </row>
    <row r="41795" spans="71:72" x14ac:dyDescent="0.2">
      <c r="BS41795" s="152"/>
      <c r="BT41795" s="153"/>
    </row>
    <row r="41796" spans="71:72" x14ac:dyDescent="0.2">
      <c r="BS41796" s="152"/>
      <c r="BT41796" s="153"/>
    </row>
    <row r="41797" spans="71:72" x14ac:dyDescent="0.2">
      <c r="BS41797" s="152"/>
      <c r="BT41797" s="153"/>
    </row>
    <row r="41798" spans="71:72" x14ac:dyDescent="0.2">
      <c r="BS41798" s="152"/>
      <c r="BT41798" s="153"/>
    </row>
    <row r="41799" spans="71:72" x14ac:dyDescent="0.2">
      <c r="BS41799" s="152"/>
      <c r="BT41799" s="153"/>
    </row>
    <row r="41800" spans="71:72" x14ac:dyDescent="0.2">
      <c r="BS41800" s="152"/>
      <c r="BT41800" s="153"/>
    </row>
    <row r="41801" spans="71:72" x14ac:dyDescent="0.2">
      <c r="BS41801" s="152"/>
      <c r="BT41801" s="153"/>
    </row>
    <row r="41802" spans="71:72" x14ac:dyDescent="0.2">
      <c r="BS41802" s="152"/>
      <c r="BT41802" s="153"/>
    </row>
    <row r="41803" spans="71:72" x14ac:dyDescent="0.2">
      <c r="BS41803" s="152"/>
      <c r="BT41803" s="153"/>
    </row>
    <row r="41804" spans="71:72" x14ac:dyDescent="0.2">
      <c r="BS41804" s="152"/>
      <c r="BT41804" s="153"/>
    </row>
    <row r="41805" spans="71:72" x14ac:dyDescent="0.2">
      <c r="BS41805" s="152"/>
      <c r="BT41805" s="153"/>
    </row>
    <row r="41806" spans="71:72" x14ac:dyDescent="0.2">
      <c r="BS41806" s="152"/>
      <c r="BT41806" s="153"/>
    </row>
    <row r="41807" spans="71:72" x14ac:dyDescent="0.2">
      <c r="BS41807" s="152"/>
      <c r="BT41807" s="153"/>
    </row>
    <row r="41808" spans="71:72" x14ac:dyDescent="0.2">
      <c r="BS41808" s="152"/>
      <c r="BT41808" s="153"/>
    </row>
    <row r="41809" spans="71:72" x14ac:dyDescent="0.2">
      <c r="BS41809" s="152"/>
      <c r="BT41809" s="153"/>
    </row>
    <row r="41810" spans="71:72" x14ac:dyDescent="0.2">
      <c r="BS41810" s="152"/>
      <c r="BT41810" s="153"/>
    </row>
    <row r="41811" spans="71:72" x14ac:dyDescent="0.2">
      <c r="BS41811" s="152"/>
      <c r="BT41811" s="153"/>
    </row>
    <row r="41812" spans="71:72" x14ac:dyDescent="0.2">
      <c r="BS41812" s="152"/>
      <c r="BT41812" s="153"/>
    </row>
    <row r="41813" spans="71:72" x14ac:dyDescent="0.2">
      <c r="BS41813" s="152"/>
      <c r="BT41813" s="153"/>
    </row>
    <row r="41814" spans="71:72" x14ac:dyDescent="0.2">
      <c r="BS41814" s="152"/>
      <c r="BT41814" s="153"/>
    </row>
    <row r="41815" spans="71:72" x14ac:dyDescent="0.2">
      <c r="BS41815" s="152"/>
      <c r="BT41815" s="153"/>
    </row>
    <row r="41816" spans="71:72" x14ac:dyDescent="0.2">
      <c r="BS41816" s="152"/>
      <c r="BT41816" s="153"/>
    </row>
    <row r="41817" spans="71:72" x14ac:dyDescent="0.2">
      <c r="BS41817" s="152"/>
      <c r="BT41817" s="153"/>
    </row>
    <row r="41818" spans="71:72" x14ac:dyDescent="0.2">
      <c r="BS41818" s="152"/>
      <c r="BT41818" s="153"/>
    </row>
    <row r="41819" spans="71:72" x14ac:dyDescent="0.2">
      <c r="BS41819" s="152"/>
      <c r="BT41819" s="153"/>
    </row>
    <row r="41820" spans="71:72" x14ac:dyDescent="0.2">
      <c r="BS41820" s="152"/>
      <c r="BT41820" s="153"/>
    </row>
    <row r="41821" spans="71:72" x14ac:dyDescent="0.2">
      <c r="BS41821" s="152"/>
      <c r="BT41821" s="153"/>
    </row>
    <row r="41822" spans="71:72" x14ac:dyDescent="0.2">
      <c r="BS41822" s="152"/>
      <c r="BT41822" s="153"/>
    </row>
    <row r="41823" spans="71:72" x14ac:dyDescent="0.2">
      <c r="BS41823" s="152"/>
      <c r="BT41823" s="153"/>
    </row>
    <row r="41824" spans="71:72" x14ac:dyDescent="0.2">
      <c r="BS41824" s="152"/>
      <c r="BT41824" s="153"/>
    </row>
    <row r="41825" spans="71:72" x14ac:dyDescent="0.2">
      <c r="BS41825" s="152"/>
      <c r="BT41825" s="153"/>
    </row>
    <row r="41826" spans="71:72" x14ac:dyDescent="0.2">
      <c r="BS41826" s="152"/>
      <c r="BT41826" s="153"/>
    </row>
    <row r="41827" spans="71:72" x14ac:dyDescent="0.2">
      <c r="BS41827" s="152"/>
      <c r="BT41827" s="153"/>
    </row>
    <row r="41828" spans="71:72" x14ac:dyDescent="0.2">
      <c r="BS41828" s="152"/>
      <c r="BT41828" s="153"/>
    </row>
    <row r="41829" spans="71:72" x14ac:dyDescent="0.2">
      <c r="BS41829" s="152"/>
      <c r="BT41829" s="153"/>
    </row>
    <row r="41830" spans="71:72" x14ac:dyDescent="0.2">
      <c r="BS41830" s="152"/>
      <c r="BT41830" s="153"/>
    </row>
    <row r="41831" spans="71:72" x14ac:dyDescent="0.2">
      <c r="BS41831" s="152"/>
      <c r="BT41831" s="153"/>
    </row>
    <row r="41832" spans="71:72" x14ac:dyDescent="0.2">
      <c r="BS41832" s="152"/>
      <c r="BT41832" s="153"/>
    </row>
    <row r="41833" spans="71:72" x14ac:dyDescent="0.2">
      <c r="BS41833" s="152"/>
      <c r="BT41833" s="153"/>
    </row>
    <row r="41834" spans="71:72" x14ac:dyDescent="0.2">
      <c r="BS41834" s="152"/>
      <c r="BT41834" s="153"/>
    </row>
    <row r="41835" spans="71:72" x14ac:dyDescent="0.2">
      <c r="BS41835" s="152"/>
      <c r="BT41835" s="153"/>
    </row>
    <row r="41836" spans="71:72" x14ac:dyDescent="0.2">
      <c r="BS41836" s="152"/>
      <c r="BT41836" s="153"/>
    </row>
    <row r="41837" spans="71:72" x14ac:dyDescent="0.2">
      <c r="BS41837" s="152"/>
      <c r="BT41837" s="153"/>
    </row>
    <row r="41838" spans="71:72" x14ac:dyDescent="0.2">
      <c r="BS41838" s="152"/>
      <c r="BT41838" s="153"/>
    </row>
    <row r="41839" spans="71:72" x14ac:dyDescent="0.2">
      <c r="BS41839" s="152"/>
      <c r="BT41839" s="153"/>
    </row>
    <row r="41840" spans="71:72" x14ac:dyDescent="0.2">
      <c r="BS41840" s="152"/>
      <c r="BT41840" s="153"/>
    </row>
    <row r="41841" spans="71:72" x14ac:dyDescent="0.2">
      <c r="BS41841" s="152"/>
      <c r="BT41841" s="153"/>
    </row>
    <row r="41842" spans="71:72" x14ac:dyDescent="0.2">
      <c r="BS41842" s="152"/>
      <c r="BT41842" s="153"/>
    </row>
    <row r="41843" spans="71:72" x14ac:dyDescent="0.2">
      <c r="BS41843" s="152"/>
      <c r="BT41843" s="153"/>
    </row>
    <row r="41844" spans="71:72" x14ac:dyDescent="0.2">
      <c r="BS41844" s="152"/>
      <c r="BT41844" s="153"/>
    </row>
    <row r="41845" spans="71:72" x14ac:dyDescent="0.2">
      <c r="BS41845" s="152"/>
      <c r="BT41845" s="153"/>
    </row>
    <row r="41846" spans="71:72" x14ac:dyDescent="0.2">
      <c r="BS41846" s="152"/>
      <c r="BT41846" s="153"/>
    </row>
    <row r="41847" spans="71:72" x14ac:dyDescent="0.2">
      <c r="BS41847" s="152"/>
      <c r="BT41847" s="153"/>
    </row>
    <row r="41848" spans="71:72" x14ac:dyDescent="0.2">
      <c r="BS41848" s="152"/>
      <c r="BT41848" s="153"/>
    </row>
    <row r="41849" spans="71:72" x14ac:dyDescent="0.2">
      <c r="BS41849" s="152"/>
      <c r="BT41849" s="153"/>
    </row>
    <row r="41850" spans="71:72" x14ac:dyDescent="0.2">
      <c r="BS41850" s="152"/>
      <c r="BT41850" s="153"/>
    </row>
    <row r="41851" spans="71:72" x14ac:dyDescent="0.2">
      <c r="BS41851" s="152"/>
      <c r="BT41851" s="153"/>
    </row>
    <row r="41852" spans="71:72" x14ac:dyDescent="0.2">
      <c r="BS41852" s="152"/>
      <c r="BT41852" s="153"/>
    </row>
    <row r="41853" spans="71:72" x14ac:dyDescent="0.2">
      <c r="BS41853" s="152"/>
      <c r="BT41853" s="153"/>
    </row>
    <row r="41854" spans="71:72" x14ac:dyDescent="0.2">
      <c r="BS41854" s="152"/>
      <c r="BT41854" s="153"/>
    </row>
    <row r="41855" spans="71:72" x14ac:dyDescent="0.2">
      <c r="BS41855" s="152"/>
      <c r="BT41855" s="153"/>
    </row>
    <row r="41856" spans="71:72" x14ac:dyDescent="0.2">
      <c r="BS41856" s="152"/>
      <c r="BT41856" s="153"/>
    </row>
    <row r="41857" spans="71:72" x14ac:dyDescent="0.2">
      <c r="BS41857" s="152"/>
      <c r="BT41857" s="153"/>
    </row>
    <row r="41858" spans="71:72" x14ac:dyDescent="0.2">
      <c r="BS41858" s="152"/>
      <c r="BT41858" s="153"/>
    </row>
    <row r="41859" spans="71:72" x14ac:dyDescent="0.2">
      <c r="BS41859" s="152"/>
      <c r="BT41859" s="153"/>
    </row>
    <row r="41860" spans="71:72" x14ac:dyDescent="0.2">
      <c r="BS41860" s="152"/>
      <c r="BT41860" s="153"/>
    </row>
    <row r="41861" spans="71:72" x14ac:dyDescent="0.2">
      <c r="BS41861" s="152"/>
      <c r="BT41861" s="153"/>
    </row>
    <row r="41862" spans="71:72" x14ac:dyDescent="0.2">
      <c r="BS41862" s="152"/>
      <c r="BT41862" s="153"/>
    </row>
    <row r="41863" spans="71:72" x14ac:dyDescent="0.2">
      <c r="BS41863" s="152"/>
      <c r="BT41863" s="153"/>
    </row>
    <row r="41864" spans="71:72" x14ac:dyDescent="0.2">
      <c r="BS41864" s="152"/>
      <c r="BT41864" s="153"/>
    </row>
    <row r="41865" spans="71:72" x14ac:dyDescent="0.2">
      <c r="BS41865" s="152"/>
      <c r="BT41865" s="153"/>
    </row>
    <row r="41866" spans="71:72" x14ac:dyDescent="0.2">
      <c r="BS41866" s="152"/>
      <c r="BT41866" s="153"/>
    </row>
    <row r="41867" spans="71:72" x14ac:dyDescent="0.2">
      <c r="BS41867" s="152"/>
      <c r="BT41867" s="153"/>
    </row>
    <row r="41868" spans="71:72" x14ac:dyDescent="0.2">
      <c r="BS41868" s="152"/>
      <c r="BT41868" s="153"/>
    </row>
    <row r="41869" spans="71:72" x14ac:dyDescent="0.2">
      <c r="BS41869" s="152"/>
      <c r="BT41869" s="153"/>
    </row>
    <row r="41870" spans="71:72" x14ac:dyDescent="0.2">
      <c r="BS41870" s="152"/>
      <c r="BT41870" s="153"/>
    </row>
    <row r="41871" spans="71:72" x14ac:dyDescent="0.2">
      <c r="BS41871" s="152"/>
      <c r="BT41871" s="153"/>
    </row>
    <row r="41872" spans="71:72" x14ac:dyDescent="0.2">
      <c r="BS41872" s="152"/>
      <c r="BT41872" s="153"/>
    </row>
    <row r="41873" spans="71:72" x14ac:dyDescent="0.2">
      <c r="BS41873" s="152"/>
      <c r="BT41873" s="153"/>
    </row>
    <row r="41874" spans="71:72" x14ac:dyDescent="0.2">
      <c r="BS41874" s="152"/>
      <c r="BT41874" s="153"/>
    </row>
    <row r="41875" spans="71:72" x14ac:dyDescent="0.2">
      <c r="BS41875" s="152"/>
      <c r="BT41875" s="153"/>
    </row>
    <row r="41876" spans="71:72" x14ac:dyDescent="0.2">
      <c r="BS41876" s="152"/>
      <c r="BT41876" s="153"/>
    </row>
    <row r="41877" spans="71:72" x14ac:dyDescent="0.2">
      <c r="BS41877" s="152"/>
      <c r="BT41877" s="153"/>
    </row>
    <row r="41878" spans="71:72" x14ac:dyDescent="0.2">
      <c r="BS41878" s="152"/>
      <c r="BT41878" s="153"/>
    </row>
    <row r="41879" spans="71:72" x14ac:dyDescent="0.2">
      <c r="BS41879" s="152"/>
      <c r="BT41879" s="153"/>
    </row>
    <row r="41880" spans="71:72" x14ac:dyDescent="0.2">
      <c r="BS41880" s="152"/>
      <c r="BT41880" s="153"/>
    </row>
    <row r="41881" spans="71:72" x14ac:dyDescent="0.2">
      <c r="BS41881" s="152"/>
      <c r="BT41881" s="153"/>
    </row>
    <row r="41882" spans="71:72" x14ac:dyDescent="0.2">
      <c r="BS41882" s="152"/>
      <c r="BT41882" s="153"/>
    </row>
    <row r="41883" spans="71:72" x14ac:dyDescent="0.2">
      <c r="BS41883" s="152"/>
      <c r="BT41883" s="153"/>
    </row>
    <row r="41884" spans="71:72" x14ac:dyDescent="0.2">
      <c r="BS41884" s="152"/>
      <c r="BT41884" s="153"/>
    </row>
    <row r="41885" spans="71:72" x14ac:dyDescent="0.2">
      <c r="BS41885" s="152"/>
      <c r="BT41885" s="153"/>
    </row>
    <row r="41886" spans="71:72" x14ac:dyDescent="0.2">
      <c r="BS41886" s="152"/>
      <c r="BT41886" s="153"/>
    </row>
    <row r="41887" spans="71:72" x14ac:dyDescent="0.2">
      <c r="BS41887" s="152"/>
      <c r="BT41887" s="153"/>
    </row>
    <row r="41888" spans="71:72" x14ac:dyDescent="0.2">
      <c r="BS41888" s="152"/>
      <c r="BT41888" s="153"/>
    </row>
    <row r="41889" spans="71:72" x14ac:dyDescent="0.2">
      <c r="BS41889" s="152"/>
      <c r="BT41889" s="153"/>
    </row>
    <row r="41890" spans="71:72" x14ac:dyDescent="0.2">
      <c r="BS41890" s="152"/>
      <c r="BT41890" s="153"/>
    </row>
    <row r="41891" spans="71:72" x14ac:dyDescent="0.2">
      <c r="BS41891" s="152"/>
      <c r="BT41891" s="153"/>
    </row>
    <row r="41892" spans="71:72" x14ac:dyDescent="0.2">
      <c r="BS41892" s="152"/>
      <c r="BT41892" s="153"/>
    </row>
    <row r="41893" spans="71:72" x14ac:dyDescent="0.2">
      <c r="BS41893" s="152"/>
      <c r="BT41893" s="153"/>
    </row>
    <row r="41894" spans="71:72" x14ac:dyDescent="0.2">
      <c r="BS41894" s="152"/>
      <c r="BT41894" s="153"/>
    </row>
    <row r="41895" spans="71:72" x14ac:dyDescent="0.2">
      <c r="BS41895" s="152"/>
      <c r="BT41895" s="153"/>
    </row>
    <row r="41896" spans="71:72" x14ac:dyDescent="0.2">
      <c r="BS41896" s="152"/>
      <c r="BT41896" s="153"/>
    </row>
    <row r="41897" spans="71:72" x14ac:dyDescent="0.2">
      <c r="BS41897" s="152"/>
      <c r="BT41897" s="153"/>
    </row>
    <row r="41898" spans="71:72" x14ac:dyDescent="0.2">
      <c r="BS41898" s="152"/>
      <c r="BT41898" s="153"/>
    </row>
    <row r="41899" spans="71:72" x14ac:dyDescent="0.2">
      <c r="BS41899" s="152"/>
      <c r="BT41899" s="153"/>
    </row>
    <row r="41900" spans="71:72" x14ac:dyDescent="0.2">
      <c r="BS41900" s="152"/>
      <c r="BT41900" s="153"/>
    </row>
    <row r="41901" spans="71:72" x14ac:dyDescent="0.2">
      <c r="BS41901" s="152"/>
      <c r="BT41901" s="153"/>
    </row>
    <row r="41902" spans="71:72" x14ac:dyDescent="0.2">
      <c r="BS41902" s="152"/>
      <c r="BT41902" s="153"/>
    </row>
    <row r="41903" spans="71:72" x14ac:dyDescent="0.2">
      <c r="BS41903" s="152"/>
      <c r="BT41903" s="153"/>
    </row>
    <row r="41904" spans="71:72" x14ac:dyDescent="0.2">
      <c r="BS41904" s="152"/>
      <c r="BT41904" s="153"/>
    </row>
    <row r="41905" spans="71:72" x14ac:dyDescent="0.2">
      <c r="BS41905" s="152"/>
      <c r="BT41905" s="153"/>
    </row>
    <row r="41906" spans="71:72" x14ac:dyDescent="0.2">
      <c r="BS41906" s="152"/>
      <c r="BT41906" s="153"/>
    </row>
    <row r="41907" spans="71:72" x14ac:dyDescent="0.2">
      <c r="BS41907" s="152"/>
      <c r="BT41907" s="153"/>
    </row>
    <row r="41908" spans="71:72" x14ac:dyDescent="0.2">
      <c r="BS41908" s="152"/>
      <c r="BT41908" s="153"/>
    </row>
    <row r="41909" spans="71:72" x14ac:dyDescent="0.2">
      <c r="BS41909" s="152"/>
      <c r="BT41909" s="153"/>
    </row>
    <row r="41910" spans="71:72" x14ac:dyDescent="0.2">
      <c r="BS41910" s="152"/>
      <c r="BT41910" s="153"/>
    </row>
    <row r="41911" spans="71:72" x14ac:dyDescent="0.2">
      <c r="BS41911" s="152"/>
      <c r="BT41911" s="153"/>
    </row>
    <row r="41912" spans="71:72" x14ac:dyDescent="0.2">
      <c r="BS41912" s="152"/>
      <c r="BT41912" s="153"/>
    </row>
    <row r="41913" spans="71:72" x14ac:dyDescent="0.2">
      <c r="BS41913" s="152"/>
      <c r="BT41913" s="153"/>
    </row>
    <row r="41914" spans="71:72" x14ac:dyDescent="0.2">
      <c r="BS41914" s="152"/>
      <c r="BT41914" s="153"/>
    </row>
    <row r="41915" spans="71:72" x14ac:dyDescent="0.2">
      <c r="BS41915" s="152"/>
      <c r="BT41915" s="153"/>
    </row>
    <row r="41916" spans="71:72" x14ac:dyDescent="0.2">
      <c r="BS41916" s="152"/>
      <c r="BT41916" s="153"/>
    </row>
    <row r="41917" spans="71:72" x14ac:dyDescent="0.2">
      <c r="BS41917" s="152"/>
      <c r="BT41917" s="153"/>
    </row>
    <row r="41918" spans="71:72" x14ac:dyDescent="0.2">
      <c r="BS41918" s="152"/>
      <c r="BT41918" s="153"/>
    </row>
    <row r="41919" spans="71:72" x14ac:dyDescent="0.2">
      <c r="BS41919" s="152"/>
      <c r="BT41919" s="153"/>
    </row>
    <row r="41920" spans="71:72" x14ac:dyDescent="0.2">
      <c r="BS41920" s="152"/>
      <c r="BT41920" s="153"/>
    </row>
    <row r="41921" spans="71:72" x14ac:dyDescent="0.2">
      <c r="BS41921" s="152"/>
      <c r="BT41921" s="153"/>
    </row>
    <row r="41922" spans="71:72" x14ac:dyDescent="0.2">
      <c r="BS41922" s="152"/>
      <c r="BT41922" s="153"/>
    </row>
    <row r="41923" spans="71:72" x14ac:dyDescent="0.2">
      <c r="BS41923" s="152"/>
      <c r="BT41923" s="153"/>
    </row>
    <row r="41924" spans="71:72" x14ac:dyDescent="0.2">
      <c r="BS41924" s="152"/>
      <c r="BT41924" s="153"/>
    </row>
    <row r="41925" spans="71:72" x14ac:dyDescent="0.2">
      <c r="BS41925" s="152"/>
      <c r="BT41925" s="153"/>
    </row>
    <row r="41926" spans="71:72" x14ac:dyDescent="0.2">
      <c r="BS41926" s="152"/>
      <c r="BT41926" s="153"/>
    </row>
    <row r="41927" spans="71:72" x14ac:dyDescent="0.2">
      <c r="BS41927" s="152"/>
      <c r="BT41927" s="153"/>
    </row>
    <row r="41928" spans="71:72" x14ac:dyDescent="0.2">
      <c r="BS41928" s="152"/>
      <c r="BT41928" s="153"/>
    </row>
    <row r="41929" spans="71:72" x14ac:dyDescent="0.2">
      <c r="BS41929" s="152"/>
      <c r="BT41929" s="153"/>
    </row>
    <row r="41930" spans="71:72" x14ac:dyDescent="0.2">
      <c r="BS41930" s="152"/>
      <c r="BT41930" s="153"/>
    </row>
    <row r="41931" spans="71:72" x14ac:dyDescent="0.2">
      <c r="BS41931" s="152"/>
      <c r="BT41931" s="153"/>
    </row>
    <row r="41932" spans="71:72" x14ac:dyDescent="0.2">
      <c r="BS41932" s="152"/>
      <c r="BT41932" s="153"/>
    </row>
    <row r="41933" spans="71:72" x14ac:dyDescent="0.2">
      <c r="BS41933" s="152"/>
      <c r="BT41933" s="153"/>
    </row>
    <row r="41934" spans="71:72" x14ac:dyDescent="0.2">
      <c r="BS41934" s="152"/>
      <c r="BT41934" s="153"/>
    </row>
    <row r="41935" spans="71:72" x14ac:dyDescent="0.2">
      <c r="BS41935" s="152"/>
      <c r="BT41935" s="153"/>
    </row>
    <row r="41936" spans="71:72" x14ac:dyDescent="0.2">
      <c r="BS41936" s="152"/>
      <c r="BT41936" s="153"/>
    </row>
    <row r="41937" spans="71:72" x14ac:dyDescent="0.2">
      <c r="BS41937" s="152"/>
      <c r="BT41937" s="153"/>
    </row>
    <row r="41938" spans="71:72" x14ac:dyDescent="0.2">
      <c r="BS41938" s="152"/>
      <c r="BT41938" s="153"/>
    </row>
    <row r="41939" spans="71:72" x14ac:dyDescent="0.2">
      <c r="BS41939" s="152"/>
      <c r="BT41939" s="153"/>
    </row>
    <row r="41940" spans="71:72" x14ac:dyDescent="0.2">
      <c r="BS41940" s="152"/>
      <c r="BT41940" s="153"/>
    </row>
    <row r="41941" spans="71:72" x14ac:dyDescent="0.2">
      <c r="BS41941" s="152"/>
      <c r="BT41941" s="153"/>
    </row>
    <row r="41942" spans="71:72" x14ac:dyDescent="0.2">
      <c r="BS41942" s="152"/>
      <c r="BT41942" s="153"/>
    </row>
    <row r="41943" spans="71:72" x14ac:dyDescent="0.2">
      <c r="BS41943" s="152"/>
      <c r="BT41943" s="153"/>
    </row>
    <row r="41944" spans="71:72" x14ac:dyDescent="0.2">
      <c r="BS41944" s="152"/>
      <c r="BT41944" s="153"/>
    </row>
    <row r="41945" spans="71:72" x14ac:dyDescent="0.2">
      <c r="BS41945" s="152"/>
      <c r="BT41945" s="153"/>
    </row>
    <row r="41946" spans="71:72" x14ac:dyDescent="0.2">
      <c r="BS41946" s="152"/>
      <c r="BT41946" s="153"/>
    </row>
    <row r="41947" spans="71:72" x14ac:dyDescent="0.2">
      <c r="BS41947" s="152"/>
      <c r="BT41947" s="153"/>
    </row>
    <row r="41948" spans="71:72" x14ac:dyDescent="0.2">
      <c r="BS41948" s="152"/>
      <c r="BT41948" s="153"/>
    </row>
    <row r="41949" spans="71:72" x14ac:dyDescent="0.2">
      <c r="BS41949" s="152"/>
      <c r="BT41949" s="153"/>
    </row>
    <row r="41950" spans="71:72" x14ac:dyDescent="0.2">
      <c r="BS41950" s="152"/>
      <c r="BT41950" s="153"/>
    </row>
    <row r="41951" spans="71:72" x14ac:dyDescent="0.2">
      <c r="BS41951" s="152"/>
      <c r="BT41951" s="153"/>
    </row>
    <row r="41952" spans="71:72" x14ac:dyDescent="0.2">
      <c r="BS41952" s="152"/>
      <c r="BT41952" s="153"/>
    </row>
    <row r="41953" spans="71:72" x14ac:dyDescent="0.2">
      <c r="BS41953" s="152"/>
      <c r="BT41953" s="153"/>
    </row>
    <row r="41954" spans="71:72" x14ac:dyDescent="0.2">
      <c r="BS41954" s="152"/>
      <c r="BT41954" s="153"/>
    </row>
    <row r="41955" spans="71:72" x14ac:dyDescent="0.2">
      <c r="BS41955" s="152"/>
      <c r="BT41955" s="153"/>
    </row>
    <row r="41956" spans="71:72" x14ac:dyDescent="0.2">
      <c r="BS41956" s="152"/>
      <c r="BT41956" s="153"/>
    </row>
    <row r="41957" spans="71:72" x14ac:dyDescent="0.2">
      <c r="BS41957" s="152"/>
      <c r="BT41957" s="153"/>
    </row>
    <row r="41958" spans="71:72" x14ac:dyDescent="0.2">
      <c r="BS41958" s="152"/>
      <c r="BT41958" s="153"/>
    </row>
    <row r="41959" spans="71:72" x14ac:dyDescent="0.2">
      <c r="BS41959" s="152"/>
      <c r="BT41959" s="153"/>
    </row>
    <row r="41960" spans="71:72" x14ac:dyDescent="0.2">
      <c r="BS41960" s="152"/>
      <c r="BT41960" s="153"/>
    </row>
    <row r="41961" spans="71:72" x14ac:dyDescent="0.2">
      <c r="BS41961" s="152"/>
      <c r="BT41961" s="153"/>
    </row>
    <row r="41962" spans="71:72" x14ac:dyDescent="0.2">
      <c r="BS41962" s="152"/>
      <c r="BT41962" s="153"/>
    </row>
    <row r="41963" spans="71:72" x14ac:dyDescent="0.2">
      <c r="BS41963" s="152"/>
      <c r="BT41963" s="153"/>
    </row>
    <row r="41964" spans="71:72" x14ac:dyDescent="0.2">
      <c r="BS41964" s="152"/>
      <c r="BT41964" s="153"/>
    </row>
    <row r="41965" spans="71:72" x14ac:dyDescent="0.2">
      <c r="BS41965" s="152"/>
      <c r="BT41965" s="153"/>
    </row>
    <row r="41966" spans="71:72" x14ac:dyDescent="0.2">
      <c r="BS41966" s="152"/>
      <c r="BT41966" s="153"/>
    </row>
    <row r="41967" spans="71:72" x14ac:dyDescent="0.2">
      <c r="BS41967" s="152"/>
      <c r="BT41967" s="153"/>
    </row>
    <row r="41968" spans="71:72" x14ac:dyDescent="0.2">
      <c r="BS41968" s="152"/>
      <c r="BT41968" s="153"/>
    </row>
    <row r="41969" spans="71:72" x14ac:dyDescent="0.2">
      <c r="BS41969" s="152"/>
      <c r="BT41969" s="153"/>
    </row>
    <row r="41970" spans="71:72" x14ac:dyDescent="0.2">
      <c r="BS41970" s="152"/>
      <c r="BT41970" s="153"/>
    </row>
    <row r="41971" spans="71:72" x14ac:dyDescent="0.2">
      <c r="BS41971" s="152"/>
      <c r="BT41971" s="153"/>
    </row>
    <row r="41972" spans="71:72" x14ac:dyDescent="0.2">
      <c r="BS41972" s="152"/>
      <c r="BT41972" s="153"/>
    </row>
    <row r="41973" spans="71:72" x14ac:dyDescent="0.2">
      <c r="BS41973" s="152"/>
      <c r="BT41973" s="153"/>
    </row>
    <row r="41974" spans="71:72" x14ac:dyDescent="0.2">
      <c r="BS41974" s="152"/>
      <c r="BT41974" s="153"/>
    </row>
    <row r="41975" spans="71:72" x14ac:dyDescent="0.2">
      <c r="BS41975" s="152"/>
      <c r="BT41975" s="153"/>
    </row>
    <row r="41976" spans="71:72" x14ac:dyDescent="0.2">
      <c r="BS41976" s="152"/>
      <c r="BT41976" s="153"/>
    </row>
    <row r="41977" spans="71:72" x14ac:dyDescent="0.2">
      <c r="BS41977" s="152"/>
      <c r="BT41977" s="153"/>
    </row>
    <row r="41978" spans="71:72" x14ac:dyDescent="0.2">
      <c r="BS41978" s="152"/>
      <c r="BT41978" s="153"/>
    </row>
    <row r="41979" spans="71:72" x14ac:dyDescent="0.2">
      <c r="BS41979" s="152"/>
      <c r="BT41979" s="153"/>
    </row>
    <row r="41980" spans="71:72" x14ac:dyDescent="0.2">
      <c r="BS41980" s="152"/>
      <c r="BT41980" s="153"/>
    </row>
    <row r="41981" spans="71:72" x14ac:dyDescent="0.2">
      <c r="BS41981" s="152"/>
      <c r="BT41981" s="153"/>
    </row>
    <row r="41982" spans="71:72" x14ac:dyDescent="0.2">
      <c r="BS41982" s="152"/>
      <c r="BT41982" s="153"/>
    </row>
    <row r="41983" spans="71:72" x14ac:dyDescent="0.2">
      <c r="BS41983" s="152"/>
      <c r="BT41983" s="153"/>
    </row>
    <row r="41984" spans="71:72" x14ac:dyDescent="0.2">
      <c r="BS41984" s="152"/>
      <c r="BT41984" s="153"/>
    </row>
    <row r="41985" spans="71:72" x14ac:dyDescent="0.2">
      <c r="BS41985" s="152"/>
      <c r="BT41985" s="153"/>
    </row>
    <row r="41986" spans="71:72" x14ac:dyDescent="0.2">
      <c r="BS41986" s="152"/>
      <c r="BT41986" s="153"/>
    </row>
    <row r="41987" spans="71:72" x14ac:dyDescent="0.2">
      <c r="BS41987" s="152"/>
      <c r="BT41987" s="153"/>
    </row>
    <row r="41988" spans="71:72" x14ac:dyDescent="0.2">
      <c r="BS41988" s="152"/>
      <c r="BT41988" s="153"/>
    </row>
    <row r="41989" spans="71:72" x14ac:dyDescent="0.2">
      <c r="BS41989" s="152"/>
      <c r="BT41989" s="153"/>
    </row>
    <row r="41990" spans="71:72" x14ac:dyDescent="0.2">
      <c r="BS41990" s="152"/>
      <c r="BT41990" s="153"/>
    </row>
    <row r="41991" spans="71:72" x14ac:dyDescent="0.2">
      <c r="BS41991" s="152"/>
      <c r="BT41991" s="153"/>
    </row>
    <row r="41992" spans="71:72" x14ac:dyDescent="0.2">
      <c r="BS41992" s="152"/>
      <c r="BT41992" s="153"/>
    </row>
    <row r="41993" spans="71:72" x14ac:dyDescent="0.2">
      <c r="BS41993" s="152"/>
      <c r="BT41993" s="153"/>
    </row>
    <row r="41994" spans="71:72" x14ac:dyDescent="0.2">
      <c r="BS41994" s="152"/>
      <c r="BT41994" s="153"/>
    </row>
    <row r="41995" spans="71:72" x14ac:dyDescent="0.2">
      <c r="BS41995" s="152"/>
      <c r="BT41995" s="153"/>
    </row>
    <row r="41996" spans="71:72" x14ac:dyDescent="0.2">
      <c r="BS41996" s="152"/>
      <c r="BT41996" s="153"/>
    </row>
    <row r="41997" spans="71:72" x14ac:dyDescent="0.2">
      <c r="BS41997" s="152"/>
      <c r="BT41997" s="153"/>
    </row>
    <row r="41998" spans="71:72" x14ac:dyDescent="0.2">
      <c r="BS41998" s="152"/>
      <c r="BT41998" s="153"/>
    </row>
    <row r="41999" spans="71:72" x14ac:dyDescent="0.2">
      <c r="BS41999" s="152"/>
      <c r="BT41999" s="153"/>
    </row>
    <row r="42000" spans="71:72" x14ac:dyDescent="0.2">
      <c r="BS42000" s="152"/>
      <c r="BT42000" s="153"/>
    </row>
    <row r="42001" spans="71:72" x14ac:dyDescent="0.2">
      <c r="BS42001" s="152"/>
      <c r="BT42001" s="153"/>
    </row>
    <row r="42002" spans="71:72" x14ac:dyDescent="0.2">
      <c r="BS42002" s="152"/>
      <c r="BT42002" s="153"/>
    </row>
    <row r="42003" spans="71:72" x14ac:dyDescent="0.2">
      <c r="BS42003" s="152"/>
      <c r="BT42003" s="153"/>
    </row>
    <row r="42004" spans="71:72" x14ac:dyDescent="0.2">
      <c r="BS42004" s="152"/>
      <c r="BT42004" s="153"/>
    </row>
    <row r="42005" spans="71:72" x14ac:dyDescent="0.2">
      <c r="BS42005" s="152"/>
      <c r="BT42005" s="153"/>
    </row>
    <row r="42006" spans="71:72" x14ac:dyDescent="0.2">
      <c r="BS42006" s="152"/>
      <c r="BT42006" s="153"/>
    </row>
    <row r="42007" spans="71:72" x14ac:dyDescent="0.2">
      <c r="BS42007" s="152"/>
      <c r="BT42007" s="153"/>
    </row>
    <row r="42008" spans="71:72" x14ac:dyDescent="0.2">
      <c r="BS42008" s="152"/>
      <c r="BT42008" s="153"/>
    </row>
    <row r="42009" spans="71:72" x14ac:dyDescent="0.2">
      <c r="BS42009" s="152"/>
      <c r="BT42009" s="153"/>
    </row>
    <row r="42010" spans="71:72" x14ac:dyDescent="0.2">
      <c r="BS42010" s="152"/>
      <c r="BT42010" s="153"/>
    </row>
    <row r="42011" spans="71:72" x14ac:dyDescent="0.2">
      <c r="BS42011" s="152"/>
      <c r="BT42011" s="153"/>
    </row>
    <row r="42012" spans="71:72" x14ac:dyDescent="0.2">
      <c r="BS42012" s="152"/>
      <c r="BT42012" s="153"/>
    </row>
    <row r="42013" spans="71:72" x14ac:dyDescent="0.2">
      <c r="BS42013" s="152"/>
      <c r="BT42013" s="153"/>
    </row>
    <row r="42014" spans="71:72" x14ac:dyDescent="0.2">
      <c r="BS42014" s="152"/>
      <c r="BT42014" s="153"/>
    </row>
    <row r="42015" spans="71:72" x14ac:dyDescent="0.2">
      <c r="BS42015" s="152"/>
      <c r="BT42015" s="153"/>
    </row>
    <row r="42016" spans="71:72" x14ac:dyDescent="0.2">
      <c r="BS42016" s="152"/>
      <c r="BT42016" s="153"/>
    </row>
    <row r="42017" spans="71:72" x14ac:dyDescent="0.2">
      <c r="BS42017" s="152"/>
      <c r="BT42017" s="153"/>
    </row>
    <row r="42018" spans="71:72" x14ac:dyDescent="0.2">
      <c r="BS42018" s="152"/>
      <c r="BT42018" s="153"/>
    </row>
    <row r="42019" spans="71:72" x14ac:dyDescent="0.2">
      <c r="BS42019" s="152"/>
      <c r="BT42019" s="153"/>
    </row>
    <row r="42020" spans="71:72" x14ac:dyDescent="0.2">
      <c r="BS42020" s="152"/>
      <c r="BT42020" s="153"/>
    </row>
    <row r="42021" spans="71:72" x14ac:dyDescent="0.2">
      <c r="BS42021" s="152"/>
      <c r="BT42021" s="153"/>
    </row>
    <row r="42022" spans="71:72" x14ac:dyDescent="0.2">
      <c r="BS42022" s="152"/>
      <c r="BT42022" s="153"/>
    </row>
    <row r="42023" spans="71:72" x14ac:dyDescent="0.2">
      <c r="BS42023" s="152"/>
      <c r="BT42023" s="153"/>
    </row>
    <row r="42024" spans="71:72" x14ac:dyDescent="0.2">
      <c r="BS42024" s="152"/>
      <c r="BT42024" s="153"/>
    </row>
    <row r="42025" spans="71:72" x14ac:dyDescent="0.2">
      <c r="BS42025" s="152"/>
      <c r="BT42025" s="153"/>
    </row>
    <row r="42026" spans="71:72" x14ac:dyDescent="0.2">
      <c r="BS42026" s="152"/>
      <c r="BT42026" s="153"/>
    </row>
    <row r="42027" spans="71:72" x14ac:dyDescent="0.2">
      <c r="BS42027" s="152"/>
      <c r="BT42027" s="153"/>
    </row>
    <row r="42028" spans="71:72" x14ac:dyDescent="0.2">
      <c r="BS42028" s="152"/>
      <c r="BT42028" s="153"/>
    </row>
    <row r="42029" spans="71:72" x14ac:dyDescent="0.2">
      <c r="BS42029" s="152"/>
      <c r="BT42029" s="153"/>
    </row>
    <row r="42030" spans="71:72" x14ac:dyDescent="0.2">
      <c r="BS42030" s="152"/>
      <c r="BT42030" s="153"/>
    </row>
    <row r="42031" spans="71:72" x14ac:dyDescent="0.2">
      <c r="BS42031" s="152"/>
      <c r="BT42031" s="153"/>
    </row>
    <row r="42032" spans="71:72" x14ac:dyDescent="0.2">
      <c r="BS42032" s="152"/>
      <c r="BT42032" s="153"/>
    </row>
    <row r="42033" spans="71:72" x14ac:dyDescent="0.2">
      <c r="BS42033" s="152"/>
      <c r="BT42033" s="153"/>
    </row>
    <row r="42034" spans="71:72" x14ac:dyDescent="0.2">
      <c r="BS42034" s="152"/>
      <c r="BT42034" s="153"/>
    </row>
    <row r="42035" spans="71:72" x14ac:dyDescent="0.2">
      <c r="BS42035" s="152"/>
      <c r="BT42035" s="153"/>
    </row>
    <row r="42036" spans="71:72" x14ac:dyDescent="0.2">
      <c r="BS42036" s="152"/>
      <c r="BT42036" s="153"/>
    </row>
    <row r="42037" spans="71:72" x14ac:dyDescent="0.2">
      <c r="BS42037" s="152"/>
      <c r="BT42037" s="153"/>
    </row>
    <row r="42038" spans="71:72" x14ac:dyDescent="0.2">
      <c r="BS42038" s="152"/>
      <c r="BT42038" s="153"/>
    </row>
    <row r="42039" spans="71:72" x14ac:dyDescent="0.2">
      <c r="BS42039" s="152"/>
      <c r="BT42039" s="153"/>
    </row>
    <row r="42040" spans="71:72" x14ac:dyDescent="0.2">
      <c r="BS42040" s="152"/>
      <c r="BT42040" s="153"/>
    </row>
    <row r="42041" spans="71:72" x14ac:dyDescent="0.2">
      <c r="BS42041" s="152"/>
      <c r="BT42041" s="153"/>
    </row>
    <row r="42042" spans="71:72" x14ac:dyDescent="0.2">
      <c r="BS42042" s="152"/>
      <c r="BT42042" s="153"/>
    </row>
    <row r="42043" spans="71:72" x14ac:dyDescent="0.2">
      <c r="BS42043" s="152"/>
      <c r="BT42043" s="153"/>
    </row>
    <row r="42044" spans="71:72" x14ac:dyDescent="0.2">
      <c r="BS42044" s="152"/>
      <c r="BT42044" s="153"/>
    </row>
    <row r="42045" spans="71:72" x14ac:dyDescent="0.2">
      <c r="BS42045" s="152"/>
      <c r="BT42045" s="153"/>
    </row>
    <row r="42046" spans="71:72" x14ac:dyDescent="0.2">
      <c r="BS42046" s="152"/>
      <c r="BT42046" s="153"/>
    </row>
    <row r="42047" spans="71:72" x14ac:dyDescent="0.2">
      <c r="BS42047" s="152"/>
      <c r="BT42047" s="153"/>
    </row>
    <row r="42048" spans="71:72" x14ac:dyDescent="0.2">
      <c r="BS42048" s="152"/>
      <c r="BT42048" s="153"/>
    </row>
    <row r="42049" spans="71:72" x14ac:dyDescent="0.2">
      <c r="BS42049" s="152"/>
      <c r="BT42049" s="153"/>
    </row>
    <row r="42050" spans="71:72" x14ac:dyDescent="0.2">
      <c r="BS42050" s="152"/>
      <c r="BT42050" s="153"/>
    </row>
    <row r="42051" spans="71:72" x14ac:dyDescent="0.2">
      <c r="BS42051" s="152"/>
      <c r="BT42051" s="153"/>
    </row>
    <row r="42052" spans="71:72" x14ac:dyDescent="0.2">
      <c r="BS42052" s="152"/>
      <c r="BT42052" s="153"/>
    </row>
    <row r="42053" spans="71:72" x14ac:dyDescent="0.2">
      <c r="BS42053" s="152"/>
      <c r="BT42053" s="153"/>
    </row>
    <row r="42054" spans="71:72" x14ac:dyDescent="0.2">
      <c r="BS42054" s="152"/>
      <c r="BT42054" s="153"/>
    </row>
    <row r="42055" spans="71:72" x14ac:dyDescent="0.2">
      <c r="BS42055" s="152"/>
      <c r="BT42055" s="153"/>
    </row>
    <row r="42056" spans="71:72" x14ac:dyDescent="0.2">
      <c r="BS42056" s="152"/>
      <c r="BT42056" s="153"/>
    </row>
    <row r="42057" spans="71:72" x14ac:dyDescent="0.2">
      <c r="BS42057" s="152"/>
      <c r="BT42057" s="153"/>
    </row>
    <row r="42058" spans="71:72" x14ac:dyDescent="0.2">
      <c r="BS42058" s="152"/>
      <c r="BT42058" s="153"/>
    </row>
    <row r="42059" spans="71:72" x14ac:dyDescent="0.2">
      <c r="BS42059" s="152"/>
      <c r="BT42059" s="153"/>
    </row>
    <row r="42060" spans="71:72" x14ac:dyDescent="0.2">
      <c r="BS42060" s="152"/>
      <c r="BT42060" s="153"/>
    </row>
    <row r="42061" spans="71:72" x14ac:dyDescent="0.2">
      <c r="BS42061" s="152"/>
      <c r="BT42061" s="153"/>
    </row>
    <row r="42062" spans="71:72" x14ac:dyDescent="0.2">
      <c r="BS42062" s="152"/>
      <c r="BT42062" s="153"/>
    </row>
    <row r="42063" spans="71:72" x14ac:dyDescent="0.2">
      <c r="BS42063" s="152"/>
      <c r="BT42063" s="153"/>
    </row>
    <row r="42064" spans="71:72" x14ac:dyDescent="0.2">
      <c r="BS42064" s="152"/>
      <c r="BT42064" s="153"/>
    </row>
    <row r="42065" spans="71:72" x14ac:dyDescent="0.2">
      <c r="BS42065" s="152"/>
      <c r="BT42065" s="153"/>
    </row>
    <row r="42066" spans="71:72" x14ac:dyDescent="0.2">
      <c r="BS42066" s="152"/>
      <c r="BT42066" s="153"/>
    </row>
    <row r="42067" spans="71:72" x14ac:dyDescent="0.2">
      <c r="BS42067" s="152"/>
      <c r="BT42067" s="153"/>
    </row>
    <row r="42068" spans="71:72" x14ac:dyDescent="0.2">
      <c r="BS42068" s="152"/>
      <c r="BT42068" s="153"/>
    </row>
    <row r="42069" spans="71:72" x14ac:dyDescent="0.2">
      <c r="BS42069" s="152"/>
      <c r="BT42069" s="153"/>
    </row>
    <row r="42070" spans="71:72" x14ac:dyDescent="0.2">
      <c r="BS42070" s="152"/>
      <c r="BT42070" s="153"/>
    </row>
    <row r="42071" spans="71:72" x14ac:dyDescent="0.2">
      <c r="BS42071" s="152"/>
      <c r="BT42071" s="153"/>
    </row>
    <row r="42072" spans="71:72" x14ac:dyDescent="0.2">
      <c r="BS42072" s="152"/>
      <c r="BT42072" s="153"/>
    </row>
    <row r="42073" spans="71:72" x14ac:dyDescent="0.2">
      <c r="BS42073" s="152"/>
      <c r="BT42073" s="153"/>
    </row>
    <row r="42074" spans="71:72" x14ac:dyDescent="0.2">
      <c r="BS42074" s="152"/>
      <c r="BT42074" s="153"/>
    </row>
    <row r="42075" spans="71:72" x14ac:dyDescent="0.2">
      <c r="BS42075" s="152"/>
      <c r="BT42075" s="153"/>
    </row>
    <row r="42076" spans="71:72" x14ac:dyDescent="0.2">
      <c r="BS42076" s="152"/>
      <c r="BT42076" s="153"/>
    </row>
    <row r="42077" spans="71:72" x14ac:dyDescent="0.2">
      <c r="BS42077" s="152"/>
      <c r="BT42077" s="153"/>
    </row>
    <row r="42078" spans="71:72" x14ac:dyDescent="0.2">
      <c r="BS42078" s="152"/>
      <c r="BT42078" s="153"/>
    </row>
    <row r="42079" spans="71:72" x14ac:dyDescent="0.2">
      <c r="BS42079" s="152"/>
      <c r="BT42079" s="153"/>
    </row>
    <row r="42080" spans="71:72" x14ac:dyDescent="0.2">
      <c r="BS42080" s="152"/>
      <c r="BT42080" s="153"/>
    </row>
    <row r="42081" spans="71:72" x14ac:dyDescent="0.2">
      <c r="BS42081" s="152"/>
      <c r="BT42081" s="153"/>
    </row>
    <row r="42082" spans="71:72" x14ac:dyDescent="0.2">
      <c r="BS42082" s="152"/>
      <c r="BT42082" s="153"/>
    </row>
    <row r="42083" spans="71:72" x14ac:dyDescent="0.2">
      <c r="BS42083" s="152"/>
      <c r="BT42083" s="153"/>
    </row>
    <row r="42084" spans="71:72" x14ac:dyDescent="0.2">
      <c r="BS42084" s="152"/>
      <c r="BT42084" s="153"/>
    </row>
    <row r="42085" spans="71:72" x14ac:dyDescent="0.2">
      <c r="BS42085" s="152"/>
      <c r="BT42085" s="153"/>
    </row>
    <row r="42086" spans="71:72" x14ac:dyDescent="0.2">
      <c r="BS42086" s="152"/>
      <c r="BT42086" s="153"/>
    </row>
    <row r="42087" spans="71:72" x14ac:dyDescent="0.2">
      <c r="BS42087" s="152"/>
      <c r="BT42087" s="153"/>
    </row>
    <row r="42088" spans="71:72" x14ac:dyDescent="0.2">
      <c r="BS42088" s="152"/>
      <c r="BT42088" s="153"/>
    </row>
    <row r="42089" spans="71:72" x14ac:dyDescent="0.2">
      <c r="BS42089" s="152"/>
      <c r="BT42089" s="153"/>
    </row>
    <row r="42090" spans="71:72" x14ac:dyDescent="0.2">
      <c r="BS42090" s="152"/>
      <c r="BT42090" s="153"/>
    </row>
    <row r="42091" spans="71:72" x14ac:dyDescent="0.2">
      <c r="BS42091" s="152"/>
      <c r="BT42091" s="153"/>
    </row>
    <row r="42092" spans="71:72" x14ac:dyDescent="0.2">
      <c r="BS42092" s="152"/>
      <c r="BT42092" s="153"/>
    </row>
    <row r="42093" spans="71:72" x14ac:dyDescent="0.2">
      <c r="BS42093" s="152"/>
      <c r="BT42093" s="153"/>
    </row>
    <row r="42094" spans="71:72" x14ac:dyDescent="0.2">
      <c r="BS42094" s="152"/>
      <c r="BT42094" s="153"/>
    </row>
    <row r="42095" spans="71:72" x14ac:dyDescent="0.2">
      <c r="BS42095" s="152"/>
      <c r="BT42095" s="153"/>
    </row>
    <row r="42096" spans="71:72" x14ac:dyDescent="0.2">
      <c r="BS42096" s="152"/>
      <c r="BT42096" s="153"/>
    </row>
    <row r="42097" spans="71:72" x14ac:dyDescent="0.2">
      <c r="BS42097" s="152"/>
      <c r="BT42097" s="153"/>
    </row>
    <row r="42098" spans="71:72" x14ac:dyDescent="0.2">
      <c r="BS42098" s="152"/>
      <c r="BT42098" s="153"/>
    </row>
    <row r="42099" spans="71:72" x14ac:dyDescent="0.2">
      <c r="BS42099" s="152"/>
      <c r="BT42099" s="153"/>
    </row>
    <row r="42100" spans="71:72" x14ac:dyDescent="0.2">
      <c r="BS42100" s="152"/>
      <c r="BT42100" s="153"/>
    </row>
    <row r="42101" spans="71:72" x14ac:dyDescent="0.2">
      <c r="BS42101" s="152"/>
      <c r="BT42101" s="153"/>
    </row>
    <row r="42102" spans="71:72" x14ac:dyDescent="0.2">
      <c r="BS42102" s="152"/>
      <c r="BT42102" s="153"/>
    </row>
    <row r="42103" spans="71:72" x14ac:dyDescent="0.2">
      <c r="BS42103" s="152"/>
      <c r="BT42103" s="153"/>
    </row>
    <row r="42104" spans="71:72" x14ac:dyDescent="0.2">
      <c r="BS42104" s="152"/>
      <c r="BT42104" s="153"/>
    </row>
    <row r="42105" spans="71:72" x14ac:dyDescent="0.2">
      <c r="BS42105" s="152"/>
      <c r="BT42105" s="153"/>
    </row>
    <row r="42106" spans="71:72" x14ac:dyDescent="0.2">
      <c r="BS42106" s="152"/>
      <c r="BT42106" s="153"/>
    </row>
    <row r="42107" spans="71:72" x14ac:dyDescent="0.2">
      <c r="BS42107" s="152"/>
      <c r="BT42107" s="153"/>
    </row>
    <row r="42108" spans="71:72" x14ac:dyDescent="0.2">
      <c r="BS42108" s="152"/>
      <c r="BT42108" s="153"/>
    </row>
    <row r="42109" spans="71:72" x14ac:dyDescent="0.2">
      <c r="BS42109" s="152"/>
      <c r="BT42109" s="153"/>
    </row>
    <row r="42110" spans="71:72" x14ac:dyDescent="0.2">
      <c r="BS42110" s="152"/>
      <c r="BT42110" s="153"/>
    </row>
    <row r="42111" spans="71:72" x14ac:dyDescent="0.2">
      <c r="BS42111" s="152"/>
      <c r="BT42111" s="153"/>
    </row>
    <row r="42112" spans="71:72" x14ac:dyDescent="0.2">
      <c r="BS42112" s="152"/>
      <c r="BT42112" s="153"/>
    </row>
    <row r="42113" spans="71:72" x14ac:dyDescent="0.2">
      <c r="BS42113" s="152"/>
      <c r="BT42113" s="153"/>
    </row>
    <row r="42114" spans="71:72" x14ac:dyDescent="0.2">
      <c r="BS42114" s="152"/>
      <c r="BT42114" s="153"/>
    </row>
    <row r="42115" spans="71:72" x14ac:dyDescent="0.2">
      <c r="BS42115" s="152"/>
      <c r="BT42115" s="153"/>
    </row>
    <row r="42116" spans="71:72" x14ac:dyDescent="0.2">
      <c r="BS42116" s="152"/>
      <c r="BT42116" s="153"/>
    </row>
    <row r="42117" spans="71:72" x14ac:dyDescent="0.2">
      <c r="BS42117" s="152"/>
      <c r="BT42117" s="153"/>
    </row>
    <row r="42118" spans="71:72" x14ac:dyDescent="0.2">
      <c r="BS42118" s="152"/>
      <c r="BT42118" s="153"/>
    </row>
    <row r="42119" spans="71:72" x14ac:dyDescent="0.2">
      <c r="BS42119" s="152"/>
      <c r="BT42119" s="153"/>
    </row>
    <row r="42120" spans="71:72" x14ac:dyDescent="0.2">
      <c r="BS42120" s="152"/>
      <c r="BT42120" s="153"/>
    </row>
    <row r="42121" spans="71:72" x14ac:dyDescent="0.2">
      <c r="BS42121" s="152"/>
      <c r="BT42121" s="153"/>
    </row>
    <row r="42122" spans="71:72" x14ac:dyDescent="0.2">
      <c r="BS42122" s="152"/>
      <c r="BT42122" s="153"/>
    </row>
    <row r="42123" spans="71:72" x14ac:dyDescent="0.2">
      <c r="BS42123" s="152"/>
      <c r="BT42123" s="153"/>
    </row>
    <row r="42124" spans="71:72" x14ac:dyDescent="0.2">
      <c r="BS42124" s="152"/>
      <c r="BT42124" s="153"/>
    </row>
    <row r="42125" spans="71:72" x14ac:dyDescent="0.2">
      <c r="BS42125" s="152"/>
      <c r="BT42125" s="153"/>
    </row>
    <row r="42126" spans="71:72" x14ac:dyDescent="0.2">
      <c r="BS42126" s="152"/>
      <c r="BT42126" s="153"/>
    </row>
    <row r="42127" spans="71:72" x14ac:dyDescent="0.2">
      <c r="BS42127" s="152"/>
      <c r="BT42127" s="153"/>
    </row>
    <row r="42128" spans="71:72" x14ac:dyDescent="0.2">
      <c r="BS42128" s="152"/>
      <c r="BT42128" s="153"/>
    </row>
    <row r="42129" spans="71:72" x14ac:dyDescent="0.2">
      <c r="BS42129" s="152"/>
      <c r="BT42129" s="153"/>
    </row>
    <row r="42130" spans="71:72" x14ac:dyDescent="0.2">
      <c r="BS42130" s="152"/>
      <c r="BT42130" s="153"/>
    </row>
    <row r="42131" spans="71:72" x14ac:dyDescent="0.2">
      <c r="BS42131" s="152"/>
      <c r="BT42131" s="153"/>
    </row>
    <row r="42132" spans="71:72" x14ac:dyDescent="0.2">
      <c r="BS42132" s="152"/>
      <c r="BT42132" s="153"/>
    </row>
    <row r="42133" spans="71:72" x14ac:dyDescent="0.2">
      <c r="BS42133" s="152"/>
      <c r="BT42133" s="153"/>
    </row>
    <row r="42134" spans="71:72" x14ac:dyDescent="0.2">
      <c r="BS42134" s="152"/>
      <c r="BT42134" s="153"/>
    </row>
    <row r="42135" spans="71:72" x14ac:dyDescent="0.2">
      <c r="BS42135" s="152"/>
      <c r="BT42135" s="153"/>
    </row>
    <row r="42136" spans="71:72" x14ac:dyDescent="0.2">
      <c r="BS42136" s="152"/>
      <c r="BT42136" s="153"/>
    </row>
    <row r="42137" spans="71:72" x14ac:dyDescent="0.2">
      <c r="BS42137" s="152"/>
      <c r="BT42137" s="153"/>
    </row>
    <row r="42138" spans="71:72" x14ac:dyDescent="0.2">
      <c r="BS42138" s="152"/>
      <c r="BT42138" s="153"/>
    </row>
    <row r="42139" spans="71:72" x14ac:dyDescent="0.2">
      <c r="BS42139" s="152"/>
      <c r="BT42139" s="153"/>
    </row>
    <row r="42140" spans="71:72" x14ac:dyDescent="0.2">
      <c r="BS42140" s="152"/>
      <c r="BT42140" s="153"/>
    </row>
    <row r="42141" spans="71:72" x14ac:dyDescent="0.2">
      <c r="BS42141" s="152"/>
      <c r="BT42141" s="153"/>
    </row>
    <row r="42142" spans="71:72" x14ac:dyDescent="0.2">
      <c r="BS42142" s="152"/>
      <c r="BT42142" s="153"/>
    </row>
    <row r="42143" spans="71:72" x14ac:dyDescent="0.2">
      <c r="BS42143" s="152"/>
      <c r="BT42143" s="153"/>
    </row>
    <row r="42144" spans="71:72" x14ac:dyDescent="0.2">
      <c r="BS42144" s="152"/>
      <c r="BT42144" s="153"/>
    </row>
    <row r="42145" spans="71:72" x14ac:dyDescent="0.2">
      <c r="BS42145" s="152"/>
      <c r="BT42145" s="153"/>
    </row>
    <row r="42146" spans="71:72" x14ac:dyDescent="0.2">
      <c r="BS42146" s="152"/>
      <c r="BT42146" s="153"/>
    </row>
    <row r="42147" spans="71:72" x14ac:dyDescent="0.2">
      <c r="BS42147" s="152"/>
      <c r="BT42147" s="153"/>
    </row>
    <row r="42148" spans="71:72" x14ac:dyDescent="0.2">
      <c r="BS42148" s="152"/>
      <c r="BT42148" s="153"/>
    </row>
    <row r="42149" spans="71:72" x14ac:dyDescent="0.2">
      <c r="BS42149" s="152"/>
      <c r="BT42149" s="153"/>
    </row>
    <row r="42150" spans="71:72" x14ac:dyDescent="0.2">
      <c r="BS42150" s="152"/>
      <c r="BT42150" s="153"/>
    </row>
    <row r="42151" spans="71:72" x14ac:dyDescent="0.2">
      <c r="BS42151" s="152"/>
      <c r="BT42151" s="153"/>
    </row>
    <row r="42152" spans="71:72" x14ac:dyDescent="0.2">
      <c r="BS42152" s="152"/>
      <c r="BT42152" s="153"/>
    </row>
    <row r="42153" spans="71:72" x14ac:dyDescent="0.2">
      <c r="BS42153" s="152"/>
      <c r="BT42153" s="153"/>
    </row>
    <row r="42154" spans="71:72" x14ac:dyDescent="0.2">
      <c r="BS42154" s="152"/>
      <c r="BT42154" s="153"/>
    </row>
    <row r="42155" spans="71:72" x14ac:dyDescent="0.2">
      <c r="BS42155" s="152"/>
      <c r="BT42155" s="153"/>
    </row>
    <row r="42156" spans="71:72" x14ac:dyDescent="0.2">
      <c r="BS42156" s="152"/>
      <c r="BT42156" s="153"/>
    </row>
    <row r="42157" spans="71:72" x14ac:dyDescent="0.2">
      <c r="BS42157" s="152"/>
      <c r="BT42157" s="153"/>
    </row>
    <row r="42158" spans="71:72" x14ac:dyDescent="0.2">
      <c r="BS42158" s="152"/>
      <c r="BT42158" s="153"/>
    </row>
    <row r="42159" spans="71:72" x14ac:dyDescent="0.2">
      <c r="BS42159" s="152"/>
      <c r="BT42159" s="153"/>
    </row>
    <row r="42160" spans="71:72" x14ac:dyDescent="0.2">
      <c r="BS42160" s="152"/>
      <c r="BT42160" s="153"/>
    </row>
    <row r="42161" spans="71:72" x14ac:dyDescent="0.2">
      <c r="BS42161" s="152"/>
      <c r="BT42161" s="153"/>
    </row>
    <row r="42162" spans="71:72" x14ac:dyDescent="0.2">
      <c r="BS42162" s="152"/>
      <c r="BT42162" s="153"/>
    </row>
    <row r="42163" spans="71:72" x14ac:dyDescent="0.2">
      <c r="BS42163" s="152"/>
      <c r="BT42163" s="153"/>
    </row>
    <row r="42164" spans="71:72" x14ac:dyDescent="0.2">
      <c r="BS42164" s="152"/>
      <c r="BT42164" s="153"/>
    </row>
    <row r="42165" spans="71:72" x14ac:dyDescent="0.2">
      <c r="BS42165" s="152"/>
      <c r="BT42165" s="153"/>
    </row>
    <row r="42166" spans="71:72" x14ac:dyDescent="0.2">
      <c r="BS42166" s="152"/>
      <c r="BT42166" s="153"/>
    </row>
    <row r="42167" spans="71:72" x14ac:dyDescent="0.2">
      <c r="BS42167" s="152"/>
      <c r="BT42167" s="153"/>
    </row>
    <row r="42168" spans="71:72" x14ac:dyDescent="0.2">
      <c r="BS42168" s="152"/>
      <c r="BT42168" s="153"/>
    </row>
    <row r="42169" spans="71:72" x14ac:dyDescent="0.2">
      <c r="BS42169" s="152"/>
      <c r="BT42169" s="153"/>
    </row>
    <row r="42170" spans="71:72" x14ac:dyDescent="0.2">
      <c r="BS42170" s="152"/>
      <c r="BT42170" s="153"/>
    </row>
    <row r="42171" spans="71:72" x14ac:dyDescent="0.2">
      <c r="BS42171" s="152"/>
      <c r="BT42171" s="153"/>
    </row>
    <row r="42172" spans="71:72" x14ac:dyDescent="0.2">
      <c r="BS42172" s="152"/>
      <c r="BT42172" s="153"/>
    </row>
    <row r="42173" spans="71:72" x14ac:dyDescent="0.2">
      <c r="BS42173" s="152"/>
      <c r="BT42173" s="153"/>
    </row>
    <row r="42174" spans="71:72" x14ac:dyDescent="0.2">
      <c r="BS42174" s="152"/>
      <c r="BT42174" s="153"/>
    </row>
    <row r="42175" spans="71:72" x14ac:dyDescent="0.2">
      <c r="BS42175" s="152"/>
      <c r="BT42175" s="153"/>
    </row>
    <row r="42176" spans="71:72" x14ac:dyDescent="0.2">
      <c r="BS42176" s="152"/>
      <c r="BT42176" s="153"/>
    </row>
    <row r="42177" spans="71:72" x14ac:dyDescent="0.2">
      <c r="BS42177" s="152"/>
      <c r="BT42177" s="153"/>
    </row>
    <row r="42178" spans="71:72" x14ac:dyDescent="0.2">
      <c r="BS42178" s="152"/>
      <c r="BT42178" s="153"/>
    </row>
    <row r="42179" spans="71:72" x14ac:dyDescent="0.2">
      <c r="BS42179" s="152"/>
      <c r="BT42179" s="153"/>
    </row>
    <row r="42180" spans="71:72" x14ac:dyDescent="0.2">
      <c r="BS42180" s="152"/>
      <c r="BT42180" s="153"/>
    </row>
    <row r="42181" spans="71:72" x14ac:dyDescent="0.2">
      <c r="BS42181" s="152"/>
      <c r="BT42181" s="153"/>
    </row>
    <row r="42182" spans="71:72" x14ac:dyDescent="0.2">
      <c r="BS42182" s="152"/>
      <c r="BT42182" s="153"/>
    </row>
    <row r="42183" spans="71:72" x14ac:dyDescent="0.2">
      <c r="BS42183" s="152"/>
      <c r="BT42183" s="153"/>
    </row>
    <row r="42184" spans="71:72" x14ac:dyDescent="0.2">
      <c r="BS42184" s="152"/>
      <c r="BT42184" s="153"/>
    </row>
    <row r="42185" spans="71:72" x14ac:dyDescent="0.2">
      <c r="BS42185" s="152"/>
      <c r="BT42185" s="153"/>
    </row>
    <row r="42186" spans="71:72" x14ac:dyDescent="0.2">
      <c r="BS42186" s="152"/>
      <c r="BT42186" s="153"/>
    </row>
    <row r="42187" spans="71:72" x14ac:dyDescent="0.2">
      <c r="BS42187" s="152"/>
      <c r="BT42187" s="153"/>
    </row>
    <row r="42188" spans="71:72" x14ac:dyDescent="0.2">
      <c r="BS42188" s="152"/>
      <c r="BT42188" s="153"/>
    </row>
    <row r="42189" spans="71:72" x14ac:dyDescent="0.2">
      <c r="BS42189" s="152"/>
      <c r="BT42189" s="153"/>
    </row>
    <row r="42190" spans="71:72" x14ac:dyDescent="0.2">
      <c r="BS42190" s="152"/>
      <c r="BT42190" s="153"/>
    </row>
    <row r="42191" spans="71:72" x14ac:dyDescent="0.2">
      <c r="BS42191" s="152"/>
      <c r="BT42191" s="153"/>
    </row>
    <row r="42192" spans="71:72" x14ac:dyDescent="0.2">
      <c r="BS42192" s="152"/>
      <c r="BT42192" s="153"/>
    </row>
    <row r="42193" spans="71:72" x14ac:dyDescent="0.2">
      <c r="BS42193" s="152"/>
      <c r="BT42193" s="153"/>
    </row>
    <row r="42194" spans="71:72" x14ac:dyDescent="0.2">
      <c r="BS42194" s="152"/>
      <c r="BT42194" s="153"/>
    </row>
    <row r="42195" spans="71:72" x14ac:dyDescent="0.2">
      <c r="BS42195" s="152"/>
      <c r="BT42195" s="153"/>
    </row>
    <row r="42196" spans="71:72" x14ac:dyDescent="0.2">
      <c r="BS42196" s="152"/>
      <c r="BT42196" s="153"/>
    </row>
    <row r="42197" spans="71:72" x14ac:dyDescent="0.2">
      <c r="BS42197" s="152"/>
      <c r="BT42197" s="153"/>
    </row>
    <row r="42198" spans="71:72" x14ac:dyDescent="0.2">
      <c r="BS42198" s="152"/>
      <c r="BT42198" s="153"/>
    </row>
    <row r="42199" spans="71:72" x14ac:dyDescent="0.2">
      <c r="BS42199" s="152"/>
      <c r="BT42199" s="153"/>
    </row>
    <row r="42200" spans="71:72" x14ac:dyDescent="0.2">
      <c r="BS42200" s="152"/>
      <c r="BT42200" s="153"/>
    </row>
    <row r="42201" spans="71:72" x14ac:dyDescent="0.2">
      <c r="BS42201" s="152"/>
      <c r="BT42201" s="153"/>
    </row>
    <row r="42202" spans="71:72" x14ac:dyDescent="0.2">
      <c r="BS42202" s="152"/>
      <c r="BT42202" s="153"/>
    </row>
    <row r="42203" spans="71:72" x14ac:dyDescent="0.2">
      <c r="BS42203" s="152"/>
      <c r="BT42203" s="153"/>
    </row>
    <row r="42204" spans="71:72" x14ac:dyDescent="0.2">
      <c r="BS42204" s="152"/>
      <c r="BT42204" s="153"/>
    </row>
    <row r="42205" spans="71:72" x14ac:dyDescent="0.2">
      <c r="BS42205" s="152"/>
      <c r="BT42205" s="153"/>
    </row>
    <row r="42206" spans="71:72" x14ac:dyDescent="0.2">
      <c r="BS42206" s="152"/>
      <c r="BT42206" s="153"/>
    </row>
    <row r="42207" spans="71:72" x14ac:dyDescent="0.2">
      <c r="BS42207" s="152"/>
      <c r="BT42207" s="153"/>
    </row>
    <row r="42208" spans="71:72" x14ac:dyDescent="0.2">
      <c r="BS42208" s="152"/>
      <c r="BT42208" s="153"/>
    </row>
    <row r="42209" spans="71:72" x14ac:dyDescent="0.2">
      <c r="BS42209" s="152"/>
      <c r="BT42209" s="153"/>
    </row>
    <row r="42210" spans="71:72" x14ac:dyDescent="0.2">
      <c r="BS42210" s="152"/>
      <c r="BT42210" s="153"/>
    </row>
    <row r="42211" spans="71:72" x14ac:dyDescent="0.2">
      <c r="BS42211" s="152"/>
      <c r="BT42211" s="153"/>
    </row>
    <row r="42212" spans="71:72" x14ac:dyDescent="0.2">
      <c r="BS42212" s="152"/>
      <c r="BT42212" s="153"/>
    </row>
    <row r="42213" spans="71:72" x14ac:dyDescent="0.2">
      <c r="BS42213" s="152"/>
      <c r="BT42213" s="153"/>
    </row>
    <row r="42214" spans="71:72" x14ac:dyDescent="0.2">
      <c r="BS42214" s="152"/>
      <c r="BT42214" s="153"/>
    </row>
    <row r="42215" spans="71:72" x14ac:dyDescent="0.2">
      <c r="BS42215" s="152"/>
      <c r="BT42215" s="153"/>
    </row>
    <row r="42216" spans="71:72" x14ac:dyDescent="0.2">
      <c r="BS42216" s="152"/>
      <c r="BT42216" s="153"/>
    </row>
    <row r="42217" spans="71:72" x14ac:dyDescent="0.2">
      <c r="BS42217" s="152"/>
      <c r="BT42217" s="153"/>
    </row>
    <row r="42218" spans="71:72" x14ac:dyDescent="0.2">
      <c r="BS42218" s="152"/>
      <c r="BT42218" s="153"/>
    </row>
    <row r="42219" spans="71:72" x14ac:dyDescent="0.2">
      <c r="BS42219" s="152"/>
      <c r="BT42219" s="153"/>
    </row>
    <row r="42220" spans="71:72" x14ac:dyDescent="0.2">
      <c r="BS42220" s="152"/>
      <c r="BT42220" s="153"/>
    </row>
    <row r="42221" spans="71:72" x14ac:dyDescent="0.2">
      <c r="BS42221" s="152"/>
      <c r="BT42221" s="153"/>
    </row>
    <row r="42222" spans="71:72" x14ac:dyDescent="0.2">
      <c r="BS42222" s="152"/>
      <c r="BT42222" s="153"/>
    </row>
    <row r="42223" spans="71:72" x14ac:dyDescent="0.2">
      <c r="BS42223" s="152"/>
      <c r="BT42223" s="153"/>
    </row>
    <row r="42224" spans="71:72" x14ac:dyDescent="0.2">
      <c r="BS42224" s="152"/>
      <c r="BT42224" s="153"/>
    </row>
    <row r="42225" spans="71:72" x14ac:dyDescent="0.2">
      <c r="BS42225" s="152"/>
      <c r="BT42225" s="153"/>
    </row>
    <row r="42226" spans="71:72" x14ac:dyDescent="0.2">
      <c r="BS42226" s="152"/>
      <c r="BT42226" s="153"/>
    </row>
    <row r="42227" spans="71:72" x14ac:dyDescent="0.2">
      <c r="BS42227" s="152"/>
      <c r="BT42227" s="153"/>
    </row>
    <row r="42228" spans="71:72" x14ac:dyDescent="0.2">
      <c r="BS42228" s="152"/>
      <c r="BT42228" s="153"/>
    </row>
    <row r="42229" spans="71:72" x14ac:dyDescent="0.2">
      <c r="BS42229" s="152"/>
      <c r="BT42229" s="153"/>
    </row>
    <row r="42230" spans="71:72" x14ac:dyDescent="0.2">
      <c r="BS42230" s="152"/>
      <c r="BT42230" s="153"/>
    </row>
    <row r="42231" spans="71:72" x14ac:dyDescent="0.2">
      <c r="BS42231" s="152"/>
      <c r="BT42231" s="153"/>
    </row>
    <row r="42232" spans="71:72" x14ac:dyDescent="0.2">
      <c r="BS42232" s="152"/>
      <c r="BT42232" s="153"/>
    </row>
    <row r="42233" spans="71:72" x14ac:dyDescent="0.2">
      <c r="BS42233" s="152"/>
      <c r="BT42233" s="153"/>
    </row>
    <row r="42234" spans="71:72" x14ac:dyDescent="0.2">
      <c r="BS42234" s="152"/>
      <c r="BT42234" s="153"/>
    </row>
    <row r="42235" spans="71:72" x14ac:dyDescent="0.2">
      <c r="BS42235" s="152"/>
      <c r="BT42235" s="153"/>
    </row>
    <row r="42236" spans="71:72" x14ac:dyDescent="0.2">
      <c r="BS42236" s="152"/>
      <c r="BT42236" s="153"/>
    </row>
    <row r="42237" spans="71:72" x14ac:dyDescent="0.2">
      <c r="BS42237" s="152"/>
      <c r="BT42237" s="153"/>
    </row>
    <row r="42238" spans="71:72" x14ac:dyDescent="0.2">
      <c r="BS42238" s="152"/>
      <c r="BT42238" s="153"/>
    </row>
    <row r="42239" spans="71:72" x14ac:dyDescent="0.2">
      <c r="BS42239" s="152"/>
      <c r="BT42239" s="153"/>
    </row>
    <row r="42240" spans="71:72" x14ac:dyDescent="0.2">
      <c r="BS42240" s="152"/>
      <c r="BT42240" s="153"/>
    </row>
    <row r="42241" spans="71:72" x14ac:dyDescent="0.2">
      <c r="BS42241" s="152"/>
      <c r="BT42241" s="153"/>
    </row>
    <row r="42242" spans="71:72" x14ac:dyDescent="0.2">
      <c r="BS42242" s="152"/>
      <c r="BT42242" s="153"/>
    </row>
    <row r="42243" spans="71:72" x14ac:dyDescent="0.2">
      <c r="BS42243" s="152"/>
      <c r="BT42243" s="153"/>
    </row>
    <row r="42244" spans="71:72" x14ac:dyDescent="0.2">
      <c r="BS42244" s="152"/>
      <c r="BT42244" s="153"/>
    </row>
    <row r="42245" spans="71:72" x14ac:dyDescent="0.2">
      <c r="BS42245" s="152"/>
      <c r="BT42245" s="153"/>
    </row>
    <row r="42246" spans="71:72" x14ac:dyDescent="0.2">
      <c r="BS42246" s="152"/>
      <c r="BT42246" s="153"/>
    </row>
    <row r="42247" spans="71:72" x14ac:dyDescent="0.2">
      <c r="BS42247" s="152"/>
      <c r="BT42247" s="153"/>
    </row>
    <row r="42248" spans="71:72" x14ac:dyDescent="0.2">
      <c r="BS42248" s="152"/>
      <c r="BT42248" s="153"/>
    </row>
    <row r="42249" spans="71:72" x14ac:dyDescent="0.2">
      <c r="BS42249" s="152"/>
      <c r="BT42249" s="153"/>
    </row>
    <row r="42250" spans="71:72" x14ac:dyDescent="0.2">
      <c r="BS42250" s="152"/>
      <c r="BT42250" s="153"/>
    </row>
    <row r="42251" spans="71:72" x14ac:dyDescent="0.2">
      <c r="BS42251" s="152"/>
      <c r="BT42251" s="153"/>
    </row>
    <row r="42252" spans="71:72" x14ac:dyDescent="0.2">
      <c r="BS42252" s="152"/>
      <c r="BT42252" s="153"/>
    </row>
    <row r="42253" spans="71:72" x14ac:dyDescent="0.2">
      <c r="BS42253" s="152"/>
      <c r="BT42253" s="153"/>
    </row>
    <row r="42254" spans="71:72" x14ac:dyDescent="0.2">
      <c r="BS42254" s="152"/>
      <c r="BT42254" s="153"/>
    </row>
    <row r="42255" spans="71:72" x14ac:dyDescent="0.2">
      <c r="BS42255" s="152"/>
      <c r="BT42255" s="153"/>
    </row>
    <row r="42256" spans="71:72" x14ac:dyDescent="0.2">
      <c r="BS42256" s="152"/>
      <c r="BT42256" s="153"/>
    </row>
    <row r="42257" spans="71:72" x14ac:dyDescent="0.2">
      <c r="BS42257" s="152"/>
      <c r="BT42257" s="153"/>
    </row>
    <row r="42258" spans="71:72" x14ac:dyDescent="0.2">
      <c r="BS42258" s="152"/>
      <c r="BT42258" s="153"/>
    </row>
    <row r="42259" spans="71:72" x14ac:dyDescent="0.2">
      <c r="BS42259" s="152"/>
      <c r="BT42259" s="153"/>
    </row>
    <row r="42260" spans="71:72" x14ac:dyDescent="0.2">
      <c r="BS42260" s="152"/>
      <c r="BT42260" s="153"/>
    </row>
    <row r="42261" spans="71:72" x14ac:dyDescent="0.2">
      <c r="BS42261" s="152"/>
      <c r="BT42261" s="153"/>
    </row>
    <row r="42262" spans="71:72" x14ac:dyDescent="0.2">
      <c r="BS42262" s="152"/>
      <c r="BT42262" s="153"/>
    </row>
    <row r="42263" spans="71:72" x14ac:dyDescent="0.2">
      <c r="BS42263" s="152"/>
      <c r="BT42263" s="153"/>
    </row>
    <row r="42264" spans="71:72" x14ac:dyDescent="0.2">
      <c r="BS42264" s="152"/>
      <c r="BT42264" s="153"/>
    </row>
    <row r="42265" spans="71:72" x14ac:dyDescent="0.2">
      <c r="BS42265" s="152"/>
      <c r="BT42265" s="153"/>
    </row>
    <row r="42266" spans="71:72" x14ac:dyDescent="0.2">
      <c r="BS42266" s="152"/>
      <c r="BT42266" s="153"/>
    </row>
    <row r="42267" spans="71:72" x14ac:dyDescent="0.2">
      <c r="BS42267" s="152"/>
      <c r="BT42267" s="153"/>
    </row>
    <row r="42268" spans="71:72" x14ac:dyDescent="0.2">
      <c r="BS42268" s="152"/>
      <c r="BT42268" s="153"/>
    </row>
    <row r="42269" spans="71:72" x14ac:dyDescent="0.2">
      <c r="BS42269" s="152"/>
      <c r="BT42269" s="153"/>
    </row>
    <row r="42270" spans="71:72" x14ac:dyDescent="0.2">
      <c r="BS42270" s="152"/>
      <c r="BT42270" s="153"/>
    </row>
    <row r="42271" spans="71:72" x14ac:dyDescent="0.2">
      <c r="BS42271" s="152"/>
      <c r="BT42271" s="153"/>
    </row>
    <row r="42272" spans="71:72" x14ac:dyDescent="0.2">
      <c r="BS42272" s="152"/>
      <c r="BT42272" s="153"/>
    </row>
    <row r="42273" spans="71:72" x14ac:dyDescent="0.2">
      <c r="BS42273" s="152"/>
      <c r="BT42273" s="153"/>
    </row>
    <row r="42274" spans="71:72" x14ac:dyDescent="0.2">
      <c r="BS42274" s="152"/>
      <c r="BT42274" s="153"/>
    </row>
    <row r="42275" spans="71:72" x14ac:dyDescent="0.2">
      <c r="BS42275" s="152"/>
      <c r="BT42275" s="153"/>
    </row>
    <row r="42276" spans="71:72" x14ac:dyDescent="0.2">
      <c r="BS42276" s="152"/>
      <c r="BT42276" s="153"/>
    </row>
    <row r="42277" spans="71:72" x14ac:dyDescent="0.2">
      <c r="BS42277" s="152"/>
      <c r="BT42277" s="153"/>
    </row>
    <row r="42278" spans="71:72" x14ac:dyDescent="0.2">
      <c r="BS42278" s="152"/>
      <c r="BT42278" s="153"/>
    </row>
    <row r="42279" spans="71:72" x14ac:dyDescent="0.2">
      <c r="BS42279" s="152"/>
      <c r="BT42279" s="153"/>
    </row>
    <row r="42280" spans="71:72" x14ac:dyDescent="0.2">
      <c r="BS42280" s="152"/>
      <c r="BT42280" s="153"/>
    </row>
    <row r="42281" spans="71:72" x14ac:dyDescent="0.2">
      <c r="BS42281" s="152"/>
      <c r="BT42281" s="153"/>
    </row>
    <row r="42282" spans="71:72" x14ac:dyDescent="0.2">
      <c r="BS42282" s="152"/>
      <c r="BT42282" s="153"/>
    </row>
    <row r="42283" spans="71:72" x14ac:dyDescent="0.2">
      <c r="BS42283" s="152"/>
      <c r="BT42283" s="153"/>
    </row>
    <row r="42284" spans="71:72" x14ac:dyDescent="0.2">
      <c r="BS42284" s="152"/>
      <c r="BT42284" s="153"/>
    </row>
    <row r="42285" spans="71:72" x14ac:dyDescent="0.2">
      <c r="BS42285" s="152"/>
      <c r="BT42285" s="153"/>
    </row>
    <row r="42286" spans="71:72" x14ac:dyDescent="0.2">
      <c r="BS42286" s="152"/>
      <c r="BT42286" s="153"/>
    </row>
    <row r="42287" spans="71:72" x14ac:dyDescent="0.2">
      <c r="BS42287" s="152"/>
      <c r="BT42287" s="153"/>
    </row>
    <row r="42288" spans="71:72" x14ac:dyDescent="0.2">
      <c r="BS42288" s="152"/>
      <c r="BT42288" s="153"/>
    </row>
    <row r="42289" spans="71:72" x14ac:dyDescent="0.2">
      <c r="BS42289" s="152"/>
      <c r="BT42289" s="153"/>
    </row>
    <row r="42290" spans="71:72" x14ac:dyDescent="0.2">
      <c r="BS42290" s="152"/>
      <c r="BT42290" s="153"/>
    </row>
    <row r="42291" spans="71:72" x14ac:dyDescent="0.2">
      <c r="BS42291" s="152"/>
      <c r="BT42291" s="153"/>
    </row>
    <row r="42292" spans="71:72" x14ac:dyDescent="0.2">
      <c r="BS42292" s="152"/>
      <c r="BT42292" s="153"/>
    </row>
    <row r="42293" spans="71:72" x14ac:dyDescent="0.2">
      <c r="BS42293" s="152"/>
      <c r="BT42293" s="153"/>
    </row>
    <row r="42294" spans="71:72" x14ac:dyDescent="0.2">
      <c r="BS42294" s="152"/>
      <c r="BT42294" s="153"/>
    </row>
    <row r="42295" spans="71:72" x14ac:dyDescent="0.2">
      <c r="BS42295" s="152"/>
      <c r="BT42295" s="153"/>
    </row>
    <row r="42296" spans="71:72" x14ac:dyDescent="0.2">
      <c r="BS42296" s="152"/>
      <c r="BT42296" s="153"/>
    </row>
    <row r="42297" spans="71:72" x14ac:dyDescent="0.2">
      <c r="BS42297" s="152"/>
      <c r="BT42297" s="153"/>
    </row>
    <row r="42298" spans="71:72" x14ac:dyDescent="0.2">
      <c r="BS42298" s="152"/>
      <c r="BT42298" s="153"/>
    </row>
    <row r="42299" spans="71:72" x14ac:dyDescent="0.2">
      <c r="BS42299" s="152"/>
      <c r="BT42299" s="153"/>
    </row>
    <row r="42300" spans="71:72" x14ac:dyDescent="0.2">
      <c r="BS42300" s="152"/>
      <c r="BT42300" s="153"/>
    </row>
    <row r="42301" spans="71:72" x14ac:dyDescent="0.2">
      <c r="BS42301" s="152"/>
      <c r="BT42301" s="153"/>
    </row>
    <row r="42302" spans="71:72" x14ac:dyDescent="0.2">
      <c r="BS42302" s="152"/>
      <c r="BT42302" s="153"/>
    </row>
    <row r="42303" spans="71:72" x14ac:dyDescent="0.2">
      <c r="BS42303" s="152"/>
      <c r="BT42303" s="153"/>
    </row>
    <row r="42304" spans="71:72" x14ac:dyDescent="0.2">
      <c r="BS42304" s="152"/>
      <c r="BT42304" s="153"/>
    </row>
    <row r="42305" spans="71:72" x14ac:dyDescent="0.2">
      <c r="BS42305" s="152"/>
      <c r="BT42305" s="153"/>
    </row>
    <row r="42306" spans="71:72" x14ac:dyDescent="0.2">
      <c r="BS42306" s="152"/>
      <c r="BT42306" s="153"/>
    </row>
    <row r="42307" spans="71:72" x14ac:dyDescent="0.2">
      <c r="BS42307" s="152"/>
      <c r="BT42307" s="153"/>
    </row>
    <row r="42308" spans="71:72" x14ac:dyDescent="0.2">
      <c r="BS42308" s="152"/>
      <c r="BT42308" s="153"/>
    </row>
    <row r="42309" spans="71:72" x14ac:dyDescent="0.2">
      <c r="BS42309" s="152"/>
      <c r="BT42309" s="153"/>
    </row>
    <row r="42310" spans="71:72" x14ac:dyDescent="0.2">
      <c r="BS42310" s="152"/>
      <c r="BT42310" s="153"/>
    </row>
    <row r="42311" spans="71:72" x14ac:dyDescent="0.2">
      <c r="BS42311" s="152"/>
      <c r="BT42311" s="153"/>
    </row>
    <row r="42312" spans="71:72" x14ac:dyDescent="0.2">
      <c r="BS42312" s="152"/>
      <c r="BT42312" s="153"/>
    </row>
    <row r="42313" spans="71:72" x14ac:dyDescent="0.2">
      <c r="BS42313" s="152"/>
      <c r="BT42313" s="153"/>
    </row>
    <row r="42314" spans="71:72" x14ac:dyDescent="0.2">
      <c r="BS42314" s="152"/>
      <c r="BT42314" s="153"/>
    </row>
    <row r="42315" spans="71:72" x14ac:dyDescent="0.2">
      <c r="BS42315" s="152"/>
      <c r="BT42315" s="153"/>
    </row>
    <row r="42316" spans="71:72" x14ac:dyDescent="0.2">
      <c r="BS42316" s="152"/>
      <c r="BT42316" s="153"/>
    </row>
    <row r="42317" spans="71:72" x14ac:dyDescent="0.2">
      <c r="BS42317" s="152"/>
      <c r="BT42317" s="153"/>
    </row>
    <row r="42318" spans="71:72" x14ac:dyDescent="0.2">
      <c r="BS42318" s="152"/>
      <c r="BT42318" s="153"/>
    </row>
    <row r="42319" spans="71:72" x14ac:dyDescent="0.2">
      <c r="BS42319" s="152"/>
      <c r="BT42319" s="153"/>
    </row>
    <row r="42320" spans="71:72" x14ac:dyDescent="0.2">
      <c r="BS42320" s="152"/>
      <c r="BT42320" s="153"/>
    </row>
    <row r="42321" spans="71:72" x14ac:dyDescent="0.2">
      <c r="BS42321" s="152"/>
      <c r="BT42321" s="153"/>
    </row>
    <row r="42322" spans="71:72" x14ac:dyDescent="0.2">
      <c r="BS42322" s="152"/>
      <c r="BT42322" s="153"/>
    </row>
    <row r="42323" spans="71:72" x14ac:dyDescent="0.2">
      <c r="BS42323" s="152"/>
      <c r="BT42323" s="153"/>
    </row>
    <row r="42324" spans="71:72" x14ac:dyDescent="0.2">
      <c r="BS42324" s="152"/>
      <c r="BT42324" s="153"/>
    </row>
    <row r="42325" spans="71:72" x14ac:dyDescent="0.2">
      <c r="BS42325" s="152"/>
      <c r="BT42325" s="153"/>
    </row>
    <row r="42326" spans="71:72" x14ac:dyDescent="0.2">
      <c r="BS42326" s="152"/>
      <c r="BT42326" s="153"/>
    </row>
    <row r="42327" spans="71:72" x14ac:dyDescent="0.2">
      <c r="BS42327" s="152"/>
      <c r="BT42327" s="153"/>
    </row>
    <row r="42328" spans="71:72" x14ac:dyDescent="0.2">
      <c r="BS42328" s="152"/>
      <c r="BT42328" s="153"/>
    </row>
    <row r="42329" spans="71:72" x14ac:dyDescent="0.2">
      <c r="BS42329" s="152"/>
      <c r="BT42329" s="153"/>
    </row>
    <row r="42330" spans="71:72" x14ac:dyDescent="0.2">
      <c r="BS42330" s="152"/>
      <c r="BT42330" s="153"/>
    </row>
    <row r="42331" spans="71:72" x14ac:dyDescent="0.2">
      <c r="BS42331" s="152"/>
      <c r="BT42331" s="153"/>
    </row>
    <row r="42332" spans="71:72" x14ac:dyDescent="0.2">
      <c r="BS42332" s="152"/>
      <c r="BT42332" s="153"/>
    </row>
    <row r="42333" spans="71:72" x14ac:dyDescent="0.2">
      <c r="BS42333" s="152"/>
      <c r="BT42333" s="153"/>
    </row>
    <row r="42334" spans="71:72" x14ac:dyDescent="0.2">
      <c r="BS42334" s="152"/>
      <c r="BT42334" s="153"/>
    </row>
    <row r="42335" spans="71:72" x14ac:dyDescent="0.2">
      <c r="BS42335" s="152"/>
      <c r="BT42335" s="153"/>
    </row>
    <row r="42336" spans="71:72" x14ac:dyDescent="0.2">
      <c r="BS42336" s="152"/>
      <c r="BT42336" s="153"/>
    </row>
    <row r="42337" spans="71:72" x14ac:dyDescent="0.2">
      <c r="BS42337" s="152"/>
      <c r="BT42337" s="153"/>
    </row>
    <row r="42338" spans="71:72" x14ac:dyDescent="0.2">
      <c r="BS42338" s="152"/>
      <c r="BT42338" s="153"/>
    </row>
    <row r="42339" spans="71:72" x14ac:dyDescent="0.2">
      <c r="BS42339" s="152"/>
      <c r="BT42339" s="153"/>
    </row>
    <row r="42340" spans="71:72" x14ac:dyDescent="0.2">
      <c r="BS42340" s="152"/>
      <c r="BT42340" s="153"/>
    </row>
    <row r="42341" spans="71:72" x14ac:dyDescent="0.2">
      <c r="BS42341" s="152"/>
      <c r="BT42341" s="153"/>
    </row>
    <row r="42342" spans="71:72" x14ac:dyDescent="0.2">
      <c r="BS42342" s="152"/>
      <c r="BT42342" s="153"/>
    </row>
    <row r="42343" spans="71:72" x14ac:dyDescent="0.2">
      <c r="BS42343" s="152"/>
      <c r="BT42343" s="153"/>
    </row>
    <row r="42344" spans="71:72" x14ac:dyDescent="0.2">
      <c r="BS42344" s="152"/>
      <c r="BT42344" s="153"/>
    </row>
    <row r="42345" spans="71:72" x14ac:dyDescent="0.2">
      <c r="BS42345" s="152"/>
      <c r="BT42345" s="153"/>
    </row>
    <row r="42346" spans="71:72" x14ac:dyDescent="0.2">
      <c r="BS42346" s="152"/>
      <c r="BT42346" s="153"/>
    </row>
    <row r="42347" spans="71:72" x14ac:dyDescent="0.2">
      <c r="BS42347" s="152"/>
      <c r="BT42347" s="153"/>
    </row>
    <row r="42348" spans="71:72" x14ac:dyDescent="0.2">
      <c r="BS42348" s="152"/>
      <c r="BT42348" s="153"/>
    </row>
    <row r="42349" spans="71:72" x14ac:dyDescent="0.2">
      <c r="BS42349" s="152"/>
      <c r="BT42349" s="153"/>
    </row>
    <row r="42350" spans="71:72" x14ac:dyDescent="0.2">
      <c r="BS42350" s="152"/>
      <c r="BT42350" s="153"/>
    </row>
    <row r="42351" spans="71:72" x14ac:dyDescent="0.2">
      <c r="BS42351" s="152"/>
      <c r="BT42351" s="153"/>
    </row>
    <row r="42352" spans="71:72" x14ac:dyDescent="0.2">
      <c r="BS42352" s="152"/>
      <c r="BT42352" s="153"/>
    </row>
    <row r="42353" spans="71:72" x14ac:dyDescent="0.2">
      <c r="BS42353" s="152"/>
      <c r="BT42353" s="153"/>
    </row>
    <row r="42354" spans="71:72" x14ac:dyDescent="0.2">
      <c r="BS42354" s="152"/>
      <c r="BT42354" s="153"/>
    </row>
    <row r="42355" spans="71:72" x14ac:dyDescent="0.2">
      <c r="BS42355" s="152"/>
      <c r="BT42355" s="153"/>
    </row>
    <row r="42356" spans="71:72" x14ac:dyDescent="0.2">
      <c r="BS42356" s="152"/>
      <c r="BT42356" s="153"/>
    </row>
    <row r="42357" spans="71:72" x14ac:dyDescent="0.2">
      <c r="BS42357" s="152"/>
      <c r="BT42357" s="153"/>
    </row>
    <row r="42358" spans="71:72" x14ac:dyDescent="0.2">
      <c r="BS42358" s="152"/>
      <c r="BT42358" s="153"/>
    </row>
    <row r="42359" spans="71:72" x14ac:dyDescent="0.2">
      <c r="BS42359" s="152"/>
      <c r="BT42359" s="153"/>
    </row>
    <row r="42360" spans="71:72" x14ac:dyDescent="0.2">
      <c r="BS42360" s="152"/>
      <c r="BT42360" s="153"/>
    </row>
    <row r="42361" spans="71:72" x14ac:dyDescent="0.2">
      <c r="BS42361" s="152"/>
      <c r="BT42361" s="153"/>
    </row>
    <row r="42362" spans="71:72" x14ac:dyDescent="0.2">
      <c r="BS42362" s="152"/>
      <c r="BT42362" s="153"/>
    </row>
    <row r="42363" spans="71:72" x14ac:dyDescent="0.2">
      <c r="BS42363" s="152"/>
      <c r="BT42363" s="153"/>
    </row>
    <row r="42364" spans="71:72" x14ac:dyDescent="0.2">
      <c r="BS42364" s="152"/>
      <c r="BT42364" s="153"/>
    </row>
    <row r="42365" spans="71:72" x14ac:dyDescent="0.2">
      <c r="BS42365" s="152"/>
      <c r="BT42365" s="153"/>
    </row>
    <row r="42366" spans="71:72" x14ac:dyDescent="0.2">
      <c r="BS42366" s="152"/>
      <c r="BT42366" s="153"/>
    </row>
    <row r="42367" spans="71:72" x14ac:dyDescent="0.2">
      <c r="BS42367" s="152"/>
      <c r="BT42367" s="153"/>
    </row>
    <row r="42368" spans="71:72" x14ac:dyDescent="0.2">
      <c r="BS42368" s="152"/>
      <c r="BT42368" s="153"/>
    </row>
    <row r="42369" spans="71:72" x14ac:dyDescent="0.2">
      <c r="BS42369" s="152"/>
      <c r="BT42369" s="153"/>
    </row>
    <row r="42370" spans="71:72" x14ac:dyDescent="0.2">
      <c r="BS42370" s="152"/>
      <c r="BT42370" s="153"/>
    </row>
    <row r="42371" spans="71:72" x14ac:dyDescent="0.2">
      <c r="BS42371" s="152"/>
      <c r="BT42371" s="153"/>
    </row>
    <row r="42372" spans="71:72" x14ac:dyDescent="0.2">
      <c r="BS42372" s="152"/>
      <c r="BT42372" s="153"/>
    </row>
    <row r="42373" spans="71:72" x14ac:dyDescent="0.2">
      <c r="BS42373" s="152"/>
      <c r="BT42373" s="153"/>
    </row>
    <row r="42374" spans="71:72" x14ac:dyDescent="0.2">
      <c r="BS42374" s="152"/>
      <c r="BT42374" s="153"/>
    </row>
    <row r="42375" spans="71:72" x14ac:dyDescent="0.2">
      <c r="BS42375" s="152"/>
      <c r="BT42375" s="153"/>
    </row>
    <row r="42376" spans="71:72" x14ac:dyDescent="0.2">
      <c r="BS42376" s="152"/>
      <c r="BT42376" s="153"/>
    </row>
    <row r="42377" spans="71:72" x14ac:dyDescent="0.2">
      <c r="BS42377" s="152"/>
      <c r="BT42377" s="153"/>
    </row>
    <row r="42378" spans="71:72" x14ac:dyDescent="0.2">
      <c r="BS42378" s="152"/>
      <c r="BT42378" s="153"/>
    </row>
    <row r="42379" spans="71:72" x14ac:dyDescent="0.2">
      <c r="BS42379" s="152"/>
      <c r="BT42379" s="153"/>
    </row>
    <row r="42380" spans="71:72" x14ac:dyDescent="0.2">
      <c r="BS42380" s="152"/>
      <c r="BT42380" s="153"/>
    </row>
    <row r="42381" spans="71:72" x14ac:dyDescent="0.2">
      <c r="BS42381" s="152"/>
      <c r="BT42381" s="153"/>
    </row>
    <row r="42382" spans="71:72" x14ac:dyDescent="0.2">
      <c r="BS42382" s="152"/>
      <c r="BT42382" s="153"/>
    </row>
    <row r="42383" spans="71:72" x14ac:dyDescent="0.2">
      <c r="BS42383" s="152"/>
      <c r="BT42383" s="153"/>
    </row>
    <row r="42384" spans="71:72" x14ac:dyDescent="0.2">
      <c r="BS42384" s="152"/>
      <c r="BT42384" s="153"/>
    </row>
    <row r="42385" spans="71:72" x14ac:dyDescent="0.2">
      <c r="BS42385" s="152"/>
      <c r="BT42385" s="153"/>
    </row>
    <row r="42386" spans="71:72" x14ac:dyDescent="0.2">
      <c r="BS42386" s="152"/>
      <c r="BT42386" s="153"/>
    </row>
    <row r="42387" spans="71:72" x14ac:dyDescent="0.2">
      <c r="BS42387" s="152"/>
      <c r="BT42387" s="153"/>
    </row>
    <row r="42388" spans="71:72" x14ac:dyDescent="0.2">
      <c r="BS42388" s="152"/>
      <c r="BT42388" s="153"/>
    </row>
    <row r="42389" spans="71:72" x14ac:dyDescent="0.2">
      <c r="BS42389" s="152"/>
      <c r="BT42389" s="153"/>
    </row>
    <row r="42390" spans="71:72" x14ac:dyDescent="0.2">
      <c r="BS42390" s="152"/>
      <c r="BT42390" s="153"/>
    </row>
    <row r="42391" spans="71:72" x14ac:dyDescent="0.2">
      <c r="BS42391" s="152"/>
      <c r="BT42391" s="153"/>
    </row>
    <row r="42392" spans="71:72" x14ac:dyDescent="0.2">
      <c r="BS42392" s="152"/>
      <c r="BT42392" s="153"/>
    </row>
    <row r="42393" spans="71:72" x14ac:dyDescent="0.2">
      <c r="BS42393" s="152"/>
      <c r="BT42393" s="153"/>
    </row>
    <row r="42394" spans="71:72" x14ac:dyDescent="0.2">
      <c r="BS42394" s="152"/>
      <c r="BT42394" s="153"/>
    </row>
    <row r="42395" spans="71:72" x14ac:dyDescent="0.2">
      <c r="BS42395" s="152"/>
      <c r="BT42395" s="153"/>
    </row>
    <row r="42396" spans="71:72" x14ac:dyDescent="0.2">
      <c r="BS42396" s="152"/>
      <c r="BT42396" s="153"/>
    </row>
    <row r="42397" spans="71:72" x14ac:dyDescent="0.2">
      <c r="BS42397" s="152"/>
      <c r="BT42397" s="153"/>
    </row>
    <row r="42398" spans="71:72" x14ac:dyDescent="0.2">
      <c r="BS42398" s="152"/>
      <c r="BT42398" s="153"/>
    </row>
    <row r="42399" spans="71:72" x14ac:dyDescent="0.2">
      <c r="BS42399" s="152"/>
      <c r="BT42399" s="153"/>
    </row>
    <row r="42400" spans="71:72" x14ac:dyDescent="0.2">
      <c r="BS42400" s="152"/>
      <c r="BT42400" s="153"/>
    </row>
    <row r="42401" spans="71:72" x14ac:dyDescent="0.2">
      <c r="BS42401" s="152"/>
      <c r="BT42401" s="153"/>
    </row>
    <row r="42402" spans="71:72" x14ac:dyDescent="0.2">
      <c r="BS42402" s="152"/>
      <c r="BT42402" s="153"/>
    </row>
    <row r="42403" spans="71:72" x14ac:dyDescent="0.2">
      <c r="BS42403" s="152"/>
      <c r="BT42403" s="153"/>
    </row>
    <row r="42404" spans="71:72" x14ac:dyDescent="0.2">
      <c r="BS42404" s="152"/>
      <c r="BT42404" s="153"/>
    </row>
    <row r="42405" spans="71:72" x14ac:dyDescent="0.2">
      <c r="BS42405" s="152"/>
      <c r="BT42405" s="153"/>
    </row>
    <row r="42406" spans="71:72" x14ac:dyDescent="0.2">
      <c r="BS42406" s="152"/>
      <c r="BT42406" s="153"/>
    </row>
    <row r="42407" spans="71:72" x14ac:dyDescent="0.2">
      <c r="BS42407" s="152"/>
      <c r="BT42407" s="153"/>
    </row>
    <row r="42408" spans="71:72" x14ac:dyDescent="0.2">
      <c r="BS42408" s="152"/>
      <c r="BT42408" s="153"/>
    </row>
    <row r="42409" spans="71:72" x14ac:dyDescent="0.2">
      <c r="BS42409" s="152"/>
      <c r="BT42409" s="153"/>
    </row>
    <row r="42410" spans="71:72" x14ac:dyDescent="0.2">
      <c r="BS42410" s="152"/>
      <c r="BT42410" s="153"/>
    </row>
    <row r="42411" spans="71:72" x14ac:dyDescent="0.2">
      <c r="BS42411" s="152"/>
      <c r="BT42411" s="153"/>
    </row>
    <row r="42412" spans="71:72" x14ac:dyDescent="0.2">
      <c r="BS42412" s="152"/>
      <c r="BT42412" s="153"/>
    </row>
    <row r="42413" spans="71:72" x14ac:dyDescent="0.2">
      <c r="BS42413" s="152"/>
      <c r="BT42413" s="153"/>
    </row>
    <row r="42414" spans="71:72" x14ac:dyDescent="0.2">
      <c r="BS42414" s="152"/>
      <c r="BT42414" s="153"/>
    </row>
    <row r="42415" spans="71:72" x14ac:dyDescent="0.2">
      <c r="BS42415" s="152"/>
      <c r="BT42415" s="153"/>
    </row>
    <row r="42416" spans="71:72" x14ac:dyDescent="0.2">
      <c r="BS42416" s="152"/>
      <c r="BT42416" s="153"/>
    </row>
    <row r="42417" spans="71:72" x14ac:dyDescent="0.2">
      <c r="BS42417" s="152"/>
      <c r="BT42417" s="153"/>
    </row>
    <row r="42418" spans="71:72" x14ac:dyDescent="0.2">
      <c r="BS42418" s="152"/>
      <c r="BT42418" s="153"/>
    </row>
    <row r="42419" spans="71:72" x14ac:dyDescent="0.2">
      <c r="BS42419" s="152"/>
      <c r="BT42419" s="153"/>
    </row>
    <row r="42420" spans="71:72" x14ac:dyDescent="0.2">
      <c r="BS42420" s="152"/>
      <c r="BT42420" s="153"/>
    </row>
    <row r="42421" spans="71:72" x14ac:dyDescent="0.2">
      <c r="BS42421" s="152"/>
      <c r="BT42421" s="153"/>
    </row>
    <row r="42422" spans="71:72" x14ac:dyDescent="0.2">
      <c r="BS42422" s="152"/>
      <c r="BT42422" s="153"/>
    </row>
    <row r="42423" spans="71:72" x14ac:dyDescent="0.2">
      <c r="BS42423" s="152"/>
      <c r="BT42423" s="153"/>
    </row>
    <row r="42424" spans="71:72" x14ac:dyDescent="0.2">
      <c r="BS42424" s="152"/>
      <c r="BT42424" s="153"/>
    </row>
    <row r="42425" spans="71:72" x14ac:dyDescent="0.2">
      <c r="BS42425" s="152"/>
      <c r="BT42425" s="153"/>
    </row>
    <row r="42426" spans="71:72" x14ac:dyDescent="0.2">
      <c r="BS42426" s="152"/>
      <c r="BT42426" s="153"/>
    </row>
    <row r="42427" spans="71:72" x14ac:dyDescent="0.2">
      <c r="BS42427" s="152"/>
      <c r="BT42427" s="153"/>
    </row>
    <row r="42428" spans="71:72" x14ac:dyDescent="0.2">
      <c r="BS42428" s="152"/>
      <c r="BT42428" s="153"/>
    </row>
    <row r="42429" spans="71:72" x14ac:dyDescent="0.2">
      <c r="BS42429" s="152"/>
      <c r="BT42429" s="153"/>
    </row>
    <row r="42430" spans="71:72" x14ac:dyDescent="0.2">
      <c r="BS42430" s="152"/>
      <c r="BT42430" s="153"/>
    </row>
    <row r="42431" spans="71:72" x14ac:dyDescent="0.2">
      <c r="BS42431" s="152"/>
      <c r="BT42431" s="153"/>
    </row>
    <row r="42432" spans="71:72" x14ac:dyDescent="0.2">
      <c r="BS42432" s="152"/>
      <c r="BT42432" s="153"/>
    </row>
    <row r="42433" spans="71:72" x14ac:dyDescent="0.2">
      <c r="BS42433" s="152"/>
      <c r="BT42433" s="153"/>
    </row>
    <row r="42434" spans="71:72" x14ac:dyDescent="0.2">
      <c r="BS42434" s="152"/>
      <c r="BT42434" s="153"/>
    </row>
    <row r="42435" spans="71:72" x14ac:dyDescent="0.2">
      <c r="BS42435" s="152"/>
      <c r="BT42435" s="153"/>
    </row>
    <row r="42436" spans="71:72" x14ac:dyDescent="0.2">
      <c r="BS42436" s="152"/>
      <c r="BT42436" s="153"/>
    </row>
    <row r="42437" spans="71:72" x14ac:dyDescent="0.2">
      <c r="BS42437" s="152"/>
      <c r="BT42437" s="153"/>
    </row>
    <row r="42438" spans="71:72" x14ac:dyDescent="0.2">
      <c r="BS42438" s="152"/>
      <c r="BT42438" s="153"/>
    </row>
    <row r="42439" spans="71:72" x14ac:dyDescent="0.2">
      <c r="BS42439" s="152"/>
      <c r="BT42439" s="153"/>
    </row>
    <row r="42440" spans="71:72" x14ac:dyDescent="0.2">
      <c r="BS42440" s="152"/>
      <c r="BT42440" s="153"/>
    </row>
    <row r="42441" spans="71:72" x14ac:dyDescent="0.2">
      <c r="BS42441" s="152"/>
      <c r="BT42441" s="153"/>
    </row>
    <row r="42442" spans="71:72" x14ac:dyDescent="0.2">
      <c r="BS42442" s="152"/>
      <c r="BT42442" s="153"/>
    </row>
    <row r="42443" spans="71:72" x14ac:dyDescent="0.2">
      <c r="BS42443" s="152"/>
      <c r="BT42443" s="153"/>
    </row>
    <row r="42444" spans="71:72" x14ac:dyDescent="0.2">
      <c r="BS42444" s="152"/>
      <c r="BT42444" s="153"/>
    </row>
    <row r="42445" spans="71:72" x14ac:dyDescent="0.2">
      <c r="BS42445" s="152"/>
      <c r="BT42445" s="153"/>
    </row>
    <row r="42446" spans="71:72" x14ac:dyDescent="0.2">
      <c r="BS42446" s="152"/>
      <c r="BT42446" s="153"/>
    </row>
    <row r="42447" spans="71:72" x14ac:dyDescent="0.2">
      <c r="BS42447" s="152"/>
      <c r="BT42447" s="153"/>
    </row>
    <row r="42448" spans="71:72" x14ac:dyDescent="0.2">
      <c r="BS42448" s="152"/>
      <c r="BT42448" s="153"/>
    </row>
    <row r="42449" spans="71:72" x14ac:dyDescent="0.2">
      <c r="BS42449" s="152"/>
      <c r="BT42449" s="153"/>
    </row>
    <row r="42450" spans="71:72" x14ac:dyDescent="0.2">
      <c r="BS42450" s="152"/>
      <c r="BT42450" s="153"/>
    </row>
    <row r="42451" spans="71:72" x14ac:dyDescent="0.2">
      <c r="BS42451" s="152"/>
      <c r="BT42451" s="153"/>
    </row>
    <row r="42452" spans="71:72" x14ac:dyDescent="0.2">
      <c r="BS42452" s="152"/>
      <c r="BT42452" s="153"/>
    </row>
    <row r="42453" spans="71:72" x14ac:dyDescent="0.2">
      <c r="BS42453" s="152"/>
      <c r="BT42453" s="153"/>
    </row>
    <row r="42454" spans="71:72" x14ac:dyDescent="0.2">
      <c r="BS42454" s="152"/>
      <c r="BT42454" s="153"/>
    </row>
    <row r="42455" spans="71:72" x14ac:dyDescent="0.2">
      <c r="BS42455" s="152"/>
      <c r="BT42455" s="153"/>
    </row>
    <row r="42456" spans="71:72" x14ac:dyDescent="0.2">
      <c r="BS42456" s="152"/>
      <c r="BT42456" s="153"/>
    </row>
    <row r="42457" spans="71:72" x14ac:dyDescent="0.2">
      <c r="BS42457" s="152"/>
      <c r="BT42457" s="153"/>
    </row>
    <row r="42458" spans="71:72" x14ac:dyDescent="0.2">
      <c r="BS42458" s="152"/>
      <c r="BT42458" s="153"/>
    </row>
    <row r="42459" spans="71:72" x14ac:dyDescent="0.2">
      <c r="BS42459" s="152"/>
      <c r="BT42459" s="153"/>
    </row>
    <row r="42460" spans="71:72" x14ac:dyDescent="0.2">
      <c r="BS42460" s="152"/>
      <c r="BT42460" s="153"/>
    </row>
    <row r="42461" spans="71:72" x14ac:dyDescent="0.2">
      <c r="BS42461" s="152"/>
      <c r="BT42461" s="153"/>
    </row>
    <row r="42462" spans="71:72" x14ac:dyDescent="0.2">
      <c r="BS42462" s="152"/>
      <c r="BT42462" s="153"/>
    </row>
    <row r="42463" spans="71:72" x14ac:dyDescent="0.2">
      <c r="BS42463" s="152"/>
      <c r="BT42463" s="153"/>
    </row>
    <row r="42464" spans="71:72" x14ac:dyDescent="0.2">
      <c r="BS42464" s="152"/>
      <c r="BT42464" s="153"/>
    </row>
    <row r="42465" spans="71:72" x14ac:dyDescent="0.2">
      <c r="BS42465" s="152"/>
      <c r="BT42465" s="153"/>
    </row>
    <row r="42466" spans="71:72" x14ac:dyDescent="0.2">
      <c r="BS42466" s="152"/>
      <c r="BT42466" s="153"/>
    </row>
    <row r="42467" spans="71:72" x14ac:dyDescent="0.2">
      <c r="BS42467" s="152"/>
      <c r="BT42467" s="153"/>
    </row>
    <row r="42468" spans="71:72" x14ac:dyDescent="0.2">
      <c r="BS42468" s="152"/>
      <c r="BT42468" s="153"/>
    </row>
    <row r="42469" spans="71:72" x14ac:dyDescent="0.2">
      <c r="BS42469" s="152"/>
      <c r="BT42469" s="153"/>
    </row>
    <row r="42470" spans="71:72" x14ac:dyDescent="0.2">
      <c r="BS42470" s="152"/>
      <c r="BT42470" s="153"/>
    </row>
    <row r="42471" spans="71:72" x14ac:dyDescent="0.2">
      <c r="BS42471" s="152"/>
      <c r="BT42471" s="153"/>
    </row>
    <row r="42472" spans="71:72" x14ac:dyDescent="0.2">
      <c r="BS42472" s="152"/>
      <c r="BT42472" s="153"/>
    </row>
    <row r="42473" spans="71:72" x14ac:dyDescent="0.2">
      <c r="BS42473" s="152"/>
      <c r="BT42473" s="153"/>
    </row>
    <row r="42474" spans="71:72" x14ac:dyDescent="0.2">
      <c r="BS42474" s="152"/>
      <c r="BT42474" s="153"/>
    </row>
    <row r="42475" spans="71:72" x14ac:dyDescent="0.2">
      <c r="BS42475" s="152"/>
      <c r="BT42475" s="153"/>
    </row>
    <row r="42476" spans="71:72" x14ac:dyDescent="0.2">
      <c r="BS42476" s="152"/>
      <c r="BT42476" s="153"/>
    </row>
    <row r="42477" spans="71:72" x14ac:dyDescent="0.2">
      <c r="BS42477" s="152"/>
      <c r="BT42477" s="153"/>
    </row>
    <row r="42478" spans="71:72" x14ac:dyDescent="0.2">
      <c r="BS42478" s="152"/>
      <c r="BT42478" s="153"/>
    </row>
    <row r="42479" spans="71:72" x14ac:dyDescent="0.2">
      <c r="BS42479" s="152"/>
      <c r="BT42479" s="153"/>
    </row>
    <row r="42480" spans="71:72" x14ac:dyDescent="0.2">
      <c r="BS42480" s="152"/>
      <c r="BT42480" s="153"/>
    </row>
    <row r="42481" spans="71:72" x14ac:dyDescent="0.2">
      <c r="BS42481" s="152"/>
      <c r="BT42481" s="153"/>
    </row>
    <row r="42482" spans="71:72" x14ac:dyDescent="0.2">
      <c r="BS42482" s="152"/>
      <c r="BT42482" s="153"/>
    </row>
    <row r="42483" spans="71:72" x14ac:dyDescent="0.2">
      <c r="BS42483" s="152"/>
      <c r="BT42483" s="153"/>
    </row>
    <row r="42484" spans="71:72" x14ac:dyDescent="0.2">
      <c r="BS42484" s="152"/>
      <c r="BT42484" s="153"/>
    </row>
    <row r="42485" spans="71:72" x14ac:dyDescent="0.2">
      <c r="BS42485" s="152"/>
      <c r="BT42485" s="153"/>
    </row>
    <row r="42486" spans="71:72" x14ac:dyDescent="0.2">
      <c r="BS42486" s="152"/>
      <c r="BT42486" s="153"/>
    </row>
    <row r="42487" spans="71:72" x14ac:dyDescent="0.2">
      <c r="BS42487" s="152"/>
      <c r="BT42487" s="153"/>
    </row>
    <row r="42488" spans="71:72" x14ac:dyDescent="0.2">
      <c r="BS42488" s="152"/>
      <c r="BT42488" s="153"/>
    </row>
    <row r="42489" spans="71:72" x14ac:dyDescent="0.2">
      <c r="BS42489" s="152"/>
      <c r="BT42489" s="153"/>
    </row>
    <row r="42490" spans="71:72" x14ac:dyDescent="0.2">
      <c r="BS42490" s="152"/>
      <c r="BT42490" s="153"/>
    </row>
    <row r="42491" spans="71:72" x14ac:dyDescent="0.2">
      <c r="BS42491" s="152"/>
      <c r="BT42491" s="153"/>
    </row>
    <row r="42492" spans="71:72" x14ac:dyDescent="0.2">
      <c r="BS42492" s="152"/>
      <c r="BT42492" s="153"/>
    </row>
    <row r="42493" spans="71:72" x14ac:dyDescent="0.2">
      <c r="BS42493" s="152"/>
      <c r="BT42493" s="153"/>
    </row>
    <row r="42494" spans="71:72" x14ac:dyDescent="0.2">
      <c r="BS42494" s="152"/>
      <c r="BT42494" s="153"/>
    </row>
    <row r="42495" spans="71:72" x14ac:dyDescent="0.2">
      <c r="BS42495" s="152"/>
      <c r="BT42495" s="153"/>
    </row>
    <row r="42496" spans="71:72" x14ac:dyDescent="0.2">
      <c r="BS42496" s="152"/>
      <c r="BT42496" s="153"/>
    </row>
    <row r="42497" spans="71:72" x14ac:dyDescent="0.2">
      <c r="BS42497" s="152"/>
      <c r="BT42497" s="153"/>
    </row>
    <row r="42498" spans="71:72" x14ac:dyDescent="0.2">
      <c r="BS42498" s="152"/>
      <c r="BT42498" s="153"/>
    </row>
    <row r="42499" spans="71:72" x14ac:dyDescent="0.2">
      <c r="BS42499" s="152"/>
      <c r="BT42499" s="153"/>
    </row>
    <row r="42500" spans="71:72" x14ac:dyDescent="0.2">
      <c r="BS42500" s="152"/>
      <c r="BT42500" s="153"/>
    </row>
    <row r="42501" spans="71:72" x14ac:dyDescent="0.2">
      <c r="BS42501" s="152"/>
      <c r="BT42501" s="153"/>
    </row>
    <row r="42502" spans="71:72" x14ac:dyDescent="0.2">
      <c r="BS42502" s="152"/>
      <c r="BT42502" s="153"/>
    </row>
    <row r="42503" spans="71:72" x14ac:dyDescent="0.2">
      <c r="BS42503" s="152"/>
      <c r="BT42503" s="153"/>
    </row>
    <row r="42504" spans="71:72" x14ac:dyDescent="0.2">
      <c r="BS42504" s="152"/>
      <c r="BT42504" s="153"/>
    </row>
    <row r="42505" spans="71:72" x14ac:dyDescent="0.2">
      <c r="BS42505" s="152"/>
      <c r="BT42505" s="153"/>
    </row>
    <row r="42506" spans="71:72" x14ac:dyDescent="0.2">
      <c r="BS42506" s="152"/>
      <c r="BT42506" s="153"/>
    </row>
    <row r="42507" spans="71:72" x14ac:dyDescent="0.2">
      <c r="BS42507" s="152"/>
      <c r="BT42507" s="153"/>
    </row>
    <row r="42508" spans="71:72" x14ac:dyDescent="0.2">
      <c r="BS42508" s="152"/>
      <c r="BT42508" s="153"/>
    </row>
    <row r="42509" spans="71:72" x14ac:dyDescent="0.2">
      <c r="BS42509" s="152"/>
      <c r="BT42509" s="153"/>
    </row>
    <row r="42510" spans="71:72" x14ac:dyDescent="0.2">
      <c r="BS42510" s="152"/>
      <c r="BT42510" s="153"/>
    </row>
    <row r="42511" spans="71:72" x14ac:dyDescent="0.2">
      <c r="BS42511" s="152"/>
      <c r="BT42511" s="153"/>
    </row>
    <row r="42512" spans="71:72" x14ac:dyDescent="0.2">
      <c r="BS42512" s="152"/>
      <c r="BT42512" s="153"/>
    </row>
    <row r="42513" spans="71:72" x14ac:dyDescent="0.2">
      <c r="BS42513" s="152"/>
      <c r="BT42513" s="153"/>
    </row>
    <row r="42514" spans="71:72" x14ac:dyDescent="0.2">
      <c r="BS42514" s="152"/>
      <c r="BT42514" s="153"/>
    </row>
    <row r="42515" spans="71:72" x14ac:dyDescent="0.2">
      <c r="BS42515" s="152"/>
      <c r="BT42515" s="153"/>
    </row>
    <row r="42516" spans="71:72" x14ac:dyDescent="0.2">
      <c r="BS42516" s="152"/>
      <c r="BT42516" s="153"/>
    </row>
    <row r="42517" spans="71:72" x14ac:dyDescent="0.2">
      <c r="BS42517" s="152"/>
      <c r="BT42517" s="153"/>
    </row>
    <row r="42518" spans="71:72" x14ac:dyDescent="0.2">
      <c r="BS42518" s="152"/>
      <c r="BT42518" s="153"/>
    </row>
    <row r="42519" spans="71:72" x14ac:dyDescent="0.2">
      <c r="BS42519" s="152"/>
      <c r="BT42519" s="153"/>
    </row>
    <row r="42520" spans="71:72" x14ac:dyDescent="0.2">
      <c r="BS42520" s="152"/>
      <c r="BT42520" s="153"/>
    </row>
    <row r="42521" spans="71:72" x14ac:dyDescent="0.2">
      <c r="BS42521" s="152"/>
      <c r="BT42521" s="153"/>
    </row>
    <row r="42522" spans="71:72" x14ac:dyDescent="0.2">
      <c r="BS42522" s="152"/>
      <c r="BT42522" s="153"/>
    </row>
    <row r="42523" spans="71:72" x14ac:dyDescent="0.2">
      <c r="BS42523" s="152"/>
      <c r="BT42523" s="153"/>
    </row>
    <row r="42524" spans="71:72" x14ac:dyDescent="0.2">
      <c r="BS42524" s="152"/>
      <c r="BT42524" s="153"/>
    </row>
    <row r="42525" spans="71:72" x14ac:dyDescent="0.2">
      <c r="BS42525" s="152"/>
      <c r="BT42525" s="153"/>
    </row>
    <row r="42526" spans="71:72" x14ac:dyDescent="0.2">
      <c r="BS42526" s="152"/>
      <c r="BT42526" s="153"/>
    </row>
    <row r="42527" spans="71:72" x14ac:dyDescent="0.2">
      <c r="BS42527" s="152"/>
      <c r="BT42527" s="153"/>
    </row>
    <row r="42528" spans="71:72" x14ac:dyDescent="0.2">
      <c r="BS42528" s="152"/>
      <c r="BT42528" s="153"/>
    </row>
    <row r="42529" spans="71:72" x14ac:dyDescent="0.2">
      <c r="BS42529" s="152"/>
      <c r="BT42529" s="153"/>
    </row>
    <row r="42530" spans="71:72" x14ac:dyDescent="0.2">
      <c r="BS42530" s="152"/>
      <c r="BT42530" s="153"/>
    </row>
    <row r="42531" spans="71:72" x14ac:dyDescent="0.2">
      <c r="BS42531" s="152"/>
      <c r="BT42531" s="153"/>
    </row>
    <row r="42532" spans="71:72" x14ac:dyDescent="0.2">
      <c r="BS42532" s="152"/>
      <c r="BT42532" s="153"/>
    </row>
    <row r="42533" spans="71:72" x14ac:dyDescent="0.2">
      <c r="BS42533" s="152"/>
      <c r="BT42533" s="153"/>
    </row>
    <row r="42534" spans="71:72" x14ac:dyDescent="0.2">
      <c r="BS42534" s="152"/>
      <c r="BT42534" s="153"/>
    </row>
    <row r="42535" spans="71:72" x14ac:dyDescent="0.2">
      <c r="BS42535" s="152"/>
      <c r="BT42535" s="153"/>
    </row>
    <row r="42536" spans="71:72" x14ac:dyDescent="0.2">
      <c r="BS42536" s="152"/>
      <c r="BT42536" s="153"/>
    </row>
    <row r="42537" spans="71:72" x14ac:dyDescent="0.2">
      <c r="BS42537" s="152"/>
      <c r="BT42537" s="153"/>
    </row>
    <row r="42538" spans="71:72" x14ac:dyDescent="0.2">
      <c r="BS42538" s="152"/>
      <c r="BT42538" s="153"/>
    </row>
    <row r="42539" spans="71:72" x14ac:dyDescent="0.2">
      <c r="BS42539" s="152"/>
      <c r="BT42539" s="153"/>
    </row>
    <row r="42540" spans="71:72" x14ac:dyDescent="0.2">
      <c r="BS42540" s="152"/>
      <c r="BT42540" s="153"/>
    </row>
    <row r="42541" spans="71:72" x14ac:dyDescent="0.2">
      <c r="BS42541" s="152"/>
      <c r="BT42541" s="153"/>
    </row>
    <row r="42542" spans="71:72" x14ac:dyDescent="0.2">
      <c r="BS42542" s="152"/>
      <c r="BT42542" s="153"/>
    </row>
    <row r="42543" spans="71:72" x14ac:dyDescent="0.2">
      <c r="BS42543" s="152"/>
      <c r="BT42543" s="153"/>
    </row>
    <row r="42544" spans="71:72" x14ac:dyDescent="0.2">
      <c r="BS42544" s="152"/>
      <c r="BT42544" s="153"/>
    </row>
    <row r="42545" spans="71:72" x14ac:dyDescent="0.2">
      <c r="BS42545" s="152"/>
      <c r="BT42545" s="153"/>
    </row>
    <row r="42546" spans="71:72" x14ac:dyDescent="0.2">
      <c r="BS42546" s="152"/>
      <c r="BT42546" s="153"/>
    </row>
    <row r="42547" spans="71:72" x14ac:dyDescent="0.2">
      <c r="BS42547" s="152"/>
      <c r="BT42547" s="153"/>
    </row>
    <row r="42548" spans="71:72" x14ac:dyDescent="0.2">
      <c r="BS42548" s="152"/>
      <c r="BT42548" s="153"/>
    </row>
    <row r="42549" spans="71:72" x14ac:dyDescent="0.2">
      <c r="BS42549" s="152"/>
      <c r="BT42549" s="153"/>
    </row>
    <row r="42550" spans="71:72" x14ac:dyDescent="0.2">
      <c r="BS42550" s="152"/>
      <c r="BT42550" s="153"/>
    </row>
    <row r="42551" spans="71:72" x14ac:dyDescent="0.2">
      <c r="BS42551" s="152"/>
      <c r="BT42551" s="153"/>
    </row>
    <row r="42552" spans="71:72" x14ac:dyDescent="0.2">
      <c r="BS42552" s="152"/>
      <c r="BT42552" s="153"/>
    </row>
    <row r="42553" spans="71:72" x14ac:dyDescent="0.2">
      <c r="BS42553" s="152"/>
      <c r="BT42553" s="153"/>
    </row>
    <row r="42554" spans="71:72" x14ac:dyDescent="0.2">
      <c r="BS42554" s="152"/>
      <c r="BT42554" s="153"/>
    </row>
    <row r="42555" spans="71:72" x14ac:dyDescent="0.2">
      <c r="BS42555" s="152"/>
      <c r="BT42555" s="153"/>
    </row>
    <row r="42556" spans="71:72" x14ac:dyDescent="0.2">
      <c r="BS42556" s="152"/>
      <c r="BT42556" s="153"/>
    </row>
    <row r="42557" spans="71:72" x14ac:dyDescent="0.2">
      <c r="BS42557" s="152"/>
      <c r="BT42557" s="153"/>
    </row>
    <row r="42558" spans="71:72" x14ac:dyDescent="0.2">
      <c r="BS42558" s="152"/>
      <c r="BT42558" s="153"/>
    </row>
    <row r="42559" spans="71:72" x14ac:dyDescent="0.2">
      <c r="BS42559" s="152"/>
      <c r="BT42559" s="153"/>
    </row>
    <row r="42560" spans="71:72" x14ac:dyDescent="0.2">
      <c r="BS42560" s="152"/>
      <c r="BT42560" s="153"/>
    </row>
    <row r="42561" spans="71:72" x14ac:dyDescent="0.2">
      <c r="BS42561" s="152"/>
      <c r="BT42561" s="153"/>
    </row>
    <row r="42562" spans="71:72" x14ac:dyDescent="0.2">
      <c r="BS42562" s="152"/>
      <c r="BT42562" s="153"/>
    </row>
    <row r="42563" spans="71:72" x14ac:dyDescent="0.2">
      <c r="BS42563" s="152"/>
      <c r="BT42563" s="153"/>
    </row>
    <row r="42564" spans="71:72" x14ac:dyDescent="0.2">
      <c r="BS42564" s="152"/>
      <c r="BT42564" s="153"/>
    </row>
    <row r="42565" spans="71:72" x14ac:dyDescent="0.2">
      <c r="BS42565" s="152"/>
      <c r="BT42565" s="153"/>
    </row>
    <row r="42566" spans="71:72" x14ac:dyDescent="0.2">
      <c r="BS42566" s="152"/>
      <c r="BT42566" s="153"/>
    </row>
    <row r="42567" spans="71:72" x14ac:dyDescent="0.2">
      <c r="BS42567" s="152"/>
      <c r="BT42567" s="153"/>
    </row>
    <row r="42568" spans="71:72" x14ac:dyDescent="0.2">
      <c r="BS42568" s="152"/>
      <c r="BT42568" s="153"/>
    </row>
    <row r="42569" spans="71:72" x14ac:dyDescent="0.2">
      <c r="BS42569" s="152"/>
      <c r="BT42569" s="153"/>
    </row>
    <row r="42570" spans="71:72" x14ac:dyDescent="0.2">
      <c r="BS42570" s="152"/>
      <c r="BT42570" s="153"/>
    </row>
    <row r="42571" spans="71:72" x14ac:dyDescent="0.2">
      <c r="BS42571" s="152"/>
      <c r="BT42571" s="153"/>
    </row>
    <row r="42572" spans="71:72" x14ac:dyDescent="0.2">
      <c r="BS42572" s="152"/>
      <c r="BT42572" s="153"/>
    </row>
    <row r="42573" spans="71:72" x14ac:dyDescent="0.2">
      <c r="BS42573" s="152"/>
      <c r="BT42573" s="153"/>
    </row>
    <row r="42574" spans="71:72" x14ac:dyDescent="0.2">
      <c r="BS42574" s="152"/>
      <c r="BT42574" s="153"/>
    </row>
    <row r="42575" spans="71:72" x14ac:dyDescent="0.2">
      <c r="BS42575" s="152"/>
      <c r="BT42575" s="153"/>
    </row>
    <row r="42576" spans="71:72" x14ac:dyDescent="0.2">
      <c r="BS42576" s="152"/>
      <c r="BT42576" s="153"/>
    </row>
    <row r="42577" spans="71:72" x14ac:dyDescent="0.2">
      <c r="BS42577" s="152"/>
      <c r="BT42577" s="153"/>
    </row>
    <row r="42578" spans="71:72" x14ac:dyDescent="0.2">
      <c r="BS42578" s="152"/>
      <c r="BT42578" s="153"/>
    </row>
    <row r="42579" spans="71:72" x14ac:dyDescent="0.2">
      <c r="BS42579" s="152"/>
      <c r="BT42579" s="153"/>
    </row>
    <row r="42580" spans="71:72" x14ac:dyDescent="0.2">
      <c r="BS42580" s="152"/>
      <c r="BT42580" s="153"/>
    </row>
    <row r="42581" spans="71:72" x14ac:dyDescent="0.2">
      <c r="BS42581" s="152"/>
      <c r="BT42581" s="153"/>
    </row>
    <row r="42582" spans="71:72" x14ac:dyDescent="0.2">
      <c r="BS42582" s="152"/>
      <c r="BT42582" s="153"/>
    </row>
    <row r="42583" spans="71:72" x14ac:dyDescent="0.2">
      <c r="BS42583" s="152"/>
      <c r="BT42583" s="153"/>
    </row>
    <row r="42584" spans="71:72" x14ac:dyDescent="0.2">
      <c r="BS42584" s="152"/>
      <c r="BT42584" s="153"/>
    </row>
    <row r="42585" spans="71:72" x14ac:dyDescent="0.2">
      <c r="BS42585" s="152"/>
      <c r="BT42585" s="153"/>
    </row>
    <row r="42586" spans="71:72" x14ac:dyDescent="0.2">
      <c r="BS42586" s="152"/>
      <c r="BT42586" s="153"/>
    </row>
    <row r="42587" spans="71:72" x14ac:dyDescent="0.2">
      <c r="BS42587" s="152"/>
      <c r="BT42587" s="153"/>
    </row>
    <row r="42588" spans="71:72" x14ac:dyDescent="0.2">
      <c r="BS42588" s="152"/>
      <c r="BT42588" s="153"/>
    </row>
    <row r="42589" spans="71:72" x14ac:dyDescent="0.2">
      <c r="BS42589" s="152"/>
      <c r="BT42589" s="153"/>
    </row>
    <row r="42590" spans="71:72" x14ac:dyDescent="0.2">
      <c r="BS42590" s="152"/>
      <c r="BT42590" s="153"/>
    </row>
    <row r="42591" spans="71:72" x14ac:dyDescent="0.2">
      <c r="BS42591" s="152"/>
      <c r="BT42591" s="153"/>
    </row>
    <row r="42592" spans="71:72" x14ac:dyDescent="0.2">
      <c r="BS42592" s="152"/>
      <c r="BT42592" s="153"/>
    </row>
    <row r="42593" spans="71:72" x14ac:dyDescent="0.2">
      <c r="BS42593" s="152"/>
      <c r="BT42593" s="153"/>
    </row>
    <row r="42594" spans="71:72" x14ac:dyDescent="0.2">
      <c r="BS42594" s="152"/>
      <c r="BT42594" s="153"/>
    </row>
    <row r="42595" spans="71:72" x14ac:dyDescent="0.2">
      <c r="BS42595" s="152"/>
      <c r="BT42595" s="153"/>
    </row>
    <row r="42596" spans="71:72" x14ac:dyDescent="0.2">
      <c r="BS42596" s="152"/>
      <c r="BT42596" s="153"/>
    </row>
    <row r="42597" spans="71:72" x14ac:dyDescent="0.2">
      <c r="BS42597" s="152"/>
      <c r="BT42597" s="153"/>
    </row>
    <row r="42598" spans="71:72" x14ac:dyDescent="0.2">
      <c r="BS42598" s="152"/>
      <c r="BT42598" s="153"/>
    </row>
    <row r="42599" spans="71:72" x14ac:dyDescent="0.2">
      <c r="BS42599" s="152"/>
      <c r="BT42599" s="153"/>
    </row>
    <row r="42600" spans="71:72" x14ac:dyDescent="0.2">
      <c r="BS42600" s="152"/>
      <c r="BT42600" s="153"/>
    </row>
    <row r="42601" spans="71:72" x14ac:dyDescent="0.2">
      <c r="BS42601" s="152"/>
      <c r="BT42601" s="153"/>
    </row>
    <row r="42602" spans="71:72" x14ac:dyDescent="0.2">
      <c r="BS42602" s="152"/>
      <c r="BT42602" s="153"/>
    </row>
    <row r="42603" spans="71:72" x14ac:dyDescent="0.2">
      <c r="BS42603" s="152"/>
      <c r="BT42603" s="153"/>
    </row>
    <row r="42604" spans="71:72" x14ac:dyDescent="0.2">
      <c r="BS42604" s="152"/>
      <c r="BT42604" s="153"/>
    </row>
    <row r="42605" spans="71:72" x14ac:dyDescent="0.2">
      <c r="BS42605" s="152"/>
      <c r="BT42605" s="153"/>
    </row>
    <row r="42606" spans="71:72" x14ac:dyDescent="0.2">
      <c r="BS42606" s="152"/>
      <c r="BT42606" s="153"/>
    </row>
    <row r="42607" spans="71:72" x14ac:dyDescent="0.2">
      <c r="BS42607" s="152"/>
      <c r="BT42607" s="153"/>
    </row>
    <row r="42608" spans="71:72" x14ac:dyDescent="0.2">
      <c r="BS42608" s="152"/>
      <c r="BT42608" s="153"/>
    </row>
    <row r="42609" spans="71:72" x14ac:dyDescent="0.2">
      <c r="BS42609" s="152"/>
      <c r="BT42609" s="153"/>
    </row>
    <row r="42610" spans="71:72" x14ac:dyDescent="0.2">
      <c r="BS42610" s="152"/>
      <c r="BT42610" s="153"/>
    </row>
    <row r="42611" spans="71:72" x14ac:dyDescent="0.2">
      <c r="BS42611" s="152"/>
      <c r="BT42611" s="153"/>
    </row>
    <row r="42612" spans="71:72" x14ac:dyDescent="0.2">
      <c r="BS42612" s="152"/>
      <c r="BT42612" s="153"/>
    </row>
    <row r="42613" spans="71:72" x14ac:dyDescent="0.2">
      <c r="BS42613" s="152"/>
      <c r="BT42613" s="153"/>
    </row>
    <row r="42614" spans="71:72" x14ac:dyDescent="0.2">
      <c r="BS42614" s="152"/>
      <c r="BT42614" s="153"/>
    </row>
    <row r="42615" spans="71:72" x14ac:dyDescent="0.2">
      <c r="BS42615" s="152"/>
      <c r="BT42615" s="153"/>
    </row>
    <row r="42616" spans="71:72" x14ac:dyDescent="0.2">
      <c r="BS42616" s="152"/>
      <c r="BT42616" s="153"/>
    </row>
    <row r="42617" spans="71:72" x14ac:dyDescent="0.2">
      <c r="BS42617" s="152"/>
      <c r="BT42617" s="153"/>
    </row>
    <row r="42618" spans="71:72" x14ac:dyDescent="0.2">
      <c r="BS42618" s="152"/>
      <c r="BT42618" s="153"/>
    </row>
    <row r="42619" spans="71:72" x14ac:dyDescent="0.2">
      <c r="BS42619" s="152"/>
      <c r="BT42619" s="153"/>
    </row>
    <row r="42620" spans="71:72" x14ac:dyDescent="0.2">
      <c r="BS42620" s="152"/>
      <c r="BT42620" s="153"/>
    </row>
    <row r="42621" spans="71:72" x14ac:dyDescent="0.2">
      <c r="BS42621" s="152"/>
      <c r="BT42621" s="153"/>
    </row>
    <row r="42622" spans="71:72" x14ac:dyDescent="0.2">
      <c r="BS42622" s="152"/>
      <c r="BT42622" s="153"/>
    </row>
    <row r="42623" spans="71:72" x14ac:dyDescent="0.2">
      <c r="BS42623" s="152"/>
      <c r="BT42623" s="153"/>
    </row>
    <row r="42624" spans="71:72" x14ac:dyDescent="0.2">
      <c r="BS42624" s="152"/>
      <c r="BT42624" s="153"/>
    </row>
    <row r="42625" spans="71:72" x14ac:dyDescent="0.2">
      <c r="BS42625" s="152"/>
      <c r="BT42625" s="153"/>
    </row>
    <row r="42626" spans="71:72" x14ac:dyDescent="0.2">
      <c r="BS42626" s="152"/>
      <c r="BT42626" s="153"/>
    </row>
    <row r="42627" spans="71:72" x14ac:dyDescent="0.2">
      <c r="BS42627" s="152"/>
      <c r="BT42627" s="153"/>
    </row>
    <row r="42628" spans="71:72" x14ac:dyDescent="0.2">
      <c r="BS42628" s="152"/>
      <c r="BT42628" s="153"/>
    </row>
    <row r="42629" spans="71:72" x14ac:dyDescent="0.2">
      <c r="BS42629" s="152"/>
      <c r="BT42629" s="153"/>
    </row>
    <row r="42630" spans="71:72" x14ac:dyDescent="0.2">
      <c r="BS42630" s="152"/>
      <c r="BT42630" s="153"/>
    </row>
    <row r="42631" spans="71:72" x14ac:dyDescent="0.2">
      <c r="BS42631" s="152"/>
      <c r="BT42631" s="153"/>
    </row>
    <row r="42632" spans="71:72" x14ac:dyDescent="0.2">
      <c r="BS42632" s="152"/>
      <c r="BT42632" s="153"/>
    </row>
    <row r="42633" spans="71:72" x14ac:dyDescent="0.2">
      <c r="BS42633" s="152"/>
      <c r="BT42633" s="153"/>
    </row>
    <row r="42634" spans="71:72" x14ac:dyDescent="0.2">
      <c r="BS42634" s="152"/>
      <c r="BT42634" s="153"/>
    </row>
    <row r="42635" spans="71:72" x14ac:dyDescent="0.2">
      <c r="BS42635" s="152"/>
      <c r="BT42635" s="153"/>
    </row>
    <row r="42636" spans="71:72" x14ac:dyDescent="0.2">
      <c r="BS42636" s="152"/>
      <c r="BT42636" s="153"/>
    </row>
    <row r="42637" spans="71:72" x14ac:dyDescent="0.2">
      <c r="BS42637" s="152"/>
      <c r="BT42637" s="153"/>
    </row>
    <row r="42638" spans="71:72" x14ac:dyDescent="0.2">
      <c r="BS42638" s="152"/>
      <c r="BT42638" s="153"/>
    </row>
    <row r="42639" spans="71:72" x14ac:dyDescent="0.2">
      <c r="BS42639" s="152"/>
      <c r="BT42639" s="153"/>
    </row>
    <row r="42640" spans="71:72" x14ac:dyDescent="0.2">
      <c r="BS42640" s="152"/>
      <c r="BT42640" s="153"/>
    </row>
    <row r="42641" spans="71:72" x14ac:dyDescent="0.2">
      <c r="BS42641" s="152"/>
      <c r="BT42641" s="153"/>
    </row>
    <row r="42642" spans="71:72" x14ac:dyDescent="0.2">
      <c r="BS42642" s="152"/>
      <c r="BT42642" s="153"/>
    </row>
    <row r="42643" spans="71:72" x14ac:dyDescent="0.2">
      <c r="BS42643" s="152"/>
      <c r="BT42643" s="153"/>
    </row>
    <row r="42644" spans="71:72" x14ac:dyDescent="0.2">
      <c r="BS42644" s="152"/>
      <c r="BT42644" s="153"/>
    </row>
    <row r="42645" spans="71:72" x14ac:dyDescent="0.2">
      <c r="BS42645" s="152"/>
      <c r="BT42645" s="153"/>
    </row>
    <row r="42646" spans="71:72" x14ac:dyDescent="0.2">
      <c r="BS42646" s="152"/>
      <c r="BT42646" s="153"/>
    </row>
    <row r="42647" spans="71:72" x14ac:dyDescent="0.2">
      <c r="BS42647" s="152"/>
      <c r="BT42647" s="153"/>
    </row>
    <row r="42648" spans="71:72" x14ac:dyDescent="0.2">
      <c r="BS42648" s="152"/>
      <c r="BT42648" s="153"/>
    </row>
    <row r="42649" spans="71:72" x14ac:dyDescent="0.2">
      <c r="BS42649" s="152"/>
      <c r="BT42649" s="153"/>
    </row>
    <row r="42650" spans="71:72" x14ac:dyDescent="0.2">
      <c r="BS42650" s="152"/>
      <c r="BT42650" s="153"/>
    </row>
    <row r="42651" spans="71:72" x14ac:dyDescent="0.2">
      <c r="BS42651" s="152"/>
      <c r="BT42651" s="153"/>
    </row>
    <row r="42652" spans="71:72" x14ac:dyDescent="0.2">
      <c r="BS42652" s="152"/>
      <c r="BT42652" s="153"/>
    </row>
    <row r="42653" spans="71:72" x14ac:dyDescent="0.2">
      <c r="BS42653" s="152"/>
      <c r="BT42653" s="153"/>
    </row>
    <row r="42654" spans="71:72" x14ac:dyDescent="0.2">
      <c r="BS42654" s="152"/>
      <c r="BT42654" s="153"/>
    </row>
    <row r="42655" spans="71:72" x14ac:dyDescent="0.2">
      <c r="BS42655" s="152"/>
      <c r="BT42655" s="153"/>
    </row>
    <row r="42656" spans="71:72" x14ac:dyDescent="0.2">
      <c r="BS42656" s="152"/>
      <c r="BT42656" s="153"/>
    </row>
    <row r="42657" spans="71:72" x14ac:dyDescent="0.2">
      <c r="BS42657" s="152"/>
      <c r="BT42657" s="153"/>
    </row>
    <row r="42658" spans="71:72" x14ac:dyDescent="0.2">
      <c r="BS42658" s="152"/>
      <c r="BT42658" s="153"/>
    </row>
    <row r="42659" spans="71:72" x14ac:dyDescent="0.2">
      <c r="BS42659" s="152"/>
      <c r="BT42659" s="153"/>
    </row>
    <row r="42660" spans="71:72" x14ac:dyDescent="0.2">
      <c r="BS42660" s="152"/>
      <c r="BT42660" s="153"/>
    </row>
    <row r="42661" spans="71:72" x14ac:dyDescent="0.2">
      <c r="BS42661" s="152"/>
      <c r="BT42661" s="153"/>
    </row>
    <row r="42662" spans="71:72" x14ac:dyDescent="0.2">
      <c r="BS42662" s="152"/>
      <c r="BT42662" s="153"/>
    </row>
    <row r="42663" spans="71:72" x14ac:dyDescent="0.2">
      <c r="BS42663" s="152"/>
      <c r="BT42663" s="153"/>
    </row>
    <row r="42664" spans="71:72" x14ac:dyDescent="0.2">
      <c r="BS42664" s="152"/>
      <c r="BT42664" s="153"/>
    </row>
    <row r="42665" spans="71:72" x14ac:dyDescent="0.2">
      <c r="BS42665" s="152"/>
      <c r="BT42665" s="153"/>
    </row>
    <row r="42666" spans="71:72" x14ac:dyDescent="0.2">
      <c r="BS42666" s="152"/>
      <c r="BT42666" s="153"/>
    </row>
    <row r="42667" spans="71:72" x14ac:dyDescent="0.2">
      <c r="BS42667" s="152"/>
      <c r="BT42667" s="153"/>
    </row>
    <row r="42668" spans="71:72" x14ac:dyDescent="0.2">
      <c r="BS42668" s="152"/>
      <c r="BT42668" s="153"/>
    </row>
    <row r="42669" spans="71:72" x14ac:dyDescent="0.2">
      <c r="BS42669" s="152"/>
      <c r="BT42669" s="153"/>
    </row>
    <row r="42670" spans="71:72" x14ac:dyDescent="0.2">
      <c r="BS42670" s="152"/>
      <c r="BT42670" s="153"/>
    </row>
    <row r="42671" spans="71:72" x14ac:dyDescent="0.2">
      <c r="BS42671" s="152"/>
      <c r="BT42671" s="153"/>
    </row>
    <row r="42672" spans="71:72" x14ac:dyDescent="0.2">
      <c r="BS42672" s="152"/>
      <c r="BT42672" s="153"/>
    </row>
    <row r="42673" spans="71:72" x14ac:dyDescent="0.2">
      <c r="BS42673" s="152"/>
      <c r="BT42673" s="153"/>
    </row>
    <row r="42674" spans="71:72" x14ac:dyDescent="0.2">
      <c r="BS42674" s="152"/>
      <c r="BT42674" s="153"/>
    </row>
    <row r="42675" spans="71:72" x14ac:dyDescent="0.2">
      <c r="BS42675" s="152"/>
      <c r="BT42675" s="153"/>
    </row>
    <row r="42676" spans="71:72" x14ac:dyDescent="0.2">
      <c r="BS42676" s="152"/>
      <c r="BT42676" s="153"/>
    </row>
    <row r="42677" spans="71:72" x14ac:dyDescent="0.2">
      <c r="BS42677" s="152"/>
      <c r="BT42677" s="153"/>
    </row>
    <row r="42678" spans="71:72" x14ac:dyDescent="0.2">
      <c r="BS42678" s="152"/>
      <c r="BT42678" s="153"/>
    </row>
    <row r="42679" spans="71:72" x14ac:dyDescent="0.2">
      <c r="BS42679" s="152"/>
      <c r="BT42679" s="153"/>
    </row>
    <row r="42680" spans="71:72" x14ac:dyDescent="0.2">
      <c r="BS42680" s="152"/>
      <c r="BT42680" s="153"/>
    </row>
    <row r="42681" spans="71:72" x14ac:dyDescent="0.2">
      <c r="BS42681" s="152"/>
      <c r="BT42681" s="153"/>
    </row>
    <row r="42682" spans="71:72" x14ac:dyDescent="0.2">
      <c r="BS42682" s="152"/>
      <c r="BT42682" s="153"/>
    </row>
    <row r="42683" spans="71:72" x14ac:dyDescent="0.2">
      <c r="BS42683" s="152"/>
      <c r="BT42683" s="153"/>
    </row>
    <row r="42684" spans="71:72" x14ac:dyDescent="0.2">
      <c r="BS42684" s="152"/>
      <c r="BT42684" s="153"/>
    </row>
    <row r="42685" spans="71:72" x14ac:dyDescent="0.2">
      <c r="BS42685" s="152"/>
      <c r="BT42685" s="153"/>
    </row>
    <row r="42686" spans="71:72" x14ac:dyDescent="0.2">
      <c r="BS42686" s="152"/>
      <c r="BT42686" s="153"/>
    </row>
    <row r="42687" spans="71:72" x14ac:dyDescent="0.2">
      <c r="BS42687" s="152"/>
      <c r="BT42687" s="153"/>
    </row>
    <row r="42688" spans="71:72" x14ac:dyDescent="0.2">
      <c r="BS42688" s="152"/>
      <c r="BT42688" s="153"/>
    </row>
    <row r="42689" spans="71:72" x14ac:dyDescent="0.2">
      <c r="BS42689" s="152"/>
      <c r="BT42689" s="153"/>
    </row>
    <row r="42690" spans="71:72" x14ac:dyDescent="0.2">
      <c r="BS42690" s="152"/>
      <c r="BT42690" s="153"/>
    </row>
    <row r="42691" spans="71:72" x14ac:dyDescent="0.2">
      <c r="BS42691" s="152"/>
      <c r="BT42691" s="153"/>
    </row>
    <row r="42692" spans="71:72" x14ac:dyDescent="0.2">
      <c r="BS42692" s="152"/>
      <c r="BT42692" s="153"/>
    </row>
    <row r="42693" spans="71:72" x14ac:dyDescent="0.2">
      <c r="BS42693" s="152"/>
      <c r="BT42693" s="153"/>
    </row>
    <row r="42694" spans="71:72" x14ac:dyDescent="0.2">
      <c r="BS42694" s="152"/>
      <c r="BT42694" s="153"/>
    </row>
    <row r="42695" spans="71:72" x14ac:dyDescent="0.2">
      <c r="BS42695" s="152"/>
      <c r="BT42695" s="153"/>
    </row>
    <row r="42696" spans="71:72" x14ac:dyDescent="0.2">
      <c r="BS42696" s="152"/>
      <c r="BT42696" s="153"/>
    </row>
    <row r="42697" spans="71:72" x14ac:dyDescent="0.2">
      <c r="BS42697" s="152"/>
      <c r="BT42697" s="153"/>
    </row>
    <row r="42698" spans="71:72" x14ac:dyDescent="0.2">
      <c r="BS42698" s="152"/>
      <c r="BT42698" s="153"/>
    </row>
    <row r="42699" spans="71:72" x14ac:dyDescent="0.2">
      <c r="BS42699" s="152"/>
      <c r="BT42699" s="153"/>
    </row>
    <row r="42700" spans="71:72" x14ac:dyDescent="0.2">
      <c r="BS42700" s="152"/>
      <c r="BT42700" s="153"/>
    </row>
    <row r="42701" spans="71:72" x14ac:dyDescent="0.2">
      <c r="BS42701" s="152"/>
      <c r="BT42701" s="153"/>
    </row>
    <row r="42702" spans="71:72" x14ac:dyDescent="0.2">
      <c r="BS42702" s="152"/>
      <c r="BT42702" s="153"/>
    </row>
    <row r="42703" spans="71:72" x14ac:dyDescent="0.2">
      <c r="BS42703" s="152"/>
      <c r="BT42703" s="153"/>
    </row>
    <row r="42704" spans="71:72" x14ac:dyDescent="0.2">
      <c r="BS42704" s="152"/>
      <c r="BT42704" s="153"/>
    </row>
    <row r="42705" spans="71:72" x14ac:dyDescent="0.2">
      <c r="BS42705" s="152"/>
      <c r="BT42705" s="153"/>
    </row>
    <row r="42706" spans="71:72" x14ac:dyDescent="0.2">
      <c r="BS42706" s="152"/>
      <c r="BT42706" s="153"/>
    </row>
    <row r="42707" spans="71:72" x14ac:dyDescent="0.2">
      <c r="BS42707" s="152"/>
      <c r="BT42707" s="153"/>
    </row>
    <row r="42708" spans="71:72" x14ac:dyDescent="0.2">
      <c r="BS42708" s="152"/>
      <c r="BT42708" s="153"/>
    </row>
    <row r="42709" spans="71:72" x14ac:dyDescent="0.2">
      <c r="BS42709" s="152"/>
      <c r="BT42709" s="153"/>
    </row>
    <row r="42710" spans="71:72" x14ac:dyDescent="0.2">
      <c r="BS42710" s="152"/>
      <c r="BT42710" s="153"/>
    </row>
    <row r="42711" spans="71:72" x14ac:dyDescent="0.2">
      <c r="BS42711" s="152"/>
      <c r="BT42711" s="153"/>
    </row>
    <row r="42712" spans="71:72" x14ac:dyDescent="0.2">
      <c r="BS42712" s="152"/>
      <c r="BT42712" s="153"/>
    </row>
    <row r="42713" spans="71:72" x14ac:dyDescent="0.2">
      <c r="BS42713" s="152"/>
      <c r="BT42713" s="153"/>
    </row>
    <row r="42714" spans="71:72" x14ac:dyDescent="0.2">
      <c r="BS42714" s="152"/>
      <c r="BT42714" s="153"/>
    </row>
    <row r="42715" spans="71:72" x14ac:dyDescent="0.2">
      <c r="BS42715" s="152"/>
      <c r="BT42715" s="153"/>
    </row>
    <row r="42716" spans="71:72" x14ac:dyDescent="0.2">
      <c r="BS42716" s="152"/>
      <c r="BT42716" s="153"/>
    </row>
    <row r="42717" spans="71:72" x14ac:dyDescent="0.2">
      <c r="BS42717" s="152"/>
      <c r="BT42717" s="153"/>
    </row>
    <row r="42718" spans="71:72" x14ac:dyDescent="0.2">
      <c r="BS42718" s="152"/>
      <c r="BT42718" s="153"/>
    </row>
    <row r="42719" spans="71:72" x14ac:dyDescent="0.2">
      <c r="BS42719" s="152"/>
      <c r="BT42719" s="153"/>
    </row>
    <row r="42720" spans="71:72" x14ac:dyDescent="0.2">
      <c r="BS42720" s="152"/>
      <c r="BT42720" s="153"/>
    </row>
    <row r="42721" spans="71:72" x14ac:dyDescent="0.2">
      <c r="BS42721" s="152"/>
      <c r="BT42721" s="153"/>
    </row>
    <row r="42722" spans="71:72" x14ac:dyDescent="0.2">
      <c r="BS42722" s="152"/>
      <c r="BT42722" s="153"/>
    </row>
    <row r="42723" spans="71:72" x14ac:dyDescent="0.2">
      <c r="BS42723" s="152"/>
      <c r="BT42723" s="153"/>
    </row>
    <row r="42724" spans="71:72" x14ac:dyDescent="0.2">
      <c r="BS42724" s="152"/>
      <c r="BT42724" s="153"/>
    </row>
    <row r="42725" spans="71:72" x14ac:dyDescent="0.2">
      <c r="BS42725" s="152"/>
      <c r="BT42725" s="153"/>
    </row>
    <row r="42726" spans="71:72" x14ac:dyDescent="0.2">
      <c r="BS42726" s="152"/>
      <c r="BT42726" s="153"/>
    </row>
    <row r="42727" spans="71:72" x14ac:dyDescent="0.2">
      <c r="BS42727" s="152"/>
      <c r="BT42727" s="153"/>
    </row>
    <row r="42728" spans="71:72" x14ac:dyDescent="0.2">
      <c r="BS42728" s="152"/>
      <c r="BT42728" s="153"/>
    </row>
    <row r="42729" spans="71:72" x14ac:dyDescent="0.2">
      <c r="BS42729" s="152"/>
      <c r="BT42729" s="153"/>
    </row>
    <row r="42730" spans="71:72" x14ac:dyDescent="0.2">
      <c r="BS42730" s="152"/>
      <c r="BT42730" s="153"/>
    </row>
    <row r="42731" spans="71:72" x14ac:dyDescent="0.2">
      <c r="BS42731" s="152"/>
      <c r="BT42731" s="153"/>
    </row>
    <row r="42732" spans="71:72" x14ac:dyDescent="0.2">
      <c r="BS42732" s="152"/>
      <c r="BT42732" s="153"/>
    </row>
    <row r="42733" spans="71:72" x14ac:dyDescent="0.2">
      <c r="BS42733" s="152"/>
      <c r="BT42733" s="153"/>
    </row>
    <row r="42734" spans="71:72" x14ac:dyDescent="0.2">
      <c r="BS42734" s="152"/>
      <c r="BT42734" s="153"/>
    </row>
    <row r="42735" spans="71:72" x14ac:dyDescent="0.2">
      <c r="BS42735" s="152"/>
      <c r="BT42735" s="153"/>
    </row>
    <row r="42736" spans="71:72" x14ac:dyDescent="0.2">
      <c r="BS42736" s="152"/>
      <c r="BT42736" s="153"/>
    </row>
    <row r="42737" spans="71:72" x14ac:dyDescent="0.2">
      <c r="BS42737" s="152"/>
      <c r="BT42737" s="153"/>
    </row>
    <row r="42738" spans="71:72" x14ac:dyDescent="0.2">
      <c r="BS42738" s="152"/>
      <c r="BT42738" s="153"/>
    </row>
    <row r="42739" spans="71:72" x14ac:dyDescent="0.2">
      <c r="BS42739" s="152"/>
      <c r="BT42739" s="153"/>
    </row>
    <row r="42740" spans="71:72" x14ac:dyDescent="0.2">
      <c r="BS42740" s="152"/>
      <c r="BT42740" s="153"/>
    </row>
    <row r="42741" spans="71:72" x14ac:dyDescent="0.2">
      <c r="BS42741" s="152"/>
      <c r="BT42741" s="153"/>
    </row>
    <row r="42742" spans="71:72" x14ac:dyDescent="0.2">
      <c r="BS42742" s="152"/>
      <c r="BT42742" s="153"/>
    </row>
    <row r="42743" spans="71:72" x14ac:dyDescent="0.2">
      <c r="BS42743" s="152"/>
      <c r="BT42743" s="153"/>
    </row>
    <row r="42744" spans="71:72" x14ac:dyDescent="0.2">
      <c r="BS42744" s="152"/>
      <c r="BT42744" s="153"/>
    </row>
    <row r="42745" spans="71:72" x14ac:dyDescent="0.2">
      <c r="BS42745" s="152"/>
      <c r="BT42745" s="153"/>
    </row>
    <row r="42746" spans="71:72" x14ac:dyDescent="0.2">
      <c r="BS42746" s="152"/>
      <c r="BT42746" s="153"/>
    </row>
    <row r="42747" spans="71:72" x14ac:dyDescent="0.2">
      <c r="BS42747" s="152"/>
      <c r="BT42747" s="153"/>
    </row>
    <row r="42748" spans="71:72" x14ac:dyDescent="0.2">
      <c r="BS42748" s="152"/>
      <c r="BT42748" s="153"/>
    </row>
    <row r="42749" spans="71:72" x14ac:dyDescent="0.2">
      <c r="BS42749" s="152"/>
      <c r="BT42749" s="153"/>
    </row>
    <row r="42750" spans="71:72" x14ac:dyDescent="0.2">
      <c r="BS42750" s="152"/>
      <c r="BT42750" s="153"/>
    </row>
    <row r="42751" spans="71:72" x14ac:dyDescent="0.2">
      <c r="BS42751" s="152"/>
      <c r="BT42751" s="153"/>
    </row>
    <row r="42752" spans="71:72" x14ac:dyDescent="0.2">
      <c r="BS42752" s="152"/>
      <c r="BT42752" s="153"/>
    </row>
    <row r="42753" spans="71:72" x14ac:dyDescent="0.2">
      <c r="BS42753" s="152"/>
      <c r="BT42753" s="153"/>
    </row>
    <row r="42754" spans="71:72" x14ac:dyDescent="0.2">
      <c r="BS42754" s="152"/>
      <c r="BT42754" s="153"/>
    </row>
    <row r="42755" spans="71:72" x14ac:dyDescent="0.2">
      <c r="BS42755" s="152"/>
      <c r="BT42755" s="153"/>
    </row>
    <row r="42756" spans="71:72" x14ac:dyDescent="0.2">
      <c r="BS42756" s="152"/>
      <c r="BT42756" s="153"/>
    </row>
    <row r="42757" spans="71:72" x14ac:dyDescent="0.2">
      <c r="BS42757" s="152"/>
      <c r="BT42757" s="153"/>
    </row>
    <row r="42758" spans="71:72" x14ac:dyDescent="0.2">
      <c r="BS42758" s="152"/>
      <c r="BT42758" s="153"/>
    </row>
    <row r="42759" spans="71:72" x14ac:dyDescent="0.2">
      <c r="BS42759" s="152"/>
      <c r="BT42759" s="153"/>
    </row>
    <row r="42760" spans="71:72" x14ac:dyDescent="0.2">
      <c r="BS42760" s="152"/>
      <c r="BT42760" s="153"/>
    </row>
    <row r="42761" spans="71:72" x14ac:dyDescent="0.2">
      <c r="BS42761" s="152"/>
      <c r="BT42761" s="153"/>
    </row>
    <row r="42762" spans="71:72" x14ac:dyDescent="0.2">
      <c r="BS42762" s="152"/>
      <c r="BT42762" s="153"/>
    </row>
    <row r="42763" spans="71:72" x14ac:dyDescent="0.2">
      <c r="BS42763" s="152"/>
      <c r="BT42763" s="153"/>
    </row>
    <row r="42764" spans="71:72" x14ac:dyDescent="0.2">
      <c r="BS42764" s="152"/>
      <c r="BT42764" s="153"/>
    </row>
    <row r="42765" spans="71:72" x14ac:dyDescent="0.2">
      <c r="BS42765" s="152"/>
      <c r="BT42765" s="153"/>
    </row>
    <row r="42766" spans="71:72" x14ac:dyDescent="0.2">
      <c r="BS42766" s="152"/>
      <c r="BT42766" s="153"/>
    </row>
    <row r="42767" spans="71:72" x14ac:dyDescent="0.2">
      <c r="BS42767" s="152"/>
      <c r="BT42767" s="153"/>
    </row>
    <row r="42768" spans="71:72" x14ac:dyDescent="0.2">
      <c r="BS42768" s="152"/>
      <c r="BT42768" s="153"/>
    </row>
    <row r="42769" spans="71:72" x14ac:dyDescent="0.2">
      <c r="BS42769" s="152"/>
      <c r="BT42769" s="153"/>
    </row>
    <row r="42770" spans="71:72" x14ac:dyDescent="0.2">
      <c r="BS42770" s="152"/>
      <c r="BT42770" s="153"/>
    </row>
    <row r="42771" spans="71:72" x14ac:dyDescent="0.2">
      <c r="BS42771" s="152"/>
      <c r="BT42771" s="153"/>
    </row>
    <row r="42772" spans="71:72" x14ac:dyDescent="0.2">
      <c r="BS42772" s="152"/>
      <c r="BT42772" s="153"/>
    </row>
    <row r="42773" spans="71:72" x14ac:dyDescent="0.2">
      <c r="BS42773" s="152"/>
      <c r="BT42773" s="153"/>
    </row>
    <row r="42774" spans="71:72" x14ac:dyDescent="0.2">
      <c r="BS42774" s="152"/>
      <c r="BT42774" s="153"/>
    </row>
    <row r="42775" spans="71:72" x14ac:dyDescent="0.2">
      <c r="BS42775" s="152"/>
      <c r="BT42775" s="153"/>
    </row>
    <row r="42776" spans="71:72" x14ac:dyDescent="0.2">
      <c r="BS42776" s="152"/>
      <c r="BT42776" s="153"/>
    </row>
    <row r="42777" spans="71:72" x14ac:dyDescent="0.2">
      <c r="BS42777" s="152"/>
      <c r="BT42777" s="153"/>
    </row>
    <row r="42778" spans="71:72" x14ac:dyDescent="0.2">
      <c r="BS42778" s="152"/>
      <c r="BT42778" s="153"/>
    </row>
    <row r="42779" spans="71:72" x14ac:dyDescent="0.2">
      <c r="BS42779" s="152"/>
      <c r="BT42779" s="153"/>
    </row>
    <row r="42780" spans="71:72" x14ac:dyDescent="0.2">
      <c r="BS42780" s="152"/>
      <c r="BT42780" s="153"/>
    </row>
    <row r="42781" spans="71:72" x14ac:dyDescent="0.2">
      <c r="BS42781" s="152"/>
      <c r="BT42781" s="153"/>
    </row>
    <row r="42782" spans="71:72" x14ac:dyDescent="0.2">
      <c r="BS42782" s="152"/>
      <c r="BT42782" s="153"/>
    </row>
    <row r="42783" spans="71:72" x14ac:dyDescent="0.2">
      <c r="BS42783" s="152"/>
      <c r="BT42783" s="153"/>
    </row>
    <row r="42784" spans="71:72" x14ac:dyDescent="0.2">
      <c r="BS42784" s="152"/>
      <c r="BT42784" s="153"/>
    </row>
    <row r="42785" spans="71:72" x14ac:dyDescent="0.2">
      <c r="BS42785" s="152"/>
      <c r="BT42785" s="153"/>
    </row>
    <row r="42786" spans="71:72" x14ac:dyDescent="0.2">
      <c r="BS42786" s="152"/>
      <c r="BT42786" s="153"/>
    </row>
    <row r="42787" spans="71:72" x14ac:dyDescent="0.2">
      <c r="BS42787" s="152"/>
      <c r="BT42787" s="153"/>
    </row>
    <row r="42788" spans="71:72" x14ac:dyDescent="0.2">
      <c r="BS42788" s="152"/>
      <c r="BT42788" s="153"/>
    </row>
    <row r="42789" spans="71:72" x14ac:dyDescent="0.2">
      <c r="BS42789" s="152"/>
      <c r="BT42789" s="153"/>
    </row>
    <row r="42790" spans="71:72" x14ac:dyDescent="0.2">
      <c r="BS42790" s="152"/>
      <c r="BT42790" s="153"/>
    </row>
    <row r="42791" spans="71:72" x14ac:dyDescent="0.2">
      <c r="BS42791" s="152"/>
      <c r="BT42791" s="153"/>
    </row>
    <row r="42792" spans="71:72" x14ac:dyDescent="0.2">
      <c r="BS42792" s="152"/>
      <c r="BT42792" s="153"/>
    </row>
    <row r="42793" spans="71:72" x14ac:dyDescent="0.2">
      <c r="BS42793" s="152"/>
      <c r="BT42793" s="153"/>
    </row>
    <row r="42794" spans="71:72" x14ac:dyDescent="0.2">
      <c r="BS42794" s="152"/>
      <c r="BT42794" s="153"/>
    </row>
    <row r="42795" spans="71:72" x14ac:dyDescent="0.2">
      <c r="BS42795" s="152"/>
      <c r="BT42795" s="153"/>
    </row>
    <row r="42796" spans="71:72" x14ac:dyDescent="0.2">
      <c r="BS42796" s="152"/>
      <c r="BT42796" s="153"/>
    </row>
    <row r="42797" spans="71:72" x14ac:dyDescent="0.2">
      <c r="BS42797" s="152"/>
      <c r="BT42797" s="153"/>
    </row>
    <row r="42798" spans="71:72" x14ac:dyDescent="0.2">
      <c r="BS42798" s="152"/>
      <c r="BT42798" s="153"/>
    </row>
    <row r="42799" spans="71:72" x14ac:dyDescent="0.2">
      <c r="BS42799" s="152"/>
      <c r="BT42799" s="153"/>
    </row>
    <row r="42800" spans="71:72" x14ac:dyDescent="0.2">
      <c r="BS42800" s="152"/>
      <c r="BT42800" s="153"/>
    </row>
    <row r="42801" spans="71:72" x14ac:dyDescent="0.2">
      <c r="BS42801" s="152"/>
      <c r="BT42801" s="153"/>
    </row>
    <row r="42802" spans="71:72" x14ac:dyDescent="0.2">
      <c r="BS42802" s="152"/>
      <c r="BT42802" s="153"/>
    </row>
    <row r="42803" spans="71:72" x14ac:dyDescent="0.2">
      <c r="BS42803" s="152"/>
      <c r="BT42803" s="153"/>
    </row>
    <row r="42804" spans="71:72" x14ac:dyDescent="0.2">
      <c r="BS42804" s="152"/>
      <c r="BT42804" s="153"/>
    </row>
    <row r="42805" spans="71:72" x14ac:dyDescent="0.2">
      <c r="BS42805" s="152"/>
      <c r="BT42805" s="153"/>
    </row>
    <row r="42806" spans="71:72" x14ac:dyDescent="0.2">
      <c r="BS42806" s="152"/>
      <c r="BT42806" s="153"/>
    </row>
    <row r="42807" spans="71:72" x14ac:dyDescent="0.2">
      <c r="BS42807" s="152"/>
      <c r="BT42807" s="153"/>
    </row>
    <row r="42808" spans="71:72" x14ac:dyDescent="0.2">
      <c r="BS42808" s="152"/>
      <c r="BT42808" s="153"/>
    </row>
    <row r="42809" spans="71:72" x14ac:dyDescent="0.2">
      <c r="BS42809" s="152"/>
      <c r="BT42809" s="153"/>
    </row>
    <row r="42810" spans="71:72" x14ac:dyDescent="0.2">
      <c r="BS42810" s="152"/>
      <c r="BT42810" s="153"/>
    </row>
    <row r="42811" spans="71:72" x14ac:dyDescent="0.2">
      <c r="BS42811" s="152"/>
      <c r="BT42811" s="153"/>
    </row>
    <row r="42812" spans="71:72" x14ac:dyDescent="0.2">
      <c r="BS42812" s="152"/>
      <c r="BT42812" s="153"/>
    </row>
    <row r="42813" spans="71:72" x14ac:dyDescent="0.2">
      <c r="BS42813" s="152"/>
      <c r="BT42813" s="153"/>
    </row>
    <row r="42814" spans="71:72" x14ac:dyDescent="0.2">
      <c r="BS42814" s="152"/>
      <c r="BT42814" s="153"/>
    </row>
    <row r="42815" spans="71:72" x14ac:dyDescent="0.2">
      <c r="BS42815" s="152"/>
      <c r="BT42815" s="153"/>
    </row>
    <row r="42816" spans="71:72" x14ac:dyDescent="0.2">
      <c r="BS42816" s="152"/>
      <c r="BT42816" s="153"/>
    </row>
    <row r="42817" spans="71:72" x14ac:dyDescent="0.2">
      <c r="BS42817" s="152"/>
      <c r="BT42817" s="153"/>
    </row>
    <row r="42818" spans="71:72" x14ac:dyDescent="0.2">
      <c r="BS42818" s="152"/>
      <c r="BT42818" s="153"/>
    </row>
    <row r="42819" spans="71:72" x14ac:dyDescent="0.2">
      <c r="BS42819" s="152"/>
      <c r="BT42819" s="153"/>
    </row>
    <row r="42820" spans="71:72" x14ac:dyDescent="0.2">
      <c r="BS42820" s="152"/>
      <c r="BT42820" s="153"/>
    </row>
    <row r="42821" spans="71:72" x14ac:dyDescent="0.2">
      <c r="BS42821" s="152"/>
      <c r="BT42821" s="153"/>
    </row>
    <row r="42822" spans="71:72" x14ac:dyDescent="0.2">
      <c r="BS42822" s="152"/>
      <c r="BT42822" s="153"/>
    </row>
    <row r="42823" spans="71:72" x14ac:dyDescent="0.2">
      <c r="BS42823" s="152"/>
      <c r="BT42823" s="153"/>
    </row>
    <row r="42824" spans="71:72" x14ac:dyDescent="0.2">
      <c r="BS42824" s="152"/>
      <c r="BT42824" s="153"/>
    </row>
    <row r="42825" spans="71:72" x14ac:dyDescent="0.2">
      <c r="BS42825" s="152"/>
      <c r="BT42825" s="153"/>
    </row>
    <row r="42826" spans="71:72" x14ac:dyDescent="0.2">
      <c r="BS42826" s="152"/>
      <c r="BT42826" s="153"/>
    </row>
    <row r="42827" spans="71:72" x14ac:dyDescent="0.2">
      <c r="BS42827" s="152"/>
      <c r="BT42827" s="153"/>
    </row>
    <row r="42828" spans="71:72" x14ac:dyDescent="0.2">
      <c r="BS42828" s="152"/>
      <c r="BT42828" s="153"/>
    </row>
    <row r="42829" spans="71:72" x14ac:dyDescent="0.2">
      <c r="BS42829" s="152"/>
      <c r="BT42829" s="153"/>
    </row>
    <row r="42830" spans="71:72" x14ac:dyDescent="0.2">
      <c r="BS42830" s="152"/>
      <c r="BT42830" s="153"/>
    </row>
    <row r="42831" spans="71:72" x14ac:dyDescent="0.2">
      <c r="BS42831" s="152"/>
      <c r="BT42831" s="153"/>
    </row>
    <row r="42832" spans="71:72" x14ac:dyDescent="0.2">
      <c r="BS42832" s="152"/>
      <c r="BT42832" s="153"/>
    </row>
    <row r="42833" spans="71:72" x14ac:dyDescent="0.2">
      <c r="BS42833" s="152"/>
      <c r="BT42833" s="153"/>
    </row>
    <row r="42834" spans="71:72" x14ac:dyDescent="0.2">
      <c r="BS42834" s="152"/>
      <c r="BT42834" s="153"/>
    </row>
    <row r="42835" spans="71:72" x14ac:dyDescent="0.2">
      <c r="BS42835" s="152"/>
      <c r="BT42835" s="153"/>
    </row>
    <row r="42836" spans="71:72" x14ac:dyDescent="0.2">
      <c r="BS42836" s="152"/>
      <c r="BT42836" s="153"/>
    </row>
    <row r="42837" spans="71:72" x14ac:dyDescent="0.2">
      <c r="BS42837" s="152"/>
      <c r="BT42837" s="153"/>
    </row>
    <row r="42838" spans="71:72" x14ac:dyDescent="0.2">
      <c r="BS42838" s="152"/>
      <c r="BT42838" s="153"/>
    </row>
    <row r="42839" spans="71:72" x14ac:dyDescent="0.2">
      <c r="BS42839" s="152"/>
      <c r="BT42839" s="153"/>
    </row>
    <row r="42840" spans="71:72" x14ac:dyDescent="0.2">
      <c r="BS42840" s="152"/>
      <c r="BT42840" s="153"/>
    </row>
    <row r="42841" spans="71:72" x14ac:dyDescent="0.2">
      <c r="BS42841" s="152"/>
      <c r="BT42841" s="153"/>
    </row>
    <row r="42842" spans="71:72" x14ac:dyDescent="0.2">
      <c r="BS42842" s="152"/>
      <c r="BT42842" s="153"/>
    </row>
    <row r="42843" spans="71:72" x14ac:dyDescent="0.2">
      <c r="BS42843" s="152"/>
      <c r="BT42843" s="153"/>
    </row>
    <row r="42844" spans="71:72" x14ac:dyDescent="0.2">
      <c r="BS42844" s="152"/>
      <c r="BT42844" s="153"/>
    </row>
    <row r="42845" spans="71:72" x14ac:dyDescent="0.2">
      <c r="BS42845" s="152"/>
      <c r="BT42845" s="153"/>
    </row>
    <row r="42846" spans="71:72" x14ac:dyDescent="0.2">
      <c r="BS42846" s="152"/>
      <c r="BT42846" s="153"/>
    </row>
    <row r="42847" spans="71:72" x14ac:dyDescent="0.2">
      <c r="BS42847" s="152"/>
      <c r="BT42847" s="153"/>
    </row>
    <row r="42848" spans="71:72" x14ac:dyDescent="0.2">
      <c r="BS42848" s="152"/>
      <c r="BT42848" s="153"/>
    </row>
    <row r="42849" spans="71:72" x14ac:dyDescent="0.2">
      <c r="BS42849" s="152"/>
      <c r="BT42849" s="153"/>
    </row>
    <row r="42850" spans="71:72" x14ac:dyDescent="0.2">
      <c r="BS42850" s="152"/>
      <c r="BT42850" s="153"/>
    </row>
    <row r="42851" spans="71:72" x14ac:dyDescent="0.2">
      <c r="BS42851" s="152"/>
      <c r="BT42851" s="153"/>
    </row>
    <row r="42852" spans="71:72" x14ac:dyDescent="0.2">
      <c r="BS42852" s="152"/>
      <c r="BT42852" s="153"/>
    </row>
    <row r="42853" spans="71:72" x14ac:dyDescent="0.2">
      <c r="BS42853" s="152"/>
      <c r="BT42853" s="153"/>
    </row>
    <row r="42854" spans="71:72" x14ac:dyDescent="0.2">
      <c r="BS42854" s="152"/>
      <c r="BT42854" s="153"/>
    </row>
    <row r="42855" spans="71:72" x14ac:dyDescent="0.2">
      <c r="BS42855" s="152"/>
      <c r="BT42855" s="153"/>
    </row>
    <row r="42856" spans="71:72" x14ac:dyDescent="0.2">
      <c r="BS42856" s="152"/>
      <c r="BT42856" s="153"/>
    </row>
    <row r="42857" spans="71:72" x14ac:dyDescent="0.2">
      <c r="BS42857" s="152"/>
      <c r="BT42857" s="153"/>
    </row>
    <row r="42858" spans="71:72" x14ac:dyDescent="0.2">
      <c r="BS42858" s="152"/>
      <c r="BT42858" s="153"/>
    </row>
    <row r="42859" spans="71:72" x14ac:dyDescent="0.2">
      <c r="BS42859" s="152"/>
      <c r="BT42859" s="153"/>
    </row>
    <row r="42860" spans="71:72" x14ac:dyDescent="0.2">
      <c r="BS42860" s="152"/>
      <c r="BT42860" s="153"/>
    </row>
    <row r="42861" spans="71:72" x14ac:dyDescent="0.2">
      <c r="BS42861" s="152"/>
      <c r="BT42861" s="153"/>
    </row>
    <row r="42862" spans="71:72" x14ac:dyDescent="0.2">
      <c r="BS42862" s="152"/>
      <c r="BT42862" s="153"/>
    </row>
    <row r="42863" spans="71:72" x14ac:dyDescent="0.2">
      <c r="BS42863" s="152"/>
      <c r="BT42863" s="153"/>
    </row>
    <row r="42864" spans="71:72" x14ac:dyDescent="0.2">
      <c r="BS42864" s="152"/>
      <c r="BT42864" s="153"/>
    </row>
    <row r="42865" spans="71:72" x14ac:dyDescent="0.2">
      <c r="BS42865" s="152"/>
      <c r="BT42865" s="153"/>
    </row>
    <row r="42866" spans="71:72" x14ac:dyDescent="0.2">
      <c r="BS42866" s="152"/>
      <c r="BT42866" s="153"/>
    </row>
    <row r="42867" spans="71:72" x14ac:dyDescent="0.2">
      <c r="BS42867" s="152"/>
      <c r="BT42867" s="153"/>
    </row>
    <row r="42868" spans="71:72" x14ac:dyDescent="0.2">
      <c r="BS42868" s="152"/>
      <c r="BT42868" s="153"/>
    </row>
    <row r="42869" spans="71:72" x14ac:dyDescent="0.2">
      <c r="BS42869" s="152"/>
      <c r="BT42869" s="153"/>
    </row>
    <row r="42870" spans="71:72" x14ac:dyDescent="0.2">
      <c r="BS42870" s="152"/>
      <c r="BT42870" s="153"/>
    </row>
    <row r="42871" spans="71:72" x14ac:dyDescent="0.2">
      <c r="BS42871" s="152"/>
      <c r="BT42871" s="153"/>
    </row>
    <row r="42872" spans="71:72" x14ac:dyDescent="0.2">
      <c r="BS42872" s="152"/>
      <c r="BT42872" s="153"/>
    </row>
    <row r="42873" spans="71:72" x14ac:dyDescent="0.2">
      <c r="BS42873" s="152"/>
      <c r="BT42873" s="153"/>
    </row>
    <row r="42874" spans="71:72" x14ac:dyDescent="0.2">
      <c r="BS42874" s="152"/>
      <c r="BT42874" s="153"/>
    </row>
    <row r="42875" spans="71:72" x14ac:dyDescent="0.2">
      <c r="BS42875" s="152"/>
      <c r="BT42875" s="153"/>
    </row>
    <row r="42876" spans="71:72" x14ac:dyDescent="0.2">
      <c r="BS42876" s="152"/>
      <c r="BT42876" s="153"/>
    </row>
    <row r="42877" spans="71:72" x14ac:dyDescent="0.2">
      <c r="BS42877" s="152"/>
      <c r="BT42877" s="153"/>
    </row>
    <row r="42878" spans="71:72" x14ac:dyDescent="0.2">
      <c r="BS42878" s="152"/>
      <c r="BT42878" s="153"/>
    </row>
    <row r="42879" spans="71:72" x14ac:dyDescent="0.2">
      <c r="BS42879" s="152"/>
      <c r="BT42879" s="153"/>
    </row>
    <row r="42880" spans="71:72" x14ac:dyDescent="0.2">
      <c r="BS42880" s="152"/>
      <c r="BT42880" s="153"/>
    </row>
    <row r="42881" spans="71:72" x14ac:dyDescent="0.2">
      <c r="BS42881" s="152"/>
      <c r="BT42881" s="153"/>
    </row>
    <row r="42882" spans="71:72" x14ac:dyDescent="0.2">
      <c r="BS42882" s="152"/>
      <c r="BT42882" s="153"/>
    </row>
    <row r="42883" spans="71:72" x14ac:dyDescent="0.2">
      <c r="BS42883" s="152"/>
      <c r="BT42883" s="153"/>
    </row>
    <row r="42884" spans="71:72" x14ac:dyDescent="0.2">
      <c r="BS42884" s="152"/>
      <c r="BT42884" s="153"/>
    </row>
    <row r="42885" spans="71:72" x14ac:dyDescent="0.2">
      <c r="BS42885" s="152"/>
      <c r="BT42885" s="153"/>
    </row>
    <row r="42886" spans="71:72" x14ac:dyDescent="0.2">
      <c r="BS42886" s="152"/>
      <c r="BT42886" s="153"/>
    </row>
    <row r="42887" spans="71:72" x14ac:dyDescent="0.2">
      <c r="BS42887" s="152"/>
      <c r="BT42887" s="153"/>
    </row>
    <row r="42888" spans="71:72" x14ac:dyDescent="0.2">
      <c r="BS42888" s="152"/>
      <c r="BT42888" s="153"/>
    </row>
    <row r="42889" spans="71:72" x14ac:dyDescent="0.2">
      <c r="BS42889" s="152"/>
      <c r="BT42889" s="153"/>
    </row>
    <row r="42890" spans="71:72" x14ac:dyDescent="0.2">
      <c r="BS42890" s="152"/>
      <c r="BT42890" s="153"/>
    </row>
    <row r="42891" spans="71:72" x14ac:dyDescent="0.2">
      <c r="BS42891" s="152"/>
      <c r="BT42891" s="153"/>
    </row>
    <row r="42892" spans="71:72" x14ac:dyDescent="0.2">
      <c r="BS42892" s="152"/>
      <c r="BT42892" s="153"/>
    </row>
    <row r="42893" spans="71:72" x14ac:dyDescent="0.2">
      <c r="BS42893" s="152"/>
      <c r="BT42893" s="153"/>
    </row>
    <row r="42894" spans="71:72" x14ac:dyDescent="0.2">
      <c r="BS42894" s="152"/>
      <c r="BT42894" s="153"/>
    </row>
    <row r="42895" spans="71:72" x14ac:dyDescent="0.2">
      <c r="BS42895" s="152"/>
      <c r="BT42895" s="153"/>
    </row>
    <row r="42896" spans="71:72" x14ac:dyDescent="0.2">
      <c r="BS42896" s="152"/>
      <c r="BT42896" s="153"/>
    </row>
    <row r="42897" spans="71:72" x14ac:dyDescent="0.2">
      <c r="BS42897" s="152"/>
      <c r="BT42897" s="153"/>
    </row>
    <row r="42898" spans="71:72" x14ac:dyDescent="0.2">
      <c r="BS42898" s="152"/>
      <c r="BT42898" s="153"/>
    </row>
    <row r="42899" spans="71:72" x14ac:dyDescent="0.2">
      <c r="BS42899" s="152"/>
      <c r="BT42899" s="153"/>
    </row>
    <row r="42900" spans="71:72" x14ac:dyDescent="0.2">
      <c r="BS42900" s="152"/>
      <c r="BT42900" s="153"/>
    </row>
    <row r="42901" spans="71:72" x14ac:dyDescent="0.2">
      <c r="BS42901" s="152"/>
      <c r="BT42901" s="153"/>
    </row>
    <row r="42902" spans="71:72" x14ac:dyDescent="0.2">
      <c r="BS42902" s="152"/>
      <c r="BT42902" s="153"/>
    </row>
    <row r="42903" spans="71:72" x14ac:dyDescent="0.2">
      <c r="BS42903" s="152"/>
      <c r="BT42903" s="153"/>
    </row>
    <row r="42904" spans="71:72" x14ac:dyDescent="0.2">
      <c r="BS42904" s="152"/>
      <c r="BT42904" s="153"/>
    </row>
    <row r="42905" spans="71:72" x14ac:dyDescent="0.2">
      <c r="BS42905" s="152"/>
      <c r="BT42905" s="153"/>
    </row>
    <row r="42906" spans="71:72" x14ac:dyDescent="0.2">
      <c r="BS42906" s="152"/>
      <c r="BT42906" s="153"/>
    </row>
    <row r="42907" spans="71:72" x14ac:dyDescent="0.2">
      <c r="BS42907" s="152"/>
      <c r="BT42907" s="153"/>
    </row>
    <row r="42908" spans="71:72" x14ac:dyDescent="0.2">
      <c r="BS42908" s="152"/>
      <c r="BT42908" s="153"/>
    </row>
    <row r="42909" spans="71:72" x14ac:dyDescent="0.2">
      <c r="BS42909" s="152"/>
      <c r="BT42909" s="153"/>
    </row>
    <row r="42910" spans="71:72" x14ac:dyDescent="0.2">
      <c r="BS42910" s="152"/>
      <c r="BT42910" s="153"/>
    </row>
    <row r="42911" spans="71:72" x14ac:dyDescent="0.2">
      <c r="BS42911" s="152"/>
      <c r="BT42911" s="153"/>
    </row>
    <row r="42912" spans="71:72" x14ac:dyDescent="0.2">
      <c r="BS42912" s="152"/>
      <c r="BT42912" s="153"/>
    </row>
    <row r="42913" spans="71:72" x14ac:dyDescent="0.2">
      <c r="BS42913" s="152"/>
      <c r="BT42913" s="153"/>
    </row>
    <row r="42914" spans="71:72" x14ac:dyDescent="0.2">
      <c r="BS42914" s="152"/>
      <c r="BT42914" s="153"/>
    </row>
    <row r="42915" spans="71:72" x14ac:dyDescent="0.2">
      <c r="BS42915" s="152"/>
      <c r="BT42915" s="153"/>
    </row>
    <row r="42916" spans="71:72" x14ac:dyDescent="0.2">
      <c r="BS42916" s="152"/>
      <c r="BT42916" s="153"/>
    </row>
    <row r="42917" spans="71:72" x14ac:dyDescent="0.2">
      <c r="BS42917" s="152"/>
      <c r="BT42917" s="153"/>
    </row>
    <row r="42918" spans="71:72" x14ac:dyDescent="0.2">
      <c r="BS42918" s="152"/>
      <c r="BT42918" s="153"/>
    </row>
    <row r="42919" spans="71:72" x14ac:dyDescent="0.2">
      <c r="BS42919" s="152"/>
      <c r="BT42919" s="153"/>
    </row>
    <row r="42920" spans="71:72" x14ac:dyDescent="0.2">
      <c r="BS42920" s="152"/>
      <c r="BT42920" s="153"/>
    </row>
    <row r="42921" spans="71:72" x14ac:dyDescent="0.2">
      <c r="BS42921" s="152"/>
      <c r="BT42921" s="153"/>
    </row>
    <row r="42922" spans="71:72" x14ac:dyDescent="0.2">
      <c r="BS42922" s="152"/>
      <c r="BT42922" s="153"/>
    </row>
    <row r="42923" spans="71:72" x14ac:dyDescent="0.2">
      <c r="BS42923" s="152"/>
      <c r="BT42923" s="153"/>
    </row>
    <row r="42924" spans="71:72" x14ac:dyDescent="0.2">
      <c r="BS42924" s="152"/>
      <c r="BT42924" s="153"/>
    </row>
    <row r="42925" spans="71:72" x14ac:dyDescent="0.2">
      <c r="BS42925" s="152"/>
      <c r="BT42925" s="153"/>
    </row>
    <row r="42926" spans="71:72" x14ac:dyDescent="0.2">
      <c r="BS42926" s="152"/>
      <c r="BT42926" s="153"/>
    </row>
    <row r="42927" spans="71:72" x14ac:dyDescent="0.2">
      <c r="BS42927" s="152"/>
      <c r="BT42927" s="153"/>
    </row>
    <row r="42928" spans="71:72" x14ac:dyDescent="0.2">
      <c r="BS42928" s="152"/>
      <c r="BT42928" s="153"/>
    </row>
    <row r="42929" spans="71:72" x14ac:dyDescent="0.2">
      <c r="BS42929" s="152"/>
      <c r="BT42929" s="153"/>
    </row>
    <row r="42930" spans="71:72" x14ac:dyDescent="0.2">
      <c r="BS42930" s="152"/>
      <c r="BT42930" s="153"/>
    </row>
    <row r="42931" spans="71:72" x14ac:dyDescent="0.2">
      <c r="BS42931" s="152"/>
      <c r="BT42931" s="153"/>
    </row>
    <row r="42932" spans="71:72" x14ac:dyDescent="0.2">
      <c r="BS42932" s="152"/>
      <c r="BT42932" s="153"/>
    </row>
    <row r="42933" spans="71:72" x14ac:dyDescent="0.2">
      <c r="BS42933" s="152"/>
      <c r="BT42933" s="153"/>
    </row>
    <row r="42934" spans="71:72" x14ac:dyDescent="0.2">
      <c r="BS42934" s="152"/>
      <c r="BT42934" s="153"/>
    </row>
    <row r="42935" spans="71:72" x14ac:dyDescent="0.2">
      <c r="BS42935" s="152"/>
      <c r="BT42935" s="153"/>
    </row>
    <row r="42936" spans="71:72" x14ac:dyDescent="0.2">
      <c r="BS42936" s="152"/>
      <c r="BT42936" s="153"/>
    </row>
    <row r="42937" spans="71:72" x14ac:dyDescent="0.2">
      <c r="BS42937" s="152"/>
      <c r="BT42937" s="153"/>
    </row>
    <row r="42938" spans="71:72" x14ac:dyDescent="0.2">
      <c r="BS42938" s="152"/>
      <c r="BT42938" s="153"/>
    </row>
    <row r="42939" spans="71:72" x14ac:dyDescent="0.2">
      <c r="BS42939" s="152"/>
      <c r="BT42939" s="153"/>
    </row>
    <row r="42940" spans="71:72" x14ac:dyDescent="0.2">
      <c r="BS42940" s="152"/>
      <c r="BT42940" s="153"/>
    </row>
    <row r="42941" spans="71:72" x14ac:dyDescent="0.2">
      <c r="BS42941" s="152"/>
      <c r="BT42941" s="153"/>
    </row>
    <row r="42942" spans="71:72" x14ac:dyDescent="0.2">
      <c r="BS42942" s="152"/>
      <c r="BT42942" s="153"/>
    </row>
    <row r="42943" spans="71:72" x14ac:dyDescent="0.2">
      <c r="BS42943" s="152"/>
      <c r="BT42943" s="153"/>
    </row>
    <row r="42944" spans="71:72" x14ac:dyDescent="0.2">
      <c r="BS42944" s="152"/>
      <c r="BT42944" s="153"/>
    </row>
    <row r="42945" spans="71:72" x14ac:dyDescent="0.2">
      <c r="BS42945" s="152"/>
      <c r="BT42945" s="153"/>
    </row>
    <row r="42946" spans="71:72" x14ac:dyDescent="0.2">
      <c r="BS42946" s="152"/>
      <c r="BT42946" s="153"/>
    </row>
    <row r="42947" spans="71:72" x14ac:dyDescent="0.2">
      <c r="BS42947" s="152"/>
      <c r="BT42947" s="153"/>
    </row>
    <row r="42948" spans="71:72" x14ac:dyDescent="0.2">
      <c r="BS42948" s="152"/>
      <c r="BT42948" s="153"/>
    </row>
    <row r="42949" spans="71:72" x14ac:dyDescent="0.2">
      <c r="BS42949" s="152"/>
      <c r="BT42949" s="153"/>
    </row>
    <row r="42950" spans="71:72" x14ac:dyDescent="0.2">
      <c r="BS42950" s="152"/>
      <c r="BT42950" s="153"/>
    </row>
    <row r="42951" spans="71:72" x14ac:dyDescent="0.2">
      <c r="BS42951" s="152"/>
      <c r="BT42951" s="153"/>
    </row>
    <row r="42952" spans="71:72" x14ac:dyDescent="0.2">
      <c r="BS42952" s="152"/>
      <c r="BT42952" s="153"/>
    </row>
    <row r="42953" spans="71:72" x14ac:dyDescent="0.2">
      <c r="BS42953" s="152"/>
      <c r="BT42953" s="153"/>
    </row>
    <row r="42954" spans="71:72" x14ac:dyDescent="0.2">
      <c r="BS42954" s="152"/>
      <c r="BT42954" s="153"/>
    </row>
    <row r="42955" spans="71:72" x14ac:dyDescent="0.2">
      <c r="BS42955" s="152"/>
      <c r="BT42955" s="153"/>
    </row>
    <row r="42956" spans="71:72" x14ac:dyDescent="0.2">
      <c r="BS42956" s="152"/>
      <c r="BT42956" s="153"/>
    </row>
    <row r="42957" spans="71:72" x14ac:dyDescent="0.2">
      <c r="BS42957" s="152"/>
      <c r="BT42957" s="153"/>
    </row>
    <row r="42958" spans="71:72" x14ac:dyDescent="0.2">
      <c r="BS42958" s="152"/>
      <c r="BT42958" s="153"/>
    </row>
    <row r="42959" spans="71:72" x14ac:dyDescent="0.2">
      <c r="BS42959" s="152"/>
      <c r="BT42959" s="153"/>
    </row>
    <row r="42960" spans="71:72" x14ac:dyDescent="0.2">
      <c r="BS42960" s="152"/>
      <c r="BT42960" s="153"/>
    </row>
    <row r="42961" spans="71:72" x14ac:dyDescent="0.2">
      <c r="BS42961" s="152"/>
      <c r="BT42961" s="153"/>
    </row>
    <row r="42962" spans="71:72" x14ac:dyDescent="0.2">
      <c r="BS42962" s="152"/>
      <c r="BT42962" s="153"/>
    </row>
    <row r="42963" spans="71:72" x14ac:dyDescent="0.2">
      <c r="BS42963" s="152"/>
      <c r="BT42963" s="153"/>
    </row>
    <row r="42964" spans="71:72" x14ac:dyDescent="0.2">
      <c r="BS42964" s="152"/>
      <c r="BT42964" s="153"/>
    </row>
    <row r="42965" spans="71:72" x14ac:dyDescent="0.2">
      <c r="BS42965" s="152"/>
      <c r="BT42965" s="153"/>
    </row>
    <row r="42966" spans="71:72" x14ac:dyDescent="0.2">
      <c r="BS42966" s="152"/>
      <c r="BT42966" s="153"/>
    </row>
    <row r="42967" spans="71:72" x14ac:dyDescent="0.2">
      <c r="BS42967" s="152"/>
      <c r="BT42967" s="153"/>
    </row>
    <row r="42968" spans="71:72" x14ac:dyDescent="0.2">
      <c r="BS42968" s="152"/>
      <c r="BT42968" s="153"/>
    </row>
    <row r="42969" spans="71:72" x14ac:dyDescent="0.2">
      <c r="BS42969" s="152"/>
      <c r="BT42969" s="153"/>
    </row>
    <row r="42970" spans="71:72" x14ac:dyDescent="0.2">
      <c r="BS42970" s="152"/>
      <c r="BT42970" s="153"/>
    </row>
    <row r="42971" spans="71:72" x14ac:dyDescent="0.2">
      <c r="BS42971" s="152"/>
      <c r="BT42971" s="153"/>
    </row>
    <row r="42972" spans="71:72" x14ac:dyDescent="0.2">
      <c r="BS42972" s="152"/>
      <c r="BT42972" s="153"/>
    </row>
    <row r="42973" spans="71:72" x14ac:dyDescent="0.2">
      <c r="BS42973" s="152"/>
      <c r="BT42973" s="153"/>
    </row>
    <row r="42974" spans="71:72" x14ac:dyDescent="0.2">
      <c r="BS42974" s="152"/>
      <c r="BT42974" s="153"/>
    </row>
    <row r="42975" spans="71:72" x14ac:dyDescent="0.2">
      <c r="BS42975" s="152"/>
      <c r="BT42975" s="153"/>
    </row>
    <row r="42976" spans="71:72" x14ac:dyDescent="0.2">
      <c r="BS42976" s="152"/>
      <c r="BT42976" s="153"/>
    </row>
    <row r="42977" spans="71:72" x14ac:dyDescent="0.2">
      <c r="BS42977" s="152"/>
      <c r="BT42977" s="153"/>
    </row>
    <row r="42978" spans="71:72" x14ac:dyDescent="0.2">
      <c r="BS42978" s="152"/>
      <c r="BT42978" s="153"/>
    </row>
    <row r="42979" spans="71:72" x14ac:dyDescent="0.2">
      <c r="BS42979" s="152"/>
      <c r="BT42979" s="153"/>
    </row>
    <row r="42980" spans="71:72" x14ac:dyDescent="0.2">
      <c r="BS42980" s="152"/>
      <c r="BT42980" s="153"/>
    </row>
    <row r="42981" spans="71:72" x14ac:dyDescent="0.2">
      <c r="BS42981" s="152"/>
      <c r="BT42981" s="153"/>
    </row>
    <row r="42982" spans="71:72" x14ac:dyDescent="0.2">
      <c r="BS42982" s="152"/>
      <c r="BT42982" s="153"/>
    </row>
    <row r="42983" spans="71:72" x14ac:dyDescent="0.2">
      <c r="BS42983" s="152"/>
      <c r="BT42983" s="153"/>
    </row>
    <row r="42984" spans="71:72" x14ac:dyDescent="0.2">
      <c r="BS42984" s="152"/>
      <c r="BT42984" s="153"/>
    </row>
    <row r="42985" spans="71:72" x14ac:dyDescent="0.2">
      <c r="BS42985" s="152"/>
      <c r="BT42985" s="153"/>
    </row>
    <row r="42986" spans="71:72" x14ac:dyDescent="0.2">
      <c r="BS42986" s="152"/>
      <c r="BT42986" s="153"/>
    </row>
    <row r="42987" spans="71:72" x14ac:dyDescent="0.2">
      <c r="BS42987" s="152"/>
      <c r="BT42987" s="153"/>
    </row>
    <row r="42988" spans="71:72" x14ac:dyDescent="0.2">
      <c r="BS42988" s="152"/>
      <c r="BT42988" s="153"/>
    </row>
    <row r="42989" spans="71:72" x14ac:dyDescent="0.2">
      <c r="BS42989" s="152"/>
      <c r="BT42989" s="153"/>
    </row>
    <row r="42990" spans="71:72" x14ac:dyDescent="0.2">
      <c r="BS42990" s="152"/>
      <c r="BT42990" s="153"/>
    </row>
    <row r="42991" spans="71:72" x14ac:dyDescent="0.2">
      <c r="BS42991" s="152"/>
      <c r="BT42991" s="153"/>
    </row>
    <row r="42992" spans="71:72" x14ac:dyDescent="0.2">
      <c r="BS42992" s="152"/>
      <c r="BT42992" s="153"/>
    </row>
    <row r="42993" spans="71:72" x14ac:dyDescent="0.2">
      <c r="BS42993" s="152"/>
      <c r="BT42993" s="153"/>
    </row>
    <row r="42994" spans="71:72" x14ac:dyDescent="0.2">
      <c r="BS42994" s="152"/>
      <c r="BT42994" s="153"/>
    </row>
    <row r="42995" spans="71:72" x14ac:dyDescent="0.2">
      <c r="BS42995" s="152"/>
      <c r="BT42995" s="153"/>
    </row>
    <row r="42996" spans="71:72" x14ac:dyDescent="0.2">
      <c r="BS42996" s="152"/>
      <c r="BT42996" s="153"/>
    </row>
    <row r="42997" spans="71:72" x14ac:dyDescent="0.2">
      <c r="BS42997" s="152"/>
      <c r="BT42997" s="153"/>
    </row>
    <row r="42998" spans="71:72" x14ac:dyDescent="0.2">
      <c r="BS42998" s="152"/>
      <c r="BT42998" s="153"/>
    </row>
    <row r="42999" spans="71:72" x14ac:dyDescent="0.2">
      <c r="BS42999" s="152"/>
      <c r="BT42999" s="153"/>
    </row>
    <row r="43000" spans="71:72" x14ac:dyDescent="0.2">
      <c r="BS43000" s="152"/>
      <c r="BT43000" s="153"/>
    </row>
    <row r="43001" spans="71:72" x14ac:dyDescent="0.2">
      <c r="BS43001" s="152"/>
      <c r="BT43001" s="153"/>
    </row>
    <row r="43002" spans="71:72" x14ac:dyDescent="0.2">
      <c r="BS43002" s="152"/>
      <c r="BT43002" s="153"/>
    </row>
    <row r="43003" spans="71:72" x14ac:dyDescent="0.2">
      <c r="BS43003" s="152"/>
      <c r="BT43003" s="153"/>
    </row>
    <row r="43004" spans="71:72" x14ac:dyDescent="0.2">
      <c r="BS43004" s="152"/>
      <c r="BT43004" s="153"/>
    </row>
    <row r="43005" spans="71:72" x14ac:dyDescent="0.2">
      <c r="BS43005" s="152"/>
      <c r="BT43005" s="153"/>
    </row>
    <row r="43006" spans="71:72" x14ac:dyDescent="0.2">
      <c r="BS43006" s="152"/>
      <c r="BT43006" s="153"/>
    </row>
    <row r="43007" spans="71:72" x14ac:dyDescent="0.2">
      <c r="BS43007" s="152"/>
      <c r="BT43007" s="153"/>
    </row>
    <row r="43008" spans="71:72" x14ac:dyDescent="0.2">
      <c r="BS43008" s="152"/>
      <c r="BT43008" s="153"/>
    </row>
    <row r="43009" spans="71:72" x14ac:dyDescent="0.2">
      <c r="BS43009" s="152"/>
      <c r="BT43009" s="153"/>
    </row>
    <row r="43010" spans="71:72" x14ac:dyDescent="0.2">
      <c r="BS43010" s="152"/>
      <c r="BT43010" s="153"/>
    </row>
    <row r="43011" spans="71:72" x14ac:dyDescent="0.2">
      <c r="BS43011" s="152"/>
      <c r="BT43011" s="153"/>
    </row>
    <row r="43012" spans="71:72" x14ac:dyDescent="0.2">
      <c r="BS43012" s="152"/>
      <c r="BT43012" s="153"/>
    </row>
    <row r="43013" spans="71:72" x14ac:dyDescent="0.2">
      <c r="BS43013" s="152"/>
      <c r="BT43013" s="153"/>
    </row>
    <row r="43014" spans="71:72" x14ac:dyDescent="0.2">
      <c r="BS43014" s="152"/>
      <c r="BT43014" s="153"/>
    </row>
    <row r="43015" spans="71:72" x14ac:dyDescent="0.2">
      <c r="BS43015" s="152"/>
      <c r="BT43015" s="153"/>
    </row>
    <row r="43016" spans="71:72" x14ac:dyDescent="0.2">
      <c r="BS43016" s="152"/>
      <c r="BT43016" s="153"/>
    </row>
    <row r="43017" spans="71:72" x14ac:dyDescent="0.2">
      <c r="BS43017" s="152"/>
      <c r="BT43017" s="153"/>
    </row>
    <row r="43018" spans="71:72" x14ac:dyDescent="0.2">
      <c r="BS43018" s="152"/>
      <c r="BT43018" s="153"/>
    </row>
    <row r="43019" spans="71:72" x14ac:dyDescent="0.2">
      <c r="BS43019" s="152"/>
      <c r="BT43019" s="153"/>
    </row>
    <row r="43020" spans="71:72" x14ac:dyDescent="0.2">
      <c r="BS43020" s="152"/>
      <c r="BT43020" s="153"/>
    </row>
    <row r="43021" spans="71:72" x14ac:dyDescent="0.2">
      <c r="BS43021" s="152"/>
      <c r="BT43021" s="153"/>
    </row>
    <row r="43022" spans="71:72" x14ac:dyDescent="0.2">
      <c r="BS43022" s="152"/>
      <c r="BT43022" s="153"/>
    </row>
    <row r="43023" spans="71:72" x14ac:dyDescent="0.2">
      <c r="BS43023" s="152"/>
      <c r="BT43023" s="153"/>
    </row>
    <row r="43024" spans="71:72" x14ac:dyDescent="0.2">
      <c r="BS43024" s="152"/>
      <c r="BT43024" s="153"/>
    </row>
    <row r="43025" spans="71:72" x14ac:dyDescent="0.2">
      <c r="BS43025" s="152"/>
      <c r="BT43025" s="153"/>
    </row>
    <row r="43026" spans="71:72" x14ac:dyDescent="0.2">
      <c r="BS43026" s="152"/>
      <c r="BT43026" s="153"/>
    </row>
    <row r="43027" spans="71:72" x14ac:dyDescent="0.2">
      <c r="BS43027" s="152"/>
      <c r="BT43027" s="153"/>
    </row>
    <row r="43028" spans="71:72" x14ac:dyDescent="0.2">
      <c r="BS43028" s="152"/>
      <c r="BT43028" s="153"/>
    </row>
    <row r="43029" spans="71:72" x14ac:dyDescent="0.2">
      <c r="BS43029" s="152"/>
      <c r="BT43029" s="153"/>
    </row>
    <row r="43030" spans="71:72" x14ac:dyDescent="0.2">
      <c r="BS43030" s="152"/>
      <c r="BT43030" s="153"/>
    </row>
    <row r="43031" spans="71:72" x14ac:dyDescent="0.2">
      <c r="BS43031" s="152"/>
      <c r="BT43031" s="153"/>
    </row>
    <row r="43032" spans="71:72" x14ac:dyDescent="0.2">
      <c r="BS43032" s="152"/>
      <c r="BT43032" s="153"/>
    </row>
    <row r="43033" spans="71:72" x14ac:dyDescent="0.2">
      <c r="BS43033" s="152"/>
      <c r="BT43033" s="153"/>
    </row>
    <row r="43034" spans="71:72" x14ac:dyDescent="0.2">
      <c r="BS43034" s="152"/>
      <c r="BT43034" s="153"/>
    </row>
    <row r="43035" spans="71:72" x14ac:dyDescent="0.2">
      <c r="BS43035" s="152"/>
      <c r="BT43035" s="153"/>
    </row>
    <row r="43036" spans="71:72" x14ac:dyDescent="0.2">
      <c r="BS43036" s="152"/>
      <c r="BT43036" s="153"/>
    </row>
    <row r="43037" spans="71:72" x14ac:dyDescent="0.2">
      <c r="BS43037" s="152"/>
      <c r="BT43037" s="153"/>
    </row>
    <row r="43038" spans="71:72" x14ac:dyDescent="0.2">
      <c r="BS43038" s="152"/>
      <c r="BT43038" s="153"/>
    </row>
    <row r="43039" spans="71:72" x14ac:dyDescent="0.2">
      <c r="BS43039" s="152"/>
      <c r="BT43039" s="153"/>
    </row>
    <row r="43040" spans="71:72" x14ac:dyDescent="0.2">
      <c r="BS43040" s="152"/>
      <c r="BT43040" s="153"/>
    </row>
    <row r="43041" spans="71:72" x14ac:dyDescent="0.2">
      <c r="BS43041" s="152"/>
      <c r="BT43041" s="153"/>
    </row>
    <row r="43042" spans="71:72" x14ac:dyDescent="0.2">
      <c r="BS43042" s="152"/>
      <c r="BT43042" s="153"/>
    </row>
    <row r="43043" spans="71:72" x14ac:dyDescent="0.2">
      <c r="BS43043" s="152"/>
      <c r="BT43043" s="153"/>
    </row>
    <row r="43044" spans="71:72" x14ac:dyDescent="0.2">
      <c r="BS43044" s="152"/>
      <c r="BT43044" s="153"/>
    </row>
    <row r="43045" spans="71:72" x14ac:dyDescent="0.2">
      <c r="BS43045" s="152"/>
      <c r="BT43045" s="153"/>
    </row>
    <row r="43046" spans="71:72" x14ac:dyDescent="0.2">
      <c r="BS43046" s="152"/>
      <c r="BT43046" s="153"/>
    </row>
    <row r="43047" spans="71:72" x14ac:dyDescent="0.2">
      <c r="BS43047" s="152"/>
      <c r="BT43047" s="153"/>
    </row>
    <row r="43048" spans="71:72" x14ac:dyDescent="0.2">
      <c r="BS43048" s="152"/>
      <c r="BT43048" s="153"/>
    </row>
    <row r="43049" spans="71:72" x14ac:dyDescent="0.2">
      <c r="BS43049" s="152"/>
      <c r="BT43049" s="153"/>
    </row>
    <row r="43050" spans="71:72" x14ac:dyDescent="0.2">
      <c r="BS43050" s="152"/>
      <c r="BT43050" s="153"/>
    </row>
    <row r="43051" spans="71:72" x14ac:dyDescent="0.2">
      <c r="BS43051" s="152"/>
      <c r="BT43051" s="153"/>
    </row>
    <row r="43052" spans="71:72" x14ac:dyDescent="0.2">
      <c r="BS43052" s="152"/>
      <c r="BT43052" s="153"/>
    </row>
    <row r="43053" spans="71:72" x14ac:dyDescent="0.2">
      <c r="BS43053" s="152"/>
      <c r="BT43053" s="153"/>
    </row>
    <row r="43054" spans="71:72" x14ac:dyDescent="0.2">
      <c r="BS43054" s="152"/>
      <c r="BT43054" s="153"/>
    </row>
    <row r="43055" spans="71:72" x14ac:dyDescent="0.2">
      <c r="BS43055" s="152"/>
      <c r="BT43055" s="153"/>
    </row>
    <row r="43056" spans="71:72" x14ac:dyDescent="0.2">
      <c r="BS43056" s="152"/>
      <c r="BT43056" s="153"/>
    </row>
    <row r="43057" spans="71:72" x14ac:dyDescent="0.2">
      <c r="BS43057" s="152"/>
      <c r="BT43057" s="153"/>
    </row>
    <row r="43058" spans="71:72" x14ac:dyDescent="0.2">
      <c r="BS43058" s="152"/>
      <c r="BT43058" s="153"/>
    </row>
    <row r="43059" spans="71:72" x14ac:dyDescent="0.2">
      <c r="BS43059" s="152"/>
      <c r="BT43059" s="153"/>
    </row>
    <row r="43060" spans="71:72" x14ac:dyDescent="0.2">
      <c r="BS43060" s="152"/>
      <c r="BT43060" s="153"/>
    </row>
    <row r="43061" spans="71:72" x14ac:dyDescent="0.2">
      <c r="BS43061" s="152"/>
      <c r="BT43061" s="153"/>
    </row>
    <row r="43062" spans="71:72" x14ac:dyDescent="0.2">
      <c r="BS43062" s="152"/>
      <c r="BT43062" s="153"/>
    </row>
    <row r="43063" spans="71:72" x14ac:dyDescent="0.2">
      <c r="BS43063" s="152"/>
      <c r="BT43063" s="153"/>
    </row>
    <row r="43064" spans="71:72" x14ac:dyDescent="0.2">
      <c r="BS43064" s="152"/>
      <c r="BT43064" s="153"/>
    </row>
    <row r="43065" spans="71:72" x14ac:dyDescent="0.2">
      <c r="BS43065" s="152"/>
      <c r="BT43065" s="153"/>
    </row>
    <row r="43066" spans="71:72" x14ac:dyDescent="0.2">
      <c r="BS43066" s="152"/>
      <c r="BT43066" s="153"/>
    </row>
    <row r="43067" spans="71:72" x14ac:dyDescent="0.2">
      <c r="BS43067" s="152"/>
      <c r="BT43067" s="153"/>
    </row>
    <row r="43068" spans="71:72" x14ac:dyDescent="0.2">
      <c r="BS43068" s="152"/>
      <c r="BT43068" s="153"/>
    </row>
    <row r="43069" spans="71:72" x14ac:dyDescent="0.2">
      <c r="BS43069" s="152"/>
      <c r="BT43069" s="153"/>
    </row>
    <row r="43070" spans="71:72" x14ac:dyDescent="0.2">
      <c r="BS43070" s="152"/>
      <c r="BT43070" s="153"/>
    </row>
    <row r="43071" spans="71:72" x14ac:dyDescent="0.2">
      <c r="BS43071" s="152"/>
      <c r="BT43071" s="153"/>
    </row>
    <row r="43072" spans="71:72" x14ac:dyDescent="0.2">
      <c r="BS43072" s="152"/>
      <c r="BT43072" s="153"/>
    </row>
    <row r="43073" spans="71:72" x14ac:dyDescent="0.2">
      <c r="BS43073" s="152"/>
      <c r="BT43073" s="153"/>
    </row>
    <row r="43074" spans="71:72" x14ac:dyDescent="0.2">
      <c r="BS43074" s="152"/>
      <c r="BT43074" s="153"/>
    </row>
    <row r="43075" spans="71:72" x14ac:dyDescent="0.2">
      <c r="BS43075" s="152"/>
      <c r="BT43075" s="153"/>
    </row>
    <row r="43076" spans="71:72" x14ac:dyDescent="0.2">
      <c r="BS43076" s="152"/>
      <c r="BT43076" s="153"/>
    </row>
    <row r="43077" spans="71:72" x14ac:dyDescent="0.2">
      <c r="BS43077" s="152"/>
      <c r="BT43077" s="153"/>
    </row>
    <row r="43078" spans="71:72" x14ac:dyDescent="0.2">
      <c r="BS43078" s="152"/>
      <c r="BT43078" s="153"/>
    </row>
    <row r="43079" spans="71:72" x14ac:dyDescent="0.2">
      <c r="BS43079" s="152"/>
      <c r="BT43079" s="153"/>
    </row>
    <row r="43080" spans="71:72" x14ac:dyDescent="0.2">
      <c r="BS43080" s="152"/>
      <c r="BT43080" s="153"/>
    </row>
    <row r="43081" spans="71:72" x14ac:dyDescent="0.2">
      <c r="BS43081" s="152"/>
      <c r="BT43081" s="153"/>
    </row>
    <row r="43082" spans="71:72" x14ac:dyDescent="0.2">
      <c r="BS43082" s="152"/>
      <c r="BT43082" s="153"/>
    </row>
    <row r="43083" spans="71:72" x14ac:dyDescent="0.2">
      <c r="BS43083" s="152"/>
      <c r="BT43083" s="153"/>
    </row>
    <row r="43084" spans="71:72" x14ac:dyDescent="0.2">
      <c r="BS43084" s="152"/>
      <c r="BT43084" s="153"/>
    </row>
    <row r="43085" spans="71:72" x14ac:dyDescent="0.2">
      <c r="BS43085" s="152"/>
      <c r="BT43085" s="153"/>
    </row>
    <row r="43086" spans="71:72" x14ac:dyDescent="0.2">
      <c r="BS43086" s="152"/>
      <c r="BT43086" s="153"/>
    </row>
    <row r="43087" spans="71:72" x14ac:dyDescent="0.2">
      <c r="BS43087" s="152"/>
      <c r="BT43087" s="153"/>
    </row>
    <row r="43088" spans="71:72" x14ac:dyDescent="0.2">
      <c r="BS43088" s="152"/>
      <c r="BT43088" s="153"/>
    </row>
    <row r="43089" spans="71:72" x14ac:dyDescent="0.2">
      <c r="BS43089" s="152"/>
      <c r="BT43089" s="153"/>
    </row>
    <row r="43090" spans="71:72" x14ac:dyDescent="0.2">
      <c r="BS43090" s="152"/>
      <c r="BT43090" s="153"/>
    </row>
    <row r="43091" spans="71:72" x14ac:dyDescent="0.2">
      <c r="BS43091" s="152"/>
      <c r="BT43091" s="153"/>
    </row>
    <row r="43092" spans="71:72" x14ac:dyDescent="0.2">
      <c r="BS43092" s="152"/>
      <c r="BT43092" s="153"/>
    </row>
    <row r="43093" spans="71:72" x14ac:dyDescent="0.2">
      <c r="BS43093" s="152"/>
      <c r="BT43093" s="153"/>
    </row>
    <row r="43094" spans="71:72" x14ac:dyDescent="0.2">
      <c r="BS43094" s="152"/>
      <c r="BT43094" s="153"/>
    </row>
    <row r="43095" spans="71:72" x14ac:dyDescent="0.2">
      <c r="BS43095" s="152"/>
      <c r="BT43095" s="153"/>
    </row>
    <row r="43096" spans="71:72" x14ac:dyDescent="0.2">
      <c r="BS43096" s="152"/>
      <c r="BT43096" s="153"/>
    </row>
    <row r="43097" spans="71:72" x14ac:dyDescent="0.2">
      <c r="BS43097" s="152"/>
      <c r="BT43097" s="153"/>
    </row>
    <row r="43098" spans="71:72" x14ac:dyDescent="0.2">
      <c r="BS43098" s="152"/>
      <c r="BT43098" s="153"/>
    </row>
    <row r="43099" spans="71:72" x14ac:dyDescent="0.2">
      <c r="BS43099" s="152"/>
      <c r="BT43099" s="153"/>
    </row>
    <row r="43100" spans="71:72" x14ac:dyDescent="0.2">
      <c r="BS43100" s="152"/>
      <c r="BT43100" s="153"/>
    </row>
    <row r="43101" spans="71:72" x14ac:dyDescent="0.2">
      <c r="BS43101" s="152"/>
      <c r="BT43101" s="153"/>
    </row>
    <row r="43102" spans="71:72" x14ac:dyDescent="0.2">
      <c r="BS43102" s="152"/>
      <c r="BT43102" s="153"/>
    </row>
    <row r="43103" spans="71:72" x14ac:dyDescent="0.2">
      <c r="BS43103" s="152"/>
      <c r="BT43103" s="153"/>
    </row>
    <row r="43104" spans="71:72" x14ac:dyDescent="0.2">
      <c r="BS43104" s="152"/>
      <c r="BT43104" s="153"/>
    </row>
    <row r="43105" spans="71:72" x14ac:dyDescent="0.2">
      <c r="BS43105" s="152"/>
      <c r="BT43105" s="153"/>
    </row>
    <row r="43106" spans="71:72" x14ac:dyDescent="0.2">
      <c r="BS43106" s="152"/>
      <c r="BT43106" s="153"/>
    </row>
    <row r="43107" spans="71:72" x14ac:dyDescent="0.2">
      <c r="BS43107" s="152"/>
      <c r="BT43107" s="153"/>
    </row>
    <row r="43108" spans="71:72" x14ac:dyDescent="0.2">
      <c r="BS43108" s="152"/>
      <c r="BT43108" s="153"/>
    </row>
    <row r="43109" spans="71:72" x14ac:dyDescent="0.2">
      <c r="BS43109" s="152"/>
      <c r="BT43109" s="153"/>
    </row>
    <row r="43110" spans="71:72" x14ac:dyDescent="0.2">
      <c r="BS43110" s="152"/>
      <c r="BT43110" s="153"/>
    </row>
    <row r="43111" spans="71:72" x14ac:dyDescent="0.2">
      <c r="BS43111" s="152"/>
      <c r="BT43111" s="153"/>
    </row>
    <row r="43112" spans="71:72" x14ac:dyDescent="0.2">
      <c r="BS43112" s="152"/>
      <c r="BT43112" s="153"/>
    </row>
    <row r="43113" spans="71:72" x14ac:dyDescent="0.2">
      <c r="BS43113" s="152"/>
      <c r="BT43113" s="153"/>
    </row>
    <row r="43114" spans="71:72" x14ac:dyDescent="0.2">
      <c r="BS43114" s="152"/>
      <c r="BT43114" s="153"/>
    </row>
    <row r="43115" spans="71:72" x14ac:dyDescent="0.2">
      <c r="BS43115" s="152"/>
      <c r="BT43115" s="153"/>
    </row>
    <row r="43116" spans="71:72" x14ac:dyDescent="0.2">
      <c r="BS43116" s="152"/>
      <c r="BT43116" s="153"/>
    </row>
    <row r="43117" spans="71:72" x14ac:dyDescent="0.2">
      <c r="BS43117" s="152"/>
      <c r="BT43117" s="153"/>
    </row>
    <row r="43118" spans="71:72" x14ac:dyDescent="0.2">
      <c r="BS43118" s="152"/>
      <c r="BT43118" s="153"/>
    </row>
    <row r="43119" spans="71:72" x14ac:dyDescent="0.2">
      <c r="BS43119" s="152"/>
      <c r="BT43119" s="153"/>
    </row>
    <row r="43120" spans="71:72" x14ac:dyDescent="0.2">
      <c r="BS43120" s="152"/>
      <c r="BT43120" s="153"/>
    </row>
    <row r="43121" spans="71:72" x14ac:dyDescent="0.2">
      <c r="BS43121" s="152"/>
      <c r="BT43121" s="153"/>
    </row>
    <row r="43122" spans="71:72" x14ac:dyDescent="0.2">
      <c r="BS43122" s="152"/>
      <c r="BT43122" s="153"/>
    </row>
    <row r="43123" spans="71:72" x14ac:dyDescent="0.2">
      <c r="BS43123" s="152"/>
      <c r="BT43123" s="153"/>
    </row>
    <row r="43124" spans="71:72" x14ac:dyDescent="0.2">
      <c r="BS43124" s="152"/>
      <c r="BT43124" s="153"/>
    </row>
    <row r="43125" spans="71:72" x14ac:dyDescent="0.2">
      <c r="BS43125" s="152"/>
      <c r="BT43125" s="153"/>
    </row>
    <row r="43126" spans="71:72" x14ac:dyDescent="0.2">
      <c r="BS43126" s="152"/>
      <c r="BT43126" s="153"/>
    </row>
    <row r="43127" spans="71:72" x14ac:dyDescent="0.2">
      <c r="BS43127" s="152"/>
      <c r="BT43127" s="153"/>
    </row>
    <row r="43128" spans="71:72" x14ac:dyDescent="0.2">
      <c r="BS43128" s="152"/>
      <c r="BT43128" s="153"/>
    </row>
    <row r="43129" spans="71:72" x14ac:dyDescent="0.2">
      <c r="BS43129" s="152"/>
      <c r="BT43129" s="153"/>
    </row>
    <row r="43130" spans="71:72" x14ac:dyDescent="0.2">
      <c r="BS43130" s="152"/>
      <c r="BT43130" s="153"/>
    </row>
    <row r="43131" spans="71:72" x14ac:dyDescent="0.2">
      <c r="BS43131" s="152"/>
      <c r="BT43131" s="153"/>
    </row>
    <row r="43132" spans="71:72" x14ac:dyDescent="0.2">
      <c r="BS43132" s="152"/>
      <c r="BT43132" s="153"/>
    </row>
    <row r="43133" spans="71:72" x14ac:dyDescent="0.2">
      <c r="BS43133" s="152"/>
      <c r="BT43133" s="153"/>
    </row>
    <row r="43134" spans="71:72" x14ac:dyDescent="0.2">
      <c r="BS43134" s="152"/>
      <c r="BT43134" s="153"/>
    </row>
    <row r="43135" spans="71:72" x14ac:dyDescent="0.2">
      <c r="BS43135" s="152"/>
      <c r="BT43135" s="153"/>
    </row>
    <row r="43136" spans="71:72" x14ac:dyDescent="0.2">
      <c r="BS43136" s="152"/>
      <c r="BT43136" s="153"/>
    </row>
    <row r="43137" spans="71:72" x14ac:dyDescent="0.2">
      <c r="BS43137" s="152"/>
      <c r="BT43137" s="153"/>
    </row>
    <row r="43138" spans="71:72" x14ac:dyDescent="0.2">
      <c r="BS43138" s="152"/>
      <c r="BT43138" s="153"/>
    </row>
    <row r="43139" spans="71:72" x14ac:dyDescent="0.2">
      <c r="BS43139" s="152"/>
      <c r="BT43139" s="153"/>
    </row>
    <row r="43140" spans="71:72" x14ac:dyDescent="0.2">
      <c r="BS43140" s="152"/>
      <c r="BT43140" s="153"/>
    </row>
    <row r="43141" spans="71:72" x14ac:dyDescent="0.2">
      <c r="BS43141" s="152"/>
      <c r="BT43141" s="153"/>
    </row>
    <row r="43142" spans="71:72" x14ac:dyDescent="0.2">
      <c r="BS43142" s="152"/>
      <c r="BT43142" s="153"/>
    </row>
    <row r="43143" spans="71:72" x14ac:dyDescent="0.2">
      <c r="BS43143" s="152"/>
      <c r="BT43143" s="153"/>
    </row>
    <row r="43144" spans="71:72" x14ac:dyDescent="0.2">
      <c r="BS43144" s="152"/>
      <c r="BT43144" s="153"/>
    </row>
    <row r="43145" spans="71:72" x14ac:dyDescent="0.2">
      <c r="BS43145" s="152"/>
      <c r="BT43145" s="153"/>
    </row>
    <row r="43146" spans="71:72" x14ac:dyDescent="0.2">
      <c r="BS43146" s="152"/>
      <c r="BT43146" s="153"/>
    </row>
    <row r="43147" spans="71:72" x14ac:dyDescent="0.2">
      <c r="BS43147" s="152"/>
      <c r="BT43147" s="153"/>
    </row>
    <row r="43148" spans="71:72" x14ac:dyDescent="0.2">
      <c r="BS43148" s="152"/>
      <c r="BT43148" s="153"/>
    </row>
    <row r="43149" spans="71:72" x14ac:dyDescent="0.2">
      <c r="BS43149" s="152"/>
      <c r="BT43149" s="153"/>
    </row>
    <row r="43150" spans="71:72" x14ac:dyDescent="0.2">
      <c r="BS43150" s="152"/>
      <c r="BT43150" s="153"/>
    </row>
    <row r="43151" spans="71:72" x14ac:dyDescent="0.2">
      <c r="BS43151" s="152"/>
      <c r="BT43151" s="153"/>
    </row>
    <row r="43152" spans="71:72" x14ac:dyDescent="0.2">
      <c r="BS43152" s="152"/>
      <c r="BT43152" s="153"/>
    </row>
    <row r="43153" spans="71:72" x14ac:dyDescent="0.2">
      <c r="BS43153" s="152"/>
      <c r="BT43153" s="153"/>
    </row>
    <row r="43154" spans="71:72" x14ac:dyDescent="0.2">
      <c r="BS43154" s="152"/>
      <c r="BT43154" s="153"/>
    </row>
    <row r="43155" spans="71:72" x14ac:dyDescent="0.2">
      <c r="BS43155" s="152"/>
      <c r="BT43155" s="153"/>
    </row>
    <row r="43156" spans="71:72" x14ac:dyDescent="0.2">
      <c r="BS43156" s="152"/>
      <c r="BT43156" s="153"/>
    </row>
    <row r="43157" spans="71:72" x14ac:dyDescent="0.2">
      <c r="BS43157" s="152"/>
      <c r="BT43157" s="153"/>
    </row>
    <row r="43158" spans="71:72" x14ac:dyDescent="0.2">
      <c r="BS43158" s="152"/>
      <c r="BT43158" s="153"/>
    </row>
    <row r="43159" spans="71:72" x14ac:dyDescent="0.2">
      <c r="BS43159" s="152"/>
      <c r="BT43159" s="153"/>
    </row>
    <row r="43160" spans="71:72" x14ac:dyDescent="0.2">
      <c r="BS43160" s="152"/>
      <c r="BT43160" s="153"/>
    </row>
    <row r="43161" spans="71:72" x14ac:dyDescent="0.2">
      <c r="BS43161" s="152"/>
      <c r="BT43161" s="153"/>
    </row>
    <row r="43162" spans="71:72" x14ac:dyDescent="0.2">
      <c r="BS43162" s="152"/>
      <c r="BT43162" s="153"/>
    </row>
    <row r="43163" spans="71:72" x14ac:dyDescent="0.2">
      <c r="BS43163" s="152"/>
      <c r="BT43163" s="153"/>
    </row>
    <row r="43164" spans="71:72" x14ac:dyDescent="0.2">
      <c r="BS43164" s="152"/>
      <c r="BT43164" s="153"/>
    </row>
    <row r="43165" spans="71:72" x14ac:dyDescent="0.2">
      <c r="BS43165" s="152"/>
      <c r="BT43165" s="153"/>
    </row>
    <row r="43166" spans="71:72" x14ac:dyDescent="0.2">
      <c r="BS43166" s="152"/>
      <c r="BT43166" s="153"/>
    </row>
    <row r="43167" spans="71:72" x14ac:dyDescent="0.2">
      <c r="BS43167" s="152"/>
      <c r="BT43167" s="153"/>
    </row>
    <row r="43168" spans="71:72" x14ac:dyDescent="0.2">
      <c r="BS43168" s="152"/>
      <c r="BT43168" s="153"/>
    </row>
    <row r="43169" spans="71:72" x14ac:dyDescent="0.2">
      <c r="BS43169" s="152"/>
      <c r="BT43169" s="153"/>
    </row>
    <row r="43170" spans="71:72" x14ac:dyDescent="0.2">
      <c r="BS43170" s="152"/>
      <c r="BT43170" s="153"/>
    </row>
    <row r="43171" spans="71:72" x14ac:dyDescent="0.2">
      <c r="BS43171" s="152"/>
      <c r="BT43171" s="153"/>
    </row>
    <row r="43172" spans="71:72" x14ac:dyDescent="0.2">
      <c r="BS43172" s="152"/>
      <c r="BT43172" s="153"/>
    </row>
    <row r="43173" spans="71:72" x14ac:dyDescent="0.2">
      <c r="BS43173" s="152"/>
      <c r="BT43173" s="153"/>
    </row>
    <row r="43174" spans="71:72" x14ac:dyDescent="0.2">
      <c r="BS43174" s="152"/>
      <c r="BT43174" s="153"/>
    </row>
    <row r="43175" spans="71:72" x14ac:dyDescent="0.2">
      <c r="BS43175" s="152"/>
      <c r="BT43175" s="153"/>
    </row>
    <row r="43176" spans="71:72" x14ac:dyDescent="0.2">
      <c r="BS43176" s="152"/>
      <c r="BT43176" s="153"/>
    </row>
    <row r="43177" spans="71:72" x14ac:dyDescent="0.2">
      <c r="BS43177" s="152"/>
      <c r="BT43177" s="153"/>
    </row>
    <row r="43178" spans="71:72" x14ac:dyDescent="0.2">
      <c r="BS43178" s="152"/>
      <c r="BT43178" s="153"/>
    </row>
    <row r="43179" spans="71:72" x14ac:dyDescent="0.2">
      <c r="BS43179" s="152"/>
      <c r="BT43179" s="153"/>
    </row>
    <row r="43180" spans="71:72" x14ac:dyDescent="0.2">
      <c r="BS43180" s="152"/>
      <c r="BT43180" s="153"/>
    </row>
    <row r="43181" spans="71:72" x14ac:dyDescent="0.2">
      <c r="BS43181" s="152"/>
      <c r="BT43181" s="153"/>
    </row>
    <row r="43182" spans="71:72" x14ac:dyDescent="0.2">
      <c r="BS43182" s="152"/>
      <c r="BT43182" s="153"/>
    </row>
    <row r="43183" spans="71:72" x14ac:dyDescent="0.2">
      <c r="BS43183" s="152"/>
      <c r="BT43183" s="153"/>
    </row>
    <row r="43184" spans="71:72" x14ac:dyDescent="0.2">
      <c r="BS43184" s="152"/>
      <c r="BT43184" s="153"/>
    </row>
    <row r="43185" spans="71:72" x14ac:dyDescent="0.2">
      <c r="BS43185" s="152"/>
      <c r="BT43185" s="153"/>
    </row>
    <row r="43186" spans="71:72" x14ac:dyDescent="0.2">
      <c r="BS43186" s="152"/>
      <c r="BT43186" s="153"/>
    </row>
    <row r="43187" spans="71:72" x14ac:dyDescent="0.2">
      <c r="BS43187" s="152"/>
      <c r="BT43187" s="153"/>
    </row>
    <row r="43188" spans="71:72" x14ac:dyDescent="0.2">
      <c r="BS43188" s="152"/>
      <c r="BT43188" s="153"/>
    </row>
    <row r="43189" spans="71:72" x14ac:dyDescent="0.2">
      <c r="BS43189" s="152"/>
      <c r="BT43189" s="153"/>
    </row>
    <row r="43190" spans="71:72" x14ac:dyDescent="0.2">
      <c r="BS43190" s="152"/>
      <c r="BT43190" s="153"/>
    </row>
    <row r="43191" spans="71:72" x14ac:dyDescent="0.2">
      <c r="BS43191" s="152"/>
      <c r="BT43191" s="153"/>
    </row>
    <row r="43192" spans="71:72" x14ac:dyDescent="0.2">
      <c r="BS43192" s="152"/>
      <c r="BT43192" s="153"/>
    </row>
    <row r="43193" spans="71:72" x14ac:dyDescent="0.2">
      <c r="BS43193" s="152"/>
      <c r="BT43193" s="153"/>
    </row>
    <row r="43194" spans="71:72" x14ac:dyDescent="0.2">
      <c r="BS43194" s="152"/>
      <c r="BT43194" s="153"/>
    </row>
    <row r="43195" spans="71:72" x14ac:dyDescent="0.2">
      <c r="BS43195" s="152"/>
      <c r="BT43195" s="153"/>
    </row>
    <row r="43196" spans="71:72" x14ac:dyDescent="0.2">
      <c r="BS43196" s="152"/>
      <c r="BT43196" s="153"/>
    </row>
    <row r="43197" spans="71:72" x14ac:dyDescent="0.2">
      <c r="BS43197" s="152"/>
      <c r="BT43197" s="153"/>
    </row>
    <row r="43198" spans="71:72" x14ac:dyDescent="0.2">
      <c r="BS43198" s="152"/>
      <c r="BT43198" s="153"/>
    </row>
    <row r="43199" spans="71:72" x14ac:dyDescent="0.2">
      <c r="BS43199" s="152"/>
      <c r="BT43199" s="153"/>
    </row>
    <row r="43200" spans="71:72" x14ac:dyDescent="0.2">
      <c r="BS43200" s="152"/>
      <c r="BT43200" s="153"/>
    </row>
    <row r="43201" spans="71:72" x14ac:dyDescent="0.2">
      <c r="BS43201" s="152"/>
      <c r="BT43201" s="153"/>
    </row>
    <row r="43202" spans="71:72" x14ac:dyDescent="0.2">
      <c r="BS43202" s="152"/>
      <c r="BT43202" s="153"/>
    </row>
    <row r="43203" spans="71:72" x14ac:dyDescent="0.2">
      <c r="BS43203" s="152"/>
      <c r="BT43203" s="153"/>
    </row>
    <row r="43204" spans="71:72" x14ac:dyDescent="0.2">
      <c r="BS43204" s="152"/>
      <c r="BT43204" s="153"/>
    </row>
    <row r="43205" spans="71:72" x14ac:dyDescent="0.2">
      <c r="BS43205" s="152"/>
      <c r="BT43205" s="153"/>
    </row>
    <row r="43206" spans="71:72" x14ac:dyDescent="0.2">
      <c r="BS43206" s="152"/>
      <c r="BT43206" s="153"/>
    </row>
    <row r="43207" spans="71:72" x14ac:dyDescent="0.2">
      <c r="BS43207" s="152"/>
      <c r="BT43207" s="153"/>
    </row>
    <row r="43208" spans="71:72" x14ac:dyDescent="0.2">
      <c r="BS43208" s="152"/>
      <c r="BT43208" s="153"/>
    </row>
    <row r="43209" spans="71:72" x14ac:dyDescent="0.2">
      <c r="BS43209" s="152"/>
      <c r="BT43209" s="153"/>
    </row>
    <row r="43210" spans="71:72" x14ac:dyDescent="0.2">
      <c r="BS43210" s="152"/>
      <c r="BT43210" s="153"/>
    </row>
    <row r="43211" spans="71:72" x14ac:dyDescent="0.2">
      <c r="BS43211" s="152"/>
      <c r="BT43211" s="153"/>
    </row>
    <row r="43212" spans="71:72" x14ac:dyDescent="0.2">
      <c r="BS43212" s="152"/>
      <c r="BT43212" s="153"/>
    </row>
    <row r="43213" spans="71:72" x14ac:dyDescent="0.2">
      <c r="BS43213" s="152"/>
      <c r="BT43213" s="153"/>
    </row>
    <row r="43214" spans="71:72" x14ac:dyDescent="0.2">
      <c r="BS43214" s="152"/>
      <c r="BT43214" s="153"/>
    </row>
    <row r="43215" spans="71:72" x14ac:dyDescent="0.2">
      <c r="BS43215" s="152"/>
      <c r="BT43215" s="153"/>
    </row>
    <row r="43216" spans="71:72" x14ac:dyDescent="0.2">
      <c r="BS43216" s="152"/>
      <c r="BT43216" s="153"/>
    </row>
    <row r="43217" spans="71:72" x14ac:dyDescent="0.2">
      <c r="BS43217" s="152"/>
      <c r="BT43217" s="153"/>
    </row>
    <row r="43218" spans="71:72" x14ac:dyDescent="0.2">
      <c r="BS43218" s="152"/>
      <c r="BT43218" s="153"/>
    </row>
    <row r="43219" spans="71:72" x14ac:dyDescent="0.2">
      <c r="BS43219" s="152"/>
      <c r="BT43219" s="153"/>
    </row>
    <row r="43220" spans="71:72" x14ac:dyDescent="0.2">
      <c r="BS43220" s="152"/>
      <c r="BT43220" s="153"/>
    </row>
    <row r="43221" spans="71:72" x14ac:dyDescent="0.2">
      <c r="BS43221" s="152"/>
      <c r="BT43221" s="153"/>
    </row>
    <row r="43222" spans="71:72" x14ac:dyDescent="0.2">
      <c r="BS43222" s="152"/>
      <c r="BT43222" s="153"/>
    </row>
    <row r="43223" spans="71:72" x14ac:dyDescent="0.2">
      <c r="BS43223" s="152"/>
      <c r="BT43223" s="153"/>
    </row>
    <row r="43224" spans="71:72" x14ac:dyDescent="0.2">
      <c r="BS43224" s="152"/>
      <c r="BT43224" s="153"/>
    </row>
    <row r="43225" spans="71:72" x14ac:dyDescent="0.2">
      <c r="BS43225" s="152"/>
      <c r="BT43225" s="153"/>
    </row>
    <row r="43226" spans="71:72" x14ac:dyDescent="0.2">
      <c r="BS43226" s="152"/>
      <c r="BT43226" s="153"/>
    </row>
    <row r="43227" spans="71:72" x14ac:dyDescent="0.2">
      <c r="BS43227" s="152"/>
      <c r="BT43227" s="153"/>
    </row>
    <row r="43228" spans="71:72" x14ac:dyDescent="0.2">
      <c r="BS43228" s="152"/>
      <c r="BT43228" s="153"/>
    </row>
    <row r="43229" spans="71:72" x14ac:dyDescent="0.2">
      <c r="BS43229" s="152"/>
      <c r="BT43229" s="153"/>
    </row>
    <row r="43230" spans="71:72" x14ac:dyDescent="0.2">
      <c r="BS43230" s="152"/>
      <c r="BT43230" s="153"/>
    </row>
    <row r="43231" spans="71:72" x14ac:dyDescent="0.2">
      <c r="BS43231" s="152"/>
      <c r="BT43231" s="153"/>
    </row>
    <row r="43232" spans="71:72" x14ac:dyDescent="0.2">
      <c r="BS43232" s="152"/>
      <c r="BT43232" s="153"/>
    </row>
    <row r="43233" spans="71:72" x14ac:dyDescent="0.2">
      <c r="BS43233" s="152"/>
      <c r="BT43233" s="153"/>
    </row>
    <row r="43234" spans="71:72" x14ac:dyDescent="0.2">
      <c r="BS43234" s="152"/>
      <c r="BT43234" s="153"/>
    </row>
    <row r="43235" spans="71:72" x14ac:dyDescent="0.2">
      <c r="BS43235" s="152"/>
      <c r="BT43235" s="153"/>
    </row>
    <row r="43236" spans="71:72" x14ac:dyDescent="0.2">
      <c r="BS43236" s="152"/>
      <c r="BT43236" s="153"/>
    </row>
    <row r="43237" spans="71:72" x14ac:dyDescent="0.2">
      <c r="BS43237" s="152"/>
      <c r="BT43237" s="153"/>
    </row>
    <row r="43238" spans="71:72" x14ac:dyDescent="0.2">
      <c r="BS43238" s="152"/>
      <c r="BT43238" s="153"/>
    </row>
    <row r="43239" spans="71:72" x14ac:dyDescent="0.2">
      <c r="BS43239" s="152"/>
      <c r="BT43239" s="153"/>
    </row>
    <row r="43240" spans="71:72" x14ac:dyDescent="0.2">
      <c r="BS43240" s="152"/>
      <c r="BT43240" s="153"/>
    </row>
    <row r="43241" spans="71:72" x14ac:dyDescent="0.2">
      <c r="BS43241" s="152"/>
      <c r="BT43241" s="153"/>
    </row>
    <row r="43242" spans="71:72" x14ac:dyDescent="0.2">
      <c r="BS43242" s="152"/>
      <c r="BT43242" s="153"/>
    </row>
    <row r="43243" spans="71:72" x14ac:dyDescent="0.2">
      <c r="BS43243" s="152"/>
      <c r="BT43243" s="153"/>
    </row>
    <row r="43244" spans="71:72" x14ac:dyDescent="0.2">
      <c r="BS43244" s="152"/>
      <c r="BT43244" s="153"/>
    </row>
    <row r="43245" spans="71:72" x14ac:dyDescent="0.2">
      <c r="BS43245" s="152"/>
      <c r="BT43245" s="153"/>
    </row>
    <row r="43246" spans="71:72" x14ac:dyDescent="0.2">
      <c r="BS43246" s="152"/>
      <c r="BT43246" s="153"/>
    </row>
    <row r="43247" spans="71:72" x14ac:dyDescent="0.2">
      <c r="BS43247" s="152"/>
      <c r="BT43247" s="153"/>
    </row>
    <row r="43248" spans="71:72" x14ac:dyDescent="0.2">
      <c r="BS43248" s="152"/>
      <c r="BT43248" s="153"/>
    </row>
    <row r="43249" spans="71:72" x14ac:dyDescent="0.2">
      <c r="BS43249" s="152"/>
      <c r="BT43249" s="153"/>
    </row>
    <row r="43250" spans="71:72" x14ac:dyDescent="0.2">
      <c r="BS43250" s="152"/>
      <c r="BT43250" s="153"/>
    </row>
    <row r="43251" spans="71:72" x14ac:dyDescent="0.2">
      <c r="BS43251" s="152"/>
      <c r="BT43251" s="153"/>
    </row>
    <row r="43252" spans="71:72" x14ac:dyDescent="0.2">
      <c r="BS43252" s="152"/>
      <c r="BT43252" s="153"/>
    </row>
    <row r="43253" spans="71:72" x14ac:dyDescent="0.2">
      <c r="BS43253" s="152"/>
      <c r="BT43253" s="153"/>
    </row>
    <row r="43254" spans="71:72" x14ac:dyDescent="0.2">
      <c r="BS43254" s="152"/>
      <c r="BT43254" s="153"/>
    </row>
    <row r="43255" spans="71:72" x14ac:dyDescent="0.2">
      <c r="BS43255" s="152"/>
      <c r="BT43255" s="153"/>
    </row>
    <row r="43256" spans="71:72" x14ac:dyDescent="0.2">
      <c r="BS43256" s="152"/>
      <c r="BT43256" s="153"/>
    </row>
    <row r="43257" spans="71:72" x14ac:dyDescent="0.2">
      <c r="BS43257" s="152"/>
      <c r="BT43257" s="153"/>
    </row>
    <row r="43258" spans="71:72" x14ac:dyDescent="0.2">
      <c r="BS43258" s="152"/>
      <c r="BT43258" s="153"/>
    </row>
    <row r="43259" spans="71:72" x14ac:dyDescent="0.2">
      <c r="BS43259" s="152"/>
      <c r="BT43259" s="153"/>
    </row>
    <row r="43260" spans="71:72" x14ac:dyDescent="0.2">
      <c r="BS43260" s="152"/>
      <c r="BT43260" s="153"/>
    </row>
    <row r="43261" spans="71:72" x14ac:dyDescent="0.2">
      <c r="BS43261" s="152"/>
      <c r="BT43261" s="153"/>
    </row>
    <row r="43262" spans="71:72" x14ac:dyDescent="0.2">
      <c r="BS43262" s="152"/>
      <c r="BT43262" s="153"/>
    </row>
    <row r="43263" spans="71:72" x14ac:dyDescent="0.2">
      <c r="BS43263" s="152"/>
      <c r="BT43263" s="153"/>
    </row>
    <row r="43264" spans="71:72" x14ac:dyDescent="0.2">
      <c r="BS43264" s="152"/>
      <c r="BT43264" s="153"/>
    </row>
    <row r="43265" spans="71:72" x14ac:dyDescent="0.2">
      <c r="BS43265" s="152"/>
      <c r="BT43265" s="153"/>
    </row>
    <row r="43266" spans="71:72" x14ac:dyDescent="0.2">
      <c r="BS43266" s="152"/>
      <c r="BT43266" s="153"/>
    </row>
    <row r="43267" spans="71:72" x14ac:dyDescent="0.2">
      <c r="BS43267" s="152"/>
      <c r="BT43267" s="153"/>
    </row>
    <row r="43268" spans="71:72" x14ac:dyDescent="0.2">
      <c r="BS43268" s="152"/>
      <c r="BT43268" s="153"/>
    </row>
    <row r="43269" spans="71:72" x14ac:dyDescent="0.2">
      <c r="BS43269" s="152"/>
      <c r="BT43269" s="153"/>
    </row>
    <row r="43270" spans="71:72" x14ac:dyDescent="0.2">
      <c r="BS43270" s="152"/>
      <c r="BT43270" s="153"/>
    </row>
    <row r="43271" spans="71:72" x14ac:dyDescent="0.2">
      <c r="BS43271" s="152"/>
      <c r="BT43271" s="153"/>
    </row>
    <row r="43272" spans="71:72" x14ac:dyDescent="0.2">
      <c r="BS43272" s="152"/>
      <c r="BT43272" s="153"/>
    </row>
    <row r="43273" spans="71:72" x14ac:dyDescent="0.2">
      <c r="BS43273" s="152"/>
      <c r="BT43273" s="153"/>
    </row>
    <row r="43274" spans="71:72" x14ac:dyDescent="0.2">
      <c r="BS43274" s="152"/>
      <c r="BT43274" s="153"/>
    </row>
    <row r="43275" spans="71:72" x14ac:dyDescent="0.2">
      <c r="BS43275" s="152"/>
      <c r="BT43275" s="153"/>
    </row>
    <row r="43276" spans="71:72" x14ac:dyDescent="0.2">
      <c r="BS43276" s="152"/>
      <c r="BT43276" s="153"/>
    </row>
    <row r="43277" spans="71:72" x14ac:dyDescent="0.2">
      <c r="BS43277" s="152"/>
      <c r="BT43277" s="153"/>
    </row>
    <row r="43278" spans="71:72" x14ac:dyDescent="0.2">
      <c r="BS43278" s="152"/>
      <c r="BT43278" s="153"/>
    </row>
    <row r="43279" spans="71:72" x14ac:dyDescent="0.2">
      <c r="BS43279" s="152"/>
      <c r="BT43279" s="153"/>
    </row>
    <row r="43280" spans="71:72" x14ac:dyDescent="0.2">
      <c r="BS43280" s="152"/>
      <c r="BT43280" s="153"/>
    </row>
    <row r="43281" spans="71:72" x14ac:dyDescent="0.2">
      <c r="BS43281" s="152"/>
      <c r="BT43281" s="153"/>
    </row>
    <row r="43282" spans="71:72" x14ac:dyDescent="0.2">
      <c r="BS43282" s="152"/>
      <c r="BT43282" s="153"/>
    </row>
    <row r="43283" spans="71:72" x14ac:dyDescent="0.2">
      <c r="BS43283" s="152"/>
      <c r="BT43283" s="153"/>
    </row>
    <row r="43284" spans="71:72" x14ac:dyDescent="0.2">
      <c r="BS43284" s="152"/>
      <c r="BT43284" s="153"/>
    </row>
    <row r="43285" spans="71:72" x14ac:dyDescent="0.2">
      <c r="BS43285" s="152"/>
      <c r="BT43285" s="153"/>
    </row>
    <row r="43286" spans="71:72" x14ac:dyDescent="0.2">
      <c r="BS43286" s="152"/>
      <c r="BT43286" s="153"/>
    </row>
    <row r="43287" spans="71:72" x14ac:dyDescent="0.2">
      <c r="BS43287" s="152"/>
      <c r="BT43287" s="153"/>
    </row>
    <row r="43288" spans="71:72" x14ac:dyDescent="0.2">
      <c r="BS43288" s="152"/>
      <c r="BT43288" s="153"/>
    </row>
    <row r="43289" spans="71:72" x14ac:dyDescent="0.2">
      <c r="BS43289" s="152"/>
      <c r="BT43289" s="153"/>
    </row>
    <row r="43290" spans="71:72" x14ac:dyDescent="0.2">
      <c r="BS43290" s="152"/>
      <c r="BT43290" s="153"/>
    </row>
    <row r="43291" spans="71:72" x14ac:dyDescent="0.2">
      <c r="BS43291" s="152"/>
      <c r="BT43291" s="153"/>
    </row>
    <row r="43292" spans="71:72" x14ac:dyDescent="0.2">
      <c r="BS43292" s="152"/>
      <c r="BT43292" s="153"/>
    </row>
    <row r="43293" spans="71:72" x14ac:dyDescent="0.2">
      <c r="BS43293" s="152"/>
      <c r="BT43293" s="153"/>
    </row>
    <row r="43294" spans="71:72" x14ac:dyDescent="0.2">
      <c r="BS43294" s="152"/>
      <c r="BT43294" s="153"/>
    </row>
    <row r="43295" spans="71:72" x14ac:dyDescent="0.2">
      <c r="BS43295" s="152"/>
      <c r="BT43295" s="153"/>
    </row>
    <row r="43296" spans="71:72" x14ac:dyDescent="0.2">
      <c r="BS43296" s="152"/>
      <c r="BT43296" s="153"/>
    </row>
    <row r="43297" spans="71:72" x14ac:dyDescent="0.2">
      <c r="BS43297" s="152"/>
      <c r="BT43297" s="153"/>
    </row>
    <row r="43298" spans="71:72" x14ac:dyDescent="0.2">
      <c r="BS43298" s="152"/>
      <c r="BT43298" s="153"/>
    </row>
    <row r="43299" spans="71:72" x14ac:dyDescent="0.2">
      <c r="BS43299" s="152"/>
      <c r="BT43299" s="153"/>
    </row>
    <row r="43300" spans="71:72" x14ac:dyDescent="0.2">
      <c r="BS43300" s="152"/>
      <c r="BT43300" s="153"/>
    </row>
    <row r="43301" spans="71:72" x14ac:dyDescent="0.2">
      <c r="BS43301" s="152"/>
      <c r="BT43301" s="153"/>
    </row>
    <row r="43302" spans="71:72" x14ac:dyDescent="0.2">
      <c r="BS43302" s="152"/>
      <c r="BT43302" s="153"/>
    </row>
    <row r="43303" spans="71:72" x14ac:dyDescent="0.2">
      <c r="BS43303" s="152"/>
      <c r="BT43303" s="153"/>
    </row>
    <row r="43304" spans="71:72" x14ac:dyDescent="0.2">
      <c r="BS43304" s="152"/>
      <c r="BT43304" s="153"/>
    </row>
    <row r="43305" spans="71:72" x14ac:dyDescent="0.2">
      <c r="BS43305" s="152"/>
      <c r="BT43305" s="153"/>
    </row>
    <row r="43306" spans="71:72" x14ac:dyDescent="0.2">
      <c r="BS43306" s="152"/>
      <c r="BT43306" s="153"/>
    </row>
    <row r="43307" spans="71:72" x14ac:dyDescent="0.2">
      <c r="BS43307" s="152"/>
      <c r="BT43307" s="153"/>
    </row>
    <row r="43308" spans="71:72" x14ac:dyDescent="0.2">
      <c r="BS43308" s="152"/>
      <c r="BT43308" s="153"/>
    </row>
    <row r="43309" spans="71:72" x14ac:dyDescent="0.2">
      <c r="BS43309" s="152"/>
      <c r="BT43309" s="153"/>
    </row>
    <row r="43310" spans="71:72" x14ac:dyDescent="0.2">
      <c r="BS43310" s="152"/>
      <c r="BT43310" s="153"/>
    </row>
    <row r="43311" spans="71:72" x14ac:dyDescent="0.2">
      <c r="BS43311" s="152"/>
      <c r="BT43311" s="153"/>
    </row>
    <row r="43312" spans="71:72" x14ac:dyDescent="0.2">
      <c r="BS43312" s="152"/>
      <c r="BT43312" s="153"/>
    </row>
    <row r="43313" spans="71:72" x14ac:dyDescent="0.2">
      <c r="BS43313" s="152"/>
      <c r="BT43313" s="153"/>
    </row>
    <row r="43314" spans="71:72" x14ac:dyDescent="0.2">
      <c r="BS43314" s="152"/>
      <c r="BT43314" s="153"/>
    </row>
    <row r="43315" spans="71:72" x14ac:dyDescent="0.2">
      <c r="BS43315" s="152"/>
      <c r="BT43315" s="153"/>
    </row>
    <row r="43316" spans="71:72" x14ac:dyDescent="0.2">
      <c r="BS43316" s="152"/>
      <c r="BT43316" s="153"/>
    </row>
    <row r="43317" spans="71:72" x14ac:dyDescent="0.2">
      <c r="BS43317" s="152"/>
      <c r="BT43317" s="153"/>
    </row>
    <row r="43318" spans="71:72" x14ac:dyDescent="0.2">
      <c r="BS43318" s="152"/>
      <c r="BT43318" s="153"/>
    </row>
    <row r="43319" spans="71:72" x14ac:dyDescent="0.2">
      <c r="BS43319" s="152"/>
      <c r="BT43319" s="153"/>
    </row>
    <row r="43320" spans="71:72" x14ac:dyDescent="0.2">
      <c r="BS43320" s="152"/>
      <c r="BT43320" s="153"/>
    </row>
    <row r="43321" spans="71:72" x14ac:dyDescent="0.2">
      <c r="BS43321" s="152"/>
      <c r="BT43321" s="153"/>
    </row>
    <row r="43322" spans="71:72" x14ac:dyDescent="0.2">
      <c r="BS43322" s="152"/>
      <c r="BT43322" s="153"/>
    </row>
    <row r="43323" spans="71:72" x14ac:dyDescent="0.2">
      <c r="BS43323" s="152"/>
      <c r="BT43323" s="153"/>
    </row>
    <row r="43324" spans="71:72" x14ac:dyDescent="0.2">
      <c r="BS43324" s="152"/>
      <c r="BT43324" s="153"/>
    </row>
    <row r="43325" spans="71:72" x14ac:dyDescent="0.2">
      <c r="BS43325" s="152"/>
      <c r="BT43325" s="153"/>
    </row>
    <row r="43326" spans="71:72" x14ac:dyDescent="0.2">
      <c r="BS43326" s="152"/>
      <c r="BT43326" s="153"/>
    </row>
    <row r="43327" spans="71:72" x14ac:dyDescent="0.2">
      <c r="BS43327" s="152"/>
      <c r="BT43327" s="153"/>
    </row>
    <row r="43328" spans="71:72" x14ac:dyDescent="0.2">
      <c r="BS43328" s="152"/>
      <c r="BT43328" s="153"/>
    </row>
    <row r="43329" spans="71:72" x14ac:dyDescent="0.2">
      <c r="BS43329" s="152"/>
      <c r="BT43329" s="153"/>
    </row>
    <row r="43330" spans="71:72" x14ac:dyDescent="0.2">
      <c r="BS43330" s="152"/>
      <c r="BT43330" s="153"/>
    </row>
    <row r="43331" spans="71:72" x14ac:dyDescent="0.2">
      <c r="BS43331" s="152"/>
      <c r="BT43331" s="153"/>
    </row>
    <row r="43332" spans="71:72" x14ac:dyDescent="0.2">
      <c r="BS43332" s="152"/>
      <c r="BT43332" s="153"/>
    </row>
    <row r="43333" spans="71:72" x14ac:dyDescent="0.2">
      <c r="BS43333" s="152"/>
      <c r="BT43333" s="153"/>
    </row>
    <row r="43334" spans="71:72" x14ac:dyDescent="0.2">
      <c r="BS43334" s="152"/>
      <c r="BT43334" s="153"/>
    </row>
    <row r="43335" spans="71:72" x14ac:dyDescent="0.2">
      <c r="BS43335" s="152"/>
      <c r="BT43335" s="153"/>
    </row>
    <row r="43336" spans="71:72" x14ac:dyDescent="0.2">
      <c r="BS43336" s="152"/>
      <c r="BT43336" s="153"/>
    </row>
    <row r="43337" spans="71:72" x14ac:dyDescent="0.2">
      <c r="BS43337" s="152"/>
      <c r="BT43337" s="153"/>
    </row>
    <row r="43338" spans="71:72" x14ac:dyDescent="0.2">
      <c r="BS43338" s="152"/>
      <c r="BT43338" s="153"/>
    </row>
    <row r="43339" spans="71:72" x14ac:dyDescent="0.2">
      <c r="BS43339" s="152"/>
      <c r="BT43339" s="153"/>
    </row>
    <row r="43340" spans="71:72" x14ac:dyDescent="0.2">
      <c r="BS43340" s="152"/>
      <c r="BT43340" s="153"/>
    </row>
    <row r="43341" spans="71:72" x14ac:dyDescent="0.2">
      <c r="BS43341" s="152"/>
      <c r="BT43341" s="153"/>
    </row>
    <row r="43342" spans="71:72" x14ac:dyDescent="0.2">
      <c r="BS43342" s="152"/>
      <c r="BT43342" s="153"/>
    </row>
    <row r="43343" spans="71:72" x14ac:dyDescent="0.2">
      <c r="BS43343" s="152"/>
      <c r="BT43343" s="153"/>
    </row>
    <row r="43344" spans="71:72" x14ac:dyDescent="0.2">
      <c r="BS43344" s="152"/>
      <c r="BT43344" s="153"/>
    </row>
    <row r="43345" spans="71:72" x14ac:dyDescent="0.2">
      <c r="BS43345" s="152"/>
      <c r="BT43345" s="153"/>
    </row>
    <row r="43346" spans="71:72" x14ac:dyDescent="0.2">
      <c r="BS43346" s="152"/>
      <c r="BT43346" s="153"/>
    </row>
    <row r="43347" spans="71:72" x14ac:dyDescent="0.2">
      <c r="BS43347" s="152"/>
      <c r="BT43347" s="153"/>
    </row>
    <row r="43348" spans="71:72" x14ac:dyDescent="0.2">
      <c r="BS43348" s="152"/>
      <c r="BT43348" s="153"/>
    </row>
    <row r="43349" spans="71:72" x14ac:dyDescent="0.2">
      <c r="BS43349" s="152"/>
      <c r="BT43349" s="153"/>
    </row>
    <row r="43350" spans="71:72" x14ac:dyDescent="0.2">
      <c r="BS43350" s="152"/>
      <c r="BT43350" s="153"/>
    </row>
    <row r="43351" spans="71:72" x14ac:dyDescent="0.2">
      <c r="BS43351" s="152"/>
      <c r="BT43351" s="153"/>
    </row>
    <row r="43352" spans="71:72" x14ac:dyDescent="0.2">
      <c r="BS43352" s="152"/>
      <c r="BT43352" s="153"/>
    </row>
    <row r="43353" spans="71:72" x14ac:dyDescent="0.2">
      <c r="BS43353" s="152"/>
      <c r="BT43353" s="153"/>
    </row>
    <row r="43354" spans="71:72" x14ac:dyDescent="0.2">
      <c r="BS43354" s="152"/>
      <c r="BT43354" s="153"/>
    </row>
    <row r="43355" spans="71:72" x14ac:dyDescent="0.2">
      <c r="BS43355" s="152"/>
      <c r="BT43355" s="153"/>
    </row>
    <row r="43356" spans="71:72" x14ac:dyDescent="0.2">
      <c r="BS43356" s="152"/>
      <c r="BT43356" s="153"/>
    </row>
    <row r="43357" spans="71:72" x14ac:dyDescent="0.2">
      <c r="BS43357" s="152"/>
      <c r="BT43357" s="153"/>
    </row>
    <row r="43358" spans="71:72" x14ac:dyDescent="0.2">
      <c r="BS43358" s="152"/>
      <c r="BT43358" s="153"/>
    </row>
    <row r="43359" spans="71:72" x14ac:dyDescent="0.2">
      <c r="BS43359" s="152"/>
      <c r="BT43359" s="153"/>
    </row>
    <row r="43360" spans="71:72" x14ac:dyDescent="0.2">
      <c r="BS43360" s="152"/>
      <c r="BT43360" s="153"/>
    </row>
    <row r="43361" spans="71:72" x14ac:dyDescent="0.2">
      <c r="BS43361" s="152"/>
      <c r="BT43361" s="153"/>
    </row>
    <row r="43362" spans="71:72" x14ac:dyDescent="0.2">
      <c r="BS43362" s="152"/>
      <c r="BT43362" s="153"/>
    </row>
    <row r="43363" spans="71:72" x14ac:dyDescent="0.2">
      <c r="BS43363" s="152"/>
      <c r="BT43363" s="153"/>
    </row>
    <row r="43364" spans="71:72" x14ac:dyDescent="0.2">
      <c r="BS43364" s="152"/>
      <c r="BT43364" s="153"/>
    </row>
    <row r="43365" spans="71:72" x14ac:dyDescent="0.2">
      <c r="BS43365" s="152"/>
      <c r="BT43365" s="153"/>
    </row>
    <row r="43366" spans="71:72" x14ac:dyDescent="0.2">
      <c r="BS43366" s="152"/>
      <c r="BT43366" s="153"/>
    </row>
    <row r="43367" spans="71:72" x14ac:dyDescent="0.2">
      <c r="BS43367" s="152"/>
      <c r="BT43367" s="153"/>
    </row>
    <row r="43368" spans="71:72" x14ac:dyDescent="0.2">
      <c r="BS43368" s="152"/>
      <c r="BT43368" s="153"/>
    </row>
    <row r="43369" spans="71:72" x14ac:dyDescent="0.2">
      <c r="BS43369" s="152"/>
      <c r="BT43369" s="153"/>
    </row>
    <row r="43370" spans="71:72" x14ac:dyDescent="0.2">
      <c r="BS43370" s="152"/>
      <c r="BT43370" s="153"/>
    </row>
    <row r="43371" spans="71:72" x14ac:dyDescent="0.2">
      <c r="BS43371" s="152"/>
      <c r="BT43371" s="153"/>
    </row>
    <row r="43372" spans="71:72" x14ac:dyDescent="0.2">
      <c r="BS43372" s="152"/>
      <c r="BT43372" s="153"/>
    </row>
    <row r="43373" spans="71:72" x14ac:dyDescent="0.2">
      <c r="BS43373" s="152"/>
      <c r="BT43373" s="153"/>
    </row>
    <row r="43374" spans="71:72" x14ac:dyDescent="0.2">
      <c r="BS43374" s="152"/>
      <c r="BT43374" s="153"/>
    </row>
    <row r="43375" spans="71:72" x14ac:dyDescent="0.2">
      <c r="BS43375" s="152"/>
      <c r="BT43375" s="153"/>
    </row>
    <row r="43376" spans="71:72" x14ac:dyDescent="0.2">
      <c r="BS43376" s="152"/>
      <c r="BT43376" s="153"/>
    </row>
    <row r="43377" spans="71:72" x14ac:dyDescent="0.2">
      <c r="BS43377" s="152"/>
      <c r="BT43377" s="153"/>
    </row>
    <row r="43378" spans="71:72" x14ac:dyDescent="0.2">
      <c r="BS43378" s="152"/>
      <c r="BT43378" s="153"/>
    </row>
    <row r="43379" spans="71:72" x14ac:dyDescent="0.2">
      <c r="BS43379" s="152"/>
      <c r="BT43379" s="153"/>
    </row>
    <row r="43380" spans="71:72" x14ac:dyDescent="0.2">
      <c r="BS43380" s="152"/>
      <c r="BT43380" s="153"/>
    </row>
    <row r="43381" spans="71:72" x14ac:dyDescent="0.2">
      <c r="BS43381" s="152"/>
      <c r="BT43381" s="153"/>
    </row>
    <row r="43382" spans="71:72" x14ac:dyDescent="0.2">
      <c r="BS43382" s="152"/>
      <c r="BT43382" s="153"/>
    </row>
    <row r="43383" spans="71:72" x14ac:dyDescent="0.2">
      <c r="BS43383" s="152"/>
      <c r="BT43383" s="153"/>
    </row>
    <row r="43384" spans="71:72" x14ac:dyDescent="0.2">
      <c r="BS43384" s="152"/>
      <c r="BT43384" s="153"/>
    </row>
    <row r="43385" spans="71:72" x14ac:dyDescent="0.2">
      <c r="BS43385" s="152"/>
      <c r="BT43385" s="153"/>
    </row>
    <row r="43386" spans="71:72" x14ac:dyDescent="0.2">
      <c r="BS43386" s="152"/>
      <c r="BT43386" s="153"/>
    </row>
    <row r="43387" spans="71:72" x14ac:dyDescent="0.2">
      <c r="BS43387" s="152"/>
      <c r="BT43387" s="153"/>
    </row>
    <row r="43388" spans="71:72" x14ac:dyDescent="0.2">
      <c r="BS43388" s="152"/>
      <c r="BT43388" s="153"/>
    </row>
    <row r="43389" spans="71:72" x14ac:dyDescent="0.2">
      <c r="BS43389" s="152"/>
      <c r="BT43389" s="153"/>
    </row>
    <row r="43390" spans="71:72" x14ac:dyDescent="0.2">
      <c r="BS43390" s="152"/>
      <c r="BT43390" s="153"/>
    </row>
    <row r="43391" spans="71:72" x14ac:dyDescent="0.2">
      <c r="BS43391" s="152"/>
      <c r="BT43391" s="153"/>
    </row>
    <row r="43392" spans="71:72" x14ac:dyDescent="0.2">
      <c r="BS43392" s="152"/>
      <c r="BT43392" s="153"/>
    </row>
    <row r="43393" spans="71:72" x14ac:dyDescent="0.2">
      <c r="BS43393" s="152"/>
      <c r="BT43393" s="153"/>
    </row>
    <row r="43394" spans="71:72" x14ac:dyDescent="0.2">
      <c r="BS43394" s="152"/>
      <c r="BT43394" s="153"/>
    </row>
    <row r="43395" spans="71:72" x14ac:dyDescent="0.2">
      <c r="BS43395" s="152"/>
      <c r="BT43395" s="153"/>
    </row>
    <row r="43396" spans="71:72" x14ac:dyDescent="0.2">
      <c r="BS43396" s="152"/>
      <c r="BT43396" s="153"/>
    </row>
    <row r="43397" spans="71:72" x14ac:dyDescent="0.2">
      <c r="BS43397" s="152"/>
      <c r="BT43397" s="153"/>
    </row>
    <row r="43398" spans="71:72" x14ac:dyDescent="0.2">
      <c r="BS43398" s="152"/>
      <c r="BT43398" s="153"/>
    </row>
    <row r="43399" spans="71:72" x14ac:dyDescent="0.2">
      <c r="BS43399" s="152"/>
      <c r="BT43399" s="153"/>
    </row>
    <row r="43400" spans="71:72" x14ac:dyDescent="0.2">
      <c r="BS43400" s="152"/>
      <c r="BT43400" s="153"/>
    </row>
    <row r="43401" spans="71:72" x14ac:dyDescent="0.2">
      <c r="BS43401" s="152"/>
      <c r="BT43401" s="153"/>
    </row>
    <row r="43402" spans="71:72" x14ac:dyDescent="0.2">
      <c r="BS43402" s="152"/>
      <c r="BT43402" s="153"/>
    </row>
    <row r="43403" spans="71:72" x14ac:dyDescent="0.2">
      <c r="BS43403" s="152"/>
      <c r="BT43403" s="153"/>
    </row>
    <row r="43404" spans="71:72" x14ac:dyDescent="0.2">
      <c r="BS43404" s="152"/>
      <c r="BT43404" s="153"/>
    </row>
    <row r="43405" spans="71:72" x14ac:dyDescent="0.2">
      <c r="BS43405" s="152"/>
      <c r="BT43405" s="153"/>
    </row>
    <row r="43406" spans="71:72" x14ac:dyDescent="0.2">
      <c r="BS43406" s="152"/>
      <c r="BT43406" s="153"/>
    </row>
    <row r="43407" spans="71:72" x14ac:dyDescent="0.2">
      <c r="BS43407" s="152"/>
      <c r="BT43407" s="153"/>
    </row>
    <row r="43408" spans="71:72" x14ac:dyDescent="0.2">
      <c r="BS43408" s="152"/>
      <c r="BT43408" s="153"/>
    </row>
    <row r="43409" spans="71:72" x14ac:dyDescent="0.2">
      <c r="BS43409" s="152"/>
      <c r="BT43409" s="153"/>
    </row>
    <row r="43410" spans="71:72" x14ac:dyDescent="0.2">
      <c r="BS43410" s="152"/>
      <c r="BT43410" s="153"/>
    </row>
    <row r="43411" spans="71:72" x14ac:dyDescent="0.2">
      <c r="BS43411" s="152"/>
      <c r="BT43411" s="153"/>
    </row>
    <row r="43412" spans="71:72" x14ac:dyDescent="0.2">
      <c r="BS43412" s="152"/>
      <c r="BT43412" s="153"/>
    </row>
    <row r="43413" spans="71:72" x14ac:dyDescent="0.2">
      <c r="BS43413" s="152"/>
      <c r="BT43413" s="153"/>
    </row>
    <row r="43414" spans="71:72" x14ac:dyDescent="0.2">
      <c r="BS43414" s="152"/>
      <c r="BT43414" s="153"/>
    </row>
    <row r="43415" spans="71:72" x14ac:dyDescent="0.2">
      <c r="BS43415" s="152"/>
      <c r="BT43415" s="153"/>
    </row>
    <row r="43416" spans="71:72" x14ac:dyDescent="0.2">
      <c r="BS43416" s="152"/>
      <c r="BT43416" s="153"/>
    </row>
    <row r="43417" spans="71:72" x14ac:dyDescent="0.2">
      <c r="BS43417" s="152"/>
      <c r="BT43417" s="153"/>
    </row>
    <row r="43418" spans="71:72" x14ac:dyDescent="0.2">
      <c r="BS43418" s="152"/>
      <c r="BT43418" s="153"/>
    </row>
    <row r="43419" spans="71:72" x14ac:dyDescent="0.2">
      <c r="BS43419" s="152"/>
      <c r="BT43419" s="153"/>
    </row>
    <row r="43420" spans="71:72" x14ac:dyDescent="0.2">
      <c r="BS43420" s="152"/>
      <c r="BT43420" s="153"/>
    </row>
    <row r="43421" spans="71:72" x14ac:dyDescent="0.2">
      <c r="BS43421" s="152"/>
      <c r="BT43421" s="153"/>
    </row>
    <row r="43422" spans="71:72" x14ac:dyDescent="0.2">
      <c r="BS43422" s="152"/>
      <c r="BT43422" s="153"/>
    </row>
    <row r="43423" spans="71:72" x14ac:dyDescent="0.2">
      <c r="BS43423" s="152"/>
      <c r="BT43423" s="153"/>
    </row>
    <row r="43424" spans="71:72" x14ac:dyDescent="0.2">
      <c r="BS43424" s="152"/>
      <c r="BT43424" s="153"/>
    </row>
    <row r="43425" spans="71:72" x14ac:dyDescent="0.2">
      <c r="BS43425" s="152"/>
      <c r="BT43425" s="153"/>
    </row>
    <row r="43426" spans="71:72" x14ac:dyDescent="0.2">
      <c r="BS43426" s="152"/>
      <c r="BT43426" s="153"/>
    </row>
    <row r="43427" spans="71:72" x14ac:dyDescent="0.2">
      <c r="BS43427" s="152"/>
      <c r="BT43427" s="153"/>
    </row>
    <row r="43428" spans="71:72" x14ac:dyDescent="0.2">
      <c r="BS43428" s="152"/>
      <c r="BT43428" s="153"/>
    </row>
    <row r="43429" spans="71:72" x14ac:dyDescent="0.2">
      <c r="BS43429" s="152"/>
      <c r="BT43429" s="153"/>
    </row>
    <row r="43430" spans="71:72" x14ac:dyDescent="0.2">
      <c r="BS43430" s="152"/>
      <c r="BT43430" s="153"/>
    </row>
    <row r="43431" spans="71:72" x14ac:dyDescent="0.2">
      <c r="BS43431" s="152"/>
      <c r="BT43431" s="153"/>
    </row>
    <row r="43432" spans="71:72" x14ac:dyDescent="0.2">
      <c r="BS43432" s="152"/>
      <c r="BT43432" s="153"/>
    </row>
    <row r="43433" spans="71:72" x14ac:dyDescent="0.2">
      <c r="BS43433" s="152"/>
      <c r="BT43433" s="153"/>
    </row>
    <row r="43434" spans="71:72" x14ac:dyDescent="0.2">
      <c r="BS43434" s="152"/>
      <c r="BT43434" s="153"/>
    </row>
    <row r="43435" spans="71:72" x14ac:dyDescent="0.2">
      <c r="BS43435" s="152"/>
      <c r="BT43435" s="153"/>
    </row>
    <row r="43436" spans="71:72" x14ac:dyDescent="0.2">
      <c r="BS43436" s="152"/>
      <c r="BT43436" s="153"/>
    </row>
    <row r="43437" spans="71:72" x14ac:dyDescent="0.2">
      <c r="BS43437" s="152"/>
      <c r="BT43437" s="153"/>
    </row>
    <row r="43438" spans="71:72" x14ac:dyDescent="0.2">
      <c r="BS43438" s="152"/>
      <c r="BT43438" s="153"/>
    </row>
    <row r="43439" spans="71:72" x14ac:dyDescent="0.2">
      <c r="BS43439" s="152"/>
      <c r="BT43439" s="153"/>
    </row>
    <row r="43440" spans="71:72" x14ac:dyDescent="0.2">
      <c r="BS43440" s="152"/>
      <c r="BT43440" s="153"/>
    </row>
    <row r="43441" spans="71:72" x14ac:dyDescent="0.2">
      <c r="BS43441" s="152"/>
      <c r="BT43441" s="153"/>
    </row>
    <row r="43442" spans="71:72" x14ac:dyDescent="0.2">
      <c r="BS43442" s="152"/>
      <c r="BT43442" s="153"/>
    </row>
    <row r="43443" spans="71:72" x14ac:dyDescent="0.2">
      <c r="BS43443" s="152"/>
      <c r="BT43443" s="153"/>
    </row>
    <row r="43444" spans="71:72" x14ac:dyDescent="0.2">
      <c r="BS43444" s="152"/>
      <c r="BT43444" s="153"/>
    </row>
    <row r="43445" spans="71:72" x14ac:dyDescent="0.2">
      <c r="BS43445" s="152"/>
      <c r="BT43445" s="153"/>
    </row>
    <row r="43446" spans="71:72" x14ac:dyDescent="0.2">
      <c r="BS43446" s="152"/>
      <c r="BT43446" s="153"/>
    </row>
    <row r="43447" spans="71:72" x14ac:dyDescent="0.2">
      <c r="BS43447" s="152"/>
      <c r="BT43447" s="153"/>
    </row>
    <row r="43448" spans="71:72" x14ac:dyDescent="0.2">
      <c r="BS43448" s="152"/>
      <c r="BT43448" s="153"/>
    </row>
    <row r="43449" spans="71:72" x14ac:dyDescent="0.2">
      <c r="BS43449" s="152"/>
      <c r="BT43449" s="153"/>
    </row>
    <row r="43450" spans="71:72" x14ac:dyDescent="0.2">
      <c r="BS43450" s="152"/>
      <c r="BT43450" s="153"/>
    </row>
    <row r="43451" spans="71:72" x14ac:dyDescent="0.2">
      <c r="BS43451" s="152"/>
      <c r="BT43451" s="153"/>
    </row>
    <row r="43452" spans="71:72" x14ac:dyDescent="0.2">
      <c r="BS43452" s="152"/>
      <c r="BT43452" s="153"/>
    </row>
    <row r="43453" spans="71:72" x14ac:dyDescent="0.2">
      <c r="BS43453" s="152"/>
      <c r="BT43453" s="153"/>
    </row>
    <row r="43454" spans="71:72" x14ac:dyDescent="0.2">
      <c r="BS43454" s="152"/>
      <c r="BT43454" s="153"/>
    </row>
    <row r="43455" spans="71:72" x14ac:dyDescent="0.2">
      <c r="BS43455" s="152"/>
      <c r="BT43455" s="153"/>
    </row>
    <row r="43456" spans="71:72" x14ac:dyDescent="0.2">
      <c r="BS43456" s="152"/>
      <c r="BT43456" s="153"/>
    </row>
    <row r="43457" spans="71:72" x14ac:dyDescent="0.2">
      <c r="BS43457" s="152"/>
      <c r="BT43457" s="153"/>
    </row>
    <row r="43458" spans="71:72" x14ac:dyDescent="0.2">
      <c r="BS43458" s="152"/>
      <c r="BT43458" s="153"/>
    </row>
    <row r="43459" spans="71:72" x14ac:dyDescent="0.2">
      <c r="BS43459" s="152"/>
      <c r="BT43459" s="153"/>
    </row>
    <row r="43460" spans="71:72" x14ac:dyDescent="0.2">
      <c r="BS43460" s="152"/>
      <c r="BT43460" s="153"/>
    </row>
    <row r="43461" spans="71:72" x14ac:dyDescent="0.2">
      <c r="BS43461" s="152"/>
      <c r="BT43461" s="153"/>
    </row>
    <row r="43462" spans="71:72" x14ac:dyDescent="0.2">
      <c r="BS43462" s="152"/>
      <c r="BT43462" s="153"/>
    </row>
    <row r="43463" spans="71:72" x14ac:dyDescent="0.2">
      <c r="BS43463" s="152"/>
      <c r="BT43463" s="153"/>
    </row>
    <row r="43464" spans="71:72" x14ac:dyDescent="0.2">
      <c r="BS43464" s="152"/>
      <c r="BT43464" s="153"/>
    </row>
    <row r="43465" spans="71:72" x14ac:dyDescent="0.2">
      <c r="BS43465" s="152"/>
      <c r="BT43465" s="153"/>
    </row>
    <row r="43466" spans="71:72" x14ac:dyDescent="0.2">
      <c r="BS43466" s="152"/>
      <c r="BT43466" s="153"/>
    </row>
    <row r="43467" spans="71:72" x14ac:dyDescent="0.2">
      <c r="BS43467" s="152"/>
      <c r="BT43467" s="153"/>
    </row>
    <row r="43468" spans="71:72" x14ac:dyDescent="0.2">
      <c r="BS43468" s="152"/>
      <c r="BT43468" s="153"/>
    </row>
    <row r="43469" spans="71:72" x14ac:dyDescent="0.2">
      <c r="BS43469" s="152"/>
      <c r="BT43469" s="153"/>
    </row>
    <row r="43470" spans="71:72" x14ac:dyDescent="0.2">
      <c r="BS43470" s="152"/>
      <c r="BT43470" s="153"/>
    </row>
    <row r="43471" spans="71:72" x14ac:dyDescent="0.2">
      <c r="BS43471" s="152"/>
      <c r="BT43471" s="153"/>
    </row>
    <row r="43472" spans="71:72" x14ac:dyDescent="0.2">
      <c r="BS43472" s="152"/>
      <c r="BT43472" s="153"/>
    </row>
    <row r="43473" spans="71:72" x14ac:dyDescent="0.2">
      <c r="BS43473" s="152"/>
      <c r="BT43473" s="153"/>
    </row>
    <row r="43474" spans="71:72" x14ac:dyDescent="0.2">
      <c r="BS43474" s="152"/>
      <c r="BT43474" s="153"/>
    </row>
    <row r="43475" spans="71:72" x14ac:dyDescent="0.2">
      <c r="BS43475" s="152"/>
      <c r="BT43475" s="153"/>
    </row>
    <row r="43476" spans="71:72" x14ac:dyDescent="0.2">
      <c r="BS43476" s="152"/>
      <c r="BT43476" s="153"/>
    </row>
    <row r="43477" spans="71:72" x14ac:dyDescent="0.2">
      <c r="BS43477" s="152"/>
      <c r="BT43477" s="153"/>
    </row>
    <row r="43478" spans="71:72" x14ac:dyDescent="0.2">
      <c r="BS43478" s="152"/>
      <c r="BT43478" s="153"/>
    </row>
    <row r="43479" spans="71:72" x14ac:dyDescent="0.2">
      <c r="BS43479" s="152"/>
      <c r="BT43479" s="153"/>
    </row>
    <row r="43480" spans="71:72" x14ac:dyDescent="0.2">
      <c r="BS43480" s="152"/>
      <c r="BT43480" s="153"/>
    </row>
    <row r="43481" spans="71:72" x14ac:dyDescent="0.2">
      <c r="BS43481" s="152"/>
      <c r="BT43481" s="153"/>
    </row>
    <row r="43482" spans="71:72" x14ac:dyDescent="0.2">
      <c r="BS43482" s="152"/>
      <c r="BT43482" s="153"/>
    </row>
    <row r="43483" spans="71:72" x14ac:dyDescent="0.2">
      <c r="BS43483" s="152"/>
      <c r="BT43483" s="153"/>
    </row>
    <row r="43484" spans="71:72" x14ac:dyDescent="0.2">
      <c r="BS43484" s="152"/>
      <c r="BT43484" s="153"/>
    </row>
    <row r="43485" spans="71:72" x14ac:dyDescent="0.2">
      <c r="BS43485" s="152"/>
      <c r="BT43485" s="153"/>
    </row>
    <row r="43486" spans="71:72" x14ac:dyDescent="0.2">
      <c r="BS43486" s="152"/>
      <c r="BT43486" s="153"/>
    </row>
    <row r="43487" spans="71:72" x14ac:dyDescent="0.2">
      <c r="BS43487" s="152"/>
      <c r="BT43487" s="153"/>
    </row>
    <row r="43488" spans="71:72" x14ac:dyDescent="0.2">
      <c r="BS43488" s="152"/>
      <c r="BT43488" s="153"/>
    </row>
    <row r="43489" spans="71:72" x14ac:dyDescent="0.2">
      <c r="BS43489" s="152"/>
      <c r="BT43489" s="153"/>
    </row>
    <row r="43490" spans="71:72" x14ac:dyDescent="0.2">
      <c r="BS43490" s="152"/>
      <c r="BT43490" s="153"/>
    </row>
    <row r="43491" spans="71:72" x14ac:dyDescent="0.2">
      <c r="BS43491" s="152"/>
      <c r="BT43491" s="153"/>
    </row>
    <row r="43492" spans="71:72" x14ac:dyDescent="0.2">
      <c r="BS43492" s="152"/>
      <c r="BT43492" s="153"/>
    </row>
    <row r="43493" spans="71:72" x14ac:dyDescent="0.2">
      <c r="BS43493" s="152"/>
      <c r="BT43493" s="153"/>
    </row>
    <row r="43494" spans="71:72" x14ac:dyDescent="0.2">
      <c r="BS43494" s="152"/>
      <c r="BT43494" s="153"/>
    </row>
    <row r="43495" spans="71:72" x14ac:dyDescent="0.2">
      <c r="BS43495" s="152"/>
      <c r="BT43495" s="153"/>
    </row>
    <row r="43496" spans="71:72" x14ac:dyDescent="0.2">
      <c r="BS43496" s="152"/>
      <c r="BT43496" s="153"/>
    </row>
    <row r="43497" spans="71:72" x14ac:dyDescent="0.2">
      <c r="BS43497" s="152"/>
      <c r="BT43497" s="153"/>
    </row>
    <row r="43498" spans="71:72" x14ac:dyDescent="0.2">
      <c r="BS43498" s="152"/>
      <c r="BT43498" s="153"/>
    </row>
    <row r="43499" spans="71:72" x14ac:dyDescent="0.2">
      <c r="BS43499" s="152"/>
      <c r="BT43499" s="153"/>
    </row>
    <row r="43500" spans="71:72" x14ac:dyDescent="0.2">
      <c r="BS43500" s="152"/>
      <c r="BT43500" s="153"/>
    </row>
    <row r="43501" spans="71:72" x14ac:dyDescent="0.2">
      <c r="BS43501" s="152"/>
      <c r="BT43501" s="153"/>
    </row>
    <row r="43502" spans="71:72" x14ac:dyDescent="0.2">
      <c r="BS43502" s="152"/>
      <c r="BT43502" s="153"/>
    </row>
    <row r="43503" spans="71:72" x14ac:dyDescent="0.2">
      <c r="BS43503" s="152"/>
      <c r="BT43503" s="153"/>
    </row>
    <row r="43504" spans="71:72" x14ac:dyDescent="0.2">
      <c r="BS43504" s="152"/>
      <c r="BT43504" s="153"/>
    </row>
    <row r="43505" spans="71:72" x14ac:dyDescent="0.2">
      <c r="BS43505" s="152"/>
      <c r="BT43505" s="153"/>
    </row>
    <row r="43506" spans="71:72" x14ac:dyDescent="0.2">
      <c r="BS43506" s="152"/>
      <c r="BT43506" s="153"/>
    </row>
    <row r="43507" spans="71:72" x14ac:dyDescent="0.2">
      <c r="BS43507" s="152"/>
      <c r="BT43507" s="153"/>
    </row>
    <row r="43508" spans="71:72" x14ac:dyDescent="0.2">
      <c r="BS43508" s="152"/>
      <c r="BT43508" s="153"/>
    </row>
    <row r="43509" spans="71:72" x14ac:dyDescent="0.2">
      <c r="BS43509" s="152"/>
      <c r="BT43509" s="153"/>
    </row>
    <row r="43510" spans="71:72" x14ac:dyDescent="0.2">
      <c r="BS43510" s="152"/>
      <c r="BT43510" s="153"/>
    </row>
    <row r="43511" spans="71:72" x14ac:dyDescent="0.2">
      <c r="BS43511" s="152"/>
      <c r="BT43511" s="153"/>
    </row>
    <row r="43512" spans="71:72" x14ac:dyDescent="0.2">
      <c r="BS43512" s="152"/>
      <c r="BT43512" s="153"/>
    </row>
    <row r="43513" spans="71:72" x14ac:dyDescent="0.2">
      <c r="BS43513" s="152"/>
      <c r="BT43513" s="153"/>
    </row>
    <row r="43514" spans="71:72" x14ac:dyDescent="0.2">
      <c r="BS43514" s="152"/>
      <c r="BT43514" s="153"/>
    </row>
    <row r="43515" spans="71:72" x14ac:dyDescent="0.2">
      <c r="BS43515" s="152"/>
      <c r="BT43515" s="153"/>
    </row>
    <row r="43516" spans="71:72" x14ac:dyDescent="0.2">
      <c r="BS43516" s="152"/>
      <c r="BT43516" s="153"/>
    </row>
    <row r="43517" spans="71:72" x14ac:dyDescent="0.2">
      <c r="BS43517" s="152"/>
      <c r="BT43517" s="153"/>
    </row>
    <row r="43518" spans="71:72" x14ac:dyDescent="0.2">
      <c r="BS43518" s="152"/>
      <c r="BT43518" s="153"/>
    </row>
    <row r="43519" spans="71:72" x14ac:dyDescent="0.2">
      <c r="BS43519" s="152"/>
      <c r="BT43519" s="153"/>
    </row>
    <row r="43520" spans="71:72" x14ac:dyDescent="0.2">
      <c r="BS43520" s="152"/>
      <c r="BT43520" s="153"/>
    </row>
    <row r="43521" spans="71:72" x14ac:dyDescent="0.2">
      <c r="BS43521" s="152"/>
      <c r="BT43521" s="153"/>
    </row>
    <row r="43522" spans="71:72" x14ac:dyDescent="0.2">
      <c r="BS43522" s="152"/>
      <c r="BT43522" s="153"/>
    </row>
    <row r="43523" spans="71:72" x14ac:dyDescent="0.2">
      <c r="BS43523" s="152"/>
      <c r="BT43523" s="153"/>
    </row>
    <row r="43524" spans="71:72" x14ac:dyDescent="0.2">
      <c r="BS43524" s="152"/>
      <c r="BT43524" s="153"/>
    </row>
    <row r="43525" spans="71:72" x14ac:dyDescent="0.2">
      <c r="BS43525" s="152"/>
      <c r="BT43525" s="153"/>
    </row>
    <row r="43526" spans="71:72" x14ac:dyDescent="0.2">
      <c r="BS43526" s="152"/>
      <c r="BT43526" s="153"/>
    </row>
    <row r="43527" spans="71:72" x14ac:dyDescent="0.2">
      <c r="BS43527" s="152"/>
      <c r="BT43527" s="153"/>
    </row>
    <row r="43528" spans="71:72" x14ac:dyDescent="0.2">
      <c r="BS43528" s="152"/>
      <c r="BT43528" s="153"/>
    </row>
    <row r="43529" spans="71:72" x14ac:dyDescent="0.2">
      <c r="BS43529" s="152"/>
      <c r="BT43529" s="153"/>
    </row>
    <row r="43530" spans="71:72" x14ac:dyDescent="0.2">
      <c r="BS43530" s="152"/>
      <c r="BT43530" s="153"/>
    </row>
    <row r="43531" spans="71:72" x14ac:dyDescent="0.2">
      <c r="BS43531" s="152"/>
      <c r="BT43531" s="153"/>
    </row>
    <row r="43532" spans="71:72" x14ac:dyDescent="0.2">
      <c r="BS43532" s="152"/>
      <c r="BT43532" s="153"/>
    </row>
    <row r="43533" spans="71:72" x14ac:dyDescent="0.2">
      <c r="BS43533" s="152"/>
      <c r="BT43533" s="153"/>
    </row>
    <row r="43534" spans="71:72" x14ac:dyDescent="0.2">
      <c r="BS43534" s="152"/>
      <c r="BT43534" s="153"/>
    </row>
    <row r="43535" spans="71:72" x14ac:dyDescent="0.2">
      <c r="BS43535" s="152"/>
      <c r="BT43535" s="153"/>
    </row>
    <row r="43536" spans="71:72" x14ac:dyDescent="0.2">
      <c r="BS43536" s="152"/>
      <c r="BT43536" s="153"/>
    </row>
    <row r="43537" spans="71:72" x14ac:dyDescent="0.2">
      <c r="BS43537" s="152"/>
      <c r="BT43537" s="153"/>
    </row>
    <row r="43538" spans="71:72" x14ac:dyDescent="0.2">
      <c r="BS43538" s="152"/>
      <c r="BT43538" s="153"/>
    </row>
    <row r="43539" spans="71:72" x14ac:dyDescent="0.2">
      <c r="BS43539" s="152"/>
      <c r="BT43539" s="153"/>
    </row>
    <row r="43540" spans="71:72" x14ac:dyDescent="0.2">
      <c r="BS43540" s="152"/>
      <c r="BT43540" s="153"/>
    </row>
    <row r="43541" spans="71:72" x14ac:dyDescent="0.2">
      <c r="BS43541" s="152"/>
      <c r="BT43541" s="153"/>
    </row>
    <row r="43542" spans="71:72" x14ac:dyDescent="0.2">
      <c r="BS43542" s="152"/>
      <c r="BT43542" s="153"/>
    </row>
    <row r="43543" spans="71:72" x14ac:dyDescent="0.2">
      <c r="BS43543" s="152"/>
      <c r="BT43543" s="153"/>
    </row>
    <row r="43544" spans="71:72" x14ac:dyDescent="0.2">
      <c r="BS43544" s="152"/>
      <c r="BT43544" s="153"/>
    </row>
    <row r="43545" spans="71:72" x14ac:dyDescent="0.2">
      <c r="BS43545" s="152"/>
      <c r="BT43545" s="153"/>
    </row>
    <row r="43546" spans="71:72" x14ac:dyDescent="0.2">
      <c r="BS43546" s="152"/>
      <c r="BT43546" s="153"/>
    </row>
    <row r="43547" spans="71:72" x14ac:dyDescent="0.2">
      <c r="BS43547" s="152"/>
      <c r="BT43547" s="153"/>
    </row>
    <row r="43548" spans="71:72" x14ac:dyDescent="0.2">
      <c r="BS43548" s="152"/>
      <c r="BT43548" s="153"/>
    </row>
    <row r="43549" spans="71:72" x14ac:dyDescent="0.2">
      <c r="BS43549" s="152"/>
      <c r="BT43549" s="153"/>
    </row>
    <row r="43550" spans="71:72" x14ac:dyDescent="0.2">
      <c r="BS43550" s="152"/>
      <c r="BT43550" s="153"/>
    </row>
    <row r="43551" spans="71:72" x14ac:dyDescent="0.2">
      <c r="BS43551" s="152"/>
      <c r="BT43551" s="153"/>
    </row>
    <row r="43552" spans="71:72" x14ac:dyDescent="0.2">
      <c r="BS43552" s="152"/>
      <c r="BT43552" s="153"/>
    </row>
    <row r="43553" spans="71:72" x14ac:dyDescent="0.2">
      <c r="BS43553" s="152"/>
      <c r="BT43553" s="153"/>
    </row>
    <row r="43554" spans="71:72" x14ac:dyDescent="0.2">
      <c r="BS43554" s="152"/>
      <c r="BT43554" s="153"/>
    </row>
    <row r="43555" spans="71:72" x14ac:dyDescent="0.2">
      <c r="BS43555" s="152"/>
      <c r="BT43555" s="153"/>
    </row>
    <row r="43556" spans="71:72" x14ac:dyDescent="0.2">
      <c r="BS43556" s="152"/>
      <c r="BT43556" s="153"/>
    </row>
    <row r="43557" spans="71:72" x14ac:dyDescent="0.2">
      <c r="BS43557" s="152"/>
      <c r="BT43557" s="153"/>
    </row>
    <row r="43558" spans="71:72" x14ac:dyDescent="0.2">
      <c r="BS43558" s="152"/>
      <c r="BT43558" s="153"/>
    </row>
    <row r="43559" spans="71:72" x14ac:dyDescent="0.2">
      <c r="BS43559" s="152"/>
      <c r="BT43559" s="153"/>
    </row>
    <row r="43560" spans="71:72" x14ac:dyDescent="0.2">
      <c r="BS43560" s="152"/>
      <c r="BT43560" s="153"/>
    </row>
    <row r="43561" spans="71:72" x14ac:dyDescent="0.2">
      <c r="BS43561" s="152"/>
      <c r="BT43561" s="153"/>
    </row>
    <row r="43562" spans="71:72" x14ac:dyDescent="0.2">
      <c r="BS43562" s="152"/>
      <c r="BT43562" s="153"/>
    </row>
    <row r="43563" spans="71:72" x14ac:dyDescent="0.2">
      <c r="BS43563" s="152"/>
      <c r="BT43563" s="153"/>
    </row>
    <row r="43564" spans="71:72" x14ac:dyDescent="0.2">
      <c r="BS43564" s="152"/>
      <c r="BT43564" s="153"/>
    </row>
    <row r="43565" spans="71:72" x14ac:dyDescent="0.2">
      <c r="BS43565" s="152"/>
      <c r="BT43565" s="153"/>
    </row>
    <row r="43566" spans="71:72" x14ac:dyDescent="0.2">
      <c r="BS43566" s="152"/>
      <c r="BT43566" s="153"/>
    </row>
    <row r="43567" spans="71:72" x14ac:dyDescent="0.2">
      <c r="BS43567" s="152"/>
      <c r="BT43567" s="153"/>
    </row>
    <row r="43568" spans="71:72" x14ac:dyDescent="0.2">
      <c r="BS43568" s="152"/>
      <c r="BT43568" s="153"/>
    </row>
    <row r="43569" spans="71:72" x14ac:dyDescent="0.2">
      <c r="BS43569" s="152"/>
      <c r="BT43569" s="153"/>
    </row>
    <row r="43570" spans="71:72" x14ac:dyDescent="0.2">
      <c r="BS43570" s="152"/>
      <c r="BT43570" s="153"/>
    </row>
    <row r="43571" spans="71:72" x14ac:dyDescent="0.2">
      <c r="BS43571" s="152"/>
      <c r="BT43571" s="153"/>
    </row>
    <row r="43572" spans="71:72" x14ac:dyDescent="0.2">
      <c r="BS43572" s="152"/>
      <c r="BT43572" s="153"/>
    </row>
    <row r="43573" spans="71:72" x14ac:dyDescent="0.2">
      <c r="BS43573" s="152"/>
      <c r="BT43573" s="153"/>
    </row>
    <row r="43574" spans="71:72" x14ac:dyDescent="0.2">
      <c r="BS43574" s="152"/>
      <c r="BT43574" s="153"/>
    </row>
    <row r="43575" spans="71:72" x14ac:dyDescent="0.2">
      <c r="BS43575" s="152"/>
      <c r="BT43575" s="153"/>
    </row>
    <row r="43576" spans="71:72" x14ac:dyDescent="0.2">
      <c r="BS43576" s="152"/>
      <c r="BT43576" s="153"/>
    </row>
    <row r="43577" spans="71:72" x14ac:dyDescent="0.2">
      <c r="BS43577" s="152"/>
      <c r="BT43577" s="153"/>
    </row>
    <row r="43578" spans="71:72" x14ac:dyDescent="0.2">
      <c r="BS43578" s="152"/>
      <c r="BT43578" s="153"/>
    </row>
    <row r="43579" spans="71:72" x14ac:dyDescent="0.2">
      <c r="BS43579" s="152"/>
      <c r="BT43579" s="153"/>
    </row>
    <row r="43580" spans="71:72" x14ac:dyDescent="0.2">
      <c r="BS43580" s="152"/>
      <c r="BT43580" s="153"/>
    </row>
    <row r="43581" spans="71:72" x14ac:dyDescent="0.2">
      <c r="BS43581" s="152"/>
      <c r="BT43581" s="153"/>
    </row>
    <row r="43582" spans="71:72" x14ac:dyDescent="0.2">
      <c r="BS43582" s="152"/>
      <c r="BT43582" s="153"/>
    </row>
    <row r="43583" spans="71:72" x14ac:dyDescent="0.2">
      <c r="BS43583" s="152"/>
      <c r="BT43583" s="153"/>
    </row>
    <row r="43584" spans="71:72" x14ac:dyDescent="0.2">
      <c r="BS43584" s="152"/>
      <c r="BT43584" s="153"/>
    </row>
    <row r="43585" spans="71:72" x14ac:dyDescent="0.2">
      <c r="BS43585" s="152"/>
      <c r="BT43585" s="153"/>
    </row>
    <row r="43586" spans="71:72" x14ac:dyDescent="0.2">
      <c r="BS43586" s="152"/>
      <c r="BT43586" s="153"/>
    </row>
    <row r="43587" spans="71:72" x14ac:dyDescent="0.2">
      <c r="BS43587" s="152"/>
      <c r="BT43587" s="153"/>
    </row>
    <row r="43588" spans="71:72" x14ac:dyDescent="0.2">
      <c r="BS43588" s="152"/>
      <c r="BT43588" s="153"/>
    </row>
    <row r="43589" spans="71:72" x14ac:dyDescent="0.2">
      <c r="BS43589" s="152"/>
      <c r="BT43589" s="153"/>
    </row>
    <row r="43590" spans="71:72" x14ac:dyDescent="0.2">
      <c r="BS43590" s="152"/>
      <c r="BT43590" s="153"/>
    </row>
    <row r="43591" spans="71:72" x14ac:dyDescent="0.2">
      <c r="BS43591" s="152"/>
      <c r="BT43591" s="153"/>
    </row>
    <row r="43592" spans="71:72" x14ac:dyDescent="0.2">
      <c r="BS43592" s="152"/>
      <c r="BT43592" s="153"/>
    </row>
    <row r="43593" spans="71:72" x14ac:dyDescent="0.2">
      <c r="BS43593" s="152"/>
      <c r="BT43593" s="153"/>
    </row>
    <row r="43594" spans="71:72" x14ac:dyDescent="0.2">
      <c r="BS43594" s="152"/>
      <c r="BT43594" s="153"/>
    </row>
    <row r="43595" spans="71:72" x14ac:dyDescent="0.2">
      <c r="BS43595" s="152"/>
      <c r="BT43595" s="153"/>
    </row>
    <row r="43596" spans="71:72" x14ac:dyDescent="0.2">
      <c r="BS43596" s="152"/>
      <c r="BT43596" s="153"/>
    </row>
    <row r="43597" spans="71:72" x14ac:dyDescent="0.2">
      <c r="BS43597" s="152"/>
      <c r="BT43597" s="153"/>
    </row>
    <row r="43598" spans="71:72" x14ac:dyDescent="0.2">
      <c r="BS43598" s="152"/>
      <c r="BT43598" s="153"/>
    </row>
    <row r="43599" spans="71:72" x14ac:dyDescent="0.2">
      <c r="BS43599" s="152"/>
      <c r="BT43599" s="153"/>
    </row>
    <row r="43600" spans="71:72" x14ac:dyDescent="0.2">
      <c r="BS43600" s="152"/>
      <c r="BT43600" s="153"/>
    </row>
    <row r="43601" spans="71:72" x14ac:dyDescent="0.2">
      <c r="BS43601" s="152"/>
      <c r="BT43601" s="153"/>
    </row>
    <row r="43602" spans="71:72" x14ac:dyDescent="0.2">
      <c r="BS43602" s="152"/>
      <c r="BT43602" s="153"/>
    </row>
    <row r="43603" spans="71:72" x14ac:dyDescent="0.2">
      <c r="BS43603" s="152"/>
      <c r="BT43603" s="153"/>
    </row>
    <row r="43604" spans="71:72" x14ac:dyDescent="0.2">
      <c r="BS43604" s="152"/>
      <c r="BT43604" s="153"/>
    </row>
    <row r="43605" spans="71:72" x14ac:dyDescent="0.2">
      <c r="BS43605" s="152"/>
      <c r="BT43605" s="153"/>
    </row>
    <row r="43606" spans="71:72" x14ac:dyDescent="0.2">
      <c r="BS43606" s="152"/>
      <c r="BT43606" s="153"/>
    </row>
    <row r="43607" spans="71:72" x14ac:dyDescent="0.2">
      <c r="BS43607" s="152"/>
      <c r="BT43607" s="153"/>
    </row>
    <row r="43608" spans="71:72" x14ac:dyDescent="0.2">
      <c r="BS43608" s="152"/>
      <c r="BT43608" s="153"/>
    </row>
    <row r="43609" spans="71:72" x14ac:dyDescent="0.2">
      <c r="BS43609" s="152"/>
      <c r="BT43609" s="153"/>
    </row>
    <row r="43610" spans="71:72" x14ac:dyDescent="0.2">
      <c r="BS43610" s="152"/>
      <c r="BT43610" s="153"/>
    </row>
    <row r="43611" spans="71:72" x14ac:dyDescent="0.2">
      <c r="BS43611" s="152"/>
      <c r="BT43611" s="153"/>
    </row>
    <row r="43612" spans="71:72" x14ac:dyDescent="0.2">
      <c r="BS43612" s="152"/>
      <c r="BT43612" s="153"/>
    </row>
    <row r="43613" spans="71:72" x14ac:dyDescent="0.2">
      <c r="BS43613" s="152"/>
      <c r="BT43613" s="153"/>
    </row>
    <row r="43614" spans="71:72" x14ac:dyDescent="0.2">
      <c r="BS43614" s="152"/>
      <c r="BT43614" s="153"/>
    </row>
    <row r="43615" spans="71:72" x14ac:dyDescent="0.2">
      <c r="BS43615" s="152"/>
      <c r="BT43615" s="153"/>
    </row>
    <row r="43616" spans="71:72" x14ac:dyDescent="0.2">
      <c r="BS43616" s="152"/>
      <c r="BT43616" s="153"/>
    </row>
    <row r="43617" spans="71:72" x14ac:dyDescent="0.2">
      <c r="BS43617" s="152"/>
      <c r="BT43617" s="153"/>
    </row>
    <row r="43618" spans="71:72" x14ac:dyDescent="0.2">
      <c r="BS43618" s="152"/>
      <c r="BT43618" s="153"/>
    </row>
    <row r="43619" spans="71:72" x14ac:dyDescent="0.2">
      <c r="BS43619" s="152"/>
      <c r="BT43619" s="153"/>
    </row>
    <row r="43620" spans="71:72" x14ac:dyDescent="0.2">
      <c r="BS43620" s="152"/>
      <c r="BT43620" s="153"/>
    </row>
    <row r="43621" spans="71:72" x14ac:dyDescent="0.2">
      <c r="BS43621" s="152"/>
      <c r="BT43621" s="153"/>
    </row>
    <row r="43622" spans="71:72" x14ac:dyDescent="0.2">
      <c r="BS43622" s="152"/>
      <c r="BT43622" s="153"/>
    </row>
    <row r="43623" spans="71:72" x14ac:dyDescent="0.2">
      <c r="BS43623" s="152"/>
      <c r="BT43623" s="153"/>
    </row>
    <row r="43624" spans="71:72" x14ac:dyDescent="0.2">
      <c r="BS43624" s="152"/>
      <c r="BT43624" s="153"/>
    </row>
    <row r="43625" spans="71:72" x14ac:dyDescent="0.2">
      <c r="BS43625" s="152"/>
      <c r="BT43625" s="153"/>
    </row>
    <row r="43626" spans="71:72" x14ac:dyDescent="0.2">
      <c r="BS43626" s="152"/>
      <c r="BT43626" s="153"/>
    </row>
    <row r="43627" spans="71:72" x14ac:dyDescent="0.2">
      <c r="BS43627" s="152"/>
      <c r="BT43627" s="153"/>
    </row>
    <row r="43628" spans="71:72" x14ac:dyDescent="0.2">
      <c r="BS43628" s="152"/>
      <c r="BT43628" s="153"/>
    </row>
    <row r="43629" spans="71:72" x14ac:dyDescent="0.2">
      <c r="BS43629" s="152"/>
      <c r="BT43629" s="153"/>
    </row>
    <row r="43630" spans="71:72" x14ac:dyDescent="0.2">
      <c r="BS43630" s="152"/>
      <c r="BT43630" s="153"/>
    </row>
    <row r="43631" spans="71:72" x14ac:dyDescent="0.2">
      <c r="BS43631" s="152"/>
      <c r="BT43631" s="153"/>
    </row>
    <row r="43632" spans="71:72" x14ac:dyDescent="0.2">
      <c r="BS43632" s="152"/>
      <c r="BT43632" s="153"/>
    </row>
    <row r="43633" spans="71:72" x14ac:dyDescent="0.2">
      <c r="BS43633" s="152"/>
      <c r="BT43633" s="153"/>
    </row>
    <row r="43634" spans="71:72" x14ac:dyDescent="0.2">
      <c r="BS43634" s="152"/>
      <c r="BT43634" s="153"/>
    </row>
    <row r="43635" spans="71:72" x14ac:dyDescent="0.2">
      <c r="BS43635" s="152"/>
      <c r="BT43635" s="153"/>
    </row>
    <row r="43636" spans="71:72" x14ac:dyDescent="0.2">
      <c r="BS43636" s="152"/>
      <c r="BT43636" s="153"/>
    </row>
    <row r="43637" spans="71:72" x14ac:dyDescent="0.2">
      <c r="BS43637" s="152"/>
      <c r="BT43637" s="153"/>
    </row>
    <row r="43638" spans="71:72" x14ac:dyDescent="0.2">
      <c r="BS43638" s="152"/>
      <c r="BT43638" s="153"/>
    </row>
    <row r="43639" spans="71:72" x14ac:dyDescent="0.2">
      <c r="BS43639" s="152"/>
      <c r="BT43639" s="153"/>
    </row>
    <row r="43640" spans="71:72" x14ac:dyDescent="0.2">
      <c r="BS43640" s="152"/>
      <c r="BT43640" s="153"/>
    </row>
    <row r="43641" spans="71:72" x14ac:dyDescent="0.2">
      <c r="BS43641" s="152"/>
      <c r="BT43641" s="153"/>
    </row>
    <row r="43642" spans="71:72" x14ac:dyDescent="0.2">
      <c r="BS43642" s="152"/>
      <c r="BT43642" s="153"/>
    </row>
    <row r="43643" spans="71:72" x14ac:dyDescent="0.2">
      <c r="BS43643" s="152"/>
      <c r="BT43643" s="153"/>
    </row>
    <row r="43644" spans="71:72" x14ac:dyDescent="0.2">
      <c r="BS43644" s="152"/>
      <c r="BT43644" s="153"/>
    </row>
    <row r="43645" spans="71:72" x14ac:dyDescent="0.2">
      <c r="BS43645" s="152"/>
      <c r="BT43645" s="153"/>
    </row>
    <row r="43646" spans="71:72" x14ac:dyDescent="0.2">
      <c r="BS43646" s="152"/>
      <c r="BT43646" s="153"/>
    </row>
    <row r="43647" spans="71:72" x14ac:dyDescent="0.2">
      <c r="BS43647" s="152"/>
      <c r="BT43647" s="153"/>
    </row>
    <row r="43648" spans="71:72" x14ac:dyDescent="0.2">
      <c r="BS43648" s="152"/>
      <c r="BT43648" s="153"/>
    </row>
    <row r="43649" spans="71:72" x14ac:dyDescent="0.2">
      <c r="BS43649" s="152"/>
      <c r="BT43649" s="153"/>
    </row>
    <row r="43650" spans="71:72" x14ac:dyDescent="0.2">
      <c r="BS43650" s="152"/>
      <c r="BT43650" s="153"/>
    </row>
    <row r="43651" spans="71:72" x14ac:dyDescent="0.2">
      <c r="BS43651" s="152"/>
      <c r="BT43651" s="153"/>
    </row>
    <row r="43652" spans="71:72" x14ac:dyDescent="0.2">
      <c r="BS43652" s="152"/>
      <c r="BT43652" s="153"/>
    </row>
    <row r="43653" spans="71:72" x14ac:dyDescent="0.2">
      <c r="BS43653" s="152"/>
      <c r="BT43653" s="153"/>
    </row>
    <row r="43654" spans="71:72" x14ac:dyDescent="0.2">
      <c r="BS43654" s="152"/>
      <c r="BT43654" s="153"/>
    </row>
    <row r="43655" spans="71:72" x14ac:dyDescent="0.2">
      <c r="BS43655" s="152"/>
      <c r="BT43655" s="153"/>
    </row>
    <row r="43656" spans="71:72" x14ac:dyDescent="0.2">
      <c r="BS43656" s="152"/>
      <c r="BT43656" s="153"/>
    </row>
    <row r="43657" spans="71:72" x14ac:dyDescent="0.2">
      <c r="BS43657" s="152"/>
      <c r="BT43657" s="153"/>
    </row>
    <row r="43658" spans="71:72" x14ac:dyDescent="0.2">
      <c r="BS43658" s="152"/>
      <c r="BT43658" s="153"/>
    </row>
    <row r="43659" spans="71:72" x14ac:dyDescent="0.2">
      <c r="BS43659" s="152"/>
      <c r="BT43659" s="153"/>
    </row>
    <row r="43660" spans="71:72" x14ac:dyDescent="0.2">
      <c r="BS43660" s="152"/>
      <c r="BT43660" s="153"/>
    </row>
    <row r="43661" spans="71:72" x14ac:dyDescent="0.2">
      <c r="BS43661" s="152"/>
      <c r="BT43661" s="153"/>
    </row>
    <row r="43662" spans="71:72" x14ac:dyDescent="0.2">
      <c r="BS43662" s="152"/>
      <c r="BT43662" s="153"/>
    </row>
    <row r="43663" spans="71:72" x14ac:dyDescent="0.2">
      <c r="BS43663" s="152"/>
      <c r="BT43663" s="153"/>
    </row>
    <row r="43664" spans="71:72" x14ac:dyDescent="0.2">
      <c r="BS43664" s="152"/>
      <c r="BT43664" s="153"/>
    </row>
    <row r="43665" spans="71:72" x14ac:dyDescent="0.2">
      <c r="BS43665" s="152"/>
      <c r="BT43665" s="153"/>
    </row>
    <row r="43666" spans="71:72" x14ac:dyDescent="0.2">
      <c r="BS43666" s="152"/>
      <c r="BT43666" s="153"/>
    </row>
    <row r="43667" spans="71:72" x14ac:dyDescent="0.2">
      <c r="BS43667" s="152"/>
      <c r="BT43667" s="153"/>
    </row>
    <row r="43668" spans="71:72" x14ac:dyDescent="0.2">
      <c r="BS43668" s="152"/>
      <c r="BT43668" s="153"/>
    </row>
    <row r="43669" spans="71:72" x14ac:dyDescent="0.2">
      <c r="BS43669" s="152"/>
      <c r="BT43669" s="153"/>
    </row>
    <row r="43670" spans="71:72" x14ac:dyDescent="0.2">
      <c r="BS43670" s="152"/>
      <c r="BT43670" s="153"/>
    </row>
    <row r="43671" spans="71:72" x14ac:dyDescent="0.2">
      <c r="BS43671" s="152"/>
      <c r="BT43671" s="153"/>
    </row>
    <row r="43672" spans="71:72" x14ac:dyDescent="0.2">
      <c r="BS43672" s="152"/>
      <c r="BT43672" s="153"/>
    </row>
    <row r="43673" spans="71:72" x14ac:dyDescent="0.2">
      <c r="BS43673" s="152"/>
      <c r="BT43673" s="153"/>
    </row>
    <row r="43674" spans="71:72" x14ac:dyDescent="0.2">
      <c r="BS43674" s="152"/>
      <c r="BT43674" s="153"/>
    </row>
    <row r="43675" spans="71:72" x14ac:dyDescent="0.2">
      <c r="BS43675" s="152"/>
      <c r="BT43675" s="153"/>
    </row>
    <row r="43676" spans="71:72" x14ac:dyDescent="0.2">
      <c r="BS43676" s="152"/>
      <c r="BT43676" s="153"/>
    </row>
    <row r="43677" spans="71:72" x14ac:dyDescent="0.2">
      <c r="BS43677" s="152"/>
      <c r="BT43677" s="153"/>
    </row>
    <row r="43678" spans="71:72" x14ac:dyDescent="0.2">
      <c r="BS43678" s="152"/>
      <c r="BT43678" s="153"/>
    </row>
    <row r="43679" spans="71:72" x14ac:dyDescent="0.2">
      <c r="BS43679" s="152"/>
      <c r="BT43679" s="153"/>
    </row>
    <row r="43680" spans="71:72" x14ac:dyDescent="0.2">
      <c r="BS43680" s="152"/>
      <c r="BT43680" s="153"/>
    </row>
    <row r="43681" spans="71:72" x14ac:dyDescent="0.2">
      <c r="BS43681" s="152"/>
      <c r="BT43681" s="153"/>
    </row>
    <row r="43682" spans="71:72" x14ac:dyDescent="0.2">
      <c r="BS43682" s="152"/>
      <c r="BT43682" s="153"/>
    </row>
    <row r="43683" spans="71:72" x14ac:dyDescent="0.2">
      <c r="BS43683" s="152"/>
      <c r="BT43683" s="153"/>
    </row>
    <row r="43684" spans="71:72" x14ac:dyDescent="0.2">
      <c r="BS43684" s="152"/>
      <c r="BT43684" s="153"/>
    </row>
    <row r="43685" spans="71:72" x14ac:dyDescent="0.2">
      <c r="BS43685" s="152"/>
      <c r="BT43685" s="153"/>
    </row>
    <row r="43686" spans="71:72" x14ac:dyDescent="0.2">
      <c r="BS43686" s="152"/>
      <c r="BT43686" s="153"/>
    </row>
    <row r="43687" spans="71:72" x14ac:dyDescent="0.2">
      <c r="BS43687" s="152"/>
      <c r="BT43687" s="153"/>
    </row>
    <row r="43688" spans="71:72" x14ac:dyDescent="0.2">
      <c r="BS43688" s="152"/>
      <c r="BT43688" s="153"/>
    </row>
    <row r="43689" spans="71:72" x14ac:dyDescent="0.2">
      <c r="BS43689" s="152"/>
      <c r="BT43689" s="153"/>
    </row>
    <row r="43690" spans="71:72" x14ac:dyDescent="0.2">
      <c r="BS43690" s="152"/>
      <c r="BT43690" s="153"/>
    </row>
    <row r="43691" spans="71:72" x14ac:dyDescent="0.2">
      <c r="BS43691" s="152"/>
      <c r="BT43691" s="153"/>
    </row>
    <row r="43692" spans="71:72" x14ac:dyDescent="0.2">
      <c r="BS43692" s="152"/>
      <c r="BT43692" s="153"/>
    </row>
    <row r="43693" spans="71:72" x14ac:dyDescent="0.2">
      <c r="BS43693" s="152"/>
      <c r="BT43693" s="153"/>
    </row>
    <row r="43694" spans="71:72" x14ac:dyDescent="0.2">
      <c r="BS43694" s="152"/>
      <c r="BT43694" s="153"/>
    </row>
    <row r="43695" spans="71:72" x14ac:dyDescent="0.2">
      <c r="BS43695" s="152"/>
      <c r="BT43695" s="153"/>
    </row>
    <row r="43696" spans="71:72" x14ac:dyDescent="0.2">
      <c r="BS43696" s="152"/>
      <c r="BT43696" s="153"/>
    </row>
    <row r="43697" spans="71:72" x14ac:dyDescent="0.2">
      <c r="BS43697" s="152"/>
      <c r="BT43697" s="153"/>
    </row>
    <row r="43698" spans="71:72" x14ac:dyDescent="0.2">
      <c r="BS43698" s="152"/>
      <c r="BT43698" s="153"/>
    </row>
    <row r="43699" spans="71:72" x14ac:dyDescent="0.2">
      <c r="BS43699" s="152"/>
      <c r="BT43699" s="153"/>
    </row>
    <row r="43700" spans="71:72" x14ac:dyDescent="0.2">
      <c r="BS43700" s="152"/>
      <c r="BT43700" s="153"/>
    </row>
    <row r="43701" spans="71:72" x14ac:dyDescent="0.2">
      <c r="BS43701" s="152"/>
      <c r="BT43701" s="153"/>
    </row>
    <row r="43702" spans="71:72" x14ac:dyDescent="0.2">
      <c r="BS43702" s="152"/>
      <c r="BT43702" s="153"/>
    </row>
    <row r="43703" spans="71:72" x14ac:dyDescent="0.2">
      <c r="BS43703" s="152"/>
      <c r="BT43703" s="153"/>
    </row>
    <row r="43704" spans="71:72" x14ac:dyDescent="0.2">
      <c r="BS43704" s="152"/>
      <c r="BT43704" s="153"/>
    </row>
    <row r="43705" spans="71:72" x14ac:dyDescent="0.2">
      <c r="BS43705" s="152"/>
      <c r="BT43705" s="153"/>
    </row>
    <row r="43706" spans="71:72" x14ac:dyDescent="0.2">
      <c r="BS43706" s="152"/>
      <c r="BT43706" s="153"/>
    </row>
    <row r="43707" spans="71:72" x14ac:dyDescent="0.2">
      <c r="BS43707" s="152"/>
      <c r="BT43707" s="153"/>
    </row>
    <row r="43708" spans="71:72" x14ac:dyDescent="0.2">
      <c r="BS43708" s="152"/>
      <c r="BT43708" s="153"/>
    </row>
    <row r="43709" spans="71:72" x14ac:dyDescent="0.2">
      <c r="BS43709" s="152"/>
      <c r="BT43709" s="153"/>
    </row>
    <row r="43710" spans="71:72" x14ac:dyDescent="0.2">
      <c r="BS43710" s="152"/>
      <c r="BT43710" s="153"/>
    </row>
    <row r="43711" spans="71:72" x14ac:dyDescent="0.2">
      <c r="BS43711" s="152"/>
      <c r="BT43711" s="153"/>
    </row>
    <row r="43712" spans="71:72" x14ac:dyDescent="0.2">
      <c r="BS43712" s="152"/>
      <c r="BT43712" s="153"/>
    </row>
    <row r="43713" spans="71:72" x14ac:dyDescent="0.2">
      <c r="BS43713" s="152"/>
      <c r="BT43713" s="153"/>
    </row>
    <row r="43714" spans="71:72" x14ac:dyDescent="0.2">
      <c r="BS43714" s="152"/>
      <c r="BT43714" s="153"/>
    </row>
    <row r="43715" spans="71:72" x14ac:dyDescent="0.2">
      <c r="BS43715" s="152"/>
      <c r="BT43715" s="153"/>
    </row>
    <row r="43716" spans="71:72" x14ac:dyDescent="0.2">
      <c r="BS43716" s="152"/>
      <c r="BT43716" s="153"/>
    </row>
    <row r="43717" spans="71:72" x14ac:dyDescent="0.2">
      <c r="BS43717" s="152"/>
      <c r="BT43717" s="153"/>
    </row>
    <row r="43718" spans="71:72" x14ac:dyDescent="0.2">
      <c r="BS43718" s="152"/>
      <c r="BT43718" s="153"/>
    </row>
    <row r="43719" spans="71:72" x14ac:dyDescent="0.2">
      <c r="BS43719" s="152"/>
      <c r="BT43719" s="153"/>
    </row>
    <row r="43720" spans="71:72" x14ac:dyDescent="0.2">
      <c r="BS43720" s="152"/>
      <c r="BT43720" s="153"/>
    </row>
    <row r="43721" spans="71:72" x14ac:dyDescent="0.2">
      <c r="BS43721" s="152"/>
      <c r="BT43721" s="153"/>
    </row>
    <row r="43722" spans="71:72" x14ac:dyDescent="0.2">
      <c r="BS43722" s="152"/>
      <c r="BT43722" s="153"/>
    </row>
    <row r="43723" spans="71:72" x14ac:dyDescent="0.2">
      <c r="BS43723" s="152"/>
      <c r="BT43723" s="153"/>
    </row>
    <row r="43724" spans="71:72" x14ac:dyDescent="0.2">
      <c r="BS43724" s="152"/>
      <c r="BT43724" s="153"/>
    </row>
    <row r="43725" spans="71:72" x14ac:dyDescent="0.2">
      <c r="BS43725" s="152"/>
      <c r="BT43725" s="153"/>
    </row>
    <row r="43726" spans="71:72" x14ac:dyDescent="0.2">
      <c r="BS43726" s="152"/>
      <c r="BT43726" s="153"/>
    </row>
    <row r="43727" spans="71:72" x14ac:dyDescent="0.2">
      <c r="BS43727" s="152"/>
      <c r="BT43727" s="153"/>
    </row>
    <row r="43728" spans="71:72" x14ac:dyDescent="0.2">
      <c r="BS43728" s="152"/>
      <c r="BT43728" s="153"/>
    </row>
    <row r="43729" spans="71:72" x14ac:dyDescent="0.2">
      <c r="BS43729" s="152"/>
      <c r="BT43729" s="153"/>
    </row>
    <row r="43730" spans="71:72" x14ac:dyDescent="0.2">
      <c r="BS43730" s="152"/>
      <c r="BT43730" s="153"/>
    </row>
    <row r="43731" spans="71:72" x14ac:dyDescent="0.2">
      <c r="BS43731" s="152"/>
      <c r="BT43731" s="153"/>
    </row>
    <row r="43732" spans="71:72" x14ac:dyDescent="0.2">
      <c r="BS43732" s="152"/>
      <c r="BT43732" s="153"/>
    </row>
    <row r="43733" spans="71:72" x14ac:dyDescent="0.2">
      <c r="BS43733" s="152"/>
      <c r="BT43733" s="153"/>
    </row>
    <row r="43734" spans="71:72" x14ac:dyDescent="0.2">
      <c r="BS43734" s="152"/>
      <c r="BT43734" s="153"/>
    </row>
    <row r="43735" spans="71:72" x14ac:dyDescent="0.2">
      <c r="BS43735" s="152"/>
      <c r="BT43735" s="153"/>
    </row>
    <row r="43736" spans="71:72" x14ac:dyDescent="0.2">
      <c r="BS43736" s="152"/>
      <c r="BT43736" s="153"/>
    </row>
    <row r="43737" spans="71:72" x14ac:dyDescent="0.2">
      <c r="BS43737" s="152"/>
      <c r="BT43737" s="153"/>
    </row>
    <row r="43738" spans="71:72" x14ac:dyDescent="0.2">
      <c r="BS43738" s="152"/>
      <c r="BT43738" s="153"/>
    </row>
    <row r="43739" spans="71:72" x14ac:dyDescent="0.2">
      <c r="BS43739" s="152"/>
      <c r="BT43739" s="153"/>
    </row>
    <row r="43740" spans="71:72" x14ac:dyDescent="0.2">
      <c r="BS43740" s="152"/>
      <c r="BT43740" s="153"/>
    </row>
    <row r="43741" spans="71:72" x14ac:dyDescent="0.2">
      <c r="BS43741" s="152"/>
      <c r="BT43741" s="153"/>
    </row>
    <row r="43742" spans="71:72" x14ac:dyDescent="0.2">
      <c r="BS43742" s="152"/>
      <c r="BT43742" s="153"/>
    </row>
    <row r="43743" spans="71:72" x14ac:dyDescent="0.2">
      <c r="BS43743" s="152"/>
      <c r="BT43743" s="153"/>
    </row>
    <row r="43744" spans="71:72" x14ac:dyDescent="0.2">
      <c r="BS43744" s="152"/>
      <c r="BT43744" s="153"/>
    </row>
    <row r="43745" spans="71:72" x14ac:dyDescent="0.2">
      <c r="BS43745" s="152"/>
      <c r="BT43745" s="153"/>
    </row>
    <row r="43746" spans="71:72" x14ac:dyDescent="0.2">
      <c r="BS43746" s="152"/>
      <c r="BT43746" s="153"/>
    </row>
    <row r="43747" spans="71:72" x14ac:dyDescent="0.2">
      <c r="BS43747" s="152"/>
      <c r="BT43747" s="153"/>
    </row>
    <row r="43748" spans="71:72" x14ac:dyDescent="0.2">
      <c r="BS43748" s="152"/>
      <c r="BT43748" s="153"/>
    </row>
    <row r="43749" spans="71:72" x14ac:dyDescent="0.2">
      <c r="BS43749" s="152"/>
      <c r="BT43749" s="153"/>
    </row>
    <row r="43750" spans="71:72" x14ac:dyDescent="0.2">
      <c r="BS43750" s="152"/>
      <c r="BT43750" s="153"/>
    </row>
    <row r="43751" spans="71:72" x14ac:dyDescent="0.2">
      <c r="BS43751" s="152"/>
      <c r="BT43751" s="153"/>
    </row>
    <row r="43752" spans="71:72" x14ac:dyDescent="0.2">
      <c r="BS43752" s="152"/>
      <c r="BT43752" s="153"/>
    </row>
    <row r="43753" spans="71:72" x14ac:dyDescent="0.2">
      <c r="BS43753" s="152"/>
      <c r="BT43753" s="153"/>
    </row>
    <row r="43754" spans="71:72" x14ac:dyDescent="0.2">
      <c r="BS43754" s="152"/>
      <c r="BT43754" s="153"/>
    </row>
    <row r="43755" spans="71:72" x14ac:dyDescent="0.2">
      <c r="BS43755" s="152"/>
      <c r="BT43755" s="153"/>
    </row>
    <row r="43756" spans="71:72" x14ac:dyDescent="0.2">
      <c r="BS43756" s="152"/>
      <c r="BT43756" s="153"/>
    </row>
    <row r="43757" spans="71:72" x14ac:dyDescent="0.2">
      <c r="BS43757" s="152"/>
      <c r="BT43757" s="153"/>
    </row>
    <row r="43758" spans="71:72" x14ac:dyDescent="0.2">
      <c r="BS43758" s="152"/>
      <c r="BT43758" s="153"/>
    </row>
    <row r="43759" spans="71:72" x14ac:dyDescent="0.2">
      <c r="BS43759" s="152"/>
      <c r="BT43759" s="153"/>
    </row>
    <row r="43760" spans="71:72" x14ac:dyDescent="0.2">
      <c r="BS43760" s="152"/>
      <c r="BT43760" s="153"/>
    </row>
    <row r="43761" spans="71:72" x14ac:dyDescent="0.2">
      <c r="BS43761" s="152"/>
      <c r="BT43761" s="153"/>
    </row>
    <row r="43762" spans="71:72" x14ac:dyDescent="0.2">
      <c r="BS43762" s="152"/>
      <c r="BT43762" s="153"/>
    </row>
    <row r="43763" spans="71:72" x14ac:dyDescent="0.2">
      <c r="BS43763" s="152"/>
      <c r="BT43763" s="153"/>
    </row>
    <row r="43764" spans="71:72" x14ac:dyDescent="0.2">
      <c r="BS43764" s="152"/>
      <c r="BT43764" s="153"/>
    </row>
    <row r="43765" spans="71:72" x14ac:dyDescent="0.2">
      <c r="BS43765" s="152"/>
      <c r="BT43765" s="153"/>
    </row>
    <row r="43766" spans="71:72" x14ac:dyDescent="0.2">
      <c r="BS43766" s="152"/>
      <c r="BT43766" s="153"/>
    </row>
    <row r="43767" spans="71:72" x14ac:dyDescent="0.2">
      <c r="BS43767" s="152"/>
      <c r="BT43767" s="153"/>
    </row>
    <row r="43768" spans="71:72" x14ac:dyDescent="0.2">
      <c r="BS43768" s="152"/>
      <c r="BT43768" s="153"/>
    </row>
    <row r="43769" spans="71:72" x14ac:dyDescent="0.2">
      <c r="BS43769" s="152"/>
      <c r="BT43769" s="153"/>
    </row>
    <row r="43770" spans="71:72" x14ac:dyDescent="0.2">
      <c r="BS43770" s="152"/>
      <c r="BT43770" s="153"/>
    </row>
    <row r="43771" spans="71:72" x14ac:dyDescent="0.2">
      <c r="BS43771" s="152"/>
      <c r="BT43771" s="153"/>
    </row>
    <row r="43772" spans="71:72" x14ac:dyDescent="0.2">
      <c r="BS43772" s="152"/>
      <c r="BT43772" s="153"/>
    </row>
    <row r="43773" spans="71:72" x14ac:dyDescent="0.2">
      <c r="BS43773" s="152"/>
      <c r="BT43773" s="153"/>
    </row>
    <row r="43774" spans="71:72" x14ac:dyDescent="0.2">
      <c r="BS43774" s="152"/>
      <c r="BT43774" s="153"/>
    </row>
    <row r="43775" spans="71:72" x14ac:dyDescent="0.2">
      <c r="BS43775" s="152"/>
      <c r="BT43775" s="153"/>
    </row>
    <row r="43776" spans="71:72" x14ac:dyDescent="0.2">
      <c r="BS43776" s="152"/>
      <c r="BT43776" s="153"/>
    </row>
    <row r="43777" spans="71:72" x14ac:dyDescent="0.2">
      <c r="BS43777" s="152"/>
      <c r="BT43777" s="153"/>
    </row>
    <row r="43778" spans="71:72" x14ac:dyDescent="0.2">
      <c r="BS43778" s="152"/>
      <c r="BT43778" s="153"/>
    </row>
    <row r="43779" spans="71:72" x14ac:dyDescent="0.2">
      <c r="BS43779" s="152"/>
      <c r="BT43779" s="153"/>
    </row>
    <row r="43780" spans="71:72" x14ac:dyDescent="0.2">
      <c r="BS43780" s="152"/>
      <c r="BT43780" s="153"/>
    </row>
    <row r="43781" spans="71:72" x14ac:dyDescent="0.2">
      <c r="BS43781" s="152"/>
      <c r="BT43781" s="153"/>
    </row>
    <row r="43782" spans="71:72" x14ac:dyDescent="0.2">
      <c r="BS43782" s="152"/>
      <c r="BT43782" s="153"/>
    </row>
    <row r="43783" spans="71:72" x14ac:dyDescent="0.2">
      <c r="BS43783" s="152"/>
      <c r="BT43783" s="153"/>
    </row>
    <row r="43784" spans="71:72" x14ac:dyDescent="0.2">
      <c r="BS43784" s="152"/>
      <c r="BT43784" s="153"/>
    </row>
    <row r="43785" spans="71:72" x14ac:dyDescent="0.2">
      <c r="BS43785" s="152"/>
      <c r="BT43785" s="153"/>
    </row>
    <row r="43786" spans="71:72" x14ac:dyDescent="0.2">
      <c r="BS43786" s="152"/>
      <c r="BT43786" s="153"/>
    </row>
    <row r="43787" spans="71:72" x14ac:dyDescent="0.2">
      <c r="BS43787" s="152"/>
      <c r="BT43787" s="153"/>
    </row>
    <row r="43788" spans="71:72" x14ac:dyDescent="0.2">
      <c r="BS43788" s="152"/>
      <c r="BT43788" s="153"/>
    </row>
    <row r="43789" spans="71:72" x14ac:dyDescent="0.2">
      <c r="BS43789" s="152"/>
      <c r="BT43789" s="153"/>
    </row>
    <row r="43790" spans="71:72" x14ac:dyDescent="0.2">
      <c r="BS43790" s="152"/>
      <c r="BT43790" s="153"/>
    </row>
    <row r="43791" spans="71:72" x14ac:dyDescent="0.2">
      <c r="BS43791" s="152"/>
      <c r="BT43791" s="153"/>
    </row>
    <row r="43792" spans="71:72" x14ac:dyDescent="0.2">
      <c r="BS43792" s="152"/>
      <c r="BT43792" s="153"/>
    </row>
    <row r="43793" spans="71:72" x14ac:dyDescent="0.2">
      <c r="BS43793" s="152"/>
      <c r="BT43793" s="153"/>
    </row>
    <row r="43794" spans="71:72" x14ac:dyDescent="0.2">
      <c r="BS43794" s="152"/>
      <c r="BT43794" s="153"/>
    </row>
    <row r="43795" spans="71:72" x14ac:dyDescent="0.2">
      <c r="BS43795" s="152"/>
      <c r="BT43795" s="153"/>
    </row>
    <row r="43796" spans="71:72" x14ac:dyDescent="0.2">
      <c r="BS43796" s="152"/>
      <c r="BT43796" s="153"/>
    </row>
    <row r="43797" spans="71:72" x14ac:dyDescent="0.2">
      <c r="BS43797" s="152"/>
      <c r="BT43797" s="153"/>
    </row>
    <row r="43798" spans="71:72" x14ac:dyDescent="0.2">
      <c r="BS43798" s="152"/>
      <c r="BT43798" s="153"/>
    </row>
    <row r="43799" spans="71:72" x14ac:dyDescent="0.2">
      <c r="BS43799" s="152"/>
      <c r="BT43799" s="153"/>
    </row>
    <row r="43800" spans="71:72" x14ac:dyDescent="0.2">
      <c r="BS43800" s="152"/>
      <c r="BT43800" s="153"/>
    </row>
    <row r="43801" spans="71:72" x14ac:dyDescent="0.2">
      <c r="BS43801" s="152"/>
      <c r="BT43801" s="153"/>
    </row>
    <row r="43802" spans="71:72" x14ac:dyDescent="0.2">
      <c r="BS43802" s="152"/>
      <c r="BT43802" s="153"/>
    </row>
    <row r="43803" spans="71:72" x14ac:dyDescent="0.2">
      <c r="BS43803" s="152"/>
      <c r="BT43803" s="153"/>
    </row>
    <row r="43804" spans="71:72" x14ac:dyDescent="0.2">
      <c r="BS43804" s="152"/>
      <c r="BT43804" s="153"/>
    </row>
    <row r="43805" spans="71:72" x14ac:dyDescent="0.2">
      <c r="BS43805" s="152"/>
      <c r="BT43805" s="153"/>
    </row>
    <row r="43806" spans="71:72" x14ac:dyDescent="0.2">
      <c r="BS43806" s="152"/>
      <c r="BT43806" s="153"/>
    </row>
    <row r="43807" spans="71:72" x14ac:dyDescent="0.2">
      <c r="BS43807" s="152"/>
      <c r="BT43807" s="153"/>
    </row>
    <row r="43808" spans="71:72" x14ac:dyDescent="0.2">
      <c r="BS43808" s="152"/>
      <c r="BT43808" s="153"/>
    </row>
    <row r="43809" spans="71:72" x14ac:dyDescent="0.2">
      <c r="BS43809" s="152"/>
      <c r="BT43809" s="153"/>
    </row>
    <row r="43810" spans="71:72" x14ac:dyDescent="0.2">
      <c r="BS43810" s="152"/>
      <c r="BT43810" s="153"/>
    </row>
    <row r="43811" spans="71:72" x14ac:dyDescent="0.2">
      <c r="BS43811" s="152"/>
      <c r="BT43811" s="153"/>
    </row>
    <row r="43812" spans="71:72" x14ac:dyDescent="0.2">
      <c r="BS43812" s="152"/>
      <c r="BT43812" s="153"/>
    </row>
    <row r="43813" spans="71:72" x14ac:dyDescent="0.2">
      <c r="BS43813" s="152"/>
      <c r="BT43813" s="153"/>
    </row>
    <row r="43814" spans="71:72" x14ac:dyDescent="0.2">
      <c r="BS43814" s="152"/>
      <c r="BT43814" s="153"/>
    </row>
    <row r="43815" spans="71:72" x14ac:dyDescent="0.2">
      <c r="BS43815" s="152"/>
      <c r="BT43815" s="153"/>
    </row>
    <row r="43816" spans="71:72" x14ac:dyDescent="0.2">
      <c r="BS43816" s="152"/>
      <c r="BT43816" s="153"/>
    </row>
    <row r="43817" spans="71:72" x14ac:dyDescent="0.2">
      <c r="BS43817" s="152"/>
      <c r="BT43817" s="153"/>
    </row>
    <row r="43818" spans="71:72" x14ac:dyDescent="0.2">
      <c r="BS43818" s="152"/>
      <c r="BT43818" s="153"/>
    </row>
    <row r="43819" spans="71:72" x14ac:dyDescent="0.2">
      <c r="BS43819" s="152"/>
      <c r="BT43819" s="153"/>
    </row>
    <row r="43820" spans="71:72" x14ac:dyDescent="0.2">
      <c r="BS43820" s="152"/>
      <c r="BT43820" s="153"/>
    </row>
    <row r="43821" spans="71:72" x14ac:dyDescent="0.2">
      <c r="BS43821" s="152"/>
      <c r="BT43821" s="153"/>
    </row>
    <row r="43822" spans="71:72" x14ac:dyDescent="0.2">
      <c r="BS43822" s="152"/>
      <c r="BT43822" s="153"/>
    </row>
    <row r="43823" spans="71:72" x14ac:dyDescent="0.2">
      <c r="BS43823" s="152"/>
      <c r="BT43823" s="153"/>
    </row>
    <row r="43824" spans="71:72" x14ac:dyDescent="0.2">
      <c r="BS43824" s="152"/>
      <c r="BT43824" s="153"/>
    </row>
    <row r="43825" spans="71:72" x14ac:dyDescent="0.2">
      <c r="BS43825" s="152"/>
      <c r="BT43825" s="153"/>
    </row>
    <row r="43826" spans="71:72" x14ac:dyDescent="0.2">
      <c r="BS43826" s="152"/>
      <c r="BT43826" s="153"/>
    </row>
    <row r="43827" spans="71:72" x14ac:dyDescent="0.2">
      <c r="BS43827" s="152"/>
      <c r="BT43827" s="153"/>
    </row>
    <row r="43828" spans="71:72" x14ac:dyDescent="0.2">
      <c r="BS43828" s="152"/>
      <c r="BT43828" s="153"/>
    </row>
    <row r="43829" spans="71:72" x14ac:dyDescent="0.2">
      <c r="BS43829" s="152"/>
      <c r="BT43829" s="153"/>
    </row>
    <row r="43830" spans="71:72" x14ac:dyDescent="0.2">
      <c r="BS43830" s="152"/>
      <c r="BT43830" s="153"/>
    </row>
    <row r="43831" spans="71:72" x14ac:dyDescent="0.2">
      <c r="BS43831" s="152"/>
      <c r="BT43831" s="153"/>
    </row>
    <row r="43832" spans="71:72" x14ac:dyDescent="0.2">
      <c r="BS43832" s="152"/>
      <c r="BT43832" s="153"/>
    </row>
    <row r="43833" spans="71:72" x14ac:dyDescent="0.2">
      <c r="BS43833" s="152"/>
      <c r="BT43833" s="153"/>
    </row>
    <row r="43834" spans="71:72" x14ac:dyDescent="0.2">
      <c r="BS43834" s="152"/>
      <c r="BT43834" s="153"/>
    </row>
    <row r="43835" spans="71:72" x14ac:dyDescent="0.2">
      <c r="BS43835" s="152"/>
      <c r="BT43835" s="153"/>
    </row>
    <row r="43836" spans="71:72" x14ac:dyDescent="0.2">
      <c r="BS43836" s="152"/>
      <c r="BT43836" s="153"/>
    </row>
    <row r="43837" spans="71:72" x14ac:dyDescent="0.2">
      <c r="BS43837" s="152"/>
      <c r="BT43837" s="153"/>
    </row>
    <row r="43838" spans="71:72" x14ac:dyDescent="0.2">
      <c r="BS43838" s="152"/>
      <c r="BT43838" s="153"/>
    </row>
    <row r="43839" spans="71:72" x14ac:dyDescent="0.2">
      <c r="BS43839" s="152"/>
      <c r="BT43839" s="153"/>
    </row>
    <row r="43840" spans="71:72" x14ac:dyDescent="0.2">
      <c r="BS43840" s="152"/>
      <c r="BT43840" s="153"/>
    </row>
    <row r="43841" spans="71:72" x14ac:dyDescent="0.2">
      <c r="BS43841" s="152"/>
      <c r="BT43841" s="153"/>
    </row>
    <row r="43842" spans="71:72" x14ac:dyDescent="0.2">
      <c r="BS43842" s="152"/>
      <c r="BT43842" s="153"/>
    </row>
    <row r="43843" spans="71:72" x14ac:dyDescent="0.2">
      <c r="BS43843" s="152"/>
      <c r="BT43843" s="153"/>
    </row>
    <row r="43844" spans="71:72" x14ac:dyDescent="0.2">
      <c r="BS43844" s="152"/>
      <c r="BT43844" s="153"/>
    </row>
    <row r="43845" spans="71:72" x14ac:dyDescent="0.2">
      <c r="BS43845" s="152"/>
      <c r="BT43845" s="153"/>
    </row>
    <row r="43846" spans="71:72" x14ac:dyDescent="0.2">
      <c r="BS43846" s="152"/>
      <c r="BT43846" s="153"/>
    </row>
    <row r="43847" spans="71:72" x14ac:dyDescent="0.2">
      <c r="BS43847" s="152"/>
      <c r="BT43847" s="153"/>
    </row>
    <row r="43848" spans="71:72" x14ac:dyDescent="0.2">
      <c r="BS43848" s="152"/>
      <c r="BT43848" s="153"/>
    </row>
    <row r="43849" spans="71:72" x14ac:dyDescent="0.2">
      <c r="BS43849" s="152"/>
      <c r="BT43849" s="153"/>
    </row>
    <row r="43850" spans="71:72" x14ac:dyDescent="0.2">
      <c r="BS43850" s="152"/>
      <c r="BT43850" s="153"/>
    </row>
    <row r="43851" spans="71:72" x14ac:dyDescent="0.2">
      <c r="BS43851" s="152"/>
      <c r="BT43851" s="153"/>
    </row>
    <row r="43852" spans="71:72" x14ac:dyDescent="0.2">
      <c r="BS43852" s="152"/>
      <c r="BT43852" s="153"/>
    </row>
    <row r="43853" spans="71:72" x14ac:dyDescent="0.2">
      <c r="BS43853" s="152"/>
      <c r="BT43853" s="153"/>
    </row>
    <row r="43854" spans="71:72" x14ac:dyDescent="0.2">
      <c r="BS43854" s="152"/>
      <c r="BT43854" s="153"/>
    </row>
    <row r="43855" spans="71:72" x14ac:dyDescent="0.2">
      <c r="BS43855" s="152"/>
      <c r="BT43855" s="153"/>
    </row>
    <row r="43856" spans="71:72" x14ac:dyDescent="0.2">
      <c r="BS43856" s="152"/>
      <c r="BT43856" s="153"/>
    </row>
    <row r="43857" spans="71:72" x14ac:dyDescent="0.2">
      <c r="BS43857" s="152"/>
      <c r="BT43857" s="153"/>
    </row>
    <row r="43858" spans="71:72" x14ac:dyDescent="0.2">
      <c r="BS43858" s="152"/>
      <c r="BT43858" s="153"/>
    </row>
    <row r="43859" spans="71:72" x14ac:dyDescent="0.2">
      <c r="BS43859" s="152"/>
      <c r="BT43859" s="153"/>
    </row>
    <row r="43860" spans="71:72" x14ac:dyDescent="0.2">
      <c r="BS43860" s="152"/>
      <c r="BT43860" s="153"/>
    </row>
    <row r="43861" spans="71:72" x14ac:dyDescent="0.2">
      <c r="BS43861" s="152"/>
      <c r="BT43861" s="153"/>
    </row>
    <row r="43862" spans="71:72" x14ac:dyDescent="0.2">
      <c r="BS43862" s="152"/>
      <c r="BT43862" s="153"/>
    </row>
    <row r="43863" spans="71:72" x14ac:dyDescent="0.2">
      <c r="BS43863" s="152"/>
      <c r="BT43863" s="153"/>
    </row>
    <row r="43864" spans="71:72" x14ac:dyDescent="0.2">
      <c r="BS43864" s="152"/>
      <c r="BT43864" s="153"/>
    </row>
    <row r="43865" spans="71:72" x14ac:dyDescent="0.2">
      <c r="BS43865" s="152"/>
      <c r="BT43865" s="153"/>
    </row>
    <row r="43866" spans="71:72" x14ac:dyDescent="0.2">
      <c r="BS43866" s="152"/>
      <c r="BT43866" s="153"/>
    </row>
    <row r="43867" spans="71:72" x14ac:dyDescent="0.2">
      <c r="BS43867" s="152"/>
      <c r="BT43867" s="153"/>
    </row>
    <row r="43868" spans="71:72" x14ac:dyDescent="0.2">
      <c r="BS43868" s="152"/>
      <c r="BT43868" s="153"/>
    </row>
    <row r="43869" spans="71:72" x14ac:dyDescent="0.2">
      <c r="BS43869" s="152"/>
      <c r="BT43869" s="153"/>
    </row>
    <row r="43870" spans="71:72" x14ac:dyDescent="0.2">
      <c r="BS43870" s="152"/>
      <c r="BT43870" s="153"/>
    </row>
    <row r="43871" spans="71:72" x14ac:dyDescent="0.2">
      <c r="BS43871" s="152"/>
      <c r="BT43871" s="153"/>
    </row>
    <row r="43872" spans="71:72" x14ac:dyDescent="0.2">
      <c r="BS43872" s="152"/>
      <c r="BT43872" s="153"/>
    </row>
    <row r="43873" spans="71:72" x14ac:dyDescent="0.2">
      <c r="BS43873" s="152"/>
      <c r="BT43873" s="153"/>
    </row>
    <row r="43874" spans="71:72" x14ac:dyDescent="0.2">
      <c r="BS43874" s="152"/>
      <c r="BT43874" s="153"/>
    </row>
    <row r="43875" spans="71:72" x14ac:dyDescent="0.2">
      <c r="BS43875" s="152"/>
      <c r="BT43875" s="153"/>
    </row>
    <row r="43876" spans="71:72" x14ac:dyDescent="0.2">
      <c r="BS43876" s="152"/>
      <c r="BT43876" s="153"/>
    </row>
    <row r="43877" spans="71:72" x14ac:dyDescent="0.2">
      <c r="BS43877" s="152"/>
      <c r="BT43877" s="153"/>
    </row>
    <row r="43878" spans="71:72" x14ac:dyDescent="0.2">
      <c r="BS43878" s="152"/>
      <c r="BT43878" s="153"/>
    </row>
    <row r="43879" spans="71:72" x14ac:dyDescent="0.2">
      <c r="BS43879" s="152"/>
      <c r="BT43879" s="153"/>
    </row>
    <row r="43880" spans="71:72" x14ac:dyDescent="0.2">
      <c r="BS43880" s="152"/>
      <c r="BT43880" s="153"/>
    </row>
    <row r="43881" spans="71:72" x14ac:dyDescent="0.2">
      <c r="BS43881" s="152"/>
      <c r="BT43881" s="153"/>
    </row>
    <row r="43882" spans="71:72" x14ac:dyDescent="0.2">
      <c r="BS43882" s="152"/>
      <c r="BT43882" s="153"/>
    </row>
    <row r="43883" spans="71:72" x14ac:dyDescent="0.2">
      <c r="BS43883" s="152"/>
      <c r="BT43883" s="153"/>
    </row>
    <row r="43884" spans="71:72" x14ac:dyDescent="0.2">
      <c r="BS43884" s="152"/>
      <c r="BT43884" s="153"/>
    </row>
    <row r="43885" spans="71:72" x14ac:dyDescent="0.2">
      <c r="BS43885" s="152"/>
      <c r="BT43885" s="153"/>
    </row>
    <row r="43886" spans="71:72" x14ac:dyDescent="0.2">
      <c r="BS43886" s="152"/>
      <c r="BT43886" s="153"/>
    </row>
    <row r="43887" spans="71:72" x14ac:dyDescent="0.2">
      <c r="BS43887" s="152"/>
      <c r="BT43887" s="153"/>
    </row>
    <row r="43888" spans="71:72" x14ac:dyDescent="0.2">
      <c r="BS43888" s="152"/>
      <c r="BT43888" s="153"/>
    </row>
    <row r="43889" spans="71:72" x14ac:dyDescent="0.2">
      <c r="BS43889" s="152"/>
      <c r="BT43889" s="153"/>
    </row>
    <row r="43890" spans="71:72" x14ac:dyDescent="0.2">
      <c r="BS43890" s="152"/>
      <c r="BT43890" s="153"/>
    </row>
    <row r="43891" spans="71:72" x14ac:dyDescent="0.2">
      <c r="BS43891" s="152"/>
      <c r="BT43891" s="153"/>
    </row>
    <row r="43892" spans="71:72" x14ac:dyDescent="0.2">
      <c r="BS43892" s="152"/>
      <c r="BT43892" s="153"/>
    </row>
    <row r="43893" spans="71:72" x14ac:dyDescent="0.2">
      <c r="BS43893" s="152"/>
      <c r="BT43893" s="153"/>
    </row>
    <row r="43894" spans="71:72" x14ac:dyDescent="0.2">
      <c r="BS43894" s="152"/>
      <c r="BT43894" s="153"/>
    </row>
    <row r="43895" spans="71:72" x14ac:dyDescent="0.2">
      <c r="BS43895" s="152"/>
      <c r="BT43895" s="153"/>
    </row>
    <row r="43896" spans="71:72" x14ac:dyDescent="0.2">
      <c r="BS43896" s="152"/>
      <c r="BT43896" s="153"/>
    </row>
    <row r="43897" spans="71:72" x14ac:dyDescent="0.2">
      <c r="BS43897" s="152"/>
      <c r="BT43897" s="153"/>
    </row>
    <row r="43898" spans="71:72" x14ac:dyDescent="0.2">
      <c r="BS43898" s="152"/>
      <c r="BT43898" s="153"/>
    </row>
    <row r="43899" spans="71:72" x14ac:dyDescent="0.2">
      <c r="BS43899" s="152"/>
      <c r="BT43899" s="153"/>
    </row>
    <row r="43900" spans="71:72" x14ac:dyDescent="0.2">
      <c r="BS43900" s="152"/>
      <c r="BT43900" s="153"/>
    </row>
    <row r="43901" spans="71:72" x14ac:dyDescent="0.2">
      <c r="BS43901" s="152"/>
      <c r="BT43901" s="153"/>
    </row>
    <row r="43902" spans="71:72" x14ac:dyDescent="0.2">
      <c r="BS43902" s="152"/>
      <c r="BT43902" s="153"/>
    </row>
    <row r="43903" spans="71:72" x14ac:dyDescent="0.2">
      <c r="BS43903" s="152"/>
      <c r="BT43903" s="153"/>
    </row>
    <row r="43904" spans="71:72" x14ac:dyDescent="0.2">
      <c r="BS43904" s="152"/>
      <c r="BT43904" s="153"/>
    </row>
    <row r="43905" spans="71:72" x14ac:dyDescent="0.2">
      <c r="BS43905" s="152"/>
      <c r="BT43905" s="153"/>
    </row>
    <row r="43906" spans="71:72" x14ac:dyDescent="0.2">
      <c r="BS43906" s="152"/>
      <c r="BT43906" s="153"/>
    </row>
    <row r="43907" spans="71:72" x14ac:dyDescent="0.2">
      <c r="BS43907" s="152"/>
      <c r="BT43907" s="153"/>
    </row>
    <row r="43908" spans="71:72" x14ac:dyDescent="0.2">
      <c r="BS43908" s="152"/>
      <c r="BT43908" s="153"/>
    </row>
    <row r="43909" spans="71:72" x14ac:dyDescent="0.2">
      <c r="BS43909" s="152"/>
      <c r="BT43909" s="153"/>
    </row>
    <row r="43910" spans="71:72" x14ac:dyDescent="0.2">
      <c r="BS43910" s="152"/>
      <c r="BT43910" s="153"/>
    </row>
    <row r="43911" spans="71:72" x14ac:dyDescent="0.2">
      <c r="BS43911" s="152"/>
      <c r="BT43911" s="153"/>
    </row>
    <row r="43912" spans="71:72" x14ac:dyDescent="0.2">
      <c r="BS43912" s="152"/>
      <c r="BT43912" s="153"/>
    </row>
    <row r="43913" spans="71:72" x14ac:dyDescent="0.2">
      <c r="BS43913" s="152"/>
      <c r="BT43913" s="153"/>
    </row>
    <row r="43914" spans="71:72" x14ac:dyDescent="0.2">
      <c r="BS43914" s="152"/>
      <c r="BT43914" s="153"/>
    </row>
    <row r="43915" spans="71:72" x14ac:dyDescent="0.2">
      <c r="BS43915" s="152"/>
      <c r="BT43915" s="153"/>
    </row>
    <row r="43916" spans="71:72" x14ac:dyDescent="0.2">
      <c r="BS43916" s="152"/>
      <c r="BT43916" s="153"/>
    </row>
    <row r="43917" spans="71:72" x14ac:dyDescent="0.2">
      <c r="BS43917" s="152"/>
      <c r="BT43917" s="153"/>
    </row>
    <row r="43918" spans="71:72" x14ac:dyDescent="0.2">
      <c r="BS43918" s="152"/>
      <c r="BT43918" s="153"/>
    </row>
    <row r="43919" spans="71:72" x14ac:dyDescent="0.2">
      <c r="BS43919" s="152"/>
      <c r="BT43919" s="153"/>
    </row>
    <row r="43920" spans="71:72" x14ac:dyDescent="0.2">
      <c r="BS43920" s="152"/>
      <c r="BT43920" s="153"/>
    </row>
    <row r="43921" spans="71:72" x14ac:dyDescent="0.2">
      <c r="BS43921" s="152"/>
      <c r="BT43921" s="153"/>
    </row>
    <row r="43922" spans="71:72" x14ac:dyDescent="0.2">
      <c r="BS43922" s="152"/>
      <c r="BT43922" s="153"/>
    </row>
    <row r="43923" spans="71:72" x14ac:dyDescent="0.2">
      <c r="BS43923" s="152"/>
      <c r="BT43923" s="153"/>
    </row>
    <row r="43924" spans="71:72" x14ac:dyDescent="0.2">
      <c r="BS43924" s="152"/>
      <c r="BT43924" s="153"/>
    </row>
    <row r="43925" spans="71:72" x14ac:dyDescent="0.2">
      <c r="BS43925" s="152"/>
      <c r="BT43925" s="153"/>
    </row>
    <row r="43926" spans="71:72" x14ac:dyDescent="0.2">
      <c r="BS43926" s="152"/>
      <c r="BT43926" s="153"/>
    </row>
    <row r="43927" spans="71:72" x14ac:dyDescent="0.2">
      <c r="BS43927" s="152"/>
      <c r="BT43927" s="153"/>
    </row>
    <row r="43928" spans="71:72" x14ac:dyDescent="0.2">
      <c r="BS43928" s="152"/>
      <c r="BT43928" s="153"/>
    </row>
    <row r="43929" spans="71:72" x14ac:dyDescent="0.2">
      <c r="BS43929" s="152"/>
      <c r="BT43929" s="153"/>
    </row>
    <row r="43930" spans="71:72" x14ac:dyDescent="0.2">
      <c r="BS43930" s="152"/>
      <c r="BT43930" s="153"/>
    </row>
    <row r="43931" spans="71:72" x14ac:dyDescent="0.2">
      <c r="BS43931" s="152"/>
      <c r="BT43931" s="153"/>
    </row>
    <row r="43932" spans="71:72" x14ac:dyDescent="0.2">
      <c r="BS43932" s="152"/>
      <c r="BT43932" s="153"/>
    </row>
    <row r="43933" spans="71:72" x14ac:dyDescent="0.2">
      <c r="BS43933" s="152"/>
      <c r="BT43933" s="153"/>
    </row>
    <row r="43934" spans="71:72" x14ac:dyDescent="0.2">
      <c r="BS43934" s="152"/>
      <c r="BT43934" s="153"/>
    </row>
    <row r="43935" spans="71:72" x14ac:dyDescent="0.2">
      <c r="BS43935" s="152"/>
      <c r="BT43935" s="153"/>
    </row>
    <row r="43936" spans="71:72" x14ac:dyDescent="0.2">
      <c r="BS43936" s="152"/>
      <c r="BT43936" s="153"/>
    </row>
    <row r="43937" spans="71:72" x14ac:dyDescent="0.2">
      <c r="BS43937" s="152"/>
      <c r="BT43937" s="153"/>
    </row>
    <row r="43938" spans="71:72" x14ac:dyDescent="0.2">
      <c r="BS43938" s="152"/>
      <c r="BT43938" s="153"/>
    </row>
    <row r="43939" spans="71:72" x14ac:dyDescent="0.2">
      <c r="BS43939" s="152"/>
      <c r="BT43939" s="153"/>
    </row>
    <row r="43940" spans="71:72" x14ac:dyDescent="0.2">
      <c r="BS43940" s="152"/>
      <c r="BT43940" s="153"/>
    </row>
    <row r="43941" spans="71:72" x14ac:dyDescent="0.2">
      <c r="BS43941" s="152"/>
      <c r="BT43941" s="153"/>
    </row>
    <row r="43942" spans="71:72" x14ac:dyDescent="0.2">
      <c r="BS43942" s="152"/>
      <c r="BT43942" s="153"/>
    </row>
    <row r="43943" spans="71:72" x14ac:dyDescent="0.2">
      <c r="BS43943" s="152"/>
      <c r="BT43943" s="153"/>
    </row>
    <row r="43944" spans="71:72" x14ac:dyDescent="0.2">
      <c r="BS43944" s="152"/>
      <c r="BT43944" s="153"/>
    </row>
    <row r="43945" spans="71:72" x14ac:dyDescent="0.2">
      <c r="BS43945" s="152"/>
      <c r="BT43945" s="153"/>
    </row>
    <row r="43946" spans="71:72" x14ac:dyDescent="0.2">
      <c r="BS43946" s="152"/>
      <c r="BT43946" s="153"/>
    </row>
    <row r="43947" spans="71:72" x14ac:dyDescent="0.2">
      <c r="BS43947" s="152"/>
      <c r="BT43947" s="153"/>
    </row>
    <row r="43948" spans="71:72" x14ac:dyDescent="0.2">
      <c r="BS43948" s="152"/>
      <c r="BT43948" s="153"/>
    </row>
    <row r="43949" spans="71:72" x14ac:dyDescent="0.2">
      <c r="BS43949" s="152"/>
      <c r="BT43949" s="153"/>
    </row>
    <row r="43950" spans="71:72" x14ac:dyDescent="0.2">
      <c r="BS43950" s="152"/>
      <c r="BT43950" s="153"/>
    </row>
    <row r="43951" spans="71:72" x14ac:dyDescent="0.2">
      <c r="BS43951" s="152"/>
      <c r="BT43951" s="153"/>
    </row>
    <row r="43952" spans="71:72" x14ac:dyDescent="0.2">
      <c r="BS43952" s="152"/>
      <c r="BT43952" s="153"/>
    </row>
    <row r="43953" spans="71:72" x14ac:dyDescent="0.2">
      <c r="BS43953" s="152"/>
      <c r="BT43953" s="153"/>
    </row>
    <row r="43954" spans="71:72" x14ac:dyDescent="0.2">
      <c r="BS43954" s="152"/>
      <c r="BT43954" s="153"/>
    </row>
    <row r="43955" spans="71:72" x14ac:dyDescent="0.2">
      <c r="BS43955" s="152"/>
      <c r="BT43955" s="153"/>
    </row>
    <row r="43956" spans="71:72" x14ac:dyDescent="0.2">
      <c r="BS43956" s="152"/>
      <c r="BT43956" s="153"/>
    </row>
    <row r="43957" spans="71:72" x14ac:dyDescent="0.2">
      <c r="BS43957" s="152"/>
      <c r="BT43957" s="153"/>
    </row>
    <row r="43958" spans="71:72" x14ac:dyDescent="0.2">
      <c r="BS43958" s="152"/>
      <c r="BT43958" s="153"/>
    </row>
    <row r="43959" spans="71:72" x14ac:dyDescent="0.2">
      <c r="BS43959" s="152"/>
      <c r="BT43959" s="153"/>
    </row>
    <row r="43960" spans="71:72" x14ac:dyDescent="0.2">
      <c r="BS43960" s="152"/>
      <c r="BT43960" s="153"/>
    </row>
    <row r="43961" spans="71:72" x14ac:dyDescent="0.2">
      <c r="BS43961" s="152"/>
      <c r="BT43961" s="153"/>
    </row>
    <row r="43962" spans="71:72" x14ac:dyDescent="0.2">
      <c r="BS43962" s="152"/>
      <c r="BT43962" s="153"/>
    </row>
    <row r="43963" spans="71:72" x14ac:dyDescent="0.2">
      <c r="BS43963" s="152"/>
      <c r="BT43963" s="153"/>
    </row>
    <row r="43964" spans="71:72" x14ac:dyDescent="0.2">
      <c r="BS43964" s="152"/>
      <c r="BT43964" s="153"/>
    </row>
    <row r="43965" spans="71:72" x14ac:dyDescent="0.2">
      <c r="BS43965" s="152"/>
      <c r="BT43965" s="153"/>
    </row>
    <row r="43966" spans="71:72" x14ac:dyDescent="0.2">
      <c r="BS43966" s="152"/>
      <c r="BT43966" s="153"/>
    </row>
    <row r="43967" spans="71:72" x14ac:dyDescent="0.2">
      <c r="BS43967" s="152"/>
      <c r="BT43967" s="153"/>
    </row>
    <row r="43968" spans="71:72" x14ac:dyDescent="0.2">
      <c r="BS43968" s="152"/>
      <c r="BT43968" s="153"/>
    </row>
    <row r="43969" spans="71:72" x14ac:dyDescent="0.2">
      <c r="BS43969" s="152"/>
      <c r="BT43969" s="153"/>
    </row>
    <row r="43970" spans="71:72" x14ac:dyDescent="0.2">
      <c r="BS43970" s="152"/>
      <c r="BT43970" s="153"/>
    </row>
    <row r="43971" spans="71:72" x14ac:dyDescent="0.2">
      <c r="BS43971" s="152"/>
      <c r="BT43971" s="153"/>
    </row>
    <row r="43972" spans="71:72" x14ac:dyDescent="0.2">
      <c r="BS43972" s="152"/>
      <c r="BT43972" s="153"/>
    </row>
    <row r="43973" spans="71:72" x14ac:dyDescent="0.2">
      <c r="BS43973" s="152"/>
      <c r="BT43973" s="153"/>
    </row>
    <row r="43974" spans="71:72" x14ac:dyDescent="0.2">
      <c r="BS43974" s="152"/>
      <c r="BT43974" s="153"/>
    </row>
    <row r="43975" spans="71:72" x14ac:dyDescent="0.2">
      <c r="BS43975" s="152"/>
      <c r="BT43975" s="153"/>
    </row>
    <row r="43976" spans="71:72" x14ac:dyDescent="0.2">
      <c r="BS43976" s="152"/>
      <c r="BT43976" s="153"/>
    </row>
    <row r="43977" spans="71:72" x14ac:dyDescent="0.2">
      <c r="BS43977" s="152"/>
      <c r="BT43977" s="153"/>
    </row>
    <row r="43978" spans="71:72" x14ac:dyDescent="0.2">
      <c r="BS43978" s="152"/>
      <c r="BT43978" s="153"/>
    </row>
    <row r="43979" spans="71:72" x14ac:dyDescent="0.2">
      <c r="BS43979" s="152"/>
      <c r="BT43979" s="153"/>
    </row>
    <row r="43980" spans="71:72" x14ac:dyDescent="0.2">
      <c r="BS43980" s="152"/>
      <c r="BT43980" s="153"/>
    </row>
    <row r="43981" spans="71:72" x14ac:dyDescent="0.2">
      <c r="BS43981" s="152"/>
      <c r="BT43981" s="153"/>
    </row>
    <row r="43982" spans="71:72" x14ac:dyDescent="0.2">
      <c r="BS43982" s="152"/>
      <c r="BT43982" s="153"/>
    </row>
    <row r="43983" spans="71:72" x14ac:dyDescent="0.2">
      <c r="BS43983" s="152"/>
      <c r="BT43983" s="153"/>
    </row>
    <row r="43984" spans="71:72" x14ac:dyDescent="0.2">
      <c r="BS43984" s="152"/>
      <c r="BT43984" s="153"/>
    </row>
    <row r="43985" spans="71:72" x14ac:dyDescent="0.2">
      <c r="BS43985" s="152"/>
      <c r="BT43985" s="153"/>
    </row>
    <row r="43986" spans="71:72" x14ac:dyDescent="0.2">
      <c r="BS43986" s="152"/>
      <c r="BT43986" s="153"/>
    </row>
    <row r="43987" spans="71:72" x14ac:dyDescent="0.2">
      <c r="BS43987" s="152"/>
      <c r="BT43987" s="153"/>
    </row>
    <row r="43988" spans="71:72" x14ac:dyDescent="0.2">
      <c r="BS43988" s="152"/>
      <c r="BT43988" s="153"/>
    </row>
    <row r="43989" spans="71:72" x14ac:dyDescent="0.2">
      <c r="BS43989" s="152"/>
      <c r="BT43989" s="153"/>
    </row>
    <row r="43990" spans="71:72" x14ac:dyDescent="0.2">
      <c r="BS43990" s="152"/>
      <c r="BT43990" s="153"/>
    </row>
    <row r="43991" spans="71:72" x14ac:dyDescent="0.2">
      <c r="BS43991" s="152"/>
      <c r="BT43991" s="153"/>
    </row>
    <row r="43992" spans="71:72" x14ac:dyDescent="0.2">
      <c r="BS43992" s="152"/>
      <c r="BT43992" s="153"/>
    </row>
    <row r="43993" spans="71:72" x14ac:dyDescent="0.2">
      <c r="BS43993" s="152"/>
      <c r="BT43993" s="153"/>
    </row>
    <row r="43994" spans="71:72" x14ac:dyDescent="0.2">
      <c r="BS43994" s="152"/>
      <c r="BT43994" s="153"/>
    </row>
    <row r="43995" spans="71:72" x14ac:dyDescent="0.2">
      <c r="BS43995" s="152"/>
      <c r="BT43995" s="153"/>
    </row>
    <row r="43996" spans="71:72" x14ac:dyDescent="0.2">
      <c r="BS43996" s="152"/>
      <c r="BT43996" s="153"/>
    </row>
    <row r="43997" spans="71:72" x14ac:dyDescent="0.2">
      <c r="BS43997" s="152"/>
      <c r="BT43997" s="153"/>
    </row>
    <row r="43998" spans="71:72" x14ac:dyDescent="0.2">
      <c r="BS43998" s="152"/>
      <c r="BT43998" s="153"/>
    </row>
    <row r="43999" spans="71:72" x14ac:dyDescent="0.2">
      <c r="BS43999" s="152"/>
      <c r="BT43999" s="153"/>
    </row>
    <row r="44000" spans="71:72" x14ac:dyDescent="0.2">
      <c r="BS44000" s="152"/>
      <c r="BT44000" s="153"/>
    </row>
    <row r="44001" spans="71:72" x14ac:dyDescent="0.2">
      <c r="BS44001" s="152"/>
      <c r="BT44001" s="153"/>
    </row>
    <row r="44002" spans="71:72" x14ac:dyDescent="0.2">
      <c r="BS44002" s="152"/>
      <c r="BT44002" s="153"/>
    </row>
    <row r="44003" spans="71:72" x14ac:dyDescent="0.2">
      <c r="BS44003" s="152"/>
      <c r="BT44003" s="153"/>
    </row>
    <row r="44004" spans="71:72" x14ac:dyDescent="0.2">
      <c r="BS44004" s="152"/>
      <c r="BT44004" s="153"/>
    </row>
    <row r="44005" spans="71:72" x14ac:dyDescent="0.2">
      <c r="BS44005" s="152"/>
      <c r="BT44005" s="153"/>
    </row>
    <row r="44006" spans="71:72" x14ac:dyDescent="0.2">
      <c r="BS44006" s="152"/>
      <c r="BT44006" s="153"/>
    </row>
    <row r="44007" spans="71:72" x14ac:dyDescent="0.2">
      <c r="BS44007" s="152"/>
      <c r="BT44007" s="153"/>
    </row>
    <row r="44008" spans="71:72" x14ac:dyDescent="0.2">
      <c r="BS44008" s="152"/>
      <c r="BT44008" s="153"/>
    </row>
    <row r="44009" spans="71:72" x14ac:dyDescent="0.2">
      <c r="BS44009" s="152"/>
      <c r="BT44009" s="153"/>
    </row>
    <row r="44010" spans="71:72" x14ac:dyDescent="0.2">
      <c r="BS44010" s="152"/>
      <c r="BT44010" s="153"/>
    </row>
    <row r="44011" spans="71:72" x14ac:dyDescent="0.2">
      <c r="BS44011" s="152"/>
      <c r="BT44011" s="153"/>
    </row>
    <row r="44012" spans="71:72" x14ac:dyDescent="0.2">
      <c r="BS44012" s="152"/>
      <c r="BT44012" s="153"/>
    </row>
    <row r="44013" spans="71:72" x14ac:dyDescent="0.2">
      <c r="BS44013" s="152"/>
      <c r="BT44013" s="153"/>
    </row>
    <row r="44014" spans="71:72" x14ac:dyDescent="0.2">
      <c r="BS44014" s="152"/>
      <c r="BT44014" s="153"/>
    </row>
    <row r="44015" spans="71:72" x14ac:dyDescent="0.2">
      <c r="BS44015" s="152"/>
      <c r="BT44015" s="153"/>
    </row>
    <row r="44016" spans="71:72" x14ac:dyDescent="0.2">
      <c r="BS44016" s="152"/>
      <c r="BT44016" s="153"/>
    </row>
    <row r="44017" spans="71:72" x14ac:dyDescent="0.2">
      <c r="BS44017" s="152"/>
      <c r="BT44017" s="153"/>
    </row>
    <row r="44018" spans="71:72" x14ac:dyDescent="0.2">
      <c r="BS44018" s="152"/>
      <c r="BT44018" s="153"/>
    </row>
    <row r="44019" spans="71:72" x14ac:dyDescent="0.2">
      <c r="BS44019" s="152"/>
      <c r="BT44019" s="153"/>
    </row>
    <row r="44020" spans="71:72" x14ac:dyDescent="0.2">
      <c r="BS44020" s="152"/>
      <c r="BT44020" s="153"/>
    </row>
    <row r="44021" spans="71:72" x14ac:dyDescent="0.2">
      <c r="BS44021" s="152"/>
      <c r="BT44021" s="153"/>
    </row>
    <row r="44022" spans="71:72" x14ac:dyDescent="0.2">
      <c r="BS44022" s="152"/>
      <c r="BT44022" s="153"/>
    </row>
    <row r="44023" spans="71:72" x14ac:dyDescent="0.2">
      <c r="BS44023" s="152"/>
      <c r="BT44023" s="153"/>
    </row>
    <row r="44024" spans="71:72" x14ac:dyDescent="0.2">
      <c r="BS44024" s="152"/>
      <c r="BT44024" s="153"/>
    </row>
    <row r="44025" spans="71:72" x14ac:dyDescent="0.2">
      <c r="BS44025" s="152"/>
      <c r="BT44025" s="153"/>
    </row>
    <row r="44026" spans="71:72" x14ac:dyDescent="0.2">
      <c r="BS44026" s="152"/>
      <c r="BT44026" s="153"/>
    </row>
    <row r="44027" spans="71:72" x14ac:dyDescent="0.2">
      <c r="BS44027" s="152"/>
      <c r="BT44027" s="153"/>
    </row>
    <row r="44028" spans="71:72" x14ac:dyDescent="0.2">
      <c r="BS44028" s="152"/>
      <c r="BT44028" s="153"/>
    </row>
    <row r="44029" spans="71:72" x14ac:dyDescent="0.2">
      <c r="BS44029" s="152"/>
      <c r="BT44029" s="153"/>
    </row>
    <row r="44030" spans="71:72" x14ac:dyDescent="0.2">
      <c r="BS44030" s="152"/>
      <c r="BT44030" s="153"/>
    </row>
    <row r="44031" spans="71:72" x14ac:dyDescent="0.2">
      <c r="BS44031" s="152"/>
      <c r="BT44031" s="153"/>
    </row>
    <row r="44032" spans="71:72" x14ac:dyDescent="0.2">
      <c r="BS44032" s="152"/>
      <c r="BT44032" s="153"/>
    </row>
    <row r="44033" spans="71:72" x14ac:dyDescent="0.2">
      <c r="BS44033" s="152"/>
      <c r="BT44033" s="153"/>
    </row>
    <row r="44034" spans="71:72" x14ac:dyDescent="0.2">
      <c r="BS44034" s="152"/>
      <c r="BT44034" s="153"/>
    </row>
    <row r="44035" spans="71:72" x14ac:dyDescent="0.2">
      <c r="BS44035" s="152"/>
      <c r="BT44035" s="153"/>
    </row>
    <row r="44036" spans="71:72" x14ac:dyDescent="0.2">
      <c r="BS44036" s="152"/>
      <c r="BT44036" s="153"/>
    </row>
    <row r="44037" spans="71:72" x14ac:dyDescent="0.2">
      <c r="BS44037" s="152"/>
      <c r="BT44037" s="153"/>
    </row>
    <row r="44038" spans="71:72" x14ac:dyDescent="0.2">
      <c r="BS44038" s="152"/>
      <c r="BT44038" s="153"/>
    </row>
    <row r="44039" spans="71:72" x14ac:dyDescent="0.2">
      <c r="BS44039" s="152"/>
      <c r="BT44039" s="153"/>
    </row>
    <row r="44040" spans="71:72" x14ac:dyDescent="0.2">
      <c r="BS44040" s="152"/>
      <c r="BT44040" s="153"/>
    </row>
    <row r="44041" spans="71:72" x14ac:dyDescent="0.2">
      <c r="BS44041" s="152"/>
      <c r="BT44041" s="153"/>
    </row>
    <row r="44042" spans="71:72" x14ac:dyDescent="0.2">
      <c r="BS44042" s="152"/>
      <c r="BT44042" s="153"/>
    </row>
    <row r="44043" spans="71:72" x14ac:dyDescent="0.2">
      <c r="BS44043" s="152"/>
      <c r="BT44043" s="153"/>
    </row>
    <row r="44044" spans="71:72" x14ac:dyDescent="0.2">
      <c r="BS44044" s="152"/>
      <c r="BT44044" s="153"/>
    </row>
    <row r="44045" spans="71:72" x14ac:dyDescent="0.2">
      <c r="BS44045" s="152"/>
      <c r="BT44045" s="153"/>
    </row>
    <row r="44046" spans="71:72" x14ac:dyDescent="0.2">
      <c r="BS44046" s="152"/>
      <c r="BT44046" s="153"/>
    </row>
    <row r="44047" spans="71:72" x14ac:dyDescent="0.2">
      <c r="BS44047" s="152"/>
      <c r="BT44047" s="153"/>
    </row>
    <row r="44048" spans="71:72" x14ac:dyDescent="0.2">
      <c r="BS44048" s="152"/>
      <c r="BT44048" s="153"/>
    </row>
    <row r="44049" spans="71:72" x14ac:dyDescent="0.2">
      <c r="BS44049" s="152"/>
      <c r="BT44049" s="153"/>
    </row>
    <row r="44050" spans="71:72" x14ac:dyDescent="0.2">
      <c r="BS44050" s="152"/>
      <c r="BT44050" s="153"/>
    </row>
    <row r="44051" spans="71:72" x14ac:dyDescent="0.2">
      <c r="BS44051" s="152"/>
      <c r="BT44051" s="153"/>
    </row>
    <row r="44052" spans="71:72" x14ac:dyDescent="0.2">
      <c r="BS44052" s="152"/>
      <c r="BT44052" s="153"/>
    </row>
    <row r="44053" spans="71:72" x14ac:dyDescent="0.2">
      <c r="BS44053" s="152"/>
      <c r="BT44053" s="153"/>
    </row>
    <row r="44054" spans="71:72" x14ac:dyDescent="0.2">
      <c r="BS44054" s="152"/>
      <c r="BT44054" s="153"/>
    </row>
    <row r="44055" spans="71:72" x14ac:dyDescent="0.2">
      <c r="BS44055" s="152"/>
      <c r="BT44055" s="153"/>
    </row>
    <row r="44056" spans="71:72" x14ac:dyDescent="0.2">
      <c r="BS44056" s="152"/>
      <c r="BT44056" s="153"/>
    </row>
    <row r="44057" spans="71:72" x14ac:dyDescent="0.2">
      <c r="BS44057" s="152"/>
      <c r="BT44057" s="153"/>
    </row>
    <row r="44058" spans="71:72" x14ac:dyDescent="0.2">
      <c r="BS44058" s="152"/>
      <c r="BT44058" s="153"/>
    </row>
    <row r="44059" spans="71:72" x14ac:dyDescent="0.2">
      <c r="BS44059" s="152"/>
      <c r="BT44059" s="153"/>
    </row>
    <row r="44060" spans="71:72" x14ac:dyDescent="0.2">
      <c r="BS44060" s="152"/>
      <c r="BT44060" s="153"/>
    </row>
    <row r="44061" spans="71:72" x14ac:dyDescent="0.2">
      <c r="BS44061" s="152"/>
      <c r="BT44061" s="153"/>
    </row>
    <row r="44062" spans="71:72" x14ac:dyDescent="0.2">
      <c r="BS44062" s="152"/>
      <c r="BT44062" s="153"/>
    </row>
    <row r="44063" spans="71:72" x14ac:dyDescent="0.2">
      <c r="BS44063" s="152"/>
      <c r="BT44063" s="153"/>
    </row>
    <row r="44064" spans="71:72" x14ac:dyDescent="0.2">
      <c r="BS44064" s="152"/>
      <c r="BT44064" s="153"/>
    </row>
    <row r="44065" spans="71:72" x14ac:dyDescent="0.2">
      <c r="BS44065" s="152"/>
      <c r="BT44065" s="153"/>
    </row>
    <row r="44066" spans="71:72" x14ac:dyDescent="0.2">
      <c r="BS44066" s="152"/>
      <c r="BT44066" s="153"/>
    </row>
    <row r="44067" spans="71:72" x14ac:dyDescent="0.2">
      <c r="BS44067" s="152"/>
      <c r="BT44067" s="153"/>
    </row>
    <row r="44068" spans="71:72" x14ac:dyDescent="0.2">
      <c r="BS44068" s="152"/>
      <c r="BT44068" s="153"/>
    </row>
    <row r="44069" spans="71:72" x14ac:dyDescent="0.2">
      <c r="BS44069" s="152"/>
      <c r="BT44069" s="153"/>
    </row>
    <row r="44070" spans="71:72" x14ac:dyDescent="0.2">
      <c r="BS44070" s="152"/>
      <c r="BT44070" s="153"/>
    </row>
    <row r="44071" spans="71:72" x14ac:dyDescent="0.2">
      <c r="BS44071" s="152"/>
      <c r="BT44071" s="153"/>
    </row>
    <row r="44072" spans="71:72" x14ac:dyDescent="0.2">
      <c r="BS44072" s="152"/>
      <c r="BT44072" s="153"/>
    </row>
    <row r="44073" spans="71:72" x14ac:dyDescent="0.2">
      <c r="BS44073" s="152"/>
      <c r="BT44073" s="153"/>
    </row>
    <row r="44074" spans="71:72" x14ac:dyDescent="0.2">
      <c r="BS44074" s="152"/>
      <c r="BT44074" s="153"/>
    </row>
    <row r="44075" spans="71:72" x14ac:dyDescent="0.2">
      <c r="BS44075" s="152"/>
      <c r="BT44075" s="153"/>
    </row>
    <row r="44076" spans="71:72" x14ac:dyDescent="0.2">
      <c r="BS44076" s="152"/>
      <c r="BT44076" s="153"/>
    </row>
    <row r="44077" spans="71:72" x14ac:dyDescent="0.2">
      <c r="BS44077" s="152"/>
      <c r="BT44077" s="153"/>
    </row>
    <row r="44078" spans="71:72" x14ac:dyDescent="0.2">
      <c r="BS44078" s="152"/>
      <c r="BT44078" s="153"/>
    </row>
    <row r="44079" spans="71:72" x14ac:dyDescent="0.2">
      <c r="BS44079" s="152"/>
      <c r="BT44079" s="153"/>
    </row>
    <row r="44080" spans="71:72" x14ac:dyDescent="0.2">
      <c r="BS44080" s="152"/>
      <c r="BT44080" s="153"/>
    </row>
    <row r="44081" spans="71:72" x14ac:dyDescent="0.2">
      <c r="BS44081" s="152"/>
      <c r="BT44081" s="153"/>
    </row>
    <row r="44082" spans="71:72" x14ac:dyDescent="0.2">
      <c r="BS44082" s="152"/>
      <c r="BT44082" s="153"/>
    </row>
    <row r="44083" spans="71:72" x14ac:dyDescent="0.2">
      <c r="BS44083" s="152"/>
      <c r="BT44083" s="153"/>
    </row>
    <row r="44084" spans="71:72" x14ac:dyDescent="0.2">
      <c r="BS44084" s="152"/>
      <c r="BT44084" s="153"/>
    </row>
    <row r="44085" spans="71:72" x14ac:dyDescent="0.2">
      <c r="BS44085" s="152"/>
      <c r="BT44085" s="153"/>
    </row>
    <row r="44086" spans="71:72" x14ac:dyDescent="0.2">
      <c r="BS44086" s="152"/>
      <c r="BT44086" s="153"/>
    </row>
    <row r="44087" spans="71:72" x14ac:dyDescent="0.2">
      <c r="BS44087" s="152"/>
      <c r="BT44087" s="153"/>
    </row>
    <row r="44088" spans="71:72" x14ac:dyDescent="0.2">
      <c r="BS44088" s="152"/>
      <c r="BT44088" s="153"/>
    </row>
    <row r="44089" spans="71:72" x14ac:dyDescent="0.2">
      <c r="BS44089" s="152"/>
      <c r="BT44089" s="153"/>
    </row>
    <row r="44090" spans="71:72" x14ac:dyDescent="0.2">
      <c r="BS44090" s="152"/>
      <c r="BT44090" s="153"/>
    </row>
    <row r="44091" spans="71:72" x14ac:dyDescent="0.2">
      <c r="BS44091" s="152"/>
      <c r="BT44091" s="153"/>
    </row>
    <row r="44092" spans="71:72" x14ac:dyDescent="0.2">
      <c r="BS44092" s="152"/>
      <c r="BT44092" s="153"/>
    </row>
    <row r="44093" spans="71:72" x14ac:dyDescent="0.2">
      <c r="BS44093" s="152"/>
      <c r="BT44093" s="153"/>
    </row>
    <row r="44094" spans="71:72" x14ac:dyDescent="0.2">
      <c r="BS44094" s="152"/>
      <c r="BT44094" s="153"/>
    </row>
    <row r="44095" spans="71:72" x14ac:dyDescent="0.2">
      <c r="BS44095" s="152"/>
      <c r="BT44095" s="153"/>
    </row>
    <row r="44096" spans="71:72" x14ac:dyDescent="0.2">
      <c r="BS44096" s="152"/>
      <c r="BT44096" s="153"/>
    </row>
    <row r="44097" spans="71:72" x14ac:dyDescent="0.2">
      <c r="BS44097" s="152"/>
      <c r="BT44097" s="153"/>
    </row>
    <row r="44098" spans="71:72" x14ac:dyDescent="0.2">
      <c r="BS44098" s="152"/>
      <c r="BT44098" s="153"/>
    </row>
    <row r="44099" spans="71:72" x14ac:dyDescent="0.2">
      <c r="BS44099" s="152"/>
      <c r="BT44099" s="153"/>
    </row>
    <row r="44100" spans="71:72" x14ac:dyDescent="0.2">
      <c r="BS44100" s="152"/>
      <c r="BT44100" s="153"/>
    </row>
    <row r="44101" spans="71:72" x14ac:dyDescent="0.2">
      <c r="BS44101" s="152"/>
      <c r="BT44101" s="153"/>
    </row>
    <row r="44102" spans="71:72" x14ac:dyDescent="0.2">
      <c r="BS44102" s="152"/>
      <c r="BT44102" s="153"/>
    </row>
    <row r="44103" spans="71:72" x14ac:dyDescent="0.2">
      <c r="BS44103" s="152"/>
      <c r="BT44103" s="153"/>
    </row>
    <row r="44104" spans="71:72" x14ac:dyDescent="0.2">
      <c r="BS44104" s="152"/>
      <c r="BT44104" s="153"/>
    </row>
    <row r="44105" spans="71:72" x14ac:dyDescent="0.2">
      <c r="BS44105" s="152"/>
      <c r="BT44105" s="153"/>
    </row>
    <row r="44106" spans="71:72" x14ac:dyDescent="0.2">
      <c r="BS44106" s="152"/>
      <c r="BT44106" s="153"/>
    </row>
    <row r="44107" spans="71:72" x14ac:dyDescent="0.2">
      <c r="BS44107" s="152"/>
      <c r="BT44107" s="153"/>
    </row>
    <row r="44108" spans="71:72" x14ac:dyDescent="0.2">
      <c r="BS44108" s="152"/>
      <c r="BT44108" s="153"/>
    </row>
    <row r="44109" spans="71:72" x14ac:dyDescent="0.2">
      <c r="BS44109" s="152"/>
      <c r="BT44109" s="153"/>
    </row>
    <row r="44110" spans="71:72" x14ac:dyDescent="0.2">
      <c r="BS44110" s="152"/>
      <c r="BT44110" s="153"/>
    </row>
    <row r="44111" spans="71:72" x14ac:dyDescent="0.2">
      <c r="BS44111" s="152"/>
      <c r="BT44111" s="153"/>
    </row>
    <row r="44112" spans="71:72" x14ac:dyDescent="0.2">
      <c r="BS44112" s="152"/>
      <c r="BT44112" s="153"/>
    </row>
    <row r="44113" spans="71:72" x14ac:dyDescent="0.2">
      <c r="BS44113" s="152"/>
      <c r="BT44113" s="153"/>
    </row>
    <row r="44114" spans="71:72" x14ac:dyDescent="0.2">
      <c r="BS44114" s="152"/>
      <c r="BT44114" s="153"/>
    </row>
    <row r="44115" spans="71:72" x14ac:dyDescent="0.2">
      <c r="BS44115" s="152"/>
      <c r="BT44115" s="153"/>
    </row>
    <row r="44116" spans="71:72" x14ac:dyDescent="0.2">
      <c r="BS44116" s="152"/>
      <c r="BT44116" s="153"/>
    </row>
    <row r="44117" spans="71:72" x14ac:dyDescent="0.2">
      <c r="BS44117" s="152"/>
      <c r="BT44117" s="153"/>
    </row>
    <row r="44118" spans="71:72" x14ac:dyDescent="0.2">
      <c r="BS44118" s="152"/>
      <c r="BT44118" s="153"/>
    </row>
    <row r="44119" spans="71:72" x14ac:dyDescent="0.2">
      <c r="BS44119" s="152"/>
      <c r="BT44119" s="153"/>
    </row>
    <row r="44120" spans="71:72" x14ac:dyDescent="0.2">
      <c r="BS44120" s="152"/>
      <c r="BT44120" s="153"/>
    </row>
    <row r="44121" spans="71:72" x14ac:dyDescent="0.2">
      <c r="BS44121" s="152"/>
      <c r="BT44121" s="153"/>
    </row>
    <row r="44122" spans="71:72" x14ac:dyDescent="0.2">
      <c r="BS44122" s="152"/>
      <c r="BT44122" s="153"/>
    </row>
    <row r="44123" spans="71:72" x14ac:dyDescent="0.2">
      <c r="BS44123" s="152"/>
      <c r="BT44123" s="153"/>
    </row>
    <row r="44124" spans="71:72" x14ac:dyDescent="0.2">
      <c r="BS44124" s="152"/>
      <c r="BT44124" s="153"/>
    </row>
    <row r="44125" spans="71:72" x14ac:dyDescent="0.2">
      <c r="BS44125" s="152"/>
      <c r="BT44125" s="153"/>
    </row>
    <row r="44126" spans="71:72" x14ac:dyDescent="0.2">
      <c r="BS44126" s="152"/>
      <c r="BT44126" s="153"/>
    </row>
    <row r="44127" spans="71:72" x14ac:dyDescent="0.2">
      <c r="BS44127" s="152"/>
      <c r="BT44127" s="153"/>
    </row>
    <row r="44128" spans="71:72" x14ac:dyDescent="0.2">
      <c r="BS44128" s="152"/>
      <c r="BT44128" s="153"/>
    </row>
    <row r="44129" spans="71:72" x14ac:dyDescent="0.2">
      <c r="BS44129" s="152"/>
      <c r="BT44129" s="153"/>
    </row>
    <row r="44130" spans="71:72" x14ac:dyDescent="0.2">
      <c r="BS44130" s="152"/>
      <c r="BT44130" s="153"/>
    </row>
    <row r="44131" spans="71:72" x14ac:dyDescent="0.2">
      <c r="BS44131" s="152"/>
      <c r="BT44131" s="153"/>
    </row>
    <row r="44132" spans="71:72" x14ac:dyDescent="0.2">
      <c r="BS44132" s="152"/>
      <c r="BT44132" s="153"/>
    </row>
    <row r="44133" spans="71:72" x14ac:dyDescent="0.2">
      <c r="BS44133" s="152"/>
      <c r="BT44133" s="153"/>
    </row>
    <row r="44134" spans="71:72" x14ac:dyDescent="0.2">
      <c r="BS44134" s="152"/>
      <c r="BT44134" s="153"/>
    </row>
    <row r="44135" spans="71:72" x14ac:dyDescent="0.2">
      <c r="BS44135" s="152"/>
      <c r="BT44135" s="153"/>
    </row>
    <row r="44136" spans="71:72" x14ac:dyDescent="0.2">
      <c r="BS44136" s="152"/>
      <c r="BT44136" s="153"/>
    </row>
    <row r="44137" spans="71:72" x14ac:dyDescent="0.2">
      <c r="BS44137" s="152"/>
      <c r="BT44137" s="153"/>
    </row>
    <row r="44138" spans="71:72" x14ac:dyDescent="0.2">
      <c r="BS44138" s="152"/>
      <c r="BT44138" s="153"/>
    </row>
    <row r="44139" spans="71:72" x14ac:dyDescent="0.2">
      <c r="BS44139" s="152"/>
      <c r="BT44139" s="153"/>
    </row>
    <row r="44140" spans="71:72" x14ac:dyDescent="0.2">
      <c r="BS44140" s="152"/>
      <c r="BT44140" s="153"/>
    </row>
    <row r="44141" spans="71:72" x14ac:dyDescent="0.2">
      <c r="BS44141" s="152"/>
      <c r="BT44141" s="153"/>
    </row>
    <row r="44142" spans="71:72" x14ac:dyDescent="0.2">
      <c r="BS44142" s="152"/>
      <c r="BT44142" s="153"/>
    </row>
    <row r="44143" spans="71:72" x14ac:dyDescent="0.2">
      <c r="BS44143" s="152"/>
      <c r="BT44143" s="153"/>
    </row>
    <row r="44144" spans="71:72" x14ac:dyDescent="0.2">
      <c r="BS44144" s="152"/>
      <c r="BT44144" s="153"/>
    </row>
    <row r="44145" spans="71:72" x14ac:dyDescent="0.2">
      <c r="BS44145" s="152"/>
      <c r="BT44145" s="153"/>
    </row>
    <row r="44146" spans="71:72" x14ac:dyDescent="0.2">
      <c r="BS44146" s="152"/>
      <c r="BT44146" s="153"/>
    </row>
    <row r="44147" spans="71:72" x14ac:dyDescent="0.2">
      <c r="BS44147" s="152"/>
      <c r="BT44147" s="153"/>
    </row>
    <row r="44148" spans="71:72" x14ac:dyDescent="0.2">
      <c r="BS44148" s="152"/>
      <c r="BT44148" s="153"/>
    </row>
    <row r="44149" spans="71:72" x14ac:dyDescent="0.2">
      <c r="BS44149" s="152"/>
      <c r="BT44149" s="153"/>
    </row>
    <row r="44150" spans="71:72" x14ac:dyDescent="0.2">
      <c r="BS44150" s="152"/>
      <c r="BT44150" s="153"/>
    </row>
    <row r="44151" spans="71:72" x14ac:dyDescent="0.2">
      <c r="BS44151" s="152"/>
      <c r="BT44151" s="153"/>
    </row>
    <row r="44152" spans="71:72" x14ac:dyDescent="0.2">
      <c r="BS44152" s="152"/>
      <c r="BT44152" s="153"/>
    </row>
    <row r="44153" spans="71:72" x14ac:dyDescent="0.2">
      <c r="BS44153" s="152"/>
      <c r="BT44153" s="153"/>
    </row>
    <row r="44154" spans="71:72" x14ac:dyDescent="0.2">
      <c r="BS44154" s="152"/>
      <c r="BT44154" s="153"/>
    </row>
    <row r="44155" spans="71:72" x14ac:dyDescent="0.2">
      <c r="BS44155" s="152"/>
      <c r="BT44155" s="153"/>
    </row>
    <row r="44156" spans="71:72" x14ac:dyDescent="0.2">
      <c r="BS44156" s="152"/>
      <c r="BT44156" s="153"/>
    </row>
    <row r="44157" spans="71:72" x14ac:dyDescent="0.2">
      <c r="BS44157" s="152"/>
      <c r="BT44157" s="153"/>
    </row>
    <row r="44158" spans="71:72" x14ac:dyDescent="0.2">
      <c r="BS44158" s="152"/>
      <c r="BT44158" s="153"/>
    </row>
    <row r="44159" spans="71:72" x14ac:dyDescent="0.2">
      <c r="BS44159" s="152"/>
      <c r="BT44159" s="153"/>
    </row>
    <row r="44160" spans="71:72" x14ac:dyDescent="0.2">
      <c r="BS44160" s="152"/>
      <c r="BT44160" s="153"/>
    </row>
    <row r="44161" spans="71:72" x14ac:dyDescent="0.2">
      <c r="BS44161" s="152"/>
      <c r="BT44161" s="153"/>
    </row>
    <row r="44162" spans="71:72" x14ac:dyDescent="0.2">
      <c r="BS44162" s="152"/>
      <c r="BT44162" s="153"/>
    </row>
    <row r="44163" spans="71:72" x14ac:dyDescent="0.2">
      <c r="BS44163" s="152"/>
      <c r="BT44163" s="153"/>
    </row>
    <row r="44164" spans="71:72" x14ac:dyDescent="0.2">
      <c r="BS44164" s="152"/>
      <c r="BT44164" s="153"/>
    </row>
    <row r="44165" spans="71:72" x14ac:dyDescent="0.2">
      <c r="BS44165" s="152"/>
      <c r="BT44165" s="153"/>
    </row>
    <row r="44166" spans="71:72" x14ac:dyDescent="0.2">
      <c r="BS44166" s="152"/>
      <c r="BT44166" s="153"/>
    </row>
    <row r="44167" spans="71:72" x14ac:dyDescent="0.2">
      <c r="BS44167" s="152"/>
      <c r="BT44167" s="153"/>
    </row>
    <row r="44168" spans="71:72" x14ac:dyDescent="0.2">
      <c r="BS44168" s="152"/>
      <c r="BT44168" s="153"/>
    </row>
    <row r="44169" spans="71:72" x14ac:dyDescent="0.2">
      <c r="BS44169" s="152"/>
      <c r="BT44169" s="153"/>
    </row>
    <row r="44170" spans="71:72" x14ac:dyDescent="0.2">
      <c r="BS44170" s="152"/>
      <c r="BT44170" s="153"/>
    </row>
    <row r="44171" spans="71:72" x14ac:dyDescent="0.2">
      <c r="BS44171" s="152"/>
      <c r="BT44171" s="153"/>
    </row>
    <row r="44172" spans="71:72" x14ac:dyDescent="0.2">
      <c r="BS44172" s="152"/>
      <c r="BT44172" s="153"/>
    </row>
    <row r="44173" spans="71:72" x14ac:dyDescent="0.2">
      <c r="BS44173" s="152"/>
      <c r="BT44173" s="153"/>
    </row>
    <row r="44174" spans="71:72" x14ac:dyDescent="0.2">
      <c r="BS44174" s="152"/>
      <c r="BT44174" s="153"/>
    </row>
    <row r="44175" spans="71:72" x14ac:dyDescent="0.2">
      <c r="BS44175" s="152"/>
      <c r="BT44175" s="153"/>
    </row>
    <row r="44176" spans="71:72" x14ac:dyDescent="0.2">
      <c r="BS44176" s="152"/>
      <c r="BT44176" s="153"/>
    </row>
    <row r="44177" spans="71:72" x14ac:dyDescent="0.2">
      <c r="BS44177" s="152"/>
      <c r="BT44177" s="153"/>
    </row>
    <row r="44178" spans="71:72" x14ac:dyDescent="0.2">
      <c r="BS44178" s="152"/>
      <c r="BT44178" s="153"/>
    </row>
    <row r="44179" spans="71:72" x14ac:dyDescent="0.2">
      <c r="BS44179" s="152"/>
      <c r="BT44179" s="153"/>
    </row>
    <row r="44180" spans="71:72" x14ac:dyDescent="0.2">
      <c r="BS44180" s="152"/>
      <c r="BT44180" s="153"/>
    </row>
    <row r="44181" spans="71:72" x14ac:dyDescent="0.2">
      <c r="BS44181" s="152"/>
      <c r="BT44181" s="153"/>
    </row>
    <row r="44182" spans="71:72" x14ac:dyDescent="0.2">
      <c r="BS44182" s="152"/>
      <c r="BT44182" s="153"/>
    </row>
    <row r="44183" spans="71:72" x14ac:dyDescent="0.2">
      <c r="BS44183" s="152"/>
      <c r="BT44183" s="153"/>
    </row>
    <row r="44184" spans="71:72" x14ac:dyDescent="0.2">
      <c r="BS44184" s="152"/>
      <c r="BT44184" s="153"/>
    </row>
    <row r="44185" spans="71:72" x14ac:dyDescent="0.2">
      <c r="BS44185" s="152"/>
      <c r="BT44185" s="153"/>
    </row>
    <row r="44186" spans="71:72" x14ac:dyDescent="0.2">
      <c r="BS44186" s="152"/>
      <c r="BT44186" s="153"/>
    </row>
    <row r="44187" spans="71:72" x14ac:dyDescent="0.2">
      <c r="BS44187" s="152"/>
      <c r="BT44187" s="153"/>
    </row>
    <row r="44188" spans="71:72" x14ac:dyDescent="0.2">
      <c r="BS44188" s="152"/>
      <c r="BT44188" s="153"/>
    </row>
    <row r="44189" spans="71:72" x14ac:dyDescent="0.2">
      <c r="BS44189" s="152"/>
      <c r="BT44189" s="153"/>
    </row>
    <row r="44190" spans="71:72" x14ac:dyDescent="0.2">
      <c r="BS44190" s="152"/>
      <c r="BT44190" s="153"/>
    </row>
    <row r="44191" spans="71:72" x14ac:dyDescent="0.2">
      <c r="BS44191" s="152"/>
      <c r="BT44191" s="153"/>
    </row>
    <row r="44192" spans="71:72" x14ac:dyDescent="0.2">
      <c r="BS44192" s="152"/>
      <c r="BT44192" s="153"/>
    </row>
    <row r="44193" spans="71:72" x14ac:dyDescent="0.2">
      <c r="BS44193" s="152"/>
      <c r="BT44193" s="153"/>
    </row>
    <row r="44194" spans="71:72" x14ac:dyDescent="0.2">
      <c r="BS44194" s="152"/>
      <c r="BT44194" s="153"/>
    </row>
    <row r="44195" spans="71:72" x14ac:dyDescent="0.2">
      <c r="BS44195" s="152"/>
      <c r="BT44195" s="153"/>
    </row>
    <row r="44196" spans="71:72" x14ac:dyDescent="0.2">
      <c r="BS44196" s="152"/>
      <c r="BT44196" s="153"/>
    </row>
    <row r="44197" spans="71:72" x14ac:dyDescent="0.2">
      <c r="BS44197" s="152"/>
      <c r="BT44197" s="153"/>
    </row>
    <row r="44198" spans="71:72" x14ac:dyDescent="0.2">
      <c r="BS44198" s="152"/>
      <c r="BT44198" s="153"/>
    </row>
    <row r="44199" spans="71:72" x14ac:dyDescent="0.2">
      <c r="BS44199" s="152"/>
      <c r="BT44199" s="153"/>
    </row>
    <row r="44200" spans="71:72" x14ac:dyDescent="0.2">
      <c r="BS44200" s="152"/>
      <c r="BT44200" s="153"/>
    </row>
    <row r="44201" spans="71:72" x14ac:dyDescent="0.2">
      <c r="BS44201" s="152"/>
      <c r="BT44201" s="153"/>
    </row>
    <row r="44202" spans="71:72" x14ac:dyDescent="0.2">
      <c r="BS44202" s="152"/>
      <c r="BT44202" s="153"/>
    </row>
    <row r="44203" spans="71:72" x14ac:dyDescent="0.2">
      <c r="BS44203" s="152"/>
      <c r="BT44203" s="153"/>
    </row>
    <row r="44204" spans="71:72" x14ac:dyDescent="0.2">
      <c r="BS44204" s="152"/>
      <c r="BT44204" s="153"/>
    </row>
    <row r="44205" spans="71:72" x14ac:dyDescent="0.2">
      <c r="BS44205" s="152"/>
      <c r="BT44205" s="153"/>
    </row>
    <row r="44206" spans="71:72" x14ac:dyDescent="0.2">
      <c r="BS44206" s="152"/>
      <c r="BT44206" s="153"/>
    </row>
    <row r="44207" spans="71:72" x14ac:dyDescent="0.2">
      <c r="BS44207" s="152"/>
      <c r="BT44207" s="153"/>
    </row>
    <row r="44208" spans="71:72" x14ac:dyDescent="0.2">
      <c r="BS44208" s="152"/>
      <c r="BT44208" s="153"/>
    </row>
    <row r="44209" spans="71:72" x14ac:dyDescent="0.2">
      <c r="BS44209" s="152"/>
      <c r="BT44209" s="153"/>
    </row>
    <row r="44210" spans="71:72" x14ac:dyDescent="0.2">
      <c r="BS44210" s="152"/>
      <c r="BT44210" s="153"/>
    </row>
    <row r="44211" spans="71:72" x14ac:dyDescent="0.2">
      <c r="BS44211" s="152"/>
      <c r="BT44211" s="153"/>
    </row>
    <row r="44212" spans="71:72" x14ac:dyDescent="0.2">
      <c r="BS44212" s="152"/>
      <c r="BT44212" s="153"/>
    </row>
    <row r="44213" spans="71:72" x14ac:dyDescent="0.2">
      <c r="BS44213" s="152"/>
      <c r="BT44213" s="153"/>
    </row>
    <row r="44214" spans="71:72" x14ac:dyDescent="0.2">
      <c r="BS44214" s="152"/>
      <c r="BT44214" s="153"/>
    </row>
    <row r="44215" spans="71:72" x14ac:dyDescent="0.2">
      <c r="BS44215" s="152"/>
      <c r="BT44215" s="153"/>
    </row>
    <row r="44216" spans="71:72" x14ac:dyDescent="0.2">
      <c r="BS44216" s="152"/>
      <c r="BT44216" s="153"/>
    </row>
    <row r="44217" spans="71:72" x14ac:dyDescent="0.2">
      <c r="BS44217" s="152"/>
      <c r="BT44217" s="153"/>
    </row>
    <row r="44218" spans="71:72" x14ac:dyDescent="0.2">
      <c r="BS44218" s="152"/>
      <c r="BT44218" s="153"/>
    </row>
    <row r="44219" spans="71:72" x14ac:dyDescent="0.2">
      <c r="BS44219" s="152"/>
      <c r="BT44219" s="153"/>
    </row>
    <row r="44220" spans="71:72" x14ac:dyDescent="0.2">
      <c r="BS44220" s="152"/>
      <c r="BT44220" s="153"/>
    </row>
    <row r="44221" spans="71:72" x14ac:dyDescent="0.2">
      <c r="BS44221" s="152"/>
      <c r="BT44221" s="153"/>
    </row>
    <row r="44222" spans="71:72" x14ac:dyDescent="0.2">
      <c r="BS44222" s="152"/>
      <c r="BT44222" s="153"/>
    </row>
    <row r="44223" spans="71:72" x14ac:dyDescent="0.2">
      <c r="BS44223" s="152"/>
      <c r="BT44223" s="153"/>
    </row>
    <row r="44224" spans="71:72" x14ac:dyDescent="0.2">
      <c r="BS44224" s="152"/>
      <c r="BT44224" s="153"/>
    </row>
    <row r="44225" spans="71:72" x14ac:dyDescent="0.2">
      <c r="BS44225" s="152"/>
      <c r="BT44225" s="153"/>
    </row>
    <row r="44226" spans="71:72" x14ac:dyDescent="0.2">
      <c r="BS44226" s="152"/>
      <c r="BT44226" s="153"/>
    </row>
    <row r="44227" spans="71:72" x14ac:dyDescent="0.2">
      <c r="BS44227" s="152"/>
      <c r="BT44227" s="153"/>
    </row>
    <row r="44228" spans="71:72" x14ac:dyDescent="0.2">
      <c r="BS44228" s="152"/>
      <c r="BT44228" s="153"/>
    </row>
    <row r="44229" spans="71:72" x14ac:dyDescent="0.2">
      <c r="BS44229" s="152"/>
      <c r="BT44229" s="153"/>
    </row>
    <row r="44230" spans="71:72" x14ac:dyDescent="0.2">
      <c r="BS44230" s="152"/>
      <c r="BT44230" s="153"/>
    </row>
    <row r="44231" spans="71:72" x14ac:dyDescent="0.2">
      <c r="BS44231" s="152"/>
      <c r="BT44231" s="153"/>
    </row>
    <row r="44232" spans="71:72" x14ac:dyDescent="0.2">
      <c r="BS44232" s="152"/>
      <c r="BT44232" s="153"/>
    </row>
    <row r="44233" spans="71:72" x14ac:dyDescent="0.2">
      <c r="BS44233" s="152"/>
      <c r="BT44233" s="153"/>
    </row>
    <row r="44234" spans="71:72" x14ac:dyDescent="0.2">
      <c r="BS44234" s="152"/>
      <c r="BT44234" s="153"/>
    </row>
    <row r="44235" spans="71:72" x14ac:dyDescent="0.2">
      <c r="BS44235" s="152"/>
      <c r="BT44235" s="153"/>
    </row>
    <row r="44236" spans="71:72" x14ac:dyDescent="0.2">
      <c r="BS44236" s="152"/>
      <c r="BT44236" s="153"/>
    </row>
    <row r="44237" spans="71:72" x14ac:dyDescent="0.2">
      <c r="BS44237" s="152"/>
      <c r="BT44237" s="153"/>
    </row>
    <row r="44238" spans="71:72" x14ac:dyDescent="0.2">
      <c r="BS44238" s="152"/>
      <c r="BT44238" s="153"/>
    </row>
    <row r="44239" spans="71:72" x14ac:dyDescent="0.2">
      <c r="BS44239" s="152"/>
      <c r="BT44239" s="153"/>
    </row>
    <row r="44240" spans="71:72" x14ac:dyDescent="0.2">
      <c r="BS44240" s="152"/>
      <c r="BT44240" s="153"/>
    </row>
    <row r="44241" spans="71:72" x14ac:dyDescent="0.2">
      <c r="BS44241" s="152"/>
      <c r="BT44241" s="153"/>
    </row>
    <row r="44242" spans="71:72" x14ac:dyDescent="0.2">
      <c r="BS44242" s="152"/>
      <c r="BT44242" s="153"/>
    </row>
    <row r="44243" spans="71:72" x14ac:dyDescent="0.2">
      <c r="BS44243" s="152"/>
      <c r="BT44243" s="153"/>
    </row>
    <row r="44244" spans="71:72" x14ac:dyDescent="0.2">
      <c r="BS44244" s="152"/>
      <c r="BT44244" s="153"/>
    </row>
    <row r="44245" spans="71:72" x14ac:dyDescent="0.2">
      <c r="BS44245" s="152"/>
      <c r="BT44245" s="153"/>
    </row>
    <row r="44246" spans="71:72" x14ac:dyDescent="0.2">
      <c r="BS44246" s="152"/>
      <c r="BT44246" s="153"/>
    </row>
    <row r="44247" spans="71:72" x14ac:dyDescent="0.2">
      <c r="BS44247" s="152"/>
      <c r="BT44247" s="153"/>
    </row>
    <row r="44248" spans="71:72" x14ac:dyDescent="0.2">
      <c r="BS44248" s="152"/>
      <c r="BT44248" s="153"/>
    </row>
    <row r="44249" spans="71:72" x14ac:dyDescent="0.2">
      <c r="BS44249" s="152"/>
      <c r="BT44249" s="153"/>
    </row>
    <row r="44250" spans="71:72" x14ac:dyDescent="0.2">
      <c r="BS44250" s="152"/>
      <c r="BT44250" s="153"/>
    </row>
    <row r="44251" spans="71:72" x14ac:dyDescent="0.2">
      <c r="BS44251" s="152"/>
      <c r="BT44251" s="153"/>
    </row>
    <row r="44252" spans="71:72" x14ac:dyDescent="0.2">
      <c r="BS44252" s="152"/>
      <c r="BT44252" s="153"/>
    </row>
    <row r="44253" spans="71:72" x14ac:dyDescent="0.2">
      <c r="BS44253" s="152"/>
      <c r="BT44253" s="153"/>
    </row>
    <row r="44254" spans="71:72" x14ac:dyDescent="0.2">
      <c r="BS44254" s="152"/>
      <c r="BT44254" s="153"/>
    </row>
    <row r="44255" spans="71:72" x14ac:dyDescent="0.2">
      <c r="BS44255" s="152"/>
      <c r="BT44255" s="153"/>
    </row>
    <row r="44256" spans="71:72" x14ac:dyDescent="0.2">
      <c r="BS44256" s="152"/>
      <c r="BT44256" s="153"/>
    </row>
    <row r="44257" spans="71:72" x14ac:dyDescent="0.2">
      <c r="BS44257" s="152"/>
      <c r="BT44257" s="153"/>
    </row>
    <row r="44258" spans="71:72" x14ac:dyDescent="0.2">
      <c r="BS44258" s="152"/>
      <c r="BT44258" s="153"/>
    </row>
    <row r="44259" spans="71:72" x14ac:dyDescent="0.2">
      <c r="BS44259" s="152"/>
      <c r="BT44259" s="153"/>
    </row>
    <row r="44260" spans="71:72" x14ac:dyDescent="0.2">
      <c r="BS44260" s="152"/>
      <c r="BT44260" s="153"/>
    </row>
    <row r="44261" spans="71:72" x14ac:dyDescent="0.2">
      <c r="BS44261" s="152"/>
      <c r="BT44261" s="153"/>
    </row>
    <row r="44262" spans="71:72" x14ac:dyDescent="0.2">
      <c r="BS44262" s="152"/>
      <c r="BT44262" s="153"/>
    </row>
    <row r="44263" spans="71:72" x14ac:dyDescent="0.2">
      <c r="BS44263" s="152"/>
      <c r="BT44263" s="153"/>
    </row>
    <row r="44264" spans="71:72" x14ac:dyDescent="0.2">
      <c r="BS44264" s="152"/>
      <c r="BT44264" s="153"/>
    </row>
    <row r="44265" spans="71:72" x14ac:dyDescent="0.2">
      <c r="BS44265" s="152"/>
      <c r="BT44265" s="153"/>
    </row>
    <row r="44266" spans="71:72" x14ac:dyDescent="0.2">
      <c r="BS44266" s="152"/>
      <c r="BT44266" s="153"/>
    </row>
    <row r="44267" spans="71:72" x14ac:dyDescent="0.2">
      <c r="BS44267" s="152"/>
      <c r="BT44267" s="153"/>
    </row>
    <row r="44268" spans="71:72" x14ac:dyDescent="0.2">
      <c r="BS44268" s="152"/>
      <c r="BT44268" s="153"/>
    </row>
    <row r="44269" spans="71:72" x14ac:dyDescent="0.2">
      <c r="BS44269" s="152"/>
      <c r="BT44269" s="153"/>
    </row>
    <row r="44270" spans="71:72" x14ac:dyDescent="0.2">
      <c r="BS44270" s="152"/>
      <c r="BT44270" s="153"/>
    </row>
    <row r="44271" spans="71:72" x14ac:dyDescent="0.2">
      <c r="BS44271" s="152"/>
      <c r="BT44271" s="153"/>
    </row>
    <row r="44272" spans="71:72" x14ac:dyDescent="0.2">
      <c r="BS44272" s="152"/>
      <c r="BT44272" s="153"/>
    </row>
    <row r="44273" spans="71:72" x14ac:dyDescent="0.2">
      <c r="BS44273" s="152"/>
      <c r="BT44273" s="153"/>
    </row>
    <row r="44274" spans="71:72" x14ac:dyDescent="0.2">
      <c r="BS44274" s="152"/>
      <c r="BT44274" s="153"/>
    </row>
    <row r="44275" spans="71:72" x14ac:dyDescent="0.2">
      <c r="BS44275" s="152"/>
      <c r="BT44275" s="153"/>
    </row>
    <row r="44276" spans="71:72" x14ac:dyDescent="0.2">
      <c r="BS44276" s="152"/>
      <c r="BT44276" s="153"/>
    </row>
    <row r="44277" spans="71:72" x14ac:dyDescent="0.2">
      <c r="BS44277" s="152"/>
      <c r="BT44277" s="153"/>
    </row>
    <row r="44278" spans="71:72" x14ac:dyDescent="0.2">
      <c r="BS44278" s="152"/>
      <c r="BT44278" s="153"/>
    </row>
    <row r="44279" spans="71:72" x14ac:dyDescent="0.2">
      <c r="BS44279" s="152"/>
      <c r="BT44279" s="153"/>
    </row>
    <row r="44280" spans="71:72" x14ac:dyDescent="0.2">
      <c r="BS44280" s="152"/>
      <c r="BT44280" s="153"/>
    </row>
    <row r="44281" spans="71:72" x14ac:dyDescent="0.2">
      <c r="BS44281" s="152"/>
      <c r="BT44281" s="153"/>
    </row>
    <row r="44282" spans="71:72" x14ac:dyDescent="0.2">
      <c r="BS44282" s="152"/>
      <c r="BT44282" s="153"/>
    </row>
    <row r="44283" spans="71:72" x14ac:dyDescent="0.2">
      <c r="BS44283" s="152"/>
      <c r="BT44283" s="153"/>
    </row>
    <row r="44284" spans="71:72" x14ac:dyDescent="0.2">
      <c r="BS44284" s="152"/>
      <c r="BT44284" s="153"/>
    </row>
    <row r="44285" spans="71:72" x14ac:dyDescent="0.2">
      <c r="BS44285" s="152"/>
      <c r="BT44285" s="153"/>
    </row>
    <row r="44286" spans="71:72" x14ac:dyDescent="0.2">
      <c r="BS44286" s="152"/>
      <c r="BT44286" s="153"/>
    </row>
    <row r="44287" spans="71:72" x14ac:dyDescent="0.2">
      <c r="BS44287" s="152"/>
      <c r="BT44287" s="153"/>
    </row>
    <row r="44288" spans="71:72" x14ac:dyDescent="0.2">
      <c r="BS44288" s="152"/>
      <c r="BT44288" s="153"/>
    </row>
    <row r="44289" spans="71:72" x14ac:dyDescent="0.2">
      <c r="BS44289" s="152"/>
      <c r="BT44289" s="153"/>
    </row>
    <row r="44290" spans="71:72" x14ac:dyDescent="0.2">
      <c r="BS44290" s="152"/>
      <c r="BT44290" s="153"/>
    </row>
    <row r="44291" spans="71:72" x14ac:dyDescent="0.2">
      <c r="BS44291" s="152"/>
      <c r="BT44291" s="153"/>
    </row>
    <row r="44292" spans="71:72" x14ac:dyDescent="0.2">
      <c r="BS44292" s="152"/>
      <c r="BT44292" s="153"/>
    </row>
    <row r="44293" spans="71:72" x14ac:dyDescent="0.2">
      <c r="BS44293" s="152"/>
      <c r="BT44293" s="153"/>
    </row>
    <row r="44294" spans="71:72" x14ac:dyDescent="0.2">
      <c r="BS44294" s="152"/>
      <c r="BT44294" s="153"/>
    </row>
    <row r="44295" spans="71:72" x14ac:dyDescent="0.2">
      <c r="BS44295" s="152"/>
      <c r="BT44295" s="153"/>
    </row>
    <row r="44296" spans="71:72" x14ac:dyDescent="0.2">
      <c r="BS44296" s="152"/>
      <c r="BT44296" s="153"/>
    </row>
    <row r="44297" spans="71:72" x14ac:dyDescent="0.2">
      <c r="BS44297" s="152"/>
      <c r="BT44297" s="153"/>
    </row>
    <row r="44298" spans="71:72" x14ac:dyDescent="0.2">
      <c r="BS44298" s="152"/>
      <c r="BT44298" s="153"/>
    </row>
    <row r="44299" spans="71:72" x14ac:dyDescent="0.2">
      <c r="BS44299" s="152"/>
      <c r="BT44299" s="153"/>
    </row>
    <row r="44300" spans="71:72" x14ac:dyDescent="0.2">
      <c r="BS44300" s="152"/>
      <c r="BT44300" s="153"/>
    </row>
    <row r="44301" spans="71:72" x14ac:dyDescent="0.2">
      <c r="BS44301" s="152"/>
      <c r="BT44301" s="153"/>
    </row>
    <row r="44302" spans="71:72" x14ac:dyDescent="0.2">
      <c r="BS44302" s="152"/>
      <c r="BT44302" s="153"/>
    </row>
    <row r="44303" spans="71:72" x14ac:dyDescent="0.2">
      <c r="BS44303" s="152"/>
      <c r="BT44303" s="153"/>
    </row>
    <row r="44304" spans="71:72" x14ac:dyDescent="0.2">
      <c r="BS44304" s="152"/>
      <c r="BT44304" s="153"/>
    </row>
    <row r="44305" spans="71:72" x14ac:dyDescent="0.2">
      <c r="BS44305" s="152"/>
      <c r="BT44305" s="153"/>
    </row>
    <row r="44306" spans="71:72" x14ac:dyDescent="0.2">
      <c r="BS44306" s="152"/>
      <c r="BT44306" s="153"/>
    </row>
    <row r="44307" spans="71:72" x14ac:dyDescent="0.2">
      <c r="BS44307" s="152"/>
      <c r="BT44307" s="153"/>
    </row>
    <row r="44308" spans="71:72" x14ac:dyDescent="0.2">
      <c r="BS44308" s="152"/>
      <c r="BT44308" s="153"/>
    </row>
    <row r="44309" spans="71:72" x14ac:dyDescent="0.2">
      <c r="BS44309" s="152"/>
      <c r="BT44309" s="153"/>
    </row>
    <row r="44310" spans="71:72" x14ac:dyDescent="0.2">
      <c r="BS44310" s="152"/>
      <c r="BT44310" s="153"/>
    </row>
    <row r="44311" spans="71:72" x14ac:dyDescent="0.2">
      <c r="BS44311" s="152"/>
      <c r="BT44311" s="153"/>
    </row>
    <row r="44312" spans="71:72" x14ac:dyDescent="0.2">
      <c r="BS44312" s="152"/>
      <c r="BT44312" s="153"/>
    </row>
    <row r="44313" spans="71:72" x14ac:dyDescent="0.2">
      <c r="BS44313" s="152"/>
      <c r="BT44313" s="153"/>
    </row>
    <row r="44314" spans="71:72" x14ac:dyDescent="0.2">
      <c r="BS44314" s="152"/>
      <c r="BT44314" s="153"/>
    </row>
    <row r="44315" spans="71:72" x14ac:dyDescent="0.2">
      <c r="BS44315" s="152"/>
      <c r="BT44315" s="153"/>
    </row>
    <row r="44316" spans="71:72" x14ac:dyDescent="0.2">
      <c r="BS44316" s="152"/>
      <c r="BT44316" s="153"/>
    </row>
    <row r="44317" spans="71:72" x14ac:dyDescent="0.2">
      <c r="BS44317" s="152"/>
      <c r="BT44317" s="153"/>
    </row>
    <row r="44318" spans="71:72" x14ac:dyDescent="0.2">
      <c r="BS44318" s="152"/>
      <c r="BT44318" s="153"/>
    </row>
    <row r="44319" spans="71:72" x14ac:dyDescent="0.2">
      <c r="BS44319" s="152"/>
      <c r="BT44319" s="153"/>
    </row>
    <row r="44320" spans="71:72" x14ac:dyDescent="0.2">
      <c r="BS44320" s="152"/>
      <c r="BT44320" s="153"/>
    </row>
    <row r="44321" spans="71:72" x14ac:dyDescent="0.2">
      <c r="BS44321" s="152"/>
      <c r="BT44321" s="153"/>
    </row>
    <row r="44322" spans="71:72" x14ac:dyDescent="0.2">
      <c r="BS44322" s="152"/>
      <c r="BT44322" s="153"/>
    </row>
    <row r="44323" spans="71:72" x14ac:dyDescent="0.2">
      <c r="BS44323" s="152"/>
      <c r="BT44323" s="153"/>
    </row>
    <row r="44324" spans="71:72" x14ac:dyDescent="0.2">
      <c r="BS44324" s="152"/>
      <c r="BT44324" s="153"/>
    </row>
    <row r="44325" spans="71:72" x14ac:dyDescent="0.2">
      <c r="BS44325" s="152"/>
      <c r="BT44325" s="153"/>
    </row>
    <row r="44326" spans="71:72" x14ac:dyDescent="0.2">
      <c r="BS44326" s="152"/>
      <c r="BT44326" s="153"/>
    </row>
    <row r="44327" spans="71:72" x14ac:dyDescent="0.2">
      <c r="BS44327" s="152"/>
      <c r="BT44327" s="153"/>
    </row>
    <row r="44328" spans="71:72" x14ac:dyDescent="0.2">
      <c r="BS44328" s="152"/>
      <c r="BT44328" s="153"/>
    </row>
    <row r="44329" spans="71:72" x14ac:dyDescent="0.2">
      <c r="BS44329" s="152"/>
      <c r="BT44329" s="153"/>
    </row>
    <row r="44330" spans="71:72" x14ac:dyDescent="0.2">
      <c r="BS44330" s="152"/>
      <c r="BT44330" s="153"/>
    </row>
    <row r="44331" spans="71:72" x14ac:dyDescent="0.2">
      <c r="BS44331" s="152"/>
      <c r="BT44331" s="153"/>
    </row>
    <row r="44332" spans="71:72" x14ac:dyDescent="0.2">
      <c r="BS44332" s="152"/>
      <c r="BT44332" s="153"/>
    </row>
    <row r="44333" spans="71:72" x14ac:dyDescent="0.2">
      <c r="BS44333" s="152"/>
      <c r="BT44333" s="153"/>
    </row>
    <row r="44334" spans="71:72" x14ac:dyDescent="0.2">
      <c r="BS44334" s="152"/>
      <c r="BT44334" s="153"/>
    </row>
    <row r="44335" spans="71:72" x14ac:dyDescent="0.2">
      <c r="BS44335" s="152"/>
      <c r="BT44335" s="153"/>
    </row>
    <row r="44336" spans="71:72" x14ac:dyDescent="0.2">
      <c r="BS44336" s="152"/>
      <c r="BT44336" s="153"/>
    </row>
    <row r="44337" spans="71:72" x14ac:dyDescent="0.2">
      <c r="BS44337" s="152"/>
      <c r="BT44337" s="153"/>
    </row>
    <row r="44338" spans="71:72" x14ac:dyDescent="0.2">
      <c r="BS44338" s="152"/>
      <c r="BT44338" s="153"/>
    </row>
    <row r="44339" spans="71:72" x14ac:dyDescent="0.2">
      <c r="BS44339" s="152"/>
      <c r="BT44339" s="153"/>
    </row>
    <row r="44340" spans="71:72" x14ac:dyDescent="0.2">
      <c r="BS44340" s="152"/>
      <c r="BT44340" s="153"/>
    </row>
    <row r="44341" spans="71:72" x14ac:dyDescent="0.2">
      <c r="BS44341" s="152"/>
      <c r="BT44341" s="153"/>
    </row>
    <row r="44342" spans="71:72" x14ac:dyDescent="0.2">
      <c r="BS44342" s="152"/>
      <c r="BT44342" s="153"/>
    </row>
    <row r="44343" spans="71:72" x14ac:dyDescent="0.2">
      <c r="BS44343" s="152"/>
      <c r="BT44343" s="153"/>
    </row>
    <row r="44344" spans="71:72" x14ac:dyDescent="0.2">
      <c r="BS44344" s="152"/>
      <c r="BT44344" s="153"/>
    </row>
    <row r="44345" spans="71:72" x14ac:dyDescent="0.2">
      <c r="BS44345" s="152"/>
      <c r="BT44345" s="153"/>
    </row>
    <row r="44346" spans="71:72" x14ac:dyDescent="0.2">
      <c r="BS44346" s="152"/>
      <c r="BT44346" s="153"/>
    </row>
    <row r="44347" spans="71:72" x14ac:dyDescent="0.2">
      <c r="BS44347" s="152"/>
      <c r="BT44347" s="153"/>
    </row>
    <row r="44348" spans="71:72" x14ac:dyDescent="0.2">
      <c r="BS44348" s="152"/>
      <c r="BT44348" s="153"/>
    </row>
    <row r="44349" spans="71:72" x14ac:dyDescent="0.2">
      <c r="BS44349" s="152"/>
      <c r="BT44349" s="153"/>
    </row>
    <row r="44350" spans="71:72" x14ac:dyDescent="0.2">
      <c r="BS44350" s="152"/>
      <c r="BT44350" s="153"/>
    </row>
    <row r="44351" spans="71:72" x14ac:dyDescent="0.2">
      <c r="BS44351" s="152"/>
      <c r="BT44351" s="153"/>
    </row>
    <row r="44352" spans="71:72" x14ac:dyDescent="0.2">
      <c r="BS44352" s="152"/>
      <c r="BT44352" s="153"/>
    </row>
    <row r="44353" spans="71:72" x14ac:dyDescent="0.2">
      <c r="BS44353" s="152"/>
      <c r="BT44353" s="153"/>
    </row>
    <row r="44354" spans="71:72" x14ac:dyDescent="0.2">
      <c r="BS44354" s="152"/>
      <c r="BT44354" s="153"/>
    </row>
    <row r="44355" spans="71:72" x14ac:dyDescent="0.2">
      <c r="BS44355" s="152"/>
      <c r="BT44355" s="153"/>
    </row>
    <row r="44356" spans="71:72" x14ac:dyDescent="0.2">
      <c r="BS44356" s="152"/>
      <c r="BT44356" s="153"/>
    </row>
    <row r="44357" spans="71:72" x14ac:dyDescent="0.2">
      <c r="BS44357" s="152"/>
      <c r="BT44357" s="153"/>
    </row>
    <row r="44358" spans="71:72" x14ac:dyDescent="0.2">
      <c r="BS44358" s="152"/>
      <c r="BT44358" s="153"/>
    </row>
    <row r="44359" spans="71:72" x14ac:dyDescent="0.2">
      <c r="BS44359" s="152"/>
      <c r="BT44359" s="153"/>
    </row>
    <row r="44360" spans="71:72" x14ac:dyDescent="0.2">
      <c r="BS44360" s="152"/>
      <c r="BT44360" s="153"/>
    </row>
    <row r="44361" spans="71:72" x14ac:dyDescent="0.2">
      <c r="BS44361" s="152"/>
      <c r="BT44361" s="153"/>
    </row>
    <row r="44362" spans="71:72" x14ac:dyDescent="0.2">
      <c r="BS44362" s="152"/>
      <c r="BT44362" s="153"/>
    </row>
    <row r="44363" spans="71:72" x14ac:dyDescent="0.2">
      <c r="BS44363" s="152"/>
      <c r="BT44363" s="153"/>
    </row>
    <row r="44364" spans="71:72" x14ac:dyDescent="0.2">
      <c r="BS44364" s="152"/>
      <c r="BT44364" s="153"/>
    </row>
    <row r="44365" spans="71:72" x14ac:dyDescent="0.2">
      <c r="BS44365" s="152"/>
      <c r="BT44365" s="153"/>
    </row>
    <row r="44366" spans="71:72" x14ac:dyDescent="0.2">
      <c r="BS44366" s="152"/>
      <c r="BT44366" s="153"/>
    </row>
    <row r="44367" spans="71:72" x14ac:dyDescent="0.2">
      <c r="BS44367" s="152"/>
      <c r="BT44367" s="153"/>
    </row>
    <row r="44368" spans="71:72" x14ac:dyDescent="0.2">
      <c r="BS44368" s="152"/>
      <c r="BT44368" s="153"/>
    </row>
    <row r="44369" spans="71:72" x14ac:dyDescent="0.2">
      <c r="BS44369" s="152"/>
      <c r="BT44369" s="153"/>
    </row>
    <row r="44370" spans="71:72" x14ac:dyDescent="0.2">
      <c r="BS44370" s="152"/>
      <c r="BT44370" s="153"/>
    </row>
    <row r="44371" spans="71:72" x14ac:dyDescent="0.2">
      <c r="BS44371" s="152"/>
      <c r="BT44371" s="153"/>
    </row>
    <row r="44372" spans="71:72" x14ac:dyDescent="0.2">
      <c r="BS44372" s="152"/>
      <c r="BT44372" s="153"/>
    </row>
    <row r="44373" spans="71:72" x14ac:dyDescent="0.2">
      <c r="BS44373" s="152"/>
      <c r="BT44373" s="153"/>
    </row>
    <row r="44374" spans="71:72" x14ac:dyDescent="0.2">
      <c r="BS44374" s="152"/>
      <c r="BT44374" s="153"/>
    </row>
    <row r="44375" spans="71:72" x14ac:dyDescent="0.2">
      <c r="BS44375" s="152"/>
      <c r="BT44375" s="153"/>
    </row>
    <row r="44376" spans="71:72" x14ac:dyDescent="0.2">
      <c r="BS44376" s="152"/>
      <c r="BT44376" s="153"/>
    </row>
    <row r="44377" spans="71:72" x14ac:dyDescent="0.2">
      <c r="BS44377" s="152"/>
      <c r="BT44377" s="153"/>
    </row>
    <row r="44378" spans="71:72" x14ac:dyDescent="0.2">
      <c r="BS44378" s="152"/>
      <c r="BT44378" s="153"/>
    </row>
    <row r="44379" spans="71:72" x14ac:dyDescent="0.2">
      <c r="BS44379" s="152"/>
      <c r="BT44379" s="153"/>
    </row>
    <row r="44380" spans="71:72" x14ac:dyDescent="0.2">
      <c r="BS44380" s="152"/>
      <c r="BT44380" s="153"/>
    </row>
    <row r="44381" spans="71:72" x14ac:dyDescent="0.2">
      <c r="BS44381" s="152"/>
      <c r="BT44381" s="153"/>
    </row>
    <row r="44382" spans="71:72" x14ac:dyDescent="0.2">
      <c r="BS44382" s="152"/>
      <c r="BT44382" s="153"/>
    </row>
    <row r="44383" spans="71:72" x14ac:dyDescent="0.2">
      <c r="BS44383" s="152"/>
      <c r="BT44383" s="153"/>
    </row>
    <row r="44384" spans="71:72" x14ac:dyDescent="0.2">
      <c r="BS44384" s="152"/>
      <c r="BT44384" s="153"/>
    </row>
    <row r="44385" spans="71:72" x14ac:dyDescent="0.2">
      <c r="BS44385" s="152"/>
      <c r="BT44385" s="153"/>
    </row>
    <row r="44386" spans="71:72" x14ac:dyDescent="0.2">
      <c r="BS44386" s="152"/>
      <c r="BT44386" s="153"/>
    </row>
    <row r="44387" spans="71:72" x14ac:dyDescent="0.2">
      <c r="BS44387" s="152"/>
      <c r="BT44387" s="153"/>
    </row>
    <row r="44388" spans="71:72" x14ac:dyDescent="0.2">
      <c r="BS44388" s="152"/>
      <c r="BT44388" s="153"/>
    </row>
    <row r="44389" spans="71:72" x14ac:dyDescent="0.2">
      <c r="BS44389" s="152"/>
      <c r="BT44389" s="153"/>
    </row>
    <row r="44390" spans="71:72" x14ac:dyDescent="0.2">
      <c r="BS44390" s="152"/>
      <c r="BT44390" s="153"/>
    </row>
    <row r="44391" spans="71:72" x14ac:dyDescent="0.2">
      <c r="BS44391" s="152"/>
      <c r="BT44391" s="153"/>
    </row>
    <row r="44392" spans="71:72" x14ac:dyDescent="0.2">
      <c r="BS44392" s="152"/>
      <c r="BT44392" s="153"/>
    </row>
    <row r="44393" spans="71:72" x14ac:dyDescent="0.2">
      <c r="BS44393" s="152"/>
      <c r="BT44393" s="153"/>
    </row>
    <row r="44394" spans="71:72" x14ac:dyDescent="0.2">
      <c r="BS44394" s="152"/>
      <c r="BT44394" s="153"/>
    </row>
    <row r="44395" spans="71:72" x14ac:dyDescent="0.2">
      <c r="BS44395" s="152"/>
      <c r="BT44395" s="153"/>
    </row>
    <row r="44396" spans="71:72" x14ac:dyDescent="0.2">
      <c r="BS44396" s="152"/>
      <c r="BT44396" s="153"/>
    </row>
    <row r="44397" spans="71:72" x14ac:dyDescent="0.2">
      <c r="BS44397" s="152"/>
      <c r="BT44397" s="153"/>
    </row>
    <row r="44398" spans="71:72" x14ac:dyDescent="0.2">
      <c r="BS44398" s="152"/>
      <c r="BT44398" s="153"/>
    </row>
    <row r="44399" spans="71:72" x14ac:dyDescent="0.2">
      <c r="BS44399" s="152"/>
      <c r="BT44399" s="153"/>
    </row>
    <row r="44400" spans="71:72" x14ac:dyDescent="0.2">
      <c r="BS44400" s="152"/>
      <c r="BT44400" s="153"/>
    </row>
    <row r="44401" spans="71:72" x14ac:dyDescent="0.2">
      <c r="BS44401" s="152"/>
      <c r="BT44401" s="153"/>
    </row>
    <row r="44402" spans="71:72" x14ac:dyDescent="0.2">
      <c r="BS44402" s="152"/>
      <c r="BT44402" s="153"/>
    </row>
    <row r="44403" spans="71:72" x14ac:dyDescent="0.2">
      <c r="BS44403" s="152"/>
      <c r="BT44403" s="153"/>
    </row>
    <row r="44404" spans="71:72" x14ac:dyDescent="0.2">
      <c r="BS44404" s="152"/>
      <c r="BT44404" s="153"/>
    </row>
    <row r="44405" spans="71:72" x14ac:dyDescent="0.2">
      <c r="BS44405" s="152"/>
      <c r="BT44405" s="153"/>
    </row>
    <row r="44406" spans="71:72" x14ac:dyDescent="0.2">
      <c r="BS44406" s="152"/>
      <c r="BT44406" s="153"/>
    </row>
    <row r="44407" spans="71:72" x14ac:dyDescent="0.2">
      <c r="BS44407" s="152"/>
      <c r="BT44407" s="153"/>
    </row>
    <row r="44408" spans="71:72" x14ac:dyDescent="0.2">
      <c r="BS44408" s="152"/>
      <c r="BT44408" s="153"/>
    </row>
    <row r="44409" spans="71:72" x14ac:dyDescent="0.2">
      <c r="BS44409" s="152"/>
      <c r="BT44409" s="153"/>
    </row>
    <row r="44410" spans="71:72" x14ac:dyDescent="0.2">
      <c r="BS44410" s="152"/>
      <c r="BT44410" s="153"/>
    </row>
    <row r="44411" spans="71:72" x14ac:dyDescent="0.2">
      <c r="BS44411" s="152"/>
      <c r="BT44411" s="153"/>
    </row>
    <row r="44412" spans="71:72" x14ac:dyDescent="0.2">
      <c r="BS44412" s="152"/>
      <c r="BT44412" s="153"/>
    </row>
    <row r="44413" spans="71:72" x14ac:dyDescent="0.2">
      <c r="BS44413" s="152"/>
      <c r="BT44413" s="153"/>
    </row>
    <row r="44414" spans="71:72" x14ac:dyDescent="0.2">
      <c r="BS44414" s="152"/>
      <c r="BT44414" s="153"/>
    </row>
    <row r="44415" spans="71:72" x14ac:dyDescent="0.2">
      <c r="BS44415" s="152"/>
      <c r="BT44415" s="153"/>
    </row>
    <row r="44416" spans="71:72" x14ac:dyDescent="0.2">
      <c r="BS44416" s="152"/>
      <c r="BT44416" s="153"/>
    </row>
    <row r="44417" spans="71:72" x14ac:dyDescent="0.2">
      <c r="BS44417" s="152"/>
      <c r="BT44417" s="153"/>
    </row>
    <row r="44418" spans="71:72" x14ac:dyDescent="0.2">
      <c r="BS44418" s="152"/>
      <c r="BT44418" s="153"/>
    </row>
    <row r="44419" spans="71:72" x14ac:dyDescent="0.2">
      <c r="BS44419" s="152"/>
      <c r="BT44419" s="153"/>
    </row>
    <row r="44420" spans="71:72" x14ac:dyDescent="0.2">
      <c r="BS44420" s="152"/>
      <c r="BT44420" s="153"/>
    </row>
    <row r="44421" spans="71:72" x14ac:dyDescent="0.2">
      <c r="BS44421" s="152"/>
      <c r="BT44421" s="153"/>
    </row>
    <row r="44422" spans="71:72" x14ac:dyDescent="0.2">
      <c r="BS44422" s="152"/>
      <c r="BT44422" s="153"/>
    </row>
    <row r="44423" spans="71:72" x14ac:dyDescent="0.2">
      <c r="BS44423" s="152"/>
      <c r="BT44423" s="153"/>
    </row>
    <row r="44424" spans="71:72" x14ac:dyDescent="0.2">
      <c r="BS44424" s="152"/>
      <c r="BT44424" s="153"/>
    </row>
    <row r="44425" spans="71:72" x14ac:dyDescent="0.2">
      <c r="BS44425" s="152"/>
      <c r="BT44425" s="153"/>
    </row>
    <row r="44426" spans="71:72" x14ac:dyDescent="0.2">
      <c r="BS44426" s="152"/>
      <c r="BT44426" s="153"/>
    </row>
    <row r="44427" spans="71:72" x14ac:dyDescent="0.2">
      <c r="BS44427" s="152"/>
      <c r="BT44427" s="153"/>
    </row>
    <row r="44428" spans="71:72" x14ac:dyDescent="0.2">
      <c r="BS44428" s="152"/>
      <c r="BT44428" s="153"/>
    </row>
    <row r="44429" spans="71:72" x14ac:dyDescent="0.2">
      <c r="BS44429" s="152"/>
      <c r="BT44429" s="153"/>
    </row>
    <row r="44430" spans="71:72" x14ac:dyDescent="0.2">
      <c r="BS44430" s="152"/>
      <c r="BT44430" s="153"/>
    </row>
    <row r="44431" spans="71:72" x14ac:dyDescent="0.2">
      <c r="BS44431" s="152"/>
      <c r="BT44431" s="153"/>
    </row>
    <row r="44432" spans="71:72" x14ac:dyDescent="0.2">
      <c r="BS44432" s="152"/>
      <c r="BT44432" s="153"/>
    </row>
    <row r="44433" spans="71:72" x14ac:dyDescent="0.2">
      <c r="BS44433" s="152"/>
      <c r="BT44433" s="153"/>
    </row>
    <row r="44434" spans="71:72" x14ac:dyDescent="0.2">
      <c r="BS44434" s="152"/>
      <c r="BT44434" s="153"/>
    </row>
    <row r="44435" spans="71:72" x14ac:dyDescent="0.2">
      <c r="BS44435" s="152"/>
      <c r="BT44435" s="153"/>
    </row>
    <row r="44436" spans="71:72" x14ac:dyDescent="0.2">
      <c r="BS44436" s="152"/>
      <c r="BT44436" s="153"/>
    </row>
    <row r="44437" spans="71:72" x14ac:dyDescent="0.2">
      <c r="BS44437" s="152"/>
      <c r="BT44437" s="153"/>
    </row>
    <row r="44438" spans="71:72" x14ac:dyDescent="0.2">
      <c r="BS44438" s="152"/>
      <c r="BT44438" s="153"/>
    </row>
    <row r="44439" spans="71:72" x14ac:dyDescent="0.2">
      <c r="BS44439" s="152"/>
      <c r="BT44439" s="153"/>
    </row>
    <row r="44440" spans="71:72" x14ac:dyDescent="0.2">
      <c r="BS44440" s="152"/>
      <c r="BT44440" s="153"/>
    </row>
    <row r="44441" spans="71:72" x14ac:dyDescent="0.2">
      <c r="BS44441" s="152"/>
      <c r="BT44441" s="153"/>
    </row>
    <row r="44442" spans="71:72" x14ac:dyDescent="0.2">
      <c r="BS44442" s="152"/>
      <c r="BT44442" s="153"/>
    </row>
    <row r="44443" spans="71:72" x14ac:dyDescent="0.2">
      <c r="BS44443" s="152"/>
      <c r="BT44443" s="153"/>
    </row>
    <row r="44444" spans="71:72" x14ac:dyDescent="0.2">
      <c r="BS44444" s="152"/>
      <c r="BT44444" s="153"/>
    </row>
    <row r="44445" spans="71:72" x14ac:dyDescent="0.2">
      <c r="BS44445" s="152"/>
      <c r="BT44445" s="153"/>
    </row>
    <row r="44446" spans="71:72" x14ac:dyDescent="0.2">
      <c r="BS44446" s="152"/>
      <c r="BT44446" s="153"/>
    </row>
    <row r="44447" spans="71:72" x14ac:dyDescent="0.2">
      <c r="BS44447" s="152"/>
      <c r="BT44447" s="153"/>
    </row>
    <row r="44448" spans="71:72" x14ac:dyDescent="0.2">
      <c r="BS44448" s="152"/>
      <c r="BT44448" s="153"/>
    </row>
    <row r="44449" spans="71:72" x14ac:dyDescent="0.2">
      <c r="BS44449" s="152"/>
      <c r="BT44449" s="153"/>
    </row>
    <row r="44450" spans="71:72" x14ac:dyDescent="0.2">
      <c r="BS44450" s="152"/>
      <c r="BT44450" s="153"/>
    </row>
    <row r="44451" spans="71:72" x14ac:dyDescent="0.2">
      <c r="BS44451" s="152"/>
      <c r="BT44451" s="153"/>
    </row>
    <row r="44452" spans="71:72" x14ac:dyDescent="0.2">
      <c r="BS44452" s="152"/>
      <c r="BT44452" s="153"/>
    </row>
    <row r="44453" spans="71:72" x14ac:dyDescent="0.2">
      <c r="BS44453" s="152"/>
      <c r="BT44453" s="153"/>
    </row>
    <row r="44454" spans="71:72" x14ac:dyDescent="0.2">
      <c r="BS44454" s="152"/>
      <c r="BT44454" s="153"/>
    </row>
    <row r="44455" spans="71:72" x14ac:dyDescent="0.2">
      <c r="BS44455" s="152"/>
      <c r="BT44455" s="153"/>
    </row>
    <row r="44456" spans="71:72" x14ac:dyDescent="0.2">
      <c r="BS44456" s="152"/>
      <c r="BT44456" s="153"/>
    </row>
    <row r="44457" spans="71:72" x14ac:dyDescent="0.2">
      <c r="BS44457" s="152"/>
      <c r="BT44457" s="153"/>
    </row>
    <row r="44458" spans="71:72" x14ac:dyDescent="0.2">
      <c r="BS44458" s="152"/>
      <c r="BT44458" s="153"/>
    </row>
    <row r="44459" spans="71:72" x14ac:dyDescent="0.2">
      <c r="BS44459" s="152"/>
      <c r="BT44459" s="153"/>
    </row>
    <row r="44460" spans="71:72" x14ac:dyDescent="0.2">
      <c r="BS44460" s="152"/>
      <c r="BT44460" s="153"/>
    </row>
    <row r="44461" spans="71:72" x14ac:dyDescent="0.2">
      <c r="BS44461" s="152"/>
      <c r="BT44461" s="153"/>
    </row>
    <row r="44462" spans="71:72" x14ac:dyDescent="0.2">
      <c r="BS44462" s="152"/>
      <c r="BT44462" s="153"/>
    </row>
    <row r="44463" spans="71:72" x14ac:dyDescent="0.2">
      <c r="BS44463" s="152"/>
      <c r="BT44463" s="153"/>
    </row>
    <row r="44464" spans="71:72" x14ac:dyDescent="0.2">
      <c r="BS44464" s="152"/>
      <c r="BT44464" s="153"/>
    </row>
    <row r="44465" spans="71:72" x14ac:dyDescent="0.2">
      <c r="BS44465" s="152"/>
      <c r="BT44465" s="153"/>
    </row>
    <row r="44466" spans="71:72" x14ac:dyDescent="0.2">
      <c r="BS44466" s="152"/>
      <c r="BT44466" s="153"/>
    </row>
    <row r="44467" spans="71:72" x14ac:dyDescent="0.2">
      <c r="BS44467" s="152"/>
      <c r="BT44467" s="153"/>
    </row>
    <row r="44468" spans="71:72" x14ac:dyDescent="0.2">
      <c r="BS44468" s="152"/>
      <c r="BT44468" s="153"/>
    </row>
    <row r="44469" spans="71:72" x14ac:dyDescent="0.2">
      <c r="BS44469" s="152"/>
      <c r="BT44469" s="153"/>
    </row>
    <row r="44470" spans="71:72" x14ac:dyDescent="0.2">
      <c r="BS44470" s="152"/>
      <c r="BT44470" s="153"/>
    </row>
    <row r="44471" spans="71:72" x14ac:dyDescent="0.2">
      <c r="BS44471" s="152"/>
      <c r="BT44471" s="153"/>
    </row>
    <row r="44472" spans="71:72" x14ac:dyDescent="0.2">
      <c r="BS44472" s="152"/>
      <c r="BT44472" s="153"/>
    </row>
    <row r="44473" spans="71:72" x14ac:dyDescent="0.2">
      <c r="BS44473" s="152"/>
      <c r="BT44473" s="153"/>
    </row>
    <row r="44474" spans="71:72" x14ac:dyDescent="0.2">
      <c r="BS44474" s="152"/>
      <c r="BT44474" s="153"/>
    </row>
    <row r="44475" spans="71:72" x14ac:dyDescent="0.2">
      <c r="BS44475" s="152"/>
      <c r="BT44475" s="153"/>
    </row>
    <row r="44476" spans="71:72" x14ac:dyDescent="0.2">
      <c r="BS44476" s="152"/>
      <c r="BT44476" s="153"/>
    </row>
    <row r="44477" spans="71:72" x14ac:dyDescent="0.2">
      <c r="BS44477" s="152"/>
      <c r="BT44477" s="153"/>
    </row>
    <row r="44478" spans="71:72" x14ac:dyDescent="0.2">
      <c r="BS44478" s="152"/>
      <c r="BT44478" s="153"/>
    </row>
    <row r="44479" spans="71:72" x14ac:dyDescent="0.2">
      <c r="BS44479" s="152"/>
      <c r="BT44479" s="153"/>
    </row>
    <row r="44480" spans="71:72" x14ac:dyDescent="0.2">
      <c r="BS44480" s="152"/>
      <c r="BT44480" s="153"/>
    </row>
    <row r="44481" spans="71:72" x14ac:dyDescent="0.2">
      <c r="BS44481" s="152"/>
      <c r="BT44481" s="153"/>
    </row>
    <row r="44482" spans="71:72" x14ac:dyDescent="0.2">
      <c r="BS44482" s="152"/>
      <c r="BT44482" s="153"/>
    </row>
    <row r="44483" spans="71:72" x14ac:dyDescent="0.2">
      <c r="BS44483" s="152"/>
      <c r="BT44483" s="153"/>
    </row>
    <row r="44484" spans="71:72" x14ac:dyDescent="0.2">
      <c r="BS44484" s="152"/>
      <c r="BT44484" s="153"/>
    </row>
    <row r="44485" spans="71:72" x14ac:dyDescent="0.2">
      <c r="BS44485" s="152"/>
      <c r="BT44485" s="153"/>
    </row>
    <row r="44486" spans="71:72" x14ac:dyDescent="0.2">
      <c r="BS44486" s="152"/>
      <c r="BT44486" s="153"/>
    </row>
    <row r="44487" spans="71:72" x14ac:dyDescent="0.2">
      <c r="BS44487" s="152"/>
      <c r="BT44487" s="153"/>
    </row>
    <row r="44488" spans="71:72" x14ac:dyDescent="0.2">
      <c r="BS44488" s="152"/>
      <c r="BT44488" s="153"/>
    </row>
    <row r="44489" spans="71:72" x14ac:dyDescent="0.2">
      <c r="BS44489" s="152"/>
      <c r="BT44489" s="153"/>
    </row>
    <row r="44490" spans="71:72" x14ac:dyDescent="0.2">
      <c r="BS44490" s="152"/>
      <c r="BT44490" s="153"/>
    </row>
    <row r="44491" spans="71:72" x14ac:dyDescent="0.2">
      <c r="BS44491" s="152"/>
      <c r="BT44491" s="153"/>
    </row>
    <row r="44492" spans="71:72" x14ac:dyDescent="0.2">
      <c r="BS44492" s="152"/>
      <c r="BT44492" s="153"/>
    </row>
    <row r="44493" spans="71:72" x14ac:dyDescent="0.2">
      <c r="BS44493" s="152"/>
      <c r="BT44493" s="153"/>
    </row>
    <row r="44494" spans="71:72" x14ac:dyDescent="0.2">
      <c r="BS44494" s="152"/>
      <c r="BT44494" s="153"/>
    </row>
    <row r="44495" spans="71:72" x14ac:dyDescent="0.2">
      <c r="BS44495" s="152"/>
      <c r="BT44495" s="153"/>
    </row>
    <row r="44496" spans="71:72" x14ac:dyDescent="0.2">
      <c r="BS44496" s="152"/>
      <c r="BT44496" s="153"/>
    </row>
    <row r="44497" spans="71:72" x14ac:dyDescent="0.2">
      <c r="BS44497" s="152"/>
      <c r="BT44497" s="153"/>
    </row>
    <row r="44498" spans="71:72" x14ac:dyDescent="0.2">
      <c r="BS44498" s="152"/>
      <c r="BT44498" s="153"/>
    </row>
    <row r="44499" spans="71:72" x14ac:dyDescent="0.2">
      <c r="BS44499" s="152"/>
      <c r="BT44499" s="153"/>
    </row>
    <row r="44500" spans="71:72" x14ac:dyDescent="0.2">
      <c r="BS44500" s="152"/>
      <c r="BT44500" s="153"/>
    </row>
    <row r="44501" spans="71:72" x14ac:dyDescent="0.2">
      <c r="BS44501" s="152"/>
      <c r="BT44501" s="153"/>
    </row>
    <row r="44502" spans="71:72" x14ac:dyDescent="0.2">
      <c r="BS44502" s="152"/>
      <c r="BT44502" s="153"/>
    </row>
    <row r="44503" spans="71:72" x14ac:dyDescent="0.2">
      <c r="BS44503" s="152"/>
      <c r="BT44503" s="153"/>
    </row>
    <row r="44504" spans="71:72" x14ac:dyDescent="0.2">
      <c r="BS44504" s="152"/>
      <c r="BT44504" s="153"/>
    </row>
    <row r="44505" spans="71:72" x14ac:dyDescent="0.2">
      <c r="BS44505" s="152"/>
      <c r="BT44505" s="153"/>
    </row>
    <row r="44506" spans="71:72" x14ac:dyDescent="0.2">
      <c r="BS44506" s="152"/>
      <c r="BT44506" s="153"/>
    </row>
    <row r="44507" spans="71:72" x14ac:dyDescent="0.2">
      <c r="BS44507" s="152"/>
      <c r="BT44507" s="153"/>
    </row>
    <row r="44508" spans="71:72" x14ac:dyDescent="0.2">
      <c r="BS44508" s="152"/>
      <c r="BT44508" s="153"/>
    </row>
    <row r="44509" spans="71:72" x14ac:dyDescent="0.2">
      <c r="BS44509" s="152"/>
      <c r="BT44509" s="153"/>
    </row>
    <row r="44510" spans="71:72" x14ac:dyDescent="0.2">
      <c r="BS44510" s="152"/>
      <c r="BT44510" s="153"/>
    </row>
    <row r="44511" spans="71:72" x14ac:dyDescent="0.2">
      <c r="BS44511" s="152"/>
      <c r="BT44511" s="153"/>
    </row>
    <row r="44512" spans="71:72" x14ac:dyDescent="0.2">
      <c r="BS44512" s="152"/>
      <c r="BT44512" s="153"/>
    </row>
    <row r="44513" spans="71:72" x14ac:dyDescent="0.2">
      <c r="BS44513" s="152"/>
      <c r="BT44513" s="153"/>
    </row>
    <row r="44514" spans="71:72" x14ac:dyDescent="0.2">
      <c r="BS44514" s="152"/>
      <c r="BT44514" s="153"/>
    </row>
    <row r="44515" spans="71:72" x14ac:dyDescent="0.2">
      <c r="BS44515" s="152"/>
      <c r="BT44515" s="153"/>
    </row>
    <row r="44516" spans="71:72" x14ac:dyDescent="0.2">
      <c r="BS44516" s="152"/>
      <c r="BT44516" s="153"/>
    </row>
    <row r="44517" spans="71:72" x14ac:dyDescent="0.2">
      <c r="BS44517" s="152"/>
      <c r="BT44517" s="153"/>
    </row>
    <row r="44518" spans="71:72" x14ac:dyDescent="0.2">
      <c r="BS44518" s="152"/>
      <c r="BT44518" s="153"/>
    </row>
    <row r="44519" spans="71:72" x14ac:dyDescent="0.2">
      <c r="BS44519" s="152"/>
      <c r="BT44519" s="153"/>
    </row>
    <row r="44520" spans="71:72" x14ac:dyDescent="0.2">
      <c r="BS44520" s="152"/>
      <c r="BT44520" s="153"/>
    </row>
    <row r="44521" spans="71:72" x14ac:dyDescent="0.2">
      <c r="BS44521" s="152"/>
      <c r="BT44521" s="153"/>
    </row>
    <row r="44522" spans="71:72" x14ac:dyDescent="0.2">
      <c r="BS44522" s="152"/>
      <c r="BT44522" s="153"/>
    </row>
    <row r="44523" spans="71:72" x14ac:dyDescent="0.2">
      <c r="BS44523" s="152"/>
      <c r="BT44523" s="153"/>
    </row>
    <row r="44524" spans="71:72" x14ac:dyDescent="0.2">
      <c r="BS44524" s="152"/>
      <c r="BT44524" s="153"/>
    </row>
    <row r="44525" spans="71:72" x14ac:dyDescent="0.2">
      <c r="BS44525" s="152"/>
      <c r="BT44525" s="153"/>
    </row>
    <row r="44526" spans="71:72" x14ac:dyDescent="0.2">
      <c r="BS44526" s="152"/>
      <c r="BT44526" s="153"/>
    </row>
    <row r="44527" spans="71:72" x14ac:dyDescent="0.2">
      <c r="BS44527" s="152"/>
      <c r="BT44527" s="153"/>
    </row>
    <row r="44528" spans="71:72" x14ac:dyDescent="0.2">
      <c r="BS44528" s="152"/>
      <c r="BT44528" s="153"/>
    </row>
    <row r="44529" spans="71:72" x14ac:dyDescent="0.2">
      <c r="BS44529" s="152"/>
      <c r="BT44529" s="153"/>
    </row>
    <row r="44530" spans="71:72" x14ac:dyDescent="0.2">
      <c r="BS44530" s="152"/>
      <c r="BT44530" s="153"/>
    </row>
    <row r="44531" spans="71:72" x14ac:dyDescent="0.2">
      <c r="BS44531" s="152"/>
      <c r="BT44531" s="153"/>
    </row>
    <row r="44532" spans="71:72" x14ac:dyDescent="0.2">
      <c r="BS44532" s="152"/>
      <c r="BT44532" s="153"/>
    </row>
    <row r="44533" spans="71:72" x14ac:dyDescent="0.2">
      <c r="BS44533" s="152"/>
      <c r="BT44533" s="153"/>
    </row>
    <row r="44534" spans="71:72" x14ac:dyDescent="0.2">
      <c r="BS44534" s="152"/>
      <c r="BT44534" s="153"/>
    </row>
    <row r="44535" spans="71:72" x14ac:dyDescent="0.2">
      <c r="BS44535" s="152"/>
      <c r="BT44535" s="153"/>
    </row>
    <row r="44536" spans="71:72" x14ac:dyDescent="0.2">
      <c r="BS44536" s="152"/>
      <c r="BT44536" s="153"/>
    </row>
    <row r="44537" spans="71:72" x14ac:dyDescent="0.2">
      <c r="BS44537" s="152"/>
      <c r="BT44537" s="153"/>
    </row>
    <row r="44538" spans="71:72" x14ac:dyDescent="0.2">
      <c r="BS44538" s="152"/>
      <c r="BT44538" s="153"/>
    </row>
    <row r="44539" spans="71:72" x14ac:dyDescent="0.2">
      <c r="BS44539" s="152"/>
      <c r="BT44539" s="153"/>
    </row>
    <row r="44540" spans="71:72" x14ac:dyDescent="0.2">
      <c r="BS44540" s="152"/>
      <c r="BT44540" s="153"/>
    </row>
    <row r="44541" spans="71:72" x14ac:dyDescent="0.2">
      <c r="BS44541" s="152"/>
      <c r="BT44541" s="153"/>
    </row>
    <row r="44542" spans="71:72" x14ac:dyDescent="0.2">
      <c r="BS44542" s="152"/>
      <c r="BT44542" s="153"/>
    </row>
    <row r="44543" spans="71:72" x14ac:dyDescent="0.2">
      <c r="BS44543" s="152"/>
      <c r="BT44543" s="153"/>
    </row>
    <row r="44544" spans="71:72" x14ac:dyDescent="0.2">
      <c r="BS44544" s="152"/>
      <c r="BT44544" s="153"/>
    </row>
    <row r="44545" spans="71:72" x14ac:dyDescent="0.2">
      <c r="BS44545" s="152"/>
      <c r="BT44545" s="153"/>
    </row>
    <row r="44546" spans="71:72" x14ac:dyDescent="0.2">
      <c r="BS44546" s="152"/>
      <c r="BT44546" s="153"/>
    </row>
    <row r="44547" spans="71:72" x14ac:dyDescent="0.2">
      <c r="BS44547" s="152"/>
      <c r="BT44547" s="153"/>
    </row>
    <row r="44548" spans="71:72" x14ac:dyDescent="0.2">
      <c r="BS44548" s="152"/>
      <c r="BT44548" s="153"/>
    </row>
    <row r="44549" spans="71:72" x14ac:dyDescent="0.2">
      <c r="BS44549" s="152"/>
      <c r="BT44549" s="153"/>
    </row>
    <row r="44550" spans="71:72" x14ac:dyDescent="0.2">
      <c r="BS44550" s="152"/>
      <c r="BT44550" s="153"/>
    </row>
    <row r="44551" spans="71:72" x14ac:dyDescent="0.2">
      <c r="BS44551" s="152"/>
      <c r="BT44551" s="153"/>
    </row>
    <row r="44552" spans="71:72" x14ac:dyDescent="0.2">
      <c r="BS44552" s="152"/>
      <c r="BT44552" s="153"/>
    </row>
    <row r="44553" spans="71:72" x14ac:dyDescent="0.2">
      <c r="BS44553" s="152"/>
      <c r="BT44553" s="153"/>
    </row>
    <row r="44554" spans="71:72" x14ac:dyDescent="0.2">
      <c r="BS44554" s="152"/>
      <c r="BT44554" s="153"/>
    </row>
    <row r="44555" spans="71:72" x14ac:dyDescent="0.2">
      <c r="BS44555" s="152"/>
      <c r="BT44555" s="153"/>
    </row>
    <row r="44556" spans="71:72" x14ac:dyDescent="0.2">
      <c r="BS44556" s="152"/>
      <c r="BT44556" s="153"/>
    </row>
    <row r="44557" spans="71:72" x14ac:dyDescent="0.2">
      <c r="BS44557" s="152"/>
      <c r="BT44557" s="153"/>
    </row>
    <row r="44558" spans="71:72" x14ac:dyDescent="0.2">
      <c r="BS44558" s="152"/>
      <c r="BT44558" s="153"/>
    </row>
    <row r="44559" spans="71:72" x14ac:dyDescent="0.2">
      <c r="BS44559" s="152"/>
      <c r="BT44559" s="153"/>
    </row>
    <row r="44560" spans="71:72" x14ac:dyDescent="0.2">
      <c r="BS44560" s="152"/>
      <c r="BT44560" s="153"/>
    </row>
    <row r="44561" spans="71:72" x14ac:dyDescent="0.2">
      <c r="BS44561" s="152"/>
      <c r="BT44561" s="153"/>
    </row>
    <row r="44562" spans="71:72" x14ac:dyDescent="0.2">
      <c r="BS44562" s="152"/>
      <c r="BT44562" s="153"/>
    </row>
    <row r="44563" spans="71:72" x14ac:dyDescent="0.2">
      <c r="BS44563" s="152"/>
      <c r="BT44563" s="153"/>
    </row>
    <row r="44564" spans="71:72" x14ac:dyDescent="0.2">
      <c r="BS44564" s="152"/>
      <c r="BT44564" s="153"/>
    </row>
    <row r="44565" spans="71:72" x14ac:dyDescent="0.2">
      <c r="BS44565" s="152"/>
      <c r="BT44565" s="153"/>
    </row>
    <row r="44566" spans="71:72" x14ac:dyDescent="0.2">
      <c r="BS44566" s="152"/>
      <c r="BT44566" s="153"/>
    </row>
    <row r="44567" spans="71:72" x14ac:dyDescent="0.2">
      <c r="BS44567" s="152"/>
      <c r="BT44567" s="153"/>
    </row>
    <row r="44568" spans="71:72" x14ac:dyDescent="0.2">
      <c r="BS44568" s="152"/>
      <c r="BT44568" s="153"/>
    </row>
    <row r="44569" spans="71:72" x14ac:dyDescent="0.2">
      <c r="BS44569" s="152"/>
      <c r="BT44569" s="153"/>
    </row>
    <row r="44570" spans="71:72" x14ac:dyDescent="0.2">
      <c r="BS44570" s="152"/>
      <c r="BT44570" s="153"/>
    </row>
    <row r="44571" spans="71:72" x14ac:dyDescent="0.2">
      <c r="BS44571" s="152"/>
      <c r="BT44571" s="153"/>
    </row>
    <row r="44572" spans="71:72" x14ac:dyDescent="0.2">
      <c r="BS44572" s="152"/>
      <c r="BT44572" s="153"/>
    </row>
    <row r="44573" spans="71:72" x14ac:dyDescent="0.2">
      <c r="BS44573" s="152"/>
      <c r="BT44573" s="153"/>
    </row>
    <row r="44574" spans="71:72" x14ac:dyDescent="0.2">
      <c r="BS44574" s="152"/>
      <c r="BT44574" s="153"/>
    </row>
    <row r="44575" spans="71:72" x14ac:dyDescent="0.2">
      <c r="BS44575" s="152"/>
      <c r="BT44575" s="153"/>
    </row>
    <row r="44576" spans="71:72" x14ac:dyDescent="0.2">
      <c r="BS44576" s="152"/>
      <c r="BT44576" s="153"/>
    </row>
    <row r="44577" spans="71:72" x14ac:dyDescent="0.2">
      <c r="BS44577" s="152"/>
      <c r="BT44577" s="153"/>
    </row>
    <row r="44578" spans="71:72" x14ac:dyDescent="0.2">
      <c r="BS44578" s="152"/>
      <c r="BT44578" s="153"/>
    </row>
    <row r="44579" spans="71:72" x14ac:dyDescent="0.2">
      <c r="BS44579" s="152"/>
      <c r="BT44579" s="153"/>
    </row>
    <row r="44580" spans="71:72" x14ac:dyDescent="0.2">
      <c r="BS44580" s="152"/>
      <c r="BT44580" s="153"/>
    </row>
    <row r="44581" spans="71:72" x14ac:dyDescent="0.2">
      <c r="BS44581" s="152"/>
      <c r="BT44581" s="153"/>
    </row>
    <row r="44582" spans="71:72" x14ac:dyDescent="0.2">
      <c r="BS44582" s="152"/>
      <c r="BT44582" s="153"/>
    </row>
    <row r="44583" spans="71:72" x14ac:dyDescent="0.2">
      <c r="BS44583" s="152"/>
      <c r="BT44583" s="153"/>
    </row>
    <row r="44584" spans="71:72" x14ac:dyDescent="0.2">
      <c r="BS44584" s="152"/>
      <c r="BT44584" s="153"/>
    </row>
    <row r="44585" spans="71:72" x14ac:dyDescent="0.2">
      <c r="BS44585" s="152"/>
      <c r="BT44585" s="153"/>
    </row>
    <row r="44586" spans="71:72" x14ac:dyDescent="0.2">
      <c r="BS44586" s="152"/>
      <c r="BT44586" s="153"/>
    </row>
    <row r="44587" spans="71:72" x14ac:dyDescent="0.2">
      <c r="BS44587" s="152"/>
      <c r="BT44587" s="153"/>
    </row>
    <row r="44588" spans="71:72" x14ac:dyDescent="0.2">
      <c r="BS44588" s="152"/>
      <c r="BT44588" s="153"/>
    </row>
    <row r="44589" spans="71:72" x14ac:dyDescent="0.2">
      <c r="BS44589" s="152"/>
      <c r="BT44589" s="153"/>
    </row>
    <row r="44590" spans="71:72" x14ac:dyDescent="0.2">
      <c r="BS44590" s="152"/>
      <c r="BT44590" s="153"/>
    </row>
    <row r="44591" spans="71:72" x14ac:dyDescent="0.2">
      <c r="BS44591" s="152"/>
      <c r="BT44591" s="153"/>
    </row>
    <row r="44592" spans="71:72" x14ac:dyDescent="0.2">
      <c r="BS44592" s="152"/>
      <c r="BT44592" s="153"/>
    </row>
    <row r="44593" spans="71:72" x14ac:dyDescent="0.2">
      <c r="BS44593" s="152"/>
      <c r="BT44593" s="153"/>
    </row>
    <row r="44594" spans="71:72" x14ac:dyDescent="0.2">
      <c r="BS44594" s="152"/>
      <c r="BT44594" s="153"/>
    </row>
    <row r="44595" spans="71:72" x14ac:dyDescent="0.2">
      <c r="BS44595" s="152"/>
      <c r="BT44595" s="153"/>
    </row>
    <row r="44596" spans="71:72" x14ac:dyDescent="0.2">
      <c r="BS44596" s="152"/>
      <c r="BT44596" s="153"/>
    </row>
    <row r="44597" spans="71:72" x14ac:dyDescent="0.2">
      <c r="BS44597" s="152"/>
      <c r="BT44597" s="153"/>
    </row>
    <row r="44598" spans="71:72" x14ac:dyDescent="0.2">
      <c r="BS44598" s="152"/>
      <c r="BT44598" s="153"/>
    </row>
    <row r="44599" spans="71:72" x14ac:dyDescent="0.2">
      <c r="BS44599" s="152"/>
      <c r="BT44599" s="153"/>
    </row>
    <row r="44600" spans="71:72" x14ac:dyDescent="0.2">
      <c r="BS44600" s="152"/>
      <c r="BT44600" s="153"/>
    </row>
    <row r="44601" spans="71:72" x14ac:dyDescent="0.2">
      <c r="BS44601" s="152"/>
      <c r="BT44601" s="153"/>
    </row>
    <row r="44602" spans="71:72" x14ac:dyDescent="0.2">
      <c r="BS44602" s="152"/>
      <c r="BT44602" s="153"/>
    </row>
    <row r="44603" spans="71:72" x14ac:dyDescent="0.2">
      <c r="BS44603" s="152"/>
      <c r="BT44603" s="153"/>
    </row>
    <row r="44604" spans="71:72" x14ac:dyDescent="0.2">
      <c r="BS44604" s="152"/>
      <c r="BT44604" s="153"/>
    </row>
    <row r="44605" spans="71:72" x14ac:dyDescent="0.2">
      <c r="BS44605" s="152"/>
      <c r="BT44605" s="153"/>
    </row>
    <row r="44606" spans="71:72" x14ac:dyDescent="0.2">
      <c r="BS44606" s="152"/>
      <c r="BT44606" s="153"/>
    </row>
    <row r="44607" spans="71:72" x14ac:dyDescent="0.2">
      <c r="BS44607" s="152"/>
      <c r="BT44607" s="153"/>
    </row>
    <row r="44608" spans="71:72" x14ac:dyDescent="0.2">
      <c r="BS44608" s="152"/>
      <c r="BT44608" s="153"/>
    </row>
    <row r="44609" spans="71:72" x14ac:dyDescent="0.2">
      <c r="BS44609" s="152"/>
      <c r="BT44609" s="153"/>
    </row>
    <row r="44610" spans="71:72" x14ac:dyDescent="0.2">
      <c r="BS44610" s="152"/>
      <c r="BT44610" s="153"/>
    </row>
    <row r="44611" spans="71:72" x14ac:dyDescent="0.2">
      <c r="BS44611" s="152"/>
      <c r="BT44611" s="153"/>
    </row>
    <row r="44612" spans="71:72" x14ac:dyDescent="0.2">
      <c r="BS44612" s="152"/>
      <c r="BT44612" s="153"/>
    </row>
    <row r="44613" spans="71:72" x14ac:dyDescent="0.2">
      <c r="BS44613" s="152"/>
      <c r="BT44613" s="153"/>
    </row>
    <row r="44614" spans="71:72" x14ac:dyDescent="0.2">
      <c r="BS44614" s="152"/>
      <c r="BT44614" s="153"/>
    </row>
    <row r="44615" spans="71:72" x14ac:dyDescent="0.2">
      <c r="BS44615" s="152"/>
      <c r="BT44615" s="153"/>
    </row>
    <row r="44616" spans="71:72" x14ac:dyDescent="0.2">
      <c r="BS44616" s="152"/>
      <c r="BT44616" s="153"/>
    </row>
    <row r="44617" spans="71:72" x14ac:dyDescent="0.2">
      <c r="BS44617" s="152"/>
      <c r="BT44617" s="153"/>
    </row>
    <row r="44618" spans="71:72" x14ac:dyDescent="0.2">
      <c r="BS44618" s="152"/>
      <c r="BT44618" s="153"/>
    </row>
    <row r="44619" spans="71:72" x14ac:dyDescent="0.2">
      <c r="BS44619" s="152"/>
      <c r="BT44619" s="153"/>
    </row>
    <row r="44620" spans="71:72" x14ac:dyDescent="0.2">
      <c r="BS44620" s="152"/>
      <c r="BT44620" s="153"/>
    </row>
    <row r="44621" spans="71:72" x14ac:dyDescent="0.2">
      <c r="BS44621" s="152"/>
      <c r="BT44621" s="153"/>
    </row>
    <row r="44622" spans="71:72" x14ac:dyDescent="0.2">
      <c r="BS44622" s="152"/>
      <c r="BT44622" s="153"/>
    </row>
    <row r="44623" spans="71:72" x14ac:dyDescent="0.2">
      <c r="BS44623" s="152"/>
      <c r="BT44623" s="153"/>
    </row>
    <row r="44624" spans="71:72" x14ac:dyDescent="0.2">
      <c r="BS44624" s="152"/>
      <c r="BT44624" s="153"/>
    </row>
    <row r="44625" spans="71:72" x14ac:dyDescent="0.2">
      <c r="BS44625" s="152"/>
      <c r="BT44625" s="153"/>
    </row>
    <row r="44626" spans="71:72" x14ac:dyDescent="0.2">
      <c r="BS44626" s="152"/>
      <c r="BT44626" s="153"/>
    </row>
    <row r="44627" spans="71:72" x14ac:dyDescent="0.2">
      <c r="BS44627" s="152"/>
      <c r="BT44627" s="153"/>
    </row>
    <row r="44628" spans="71:72" x14ac:dyDescent="0.2">
      <c r="BS44628" s="152"/>
      <c r="BT44628" s="153"/>
    </row>
    <row r="44629" spans="71:72" x14ac:dyDescent="0.2">
      <c r="BS44629" s="152"/>
      <c r="BT44629" s="153"/>
    </row>
    <row r="44630" spans="71:72" x14ac:dyDescent="0.2">
      <c r="BS44630" s="152"/>
      <c r="BT44630" s="153"/>
    </row>
    <row r="44631" spans="71:72" x14ac:dyDescent="0.2">
      <c r="BS44631" s="152"/>
      <c r="BT44631" s="153"/>
    </row>
    <row r="44632" spans="71:72" x14ac:dyDescent="0.2">
      <c r="BS44632" s="152"/>
      <c r="BT44632" s="153"/>
    </row>
    <row r="44633" spans="71:72" x14ac:dyDescent="0.2">
      <c r="BS44633" s="152"/>
      <c r="BT44633" s="153"/>
    </row>
    <row r="44634" spans="71:72" x14ac:dyDescent="0.2">
      <c r="BS44634" s="152"/>
      <c r="BT44634" s="153"/>
    </row>
    <row r="44635" spans="71:72" x14ac:dyDescent="0.2">
      <c r="BS44635" s="152"/>
      <c r="BT44635" s="153"/>
    </row>
    <row r="44636" spans="71:72" x14ac:dyDescent="0.2">
      <c r="BS44636" s="152"/>
      <c r="BT44636" s="153"/>
    </row>
    <row r="44637" spans="71:72" x14ac:dyDescent="0.2">
      <c r="BS44637" s="152"/>
      <c r="BT44637" s="153"/>
    </row>
    <row r="44638" spans="71:72" x14ac:dyDescent="0.2">
      <c r="BS44638" s="152"/>
      <c r="BT44638" s="153"/>
    </row>
    <row r="44639" spans="71:72" x14ac:dyDescent="0.2">
      <c r="BS44639" s="152"/>
      <c r="BT44639" s="153"/>
    </row>
    <row r="44640" spans="71:72" x14ac:dyDescent="0.2">
      <c r="BS44640" s="152"/>
      <c r="BT44640" s="153"/>
    </row>
    <row r="44641" spans="71:72" x14ac:dyDescent="0.2">
      <c r="BS44641" s="152"/>
      <c r="BT44641" s="153"/>
    </row>
    <row r="44642" spans="71:72" x14ac:dyDescent="0.2">
      <c r="BS44642" s="152"/>
      <c r="BT44642" s="153"/>
    </row>
    <row r="44643" spans="71:72" x14ac:dyDescent="0.2">
      <c r="BS44643" s="152"/>
      <c r="BT44643" s="153"/>
    </row>
    <row r="44644" spans="71:72" x14ac:dyDescent="0.2">
      <c r="BS44644" s="152"/>
      <c r="BT44644" s="153"/>
    </row>
    <row r="44645" spans="71:72" x14ac:dyDescent="0.2">
      <c r="BS44645" s="152"/>
      <c r="BT44645" s="153"/>
    </row>
    <row r="44646" spans="71:72" x14ac:dyDescent="0.2">
      <c r="BS44646" s="152"/>
      <c r="BT44646" s="153"/>
    </row>
    <row r="44647" spans="71:72" x14ac:dyDescent="0.2">
      <c r="BS44647" s="152"/>
      <c r="BT44647" s="153"/>
    </row>
    <row r="44648" spans="71:72" x14ac:dyDescent="0.2">
      <c r="BS44648" s="152"/>
      <c r="BT44648" s="153"/>
    </row>
    <row r="44649" spans="71:72" x14ac:dyDescent="0.2">
      <c r="BS44649" s="152"/>
      <c r="BT44649" s="153"/>
    </row>
    <row r="44650" spans="71:72" x14ac:dyDescent="0.2">
      <c r="BS44650" s="152"/>
      <c r="BT44650" s="153"/>
    </row>
    <row r="44651" spans="71:72" x14ac:dyDescent="0.2">
      <c r="BS44651" s="152"/>
      <c r="BT44651" s="153"/>
    </row>
    <row r="44652" spans="71:72" x14ac:dyDescent="0.2">
      <c r="BS44652" s="152"/>
      <c r="BT44652" s="153"/>
    </row>
    <row r="44653" spans="71:72" x14ac:dyDescent="0.2">
      <c r="BS44653" s="152"/>
      <c r="BT44653" s="153"/>
    </row>
    <row r="44654" spans="71:72" x14ac:dyDescent="0.2">
      <c r="BS44654" s="152"/>
      <c r="BT44654" s="153"/>
    </row>
    <row r="44655" spans="71:72" x14ac:dyDescent="0.2">
      <c r="BS44655" s="152"/>
      <c r="BT44655" s="153"/>
    </row>
    <row r="44656" spans="71:72" x14ac:dyDescent="0.2">
      <c r="BS44656" s="152"/>
      <c r="BT44656" s="153"/>
    </row>
    <row r="44657" spans="71:72" x14ac:dyDescent="0.2">
      <c r="BS44657" s="152"/>
      <c r="BT44657" s="153"/>
    </row>
    <row r="44658" spans="71:72" x14ac:dyDescent="0.2">
      <c r="BS44658" s="152"/>
      <c r="BT44658" s="153"/>
    </row>
    <row r="44659" spans="71:72" x14ac:dyDescent="0.2">
      <c r="BS44659" s="152"/>
      <c r="BT44659" s="153"/>
    </row>
    <row r="44660" spans="71:72" x14ac:dyDescent="0.2">
      <c r="BS44660" s="152"/>
      <c r="BT44660" s="153"/>
    </row>
    <row r="44661" spans="71:72" x14ac:dyDescent="0.2">
      <c r="BS44661" s="152"/>
      <c r="BT44661" s="153"/>
    </row>
    <row r="44662" spans="71:72" x14ac:dyDescent="0.2">
      <c r="BS44662" s="152"/>
      <c r="BT44662" s="153"/>
    </row>
    <row r="44663" spans="71:72" x14ac:dyDescent="0.2">
      <c r="BS44663" s="152"/>
      <c r="BT44663" s="153"/>
    </row>
    <row r="44664" spans="71:72" x14ac:dyDescent="0.2">
      <c r="BS44664" s="152"/>
      <c r="BT44664" s="153"/>
    </row>
    <row r="44665" spans="71:72" x14ac:dyDescent="0.2">
      <c r="BS44665" s="152"/>
      <c r="BT44665" s="153"/>
    </row>
    <row r="44666" spans="71:72" x14ac:dyDescent="0.2">
      <c r="BS44666" s="152"/>
      <c r="BT44666" s="153"/>
    </row>
    <row r="44667" spans="71:72" x14ac:dyDescent="0.2">
      <c r="BS44667" s="152"/>
      <c r="BT44667" s="153"/>
    </row>
    <row r="44668" spans="71:72" x14ac:dyDescent="0.2">
      <c r="BS44668" s="152"/>
      <c r="BT44668" s="153"/>
    </row>
    <row r="44669" spans="71:72" x14ac:dyDescent="0.2">
      <c r="BS44669" s="152"/>
      <c r="BT44669" s="153"/>
    </row>
    <row r="44670" spans="71:72" x14ac:dyDescent="0.2">
      <c r="BS44670" s="152"/>
      <c r="BT44670" s="153"/>
    </row>
    <row r="44671" spans="71:72" x14ac:dyDescent="0.2">
      <c r="BS44671" s="152"/>
      <c r="BT44671" s="153"/>
    </row>
    <row r="44672" spans="71:72" x14ac:dyDescent="0.2">
      <c r="BS44672" s="152"/>
      <c r="BT44672" s="153"/>
    </row>
    <row r="44673" spans="71:72" x14ac:dyDescent="0.2">
      <c r="BS44673" s="152"/>
      <c r="BT44673" s="153"/>
    </row>
    <row r="44674" spans="71:72" x14ac:dyDescent="0.2">
      <c r="BS44674" s="152"/>
      <c r="BT44674" s="153"/>
    </row>
    <row r="44675" spans="71:72" x14ac:dyDescent="0.2">
      <c r="BS44675" s="152"/>
      <c r="BT44675" s="153"/>
    </row>
    <row r="44676" spans="71:72" x14ac:dyDescent="0.2">
      <c r="BS44676" s="152"/>
      <c r="BT44676" s="153"/>
    </row>
    <row r="44677" spans="71:72" x14ac:dyDescent="0.2">
      <c r="BS44677" s="152"/>
      <c r="BT44677" s="153"/>
    </row>
    <row r="44678" spans="71:72" x14ac:dyDescent="0.2">
      <c r="BS44678" s="152"/>
      <c r="BT44678" s="153"/>
    </row>
    <row r="44679" spans="71:72" x14ac:dyDescent="0.2">
      <c r="BS44679" s="152"/>
      <c r="BT44679" s="153"/>
    </row>
    <row r="44680" spans="71:72" x14ac:dyDescent="0.2">
      <c r="BS44680" s="152"/>
      <c r="BT44680" s="153"/>
    </row>
    <row r="44681" spans="71:72" x14ac:dyDescent="0.2">
      <c r="BS44681" s="152"/>
      <c r="BT44681" s="153"/>
    </row>
    <row r="44682" spans="71:72" x14ac:dyDescent="0.2">
      <c r="BS44682" s="152"/>
      <c r="BT44682" s="153"/>
    </row>
    <row r="44683" spans="71:72" x14ac:dyDescent="0.2">
      <c r="BS44683" s="152"/>
      <c r="BT44683" s="153"/>
    </row>
    <row r="44684" spans="71:72" x14ac:dyDescent="0.2">
      <c r="BS44684" s="152"/>
      <c r="BT44684" s="153"/>
    </row>
    <row r="44685" spans="71:72" x14ac:dyDescent="0.2">
      <c r="BS44685" s="152"/>
      <c r="BT44685" s="153"/>
    </row>
    <row r="44686" spans="71:72" x14ac:dyDescent="0.2">
      <c r="BS44686" s="152"/>
      <c r="BT44686" s="153"/>
    </row>
    <row r="44687" spans="71:72" x14ac:dyDescent="0.2">
      <c r="BS44687" s="152"/>
      <c r="BT44687" s="153"/>
    </row>
    <row r="44688" spans="71:72" x14ac:dyDescent="0.2">
      <c r="BS44688" s="152"/>
      <c r="BT44688" s="153"/>
    </row>
    <row r="44689" spans="71:72" x14ac:dyDescent="0.2">
      <c r="BS44689" s="152"/>
      <c r="BT44689" s="153"/>
    </row>
    <row r="44690" spans="71:72" x14ac:dyDescent="0.2">
      <c r="BS44690" s="152"/>
      <c r="BT44690" s="153"/>
    </row>
    <row r="44691" spans="71:72" x14ac:dyDescent="0.2">
      <c r="BS44691" s="152"/>
      <c r="BT44691" s="153"/>
    </row>
    <row r="44692" spans="71:72" x14ac:dyDescent="0.2">
      <c r="BS44692" s="152"/>
      <c r="BT44692" s="153"/>
    </row>
    <row r="44693" spans="71:72" x14ac:dyDescent="0.2">
      <c r="BS44693" s="152"/>
      <c r="BT44693" s="153"/>
    </row>
    <row r="44694" spans="71:72" x14ac:dyDescent="0.2">
      <c r="BS44694" s="152"/>
      <c r="BT44694" s="153"/>
    </row>
    <row r="44695" spans="71:72" x14ac:dyDescent="0.2">
      <c r="BS44695" s="152"/>
      <c r="BT44695" s="153"/>
    </row>
    <row r="44696" spans="71:72" x14ac:dyDescent="0.2">
      <c r="BS44696" s="152"/>
      <c r="BT44696" s="153"/>
    </row>
    <row r="44697" spans="71:72" x14ac:dyDescent="0.2">
      <c r="BS44697" s="152"/>
      <c r="BT44697" s="153"/>
    </row>
    <row r="44698" spans="71:72" x14ac:dyDescent="0.2">
      <c r="BS44698" s="152"/>
      <c r="BT44698" s="153"/>
    </row>
    <row r="44699" spans="71:72" x14ac:dyDescent="0.2">
      <c r="BS44699" s="152"/>
      <c r="BT44699" s="153"/>
    </row>
    <row r="44700" spans="71:72" x14ac:dyDescent="0.2">
      <c r="BS44700" s="152"/>
      <c r="BT44700" s="153"/>
    </row>
    <row r="44701" spans="71:72" x14ac:dyDescent="0.2">
      <c r="BS44701" s="152"/>
      <c r="BT44701" s="153"/>
    </row>
    <row r="44702" spans="71:72" x14ac:dyDescent="0.2">
      <c r="BS44702" s="152"/>
      <c r="BT44702" s="153"/>
    </row>
    <row r="44703" spans="71:72" x14ac:dyDescent="0.2">
      <c r="BS44703" s="152"/>
      <c r="BT44703" s="153"/>
    </row>
    <row r="44704" spans="71:72" x14ac:dyDescent="0.2">
      <c r="BS44704" s="152"/>
      <c r="BT44704" s="153"/>
    </row>
    <row r="44705" spans="71:72" x14ac:dyDescent="0.2">
      <c r="BS44705" s="152"/>
      <c r="BT44705" s="153"/>
    </row>
    <row r="44706" spans="71:72" x14ac:dyDescent="0.2">
      <c r="BS44706" s="152"/>
      <c r="BT44706" s="153"/>
    </row>
    <row r="44707" spans="71:72" x14ac:dyDescent="0.2">
      <c r="BS44707" s="152"/>
      <c r="BT44707" s="153"/>
    </row>
    <row r="44708" spans="71:72" x14ac:dyDescent="0.2">
      <c r="BS44708" s="152"/>
      <c r="BT44708" s="153"/>
    </row>
    <row r="44709" spans="71:72" x14ac:dyDescent="0.2">
      <c r="BS44709" s="152"/>
      <c r="BT44709" s="153"/>
    </row>
    <row r="44710" spans="71:72" x14ac:dyDescent="0.2">
      <c r="BS44710" s="152"/>
      <c r="BT44710" s="153"/>
    </row>
    <row r="44711" spans="71:72" x14ac:dyDescent="0.2">
      <c r="BS44711" s="152"/>
      <c r="BT44711" s="153"/>
    </row>
    <row r="44712" spans="71:72" x14ac:dyDescent="0.2">
      <c r="BS44712" s="152"/>
      <c r="BT44712" s="153"/>
    </row>
    <row r="44713" spans="71:72" x14ac:dyDescent="0.2">
      <c r="BS44713" s="152"/>
      <c r="BT44713" s="153"/>
    </row>
    <row r="44714" spans="71:72" x14ac:dyDescent="0.2">
      <c r="BS44714" s="152"/>
      <c r="BT44714" s="153"/>
    </row>
    <row r="44715" spans="71:72" x14ac:dyDescent="0.2">
      <c r="BS44715" s="152"/>
      <c r="BT44715" s="153"/>
    </row>
    <row r="44716" spans="71:72" x14ac:dyDescent="0.2">
      <c r="BS44716" s="152"/>
      <c r="BT44716" s="153"/>
    </row>
    <row r="44717" spans="71:72" x14ac:dyDescent="0.2">
      <c r="BS44717" s="152"/>
      <c r="BT44717" s="153"/>
    </row>
    <row r="44718" spans="71:72" x14ac:dyDescent="0.2">
      <c r="BS44718" s="152"/>
      <c r="BT44718" s="153"/>
    </row>
    <row r="44719" spans="71:72" x14ac:dyDescent="0.2">
      <c r="BS44719" s="152"/>
      <c r="BT44719" s="153"/>
    </row>
    <row r="44720" spans="71:72" x14ac:dyDescent="0.2">
      <c r="BS44720" s="152"/>
      <c r="BT44720" s="153"/>
    </row>
    <row r="44721" spans="71:72" x14ac:dyDescent="0.2">
      <c r="BS44721" s="152"/>
      <c r="BT44721" s="153"/>
    </row>
    <row r="44722" spans="71:72" x14ac:dyDescent="0.2">
      <c r="BS44722" s="152"/>
      <c r="BT44722" s="153"/>
    </row>
    <row r="44723" spans="71:72" x14ac:dyDescent="0.2">
      <c r="BS44723" s="152"/>
      <c r="BT44723" s="153"/>
    </row>
    <row r="44724" spans="71:72" x14ac:dyDescent="0.2">
      <c r="BS44724" s="152"/>
      <c r="BT44724" s="153"/>
    </row>
    <row r="44725" spans="71:72" x14ac:dyDescent="0.2">
      <c r="BS44725" s="152"/>
      <c r="BT44725" s="153"/>
    </row>
    <row r="44726" spans="71:72" x14ac:dyDescent="0.2">
      <c r="BS44726" s="152"/>
      <c r="BT44726" s="153"/>
    </row>
    <row r="44727" spans="71:72" x14ac:dyDescent="0.2">
      <c r="BS44727" s="152"/>
      <c r="BT44727" s="153"/>
    </row>
    <row r="44728" spans="71:72" x14ac:dyDescent="0.2">
      <c r="BS44728" s="152"/>
      <c r="BT44728" s="153"/>
    </row>
    <row r="44729" spans="71:72" x14ac:dyDescent="0.2">
      <c r="BS44729" s="152"/>
      <c r="BT44729" s="153"/>
    </row>
    <row r="44730" spans="71:72" x14ac:dyDescent="0.2">
      <c r="BS44730" s="152"/>
      <c r="BT44730" s="153"/>
    </row>
    <row r="44731" spans="71:72" x14ac:dyDescent="0.2">
      <c r="BS44731" s="152"/>
      <c r="BT44731" s="153"/>
    </row>
    <row r="44732" spans="71:72" x14ac:dyDescent="0.2">
      <c r="BS44732" s="152"/>
      <c r="BT44732" s="153"/>
    </row>
    <row r="44733" spans="71:72" x14ac:dyDescent="0.2">
      <c r="BS44733" s="152"/>
      <c r="BT44733" s="153"/>
    </row>
    <row r="44734" spans="71:72" x14ac:dyDescent="0.2">
      <c r="BS44734" s="152"/>
      <c r="BT44734" s="153"/>
    </row>
    <row r="44735" spans="71:72" x14ac:dyDescent="0.2">
      <c r="BS44735" s="152"/>
      <c r="BT44735" s="153"/>
    </row>
    <row r="44736" spans="71:72" x14ac:dyDescent="0.2">
      <c r="BS44736" s="152"/>
      <c r="BT44736" s="153"/>
    </row>
    <row r="44737" spans="71:72" x14ac:dyDescent="0.2">
      <c r="BS44737" s="152"/>
      <c r="BT44737" s="153"/>
    </row>
    <row r="44738" spans="71:72" x14ac:dyDescent="0.2">
      <c r="BS44738" s="152"/>
      <c r="BT44738" s="153"/>
    </row>
    <row r="44739" spans="71:72" x14ac:dyDescent="0.2">
      <c r="BS44739" s="152"/>
      <c r="BT44739" s="153"/>
    </row>
    <row r="44740" spans="71:72" x14ac:dyDescent="0.2">
      <c r="BS44740" s="152"/>
      <c r="BT44740" s="153"/>
    </row>
    <row r="44741" spans="71:72" x14ac:dyDescent="0.2">
      <c r="BS44741" s="152"/>
      <c r="BT44741" s="153"/>
    </row>
    <row r="44742" spans="71:72" x14ac:dyDescent="0.2">
      <c r="BS44742" s="152"/>
      <c r="BT44742" s="153"/>
    </row>
    <row r="44743" spans="71:72" x14ac:dyDescent="0.2">
      <c r="BS44743" s="152"/>
      <c r="BT44743" s="153"/>
    </row>
    <row r="44744" spans="71:72" x14ac:dyDescent="0.2">
      <c r="BS44744" s="152"/>
      <c r="BT44744" s="153"/>
    </row>
    <row r="44745" spans="71:72" x14ac:dyDescent="0.2">
      <c r="BS44745" s="152"/>
      <c r="BT44745" s="153"/>
    </row>
    <row r="44746" spans="71:72" x14ac:dyDescent="0.2">
      <c r="BS44746" s="152"/>
      <c r="BT44746" s="153"/>
    </row>
    <row r="44747" spans="71:72" x14ac:dyDescent="0.2">
      <c r="BS44747" s="152"/>
      <c r="BT44747" s="153"/>
    </row>
    <row r="44748" spans="71:72" x14ac:dyDescent="0.2">
      <c r="BS44748" s="152"/>
      <c r="BT44748" s="153"/>
    </row>
    <row r="44749" spans="71:72" x14ac:dyDescent="0.2">
      <c r="BS44749" s="152"/>
      <c r="BT44749" s="153"/>
    </row>
    <row r="44750" spans="71:72" x14ac:dyDescent="0.2">
      <c r="BS44750" s="152"/>
      <c r="BT44750" s="153"/>
    </row>
    <row r="44751" spans="71:72" x14ac:dyDescent="0.2">
      <c r="BS44751" s="152"/>
      <c r="BT44751" s="153"/>
    </row>
    <row r="44752" spans="71:72" x14ac:dyDescent="0.2">
      <c r="BS44752" s="152"/>
      <c r="BT44752" s="153"/>
    </row>
    <row r="44753" spans="71:72" x14ac:dyDescent="0.2">
      <c r="BS44753" s="152"/>
      <c r="BT44753" s="153"/>
    </row>
    <row r="44754" spans="71:72" x14ac:dyDescent="0.2">
      <c r="BS44754" s="152"/>
      <c r="BT44754" s="153"/>
    </row>
    <row r="44755" spans="71:72" x14ac:dyDescent="0.2">
      <c r="BS44755" s="152"/>
      <c r="BT44755" s="153"/>
    </row>
    <row r="44756" spans="71:72" x14ac:dyDescent="0.2">
      <c r="BS44756" s="152"/>
      <c r="BT44756" s="153"/>
    </row>
    <row r="44757" spans="71:72" x14ac:dyDescent="0.2">
      <c r="BS44757" s="152"/>
      <c r="BT44757" s="153"/>
    </row>
    <row r="44758" spans="71:72" x14ac:dyDescent="0.2">
      <c r="BS44758" s="152"/>
      <c r="BT44758" s="153"/>
    </row>
    <row r="44759" spans="71:72" x14ac:dyDescent="0.2">
      <c r="BS44759" s="152"/>
      <c r="BT44759" s="153"/>
    </row>
    <row r="44760" spans="71:72" x14ac:dyDescent="0.2">
      <c r="BS44760" s="152"/>
      <c r="BT44760" s="153"/>
    </row>
    <row r="44761" spans="71:72" x14ac:dyDescent="0.2">
      <c r="BS44761" s="152"/>
      <c r="BT44761" s="153"/>
    </row>
    <row r="44762" spans="71:72" x14ac:dyDescent="0.2">
      <c r="BS44762" s="152"/>
      <c r="BT44762" s="153"/>
    </row>
    <row r="44763" spans="71:72" x14ac:dyDescent="0.2">
      <c r="BS44763" s="152"/>
      <c r="BT44763" s="153"/>
    </row>
    <row r="44764" spans="71:72" x14ac:dyDescent="0.2">
      <c r="BS44764" s="152"/>
      <c r="BT44764" s="153"/>
    </row>
    <row r="44765" spans="71:72" x14ac:dyDescent="0.2">
      <c r="BS44765" s="152"/>
      <c r="BT44765" s="153"/>
    </row>
    <row r="44766" spans="71:72" x14ac:dyDescent="0.2">
      <c r="BS44766" s="152"/>
      <c r="BT44766" s="153"/>
    </row>
    <row r="44767" spans="71:72" x14ac:dyDescent="0.2">
      <c r="BS44767" s="152"/>
      <c r="BT44767" s="153"/>
    </row>
    <row r="44768" spans="71:72" x14ac:dyDescent="0.2">
      <c r="BS44768" s="152"/>
      <c r="BT44768" s="153"/>
    </row>
    <row r="44769" spans="71:72" x14ac:dyDescent="0.2">
      <c r="BS44769" s="152"/>
      <c r="BT44769" s="153"/>
    </row>
    <row r="44770" spans="71:72" x14ac:dyDescent="0.2">
      <c r="BS44770" s="152"/>
      <c r="BT44770" s="153"/>
    </row>
    <row r="44771" spans="71:72" x14ac:dyDescent="0.2">
      <c r="BS44771" s="152"/>
      <c r="BT44771" s="153"/>
    </row>
    <row r="44772" spans="71:72" x14ac:dyDescent="0.2">
      <c r="BS44772" s="152"/>
      <c r="BT44772" s="153"/>
    </row>
    <row r="44773" spans="71:72" x14ac:dyDescent="0.2">
      <c r="BS44773" s="152"/>
      <c r="BT44773" s="153"/>
    </row>
    <row r="44774" spans="71:72" x14ac:dyDescent="0.2">
      <c r="BS44774" s="152"/>
      <c r="BT44774" s="153"/>
    </row>
    <row r="44775" spans="71:72" x14ac:dyDescent="0.2">
      <c r="BS44775" s="152"/>
      <c r="BT44775" s="153"/>
    </row>
    <row r="44776" spans="71:72" x14ac:dyDescent="0.2">
      <c r="BS44776" s="152"/>
      <c r="BT44776" s="153"/>
    </row>
    <row r="44777" spans="71:72" x14ac:dyDescent="0.2">
      <c r="BS44777" s="152"/>
      <c r="BT44777" s="153"/>
    </row>
    <row r="44778" spans="71:72" x14ac:dyDescent="0.2">
      <c r="BS44778" s="152"/>
      <c r="BT44778" s="153"/>
    </row>
    <row r="44779" spans="71:72" x14ac:dyDescent="0.2">
      <c r="BS44779" s="152"/>
      <c r="BT44779" s="153"/>
    </row>
    <row r="44780" spans="71:72" x14ac:dyDescent="0.2">
      <c r="BS44780" s="152"/>
      <c r="BT44780" s="153"/>
    </row>
    <row r="44781" spans="71:72" x14ac:dyDescent="0.2">
      <c r="BS44781" s="152"/>
      <c r="BT44781" s="153"/>
    </row>
    <row r="44782" spans="71:72" x14ac:dyDescent="0.2">
      <c r="BS44782" s="152"/>
      <c r="BT44782" s="153"/>
    </row>
    <row r="44783" spans="71:72" x14ac:dyDescent="0.2">
      <c r="BS44783" s="152"/>
      <c r="BT44783" s="153"/>
    </row>
    <row r="44784" spans="71:72" x14ac:dyDescent="0.2">
      <c r="BS44784" s="152"/>
      <c r="BT44784" s="153"/>
    </row>
    <row r="44785" spans="71:72" x14ac:dyDescent="0.2">
      <c r="BS44785" s="152"/>
      <c r="BT44785" s="153"/>
    </row>
    <row r="44786" spans="71:72" x14ac:dyDescent="0.2">
      <c r="BS44786" s="152"/>
      <c r="BT44786" s="153"/>
    </row>
    <row r="44787" spans="71:72" x14ac:dyDescent="0.2">
      <c r="BS44787" s="152"/>
      <c r="BT44787" s="153"/>
    </row>
    <row r="44788" spans="71:72" x14ac:dyDescent="0.2">
      <c r="BS44788" s="152"/>
      <c r="BT44788" s="153"/>
    </row>
    <row r="44789" spans="71:72" x14ac:dyDescent="0.2">
      <c r="BS44789" s="152"/>
      <c r="BT44789" s="153"/>
    </row>
    <row r="44790" spans="71:72" x14ac:dyDescent="0.2">
      <c r="BS44790" s="152"/>
      <c r="BT44790" s="153"/>
    </row>
    <row r="44791" spans="71:72" x14ac:dyDescent="0.2">
      <c r="BS44791" s="152"/>
      <c r="BT44791" s="153"/>
    </row>
    <row r="44792" spans="71:72" x14ac:dyDescent="0.2">
      <c r="BS44792" s="152"/>
      <c r="BT44792" s="153"/>
    </row>
    <row r="44793" spans="71:72" x14ac:dyDescent="0.2">
      <c r="BS44793" s="152"/>
      <c r="BT44793" s="153"/>
    </row>
    <row r="44794" spans="71:72" x14ac:dyDescent="0.2">
      <c r="BS44794" s="152"/>
      <c r="BT44794" s="153"/>
    </row>
    <row r="44795" spans="71:72" x14ac:dyDescent="0.2">
      <c r="BS44795" s="152"/>
      <c r="BT44795" s="153"/>
    </row>
    <row r="44796" spans="71:72" x14ac:dyDescent="0.2">
      <c r="BS44796" s="152"/>
      <c r="BT44796" s="153"/>
    </row>
    <row r="44797" spans="71:72" x14ac:dyDescent="0.2">
      <c r="BS44797" s="152"/>
      <c r="BT44797" s="153"/>
    </row>
    <row r="44798" spans="71:72" x14ac:dyDescent="0.2">
      <c r="BS44798" s="152"/>
      <c r="BT44798" s="153"/>
    </row>
    <row r="44799" spans="71:72" x14ac:dyDescent="0.2">
      <c r="BS44799" s="152"/>
      <c r="BT44799" s="153"/>
    </row>
    <row r="44800" spans="71:72" x14ac:dyDescent="0.2">
      <c r="BS44800" s="152"/>
      <c r="BT44800" s="153"/>
    </row>
    <row r="44801" spans="71:72" x14ac:dyDescent="0.2">
      <c r="BS44801" s="152"/>
      <c r="BT44801" s="153"/>
    </row>
    <row r="44802" spans="71:72" x14ac:dyDescent="0.2">
      <c r="BS44802" s="152"/>
      <c r="BT44802" s="153"/>
    </row>
    <row r="44803" spans="71:72" x14ac:dyDescent="0.2">
      <c r="BS44803" s="152"/>
      <c r="BT44803" s="153"/>
    </row>
    <row r="44804" spans="71:72" x14ac:dyDescent="0.2">
      <c r="BS44804" s="152"/>
      <c r="BT44804" s="153"/>
    </row>
    <row r="44805" spans="71:72" x14ac:dyDescent="0.2">
      <c r="BS44805" s="152"/>
      <c r="BT44805" s="153"/>
    </row>
    <row r="44806" spans="71:72" x14ac:dyDescent="0.2">
      <c r="BS44806" s="152"/>
      <c r="BT44806" s="153"/>
    </row>
    <row r="44807" spans="71:72" x14ac:dyDescent="0.2">
      <c r="BS44807" s="152"/>
      <c r="BT44807" s="153"/>
    </row>
    <row r="44808" spans="71:72" x14ac:dyDescent="0.2">
      <c r="BS44808" s="152"/>
      <c r="BT44808" s="153"/>
    </row>
    <row r="44809" spans="71:72" x14ac:dyDescent="0.2">
      <c r="BS44809" s="152"/>
      <c r="BT44809" s="153"/>
    </row>
    <row r="44810" spans="71:72" x14ac:dyDescent="0.2">
      <c r="BS44810" s="152"/>
      <c r="BT44810" s="153"/>
    </row>
    <row r="44811" spans="71:72" x14ac:dyDescent="0.2">
      <c r="BS44811" s="152"/>
      <c r="BT44811" s="153"/>
    </row>
    <row r="44812" spans="71:72" x14ac:dyDescent="0.2">
      <c r="BS44812" s="152"/>
      <c r="BT44812" s="153"/>
    </row>
    <row r="44813" spans="71:72" x14ac:dyDescent="0.2">
      <c r="BS44813" s="152"/>
      <c r="BT44813" s="153"/>
    </row>
    <row r="44814" spans="71:72" x14ac:dyDescent="0.2">
      <c r="BS44814" s="152"/>
      <c r="BT44814" s="153"/>
    </row>
    <row r="44815" spans="71:72" x14ac:dyDescent="0.2">
      <c r="BS44815" s="152"/>
      <c r="BT44815" s="153"/>
    </row>
    <row r="44816" spans="71:72" x14ac:dyDescent="0.2">
      <c r="BS44816" s="152"/>
      <c r="BT44816" s="153"/>
    </row>
    <row r="44817" spans="71:72" x14ac:dyDescent="0.2">
      <c r="BS44817" s="152"/>
      <c r="BT44817" s="153"/>
    </row>
    <row r="44818" spans="71:72" x14ac:dyDescent="0.2">
      <c r="BS44818" s="152"/>
      <c r="BT44818" s="153"/>
    </row>
    <row r="44819" spans="71:72" x14ac:dyDescent="0.2">
      <c r="BS44819" s="152"/>
      <c r="BT44819" s="153"/>
    </row>
    <row r="44820" spans="71:72" x14ac:dyDescent="0.2">
      <c r="BS44820" s="152"/>
      <c r="BT44820" s="153"/>
    </row>
    <row r="44821" spans="71:72" x14ac:dyDescent="0.2">
      <c r="BS44821" s="152"/>
      <c r="BT44821" s="153"/>
    </row>
    <row r="44822" spans="71:72" x14ac:dyDescent="0.2">
      <c r="BS44822" s="152"/>
      <c r="BT44822" s="153"/>
    </row>
    <row r="44823" spans="71:72" x14ac:dyDescent="0.2">
      <c r="BS44823" s="152"/>
      <c r="BT44823" s="153"/>
    </row>
    <row r="44824" spans="71:72" x14ac:dyDescent="0.2">
      <c r="BS44824" s="152"/>
      <c r="BT44824" s="153"/>
    </row>
    <row r="44825" spans="71:72" x14ac:dyDescent="0.2">
      <c r="BS44825" s="152"/>
      <c r="BT44825" s="153"/>
    </row>
    <row r="44826" spans="71:72" x14ac:dyDescent="0.2">
      <c r="BS44826" s="152"/>
      <c r="BT44826" s="153"/>
    </row>
    <row r="44827" spans="71:72" x14ac:dyDescent="0.2">
      <c r="BS44827" s="152"/>
      <c r="BT44827" s="153"/>
    </row>
    <row r="44828" spans="71:72" x14ac:dyDescent="0.2">
      <c r="BS44828" s="152"/>
      <c r="BT44828" s="153"/>
    </row>
    <row r="44829" spans="71:72" x14ac:dyDescent="0.2">
      <c r="BS44829" s="152"/>
      <c r="BT44829" s="153"/>
    </row>
    <row r="44830" spans="71:72" x14ac:dyDescent="0.2">
      <c r="BS44830" s="152"/>
      <c r="BT44830" s="153"/>
    </row>
    <row r="44831" spans="71:72" x14ac:dyDescent="0.2">
      <c r="BS44831" s="152"/>
      <c r="BT44831" s="153"/>
    </row>
    <row r="44832" spans="71:72" x14ac:dyDescent="0.2">
      <c r="BS44832" s="152"/>
      <c r="BT44832" s="153"/>
    </row>
    <row r="44833" spans="71:72" x14ac:dyDescent="0.2">
      <c r="BS44833" s="152"/>
      <c r="BT44833" s="153"/>
    </row>
    <row r="44834" spans="71:72" x14ac:dyDescent="0.2">
      <c r="BS44834" s="152"/>
      <c r="BT44834" s="153"/>
    </row>
    <row r="44835" spans="71:72" x14ac:dyDescent="0.2">
      <c r="BS44835" s="152"/>
      <c r="BT44835" s="153"/>
    </row>
    <row r="44836" spans="71:72" x14ac:dyDescent="0.2">
      <c r="BS44836" s="152"/>
      <c r="BT44836" s="153"/>
    </row>
    <row r="44837" spans="71:72" x14ac:dyDescent="0.2">
      <c r="BS44837" s="152"/>
      <c r="BT44837" s="153"/>
    </row>
    <row r="44838" spans="71:72" x14ac:dyDescent="0.2">
      <c r="BS44838" s="152"/>
      <c r="BT44838" s="153"/>
    </row>
    <row r="44839" spans="71:72" x14ac:dyDescent="0.2">
      <c r="BS44839" s="152"/>
      <c r="BT44839" s="153"/>
    </row>
    <row r="44840" spans="71:72" x14ac:dyDescent="0.2">
      <c r="BS44840" s="152"/>
      <c r="BT44840" s="153"/>
    </row>
    <row r="44841" spans="71:72" x14ac:dyDescent="0.2">
      <c r="BS44841" s="152"/>
      <c r="BT44841" s="153"/>
    </row>
    <row r="44842" spans="71:72" x14ac:dyDescent="0.2">
      <c r="BS44842" s="152"/>
      <c r="BT44842" s="153"/>
    </row>
    <row r="44843" spans="71:72" x14ac:dyDescent="0.2">
      <c r="BS44843" s="152"/>
      <c r="BT44843" s="153"/>
    </row>
    <row r="44844" spans="71:72" x14ac:dyDescent="0.2">
      <c r="BS44844" s="152"/>
      <c r="BT44844" s="153"/>
    </row>
    <row r="44845" spans="71:72" x14ac:dyDescent="0.2">
      <c r="BS44845" s="152"/>
      <c r="BT44845" s="153"/>
    </row>
    <row r="44846" spans="71:72" x14ac:dyDescent="0.2">
      <c r="BS44846" s="152"/>
      <c r="BT44846" s="153"/>
    </row>
    <row r="44847" spans="71:72" x14ac:dyDescent="0.2">
      <c r="BS44847" s="152"/>
      <c r="BT44847" s="153"/>
    </row>
    <row r="44848" spans="71:72" x14ac:dyDescent="0.2">
      <c r="BS44848" s="152"/>
      <c r="BT44848" s="153"/>
    </row>
    <row r="44849" spans="71:72" x14ac:dyDescent="0.2">
      <c r="BS44849" s="152"/>
      <c r="BT44849" s="153"/>
    </row>
    <row r="44850" spans="71:72" x14ac:dyDescent="0.2">
      <c r="BS44850" s="152"/>
      <c r="BT44850" s="153"/>
    </row>
    <row r="44851" spans="71:72" x14ac:dyDescent="0.2">
      <c r="BS44851" s="152"/>
      <c r="BT44851" s="153"/>
    </row>
    <row r="44852" spans="71:72" x14ac:dyDescent="0.2">
      <c r="BS44852" s="152"/>
      <c r="BT44852" s="153"/>
    </row>
    <row r="44853" spans="71:72" x14ac:dyDescent="0.2">
      <c r="BS44853" s="152"/>
      <c r="BT44853" s="153"/>
    </row>
    <row r="44854" spans="71:72" x14ac:dyDescent="0.2">
      <c r="BS44854" s="152"/>
      <c r="BT44854" s="153"/>
    </row>
    <row r="44855" spans="71:72" x14ac:dyDescent="0.2">
      <c r="BS44855" s="152"/>
      <c r="BT44855" s="153"/>
    </row>
    <row r="44856" spans="71:72" x14ac:dyDescent="0.2">
      <c r="BS44856" s="152"/>
      <c r="BT44856" s="153"/>
    </row>
    <row r="44857" spans="71:72" x14ac:dyDescent="0.2">
      <c r="BS44857" s="152"/>
      <c r="BT44857" s="153"/>
    </row>
    <row r="44858" spans="71:72" x14ac:dyDescent="0.2">
      <c r="BS44858" s="152"/>
      <c r="BT44858" s="153"/>
    </row>
    <row r="44859" spans="71:72" x14ac:dyDescent="0.2">
      <c r="BS44859" s="152"/>
      <c r="BT44859" s="153"/>
    </row>
    <row r="44860" spans="71:72" x14ac:dyDescent="0.2">
      <c r="BS44860" s="152"/>
      <c r="BT44860" s="153"/>
    </row>
    <row r="44861" spans="71:72" x14ac:dyDescent="0.2">
      <c r="BS44861" s="152"/>
      <c r="BT44861" s="153"/>
    </row>
    <row r="44862" spans="71:72" x14ac:dyDescent="0.2">
      <c r="BS44862" s="152"/>
      <c r="BT44862" s="153"/>
    </row>
    <row r="44863" spans="71:72" x14ac:dyDescent="0.2">
      <c r="BS44863" s="152"/>
      <c r="BT44863" s="153"/>
    </row>
    <row r="44864" spans="71:72" x14ac:dyDescent="0.2">
      <c r="BS44864" s="152"/>
      <c r="BT44864" s="153"/>
    </row>
    <row r="44865" spans="71:72" x14ac:dyDescent="0.2">
      <c r="BS44865" s="152"/>
      <c r="BT44865" s="153"/>
    </row>
    <row r="44866" spans="71:72" x14ac:dyDescent="0.2">
      <c r="BS44866" s="152"/>
      <c r="BT44866" s="153"/>
    </row>
    <row r="44867" spans="71:72" x14ac:dyDescent="0.2">
      <c r="BS44867" s="152"/>
      <c r="BT44867" s="153"/>
    </row>
    <row r="44868" spans="71:72" x14ac:dyDescent="0.2">
      <c r="BS44868" s="152"/>
      <c r="BT44868" s="153"/>
    </row>
    <row r="44869" spans="71:72" x14ac:dyDescent="0.2">
      <c r="BS44869" s="152"/>
      <c r="BT44869" s="153"/>
    </row>
    <row r="44870" spans="71:72" x14ac:dyDescent="0.2">
      <c r="BS44870" s="152"/>
      <c r="BT44870" s="153"/>
    </row>
    <row r="44871" spans="71:72" x14ac:dyDescent="0.2">
      <c r="BS44871" s="152"/>
      <c r="BT44871" s="153"/>
    </row>
    <row r="44872" spans="71:72" x14ac:dyDescent="0.2">
      <c r="BS44872" s="152"/>
      <c r="BT44872" s="153"/>
    </row>
    <row r="44873" spans="71:72" x14ac:dyDescent="0.2">
      <c r="BS44873" s="152"/>
      <c r="BT44873" s="153"/>
    </row>
    <row r="44874" spans="71:72" x14ac:dyDescent="0.2">
      <c r="BS44874" s="152"/>
      <c r="BT44874" s="153"/>
    </row>
    <row r="44875" spans="71:72" x14ac:dyDescent="0.2">
      <c r="BS44875" s="152"/>
      <c r="BT44875" s="153"/>
    </row>
    <row r="44876" spans="71:72" x14ac:dyDescent="0.2">
      <c r="BS44876" s="152"/>
      <c r="BT44876" s="153"/>
    </row>
    <row r="44877" spans="71:72" x14ac:dyDescent="0.2">
      <c r="BS44877" s="152"/>
      <c r="BT44877" s="153"/>
    </row>
    <row r="44878" spans="71:72" x14ac:dyDescent="0.2">
      <c r="BS44878" s="152"/>
      <c r="BT44878" s="153"/>
    </row>
    <row r="44879" spans="71:72" x14ac:dyDescent="0.2">
      <c r="BS44879" s="152"/>
      <c r="BT44879" s="153"/>
    </row>
    <row r="44880" spans="71:72" x14ac:dyDescent="0.2">
      <c r="BS44880" s="152"/>
      <c r="BT44880" s="153"/>
    </row>
    <row r="44881" spans="71:72" x14ac:dyDescent="0.2">
      <c r="BS44881" s="152"/>
      <c r="BT44881" s="153"/>
    </row>
    <row r="44882" spans="71:72" x14ac:dyDescent="0.2">
      <c r="BS44882" s="152"/>
      <c r="BT44882" s="153"/>
    </row>
    <row r="44883" spans="71:72" x14ac:dyDescent="0.2">
      <c r="BS44883" s="152"/>
      <c r="BT44883" s="153"/>
    </row>
    <row r="44884" spans="71:72" x14ac:dyDescent="0.2">
      <c r="BS44884" s="152"/>
      <c r="BT44884" s="153"/>
    </row>
    <row r="44885" spans="71:72" x14ac:dyDescent="0.2">
      <c r="BS44885" s="152"/>
      <c r="BT44885" s="153"/>
    </row>
    <row r="44886" spans="71:72" x14ac:dyDescent="0.2">
      <c r="BS44886" s="152"/>
      <c r="BT44886" s="153"/>
    </row>
    <row r="44887" spans="71:72" x14ac:dyDescent="0.2">
      <c r="BS44887" s="152"/>
      <c r="BT44887" s="153"/>
    </row>
    <row r="44888" spans="71:72" x14ac:dyDescent="0.2">
      <c r="BS44888" s="152"/>
      <c r="BT44888" s="153"/>
    </row>
    <row r="44889" spans="71:72" x14ac:dyDescent="0.2">
      <c r="BS44889" s="152"/>
      <c r="BT44889" s="153"/>
    </row>
    <row r="44890" spans="71:72" x14ac:dyDescent="0.2">
      <c r="BS44890" s="152"/>
      <c r="BT44890" s="153"/>
    </row>
    <row r="44891" spans="71:72" x14ac:dyDescent="0.2">
      <c r="BS44891" s="152"/>
      <c r="BT44891" s="153"/>
    </row>
    <row r="44892" spans="71:72" x14ac:dyDescent="0.2">
      <c r="BS44892" s="152"/>
      <c r="BT44892" s="153"/>
    </row>
    <row r="44893" spans="71:72" x14ac:dyDescent="0.2">
      <c r="BS44893" s="152"/>
      <c r="BT44893" s="153"/>
    </row>
    <row r="44894" spans="71:72" x14ac:dyDescent="0.2">
      <c r="BS44894" s="152"/>
      <c r="BT44894" s="153"/>
    </row>
    <row r="44895" spans="71:72" x14ac:dyDescent="0.2">
      <c r="BS44895" s="152"/>
      <c r="BT44895" s="153"/>
    </row>
    <row r="44896" spans="71:72" x14ac:dyDescent="0.2">
      <c r="BS44896" s="152"/>
      <c r="BT44896" s="153"/>
    </row>
    <row r="44897" spans="71:72" x14ac:dyDescent="0.2">
      <c r="BS44897" s="152"/>
      <c r="BT44897" s="153"/>
    </row>
    <row r="44898" spans="71:72" x14ac:dyDescent="0.2">
      <c r="BS44898" s="152"/>
      <c r="BT44898" s="153"/>
    </row>
    <row r="44899" spans="71:72" x14ac:dyDescent="0.2">
      <c r="BS44899" s="152"/>
      <c r="BT44899" s="153"/>
    </row>
    <row r="44900" spans="71:72" x14ac:dyDescent="0.2">
      <c r="BS44900" s="152"/>
      <c r="BT44900" s="153"/>
    </row>
    <row r="44901" spans="71:72" x14ac:dyDescent="0.2">
      <c r="BS44901" s="152"/>
      <c r="BT44901" s="153"/>
    </row>
    <row r="44902" spans="71:72" x14ac:dyDescent="0.2">
      <c r="BS44902" s="152"/>
      <c r="BT44902" s="153"/>
    </row>
    <row r="44903" spans="71:72" x14ac:dyDescent="0.2">
      <c r="BS44903" s="152"/>
      <c r="BT44903" s="153"/>
    </row>
    <row r="44904" spans="71:72" x14ac:dyDescent="0.2">
      <c r="BS44904" s="152"/>
      <c r="BT44904" s="153"/>
    </row>
    <row r="44905" spans="71:72" x14ac:dyDescent="0.2">
      <c r="BS44905" s="152"/>
      <c r="BT44905" s="153"/>
    </row>
    <row r="44906" spans="71:72" x14ac:dyDescent="0.2">
      <c r="BS44906" s="152"/>
      <c r="BT44906" s="153"/>
    </row>
    <row r="44907" spans="71:72" x14ac:dyDescent="0.2">
      <c r="BS44907" s="152"/>
      <c r="BT44907" s="153"/>
    </row>
    <row r="44908" spans="71:72" x14ac:dyDescent="0.2">
      <c r="BS44908" s="152"/>
      <c r="BT44908" s="153"/>
    </row>
    <row r="44909" spans="71:72" x14ac:dyDescent="0.2">
      <c r="BS44909" s="152"/>
      <c r="BT44909" s="153"/>
    </row>
    <row r="44910" spans="71:72" x14ac:dyDescent="0.2">
      <c r="BS44910" s="152"/>
      <c r="BT44910" s="153"/>
    </row>
    <row r="44911" spans="71:72" x14ac:dyDescent="0.2">
      <c r="BS44911" s="152"/>
      <c r="BT44911" s="153"/>
    </row>
    <row r="44912" spans="71:72" x14ac:dyDescent="0.2">
      <c r="BS44912" s="152"/>
      <c r="BT44912" s="153"/>
    </row>
    <row r="44913" spans="71:72" x14ac:dyDescent="0.2">
      <c r="BS44913" s="152"/>
      <c r="BT44913" s="153"/>
    </row>
    <row r="44914" spans="71:72" x14ac:dyDescent="0.2">
      <c r="BS44914" s="152"/>
      <c r="BT44914" s="153"/>
    </row>
    <row r="44915" spans="71:72" x14ac:dyDescent="0.2">
      <c r="BS44915" s="152"/>
      <c r="BT44915" s="153"/>
    </row>
    <row r="44916" spans="71:72" x14ac:dyDescent="0.2">
      <c r="BS44916" s="152"/>
      <c r="BT44916" s="153"/>
    </row>
    <row r="44917" spans="71:72" x14ac:dyDescent="0.2">
      <c r="BS44917" s="152"/>
      <c r="BT44917" s="153"/>
    </row>
    <row r="44918" spans="71:72" x14ac:dyDescent="0.2">
      <c r="BS44918" s="152"/>
      <c r="BT44918" s="153"/>
    </row>
    <row r="44919" spans="71:72" x14ac:dyDescent="0.2">
      <c r="BS44919" s="152"/>
      <c r="BT44919" s="153"/>
    </row>
    <row r="44920" spans="71:72" x14ac:dyDescent="0.2">
      <c r="BS44920" s="152"/>
      <c r="BT44920" s="153"/>
    </row>
    <row r="44921" spans="71:72" x14ac:dyDescent="0.2">
      <c r="BS44921" s="152"/>
      <c r="BT44921" s="153"/>
    </row>
    <row r="44922" spans="71:72" x14ac:dyDescent="0.2">
      <c r="BS44922" s="152"/>
      <c r="BT44922" s="153"/>
    </row>
    <row r="44923" spans="71:72" x14ac:dyDescent="0.2">
      <c r="BS44923" s="152"/>
      <c r="BT44923" s="153"/>
    </row>
    <row r="44924" spans="71:72" x14ac:dyDescent="0.2">
      <c r="BS44924" s="152"/>
      <c r="BT44924" s="153"/>
    </row>
    <row r="44925" spans="71:72" x14ac:dyDescent="0.2">
      <c r="BS44925" s="152"/>
      <c r="BT44925" s="153"/>
    </row>
    <row r="44926" spans="71:72" x14ac:dyDescent="0.2">
      <c r="BS44926" s="152"/>
      <c r="BT44926" s="153"/>
    </row>
    <row r="44927" spans="71:72" x14ac:dyDescent="0.2">
      <c r="BS44927" s="152"/>
      <c r="BT44927" s="153"/>
    </row>
    <row r="44928" spans="71:72" x14ac:dyDescent="0.2">
      <c r="BS44928" s="152"/>
      <c r="BT44928" s="153"/>
    </row>
    <row r="44929" spans="71:72" x14ac:dyDescent="0.2">
      <c r="BS44929" s="152"/>
      <c r="BT44929" s="153"/>
    </row>
    <row r="44930" spans="71:72" x14ac:dyDescent="0.2">
      <c r="BS44930" s="152"/>
      <c r="BT44930" s="153"/>
    </row>
    <row r="44931" spans="71:72" x14ac:dyDescent="0.2">
      <c r="BS44931" s="152"/>
      <c r="BT44931" s="153"/>
    </row>
    <row r="44932" spans="71:72" x14ac:dyDescent="0.2">
      <c r="BS44932" s="152"/>
      <c r="BT44932" s="153"/>
    </row>
    <row r="44933" spans="71:72" x14ac:dyDescent="0.2">
      <c r="BS44933" s="152"/>
      <c r="BT44933" s="153"/>
    </row>
    <row r="44934" spans="71:72" x14ac:dyDescent="0.2">
      <c r="BS44934" s="152"/>
      <c r="BT44934" s="153"/>
    </row>
    <row r="44935" spans="71:72" x14ac:dyDescent="0.2">
      <c r="BS44935" s="152"/>
      <c r="BT44935" s="153"/>
    </row>
    <row r="44936" spans="71:72" x14ac:dyDescent="0.2">
      <c r="BS44936" s="152"/>
      <c r="BT44936" s="153"/>
    </row>
    <row r="44937" spans="71:72" x14ac:dyDescent="0.2">
      <c r="BS44937" s="152"/>
      <c r="BT44937" s="153"/>
    </row>
    <row r="44938" spans="71:72" x14ac:dyDescent="0.2">
      <c r="BS44938" s="152"/>
      <c r="BT44938" s="153"/>
    </row>
    <row r="44939" spans="71:72" x14ac:dyDescent="0.2">
      <c r="BS44939" s="152"/>
      <c r="BT44939" s="153"/>
    </row>
    <row r="44940" spans="71:72" x14ac:dyDescent="0.2">
      <c r="BS44940" s="152"/>
      <c r="BT44940" s="153"/>
    </row>
    <row r="44941" spans="71:72" x14ac:dyDescent="0.2">
      <c r="BS44941" s="152"/>
      <c r="BT44941" s="153"/>
    </row>
    <row r="44942" spans="71:72" x14ac:dyDescent="0.2">
      <c r="BS44942" s="152"/>
      <c r="BT44942" s="153"/>
    </row>
    <row r="44943" spans="71:72" x14ac:dyDescent="0.2">
      <c r="BS44943" s="152"/>
      <c r="BT44943" s="153"/>
    </row>
    <row r="44944" spans="71:72" x14ac:dyDescent="0.2">
      <c r="BS44944" s="152"/>
      <c r="BT44944" s="153"/>
    </row>
    <row r="44945" spans="71:72" x14ac:dyDescent="0.2">
      <c r="BS44945" s="152"/>
      <c r="BT44945" s="153"/>
    </row>
    <row r="44946" spans="71:72" x14ac:dyDescent="0.2">
      <c r="BS44946" s="152"/>
      <c r="BT44946" s="153"/>
    </row>
    <row r="44947" spans="71:72" x14ac:dyDescent="0.2">
      <c r="BS44947" s="152"/>
      <c r="BT44947" s="153"/>
    </row>
    <row r="44948" spans="71:72" x14ac:dyDescent="0.2">
      <c r="BS44948" s="152"/>
      <c r="BT44948" s="153"/>
    </row>
    <row r="44949" spans="71:72" x14ac:dyDescent="0.2">
      <c r="BS44949" s="152"/>
      <c r="BT44949" s="153"/>
    </row>
    <row r="44950" spans="71:72" x14ac:dyDescent="0.2">
      <c r="BS44950" s="152"/>
      <c r="BT44950" s="153"/>
    </row>
    <row r="44951" spans="71:72" x14ac:dyDescent="0.2">
      <c r="BS44951" s="152"/>
      <c r="BT44951" s="153"/>
    </row>
    <row r="44952" spans="71:72" x14ac:dyDescent="0.2">
      <c r="BS44952" s="152"/>
      <c r="BT44952" s="153"/>
    </row>
    <row r="44953" spans="71:72" x14ac:dyDescent="0.2">
      <c r="BS44953" s="152"/>
      <c r="BT44953" s="153"/>
    </row>
    <row r="44954" spans="71:72" x14ac:dyDescent="0.2">
      <c r="BS44954" s="152"/>
      <c r="BT44954" s="153"/>
    </row>
    <row r="44955" spans="71:72" x14ac:dyDescent="0.2">
      <c r="BS44955" s="152"/>
      <c r="BT44955" s="153"/>
    </row>
    <row r="44956" spans="71:72" x14ac:dyDescent="0.2">
      <c r="BS44956" s="152"/>
      <c r="BT44956" s="153"/>
    </row>
    <row r="44957" spans="71:72" x14ac:dyDescent="0.2">
      <c r="BS44957" s="152"/>
      <c r="BT44957" s="153"/>
    </row>
    <row r="44958" spans="71:72" x14ac:dyDescent="0.2">
      <c r="BS44958" s="152"/>
      <c r="BT44958" s="153"/>
    </row>
    <row r="44959" spans="71:72" x14ac:dyDescent="0.2">
      <c r="BS44959" s="152"/>
      <c r="BT44959" s="153"/>
    </row>
    <row r="44960" spans="71:72" x14ac:dyDescent="0.2">
      <c r="BS44960" s="152"/>
      <c r="BT44960" s="153"/>
    </row>
    <row r="44961" spans="71:72" x14ac:dyDescent="0.2">
      <c r="BS44961" s="152"/>
      <c r="BT44961" s="153"/>
    </row>
    <row r="44962" spans="71:72" x14ac:dyDescent="0.2">
      <c r="BS44962" s="152"/>
      <c r="BT44962" s="153"/>
    </row>
    <row r="44963" spans="71:72" x14ac:dyDescent="0.2">
      <c r="BS44963" s="152"/>
      <c r="BT44963" s="153"/>
    </row>
    <row r="44964" spans="71:72" x14ac:dyDescent="0.2">
      <c r="BS44964" s="152"/>
      <c r="BT44964" s="153"/>
    </row>
    <row r="44965" spans="71:72" x14ac:dyDescent="0.2">
      <c r="BS44965" s="152"/>
      <c r="BT44965" s="153"/>
    </row>
    <row r="44966" spans="71:72" x14ac:dyDescent="0.2">
      <c r="BS44966" s="152"/>
      <c r="BT44966" s="153"/>
    </row>
    <row r="44967" spans="71:72" x14ac:dyDescent="0.2">
      <c r="BS44967" s="152"/>
      <c r="BT44967" s="153"/>
    </row>
    <row r="44968" spans="71:72" x14ac:dyDescent="0.2">
      <c r="BS44968" s="152"/>
      <c r="BT44968" s="153"/>
    </row>
    <row r="44969" spans="71:72" x14ac:dyDescent="0.2">
      <c r="BS44969" s="152"/>
      <c r="BT44969" s="153"/>
    </row>
    <row r="44970" spans="71:72" x14ac:dyDescent="0.2">
      <c r="BS44970" s="152"/>
      <c r="BT44970" s="153"/>
    </row>
    <row r="44971" spans="71:72" x14ac:dyDescent="0.2">
      <c r="BS44971" s="152"/>
      <c r="BT44971" s="153"/>
    </row>
    <row r="44972" spans="71:72" x14ac:dyDescent="0.2">
      <c r="BS44972" s="152"/>
      <c r="BT44972" s="153"/>
    </row>
    <row r="44973" spans="71:72" x14ac:dyDescent="0.2">
      <c r="BS44973" s="152"/>
      <c r="BT44973" s="153"/>
    </row>
    <row r="44974" spans="71:72" x14ac:dyDescent="0.2">
      <c r="BS44974" s="152"/>
      <c r="BT44974" s="153"/>
    </row>
    <row r="44975" spans="71:72" x14ac:dyDescent="0.2">
      <c r="BS44975" s="152"/>
      <c r="BT44975" s="153"/>
    </row>
    <row r="44976" spans="71:72" x14ac:dyDescent="0.2">
      <c r="BS44976" s="152"/>
      <c r="BT44976" s="153"/>
    </row>
    <row r="44977" spans="71:72" x14ac:dyDescent="0.2">
      <c r="BS44977" s="152"/>
      <c r="BT44977" s="153"/>
    </row>
    <row r="44978" spans="71:72" x14ac:dyDescent="0.2">
      <c r="BS44978" s="152"/>
      <c r="BT44978" s="153"/>
    </row>
    <row r="44979" spans="71:72" x14ac:dyDescent="0.2">
      <c r="BS44979" s="152"/>
      <c r="BT44979" s="153"/>
    </row>
    <row r="44980" spans="71:72" x14ac:dyDescent="0.2">
      <c r="BS44980" s="152"/>
      <c r="BT44980" s="153"/>
    </row>
    <row r="44981" spans="71:72" x14ac:dyDescent="0.2">
      <c r="BS44981" s="152"/>
      <c r="BT44981" s="153"/>
    </row>
    <row r="44982" spans="71:72" x14ac:dyDescent="0.2">
      <c r="BS44982" s="152"/>
      <c r="BT44982" s="153"/>
    </row>
    <row r="44983" spans="71:72" x14ac:dyDescent="0.2">
      <c r="BS44983" s="152"/>
      <c r="BT44983" s="153"/>
    </row>
    <row r="44984" spans="71:72" x14ac:dyDescent="0.2">
      <c r="BS44984" s="152"/>
      <c r="BT44984" s="153"/>
    </row>
    <row r="44985" spans="71:72" x14ac:dyDescent="0.2">
      <c r="BS44985" s="152"/>
      <c r="BT44985" s="153"/>
    </row>
    <row r="44986" spans="71:72" x14ac:dyDescent="0.2">
      <c r="BS44986" s="152"/>
      <c r="BT44986" s="153"/>
    </row>
    <row r="44987" spans="71:72" x14ac:dyDescent="0.2">
      <c r="BS44987" s="152"/>
      <c r="BT44987" s="153"/>
    </row>
    <row r="44988" spans="71:72" x14ac:dyDescent="0.2">
      <c r="BS44988" s="152"/>
      <c r="BT44988" s="153"/>
    </row>
    <row r="44989" spans="71:72" x14ac:dyDescent="0.2">
      <c r="BS44989" s="152"/>
      <c r="BT44989" s="153"/>
    </row>
    <row r="44990" spans="71:72" x14ac:dyDescent="0.2">
      <c r="BS44990" s="152"/>
      <c r="BT44990" s="153"/>
    </row>
    <row r="44991" spans="71:72" x14ac:dyDescent="0.2">
      <c r="BS44991" s="152"/>
      <c r="BT44991" s="153"/>
    </row>
    <row r="44992" spans="71:72" x14ac:dyDescent="0.2">
      <c r="BS44992" s="152"/>
      <c r="BT44992" s="153"/>
    </row>
    <row r="44993" spans="71:72" x14ac:dyDescent="0.2">
      <c r="BS44993" s="152"/>
      <c r="BT44993" s="153"/>
    </row>
    <row r="44994" spans="71:72" x14ac:dyDescent="0.2">
      <c r="BS44994" s="152"/>
      <c r="BT44994" s="153"/>
    </row>
    <row r="44995" spans="71:72" x14ac:dyDescent="0.2">
      <c r="BS44995" s="152"/>
      <c r="BT44995" s="153"/>
    </row>
    <row r="44996" spans="71:72" x14ac:dyDescent="0.2">
      <c r="BS44996" s="152"/>
      <c r="BT44996" s="153"/>
    </row>
    <row r="44997" spans="71:72" x14ac:dyDescent="0.2">
      <c r="BS44997" s="152"/>
      <c r="BT44997" s="153"/>
    </row>
    <row r="44998" spans="71:72" x14ac:dyDescent="0.2">
      <c r="BS44998" s="152"/>
      <c r="BT44998" s="153"/>
    </row>
    <row r="44999" spans="71:72" x14ac:dyDescent="0.2">
      <c r="BS44999" s="152"/>
      <c r="BT44999" s="153"/>
    </row>
    <row r="45000" spans="71:72" x14ac:dyDescent="0.2">
      <c r="BS45000" s="152"/>
      <c r="BT45000" s="153"/>
    </row>
    <row r="45001" spans="71:72" x14ac:dyDescent="0.2">
      <c r="BS45001" s="152"/>
      <c r="BT45001" s="153"/>
    </row>
    <row r="45002" spans="71:72" x14ac:dyDescent="0.2">
      <c r="BS45002" s="152"/>
      <c r="BT45002" s="153"/>
    </row>
    <row r="45003" spans="71:72" x14ac:dyDescent="0.2">
      <c r="BS45003" s="152"/>
      <c r="BT45003" s="153"/>
    </row>
    <row r="45004" spans="71:72" x14ac:dyDescent="0.2">
      <c r="BS45004" s="152"/>
      <c r="BT45004" s="153"/>
    </row>
    <row r="45005" spans="71:72" x14ac:dyDescent="0.2">
      <c r="BS45005" s="152"/>
      <c r="BT45005" s="153"/>
    </row>
    <row r="45006" spans="71:72" x14ac:dyDescent="0.2">
      <c r="BS45006" s="152"/>
      <c r="BT45006" s="153"/>
    </row>
    <row r="45007" spans="71:72" x14ac:dyDescent="0.2">
      <c r="BS45007" s="152"/>
      <c r="BT45007" s="153"/>
    </row>
    <row r="45008" spans="71:72" x14ac:dyDescent="0.2">
      <c r="BS45008" s="152"/>
      <c r="BT45008" s="153"/>
    </row>
    <row r="45009" spans="71:72" x14ac:dyDescent="0.2">
      <c r="BS45009" s="152"/>
      <c r="BT45009" s="153"/>
    </row>
    <row r="45010" spans="71:72" x14ac:dyDescent="0.2">
      <c r="BS45010" s="152"/>
      <c r="BT45010" s="153"/>
    </row>
    <row r="45011" spans="71:72" x14ac:dyDescent="0.2">
      <c r="BS45011" s="152"/>
      <c r="BT45011" s="153"/>
    </row>
    <row r="45012" spans="71:72" x14ac:dyDescent="0.2">
      <c r="BS45012" s="152"/>
      <c r="BT45012" s="153"/>
    </row>
    <row r="45013" spans="71:72" x14ac:dyDescent="0.2">
      <c r="BS45013" s="152"/>
      <c r="BT45013" s="153"/>
    </row>
    <row r="45014" spans="71:72" x14ac:dyDescent="0.2">
      <c r="BS45014" s="152"/>
      <c r="BT45014" s="153"/>
    </row>
    <row r="45015" spans="71:72" x14ac:dyDescent="0.2">
      <c r="BS45015" s="152"/>
      <c r="BT45015" s="153"/>
    </row>
    <row r="45016" spans="71:72" x14ac:dyDescent="0.2">
      <c r="BS45016" s="152"/>
      <c r="BT45016" s="153"/>
    </row>
    <row r="45017" spans="71:72" x14ac:dyDescent="0.2">
      <c r="BS45017" s="152"/>
      <c r="BT45017" s="153"/>
    </row>
    <row r="45018" spans="71:72" x14ac:dyDescent="0.2">
      <c r="BS45018" s="152"/>
      <c r="BT45018" s="153"/>
    </row>
    <row r="45019" spans="71:72" x14ac:dyDescent="0.2">
      <c r="BS45019" s="152"/>
      <c r="BT45019" s="153"/>
    </row>
    <row r="45020" spans="71:72" x14ac:dyDescent="0.2">
      <c r="BS45020" s="152"/>
      <c r="BT45020" s="153"/>
    </row>
    <row r="45021" spans="71:72" x14ac:dyDescent="0.2">
      <c r="BS45021" s="152"/>
      <c r="BT45021" s="153"/>
    </row>
    <row r="45022" spans="71:72" x14ac:dyDescent="0.2">
      <c r="BS45022" s="152"/>
      <c r="BT45022" s="153"/>
    </row>
    <row r="45023" spans="71:72" x14ac:dyDescent="0.2">
      <c r="BS45023" s="152"/>
      <c r="BT45023" s="153"/>
    </row>
    <row r="45024" spans="71:72" x14ac:dyDescent="0.2">
      <c r="BS45024" s="152"/>
      <c r="BT45024" s="153"/>
    </row>
    <row r="45025" spans="71:72" x14ac:dyDescent="0.2">
      <c r="BS45025" s="152"/>
      <c r="BT45025" s="153"/>
    </row>
    <row r="45026" spans="71:72" x14ac:dyDescent="0.2">
      <c r="BS45026" s="152"/>
      <c r="BT45026" s="153"/>
    </row>
    <row r="45027" spans="71:72" x14ac:dyDescent="0.2">
      <c r="BS45027" s="152"/>
      <c r="BT45027" s="153"/>
    </row>
    <row r="45028" spans="71:72" x14ac:dyDescent="0.2">
      <c r="BS45028" s="152"/>
      <c r="BT45028" s="153"/>
    </row>
    <row r="45029" spans="71:72" x14ac:dyDescent="0.2">
      <c r="BS45029" s="152"/>
      <c r="BT45029" s="153"/>
    </row>
    <row r="45030" spans="71:72" x14ac:dyDescent="0.2">
      <c r="BS45030" s="152"/>
      <c r="BT45030" s="153"/>
    </row>
    <row r="45031" spans="71:72" x14ac:dyDescent="0.2">
      <c r="BS45031" s="152"/>
      <c r="BT45031" s="153"/>
    </row>
    <row r="45032" spans="71:72" x14ac:dyDescent="0.2">
      <c r="BS45032" s="152"/>
      <c r="BT45032" s="153"/>
    </row>
    <row r="45033" spans="71:72" x14ac:dyDescent="0.2">
      <c r="BS45033" s="152"/>
      <c r="BT45033" s="153"/>
    </row>
    <row r="45034" spans="71:72" x14ac:dyDescent="0.2">
      <c r="BS45034" s="152"/>
      <c r="BT45034" s="153"/>
    </row>
    <row r="45035" spans="71:72" x14ac:dyDescent="0.2">
      <c r="BS45035" s="152"/>
      <c r="BT45035" s="153"/>
    </row>
    <row r="45036" spans="71:72" x14ac:dyDescent="0.2">
      <c r="BS45036" s="152"/>
      <c r="BT45036" s="153"/>
    </row>
    <row r="45037" spans="71:72" x14ac:dyDescent="0.2">
      <c r="BS45037" s="152"/>
      <c r="BT45037" s="153"/>
    </row>
    <row r="45038" spans="71:72" x14ac:dyDescent="0.2">
      <c r="BS45038" s="152"/>
      <c r="BT45038" s="153"/>
    </row>
    <row r="45039" spans="71:72" x14ac:dyDescent="0.2">
      <c r="BS45039" s="152"/>
      <c r="BT45039" s="153"/>
    </row>
    <row r="45040" spans="71:72" x14ac:dyDescent="0.2">
      <c r="BS45040" s="152"/>
      <c r="BT45040" s="153"/>
    </row>
    <row r="45041" spans="71:72" x14ac:dyDescent="0.2">
      <c r="BS45041" s="152"/>
      <c r="BT45041" s="153"/>
    </row>
    <row r="45042" spans="71:72" x14ac:dyDescent="0.2">
      <c r="BS45042" s="152"/>
      <c r="BT45042" s="153"/>
    </row>
    <row r="45043" spans="71:72" x14ac:dyDescent="0.2">
      <c r="BS45043" s="152"/>
      <c r="BT45043" s="153"/>
    </row>
    <row r="45044" spans="71:72" x14ac:dyDescent="0.2">
      <c r="BS45044" s="152"/>
      <c r="BT45044" s="153"/>
    </row>
    <row r="45045" spans="71:72" x14ac:dyDescent="0.2">
      <c r="BS45045" s="152"/>
      <c r="BT45045" s="153"/>
    </row>
    <row r="45046" spans="71:72" x14ac:dyDescent="0.2">
      <c r="BS45046" s="152"/>
      <c r="BT45046" s="153"/>
    </row>
    <row r="45047" spans="71:72" x14ac:dyDescent="0.2">
      <c r="BS45047" s="152"/>
      <c r="BT45047" s="153"/>
    </row>
    <row r="45048" spans="71:72" x14ac:dyDescent="0.2">
      <c r="BS45048" s="152"/>
      <c r="BT45048" s="153"/>
    </row>
    <row r="45049" spans="71:72" x14ac:dyDescent="0.2">
      <c r="BS45049" s="152"/>
      <c r="BT45049" s="153"/>
    </row>
    <row r="45050" spans="71:72" x14ac:dyDescent="0.2">
      <c r="BS45050" s="152"/>
      <c r="BT45050" s="153"/>
    </row>
    <row r="45051" spans="71:72" x14ac:dyDescent="0.2">
      <c r="BS45051" s="152"/>
      <c r="BT45051" s="153"/>
    </row>
    <row r="45052" spans="71:72" x14ac:dyDescent="0.2">
      <c r="BS45052" s="152"/>
      <c r="BT45052" s="153"/>
    </row>
    <row r="45053" spans="71:72" x14ac:dyDescent="0.2">
      <c r="BS45053" s="152"/>
      <c r="BT45053" s="153"/>
    </row>
    <row r="45054" spans="71:72" x14ac:dyDescent="0.2">
      <c r="BS45054" s="152"/>
      <c r="BT45054" s="153"/>
    </row>
    <row r="45055" spans="71:72" x14ac:dyDescent="0.2">
      <c r="BS45055" s="152"/>
      <c r="BT45055" s="153"/>
    </row>
    <row r="45056" spans="71:72" x14ac:dyDescent="0.2">
      <c r="BS45056" s="152"/>
      <c r="BT45056" s="153"/>
    </row>
    <row r="45057" spans="71:72" x14ac:dyDescent="0.2">
      <c r="BS45057" s="152"/>
      <c r="BT45057" s="153"/>
    </row>
    <row r="45058" spans="71:72" x14ac:dyDescent="0.2">
      <c r="BS45058" s="152"/>
      <c r="BT45058" s="153"/>
    </row>
    <row r="45059" spans="71:72" x14ac:dyDescent="0.2">
      <c r="BS45059" s="152"/>
      <c r="BT45059" s="153"/>
    </row>
    <row r="45060" spans="71:72" x14ac:dyDescent="0.2">
      <c r="BS45060" s="152"/>
      <c r="BT45060" s="153"/>
    </row>
    <row r="45061" spans="71:72" x14ac:dyDescent="0.2">
      <c r="BS45061" s="152"/>
      <c r="BT45061" s="153"/>
    </row>
    <row r="45062" spans="71:72" x14ac:dyDescent="0.2">
      <c r="BS45062" s="152"/>
      <c r="BT45062" s="153"/>
    </row>
    <row r="45063" spans="71:72" x14ac:dyDescent="0.2">
      <c r="BS45063" s="152"/>
      <c r="BT45063" s="153"/>
    </row>
    <row r="45064" spans="71:72" x14ac:dyDescent="0.2">
      <c r="BS45064" s="152"/>
      <c r="BT45064" s="153"/>
    </row>
    <row r="45065" spans="71:72" x14ac:dyDescent="0.2">
      <c r="BS45065" s="152"/>
      <c r="BT45065" s="153"/>
    </row>
    <row r="45066" spans="71:72" x14ac:dyDescent="0.2">
      <c r="BS45066" s="152"/>
      <c r="BT45066" s="153"/>
    </row>
    <row r="45067" spans="71:72" x14ac:dyDescent="0.2">
      <c r="BS45067" s="152"/>
      <c r="BT45067" s="153"/>
    </row>
    <row r="45068" spans="71:72" x14ac:dyDescent="0.2">
      <c r="BS45068" s="152"/>
      <c r="BT45068" s="153"/>
    </row>
    <row r="45069" spans="71:72" x14ac:dyDescent="0.2">
      <c r="BS45069" s="152"/>
      <c r="BT45069" s="153"/>
    </row>
    <row r="45070" spans="71:72" x14ac:dyDescent="0.2">
      <c r="BS45070" s="152"/>
      <c r="BT45070" s="153"/>
    </row>
    <row r="45071" spans="71:72" x14ac:dyDescent="0.2">
      <c r="BS45071" s="152"/>
      <c r="BT45071" s="153"/>
    </row>
    <row r="45072" spans="71:72" x14ac:dyDescent="0.2">
      <c r="BS45072" s="152"/>
      <c r="BT45072" s="153"/>
    </row>
    <row r="45073" spans="71:72" x14ac:dyDescent="0.2">
      <c r="BS45073" s="152"/>
      <c r="BT45073" s="153"/>
    </row>
    <row r="45074" spans="71:72" x14ac:dyDescent="0.2">
      <c r="BS45074" s="152"/>
      <c r="BT45074" s="153"/>
    </row>
    <row r="45075" spans="71:72" x14ac:dyDescent="0.2">
      <c r="BS45075" s="152"/>
      <c r="BT45075" s="153"/>
    </row>
    <row r="45076" spans="71:72" x14ac:dyDescent="0.2">
      <c r="BS45076" s="152"/>
      <c r="BT45076" s="153"/>
    </row>
    <row r="45077" spans="71:72" x14ac:dyDescent="0.2">
      <c r="BS45077" s="152"/>
      <c r="BT45077" s="153"/>
    </row>
    <row r="45078" spans="71:72" x14ac:dyDescent="0.2">
      <c r="BS45078" s="152"/>
      <c r="BT45078" s="153"/>
    </row>
    <row r="45079" spans="71:72" x14ac:dyDescent="0.2">
      <c r="BS45079" s="152"/>
      <c r="BT45079" s="153"/>
    </row>
    <row r="45080" spans="71:72" x14ac:dyDescent="0.2">
      <c r="BS45080" s="152"/>
      <c r="BT45080" s="153"/>
    </row>
    <row r="45081" spans="71:72" x14ac:dyDescent="0.2">
      <c r="BS45081" s="152"/>
      <c r="BT45081" s="153"/>
    </row>
    <row r="45082" spans="71:72" x14ac:dyDescent="0.2">
      <c r="BS45082" s="152"/>
      <c r="BT45082" s="153"/>
    </row>
    <row r="45083" spans="71:72" x14ac:dyDescent="0.2">
      <c r="BS45083" s="152"/>
      <c r="BT45083" s="153"/>
    </row>
    <row r="45084" spans="71:72" x14ac:dyDescent="0.2">
      <c r="BS45084" s="152"/>
      <c r="BT45084" s="153"/>
    </row>
    <row r="45085" spans="71:72" x14ac:dyDescent="0.2">
      <c r="BS45085" s="152"/>
      <c r="BT45085" s="153"/>
    </row>
    <row r="45086" spans="71:72" x14ac:dyDescent="0.2">
      <c r="BS45086" s="152"/>
      <c r="BT45086" s="153"/>
    </row>
    <row r="45087" spans="71:72" x14ac:dyDescent="0.2">
      <c r="BS45087" s="152"/>
      <c r="BT45087" s="153"/>
    </row>
    <row r="45088" spans="71:72" x14ac:dyDescent="0.2">
      <c r="BS45088" s="152"/>
      <c r="BT45088" s="153"/>
    </row>
    <row r="45089" spans="71:72" x14ac:dyDescent="0.2">
      <c r="BS45089" s="152"/>
      <c r="BT45089" s="153"/>
    </row>
    <row r="45090" spans="71:72" x14ac:dyDescent="0.2">
      <c r="BS45090" s="152"/>
      <c r="BT45090" s="153"/>
    </row>
    <row r="45091" spans="71:72" x14ac:dyDescent="0.2">
      <c r="BS45091" s="152"/>
      <c r="BT45091" s="153"/>
    </row>
    <row r="45092" spans="71:72" x14ac:dyDescent="0.2">
      <c r="BS45092" s="152"/>
      <c r="BT45092" s="153"/>
    </row>
    <row r="45093" spans="71:72" x14ac:dyDescent="0.2">
      <c r="BS45093" s="152"/>
      <c r="BT45093" s="153"/>
    </row>
    <row r="45094" spans="71:72" x14ac:dyDescent="0.2">
      <c r="BS45094" s="152"/>
      <c r="BT45094" s="153"/>
    </row>
    <row r="45095" spans="71:72" x14ac:dyDescent="0.2">
      <c r="BS45095" s="152"/>
      <c r="BT45095" s="153"/>
    </row>
    <row r="45096" spans="71:72" x14ac:dyDescent="0.2">
      <c r="BS45096" s="152"/>
      <c r="BT45096" s="153"/>
    </row>
    <row r="45097" spans="71:72" x14ac:dyDescent="0.2">
      <c r="BS45097" s="152"/>
      <c r="BT45097" s="153"/>
    </row>
    <row r="45098" spans="71:72" x14ac:dyDescent="0.2">
      <c r="BS45098" s="152"/>
      <c r="BT45098" s="153"/>
    </row>
    <row r="45099" spans="71:72" x14ac:dyDescent="0.2">
      <c r="BS45099" s="152"/>
      <c r="BT45099" s="153"/>
    </row>
    <row r="45100" spans="71:72" x14ac:dyDescent="0.2">
      <c r="BS45100" s="152"/>
      <c r="BT45100" s="153"/>
    </row>
    <row r="45101" spans="71:72" x14ac:dyDescent="0.2">
      <c r="BS45101" s="152"/>
      <c r="BT45101" s="153"/>
    </row>
    <row r="45102" spans="71:72" x14ac:dyDescent="0.2">
      <c r="BS45102" s="152"/>
      <c r="BT45102" s="153"/>
    </row>
    <row r="45103" spans="71:72" x14ac:dyDescent="0.2">
      <c r="BS45103" s="152"/>
      <c r="BT45103" s="153"/>
    </row>
    <row r="45104" spans="71:72" x14ac:dyDescent="0.2">
      <c r="BS45104" s="152"/>
      <c r="BT45104" s="153"/>
    </row>
    <row r="45105" spans="71:72" x14ac:dyDescent="0.2">
      <c r="BS45105" s="152"/>
      <c r="BT45105" s="153"/>
    </row>
    <row r="45106" spans="71:72" x14ac:dyDescent="0.2">
      <c r="BS45106" s="152"/>
      <c r="BT45106" s="153"/>
    </row>
    <row r="45107" spans="71:72" x14ac:dyDescent="0.2">
      <c r="BS45107" s="152"/>
      <c r="BT45107" s="153"/>
    </row>
    <row r="45108" spans="71:72" x14ac:dyDescent="0.2">
      <c r="BS45108" s="152"/>
      <c r="BT45108" s="153"/>
    </row>
    <row r="45109" spans="71:72" x14ac:dyDescent="0.2">
      <c r="BS45109" s="152"/>
      <c r="BT45109" s="153"/>
    </row>
    <row r="45110" spans="71:72" x14ac:dyDescent="0.2">
      <c r="BS45110" s="152"/>
      <c r="BT45110" s="153"/>
    </row>
    <row r="45111" spans="71:72" x14ac:dyDescent="0.2">
      <c r="BS45111" s="152"/>
      <c r="BT45111" s="153"/>
    </row>
    <row r="45112" spans="71:72" x14ac:dyDescent="0.2">
      <c r="BS45112" s="152"/>
      <c r="BT45112" s="153"/>
    </row>
    <row r="45113" spans="71:72" x14ac:dyDescent="0.2">
      <c r="BS45113" s="152"/>
      <c r="BT45113" s="153"/>
    </row>
    <row r="45114" spans="71:72" x14ac:dyDescent="0.2">
      <c r="BS45114" s="152"/>
      <c r="BT45114" s="153"/>
    </row>
    <row r="45115" spans="71:72" x14ac:dyDescent="0.2">
      <c r="BS45115" s="152"/>
      <c r="BT45115" s="153"/>
    </row>
    <row r="45116" spans="71:72" x14ac:dyDescent="0.2">
      <c r="BS45116" s="152"/>
      <c r="BT45116" s="153"/>
    </row>
    <row r="45117" spans="71:72" x14ac:dyDescent="0.2">
      <c r="BS45117" s="152"/>
      <c r="BT45117" s="153"/>
    </row>
    <row r="45118" spans="71:72" x14ac:dyDescent="0.2">
      <c r="BS45118" s="152"/>
      <c r="BT45118" s="153"/>
    </row>
    <row r="45119" spans="71:72" x14ac:dyDescent="0.2">
      <c r="BS45119" s="152"/>
      <c r="BT45119" s="153"/>
    </row>
    <row r="45120" spans="71:72" x14ac:dyDescent="0.2">
      <c r="BS45120" s="152"/>
      <c r="BT45120" s="153"/>
    </row>
    <row r="45121" spans="71:72" x14ac:dyDescent="0.2">
      <c r="BS45121" s="152"/>
      <c r="BT45121" s="153"/>
    </row>
    <row r="45122" spans="71:72" x14ac:dyDescent="0.2">
      <c r="BS45122" s="152"/>
      <c r="BT45122" s="153"/>
    </row>
    <row r="45123" spans="71:72" x14ac:dyDescent="0.2">
      <c r="BS45123" s="152"/>
      <c r="BT45123" s="153"/>
    </row>
    <row r="45124" spans="71:72" x14ac:dyDescent="0.2">
      <c r="BS45124" s="152"/>
      <c r="BT45124" s="153"/>
    </row>
    <row r="45125" spans="71:72" x14ac:dyDescent="0.2">
      <c r="BS45125" s="152"/>
      <c r="BT45125" s="153"/>
    </row>
    <row r="45126" spans="71:72" x14ac:dyDescent="0.2">
      <c r="BS45126" s="152"/>
      <c r="BT45126" s="153"/>
    </row>
    <row r="45127" spans="71:72" x14ac:dyDescent="0.2">
      <c r="BS45127" s="152"/>
      <c r="BT45127" s="153"/>
    </row>
    <row r="45128" spans="71:72" x14ac:dyDescent="0.2">
      <c r="BS45128" s="152"/>
      <c r="BT45128" s="153"/>
    </row>
    <row r="45129" spans="71:72" x14ac:dyDescent="0.2">
      <c r="BS45129" s="152"/>
      <c r="BT45129" s="153"/>
    </row>
    <row r="45130" spans="71:72" x14ac:dyDescent="0.2">
      <c r="BS45130" s="152"/>
      <c r="BT45130" s="153"/>
    </row>
    <row r="45131" spans="71:72" x14ac:dyDescent="0.2">
      <c r="BS45131" s="152"/>
      <c r="BT45131" s="153"/>
    </row>
    <row r="45132" spans="71:72" x14ac:dyDescent="0.2">
      <c r="BS45132" s="152"/>
      <c r="BT45132" s="153"/>
    </row>
    <row r="45133" spans="71:72" x14ac:dyDescent="0.2">
      <c r="BS45133" s="152"/>
      <c r="BT45133" s="153"/>
    </row>
    <row r="45134" spans="71:72" x14ac:dyDescent="0.2">
      <c r="BS45134" s="152"/>
      <c r="BT45134" s="153"/>
    </row>
    <row r="45135" spans="71:72" x14ac:dyDescent="0.2">
      <c r="BS45135" s="152"/>
      <c r="BT45135" s="153"/>
    </row>
    <row r="45136" spans="71:72" x14ac:dyDescent="0.2">
      <c r="BS45136" s="152"/>
      <c r="BT45136" s="153"/>
    </row>
    <row r="45137" spans="71:72" x14ac:dyDescent="0.2">
      <c r="BS45137" s="152"/>
      <c r="BT45137" s="153"/>
    </row>
    <row r="45138" spans="71:72" x14ac:dyDescent="0.2">
      <c r="BS45138" s="152"/>
      <c r="BT45138" s="153"/>
    </row>
    <row r="45139" spans="71:72" x14ac:dyDescent="0.2">
      <c r="BS45139" s="152"/>
      <c r="BT45139" s="153"/>
    </row>
    <row r="45140" spans="71:72" x14ac:dyDescent="0.2">
      <c r="BS45140" s="152"/>
      <c r="BT45140" s="153"/>
    </row>
    <row r="45141" spans="71:72" x14ac:dyDescent="0.2">
      <c r="BS45141" s="152"/>
      <c r="BT45141" s="153"/>
    </row>
    <row r="45142" spans="71:72" x14ac:dyDescent="0.2">
      <c r="BS45142" s="152"/>
      <c r="BT45142" s="153"/>
    </row>
    <row r="45143" spans="71:72" x14ac:dyDescent="0.2">
      <c r="BS45143" s="152"/>
      <c r="BT45143" s="153"/>
    </row>
    <row r="45144" spans="71:72" x14ac:dyDescent="0.2">
      <c r="BS45144" s="152"/>
      <c r="BT45144" s="153"/>
    </row>
    <row r="45145" spans="71:72" x14ac:dyDescent="0.2">
      <c r="BS45145" s="152"/>
      <c r="BT45145" s="153"/>
    </row>
    <row r="45146" spans="71:72" x14ac:dyDescent="0.2">
      <c r="BS45146" s="152"/>
      <c r="BT45146" s="153"/>
    </row>
    <row r="45147" spans="71:72" x14ac:dyDescent="0.2">
      <c r="BS45147" s="152"/>
      <c r="BT45147" s="153"/>
    </row>
    <row r="45148" spans="71:72" x14ac:dyDescent="0.2">
      <c r="BS45148" s="152"/>
      <c r="BT45148" s="153"/>
    </row>
    <row r="45149" spans="71:72" x14ac:dyDescent="0.2">
      <c r="BS45149" s="152"/>
      <c r="BT45149" s="153"/>
    </row>
    <row r="45150" spans="71:72" x14ac:dyDescent="0.2">
      <c r="BS45150" s="152"/>
      <c r="BT45150" s="153"/>
    </row>
    <row r="45151" spans="71:72" x14ac:dyDescent="0.2">
      <c r="BS45151" s="152"/>
      <c r="BT45151" s="153"/>
    </row>
    <row r="45152" spans="71:72" x14ac:dyDescent="0.2">
      <c r="BS45152" s="152"/>
      <c r="BT45152" s="153"/>
    </row>
    <row r="45153" spans="71:72" x14ac:dyDescent="0.2">
      <c r="BS45153" s="152"/>
      <c r="BT45153" s="153"/>
    </row>
    <row r="45154" spans="71:72" x14ac:dyDescent="0.2">
      <c r="BS45154" s="152"/>
      <c r="BT45154" s="153"/>
    </row>
    <row r="45155" spans="71:72" x14ac:dyDescent="0.2">
      <c r="BS45155" s="152"/>
      <c r="BT45155" s="153"/>
    </row>
    <row r="45156" spans="71:72" x14ac:dyDescent="0.2">
      <c r="BS45156" s="152"/>
      <c r="BT45156" s="153"/>
    </row>
    <row r="45157" spans="71:72" x14ac:dyDescent="0.2">
      <c r="BS45157" s="152"/>
      <c r="BT45157" s="153"/>
    </row>
    <row r="45158" spans="71:72" x14ac:dyDescent="0.2">
      <c r="BS45158" s="152"/>
      <c r="BT45158" s="153"/>
    </row>
    <row r="45159" spans="71:72" x14ac:dyDescent="0.2">
      <c r="BS45159" s="152"/>
      <c r="BT45159" s="153"/>
    </row>
    <row r="45160" spans="71:72" x14ac:dyDescent="0.2">
      <c r="BS45160" s="152"/>
      <c r="BT45160" s="153"/>
    </row>
    <row r="45161" spans="71:72" x14ac:dyDescent="0.2">
      <c r="BS45161" s="152"/>
      <c r="BT45161" s="153"/>
    </row>
    <row r="45162" spans="71:72" x14ac:dyDescent="0.2">
      <c r="BS45162" s="152"/>
      <c r="BT45162" s="153"/>
    </row>
    <row r="45163" spans="71:72" x14ac:dyDescent="0.2">
      <c r="BS45163" s="152"/>
      <c r="BT45163" s="153"/>
    </row>
    <row r="45164" spans="71:72" x14ac:dyDescent="0.2">
      <c r="BS45164" s="152"/>
      <c r="BT45164" s="153"/>
    </row>
    <row r="45165" spans="71:72" x14ac:dyDescent="0.2">
      <c r="BS45165" s="152"/>
      <c r="BT45165" s="153"/>
    </row>
    <row r="45166" spans="71:72" x14ac:dyDescent="0.2">
      <c r="BS45166" s="152"/>
      <c r="BT45166" s="153"/>
    </row>
    <row r="45167" spans="71:72" x14ac:dyDescent="0.2">
      <c r="BS45167" s="152"/>
      <c r="BT45167" s="153"/>
    </row>
    <row r="45168" spans="71:72" x14ac:dyDescent="0.2">
      <c r="BS45168" s="152"/>
      <c r="BT45168" s="153"/>
    </row>
    <row r="45169" spans="71:72" x14ac:dyDescent="0.2">
      <c r="BS45169" s="152"/>
      <c r="BT45169" s="153"/>
    </row>
    <row r="45170" spans="71:72" x14ac:dyDescent="0.2">
      <c r="BS45170" s="152"/>
      <c r="BT45170" s="153"/>
    </row>
    <row r="45171" spans="71:72" x14ac:dyDescent="0.2">
      <c r="BS45171" s="152"/>
      <c r="BT45171" s="153"/>
    </row>
    <row r="45172" spans="71:72" x14ac:dyDescent="0.2">
      <c r="BS45172" s="152"/>
      <c r="BT45172" s="153"/>
    </row>
    <row r="45173" spans="71:72" x14ac:dyDescent="0.2">
      <c r="BS45173" s="152"/>
      <c r="BT45173" s="153"/>
    </row>
    <row r="45174" spans="71:72" x14ac:dyDescent="0.2">
      <c r="BS45174" s="152"/>
      <c r="BT45174" s="153"/>
    </row>
    <row r="45175" spans="71:72" x14ac:dyDescent="0.2">
      <c r="BS45175" s="152"/>
      <c r="BT45175" s="153"/>
    </row>
    <row r="45176" spans="71:72" x14ac:dyDescent="0.2">
      <c r="BS45176" s="152"/>
      <c r="BT45176" s="153"/>
    </row>
    <row r="45177" spans="71:72" x14ac:dyDescent="0.2">
      <c r="BS45177" s="152"/>
      <c r="BT45177" s="153"/>
    </row>
    <row r="45178" spans="71:72" x14ac:dyDescent="0.2">
      <c r="BS45178" s="152"/>
      <c r="BT45178" s="153"/>
    </row>
    <row r="45179" spans="71:72" x14ac:dyDescent="0.2">
      <c r="BS45179" s="152"/>
      <c r="BT45179" s="153"/>
    </row>
    <row r="45180" spans="71:72" x14ac:dyDescent="0.2">
      <c r="BS45180" s="152"/>
      <c r="BT45180" s="153"/>
    </row>
    <row r="45181" spans="71:72" x14ac:dyDescent="0.2">
      <c r="BS45181" s="152"/>
      <c r="BT45181" s="153"/>
    </row>
    <row r="45182" spans="71:72" x14ac:dyDescent="0.2">
      <c r="BS45182" s="152"/>
      <c r="BT45182" s="153"/>
    </row>
    <row r="45183" spans="71:72" x14ac:dyDescent="0.2">
      <c r="BS45183" s="152"/>
      <c r="BT45183" s="153"/>
    </row>
    <row r="45184" spans="71:72" x14ac:dyDescent="0.2">
      <c r="BS45184" s="152"/>
      <c r="BT45184" s="153"/>
    </row>
    <row r="45185" spans="71:72" x14ac:dyDescent="0.2">
      <c r="BS45185" s="152"/>
      <c r="BT45185" s="153"/>
    </row>
    <row r="45186" spans="71:72" x14ac:dyDescent="0.2">
      <c r="BS45186" s="152"/>
      <c r="BT45186" s="153"/>
    </row>
    <row r="45187" spans="71:72" x14ac:dyDescent="0.2">
      <c r="BS45187" s="152"/>
      <c r="BT45187" s="153"/>
    </row>
    <row r="45188" spans="71:72" x14ac:dyDescent="0.2">
      <c r="BS45188" s="152"/>
      <c r="BT45188" s="153"/>
    </row>
    <row r="45189" spans="71:72" x14ac:dyDescent="0.2">
      <c r="BS45189" s="152"/>
      <c r="BT45189" s="153"/>
    </row>
    <row r="45190" spans="71:72" x14ac:dyDescent="0.2">
      <c r="BS45190" s="152"/>
      <c r="BT45190" s="153"/>
    </row>
    <row r="45191" spans="71:72" x14ac:dyDescent="0.2">
      <c r="BS45191" s="152"/>
      <c r="BT45191" s="153"/>
    </row>
    <row r="45192" spans="71:72" x14ac:dyDescent="0.2">
      <c r="BS45192" s="152"/>
      <c r="BT45192" s="153"/>
    </row>
    <row r="45193" spans="71:72" x14ac:dyDescent="0.2">
      <c r="BS45193" s="152"/>
      <c r="BT45193" s="153"/>
    </row>
    <row r="45194" spans="71:72" x14ac:dyDescent="0.2">
      <c r="BS45194" s="152"/>
      <c r="BT45194" s="153"/>
    </row>
    <row r="45195" spans="71:72" x14ac:dyDescent="0.2">
      <c r="BS45195" s="152"/>
      <c r="BT45195" s="153"/>
    </row>
    <row r="45196" spans="71:72" x14ac:dyDescent="0.2">
      <c r="BS45196" s="152"/>
      <c r="BT45196" s="153"/>
    </row>
    <row r="45197" spans="71:72" x14ac:dyDescent="0.2">
      <c r="BS45197" s="152"/>
      <c r="BT45197" s="153"/>
    </row>
    <row r="45198" spans="71:72" x14ac:dyDescent="0.2">
      <c r="BS45198" s="152"/>
      <c r="BT45198" s="153"/>
    </row>
    <row r="45199" spans="71:72" x14ac:dyDescent="0.2">
      <c r="BS45199" s="152"/>
      <c r="BT45199" s="153"/>
    </row>
    <row r="45200" spans="71:72" x14ac:dyDescent="0.2">
      <c r="BS45200" s="152"/>
      <c r="BT45200" s="153"/>
    </row>
    <row r="45201" spans="71:72" x14ac:dyDescent="0.2">
      <c r="BS45201" s="152"/>
      <c r="BT45201" s="153"/>
    </row>
    <row r="45202" spans="71:72" x14ac:dyDescent="0.2">
      <c r="BS45202" s="152"/>
      <c r="BT45202" s="153"/>
    </row>
    <row r="45203" spans="71:72" x14ac:dyDescent="0.2">
      <c r="BS45203" s="152"/>
      <c r="BT45203" s="153"/>
    </row>
    <row r="45204" spans="71:72" x14ac:dyDescent="0.2">
      <c r="BS45204" s="152"/>
      <c r="BT45204" s="153"/>
    </row>
    <row r="45205" spans="71:72" x14ac:dyDescent="0.2">
      <c r="BS45205" s="152"/>
      <c r="BT45205" s="153"/>
    </row>
    <row r="45206" spans="71:72" x14ac:dyDescent="0.2">
      <c r="BS45206" s="152"/>
      <c r="BT45206" s="153"/>
    </row>
    <row r="45207" spans="71:72" x14ac:dyDescent="0.2">
      <c r="BS45207" s="152"/>
      <c r="BT45207" s="153"/>
    </row>
    <row r="45208" spans="71:72" x14ac:dyDescent="0.2">
      <c r="BS45208" s="152"/>
      <c r="BT45208" s="153"/>
    </row>
    <row r="45209" spans="71:72" x14ac:dyDescent="0.2">
      <c r="BS45209" s="152"/>
      <c r="BT45209" s="153"/>
    </row>
    <row r="45210" spans="71:72" x14ac:dyDescent="0.2">
      <c r="BS45210" s="152"/>
      <c r="BT45210" s="153"/>
    </row>
    <row r="45211" spans="71:72" x14ac:dyDescent="0.2">
      <c r="BS45211" s="152"/>
      <c r="BT45211" s="153"/>
    </row>
    <row r="45212" spans="71:72" x14ac:dyDescent="0.2">
      <c r="BS45212" s="152"/>
      <c r="BT45212" s="153"/>
    </row>
    <row r="45213" spans="71:72" x14ac:dyDescent="0.2">
      <c r="BS45213" s="152"/>
      <c r="BT45213" s="153"/>
    </row>
    <row r="45214" spans="71:72" x14ac:dyDescent="0.2">
      <c r="BS45214" s="152"/>
      <c r="BT45214" s="153"/>
    </row>
    <row r="45215" spans="71:72" x14ac:dyDescent="0.2">
      <c r="BS45215" s="152"/>
      <c r="BT45215" s="153"/>
    </row>
    <row r="45216" spans="71:72" x14ac:dyDescent="0.2">
      <c r="BS45216" s="152"/>
      <c r="BT45216" s="153"/>
    </row>
    <row r="45217" spans="71:72" x14ac:dyDescent="0.2">
      <c r="BS45217" s="152"/>
      <c r="BT45217" s="153"/>
    </row>
    <row r="45218" spans="71:72" x14ac:dyDescent="0.2">
      <c r="BS45218" s="152"/>
      <c r="BT45218" s="153"/>
    </row>
    <row r="45219" spans="71:72" x14ac:dyDescent="0.2">
      <c r="BS45219" s="152"/>
      <c r="BT45219" s="153"/>
    </row>
    <row r="45220" spans="71:72" x14ac:dyDescent="0.2">
      <c r="BS45220" s="152"/>
      <c r="BT45220" s="153"/>
    </row>
    <row r="45221" spans="71:72" x14ac:dyDescent="0.2">
      <c r="BS45221" s="152"/>
      <c r="BT45221" s="153"/>
    </row>
    <row r="45222" spans="71:72" x14ac:dyDescent="0.2">
      <c r="BS45222" s="152"/>
      <c r="BT45222" s="153"/>
    </row>
    <row r="45223" spans="71:72" x14ac:dyDescent="0.2">
      <c r="BS45223" s="152"/>
      <c r="BT45223" s="153"/>
    </row>
    <row r="45224" spans="71:72" x14ac:dyDescent="0.2">
      <c r="BS45224" s="152"/>
      <c r="BT45224" s="153"/>
    </row>
    <row r="45225" spans="71:72" x14ac:dyDescent="0.2">
      <c r="BS45225" s="152"/>
      <c r="BT45225" s="153"/>
    </row>
    <row r="45226" spans="71:72" x14ac:dyDescent="0.2">
      <c r="BS45226" s="152"/>
      <c r="BT45226" s="153"/>
    </row>
    <row r="45227" spans="71:72" x14ac:dyDescent="0.2">
      <c r="BS45227" s="152"/>
      <c r="BT45227" s="153"/>
    </row>
    <row r="45228" spans="71:72" x14ac:dyDescent="0.2">
      <c r="BS45228" s="152"/>
      <c r="BT45228" s="153"/>
    </row>
    <row r="45229" spans="71:72" x14ac:dyDescent="0.2">
      <c r="BS45229" s="152"/>
      <c r="BT45229" s="153"/>
    </row>
    <row r="45230" spans="71:72" x14ac:dyDescent="0.2">
      <c r="BS45230" s="152"/>
      <c r="BT45230" s="153"/>
    </row>
    <row r="45231" spans="71:72" x14ac:dyDescent="0.2">
      <c r="BS45231" s="152"/>
      <c r="BT45231" s="153"/>
    </row>
    <row r="45232" spans="71:72" x14ac:dyDescent="0.2">
      <c r="BS45232" s="152"/>
      <c r="BT45232" s="153"/>
    </row>
    <row r="45233" spans="71:72" x14ac:dyDescent="0.2">
      <c r="BS45233" s="152"/>
      <c r="BT45233" s="153"/>
    </row>
    <row r="45234" spans="71:72" x14ac:dyDescent="0.2">
      <c r="BS45234" s="152"/>
      <c r="BT45234" s="153"/>
    </row>
    <row r="45235" spans="71:72" x14ac:dyDescent="0.2">
      <c r="BS45235" s="152"/>
      <c r="BT45235" s="153"/>
    </row>
    <row r="45236" spans="71:72" x14ac:dyDescent="0.2">
      <c r="BS45236" s="152"/>
      <c r="BT45236" s="153"/>
    </row>
    <row r="45237" spans="71:72" x14ac:dyDescent="0.2">
      <c r="BS45237" s="152"/>
      <c r="BT45237" s="153"/>
    </row>
    <row r="45238" spans="71:72" x14ac:dyDescent="0.2">
      <c r="BS45238" s="152"/>
      <c r="BT45238" s="153"/>
    </row>
    <row r="45239" spans="71:72" x14ac:dyDescent="0.2">
      <c r="BS45239" s="152"/>
      <c r="BT45239" s="153"/>
    </row>
    <row r="45240" spans="71:72" x14ac:dyDescent="0.2">
      <c r="BS45240" s="152"/>
      <c r="BT45240" s="153"/>
    </row>
    <row r="45241" spans="71:72" x14ac:dyDescent="0.2">
      <c r="BS45241" s="152"/>
      <c r="BT45241" s="153"/>
    </row>
    <row r="45242" spans="71:72" x14ac:dyDescent="0.2">
      <c r="BS45242" s="152"/>
      <c r="BT45242" s="153"/>
    </row>
    <row r="45243" spans="71:72" x14ac:dyDescent="0.2">
      <c r="BS45243" s="152"/>
      <c r="BT45243" s="153"/>
    </row>
    <row r="45244" spans="71:72" x14ac:dyDescent="0.2">
      <c r="BS45244" s="152"/>
      <c r="BT45244" s="153"/>
    </row>
    <row r="45245" spans="71:72" x14ac:dyDescent="0.2">
      <c r="BS45245" s="152"/>
      <c r="BT45245" s="153"/>
    </row>
    <row r="45246" spans="71:72" x14ac:dyDescent="0.2">
      <c r="BS45246" s="152"/>
      <c r="BT45246" s="153"/>
    </row>
    <row r="45247" spans="71:72" x14ac:dyDescent="0.2">
      <c r="BS45247" s="152"/>
      <c r="BT45247" s="153"/>
    </row>
    <row r="45248" spans="71:72" x14ac:dyDescent="0.2">
      <c r="BS45248" s="152"/>
      <c r="BT45248" s="153"/>
    </row>
    <row r="45249" spans="71:72" x14ac:dyDescent="0.2">
      <c r="BS45249" s="152"/>
      <c r="BT45249" s="153"/>
    </row>
    <row r="45250" spans="71:72" x14ac:dyDescent="0.2">
      <c r="BS45250" s="152"/>
      <c r="BT45250" s="153"/>
    </row>
    <row r="45251" spans="71:72" x14ac:dyDescent="0.2">
      <c r="BS45251" s="152"/>
      <c r="BT45251" s="153"/>
    </row>
    <row r="45252" spans="71:72" x14ac:dyDescent="0.2">
      <c r="BS45252" s="152"/>
      <c r="BT45252" s="153"/>
    </row>
    <row r="45253" spans="71:72" x14ac:dyDescent="0.2">
      <c r="BS45253" s="152"/>
      <c r="BT45253" s="153"/>
    </row>
    <row r="45254" spans="71:72" x14ac:dyDescent="0.2">
      <c r="BS45254" s="152"/>
      <c r="BT45254" s="153"/>
    </row>
    <row r="45255" spans="71:72" x14ac:dyDescent="0.2">
      <c r="BS45255" s="152"/>
      <c r="BT45255" s="153"/>
    </row>
    <row r="45256" spans="71:72" x14ac:dyDescent="0.2">
      <c r="BS45256" s="152"/>
      <c r="BT45256" s="153"/>
    </row>
    <row r="45257" spans="71:72" x14ac:dyDescent="0.2">
      <c r="BS45257" s="152"/>
      <c r="BT45257" s="153"/>
    </row>
    <row r="45258" spans="71:72" x14ac:dyDescent="0.2">
      <c r="BS45258" s="152"/>
      <c r="BT45258" s="153"/>
    </row>
    <row r="45259" spans="71:72" x14ac:dyDescent="0.2">
      <c r="BS45259" s="152"/>
      <c r="BT45259" s="153"/>
    </row>
    <row r="45260" spans="71:72" x14ac:dyDescent="0.2">
      <c r="BS45260" s="152"/>
      <c r="BT45260" s="153"/>
    </row>
    <row r="45261" spans="71:72" x14ac:dyDescent="0.2">
      <c r="BS45261" s="152"/>
      <c r="BT45261" s="153"/>
    </row>
    <row r="45262" spans="71:72" x14ac:dyDescent="0.2">
      <c r="BS45262" s="152"/>
      <c r="BT45262" s="153"/>
    </row>
    <row r="45263" spans="71:72" x14ac:dyDescent="0.2">
      <c r="BS45263" s="152"/>
      <c r="BT45263" s="153"/>
    </row>
    <row r="45264" spans="71:72" x14ac:dyDescent="0.2">
      <c r="BS45264" s="152"/>
      <c r="BT45264" s="153"/>
    </row>
    <row r="45265" spans="71:72" x14ac:dyDescent="0.2">
      <c r="BS45265" s="152"/>
      <c r="BT45265" s="153"/>
    </row>
    <row r="45266" spans="71:72" x14ac:dyDescent="0.2">
      <c r="BS45266" s="152"/>
      <c r="BT45266" s="153"/>
    </row>
    <row r="45267" spans="71:72" x14ac:dyDescent="0.2">
      <c r="BS45267" s="152"/>
      <c r="BT45267" s="153"/>
    </row>
    <row r="45268" spans="71:72" x14ac:dyDescent="0.2">
      <c r="BS45268" s="152"/>
      <c r="BT45268" s="153"/>
    </row>
    <row r="45269" spans="71:72" x14ac:dyDescent="0.2">
      <c r="BS45269" s="152"/>
      <c r="BT45269" s="153"/>
    </row>
    <row r="45270" spans="71:72" x14ac:dyDescent="0.2">
      <c r="BS45270" s="152"/>
      <c r="BT45270" s="153"/>
    </row>
    <row r="45271" spans="71:72" x14ac:dyDescent="0.2">
      <c r="BS45271" s="152"/>
      <c r="BT45271" s="153"/>
    </row>
    <row r="45272" spans="71:72" x14ac:dyDescent="0.2">
      <c r="BS45272" s="152"/>
      <c r="BT45272" s="153"/>
    </row>
    <row r="45273" spans="71:72" x14ac:dyDescent="0.2">
      <c r="BS45273" s="152"/>
      <c r="BT45273" s="153"/>
    </row>
    <row r="45274" spans="71:72" x14ac:dyDescent="0.2">
      <c r="BS45274" s="152"/>
      <c r="BT45274" s="153"/>
    </row>
    <row r="45275" spans="71:72" x14ac:dyDescent="0.2">
      <c r="BS45275" s="152"/>
      <c r="BT45275" s="153"/>
    </row>
    <row r="45276" spans="71:72" x14ac:dyDescent="0.2">
      <c r="BS45276" s="152"/>
      <c r="BT45276" s="153"/>
    </row>
    <row r="45277" spans="71:72" x14ac:dyDescent="0.2">
      <c r="BS45277" s="152"/>
      <c r="BT45277" s="153"/>
    </row>
    <row r="45278" spans="71:72" x14ac:dyDescent="0.2">
      <c r="BS45278" s="152"/>
      <c r="BT45278" s="153"/>
    </row>
    <row r="45279" spans="71:72" x14ac:dyDescent="0.2">
      <c r="BS45279" s="152"/>
      <c r="BT45279" s="153"/>
    </row>
    <row r="45280" spans="71:72" x14ac:dyDescent="0.2">
      <c r="BS45280" s="152"/>
      <c r="BT45280" s="153"/>
    </row>
    <row r="45281" spans="71:72" x14ac:dyDescent="0.2">
      <c r="BS45281" s="152"/>
      <c r="BT45281" s="153"/>
    </row>
    <row r="45282" spans="71:72" x14ac:dyDescent="0.2">
      <c r="BS45282" s="152"/>
      <c r="BT45282" s="153"/>
    </row>
    <row r="45283" spans="71:72" x14ac:dyDescent="0.2">
      <c r="BS45283" s="152"/>
      <c r="BT45283" s="153"/>
    </row>
    <row r="45284" spans="71:72" x14ac:dyDescent="0.2">
      <c r="BS45284" s="152"/>
      <c r="BT45284" s="153"/>
    </row>
    <row r="45285" spans="71:72" x14ac:dyDescent="0.2">
      <c r="BS45285" s="152"/>
      <c r="BT45285" s="153"/>
    </row>
    <row r="45286" spans="71:72" x14ac:dyDescent="0.2">
      <c r="BS45286" s="152"/>
      <c r="BT45286" s="153"/>
    </row>
    <row r="45287" spans="71:72" x14ac:dyDescent="0.2">
      <c r="BS45287" s="152"/>
      <c r="BT45287" s="153"/>
    </row>
    <row r="45288" spans="71:72" x14ac:dyDescent="0.2">
      <c r="BS45288" s="152"/>
      <c r="BT45288" s="153"/>
    </row>
    <row r="45289" spans="71:72" x14ac:dyDescent="0.2">
      <c r="BS45289" s="152"/>
      <c r="BT45289" s="153"/>
    </row>
    <row r="45290" spans="71:72" x14ac:dyDescent="0.2">
      <c r="BS45290" s="152"/>
      <c r="BT45290" s="153"/>
    </row>
    <row r="45291" spans="71:72" x14ac:dyDescent="0.2">
      <c r="BS45291" s="152"/>
      <c r="BT45291" s="153"/>
    </row>
    <row r="45292" spans="71:72" x14ac:dyDescent="0.2">
      <c r="BS45292" s="152"/>
      <c r="BT45292" s="153"/>
    </row>
    <row r="45293" spans="71:72" x14ac:dyDescent="0.2">
      <c r="BS45293" s="152"/>
      <c r="BT45293" s="153"/>
    </row>
    <row r="45294" spans="71:72" x14ac:dyDescent="0.2">
      <c r="BS45294" s="152"/>
      <c r="BT45294" s="153"/>
    </row>
    <row r="45295" spans="71:72" x14ac:dyDescent="0.2">
      <c r="BS45295" s="152"/>
      <c r="BT45295" s="153"/>
    </row>
    <row r="45296" spans="71:72" x14ac:dyDescent="0.2">
      <c r="BS45296" s="152"/>
      <c r="BT45296" s="153"/>
    </row>
    <row r="45297" spans="71:72" x14ac:dyDescent="0.2">
      <c r="BS45297" s="152"/>
      <c r="BT45297" s="153"/>
    </row>
    <row r="45298" spans="71:72" x14ac:dyDescent="0.2">
      <c r="BS45298" s="152"/>
      <c r="BT45298" s="153"/>
    </row>
    <row r="45299" spans="71:72" x14ac:dyDescent="0.2">
      <c r="BS45299" s="152"/>
      <c r="BT45299" s="153"/>
    </row>
    <row r="45300" spans="71:72" x14ac:dyDescent="0.2">
      <c r="BS45300" s="152"/>
      <c r="BT45300" s="153"/>
    </row>
    <row r="45301" spans="71:72" x14ac:dyDescent="0.2">
      <c r="BS45301" s="152"/>
      <c r="BT45301" s="153"/>
    </row>
    <row r="45302" spans="71:72" x14ac:dyDescent="0.2">
      <c r="BS45302" s="152"/>
      <c r="BT45302" s="153"/>
    </row>
    <row r="45303" spans="71:72" x14ac:dyDescent="0.2">
      <c r="BS45303" s="152"/>
      <c r="BT45303" s="153"/>
    </row>
    <row r="45304" spans="71:72" x14ac:dyDescent="0.2">
      <c r="BS45304" s="152"/>
      <c r="BT45304" s="153"/>
    </row>
    <row r="45305" spans="71:72" x14ac:dyDescent="0.2">
      <c r="BS45305" s="152"/>
      <c r="BT45305" s="153"/>
    </row>
    <row r="45306" spans="71:72" x14ac:dyDescent="0.2">
      <c r="BS45306" s="152"/>
      <c r="BT45306" s="153"/>
    </row>
    <row r="45307" spans="71:72" x14ac:dyDescent="0.2">
      <c r="BS45307" s="152"/>
      <c r="BT45307" s="153"/>
    </row>
    <row r="45308" spans="71:72" x14ac:dyDescent="0.2">
      <c r="BS45308" s="152"/>
      <c r="BT45308" s="153"/>
    </row>
    <row r="45309" spans="71:72" x14ac:dyDescent="0.2">
      <c r="BS45309" s="152"/>
      <c r="BT45309" s="153"/>
    </row>
    <row r="45310" spans="71:72" x14ac:dyDescent="0.2">
      <c r="BS45310" s="152"/>
      <c r="BT45310" s="153"/>
    </row>
    <row r="45311" spans="71:72" x14ac:dyDescent="0.2">
      <c r="BS45311" s="152"/>
      <c r="BT45311" s="153"/>
    </row>
    <row r="45312" spans="71:72" x14ac:dyDescent="0.2">
      <c r="BS45312" s="152"/>
      <c r="BT45312" s="153"/>
    </row>
    <row r="45313" spans="71:72" x14ac:dyDescent="0.2">
      <c r="BS45313" s="152"/>
      <c r="BT45313" s="153"/>
    </row>
    <row r="45314" spans="71:72" x14ac:dyDescent="0.2">
      <c r="BS45314" s="152"/>
      <c r="BT45314" s="153"/>
    </row>
    <row r="45315" spans="71:72" x14ac:dyDescent="0.2">
      <c r="BS45315" s="152"/>
      <c r="BT45315" s="153"/>
    </row>
    <row r="45316" spans="71:72" x14ac:dyDescent="0.2">
      <c r="BS45316" s="152"/>
      <c r="BT45316" s="153"/>
    </row>
    <row r="45317" spans="71:72" x14ac:dyDescent="0.2">
      <c r="BS45317" s="152"/>
      <c r="BT45317" s="153"/>
    </row>
    <row r="45318" spans="71:72" x14ac:dyDescent="0.2">
      <c r="BS45318" s="152"/>
      <c r="BT45318" s="153"/>
    </row>
    <row r="45319" spans="71:72" x14ac:dyDescent="0.2">
      <c r="BS45319" s="152"/>
      <c r="BT45319" s="153"/>
    </row>
    <row r="45320" spans="71:72" x14ac:dyDescent="0.2">
      <c r="BS45320" s="152"/>
      <c r="BT45320" s="153"/>
    </row>
    <row r="45321" spans="71:72" x14ac:dyDescent="0.2">
      <c r="BS45321" s="152"/>
      <c r="BT45321" s="153"/>
    </row>
    <row r="45322" spans="71:72" x14ac:dyDescent="0.2">
      <c r="BS45322" s="152"/>
      <c r="BT45322" s="153"/>
    </row>
    <row r="45323" spans="71:72" x14ac:dyDescent="0.2">
      <c r="BS45323" s="152"/>
      <c r="BT45323" s="153"/>
    </row>
    <row r="45324" spans="71:72" x14ac:dyDescent="0.2">
      <c r="BS45324" s="152"/>
      <c r="BT45324" s="153"/>
    </row>
    <row r="45325" spans="71:72" x14ac:dyDescent="0.2">
      <c r="BS45325" s="152"/>
      <c r="BT45325" s="153"/>
    </row>
    <row r="45326" spans="71:72" x14ac:dyDescent="0.2">
      <c r="BS45326" s="152"/>
      <c r="BT45326" s="153"/>
    </row>
    <row r="45327" spans="71:72" x14ac:dyDescent="0.2">
      <c r="BS45327" s="152"/>
      <c r="BT45327" s="153"/>
    </row>
    <row r="45328" spans="71:72" x14ac:dyDescent="0.2">
      <c r="BS45328" s="152"/>
      <c r="BT45328" s="153"/>
    </row>
    <row r="45329" spans="71:72" x14ac:dyDescent="0.2">
      <c r="BS45329" s="152"/>
      <c r="BT45329" s="153"/>
    </row>
    <row r="45330" spans="71:72" x14ac:dyDescent="0.2">
      <c r="BS45330" s="152"/>
      <c r="BT45330" s="153"/>
    </row>
    <row r="45331" spans="71:72" x14ac:dyDescent="0.2">
      <c r="BS45331" s="152"/>
      <c r="BT45331" s="153"/>
    </row>
    <row r="45332" spans="71:72" x14ac:dyDescent="0.2">
      <c r="BS45332" s="152"/>
      <c r="BT45332" s="153"/>
    </row>
    <row r="45333" spans="71:72" x14ac:dyDescent="0.2">
      <c r="BS45333" s="152"/>
      <c r="BT45333" s="153"/>
    </row>
    <row r="45334" spans="71:72" x14ac:dyDescent="0.2">
      <c r="BS45334" s="152"/>
      <c r="BT45334" s="153"/>
    </row>
    <row r="45335" spans="71:72" x14ac:dyDescent="0.2">
      <c r="BS45335" s="152"/>
      <c r="BT45335" s="153"/>
    </row>
    <row r="45336" spans="71:72" x14ac:dyDescent="0.2">
      <c r="BS45336" s="152"/>
      <c r="BT45336" s="153"/>
    </row>
    <row r="45337" spans="71:72" x14ac:dyDescent="0.2">
      <c r="BS45337" s="152"/>
      <c r="BT45337" s="153"/>
    </row>
    <row r="45338" spans="71:72" x14ac:dyDescent="0.2">
      <c r="BS45338" s="152"/>
      <c r="BT45338" s="153"/>
    </row>
    <row r="45339" spans="71:72" x14ac:dyDescent="0.2">
      <c r="BS45339" s="152"/>
      <c r="BT45339" s="153"/>
    </row>
    <row r="45340" spans="71:72" x14ac:dyDescent="0.2">
      <c r="BS45340" s="152"/>
      <c r="BT45340" s="153"/>
    </row>
    <row r="45341" spans="71:72" x14ac:dyDescent="0.2">
      <c r="BS45341" s="152"/>
      <c r="BT45341" s="153"/>
    </row>
    <row r="45342" spans="71:72" x14ac:dyDescent="0.2">
      <c r="BS45342" s="152"/>
      <c r="BT45342" s="153"/>
    </row>
    <row r="45343" spans="71:72" x14ac:dyDescent="0.2">
      <c r="BS45343" s="152"/>
      <c r="BT45343" s="153"/>
    </row>
    <row r="45344" spans="71:72" x14ac:dyDescent="0.2">
      <c r="BS45344" s="152"/>
      <c r="BT45344" s="153"/>
    </row>
    <row r="45345" spans="71:72" x14ac:dyDescent="0.2">
      <c r="BS45345" s="152"/>
      <c r="BT45345" s="153"/>
    </row>
    <row r="45346" spans="71:72" x14ac:dyDescent="0.2">
      <c r="BS45346" s="152"/>
      <c r="BT45346" s="153"/>
    </row>
    <row r="45347" spans="71:72" x14ac:dyDescent="0.2">
      <c r="BS45347" s="152"/>
      <c r="BT45347" s="153"/>
    </row>
    <row r="45348" spans="71:72" x14ac:dyDescent="0.2">
      <c r="BS45348" s="152"/>
      <c r="BT45348" s="153"/>
    </row>
    <row r="45349" spans="71:72" x14ac:dyDescent="0.2">
      <c r="BS45349" s="152"/>
      <c r="BT45349" s="153"/>
    </row>
    <row r="45350" spans="71:72" x14ac:dyDescent="0.2">
      <c r="BS45350" s="152"/>
      <c r="BT45350" s="153"/>
    </row>
    <row r="45351" spans="71:72" x14ac:dyDescent="0.2">
      <c r="BS45351" s="152"/>
      <c r="BT45351" s="153"/>
    </row>
    <row r="45352" spans="71:72" x14ac:dyDescent="0.2">
      <c r="BS45352" s="152"/>
      <c r="BT45352" s="153"/>
    </row>
    <row r="45353" spans="71:72" x14ac:dyDescent="0.2">
      <c r="BS45353" s="152"/>
      <c r="BT45353" s="153"/>
    </row>
    <row r="45354" spans="71:72" x14ac:dyDescent="0.2">
      <c r="BS45354" s="152"/>
      <c r="BT45354" s="153"/>
    </row>
    <row r="45355" spans="71:72" x14ac:dyDescent="0.2">
      <c r="BS45355" s="152"/>
      <c r="BT45355" s="153"/>
    </row>
    <row r="45356" spans="71:72" x14ac:dyDescent="0.2">
      <c r="BS45356" s="152"/>
      <c r="BT45356" s="153"/>
    </row>
    <row r="45357" spans="71:72" x14ac:dyDescent="0.2">
      <c r="BS45357" s="152"/>
      <c r="BT45357" s="153"/>
    </row>
    <row r="45358" spans="71:72" x14ac:dyDescent="0.2">
      <c r="BS45358" s="152"/>
      <c r="BT45358" s="153"/>
    </row>
    <row r="45359" spans="71:72" x14ac:dyDescent="0.2">
      <c r="BS45359" s="152"/>
      <c r="BT45359" s="153"/>
    </row>
    <row r="45360" spans="71:72" x14ac:dyDescent="0.2">
      <c r="BS45360" s="152"/>
      <c r="BT45360" s="153"/>
    </row>
    <row r="45361" spans="71:72" x14ac:dyDescent="0.2">
      <c r="BS45361" s="152"/>
      <c r="BT45361" s="153"/>
    </row>
    <row r="45362" spans="71:72" x14ac:dyDescent="0.2">
      <c r="BS45362" s="152"/>
      <c r="BT45362" s="153"/>
    </row>
    <row r="45363" spans="71:72" x14ac:dyDescent="0.2">
      <c r="BS45363" s="152"/>
      <c r="BT45363" s="153"/>
    </row>
    <row r="45364" spans="71:72" x14ac:dyDescent="0.2">
      <c r="BS45364" s="152"/>
      <c r="BT45364" s="153"/>
    </row>
    <row r="45365" spans="71:72" x14ac:dyDescent="0.2">
      <c r="BS45365" s="152"/>
      <c r="BT45365" s="153"/>
    </row>
    <row r="45366" spans="71:72" x14ac:dyDescent="0.2">
      <c r="BS45366" s="152"/>
      <c r="BT45366" s="153"/>
    </row>
    <row r="45367" spans="71:72" x14ac:dyDescent="0.2">
      <c r="BS45367" s="152"/>
      <c r="BT45367" s="153"/>
    </row>
    <row r="45368" spans="71:72" x14ac:dyDescent="0.2">
      <c r="BS45368" s="152"/>
      <c r="BT45368" s="153"/>
    </row>
    <row r="45369" spans="71:72" x14ac:dyDescent="0.2">
      <c r="BS45369" s="152"/>
      <c r="BT45369" s="153"/>
    </row>
    <row r="45370" spans="71:72" x14ac:dyDescent="0.2">
      <c r="BS45370" s="152"/>
      <c r="BT45370" s="153"/>
    </row>
    <row r="45371" spans="71:72" x14ac:dyDescent="0.2">
      <c r="BS45371" s="152"/>
      <c r="BT45371" s="153"/>
    </row>
    <row r="45372" spans="71:72" x14ac:dyDescent="0.2">
      <c r="BS45372" s="152"/>
      <c r="BT45372" s="153"/>
    </row>
    <row r="45373" spans="71:72" x14ac:dyDescent="0.2">
      <c r="BS45373" s="152"/>
      <c r="BT45373" s="153"/>
    </row>
    <row r="45374" spans="71:72" x14ac:dyDescent="0.2">
      <c r="BS45374" s="152"/>
      <c r="BT45374" s="153"/>
    </row>
    <row r="45375" spans="71:72" x14ac:dyDescent="0.2">
      <c r="BS45375" s="152"/>
      <c r="BT45375" s="153"/>
    </row>
    <row r="45376" spans="71:72" x14ac:dyDescent="0.2">
      <c r="BS45376" s="152"/>
      <c r="BT45376" s="153"/>
    </row>
    <row r="45377" spans="71:72" x14ac:dyDescent="0.2">
      <c r="BS45377" s="152"/>
      <c r="BT45377" s="153"/>
    </row>
    <row r="45378" spans="71:72" x14ac:dyDescent="0.2">
      <c r="BS45378" s="152"/>
      <c r="BT45378" s="153"/>
    </row>
    <row r="45379" spans="71:72" x14ac:dyDescent="0.2">
      <c r="BS45379" s="152"/>
      <c r="BT45379" s="153"/>
    </row>
    <row r="45380" spans="71:72" x14ac:dyDescent="0.2">
      <c r="BS45380" s="152"/>
      <c r="BT45380" s="153"/>
    </row>
    <row r="45381" spans="71:72" x14ac:dyDescent="0.2">
      <c r="BS45381" s="152"/>
      <c r="BT45381" s="153"/>
    </row>
    <row r="45382" spans="71:72" x14ac:dyDescent="0.2">
      <c r="BS45382" s="152"/>
      <c r="BT45382" s="153"/>
    </row>
    <row r="45383" spans="71:72" x14ac:dyDescent="0.2">
      <c r="BS45383" s="152"/>
      <c r="BT45383" s="153"/>
    </row>
    <row r="45384" spans="71:72" x14ac:dyDescent="0.2">
      <c r="BS45384" s="152"/>
      <c r="BT45384" s="153"/>
    </row>
    <row r="45385" spans="71:72" x14ac:dyDescent="0.2">
      <c r="BS45385" s="152"/>
      <c r="BT45385" s="153"/>
    </row>
    <row r="45386" spans="71:72" x14ac:dyDescent="0.2">
      <c r="BS45386" s="152"/>
      <c r="BT45386" s="153"/>
    </row>
    <row r="45387" spans="71:72" x14ac:dyDescent="0.2">
      <c r="BS45387" s="152"/>
      <c r="BT45387" s="153"/>
    </row>
    <row r="45388" spans="71:72" x14ac:dyDescent="0.2">
      <c r="BS45388" s="152"/>
      <c r="BT45388" s="153"/>
    </row>
    <row r="45389" spans="71:72" x14ac:dyDescent="0.2">
      <c r="BS45389" s="152"/>
      <c r="BT45389" s="153"/>
    </row>
    <row r="45390" spans="71:72" x14ac:dyDescent="0.2">
      <c r="BS45390" s="152"/>
      <c r="BT45390" s="153"/>
    </row>
    <row r="45391" spans="71:72" x14ac:dyDescent="0.2">
      <c r="BS45391" s="152"/>
      <c r="BT45391" s="153"/>
    </row>
    <row r="45392" spans="71:72" x14ac:dyDescent="0.2">
      <c r="BS45392" s="152"/>
      <c r="BT45392" s="153"/>
    </row>
    <row r="45393" spans="71:72" x14ac:dyDescent="0.2">
      <c r="BS45393" s="152"/>
      <c r="BT45393" s="153"/>
    </row>
    <row r="45394" spans="71:72" x14ac:dyDescent="0.2">
      <c r="BS45394" s="152"/>
      <c r="BT45394" s="153"/>
    </row>
    <row r="45395" spans="71:72" x14ac:dyDescent="0.2">
      <c r="BS45395" s="152"/>
      <c r="BT45395" s="153"/>
    </row>
    <row r="45396" spans="71:72" x14ac:dyDescent="0.2">
      <c r="BS45396" s="152"/>
      <c r="BT45396" s="153"/>
    </row>
    <row r="45397" spans="71:72" x14ac:dyDescent="0.2">
      <c r="BS45397" s="152"/>
      <c r="BT45397" s="153"/>
    </row>
    <row r="45398" spans="71:72" x14ac:dyDescent="0.2">
      <c r="BS45398" s="152"/>
      <c r="BT45398" s="153"/>
    </row>
    <row r="45399" spans="71:72" x14ac:dyDescent="0.2">
      <c r="BS45399" s="152"/>
      <c r="BT45399" s="153"/>
    </row>
    <row r="45400" spans="71:72" x14ac:dyDescent="0.2">
      <c r="BS45400" s="152"/>
      <c r="BT45400" s="153"/>
    </row>
    <row r="45401" spans="71:72" x14ac:dyDescent="0.2">
      <c r="BS45401" s="152"/>
      <c r="BT45401" s="153"/>
    </row>
    <row r="45402" spans="71:72" x14ac:dyDescent="0.2">
      <c r="BS45402" s="152"/>
      <c r="BT45402" s="153"/>
    </row>
    <row r="45403" spans="71:72" x14ac:dyDescent="0.2">
      <c r="BS45403" s="152"/>
      <c r="BT45403" s="153"/>
    </row>
    <row r="45404" spans="71:72" x14ac:dyDescent="0.2">
      <c r="BS45404" s="152"/>
      <c r="BT45404" s="153"/>
    </row>
    <row r="45405" spans="71:72" x14ac:dyDescent="0.2">
      <c r="BS45405" s="152"/>
      <c r="BT45405" s="153"/>
    </row>
    <row r="45406" spans="71:72" x14ac:dyDescent="0.2">
      <c r="BS45406" s="152"/>
      <c r="BT45406" s="153"/>
    </row>
    <row r="45407" spans="71:72" x14ac:dyDescent="0.2">
      <c r="BS45407" s="152"/>
      <c r="BT45407" s="153"/>
    </row>
    <row r="45408" spans="71:72" x14ac:dyDescent="0.2">
      <c r="BS45408" s="152"/>
      <c r="BT45408" s="153"/>
    </row>
    <row r="45409" spans="71:72" x14ac:dyDescent="0.2">
      <c r="BS45409" s="152"/>
      <c r="BT45409" s="153"/>
    </row>
    <row r="45410" spans="71:72" x14ac:dyDescent="0.2">
      <c r="BS45410" s="152"/>
      <c r="BT45410" s="153"/>
    </row>
    <row r="45411" spans="71:72" x14ac:dyDescent="0.2">
      <c r="BS45411" s="152"/>
      <c r="BT45411" s="153"/>
    </row>
    <row r="45412" spans="71:72" x14ac:dyDescent="0.2">
      <c r="BS45412" s="152"/>
      <c r="BT45412" s="153"/>
    </row>
    <row r="45413" spans="71:72" x14ac:dyDescent="0.2">
      <c r="BS45413" s="152"/>
      <c r="BT45413" s="153"/>
    </row>
    <row r="45414" spans="71:72" x14ac:dyDescent="0.2">
      <c r="BS45414" s="152"/>
      <c r="BT45414" s="153"/>
    </row>
    <row r="45415" spans="71:72" x14ac:dyDescent="0.2">
      <c r="BS45415" s="152"/>
      <c r="BT45415" s="153"/>
    </row>
    <row r="45416" spans="71:72" x14ac:dyDescent="0.2">
      <c r="BS45416" s="152"/>
      <c r="BT45416" s="153"/>
    </row>
    <row r="45417" spans="71:72" x14ac:dyDescent="0.2">
      <c r="BS45417" s="152"/>
      <c r="BT45417" s="153"/>
    </row>
    <row r="45418" spans="71:72" x14ac:dyDescent="0.2">
      <c r="BS45418" s="152"/>
      <c r="BT45418" s="153"/>
    </row>
    <row r="45419" spans="71:72" x14ac:dyDescent="0.2">
      <c r="BS45419" s="152"/>
      <c r="BT45419" s="153"/>
    </row>
    <row r="45420" spans="71:72" x14ac:dyDescent="0.2">
      <c r="BS45420" s="152"/>
      <c r="BT45420" s="153"/>
    </row>
    <row r="45421" spans="71:72" x14ac:dyDescent="0.2">
      <c r="BS45421" s="152"/>
      <c r="BT45421" s="153"/>
    </row>
    <row r="45422" spans="71:72" x14ac:dyDescent="0.2">
      <c r="BS45422" s="152"/>
      <c r="BT45422" s="153"/>
    </row>
    <row r="45423" spans="71:72" x14ac:dyDescent="0.2">
      <c r="BS45423" s="152"/>
      <c r="BT45423" s="153"/>
    </row>
    <row r="45424" spans="71:72" x14ac:dyDescent="0.2">
      <c r="BS45424" s="152"/>
      <c r="BT45424" s="153"/>
    </row>
    <row r="45425" spans="71:72" x14ac:dyDescent="0.2">
      <c r="BS45425" s="152"/>
      <c r="BT45425" s="153"/>
    </row>
    <row r="45426" spans="71:72" x14ac:dyDescent="0.2">
      <c r="BS45426" s="152"/>
      <c r="BT45426" s="153"/>
    </row>
    <row r="45427" spans="71:72" x14ac:dyDescent="0.2">
      <c r="BS45427" s="152"/>
      <c r="BT45427" s="153"/>
    </row>
    <row r="45428" spans="71:72" x14ac:dyDescent="0.2">
      <c r="BS45428" s="152"/>
      <c r="BT45428" s="153"/>
    </row>
    <row r="45429" spans="71:72" x14ac:dyDescent="0.2">
      <c r="BS45429" s="152"/>
      <c r="BT45429" s="153"/>
    </row>
    <row r="45430" spans="71:72" x14ac:dyDescent="0.2">
      <c r="BS45430" s="152"/>
      <c r="BT45430" s="153"/>
    </row>
    <row r="45431" spans="71:72" x14ac:dyDescent="0.2">
      <c r="BS45431" s="152"/>
      <c r="BT45431" s="153"/>
    </row>
    <row r="45432" spans="71:72" x14ac:dyDescent="0.2">
      <c r="BS45432" s="152"/>
      <c r="BT45432" s="153"/>
    </row>
    <row r="45433" spans="71:72" x14ac:dyDescent="0.2">
      <c r="BS45433" s="152"/>
      <c r="BT45433" s="153"/>
    </row>
    <row r="45434" spans="71:72" x14ac:dyDescent="0.2">
      <c r="BS45434" s="152"/>
      <c r="BT45434" s="153"/>
    </row>
    <row r="45435" spans="71:72" x14ac:dyDescent="0.2">
      <c r="BS45435" s="152"/>
      <c r="BT45435" s="153"/>
    </row>
    <row r="45436" spans="71:72" x14ac:dyDescent="0.2">
      <c r="BS45436" s="152"/>
      <c r="BT45436" s="153"/>
    </row>
    <row r="45437" spans="71:72" x14ac:dyDescent="0.2">
      <c r="BS45437" s="152"/>
      <c r="BT45437" s="153"/>
    </row>
    <row r="45438" spans="71:72" x14ac:dyDescent="0.2">
      <c r="BS45438" s="152"/>
      <c r="BT45438" s="153"/>
    </row>
    <row r="45439" spans="71:72" x14ac:dyDescent="0.2">
      <c r="BS45439" s="152"/>
      <c r="BT45439" s="153"/>
    </row>
    <row r="45440" spans="71:72" x14ac:dyDescent="0.2">
      <c r="BS45440" s="152"/>
      <c r="BT45440" s="153"/>
    </row>
    <row r="45441" spans="71:72" x14ac:dyDescent="0.2">
      <c r="BS45441" s="152"/>
      <c r="BT45441" s="153"/>
    </row>
    <row r="45442" spans="71:72" x14ac:dyDescent="0.2">
      <c r="BS45442" s="152"/>
      <c r="BT45442" s="153"/>
    </row>
    <row r="45443" spans="71:72" x14ac:dyDescent="0.2">
      <c r="BS45443" s="152"/>
      <c r="BT45443" s="153"/>
    </row>
    <row r="45444" spans="71:72" x14ac:dyDescent="0.2">
      <c r="BS45444" s="152"/>
      <c r="BT45444" s="153"/>
    </row>
    <row r="45445" spans="71:72" x14ac:dyDescent="0.2">
      <c r="BS45445" s="152"/>
      <c r="BT45445" s="153"/>
    </row>
    <row r="45446" spans="71:72" x14ac:dyDescent="0.2">
      <c r="BS45446" s="152"/>
      <c r="BT45446" s="153"/>
    </row>
    <row r="45447" spans="71:72" x14ac:dyDescent="0.2">
      <c r="BS45447" s="152"/>
      <c r="BT45447" s="153"/>
    </row>
    <row r="45448" spans="71:72" x14ac:dyDescent="0.2">
      <c r="BS45448" s="152"/>
      <c r="BT45448" s="153"/>
    </row>
    <row r="45449" spans="71:72" x14ac:dyDescent="0.2">
      <c r="BS45449" s="152"/>
      <c r="BT45449" s="153"/>
    </row>
    <row r="45450" spans="71:72" x14ac:dyDescent="0.2">
      <c r="BS45450" s="152"/>
      <c r="BT45450" s="153"/>
    </row>
    <row r="45451" spans="71:72" x14ac:dyDescent="0.2">
      <c r="BS45451" s="152"/>
      <c r="BT45451" s="153"/>
    </row>
    <row r="45452" spans="71:72" x14ac:dyDescent="0.2">
      <c r="BS45452" s="152"/>
      <c r="BT45452" s="153"/>
    </row>
    <row r="45453" spans="71:72" x14ac:dyDescent="0.2">
      <c r="BS45453" s="152"/>
      <c r="BT45453" s="153"/>
    </row>
    <row r="45454" spans="71:72" x14ac:dyDescent="0.2">
      <c r="BS45454" s="152"/>
      <c r="BT45454" s="153"/>
    </row>
    <row r="45455" spans="71:72" x14ac:dyDescent="0.2">
      <c r="BS45455" s="152"/>
      <c r="BT45455" s="153"/>
    </row>
    <row r="45456" spans="71:72" x14ac:dyDescent="0.2">
      <c r="BS45456" s="152"/>
      <c r="BT45456" s="153"/>
    </row>
    <row r="45457" spans="71:72" x14ac:dyDescent="0.2">
      <c r="BS45457" s="152"/>
      <c r="BT45457" s="153"/>
    </row>
    <row r="45458" spans="71:72" x14ac:dyDescent="0.2">
      <c r="BS45458" s="152"/>
      <c r="BT45458" s="153"/>
    </row>
    <row r="45459" spans="71:72" x14ac:dyDescent="0.2">
      <c r="BS45459" s="152"/>
      <c r="BT45459" s="153"/>
    </row>
    <row r="45460" spans="71:72" x14ac:dyDescent="0.2">
      <c r="BS45460" s="152"/>
      <c r="BT45460" s="153"/>
    </row>
    <row r="45461" spans="71:72" x14ac:dyDescent="0.2">
      <c r="BS45461" s="152"/>
      <c r="BT45461" s="153"/>
    </row>
    <row r="45462" spans="71:72" x14ac:dyDescent="0.2">
      <c r="BS45462" s="152"/>
      <c r="BT45462" s="153"/>
    </row>
    <row r="45463" spans="71:72" x14ac:dyDescent="0.2">
      <c r="BS45463" s="152"/>
      <c r="BT45463" s="153"/>
    </row>
    <row r="45464" spans="71:72" x14ac:dyDescent="0.2">
      <c r="BS45464" s="152"/>
      <c r="BT45464" s="153"/>
    </row>
    <row r="45465" spans="71:72" x14ac:dyDescent="0.2">
      <c r="BS45465" s="152"/>
      <c r="BT45465" s="153"/>
    </row>
    <row r="45466" spans="71:72" x14ac:dyDescent="0.2">
      <c r="BS45466" s="152"/>
      <c r="BT45466" s="153"/>
    </row>
    <row r="45467" spans="71:72" x14ac:dyDescent="0.2">
      <c r="BS45467" s="152"/>
      <c r="BT45467" s="153"/>
    </row>
    <row r="45468" spans="71:72" x14ac:dyDescent="0.2">
      <c r="BS45468" s="152"/>
      <c r="BT45468" s="153"/>
    </row>
    <row r="45469" spans="71:72" x14ac:dyDescent="0.2">
      <c r="BS45469" s="152"/>
      <c r="BT45469" s="153"/>
    </row>
    <row r="45470" spans="71:72" x14ac:dyDescent="0.2">
      <c r="BS45470" s="152"/>
      <c r="BT45470" s="153"/>
    </row>
    <row r="45471" spans="71:72" x14ac:dyDescent="0.2">
      <c r="BS45471" s="152"/>
      <c r="BT45471" s="153"/>
    </row>
    <row r="45472" spans="71:72" x14ac:dyDescent="0.2">
      <c r="BS45472" s="152"/>
      <c r="BT45472" s="153"/>
    </row>
    <row r="45473" spans="71:72" x14ac:dyDescent="0.2">
      <c r="BS45473" s="152"/>
      <c r="BT45473" s="153"/>
    </row>
    <row r="45474" spans="71:72" x14ac:dyDescent="0.2">
      <c r="BS45474" s="152"/>
      <c r="BT45474" s="153"/>
    </row>
    <row r="45475" spans="71:72" x14ac:dyDescent="0.2">
      <c r="BS45475" s="152"/>
      <c r="BT45475" s="153"/>
    </row>
    <row r="45476" spans="71:72" x14ac:dyDescent="0.2">
      <c r="BS45476" s="152"/>
      <c r="BT45476" s="153"/>
    </row>
    <row r="45477" spans="71:72" x14ac:dyDescent="0.2">
      <c r="BS45477" s="152"/>
      <c r="BT45477" s="153"/>
    </row>
    <row r="45478" spans="71:72" x14ac:dyDescent="0.2">
      <c r="BS45478" s="152"/>
      <c r="BT45478" s="153"/>
    </row>
    <row r="45479" spans="71:72" x14ac:dyDescent="0.2">
      <c r="BS45479" s="152"/>
      <c r="BT45479" s="153"/>
    </row>
    <row r="45480" spans="71:72" x14ac:dyDescent="0.2">
      <c r="BS45480" s="152"/>
      <c r="BT45480" s="153"/>
    </row>
    <row r="45481" spans="71:72" x14ac:dyDescent="0.2">
      <c r="BS45481" s="152"/>
      <c r="BT45481" s="153"/>
    </row>
    <row r="45482" spans="71:72" x14ac:dyDescent="0.2">
      <c r="BS45482" s="152"/>
      <c r="BT45482" s="153"/>
    </row>
    <row r="45483" spans="71:72" x14ac:dyDescent="0.2">
      <c r="BS45483" s="152"/>
      <c r="BT45483" s="153"/>
    </row>
    <row r="45484" spans="71:72" x14ac:dyDescent="0.2">
      <c r="BS45484" s="152"/>
      <c r="BT45484" s="153"/>
    </row>
    <row r="45485" spans="71:72" x14ac:dyDescent="0.2">
      <c r="BS45485" s="152"/>
      <c r="BT45485" s="153"/>
    </row>
    <row r="45486" spans="71:72" x14ac:dyDescent="0.2">
      <c r="BS45486" s="152"/>
      <c r="BT45486" s="153"/>
    </row>
    <row r="45487" spans="71:72" x14ac:dyDescent="0.2">
      <c r="BS45487" s="152"/>
      <c r="BT45487" s="153"/>
    </row>
    <row r="45488" spans="71:72" x14ac:dyDescent="0.2">
      <c r="BS45488" s="152"/>
      <c r="BT45488" s="153"/>
    </row>
    <row r="45489" spans="71:72" x14ac:dyDescent="0.2">
      <c r="BS45489" s="152"/>
      <c r="BT45489" s="153"/>
    </row>
    <row r="45490" spans="71:72" x14ac:dyDescent="0.2">
      <c r="BS45490" s="152"/>
      <c r="BT45490" s="153"/>
    </row>
    <row r="45491" spans="71:72" x14ac:dyDescent="0.2">
      <c r="BS45491" s="152"/>
      <c r="BT45491" s="153"/>
    </row>
    <row r="45492" spans="71:72" x14ac:dyDescent="0.2">
      <c r="BS45492" s="152"/>
      <c r="BT45492" s="153"/>
    </row>
    <row r="45493" spans="71:72" x14ac:dyDescent="0.2">
      <c r="BS45493" s="152"/>
      <c r="BT45493" s="153"/>
    </row>
    <row r="45494" spans="71:72" x14ac:dyDescent="0.2">
      <c r="BS45494" s="152"/>
      <c r="BT45494" s="153"/>
    </row>
    <row r="45495" spans="71:72" x14ac:dyDescent="0.2">
      <c r="BS45495" s="152"/>
      <c r="BT45495" s="153"/>
    </row>
    <row r="45496" spans="71:72" x14ac:dyDescent="0.2">
      <c r="BS45496" s="152"/>
      <c r="BT45496" s="153"/>
    </row>
    <row r="45497" spans="71:72" x14ac:dyDescent="0.2">
      <c r="BS45497" s="152"/>
      <c r="BT45497" s="153"/>
    </row>
    <row r="45498" spans="71:72" x14ac:dyDescent="0.2">
      <c r="BS45498" s="152"/>
      <c r="BT45498" s="153"/>
    </row>
    <row r="45499" spans="71:72" x14ac:dyDescent="0.2">
      <c r="BS45499" s="152"/>
      <c r="BT45499" s="153"/>
    </row>
    <row r="45500" spans="71:72" x14ac:dyDescent="0.2">
      <c r="BS45500" s="152"/>
      <c r="BT45500" s="153"/>
    </row>
    <row r="45501" spans="71:72" x14ac:dyDescent="0.2">
      <c r="BS45501" s="152"/>
      <c r="BT45501" s="153"/>
    </row>
    <row r="45502" spans="71:72" x14ac:dyDescent="0.2">
      <c r="BS45502" s="152"/>
      <c r="BT45502" s="153"/>
    </row>
    <row r="45503" spans="71:72" x14ac:dyDescent="0.2">
      <c r="BS45503" s="152"/>
      <c r="BT45503" s="153"/>
    </row>
    <row r="45504" spans="71:72" x14ac:dyDescent="0.2">
      <c r="BS45504" s="152"/>
      <c r="BT45504" s="153"/>
    </row>
    <row r="45505" spans="71:72" x14ac:dyDescent="0.2">
      <c r="BS45505" s="152"/>
      <c r="BT45505" s="153"/>
    </row>
    <row r="45506" spans="71:72" x14ac:dyDescent="0.2">
      <c r="BS45506" s="152"/>
      <c r="BT45506" s="153"/>
    </row>
    <row r="45507" spans="71:72" x14ac:dyDescent="0.2">
      <c r="BS45507" s="152"/>
      <c r="BT45507" s="153"/>
    </row>
    <row r="45508" spans="71:72" x14ac:dyDescent="0.2">
      <c r="BS45508" s="152"/>
      <c r="BT45508" s="153"/>
    </row>
    <row r="45509" spans="71:72" x14ac:dyDescent="0.2">
      <c r="BS45509" s="152"/>
      <c r="BT45509" s="153"/>
    </row>
    <row r="45510" spans="71:72" x14ac:dyDescent="0.2">
      <c r="BS45510" s="152"/>
      <c r="BT45510" s="153"/>
    </row>
    <row r="45511" spans="71:72" x14ac:dyDescent="0.2">
      <c r="BS45511" s="152"/>
      <c r="BT45511" s="153"/>
    </row>
    <row r="45512" spans="71:72" x14ac:dyDescent="0.2">
      <c r="BS45512" s="152"/>
      <c r="BT45512" s="153"/>
    </row>
    <row r="45513" spans="71:72" x14ac:dyDescent="0.2">
      <c r="BS45513" s="152"/>
      <c r="BT45513" s="153"/>
    </row>
    <row r="45514" spans="71:72" x14ac:dyDescent="0.2">
      <c r="BS45514" s="152"/>
      <c r="BT45514" s="153"/>
    </row>
    <row r="45515" spans="71:72" x14ac:dyDescent="0.2">
      <c r="BS45515" s="152"/>
      <c r="BT45515" s="153"/>
    </row>
    <row r="45516" spans="71:72" x14ac:dyDescent="0.2">
      <c r="BS45516" s="152"/>
      <c r="BT45516" s="153"/>
    </row>
    <row r="45517" spans="71:72" x14ac:dyDescent="0.2">
      <c r="BS45517" s="152"/>
      <c r="BT45517" s="153"/>
    </row>
    <row r="45518" spans="71:72" x14ac:dyDescent="0.2">
      <c r="BS45518" s="152"/>
      <c r="BT45518" s="153"/>
    </row>
    <row r="45519" spans="71:72" x14ac:dyDescent="0.2">
      <c r="BS45519" s="152"/>
      <c r="BT45519" s="153"/>
    </row>
    <row r="45520" spans="71:72" x14ac:dyDescent="0.2">
      <c r="BS45520" s="152"/>
      <c r="BT45520" s="153"/>
    </row>
    <row r="45521" spans="71:72" x14ac:dyDescent="0.2">
      <c r="BS45521" s="152"/>
      <c r="BT45521" s="153"/>
    </row>
    <row r="45522" spans="71:72" x14ac:dyDescent="0.2">
      <c r="BS45522" s="152"/>
      <c r="BT45522" s="153"/>
    </row>
    <row r="45523" spans="71:72" x14ac:dyDescent="0.2">
      <c r="BS45523" s="152"/>
      <c r="BT45523" s="153"/>
    </row>
    <row r="45524" spans="71:72" x14ac:dyDescent="0.2">
      <c r="BS45524" s="152"/>
      <c r="BT45524" s="153"/>
    </row>
    <row r="45525" spans="71:72" x14ac:dyDescent="0.2">
      <c r="BS45525" s="152"/>
      <c r="BT45525" s="153"/>
    </row>
    <row r="45526" spans="71:72" x14ac:dyDescent="0.2">
      <c r="BS45526" s="152"/>
      <c r="BT45526" s="153"/>
    </row>
    <row r="45527" spans="71:72" x14ac:dyDescent="0.2">
      <c r="BS45527" s="152"/>
      <c r="BT45527" s="153"/>
    </row>
    <row r="45528" spans="71:72" x14ac:dyDescent="0.2">
      <c r="BS45528" s="152"/>
      <c r="BT45528" s="153"/>
    </row>
    <row r="45529" spans="71:72" x14ac:dyDescent="0.2">
      <c r="BS45529" s="152"/>
      <c r="BT45529" s="153"/>
    </row>
    <row r="45530" spans="71:72" x14ac:dyDescent="0.2">
      <c r="BS45530" s="152"/>
      <c r="BT45530" s="153"/>
    </row>
    <row r="45531" spans="71:72" x14ac:dyDescent="0.2">
      <c r="BS45531" s="152"/>
      <c r="BT45531" s="153"/>
    </row>
    <row r="45532" spans="71:72" x14ac:dyDescent="0.2">
      <c r="BS45532" s="152"/>
      <c r="BT45532" s="153"/>
    </row>
    <row r="45533" spans="71:72" x14ac:dyDescent="0.2">
      <c r="BS45533" s="152"/>
      <c r="BT45533" s="153"/>
    </row>
    <row r="45534" spans="71:72" x14ac:dyDescent="0.2">
      <c r="BS45534" s="152"/>
      <c r="BT45534" s="153"/>
    </row>
    <row r="45535" spans="71:72" x14ac:dyDescent="0.2">
      <c r="BS45535" s="152"/>
      <c r="BT45535" s="153"/>
    </row>
    <row r="45536" spans="71:72" x14ac:dyDescent="0.2">
      <c r="BS45536" s="152"/>
      <c r="BT45536" s="153"/>
    </row>
    <row r="45537" spans="71:72" x14ac:dyDescent="0.2">
      <c r="BS45537" s="152"/>
      <c r="BT45537" s="153"/>
    </row>
    <row r="45538" spans="71:72" x14ac:dyDescent="0.2">
      <c r="BS45538" s="152"/>
      <c r="BT45538" s="153"/>
    </row>
    <row r="45539" spans="71:72" x14ac:dyDescent="0.2">
      <c r="BS45539" s="152"/>
      <c r="BT45539" s="153"/>
    </row>
    <row r="45540" spans="71:72" x14ac:dyDescent="0.2">
      <c r="BS45540" s="152"/>
      <c r="BT45540" s="153"/>
    </row>
    <row r="45541" spans="71:72" x14ac:dyDescent="0.2">
      <c r="BS45541" s="152"/>
      <c r="BT45541" s="153"/>
    </row>
    <row r="45542" spans="71:72" x14ac:dyDescent="0.2">
      <c r="BS45542" s="152"/>
      <c r="BT45542" s="153"/>
    </row>
    <row r="45543" spans="71:72" x14ac:dyDescent="0.2">
      <c r="BS45543" s="152"/>
      <c r="BT45543" s="153"/>
    </row>
    <row r="45544" spans="71:72" x14ac:dyDescent="0.2">
      <c r="BS45544" s="152"/>
      <c r="BT45544" s="153"/>
    </row>
    <row r="45545" spans="71:72" x14ac:dyDescent="0.2">
      <c r="BS45545" s="152"/>
      <c r="BT45545" s="153"/>
    </row>
    <row r="45546" spans="71:72" x14ac:dyDescent="0.2">
      <c r="BS45546" s="152"/>
      <c r="BT45546" s="153"/>
    </row>
    <row r="45547" spans="71:72" x14ac:dyDescent="0.2">
      <c r="BS45547" s="152"/>
      <c r="BT45547" s="153"/>
    </row>
    <row r="45548" spans="71:72" x14ac:dyDescent="0.2">
      <c r="BS45548" s="152"/>
      <c r="BT45548" s="153"/>
    </row>
    <row r="45549" spans="71:72" x14ac:dyDescent="0.2">
      <c r="BS45549" s="152"/>
      <c r="BT45549" s="153"/>
    </row>
    <row r="45550" spans="71:72" x14ac:dyDescent="0.2">
      <c r="BS45550" s="152"/>
      <c r="BT45550" s="153"/>
    </row>
    <row r="45551" spans="71:72" x14ac:dyDescent="0.2">
      <c r="BS45551" s="152"/>
      <c r="BT45551" s="153"/>
    </row>
    <row r="45552" spans="71:72" x14ac:dyDescent="0.2">
      <c r="BS45552" s="152"/>
      <c r="BT45552" s="153"/>
    </row>
    <row r="45553" spans="71:72" x14ac:dyDescent="0.2">
      <c r="BS45553" s="152"/>
      <c r="BT45553" s="153"/>
    </row>
    <row r="45554" spans="71:72" x14ac:dyDescent="0.2">
      <c r="BS45554" s="152"/>
      <c r="BT45554" s="153"/>
    </row>
    <row r="45555" spans="71:72" x14ac:dyDescent="0.2">
      <c r="BS45555" s="152"/>
      <c r="BT45555" s="153"/>
    </row>
    <row r="45556" spans="71:72" x14ac:dyDescent="0.2">
      <c r="BS45556" s="152"/>
      <c r="BT45556" s="153"/>
    </row>
    <row r="45557" spans="71:72" x14ac:dyDescent="0.2">
      <c r="BS45557" s="152"/>
      <c r="BT45557" s="153"/>
    </row>
    <row r="45558" spans="71:72" x14ac:dyDescent="0.2">
      <c r="BS45558" s="152"/>
      <c r="BT45558" s="153"/>
    </row>
    <row r="45559" spans="71:72" x14ac:dyDescent="0.2">
      <c r="BS45559" s="152"/>
      <c r="BT45559" s="153"/>
    </row>
    <row r="45560" spans="71:72" x14ac:dyDescent="0.2">
      <c r="BS45560" s="152"/>
      <c r="BT45560" s="153"/>
    </row>
    <row r="45561" spans="71:72" x14ac:dyDescent="0.2">
      <c r="BS45561" s="152"/>
      <c r="BT45561" s="153"/>
    </row>
    <row r="45562" spans="71:72" x14ac:dyDescent="0.2">
      <c r="BS45562" s="152"/>
      <c r="BT45562" s="153"/>
    </row>
    <row r="45563" spans="71:72" x14ac:dyDescent="0.2">
      <c r="BS45563" s="152"/>
      <c r="BT45563" s="153"/>
    </row>
    <row r="45564" spans="71:72" x14ac:dyDescent="0.2">
      <c r="BS45564" s="152"/>
      <c r="BT45564" s="153"/>
    </row>
    <row r="45565" spans="71:72" x14ac:dyDescent="0.2">
      <c r="BS45565" s="152"/>
      <c r="BT45565" s="153"/>
    </row>
    <row r="45566" spans="71:72" x14ac:dyDescent="0.2">
      <c r="BS45566" s="152"/>
      <c r="BT45566" s="153"/>
    </row>
    <row r="45567" spans="71:72" x14ac:dyDescent="0.2">
      <c r="BS45567" s="152"/>
      <c r="BT45567" s="153"/>
    </row>
    <row r="45568" spans="71:72" x14ac:dyDescent="0.2">
      <c r="BS45568" s="152"/>
      <c r="BT45568" s="153"/>
    </row>
    <row r="45569" spans="71:72" x14ac:dyDescent="0.2">
      <c r="BS45569" s="152"/>
      <c r="BT45569" s="153"/>
    </row>
    <row r="45570" spans="71:72" x14ac:dyDescent="0.2">
      <c r="BS45570" s="152"/>
      <c r="BT45570" s="153"/>
    </row>
    <row r="45571" spans="71:72" x14ac:dyDescent="0.2">
      <c r="BS45571" s="152"/>
      <c r="BT45571" s="153"/>
    </row>
    <row r="45572" spans="71:72" x14ac:dyDescent="0.2">
      <c r="BS45572" s="152"/>
      <c r="BT45572" s="153"/>
    </row>
    <row r="45573" spans="71:72" x14ac:dyDescent="0.2">
      <c r="BS45573" s="152"/>
      <c r="BT45573" s="153"/>
    </row>
    <row r="45574" spans="71:72" x14ac:dyDescent="0.2">
      <c r="BS45574" s="152"/>
      <c r="BT45574" s="153"/>
    </row>
    <row r="45575" spans="71:72" x14ac:dyDescent="0.2">
      <c r="BS45575" s="152"/>
      <c r="BT45575" s="153"/>
    </row>
    <row r="45576" spans="71:72" x14ac:dyDescent="0.2">
      <c r="BS45576" s="152"/>
      <c r="BT45576" s="153"/>
    </row>
    <row r="45577" spans="71:72" x14ac:dyDescent="0.2">
      <c r="BS45577" s="152"/>
      <c r="BT45577" s="153"/>
    </row>
    <row r="45578" spans="71:72" x14ac:dyDescent="0.2">
      <c r="BS45578" s="152"/>
      <c r="BT45578" s="153"/>
    </row>
    <row r="45579" spans="71:72" x14ac:dyDescent="0.2">
      <c r="BS45579" s="152"/>
      <c r="BT45579" s="153"/>
    </row>
    <row r="45580" spans="71:72" x14ac:dyDescent="0.2">
      <c r="BS45580" s="152"/>
      <c r="BT45580" s="153"/>
    </row>
    <row r="45581" spans="71:72" x14ac:dyDescent="0.2">
      <c r="BS45581" s="152"/>
      <c r="BT45581" s="153"/>
    </row>
    <row r="45582" spans="71:72" x14ac:dyDescent="0.2">
      <c r="BS45582" s="152"/>
      <c r="BT45582" s="153"/>
    </row>
    <row r="45583" spans="71:72" x14ac:dyDescent="0.2">
      <c r="BS45583" s="152"/>
      <c r="BT45583" s="153"/>
    </row>
    <row r="45584" spans="71:72" x14ac:dyDescent="0.2">
      <c r="BS45584" s="152"/>
      <c r="BT45584" s="153"/>
    </row>
    <row r="45585" spans="71:72" x14ac:dyDescent="0.2">
      <c r="BS45585" s="152"/>
      <c r="BT45585" s="153"/>
    </row>
    <row r="45586" spans="71:72" x14ac:dyDescent="0.2">
      <c r="BS45586" s="152"/>
      <c r="BT45586" s="153"/>
    </row>
    <row r="45587" spans="71:72" x14ac:dyDescent="0.2">
      <c r="BS45587" s="152"/>
      <c r="BT45587" s="153"/>
    </row>
    <row r="45588" spans="71:72" x14ac:dyDescent="0.2">
      <c r="BS45588" s="152"/>
      <c r="BT45588" s="153"/>
    </row>
    <row r="45589" spans="71:72" x14ac:dyDescent="0.2">
      <c r="BS45589" s="152"/>
      <c r="BT45589" s="153"/>
    </row>
    <row r="45590" spans="71:72" x14ac:dyDescent="0.2">
      <c r="BS45590" s="152"/>
      <c r="BT45590" s="153"/>
    </row>
    <row r="45591" spans="71:72" x14ac:dyDescent="0.2">
      <c r="BS45591" s="152"/>
      <c r="BT45591" s="153"/>
    </row>
    <row r="45592" spans="71:72" x14ac:dyDescent="0.2">
      <c r="BS45592" s="152"/>
      <c r="BT45592" s="153"/>
    </row>
    <row r="45593" spans="71:72" x14ac:dyDescent="0.2">
      <c r="BS45593" s="152"/>
      <c r="BT45593" s="153"/>
    </row>
    <row r="45594" spans="71:72" x14ac:dyDescent="0.2">
      <c r="BS45594" s="152"/>
      <c r="BT45594" s="153"/>
    </row>
    <row r="45595" spans="71:72" x14ac:dyDescent="0.2">
      <c r="BS45595" s="152"/>
      <c r="BT45595" s="153"/>
    </row>
    <row r="45596" spans="71:72" x14ac:dyDescent="0.2">
      <c r="BS45596" s="152"/>
      <c r="BT45596" s="153"/>
    </row>
    <row r="45597" spans="71:72" x14ac:dyDescent="0.2">
      <c r="BS45597" s="152"/>
      <c r="BT45597" s="153"/>
    </row>
    <row r="45598" spans="71:72" x14ac:dyDescent="0.2">
      <c r="BS45598" s="152"/>
      <c r="BT45598" s="153"/>
    </row>
    <row r="45599" spans="71:72" x14ac:dyDescent="0.2">
      <c r="BS45599" s="152"/>
      <c r="BT45599" s="153"/>
    </row>
    <row r="45600" spans="71:72" x14ac:dyDescent="0.2">
      <c r="BS45600" s="152"/>
      <c r="BT45600" s="153"/>
    </row>
    <row r="45601" spans="71:72" x14ac:dyDescent="0.2">
      <c r="BS45601" s="152"/>
      <c r="BT45601" s="153"/>
    </row>
    <row r="45602" spans="71:72" x14ac:dyDescent="0.2">
      <c r="BS45602" s="152"/>
      <c r="BT45602" s="153"/>
    </row>
    <row r="45603" spans="71:72" x14ac:dyDescent="0.2">
      <c r="BS45603" s="152"/>
      <c r="BT45603" s="153"/>
    </row>
    <row r="45604" spans="71:72" x14ac:dyDescent="0.2">
      <c r="BS45604" s="152"/>
      <c r="BT45604" s="153"/>
    </row>
    <row r="45605" spans="71:72" x14ac:dyDescent="0.2">
      <c r="BS45605" s="152"/>
      <c r="BT45605" s="153"/>
    </row>
    <row r="45606" spans="71:72" x14ac:dyDescent="0.2">
      <c r="BS45606" s="152"/>
      <c r="BT45606" s="153"/>
    </row>
    <row r="45607" spans="71:72" x14ac:dyDescent="0.2">
      <c r="BS45607" s="152"/>
      <c r="BT45607" s="153"/>
    </row>
    <row r="45608" spans="71:72" x14ac:dyDescent="0.2">
      <c r="BS45608" s="152"/>
      <c r="BT45608" s="153"/>
    </row>
    <row r="45609" spans="71:72" x14ac:dyDescent="0.2">
      <c r="BS45609" s="152"/>
      <c r="BT45609" s="153"/>
    </row>
    <row r="45610" spans="71:72" x14ac:dyDescent="0.2">
      <c r="BS45610" s="152"/>
      <c r="BT45610" s="153"/>
    </row>
    <row r="45611" spans="71:72" x14ac:dyDescent="0.2">
      <c r="BS45611" s="152"/>
      <c r="BT45611" s="153"/>
    </row>
    <row r="45612" spans="71:72" x14ac:dyDescent="0.2">
      <c r="BS45612" s="152"/>
      <c r="BT45612" s="153"/>
    </row>
    <row r="45613" spans="71:72" x14ac:dyDescent="0.2">
      <c r="BS45613" s="152"/>
      <c r="BT45613" s="153"/>
    </row>
    <row r="45614" spans="71:72" x14ac:dyDescent="0.2">
      <c r="BS45614" s="152"/>
      <c r="BT45614" s="153"/>
    </row>
    <row r="45615" spans="71:72" x14ac:dyDescent="0.2">
      <c r="BS45615" s="152"/>
      <c r="BT45615" s="153"/>
    </row>
    <row r="45616" spans="71:72" x14ac:dyDescent="0.2">
      <c r="BS45616" s="152"/>
      <c r="BT45616" s="153"/>
    </row>
    <row r="45617" spans="71:72" x14ac:dyDescent="0.2">
      <c r="BS45617" s="152"/>
      <c r="BT45617" s="153"/>
    </row>
    <row r="45618" spans="71:72" x14ac:dyDescent="0.2">
      <c r="BS45618" s="152"/>
      <c r="BT45618" s="153"/>
    </row>
    <row r="45619" spans="71:72" x14ac:dyDescent="0.2">
      <c r="BS45619" s="152"/>
      <c r="BT45619" s="153"/>
    </row>
    <row r="45620" spans="71:72" x14ac:dyDescent="0.2">
      <c r="BS45620" s="152"/>
      <c r="BT45620" s="153"/>
    </row>
    <row r="45621" spans="71:72" x14ac:dyDescent="0.2">
      <c r="BS45621" s="152"/>
      <c r="BT45621" s="153"/>
    </row>
    <row r="45622" spans="71:72" x14ac:dyDescent="0.2">
      <c r="BS45622" s="152"/>
      <c r="BT45622" s="153"/>
    </row>
    <row r="45623" spans="71:72" x14ac:dyDescent="0.2">
      <c r="BS45623" s="152"/>
      <c r="BT45623" s="153"/>
    </row>
    <row r="45624" spans="71:72" x14ac:dyDescent="0.2">
      <c r="BS45624" s="152"/>
      <c r="BT45624" s="153"/>
    </row>
    <row r="45625" spans="71:72" x14ac:dyDescent="0.2">
      <c r="BS45625" s="152"/>
      <c r="BT45625" s="153"/>
    </row>
    <row r="45626" spans="71:72" x14ac:dyDescent="0.2">
      <c r="BS45626" s="152"/>
      <c r="BT45626" s="153"/>
    </row>
    <row r="45627" spans="71:72" x14ac:dyDescent="0.2">
      <c r="BS45627" s="152"/>
      <c r="BT45627" s="153"/>
    </row>
    <row r="45628" spans="71:72" x14ac:dyDescent="0.2">
      <c r="BS45628" s="152"/>
      <c r="BT45628" s="153"/>
    </row>
    <row r="45629" spans="71:72" x14ac:dyDescent="0.2">
      <c r="BS45629" s="152"/>
      <c r="BT45629" s="153"/>
    </row>
    <row r="45630" spans="71:72" x14ac:dyDescent="0.2">
      <c r="BS45630" s="152"/>
      <c r="BT45630" s="153"/>
    </row>
    <row r="45631" spans="71:72" x14ac:dyDescent="0.2">
      <c r="BS45631" s="152"/>
      <c r="BT45631" s="153"/>
    </row>
    <row r="45632" spans="71:72" x14ac:dyDescent="0.2">
      <c r="BS45632" s="152"/>
      <c r="BT45632" s="153"/>
    </row>
    <row r="45633" spans="71:72" x14ac:dyDescent="0.2">
      <c r="BS45633" s="152"/>
      <c r="BT45633" s="153"/>
    </row>
    <row r="45634" spans="71:72" x14ac:dyDescent="0.2">
      <c r="BS45634" s="152"/>
      <c r="BT45634" s="153"/>
    </row>
    <row r="45635" spans="71:72" x14ac:dyDescent="0.2">
      <c r="BS45635" s="152"/>
      <c r="BT45635" s="153"/>
    </row>
    <row r="45636" spans="71:72" x14ac:dyDescent="0.2">
      <c r="BS45636" s="152"/>
      <c r="BT45636" s="153"/>
    </row>
    <row r="45637" spans="71:72" x14ac:dyDescent="0.2">
      <c r="BS45637" s="152"/>
      <c r="BT45637" s="153"/>
    </row>
    <row r="45638" spans="71:72" x14ac:dyDescent="0.2">
      <c r="BS45638" s="152"/>
      <c r="BT45638" s="153"/>
    </row>
    <row r="45639" spans="71:72" x14ac:dyDescent="0.2">
      <c r="BS45639" s="152"/>
      <c r="BT45639" s="153"/>
    </row>
    <row r="45640" spans="71:72" x14ac:dyDescent="0.2">
      <c r="BS45640" s="152"/>
      <c r="BT45640" s="153"/>
    </row>
    <row r="45641" spans="71:72" x14ac:dyDescent="0.2">
      <c r="BS45641" s="152"/>
      <c r="BT45641" s="153"/>
    </row>
    <row r="45642" spans="71:72" x14ac:dyDescent="0.2">
      <c r="BS45642" s="152"/>
      <c r="BT45642" s="153"/>
    </row>
    <row r="45643" spans="71:72" x14ac:dyDescent="0.2">
      <c r="BS45643" s="152"/>
      <c r="BT45643" s="153"/>
    </row>
    <row r="45644" spans="71:72" x14ac:dyDescent="0.2">
      <c r="BS45644" s="152"/>
      <c r="BT45644" s="153"/>
    </row>
    <row r="45645" spans="71:72" x14ac:dyDescent="0.2">
      <c r="BS45645" s="152"/>
      <c r="BT45645" s="153"/>
    </row>
    <row r="45646" spans="71:72" x14ac:dyDescent="0.2">
      <c r="BS45646" s="152"/>
      <c r="BT45646" s="153"/>
    </row>
    <row r="45647" spans="71:72" x14ac:dyDescent="0.2">
      <c r="BS45647" s="152"/>
      <c r="BT45647" s="153"/>
    </row>
    <row r="45648" spans="71:72" x14ac:dyDescent="0.2">
      <c r="BS45648" s="152"/>
      <c r="BT45648" s="153"/>
    </row>
    <row r="45649" spans="71:72" x14ac:dyDescent="0.2">
      <c r="BS45649" s="152"/>
      <c r="BT45649" s="153"/>
    </row>
    <row r="45650" spans="71:72" x14ac:dyDescent="0.2">
      <c r="BS45650" s="152"/>
      <c r="BT45650" s="153"/>
    </row>
    <row r="45651" spans="71:72" x14ac:dyDescent="0.2">
      <c r="BS45651" s="152"/>
      <c r="BT45651" s="153"/>
    </row>
    <row r="45652" spans="71:72" x14ac:dyDescent="0.2">
      <c r="BS45652" s="152"/>
      <c r="BT45652" s="153"/>
    </row>
    <row r="45653" spans="71:72" x14ac:dyDescent="0.2">
      <c r="BS45653" s="152"/>
      <c r="BT45653" s="153"/>
    </row>
    <row r="45654" spans="71:72" x14ac:dyDescent="0.2">
      <c r="BS45654" s="152"/>
      <c r="BT45654" s="153"/>
    </row>
    <row r="45655" spans="71:72" x14ac:dyDescent="0.2">
      <c r="BS45655" s="152"/>
      <c r="BT45655" s="153"/>
    </row>
    <row r="45656" spans="71:72" x14ac:dyDescent="0.2">
      <c r="BS45656" s="152"/>
      <c r="BT45656" s="153"/>
    </row>
    <row r="45657" spans="71:72" x14ac:dyDescent="0.2">
      <c r="BS45657" s="152"/>
      <c r="BT45657" s="153"/>
    </row>
    <row r="45658" spans="71:72" x14ac:dyDescent="0.2">
      <c r="BS45658" s="152"/>
      <c r="BT45658" s="153"/>
    </row>
    <row r="45659" spans="71:72" x14ac:dyDescent="0.2">
      <c r="BS45659" s="152"/>
      <c r="BT45659" s="153"/>
    </row>
    <row r="45660" spans="71:72" x14ac:dyDescent="0.2">
      <c r="BS45660" s="152"/>
      <c r="BT45660" s="153"/>
    </row>
    <row r="45661" spans="71:72" x14ac:dyDescent="0.2">
      <c r="BS45661" s="152"/>
      <c r="BT45661" s="153"/>
    </row>
    <row r="45662" spans="71:72" x14ac:dyDescent="0.2">
      <c r="BS45662" s="152"/>
      <c r="BT45662" s="153"/>
    </row>
    <row r="45663" spans="71:72" x14ac:dyDescent="0.2">
      <c r="BS45663" s="152"/>
      <c r="BT45663" s="153"/>
    </row>
    <row r="45664" spans="71:72" x14ac:dyDescent="0.2">
      <c r="BS45664" s="152"/>
      <c r="BT45664" s="153"/>
    </row>
    <row r="45665" spans="71:72" x14ac:dyDescent="0.2">
      <c r="BS45665" s="152"/>
      <c r="BT45665" s="153"/>
    </row>
    <row r="45666" spans="71:72" x14ac:dyDescent="0.2">
      <c r="BS45666" s="152"/>
      <c r="BT45666" s="153"/>
    </row>
    <row r="45667" spans="71:72" x14ac:dyDescent="0.2">
      <c r="BS45667" s="152"/>
      <c r="BT45667" s="153"/>
    </row>
    <row r="45668" spans="71:72" x14ac:dyDescent="0.2">
      <c r="BS45668" s="152"/>
      <c r="BT45668" s="153"/>
    </row>
    <row r="45669" spans="71:72" x14ac:dyDescent="0.2">
      <c r="BS45669" s="152"/>
      <c r="BT45669" s="153"/>
    </row>
    <row r="45670" spans="71:72" x14ac:dyDescent="0.2">
      <c r="BS45670" s="152"/>
      <c r="BT45670" s="153"/>
    </row>
    <row r="45671" spans="71:72" x14ac:dyDescent="0.2">
      <c r="BS45671" s="152"/>
      <c r="BT45671" s="153"/>
    </row>
    <row r="45672" spans="71:72" x14ac:dyDescent="0.2">
      <c r="BS45672" s="152"/>
      <c r="BT45672" s="153"/>
    </row>
    <row r="45673" spans="71:72" x14ac:dyDescent="0.2">
      <c r="BS45673" s="152"/>
      <c r="BT45673" s="153"/>
    </row>
    <row r="45674" spans="71:72" x14ac:dyDescent="0.2">
      <c r="BS45674" s="152"/>
      <c r="BT45674" s="153"/>
    </row>
    <row r="45675" spans="71:72" x14ac:dyDescent="0.2">
      <c r="BS45675" s="152"/>
      <c r="BT45675" s="153"/>
    </row>
    <row r="45676" spans="71:72" x14ac:dyDescent="0.2">
      <c r="BS45676" s="152"/>
      <c r="BT45676" s="153"/>
    </row>
    <row r="45677" spans="71:72" x14ac:dyDescent="0.2">
      <c r="BS45677" s="152"/>
      <c r="BT45677" s="153"/>
    </row>
    <row r="45678" spans="71:72" x14ac:dyDescent="0.2">
      <c r="BS45678" s="152"/>
      <c r="BT45678" s="153"/>
    </row>
    <row r="45679" spans="71:72" x14ac:dyDescent="0.2">
      <c r="BS45679" s="152"/>
      <c r="BT45679" s="153"/>
    </row>
    <row r="45680" spans="71:72" x14ac:dyDescent="0.2">
      <c r="BS45680" s="152"/>
      <c r="BT45680" s="153"/>
    </row>
    <row r="45681" spans="71:72" x14ac:dyDescent="0.2">
      <c r="BS45681" s="152"/>
      <c r="BT45681" s="153"/>
    </row>
    <row r="45682" spans="71:72" x14ac:dyDescent="0.2">
      <c r="BS45682" s="152"/>
      <c r="BT45682" s="153"/>
    </row>
    <row r="45683" spans="71:72" x14ac:dyDescent="0.2">
      <c r="BS45683" s="152"/>
      <c r="BT45683" s="153"/>
    </row>
    <row r="45684" spans="71:72" x14ac:dyDescent="0.2">
      <c r="BS45684" s="152"/>
      <c r="BT45684" s="153"/>
    </row>
    <row r="45685" spans="71:72" x14ac:dyDescent="0.2">
      <c r="BS45685" s="152"/>
      <c r="BT45685" s="153"/>
    </row>
    <row r="45686" spans="71:72" x14ac:dyDescent="0.2">
      <c r="BS45686" s="152"/>
      <c r="BT45686" s="153"/>
    </row>
    <row r="45687" spans="71:72" x14ac:dyDescent="0.2">
      <c r="BS45687" s="152"/>
      <c r="BT45687" s="153"/>
    </row>
    <row r="45688" spans="71:72" x14ac:dyDescent="0.2">
      <c r="BS45688" s="152"/>
      <c r="BT45688" s="153"/>
    </row>
    <row r="45689" spans="71:72" x14ac:dyDescent="0.2">
      <c r="BS45689" s="152"/>
      <c r="BT45689" s="153"/>
    </row>
    <row r="45690" spans="71:72" x14ac:dyDescent="0.2">
      <c r="BS45690" s="152"/>
      <c r="BT45690" s="153"/>
    </row>
    <row r="45691" spans="71:72" x14ac:dyDescent="0.2">
      <c r="BS45691" s="152"/>
      <c r="BT45691" s="153"/>
    </row>
    <row r="45692" spans="71:72" x14ac:dyDescent="0.2">
      <c r="BS45692" s="152"/>
      <c r="BT45692" s="153"/>
    </row>
    <row r="45693" spans="71:72" x14ac:dyDescent="0.2">
      <c r="BS45693" s="152"/>
      <c r="BT45693" s="153"/>
    </row>
    <row r="45694" spans="71:72" x14ac:dyDescent="0.2">
      <c r="BS45694" s="152"/>
      <c r="BT45694" s="153"/>
    </row>
    <row r="45695" spans="71:72" x14ac:dyDescent="0.2">
      <c r="BS45695" s="152"/>
      <c r="BT45695" s="153"/>
    </row>
    <row r="45696" spans="71:72" x14ac:dyDescent="0.2">
      <c r="BS45696" s="152"/>
      <c r="BT45696" s="153"/>
    </row>
    <row r="45697" spans="71:72" x14ac:dyDescent="0.2">
      <c r="BS45697" s="152"/>
      <c r="BT45697" s="153"/>
    </row>
    <row r="45698" spans="71:72" x14ac:dyDescent="0.2">
      <c r="BS45698" s="152"/>
      <c r="BT45698" s="153"/>
    </row>
    <row r="45699" spans="71:72" x14ac:dyDescent="0.2">
      <c r="BS45699" s="152"/>
      <c r="BT45699" s="153"/>
    </row>
    <row r="45700" spans="71:72" x14ac:dyDescent="0.2">
      <c r="BS45700" s="152"/>
      <c r="BT45700" s="153"/>
    </row>
    <row r="45701" spans="71:72" x14ac:dyDescent="0.2">
      <c r="BS45701" s="152"/>
      <c r="BT45701" s="153"/>
    </row>
    <row r="45702" spans="71:72" x14ac:dyDescent="0.2">
      <c r="BS45702" s="152"/>
      <c r="BT45702" s="153"/>
    </row>
    <row r="45703" spans="71:72" x14ac:dyDescent="0.2">
      <c r="BS45703" s="152"/>
      <c r="BT45703" s="153"/>
    </row>
    <row r="45704" spans="71:72" x14ac:dyDescent="0.2">
      <c r="BS45704" s="152"/>
      <c r="BT45704" s="153"/>
    </row>
    <row r="45705" spans="71:72" x14ac:dyDescent="0.2">
      <c r="BS45705" s="152"/>
      <c r="BT45705" s="153"/>
    </row>
    <row r="45706" spans="71:72" x14ac:dyDescent="0.2">
      <c r="BS45706" s="152"/>
      <c r="BT45706" s="153"/>
    </row>
    <row r="45707" spans="71:72" x14ac:dyDescent="0.2">
      <c r="BS45707" s="152"/>
      <c r="BT45707" s="153"/>
    </row>
    <row r="45708" spans="71:72" x14ac:dyDescent="0.2">
      <c r="BS45708" s="152"/>
      <c r="BT45708" s="153"/>
    </row>
    <row r="45709" spans="71:72" x14ac:dyDescent="0.2">
      <c r="BS45709" s="152"/>
      <c r="BT45709" s="153"/>
    </row>
    <row r="45710" spans="71:72" x14ac:dyDescent="0.2">
      <c r="BS45710" s="152"/>
      <c r="BT45710" s="153"/>
    </row>
    <row r="45711" spans="71:72" x14ac:dyDescent="0.2">
      <c r="BS45711" s="152"/>
      <c r="BT45711" s="153"/>
    </row>
    <row r="45712" spans="71:72" x14ac:dyDescent="0.2">
      <c r="BS45712" s="152"/>
      <c r="BT45712" s="153"/>
    </row>
    <row r="45713" spans="71:72" x14ac:dyDescent="0.2">
      <c r="BS45713" s="152"/>
      <c r="BT45713" s="153"/>
    </row>
    <row r="45714" spans="71:72" x14ac:dyDescent="0.2">
      <c r="BS45714" s="152"/>
      <c r="BT45714" s="153"/>
    </row>
    <row r="45715" spans="71:72" x14ac:dyDescent="0.2">
      <c r="BS45715" s="152"/>
      <c r="BT45715" s="153"/>
    </row>
    <row r="45716" spans="71:72" x14ac:dyDescent="0.2">
      <c r="BS45716" s="152"/>
      <c r="BT45716" s="153"/>
    </row>
    <row r="45717" spans="71:72" x14ac:dyDescent="0.2">
      <c r="BS45717" s="152"/>
      <c r="BT45717" s="153"/>
    </row>
    <row r="45718" spans="71:72" x14ac:dyDescent="0.2">
      <c r="BS45718" s="152"/>
      <c r="BT45718" s="153"/>
    </row>
    <row r="45719" spans="71:72" x14ac:dyDescent="0.2">
      <c r="BS45719" s="152"/>
      <c r="BT45719" s="153"/>
    </row>
    <row r="45720" spans="71:72" x14ac:dyDescent="0.2">
      <c r="BS45720" s="152"/>
      <c r="BT45720" s="153"/>
    </row>
    <row r="45721" spans="71:72" x14ac:dyDescent="0.2">
      <c r="BS45721" s="152"/>
      <c r="BT45721" s="153"/>
    </row>
    <row r="45722" spans="71:72" x14ac:dyDescent="0.2">
      <c r="BS45722" s="152"/>
      <c r="BT45722" s="153"/>
    </row>
    <row r="45723" spans="71:72" x14ac:dyDescent="0.2">
      <c r="BS45723" s="152"/>
      <c r="BT45723" s="153"/>
    </row>
    <row r="45724" spans="71:72" x14ac:dyDescent="0.2">
      <c r="BS45724" s="152"/>
      <c r="BT45724" s="153"/>
    </row>
    <row r="45725" spans="71:72" x14ac:dyDescent="0.2">
      <c r="BS45725" s="152"/>
      <c r="BT45725" s="153"/>
    </row>
    <row r="45726" spans="71:72" x14ac:dyDescent="0.2">
      <c r="BS45726" s="152"/>
      <c r="BT45726" s="153"/>
    </row>
    <row r="45727" spans="71:72" x14ac:dyDescent="0.2">
      <c r="BS45727" s="152"/>
      <c r="BT45727" s="153"/>
    </row>
    <row r="45728" spans="71:72" x14ac:dyDescent="0.2">
      <c r="BS45728" s="152"/>
      <c r="BT45728" s="153"/>
    </row>
    <row r="45729" spans="71:72" x14ac:dyDescent="0.2">
      <c r="BS45729" s="152"/>
      <c r="BT45729" s="153"/>
    </row>
    <row r="45730" spans="71:72" x14ac:dyDescent="0.2">
      <c r="BS45730" s="152"/>
      <c r="BT45730" s="153"/>
    </row>
    <row r="45731" spans="71:72" x14ac:dyDescent="0.2">
      <c r="BS45731" s="152"/>
      <c r="BT45731" s="153"/>
    </row>
    <row r="45732" spans="71:72" x14ac:dyDescent="0.2">
      <c r="BS45732" s="152"/>
      <c r="BT45732" s="153"/>
    </row>
    <row r="45733" spans="71:72" x14ac:dyDescent="0.2">
      <c r="BS45733" s="152"/>
      <c r="BT45733" s="153"/>
    </row>
    <row r="45734" spans="71:72" x14ac:dyDescent="0.2">
      <c r="BS45734" s="152"/>
      <c r="BT45734" s="153"/>
    </row>
    <row r="45735" spans="71:72" x14ac:dyDescent="0.2">
      <c r="BS45735" s="152"/>
      <c r="BT45735" s="153"/>
    </row>
    <row r="45736" spans="71:72" x14ac:dyDescent="0.2">
      <c r="BS45736" s="152"/>
      <c r="BT45736" s="153"/>
    </row>
    <row r="45737" spans="71:72" x14ac:dyDescent="0.2">
      <c r="BS45737" s="152"/>
      <c r="BT45737" s="153"/>
    </row>
    <row r="45738" spans="71:72" x14ac:dyDescent="0.2">
      <c r="BS45738" s="152"/>
      <c r="BT45738" s="153"/>
    </row>
    <row r="45739" spans="71:72" x14ac:dyDescent="0.2">
      <c r="BS45739" s="152"/>
      <c r="BT45739" s="153"/>
    </row>
    <row r="45740" spans="71:72" x14ac:dyDescent="0.2">
      <c r="BS45740" s="152"/>
      <c r="BT45740" s="153"/>
    </row>
    <row r="45741" spans="71:72" x14ac:dyDescent="0.2">
      <c r="BS45741" s="152"/>
      <c r="BT45741" s="153"/>
    </row>
    <row r="45742" spans="71:72" x14ac:dyDescent="0.2">
      <c r="BS45742" s="152"/>
      <c r="BT45742" s="153"/>
    </row>
    <row r="45743" spans="71:72" x14ac:dyDescent="0.2">
      <c r="BS45743" s="152"/>
      <c r="BT45743" s="153"/>
    </row>
    <row r="45744" spans="71:72" x14ac:dyDescent="0.2">
      <c r="BS45744" s="152"/>
      <c r="BT45744" s="153"/>
    </row>
    <row r="45745" spans="71:72" x14ac:dyDescent="0.2">
      <c r="BS45745" s="152"/>
      <c r="BT45745" s="153"/>
    </row>
    <row r="45746" spans="71:72" x14ac:dyDescent="0.2">
      <c r="BS45746" s="152"/>
      <c r="BT45746" s="153"/>
    </row>
    <row r="45747" spans="71:72" x14ac:dyDescent="0.2">
      <c r="BS45747" s="152"/>
      <c r="BT45747" s="153"/>
    </row>
    <row r="45748" spans="71:72" x14ac:dyDescent="0.2">
      <c r="BS45748" s="152"/>
      <c r="BT45748" s="153"/>
    </row>
    <row r="45749" spans="71:72" x14ac:dyDescent="0.2">
      <c r="BS45749" s="152"/>
      <c r="BT45749" s="153"/>
    </row>
    <row r="45750" spans="71:72" x14ac:dyDescent="0.2">
      <c r="BS45750" s="152"/>
      <c r="BT45750" s="153"/>
    </row>
    <row r="45751" spans="71:72" x14ac:dyDescent="0.2">
      <c r="BS45751" s="152"/>
      <c r="BT45751" s="153"/>
    </row>
    <row r="45752" spans="71:72" x14ac:dyDescent="0.2">
      <c r="BS45752" s="152"/>
      <c r="BT45752" s="153"/>
    </row>
    <row r="45753" spans="71:72" x14ac:dyDescent="0.2">
      <c r="BS45753" s="152"/>
      <c r="BT45753" s="153"/>
    </row>
    <row r="45754" spans="71:72" x14ac:dyDescent="0.2">
      <c r="BS45754" s="152"/>
      <c r="BT45754" s="153"/>
    </row>
    <row r="45755" spans="71:72" x14ac:dyDescent="0.2">
      <c r="BS45755" s="152"/>
      <c r="BT45755" s="153"/>
    </row>
    <row r="45756" spans="71:72" x14ac:dyDescent="0.2">
      <c r="BS45756" s="152"/>
      <c r="BT45756" s="153"/>
    </row>
    <row r="45757" spans="71:72" x14ac:dyDescent="0.2">
      <c r="BS45757" s="152"/>
      <c r="BT45757" s="153"/>
    </row>
    <row r="45758" spans="71:72" x14ac:dyDescent="0.2">
      <c r="BS45758" s="152"/>
      <c r="BT45758" s="153"/>
    </row>
    <row r="45759" spans="71:72" x14ac:dyDescent="0.2">
      <c r="BS45759" s="152"/>
      <c r="BT45759" s="153"/>
    </row>
    <row r="45760" spans="71:72" x14ac:dyDescent="0.2">
      <c r="BS45760" s="152"/>
      <c r="BT45760" s="153"/>
    </row>
    <row r="45761" spans="71:72" x14ac:dyDescent="0.2">
      <c r="BS45761" s="152"/>
      <c r="BT45761" s="153"/>
    </row>
    <row r="45762" spans="71:72" x14ac:dyDescent="0.2">
      <c r="BS45762" s="152"/>
      <c r="BT45762" s="153"/>
    </row>
    <row r="45763" spans="71:72" x14ac:dyDescent="0.2">
      <c r="BS45763" s="152"/>
      <c r="BT45763" s="153"/>
    </row>
    <row r="45764" spans="71:72" x14ac:dyDescent="0.2">
      <c r="BS45764" s="152"/>
      <c r="BT45764" s="153"/>
    </row>
    <row r="45765" spans="71:72" x14ac:dyDescent="0.2">
      <c r="BS45765" s="152"/>
      <c r="BT45765" s="153"/>
    </row>
    <row r="45766" spans="71:72" x14ac:dyDescent="0.2">
      <c r="BS45766" s="152"/>
      <c r="BT45766" s="153"/>
    </row>
    <row r="45767" spans="71:72" x14ac:dyDescent="0.2">
      <c r="BS45767" s="152"/>
      <c r="BT45767" s="153"/>
    </row>
    <row r="45768" spans="71:72" x14ac:dyDescent="0.2">
      <c r="BS45768" s="152"/>
      <c r="BT45768" s="153"/>
    </row>
    <row r="45769" spans="71:72" x14ac:dyDescent="0.2">
      <c r="BS45769" s="152"/>
      <c r="BT45769" s="153"/>
    </row>
    <row r="45770" spans="71:72" x14ac:dyDescent="0.2">
      <c r="BS45770" s="152"/>
      <c r="BT45770" s="153"/>
    </row>
    <row r="45771" spans="71:72" x14ac:dyDescent="0.2">
      <c r="BS45771" s="152"/>
      <c r="BT45771" s="153"/>
    </row>
    <row r="45772" spans="71:72" x14ac:dyDescent="0.2">
      <c r="BS45772" s="152"/>
      <c r="BT45772" s="153"/>
    </row>
    <row r="45773" spans="71:72" x14ac:dyDescent="0.2">
      <c r="BS45773" s="152"/>
      <c r="BT45773" s="153"/>
    </row>
    <row r="45774" spans="71:72" x14ac:dyDescent="0.2">
      <c r="BS45774" s="152"/>
      <c r="BT45774" s="153"/>
    </row>
    <row r="45775" spans="71:72" x14ac:dyDescent="0.2">
      <c r="BS45775" s="152"/>
      <c r="BT45775" s="153"/>
    </row>
    <row r="45776" spans="71:72" x14ac:dyDescent="0.2">
      <c r="BS45776" s="152"/>
      <c r="BT45776" s="153"/>
    </row>
    <row r="45777" spans="71:72" x14ac:dyDescent="0.2">
      <c r="BS45777" s="152"/>
      <c r="BT45777" s="153"/>
    </row>
    <row r="45778" spans="71:72" x14ac:dyDescent="0.2">
      <c r="BS45778" s="152"/>
      <c r="BT45778" s="153"/>
    </row>
    <row r="45779" spans="71:72" x14ac:dyDescent="0.2">
      <c r="BS45779" s="152"/>
      <c r="BT45779" s="153"/>
    </row>
    <row r="45780" spans="71:72" x14ac:dyDescent="0.2">
      <c r="BS45780" s="152"/>
      <c r="BT45780" s="153"/>
    </row>
    <row r="45781" spans="71:72" x14ac:dyDescent="0.2">
      <c r="BS45781" s="152"/>
      <c r="BT45781" s="153"/>
    </row>
    <row r="45782" spans="71:72" x14ac:dyDescent="0.2">
      <c r="BS45782" s="152"/>
      <c r="BT45782" s="153"/>
    </row>
    <row r="45783" spans="71:72" x14ac:dyDescent="0.2">
      <c r="BS45783" s="152"/>
      <c r="BT45783" s="153"/>
    </row>
    <row r="45784" spans="71:72" x14ac:dyDescent="0.2">
      <c r="BS45784" s="152"/>
      <c r="BT45784" s="153"/>
    </row>
    <row r="45785" spans="71:72" x14ac:dyDescent="0.2">
      <c r="BS45785" s="152"/>
      <c r="BT45785" s="153"/>
    </row>
    <row r="45786" spans="71:72" x14ac:dyDescent="0.2">
      <c r="BS45786" s="152"/>
      <c r="BT45786" s="153"/>
    </row>
    <row r="45787" spans="71:72" x14ac:dyDescent="0.2">
      <c r="BS45787" s="152"/>
      <c r="BT45787" s="153"/>
    </row>
    <row r="45788" spans="71:72" x14ac:dyDescent="0.2">
      <c r="BS45788" s="152"/>
      <c r="BT45788" s="153"/>
    </row>
    <row r="45789" spans="71:72" x14ac:dyDescent="0.2">
      <c r="BS45789" s="152"/>
      <c r="BT45789" s="153"/>
    </row>
    <row r="45790" spans="71:72" x14ac:dyDescent="0.2">
      <c r="BS45790" s="152"/>
      <c r="BT45790" s="153"/>
    </row>
    <row r="45791" spans="71:72" x14ac:dyDescent="0.2">
      <c r="BS45791" s="152"/>
      <c r="BT45791" s="153"/>
    </row>
    <row r="45792" spans="71:72" x14ac:dyDescent="0.2">
      <c r="BS45792" s="152"/>
      <c r="BT45792" s="153"/>
    </row>
    <row r="45793" spans="71:72" x14ac:dyDescent="0.2">
      <c r="BS45793" s="152"/>
      <c r="BT45793" s="153"/>
    </row>
    <row r="45794" spans="71:72" x14ac:dyDescent="0.2">
      <c r="BS45794" s="152"/>
      <c r="BT45794" s="153"/>
    </row>
    <row r="45795" spans="71:72" x14ac:dyDescent="0.2">
      <c r="BS45795" s="152"/>
      <c r="BT45795" s="153"/>
    </row>
    <row r="45796" spans="71:72" x14ac:dyDescent="0.2">
      <c r="BS45796" s="152"/>
      <c r="BT45796" s="153"/>
    </row>
    <row r="45797" spans="71:72" x14ac:dyDescent="0.2">
      <c r="BS45797" s="152"/>
      <c r="BT45797" s="153"/>
    </row>
    <row r="45798" spans="71:72" x14ac:dyDescent="0.2">
      <c r="BS45798" s="152"/>
      <c r="BT45798" s="153"/>
    </row>
    <row r="45799" spans="71:72" x14ac:dyDescent="0.2">
      <c r="BS45799" s="152"/>
      <c r="BT45799" s="153"/>
    </row>
    <row r="45800" spans="71:72" x14ac:dyDescent="0.2">
      <c r="BS45800" s="152"/>
      <c r="BT45800" s="153"/>
    </row>
    <row r="45801" spans="71:72" x14ac:dyDescent="0.2">
      <c r="BS45801" s="152"/>
      <c r="BT45801" s="153"/>
    </row>
    <row r="45802" spans="71:72" x14ac:dyDescent="0.2">
      <c r="BS45802" s="152"/>
      <c r="BT45802" s="153"/>
    </row>
    <row r="45803" spans="71:72" x14ac:dyDescent="0.2">
      <c r="BS45803" s="152"/>
      <c r="BT45803" s="153"/>
    </row>
    <row r="45804" spans="71:72" x14ac:dyDescent="0.2">
      <c r="BS45804" s="152"/>
      <c r="BT45804" s="153"/>
    </row>
    <row r="45805" spans="71:72" x14ac:dyDescent="0.2">
      <c r="BS45805" s="152"/>
      <c r="BT45805" s="153"/>
    </row>
    <row r="45806" spans="71:72" x14ac:dyDescent="0.2">
      <c r="BS45806" s="152"/>
      <c r="BT45806" s="153"/>
    </row>
    <row r="45807" spans="71:72" x14ac:dyDescent="0.2">
      <c r="BS45807" s="152"/>
      <c r="BT45807" s="153"/>
    </row>
    <row r="45808" spans="71:72" x14ac:dyDescent="0.2">
      <c r="BS45808" s="152"/>
      <c r="BT45808" s="153"/>
    </row>
    <row r="45809" spans="71:72" x14ac:dyDescent="0.2">
      <c r="BS45809" s="152"/>
      <c r="BT45809" s="153"/>
    </row>
    <row r="45810" spans="71:72" x14ac:dyDescent="0.2">
      <c r="BS45810" s="152"/>
      <c r="BT45810" s="153"/>
    </row>
    <row r="45811" spans="71:72" x14ac:dyDescent="0.2">
      <c r="BS45811" s="152"/>
      <c r="BT45811" s="153"/>
    </row>
    <row r="45812" spans="71:72" x14ac:dyDescent="0.2">
      <c r="BS45812" s="152"/>
      <c r="BT45812" s="153"/>
    </row>
    <row r="45813" spans="71:72" x14ac:dyDescent="0.2">
      <c r="BS45813" s="152"/>
      <c r="BT45813" s="153"/>
    </row>
    <row r="45814" spans="71:72" x14ac:dyDescent="0.2">
      <c r="BS45814" s="152"/>
      <c r="BT45814" s="153"/>
    </row>
    <row r="45815" spans="71:72" x14ac:dyDescent="0.2">
      <c r="BS45815" s="152"/>
      <c r="BT45815" s="153"/>
    </row>
    <row r="45816" spans="71:72" x14ac:dyDescent="0.2">
      <c r="BS45816" s="152"/>
      <c r="BT45816" s="153"/>
    </row>
    <row r="45817" spans="71:72" x14ac:dyDescent="0.2">
      <c r="BS45817" s="152"/>
      <c r="BT45817" s="153"/>
    </row>
    <row r="45818" spans="71:72" x14ac:dyDescent="0.2">
      <c r="BS45818" s="152"/>
      <c r="BT45818" s="153"/>
    </row>
    <row r="45819" spans="71:72" x14ac:dyDescent="0.2">
      <c r="BS45819" s="152"/>
      <c r="BT45819" s="153"/>
    </row>
    <row r="45820" spans="71:72" x14ac:dyDescent="0.2">
      <c r="BS45820" s="152"/>
      <c r="BT45820" s="153"/>
    </row>
    <row r="45821" spans="71:72" x14ac:dyDescent="0.2">
      <c r="BS45821" s="152"/>
      <c r="BT45821" s="153"/>
    </row>
    <row r="45822" spans="71:72" x14ac:dyDescent="0.2">
      <c r="BS45822" s="152"/>
      <c r="BT45822" s="153"/>
    </row>
    <row r="45823" spans="71:72" x14ac:dyDescent="0.2">
      <c r="BS45823" s="152"/>
      <c r="BT45823" s="153"/>
    </row>
    <row r="45824" spans="71:72" x14ac:dyDescent="0.2">
      <c r="BS45824" s="152"/>
      <c r="BT45824" s="153"/>
    </row>
    <row r="45825" spans="71:72" x14ac:dyDescent="0.2">
      <c r="BS45825" s="152"/>
      <c r="BT45825" s="153"/>
    </row>
    <row r="45826" spans="71:72" x14ac:dyDescent="0.2">
      <c r="BS45826" s="152"/>
      <c r="BT45826" s="153"/>
    </row>
    <row r="45827" spans="71:72" x14ac:dyDescent="0.2">
      <c r="BS45827" s="152"/>
      <c r="BT45827" s="153"/>
    </row>
    <row r="45828" spans="71:72" x14ac:dyDescent="0.2">
      <c r="BS45828" s="152"/>
      <c r="BT45828" s="153"/>
    </row>
    <row r="45829" spans="71:72" x14ac:dyDescent="0.2">
      <c r="BS45829" s="152"/>
      <c r="BT45829" s="153"/>
    </row>
    <row r="45830" spans="71:72" x14ac:dyDescent="0.2">
      <c r="BS45830" s="152"/>
      <c r="BT45830" s="153"/>
    </row>
    <row r="45831" spans="71:72" x14ac:dyDescent="0.2">
      <c r="BS45831" s="152"/>
      <c r="BT45831" s="153"/>
    </row>
    <row r="45832" spans="71:72" x14ac:dyDescent="0.2">
      <c r="BS45832" s="152"/>
      <c r="BT45832" s="153"/>
    </row>
    <row r="45833" spans="71:72" x14ac:dyDescent="0.2">
      <c r="BS45833" s="152"/>
      <c r="BT45833" s="153"/>
    </row>
    <row r="45834" spans="71:72" x14ac:dyDescent="0.2">
      <c r="BS45834" s="152"/>
      <c r="BT45834" s="153"/>
    </row>
    <row r="45835" spans="71:72" x14ac:dyDescent="0.2">
      <c r="BS45835" s="152"/>
      <c r="BT45835" s="153"/>
    </row>
    <row r="45836" spans="71:72" x14ac:dyDescent="0.2">
      <c r="BS45836" s="152"/>
      <c r="BT45836" s="153"/>
    </row>
    <row r="45837" spans="71:72" x14ac:dyDescent="0.2">
      <c r="BS45837" s="152"/>
      <c r="BT45837" s="153"/>
    </row>
    <row r="45838" spans="71:72" x14ac:dyDescent="0.2">
      <c r="BS45838" s="152"/>
      <c r="BT45838" s="153"/>
    </row>
    <row r="45839" spans="71:72" x14ac:dyDescent="0.2">
      <c r="BS45839" s="152"/>
      <c r="BT45839" s="153"/>
    </row>
    <row r="45840" spans="71:72" x14ac:dyDescent="0.2">
      <c r="BS45840" s="152"/>
      <c r="BT45840" s="153"/>
    </row>
    <row r="45841" spans="71:72" x14ac:dyDescent="0.2">
      <c r="BS45841" s="152"/>
      <c r="BT45841" s="153"/>
    </row>
    <row r="45842" spans="71:72" x14ac:dyDescent="0.2">
      <c r="BS45842" s="152"/>
      <c r="BT45842" s="153"/>
    </row>
    <row r="45843" spans="71:72" x14ac:dyDescent="0.2">
      <c r="BS45843" s="152"/>
      <c r="BT45843" s="153"/>
    </row>
    <row r="45844" spans="71:72" x14ac:dyDescent="0.2">
      <c r="BS45844" s="152"/>
      <c r="BT45844" s="153"/>
    </row>
    <row r="45845" spans="71:72" x14ac:dyDescent="0.2">
      <c r="BS45845" s="152"/>
      <c r="BT45845" s="153"/>
    </row>
    <row r="45846" spans="71:72" x14ac:dyDescent="0.2">
      <c r="BS45846" s="152"/>
      <c r="BT45846" s="153"/>
    </row>
    <row r="45847" spans="71:72" x14ac:dyDescent="0.2">
      <c r="BS45847" s="152"/>
      <c r="BT45847" s="153"/>
    </row>
    <row r="45848" spans="71:72" x14ac:dyDescent="0.2">
      <c r="BS45848" s="152"/>
      <c r="BT45848" s="153"/>
    </row>
    <row r="45849" spans="71:72" x14ac:dyDescent="0.2">
      <c r="BS45849" s="152"/>
      <c r="BT45849" s="153"/>
    </row>
    <row r="45850" spans="71:72" x14ac:dyDescent="0.2">
      <c r="BS45850" s="152"/>
      <c r="BT45850" s="153"/>
    </row>
    <row r="45851" spans="71:72" x14ac:dyDescent="0.2">
      <c r="BS45851" s="152"/>
      <c r="BT45851" s="153"/>
    </row>
    <row r="45852" spans="71:72" x14ac:dyDescent="0.2">
      <c r="BS45852" s="152"/>
      <c r="BT45852" s="153"/>
    </row>
    <row r="45853" spans="71:72" x14ac:dyDescent="0.2">
      <c r="BS45853" s="152"/>
      <c r="BT45853" s="153"/>
    </row>
    <row r="45854" spans="71:72" x14ac:dyDescent="0.2">
      <c r="BS45854" s="152"/>
      <c r="BT45854" s="153"/>
    </row>
    <row r="45855" spans="71:72" x14ac:dyDescent="0.2">
      <c r="BS45855" s="152"/>
      <c r="BT45855" s="153"/>
    </row>
    <row r="45856" spans="71:72" x14ac:dyDescent="0.2">
      <c r="BS45856" s="152"/>
      <c r="BT45856" s="153"/>
    </row>
    <row r="45857" spans="71:72" x14ac:dyDescent="0.2">
      <c r="BS45857" s="152"/>
      <c r="BT45857" s="153"/>
    </row>
    <row r="45858" spans="71:72" x14ac:dyDescent="0.2">
      <c r="BS45858" s="152"/>
      <c r="BT45858" s="153"/>
    </row>
    <row r="45859" spans="71:72" x14ac:dyDescent="0.2">
      <c r="BS45859" s="152"/>
      <c r="BT45859" s="153"/>
    </row>
    <row r="45860" spans="71:72" x14ac:dyDescent="0.2">
      <c r="BS45860" s="152"/>
      <c r="BT45860" s="153"/>
    </row>
    <row r="45861" spans="71:72" x14ac:dyDescent="0.2">
      <c r="BS45861" s="152"/>
      <c r="BT45861" s="153"/>
    </row>
    <row r="45862" spans="71:72" x14ac:dyDescent="0.2">
      <c r="BS45862" s="152"/>
      <c r="BT45862" s="153"/>
    </row>
    <row r="45863" spans="71:72" x14ac:dyDescent="0.2">
      <c r="BS45863" s="152"/>
      <c r="BT45863" s="153"/>
    </row>
    <row r="45864" spans="71:72" x14ac:dyDescent="0.2">
      <c r="BS45864" s="152"/>
      <c r="BT45864" s="153"/>
    </row>
    <row r="45865" spans="71:72" x14ac:dyDescent="0.2">
      <c r="BS45865" s="152"/>
      <c r="BT45865" s="153"/>
    </row>
    <row r="45866" spans="71:72" x14ac:dyDescent="0.2">
      <c r="BS45866" s="152"/>
      <c r="BT45866" s="153"/>
    </row>
    <row r="45867" spans="71:72" x14ac:dyDescent="0.2">
      <c r="BS45867" s="152"/>
      <c r="BT45867" s="153"/>
    </row>
    <row r="45868" spans="71:72" x14ac:dyDescent="0.2">
      <c r="BS45868" s="152"/>
      <c r="BT45868" s="153"/>
    </row>
    <row r="45869" spans="71:72" x14ac:dyDescent="0.2">
      <c r="BS45869" s="152"/>
      <c r="BT45869" s="153"/>
    </row>
    <row r="45870" spans="71:72" x14ac:dyDescent="0.2">
      <c r="BS45870" s="152"/>
      <c r="BT45870" s="153"/>
    </row>
    <row r="45871" spans="71:72" x14ac:dyDescent="0.2">
      <c r="BS45871" s="152"/>
      <c r="BT45871" s="153"/>
    </row>
    <row r="45872" spans="71:72" x14ac:dyDescent="0.2">
      <c r="BS45872" s="152"/>
      <c r="BT45872" s="153"/>
    </row>
    <row r="45873" spans="71:72" x14ac:dyDescent="0.2">
      <c r="BS45873" s="152"/>
      <c r="BT45873" s="153"/>
    </row>
    <row r="45874" spans="71:72" x14ac:dyDescent="0.2">
      <c r="BS45874" s="152"/>
      <c r="BT45874" s="153"/>
    </row>
    <row r="45875" spans="71:72" x14ac:dyDescent="0.2">
      <c r="BS45875" s="152"/>
      <c r="BT45875" s="153"/>
    </row>
    <row r="45876" spans="71:72" x14ac:dyDescent="0.2">
      <c r="BS45876" s="152"/>
      <c r="BT45876" s="153"/>
    </row>
    <row r="45877" spans="71:72" x14ac:dyDescent="0.2">
      <c r="BS45877" s="152"/>
      <c r="BT45877" s="153"/>
    </row>
    <row r="45878" spans="71:72" x14ac:dyDescent="0.2">
      <c r="BS45878" s="152"/>
      <c r="BT45878" s="153"/>
    </row>
    <row r="45879" spans="71:72" x14ac:dyDescent="0.2">
      <c r="BS45879" s="152"/>
      <c r="BT45879" s="153"/>
    </row>
    <row r="45880" spans="71:72" x14ac:dyDescent="0.2">
      <c r="BS45880" s="152"/>
      <c r="BT45880" s="153"/>
    </row>
    <row r="45881" spans="71:72" x14ac:dyDescent="0.2">
      <c r="BS45881" s="152"/>
      <c r="BT45881" s="153"/>
    </row>
    <row r="45882" spans="71:72" x14ac:dyDescent="0.2">
      <c r="BS45882" s="152"/>
      <c r="BT45882" s="153"/>
    </row>
    <row r="45883" spans="71:72" x14ac:dyDescent="0.2">
      <c r="BS45883" s="152"/>
      <c r="BT45883" s="153"/>
    </row>
    <row r="45884" spans="71:72" x14ac:dyDescent="0.2">
      <c r="BS45884" s="152"/>
      <c r="BT45884" s="153"/>
    </row>
    <row r="45885" spans="71:72" x14ac:dyDescent="0.2">
      <c r="BS45885" s="152"/>
      <c r="BT45885" s="153"/>
    </row>
    <row r="45886" spans="71:72" x14ac:dyDescent="0.2">
      <c r="BS45886" s="152"/>
      <c r="BT45886" s="153"/>
    </row>
    <row r="45887" spans="71:72" x14ac:dyDescent="0.2">
      <c r="BS45887" s="152"/>
      <c r="BT45887" s="153"/>
    </row>
    <row r="45888" spans="71:72" x14ac:dyDescent="0.2">
      <c r="BS45888" s="152"/>
      <c r="BT45888" s="153"/>
    </row>
    <row r="45889" spans="71:72" x14ac:dyDescent="0.2">
      <c r="BS45889" s="152"/>
      <c r="BT45889" s="153"/>
    </row>
    <row r="45890" spans="71:72" x14ac:dyDescent="0.2">
      <c r="BS45890" s="152"/>
      <c r="BT45890" s="153"/>
    </row>
    <row r="45891" spans="71:72" x14ac:dyDescent="0.2">
      <c r="BS45891" s="152"/>
      <c r="BT45891" s="153"/>
    </row>
    <row r="45892" spans="71:72" x14ac:dyDescent="0.2">
      <c r="BS45892" s="152"/>
      <c r="BT45892" s="153"/>
    </row>
    <row r="45893" spans="71:72" x14ac:dyDescent="0.2">
      <c r="BS45893" s="152"/>
      <c r="BT45893" s="153"/>
    </row>
    <row r="45894" spans="71:72" x14ac:dyDescent="0.2">
      <c r="BS45894" s="152"/>
      <c r="BT45894" s="153"/>
    </row>
    <row r="45895" spans="71:72" x14ac:dyDescent="0.2">
      <c r="BS45895" s="152"/>
      <c r="BT45895" s="153"/>
    </row>
    <row r="45896" spans="71:72" x14ac:dyDescent="0.2">
      <c r="BS45896" s="152"/>
      <c r="BT45896" s="153"/>
    </row>
    <row r="45897" spans="71:72" x14ac:dyDescent="0.2">
      <c r="BS45897" s="152"/>
      <c r="BT45897" s="153"/>
    </row>
    <row r="45898" spans="71:72" x14ac:dyDescent="0.2">
      <c r="BS45898" s="152"/>
      <c r="BT45898" s="153"/>
    </row>
    <row r="45899" spans="71:72" x14ac:dyDescent="0.2">
      <c r="BS45899" s="152"/>
      <c r="BT45899" s="153"/>
    </row>
    <row r="45900" spans="71:72" x14ac:dyDescent="0.2">
      <c r="BS45900" s="152"/>
      <c r="BT45900" s="153"/>
    </row>
    <row r="45901" spans="71:72" x14ac:dyDescent="0.2">
      <c r="BS45901" s="152"/>
      <c r="BT45901" s="153"/>
    </row>
    <row r="45902" spans="71:72" x14ac:dyDescent="0.2">
      <c r="BS45902" s="152"/>
      <c r="BT45902" s="153"/>
    </row>
    <row r="45903" spans="71:72" x14ac:dyDescent="0.2">
      <c r="BS45903" s="152"/>
      <c r="BT45903" s="153"/>
    </row>
    <row r="45904" spans="71:72" x14ac:dyDescent="0.2">
      <c r="BS45904" s="152"/>
      <c r="BT45904" s="153"/>
    </row>
    <row r="45905" spans="71:72" x14ac:dyDescent="0.2">
      <c r="BS45905" s="152"/>
      <c r="BT45905" s="153"/>
    </row>
    <row r="45906" spans="71:72" x14ac:dyDescent="0.2">
      <c r="BS45906" s="152"/>
      <c r="BT45906" s="153"/>
    </row>
    <row r="45907" spans="71:72" x14ac:dyDescent="0.2">
      <c r="BS45907" s="152"/>
      <c r="BT45907" s="153"/>
    </row>
    <row r="45908" spans="71:72" x14ac:dyDescent="0.2">
      <c r="BS45908" s="152"/>
      <c r="BT45908" s="153"/>
    </row>
    <row r="45909" spans="71:72" x14ac:dyDescent="0.2">
      <c r="BS45909" s="152"/>
      <c r="BT45909" s="153"/>
    </row>
    <row r="45910" spans="71:72" x14ac:dyDescent="0.2">
      <c r="BS45910" s="152"/>
      <c r="BT45910" s="153"/>
    </row>
    <row r="45911" spans="71:72" x14ac:dyDescent="0.2">
      <c r="BS45911" s="152"/>
      <c r="BT45911" s="153"/>
    </row>
    <row r="45912" spans="71:72" x14ac:dyDescent="0.2">
      <c r="BS45912" s="152"/>
      <c r="BT45912" s="153"/>
    </row>
    <row r="45913" spans="71:72" x14ac:dyDescent="0.2">
      <c r="BS45913" s="152"/>
      <c r="BT45913" s="153"/>
    </row>
    <row r="45914" spans="71:72" x14ac:dyDescent="0.2">
      <c r="BS45914" s="152"/>
      <c r="BT45914" s="153"/>
    </row>
    <row r="45915" spans="71:72" x14ac:dyDescent="0.2">
      <c r="BS45915" s="152"/>
      <c r="BT45915" s="153"/>
    </row>
    <row r="45916" spans="71:72" x14ac:dyDescent="0.2">
      <c r="BS45916" s="152"/>
      <c r="BT45916" s="153"/>
    </row>
    <row r="45917" spans="71:72" x14ac:dyDescent="0.2">
      <c r="BS45917" s="152"/>
      <c r="BT45917" s="153"/>
    </row>
    <row r="45918" spans="71:72" x14ac:dyDescent="0.2">
      <c r="BS45918" s="152"/>
      <c r="BT45918" s="153"/>
    </row>
    <row r="45919" spans="71:72" x14ac:dyDescent="0.2">
      <c r="BS45919" s="152"/>
      <c r="BT45919" s="153"/>
    </row>
    <row r="45920" spans="71:72" x14ac:dyDescent="0.2">
      <c r="BS45920" s="152"/>
      <c r="BT45920" s="153"/>
    </row>
    <row r="45921" spans="71:72" x14ac:dyDescent="0.2">
      <c r="BS45921" s="152"/>
      <c r="BT45921" s="153"/>
    </row>
    <row r="45922" spans="71:72" x14ac:dyDescent="0.2">
      <c r="BS45922" s="152"/>
      <c r="BT45922" s="153"/>
    </row>
    <row r="45923" spans="71:72" x14ac:dyDescent="0.2">
      <c r="BS45923" s="152"/>
      <c r="BT45923" s="153"/>
    </row>
    <row r="45924" spans="71:72" x14ac:dyDescent="0.2">
      <c r="BS45924" s="152"/>
      <c r="BT45924" s="153"/>
    </row>
    <row r="45925" spans="71:72" x14ac:dyDescent="0.2">
      <c r="BS45925" s="152"/>
      <c r="BT45925" s="153"/>
    </row>
    <row r="45926" spans="71:72" x14ac:dyDescent="0.2">
      <c r="BS45926" s="152"/>
      <c r="BT45926" s="153"/>
    </row>
    <row r="45927" spans="71:72" x14ac:dyDescent="0.2">
      <c r="BS45927" s="152"/>
      <c r="BT45927" s="153"/>
    </row>
    <row r="45928" spans="71:72" x14ac:dyDescent="0.2">
      <c r="BS45928" s="152"/>
      <c r="BT45928" s="153"/>
    </row>
    <row r="45929" spans="71:72" x14ac:dyDescent="0.2">
      <c r="BS45929" s="152"/>
      <c r="BT45929" s="153"/>
    </row>
    <row r="45930" spans="71:72" x14ac:dyDescent="0.2">
      <c r="BS45930" s="152"/>
      <c r="BT45930" s="153"/>
    </row>
    <row r="45931" spans="71:72" x14ac:dyDescent="0.2">
      <c r="BS45931" s="152"/>
      <c r="BT45931" s="153"/>
    </row>
    <row r="45932" spans="71:72" x14ac:dyDescent="0.2">
      <c r="BS45932" s="152"/>
      <c r="BT45932" s="153"/>
    </row>
    <row r="45933" spans="71:72" x14ac:dyDescent="0.2">
      <c r="BS45933" s="152"/>
      <c r="BT45933" s="153"/>
    </row>
    <row r="45934" spans="71:72" x14ac:dyDescent="0.2">
      <c r="BS45934" s="152"/>
      <c r="BT45934" s="153"/>
    </row>
    <row r="45935" spans="71:72" x14ac:dyDescent="0.2">
      <c r="BS45935" s="152"/>
      <c r="BT45935" s="153"/>
    </row>
    <row r="45936" spans="71:72" x14ac:dyDescent="0.2">
      <c r="BS45936" s="152"/>
      <c r="BT45936" s="153"/>
    </row>
    <row r="45937" spans="71:72" x14ac:dyDescent="0.2">
      <c r="BS45937" s="152"/>
      <c r="BT45937" s="153"/>
    </row>
    <row r="45938" spans="71:72" x14ac:dyDescent="0.2">
      <c r="BS45938" s="152"/>
      <c r="BT45938" s="153"/>
    </row>
    <row r="45939" spans="71:72" x14ac:dyDescent="0.2">
      <c r="BS45939" s="152"/>
      <c r="BT45939" s="153"/>
    </row>
    <row r="45940" spans="71:72" x14ac:dyDescent="0.2">
      <c r="BS45940" s="152"/>
      <c r="BT45940" s="153"/>
    </row>
    <row r="45941" spans="71:72" x14ac:dyDescent="0.2">
      <c r="BS45941" s="152"/>
      <c r="BT45941" s="153"/>
    </row>
    <row r="45942" spans="71:72" x14ac:dyDescent="0.2">
      <c r="BS45942" s="152"/>
      <c r="BT45942" s="153"/>
    </row>
    <row r="45943" spans="71:72" x14ac:dyDescent="0.2">
      <c r="BS45943" s="152"/>
      <c r="BT45943" s="153"/>
    </row>
    <row r="45944" spans="71:72" x14ac:dyDescent="0.2">
      <c r="BS45944" s="152"/>
      <c r="BT45944" s="153"/>
    </row>
    <row r="45945" spans="71:72" x14ac:dyDescent="0.2">
      <c r="BS45945" s="152"/>
      <c r="BT45945" s="153"/>
    </row>
    <row r="45946" spans="71:72" x14ac:dyDescent="0.2">
      <c r="BS45946" s="152"/>
      <c r="BT45946" s="153"/>
    </row>
    <row r="45947" spans="71:72" x14ac:dyDescent="0.2">
      <c r="BS45947" s="152"/>
      <c r="BT45947" s="153"/>
    </row>
    <row r="45948" spans="71:72" x14ac:dyDescent="0.2">
      <c r="BS45948" s="152"/>
      <c r="BT45948" s="153"/>
    </row>
    <row r="45949" spans="71:72" x14ac:dyDescent="0.2">
      <c r="BS45949" s="152"/>
      <c r="BT45949" s="153"/>
    </row>
    <row r="45950" spans="71:72" x14ac:dyDescent="0.2">
      <c r="BS45950" s="152"/>
      <c r="BT45950" s="153"/>
    </row>
    <row r="45951" spans="71:72" x14ac:dyDescent="0.2">
      <c r="BS45951" s="152"/>
      <c r="BT45951" s="153"/>
    </row>
    <row r="45952" spans="71:72" x14ac:dyDescent="0.2">
      <c r="BS45952" s="152"/>
      <c r="BT45952" s="153"/>
    </row>
    <row r="45953" spans="71:72" x14ac:dyDescent="0.2">
      <c r="BS45953" s="152"/>
      <c r="BT45953" s="153"/>
    </row>
    <row r="45954" spans="71:72" x14ac:dyDescent="0.2">
      <c r="BS45954" s="152"/>
      <c r="BT45954" s="153"/>
    </row>
    <row r="45955" spans="71:72" x14ac:dyDescent="0.2">
      <c r="BS45955" s="152"/>
      <c r="BT45955" s="153"/>
    </row>
    <row r="45956" spans="71:72" x14ac:dyDescent="0.2">
      <c r="BS45956" s="152"/>
      <c r="BT45956" s="153"/>
    </row>
    <row r="45957" spans="71:72" x14ac:dyDescent="0.2">
      <c r="BS45957" s="152"/>
      <c r="BT45957" s="153"/>
    </row>
    <row r="45958" spans="71:72" x14ac:dyDescent="0.2">
      <c r="BS45958" s="152"/>
      <c r="BT45958" s="153"/>
    </row>
    <row r="45959" spans="71:72" x14ac:dyDescent="0.2">
      <c r="BS45959" s="152"/>
      <c r="BT45959" s="153"/>
    </row>
    <row r="45960" spans="71:72" x14ac:dyDescent="0.2">
      <c r="BS45960" s="152"/>
      <c r="BT45960" s="153"/>
    </row>
    <row r="45961" spans="71:72" x14ac:dyDescent="0.2">
      <c r="BS45961" s="152"/>
      <c r="BT45961" s="153"/>
    </row>
    <row r="45962" spans="71:72" x14ac:dyDescent="0.2">
      <c r="BS45962" s="152"/>
      <c r="BT45962" s="153"/>
    </row>
    <row r="45963" spans="71:72" x14ac:dyDescent="0.2">
      <c r="BS45963" s="152"/>
      <c r="BT45963" s="153"/>
    </row>
    <row r="45964" spans="71:72" x14ac:dyDescent="0.2">
      <c r="BS45964" s="152"/>
      <c r="BT45964" s="153"/>
    </row>
    <row r="45965" spans="71:72" x14ac:dyDescent="0.2">
      <c r="BS45965" s="152"/>
      <c r="BT45965" s="153"/>
    </row>
    <row r="45966" spans="71:72" x14ac:dyDescent="0.2">
      <c r="BS45966" s="152"/>
      <c r="BT45966" s="153"/>
    </row>
    <row r="45967" spans="71:72" x14ac:dyDescent="0.2">
      <c r="BS45967" s="152"/>
      <c r="BT45967" s="153"/>
    </row>
    <row r="45968" spans="71:72" x14ac:dyDescent="0.2">
      <c r="BS45968" s="152"/>
      <c r="BT45968" s="153"/>
    </row>
    <row r="45969" spans="71:72" x14ac:dyDescent="0.2">
      <c r="BS45969" s="152"/>
      <c r="BT45969" s="153"/>
    </row>
    <row r="45970" spans="71:72" x14ac:dyDescent="0.2">
      <c r="BS45970" s="152"/>
      <c r="BT45970" s="153"/>
    </row>
    <row r="45971" spans="71:72" x14ac:dyDescent="0.2">
      <c r="BS45971" s="152"/>
      <c r="BT45971" s="153"/>
    </row>
    <row r="45972" spans="71:72" x14ac:dyDescent="0.2">
      <c r="BS45972" s="152"/>
      <c r="BT45972" s="153"/>
    </row>
    <row r="45973" spans="71:72" x14ac:dyDescent="0.2">
      <c r="BS45973" s="152"/>
      <c r="BT45973" s="153"/>
    </row>
    <row r="45974" spans="71:72" x14ac:dyDescent="0.2">
      <c r="BS45974" s="152"/>
      <c r="BT45974" s="153"/>
    </row>
    <row r="45975" spans="71:72" x14ac:dyDescent="0.2">
      <c r="BS45975" s="152"/>
      <c r="BT45975" s="153"/>
    </row>
    <row r="45976" spans="71:72" x14ac:dyDescent="0.2">
      <c r="BS45976" s="152"/>
      <c r="BT45976" s="153"/>
    </row>
    <row r="45977" spans="71:72" x14ac:dyDescent="0.2">
      <c r="BS45977" s="152"/>
      <c r="BT45977" s="153"/>
    </row>
    <row r="45978" spans="71:72" x14ac:dyDescent="0.2">
      <c r="BS45978" s="152"/>
      <c r="BT45978" s="153"/>
    </row>
    <row r="45979" spans="71:72" x14ac:dyDescent="0.2">
      <c r="BS45979" s="152"/>
      <c r="BT45979" s="153"/>
    </row>
    <row r="45980" spans="71:72" x14ac:dyDescent="0.2">
      <c r="BS45980" s="152"/>
      <c r="BT45980" s="153"/>
    </row>
    <row r="45981" spans="71:72" x14ac:dyDescent="0.2">
      <c r="BS45981" s="152"/>
      <c r="BT45981" s="153"/>
    </row>
    <row r="45982" spans="71:72" x14ac:dyDescent="0.2">
      <c r="BS45982" s="152"/>
      <c r="BT45982" s="153"/>
    </row>
    <row r="45983" spans="71:72" x14ac:dyDescent="0.2">
      <c r="BS45983" s="152"/>
      <c r="BT45983" s="153"/>
    </row>
    <row r="45984" spans="71:72" x14ac:dyDescent="0.2">
      <c r="BS45984" s="152"/>
      <c r="BT45984" s="153"/>
    </row>
    <row r="45985" spans="71:72" x14ac:dyDescent="0.2">
      <c r="BS45985" s="152"/>
      <c r="BT45985" s="153"/>
    </row>
    <row r="45986" spans="71:72" x14ac:dyDescent="0.2">
      <c r="BS45986" s="152"/>
      <c r="BT45986" s="153"/>
    </row>
    <row r="45987" spans="71:72" x14ac:dyDescent="0.2">
      <c r="BS45987" s="152"/>
      <c r="BT45987" s="153"/>
    </row>
    <row r="45988" spans="71:72" x14ac:dyDescent="0.2">
      <c r="BS45988" s="152"/>
      <c r="BT45988" s="153"/>
    </row>
    <row r="45989" spans="71:72" x14ac:dyDescent="0.2">
      <c r="BS45989" s="152"/>
      <c r="BT45989" s="153"/>
    </row>
    <row r="45990" spans="71:72" x14ac:dyDescent="0.2">
      <c r="BS45990" s="152"/>
      <c r="BT45990" s="153"/>
    </row>
    <row r="45991" spans="71:72" x14ac:dyDescent="0.2">
      <c r="BS45991" s="152"/>
      <c r="BT45991" s="153"/>
    </row>
    <row r="45992" spans="71:72" x14ac:dyDescent="0.2">
      <c r="BS45992" s="152"/>
      <c r="BT45992" s="153"/>
    </row>
    <row r="45993" spans="71:72" x14ac:dyDescent="0.2">
      <c r="BS45993" s="152"/>
      <c r="BT45993" s="153"/>
    </row>
    <row r="45994" spans="71:72" x14ac:dyDescent="0.2">
      <c r="BS45994" s="152"/>
      <c r="BT45994" s="153"/>
    </row>
    <row r="45995" spans="71:72" x14ac:dyDescent="0.2">
      <c r="BS45995" s="152"/>
      <c r="BT45995" s="153"/>
    </row>
    <row r="45996" spans="71:72" x14ac:dyDescent="0.2">
      <c r="BS45996" s="152"/>
      <c r="BT45996" s="153"/>
    </row>
    <row r="45997" spans="71:72" x14ac:dyDescent="0.2">
      <c r="BS45997" s="152"/>
      <c r="BT45997" s="153"/>
    </row>
    <row r="45998" spans="71:72" x14ac:dyDescent="0.2">
      <c r="BS45998" s="152"/>
      <c r="BT45998" s="153"/>
    </row>
    <row r="45999" spans="71:72" x14ac:dyDescent="0.2">
      <c r="BS45999" s="152"/>
      <c r="BT45999" s="153"/>
    </row>
    <row r="46000" spans="71:72" x14ac:dyDescent="0.2">
      <c r="BS46000" s="152"/>
      <c r="BT46000" s="153"/>
    </row>
    <row r="46001" spans="71:72" x14ac:dyDescent="0.2">
      <c r="BS46001" s="152"/>
      <c r="BT46001" s="153"/>
    </row>
    <row r="46002" spans="71:72" x14ac:dyDescent="0.2">
      <c r="BS46002" s="152"/>
      <c r="BT46002" s="153"/>
    </row>
    <row r="46003" spans="71:72" x14ac:dyDescent="0.2">
      <c r="BS46003" s="152"/>
      <c r="BT46003" s="153"/>
    </row>
    <row r="46004" spans="71:72" x14ac:dyDescent="0.2">
      <c r="BS46004" s="152"/>
      <c r="BT46004" s="153"/>
    </row>
    <row r="46005" spans="71:72" x14ac:dyDescent="0.2">
      <c r="BS46005" s="152"/>
      <c r="BT46005" s="153"/>
    </row>
    <row r="46006" spans="71:72" x14ac:dyDescent="0.2">
      <c r="BS46006" s="152"/>
      <c r="BT46006" s="153"/>
    </row>
    <row r="46007" spans="71:72" x14ac:dyDescent="0.2">
      <c r="BS46007" s="152"/>
      <c r="BT46007" s="153"/>
    </row>
    <row r="46008" spans="71:72" x14ac:dyDescent="0.2">
      <c r="BS46008" s="152"/>
      <c r="BT46008" s="153"/>
    </row>
    <row r="46009" spans="71:72" x14ac:dyDescent="0.2">
      <c r="BS46009" s="152"/>
      <c r="BT46009" s="153"/>
    </row>
    <row r="46010" spans="71:72" x14ac:dyDescent="0.2">
      <c r="BS46010" s="152"/>
      <c r="BT46010" s="153"/>
    </row>
    <row r="46011" spans="71:72" x14ac:dyDescent="0.2">
      <c r="BS46011" s="152"/>
      <c r="BT46011" s="153"/>
    </row>
    <row r="46012" spans="71:72" x14ac:dyDescent="0.2">
      <c r="BS46012" s="152"/>
      <c r="BT46012" s="153"/>
    </row>
    <row r="46013" spans="71:72" x14ac:dyDescent="0.2">
      <c r="BS46013" s="152"/>
      <c r="BT46013" s="153"/>
    </row>
    <row r="46014" spans="71:72" x14ac:dyDescent="0.2">
      <c r="BS46014" s="152"/>
      <c r="BT46014" s="153"/>
    </row>
    <row r="46015" spans="71:72" x14ac:dyDescent="0.2">
      <c r="BS46015" s="152"/>
      <c r="BT46015" s="153"/>
    </row>
    <row r="46016" spans="71:72" x14ac:dyDescent="0.2">
      <c r="BS46016" s="152"/>
      <c r="BT46016" s="153"/>
    </row>
    <row r="46017" spans="71:72" x14ac:dyDescent="0.2">
      <c r="BS46017" s="152"/>
      <c r="BT46017" s="153"/>
    </row>
    <row r="46018" spans="71:72" x14ac:dyDescent="0.2">
      <c r="BS46018" s="152"/>
      <c r="BT46018" s="153"/>
    </row>
    <row r="46019" spans="71:72" x14ac:dyDescent="0.2">
      <c r="BS46019" s="152"/>
      <c r="BT46019" s="153"/>
    </row>
    <row r="46020" spans="71:72" x14ac:dyDescent="0.2">
      <c r="BS46020" s="152"/>
      <c r="BT46020" s="153"/>
    </row>
    <row r="46021" spans="71:72" x14ac:dyDescent="0.2">
      <c r="BS46021" s="152"/>
      <c r="BT46021" s="153"/>
    </row>
    <row r="46022" spans="71:72" x14ac:dyDescent="0.2">
      <c r="BS46022" s="152"/>
      <c r="BT46022" s="153"/>
    </row>
    <row r="46023" spans="71:72" x14ac:dyDescent="0.2">
      <c r="BS46023" s="152"/>
      <c r="BT46023" s="153"/>
    </row>
    <row r="46024" spans="71:72" x14ac:dyDescent="0.2">
      <c r="BS46024" s="152"/>
      <c r="BT46024" s="153"/>
    </row>
    <row r="46025" spans="71:72" x14ac:dyDescent="0.2">
      <c r="BS46025" s="152"/>
      <c r="BT46025" s="153"/>
    </row>
    <row r="46026" spans="71:72" x14ac:dyDescent="0.2">
      <c r="BS46026" s="152"/>
      <c r="BT46026" s="153"/>
    </row>
    <row r="46027" spans="71:72" x14ac:dyDescent="0.2">
      <c r="BS46027" s="152"/>
      <c r="BT46027" s="153"/>
    </row>
    <row r="46028" spans="71:72" x14ac:dyDescent="0.2">
      <c r="BS46028" s="152"/>
      <c r="BT46028" s="153"/>
    </row>
    <row r="46029" spans="71:72" x14ac:dyDescent="0.2">
      <c r="BS46029" s="152"/>
      <c r="BT46029" s="153"/>
    </row>
    <row r="46030" spans="71:72" x14ac:dyDescent="0.2">
      <c r="BS46030" s="152"/>
      <c r="BT46030" s="153"/>
    </row>
    <row r="46031" spans="71:72" x14ac:dyDescent="0.2">
      <c r="BS46031" s="152"/>
      <c r="BT46031" s="153"/>
    </row>
    <row r="46032" spans="71:72" x14ac:dyDescent="0.2">
      <c r="BS46032" s="152"/>
      <c r="BT46032" s="153"/>
    </row>
    <row r="46033" spans="71:72" x14ac:dyDescent="0.2">
      <c r="BS46033" s="152"/>
      <c r="BT46033" s="153"/>
    </row>
    <row r="46034" spans="71:72" x14ac:dyDescent="0.2">
      <c r="BS46034" s="152"/>
      <c r="BT46034" s="153"/>
    </row>
    <row r="46035" spans="71:72" x14ac:dyDescent="0.2">
      <c r="BS46035" s="152"/>
      <c r="BT46035" s="153"/>
    </row>
    <row r="46036" spans="71:72" x14ac:dyDescent="0.2">
      <c r="BS46036" s="152"/>
      <c r="BT46036" s="153"/>
    </row>
    <row r="46037" spans="71:72" x14ac:dyDescent="0.2">
      <c r="BS46037" s="152"/>
      <c r="BT46037" s="153"/>
    </row>
    <row r="46038" spans="71:72" x14ac:dyDescent="0.2">
      <c r="BS46038" s="152"/>
      <c r="BT46038" s="153"/>
    </row>
    <row r="46039" spans="71:72" x14ac:dyDescent="0.2">
      <c r="BS46039" s="152"/>
      <c r="BT46039" s="153"/>
    </row>
    <row r="46040" spans="71:72" x14ac:dyDescent="0.2">
      <c r="BS46040" s="152"/>
      <c r="BT46040" s="153"/>
    </row>
    <row r="46041" spans="71:72" x14ac:dyDescent="0.2">
      <c r="BS46041" s="152"/>
      <c r="BT46041" s="153"/>
    </row>
    <row r="46042" spans="71:72" x14ac:dyDescent="0.2">
      <c r="BS46042" s="152"/>
      <c r="BT46042" s="153"/>
    </row>
    <row r="46043" spans="71:72" x14ac:dyDescent="0.2">
      <c r="BS46043" s="152"/>
      <c r="BT46043" s="153"/>
    </row>
    <row r="46044" spans="71:72" x14ac:dyDescent="0.2">
      <c r="BS46044" s="152"/>
      <c r="BT46044" s="153"/>
    </row>
    <row r="46045" spans="71:72" x14ac:dyDescent="0.2">
      <c r="BS46045" s="152"/>
      <c r="BT46045" s="153"/>
    </row>
    <row r="46046" spans="71:72" x14ac:dyDescent="0.2">
      <c r="BS46046" s="152"/>
      <c r="BT46046" s="153"/>
    </row>
    <row r="46047" spans="71:72" x14ac:dyDescent="0.2">
      <c r="BS46047" s="152"/>
      <c r="BT46047" s="153"/>
    </row>
    <row r="46048" spans="71:72" x14ac:dyDescent="0.2">
      <c r="BS46048" s="152"/>
      <c r="BT46048" s="153"/>
    </row>
    <row r="46049" spans="71:72" x14ac:dyDescent="0.2">
      <c r="BS46049" s="152"/>
      <c r="BT46049" s="153"/>
    </row>
    <row r="46050" spans="71:72" x14ac:dyDescent="0.2">
      <c r="BS46050" s="152"/>
      <c r="BT46050" s="153"/>
    </row>
    <row r="46051" spans="71:72" x14ac:dyDescent="0.2">
      <c r="BS46051" s="152"/>
      <c r="BT46051" s="153"/>
    </row>
    <row r="46052" spans="71:72" x14ac:dyDescent="0.2">
      <c r="BS46052" s="152"/>
      <c r="BT46052" s="153"/>
    </row>
    <row r="46053" spans="71:72" x14ac:dyDescent="0.2">
      <c r="BS46053" s="152"/>
      <c r="BT46053" s="153"/>
    </row>
    <row r="46054" spans="71:72" x14ac:dyDescent="0.2">
      <c r="BS46054" s="152"/>
      <c r="BT46054" s="153"/>
    </row>
    <row r="46055" spans="71:72" x14ac:dyDescent="0.2">
      <c r="BS46055" s="152"/>
      <c r="BT46055" s="153"/>
    </row>
    <row r="46056" spans="71:72" x14ac:dyDescent="0.2">
      <c r="BS46056" s="152"/>
      <c r="BT46056" s="153"/>
    </row>
    <row r="46057" spans="71:72" x14ac:dyDescent="0.2">
      <c r="BS46057" s="152"/>
      <c r="BT46057" s="153"/>
    </row>
    <row r="46058" spans="71:72" x14ac:dyDescent="0.2">
      <c r="BS46058" s="152"/>
      <c r="BT46058" s="153"/>
    </row>
    <row r="46059" spans="71:72" x14ac:dyDescent="0.2">
      <c r="BS46059" s="152"/>
      <c r="BT46059" s="153"/>
    </row>
    <row r="46060" spans="71:72" x14ac:dyDescent="0.2">
      <c r="BS46060" s="152"/>
      <c r="BT46060" s="153"/>
    </row>
    <row r="46061" spans="71:72" x14ac:dyDescent="0.2">
      <c r="BS46061" s="152"/>
      <c r="BT46061" s="153"/>
    </row>
    <row r="46062" spans="71:72" x14ac:dyDescent="0.2">
      <c r="BS46062" s="152"/>
      <c r="BT46062" s="153"/>
    </row>
    <row r="46063" spans="71:72" x14ac:dyDescent="0.2">
      <c r="BS46063" s="152"/>
      <c r="BT46063" s="153"/>
    </row>
    <row r="46064" spans="71:72" x14ac:dyDescent="0.2">
      <c r="BS46064" s="152"/>
      <c r="BT46064" s="153"/>
    </row>
    <row r="46065" spans="71:72" x14ac:dyDescent="0.2">
      <c r="BS46065" s="152"/>
      <c r="BT46065" s="153"/>
    </row>
    <row r="46066" spans="71:72" x14ac:dyDescent="0.2">
      <c r="BS46066" s="152"/>
      <c r="BT46066" s="153"/>
    </row>
    <row r="46067" spans="71:72" x14ac:dyDescent="0.2">
      <c r="BS46067" s="152"/>
      <c r="BT46067" s="153"/>
    </row>
    <row r="46068" spans="71:72" x14ac:dyDescent="0.2">
      <c r="BS46068" s="152"/>
      <c r="BT46068" s="153"/>
    </row>
    <row r="46069" spans="71:72" x14ac:dyDescent="0.2">
      <c r="BS46069" s="152"/>
      <c r="BT46069" s="153"/>
    </row>
    <row r="46070" spans="71:72" x14ac:dyDescent="0.2">
      <c r="BS46070" s="152"/>
      <c r="BT46070" s="153"/>
    </row>
    <row r="46071" spans="71:72" x14ac:dyDescent="0.2">
      <c r="BS46071" s="152"/>
      <c r="BT46071" s="153"/>
    </row>
    <row r="46072" spans="71:72" x14ac:dyDescent="0.2">
      <c r="BS46072" s="152"/>
      <c r="BT46072" s="153"/>
    </row>
    <row r="46073" spans="71:72" x14ac:dyDescent="0.2">
      <c r="BS46073" s="152"/>
      <c r="BT46073" s="153"/>
    </row>
    <row r="46074" spans="71:72" x14ac:dyDescent="0.2">
      <c r="BS46074" s="152"/>
      <c r="BT46074" s="153"/>
    </row>
    <row r="46075" spans="71:72" x14ac:dyDescent="0.2">
      <c r="BS46075" s="152"/>
      <c r="BT46075" s="153"/>
    </row>
    <row r="46076" spans="71:72" x14ac:dyDescent="0.2">
      <c r="BS46076" s="152"/>
      <c r="BT46076" s="153"/>
    </row>
    <row r="46077" spans="71:72" x14ac:dyDescent="0.2">
      <c r="BS46077" s="152"/>
      <c r="BT46077" s="153"/>
    </row>
    <row r="46078" spans="71:72" x14ac:dyDescent="0.2">
      <c r="BS46078" s="152"/>
      <c r="BT46078" s="153"/>
    </row>
    <row r="46079" spans="71:72" x14ac:dyDescent="0.2">
      <c r="BS46079" s="152"/>
      <c r="BT46079" s="153"/>
    </row>
    <row r="46080" spans="71:72" x14ac:dyDescent="0.2">
      <c r="BS46080" s="152"/>
      <c r="BT46080" s="153"/>
    </row>
    <row r="46081" spans="71:72" x14ac:dyDescent="0.2">
      <c r="BS46081" s="152"/>
      <c r="BT46081" s="153"/>
    </row>
    <row r="46082" spans="71:72" x14ac:dyDescent="0.2">
      <c r="BS46082" s="152"/>
      <c r="BT46082" s="153"/>
    </row>
    <row r="46083" spans="71:72" x14ac:dyDescent="0.2">
      <c r="BS46083" s="152"/>
      <c r="BT46083" s="153"/>
    </row>
    <row r="46084" spans="71:72" x14ac:dyDescent="0.2">
      <c r="BS46084" s="152"/>
      <c r="BT46084" s="153"/>
    </row>
    <row r="46085" spans="71:72" x14ac:dyDescent="0.2">
      <c r="BS46085" s="152"/>
      <c r="BT46085" s="153"/>
    </row>
    <row r="46086" spans="71:72" x14ac:dyDescent="0.2">
      <c r="BS46086" s="152"/>
      <c r="BT46086" s="153"/>
    </row>
    <row r="46087" spans="71:72" x14ac:dyDescent="0.2">
      <c r="BS46087" s="152"/>
      <c r="BT46087" s="153"/>
    </row>
    <row r="46088" spans="71:72" x14ac:dyDescent="0.2">
      <c r="BS46088" s="152"/>
      <c r="BT46088" s="153"/>
    </row>
    <row r="46089" spans="71:72" x14ac:dyDescent="0.2">
      <c r="BS46089" s="152"/>
      <c r="BT46089" s="153"/>
    </row>
    <row r="46090" spans="71:72" x14ac:dyDescent="0.2">
      <c r="BS46090" s="152"/>
      <c r="BT46090" s="153"/>
    </row>
    <row r="46091" spans="71:72" x14ac:dyDescent="0.2">
      <c r="BS46091" s="152"/>
      <c r="BT46091" s="153"/>
    </row>
    <row r="46092" spans="71:72" x14ac:dyDescent="0.2">
      <c r="BS46092" s="152"/>
      <c r="BT46092" s="153"/>
    </row>
    <row r="46093" spans="71:72" x14ac:dyDescent="0.2">
      <c r="BS46093" s="152"/>
      <c r="BT46093" s="153"/>
    </row>
    <row r="46094" spans="71:72" x14ac:dyDescent="0.2">
      <c r="BS46094" s="152"/>
      <c r="BT46094" s="153"/>
    </row>
    <row r="46095" spans="71:72" x14ac:dyDescent="0.2">
      <c r="BS46095" s="152"/>
      <c r="BT46095" s="153"/>
    </row>
    <row r="46096" spans="71:72" x14ac:dyDescent="0.2">
      <c r="BS46096" s="152"/>
      <c r="BT46096" s="153"/>
    </row>
    <row r="46097" spans="71:72" x14ac:dyDescent="0.2">
      <c r="BS46097" s="152"/>
      <c r="BT46097" s="153"/>
    </row>
    <row r="46098" spans="71:72" x14ac:dyDescent="0.2">
      <c r="BS46098" s="152"/>
      <c r="BT46098" s="153"/>
    </row>
    <row r="46099" spans="71:72" x14ac:dyDescent="0.2">
      <c r="BS46099" s="152"/>
      <c r="BT46099" s="153"/>
    </row>
    <row r="46100" spans="71:72" x14ac:dyDescent="0.2">
      <c r="BS46100" s="152"/>
      <c r="BT46100" s="153"/>
    </row>
    <row r="46101" spans="71:72" x14ac:dyDescent="0.2">
      <c r="BS46101" s="152"/>
      <c r="BT46101" s="153"/>
    </row>
    <row r="46102" spans="71:72" x14ac:dyDescent="0.2">
      <c r="BS46102" s="152"/>
      <c r="BT46102" s="153"/>
    </row>
    <row r="46103" spans="71:72" x14ac:dyDescent="0.2">
      <c r="BS46103" s="152"/>
      <c r="BT46103" s="153"/>
    </row>
    <row r="46104" spans="71:72" x14ac:dyDescent="0.2">
      <c r="BS46104" s="152"/>
      <c r="BT46104" s="153"/>
    </row>
    <row r="46105" spans="71:72" x14ac:dyDescent="0.2">
      <c r="BS46105" s="152"/>
      <c r="BT46105" s="153"/>
    </row>
    <row r="46106" spans="71:72" x14ac:dyDescent="0.2">
      <c r="BS46106" s="152"/>
      <c r="BT46106" s="153"/>
    </row>
    <row r="46107" spans="71:72" x14ac:dyDescent="0.2">
      <c r="BS46107" s="152"/>
      <c r="BT46107" s="153"/>
    </row>
    <row r="46108" spans="71:72" x14ac:dyDescent="0.2">
      <c r="BS46108" s="152"/>
      <c r="BT46108" s="153"/>
    </row>
    <row r="46109" spans="71:72" x14ac:dyDescent="0.2">
      <c r="BS46109" s="152"/>
      <c r="BT46109" s="153"/>
    </row>
    <row r="46110" spans="71:72" x14ac:dyDescent="0.2">
      <c r="BS46110" s="152"/>
      <c r="BT46110" s="153"/>
    </row>
    <row r="46111" spans="71:72" x14ac:dyDescent="0.2">
      <c r="BS46111" s="152"/>
      <c r="BT46111" s="153"/>
    </row>
    <row r="46112" spans="71:72" x14ac:dyDescent="0.2">
      <c r="BS46112" s="152"/>
      <c r="BT46112" s="153"/>
    </row>
    <row r="46113" spans="71:72" x14ac:dyDescent="0.2">
      <c r="BS46113" s="152"/>
      <c r="BT46113" s="153"/>
    </row>
    <row r="46114" spans="71:72" x14ac:dyDescent="0.2">
      <c r="BS46114" s="152"/>
      <c r="BT46114" s="153"/>
    </row>
    <row r="46115" spans="71:72" x14ac:dyDescent="0.2">
      <c r="BS46115" s="152"/>
      <c r="BT46115" s="153"/>
    </row>
    <row r="46116" spans="71:72" x14ac:dyDescent="0.2">
      <c r="BS46116" s="152"/>
      <c r="BT46116" s="153"/>
    </row>
    <row r="46117" spans="71:72" x14ac:dyDescent="0.2">
      <c r="BS46117" s="152"/>
      <c r="BT46117" s="153"/>
    </row>
    <row r="46118" spans="71:72" x14ac:dyDescent="0.2">
      <c r="BS46118" s="152"/>
      <c r="BT46118" s="153"/>
    </row>
    <row r="46119" spans="71:72" x14ac:dyDescent="0.2">
      <c r="BS46119" s="152"/>
      <c r="BT46119" s="153"/>
    </row>
    <row r="46120" spans="71:72" x14ac:dyDescent="0.2">
      <c r="BS46120" s="152"/>
      <c r="BT46120" s="153"/>
    </row>
    <row r="46121" spans="71:72" x14ac:dyDescent="0.2">
      <c r="BS46121" s="152"/>
      <c r="BT46121" s="153"/>
    </row>
    <row r="46122" spans="71:72" x14ac:dyDescent="0.2">
      <c r="BS46122" s="152"/>
      <c r="BT46122" s="153"/>
    </row>
    <row r="46123" spans="71:72" x14ac:dyDescent="0.2">
      <c r="BS46123" s="152"/>
      <c r="BT46123" s="153"/>
    </row>
    <row r="46124" spans="71:72" x14ac:dyDescent="0.2">
      <c r="BS46124" s="152"/>
      <c r="BT46124" s="153"/>
    </row>
    <row r="46125" spans="71:72" x14ac:dyDescent="0.2">
      <c r="BS46125" s="152"/>
      <c r="BT46125" s="153"/>
    </row>
    <row r="46126" spans="71:72" x14ac:dyDescent="0.2">
      <c r="BS46126" s="152"/>
      <c r="BT46126" s="153"/>
    </row>
    <row r="46127" spans="71:72" x14ac:dyDescent="0.2">
      <c r="BS46127" s="152"/>
      <c r="BT46127" s="153"/>
    </row>
    <row r="46128" spans="71:72" x14ac:dyDescent="0.2">
      <c r="BS46128" s="152"/>
      <c r="BT46128" s="153"/>
    </row>
    <row r="46129" spans="71:72" x14ac:dyDescent="0.2">
      <c r="BS46129" s="152"/>
      <c r="BT46129" s="153"/>
    </row>
    <row r="46130" spans="71:72" x14ac:dyDescent="0.2">
      <c r="BS46130" s="152"/>
      <c r="BT46130" s="153"/>
    </row>
    <row r="46131" spans="71:72" x14ac:dyDescent="0.2">
      <c r="BS46131" s="152"/>
      <c r="BT46131" s="153"/>
    </row>
    <row r="46132" spans="71:72" x14ac:dyDescent="0.2">
      <c r="BS46132" s="152"/>
      <c r="BT46132" s="153"/>
    </row>
    <row r="46133" spans="71:72" x14ac:dyDescent="0.2">
      <c r="BS46133" s="152"/>
      <c r="BT46133" s="153"/>
    </row>
    <row r="46134" spans="71:72" x14ac:dyDescent="0.2">
      <c r="BS46134" s="152"/>
      <c r="BT46134" s="153"/>
    </row>
    <row r="46135" spans="71:72" x14ac:dyDescent="0.2">
      <c r="BS46135" s="152"/>
      <c r="BT46135" s="153"/>
    </row>
    <row r="46136" spans="71:72" x14ac:dyDescent="0.2">
      <c r="BS46136" s="152"/>
      <c r="BT46136" s="153"/>
    </row>
    <row r="46137" spans="71:72" x14ac:dyDescent="0.2">
      <c r="BS46137" s="152"/>
      <c r="BT46137" s="153"/>
    </row>
    <row r="46138" spans="71:72" x14ac:dyDescent="0.2">
      <c r="BS46138" s="152"/>
      <c r="BT46138" s="153"/>
    </row>
    <row r="46139" spans="71:72" x14ac:dyDescent="0.2">
      <c r="BS46139" s="152"/>
      <c r="BT46139" s="153"/>
    </row>
    <row r="46140" spans="71:72" x14ac:dyDescent="0.2">
      <c r="BS46140" s="152"/>
      <c r="BT46140" s="153"/>
    </row>
    <row r="46141" spans="71:72" x14ac:dyDescent="0.2">
      <c r="BS46141" s="152"/>
      <c r="BT46141" s="153"/>
    </row>
    <row r="46142" spans="71:72" x14ac:dyDescent="0.2">
      <c r="BS46142" s="152"/>
      <c r="BT46142" s="153"/>
    </row>
    <row r="46143" spans="71:72" x14ac:dyDescent="0.2">
      <c r="BS46143" s="152"/>
      <c r="BT46143" s="153"/>
    </row>
    <row r="46144" spans="71:72" x14ac:dyDescent="0.2">
      <c r="BS46144" s="152"/>
      <c r="BT46144" s="153"/>
    </row>
    <row r="46145" spans="71:72" x14ac:dyDescent="0.2">
      <c r="BS46145" s="152"/>
      <c r="BT46145" s="153"/>
    </row>
    <row r="46146" spans="71:72" x14ac:dyDescent="0.2">
      <c r="BS46146" s="152"/>
      <c r="BT46146" s="153"/>
    </row>
    <row r="46147" spans="71:72" x14ac:dyDescent="0.2">
      <c r="BS46147" s="152"/>
      <c r="BT46147" s="153"/>
    </row>
    <row r="46148" spans="71:72" x14ac:dyDescent="0.2">
      <c r="BS46148" s="152"/>
      <c r="BT46148" s="153"/>
    </row>
    <row r="46149" spans="71:72" x14ac:dyDescent="0.2">
      <c r="BS46149" s="152"/>
      <c r="BT46149" s="153"/>
    </row>
    <row r="46150" spans="71:72" x14ac:dyDescent="0.2">
      <c r="BS46150" s="152"/>
      <c r="BT46150" s="153"/>
    </row>
    <row r="46151" spans="71:72" x14ac:dyDescent="0.2">
      <c r="BS46151" s="152"/>
      <c r="BT46151" s="153"/>
    </row>
    <row r="46152" spans="71:72" x14ac:dyDescent="0.2">
      <c r="BS46152" s="152"/>
      <c r="BT46152" s="153"/>
    </row>
    <row r="46153" spans="71:72" x14ac:dyDescent="0.2">
      <c r="BS46153" s="152"/>
      <c r="BT46153" s="153"/>
    </row>
    <row r="46154" spans="71:72" x14ac:dyDescent="0.2">
      <c r="BS46154" s="152"/>
      <c r="BT46154" s="153"/>
    </row>
    <row r="46155" spans="71:72" x14ac:dyDescent="0.2">
      <c r="BS46155" s="152"/>
      <c r="BT46155" s="153"/>
    </row>
    <row r="46156" spans="71:72" x14ac:dyDescent="0.2">
      <c r="BS46156" s="152"/>
      <c r="BT46156" s="153"/>
    </row>
    <row r="46157" spans="71:72" x14ac:dyDescent="0.2">
      <c r="BS46157" s="152"/>
      <c r="BT46157" s="153"/>
    </row>
    <row r="46158" spans="71:72" x14ac:dyDescent="0.2">
      <c r="BS46158" s="152"/>
      <c r="BT46158" s="153"/>
    </row>
    <row r="46159" spans="71:72" x14ac:dyDescent="0.2">
      <c r="BS46159" s="152"/>
      <c r="BT46159" s="153"/>
    </row>
    <row r="46160" spans="71:72" x14ac:dyDescent="0.2">
      <c r="BS46160" s="152"/>
      <c r="BT46160" s="153"/>
    </row>
    <row r="46161" spans="71:72" x14ac:dyDescent="0.2">
      <c r="BS46161" s="152"/>
      <c r="BT46161" s="153"/>
    </row>
    <row r="46162" spans="71:72" x14ac:dyDescent="0.2">
      <c r="BS46162" s="152"/>
      <c r="BT46162" s="153"/>
    </row>
    <row r="46163" spans="71:72" x14ac:dyDescent="0.2">
      <c r="BS46163" s="152"/>
      <c r="BT46163" s="153"/>
    </row>
    <row r="46164" spans="71:72" x14ac:dyDescent="0.2">
      <c r="BS46164" s="152"/>
      <c r="BT46164" s="153"/>
    </row>
    <row r="46165" spans="71:72" x14ac:dyDescent="0.2">
      <c r="BS46165" s="152"/>
      <c r="BT46165" s="153"/>
    </row>
    <row r="46166" spans="71:72" x14ac:dyDescent="0.2">
      <c r="BS46166" s="152"/>
      <c r="BT46166" s="153"/>
    </row>
    <row r="46167" spans="71:72" x14ac:dyDescent="0.2">
      <c r="BS46167" s="152"/>
      <c r="BT46167" s="153"/>
    </row>
    <row r="46168" spans="71:72" x14ac:dyDescent="0.2">
      <c r="BS46168" s="152"/>
      <c r="BT46168" s="153"/>
    </row>
    <row r="46169" spans="71:72" x14ac:dyDescent="0.2">
      <c r="BS46169" s="152"/>
      <c r="BT46169" s="153"/>
    </row>
    <row r="46170" spans="71:72" x14ac:dyDescent="0.2">
      <c r="BS46170" s="152"/>
      <c r="BT46170" s="153"/>
    </row>
    <row r="46171" spans="71:72" x14ac:dyDescent="0.2">
      <c r="BS46171" s="152"/>
      <c r="BT46171" s="153"/>
    </row>
    <row r="46172" spans="71:72" x14ac:dyDescent="0.2">
      <c r="BS46172" s="152"/>
      <c r="BT46172" s="153"/>
    </row>
    <row r="46173" spans="71:72" x14ac:dyDescent="0.2">
      <c r="BS46173" s="152"/>
      <c r="BT46173" s="153"/>
    </row>
    <row r="46174" spans="71:72" x14ac:dyDescent="0.2">
      <c r="BS46174" s="152"/>
      <c r="BT46174" s="153"/>
    </row>
    <row r="46175" spans="71:72" x14ac:dyDescent="0.2">
      <c r="BS46175" s="152"/>
      <c r="BT46175" s="153"/>
    </row>
    <row r="46176" spans="71:72" x14ac:dyDescent="0.2">
      <c r="BS46176" s="152"/>
      <c r="BT46176" s="153"/>
    </row>
    <row r="46177" spans="71:72" x14ac:dyDescent="0.2">
      <c r="BS46177" s="152"/>
      <c r="BT46177" s="153"/>
    </row>
    <row r="46178" spans="71:72" x14ac:dyDescent="0.2">
      <c r="BS46178" s="152"/>
      <c r="BT46178" s="153"/>
    </row>
    <row r="46179" spans="71:72" x14ac:dyDescent="0.2">
      <c r="BS46179" s="152"/>
      <c r="BT46179" s="153"/>
    </row>
    <row r="46180" spans="71:72" x14ac:dyDescent="0.2">
      <c r="BS46180" s="152"/>
      <c r="BT46180" s="153"/>
    </row>
    <row r="46181" spans="71:72" x14ac:dyDescent="0.2">
      <c r="BS46181" s="152"/>
      <c r="BT46181" s="153"/>
    </row>
    <row r="46182" spans="71:72" x14ac:dyDescent="0.2">
      <c r="BS46182" s="152"/>
      <c r="BT46182" s="153"/>
    </row>
    <row r="46183" spans="71:72" x14ac:dyDescent="0.2">
      <c r="BS46183" s="152"/>
      <c r="BT46183" s="153"/>
    </row>
    <row r="46184" spans="71:72" x14ac:dyDescent="0.2">
      <c r="BS46184" s="152"/>
      <c r="BT46184" s="153"/>
    </row>
    <row r="46185" spans="71:72" x14ac:dyDescent="0.2">
      <c r="BS46185" s="152"/>
      <c r="BT46185" s="153"/>
    </row>
    <row r="46186" spans="71:72" x14ac:dyDescent="0.2">
      <c r="BS46186" s="152"/>
      <c r="BT46186" s="153"/>
    </row>
    <row r="46187" spans="71:72" x14ac:dyDescent="0.2">
      <c r="BS46187" s="152"/>
      <c r="BT46187" s="153"/>
    </row>
    <row r="46188" spans="71:72" x14ac:dyDescent="0.2">
      <c r="BS46188" s="152"/>
      <c r="BT46188" s="153"/>
    </row>
    <row r="46189" spans="71:72" x14ac:dyDescent="0.2">
      <c r="BS46189" s="152"/>
      <c r="BT46189" s="153"/>
    </row>
    <row r="46190" spans="71:72" x14ac:dyDescent="0.2">
      <c r="BS46190" s="152"/>
      <c r="BT46190" s="153"/>
    </row>
    <row r="46191" spans="71:72" x14ac:dyDescent="0.2">
      <c r="BS46191" s="152"/>
      <c r="BT46191" s="153"/>
    </row>
    <row r="46192" spans="71:72" x14ac:dyDescent="0.2">
      <c r="BS46192" s="152"/>
      <c r="BT46192" s="153"/>
    </row>
    <row r="46193" spans="71:72" x14ac:dyDescent="0.2">
      <c r="BS46193" s="152"/>
      <c r="BT46193" s="153"/>
    </row>
    <row r="46194" spans="71:72" x14ac:dyDescent="0.2">
      <c r="BS46194" s="152"/>
      <c r="BT46194" s="153"/>
    </row>
    <row r="46195" spans="71:72" x14ac:dyDescent="0.2">
      <c r="BS46195" s="152"/>
      <c r="BT46195" s="153"/>
    </row>
    <row r="46196" spans="71:72" x14ac:dyDescent="0.2">
      <c r="BS46196" s="152"/>
      <c r="BT46196" s="153"/>
    </row>
    <row r="46197" spans="71:72" x14ac:dyDescent="0.2">
      <c r="BS46197" s="152"/>
      <c r="BT46197" s="153"/>
    </row>
    <row r="46198" spans="71:72" x14ac:dyDescent="0.2">
      <c r="BS46198" s="152"/>
      <c r="BT46198" s="153"/>
    </row>
    <row r="46199" spans="71:72" x14ac:dyDescent="0.2">
      <c r="BS46199" s="152"/>
      <c r="BT46199" s="153"/>
    </row>
    <row r="46200" spans="71:72" x14ac:dyDescent="0.2">
      <c r="BS46200" s="152"/>
      <c r="BT46200" s="153"/>
    </row>
    <row r="46201" spans="71:72" x14ac:dyDescent="0.2">
      <c r="BS46201" s="152"/>
      <c r="BT46201" s="153"/>
    </row>
    <row r="46202" spans="71:72" x14ac:dyDescent="0.2">
      <c r="BS46202" s="152"/>
      <c r="BT46202" s="153"/>
    </row>
    <row r="46203" spans="71:72" x14ac:dyDescent="0.2">
      <c r="BS46203" s="152"/>
      <c r="BT46203" s="153"/>
    </row>
    <row r="46204" spans="71:72" x14ac:dyDescent="0.2">
      <c r="BS46204" s="152"/>
      <c r="BT46204" s="153"/>
    </row>
    <row r="46205" spans="71:72" x14ac:dyDescent="0.2">
      <c r="BS46205" s="152"/>
      <c r="BT46205" s="153"/>
    </row>
    <row r="46206" spans="71:72" x14ac:dyDescent="0.2">
      <c r="BS46206" s="152"/>
      <c r="BT46206" s="153"/>
    </row>
    <row r="46207" spans="71:72" x14ac:dyDescent="0.2">
      <c r="BS46207" s="152"/>
      <c r="BT46207" s="153"/>
    </row>
    <row r="46208" spans="71:72" x14ac:dyDescent="0.2">
      <c r="BS46208" s="152"/>
      <c r="BT46208" s="153"/>
    </row>
    <row r="46209" spans="71:72" x14ac:dyDescent="0.2">
      <c r="BS46209" s="152"/>
      <c r="BT46209" s="153"/>
    </row>
    <row r="46210" spans="71:72" x14ac:dyDescent="0.2">
      <c r="BS46210" s="152"/>
      <c r="BT46210" s="153"/>
    </row>
    <row r="46211" spans="71:72" x14ac:dyDescent="0.2">
      <c r="BS46211" s="152"/>
      <c r="BT46211" s="153"/>
    </row>
    <row r="46212" spans="71:72" x14ac:dyDescent="0.2">
      <c r="BS46212" s="152"/>
      <c r="BT46212" s="153"/>
    </row>
    <row r="46213" spans="71:72" x14ac:dyDescent="0.2">
      <c r="BS46213" s="152"/>
      <c r="BT46213" s="153"/>
    </row>
    <row r="46214" spans="71:72" x14ac:dyDescent="0.2">
      <c r="BS46214" s="152"/>
      <c r="BT46214" s="153"/>
    </row>
    <row r="46215" spans="71:72" x14ac:dyDescent="0.2">
      <c r="BS46215" s="152"/>
      <c r="BT46215" s="153"/>
    </row>
    <row r="46216" spans="71:72" x14ac:dyDescent="0.2">
      <c r="BS46216" s="152"/>
      <c r="BT46216" s="153"/>
    </row>
    <row r="46217" spans="71:72" x14ac:dyDescent="0.2">
      <c r="BS46217" s="152"/>
      <c r="BT46217" s="153"/>
    </row>
    <row r="46218" spans="71:72" x14ac:dyDescent="0.2">
      <c r="BS46218" s="152"/>
      <c r="BT46218" s="153"/>
    </row>
    <row r="46219" spans="71:72" x14ac:dyDescent="0.2">
      <c r="BS46219" s="152"/>
      <c r="BT46219" s="153"/>
    </row>
    <row r="46220" spans="71:72" x14ac:dyDescent="0.2">
      <c r="BS46220" s="152"/>
      <c r="BT46220" s="153"/>
    </row>
    <row r="46221" spans="71:72" x14ac:dyDescent="0.2">
      <c r="BS46221" s="152"/>
      <c r="BT46221" s="153"/>
    </row>
    <row r="46222" spans="71:72" x14ac:dyDescent="0.2">
      <c r="BS46222" s="152"/>
      <c r="BT46222" s="153"/>
    </row>
    <row r="46223" spans="71:72" x14ac:dyDescent="0.2">
      <c r="BS46223" s="152"/>
      <c r="BT46223" s="153"/>
    </row>
    <row r="46224" spans="71:72" x14ac:dyDescent="0.2">
      <c r="BS46224" s="152"/>
      <c r="BT46224" s="153"/>
    </row>
    <row r="46225" spans="71:72" x14ac:dyDescent="0.2">
      <c r="BS46225" s="152"/>
      <c r="BT46225" s="153"/>
    </row>
    <row r="46226" spans="71:72" x14ac:dyDescent="0.2">
      <c r="BS46226" s="152"/>
      <c r="BT46226" s="153"/>
    </row>
    <row r="46227" spans="71:72" x14ac:dyDescent="0.2">
      <c r="BS46227" s="152"/>
      <c r="BT46227" s="153"/>
    </row>
    <row r="46228" spans="71:72" x14ac:dyDescent="0.2">
      <c r="BS46228" s="152"/>
      <c r="BT46228" s="153"/>
    </row>
    <row r="46229" spans="71:72" x14ac:dyDescent="0.2">
      <c r="BS46229" s="152"/>
      <c r="BT46229" s="153"/>
    </row>
    <row r="46230" spans="71:72" x14ac:dyDescent="0.2">
      <c r="BS46230" s="152"/>
      <c r="BT46230" s="153"/>
    </row>
    <row r="46231" spans="71:72" x14ac:dyDescent="0.2">
      <c r="BS46231" s="152"/>
      <c r="BT46231" s="153"/>
    </row>
    <row r="46232" spans="71:72" x14ac:dyDescent="0.2">
      <c r="BS46232" s="152"/>
      <c r="BT46232" s="153"/>
    </row>
    <row r="46233" spans="71:72" x14ac:dyDescent="0.2">
      <c r="BS46233" s="152"/>
      <c r="BT46233" s="153"/>
    </row>
    <row r="46234" spans="71:72" x14ac:dyDescent="0.2">
      <c r="BS46234" s="152"/>
      <c r="BT46234" s="153"/>
    </row>
    <row r="46235" spans="71:72" x14ac:dyDescent="0.2">
      <c r="BS46235" s="152"/>
      <c r="BT46235" s="153"/>
    </row>
    <row r="46236" spans="71:72" x14ac:dyDescent="0.2">
      <c r="BS46236" s="152"/>
      <c r="BT46236" s="153"/>
    </row>
    <row r="46237" spans="71:72" x14ac:dyDescent="0.2">
      <c r="BS46237" s="152"/>
      <c r="BT46237" s="153"/>
    </row>
    <row r="46238" spans="71:72" x14ac:dyDescent="0.2">
      <c r="BS46238" s="152"/>
      <c r="BT46238" s="153"/>
    </row>
    <row r="46239" spans="71:72" x14ac:dyDescent="0.2">
      <c r="BS46239" s="152"/>
      <c r="BT46239" s="153"/>
    </row>
    <row r="46240" spans="71:72" x14ac:dyDescent="0.2">
      <c r="BS46240" s="152"/>
      <c r="BT46240" s="153"/>
    </row>
    <row r="46241" spans="71:72" x14ac:dyDescent="0.2">
      <c r="BS46241" s="152"/>
      <c r="BT46241" s="153"/>
    </row>
    <row r="46242" spans="71:72" x14ac:dyDescent="0.2">
      <c r="BS46242" s="152"/>
      <c r="BT46242" s="153"/>
    </row>
    <row r="46243" spans="71:72" x14ac:dyDescent="0.2">
      <c r="BS46243" s="152"/>
      <c r="BT46243" s="153"/>
    </row>
    <row r="46244" spans="71:72" x14ac:dyDescent="0.2">
      <c r="BS46244" s="152"/>
      <c r="BT46244" s="153"/>
    </row>
    <row r="46245" spans="71:72" x14ac:dyDescent="0.2">
      <c r="BS46245" s="152"/>
      <c r="BT46245" s="153"/>
    </row>
    <row r="46246" spans="71:72" x14ac:dyDescent="0.2">
      <c r="BS46246" s="152"/>
      <c r="BT46246" s="153"/>
    </row>
    <row r="46247" spans="71:72" x14ac:dyDescent="0.2">
      <c r="BS46247" s="152"/>
      <c r="BT46247" s="153"/>
    </row>
    <row r="46248" spans="71:72" x14ac:dyDescent="0.2">
      <c r="BS46248" s="152"/>
      <c r="BT46248" s="153"/>
    </row>
    <row r="46249" spans="71:72" x14ac:dyDescent="0.2">
      <c r="BS46249" s="152"/>
      <c r="BT46249" s="153"/>
    </row>
    <row r="46250" spans="71:72" x14ac:dyDescent="0.2">
      <c r="BS46250" s="152"/>
      <c r="BT46250" s="153"/>
    </row>
    <row r="46251" spans="71:72" x14ac:dyDescent="0.2">
      <c r="BS46251" s="152"/>
      <c r="BT46251" s="153"/>
    </row>
    <row r="46252" spans="71:72" x14ac:dyDescent="0.2">
      <c r="BS46252" s="152"/>
      <c r="BT46252" s="153"/>
    </row>
    <row r="46253" spans="71:72" x14ac:dyDescent="0.2">
      <c r="BS46253" s="152"/>
      <c r="BT46253" s="153"/>
    </row>
    <row r="46254" spans="71:72" x14ac:dyDescent="0.2">
      <c r="BS46254" s="152"/>
      <c r="BT46254" s="153"/>
    </row>
    <row r="46255" spans="71:72" x14ac:dyDescent="0.2">
      <c r="BS46255" s="152"/>
      <c r="BT46255" s="153"/>
    </row>
    <row r="46256" spans="71:72" x14ac:dyDescent="0.2">
      <c r="BS46256" s="152"/>
      <c r="BT46256" s="153"/>
    </row>
    <row r="46257" spans="71:72" x14ac:dyDescent="0.2">
      <c r="BS46257" s="152"/>
      <c r="BT46257" s="153"/>
    </row>
    <row r="46258" spans="71:72" x14ac:dyDescent="0.2">
      <c r="BS46258" s="152"/>
      <c r="BT46258" s="153"/>
    </row>
    <row r="46259" spans="71:72" x14ac:dyDescent="0.2">
      <c r="BS46259" s="152"/>
      <c r="BT46259" s="153"/>
    </row>
    <row r="46260" spans="71:72" x14ac:dyDescent="0.2">
      <c r="BS46260" s="152"/>
      <c r="BT46260" s="153"/>
    </row>
    <row r="46261" spans="71:72" x14ac:dyDescent="0.2">
      <c r="BS46261" s="152"/>
      <c r="BT46261" s="153"/>
    </row>
    <row r="46262" spans="71:72" x14ac:dyDescent="0.2">
      <c r="BS46262" s="152"/>
      <c r="BT46262" s="153"/>
    </row>
    <row r="46263" spans="71:72" x14ac:dyDescent="0.2">
      <c r="BS46263" s="152"/>
      <c r="BT46263" s="153"/>
    </row>
    <row r="46264" spans="71:72" x14ac:dyDescent="0.2">
      <c r="BS46264" s="152"/>
      <c r="BT46264" s="153"/>
    </row>
    <row r="46265" spans="71:72" x14ac:dyDescent="0.2">
      <c r="BS46265" s="152"/>
      <c r="BT46265" s="153"/>
    </row>
    <row r="46266" spans="71:72" x14ac:dyDescent="0.2">
      <c r="BS46266" s="152"/>
      <c r="BT46266" s="153"/>
    </row>
    <row r="46267" spans="71:72" x14ac:dyDescent="0.2">
      <c r="BS46267" s="152"/>
      <c r="BT46267" s="153"/>
    </row>
    <row r="46268" spans="71:72" x14ac:dyDescent="0.2">
      <c r="BS46268" s="152"/>
      <c r="BT46268" s="153"/>
    </row>
    <row r="46269" spans="71:72" x14ac:dyDescent="0.2">
      <c r="BS46269" s="152"/>
      <c r="BT46269" s="153"/>
    </row>
    <row r="46270" spans="71:72" x14ac:dyDescent="0.2">
      <c r="BS46270" s="152"/>
      <c r="BT46270" s="153"/>
    </row>
    <row r="46271" spans="71:72" x14ac:dyDescent="0.2">
      <c r="BS46271" s="152"/>
      <c r="BT46271" s="153"/>
    </row>
    <row r="46272" spans="71:72" x14ac:dyDescent="0.2">
      <c r="BS46272" s="152"/>
      <c r="BT46272" s="153"/>
    </row>
    <row r="46273" spans="71:72" x14ac:dyDescent="0.2">
      <c r="BS46273" s="152"/>
      <c r="BT46273" s="153"/>
    </row>
    <row r="46274" spans="71:72" x14ac:dyDescent="0.2">
      <c r="BS46274" s="152"/>
      <c r="BT46274" s="153"/>
    </row>
    <row r="46275" spans="71:72" x14ac:dyDescent="0.2">
      <c r="BS46275" s="152"/>
      <c r="BT46275" s="153"/>
    </row>
    <row r="46276" spans="71:72" x14ac:dyDescent="0.2">
      <c r="BS46276" s="152"/>
      <c r="BT46276" s="153"/>
    </row>
    <row r="46277" spans="71:72" x14ac:dyDescent="0.2">
      <c r="BS46277" s="152"/>
      <c r="BT46277" s="153"/>
    </row>
    <row r="46278" spans="71:72" x14ac:dyDescent="0.2">
      <c r="BS46278" s="152"/>
      <c r="BT46278" s="153"/>
    </row>
    <row r="46279" spans="71:72" x14ac:dyDescent="0.2">
      <c r="BS46279" s="152"/>
      <c r="BT46279" s="153"/>
    </row>
    <row r="46280" spans="71:72" x14ac:dyDescent="0.2">
      <c r="BS46280" s="152"/>
      <c r="BT46280" s="153"/>
    </row>
    <row r="46281" spans="71:72" x14ac:dyDescent="0.2">
      <c r="BS46281" s="152"/>
      <c r="BT46281" s="153"/>
    </row>
    <row r="46282" spans="71:72" x14ac:dyDescent="0.2">
      <c r="BS46282" s="152"/>
      <c r="BT46282" s="153"/>
    </row>
    <row r="46283" spans="71:72" x14ac:dyDescent="0.2">
      <c r="BS46283" s="152"/>
      <c r="BT46283" s="153"/>
    </row>
    <row r="46284" spans="71:72" x14ac:dyDescent="0.2">
      <c r="BS46284" s="152"/>
      <c r="BT46284" s="153"/>
    </row>
    <row r="46285" spans="71:72" x14ac:dyDescent="0.2">
      <c r="BS46285" s="152"/>
      <c r="BT46285" s="153"/>
    </row>
    <row r="46286" spans="71:72" x14ac:dyDescent="0.2">
      <c r="BS46286" s="152"/>
      <c r="BT46286" s="153"/>
    </row>
    <row r="46287" spans="71:72" x14ac:dyDescent="0.2">
      <c r="BS46287" s="152"/>
      <c r="BT46287" s="153"/>
    </row>
    <row r="46288" spans="71:72" x14ac:dyDescent="0.2">
      <c r="BS46288" s="152"/>
      <c r="BT46288" s="153"/>
    </row>
    <row r="46289" spans="71:72" x14ac:dyDescent="0.2">
      <c r="BS46289" s="152"/>
      <c r="BT46289" s="153"/>
    </row>
    <row r="46290" spans="71:72" x14ac:dyDescent="0.2">
      <c r="BS46290" s="152"/>
      <c r="BT46290" s="153"/>
    </row>
    <row r="46291" spans="71:72" x14ac:dyDescent="0.2">
      <c r="BS46291" s="152"/>
      <c r="BT46291" s="153"/>
    </row>
    <row r="46292" spans="71:72" x14ac:dyDescent="0.2">
      <c r="BS46292" s="152"/>
      <c r="BT46292" s="153"/>
    </row>
    <row r="46293" spans="71:72" x14ac:dyDescent="0.2">
      <c r="BS46293" s="152"/>
      <c r="BT46293" s="153"/>
    </row>
    <row r="46294" spans="71:72" x14ac:dyDescent="0.2">
      <c r="BS46294" s="152"/>
      <c r="BT46294" s="153"/>
    </row>
    <row r="46295" spans="71:72" x14ac:dyDescent="0.2">
      <c r="BS46295" s="152"/>
      <c r="BT46295" s="153"/>
    </row>
    <row r="46296" spans="71:72" x14ac:dyDescent="0.2">
      <c r="BS46296" s="152"/>
      <c r="BT46296" s="153"/>
    </row>
    <row r="46297" spans="71:72" x14ac:dyDescent="0.2">
      <c r="BS46297" s="152"/>
      <c r="BT46297" s="153"/>
    </row>
    <row r="46298" spans="71:72" x14ac:dyDescent="0.2">
      <c r="BS46298" s="152"/>
      <c r="BT46298" s="153"/>
    </row>
    <row r="46299" spans="71:72" x14ac:dyDescent="0.2">
      <c r="BS46299" s="152"/>
      <c r="BT46299" s="153"/>
    </row>
    <row r="46300" spans="71:72" x14ac:dyDescent="0.2">
      <c r="BS46300" s="152"/>
      <c r="BT46300" s="153"/>
    </row>
    <row r="46301" spans="71:72" x14ac:dyDescent="0.2">
      <c r="BS46301" s="152"/>
      <c r="BT46301" s="153"/>
    </row>
    <row r="46302" spans="71:72" x14ac:dyDescent="0.2">
      <c r="BS46302" s="152"/>
      <c r="BT46302" s="153"/>
    </row>
    <row r="46303" spans="71:72" x14ac:dyDescent="0.2">
      <c r="BS46303" s="152"/>
      <c r="BT46303" s="153"/>
    </row>
    <row r="46304" spans="71:72" x14ac:dyDescent="0.2">
      <c r="BS46304" s="152"/>
      <c r="BT46304" s="153"/>
    </row>
    <row r="46305" spans="71:72" x14ac:dyDescent="0.2">
      <c r="BS46305" s="152"/>
      <c r="BT46305" s="153"/>
    </row>
    <row r="46306" spans="71:72" x14ac:dyDescent="0.2">
      <c r="BS46306" s="152"/>
      <c r="BT46306" s="153"/>
    </row>
    <row r="46307" spans="71:72" x14ac:dyDescent="0.2">
      <c r="BS46307" s="152"/>
      <c r="BT46307" s="153"/>
    </row>
    <row r="46308" spans="71:72" x14ac:dyDescent="0.2">
      <c r="BS46308" s="152"/>
      <c r="BT46308" s="153"/>
    </row>
    <row r="46309" spans="71:72" x14ac:dyDescent="0.2">
      <c r="BS46309" s="152"/>
      <c r="BT46309" s="153"/>
    </row>
    <row r="46310" spans="71:72" x14ac:dyDescent="0.2">
      <c r="BS46310" s="152"/>
      <c r="BT46310" s="153"/>
    </row>
    <row r="46311" spans="71:72" x14ac:dyDescent="0.2">
      <c r="BS46311" s="152"/>
      <c r="BT46311" s="153"/>
    </row>
    <row r="46312" spans="71:72" x14ac:dyDescent="0.2">
      <c r="BS46312" s="152"/>
      <c r="BT46312" s="153"/>
    </row>
    <row r="46313" spans="71:72" x14ac:dyDescent="0.2">
      <c r="BS46313" s="152"/>
      <c r="BT46313" s="153"/>
    </row>
    <row r="46314" spans="71:72" x14ac:dyDescent="0.2">
      <c r="BS46314" s="152"/>
      <c r="BT46314" s="153"/>
    </row>
    <row r="46315" spans="71:72" x14ac:dyDescent="0.2">
      <c r="BS46315" s="152"/>
      <c r="BT46315" s="153"/>
    </row>
    <row r="46316" spans="71:72" x14ac:dyDescent="0.2">
      <c r="BS46316" s="152"/>
      <c r="BT46316" s="153"/>
    </row>
    <row r="46317" spans="71:72" x14ac:dyDescent="0.2">
      <c r="BS46317" s="152"/>
      <c r="BT46317" s="153"/>
    </row>
    <row r="46318" spans="71:72" x14ac:dyDescent="0.2">
      <c r="BS46318" s="152"/>
      <c r="BT46318" s="153"/>
    </row>
    <row r="46319" spans="71:72" x14ac:dyDescent="0.2">
      <c r="BS46319" s="152"/>
      <c r="BT46319" s="153"/>
    </row>
    <row r="46320" spans="71:72" x14ac:dyDescent="0.2">
      <c r="BS46320" s="152"/>
      <c r="BT46320" s="153"/>
    </row>
    <row r="46321" spans="71:72" x14ac:dyDescent="0.2">
      <c r="BS46321" s="152"/>
      <c r="BT46321" s="153"/>
    </row>
    <row r="46322" spans="71:72" x14ac:dyDescent="0.2">
      <c r="BS46322" s="152"/>
      <c r="BT46322" s="153"/>
    </row>
    <row r="46323" spans="71:72" x14ac:dyDescent="0.2">
      <c r="BS46323" s="152"/>
      <c r="BT46323" s="153"/>
    </row>
    <row r="46324" spans="71:72" x14ac:dyDescent="0.2">
      <c r="BS46324" s="152"/>
      <c r="BT46324" s="153"/>
    </row>
    <row r="46325" spans="71:72" x14ac:dyDescent="0.2">
      <c r="BS46325" s="152"/>
      <c r="BT46325" s="153"/>
    </row>
    <row r="46326" spans="71:72" x14ac:dyDescent="0.2">
      <c r="BS46326" s="152"/>
      <c r="BT46326" s="153"/>
    </row>
    <row r="46327" spans="71:72" x14ac:dyDescent="0.2">
      <c r="BS46327" s="152"/>
      <c r="BT46327" s="153"/>
    </row>
    <row r="46328" spans="71:72" x14ac:dyDescent="0.2">
      <c r="BS46328" s="152"/>
      <c r="BT46328" s="153"/>
    </row>
    <row r="46329" spans="71:72" x14ac:dyDescent="0.2">
      <c r="BS46329" s="152"/>
      <c r="BT46329" s="153"/>
    </row>
    <row r="46330" spans="71:72" x14ac:dyDescent="0.2">
      <c r="BS46330" s="152"/>
      <c r="BT46330" s="153"/>
    </row>
    <row r="46331" spans="71:72" x14ac:dyDescent="0.2">
      <c r="BS46331" s="152"/>
      <c r="BT46331" s="153"/>
    </row>
    <row r="46332" spans="71:72" x14ac:dyDescent="0.2">
      <c r="BS46332" s="152"/>
      <c r="BT46332" s="153"/>
    </row>
    <row r="46333" spans="71:72" x14ac:dyDescent="0.2">
      <c r="BS46333" s="152"/>
      <c r="BT46333" s="153"/>
    </row>
    <row r="46334" spans="71:72" x14ac:dyDescent="0.2">
      <c r="BS46334" s="152"/>
      <c r="BT46334" s="153"/>
    </row>
    <row r="46335" spans="71:72" x14ac:dyDescent="0.2">
      <c r="BS46335" s="152"/>
      <c r="BT46335" s="153"/>
    </row>
    <row r="46336" spans="71:72" x14ac:dyDescent="0.2">
      <c r="BS46336" s="152"/>
      <c r="BT46336" s="153"/>
    </row>
    <row r="46337" spans="71:72" x14ac:dyDescent="0.2">
      <c r="BS46337" s="152"/>
      <c r="BT46337" s="153"/>
    </row>
    <row r="46338" spans="71:72" x14ac:dyDescent="0.2">
      <c r="BS46338" s="152"/>
      <c r="BT46338" s="153"/>
    </row>
    <row r="46339" spans="71:72" x14ac:dyDescent="0.2">
      <c r="BS46339" s="152"/>
      <c r="BT46339" s="153"/>
    </row>
    <row r="46340" spans="71:72" x14ac:dyDescent="0.2">
      <c r="BS46340" s="152"/>
      <c r="BT46340" s="153"/>
    </row>
    <row r="46341" spans="71:72" x14ac:dyDescent="0.2">
      <c r="BS46341" s="152"/>
      <c r="BT46341" s="153"/>
    </row>
    <row r="46342" spans="71:72" x14ac:dyDescent="0.2">
      <c r="BS46342" s="152"/>
      <c r="BT46342" s="153"/>
    </row>
    <row r="46343" spans="71:72" x14ac:dyDescent="0.2">
      <c r="BS46343" s="152"/>
      <c r="BT46343" s="153"/>
    </row>
    <row r="46344" spans="71:72" x14ac:dyDescent="0.2">
      <c r="BS46344" s="152"/>
      <c r="BT46344" s="153"/>
    </row>
    <row r="46345" spans="71:72" x14ac:dyDescent="0.2">
      <c r="BS46345" s="152"/>
      <c r="BT46345" s="153"/>
    </row>
    <row r="46346" spans="71:72" x14ac:dyDescent="0.2">
      <c r="BS46346" s="152"/>
      <c r="BT46346" s="153"/>
    </row>
    <row r="46347" spans="71:72" x14ac:dyDescent="0.2">
      <c r="BS46347" s="152"/>
      <c r="BT46347" s="153"/>
    </row>
    <row r="46348" spans="71:72" x14ac:dyDescent="0.2">
      <c r="BS46348" s="152"/>
      <c r="BT46348" s="153"/>
    </row>
    <row r="46349" spans="71:72" x14ac:dyDescent="0.2">
      <c r="BS46349" s="152"/>
      <c r="BT46349" s="153"/>
    </row>
    <row r="46350" spans="71:72" x14ac:dyDescent="0.2">
      <c r="BS46350" s="152"/>
      <c r="BT46350" s="153"/>
    </row>
    <row r="46351" spans="71:72" x14ac:dyDescent="0.2">
      <c r="BS46351" s="152"/>
      <c r="BT46351" s="153"/>
    </row>
    <row r="46352" spans="71:72" x14ac:dyDescent="0.2">
      <c r="BS46352" s="152"/>
      <c r="BT46352" s="153"/>
    </row>
    <row r="46353" spans="71:72" x14ac:dyDescent="0.2">
      <c r="BS46353" s="152"/>
      <c r="BT46353" s="153"/>
    </row>
    <row r="46354" spans="71:72" x14ac:dyDescent="0.2">
      <c r="BS46354" s="152"/>
      <c r="BT46354" s="153"/>
    </row>
    <row r="46355" spans="71:72" x14ac:dyDescent="0.2">
      <c r="BS46355" s="152"/>
      <c r="BT46355" s="153"/>
    </row>
    <row r="46356" spans="71:72" x14ac:dyDescent="0.2">
      <c r="BS46356" s="152"/>
      <c r="BT46356" s="153"/>
    </row>
    <row r="46357" spans="71:72" x14ac:dyDescent="0.2">
      <c r="BS46357" s="152"/>
      <c r="BT46357" s="153"/>
    </row>
    <row r="46358" spans="71:72" x14ac:dyDescent="0.2">
      <c r="BS46358" s="152"/>
      <c r="BT46358" s="153"/>
    </row>
    <row r="46359" spans="71:72" x14ac:dyDescent="0.2">
      <c r="BS46359" s="152"/>
      <c r="BT46359" s="153"/>
    </row>
    <row r="46360" spans="71:72" x14ac:dyDescent="0.2">
      <c r="BS46360" s="152"/>
      <c r="BT46360" s="153"/>
    </row>
    <row r="46361" spans="71:72" x14ac:dyDescent="0.2">
      <c r="BS46361" s="152"/>
      <c r="BT46361" s="153"/>
    </row>
    <row r="46362" spans="71:72" x14ac:dyDescent="0.2">
      <c r="BS46362" s="152"/>
      <c r="BT46362" s="153"/>
    </row>
    <row r="46363" spans="71:72" x14ac:dyDescent="0.2">
      <c r="BS46363" s="152"/>
      <c r="BT46363" s="153"/>
    </row>
    <row r="46364" spans="71:72" x14ac:dyDescent="0.2">
      <c r="BS46364" s="152"/>
      <c r="BT46364" s="153"/>
    </row>
    <row r="46365" spans="71:72" x14ac:dyDescent="0.2">
      <c r="BS46365" s="152"/>
      <c r="BT46365" s="153"/>
    </row>
    <row r="46366" spans="71:72" x14ac:dyDescent="0.2">
      <c r="BS46366" s="152"/>
      <c r="BT46366" s="153"/>
    </row>
    <row r="46367" spans="71:72" x14ac:dyDescent="0.2">
      <c r="BS46367" s="152"/>
      <c r="BT46367" s="153"/>
    </row>
    <row r="46368" spans="71:72" x14ac:dyDescent="0.2">
      <c r="BS46368" s="152"/>
      <c r="BT46368" s="153"/>
    </row>
    <row r="46369" spans="71:72" x14ac:dyDescent="0.2">
      <c r="BS46369" s="152"/>
      <c r="BT46369" s="153"/>
    </row>
    <row r="46370" spans="71:72" x14ac:dyDescent="0.2">
      <c r="BS46370" s="152"/>
      <c r="BT46370" s="153"/>
    </row>
    <row r="46371" spans="71:72" x14ac:dyDescent="0.2">
      <c r="BS46371" s="152"/>
      <c r="BT46371" s="153"/>
    </row>
    <row r="46372" spans="71:72" x14ac:dyDescent="0.2">
      <c r="BS46372" s="152"/>
      <c r="BT46372" s="153"/>
    </row>
    <row r="46373" spans="71:72" x14ac:dyDescent="0.2">
      <c r="BS46373" s="152"/>
      <c r="BT46373" s="153"/>
    </row>
    <row r="46374" spans="71:72" x14ac:dyDescent="0.2">
      <c r="BS46374" s="152"/>
      <c r="BT46374" s="153"/>
    </row>
    <row r="46375" spans="71:72" x14ac:dyDescent="0.2">
      <c r="BS46375" s="152"/>
      <c r="BT46375" s="153"/>
    </row>
    <row r="46376" spans="71:72" x14ac:dyDescent="0.2">
      <c r="BS46376" s="152"/>
      <c r="BT46376" s="153"/>
    </row>
    <row r="46377" spans="71:72" x14ac:dyDescent="0.2">
      <c r="BS46377" s="152"/>
      <c r="BT46377" s="153"/>
    </row>
    <row r="46378" spans="71:72" x14ac:dyDescent="0.2">
      <c r="BS46378" s="152"/>
      <c r="BT46378" s="153"/>
    </row>
    <row r="46379" spans="71:72" x14ac:dyDescent="0.2">
      <c r="BS46379" s="152"/>
      <c r="BT46379" s="153"/>
    </row>
    <row r="46380" spans="71:72" x14ac:dyDescent="0.2">
      <c r="BS46380" s="152"/>
      <c r="BT46380" s="153"/>
    </row>
    <row r="46381" spans="71:72" x14ac:dyDescent="0.2">
      <c r="BS46381" s="152"/>
      <c r="BT46381" s="153"/>
    </row>
    <row r="46382" spans="71:72" x14ac:dyDescent="0.2">
      <c r="BS46382" s="152"/>
      <c r="BT46382" s="153"/>
    </row>
    <row r="46383" spans="71:72" x14ac:dyDescent="0.2">
      <c r="BS46383" s="152"/>
      <c r="BT46383" s="153"/>
    </row>
    <row r="46384" spans="71:72" x14ac:dyDescent="0.2">
      <c r="BS46384" s="152"/>
      <c r="BT46384" s="153"/>
    </row>
    <row r="46385" spans="71:72" x14ac:dyDescent="0.2">
      <c r="BS46385" s="152"/>
      <c r="BT46385" s="153"/>
    </row>
    <row r="46386" spans="71:72" x14ac:dyDescent="0.2">
      <c r="BS46386" s="152"/>
      <c r="BT46386" s="153"/>
    </row>
    <row r="46387" spans="71:72" x14ac:dyDescent="0.2">
      <c r="BS46387" s="152"/>
      <c r="BT46387" s="153"/>
    </row>
    <row r="46388" spans="71:72" x14ac:dyDescent="0.2">
      <c r="BS46388" s="152"/>
      <c r="BT46388" s="153"/>
    </row>
    <row r="46389" spans="71:72" x14ac:dyDescent="0.2">
      <c r="BS46389" s="152"/>
      <c r="BT46389" s="153"/>
    </row>
    <row r="46390" spans="71:72" x14ac:dyDescent="0.2">
      <c r="BS46390" s="152"/>
      <c r="BT46390" s="153"/>
    </row>
    <row r="46391" spans="71:72" x14ac:dyDescent="0.2">
      <c r="BS46391" s="152"/>
      <c r="BT46391" s="153"/>
    </row>
    <row r="46392" spans="71:72" x14ac:dyDescent="0.2">
      <c r="BS46392" s="152"/>
      <c r="BT46392" s="153"/>
    </row>
    <row r="46393" spans="71:72" x14ac:dyDescent="0.2">
      <c r="BS46393" s="152"/>
      <c r="BT46393" s="153"/>
    </row>
    <row r="46394" spans="71:72" x14ac:dyDescent="0.2">
      <c r="BS46394" s="152"/>
      <c r="BT46394" s="153"/>
    </row>
    <row r="46395" spans="71:72" x14ac:dyDescent="0.2">
      <c r="BS46395" s="152"/>
      <c r="BT46395" s="153"/>
    </row>
    <row r="46396" spans="71:72" x14ac:dyDescent="0.2">
      <c r="BS46396" s="152"/>
      <c r="BT46396" s="153"/>
    </row>
    <row r="46397" spans="71:72" x14ac:dyDescent="0.2">
      <c r="BS46397" s="152"/>
      <c r="BT46397" s="153"/>
    </row>
    <row r="46398" spans="71:72" x14ac:dyDescent="0.2">
      <c r="BS46398" s="152"/>
      <c r="BT46398" s="153"/>
    </row>
    <row r="46399" spans="71:72" x14ac:dyDescent="0.2">
      <c r="BS46399" s="152"/>
      <c r="BT46399" s="153"/>
    </row>
    <row r="46400" spans="71:72" x14ac:dyDescent="0.2">
      <c r="BS46400" s="152"/>
      <c r="BT46400" s="153"/>
    </row>
    <row r="46401" spans="71:72" x14ac:dyDescent="0.2">
      <c r="BS46401" s="152"/>
      <c r="BT46401" s="153"/>
    </row>
    <row r="46402" spans="71:72" x14ac:dyDescent="0.2">
      <c r="BS46402" s="152"/>
      <c r="BT46402" s="153"/>
    </row>
    <row r="46403" spans="71:72" x14ac:dyDescent="0.2">
      <c r="BS46403" s="152"/>
      <c r="BT46403" s="153"/>
    </row>
    <row r="46404" spans="71:72" x14ac:dyDescent="0.2">
      <c r="BS46404" s="152"/>
      <c r="BT46404" s="153"/>
    </row>
    <row r="46405" spans="71:72" x14ac:dyDescent="0.2">
      <c r="BS46405" s="152"/>
      <c r="BT46405" s="153"/>
    </row>
    <row r="46406" spans="71:72" x14ac:dyDescent="0.2">
      <c r="BS46406" s="152"/>
      <c r="BT46406" s="153"/>
    </row>
    <row r="46407" spans="71:72" x14ac:dyDescent="0.2">
      <c r="BS46407" s="152"/>
      <c r="BT46407" s="153"/>
    </row>
    <row r="46408" spans="71:72" x14ac:dyDescent="0.2">
      <c r="BS46408" s="152"/>
      <c r="BT46408" s="153"/>
    </row>
    <row r="46409" spans="71:72" x14ac:dyDescent="0.2">
      <c r="BS46409" s="152"/>
      <c r="BT46409" s="153"/>
    </row>
    <row r="46410" spans="71:72" x14ac:dyDescent="0.2">
      <c r="BS46410" s="152"/>
      <c r="BT46410" s="153"/>
    </row>
    <row r="46411" spans="71:72" x14ac:dyDescent="0.2">
      <c r="BS46411" s="152"/>
      <c r="BT46411" s="153"/>
    </row>
    <row r="46412" spans="71:72" x14ac:dyDescent="0.2">
      <c r="BS46412" s="152"/>
      <c r="BT46412" s="153"/>
    </row>
    <row r="46413" spans="71:72" x14ac:dyDescent="0.2">
      <c r="BS46413" s="152"/>
      <c r="BT46413" s="153"/>
    </row>
    <row r="46414" spans="71:72" x14ac:dyDescent="0.2">
      <c r="BS46414" s="152"/>
      <c r="BT46414" s="153"/>
    </row>
    <row r="46415" spans="71:72" x14ac:dyDescent="0.2">
      <c r="BS46415" s="152"/>
      <c r="BT46415" s="153"/>
    </row>
    <row r="46416" spans="71:72" x14ac:dyDescent="0.2">
      <c r="BS46416" s="152"/>
      <c r="BT46416" s="153"/>
    </row>
    <row r="46417" spans="71:72" x14ac:dyDescent="0.2">
      <c r="BS46417" s="152"/>
      <c r="BT46417" s="153"/>
    </row>
    <row r="46418" spans="71:72" x14ac:dyDescent="0.2">
      <c r="BS46418" s="152"/>
      <c r="BT46418" s="153"/>
    </row>
    <row r="46419" spans="71:72" x14ac:dyDescent="0.2">
      <c r="BS46419" s="152"/>
      <c r="BT46419" s="153"/>
    </row>
    <row r="46420" spans="71:72" x14ac:dyDescent="0.2">
      <c r="BS46420" s="152"/>
      <c r="BT46420" s="153"/>
    </row>
    <row r="46421" spans="71:72" x14ac:dyDescent="0.2">
      <c r="BS46421" s="152"/>
      <c r="BT46421" s="153"/>
    </row>
    <row r="46422" spans="71:72" x14ac:dyDescent="0.2">
      <c r="BS46422" s="152"/>
      <c r="BT46422" s="153"/>
    </row>
    <row r="46423" spans="71:72" x14ac:dyDescent="0.2">
      <c r="BS46423" s="152"/>
      <c r="BT46423" s="153"/>
    </row>
    <row r="46424" spans="71:72" x14ac:dyDescent="0.2">
      <c r="BS46424" s="152"/>
      <c r="BT46424" s="153"/>
    </row>
    <row r="46425" spans="71:72" x14ac:dyDescent="0.2">
      <c r="BS46425" s="152"/>
      <c r="BT46425" s="153"/>
    </row>
    <row r="46426" spans="71:72" x14ac:dyDescent="0.2">
      <c r="BS46426" s="152"/>
      <c r="BT46426" s="153"/>
    </row>
    <row r="46427" spans="71:72" x14ac:dyDescent="0.2">
      <c r="BS46427" s="152"/>
      <c r="BT46427" s="153"/>
    </row>
    <row r="46428" spans="71:72" x14ac:dyDescent="0.2">
      <c r="BS46428" s="152"/>
      <c r="BT46428" s="153"/>
    </row>
    <row r="46429" spans="71:72" x14ac:dyDescent="0.2">
      <c r="BS46429" s="152"/>
      <c r="BT46429" s="153"/>
    </row>
    <row r="46430" spans="71:72" x14ac:dyDescent="0.2">
      <c r="BS46430" s="152"/>
      <c r="BT46430" s="153"/>
    </row>
    <row r="46431" spans="71:72" x14ac:dyDescent="0.2">
      <c r="BS46431" s="152"/>
      <c r="BT46431" s="153"/>
    </row>
    <row r="46432" spans="71:72" x14ac:dyDescent="0.2">
      <c r="BS46432" s="152"/>
      <c r="BT46432" s="153"/>
    </row>
    <row r="46433" spans="71:72" x14ac:dyDescent="0.2">
      <c r="BS46433" s="152"/>
      <c r="BT46433" s="153"/>
    </row>
    <row r="46434" spans="71:72" x14ac:dyDescent="0.2">
      <c r="BS46434" s="152"/>
      <c r="BT46434" s="153"/>
    </row>
    <row r="46435" spans="71:72" x14ac:dyDescent="0.2">
      <c r="BS46435" s="152"/>
      <c r="BT46435" s="153"/>
    </row>
    <row r="46436" spans="71:72" x14ac:dyDescent="0.2">
      <c r="BS46436" s="152"/>
      <c r="BT46436" s="153"/>
    </row>
    <row r="46437" spans="71:72" x14ac:dyDescent="0.2">
      <c r="BS46437" s="152"/>
      <c r="BT46437" s="153"/>
    </row>
    <row r="46438" spans="71:72" x14ac:dyDescent="0.2">
      <c r="BS46438" s="152"/>
      <c r="BT46438" s="153"/>
    </row>
    <row r="46439" spans="71:72" x14ac:dyDescent="0.2">
      <c r="BS46439" s="152"/>
      <c r="BT46439" s="153"/>
    </row>
    <row r="46440" spans="71:72" x14ac:dyDescent="0.2">
      <c r="BS46440" s="152"/>
      <c r="BT46440" s="153"/>
    </row>
    <row r="46441" spans="71:72" x14ac:dyDescent="0.2">
      <c r="BS46441" s="152"/>
      <c r="BT46441" s="153"/>
    </row>
    <row r="46442" spans="71:72" x14ac:dyDescent="0.2">
      <c r="BS46442" s="152"/>
      <c r="BT46442" s="153"/>
    </row>
    <row r="46443" spans="71:72" x14ac:dyDescent="0.2">
      <c r="BS46443" s="152"/>
      <c r="BT46443" s="153"/>
    </row>
    <row r="46444" spans="71:72" x14ac:dyDescent="0.2">
      <c r="BS46444" s="152"/>
      <c r="BT46444" s="153"/>
    </row>
    <row r="46445" spans="71:72" x14ac:dyDescent="0.2">
      <c r="BS46445" s="152"/>
      <c r="BT46445" s="153"/>
    </row>
    <row r="46446" spans="71:72" x14ac:dyDescent="0.2">
      <c r="BS46446" s="152"/>
      <c r="BT46446" s="153"/>
    </row>
    <row r="46447" spans="71:72" x14ac:dyDescent="0.2">
      <c r="BS46447" s="152"/>
      <c r="BT46447" s="153"/>
    </row>
    <row r="46448" spans="71:72" x14ac:dyDescent="0.2">
      <c r="BS46448" s="152"/>
      <c r="BT46448" s="153"/>
    </row>
    <row r="46449" spans="71:72" x14ac:dyDescent="0.2">
      <c r="BS46449" s="152"/>
      <c r="BT46449" s="153"/>
    </row>
    <row r="46450" spans="71:72" x14ac:dyDescent="0.2">
      <c r="BS46450" s="152"/>
      <c r="BT46450" s="153"/>
    </row>
    <row r="46451" spans="71:72" x14ac:dyDescent="0.2">
      <c r="BS46451" s="152"/>
      <c r="BT46451" s="153"/>
    </row>
    <row r="46452" spans="71:72" x14ac:dyDescent="0.2">
      <c r="BS46452" s="152"/>
      <c r="BT46452" s="153"/>
    </row>
    <row r="46453" spans="71:72" x14ac:dyDescent="0.2">
      <c r="BS46453" s="152"/>
      <c r="BT46453" s="153"/>
    </row>
    <row r="46454" spans="71:72" x14ac:dyDescent="0.2">
      <c r="BS46454" s="152"/>
      <c r="BT46454" s="153"/>
    </row>
    <row r="46455" spans="71:72" x14ac:dyDescent="0.2">
      <c r="BS46455" s="152"/>
      <c r="BT46455" s="153"/>
    </row>
    <row r="46456" spans="71:72" x14ac:dyDescent="0.2">
      <c r="BS46456" s="152"/>
      <c r="BT46456" s="153"/>
    </row>
    <row r="46457" spans="71:72" x14ac:dyDescent="0.2">
      <c r="BS46457" s="152"/>
      <c r="BT46457" s="153"/>
    </row>
    <row r="46458" spans="71:72" x14ac:dyDescent="0.2">
      <c r="BS46458" s="152"/>
      <c r="BT46458" s="153"/>
    </row>
    <row r="46459" spans="71:72" x14ac:dyDescent="0.2">
      <c r="BS46459" s="152"/>
      <c r="BT46459" s="153"/>
    </row>
    <row r="46460" spans="71:72" x14ac:dyDescent="0.2">
      <c r="BS46460" s="152"/>
      <c r="BT46460" s="153"/>
    </row>
    <row r="46461" spans="71:72" x14ac:dyDescent="0.2">
      <c r="BS46461" s="152"/>
      <c r="BT46461" s="153"/>
    </row>
    <row r="46462" spans="71:72" x14ac:dyDescent="0.2">
      <c r="BS46462" s="152"/>
      <c r="BT46462" s="153"/>
    </row>
    <row r="46463" spans="71:72" x14ac:dyDescent="0.2">
      <c r="BS46463" s="152"/>
      <c r="BT46463" s="153"/>
    </row>
    <row r="46464" spans="71:72" x14ac:dyDescent="0.2">
      <c r="BS46464" s="152"/>
      <c r="BT46464" s="153"/>
    </row>
    <row r="46465" spans="71:72" x14ac:dyDescent="0.2">
      <c r="BS46465" s="152"/>
      <c r="BT46465" s="153"/>
    </row>
    <row r="46466" spans="71:72" x14ac:dyDescent="0.2">
      <c r="BS46466" s="152"/>
      <c r="BT46466" s="153"/>
    </row>
    <row r="46467" spans="71:72" x14ac:dyDescent="0.2">
      <c r="BS46467" s="152"/>
      <c r="BT46467" s="153"/>
    </row>
    <row r="46468" spans="71:72" x14ac:dyDescent="0.2">
      <c r="BS46468" s="152"/>
      <c r="BT46468" s="153"/>
    </row>
    <row r="46469" spans="71:72" x14ac:dyDescent="0.2">
      <c r="BS46469" s="152"/>
      <c r="BT46469" s="153"/>
    </row>
    <row r="46470" spans="71:72" x14ac:dyDescent="0.2">
      <c r="BS46470" s="152"/>
      <c r="BT46470" s="153"/>
    </row>
    <row r="46471" spans="71:72" x14ac:dyDescent="0.2">
      <c r="BS46471" s="152"/>
      <c r="BT46471" s="153"/>
    </row>
    <row r="46472" spans="71:72" x14ac:dyDescent="0.2">
      <c r="BS46472" s="152"/>
      <c r="BT46472" s="153"/>
    </row>
    <row r="46473" spans="71:72" x14ac:dyDescent="0.2">
      <c r="BS46473" s="152"/>
      <c r="BT46473" s="153"/>
    </row>
    <row r="46474" spans="71:72" x14ac:dyDescent="0.2">
      <c r="BS46474" s="152"/>
      <c r="BT46474" s="153"/>
    </row>
    <row r="46475" spans="71:72" x14ac:dyDescent="0.2">
      <c r="BS46475" s="152"/>
      <c r="BT46475" s="153"/>
    </row>
    <row r="46476" spans="71:72" x14ac:dyDescent="0.2">
      <c r="BS46476" s="152"/>
      <c r="BT46476" s="153"/>
    </row>
    <row r="46477" spans="71:72" x14ac:dyDescent="0.2">
      <c r="BS46477" s="152"/>
      <c r="BT46477" s="153"/>
    </row>
    <row r="46478" spans="71:72" x14ac:dyDescent="0.2">
      <c r="BS46478" s="152"/>
      <c r="BT46478" s="153"/>
    </row>
    <row r="46479" spans="71:72" x14ac:dyDescent="0.2">
      <c r="BS46479" s="152"/>
      <c r="BT46479" s="153"/>
    </row>
    <row r="46480" spans="71:72" x14ac:dyDescent="0.2">
      <c r="BS46480" s="152"/>
      <c r="BT46480" s="153"/>
    </row>
    <row r="46481" spans="71:72" x14ac:dyDescent="0.2">
      <c r="BS46481" s="152"/>
      <c r="BT46481" s="153"/>
    </row>
    <row r="46482" spans="71:72" x14ac:dyDescent="0.2">
      <c r="BS46482" s="152"/>
      <c r="BT46482" s="153"/>
    </row>
    <row r="46483" spans="71:72" x14ac:dyDescent="0.2">
      <c r="BS46483" s="152"/>
      <c r="BT46483" s="153"/>
    </row>
    <row r="46484" spans="71:72" x14ac:dyDescent="0.2">
      <c r="BS46484" s="152"/>
      <c r="BT46484" s="153"/>
    </row>
    <row r="46485" spans="71:72" x14ac:dyDescent="0.2">
      <c r="BS46485" s="152"/>
      <c r="BT46485" s="153"/>
    </row>
    <row r="46486" spans="71:72" x14ac:dyDescent="0.2">
      <c r="BS46486" s="152"/>
      <c r="BT46486" s="153"/>
    </row>
    <row r="46487" spans="71:72" x14ac:dyDescent="0.2">
      <c r="BS46487" s="152"/>
      <c r="BT46487" s="153"/>
    </row>
    <row r="46488" spans="71:72" x14ac:dyDescent="0.2">
      <c r="BS46488" s="152"/>
      <c r="BT46488" s="153"/>
    </row>
    <row r="46489" spans="71:72" x14ac:dyDescent="0.2">
      <c r="BS46489" s="152"/>
      <c r="BT46489" s="153"/>
    </row>
    <row r="46490" spans="71:72" x14ac:dyDescent="0.2">
      <c r="BS46490" s="152"/>
      <c r="BT46490" s="153"/>
    </row>
    <row r="46491" spans="71:72" x14ac:dyDescent="0.2">
      <c r="BS46491" s="152"/>
      <c r="BT46491" s="153"/>
    </row>
    <row r="46492" spans="71:72" x14ac:dyDescent="0.2">
      <c r="BS46492" s="152"/>
      <c r="BT46492" s="153"/>
    </row>
    <row r="46493" spans="71:72" x14ac:dyDescent="0.2">
      <c r="BS46493" s="152"/>
      <c r="BT46493" s="153"/>
    </row>
    <row r="46494" spans="71:72" x14ac:dyDescent="0.2">
      <c r="BS46494" s="152"/>
      <c r="BT46494" s="153"/>
    </row>
    <row r="46495" spans="71:72" x14ac:dyDescent="0.2">
      <c r="BS46495" s="152"/>
      <c r="BT46495" s="153"/>
    </row>
    <row r="46496" spans="71:72" x14ac:dyDescent="0.2">
      <c r="BS46496" s="152"/>
      <c r="BT46496" s="153"/>
    </row>
    <row r="46497" spans="71:72" x14ac:dyDescent="0.2">
      <c r="BS46497" s="152"/>
      <c r="BT46497" s="153"/>
    </row>
    <row r="46498" spans="71:72" x14ac:dyDescent="0.2">
      <c r="BS46498" s="152"/>
      <c r="BT46498" s="153"/>
    </row>
    <row r="46499" spans="71:72" x14ac:dyDescent="0.2">
      <c r="BS46499" s="152"/>
      <c r="BT46499" s="153"/>
    </row>
    <row r="46500" spans="71:72" x14ac:dyDescent="0.2">
      <c r="BS46500" s="152"/>
      <c r="BT46500" s="153"/>
    </row>
    <row r="46501" spans="71:72" x14ac:dyDescent="0.2">
      <c r="BS46501" s="152"/>
      <c r="BT46501" s="153"/>
    </row>
    <row r="46502" spans="71:72" x14ac:dyDescent="0.2">
      <c r="BS46502" s="152"/>
      <c r="BT46502" s="153"/>
    </row>
    <row r="46503" spans="71:72" x14ac:dyDescent="0.2">
      <c r="BS46503" s="152"/>
      <c r="BT46503" s="153"/>
    </row>
    <row r="46504" spans="71:72" x14ac:dyDescent="0.2">
      <c r="BS46504" s="152"/>
      <c r="BT46504" s="153"/>
    </row>
    <row r="46505" spans="71:72" x14ac:dyDescent="0.2">
      <c r="BS46505" s="152"/>
      <c r="BT46505" s="153"/>
    </row>
    <row r="46506" spans="71:72" x14ac:dyDescent="0.2">
      <c r="BS46506" s="152"/>
      <c r="BT46506" s="153"/>
    </row>
    <row r="46507" spans="71:72" x14ac:dyDescent="0.2">
      <c r="BS46507" s="152"/>
      <c r="BT46507" s="153"/>
    </row>
    <row r="46508" spans="71:72" x14ac:dyDescent="0.2">
      <c r="BS46508" s="152"/>
      <c r="BT46508" s="153"/>
    </row>
    <row r="46509" spans="71:72" x14ac:dyDescent="0.2">
      <c r="BS46509" s="152"/>
      <c r="BT46509" s="153"/>
    </row>
    <row r="46510" spans="71:72" x14ac:dyDescent="0.2">
      <c r="BS46510" s="152"/>
      <c r="BT46510" s="153"/>
    </row>
    <row r="46511" spans="71:72" x14ac:dyDescent="0.2">
      <c r="BS46511" s="152"/>
      <c r="BT46511" s="153"/>
    </row>
    <row r="46512" spans="71:72" x14ac:dyDescent="0.2">
      <c r="BS46512" s="152"/>
      <c r="BT46512" s="153"/>
    </row>
    <row r="46513" spans="71:72" x14ac:dyDescent="0.2">
      <c r="BS46513" s="152"/>
      <c r="BT46513" s="153"/>
    </row>
    <row r="46514" spans="71:72" x14ac:dyDescent="0.2">
      <c r="BS46514" s="152"/>
      <c r="BT46514" s="153"/>
    </row>
    <row r="46515" spans="71:72" x14ac:dyDescent="0.2">
      <c r="BS46515" s="152"/>
      <c r="BT46515" s="153"/>
    </row>
    <row r="46516" spans="71:72" x14ac:dyDescent="0.2">
      <c r="BS46516" s="152"/>
      <c r="BT46516" s="153"/>
    </row>
    <row r="46517" spans="71:72" x14ac:dyDescent="0.2">
      <c r="BS46517" s="152"/>
      <c r="BT46517" s="153"/>
    </row>
    <row r="46518" spans="71:72" x14ac:dyDescent="0.2">
      <c r="BS46518" s="152"/>
      <c r="BT46518" s="153"/>
    </row>
    <row r="46519" spans="71:72" x14ac:dyDescent="0.2">
      <c r="BS46519" s="152"/>
      <c r="BT46519" s="153"/>
    </row>
    <row r="46520" spans="71:72" x14ac:dyDescent="0.2">
      <c r="BS46520" s="152"/>
      <c r="BT46520" s="153"/>
    </row>
    <row r="46521" spans="71:72" x14ac:dyDescent="0.2">
      <c r="BS46521" s="152"/>
      <c r="BT46521" s="153"/>
    </row>
    <row r="46522" spans="71:72" x14ac:dyDescent="0.2">
      <c r="BS46522" s="152"/>
      <c r="BT46522" s="153"/>
    </row>
    <row r="46523" spans="71:72" x14ac:dyDescent="0.2">
      <c r="BS46523" s="152"/>
      <c r="BT46523" s="153"/>
    </row>
    <row r="46524" spans="71:72" x14ac:dyDescent="0.2">
      <c r="BS46524" s="152"/>
      <c r="BT46524" s="153"/>
    </row>
    <row r="46525" spans="71:72" x14ac:dyDescent="0.2">
      <c r="BS46525" s="152"/>
      <c r="BT46525" s="153"/>
    </row>
    <row r="46526" spans="71:72" x14ac:dyDescent="0.2">
      <c r="BS46526" s="152"/>
      <c r="BT46526" s="153"/>
    </row>
    <row r="46527" spans="71:72" x14ac:dyDescent="0.2">
      <c r="BS46527" s="152"/>
      <c r="BT46527" s="153"/>
    </row>
    <row r="46528" spans="71:72" x14ac:dyDescent="0.2">
      <c r="BS46528" s="152"/>
      <c r="BT46528" s="153"/>
    </row>
    <row r="46529" spans="71:72" x14ac:dyDescent="0.2">
      <c r="BS46529" s="152"/>
      <c r="BT46529" s="153"/>
    </row>
    <row r="46530" spans="71:72" x14ac:dyDescent="0.2">
      <c r="BS46530" s="152"/>
      <c r="BT46530" s="153"/>
    </row>
    <row r="46531" spans="71:72" x14ac:dyDescent="0.2">
      <c r="BS46531" s="152"/>
      <c r="BT46531" s="153"/>
    </row>
    <row r="46532" spans="71:72" x14ac:dyDescent="0.2">
      <c r="BS46532" s="152"/>
      <c r="BT46532" s="153"/>
    </row>
    <row r="46533" spans="71:72" x14ac:dyDescent="0.2">
      <c r="BS46533" s="152"/>
      <c r="BT46533" s="153"/>
    </row>
    <row r="46534" spans="71:72" x14ac:dyDescent="0.2">
      <c r="BS46534" s="152"/>
      <c r="BT46534" s="153"/>
    </row>
    <row r="46535" spans="71:72" x14ac:dyDescent="0.2">
      <c r="BS46535" s="152"/>
      <c r="BT46535" s="153"/>
    </row>
    <row r="46536" spans="71:72" x14ac:dyDescent="0.2">
      <c r="BS46536" s="152"/>
      <c r="BT46536" s="153"/>
    </row>
    <row r="46537" spans="71:72" x14ac:dyDescent="0.2">
      <c r="BS46537" s="152"/>
      <c r="BT46537" s="153"/>
    </row>
    <row r="46538" spans="71:72" x14ac:dyDescent="0.2">
      <c r="BS46538" s="152"/>
      <c r="BT46538" s="153"/>
    </row>
    <row r="46539" spans="71:72" x14ac:dyDescent="0.2">
      <c r="BS46539" s="152"/>
      <c r="BT46539" s="153"/>
    </row>
    <row r="46540" spans="71:72" x14ac:dyDescent="0.2">
      <c r="BS46540" s="152"/>
      <c r="BT46540" s="153"/>
    </row>
    <row r="46541" spans="71:72" x14ac:dyDescent="0.2">
      <c r="BS46541" s="152"/>
      <c r="BT46541" s="153"/>
    </row>
    <row r="46542" spans="71:72" x14ac:dyDescent="0.2">
      <c r="BS46542" s="152"/>
      <c r="BT46542" s="153"/>
    </row>
    <row r="46543" spans="71:72" x14ac:dyDescent="0.2">
      <c r="BS46543" s="152"/>
      <c r="BT46543" s="153"/>
    </row>
    <row r="46544" spans="71:72" x14ac:dyDescent="0.2">
      <c r="BS46544" s="152"/>
      <c r="BT46544" s="153"/>
    </row>
    <row r="46545" spans="71:72" x14ac:dyDescent="0.2">
      <c r="BS46545" s="152"/>
      <c r="BT46545" s="153"/>
    </row>
    <row r="46546" spans="71:72" x14ac:dyDescent="0.2">
      <c r="BS46546" s="152"/>
      <c r="BT46546" s="153"/>
    </row>
    <row r="46547" spans="71:72" x14ac:dyDescent="0.2">
      <c r="BS46547" s="152"/>
      <c r="BT46547" s="153"/>
    </row>
    <row r="46548" spans="71:72" x14ac:dyDescent="0.2">
      <c r="BS46548" s="152"/>
      <c r="BT46548" s="153"/>
    </row>
    <row r="46549" spans="71:72" x14ac:dyDescent="0.2">
      <c r="BS46549" s="152"/>
      <c r="BT46549" s="153"/>
    </row>
    <row r="46550" spans="71:72" x14ac:dyDescent="0.2">
      <c r="BS46550" s="152"/>
      <c r="BT46550" s="153"/>
    </row>
    <row r="46551" spans="71:72" x14ac:dyDescent="0.2">
      <c r="BS46551" s="152"/>
      <c r="BT46551" s="153"/>
    </row>
    <row r="46552" spans="71:72" x14ac:dyDescent="0.2">
      <c r="BS46552" s="152"/>
      <c r="BT46552" s="153"/>
    </row>
    <row r="46553" spans="71:72" x14ac:dyDescent="0.2">
      <c r="BS46553" s="152"/>
      <c r="BT46553" s="153"/>
    </row>
    <row r="46554" spans="71:72" x14ac:dyDescent="0.2">
      <c r="BS46554" s="152"/>
      <c r="BT46554" s="153"/>
    </row>
    <row r="46555" spans="71:72" x14ac:dyDescent="0.2">
      <c r="BS46555" s="152"/>
      <c r="BT46555" s="153"/>
    </row>
    <row r="46556" spans="71:72" x14ac:dyDescent="0.2">
      <c r="BS46556" s="152"/>
      <c r="BT46556" s="153"/>
    </row>
    <row r="46557" spans="71:72" x14ac:dyDescent="0.2">
      <c r="BS46557" s="152"/>
      <c r="BT46557" s="153"/>
    </row>
    <row r="46558" spans="71:72" x14ac:dyDescent="0.2">
      <c r="BS46558" s="152"/>
      <c r="BT46558" s="153"/>
    </row>
    <row r="46559" spans="71:72" x14ac:dyDescent="0.2">
      <c r="BS46559" s="152"/>
      <c r="BT46559" s="153"/>
    </row>
    <row r="46560" spans="71:72" x14ac:dyDescent="0.2">
      <c r="BS46560" s="152"/>
      <c r="BT46560" s="153"/>
    </row>
    <row r="46561" spans="71:72" x14ac:dyDescent="0.2">
      <c r="BS46561" s="152"/>
      <c r="BT46561" s="153"/>
    </row>
    <row r="46562" spans="71:72" x14ac:dyDescent="0.2">
      <c r="BS46562" s="152"/>
      <c r="BT46562" s="153"/>
    </row>
    <row r="46563" spans="71:72" x14ac:dyDescent="0.2">
      <c r="BS46563" s="152"/>
      <c r="BT46563" s="153"/>
    </row>
    <row r="46564" spans="71:72" x14ac:dyDescent="0.2">
      <c r="BS46564" s="152"/>
      <c r="BT46564" s="153"/>
    </row>
    <row r="46565" spans="71:72" x14ac:dyDescent="0.2">
      <c r="BS46565" s="152"/>
      <c r="BT46565" s="153"/>
    </row>
    <row r="46566" spans="71:72" x14ac:dyDescent="0.2">
      <c r="BS46566" s="152"/>
      <c r="BT46566" s="153"/>
    </row>
    <row r="46567" spans="71:72" x14ac:dyDescent="0.2">
      <c r="BS46567" s="152"/>
      <c r="BT46567" s="153"/>
    </row>
    <row r="46568" spans="71:72" x14ac:dyDescent="0.2">
      <c r="BS46568" s="152"/>
      <c r="BT46568" s="153"/>
    </row>
    <row r="46569" spans="71:72" x14ac:dyDescent="0.2">
      <c r="BS46569" s="152"/>
      <c r="BT46569" s="153"/>
    </row>
    <row r="46570" spans="71:72" x14ac:dyDescent="0.2">
      <c r="BS46570" s="152"/>
      <c r="BT46570" s="153"/>
    </row>
    <row r="46571" spans="71:72" x14ac:dyDescent="0.2">
      <c r="BS46571" s="152"/>
      <c r="BT46571" s="153"/>
    </row>
    <row r="46572" spans="71:72" x14ac:dyDescent="0.2">
      <c r="BS46572" s="152"/>
      <c r="BT46572" s="153"/>
    </row>
    <row r="46573" spans="71:72" x14ac:dyDescent="0.2">
      <c r="BS46573" s="152"/>
      <c r="BT46573" s="153"/>
    </row>
    <row r="46574" spans="71:72" x14ac:dyDescent="0.2">
      <c r="BS46574" s="152"/>
      <c r="BT46574" s="153"/>
    </row>
    <row r="46575" spans="71:72" x14ac:dyDescent="0.2">
      <c r="BS46575" s="152"/>
      <c r="BT46575" s="153"/>
    </row>
    <row r="46576" spans="71:72" x14ac:dyDescent="0.2">
      <c r="BS46576" s="152"/>
      <c r="BT46576" s="153"/>
    </row>
    <row r="46577" spans="71:72" x14ac:dyDescent="0.2">
      <c r="BS46577" s="152"/>
      <c r="BT46577" s="153"/>
    </row>
    <row r="46578" spans="71:72" x14ac:dyDescent="0.2">
      <c r="BS46578" s="152"/>
      <c r="BT46578" s="153"/>
    </row>
    <row r="46579" spans="71:72" x14ac:dyDescent="0.2">
      <c r="BS46579" s="152"/>
      <c r="BT46579" s="153"/>
    </row>
    <row r="46580" spans="71:72" x14ac:dyDescent="0.2">
      <c r="BS46580" s="152"/>
      <c r="BT46580" s="153"/>
    </row>
    <row r="46581" spans="71:72" x14ac:dyDescent="0.2">
      <c r="BS46581" s="152"/>
      <c r="BT46581" s="153"/>
    </row>
    <row r="46582" spans="71:72" x14ac:dyDescent="0.2">
      <c r="BS46582" s="152"/>
      <c r="BT46582" s="153"/>
    </row>
    <row r="46583" spans="71:72" x14ac:dyDescent="0.2">
      <c r="BS46583" s="152"/>
      <c r="BT46583" s="153"/>
    </row>
    <row r="46584" spans="71:72" x14ac:dyDescent="0.2">
      <c r="BS46584" s="152"/>
      <c r="BT46584" s="153"/>
    </row>
    <row r="46585" spans="71:72" x14ac:dyDescent="0.2">
      <c r="BS46585" s="152"/>
      <c r="BT46585" s="153"/>
    </row>
    <row r="46586" spans="71:72" x14ac:dyDescent="0.2">
      <c r="BS46586" s="152"/>
      <c r="BT46586" s="153"/>
    </row>
    <row r="46587" spans="71:72" x14ac:dyDescent="0.2">
      <c r="BS46587" s="152"/>
      <c r="BT46587" s="153"/>
    </row>
    <row r="46588" spans="71:72" x14ac:dyDescent="0.2">
      <c r="BS46588" s="152"/>
      <c r="BT46588" s="153"/>
    </row>
    <row r="46589" spans="71:72" x14ac:dyDescent="0.2">
      <c r="BS46589" s="152"/>
      <c r="BT46589" s="153"/>
    </row>
    <row r="46590" spans="71:72" x14ac:dyDescent="0.2">
      <c r="BS46590" s="152"/>
      <c r="BT46590" s="153"/>
    </row>
    <row r="46591" spans="71:72" x14ac:dyDescent="0.2">
      <c r="BS46591" s="152"/>
      <c r="BT46591" s="153"/>
    </row>
    <row r="46592" spans="71:72" x14ac:dyDescent="0.2">
      <c r="BS46592" s="152"/>
      <c r="BT46592" s="153"/>
    </row>
    <row r="46593" spans="71:72" x14ac:dyDescent="0.2">
      <c r="BS46593" s="152"/>
      <c r="BT46593" s="153"/>
    </row>
    <row r="46594" spans="71:72" x14ac:dyDescent="0.2">
      <c r="BS46594" s="152"/>
      <c r="BT46594" s="153"/>
    </row>
    <row r="46595" spans="71:72" x14ac:dyDescent="0.2">
      <c r="BS46595" s="152"/>
      <c r="BT46595" s="153"/>
    </row>
    <row r="46596" spans="71:72" x14ac:dyDescent="0.2">
      <c r="BS46596" s="152"/>
      <c r="BT46596" s="153"/>
    </row>
    <row r="46597" spans="71:72" x14ac:dyDescent="0.2">
      <c r="BS46597" s="152"/>
      <c r="BT46597" s="153"/>
    </row>
    <row r="46598" spans="71:72" x14ac:dyDescent="0.2">
      <c r="BS46598" s="152"/>
      <c r="BT46598" s="153"/>
    </row>
    <row r="46599" spans="71:72" x14ac:dyDescent="0.2">
      <c r="BS46599" s="152"/>
      <c r="BT46599" s="153"/>
    </row>
    <row r="46600" spans="71:72" x14ac:dyDescent="0.2">
      <c r="BS46600" s="152"/>
      <c r="BT46600" s="153"/>
    </row>
    <row r="46601" spans="71:72" x14ac:dyDescent="0.2">
      <c r="BS46601" s="152"/>
      <c r="BT46601" s="153"/>
    </row>
    <row r="46602" spans="71:72" x14ac:dyDescent="0.2">
      <c r="BS46602" s="152"/>
      <c r="BT46602" s="153"/>
    </row>
    <row r="46603" spans="71:72" x14ac:dyDescent="0.2">
      <c r="BS46603" s="152"/>
      <c r="BT46603" s="153"/>
    </row>
    <row r="46604" spans="71:72" x14ac:dyDescent="0.2">
      <c r="BS46604" s="152"/>
      <c r="BT46604" s="153"/>
    </row>
    <row r="46605" spans="71:72" x14ac:dyDescent="0.2">
      <c r="BS46605" s="152"/>
      <c r="BT46605" s="153"/>
    </row>
    <row r="46606" spans="71:72" x14ac:dyDescent="0.2">
      <c r="BS46606" s="152"/>
      <c r="BT46606" s="153"/>
    </row>
    <row r="46607" spans="71:72" x14ac:dyDescent="0.2">
      <c r="BS46607" s="152"/>
      <c r="BT46607" s="153"/>
    </row>
    <row r="46608" spans="71:72" x14ac:dyDescent="0.2">
      <c r="BS46608" s="152"/>
      <c r="BT46608" s="153"/>
    </row>
    <row r="46609" spans="71:72" x14ac:dyDescent="0.2">
      <c r="BS46609" s="152"/>
      <c r="BT46609" s="153"/>
    </row>
    <row r="46610" spans="71:72" x14ac:dyDescent="0.2">
      <c r="BS46610" s="152"/>
      <c r="BT46610" s="153"/>
    </row>
    <row r="46611" spans="71:72" x14ac:dyDescent="0.2">
      <c r="BS46611" s="152"/>
      <c r="BT46611" s="153"/>
    </row>
    <row r="46612" spans="71:72" x14ac:dyDescent="0.2">
      <c r="BS46612" s="152"/>
      <c r="BT46612" s="153"/>
    </row>
    <row r="46613" spans="71:72" x14ac:dyDescent="0.2">
      <c r="BS46613" s="152"/>
      <c r="BT46613" s="153"/>
    </row>
    <row r="46614" spans="71:72" x14ac:dyDescent="0.2">
      <c r="BS46614" s="152"/>
      <c r="BT46614" s="153"/>
    </row>
    <row r="46615" spans="71:72" x14ac:dyDescent="0.2">
      <c r="BS46615" s="152"/>
      <c r="BT46615" s="153"/>
    </row>
    <row r="46616" spans="71:72" x14ac:dyDescent="0.2">
      <c r="BS46616" s="152"/>
      <c r="BT46616" s="153"/>
    </row>
    <row r="46617" spans="71:72" x14ac:dyDescent="0.2">
      <c r="BS46617" s="152"/>
      <c r="BT46617" s="153"/>
    </row>
    <row r="46618" spans="71:72" x14ac:dyDescent="0.2">
      <c r="BS46618" s="152"/>
      <c r="BT46618" s="153"/>
    </row>
    <row r="46619" spans="71:72" x14ac:dyDescent="0.2">
      <c r="BS46619" s="152"/>
      <c r="BT46619" s="153"/>
    </row>
    <row r="46620" spans="71:72" x14ac:dyDescent="0.2">
      <c r="BS46620" s="152"/>
      <c r="BT46620" s="153"/>
    </row>
    <row r="46621" spans="71:72" x14ac:dyDescent="0.2">
      <c r="BS46621" s="152"/>
      <c r="BT46621" s="153"/>
    </row>
    <row r="46622" spans="71:72" x14ac:dyDescent="0.2">
      <c r="BS46622" s="152"/>
      <c r="BT46622" s="153"/>
    </row>
    <row r="46623" spans="71:72" x14ac:dyDescent="0.2">
      <c r="BS46623" s="152"/>
      <c r="BT46623" s="153"/>
    </row>
    <row r="46624" spans="71:72" x14ac:dyDescent="0.2">
      <c r="BS46624" s="152"/>
      <c r="BT46624" s="153"/>
    </row>
    <row r="46625" spans="71:72" x14ac:dyDescent="0.2">
      <c r="BS46625" s="152"/>
      <c r="BT46625" s="153"/>
    </row>
    <row r="46626" spans="71:72" x14ac:dyDescent="0.2">
      <c r="BS46626" s="152"/>
      <c r="BT46626" s="153"/>
    </row>
    <row r="46627" spans="71:72" x14ac:dyDescent="0.2">
      <c r="BS46627" s="152"/>
      <c r="BT46627" s="153"/>
    </row>
    <row r="46628" spans="71:72" x14ac:dyDescent="0.2">
      <c r="BS46628" s="152"/>
      <c r="BT46628" s="153"/>
    </row>
    <row r="46629" spans="71:72" x14ac:dyDescent="0.2">
      <c r="BS46629" s="152"/>
      <c r="BT46629" s="153"/>
    </row>
    <row r="46630" spans="71:72" x14ac:dyDescent="0.2">
      <c r="BS46630" s="152"/>
      <c r="BT46630" s="153"/>
    </row>
    <row r="46631" spans="71:72" x14ac:dyDescent="0.2">
      <c r="BS46631" s="152"/>
      <c r="BT46631" s="153"/>
    </row>
    <row r="46632" spans="71:72" x14ac:dyDescent="0.2">
      <c r="BS46632" s="152"/>
      <c r="BT46632" s="153"/>
    </row>
    <row r="46633" spans="71:72" x14ac:dyDescent="0.2">
      <c r="BS46633" s="152"/>
      <c r="BT46633" s="153"/>
    </row>
    <row r="46634" spans="71:72" x14ac:dyDescent="0.2">
      <c r="BS46634" s="152"/>
      <c r="BT46634" s="153"/>
    </row>
    <row r="46635" spans="71:72" x14ac:dyDescent="0.2">
      <c r="BS46635" s="152"/>
      <c r="BT46635" s="153"/>
    </row>
    <row r="46636" spans="71:72" x14ac:dyDescent="0.2">
      <c r="BS46636" s="152"/>
      <c r="BT46636" s="153"/>
    </row>
    <row r="46637" spans="71:72" x14ac:dyDescent="0.2">
      <c r="BS46637" s="152"/>
      <c r="BT46637" s="153"/>
    </row>
    <row r="46638" spans="71:72" x14ac:dyDescent="0.2">
      <c r="BS46638" s="152"/>
      <c r="BT46638" s="153"/>
    </row>
    <row r="46639" spans="71:72" x14ac:dyDescent="0.2">
      <c r="BS46639" s="152"/>
      <c r="BT46639" s="153"/>
    </row>
    <row r="46640" spans="71:72" x14ac:dyDescent="0.2">
      <c r="BS46640" s="152"/>
      <c r="BT46640" s="153"/>
    </row>
    <row r="46641" spans="71:72" x14ac:dyDescent="0.2">
      <c r="BS46641" s="152"/>
      <c r="BT46641" s="153"/>
    </row>
    <row r="46642" spans="71:72" x14ac:dyDescent="0.2">
      <c r="BS46642" s="152"/>
      <c r="BT46642" s="153"/>
    </row>
    <row r="46643" spans="71:72" x14ac:dyDescent="0.2">
      <c r="BS46643" s="152"/>
      <c r="BT46643" s="153"/>
    </row>
    <row r="46644" spans="71:72" x14ac:dyDescent="0.2">
      <c r="BS46644" s="152"/>
      <c r="BT46644" s="153"/>
    </row>
    <row r="46645" spans="71:72" x14ac:dyDescent="0.2">
      <c r="BS46645" s="152"/>
      <c r="BT46645" s="153"/>
    </row>
    <row r="46646" spans="71:72" x14ac:dyDescent="0.2">
      <c r="BS46646" s="152"/>
      <c r="BT46646" s="153"/>
    </row>
    <row r="46647" spans="71:72" x14ac:dyDescent="0.2">
      <c r="BS46647" s="152"/>
      <c r="BT46647" s="153"/>
    </row>
    <row r="46648" spans="71:72" x14ac:dyDescent="0.2">
      <c r="BS46648" s="152"/>
      <c r="BT46648" s="153"/>
    </row>
    <row r="46649" spans="71:72" x14ac:dyDescent="0.2">
      <c r="BS46649" s="152"/>
      <c r="BT46649" s="153"/>
    </row>
    <row r="46650" spans="71:72" x14ac:dyDescent="0.2">
      <c r="BS46650" s="152"/>
      <c r="BT46650" s="153"/>
    </row>
    <row r="46651" spans="71:72" x14ac:dyDescent="0.2">
      <c r="BS46651" s="152"/>
      <c r="BT46651" s="153"/>
    </row>
    <row r="46652" spans="71:72" x14ac:dyDescent="0.2">
      <c r="BS46652" s="152"/>
      <c r="BT46652" s="153"/>
    </row>
    <row r="46653" spans="71:72" x14ac:dyDescent="0.2">
      <c r="BS46653" s="152"/>
      <c r="BT46653" s="153"/>
    </row>
    <row r="46654" spans="71:72" x14ac:dyDescent="0.2">
      <c r="BS46654" s="152"/>
      <c r="BT46654" s="153"/>
    </row>
    <row r="46655" spans="71:72" x14ac:dyDescent="0.2">
      <c r="BS46655" s="152"/>
      <c r="BT46655" s="153"/>
    </row>
    <row r="46656" spans="71:72" x14ac:dyDescent="0.2">
      <c r="BS46656" s="152"/>
      <c r="BT46656" s="153"/>
    </row>
    <row r="46657" spans="71:72" x14ac:dyDescent="0.2">
      <c r="BS46657" s="152"/>
      <c r="BT46657" s="153"/>
    </row>
    <row r="46658" spans="71:72" x14ac:dyDescent="0.2">
      <c r="BS46658" s="152"/>
      <c r="BT46658" s="153"/>
    </row>
    <row r="46659" spans="71:72" x14ac:dyDescent="0.2">
      <c r="BS46659" s="152"/>
      <c r="BT46659" s="153"/>
    </row>
    <row r="46660" spans="71:72" x14ac:dyDescent="0.2">
      <c r="BS46660" s="152"/>
      <c r="BT46660" s="153"/>
    </row>
    <row r="46661" spans="71:72" x14ac:dyDescent="0.2">
      <c r="BS46661" s="152"/>
      <c r="BT46661" s="153"/>
    </row>
    <row r="46662" spans="71:72" x14ac:dyDescent="0.2">
      <c r="BS46662" s="152"/>
      <c r="BT46662" s="153"/>
    </row>
    <row r="46663" spans="71:72" x14ac:dyDescent="0.2">
      <c r="BS46663" s="152"/>
      <c r="BT46663" s="153"/>
    </row>
    <row r="46664" spans="71:72" x14ac:dyDescent="0.2">
      <c r="BS46664" s="152"/>
      <c r="BT46664" s="153"/>
    </row>
    <row r="46665" spans="71:72" x14ac:dyDescent="0.2">
      <c r="BS46665" s="152"/>
      <c r="BT46665" s="153"/>
    </row>
    <row r="46666" spans="71:72" x14ac:dyDescent="0.2">
      <c r="BS46666" s="152"/>
      <c r="BT46666" s="153"/>
    </row>
    <row r="46667" spans="71:72" x14ac:dyDescent="0.2">
      <c r="BS46667" s="152"/>
      <c r="BT46667" s="153"/>
    </row>
    <row r="46668" spans="71:72" x14ac:dyDescent="0.2">
      <c r="BS46668" s="152"/>
      <c r="BT46668" s="153"/>
    </row>
    <row r="46669" spans="71:72" x14ac:dyDescent="0.2">
      <c r="BS46669" s="152"/>
      <c r="BT46669" s="153"/>
    </row>
    <row r="46670" spans="71:72" x14ac:dyDescent="0.2">
      <c r="BS46670" s="152"/>
      <c r="BT46670" s="153"/>
    </row>
    <row r="46671" spans="71:72" x14ac:dyDescent="0.2">
      <c r="BS46671" s="152"/>
      <c r="BT46671" s="153"/>
    </row>
    <row r="46672" spans="71:72" x14ac:dyDescent="0.2">
      <c r="BS46672" s="152"/>
      <c r="BT46672" s="153"/>
    </row>
    <row r="46673" spans="71:72" x14ac:dyDescent="0.2">
      <c r="BS46673" s="152"/>
      <c r="BT46673" s="153"/>
    </row>
    <row r="46674" spans="71:72" x14ac:dyDescent="0.2">
      <c r="BS46674" s="152"/>
      <c r="BT46674" s="153"/>
    </row>
    <row r="46675" spans="71:72" x14ac:dyDescent="0.2">
      <c r="BS46675" s="152"/>
      <c r="BT46675" s="153"/>
    </row>
    <row r="46676" spans="71:72" x14ac:dyDescent="0.2">
      <c r="BS46676" s="152"/>
      <c r="BT46676" s="153"/>
    </row>
    <row r="46677" spans="71:72" x14ac:dyDescent="0.2">
      <c r="BS46677" s="152"/>
      <c r="BT46677" s="153"/>
    </row>
    <row r="46678" spans="71:72" x14ac:dyDescent="0.2">
      <c r="BS46678" s="152"/>
      <c r="BT46678" s="153"/>
    </row>
    <row r="46679" spans="71:72" x14ac:dyDescent="0.2">
      <c r="BS46679" s="152"/>
      <c r="BT46679" s="153"/>
    </row>
    <row r="46680" spans="71:72" x14ac:dyDescent="0.2">
      <c r="BS46680" s="152"/>
      <c r="BT46680" s="153"/>
    </row>
    <row r="46681" spans="71:72" x14ac:dyDescent="0.2">
      <c r="BS46681" s="152"/>
      <c r="BT46681" s="153"/>
    </row>
    <row r="46682" spans="71:72" x14ac:dyDescent="0.2">
      <c r="BS46682" s="152"/>
      <c r="BT46682" s="153"/>
    </row>
    <row r="46683" spans="71:72" x14ac:dyDescent="0.2">
      <c r="BS46683" s="152"/>
      <c r="BT46683" s="153"/>
    </row>
    <row r="46684" spans="71:72" x14ac:dyDescent="0.2">
      <c r="BS46684" s="152"/>
      <c r="BT46684" s="153"/>
    </row>
    <row r="46685" spans="71:72" x14ac:dyDescent="0.2">
      <c r="BS46685" s="152"/>
      <c r="BT46685" s="153"/>
    </row>
    <row r="46686" spans="71:72" x14ac:dyDescent="0.2">
      <c r="BS46686" s="152"/>
      <c r="BT46686" s="153"/>
    </row>
    <row r="46687" spans="71:72" x14ac:dyDescent="0.2">
      <c r="BS46687" s="152"/>
      <c r="BT46687" s="153"/>
    </row>
    <row r="46688" spans="71:72" x14ac:dyDescent="0.2">
      <c r="BS46688" s="152"/>
      <c r="BT46688" s="153"/>
    </row>
    <row r="46689" spans="71:72" x14ac:dyDescent="0.2">
      <c r="BS46689" s="152"/>
      <c r="BT46689" s="153"/>
    </row>
    <row r="46690" spans="71:72" x14ac:dyDescent="0.2">
      <c r="BS46690" s="152"/>
      <c r="BT46690" s="153"/>
    </row>
    <row r="46691" spans="71:72" x14ac:dyDescent="0.2">
      <c r="BS46691" s="152"/>
      <c r="BT46691" s="153"/>
    </row>
    <row r="46692" spans="71:72" x14ac:dyDescent="0.2">
      <c r="BS46692" s="152"/>
      <c r="BT46692" s="153"/>
    </row>
    <row r="46693" spans="71:72" x14ac:dyDescent="0.2">
      <c r="BS46693" s="152"/>
      <c r="BT46693" s="153"/>
    </row>
    <row r="46694" spans="71:72" x14ac:dyDescent="0.2">
      <c r="BS46694" s="152"/>
      <c r="BT46694" s="153"/>
    </row>
    <row r="46695" spans="71:72" x14ac:dyDescent="0.2">
      <c r="BS46695" s="152"/>
      <c r="BT46695" s="153"/>
    </row>
    <row r="46696" spans="71:72" x14ac:dyDescent="0.2">
      <c r="BS46696" s="152"/>
      <c r="BT46696" s="153"/>
    </row>
    <row r="46697" spans="71:72" x14ac:dyDescent="0.2">
      <c r="BS46697" s="152"/>
      <c r="BT46697" s="153"/>
    </row>
    <row r="46698" spans="71:72" x14ac:dyDescent="0.2">
      <c r="BS46698" s="152"/>
      <c r="BT46698" s="153"/>
    </row>
    <row r="46699" spans="71:72" x14ac:dyDescent="0.2">
      <c r="BS46699" s="152"/>
      <c r="BT46699" s="153"/>
    </row>
    <row r="46700" spans="71:72" x14ac:dyDescent="0.2">
      <c r="BS46700" s="152"/>
      <c r="BT46700" s="153"/>
    </row>
    <row r="46701" spans="71:72" x14ac:dyDescent="0.2">
      <c r="BS46701" s="152"/>
      <c r="BT46701" s="153"/>
    </row>
    <row r="46702" spans="71:72" x14ac:dyDescent="0.2">
      <c r="BS46702" s="152"/>
      <c r="BT46702" s="153"/>
    </row>
    <row r="46703" spans="71:72" x14ac:dyDescent="0.2">
      <c r="BS46703" s="152"/>
      <c r="BT46703" s="153"/>
    </row>
    <row r="46704" spans="71:72" x14ac:dyDescent="0.2">
      <c r="BS46704" s="152"/>
      <c r="BT46704" s="153"/>
    </row>
    <row r="46705" spans="71:72" x14ac:dyDescent="0.2">
      <c r="BS46705" s="152"/>
      <c r="BT46705" s="153"/>
    </row>
    <row r="46706" spans="71:72" x14ac:dyDescent="0.2">
      <c r="BS46706" s="152"/>
      <c r="BT46706" s="153"/>
    </row>
    <row r="46707" spans="71:72" x14ac:dyDescent="0.2">
      <c r="BS46707" s="152"/>
      <c r="BT46707" s="153"/>
    </row>
    <row r="46708" spans="71:72" x14ac:dyDescent="0.2">
      <c r="BS46708" s="152"/>
      <c r="BT46708" s="153"/>
    </row>
    <row r="46709" spans="71:72" x14ac:dyDescent="0.2">
      <c r="BS46709" s="152"/>
      <c r="BT46709" s="153"/>
    </row>
    <row r="46710" spans="71:72" x14ac:dyDescent="0.2">
      <c r="BS46710" s="152"/>
      <c r="BT46710" s="153"/>
    </row>
    <row r="46711" spans="71:72" x14ac:dyDescent="0.2">
      <c r="BS46711" s="152"/>
      <c r="BT46711" s="153"/>
    </row>
    <row r="46712" spans="71:72" x14ac:dyDescent="0.2">
      <c r="BS46712" s="152"/>
      <c r="BT46712" s="153"/>
    </row>
    <row r="46713" spans="71:72" x14ac:dyDescent="0.2">
      <c r="BS46713" s="152"/>
      <c r="BT46713" s="153"/>
    </row>
    <row r="46714" spans="71:72" x14ac:dyDescent="0.2">
      <c r="BS46714" s="152"/>
      <c r="BT46714" s="153"/>
    </row>
    <row r="46715" spans="71:72" x14ac:dyDescent="0.2">
      <c r="BS46715" s="152"/>
      <c r="BT46715" s="153"/>
    </row>
    <row r="46716" spans="71:72" x14ac:dyDescent="0.2">
      <c r="BS46716" s="152"/>
      <c r="BT46716" s="153"/>
    </row>
    <row r="46717" spans="71:72" x14ac:dyDescent="0.2">
      <c r="BS46717" s="152"/>
      <c r="BT46717" s="153"/>
    </row>
    <row r="46718" spans="71:72" x14ac:dyDescent="0.2">
      <c r="BS46718" s="152"/>
      <c r="BT46718" s="153"/>
    </row>
    <row r="46719" spans="71:72" x14ac:dyDescent="0.2">
      <c r="BS46719" s="152"/>
      <c r="BT46719" s="153"/>
    </row>
    <row r="46720" spans="71:72" x14ac:dyDescent="0.2">
      <c r="BS46720" s="152"/>
      <c r="BT46720" s="153"/>
    </row>
    <row r="46721" spans="71:72" x14ac:dyDescent="0.2">
      <c r="BS46721" s="152"/>
      <c r="BT46721" s="153"/>
    </row>
    <row r="46722" spans="71:72" x14ac:dyDescent="0.2">
      <c r="BS46722" s="152"/>
      <c r="BT46722" s="153"/>
    </row>
    <row r="46723" spans="71:72" x14ac:dyDescent="0.2">
      <c r="BS46723" s="152"/>
      <c r="BT46723" s="153"/>
    </row>
    <row r="46724" spans="71:72" x14ac:dyDescent="0.2">
      <c r="BS46724" s="152"/>
      <c r="BT46724" s="153"/>
    </row>
    <row r="46725" spans="71:72" x14ac:dyDescent="0.2">
      <c r="BS46725" s="152"/>
      <c r="BT46725" s="153"/>
    </row>
    <row r="46726" spans="71:72" x14ac:dyDescent="0.2">
      <c r="BS46726" s="152"/>
      <c r="BT46726" s="153"/>
    </row>
    <row r="46727" spans="71:72" x14ac:dyDescent="0.2">
      <c r="BS46727" s="152"/>
      <c r="BT46727" s="153"/>
    </row>
    <row r="46728" spans="71:72" x14ac:dyDescent="0.2">
      <c r="BS46728" s="152"/>
      <c r="BT46728" s="153"/>
    </row>
    <row r="46729" spans="71:72" x14ac:dyDescent="0.2">
      <c r="BS46729" s="152"/>
      <c r="BT46729" s="153"/>
    </row>
    <row r="46730" spans="71:72" x14ac:dyDescent="0.2">
      <c r="BS46730" s="152"/>
      <c r="BT46730" s="153"/>
    </row>
    <row r="46731" spans="71:72" x14ac:dyDescent="0.2">
      <c r="BS46731" s="152"/>
      <c r="BT46731" s="153"/>
    </row>
    <row r="46732" spans="71:72" x14ac:dyDescent="0.2">
      <c r="BS46732" s="152"/>
      <c r="BT46732" s="153"/>
    </row>
    <row r="46733" spans="71:72" x14ac:dyDescent="0.2">
      <c r="BS46733" s="152"/>
      <c r="BT46733" s="153"/>
    </row>
    <row r="46734" spans="71:72" x14ac:dyDescent="0.2">
      <c r="BS46734" s="152"/>
      <c r="BT46734" s="153"/>
    </row>
    <row r="46735" spans="71:72" x14ac:dyDescent="0.2">
      <c r="BS46735" s="152"/>
      <c r="BT46735" s="153"/>
    </row>
    <row r="46736" spans="71:72" x14ac:dyDescent="0.2">
      <c r="BS46736" s="152"/>
      <c r="BT46736" s="153"/>
    </row>
    <row r="46737" spans="71:72" x14ac:dyDescent="0.2">
      <c r="BS46737" s="152"/>
      <c r="BT46737" s="153"/>
    </row>
    <row r="46738" spans="71:72" x14ac:dyDescent="0.2">
      <c r="BS46738" s="152"/>
      <c r="BT46738" s="153"/>
    </row>
    <row r="46739" spans="71:72" x14ac:dyDescent="0.2">
      <c r="BS46739" s="152"/>
      <c r="BT46739" s="153"/>
    </row>
    <row r="46740" spans="71:72" x14ac:dyDescent="0.2">
      <c r="BS46740" s="152"/>
      <c r="BT46740" s="153"/>
    </row>
    <row r="46741" spans="71:72" x14ac:dyDescent="0.2">
      <c r="BS46741" s="152"/>
      <c r="BT46741" s="153"/>
    </row>
    <row r="46742" spans="71:72" x14ac:dyDescent="0.2">
      <c r="BS46742" s="152"/>
      <c r="BT46742" s="153"/>
    </row>
    <row r="46743" spans="71:72" x14ac:dyDescent="0.2">
      <c r="BS46743" s="152"/>
      <c r="BT46743" s="153"/>
    </row>
    <row r="46744" spans="71:72" x14ac:dyDescent="0.2">
      <c r="BS46744" s="152"/>
      <c r="BT46744" s="153"/>
    </row>
    <row r="46745" spans="71:72" x14ac:dyDescent="0.2">
      <c r="BS46745" s="152"/>
      <c r="BT46745" s="153"/>
    </row>
    <row r="46746" spans="71:72" x14ac:dyDescent="0.2">
      <c r="BS46746" s="152"/>
      <c r="BT46746" s="153"/>
    </row>
    <row r="46747" spans="71:72" x14ac:dyDescent="0.2">
      <c r="BS46747" s="152"/>
      <c r="BT46747" s="153"/>
    </row>
    <row r="46748" spans="71:72" x14ac:dyDescent="0.2">
      <c r="BS46748" s="152"/>
      <c r="BT46748" s="153"/>
    </row>
    <row r="46749" spans="71:72" x14ac:dyDescent="0.2">
      <c r="BS46749" s="152"/>
      <c r="BT46749" s="153"/>
    </row>
    <row r="46750" spans="71:72" x14ac:dyDescent="0.2">
      <c r="BS46750" s="152"/>
      <c r="BT46750" s="153"/>
    </row>
    <row r="46751" spans="71:72" x14ac:dyDescent="0.2">
      <c r="BS46751" s="152"/>
      <c r="BT46751" s="153"/>
    </row>
    <row r="46752" spans="71:72" x14ac:dyDescent="0.2">
      <c r="BS46752" s="152"/>
      <c r="BT46752" s="153"/>
    </row>
    <row r="46753" spans="71:72" x14ac:dyDescent="0.2">
      <c r="BS46753" s="152"/>
      <c r="BT46753" s="153"/>
    </row>
    <row r="46754" spans="71:72" x14ac:dyDescent="0.2">
      <c r="BS46754" s="152"/>
      <c r="BT46754" s="153"/>
    </row>
    <row r="46755" spans="71:72" x14ac:dyDescent="0.2">
      <c r="BS46755" s="152"/>
      <c r="BT46755" s="153"/>
    </row>
    <row r="46756" spans="71:72" x14ac:dyDescent="0.2">
      <c r="BS46756" s="152"/>
      <c r="BT46756" s="153"/>
    </row>
    <row r="46757" spans="71:72" x14ac:dyDescent="0.2">
      <c r="BS46757" s="152"/>
      <c r="BT46757" s="153"/>
    </row>
    <row r="46758" spans="71:72" x14ac:dyDescent="0.2">
      <c r="BS46758" s="152"/>
      <c r="BT46758" s="153"/>
    </row>
    <row r="46759" spans="71:72" x14ac:dyDescent="0.2">
      <c r="BS46759" s="152"/>
      <c r="BT46759" s="153"/>
    </row>
    <row r="46760" spans="71:72" x14ac:dyDescent="0.2">
      <c r="BS46760" s="152"/>
      <c r="BT46760" s="153"/>
    </row>
    <row r="46761" spans="71:72" x14ac:dyDescent="0.2">
      <c r="BS46761" s="152"/>
      <c r="BT46761" s="153"/>
    </row>
    <row r="46762" spans="71:72" x14ac:dyDescent="0.2">
      <c r="BS46762" s="152"/>
      <c r="BT46762" s="153"/>
    </row>
    <row r="46763" spans="71:72" x14ac:dyDescent="0.2">
      <c r="BS46763" s="152"/>
      <c r="BT46763" s="153"/>
    </row>
    <row r="46764" spans="71:72" x14ac:dyDescent="0.2">
      <c r="BS46764" s="152"/>
      <c r="BT46764" s="153"/>
    </row>
    <row r="46765" spans="71:72" x14ac:dyDescent="0.2">
      <c r="BS46765" s="152"/>
      <c r="BT46765" s="153"/>
    </row>
    <row r="46766" spans="71:72" x14ac:dyDescent="0.2">
      <c r="BS46766" s="152"/>
      <c r="BT46766" s="153"/>
    </row>
    <row r="46767" spans="71:72" x14ac:dyDescent="0.2">
      <c r="BS46767" s="152"/>
      <c r="BT46767" s="153"/>
    </row>
    <row r="46768" spans="71:72" x14ac:dyDescent="0.2">
      <c r="BS46768" s="152"/>
      <c r="BT46768" s="153"/>
    </row>
    <row r="46769" spans="71:72" x14ac:dyDescent="0.2">
      <c r="BS46769" s="152"/>
      <c r="BT46769" s="153"/>
    </row>
    <row r="46770" spans="71:72" x14ac:dyDescent="0.2">
      <c r="BS46770" s="152"/>
      <c r="BT46770" s="153"/>
    </row>
    <row r="46771" spans="71:72" x14ac:dyDescent="0.2">
      <c r="BS46771" s="152"/>
      <c r="BT46771" s="153"/>
    </row>
    <row r="46772" spans="71:72" x14ac:dyDescent="0.2">
      <c r="BS46772" s="152"/>
      <c r="BT46772" s="153"/>
    </row>
    <row r="46773" spans="71:72" x14ac:dyDescent="0.2">
      <c r="BS46773" s="152"/>
      <c r="BT46773" s="153"/>
    </row>
    <row r="46774" spans="71:72" x14ac:dyDescent="0.2">
      <c r="BS46774" s="152"/>
      <c r="BT46774" s="153"/>
    </row>
    <row r="46775" spans="71:72" x14ac:dyDescent="0.2">
      <c r="BS46775" s="152"/>
      <c r="BT46775" s="153"/>
    </row>
    <row r="46776" spans="71:72" x14ac:dyDescent="0.2">
      <c r="BS46776" s="152"/>
      <c r="BT46776" s="153"/>
    </row>
    <row r="46777" spans="71:72" x14ac:dyDescent="0.2">
      <c r="BS46777" s="152"/>
      <c r="BT46777" s="153"/>
    </row>
    <row r="46778" spans="71:72" x14ac:dyDescent="0.2">
      <c r="BS46778" s="152"/>
      <c r="BT46778" s="153"/>
    </row>
    <row r="46779" spans="71:72" x14ac:dyDescent="0.2">
      <c r="BS46779" s="152"/>
      <c r="BT46779" s="153"/>
    </row>
    <row r="46780" spans="71:72" x14ac:dyDescent="0.2">
      <c r="BS46780" s="152"/>
      <c r="BT46780" s="153"/>
    </row>
    <row r="46781" spans="71:72" x14ac:dyDescent="0.2">
      <c r="BS46781" s="152"/>
      <c r="BT46781" s="153"/>
    </row>
    <row r="46782" spans="71:72" x14ac:dyDescent="0.2">
      <c r="BS46782" s="152"/>
      <c r="BT46782" s="153"/>
    </row>
    <row r="46783" spans="71:72" x14ac:dyDescent="0.2">
      <c r="BS46783" s="152"/>
      <c r="BT46783" s="153"/>
    </row>
    <row r="46784" spans="71:72" x14ac:dyDescent="0.2">
      <c r="BS46784" s="152"/>
      <c r="BT46784" s="153"/>
    </row>
    <row r="46785" spans="71:72" x14ac:dyDescent="0.2">
      <c r="BS46785" s="152"/>
      <c r="BT46785" s="153"/>
    </row>
    <row r="46786" spans="71:72" x14ac:dyDescent="0.2">
      <c r="BS46786" s="152"/>
      <c r="BT46786" s="153"/>
    </row>
    <row r="46787" spans="71:72" x14ac:dyDescent="0.2">
      <c r="BS46787" s="152"/>
      <c r="BT46787" s="153"/>
    </row>
    <row r="46788" spans="71:72" x14ac:dyDescent="0.2">
      <c r="BS46788" s="152"/>
      <c r="BT46788" s="153"/>
    </row>
    <row r="46789" spans="71:72" x14ac:dyDescent="0.2">
      <c r="BS46789" s="152"/>
      <c r="BT46789" s="153"/>
    </row>
    <row r="46790" spans="71:72" x14ac:dyDescent="0.2">
      <c r="BS46790" s="152"/>
      <c r="BT46790" s="153"/>
    </row>
    <row r="46791" spans="71:72" x14ac:dyDescent="0.2">
      <c r="BS46791" s="152"/>
      <c r="BT46791" s="153"/>
    </row>
    <row r="46792" spans="71:72" x14ac:dyDescent="0.2">
      <c r="BS46792" s="152"/>
      <c r="BT46792" s="153"/>
    </row>
    <row r="46793" spans="71:72" x14ac:dyDescent="0.2">
      <c r="BS46793" s="152"/>
      <c r="BT46793" s="153"/>
    </row>
    <row r="46794" spans="71:72" x14ac:dyDescent="0.2">
      <c r="BS46794" s="152"/>
      <c r="BT46794" s="153"/>
    </row>
    <row r="46795" spans="71:72" x14ac:dyDescent="0.2">
      <c r="BS46795" s="152"/>
      <c r="BT46795" s="153"/>
    </row>
    <row r="46796" spans="71:72" x14ac:dyDescent="0.2">
      <c r="BS46796" s="152"/>
      <c r="BT46796" s="153"/>
    </row>
    <row r="46797" spans="71:72" x14ac:dyDescent="0.2">
      <c r="BS46797" s="152"/>
      <c r="BT46797" s="153"/>
    </row>
    <row r="46798" spans="71:72" x14ac:dyDescent="0.2">
      <c r="BS46798" s="152"/>
      <c r="BT46798" s="153"/>
    </row>
    <row r="46799" spans="71:72" x14ac:dyDescent="0.2">
      <c r="BS46799" s="152"/>
      <c r="BT46799" s="153"/>
    </row>
    <row r="46800" spans="71:72" x14ac:dyDescent="0.2">
      <c r="BS46800" s="152"/>
      <c r="BT46800" s="153"/>
    </row>
    <row r="46801" spans="71:72" x14ac:dyDescent="0.2">
      <c r="BS46801" s="152"/>
      <c r="BT46801" s="153"/>
    </row>
    <row r="46802" spans="71:72" x14ac:dyDescent="0.2">
      <c r="BS46802" s="152"/>
      <c r="BT46802" s="153"/>
    </row>
    <row r="46803" spans="71:72" x14ac:dyDescent="0.2">
      <c r="BS46803" s="152"/>
      <c r="BT46803" s="153"/>
    </row>
    <row r="46804" spans="71:72" x14ac:dyDescent="0.2">
      <c r="BS46804" s="152"/>
      <c r="BT46804" s="153"/>
    </row>
    <row r="46805" spans="71:72" x14ac:dyDescent="0.2">
      <c r="BS46805" s="152"/>
      <c r="BT46805" s="153"/>
    </row>
    <row r="46806" spans="71:72" x14ac:dyDescent="0.2">
      <c r="BS46806" s="152"/>
      <c r="BT46806" s="153"/>
    </row>
    <row r="46807" spans="71:72" x14ac:dyDescent="0.2">
      <c r="BS46807" s="152"/>
      <c r="BT46807" s="153"/>
    </row>
    <row r="46808" spans="71:72" x14ac:dyDescent="0.2">
      <c r="BS46808" s="152"/>
      <c r="BT46808" s="153"/>
    </row>
    <row r="46809" spans="71:72" x14ac:dyDescent="0.2">
      <c r="BS46809" s="152"/>
      <c r="BT46809" s="153"/>
    </row>
    <row r="46810" spans="71:72" x14ac:dyDescent="0.2">
      <c r="BS46810" s="152"/>
      <c r="BT46810" s="153"/>
    </row>
    <row r="46811" spans="71:72" x14ac:dyDescent="0.2">
      <c r="BS46811" s="152"/>
      <c r="BT46811" s="153"/>
    </row>
    <row r="46812" spans="71:72" x14ac:dyDescent="0.2">
      <c r="BS46812" s="152"/>
      <c r="BT46812" s="153"/>
    </row>
    <row r="46813" spans="71:72" x14ac:dyDescent="0.2">
      <c r="BS46813" s="152"/>
      <c r="BT46813" s="153"/>
    </row>
    <row r="46814" spans="71:72" x14ac:dyDescent="0.2">
      <c r="BS46814" s="152"/>
      <c r="BT46814" s="153"/>
    </row>
    <row r="46815" spans="71:72" x14ac:dyDescent="0.2">
      <c r="BS46815" s="152"/>
      <c r="BT46815" s="153"/>
    </row>
    <row r="46816" spans="71:72" x14ac:dyDescent="0.2">
      <c r="BS46816" s="152"/>
      <c r="BT46816" s="153"/>
    </row>
    <row r="46817" spans="71:72" x14ac:dyDescent="0.2">
      <c r="BS46817" s="152"/>
      <c r="BT46817" s="153"/>
    </row>
    <row r="46818" spans="71:72" x14ac:dyDescent="0.2">
      <c r="BS46818" s="152"/>
      <c r="BT46818" s="153"/>
    </row>
    <row r="46819" spans="71:72" x14ac:dyDescent="0.2">
      <c r="BS46819" s="152"/>
      <c r="BT46819" s="153"/>
    </row>
    <row r="46820" spans="71:72" x14ac:dyDescent="0.2">
      <c r="BS46820" s="152"/>
      <c r="BT46820" s="153"/>
    </row>
    <row r="46821" spans="71:72" x14ac:dyDescent="0.2">
      <c r="BS46821" s="152"/>
      <c r="BT46821" s="153"/>
    </row>
    <row r="46822" spans="71:72" x14ac:dyDescent="0.2">
      <c r="BS46822" s="152"/>
      <c r="BT46822" s="153"/>
    </row>
    <row r="46823" spans="71:72" x14ac:dyDescent="0.2">
      <c r="BS46823" s="152"/>
      <c r="BT46823" s="153"/>
    </row>
    <row r="46824" spans="71:72" x14ac:dyDescent="0.2">
      <c r="BS46824" s="152"/>
      <c r="BT46824" s="153"/>
    </row>
    <row r="46825" spans="71:72" x14ac:dyDescent="0.2">
      <c r="BS46825" s="152"/>
      <c r="BT46825" s="153"/>
    </row>
    <row r="46826" spans="71:72" x14ac:dyDescent="0.2">
      <c r="BS46826" s="152"/>
      <c r="BT46826" s="153"/>
    </row>
    <row r="46827" spans="71:72" x14ac:dyDescent="0.2">
      <c r="BS46827" s="152"/>
      <c r="BT46827" s="153"/>
    </row>
    <row r="46828" spans="71:72" x14ac:dyDescent="0.2">
      <c r="BS46828" s="152"/>
      <c r="BT46828" s="153"/>
    </row>
    <row r="46829" spans="71:72" x14ac:dyDescent="0.2">
      <c r="BS46829" s="152"/>
      <c r="BT46829" s="153"/>
    </row>
    <row r="46830" spans="71:72" x14ac:dyDescent="0.2">
      <c r="BS46830" s="152"/>
      <c r="BT46830" s="153"/>
    </row>
    <row r="46831" spans="71:72" x14ac:dyDescent="0.2">
      <c r="BS46831" s="152"/>
      <c r="BT46831" s="153"/>
    </row>
    <row r="46832" spans="71:72" x14ac:dyDescent="0.2">
      <c r="BS46832" s="152"/>
      <c r="BT46832" s="153"/>
    </row>
    <row r="46833" spans="71:72" x14ac:dyDescent="0.2">
      <c r="BS46833" s="152"/>
      <c r="BT46833" s="153"/>
    </row>
    <row r="46834" spans="71:72" x14ac:dyDescent="0.2">
      <c r="BS46834" s="152"/>
      <c r="BT46834" s="153"/>
    </row>
    <row r="46835" spans="71:72" x14ac:dyDescent="0.2">
      <c r="BS46835" s="152"/>
      <c r="BT46835" s="153"/>
    </row>
    <row r="46836" spans="71:72" x14ac:dyDescent="0.2">
      <c r="BS46836" s="152"/>
      <c r="BT46836" s="153"/>
    </row>
    <row r="46837" spans="71:72" x14ac:dyDescent="0.2">
      <c r="BS46837" s="152"/>
      <c r="BT46837" s="153"/>
    </row>
    <row r="46838" spans="71:72" x14ac:dyDescent="0.2">
      <c r="BS46838" s="152"/>
      <c r="BT46838" s="153"/>
    </row>
    <row r="46839" spans="71:72" x14ac:dyDescent="0.2">
      <c r="BS46839" s="152"/>
      <c r="BT46839" s="153"/>
    </row>
    <row r="46840" spans="71:72" x14ac:dyDescent="0.2">
      <c r="BS46840" s="152"/>
      <c r="BT46840" s="153"/>
    </row>
    <row r="46841" spans="71:72" x14ac:dyDescent="0.2">
      <c r="BS46841" s="152"/>
      <c r="BT46841" s="153"/>
    </row>
    <row r="46842" spans="71:72" x14ac:dyDescent="0.2">
      <c r="BS46842" s="152"/>
      <c r="BT46842" s="153"/>
    </row>
    <row r="46843" spans="71:72" x14ac:dyDescent="0.2">
      <c r="BS46843" s="152"/>
      <c r="BT46843" s="153"/>
    </row>
    <row r="46844" spans="71:72" x14ac:dyDescent="0.2">
      <c r="BS46844" s="152"/>
      <c r="BT46844" s="153"/>
    </row>
    <row r="46845" spans="71:72" x14ac:dyDescent="0.2">
      <c r="BS46845" s="152"/>
      <c r="BT46845" s="153"/>
    </row>
    <row r="46846" spans="71:72" x14ac:dyDescent="0.2">
      <c r="BS46846" s="152"/>
      <c r="BT46846" s="153"/>
    </row>
    <row r="46847" spans="71:72" x14ac:dyDescent="0.2">
      <c r="BS46847" s="152"/>
      <c r="BT46847" s="153"/>
    </row>
    <row r="46848" spans="71:72" x14ac:dyDescent="0.2">
      <c r="BS46848" s="152"/>
      <c r="BT46848" s="153"/>
    </row>
    <row r="46849" spans="71:72" x14ac:dyDescent="0.2">
      <c r="BS46849" s="152"/>
      <c r="BT46849" s="153"/>
    </row>
    <row r="46850" spans="71:72" x14ac:dyDescent="0.2">
      <c r="BS46850" s="152"/>
      <c r="BT46850" s="153"/>
    </row>
    <row r="46851" spans="71:72" x14ac:dyDescent="0.2">
      <c r="BS46851" s="152"/>
      <c r="BT46851" s="153"/>
    </row>
    <row r="46852" spans="71:72" x14ac:dyDescent="0.2">
      <c r="BS46852" s="152"/>
      <c r="BT46852" s="153"/>
    </row>
    <row r="46853" spans="71:72" x14ac:dyDescent="0.2">
      <c r="BS46853" s="152"/>
      <c r="BT46853" s="153"/>
    </row>
    <row r="46854" spans="71:72" x14ac:dyDescent="0.2">
      <c r="BS46854" s="152"/>
      <c r="BT46854" s="153"/>
    </row>
    <row r="46855" spans="71:72" x14ac:dyDescent="0.2">
      <c r="BS46855" s="152"/>
      <c r="BT46855" s="153"/>
    </row>
    <row r="46856" spans="71:72" x14ac:dyDescent="0.2">
      <c r="BS46856" s="152"/>
      <c r="BT46856" s="153"/>
    </row>
    <row r="46857" spans="71:72" x14ac:dyDescent="0.2">
      <c r="BS46857" s="152"/>
      <c r="BT46857" s="153"/>
    </row>
    <row r="46858" spans="71:72" x14ac:dyDescent="0.2">
      <c r="BS46858" s="152"/>
      <c r="BT46858" s="153"/>
    </row>
    <row r="46859" spans="71:72" x14ac:dyDescent="0.2">
      <c r="BS46859" s="152"/>
      <c r="BT46859" s="153"/>
    </row>
    <row r="46860" spans="71:72" x14ac:dyDescent="0.2">
      <c r="BS46860" s="152"/>
      <c r="BT46860" s="153"/>
    </row>
    <row r="46861" spans="71:72" x14ac:dyDescent="0.2">
      <c r="BS46861" s="152"/>
      <c r="BT46861" s="153"/>
    </row>
    <row r="46862" spans="71:72" x14ac:dyDescent="0.2">
      <c r="BS46862" s="152"/>
      <c r="BT46862" s="153"/>
    </row>
    <row r="46863" spans="71:72" x14ac:dyDescent="0.2">
      <c r="BS46863" s="152"/>
      <c r="BT46863" s="153"/>
    </row>
    <row r="46864" spans="71:72" x14ac:dyDescent="0.2">
      <c r="BS46864" s="152"/>
      <c r="BT46864" s="153"/>
    </row>
    <row r="46865" spans="71:72" x14ac:dyDescent="0.2">
      <c r="BS46865" s="152"/>
      <c r="BT46865" s="153"/>
    </row>
    <row r="46866" spans="71:72" x14ac:dyDescent="0.2">
      <c r="BS46866" s="152"/>
      <c r="BT46866" s="153"/>
    </row>
    <row r="46867" spans="71:72" x14ac:dyDescent="0.2">
      <c r="BS46867" s="152"/>
      <c r="BT46867" s="153"/>
    </row>
    <row r="46868" spans="71:72" x14ac:dyDescent="0.2">
      <c r="BS46868" s="152"/>
      <c r="BT46868" s="153"/>
    </row>
    <row r="46869" spans="71:72" x14ac:dyDescent="0.2">
      <c r="BS46869" s="152"/>
      <c r="BT46869" s="153"/>
    </row>
    <row r="46870" spans="71:72" x14ac:dyDescent="0.2">
      <c r="BS46870" s="152"/>
      <c r="BT46870" s="153"/>
    </row>
    <row r="46871" spans="71:72" x14ac:dyDescent="0.2">
      <c r="BS46871" s="152"/>
      <c r="BT46871" s="153"/>
    </row>
    <row r="46872" spans="71:72" x14ac:dyDescent="0.2">
      <c r="BS46872" s="152"/>
      <c r="BT46872" s="153"/>
    </row>
    <row r="46873" spans="71:72" x14ac:dyDescent="0.2">
      <c r="BS46873" s="152"/>
      <c r="BT46873" s="153"/>
    </row>
    <row r="46874" spans="71:72" x14ac:dyDescent="0.2">
      <c r="BS46874" s="152"/>
      <c r="BT46874" s="153"/>
    </row>
    <row r="46875" spans="71:72" x14ac:dyDescent="0.2">
      <c r="BS46875" s="152"/>
      <c r="BT46875" s="153"/>
    </row>
    <row r="46876" spans="71:72" x14ac:dyDescent="0.2">
      <c r="BS46876" s="152"/>
      <c r="BT46876" s="153"/>
    </row>
    <row r="46877" spans="71:72" x14ac:dyDescent="0.2">
      <c r="BS46877" s="152"/>
      <c r="BT46877" s="153"/>
    </row>
    <row r="46878" spans="71:72" x14ac:dyDescent="0.2">
      <c r="BS46878" s="152"/>
      <c r="BT46878" s="153"/>
    </row>
    <row r="46879" spans="71:72" x14ac:dyDescent="0.2">
      <c r="BS46879" s="152"/>
      <c r="BT46879" s="153"/>
    </row>
    <row r="46880" spans="71:72" x14ac:dyDescent="0.2">
      <c r="BS46880" s="152"/>
      <c r="BT46880" s="153"/>
    </row>
    <row r="46881" spans="71:72" x14ac:dyDescent="0.2">
      <c r="BS46881" s="152"/>
      <c r="BT46881" s="153"/>
    </row>
    <row r="46882" spans="71:72" x14ac:dyDescent="0.2">
      <c r="BS46882" s="152"/>
      <c r="BT46882" s="153"/>
    </row>
    <row r="46883" spans="71:72" x14ac:dyDescent="0.2">
      <c r="BS46883" s="152"/>
      <c r="BT46883" s="153"/>
    </row>
    <row r="46884" spans="71:72" x14ac:dyDescent="0.2">
      <c r="BS46884" s="152"/>
      <c r="BT46884" s="153"/>
    </row>
    <row r="46885" spans="71:72" x14ac:dyDescent="0.2">
      <c r="BS46885" s="152"/>
      <c r="BT46885" s="153"/>
    </row>
    <row r="46886" spans="71:72" x14ac:dyDescent="0.2">
      <c r="BS46886" s="152"/>
      <c r="BT46886" s="153"/>
    </row>
    <row r="46887" spans="71:72" x14ac:dyDescent="0.2">
      <c r="BS46887" s="152"/>
      <c r="BT46887" s="153"/>
    </row>
    <row r="46888" spans="71:72" x14ac:dyDescent="0.2">
      <c r="BS46888" s="152"/>
      <c r="BT46888" s="153"/>
    </row>
    <row r="46889" spans="71:72" x14ac:dyDescent="0.2">
      <c r="BS46889" s="152"/>
      <c r="BT46889" s="153"/>
    </row>
    <row r="46890" spans="71:72" x14ac:dyDescent="0.2">
      <c r="BS46890" s="152"/>
      <c r="BT46890" s="153"/>
    </row>
    <row r="46891" spans="71:72" x14ac:dyDescent="0.2">
      <c r="BS46891" s="152"/>
      <c r="BT46891" s="153"/>
    </row>
    <row r="46892" spans="71:72" x14ac:dyDescent="0.2">
      <c r="BS46892" s="152"/>
      <c r="BT46892" s="153"/>
    </row>
    <row r="46893" spans="71:72" x14ac:dyDescent="0.2">
      <c r="BS46893" s="152"/>
      <c r="BT46893" s="153"/>
    </row>
    <row r="46894" spans="71:72" x14ac:dyDescent="0.2">
      <c r="BS46894" s="152"/>
      <c r="BT46894" s="153"/>
    </row>
    <row r="46895" spans="71:72" x14ac:dyDescent="0.2">
      <c r="BS46895" s="152"/>
      <c r="BT46895" s="153"/>
    </row>
    <row r="46896" spans="71:72" x14ac:dyDescent="0.2">
      <c r="BS46896" s="152"/>
      <c r="BT46896" s="153"/>
    </row>
    <row r="46897" spans="71:72" x14ac:dyDescent="0.2">
      <c r="BS46897" s="152"/>
      <c r="BT46897" s="153"/>
    </row>
    <row r="46898" spans="71:72" x14ac:dyDescent="0.2">
      <c r="BS46898" s="152"/>
      <c r="BT46898" s="153"/>
    </row>
    <row r="46899" spans="71:72" x14ac:dyDescent="0.2">
      <c r="BS46899" s="152"/>
      <c r="BT46899" s="153"/>
    </row>
    <row r="46900" spans="71:72" x14ac:dyDescent="0.2">
      <c r="BS46900" s="152"/>
      <c r="BT46900" s="153"/>
    </row>
    <row r="46901" spans="71:72" x14ac:dyDescent="0.2">
      <c r="BS46901" s="152"/>
      <c r="BT46901" s="153"/>
    </row>
    <row r="46902" spans="71:72" x14ac:dyDescent="0.2">
      <c r="BS46902" s="152"/>
      <c r="BT46902" s="153"/>
    </row>
    <row r="46903" spans="71:72" x14ac:dyDescent="0.2">
      <c r="BS46903" s="152"/>
      <c r="BT46903" s="153"/>
    </row>
    <row r="46904" spans="71:72" x14ac:dyDescent="0.2">
      <c r="BS46904" s="152"/>
      <c r="BT46904" s="153"/>
    </row>
    <row r="46905" spans="71:72" x14ac:dyDescent="0.2">
      <c r="BS46905" s="152"/>
      <c r="BT46905" s="153"/>
    </row>
    <row r="46906" spans="71:72" x14ac:dyDescent="0.2">
      <c r="BS46906" s="152"/>
      <c r="BT46906" s="153"/>
    </row>
    <row r="46907" spans="71:72" x14ac:dyDescent="0.2">
      <c r="BS46907" s="152"/>
      <c r="BT46907" s="153"/>
    </row>
    <row r="46908" spans="71:72" x14ac:dyDescent="0.2">
      <c r="BS46908" s="152"/>
      <c r="BT46908" s="153"/>
    </row>
    <row r="46909" spans="71:72" x14ac:dyDescent="0.2">
      <c r="BS46909" s="152"/>
      <c r="BT46909" s="153"/>
    </row>
    <row r="46910" spans="71:72" x14ac:dyDescent="0.2">
      <c r="BS46910" s="152"/>
      <c r="BT46910" s="153"/>
    </row>
    <row r="46911" spans="71:72" x14ac:dyDescent="0.2">
      <c r="BS46911" s="152"/>
      <c r="BT46911" s="153"/>
    </row>
    <row r="46912" spans="71:72" x14ac:dyDescent="0.2">
      <c r="BS46912" s="152"/>
      <c r="BT46912" s="153"/>
    </row>
    <row r="46913" spans="71:72" x14ac:dyDescent="0.2">
      <c r="BS46913" s="152"/>
      <c r="BT46913" s="153"/>
    </row>
    <row r="46914" spans="71:72" x14ac:dyDescent="0.2">
      <c r="BS46914" s="152"/>
      <c r="BT46914" s="153"/>
    </row>
    <row r="46915" spans="71:72" x14ac:dyDescent="0.2">
      <c r="BS46915" s="152"/>
      <c r="BT46915" s="153"/>
    </row>
    <row r="46916" spans="71:72" x14ac:dyDescent="0.2">
      <c r="BS46916" s="152"/>
      <c r="BT46916" s="153"/>
    </row>
    <row r="46917" spans="71:72" x14ac:dyDescent="0.2">
      <c r="BS46917" s="152"/>
      <c r="BT46917" s="153"/>
    </row>
    <row r="46918" spans="71:72" x14ac:dyDescent="0.2">
      <c r="BS46918" s="152"/>
      <c r="BT46918" s="153"/>
    </row>
    <row r="46919" spans="71:72" x14ac:dyDescent="0.2">
      <c r="BS46919" s="152"/>
      <c r="BT46919" s="153"/>
    </row>
    <row r="46920" spans="71:72" x14ac:dyDescent="0.2">
      <c r="BS46920" s="152"/>
      <c r="BT46920" s="153"/>
    </row>
    <row r="46921" spans="71:72" x14ac:dyDescent="0.2">
      <c r="BS46921" s="152"/>
      <c r="BT46921" s="153"/>
    </row>
    <row r="46922" spans="71:72" x14ac:dyDescent="0.2">
      <c r="BS46922" s="152"/>
      <c r="BT46922" s="153"/>
    </row>
    <row r="46923" spans="71:72" x14ac:dyDescent="0.2">
      <c r="BS46923" s="152"/>
      <c r="BT46923" s="153"/>
    </row>
    <row r="46924" spans="71:72" x14ac:dyDescent="0.2">
      <c r="BS46924" s="152"/>
      <c r="BT46924" s="153"/>
    </row>
    <row r="46925" spans="71:72" x14ac:dyDescent="0.2">
      <c r="BS46925" s="152"/>
      <c r="BT46925" s="153"/>
    </row>
    <row r="46926" spans="71:72" x14ac:dyDescent="0.2">
      <c r="BS46926" s="152"/>
      <c r="BT46926" s="153"/>
    </row>
    <row r="46927" spans="71:72" x14ac:dyDescent="0.2">
      <c r="BS46927" s="152"/>
      <c r="BT46927" s="153"/>
    </row>
    <row r="46928" spans="71:72" x14ac:dyDescent="0.2">
      <c r="BS46928" s="152"/>
      <c r="BT46928" s="153"/>
    </row>
    <row r="46929" spans="71:72" x14ac:dyDescent="0.2">
      <c r="BS46929" s="152"/>
      <c r="BT46929" s="153"/>
    </row>
    <row r="46930" spans="71:72" x14ac:dyDescent="0.2">
      <c r="BS46930" s="152"/>
      <c r="BT46930" s="153"/>
    </row>
    <row r="46931" spans="71:72" x14ac:dyDescent="0.2">
      <c r="BS46931" s="152"/>
      <c r="BT46931" s="153"/>
    </row>
    <row r="46932" spans="71:72" x14ac:dyDescent="0.2">
      <c r="BS46932" s="152"/>
      <c r="BT46932" s="153"/>
    </row>
    <row r="46933" spans="71:72" x14ac:dyDescent="0.2">
      <c r="BS46933" s="152"/>
      <c r="BT46933" s="153"/>
    </row>
    <row r="46934" spans="71:72" x14ac:dyDescent="0.2">
      <c r="BS46934" s="152"/>
      <c r="BT46934" s="153"/>
    </row>
    <row r="46935" spans="71:72" x14ac:dyDescent="0.2">
      <c r="BS46935" s="152"/>
      <c r="BT46935" s="153"/>
    </row>
    <row r="46936" spans="71:72" x14ac:dyDescent="0.2">
      <c r="BS46936" s="152"/>
      <c r="BT46936" s="153"/>
    </row>
    <row r="46937" spans="71:72" x14ac:dyDescent="0.2">
      <c r="BS46937" s="152"/>
      <c r="BT46937" s="153"/>
    </row>
    <row r="46938" spans="71:72" x14ac:dyDescent="0.2">
      <c r="BS46938" s="152"/>
      <c r="BT46938" s="153"/>
    </row>
    <row r="46939" spans="71:72" x14ac:dyDescent="0.2">
      <c r="BS46939" s="152"/>
      <c r="BT46939" s="153"/>
    </row>
    <row r="46940" spans="71:72" x14ac:dyDescent="0.2">
      <c r="BS46940" s="152"/>
      <c r="BT46940" s="153"/>
    </row>
    <row r="46941" spans="71:72" x14ac:dyDescent="0.2">
      <c r="BS46941" s="152"/>
      <c r="BT46941" s="153"/>
    </row>
    <row r="46942" spans="71:72" x14ac:dyDescent="0.2">
      <c r="BS46942" s="152"/>
      <c r="BT46942" s="153"/>
    </row>
    <row r="46943" spans="71:72" x14ac:dyDescent="0.2">
      <c r="BS46943" s="152"/>
      <c r="BT46943" s="153"/>
    </row>
    <row r="46944" spans="71:72" x14ac:dyDescent="0.2">
      <c r="BS46944" s="152"/>
      <c r="BT46944" s="153"/>
    </row>
    <row r="46945" spans="71:72" x14ac:dyDescent="0.2">
      <c r="BS46945" s="152"/>
      <c r="BT46945" s="153"/>
    </row>
    <row r="46946" spans="71:72" x14ac:dyDescent="0.2">
      <c r="BS46946" s="152"/>
      <c r="BT46946" s="153"/>
    </row>
    <row r="46947" spans="71:72" x14ac:dyDescent="0.2">
      <c r="BS46947" s="152"/>
      <c r="BT46947" s="153"/>
    </row>
    <row r="46948" spans="71:72" x14ac:dyDescent="0.2">
      <c r="BS46948" s="152"/>
      <c r="BT46948" s="153"/>
    </row>
    <row r="46949" spans="71:72" x14ac:dyDescent="0.2">
      <c r="BS46949" s="152"/>
      <c r="BT46949" s="153"/>
    </row>
    <row r="46950" spans="71:72" x14ac:dyDescent="0.2">
      <c r="BS46950" s="152"/>
      <c r="BT46950" s="153"/>
    </row>
    <row r="46951" spans="71:72" x14ac:dyDescent="0.2">
      <c r="BS46951" s="152"/>
      <c r="BT46951" s="153"/>
    </row>
    <row r="46952" spans="71:72" x14ac:dyDescent="0.2">
      <c r="BS46952" s="152"/>
      <c r="BT46952" s="153"/>
    </row>
    <row r="46953" spans="71:72" x14ac:dyDescent="0.2">
      <c r="BS46953" s="152"/>
      <c r="BT46953" s="153"/>
    </row>
    <row r="46954" spans="71:72" x14ac:dyDescent="0.2">
      <c r="BS46954" s="152"/>
      <c r="BT46954" s="153"/>
    </row>
    <row r="46955" spans="71:72" x14ac:dyDescent="0.2">
      <c r="BS46955" s="152"/>
      <c r="BT46955" s="153"/>
    </row>
    <row r="46956" spans="71:72" x14ac:dyDescent="0.2">
      <c r="BS46956" s="152"/>
      <c r="BT46956" s="153"/>
    </row>
    <row r="46957" spans="71:72" x14ac:dyDescent="0.2">
      <c r="BS46957" s="152"/>
      <c r="BT46957" s="153"/>
    </row>
    <row r="46958" spans="71:72" x14ac:dyDescent="0.2">
      <c r="BS46958" s="152"/>
      <c r="BT46958" s="153"/>
    </row>
    <row r="46959" spans="71:72" x14ac:dyDescent="0.2">
      <c r="BS46959" s="152"/>
      <c r="BT46959" s="153"/>
    </row>
    <row r="46960" spans="71:72" x14ac:dyDescent="0.2">
      <c r="BS46960" s="152"/>
      <c r="BT46960" s="153"/>
    </row>
    <row r="46961" spans="71:72" x14ac:dyDescent="0.2">
      <c r="BS46961" s="152"/>
      <c r="BT46961" s="153"/>
    </row>
    <row r="46962" spans="71:72" x14ac:dyDescent="0.2">
      <c r="BS46962" s="152"/>
      <c r="BT46962" s="153"/>
    </row>
    <row r="46963" spans="71:72" x14ac:dyDescent="0.2">
      <c r="BS46963" s="152"/>
      <c r="BT46963" s="153"/>
    </row>
    <row r="46964" spans="71:72" x14ac:dyDescent="0.2">
      <c r="BS46964" s="152"/>
      <c r="BT46964" s="153"/>
    </row>
    <row r="46965" spans="71:72" x14ac:dyDescent="0.2">
      <c r="BS46965" s="152"/>
      <c r="BT46965" s="153"/>
    </row>
    <row r="46966" spans="71:72" x14ac:dyDescent="0.2">
      <c r="BS46966" s="152"/>
      <c r="BT46966" s="153"/>
    </row>
    <row r="46967" spans="71:72" x14ac:dyDescent="0.2">
      <c r="BS46967" s="152"/>
      <c r="BT46967" s="153"/>
    </row>
    <row r="46968" spans="71:72" x14ac:dyDescent="0.2">
      <c r="BS46968" s="152"/>
      <c r="BT46968" s="153"/>
    </row>
    <row r="46969" spans="71:72" x14ac:dyDescent="0.2">
      <c r="BS46969" s="152"/>
      <c r="BT46969" s="153"/>
    </row>
    <row r="46970" spans="71:72" x14ac:dyDescent="0.2">
      <c r="BS46970" s="152"/>
      <c r="BT46970" s="153"/>
    </row>
    <row r="46971" spans="71:72" x14ac:dyDescent="0.2">
      <c r="BS46971" s="152"/>
      <c r="BT46971" s="153"/>
    </row>
    <row r="46972" spans="71:72" x14ac:dyDescent="0.2">
      <c r="BS46972" s="152"/>
      <c r="BT46972" s="153"/>
    </row>
    <row r="46973" spans="71:72" x14ac:dyDescent="0.2">
      <c r="BS46973" s="152"/>
      <c r="BT46973" s="153"/>
    </row>
    <row r="46974" spans="71:72" x14ac:dyDescent="0.2">
      <c r="BS46974" s="152"/>
      <c r="BT46974" s="153"/>
    </row>
    <row r="46975" spans="71:72" x14ac:dyDescent="0.2">
      <c r="BS46975" s="152"/>
      <c r="BT46975" s="153"/>
    </row>
    <row r="46976" spans="71:72" x14ac:dyDescent="0.2">
      <c r="BS46976" s="152"/>
      <c r="BT46976" s="153"/>
    </row>
    <row r="46977" spans="71:72" x14ac:dyDescent="0.2">
      <c r="BS46977" s="152"/>
      <c r="BT46977" s="153"/>
    </row>
    <row r="46978" spans="71:72" x14ac:dyDescent="0.2">
      <c r="BS46978" s="152"/>
      <c r="BT46978" s="153"/>
    </row>
    <row r="46979" spans="71:72" x14ac:dyDescent="0.2">
      <c r="BS46979" s="152"/>
      <c r="BT46979" s="153"/>
    </row>
    <row r="46980" spans="71:72" x14ac:dyDescent="0.2">
      <c r="BS46980" s="152"/>
      <c r="BT46980" s="153"/>
    </row>
    <row r="46981" spans="71:72" x14ac:dyDescent="0.2">
      <c r="BS46981" s="152"/>
      <c r="BT46981" s="153"/>
    </row>
    <row r="46982" spans="71:72" x14ac:dyDescent="0.2">
      <c r="BS46982" s="152"/>
      <c r="BT46982" s="153"/>
    </row>
    <row r="46983" spans="71:72" x14ac:dyDescent="0.2">
      <c r="BS46983" s="152"/>
      <c r="BT46983" s="153"/>
    </row>
    <row r="46984" spans="71:72" x14ac:dyDescent="0.2">
      <c r="BS46984" s="152"/>
      <c r="BT46984" s="153"/>
    </row>
    <row r="46985" spans="71:72" x14ac:dyDescent="0.2">
      <c r="BS46985" s="152"/>
      <c r="BT46985" s="153"/>
    </row>
    <row r="46986" spans="71:72" x14ac:dyDescent="0.2">
      <c r="BS46986" s="152"/>
      <c r="BT46986" s="153"/>
    </row>
    <row r="46987" spans="71:72" x14ac:dyDescent="0.2">
      <c r="BS46987" s="152"/>
      <c r="BT46987" s="153"/>
    </row>
    <row r="46988" spans="71:72" x14ac:dyDescent="0.2">
      <c r="BS46988" s="152"/>
      <c r="BT46988" s="153"/>
    </row>
    <row r="46989" spans="71:72" x14ac:dyDescent="0.2">
      <c r="BS46989" s="152"/>
      <c r="BT46989" s="153"/>
    </row>
    <row r="46990" spans="71:72" x14ac:dyDescent="0.2">
      <c r="BS46990" s="152"/>
      <c r="BT46990" s="153"/>
    </row>
    <row r="46991" spans="71:72" x14ac:dyDescent="0.2">
      <c r="BS46991" s="152"/>
      <c r="BT46991" s="153"/>
    </row>
    <row r="46992" spans="71:72" x14ac:dyDescent="0.2">
      <c r="BS46992" s="152"/>
      <c r="BT46992" s="153"/>
    </row>
    <row r="46993" spans="71:72" x14ac:dyDescent="0.2">
      <c r="BS46993" s="152"/>
      <c r="BT46993" s="153"/>
    </row>
    <row r="46994" spans="71:72" x14ac:dyDescent="0.2">
      <c r="BS46994" s="152"/>
      <c r="BT46994" s="153"/>
    </row>
    <row r="46995" spans="71:72" x14ac:dyDescent="0.2">
      <c r="BS46995" s="152"/>
      <c r="BT46995" s="153"/>
    </row>
    <row r="46996" spans="71:72" x14ac:dyDescent="0.2">
      <c r="BS46996" s="152"/>
      <c r="BT46996" s="153"/>
    </row>
    <row r="46997" spans="71:72" x14ac:dyDescent="0.2">
      <c r="BS46997" s="152"/>
      <c r="BT46997" s="153"/>
    </row>
    <row r="46998" spans="71:72" x14ac:dyDescent="0.2">
      <c r="BS46998" s="152"/>
      <c r="BT46998" s="153"/>
    </row>
    <row r="46999" spans="71:72" x14ac:dyDescent="0.2">
      <c r="BS46999" s="152"/>
      <c r="BT46999" s="153"/>
    </row>
    <row r="47000" spans="71:72" x14ac:dyDescent="0.2">
      <c r="BS47000" s="152"/>
      <c r="BT47000" s="153"/>
    </row>
    <row r="47001" spans="71:72" x14ac:dyDescent="0.2">
      <c r="BS47001" s="152"/>
      <c r="BT47001" s="153"/>
    </row>
    <row r="47002" spans="71:72" x14ac:dyDescent="0.2">
      <c r="BS47002" s="152"/>
      <c r="BT47002" s="153"/>
    </row>
    <row r="47003" spans="71:72" x14ac:dyDescent="0.2">
      <c r="BS47003" s="152"/>
      <c r="BT47003" s="153"/>
    </row>
    <row r="47004" spans="71:72" x14ac:dyDescent="0.2">
      <c r="BS47004" s="152"/>
      <c r="BT47004" s="153"/>
    </row>
    <row r="47005" spans="71:72" x14ac:dyDescent="0.2">
      <c r="BS47005" s="152"/>
      <c r="BT47005" s="153"/>
    </row>
    <row r="47006" spans="71:72" x14ac:dyDescent="0.2">
      <c r="BS47006" s="152"/>
      <c r="BT47006" s="153"/>
    </row>
    <row r="47007" spans="71:72" x14ac:dyDescent="0.2">
      <c r="BS47007" s="152"/>
      <c r="BT47007" s="153"/>
    </row>
    <row r="47008" spans="71:72" x14ac:dyDescent="0.2">
      <c r="BS47008" s="152"/>
      <c r="BT47008" s="153"/>
    </row>
    <row r="47009" spans="71:72" x14ac:dyDescent="0.2">
      <c r="BS47009" s="152"/>
      <c r="BT47009" s="153"/>
    </row>
    <row r="47010" spans="71:72" x14ac:dyDescent="0.2">
      <c r="BS47010" s="152"/>
      <c r="BT47010" s="153"/>
    </row>
    <row r="47011" spans="71:72" x14ac:dyDescent="0.2">
      <c r="BS47011" s="152"/>
      <c r="BT47011" s="153"/>
    </row>
    <row r="47012" spans="71:72" x14ac:dyDescent="0.2">
      <c r="BS47012" s="152"/>
      <c r="BT47012" s="153"/>
    </row>
    <row r="47013" spans="71:72" x14ac:dyDescent="0.2">
      <c r="BS47013" s="152"/>
      <c r="BT47013" s="153"/>
    </row>
    <row r="47014" spans="71:72" x14ac:dyDescent="0.2">
      <c r="BS47014" s="152"/>
      <c r="BT47014" s="153"/>
    </row>
    <row r="47015" spans="71:72" x14ac:dyDescent="0.2">
      <c r="BS47015" s="152"/>
      <c r="BT47015" s="153"/>
    </row>
    <row r="47016" spans="71:72" x14ac:dyDescent="0.2">
      <c r="BS47016" s="152"/>
      <c r="BT47016" s="153"/>
    </row>
    <row r="47017" spans="71:72" x14ac:dyDescent="0.2">
      <c r="BS47017" s="152"/>
      <c r="BT47017" s="153"/>
    </row>
    <row r="47018" spans="71:72" x14ac:dyDescent="0.2">
      <c r="BS47018" s="152"/>
      <c r="BT47018" s="153"/>
    </row>
    <row r="47019" spans="71:72" x14ac:dyDescent="0.2">
      <c r="BS47019" s="152"/>
      <c r="BT47019" s="153"/>
    </row>
    <row r="47020" spans="71:72" x14ac:dyDescent="0.2">
      <c r="BS47020" s="152"/>
      <c r="BT47020" s="153"/>
    </row>
    <row r="47021" spans="71:72" x14ac:dyDescent="0.2">
      <c r="BS47021" s="152"/>
      <c r="BT47021" s="153"/>
    </row>
    <row r="47022" spans="71:72" x14ac:dyDescent="0.2">
      <c r="BS47022" s="152"/>
      <c r="BT47022" s="153"/>
    </row>
    <row r="47023" spans="71:72" x14ac:dyDescent="0.2">
      <c r="BS47023" s="152"/>
      <c r="BT47023" s="153"/>
    </row>
    <row r="47024" spans="71:72" x14ac:dyDescent="0.2">
      <c r="BS47024" s="152"/>
      <c r="BT47024" s="153"/>
    </row>
    <row r="47025" spans="71:72" x14ac:dyDescent="0.2">
      <c r="BS47025" s="152"/>
      <c r="BT47025" s="153"/>
    </row>
    <row r="47026" spans="71:72" x14ac:dyDescent="0.2">
      <c r="BS47026" s="152"/>
      <c r="BT47026" s="153"/>
    </row>
    <row r="47027" spans="71:72" x14ac:dyDescent="0.2">
      <c r="BS47027" s="152"/>
      <c r="BT47027" s="153"/>
    </row>
    <row r="47028" spans="71:72" x14ac:dyDescent="0.2">
      <c r="BS47028" s="152"/>
      <c r="BT47028" s="153"/>
    </row>
    <row r="47029" spans="71:72" x14ac:dyDescent="0.2">
      <c r="BS47029" s="152"/>
      <c r="BT47029" s="153"/>
    </row>
    <row r="47030" spans="71:72" x14ac:dyDescent="0.2">
      <c r="BS47030" s="152"/>
      <c r="BT47030" s="153"/>
    </row>
    <row r="47031" spans="71:72" x14ac:dyDescent="0.2">
      <c r="BS47031" s="152"/>
      <c r="BT47031" s="153"/>
    </row>
    <row r="47032" spans="71:72" x14ac:dyDescent="0.2">
      <c r="BS47032" s="152"/>
      <c r="BT47032" s="153"/>
    </row>
    <row r="47033" spans="71:72" x14ac:dyDescent="0.2">
      <c r="BS47033" s="152"/>
      <c r="BT47033" s="153"/>
    </row>
    <row r="47034" spans="71:72" x14ac:dyDescent="0.2">
      <c r="BS47034" s="152"/>
      <c r="BT47034" s="153"/>
    </row>
    <row r="47035" spans="71:72" x14ac:dyDescent="0.2">
      <c r="BS47035" s="152"/>
      <c r="BT47035" s="153"/>
    </row>
    <row r="47036" spans="71:72" x14ac:dyDescent="0.2">
      <c r="BS47036" s="152"/>
      <c r="BT47036" s="153"/>
    </row>
    <row r="47037" spans="71:72" x14ac:dyDescent="0.2">
      <c r="BS47037" s="152"/>
      <c r="BT47037" s="153"/>
    </row>
    <row r="47038" spans="71:72" x14ac:dyDescent="0.2">
      <c r="BS47038" s="152"/>
      <c r="BT47038" s="153"/>
    </row>
    <row r="47039" spans="71:72" x14ac:dyDescent="0.2">
      <c r="BS47039" s="152"/>
      <c r="BT47039" s="153"/>
    </row>
    <row r="47040" spans="71:72" x14ac:dyDescent="0.2">
      <c r="BS47040" s="152"/>
      <c r="BT47040" s="153"/>
    </row>
    <row r="47041" spans="71:72" x14ac:dyDescent="0.2">
      <c r="BS47041" s="152"/>
      <c r="BT47041" s="153"/>
    </row>
    <row r="47042" spans="71:72" x14ac:dyDescent="0.2">
      <c r="BS47042" s="152"/>
      <c r="BT47042" s="153"/>
    </row>
    <row r="47043" spans="71:72" x14ac:dyDescent="0.2">
      <c r="BS47043" s="152"/>
      <c r="BT47043" s="153"/>
    </row>
    <row r="47044" spans="71:72" x14ac:dyDescent="0.2">
      <c r="BS47044" s="152"/>
      <c r="BT47044" s="153"/>
    </row>
    <row r="47045" spans="71:72" x14ac:dyDescent="0.2">
      <c r="BS47045" s="152"/>
      <c r="BT47045" s="153"/>
    </row>
    <row r="47046" spans="71:72" x14ac:dyDescent="0.2">
      <c r="BS47046" s="152"/>
      <c r="BT47046" s="153"/>
    </row>
    <row r="47047" spans="71:72" x14ac:dyDescent="0.2">
      <c r="BS47047" s="152"/>
      <c r="BT47047" s="153"/>
    </row>
    <row r="47048" spans="71:72" x14ac:dyDescent="0.2">
      <c r="BS47048" s="152"/>
      <c r="BT47048" s="153"/>
    </row>
    <row r="47049" spans="71:72" x14ac:dyDescent="0.2">
      <c r="BS47049" s="152"/>
      <c r="BT47049" s="153"/>
    </row>
    <row r="47050" spans="71:72" x14ac:dyDescent="0.2">
      <c r="BS47050" s="152"/>
      <c r="BT47050" s="153"/>
    </row>
    <row r="47051" spans="71:72" x14ac:dyDescent="0.2">
      <c r="BS47051" s="152"/>
      <c r="BT47051" s="153"/>
    </row>
    <row r="47052" spans="71:72" x14ac:dyDescent="0.2">
      <c r="BS47052" s="152"/>
      <c r="BT47052" s="153"/>
    </row>
    <row r="47053" spans="71:72" x14ac:dyDescent="0.2">
      <c r="BS47053" s="152"/>
      <c r="BT47053" s="153"/>
    </row>
    <row r="47054" spans="71:72" x14ac:dyDescent="0.2">
      <c r="BS47054" s="152"/>
      <c r="BT47054" s="153"/>
    </row>
    <row r="47055" spans="71:72" x14ac:dyDescent="0.2">
      <c r="BS47055" s="152"/>
      <c r="BT47055" s="153"/>
    </row>
    <row r="47056" spans="71:72" x14ac:dyDescent="0.2">
      <c r="BS47056" s="152"/>
      <c r="BT47056" s="153"/>
    </row>
    <row r="47057" spans="71:72" x14ac:dyDescent="0.2">
      <c r="BS47057" s="152"/>
      <c r="BT47057" s="153"/>
    </row>
    <row r="47058" spans="71:72" x14ac:dyDescent="0.2">
      <c r="BS47058" s="152"/>
      <c r="BT47058" s="153"/>
    </row>
    <row r="47059" spans="71:72" x14ac:dyDescent="0.2">
      <c r="BS47059" s="152"/>
      <c r="BT47059" s="153"/>
    </row>
    <row r="47060" spans="71:72" x14ac:dyDescent="0.2">
      <c r="BS47060" s="152"/>
      <c r="BT47060" s="153"/>
    </row>
    <row r="47061" spans="71:72" x14ac:dyDescent="0.2">
      <c r="BS47061" s="152"/>
      <c r="BT47061" s="153"/>
    </row>
    <row r="47062" spans="71:72" x14ac:dyDescent="0.2">
      <c r="BS47062" s="152"/>
      <c r="BT47062" s="153"/>
    </row>
    <row r="47063" spans="71:72" x14ac:dyDescent="0.2">
      <c r="BS47063" s="152"/>
      <c r="BT47063" s="153"/>
    </row>
    <row r="47064" spans="71:72" x14ac:dyDescent="0.2">
      <c r="BS47064" s="152"/>
      <c r="BT47064" s="153"/>
    </row>
    <row r="47065" spans="71:72" x14ac:dyDescent="0.2">
      <c r="BS47065" s="152"/>
      <c r="BT47065" s="153"/>
    </row>
    <row r="47066" spans="71:72" x14ac:dyDescent="0.2">
      <c r="BS47066" s="152"/>
      <c r="BT47066" s="153"/>
    </row>
    <row r="47067" spans="71:72" x14ac:dyDescent="0.2">
      <c r="BS47067" s="152"/>
      <c r="BT47067" s="153"/>
    </row>
    <row r="47068" spans="71:72" x14ac:dyDescent="0.2">
      <c r="BS47068" s="152"/>
      <c r="BT47068" s="153"/>
    </row>
    <row r="47069" spans="71:72" x14ac:dyDescent="0.2">
      <c r="BS47069" s="152"/>
      <c r="BT47069" s="153"/>
    </row>
    <row r="47070" spans="71:72" x14ac:dyDescent="0.2">
      <c r="BS47070" s="152"/>
      <c r="BT47070" s="153"/>
    </row>
    <row r="47071" spans="71:72" x14ac:dyDescent="0.2">
      <c r="BS47071" s="152"/>
      <c r="BT47071" s="153"/>
    </row>
    <row r="47072" spans="71:72" x14ac:dyDescent="0.2">
      <c r="BS47072" s="152"/>
      <c r="BT47072" s="153"/>
    </row>
    <row r="47073" spans="71:72" x14ac:dyDescent="0.2">
      <c r="BS47073" s="152"/>
      <c r="BT47073" s="153"/>
    </row>
    <row r="47074" spans="71:72" x14ac:dyDescent="0.2">
      <c r="BS47074" s="152"/>
      <c r="BT47074" s="153"/>
    </row>
    <row r="47075" spans="71:72" x14ac:dyDescent="0.2">
      <c r="BS47075" s="152"/>
      <c r="BT47075" s="153"/>
    </row>
    <row r="47076" spans="71:72" x14ac:dyDescent="0.2">
      <c r="BS47076" s="152"/>
      <c r="BT47076" s="153"/>
    </row>
    <row r="47077" spans="71:72" x14ac:dyDescent="0.2">
      <c r="BS47077" s="152"/>
      <c r="BT47077" s="153"/>
    </row>
    <row r="47078" spans="71:72" x14ac:dyDescent="0.2">
      <c r="BS47078" s="152"/>
      <c r="BT47078" s="153"/>
    </row>
    <row r="47079" spans="71:72" x14ac:dyDescent="0.2">
      <c r="BS47079" s="152"/>
      <c r="BT47079" s="153"/>
    </row>
    <row r="47080" spans="71:72" x14ac:dyDescent="0.2">
      <c r="BS47080" s="152"/>
      <c r="BT47080" s="153"/>
    </row>
    <row r="47081" spans="71:72" x14ac:dyDescent="0.2">
      <c r="BS47081" s="152"/>
      <c r="BT47081" s="153"/>
    </row>
    <row r="47082" spans="71:72" x14ac:dyDescent="0.2">
      <c r="BS47082" s="152"/>
      <c r="BT47082" s="153"/>
    </row>
    <row r="47083" spans="71:72" x14ac:dyDescent="0.2">
      <c r="BS47083" s="152"/>
      <c r="BT47083" s="153"/>
    </row>
    <row r="47084" spans="71:72" x14ac:dyDescent="0.2">
      <c r="BS47084" s="152"/>
      <c r="BT47084" s="153"/>
    </row>
    <row r="47085" spans="71:72" x14ac:dyDescent="0.2">
      <c r="BS47085" s="152"/>
      <c r="BT47085" s="153"/>
    </row>
    <row r="47086" spans="71:72" x14ac:dyDescent="0.2">
      <c r="BS47086" s="152"/>
      <c r="BT47086" s="153"/>
    </row>
    <row r="47087" spans="71:72" x14ac:dyDescent="0.2">
      <c r="BS47087" s="152"/>
      <c r="BT47087" s="153"/>
    </row>
    <row r="47088" spans="71:72" x14ac:dyDescent="0.2">
      <c r="BS47088" s="152"/>
      <c r="BT47088" s="153"/>
    </row>
    <row r="47089" spans="71:72" x14ac:dyDescent="0.2">
      <c r="BS47089" s="152"/>
      <c r="BT47089" s="153"/>
    </row>
    <row r="47090" spans="71:72" x14ac:dyDescent="0.2">
      <c r="BS47090" s="152"/>
      <c r="BT47090" s="153"/>
    </row>
    <row r="47091" spans="71:72" x14ac:dyDescent="0.2">
      <c r="BS47091" s="152"/>
      <c r="BT47091" s="153"/>
    </row>
    <row r="47092" spans="71:72" x14ac:dyDescent="0.2">
      <c r="BS47092" s="152"/>
      <c r="BT47092" s="153"/>
    </row>
    <row r="47093" spans="71:72" x14ac:dyDescent="0.2">
      <c r="BS47093" s="152"/>
      <c r="BT47093" s="153"/>
    </row>
    <row r="47094" spans="71:72" x14ac:dyDescent="0.2">
      <c r="BS47094" s="152"/>
      <c r="BT47094" s="153"/>
    </row>
    <row r="47095" spans="71:72" x14ac:dyDescent="0.2">
      <c r="BS47095" s="152"/>
      <c r="BT47095" s="153"/>
    </row>
    <row r="47096" spans="71:72" x14ac:dyDescent="0.2">
      <c r="BS47096" s="152"/>
      <c r="BT47096" s="153"/>
    </row>
    <row r="47097" spans="71:72" x14ac:dyDescent="0.2">
      <c r="BS47097" s="152"/>
      <c r="BT47097" s="153"/>
    </row>
    <row r="47098" spans="71:72" x14ac:dyDescent="0.2">
      <c r="BS47098" s="152"/>
      <c r="BT47098" s="153"/>
    </row>
    <row r="47099" spans="71:72" x14ac:dyDescent="0.2">
      <c r="BS47099" s="152"/>
      <c r="BT47099" s="153"/>
    </row>
    <row r="47100" spans="71:72" x14ac:dyDescent="0.2">
      <c r="BS47100" s="152"/>
      <c r="BT47100" s="153"/>
    </row>
    <row r="47101" spans="71:72" x14ac:dyDescent="0.2">
      <c r="BS47101" s="152"/>
      <c r="BT47101" s="153"/>
    </row>
    <row r="47102" spans="71:72" x14ac:dyDescent="0.2">
      <c r="BS47102" s="152"/>
      <c r="BT47102" s="153"/>
    </row>
    <row r="47103" spans="71:72" x14ac:dyDescent="0.2">
      <c r="BS47103" s="152"/>
      <c r="BT47103" s="153"/>
    </row>
    <row r="47104" spans="71:72" x14ac:dyDescent="0.2">
      <c r="BS47104" s="152"/>
      <c r="BT47104" s="153"/>
    </row>
    <row r="47105" spans="71:72" x14ac:dyDescent="0.2">
      <c r="BS47105" s="152"/>
      <c r="BT47105" s="153"/>
    </row>
    <row r="47106" spans="71:72" x14ac:dyDescent="0.2">
      <c r="BS47106" s="152"/>
      <c r="BT47106" s="153"/>
    </row>
    <row r="47107" spans="71:72" x14ac:dyDescent="0.2">
      <c r="BS47107" s="152"/>
      <c r="BT47107" s="153"/>
    </row>
    <row r="47108" spans="71:72" x14ac:dyDescent="0.2">
      <c r="BS47108" s="152"/>
      <c r="BT47108" s="153"/>
    </row>
    <row r="47109" spans="71:72" x14ac:dyDescent="0.2">
      <c r="BS47109" s="152"/>
      <c r="BT47109" s="153"/>
    </row>
    <row r="47110" spans="71:72" x14ac:dyDescent="0.2">
      <c r="BS47110" s="152"/>
      <c r="BT47110" s="153"/>
    </row>
    <row r="47111" spans="71:72" x14ac:dyDescent="0.2">
      <c r="BS47111" s="152"/>
      <c r="BT47111" s="153"/>
    </row>
    <row r="47112" spans="71:72" x14ac:dyDescent="0.2">
      <c r="BS47112" s="152"/>
      <c r="BT47112" s="153"/>
    </row>
    <row r="47113" spans="71:72" x14ac:dyDescent="0.2">
      <c r="BS47113" s="152"/>
      <c r="BT47113" s="153"/>
    </row>
    <row r="47114" spans="71:72" x14ac:dyDescent="0.2">
      <c r="BS47114" s="152"/>
      <c r="BT47114" s="153"/>
    </row>
    <row r="47115" spans="71:72" x14ac:dyDescent="0.2">
      <c r="BS47115" s="152"/>
      <c r="BT47115" s="153"/>
    </row>
    <row r="47116" spans="71:72" x14ac:dyDescent="0.2">
      <c r="BS47116" s="152"/>
      <c r="BT47116" s="153"/>
    </row>
    <row r="47117" spans="71:72" x14ac:dyDescent="0.2">
      <c r="BS47117" s="152"/>
      <c r="BT47117" s="153"/>
    </row>
    <row r="47118" spans="71:72" x14ac:dyDescent="0.2">
      <c r="BS47118" s="152"/>
      <c r="BT47118" s="153"/>
    </row>
    <row r="47119" spans="71:72" x14ac:dyDescent="0.2">
      <c r="BS47119" s="152"/>
      <c r="BT47119" s="153"/>
    </row>
    <row r="47120" spans="71:72" x14ac:dyDescent="0.2">
      <c r="BS47120" s="152"/>
      <c r="BT47120" s="153"/>
    </row>
    <row r="47121" spans="71:72" x14ac:dyDescent="0.2">
      <c r="BS47121" s="152"/>
      <c r="BT47121" s="153"/>
    </row>
    <row r="47122" spans="71:72" x14ac:dyDescent="0.2">
      <c r="BS47122" s="152"/>
      <c r="BT47122" s="153"/>
    </row>
    <row r="47123" spans="71:72" x14ac:dyDescent="0.2">
      <c r="BS47123" s="152"/>
      <c r="BT47123" s="153"/>
    </row>
    <row r="47124" spans="71:72" x14ac:dyDescent="0.2">
      <c r="BS47124" s="152"/>
      <c r="BT47124" s="153"/>
    </row>
    <row r="47125" spans="71:72" x14ac:dyDescent="0.2">
      <c r="BS47125" s="152"/>
      <c r="BT47125" s="153"/>
    </row>
    <row r="47126" spans="71:72" x14ac:dyDescent="0.2">
      <c r="BS47126" s="152"/>
      <c r="BT47126" s="153"/>
    </row>
    <row r="47127" spans="71:72" x14ac:dyDescent="0.2">
      <c r="BS47127" s="152"/>
      <c r="BT47127" s="153"/>
    </row>
    <row r="47128" spans="71:72" x14ac:dyDescent="0.2">
      <c r="BS47128" s="152"/>
      <c r="BT47128" s="153"/>
    </row>
    <row r="47129" spans="71:72" x14ac:dyDescent="0.2">
      <c r="BS47129" s="152"/>
      <c r="BT47129" s="153"/>
    </row>
    <row r="47130" spans="71:72" x14ac:dyDescent="0.2">
      <c r="BS47130" s="152"/>
      <c r="BT47130" s="153"/>
    </row>
    <row r="47131" spans="71:72" x14ac:dyDescent="0.2">
      <c r="BS47131" s="152"/>
      <c r="BT47131" s="153"/>
    </row>
    <row r="47132" spans="71:72" x14ac:dyDescent="0.2">
      <c r="BS47132" s="152"/>
      <c r="BT47132" s="153"/>
    </row>
    <row r="47133" spans="71:72" x14ac:dyDescent="0.2">
      <c r="BS47133" s="152"/>
      <c r="BT47133" s="153"/>
    </row>
    <row r="47134" spans="71:72" x14ac:dyDescent="0.2">
      <c r="BS47134" s="152"/>
      <c r="BT47134" s="153"/>
    </row>
    <row r="47135" spans="71:72" x14ac:dyDescent="0.2">
      <c r="BS47135" s="152"/>
      <c r="BT47135" s="153"/>
    </row>
    <row r="47136" spans="71:72" x14ac:dyDescent="0.2">
      <c r="BS47136" s="152"/>
      <c r="BT47136" s="153"/>
    </row>
    <row r="47137" spans="71:72" x14ac:dyDescent="0.2">
      <c r="BS47137" s="152"/>
      <c r="BT47137" s="153"/>
    </row>
    <row r="47138" spans="71:72" x14ac:dyDescent="0.2">
      <c r="BS47138" s="152"/>
      <c r="BT47138" s="153"/>
    </row>
    <row r="47139" spans="71:72" x14ac:dyDescent="0.2">
      <c r="BS47139" s="152"/>
      <c r="BT47139" s="153"/>
    </row>
    <row r="47140" spans="71:72" x14ac:dyDescent="0.2">
      <c r="BS47140" s="152"/>
      <c r="BT47140" s="153"/>
    </row>
    <row r="47141" spans="71:72" x14ac:dyDescent="0.2">
      <c r="BS47141" s="152"/>
      <c r="BT47141" s="153"/>
    </row>
    <row r="47142" spans="71:72" x14ac:dyDescent="0.2">
      <c r="BS47142" s="152"/>
      <c r="BT47142" s="153"/>
    </row>
    <row r="47143" spans="71:72" x14ac:dyDescent="0.2">
      <c r="BS47143" s="152"/>
      <c r="BT47143" s="153"/>
    </row>
    <row r="47144" spans="71:72" x14ac:dyDescent="0.2">
      <c r="BS47144" s="152"/>
      <c r="BT47144" s="153"/>
    </row>
    <row r="47145" spans="71:72" x14ac:dyDescent="0.2">
      <c r="BS47145" s="152"/>
      <c r="BT47145" s="153"/>
    </row>
    <row r="47146" spans="71:72" x14ac:dyDescent="0.2">
      <c r="BS47146" s="152"/>
      <c r="BT47146" s="153"/>
    </row>
    <row r="47147" spans="71:72" x14ac:dyDescent="0.2">
      <c r="BS47147" s="152"/>
      <c r="BT47147" s="153"/>
    </row>
    <row r="47148" spans="71:72" x14ac:dyDescent="0.2">
      <c r="BS47148" s="152"/>
      <c r="BT47148" s="153"/>
    </row>
    <row r="47149" spans="71:72" x14ac:dyDescent="0.2">
      <c r="BS47149" s="152"/>
      <c r="BT47149" s="153"/>
    </row>
    <row r="47150" spans="71:72" x14ac:dyDescent="0.2">
      <c r="BS47150" s="152"/>
      <c r="BT47150" s="153"/>
    </row>
    <row r="47151" spans="71:72" x14ac:dyDescent="0.2">
      <c r="BS47151" s="152"/>
      <c r="BT47151" s="153"/>
    </row>
    <row r="47152" spans="71:72" x14ac:dyDescent="0.2">
      <c r="BS47152" s="152"/>
      <c r="BT47152" s="153"/>
    </row>
    <row r="47153" spans="71:72" x14ac:dyDescent="0.2">
      <c r="BS47153" s="152"/>
      <c r="BT47153" s="153"/>
    </row>
    <row r="47154" spans="71:72" x14ac:dyDescent="0.2">
      <c r="BS47154" s="152"/>
      <c r="BT47154" s="153"/>
    </row>
    <row r="47155" spans="71:72" x14ac:dyDescent="0.2">
      <c r="BS47155" s="152"/>
      <c r="BT47155" s="153"/>
    </row>
    <row r="47156" spans="71:72" x14ac:dyDescent="0.2">
      <c r="BS47156" s="152"/>
      <c r="BT47156" s="153"/>
    </row>
    <row r="47157" spans="71:72" x14ac:dyDescent="0.2">
      <c r="BS47157" s="152"/>
      <c r="BT47157" s="153"/>
    </row>
    <row r="47158" spans="71:72" x14ac:dyDescent="0.2">
      <c r="BS47158" s="152"/>
      <c r="BT47158" s="153"/>
    </row>
    <row r="47159" spans="71:72" x14ac:dyDescent="0.2">
      <c r="BS47159" s="152"/>
      <c r="BT47159" s="153"/>
    </row>
    <row r="47160" spans="71:72" x14ac:dyDescent="0.2">
      <c r="BS47160" s="152"/>
      <c r="BT47160" s="153"/>
    </row>
    <row r="47161" spans="71:72" x14ac:dyDescent="0.2">
      <c r="BS47161" s="152"/>
      <c r="BT47161" s="153"/>
    </row>
    <row r="47162" spans="71:72" x14ac:dyDescent="0.2">
      <c r="BS47162" s="152"/>
      <c r="BT47162" s="153"/>
    </row>
    <row r="47163" spans="71:72" x14ac:dyDescent="0.2">
      <c r="BS47163" s="152"/>
      <c r="BT47163" s="153"/>
    </row>
    <row r="47164" spans="71:72" x14ac:dyDescent="0.2">
      <c r="BS47164" s="152"/>
      <c r="BT47164" s="153"/>
    </row>
    <row r="47165" spans="71:72" x14ac:dyDescent="0.2">
      <c r="BS47165" s="152"/>
      <c r="BT47165" s="153"/>
    </row>
    <row r="47166" spans="71:72" x14ac:dyDescent="0.2">
      <c r="BS47166" s="152"/>
      <c r="BT47166" s="153"/>
    </row>
    <row r="47167" spans="71:72" x14ac:dyDescent="0.2">
      <c r="BS47167" s="152"/>
      <c r="BT47167" s="153"/>
    </row>
    <row r="47168" spans="71:72" x14ac:dyDescent="0.2">
      <c r="BS47168" s="152"/>
      <c r="BT47168" s="153"/>
    </row>
    <row r="47169" spans="71:72" x14ac:dyDescent="0.2">
      <c r="BS47169" s="152"/>
      <c r="BT47169" s="153"/>
    </row>
    <row r="47170" spans="71:72" x14ac:dyDescent="0.2">
      <c r="BS47170" s="152"/>
      <c r="BT47170" s="153"/>
    </row>
    <row r="47171" spans="71:72" x14ac:dyDescent="0.2">
      <c r="BS47171" s="152"/>
      <c r="BT47171" s="153"/>
    </row>
    <row r="47172" spans="71:72" x14ac:dyDescent="0.2">
      <c r="BS47172" s="152"/>
      <c r="BT47172" s="153"/>
    </row>
    <row r="47173" spans="71:72" x14ac:dyDescent="0.2">
      <c r="BS47173" s="152"/>
      <c r="BT47173" s="153"/>
    </row>
    <row r="47174" spans="71:72" x14ac:dyDescent="0.2">
      <c r="BS47174" s="152"/>
      <c r="BT47174" s="153"/>
    </row>
    <row r="47175" spans="71:72" x14ac:dyDescent="0.2">
      <c r="BS47175" s="152"/>
      <c r="BT47175" s="153"/>
    </row>
    <row r="47176" spans="71:72" x14ac:dyDescent="0.2">
      <c r="BS47176" s="152"/>
      <c r="BT47176" s="153"/>
    </row>
    <row r="47177" spans="71:72" x14ac:dyDescent="0.2">
      <c r="BS47177" s="152"/>
      <c r="BT47177" s="153"/>
    </row>
    <row r="47178" spans="71:72" x14ac:dyDescent="0.2">
      <c r="BS47178" s="152"/>
      <c r="BT47178" s="153"/>
    </row>
    <row r="47179" spans="71:72" x14ac:dyDescent="0.2">
      <c r="BS47179" s="152"/>
      <c r="BT47179" s="153"/>
    </row>
    <row r="47180" spans="71:72" x14ac:dyDescent="0.2">
      <c r="BS47180" s="152"/>
      <c r="BT47180" s="153"/>
    </row>
    <row r="47181" spans="71:72" x14ac:dyDescent="0.2">
      <c r="BS47181" s="152"/>
      <c r="BT47181" s="153"/>
    </row>
    <row r="47182" spans="71:72" x14ac:dyDescent="0.2">
      <c r="BS47182" s="152"/>
      <c r="BT47182" s="153"/>
    </row>
    <row r="47183" spans="71:72" x14ac:dyDescent="0.2">
      <c r="BS47183" s="152"/>
      <c r="BT47183" s="153"/>
    </row>
    <row r="47184" spans="71:72" x14ac:dyDescent="0.2">
      <c r="BS47184" s="152"/>
      <c r="BT47184" s="153"/>
    </row>
    <row r="47185" spans="71:72" x14ac:dyDescent="0.2">
      <c r="BS47185" s="152"/>
      <c r="BT47185" s="153"/>
    </row>
    <row r="47186" spans="71:72" x14ac:dyDescent="0.2">
      <c r="BS47186" s="152"/>
      <c r="BT47186" s="153"/>
    </row>
    <row r="47187" spans="71:72" x14ac:dyDescent="0.2">
      <c r="BS47187" s="152"/>
      <c r="BT47187" s="153"/>
    </row>
    <row r="47188" spans="71:72" x14ac:dyDescent="0.2">
      <c r="BS47188" s="152"/>
      <c r="BT47188" s="153"/>
    </row>
    <row r="47189" spans="71:72" x14ac:dyDescent="0.2">
      <c r="BS47189" s="152"/>
      <c r="BT47189" s="153"/>
    </row>
    <row r="47190" spans="71:72" x14ac:dyDescent="0.2">
      <c r="BS47190" s="152"/>
      <c r="BT47190" s="153"/>
    </row>
    <row r="47191" spans="71:72" x14ac:dyDescent="0.2">
      <c r="BS47191" s="152"/>
      <c r="BT47191" s="153"/>
    </row>
    <row r="47192" spans="71:72" x14ac:dyDescent="0.2">
      <c r="BS47192" s="152"/>
      <c r="BT47192" s="153"/>
    </row>
    <row r="47193" spans="71:72" x14ac:dyDescent="0.2">
      <c r="BS47193" s="152"/>
      <c r="BT47193" s="153"/>
    </row>
    <row r="47194" spans="71:72" x14ac:dyDescent="0.2">
      <c r="BS47194" s="152"/>
      <c r="BT47194" s="153"/>
    </row>
    <row r="47195" spans="71:72" x14ac:dyDescent="0.2">
      <c r="BS47195" s="152"/>
      <c r="BT47195" s="153"/>
    </row>
    <row r="47196" spans="71:72" x14ac:dyDescent="0.2">
      <c r="BS47196" s="152"/>
      <c r="BT47196" s="153"/>
    </row>
    <row r="47197" spans="71:72" x14ac:dyDescent="0.2">
      <c r="BS47197" s="152"/>
      <c r="BT47197" s="153"/>
    </row>
    <row r="47198" spans="71:72" x14ac:dyDescent="0.2">
      <c r="BS47198" s="152"/>
      <c r="BT47198" s="153"/>
    </row>
    <row r="47199" spans="71:72" x14ac:dyDescent="0.2">
      <c r="BS47199" s="152"/>
      <c r="BT47199" s="153"/>
    </row>
    <row r="47200" spans="71:72" x14ac:dyDescent="0.2">
      <c r="BS47200" s="152"/>
      <c r="BT47200" s="153"/>
    </row>
    <row r="47201" spans="71:72" x14ac:dyDescent="0.2">
      <c r="BS47201" s="152"/>
      <c r="BT47201" s="153"/>
    </row>
    <row r="47202" spans="71:72" x14ac:dyDescent="0.2">
      <c r="BS47202" s="152"/>
      <c r="BT47202" s="153"/>
    </row>
    <row r="47203" spans="71:72" x14ac:dyDescent="0.2">
      <c r="BS47203" s="152"/>
      <c r="BT47203" s="153"/>
    </row>
    <row r="47204" spans="71:72" x14ac:dyDescent="0.2">
      <c r="BS47204" s="152"/>
      <c r="BT47204" s="153"/>
    </row>
    <row r="47205" spans="71:72" x14ac:dyDescent="0.2">
      <c r="BS47205" s="152"/>
      <c r="BT47205" s="153"/>
    </row>
    <row r="47206" spans="71:72" x14ac:dyDescent="0.2">
      <c r="BS47206" s="152"/>
      <c r="BT47206" s="153"/>
    </row>
    <row r="47207" spans="71:72" x14ac:dyDescent="0.2">
      <c r="BS47207" s="152"/>
      <c r="BT47207" s="153"/>
    </row>
    <row r="47208" spans="71:72" x14ac:dyDescent="0.2">
      <c r="BS47208" s="152"/>
      <c r="BT47208" s="153"/>
    </row>
    <row r="47209" spans="71:72" x14ac:dyDescent="0.2">
      <c r="BS47209" s="152"/>
      <c r="BT47209" s="153"/>
    </row>
    <row r="47210" spans="71:72" x14ac:dyDescent="0.2">
      <c r="BS47210" s="152"/>
      <c r="BT47210" s="153"/>
    </row>
    <row r="47211" spans="71:72" x14ac:dyDescent="0.2">
      <c r="BS47211" s="152"/>
      <c r="BT47211" s="153"/>
    </row>
    <row r="47212" spans="71:72" x14ac:dyDescent="0.2">
      <c r="BS47212" s="152"/>
      <c r="BT47212" s="153"/>
    </row>
    <row r="47213" spans="71:72" x14ac:dyDescent="0.2">
      <c r="BS47213" s="152"/>
      <c r="BT47213" s="153"/>
    </row>
    <row r="47214" spans="71:72" x14ac:dyDescent="0.2">
      <c r="BS47214" s="152"/>
      <c r="BT47214" s="153"/>
    </row>
    <row r="47215" spans="71:72" x14ac:dyDescent="0.2">
      <c r="BS47215" s="152"/>
      <c r="BT47215" s="153"/>
    </row>
    <row r="47216" spans="71:72" x14ac:dyDescent="0.2">
      <c r="BS47216" s="152"/>
      <c r="BT47216" s="153"/>
    </row>
    <row r="47217" spans="71:72" x14ac:dyDescent="0.2">
      <c r="BS47217" s="152"/>
      <c r="BT47217" s="153"/>
    </row>
    <row r="47218" spans="71:72" x14ac:dyDescent="0.2">
      <c r="BS47218" s="152"/>
      <c r="BT47218" s="153"/>
    </row>
    <row r="47219" spans="71:72" x14ac:dyDescent="0.2">
      <c r="BS47219" s="152"/>
      <c r="BT47219" s="153"/>
    </row>
    <row r="47220" spans="71:72" x14ac:dyDescent="0.2">
      <c r="BS47220" s="152"/>
      <c r="BT47220" s="153"/>
    </row>
    <row r="47221" spans="71:72" x14ac:dyDescent="0.2">
      <c r="BS47221" s="152"/>
      <c r="BT47221" s="153"/>
    </row>
    <row r="47222" spans="71:72" x14ac:dyDescent="0.2">
      <c r="BS47222" s="152"/>
      <c r="BT47222" s="153"/>
    </row>
    <row r="47223" spans="71:72" x14ac:dyDescent="0.2">
      <c r="BS47223" s="152"/>
      <c r="BT47223" s="153"/>
    </row>
    <row r="47224" spans="71:72" x14ac:dyDescent="0.2">
      <c r="BS47224" s="152"/>
      <c r="BT47224" s="153"/>
    </row>
    <row r="47225" spans="71:72" x14ac:dyDescent="0.2">
      <c r="BS47225" s="152"/>
      <c r="BT47225" s="153"/>
    </row>
    <row r="47226" spans="71:72" x14ac:dyDescent="0.2">
      <c r="BS47226" s="152"/>
      <c r="BT47226" s="153"/>
    </row>
    <row r="47227" spans="71:72" x14ac:dyDescent="0.2">
      <c r="BS47227" s="152"/>
      <c r="BT47227" s="153"/>
    </row>
    <row r="47228" spans="71:72" x14ac:dyDescent="0.2">
      <c r="BS47228" s="152"/>
      <c r="BT47228" s="153"/>
    </row>
    <row r="47229" spans="71:72" x14ac:dyDescent="0.2">
      <c r="BS47229" s="152"/>
      <c r="BT47229" s="153"/>
    </row>
    <row r="47230" spans="71:72" x14ac:dyDescent="0.2">
      <c r="BS47230" s="152"/>
      <c r="BT47230" s="153"/>
    </row>
    <row r="47231" spans="71:72" x14ac:dyDescent="0.2">
      <c r="BS47231" s="152"/>
      <c r="BT47231" s="153"/>
    </row>
    <row r="47232" spans="71:72" x14ac:dyDescent="0.2">
      <c r="BS47232" s="152"/>
      <c r="BT47232" s="153"/>
    </row>
    <row r="47233" spans="71:72" x14ac:dyDescent="0.2">
      <c r="BS47233" s="152"/>
      <c r="BT47233" s="153"/>
    </row>
    <row r="47234" spans="71:72" x14ac:dyDescent="0.2">
      <c r="BS47234" s="152"/>
      <c r="BT47234" s="153"/>
    </row>
    <row r="47235" spans="71:72" x14ac:dyDescent="0.2">
      <c r="BS47235" s="152"/>
      <c r="BT47235" s="153"/>
    </row>
    <row r="47236" spans="71:72" x14ac:dyDescent="0.2">
      <c r="BS47236" s="152"/>
      <c r="BT47236" s="153"/>
    </row>
    <row r="47237" spans="71:72" x14ac:dyDescent="0.2">
      <c r="BS47237" s="152"/>
      <c r="BT47237" s="153"/>
    </row>
    <row r="47238" spans="71:72" x14ac:dyDescent="0.2">
      <c r="BS47238" s="152"/>
      <c r="BT47238" s="153"/>
    </row>
    <row r="47239" spans="71:72" x14ac:dyDescent="0.2">
      <c r="BS47239" s="152"/>
      <c r="BT47239" s="153"/>
    </row>
    <row r="47240" spans="71:72" x14ac:dyDescent="0.2">
      <c r="BS47240" s="152"/>
      <c r="BT47240" s="153"/>
    </row>
    <row r="47241" spans="71:72" x14ac:dyDescent="0.2">
      <c r="BS47241" s="152"/>
      <c r="BT47241" s="153"/>
    </row>
    <row r="47242" spans="71:72" x14ac:dyDescent="0.2">
      <c r="BS47242" s="152"/>
      <c r="BT47242" s="153"/>
    </row>
    <row r="47243" spans="71:72" x14ac:dyDescent="0.2">
      <c r="BS47243" s="152"/>
      <c r="BT47243" s="153"/>
    </row>
    <row r="47244" spans="71:72" x14ac:dyDescent="0.2">
      <c r="BS47244" s="152"/>
      <c r="BT47244" s="153"/>
    </row>
    <row r="47245" spans="71:72" x14ac:dyDescent="0.2">
      <c r="BS47245" s="152"/>
      <c r="BT47245" s="153"/>
    </row>
    <row r="47246" spans="71:72" x14ac:dyDescent="0.2">
      <c r="BS47246" s="152"/>
      <c r="BT47246" s="153"/>
    </row>
    <row r="47247" spans="71:72" x14ac:dyDescent="0.2">
      <c r="BS47247" s="152"/>
      <c r="BT47247" s="153"/>
    </row>
    <row r="47248" spans="71:72" x14ac:dyDescent="0.2">
      <c r="BS47248" s="152"/>
      <c r="BT47248" s="153"/>
    </row>
    <row r="47249" spans="71:72" x14ac:dyDescent="0.2">
      <c r="BS47249" s="152"/>
      <c r="BT47249" s="153"/>
    </row>
    <row r="47250" spans="71:72" x14ac:dyDescent="0.2">
      <c r="BS47250" s="152"/>
      <c r="BT47250" s="153"/>
    </row>
    <row r="47251" spans="71:72" x14ac:dyDescent="0.2">
      <c r="BS47251" s="152"/>
      <c r="BT47251" s="153"/>
    </row>
    <row r="47252" spans="71:72" x14ac:dyDescent="0.2">
      <c r="BS47252" s="152"/>
      <c r="BT47252" s="153"/>
    </row>
    <row r="47253" spans="71:72" x14ac:dyDescent="0.2">
      <c r="BS47253" s="152"/>
      <c r="BT47253" s="153"/>
    </row>
    <row r="47254" spans="71:72" x14ac:dyDescent="0.2">
      <c r="BS47254" s="152"/>
      <c r="BT47254" s="153"/>
    </row>
    <row r="47255" spans="71:72" x14ac:dyDescent="0.2">
      <c r="BS47255" s="152"/>
      <c r="BT47255" s="153"/>
    </row>
    <row r="47256" spans="71:72" x14ac:dyDescent="0.2">
      <c r="BS47256" s="152"/>
      <c r="BT47256" s="153"/>
    </row>
    <row r="47257" spans="71:72" x14ac:dyDescent="0.2">
      <c r="BS47257" s="152"/>
      <c r="BT47257" s="153"/>
    </row>
    <row r="47258" spans="71:72" x14ac:dyDescent="0.2">
      <c r="BS47258" s="152"/>
      <c r="BT47258" s="153"/>
    </row>
    <row r="47259" spans="71:72" x14ac:dyDescent="0.2">
      <c r="BS47259" s="152"/>
      <c r="BT47259" s="153"/>
    </row>
    <row r="47260" spans="71:72" x14ac:dyDescent="0.2">
      <c r="BS47260" s="152"/>
      <c r="BT47260" s="153"/>
    </row>
    <row r="47261" spans="71:72" x14ac:dyDescent="0.2">
      <c r="BS47261" s="152"/>
      <c r="BT47261" s="153"/>
    </row>
    <row r="47262" spans="71:72" x14ac:dyDescent="0.2">
      <c r="BS47262" s="152"/>
      <c r="BT47262" s="153"/>
    </row>
    <row r="47263" spans="71:72" x14ac:dyDescent="0.2">
      <c r="BS47263" s="152"/>
      <c r="BT47263" s="153"/>
    </row>
    <row r="47264" spans="71:72" x14ac:dyDescent="0.2">
      <c r="BS47264" s="152"/>
      <c r="BT47264" s="153"/>
    </row>
    <row r="47265" spans="71:72" x14ac:dyDescent="0.2">
      <c r="BS47265" s="152"/>
      <c r="BT47265" s="153"/>
    </row>
    <row r="47266" spans="71:72" x14ac:dyDescent="0.2">
      <c r="BS47266" s="152"/>
      <c r="BT47266" s="153"/>
    </row>
    <row r="47267" spans="71:72" x14ac:dyDescent="0.2">
      <c r="BS47267" s="152"/>
      <c r="BT47267" s="153"/>
    </row>
    <row r="47268" spans="71:72" x14ac:dyDescent="0.2">
      <c r="BS47268" s="152"/>
      <c r="BT47268" s="153"/>
    </row>
    <row r="47269" spans="71:72" x14ac:dyDescent="0.2">
      <c r="BS47269" s="152"/>
      <c r="BT47269" s="153"/>
    </row>
    <row r="47270" spans="71:72" x14ac:dyDescent="0.2">
      <c r="BS47270" s="152"/>
      <c r="BT47270" s="153"/>
    </row>
    <row r="47271" spans="71:72" x14ac:dyDescent="0.2">
      <c r="BS47271" s="152"/>
      <c r="BT47271" s="153"/>
    </row>
    <row r="47272" spans="71:72" x14ac:dyDescent="0.2">
      <c r="BS47272" s="152"/>
      <c r="BT47272" s="153"/>
    </row>
    <row r="47273" spans="71:72" x14ac:dyDescent="0.2">
      <c r="BS47273" s="152"/>
      <c r="BT47273" s="153"/>
    </row>
    <row r="47274" spans="71:72" x14ac:dyDescent="0.2">
      <c r="BS47274" s="152"/>
      <c r="BT47274" s="153"/>
    </row>
    <row r="47275" spans="71:72" x14ac:dyDescent="0.2">
      <c r="BS47275" s="152"/>
      <c r="BT47275" s="153"/>
    </row>
    <row r="47276" spans="71:72" x14ac:dyDescent="0.2">
      <c r="BS47276" s="152"/>
      <c r="BT47276" s="153"/>
    </row>
    <row r="47277" spans="71:72" x14ac:dyDescent="0.2">
      <c r="BS47277" s="152"/>
      <c r="BT47277" s="153"/>
    </row>
    <row r="47278" spans="71:72" x14ac:dyDescent="0.2">
      <c r="BS47278" s="152"/>
      <c r="BT47278" s="153"/>
    </row>
    <row r="47279" spans="71:72" x14ac:dyDescent="0.2">
      <c r="BS47279" s="152"/>
      <c r="BT47279" s="153"/>
    </row>
    <row r="47280" spans="71:72" x14ac:dyDescent="0.2">
      <c r="BS47280" s="152"/>
      <c r="BT47280" s="153"/>
    </row>
    <row r="47281" spans="71:72" x14ac:dyDescent="0.2">
      <c r="BS47281" s="152"/>
      <c r="BT47281" s="153"/>
    </row>
    <row r="47282" spans="71:72" x14ac:dyDescent="0.2">
      <c r="BS47282" s="152"/>
      <c r="BT47282" s="153"/>
    </row>
    <row r="47283" spans="71:72" x14ac:dyDescent="0.2">
      <c r="BS47283" s="152"/>
      <c r="BT47283" s="153"/>
    </row>
    <row r="47284" spans="71:72" x14ac:dyDescent="0.2">
      <c r="BS47284" s="152"/>
      <c r="BT47284" s="153"/>
    </row>
    <row r="47285" spans="71:72" x14ac:dyDescent="0.2">
      <c r="BS47285" s="152"/>
      <c r="BT47285" s="153"/>
    </row>
    <row r="47286" spans="71:72" x14ac:dyDescent="0.2">
      <c r="BS47286" s="152"/>
      <c r="BT47286" s="153"/>
    </row>
    <row r="47287" spans="71:72" x14ac:dyDescent="0.2">
      <c r="BS47287" s="152"/>
      <c r="BT47287" s="153"/>
    </row>
    <row r="47288" spans="71:72" x14ac:dyDescent="0.2">
      <c r="BS47288" s="152"/>
      <c r="BT47288" s="153"/>
    </row>
    <row r="47289" spans="71:72" x14ac:dyDescent="0.2">
      <c r="BS47289" s="152"/>
      <c r="BT47289" s="153"/>
    </row>
    <row r="47290" spans="71:72" x14ac:dyDescent="0.2">
      <c r="BS47290" s="152"/>
      <c r="BT47290" s="153"/>
    </row>
    <row r="47291" spans="71:72" x14ac:dyDescent="0.2">
      <c r="BS47291" s="152"/>
      <c r="BT47291" s="153"/>
    </row>
    <row r="47292" spans="71:72" x14ac:dyDescent="0.2">
      <c r="BS47292" s="152"/>
      <c r="BT47292" s="153"/>
    </row>
    <row r="47293" spans="71:72" x14ac:dyDescent="0.2">
      <c r="BS47293" s="152"/>
      <c r="BT47293" s="153"/>
    </row>
    <row r="47294" spans="71:72" x14ac:dyDescent="0.2">
      <c r="BS47294" s="152"/>
      <c r="BT47294" s="153"/>
    </row>
    <row r="47295" spans="71:72" x14ac:dyDescent="0.2">
      <c r="BS47295" s="152"/>
      <c r="BT47295" s="153"/>
    </row>
    <row r="47296" spans="71:72" x14ac:dyDescent="0.2">
      <c r="BS47296" s="152"/>
      <c r="BT47296" s="153"/>
    </row>
    <row r="47297" spans="71:72" x14ac:dyDescent="0.2">
      <c r="BS47297" s="152"/>
      <c r="BT47297" s="153"/>
    </row>
    <row r="47298" spans="71:72" x14ac:dyDescent="0.2">
      <c r="BS47298" s="152"/>
      <c r="BT47298" s="153"/>
    </row>
    <row r="47299" spans="71:72" x14ac:dyDescent="0.2">
      <c r="BS47299" s="152"/>
      <c r="BT47299" s="153"/>
    </row>
    <row r="47300" spans="71:72" x14ac:dyDescent="0.2">
      <c r="BS47300" s="152"/>
      <c r="BT47300" s="153"/>
    </row>
    <row r="47301" spans="71:72" x14ac:dyDescent="0.2">
      <c r="BS47301" s="152"/>
      <c r="BT47301" s="153"/>
    </row>
    <row r="47302" spans="71:72" x14ac:dyDescent="0.2">
      <c r="BS47302" s="152"/>
      <c r="BT47302" s="153"/>
    </row>
    <row r="47303" spans="71:72" x14ac:dyDescent="0.2">
      <c r="BS47303" s="152"/>
      <c r="BT47303" s="153"/>
    </row>
    <row r="47304" spans="71:72" x14ac:dyDescent="0.2">
      <c r="BS47304" s="152"/>
      <c r="BT47304" s="153"/>
    </row>
    <row r="47305" spans="71:72" x14ac:dyDescent="0.2">
      <c r="BS47305" s="152"/>
      <c r="BT47305" s="153"/>
    </row>
    <row r="47306" spans="71:72" x14ac:dyDescent="0.2">
      <c r="BS47306" s="152"/>
      <c r="BT47306" s="153"/>
    </row>
    <row r="47307" spans="71:72" x14ac:dyDescent="0.2">
      <c r="BS47307" s="152"/>
      <c r="BT47307" s="153"/>
    </row>
    <row r="47308" spans="71:72" x14ac:dyDescent="0.2">
      <c r="BS47308" s="152"/>
      <c r="BT47308" s="153"/>
    </row>
    <row r="47309" spans="71:72" x14ac:dyDescent="0.2">
      <c r="BS47309" s="152"/>
      <c r="BT47309" s="153"/>
    </row>
    <row r="47310" spans="71:72" x14ac:dyDescent="0.2">
      <c r="BS47310" s="152"/>
      <c r="BT47310" s="153"/>
    </row>
    <row r="47311" spans="71:72" x14ac:dyDescent="0.2">
      <c r="BS47311" s="152"/>
      <c r="BT47311" s="153"/>
    </row>
    <row r="47312" spans="71:72" x14ac:dyDescent="0.2">
      <c r="BS47312" s="152"/>
      <c r="BT47312" s="153"/>
    </row>
    <row r="47313" spans="71:72" x14ac:dyDescent="0.2">
      <c r="BS47313" s="152"/>
      <c r="BT47313" s="153"/>
    </row>
    <row r="47314" spans="71:72" x14ac:dyDescent="0.2">
      <c r="BS47314" s="152"/>
      <c r="BT47314" s="153"/>
    </row>
    <row r="47315" spans="71:72" x14ac:dyDescent="0.2">
      <c r="BS47315" s="152"/>
      <c r="BT47315" s="153"/>
    </row>
    <row r="47316" spans="71:72" x14ac:dyDescent="0.2">
      <c r="BS47316" s="152"/>
      <c r="BT47316" s="153"/>
    </row>
    <row r="47317" spans="71:72" x14ac:dyDescent="0.2">
      <c r="BS47317" s="152"/>
      <c r="BT47317" s="153"/>
    </row>
    <row r="47318" spans="71:72" x14ac:dyDescent="0.2">
      <c r="BS47318" s="152"/>
      <c r="BT47318" s="153"/>
    </row>
    <row r="47319" spans="71:72" x14ac:dyDescent="0.2">
      <c r="BS47319" s="152"/>
      <c r="BT47319" s="153"/>
    </row>
    <row r="47320" spans="71:72" x14ac:dyDescent="0.2">
      <c r="BS47320" s="152"/>
      <c r="BT47320" s="153"/>
    </row>
    <row r="47321" spans="71:72" x14ac:dyDescent="0.2">
      <c r="BS47321" s="152"/>
      <c r="BT47321" s="153"/>
    </row>
    <row r="47322" spans="71:72" x14ac:dyDescent="0.2">
      <c r="BS47322" s="152"/>
      <c r="BT47322" s="153"/>
    </row>
    <row r="47323" spans="71:72" x14ac:dyDescent="0.2">
      <c r="BS47323" s="152"/>
      <c r="BT47323" s="153"/>
    </row>
    <row r="47324" spans="71:72" x14ac:dyDescent="0.2">
      <c r="BS47324" s="152"/>
      <c r="BT47324" s="153"/>
    </row>
    <row r="47325" spans="71:72" x14ac:dyDescent="0.2">
      <c r="BS47325" s="152"/>
      <c r="BT47325" s="153"/>
    </row>
    <row r="47326" spans="71:72" x14ac:dyDescent="0.2">
      <c r="BS47326" s="152"/>
      <c r="BT47326" s="153"/>
    </row>
    <row r="47327" spans="71:72" x14ac:dyDescent="0.2">
      <c r="BS47327" s="152"/>
      <c r="BT47327" s="153"/>
    </row>
    <row r="47328" spans="71:72" x14ac:dyDescent="0.2">
      <c r="BS47328" s="152"/>
      <c r="BT47328" s="153"/>
    </row>
    <row r="47329" spans="71:72" x14ac:dyDescent="0.2">
      <c r="BS47329" s="152"/>
      <c r="BT47329" s="153"/>
    </row>
    <row r="47330" spans="71:72" x14ac:dyDescent="0.2">
      <c r="BS47330" s="152"/>
      <c r="BT47330" s="153"/>
    </row>
    <row r="47331" spans="71:72" x14ac:dyDescent="0.2">
      <c r="BS47331" s="152"/>
      <c r="BT47331" s="153"/>
    </row>
    <row r="47332" spans="71:72" x14ac:dyDescent="0.2">
      <c r="BS47332" s="152"/>
      <c r="BT47332" s="153"/>
    </row>
    <row r="47333" spans="71:72" x14ac:dyDescent="0.2">
      <c r="BS47333" s="152"/>
      <c r="BT47333" s="153"/>
    </row>
    <row r="47334" spans="71:72" x14ac:dyDescent="0.2">
      <c r="BS47334" s="152"/>
      <c r="BT47334" s="153"/>
    </row>
    <row r="47335" spans="71:72" x14ac:dyDescent="0.2">
      <c r="BS47335" s="152"/>
      <c r="BT47335" s="153"/>
    </row>
    <row r="47336" spans="71:72" x14ac:dyDescent="0.2">
      <c r="BS47336" s="152"/>
      <c r="BT47336" s="153"/>
    </row>
    <row r="47337" spans="71:72" x14ac:dyDescent="0.2">
      <c r="BS47337" s="152"/>
      <c r="BT47337" s="153"/>
    </row>
    <row r="47338" spans="71:72" x14ac:dyDescent="0.2">
      <c r="BS47338" s="152"/>
      <c r="BT47338" s="153"/>
    </row>
    <row r="47339" spans="71:72" x14ac:dyDescent="0.2">
      <c r="BS47339" s="152"/>
      <c r="BT47339" s="153"/>
    </row>
    <row r="47340" spans="71:72" x14ac:dyDescent="0.2">
      <c r="BS47340" s="152"/>
      <c r="BT47340" s="153"/>
    </row>
    <row r="47341" spans="71:72" x14ac:dyDescent="0.2">
      <c r="BS47341" s="152"/>
      <c r="BT47341" s="153"/>
    </row>
    <row r="47342" spans="71:72" x14ac:dyDescent="0.2">
      <c r="BS47342" s="152"/>
      <c r="BT47342" s="153"/>
    </row>
    <row r="47343" spans="71:72" x14ac:dyDescent="0.2">
      <c r="BS47343" s="152"/>
      <c r="BT47343" s="153"/>
    </row>
    <row r="47344" spans="71:72" x14ac:dyDescent="0.2">
      <c r="BS47344" s="152"/>
      <c r="BT47344" s="153"/>
    </row>
    <row r="47345" spans="71:72" x14ac:dyDescent="0.2">
      <c r="BS47345" s="152"/>
      <c r="BT47345" s="153"/>
    </row>
    <row r="47346" spans="71:72" x14ac:dyDescent="0.2">
      <c r="BS47346" s="152"/>
      <c r="BT47346" s="153"/>
    </row>
    <row r="47347" spans="71:72" x14ac:dyDescent="0.2">
      <c r="BS47347" s="152"/>
      <c r="BT47347" s="153"/>
    </row>
    <row r="47348" spans="71:72" x14ac:dyDescent="0.2">
      <c r="BS47348" s="152"/>
      <c r="BT47348" s="153"/>
    </row>
    <row r="47349" spans="71:72" x14ac:dyDescent="0.2">
      <c r="BS47349" s="152"/>
      <c r="BT47349" s="153"/>
    </row>
    <row r="47350" spans="71:72" x14ac:dyDescent="0.2">
      <c r="BS47350" s="152"/>
      <c r="BT47350" s="153"/>
    </row>
    <row r="47351" spans="71:72" x14ac:dyDescent="0.2">
      <c r="BS47351" s="152"/>
      <c r="BT47351" s="153"/>
    </row>
    <row r="47352" spans="71:72" x14ac:dyDescent="0.2">
      <c r="BS47352" s="152"/>
      <c r="BT47352" s="153"/>
    </row>
    <row r="47353" spans="71:72" x14ac:dyDescent="0.2">
      <c r="BS47353" s="152"/>
      <c r="BT47353" s="153"/>
    </row>
    <row r="47354" spans="71:72" x14ac:dyDescent="0.2">
      <c r="BS47354" s="152"/>
      <c r="BT47354" s="153"/>
    </row>
    <row r="47355" spans="71:72" x14ac:dyDescent="0.2">
      <c r="BS47355" s="152"/>
      <c r="BT47355" s="153"/>
    </row>
    <row r="47356" spans="71:72" x14ac:dyDescent="0.2">
      <c r="BS47356" s="152"/>
      <c r="BT47356" s="153"/>
    </row>
    <row r="47357" spans="71:72" x14ac:dyDescent="0.2">
      <c r="BS47357" s="152"/>
      <c r="BT47357" s="153"/>
    </row>
    <row r="47358" spans="71:72" x14ac:dyDescent="0.2">
      <c r="BS47358" s="152"/>
      <c r="BT47358" s="153"/>
    </row>
    <row r="47359" spans="71:72" x14ac:dyDescent="0.2">
      <c r="BS47359" s="152"/>
      <c r="BT47359" s="153"/>
    </row>
    <row r="47360" spans="71:72" x14ac:dyDescent="0.2">
      <c r="BS47360" s="152"/>
      <c r="BT47360" s="153"/>
    </row>
    <row r="47361" spans="71:72" x14ac:dyDescent="0.2">
      <c r="BS47361" s="152"/>
      <c r="BT47361" s="153"/>
    </row>
    <row r="47362" spans="71:72" x14ac:dyDescent="0.2">
      <c r="BS47362" s="152"/>
      <c r="BT47362" s="153"/>
    </row>
    <row r="47363" spans="71:72" x14ac:dyDescent="0.2">
      <c r="BS47363" s="152"/>
      <c r="BT47363" s="153"/>
    </row>
    <row r="47364" spans="71:72" x14ac:dyDescent="0.2">
      <c r="BS47364" s="152"/>
      <c r="BT47364" s="153"/>
    </row>
    <row r="47365" spans="71:72" x14ac:dyDescent="0.2">
      <c r="BS47365" s="152"/>
      <c r="BT47365" s="153"/>
    </row>
    <row r="47366" spans="71:72" x14ac:dyDescent="0.2">
      <c r="BS47366" s="152"/>
      <c r="BT47366" s="153"/>
    </row>
    <row r="47367" spans="71:72" x14ac:dyDescent="0.2">
      <c r="BS47367" s="152"/>
      <c r="BT47367" s="153"/>
    </row>
    <row r="47368" spans="71:72" x14ac:dyDescent="0.2">
      <c r="BS47368" s="152"/>
      <c r="BT47368" s="153"/>
    </row>
    <row r="47369" spans="71:72" x14ac:dyDescent="0.2">
      <c r="BS47369" s="152"/>
      <c r="BT47369" s="153"/>
    </row>
    <row r="47370" spans="71:72" x14ac:dyDescent="0.2">
      <c r="BS47370" s="152"/>
      <c r="BT47370" s="153"/>
    </row>
    <row r="47371" spans="71:72" x14ac:dyDescent="0.2">
      <c r="BS47371" s="152"/>
      <c r="BT47371" s="153"/>
    </row>
    <row r="47372" spans="71:72" x14ac:dyDescent="0.2">
      <c r="BS47372" s="152"/>
      <c r="BT47372" s="153"/>
    </row>
    <row r="47373" spans="71:72" x14ac:dyDescent="0.2">
      <c r="BS47373" s="152"/>
      <c r="BT47373" s="153"/>
    </row>
    <row r="47374" spans="71:72" x14ac:dyDescent="0.2">
      <c r="BS47374" s="152"/>
      <c r="BT47374" s="153"/>
    </row>
    <row r="47375" spans="71:72" x14ac:dyDescent="0.2">
      <c r="BS47375" s="152"/>
      <c r="BT47375" s="153"/>
    </row>
    <row r="47376" spans="71:72" x14ac:dyDescent="0.2">
      <c r="BS47376" s="152"/>
      <c r="BT47376" s="153"/>
    </row>
    <row r="47377" spans="71:72" x14ac:dyDescent="0.2">
      <c r="BS47377" s="152"/>
      <c r="BT47377" s="153"/>
    </row>
    <row r="47378" spans="71:72" x14ac:dyDescent="0.2">
      <c r="BS47378" s="152"/>
      <c r="BT47378" s="153"/>
    </row>
    <row r="47379" spans="71:72" x14ac:dyDescent="0.2">
      <c r="BS47379" s="152"/>
      <c r="BT47379" s="153"/>
    </row>
    <row r="47380" spans="71:72" x14ac:dyDescent="0.2">
      <c r="BS47380" s="152"/>
      <c r="BT47380" s="153"/>
    </row>
    <row r="47381" spans="71:72" x14ac:dyDescent="0.2">
      <c r="BS47381" s="152"/>
      <c r="BT47381" s="153"/>
    </row>
    <row r="47382" spans="71:72" x14ac:dyDescent="0.2">
      <c r="BS47382" s="152"/>
      <c r="BT47382" s="153"/>
    </row>
    <row r="47383" spans="71:72" x14ac:dyDescent="0.2">
      <c r="BS47383" s="152"/>
      <c r="BT47383" s="153"/>
    </row>
    <row r="47384" spans="71:72" x14ac:dyDescent="0.2">
      <c r="BS47384" s="152"/>
      <c r="BT47384" s="153"/>
    </row>
    <row r="47385" spans="71:72" x14ac:dyDescent="0.2">
      <c r="BS47385" s="152"/>
      <c r="BT47385" s="153"/>
    </row>
    <row r="47386" spans="71:72" x14ac:dyDescent="0.2">
      <c r="BS47386" s="152"/>
      <c r="BT47386" s="153"/>
    </row>
    <row r="47387" spans="71:72" x14ac:dyDescent="0.2">
      <c r="BS47387" s="152"/>
      <c r="BT47387" s="153"/>
    </row>
    <row r="47388" spans="71:72" x14ac:dyDescent="0.2">
      <c r="BS47388" s="152"/>
      <c r="BT47388" s="153"/>
    </row>
    <row r="47389" spans="71:72" x14ac:dyDescent="0.2">
      <c r="BS47389" s="152"/>
      <c r="BT47389" s="153"/>
    </row>
    <row r="47390" spans="71:72" x14ac:dyDescent="0.2">
      <c r="BS47390" s="152"/>
      <c r="BT47390" s="153"/>
    </row>
    <row r="47391" spans="71:72" x14ac:dyDescent="0.2">
      <c r="BS47391" s="152"/>
      <c r="BT47391" s="153"/>
    </row>
    <row r="47392" spans="71:72" x14ac:dyDescent="0.2">
      <c r="BS47392" s="152"/>
      <c r="BT47392" s="153"/>
    </row>
    <row r="47393" spans="71:72" x14ac:dyDescent="0.2">
      <c r="BS47393" s="152"/>
      <c r="BT47393" s="153"/>
    </row>
    <row r="47394" spans="71:72" x14ac:dyDescent="0.2">
      <c r="BS47394" s="152"/>
      <c r="BT47394" s="153"/>
    </row>
    <row r="47395" spans="71:72" x14ac:dyDescent="0.2">
      <c r="BS47395" s="152"/>
      <c r="BT47395" s="153"/>
    </row>
    <row r="47396" spans="71:72" x14ac:dyDescent="0.2">
      <c r="BS47396" s="152"/>
      <c r="BT47396" s="153"/>
    </row>
    <row r="47397" spans="71:72" x14ac:dyDescent="0.2">
      <c r="BS47397" s="152"/>
      <c r="BT47397" s="153"/>
    </row>
    <row r="47398" spans="71:72" x14ac:dyDescent="0.2">
      <c r="BS47398" s="152"/>
      <c r="BT47398" s="153"/>
    </row>
    <row r="47399" spans="71:72" x14ac:dyDescent="0.2">
      <c r="BS47399" s="152"/>
      <c r="BT47399" s="153"/>
    </row>
    <row r="47400" spans="71:72" x14ac:dyDescent="0.2">
      <c r="BS47400" s="152"/>
      <c r="BT47400" s="153"/>
    </row>
    <row r="47401" spans="71:72" x14ac:dyDescent="0.2">
      <c r="BS47401" s="152"/>
      <c r="BT47401" s="153"/>
    </row>
    <row r="47402" spans="71:72" x14ac:dyDescent="0.2">
      <c r="BS47402" s="152"/>
      <c r="BT47402" s="153"/>
    </row>
    <row r="47403" spans="71:72" x14ac:dyDescent="0.2">
      <c r="BS47403" s="152"/>
      <c r="BT47403" s="153"/>
    </row>
    <row r="47404" spans="71:72" x14ac:dyDescent="0.2">
      <c r="BS47404" s="152"/>
      <c r="BT47404" s="153"/>
    </row>
    <row r="47405" spans="71:72" x14ac:dyDescent="0.2">
      <c r="BS47405" s="152"/>
      <c r="BT47405" s="153"/>
    </row>
    <row r="47406" spans="71:72" x14ac:dyDescent="0.2">
      <c r="BS47406" s="152"/>
      <c r="BT47406" s="153"/>
    </row>
    <row r="47407" spans="71:72" x14ac:dyDescent="0.2">
      <c r="BS47407" s="152"/>
      <c r="BT47407" s="153"/>
    </row>
    <row r="47408" spans="71:72" x14ac:dyDescent="0.2">
      <c r="BS47408" s="152"/>
      <c r="BT47408" s="153"/>
    </row>
    <row r="47409" spans="71:72" x14ac:dyDescent="0.2">
      <c r="BS47409" s="152"/>
      <c r="BT47409" s="153"/>
    </row>
    <row r="47410" spans="71:72" x14ac:dyDescent="0.2">
      <c r="BS47410" s="152"/>
      <c r="BT47410" s="153"/>
    </row>
    <row r="47411" spans="71:72" x14ac:dyDescent="0.2">
      <c r="BS47411" s="152"/>
      <c r="BT47411" s="153"/>
    </row>
    <row r="47412" spans="71:72" x14ac:dyDescent="0.2">
      <c r="BS47412" s="152"/>
      <c r="BT47412" s="153"/>
    </row>
    <row r="47413" spans="71:72" x14ac:dyDescent="0.2">
      <c r="BS47413" s="152"/>
      <c r="BT47413" s="153"/>
    </row>
    <row r="47414" spans="71:72" x14ac:dyDescent="0.2">
      <c r="BS47414" s="152"/>
      <c r="BT47414" s="153"/>
    </row>
    <row r="47415" spans="71:72" x14ac:dyDescent="0.2">
      <c r="BS47415" s="152"/>
      <c r="BT47415" s="153"/>
    </row>
    <row r="47416" spans="71:72" x14ac:dyDescent="0.2">
      <c r="BS47416" s="152"/>
      <c r="BT47416" s="153"/>
    </row>
    <row r="47417" spans="71:72" x14ac:dyDescent="0.2">
      <c r="BS47417" s="152"/>
      <c r="BT47417" s="153"/>
    </row>
    <row r="47418" spans="71:72" x14ac:dyDescent="0.2">
      <c r="BS47418" s="152"/>
      <c r="BT47418" s="153"/>
    </row>
    <row r="47419" spans="71:72" x14ac:dyDescent="0.2">
      <c r="BS47419" s="152"/>
      <c r="BT47419" s="153"/>
    </row>
    <row r="47420" spans="71:72" x14ac:dyDescent="0.2">
      <c r="BS47420" s="152"/>
      <c r="BT47420" s="153"/>
    </row>
    <row r="47421" spans="71:72" x14ac:dyDescent="0.2">
      <c r="BS47421" s="152"/>
      <c r="BT47421" s="153"/>
    </row>
    <row r="47422" spans="71:72" x14ac:dyDescent="0.2">
      <c r="BS47422" s="152"/>
      <c r="BT47422" s="153"/>
    </row>
    <row r="47423" spans="71:72" x14ac:dyDescent="0.2">
      <c r="BS47423" s="152"/>
      <c r="BT47423" s="153"/>
    </row>
    <row r="47424" spans="71:72" x14ac:dyDescent="0.2">
      <c r="BS47424" s="152"/>
      <c r="BT47424" s="153"/>
    </row>
    <row r="47425" spans="71:72" x14ac:dyDescent="0.2">
      <c r="BS47425" s="152"/>
      <c r="BT47425" s="153"/>
    </row>
    <row r="47426" spans="71:72" x14ac:dyDescent="0.2">
      <c r="BS47426" s="152"/>
      <c r="BT47426" s="153"/>
    </row>
    <row r="47427" spans="71:72" x14ac:dyDescent="0.2">
      <c r="BS47427" s="152"/>
      <c r="BT47427" s="153"/>
    </row>
    <row r="47428" spans="71:72" x14ac:dyDescent="0.2">
      <c r="BS47428" s="152"/>
      <c r="BT47428" s="153"/>
    </row>
    <row r="47429" spans="71:72" x14ac:dyDescent="0.2">
      <c r="BS47429" s="152"/>
      <c r="BT47429" s="153"/>
    </row>
    <row r="47430" spans="71:72" x14ac:dyDescent="0.2">
      <c r="BS47430" s="152"/>
      <c r="BT47430" s="153"/>
    </row>
    <row r="47431" spans="71:72" x14ac:dyDescent="0.2">
      <c r="BS47431" s="152"/>
      <c r="BT47431" s="153"/>
    </row>
    <row r="47432" spans="71:72" x14ac:dyDescent="0.2">
      <c r="BS47432" s="152"/>
      <c r="BT47432" s="153"/>
    </row>
    <row r="47433" spans="71:72" x14ac:dyDescent="0.2">
      <c r="BS47433" s="152"/>
      <c r="BT47433" s="153"/>
    </row>
    <row r="47434" spans="71:72" x14ac:dyDescent="0.2">
      <c r="BS47434" s="152"/>
      <c r="BT47434" s="153"/>
    </row>
    <row r="47435" spans="71:72" x14ac:dyDescent="0.2">
      <c r="BS47435" s="152"/>
      <c r="BT47435" s="153"/>
    </row>
    <row r="47436" spans="71:72" x14ac:dyDescent="0.2">
      <c r="BS47436" s="152"/>
      <c r="BT47436" s="153"/>
    </row>
    <row r="47437" spans="71:72" x14ac:dyDescent="0.2">
      <c r="BS47437" s="152"/>
      <c r="BT47437" s="153"/>
    </row>
    <row r="47438" spans="71:72" x14ac:dyDescent="0.2">
      <c r="BS47438" s="152"/>
      <c r="BT47438" s="153"/>
    </row>
    <row r="47439" spans="71:72" x14ac:dyDescent="0.2">
      <c r="BS47439" s="152"/>
      <c r="BT47439" s="153"/>
    </row>
    <row r="47440" spans="71:72" x14ac:dyDescent="0.2">
      <c r="BS47440" s="152"/>
      <c r="BT47440" s="153"/>
    </row>
    <row r="47441" spans="71:72" x14ac:dyDescent="0.2">
      <c r="BS47441" s="152"/>
      <c r="BT47441" s="153"/>
    </row>
    <row r="47442" spans="71:72" x14ac:dyDescent="0.2">
      <c r="BS47442" s="152"/>
      <c r="BT47442" s="153"/>
    </row>
    <row r="47443" spans="71:72" x14ac:dyDescent="0.2">
      <c r="BS47443" s="152"/>
      <c r="BT47443" s="153"/>
    </row>
    <row r="47444" spans="71:72" x14ac:dyDescent="0.2">
      <c r="BS47444" s="152"/>
      <c r="BT47444" s="153"/>
    </row>
    <row r="47445" spans="71:72" x14ac:dyDescent="0.2">
      <c r="BS47445" s="152"/>
      <c r="BT47445" s="153"/>
    </row>
    <row r="47446" spans="71:72" x14ac:dyDescent="0.2">
      <c r="BS47446" s="152"/>
      <c r="BT47446" s="153"/>
    </row>
    <row r="47447" spans="71:72" x14ac:dyDescent="0.2">
      <c r="BS47447" s="152"/>
      <c r="BT47447" s="153"/>
    </row>
    <row r="47448" spans="71:72" x14ac:dyDescent="0.2">
      <c r="BS47448" s="152"/>
      <c r="BT47448" s="153"/>
    </row>
    <row r="47449" spans="71:72" x14ac:dyDescent="0.2">
      <c r="BS47449" s="152"/>
      <c r="BT47449" s="153"/>
    </row>
    <row r="47450" spans="71:72" x14ac:dyDescent="0.2">
      <c r="BS47450" s="152"/>
      <c r="BT47450" s="153"/>
    </row>
    <row r="47451" spans="71:72" x14ac:dyDescent="0.2">
      <c r="BS47451" s="152"/>
      <c r="BT47451" s="153"/>
    </row>
    <row r="47452" spans="71:72" x14ac:dyDescent="0.2">
      <c r="BS47452" s="152"/>
      <c r="BT47452" s="153"/>
    </row>
    <row r="47453" spans="71:72" x14ac:dyDescent="0.2">
      <c r="BS47453" s="152"/>
      <c r="BT47453" s="153"/>
    </row>
    <row r="47454" spans="71:72" x14ac:dyDescent="0.2">
      <c r="BS47454" s="152"/>
      <c r="BT47454" s="153"/>
    </row>
    <row r="47455" spans="71:72" x14ac:dyDescent="0.2">
      <c r="BS47455" s="152"/>
      <c r="BT47455" s="153"/>
    </row>
    <row r="47456" spans="71:72" x14ac:dyDescent="0.2">
      <c r="BS47456" s="152"/>
      <c r="BT47456" s="153"/>
    </row>
    <row r="47457" spans="71:72" x14ac:dyDescent="0.2">
      <c r="BS47457" s="152"/>
      <c r="BT47457" s="153"/>
    </row>
    <row r="47458" spans="71:72" x14ac:dyDescent="0.2">
      <c r="BS47458" s="152"/>
      <c r="BT47458" s="153"/>
    </row>
    <row r="47459" spans="71:72" x14ac:dyDescent="0.2">
      <c r="BS47459" s="152"/>
      <c r="BT47459" s="153"/>
    </row>
    <row r="47460" spans="71:72" x14ac:dyDescent="0.2">
      <c r="BS47460" s="152"/>
      <c r="BT47460" s="153"/>
    </row>
    <row r="47461" spans="71:72" x14ac:dyDescent="0.2">
      <c r="BS47461" s="152"/>
      <c r="BT47461" s="153"/>
    </row>
    <row r="47462" spans="71:72" x14ac:dyDescent="0.2">
      <c r="BS47462" s="152"/>
      <c r="BT47462" s="153"/>
    </row>
    <row r="47463" spans="71:72" x14ac:dyDescent="0.2">
      <c r="BS47463" s="152"/>
      <c r="BT47463" s="153"/>
    </row>
    <row r="47464" spans="71:72" x14ac:dyDescent="0.2">
      <c r="BS47464" s="152"/>
      <c r="BT47464" s="153"/>
    </row>
    <row r="47465" spans="71:72" x14ac:dyDescent="0.2">
      <c r="BS47465" s="152"/>
      <c r="BT47465" s="153"/>
    </row>
    <row r="47466" spans="71:72" x14ac:dyDescent="0.2">
      <c r="BS47466" s="152"/>
      <c r="BT47466" s="153"/>
    </row>
    <row r="47467" spans="71:72" x14ac:dyDescent="0.2">
      <c r="BS47467" s="152"/>
      <c r="BT47467" s="153"/>
    </row>
    <row r="47468" spans="71:72" x14ac:dyDescent="0.2">
      <c r="BS47468" s="152"/>
      <c r="BT47468" s="153"/>
    </row>
    <row r="47469" spans="71:72" x14ac:dyDescent="0.2">
      <c r="BS47469" s="152"/>
      <c r="BT47469" s="153"/>
    </row>
    <row r="47470" spans="71:72" x14ac:dyDescent="0.2">
      <c r="BS47470" s="152"/>
      <c r="BT47470" s="153"/>
    </row>
    <row r="47471" spans="71:72" x14ac:dyDescent="0.2">
      <c r="BS47471" s="152"/>
      <c r="BT47471" s="153"/>
    </row>
    <row r="47472" spans="71:72" x14ac:dyDescent="0.2">
      <c r="BS47472" s="152"/>
      <c r="BT47472" s="153"/>
    </row>
    <row r="47473" spans="71:72" x14ac:dyDescent="0.2">
      <c r="BS47473" s="152"/>
      <c r="BT47473" s="153"/>
    </row>
    <row r="47474" spans="71:72" x14ac:dyDescent="0.2">
      <c r="BS47474" s="152"/>
      <c r="BT47474" s="153"/>
    </row>
    <row r="47475" spans="71:72" x14ac:dyDescent="0.2">
      <c r="BS47475" s="152"/>
      <c r="BT47475" s="153"/>
    </row>
    <row r="47476" spans="71:72" x14ac:dyDescent="0.2">
      <c r="BS47476" s="152"/>
      <c r="BT47476" s="153"/>
    </row>
    <row r="47477" spans="71:72" x14ac:dyDescent="0.2">
      <c r="BS47477" s="152"/>
      <c r="BT47477" s="153"/>
    </row>
    <row r="47478" spans="71:72" x14ac:dyDescent="0.2">
      <c r="BS47478" s="152"/>
      <c r="BT47478" s="153"/>
    </row>
    <row r="47479" spans="71:72" x14ac:dyDescent="0.2">
      <c r="BS47479" s="152"/>
      <c r="BT47479" s="153"/>
    </row>
    <row r="47480" spans="71:72" x14ac:dyDescent="0.2">
      <c r="BS47480" s="152"/>
      <c r="BT47480" s="153"/>
    </row>
    <row r="47481" spans="71:72" x14ac:dyDescent="0.2">
      <c r="BS47481" s="152"/>
      <c r="BT47481" s="153"/>
    </row>
    <row r="47482" spans="71:72" x14ac:dyDescent="0.2">
      <c r="BS47482" s="152"/>
      <c r="BT47482" s="153"/>
    </row>
    <row r="47483" spans="71:72" x14ac:dyDescent="0.2">
      <c r="BS47483" s="152"/>
      <c r="BT47483" s="153"/>
    </row>
    <row r="47484" spans="71:72" x14ac:dyDescent="0.2">
      <c r="BS47484" s="152"/>
      <c r="BT47484" s="153"/>
    </row>
    <row r="47485" spans="71:72" x14ac:dyDescent="0.2">
      <c r="BS47485" s="152"/>
      <c r="BT47485" s="153"/>
    </row>
    <row r="47486" spans="71:72" x14ac:dyDescent="0.2">
      <c r="BS47486" s="152"/>
      <c r="BT47486" s="153"/>
    </row>
    <row r="47487" spans="71:72" x14ac:dyDescent="0.2">
      <c r="BS47487" s="152"/>
      <c r="BT47487" s="153"/>
    </row>
    <row r="47488" spans="71:72" x14ac:dyDescent="0.2">
      <c r="BS47488" s="152"/>
      <c r="BT47488" s="153"/>
    </row>
    <row r="47489" spans="71:72" x14ac:dyDescent="0.2">
      <c r="BS47489" s="152"/>
      <c r="BT47489" s="153"/>
    </row>
    <row r="47490" spans="71:72" x14ac:dyDescent="0.2">
      <c r="BS47490" s="152"/>
      <c r="BT47490" s="153"/>
    </row>
    <row r="47491" spans="71:72" x14ac:dyDescent="0.2">
      <c r="BS47491" s="152"/>
      <c r="BT47491" s="153"/>
    </row>
    <row r="47492" spans="71:72" x14ac:dyDescent="0.2">
      <c r="BS47492" s="152"/>
      <c r="BT47492" s="153"/>
    </row>
    <row r="47493" spans="71:72" x14ac:dyDescent="0.2">
      <c r="BS47493" s="152"/>
      <c r="BT47493" s="153"/>
    </row>
    <row r="47494" spans="71:72" x14ac:dyDescent="0.2">
      <c r="BS47494" s="152"/>
      <c r="BT47494" s="153"/>
    </row>
    <row r="47495" spans="71:72" x14ac:dyDescent="0.2">
      <c r="BS47495" s="152"/>
      <c r="BT47495" s="153"/>
    </row>
    <row r="47496" spans="71:72" x14ac:dyDescent="0.2">
      <c r="BS47496" s="152"/>
      <c r="BT47496" s="153"/>
    </row>
    <row r="47497" spans="71:72" x14ac:dyDescent="0.2">
      <c r="BS47497" s="152"/>
      <c r="BT47497" s="153"/>
    </row>
    <row r="47498" spans="71:72" x14ac:dyDescent="0.2">
      <c r="BS47498" s="152"/>
      <c r="BT47498" s="153"/>
    </row>
    <row r="47499" spans="71:72" x14ac:dyDescent="0.2">
      <c r="BS47499" s="152"/>
      <c r="BT47499" s="153"/>
    </row>
    <row r="47500" spans="71:72" x14ac:dyDescent="0.2">
      <c r="BS47500" s="152"/>
      <c r="BT47500" s="153"/>
    </row>
    <row r="47501" spans="71:72" x14ac:dyDescent="0.2">
      <c r="BS47501" s="152"/>
      <c r="BT47501" s="153"/>
    </row>
    <row r="47502" spans="71:72" x14ac:dyDescent="0.2">
      <c r="BS47502" s="152"/>
      <c r="BT47502" s="153"/>
    </row>
    <row r="47503" spans="71:72" x14ac:dyDescent="0.2">
      <c r="BS47503" s="152"/>
      <c r="BT47503" s="153"/>
    </row>
    <row r="47504" spans="71:72" x14ac:dyDescent="0.2">
      <c r="BS47504" s="152"/>
      <c r="BT47504" s="153"/>
    </row>
    <row r="47505" spans="71:72" x14ac:dyDescent="0.2">
      <c r="BS47505" s="152"/>
      <c r="BT47505" s="153"/>
    </row>
    <row r="47506" spans="71:72" x14ac:dyDescent="0.2">
      <c r="BS47506" s="152"/>
      <c r="BT47506" s="153"/>
    </row>
    <row r="47507" spans="71:72" x14ac:dyDescent="0.2">
      <c r="BS47507" s="152"/>
      <c r="BT47507" s="153"/>
    </row>
    <row r="47508" spans="71:72" x14ac:dyDescent="0.2">
      <c r="BS47508" s="152"/>
      <c r="BT47508" s="153"/>
    </row>
    <row r="47509" spans="71:72" x14ac:dyDescent="0.2">
      <c r="BS47509" s="152"/>
      <c r="BT47509" s="153"/>
    </row>
    <row r="47510" spans="71:72" x14ac:dyDescent="0.2">
      <c r="BS47510" s="152"/>
      <c r="BT47510" s="153"/>
    </row>
    <row r="47511" spans="71:72" x14ac:dyDescent="0.2">
      <c r="BS47511" s="152"/>
      <c r="BT47511" s="153"/>
    </row>
    <row r="47512" spans="71:72" x14ac:dyDescent="0.2">
      <c r="BS47512" s="152"/>
      <c r="BT47512" s="153"/>
    </row>
    <row r="47513" spans="71:72" x14ac:dyDescent="0.2">
      <c r="BS47513" s="152"/>
      <c r="BT47513" s="153"/>
    </row>
    <row r="47514" spans="71:72" x14ac:dyDescent="0.2">
      <c r="BS47514" s="152"/>
      <c r="BT47514" s="153"/>
    </row>
    <row r="47515" spans="71:72" x14ac:dyDescent="0.2">
      <c r="BS47515" s="152"/>
      <c r="BT47515" s="153"/>
    </row>
    <row r="47516" spans="71:72" x14ac:dyDescent="0.2">
      <c r="BS47516" s="152"/>
      <c r="BT47516" s="153"/>
    </row>
    <row r="47517" spans="71:72" x14ac:dyDescent="0.2">
      <c r="BS47517" s="152"/>
      <c r="BT47517" s="153"/>
    </row>
    <row r="47518" spans="71:72" x14ac:dyDescent="0.2">
      <c r="BS47518" s="152"/>
      <c r="BT47518" s="153"/>
    </row>
    <row r="47519" spans="71:72" x14ac:dyDescent="0.2">
      <c r="BS47519" s="152"/>
      <c r="BT47519" s="153"/>
    </row>
    <row r="47520" spans="71:72" x14ac:dyDescent="0.2">
      <c r="BS47520" s="152"/>
      <c r="BT47520" s="153"/>
    </row>
    <row r="47521" spans="71:72" x14ac:dyDescent="0.2">
      <c r="BS47521" s="152"/>
      <c r="BT47521" s="153"/>
    </row>
    <row r="47522" spans="71:72" x14ac:dyDescent="0.2">
      <c r="BS47522" s="152"/>
      <c r="BT47522" s="153"/>
    </row>
    <row r="47523" spans="71:72" x14ac:dyDescent="0.2">
      <c r="BS47523" s="152"/>
      <c r="BT47523" s="153"/>
    </row>
    <row r="47524" spans="71:72" x14ac:dyDescent="0.2">
      <c r="BS47524" s="152"/>
      <c r="BT47524" s="153"/>
    </row>
    <row r="47525" spans="71:72" x14ac:dyDescent="0.2">
      <c r="BS47525" s="152"/>
      <c r="BT47525" s="153"/>
    </row>
    <row r="47526" spans="71:72" x14ac:dyDescent="0.2">
      <c r="BS47526" s="152"/>
      <c r="BT47526" s="153"/>
    </row>
    <row r="47527" spans="71:72" x14ac:dyDescent="0.2">
      <c r="BS47527" s="152"/>
      <c r="BT47527" s="153"/>
    </row>
    <row r="47528" spans="71:72" x14ac:dyDescent="0.2">
      <c r="BS47528" s="152"/>
      <c r="BT47528" s="153"/>
    </row>
    <row r="47529" spans="71:72" x14ac:dyDescent="0.2">
      <c r="BS47529" s="152"/>
      <c r="BT47529" s="153"/>
    </row>
    <row r="47530" spans="71:72" x14ac:dyDescent="0.2">
      <c r="BS47530" s="152"/>
      <c r="BT47530" s="153"/>
    </row>
    <row r="47531" spans="71:72" x14ac:dyDescent="0.2">
      <c r="BS47531" s="152"/>
      <c r="BT47531" s="153"/>
    </row>
    <row r="47532" spans="71:72" x14ac:dyDescent="0.2">
      <c r="BS47532" s="152"/>
      <c r="BT47532" s="153"/>
    </row>
    <row r="47533" spans="71:72" x14ac:dyDescent="0.2">
      <c r="BS47533" s="152"/>
      <c r="BT47533" s="153"/>
    </row>
    <row r="47534" spans="71:72" x14ac:dyDescent="0.2">
      <c r="BS47534" s="152"/>
      <c r="BT47534" s="153"/>
    </row>
    <row r="47535" spans="71:72" x14ac:dyDescent="0.2">
      <c r="BS47535" s="152"/>
      <c r="BT47535" s="153"/>
    </row>
    <row r="47536" spans="71:72" x14ac:dyDescent="0.2">
      <c r="BS47536" s="152"/>
      <c r="BT47536" s="153"/>
    </row>
    <row r="47537" spans="71:72" x14ac:dyDescent="0.2">
      <c r="BS47537" s="152"/>
      <c r="BT47537" s="153"/>
    </row>
    <row r="47538" spans="71:72" x14ac:dyDescent="0.2">
      <c r="BS47538" s="152"/>
      <c r="BT47538" s="153"/>
    </row>
    <row r="47539" spans="71:72" x14ac:dyDescent="0.2">
      <c r="BS47539" s="152"/>
      <c r="BT47539" s="153"/>
    </row>
    <row r="47540" spans="71:72" x14ac:dyDescent="0.2">
      <c r="BS47540" s="152"/>
      <c r="BT47540" s="153"/>
    </row>
    <row r="47541" spans="71:72" x14ac:dyDescent="0.2">
      <c r="BS47541" s="152"/>
      <c r="BT47541" s="153"/>
    </row>
    <row r="47542" spans="71:72" x14ac:dyDescent="0.2">
      <c r="BS47542" s="152"/>
      <c r="BT47542" s="153"/>
    </row>
    <row r="47543" spans="71:72" x14ac:dyDescent="0.2">
      <c r="BS47543" s="152"/>
      <c r="BT47543" s="153"/>
    </row>
    <row r="47544" spans="71:72" x14ac:dyDescent="0.2">
      <c r="BS47544" s="152"/>
      <c r="BT47544" s="153"/>
    </row>
    <row r="47545" spans="71:72" x14ac:dyDescent="0.2">
      <c r="BS47545" s="152"/>
      <c r="BT47545" s="153"/>
    </row>
    <row r="47546" spans="71:72" x14ac:dyDescent="0.2">
      <c r="BS47546" s="152"/>
      <c r="BT47546" s="153"/>
    </row>
    <row r="47547" spans="71:72" x14ac:dyDescent="0.2">
      <c r="BS47547" s="152"/>
      <c r="BT47547" s="153"/>
    </row>
    <row r="47548" spans="71:72" x14ac:dyDescent="0.2">
      <c r="BS47548" s="152"/>
      <c r="BT47548" s="153"/>
    </row>
    <row r="47549" spans="71:72" x14ac:dyDescent="0.2">
      <c r="BS47549" s="152"/>
      <c r="BT47549" s="153"/>
    </row>
    <row r="47550" spans="71:72" x14ac:dyDescent="0.2">
      <c r="BS47550" s="152"/>
      <c r="BT47550" s="153"/>
    </row>
    <row r="47551" spans="71:72" x14ac:dyDescent="0.2">
      <c r="BS47551" s="152"/>
      <c r="BT47551" s="153"/>
    </row>
    <row r="47552" spans="71:72" x14ac:dyDescent="0.2">
      <c r="BS47552" s="152"/>
      <c r="BT47552" s="153"/>
    </row>
    <row r="47553" spans="71:72" x14ac:dyDescent="0.2">
      <c r="BS47553" s="152"/>
      <c r="BT47553" s="153"/>
    </row>
    <row r="47554" spans="71:72" x14ac:dyDescent="0.2">
      <c r="BS47554" s="152"/>
      <c r="BT47554" s="153"/>
    </row>
    <row r="47555" spans="71:72" x14ac:dyDescent="0.2">
      <c r="BS47555" s="152"/>
      <c r="BT47555" s="153"/>
    </row>
    <row r="47556" spans="71:72" x14ac:dyDescent="0.2">
      <c r="BS47556" s="152"/>
      <c r="BT47556" s="153"/>
    </row>
    <row r="47557" spans="71:72" x14ac:dyDescent="0.2">
      <c r="BS47557" s="152"/>
      <c r="BT47557" s="153"/>
    </row>
    <row r="47558" spans="71:72" x14ac:dyDescent="0.2">
      <c r="BS47558" s="152"/>
      <c r="BT47558" s="153"/>
    </row>
    <row r="47559" spans="71:72" x14ac:dyDescent="0.2">
      <c r="BS47559" s="152"/>
      <c r="BT47559" s="153"/>
    </row>
    <row r="47560" spans="71:72" x14ac:dyDescent="0.2">
      <c r="BS47560" s="152"/>
      <c r="BT47560" s="153"/>
    </row>
    <row r="47561" spans="71:72" x14ac:dyDescent="0.2">
      <c r="BS47561" s="152"/>
      <c r="BT47561" s="153"/>
    </row>
    <row r="47562" spans="71:72" x14ac:dyDescent="0.2">
      <c r="BS47562" s="152"/>
      <c r="BT47562" s="153"/>
    </row>
    <row r="47563" spans="71:72" x14ac:dyDescent="0.2">
      <c r="BS47563" s="152"/>
      <c r="BT47563" s="153"/>
    </row>
    <row r="47564" spans="71:72" x14ac:dyDescent="0.2">
      <c r="BS47564" s="152"/>
      <c r="BT47564" s="153"/>
    </row>
    <row r="47565" spans="71:72" x14ac:dyDescent="0.2">
      <c r="BS47565" s="152"/>
      <c r="BT47565" s="153"/>
    </row>
    <row r="47566" spans="71:72" x14ac:dyDescent="0.2">
      <c r="BS47566" s="152"/>
      <c r="BT47566" s="153"/>
    </row>
    <row r="47567" spans="71:72" x14ac:dyDescent="0.2">
      <c r="BS47567" s="152"/>
      <c r="BT47567" s="153"/>
    </row>
    <row r="47568" spans="71:72" x14ac:dyDescent="0.2">
      <c r="BS47568" s="152"/>
      <c r="BT47568" s="153"/>
    </row>
    <row r="47569" spans="71:72" x14ac:dyDescent="0.2">
      <c r="BS47569" s="152"/>
      <c r="BT47569" s="153"/>
    </row>
    <row r="47570" spans="71:72" x14ac:dyDescent="0.2">
      <c r="BS47570" s="152"/>
      <c r="BT47570" s="153"/>
    </row>
    <row r="47571" spans="71:72" x14ac:dyDescent="0.2">
      <c r="BS47571" s="152"/>
      <c r="BT47571" s="153"/>
    </row>
    <row r="47572" spans="71:72" x14ac:dyDescent="0.2">
      <c r="BS47572" s="152"/>
      <c r="BT47572" s="153"/>
    </row>
    <row r="47573" spans="71:72" x14ac:dyDescent="0.2">
      <c r="BS47573" s="152"/>
      <c r="BT47573" s="153"/>
    </row>
    <row r="47574" spans="71:72" x14ac:dyDescent="0.2">
      <c r="BS47574" s="152"/>
      <c r="BT47574" s="153"/>
    </row>
    <row r="47575" spans="71:72" x14ac:dyDescent="0.2">
      <c r="BS47575" s="152"/>
      <c r="BT47575" s="153"/>
    </row>
    <row r="47576" spans="71:72" x14ac:dyDescent="0.2">
      <c r="BS47576" s="152"/>
      <c r="BT47576" s="153"/>
    </row>
    <row r="47577" spans="71:72" x14ac:dyDescent="0.2">
      <c r="BS47577" s="152"/>
      <c r="BT47577" s="153"/>
    </row>
    <row r="47578" spans="71:72" x14ac:dyDescent="0.2">
      <c r="BS47578" s="152"/>
      <c r="BT47578" s="153"/>
    </row>
    <row r="47579" spans="71:72" x14ac:dyDescent="0.2">
      <c r="BS47579" s="152"/>
      <c r="BT47579" s="153"/>
    </row>
    <row r="47580" spans="71:72" x14ac:dyDescent="0.2">
      <c r="BS47580" s="152"/>
      <c r="BT47580" s="153"/>
    </row>
    <row r="47581" spans="71:72" x14ac:dyDescent="0.2">
      <c r="BS47581" s="152"/>
      <c r="BT47581" s="153"/>
    </row>
    <row r="47582" spans="71:72" x14ac:dyDescent="0.2">
      <c r="BS47582" s="152"/>
      <c r="BT47582" s="153"/>
    </row>
    <row r="47583" spans="71:72" x14ac:dyDescent="0.2">
      <c r="BS47583" s="152"/>
      <c r="BT47583" s="153"/>
    </row>
    <row r="47584" spans="71:72" x14ac:dyDescent="0.2">
      <c r="BS47584" s="152"/>
      <c r="BT47584" s="153"/>
    </row>
    <row r="47585" spans="71:72" x14ac:dyDescent="0.2">
      <c r="BS47585" s="152"/>
      <c r="BT47585" s="153"/>
    </row>
    <row r="47586" spans="71:72" x14ac:dyDescent="0.2">
      <c r="BS47586" s="152"/>
      <c r="BT47586" s="153"/>
    </row>
    <row r="47587" spans="71:72" x14ac:dyDescent="0.2">
      <c r="BS47587" s="152"/>
      <c r="BT47587" s="153"/>
    </row>
    <row r="47588" spans="71:72" x14ac:dyDescent="0.2">
      <c r="BS47588" s="152"/>
      <c r="BT47588" s="153"/>
    </row>
    <row r="47589" spans="71:72" x14ac:dyDescent="0.2">
      <c r="BS47589" s="152"/>
      <c r="BT47589" s="153"/>
    </row>
    <row r="47590" spans="71:72" x14ac:dyDescent="0.2">
      <c r="BS47590" s="152"/>
      <c r="BT47590" s="153"/>
    </row>
    <row r="47591" spans="71:72" x14ac:dyDescent="0.2">
      <c r="BS47591" s="152"/>
      <c r="BT47591" s="153"/>
    </row>
    <row r="47592" spans="71:72" x14ac:dyDescent="0.2">
      <c r="BS47592" s="152"/>
      <c r="BT47592" s="153"/>
    </row>
    <row r="47593" spans="71:72" x14ac:dyDescent="0.2">
      <c r="BS47593" s="152"/>
      <c r="BT47593" s="153"/>
    </row>
    <row r="47594" spans="71:72" x14ac:dyDescent="0.2">
      <c r="BS47594" s="152"/>
      <c r="BT47594" s="153"/>
    </row>
    <row r="47595" spans="71:72" x14ac:dyDescent="0.2">
      <c r="BS47595" s="152"/>
      <c r="BT47595" s="153"/>
    </row>
    <row r="47596" spans="71:72" x14ac:dyDescent="0.2">
      <c r="BS47596" s="152"/>
      <c r="BT47596" s="153"/>
    </row>
    <row r="47597" spans="71:72" x14ac:dyDescent="0.2">
      <c r="BS47597" s="152"/>
      <c r="BT47597" s="153"/>
    </row>
    <row r="47598" spans="71:72" x14ac:dyDescent="0.2">
      <c r="BS47598" s="152"/>
      <c r="BT47598" s="153"/>
    </row>
    <row r="47599" spans="71:72" x14ac:dyDescent="0.2">
      <c r="BS47599" s="152"/>
      <c r="BT47599" s="153"/>
    </row>
    <row r="47600" spans="71:72" x14ac:dyDescent="0.2">
      <c r="BS47600" s="152"/>
      <c r="BT47600" s="153"/>
    </row>
    <row r="47601" spans="71:72" x14ac:dyDescent="0.2">
      <c r="BS47601" s="152"/>
      <c r="BT47601" s="153"/>
    </row>
    <row r="47602" spans="71:72" x14ac:dyDescent="0.2">
      <c r="BS47602" s="152"/>
      <c r="BT47602" s="153"/>
    </row>
    <row r="47603" spans="71:72" x14ac:dyDescent="0.2">
      <c r="BS47603" s="152"/>
      <c r="BT47603" s="153"/>
    </row>
    <row r="47604" spans="71:72" x14ac:dyDescent="0.2">
      <c r="BS47604" s="152"/>
      <c r="BT47604" s="153"/>
    </row>
    <row r="47605" spans="71:72" x14ac:dyDescent="0.2">
      <c r="BS47605" s="152"/>
      <c r="BT47605" s="153"/>
    </row>
    <row r="47606" spans="71:72" x14ac:dyDescent="0.2">
      <c r="BS47606" s="152"/>
      <c r="BT47606" s="153"/>
    </row>
    <row r="47607" spans="71:72" x14ac:dyDescent="0.2">
      <c r="BS47607" s="152"/>
      <c r="BT47607" s="153"/>
    </row>
    <row r="47608" spans="71:72" x14ac:dyDescent="0.2">
      <c r="BS47608" s="152"/>
      <c r="BT47608" s="153"/>
    </row>
    <row r="47609" spans="71:72" x14ac:dyDescent="0.2">
      <c r="BS47609" s="152"/>
      <c r="BT47609" s="153"/>
    </row>
    <row r="47610" spans="71:72" x14ac:dyDescent="0.2">
      <c r="BS47610" s="152"/>
      <c r="BT47610" s="153"/>
    </row>
    <row r="47611" spans="71:72" x14ac:dyDescent="0.2">
      <c r="BS47611" s="152"/>
      <c r="BT47611" s="153"/>
    </row>
    <row r="47612" spans="71:72" x14ac:dyDescent="0.2">
      <c r="BS47612" s="152"/>
      <c r="BT47612" s="153"/>
    </row>
    <row r="47613" spans="71:72" x14ac:dyDescent="0.2">
      <c r="BS47613" s="152"/>
      <c r="BT47613" s="153"/>
    </row>
    <row r="47614" spans="71:72" x14ac:dyDescent="0.2">
      <c r="BS47614" s="152"/>
      <c r="BT47614" s="153"/>
    </row>
    <row r="47615" spans="71:72" x14ac:dyDescent="0.2">
      <c r="BS47615" s="152"/>
      <c r="BT47615" s="153"/>
    </row>
    <row r="47616" spans="71:72" x14ac:dyDescent="0.2">
      <c r="BS47616" s="152"/>
      <c r="BT47616" s="153"/>
    </row>
    <row r="47617" spans="71:72" x14ac:dyDescent="0.2">
      <c r="BS47617" s="152"/>
      <c r="BT47617" s="153"/>
    </row>
    <row r="47618" spans="71:72" x14ac:dyDescent="0.2">
      <c r="BS47618" s="152"/>
      <c r="BT47618" s="153"/>
    </row>
    <row r="47619" spans="71:72" x14ac:dyDescent="0.2">
      <c r="BS47619" s="152"/>
      <c r="BT47619" s="153"/>
    </row>
    <row r="47620" spans="71:72" x14ac:dyDescent="0.2">
      <c r="BS47620" s="152"/>
      <c r="BT47620" s="153"/>
    </row>
    <row r="47621" spans="71:72" x14ac:dyDescent="0.2">
      <c r="BS47621" s="152"/>
      <c r="BT47621" s="153"/>
    </row>
    <row r="47622" spans="71:72" x14ac:dyDescent="0.2">
      <c r="BS47622" s="152"/>
      <c r="BT47622" s="153"/>
    </row>
    <row r="47623" spans="71:72" x14ac:dyDescent="0.2">
      <c r="BS47623" s="152"/>
      <c r="BT47623" s="153"/>
    </row>
    <row r="47624" spans="71:72" x14ac:dyDescent="0.2">
      <c r="BS47624" s="152"/>
      <c r="BT47624" s="153"/>
    </row>
    <row r="47625" spans="71:72" x14ac:dyDescent="0.2">
      <c r="BS47625" s="152"/>
      <c r="BT47625" s="153"/>
    </row>
    <row r="47626" spans="71:72" x14ac:dyDescent="0.2">
      <c r="BS47626" s="152"/>
      <c r="BT47626" s="153"/>
    </row>
    <row r="47627" spans="71:72" x14ac:dyDescent="0.2">
      <c r="BS47627" s="152"/>
      <c r="BT47627" s="153"/>
    </row>
    <row r="47628" spans="71:72" x14ac:dyDescent="0.2">
      <c r="BS47628" s="152"/>
      <c r="BT47628" s="153"/>
    </row>
    <row r="47629" spans="71:72" x14ac:dyDescent="0.2">
      <c r="BS47629" s="152"/>
      <c r="BT47629" s="153"/>
    </row>
    <row r="47630" spans="71:72" x14ac:dyDescent="0.2">
      <c r="BS47630" s="152"/>
      <c r="BT47630" s="153"/>
    </row>
    <row r="47631" spans="71:72" x14ac:dyDescent="0.2">
      <c r="BS47631" s="152"/>
      <c r="BT47631" s="153"/>
    </row>
    <row r="47632" spans="71:72" x14ac:dyDescent="0.2">
      <c r="BS47632" s="152"/>
      <c r="BT47632" s="153"/>
    </row>
    <row r="47633" spans="71:72" x14ac:dyDescent="0.2">
      <c r="BS47633" s="152"/>
      <c r="BT47633" s="153"/>
    </row>
    <row r="47634" spans="71:72" x14ac:dyDescent="0.2">
      <c r="BS47634" s="152"/>
      <c r="BT47634" s="153"/>
    </row>
    <row r="47635" spans="71:72" x14ac:dyDescent="0.2">
      <c r="BS47635" s="152"/>
      <c r="BT47635" s="153"/>
    </row>
    <row r="47636" spans="71:72" x14ac:dyDescent="0.2">
      <c r="BS47636" s="152"/>
      <c r="BT47636" s="153"/>
    </row>
    <row r="47637" spans="71:72" x14ac:dyDescent="0.2">
      <c r="BS47637" s="152"/>
      <c r="BT47637" s="153"/>
    </row>
    <row r="47638" spans="71:72" x14ac:dyDescent="0.2">
      <c r="BS47638" s="152"/>
      <c r="BT47638" s="153"/>
    </row>
    <row r="47639" spans="71:72" x14ac:dyDescent="0.2">
      <c r="BS47639" s="152"/>
      <c r="BT47639" s="153"/>
    </row>
    <row r="47640" spans="71:72" x14ac:dyDescent="0.2">
      <c r="BS47640" s="152"/>
      <c r="BT47640" s="153"/>
    </row>
    <row r="47641" spans="71:72" x14ac:dyDescent="0.2">
      <c r="BS47641" s="152"/>
      <c r="BT47641" s="153"/>
    </row>
    <row r="47642" spans="71:72" x14ac:dyDescent="0.2">
      <c r="BS47642" s="152"/>
      <c r="BT47642" s="153"/>
    </row>
    <row r="47643" spans="71:72" x14ac:dyDescent="0.2">
      <c r="BS47643" s="152"/>
      <c r="BT47643" s="153"/>
    </row>
    <row r="47644" spans="71:72" x14ac:dyDescent="0.2">
      <c r="BS47644" s="152"/>
      <c r="BT47644" s="153"/>
    </row>
    <row r="47645" spans="71:72" x14ac:dyDescent="0.2">
      <c r="BS47645" s="152"/>
      <c r="BT47645" s="153"/>
    </row>
    <row r="47646" spans="71:72" x14ac:dyDescent="0.2">
      <c r="BS47646" s="152"/>
      <c r="BT47646" s="153"/>
    </row>
    <row r="47647" spans="71:72" x14ac:dyDescent="0.2">
      <c r="BS47647" s="152"/>
      <c r="BT47647" s="153"/>
    </row>
    <row r="47648" spans="71:72" x14ac:dyDescent="0.2">
      <c r="BS47648" s="152"/>
      <c r="BT47648" s="153"/>
    </row>
    <row r="47649" spans="71:72" x14ac:dyDescent="0.2">
      <c r="BS47649" s="152"/>
      <c r="BT47649" s="153"/>
    </row>
    <row r="47650" spans="71:72" x14ac:dyDescent="0.2">
      <c r="BS47650" s="152"/>
      <c r="BT47650" s="153"/>
    </row>
    <row r="47651" spans="71:72" x14ac:dyDescent="0.2">
      <c r="BS47651" s="152"/>
      <c r="BT47651" s="153"/>
    </row>
    <row r="47652" spans="71:72" x14ac:dyDescent="0.2">
      <c r="BS47652" s="152"/>
      <c r="BT47652" s="153"/>
    </row>
    <row r="47653" spans="71:72" x14ac:dyDescent="0.2">
      <c r="BS47653" s="152"/>
      <c r="BT47653" s="153"/>
    </row>
    <row r="47654" spans="71:72" x14ac:dyDescent="0.2">
      <c r="BS47654" s="152"/>
      <c r="BT47654" s="153"/>
    </row>
    <row r="47655" spans="71:72" x14ac:dyDescent="0.2">
      <c r="BS47655" s="152"/>
      <c r="BT47655" s="153"/>
    </row>
    <row r="47656" spans="71:72" x14ac:dyDescent="0.2">
      <c r="BS47656" s="152"/>
      <c r="BT47656" s="153"/>
    </row>
    <row r="47657" spans="71:72" x14ac:dyDescent="0.2">
      <c r="BS47657" s="152"/>
      <c r="BT47657" s="153"/>
    </row>
    <row r="47658" spans="71:72" x14ac:dyDescent="0.2">
      <c r="BS47658" s="152"/>
      <c r="BT47658" s="153"/>
    </row>
    <row r="47659" spans="71:72" x14ac:dyDescent="0.2">
      <c r="BS47659" s="152"/>
      <c r="BT47659" s="153"/>
    </row>
    <row r="47660" spans="71:72" x14ac:dyDescent="0.2">
      <c r="BS47660" s="152"/>
      <c r="BT47660" s="153"/>
    </row>
    <row r="47661" spans="71:72" x14ac:dyDescent="0.2">
      <c r="BS47661" s="152"/>
      <c r="BT47661" s="153"/>
    </row>
    <row r="47662" spans="71:72" x14ac:dyDescent="0.2">
      <c r="BS47662" s="152"/>
      <c r="BT47662" s="153"/>
    </row>
    <row r="47663" spans="71:72" x14ac:dyDescent="0.2">
      <c r="BS47663" s="152"/>
      <c r="BT47663" s="153"/>
    </row>
    <row r="47664" spans="71:72" x14ac:dyDescent="0.2">
      <c r="BS47664" s="152"/>
      <c r="BT47664" s="153"/>
    </row>
    <row r="47665" spans="71:72" x14ac:dyDescent="0.2">
      <c r="BS47665" s="152"/>
      <c r="BT47665" s="153"/>
    </row>
    <row r="47666" spans="71:72" x14ac:dyDescent="0.2">
      <c r="BS47666" s="152"/>
      <c r="BT47666" s="153"/>
    </row>
    <row r="47667" spans="71:72" x14ac:dyDescent="0.2">
      <c r="BS47667" s="152"/>
      <c r="BT47667" s="153"/>
    </row>
    <row r="47668" spans="71:72" x14ac:dyDescent="0.2">
      <c r="BS47668" s="152"/>
      <c r="BT47668" s="153"/>
    </row>
    <row r="47669" spans="71:72" x14ac:dyDescent="0.2">
      <c r="BS47669" s="152"/>
      <c r="BT47669" s="153"/>
    </row>
    <row r="47670" spans="71:72" x14ac:dyDescent="0.2">
      <c r="BS47670" s="152"/>
      <c r="BT47670" s="153"/>
    </row>
    <row r="47671" spans="71:72" x14ac:dyDescent="0.2">
      <c r="BS47671" s="152"/>
      <c r="BT47671" s="153"/>
    </row>
    <row r="47672" spans="71:72" x14ac:dyDescent="0.2">
      <c r="BS47672" s="152"/>
      <c r="BT47672" s="153"/>
    </row>
    <row r="47673" spans="71:72" x14ac:dyDescent="0.2">
      <c r="BS47673" s="152"/>
      <c r="BT47673" s="153"/>
    </row>
    <row r="47674" spans="71:72" x14ac:dyDescent="0.2">
      <c r="BS47674" s="152"/>
      <c r="BT47674" s="153"/>
    </row>
    <row r="47675" spans="71:72" x14ac:dyDescent="0.2">
      <c r="BS47675" s="152"/>
      <c r="BT47675" s="153"/>
    </row>
    <row r="47676" spans="71:72" x14ac:dyDescent="0.2">
      <c r="BS47676" s="152"/>
      <c r="BT47676" s="153"/>
    </row>
    <row r="47677" spans="71:72" x14ac:dyDescent="0.2">
      <c r="BS47677" s="152"/>
      <c r="BT47677" s="153"/>
    </row>
    <row r="47678" spans="71:72" x14ac:dyDescent="0.2">
      <c r="BS47678" s="152"/>
      <c r="BT47678" s="153"/>
    </row>
    <row r="47679" spans="71:72" x14ac:dyDescent="0.2">
      <c r="BS47679" s="152"/>
      <c r="BT47679" s="153"/>
    </row>
    <row r="47680" spans="71:72" x14ac:dyDescent="0.2">
      <c r="BS47680" s="152"/>
      <c r="BT47680" s="153"/>
    </row>
    <row r="47681" spans="71:72" x14ac:dyDescent="0.2">
      <c r="BS47681" s="152"/>
      <c r="BT47681" s="153"/>
    </row>
    <row r="47682" spans="71:72" x14ac:dyDescent="0.2">
      <c r="BS47682" s="152"/>
      <c r="BT47682" s="153"/>
    </row>
    <row r="47683" spans="71:72" x14ac:dyDescent="0.2">
      <c r="BS47683" s="152"/>
      <c r="BT47683" s="153"/>
    </row>
    <row r="47684" spans="71:72" x14ac:dyDescent="0.2">
      <c r="BS47684" s="152"/>
      <c r="BT47684" s="153"/>
    </row>
    <row r="47685" spans="71:72" x14ac:dyDescent="0.2">
      <c r="BS47685" s="152"/>
      <c r="BT47685" s="153"/>
    </row>
    <row r="47686" spans="71:72" x14ac:dyDescent="0.2">
      <c r="BS47686" s="152"/>
      <c r="BT47686" s="153"/>
    </row>
    <row r="47687" spans="71:72" x14ac:dyDescent="0.2">
      <c r="BS47687" s="152"/>
      <c r="BT47687" s="153"/>
    </row>
    <row r="47688" spans="71:72" x14ac:dyDescent="0.2">
      <c r="BS47688" s="152"/>
      <c r="BT47688" s="153"/>
    </row>
    <row r="47689" spans="71:72" x14ac:dyDescent="0.2">
      <c r="BS47689" s="152"/>
      <c r="BT47689" s="153"/>
    </row>
    <row r="47690" spans="71:72" x14ac:dyDescent="0.2">
      <c r="BS47690" s="152"/>
      <c r="BT47690" s="153"/>
    </row>
    <row r="47691" spans="71:72" x14ac:dyDescent="0.2">
      <c r="BS47691" s="152"/>
      <c r="BT47691" s="153"/>
    </row>
    <row r="47692" spans="71:72" x14ac:dyDescent="0.2">
      <c r="BS47692" s="152"/>
      <c r="BT47692" s="153"/>
    </row>
    <row r="47693" spans="71:72" x14ac:dyDescent="0.2">
      <c r="BS47693" s="152"/>
      <c r="BT47693" s="153"/>
    </row>
    <row r="47694" spans="71:72" x14ac:dyDescent="0.2">
      <c r="BS47694" s="152"/>
      <c r="BT47694" s="153"/>
    </row>
    <row r="47695" spans="71:72" x14ac:dyDescent="0.2">
      <c r="BS47695" s="152"/>
      <c r="BT47695" s="153"/>
    </row>
    <row r="47696" spans="71:72" x14ac:dyDescent="0.2">
      <c r="BS47696" s="152"/>
      <c r="BT47696" s="153"/>
    </row>
    <row r="47697" spans="71:72" x14ac:dyDescent="0.2">
      <c r="BS47697" s="152"/>
      <c r="BT47697" s="153"/>
    </row>
    <row r="47698" spans="71:72" x14ac:dyDescent="0.2">
      <c r="BS47698" s="152"/>
      <c r="BT47698" s="153"/>
    </row>
    <row r="47699" spans="71:72" x14ac:dyDescent="0.2">
      <c r="BS47699" s="152"/>
      <c r="BT47699" s="153"/>
    </row>
    <row r="47700" spans="71:72" x14ac:dyDescent="0.2">
      <c r="BS47700" s="152"/>
      <c r="BT47700" s="153"/>
    </row>
    <row r="47701" spans="71:72" x14ac:dyDescent="0.2">
      <c r="BS47701" s="152"/>
      <c r="BT47701" s="153"/>
    </row>
    <row r="47702" spans="71:72" x14ac:dyDescent="0.2">
      <c r="BS47702" s="152"/>
      <c r="BT47702" s="153"/>
    </row>
    <row r="47703" spans="71:72" x14ac:dyDescent="0.2">
      <c r="BS47703" s="152"/>
      <c r="BT47703" s="153"/>
    </row>
    <row r="47704" spans="71:72" x14ac:dyDescent="0.2">
      <c r="BS47704" s="152"/>
      <c r="BT47704" s="153"/>
    </row>
    <row r="47705" spans="71:72" x14ac:dyDescent="0.2">
      <c r="BS47705" s="152"/>
      <c r="BT47705" s="153"/>
    </row>
    <row r="47706" spans="71:72" x14ac:dyDescent="0.2">
      <c r="BS47706" s="152"/>
      <c r="BT47706" s="153"/>
    </row>
    <row r="47707" spans="71:72" x14ac:dyDescent="0.2">
      <c r="BS47707" s="152"/>
      <c r="BT47707" s="153"/>
    </row>
    <row r="47708" spans="71:72" x14ac:dyDescent="0.2">
      <c r="BS47708" s="152"/>
      <c r="BT47708" s="153"/>
    </row>
    <row r="47709" spans="71:72" x14ac:dyDescent="0.2">
      <c r="BS47709" s="152"/>
      <c r="BT47709" s="153"/>
    </row>
    <row r="47710" spans="71:72" x14ac:dyDescent="0.2">
      <c r="BS47710" s="152"/>
      <c r="BT47710" s="153"/>
    </row>
    <row r="47711" spans="71:72" x14ac:dyDescent="0.2">
      <c r="BS47711" s="152"/>
      <c r="BT47711" s="153"/>
    </row>
    <row r="47712" spans="71:72" x14ac:dyDescent="0.2">
      <c r="BS47712" s="152"/>
      <c r="BT47712" s="153"/>
    </row>
    <row r="47713" spans="71:72" x14ac:dyDescent="0.2">
      <c r="BS47713" s="152"/>
      <c r="BT47713" s="153"/>
    </row>
    <row r="47714" spans="71:72" x14ac:dyDescent="0.2">
      <c r="BS47714" s="152"/>
      <c r="BT47714" s="153"/>
    </row>
    <row r="47715" spans="71:72" x14ac:dyDescent="0.2">
      <c r="BS47715" s="152"/>
      <c r="BT47715" s="153"/>
    </row>
    <row r="47716" spans="71:72" x14ac:dyDescent="0.2">
      <c r="BS47716" s="152"/>
      <c r="BT47716" s="153"/>
    </row>
    <row r="47717" spans="71:72" x14ac:dyDescent="0.2">
      <c r="BS47717" s="152"/>
      <c r="BT47717" s="153"/>
    </row>
    <row r="47718" spans="71:72" x14ac:dyDescent="0.2">
      <c r="BS47718" s="152"/>
      <c r="BT47718" s="153"/>
    </row>
    <row r="47719" spans="71:72" x14ac:dyDescent="0.2">
      <c r="BS47719" s="152"/>
      <c r="BT47719" s="153"/>
    </row>
    <row r="47720" spans="71:72" x14ac:dyDescent="0.2">
      <c r="BS47720" s="152"/>
      <c r="BT47720" s="153"/>
    </row>
    <row r="47721" spans="71:72" x14ac:dyDescent="0.2">
      <c r="BS47721" s="152"/>
      <c r="BT47721" s="153"/>
    </row>
    <row r="47722" spans="71:72" x14ac:dyDescent="0.2">
      <c r="BS47722" s="152"/>
      <c r="BT47722" s="153"/>
    </row>
    <row r="47723" spans="71:72" x14ac:dyDescent="0.2">
      <c r="BS47723" s="152"/>
      <c r="BT47723" s="153"/>
    </row>
    <row r="47724" spans="71:72" x14ac:dyDescent="0.2">
      <c r="BS47724" s="152"/>
      <c r="BT47724" s="153"/>
    </row>
    <row r="47725" spans="71:72" x14ac:dyDescent="0.2">
      <c r="BS47725" s="152"/>
      <c r="BT47725" s="153"/>
    </row>
    <row r="47726" spans="71:72" x14ac:dyDescent="0.2">
      <c r="BS47726" s="152"/>
      <c r="BT47726" s="153"/>
    </row>
    <row r="47727" spans="71:72" x14ac:dyDescent="0.2">
      <c r="BS47727" s="152"/>
      <c r="BT47727" s="153"/>
    </row>
    <row r="47728" spans="71:72" x14ac:dyDescent="0.2">
      <c r="BS47728" s="152"/>
      <c r="BT47728" s="153"/>
    </row>
    <row r="47729" spans="71:72" x14ac:dyDescent="0.2">
      <c r="BS47729" s="152"/>
      <c r="BT47729" s="153"/>
    </row>
    <row r="47730" spans="71:72" x14ac:dyDescent="0.2">
      <c r="BS47730" s="152"/>
      <c r="BT47730" s="153"/>
    </row>
    <row r="47731" spans="71:72" x14ac:dyDescent="0.2">
      <c r="BS47731" s="152"/>
      <c r="BT47731" s="153"/>
    </row>
    <row r="47732" spans="71:72" x14ac:dyDescent="0.2">
      <c r="BS47732" s="152"/>
      <c r="BT47732" s="153"/>
    </row>
    <row r="47733" spans="71:72" x14ac:dyDescent="0.2">
      <c r="BS47733" s="152"/>
      <c r="BT47733" s="153"/>
    </row>
    <row r="47734" spans="71:72" x14ac:dyDescent="0.2">
      <c r="BS47734" s="152"/>
      <c r="BT47734" s="153"/>
    </row>
    <row r="47735" spans="71:72" x14ac:dyDescent="0.2">
      <c r="BS47735" s="152"/>
      <c r="BT47735" s="153"/>
    </row>
    <row r="47736" spans="71:72" x14ac:dyDescent="0.2">
      <c r="BS47736" s="152"/>
      <c r="BT47736" s="153"/>
    </row>
    <row r="47737" spans="71:72" x14ac:dyDescent="0.2">
      <c r="BS47737" s="152"/>
      <c r="BT47737" s="153"/>
    </row>
    <row r="47738" spans="71:72" x14ac:dyDescent="0.2">
      <c r="BS47738" s="152"/>
      <c r="BT47738" s="153"/>
    </row>
    <row r="47739" spans="71:72" x14ac:dyDescent="0.2">
      <c r="BS47739" s="152"/>
      <c r="BT47739" s="153"/>
    </row>
    <row r="47740" spans="71:72" x14ac:dyDescent="0.2">
      <c r="BS47740" s="152"/>
      <c r="BT47740" s="153"/>
    </row>
    <row r="47741" spans="71:72" x14ac:dyDescent="0.2">
      <c r="BS47741" s="152"/>
      <c r="BT47741" s="153"/>
    </row>
    <row r="47742" spans="71:72" x14ac:dyDescent="0.2">
      <c r="BS47742" s="152"/>
      <c r="BT47742" s="153"/>
    </row>
    <row r="47743" spans="71:72" x14ac:dyDescent="0.2">
      <c r="BS47743" s="152"/>
      <c r="BT47743" s="153"/>
    </row>
    <row r="47744" spans="71:72" x14ac:dyDescent="0.2">
      <c r="BS47744" s="152"/>
      <c r="BT47744" s="153"/>
    </row>
    <row r="47745" spans="71:72" x14ac:dyDescent="0.2">
      <c r="BS47745" s="152"/>
      <c r="BT47745" s="153"/>
    </row>
    <row r="47746" spans="71:72" x14ac:dyDescent="0.2">
      <c r="BS47746" s="152"/>
      <c r="BT47746" s="153"/>
    </row>
    <row r="47747" spans="71:72" x14ac:dyDescent="0.2">
      <c r="BS47747" s="152"/>
      <c r="BT47747" s="153"/>
    </row>
    <row r="47748" spans="71:72" x14ac:dyDescent="0.2">
      <c r="BS47748" s="152"/>
      <c r="BT47748" s="153"/>
    </row>
    <row r="47749" spans="71:72" x14ac:dyDescent="0.2">
      <c r="BS47749" s="152"/>
      <c r="BT47749" s="153"/>
    </row>
    <row r="47750" spans="71:72" x14ac:dyDescent="0.2">
      <c r="BS47750" s="152"/>
      <c r="BT47750" s="153"/>
    </row>
    <row r="47751" spans="71:72" x14ac:dyDescent="0.2">
      <c r="BS47751" s="152"/>
      <c r="BT47751" s="153"/>
    </row>
    <row r="47752" spans="71:72" x14ac:dyDescent="0.2">
      <c r="BS47752" s="152"/>
      <c r="BT47752" s="153"/>
    </row>
    <row r="47753" spans="71:72" x14ac:dyDescent="0.2">
      <c r="BS47753" s="152"/>
      <c r="BT47753" s="153"/>
    </row>
    <row r="47754" spans="71:72" x14ac:dyDescent="0.2">
      <c r="BS47754" s="152"/>
      <c r="BT47754" s="153"/>
    </row>
    <row r="47755" spans="71:72" x14ac:dyDescent="0.2">
      <c r="BS47755" s="152"/>
      <c r="BT47755" s="153"/>
    </row>
    <row r="47756" spans="71:72" x14ac:dyDescent="0.2">
      <c r="BS47756" s="152"/>
      <c r="BT47756" s="153"/>
    </row>
    <row r="47757" spans="71:72" x14ac:dyDescent="0.2">
      <c r="BS47757" s="152"/>
      <c r="BT47757" s="153"/>
    </row>
    <row r="47758" spans="71:72" x14ac:dyDescent="0.2">
      <c r="BS47758" s="152"/>
      <c r="BT47758" s="153"/>
    </row>
    <row r="47759" spans="71:72" x14ac:dyDescent="0.2">
      <c r="BS47759" s="152"/>
      <c r="BT47759" s="153"/>
    </row>
    <row r="47760" spans="71:72" x14ac:dyDescent="0.2">
      <c r="BS47760" s="152"/>
      <c r="BT47760" s="153"/>
    </row>
    <row r="47761" spans="71:72" x14ac:dyDescent="0.2">
      <c r="BS47761" s="152"/>
      <c r="BT47761" s="153"/>
    </row>
    <row r="47762" spans="71:72" x14ac:dyDescent="0.2">
      <c r="BS47762" s="152"/>
      <c r="BT47762" s="153"/>
    </row>
    <row r="47763" spans="71:72" x14ac:dyDescent="0.2">
      <c r="BS47763" s="152"/>
      <c r="BT47763" s="153"/>
    </row>
    <row r="47764" spans="71:72" x14ac:dyDescent="0.2">
      <c r="BS47764" s="152"/>
      <c r="BT47764" s="153"/>
    </row>
    <row r="47765" spans="71:72" x14ac:dyDescent="0.2">
      <c r="BS47765" s="152"/>
      <c r="BT47765" s="153"/>
    </row>
    <row r="47766" spans="71:72" x14ac:dyDescent="0.2">
      <c r="BS47766" s="152"/>
      <c r="BT47766" s="153"/>
    </row>
    <row r="47767" spans="71:72" x14ac:dyDescent="0.2">
      <c r="BS47767" s="152"/>
      <c r="BT47767" s="153"/>
    </row>
    <row r="47768" spans="71:72" x14ac:dyDescent="0.2">
      <c r="BS47768" s="152"/>
      <c r="BT47768" s="153"/>
    </row>
    <row r="47769" spans="71:72" x14ac:dyDescent="0.2">
      <c r="BS47769" s="152"/>
      <c r="BT47769" s="153"/>
    </row>
    <row r="47770" spans="71:72" x14ac:dyDescent="0.2">
      <c r="BS47770" s="152"/>
      <c r="BT47770" s="153"/>
    </row>
    <row r="47771" spans="71:72" x14ac:dyDescent="0.2">
      <c r="BS47771" s="152"/>
      <c r="BT47771" s="153"/>
    </row>
    <row r="47772" spans="71:72" x14ac:dyDescent="0.2">
      <c r="BS47772" s="152"/>
      <c r="BT47772" s="153"/>
    </row>
    <row r="47773" spans="71:72" x14ac:dyDescent="0.2">
      <c r="BS47773" s="152"/>
      <c r="BT47773" s="153"/>
    </row>
    <row r="47774" spans="71:72" x14ac:dyDescent="0.2">
      <c r="BS47774" s="152"/>
      <c r="BT47774" s="153"/>
    </row>
    <row r="47775" spans="71:72" x14ac:dyDescent="0.2">
      <c r="BS47775" s="152"/>
      <c r="BT47775" s="153"/>
    </row>
    <row r="47776" spans="71:72" x14ac:dyDescent="0.2">
      <c r="BS47776" s="152"/>
      <c r="BT47776" s="153"/>
    </row>
    <row r="47777" spans="71:72" x14ac:dyDescent="0.2">
      <c r="BS47777" s="152"/>
      <c r="BT47777" s="153"/>
    </row>
    <row r="47778" spans="71:72" x14ac:dyDescent="0.2">
      <c r="BS47778" s="152"/>
      <c r="BT47778" s="153"/>
    </row>
    <row r="47779" spans="71:72" x14ac:dyDescent="0.2">
      <c r="BS47779" s="152"/>
      <c r="BT47779" s="153"/>
    </row>
    <row r="47780" spans="71:72" x14ac:dyDescent="0.2">
      <c r="BS47780" s="152"/>
      <c r="BT47780" s="153"/>
    </row>
    <row r="47781" spans="71:72" x14ac:dyDescent="0.2">
      <c r="BS47781" s="152"/>
      <c r="BT47781" s="153"/>
    </row>
    <row r="47782" spans="71:72" x14ac:dyDescent="0.2">
      <c r="BS47782" s="152"/>
      <c r="BT47782" s="153"/>
    </row>
    <row r="47783" spans="71:72" x14ac:dyDescent="0.2">
      <c r="BS47783" s="152"/>
      <c r="BT47783" s="153"/>
    </row>
    <row r="47784" spans="71:72" x14ac:dyDescent="0.2">
      <c r="BS47784" s="152"/>
      <c r="BT47784" s="153"/>
    </row>
    <row r="47785" spans="71:72" x14ac:dyDescent="0.2">
      <c r="BS47785" s="152"/>
      <c r="BT47785" s="153"/>
    </row>
    <row r="47786" spans="71:72" x14ac:dyDescent="0.2">
      <c r="BS47786" s="152"/>
      <c r="BT47786" s="153"/>
    </row>
    <row r="47787" spans="71:72" x14ac:dyDescent="0.2">
      <c r="BS47787" s="152"/>
      <c r="BT47787" s="153"/>
    </row>
    <row r="47788" spans="71:72" x14ac:dyDescent="0.2">
      <c r="BS47788" s="152"/>
      <c r="BT47788" s="153"/>
    </row>
    <row r="47789" spans="71:72" x14ac:dyDescent="0.2">
      <c r="BS47789" s="152"/>
      <c r="BT47789" s="153"/>
    </row>
    <row r="47790" spans="71:72" x14ac:dyDescent="0.2">
      <c r="BS47790" s="152"/>
      <c r="BT47790" s="153"/>
    </row>
    <row r="47791" spans="71:72" x14ac:dyDescent="0.2">
      <c r="BS47791" s="152"/>
      <c r="BT47791" s="153"/>
    </row>
    <row r="47792" spans="71:72" x14ac:dyDescent="0.2">
      <c r="BS47792" s="152"/>
      <c r="BT47792" s="153"/>
    </row>
    <row r="47793" spans="71:72" x14ac:dyDescent="0.2">
      <c r="BS47793" s="152"/>
      <c r="BT47793" s="153"/>
    </row>
    <row r="47794" spans="71:72" x14ac:dyDescent="0.2">
      <c r="BS47794" s="152"/>
      <c r="BT47794" s="153"/>
    </row>
    <row r="47795" spans="71:72" x14ac:dyDescent="0.2">
      <c r="BS47795" s="152"/>
      <c r="BT47795" s="153"/>
    </row>
    <row r="47796" spans="71:72" x14ac:dyDescent="0.2">
      <c r="BS47796" s="152"/>
      <c r="BT47796" s="153"/>
    </row>
    <row r="47797" spans="71:72" x14ac:dyDescent="0.2">
      <c r="BS47797" s="152"/>
      <c r="BT47797" s="153"/>
    </row>
    <row r="47798" spans="71:72" x14ac:dyDescent="0.2">
      <c r="BS47798" s="152"/>
      <c r="BT47798" s="153"/>
    </row>
    <row r="47799" spans="71:72" x14ac:dyDescent="0.2">
      <c r="BS47799" s="152"/>
      <c r="BT47799" s="153"/>
    </row>
    <row r="47800" spans="71:72" x14ac:dyDescent="0.2">
      <c r="BS47800" s="152"/>
      <c r="BT47800" s="153"/>
    </row>
    <row r="47801" spans="71:72" x14ac:dyDescent="0.2">
      <c r="BS47801" s="152"/>
      <c r="BT47801" s="153"/>
    </row>
    <row r="47802" spans="71:72" x14ac:dyDescent="0.2">
      <c r="BS47802" s="152"/>
      <c r="BT47802" s="153"/>
    </row>
    <row r="47803" spans="71:72" x14ac:dyDescent="0.2">
      <c r="BS47803" s="152"/>
      <c r="BT47803" s="153"/>
    </row>
    <row r="47804" spans="71:72" x14ac:dyDescent="0.2">
      <c r="BS47804" s="152"/>
      <c r="BT47804" s="153"/>
    </row>
    <row r="47805" spans="71:72" x14ac:dyDescent="0.2">
      <c r="BS47805" s="152"/>
      <c r="BT47805" s="153"/>
    </row>
    <row r="47806" spans="71:72" x14ac:dyDescent="0.2">
      <c r="BS47806" s="152"/>
      <c r="BT47806" s="153"/>
    </row>
    <row r="47807" spans="71:72" x14ac:dyDescent="0.2">
      <c r="BS47807" s="152"/>
      <c r="BT47807" s="153"/>
    </row>
    <row r="47808" spans="71:72" x14ac:dyDescent="0.2">
      <c r="BS47808" s="152"/>
      <c r="BT47808" s="153"/>
    </row>
    <row r="47809" spans="71:72" x14ac:dyDescent="0.2">
      <c r="BS47809" s="152"/>
      <c r="BT47809" s="153"/>
    </row>
    <row r="47810" spans="71:72" x14ac:dyDescent="0.2">
      <c r="BS47810" s="152"/>
      <c r="BT47810" s="153"/>
    </row>
    <row r="47811" spans="71:72" x14ac:dyDescent="0.2">
      <c r="BS47811" s="152"/>
      <c r="BT47811" s="153"/>
    </row>
    <row r="47812" spans="71:72" x14ac:dyDescent="0.2">
      <c r="BS47812" s="152"/>
      <c r="BT47812" s="153"/>
    </row>
    <row r="47813" spans="71:72" x14ac:dyDescent="0.2">
      <c r="BS47813" s="152"/>
      <c r="BT47813" s="153"/>
    </row>
    <row r="47814" spans="71:72" x14ac:dyDescent="0.2">
      <c r="BS47814" s="152"/>
      <c r="BT47814" s="153"/>
    </row>
    <row r="47815" spans="71:72" x14ac:dyDescent="0.2">
      <c r="BS47815" s="152"/>
      <c r="BT47815" s="153"/>
    </row>
    <row r="47816" spans="71:72" x14ac:dyDescent="0.2">
      <c r="BS47816" s="152"/>
      <c r="BT47816" s="153"/>
    </row>
    <row r="47817" spans="71:72" x14ac:dyDescent="0.2">
      <c r="BS47817" s="152"/>
      <c r="BT47817" s="153"/>
    </row>
    <row r="47818" spans="71:72" x14ac:dyDescent="0.2">
      <c r="BS47818" s="152"/>
      <c r="BT47818" s="153"/>
    </row>
    <row r="47819" spans="71:72" x14ac:dyDescent="0.2">
      <c r="BS47819" s="152"/>
      <c r="BT47819" s="153"/>
    </row>
    <row r="47820" spans="71:72" x14ac:dyDescent="0.2">
      <c r="BS47820" s="152"/>
      <c r="BT47820" s="153"/>
    </row>
    <row r="47821" spans="71:72" x14ac:dyDescent="0.2">
      <c r="BS47821" s="152"/>
      <c r="BT47821" s="153"/>
    </row>
    <row r="47822" spans="71:72" x14ac:dyDescent="0.2">
      <c r="BS47822" s="152"/>
      <c r="BT47822" s="153"/>
    </row>
    <row r="47823" spans="71:72" x14ac:dyDescent="0.2">
      <c r="BS47823" s="152"/>
      <c r="BT47823" s="153"/>
    </row>
    <row r="47824" spans="71:72" x14ac:dyDescent="0.2">
      <c r="BS47824" s="152"/>
      <c r="BT47824" s="153"/>
    </row>
    <row r="47825" spans="71:72" x14ac:dyDescent="0.2">
      <c r="BS47825" s="152"/>
      <c r="BT47825" s="153"/>
    </row>
    <row r="47826" spans="71:72" x14ac:dyDescent="0.2">
      <c r="BS47826" s="152"/>
      <c r="BT47826" s="153"/>
    </row>
    <row r="47827" spans="71:72" x14ac:dyDescent="0.2">
      <c r="BS47827" s="152"/>
      <c r="BT47827" s="153"/>
    </row>
    <row r="47828" spans="71:72" x14ac:dyDescent="0.2">
      <c r="BS47828" s="152"/>
      <c r="BT47828" s="153"/>
    </row>
    <row r="47829" spans="71:72" x14ac:dyDescent="0.2">
      <c r="BS47829" s="152"/>
      <c r="BT47829" s="153"/>
    </row>
    <row r="47830" spans="71:72" x14ac:dyDescent="0.2">
      <c r="BS47830" s="152"/>
      <c r="BT47830" s="153"/>
    </row>
    <row r="47831" spans="71:72" x14ac:dyDescent="0.2">
      <c r="BS47831" s="152"/>
      <c r="BT47831" s="153"/>
    </row>
    <row r="47832" spans="71:72" x14ac:dyDescent="0.2">
      <c r="BS47832" s="152"/>
      <c r="BT47832" s="153"/>
    </row>
    <row r="47833" spans="71:72" x14ac:dyDescent="0.2">
      <c r="BS47833" s="152"/>
      <c r="BT47833" s="153"/>
    </row>
    <row r="47834" spans="71:72" x14ac:dyDescent="0.2">
      <c r="BS47834" s="152"/>
      <c r="BT47834" s="153"/>
    </row>
    <row r="47835" spans="71:72" x14ac:dyDescent="0.2">
      <c r="BS47835" s="152"/>
      <c r="BT47835" s="153"/>
    </row>
    <row r="47836" spans="71:72" x14ac:dyDescent="0.2">
      <c r="BS47836" s="152"/>
      <c r="BT47836" s="153"/>
    </row>
    <row r="47837" spans="71:72" x14ac:dyDescent="0.2">
      <c r="BS47837" s="152"/>
      <c r="BT47837" s="153"/>
    </row>
    <row r="47838" spans="71:72" x14ac:dyDescent="0.2">
      <c r="BS47838" s="152"/>
      <c r="BT47838" s="153"/>
    </row>
    <row r="47839" spans="71:72" x14ac:dyDescent="0.2">
      <c r="BS47839" s="152"/>
      <c r="BT47839" s="153"/>
    </row>
    <row r="47840" spans="71:72" x14ac:dyDescent="0.2">
      <c r="BS47840" s="152"/>
      <c r="BT47840" s="153"/>
    </row>
    <row r="47841" spans="71:72" x14ac:dyDescent="0.2">
      <c r="BS47841" s="152"/>
      <c r="BT47841" s="153"/>
    </row>
    <row r="47842" spans="71:72" x14ac:dyDescent="0.2">
      <c r="BS47842" s="152"/>
      <c r="BT47842" s="153"/>
    </row>
    <row r="47843" spans="71:72" x14ac:dyDescent="0.2">
      <c r="BS47843" s="152"/>
      <c r="BT47843" s="153"/>
    </row>
    <row r="47844" spans="71:72" x14ac:dyDescent="0.2">
      <c r="BS47844" s="152"/>
      <c r="BT47844" s="153"/>
    </row>
    <row r="47845" spans="71:72" x14ac:dyDescent="0.2">
      <c r="BS47845" s="152"/>
      <c r="BT47845" s="153"/>
    </row>
    <row r="47846" spans="71:72" x14ac:dyDescent="0.2">
      <c r="BS47846" s="152"/>
      <c r="BT47846" s="153"/>
    </row>
    <row r="47847" spans="71:72" x14ac:dyDescent="0.2">
      <c r="BS47847" s="152"/>
      <c r="BT47847" s="153"/>
    </row>
    <row r="47848" spans="71:72" x14ac:dyDescent="0.2">
      <c r="BS47848" s="152"/>
      <c r="BT47848" s="153"/>
    </row>
    <row r="47849" spans="71:72" x14ac:dyDescent="0.2">
      <c r="BS47849" s="152"/>
      <c r="BT47849" s="153"/>
    </row>
    <row r="47850" spans="71:72" x14ac:dyDescent="0.2">
      <c r="BS47850" s="152"/>
      <c r="BT47850" s="153"/>
    </row>
    <row r="47851" spans="71:72" x14ac:dyDescent="0.2">
      <c r="BS47851" s="152"/>
      <c r="BT47851" s="153"/>
    </row>
    <row r="47852" spans="71:72" x14ac:dyDescent="0.2">
      <c r="BS47852" s="152"/>
      <c r="BT47852" s="153"/>
    </row>
    <row r="47853" spans="71:72" x14ac:dyDescent="0.2">
      <c r="BS47853" s="152"/>
      <c r="BT47853" s="153"/>
    </row>
    <row r="47854" spans="71:72" x14ac:dyDescent="0.2">
      <c r="BS47854" s="152"/>
      <c r="BT47854" s="153"/>
    </row>
    <row r="47855" spans="71:72" x14ac:dyDescent="0.2">
      <c r="BS47855" s="152"/>
      <c r="BT47855" s="153"/>
    </row>
    <row r="47856" spans="71:72" x14ac:dyDescent="0.2">
      <c r="BS47856" s="152"/>
      <c r="BT47856" s="153"/>
    </row>
    <row r="47857" spans="71:72" x14ac:dyDescent="0.2">
      <c r="BS47857" s="152"/>
      <c r="BT47857" s="153"/>
    </row>
    <row r="47858" spans="71:72" x14ac:dyDescent="0.2">
      <c r="BS47858" s="152"/>
      <c r="BT47858" s="153"/>
    </row>
    <row r="47859" spans="71:72" x14ac:dyDescent="0.2">
      <c r="BS47859" s="152"/>
      <c r="BT47859" s="153"/>
    </row>
    <row r="47860" spans="71:72" x14ac:dyDescent="0.2">
      <c r="BS47860" s="152"/>
      <c r="BT47860" s="153"/>
    </row>
    <row r="47861" spans="71:72" x14ac:dyDescent="0.2">
      <c r="BS47861" s="152"/>
      <c r="BT47861" s="153"/>
    </row>
    <row r="47862" spans="71:72" x14ac:dyDescent="0.2">
      <c r="BS47862" s="152"/>
      <c r="BT47862" s="153"/>
    </row>
    <row r="47863" spans="71:72" x14ac:dyDescent="0.2">
      <c r="BS47863" s="152"/>
      <c r="BT47863" s="153"/>
    </row>
    <row r="47864" spans="71:72" x14ac:dyDescent="0.2">
      <c r="BS47864" s="152"/>
      <c r="BT47864" s="153"/>
    </row>
    <row r="47865" spans="71:72" x14ac:dyDescent="0.2">
      <c r="BS47865" s="152"/>
      <c r="BT47865" s="153"/>
    </row>
    <row r="47866" spans="71:72" x14ac:dyDescent="0.2">
      <c r="BS47866" s="152"/>
      <c r="BT47866" s="153"/>
    </row>
    <row r="47867" spans="71:72" x14ac:dyDescent="0.2">
      <c r="BS47867" s="152"/>
      <c r="BT47867" s="153"/>
    </row>
    <row r="47868" spans="71:72" x14ac:dyDescent="0.2">
      <c r="BS47868" s="152"/>
      <c r="BT47868" s="153"/>
    </row>
    <row r="47869" spans="71:72" x14ac:dyDescent="0.2">
      <c r="BS47869" s="152"/>
      <c r="BT47869" s="153"/>
    </row>
    <row r="47870" spans="71:72" x14ac:dyDescent="0.2">
      <c r="BS47870" s="152"/>
      <c r="BT47870" s="153"/>
    </row>
    <row r="47871" spans="71:72" x14ac:dyDescent="0.2">
      <c r="BS47871" s="152"/>
      <c r="BT47871" s="153"/>
    </row>
    <row r="47872" spans="71:72" x14ac:dyDescent="0.2">
      <c r="BS47872" s="152"/>
      <c r="BT47872" s="153"/>
    </row>
    <row r="47873" spans="71:72" x14ac:dyDescent="0.2">
      <c r="BS47873" s="152"/>
      <c r="BT47873" s="153"/>
    </row>
    <row r="47874" spans="71:72" x14ac:dyDescent="0.2">
      <c r="BS47874" s="152"/>
      <c r="BT47874" s="153"/>
    </row>
    <row r="47875" spans="71:72" x14ac:dyDescent="0.2">
      <c r="BS47875" s="152"/>
      <c r="BT47875" s="153"/>
    </row>
    <row r="47876" spans="71:72" x14ac:dyDescent="0.2">
      <c r="BS47876" s="152"/>
      <c r="BT47876" s="153"/>
    </row>
    <row r="47877" spans="71:72" x14ac:dyDescent="0.2">
      <c r="BS47877" s="152"/>
      <c r="BT47877" s="153"/>
    </row>
    <row r="47878" spans="71:72" x14ac:dyDescent="0.2">
      <c r="BS47878" s="152"/>
      <c r="BT47878" s="153"/>
    </row>
    <row r="47879" spans="71:72" x14ac:dyDescent="0.2">
      <c r="BS47879" s="152"/>
      <c r="BT47879" s="153"/>
    </row>
    <row r="47880" spans="71:72" x14ac:dyDescent="0.2">
      <c r="BS47880" s="152"/>
      <c r="BT47880" s="153"/>
    </row>
    <row r="47881" spans="71:72" x14ac:dyDescent="0.2">
      <c r="BS47881" s="152"/>
      <c r="BT47881" s="153"/>
    </row>
    <row r="47882" spans="71:72" x14ac:dyDescent="0.2">
      <c r="BS47882" s="152"/>
      <c r="BT47882" s="153"/>
    </row>
    <row r="47883" spans="71:72" x14ac:dyDescent="0.2">
      <c r="BS47883" s="152"/>
      <c r="BT47883" s="153"/>
    </row>
    <row r="47884" spans="71:72" x14ac:dyDescent="0.2">
      <c r="BS47884" s="152"/>
      <c r="BT47884" s="153"/>
    </row>
    <row r="47885" spans="71:72" x14ac:dyDescent="0.2">
      <c r="BS47885" s="152"/>
      <c r="BT47885" s="153"/>
    </row>
    <row r="47886" spans="71:72" x14ac:dyDescent="0.2">
      <c r="BS47886" s="152"/>
      <c r="BT47886" s="153"/>
    </row>
    <row r="47887" spans="71:72" x14ac:dyDescent="0.2">
      <c r="BS47887" s="152"/>
      <c r="BT47887" s="153"/>
    </row>
    <row r="47888" spans="71:72" x14ac:dyDescent="0.2">
      <c r="BS47888" s="152"/>
      <c r="BT47888" s="153"/>
    </row>
    <row r="47889" spans="71:72" x14ac:dyDescent="0.2">
      <c r="BS47889" s="152"/>
      <c r="BT47889" s="153"/>
    </row>
    <row r="47890" spans="71:72" x14ac:dyDescent="0.2">
      <c r="BS47890" s="152"/>
      <c r="BT47890" s="153"/>
    </row>
    <row r="47891" spans="71:72" x14ac:dyDescent="0.2">
      <c r="BS47891" s="152"/>
      <c r="BT47891" s="153"/>
    </row>
    <row r="47892" spans="71:72" x14ac:dyDescent="0.2">
      <c r="BS47892" s="152"/>
      <c r="BT47892" s="153"/>
    </row>
    <row r="47893" spans="71:72" x14ac:dyDescent="0.2">
      <c r="BS47893" s="152"/>
      <c r="BT47893" s="153"/>
    </row>
    <row r="47894" spans="71:72" x14ac:dyDescent="0.2">
      <c r="BS47894" s="152"/>
      <c r="BT47894" s="153"/>
    </row>
    <row r="47895" spans="71:72" x14ac:dyDescent="0.2">
      <c r="BS47895" s="152"/>
      <c r="BT47895" s="153"/>
    </row>
    <row r="47896" spans="71:72" x14ac:dyDescent="0.2">
      <c r="BS47896" s="152"/>
      <c r="BT47896" s="153"/>
    </row>
    <row r="47897" spans="71:72" x14ac:dyDescent="0.2">
      <c r="BS47897" s="152"/>
      <c r="BT47897" s="153"/>
    </row>
    <row r="47898" spans="71:72" x14ac:dyDescent="0.2">
      <c r="BS47898" s="152"/>
      <c r="BT47898" s="153"/>
    </row>
    <row r="47899" spans="71:72" x14ac:dyDescent="0.2">
      <c r="BS47899" s="152"/>
      <c r="BT47899" s="153"/>
    </row>
    <row r="47900" spans="71:72" x14ac:dyDescent="0.2">
      <c r="BS47900" s="152"/>
      <c r="BT47900" s="153"/>
    </row>
    <row r="47901" spans="71:72" x14ac:dyDescent="0.2">
      <c r="BS47901" s="152"/>
      <c r="BT47901" s="153"/>
    </row>
    <row r="47902" spans="71:72" x14ac:dyDescent="0.2">
      <c r="BS47902" s="152"/>
      <c r="BT47902" s="153"/>
    </row>
    <row r="47903" spans="71:72" x14ac:dyDescent="0.2">
      <c r="BS47903" s="152"/>
      <c r="BT47903" s="153"/>
    </row>
    <row r="47904" spans="71:72" x14ac:dyDescent="0.2">
      <c r="BS47904" s="152"/>
      <c r="BT47904" s="153"/>
    </row>
    <row r="47905" spans="71:72" x14ac:dyDescent="0.2">
      <c r="BS47905" s="152"/>
      <c r="BT47905" s="153"/>
    </row>
    <row r="47906" spans="71:72" x14ac:dyDescent="0.2">
      <c r="BS47906" s="152"/>
      <c r="BT47906" s="153"/>
    </row>
    <row r="47907" spans="71:72" x14ac:dyDescent="0.2">
      <c r="BS47907" s="152"/>
      <c r="BT47907" s="153"/>
    </row>
    <row r="47908" spans="71:72" x14ac:dyDescent="0.2">
      <c r="BS47908" s="152"/>
      <c r="BT47908" s="153"/>
    </row>
    <row r="47909" spans="71:72" x14ac:dyDescent="0.2">
      <c r="BS47909" s="152"/>
      <c r="BT47909" s="153"/>
    </row>
    <row r="47910" spans="71:72" x14ac:dyDescent="0.2">
      <c r="BS47910" s="152"/>
      <c r="BT47910" s="153"/>
    </row>
    <row r="47911" spans="71:72" x14ac:dyDescent="0.2">
      <c r="BS47911" s="152"/>
      <c r="BT47911" s="153"/>
    </row>
    <row r="47912" spans="71:72" x14ac:dyDescent="0.2">
      <c r="BS47912" s="152"/>
      <c r="BT47912" s="153"/>
    </row>
    <row r="47913" spans="71:72" x14ac:dyDescent="0.2">
      <c r="BS47913" s="152"/>
      <c r="BT47913" s="153"/>
    </row>
    <row r="47914" spans="71:72" x14ac:dyDescent="0.2">
      <c r="BS47914" s="152"/>
      <c r="BT47914" s="153"/>
    </row>
    <row r="47915" spans="71:72" x14ac:dyDescent="0.2">
      <c r="BS47915" s="152"/>
      <c r="BT47915" s="153"/>
    </row>
    <row r="47916" spans="71:72" x14ac:dyDescent="0.2">
      <c r="BS47916" s="152"/>
      <c r="BT47916" s="153"/>
    </row>
    <row r="47917" spans="71:72" x14ac:dyDescent="0.2">
      <c r="BS47917" s="152"/>
      <c r="BT47917" s="153"/>
    </row>
    <row r="47918" spans="71:72" x14ac:dyDescent="0.2">
      <c r="BS47918" s="152"/>
      <c r="BT47918" s="153"/>
    </row>
    <row r="47919" spans="71:72" x14ac:dyDescent="0.2">
      <c r="BS47919" s="152"/>
      <c r="BT47919" s="153"/>
    </row>
    <row r="47920" spans="71:72" x14ac:dyDescent="0.2">
      <c r="BS47920" s="152"/>
      <c r="BT47920" s="153"/>
    </row>
    <row r="47921" spans="71:72" x14ac:dyDescent="0.2">
      <c r="BS47921" s="152"/>
      <c r="BT47921" s="153"/>
    </row>
    <row r="47922" spans="71:72" x14ac:dyDescent="0.2">
      <c r="BS47922" s="152"/>
      <c r="BT47922" s="153"/>
    </row>
    <row r="47923" spans="71:72" x14ac:dyDescent="0.2">
      <c r="BS47923" s="152"/>
      <c r="BT47923" s="153"/>
    </row>
    <row r="47924" spans="71:72" x14ac:dyDescent="0.2">
      <c r="BS47924" s="152"/>
      <c r="BT47924" s="153"/>
    </row>
    <row r="47925" spans="71:72" x14ac:dyDescent="0.2">
      <c r="BS47925" s="152"/>
      <c r="BT47925" s="153"/>
    </row>
    <row r="47926" spans="71:72" x14ac:dyDescent="0.2">
      <c r="BS47926" s="152"/>
      <c r="BT47926" s="153"/>
    </row>
    <row r="47927" spans="71:72" x14ac:dyDescent="0.2">
      <c r="BS47927" s="152"/>
      <c r="BT47927" s="153"/>
    </row>
    <row r="47928" spans="71:72" x14ac:dyDescent="0.2">
      <c r="BS47928" s="152"/>
      <c r="BT47928" s="153"/>
    </row>
    <row r="47929" spans="71:72" x14ac:dyDescent="0.2">
      <c r="BS47929" s="152"/>
      <c r="BT47929" s="153"/>
    </row>
    <row r="47930" spans="71:72" x14ac:dyDescent="0.2">
      <c r="BS47930" s="152"/>
      <c r="BT47930" s="153"/>
    </row>
    <row r="47931" spans="71:72" x14ac:dyDescent="0.2">
      <c r="BS47931" s="152"/>
      <c r="BT47931" s="153"/>
    </row>
    <row r="47932" spans="71:72" x14ac:dyDescent="0.2">
      <c r="BS47932" s="152"/>
      <c r="BT47932" s="153"/>
    </row>
    <row r="47933" spans="71:72" x14ac:dyDescent="0.2">
      <c r="BS47933" s="152"/>
      <c r="BT47933" s="153"/>
    </row>
    <row r="47934" spans="71:72" x14ac:dyDescent="0.2">
      <c r="BS47934" s="152"/>
      <c r="BT47934" s="153"/>
    </row>
    <row r="47935" spans="71:72" x14ac:dyDescent="0.2">
      <c r="BS47935" s="152"/>
      <c r="BT47935" s="153"/>
    </row>
    <row r="47936" spans="71:72" x14ac:dyDescent="0.2">
      <c r="BS47936" s="152"/>
      <c r="BT47936" s="153"/>
    </row>
    <row r="47937" spans="71:72" x14ac:dyDescent="0.2">
      <c r="BS47937" s="152"/>
      <c r="BT47937" s="153"/>
    </row>
    <row r="47938" spans="71:72" x14ac:dyDescent="0.2">
      <c r="BS47938" s="152"/>
      <c r="BT47938" s="153"/>
    </row>
    <row r="47939" spans="71:72" x14ac:dyDescent="0.2">
      <c r="BS47939" s="152"/>
      <c r="BT47939" s="153"/>
    </row>
    <row r="47940" spans="71:72" x14ac:dyDescent="0.2">
      <c r="BS47940" s="152"/>
      <c r="BT47940" s="153"/>
    </row>
    <row r="47941" spans="71:72" x14ac:dyDescent="0.2">
      <c r="BS47941" s="152"/>
      <c r="BT47941" s="153"/>
    </row>
    <row r="47942" spans="71:72" x14ac:dyDescent="0.2">
      <c r="BS47942" s="152"/>
      <c r="BT47942" s="153"/>
    </row>
    <row r="47943" spans="71:72" x14ac:dyDescent="0.2">
      <c r="BS47943" s="152"/>
      <c r="BT47943" s="153"/>
    </row>
    <row r="47944" spans="71:72" x14ac:dyDescent="0.2">
      <c r="BS47944" s="152"/>
      <c r="BT47944" s="153"/>
    </row>
    <row r="47945" spans="71:72" x14ac:dyDescent="0.2">
      <c r="BS47945" s="152"/>
      <c r="BT47945" s="153"/>
    </row>
    <row r="47946" spans="71:72" x14ac:dyDescent="0.2">
      <c r="BS47946" s="152"/>
      <c r="BT47946" s="153"/>
    </row>
    <row r="47947" spans="71:72" x14ac:dyDescent="0.2">
      <c r="BS47947" s="152"/>
      <c r="BT47947" s="153"/>
    </row>
    <row r="47948" spans="71:72" x14ac:dyDescent="0.2">
      <c r="BS47948" s="152"/>
      <c r="BT47948" s="153"/>
    </row>
    <row r="47949" spans="71:72" x14ac:dyDescent="0.2">
      <c r="BS47949" s="152"/>
      <c r="BT47949" s="153"/>
    </row>
    <row r="47950" spans="71:72" x14ac:dyDescent="0.2">
      <c r="BS47950" s="152"/>
      <c r="BT47950" s="153"/>
    </row>
    <row r="47951" spans="71:72" x14ac:dyDescent="0.2">
      <c r="BS47951" s="152"/>
      <c r="BT47951" s="153"/>
    </row>
    <row r="47952" spans="71:72" x14ac:dyDescent="0.2">
      <c r="BS47952" s="152"/>
      <c r="BT47952" s="153"/>
    </row>
    <row r="47953" spans="71:72" x14ac:dyDescent="0.2">
      <c r="BS47953" s="152"/>
      <c r="BT47953" s="153"/>
    </row>
    <row r="47954" spans="71:72" x14ac:dyDescent="0.2">
      <c r="BS47954" s="152"/>
      <c r="BT47954" s="153"/>
    </row>
    <row r="47955" spans="71:72" x14ac:dyDescent="0.2">
      <c r="BS47955" s="152"/>
      <c r="BT47955" s="153"/>
    </row>
    <row r="47956" spans="71:72" x14ac:dyDescent="0.2">
      <c r="BS47956" s="152"/>
      <c r="BT47956" s="153"/>
    </row>
    <row r="47957" spans="71:72" x14ac:dyDescent="0.2">
      <c r="BS47957" s="152"/>
      <c r="BT47957" s="153"/>
    </row>
    <row r="47958" spans="71:72" x14ac:dyDescent="0.2">
      <c r="BS47958" s="152"/>
      <c r="BT47958" s="153"/>
    </row>
    <row r="47959" spans="71:72" x14ac:dyDescent="0.2">
      <c r="BS47959" s="152"/>
      <c r="BT47959" s="153"/>
    </row>
    <row r="47960" spans="71:72" x14ac:dyDescent="0.2">
      <c r="BS47960" s="152"/>
      <c r="BT47960" s="153"/>
    </row>
    <row r="47961" spans="71:72" x14ac:dyDescent="0.2">
      <c r="BS47961" s="152"/>
      <c r="BT47961" s="153"/>
    </row>
    <row r="47962" spans="71:72" x14ac:dyDescent="0.2">
      <c r="BS47962" s="152"/>
      <c r="BT47962" s="153"/>
    </row>
    <row r="47963" spans="71:72" x14ac:dyDescent="0.2">
      <c r="BS47963" s="152"/>
      <c r="BT47963" s="153"/>
    </row>
    <row r="47964" spans="71:72" x14ac:dyDescent="0.2">
      <c r="BS47964" s="152"/>
      <c r="BT47964" s="153"/>
    </row>
    <row r="47965" spans="71:72" x14ac:dyDescent="0.2">
      <c r="BS47965" s="152"/>
      <c r="BT47965" s="153"/>
    </row>
    <row r="47966" spans="71:72" x14ac:dyDescent="0.2">
      <c r="BS47966" s="152"/>
      <c r="BT47966" s="153"/>
    </row>
    <row r="47967" spans="71:72" x14ac:dyDescent="0.2">
      <c r="BS47967" s="152"/>
      <c r="BT47967" s="153"/>
    </row>
    <row r="47968" spans="71:72" x14ac:dyDescent="0.2">
      <c r="BS47968" s="152"/>
      <c r="BT47968" s="153"/>
    </row>
    <row r="47969" spans="71:72" x14ac:dyDescent="0.2">
      <c r="BS47969" s="152"/>
      <c r="BT47969" s="153"/>
    </row>
    <row r="47970" spans="71:72" x14ac:dyDescent="0.2">
      <c r="BS47970" s="152"/>
      <c r="BT47970" s="153"/>
    </row>
    <row r="47971" spans="71:72" x14ac:dyDescent="0.2">
      <c r="BS47971" s="152"/>
      <c r="BT47971" s="153"/>
    </row>
    <row r="47972" spans="71:72" x14ac:dyDescent="0.2">
      <c r="BS47972" s="152"/>
      <c r="BT47972" s="153"/>
    </row>
    <row r="47973" spans="71:72" x14ac:dyDescent="0.2">
      <c r="BS47973" s="152"/>
      <c r="BT47973" s="153"/>
    </row>
    <row r="47974" spans="71:72" x14ac:dyDescent="0.2">
      <c r="BS47974" s="152"/>
      <c r="BT47974" s="153"/>
    </row>
    <row r="47975" spans="71:72" x14ac:dyDescent="0.2">
      <c r="BS47975" s="152"/>
      <c r="BT47975" s="153"/>
    </row>
    <row r="47976" spans="71:72" x14ac:dyDescent="0.2">
      <c r="BS47976" s="152"/>
      <c r="BT47976" s="153"/>
    </row>
    <row r="47977" spans="71:72" x14ac:dyDescent="0.2">
      <c r="BS47977" s="152"/>
      <c r="BT47977" s="153"/>
    </row>
    <row r="47978" spans="71:72" x14ac:dyDescent="0.2">
      <c r="BS47978" s="152"/>
      <c r="BT47978" s="153"/>
    </row>
    <row r="47979" spans="71:72" x14ac:dyDescent="0.2">
      <c r="BS47979" s="152"/>
      <c r="BT47979" s="153"/>
    </row>
    <row r="47980" spans="71:72" x14ac:dyDescent="0.2">
      <c r="BS47980" s="152"/>
      <c r="BT47980" s="153"/>
    </row>
    <row r="47981" spans="71:72" x14ac:dyDescent="0.2">
      <c r="BS47981" s="152"/>
      <c r="BT47981" s="153"/>
    </row>
    <row r="47982" spans="71:72" x14ac:dyDescent="0.2">
      <c r="BS47982" s="152"/>
      <c r="BT47982" s="153"/>
    </row>
    <row r="47983" spans="71:72" x14ac:dyDescent="0.2">
      <c r="BS47983" s="152"/>
      <c r="BT47983" s="153"/>
    </row>
    <row r="47984" spans="71:72" x14ac:dyDescent="0.2">
      <c r="BS47984" s="152"/>
      <c r="BT47984" s="153"/>
    </row>
    <row r="47985" spans="71:72" x14ac:dyDescent="0.2">
      <c r="BS47985" s="152"/>
      <c r="BT47985" s="153"/>
    </row>
    <row r="47986" spans="71:72" x14ac:dyDescent="0.2">
      <c r="BS47986" s="152"/>
      <c r="BT47986" s="153"/>
    </row>
    <row r="47987" spans="71:72" x14ac:dyDescent="0.2">
      <c r="BS47987" s="152"/>
      <c r="BT47987" s="153"/>
    </row>
    <row r="47988" spans="71:72" x14ac:dyDescent="0.2">
      <c r="BS47988" s="152"/>
      <c r="BT47988" s="153"/>
    </row>
    <row r="47989" spans="71:72" x14ac:dyDescent="0.2">
      <c r="BS47989" s="152"/>
      <c r="BT47989" s="153"/>
    </row>
    <row r="47990" spans="71:72" x14ac:dyDescent="0.2">
      <c r="BS47990" s="152"/>
      <c r="BT47990" s="153"/>
    </row>
    <row r="47991" spans="71:72" x14ac:dyDescent="0.2">
      <c r="BS47991" s="152"/>
      <c r="BT47991" s="153"/>
    </row>
    <row r="47992" spans="71:72" x14ac:dyDescent="0.2">
      <c r="BS47992" s="152"/>
      <c r="BT47992" s="153"/>
    </row>
    <row r="47993" spans="71:72" x14ac:dyDescent="0.2">
      <c r="BS47993" s="152"/>
      <c r="BT47993" s="153"/>
    </row>
    <row r="47994" spans="71:72" x14ac:dyDescent="0.2">
      <c r="BS47994" s="152"/>
      <c r="BT47994" s="153"/>
    </row>
    <row r="47995" spans="71:72" x14ac:dyDescent="0.2">
      <c r="BS47995" s="152"/>
      <c r="BT47995" s="153"/>
    </row>
    <row r="47996" spans="71:72" x14ac:dyDescent="0.2">
      <c r="BS47996" s="152"/>
      <c r="BT47996" s="153"/>
    </row>
    <row r="47997" spans="71:72" x14ac:dyDescent="0.2">
      <c r="BS47997" s="152"/>
      <c r="BT47997" s="153"/>
    </row>
    <row r="47998" spans="71:72" x14ac:dyDescent="0.2">
      <c r="BS47998" s="152"/>
      <c r="BT47998" s="153"/>
    </row>
    <row r="47999" spans="71:72" x14ac:dyDescent="0.2">
      <c r="BS47999" s="152"/>
      <c r="BT47999" s="153"/>
    </row>
    <row r="48000" spans="71:72" x14ac:dyDescent="0.2">
      <c r="BS48000" s="152"/>
      <c r="BT48000" s="153"/>
    </row>
    <row r="48001" spans="71:72" x14ac:dyDescent="0.2">
      <c r="BS48001" s="152"/>
      <c r="BT48001" s="153"/>
    </row>
    <row r="48002" spans="71:72" x14ac:dyDescent="0.2">
      <c r="BS48002" s="152"/>
      <c r="BT48002" s="153"/>
    </row>
    <row r="48003" spans="71:72" x14ac:dyDescent="0.2">
      <c r="BS48003" s="152"/>
      <c r="BT48003" s="153"/>
    </row>
    <row r="48004" spans="71:72" x14ac:dyDescent="0.2">
      <c r="BS48004" s="152"/>
      <c r="BT48004" s="153"/>
    </row>
    <row r="48005" spans="71:72" x14ac:dyDescent="0.2">
      <c r="BS48005" s="152"/>
      <c r="BT48005" s="153"/>
    </row>
    <row r="48006" spans="71:72" x14ac:dyDescent="0.2">
      <c r="BS48006" s="152"/>
      <c r="BT48006" s="153"/>
    </row>
    <row r="48007" spans="71:72" x14ac:dyDescent="0.2">
      <c r="BS48007" s="152"/>
      <c r="BT48007" s="153"/>
    </row>
    <row r="48008" spans="71:72" x14ac:dyDescent="0.2">
      <c r="BS48008" s="152"/>
      <c r="BT48008" s="153"/>
    </row>
    <row r="48009" spans="71:72" x14ac:dyDescent="0.2">
      <c r="BS48009" s="152"/>
      <c r="BT48009" s="153"/>
    </row>
    <row r="48010" spans="71:72" x14ac:dyDescent="0.2">
      <c r="BS48010" s="152"/>
      <c r="BT48010" s="153"/>
    </row>
    <row r="48011" spans="71:72" x14ac:dyDescent="0.2">
      <c r="BS48011" s="152"/>
      <c r="BT48011" s="153"/>
    </row>
    <row r="48012" spans="71:72" x14ac:dyDescent="0.2">
      <c r="BS48012" s="152"/>
      <c r="BT48012" s="153"/>
    </row>
    <row r="48013" spans="71:72" x14ac:dyDescent="0.2">
      <c r="BS48013" s="152"/>
      <c r="BT48013" s="153"/>
    </row>
    <row r="48014" spans="71:72" x14ac:dyDescent="0.2">
      <c r="BS48014" s="152"/>
      <c r="BT48014" s="153"/>
    </row>
    <row r="48015" spans="71:72" x14ac:dyDescent="0.2">
      <c r="BS48015" s="152"/>
      <c r="BT48015" s="153"/>
    </row>
    <row r="48016" spans="71:72" x14ac:dyDescent="0.2">
      <c r="BS48016" s="152"/>
      <c r="BT48016" s="153"/>
    </row>
    <row r="48017" spans="71:72" x14ac:dyDescent="0.2">
      <c r="BS48017" s="152"/>
      <c r="BT48017" s="153"/>
    </row>
    <row r="48018" spans="71:72" x14ac:dyDescent="0.2">
      <c r="BS48018" s="152"/>
      <c r="BT48018" s="153"/>
    </row>
    <row r="48019" spans="71:72" x14ac:dyDescent="0.2">
      <c r="BS48019" s="152"/>
      <c r="BT48019" s="153"/>
    </row>
    <row r="48020" spans="71:72" x14ac:dyDescent="0.2">
      <c r="BS48020" s="152"/>
      <c r="BT48020" s="153"/>
    </row>
    <row r="48021" spans="71:72" x14ac:dyDescent="0.2">
      <c r="BS48021" s="152"/>
      <c r="BT48021" s="153"/>
    </row>
    <row r="48022" spans="71:72" x14ac:dyDescent="0.2">
      <c r="BS48022" s="152"/>
      <c r="BT48022" s="153"/>
    </row>
    <row r="48023" spans="71:72" x14ac:dyDescent="0.2">
      <c r="BS48023" s="152"/>
      <c r="BT48023" s="153"/>
    </row>
    <row r="48024" spans="71:72" x14ac:dyDescent="0.2">
      <c r="BS48024" s="152"/>
      <c r="BT48024" s="153"/>
    </row>
    <row r="48025" spans="71:72" x14ac:dyDescent="0.2">
      <c r="BS48025" s="152"/>
      <c r="BT48025" s="153"/>
    </row>
    <row r="48026" spans="71:72" x14ac:dyDescent="0.2">
      <c r="BS48026" s="152"/>
      <c r="BT48026" s="153"/>
    </row>
    <row r="48027" spans="71:72" x14ac:dyDescent="0.2">
      <c r="BS48027" s="152"/>
      <c r="BT48027" s="153"/>
    </row>
    <row r="48028" spans="71:72" x14ac:dyDescent="0.2">
      <c r="BS48028" s="152"/>
      <c r="BT48028" s="153"/>
    </row>
    <row r="48029" spans="71:72" x14ac:dyDescent="0.2">
      <c r="BS48029" s="152"/>
      <c r="BT48029" s="153"/>
    </row>
    <row r="48030" spans="71:72" x14ac:dyDescent="0.2">
      <c r="BS48030" s="152"/>
      <c r="BT48030" s="153"/>
    </row>
    <row r="48031" spans="71:72" x14ac:dyDescent="0.2">
      <c r="BS48031" s="152"/>
      <c r="BT48031" s="153"/>
    </row>
    <row r="48032" spans="71:72" x14ac:dyDescent="0.2">
      <c r="BS48032" s="152"/>
      <c r="BT48032" s="153"/>
    </row>
    <row r="48033" spans="71:72" x14ac:dyDescent="0.2">
      <c r="BS48033" s="152"/>
      <c r="BT48033" s="153"/>
    </row>
    <row r="48034" spans="71:72" x14ac:dyDescent="0.2">
      <c r="BS48034" s="152"/>
      <c r="BT48034" s="153"/>
    </row>
    <row r="48035" spans="71:72" x14ac:dyDescent="0.2">
      <c r="BS48035" s="152"/>
      <c r="BT48035" s="153"/>
    </row>
    <row r="48036" spans="71:72" x14ac:dyDescent="0.2">
      <c r="BS48036" s="152"/>
      <c r="BT48036" s="153"/>
    </row>
    <row r="48037" spans="71:72" x14ac:dyDescent="0.2">
      <c r="BS48037" s="152"/>
      <c r="BT48037" s="153"/>
    </row>
    <row r="48038" spans="71:72" x14ac:dyDescent="0.2">
      <c r="BS48038" s="152"/>
      <c r="BT48038" s="153"/>
    </row>
    <row r="48039" spans="71:72" x14ac:dyDescent="0.2">
      <c r="BS48039" s="152"/>
      <c r="BT48039" s="153"/>
    </row>
    <row r="48040" spans="71:72" x14ac:dyDescent="0.2">
      <c r="BS48040" s="152"/>
      <c r="BT48040" s="153"/>
    </row>
    <row r="48041" spans="71:72" x14ac:dyDescent="0.2">
      <c r="BS48041" s="152"/>
      <c r="BT48041" s="153"/>
    </row>
    <row r="48042" spans="71:72" x14ac:dyDescent="0.2">
      <c r="BS48042" s="152"/>
      <c r="BT48042" s="153"/>
    </row>
    <row r="48043" spans="71:72" x14ac:dyDescent="0.2">
      <c r="BS48043" s="152"/>
      <c r="BT48043" s="153"/>
    </row>
    <row r="48044" spans="71:72" x14ac:dyDescent="0.2">
      <c r="BS48044" s="152"/>
      <c r="BT48044" s="153"/>
    </row>
    <row r="48045" spans="71:72" x14ac:dyDescent="0.2">
      <c r="BS48045" s="152"/>
      <c r="BT48045" s="153"/>
    </row>
    <row r="48046" spans="71:72" x14ac:dyDescent="0.2">
      <c r="BS48046" s="152"/>
      <c r="BT48046" s="153"/>
    </row>
    <row r="48047" spans="71:72" x14ac:dyDescent="0.2">
      <c r="BS48047" s="152"/>
      <c r="BT48047" s="153"/>
    </row>
    <row r="48048" spans="71:72" x14ac:dyDescent="0.2">
      <c r="BS48048" s="152"/>
      <c r="BT48048" s="153"/>
    </row>
    <row r="48049" spans="71:72" x14ac:dyDescent="0.2">
      <c r="BS48049" s="152"/>
      <c r="BT48049" s="153"/>
    </row>
    <row r="48050" spans="71:72" x14ac:dyDescent="0.2">
      <c r="BS48050" s="152"/>
      <c r="BT48050" s="153"/>
    </row>
    <row r="48051" spans="71:72" x14ac:dyDescent="0.2">
      <c r="BS48051" s="152"/>
      <c r="BT48051" s="153"/>
    </row>
    <row r="48052" spans="71:72" x14ac:dyDescent="0.2">
      <c r="BS48052" s="152"/>
      <c r="BT48052" s="153"/>
    </row>
    <row r="48053" spans="71:72" x14ac:dyDescent="0.2">
      <c r="BS48053" s="152"/>
      <c r="BT48053" s="153"/>
    </row>
    <row r="48054" spans="71:72" x14ac:dyDescent="0.2">
      <c r="BS48054" s="152"/>
      <c r="BT48054" s="153"/>
    </row>
    <row r="48055" spans="71:72" x14ac:dyDescent="0.2">
      <c r="BS48055" s="152"/>
      <c r="BT48055" s="153"/>
    </row>
    <row r="48056" spans="71:72" x14ac:dyDescent="0.2">
      <c r="BS48056" s="152"/>
      <c r="BT48056" s="153"/>
    </row>
    <row r="48057" spans="71:72" x14ac:dyDescent="0.2">
      <c r="BS48057" s="152"/>
      <c r="BT48057" s="153"/>
    </row>
    <row r="48058" spans="71:72" x14ac:dyDescent="0.2">
      <c r="BS48058" s="152"/>
      <c r="BT48058" s="153"/>
    </row>
    <row r="48059" spans="71:72" x14ac:dyDescent="0.2">
      <c r="BS48059" s="152"/>
      <c r="BT48059" s="153"/>
    </row>
    <row r="48060" spans="71:72" x14ac:dyDescent="0.2">
      <c r="BS48060" s="152"/>
      <c r="BT48060" s="153"/>
    </row>
    <row r="48061" spans="71:72" x14ac:dyDescent="0.2">
      <c r="BS48061" s="152"/>
      <c r="BT48061" s="153"/>
    </row>
    <row r="48062" spans="71:72" x14ac:dyDescent="0.2">
      <c r="BS48062" s="152"/>
      <c r="BT48062" s="153"/>
    </row>
    <row r="48063" spans="71:72" x14ac:dyDescent="0.2">
      <c r="BS48063" s="152"/>
      <c r="BT48063" s="153"/>
    </row>
    <row r="48064" spans="71:72" x14ac:dyDescent="0.2">
      <c r="BS48064" s="152"/>
      <c r="BT48064" s="153"/>
    </row>
    <row r="48065" spans="71:72" x14ac:dyDescent="0.2">
      <c r="BS48065" s="152"/>
      <c r="BT48065" s="153"/>
    </row>
    <row r="48066" spans="71:72" x14ac:dyDescent="0.2">
      <c r="BS48066" s="152"/>
      <c r="BT48066" s="153"/>
    </row>
    <row r="48067" spans="71:72" x14ac:dyDescent="0.2">
      <c r="BS48067" s="152"/>
      <c r="BT48067" s="153"/>
    </row>
    <row r="48068" spans="71:72" x14ac:dyDescent="0.2">
      <c r="BS48068" s="152"/>
      <c r="BT48068" s="153"/>
    </row>
    <row r="48069" spans="71:72" x14ac:dyDescent="0.2">
      <c r="BS48069" s="152"/>
      <c r="BT48069" s="153"/>
    </row>
    <row r="48070" spans="71:72" x14ac:dyDescent="0.2">
      <c r="BS48070" s="152"/>
      <c r="BT48070" s="153"/>
    </row>
    <row r="48071" spans="71:72" x14ac:dyDescent="0.2">
      <c r="BS48071" s="152"/>
      <c r="BT48071" s="153"/>
    </row>
    <row r="48072" spans="71:72" x14ac:dyDescent="0.2">
      <c r="BS48072" s="152"/>
      <c r="BT48072" s="153"/>
    </row>
    <row r="48073" spans="71:72" x14ac:dyDescent="0.2">
      <c r="BS48073" s="152"/>
      <c r="BT48073" s="153"/>
    </row>
    <row r="48074" spans="71:72" x14ac:dyDescent="0.2">
      <c r="BS48074" s="152"/>
      <c r="BT48074" s="153"/>
    </row>
    <row r="48075" spans="71:72" x14ac:dyDescent="0.2">
      <c r="BS48075" s="152"/>
      <c r="BT48075" s="153"/>
    </row>
    <row r="48076" spans="71:72" x14ac:dyDescent="0.2">
      <c r="BS48076" s="152"/>
      <c r="BT48076" s="153"/>
    </row>
    <row r="48077" spans="71:72" x14ac:dyDescent="0.2">
      <c r="BS48077" s="152"/>
      <c r="BT48077" s="153"/>
    </row>
    <row r="48078" spans="71:72" x14ac:dyDescent="0.2">
      <c r="BS48078" s="152"/>
      <c r="BT48078" s="153"/>
    </row>
    <row r="48079" spans="71:72" x14ac:dyDescent="0.2">
      <c r="BS48079" s="152"/>
      <c r="BT48079" s="153"/>
    </row>
    <row r="48080" spans="71:72" x14ac:dyDescent="0.2">
      <c r="BS48080" s="152"/>
      <c r="BT48080" s="153"/>
    </row>
    <row r="48081" spans="71:72" x14ac:dyDescent="0.2">
      <c r="BS48081" s="152"/>
      <c r="BT48081" s="153"/>
    </row>
    <row r="48082" spans="71:72" x14ac:dyDescent="0.2">
      <c r="BS48082" s="152"/>
      <c r="BT48082" s="153"/>
    </row>
    <row r="48083" spans="71:72" x14ac:dyDescent="0.2">
      <c r="BS48083" s="152"/>
      <c r="BT48083" s="153"/>
    </row>
    <row r="48084" spans="71:72" x14ac:dyDescent="0.2">
      <c r="BS48084" s="152"/>
      <c r="BT48084" s="153"/>
    </row>
    <row r="48085" spans="71:72" x14ac:dyDescent="0.2">
      <c r="BS48085" s="152"/>
      <c r="BT48085" s="153"/>
    </row>
    <row r="48086" spans="71:72" x14ac:dyDescent="0.2">
      <c r="BS48086" s="152"/>
      <c r="BT48086" s="153"/>
    </row>
    <row r="48087" spans="71:72" x14ac:dyDescent="0.2">
      <c r="BS48087" s="152"/>
      <c r="BT48087" s="153"/>
    </row>
    <row r="48088" spans="71:72" x14ac:dyDescent="0.2">
      <c r="BS48088" s="152"/>
      <c r="BT48088" s="153"/>
    </row>
    <row r="48089" spans="71:72" x14ac:dyDescent="0.2">
      <c r="BS48089" s="152"/>
      <c r="BT48089" s="153"/>
    </row>
    <row r="48090" spans="71:72" x14ac:dyDescent="0.2">
      <c r="BS48090" s="152"/>
      <c r="BT48090" s="153"/>
    </row>
    <row r="48091" spans="71:72" x14ac:dyDescent="0.2">
      <c r="BS48091" s="152"/>
      <c r="BT48091" s="153"/>
    </row>
    <row r="48092" spans="71:72" x14ac:dyDescent="0.2">
      <c r="BS48092" s="152"/>
      <c r="BT48092" s="153"/>
    </row>
    <row r="48093" spans="71:72" x14ac:dyDescent="0.2">
      <c r="BS48093" s="152"/>
      <c r="BT48093" s="153"/>
    </row>
    <row r="48094" spans="71:72" x14ac:dyDescent="0.2">
      <c r="BS48094" s="152"/>
      <c r="BT48094" s="153"/>
    </row>
    <row r="48095" spans="71:72" x14ac:dyDescent="0.2">
      <c r="BS48095" s="152"/>
      <c r="BT48095" s="153"/>
    </row>
    <row r="48096" spans="71:72" x14ac:dyDescent="0.2">
      <c r="BS48096" s="152"/>
      <c r="BT48096" s="153"/>
    </row>
    <row r="48097" spans="71:72" x14ac:dyDescent="0.2">
      <c r="BS48097" s="152"/>
      <c r="BT48097" s="153"/>
    </row>
    <row r="48098" spans="71:72" x14ac:dyDescent="0.2">
      <c r="BS48098" s="152"/>
      <c r="BT48098" s="153"/>
    </row>
    <row r="48099" spans="71:72" x14ac:dyDescent="0.2">
      <c r="BS48099" s="152"/>
      <c r="BT48099" s="153"/>
    </row>
    <row r="48100" spans="71:72" x14ac:dyDescent="0.2">
      <c r="BS48100" s="152"/>
      <c r="BT48100" s="153"/>
    </row>
    <row r="48101" spans="71:72" x14ac:dyDescent="0.2">
      <c r="BS48101" s="152"/>
      <c r="BT48101" s="153"/>
    </row>
    <row r="48102" spans="71:72" x14ac:dyDescent="0.2">
      <c r="BS48102" s="152"/>
      <c r="BT48102" s="153"/>
    </row>
    <row r="48103" spans="71:72" x14ac:dyDescent="0.2">
      <c r="BS48103" s="152"/>
      <c r="BT48103" s="153"/>
    </row>
    <row r="48104" spans="71:72" x14ac:dyDescent="0.2">
      <c r="BS48104" s="152"/>
      <c r="BT48104" s="153"/>
    </row>
    <row r="48105" spans="71:72" x14ac:dyDescent="0.2">
      <c r="BS48105" s="152"/>
      <c r="BT48105" s="153"/>
    </row>
    <row r="48106" spans="71:72" x14ac:dyDescent="0.2">
      <c r="BS48106" s="152"/>
      <c r="BT48106" s="153"/>
    </row>
    <row r="48107" spans="71:72" x14ac:dyDescent="0.2">
      <c r="BS48107" s="152"/>
      <c r="BT48107" s="153"/>
    </row>
    <row r="48108" spans="71:72" x14ac:dyDescent="0.2">
      <c r="BS48108" s="152"/>
      <c r="BT48108" s="153"/>
    </row>
    <row r="48109" spans="71:72" x14ac:dyDescent="0.2">
      <c r="BS48109" s="152"/>
      <c r="BT48109" s="153"/>
    </row>
    <row r="48110" spans="71:72" x14ac:dyDescent="0.2">
      <c r="BS48110" s="152"/>
      <c r="BT48110" s="153"/>
    </row>
    <row r="48111" spans="71:72" x14ac:dyDescent="0.2">
      <c r="BS48111" s="152"/>
      <c r="BT48111" s="153"/>
    </row>
    <row r="48112" spans="71:72" x14ac:dyDescent="0.2">
      <c r="BS48112" s="152"/>
      <c r="BT48112" s="153"/>
    </row>
    <row r="48113" spans="71:72" x14ac:dyDescent="0.2">
      <c r="BS48113" s="152"/>
      <c r="BT48113" s="153"/>
    </row>
    <row r="48114" spans="71:72" x14ac:dyDescent="0.2">
      <c r="BS48114" s="152"/>
      <c r="BT48114" s="153"/>
    </row>
    <row r="48115" spans="71:72" x14ac:dyDescent="0.2">
      <c r="BS48115" s="152"/>
      <c r="BT48115" s="153"/>
    </row>
    <row r="48116" spans="71:72" x14ac:dyDescent="0.2">
      <c r="BS48116" s="152"/>
      <c r="BT48116" s="153"/>
    </row>
    <row r="48117" spans="71:72" x14ac:dyDescent="0.2">
      <c r="BS48117" s="152"/>
      <c r="BT48117" s="153"/>
    </row>
    <row r="48118" spans="71:72" x14ac:dyDescent="0.2">
      <c r="BS48118" s="152"/>
      <c r="BT48118" s="153"/>
    </row>
    <row r="48119" spans="71:72" x14ac:dyDescent="0.2">
      <c r="BS48119" s="152"/>
      <c r="BT48119" s="153"/>
    </row>
    <row r="48120" spans="71:72" x14ac:dyDescent="0.2">
      <c r="BS48120" s="152"/>
      <c r="BT48120" s="153"/>
    </row>
    <row r="48121" spans="71:72" x14ac:dyDescent="0.2">
      <c r="BS48121" s="152"/>
      <c r="BT48121" s="153"/>
    </row>
    <row r="48122" spans="71:72" x14ac:dyDescent="0.2">
      <c r="BS48122" s="152"/>
      <c r="BT48122" s="153"/>
    </row>
    <row r="48123" spans="71:72" x14ac:dyDescent="0.2">
      <c r="BS48123" s="152"/>
      <c r="BT48123" s="153"/>
    </row>
    <row r="48124" spans="71:72" x14ac:dyDescent="0.2">
      <c r="BS48124" s="152"/>
      <c r="BT48124" s="153"/>
    </row>
    <row r="48125" spans="71:72" x14ac:dyDescent="0.2">
      <c r="BS48125" s="152"/>
      <c r="BT48125" s="153"/>
    </row>
    <row r="48126" spans="71:72" x14ac:dyDescent="0.2">
      <c r="BS48126" s="152"/>
      <c r="BT48126" s="153"/>
    </row>
    <row r="48127" spans="71:72" x14ac:dyDescent="0.2">
      <c r="BS48127" s="152"/>
      <c r="BT48127" s="153"/>
    </row>
    <row r="48128" spans="71:72" x14ac:dyDescent="0.2">
      <c r="BS48128" s="152"/>
      <c r="BT48128" s="153"/>
    </row>
    <row r="48129" spans="71:72" x14ac:dyDescent="0.2">
      <c r="BS48129" s="152"/>
      <c r="BT48129" s="153"/>
    </row>
    <row r="48130" spans="71:72" x14ac:dyDescent="0.2">
      <c r="BS48130" s="152"/>
      <c r="BT48130" s="153"/>
    </row>
    <row r="48131" spans="71:72" x14ac:dyDescent="0.2">
      <c r="BS48131" s="152"/>
      <c r="BT48131" s="153"/>
    </row>
    <row r="48132" spans="71:72" x14ac:dyDescent="0.2">
      <c r="BS48132" s="152"/>
      <c r="BT48132" s="153"/>
    </row>
    <row r="48133" spans="71:72" x14ac:dyDescent="0.2">
      <c r="BS48133" s="152"/>
      <c r="BT48133" s="153"/>
    </row>
    <row r="48134" spans="71:72" x14ac:dyDescent="0.2">
      <c r="BS48134" s="152"/>
      <c r="BT48134" s="153"/>
    </row>
    <row r="48135" spans="71:72" x14ac:dyDescent="0.2">
      <c r="BS48135" s="152"/>
      <c r="BT48135" s="153"/>
    </row>
    <row r="48136" spans="71:72" x14ac:dyDescent="0.2">
      <c r="BS48136" s="152"/>
      <c r="BT48136" s="153"/>
    </row>
    <row r="48137" spans="71:72" x14ac:dyDescent="0.2">
      <c r="BS48137" s="152"/>
      <c r="BT48137" s="153"/>
    </row>
    <row r="48138" spans="71:72" x14ac:dyDescent="0.2">
      <c r="BS48138" s="152"/>
      <c r="BT48138" s="153"/>
    </row>
    <row r="48139" spans="71:72" x14ac:dyDescent="0.2">
      <c r="BS48139" s="152"/>
      <c r="BT48139" s="153"/>
    </row>
    <row r="48140" spans="71:72" x14ac:dyDescent="0.2">
      <c r="BS48140" s="152"/>
      <c r="BT48140" s="153"/>
    </row>
    <row r="48141" spans="71:72" x14ac:dyDescent="0.2">
      <c r="BS48141" s="152"/>
      <c r="BT48141" s="153"/>
    </row>
    <row r="48142" spans="71:72" x14ac:dyDescent="0.2">
      <c r="BS48142" s="152"/>
      <c r="BT48142" s="153"/>
    </row>
    <row r="48143" spans="71:72" x14ac:dyDescent="0.2">
      <c r="BS48143" s="152"/>
      <c r="BT48143" s="153"/>
    </row>
    <row r="48144" spans="71:72" x14ac:dyDescent="0.2">
      <c r="BS48144" s="152"/>
      <c r="BT48144" s="153"/>
    </row>
    <row r="48145" spans="71:72" x14ac:dyDescent="0.2">
      <c r="BS48145" s="152"/>
      <c r="BT48145" s="153"/>
    </row>
    <row r="48146" spans="71:72" x14ac:dyDescent="0.2">
      <c r="BS48146" s="152"/>
      <c r="BT48146" s="153"/>
    </row>
    <row r="48147" spans="71:72" x14ac:dyDescent="0.2">
      <c r="BS48147" s="152"/>
      <c r="BT48147" s="153"/>
    </row>
    <row r="48148" spans="71:72" x14ac:dyDescent="0.2">
      <c r="BS48148" s="152"/>
      <c r="BT48148" s="153"/>
    </row>
    <row r="48149" spans="71:72" x14ac:dyDescent="0.2">
      <c r="BS48149" s="152"/>
      <c r="BT48149" s="153"/>
    </row>
    <row r="48150" spans="71:72" x14ac:dyDescent="0.2">
      <c r="BS48150" s="152"/>
      <c r="BT48150" s="153"/>
    </row>
    <row r="48151" spans="71:72" x14ac:dyDescent="0.2">
      <c r="BS48151" s="152"/>
      <c r="BT48151" s="153"/>
    </row>
    <row r="48152" spans="71:72" x14ac:dyDescent="0.2">
      <c r="BS48152" s="152"/>
      <c r="BT48152" s="153"/>
    </row>
    <row r="48153" spans="71:72" x14ac:dyDescent="0.2">
      <c r="BS48153" s="152"/>
      <c r="BT48153" s="153"/>
    </row>
    <row r="48154" spans="71:72" x14ac:dyDescent="0.2">
      <c r="BS48154" s="152"/>
      <c r="BT48154" s="153"/>
    </row>
    <row r="48155" spans="71:72" x14ac:dyDescent="0.2">
      <c r="BS48155" s="152"/>
      <c r="BT48155" s="153"/>
    </row>
    <row r="48156" spans="71:72" x14ac:dyDescent="0.2">
      <c r="BS48156" s="152"/>
      <c r="BT48156" s="153"/>
    </row>
    <row r="48157" spans="71:72" x14ac:dyDescent="0.2">
      <c r="BS48157" s="152"/>
      <c r="BT48157" s="153"/>
    </row>
    <row r="48158" spans="71:72" x14ac:dyDescent="0.2">
      <c r="BS48158" s="152"/>
      <c r="BT48158" s="153"/>
    </row>
    <row r="48159" spans="71:72" x14ac:dyDescent="0.2">
      <c r="BS48159" s="152"/>
      <c r="BT48159" s="153"/>
    </row>
    <row r="48160" spans="71:72" x14ac:dyDescent="0.2">
      <c r="BS48160" s="152"/>
      <c r="BT48160" s="153"/>
    </row>
    <row r="48161" spans="71:72" x14ac:dyDescent="0.2">
      <c r="BS48161" s="152"/>
      <c r="BT48161" s="153"/>
    </row>
    <row r="48162" spans="71:72" x14ac:dyDescent="0.2">
      <c r="BS48162" s="152"/>
      <c r="BT48162" s="153"/>
    </row>
    <row r="48163" spans="71:72" x14ac:dyDescent="0.2">
      <c r="BS48163" s="152"/>
      <c r="BT48163" s="153"/>
    </row>
    <row r="48164" spans="71:72" x14ac:dyDescent="0.2">
      <c r="BS48164" s="152"/>
      <c r="BT48164" s="153"/>
    </row>
    <row r="48165" spans="71:72" x14ac:dyDescent="0.2">
      <c r="BS48165" s="152"/>
      <c r="BT48165" s="153"/>
    </row>
    <row r="48166" spans="71:72" x14ac:dyDescent="0.2">
      <c r="BS48166" s="152"/>
      <c r="BT48166" s="153"/>
    </row>
    <row r="48167" spans="71:72" x14ac:dyDescent="0.2">
      <c r="BS48167" s="152"/>
      <c r="BT48167" s="153"/>
    </row>
    <row r="48168" spans="71:72" x14ac:dyDescent="0.2">
      <c r="BS48168" s="152"/>
      <c r="BT48168" s="153"/>
    </row>
    <row r="48169" spans="71:72" x14ac:dyDescent="0.2">
      <c r="BS48169" s="152"/>
      <c r="BT48169" s="153"/>
    </row>
    <row r="48170" spans="71:72" x14ac:dyDescent="0.2">
      <c r="BS48170" s="152"/>
      <c r="BT48170" s="153"/>
    </row>
    <row r="48171" spans="71:72" x14ac:dyDescent="0.2">
      <c r="BS48171" s="152"/>
      <c r="BT48171" s="153"/>
    </row>
    <row r="48172" spans="71:72" x14ac:dyDescent="0.2">
      <c r="BS48172" s="152"/>
      <c r="BT48172" s="153"/>
    </row>
    <row r="48173" spans="71:72" x14ac:dyDescent="0.2">
      <c r="BS48173" s="152"/>
      <c r="BT48173" s="153"/>
    </row>
    <row r="48174" spans="71:72" x14ac:dyDescent="0.2">
      <c r="BS48174" s="152"/>
      <c r="BT48174" s="153"/>
    </row>
    <row r="48175" spans="71:72" x14ac:dyDescent="0.2">
      <c r="BS48175" s="152"/>
      <c r="BT48175" s="153"/>
    </row>
    <row r="48176" spans="71:72" x14ac:dyDescent="0.2">
      <c r="BS48176" s="152"/>
      <c r="BT48176" s="153"/>
    </row>
    <row r="48177" spans="71:72" x14ac:dyDescent="0.2">
      <c r="BS48177" s="152"/>
      <c r="BT48177" s="153"/>
    </row>
    <row r="48178" spans="71:72" x14ac:dyDescent="0.2">
      <c r="BS48178" s="152"/>
      <c r="BT48178" s="153"/>
    </row>
    <row r="48179" spans="71:72" x14ac:dyDescent="0.2">
      <c r="BS48179" s="152"/>
      <c r="BT48179" s="153"/>
    </row>
    <row r="48180" spans="71:72" x14ac:dyDescent="0.2">
      <c r="BS48180" s="152"/>
      <c r="BT48180" s="153"/>
    </row>
    <row r="48181" spans="71:72" x14ac:dyDescent="0.2">
      <c r="BS48181" s="152"/>
      <c r="BT48181" s="153"/>
    </row>
    <row r="48182" spans="71:72" x14ac:dyDescent="0.2">
      <c r="BS48182" s="152"/>
      <c r="BT48182" s="153"/>
    </row>
    <row r="48183" spans="71:72" x14ac:dyDescent="0.2">
      <c r="BS48183" s="152"/>
      <c r="BT48183" s="153"/>
    </row>
    <row r="48184" spans="71:72" x14ac:dyDescent="0.2">
      <c r="BS48184" s="152"/>
      <c r="BT48184" s="153"/>
    </row>
    <row r="48185" spans="71:72" x14ac:dyDescent="0.2">
      <c r="BS48185" s="152"/>
      <c r="BT48185" s="153"/>
    </row>
    <row r="48186" spans="71:72" x14ac:dyDescent="0.2">
      <c r="BS48186" s="152"/>
      <c r="BT48186" s="153"/>
    </row>
    <row r="48187" spans="71:72" x14ac:dyDescent="0.2">
      <c r="BS48187" s="152"/>
      <c r="BT48187" s="153"/>
    </row>
    <row r="48188" spans="71:72" x14ac:dyDescent="0.2">
      <c r="BS48188" s="152"/>
      <c r="BT48188" s="153"/>
    </row>
    <row r="48189" spans="71:72" x14ac:dyDescent="0.2">
      <c r="BS48189" s="152"/>
      <c r="BT48189" s="153"/>
    </row>
    <row r="48190" spans="71:72" x14ac:dyDescent="0.2">
      <c r="BS48190" s="152"/>
      <c r="BT48190" s="153"/>
    </row>
    <row r="48191" spans="71:72" x14ac:dyDescent="0.2">
      <c r="BS48191" s="152"/>
      <c r="BT48191" s="153"/>
    </row>
    <row r="48192" spans="71:72" x14ac:dyDescent="0.2">
      <c r="BS48192" s="152"/>
      <c r="BT48192" s="153"/>
    </row>
    <row r="48193" spans="71:72" x14ac:dyDescent="0.2">
      <c r="BS48193" s="152"/>
      <c r="BT48193" s="153"/>
    </row>
    <row r="48194" spans="71:72" x14ac:dyDescent="0.2">
      <c r="BS48194" s="152"/>
      <c r="BT48194" s="153"/>
    </row>
    <row r="48195" spans="71:72" x14ac:dyDescent="0.2">
      <c r="BS48195" s="152"/>
      <c r="BT48195" s="153"/>
    </row>
    <row r="48196" spans="71:72" x14ac:dyDescent="0.2">
      <c r="BS48196" s="152"/>
      <c r="BT48196" s="153"/>
    </row>
    <row r="48197" spans="71:72" x14ac:dyDescent="0.2">
      <c r="BS48197" s="152"/>
      <c r="BT48197" s="153"/>
    </row>
    <row r="48198" spans="71:72" x14ac:dyDescent="0.2">
      <c r="BS48198" s="152"/>
      <c r="BT48198" s="153"/>
    </row>
    <row r="48199" spans="71:72" x14ac:dyDescent="0.2">
      <c r="BS48199" s="152"/>
      <c r="BT48199" s="153"/>
    </row>
    <row r="48200" spans="71:72" x14ac:dyDescent="0.2">
      <c r="BS48200" s="152"/>
      <c r="BT48200" s="153"/>
    </row>
    <row r="48201" spans="71:72" x14ac:dyDescent="0.2">
      <c r="BS48201" s="152"/>
      <c r="BT48201" s="153"/>
    </row>
    <row r="48202" spans="71:72" x14ac:dyDescent="0.2">
      <c r="BS48202" s="152"/>
      <c r="BT48202" s="153"/>
    </row>
    <row r="48203" spans="71:72" x14ac:dyDescent="0.2">
      <c r="BS48203" s="152"/>
      <c r="BT48203" s="153"/>
    </row>
    <row r="48204" spans="71:72" x14ac:dyDescent="0.2">
      <c r="BS48204" s="152"/>
      <c r="BT48204" s="153"/>
    </row>
    <row r="48205" spans="71:72" x14ac:dyDescent="0.2">
      <c r="BS48205" s="152"/>
      <c r="BT48205" s="153"/>
    </row>
    <row r="48206" spans="71:72" x14ac:dyDescent="0.2">
      <c r="BS48206" s="152"/>
      <c r="BT48206" s="153"/>
    </row>
    <row r="48207" spans="71:72" x14ac:dyDescent="0.2">
      <c r="BS48207" s="152"/>
      <c r="BT48207" s="153"/>
    </row>
    <row r="48208" spans="71:72" x14ac:dyDescent="0.2">
      <c r="BS48208" s="152"/>
      <c r="BT48208" s="153"/>
    </row>
    <row r="48209" spans="71:72" x14ac:dyDescent="0.2">
      <c r="BS48209" s="152"/>
      <c r="BT48209" s="153"/>
    </row>
    <row r="48210" spans="71:72" x14ac:dyDescent="0.2">
      <c r="BS48210" s="152"/>
      <c r="BT48210" s="153"/>
    </row>
    <row r="48211" spans="71:72" x14ac:dyDescent="0.2">
      <c r="BS48211" s="152"/>
      <c r="BT48211" s="153"/>
    </row>
    <row r="48212" spans="71:72" x14ac:dyDescent="0.2">
      <c r="BS48212" s="152"/>
      <c r="BT48212" s="153"/>
    </row>
    <row r="48213" spans="71:72" x14ac:dyDescent="0.2">
      <c r="BS48213" s="152"/>
      <c r="BT48213" s="153"/>
    </row>
    <row r="48214" spans="71:72" x14ac:dyDescent="0.2">
      <c r="BS48214" s="152"/>
      <c r="BT48214" s="153"/>
    </row>
    <row r="48215" spans="71:72" x14ac:dyDescent="0.2">
      <c r="BS48215" s="152"/>
      <c r="BT48215" s="153"/>
    </row>
    <row r="48216" spans="71:72" x14ac:dyDescent="0.2">
      <c r="BS48216" s="152"/>
      <c r="BT48216" s="153"/>
    </row>
    <row r="48217" spans="71:72" x14ac:dyDescent="0.2">
      <c r="BS48217" s="152"/>
      <c r="BT48217" s="153"/>
    </row>
    <row r="48218" spans="71:72" x14ac:dyDescent="0.2">
      <c r="BS48218" s="152"/>
      <c r="BT48218" s="153"/>
    </row>
    <row r="48219" spans="71:72" x14ac:dyDescent="0.2">
      <c r="BS48219" s="152"/>
      <c r="BT48219" s="153"/>
    </row>
    <row r="48220" spans="71:72" x14ac:dyDescent="0.2">
      <c r="BS48220" s="152"/>
      <c r="BT48220" s="153"/>
    </row>
    <row r="48221" spans="71:72" x14ac:dyDescent="0.2">
      <c r="BS48221" s="152"/>
      <c r="BT48221" s="153"/>
    </row>
    <row r="48222" spans="71:72" x14ac:dyDescent="0.2">
      <c r="BS48222" s="152"/>
      <c r="BT48222" s="153"/>
    </row>
    <row r="48223" spans="71:72" x14ac:dyDescent="0.2">
      <c r="BS48223" s="152"/>
      <c r="BT48223" s="153"/>
    </row>
    <row r="48224" spans="71:72" x14ac:dyDescent="0.2">
      <c r="BS48224" s="152"/>
      <c r="BT48224" s="153"/>
    </row>
    <row r="48225" spans="71:72" x14ac:dyDescent="0.2">
      <c r="BS48225" s="152"/>
      <c r="BT48225" s="153"/>
    </row>
    <row r="48226" spans="71:72" x14ac:dyDescent="0.2">
      <c r="BS48226" s="152"/>
      <c r="BT48226" s="153"/>
    </row>
    <row r="48227" spans="71:72" x14ac:dyDescent="0.2">
      <c r="BS48227" s="152"/>
      <c r="BT48227" s="153"/>
    </row>
    <row r="48228" spans="71:72" x14ac:dyDescent="0.2">
      <c r="BS48228" s="152"/>
      <c r="BT48228" s="153"/>
    </row>
    <row r="48229" spans="71:72" x14ac:dyDescent="0.2">
      <c r="BS48229" s="152"/>
      <c r="BT48229" s="153"/>
    </row>
    <row r="48230" spans="71:72" x14ac:dyDescent="0.2">
      <c r="BS48230" s="152"/>
      <c r="BT48230" s="153"/>
    </row>
    <row r="48231" spans="71:72" x14ac:dyDescent="0.2">
      <c r="BS48231" s="152"/>
      <c r="BT48231" s="153"/>
    </row>
    <row r="48232" spans="71:72" x14ac:dyDescent="0.2">
      <c r="BS48232" s="152"/>
      <c r="BT48232" s="153"/>
    </row>
    <row r="48233" spans="71:72" x14ac:dyDescent="0.2">
      <c r="BS48233" s="152"/>
      <c r="BT48233" s="153"/>
    </row>
    <row r="48234" spans="71:72" x14ac:dyDescent="0.2">
      <c r="BS48234" s="152"/>
      <c r="BT48234" s="153"/>
    </row>
    <row r="48235" spans="71:72" x14ac:dyDescent="0.2">
      <c r="BS48235" s="152"/>
      <c r="BT48235" s="153"/>
    </row>
    <row r="48236" spans="71:72" x14ac:dyDescent="0.2">
      <c r="BS48236" s="152"/>
      <c r="BT48236" s="153"/>
    </row>
    <row r="48237" spans="71:72" x14ac:dyDescent="0.2">
      <c r="BS48237" s="152"/>
      <c r="BT48237" s="153"/>
    </row>
    <row r="48238" spans="71:72" x14ac:dyDescent="0.2">
      <c r="BS48238" s="152"/>
      <c r="BT48238" s="153"/>
    </row>
    <row r="48239" spans="71:72" x14ac:dyDescent="0.2">
      <c r="BS48239" s="152"/>
      <c r="BT48239" s="153"/>
    </row>
    <row r="48240" spans="71:72" x14ac:dyDescent="0.2">
      <c r="BS48240" s="152"/>
      <c r="BT48240" s="153"/>
    </row>
    <row r="48241" spans="71:72" x14ac:dyDescent="0.2">
      <c r="BS48241" s="152"/>
      <c r="BT48241" s="153"/>
    </row>
    <row r="48242" spans="71:72" x14ac:dyDescent="0.2">
      <c r="BS48242" s="152"/>
      <c r="BT48242" s="153"/>
    </row>
    <row r="48243" spans="71:72" x14ac:dyDescent="0.2">
      <c r="BS48243" s="152"/>
      <c r="BT48243" s="153"/>
    </row>
    <row r="48244" spans="71:72" x14ac:dyDescent="0.2">
      <c r="BS48244" s="152"/>
      <c r="BT48244" s="153"/>
    </row>
    <row r="48245" spans="71:72" x14ac:dyDescent="0.2">
      <c r="BS48245" s="152"/>
      <c r="BT48245" s="153"/>
    </row>
    <row r="48246" spans="71:72" x14ac:dyDescent="0.2">
      <c r="BS48246" s="152"/>
      <c r="BT48246" s="153"/>
    </row>
    <row r="48247" spans="71:72" x14ac:dyDescent="0.2">
      <c r="BS48247" s="152"/>
      <c r="BT48247" s="153"/>
    </row>
    <row r="48248" spans="71:72" x14ac:dyDescent="0.2">
      <c r="BS48248" s="152"/>
      <c r="BT48248" s="153"/>
    </row>
    <row r="48249" spans="71:72" x14ac:dyDescent="0.2">
      <c r="BS48249" s="152"/>
      <c r="BT48249" s="153"/>
    </row>
    <row r="48250" spans="71:72" x14ac:dyDescent="0.2">
      <c r="BS48250" s="152"/>
      <c r="BT48250" s="153"/>
    </row>
    <row r="48251" spans="71:72" x14ac:dyDescent="0.2">
      <c r="BS48251" s="152"/>
      <c r="BT48251" s="153"/>
    </row>
    <row r="48252" spans="71:72" x14ac:dyDescent="0.2">
      <c r="BS48252" s="152"/>
      <c r="BT48252" s="153"/>
    </row>
    <row r="48253" spans="71:72" x14ac:dyDescent="0.2">
      <c r="BS48253" s="152"/>
      <c r="BT48253" s="153"/>
    </row>
    <row r="48254" spans="71:72" x14ac:dyDescent="0.2">
      <c r="BS48254" s="152"/>
      <c r="BT48254" s="153"/>
    </row>
    <row r="48255" spans="71:72" x14ac:dyDescent="0.2">
      <c r="BS48255" s="152"/>
      <c r="BT48255" s="153"/>
    </row>
    <row r="48256" spans="71:72" x14ac:dyDescent="0.2">
      <c r="BS48256" s="152"/>
      <c r="BT48256" s="153"/>
    </row>
    <row r="48257" spans="71:72" x14ac:dyDescent="0.2">
      <c r="BS48257" s="152"/>
      <c r="BT48257" s="153"/>
    </row>
    <row r="48258" spans="71:72" x14ac:dyDescent="0.2">
      <c r="BS48258" s="152"/>
      <c r="BT48258" s="153"/>
    </row>
    <row r="48259" spans="71:72" x14ac:dyDescent="0.2">
      <c r="BS48259" s="152"/>
      <c r="BT48259" s="153"/>
    </row>
    <row r="48260" spans="71:72" x14ac:dyDescent="0.2">
      <c r="BS48260" s="152"/>
      <c r="BT48260" s="153"/>
    </row>
    <row r="48261" spans="71:72" x14ac:dyDescent="0.2">
      <c r="BS48261" s="152"/>
      <c r="BT48261" s="153"/>
    </row>
    <row r="48262" spans="71:72" x14ac:dyDescent="0.2">
      <c r="BS48262" s="152"/>
      <c r="BT48262" s="153"/>
    </row>
    <row r="48263" spans="71:72" x14ac:dyDescent="0.2">
      <c r="BS48263" s="152"/>
      <c r="BT48263" s="153"/>
    </row>
    <row r="48264" spans="71:72" x14ac:dyDescent="0.2">
      <c r="BS48264" s="152"/>
      <c r="BT48264" s="153"/>
    </row>
    <row r="48265" spans="71:72" x14ac:dyDescent="0.2">
      <c r="BS48265" s="152"/>
      <c r="BT48265" s="153"/>
    </row>
    <row r="48266" spans="71:72" x14ac:dyDescent="0.2">
      <c r="BS48266" s="152"/>
      <c r="BT48266" s="153"/>
    </row>
    <row r="48267" spans="71:72" x14ac:dyDescent="0.2">
      <c r="BS48267" s="152"/>
      <c r="BT48267" s="153"/>
    </row>
    <row r="48268" spans="71:72" x14ac:dyDescent="0.2">
      <c r="BS48268" s="152"/>
      <c r="BT48268" s="153"/>
    </row>
    <row r="48269" spans="71:72" x14ac:dyDescent="0.2">
      <c r="BS48269" s="152"/>
      <c r="BT48269" s="153"/>
    </row>
    <row r="48270" spans="71:72" x14ac:dyDescent="0.2">
      <c r="BS48270" s="152"/>
      <c r="BT48270" s="153"/>
    </row>
    <row r="48271" spans="71:72" x14ac:dyDescent="0.2">
      <c r="BS48271" s="152"/>
      <c r="BT48271" s="153"/>
    </row>
    <row r="48272" spans="71:72" x14ac:dyDescent="0.2">
      <c r="BS48272" s="152"/>
      <c r="BT48272" s="153"/>
    </row>
    <row r="48273" spans="71:72" x14ac:dyDescent="0.2">
      <c r="BS48273" s="152"/>
      <c r="BT48273" s="153"/>
    </row>
    <row r="48274" spans="71:72" x14ac:dyDescent="0.2">
      <c r="BS48274" s="152"/>
      <c r="BT48274" s="153"/>
    </row>
    <row r="48275" spans="71:72" x14ac:dyDescent="0.2">
      <c r="BS48275" s="152"/>
      <c r="BT48275" s="153"/>
    </row>
    <row r="48276" spans="71:72" x14ac:dyDescent="0.2">
      <c r="BS48276" s="152"/>
      <c r="BT48276" s="153"/>
    </row>
    <row r="48277" spans="71:72" x14ac:dyDescent="0.2">
      <c r="BS48277" s="152"/>
      <c r="BT48277" s="153"/>
    </row>
    <row r="48278" spans="71:72" x14ac:dyDescent="0.2">
      <c r="BS48278" s="152"/>
      <c r="BT48278" s="153"/>
    </row>
    <row r="48279" spans="71:72" x14ac:dyDescent="0.2">
      <c r="BS48279" s="152"/>
      <c r="BT48279" s="153"/>
    </row>
    <row r="48280" spans="71:72" x14ac:dyDescent="0.2">
      <c r="BS48280" s="152"/>
      <c r="BT48280" s="153"/>
    </row>
    <row r="48281" spans="71:72" x14ac:dyDescent="0.2">
      <c r="BS48281" s="152"/>
      <c r="BT48281" s="153"/>
    </row>
    <row r="48282" spans="71:72" x14ac:dyDescent="0.2">
      <c r="BS48282" s="152"/>
      <c r="BT48282" s="153"/>
    </row>
    <row r="48283" spans="71:72" x14ac:dyDescent="0.2">
      <c r="BS48283" s="152"/>
      <c r="BT48283" s="153"/>
    </row>
    <row r="48284" spans="71:72" x14ac:dyDescent="0.2">
      <c r="BS48284" s="152"/>
      <c r="BT48284" s="153"/>
    </row>
    <row r="48285" spans="71:72" x14ac:dyDescent="0.2">
      <c r="BS48285" s="152"/>
      <c r="BT48285" s="153"/>
    </row>
    <row r="48286" spans="71:72" x14ac:dyDescent="0.2">
      <c r="BS48286" s="152"/>
      <c r="BT48286" s="153"/>
    </row>
    <row r="48287" spans="71:72" x14ac:dyDescent="0.2">
      <c r="BS48287" s="152"/>
      <c r="BT48287" s="153"/>
    </row>
    <row r="48288" spans="71:72" x14ac:dyDescent="0.2">
      <c r="BS48288" s="152"/>
      <c r="BT48288" s="153"/>
    </row>
    <row r="48289" spans="71:72" x14ac:dyDescent="0.2">
      <c r="BS48289" s="152"/>
      <c r="BT48289" s="153"/>
    </row>
    <row r="48290" spans="71:72" x14ac:dyDescent="0.2">
      <c r="BS48290" s="152"/>
      <c r="BT48290" s="153"/>
    </row>
    <row r="48291" spans="71:72" x14ac:dyDescent="0.2">
      <c r="BS48291" s="152"/>
      <c r="BT48291" s="153"/>
    </row>
    <row r="48292" spans="71:72" x14ac:dyDescent="0.2">
      <c r="BS48292" s="152"/>
      <c r="BT48292" s="153"/>
    </row>
    <row r="48293" spans="71:72" x14ac:dyDescent="0.2">
      <c r="BS48293" s="152"/>
      <c r="BT48293" s="153"/>
    </row>
    <row r="48294" spans="71:72" x14ac:dyDescent="0.2">
      <c r="BS48294" s="152"/>
      <c r="BT48294" s="153"/>
    </row>
    <row r="48295" spans="71:72" x14ac:dyDescent="0.2">
      <c r="BS48295" s="152"/>
      <c r="BT48295" s="153"/>
    </row>
    <row r="48296" spans="71:72" x14ac:dyDescent="0.2">
      <c r="BS48296" s="152"/>
      <c r="BT48296" s="153"/>
    </row>
    <row r="48297" spans="71:72" x14ac:dyDescent="0.2">
      <c r="BS48297" s="152"/>
      <c r="BT48297" s="153"/>
    </row>
    <row r="48298" spans="71:72" x14ac:dyDescent="0.2">
      <c r="BS48298" s="152"/>
      <c r="BT48298" s="153"/>
    </row>
    <row r="48299" spans="71:72" x14ac:dyDescent="0.2">
      <c r="BS48299" s="152"/>
      <c r="BT48299" s="153"/>
    </row>
    <row r="48300" spans="71:72" x14ac:dyDescent="0.2">
      <c r="BS48300" s="152"/>
      <c r="BT48300" s="153"/>
    </row>
    <row r="48301" spans="71:72" x14ac:dyDescent="0.2">
      <c r="BS48301" s="152"/>
      <c r="BT48301" s="153"/>
    </row>
    <row r="48302" spans="71:72" x14ac:dyDescent="0.2">
      <c r="BS48302" s="152"/>
      <c r="BT48302" s="153"/>
    </row>
    <row r="48303" spans="71:72" x14ac:dyDescent="0.2">
      <c r="BS48303" s="152"/>
      <c r="BT48303" s="153"/>
    </row>
    <row r="48304" spans="71:72" x14ac:dyDescent="0.2">
      <c r="BS48304" s="152"/>
      <c r="BT48304" s="153"/>
    </row>
    <row r="48305" spans="71:72" x14ac:dyDescent="0.2">
      <c r="BS48305" s="152"/>
      <c r="BT48305" s="153"/>
    </row>
    <row r="48306" spans="71:72" x14ac:dyDescent="0.2">
      <c r="BS48306" s="152"/>
      <c r="BT48306" s="153"/>
    </row>
    <row r="48307" spans="71:72" x14ac:dyDescent="0.2">
      <c r="BS48307" s="152"/>
      <c r="BT48307" s="153"/>
    </row>
    <row r="48308" spans="71:72" x14ac:dyDescent="0.2">
      <c r="BS48308" s="152"/>
      <c r="BT48308" s="153"/>
    </row>
    <row r="48309" spans="71:72" x14ac:dyDescent="0.2">
      <c r="BS48309" s="152"/>
      <c r="BT48309" s="153"/>
    </row>
    <row r="48310" spans="71:72" x14ac:dyDescent="0.2">
      <c r="BS48310" s="152"/>
      <c r="BT48310" s="153"/>
    </row>
    <row r="48311" spans="71:72" x14ac:dyDescent="0.2">
      <c r="BS48311" s="152"/>
      <c r="BT48311" s="153"/>
    </row>
    <row r="48312" spans="71:72" x14ac:dyDescent="0.2">
      <c r="BS48312" s="152"/>
      <c r="BT48312" s="153"/>
    </row>
    <row r="48313" spans="71:72" x14ac:dyDescent="0.2">
      <c r="BS48313" s="152"/>
      <c r="BT48313" s="153"/>
    </row>
    <row r="48314" spans="71:72" x14ac:dyDescent="0.2">
      <c r="BS48314" s="152"/>
      <c r="BT48314" s="153"/>
    </row>
    <row r="48315" spans="71:72" x14ac:dyDescent="0.2">
      <c r="BS48315" s="152"/>
      <c r="BT48315" s="153"/>
    </row>
    <row r="48316" spans="71:72" x14ac:dyDescent="0.2">
      <c r="BS48316" s="152"/>
      <c r="BT48316" s="153"/>
    </row>
    <row r="48317" spans="71:72" x14ac:dyDescent="0.2">
      <c r="BS48317" s="152"/>
      <c r="BT48317" s="153"/>
    </row>
    <row r="48318" spans="71:72" x14ac:dyDescent="0.2">
      <c r="BS48318" s="152"/>
      <c r="BT48318" s="153"/>
    </row>
    <row r="48319" spans="71:72" x14ac:dyDescent="0.2">
      <c r="BS48319" s="152"/>
      <c r="BT48319" s="153"/>
    </row>
    <row r="48320" spans="71:72" x14ac:dyDescent="0.2">
      <c r="BS48320" s="152"/>
      <c r="BT48320" s="153"/>
    </row>
    <row r="48321" spans="71:72" x14ac:dyDescent="0.2">
      <c r="BS48321" s="152"/>
      <c r="BT48321" s="153"/>
    </row>
    <row r="48322" spans="71:72" x14ac:dyDescent="0.2">
      <c r="BS48322" s="152"/>
      <c r="BT48322" s="153"/>
    </row>
    <row r="48323" spans="71:72" x14ac:dyDescent="0.2">
      <c r="BS48323" s="152"/>
      <c r="BT48323" s="153"/>
    </row>
    <row r="48324" spans="71:72" x14ac:dyDescent="0.2">
      <c r="BS48324" s="152"/>
      <c r="BT48324" s="153"/>
    </row>
    <row r="48325" spans="71:72" x14ac:dyDescent="0.2">
      <c r="BS48325" s="152"/>
      <c r="BT48325" s="153"/>
    </row>
    <row r="48326" spans="71:72" x14ac:dyDescent="0.2">
      <c r="BS48326" s="152"/>
      <c r="BT48326" s="153"/>
    </row>
    <row r="48327" spans="71:72" x14ac:dyDescent="0.2">
      <c r="BS48327" s="152"/>
      <c r="BT48327" s="153"/>
    </row>
    <row r="48328" spans="71:72" x14ac:dyDescent="0.2">
      <c r="BS48328" s="152"/>
      <c r="BT48328" s="153"/>
    </row>
    <row r="48329" spans="71:72" x14ac:dyDescent="0.2">
      <c r="BS48329" s="152"/>
      <c r="BT48329" s="153"/>
    </row>
    <row r="48330" spans="71:72" x14ac:dyDescent="0.2">
      <c r="BS48330" s="152"/>
      <c r="BT48330" s="153"/>
    </row>
    <row r="48331" spans="71:72" x14ac:dyDescent="0.2">
      <c r="BS48331" s="152"/>
      <c r="BT48331" s="153"/>
    </row>
    <row r="48332" spans="71:72" x14ac:dyDescent="0.2">
      <c r="BS48332" s="152"/>
      <c r="BT48332" s="153"/>
    </row>
    <row r="48333" spans="71:72" x14ac:dyDescent="0.2">
      <c r="BS48333" s="152"/>
      <c r="BT48333" s="153"/>
    </row>
    <row r="48334" spans="71:72" x14ac:dyDescent="0.2">
      <c r="BS48334" s="152"/>
      <c r="BT48334" s="153"/>
    </row>
    <row r="48335" spans="71:72" x14ac:dyDescent="0.2">
      <c r="BS48335" s="152"/>
      <c r="BT48335" s="153"/>
    </row>
    <row r="48336" spans="71:72" x14ac:dyDescent="0.2">
      <c r="BS48336" s="152"/>
      <c r="BT48336" s="153"/>
    </row>
    <row r="48337" spans="71:72" x14ac:dyDescent="0.2">
      <c r="BS48337" s="152"/>
      <c r="BT48337" s="153"/>
    </row>
    <row r="48338" spans="71:72" x14ac:dyDescent="0.2">
      <c r="BS48338" s="152"/>
      <c r="BT48338" s="153"/>
    </row>
    <row r="48339" spans="71:72" x14ac:dyDescent="0.2">
      <c r="BS48339" s="152"/>
      <c r="BT48339" s="153"/>
    </row>
    <row r="48340" spans="71:72" x14ac:dyDescent="0.2">
      <c r="BS48340" s="152"/>
      <c r="BT48340" s="153"/>
    </row>
    <row r="48341" spans="71:72" x14ac:dyDescent="0.2">
      <c r="BS48341" s="152"/>
      <c r="BT48341" s="153"/>
    </row>
    <row r="48342" spans="71:72" x14ac:dyDescent="0.2">
      <c r="BS48342" s="152"/>
      <c r="BT48342" s="153"/>
    </row>
    <row r="48343" spans="71:72" x14ac:dyDescent="0.2">
      <c r="BS48343" s="152"/>
      <c r="BT48343" s="153"/>
    </row>
    <row r="48344" spans="71:72" x14ac:dyDescent="0.2">
      <c r="BS48344" s="152"/>
      <c r="BT48344" s="153"/>
    </row>
    <row r="48345" spans="71:72" x14ac:dyDescent="0.2">
      <c r="BS48345" s="152"/>
      <c r="BT48345" s="153"/>
    </row>
    <row r="48346" spans="71:72" x14ac:dyDescent="0.2">
      <c r="BS48346" s="152"/>
      <c r="BT48346" s="153"/>
    </row>
    <row r="48347" spans="71:72" x14ac:dyDescent="0.2">
      <c r="BS48347" s="152"/>
      <c r="BT48347" s="153"/>
    </row>
    <row r="48348" spans="71:72" x14ac:dyDescent="0.2">
      <c r="BS48348" s="152"/>
      <c r="BT48348" s="153"/>
    </row>
    <row r="48349" spans="71:72" x14ac:dyDescent="0.2">
      <c r="BS48349" s="152"/>
      <c r="BT48349" s="153"/>
    </row>
    <row r="48350" spans="71:72" x14ac:dyDescent="0.2">
      <c r="BS48350" s="152"/>
      <c r="BT48350" s="153"/>
    </row>
    <row r="48351" spans="71:72" x14ac:dyDescent="0.2">
      <c r="BS48351" s="152"/>
      <c r="BT48351" s="153"/>
    </row>
    <row r="48352" spans="71:72" x14ac:dyDescent="0.2">
      <c r="BS48352" s="152"/>
      <c r="BT48352" s="153"/>
    </row>
    <row r="48353" spans="71:72" x14ac:dyDescent="0.2">
      <c r="BS48353" s="152"/>
      <c r="BT48353" s="153"/>
    </row>
    <row r="48354" spans="71:72" x14ac:dyDescent="0.2">
      <c r="BS48354" s="152"/>
      <c r="BT48354" s="153"/>
    </row>
    <row r="48355" spans="71:72" x14ac:dyDescent="0.2">
      <c r="BS48355" s="152"/>
      <c r="BT48355" s="153"/>
    </row>
    <row r="48356" spans="71:72" x14ac:dyDescent="0.2">
      <c r="BS48356" s="152"/>
      <c r="BT48356" s="153"/>
    </row>
    <row r="48357" spans="71:72" x14ac:dyDescent="0.2">
      <c r="BS48357" s="152"/>
      <c r="BT48357" s="153"/>
    </row>
    <row r="48358" spans="71:72" x14ac:dyDescent="0.2">
      <c r="BS48358" s="152"/>
      <c r="BT48358" s="153"/>
    </row>
    <row r="48359" spans="71:72" x14ac:dyDescent="0.2">
      <c r="BS48359" s="152"/>
      <c r="BT48359" s="153"/>
    </row>
    <row r="48360" spans="71:72" x14ac:dyDescent="0.2">
      <c r="BS48360" s="152"/>
      <c r="BT48360" s="153"/>
    </row>
    <row r="48361" spans="71:72" x14ac:dyDescent="0.2">
      <c r="BS48361" s="152"/>
      <c r="BT48361" s="153"/>
    </row>
    <row r="48362" spans="71:72" x14ac:dyDescent="0.2">
      <c r="BS48362" s="152"/>
      <c r="BT48362" s="153"/>
    </row>
    <row r="48363" spans="71:72" x14ac:dyDescent="0.2">
      <c r="BS48363" s="152"/>
      <c r="BT48363" s="153"/>
    </row>
    <row r="48364" spans="71:72" x14ac:dyDescent="0.2">
      <c r="BS48364" s="152"/>
      <c r="BT48364" s="153"/>
    </row>
    <row r="48365" spans="71:72" x14ac:dyDescent="0.2">
      <c r="BS48365" s="152"/>
      <c r="BT48365" s="153"/>
    </row>
    <row r="48366" spans="71:72" x14ac:dyDescent="0.2">
      <c r="BS48366" s="152"/>
      <c r="BT48366" s="153"/>
    </row>
    <row r="48367" spans="71:72" x14ac:dyDescent="0.2">
      <c r="BS48367" s="152"/>
      <c r="BT48367" s="153"/>
    </row>
    <row r="48368" spans="71:72" x14ac:dyDescent="0.2">
      <c r="BS48368" s="152"/>
      <c r="BT48368" s="153"/>
    </row>
    <row r="48369" spans="71:72" x14ac:dyDescent="0.2">
      <c r="BS48369" s="152"/>
      <c r="BT48369" s="153"/>
    </row>
    <row r="48370" spans="71:72" x14ac:dyDescent="0.2">
      <c r="BS48370" s="152"/>
      <c r="BT48370" s="153"/>
    </row>
    <row r="48371" spans="71:72" x14ac:dyDescent="0.2">
      <c r="BS48371" s="152"/>
      <c r="BT48371" s="153"/>
    </row>
    <row r="48372" spans="71:72" x14ac:dyDescent="0.2">
      <c r="BS48372" s="152"/>
      <c r="BT48372" s="153"/>
    </row>
    <row r="48373" spans="71:72" x14ac:dyDescent="0.2">
      <c r="BS48373" s="152"/>
      <c r="BT48373" s="153"/>
    </row>
    <row r="48374" spans="71:72" x14ac:dyDescent="0.2">
      <c r="BS48374" s="152"/>
      <c r="BT48374" s="153"/>
    </row>
    <row r="48375" spans="71:72" x14ac:dyDescent="0.2">
      <c r="BS48375" s="152"/>
      <c r="BT48375" s="153"/>
    </row>
    <row r="48376" spans="71:72" x14ac:dyDescent="0.2">
      <c r="BS48376" s="152"/>
      <c r="BT48376" s="153"/>
    </row>
    <row r="48377" spans="71:72" x14ac:dyDescent="0.2">
      <c r="BS48377" s="152"/>
      <c r="BT48377" s="153"/>
    </row>
    <row r="48378" spans="71:72" x14ac:dyDescent="0.2">
      <c r="BS48378" s="152"/>
      <c r="BT48378" s="153"/>
    </row>
    <row r="48379" spans="71:72" x14ac:dyDescent="0.2">
      <c r="BS48379" s="152"/>
      <c r="BT48379" s="153"/>
    </row>
    <row r="48380" spans="71:72" x14ac:dyDescent="0.2">
      <c r="BS48380" s="152"/>
      <c r="BT48380" s="153"/>
    </row>
    <row r="48381" spans="71:72" x14ac:dyDescent="0.2">
      <c r="BS48381" s="152"/>
      <c r="BT48381" s="153"/>
    </row>
    <row r="48382" spans="71:72" x14ac:dyDescent="0.2">
      <c r="BS48382" s="152"/>
      <c r="BT48382" s="153"/>
    </row>
    <row r="48383" spans="71:72" x14ac:dyDescent="0.2">
      <c r="BS48383" s="152"/>
      <c r="BT48383" s="153"/>
    </row>
    <row r="48384" spans="71:72" x14ac:dyDescent="0.2">
      <c r="BS48384" s="152"/>
      <c r="BT48384" s="153"/>
    </row>
    <row r="48385" spans="71:72" x14ac:dyDescent="0.2">
      <c r="BS48385" s="152"/>
      <c r="BT48385" s="153"/>
    </row>
    <row r="48386" spans="71:72" x14ac:dyDescent="0.2">
      <c r="BS48386" s="152"/>
      <c r="BT48386" s="153"/>
    </row>
    <row r="48387" spans="71:72" x14ac:dyDescent="0.2">
      <c r="BS48387" s="152"/>
      <c r="BT48387" s="153"/>
    </row>
    <row r="48388" spans="71:72" x14ac:dyDescent="0.2">
      <c r="BS48388" s="152"/>
      <c r="BT48388" s="153"/>
    </row>
    <row r="48389" spans="71:72" x14ac:dyDescent="0.2">
      <c r="BS48389" s="152"/>
      <c r="BT48389" s="153"/>
    </row>
    <row r="48390" spans="71:72" x14ac:dyDescent="0.2">
      <c r="BS48390" s="152"/>
      <c r="BT48390" s="153"/>
    </row>
    <row r="48391" spans="71:72" x14ac:dyDescent="0.2">
      <c r="BS48391" s="152"/>
      <c r="BT48391" s="153"/>
    </row>
    <row r="48392" spans="71:72" x14ac:dyDescent="0.2">
      <c r="BS48392" s="152"/>
      <c r="BT48392" s="153"/>
    </row>
    <row r="48393" spans="71:72" x14ac:dyDescent="0.2">
      <c r="BS48393" s="152"/>
      <c r="BT48393" s="153"/>
    </row>
    <row r="48394" spans="71:72" x14ac:dyDescent="0.2">
      <c r="BS48394" s="152"/>
      <c r="BT48394" s="153"/>
    </row>
    <row r="48395" spans="71:72" x14ac:dyDescent="0.2">
      <c r="BS48395" s="152"/>
      <c r="BT48395" s="153"/>
    </row>
    <row r="48396" spans="71:72" x14ac:dyDescent="0.2">
      <c r="BS48396" s="152"/>
      <c r="BT48396" s="153"/>
    </row>
    <row r="48397" spans="71:72" x14ac:dyDescent="0.2">
      <c r="BS48397" s="152"/>
      <c r="BT48397" s="153"/>
    </row>
    <row r="48398" spans="71:72" x14ac:dyDescent="0.2">
      <c r="BS48398" s="152"/>
      <c r="BT48398" s="153"/>
    </row>
    <row r="48399" spans="71:72" x14ac:dyDescent="0.2">
      <c r="BS48399" s="152"/>
      <c r="BT48399" s="153"/>
    </row>
    <row r="48400" spans="71:72" x14ac:dyDescent="0.2">
      <c r="BS48400" s="152"/>
      <c r="BT48400" s="153"/>
    </row>
    <row r="48401" spans="71:72" x14ac:dyDescent="0.2">
      <c r="BS48401" s="152"/>
      <c r="BT48401" s="153"/>
    </row>
    <row r="48402" spans="71:72" x14ac:dyDescent="0.2">
      <c r="BS48402" s="152"/>
      <c r="BT48402" s="153"/>
    </row>
    <row r="48403" spans="71:72" x14ac:dyDescent="0.2">
      <c r="BS48403" s="152"/>
      <c r="BT48403" s="153"/>
    </row>
    <row r="48404" spans="71:72" x14ac:dyDescent="0.2">
      <c r="BS48404" s="152"/>
      <c r="BT48404" s="153"/>
    </row>
    <row r="48405" spans="71:72" x14ac:dyDescent="0.2">
      <c r="BS48405" s="152"/>
      <c r="BT48405" s="153"/>
    </row>
    <row r="48406" spans="71:72" x14ac:dyDescent="0.2">
      <c r="BS48406" s="152"/>
      <c r="BT48406" s="153"/>
    </row>
    <row r="48407" spans="71:72" x14ac:dyDescent="0.2">
      <c r="BS48407" s="152"/>
      <c r="BT48407" s="153"/>
    </row>
    <row r="48408" spans="71:72" x14ac:dyDescent="0.2">
      <c r="BS48408" s="152"/>
      <c r="BT48408" s="153"/>
    </row>
    <row r="48409" spans="71:72" x14ac:dyDescent="0.2">
      <c r="BS48409" s="152"/>
      <c r="BT48409" s="153"/>
    </row>
    <row r="48410" spans="71:72" x14ac:dyDescent="0.2">
      <c r="BS48410" s="152"/>
      <c r="BT48410" s="153"/>
    </row>
    <row r="48411" spans="71:72" x14ac:dyDescent="0.2">
      <c r="BS48411" s="152"/>
      <c r="BT48411" s="153"/>
    </row>
    <row r="48412" spans="71:72" x14ac:dyDescent="0.2">
      <c r="BS48412" s="152"/>
      <c r="BT48412" s="153"/>
    </row>
    <row r="48413" spans="71:72" x14ac:dyDescent="0.2">
      <c r="BS48413" s="152"/>
      <c r="BT48413" s="153"/>
    </row>
    <row r="48414" spans="71:72" x14ac:dyDescent="0.2">
      <c r="BS48414" s="152"/>
      <c r="BT48414" s="153"/>
    </row>
    <row r="48415" spans="71:72" x14ac:dyDescent="0.2">
      <c r="BS48415" s="152"/>
      <c r="BT48415" s="153"/>
    </row>
    <row r="48416" spans="71:72" x14ac:dyDescent="0.2">
      <c r="BS48416" s="152"/>
      <c r="BT48416" s="153"/>
    </row>
    <row r="48417" spans="71:72" x14ac:dyDescent="0.2">
      <c r="BS48417" s="152"/>
      <c r="BT48417" s="153"/>
    </row>
    <row r="48418" spans="71:72" x14ac:dyDescent="0.2">
      <c r="BS48418" s="152"/>
      <c r="BT48418" s="153"/>
    </row>
    <row r="48419" spans="71:72" x14ac:dyDescent="0.2">
      <c r="BS48419" s="152"/>
      <c r="BT48419" s="153"/>
    </row>
    <row r="48420" spans="71:72" x14ac:dyDescent="0.2">
      <c r="BS48420" s="152"/>
      <c r="BT48420" s="153"/>
    </row>
    <row r="48421" spans="71:72" x14ac:dyDescent="0.2">
      <c r="BS48421" s="152"/>
      <c r="BT48421" s="153"/>
    </row>
    <row r="48422" spans="71:72" x14ac:dyDescent="0.2">
      <c r="BS48422" s="152"/>
      <c r="BT48422" s="153"/>
    </row>
    <row r="48423" spans="71:72" x14ac:dyDescent="0.2">
      <c r="BS48423" s="152"/>
      <c r="BT48423" s="153"/>
    </row>
    <row r="48424" spans="71:72" x14ac:dyDescent="0.2">
      <c r="BS48424" s="152"/>
      <c r="BT48424" s="153"/>
    </row>
    <row r="48425" spans="71:72" x14ac:dyDescent="0.2">
      <c r="BS48425" s="152"/>
      <c r="BT48425" s="153"/>
    </row>
    <row r="48426" spans="71:72" x14ac:dyDescent="0.2">
      <c r="BS48426" s="152"/>
      <c r="BT48426" s="153"/>
    </row>
    <row r="48427" spans="71:72" x14ac:dyDescent="0.2">
      <c r="BS48427" s="152"/>
      <c r="BT48427" s="153"/>
    </row>
    <row r="48428" spans="71:72" x14ac:dyDescent="0.2">
      <c r="BS48428" s="152"/>
      <c r="BT48428" s="153"/>
    </row>
    <row r="48429" spans="71:72" x14ac:dyDescent="0.2">
      <c r="BS48429" s="152"/>
      <c r="BT48429" s="153"/>
    </row>
    <row r="48430" spans="71:72" x14ac:dyDescent="0.2">
      <c r="BS48430" s="152"/>
      <c r="BT48430" s="153"/>
    </row>
    <row r="48431" spans="71:72" x14ac:dyDescent="0.2">
      <c r="BS48431" s="152"/>
      <c r="BT48431" s="153"/>
    </row>
    <row r="48432" spans="71:72" x14ac:dyDescent="0.2">
      <c r="BS48432" s="152"/>
      <c r="BT48432" s="153"/>
    </row>
    <row r="48433" spans="71:72" x14ac:dyDescent="0.2">
      <c r="BS48433" s="152"/>
      <c r="BT48433" s="153"/>
    </row>
    <row r="48434" spans="71:72" x14ac:dyDescent="0.2">
      <c r="BS48434" s="152"/>
      <c r="BT48434" s="153"/>
    </row>
    <row r="48435" spans="71:72" x14ac:dyDescent="0.2">
      <c r="BS48435" s="152"/>
      <c r="BT48435" s="153"/>
    </row>
    <row r="48436" spans="71:72" x14ac:dyDescent="0.2">
      <c r="BS48436" s="152"/>
      <c r="BT48436" s="153"/>
    </row>
    <row r="48437" spans="71:72" x14ac:dyDescent="0.2">
      <c r="BS48437" s="152"/>
      <c r="BT48437" s="153"/>
    </row>
    <row r="48438" spans="71:72" x14ac:dyDescent="0.2">
      <c r="BS48438" s="152"/>
      <c r="BT48438" s="153"/>
    </row>
    <row r="48439" spans="71:72" x14ac:dyDescent="0.2">
      <c r="BS48439" s="152"/>
      <c r="BT48439" s="153"/>
    </row>
    <row r="48440" spans="71:72" x14ac:dyDescent="0.2">
      <c r="BS48440" s="152"/>
      <c r="BT48440" s="153"/>
    </row>
    <row r="48441" spans="71:72" x14ac:dyDescent="0.2">
      <c r="BS48441" s="152"/>
      <c r="BT48441" s="153"/>
    </row>
    <row r="48442" spans="71:72" x14ac:dyDescent="0.2">
      <c r="BS48442" s="152"/>
      <c r="BT48442" s="153"/>
    </row>
    <row r="48443" spans="71:72" x14ac:dyDescent="0.2">
      <c r="BS48443" s="152"/>
      <c r="BT48443" s="153"/>
    </row>
    <row r="48444" spans="71:72" x14ac:dyDescent="0.2">
      <c r="BS48444" s="152"/>
      <c r="BT48444" s="153"/>
    </row>
    <row r="48445" spans="71:72" x14ac:dyDescent="0.2">
      <c r="BS48445" s="152"/>
      <c r="BT48445" s="153"/>
    </row>
    <row r="48446" spans="71:72" x14ac:dyDescent="0.2">
      <c r="BS48446" s="152"/>
      <c r="BT48446" s="153"/>
    </row>
    <row r="48447" spans="71:72" x14ac:dyDescent="0.2">
      <c r="BS48447" s="152"/>
      <c r="BT48447" s="153"/>
    </row>
    <row r="48448" spans="71:72" x14ac:dyDescent="0.2">
      <c r="BS48448" s="152"/>
      <c r="BT48448" s="153"/>
    </row>
    <row r="48449" spans="71:72" x14ac:dyDescent="0.2">
      <c r="BS48449" s="152"/>
      <c r="BT48449" s="153"/>
    </row>
    <row r="48450" spans="71:72" x14ac:dyDescent="0.2">
      <c r="BS48450" s="152"/>
      <c r="BT48450" s="153"/>
    </row>
    <row r="48451" spans="71:72" x14ac:dyDescent="0.2">
      <c r="BS48451" s="152"/>
      <c r="BT48451" s="153"/>
    </row>
    <row r="48452" spans="71:72" x14ac:dyDescent="0.2">
      <c r="BS48452" s="152"/>
      <c r="BT48452" s="153"/>
    </row>
    <row r="48453" spans="71:72" x14ac:dyDescent="0.2">
      <c r="BS48453" s="152"/>
      <c r="BT48453" s="153"/>
    </row>
    <row r="48454" spans="71:72" x14ac:dyDescent="0.2">
      <c r="BS48454" s="152"/>
      <c r="BT48454" s="153"/>
    </row>
    <row r="48455" spans="71:72" x14ac:dyDescent="0.2">
      <c r="BS48455" s="152"/>
      <c r="BT48455" s="153"/>
    </row>
    <row r="48456" spans="71:72" x14ac:dyDescent="0.2">
      <c r="BS48456" s="152"/>
      <c r="BT48456" s="153"/>
    </row>
    <row r="48457" spans="71:72" x14ac:dyDescent="0.2">
      <c r="BS48457" s="152"/>
      <c r="BT48457" s="153"/>
    </row>
    <row r="48458" spans="71:72" x14ac:dyDescent="0.2">
      <c r="BS48458" s="152"/>
      <c r="BT48458" s="153"/>
    </row>
    <row r="48459" spans="71:72" x14ac:dyDescent="0.2">
      <c r="BS48459" s="152"/>
      <c r="BT48459" s="153"/>
    </row>
    <row r="48460" spans="71:72" x14ac:dyDescent="0.2">
      <c r="BS48460" s="152"/>
      <c r="BT48460" s="153"/>
    </row>
    <row r="48461" spans="71:72" x14ac:dyDescent="0.2">
      <c r="BS48461" s="152"/>
      <c r="BT48461" s="153"/>
    </row>
    <row r="48462" spans="71:72" x14ac:dyDescent="0.2">
      <c r="BS48462" s="152"/>
      <c r="BT48462" s="153"/>
    </row>
    <row r="48463" spans="71:72" x14ac:dyDescent="0.2">
      <c r="BS48463" s="152"/>
      <c r="BT48463" s="153"/>
    </row>
    <row r="48464" spans="71:72" x14ac:dyDescent="0.2">
      <c r="BS48464" s="152"/>
      <c r="BT48464" s="153"/>
    </row>
    <row r="48465" spans="71:72" x14ac:dyDescent="0.2">
      <c r="BS48465" s="152"/>
      <c r="BT48465" s="153"/>
    </row>
    <row r="48466" spans="71:72" x14ac:dyDescent="0.2">
      <c r="BS48466" s="152"/>
      <c r="BT48466" s="153"/>
    </row>
    <row r="48467" spans="71:72" x14ac:dyDescent="0.2">
      <c r="BS48467" s="152"/>
      <c r="BT48467" s="153"/>
    </row>
    <row r="48468" spans="71:72" x14ac:dyDescent="0.2">
      <c r="BS48468" s="152"/>
      <c r="BT48468" s="153"/>
    </row>
    <row r="48469" spans="71:72" x14ac:dyDescent="0.2">
      <c r="BS48469" s="152"/>
      <c r="BT48469" s="153"/>
    </row>
    <row r="48470" spans="71:72" x14ac:dyDescent="0.2">
      <c r="BS48470" s="152"/>
      <c r="BT48470" s="153"/>
    </row>
    <row r="48471" spans="71:72" x14ac:dyDescent="0.2">
      <c r="BS48471" s="152"/>
      <c r="BT48471" s="153"/>
    </row>
    <row r="48472" spans="71:72" x14ac:dyDescent="0.2">
      <c r="BS48472" s="152"/>
      <c r="BT48472" s="153"/>
    </row>
    <row r="48473" spans="71:72" x14ac:dyDescent="0.2">
      <c r="BS48473" s="152"/>
      <c r="BT48473" s="153"/>
    </row>
    <row r="48474" spans="71:72" x14ac:dyDescent="0.2">
      <c r="BS48474" s="152"/>
      <c r="BT48474" s="153"/>
    </row>
    <row r="48475" spans="71:72" x14ac:dyDescent="0.2">
      <c r="BS48475" s="152"/>
      <c r="BT48475" s="153"/>
    </row>
    <row r="48476" spans="71:72" x14ac:dyDescent="0.2">
      <c r="BS48476" s="152"/>
      <c r="BT48476" s="153"/>
    </row>
    <row r="48477" spans="71:72" x14ac:dyDescent="0.2">
      <c r="BS48477" s="152"/>
      <c r="BT48477" s="153"/>
    </row>
    <row r="48478" spans="71:72" x14ac:dyDescent="0.2">
      <c r="BS48478" s="152"/>
      <c r="BT48478" s="153"/>
    </row>
    <row r="48479" spans="71:72" x14ac:dyDescent="0.2">
      <c r="BS48479" s="152"/>
      <c r="BT48479" s="153"/>
    </row>
    <row r="48480" spans="71:72" x14ac:dyDescent="0.2">
      <c r="BS48480" s="152"/>
      <c r="BT48480" s="153"/>
    </row>
    <row r="48481" spans="71:72" x14ac:dyDescent="0.2">
      <c r="BS48481" s="152"/>
      <c r="BT48481" s="153"/>
    </row>
    <row r="48482" spans="71:72" x14ac:dyDescent="0.2">
      <c r="BS48482" s="152"/>
      <c r="BT48482" s="153"/>
    </row>
    <row r="48483" spans="71:72" x14ac:dyDescent="0.2">
      <c r="BS48483" s="152"/>
      <c r="BT48483" s="153"/>
    </row>
    <row r="48484" spans="71:72" x14ac:dyDescent="0.2">
      <c r="BS48484" s="152"/>
      <c r="BT48484" s="153"/>
    </row>
    <row r="48485" spans="71:72" x14ac:dyDescent="0.2">
      <c r="BS48485" s="152"/>
      <c r="BT48485" s="153"/>
    </row>
    <row r="48486" spans="71:72" x14ac:dyDescent="0.2">
      <c r="BS48486" s="152"/>
      <c r="BT48486" s="153"/>
    </row>
    <row r="48487" spans="71:72" x14ac:dyDescent="0.2">
      <c r="BS48487" s="152"/>
      <c r="BT48487" s="153"/>
    </row>
    <row r="48488" spans="71:72" x14ac:dyDescent="0.2">
      <c r="BS48488" s="152"/>
      <c r="BT48488" s="153"/>
    </row>
    <row r="48489" spans="71:72" x14ac:dyDescent="0.2">
      <c r="BS48489" s="152"/>
      <c r="BT48489" s="153"/>
    </row>
    <row r="48490" spans="71:72" x14ac:dyDescent="0.2">
      <c r="BS48490" s="152"/>
      <c r="BT48490" s="153"/>
    </row>
    <row r="48491" spans="71:72" x14ac:dyDescent="0.2">
      <c r="BS48491" s="152"/>
      <c r="BT48491" s="153"/>
    </row>
    <row r="48492" spans="71:72" x14ac:dyDescent="0.2">
      <c r="BS48492" s="152"/>
      <c r="BT48492" s="153"/>
    </row>
    <row r="48493" spans="71:72" x14ac:dyDescent="0.2">
      <c r="BS48493" s="152"/>
      <c r="BT48493" s="153"/>
    </row>
    <row r="48494" spans="71:72" x14ac:dyDescent="0.2">
      <c r="BS48494" s="152"/>
      <c r="BT48494" s="153"/>
    </row>
    <row r="48495" spans="71:72" x14ac:dyDescent="0.2">
      <c r="BS48495" s="152"/>
      <c r="BT48495" s="153"/>
    </row>
    <row r="48496" spans="71:72" x14ac:dyDescent="0.2">
      <c r="BS48496" s="152"/>
      <c r="BT48496" s="153"/>
    </row>
    <row r="48497" spans="71:72" x14ac:dyDescent="0.2">
      <c r="BS48497" s="152"/>
      <c r="BT48497" s="153"/>
    </row>
    <row r="48498" spans="71:72" x14ac:dyDescent="0.2">
      <c r="BS48498" s="152"/>
      <c r="BT48498" s="153"/>
    </row>
    <row r="48499" spans="71:72" x14ac:dyDescent="0.2">
      <c r="BS48499" s="152"/>
      <c r="BT48499" s="153"/>
    </row>
    <row r="48500" spans="71:72" x14ac:dyDescent="0.2">
      <c r="BS48500" s="152"/>
      <c r="BT48500" s="153"/>
    </row>
    <row r="48501" spans="71:72" x14ac:dyDescent="0.2">
      <c r="BS48501" s="152"/>
      <c r="BT48501" s="153"/>
    </row>
    <row r="48502" spans="71:72" x14ac:dyDescent="0.2">
      <c r="BS48502" s="152"/>
      <c r="BT48502" s="153"/>
    </row>
    <row r="48503" spans="71:72" x14ac:dyDescent="0.2">
      <c r="BS48503" s="152"/>
      <c r="BT48503" s="153"/>
    </row>
    <row r="48504" spans="71:72" x14ac:dyDescent="0.2">
      <c r="BS48504" s="152"/>
      <c r="BT48504" s="153"/>
    </row>
    <row r="48505" spans="71:72" x14ac:dyDescent="0.2">
      <c r="BS48505" s="152"/>
      <c r="BT48505" s="153"/>
    </row>
    <row r="48506" spans="71:72" x14ac:dyDescent="0.2">
      <c r="BS48506" s="152"/>
      <c r="BT48506" s="153"/>
    </row>
    <row r="48507" spans="71:72" x14ac:dyDescent="0.2">
      <c r="BS48507" s="152"/>
      <c r="BT48507" s="153"/>
    </row>
    <row r="48508" spans="71:72" x14ac:dyDescent="0.2">
      <c r="BS48508" s="152"/>
      <c r="BT48508" s="153"/>
    </row>
    <row r="48509" spans="71:72" x14ac:dyDescent="0.2">
      <c r="BS48509" s="152"/>
      <c r="BT48509" s="153"/>
    </row>
    <row r="48510" spans="71:72" x14ac:dyDescent="0.2">
      <c r="BS48510" s="152"/>
      <c r="BT48510" s="153"/>
    </row>
    <row r="48511" spans="71:72" x14ac:dyDescent="0.2">
      <c r="BS48511" s="152"/>
      <c r="BT48511" s="153"/>
    </row>
    <row r="48512" spans="71:72" x14ac:dyDescent="0.2">
      <c r="BS48512" s="152"/>
      <c r="BT48512" s="153"/>
    </row>
    <row r="48513" spans="71:72" x14ac:dyDescent="0.2">
      <c r="BS48513" s="152"/>
      <c r="BT48513" s="153"/>
    </row>
    <row r="48514" spans="71:72" x14ac:dyDescent="0.2">
      <c r="BS48514" s="152"/>
      <c r="BT48514" s="153"/>
    </row>
    <row r="48515" spans="71:72" x14ac:dyDescent="0.2">
      <c r="BS48515" s="152"/>
      <c r="BT48515" s="153"/>
    </row>
    <row r="48516" spans="71:72" x14ac:dyDescent="0.2">
      <c r="BS48516" s="152"/>
      <c r="BT48516" s="153"/>
    </row>
    <row r="48517" spans="71:72" x14ac:dyDescent="0.2">
      <c r="BS48517" s="152"/>
      <c r="BT48517" s="153"/>
    </row>
    <row r="48518" spans="71:72" x14ac:dyDescent="0.2">
      <c r="BS48518" s="152"/>
      <c r="BT48518" s="153"/>
    </row>
    <row r="48519" spans="71:72" x14ac:dyDescent="0.2">
      <c r="BS48519" s="152"/>
      <c r="BT48519" s="153"/>
    </row>
    <row r="48520" spans="71:72" x14ac:dyDescent="0.2">
      <c r="BS48520" s="152"/>
      <c r="BT48520" s="153"/>
    </row>
    <row r="48521" spans="71:72" x14ac:dyDescent="0.2">
      <c r="BS48521" s="152"/>
      <c r="BT48521" s="153"/>
    </row>
    <row r="48522" spans="71:72" x14ac:dyDescent="0.2">
      <c r="BS48522" s="152"/>
      <c r="BT48522" s="153"/>
    </row>
    <row r="48523" spans="71:72" x14ac:dyDescent="0.2">
      <c r="BS48523" s="152"/>
      <c r="BT48523" s="153"/>
    </row>
    <row r="48524" spans="71:72" x14ac:dyDescent="0.2">
      <c r="BS48524" s="152"/>
      <c r="BT48524" s="153"/>
    </row>
    <row r="48525" spans="71:72" x14ac:dyDescent="0.2">
      <c r="BS48525" s="152"/>
      <c r="BT48525" s="153"/>
    </row>
    <row r="48526" spans="71:72" x14ac:dyDescent="0.2">
      <c r="BS48526" s="152"/>
      <c r="BT48526" s="153"/>
    </row>
    <row r="48527" spans="71:72" x14ac:dyDescent="0.2">
      <c r="BS48527" s="152"/>
      <c r="BT48527" s="153"/>
    </row>
    <row r="48528" spans="71:72" x14ac:dyDescent="0.2">
      <c r="BS48528" s="152"/>
      <c r="BT48528" s="153"/>
    </row>
    <row r="48529" spans="71:72" x14ac:dyDescent="0.2">
      <c r="BS48529" s="152"/>
      <c r="BT48529" s="153"/>
    </row>
    <row r="48530" spans="71:72" x14ac:dyDescent="0.2">
      <c r="BS48530" s="152"/>
      <c r="BT48530" s="153"/>
    </row>
    <row r="48531" spans="71:72" x14ac:dyDescent="0.2">
      <c r="BS48531" s="152"/>
      <c r="BT48531" s="153"/>
    </row>
    <row r="48532" spans="71:72" x14ac:dyDescent="0.2">
      <c r="BS48532" s="152"/>
      <c r="BT48532" s="153"/>
    </row>
    <row r="48533" spans="71:72" x14ac:dyDescent="0.2">
      <c r="BS48533" s="152"/>
      <c r="BT48533" s="153"/>
    </row>
    <row r="48534" spans="71:72" x14ac:dyDescent="0.2">
      <c r="BS48534" s="152"/>
      <c r="BT48534" s="153"/>
    </row>
    <row r="48535" spans="71:72" x14ac:dyDescent="0.2">
      <c r="BS48535" s="152"/>
      <c r="BT48535" s="153"/>
    </row>
    <row r="48536" spans="71:72" x14ac:dyDescent="0.2">
      <c r="BS48536" s="152"/>
      <c r="BT48536" s="153"/>
    </row>
    <row r="48537" spans="71:72" x14ac:dyDescent="0.2">
      <c r="BS48537" s="152"/>
      <c r="BT48537" s="153"/>
    </row>
    <row r="48538" spans="71:72" x14ac:dyDescent="0.2">
      <c r="BS48538" s="152"/>
      <c r="BT48538" s="153"/>
    </row>
    <row r="48539" spans="71:72" x14ac:dyDescent="0.2">
      <c r="BS48539" s="152"/>
      <c r="BT48539" s="153"/>
    </row>
    <row r="48540" spans="71:72" x14ac:dyDescent="0.2">
      <c r="BS48540" s="152"/>
      <c r="BT48540" s="153"/>
    </row>
    <row r="48541" spans="71:72" x14ac:dyDescent="0.2">
      <c r="BS48541" s="152"/>
      <c r="BT48541" s="153"/>
    </row>
    <row r="48542" spans="71:72" x14ac:dyDescent="0.2">
      <c r="BS48542" s="152"/>
      <c r="BT48542" s="153"/>
    </row>
    <row r="48543" spans="71:72" x14ac:dyDescent="0.2">
      <c r="BS48543" s="152"/>
      <c r="BT48543" s="153"/>
    </row>
    <row r="48544" spans="71:72" x14ac:dyDescent="0.2">
      <c r="BS48544" s="152"/>
      <c r="BT48544" s="153"/>
    </row>
    <row r="48545" spans="71:72" x14ac:dyDescent="0.2">
      <c r="BS48545" s="152"/>
      <c r="BT48545" s="153"/>
    </row>
    <row r="48546" spans="71:72" x14ac:dyDescent="0.2">
      <c r="BS48546" s="152"/>
      <c r="BT48546" s="153"/>
    </row>
    <row r="48547" spans="71:72" x14ac:dyDescent="0.2">
      <c r="BS48547" s="152"/>
      <c r="BT48547" s="153"/>
    </row>
    <row r="48548" spans="71:72" x14ac:dyDescent="0.2">
      <c r="BS48548" s="152"/>
      <c r="BT48548" s="153"/>
    </row>
    <row r="48549" spans="71:72" x14ac:dyDescent="0.2">
      <c r="BS48549" s="152"/>
      <c r="BT48549" s="153"/>
    </row>
    <row r="48550" spans="71:72" x14ac:dyDescent="0.2">
      <c r="BS48550" s="152"/>
      <c r="BT48550" s="153"/>
    </row>
    <row r="48551" spans="71:72" x14ac:dyDescent="0.2">
      <c r="BS48551" s="152"/>
      <c r="BT48551" s="153"/>
    </row>
    <row r="48552" spans="71:72" x14ac:dyDescent="0.2">
      <c r="BS48552" s="152"/>
      <c r="BT48552" s="153"/>
    </row>
    <row r="48553" spans="71:72" x14ac:dyDescent="0.2">
      <c r="BS48553" s="152"/>
      <c r="BT48553" s="153"/>
    </row>
    <row r="48554" spans="71:72" x14ac:dyDescent="0.2">
      <c r="BS48554" s="152"/>
      <c r="BT48554" s="153"/>
    </row>
    <row r="48555" spans="71:72" x14ac:dyDescent="0.2">
      <c r="BS48555" s="152"/>
      <c r="BT48555" s="153"/>
    </row>
    <row r="48556" spans="71:72" x14ac:dyDescent="0.2">
      <c r="BS48556" s="152"/>
      <c r="BT48556" s="153"/>
    </row>
    <row r="48557" spans="71:72" x14ac:dyDescent="0.2">
      <c r="BS48557" s="152"/>
      <c r="BT48557" s="153"/>
    </row>
    <row r="48558" spans="71:72" x14ac:dyDescent="0.2">
      <c r="BS48558" s="152"/>
      <c r="BT48558" s="153"/>
    </row>
    <row r="48559" spans="71:72" x14ac:dyDescent="0.2">
      <c r="BS48559" s="152"/>
      <c r="BT48559" s="153"/>
    </row>
    <row r="48560" spans="71:72" x14ac:dyDescent="0.2">
      <c r="BS48560" s="152"/>
      <c r="BT48560" s="153"/>
    </row>
    <row r="48561" spans="71:72" x14ac:dyDescent="0.2">
      <c r="BS48561" s="152"/>
      <c r="BT48561" s="153"/>
    </row>
    <row r="48562" spans="71:72" x14ac:dyDescent="0.2">
      <c r="BS48562" s="152"/>
      <c r="BT48562" s="153"/>
    </row>
    <row r="48563" spans="71:72" x14ac:dyDescent="0.2">
      <c r="BS48563" s="152"/>
      <c r="BT48563" s="153"/>
    </row>
    <row r="48564" spans="71:72" x14ac:dyDescent="0.2">
      <c r="BS48564" s="152"/>
      <c r="BT48564" s="153"/>
    </row>
    <row r="48565" spans="71:72" x14ac:dyDescent="0.2">
      <c r="BS48565" s="152"/>
      <c r="BT48565" s="153"/>
    </row>
    <row r="48566" spans="71:72" x14ac:dyDescent="0.2">
      <c r="BS48566" s="152"/>
      <c r="BT48566" s="153"/>
    </row>
    <row r="48567" spans="71:72" x14ac:dyDescent="0.2">
      <c r="BS48567" s="152"/>
      <c r="BT48567" s="153"/>
    </row>
    <row r="48568" spans="71:72" x14ac:dyDescent="0.2">
      <c r="BS48568" s="152"/>
      <c r="BT48568" s="153"/>
    </row>
    <row r="48569" spans="71:72" x14ac:dyDescent="0.2">
      <c r="BS48569" s="152"/>
      <c r="BT48569" s="153"/>
    </row>
    <row r="48570" spans="71:72" x14ac:dyDescent="0.2">
      <c r="BS48570" s="152"/>
      <c r="BT48570" s="153"/>
    </row>
    <row r="48571" spans="71:72" x14ac:dyDescent="0.2">
      <c r="BS48571" s="152"/>
      <c r="BT48571" s="153"/>
    </row>
    <row r="48572" spans="71:72" x14ac:dyDescent="0.2">
      <c r="BS48572" s="152"/>
      <c r="BT48572" s="153"/>
    </row>
    <row r="48573" spans="71:72" x14ac:dyDescent="0.2">
      <c r="BS48573" s="152"/>
      <c r="BT48573" s="153"/>
    </row>
    <row r="48574" spans="71:72" x14ac:dyDescent="0.2">
      <c r="BS48574" s="152"/>
      <c r="BT48574" s="153"/>
    </row>
    <row r="48575" spans="71:72" x14ac:dyDescent="0.2">
      <c r="BS48575" s="152"/>
      <c r="BT48575" s="153"/>
    </row>
    <row r="48576" spans="71:72" x14ac:dyDescent="0.2">
      <c r="BS48576" s="152"/>
      <c r="BT48576" s="153"/>
    </row>
    <row r="48577" spans="71:72" x14ac:dyDescent="0.2">
      <c r="BS48577" s="152"/>
      <c r="BT48577" s="153"/>
    </row>
    <row r="48578" spans="71:72" x14ac:dyDescent="0.2">
      <c r="BS48578" s="152"/>
      <c r="BT48578" s="153"/>
    </row>
    <row r="48579" spans="71:72" x14ac:dyDescent="0.2">
      <c r="BS48579" s="152"/>
      <c r="BT48579" s="153"/>
    </row>
    <row r="48580" spans="71:72" x14ac:dyDescent="0.2">
      <c r="BS48580" s="152"/>
      <c r="BT48580" s="153"/>
    </row>
    <row r="48581" spans="71:72" x14ac:dyDescent="0.2">
      <c r="BS48581" s="152"/>
      <c r="BT48581" s="153"/>
    </row>
    <row r="48582" spans="71:72" x14ac:dyDescent="0.2">
      <c r="BS48582" s="152"/>
      <c r="BT48582" s="153"/>
    </row>
    <row r="48583" spans="71:72" x14ac:dyDescent="0.2">
      <c r="BS48583" s="152"/>
      <c r="BT48583" s="153"/>
    </row>
    <row r="48584" spans="71:72" x14ac:dyDescent="0.2">
      <c r="BS48584" s="152"/>
      <c r="BT48584" s="153"/>
    </row>
    <row r="48585" spans="71:72" x14ac:dyDescent="0.2">
      <c r="BS48585" s="152"/>
      <c r="BT48585" s="153"/>
    </row>
    <row r="48586" spans="71:72" x14ac:dyDescent="0.2">
      <c r="BS48586" s="152"/>
      <c r="BT48586" s="153"/>
    </row>
    <row r="48587" spans="71:72" x14ac:dyDescent="0.2">
      <c r="BS48587" s="152"/>
      <c r="BT48587" s="153"/>
    </row>
    <row r="48588" spans="71:72" x14ac:dyDescent="0.2">
      <c r="BS48588" s="152"/>
      <c r="BT48588" s="153"/>
    </row>
    <row r="48589" spans="71:72" x14ac:dyDescent="0.2">
      <c r="BS48589" s="152"/>
      <c r="BT48589" s="153"/>
    </row>
    <row r="48590" spans="71:72" x14ac:dyDescent="0.2">
      <c r="BS48590" s="152"/>
      <c r="BT48590" s="153"/>
    </row>
    <row r="48591" spans="71:72" x14ac:dyDescent="0.2">
      <c r="BS48591" s="152"/>
      <c r="BT48591" s="153"/>
    </row>
    <row r="48592" spans="71:72" x14ac:dyDescent="0.2">
      <c r="BS48592" s="152"/>
      <c r="BT48592" s="153"/>
    </row>
    <row r="48593" spans="71:72" x14ac:dyDescent="0.2">
      <c r="BS48593" s="152"/>
      <c r="BT48593" s="153"/>
    </row>
    <row r="48594" spans="71:72" x14ac:dyDescent="0.2">
      <c r="BS48594" s="152"/>
      <c r="BT48594" s="153"/>
    </row>
    <row r="48595" spans="71:72" x14ac:dyDescent="0.2">
      <c r="BS48595" s="152"/>
      <c r="BT48595" s="153"/>
    </row>
    <row r="48596" spans="71:72" x14ac:dyDescent="0.2">
      <c r="BS48596" s="152"/>
      <c r="BT48596" s="153"/>
    </row>
    <row r="48597" spans="71:72" x14ac:dyDescent="0.2">
      <c r="BS48597" s="152"/>
      <c r="BT48597" s="153"/>
    </row>
    <row r="48598" spans="71:72" x14ac:dyDescent="0.2">
      <c r="BS48598" s="152"/>
      <c r="BT48598" s="153"/>
    </row>
    <row r="48599" spans="71:72" x14ac:dyDescent="0.2">
      <c r="BS48599" s="152"/>
      <c r="BT48599" s="153"/>
    </row>
    <row r="48600" spans="71:72" x14ac:dyDescent="0.2">
      <c r="BS48600" s="152"/>
      <c r="BT48600" s="153"/>
    </row>
    <row r="48601" spans="71:72" x14ac:dyDescent="0.2">
      <c r="BS48601" s="152"/>
      <c r="BT48601" s="153"/>
    </row>
    <row r="48602" spans="71:72" x14ac:dyDescent="0.2">
      <c r="BS48602" s="152"/>
      <c r="BT48602" s="153"/>
    </row>
    <row r="48603" spans="71:72" x14ac:dyDescent="0.2">
      <c r="BS48603" s="152"/>
      <c r="BT48603" s="153"/>
    </row>
    <row r="48604" spans="71:72" x14ac:dyDescent="0.2">
      <c r="BS48604" s="152"/>
      <c r="BT48604" s="153"/>
    </row>
    <row r="48605" spans="71:72" x14ac:dyDescent="0.2">
      <c r="BS48605" s="152"/>
      <c r="BT48605" s="153"/>
    </row>
    <row r="48606" spans="71:72" x14ac:dyDescent="0.2">
      <c r="BS48606" s="152"/>
      <c r="BT48606" s="153"/>
    </row>
    <row r="48607" spans="71:72" x14ac:dyDescent="0.2">
      <c r="BS48607" s="152"/>
      <c r="BT48607" s="153"/>
    </row>
    <row r="48608" spans="71:72" x14ac:dyDescent="0.2">
      <c r="BS48608" s="152"/>
      <c r="BT48608" s="153"/>
    </row>
    <row r="48609" spans="71:72" x14ac:dyDescent="0.2">
      <c r="BS48609" s="152"/>
      <c r="BT48609" s="153"/>
    </row>
    <row r="48610" spans="71:72" x14ac:dyDescent="0.2">
      <c r="BS48610" s="152"/>
      <c r="BT48610" s="153"/>
    </row>
    <row r="48611" spans="71:72" x14ac:dyDescent="0.2">
      <c r="BS48611" s="152"/>
      <c r="BT48611" s="153"/>
    </row>
    <row r="48612" spans="71:72" x14ac:dyDescent="0.2">
      <c r="BS48612" s="152"/>
      <c r="BT48612" s="153"/>
    </row>
    <row r="48613" spans="71:72" x14ac:dyDescent="0.2">
      <c r="BS48613" s="152"/>
      <c r="BT48613" s="153"/>
    </row>
    <row r="48614" spans="71:72" x14ac:dyDescent="0.2">
      <c r="BS48614" s="152"/>
      <c r="BT48614" s="153"/>
    </row>
    <row r="48615" spans="71:72" x14ac:dyDescent="0.2">
      <c r="BS48615" s="152"/>
      <c r="BT48615" s="153"/>
    </row>
    <row r="48616" spans="71:72" x14ac:dyDescent="0.2">
      <c r="BS48616" s="152"/>
      <c r="BT48616" s="153"/>
    </row>
    <row r="48617" spans="71:72" x14ac:dyDescent="0.2">
      <c r="BS48617" s="152"/>
      <c r="BT48617" s="153"/>
    </row>
    <row r="48618" spans="71:72" x14ac:dyDescent="0.2">
      <c r="BS48618" s="152"/>
      <c r="BT48618" s="153"/>
    </row>
    <row r="48619" spans="71:72" x14ac:dyDescent="0.2">
      <c r="BS48619" s="152"/>
      <c r="BT48619" s="153"/>
    </row>
    <row r="48620" spans="71:72" x14ac:dyDescent="0.2">
      <c r="BS48620" s="152"/>
      <c r="BT48620" s="153"/>
    </row>
    <row r="48621" spans="71:72" x14ac:dyDescent="0.2">
      <c r="BS48621" s="152"/>
      <c r="BT48621" s="153"/>
    </row>
    <row r="48622" spans="71:72" x14ac:dyDescent="0.2">
      <c r="BS48622" s="152"/>
      <c r="BT48622" s="153"/>
    </row>
    <row r="48623" spans="71:72" x14ac:dyDescent="0.2">
      <c r="BS48623" s="152"/>
      <c r="BT48623" s="153"/>
    </row>
    <row r="48624" spans="71:72" x14ac:dyDescent="0.2">
      <c r="BS48624" s="152"/>
      <c r="BT48624" s="153"/>
    </row>
    <row r="48625" spans="71:72" x14ac:dyDescent="0.2">
      <c r="BS48625" s="152"/>
      <c r="BT48625" s="153"/>
    </row>
    <row r="48626" spans="71:72" x14ac:dyDescent="0.2">
      <c r="BS48626" s="152"/>
      <c r="BT48626" s="153"/>
    </row>
    <row r="48627" spans="71:72" x14ac:dyDescent="0.2">
      <c r="BS48627" s="152"/>
      <c r="BT48627" s="153"/>
    </row>
    <row r="48628" spans="71:72" x14ac:dyDescent="0.2">
      <c r="BS48628" s="152"/>
      <c r="BT48628" s="153"/>
    </row>
    <row r="48629" spans="71:72" x14ac:dyDescent="0.2">
      <c r="BS48629" s="152"/>
      <c r="BT48629" s="153"/>
    </row>
    <row r="48630" spans="71:72" x14ac:dyDescent="0.2">
      <c r="BS48630" s="152"/>
      <c r="BT48630" s="153"/>
    </row>
    <row r="48631" spans="71:72" x14ac:dyDescent="0.2">
      <c r="BS48631" s="152"/>
      <c r="BT48631" s="153"/>
    </row>
    <row r="48632" spans="71:72" x14ac:dyDescent="0.2">
      <c r="BS48632" s="152"/>
      <c r="BT48632" s="153"/>
    </row>
    <row r="48633" spans="71:72" x14ac:dyDescent="0.2">
      <c r="BS48633" s="152"/>
      <c r="BT48633" s="153"/>
    </row>
    <row r="48634" spans="71:72" x14ac:dyDescent="0.2">
      <c r="BS48634" s="152"/>
      <c r="BT48634" s="153"/>
    </row>
    <row r="48635" spans="71:72" x14ac:dyDescent="0.2">
      <c r="BS48635" s="152"/>
      <c r="BT48635" s="153"/>
    </row>
    <row r="48636" spans="71:72" x14ac:dyDescent="0.2">
      <c r="BS48636" s="152"/>
      <c r="BT48636" s="153"/>
    </row>
    <row r="48637" spans="71:72" x14ac:dyDescent="0.2">
      <c r="BS48637" s="152"/>
      <c r="BT48637" s="153"/>
    </row>
    <row r="48638" spans="71:72" x14ac:dyDescent="0.2">
      <c r="BS48638" s="152"/>
      <c r="BT48638" s="153"/>
    </row>
    <row r="48639" spans="71:72" x14ac:dyDescent="0.2">
      <c r="BS48639" s="152"/>
      <c r="BT48639" s="153"/>
    </row>
    <row r="48640" spans="71:72" x14ac:dyDescent="0.2">
      <c r="BS48640" s="152"/>
      <c r="BT48640" s="153"/>
    </row>
    <row r="48641" spans="71:72" x14ac:dyDescent="0.2">
      <c r="BS48641" s="152"/>
      <c r="BT48641" s="153"/>
    </row>
    <row r="48642" spans="71:72" x14ac:dyDescent="0.2">
      <c r="BS48642" s="152"/>
      <c r="BT48642" s="153"/>
    </row>
    <row r="48643" spans="71:72" x14ac:dyDescent="0.2">
      <c r="BS48643" s="152"/>
      <c r="BT48643" s="153"/>
    </row>
    <row r="48644" spans="71:72" x14ac:dyDescent="0.2">
      <c r="BS48644" s="152"/>
      <c r="BT48644" s="153"/>
    </row>
    <row r="48645" spans="71:72" x14ac:dyDescent="0.2">
      <c r="BS48645" s="152"/>
      <c r="BT48645" s="153"/>
    </row>
    <row r="48646" spans="71:72" x14ac:dyDescent="0.2">
      <c r="BS48646" s="152"/>
      <c r="BT48646" s="153"/>
    </row>
    <row r="48647" spans="71:72" x14ac:dyDescent="0.2">
      <c r="BS48647" s="152"/>
      <c r="BT48647" s="153"/>
    </row>
    <row r="48648" spans="71:72" x14ac:dyDescent="0.2">
      <c r="BS48648" s="152"/>
      <c r="BT48648" s="153"/>
    </row>
    <row r="48649" spans="71:72" x14ac:dyDescent="0.2">
      <c r="BS48649" s="152"/>
      <c r="BT48649" s="153"/>
    </row>
    <row r="48650" spans="71:72" x14ac:dyDescent="0.2">
      <c r="BS48650" s="152"/>
      <c r="BT48650" s="153"/>
    </row>
    <row r="48651" spans="71:72" x14ac:dyDescent="0.2">
      <c r="BS48651" s="152"/>
      <c r="BT48651" s="153"/>
    </row>
    <row r="48652" spans="71:72" x14ac:dyDescent="0.2">
      <c r="BS48652" s="152"/>
      <c r="BT48652" s="153"/>
    </row>
    <row r="48653" spans="71:72" x14ac:dyDescent="0.2">
      <c r="BS48653" s="152"/>
      <c r="BT48653" s="153"/>
    </row>
    <row r="48654" spans="71:72" x14ac:dyDescent="0.2">
      <c r="BS48654" s="152"/>
      <c r="BT48654" s="153"/>
    </row>
    <row r="48655" spans="71:72" x14ac:dyDescent="0.2">
      <c r="BS48655" s="152"/>
      <c r="BT48655" s="153"/>
    </row>
    <row r="48656" spans="71:72" x14ac:dyDescent="0.2">
      <c r="BS48656" s="152"/>
      <c r="BT48656" s="153"/>
    </row>
    <row r="48657" spans="71:72" x14ac:dyDescent="0.2">
      <c r="BS48657" s="152"/>
      <c r="BT48657" s="153"/>
    </row>
    <row r="48658" spans="71:72" x14ac:dyDescent="0.2">
      <c r="BS48658" s="152"/>
      <c r="BT48658" s="153"/>
    </row>
    <row r="48659" spans="71:72" x14ac:dyDescent="0.2">
      <c r="BS48659" s="152"/>
      <c r="BT48659" s="153"/>
    </row>
    <row r="48660" spans="71:72" x14ac:dyDescent="0.2">
      <c r="BS48660" s="152"/>
      <c r="BT48660" s="153"/>
    </row>
    <row r="48661" spans="71:72" x14ac:dyDescent="0.2">
      <c r="BS48661" s="152"/>
      <c r="BT48661" s="153"/>
    </row>
    <row r="48662" spans="71:72" x14ac:dyDescent="0.2">
      <c r="BS48662" s="152"/>
      <c r="BT48662" s="153"/>
    </row>
    <row r="48663" spans="71:72" x14ac:dyDescent="0.2">
      <c r="BS48663" s="152"/>
      <c r="BT48663" s="153"/>
    </row>
    <row r="48664" spans="71:72" x14ac:dyDescent="0.2">
      <c r="BS48664" s="152"/>
      <c r="BT48664" s="153"/>
    </row>
    <row r="48665" spans="71:72" x14ac:dyDescent="0.2">
      <c r="BS48665" s="152"/>
      <c r="BT48665" s="153"/>
    </row>
    <row r="48666" spans="71:72" x14ac:dyDescent="0.2">
      <c r="BS48666" s="152"/>
      <c r="BT48666" s="153"/>
    </row>
    <row r="48667" spans="71:72" x14ac:dyDescent="0.2">
      <c r="BS48667" s="152"/>
      <c r="BT48667" s="153"/>
    </row>
    <row r="48668" spans="71:72" x14ac:dyDescent="0.2">
      <c r="BS48668" s="152"/>
      <c r="BT48668" s="153"/>
    </row>
    <row r="48669" spans="71:72" x14ac:dyDescent="0.2">
      <c r="BS48669" s="152"/>
      <c r="BT48669" s="153"/>
    </row>
    <row r="48670" spans="71:72" x14ac:dyDescent="0.2">
      <c r="BS48670" s="152"/>
      <c r="BT48670" s="153"/>
    </row>
    <row r="48671" spans="71:72" x14ac:dyDescent="0.2">
      <c r="BS48671" s="152"/>
      <c r="BT48671" s="153"/>
    </row>
    <row r="48672" spans="71:72" x14ac:dyDescent="0.2">
      <c r="BS48672" s="152"/>
      <c r="BT48672" s="153"/>
    </row>
    <row r="48673" spans="71:72" x14ac:dyDescent="0.2">
      <c r="BS48673" s="152"/>
      <c r="BT48673" s="153"/>
    </row>
    <row r="48674" spans="71:72" x14ac:dyDescent="0.2">
      <c r="BS48674" s="152"/>
      <c r="BT48674" s="153"/>
    </row>
    <row r="48675" spans="71:72" x14ac:dyDescent="0.2">
      <c r="BS48675" s="152"/>
      <c r="BT48675" s="153"/>
    </row>
    <row r="48676" spans="71:72" x14ac:dyDescent="0.2">
      <c r="BS48676" s="152"/>
      <c r="BT48676" s="153"/>
    </row>
    <row r="48677" spans="71:72" x14ac:dyDescent="0.2">
      <c r="BS48677" s="152"/>
      <c r="BT48677" s="153"/>
    </row>
    <row r="48678" spans="71:72" x14ac:dyDescent="0.2">
      <c r="BS48678" s="152"/>
      <c r="BT48678" s="153"/>
    </row>
    <row r="48679" spans="71:72" x14ac:dyDescent="0.2">
      <c r="BS48679" s="152"/>
      <c r="BT48679" s="153"/>
    </row>
    <row r="48680" spans="71:72" x14ac:dyDescent="0.2">
      <c r="BS48680" s="152"/>
      <c r="BT48680" s="153"/>
    </row>
    <row r="48681" spans="71:72" x14ac:dyDescent="0.2">
      <c r="BS48681" s="152"/>
      <c r="BT48681" s="153"/>
    </row>
    <row r="48682" spans="71:72" x14ac:dyDescent="0.2">
      <c r="BS48682" s="152"/>
      <c r="BT48682" s="153"/>
    </row>
    <row r="48683" spans="71:72" x14ac:dyDescent="0.2">
      <c r="BS48683" s="152"/>
      <c r="BT48683" s="153"/>
    </row>
    <row r="48684" spans="71:72" x14ac:dyDescent="0.2">
      <c r="BS48684" s="152"/>
      <c r="BT48684" s="153"/>
    </row>
    <row r="48685" spans="71:72" x14ac:dyDescent="0.2">
      <c r="BS48685" s="152"/>
      <c r="BT48685" s="153"/>
    </row>
    <row r="48686" spans="71:72" x14ac:dyDescent="0.2">
      <c r="BS48686" s="152"/>
      <c r="BT48686" s="153"/>
    </row>
    <row r="48687" spans="71:72" x14ac:dyDescent="0.2">
      <c r="BS48687" s="152"/>
      <c r="BT48687" s="153"/>
    </row>
    <row r="48688" spans="71:72" x14ac:dyDescent="0.2">
      <c r="BS48688" s="152"/>
      <c r="BT48688" s="153"/>
    </row>
    <row r="48689" spans="71:72" x14ac:dyDescent="0.2">
      <c r="BS48689" s="152"/>
      <c r="BT48689" s="153"/>
    </row>
    <row r="48690" spans="71:72" x14ac:dyDescent="0.2">
      <c r="BS48690" s="152"/>
      <c r="BT48690" s="153"/>
    </row>
    <row r="48691" spans="71:72" x14ac:dyDescent="0.2">
      <c r="BS48691" s="152"/>
      <c r="BT48691" s="153"/>
    </row>
    <row r="48692" spans="71:72" x14ac:dyDescent="0.2">
      <c r="BS48692" s="152"/>
      <c r="BT48692" s="153"/>
    </row>
    <row r="48693" spans="71:72" x14ac:dyDescent="0.2">
      <c r="BS48693" s="152"/>
      <c r="BT48693" s="153"/>
    </row>
    <row r="48694" spans="71:72" x14ac:dyDescent="0.2">
      <c r="BS48694" s="152"/>
      <c r="BT48694" s="153"/>
    </row>
    <row r="48695" spans="71:72" x14ac:dyDescent="0.2">
      <c r="BS48695" s="152"/>
      <c r="BT48695" s="153"/>
    </row>
    <row r="48696" spans="71:72" x14ac:dyDescent="0.2">
      <c r="BS48696" s="152"/>
      <c r="BT48696" s="153"/>
    </row>
    <row r="48697" spans="71:72" x14ac:dyDescent="0.2">
      <c r="BS48697" s="152"/>
      <c r="BT48697" s="153"/>
    </row>
    <row r="48698" spans="71:72" x14ac:dyDescent="0.2">
      <c r="BS48698" s="152"/>
      <c r="BT48698" s="153"/>
    </row>
    <row r="48699" spans="71:72" x14ac:dyDescent="0.2">
      <c r="BS48699" s="152"/>
      <c r="BT48699" s="153"/>
    </row>
    <row r="48700" spans="71:72" x14ac:dyDescent="0.2">
      <c r="BS48700" s="152"/>
      <c r="BT48700" s="153"/>
    </row>
    <row r="48701" spans="71:72" x14ac:dyDescent="0.2">
      <c r="BS48701" s="152"/>
      <c r="BT48701" s="153"/>
    </row>
    <row r="48702" spans="71:72" x14ac:dyDescent="0.2">
      <c r="BS48702" s="152"/>
      <c r="BT48702" s="153"/>
    </row>
    <row r="48703" spans="71:72" x14ac:dyDescent="0.2">
      <c r="BS48703" s="152"/>
      <c r="BT48703" s="153"/>
    </row>
    <row r="48704" spans="71:72" x14ac:dyDescent="0.2">
      <c r="BS48704" s="152"/>
      <c r="BT48704" s="153"/>
    </row>
    <row r="48705" spans="71:72" x14ac:dyDescent="0.2">
      <c r="BS48705" s="152"/>
      <c r="BT48705" s="153"/>
    </row>
    <row r="48706" spans="71:72" x14ac:dyDescent="0.2">
      <c r="BS48706" s="152"/>
      <c r="BT48706" s="153"/>
    </row>
    <row r="48707" spans="71:72" x14ac:dyDescent="0.2">
      <c r="BS48707" s="152"/>
      <c r="BT48707" s="153"/>
    </row>
    <row r="48708" spans="71:72" x14ac:dyDescent="0.2">
      <c r="BS48708" s="152"/>
      <c r="BT48708" s="153"/>
    </row>
    <row r="48709" spans="71:72" x14ac:dyDescent="0.2">
      <c r="BS48709" s="152"/>
      <c r="BT48709" s="153"/>
    </row>
    <row r="48710" spans="71:72" x14ac:dyDescent="0.2">
      <c r="BS48710" s="152"/>
      <c r="BT48710" s="153"/>
    </row>
    <row r="48711" spans="71:72" x14ac:dyDescent="0.2">
      <c r="BS48711" s="152"/>
      <c r="BT48711" s="153"/>
    </row>
    <row r="48712" spans="71:72" x14ac:dyDescent="0.2">
      <c r="BS48712" s="152"/>
      <c r="BT48712" s="153"/>
    </row>
    <row r="48713" spans="71:72" x14ac:dyDescent="0.2">
      <c r="BS48713" s="152"/>
      <c r="BT48713" s="153"/>
    </row>
    <row r="48714" spans="71:72" x14ac:dyDescent="0.2">
      <c r="BS48714" s="152"/>
      <c r="BT48714" s="153"/>
    </row>
    <row r="48715" spans="71:72" x14ac:dyDescent="0.2">
      <c r="BS48715" s="152"/>
      <c r="BT48715" s="153"/>
    </row>
    <row r="48716" spans="71:72" x14ac:dyDescent="0.2">
      <c r="BS48716" s="152"/>
      <c r="BT48716" s="153"/>
    </row>
    <row r="48717" spans="71:72" x14ac:dyDescent="0.2">
      <c r="BS48717" s="152"/>
      <c r="BT48717" s="153"/>
    </row>
    <row r="48718" spans="71:72" x14ac:dyDescent="0.2">
      <c r="BS48718" s="152"/>
      <c r="BT48718" s="153"/>
    </row>
    <row r="48719" spans="71:72" x14ac:dyDescent="0.2">
      <c r="BS48719" s="152"/>
      <c r="BT48719" s="153"/>
    </row>
    <row r="48720" spans="71:72" x14ac:dyDescent="0.2">
      <c r="BS48720" s="152"/>
      <c r="BT48720" s="153"/>
    </row>
    <row r="48721" spans="71:72" x14ac:dyDescent="0.2">
      <c r="BS48721" s="152"/>
      <c r="BT48721" s="153"/>
    </row>
    <row r="48722" spans="71:72" x14ac:dyDescent="0.2">
      <c r="BS48722" s="152"/>
      <c r="BT48722" s="153"/>
    </row>
    <row r="48723" spans="71:72" x14ac:dyDescent="0.2">
      <c r="BS48723" s="152"/>
      <c r="BT48723" s="153"/>
    </row>
    <row r="48724" spans="71:72" x14ac:dyDescent="0.2">
      <c r="BS48724" s="152"/>
      <c r="BT48724" s="153"/>
    </row>
    <row r="48725" spans="71:72" x14ac:dyDescent="0.2">
      <c r="BS48725" s="152"/>
      <c r="BT48725" s="153"/>
    </row>
    <row r="48726" spans="71:72" x14ac:dyDescent="0.2">
      <c r="BS48726" s="152"/>
      <c r="BT48726" s="153"/>
    </row>
    <row r="48727" spans="71:72" x14ac:dyDescent="0.2">
      <c r="BS48727" s="152"/>
      <c r="BT48727" s="153"/>
    </row>
    <row r="48728" spans="71:72" x14ac:dyDescent="0.2">
      <c r="BS48728" s="152"/>
      <c r="BT48728" s="153"/>
    </row>
    <row r="48729" spans="71:72" x14ac:dyDescent="0.2">
      <c r="BS48729" s="152"/>
      <c r="BT48729" s="153"/>
    </row>
    <row r="48730" spans="71:72" x14ac:dyDescent="0.2">
      <c r="BS48730" s="152"/>
      <c r="BT48730" s="153"/>
    </row>
    <row r="48731" spans="71:72" x14ac:dyDescent="0.2">
      <c r="BS48731" s="152"/>
      <c r="BT48731" s="153"/>
    </row>
    <row r="48732" spans="71:72" x14ac:dyDescent="0.2">
      <c r="BS48732" s="152"/>
      <c r="BT48732" s="153"/>
    </row>
    <row r="48733" spans="71:72" x14ac:dyDescent="0.2">
      <c r="BS48733" s="152"/>
      <c r="BT48733" s="153"/>
    </row>
    <row r="48734" spans="71:72" x14ac:dyDescent="0.2">
      <c r="BS48734" s="152"/>
      <c r="BT48734" s="153"/>
    </row>
    <row r="48735" spans="71:72" x14ac:dyDescent="0.2">
      <c r="BS48735" s="152"/>
      <c r="BT48735" s="153"/>
    </row>
    <row r="48736" spans="71:72" x14ac:dyDescent="0.2">
      <c r="BS48736" s="152"/>
      <c r="BT48736" s="153"/>
    </row>
    <row r="48737" spans="71:72" x14ac:dyDescent="0.2">
      <c r="BS48737" s="152"/>
      <c r="BT48737" s="153"/>
    </row>
    <row r="48738" spans="71:72" x14ac:dyDescent="0.2">
      <c r="BS48738" s="152"/>
      <c r="BT48738" s="153"/>
    </row>
    <row r="48739" spans="71:72" x14ac:dyDescent="0.2">
      <c r="BS48739" s="152"/>
      <c r="BT48739" s="153"/>
    </row>
    <row r="48740" spans="71:72" x14ac:dyDescent="0.2">
      <c r="BS48740" s="152"/>
      <c r="BT48740" s="153"/>
    </row>
    <row r="48741" spans="71:72" x14ac:dyDescent="0.2">
      <c r="BS48741" s="152"/>
      <c r="BT48741" s="153"/>
    </row>
    <row r="48742" spans="71:72" x14ac:dyDescent="0.2">
      <c r="BS48742" s="152"/>
      <c r="BT48742" s="153"/>
    </row>
    <row r="48743" spans="71:72" x14ac:dyDescent="0.2">
      <c r="BS48743" s="152"/>
      <c r="BT48743" s="153"/>
    </row>
    <row r="48744" spans="71:72" x14ac:dyDescent="0.2">
      <c r="BS48744" s="152"/>
      <c r="BT48744" s="153"/>
    </row>
    <row r="48745" spans="71:72" x14ac:dyDescent="0.2">
      <c r="BS48745" s="152"/>
      <c r="BT48745" s="153"/>
    </row>
    <row r="48746" spans="71:72" x14ac:dyDescent="0.2">
      <c r="BS48746" s="152"/>
      <c r="BT48746" s="153"/>
    </row>
    <row r="48747" spans="71:72" x14ac:dyDescent="0.2">
      <c r="BS48747" s="152"/>
      <c r="BT48747" s="153"/>
    </row>
    <row r="48748" spans="71:72" x14ac:dyDescent="0.2">
      <c r="BS48748" s="152"/>
      <c r="BT48748" s="153"/>
    </row>
    <row r="48749" spans="71:72" x14ac:dyDescent="0.2">
      <c r="BS48749" s="152"/>
      <c r="BT48749" s="153"/>
    </row>
    <row r="48750" spans="71:72" x14ac:dyDescent="0.2">
      <c r="BS48750" s="152"/>
      <c r="BT48750" s="153"/>
    </row>
    <row r="48751" spans="71:72" x14ac:dyDescent="0.2">
      <c r="BS48751" s="152"/>
      <c r="BT48751" s="153"/>
    </row>
    <row r="48752" spans="71:72" x14ac:dyDescent="0.2">
      <c r="BS48752" s="152"/>
      <c r="BT48752" s="153"/>
    </row>
    <row r="48753" spans="71:72" x14ac:dyDescent="0.2">
      <c r="BS48753" s="152"/>
      <c r="BT48753" s="153"/>
    </row>
    <row r="48754" spans="71:72" x14ac:dyDescent="0.2">
      <c r="BS48754" s="152"/>
      <c r="BT48754" s="153"/>
    </row>
    <row r="48755" spans="71:72" x14ac:dyDescent="0.2">
      <c r="BS48755" s="152"/>
      <c r="BT48755" s="153"/>
    </row>
    <row r="48756" spans="71:72" x14ac:dyDescent="0.2">
      <c r="BS48756" s="152"/>
      <c r="BT48756" s="153"/>
    </row>
    <row r="48757" spans="71:72" x14ac:dyDescent="0.2">
      <c r="BS48757" s="152"/>
      <c r="BT48757" s="153"/>
    </row>
    <row r="48758" spans="71:72" x14ac:dyDescent="0.2">
      <c r="BS48758" s="152"/>
      <c r="BT48758" s="153"/>
    </row>
    <row r="48759" spans="71:72" x14ac:dyDescent="0.2">
      <c r="BS48759" s="152"/>
      <c r="BT48759" s="153"/>
    </row>
    <row r="48760" spans="71:72" x14ac:dyDescent="0.2">
      <c r="BS48760" s="152"/>
      <c r="BT48760" s="153"/>
    </row>
    <row r="48761" spans="71:72" x14ac:dyDescent="0.2">
      <c r="BS48761" s="152"/>
      <c r="BT48761" s="153"/>
    </row>
    <row r="48762" spans="71:72" x14ac:dyDescent="0.2">
      <c r="BS48762" s="152"/>
      <c r="BT48762" s="153"/>
    </row>
    <row r="48763" spans="71:72" x14ac:dyDescent="0.2">
      <c r="BS48763" s="152"/>
      <c r="BT48763" s="153"/>
    </row>
    <row r="48764" spans="71:72" x14ac:dyDescent="0.2">
      <c r="BS48764" s="152"/>
      <c r="BT48764" s="153"/>
    </row>
    <row r="48765" spans="71:72" x14ac:dyDescent="0.2">
      <c r="BS48765" s="152"/>
      <c r="BT48765" s="153"/>
    </row>
    <row r="48766" spans="71:72" x14ac:dyDescent="0.2">
      <c r="BS48766" s="152"/>
      <c r="BT48766" s="153"/>
    </row>
    <row r="48767" spans="71:72" x14ac:dyDescent="0.2">
      <c r="BS48767" s="152"/>
      <c r="BT48767" s="153"/>
    </row>
    <row r="48768" spans="71:72" x14ac:dyDescent="0.2">
      <c r="BS48768" s="152"/>
      <c r="BT48768" s="153"/>
    </row>
    <row r="48769" spans="71:72" x14ac:dyDescent="0.2">
      <c r="BS48769" s="152"/>
      <c r="BT48769" s="153"/>
    </row>
    <row r="48770" spans="71:72" x14ac:dyDescent="0.2">
      <c r="BS48770" s="152"/>
      <c r="BT48770" s="153"/>
    </row>
    <row r="48771" spans="71:72" x14ac:dyDescent="0.2">
      <c r="BS48771" s="152"/>
      <c r="BT48771" s="153"/>
    </row>
    <row r="48772" spans="71:72" x14ac:dyDescent="0.2">
      <c r="BS48772" s="152"/>
      <c r="BT48772" s="153"/>
    </row>
    <row r="48773" spans="71:72" x14ac:dyDescent="0.2">
      <c r="BS48773" s="152"/>
      <c r="BT48773" s="153"/>
    </row>
    <row r="48774" spans="71:72" x14ac:dyDescent="0.2">
      <c r="BS48774" s="152"/>
      <c r="BT48774" s="153"/>
    </row>
    <row r="48775" spans="71:72" x14ac:dyDescent="0.2">
      <c r="BS48775" s="152"/>
      <c r="BT48775" s="153"/>
    </row>
    <row r="48776" spans="71:72" x14ac:dyDescent="0.2">
      <c r="BS48776" s="152"/>
      <c r="BT48776" s="153"/>
    </row>
    <row r="48777" spans="71:72" x14ac:dyDescent="0.2">
      <c r="BS48777" s="152"/>
      <c r="BT48777" s="153"/>
    </row>
    <row r="48778" spans="71:72" x14ac:dyDescent="0.2">
      <c r="BS48778" s="152"/>
      <c r="BT48778" s="153"/>
    </row>
    <row r="48779" spans="71:72" x14ac:dyDescent="0.2">
      <c r="BS48779" s="152"/>
      <c r="BT48779" s="153"/>
    </row>
    <row r="48780" spans="71:72" x14ac:dyDescent="0.2">
      <c r="BS48780" s="152"/>
      <c r="BT48780" s="153"/>
    </row>
    <row r="48781" spans="71:72" x14ac:dyDescent="0.2">
      <c r="BS48781" s="152"/>
      <c r="BT48781" s="153"/>
    </row>
    <row r="48782" spans="71:72" x14ac:dyDescent="0.2">
      <c r="BS48782" s="152"/>
      <c r="BT48782" s="153"/>
    </row>
    <row r="48783" spans="71:72" x14ac:dyDescent="0.2">
      <c r="BS48783" s="152"/>
      <c r="BT48783" s="153"/>
    </row>
    <row r="48784" spans="71:72" x14ac:dyDescent="0.2">
      <c r="BS48784" s="152"/>
      <c r="BT48784" s="153"/>
    </row>
    <row r="48785" spans="71:72" x14ac:dyDescent="0.2">
      <c r="BS48785" s="152"/>
      <c r="BT48785" s="153"/>
    </row>
    <row r="48786" spans="71:72" x14ac:dyDescent="0.2">
      <c r="BS48786" s="152"/>
      <c r="BT48786" s="153"/>
    </row>
    <row r="48787" spans="71:72" x14ac:dyDescent="0.2">
      <c r="BS48787" s="152"/>
      <c r="BT48787" s="153"/>
    </row>
    <row r="48788" spans="71:72" x14ac:dyDescent="0.2">
      <c r="BS48788" s="152"/>
      <c r="BT48788" s="153"/>
    </row>
    <row r="48789" spans="71:72" x14ac:dyDescent="0.2">
      <c r="BS48789" s="152"/>
      <c r="BT48789" s="153"/>
    </row>
    <row r="48790" spans="71:72" x14ac:dyDescent="0.2">
      <c r="BS48790" s="152"/>
      <c r="BT48790" s="153"/>
    </row>
    <row r="48791" spans="71:72" x14ac:dyDescent="0.2">
      <c r="BS48791" s="152"/>
      <c r="BT48791" s="153"/>
    </row>
    <row r="48792" spans="71:72" x14ac:dyDescent="0.2">
      <c r="BS48792" s="152"/>
      <c r="BT48792" s="153"/>
    </row>
    <row r="48793" spans="71:72" x14ac:dyDescent="0.2">
      <c r="BS48793" s="152"/>
      <c r="BT48793" s="153"/>
    </row>
    <row r="48794" spans="71:72" x14ac:dyDescent="0.2">
      <c r="BS48794" s="152"/>
      <c r="BT48794" s="153"/>
    </row>
    <row r="48795" spans="71:72" x14ac:dyDescent="0.2">
      <c r="BS48795" s="152"/>
      <c r="BT48795" s="153"/>
    </row>
    <row r="48796" spans="71:72" x14ac:dyDescent="0.2">
      <c r="BS48796" s="152"/>
      <c r="BT48796" s="153"/>
    </row>
    <row r="48797" spans="71:72" x14ac:dyDescent="0.2">
      <c r="BS48797" s="152"/>
      <c r="BT48797" s="153"/>
    </row>
    <row r="48798" spans="71:72" x14ac:dyDescent="0.2">
      <c r="BS48798" s="152"/>
      <c r="BT48798" s="153"/>
    </row>
    <row r="48799" spans="71:72" x14ac:dyDescent="0.2">
      <c r="BS48799" s="152"/>
      <c r="BT48799" s="153"/>
    </row>
    <row r="48800" spans="71:72" x14ac:dyDescent="0.2">
      <c r="BS48800" s="152"/>
      <c r="BT48800" s="153"/>
    </row>
    <row r="48801" spans="71:72" x14ac:dyDescent="0.2">
      <c r="BS48801" s="152"/>
      <c r="BT48801" s="153"/>
    </row>
    <row r="48802" spans="71:72" x14ac:dyDescent="0.2">
      <c r="BS48802" s="152"/>
      <c r="BT48802" s="153"/>
    </row>
    <row r="48803" spans="71:72" x14ac:dyDescent="0.2">
      <c r="BS48803" s="152"/>
      <c r="BT48803" s="153"/>
    </row>
    <row r="48804" spans="71:72" x14ac:dyDescent="0.2">
      <c r="BS48804" s="152"/>
      <c r="BT48804" s="153"/>
    </row>
    <row r="48805" spans="71:72" x14ac:dyDescent="0.2">
      <c r="BS48805" s="152"/>
      <c r="BT48805" s="153"/>
    </row>
    <row r="48806" spans="71:72" x14ac:dyDescent="0.2">
      <c r="BS48806" s="152"/>
      <c r="BT48806" s="153"/>
    </row>
    <row r="48807" spans="71:72" x14ac:dyDescent="0.2">
      <c r="BS48807" s="152"/>
      <c r="BT48807" s="153"/>
    </row>
    <row r="48808" spans="71:72" x14ac:dyDescent="0.2">
      <c r="BS48808" s="152"/>
      <c r="BT48808" s="153"/>
    </row>
    <row r="48809" spans="71:72" x14ac:dyDescent="0.2">
      <c r="BS48809" s="152"/>
      <c r="BT48809" s="153"/>
    </row>
    <row r="48810" spans="71:72" x14ac:dyDescent="0.2">
      <c r="BS48810" s="152"/>
      <c r="BT48810" s="153"/>
    </row>
    <row r="48811" spans="71:72" x14ac:dyDescent="0.2">
      <c r="BS48811" s="152"/>
      <c r="BT48811" s="153"/>
    </row>
    <row r="48812" spans="71:72" x14ac:dyDescent="0.2">
      <c r="BS48812" s="152"/>
      <c r="BT48812" s="153"/>
    </row>
    <row r="48813" spans="71:72" x14ac:dyDescent="0.2">
      <c r="BS48813" s="152"/>
      <c r="BT48813" s="153"/>
    </row>
    <row r="48814" spans="71:72" x14ac:dyDescent="0.2">
      <c r="BS48814" s="152"/>
      <c r="BT48814" s="153"/>
    </row>
    <row r="48815" spans="71:72" x14ac:dyDescent="0.2">
      <c r="BS48815" s="152"/>
      <c r="BT48815" s="153"/>
    </row>
    <row r="48816" spans="71:72" x14ac:dyDescent="0.2">
      <c r="BS48816" s="152"/>
      <c r="BT48816" s="153"/>
    </row>
    <row r="48817" spans="71:72" x14ac:dyDescent="0.2">
      <c r="BS48817" s="152"/>
      <c r="BT48817" s="153"/>
    </row>
    <row r="48818" spans="71:72" x14ac:dyDescent="0.2">
      <c r="BS48818" s="152"/>
      <c r="BT48818" s="153"/>
    </row>
    <row r="48819" spans="71:72" x14ac:dyDescent="0.2">
      <c r="BS48819" s="152"/>
      <c r="BT48819" s="153"/>
    </row>
    <row r="48820" spans="71:72" x14ac:dyDescent="0.2">
      <c r="BS48820" s="152"/>
      <c r="BT48820" s="153"/>
    </row>
    <row r="48821" spans="71:72" x14ac:dyDescent="0.2">
      <c r="BS48821" s="152"/>
      <c r="BT48821" s="153"/>
    </row>
    <row r="48822" spans="71:72" x14ac:dyDescent="0.2">
      <c r="BS48822" s="152"/>
      <c r="BT48822" s="153"/>
    </row>
    <row r="48823" spans="71:72" x14ac:dyDescent="0.2">
      <c r="BS48823" s="152"/>
      <c r="BT48823" s="153"/>
    </row>
    <row r="48824" spans="71:72" x14ac:dyDescent="0.2">
      <c r="BS48824" s="152"/>
      <c r="BT48824" s="153"/>
    </row>
    <row r="48825" spans="71:72" x14ac:dyDescent="0.2">
      <c r="BS48825" s="152"/>
      <c r="BT48825" s="153"/>
    </row>
    <row r="48826" spans="71:72" x14ac:dyDescent="0.2">
      <c r="BS48826" s="152"/>
      <c r="BT48826" s="153"/>
    </row>
    <row r="48827" spans="71:72" x14ac:dyDescent="0.2">
      <c r="BS48827" s="152"/>
      <c r="BT48827" s="153"/>
    </row>
    <row r="48828" spans="71:72" x14ac:dyDescent="0.2">
      <c r="BS48828" s="152"/>
      <c r="BT48828" s="153"/>
    </row>
    <row r="48829" spans="71:72" x14ac:dyDescent="0.2">
      <c r="BS48829" s="152"/>
      <c r="BT48829" s="153"/>
    </row>
    <row r="48830" spans="71:72" x14ac:dyDescent="0.2">
      <c r="BS48830" s="152"/>
      <c r="BT48830" s="153"/>
    </row>
    <row r="48831" spans="71:72" x14ac:dyDescent="0.2">
      <c r="BS48831" s="152"/>
      <c r="BT48831" s="153"/>
    </row>
    <row r="48832" spans="71:72" x14ac:dyDescent="0.2">
      <c r="BS48832" s="152"/>
      <c r="BT48832" s="153"/>
    </row>
    <row r="48833" spans="71:72" x14ac:dyDescent="0.2">
      <c r="BS48833" s="152"/>
      <c r="BT48833" s="153"/>
    </row>
    <row r="48834" spans="71:72" x14ac:dyDescent="0.2">
      <c r="BS48834" s="152"/>
      <c r="BT48834" s="153"/>
    </row>
    <row r="48835" spans="71:72" x14ac:dyDescent="0.2">
      <c r="BS48835" s="152"/>
      <c r="BT48835" s="153"/>
    </row>
    <row r="48836" spans="71:72" x14ac:dyDescent="0.2">
      <c r="BS48836" s="152"/>
      <c r="BT48836" s="153"/>
    </row>
    <row r="48837" spans="71:72" x14ac:dyDescent="0.2">
      <c r="BS48837" s="152"/>
      <c r="BT48837" s="153"/>
    </row>
    <row r="48838" spans="71:72" x14ac:dyDescent="0.2">
      <c r="BS48838" s="152"/>
      <c r="BT48838" s="153"/>
    </row>
    <row r="48839" spans="71:72" x14ac:dyDescent="0.2">
      <c r="BS48839" s="152"/>
      <c r="BT48839" s="153"/>
    </row>
    <row r="48840" spans="71:72" x14ac:dyDescent="0.2">
      <c r="BS48840" s="152"/>
      <c r="BT48840" s="153"/>
    </row>
    <row r="48841" spans="71:72" x14ac:dyDescent="0.2">
      <c r="BS48841" s="152"/>
      <c r="BT48841" s="153"/>
    </row>
    <row r="48842" spans="71:72" x14ac:dyDescent="0.2">
      <c r="BS48842" s="152"/>
      <c r="BT48842" s="153"/>
    </row>
    <row r="48843" spans="71:72" x14ac:dyDescent="0.2">
      <c r="BS48843" s="152"/>
      <c r="BT48843" s="153"/>
    </row>
    <row r="48844" spans="71:72" x14ac:dyDescent="0.2">
      <c r="BS48844" s="152"/>
      <c r="BT48844" s="153"/>
    </row>
    <row r="48845" spans="71:72" x14ac:dyDescent="0.2">
      <c r="BS48845" s="152"/>
      <c r="BT48845" s="153"/>
    </row>
    <row r="48846" spans="71:72" x14ac:dyDescent="0.2">
      <c r="BS48846" s="152"/>
      <c r="BT48846" s="153"/>
    </row>
    <row r="48847" spans="71:72" x14ac:dyDescent="0.2">
      <c r="BS48847" s="152"/>
      <c r="BT48847" s="153"/>
    </row>
    <row r="48848" spans="71:72" x14ac:dyDescent="0.2">
      <c r="BS48848" s="152"/>
      <c r="BT48848" s="153"/>
    </row>
    <row r="48849" spans="71:72" x14ac:dyDescent="0.2">
      <c r="BS48849" s="152"/>
      <c r="BT48849" s="153"/>
    </row>
    <row r="48850" spans="71:72" x14ac:dyDescent="0.2">
      <c r="BS48850" s="152"/>
      <c r="BT48850" s="153"/>
    </row>
    <row r="48851" spans="71:72" x14ac:dyDescent="0.2">
      <c r="BS48851" s="152"/>
      <c r="BT48851" s="153"/>
    </row>
    <row r="48852" spans="71:72" x14ac:dyDescent="0.2">
      <c r="BS48852" s="152"/>
      <c r="BT48852" s="153"/>
    </row>
    <row r="48853" spans="71:72" x14ac:dyDescent="0.2">
      <c r="BS48853" s="152"/>
      <c r="BT48853" s="153"/>
    </row>
    <row r="48854" spans="71:72" x14ac:dyDescent="0.2">
      <c r="BS48854" s="152"/>
      <c r="BT48854" s="153"/>
    </row>
    <row r="48855" spans="71:72" x14ac:dyDescent="0.2">
      <c r="BS48855" s="152"/>
      <c r="BT48855" s="153"/>
    </row>
    <row r="48856" spans="71:72" x14ac:dyDescent="0.2">
      <c r="BS48856" s="152"/>
      <c r="BT48856" s="153"/>
    </row>
    <row r="48857" spans="71:72" x14ac:dyDescent="0.2">
      <c r="BS48857" s="152"/>
      <c r="BT48857" s="153"/>
    </row>
    <row r="48858" spans="71:72" x14ac:dyDescent="0.2">
      <c r="BS48858" s="152"/>
      <c r="BT48858" s="153"/>
    </row>
    <row r="48859" spans="71:72" x14ac:dyDescent="0.2">
      <c r="BS48859" s="152"/>
      <c r="BT48859" s="153"/>
    </row>
    <row r="48860" spans="71:72" x14ac:dyDescent="0.2">
      <c r="BS48860" s="152"/>
      <c r="BT48860" s="153"/>
    </row>
    <row r="48861" spans="71:72" x14ac:dyDescent="0.2">
      <c r="BS48861" s="152"/>
      <c r="BT48861" s="153"/>
    </row>
    <row r="48862" spans="71:72" x14ac:dyDescent="0.2">
      <c r="BS48862" s="152"/>
      <c r="BT48862" s="153"/>
    </row>
    <row r="48863" spans="71:72" x14ac:dyDescent="0.2">
      <c r="BS48863" s="152"/>
      <c r="BT48863" s="153"/>
    </row>
    <row r="48864" spans="71:72" x14ac:dyDescent="0.2">
      <c r="BS48864" s="152"/>
      <c r="BT48864" s="153"/>
    </row>
    <row r="48865" spans="71:72" x14ac:dyDescent="0.2">
      <c r="BS48865" s="152"/>
      <c r="BT48865" s="153"/>
    </row>
    <row r="48866" spans="71:72" x14ac:dyDescent="0.2">
      <c r="BS48866" s="152"/>
      <c r="BT48866" s="153"/>
    </row>
    <row r="48867" spans="71:72" x14ac:dyDescent="0.2">
      <c r="BS48867" s="152"/>
      <c r="BT48867" s="153"/>
    </row>
    <row r="48868" spans="71:72" x14ac:dyDescent="0.2">
      <c r="BS48868" s="152"/>
      <c r="BT48868" s="153"/>
    </row>
    <row r="48869" spans="71:72" x14ac:dyDescent="0.2">
      <c r="BS48869" s="152"/>
      <c r="BT48869" s="153"/>
    </row>
    <row r="48870" spans="71:72" x14ac:dyDescent="0.2">
      <c r="BS48870" s="152"/>
      <c r="BT48870" s="153"/>
    </row>
    <row r="48871" spans="71:72" x14ac:dyDescent="0.2">
      <c r="BS48871" s="152"/>
      <c r="BT48871" s="153"/>
    </row>
    <row r="48872" spans="71:72" x14ac:dyDescent="0.2">
      <c r="BS48872" s="152"/>
      <c r="BT48872" s="153"/>
    </row>
    <row r="48873" spans="71:72" x14ac:dyDescent="0.2">
      <c r="BS48873" s="152"/>
      <c r="BT48873" s="153"/>
    </row>
    <row r="48874" spans="71:72" x14ac:dyDescent="0.2">
      <c r="BS48874" s="152"/>
      <c r="BT48874" s="153"/>
    </row>
    <row r="48875" spans="71:72" x14ac:dyDescent="0.2">
      <c r="BS48875" s="152"/>
      <c r="BT48875" s="153"/>
    </row>
    <row r="48876" spans="71:72" x14ac:dyDescent="0.2">
      <c r="BS48876" s="152"/>
      <c r="BT48876" s="153"/>
    </row>
    <row r="48877" spans="71:72" x14ac:dyDescent="0.2">
      <c r="BS48877" s="152"/>
      <c r="BT48877" s="153"/>
    </row>
    <row r="48878" spans="71:72" x14ac:dyDescent="0.2">
      <c r="BS48878" s="152"/>
      <c r="BT48878" s="153"/>
    </row>
    <row r="48879" spans="71:72" x14ac:dyDescent="0.2">
      <c r="BS48879" s="152"/>
      <c r="BT48879" s="153"/>
    </row>
    <row r="48880" spans="71:72" x14ac:dyDescent="0.2">
      <c r="BS48880" s="152"/>
      <c r="BT48880" s="153"/>
    </row>
    <row r="48881" spans="71:72" x14ac:dyDescent="0.2">
      <c r="BS48881" s="152"/>
      <c r="BT48881" s="153"/>
    </row>
    <row r="48882" spans="71:72" x14ac:dyDescent="0.2">
      <c r="BS48882" s="152"/>
      <c r="BT48882" s="153"/>
    </row>
    <row r="48883" spans="71:72" x14ac:dyDescent="0.2">
      <c r="BS48883" s="152"/>
      <c r="BT48883" s="153"/>
    </row>
    <row r="48884" spans="71:72" x14ac:dyDescent="0.2">
      <c r="BS48884" s="152"/>
      <c r="BT48884" s="153"/>
    </row>
    <row r="48885" spans="71:72" x14ac:dyDescent="0.2">
      <c r="BS48885" s="152"/>
      <c r="BT48885" s="153"/>
    </row>
    <row r="48886" spans="71:72" x14ac:dyDescent="0.2">
      <c r="BS48886" s="152"/>
      <c r="BT48886" s="153"/>
    </row>
    <row r="48887" spans="71:72" x14ac:dyDescent="0.2">
      <c r="BS48887" s="152"/>
      <c r="BT48887" s="153"/>
    </row>
    <row r="48888" spans="71:72" x14ac:dyDescent="0.2">
      <c r="BS48888" s="152"/>
      <c r="BT48888" s="153"/>
    </row>
    <row r="48889" spans="71:72" x14ac:dyDescent="0.2">
      <c r="BS48889" s="152"/>
      <c r="BT48889" s="153"/>
    </row>
    <row r="48890" spans="71:72" x14ac:dyDescent="0.2">
      <c r="BS48890" s="152"/>
      <c r="BT48890" s="153"/>
    </row>
    <row r="48891" spans="71:72" x14ac:dyDescent="0.2">
      <c r="BS48891" s="152"/>
      <c r="BT48891" s="153"/>
    </row>
    <row r="48892" spans="71:72" x14ac:dyDescent="0.2">
      <c r="BS48892" s="152"/>
      <c r="BT48892" s="153"/>
    </row>
    <row r="48893" spans="71:72" x14ac:dyDescent="0.2">
      <c r="BS48893" s="152"/>
      <c r="BT48893" s="153"/>
    </row>
    <row r="48894" spans="71:72" x14ac:dyDescent="0.2">
      <c r="BS48894" s="152"/>
      <c r="BT48894" s="153"/>
    </row>
    <row r="48895" spans="71:72" x14ac:dyDescent="0.2">
      <c r="BS48895" s="152"/>
      <c r="BT48895" s="153"/>
    </row>
    <row r="48896" spans="71:72" x14ac:dyDescent="0.2">
      <c r="BS48896" s="152"/>
      <c r="BT48896" s="153"/>
    </row>
    <row r="48897" spans="71:72" x14ac:dyDescent="0.2">
      <c r="BS48897" s="152"/>
      <c r="BT48897" s="153"/>
    </row>
    <row r="48898" spans="71:72" x14ac:dyDescent="0.2">
      <c r="BS48898" s="152"/>
      <c r="BT48898" s="153"/>
    </row>
    <row r="48899" spans="71:72" x14ac:dyDescent="0.2">
      <c r="BS48899" s="152"/>
      <c r="BT48899" s="153"/>
    </row>
    <row r="48900" spans="71:72" x14ac:dyDescent="0.2">
      <c r="BS48900" s="152"/>
      <c r="BT48900" s="153"/>
    </row>
    <row r="48901" spans="71:72" x14ac:dyDescent="0.2">
      <c r="BS48901" s="152"/>
      <c r="BT48901" s="153"/>
    </row>
    <row r="48902" spans="71:72" x14ac:dyDescent="0.2">
      <c r="BS48902" s="152"/>
      <c r="BT48902" s="153"/>
    </row>
    <row r="48903" spans="71:72" x14ac:dyDescent="0.2">
      <c r="BS48903" s="152"/>
      <c r="BT48903" s="153"/>
    </row>
    <row r="48904" spans="71:72" x14ac:dyDescent="0.2">
      <c r="BS48904" s="152"/>
      <c r="BT48904" s="153"/>
    </row>
    <row r="48905" spans="71:72" x14ac:dyDescent="0.2">
      <c r="BS48905" s="152"/>
      <c r="BT48905" s="153"/>
    </row>
    <row r="48906" spans="71:72" x14ac:dyDescent="0.2">
      <c r="BS48906" s="152"/>
      <c r="BT48906" s="153"/>
    </row>
    <row r="48907" spans="71:72" x14ac:dyDescent="0.2">
      <c r="BS48907" s="152"/>
      <c r="BT48907" s="153"/>
    </row>
    <row r="48908" spans="71:72" x14ac:dyDescent="0.2">
      <c r="BS48908" s="152"/>
      <c r="BT48908" s="153"/>
    </row>
    <row r="48909" spans="71:72" x14ac:dyDescent="0.2">
      <c r="BS48909" s="152"/>
      <c r="BT48909" s="153"/>
    </row>
    <row r="48910" spans="71:72" x14ac:dyDescent="0.2">
      <c r="BS48910" s="152"/>
      <c r="BT48910" s="153"/>
    </row>
    <row r="48911" spans="71:72" x14ac:dyDescent="0.2">
      <c r="BS48911" s="152"/>
      <c r="BT48911" s="153"/>
    </row>
    <row r="48912" spans="71:72" x14ac:dyDescent="0.2">
      <c r="BS48912" s="152"/>
      <c r="BT48912" s="153"/>
    </row>
    <row r="48913" spans="71:72" x14ac:dyDescent="0.2">
      <c r="BS48913" s="152"/>
      <c r="BT48913" s="153"/>
    </row>
    <row r="48914" spans="71:72" x14ac:dyDescent="0.2">
      <c r="BS48914" s="152"/>
      <c r="BT48914" s="153"/>
    </row>
    <row r="48915" spans="71:72" x14ac:dyDescent="0.2">
      <c r="BS48915" s="152"/>
      <c r="BT48915" s="153"/>
    </row>
    <row r="48916" spans="71:72" x14ac:dyDescent="0.2">
      <c r="BS48916" s="152"/>
      <c r="BT48916" s="153"/>
    </row>
    <row r="48917" spans="71:72" x14ac:dyDescent="0.2">
      <c r="BS48917" s="152"/>
      <c r="BT48917" s="153"/>
    </row>
    <row r="48918" spans="71:72" x14ac:dyDescent="0.2">
      <c r="BS48918" s="152"/>
      <c r="BT48918" s="153"/>
    </row>
    <row r="48919" spans="71:72" x14ac:dyDescent="0.2">
      <c r="BS48919" s="152"/>
      <c r="BT48919" s="153"/>
    </row>
    <row r="48920" spans="71:72" x14ac:dyDescent="0.2">
      <c r="BS48920" s="152"/>
      <c r="BT48920" s="153"/>
    </row>
    <row r="48921" spans="71:72" x14ac:dyDescent="0.2">
      <c r="BS48921" s="152"/>
      <c r="BT48921" s="153"/>
    </row>
    <row r="48922" spans="71:72" x14ac:dyDescent="0.2">
      <c r="BS48922" s="152"/>
      <c r="BT48922" s="153"/>
    </row>
    <row r="48923" spans="71:72" x14ac:dyDescent="0.2">
      <c r="BS48923" s="152"/>
      <c r="BT48923" s="153"/>
    </row>
    <row r="48924" spans="71:72" x14ac:dyDescent="0.2">
      <c r="BS48924" s="152"/>
      <c r="BT48924" s="153"/>
    </row>
    <row r="48925" spans="71:72" x14ac:dyDescent="0.2">
      <c r="BS48925" s="152"/>
      <c r="BT48925" s="153"/>
    </row>
    <row r="48926" spans="71:72" x14ac:dyDescent="0.2">
      <c r="BS48926" s="152"/>
      <c r="BT48926" s="153"/>
    </row>
    <row r="48927" spans="71:72" x14ac:dyDescent="0.2">
      <c r="BS48927" s="152"/>
      <c r="BT48927" s="153"/>
    </row>
    <row r="48928" spans="71:72" x14ac:dyDescent="0.2">
      <c r="BS48928" s="152"/>
      <c r="BT48928" s="153"/>
    </row>
    <row r="48929" spans="71:72" x14ac:dyDescent="0.2">
      <c r="BS48929" s="152"/>
      <c r="BT48929" s="153"/>
    </row>
    <row r="48930" spans="71:72" x14ac:dyDescent="0.2">
      <c r="BS48930" s="152"/>
      <c r="BT48930" s="153"/>
    </row>
    <row r="48931" spans="71:72" x14ac:dyDescent="0.2">
      <c r="BS48931" s="152"/>
      <c r="BT48931" s="153"/>
    </row>
    <row r="48932" spans="71:72" x14ac:dyDescent="0.2">
      <c r="BS48932" s="152"/>
      <c r="BT48932" s="153"/>
    </row>
    <row r="48933" spans="71:72" x14ac:dyDescent="0.2">
      <c r="BS48933" s="152"/>
      <c r="BT48933" s="153"/>
    </row>
    <row r="48934" spans="71:72" x14ac:dyDescent="0.2">
      <c r="BS48934" s="152"/>
      <c r="BT48934" s="153"/>
    </row>
    <row r="48935" spans="71:72" x14ac:dyDescent="0.2">
      <c r="BS48935" s="152"/>
      <c r="BT48935" s="153"/>
    </row>
    <row r="48936" spans="71:72" x14ac:dyDescent="0.2">
      <c r="BS48936" s="152"/>
      <c r="BT48936" s="153"/>
    </row>
    <row r="48937" spans="71:72" x14ac:dyDescent="0.2">
      <c r="BS48937" s="152"/>
      <c r="BT48937" s="153"/>
    </row>
    <row r="48938" spans="71:72" x14ac:dyDescent="0.2">
      <c r="BS48938" s="152"/>
      <c r="BT48938" s="153"/>
    </row>
    <row r="48939" spans="71:72" x14ac:dyDescent="0.2">
      <c r="BS48939" s="152"/>
      <c r="BT48939" s="153"/>
    </row>
    <row r="48940" spans="71:72" x14ac:dyDescent="0.2">
      <c r="BS48940" s="152"/>
      <c r="BT48940" s="153"/>
    </row>
    <row r="48941" spans="71:72" x14ac:dyDescent="0.2">
      <c r="BS48941" s="152"/>
      <c r="BT48941" s="153"/>
    </row>
    <row r="48942" spans="71:72" x14ac:dyDescent="0.2">
      <c r="BS48942" s="152"/>
      <c r="BT48942" s="153"/>
    </row>
    <row r="48943" spans="71:72" x14ac:dyDescent="0.2">
      <c r="BS48943" s="152"/>
      <c r="BT48943" s="153"/>
    </row>
    <row r="48944" spans="71:72" x14ac:dyDescent="0.2">
      <c r="BS48944" s="152"/>
      <c r="BT48944" s="153"/>
    </row>
    <row r="48945" spans="71:72" x14ac:dyDescent="0.2">
      <c r="BS48945" s="152"/>
      <c r="BT48945" s="153"/>
    </row>
    <row r="48946" spans="71:72" x14ac:dyDescent="0.2">
      <c r="BS48946" s="152"/>
      <c r="BT48946" s="153"/>
    </row>
    <row r="48947" spans="71:72" x14ac:dyDescent="0.2">
      <c r="BS48947" s="152"/>
      <c r="BT48947" s="153"/>
    </row>
    <row r="48948" spans="71:72" x14ac:dyDescent="0.2">
      <c r="BS48948" s="152"/>
      <c r="BT48948" s="153"/>
    </row>
    <row r="48949" spans="71:72" x14ac:dyDescent="0.2">
      <c r="BS48949" s="152"/>
      <c r="BT48949" s="153"/>
    </row>
    <row r="48950" spans="71:72" x14ac:dyDescent="0.2">
      <c r="BS48950" s="152"/>
      <c r="BT48950" s="153"/>
    </row>
    <row r="48951" spans="71:72" x14ac:dyDescent="0.2">
      <c r="BS48951" s="152"/>
      <c r="BT48951" s="153"/>
    </row>
    <row r="48952" spans="71:72" x14ac:dyDescent="0.2">
      <c r="BS48952" s="152"/>
      <c r="BT48952" s="153"/>
    </row>
    <row r="48953" spans="71:72" x14ac:dyDescent="0.2">
      <c r="BS48953" s="152"/>
      <c r="BT48953" s="153"/>
    </row>
    <row r="48954" spans="71:72" x14ac:dyDescent="0.2">
      <c r="BS48954" s="152"/>
      <c r="BT48954" s="153"/>
    </row>
    <row r="48955" spans="71:72" x14ac:dyDescent="0.2">
      <c r="BS48955" s="152"/>
      <c r="BT48955" s="153"/>
    </row>
    <row r="48956" spans="71:72" x14ac:dyDescent="0.2">
      <c r="BS48956" s="152"/>
      <c r="BT48956" s="153"/>
    </row>
    <row r="48957" spans="71:72" x14ac:dyDescent="0.2">
      <c r="BS48957" s="152"/>
      <c r="BT48957" s="153"/>
    </row>
    <row r="48958" spans="71:72" x14ac:dyDescent="0.2">
      <c r="BS48958" s="152"/>
      <c r="BT48958" s="153"/>
    </row>
    <row r="48959" spans="71:72" x14ac:dyDescent="0.2">
      <c r="BS48959" s="152"/>
      <c r="BT48959" s="153"/>
    </row>
    <row r="48960" spans="71:72" x14ac:dyDescent="0.2">
      <c r="BS48960" s="152"/>
      <c r="BT48960" s="153"/>
    </row>
    <row r="48961" spans="71:72" x14ac:dyDescent="0.2">
      <c r="BS48961" s="152"/>
      <c r="BT48961" s="153"/>
    </row>
    <row r="48962" spans="71:72" x14ac:dyDescent="0.2">
      <c r="BS48962" s="152"/>
      <c r="BT48962" s="153"/>
    </row>
    <row r="48963" spans="71:72" x14ac:dyDescent="0.2">
      <c r="BS48963" s="152"/>
      <c r="BT48963" s="153"/>
    </row>
    <row r="48964" spans="71:72" x14ac:dyDescent="0.2">
      <c r="BS48964" s="152"/>
      <c r="BT48964" s="153"/>
    </row>
    <row r="48965" spans="71:72" x14ac:dyDescent="0.2">
      <c r="BS48965" s="152"/>
      <c r="BT48965" s="153"/>
    </row>
    <row r="48966" spans="71:72" x14ac:dyDescent="0.2">
      <c r="BS48966" s="152"/>
      <c r="BT48966" s="153"/>
    </row>
    <row r="48967" spans="71:72" x14ac:dyDescent="0.2">
      <c r="BS48967" s="152"/>
      <c r="BT48967" s="153"/>
    </row>
    <row r="48968" spans="71:72" x14ac:dyDescent="0.2">
      <c r="BS48968" s="152"/>
      <c r="BT48968" s="153"/>
    </row>
    <row r="48969" spans="71:72" x14ac:dyDescent="0.2">
      <c r="BS48969" s="152"/>
      <c r="BT48969" s="153"/>
    </row>
    <row r="48970" spans="71:72" x14ac:dyDescent="0.2">
      <c r="BS48970" s="152"/>
      <c r="BT48970" s="153"/>
    </row>
    <row r="48971" spans="71:72" x14ac:dyDescent="0.2">
      <c r="BS48971" s="152"/>
      <c r="BT48971" s="153"/>
    </row>
    <row r="48972" spans="71:72" x14ac:dyDescent="0.2">
      <c r="BS48972" s="152"/>
      <c r="BT48972" s="153"/>
    </row>
    <row r="48973" spans="71:72" x14ac:dyDescent="0.2">
      <c r="BS48973" s="152"/>
      <c r="BT48973" s="153"/>
    </row>
    <row r="48974" spans="71:72" x14ac:dyDescent="0.2">
      <c r="BS48974" s="152"/>
      <c r="BT48974" s="153"/>
    </row>
    <row r="48975" spans="71:72" x14ac:dyDescent="0.2">
      <c r="BS48975" s="152"/>
      <c r="BT48975" s="153"/>
    </row>
    <row r="48976" spans="71:72" x14ac:dyDescent="0.2">
      <c r="BS48976" s="152"/>
      <c r="BT48976" s="153"/>
    </row>
    <row r="48977" spans="71:72" x14ac:dyDescent="0.2">
      <c r="BS48977" s="152"/>
      <c r="BT48977" s="153"/>
    </row>
    <row r="48978" spans="71:72" x14ac:dyDescent="0.2">
      <c r="BS48978" s="152"/>
      <c r="BT48978" s="153"/>
    </row>
    <row r="48979" spans="71:72" x14ac:dyDescent="0.2">
      <c r="BS48979" s="152"/>
      <c r="BT48979" s="153"/>
    </row>
    <row r="48980" spans="71:72" x14ac:dyDescent="0.2">
      <c r="BS48980" s="152"/>
      <c r="BT48980" s="153"/>
    </row>
    <row r="48981" spans="71:72" x14ac:dyDescent="0.2">
      <c r="BS48981" s="152"/>
      <c r="BT48981" s="153"/>
    </row>
    <row r="48982" spans="71:72" x14ac:dyDescent="0.2">
      <c r="BS48982" s="152"/>
      <c r="BT48982" s="153"/>
    </row>
    <row r="48983" spans="71:72" x14ac:dyDescent="0.2">
      <c r="BS48983" s="152"/>
      <c r="BT48983" s="153"/>
    </row>
    <row r="48984" spans="71:72" x14ac:dyDescent="0.2">
      <c r="BS48984" s="152"/>
      <c r="BT48984" s="153"/>
    </row>
    <row r="48985" spans="71:72" x14ac:dyDescent="0.2">
      <c r="BS48985" s="152"/>
      <c r="BT48985" s="153"/>
    </row>
    <row r="48986" spans="71:72" x14ac:dyDescent="0.2">
      <c r="BS48986" s="152"/>
      <c r="BT48986" s="153"/>
    </row>
    <row r="48987" spans="71:72" x14ac:dyDescent="0.2">
      <c r="BS48987" s="152"/>
      <c r="BT48987" s="153"/>
    </row>
    <row r="48988" spans="71:72" x14ac:dyDescent="0.2">
      <c r="BS48988" s="152"/>
      <c r="BT48988" s="153"/>
    </row>
    <row r="48989" spans="71:72" x14ac:dyDescent="0.2">
      <c r="BS48989" s="152"/>
      <c r="BT48989" s="153"/>
    </row>
    <row r="48990" spans="71:72" x14ac:dyDescent="0.2">
      <c r="BS48990" s="152"/>
      <c r="BT48990" s="153"/>
    </row>
    <row r="48991" spans="71:72" x14ac:dyDescent="0.2">
      <c r="BS48991" s="152"/>
      <c r="BT48991" s="153"/>
    </row>
    <row r="48992" spans="71:72" x14ac:dyDescent="0.2">
      <c r="BS48992" s="152"/>
      <c r="BT48992" s="153"/>
    </row>
    <row r="48993" spans="71:72" x14ac:dyDescent="0.2">
      <c r="BS48993" s="152"/>
      <c r="BT48993" s="153"/>
    </row>
    <row r="48994" spans="71:72" x14ac:dyDescent="0.2">
      <c r="BS48994" s="152"/>
      <c r="BT48994" s="153"/>
    </row>
    <row r="48995" spans="71:72" x14ac:dyDescent="0.2">
      <c r="BS48995" s="152"/>
      <c r="BT48995" s="153"/>
    </row>
    <row r="48996" spans="71:72" x14ac:dyDescent="0.2">
      <c r="BS48996" s="152"/>
      <c r="BT48996" s="153"/>
    </row>
    <row r="48997" spans="71:72" x14ac:dyDescent="0.2">
      <c r="BS48997" s="152"/>
      <c r="BT48997" s="153"/>
    </row>
    <row r="48998" spans="71:72" x14ac:dyDescent="0.2">
      <c r="BS48998" s="152"/>
      <c r="BT48998" s="153"/>
    </row>
    <row r="48999" spans="71:72" x14ac:dyDescent="0.2">
      <c r="BS48999" s="152"/>
      <c r="BT48999" s="153"/>
    </row>
    <row r="49000" spans="71:72" x14ac:dyDescent="0.2">
      <c r="BS49000" s="152"/>
      <c r="BT49000" s="153"/>
    </row>
    <row r="49001" spans="71:72" x14ac:dyDescent="0.2">
      <c r="BS49001" s="152"/>
      <c r="BT49001" s="153"/>
    </row>
    <row r="49002" spans="71:72" x14ac:dyDescent="0.2">
      <c r="BS49002" s="152"/>
      <c r="BT49002" s="153"/>
    </row>
    <row r="49003" spans="71:72" x14ac:dyDescent="0.2">
      <c r="BS49003" s="152"/>
      <c r="BT49003" s="153"/>
    </row>
    <row r="49004" spans="71:72" x14ac:dyDescent="0.2">
      <c r="BS49004" s="152"/>
      <c r="BT49004" s="153"/>
    </row>
    <row r="49005" spans="71:72" x14ac:dyDescent="0.2">
      <c r="BS49005" s="152"/>
      <c r="BT49005" s="153"/>
    </row>
    <row r="49006" spans="71:72" x14ac:dyDescent="0.2">
      <c r="BS49006" s="152"/>
      <c r="BT49006" s="153"/>
    </row>
    <row r="49007" spans="71:72" x14ac:dyDescent="0.2">
      <c r="BS49007" s="152"/>
      <c r="BT49007" s="153"/>
    </row>
    <row r="49008" spans="71:72" x14ac:dyDescent="0.2">
      <c r="BS49008" s="152"/>
      <c r="BT49008" s="153"/>
    </row>
    <row r="49009" spans="71:72" x14ac:dyDescent="0.2">
      <c r="BS49009" s="152"/>
      <c r="BT49009" s="153"/>
    </row>
    <row r="49010" spans="71:72" x14ac:dyDescent="0.2">
      <c r="BS49010" s="152"/>
      <c r="BT49010" s="153"/>
    </row>
    <row r="49011" spans="71:72" x14ac:dyDescent="0.2">
      <c r="BS49011" s="152"/>
      <c r="BT49011" s="153"/>
    </row>
    <row r="49012" spans="71:72" x14ac:dyDescent="0.2">
      <c r="BS49012" s="152"/>
      <c r="BT49012" s="153"/>
    </row>
    <row r="49013" spans="71:72" x14ac:dyDescent="0.2">
      <c r="BS49013" s="152"/>
      <c r="BT49013" s="153"/>
    </row>
    <row r="49014" spans="71:72" x14ac:dyDescent="0.2">
      <c r="BS49014" s="152"/>
      <c r="BT49014" s="153"/>
    </row>
    <row r="49015" spans="71:72" x14ac:dyDescent="0.2">
      <c r="BS49015" s="152"/>
      <c r="BT49015" s="153"/>
    </row>
    <row r="49016" spans="71:72" x14ac:dyDescent="0.2">
      <c r="BS49016" s="152"/>
      <c r="BT49016" s="153"/>
    </row>
    <row r="49017" spans="71:72" x14ac:dyDescent="0.2">
      <c r="BS49017" s="152"/>
      <c r="BT49017" s="153"/>
    </row>
    <row r="49018" spans="71:72" x14ac:dyDescent="0.2">
      <c r="BS49018" s="152"/>
      <c r="BT49018" s="153"/>
    </row>
    <row r="49019" spans="71:72" x14ac:dyDescent="0.2">
      <c r="BS49019" s="152"/>
      <c r="BT49019" s="153"/>
    </row>
    <row r="49020" spans="71:72" x14ac:dyDescent="0.2">
      <c r="BS49020" s="152"/>
      <c r="BT49020" s="153"/>
    </row>
    <row r="49021" spans="71:72" x14ac:dyDescent="0.2">
      <c r="BS49021" s="152"/>
      <c r="BT49021" s="153"/>
    </row>
    <row r="49022" spans="71:72" x14ac:dyDescent="0.2">
      <c r="BS49022" s="152"/>
      <c r="BT49022" s="153"/>
    </row>
    <row r="49023" spans="71:72" x14ac:dyDescent="0.2">
      <c r="BS49023" s="152"/>
      <c r="BT49023" s="153"/>
    </row>
    <row r="49024" spans="71:72" x14ac:dyDescent="0.2">
      <c r="BS49024" s="152"/>
      <c r="BT49024" s="153"/>
    </row>
    <row r="49025" spans="71:72" x14ac:dyDescent="0.2">
      <c r="BS49025" s="152"/>
      <c r="BT49025" s="153"/>
    </row>
    <row r="49026" spans="71:72" x14ac:dyDescent="0.2">
      <c r="BS49026" s="152"/>
      <c r="BT49026" s="153"/>
    </row>
    <row r="49027" spans="71:72" x14ac:dyDescent="0.2">
      <c r="BS49027" s="152"/>
      <c r="BT49027" s="153"/>
    </row>
    <row r="49028" spans="71:72" x14ac:dyDescent="0.2">
      <c r="BS49028" s="152"/>
      <c r="BT49028" s="153"/>
    </row>
    <row r="49029" spans="71:72" x14ac:dyDescent="0.2">
      <c r="BS49029" s="152"/>
      <c r="BT49029" s="153"/>
    </row>
    <row r="49030" spans="71:72" x14ac:dyDescent="0.2">
      <c r="BS49030" s="152"/>
      <c r="BT49030" s="153"/>
    </row>
    <row r="49031" spans="71:72" x14ac:dyDescent="0.2">
      <c r="BS49031" s="152"/>
      <c r="BT49031" s="153"/>
    </row>
    <row r="49032" spans="71:72" x14ac:dyDescent="0.2">
      <c r="BS49032" s="152"/>
      <c r="BT49032" s="153"/>
    </row>
    <row r="49033" spans="71:72" x14ac:dyDescent="0.2">
      <c r="BS49033" s="152"/>
      <c r="BT49033" s="153"/>
    </row>
    <row r="49034" spans="71:72" x14ac:dyDescent="0.2">
      <c r="BS49034" s="152"/>
      <c r="BT49034" s="153"/>
    </row>
    <row r="49035" spans="71:72" x14ac:dyDescent="0.2">
      <c r="BS49035" s="152"/>
      <c r="BT49035" s="153"/>
    </row>
    <row r="49036" spans="71:72" x14ac:dyDescent="0.2">
      <c r="BS49036" s="152"/>
      <c r="BT49036" s="153"/>
    </row>
    <row r="49037" spans="71:72" x14ac:dyDescent="0.2">
      <c r="BS49037" s="152"/>
      <c r="BT49037" s="153"/>
    </row>
    <row r="49038" spans="71:72" x14ac:dyDescent="0.2">
      <c r="BS49038" s="152"/>
      <c r="BT49038" s="153"/>
    </row>
    <row r="49039" spans="71:72" x14ac:dyDescent="0.2">
      <c r="BS49039" s="152"/>
      <c r="BT49039" s="153"/>
    </row>
    <row r="49040" spans="71:72" x14ac:dyDescent="0.2">
      <c r="BS49040" s="152"/>
      <c r="BT49040" s="153"/>
    </row>
    <row r="49041" spans="71:72" x14ac:dyDescent="0.2">
      <c r="BS49041" s="152"/>
      <c r="BT49041" s="153"/>
    </row>
    <row r="49042" spans="71:72" x14ac:dyDescent="0.2">
      <c r="BS49042" s="152"/>
      <c r="BT49042" s="153"/>
    </row>
    <row r="49043" spans="71:72" x14ac:dyDescent="0.2">
      <c r="BS49043" s="152"/>
      <c r="BT49043" s="153"/>
    </row>
    <row r="49044" spans="71:72" x14ac:dyDescent="0.2">
      <c r="BS49044" s="152"/>
      <c r="BT49044" s="153"/>
    </row>
    <row r="49045" spans="71:72" x14ac:dyDescent="0.2">
      <c r="BS49045" s="152"/>
      <c r="BT49045" s="153"/>
    </row>
    <row r="49046" spans="71:72" x14ac:dyDescent="0.2">
      <c r="BS49046" s="152"/>
      <c r="BT49046" s="153"/>
    </row>
    <row r="49047" spans="71:72" x14ac:dyDescent="0.2">
      <c r="BS49047" s="152"/>
      <c r="BT49047" s="153"/>
    </row>
    <row r="49048" spans="71:72" x14ac:dyDescent="0.2">
      <c r="BS49048" s="152"/>
      <c r="BT49048" s="153"/>
    </row>
    <row r="49049" spans="71:72" x14ac:dyDescent="0.2">
      <c r="BS49049" s="152"/>
      <c r="BT49049" s="153"/>
    </row>
    <row r="49050" spans="71:72" x14ac:dyDescent="0.2">
      <c r="BS49050" s="152"/>
      <c r="BT49050" s="153"/>
    </row>
    <row r="49051" spans="71:72" x14ac:dyDescent="0.2">
      <c r="BS49051" s="152"/>
      <c r="BT49051" s="153"/>
    </row>
    <row r="49052" spans="71:72" x14ac:dyDescent="0.2">
      <c r="BS49052" s="152"/>
      <c r="BT49052" s="153"/>
    </row>
    <row r="49053" spans="71:72" x14ac:dyDescent="0.2">
      <c r="BS49053" s="152"/>
      <c r="BT49053" s="153"/>
    </row>
    <row r="49054" spans="71:72" x14ac:dyDescent="0.2">
      <c r="BS49054" s="152"/>
      <c r="BT49054" s="153"/>
    </row>
    <row r="49055" spans="71:72" x14ac:dyDescent="0.2">
      <c r="BS49055" s="152"/>
      <c r="BT49055" s="153"/>
    </row>
    <row r="49056" spans="71:72" x14ac:dyDescent="0.2">
      <c r="BS49056" s="152"/>
      <c r="BT49056" s="153"/>
    </row>
    <row r="49057" spans="71:72" x14ac:dyDescent="0.2">
      <c r="BS49057" s="152"/>
      <c r="BT49057" s="153"/>
    </row>
    <row r="49058" spans="71:72" x14ac:dyDescent="0.2">
      <c r="BS49058" s="152"/>
      <c r="BT49058" s="153"/>
    </row>
    <row r="49059" spans="71:72" x14ac:dyDescent="0.2">
      <c r="BS49059" s="152"/>
      <c r="BT49059" s="153"/>
    </row>
    <row r="49060" spans="71:72" x14ac:dyDescent="0.2">
      <c r="BS49060" s="152"/>
      <c r="BT49060" s="153"/>
    </row>
    <row r="49061" spans="71:72" x14ac:dyDescent="0.2">
      <c r="BS49061" s="152"/>
      <c r="BT49061" s="153"/>
    </row>
    <row r="49062" spans="71:72" x14ac:dyDescent="0.2">
      <c r="BS49062" s="152"/>
      <c r="BT49062" s="153"/>
    </row>
    <row r="49063" spans="71:72" x14ac:dyDescent="0.2">
      <c r="BS49063" s="152"/>
      <c r="BT49063" s="153"/>
    </row>
    <row r="49064" spans="71:72" x14ac:dyDescent="0.2">
      <c r="BS49064" s="152"/>
      <c r="BT49064" s="153"/>
    </row>
    <row r="49065" spans="71:72" x14ac:dyDescent="0.2">
      <c r="BS49065" s="152"/>
      <c r="BT49065" s="153"/>
    </row>
    <row r="49066" spans="71:72" x14ac:dyDescent="0.2">
      <c r="BS49066" s="152"/>
      <c r="BT49066" s="153"/>
    </row>
    <row r="49067" spans="71:72" x14ac:dyDescent="0.2">
      <c r="BS49067" s="152"/>
      <c r="BT49067" s="153"/>
    </row>
    <row r="49068" spans="71:72" x14ac:dyDescent="0.2">
      <c r="BS49068" s="152"/>
      <c r="BT49068" s="153"/>
    </row>
    <row r="49069" spans="71:72" x14ac:dyDescent="0.2">
      <c r="BS49069" s="152"/>
      <c r="BT49069" s="153"/>
    </row>
    <row r="49070" spans="71:72" x14ac:dyDescent="0.2">
      <c r="BS49070" s="152"/>
      <c r="BT49070" s="153"/>
    </row>
    <row r="49071" spans="71:72" x14ac:dyDescent="0.2">
      <c r="BS49071" s="152"/>
      <c r="BT49071" s="153"/>
    </row>
    <row r="49072" spans="71:72" x14ac:dyDescent="0.2">
      <c r="BS49072" s="152"/>
      <c r="BT49072" s="153"/>
    </row>
    <row r="49073" spans="71:72" x14ac:dyDescent="0.2">
      <c r="BS49073" s="152"/>
      <c r="BT49073" s="153"/>
    </row>
    <row r="49074" spans="71:72" x14ac:dyDescent="0.2">
      <c r="BS49074" s="152"/>
      <c r="BT49074" s="153"/>
    </row>
    <row r="49075" spans="71:72" x14ac:dyDescent="0.2">
      <c r="BS49075" s="152"/>
      <c r="BT49075" s="153"/>
    </row>
    <row r="49076" spans="71:72" x14ac:dyDescent="0.2">
      <c r="BS49076" s="152"/>
      <c r="BT49076" s="153"/>
    </row>
    <row r="49077" spans="71:72" x14ac:dyDescent="0.2">
      <c r="BS49077" s="152"/>
      <c r="BT49077" s="153"/>
    </row>
    <row r="49078" spans="71:72" x14ac:dyDescent="0.2">
      <c r="BS49078" s="152"/>
      <c r="BT49078" s="153"/>
    </row>
    <row r="49079" spans="71:72" x14ac:dyDescent="0.2">
      <c r="BS49079" s="152"/>
      <c r="BT49079" s="153"/>
    </row>
    <row r="49080" spans="71:72" x14ac:dyDescent="0.2">
      <c r="BS49080" s="152"/>
      <c r="BT49080" s="153"/>
    </row>
    <row r="49081" spans="71:72" x14ac:dyDescent="0.2">
      <c r="BS49081" s="152"/>
      <c r="BT49081" s="153"/>
    </row>
    <row r="49082" spans="71:72" x14ac:dyDescent="0.2">
      <c r="BS49082" s="152"/>
      <c r="BT49082" s="153"/>
    </row>
    <row r="49083" spans="71:72" x14ac:dyDescent="0.2">
      <c r="BS49083" s="152"/>
      <c r="BT49083" s="153"/>
    </row>
    <row r="49084" spans="71:72" x14ac:dyDescent="0.2">
      <c r="BS49084" s="152"/>
      <c r="BT49084" s="153"/>
    </row>
    <row r="49085" spans="71:72" x14ac:dyDescent="0.2">
      <c r="BS49085" s="152"/>
      <c r="BT49085" s="153"/>
    </row>
    <row r="49086" spans="71:72" x14ac:dyDescent="0.2">
      <c r="BS49086" s="152"/>
      <c r="BT49086" s="153"/>
    </row>
    <row r="49087" spans="71:72" x14ac:dyDescent="0.2">
      <c r="BS49087" s="152"/>
      <c r="BT49087" s="153"/>
    </row>
    <row r="49088" spans="71:72" x14ac:dyDescent="0.2">
      <c r="BS49088" s="152"/>
      <c r="BT49088" s="153"/>
    </row>
    <row r="49089" spans="71:72" x14ac:dyDescent="0.2">
      <c r="BS49089" s="152"/>
      <c r="BT49089" s="153"/>
    </row>
    <row r="49090" spans="71:72" x14ac:dyDescent="0.2">
      <c r="BS49090" s="152"/>
      <c r="BT49090" s="153"/>
    </row>
    <row r="49091" spans="71:72" x14ac:dyDescent="0.2">
      <c r="BS49091" s="152"/>
      <c r="BT49091" s="153"/>
    </row>
    <row r="49092" spans="71:72" x14ac:dyDescent="0.2">
      <c r="BS49092" s="152"/>
      <c r="BT49092" s="153"/>
    </row>
    <row r="49093" spans="71:72" x14ac:dyDescent="0.2">
      <c r="BS49093" s="152"/>
      <c r="BT49093" s="153"/>
    </row>
    <row r="49094" spans="71:72" x14ac:dyDescent="0.2">
      <c r="BS49094" s="152"/>
      <c r="BT49094" s="153"/>
    </row>
    <row r="49095" spans="71:72" x14ac:dyDescent="0.2">
      <c r="BS49095" s="152"/>
      <c r="BT49095" s="153"/>
    </row>
    <row r="49096" spans="71:72" x14ac:dyDescent="0.2">
      <c r="BS49096" s="152"/>
      <c r="BT49096" s="153"/>
    </row>
    <row r="49097" spans="71:72" x14ac:dyDescent="0.2">
      <c r="BS49097" s="152"/>
      <c r="BT49097" s="153"/>
    </row>
    <row r="49098" spans="71:72" x14ac:dyDescent="0.2">
      <c r="BS49098" s="152"/>
      <c r="BT49098" s="153"/>
    </row>
    <row r="49099" spans="71:72" x14ac:dyDescent="0.2">
      <c r="BS49099" s="152"/>
      <c r="BT49099" s="153"/>
    </row>
    <row r="49100" spans="71:72" x14ac:dyDescent="0.2">
      <c r="BS49100" s="152"/>
      <c r="BT49100" s="153"/>
    </row>
    <row r="49101" spans="71:72" x14ac:dyDescent="0.2">
      <c r="BS49101" s="152"/>
      <c r="BT49101" s="153"/>
    </row>
    <row r="49102" spans="71:72" x14ac:dyDescent="0.2">
      <c r="BS49102" s="152"/>
      <c r="BT49102" s="153"/>
    </row>
    <row r="49103" spans="71:72" x14ac:dyDescent="0.2">
      <c r="BS49103" s="152"/>
      <c r="BT49103" s="153"/>
    </row>
    <row r="49104" spans="71:72" x14ac:dyDescent="0.2">
      <c r="BS49104" s="152"/>
      <c r="BT49104" s="153"/>
    </row>
    <row r="49105" spans="71:72" x14ac:dyDescent="0.2">
      <c r="BS49105" s="152"/>
      <c r="BT49105" s="153"/>
    </row>
    <row r="49106" spans="71:72" x14ac:dyDescent="0.2">
      <c r="BS49106" s="152"/>
      <c r="BT49106" s="153"/>
    </row>
    <row r="49107" spans="71:72" x14ac:dyDescent="0.2">
      <c r="BS49107" s="152"/>
      <c r="BT49107" s="153"/>
    </row>
    <row r="49108" spans="71:72" x14ac:dyDescent="0.2">
      <c r="BS49108" s="152"/>
      <c r="BT49108" s="153"/>
    </row>
    <row r="49109" spans="71:72" x14ac:dyDescent="0.2">
      <c r="BS49109" s="152"/>
      <c r="BT49109" s="153"/>
    </row>
    <row r="49110" spans="71:72" x14ac:dyDescent="0.2">
      <c r="BS49110" s="152"/>
      <c r="BT49110" s="153"/>
    </row>
    <row r="49111" spans="71:72" x14ac:dyDescent="0.2">
      <c r="BS49111" s="152"/>
      <c r="BT49111" s="153"/>
    </row>
    <row r="49112" spans="71:72" x14ac:dyDescent="0.2">
      <c r="BS49112" s="152"/>
      <c r="BT49112" s="153"/>
    </row>
    <row r="49113" spans="71:72" x14ac:dyDescent="0.2">
      <c r="BS49113" s="152"/>
      <c r="BT49113" s="153"/>
    </row>
    <row r="49114" spans="71:72" x14ac:dyDescent="0.2">
      <c r="BS49114" s="152"/>
      <c r="BT49114" s="153"/>
    </row>
    <row r="49115" spans="71:72" x14ac:dyDescent="0.2">
      <c r="BS49115" s="152"/>
      <c r="BT49115" s="153"/>
    </row>
    <row r="49116" spans="71:72" x14ac:dyDescent="0.2">
      <c r="BS49116" s="152"/>
      <c r="BT49116" s="153"/>
    </row>
    <row r="49117" spans="71:72" x14ac:dyDescent="0.2">
      <c r="BS49117" s="152"/>
      <c r="BT49117" s="153"/>
    </row>
    <row r="49118" spans="71:72" x14ac:dyDescent="0.2">
      <c r="BS49118" s="152"/>
      <c r="BT49118" s="153"/>
    </row>
    <row r="49119" spans="71:72" x14ac:dyDescent="0.2">
      <c r="BS49119" s="152"/>
      <c r="BT49119" s="153"/>
    </row>
    <row r="49120" spans="71:72" x14ac:dyDescent="0.2">
      <c r="BS49120" s="152"/>
      <c r="BT49120" s="153"/>
    </row>
    <row r="49121" spans="71:72" x14ac:dyDescent="0.2">
      <c r="BS49121" s="152"/>
      <c r="BT49121" s="153"/>
    </row>
    <row r="49122" spans="71:72" x14ac:dyDescent="0.2">
      <c r="BS49122" s="152"/>
      <c r="BT49122" s="153"/>
    </row>
    <row r="49123" spans="71:72" x14ac:dyDescent="0.2">
      <c r="BS49123" s="152"/>
      <c r="BT49123" s="153"/>
    </row>
    <row r="49124" spans="71:72" x14ac:dyDescent="0.2">
      <c r="BS49124" s="152"/>
      <c r="BT49124" s="153"/>
    </row>
    <row r="49125" spans="71:72" x14ac:dyDescent="0.2">
      <c r="BS49125" s="152"/>
      <c r="BT49125" s="153"/>
    </row>
    <row r="49126" spans="71:72" x14ac:dyDescent="0.2">
      <c r="BS49126" s="152"/>
      <c r="BT49126" s="153"/>
    </row>
    <row r="49127" spans="71:72" x14ac:dyDescent="0.2">
      <c r="BS49127" s="152"/>
      <c r="BT49127" s="153"/>
    </row>
    <row r="49128" spans="71:72" x14ac:dyDescent="0.2">
      <c r="BS49128" s="152"/>
      <c r="BT49128" s="153"/>
    </row>
    <row r="49129" spans="71:72" x14ac:dyDescent="0.2">
      <c r="BS49129" s="152"/>
      <c r="BT49129" s="153"/>
    </row>
    <row r="49130" spans="71:72" x14ac:dyDescent="0.2">
      <c r="BS49130" s="152"/>
      <c r="BT49130" s="153"/>
    </row>
    <row r="49131" spans="71:72" x14ac:dyDescent="0.2">
      <c r="BS49131" s="152"/>
      <c r="BT49131" s="153"/>
    </row>
    <row r="49132" spans="71:72" x14ac:dyDescent="0.2">
      <c r="BS49132" s="152"/>
      <c r="BT49132" s="153"/>
    </row>
    <row r="49133" spans="71:72" x14ac:dyDescent="0.2">
      <c r="BS49133" s="152"/>
      <c r="BT49133" s="153"/>
    </row>
    <row r="49134" spans="71:72" x14ac:dyDescent="0.2">
      <c r="BS49134" s="152"/>
      <c r="BT49134" s="153"/>
    </row>
    <row r="49135" spans="71:72" x14ac:dyDescent="0.2">
      <c r="BS49135" s="152"/>
      <c r="BT49135" s="153"/>
    </row>
    <row r="49136" spans="71:72" x14ac:dyDescent="0.2">
      <c r="BS49136" s="152"/>
      <c r="BT49136" s="153"/>
    </row>
    <row r="49137" spans="71:72" x14ac:dyDescent="0.2">
      <c r="BS49137" s="152"/>
      <c r="BT49137" s="153"/>
    </row>
    <row r="49138" spans="71:72" x14ac:dyDescent="0.2">
      <c r="BS49138" s="152"/>
      <c r="BT49138" s="153"/>
    </row>
    <row r="49139" spans="71:72" x14ac:dyDescent="0.2">
      <c r="BS49139" s="152"/>
      <c r="BT49139" s="153"/>
    </row>
    <row r="49140" spans="71:72" x14ac:dyDescent="0.2">
      <c r="BS49140" s="152"/>
      <c r="BT49140" s="153"/>
    </row>
    <row r="49141" spans="71:72" x14ac:dyDescent="0.2">
      <c r="BS49141" s="152"/>
      <c r="BT49141" s="153"/>
    </row>
    <row r="49142" spans="71:72" x14ac:dyDescent="0.2">
      <c r="BS49142" s="152"/>
      <c r="BT49142" s="153"/>
    </row>
    <row r="49143" spans="71:72" x14ac:dyDescent="0.2">
      <c r="BS49143" s="152"/>
      <c r="BT49143" s="153"/>
    </row>
    <row r="49144" spans="71:72" x14ac:dyDescent="0.2">
      <c r="BS49144" s="152"/>
      <c r="BT49144" s="153"/>
    </row>
    <row r="49145" spans="71:72" x14ac:dyDescent="0.2">
      <c r="BS49145" s="152"/>
      <c r="BT49145" s="153"/>
    </row>
    <row r="49146" spans="71:72" x14ac:dyDescent="0.2">
      <c r="BS49146" s="152"/>
      <c r="BT49146" s="153"/>
    </row>
    <row r="49147" spans="71:72" x14ac:dyDescent="0.2">
      <c r="BS49147" s="152"/>
      <c r="BT49147" s="153"/>
    </row>
    <row r="49148" spans="71:72" x14ac:dyDescent="0.2">
      <c r="BS49148" s="152"/>
      <c r="BT49148" s="153"/>
    </row>
    <row r="49149" spans="71:72" x14ac:dyDescent="0.2">
      <c r="BS49149" s="152"/>
      <c r="BT49149" s="153"/>
    </row>
    <row r="49150" spans="71:72" x14ac:dyDescent="0.2">
      <c r="BS49150" s="152"/>
      <c r="BT49150" s="153"/>
    </row>
    <row r="49151" spans="71:72" x14ac:dyDescent="0.2">
      <c r="BS49151" s="152"/>
      <c r="BT49151" s="153"/>
    </row>
    <row r="49152" spans="71:72" x14ac:dyDescent="0.2">
      <c r="BS49152" s="152"/>
      <c r="BT49152" s="153"/>
    </row>
    <row r="49153" spans="71:72" x14ac:dyDescent="0.2">
      <c r="BS49153" s="152"/>
      <c r="BT49153" s="153"/>
    </row>
    <row r="49154" spans="71:72" x14ac:dyDescent="0.2">
      <c r="BS49154" s="152"/>
      <c r="BT49154" s="153"/>
    </row>
    <row r="49155" spans="71:72" x14ac:dyDescent="0.2">
      <c r="BS49155" s="152"/>
      <c r="BT49155" s="153"/>
    </row>
    <row r="49156" spans="71:72" x14ac:dyDescent="0.2">
      <c r="BS49156" s="152"/>
      <c r="BT49156" s="153"/>
    </row>
    <row r="49157" spans="71:72" x14ac:dyDescent="0.2">
      <c r="BS49157" s="152"/>
      <c r="BT49157" s="153"/>
    </row>
    <row r="49158" spans="71:72" x14ac:dyDescent="0.2">
      <c r="BS49158" s="152"/>
      <c r="BT49158" s="153"/>
    </row>
    <row r="49159" spans="71:72" x14ac:dyDescent="0.2">
      <c r="BS49159" s="152"/>
      <c r="BT49159" s="153"/>
    </row>
    <row r="49160" spans="71:72" x14ac:dyDescent="0.2">
      <c r="BS49160" s="152"/>
      <c r="BT49160" s="153"/>
    </row>
    <row r="49161" spans="71:72" x14ac:dyDescent="0.2">
      <c r="BS49161" s="152"/>
      <c r="BT49161" s="153"/>
    </row>
    <row r="49162" spans="71:72" x14ac:dyDescent="0.2">
      <c r="BS49162" s="152"/>
      <c r="BT49162" s="153"/>
    </row>
    <row r="49163" spans="71:72" x14ac:dyDescent="0.2">
      <c r="BS49163" s="152"/>
      <c r="BT49163" s="153"/>
    </row>
    <row r="49164" spans="71:72" x14ac:dyDescent="0.2">
      <c r="BS49164" s="152"/>
      <c r="BT49164" s="153"/>
    </row>
    <row r="49165" spans="71:72" x14ac:dyDescent="0.2">
      <c r="BS49165" s="152"/>
      <c r="BT49165" s="153"/>
    </row>
    <row r="49166" spans="71:72" x14ac:dyDescent="0.2">
      <c r="BS49166" s="152"/>
      <c r="BT49166" s="153"/>
    </row>
    <row r="49167" spans="71:72" x14ac:dyDescent="0.2">
      <c r="BS49167" s="152"/>
      <c r="BT49167" s="153"/>
    </row>
    <row r="49168" spans="71:72" x14ac:dyDescent="0.2">
      <c r="BS49168" s="152"/>
      <c r="BT49168" s="153"/>
    </row>
    <row r="49169" spans="71:72" x14ac:dyDescent="0.2">
      <c r="BS49169" s="152"/>
      <c r="BT49169" s="153"/>
    </row>
    <row r="49170" spans="71:72" x14ac:dyDescent="0.2">
      <c r="BS49170" s="152"/>
      <c r="BT49170" s="153"/>
    </row>
    <row r="49171" spans="71:72" x14ac:dyDescent="0.2">
      <c r="BS49171" s="152"/>
      <c r="BT49171" s="153"/>
    </row>
    <row r="49172" spans="71:72" x14ac:dyDescent="0.2">
      <c r="BS49172" s="152"/>
      <c r="BT49172" s="153"/>
    </row>
    <row r="49173" spans="71:72" x14ac:dyDescent="0.2">
      <c r="BS49173" s="152"/>
      <c r="BT49173" s="153"/>
    </row>
    <row r="49174" spans="71:72" x14ac:dyDescent="0.2">
      <c r="BS49174" s="152"/>
      <c r="BT49174" s="153"/>
    </row>
    <row r="49175" spans="71:72" x14ac:dyDescent="0.2">
      <c r="BS49175" s="152"/>
      <c r="BT49175" s="153"/>
    </row>
    <row r="49176" spans="71:72" x14ac:dyDescent="0.2">
      <c r="BS49176" s="152"/>
      <c r="BT49176" s="153"/>
    </row>
    <row r="49177" spans="71:72" x14ac:dyDescent="0.2">
      <c r="BS49177" s="152"/>
      <c r="BT49177" s="153"/>
    </row>
    <row r="49178" spans="71:72" x14ac:dyDescent="0.2">
      <c r="BS49178" s="152"/>
      <c r="BT49178" s="153"/>
    </row>
    <row r="49179" spans="71:72" x14ac:dyDescent="0.2">
      <c r="BS49179" s="152"/>
      <c r="BT49179" s="153"/>
    </row>
    <row r="49180" spans="71:72" x14ac:dyDescent="0.2">
      <c r="BS49180" s="152"/>
      <c r="BT49180" s="153"/>
    </row>
    <row r="49181" spans="71:72" x14ac:dyDescent="0.2">
      <c r="BS49181" s="152"/>
      <c r="BT49181" s="153"/>
    </row>
    <row r="49182" spans="71:72" x14ac:dyDescent="0.2">
      <c r="BS49182" s="152"/>
      <c r="BT49182" s="153"/>
    </row>
    <row r="49183" spans="71:72" x14ac:dyDescent="0.2">
      <c r="BS49183" s="152"/>
      <c r="BT49183" s="153"/>
    </row>
    <row r="49184" spans="71:72" x14ac:dyDescent="0.2">
      <c r="BS49184" s="152"/>
      <c r="BT49184" s="153"/>
    </row>
    <row r="49185" spans="71:72" x14ac:dyDescent="0.2">
      <c r="BS49185" s="152"/>
      <c r="BT49185" s="153"/>
    </row>
    <row r="49186" spans="71:72" x14ac:dyDescent="0.2">
      <c r="BS49186" s="152"/>
      <c r="BT49186" s="153"/>
    </row>
    <row r="49187" spans="71:72" x14ac:dyDescent="0.2">
      <c r="BS49187" s="152"/>
      <c r="BT49187" s="153"/>
    </row>
    <row r="49188" spans="71:72" x14ac:dyDescent="0.2">
      <c r="BS49188" s="152"/>
      <c r="BT49188" s="153"/>
    </row>
    <row r="49189" spans="71:72" x14ac:dyDescent="0.2">
      <c r="BS49189" s="152"/>
      <c r="BT49189" s="153"/>
    </row>
    <row r="49190" spans="71:72" x14ac:dyDescent="0.2">
      <c r="BS49190" s="152"/>
      <c r="BT49190" s="153"/>
    </row>
    <row r="49191" spans="71:72" x14ac:dyDescent="0.2">
      <c r="BS49191" s="152"/>
      <c r="BT49191" s="153"/>
    </row>
    <row r="49192" spans="71:72" x14ac:dyDescent="0.2">
      <c r="BS49192" s="152"/>
      <c r="BT49192" s="153"/>
    </row>
    <row r="49193" spans="71:72" x14ac:dyDescent="0.2">
      <c r="BS49193" s="152"/>
      <c r="BT49193" s="153"/>
    </row>
    <row r="49194" spans="71:72" x14ac:dyDescent="0.2">
      <c r="BS49194" s="152"/>
      <c r="BT49194" s="153"/>
    </row>
    <row r="49195" spans="71:72" x14ac:dyDescent="0.2">
      <c r="BS49195" s="152"/>
      <c r="BT49195" s="153"/>
    </row>
    <row r="49196" spans="71:72" x14ac:dyDescent="0.2">
      <c r="BS49196" s="152"/>
      <c r="BT49196" s="153"/>
    </row>
    <row r="49197" spans="71:72" x14ac:dyDescent="0.2">
      <c r="BS49197" s="152"/>
      <c r="BT49197" s="153"/>
    </row>
    <row r="49198" spans="71:72" x14ac:dyDescent="0.2">
      <c r="BS49198" s="152"/>
      <c r="BT49198" s="153"/>
    </row>
    <row r="49199" spans="71:72" x14ac:dyDescent="0.2">
      <c r="BS49199" s="152"/>
      <c r="BT49199" s="153"/>
    </row>
    <row r="49200" spans="71:72" x14ac:dyDescent="0.2">
      <c r="BS49200" s="152"/>
      <c r="BT49200" s="153"/>
    </row>
    <row r="49201" spans="71:72" x14ac:dyDescent="0.2">
      <c r="BS49201" s="152"/>
      <c r="BT49201" s="153"/>
    </row>
    <row r="49202" spans="71:72" x14ac:dyDescent="0.2">
      <c r="BS49202" s="152"/>
      <c r="BT49202" s="153"/>
    </row>
    <row r="49203" spans="71:72" x14ac:dyDescent="0.2">
      <c r="BS49203" s="152"/>
      <c r="BT49203" s="153"/>
    </row>
    <row r="49204" spans="71:72" x14ac:dyDescent="0.2">
      <c r="BS49204" s="152"/>
      <c r="BT49204" s="153"/>
    </row>
    <row r="49205" spans="71:72" x14ac:dyDescent="0.2">
      <c r="BS49205" s="152"/>
      <c r="BT49205" s="153"/>
    </row>
    <row r="49206" spans="71:72" x14ac:dyDescent="0.2">
      <c r="BS49206" s="152"/>
      <c r="BT49206" s="153"/>
    </row>
    <row r="49207" spans="71:72" x14ac:dyDescent="0.2">
      <c r="BS49207" s="152"/>
      <c r="BT49207" s="153"/>
    </row>
    <row r="49208" spans="71:72" x14ac:dyDescent="0.2">
      <c r="BS49208" s="152"/>
      <c r="BT49208" s="153"/>
    </row>
    <row r="49209" spans="71:72" x14ac:dyDescent="0.2">
      <c r="BS49209" s="152"/>
      <c r="BT49209" s="153"/>
    </row>
    <row r="49210" spans="71:72" x14ac:dyDescent="0.2">
      <c r="BS49210" s="152"/>
      <c r="BT49210" s="153"/>
    </row>
    <row r="49211" spans="71:72" x14ac:dyDescent="0.2">
      <c r="BS49211" s="152"/>
      <c r="BT49211" s="153"/>
    </row>
    <row r="49212" spans="71:72" x14ac:dyDescent="0.2">
      <c r="BS49212" s="152"/>
      <c r="BT49212" s="153"/>
    </row>
    <row r="49213" spans="71:72" x14ac:dyDescent="0.2">
      <c r="BS49213" s="152"/>
      <c r="BT49213" s="153"/>
    </row>
    <row r="49214" spans="71:72" x14ac:dyDescent="0.2">
      <c r="BS49214" s="152"/>
      <c r="BT49214" s="153"/>
    </row>
    <row r="49215" spans="71:72" x14ac:dyDescent="0.2">
      <c r="BS49215" s="152"/>
      <c r="BT49215" s="153"/>
    </row>
    <row r="49216" spans="71:72" x14ac:dyDescent="0.2">
      <c r="BS49216" s="152"/>
      <c r="BT49216" s="153"/>
    </row>
    <row r="49217" spans="71:72" x14ac:dyDescent="0.2">
      <c r="BS49217" s="152"/>
      <c r="BT49217" s="153"/>
    </row>
    <row r="49218" spans="71:72" x14ac:dyDescent="0.2">
      <c r="BS49218" s="152"/>
      <c r="BT49218" s="153"/>
    </row>
    <row r="49219" spans="71:72" x14ac:dyDescent="0.2">
      <c r="BS49219" s="152"/>
      <c r="BT49219" s="153"/>
    </row>
    <row r="49220" spans="71:72" x14ac:dyDescent="0.2">
      <c r="BS49220" s="152"/>
      <c r="BT49220" s="153"/>
    </row>
    <row r="49221" spans="71:72" x14ac:dyDescent="0.2">
      <c r="BS49221" s="152"/>
      <c r="BT49221" s="153"/>
    </row>
    <row r="49222" spans="71:72" x14ac:dyDescent="0.2">
      <c r="BS49222" s="152"/>
      <c r="BT49222" s="153"/>
    </row>
    <row r="49223" spans="71:72" x14ac:dyDescent="0.2">
      <c r="BS49223" s="152"/>
      <c r="BT49223" s="153"/>
    </row>
    <row r="49224" spans="71:72" x14ac:dyDescent="0.2">
      <c r="BS49224" s="152"/>
      <c r="BT49224" s="153"/>
    </row>
    <row r="49225" spans="71:72" x14ac:dyDescent="0.2">
      <c r="BS49225" s="152"/>
      <c r="BT49225" s="153"/>
    </row>
    <row r="49226" spans="71:72" x14ac:dyDescent="0.2">
      <c r="BS49226" s="152"/>
      <c r="BT49226" s="153"/>
    </row>
    <row r="49227" spans="71:72" x14ac:dyDescent="0.2">
      <c r="BS49227" s="152"/>
      <c r="BT49227" s="153"/>
    </row>
    <row r="49228" spans="71:72" x14ac:dyDescent="0.2">
      <c r="BS49228" s="152"/>
      <c r="BT49228" s="153"/>
    </row>
    <row r="49229" spans="71:72" x14ac:dyDescent="0.2">
      <c r="BS49229" s="152"/>
      <c r="BT49229" s="153"/>
    </row>
    <row r="49230" spans="71:72" x14ac:dyDescent="0.2">
      <c r="BS49230" s="152"/>
      <c r="BT49230" s="153"/>
    </row>
    <row r="49231" spans="71:72" x14ac:dyDescent="0.2">
      <c r="BS49231" s="152"/>
      <c r="BT49231" s="153"/>
    </row>
    <row r="49232" spans="71:72" x14ac:dyDescent="0.2">
      <c r="BS49232" s="152"/>
      <c r="BT49232" s="153"/>
    </row>
    <row r="49233" spans="71:72" x14ac:dyDescent="0.2">
      <c r="BS49233" s="152"/>
      <c r="BT49233" s="153"/>
    </row>
    <row r="49234" spans="71:72" x14ac:dyDescent="0.2">
      <c r="BS49234" s="152"/>
      <c r="BT49234" s="153"/>
    </row>
    <row r="49235" spans="71:72" x14ac:dyDescent="0.2">
      <c r="BS49235" s="152"/>
      <c r="BT49235" s="153"/>
    </row>
    <row r="49236" spans="71:72" x14ac:dyDescent="0.2">
      <c r="BS49236" s="152"/>
      <c r="BT49236" s="153"/>
    </row>
    <row r="49237" spans="71:72" x14ac:dyDescent="0.2">
      <c r="BS49237" s="152"/>
      <c r="BT49237" s="153"/>
    </row>
    <row r="49238" spans="71:72" x14ac:dyDescent="0.2">
      <c r="BS49238" s="152"/>
      <c r="BT49238" s="153"/>
    </row>
    <row r="49239" spans="71:72" x14ac:dyDescent="0.2">
      <c r="BS49239" s="152"/>
      <c r="BT49239" s="153"/>
    </row>
    <row r="49240" spans="71:72" x14ac:dyDescent="0.2">
      <c r="BS49240" s="152"/>
      <c r="BT49240" s="153"/>
    </row>
    <row r="49241" spans="71:72" x14ac:dyDescent="0.2">
      <c r="BS49241" s="152"/>
      <c r="BT49241" s="153"/>
    </row>
    <row r="49242" spans="71:72" x14ac:dyDescent="0.2">
      <c r="BS49242" s="152"/>
      <c r="BT49242" s="153"/>
    </row>
    <row r="49243" spans="71:72" x14ac:dyDescent="0.2">
      <c r="BS49243" s="152"/>
      <c r="BT49243" s="153"/>
    </row>
    <row r="49244" spans="71:72" x14ac:dyDescent="0.2">
      <c r="BS49244" s="152"/>
      <c r="BT49244" s="153"/>
    </row>
    <row r="49245" spans="71:72" x14ac:dyDescent="0.2">
      <c r="BS49245" s="152"/>
      <c r="BT49245" s="153"/>
    </row>
    <row r="49246" spans="71:72" x14ac:dyDescent="0.2">
      <c r="BS49246" s="152"/>
      <c r="BT49246" s="153"/>
    </row>
    <row r="49247" spans="71:72" x14ac:dyDescent="0.2">
      <c r="BS49247" s="152"/>
      <c r="BT49247" s="153"/>
    </row>
    <row r="49248" spans="71:72" x14ac:dyDescent="0.2">
      <c r="BS49248" s="152"/>
      <c r="BT49248" s="153"/>
    </row>
    <row r="49249" spans="71:72" x14ac:dyDescent="0.2">
      <c r="BS49249" s="152"/>
      <c r="BT49249" s="153"/>
    </row>
    <row r="49250" spans="71:72" x14ac:dyDescent="0.2">
      <c r="BS49250" s="152"/>
      <c r="BT49250" s="153"/>
    </row>
    <row r="49251" spans="71:72" x14ac:dyDescent="0.2">
      <c r="BS49251" s="152"/>
      <c r="BT49251" s="153"/>
    </row>
    <row r="49252" spans="71:72" x14ac:dyDescent="0.2">
      <c r="BS49252" s="152"/>
      <c r="BT49252" s="153"/>
    </row>
    <row r="49253" spans="71:72" x14ac:dyDescent="0.2">
      <c r="BS49253" s="152"/>
      <c r="BT49253" s="153"/>
    </row>
    <row r="49254" spans="71:72" x14ac:dyDescent="0.2">
      <c r="BS49254" s="152"/>
      <c r="BT49254" s="153"/>
    </row>
    <row r="49255" spans="71:72" x14ac:dyDescent="0.2">
      <c r="BS49255" s="152"/>
      <c r="BT49255" s="153"/>
    </row>
    <row r="49256" spans="71:72" x14ac:dyDescent="0.2">
      <c r="BS49256" s="152"/>
      <c r="BT49256" s="153"/>
    </row>
    <row r="49257" spans="71:72" x14ac:dyDescent="0.2">
      <c r="BS49257" s="152"/>
      <c r="BT49257" s="153"/>
    </row>
    <row r="49258" spans="71:72" x14ac:dyDescent="0.2">
      <c r="BS49258" s="152"/>
      <c r="BT49258" s="153"/>
    </row>
    <row r="49259" spans="71:72" x14ac:dyDescent="0.2">
      <c r="BS49259" s="152"/>
      <c r="BT49259" s="153"/>
    </row>
    <row r="49260" spans="71:72" x14ac:dyDescent="0.2">
      <c r="BS49260" s="152"/>
      <c r="BT49260" s="153"/>
    </row>
    <row r="49261" spans="71:72" x14ac:dyDescent="0.2">
      <c r="BS49261" s="152"/>
      <c r="BT49261" s="153"/>
    </row>
    <row r="49262" spans="71:72" x14ac:dyDescent="0.2">
      <c r="BS49262" s="152"/>
      <c r="BT49262" s="153"/>
    </row>
    <row r="49263" spans="71:72" x14ac:dyDescent="0.2">
      <c r="BS49263" s="152"/>
      <c r="BT49263" s="153"/>
    </row>
    <row r="49264" spans="71:72" x14ac:dyDescent="0.2">
      <c r="BS49264" s="152"/>
      <c r="BT49264" s="153"/>
    </row>
    <row r="49265" spans="71:72" x14ac:dyDescent="0.2">
      <c r="BS49265" s="152"/>
      <c r="BT49265" s="153"/>
    </row>
    <row r="49266" spans="71:72" x14ac:dyDescent="0.2">
      <c r="BS49266" s="152"/>
      <c r="BT49266" s="153"/>
    </row>
    <row r="49267" spans="71:72" x14ac:dyDescent="0.2">
      <c r="BS49267" s="152"/>
      <c r="BT49267" s="153"/>
    </row>
    <row r="49268" spans="71:72" x14ac:dyDescent="0.2">
      <c r="BS49268" s="152"/>
      <c r="BT49268" s="153"/>
    </row>
    <row r="49269" spans="71:72" x14ac:dyDescent="0.2">
      <c r="BS49269" s="152"/>
      <c r="BT49269" s="153"/>
    </row>
    <row r="49270" spans="71:72" x14ac:dyDescent="0.2">
      <c r="BS49270" s="152"/>
      <c r="BT49270" s="153"/>
    </row>
    <row r="49271" spans="71:72" x14ac:dyDescent="0.2">
      <c r="BS49271" s="152"/>
      <c r="BT49271" s="153"/>
    </row>
    <row r="49272" spans="71:72" x14ac:dyDescent="0.2">
      <c r="BS49272" s="152"/>
      <c r="BT49272" s="153"/>
    </row>
    <row r="49273" spans="71:72" x14ac:dyDescent="0.2">
      <c r="BS49273" s="152"/>
      <c r="BT49273" s="153"/>
    </row>
    <row r="49274" spans="71:72" x14ac:dyDescent="0.2">
      <c r="BS49274" s="152"/>
      <c r="BT49274" s="153"/>
    </row>
    <row r="49275" spans="71:72" x14ac:dyDescent="0.2">
      <c r="BS49275" s="152"/>
      <c r="BT49275" s="153"/>
    </row>
    <row r="49276" spans="71:72" x14ac:dyDescent="0.2">
      <c r="BS49276" s="152"/>
      <c r="BT49276" s="153"/>
    </row>
    <row r="49277" spans="71:72" x14ac:dyDescent="0.2">
      <c r="BS49277" s="152"/>
      <c r="BT49277" s="153"/>
    </row>
    <row r="49278" spans="71:72" x14ac:dyDescent="0.2">
      <c r="BS49278" s="152"/>
      <c r="BT49278" s="153"/>
    </row>
    <row r="49279" spans="71:72" x14ac:dyDescent="0.2">
      <c r="BS49279" s="152"/>
      <c r="BT49279" s="153"/>
    </row>
    <row r="49280" spans="71:72" x14ac:dyDescent="0.2">
      <c r="BS49280" s="152"/>
      <c r="BT49280" s="153"/>
    </row>
    <row r="49281" spans="71:72" x14ac:dyDescent="0.2">
      <c r="BS49281" s="152"/>
      <c r="BT49281" s="153"/>
    </row>
    <row r="49282" spans="71:72" x14ac:dyDescent="0.2">
      <c r="BS49282" s="152"/>
      <c r="BT49282" s="153"/>
    </row>
    <row r="49283" spans="71:72" x14ac:dyDescent="0.2">
      <c r="BS49283" s="152"/>
      <c r="BT49283" s="153"/>
    </row>
    <row r="49284" spans="71:72" x14ac:dyDescent="0.2">
      <c r="BS49284" s="152"/>
      <c r="BT49284" s="153"/>
    </row>
    <row r="49285" spans="71:72" x14ac:dyDescent="0.2">
      <c r="BS49285" s="152"/>
      <c r="BT49285" s="153"/>
    </row>
    <row r="49286" spans="71:72" x14ac:dyDescent="0.2">
      <c r="BS49286" s="152"/>
      <c r="BT49286" s="153"/>
    </row>
    <row r="49287" spans="71:72" x14ac:dyDescent="0.2">
      <c r="BS49287" s="152"/>
      <c r="BT49287" s="153"/>
    </row>
    <row r="49288" spans="71:72" x14ac:dyDescent="0.2">
      <c r="BS49288" s="152"/>
      <c r="BT49288" s="153"/>
    </row>
    <row r="49289" spans="71:72" x14ac:dyDescent="0.2">
      <c r="BS49289" s="152"/>
      <c r="BT49289" s="153"/>
    </row>
    <row r="49290" spans="71:72" x14ac:dyDescent="0.2">
      <c r="BS49290" s="152"/>
      <c r="BT49290" s="153"/>
    </row>
    <row r="49291" spans="71:72" x14ac:dyDescent="0.2">
      <c r="BS49291" s="152"/>
      <c r="BT49291" s="153"/>
    </row>
    <row r="49292" spans="71:72" x14ac:dyDescent="0.2">
      <c r="BS49292" s="152"/>
      <c r="BT49292" s="153"/>
    </row>
    <row r="49293" spans="71:72" x14ac:dyDescent="0.2">
      <c r="BS49293" s="152"/>
      <c r="BT49293" s="153"/>
    </row>
    <row r="49294" spans="71:72" x14ac:dyDescent="0.2">
      <c r="BS49294" s="152"/>
      <c r="BT49294" s="153"/>
    </row>
    <row r="49295" spans="71:72" x14ac:dyDescent="0.2">
      <c r="BS49295" s="152"/>
      <c r="BT49295" s="153"/>
    </row>
    <row r="49296" spans="71:72" x14ac:dyDescent="0.2">
      <c r="BS49296" s="152"/>
      <c r="BT49296" s="153"/>
    </row>
    <row r="49297" spans="71:72" x14ac:dyDescent="0.2">
      <c r="BS49297" s="152"/>
      <c r="BT49297" s="153"/>
    </row>
    <row r="49298" spans="71:72" x14ac:dyDescent="0.2">
      <c r="BS49298" s="152"/>
      <c r="BT49298" s="153"/>
    </row>
    <row r="49299" spans="71:72" x14ac:dyDescent="0.2">
      <c r="BS49299" s="152"/>
      <c r="BT49299" s="153"/>
    </row>
    <row r="49300" spans="71:72" x14ac:dyDescent="0.2">
      <c r="BS49300" s="152"/>
      <c r="BT49300" s="153"/>
    </row>
    <row r="49301" spans="71:72" x14ac:dyDescent="0.2">
      <c r="BS49301" s="152"/>
      <c r="BT49301" s="153"/>
    </row>
    <row r="49302" spans="71:72" x14ac:dyDescent="0.2">
      <c r="BS49302" s="152"/>
      <c r="BT49302" s="153"/>
    </row>
    <row r="49303" spans="71:72" x14ac:dyDescent="0.2">
      <c r="BS49303" s="152"/>
      <c r="BT49303" s="153"/>
    </row>
    <row r="49304" spans="71:72" x14ac:dyDescent="0.2">
      <c r="BS49304" s="152"/>
      <c r="BT49304" s="153"/>
    </row>
    <row r="49305" spans="71:72" x14ac:dyDescent="0.2">
      <c r="BS49305" s="152"/>
      <c r="BT49305" s="153"/>
    </row>
    <row r="49306" spans="71:72" x14ac:dyDescent="0.2">
      <c r="BS49306" s="152"/>
      <c r="BT49306" s="153"/>
    </row>
    <row r="49307" spans="71:72" x14ac:dyDescent="0.2">
      <c r="BS49307" s="152"/>
      <c r="BT49307" s="153"/>
    </row>
    <row r="49308" spans="71:72" x14ac:dyDescent="0.2">
      <c r="BS49308" s="152"/>
      <c r="BT49308" s="153"/>
    </row>
    <row r="49309" spans="71:72" x14ac:dyDescent="0.2">
      <c r="BS49309" s="152"/>
      <c r="BT49309" s="153"/>
    </row>
    <row r="49310" spans="71:72" x14ac:dyDescent="0.2">
      <c r="BS49310" s="152"/>
      <c r="BT49310" s="153"/>
    </row>
    <row r="49311" spans="71:72" x14ac:dyDescent="0.2">
      <c r="BS49311" s="152"/>
      <c r="BT49311" s="153"/>
    </row>
    <row r="49312" spans="71:72" x14ac:dyDescent="0.2">
      <c r="BS49312" s="152"/>
      <c r="BT49312" s="153"/>
    </row>
    <row r="49313" spans="71:72" x14ac:dyDescent="0.2">
      <c r="BS49313" s="152"/>
      <c r="BT49313" s="153"/>
    </row>
    <row r="49314" spans="71:72" x14ac:dyDescent="0.2">
      <c r="BS49314" s="152"/>
      <c r="BT49314" s="153"/>
    </row>
    <row r="49315" spans="71:72" x14ac:dyDescent="0.2">
      <c r="BS49315" s="152"/>
      <c r="BT49315" s="153"/>
    </row>
    <row r="49316" spans="71:72" x14ac:dyDescent="0.2">
      <c r="BS49316" s="152"/>
      <c r="BT49316" s="153"/>
    </row>
    <row r="49317" spans="71:72" x14ac:dyDescent="0.2">
      <c r="BS49317" s="152"/>
      <c r="BT49317" s="153"/>
    </row>
    <row r="49318" spans="71:72" x14ac:dyDescent="0.2">
      <c r="BS49318" s="152"/>
      <c r="BT49318" s="153"/>
    </row>
    <row r="49319" spans="71:72" x14ac:dyDescent="0.2">
      <c r="BS49319" s="152"/>
      <c r="BT49319" s="153"/>
    </row>
    <row r="49320" spans="71:72" x14ac:dyDescent="0.2">
      <c r="BS49320" s="152"/>
      <c r="BT49320" s="153"/>
    </row>
    <row r="49321" spans="71:72" x14ac:dyDescent="0.2">
      <c r="BS49321" s="152"/>
      <c r="BT49321" s="153"/>
    </row>
    <row r="49322" spans="71:72" x14ac:dyDescent="0.2">
      <c r="BS49322" s="152"/>
      <c r="BT49322" s="153"/>
    </row>
    <row r="49323" spans="71:72" x14ac:dyDescent="0.2">
      <c r="BS49323" s="152"/>
      <c r="BT49323" s="153"/>
    </row>
    <row r="49324" spans="71:72" x14ac:dyDescent="0.2">
      <c r="BS49324" s="152"/>
      <c r="BT49324" s="153"/>
    </row>
    <row r="49325" spans="71:72" x14ac:dyDescent="0.2">
      <c r="BS49325" s="152"/>
      <c r="BT49325" s="153"/>
    </row>
    <row r="49326" spans="71:72" x14ac:dyDescent="0.2">
      <c r="BS49326" s="152"/>
      <c r="BT49326" s="153"/>
    </row>
    <row r="49327" spans="71:72" x14ac:dyDescent="0.2">
      <c r="BS49327" s="152"/>
      <c r="BT49327" s="153"/>
    </row>
    <row r="49328" spans="71:72" x14ac:dyDescent="0.2">
      <c r="BS49328" s="152"/>
      <c r="BT49328" s="153"/>
    </row>
    <row r="49329" spans="71:72" x14ac:dyDescent="0.2">
      <c r="BS49329" s="152"/>
      <c r="BT49329" s="153"/>
    </row>
    <row r="49330" spans="71:72" x14ac:dyDescent="0.2">
      <c r="BS49330" s="152"/>
      <c r="BT49330" s="153"/>
    </row>
    <row r="49331" spans="71:72" x14ac:dyDescent="0.2">
      <c r="BS49331" s="152"/>
      <c r="BT49331" s="153"/>
    </row>
    <row r="49332" spans="71:72" x14ac:dyDescent="0.2">
      <c r="BS49332" s="152"/>
      <c r="BT49332" s="153"/>
    </row>
    <row r="49333" spans="71:72" x14ac:dyDescent="0.2">
      <c r="BS49333" s="152"/>
      <c r="BT49333" s="153"/>
    </row>
    <row r="49334" spans="71:72" x14ac:dyDescent="0.2">
      <c r="BS49334" s="152"/>
      <c r="BT49334" s="153"/>
    </row>
    <row r="49335" spans="71:72" x14ac:dyDescent="0.2">
      <c r="BS49335" s="152"/>
      <c r="BT49335" s="153"/>
    </row>
    <row r="49336" spans="71:72" x14ac:dyDescent="0.2">
      <c r="BS49336" s="152"/>
      <c r="BT49336" s="153"/>
    </row>
    <row r="49337" spans="71:72" x14ac:dyDescent="0.2">
      <c r="BS49337" s="152"/>
      <c r="BT49337" s="153"/>
    </row>
    <row r="49338" spans="71:72" x14ac:dyDescent="0.2">
      <c r="BS49338" s="152"/>
      <c r="BT49338" s="153"/>
    </row>
    <row r="49339" spans="71:72" x14ac:dyDescent="0.2">
      <c r="BS49339" s="152"/>
      <c r="BT49339" s="153"/>
    </row>
    <row r="49340" spans="71:72" x14ac:dyDescent="0.2">
      <c r="BS49340" s="152"/>
      <c r="BT49340" s="153"/>
    </row>
    <row r="49341" spans="71:72" x14ac:dyDescent="0.2">
      <c r="BS49341" s="152"/>
      <c r="BT49341" s="153"/>
    </row>
    <row r="49342" spans="71:72" x14ac:dyDescent="0.2">
      <c r="BS49342" s="152"/>
      <c r="BT49342" s="153"/>
    </row>
    <row r="49343" spans="71:72" x14ac:dyDescent="0.2">
      <c r="BS49343" s="152"/>
      <c r="BT49343" s="153"/>
    </row>
    <row r="49344" spans="71:72" x14ac:dyDescent="0.2">
      <c r="BS49344" s="152"/>
      <c r="BT49344" s="153"/>
    </row>
    <row r="49345" spans="71:72" x14ac:dyDescent="0.2">
      <c r="BS49345" s="152"/>
      <c r="BT49345" s="153"/>
    </row>
    <row r="49346" spans="71:72" x14ac:dyDescent="0.2">
      <c r="BS49346" s="152"/>
      <c r="BT49346" s="153"/>
    </row>
    <row r="49347" spans="71:72" x14ac:dyDescent="0.2">
      <c r="BS49347" s="152"/>
      <c r="BT49347" s="153"/>
    </row>
    <row r="49348" spans="71:72" x14ac:dyDescent="0.2">
      <c r="BS49348" s="152"/>
      <c r="BT49348" s="153"/>
    </row>
    <row r="49349" spans="71:72" x14ac:dyDescent="0.2">
      <c r="BS49349" s="152"/>
      <c r="BT49349" s="153"/>
    </row>
    <row r="49350" spans="71:72" x14ac:dyDescent="0.2">
      <c r="BS49350" s="152"/>
      <c r="BT49350" s="153"/>
    </row>
    <row r="49351" spans="71:72" x14ac:dyDescent="0.2">
      <c r="BS49351" s="152"/>
      <c r="BT49351" s="153"/>
    </row>
    <row r="49352" spans="71:72" x14ac:dyDescent="0.2">
      <c r="BS49352" s="152"/>
      <c r="BT49352" s="153"/>
    </row>
    <row r="49353" spans="71:72" x14ac:dyDescent="0.2">
      <c r="BS49353" s="152"/>
      <c r="BT49353" s="153"/>
    </row>
    <row r="49354" spans="71:72" x14ac:dyDescent="0.2">
      <c r="BS49354" s="152"/>
      <c r="BT49354" s="153"/>
    </row>
    <row r="49355" spans="71:72" x14ac:dyDescent="0.2">
      <c r="BS49355" s="152"/>
      <c r="BT49355" s="153"/>
    </row>
    <row r="49356" spans="71:72" x14ac:dyDescent="0.2">
      <c r="BS49356" s="152"/>
      <c r="BT49356" s="153"/>
    </row>
    <row r="49357" spans="71:72" x14ac:dyDescent="0.2">
      <c r="BS49357" s="152"/>
      <c r="BT49357" s="153"/>
    </row>
    <row r="49358" spans="71:72" x14ac:dyDescent="0.2">
      <c r="BS49358" s="152"/>
      <c r="BT49358" s="153"/>
    </row>
    <row r="49359" spans="71:72" x14ac:dyDescent="0.2">
      <c r="BS49359" s="152"/>
      <c r="BT49359" s="153"/>
    </row>
    <row r="49360" spans="71:72" x14ac:dyDescent="0.2">
      <c r="BS49360" s="152"/>
      <c r="BT49360" s="153"/>
    </row>
    <row r="49361" spans="71:72" x14ac:dyDescent="0.2">
      <c r="BS49361" s="152"/>
      <c r="BT49361" s="153"/>
    </row>
    <row r="49362" spans="71:72" x14ac:dyDescent="0.2">
      <c r="BS49362" s="152"/>
      <c r="BT49362" s="153"/>
    </row>
    <row r="49363" spans="71:72" x14ac:dyDescent="0.2">
      <c r="BS49363" s="152"/>
      <c r="BT49363" s="153"/>
    </row>
    <row r="49364" spans="71:72" x14ac:dyDescent="0.2">
      <c r="BS49364" s="152"/>
      <c r="BT49364" s="153"/>
    </row>
    <row r="49365" spans="71:72" x14ac:dyDescent="0.2">
      <c r="BS49365" s="152"/>
      <c r="BT49365" s="153"/>
    </row>
    <row r="49366" spans="71:72" x14ac:dyDescent="0.2">
      <c r="BS49366" s="152"/>
      <c r="BT49366" s="153"/>
    </row>
    <row r="49367" spans="71:72" x14ac:dyDescent="0.2">
      <c r="BS49367" s="152"/>
      <c r="BT49367" s="153"/>
    </row>
    <row r="49368" spans="71:72" x14ac:dyDescent="0.2">
      <c r="BS49368" s="152"/>
      <c r="BT49368" s="153"/>
    </row>
    <row r="49369" spans="71:72" x14ac:dyDescent="0.2">
      <c r="BS49369" s="152"/>
      <c r="BT49369" s="153"/>
    </row>
    <row r="49370" spans="71:72" x14ac:dyDescent="0.2">
      <c r="BS49370" s="152"/>
      <c r="BT49370" s="153"/>
    </row>
    <row r="49371" spans="71:72" x14ac:dyDescent="0.2">
      <c r="BS49371" s="152"/>
      <c r="BT49371" s="153"/>
    </row>
    <row r="49372" spans="71:72" x14ac:dyDescent="0.2">
      <c r="BS49372" s="152"/>
      <c r="BT49372" s="153"/>
    </row>
    <row r="49373" spans="71:72" x14ac:dyDescent="0.2">
      <c r="BS49373" s="152"/>
      <c r="BT49373" s="153"/>
    </row>
    <row r="49374" spans="71:72" x14ac:dyDescent="0.2">
      <c r="BS49374" s="152"/>
      <c r="BT49374" s="153"/>
    </row>
    <row r="49375" spans="71:72" x14ac:dyDescent="0.2">
      <c r="BS49375" s="152"/>
      <c r="BT49375" s="153"/>
    </row>
    <row r="49376" spans="71:72" x14ac:dyDescent="0.2">
      <c r="BS49376" s="152"/>
      <c r="BT49376" s="153"/>
    </row>
    <row r="49377" spans="71:72" x14ac:dyDescent="0.2">
      <c r="BS49377" s="152"/>
      <c r="BT49377" s="153"/>
    </row>
    <row r="49378" spans="71:72" x14ac:dyDescent="0.2">
      <c r="BS49378" s="152"/>
      <c r="BT49378" s="153"/>
    </row>
    <row r="49379" spans="71:72" x14ac:dyDescent="0.2">
      <c r="BS49379" s="152"/>
      <c r="BT49379" s="153"/>
    </row>
    <row r="49380" spans="71:72" x14ac:dyDescent="0.2">
      <c r="BS49380" s="152"/>
      <c r="BT49380" s="153"/>
    </row>
    <row r="49381" spans="71:72" x14ac:dyDescent="0.2">
      <c r="BS49381" s="152"/>
      <c r="BT49381" s="153"/>
    </row>
    <row r="49382" spans="71:72" x14ac:dyDescent="0.2">
      <c r="BS49382" s="152"/>
      <c r="BT49382" s="153"/>
    </row>
    <row r="49383" spans="71:72" x14ac:dyDescent="0.2">
      <c r="BS49383" s="152"/>
      <c r="BT49383" s="153"/>
    </row>
    <row r="49384" spans="71:72" x14ac:dyDescent="0.2">
      <c r="BS49384" s="152"/>
      <c r="BT49384" s="153"/>
    </row>
    <row r="49385" spans="71:72" x14ac:dyDescent="0.2">
      <c r="BS49385" s="152"/>
      <c r="BT49385" s="153"/>
    </row>
    <row r="49386" spans="71:72" x14ac:dyDescent="0.2">
      <c r="BS49386" s="152"/>
      <c r="BT49386" s="153"/>
    </row>
    <row r="49387" spans="71:72" x14ac:dyDescent="0.2">
      <c r="BS49387" s="152"/>
      <c r="BT49387" s="153"/>
    </row>
    <row r="49388" spans="71:72" x14ac:dyDescent="0.2">
      <c r="BS49388" s="152"/>
      <c r="BT49388" s="153"/>
    </row>
    <row r="49389" spans="71:72" x14ac:dyDescent="0.2">
      <c r="BS49389" s="152"/>
      <c r="BT49389" s="153"/>
    </row>
    <row r="49390" spans="71:72" x14ac:dyDescent="0.2">
      <c r="BS49390" s="152"/>
      <c r="BT49390" s="153"/>
    </row>
    <row r="49391" spans="71:72" x14ac:dyDescent="0.2">
      <c r="BS49391" s="152"/>
      <c r="BT49391" s="153"/>
    </row>
    <row r="49392" spans="71:72" x14ac:dyDescent="0.2">
      <c r="BS49392" s="152"/>
      <c r="BT49392" s="153"/>
    </row>
    <row r="49393" spans="71:72" x14ac:dyDescent="0.2">
      <c r="BS49393" s="152"/>
      <c r="BT49393" s="153"/>
    </row>
    <row r="49394" spans="71:72" x14ac:dyDescent="0.2">
      <c r="BS49394" s="152"/>
      <c r="BT49394" s="153"/>
    </row>
    <row r="49395" spans="71:72" x14ac:dyDescent="0.2">
      <c r="BS49395" s="152"/>
      <c r="BT49395" s="153"/>
    </row>
    <row r="49396" spans="71:72" x14ac:dyDescent="0.2">
      <c r="BS49396" s="152"/>
      <c r="BT49396" s="153"/>
    </row>
    <row r="49397" spans="71:72" x14ac:dyDescent="0.2">
      <c r="BS49397" s="152"/>
      <c r="BT49397" s="153"/>
    </row>
    <row r="49398" spans="71:72" x14ac:dyDescent="0.2">
      <c r="BS49398" s="152"/>
      <c r="BT49398" s="153"/>
    </row>
    <row r="49399" spans="71:72" x14ac:dyDescent="0.2">
      <c r="BS49399" s="152"/>
      <c r="BT49399" s="153"/>
    </row>
    <row r="49400" spans="71:72" x14ac:dyDescent="0.2">
      <c r="BS49400" s="152"/>
      <c r="BT49400" s="153"/>
    </row>
    <row r="49401" spans="71:72" x14ac:dyDescent="0.2">
      <c r="BS49401" s="152"/>
      <c r="BT49401" s="153"/>
    </row>
    <row r="49402" spans="71:72" x14ac:dyDescent="0.2">
      <c r="BS49402" s="152"/>
      <c r="BT49402" s="153"/>
    </row>
    <row r="49403" spans="71:72" x14ac:dyDescent="0.2">
      <c r="BS49403" s="152"/>
      <c r="BT49403" s="153"/>
    </row>
    <row r="49404" spans="71:72" x14ac:dyDescent="0.2">
      <c r="BS49404" s="152"/>
      <c r="BT49404" s="153"/>
    </row>
    <row r="49405" spans="71:72" x14ac:dyDescent="0.2">
      <c r="BS49405" s="152"/>
      <c r="BT49405" s="153"/>
    </row>
    <row r="49406" spans="71:72" x14ac:dyDescent="0.2">
      <c r="BS49406" s="152"/>
      <c r="BT49406" s="153"/>
    </row>
    <row r="49407" spans="71:72" x14ac:dyDescent="0.2">
      <c r="BS49407" s="152"/>
      <c r="BT49407" s="153"/>
    </row>
    <row r="49408" spans="71:72" x14ac:dyDescent="0.2">
      <c r="BS49408" s="152"/>
      <c r="BT49408" s="153"/>
    </row>
    <row r="49409" spans="71:72" x14ac:dyDescent="0.2">
      <c r="BS49409" s="152"/>
      <c r="BT49409" s="153"/>
    </row>
    <row r="49410" spans="71:72" x14ac:dyDescent="0.2">
      <c r="BS49410" s="152"/>
      <c r="BT49410" s="153"/>
    </row>
    <row r="49411" spans="71:72" x14ac:dyDescent="0.2">
      <c r="BS49411" s="152"/>
      <c r="BT49411" s="153"/>
    </row>
    <row r="49412" spans="71:72" x14ac:dyDescent="0.2">
      <c r="BS49412" s="152"/>
      <c r="BT49412" s="153"/>
    </row>
    <row r="49413" spans="71:72" x14ac:dyDescent="0.2">
      <c r="BS49413" s="152"/>
      <c r="BT49413" s="153"/>
    </row>
    <row r="49414" spans="71:72" x14ac:dyDescent="0.2">
      <c r="BS49414" s="152"/>
      <c r="BT49414" s="153"/>
    </row>
    <row r="49415" spans="71:72" x14ac:dyDescent="0.2">
      <c r="BS49415" s="152"/>
      <c r="BT49415" s="153"/>
    </row>
    <row r="49416" spans="71:72" x14ac:dyDescent="0.2">
      <c r="BS49416" s="152"/>
      <c r="BT49416" s="153"/>
    </row>
    <row r="49417" spans="71:72" x14ac:dyDescent="0.2">
      <c r="BS49417" s="152"/>
      <c r="BT49417" s="153"/>
    </row>
    <row r="49418" spans="71:72" x14ac:dyDescent="0.2">
      <c r="BS49418" s="152"/>
      <c r="BT49418" s="153"/>
    </row>
    <row r="49419" spans="71:72" x14ac:dyDescent="0.2">
      <c r="BS49419" s="152"/>
      <c r="BT49419" s="153"/>
    </row>
    <row r="49420" spans="71:72" x14ac:dyDescent="0.2">
      <c r="BS49420" s="152"/>
      <c r="BT49420" s="153"/>
    </row>
    <row r="49421" spans="71:72" x14ac:dyDescent="0.2">
      <c r="BS49421" s="152"/>
      <c r="BT49421" s="153"/>
    </row>
    <row r="49422" spans="71:72" x14ac:dyDescent="0.2">
      <c r="BS49422" s="152"/>
      <c r="BT49422" s="153"/>
    </row>
    <row r="49423" spans="71:72" x14ac:dyDescent="0.2">
      <c r="BS49423" s="152"/>
      <c r="BT49423" s="153"/>
    </row>
    <row r="49424" spans="71:72" x14ac:dyDescent="0.2">
      <c r="BS49424" s="152"/>
      <c r="BT49424" s="153"/>
    </row>
    <row r="49425" spans="71:72" x14ac:dyDescent="0.2">
      <c r="BS49425" s="152"/>
      <c r="BT49425" s="153"/>
    </row>
    <row r="49426" spans="71:72" x14ac:dyDescent="0.2">
      <c r="BS49426" s="152"/>
      <c r="BT49426" s="153"/>
    </row>
    <row r="49427" spans="71:72" x14ac:dyDescent="0.2">
      <c r="BS49427" s="152"/>
      <c r="BT49427" s="153"/>
    </row>
    <row r="49428" spans="71:72" x14ac:dyDescent="0.2">
      <c r="BS49428" s="152"/>
      <c r="BT49428" s="153"/>
    </row>
    <row r="49429" spans="71:72" x14ac:dyDescent="0.2">
      <c r="BS49429" s="152"/>
      <c r="BT49429" s="153"/>
    </row>
    <row r="49430" spans="71:72" x14ac:dyDescent="0.2">
      <c r="BS49430" s="152"/>
      <c r="BT49430" s="153"/>
    </row>
    <row r="49431" spans="71:72" x14ac:dyDescent="0.2">
      <c r="BS49431" s="152"/>
      <c r="BT49431" s="153"/>
    </row>
    <row r="49432" spans="71:72" x14ac:dyDescent="0.2">
      <c r="BS49432" s="152"/>
      <c r="BT49432" s="153"/>
    </row>
    <row r="49433" spans="71:72" x14ac:dyDescent="0.2">
      <c r="BS49433" s="152"/>
      <c r="BT49433" s="153"/>
    </row>
    <row r="49434" spans="71:72" x14ac:dyDescent="0.2">
      <c r="BS49434" s="152"/>
      <c r="BT49434" s="153"/>
    </row>
    <row r="49435" spans="71:72" x14ac:dyDescent="0.2">
      <c r="BS49435" s="152"/>
      <c r="BT49435" s="153"/>
    </row>
    <row r="49436" spans="71:72" x14ac:dyDescent="0.2">
      <c r="BS49436" s="152"/>
      <c r="BT49436" s="153"/>
    </row>
    <row r="49437" spans="71:72" x14ac:dyDescent="0.2">
      <c r="BS49437" s="152"/>
      <c r="BT49437" s="153"/>
    </row>
    <row r="49438" spans="71:72" x14ac:dyDescent="0.2">
      <c r="BS49438" s="152"/>
      <c r="BT49438" s="153"/>
    </row>
    <row r="49439" spans="71:72" x14ac:dyDescent="0.2">
      <c r="BS49439" s="152"/>
      <c r="BT49439" s="153"/>
    </row>
    <row r="49440" spans="71:72" x14ac:dyDescent="0.2">
      <c r="BS49440" s="152"/>
      <c r="BT49440" s="153"/>
    </row>
    <row r="49441" spans="71:72" x14ac:dyDescent="0.2">
      <c r="BS49441" s="152"/>
      <c r="BT49441" s="153"/>
    </row>
    <row r="49442" spans="71:72" x14ac:dyDescent="0.2">
      <c r="BS49442" s="152"/>
      <c r="BT49442" s="153"/>
    </row>
    <row r="49443" spans="71:72" x14ac:dyDescent="0.2">
      <c r="BS49443" s="152"/>
      <c r="BT49443" s="153"/>
    </row>
    <row r="49444" spans="71:72" x14ac:dyDescent="0.2">
      <c r="BS49444" s="152"/>
      <c r="BT49444" s="153"/>
    </row>
    <row r="49445" spans="71:72" x14ac:dyDescent="0.2">
      <c r="BS49445" s="152"/>
      <c r="BT49445" s="153"/>
    </row>
    <row r="49446" spans="71:72" x14ac:dyDescent="0.2">
      <c r="BS49446" s="152"/>
      <c r="BT49446" s="153"/>
    </row>
    <row r="49447" spans="71:72" x14ac:dyDescent="0.2">
      <c r="BS49447" s="152"/>
      <c r="BT49447" s="153"/>
    </row>
    <row r="49448" spans="71:72" x14ac:dyDescent="0.2">
      <c r="BS49448" s="152"/>
      <c r="BT49448" s="153"/>
    </row>
    <row r="49449" spans="71:72" x14ac:dyDescent="0.2">
      <c r="BS49449" s="152"/>
      <c r="BT49449" s="153"/>
    </row>
    <row r="49450" spans="71:72" x14ac:dyDescent="0.2">
      <c r="BS49450" s="152"/>
      <c r="BT49450" s="153"/>
    </row>
    <row r="49451" spans="71:72" x14ac:dyDescent="0.2">
      <c r="BS49451" s="152"/>
      <c r="BT49451" s="153"/>
    </row>
    <row r="49452" spans="71:72" x14ac:dyDescent="0.2">
      <c r="BS49452" s="152"/>
      <c r="BT49452" s="153"/>
    </row>
    <row r="49453" spans="71:72" x14ac:dyDescent="0.2">
      <c r="BS49453" s="152"/>
      <c r="BT49453" s="153"/>
    </row>
    <row r="49454" spans="71:72" x14ac:dyDescent="0.2">
      <c r="BS49454" s="152"/>
      <c r="BT49454" s="153"/>
    </row>
    <row r="49455" spans="71:72" x14ac:dyDescent="0.2">
      <c r="BS49455" s="152"/>
      <c r="BT49455" s="153"/>
    </row>
    <row r="49456" spans="71:72" x14ac:dyDescent="0.2">
      <c r="BS49456" s="152"/>
      <c r="BT49456" s="153"/>
    </row>
    <row r="49457" spans="71:72" x14ac:dyDescent="0.2">
      <c r="BS49457" s="152"/>
      <c r="BT49457" s="153"/>
    </row>
    <row r="49458" spans="71:72" x14ac:dyDescent="0.2">
      <c r="BS49458" s="152"/>
      <c r="BT49458" s="153"/>
    </row>
    <row r="49459" spans="71:72" x14ac:dyDescent="0.2">
      <c r="BS49459" s="152"/>
      <c r="BT49459" s="153"/>
    </row>
    <row r="49460" spans="71:72" x14ac:dyDescent="0.2">
      <c r="BS49460" s="152"/>
      <c r="BT49460" s="153"/>
    </row>
    <row r="49461" spans="71:72" x14ac:dyDescent="0.2">
      <c r="BS49461" s="152"/>
      <c r="BT49461" s="153"/>
    </row>
    <row r="49462" spans="71:72" x14ac:dyDescent="0.2">
      <c r="BS49462" s="152"/>
      <c r="BT49462" s="153"/>
    </row>
    <row r="49463" spans="71:72" x14ac:dyDescent="0.2">
      <c r="BS49463" s="152"/>
      <c r="BT49463" s="153"/>
    </row>
    <row r="49464" spans="71:72" x14ac:dyDescent="0.2">
      <c r="BS49464" s="152"/>
      <c r="BT49464" s="153"/>
    </row>
    <row r="49465" spans="71:72" x14ac:dyDescent="0.2">
      <c r="BS49465" s="152"/>
      <c r="BT49465" s="153"/>
    </row>
    <row r="49466" spans="71:72" x14ac:dyDescent="0.2">
      <c r="BS49466" s="152"/>
      <c r="BT49466" s="153"/>
    </row>
    <row r="49467" spans="71:72" x14ac:dyDescent="0.2">
      <c r="BS49467" s="152"/>
      <c r="BT49467" s="153"/>
    </row>
    <row r="49468" spans="71:72" x14ac:dyDescent="0.2">
      <c r="BS49468" s="152"/>
      <c r="BT49468" s="153"/>
    </row>
    <row r="49469" spans="71:72" x14ac:dyDescent="0.2">
      <c r="BS49469" s="152"/>
      <c r="BT49469" s="153"/>
    </row>
    <row r="49470" spans="71:72" x14ac:dyDescent="0.2">
      <c r="BS49470" s="152"/>
      <c r="BT49470" s="153"/>
    </row>
    <row r="49471" spans="71:72" x14ac:dyDescent="0.2">
      <c r="BS49471" s="152"/>
      <c r="BT49471" s="153"/>
    </row>
    <row r="49472" spans="71:72" x14ac:dyDescent="0.2">
      <c r="BS49472" s="152"/>
      <c r="BT49472" s="153"/>
    </row>
    <row r="49473" spans="71:72" x14ac:dyDescent="0.2">
      <c r="BS49473" s="152"/>
      <c r="BT49473" s="153"/>
    </row>
    <row r="49474" spans="71:72" x14ac:dyDescent="0.2">
      <c r="BS49474" s="152"/>
      <c r="BT49474" s="153"/>
    </row>
    <row r="49475" spans="71:72" x14ac:dyDescent="0.2">
      <c r="BS49475" s="152"/>
      <c r="BT49475" s="153"/>
    </row>
    <row r="49476" spans="71:72" x14ac:dyDescent="0.2">
      <c r="BS49476" s="152"/>
      <c r="BT49476" s="153"/>
    </row>
    <row r="49477" spans="71:72" x14ac:dyDescent="0.2">
      <c r="BS49477" s="152"/>
      <c r="BT49477" s="153"/>
    </row>
    <row r="49478" spans="71:72" x14ac:dyDescent="0.2">
      <c r="BS49478" s="152"/>
      <c r="BT49478" s="153"/>
    </row>
    <row r="49479" spans="71:72" x14ac:dyDescent="0.2">
      <c r="BS49479" s="152"/>
      <c r="BT49479" s="153"/>
    </row>
    <row r="49480" spans="71:72" x14ac:dyDescent="0.2">
      <c r="BS49480" s="152"/>
      <c r="BT49480" s="153"/>
    </row>
    <row r="49481" spans="71:72" x14ac:dyDescent="0.2">
      <c r="BS49481" s="152"/>
      <c r="BT49481" s="153"/>
    </row>
    <row r="49482" spans="71:72" x14ac:dyDescent="0.2">
      <c r="BS49482" s="152"/>
      <c r="BT49482" s="153"/>
    </row>
    <row r="49483" spans="71:72" x14ac:dyDescent="0.2">
      <c r="BS49483" s="152"/>
      <c r="BT49483" s="153"/>
    </row>
    <row r="49484" spans="71:72" x14ac:dyDescent="0.2">
      <c r="BS49484" s="152"/>
      <c r="BT49484" s="153"/>
    </row>
    <row r="49485" spans="71:72" x14ac:dyDescent="0.2">
      <c r="BS49485" s="152"/>
      <c r="BT49485" s="153"/>
    </row>
    <row r="49486" spans="71:72" x14ac:dyDescent="0.2">
      <c r="BS49486" s="152"/>
      <c r="BT49486" s="153"/>
    </row>
    <row r="49487" spans="71:72" x14ac:dyDescent="0.2">
      <c r="BS49487" s="152"/>
      <c r="BT49487" s="153"/>
    </row>
    <row r="49488" spans="71:72" x14ac:dyDescent="0.2">
      <c r="BS49488" s="152"/>
      <c r="BT49488" s="153"/>
    </row>
    <row r="49489" spans="71:72" x14ac:dyDescent="0.2">
      <c r="BS49489" s="152"/>
      <c r="BT49489" s="153"/>
    </row>
    <row r="49490" spans="71:72" x14ac:dyDescent="0.2">
      <c r="BS49490" s="152"/>
      <c r="BT49490" s="153"/>
    </row>
    <row r="49491" spans="71:72" x14ac:dyDescent="0.2">
      <c r="BS49491" s="152"/>
      <c r="BT49491" s="153"/>
    </row>
    <row r="49492" spans="71:72" x14ac:dyDescent="0.2">
      <c r="BS49492" s="152"/>
      <c r="BT49492" s="153"/>
    </row>
    <row r="49493" spans="71:72" x14ac:dyDescent="0.2">
      <c r="BS49493" s="152"/>
      <c r="BT49493" s="153"/>
    </row>
    <row r="49494" spans="71:72" x14ac:dyDescent="0.2">
      <c r="BS49494" s="152"/>
      <c r="BT49494" s="153"/>
    </row>
    <row r="49495" spans="71:72" x14ac:dyDescent="0.2">
      <c r="BS49495" s="152"/>
      <c r="BT49495" s="153"/>
    </row>
    <row r="49496" spans="71:72" x14ac:dyDescent="0.2">
      <c r="BS49496" s="152"/>
      <c r="BT49496" s="153"/>
    </row>
    <row r="49497" spans="71:72" x14ac:dyDescent="0.2">
      <c r="BS49497" s="152"/>
      <c r="BT49497" s="153"/>
    </row>
    <row r="49498" spans="71:72" x14ac:dyDescent="0.2">
      <c r="BS49498" s="152"/>
      <c r="BT49498" s="153"/>
    </row>
    <row r="49499" spans="71:72" x14ac:dyDescent="0.2">
      <c r="BS49499" s="152"/>
      <c r="BT49499" s="153"/>
    </row>
    <row r="49500" spans="71:72" x14ac:dyDescent="0.2">
      <c r="BS49500" s="152"/>
      <c r="BT49500" s="153"/>
    </row>
    <row r="49501" spans="71:72" x14ac:dyDescent="0.2">
      <c r="BS49501" s="152"/>
      <c r="BT49501" s="153"/>
    </row>
    <row r="49502" spans="71:72" x14ac:dyDescent="0.2">
      <c r="BS49502" s="152"/>
      <c r="BT49502" s="153"/>
    </row>
    <row r="49503" spans="71:72" x14ac:dyDescent="0.2">
      <c r="BS49503" s="152"/>
      <c r="BT49503" s="153"/>
    </row>
    <row r="49504" spans="71:72" x14ac:dyDescent="0.2">
      <c r="BS49504" s="152"/>
      <c r="BT49504" s="153"/>
    </row>
    <row r="49505" spans="71:72" x14ac:dyDescent="0.2">
      <c r="BS49505" s="152"/>
      <c r="BT49505" s="153"/>
    </row>
    <row r="49506" spans="71:72" x14ac:dyDescent="0.2">
      <c r="BS49506" s="152"/>
      <c r="BT49506" s="153"/>
    </row>
    <row r="49507" spans="71:72" x14ac:dyDescent="0.2">
      <c r="BS49507" s="152"/>
      <c r="BT49507" s="153"/>
    </row>
    <row r="49508" spans="71:72" x14ac:dyDescent="0.2">
      <c r="BS49508" s="152"/>
      <c r="BT49508" s="153"/>
    </row>
    <row r="49509" spans="71:72" x14ac:dyDescent="0.2">
      <c r="BS49509" s="152"/>
      <c r="BT49509" s="153"/>
    </row>
    <row r="49510" spans="71:72" x14ac:dyDescent="0.2">
      <c r="BS49510" s="152"/>
      <c r="BT49510" s="153"/>
    </row>
    <row r="49511" spans="71:72" x14ac:dyDescent="0.2">
      <c r="BS49511" s="152"/>
      <c r="BT49511" s="153"/>
    </row>
    <row r="49512" spans="71:72" x14ac:dyDescent="0.2">
      <c r="BS49512" s="152"/>
      <c r="BT49512" s="153"/>
    </row>
    <row r="49513" spans="71:72" x14ac:dyDescent="0.2">
      <c r="BS49513" s="152"/>
      <c r="BT49513" s="153"/>
    </row>
    <row r="49514" spans="71:72" x14ac:dyDescent="0.2">
      <c r="BS49514" s="152"/>
      <c r="BT49514" s="153"/>
    </row>
    <row r="49515" spans="71:72" x14ac:dyDescent="0.2">
      <c r="BS49515" s="152"/>
      <c r="BT49515" s="153"/>
    </row>
    <row r="49516" spans="71:72" x14ac:dyDescent="0.2">
      <c r="BS49516" s="152"/>
      <c r="BT49516" s="153"/>
    </row>
    <row r="49517" spans="71:72" x14ac:dyDescent="0.2">
      <c r="BS49517" s="152"/>
      <c r="BT49517" s="153"/>
    </row>
    <row r="49518" spans="71:72" x14ac:dyDescent="0.2">
      <c r="BS49518" s="152"/>
      <c r="BT49518" s="153"/>
    </row>
    <row r="49519" spans="71:72" x14ac:dyDescent="0.2">
      <c r="BS49519" s="152"/>
      <c r="BT49519" s="153"/>
    </row>
    <row r="49520" spans="71:72" x14ac:dyDescent="0.2">
      <c r="BS49520" s="152"/>
      <c r="BT49520" s="153"/>
    </row>
    <row r="49521" spans="71:72" x14ac:dyDescent="0.2">
      <c r="BS49521" s="152"/>
      <c r="BT49521" s="153"/>
    </row>
    <row r="49522" spans="71:72" x14ac:dyDescent="0.2">
      <c r="BS49522" s="152"/>
      <c r="BT49522" s="153"/>
    </row>
    <row r="49523" spans="71:72" x14ac:dyDescent="0.2">
      <c r="BS49523" s="152"/>
      <c r="BT49523" s="153"/>
    </row>
    <row r="49524" spans="71:72" x14ac:dyDescent="0.2">
      <c r="BS49524" s="152"/>
      <c r="BT49524" s="153"/>
    </row>
    <row r="49525" spans="71:72" x14ac:dyDescent="0.2">
      <c r="BS49525" s="152"/>
      <c r="BT49525" s="153"/>
    </row>
    <row r="49526" spans="71:72" x14ac:dyDescent="0.2">
      <c r="BS49526" s="152"/>
      <c r="BT49526" s="153"/>
    </row>
    <row r="49527" spans="71:72" x14ac:dyDescent="0.2">
      <c r="BS49527" s="152"/>
      <c r="BT49527" s="153"/>
    </row>
    <row r="49528" spans="71:72" x14ac:dyDescent="0.2">
      <c r="BS49528" s="152"/>
      <c r="BT49528" s="153"/>
    </row>
    <row r="49529" spans="71:72" x14ac:dyDescent="0.2">
      <c r="BS49529" s="152"/>
      <c r="BT49529" s="153"/>
    </row>
    <row r="49530" spans="71:72" x14ac:dyDescent="0.2">
      <c r="BS49530" s="152"/>
      <c r="BT49530" s="153"/>
    </row>
    <row r="49531" spans="71:72" x14ac:dyDescent="0.2">
      <c r="BS49531" s="152"/>
      <c r="BT49531" s="153"/>
    </row>
    <row r="49532" spans="71:72" x14ac:dyDescent="0.2">
      <c r="BS49532" s="152"/>
      <c r="BT49532" s="153"/>
    </row>
    <row r="49533" spans="71:72" x14ac:dyDescent="0.2">
      <c r="BS49533" s="152"/>
      <c r="BT49533" s="153"/>
    </row>
    <row r="49534" spans="71:72" x14ac:dyDescent="0.2">
      <c r="BS49534" s="152"/>
      <c r="BT49534" s="153"/>
    </row>
    <row r="49535" spans="71:72" x14ac:dyDescent="0.2">
      <c r="BS49535" s="152"/>
      <c r="BT49535" s="153"/>
    </row>
    <row r="49536" spans="71:72" x14ac:dyDescent="0.2">
      <c r="BS49536" s="152"/>
      <c r="BT49536" s="153"/>
    </row>
    <row r="49537" spans="71:72" x14ac:dyDescent="0.2">
      <c r="BS49537" s="152"/>
      <c r="BT49537" s="153"/>
    </row>
    <row r="49538" spans="71:72" x14ac:dyDescent="0.2">
      <c r="BS49538" s="152"/>
      <c r="BT49538" s="153"/>
    </row>
    <row r="49539" spans="71:72" x14ac:dyDescent="0.2">
      <c r="BS49539" s="152"/>
      <c r="BT49539" s="153"/>
    </row>
    <row r="49540" spans="71:72" x14ac:dyDescent="0.2">
      <c r="BS49540" s="152"/>
      <c r="BT49540" s="153"/>
    </row>
    <row r="49541" spans="71:72" x14ac:dyDescent="0.2">
      <c r="BS49541" s="152"/>
      <c r="BT49541" s="153"/>
    </row>
    <row r="49542" spans="71:72" x14ac:dyDescent="0.2">
      <c r="BS49542" s="152"/>
      <c r="BT49542" s="153"/>
    </row>
    <row r="49543" spans="71:72" x14ac:dyDescent="0.2">
      <c r="BS49543" s="152"/>
      <c r="BT49543" s="153"/>
    </row>
    <row r="49544" spans="71:72" x14ac:dyDescent="0.2">
      <c r="BS49544" s="152"/>
      <c r="BT49544" s="153"/>
    </row>
    <row r="49545" spans="71:72" x14ac:dyDescent="0.2">
      <c r="BS49545" s="152"/>
      <c r="BT49545" s="153"/>
    </row>
    <row r="49546" spans="71:72" x14ac:dyDescent="0.2">
      <c r="BS49546" s="152"/>
      <c r="BT49546" s="153"/>
    </row>
    <row r="49547" spans="71:72" x14ac:dyDescent="0.2">
      <c r="BS49547" s="152"/>
      <c r="BT49547" s="153"/>
    </row>
    <row r="49548" spans="71:72" x14ac:dyDescent="0.2">
      <c r="BS49548" s="152"/>
      <c r="BT49548" s="153"/>
    </row>
    <row r="49549" spans="71:72" x14ac:dyDescent="0.2">
      <c r="BS49549" s="152"/>
      <c r="BT49549" s="153"/>
    </row>
    <row r="49550" spans="71:72" x14ac:dyDescent="0.2">
      <c r="BS49550" s="152"/>
      <c r="BT49550" s="153"/>
    </row>
    <row r="49551" spans="71:72" x14ac:dyDescent="0.2">
      <c r="BS49551" s="152"/>
      <c r="BT49551" s="153"/>
    </row>
    <row r="49552" spans="71:72" x14ac:dyDescent="0.2">
      <c r="BS49552" s="152"/>
      <c r="BT49552" s="153"/>
    </row>
    <row r="49553" spans="71:72" x14ac:dyDescent="0.2">
      <c r="BS49553" s="152"/>
      <c r="BT49553" s="153"/>
    </row>
    <row r="49554" spans="71:72" x14ac:dyDescent="0.2">
      <c r="BS49554" s="152"/>
      <c r="BT49554" s="153"/>
    </row>
    <row r="49555" spans="71:72" x14ac:dyDescent="0.2">
      <c r="BS49555" s="152"/>
      <c r="BT49555" s="153"/>
    </row>
    <row r="49556" spans="71:72" x14ac:dyDescent="0.2">
      <c r="BS49556" s="152"/>
      <c r="BT49556" s="153"/>
    </row>
    <row r="49557" spans="71:72" x14ac:dyDescent="0.2">
      <c r="BS49557" s="152"/>
      <c r="BT49557" s="153"/>
    </row>
    <row r="49558" spans="71:72" x14ac:dyDescent="0.2">
      <c r="BS49558" s="152"/>
      <c r="BT49558" s="153"/>
    </row>
    <row r="49559" spans="71:72" x14ac:dyDescent="0.2">
      <c r="BS49559" s="152"/>
      <c r="BT49559" s="153"/>
    </row>
    <row r="49560" spans="71:72" x14ac:dyDescent="0.2">
      <c r="BS49560" s="152"/>
      <c r="BT49560" s="153"/>
    </row>
    <row r="49561" spans="71:72" x14ac:dyDescent="0.2">
      <c r="BS49561" s="152"/>
      <c r="BT49561" s="153"/>
    </row>
    <row r="49562" spans="71:72" x14ac:dyDescent="0.2">
      <c r="BS49562" s="152"/>
      <c r="BT49562" s="153"/>
    </row>
    <row r="49563" spans="71:72" x14ac:dyDescent="0.2">
      <c r="BS49563" s="152"/>
      <c r="BT49563" s="153"/>
    </row>
    <row r="49564" spans="71:72" x14ac:dyDescent="0.2">
      <c r="BS49564" s="152"/>
      <c r="BT49564" s="153"/>
    </row>
    <row r="49565" spans="71:72" x14ac:dyDescent="0.2">
      <c r="BS49565" s="152"/>
      <c r="BT49565" s="153"/>
    </row>
    <row r="49566" spans="71:72" x14ac:dyDescent="0.2">
      <c r="BS49566" s="152"/>
      <c r="BT49566" s="153"/>
    </row>
    <row r="49567" spans="71:72" x14ac:dyDescent="0.2">
      <c r="BS49567" s="152"/>
      <c r="BT49567" s="153"/>
    </row>
    <row r="49568" spans="71:72" x14ac:dyDescent="0.2">
      <c r="BS49568" s="152"/>
      <c r="BT49568" s="153"/>
    </row>
    <row r="49569" spans="71:72" x14ac:dyDescent="0.2">
      <c r="BS49569" s="152"/>
      <c r="BT49569" s="153"/>
    </row>
    <row r="49570" spans="71:72" x14ac:dyDescent="0.2">
      <c r="BS49570" s="152"/>
      <c r="BT49570" s="153"/>
    </row>
    <row r="49571" spans="71:72" x14ac:dyDescent="0.2">
      <c r="BS49571" s="152"/>
      <c r="BT49571" s="153"/>
    </row>
    <row r="49572" spans="71:72" x14ac:dyDescent="0.2">
      <c r="BS49572" s="152"/>
      <c r="BT49572" s="153"/>
    </row>
    <row r="49573" spans="71:72" x14ac:dyDescent="0.2">
      <c r="BS49573" s="152"/>
      <c r="BT49573" s="153"/>
    </row>
    <row r="49574" spans="71:72" x14ac:dyDescent="0.2">
      <c r="BS49574" s="152"/>
      <c r="BT49574" s="153"/>
    </row>
    <row r="49575" spans="71:72" x14ac:dyDescent="0.2">
      <c r="BS49575" s="152"/>
      <c r="BT49575" s="153"/>
    </row>
    <row r="49576" spans="71:72" x14ac:dyDescent="0.2">
      <c r="BS49576" s="152"/>
      <c r="BT49576" s="153"/>
    </row>
    <row r="49577" spans="71:72" x14ac:dyDescent="0.2">
      <c r="BS49577" s="152"/>
      <c r="BT49577" s="153"/>
    </row>
    <row r="49578" spans="71:72" x14ac:dyDescent="0.2">
      <c r="BS49578" s="152"/>
      <c r="BT49578" s="153"/>
    </row>
    <row r="49579" spans="71:72" x14ac:dyDescent="0.2">
      <c r="BS49579" s="152"/>
      <c r="BT49579" s="153"/>
    </row>
    <row r="49580" spans="71:72" x14ac:dyDescent="0.2">
      <c r="BS49580" s="152"/>
      <c r="BT49580" s="153"/>
    </row>
    <row r="49581" spans="71:72" x14ac:dyDescent="0.2">
      <c r="BS49581" s="152"/>
      <c r="BT49581" s="153"/>
    </row>
    <row r="49582" spans="71:72" x14ac:dyDescent="0.2">
      <c r="BS49582" s="152"/>
      <c r="BT49582" s="153"/>
    </row>
    <row r="49583" spans="71:72" x14ac:dyDescent="0.2">
      <c r="BS49583" s="152"/>
      <c r="BT49583" s="153"/>
    </row>
    <row r="49584" spans="71:72" x14ac:dyDescent="0.2">
      <c r="BS49584" s="152"/>
      <c r="BT49584" s="153"/>
    </row>
    <row r="49585" spans="71:72" x14ac:dyDescent="0.2">
      <c r="BS49585" s="152"/>
      <c r="BT49585" s="153"/>
    </row>
    <row r="49586" spans="71:72" x14ac:dyDescent="0.2">
      <c r="BS49586" s="152"/>
      <c r="BT49586" s="153"/>
    </row>
    <row r="49587" spans="71:72" x14ac:dyDescent="0.2">
      <c r="BS49587" s="152"/>
      <c r="BT49587" s="153"/>
    </row>
    <row r="49588" spans="71:72" x14ac:dyDescent="0.2">
      <c r="BS49588" s="152"/>
      <c r="BT49588" s="153"/>
    </row>
    <row r="49589" spans="71:72" x14ac:dyDescent="0.2">
      <c r="BS49589" s="152"/>
      <c r="BT49589" s="153"/>
    </row>
    <row r="49590" spans="71:72" x14ac:dyDescent="0.2">
      <c r="BS49590" s="152"/>
      <c r="BT49590" s="153"/>
    </row>
    <row r="49591" spans="71:72" x14ac:dyDescent="0.2">
      <c r="BS49591" s="152"/>
      <c r="BT49591" s="153"/>
    </row>
    <row r="49592" spans="71:72" x14ac:dyDescent="0.2">
      <c r="BS49592" s="152"/>
      <c r="BT49592" s="153"/>
    </row>
    <row r="49593" spans="71:72" x14ac:dyDescent="0.2">
      <c r="BS49593" s="152"/>
      <c r="BT49593" s="153"/>
    </row>
    <row r="49594" spans="71:72" x14ac:dyDescent="0.2">
      <c r="BS49594" s="152"/>
      <c r="BT49594" s="153"/>
    </row>
    <row r="49595" spans="71:72" x14ac:dyDescent="0.2">
      <c r="BS49595" s="152"/>
      <c r="BT49595" s="153"/>
    </row>
    <row r="49596" spans="71:72" x14ac:dyDescent="0.2">
      <c r="BS49596" s="152"/>
      <c r="BT49596" s="153"/>
    </row>
    <row r="49597" spans="71:72" x14ac:dyDescent="0.2">
      <c r="BS49597" s="152"/>
      <c r="BT49597" s="153"/>
    </row>
    <row r="49598" spans="71:72" x14ac:dyDescent="0.2">
      <c r="BS49598" s="152"/>
      <c r="BT49598" s="153"/>
    </row>
    <row r="49599" spans="71:72" x14ac:dyDescent="0.2">
      <c r="BS49599" s="152"/>
      <c r="BT49599" s="153"/>
    </row>
    <row r="49600" spans="71:72" x14ac:dyDescent="0.2">
      <c r="BS49600" s="152"/>
      <c r="BT49600" s="153"/>
    </row>
    <row r="49601" spans="71:72" x14ac:dyDescent="0.2">
      <c r="BS49601" s="152"/>
      <c r="BT49601" s="153"/>
    </row>
    <row r="49602" spans="71:72" x14ac:dyDescent="0.2">
      <c r="BS49602" s="152"/>
      <c r="BT49602" s="153"/>
    </row>
    <row r="49603" spans="71:72" x14ac:dyDescent="0.2">
      <c r="BS49603" s="152"/>
      <c r="BT49603" s="153"/>
    </row>
    <row r="49604" spans="71:72" x14ac:dyDescent="0.2">
      <c r="BS49604" s="152"/>
      <c r="BT49604" s="153"/>
    </row>
    <row r="49605" spans="71:72" x14ac:dyDescent="0.2">
      <c r="BS49605" s="152"/>
      <c r="BT49605" s="153"/>
    </row>
    <row r="49606" spans="71:72" x14ac:dyDescent="0.2">
      <c r="BS49606" s="152"/>
      <c r="BT49606" s="153"/>
    </row>
    <row r="49607" spans="71:72" x14ac:dyDescent="0.2">
      <c r="BS49607" s="152"/>
      <c r="BT49607" s="153"/>
    </row>
    <row r="49608" spans="71:72" x14ac:dyDescent="0.2">
      <c r="BS49608" s="152"/>
      <c r="BT49608" s="153"/>
    </row>
    <row r="49609" spans="71:72" x14ac:dyDescent="0.2">
      <c r="BS49609" s="152"/>
      <c r="BT49609" s="153"/>
    </row>
    <row r="49610" spans="71:72" x14ac:dyDescent="0.2">
      <c r="BS49610" s="152"/>
      <c r="BT49610" s="153"/>
    </row>
    <row r="49611" spans="71:72" x14ac:dyDescent="0.2">
      <c r="BS49611" s="152"/>
      <c r="BT49611" s="153"/>
    </row>
    <row r="49612" spans="71:72" x14ac:dyDescent="0.2">
      <c r="BS49612" s="152"/>
      <c r="BT49612" s="153"/>
    </row>
    <row r="49613" spans="71:72" x14ac:dyDescent="0.2">
      <c r="BS49613" s="152"/>
      <c r="BT49613" s="153"/>
    </row>
    <row r="49614" spans="71:72" x14ac:dyDescent="0.2">
      <c r="BS49614" s="152"/>
      <c r="BT49614" s="153"/>
    </row>
    <row r="49615" spans="71:72" x14ac:dyDescent="0.2">
      <c r="BS49615" s="152"/>
      <c r="BT49615" s="153"/>
    </row>
    <row r="49616" spans="71:72" x14ac:dyDescent="0.2">
      <c r="BS49616" s="152"/>
      <c r="BT49616" s="153"/>
    </row>
    <row r="49617" spans="71:72" x14ac:dyDescent="0.2">
      <c r="BS49617" s="152"/>
      <c r="BT49617" s="153"/>
    </row>
    <row r="49618" spans="71:72" x14ac:dyDescent="0.2">
      <c r="BS49618" s="152"/>
      <c r="BT49618" s="153"/>
    </row>
    <row r="49619" spans="71:72" x14ac:dyDescent="0.2">
      <c r="BS49619" s="152"/>
      <c r="BT49619" s="153"/>
    </row>
    <row r="49620" spans="71:72" x14ac:dyDescent="0.2">
      <c r="BS49620" s="152"/>
      <c r="BT49620" s="153"/>
    </row>
    <row r="49621" spans="71:72" x14ac:dyDescent="0.2">
      <c r="BS49621" s="152"/>
      <c r="BT49621" s="153"/>
    </row>
    <row r="49622" spans="71:72" x14ac:dyDescent="0.2">
      <c r="BS49622" s="152"/>
      <c r="BT49622" s="153"/>
    </row>
    <row r="49623" spans="71:72" x14ac:dyDescent="0.2">
      <c r="BS49623" s="152"/>
      <c r="BT49623" s="153"/>
    </row>
    <row r="49624" spans="71:72" x14ac:dyDescent="0.2">
      <c r="BS49624" s="152"/>
      <c r="BT49624" s="153"/>
    </row>
    <row r="49625" spans="71:72" x14ac:dyDescent="0.2">
      <c r="BS49625" s="152"/>
      <c r="BT49625" s="153"/>
    </row>
    <row r="49626" spans="71:72" x14ac:dyDescent="0.2">
      <c r="BS49626" s="152"/>
      <c r="BT49626" s="153"/>
    </row>
    <row r="49627" spans="71:72" x14ac:dyDescent="0.2">
      <c r="BS49627" s="152"/>
      <c r="BT49627" s="153"/>
    </row>
    <row r="49628" spans="71:72" x14ac:dyDescent="0.2">
      <c r="BS49628" s="152"/>
      <c r="BT49628" s="153"/>
    </row>
    <row r="49629" spans="71:72" x14ac:dyDescent="0.2">
      <c r="BS49629" s="152"/>
      <c r="BT49629" s="153"/>
    </row>
    <row r="49630" spans="71:72" x14ac:dyDescent="0.2">
      <c r="BS49630" s="152"/>
      <c r="BT49630" s="153"/>
    </row>
    <row r="49631" spans="71:72" x14ac:dyDescent="0.2">
      <c r="BS49631" s="152"/>
      <c r="BT49631" s="153"/>
    </row>
    <row r="49632" spans="71:72" x14ac:dyDescent="0.2">
      <c r="BS49632" s="152"/>
      <c r="BT49632" s="153"/>
    </row>
    <row r="49633" spans="71:72" x14ac:dyDescent="0.2">
      <c r="BS49633" s="152"/>
      <c r="BT49633" s="153"/>
    </row>
    <row r="49634" spans="71:72" x14ac:dyDescent="0.2">
      <c r="BS49634" s="152"/>
      <c r="BT49634" s="153"/>
    </row>
    <row r="49635" spans="71:72" x14ac:dyDescent="0.2">
      <c r="BS49635" s="152"/>
      <c r="BT49635" s="153"/>
    </row>
    <row r="49636" spans="71:72" x14ac:dyDescent="0.2">
      <c r="BS49636" s="152"/>
      <c r="BT49636" s="153"/>
    </row>
    <row r="49637" spans="71:72" x14ac:dyDescent="0.2">
      <c r="BS49637" s="152"/>
      <c r="BT49637" s="153"/>
    </row>
    <row r="49638" spans="71:72" x14ac:dyDescent="0.2">
      <c r="BS49638" s="152"/>
      <c r="BT49638" s="153"/>
    </row>
    <row r="49639" spans="71:72" x14ac:dyDescent="0.2">
      <c r="BS49639" s="152"/>
      <c r="BT49639" s="153"/>
    </row>
    <row r="49640" spans="71:72" x14ac:dyDescent="0.2">
      <c r="BS49640" s="152"/>
      <c r="BT49640" s="153"/>
    </row>
    <row r="49641" spans="71:72" x14ac:dyDescent="0.2">
      <c r="BS49641" s="152"/>
      <c r="BT49641" s="153"/>
    </row>
    <row r="49642" spans="71:72" x14ac:dyDescent="0.2">
      <c r="BS49642" s="152"/>
      <c r="BT49642" s="153"/>
    </row>
    <row r="49643" spans="71:72" x14ac:dyDescent="0.2">
      <c r="BS49643" s="152"/>
      <c r="BT49643" s="153"/>
    </row>
    <row r="49644" spans="71:72" x14ac:dyDescent="0.2">
      <c r="BS49644" s="152"/>
      <c r="BT49644" s="153"/>
    </row>
    <row r="49645" spans="71:72" x14ac:dyDescent="0.2">
      <c r="BS49645" s="152"/>
      <c r="BT49645" s="153"/>
    </row>
    <row r="49646" spans="71:72" x14ac:dyDescent="0.2">
      <c r="BS49646" s="152"/>
      <c r="BT49646" s="153"/>
    </row>
    <row r="49647" spans="71:72" x14ac:dyDescent="0.2">
      <c r="BS49647" s="152"/>
      <c r="BT49647" s="153"/>
    </row>
    <row r="49648" spans="71:72" x14ac:dyDescent="0.2">
      <c r="BS49648" s="152"/>
      <c r="BT49648" s="153"/>
    </row>
    <row r="49649" spans="71:72" x14ac:dyDescent="0.2">
      <c r="BS49649" s="152"/>
      <c r="BT49649" s="153"/>
    </row>
    <row r="49650" spans="71:72" x14ac:dyDescent="0.2">
      <c r="BS49650" s="152"/>
      <c r="BT49650" s="153"/>
    </row>
    <row r="49651" spans="71:72" x14ac:dyDescent="0.2">
      <c r="BS49651" s="152"/>
      <c r="BT49651" s="153"/>
    </row>
    <row r="49652" spans="71:72" x14ac:dyDescent="0.2">
      <c r="BS49652" s="152"/>
      <c r="BT49652" s="153"/>
    </row>
    <row r="49653" spans="71:72" x14ac:dyDescent="0.2">
      <c r="BS49653" s="152"/>
      <c r="BT49653" s="153"/>
    </row>
    <row r="49654" spans="71:72" x14ac:dyDescent="0.2">
      <c r="BS49654" s="152"/>
      <c r="BT49654" s="153"/>
    </row>
    <row r="49655" spans="71:72" x14ac:dyDescent="0.2">
      <c r="BS49655" s="152"/>
      <c r="BT49655" s="153"/>
    </row>
    <row r="49656" spans="71:72" x14ac:dyDescent="0.2">
      <c r="BS49656" s="152"/>
      <c r="BT49656" s="153"/>
    </row>
    <row r="49657" spans="71:72" x14ac:dyDescent="0.2">
      <c r="BS49657" s="152"/>
      <c r="BT49657" s="153"/>
    </row>
    <row r="49658" spans="71:72" x14ac:dyDescent="0.2">
      <c r="BS49658" s="152"/>
      <c r="BT49658" s="153"/>
    </row>
    <row r="49659" spans="71:72" x14ac:dyDescent="0.2">
      <c r="BS49659" s="152"/>
      <c r="BT49659" s="153"/>
    </row>
    <row r="49660" spans="71:72" x14ac:dyDescent="0.2">
      <c r="BS49660" s="152"/>
      <c r="BT49660" s="153"/>
    </row>
    <row r="49661" spans="71:72" x14ac:dyDescent="0.2">
      <c r="BS49661" s="152"/>
      <c r="BT49661" s="153"/>
    </row>
    <row r="49662" spans="71:72" x14ac:dyDescent="0.2">
      <c r="BS49662" s="152"/>
      <c r="BT49662" s="153"/>
    </row>
    <row r="49663" spans="71:72" x14ac:dyDescent="0.2">
      <c r="BS49663" s="152"/>
      <c r="BT49663" s="153"/>
    </row>
    <row r="49664" spans="71:72" x14ac:dyDescent="0.2">
      <c r="BS49664" s="152"/>
      <c r="BT49664" s="153"/>
    </row>
    <row r="49665" spans="71:72" x14ac:dyDescent="0.2">
      <c r="BS49665" s="152"/>
      <c r="BT49665" s="153"/>
    </row>
    <row r="49666" spans="71:72" x14ac:dyDescent="0.2">
      <c r="BS49666" s="152"/>
      <c r="BT49666" s="153"/>
    </row>
    <row r="49667" spans="71:72" x14ac:dyDescent="0.2">
      <c r="BS49667" s="152"/>
      <c r="BT49667" s="153"/>
    </row>
    <row r="49668" spans="71:72" x14ac:dyDescent="0.2">
      <c r="BS49668" s="152"/>
      <c r="BT49668" s="153"/>
    </row>
    <row r="49669" spans="71:72" x14ac:dyDescent="0.2">
      <c r="BS49669" s="152"/>
      <c r="BT49669" s="153"/>
    </row>
    <row r="49670" spans="71:72" x14ac:dyDescent="0.2">
      <c r="BS49670" s="152"/>
      <c r="BT49670" s="153"/>
    </row>
    <row r="49671" spans="71:72" x14ac:dyDescent="0.2">
      <c r="BS49671" s="152"/>
      <c r="BT49671" s="153"/>
    </row>
    <row r="49672" spans="71:72" x14ac:dyDescent="0.2">
      <c r="BS49672" s="152"/>
      <c r="BT49672" s="153"/>
    </row>
    <row r="49673" spans="71:72" x14ac:dyDescent="0.2">
      <c r="BS49673" s="152"/>
      <c r="BT49673" s="153"/>
    </row>
    <row r="49674" spans="71:72" x14ac:dyDescent="0.2">
      <c r="BS49674" s="152"/>
      <c r="BT49674" s="153"/>
    </row>
    <row r="49675" spans="71:72" x14ac:dyDescent="0.2">
      <c r="BS49675" s="152"/>
      <c r="BT49675" s="153"/>
    </row>
    <row r="49676" spans="71:72" x14ac:dyDescent="0.2">
      <c r="BS49676" s="152"/>
      <c r="BT49676" s="153"/>
    </row>
    <row r="49677" spans="71:72" x14ac:dyDescent="0.2">
      <c r="BS49677" s="152"/>
      <c r="BT49677" s="153"/>
    </row>
    <row r="49678" spans="71:72" x14ac:dyDescent="0.2">
      <c r="BS49678" s="152"/>
      <c r="BT49678" s="153"/>
    </row>
    <row r="49679" spans="71:72" x14ac:dyDescent="0.2">
      <c r="BS49679" s="152"/>
      <c r="BT49679" s="153"/>
    </row>
    <row r="49680" spans="71:72" x14ac:dyDescent="0.2">
      <c r="BS49680" s="152"/>
      <c r="BT49680" s="153"/>
    </row>
    <row r="49681" spans="71:72" x14ac:dyDescent="0.2">
      <c r="BS49681" s="152"/>
      <c r="BT49681" s="153"/>
    </row>
    <row r="49682" spans="71:72" x14ac:dyDescent="0.2">
      <c r="BS49682" s="152"/>
      <c r="BT49682" s="153"/>
    </row>
    <row r="49683" spans="71:72" x14ac:dyDescent="0.2">
      <c r="BS49683" s="152"/>
      <c r="BT49683" s="153"/>
    </row>
    <row r="49684" spans="71:72" x14ac:dyDescent="0.2">
      <c r="BS49684" s="152"/>
      <c r="BT49684" s="153"/>
    </row>
    <row r="49685" spans="71:72" x14ac:dyDescent="0.2">
      <c r="BS49685" s="152"/>
      <c r="BT49685" s="153"/>
    </row>
    <row r="49686" spans="71:72" x14ac:dyDescent="0.2">
      <c r="BS49686" s="152"/>
      <c r="BT49686" s="153"/>
    </row>
    <row r="49687" spans="71:72" x14ac:dyDescent="0.2">
      <c r="BS49687" s="152"/>
      <c r="BT49687" s="153"/>
    </row>
    <row r="49688" spans="71:72" x14ac:dyDescent="0.2">
      <c r="BS49688" s="152"/>
      <c r="BT49688" s="153"/>
    </row>
    <row r="49689" spans="71:72" x14ac:dyDescent="0.2">
      <c r="BS49689" s="152"/>
      <c r="BT49689" s="153"/>
    </row>
    <row r="49690" spans="71:72" x14ac:dyDescent="0.2">
      <c r="BS49690" s="152"/>
      <c r="BT49690" s="153"/>
    </row>
    <row r="49691" spans="71:72" x14ac:dyDescent="0.2">
      <c r="BS49691" s="152"/>
      <c r="BT49691" s="153"/>
    </row>
    <row r="49692" spans="71:72" x14ac:dyDescent="0.2">
      <c r="BS49692" s="152"/>
      <c r="BT49692" s="153"/>
    </row>
    <row r="49693" spans="71:72" x14ac:dyDescent="0.2">
      <c r="BS49693" s="152"/>
      <c r="BT49693" s="153"/>
    </row>
    <row r="49694" spans="71:72" x14ac:dyDescent="0.2">
      <c r="BS49694" s="152"/>
      <c r="BT49694" s="153"/>
    </row>
    <row r="49695" spans="71:72" x14ac:dyDescent="0.2">
      <c r="BS49695" s="152"/>
      <c r="BT49695" s="153"/>
    </row>
    <row r="49696" spans="71:72" x14ac:dyDescent="0.2">
      <c r="BS49696" s="152"/>
      <c r="BT49696" s="153"/>
    </row>
    <row r="49697" spans="71:72" x14ac:dyDescent="0.2">
      <c r="BS49697" s="152"/>
      <c r="BT49697" s="153"/>
    </row>
    <row r="49698" spans="71:72" x14ac:dyDescent="0.2">
      <c r="BS49698" s="152"/>
      <c r="BT49698" s="153"/>
    </row>
    <row r="49699" spans="71:72" x14ac:dyDescent="0.2">
      <c r="BS49699" s="152"/>
      <c r="BT49699" s="153"/>
    </row>
    <row r="49700" spans="71:72" x14ac:dyDescent="0.2">
      <c r="BS49700" s="152"/>
      <c r="BT49700" s="153"/>
    </row>
    <row r="49701" spans="71:72" x14ac:dyDescent="0.2">
      <c r="BS49701" s="152"/>
      <c r="BT49701" s="153"/>
    </row>
    <row r="49702" spans="71:72" x14ac:dyDescent="0.2">
      <c r="BS49702" s="152"/>
      <c r="BT49702" s="153"/>
    </row>
    <row r="49703" spans="71:72" x14ac:dyDescent="0.2">
      <c r="BS49703" s="152"/>
      <c r="BT49703" s="153"/>
    </row>
    <row r="49704" spans="71:72" x14ac:dyDescent="0.2">
      <c r="BS49704" s="152"/>
      <c r="BT49704" s="153"/>
    </row>
    <row r="49705" spans="71:72" x14ac:dyDescent="0.2">
      <c r="BS49705" s="152"/>
      <c r="BT49705" s="153"/>
    </row>
    <row r="49706" spans="71:72" x14ac:dyDescent="0.2">
      <c r="BS49706" s="152"/>
      <c r="BT49706" s="153"/>
    </row>
    <row r="49707" spans="71:72" x14ac:dyDescent="0.2">
      <c r="BS49707" s="152"/>
      <c r="BT49707" s="153"/>
    </row>
    <row r="49708" spans="71:72" x14ac:dyDescent="0.2">
      <c r="BS49708" s="152"/>
      <c r="BT49708" s="153"/>
    </row>
    <row r="49709" spans="71:72" x14ac:dyDescent="0.2">
      <c r="BS49709" s="152"/>
      <c r="BT49709" s="153"/>
    </row>
    <row r="49710" spans="71:72" x14ac:dyDescent="0.2">
      <c r="BS49710" s="152"/>
      <c r="BT49710" s="153"/>
    </row>
    <row r="49711" spans="71:72" x14ac:dyDescent="0.2">
      <c r="BS49711" s="152"/>
      <c r="BT49711" s="153"/>
    </row>
    <row r="49712" spans="71:72" x14ac:dyDescent="0.2">
      <c r="BS49712" s="152"/>
      <c r="BT49712" s="153"/>
    </row>
    <row r="49713" spans="71:72" x14ac:dyDescent="0.2">
      <c r="BS49713" s="152"/>
      <c r="BT49713" s="153"/>
    </row>
    <row r="49714" spans="71:72" x14ac:dyDescent="0.2">
      <c r="BS49714" s="152"/>
      <c r="BT49714" s="153"/>
    </row>
    <row r="49715" spans="71:72" x14ac:dyDescent="0.2">
      <c r="BS49715" s="152"/>
      <c r="BT49715" s="153"/>
    </row>
    <row r="49716" spans="71:72" x14ac:dyDescent="0.2">
      <c r="BS49716" s="152"/>
      <c r="BT49716" s="153"/>
    </row>
    <row r="49717" spans="71:72" x14ac:dyDescent="0.2">
      <c r="BS49717" s="152"/>
      <c r="BT49717" s="153"/>
    </row>
    <row r="49718" spans="71:72" x14ac:dyDescent="0.2">
      <c r="BS49718" s="152"/>
      <c r="BT49718" s="153"/>
    </row>
    <row r="49719" spans="71:72" x14ac:dyDescent="0.2">
      <c r="BS49719" s="152"/>
      <c r="BT49719" s="153"/>
    </row>
    <row r="49720" spans="71:72" x14ac:dyDescent="0.2">
      <c r="BS49720" s="152"/>
      <c r="BT49720" s="153"/>
    </row>
    <row r="49721" spans="71:72" x14ac:dyDescent="0.2">
      <c r="BS49721" s="152"/>
      <c r="BT49721" s="153"/>
    </row>
    <row r="49722" spans="71:72" x14ac:dyDescent="0.2">
      <c r="BS49722" s="152"/>
      <c r="BT49722" s="153"/>
    </row>
    <row r="49723" spans="71:72" x14ac:dyDescent="0.2">
      <c r="BS49723" s="152"/>
      <c r="BT49723" s="153"/>
    </row>
    <row r="49724" spans="71:72" x14ac:dyDescent="0.2">
      <c r="BS49724" s="152"/>
      <c r="BT49724" s="153"/>
    </row>
    <row r="49725" spans="71:72" x14ac:dyDescent="0.2">
      <c r="BS49725" s="152"/>
      <c r="BT49725" s="153"/>
    </row>
    <row r="49726" spans="71:72" x14ac:dyDescent="0.2">
      <c r="BS49726" s="152"/>
      <c r="BT49726" s="153"/>
    </row>
    <row r="49727" spans="71:72" x14ac:dyDescent="0.2">
      <c r="BS49727" s="152"/>
      <c r="BT49727" s="153"/>
    </row>
    <row r="49728" spans="71:72" x14ac:dyDescent="0.2">
      <c r="BS49728" s="152"/>
      <c r="BT49728" s="153"/>
    </row>
    <row r="49729" spans="71:72" x14ac:dyDescent="0.2">
      <c r="BS49729" s="152"/>
      <c r="BT49729" s="153"/>
    </row>
    <row r="49730" spans="71:72" x14ac:dyDescent="0.2">
      <c r="BS49730" s="152"/>
      <c r="BT49730" s="153"/>
    </row>
    <row r="49731" spans="71:72" x14ac:dyDescent="0.2">
      <c r="BS49731" s="152"/>
      <c r="BT49731" s="153"/>
    </row>
    <row r="49732" spans="71:72" x14ac:dyDescent="0.2">
      <c r="BS49732" s="152"/>
      <c r="BT49732" s="153"/>
    </row>
    <row r="49733" spans="71:72" x14ac:dyDescent="0.2">
      <c r="BS49733" s="152"/>
      <c r="BT49733" s="153"/>
    </row>
    <row r="49734" spans="71:72" x14ac:dyDescent="0.2">
      <c r="BS49734" s="152"/>
      <c r="BT49734" s="153"/>
    </row>
    <row r="49735" spans="71:72" x14ac:dyDescent="0.2">
      <c r="BS49735" s="152"/>
      <c r="BT49735" s="153"/>
    </row>
    <row r="49736" spans="71:72" x14ac:dyDescent="0.2">
      <c r="BS49736" s="152"/>
      <c r="BT49736" s="153"/>
    </row>
    <row r="49737" spans="71:72" x14ac:dyDescent="0.2">
      <c r="BS49737" s="152"/>
      <c r="BT49737" s="153"/>
    </row>
    <row r="49738" spans="71:72" x14ac:dyDescent="0.2">
      <c r="BS49738" s="152"/>
      <c r="BT49738" s="153"/>
    </row>
    <row r="49739" spans="71:72" x14ac:dyDescent="0.2">
      <c r="BS49739" s="152"/>
      <c r="BT49739" s="153"/>
    </row>
    <row r="49740" spans="71:72" x14ac:dyDescent="0.2">
      <c r="BS49740" s="152"/>
      <c r="BT49740" s="153"/>
    </row>
    <row r="49741" spans="71:72" x14ac:dyDescent="0.2">
      <c r="BS49741" s="152"/>
      <c r="BT49741" s="153"/>
    </row>
    <row r="49742" spans="71:72" x14ac:dyDescent="0.2">
      <c r="BS49742" s="152"/>
      <c r="BT49742" s="153"/>
    </row>
    <row r="49743" spans="71:72" x14ac:dyDescent="0.2">
      <c r="BS49743" s="152"/>
      <c r="BT49743" s="153"/>
    </row>
    <row r="49744" spans="71:72" x14ac:dyDescent="0.2">
      <c r="BS49744" s="152"/>
      <c r="BT49744" s="153"/>
    </row>
    <row r="49745" spans="71:72" x14ac:dyDescent="0.2">
      <c r="BS49745" s="152"/>
      <c r="BT49745" s="153"/>
    </row>
    <row r="49746" spans="71:72" x14ac:dyDescent="0.2">
      <c r="BS49746" s="152"/>
      <c r="BT49746" s="153"/>
    </row>
    <row r="49747" spans="71:72" x14ac:dyDescent="0.2">
      <c r="BS49747" s="152"/>
      <c r="BT49747" s="153"/>
    </row>
    <row r="49748" spans="71:72" x14ac:dyDescent="0.2">
      <c r="BS49748" s="152"/>
      <c r="BT49748" s="153"/>
    </row>
    <row r="49749" spans="71:72" x14ac:dyDescent="0.2">
      <c r="BS49749" s="152"/>
      <c r="BT49749" s="153"/>
    </row>
    <row r="49750" spans="71:72" x14ac:dyDescent="0.2">
      <c r="BS49750" s="152"/>
      <c r="BT49750" s="153"/>
    </row>
    <row r="49751" spans="71:72" x14ac:dyDescent="0.2">
      <c r="BS49751" s="152"/>
      <c r="BT49751" s="153"/>
    </row>
    <row r="49752" spans="71:72" x14ac:dyDescent="0.2">
      <c r="BS49752" s="152"/>
      <c r="BT49752" s="153"/>
    </row>
    <row r="49753" spans="71:72" x14ac:dyDescent="0.2">
      <c r="BS49753" s="152"/>
      <c r="BT49753" s="153"/>
    </row>
    <row r="49754" spans="71:72" x14ac:dyDescent="0.2">
      <c r="BS49754" s="152"/>
      <c r="BT49754" s="153"/>
    </row>
    <row r="49755" spans="71:72" x14ac:dyDescent="0.2">
      <c r="BS49755" s="152"/>
      <c r="BT49755" s="153"/>
    </row>
    <row r="49756" spans="71:72" x14ac:dyDescent="0.2">
      <c r="BS49756" s="152"/>
      <c r="BT49756" s="153"/>
    </row>
    <row r="49757" spans="71:72" x14ac:dyDescent="0.2">
      <c r="BS49757" s="152"/>
      <c r="BT49757" s="153"/>
    </row>
    <row r="49758" spans="71:72" x14ac:dyDescent="0.2">
      <c r="BS49758" s="152"/>
      <c r="BT49758" s="153"/>
    </row>
    <row r="49759" spans="71:72" x14ac:dyDescent="0.2">
      <c r="BS49759" s="152"/>
      <c r="BT49759" s="153"/>
    </row>
    <row r="49760" spans="71:72" x14ac:dyDescent="0.2">
      <c r="BS49760" s="152"/>
      <c r="BT49760" s="153"/>
    </row>
    <row r="49761" spans="71:72" x14ac:dyDescent="0.2">
      <c r="BS49761" s="152"/>
      <c r="BT49761" s="153"/>
    </row>
    <row r="49762" spans="71:72" x14ac:dyDescent="0.2">
      <c r="BS49762" s="152"/>
      <c r="BT49762" s="153"/>
    </row>
    <row r="49763" spans="71:72" x14ac:dyDescent="0.2">
      <c r="BS49763" s="152"/>
      <c r="BT49763" s="153"/>
    </row>
    <row r="49764" spans="71:72" x14ac:dyDescent="0.2">
      <c r="BS49764" s="152"/>
      <c r="BT49764" s="153"/>
    </row>
    <row r="49765" spans="71:72" x14ac:dyDescent="0.2">
      <c r="BS49765" s="152"/>
      <c r="BT49765" s="153"/>
    </row>
    <row r="49766" spans="71:72" x14ac:dyDescent="0.2">
      <c r="BS49766" s="152"/>
      <c r="BT49766" s="153"/>
    </row>
    <row r="49767" spans="71:72" x14ac:dyDescent="0.2">
      <c r="BS49767" s="152"/>
      <c r="BT49767" s="153"/>
    </row>
    <row r="49768" spans="71:72" x14ac:dyDescent="0.2">
      <c r="BS49768" s="152"/>
      <c r="BT49768" s="153"/>
    </row>
    <row r="49769" spans="71:72" x14ac:dyDescent="0.2">
      <c r="BS49769" s="152"/>
      <c r="BT49769" s="153"/>
    </row>
    <row r="49770" spans="71:72" x14ac:dyDescent="0.2">
      <c r="BS49770" s="152"/>
      <c r="BT49770" s="153"/>
    </row>
    <row r="49771" spans="71:72" x14ac:dyDescent="0.2">
      <c r="BS49771" s="152"/>
      <c r="BT49771" s="153"/>
    </row>
    <row r="49772" spans="71:72" x14ac:dyDescent="0.2">
      <c r="BS49772" s="152"/>
      <c r="BT49772" s="153"/>
    </row>
    <row r="49773" spans="71:72" x14ac:dyDescent="0.2">
      <c r="BS49773" s="152"/>
      <c r="BT49773" s="153"/>
    </row>
    <row r="49774" spans="71:72" x14ac:dyDescent="0.2">
      <c r="BS49774" s="152"/>
      <c r="BT49774" s="153"/>
    </row>
    <row r="49775" spans="71:72" x14ac:dyDescent="0.2">
      <c r="BS49775" s="152"/>
      <c r="BT49775" s="153"/>
    </row>
    <row r="49776" spans="71:72" x14ac:dyDescent="0.2">
      <c r="BS49776" s="152"/>
      <c r="BT49776" s="153"/>
    </row>
    <row r="49777" spans="71:72" x14ac:dyDescent="0.2">
      <c r="BS49777" s="152"/>
      <c r="BT49777" s="153"/>
    </row>
    <row r="49778" spans="71:72" x14ac:dyDescent="0.2">
      <c r="BS49778" s="152"/>
      <c r="BT49778" s="153"/>
    </row>
    <row r="49779" spans="71:72" x14ac:dyDescent="0.2">
      <c r="BS49779" s="152"/>
      <c r="BT49779" s="153"/>
    </row>
    <row r="49780" spans="71:72" x14ac:dyDescent="0.2">
      <c r="BS49780" s="152"/>
      <c r="BT49780" s="153"/>
    </row>
    <row r="49781" spans="71:72" x14ac:dyDescent="0.2">
      <c r="BS49781" s="152"/>
      <c r="BT49781" s="153"/>
    </row>
    <row r="49782" spans="71:72" x14ac:dyDescent="0.2">
      <c r="BS49782" s="152"/>
      <c r="BT49782" s="153"/>
    </row>
    <row r="49783" spans="71:72" x14ac:dyDescent="0.2">
      <c r="BS49783" s="152"/>
      <c r="BT49783" s="153"/>
    </row>
    <row r="49784" spans="71:72" x14ac:dyDescent="0.2">
      <c r="BS49784" s="152"/>
      <c r="BT49784" s="153"/>
    </row>
    <row r="49785" spans="71:72" x14ac:dyDescent="0.2">
      <c r="BS49785" s="152"/>
      <c r="BT49785" s="153"/>
    </row>
    <row r="49786" spans="71:72" x14ac:dyDescent="0.2">
      <c r="BS49786" s="152"/>
      <c r="BT49786" s="153"/>
    </row>
    <row r="49787" spans="71:72" x14ac:dyDescent="0.2">
      <c r="BS49787" s="152"/>
      <c r="BT49787" s="153"/>
    </row>
    <row r="49788" spans="71:72" x14ac:dyDescent="0.2">
      <c r="BS49788" s="152"/>
      <c r="BT49788" s="153"/>
    </row>
    <row r="49789" spans="71:72" x14ac:dyDescent="0.2">
      <c r="BS49789" s="152"/>
      <c r="BT49789" s="153"/>
    </row>
    <row r="49790" spans="71:72" x14ac:dyDescent="0.2">
      <c r="BS49790" s="152"/>
      <c r="BT49790" s="153"/>
    </row>
    <row r="49791" spans="71:72" x14ac:dyDescent="0.2">
      <c r="BS49791" s="152"/>
      <c r="BT49791" s="153"/>
    </row>
    <row r="49792" spans="71:72" x14ac:dyDescent="0.2">
      <c r="BS49792" s="152"/>
      <c r="BT49792" s="153"/>
    </row>
    <row r="49793" spans="71:72" x14ac:dyDescent="0.2">
      <c r="BS49793" s="152"/>
      <c r="BT49793" s="153"/>
    </row>
    <row r="49794" spans="71:72" x14ac:dyDescent="0.2">
      <c r="BS49794" s="152"/>
      <c r="BT49794" s="153"/>
    </row>
    <row r="49795" spans="71:72" x14ac:dyDescent="0.2">
      <c r="BS49795" s="152"/>
      <c r="BT49795" s="153"/>
    </row>
    <row r="49796" spans="71:72" x14ac:dyDescent="0.2">
      <c r="BS49796" s="152"/>
      <c r="BT49796" s="153"/>
    </row>
    <row r="49797" spans="71:72" x14ac:dyDescent="0.2">
      <c r="BS49797" s="152"/>
      <c r="BT49797" s="153"/>
    </row>
    <row r="49798" spans="71:72" x14ac:dyDescent="0.2">
      <c r="BS49798" s="152"/>
      <c r="BT49798" s="153"/>
    </row>
    <row r="49799" spans="71:72" x14ac:dyDescent="0.2">
      <c r="BS49799" s="152"/>
      <c r="BT49799" s="153"/>
    </row>
    <row r="49800" spans="71:72" x14ac:dyDescent="0.2">
      <c r="BS49800" s="152"/>
      <c r="BT49800" s="153"/>
    </row>
    <row r="49801" spans="71:72" x14ac:dyDescent="0.2">
      <c r="BS49801" s="152"/>
      <c r="BT49801" s="153"/>
    </row>
    <row r="49802" spans="71:72" x14ac:dyDescent="0.2">
      <c r="BS49802" s="152"/>
      <c r="BT49802" s="153"/>
    </row>
    <row r="49803" spans="71:72" x14ac:dyDescent="0.2">
      <c r="BS49803" s="152"/>
      <c r="BT49803" s="153"/>
    </row>
    <row r="49804" spans="71:72" x14ac:dyDescent="0.2">
      <c r="BS49804" s="152"/>
      <c r="BT49804" s="153"/>
    </row>
    <row r="49805" spans="71:72" x14ac:dyDescent="0.2">
      <c r="BS49805" s="152"/>
      <c r="BT49805" s="153"/>
    </row>
    <row r="49806" spans="71:72" x14ac:dyDescent="0.2">
      <c r="BS49806" s="152"/>
      <c r="BT49806" s="153"/>
    </row>
    <row r="49807" spans="71:72" x14ac:dyDescent="0.2">
      <c r="BS49807" s="152"/>
      <c r="BT49807" s="153"/>
    </row>
    <row r="49808" spans="71:72" x14ac:dyDescent="0.2">
      <c r="BS49808" s="152"/>
      <c r="BT49808" s="153"/>
    </row>
    <row r="49809" spans="71:72" x14ac:dyDescent="0.2">
      <c r="BS49809" s="152"/>
      <c r="BT49809" s="153"/>
    </row>
    <row r="49810" spans="71:72" x14ac:dyDescent="0.2">
      <c r="BS49810" s="152"/>
      <c r="BT49810" s="153"/>
    </row>
    <row r="49811" spans="71:72" x14ac:dyDescent="0.2">
      <c r="BS49811" s="152"/>
      <c r="BT49811" s="153"/>
    </row>
    <row r="49812" spans="71:72" x14ac:dyDescent="0.2">
      <c r="BS49812" s="152"/>
      <c r="BT49812" s="153"/>
    </row>
    <row r="49813" spans="71:72" x14ac:dyDescent="0.2">
      <c r="BS49813" s="152"/>
      <c r="BT49813" s="153"/>
    </row>
    <row r="49814" spans="71:72" x14ac:dyDescent="0.2">
      <c r="BS49814" s="152"/>
      <c r="BT49814" s="153"/>
    </row>
    <row r="49815" spans="71:72" x14ac:dyDescent="0.2">
      <c r="BS49815" s="152"/>
      <c r="BT49815" s="153"/>
    </row>
    <row r="49816" spans="71:72" x14ac:dyDescent="0.2">
      <c r="BS49816" s="152"/>
      <c r="BT49816" s="153"/>
    </row>
    <row r="49817" spans="71:72" x14ac:dyDescent="0.2">
      <c r="BS49817" s="152"/>
      <c r="BT49817" s="153"/>
    </row>
    <row r="49818" spans="71:72" x14ac:dyDescent="0.2">
      <c r="BS49818" s="152"/>
      <c r="BT49818" s="153"/>
    </row>
    <row r="49819" spans="71:72" x14ac:dyDescent="0.2">
      <c r="BS49819" s="152"/>
      <c r="BT49819" s="153"/>
    </row>
    <row r="49820" spans="71:72" x14ac:dyDescent="0.2">
      <c r="BS49820" s="152"/>
      <c r="BT49820" s="153"/>
    </row>
    <row r="49821" spans="71:72" x14ac:dyDescent="0.2">
      <c r="BS49821" s="152"/>
      <c r="BT49821" s="153"/>
    </row>
    <row r="49822" spans="71:72" x14ac:dyDescent="0.2">
      <c r="BS49822" s="152"/>
      <c r="BT49822" s="153"/>
    </row>
    <row r="49823" spans="71:72" x14ac:dyDescent="0.2">
      <c r="BS49823" s="152"/>
      <c r="BT49823" s="153"/>
    </row>
    <row r="49824" spans="71:72" x14ac:dyDescent="0.2">
      <c r="BS49824" s="152"/>
      <c r="BT49824" s="153"/>
    </row>
    <row r="49825" spans="71:72" x14ac:dyDescent="0.2">
      <c r="BS49825" s="152"/>
      <c r="BT49825" s="153"/>
    </row>
    <row r="49826" spans="71:72" x14ac:dyDescent="0.2">
      <c r="BS49826" s="152"/>
      <c r="BT49826" s="153"/>
    </row>
    <row r="49827" spans="71:72" x14ac:dyDescent="0.2">
      <c r="BS49827" s="152"/>
      <c r="BT49827" s="153"/>
    </row>
    <row r="49828" spans="71:72" x14ac:dyDescent="0.2">
      <c r="BS49828" s="152"/>
      <c r="BT49828" s="153"/>
    </row>
    <row r="49829" spans="71:72" x14ac:dyDescent="0.2">
      <c r="BS49829" s="152"/>
      <c r="BT49829" s="153"/>
    </row>
    <row r="49830" spans="71:72" x14ac:dyDescent="0.2">
      <c r="BS49830" s="152"/>
      <c r="BT49830" s="153"/>
    </row>
    <row r="49831" spans="71:72" x14ac:dyDescent="0.2">
      <c r="BS49831" s="152"/>
      <c r="BT49831" s="153"/>
    </row>
    <row r="49832" spans="71:72" x14ac:dyDescent="0.2">
      <c r="BS49832" s="152"/>
      <c r="BT49832" s="153"/>
    </row>
    <row r="49833" spans="71:72" x14ac:dyDescent="0.2">
      <c r="BS49833" s="152"/>
      <c r="BT49833" s="153"/>
    </row>
    <row r="49834" spans="71:72" x14ac:dyDescent="0.2">
      <c r="BS49834" s="152"/>
      <c r="BT49834" s="153"/>
    </row>
    <row r="49835" spans="71:72" x14ac:dyDescent="0.2">
      <c r="BS49835" s="152"/>
      <c r="BT49835" s="153"/>
    </row>
    <row r="49836" spans="71:72" x14ac:dyDescent="0.2">
      <c r="BS49836" s="152"/>
      <c r="BT49836" s="153"/>
    </row>
    <row r="49837" spans="71:72" x14ac:dyDescent="0.2">
      <c r="BS49837" s="152"/>
      <c r="BT49837" s="153"/>
    </row>
    <row r="49838" spans="71:72" x14ac:dyDescent="0.2">
      <c r="BS49838" s="152"/>
      <c r="BT49838" s="153"/>
    </row>
    <row r="49839" spans="71:72" x14ac:dyDescent="0.2">
      <c r="BS49839" s="152"/>
      <c r="BT49839" s="153"/>
    </row>
    <row r="49840" spans="71:72" x14ac:dyDescent="0.2">
      <c r="BS49840" s="152"/>
      <c r="BT49840" s="153"/>
    </row>
    <row r="49841" spans="71:72" x14ac:dyDescent="0.2">
      <c r="BS49841" s="152"/>
      <c r="BT49841" s="153"/>
    </row>
    <row r="49842" spans="71:72" x14ac:dyDescent="0.2">
      <c r="BS49842" s="152"/>
      <c r="BT49842" s="153"/>
    </row>
    <row r="49843" spans="71:72" x14ac:dyDescent="0.2">
      <c r="BS49843" s="152"/>
      <c r="BT49843" s="153"/>
    </row>
    <row r="49844" spans="71:72" x14ac:dyDescent="0.2">
      <c r="BS49844" s="152"/>
      <c r="BT49844" s="153"/>
    </row>
    <row r="49845" spans="71:72" x14ac:dyDescent="0.2">
      <c r="BS49845" s="152"/>
      <c r="BT49845" s="153"/>
    </row>
    <row r="49846" spans="71:72" x14ac:dyDescent="0.2">
      <c r="BS49846" s="152"/>
      <c r="BT49846" s="153"/>
    </row>
    <row r="49847" spans="71:72" x14ac:dyDescent="0.2">
      <c r="BS49847" s="152"/>
      <c r="BT49847" s="153"/>
    </row>
    <row r="49848" spans="71:72" x14ac:dyDescent="0.2">
      <c r="BS49848" s="152"/>
      <c r="BT49848" s="153"/>
    </row>
    <row r="49849" spans="71:72" x14ac:dyDescent="0.2">
      <c r="BS49849" s="152"/>
      <c r="BT49849" s="153"/>
    </row>
    <row r="49850" spans="71:72" x14ac:dyDescent="0.2">
      <c r="BS49850" s="152"/>
      <c r="BT49850" s="153"/>
    </row>
    <row r="49851" spans="71:72" x14ac:dyDescent="0.2">
      <c r="BS49851" s="152"/>
      <c r="BT49851" s="153"/>
    </row>
    <row r="49852" spans="71:72" x14ac:dyDescent="0.2">
      <c r="BS49852" s="152"/>
      <c r="BT49852" s="153"/>
    </row>
    <row r="49853" spans="71:72" x14ac:dyDescent="0.2">
      <c r="BS49853" s="152"/>
      <c r="BT49853" s="153"/>
    </row>
    <row r="49854" spans="71:72" x14ac:dyDescent="0.2">
      <c r="BS49854" s="152"/>
      <c r="BT49854" s="153"/>
    </row>
    <row r="49855" spans="71:72" x14ac:dyDescent="0.2">
      <c r="BS49855" s="152"/>
      <c r="BT49855" s="153"/>
    </row>
    <row r="49856" spans="71:72" x14ac:dyDescent="0.2">
      <c r="BS49856" s="152"/>
      <c r="BT49856" s="153"/>
    </row>
    <row r="49857" spans="71:72" x14ac:dyDescent="0.2">
      <c r="BS49857" s="152"/>
      <c r="BT49857" s="153"/>
    </row>
    <row r="49858" spans="71:72" x14ac:dyDescent="0.2">
      <c r="BS49858" s="152"/>
      <c r="BT49858" s="153"/>
    </row>
    <row r="49859" spans="71:72" x14ac:dyDescent="0.2">
      <c r="BS49859" s="152"/>
      <c r="BT49859" s="153"/>
    </row>
    <row r="49860" spans="71:72" x14ac:dyDescent="0.2">
      <c r="BS49860" s="152"/>
      <c r="BT49860" s="153"/>
    </row>
    <row r="49861" spans="71:72" x14ac:dyDescent="0.2">
      <c r="BS49861" s="152"/>
      <c r="BT49861" s="153"/>
    </row>
    <row r="49862" spans="71:72" x14ac:dyDescent="0.2">
      <c r="BS49862" s="152"/>
      <c r="BT49862" s="153"/>
    </row>
    <row r="49863" spans="71:72" x14ac:dyDescent="0.2">
      <c r="BS49863" s="152"/>
      <c r="BT49863" s="153"/>
    </row>
    <row r="49864" spans="71:72" x14ac:dyDescent="0.2">
      <c r="BS49864" s="152"/>
      <c r="BT49864" s="153"/>
    </row>
    <row r="49865" spans="71:72" x14ac:dyDescent="0.2">
      <c r="BS49865" s="152"/>
      <c r="BT49865" s="153"/>
    </row>
    <row r="49866" spans="71:72" x14ac:dyDescent="0.2">
      <c r="BS49866" s="152"/>
      <c r="BT49866" s="153"/>
    </row>
    <row r="49867" spans="71:72" x14ac:dyDescent="0.2">
      <c r="BS49867" s="152"/>
      <c r="BT49867" s="153"/>
    </row>
    <row r="49868" spans="71:72" x14ac:dyDescent="0.2">
      <c r="BS49868" s="152"/>
      <c r="BT49868" s="153"/>
    </row>
    <row r="49869" spans="71:72" x14ac:dyDescent="0.2">
      <c r="BS49869" s="152"/>
      <c r="BT49869" s="153"/>
    </row>
    <row r="49870" spans="71:72" x14ac:dyDescent="0.2">
      <c r="BS49870" s="152"/>
      <c r="BT49870" s="153"/>
    </row>
    <row r="49871" spans="71:72" x14ac:dyDescent="0.2">
      <c r="BS49871" s="152"/>
      <c r="BT49871" s="153"/>
    </row>
    <row r="49872" spans="71:72" x14ac:dyDescent="0.2">
      <c r="BS49872" s="152"/>
      <c r="BT49872" s="153"/>
    </row>
    <row r="49873" spans="71:72" x14ac:dyDescent="0.2">
      <c r="BS49873" s="152"/>
      <c r="BT49873" s="153"/>
    </row>
    <row r="49874" spans="71:72" x14ac:dyDescent="0.2">
      <c r="BS49874" s="152"/>
      <c r="BT49874" s="153"/>
    </row>
    <row r="49875" spans="71:72" x14ac:dyDescent="0.2">
      <c r="BS49875" s="152"/>
      <c r="BT49875" s="153"/>
    </row>
    <row r="49876" spans="71:72" x14ac:dyDescent="0.2">
      <c r="BS49876" s="152"/>
      <c r="BT49876" s="153"/>
    </row>
    <row r="49877" spans="71:72" x14ac:dyDescent="0.2">
      <c r="BS49877" s="152"/>
      <c r="BT49877" s="153"/>
    </row>
    <row r="49878" spans="71:72" x14ac:dyDescent="0.2">
      <c r="BS49878" s="152"/>
      <c r="BT49878" s="153"/>
    </row>
    <row r="49879" spans="71:72" x14ac:dyDescent="0.2">
      <c r="BS49879" s="152"/>
      <c r="BT49879" s="153"/>
    </row>
    <row r="49880" spans="71:72" x14ac:dyDescent="0.2">
      <c r="BS49880" s="152"/>
      <c r="BT49880" s="153"/>
    </row>
    <row r="49881" spans="71:72" x14ac:dyDescent="0.2">
      <c r="BS49881" s="152"/>
      <c r="BT49881" s="153"/>
    </row>
    <row r="49882" spans="71:72" x14ac:dyDescent="0.2">
      <c r="BS49882" s="152"/>
      <c r="BT49882" s="153"/>
    </row>
    <row r="49883" spans="71:72" x14ac:dyDescent="0.2">
      <c r="BS49883" s="152"/>
      <c r="BT49883" s="153"/>
    </row>
    <row r="49884" spans="71:72" x14ac:dyDescent="0.2">
      <c r="BS49884" s="152"/>
      <c r="BT49884" s="153"/>
    </row>
    <row r="49885" spans="71:72" x14ac:dyDescent="0.2">
      <c r="BS49885" s="152"/>
      <c r="BT49885" s="153"/>
    </row>
    <row r="49886" spans="71:72" x14ac:dyDescent="0.2">
      <c r="BS49886" s="152"/>
      <c r="BT49886" s="153"/>
    </row>
    <row r="49887" spans="71:72" x14ac:dyDescent="0.2">
      <c r="BS49887" s="152"/>
      <c r="BT49887" s="153"/>
    </row>
    <row r="49888" spans="71:72" x14ac:dyDescent="0.2">
      <c r="BS49888" s="152"/>
      <c r="BT49888" s="153"/>
    </row>
    <row r="49889" spans="71:72" x14ac:dyDescent="0.2">
      <c r="BS49889" s="152"/>
      <c r="BT49889" s="153"/>
    </row>
    <row r="49890" spans="71:72" x14ac:dyDescent="0.2">
      <c r="BS49890" s="152"/>
      <c r="BT49890" s="153"/>
    </row>
    <row r="49891" spans="71:72" x14ac:dyDescent="0.2">
      <c r="BS49891" s="152"/>
      <c r="BT49891" s="153"/>
    </row>
    <row r="49892" spans="71:72" x14ac:dyDescent="0.2">
      <c r="BS49892" s="152"/>
      <c r="BT49892" s="153"/>
    </row>
    <row r="49893" spans="71:72" x14ac:dyDescent="0.2">
      <c r="BS49893" s="152"/>
      <c r="BT49893" s="153"/>
    </row>
    <row r="49894" spans="71:72" x14ac:dyDescent="0.2">
      <c r="BS49894" s="152"/>
      <c r="BT49894" s="153"/>
    </row>
    <row r="49895" spans="71:72" x14ac:dyDescent="0.2">
      <c r="BS49895" s="152"/>
      <c r="BT49895" s="153"/>
    </row>
    <row r="49896" spans="71:72" x14ac:dyDescent="0.2">
      <c r="BS49896" s="152"/>
      <c r="BT49896" s="153"/>
    </row>
    <row r="49897" spans="71:72" x14ac:dyDescent="0.2">
      <c r="BS49897" s="152"/>
      <c r="BT49897" s="153"/>
    </row>
    <row r="49898" spans="71:72" x14ac:dyDescent="0.2">
      <c r="BS49898" s="152"/>
      <c r="BT49898" s="153"/>
    </row>
    <row r="49899" spans="71:72" x14ac:dyDescent="0.2">
      <c r="BS49899" s="152"/>
      <c r="BT49899" s="153"/>
    </row>
    <row r="49900" spans="71:72" x14ac:dyDescent="0.2">
      <c r="BS49900" s="152"/>
      <c r="BT49900" s="153"/>
    </row>
    <row r="49901" spans="71:72" x14ac:dyDescent="0.2">
      <c r="BS49901" s="152"/>
      <c r="BT49901" s="153"/>
    </row>
    <row r="49902" spans="71:72" x14ac:dyDescent="0.2">
      <c r="BS49902" s="152"/>
      <c r="BT49902" s="153"/>
    </row>
    <row r="49903" spans="71:72" x14ac:dyDescent="0.2">
      <c r="BS49903" s="152"/>
      <c r="BT49903" s="153"/>
    </row>
    <row r="49904" spans="71:72" x14ac:dyDescent="0.2">
      <c r="BS49904" s="152"/>
      <c r="BT49904" s="153"/>
    </row>
    <row r="49905" spans="71:72" x14ac:dyDescent="0.2">
      <c r="BS49905" s="152"/>
      <c r="BT49905" s="153"/>
    </row>
    <row r="49906" spans="71:72" x14ac:dyDescent="0.2">
      <c r="BS49906" s="152"/>
      <c r="BT49906" s="153"/>
    </row>
    <row r="49907" spans="71:72" x14ac:dyDescent="0.2">
      <c r="BS49907" s="152"/>
      <c r="BT49907" s="153"/>
    </row>
    <row r="49908" spans="71:72" x14ac:dyDescent="0.2">
      <c r="BS49908" s="152"/>
      <c r="BT49908" s="153"/>
    </row>
    <row r="49909" spans="71:72" x14ac:dyDescent="0.2">
      <c r="BS49909" s="152"/>
      <c r="BT49909" s="153"/>
    </row>
    <row r="49910" spans="71:72" x14ac:dyDescent="0.2">
      <c r="BS49910" s="152"/>
      <c r="BT49910" s="153"/>
    </row>
    <row r="49911" spans="71:72" x14ac:dyDescent="0.2">
      <c r="BS49911" s="152"/>
      <c r="BT49911" s="153"/>
    </row>
    <row r="49912" spans="71:72" x14ac:dyDescent="0.2">
      <c r="BS49912" s="152"/>
      <c r="BT49912" s="153"/>
    </row>
    <row r="49913" spans="71:72" x14ac:dyDescent="0.2">
      <c r="BS49913" s="152"/>
      <c r="BT49913" s="153"/>
    </row>
    <row r="49914" spans="71:72" x14ac:dyDescent="0.2">
      <c r="BS49914" s="152"/>
      <c r="BT49914" s="153"/>
    </row>
    <row r="49915" spans="71:72" x14ac:dyDescent="0.2">
      <c r="BS49915" s="152"/>
      <c r="BT49915" s="153"/>
    </row>
    <row r="49916" spans="71:72" x14ac:dyDescent="0.2">
      <c r="BS49916" s="152"/>
      <c r="BT49916" s="153"/>
    </row>
    <row r="49917" spans="71:72" x14ac:dyDescent="0.2">
      <c r="BS49917" s="152"/>
      <c r="BT49917" s="153"/>
    </row>
    <row r="49918" spans="71:72" x14ac:dyDescent="0.2">
      <c r="BS49918" s="152"/>
      <c r="BT49918" s="153"/>
    </row>
    <row r="49919" spans="71:72" x14ac:dyDescent="0.2">
      <c r="BS49919" s="152"/>
      <c r="BT49919" s="153"/>
    </row>
    <row r="49920" spans="71:72" x14ac:dyDescent="0.2">
      <c r="BS49920" s="152"/>
      <c r="BT49920" s="153"/>
    </row>
    <row r="49921" spans="71:72" x14ac:dyDescent="0.2">
      <c r="BS49921" s="152"/>
      <c r="BT49921" s="153"/>
    </row>
    <row r="49922" spans="71:72" x14ac:dyDescent="0.2">
      <c r="BS49922" s="152"/>
      <c r="BT49922" s="153"/>
    </row>
    <row r="49923" spans="71:72" x14ac:dyDescent="0.2">
      <c r="BS49923" s="152"/>
      <c r="BT49923" s="153"/>
    </row>
    <row r="49924" spans="71:72" x14ac:dyDescent="0.2">
      <c r="BS49924" s="152"/>
      <c r="BT49924" s="153"/>
    </row>
    <row r="49925" spans="71:72" x14ac:dyDescent="0.2">
      <c r="BS49925" s="152"/>
      <c r="BT49925" s="153"/>
    </row>
    <row r="49926" spans="71:72" x14ac:dyDescent="0.2">
      <c r="BS49926" s="152"/>
      <c r="BT49926" s="153"/>
    </row>
    <row r="49927" spans="71:72" x14ac:dyDescent="0.2">
      <c r="BS49927" s="152"/>
      <c r="BT49927" s="153"/>
    </row>
    <row r="49928" spans="71:72" x14ac:dyDescent="0.2">
      <c r="BS49928" s="152"/>
      <c r="BT49928" s="153"/>
    </row>
    <row r="49929" spans="71:72" x14ac:dyDescent="0.2">
      <c r="BS49929" s="152"/>
      <c r="BT49929" s="153"/>
    </row>
    <row r="49930" spans="71:72" x14ac:dyDescent="0.2">
      <c r="BS49930" s="152"/>
      <c r="BT49930" s="153"/>
    </row>
    <row r="49931" spans="71:72" x14ac:dyDescent="0.2">
      <c r="BS49931" s="152"/>
      <c r="BT49931" s="153"/>
    </row>
    <row r="49932" spans="71:72" x14ac:dyDescent="0.2">
      <c r="BS49932" s="152"/>
      <c r="BT49932" s="153"/>
    </row>
    <row r="49933" spans="71:72" x14ac:dyDescent="0.2">
      <c r="BS49933" s="152"/>
      <c r="BT49933" s="153"/>
    </row>
    <row r="49934" spans="71:72" x14ac:dyDescent="0.2">
      <c r="BS49934" s="152"/>
      <c r="BT49934" s="153"/>
    </row>
    <row r="49935" spans="71:72" x14ac:dyDescent="0.2">
      <c r="BS49935" s="152"/>
      <c r="BT49935" s="153"/>
    </row>
    <row r="49936" spans="71:72" x14ac:dyDescent="0.2">
      <c r="BS49936" s="152"/>
      <c r="BT49936" s="153"/>
    </row>
    <row r="49937" spans="71:72" x14ac:dyDescent="0.2">
      <c r="BS49937" s="152"/>
      <c r="BT49937" s="153"/>
    </row>
    <row r="49938" spans="71:72" x14ac:dyDescent="0.2">
      <c r="BS49938" s="152"/>
      <c r="BT49938" s="153"/>
    </row>
    <row r="49939" spans="71:72" x14ac:dyDescent="0.2">
      <c r="BS49939" s="152"/>
      <c r="BT49939" s="153"/>
    </row>
    <row r="49940" spans="71:72" x14ac:dyDescent="0.2">
      <c r="BS49940" s="152"/>
      <c r="BT49940" s="153"/>
    </row>
    <row r="49941" spans="71:72" x14ac:dyDescent="0.2">
      <c r="BS49941" s="152"/>
      <c r="BT49941" s="153"/>
    </row>
    <row r="49942" spans="71:72" x14ac:dyDescent="0.2">
      <c r="BS49942" s="152"/>
      <c r="BT49942" s="153"/>
    </row>
    <row r="49943" spans="71:72" x14ac:dyDescent="0.2">
      <c r="BS49943" s="152"/>
      <c r="BT49943" s="153"/>
    </row>
    <row r="49944" spans="71:72" x14ac:dyDescent="0.2">
      <c r="BS49944" s="152"/>
      <c r="BT49944" s="153"/>
    </row>
    <row r="49945" spans="71:72" x14ac:dyDescent="0.2">
      <c r="BS49945" s="152"/>
      <c r="BT49945" s="153"/>
    </row>
    <row r="49946" spans="71:72" x14ac:dyDescent="0.2">
      <c r="BS49946" s="152"/>
      <c r="BT49946" s="153"/>
    </row>
    <row r="49947" spans="71:72" x14ac:dyDescent="0.2">
      <c r="BS49947" s="152"/>
      <c r="BT49947" s="153"/>
    </row>
    <row r="49948" spans="71:72" x14ac:dyDescent="0.2">
      <c r="BS49948" s="152"/>
      <c r="BT49948" s="153"/>
    </row>
    <row r="49949" spans="71:72" x14ac:dyDescent="0.2">
      <c r="BS49949" s="152"/>
      <c r="BT49949" s="153"/>
    </row>
    <row r="49950" spans="71:72" x14ac:dyDescent="0.2">
      <c r="BS49950" s="152"/>
      <c r="BT49950" s="153"/>
    </row>
    <row r="49951" spans="71:72" x14ac:dyDescent="0.2">
      <c r="BS49951" s="152"/>
      <c r="BT49951" s="153"/>
    </row>
    <row r="49952" spans="71:72" x14ac:dyDescent="0.2">
      <c r="BS49952" s="152"/>
      <c r="BT49952" s="153"/>
    </row>
    <row r="49953" spans="71:72" x14ac:dyDescent="0.2">
      <c r="BS49953" s="152"/>
      <c r="BT49953" s="153"/>
    </row>
    <row r="49954" spans="71:72" x14ac:dyDescent="0.2">
      <c r="BS49954" s="152"/>
      <c r="BT49954" s="153"/>
    </row>
    <row r="49955" spans="71:72" x14ac:dyDescent="0.2">
      <c r="BS49955" s="152"/>
      <c r="BT49955" s="153"/>
    </row>
    <row r="49956" spans="71:72" x14ac:dyDescent="0.2">
      <c r="BS49956" s="152"/>
      <c r="BT49956" s="153"/>
    </row>
    <row r="49957" spans="71:72" x14ac:dyDescent="0.2">
      <c r="BS49957" s="152"/>
      <c r="BT49957" s="153"/>
    </row>
    <row r="49958" spans="71:72" x14ac:dyDescent="0.2">
      <c r="BS49958" s="152"/>
      <c r="BT49958" s="153"/>
    </row>
    <row r="49959" spans="71:72" x14ac:dyDescent="0.2">
      <c r="BS49959" s="152"/>
      <c r="BT49959" s="153"/>
    </row>
    <row r="49960" spans="71:72" x14ac:dyDescent="0.2">
      <c r="BS49960" s="152"/>
      <c r="BT49960" s="153"/>
    </row>
    <row r="49961" spans="71:72" x14ac:dyDescent="0.2">
      <c r="BS49961" s="152"/>
      <c r="BT49961" s="153"/>
    </row>
    <row r="49962" spans="71:72" x14ac:dyDescent="0.2">
      <c r="BS49962" s="152"/>
      <c r="BT49962" s="153"/>
    </row>
    <row r="49963" spans="71:72" x14ac:dyDescent="0.2">
      <c r="BS49963" s="152"/>
      <c r="BT49963" s="153"/>
    </row>
    <row r="49964" spans="71:72" x14ac:dyDescent="0.2">
      <c r="BS49964" s="152"/>
      <c r="BT49964" s="153"/>
    </row>
    <row r="49965" spans="71:72" x14ac:dyDescent="0.2">
      <c r="BS49965" s="152"/>
      <c r="BT49965" s="153"/>
    </row>
    <row r="49966" spans="71:72" x14ac:dyDescent="0.2">
      <c r="BS49966" s="152"/>
      <c r="BT49966" s="153"/>
    </row>
    <row r="49967" spans="71:72" x14ac:dyDescent="0.2">
      <c r="BS49967" s="152"/>
      <c r="BT49967" s="153"/>
    </row>
    <row r="49968" spans="71:72" x14ac:dyDescent="0.2">
      <c r="BS49968" s="152"/>
      <c r="BT49968" s="153"/>
    </row>
    <row r="49969" spans="71:72" x14ac:dyDescent="0.2">
      <c r="BS49969" s="152"/>
      <c r="BT49969" s="153"/>
    </row>
    <row r="49970" spans="71:72" x14ac:dyDescent="0.2">
      <c r="BS49970" s="152"/>
      <c r="BT49970" s="153"/>
    </row>
    <row r="49971" spans="71:72" x14ac:dyDescent="0.2">
      <c r="BS49971" s="152"/>
      <c r="BT49971" s="153"/>
    </row>
    <row r="49972" spans="71:72" x14ac:dyDescent="0.2">
      <c r="BS49972" s="152"/>
      <c r="BT49972" s="153"/>
    </row>
    <row r="49973" spans="71:72" x14ac:dyDescent="0.2">
      <c r="BS49973" s="152"/>
      <c r="BT49973" s="153"/>
    </row>
    <row r="49974" spans="71:72" x14ac:dyDescent="0.2">
      <c r="BS49974" s="152"/>
      <c r="BT49974" s="153"/>
    </row>
    <row r="49975" spans="71:72" x14ac:dyDescent="0.2">
      <c r="BS49975" s="152"/>
      <c r="BT49975" s="153"/>
    </row>
    <row r="49976" spans="71:72" x14ac:dyDescent="0.2">
      <c r="BS49976" s="152"/>
      <c r="BT49976" s="153"/>
    </row>
    <row r="49977" spans="71:72" x14ac:dyDescent="0.2">
      <c r="BS49977" s="152"/>
      <c r="BT49977" s="153"/>
    </row>
    <row r="49978" spans="71:72" x14ac:dyDescent="0.2">
      <c r="BS49978" s="152"/>
      <c r="BT49978" s="153"/>
    </row>
    <row r="49979" spans="71:72" x14ac:dyDescent="0.2">
      <c r="BS49979" s="152"/>
      <c r="BT49979" s="153"/>
    </row>
    <row r="49980" spans="71:72" x14ac:dyDescent="0.2">
      <c r="BS49980" s="152"/>
      <c r="BT49980" s="153"/>
    </row>
    <row r="49981" spans="71:72" x14ac:dyDescent="0.2">
      <c r="BS49981" s="152"/>
      <c r="BT49981" s="153"/>
    </row>
    <row r="49982" spans="71:72" x14ac:dyDescent="0.2">
      <c r="BS49982" s="152"/>
      <c r="BT49982" s="153"/>
    </row>
    <row r="49983" spans="71:72" x14ac:dyDescent="0.2">
      <c r="BS49983" s="152"/>
      <c r="BT49983" s="153"/>
    </row>
    <row r="49984" spans="71:72" x14ac:dyDescent="0.2">
      <c r="BS49984" s="152"/>
      <c r="BT49984" s="153"/>
    </row>
    <row r="49985" spans="71:72" x14ac:dyDescent="0.2">
      <c r="BS49985" s="152"/>
      <c r="BT49985" s="153"/>
    </row>
    <row r="49986" spans="71:72" x14ac:dyDescent="0.2">
      <c r="BS49986" s="152"/>
      <c r="BT49986" s="153"/>
    </row>
    <row r="49987" spans="71:72" x14ac:dyDescent="0.2">
      <c r="BS49987" s="152"/>
      <c r="BT49987" s="153"/>
    </row>
    <row r="49988" spans="71:72" x14ac:dyDescent="0.2">
      <c r="BS49988" s="152"/>
      <c r="BT49988" s="153"/>
    </row>
    <row r="49989" spans="71:72" x14ac:dyDescent="0.2">
      <c r="BS49989" s="152"/>
      <c r="BT49989" s="153"/>
    </row>
    <row r="49990" spans="71:72" x14ac:dyDescent="0.2">
      <c r="BS49990" s="152"/>
      <c r="BT49990" s="153"/>
    </row>
    <row r="49991" spans="71:72" x14ac:dyDescent="0.2">
      <c r="BS49991" s="152"/>
      <c r="BT49991" s="153"/>
    </row>
    <row r="49992" spans="71:72" x14ac:dyDescent="0.2">
      <c r="BS49992" s="152"/>
      <c r="BT49992" s="153"/>
    </row>
    <row r="49993" spans="71:72" x14ac:dyDescent="0.2">
      <c r="BS49993" s="152"/>
      <c r="BT49993" s="153"/>
    </row>
    <row r="49994" spans="71:72" x14ac:dyDescent="0.2">
      <c r="BS49994" s="152"/>
      <c r="BT49994" s="153"/>
    </row>
    <row r="49995" spans="71:72" x14ac:dyDescent="0.2">
      <c r="BS49995" s="152"/>
      <c r="BT49995" s="153"/>
    </row>
    <row r="49996" spans="71:72" x14ac:dyDescent="0.2">
      <c r="BS49996" s="152"/>
      <c r="BT49996" s="153"/>
    </row>
    <row r="49997" spans="71:72" x14ac:dyDescent="0.2">
      <c r="BS49997" s="152"/>
      <c r="BT49997" s="153"/>
    </row>
    <row r="49998" spans="71:72" x14ac:dyDescent="0.2">
      <c r="BS49998" s="152"/>
      <c r="BT49998" s="153"/>
    </row>
    <row r="49999" spans="71:72" x14ac:dyDescent="0.2">
      <c r="BS49999" s="152"/>
      <c r="BT49999" s="153"/>
    </row>
    <row r="50000" spans="71:72" x14ac:dyDescent="0.2">
      <c r="BS50000" s="152"/>
      <c r="BT50000" s="153"/>
    </row>
    <row r="50001" spans="71:72" x14ac:dyDescent="0.2">
      <c r="BS50001" s="152"/>
      <c r="BT50001" s="153"/>
    </row>
    <row r="50002" spans="71:72" x14ac:dyDescent="0.2">
      <c r="BS50002" s="152"/>
      <c r="BT50002" s="153"/>
    </row>
    <row r="50003" spans="71:72" x14ac:dyDescent="0.2">
      <c r="BS50003" s="152"/>
      <c r="BT50003" s="153"/>
    </row>
    <row r="50004" spans="71:72" x14ac:dyDescent="0.2">
      <c r="BS50004" s="152"/>
      <c r="BT50004" s="153"/>
    </row>
    <row r="50005" spans="71:72" x14ac:dyDescent="0.2">
      <c r="BS50005" s="152"/>
      <c r="BT50005" s="153"/>
    </row>
    <row r="50006" spans="71:72" x14ac:dyDescent="0.2">
      <c r="BS50006" s="152"/>
      <c r="BT50006" s="153"/>
    </row>
    <row r="50007" spans="71:72" x14ac:dyDescent="0.2">
      <c r="BS50007" s="152"/>
      <c r="BT50007" s="153"/>
    </row>
    <row r="50008" spans="71:72" x14ac:dyDescent="0.2">
      <c r="BS50008" s="152"/>
      <c r="BT50008" s="153"/>
    </row>
    <row r="50009" spans="71:72" x14ac:dyDescent="0.2">
      <c r="BS50009" s="152"/>
      <c r="BT50009" s="153"/>
    </row>
    <row r="50010" spans="71:72" x14ac:dyDescent="0.2">
      <c r="BS50010" s="152"/>
      <c r="BT50010" s="153"/>
    </row>
    <row r="50011" spans="71:72" x14ac:dyDescent="0.2">
      <c r="BS50011" s="152"/>
      <c r="BT50011" s="153"/>
    </row>
    <row r="50012" spans="71:72" x14ac:dyDescent="0.2">
      <c r="BS50012" s="152"/>
      <c r="BT50012" s="153"/>
    </row>
    <row r="50013" spans="71:72" x14ac:dyDescent="0.2">
      <c r="BS50013" s="152"/>
      <c r="BT50013" s="153"/>
    </row>
    <row r="50014" spans="71:72" x14ac:dyDescent="0.2">
      <c r="BS50014" s="152"/>
      <c r="BT50014" s="153"/>
    </row>
    <row r="50015" spans="71:72" x14ac:dyDescent="0.2">
      <c r="BS50015" s="152"/>
      <c r="BT50015" s="153"/>
    </row>
    <row r="50016" spans="71:72" x14ac:dyDescent="0.2">
      <c r="BS50016" s="152"/>
      <c r="BT50016" s="153"/>
    </row>
    <row r="50017" spans="71:72" x14ac:dyDescent="0.2">
      <c r="BS50017" s="152"/>
      <c r="BT50017" s="153"/>
    </row>
    <row r="50018" spans="71:72" x14ac:dyDescent="0.2">
      <c r="BS50018" s="152"/>
      <c r="BT50018" s="153"/>
    </row>
    <row r="50019" spans="71:72" x14ac:dyDescent="0.2">
      <c r="BS50019" s="152"/>
      <c r="BT50019" s="153"/>
    </row>
    <row r="50020" spans="71:72" x14ac:dyDescent="0.2">
      <c r="BS50020" s="152"/>
      <c r="BT50020" s="153"/>
    </row>
    <row r="50021" spans="71:72" x14ac:dyDescent="0.2">
      <c r="BS50021" s="152"/>
      <c r="BT50021" s="153"/>
    </row>
    <row r="50022" spans="71:72" x14ac:dyDescent="0.2">
      <c r="BS50022" s="152"/>
      <c r="BT50022" s="153"/>
    </row>
    <row r="50023" spans="71:72" x14ac:dyDescent="0.2">
      <c r="BS50023" s="152"/>
      <c r="BT50023" s="153"/>
    </row>
    <row r="50024" spans="71:72" x14ac:dyDescent="0.2">
      <c r="BS50024" s="152"/>
      <c r="BT50024" s="153"/>
    </row>
    <row r="50025" spans="71:72" x14ac:dyDescent="0.2">
      <c r="BS50025" s="152"/>
      <c r="BT50025" s="153"/>
    </row>
    <row r="50026" spans="71:72" x14ac:dyDescent="0.2">
      <c r="BS50026" s="152"/>
      <c r="BT50026" s="153"/>
    </row>
    <row r="50027" spans="71:72" x14ac:dyDescent="0.2">
      <c r="BS50027" s="152"/>
      <c r="BT50027" s="153"/>
    </row>
    <row r="50028" spans="71:72" x14ac:dyDescent="0.2">
      <c r="BS50028" s="152"/>
      <c r="BT50028" s="153"/>
    </row>
    <row r="50029" spans="71:72" x14ac:dyDescent="0.2">
      <c r="BS50029" s="152"/>
      <c r="BT50029" s="153"/>
    </row>
    <row r="50030" spans="71:72" x14ac:dyDescent="0.2">
      <c r="BS50030" s="152"/>
      <c r="BT50030" s="153"/>
    </row>
    <row r="50031" spans="71:72" x14ac:dyDescent="0.2">
      <c r="BS50031" s="152"/>
      <c r="BT50031" s="153"/>
    </row>
    <row r="50032" spans="71:72" x14ac:dyDescent="0.2">
      <c r="BS50032" s="152"/>
      <c r="BT50032" s="153"/>
    </row>
    <row r="50033" spans="71:72" x14ac:dyDescent="0.2">
      <c r="BS50033" s="152"/>
      <c r="BT50033" s="153"/>
    </row>
    <row r="50034" spans="71:72" x14ac:dyDescent="0.2">
      <c r="BS50034" s="152"/>
      <c r="BT50034" s="153"/>
    </row>
    <row r="50035" spans="71:72" x14ac:dyDescent="0.2">
      <c r="BS50035" s="152"/>
      <c r="BT50035" s="153"/>
    </row>
    <row r="50036" spans="71:72" x14ac:dyDescent="0.2">
      <c r="BS50036" s="152"/>
      <c r="BT50036" s="153"/>
    </row>
    <row r="50037" spans="71:72" x14ac:dyDescent="0.2">
      <c r="BS50037" s="152"/>
      <c r="BT50037" s="153"/>
    </row>
    <row r="50038" spans="71:72" x14ac:dyDescent="0.2">
      <c r="BS50038" s="152"/>
      <c r="BT50038" s="153"/>
    </row>
    <row r="50039" spans="71:72" x14ac:dyDescent="0.2">
      <c r="BS50039" s="152"/>
      <c r="BT50039" s="153"/>
    </row>
    <row r="50040" spans="71:72" x14ac:dyDescent="0.2">
      <c r="BS50040" s="152"/>
      <c r="BT50040" s="153"/>
    </row>
    <row r="50041" spans="71:72" x14ac:dyDescent="0.2">
      <c r="BS50041" s="152"/>
      <c r="BT50041" s="153"/>
    </row>
    <row r="50042" spans="71:72" x14ac:dyDescent="0.2">
      <c r="BS50042" s="152"/>
      <c r="BT50042" s="153"/>
    </row>
    <row r="50043" spans="71:72" x14ac:dyDescent="0.2">
      <c r="BS50043" s="152"/>
      <c r="BT50043" s="153"/>
    </row>
    <row r="50044" spans="71:72" x14ac:dyDescent="0.2">
      <c r="BS50044" s="152"/>
      <c r="BT50044" s="153"/>
    </row>
    <row r="50045" spans="71:72" x14ac:dyDescent="0.2">
      <c r="BS50045" s="152"/>
      <c r="BT50045" s="153"/>
    </row>
    <row r="50046" spans="71:72" x14ac:dyDescent="0.2">
      <c r="BS50046" s="152"/>
      <c r="BT50046" s="153"/>
    </row>
    <row r="50047" spans="71:72" x14ac:dyDescent="0.2">
      <c r="BS50047" s="152"/>
      <c r="BT50047" s="153"/>
    </row>
    <row r="50048" spans="71:72" x14ac:dyDescent="0.2">
      <c r="BS50048" s="152"/>
      <c r="BT50048" s="153"/>
    </row>
    <row r="50049" spans="71:72" x14ac:dyDescent="0.2">
      <c r="BS50049" s="152"/>
      <c r="BT50049" s="153"/>
    </row>
    <row r="50050" spans="71:72" x14ac:dyDescent="0.2">
      <c r="BS50050" s="152"/>
      <c r="BT50050" s="153"/>
    </row>
    <row r="50051" spans="71:72" x14ac:dyDescent="0.2">
      <c r="BS50051" s="152"/>
      <c r="BT50051" s="153"/>
    </row>
    <row r="50052" spans="71:72" x14ac:dyDescent="0.2">
      <c r="BS50052" s="152"/>
      <c r="BT50052" s="153"/>
    </row>
    <row r="50053" spans="71:72" x14ac:dyDescent="0.2">
      <c r="BS50053" s="152"/>
      <c r="BT50053" s="153"/>
    </row>
    <row r="50054" spans="71:72" x14ac:dyDescent="0.2">
      <c r="BS50054" s="152"/>
      <c r="BT50054" s="153"/>
    </row>
    <row r="50055" spans="71:72" x14ac:dyDescent="0.2">
      <c r="BS50055" s="152"/>
      <c r="BT50055" s="153"/>
    </row>
    <row r="50056" spans="71:72" x14ac:dyDescent="0.2">
      <c r="BS50056" s="152"/>
      <c r="BT50056" s="153"/>
    </row>
    <row r="50057" spans="71:72" x14ac:dyDescent="0.2">
      <c r="BS50057" s="152"/>
      <c r="BT50057" s="153"/>
    </row>
    <row r="50058" spans="71:72" x14ac:dyDescent="0.2">
      <c r="BS50058" s="152"/>
      <c r="BT50058" s="153"/>
    </row>
    <row r="50059" spans="71:72" x14ac:dyDescent="0.2">
      <c r="BS50059" s="152"/>
      <c r="BT50059" s="153"/>
    </row>
    <row r="50060" spans="71:72" x14ac:dyDescent="0.2">
      <c r="BS50060" s="152"/>
      <c r="BT50060" s="153"/>
    </row>
    <row r="50061" spans="71:72" x14ac:dyDescent="0.2">
      <c r="BS50061" s="152"/>
      <c r="BT50061" s="153"/>
    </row>
    <row r="50062" spans="71:72" x14ac:dyDescent="0.2">
      <c r="BS50062" s="152"/>
      <c r="BT50062" s="153"/>
    </row>
    <row r="50063" spans="71:72" x14ac:dyDescent="0.2">
      <c r="BS50063" s="152"/>
      <c r="BT50063" s="153"/>
    </row>
    <row r="50064" spans="71:72" x14ac:dyDescent="0.2">
      <c r="BS50064" s="152"/>
      <c r="BT50064" s="153"/>
    </row>
    <row r="50065" spans="71:72" x14ac:dyDescent="0.2">
      <c r="BS50065" s="152"/>
      <c r="BT50065" s="153"/>
    </row>
    <row r="50066" spans="71:72" x14ac:dyDescent="0.2">
      <c r="BS50066" s="152"/>
      <c r="BT50066" s="153"/>
    </row>
    <row r="50067" spans="71:72" x14ac:dyDescent="0.2">
      <c r="BS50067" s="152"/>
      <c r="BT50067" s="153"/>
    </row>
    <row r="50068" spans="71:72" x14ac:dyDescent="0.2">
      <c r="BS50068" s="152"/>
      <c r="BT50068" s="153"/>
    </row>
    <row r="50069" spans="71:72" x14ac:dyDescent="0.2">
      <c r="BS50069" s="152"/>
      <c r="BT50069" s="153"/>
    </row>
    <row r="50070" spans="71:72" x14ac:dyDescent="0.2">
      <c r="BS50070" s="152"/>
      <c r="BT50070" s="153"/>
    </row>
    <row r="50071" spans="71:72" x14ac:dyDescent="0.2">
      <c r="BS50071" s="152"/>
      <c r="BT50071" s="153"/>
    </row>
    <row r="50072" spans="71:72" x14ac:dyDescent="0.2">
      <c r="BS50072" s="152"/>
      <c r="BT50072" s="153"/>
    </row>
    <row r="50073" spans="71:72" x14ac:dyDescent="0.2">
      <c r="BS50073" s="152"/>
      <c r="BT50073" s="153"/>
    </row>
    <row r="50074" spans="71:72" x14ac:dyDescent="0.2">
      <c r="BS50074" s="152"/>
      <c r="BT50074" s="153"/>
    </row>
    <row r="50075" spans="71:72" x14ac:dyDescent="0.2">
      <c r="BS50075" s="152"/>
      <c r="BT50075" s="153"/>
    </row>
    <row r="50076" spans="71:72" x14ac:dyDescent="0.2">
      <c r="BS50076" s="152"/>
      <c r="BT50076" s="153"/>
    </row>
    <row r="50077" spans="71:72" x14ac:dyDescent="0.2">
      <c r="BS50077" s="152"/>
      <c r="BT50077" s="153"/>
    </row>
    <row r="50078" spans="71:72" x14ac:dyDescent="0.2">
      <c r="BS50078" s="152"/>
      <c r="BT50078" s="153"/>
    </row>
    <row r="50079" spans="71:72" x14ac:dyDescent="0.2">
      <c r="BS50079" s="152"/>
      <c r="BT50079" s="153"/>
    </row>
    <row r="50080" spans="71:72" x14ac:dyDescent="0.2">
      <c r="BS50080" s="152"/>
      <c r="BT50080" s="153"/>
    </row>
    <row r="50081" spans="71:72" x14ac:dyDescent="0.2">
      <c r="BS50081" s="152"/>
      <c r="BT50081" s="153"/>
    </row>
    <row r="50082" spans="71:72" x14ac:dyDescent="0.2">
      <c r="BS50082" s="152"/>
      <c r="BT50082" s="153"/>
    </row>
    <row r="50083" spans="71:72" x14ac:dyDescent="0.2">
      <c r="BS50083" s="152"/>
      <c r="BT50083" s="153"/>
    </row>
    <row r="50084" spans="71:72" x14ac:dyDescent="0.2">
      <c r="BS50084" s="152"/>
      <c r="BT50084" s="153"/>
    </row>
    <row r="50085" spans="71:72" x14ac:dyDescent="0.2">
      <c r="BS50085" s="152"/>
      <c r="BT50085" s="153"/>
    </row>
    <row r="50086" spans="71:72" x14ac:dyDescent="0.2">
      <c r="BS50086" s="152"/>
      <c r="BT50086" s="153"/>
    </row>
    <row r="50087" spans="71:72" x14ac:dyDescent="0.2">
      <c r="BS50087" s="152"/>
      <c r="BT50087" s="153"/>
    </row>
    <row r="50088" spans="71:72" x14ac:dyDescent="0.2">
      <c r="BS50088" s="152"/>
      <c r="BT50088" s="153"/>
    </row>
    <row r="50089" spans="71:72" x14ac:dyDescent="0.2">
      <c r="BS50089" s="152"/>
      <c r="BT50089" s="153"/>
    </row>
    <row r="50090" spans="71:72" x14ac:dyDescent="0.2">
      <c r="BS50090" s="152"/>
      <c r="BT50090" s="153"/>
    </row>
    <row r="50091" spans="71:72" x14ac:dyDescent="0.2">
      <c r="BS50091" s="152"/>
      <c r="BT50091" s="153"/>
    </row>
    <row r="50092" spans="71:72" x14ac:dyDescent="0.2">
      <c r="BS50092" s="152"/>
      <c r="BT50092" s="153"/>
    </row>
    <row r="50093" spans="71:72" x14ac:dyDescent="0.2">
      <c r="BS50093" s="152"/>
      <c r="BT50093" s="153"/>
    </row>
    <row r="50094" spans="71:72" x14ac:dyDescent="0.2">
      <c r="BS50094" s="152"/>
      <c r="BT50094" s="153"/>
    </row>
    <row r="50095" spans="71:72" x14ac:dyDescent="0.2">
      <c r="BS50095" s="152"/>
      <c r="BT50095" s="153"/>
    </row>
    <row r="50096" spans="71:72" x14ac:dyDescent="0.2">
      <c r="BS50096" s="152"/>
      <c r="BT50096" s="153"/>
    </row>
    <row r="50097" spans="71:72" x14ac:dyDescent="0.2">
      <c r="BS50097" s="152"/>
      <c r="BT50097" s="153"/>
    </row>
    <row r="50098" spans="71:72" x14ac:dyDescent="0.2">
      <c r="BS50098" s="152"/>
      <c r="BT50098" s="153"/>
    </row>
    <row r="50099" spans="71:72" x14ac:dyDescent="0.2">
      <c r="BS50099" s="152"/>
      <c r="BT50099" s="153"/>
    </row>
    <row r="50100" spans="71:72" x14ac:dyDescent="0.2">
      <c r="BS50100" s="152"/>
      <c r="BT50100" s="153"/>
    </row>
    <row r="50101" spans="71:72" x14ac:dyDescent="0.2">
      <c r="BS50101" s="152"/>
      <c r="BT50101" s="153"/>
    </row>
    <row r="50102" spans="71:72" x14ac:dyDescent="0.2">
      <c r="BS50102" s="152"/>
      <c r="BT50102" s="153"/>
    </row>
    <row r="50103" spans="71:72" x14ac:dyDescent="0.2">
      <c r="BS50103" s="152"/>
      <c r="BT50103" s="153"/>
    </row>
    <row r="50104" spans="71:72" x14ac:dyDescent="0.2">
      <c r="BS50104" s="152"/>
      <c r="BT50104" s="153"/>
    </row>
    <row r="50105" spans="71:72" x14ac:dyDescent="0.2">
      <c r="BS50105" s="152"/>
      <c r="BT50105" s="153"/>
    </row>
    <row r="50106" spans="71:72" x14ac:dyDescent="0.2">
      <c r="BS50106" s="152"/>
      <c r="BT50106" s="153"/>
    </row>
    <row r="50107" spans="71:72" x14ac:dyDescent="0.2">
      <c r="BS50107" s="152"/>
      <c r="BT50107" s="153"/>
    </row>
    <row r="50108" spans="71:72" x14ac:dyDescent="0.2">
      <c r="BS50108" s="152"/>
      <c r="BT50108" s="153"/>
    </row>
    <row r="50109" spans="71:72" x14ac:dyDescent="0.2">
      <c r="BS50109" s="152"/>
      <c r="BT50109" s="153"/>
    </row>
    <row r="50110" spans="71:72" x14ac:dyDescent="0.2">
      <c r="BS50110" s="152"/>
      <c r="BT50110" s="153"/>
    </row>
    <row r="50111" spans="71:72" x14ac:dyDescent="0.2">
      <c r="BS50111" s="152"/>
      <c r="BT50111" s="153"/>
    </row>
    <row r="50112" spans="71:72" x14ac:dyDescent="0.2">
      <c r="BS50112" s="152"/>
      <c r="BT50112" s="153"/>
    </row>
    <row r="50113" spans="71:72" x14ac:dyDescent="0.2">
      <c r="BS50113" s="152"/>
      <c r="BT50113" s="153"/>
    </row>
    <row r="50114" spans="71:72" x14ac:dyDescent="0.2">
      <c r="BS50114" s="152"/>
      <c r="BT50114" s="153"/>
    </row>
    <row r="50115" spans="71:72" x14ac:dyDescent="0.2">
      <c r="BS50115" s="152"/>
      <c r="BT50115" s="153"/>
    </row>
    <row r="50116" spans="71:72" x14ac:dyDescent="0.2">
      <c r="BS50116" s="152"/>
      <c r="BT50116" s="153"/>
    </row>
    <row r="50117" spans="71:72" x14ac:dyDescent="0.2">
      <c r="BS50117" s="152"/>
      <c r="BT50117" s="153"/>
    </row>
    <row r="50118" spans="71:72" x14ac:dyDescent="0.2">
      <c r="BS50118" s="152"/>
      <c r="BT50118" s="153"/>
    </row>
    <row r="50119" spans="71:72" x14ac:dyDescent="0.2">
      <c r="BS50119" s="152"/>
      <c r="BT50119" s="153"/>
    </row>
    <row r="50120" spans="71:72" x14ac:dyDescent="0.2">
      <c r="BS50120" s="152"/>
      <c r="BT50120" s="153"/>
    </row>
    <row r="50121" spans="71:72" x14ac:dyDescent="0.2">
      <c r="BS50121" s="152"/>
      <c r="BT50121" s="153"/>
    </row>
    <row r="50122" spans="71:72" x14ac:dyDescent="0.2">
      <c r="BS50122" s="152"/>
      <c r="BT50122" s="153"/>
    </row>
    <row r="50123" spans="71:72" x14ac:dyDescent="0.2">
      <c r="BS50123" s="152"/>
      <c r="BT50123" s="153"/>
    </row>
    <row r="50124" spans="71:72" x14ac:dyDescent="0.2">
      <c r="BS50124" s="152"/>
      <c r="BT50124" s="153"/>
    </row>
    <row r="50125" spans="71:72" x14ac:dyDescent="0.2">
      <c r="BS50125" s="152"/>
      <c r="BT50125" s="153"/>
    </row>
    <row r="50126" spans="71:72" x14ac:dyDescent="0.2">
      <c r="BS50126" s="152"/>
      <c r="BT50126" s="153"/>
    </row>
    <row r="50127" spans="71:72" x14ac:dyDescent="0.2">
      <c r="BS50127" s="152"/>
      <c r="BT50127" s="153"/>
    </row>
    <row r="50128" spans="71:72" x14ac:dyDescent="0.2">
      <c r="BS50128" s="152"/>
      <c r="BT50128" s="153"/>
    </row>
    <row r="50129" spans="71:72" x14ac:dyDescent="0.2">
      <c r="BS50129" s="152"/>
      <c r="BT50129" s="153"/>
    </row>
    <row r="50130" spans="71:72" x14ac:dyDescent="0.2">
      <c r="BS50130" s="152"/>
      <c r="BT50130" s="153"/>
    </row>
    <row r="50131" spans="71:72" x14ac:dyDescent="0.2">
      <c r="BS50131" s="152"/>
      <c r="BT50131" s="153"/>
    </row>
    <row r="50132" spans="71:72" x14ac:dyDescent="0.2">
      <c r="BS50132" s="152"/>
      <c r="BT50132" s="153"/>
    </row>
    <row r="50133" spans="71:72" x14ac:dyDescent="0.2">
      <c r="BS50133" s="152"/>
      <c r="BT50133" s="153"/>
    </row>
    <row r="50134" spans="71:72" x14ac:dyDescent="0.2">
      <c r="BS50134" s="152"/>
      <c r="BT50134" s="153"/>
    </row>
    <row r="50135" spans="71:72" x14ac:dyDescent="0.2">
      <c r="BS50135" s="152"/>
      <c r="BT50135" s="153"/>
    </row>
    <row r="50136" spans="71:72" x14ac:dyDescent="0.2">
      <c r="BS50136" s="152"/>
      <c r="BT50136" s="153"/>
    </row>
    <row r="50137" spans="71:72" x14ac:dyDescent="0.2">
      <c r="BS50137" s="152"/>
      <c r="BT50137" s="153"/>
    </row>
    <row r="50138" spans="71:72" x14ac:dyDescent="0.2">
      <c r="BS50138" s="152"/>
      <c r="BT50138" s="153"/>
    </row>
    <row r="50139" spans="71:72" x14ac:dyDescent="0.2">
      <c r="BS50139" s="152"/>
      <c r="BT50139" s="153"/>
    </row>
    <row r="50140" spans="71:72" x14ac:dyDescent="0.2">
      <c r="BS50140" s="152"/>
      <c r="BT50140" s="153"/>
    </row>
    <row r="50141" spans="71:72" x14ac:dyDescent="0.2">
      <c r="BS50141" s="152"/>
      <c r="BT50141" s="153"/>
    </row>
    <row r="50142" spans="71:72" x14ac:dyDescent="0.2">
      <c r="BS50142" s="152"/>
      <c r="BT50142" s="153"/>
    </row>
    <row r="50143" spans="71:72" x14ac:dyDescent="0.2">
      <c r="BS50143" s="152"/>
      <c r="BT50143" s="153"/>
    </row>
    <row r="50144" spans="71:72" x14ac:dyDescent="0.2">
      <c r="BS50144" s="152"/>
      <c r="BT50144" s="153"/>
    </row>
    <row r="50145" spans="71:72" x14ac:dyDescent="0.2">
      <c r="BS50145" s="152"/>
      <c r="BT50145" s="153"/>
    </row>
    <row r="50146" spans="71:72" x14ac:dyDescent="0.2">
      <c r="BS50146" s="152"/>
      <c r="BT50146" s="153"/>
    </row>
    <row r="50147" spans="71:72" x14ac:dyDescent="0.2">
      <c r="BS50147" s="152"/>
      <c r="BT50147" s="153"/>
    </row>
    <row r="50148" spans="71:72" x14ac:dyDescent="0.2">
      <c r="BS50148" s="152"/>
      <c r="BT50148" s="153"/>
    </row>
    <row r="50149" spans="71:72" x14ac:dyDescent="0.2">
      <c r="BS50149" s="152"/>
      <c r="BT50149" s="153"/>
    </row>
    <row r="50150" spans="71:72" x14ac:dyDescent="0.2">
      <c r="BS50150" s="152"/>
      <c r="BT50150" s="153"/>
    </row>
    <row r="50151" spans="71:72" x14ac:dyDescent="0.2">
      <c r="BS50151" s="152"/>
      <c r="BT50151" s="153"/>
    </row>
    <row r="50152" spans="71:72" x14ac:dyDescent="0.2">
      <c r="BS50152" s="152"/>
      <c r="BT50152" s="153"/>
    </row>
    <row r="50153" spans="71:72" x14ac:dyDescent="0.2">
      <c r="BS50153" s="152"/>
      <c r="BT50153" s="153"/>
    </row>
    <row r="50154" spans="71:72" x14ac:dyDescent="0.2">
      <c r="BS50154" s="152"/>
      <c r="BT50154" s="153"/>
    </row>
    <row r="50155" spans="71:72" x14ac:dyDescent="0.2">
      <c r="BS50155" s="152"/>
      <c r="BT50155" s="153"/>
    </row>
    <row r="50156" spans="71:72" x14ac:dyDescent="0.2">
      <c r="BS50156" s="152"/>
      <c r="BT50156" s="153"/>
    </row>
    <row r="50157" spans="71:72" x14ac:dyDescent="0.2">
      <c r="BS50157" s="152"/>
      <c r="BT50157" s="153"/>
    </row>
    <row r="50158" spans="71:72" x14ac:dyDescent="0.2">
      <c r="BS50158" s="152"/>
      <c r="BT50158" s="153"/>
    </row>
    <row r="50159" spans="71:72" x14ac:dyDescent="0.2">
      <c r="BS50159" s="152"/>
      <c r="BT50159" s="153"/>
    </row>
    <row r="50160" spans="71:72" x14ac:dyDescent="0.2">
      <c r="BS50160" s="152"/>
      <c r="BT50160" s="153"/>
    </row>
    <row r="50161" spans="71:72" x14ac:dyDescent="0.2">
      <c r="BS50161" s="152"/>
      <c r="BT50161" s="153"/>
    </row>
    <row r="50162" spans="71:72" x14ac:dyDescent="0.2">
      <c r="BS50162" s="152"/>
      <c r="BT50162" s="153"/>
    </row>
    <row r="50163" spans="71:72" x14ac:dyDescent="0.2">
      <c r="BS50163" s="152"/>
      <c r="BT50163" s="153"/>
    </row>
    <row r="50164" spans="71:72" x14ac:dyDescent="0.2">
      <c r="BS50164" s="152"/>
      <c r="BT50164" s="153"/>
    </row>
    <row r="50165" spans="71:72" x14ac:dyDescent="0.2">
      <c r="BS50165" s="152"/>
      <c r="BT50165" s="153"/>
    </row>
    <row r="50166" spans="71:72" x14ac:dyDescent="0.2">
      <c r="BS50166" s="152"/>
      <c r="BT50166" s="153"/>
    </row>
    <row r="50167" spans="71:72" x14ac:dyDescent="0.2">
      <c r="BS50167" s="152"/>
      <c r="BT50167" s="153"/>
    </row>
    <row r="50168" spans="71:72" x14ac:dyDescent="0.2">
      <c r="BS50168" s="152"/>
      <c r="BT50168" s="153"/>
    </row>
    <row r="50169" spans="71:72" x14ac:dyDescent="0.2">
      <c r="BS50169" s="152"/>
      <c r="BT50169" s="153"/>
    </row>
    <row r="50170" spans="71:72" x14ac:dyDescent="0.2">
      <c r="BS50170" s="152"/>
      <c r="BT50170" s="153"/>
    </row>
    <row r="50171" spans="71:72" x14ac:dyDescent="0.2">
      <c r="BS50171" s="152"/>
      <c r="BT50171" s="153"/>
    </row>
    <row r="50172" spans="71:72" x14ac:dyDescent="0.2">
      <c r="BS50172" s="152"/>
      <c r="BT50172" s="153"/>
    </row>
    <row r="50173" spans="71:72" x14ac:dyDescent="0.2">
      <c r="BS50173" s="152"/>
      <c r="BT50173" s="153"/>
    </row>
    <row r="50174" spans="71:72" x14ac:dyDescent="0.2">
      <c r="BS50174" s="152"/>
      <c r="BT50174" s="153"/>
    </row>
    <row r="50175" spans="71:72" x14ac:dyDescent="0.2">
      <c r="BS50175" s="152"/>
      <c r="BT50175" s="153"/>
    </row>
    <row r="50176" spans="71:72" x14ac:dyDescent="0.2">
      <c r="BS50176" s="152"/>
      <c r="BT50176" s="153"/>
    </row>
    <row r="50177" spans="71:72" x14ac:dyDescent="0.2">
      <c r="BS50177" s="152"/>
      <c r="BT50177" s="153"/>
    </row>
    <row r="50178" spans="71:72" x14ac:dyDescent="0.2">
      <c r="BS50178" s="152"/>
      <c r="BT50178" s="153"/>
    </row>
    <row r="50179" spans="71:72" x14ac:dyDescent="0.2">
      <c r="BS50179" s="152"/>
      <c r="BT50179" s="153"/>
    </row>
    <row r="50180" spans="71:72" x14ac:dyDescent="0.2">
      <c r="BS50180" s="152"/>
      <c r="BT50180" s="153"/>
    </row>
    <row r="50181" spans="71:72" x14ac:dyDescent="0.2">
      <c r="BS50181" s="152"/>
      <c r="BT50181" s="153"/>
    </row>
    <row r="50182" spans="71:72" x14ac:dyDescent="0.2">
      <c r="BS50182" s="152"/>
      <c r="BT50182" s="153"/>
    </row>
    <row r="50183" spans="71:72" x14ac:dyDescent="0.2">
      <c r="BS50183" s="152"/>
      <c r="BT50183" s="153"/>
    </row>
    <row r="50184" spans="71:72" x14ac:dyDescent="0.2">
      <c r="BS50184" s="152"/>
      <c r="BT50184" s="153"/>
    </row>
    <row r="50185" spans="71:72" x14ac:dyDescent="0.2">
      <c r="BS50185" s="152"/>
      <c r="BT50185" s="153"/>
    </row>
    <row r="50186" spans="71:72" x14ac:dyDescent="0.2">
      <c r="BS50186" s="152"/>
      <c r="BT50186" s="153"/>
    </row>
    <row r="50187" spans="71:72" x14ac:dyDescent="0.2">
      <c r="BS50187" s="152"/>
      <c r="BT50187" s="153"/>
    </row>
    <row r="50188" spans="71:72" x14ac:dyDescent="0.2">
      <c r="BS50188" s="152"/>
      <c r="BT50188" s="153"/>
    </row>
    <row r="50189" spans="71:72" x14ac:dyDescent="0.2">
      <c r="BS50189" s="152"/>
      <c r="BT50189" s="153"/>
    </row>
    <row r="50190" spans="71:72" x14ac:dyDescent="0.2">
      <c r="BS50190" s="152"/>
      <c r="BT50190" s="153"/>
    </row>
    <row r="50191" spans="71:72" x14ac:dyDescent="0.2">
      <c r="BS50191" s="152"/>
      <c r="BT50191" s="153"/>
    </row>
    <row r="50192" spans="71:72" x14ac:dyDescent="0.2">
      <c r="BS50192" s="152"/>
      <c r="BT50192" s="153"/>
    </row>
    <row r="50193" spans="71:72" x14ac:dyDescent="0.2">
      <c r="BS50193" s="152"/>
      <c r="BT50193" s="153"/>
    </row>
    <row r="50194" spans="71:72" x14ac:dyDescent="0.2">
      <c r="BS50194" s="152"/>
      <c r="BT50194" s="153"/>
    </row>
    <row r="50195" spans="71:72" x14ac:dyDescent="0.2">
      <c r="BS50195" s="152"/>
      <c r="BT50195" s="153"/>
    </row>
    <row r="50196" spans="71:72" x14ac:dyDescent="0.2">
      <c r="BS50196" s="152"/>
      <c r="BT50196" s="153"/>
    </row>
    <row r="50197" spans="71:72" x14ac:dyDescent="0.2">
      <c r="BS50197" s="152"/>
      <c r="BT50197" s="153"/>
    </row>
    <row r="50198" spans="71:72" x14ac:dyDescent="0.2">
      <c r="BS50198" s="152"/>
      <c r="BT50198" s="153"/>
    </row>
    <row r="50199" spans="71:72" x14ac:dyDescent="0.2">
      <c r="BS50199" s="152"/>
      <c r="BT50199" s="153"/>
    </row>
    <row r="50200" spans="71:72" x14ac:dyDescent="0.2">
      <c r="BS50200" s="152"/>
      <c r="BT50200" s="153"/>
    </row>
    <row r="50201" spans="71:72" x14ac:dyDescent="0.2">
      <c r="BS50201" s="152"/>
      <c r="BT50201" s="153"/>
    </row>
    <row r="50202" spans="71:72" x14ac:dyDescent="0.2">
      <c r="BS50202" s="152"/>
      <c r="BT50202" s="153"/>
    </row>
    <row r="50203" spans="71:72" x14ac:dyDescent="0.2">
      <c r="BS50203" s="152"/>
      <c r="BT50203" s="153"/>
    </row>
    <row r="50204" spans="71:72" x14ac:dyDescent="0.2">
      <c r="BS50204" s="152"/>
      <c r="BT50204" s="153"/>
    </row>
    <row r="50205" spans="71:72" x14ac:dyDescent="0.2">
      <c r="BS50205" s="152"/>
      <c r="BT50205" s="153"/>
    </row>
    <row r="50206" spans="71:72" x14ac:dyDescent="0.2">
      <c r="BS50206" s="152"/>
      <c r="BT50206" s="153"/>
    </row>
    <row r="50207" spans="71:72" x14ac:dyDescent="0.2">
      <c r="BS50207" s="152"/>
      <c r="BT50207" s="153"/>
    </row>
    <row r="50208" spans="71:72" x14ac:dyDescent="0.2">
      <c r="BS50208" s="152"/>
      <c r="BT50208" s="153"/>
    </row>
    <row r="50209" spans="71:72" x14ac:dyDescent="0.2">
      <c r="BS50209" s="152"/>
      <c r="BT50209" s="153"/>
    </row>
    <row r="50210" spans="71:72" x14ac:dyDescent="0.2">
      <c r="BS50210" s="152"/>
      <c r="BT50210" s="153"/>
    </row>
    <row r="50211" spans="71:72" x14ac:dyDescent="0.2">
      <c r="BS50211" s="152"/>
      <c r="BT50211" s="153"/>
    </row>
    <row r="50212" spans="71:72" x14ac:dyDescent="0.2">
      <c r="BS50212" s="152"/>
      <c r="BT50212" s="153"/>
    </row>
    <row r="50213" spans="71:72" x14ac:dyDescent="0.2">
      <c r="BS50213" s="152"/>
      <c r="BT50213" s="153"/>
    </row>
    <row r="50214" spans="71:72" x14ac:dyDescent="0.2">
      <c r="BS50214" s="152"/>
      <c r="BT50214" s="153"/>
    </row>
    <row r="50215" spans="71:72" x14ac:dyDescent="0.2">
      <c r="BS50215" s="152"/>
      <c r="BT50215" s="153"/>
    </row>
    <row r="50216" spans="71:72" x14ac:dyDescent="0.2">
      <c r="BS50216" s="152"/>
      <c r="BT50216" s="153"/>
    </row>
    <row r="50217" spans="71:72" x14ac:dyDescent="0.2">
      <c r="BS50217" s="152"/>
      <c r="BT50217" s="153"/>
    </row>
    <row r="50218" spans="71:72" x14ac:dyDescent="0.2">
      <c r="BS50218" s="152"/>
      <c r="BT50218" s="153"/>
    </row>
    <row r="50219" spans="71:72" x14ac:dyDescent="0.2">
      <c r="BS50219" s="152"/>
      <c r="BT50219" s="153"/>
    </row>
    <row r="50220" spans="71:72" x14ac:dyDescent="0.2">
      <c r="BS50220" s="152"/>
      <c r="BT50220" s="153"/>
    </row>
    <row r="50221" spans="71:72" x14ac:dyDescent="0.2">
      <c r="BS50221" s="152"/>
      <c r="BT50221" s="153"/>
    </row>
    <row r="50222" spans="71:72" x14ac:dyDescent="0.2">
      <c r="BS50222" s="152"/>
      <c r="BT50222" s="153"/>
    </row>
    <row r="50223" spans="71:72" x14ac:dyDescent="0.2">
      <c r="BS50223" s="152"/>
      <c r="BT50223" s="153"/>
    </row>
    <row r="50224" spans="71:72" x14ac:dyDescent="0.2">
      <c r="BS50224" s="152"/>
      <c r="BT50224" s="153"/>
    </row>
    <row r="50225" spans="71:72" x14ac:dyDescent="0.2">
      <c r="BS50225" s="152"/>
      <c r="BT50225" s="153"/>
    </row>
    <row r="50226" spans="71:72" x14ac:dyDescent="0.2">
      <c r="BS50226" s="152"/>
      <c r="BT50226" s="153"/>
    </row>
    <row r="50227" spans="71:72" x14ac:dyDescent="0.2">
      <c r="BS50227" s="152"/>
      <c r="BT50227" s="153"/>
    </row>
    <row r="50228" spans="71:72" x14ac:dyDescent="0.2">
      <c r="BS50228" s="152"/>
      <c r="BT50228" s="153"/>
    </row>
    <row r="50229" spans="71:72" x14ac:dyDescent="0.2">
      <c r="BS50229" s="152"/>
      <c r="BT50229" s="153"/>
    </row>
    <row r="50230" spans="71:72" x14ac:dyDescent="0.2">
      <c r="BS50230" s="152"/>
      <c r="BT50230" s="153"/>
    </row>
    <row r="50231" spans="71:72" x14ac:dyDescent="0.2">
      <c r="BS50231" s="152"/>
      <c r="BT50231" s="153"/>
    </row>
    <row r="50232" spans="71:72" x14ac:dyDescent="0.2">
      <c r="BS50232" s="152"/>
      <c r="BT50232" s="153"/>
    </row>
    <row r="50233" spans="71:72" x14ac:dyDescent="0.2">
      <c r="BS50233" s="152"/>
      <c r="BT50233" s="153"/>
    </row>
    <row r="50234" spans="71:72" x14ac:dyDescent="0.2">
      <c r="BS50234" s="152"/>
      <c r="BT50234" s="153"/>
    </row>
    <row r="50235" spans="71:72" x14ac:dyDescent="0.2">
      <c r="BS50235" s="152"/>
      <c r="BT50235" s="153"/>
    </row>
    <row r="50236" spans="71:72" x14ac:dyDescent="0.2">
      <c r="BS50236" s="152"/>
      <c r="BT50236" s="153"/>
    </row>
    <row r="50237" spans="71:72" x14ac:dyDescent="0.2">
      <c r="BS50237" s="152"/>
      <c r="BT50237" s="153"/>
    </row>
    <row r="50238" spans="71:72" x14ac:dyDescent="0.2">
      <c r="BS50238" s="152"/>
      <c r="BT50238" s="153"/>
    </row>
    <row r="50239" spans="71:72" x14ac:dyDescent="0.2">
      <c r="BS50239" s="152"/>
      <c r="BT50239" s="153"/>
    </row>
    <row r="50240" spans="71:72" x14ac:dyDescent="0.2">
      <c r="BS50240" s="152"/>
      <c r="BT50240" s="153"/>
    </row>
    <row r="50241" spans="71:72" x14ac:dyDescent="0.2">
      <c r="BS50241" s="152"/>
      <c r="BT50241" s="153"/>
    </row>
    <row r="50242" spans="71:72" x14ac:dyDescent="0.2">
      <c r="BS50242" s="152"/>
      <c r="BT50242" s="153"/>
    </row>
    <row r="50243" spans="71:72" x14ac:dyDescent="0.2">
      <c r="BS50243" s="152"/>
      <c r="BT50243" s="153"/>
    </row>
    <row r="50244" spans="71:72" x14ac:dyDescent="0.2">
      <c r="BS50244" s="152"/>
      <c r="BT50244" s="153"/>
    </row>
    <row r="50245" spans="71:72" x14ac:dyDescent="0.2">
      <c r="BS50245" s="152"/>
      <c r="BT50245" s="153"/>
    </row>
    <row r="50246" spans="71:72" x14ac:dyDescent="0.2">
      <c r="BS50246" s="152"/>
      <c r="BT50246" s="153"/>
    </row>
    <row r="50247" spans="71:72" x14ac:dyDescent="0.2">
      <c r="BS50247" s="152"/>
      <c r="BT50247" s="153"/>
    </row>
    <row r="50248" spans="71:72" x14ac:dyDescent="0.2">
      <c r="BS50248" s="152"/>
      <c r="BT50248" s="153"/>
    </row>
    <row r="50249" spans="71:72" x14ac:dyDescent="0.2">
      <c r="BS50249" s="152"/>
      <c r="BT50249" s="153"/>
    </row>
    <row r="50250" spans="71:72" x14ac:dyDescent="0.2">
      <c r="BS50250" s="152"/>
      <c r="BT50250" s="153"/>
    </row>
    <row r="50251" spans="71:72" x14ac:dyDescent="0.2">
      <c r="BS50251" s="152"/>
      <c r="BT50251" s="153"/>
    </row>
    <row r="50252" spans="71:72" x14ac:dyDescent="0.2">
      <c r="BS50252" s="152"/>
      <c r="BT50252" s="153"/>
    </row>
    <row r="50253" spans="71:72" x14ac:dyDescent="0.2">
      <c r="BS50253" s="152"/>
      <c r="BT50253" s="153"/>
    </row>
    <row r="50254" spans="71:72" x14ac:dyDescent="0.2">
      <c r="BS50254" s="152"/>
      <c r="BT50254" s="153"/>
    </row>
    <row r="50255" spans="71:72" x14ac:dyDescent="0.2">
      <c r="BS50255" s="152"/>
      <c r="BT50255" s="153"/>
    </row>
    <row r="50256" spans="71:72" x14ac:dyDescent="0.2">
      <c r="BS50256" s="152"/>
      <c r="BT50256" s="153"/>
    </row>
    <row r="50257" spans="71:72" x14ac:dyDescent="0.2">
      <c r="BS50257" s="152"/>
      <c r="BT50257" s="153"/>
    </row>
    <row r="50258" spans="71:72" x14ac:dyDescent="0.2">
      <c r="BS50258" s="152"/>
      <c r="BT50258" s="153"/>
    </row>
    <row r="50259" spans="71:72" x14ac:dyDescent="0.2">
      <c r="BS50259" s="152"/>
      <c r="BT50259" s="153"/>
    </row>
    <row r="50260" spans="71:72" x14ac:dyDescent="0.2">
      <c r="BS50260" s="152"/>
      <c r="BT50260" s="153"/>
    </row>
    <row r="50261" spans="71:72" x14ac:dyDescent="0.2">
      <c r="BS50261" s="152"/>
      <c r="BT50261" s="153"/>
    </row>
    <row r="50262" spans="71:72" x14ac:dyDescent="0.2">
      <c r="BS50262" s="152"/>
      <c r="BT50262" s="153"/>
    </row>
    <row r="50263" spans="71:72" x14ac:dyDescent="0.2">
      <c r="BS50263" s="152"/>
      <c r="BT50263" s="153"/>
    </row>
    <row r="50264" spans="71:72" x14ac:dyDescent="0.2">
      <c r="BS50264" s="152"/>
      <c r="BT50264" s="153"/>
    </row>
    <row r="50265" spans="71:72" x14ac:dyDescent="0.2">
      <c r="BS50265" s="152"/>
      <c r="BT50265" s="153"/>
    </row>
    <row r="50266" spans="71:72" x14ac:dyDescent="0.2">
      <c r="BS50266" s="152"/>
      <c r="BT50266" s="153"/>
    </row>
    <row r="50267" spans="71:72" x14ac:dyDescent="0.2">
      <c r="BS50267" s="152"/>
      <c r="BT50267" s="153"/>
    </row>
    <row r="50268" spans="71:72" x14ac:dyDescent="0.2">
      <c r="BS50268" s="152"/>
      <c r="BT50268" s="153"/>
    </row>
    <row r="50269" spans="71:72" x14ac:dyDescent="0.2">
      <c r="BS50269" s="152"/>
      <c r="BT50269" s="153"/>
    </row>
    <row r="50270" spans="71:72" x14ac:dyDescent="0.2">
      <c r="BS50270" s="152"/>
      <c r="BT50270" s="153"/>
    </row>
    <row r="50271" spans="71:72" x14ac:dyDescent="0.2">
      <c r="BS50271" s="152"/>
      <c r="BT50271" s="153"/>
    </row>
    <row r="50272" spans="71:72" x14ac:dyDescent="0.2">
      <c r="BS50272" s="152"/>
      <c r="BT50272" s="153"/>
    </row>
    <row r="50273" spans="71:72" x14ac:dyDescent="0.2">
      <c r="BS50273" s="152"/>
      <c r="BT50273" s="153"/>
    </row>
    <row r="50274" spans="71:72" x14ac:dyDescent="0.2">
      <c r="BS50274" s="152"/>
      <c r="BT50274" s="153"/>
    </row>
    <row r="50275" spans="71:72" x14ac:dyDescent="0.2">
      <c r="BS50275" s="152"/>
      <c r="BT50275" s="153"/>
    </row>
    <row r="50276" spans="71:72" x14ac:dyDescent="0.2">
      <c r="BS50276" s="152"/>
      <c r="BT50276" s="153"/>
    </row>
    <row r="50277" spans="71:72" x14ac:dyDescent="0.2">
      <c r="BS50277" s="152"/>
      <c r="BT50277" s="153"/>
    </row>
    <row r="50278" spans="71:72" x14ac:dyDescent="0.2">
      <c r="BS50278" s="152"/>
      <c r="BT50278" s="153"/>
    </row>
    <row r="50279" spans="71:72" x14ac:dyDescent="0.2">
      <c r="BS50279" s="152"/>
      <c r="BT50279" s="153"/>
    </row>
    <row r="50280" spans="71:72" x14ac:dyDescent="0.2">
      <c r="BS50280" s="152"/>
      <c r="BT50280" s="153"/>
    </row>
    <row r="50281" spans="71:72" x14ac:dyDescent="0.2">
      <c r="BS50281" s="152"/>
      <c r="BT50281" s="153"/>
    </row>
    <row r="50282" spans="71:72" x14ac:dyDescent="0.2">
      <c r="BS50282" s="152"/>
      <c r="BT50282" s="153"/>
    </row>
    <row r="50283" spans="71:72" x14ac:dyDescent="0.2">
      <c r="BS50283" s="152"/>
      <c r="BT50283" s="153"/>
    </row>
    <row r="50284" spans="71:72" x14ac:dyDescent="0.2">
      <c r="BS50284" s="152"/>
      <c r="BT50284" s="153"/>
    </row>
    <row r="50285" spans="71:72" x14ac:dyDescent="0.2">
      <c r="BS50285" s="152"/>
      <c r="BT50285" s="153"/>
    </row>
    <row r="50286" spans="71:72" x14ac:dyDescent="0.2">
      <c r="BS50286" s="152"/>
      <c r="BT50286" s="153"/>
    </row>
    <row r="50287" spans="71:72" x14ac:dyDescent="0.2">
      <c r="BS50287" s="152"/>
      <c r="BT50287" s="153"/>
    </row>
    <row r="50288" spans="71:72" x14ac:dyDescent="0.2">
      <c r="BS50288" s="152"/>
      <c r="BT50288" s="153"/>
    </row>
    <row r="50289" spans="71:72" x14ac:dyDescent="0.2">
      <c r="BS50289" s="152"/>
      <c r="BT50289" s="153"/>
    </row>
    <row r="50290" spans="71:72" x14ac:dyDescent="0.2">
      <c r="BS50290" s="152"/>
      <c r="BT50290" s="153"/>
    </row>
    <row r="50291" spans="71:72" x14ac:dyDescent="0.2">
      <c r="BS50291" s="152"/>
      <c r="BT50291" s="153"/>
    </row>
    <row r="50292" spans="71:72" x14ac:dyDescent="0.2">
      <c r="BS50292" s="152"/>
      <c r="BT50292" s="153"/>
    </row>
    <row r="50293" spans="71:72" x14ac:dyDescent="0.2">
      <c r="BS50293" s="152"/>
      <c r="BT50293" s="153"/>
    </row>
    <row r="50294" spans="71:72" x14ac:dyDescent="0.2">
      <c r="BS50294" s="152"/>
      <c r="BT50294" s="153"/>
    </row>
    <row r="50295" spans="71:72" x14ac:dyDescent="0.2">
      <c r="BS50295" s="152"/>
      <c r="BT50295" s="153"/>
    </row>
    <row r="50296" spans="71:72" x14ac:dyDescent="0.2">
      <c r="BS50296" s="152"/>
      <c r="BT50296" s="153"/>
    </row>
    <row r="50297" spans="71:72" x14ac:dyDescent="0.2">
      <c r="BS50297" s="152"/>
      <c r="BT50297" s="153"/>
    </row>
    <row r="50298" spans="71:72" x14ac:dyDescent="0.2">
      <c r="BS50298" s="152"/>
      <c r="BT50298" s="153"/>
    </row>
    <row r="50299" spans="71:72" x14ac:dyDescent="0.2">
      <c r="BS50299" s="152"/>
      <c r="BT50299" s="153"/>
    </row>
    <row r="50300" spans="71:72" x14ac:dyDescent="0.2">
      <c r="BS50300" s="152"/>
      <c r="BT50300" s="153"/>
    </row>
    <row r="50301" spans="71:72" x14ac:dyDescent="0.2">
      <c r="BS50301" s="152"/>
      <c r="BT50301" s="153"/>
    </row>
    <row r="50302" spans="71:72" x14ac:dyDescent="0.2">
      <c r="BS50302" s="152"/>
      <c r="BT50302" s="153"/>
    </row>
    <row r="50303" spans="71:72" x14ac:dyDescent="0.2">
      <c r="BS50303" s="152"/>
      <c r="BT50303" s="153"/>
    </row>
    <row r="50304" spans="71:72" x14ac:dyDescent="0.2">
      <c r="BS50304" s="152"/>
      <c r="BT50304" s="153"/>
    </row>
    <row r="50305" spans="71:72" x14ac:dyDescent="0.2">
      <c r="BS50305" s="152"/>
      <c r="BT50305" s="153"/>
    </row>
    <row r="50306" spans="71:72" x14ac:dyDescent="0.2">
      <c r="BS50306" s="152"/>
      <c r="BT50306" s="153"/>
    </row>
    <row r="50307" spans="71:72" x14ac:dyDescent="0.2">
      <c r="BS50307" s="152"/>
      <c r="BT50307" s="153"/>
    </row>
    <row r="50308" spans="71:72" x14ac:dyDescent="0.2">
      <c r="BS50308" s="152"/>
      <c r="BT50308" s="153"/>
    </row>
    <row r="50309" spans="71:72" x14ac:dyDescent="0.2">
      <c r="BS50309" s="152"/>
      <c r="BT50309" s="153"/>
    </row>
    <row r="50310" spans="71:72" x14ac:dyDescent="0.2">
      <c r="BS50310" s="152"/>
      <c r="BT50310" s="153"/>
    </row>
    <row r="50311" spans="71:72" x14ac:dyDescent="0.2">
      <c r="BS50311" s="152"/>
      <c r="BT50311" s="153"/>
    </row>
    <row r="50312" spans="71:72" x14ac:dyDescent="0.2">
      <c r="BS50312" s="152"/>
      <c r="BT50312" s="153"/>
    </row>
    <row r="50313" spans="71:72" x14ac:dyDescent="0.2">
      <c r="BS50313" s="152"/>
      <c r="BT50313" s="153"/>
    </row>
    <row r="50314" spans="71:72" x14ac:dyDescent="0.2">
      <c r="BS50314" s="152"/>
      <c r="BT50314" s="153"/>
    </row>
    <row r="50315" spans="71:72" x14ac:dyDescent="0.2">
      <c r="BS50315" s="152"/>
      <c r="BT50315" s="153"/>
    </row>
    <row r="50316" spans="71:72" x14ac:dyDescent="0.2">
      <c r="BS50316" s="152"/>
      <c r="BT50316" s="153"/>
    </row>
    <row r="50317" spans="71:72" x14ac:dyDescent="0.2">
      <c r="BS50317" s="152"/>
      <c r="BT50317" s="153"/>
    </row>
    <row r="50318" spans="71:72" x14ac:dyDescent="0.2">
      <c r="BS50318" s="152"/>
      <c r="BT50318" s="153"/>
    </row>
    <row r="50319" spans="71:72" x14ac:dyDescent="0.2">
      <c r="BS50319" s="152"/>
      <c r="BT50319" s="153"/>
    </row>
    <row r="50320" spans="71:72" x14ac:dyDescent="0.2">
      <c r="BS50320" s="152"/>
      <c r="BT50320" s="153"/>
    </row>
    <row r="50321" spans="71:72" x14ac:dyDescent="0.2">
      <c r="BS50321" s="152"/>
      <c r="BT50321" s="153"/>
    </row>
    <row r="50322" spans="71:72" x14ac:dyDescent="0.2">
      <c r="BS50322" s="152"/>
      <c r="BT50322" s="153"/>
    </row>
    <row r="50323" spans="71:72" x14ac:dyDescent="0.2">
      <c r="BS50323" s="152"/>
      <c r="BT50323" s="153"/>
    </row>
    <row r="50324" spans="71:72" x14ac:dyDescent="0.2">
      <c r="BS50324" s="152"/>
      <c r="BT50324" s="153"/>
    </row>
    <row r="50325" spans="71:72" x14ac:dyDescent="0.2">
      <c r="BS50325" s="152"/>
      <c r="BT50325" s="153"/>
    </row>
    <row r="50326" spans="71:72" x14ac:dyDescent="0.2">
      <c r="BS50326" s="152"/>
      <c r="BT50326" s="153"/>
    </row>
    <row r="50327" spans="71:72" x14ac:dyDescent="0.2">
      <c r="BS50327" s="152"/>
      <c r="BT50327" s="153"/>
    </row>
    <row r="50328" spans="71:72" x14ac:dyDescent="0.2">
      <c r="BS50328" s="152"/>
      <c r="BT50328" s="153"/>
    </row>
    <row r="50329" spans="71:72" x14ac:dyDescent="0.2">
      <c r="BS50329" s="152"/>
      <c r="BT50329" s="153"/>
    </row>
    <row r="50330" spans="71:72" x14ac:dyDescent="0.2">
      <c r="BS50330" s="152"/>
      <c r="BT50330" s="153"/>
    </row>
    <row r="50331" spans="71:72" x14ac:dyDescent="0.2">
      <c r="BS50331" s="152"/>
      <c r="BT50331" s="153"/>
    </row>
    <row r="50332" spans="71:72" x14ac:dyDescent="0.2">
      <c r="BS50332" s="152"/>
      <c r="BT50332" s="153"/>
    </row>
    <row r="50333" spans="71:72" x14ac:dyDescent="0.2">
      <c r="BS50333" s="152"/>
      <c r="BT50333" s="153"/>
    </row>
    <row r="50334" spans="71:72" x14ac:dyDescent="0.2">
      <c r="BS50334" s="152"/>
      <c r="BT50334" s="153"/>
    </row>
    <row r="50335" spans="71:72" x14ac:dyDescent="0.2">
      <c r="BS50335" s="152"/>
      <c r="BT50335" s="153"/>
    </row>
    <row r="50336" spans="71:72" x14ac:dyDescent="0.2">
      <c r="BS50336" s="152"/>
      <c r="BT50336" s="153"/>
    </row>
    <row r="50337" spans="71:72" x14ac:dyDescent="0.2">
      <c r="BS50337" s="152"/>
      <c r="BT50337" s="153"/>
    </row>
    <row r="50338" spans="71:72" x14ac:dyDescent="0.2">
      <c r="BS50338" s="152"/>
      <c r="BT50338" s="153"/>
    </row>
    <row r="50339" spans="71:72" x14ac:dyDescent="0.2">
      <c r="BS50339" s="152"/>
      <c r="BT50339" s="153"/>
    </row>
    <row r="50340" spans="71:72" x14ac:dyDescent="0.2">
      <c r="BS50340" s="152"/>
      <c r="BT50340" s="153"/>
    </row>
    <row r="50341" spans="71:72" x14ac:dyDescent="0.2">
      <c r="BS50341" s="152"/>
      <c r="BT50341" s="153"/>
    </row>
    <row r="50342" spans="71:72" x14ac:dyDescent="0.2">
      <c r="BS50342" s="152"/>
      <c r="BT50342" s="153"/>
    </row>
    <row r="50343" spans="71:72" x14ac:dyDescent="0.2">
      <c r="BS50343" s="152"/>
      <c r="BT50343" s="153"/>
    </row>
    <row r="50344" spans="71:72" x14ac:dyDescent="0.2">
      <c r="BS50344" s="152"/>
      <c r="BT50344" s="153"/>
    </row>
    <row r="50345" spans="71:72" x14ac:dyDescent="0.2">
      <c r="BS50345" s="152"/>
      <c r="BT50345" s="153"/>
    </row>
    <row r="50346" spans="71:72" x14ac:dyDescent="0.2">
      <c r="BS50346" s="152"/>
      <c r="BT50346" s="153"/>
    </row>
    <row r="50347" spans="71:72" x14ac:dyDescent="0.2">
      <c r="BS50347" s="152"/>
      <c r="BT50347" s="153"/>
    </row>
    <row r="50348" spans="71:72" x14ac:dyDescent="0.2">
      <c r="BS50348" s="152"/>
      <c r="BT50348" s="153"/>
    </row>
    <row r="50349" spans="71:72" x14ac:dyDescent="0.2">
      <c r="BS50349" s="152"/>
      <c r="BT50349" s="153"/>
    </row>
    <row r="50350" spans="71:72" x14ac:dyDescent="0.2">
      <c r="BS50350" s="152"/>
      <c r="BT50350" s="153"/>
    </row>
    <row r="50351" spans="71:72" x14ac:dyDescent="0.2">
      <c r="BS50351" s="152"/>
      <c r="BT50351" s="153"/>
    </row>
    <row r="50352" spans="71:72" x14ac:dyDescent="0.2">
      <c r="BS50352" s="152"/>
      <c r="BT50352" s="153"/>
    </row>
    <row r="50353" spans="71:72" x14ac:dyDescent="0.2">
      <c r="BS50353" s="152"/>
      <c r="BT50353" s="153"/>
    </row>
    <row r="50354" spans="71:72" x14ac:dyDescent="0.2">
      <c r="BS50354" s="152"/>
      <c r="BT50354" s="153"/>
    </row>
    <row r="50355" spans="71:72" x14ac:dyDescent="0.2">
      <c r="BS50355" s="152"/>
      <c r="BT50355" s="153"/>
    </row>
    <row r="50356" spans="71:72" x14ac:dyDescent="0.2">
      <c r="BS50356" s="152"/>
      <c r="BT50356" s="153"/>
    </row>
    <row r="50357" spans="71:72" x14ac:dyDescent="0.2">
      <c r="BS50357" s="152"/>
      <c r="BT50357" s="153"/>
    </row>
    <row r="50358" spans="71:72" x14ac:dyDescent="0.2">
      <c r="BS50358" s="152"/>
      <c r="BT50358" s="153"/>
    </row>
    <row r="50359" spans="71:72" x14ac:dyDescent="0.2">
      <c r="BS50359" s="152"/>
      <c r="BT50359" s="153"/>
    </row>
    <row r="50360" spans="71:72" x14ac:dyDescent="0.2">
      <c r="BS50360" s="152"/>
      <c r="BT50360" s="153"/>
    </row>
    <row r="50361" spans="71:72" x14ac:dyDescent="0.2">
      <c r="BS50361" s="152"/>
      <c r="BT50361" s="153"/>
    </row>
    <row r="50362" spans="71:72" x14ac:dyDescent="0.2">
      <c r="BS50362" s="152"/>
      <c r="BT50362" s="153"/>
    </row>
    <row r="50363" spans="71:72" x14ac:dyDescent="0.2">
      <c r="BS50363" s="152"/>
      <c r="BT50363" s="153"/>
    </row>
    <row r="50364" spans="71:72" x14ac:dyDescent="0.2">
      <c r="BS50364" s="152"/>
      <c r="BT50364" s="153"/>
    </row>
    <row r="50365" spans="71:72" x14ac:dyDescent="0.2">
      <c r="BS50365" s="152"/>
      <c r="BT50365" s="153"/>
    </row>
    <row r="50366" spans="71:72" x14ac:dyDescent="0.2">
      <c r="BS50366" s="152"/>
      <c r="BT50366" s="153"/>
    </row>
    <row r="50367" spans="71:72" x14ac:dyDescent="0.2">
      <c r="BS50367" s="152"/>
      <c r="BT50367" s="153"/>
    </row>
    <row r="50368" spans="71:72" x14ac:dyDescent="0.2">
      <c r="BS50368" s="152"/>
      <c r="BT50368" s="153"/>
    </row>
    <row r="50369" spans="71:72" x14ac:dyDescent="0.2">
      <c r="BS50369" s="152"/>
      <c r="BT50369" s="153"/>
    </row>
    <row r="50370" spans="71:72" x14ac:dyDescent="0.2">
      <c r="BS50370" s="152"/>
      <c r="BT50370" s="153"/>
    </row>
    <row r="50371" spans="71:72" x14ac:dyDescent="0.2">
      <c r="BS50371" s="152"/>
      <c r="BT50371" s="153"/>
    </row>
    <row r="50372" spans="71:72" x14ac:dyDescent="0.2">
      <c r="BS50372" s="152"/>
      <c r="BT50372" s="153"/>
    </row>
    <row r="50373" spans="71:72" x14ac:dyDescent="0.2">
      <c r="BS50373" s="152"/>
      <c r="BT50373" s="153"/>
    </row>
    <row r="50374" spans="71:72" x14ac:dyDescent="0.2">
      <c r="BS50374" s="152"/>
      <c r="BT50374" s="153"/>
    </row>
    <row r="50375" spans="71:72" x14ac:dyDescent="0.2">
      <c r="BS50375" s="152"/>
      <c r="BT50375" s="153"/>
    </row>
    <row r="50376" spans="71:72" x14ac:dyDescent="0.2">
      <c r="BS50376" s="152"/>
      <c r="BT50376" s="153"/>
    </row>
    <row r="50377" spans="71:72" x14ac:dyDescent="0.2">
      <c r="BS50377" s="152"/>
      <c r="BT50377" s="153"/>
    </row>
    <row r="50378" spans="71:72" x14ac:dyDescent="0.2">
      <c r="BS50378" s="152"/>
      <c r="BT50378" s="153"/>
    </row>
    <row r="50379" spans="71:72" x14ac:dyDescent="0.2">
      <c r="BS50379" s="152"/>
      <c r="BT50379" s="153"/>
    </row>
    <row r="50380" spans="71:72" x14ac:dyDescent="0.2">
      <c r="BS50380" s="152"/>
      <c r="BT50380" s="153"/>
    </row>
    <row r="50381" spans="71:72" x14ac:dyDescent="0.2">
      <c r="BS50381" s="152"/>
      <c r="BT50381" s="153"/>
    </row>
    <row r="50382" spans="71:72" x14ac:dyDescent="0.2">
      <c r="BS50382" s="152"/>
      <c r="BT50382" s="153"/>
    </row>
    <row r="50383" spans="71:72" x14ac:dyDescent="0.2">
      <c r="BS50383" s="152"/>
      <c r="BT50383" s="153"/>
    </row>
    <row r="50384" spans="71:72" x14ac:dyDescent="0.2">
      <c r="BS50384" s="152"/>
      <c r="BT50384" s="153"/>
    </row>
    <row r="50385" spans="71:72" x14ac:dyDescent="0.2">
      <c r="BS50385" s="152"/>
      <c r="BT50385" s="153"/>
    </row>
    <row r="50386" spans="71:72" x14ac:dyDescent="0.2">
      <c r="BS50386" s="152"/>
      <c r="BT50386" s="153"/>
    </row>
    <row r="50387" spans="71:72" x14ac:dyDescent="0.2">
      <c r="BS50387" s="152"/>
      <c r="BT50387" s="153"/>
    </row>
    <row r="50388" spans="71:72" x14ac:dyDescent="0.2">
      <c r="BS50388" s="152"/>
      <c r="BT50388" s="153"/>
    </row>
    <row r="50389" spans="71:72" x14ac:dyDescent="0.2">
      <c r="BS50389" s="152"/>
      <c r="BT50389" s="153"/>
    </row>
    <row r="50390" spans="71:72" x14ac:dyDescent="0.2">
      <c r="BS50390" s="152"/>
      <c r="BT50390" s="153"/>
    </row>
    <row r="50391" spans="71:72" x14ac:dyDescent="0.2">
      <c r="BS50391" s="152"/>
      <c r="BT50391" s="153"/>
    </row>
    <row r="50392" spans="71:72" x14ac:dyDescent="0.2">
      <c r="BS50392" s="152"/>
      <c r="BT50392" s="153"/>
    </row>
    <row r="50393" spans="71:72" x14ac:dyDescent="0.2">
      <c r="BS50393" s="152"/>
      <c r="BT50393" s="153"/>
    </row>
    <row r="50394" spans="71:72" x14ac:dyDescent="0.2">
      <c r="BS50394" s="152"/>
      <c r="BT50394" s="153"/>
    </row>
    <row r="50395" spans="71:72" x14ac:dyDescent="0.2">
      <c r="BS50395" s="152"/>
      <c r="BT50395" s="153"/>
    </row>
    <row r="50396" spans="71:72" x14ac:dyDescent="0.2">
      <c r="BS50396" s="152"/>
      <c r="BT50396" s="153"/>
    </row>
    <row r="50397" spans="71:72" x14ac:dyDescent="0.2">
      <c r="BS50397" s="152"/>
      <c r="BT50397" s="153"/>
    </row>
    <row r="50398" spans="71:72" x14ac:dyDescent="0.2">
      <c r="BS50398" s="152"/>
      <c r="BT50398" s="153"/>
    </row>
    <row r="50399" spans="71:72" x14ac:dyDescent="0.2">
      <c r="BS50399" s="152"/>
      <c r="BT50399" s="153"/>
    </row>
    <row r="50400" spans="71:72" x14ac:dyDescent="0.2">
      <c r="BS50400" s="152"/>
      <c r="BT50400" s="153"/>
    </row>
    <row r="50401" spans="71:72" x14ac:dyDescent="0.2">
      <c r="BS50401" s="152"/>
      <c r="BT50401" s="153"/>
    </row>
    <row r="50402" spans="71:72" x14ac:dyDescent="0.2">
      <c r="BS50402" s="152"/>
      <c r="BT50402" s="153"/>
    </row>
    <row r="50403" spans="71:72" x14ac:dyDescent="0.2">
      <c r="BS50403" s="152"/>
      <c r="BT50403" s="153"/>
    </row>
    <row r="50404" spans="71:72" x14ac:dyDescent="0.2">
      <c r="BS50404" s="152"/>
      <c r="BT50404" s="153"/>
    </row>
    <row r="50405" spans="71:72" x14ac:dyDescent="0.2">
      <c r="BS50405" s="152"/>
      <c r="BT50405" s="153"/>
    </row>
    <row r="50406" spans="71:72" x14ac:dyDescent="0.2">
      <c r="BS50406" s="152"/>
      <c r="BT50406" s="153"/>
    </row>
    <row r="50407" spans="71:72" x14ac:dyDescent="0.2">
      <c r="BS50407" s="152"/>
      <c r="BT50407" s="153"/>
    </row>
    <row r="50408" spans="71:72" x14ac:dyDescent="0.2">
      <c r="BS50408" s="152"/>
      <c r="BT50408" s="153"/>
    </row>
    <row r="50409" spans="71:72" x14ac:dyDescent="0.2">
      <c r="BS50409" s="152"/>
      <c r="BT50409" s="153"/>
    </row>
    <row r="50410" spans="71:72" x14ac:dyDescent="0.2">
      <c r="BS50410" s="152"/>
      <c r="BT50410" s="153"/>
    </row>
    <row r="50411" spans="71:72" x14ac:dyDescent="0.2">
      <c r="BS50411" s="152"/>
      <c r="BT50411" s="153"/>
    </row>
    <row r="50412" spans="71:72" x14ac:dyDescent="0.2">
      <c r="BS50412" s="152"/>
      <c r="BT50412" s="153"/>
    </row>
    <row r="50413" spans="71:72" x14ac:dyDescent="0.2">
      <c r="BS50413" s="152"/>
      <c r="BT50413" s="153"/>
    </row>
    <row r="50414" spans="71:72" x14ac:dyDescent="0.2">
      <c r="BS50414" s="152"/>
      <c r="BT50414" s="153"/>
    </row>
    <row r="50415" spans="71:72" x14ac:dyDescent="0.2">
      <c r="BS50415" s="152"/>
      <c r="BT50415" s="153"/>
    </row>
    <row r="50416" spans="71:72" x14ac:dyDescent="0.2">
      <c r="BS50416" s="152"/>
      <c r="BT50416" s="153"/>
    </row>
    <row r="50417" spans="71:72" x14ac:dyDescent="0.2">
      <c r="BS50417" s="152"/>
      <c r="BT50417" s="153"/>
    </row>
    <row r="50418" spans="71:72" x14ac:dyDescent="0.2">
      <c r="BS50418" s="152"/>
      <c r="BT50418" s="153"/>
    </row>
    <row r="50419" spans="71:72" x14ac:dyDescent="0.2">
      <c r="BS50419" s="152"/>
      <c r="BT50419" s="153"/>
    </row>
    <row r="50420" spans="71:72" x14ac:dyDescent="0.2">
      <c r="BS50420" s="152"/>
      <c r="BT50420" s="153"/>
    </row>
    <row r="50421" spans="71:72" x14ac:dyDescent="0.2">
      <c r="BS50421" s="152"/>
      <c r="BT50421" s="153"/>
    </row>
    <row r="50422" spans="71:72" x14ac:dyDescent="0.2">
      <c r="BS50422" s="152"/>
      <c r="BT50422" s="153"/>
    </row>
    <row r="50423" spans="71:72" x14ac:dyDescent="0.2">
      <c r="BS50423" s="152"/>
      <c r="BT50423" s="153"/>
    </row>
    <row r="50424" spans="71:72" x14ac:dyDescent="0.2">
      <c r="BS50424" s="152"/>
      <c r="BT50424" s="153"/>
    </row>
    <row r="50425" spans="71:72" x14ac:dyDescent="0.2">
      <c r="BS50425" s="152"/>
      <c r="BT50425" s="153"/>
    </row>
    <row r="50426" spans="71:72" x14ac:dyDescent="0.2">
      <c r="BS50426" s="152"/>
      <c r="BT50426" s="153"/>
    </row>
    <row r="50427" spans="71:72" x14ac:dyDescent="0.2">
      <c r="BS50427" s="152"/>
      <c r="BT50427" s="153"/>
    </row>
    <row r="50428" spans="71:72" x14ac:dyDescent="0.2">
      <c r="BS50428" s="152"/>
      <c r="BT50428" s="153"/>
    </row>
    <row r="50429" spans="71:72" x14ac:dyDescent="0.2">
      <c r="BS50429" s="152"/>
      <c r="BT50429" s="153"/>
    </row>
    <row r="50430" spans="71:72" x14ac:dyDescent="0.2">
      <c r="BS50430" s="152"/>
      <c r="BT50430" s="153"/>
    </row>
    <row r="50431" spans="71:72" x14ac:dyDescent="0.2">
      <c r="BS50431" s="152"/>
      <c r="BT50431" s="153"/>
    </row>
    <row r="50432" spans="71:72" x14ac:dyDescent="0.2">
      <c r="BS50432" s="152"/>
      <c r="BT50432" s="153"/>
    </row>
    <row r="50433" spans="71:72" x14ac:dyDescent="0.2">
      <c r="BS50433" s="152"/>
      <c r="BT50433" s="153"/>
    </row>
    <row r="50434" spans="71:72" x14ac:dyDescent="0.2">
      <c r="BS50434" s="152"/>
      <c r="BT50434" s="153"/>
    </row>
    <row r="50435" spans="71:72" x14ac:dyDescent="0.2">
      <c r="BS50435" s="152"/>
      <c r="BT50435" s="153"/>
    </row>
    <row r="50436" spans="71:72" x14ac:dyDescent="0.2">
      <c r="BS50436" s="152"/>
      <c r="BT50436" s="153"/>
    </row>
    <row r="50437" spans="71:72" x14ac:dyDescent="0.2">
      <c r="BS50437" s="152"/>
      <c r="BT50437" s="153"/>
    </row>
    <row r="50438" spans="71:72" x14ac:dyDescent="0.2">
      <c r="BS50438" s="152"/>
      <c r="BT50438" s="153"/>
    </row>
    <row r="50439" spans="71:72" x14ac:dyDescent="0.2">
      <c r="BS50439" s="152"/>
      <c r="BT50439" s="153"/>
    </row>
    <row r="50440" spans="71:72" x14ac:dyDescent="0.2">
      <c r="BS50440" s="152"/>
      <c r="BT50440" s="153"/>
    </row>
    <row r="50441" spans="71:72" x14ac:dyDescent="0.2">
      <c r="BS50441" s="152"/>
      <c r="BT50441" s="153"/>
    </row>
    <row r="50442" spans="71:72" x14ac:dyDescent="0.2">
      <c r="BS50442" s="152"/>
      <c r="BT50442" s="153"/>
    </row>
    <row r="50443" spans="71:72" x14ac:dyDescent="0.2">
      <c r="BS50443" s="152"/>
      <c r="BT50443" s="153"/>
    </row>
    <row r="50444" spans="71:72" x14ac:dyDescent="0.2">
      <c r="BS50444" s="152"/>
      <c r="BT50444" s="153"/>
    </row>
    <row r="50445" spans="71:72" x14ac:dyDescent="0.2">
      <c r="BS50445" s="152"/>
      <c r="BT50445" s="153"/>
    </row>
    <row r="50446" spans="71:72" x14ac:dyDescent="0.2">
      <c r="BS50446" s="152"/>
      <c r="BT50446" s="153"/>
    </row>
    <row r="50447" spans="71:72" x14ac:dyDescent="0.2">
      <c r="BS50447" s="152"/>
      <c r="BT50447" s="153"/>
    </row>
    <row r="50448" spans="71:72" x14ac:dyDescent="0.2">
      <c r="BS50448" s="152"/>
      <c r="BT50448" s="153"/>
    </row>
    <row r="50449" spans="71:72" x14ac:dyDescent="0.2">
      <c r="BS50449" s="152"/>
      <c r="BT50449" s="153"/>
    </row>
    <row r="50450" spans="71:72" x14ac:dyDescent="0.2">
      <c r="BS50450" s="152"/>
      <c r="BT50450" s="153"/>
    </row>
    <row r="50451" spans="71:72" x14ac:dyDescent="0.2">
      <c r="BS50451" s="152"/>
      <c r="BT50451" s="153"/>
    </row>
    <row r="50452" spans="71:72" x14ac:dyDescent="0.2">
      <c r="BS50452" s="152"/>
      <c r="BT50452" s="153"/>
    </row>
    <row r="50453" spans="71:72" x14ac:dyDescent="0.2">
      <c r="BS50453" s="152"/>
      <c r="BT50453" s="153"/>
    </row>
    <row r="50454" spans="71:72" x14ac:dyDescent="0.2">
      <c r="BS50454" s="152"/>
      <c r="BT50454" s="153"/>
    </row>
    <row r="50455" spans="71:72" x14ac:dyDescent="0.2">
      <c r="BS50455" s="152"/>
      <c r="BT50455" s="153"/>
    </row>
    <row r="50456" spans="71:72" x14ac:dyDescent="0.2">
      <c r="BS50456" s="152"/>
      <c r="BT50456" s="153"/>
    </row>
    <row r="50457" spans="71:72" x14ac:dyDescent="0.2">
      <c r="BS50457" s="152"/>
      <c r="BT50457" s="153"/>
    </row>
    <row r="50458" spans="71:72" x14ac:dyDescent="0.2">
      <c r="BS50458" s="152"/>
      <c r="BT50458" s="153"/>
    </row>
    <row r="50459" spans="71:72" x14ac:dyDescent="0.2">
      <c r="BS50459" s="152"/>
      <c r="BT50459" s="153"/>
    </row>
    <row r="50460" spans="71:72" x14ac:dyDescent="0.2">
      <c r="BS50460" s="152"/>
      <c r="BT50460" s="153"/>
    </row>
    <row r="50461" spans="71:72" x14ac:dyDescent="0.2">
      <c r="BS50461" s="152"/>
      <c r="BT50461" s="153"/>
    </row>
    <row r="50462" spans="71:72" x14ac:dyDescent="0.2">
      <c r="BS50462" s="152"/>
      <c r="BT50462" s="153"/>
    </row>
    <row r="50463" spans="71:72" x14ac:dyDescent="0.2">
      <c r="BS50463" s="152"/>
      <c r="BT50463" s="153"/>
    </row>
    <row r="50464" spans="71:72" x14ac:dyDescent="0.2">
      <c r="BS50464" s="152"/>
      <c r="BT50464" s="153"/>
    </row>
    <row r="50465" spans="71:72" x14ac:dyDescent="0.2">
      <c r="BS50465" s="152"/>
      <c r="BT50465" s="153"/>
    </row>
    <row r="50466" spans="71:72" x14ac:dyDescent="0.2">
      <c r="BS50466" s="152"/>
      <c r="BT50466" s="153"/>
    </row>
    <row r="50467" spans="71:72" x14ac:dyDescent="0.2">
      <c r="BS50467" s="152"/>
      <c r="BT50467" s="153"/>
    </row>
    <row r="50468" spans="71:72" x14ac:dyDescent="0.2">
      <c r="BS50468" s="152"/>
      <c r="BT50468" s="153"/>
    </row>
    <row r="50469" spans="71:72" x14ac:dyDescent="0.2">
      <c r="BS50469" s="152"/>
      <c r="BT50469" s="153"/>
    </row>
    <row r="50470" spans="71:72" x14ac:dyDescent="0.2">
      <c r="BS50470" s="152"/>
      <c r="BT50470" s="153"/>
    </row>
    <row r="50471" spans="71:72" x14ac:dyDescent="0.2">
      <c r="BS50471" s="152"/>
      <c r="BT50471" s="153"/>
    </row>
    <row r="50472" spans="71:72" x14ac:dyDescent="0.2">
      <c r="BS50472" s="152"/>
      <c r="BT50472" s="153"/>
    </row>
    <row r="50473" spans="71:72" x14ac:dyDescent="0.2">
      <c r="BS50473" s="152"/>
      <c r="BT50473" s="153"/>
    </row>
    <row r="50474" spans="71:72" x14ac:dyDescent="0.2">
      <c r="BS50474" s="152"/>
      <c r="BT50474" s="153"/>
    </row>
    <row r="50475" spans="71:72" x14ac:dyDescent="0.2">
      <c r="BS50475" s="152"/>
      <c r="BT50475" s="153"/>
    </row>
    <row r="50476" spans="71:72" x14ac:dyDescent="0.2">
      <c r="BS50476" s="152"/>
      <c r="BT50476" s="153"/>
    </row>
    <row r="50477" spans="71:72" x14ac:dyDescent="0.2">
      <c r="BS50477" s="152"/>
      <c r="BT50477" s="153"/>
    </row>
    <row r="50478" spans="71:72" x14ac:dyDescent="0.2">
      <c r="BS50478" s="152"/>
      <c r="BT50478" s="153"/>
    </row>
    <row r="50479" spans="71:72" x14ac:dyDescent="0.2">
      <c r="BS50479" s="152"/>
      <c r="BT50479" s="153"/>
    </row>
    <row r="50480" spans="71:72" x14ac:dyDescent="0.2">
      <c r="BS50480" s="152"/>
      <c r="BT50480" s="153"/>
    </row>
    <row r="50481" spans="71:72" x14ac:dyDescent="0.2">
      <c r="BS50481" s="152"/>
      <c r="BT50481" s="153"/>
    </row>
    <row r="50482" spans="71:72" x14ac:dyDescent="0.2">
      <c r="BS50482" s="152"/>
      <c r="BT50482" s="153"/>
    </row>
    <row r="50483" spans="71:72" x14ac:dyDescent="0.2">
      <c r="BS50483" s="152"/>
      <c r="BT50483" s="153"/>
    </row>
    <row r="50484" spans="71:72" x14ac:dyDescent="0.2">
      <c r="BS50484" s="152"/>
      <c r="BT50484" s="153"/>
    </row>
    <row r="50485" spans="71:72" x14ac:dyDescent="0.2">
      <c r="BS50485" s="152"/>
      <c r="BT50485" s="153"/>
    </row>
    <row r="50486" spans="71:72" x14ac:dyDescent="0.2">
      <c r="BS50486" s="152"/>
      <c r="BT50486" s="153"/>
    </row>
    <row r="50487" spans="71:72" x14ac:dyDescent="0.2">
      <c r="BS50487" s="152"/>
      <c r="BT50487" s="153"/>
    </row>
    <row r="50488" spans="71:72" x14ac:dyDescent="0.2">
      <c r="BS50488" s="152"/>
      <c r="BT50488" s="153"/>
    </row>
    <row r="50489" spans="71:72" x14ac:dyDescent="0.2">
      <c r="BS50489" s="152"/>
      <c r="BT50489" s="153"/>
    </row>
    <row r="50490" spans="71:72" x14ac:dyDescent="0.2">
      <c r="BS50490" s="152"/>
      <c r="BT50490" s="153"/>
    </row>
    <row r="50491" spans="71:72" x14ac:dyDescent="0.2">
      <c r="BS50491" s="152"/>
      <c r="BT50491" s="153"/>
    </row>
    <row r="50492" spans="71:72" x14ac:dyDescent="0.2">
      <c r="BS50492" s="152"/>
      <c r="BT50492" s="153"/>
    </row>
    <row r="50493" spans="71:72" x14ac:dyDescent="0.2">
      <c r="BS50493" s="152"/>
      <c r="BT50493" s="153"/>
    </row>
    <row r="50494" spans="71:72" x14ac:dyDescent="0.2">
      <c r="BS50494" s="152"/>
      <c r="BT50494" s="153"/>
    </row>
    <row r="50495" spans="71:72" x14ac:dyDescent="0.2">
      <c r="BS50495" s="152"/>
      <c r="BT50495" s="153"/>
    </row>
    <row r="50496" spans="71:72" x14ac:dyDescent="0.2">
      <c r="BS50496" s="152"/>
      <c r="BT50496" s="153"/>
    </row>
    <row r="50497" spans="71:72" x14ac:dyDescent="0.2">
      <c r="BS50497" s="152"/>
      <c r="BT50497" s="153"/>
    </row>
    <row r="50498" spans="71:72" x14ac:dyDescent="0.2">
      <c r="BS50498" s="152"/>
      <c r="BT50498" s="153"/>
    </row>
    <row r="50499" spans="71:72" x14ac:dyDescent="0.2">
      <c r="BS50499" s="152"/>
      <c r="BT50499" s="153"/>
    </row>
    <row r="50500" spans="71:72" x14ac:dyDescent="0.2">
      <c r="BS50500" s="152"/>
      <c r="BT50500" s="153"/>
    </row>
    <row r="50501" spans="71:72" x14ac:dyDescent="0.2">
      <c r="BS50501" s="152"/>
      <c r="BT50501" s="153"/>
    </row>
    <row r="50502" spans="71:72" x14ac:dyDescent="0.2">
      <c r="BS50502" s="152"/>
      <c r="BT50502" s="153"/>
    </row>
    <row r="50503" spans="71:72" x14ac:dyDescent="0.2">
      <c r="BS50503" s="152"/>
      <c r="BT50503" s="153"/>
    </row>
    <row r="50504" spans="71:72" x14ac:dyDescent="0.2">
      <c r="BS50504" s="152"/>
      <c r="BT50504" s="153"/>
    </row>
    <row r="50505" spans="71:72" x14ac:dyDescent="0.2">
      <c r="BS50505" s="152"/>
      <c r="BT50505" s="153"/>
    </row>
    <row r="50506" spans="71:72" x14ac:dyDescent="0.2">
      <c r="BS50506" s="152"/>
      <c r="BT50506" s="153"/>
    </row>
    <row r="50507" spans="71:72" x14ac:dyDescent="0.2">
      <c r="BS50507" s="152"/>
      <c r="BT50507" s="153"/>
    </row>
    <row r="50508" spans="71:72" x14ac:dyDescent="0.2">
      <c r="BS50508" s="152"/>
      <c r="BT50508" s="153"/>
    </row>
    <row r="50509" spans="71:72" x14ac:dyDescent="0.2">
      <c r="BS50509" s="152"/>
      <c r="BT50509" s="153"/>
    </row>
    <row r="50510" spans="71:72" x14ac:dyDescent="0.2">
      <c r="BS50510" s="152"/>
      <c r="BT50510" s="153"/>
    </row>
    <row r="50511" spans="71:72" x14ac:dyDescent="0.2">
      <c r="BS50511" s="152"/>
      <c r="BT50511" s="153"/>
    </row>
    <row r="50512" spans="71:72" x14ac:dyDescent="0.2">
      <c r="BS50512" s="152"/>
      <c r="BT50512" s="153"/>
    </row>
    <row r="50513" spans="71:72" x14ac:dyDescent="0.2">
      <c r="BS50513" s="152"/>
      <c r="BT50513" s="153"/>
    </row>
    <row r="50514" spans="71:72" x14ac:dyDescent="0.2">
      <c r="BS50514" s="152"/>
      <c r="BT50514" s="153"/>
    </row>
    <row r="50515" spans="71:72" x14ac:dyDescent="0.2">
      <c r="BS50515" s="152"/>
      <c r="BT50515" s="153"/>
    </row>
    <row r="50516" spans="71:72" x14ac:dyDescent="0.2">
      <c r="BS50516" s="152"/>
      <c r="BT50516" s="153"/>
    </row>
    <row r="50517" spans="71:72" x14ac:dyDescent="0.2">
      <c r="BS50517" s="152"/>
      <c r="BT50517" s="153"/>
    </row>
    <row r="50518" spans="71:72" x14ac:dyDescent="0.2">
      <c r="BS50518" s="152"/>
      <c r="BT50518" s="153"/>
    </row>
    <row r="50519" spans="71:72" x14ac:dyDescent="0.2">
      <c r="BS50519" s="152"/>
      <c r="BT50519" s="153"/>
    </row>
    <row r="50520" spans="71:72" x14ac:dyDescent="0.2">
      <c r="BS50520" s="152"/>
      <c r="BT50520" s="153"/>
    </row>
    <row r="50521" spans="71:72" x14ac:dyDescent="0.2">
      <c r="BS50521" s="152"/>
      <c r="BT50521" s="153"/>
    </row>
    <row r="50522" spans="71:72" x14ac:dyDescent="0.2">
      <c r="BS50522" s="152"/>
      <c r="BT50522" s="153"/>
    </row>
    <row r="50523" spans="71:72" x14ac:dyDescent="0.2">
      <c r="BS50523" s="152"/>
      <c r="BT50523" s="153"/>
    </row>
    <row r="50524" spans="71:72" x14ac:dyDescent="0.2">
      <c r="BS50524" s="152"/>
      <c r="BT50524" s="153"/>
    </row>
    <row r="50525" spans="71:72" x14ac:dyDescent="0.2">
      <c r="BS50525" s="152"/>
      <c r="BT50525" s="153"/>
    </row>
    <row r="50526" spans="71:72" x14ac:dyDescent="0.2">
      <c r="BS50526" s="152"/>
      <c r="BT50526" s="153"/>
    </row>
    <row r="50527" spans="71:72" x14ac:dyDescent="0.2">
      <c r="BS50527" s="152"/>
      <c r="BT50527" s="153"/>
    </row>
    <row r="50528" spans="71:72" x14ac:dyDescent="0.2">
      <c r="BS50528" s="152"/>
      <c r="BT50528" s="153"/>
    </row>
    <row r="50529" spans="71:72" x14ac:dyDescent="0.2">
      <c r="BS50529" s="152"/>
      <c r="BT50529" s="153"/>
    </row>
    <row r="50530" spans="71:72" x14ac:dyDescent="0.2">
      <c r="BS50530" s="152"/>
      <c r="BT50530" s="153"/>
    </row>
    <row r="50531" spans="71:72" x14ac:dyDescent="0.2">
      <c r="BS50531" s="152"/>
      <c r="BT50531" s="153"/>
    </row>
    <row r="50532" spans="71:72" x14ac:dyDescent="0.2">
      <c r="BS50532" s="152"/>
      <c r="BT50532" s="153"/>
    </row>
    <row r="50533" spans="71:72" x14ac:dyDescent="0.2">
      <c r="BS50533" s="152"/>
      <c r="BT50533" s="153"/>
    </row>
    <row r="50534" spans="71:72" x14ac:dyDescent="0.2">
      <c r="BS50534" s="152"/>
      <c r="BT50534" s="153"/>
    </row>
    <row r="50535" spans="71:72" x14ac:dyDescent="0.2">
      <c r="BS50535" s="152"/>
      <c r="BT50535" s="153"/>
    </row>
    <row r="50536" spans="71:72" x14ac:dyDescent="0.2">
      <c r="BS50536" s="152"/>
      <c r="BT50536" s="153"/>
    </row>
    <row r="50537" spans="71:72" x14ac:dyDescent="0.2">
      <c r="BS50537" s="152"/>
      <c r="BT50537" s="153"/>
    </row>
    <row r="50538" spans="71:72" x14ac:dyDescent="0.2">
      <c r="BS50538" s="152"/>
      <c r="BT50538" s="153"/>
    </row>
    <row r="50539" spans="71:72" x14ac:dyDescent="0.2">
      <c r="BS50539" s="152"/>
      <c r="BT50539" s="153"/>
    </row>
    <row r="50540" spans="71:72" x14ac:dyDescent="0.2">
      <c r="BS50540" s="152"/>
      <c r="BT50540" s="153"/>
    </row>
    <row r="50541" spans="71:72" x14ac:dyDescent="0.2">
      <c r="BS50541" s="152"/>
      <c r="BT50541" s="153"/>
    </row>
    <row r="50542" spans="71:72" x14ac:dyDescent="0.2">
      <c r="BS50542" s="152"/>
      <c r="BT50542" s="153"/>
    </row>
    <row r="50543" spans="71:72" x14ac:dyDescent="0.2">
      <c r="BS50543" s="152"/>
      <c r="BT50543" s="153"/>
    </row>
    <row r="50544" spans="71:72" x14ac:dyDescent="0.2">
      <c r="BS50544" s="152"/>
      <c r="BT50544" s="153"/>
    </row>
    <row r="50545" spans="71:72" x14ac:dyDescent="0.2">
      <c r="BS50545" s="152"/>
      <c r="BT50545" s="153"/>
    </row>
    <row r="50546" spans="71:72" x14ac:dyDescent="0.2">
      <c r="BS50546" s="152"/>
      <c r="BT50546" s="153"/>
    </row>
    <row r="50547" spans="71:72" x14ac:dyDescent="0.2">
      <c r="BS50547" s="152"/>
      <c r="BT50547" s="153"/>
    </row>
    <row r="50548" spans="71:72" x14ac:dyDescent="0.2">
      <c r="BS50548" s="152"/>
      <c r="BT50548" s="153"/>
    </row>
    <row r="50549" spans="71:72" x14ac:dyDescent="0.2">
      <c r="BS50549" s="152"/>
      <c r="BT50549" s="153"/>
    </row>
    <row r="50550" spans="71:72" x14ac:dyDescent="0.2">
      <c r="BS50550" s="152"/>
      <c r="BT50550" s="153"/>
    </row>
    <row r="50551" spans="71:72" x14ac:dyDescent="0.2">
      <c r="BS50551" s="152"/>
      <c r="BT50551" s="153"/>
    </row>
    <row r="50552" spans="71:72" x14ac:dyDescent="0.2">
      <c r="BS50552" s="152"/>
      <c r="BT50552" s="153"/>
    </row>
    <row r="50553" spans="71:72" x14ac:dyDescent="0.2">
      <c r="BS50553" s="152"/>
      <c r="BT50553" s="153"/>
    </row>
    <row r="50554" spans="71:72" x14ac:dyDescent="0.2">
      <c r="BS50554" s="152"/>
      <c r="BT50554" s="153"/>
    </row>
    <row r="50555" spans="71:72" x14ac:dyDescent="0.2">
      <c r="BS50555" s="152"/>
      <c r="BT50555" s="153"/>
    </row>
    <row r="50556" spans="71:72" x14ac:dyDescent="0.2">
      <c r="BS50556" s="152"/>
      <c r="BT50556" s="153"/>
    </row>
    <row r="50557" spans="71:72" x14ac:dyDescent="0.2">
      <c r="BS50557" s="152"/>
      <c r="BT50557" s="153"/>
    </row>
    <row r="50558" spans="71:72" x14ac:dyDescent="0.2">
      <c r="BS50558" s="152"/>
      <c r="BT50558" s="153"/>
    </row>
    <row r="50559" spans="71:72" x14ac:dyDescent="0.2">
      <c r="BS50559" s="152"/>
      <c r="BT50559" s="153"/>
    </row>
    <row r="50560" spans="71:72" x14ac:dyDescent="0.2">
      <c r="BS50560" s="152"/>
      <c r="BT50560" s="153"/>
    </row>
    <row r="50561" spans="71:72" x14ac:dyDescent="0.2">
      <c r="BS50561" s="152"/>
      <c r="BT50561" s="153"/>
    </row>
    <row r="50562" spans="71:72" x14ac:dyDescent="0.2">
      <c r="BS50562" s="152"/>
      <c r="BT50562" s="153"/>
    </row>
    <row r="50563" spans="71:72" x14ac:dyDescent="0.2">
      <c r="BS50563" s="152"/>
      <c r="BT50563" s="153"/>
    </row>
    <row r="50564" spans="71:72" x14ac:dyDescent="0.2">
      <c r="BS50564" s="152"/>
      <c r="BT50564" s="153"/>
    </row>
    <row r="50565" spans="71:72" x14ac:dyDescent="0.2">
      <c r="BS50565" s="152"/>
      <c r="BT50565" s="153"/>
    </row>
    <row r="50566" spans="71:72" x14ac:dyDescent="0.2">
      <c r="BS50566" s="152"/>
      <c r="BT50566" s="153"/>
    </row>
    <row r="50567" spans="71:72" x14ac:dyDescent="0.2">
      <c r="BS50567" s="152"/>
      <c r="BT50567" s="153"/>
    </row>
    <row r="50568" spans="71:72" x14ac:dyDescent="0.2">
      <c r="BS50568" s="152"/>
      <c r="BT50568" s="153"/>
    </row>
    <row r="50569" spans="71:72" x14ac:dyDescent="0.2">
      <c r="BS50569" s="152"/>
      <c r="BT50569" s="153"/>
    </row>
    <row r="50570" spans="71:72" x14ac:dyDescent="0.2">
      <c r="BS50570" s="152"/>
      <c r="BT50570" s="153"/>
    </row>
    <row r="50571" spans="71:72" x14ac:dyDescent="0.2">
      <c r="BS50571" s="152"/>
      <c r="BT50571" s="153"/>
    </row>
    <row r="50572" spans="71:72" x14ac:dyDescent="0.2">
      <c r="BS50572" s="152"/>
      <c r="BT50572" s="153"/>
    </row>
    <row r="50573" spans="71:72" x14ac:dyDescent="0.2">
      <c r="BS50573" s="152"/>
      <c r="BT50573" s="153"/>
    </row>
    <row r="50574" spans="71:72" x14ac:dyDescent="0.2">
      <c r="BS50574" s="152"/>
      <c r="BT50574" s="153"/>
    </row>
    <row r="50575" spans="71:72" x14ac:dyDescent="0.2">
      <c r="BS50575" s="152"/>
      <c r="BT50575" s="153"/>
    </row>
    <row r="50576" spans="71:72" x14ac:dyDescent="0.2">
      <c r="BS50576" s="152"/>
      <c r="BT50576" s="153"/>
    </row>
    <row r="50577" spans="71:72" x14ac:dyDescent="0.2">
      <c r="BS50577" s="152"/>
      <c r="BT50577" s="153"/>
    </row>
    <row r="50578" spans="71:72" x14ac:dyDescent="0.2">
      <c r="BS50578" s="152"/>
      <c r="BT50578" s="153"/>
    </row>
    <row r="50579" spans="71:72" x14ac:dyDescent="0.2">
      <c r="BS50579" s="152"/>
      <c r="BT50579" s="153"/>
    </row>
    <row r="50580" spans="71:72" x14ac:dyDescent="0.2">
      <c r="BS50580" s="152"/>
      <c r="BT50580" s="153"/>
    </row>
    <row r="50581" spans="71:72" x14ac:dyDescent="0.2">
      <c r="BS50581" s="152"/>
      <c r="BT50581" s="153"/>
    </row>
    <row r="50582" spans="71:72" x14ac:dyDescent="0.2">
      <c r="BS50582" s="152"/>
      <c r="BT50582" s="153"/>
    </row>
    <row r="50583" spans="71:72" x14ac:dyDescent="0.2">
      <c r="BS50583" s="152"/>
      <c r="BT50583" s="153"/>
    </row>
    <row r="50584" spans="71:72" x14ac:dyDescent="0.2">
      <c r="BS50584" s="152"/>
      <c r="BT50584" s="153"/>
    </row>
    <row r="50585" spans="71:72" x14ac:dyDescent="0.2">
      <c r="BS50585" s="152"/>
      <c r="BT50585" s="153"/>
    </row>
    <row r="50586" spans="71:72" x14ac:dyDescent="0.2">
      <c r="BS50586" s="152"/>
      <c r="BT50586" s="153"/>
    </row>
    <row r="50587" spans="71:72" x14ac:dyDescent="0.2">
      <c r="BS50587" s="152"/>
      <c r="BT50587" s="153"/>
    </row>
    <row r="50588" spans="71:72" x14ac:dyDescent="0.2">
      <c r="BS50588" s="152"/>
      <c r="BT50588" s="153"/>
    </row>
    <row r="50589" spans="71:72" x14ac:dyDescent="0.2">
      <c r="BS50589" s="152"/>
      <c r="BT50589" s="153"/>
    </row>
    <row r="50590" spans="71:72" x14ac:dyDescent="0.2">
      <c r="BS50590" s="152"/>
      <c r="BT50590" s="153"/>
    </row>
    <row r="50591" spans="71:72" x14ac:dyDescent="0.2">
      <c r="BS50591" s="152"/>
      <c r="BT50591" s="153"/>
    </row>
    <row r="50592" spans="71:72" x14ac:dyDescent="0.2">
      <c r="BS50592" s="152"/>
      <c r="BT50592" s="153"/>
    </row>
    <row r="50593" spans="71:72" x14ac:dyDescent="0.2">
      <c r="BS50593" s="152"/>
      <c r="BT50593" s="153"/>
    </row>
    <row r="50594" spans="71:72" x14ac:dyDescent="0.2">
      <c r="BS50594" s="152"/>
      <c r="BT50594" s="153"/>
    </row>
    <row r="50595" spans="71:72" x14ac:dyDescent="0.2">
      <c r="BS50595" s="152"/>
      <c r="BT50595" s="153"/>
    </row>
    <row r="50596" spans="71:72" x14ac:dyDescent="0.2">
      <c r="BS50596" s="152"/>
      <c r="BT50596" s="153"/>
    </row>
    <row r="50597" spans="71:72" x14ac:dyDescent="0.2">
      <c r="BS50597" s="152"/>
      <c r="BT50597" s="153"/>
    </row>
    <row r="50598" spans="71:72" x14ac:dyDescent="0.2">
      <c r="BS50598" s="152"/>
      <c r="BT50598" s="153"/>
    </row>
    <row r="50599" spans="71:72" x14ac:dyDescent="0.2">
      <c r="BS50599" s="152"/>
      <c r="BT50599" s="153"/>
    </row>
    <row r="50600" spans="71:72" x14ac:dyDescent="0.2">
      <c r="BS50600" s="152"/>
      <c r="BT50600" s="153"/>
    </row>
    <row r="50601" spans="71:72" x14ac:dyDescent="0.2">
      <c r="BS50601" s="152"/>
      <c r="BT50601" s="153"/>
    </row>
    <row r="50602" spans="71:72" x14ac:dyDescent="0.2">
      <c r="BS50602" s="152"/>
      <c r="BT50602" s="153"/>
    </row>
    <row r="50603" spans="71:72" x14ac:dyDescent="0.2">
      <c r="BS50603" s="152"/>
      <c r="BT50603" s="153"/>
    </row>
    <row r="50604" spans="71:72" x14ac:dyDescent="0.2">
      <c r="BS50604" s="152"/>
      <c r="BT50604" s="153"/>
    </row>
    <row r="50605" spans="71:72" x14ac:dyDescent="0.2">
      <c r="BS50605" s="152"/>
      <c r="BT50605" s="153"/>
    </row>
    <row r="50606" spans="71:72" x14ac:dyDescent="0.2">
      <c r="BS50606" s="152"/>
      <c r="BT50606" s="153"/>
    </row>
    <row r="50607" spans="71:72" x14ac:dyDescent="0.2">
      <c r="BS50607" s="152"/>
      <c r="BT50607" s="153"/>
    </row>
    <row r="50608" spans="71:72" x14ac:dyDescent="0.2">
      <c r="BS50608" s="152"/>
      <c r="BT50608" s="153"/>
    </row>
    <row r="50609" spans="71:72" x14ac:dyDescent="0.2">
      <c r="BS50609" s="152"/>
      <c r="BT50609" s="153"/>
    </row>
    <row r="50610" spans="71:72" x14ac:dyDescent="0.2">
      <c r="BS50610" s="152"/>
      <c r="BT50610" s="153"/>
    </row>
    <row r="50611" spans="71:72" x14ac:dyDescent="0.2">
      <c r="BS50611" s="152"/>
      <c r="BT50611" s="153"/>
    </row>
    <row r="50612" spans="71:72" x14ac:dyDescent="0.2">
      <c r="BS50612" s="152"/>
      <c r="BT50612" s="153"/>
    </row>
    <row r="50613" spans="71:72" x14ac:dyDescent="0.2">
      <c r="BS50613" s="152"/>
      <c r="BT50613" s="153"/>
    </row>
    <row r="50614" spans="71:72" x14ac:dyDescent="0.2">
      <c r="BS50614" s="152"/>
      <c r="BT50614" s="153"/>
    </row>
    <row r="50615" spans="71:72" x14ac:dyDescent="0.2">
      <c r="BS50615" s="152"/>
      <c r="BT50615" s="153"/>
    </row>
    <row r="50616" spans="71:72" x14ac:dyDescent="0.2">
      <c r="BS50616" s="152"/>
      <c r="BT50616" s="153"/>
    </row>
    <row r="50617" spans="71:72" x14ac:dyDescent="0.2">
      <c r="BS50617" s="152"/>
      <c r="BT50617" s="153"/>
    </row>
    <row r="50618" spans="71:72" x14ac:dyDescent="0.2">
      <c r="BS50618" s="152"/>
      <c r="BT50618" s="153"/>
    </row>
    <row r="50619" spans="71:72" x14ac:dyDescent="0.2">
      <c r="BS50619" s="152"/>
      <c r="BT50619" s="153"/>
    </row>
    <row r="50620" spans="71:72" x14ac:dyDescent="0.2">
      <c r="BS50620" s="152"/>
      <c r="BT50620" s="153"/>
    </row>
    <row r="50621" spans="71:72" x14ac:dyDescent="0.2">
      <c r="BS50621" s="152"/>
      <c r="BT50621" s="153"/>
    </row>
    <row r="50622" spans="71:72" x14ac:dyDescent="0.2">
      <c r="BS50622" s="152"/>
      <c r="BT50622" s="153"/>
    </row>
    <row r="50623" spans="71:72" x14ac:dyDescent="0.2">
      <c r="BS50623" s="152"/>
      <c r="BT50623" s="153"/>
    </row>
    <row r="50624" spans="71:72" x14ac:dyDescent="0.2">
      <c r="BS50624" s="152"/>
      <c r="BT50624" s="153"/>
    </row>
    <row r="50625" spans="71:72" x14ac:dyDescent="0.2">
      <c r="BS50625" s="152"/>
      <c r="BT50625" s="153"/>
    </row>
    <row r="50626" spans="71:72" x14ac:dyDescent="0.2">
      <c r="BS50626" s="152"/>
      <c r="BT50626" s="153"/>
    </row>
    <row r="50627" spans="71:72" x14ac:dyDescent="0.2">
      <c r="BS50627" s="152"/>
      <c r="BT50627" s="153"/>
    </row>
    <row r="50628" spans="71:72" x14ac:dyDescent="0.2">
      <c r="BS50628" s="152"/>
      <c r="BT50628" s="153"/>
    </row>
    <row r="50629" spans="71:72" x14ac:dyDescent="0.2">
      <c r="BS50629" s="152"/>
      <c r="BT50629" s="153"/>
    </row>
    <row r="50630" spans="71:72" x14ac:dyDescent="0.2">
      <c r="BS50630" s="152"/>
      <c r="BT50630" s="153"/>
    </row>
    <row r="50631" spans="71:72" x14ac:dyDescent="0.2">
      <c r="BS50631" s="152"/>
      <c r="BT50631" s="153"/>
    </row>
    <row r="50632" spans="71:72" x14ac:dyDescent="0.2">
      <c r="BS50632" s="152"/>
      <c r="BT50632" s="153"/>
    </row>
    <row r="50633" spans="71:72" x14ac:dyDescent="0.2">
      <c r="BS50633" s="152"/>
      <c r="BT50633" s="153"/>
    </row>
    <row r="50634" spans="71:72" x14ac:dyDescent="0.2">
      <c r="BS50634" s="152"/>
      <c r="BT50634" s="153"/>
    </row>
    <row r="50635" spans="71:72" x14ac:dyDescent="0.2">
      <c r="BS50635" s="152"/>
      <c r="BT50635" s="153"/>
    </row>
    <row r="50636" spans="71:72" x14ac:dyDescent="0.2">
      <c r="BS50636" s="152"/>
      <c r="BT50636" s="153"/>
    </row>
    <row r="50637" spans="71:72" x14ac:dyDescent="0.2">
      <c r="BS50637" s="152"/>
      <c r="BT50637" s="153"/>
    </row>
    <row r="50638" spans="71:72" x14ac:dyDescent="0.2">
      <c r="BS50638" s="152"/>
      <c r="BT50638" s="153"/>
    </row>
    <row r="50639" spans="71:72" x14ac:dyDescent="0.2">
      <c r="BS50639" s="152"/>
      <c r="BT50639" s="153"/>
    </row>
    <row r="50640" spans="71:72" x14ac:dyDescent="0.2">
      <c r="BS50640" s="152"/>
      <c r="BT50640" s="153"/>
    </row>
    <row r="50641" spans="71:72" x14ac:dyDescent="0.2">
      <c r="BS50641" s="152"/>
      <c r="BT50641" s="153"/>
    </row>
    <row r="50642" spans="71:72" x14ac:dyDescent="0.2">
      <c r="BS50642" s="152"/>
      <c r="BT50642" s="153"/>
    </row>
    <row r="50643" spans="71:72" x14ac:dyDescent="0.2">
      <c r="BS50643" s="152"/>
      <c r="BT50643" s="153"/>
    </row>
    <row r="50644" spans="71:72" x14ac:dyDescent="0.2">
      <c r="BS50644" s="152"/>
      <c r="BT50644" s="153"/>
    </row>
    <row r="50645" spans="71:72" x14ac:dyDescent="0.2">
      <c r="BS50645" s="152"/>
      <c r="BT50645" s="153"/>
    </row>
    <row r="50646" spans="71:72" x14ac:dyDescent="0.2">
      <c r="BS50646" s="152"/>
      <c r="BT50646" s="153"/>
    </row>
    <row r="50647" spans="71:72" x14ac:dyDescent="0.2">
      <c r="BS50647" s="152"/>
      <c r="BT50647" s="153"/>
    </row>
    <row r="50648" spans="71:72" x14ac:dyDescent="0.2">
      <c r="BS50648" s="152"/>
      <c r="BT50648" s="153"/>
    </row>
    <row r="50649" spans="71:72" x14ac:dyDescent="0.2">
      <c r="BS50649" s="152"/>
      <c r="BT50649" s="153"/>
    </row>
    <row r="50650" spans="71:72" x14ac:dyDescent="0.2">
      <c r="BS50650" s="152"/>
      <c r="BT50650" s="153"/>
    </row>
    <row r="50651" spans="71:72" x14ac:dyDescent="0.2">
      <c r="BS50651" s="152"/>
      <c r="BT50651" s="153"/>
    </row>
    <row r="50652" spans="71:72" x14ac:dyDescent="0.2">
      <c r="BS50652" s="152"/>
      <c r="BT50652" s="153"/>
    </row>
    <row r="50653" spans="71:72" x14ac:dyDescent="0.2">
      <c r="BS50653" s="152"/>
      <c r="BT50653" s="153"/>
    </row>
    <row r="50654" spans="71:72" x14ac:dyDescent="0.2">
      <c r="BS50654" s="152"/>
      <c r="BT50654" s="153"/>
    </row>
    <row r="50655" spans="71:72" x14ac:dyDescent="0.2">
      <c r="BS50655" s="152"/>
      <c r="BT50655" s="153"/>
    </row>
    <row r="50656" spans="71:72" x14ac:dyDescent="0.2">
      <c r="BS50656" s="152"/>
      <c r="BT50656" s="153"/>
    </row>
    <row r="50657" spans="71:72" x14ac:dyDescent="0.2">
      <c r="BS50657" s="152"/>
      <c r="BT50657" s="153"/>
    </row>
    <row r="50658" spans="71:72" x14ac:dyDescent="0.2">
      <c r="BS50658" s="152"/>
      <c r="BT50658" s="153"/>
    </row>
    <row r="50659" spans="71:72" x14ac:dyDescent="0.2">
      <c r="BS50659" s="152"/>
      <c r="BT50659" s="153"/>
    </row>
    <row r="50660" spans="71:72" x14ac:dyDescent="0.2">
      <c r="BS50660" s="152"/>
      <c r="BT50660" s="153"/>
    </row>
    <row r="50661" spans="71:72" x14ac:dyDescent="0.2">
      <c r="BS50661" s="152"/>
      <c r="BT50661" s="153"/>
    </row>
    <row r="50662" spans="71:72" x14ac:dyDescent="0.2">
      <c r="BS50662" s="152"/>
      <c r="BT50662" s="153"/>
    </row>
    <row r="50663" spans="71:72" x14ac:dyDescent="0.2">
      <c r="BS50663" s="152"/>
      <c r="BT50663" s="153"/>
    </row>
    <row r="50664" spans="71:72" x14ac:dyDescent="0.2">
      <c r="BS50664" s="152"/>
      <c r="BT50664" s="153"/>
    </row>
    <row r="50665" spans="71:72" x14ac:dyDescent="0.2">
      <c r="BS50665" s="152"/>
      <c r="BT50665" s="153"/>
    </row>
    <row r="50666" spans="71:72" x14ac:dyDescent="0.2">
      <c r="BS50666" s="152"/>
      <c r="BT50666" s="153"/>
    </row>
    <row r="50667" spans="71:72" x14ac:dyDescent="0.2">
      <c r="BS50667" s="152"/>
      <c r="BT50667" s="153"/>
    </row>
    <row r="50668" spans="71:72" x14ac:dyDescent="0.2">
      <c r="BS50668" s="152"/>
      <c r="BT50668" s="153"/>
    </row>
    <row r="50669" spans="71:72" x14ac:dyDescent="0.2">
      <c r="BS50669" s="152"/>
      <c r="BT50669" s="153"/>
    </row>
    <row r="50670" spans="71:72" x14ac:dyDescent="0.2">
      <c r="BS50670" s="152"/>
      <c r="BT50670" s="153"/>
    </row>
    <row r="50671" spans="71:72" x14ac:dyDescent="0.2">
      <c r="BS50671" s="152"/>
      <c r="BT50671" s="153"/>
    </row>
    <row r="50672" spans="71:72" x14ac:dyDescent="0.2">
      <c r="BS50672" s="152"/>
      <c r="BT50672" s="153"/>
    </row>
    <row r="50673" spans="71:72" x14ac:dyDescent="0.2">
      <c r="BS50673" s="152"/>
      <c r="BT50673" s="153"/>
    </row>
    <row r="50674" spans="71:72" x14ac:dyDescent="0.2">
      <c r="BS50674" s="152"/>
      <c r="BT50674" s="153"/>
    </row>
    <row r="50675" spans="71:72" x14ac:dyDescent="0.2">
      <c r="BS50675" s="152"/>
      <c r="BT50675" s="153"/>
    </row>
    <row r="50676" spans="71:72" x14ac:dyDescent="0.2">
      <c r="BS50676" s="152"/>
      <c r="BT50676" s="153"/>
    </row>
    <row r="50677" spans="71:72" x14ac:dyDescent="0.2">
      <c r="BS50677" s="152"/>
      <c r="BT50677" s="153"/>
    </row>
    <row r="50678" spans="71:72" x14ac:dyDescent="0.2">
      <c r="BS50678" s="152"/>
      <c r="BT50678" s="153"/>
    </row>
    <row r="50679" spans="71:72" x14ac:dyDescent="0.2">
      <c r="BS50679" s="152"/>
      <c r="BT50679" s="153"/>
    </row>
    <row r="50680" spans="71:72" x14ac:dyDescent="0.2">
      <c r="BS50680" s="152"/>
      <c r="BT50680" s="153"/>
    </row>
    <row r="50681" spans="71:72" x14ac:dyDescent="0.2">
      <c r="BS50681" s="152"/>
      <c r="BT50681" s="153"/>
    </row>
    <row r="50682" spans="71:72" x14ac:dyDescent="0.2">
      <c r="BS50682" s="152"/>
      <c r="BT50682" s="153"/>
    </row>
    <row r="50683" spans="71:72" x14ac:dyDescent="0.2">
      <c r="BS50683" s="152"/>
      <c r="BT50683" s="153"/>
    </row>
    <row r="50684" spans="71:72" x14ac:dyDescent="0.2">
      <c r="BS50684" s="152"/>
      <c r="BT50684" s="153"/>
    </row>
    <row r="50685" spans="71:72" x14ac:dyDescent="0.2">
      <c r="BS50685" s="152"/>
      <c r="BT50685" s="153"/>
    </row>
    <row r="50686" spans="71:72" x14ac:dyDescent="0.2">
      <c r="BS50686" s="152"/>
      <c r="BT50686" s="153"/>
    </row>
    <row r="50687" spans="71:72" x14ac:dyDescent="0.2">
      <c r="BS50687" s="152"/>
      <c r="BT50687" s="153"/>
    </row>
    <row r="50688" spans="71:72" x14ac:dyDescent="0.2">
      <c r="BS50688" s="152"/>
      <c r="BT50688" s="153"/>
    </row>
    <row r="50689" spans="71:72" x14ac:dyDescent="0.2">
      <c r="BS50689" s="152"/>
      <c r="BT50689" s="153"/>
    </row>
    <row r="50690" spans="71:72" x14ac:dyDescent="0.2">
      <c r="BS50690" s="152"/>
      <c r="BT50690" s="153"/>
    </row>
    <row r="50691" spans="71:72" x14ac:dyDescent="0.2">
      <c r="BS50691" s="152"/>
      <c r="BT50691" s="153"/>
    </row>
    <row r="50692" spans="71:72" x14ac:dyDescent="0.2">
      <c r="BS50692" s="152"/>
      <c r="BT50692" s="153"/>
    </row>
    <row r="50693" spans="71:72" x14ac:dyDescent="0.2">
      <c r="BS50693" s="152"/>
      <c r="BT50693" s="153"/>
    </row>
    <row r="50694" spans="71:72" x14ac:dyDescent="0.2">
      <c r="BS50694" s="152"/>
      <c r="BT50694" s="153"/>
    </row>
    <row r="50695" spans="71:72" x14ac:dyDescent="0.2">
      <c r="BS50695" s="152"/>
      <c r="BT50695" s="153"/>
    </row>
    <row r="50696" spans="71:72" x14ac:dyDescent="0.2">
      <c r="BS50696" s="152"/>
      <c r="BT50696" s="153"/>
    </row>
    <row r="50697" spans="71:72" x14ac:dyDescent="0.2">
      <c r="BS50697" s="152"/>
      <c r="BT50697" s="153"/>
    </row>
    <row r="50698" spans="71:72" x14ac:dyDescent="0.2">
      <c r="BS50698" s="152"/>
      <c r="BT50698" s="153"/>
    </row>
    <row r="50699" spans="71:72" x14ac:dyDescent="0.2">
      <c r="BS50699" s="152"/>
      <c r="BT50699" s="153"/>
    </row>
    <row r="50700" spans="71:72" x14ac:dyDescent="0.2">
      <c r="BS50700" s="152"/>
      <c r="BT50700" s="153"/>
    </row>
    <row r="50701" spans="71:72" x14ac:dyDescent="0.2">
      <c r="BS50701" s="152"/>
      <c r="BT50701" s="153"/>
    </row>
    <row r="50702" spans="71:72" x14ac:dyDescent="0.2">
      <c r="BS50702" s="152"/>
      <c r="BT50702" s="153"/>
    </row>
    <row r="50703" spans="71:72" x14ac:dyDescent="0.2">
      <c r="BS50703" s="152"/>
      <c r="BT50703" s="153"/>
    </row>
    <row r="50704" spans="71:72" x14ac:dyDescent="0.2">
      <c r="BS50704" s="152"/>
      <c r="BT50704" s="153"/>
    </row>
    <row r="50705" spans="71:72" x14ac:dyDescent="0.2">
      <c r="BS50705" s="152"/>
      <c r="BT50705" s="153"/>
    </row>
    <row r="50706" spans="71:72" x14ac:dyDescent="0.2">
      <c r="BS50706" s="152"/>
      <c r="BT50706" s="153"/>
    </row>
    <row r="50707" spans="71:72" x14ac:dyDescent="0.2">
      <c r="BS50707" s="152"/>
      <c r="BT50707" s="153"/>
    </row>
    <row r="50708" spans="71:72" x14ac:dyDescent="0.2">
      <c r="BS50708" s="152"/>
      <c r="BT50708" s="153"/>
    </row>
    <row r="50709" spans="71:72" x14ac:dyDescent="0.2">
      <c r="BS50709" s="152"/>
      <c r="BT50709" s="153"/>
    </row>
    <row r="50710" spans="71:72" x14ac:dyDescent="0.2">
      <c r="BS50710" s="152"/>
      <c r="BT50710" s="153"/>
    </row>
    <row r="50711" spans="71:72" x14ac:dyDescent="0.2">
      <c r="BS50711" s="152"/>
      <c r="BT50711" s="153"/>
    </row>
    <row r="50712" spans="71:72" x14ac:dyDescent="0.2">
      <c r="BS50712" s="152"/>
      <c r="BT50712" s="153"/>
    </row>
    <row r="50713" spans="71:72" x14ac:dyDescent="0.2">
      <c r="BS50713" s="152"/>
      <c r="BT50713" s="153"/>
    </row>
    <row r="50714" spans="71:72" x14ac:dyDescent="0.2">
      <c r="BS50714" s="152"/>
      <c r="BT50714" s="153"/>
    </row>
    <row r="50715" spans="71:72" x14ac:dyDescent="0.2">
      <c r="BS50715" s="152"/>
      <c r="BT50715" s="153"/>
    </row>
    <row r="50716" spans="71:72" x14ac:dyDescent="0.2">
      <c r="BS50716" s="152"/>
      <c r="BT50716" s="153"/>
    </row>
    <row r="50717" spans="71:72" x14ac:dyDescent="0.2">
      <c r="BS50717" s="152"/>
      <c r="BT50717" s="153"/>
    </row>
    <row r="50718" spans="71:72" x14ac:dyDescent="0.2">
      <c r="BS50718" s="152"/>
      <c r="BT50718" s="153"/>
    </row>
    <row r="50719" spans="71:72" x14ac:dyDescent="0.2">
      <c r="BS50719" s="152"/>
      <c r="BT50719" s="153"/>
    </row>
    <row r="50720" spans="71:72" x14ac:dyDescent="0.2">
      <c r="BS50720" s="152"/>
      <c r="BT50720" s="153"/>
    </row>
    <row r="50721" spans="71:72" x14ac:dyDescent="0.2">
      <c r="BS50721" s="152"/>
      <c r="BT50721" s="153"/>
    </row>
    <row r="50722" spans="71:72" x14ac:dyDescent="0.2">
      <c r="BS50722" s="152"/>
      <c r="BT50722" s="153"/>
    </row>
    <row r="50723" spans="71:72" x14ac:dyDescent="0.2">
      <c r="BS50723" s="152"/>
      <c r="BT50723" s="153"/>
    </row>
    <row r="50724" spans="71:72" x14ac:dyDescent="0.2">
      <c r="BS50724" s="152"/>
      <c r="BT50724" s="153"/>
    </row>
    <row r="50725" spans="71:72" x14ac:dyDescent="0.2">
      <c r="BS50725" s="152"/>
      <c r="BT50725" s="153"/>
    </row>
    <row r="50726" spans="71:72" x14ac:dyDescent="0.2">
      <c r="BS50726" s="152"/>
      <c r="BT50726" s="153"/>
    </row>
    <row r="50727" spans="71:72" x14ac:dyDescent="0.2">
      <c r="BS50727" s="152"/>
      <c r="BT50727" s="153"/>
    </row>
    <row r="50728" spans="71:72" x14ac:dyDescent="0.2">
      <c r="BS50728" s="152"/>
      <c r="BT50728" s="153"/>
    </row>
    <row r="50729" spans="71:72" x14ac:dyDescent="0.2">
      <c r="BS50729" s="152"/>
      <c r="BT50729" s="153"/>
    </row>
    <row r="50730" spans="71:72" x14ac:dyDescent="0.2">
      <c r="BS50730" s="152"/>
      <c r="BT50730" s="153"/>
    </row>
    <row r="50731" spans="71:72" x14ac:dyDescent="0.2">
      <c r="BS50731" s="152"/>
      <c r="BT50731" s="153"/>
    </row>
    <row r="50732" spans="71:72" x14ac:dyDescent="0.2">
      <c r="BS50732" s="152"/>
      <c r="BT50732" s="153"/>
    </row>
    <row r="50733" spans="71:72" x14ac:dyDescent="0.2">
      <c r="BS50733" s="152"/>
      <c r="BT50733" s="153"/>
    </row>
    <row r="50734" spans="71:72" x14ac:dyDescent="0.2">
      <c r="BS50734" s="152"/>
      <c r="BT50734" s="153"/>
    </row>
    <row r="50735" spans="71:72" x14ac:dyDescent="0.2">
      <c r="BS50735" s="152"/>
      <c r="BT50735" s="153"/>
    </row>
    <row r="50736" spans="71:72" x14ac:dyDescent="0.2">
      <c r="BS50736" s="152"/>
      <c r="BT50736" s="153"/>
    </row>
    <row r="50737" spans="71:72" x14ac:dyDescent="0.2">
      <c r="BS50737" s="152"/>
      <c r="BT50737" s="153"/>
    </row>
    <row r="50738" spans="71:72" x14ac:dyDescent="0.2">
      <c r="BS50738" s="152"/>
      <c r="BT50738" s="153"/>
    </row>
    <row r="50739" spans="71:72" x14ac:dyDescent="0.2">
      <c r="BS50739" s="152"/>
      <c r="BT50739" s="153"/>
    </row>
    <row r="50740" spans="71:72" x14ac:dyDescent="0.2">
      <c r="BS50740" s="152"/>
      <c r="BT50740" s="153"/>
    </row>
    <row r="50741" spans="71:72" x14ac:dyDescent="0.2">
      <c r="BS50741" s="152"/>
      <c r="BT50741" s="153"/>
    </row>
    <row r="50742" spans="71:72" x14ac:dyDescent="0.2">
      <c r="BS50742" s="152"/>
      <c r="BT50742" s="153"/>
    </row>
    <row r="50743" spans="71:72" x14ac:dyDescent="0.2">
      <c r="BS50743" s="152"/>
      <c r="BT50743" s="153"/>
    </row>
    <row r="50744" spans="71:72" x14ac:dyDescent="0.2">
      <c r="BS50744" s="152"/>
      <c r="BT50744" s="153"/>
    </row>
    <row r="50745" spans="71:72" x14ac:dyDescent="0.2">
      <c r="BS50745" s="152"/>
      <c r="BT50745" s="153"/>
    </row>
    <row r="50746" spans="71:72" x14ac:dyDescent="0.2">
      <c r="BS50746" s="152"/>
      <c r="BT50746" s="153"/>
    </row>
    <row r="50747" spans="71:72" x14ac:dyDescent="0.2">
      <c r="BS50747" s="152"/>
      <c r="BT50747" s="153"/>
    </row>
    <row r="50748" spans="71:72" x14ac:dyDescent="0.2">
      <c r="BS50748" s="152"/>
      <c r="BT50748" s="153"/>
    </row>
    <row r="50749" spans="71:72" x14ac:dyDescent="0.2">
      <c r="BS50749" s="152"/>
      <c r="BT50749" s="153"/>
    </row>
    <row r="50750" spans="71:72" x14ac:dyDescent="0.2">
      <c r="BS50750" s="152"/>
      <c r="BT50750" s="153"/>
    </row>
    <row r="50751" spans="71:72" x14ac:dyDescent="0.2">
      <c r="BS50751" s="152"/>
      <c r="BT50751" s="153"/>
    </row>
    <row r="50752" spans="71:72" x14ac:dyDescent="0.2">
      <c r="BS50752" s="152"/>
      <c r="BT50752" s="153"/>
    </row>
    <row r="50753" spans="71:72" x14ac:dyDescent="0.2">
      <c r="BS50753" s="152"/>
      <c r="BT50753" s="153"/>
    </row>
    <row r="50754" spans="71:72" x14ac:dyDescent="0.2">
      <c r="BS50754" s="152"/>
      <c r="BT50754" s="153"/>
    </row>
    <row r="50755" spans="71:72" x14ac:dyDescent="0.2">
      <c r="BS50755" s="152"/>
      <c r="BT50755" s="153"/>
    </row>
    <row r="50756" spans="71:72" x14ac:dyDescent="0.2">
      <c r="BS50756" s="152"/>
      <c r="BT50756" s="153"/>
    </row>
    <row r="50757" spans="71:72" x14ac:dyDescent="0.2">
      <c r="BS50757" s="152"/>
      <c r="BT50757" s="153"/>
    </row>
    <row r="50758" spans="71:72" x14ac:dyDescent="0.2">
      <c r="BS50758" s="152"/>
      <c r="BT50758" s="153"/>
    </row>
    <row r="50759" spans="71:72" x14ac:dyDescent="0.2">
      <c r="BS50759" s="152"/>
      <c r="BT50759" s="153"/>
    </row>
    <row r="50760" spans="71:72" x14ac:dyDescent="0.2">
      <c r="BS50760" s="152"/>
      <c r="BT50760" s="153"/>
    </row>
    <row r="50761" spans="71:72" x14ac:dyDescent="0.2">
      <c r="BS50761" s="152"/>
      <c r="BT50761" s="153"/>
    </row>
    <row r="50762" spans="71:72" x14ac:dyDescent="0.2">
      <c r="BS50762" s="152"/>
      <c r="BT50762" s="153"/>
    </row>
    <row r="50763" spans="71:72" x14ac:dyDescent="0.2">
      <c r="BS50763" s="152"/>
      <c r="BT50763" s="153"/>
    </row>
    <row r="50764" spans="71:72" x14ac:dyDescent="0.2">
      <c r="BS50764" s="152"/>
      <c r="BT50764" s="153"/>
    </row>
    <row r="50765" spans="71:72" x14ac:dyDescent="0.2">
      <c r="BS50765" s="152"/>
      <c r="BT50765" s="153"/>
    </row>
    <row r="50766" spans="71:72" x14ac:dyDescent="0.2">
      <c r="BS50766" s="152"/>
      <c r="BT50766" s="153"/>
    </row>
    <row r="50767" spans="71:72" x14ac:dyDescent="0.2">
      <c r="BS50767" s="152"/>
      <c r="BT50767" s="153"/>
    </row>
    <row r="50768" spans="71:72" x14ac:dyDescent="0.2">
      <c r="BS50768" s="152"/>
      <c r="BT50768" s="153"/>
    </row>
    <row r="50769" spans="71:72" x14ac:dyDescent="0.2">
      <c r="BS50769" s="152"/>
      <c r="BT50769" s="153"/>
    </row>
    <row r="50770" spans="71:72" x14ac:dyDescent="0.2">
      <c r="BS50770" s="152"/>
      <c r="BT50770" s="153"/>
    </row>
    <row r="50771" spans="71:72" x14ac:dyDescent="0.2">
      <c r="BS50771" s="152"/>
      <c r="BT50771" s="153"/>
    </row>
    <row r="50772" spans="71:72" x14ac:dyDescent="0.2">
      <c r="BS50772" s="152"/>
      <c r="BT50772" s="153"/>
    </row>
    <row r="50773" spans="71:72" x14ac:dyDescent="0.2">
      <c r="BS50773" s="152"/>
      <c r="BT50773" s="153"/>
    </row>
    <row r="50774" spans="71:72" x14ac:dyDescent="0.2">
      <c r="BS50774" s="152"/>
      <c r="BT50774" s="153"/>
    </row>
    <row r="50775" spans="71:72" x14ac:dyDescent="0.2">
      <c r="BS50775" s="152"/>
      <c r="BT50775" s="153"/>
    </row>
    <row r="50776" spans="71:72" x14ac:dyDescent="0.2">
      <c r="BS50776" s="152"/>
      <c r="BT50776" s="153"/>
    </row>
    <row r="50777" spans="71:72" x14ac:dyDescent="0.2">
      <c r="BS50777" s="152"/>
      <c r="BT50777" s="153"/>
    </row>
    <row r="50778" spans="71:72" x14ac:dyDescent="0.2">
      <c r="BS50778" s="152"/>
      <c r="BT50778" s="153"/>
    </row>
    <row r="50779" spans="71:72" x14ac:dyDescent="0.2">
      <c r="BS50779" s="152"/>
      <c r="BT50779" s="153"/>
    </row>
    <row r="50780" spans="71:72" x14ac:dyDescent="0.2">
      <c r="BS50780" s="152"/>
      <c r="BT50780" s="153"/>
    </row>
    <row r="50781" spans="71:72" x14ac:dyDescent="0.2">
      <c r="BS50781" s="152"/>
      <c r="BT50781" s="153"/>
    </row>
    <row r="50782" spans="71:72" x14ac:dyDescent="0.2">
      <c r="BS50782" s="152"/>
      <c r="BT50782" s="153"/>
    </row>
    <row r="50783" spans="71:72" x14ac:dyDescent="0.2">
      <c r="BS50783" s="152"/>
      <c r="BT50783" s="153"/>
    </row>
    <row r="50784" spans="71:72" x14ac:dyDescent="0.2">
      <c r="BS50784" s="152"/>
      <c r="BT50784" s="153"/>
    </row>
    <row r="50785" spans="71:72" x14ac:dyDescent="0.2">
      <c r="BS50785" s="152"/>
      <c r="BT50785" s="153"/>
    </row>
    <row r="50786" spans="71:72" x14ac:dyDescent="0.2">
      <c r="BS50786" s="152"/>
      <c r="BT50786" s="153"/>
    </row>
    <row r="50787" spans="71:72" x14ac:dyDescent="0.2">
      <c r="BS50787" s="152"/>
      <c r="BT50787" s="153"/>
    </row>
    <row r="50788" spans="71:72" x14ac:dyDescent="0.2">
      <c r="BS50788" s="152"/>
      <c r="BT50788" s="153"/>
    </row>
    <row r="50789" spans="71:72" x14ac:dyDescent="0.2">
      <c r="BS50789" s="152"/>
      <c r="BT50789" s="153"/>
    </row>
    <row r="50790" spans="71:72" x14ac:dyDescent="0.2">
      <c r="BS50790" s="152"/>
      <c r="BT50790" s="153"/>
    </row>
    <row r="50791" spans="71:72" x14ac:dyDescent="0.2">
      <c r="BS50791" s="152"/>
      <c r="BT50791" s="153"/>
    </row>
    <row r="50792" spans="71:72" x14ac:dyDescent="0.2">
      <c r="BS50792" s="152"/>
      <c r="BT50792" s="153"/>
    </row>
    <row r="50793" spans="71:72" x14ac:dyDescent="0.2">
      <c r="BS50793" s="152"/>
      <c r="BT50793" s="153"/>
    </row>
    <row r="50794" spans="71:72" x14ac:dyDescent="0.2">
      <c r="BS50794" s="152"/>
      <c r="BT50794" s="153"/>
    </row>
    <row r="50795" spans="71:72" x14ac:dyDescent="0.2">
      <c r="BS50795" s="152"/>
      <c r="BT50795" s="153"/>
    </row>
    <row r="50796" spans="71:72" x14ac:dyDescent="0.2">
      <c r="BS50796" s="152"/>
      <c r="BT50796" s="153"/>
    </row>
    <row r="50797" spans="71:72" x14ac:dyDescent="0.2">
      <c r="BS50797" s="152"/>
      <c r="BT50797" s="153"/>
    </row>
    <row r="50798" spans="71:72" x14ac:dyDescent="0.2">
      <c r="BS50798" s="152"/>
      <c r="BT50798" s="153"/>
    </row>
    <row r="50799" spans="71:72" x14ac:dyDescent="0.2">
      <c r="BS50799" s="152"/>
      <c r="BT50799" s="153"/>
    </row>
    <row r="50800" spans="71:72" x14ac:dyDescent="0.2">
      <c r="BS50800" s="152"/>
      <c r="BT50800" s="153"/>
    </row>
    <row r="50801" spans="71:72" x14ac:dyDescent="0.2">
      <c r="BS50801" s="152"/>
      <c r="BT50801" s="153"/>
    </row>
    <row r="50802" spans="71:72" x14ac:dyDescent="0.2">
      <c r="BS50802" s="152"/>
      <c r="BT50802" s="153"/>
    </row>
    <row r="50803" spans="71:72" x14ac:dyDescent="0.2">
      <c r="BS50803" s="152"/>
      <c r="BT50803" s="153"/>
    </row>
    <row r="50804" spans="71:72" x14ac:dyDescent="0.2">
      <c r="BS50804" s="152"/>
      <c r="BT50804" s="153"/>
    </row>
    <row r="50805" spans="71:72" x14ac:dyDescent="0.2">
      <c r="BS50805" s="152"/>
      <c r="BT50805" s="153"/>
    </row>
    <row r="50806" spans="71:72" x14ac:dyDescent="0.2">
      <c r="BS50806" s="152"/>
      <c r="BT50806" s="153"/>
    </row>
    <row r="50807" spans="71:72" x14ac:dyDescent="0.2">
      <c r="BS50807" s="152"/>
      <c r="BT50807" s="153"/>
    </row>
    <row r="50808" spans="71:72" x14ac:dyDescent="0.2">
      <c r="BS50808" s="152"/>
      <c r="BT50808" s="153"/>
    </row>
    <row r="50809" spans="71:72" x14ac:dyDescent="0.2">
      <c r="BS50809" s="152"/>
      <c r="BT50809" s="153"/>
    </row>
    <row r="50810" spans="71:72" x14ac:dyDescent="0.2">
      <c r="BS50810" s="152"/>
      <c r="BT50810" s="153"/>
    </row>
    <row r="50811" spans="71:72" x14ac:dyDescent="0.2">
      <c r="BS50811" s="152"/>
      <c r="BT50811" s="153"/>
    </row>
    <row r="50812" spans="71:72" x14ac:dyDescent="0.2">
      <c r="BS50812" s="152"/>
      <c r="BT50812" s="153"/>
    </row>
    <row r="50813" spans="71:72" x14ac:dyDescent="0.2">
      <c r="BS50813" s="152"/>
      <c r="BT50813" s="153"/>
    </row>
    <row r="50814" spans="71:72" x14ac:dyDescent="0.2">
      <c r="BS50814" s="152"/>
      <c r="BT50814" s="153"/>
    </row>
    <row r="50815" spans="71:72" x14ac:dyDescent="0.2">
      <c r="BS50815" s="152"/>
      <c r="BT50815" s="153"/>
    </row>
    <row r="50816" spans="71:72" x14ac:dyDescent="0.2">
      <c r="BS50816" s="152"/>
      <c r="BT50816" s="153"/>
    </row>
    <row r="50817" spans="71:72" x14ac:dyDescent="0.2">
      <c r="BS50817" s="152"/>
      <c r="BT50817" s="153"/>
    </row>
    <row r="50818" spans="71:72" x14ac:dyDescent="0.2">
      <c r="BS50818" s="152"/>
      <c r="BT50818" s="153"/>
    </row>
    <row r="50819" spans="71:72" x14ac:dyDescent="0.2">
      <c r="BS50819" s="152"/>
      <c r="BT50819" s="153"/>
    </row>
    <row r="50820" spans="71:72" x14ac:dyDescent="0.2">
      <c r="BS50820" s="152"/>
      <c r="BT50820" s="153"/>
    </row>
    <row r="50821" spans="71:72" x14ac:dyDescent="0.2">
      <c r="BS50821" s="152"/>
      <c r="BT50821" s="153"/>
    </row>
    <row r="50822" spans="71:72" x14ac:dyDescent="0.2">
      <c r="BS50822" s="152"/>
      <c r="BT50822" s="153"/>
    </row>
    <row r="50823" spans="71:72" x14ac:dyDescent="0.2">
      <c r="BS50823" s="152"/>
      <c r="BT50823" s="153"/>
    </row>
    <row r="50824" spans="71:72" x14ac:dyDescent="0.2">
      <c r="BS50824" s="152"/>
      <c r="BT50824" s="153"/>
    </row>
    <row r="50825" spans="71:72" x14ac:dyDescent="0.2">
      <c r="BS50825" s="152"/>
      <c r="BT50825" s="153"/>
    </row>
    <row r="50826" spans="71:72" x14ac:dyDescent="0.2">
      <c r="BS50826" s="152"/>
      <c r="BT50826" s="153"/>
    </row>
    <row r="50827" spans="71:72" x14ac:dyDescent="0.2">
      <c r="BS50827" s="152"/>
      <c r="BT50827" s="153"/>
    </row>
    <row r="50828" spans="71:72" x14ac:dyDescent="0.2">
      <c r="BS50828" s="152"/>
      <c r="BT50828" s="153"/>
    </row>
    <row r="50829" spans="71:72" x14ac:dyDescent="0.2">
      <c r="BS50829" s="152"/>
      <c r="BT50829" s="153"/>
    </row>
    <row r="50830" spans="71:72" x14ac:dyDescent="0.2">
      <c r="BS50830" s="152"/>
      <c r="BT50830" s="153"/>
    </row>
    <row r="50831" spans="71:72" x14ac:dyDescent="0.2">
      <c r="BS50831" s="152"/>
      <c r="BT50831" s="153"/>
    </row>
    <row r="50832" spans="71:72" x14ac:dyDescent="0.2">
      <c r="BS50832" s="152"/>
      <c r="BT50832" s="153"/>
    </row>
    <row r="50833" spans="71:72" x14ac:dyDescent="0.2">
      <c r="BS50833" s="152"/>
      <c r="BT50833" s="153"/>
    </row>
    <row r="50834" spans="71:72" x14ac:dyDescent="0.2">
      <c r="BS50834" s="152"/>
      <c r="BT50834" s="153"/>
    </row>
    <row r="50835" spans="71:72" x14ac:dyDescent="0.2">
      <c r="BS50835" s="152"/>
      <c r="BT50835" s="153"/>
    </row>
    <row r="50836" spans="71:72" x14ac:dyDescent="0.2">
      <c r="BS50836" s="152"/>
      <c r="BT50836" s="153"/>
    </row>
    <row r="50837" spans="71:72" x14ac:dyDescent="0.2">
      <c r="BS50837" s="152"/>
      <c r="BT50837" s="153"/>
    </row>
    <row r="50838" spans="71:72" x14ac:dyDescent="0.2">
      <c r="BS50838" s="152"/>
      <c r="BT50838" s="153"/>
    </row>
    <row r="50839" spans="71:72" x14ac:dyDescent="0.2">
      <c r="BS50839" s="152"/>
      <c r="BT50839" s="153"/>
    </row>
    <row r="50840" spans="71:72" x14ac:dyDescent="0.2">
      <c r="BS50840" s="152"/>
      <c r="BT50840" s="153"/>
    </row>
    <row r="50841" spans="71:72" x14ac:dyDescent="0.2">
      <c r="BS50841" s="152"/>
      <c r="BT50841" s="153"/>
    </row>
    <row r="50842" spans="71:72" x14ac:dyDescent="0.2">
      <c r="BS50842" s="152"/>
      <c r="BT50842" s="153"/>
    </row>
    <row r="50843" spans="71:72" x14ac:dyDescent="0.2">
      <c r="BS50843" s="152"/>
      <c r="BT50843" s="153"/>
    </row>
    <row r="50844" spans="71:72" x14ac:dyDescent="0.2">
      <c r="BS50844" s="152"/>
      <c r="BT50844" s="153"/>
    </row>
    <row r="50845" spans="71:72" x14ac:dyDescent="0.2">
      <c r="BS50845" s="152"/>
      <c r="BT50845" s="153"/>
    </row>
    <row r="50846" spans="71:72" x14ac:dyDescent="0.2">
      <c r="BS50846" s="152"/>
      <c r="BT50846" s="153"/>
    </row>
    <row r="50847" spans="71:72" x14ac:dyDescent="0.2">
      <c r="BS50847" s="152"/>
      <c r="BT50847" s="153"/>
    </row>
    <row r="50848" spans="71:72" x14ac:dyDescent="0.2">
      <c r="BS50848" s="152"/>
      <c r="BT50848" s="153"/>
    </row>
    <row r="50849" spans="71:72" x14ac:dyDescent="0.2">
      <c r="BS50849" s="152"/>
      <c r="BT50849" s="153"/>
    </row>
    <row r="50850" spans="71:72" x14ac:dyDescent="0.2">
      <c r="BS50850" s="152"/>
      <c r="BT50850" s="153"/>
    </row>
    <row r="50851" spans="71:72" x14ac:dyDescent="0.2">
      <c r="BS50851" s="152"/>
      <c r="BT50851" s="153"/>
    </row>
    <row r="50852" spans="71:72" x14ac:dyDescent="0.2">
      <c r="BS50852" s="152"/>
      <c r="BT50852" s="153"/>
    </row>
    <row r="50853" spans="71:72" x14ac:dyDescent="0.2">
      <c r="BS50853" s="152"/>
      <c r="BT50853" s="153"/>
    </row>
    <row r="50854" spans="71:72" x14ac:dyDescent="0.2">
      <c r="BS50854" s="152"/>
      <c r="BT50854" s="153"/>
    </row>
    <row r="50855" spans="71:72" x14ac:dyDescent="0.2">
      <c r="BS50855" s="152"/>
      <c r="BT50855" s="153"/>
    </row>
    <row r="50856" spans="71:72" x14ac:dyDescent="0.2">
      <c r="BS50856" s="152"/>
      <c r="BT50856" s="153"/>
    </row>
    <row r="50857" spans="71:72" x14ac:dyDescent="0.2">
      <c r="BS50857" s="152"/>
      <c r="BT50857" s="153"/>
    </row>
    <row r="50858" spans="71:72" x14ac:dyDescent="0.2">
      <c r="BS50858" s="152"/>
      <c r="BT50858" s="153"/>
    </row>
    <row r="50859" spans="71:72" x14ac:dyDescent="0.2">
      <c r="BS50859" s="152"/>
      <c r="BT50859" s="153"/>
    </row>
    <row r="50860" spans="71:72" x14ac:dyDescent="0.2">
      <c r="BS50860" s="152"/>
      <c r="BT50860" s="153"/>
    </row>
    <row r="50861" spans="71:72" x14ac:dyDescent="0.2">
      <c r="BS50861" s="152"/>
      <c r="BT50861" s="153"/>
    </row>
    <row r="50862" spans="71:72" x14ac:dyDescent="0.2">
      <c r="BS50862" s="152"/>
      <c r="BT50862" s="153"/>
    </row>
    <row r="50863" spans="71:72" x14ac:dyDescent="0.2">
      <c r="BS50863" s="152"/>
      <c r="BT50863" s="153"/>
    </row>
    <row r="50864" spans="71:72" x14ac:dyDescent="0.2">
      <c r="BS50864" s="152"/>
      <c r="BT50864" s="153"/>
    </row>
    <row r="50865" spans="71:72" x14ac:dyDescent="0.2">
      <c r="BS50865" s="152"/>
      <c r="BT50865" s="153"/>
    </row>
    <row r="50866" spans="71:72" x14ac:dyDescent="0.2">
      <c r="BS50866" s="152"/>
      <c r="BT50866" s="153"/>
    </row>
    <row r="50867" spans="71:72" x14ac:dyDescent="0.2">
      <c r="BS50867" s="152"/>
      <c r="BT50867" s="153"/>
    </row>
    <row r="50868" spans="71:72" x14ac:dyDescent="0.2">
      <c r="BS50868" s="152"/>
      <c r="BT50868" s="153"/>
    </row>
    <row r="50869" spans="71:72" x14ac:dyDescent="0.2">
      <c r="BS50869" s="152"/>
      <c r="BT50869" s="153"/>
    </row>
    <row r="50870" spans="71:72" x14ac:dyDescent="0.2">
      <c r="BS50870" s="152"/>
      <c r="BT50870" s="153"/>
    </row>
    <row r="50871" spans="71:72" x14ac:dyDescent="0.2">
      <c r="BS50871" s="152"/>
      <c r="BT50871" s="153"/>
    </row>
    <row r="50872" spans="71:72" x14ac:dyDescent="0.2">
      <c r="BS50872" s="152"/>
      <c r="BT50872" s="153"/>
    </row>
    <row r="50873" spans="71:72" x14ac:dyDescent="0.2">
      <c r="BS50873" s="152"/>
      <c r="BT50873" s="153"/>
    </row>
    <row r="50874" spans="71:72" x14ac:dyDescent="0.2">
      <c r="BS50874" s="152"/>
      <c r="BT50874" s="153"/>
    </row>
    <row r="50875" spans="71:72" x14ac:dyDescent="0.2">
      <c r="BS50875" s="152"/>
      <c r="BT50875" s="153"/>
    </row>
    <row r="50876" spans="71:72" x14ac:dyDescent="0.2">
      <c r="BS50876" s="152"/>
      <c r="BT50876" s="153"/>
    </row>
    <row r="50877" spans="71:72" x14ac:dyDescent="0.2">
      <c r="BS50877" s="152"/>
      <c r="BT50877" s="153"/>
    </row>
    <row r="50878" spans="71:72" x14ac:dyDescent="0.2">
      <c r="BS50878" s="152"/>
      <c r="BT50878" s="153"/>
    </row>
    <row r="50879" spans="71:72" x14ac:dyDescent="0.2">
      <c r="BS50879" s="152"/>
      <c r="BT50879" s="153"/>
    </row>
    <row r="50880" spans="71:72" x14ac:dyDescent="0.2">
      <c r="BS50880" s="152"/>
      <c r="BT50880" s="153"/>
    </row>
    <row r="50881" spans="71:72" x14ac:dyDescent="0.2">
      <c r="BS50881" s="152"/>
      <c r="BT50881" s="153"/>
    </row>
    <row r="50882" spans="71:72" x14ac:dyDescent="0.2">
      <c r="BS50882" s="152"/>
      <c r="BT50882" s="153"/>
    </row>
    <row r="50883" spans="71:72" x14ac:dyDescent="0.2">
      <c r="BS50883" s="152"/>
      <c r="BT50883" s="153"/>
    </row>
    <row r="50884" spans="71:72" x14ac:dyDescent="0.2">
      <c r="BS50884" s="152"/>
      <c r="BT50884" s="153"/>
    </row>
    <row r="50885" spans="71:72" x14ac:dyDescent="0.2">
      <c r="BS50885" s="152"/>
      <c r="BT50885" s="153"/>
    </row>
    <row r="50886" spans="71:72" x14ac:dyDescent="0.2">
      <c r="BS50886" s="152"/>
      <c r="BT50886" s="153"/>
    </row>
    <row r="50887" spans="71:72" x14ac:dyDescent="0.2">
      <c r="BS50887" s="152"/>
      <c r="BT50887" s="153"/>
    </row>
    <row r="50888" spans="71:72" x14ac:dyDescent="0.2">
      <c r="BS50888" s="152"/>
      <c r="BT50888" s="153"/>
    </row>
    <row r="50889" spans="71:72" x14ac:dyDescent="0.2">
      <c r="BS50889" s="152"/>
      <c r="BT50889" s="153"/>
    </row>
    <row r="50890" spans="71:72" x14ac:dyDescent="0.2">
      <c r="BS50890" s="152"/>
      <c r="BT50890" s="153"/>
    </row>
    <row r="50891" spans="71:72" x14ac:dyDescent="0.2">
      <c r="BS50891" s="152"/>
      <c r="BT50891" s="153"/>
    </row>
    <row r="50892" spans="71:72" x14ac:dyDescent="0.2">
      <c r="BS50892" s="152"/>
      <c r="BT50892" s="153"/>
    </row>
    <row r="50893" spans="71:72" x14ac:dyDescent="0.2">
      <c r="BS50893" s="152"/>
      <c r="BT50893" s="153"/>
    </row>
    <row r="50894" spans="71:72" x14ac:dyDescent="0.2">
      <c r="BS50894" s="152"/>
      <c r="BT50894" s="153"/>
    </row>
    <row r="50895" spans="71:72" x14ac:dyDescent="0.2">
      <c r="BS50895" s="152"/>
      <c r="BT50895" s="153"/>
    </row>
    <row r="50896" spans="71:72" x14ac:dyDescent="0.2">
      <c r="BS50896" s="152"/>
      <c r="BT50896" s="153"/>
    </row>
    <row r="50897" spans="71:72" x14ac:dyDescent="0.2">
      <c r="BS50897" s="152"/>
      <c r="BT50897" s="153"/>
    </row>
    <row r="50898" spans="71:72" x14ac:dyDescent="0.2">
      <c r="BS50898" s="152"/>
      <c r="BT50898" s="153"/>
    </row>
    <row r="50899" spans="71:72" x14ac:dyDescent="0.2">
      <c r="BS50899" s="152"/>
      <c r="BT50899" s="153"/>
    </row>
    <row r="50900" spans="71:72" x14ac:dyDescent="0.2">
      <c r="BS50900" s="152"/>
      <c r="BT50900" s="153"/>
    </row>
    <row r="50901" spans="71:72" x14ac:dyDescent="0.2">
      <c r="BS50901" s="152"/>
      <c r="BT50901" s="153"/>
    </row>
    <row r="50902" spans="71:72" x14ac:dyDescent="0.2">
      <c r="BS50902" s="152"/>
      <c r="BT50902" s="153"/>
    </row>
    <row r="50903" spans="71:72" x14ac:dyDescent="0.2">
      <c r="BS50903" s="152"/>
      <c r="BT50903" s="153"/>
    </row>
    <row r="50904" spans="71:72" x14ac:dyDescent="0.2">
      <c r="BS50904" s="152"/>
      <c r="BT50904" s="153"/>
    </row>
    <row r="50905" spans="71:72" x14ac:dyDescent="0.2">
      <c r="BS50905" s="152"/>
      <c r="BT50905" s="153"/>
    </row>
    <row r="50906" spans="71:72" x14ac:dyDescent="0.2">
      <c r="BS50906" s="152"/>
      <c r="BT50906" s="153"/>
    </row>
    <row r="50907" spans="71:72" x14ac:dyDescent="0.2">
      <c r="BS50907" s="152"/>
      <c r="BT50907" s="153"/>
    </row>
    <row r="50908" spans="71:72" x14ac:dyDescent="0.2">
      <c r="BS50908" s="152"/>
      <c r="BT50908" s="153"/>
    </row>
    <row r="50909" spans="71:72" x14ac:dyDescent="0.2">
      <c r="BS50909" s="152"/>
      <c r="BT50909" s="153"/>
    </row>
    <row r="50910" spans="71:72" x14ac:dyDescent="0.2">
      <c r="BS50910" s="152"/>
      <c r="BT50910" s="153"/>
    </row>
    <row r="50911" spans="71:72" x14ac:dyDescent="0.2">
      <c r="BS50911" s="152"/>
      <c r="BT50911" s="153"/>
    </row>
    <row r="50912" spans="71:72" x14ac:dyDescent="0.2">
      <c r="BS50912" s="152"/>
      <c r="BT50912" s="153"/>
    </row>
    <row r="50913" spans="71:72" x14ac:dyDescent="0.2">
      <c r="BS50913" s="152"/>
      <c r="BT50913" s="153"/>
    </row>
    <row r="50914" spans="71:72" x14ac:dyDescent="0.2">
      <c r="BS50914" s="152"/>
      <c r="BT50914" s="153"/>
    </row>
    <row r="50915" spans="71:72" x14ac:dyDescent="0.2">
      <c r="BS50915" s="152"/>
      <c r="BT50915" s="153"/>
    </row>
    <row r="50916" spans="71:72" x14ac:dyDescent="0.2">
      <c r="BS50916" s="152"/>
      <c r="BT50916" s="153"/>
    </row>
    <row r="50917" spans="71:72" x14ac:dyDescent="0.2">
      <c r="BS50917" s="152"/>
      <c r="BT50917" s="153"/>
    </row>
    <row r="50918" spans="71:72" x14ac:dyDescent="0.2">
      <c r="BS50918" s="152"/>
      <c r="BT50918" s="153"/>
    </row>
    <row r="50919" spans="71:72" x14ac:dyDescent="0.2">
      <c r="BS50919" s="152"/>
      <c r="BT50919" s="153"/>
    </row>
    <row r="50920" spans="71:72" x14ac:dyDescent="0.2">
      <c r="BS50920" s="152"/>
      <c r="BT50920" s="153"/>
    </row>
    <row r="50921" spans="71:72" x14ac:dyDescent="0.2">
      <c r="BS50921" s="152"/>
      <c r="BT50921" s="153"/>
    </row>
    <row r="50922" spans="71:72" x14ac:dyDescent="0.2">
      <c r="BS50922" s="152"/>
      <c r="BT50922" s="153"/>
    </row>
    <row r="50923" spans="71:72" x14ac:dyDescent="0.2">
      <c r="BS50923" s="152"/>
      <c r="BT50923" s="153"/>
    </row>
    <row r="50924" spans="71:72" x14ac:dyDescent="0.2">
      <c r="BS50924" s="152"/>
      <c r="BT50924" s="153"/>
    </row>
    <row r="50925" spans="71:72" x14ac:dyDescent="0.2">
      <c r="BS50925" s="152"/>
      <c r="BT50925" s="153"/>
    </row>
    <row r="50926" spans="71:72" x14ac:dyDescent="0.2">
      <c r="BS50926" s="152"/>
      <c r="BT50926" s="153"/>
    </row>
    <row r="50927" spans="71:72" x14ac:dyDescent="0.2">
      <c r="BS50927" s="152"/>
      <c r="BT50927" s="153"/>
    </row>
    <row r="50928" spans="71:72" x14ac:dyDescent="0.2">
      <c r="BS50928" s="152"/>
      <c r="BT50928" s="153"/>
    </row>
    <row r="50929" spans="71:72" x14ac:dyDescent="0.2">
      <c r="BS50929" s="152"/>
      <c r="BT50929" s="153"/>
    </row>
    <row r="50930" spans="71:72" x14ac:dyDescent="0.2">
      <c r="BS50930" s="152"/>
      <c r="BT50930" s="153"/>
    </row>
    <row r="50931" spans="71:72" x14ac:dyDescent="0.2">
      <c r="BS50931" s="152"/>
      <c r="BT50931" s="153"/>
    </row>
    <row r="50932" spans="71:72" x14ac:dyDescent="0.2">
      <c r="BS50932" s="152"/>
      <c r="BT50932" s="153"/>
    </row>
    <row r="50933" spans="71:72" x14ac:dyDescent="0.2">
      <c r="BS50933" s="152"/>
      <c r="BT50933" s="153"/>
    </row>
    <row r="50934" spans="71:72" x14ac:dyDescent="0.2">
      <c r="BS50934" s="152"/>
      <c r="BT50934" s="153"/>
    </row>
    <row r="50935" spans="71:72" x14ac:dyDescent="0.2">
      <c r="BS50935" s="152"/>
      <c r="BT50935" s="153"/>
    </row>
    <row r="50936" spans="71:72" x14ac:dyDescent="0.2">
      <c r="BS50936" s="152"/>
      <c r="BT50936" s="153"/>
    </row>
    <row r="50937" spans="71:72" x14ac:dyDescent="0.2">
      <c r="BS50937" s="152"/>
      <c r="BT50937" s="153"/>
    </row>
    <row r="50938" spans="71:72" x14ac:dyDescent="0.2">
      <c r="BS50938" s="152"/>
      <c r="BT50938" s="153"/>
    </row>
    <row r="50939" spans="71:72" x14ac:dyDescent="0.2">
      <c r="BS50939" s="152"/>
      <c r="BT50939" s="153"/>
    </row>
    <row r="50940" spans="71:72" x14ac:dyDescent="0.2">
      <c r="BS50940" s="152"/>
      <c r="BT50940" s="153"/>
    </row>
    <row r="50941" spans="71:72" x14ac:dyDescent="0.2">
      <c r="BS50941" s="152"/>
      <c r="BT50941" s="153"/>
    </row>
    <row r="50942" spans="71:72" x14ac:dyDescent="0.2">
      <c r="BS50942" s="152"/>
      <c r="BT50942" s="153"/>
    </row>
    <row r="50943" spans="71:72" x14ac:dyDescent="0.2">
      <c r="BS50943" s="152"/>
      <c r="BT50943" s="153"/>
    </row>
    <row r="50944" spans="71:72" x14ac:dyDescent="0.2">
      <c r="BS50944" s="152"/>
      <c r="BT50944" s="153"/>
    </row>
    <row r="50945" spans="71:72" x14ac:dyDescent="0.2">
      <c r="BS50945" s="152"/>
      <c r="BT50945" s="153"/>
    </row>
    <row r="50946" spans="71:72" x14ac:dyDescent="0.2">
      <c r="BS50946" s="152"/>
      <c r="BT50946" s="153"/>
    </row>
    <row r="50947" spans="71:72" x14ac:dyDescent="0.2">
      <c r="BS50947" s="152"/>
      <c r="BT50947" s="153"/>
    </row>
    <row r="50948" spans="71:72" x14ac:dyDescent="0.2">
      <c r="BS50948" s="152"/>
      <c r="BT50948" s="153"/>
    </row>
    <row r="50949" spans="71:72" x14ac:dyDescent="0.2">
      <c r="BS50949" s="152"/>
      <c r="BT50949" s="153"/>
    </row>
    <row r="50950" spans="71:72" x14ac:dyDescent="0.2">
      <c r="BS50950" s="152"/>
      <c r="BT50950" s="153"/>
    </row>
    <row r="50951" spans="71:72" x14ac:dyDescent="0.2">
      <c r="BS50951" s="152"/>
      <c r="BT50951" s="153"/>
    </row>
    <row r="50952" spans="71:72" x14ac:dyDescent="0.2">
      <c r="BS50952" s="152"/>
      <c r="BT50952" s="153"/>
    </row>
    <row r="50953" spans="71:72" x14ac:dyDescent="0.2">
      <c r="BS50953" s="152"/>
      <c r="BT50953" s="153"/>
    </row>
    <row r="50954" spans="71:72" x14ac:dyDescent="0.2">
      <c r="BS50954" s="152"/>
      <c r="BT50954" s="153"/>
    </row>
    <row r="50955" spans="71:72" x14ac:dyDescent="0.2">
      <c r="BS50955" s="152"/>
      <c r="BT50955" s="153"/>
    </row>
    <row r="50956" spans="71:72" x14ac:dyDescent="0.2">
      <c r="BS50956" s="152"/>
      <c r="BT50956" s="153"/>
    </row>
    <row r="50957" spans="71:72" x14ac:dyDescent="0.2">
      <c r="BS50957" s="152"/>
      <c r="BT50957" s="153"/>
    </row>
    <row r="50958" spans="71:72" x14ac:dyDescent="0.2">
      <c r="BS50958" s="152"/>
      <c r="BT50958" s="153"/>
    </row>
    <row r="50959" spans="71:72" x14ac:dyDescent="0.2">
      <c r="BS50959" s="152"/>
      <c r="BT50959" s="153"/>
    </row>
    <row r="50960" spans="71:72" x14ac:dyDescent="0.2">
      <c r="BS50960" s="152"/>
      <c r="BT50960" s="153"/>
    </row>
    <row r="50961" spans="71:72" x14ac:dyDescent="0.2">
      <c r="BS50961" s="152"/>
      <c r="BT50961" s="153"/>
    </row>
    <row r="50962" spans="71:72" x14ac:dyDescent="0.2">
      <c r="BS50962" s="152"/>
      <c r="BT50962" s="153"/>
    </row>
    <row r="50963" spans="71:72" x14ac:dyDescent="0.2">
      <c r="BS50963" s="152"/>
      <c r="BT50963" s="153"/>
    </row>
    <row r="50964" spans="71:72" x14ac:dyDescent="0.2">
      <c r="BS50964" s="152"/>
      <c r="BT50964" s="153"/>
    </row>
    <row r="50965" spans="71:72" x14ac:dyDescent="0.2">
      <c r="BS50965" s="152"/>
      <c r="BT50965" s="153"/>
    </row>
    <row r="50966" spans="71:72" x14ac:dyDescent="0.2">
      <c r="BS50966" s="152"/>
      <c r="BT50966" s="153"/>
    </row>
    <row r="50967" spans="71:72" x14ac:dyDescent="0.2">
      <c r="BS50967" s="152"/>
      <c r="BT50967" s="153"/>
    </row>
    <row r="50968" spans="71:72" x14ac:dyDescent="0.2">
      <c r="BS50968" s="152"/>
      <c r="BT50968" s="153"/>
    </row>
    <row r="50969" spans="71:72" x14ac:dyDescent="0.2">
      <c r="BS50969" s="152"/>
      <c r="BT50969" s="153"/>
    </row>
    <row r="50970" spans="71:72" x14ac:dyDescent="0.2">
      <c r="BS50970" s="152"/>
      <c r="BT50970" s="153"/>
    </row>
    <row r="50971" spans="71:72" x14ac:dyDescent="0.2">
      <c r="BS50971" s="152"/>
      <c r="BT50971" s="153"/>
    </row>
    <row r="50972" spans="71:72" x14ac:dyDescent="0.2">
      <c r="BS50972" s="152"/>
      <c r="BT50972" s="153"/>
    </row>
    <row r="50973" spans="71:72" x14ac:dyDescent="0.2">
      <c r="BS50973" s="152"/>
      <c r="BT50973" s="153"/>
    </row>
    <row r="50974" spans="71:72" x14ac:dyDescent="0.2">
      <c r="BS50974" s="152"/>
      <c r="BT50974" s="153"/>
    </row>
    <row r="50975" spans="71:72" x14ac:dyDescent="0.2">
      <c r="BS50975" s="152"/>
      <c r="BT50975" s="153"/>
    </row>
    <row r="50976" spans="71:72" x14ac:dyDescent="0.2">
      <c r="BS50976" s="152"/>
      <c r="BT50976" s="153"/>
    </row>
    <row r="50977" spans="71:72" x14ac:dyDescent="0.2">
      <c r="BS50977" s="152"/>
      <c r="BT50977" s="153"/>
    </row>
    <row r="50978" spans="71:72" x14ac:dyDescent="0.2">
      <c r="BS50978" s="152"/>
      <c r="BT50978" s="153"/>
    </row>
    <row r="50979" spans="71:72" x14ac:dyDescent="0.2">
      <c r="BS50979" s="152"/>
      <c r="BT50979" s="153"/>
    </row>
    <row r="50980" spans="71:72" x14ac:dyDescent="0.2">
      <c r="BS50980" s="152"/>
      <c r="BT50980" s="153"/>
    </row>
    <row r="50981" spans="71:72" x14ac:dyDescent="0.2">
      <c r="BS50981" s="152"/>
      <c r="BT50981" s="153"/>
    </row>
    <row r="50982" spans="71:72" x14ac:dyDescent="0.2">
      <c r="BS50982" s="152"/>
      <c r="BT50982" s="153"/>
    </row>
    <row r="50983" spans="71:72" x14ac:dyDescent="0.2">
      <c r="BS50983" s="152"/>
      <c r="BT50983" s="153"/>
    </row>
    <row r="50984" spans="71:72" x14ac:dyDescent="0.2">
      <c r="BS50984" s="152"/>
      <c r="BT50984" s="153"/>
    </row>
    <row r="50985" spans="71:72" x14ac:dyDescent="0.2">
      <c r="BS50985" s="152"/>
      <c r="BT50985" s="153"/>
    </row>
    <row r="50986" spans="71:72" x14ac:dyDescent="0.2">
      <c r="BS50986" s="152"/>
      <c r="BT50986" s="153"/>
    </row>
    <row r="50987" spans="71:72" x14ac:dyDescent="0.2">
      <c r="BS50987" s="152"/>
      <c r="BT50987" s="153"/>
    </row>
    <row r="50988" spans="71:72" x14ac:dyDescent="0.2">
      <c r="BS50988" s="152"/>
      <c r="BT50988" s="153"/>
    </row>
    <row r="50989" spans="71:72" x14ac:dyDescent="0.2">
      <c r="BS50989" s="152"/>
      <c r="BT50989" s="153"/>
    </row>
    <row r="50990" spans="71:72" x14ac:dyDescent="0.2">
      <c r="BS50990" s="152"/>
      <c r="BT50990" s="153"/>
    </row>
    <row r="50991" spans="71:72" x14ac:dyDescent="0.2">
      <c r="BS50991" s="152"/>
      <c r="BT50991" s="153"/>
    </row>
    <row r="50992" spans="71:72" x14ac:dyDescent="0.2">
      <c r="BS50992" s="152"/>
      <c r="BT50992" s="153"/>
    </row>
    <row r="50993" spans="71:72" x14ac:dyDescent="0.2">
      <c r="BS50993" s="152"/>
      <c r="BT50993" s="153"/>
    </row>
    <row r="50994" spans="71:72" x14ac:dyDescent="0.2">
      <c r="BS50994" s="152"/>
      <c r="BT50994" s="153"/>
    </row>
    <row r="50995" spans="71:72" x14ac:dyDescent="0.2">
      <c r="BS50995" s="152"/>
      <c r="BT50995" s="153"/>
    </row>
    <row r="50996" spans="71:72" x14ac:dyDescent="0.2">
      <c r="BS50996" s="152"/>
      <c r="BT50996" s="153"/>
    </row>
    <row r="50997" spans="71:72" x14ac:dyDescent="0.2">
      <c r="BS50997" s="152"/>
      <c r="BT50997" s="153"/>
    </row>
    <row r="50998" spans="71:72" x14ac:dyDescent="0.2">
      <c r="BS50998" s="152"/>
      <c r="BT50998" s="153"/>
    </row>
    <row r="50999" spans="71:72" x14ac:dyDescent="0.2">
      <c r="BS50999" s="152"/>
      <c r="BT50999" s="153"/>
    </row>
    <row r="51000" spans="71:72" x14ac:dyDescent="0.2">
      <c r="BS51000" s="152"/>
      <c r="BT51000" s="153"/>
    </row>
    <row r="51001" spans="71:72" x14ac:dyDescent="0.2">
      <c r="BS51001" s="152"/>
      <c r="BT51001" s="153"/>
    </row>
    <row r="51002" spans="71:72" x14ac:dyDescent="0.2">
      <c r="BS51002" s="152"/>
      <c r="BT51002" s="153"/>
    </row>
    <row r="51003" spans="71:72" x14ac:dyDescent="0.2">
      <c r="BS51003" s="152"/>
      <c r="BT51003" s="153"/>
    </row>
    <row r="51004" spans="71:72" x14ac:dyDescent="0.2">
      <c r="BS51004" s="152"/>
      <c r="BT51004" s="153"/>
    </row>
    <row r="51005" spans="71:72" x14ac:dyDescent="0.2">
      <c r="BS51005" s="152"/>
      <c r="BT51005" s="153"/>
    </row>
    <row r="51006" spans="71:72" x14ac:dyDescent="0.2">
      <c r="BS51006" s="152"/>
      <c r="BT51006" s="153"/>
    </row>
    <row r="51007" spans="71:72" x14ac:dyDescent="0.2">
      <c r="BS51007" s="152"/>
      <c r="BT51007" s="153"/>
    </row>
    <row r="51008" spans="71:72" x14ac:dyDescent="0.2">
      <c r="BS51008" s="152"/>
      <c r="BT51008" s="153"/>
    </row>
    <row r="51009" spans="71:72" x14ac:dyDescent="0.2">
      <c r="BS51009" s="152"/>
      <c r="BT51009" s="153"/>
    </row>
    <row r="51010" spans="71:72" x14ac:dyDescent="0.2">
      <c r="BS51010" s="152"/>
      <c r="BT51010" s="153"/>
    </row>
    <row r="51011" spans="71:72" x14ac:dyDescent="0.2">
      <c r="BS51011" s="152"/>
      <c r="BT51011" s="153"/>
    </row>
    <row r="51012" spans="71:72" x14ac:dyDescent="0.2">
      <c r="BS51012" s="152"/>
      <c r="BT51012" s="153"/>
    </row>
    <row r="51013" spans="71:72" x14ac:dyDescent="0.2">
      <c r="BS51013" s="152"/>
      <c r="BT51013" s="153"/>
    </row>
    <row r="51014" spans="71:72" x14ac:dyDescent="0.2">
      <c r="BS51014" s="152"/>
      <c r="BT51014" s="153"/>
    </row>
    <row r="51015" spans="71:72" x14ac:dyDescent="0.2">
      <c r="BS51015" s="152"/>
      <c r="BT51015" s="153"/>
    </row>
    <row r="51016" spans="71:72" x14ac:dyDescent="0.2">
      <c r="BS51016" s="152"/>
      <c r="BT51016" s="153"/>
    </row>
    <row r="51017" spans="71:72" x14ac:dyDescent="0.2">
      <c r="BS51017" s="152"/>
      <c r="BT51017" s="153"/>
    </row>
    <row r="51018" spans="71:72" x14ac:dyDescent="0.2">
      <c r="BS51018" s="152"/>
      <c r="BT51018" s="153"/>
    </row>
    <row r="51019" spans="71:72" x14ac:dyDescent="0.2">
      <c r="BS51019" s="152"/>
      <c r="BT51019" s="153"/>
    </row>
    <row r="51020" spans="71:72" x14ac:dyDescent="0.2">
      <c r="BS51020" s="152"/>
      <c r="BT51020" s="153"/>
    </row>
    <row r="51021" spans="71:72" x14ac:dyDescent="0.2">
      <c r="BS51021" s="152"/>
      <c r="BT51021" s="153"/>
    </row>
    <row r="51022" spans="71:72" x14ac:dyDescent="0.2">
      <c r="BS51022" s="152"/>
      <c r="BT51022" s="153"/>
    </row>
    <row r="51023" spans="71:72" x14ac:dyDescent="0.2">
      <c r="BS51023" s="152"/>
      <c r="BT51023" s="153"/>
    </row>
    <row r="51024" spans="71:72" x14ac:dyDescent="0.2">
      <c r="BS51024" s="152"/>
      <c r="BT51024" s="153"/>
    </row>
    <row r="51025" spans="71:72" x14ac:dyDescent="0.2">
      <c r="BS51025" s="152"/>
      <c r="BT51025" s="153"/>
    </row>
    <row r="51026" spans="71:72" x14ac:dyDescent="0.2">
      <c r="BS51026" s="152"/>
      <c r="BT51026" s="153"/>
    </row>
    <row r="51027" spans="71:72" x14ac:dyDescent="0.2">
      <c r="BS51027" s="152"/>
      <c r="BT51027" s="153"/>
    </row>
    <row r="51028" spans="71:72" x14ac:dyDescent="0.2">
      <c r="BS51028" s="152"/>
      <c r="BT51028" s="153"/>
    </row>
    <row r="51029" spans="71:72" x14ac:dyDescent="0.2">
      <c r="BS51029" s="152"/>
      <c r="BT51029" s="153"/>
    </row>
    <row r="51030" spans="71:72" x14ac:dyDescent="0.2">
      <c r="BS51030" s="152"/>
      <c r="BT51030" s="153"/>
    </row>
    <row r="51031" spans="71:72" x14ac:dyDescent="0.2">
      <c r="BS51031" s="152"/>
      <c r="BT51031" s="153"/>
    </row>
    <row r="51032" spans="71:72" x14ac:dyDescent="0.2">
      <c r="BS51032" s="152"/>
      <c r="BT51032" s="153"/>
    </row>
    <row r="51033" spans="71:72" x14ac:dyDescent="0.2">
      <c r="BS51033" s="152"/>
      <c r="BT51033" s="153"/>
    </row>
    <row r="51034" spans="71:72" x14ac:dyDescent="0.2">
      <c r="BS51034" s="152"/>
      <c r="BT51034" s="153"/>
    </row>
    <row r="51035" spans="71:72" x14ac:dyDescent="0.2">
      <c r="BS51035" s="152"/>
      <c r="BT51035" s="153"/>
    </row>
    <row r="51036" spans="71:72" x14ac:dyDescent="0.2">
      <c r="BS51036" s="152"/>
      <c r="BT51036" s="153"/>
    </row>
    <row r="51037" spans="71:72" x14ac:dyDescent="0.2">
      <c r="BS51037" s="152"/>
      <c r="BT51037" s="153"/>
    </row>
    <row r="51038" spans="71:72" x14ac:dyDescent="0.2">
      <c r="BS51038" s="152"/>
      <c r="BT51038" s="153"/>
    </row>
    <row r="51039" spans="71:72" x14ac:dyDescent="0.2">
      <c r="BS51039" s="152"/>
      <c r="BT51039" s="153"/>
    </row>
    <row r="51040" spans="71:72" x14ac:dyDescent="0.2">
      <c r="BS51040" s="152"/>
      <c r="BT51040" s="153"/>
    </row>
    <row r="51041" spans="71:72" x14ac:dyDescent="0.2">
      <c r="BS51041" s="152"/>
      <c r="BT51041" s="153"/>
    </row>
    <row r="51042" spans="71:72" x14ac:dyDescent="0.2">
      <c r="BS51042" s="152"/>
      <c r="BT51042" s="153"/>
    </row>
    <row r="51043" spans="71:72" x14ac:dyDescent="0.2">
      <c r="BS51043" s="152"/>
      <c r="BT51043" s="153"/>
    </row>
    <row r="51044" spans="71:72" x14ac:dyDescent="0.2">
      <c r="BS51044" s="152"/>
      <c r="BT51044" s="153"/>
    </row>
    <row r="51045" spans="71:72" x14ac:dyDescent="0.2">
      <c r="BS51045" s="152"/>
      <c r="BT51045" s="153"/>
    </row>
    <row r="51046" spans="71:72" x14ac:dyDescent="0.2">
      <c r="BS51046" s="152"/>
      <c r="BT51046" s="153"/>
    </row>
    <row r="51047" spans="71:72" x14ac:dyDescent="0.2">
      <c r="BS51047" s="152"/>
      <c r="BT51047" s="153"/>
    </row>
    <row r="51048" spans="71:72" x14ac:dyDescent="0.2">
      <c r="BS51048" s="152"/>
      <c r="BT51048" s="153"/>
    </row>
    <row r="51049" spans="71:72" x14ac:dyDescent="0.2">
      <c r="BS51049" s="152"/>
      <c r="BT51049" s="153"/>
    </row>
    <row r="51050" spans="71:72" x14ac:dyDescent="0.2">
      <c r="BS51050" s="152"/>
      <c r="BT51050" s="153"/>
    </row>
    <row r="51051" spans="71:72" x14ac:dyDescent="0.2">
      <c r="BS51051" s="152"/>
      <c r="BT51051" s="153"/>
    </row>
    <row r="51052" spans="71:72" x14ac:dyDescent="0.2">
      <c r="BS51052" s="152"/>
      <c r="BT51052" s="153"/>
    </row>
    <row r="51053" spans="71:72" x14ac:dyDescent="0.2">
      <c r="BS51053" s="152"/>
      <c r="BT51053" s="153"/>
    </row>
    <row r="51054" spans="71:72" x14ac:dyDescent="0.2">
      <c r="BS51054" s="152"/>
      <c r="BT51054" s="153"/>
    </row>
    <row r="51055" spans="71:72" x14ac:dyDescent="0.2">
      <c r="BS51055" s="152"/>
      <c r="BT51055" s="153"/>
    </row>
    <row r="51056" spans="71:72" x14ac:dyDescent="0.2">
      <c r="BS51056" s="152"/>
      <c r="BT51056" s="153"/>
    </row>
    <row r="51057" spans="71:72" x14ac:dyDescent="0.2">
      <c r="BS51057" s="152"/>
      <c r="BT51057" s="153"/>
    </row>
    <row r="51058" spans="71:72" x14ac:dyDescent="0.2">
      <c r="BS51058" s="152"/>
      <c r="BT51058" s="153"/>
    </row>
    <row r="51059" spans="71:72" x14ac:dyDescent="0.2">
      <c r="BS51059" s="152"/>
      <c r="BT51059" s="153"/>
    </row>
    <row r="51060" spans="71:72" x14ac:dyDescent="0.2">
      <c r="BS51060" s="152"/>
      <c r="BT51060" s="153"/>
    </row>
    <row r="51061" spans="71:72" x14ac:dyDescent="0.2">
      <c r="BS51061" s="152"/>
      <c r="BT51061" s="153"/>
    </row>
    <row r="51062" spans="71:72" x14ac:dyDescent="0.2">
      <c r="BS51062" s="152"/>
      <c r="BT51062" s="153"/>
    </row>
    <row r="51063" spans="71:72" x14ac:dyDescent="0.2">
      <c r="BS51063" s="152"/>
      <c r="BT51063" s="153"/>
    </row>
    <row r="51064" spans="71:72" x14ac:dyDescent="0.2">
      <c r="BS51064" s="152"/>
      <c r="BT51064" s="153"/>
    </row>
    <row r="51065" spans="71:72" x14ac:dyDescent="0.2">
      <c r="BS51065" s="152"/>
      <c r="BT51065" s="153"/>
    </row>
    <row r="51066" spans="71:72" x14ac:dyDescent="0.2">
      <c r="BS51066" s="152"/>
      <c r="BT51066" s="153"/>
    </row>
    <row r="51067" spans="71:72" x14ac:dyDescent="0.2">
      <c r="BS51067" s="152"/>
      <c r="BT51067" s="153"/>
    </row>
    <row r="51068" spans="71:72" x14ac:dyDescent="0.2">
      <c r="BS51068" s="152"/>
      <c r="BT51068" s="153"/>
    </row>
    <row r="51069" spans="71:72" x14ac:dyDescent="0.2">
      <c r="BS51069" s="152"/>
      <c r="BT51069" s="153"/>
    </row>
    <row r="51070" spans="71:72" x14ac:dyDescent="0.2">
      <c r="BS51070" s="152"/>
      <c r="BT51070" s="153"/>
    </row>
    <row r="51071" spans="71:72" x14ac:dyDescent="0.2">
      <c r="BS51071" s="152"/>
      <c r="BT51071" s="153"/>
    </row>
    <row r="51072" spans="71:72" x14ac:dyDescent="0.2">
      <c r="BS51072" s="152"/>
      <c r="BT51072" s="153"/>
    </row>
    <row r="51073" spans="71:72" x14ac:dyDescent="0.2">
      <c r="BS51073" s="152"/>
      <c r="BT51073" s="153"/>
    </row>
    <row r="51074" spans="71:72" x14ac:dyDescent="0.2">
      <c r="BS51074" s="152"/>
      <c r="BT51074" s="153"/>
    </row>
    <row r="51075" spans="71:72" x14ac:dyDescent="0.2">
      <c r="BS51075" s="152"/>
      <c r="BT51075" s="153"/>
    </row>
    <row r="51076" spans="71:72" x14ac:dyDescent="0.2">
      <c r="BS51076" s="152"/>
      <c r="BT51076" s="153"/>
    </row>
    <row r="51077" spans="71:72" x14ac:dyDescent="0.2">
      <c r="BS51077" s="152"/>
      <c r="BT51077" s="153"/>
    </row>
    <row r="51078" spans="71:72" x14ac:dyDescent="0.2">
      <c r="BS51078" s="152"/>
      <c r="BT51078" s="153"/>
    </row>
    <row r="51079" spans="71:72" x14ac:dyDescent="0.2">
      <c r="BS51079" s="152"/>
      <c r="BT51079" s="153"/>
    </row>
    <row r="51080" spans="71:72" x14ac:dyDescent="0.2">
      <c r="BS51080" s="152"/>
      <c r="BT51080" s="153"/>
    </row>
    <row r="51081" spans="71:72" x14ac:dyDescent="0.2">
      <c r="BS51081" s="152"/>
      <c r="BT51081" s="153"/>
    </row>
    <row r="51082" spans="71:72" x14ac:dyDescent="0.2">
      <c r="BS51082" s="152"/>
      <c r="BT51082" s="153"/>
    </row>
    <row r="51083" spans="71:72" x14ac:dyDescent="0.2">
      <c r="BS51083" s="152"/>
      <c r="BT51083" s="153"/>
    </row>
    <row r="51084" spans="71:72" x14ac:dyDescent="0.2">
      <c r="BS51084" s="152"/>
      <c r="BT51084" s="153"/>
    </row>
    <row r="51085" spans="71:72" x14ac:dyDescent="0.2">
      <c r="BS51085" s="152"/>
      <c r="BT51085" s="153"/>
    </row>
    <row r="51086" spans="71:72" x14ac:dyDescent="0.2">
      <c r="BS51086" s="152"/>
      <c r="BT51086" s="153"/>
    </row>
    <row r="51087" spans="71:72" x14ac:dyDescent="0.2">
      <c r="BS51087" s="152"/>
      <c r="BT51087" s="153"/>
    </row>
    <row r="51088" spans="71:72" x14ac:dyDescent="0.2">
      <c r="BS51088" s="152"/>
      <c r="BT51088" s="153"/>
    </row>
    <row r="51089" spans="71:72" x14ac:dyDescent="0.2">
      <c r="BS51089" s="152"/>
      <c r="BT51089" s="153"/>
    </row>
    <row r="51090" spans="71:72" x14ac:dyDescent="0.2">
      <c r="BS51090" s="152"/>
      <c r="BT51090" s="153"/>
    </row>
    <row r="51091" spans="71:72" x14ac:dyDescent="0.2">
      <c r="BS51091" s="152"/>
      <c r="BT51091" s="153"/>
    </row>
    <row r="51092" spans="71:72" x14ac:dyDescent="0.2">
      <c r="BS51092" s="152"/>
      <c r="BT51092" s="153"/>
    </row>
    <row r="51093" spans="71:72" x14ac:dyDescent="0.2">
      <c r="BS51093" s="152"/>
      <c r="BT51093" s="153"/>
    </row>
    <row r="51094" spans="71:72" x14ac:dyDescent="0.2">
      <c r="BS51094" s="152"/>
      <c r="BT51094" s="153"/>
    </row>
    <row r="51095" spans="71:72" x14ac:dyDescent="0.2">
      <c r="BS51095" s="152"/>
      <c r="BT51095" s="153"/>
    </row>
    <row r="51096" spans="71:72" x14ac:dyDescent="0.2">
      <c r="BS51096" s="152"/>
      <c r="BT51096" s="153"/>
    </row>
    <row r="51097" spans="71:72" x14ac:dyDescent="0.2">
      <c r="BS51097" s="152"/>
      <c r="BT51097" s="153"/>
    </row>
    <row r="51098" spans="71:72" x14ac:dyDescent="0.2">
      <c r="BS51098" s="152"/>
      <c r="BT51098" s="153"/>
    </row>
    <row r="51099" spans="71:72" x14ac:dyDescent="0.2">
      <c r="BS51099" s="152"/>
      <c r="BT51099" s="153"/>
    </row>
    <row r="51100" spans="71:72" x14ac:dyDescent="0.2">
      <c r="BS51100" s="152"/>
      <c r="BT51100" s="153"/>
    </row>
    <row r="51101" spans="71:72" x14ac:dyDescent="0.2">
      <c r="BS51101" s="152"/>
      <c r="BT51101" s="153"/>
    </row>
    <row r="51102" spans="71:72" x14ac:dyDescent="0.2">
      <c r="BS51102" s="152"/>
      <c r="BT51102" s="153"/>
    </row>
    <row r="51103" spans="71:72" x14ac:dyDescent="0.2">
      <c r="BS51103" s="152"/>
      <c r="BT51103" s="153"/>
    </row>
    <row r="51104" spans="71:72" x14ac:dyDescent="0.2">
      <c r="BS51104" s="152"/>
      <c r="BT51104" s="153"/>
    </row>
    <row r="51105" spans="71:72" x14ac:dyDescent="0.2">
      <c r="BS51105" s="152"/>
      <c r="BT51105" s="153"/>
    </row>
    <row r="51106" spans="71:72" x14ac:dyDescent="0.2">
      <c r="BS51106" s="152"/>
      <c r="BT51106" s="153"/>
    </row>
    <row r="51107" spans="71:72" x14ac:dyDescent="0.2">
      <c r="BS51107" s="152"/>
      <c r="BT51107" s="153"/>
    </row>
    <row r="51108" spans="71:72" x14ac:dyDescent="0.2">
      <c r="BS51108" s="152"/>
      <c r="BT51108" s="153"/>
    </row>
    <row r="51109" spans="71:72" x14ac:dyDescent="0.2">
      <c r="BS51109" s="152"/>
      <c r="BT51109" s="153"/>
    </row>
    <row r="51110" spans="71:72" x14ac:dyDescent="0.2">
      <c r="BS51110" s="152"/>
      <c r="BT51110" s="153"/>
    </row>
    <row r="51111" spans="71:72" x14ac:dyDescent="0.2">
      <c r="BS51111" s="152"/>
      <c r="BT51111" s="153"/>
    </row>
    <row r="51112" spans="71:72" x14ac:dyDescent="0.2">
      <c r="BS51112" s="152"/>
      <c r="BT51112" s="153"/>
    </row>
    <row r="51113" spans="71:72" x14ac:dyDescent="0.2">
      <c r="BS51113" s="152"/>
      <c r="BT51113" s="153"/>
    </row>
    <row r="51114" spans="71:72" x14ac:dyDescent="0.2">
      <c r="BS51114" s="152"/>
      <c r="BT51114" s="153"/>
    </row>
    <row r="51115" spans="71:72" x14ac:dyDescent="0.2">
      <c r="BS51115" s="152"/>
      <c r="BT51115" s="153"/>
    </row>
    <row r="51116" spans="71:72" x14ac:dyDescent="0.2">
      <c r="BS51116" s="152"/>
      <c r="BT51116" s="153"/>
    </row>
    <row r="51117" spans="71:72" x14ac:dyDescent="0.2">
      <c r="BS51117" s="152"/>
      <c r="BT51117" s="153"/>
    </row>
    <row r="51118" spans="71:72" x14ac:dyDescent="0.2">
      <c r="BS51118" s="152"/>
      <c r="BT51118" s="153"/>
    </row>
    <row r="51119" spans="71:72" x14ac:dyDescent="0.2">
      <c r="BS51119" s="152"/>
      <c r="BT51119" s="153"/>
    </row>
    <row r="51120" spans="71:72" x14ac:dyDescent="0.2">
      <c r="BS51120" s="152"/>
      <c r="BT51120" s="153"/>
    </row>
    <row r="51121" spans="71:72" x14ac:dyDescent="0.2">
      <c r="BS51121" s="152"/>
      <c r="BT51121" s="153"/>
    </row>
    <row r="51122" spans="71:72" x14ac:dyDescent="0.2">
      <c r="BS51122" s="152"/>
      <c r="BT51122" s="153"/>
    </row>
    <row r="51123" spans="71:72" x14ac:dyDescent="0.2">
      <c r="BS51123" s="152"/>
      <c r="BT51123" s="153"/>
    </row>
    <row r="51124" spans="71:72" x14ac:dyDescent="0.2">
      <c r="BS51124" s="152"/>
      <c r="BT51124" s="153"/>
    </row>
    <row r="51125" spans="71:72" x14ac:dyDescent="0.2">
      <c r="BS51125" s="152"/>
      <c r="BT51125" s="153"/>
    </row>
    <row r="51126" spans="71:72" x14ac:dyDescent="0.2">
      <c r="BS51126" s="152"/>
      <c r="BT51126" s="153"/>
    </row>
    <row r="51127" spans="71:72" x14ac:dyDescent="0.2">
      <c r="BS51127" s="152"/>
      <c r="BT51127" s="153"/>
    </row>
    <row r="51128" spans="71:72" x14ac:dyDescent="0.2">
      <c r="BS51128" s="152"/>
      <c r="BT51128" s="153"/>
    </row>
    <row r="51129" spans="71:72" x14ac:dyDescent="0.2">
      <c r="BS51129" s="152"/>
      <c r="BT51129" s="153"/>
    </row>
    <row r="51130" spans="71:72" x14ac:dyDescent="0.2">
      <c r="BS51130" s="152"/>
      <c r="BT51130" s="153"/>
    </row>
    <row r="51131" spans="71:72" x14ac:dyDescent="0.2">
      <c r="BS51131" s="152"/>
      <c r="BT51131" s="153"/>
    </row>
    <row r="51132" spans="71:72" x14ac:dyDescent="0.2">
      <c r="BS51132" s="152"/>
      <c r="BT51132" s="153"/>
    </row>
    <row r="51133" spans="71:72" x14ac:dyDescent="0.2">
      <c r="BS51133" s="152"/>
      <c r="BT51133" s="153"/>
    </row>
    <row r="51134" spans="71:72" x14ac:dyDescent="0.2">
      <c r="BS51134" s="152"/>
      <c r="BT51134" s="153"/>
    </row>
    <row r="51135" spans="71:72" x14ac:dyDescent="0.2">
      <c r="BS51135" s="152"/>
      <c r="BT51135" s="153"/>
    </row>
    <row r="51136" spans="71:72" x14ac:dyDescent="0.2">
      <c r="BS51136" s="152"/>
      <c r="BT51136" s="153"/>
    </row>
    <row r="51137" spans="71:72" x14ac:dyDescent="0.2">
      <c r="BS51137" s="152"/>
      <c r="BT51137" s="153"/>
    </row>
    <row r="51138" spans="71:72" x14ac:dyDescent="0.2">
      <c r="BS51138" s="152"/>
      <c r="BT51138" s="153"/>
    </row>
    <row r="51139" spans="71:72" x14ac:dyDescent="0.2">
      <c r="BS51139" s="152"/>
      <c r="BT51139" s="153"/>
    </row>
    <row r="51140" spans="71:72" x14ac:dyDescent="0.2">
      <c r="BS51140" s="152"/>
      <c r="BT51140" s="153"/>
    </row>
    <row r="51141" spans="71:72" x14ac:dyDescent="0.2">
      <c r="BS51141" s="152"/>
      <c r="BT51141" s="153"/>
    </row>
    <row r="51142" spans="71:72" x14ac:dyDescent="0.2">
      <c r="BS51142" s="152"/>
      <c r="BT51142" s="153"/>
    </row>
    <row r="51143" spans="71:72" x14ac:dyDescent="0.2">
      <c r="BS51143" s="152"/>
      <c r="BT51143" s="153"/>
    </row>
    <row r="51144" spans="71:72" x14ac:dyDescent="0.2">
      <c r="BS51144" s="152"/>
      <c r="BT51144" s="153"/>
    </row>
    <row r="51145" spans="71:72" x14ac:dyDescent="0.2">
      <c r="BS51145" s="152"/>
      <c r="BT51145" s="153"/>
    </row>
    <row r="51146" spans="71:72" x14ac:dyDescent="0.2">
      <c r="BS51146" s="152"/>
      <c r="BT51146" s="153"/>
    </row>
    <row r="51147" spans="71:72" x14ac:dyDescent="0.2">
      <c r="BS51147" s="152"/>
      <c r="BT51147" s="153"/>
    </row>
    <row r="51148" spans="71:72" x14ac:dyDescent="0.2">
      <c r="BS51148" s="152"/>
      <c r="BT51148" s="153"/>
    </row>
    <row r="51149" spans="71:72" x14ac:dyDescent="0.2">
      <c r="BS51149" s="152"/>
      <c r="BT51149" s="153"/>
    </row>
    <row r="51150" spans="71:72" x14ac:dyDescent="0.2">
      <c r="BS51150" s="152"/>
      <c r="BT51150" s="153"/>
    </row>
    <row r="51151" spans="71:72" x14ac:dyDescent="0.2">
      <c r="BS51151" s="152"/>
      <c r="BT51151" s="153"/>
    </row>
    <row r="51152" spans="71:72" x14ac:dyDescent="0.2">
      <c r="BS51152" s="152"/>
      <c r="BT51152" s="153"/>
    </row>
    <row r="51153" spans="71:72" x14ac:dyDescent="0.2">
      <c r="BS51153" s="152"/>
      <c r="BT51153" s="153"/>
    </row>
    <row r="51154" spans="71:72" x14ac:dyDescent="0.2">
      <c r="BS51154" s="152"/>
      <c r="BT51154" s="153"/>
    </row>
    <row r="51155" spans="71:72" x14ac:dyDescent="0.2">
      <c r="BS51155" s="152"/>
      <c r="BT51155" s="153"/>
    </row>
    <row r="51156" spans="71:72" x14ac:dyDescent="0.2">
      <c r="BS51156" s="152"/>
      <c r="BT51156" s="153"/>
    </row>
    <row r="51157" spans="71:72" x14ac:dyDescent="0.2">
      <c r="BS51157" s="152"/>
      <c r="BT51157" s="153"/>
    </row>
    <row r="51158" spans="71:72" x14ac:dyDescent="0.2">
      <c r="BS51158" s="152"/>
      <c r="BT51158" s="153"/>
    </row>
    <row r="51159" spans="71:72" x14ac:dyDescent="0.2">
      <c r="BS51159" s="152"/>
      <c r="BT51159" s="153"/>
    </row>
    <row r="51160" spans="71:72" x14ac:dyDescent="0.2">
      <c r="BS51160" s="152"/>
      <c r="BT51160" s="153"/>
    </row>
    <row r="51161" spans="71:72" x14ac:dyDescent="0.2">
      <c r="BS51161" s="152"/>
      <c r="BT51161" s="153"/>
    </row>
    <row r="51162" spans="71:72" x14ac:dyDescent="0.2">
      <c r="BS51162" s="152"/>
      <c r="BT51162" s="153"/>
    </row>
    <row r="51163" spans="71:72" x14ac:dyDescent="0.2">
      <c r="BS51163" s="152"/>
      <c r="BT51163" s="153"/>
    </row>
    <row r="51164" spans="71:72" x14ac:dyDescent="0.2">
      <c r="BS51164" s="152"/>
      <c r="BT51164" s="153"/>
    </row>
    <row r="51165" spans="71:72" x14ac:dyDescent="0.2">
      <c r="BS51165" s="152"/>
      <c r="BT51165" s="153"/>
    </row>
    <row r="51166" spans="71:72" x14ac:dyDescent="0.2">
      <c r="BS51166" s="152"/>
      <c r="BT51166" s="153"/>
    </row>
    <row r="51167" spans="71:72" x14ac:dyDescent="0.2">
      <c r="BS51167" s="152"/>
      <c r="BT51167" s="153"/>
    </row>
    <row r="51168" spans="71:72" x14ac:dyDescent="0.2">
      <c r="BS51168" s="152"/>
      <c r="BT51168" s="153"/>
    </row>
    <row r="51169" spans="71:72" x14ac:dyDescent="0.2">
      <c r="BS51169" s="152"/>
      <c r="BT51169" s="153"/>
    </row>
    <row r="51170" spans="71:72" x14ac:dyDescent="0.2">
      <c r="BS51170" s="152"/>
      <c r="BT51170" s="153"/>
    </row>
    <row r="51171" spans="71:72" x14ac:dyDescent="0.2">
      <c r="BS51171" s="152"/>
      <c r="BT51171" s="153"/>
    </row>
    <row r="51172" spans="71:72" x14ac:dyDescent="0.2">
      <c r="BS51172" s="152"/>
      <c r="BT51172" s="153"/>
    </row>
    <row r="51173" spans="71:72" x14ac:dyDescent="0.2">
      <c r="BS51173" s="152"/>
      <c r="BT51173" s="153"/>
    </row>
    <row r="51174" spans="71:72" x14ac:dyDescent="0.2">
      <c r="BS51174" s="152"/>
      <c r="BT51174" s="153"/>
    </row>
    <row r="51175" spans="71:72" x14ac:dyDescent="0.2">
      <c r="BS51175" s="152"/>
      <c r="BT51175" s="153"/>
    </row>
    <row r="51176" spans="71:72" x14ac:dyDescent="0.2">
      <c r="BS51176" s="152"/>
      <c r="BT51176" s="153"/>
    </row>
    <row r="51177" spans="71:72" x14ac:dyDescent="0.2">
      <c r="BS51177" s="152"/>
      <c r="BT51177" s="153"/>
    </row>
    <row r="51178" spans="71:72" x14ac:dyDescent="0.2">
      <c r="BS51178" s="152"/>
      <c r="BT51178" s="153"/>
    </row>
    <row r="51179" spans="71:72" x14ac:dyDescent="0.2">
      <c r="BS51179" s="152"/>
      <c r="BT51179" s="153"/>
    </row>
    <row r="51180" spans="71:72" x14ac:dyDescent="0.2">
      <c r="BS51180" s="152"/>
      <c r="BT51180" s="153"/>
    </row>
    <row r="51181" spans="71:72" x14ac:dyDescent="0.2">
      <c r="BS51181" s="152"/>
      <c r="BT51181" s="153"/>
    </row>
    <row r="51182" spans="71:72" x14ac:dyDescent="0.2">
      <c r="BS51182" s="152"/>
      <c r="BT51182" s="153"/>
    </row>
    <row r="51183" spans="71:72" x14ac:dyDescent="0.2">
      <c r="BS51183" s="152"/>
      <c r="BT51183" s="153"/>
    </row>
    <row r="51184" spans="71:72" x14ac:dyDescent="0.2">
      <c r="BS51184" s="152"/>
      <c r="BT51184" s="153"/>
    </row>
    <row r="51185" spans="71:72" x14ac:dyDescent="0.2">
      <c r="BS51185" s="152"/>
      <c r="BT51185" s="153"/>
    </row>
    <row r="51186" spans="71:72" x14ac:dyDescent="0.2">
      <c r="BS51186" s="152"/>
      <c r="BT51186" s="153"/>
    </row>
    <row r="51187" spans="71:72" x14ac:dyDescent="0.2">
      <c r="BS51187" s="152"/>
      <c r="BT51187" s="153"/>
    </row>
    <row r="51188" spans="71:72" x14ac:dyDescent="0.2">
      <c r="BS51188" s="152"/>
      <c r="BT51188" s="153"/>
    </row>
    <row r="51189" spans="71:72" x14ac:dyDescent="0.2">
      <c r="BS51189" s="152"/>
      <c r="BT51189" s="153"/>
    </row>
    <row r="51190" spans="71:72" x14ac:dyDescent="0.2">
      <c r="BS51190" s="152"/>
      <c r="BT51190" s="153"/>
    </row>
    <row r="51191" spans="71:72" x14ac:dyDescent="0.2">
      <c r="BS51191" s="152"/>
      <c r="BT51191" s="153"/>
    </row>
    <row r="51192" spans="71:72" x14ac:dyDescent="0.2">
      <c r="BS51192" s="152"/>
      <c r="BT51192" s="153"/>
    </row>
    <row r="51193" spans="71:72" x14ac:dyDescent="0.2">
      <c r="BS51193" s="152"/>
      <c r="BT51193" s="153"/>
    </row>
    <row r="51194" spans="71:72" x14ac:dyDescent="0.2">
      <c r="BS51194" s="152"/>
      <c r="BT51194" s="153"/>
    </row>
    <row r="51195" spans="71:72" x14ac:dyDescent="0.2">
      <c r="BS51195" s="152"/>
      <c r="BT51195" s="153"/>
    </row>
    <row r="51196" spans="71:72" x14ac:dyDescent="0.2">
      <c r="BS51196" s="152"/>
      <c r="BT51196" s="153"/>
    </row>
    <row r="51197" spans="71:72" x14ac:dyDescent="0.2">
      <c r="BS51197" s="152"/>
      <c r="BT51197" s="153"/>
    </row>
    <row r="51198" spans="71:72" x14ac:dyDescent="0.2">
      <c r="BS51198" s="152"/>
      <c r="BT51198" s="153"/>
    </row>
    <row r="51199" spans="71:72" x14ac:dyDescent="0.2">
      <c r="BS51199" s="152"/>
      <c r="BT51199" s="153"/>
    </row>
    <row r="51200" spans="71:72" x14ac:dyDescent="0.2">
      <c r="BS51200" s="152"/>
      <c r="BT51200" s="153"/>
    </row>
    <row r="51201" spans="71:72" x14ac:dyDescent="0.2">
      <c r="BS51201" s="152"/>
      <c r="BT51201" s="153"/>
    </row>
    <row r="51202" spans="71:72" x14ac:dyDescent="0.2">
      <c r="BS51202" s="152"/>
      <c r="BT51202" s="153"/>
    </row>
    <row r="51203" spans="71:72" x14ac:dyDescent="0.2">
      <c r="BS51203" s="152"/>
      <c r="BT51203" s="153"/>
    </row>
    <row r="51204" spans="71:72" x14ac:dyDescent="0.2">
      <c r="BS51204" s="152"/>
      <c r="BT51204" s="153"/>
    </row>
    <row r="51205" spans="71:72" x14ac:dyDescent="0.2">
      <c r="BS51205" s="152"/>
      <c r="BT51205" s="153"/>
    </row>
    <row r="51206" spans="71:72" x14ac:dyDescent="0.2">
      <c r="BS51206" s="152"/>
      <c r="BT51206" s="153"/>
    </row>
    <row r="51207" spans="71:72" x14ac:dyDescent="0.2">
      <c r="BS51207" s="152"/>
      <c r="BT51207" s="153"/>
    </row>
    <row r="51208" spans="71:72" x14ac:dyDescent="0.2">
      <c r="BS51208" s="152"/>
      <c r="BT51208" s="153"/>
    </row>
    <row r="51209" spans="71:72" x14ac:dyDescent="0.2">
      <c r="BS51209" s="152"/>
      <c r="BT51209" s="153"/>
    </row>
    <row r="51210" spans="71:72" x14ac:dyDescent="0.2">
      <c r="BS51210" s="152"/>
      <c r="BT51210" s="153"/>
    </row>
    <row r="51211" spans="71:72" x14ac:dyDescent="0.2">
      <c r="BS51211" s="152"/>
      <c r="BT51211" s="153"/>
    </row>
    <row r="51212" spans="71:72" x14ac:dyDescent="0.2">
      <c r="BS51212" s="152"/>
      <c r="BT51212" s="153"/>
    </row>
    <row r="51213" spans="71:72" x14ac:dyDescent="0.2">
      <c r="BS51213" s="152"/>
      <c r="BT51213" s="153"/>
    </row>
    <row r="51214" spans="71:72" x14ac:dyDescent="0.2">
      <c r="BS51214" s="152"/>
      <c r="BT51214" s="153"/>
    </row>
    <row r="51215" spans="71:72" x14ac:dyDescent="0.2">
      <c r="BS51215" s="152"/>
      <c r="BT51215" s="153"/>
    </row>
    <row r="51216" spans="71:72" x14ac:dyDescent="0.2">
      <c r="BS51216" s="152"/>
      <c r="BT51216" s="153"/>
    </row>
    <row r="51217" spans="71:72" x14ac:dyDescent="0.2">
      <c r="BS51217" s="152"/>
      <c r="BT51217" s="153"/>
    </row>
    <row r="51218" spans="71:72" x14ac:dyDescent="0.2">
      <c r="BS51218" s="152"/>
      <c r="BT51218" s="153"/>
    </row>
    <row r="51219" spans="71:72" x14ac:dyDescent="0.2">
      <c r="BS51219" s="152"/>
      <c r="BT51219" s="153"/>
    </row>
    <row r="51220" spans="71:72" x14ac:dyDescent="0.2">
      <c r="BS51220" s="152"/>
      <c r="BT51220" s="153"/>
    </row>
    <row r="51221" spans="71:72" x14ac:dyDescent="0.2">
      <c r="BS51221" s="152"/>
      <c r="BT51221" s="153"/>
    </row>
    <row r="51222" spans="71:72" x14ac:dyDescent="0.2">
      <c r="BS51222" s="152"/>
      <c r="BT51222" s="153"/>
    </row>
    <row r="51223" spans="71:72" x14ac:dyDescent="0.2">
      <c r="BS51223" s="152"/>
      <c r="BT51223" s="153"/>
    </row>
    <row r="51224" spans="71:72" x14ac:dyDescent="0.2">
      <c r="BS51224" s="152"/>
      <c r="BT51224" s="153"/>
    </row>
    <row r="51225" spans="71:72" x14ac:dyDescent="0.2">
      <c r="BS51225" s="152"/>
      <c r="BT51225" s="153"/>
    </row>
    <row r="51226" spans="71:72" x14ac:dyDescent="0.2">
      <c r="BS51226" s="152"/>
      <c r="BT51226" s="153"/>
    </row>
    <row r="51227" spans="71:72" x14ac:dyDescent="0.2">
      <c r="BS51227" s="152"/>
      <c r="BT51227" s="153"/>
    </row>
    <row r="51228" spans="71:72" x14ac:dyDescent="0.2">
      <c r="BS51228" s="152"/>
      <c r="BT51228" s="153"/>
    </row>
    <row r="51229" spans="71:72" x14ac:dyDescent="0.2">
      <c r="BS51229" s="152"/>
      <c r="BT51229" s="153"/>
    </row>
    <row r="51230" spans="71:72" x14ac:dyDescent="0.2">
      <c r="BS51230" s="152"/>
      <c r="BT51230" s="153"/>
    </row>
    <row r="51231" spans="71:72" x14ac:dyDescent="0.2">
      <c r="BS51231" s="152"/>
      <c r="BT51231" s="153"/>
    </row>
    <row r="51232" spans="71:72" x14ac:dyDescent="0.2">
      <c r="BS51232" s="152"/>
      <c r="BT51232" s="153"/>
    </row>
    <row r="51233" spans="71:72" x14ac:dyDescent="0.2">
      <c r="BS51233" s="152"/>
      <c r="BT51233" s="153"/>
    </row>
    <row r="51234" spans="71:72" x14ac:dyDescent="0.2">
      <c r="BS51234" s="152"/>
      <c r="BT51234" s="153"/>
    </row>
    <row r="51235" spans="71:72" x14ac:dyDescent="0.2">
      <c r="BS51235" s="152"/>
      <c r="BT51235" s="153"/>
    </row>
    <row r="51236" spans="71:72" x14ac:dyDescent="0.2">
      <c r="BS51236" s="152"/>
      <c r="BT51236" s="153"/>
    </row>
    <row r="51237" spans="71:72" x14ac:dyDescent="0.2">
      <c r="BS51237" s="152"/>
      <c r="BT51237" s="153"/>
    </row>
    <row r="51238" spans="71:72" x14ac:dyDescent="0.2">
      <c r="BS51238" s="152"/>
      <c r="BT51238" s="153"/>
    </row>
    <row r="51239" spans="71:72" x14ac:dyDescent="0.2">
      <c r="BS51239" s="152"/>
      <c r="BT51239" s="153"/>
    </row>
    <row r="51240" spans="71:72" x14ac:dyDescent="0.2">
      <c r="BS51240" s="152"/>
      <c r="BT51240" s="153"/>
    </row>
    <row r="51241" spans="71:72" x14ac:dyDescent="0.2">
      <c r="BS51241" s="152"/>
      <c r="BT51241" s="153"/>
    </row>
    <row r="51242" spans="71:72" x14ac:dyDescent="0.2">
      <c r="BS51242" s="152"/>
      <c r="BT51242" s="153"/>
    </row>
    <row r="51243" spans="71:72" x14ac:dyDescent="0.2">
      <c r="BS51243" s="152"/>
      <c r="BT51243" s="153"/>
    </row>
    <row r="51244" spans="71:72" x14ac:dyDescent="0.2">
      <c r="BS51244" s="152"/>
      <c r="BT51244" s="153"/>
    </row>
    <row r="51245" spans="71:72" x14ac:dyDescent="0.2">
      <c r="BS51245" s="152"/>
      <c r="BT51245" s="153"/>
    </row>
    <row r="51246" spans="71:72" x14ac:dyDescent="0.2">
      <c r="BS51246" s="152"/>
      <c r="BT51246" s="153"/>
    </row>
    <row r="51247" spans="71:72" x14ac:dyDescent="0.2">
      <c r="BS51247" s="152"/>
      <c r="BT51247" s="153"/>
    </row>
    <row r="51248" spans="71:72" x14ac:dyDescent="0.2">
      <c r="BS51248" s="152"/>
      <c r="BT51248" s="153"/>
    </row>
    <row r="51249" spans="71:72" x14ac:dyDescent="0.2">
      <c r="BS51249" s="152"/>
      <c r="BT51249" s="153"/>
    </row>
    <row r="51250" spans="71:72" x14ac:dyDescent="0.2">
      <c r="BS51250" s="152"/>
      <c r="BT51250" s="153"/>
    </row>
    <row r="51251" spans="71:72" x14ac:dyDescent="0.2">
      <c r="BS51251" s="152"/>
      <c r="BT51251" s="153"/>
    </row>
    <row r="51252" spans="71:72" x14ac:dyDescent="0.2">
      <c r="BS51252" s="152"/>
      <c r="BT51252" s="153"/>
    </row>
    <row r="51253" spans="71:72" x14ac:dyDescent="0.2">
      <c r="BS51253" s="152"/>
      <c r="BT51253" s="153"/>
    </row>
    <row r="51254" spans="71:72" x14ac:dyDescent="0.2">
      <c r="BS51254" s="152"/>
      <c r="BT51254" s="153"/>
    </row>
    <row r="51255" spans="71:72" x14ac:dyDescent="0.2">
      <c r="BS51255" s="152"/>
      <c r="BT51255" s="153"/>
    </row>
    <row r="51256" spans="71:72" x14ac:dyDescent="0.2">
      <c r="BS51256" s="152"/>
      <c r="BT51256" s="153"/>
    </row>
    <row r="51257" spans="71:72" x14ac:dyDescent="0.2">
      <c r="BS51257" s="152"/>
      <c r="BT51257" s="153"/>
    </row>
    <row r="51258" spans="71:72" x14ac:dyDescent="0.2">
      <c r="BS51258" s="152"/>
      <c r="BT51258" s="153"/>
    </row>
    <row r="51259" spans="71:72" x14ac:dyDescent="0.2">
      <c r="BS51259" s="152"/>
      <c r="BT51259" s="153"/>
    </row>
    <row r="51260" spans="71:72" x14ac:dyDescent="0.2">
      <c r="BS51260" s="152"/>
      <c r="BT51260" s="153"/>
    </row>
    <row r="51261" spans="71:72" x14ac:dyDescent="0.2">
      <c r="BS51261" s="152"/>
      <c r="BT51261" s="153"/>
    </row>
    <row r="51262" spans="71:72" x14ac:dyDescent="0.2">
      <c r="BS51262" s="152"/>
      <c r="BT51262" s="153"/>
    </row>
    <row r="51263" spans="71:72" x14ac:dyDescent="0.2">
      <c r="BS51263" s="152"/>
      <c r="BT51263" s="153"/>
    </row>
    <row r="51264" spans="71:72" x14ac:dyDescent="0.2">
      <c r="BS51264" s="152"/>
      <c r="BT51264" s="153"/>
    </row>
    <row r="51265" spans="71:72" x14ac:dyDescent="0.2">
      <c r="BS51265" s="152"/>
      <c r="BT51265" s="153"/>
    </row>
    <row r="51266" spans="71:72" x14ac:dyDescent="0.2">
      <c r="BS51266" s="152"/>
      <c r="BT51266" s="153"/>
    </row>
    <row r="51267" spans="71:72" x14ac:dyDescent="0.2">
      <c r="BS51267" s="152"/>
      <c r="BT51267" s="153"/>
    </row>
    <row r="51268" spans="71:72" x14ac:dyDescent="0.2">
      <c r="BS51268" s="152"/>
      <c r="BT51268" s="153"/>
    </row>
    <row r="51269" spans="71:72" x14ac:dyDescent="0.2">
      <c r="BS51269" s="152"/>
      <c r="BT51269" s="153"/>
    </row>
    <row r="51270" spans="71:72" x14ac:dyDescent="0.2">
      <c r="BS51270" s="152"/>
      <c r="BT51270" s="153"/>
    </row>
    <row r="51271" spans="71:72" x14ac:dyDescent="0.2">
      <c r="BS51271" s="152"/>
      <c r="BT51271" s="153"/>
    </row>
    <row r="51272" spans="71:72" x14ac:dyDescent="0.2">
      <c r="BS51272" s="152"/>
      <c r="BT51272" s="153"/>
    </row>
    <row r="51273" spans="71:72" x14ac:dyDescent="0.2">
      <c r="BS51273" s="152"/>
      <c r="BT51273" s="153"/>
    </row>
    <row r="51274" spans="71:72" x14ac:dyDescent="0.2">
      <c r="BS51274" s="152"/>
      <c r="BT51274" s="153"/>
    </row>
    <row r="51275" spans="71:72" x14ac:dyDescent="0.2">
      <c r="BS51275" s="152"/>
      <c r="BT51275" s="153"/>
    </row>
    <row r="51276" spans="71:72" x14ac:dyDescent="0.2">
      <c r="BS51276" s="152"/>
      <c r="BT51276" s="153"/>
    </row>
    <row r="51277" spans="71:72" x14ac:dyDescent="0.2">
      <c r="BS51277" s="152"/>
      <c r="BT51277" s="153"/>
    </row>
    <row r="51278" spans="71:72" x14ac:dyDescent="0.2">
      <c r="BS51278" s="152"/>
      <c r="BT51278" s="153"/>
    </row>
    <row r="51279" spans="71:72" x14ac:dyDescent="0.2">
      <c r="BS51279" s="152"/>
      <c r="BT51279" s="153"/>
    </row>
    <row r="51280" spans="71:72" x14ac:dyDescent="0.2">
      <c r="BS51280" s="152"/>
      <c r="BT51280" s="153"/>
    </row>
    <row r="51281" spans="71:72" x14ac:dyDescent="0.2">
      <c r="BS51281" s="152"/>
      <c r="BT51281" s="153"/>
    </row>
    <row r="51282" spans="71:72" x14ac:dyDescent="0.2">
      <c r="BS51282" s="152"/>
      <c r="BT51282" s="153"/>
    </row>
    <row r="51283" spans="71:72" x14ac:dyDescent="0.2">
      <c r="BS51283" s="152"/>
      <c r="BT51283" s="153"/>
    </row>
    <row r="51284" spans="71:72" x14ac:dyDescent="0.2">
      <c r="BS51284" s="152"/>
      <c r="BT51284" s="153"/>
    </row>
    <row r="51285" spans="71:72" x14ac:dyDescent="0.2">
      <c r="BS51285" s="152"/>
      <c r="BT51285" s="153"/>
    </row>
    <row r="51286" spans="71:72" x14ac:dyDescent="0.2">
      <c r="BS51286" s="152"/>
      <c r="BT51286" s="153"/>
    </row>
    <row r="51287" spans="71:72" x14ac:dyDescent="0.2">
      <c r="BS51287" s="152"/>
      <c r="BT51287" s="153"/>
    </row>
    <row r="51288" spans="71:72" x14ac:dyDescent="0.2">
      <c r="BS51288" s="152"/>
      <c r="BT51288" s="153"/>
    </row>
    <row r="51289" spans="71:72" x14ac:dyDescent="0.2">
      <c r="BS51289" s="152"/>
      <c r="BT51289" s="153"/>
    </row>
    <row r="51290" spans="71:72" x14ac:dyDescent="0.2">
      <c r="BS51290" s="152"/>
      <c r="BT51290" s="153"/>
    </row>
    <row r="51291" spans="71:72" x14ac:dyDescent="0.2">
      <c r="BS51291" s="152"/>
      <c r="BT51291" s="153"/>
    </row>
    <row r="51292" spans="71:72" x14ac:dyDescent="0.2">
      <c r="BS51292" s="152"/>
      <c r="BT51292" s="153"/>
    </row>
    <row r="51293" spans="71:72" x14ac:dyDescent="0.2">
      <c r="BS51293" s="152"/>
      <c r="BT51293" s="153"/>
    </row>
    <row r="51294" spans="71:72" x14ac:dyDescent="0.2">
      <c r="BS51294" s="152"/>
      <c r="BT51294" s="153"/>
    </row>
    <row r="51295" spans="71:72" x14ac:dyDescent="0.2">
      <c r="BS51295" s="152"/>
      <c r="BT51295" s="153"/>
    </row>
    <row r="51296" spans="71:72" x14ac:dyDescent="0.2">
      <c r="BS51296" s="152"/>
      <c r="BT51296" s="153"/>
    </row>
    <row r="51297" spans="71:72" x14ac:dyDescent="0.2">
      <c r="BS51297" s="152"/>
      <c r="BT51297" s="153"/>
    </row>
    <row r="51298" spans="71:72" x14ac:dyDescent="0.2">
      <c r="BS51298" s="152"/>
      <c r="BT51298" s="153"/>
    </row>
    <row r="51299" spans="71:72" x14ac:dyDescent="0.2">
      <c r="BS51299" s="152"/>
      <c r="BT51299" s="153"/>
    </row>
    <row r="51300" spans="71:72" x14ac:dyDescent="0.2">
      <c r="BS51300" s="152"/>
      <c r="BT51300" s="153"/>
    </row>
    <row r="51301" spans="71:72" x14ac:dyDescent="0.2">
      <c r="BS51301" s="152"/>
      <c r="BT51301" s="153"/>
    </row>
    <row r="51302" spans="71:72" x14ac:dyDescent="0.2">
      <c r="BS51302" s="152"/>
      <c r="BT51302" s="153"/>
    </row>
    <row r="51303" spans="71:72" x14ac:dyDescent="0.2">
      <c r="BS51303" s="152"/>
      <c r="BT51303" s="153"/>
    </row>
    <row r="51304" spans="71:72" x14ac:dyDescent="0.2">
      <c r="BS51304" s="152"/>
      <c r="BT51304" s="153"/>
    </row>
    <row r="51305" spans="71:72" x14ac:dyDescent="0.2">
      <c r="BS51305" s="152"/>
      <c r="BT51305" s="153"/>
    </row>
    <row r="51306" spans="71:72" x14ac:dyDescent="0.2">
      <c r="BS51306" s="152"/>
      <c r="BT51306" s="153"/>
    </row>
    <row r="51307" spans="71:72" x14ac:dyDescent="0.2">
      <c r="BS51307" s="152"/>
      <c r="BT51307" s="153"/>
    </row>
    <row r="51308" spans="71:72" x14ac:dyDescent="0.2">
      <c r="BS51308" s="152"/>
      <c r="BT51308" s="153"/>
    </row>
    <row r="51309" spans="71:72" x14ac:dyDescent="0.2">
      <c r="BS51309" s="152"/>
      <c r="BT51309" s="153"/>
    </row>
    <row r="51310" spans="71:72" x14ac:dyDescent="0.2">
      <c r="BS51310" s="152"/>
      <c r="BT51310" s="153"/>
    </row>
    <row r="51311" spans="71:72" x14ac:dyDescent="0.2">
      <c r="BS51311" s="152"/>
      <c r="BT51311" s="153"/>
    </row>
    <row r="51312" spans="71:72" x14ac:dyDescent="0.2">
      <c r="BS51312" s="152"/>
      <c r="BT51312" s="153"/>
    </row>
    <row r="51313" spans="71:72" x14ac:dyDescent="0.2">
      <c r="BS51313" s="152"/>
      <c r="BT51313" s="153"/>
    </row>
    <row r="51314" spans="71:72" x14ac:dyDescent="0.2">
      <c r="BS51314" s="152"/>
      <c r="BT51314" s="153"/>
    </row>
    <row r="51315" spans="71:72" x14ac:dyDescent="0.2">
      <c r="BS51315" s="152"/>
      <c r="BT51315" s="153"/>
    </row>
    <row r="51316" spans="71:72" x14ac:dyDescent="0.2">
      <c r="BS51316" s="152"/>
      <c r="BT51316" s="153"/>
    </row>
    <row r="51317" spans="71:72" x14ac:dyDescent="0.2">
      <c r="BS51317" s="152"/>
      <c r="BT51317" s="153"/>
    </row>
    <row r="51318" spans="71:72" x14ac:dyDescent="0.2">
      <c r="BS51318" s="152"/>
      <c r="BT51318" s="153"/>
    </row>
    <row r="51319" spans="71:72" x14ac:dyDescent="0.2">
      <c r="BS51319" s="152"/>
      <c r="BT51319" s="153"/>
    </row>
    <row r="51320" spans="71:72" x14ac:dyDescent="0.2">
      <c r="BS51320" s="152"/>
      <c r="BT51320" s="153"/>
    </row>
    <row r="51321" spans="71:72" x14ac:dyDescent="0.2">
      <c r="BS51321" s="152"/>
      <c r="BT51321" s="153"/>
    </row>
    <row r="51322" spans="71:72" x14ac:dyDescent="0.2">
      <c r="BS51322" s="152"/>
      <c r="BT51322" s="153"/>
    </row>
    <row r="51323" spans="71:72" x14ac:dyDescent="0.2">
      <c r="BS51323" s="152"/>
      <c r="BT51323" s="153"/>
    </row>
    <row r="51324" spans="71:72" x14ac:dyDescent="0.2">
      <c r="BS51324" s="152"/>
      <c r="BT51324" s="153"/>
    </row>
    <row r="51325" spans="71:72" x14ac:dyDescent="0.2">
      <c r="BS51325" s="152"/>
      <c r="BT51325" s="153"/>
    </row>
    <row r="51326" spans="71:72" x14ac:dyDescent="0.2">
      <c r="BS51326" s="152"/>
      <c r="BT51326" s="153"/>
    </row>
    <row r="51327" spans="71:72" x14ac:dyDescent="0.2">
      <c r="BS51327" s="152"/>
      <c r="BT51327" s="153"/>
    </row>
    <row r="51328" spans="71:72" x14ac:dyDescent="0.2">
      <c r="BS51328" s="152"/>
      <c r="BT51328" s="153"/>
    </row>
    <row r="51329" spans="71:72" x14ac:dyDescent="0.2">
      <c r="BS51329" s="152"/>
      <c r="BT51329" s="153"/>
    </row>
    <row r="51330" spans="71:72" x14ac:dyDescent="0.2">
      <c r="BS51330" s="152"/>
      <c r="BT51330" s="153"/>
    </row>
    <row r="51331" spans="71:72" x14ac:dyDescent="0.2">
      <c r="BS51331" s="152"/>
      <c r="BT51331" s="153"/>
    </row>
    <row r="51332" spans="71:72" x14ac:dyDescent="0.2">
      <c r="BS51332" s="152"/>
      <c r="BT51332" s="153"/>
    </row>
    <row r="51333" spans="71:72" x14ac:dyDescent="0.2">
      <c r="BS51333" s="152"/>
      <c r="BT51333" s="153"/>
    </row>
    <row r="51334" spans="71:72" x14ac:dyDescent="0.2">
      <c r="BS51334" s="152"/>
      <c r="BT51334" s="153"/>
    </row>
    <row r="51335" spans="71:72" x14ac:dyDescent="0.2">
      <c r="BS51335" s="152"/>
      <c r="BT51335" s="153"/>
    </row>
    <row r="51336" spans="71:72" x14ac:dyDescent="0.2">
      <c r="BS51336" s="152"/>
      <c r="BT51336" s="153"/>
    </row>
    <row r="51337" spans="71:72" x14ac:dyDescent="0.2">
      <c r="BS51337" s="152"/>
      <c r="BT51337" s="153"/>
    </row>
    <row r="51338" spans="71:72" x14ac:dyDescent="0.2">
      <c r="BS51338" s="152"/>
      <c r="BT51338" s="153"/>
    </row>
    <row r="51339" spans="71:72" x14ac:dyDescent="0.2">
      <c r="BS51339" s="152"/>
      <c r="BT51339" s="153"/>
    </row>
    <row r="51340" spans="71:72" x14ac:dyDescent="0.2">
      <c r="BS51340" s="152"/>
      <c r="BT51340" s="153"/>
    </row>
    <row r="51341" spans="71:72" x14ac:dyDescent="0.2">
      <c r="BS51341" s="152"/>
      <c r="BT51341" s="153"/>
    </row>
    <row r="51342" spans="71:72" x14ac:dyDescent="0.2">
      <c r="BS51342" s="152"/>
      <c r="BT51342" s="153"/>
    </row>
    <row r="51343" spans="71:72" x14ac:dyDescent="0.2">
      <c r="BS51343" s="152"/>
      <c r="BT51343" s="153"/>
    </row>
    <row r="51344" spans="71:72" x14ac:dyDescent="0.2">
      <c r="BS51344" s="152"/>
      <c r="BT51344" s="153"/>
    </row>
    <row r="51345" spans="71:72" x14ac:dyDescent="0.2">
      <c r="BS51345" s="152"/>
      <c r="BT51345" s="153"/>
    </row>
    <row r="51346" spans="71:72" x14ac:dyDescent="0.2">
      <c r="BS51346" s="152"/>
      <c r="BT51346" s="153"/>
    </row>
    <row r="51347" spans="71:72" x14ac:dyDescent="0.2">
      <c r="BS51347" s="152"/>
      <c r="BT51347" s="153"/>
    </row>
    <row r="51348" spans="71:72" x14ac:dyDescent="0.2">
      <c r="BS51348" s="152"/>
      <c r="BT51348" s="153"/>
    </row>
    <row r="51349" spans="71:72" x14ac:dyDescent="0.2">
      <c r="BS51349" s="152"/>
      <c r="BT51349" s="153"/>
    </row>
    <row r="51350" spans="71:72" x14ac:dyDescent="0.2">
      <c r="BS51350" s="152"/>
      <c r="BT51350" s="153"/>
    </row>
    <row r="51351" spans="71:72" x14ac:dyDescent="0.2">
      <c r="BS51351" s="152"/>
      <c r="BT51351" s="153"/>
    </row>
    <row r="51352" spans="71:72" x14ac:dyDescent="0.2">
      <c r="BS51352" s="152"/>
      <c r="BT51352" s="153"/>
    </row>
    <row r="51353" spans="71:72" x14ac:dyDescent="0.2">
      <c r="BS51353" s="152"/>
      <c r="BT51353" s="153"/>
    </row>
    <row r="51354" spans="71:72" x14ac:dyDescent="0.2">
      <c r="BS51354" s="152"/>
      <c r="BT51354" s="153"/>
    </row>
    <row r="51355" spans="71:72" x14ac:dyDescent="0.2">
      <c r="BS51355" s="152"/>
      <c r="BT51355" s="153"/>
    </row>
    <row r="51356" spans="71:72" x14ac:dyDescent="0.2">
      <c r="BS51356" s="152"/>
      <c r="BT51356" s="153"/>
    </row>
    <row r="51357" spans="71:72" x14ac:dyDescent="0.2">
      <c r="BS51357" s="152"/>
      <c r="BT51357" s="153"/>
    </row>
    <row r="51358" spans="71:72" x14ac:dyDescent="0.2">
      <c r="BS51358" s="152"/>
      <c r="BT51358" s="153"/>
    </row>
    <row r="51359" spans="71:72" x14ac:dyDescent="0.2">
      <c r="BS51359" s="152"/>
      <c r="BT51359" s="153"/>
    </row>
    <row r="51360" spans="71:72" x14ac:dyDescent="0.2">
      <c r="BS51360" s="152"/>
      <c r="BT51360" s="153"/>
    </row>
    <row r="51361" spans="71:72" x14ac:dyDescent="0.2">
      <c r="BS51361" s="152"/>
      <c r="BT51361" s="153"/>
    </row>
    <row r="51362" spans="71:72" x14ac:dyDescent="0.2">
      <c r="BS51362" s="152"/>
      <c r="BT51362" s="153"/>
    </row>
    <row r="51363" spans="71:72" x14ac:dyDescent="0.2">
      <c r="BS51363" s="152"/>
      <c r="BT51363" s="153"/>
    </row>
    <row r="51364" spans="71:72" x14ac:dyDescent="0.2">
      <c r="BS51364" s="152"/>
      <c r="BT51364" s="153"/>
    </row>
    <row r="51365" spans="71:72" x14ac:dyDescent="0.2">
      <c r="BS51365" s="152"/>
      <c r="BT51365" s="153"/>
    </row>
    <row r="51366" spans="71:72" x14ac:dyDescent="0.2">
      <c r="BS51366" s="152"/>
      <c r="BT51366" s="153"/>
    </row>
    <row r="51367" spans="71:72" x14ac:dyDescent="0.2">
      <c r="BS51367" s="152"/>
      <c r="BT51367" s="153"/>
    </row>
    <row r="51368" spans="71:72" x14ac:dyDescent="0.2">
      <c r="BS51368" s="152"/>
      <c r="BT51368" s="153"/>
    </row>
    <row r="51369" spans="71:72" x14ac:dyDescent="0.2">
      <c r="BS51369" s="152"/>
      <c r="BT51369" s="153"/>
    </row>
    <row r="51370" spans="71:72" x14ac:dyDescent="0.2">
      <c r="BS51370" s="152"/>
      <c r="BT51370" s="153"/>
    </row>
    <row r="51371" spans="71:72" x14ac:dyDescent="0.2">
      <c r="BS51371" s="152"/>
      <c r="BT51371" s="153"/>
    </row>
    <row r="51372" spans="71:72" x14ac:dyDescent="0.2">
      <c r="BS51372" s="152"/>
      <c r="BT51372" s="153"/>
    </row>
    <row r="51373" spans="71:72" x14ac:dyDescent="0.2">
      <c r="BS51373" s="152"/>
      <c r="BT51373" s="153"/>
    </row>
    <row r="51374" spans="71:72" x14ac:dyDescent="0.2">
      <c r="BS51374" s="152"/>
      <c r="BT51374" s="153"/>
    </row>
    <row r="51375" spans="71:72" x14ac:dyDescent="0.2">
      <c r="BS51375" s="152"/>
      <c r="BT51375" s="153"/>
    </row>
    <row r="51376" spans="71:72" x14ac:dyDescent="0.2">
      <c r="BS51376" s="152"/>
      <c r="BT51376" s="153"/>
    </row>
    <row r="51377" spans="71:72" x14ac:dyDescent="0.2">
      <c r="BS51377" s="152"/>
      <c r="BT51377" s="153"/>
    </row>
    <row r="51378" spans="71:72" x14ac:dyDescent="0.2">
      <c r="BS51378" s="152"/>
      <c r="BT51378" s="153"/>
    </row>
    <row r="51379" spans="71:72" x14ac:dyDescent="0.2">
      <c r="BS51379" s="152"/>
      <c r="BT51379" s="153"/>
    </row>
    <row r="51380" spans="71:72" x14ac:dyDescent="0.2">
      <c r="BS51380" s="152"/>
      <c r="BT51380" s="153"/>
    </row>
    <row r="51381" spans="71:72" x14ac:dyDescent="0.2">
      <c r="BS51381" s="152"/>
      <c r="BT51381" s="153"/>
    </row>
    <row r="51382" spans="71:72" x14ac:dyDescent="0.2">
      <c r="BS51382" s="152"/>
      <c r="BT51382" s="153"/>
    </row>
    <row r="51383" spans="71:72" x14ac:dyDescent="0.2">
      <c r="BS51383" s="152"/>
      <c r="BT51383" s="153"/>
    </row>
    <row r="51384" spans="71:72" x14ac:dyDescent="0.2">
      <c r="BS51384" s="152"/>
      <c r="BT51384" s="153"/>
    </row>
    <row r="51385" spans="71:72" x14ac:dyDescent="0.2">
      <c r="BS51385" s="152"/>
      <c r="BT51385" s="153"/>
    </row>
    <row r="51386" spans="71:72" x14ac:dyDescent="0.2">
      <c r="BS51386" s="152"/>
      <c r="BT51386" s="153"/>
    </row>
    <row r="51387" spans="71:72" x14ac:dyDescent="0.2">
      <c r="BS51387" s="152"/>
      <c r="BT51387" s="153"/>
    </row>
    <row r="51388" spans="71:72" x14ac:dyDescent="0.2">
      <c r="BS51388" s="152"/>
      <c r="BT51388" s="153"/>
    </row>
    <row r="51389" spans="71:72" x14ac:dyDescent="0.2">
      <c r="BS51389" s="152"/>
      <c r="BT51389" s="153"/>
    </row>
    <row r="51390" spans="71:72" x14ac:dyDescent="0.2">
      <c r="BS51390" s="152"/>
      <c r="BT51390" s="153"/>
    </row>
    <row r="51391" spans="71:72" x14ac:dyDescent="0.2">
      <c r="BS51391" s="152"/>
      <c r="BT51391" s="153"/>
    </row>
    <row r="51392" spans="71:72" x14ac:dyDescent="0.2">
      <c r="BS51392" s="152"/>
      <c r="BT51392" s="153"/>
    </row>
    <row r="51393" spans="71:72" x14ac:dyDescent="0.2">
      <c r="BS51393" s="152"/>
      <c r="BT51393" s="153"/>
    </row>
    <row r="51394" spans="71:72" x14ac:dyDescent="0.2">
      <c r="BS51394" s="152"/>
      <c r="BT51394" s="153"/>
    </row>
    <row r="51395" spans="71:72" x14ac:dyDescent="0.2">
      <c r="BS51395" s="152"/>
      <c r="BT51395" s="153"/>
    </row>
    <row r="51396" spans="71:72" x14ac:dyDescent="0.2">
      <c r="BS51396" s="152"/>
      <c r="BT51396" s="153"/>
    </row>
    <row r="51397" spans="71:72" x14ac:dyDescent="0.2">
      <c r="BS51397" s="152"/>
      <c r="BT51397" s="153"/>
    </row>
    <row r="51398" spans="71:72" x14ac:dyDescent="0.2">
      <c r="BS51398" s="152"/>
      <c r="BT51398" s="153"/>
    </row>
    <row r="51399" spans="71:72" x14ac:dyDescent="0.2">
      <c r="BS51399" s="152"/>
      <c r="BT51399" s="153"/>
    </row>
    <row r="51400" spans="71:72" x14ac:dyDescent="0.2">
      <c r="BS51400" s="152"/>
      <c r="BT51400" s="153"/>
    </row>
    <row r="51401" spans="71:72" x14ac:dyDescent="0.2">
      <c r="BS51401" s="152"/>
      <c r="BT51401" s="153"/>
    </row>
    <row r="51402" spans="71:72" x14ac:dyDescent="0.2">
      <c r="BS51402" s="152"/>
      <c r="BT51402" s="153"/>
    </row>
    <row r="51403" spans="71:72" x14ac:dyDescent="0.2">
      <c r="BS51403" s="152"/>
      <c r="BT51403" s="153"/>
    </row>
    <row r="51404" spans="71:72" x14ac:dyDescent="0.2">
      <c r="BS51404" s="152"/>
      <c r="BT51404" s="153"/>
    </row>
    <row r="51405" spans="71:72" x14ac:dyDescent="0.2">
      <c r="BS51405" s="152"/>
      <c r="BT51405" s="153"/>
    </row>
    <row r="51406" spans="71:72" x14ac:dyDescent="0.2">
      <c r="BS51406" s="152"/>
      <c r="BT51406" s="153"/>
    </row>
    <row r="51407" spans="71:72" x14ac:dyDescent="0.2">
      <c r="BS51407" s="152"/>
      <c r="BT51407" s="153"/>
    </row>
    <row r="51408" spans="71:72" x14ac:dyDescent="0.2">
      <c r="BS51408" s="152"/>
      <c r="BT51408" s="153"/>
    </row>
    <row r="51409" spans="71:72" x14ac:dyDescent="0.2">
      <c r="BS51409" s="152"/>
      <c r="BT51409" s="153"/>
    </row>
    <row r="51410" spans="71:72" x14ac:dyDescent="0.2">
      <c r="BS51410" s="152"/>
      <c r="BT51410" s="153"/>
    </row>
    <row r="51411" spans="71:72" x14ac:dyDescent="0.2">
      <c r="BS51411" s="152"/>
      <c r="BT51411" s="153"/>
    </row>
    <row r="51412" spans="71:72" x14ac:dyDescent="0.2">
      <c r="BS51412" s="152"/>
      <c r="BT51412" s="153"/>
    </row>
    <row r="51413" spans="71:72" x14ac:dyDescent="0.2">
      <c r="BS51413" s="152"/>
      <c r="BT51413" s="153"/>
    </row>
    <row r="51414" spans="71:72" x14ac:dyDescent="0.2">
      <c r="BS51414" s="152"/>
      <c r="BT51414" s="153"/>
    </row>
    <row r="51415" spans="71:72" x14ac:dyDescent="0.2">
      <c r="BS51415" s="152"/>
      <c r="BT51415" s="153"/>
    </row>
    <row r="51416" spans="71:72" x14ac:dyDescent="0.2">
      <c r="BS51416" s="152"/>
      <c r="BT51416" s="153"/>
    </row>
    <row r="51417" spans="71:72" x14ac:dyDescent="0.2">
      <c r="BS51417" s="152"/>
      <c r="BT51417" s="153"/>
    </row>
    <row r="51418" spans="71:72" x14ac:dyDescent="0.2">
      <c r="BS51418" s="152"/>
      <c r="BT51418" s="153"/>
    </row>
    <row r="51419" spans="71:72" x14ac:dyDescent="0.2">
      <c r="BS51419" s="152"/>
      <c r="BT51419" s="153"/>
    </row>
    <row r="51420" spans="71:72" x14ac:dyDescent="0.2">
      <c r="BS51420" s="152"/>
      <c r="BT51420" s="153"/>
    </row>
    <row r="51421" spans="71:72" x14ac:dyDescent="0.2">
      <c r="BS51421" s="152"/>
      <c r="BT51421" s="153"/>
    </row>
    <row r="51422" spans="71:72" x14ac:dyDescent="0.2">
      <c r="BS51422" s="152"/>
      <c r="BT51422" s="153"/>
    </row>
    <row r="51423" spans="71:72" x14ac:dyDescent="0.2">
      <c r="BS51423" s="152"/>
      <c r="BT51423" s="153"/>
    </row>
    <row r="51424" spans="71:72" x14ac:dyDescent="0.2">
      <c r="BS51424" s="152"/>
      <c r="BT51424" s="153"/>
    </row>
    <row r="51425" spans="71:72" x14ac:dyDescent="0.2">
      <c r="BS51425" s="152"/>
      <c r="BT51425" s="153"/>
    </row>
    <row r="51426" spans="71:72" x14ac:dyDescent="0.2">
      <c r="BS51426" s="152"/>
      <c r="BT51426" s="153"/>
    </row>
    <row r="51427" spans="71:72" x14ac:dyDescent="0.2">
      <c r="BS51427" s="152"/>
      <c r="BT51427" s="153"/>
    </row>
    <row r="51428" spans="71:72" x14ac:dyDescent="0.2">
      <c r="BS51428" s="152"/>
      <c r="BT51428" s="153"/>
    </row>
    <row r="51429" spans="71:72" x14ac:dyDescent="0.2">
      <c r="BS51429" s="152"/>
      <c r="BT51429" s="153"/>
    </row>
    <row r="51430" spans="71:72" x14ac:dyDescent="0.2">
      <c r="BS51430" s="152"/>
      <c r="BT51430" s="153"/>
    </row>
    <row r="51431" spans="71:72" x14ac:dyDescent="0.2">
      <c r="BS51431" s="152"/>
      <c r="BT51431" s="153"/>
    </row>
    <row r="51432" spans="71:72" x14ac:dyDescent="0.2">
      <c r="BS51432" s="152"/>
      <c r="BT51432" s="153"/>
    </row>
    <row r="51433" spans="71:72" x14ac:dyDescent="0.2">
      <c r="BS51433" s="152"/>
      <c r="BT51433" s="153"/>
    </row>
    <row r="51434" spans="71:72" x14ac:dyDescent="0.2">
      <c r="BS51434" s="152"/>
      <c r="BT51434" s="153"/>
    </row>
    <row r="51435" spans="71:72" x14ac:dyDescent="0.2">
      <c r="BS51435" s="152"/>
      <c r="BT51435" s="153"/>
    </row>
    <row r="51436" spans="71:72" x14ac:dyDescent="0.2">
      <c r="BS51436" s="152"/>
      <c r="BT51436" s="153"/>
    </row>
    <row r="51437" spans="71:72" x14ac:dyDescent="0.2">
      <c r="BS51437" s="152"/>
      <c r="BT51437" s="153"/>
    </row>
    <row r="51438" spans="71:72" x14ac:dyDescent="0.2">
      <c r="BS51438" s="152"/>
      <c r="BT51438" s="153"/>
    </row>
    <row r="51439" spans="71:72" x14ac:dyDescent="0.2">
      <c r="BS51439" s="152"/>
      <c r="BT51439" s="153"/>
    </row>
    <row r="51440" spans="71:72" x14ac:dyDescent="0.2">
      <c r="BS51440" s="152"/>
      <c r="BT51440" s="153"/>
    </row>
    <row r="51441" spans="71:72" x14ac:dyDescent="0.2">
      <c r="BS51441" s="152"/>
      <c r="BT51441" s="153"/>
    </row>
    <row r="51442" spans="71:72" x14ac:dyDescent="0.2">
      <c r="BS51442" s="152"/>
      <c r="BT51442" s="153"/>
    </row>
    <row r="51443" spans="71:72" x14ac:dyDescent="0.2">
      <c r="BS51443" s="152"/>
      <c r="BT51443" s="153"/>
    </row>
    <row r="51444" spans="71:72" x14ac:dyDescent="0.2">
      <c r="BS51444" s="152"/>
      <c r="BT51444" s="153"/>
    </row>
    <row r="51445" spans="71:72" x14ac:dyDescent="0.2">
      <c r="BS51445" s="152"/>
      <c r="BT51445" s="153"/>
    </row>
    <row r="51446" spans="71:72" x14ac:dyDescent="0.2">
      <c r="BS51446" s="152"/>
      <c r="BT51446" s="153"/>
    </row>
    <row r="51447" spans="71:72" x14ac:dyDescent="0.2">
      <c r="BS51447" s="152"/>
      <c r="BT51447" s="153"/>
    </row>
    <row r="51448" spans="71:72" x14ac:dyDescent="0.2">
      <c r="BS51448" s="152"/>
      <c r="BT51448" s="153"/>
    </row>
    <row r="51449" spans="71:72" x14ac:dyDescent="0.2">
      <c r="BS51449" s="152"/>
      <c r="BT51449" s="153"/>
    </row>
    <row r="51450" spans="71:72" x14ac:dyDescent="0.2">
      <c r="BS51450" s="152"/>
      <c r="BT51450" s="153"/>
    </row>
    <row r="51451" spans="71:72" x14ac:dyDescent="0.2">
      <c r="BS51451" s="152"/>
      <c r="BT51451" s="153"/>
    </row>
    <row r="51452" spans="71:72" x14ac:dyDescent="0.2">
      <c r="BS51452" s="152"/>
      <c r="BT51452" s="153"/>
    </row>
    <row r="51453" spans="71:72" x14ac:dyDescent="0.2">
      <c r="BS51453" s="152"/>
      <c r="BT51453" s="153"/>
    </row>
    <row r="51454" spans="71:72" x14ac:dyDescent="0.2">
      <c r="BS51454" s="152"/>
      <c r="BT51454" s="153"/>
    </row>
    <row r="51455" spans="71:72" x14ac:dyDescent="0.2">
      <c r="BS51455" s="152"/>
      <c r="BT51455" s="153"/>
    </row>
    <row r="51456" spans="71:72" x14ac:dyDescent="0.2">
      <c r="BS51456" s="152"/>
      <c r="BT51456" s="153"/>
    </row>
    <row r="51457" spans="71:72" x14ac:dyDescent="0.2">
      <c r="BS51457" s="152"/>
      <c r="BT51457" s="153"/>
    </row>
    <row r="51458" spans="71:72" x14ac:dyDescent="0.2">
      <c r="BS51458" s="152"/>
      <c r="BT51458" s="153"/>
    </row>
    <row r="51459" spans="71:72" x14ac:dyDescent="0.2">
      <c r="BS51459" s="152"/>
      <c r="BT51459" s="153"/>
    </row>
    <row r="51460" spans="71:72" x14ac:dyDescent="0.2">
      <c r="BS51460" s="152"/>
      <c r="BT51460" s="153"/>
    </row>
    <row r="51461" spans="71:72" x14ac:dyDescent="0.2">
      <c r="BS51461" s="152"/>
      <c r="BT51461" s="153"/>
    </row>
    <row r="51462" spans="71:72" x14ac:dyDescent="0.2">
      <c r="BS51462" s="152"/>
      <c r="BT51462" s="153"/>
    </row>
    <row r="51463" spans="71:72" x14ac:dyDescent="0.2">
      <c r="BS51463" s="152"/>
      <c r="BT51463" s="153"/>
    </row>
    <row r="51464" spans="71:72" x14ac:dyDescent="0.2">
      <c r="BS51464" s="152"/>
      <c r="BT51464" s="153"/>
    </row>
    <row r="51465" spans="71:72" x14ac:dyDescent="0.2">
      <c r="BS51465" s="152"/>
      <c r="BT51465" s="153"/>
    </row>
    <row r="51466" spans="71:72" x14ac:dyDescent="0.2">
      <c r="BS51466" s="152"/>
      <c r="BT51466" s="153"/>
    </row>
    <row r="51467" spans="71:72" x14ac:dyDescent="0.2">
      <c r="BS51467" s="152"/>
      <c r="BT51467" s="153"/>
    </row>
    <row r="51468" spans="71:72" x14ac:dyDescent="0.2">
      <c r="BS51468" s="152"/>
      <c r="BT51468" s="153"/>
    </row>
    <row r="51469" spans="71:72" x14ac:dyDescent="0.2">
      <c r="BS51469" s="152"/>
      <c r="BT51469" s="153"/>
    </row>
    <row r="51470" spans="71:72" x14ac:dyDescent="0.2">
      <c r="BS51470" s="152"/>
      <c r="BT51470" s="153"/>
    </row>
    <row r="51471" spans="71:72" x14ac:dyDescent="0.2">
      <c r="BS51471" s="152"/>
      <c r="BT51471" s="153"/>
    </row>
    <row r="51472" spans="71:72" x14ac:dyDescent="0.2">
      <c r="BS51472" s="152"/>
      <c r="BT51472" s="153"/>
    </row>
    <row r="51473" spans="71:72" x14ac:dyDescent="0.2">
      <c r="BS51473" s="152"/>
      <c r="BT51473" s="153"/>
    </row>
    <row r="51474" spans="71:72" x14ac:dyDescent="0.2">
      <c r="BS51474" s="152"/>
      <c r="BT51474" s="153"/>
    </row>
    <row r="51475" spans="71:72" x14ac:dyDescent="0.2">
      <c r="BS51475" s="152"/>
      <c r="BT51475" s="153"/>
    </row>
    <row r="51476" spans="71:72" x14ac:dyDescent="0.2">
      <c r="BS51476" s="152"/>
      <c r="BT51476" s="153"/>
    </row>
    <row r="51477" spans="71:72" x14ac:dyDescent="0.2">
      <c r="BS51477" s="152"/>
      <c r="BT51477" s="153"/>
    </row>
    <row r="51478" spans="71:72" x14ac:dyDescent="0.2">
      <c r="BS51478" s="152"/>
      <c r="BT51478" s="153"/>
    </row>
    <row r="51479" spans="71:72" x14ac:dyDescent="0.2">
      <c r="BS51479" s="152"/>
      <c r="BT51479" s="153"/>
    </row>
    <row r="51480" spans="71:72" x14ac:dyDescent="0.2">
      <c r="BS51480" s="152"/>
      <c r="BT51480" s="153"/>
    </row>
    <row r="51481" spans="71:72" x14ac:dyDescent="0.2">
      <c r="BS51481" s="152"/>
      <c r="BT51481" s="153"/>
    </row>
    <row r="51482" spans="71:72" x14ac:dyDescent="0.2">
      <c r="BS51482" s="152"/>
      <c r="BT51482" s="153"/>
    </row>
    <row r="51483" spans="71:72" x14ac:dyDescent="0.2">
      <c r="BS51483" s="152"/>
      <c r="BT51483" s="153"/>
    </row>
    <row r="51484" spans="71:72" x14ac:dyDescent="0.2">
      <c r="BS51484" s="152"/>
      <c r="BT51484" s="153"/>
    </row>
    <row r="51485" spans="71:72" x14ac:dyDescent="0.2">
      <c r="BS51485" s="152"/>
      <c r="BT51485" s="153"/>
    </row>
    <row r="51486" spans="71:72" x14ac:dyDescent="0.2">
      <c r="BS51486" s="152"/>
      <c r="BT51486" s="153"/>
    </row>
    <row r="51487" spans="71:72" x14ac:dyDescent="0.2">
      <c r="BS51487" s="152"/>
      <c r="BT51487" s="153"/>
    </row>
    <row r="51488" spans="71:72" x14ac:dyDescent="0.2">
      <c r="BS51488" s="152"/>
      <c r="BT51488" s="153"/>
    </row>
    <row r="51489" spans="71:72" x14ac:dyDescent="0.2">
      <c r="BS51489" s="152"/>
      <c r="BT51489" s="153"/>
    </row>
    <row r="51490" spans="71:72" x14ac:dyDescent="0.2">
      <c r="BS51490" s="152"/>
      <c r="BT51490" s="153"/>
    </row>
    <row r="51491" spans="71:72" x14ac:dyDescent="0.2">
      <c r="BS51491" s="152"/>
      <c r="BT51491" s="153"/>
    </row>
    <row r="51492" spans="71:72" x14ac:dyDescent="0.2">
      <c r="BS51492" s="152"/>
      <c r="BT51492" s="153"/>
    </row>
    <row r="51493" spans="71:72" x14ac:dyDescent="0.2">
      <c r="BS51493" s="152"/>
      <c r="BT51493" s="153"/>
    </row>
    <row r="51494" spans="71:72" x14ac:dyDescent="0.2">
      <c r="BS51494" s="152"/>
      <c r="BT51494" s="153"/>
    </row>
    <row r="51495" spans="71:72" x14ac:dyDescent="0.2">
      <c r="BS51495" s="152"/>
      <c r="BT51495" s="153"/>
    </row>
    <row r="51496" spans="71:72" x14ac:dyDescent="0.2">
      <c r="BS51496" s="152"/>
      <c r="BT51496" s="153"/>
    </row>
    <row r="51497" spans="71:72" x14ac:dyDescent="0.2">
      <c r="BS51497" s="152"/>
      <c r="BT51497" s="153"/>
    </row>
    <row r="51498" spans="71:72" x14ac:dyDescent="0.2">
      <c r="BS51498" s="152"/>
      <c r="BT51498" s="153"/>
    </row>
    <row r="51499" spans="71:72" x14ac:dyDescent="0.2">
      <c r="BS51499" s="152"/>
      <c r="BT51499" s="153"/>
    </row>
    <row r="51500" spans="71:72" x14ac:dyDescent="0.2">
      <c r="BS51500" s="152"/>
      <c r="BT51500" s="153"/>
    </row>
    <row r="51501" spans="71:72" x14ac:dyDescent="0.2">
      <c r="BS51501" s="152"/>
      <c r="BT51501" s="153"/>
    </row>
    <row r="51502" spans="71:72" x14ac:dyDescent="0.2">
      <c r="BS51502" s="152"/>
      <c r="BT51502" s="153"/>
    </row>
    <row r="51503" spans="71:72" x14ac:dyDescent="0.2">
      <c r="BS51503" s="152"/>
      <c r="BT51503" s="153"/>
    </row>
    <row r="51504" spans="71:72" x14ac:dyDescent="0.2">
      <c r="BS51504" s="152"/>
      <c r="BT51504" s="153"/>
    </row>
    <row r="51505" spans="71:72" x14ac:dyDescent="0.2">
      <c r="BS51505" s="152"/>
      <c r="BT51505" s="153"/>
    </row>
    <row r="51506" spans="71:72" x14ac:dyDescent="0.2">
      <c r="BS51506" s="152"/>
      <c r="BT51506" s="153"/>
    </row>
    <row r="51507" spans="71:72" x14ac:dyDescent="0.2">
      <c r="BS51507" s="152"/>
      <c r="BT51507" s="153"/>
    </row>
    <row r="51508" spans="71:72" x14ac:dyDescent="0.2">
      <c r="BS51508" s="152"/>
      <c r="BT51508" s="153"/>
    </row>
    <row r="51509" spans="71:72" x14ac:dyDescent="0.2">
      <c r="BS51509" s="152"/>
      <c r="BT51509" s="153"/>
    </row>
    <row r="51510" spans="71:72" x14ac:dyDescent="0.2">
      <c r="BS51510" s="152"/>
      <c r="BT51510" s="153"/>
    </row>
    <row r="51511" spans="71:72" x14ac:dyDescent="0.2">
      <c r="BS51511" s="152"/>
      <c r="BT51511" s="153"/>
    </row>
    <row r="51512" spans="71:72" x14ac:dyDescent="0.2">
      <c r="BS51512" s="152"/>
      <c r="BT51512" s="153"/>
    </row>
    <row r="51513" spans="71:72" x14ac:dyDescent="0.2">
      <c r="BS51513" s="152"/>
      <c r="BT51513" s="153"/>
    </row>
    <row r="51514" spans="71:72" x14ac:dyDescent="0.2">
      <c r="BS51514" s="152"/>
      <c r="BT51514" s="153"/>
    </row>
    <row r="51515" spans="71:72" x14ac:dyDescent="0.2">
      <c r="BS51515" s="152"/>
      <c r="BT51515" s="153"/>
    </row>
    <row r="51516" spans="71:72" x14ac:dyDescent="0.2">
      <c r="BS51516" s="152"/>
      <c r="BT51516" s="153"/>
    </row>
    <row r="51517" spans="71:72" x14ac:dyDescent="0.2">
      <c r="BS51517" s="152"/>
      <c r="BT51517" s="153"/>
    </row>
    <row r="51518" spans="71:72" x14ac:dyDescent="0.2">
      <c r="BS51518" s="152"/>
      <c r="BT51518" s="153"/>
    </row>
    <row r="51519" spans="71:72" x14ac:dyDescent="0.2">
      <c r="BS51519" s="152"/>
      <c r="BT51519" s="153"/>
    </row>
    <row r="51520" spans="71:72" x14ac:dyDescent="0.2">
      <c r="BS51520" s="152"/>
      <c r="BT51520" s="153"/>
    </row>
    <row r="51521" spans="71:72" x14ac:dyDescent="0.2">
      <c r="BS51521" s="152"/>
      <c r="BT51521" s="153"/>
    </row>
    <row r="51522" spans="71:72" x14ac:dyDescent="0.2">
      <c r="BS51522" s="152"/>
      <c r="BT51522" s="153"/>
    </row>
    <row r="51523" spans="71:72" x14ac:dyDescent="0.2">
      <c r="BS51523" s="152"/>
      <c r="BT51523" s="153"/>
    </row>
    <row r="51524" spans="71:72" x14ac:dyDescent="0.2">
      <c r="BS51524" s="152"/>
      <c r="BT51524" s="153"/>
    </row>
    <row r="51525" spans="71:72" x14ac:dyDescent="0.2">
      <c r="BS51525" s="152"/>
      <c r="BT51525" s="153"/>
    </row>
    <row r="51526" spans="71:72" x14ac:dyDescent="0.2">
      <c r="BS51526" s="152"/>
      <c r="BT51526" s="153"/>
    </row>
    <row r="51527" spans="71:72" x14ac:dyDescent="0.2">
      <c r="BS51527" s="152"/>
      <c r="BT51527" s="153"/>
    </row>
    <row r="51528" spans="71:72" x14ac:dyDescent="0.2">
      <c r="BS51528" s="152"/>
      <c r="BT51528" s="153"/>
    </row>
    <row r="51529" spans="71:72" x14ac:dyDescent="0.2">
      <c r="BS51529" s="152"/>
      <c r="BT51529" s="153"/>
    </row>
    <row r="51530" spans="71:72" x14ac:dyDescent="0.2">
      <c r="BS51530" s="152"/>
      <c r="BT51530" s="153"/>
    </row>
    <row r="51531" spans="71:72" x14ac:dyDescent="0.2">
      <c r="BS51531" s="152"/>
      <c r="BT51531" s="153"/>
    </row>
    <row r="51532" spans="71:72" x14ac:dyDescent="0.2">
      <c r="BS51532" s="152"/>
      <c r="BT51532" s="153"/>
    </row>
    <row r="51533" spans="71:72" x14ac:dyDescent="0.2">
      <c r="BS51533" s="152"/>
      <c r="BT51533" s="153"/>
    </row>
    <row r="51534" spans="71:72" x14ac:dyDescent="0.2">
      <c r="BS51534" s="152"/>
      <c r="BT51534" s="153"/>
    </row>
    <row r="51535" spans="71:72" x14ac:dyDescent="0.2">
      <c r="BS51535" s="152"/>
      <c r="BT51535" s="153"/>
    </row>
    <row r="51536" spans="71:72" x14ac:dyDescent="0.2">
      <c r="BS51536" s="152"/>
      <c r="BT51536" s="153"/>
    </row>
    <row r="51537" spans="71:72" x14ac:dyDescent="0.2">
      <c r="BS51537" s="152"/>
      <c r="BT51537" s="153"/>
    </row>
    <row r="51538" spans="71:72" x14ac:dyDescent="0.2">
      <c r="BS51538" s="152"/>
      <c r="BT51538" s="153"/>
    </row>
    <row r="51539" spans="71:72" x14ac:dyDescent="0.2">
      <c r="BS51539" s="152"/>
      <c r="BT51539" s="153"/>
    </row>
    <row r="51540" spans="71:72" x14ac:dyDescent="0.2">
      <c r="BS51540" s="152"/>
      <c r="BT51540" s="153"/>
    </row>
    <row r="51541" spans="71:72" x14ac:dyDescent="0.2">
      <c r="BS51541" s="152"/>
      <c r="BT51541" s="153"/>
    </row>
    <row r="51542" spans="71:72" x14ac:dyDescent="0.2">
      <c r="BS51542" s="152"/>
      <c r="BT51542" s="153"/>
    </row>
    <row r="51543" spans="71:72" x14ac:dyDescent="0.2">
      <c r="BS51543" s="152"/>
      <c r="BT51543" s="153"/>
    </row>
    <row r="51544" spans="71:72" x14ac:dyDescent="0.2">
      <c r="BS51544" s="152"/>
      <c r="BT51544" s="153"/>
    </row>
    <row r="51545" spans="71:72" x14ac:dyDescent="0.2">
      <c r="BS51545" s="152"/>
      <c r="BT51545" s="153"/>
    </row>
    <row r="51546" spans="71:72" x14ac:dyDescent="0.2">
      <c r="BS51546" s="152"/>
      <c r="BT51546" s="153"/>
    </row>
    <row r="51547" spans="71:72" x14ac:dyDescent="0.2">
      <c r="BS51547" s="152"/>
      <c r="BT51547" s="153"/>
    </row>
    <row r="51548" spans="71:72" x14ac:dyDescent="0.2">
      <c r="BS51548" s="152"/>
      <c r="BT51548" s="153"/>
    </row>
    <row r="51549" spans="71:72" x14ac:dyDescent="0.2">
      <c r="BS51549" s="152"/>
      <c r="BT51549" s="153"/>
    </row>
    <row r="51550" spans="71:72" x14ac:dyDescent="0.2">
      <c r="BS51550" s="152"/>
      <c r="BT51550" s="153"/>
    </row>
    <row r="51551" spans="71:72" x14ac:dyDescent="0.2">
      <c r="BS51551" s="152"/>
      <c r="BT51551" s="153"/>
    </row>
    <row r="51552" spans="71:72" x14ac:dyDescent="0.2">
      <c r="BS51552" s="152"/>
      <c r="BT51552" s="153"/>
    </row>
    <row r="51553" spans="71:72" x14ac:dyDescent="0.2">
      <c r="BS51553" s="152"/>
      <c r="BT51553" s="153"/>
    </row>
    <row r="51554" spans="71:72" x14ac:dyDescent="0.2">
      <c r="BS51554" s="152"/>
      <c r="BT51554" s="153"/>
    </row>
    <row r="51555" spans="71:72" x14ac:dyDescent="0.2">
      <c r="BS51555" s="152"/>
      <c r="BT51555" s="153"/>
    </row>
    <row r="51556" spans="71:72" x14ac:dyDescent="0.2">
      <c r="BS51556" s="152"/>
      <c r="BT51556" s="153"/>
    </row>
    <row r="51557" spans="71:72" x14ac:dyDescent="0.2">
      <c r="BS51557" s="152"/>
      <c r="BT51557" s="153"/>
    </row>
    <row r="51558" spans="71:72" x14ac:dyDescent="0.2">
      <c r="BS51558" s="152"/>
      <c r="BT51558" s="153"/>
    </row>
    <row r="51559" spans="71:72" x14ac:dyDescent="0.2">
      <c r="BS51559" s="152"/>
      <c r="BT51559" s="153"/>
    </row>
    <row r="51560" spans="71:72" x14ac:dyDescent="0.2">
      <c r="BS51560" s="152"/>
      <c r="BT51560" s="153"/>
    </row>
    <row r="51561" spans="71:72" x14ac:dyDescent="0.2">
      <c r="BS51561" s="152"/>
      <c r="BT51561" s="153"/>
    </row>
    <row r="51562" spans="71:72" x14ac:dyDescent="0.2">
      <c r="BS51562" s="152"/>
      <c r="BT51562" s="153"/>
    </row>
    <row r="51563" spans="71:72" x14ac:dyDescent="0.2">
      <c r="BS51563" s="152"/>
      <c r="BT51563" s="153"/>
    </row>
    <row r="51564" spans="71:72" x14ac:dyDescent="0.2">
      <c r="BS51564" s="152"/>
      <c r="BT51564" s="153"/>
    </row>
    <row r="51565" spans="71:72" x14ac:dyDescent="0.2">
      <c r="BS51565" s="152"/>
      <c r="BT51565" s="153"/>
    </row>
    <row r="51566" spans="71:72" x14ac:dyDescent="0.2">
      <c r="BS51566" s="152"/>
      <c r="BT51566" s="153"/>
    </row>
    <row r="51567" spans="71:72" x14ac:dyDescent="0.2">
      <c r="BS51567" s="152"/>
      <c r="BT51567" s="153"/>
    </row>
    <row r="51568" spans="71:72" x14ac:dyDescent="0.2">
      <c r="BS51568" s="152"/>
      <c r="BT51568" s="153"/>
    </row>
    <row r="51569" spans="71:72" x14ac:dyDescent="0.2">
      <c r="BS51569" s="152"/>
      <c r="BT51569" s="153"/>
    </row>
    <row r="51570" spans="71:72" x14ac:dyDescent="0.2">
      <c r="BS51570" s="152"/>
      <c r="BT51570" s="153"/>
    </row>
    <row r="51571" spans="71:72" x14ac:dyDescent="0.2">
      <c r="BS51571" s="152"/>
      <c r="BT51571" s="153"/>
    </row>
    <row r="51572" spans="71:72" x14ac:dyDescent="0.2">
      <c r="BS51572" s="152"/>
      <c r="BT51572" s="153"/>
    </row>
    <row r="51573" spans="71:72" x14ac:dyDescent="0.2">
      <c r="BS51573" s="152"/>
      <c r="BT51573" s="153"/>
    </row>
    <row r="51574" spans="71:72" x14ac:dyDescent="0.2">
      <c r="BS51574" s="152"/>
      <c r="BT51574" s="153"/>
    </row>
    <row r="51575" spans="71:72" x14ac:dyDescent="0.2">
      <c r="BS51575" s="152"/>
      <c r="BT51575" s="153"/>
    </row>
    <row r="51576" spans="71:72" x14ac:dyDescent="0.2">
      <c r="BS51576" s="152"/>
      <c r="BT51576" s="153"/>
    </row>
    <row r="51577" spans="71:72" x14ac:dyDescent="0.2">
      <c r="BS51577" s="152"/>
      <c r="BT51577" s="153"/>
    </row>
    <row r="51578" spans="71:72" x14ac:dyDescent="0.2">
      <c r="BS51578" s="152"/>
      <c r="BT51578" s="153"/>
    </row>
    <row r="51579" spans="71:72" x14ac:dyDescent="0.2">
      <c r="BS51579" s="152"/>
      <c r="BT51579" s="153"/>
    </row>
    <row r="51580" spans="71:72" x14ac:dyDescent="0.2">
      <c r="BS51580" s="152"/>
      <c r="BT51580" s="153"/>
    </row>
    <row r="51581" spans="71:72" x14ac:dyDescent="0.2">
      <c r="BS51581" s="152"/>
      <c r="BT51581" s="153"/>
    </row>
    <row r="51582" spans="71:72" x14ac:dyDescent="0.2">
      <c r="BS51582" s="152"/>
      <c r="BT51582" s="153"/>
    </row>
    <row r="51583" spans="71:72" x14ac:dyDescent="0.2">
      <c r="BS51583" s="152"/>
      <c r="BT51583" s="153"/>
    </row>
    <row r="51584" spans="71:72" x14ac:dyDescent="0.2">
      <c r="BS51584" s="152"/>
      <c r="BT51584" s="153"/>
    </row>
    <row r="51585" spans="71:72" x14ac:dyDescent="0.2">
      <c r="BS51585" s="152"/>
      <c r="BT51585" s="153"/>
    </row>
    <row r="51586" spans="71:72" x14ac:dyDescent="0.2">
      <c r="BS51586" s="152"/>
      <c r="BT51586" s="153"/>
    </row>
    <row r="51587" spans="71:72" x14ac:dyDescent="0.2">
      <c r="BS51587" s="152"/>
      <c r="BT51587" s="153"/>
    </row>
    <row r="51588" spans="71:72" x14ac:dyDescent="0.2">
      <c r="BS51588" s="152"/>
      <c r="BT51588" s="153"/>
    </row>
    <row r="51589" spans="71:72" x14ac:dyDescent="0.2">
      <c r="BS51589" s="152"/>
      <c r="BT51589" s="153"/>
    </row>
    <row r="51590" spans="71:72" x14ac:dyDescent="0.2">
      <c r="BS51590" s="152"/>
      <c r="BT51590" s="153"/>
    </row>
    <row r="51591" spans="71:72" x14ac:dyDescent="0.2">
      <c r="BS51591" s="152"/>
      <c r="BT51591" s="153"/>
    </row>
    <row r="51592" spans="71:72" x14ac:dyDescent="0.2">
      <c r="BS51592" s="152"/>
      <c r="BT51592" s="153"/>
    </row>
    <row r="51593" spans="71:72" x14ac:dyDescent="0.2">
      <c r="BS51593" s="152"/>
      <c r="BT51593" s="153"/>
    </row>
    <row r="51594" spans="71:72" x14ac:dyDescent="0.2">
      <c r="BS51594" s="152"/>
      <c r="BT51594" s="153"/>
    </row>
    <row r="51595" spans="71:72" x14ac:dyDescent="0.2">
      <c r="BS51595" s="152"/>
      <c r="BT51595" s="153"/>
    </row>
    <row r="51596" spans="71:72" x14ac:dyDescent="0.2">
      <c r="BS51596" s="152"/>
      <c r="BT51596" s="153"/>
    </row>
    <row r="51597" spans="71:72" x14ac:dyDescent="0.2">
      <c r="BS51597" s="152"/>
      <c r="BT51597" s="153"/>
    </row>
    <row r="51598" spans="71:72" x14ac:dyDescent="0.2">
      <c r="BS51598" s="152"/>
      <c r="BT51598" s="153"/>
    </row>
    <row r="51599" spans="71:72" x14ac:dyDescent="0.2">
      <c r="BS51599" s="152"/>
      <c r="BT51599" s="153"/>
    </row>
    <row r="51600" spans="71:72" x14ac:dyDescent="0.2">
      <c r="BS51600" s="152"/>
      <c r="BT51600" s="153"/>
    </row>
    <row r="51601" spans="71:72" x14ac:dyDescent="0.2">
      <c r="BS51601" s="152"/>
      <c r="BT51601" s="153"/>
    </row>
    <row r="51602" spans="71:72" x14ac:dyDescent="0.2">
      <c r="BS51602" s="152"/>
      <c r="BT51602" s="153"/>
    </row>
    <row r="51603" spans="71:72" x14ac:dyDescent="0.2">
      <c r="BS51603" s="152"/>
      <c r="BT51603" s="153"/>
    </row>
    <row r="51604" spans="71:72" x14ac:dyDescent="0.2">
      <c r="BS51604" s="152"/>
      <c r="BT51604" s="153"/>
    </row>
    <row r="51605" spans="71:72" x14ac:dyDescent="0.2">
      <c r="BS51605" s="152"/>
      <c r="BT51605" s="153"/>
    </row>
    <row r="51606" spans="71:72" x14ac:dyDescent="0.2">
      <c r="BS51606" s="152"/>
      <c r="BT51606" s="153"/>
    </row>
    <row r="51607" spans="71:72" x14ac:dyDescent="0.2">
      <c r="BS51607" s="152"/>
      <c r="BT51607" s="153"/>
    </row>
    <row r="51608" spans="71:72" x14ac:dyDescent="0.2">
      <c r="BS51608" s="152"/>
      <c r="BT51608" s="153"/>
    </row>
    <row r="51609" spans="71:72" x14ac:dyDescent="0.2">
      <c r="BS51609" s="152"/>
      <c r="BT51609" s="153"/>
    </row>
    <row r="51610" spans="71:72" x14ac:dyDescent="0.2">
      <c r="BS51610" s="152"/>
      <c r="BT51610" s="153"/>
    </row>
    <row r="51611" spans="71:72" x14ac:dyDescent="0.2">
      <c r="BS51611" s="152"/>
      <c r="BT51611" s="153"/>
    </row>
    <row r="51612" spans="71:72" x14ac:dyDescent="0.2">
      <c r="BS51612" s="152"/>
      <c r="BT51612" s="153"/>
    </row>
    <row r="51613" spans="71:72" x14ac:dyDescent="0.2">
      <c r="BS51613" s="152"/>
      <c r="BT51613" s="153"/>
    </row>
    <row r="51614" spans="71:72" x14ac:dyDescent="0.2">
      <c r="BS51614" s="152"/>
      <c r="BT51614" s="153"/>
    </row>
    <row r="51615" spans="71:72" x14ac:dyDescent="0.2">
      <c r="BS51615" s="152"/>
      <c r="BT51615" s="153"/>
    </row>
    <row r="51616" spans="71:72" x14ac:dyDescent="0.2">
      <c r="BS51616" s="152"/>
      <c r="BT51616" s="153"/>
    </row>
    <row r="51617" spans="71:72" x14ac:dyDescent="0.2">
      <c r="BS51617" s="152"/>
      <c r="BT51617" s="153"/>
    </row>
    <row r="51618" spans="71:72" x14ac:dyDescent="0.2">
      <c r="BS51618" s="152"/>
      <c r="BT51618" s="153"/>
    </row>
    <row r="51619" spans="71:72" x14ac:dyDescent="0.2">
      <c r="BS51619" s="152"/>
      <c r="BT51619" s="153"/>
    </row>
    <row r="51620" spans="71:72" x14ac:dyDescent="0.2">
      <c r="BS51620" s="152"/>
      <c r="BT51620" s="153"/>
    </row>
    <row r="51621" spans="71:72" x14ac:dyDescent="0.2">
      <c r="BS51621" s="152"/>
      <c r="BT51621" s="153"/>
    </row>
    <row r="51622" spans="71:72" x14ac:dyDescent="0.2">
      <c r="BS51622" s="152"/>
      <c r="BT51622" s="153"/>
    </row>
    <row r="51623" spans="71:72" x14ac:dyDescent="0.2">
      <c r="BS51623" s="152"/>
      <c r="BT51623" s="153"/>
    </row>
    <row r="51624" spans="71:72" x14ac:dyDescent="0.2">
      <c r="BS51624" s="152"/>
      <c r="BT51624" s="153"/>
    </row>
    <row r="51625" spans="71:72" x14ac:dyDescent="0.2">
      <c r="BS51625" s="152"/>
      <c r="BT51625" s="153"/>
    </row>
    <row r="51626" spans="71:72" x14ac:dyDescent="0.2">
      <c r="BS51626" s="152"/>
      <c r="BT51626" s="153"/>
    </row>
    <row r="51627" spans="71:72" x14ac:dyDescent="0.2">
      <c r="BS51627" s="152"/>
      <c r="BT51627" s="153"/>
    </row>
    <row r="51628" spans="71:72" x14ac:dyDescent="0.2">
      <c r="BS51628" s="152"/>
      <c r="BT51628" s="153"/>
    </row>
    <row r="51629" spans="71:72" x14ac:dyDescent="0.2">
      <c r="BS51629" s="152"/>
      <c r="BT51629" s="153"/>
    </row>
    <row r="51630" spans="71:72" x14ac:dyDescent="0.2">
      <c r="BS51630" s="152"/>
      <c r="BT51630" s="153"/>
    </row>
    <row r="51631" spans="71:72" x14ac:dyDescent="0.2">
      <c r="BS51631" s="152"/>
      <c r="BT51631" s="153"/>
    </row>
    <row r="51632" spans="71:72" x14ac:dyDescent="0.2">
      <c r="BS51632" s="152"/>
      <c r="BT51632" s="153"/>
    </row>
    <row r="51633" spans="71:72" x14ac:dyDescent="0.2">
      <c r="BS51633" s="152"/>
      <c r="BT51633" s="153"/>
    </row>
    <row r="51634" spans="71:72" x14ac:dyDescent="0.2">
      <c r="BS51634" s="152"/>
      <c r="BT51634" s="153"/>
    </row>
    <row r="51635" spans="71:72" x14ac:dyDescent="0.2">
      <c r="BS51635" s="152"/>
      <c r="BT51635" s="153"/>
    </row>
    <row r="51636" spans="71:72" x14ac:dyDescent="0.2">
      <c r="BS51636" s="152"/>
      <c r="BT51636" s="153"/>
    </row>
    <row r="51637" spans="71:72" x14ac:dyDescent="0.2">
      <c r="BS51637" s="152"/>
      <c r="BT51637" s="153"/>
    </row>
    <row r="51638" spans="71:72" x14ac:dyDescent="0.2">
      <c r="BS51638" s="152"/>
      <c r="BT51638" s="153"/>
    </row>
    <row r="51639" spans="71:72" x14ac:dyDescent="0.2">
      <c r="BS51639" s="152"/>
      <c r="BT51639" s="153"/>
    </row>
    <row r="51640" spans="71:72" x14ac:dyDescent="0.2">
      <c r="BS51640" s="152"/>
      <c r="BT51640" s="153"/>
    </row>
    <row r="51641" spans="71:72" x14ac:dyDescent="0.2">
      <c r="BS51641" s="152"/>
      <c r="BT51641" s="153"/>
    </row>
    <row r="51642" spans="71:72" x14ac:dyDescent="0.2">
      <c r="BS51642" s="152"/>
      <c r="BT51642" s="153"/>
    </row>
    <row r="51643" spans="71:72" x14ac:dyDescent="0.2">
      <c r="BS51643" s="152"/>
      <c r="BT51643" s="153"/>
    </row>
    <row r="51644" spans="71:72" x14ac:dyDescent="0.2">
      <c r="BS51644" s="152"/>
      <c r="BT51644" s="153"/>
    </row>
    <row r="51645" spans="71:72" x14ac:dyDescent="0.2">
      <c r="BS51645" s="152"/>
      <c r="BT51645" s="153"/>
    </row>
    <row r="51646" spans="71:72" x14ac:dyDescent="0.2">
      <c r="BS51646" s="152"/>
      <c r="BT51646" s="153"/>
    </row>
    <row r="51647" spans="71:72" x14ac:dyDescent="0.2">
      <c r="BS51647" s="152"/>
      <c r="BT51647" s="153"/>
    </row>
    <row r="51648" spans="71:72" x14ac:dyDescent="0.2">
      <c r="BS51648" s="152"/>
      <c r="BT51648" s="153"/>
    </row>
    <row r="51649" spans="71:72" x14ac:dyDescent="0.2">
      <c r="BS51649" s="152"/>
      <c r="BT51649" s="153"/>
    </row>
    <row r="51650" spans="71:72" x14ac:dyDescent="0.2">
      <c r="BS51650" s="152"/>
      <c r="BT51650" s="153"/>
    </row>
    <row r="51651" spans="71:72" x14ac:dyDescent="0.2">
      <c r="BS51651" s="152"/>
      <c r="BT51651" s="153"/>
    </row>
    <row r="51652" spans="71:72" x14ac:dyDescent="0.2">
      <c r="BS51652" s="152"/>
      <c r="BT51652" s="153"/>
    </row>
    <row r="51653" spans="71:72" x14ac:dyDescent="0.2">
      <c r="BS51653" s="152"/>
      <c r="BT51653" s="153"/>
    </row>
    <row r="51654" spans="71:72" x14ac:dyDescent="0.2">
      <c r="BS51654" s="152"/>
      <c r="BT51654" s="153"/>
    </row>
    <row r="51655" spans="71:72" x14ac:dyDescent="0.2">
      <c r="BS51655" s="152"/>
      <c r="BT51655" s="153"/>
    </row>
    <row r="51656" spans="71:72" x14ac:dyDescent="0.2">
      <c r="BS51656" s="152"/>
      <c r="BT51656" s="153"/>
    </row>
    <row r="51657" spans="71:72" x14ac:dyDescent="0.2">
      <c r="BS51657" s="152"/>
      <c r="BT51657" s="153"/>
    </row>
    <row r="51658" spans="71:72" x14ac:dyDescent="0.2">
      <c r="BS51658" s="152"/>
      <c r="BT51658" s="153"/>
    </row>
    <row r="51659" spans="71:72" x14ac:dyDescent="0.2">
      <c r="BS51659" s="152"/>
      <c r="BT51659" s="153"/>
    </row>
    <row r="51660" spans="71:72" x14ac:dyDescent="0.2">
      <c r="BS51660" s="152"/>
      <c r="BT51660" s="153"/>
    </row>
    <row r="51661" spans="71:72" x14ac:dyDescent="0.2">
      <c r="BS51661" s="152"/>
      <c r="BT51661" s="153"/>
    </row>
    <row r="51662" spans="71:72" x14ac:dyDescent="0.2">
      <c r="BS51662" s="152"/>
      <c r="BT51662" s="153"/>
    </row>
    <row r="51663" spans="71:72" x14ac:dyDescent="0.2">
      <c r="BS51663" s="152"/>
      <c r="BT51663" s="153"/>
    </row>
    <row r="51664" spans="71:72" x14ac:dyDescent="0.2">
      <c r="BS51664" s="152"/>
      <c r="BT51664" s="153"/>
    </row>
    <row r="51665" spans="71:72" x14ac:dyDescent="0.2">
      <c r="BS51665" s="152"/>
      <c r="BT51665" s="153"/>
    </row>
    <row r="51666" spans="71:72" x14ac:dyDescent="0.2">
      <c r="BS51666" s="152"/>
      <c r="BT51666" s="153"/>
    </row>
    <row r="51667" spans="71:72" x14ac:dyDescent="0.2">
      <c r="BS51667" s="152"/>
      <c r="BT51667" s="153"/>
    </row>
    <row r="51668" spans="71:72" x14ac:dyDescent="0.2">
      <c r="BS51668" s="152"/>
      <c r="BT51668" s="153"/>
    </row>
    <row r="51669" spans="71:72" x14ac:dyDescent="0.2">
      <c r="BS51669" s="152"/>
      <c r="BT51669" s="153"/>
    </row>
    <row r="51670" spans="71:72" x14ac:dyDescent="0.2">
      <c r="BS51670" s="152"/>
      <c r="BT51670" s="153"/>
    </row>
    <row r="51671" spans="71:72" x14ac:dyDescent="0.2">
      <c r="BS51671" s="152"/>
      <c r="BT51671" s="153"/>
    </row>
    <row r="51672" spans="71:72" x14ac:dyDescent="0.2">
      <c r="BS51672" s="152"/>
      <c r="BT51672" s="153"/>
    </row>
    <row r="51673" spans="71:72" x14ac:dyDescent="0.2">
      <c r="BS51673" s="152"/>
      <c r="BT51673" s="153"/>
    </row>
    <row r="51674" spans="71:72" x14ac:dyDescent="0.2">
      <c r="BS51674" s="152"/>
      <c r="BT51674" s="153"/>
    </row>
    <row r="51675" spans="71:72" x14ac:dyDescent="0.2">
      <c r="BS51675" s="152"/>
      <c r="BT51675" s="153"/>
    </row>
    <row r="51676" spans="71:72" x14ac:dyDescent="0.2">
      <c r="BS51676" s="152"/>
      <c r="BT51676" s="153"/>
    </row>
    <row r="51677" spans="71:72" x14ac:dyDescent="0.2">
      <c r="BS51677" s="152"/>
      <c r="BT51677" s="153"/>
    </row>
    <row r="51678" spans="71:72" x14ac:dyDescent="0.2">
      <c r="BS51678" s="152"/>
      <c r="BT51678" s="153"/>
    </row>
    <row r="51679" spans="71:72" x14ac:dyDescent="0.2">
      <c r="BS51679" s="152"/>
      <c r="BT51679" s="153"/>
    </row>
    <row r="51680" spans="71:72" x14ac:dyDescent="0.2">
      <c r="BS51680" s="152"/>
      <c r="BT51680" s="153"/>
    </row>
    <row r="51681" spans="71:72" x14ac:dyDescent="0.2">
      <c r="BS51681" s="152"/>
      <c r="BT51681" s="153"/>
    </row>
    <row r="51682" spans="71:72" x14ac:dyDescent="0.2">
      <c r="BS51682" s="152"/>
      <c r="BT51682" s="153"/>
    </row>
    <row r="51683" spans="71:72" x14ac:dyDescent="0.2">
      <c r="BS51683" s="152"/>
      <c r="BT51683" s="153"/>
    </row>
    <row r="51684" spans="71:72" x14ac:dyDescent="0.2">
      <c r="BS51684" s="152"/>
      <c r="BT51684" s="153"/>
    </row>
    <row r="51685" spans="71:72" x14ac:dyDescent="0.2">
      <c r="BS51685" s="152"/>
      <c r="BT51685" s="153"/>
    </row>
    <row r="51686" spans="71:72" x14ac:dyDescent="0.2">
      <c r="BS51686" s="152"/>
      <c r="BT51686" s="153"/>
    </row>
    <row r="51687" spans="71:72" x14ac:dyDescent="0.2">
      <c r="BS51687" s="152"/>
      <c r="BT51687" s="153"/>
    </row>
    <row r="51688" spans="71:72" x14ac:dyDescent="0.2">
      <c r="BS51688" s="152"/>
      <c r="BT51688" s="153"/>
    </row>
    <row r="51689" spans="71:72" x14ac:dyDescent="0.2">
      <c r="BS51689" s="152"/>
      <c r="BT51689" s="153"/>
    </row>
    <row r="51690" spans="71:72" x14ac:dyDescent="0.2">
      <c r="BS51690" s="152"/>
      <c r="BT51690" s="153"/>
    </row>
    <row r="51691" spans="71:72" x14ac:dyDescent="0.2">
      <c r="BS51691" s="152"/>
      <c r="BT51691" s="153"/>
    </row>
    <row r="51692" spans="71:72" x14ac:dyDescent="0.2">
      <c r="BS51692" s="152"/>
      <c r="BT51692" s="153"/>
    </row>
    <row r="51693" spans="71:72" x14ac:dyDescent="0.2">
      <c r="BS51693" s="152"/>
      <c r="BT51693" s="153"/>
    </row>
    <row r="51694" spans="71:72" x14ac:dyDescent="0.2">
      <c r="BS51694" s="152"/>
      <c r="BT51694" s="153"/>
    </row>
    <row r="51695" spans="71:72" x14ac:dyDescent="0.2">
      <c r="BS51695" s="152"/>
      <c r="BT51695" s="153"/>
    </row>
    <row r="51696" spans="71:72" x14ac:dyDescent="0.2">
      <c r="BS51696" s="152"/>
      <c r="BT51696" s="153"/>
    </row>
    <row r="51697" spans="71:72" x14ac:dyDescent="0.2">
      <c r="BS51697" s="152"/>
      <c r="BT51697" s="153"/>
    </row>
    <row r="51698" spans="71:72" x14ac:dyDescent="0.2">
      <c r="BS51698" s="152"/>
      <c r="BT51698" s="153"/>
    </row>
    <row r="51699" spans="71:72" x14ac:dyDescent="0.2">
      <c r="BS51699" s="152"/>
      <c r="BT51699" s="153"/>
    </row>
    <row r="51700" spans="71:72" x14ac:dyDescent="0.2">
      <c r="BS51700" s="152"/>
      <c r="BT51700" s="153"/>
    </row>
    <row r="51701" spans="71:72" x14ac:dyDescent="0.2">
      <c r="BS51701" s="152"/>
      <c r="BT51701" s="153"/>
    </row>
    <row r="51702" spans="71:72" x14ac:dyDescent="0.2">
      <c r="BS51702" s="152"/>
      <c r="BT51702" s="153"/>
    </row>
    <row r="51703" spans="71:72" x14ac:dyDescent="0.2">
      <c r="BS51703" s="152"/>
      <c r="BT51703" s="153"/>
    </row>
    <row r="51704" spans="71:72" x14ac:dyDescent="0.2">
      <c r="BS51704" s="152"/>
      <c r="BT51704" s="153"/>
    </row>
    <row r="51705" spans="71:72" x14ac:dyDescent="0.2">
      <c r="BS51705" s="152"/>
      <c r="BT51705" s="153"/>
    </row>
    <row r="51706" spans="71:72" x14ac:dyDescent="0.2">
      <c r="BS51706" s="152"/>
      <c r="BT51706" s="153"/>
    </row>
    <row r="51707" spans="71:72" x14ac:dyDescent="0.2">
      <c r="BS51707" s="152"/>
      <c r="BT51707" s="153"/>
    </row>
    <row r="51708" spans="71:72" x14ac:dyDescent="0.2">
      <c r="BS51708" s="152"/>
      <c r="BT51708" s="153"/>
    </row>
    <row r="51709" spans="71:72" x14ac:dyDescent="0.2">
      <c r="BS51709" s="152"/>
      <c r="BT51709" s="153"/>
    </row>
    <row r="51710" spans="71:72" x14ac:dyDescent="0.2">
      <c r="BS51710" s="152"/>
      <c r="BT51710" s="153"/>
    </row>
    <row r="51711" spans="71:72" x14ac:dyDescent="0.2">
      <c r="BS51711" s="152"/>
      <c r="BT51711" s="153"/>
    </row>
    <row r="51712" spans="71:72" x14ac:dyDescent="0.2">
      <c r="BS51712" s="152"/>
      <c r="BT51712" s="153"/>
    </row>
    <row r="51713" spans="71:72" x14ac:dyDescent="0.2">
      <c r="BS51713" s="152"/>
      <c r="BT51713" s="153"/>
    </row>
    <row r="51714" spans="71:72" x14ac:dyDescent="0.2">
      <c r="BS51714" s="152"/>
      <c r="BT51714" s="153"/>
    </row>
    <row r="51715" spans="71:72" x14ac:dyDescent="0.2">
      <c r="BS51715" s="152"/>
      <c r="BT51715" s="153"/>
    </row>
    <row r="51716" spans="71:72" x14ac:dyDescent="0.2">
      <c r="BS51716" s="152"/>
      <c r="BT51716" s="153"/>
    </row>
    <row r="51717" spans="71:72" x14ac:dyDescent="0.2">
      <c r="BS51717" s="152"/>
      <c r="BT51717" s="153"/>
    </row>
    <row r="51718" spans="71:72" x14ac:dyDescent="0.2">
      <c r="BS51718" s="152"/>
      <c r="BT51718" s="153"/>
    </row>
    <row r="51719" spans="71:72" x14ac:dyDescent="0.2">
      <c r="BS51719" s="152"/>
      <c r="BT51719" s="153"/>
    </row>
    <row r="51720" spans="71:72" x14ac:dyDescent="0.2">
      <c r="BS51720" s="152"/>
      <c r="BT51720" s="153"/>
    </row>
    <row r="51721" spans="71:72" x14ac:dyDescent="0.2">
      <c r="BS51721" s="152"/>
      <c r="BT51721" s="153"/>
    </row>
    <row r="51722" spans="71:72" x14ac:dyDescent="0.2">
      <c r="BS51722" s="152"/>
      <c r="BT51722" s="153"/>
    </row>
    <row r="51723" spans="71:72" x14ac:dyDescent="0.2">
      <c r="BS51723" s="152"/>
      <c r="BT51723" s="153"/>
    </row>
    <row r="51724" spans="71:72" x14ac:dyDescent="0.2">
      <c r="BS51724" s="152"/>
      <c r="BT51724" s="153"/>
    </row>
    <row r="51725" spans="71:72" x14ac:dyDescent="0.2">
      <c r="BS51725" s="152"/>
      <c r="BT51725" s="153"/>
    </row>
    <row r="51726" spans="71:72" x14ac:dyDescent="0.2">
      <c r="BS51726" s="152"/>
      <c r="BT51726" s="153"/>
    </row>
    <row r="51727" spans="71:72" x14ac:dyDescent="0.2">
      <c r="BS51727" s="152"/>
      <c r="BT51727" s="153"/>
    </row>
    <row r="51728" spans="71:72" x14ac:dyDescent="0.2">
      <c r="BS51728" s="152"/>
      <c r="BT51728" s="153"/>
    </row>
    <row r="51729" spans="71:72" x14ac:dyDescent="0.2">
      <c r="BS51729" s="152"/>
      <c r="BT51729" s="153"/>
    </row>
    <row r="51730" spans="71:72" x14ac:dyDescent="0.2">
      <c r="BS51730" s="152"/>
      <c r="BT51730" s="153"/>
    </row>
    <row r="51731" spans="71:72" x14ac:dyDescent="0.2">
      <c r="BS51731" s="152"/>
      <c r="BT51731" s="153"/>
    </row>
    <row r="51732" spans="71:72" x14ac:dyDescent="0.2">
      <c r="BS51732" s="152"/>
      <c r="BT51732" s="153"/>
    </row>
    <row r="51733" spans="71:72" x14ac:dyDescent="0.2">
      <c r="BS51733" s="152"/>
      <c r="BT51733" s="153"/>
    </row>
    <row r="51734" spans="71:72" x14ac:dyDescent="0.2">
      <c r="BS51734" s="152"/>
      <c r="BT51734" s="153"/>
    </row>
    <row r="51735" spans="71:72" x14ac:dyDescent="0.2">
      <c r="BS51735" s="152"/>
      <c r="BT51735" s="153"/>
    </row>
    <row r="51736" spans="71:72" x14ac:dyDescent="0.2">
      <c r="BS51736" s="152"/>
      <c r="BT51736" s="153"/>
    </row>
    <row r="51737" spans="71:72" x14ac:dyDescent="0.2">
      <c r="BS51737" s="152"/>
      <c r="BT51737" s="153"/>
    </row>
    <row r="51738" spans="71:72" x14ac:dyDescent="0.2">
      <c r="BS51738" s="152"/>
      <c r="BT51738" s="153"/>
    </row>
    <row r="51739" spans="71:72" x14ac:dyDescent="0.2">
      <c r="BS51739" s="152"/>
      <c r="BT51739" s="153"/>
    </row>
    <row r="51740" spans="71:72" x14ac:dyDescent="0.2">
      <c r="BS51740" s="152"/>
      <c r="BT51740" s="153"/>
    </row>
    <row r="51741" spans="71:72" x14ac:dyDescent="0.2">
      <c r="BS51741" s="152"/>
      <c r="BT51741" s="153"/>
    </row>
    <row r="51742" spans="71:72" x14ac:dyDescent="0.2">
      <c r="BS51742" s="152"/>
      <c r="BT51742" s="153"/>
    </row>
    <row r="51743" spans="71:72" x14ac:dyDescent="0.2">
      <c r="BS51743" s="152"/>
      <c r="BT51743" s="153"/>
    </row>
    <row r="51744" spans="71:72" x14ac:dyDescent="0.2">
      <c r="BS51744" s="152"/>
      <c r="BT51744" s="153"/>
    </row>
    <row r="51745" spans="71:72" x14ac:dyDescent="0.2">
      <c r="BS51745" s="152"/>
      <c r="BT51745" s="153"/>
    </row>
    <row r="51746" spans="71:72" x14ac:dyDescent="0.2">
      <c r="BS51746" s="152"/>
      <c r="BT51746" s="153"/>
    </row>
    <row r="51747" spans="71:72" x14ac:dyDescent="0.2">
      <c r="BS51747" s="152"/>
      <c r="BT51747" s="153"/>
    </row>
    <row r="51748" spans="71:72" x14ac:dyDescent="0.2">
      <c r="BS51748" s="152"/>
      <c r="BT51748" s="153"/>
    </row>
    <row r="51749" spans="71:72" x14ac:dyDescent="0.2">
      <c r="BS51749" s="152"/>
      <c r="BT51749" s="153"/>
    </row>
    <row r="51750" spans="71:72" x14ac:dyDescent="0.2">
      <c r="BS51750" s="152"/>
      <c r="BT51750" s="153"/>
    </row>
    <row r="51751" spans="71:72" x14ac:dyDescent="0.2">
      <c r="BS51751" s="152"/>
      <c r="BT51751" s="153"/>
    </row>
    <row r="51752" spans="71:72" x14ac:dyDescent="0.2">
      <c r="BS51752" s="152"/>
      <c r="BT51752" s="153"/>
    </row>
    <row r="51753" spans="71:72" x14ac:dyDescent="0.2">
      <c r="BS51753" s="152"/>
      <c r="BT51753" s="153"/>
    </row>
    <row r="51754" spans="71:72" x14ac:dyDescent="0.2">
      <c r="BS51754" s="152"/>
      <c r="BT51754" s="153"/>
    </row>
    <row r="51755" spans="71:72" x14ac:dyDescent="0.2">
      <c r="BS51755" s="152"/>
      <c r="BT51755" s="153"/>
    </row>
    <row r="51756" spans="71:72" x14ac:dyDescent="0.2">
      <c r="BS51756" s="152"/>
      <c r="BT51756" s="153"/>
    </row>
    <row r="51757" spans="71:72" x14ac:dyDescent="0.2">
      <c r="BS51757" s="152"/>
      <c r="BT51757" s="153"/>
    </row>
    <row r="51758" spans="71:72" x14ac:dyDescent="0.2">
      <c r="BS51758" s="152"/>
      <c r="BT51758" s="153"/>
    </row>
    <row r="51759" spans="71:72" x14ac:dyDescent="0.2">
      <c r="BS51759" s="152"/>
      <c r="BT51759" s="153"/>
    </row>
    <row r="51760" spans="71:72" x14ac:dyDescent="0.2">
      <c r="BS51760" s="152"/>
      <c r="BT51760" s="153"/>
    </row>
    <row r="51761" spans="71:72" x14ac:dyDescent="0.2">
      <c r="BS51761" s="152"/>
      <c r="BT51761" s="153"/>
    </row>
    <row r="51762" spans="71:72" x14ac:dyDescent="0.2">
      <c r="BS51762" s="152"/>
      <c r="BT51762" s="153"/>
    </row>
    <row r="51763" spans="71:72" x14ac:dyDescent="0.2">
      <c r="BS51763" s="152"/>
      <c r="BT51763" s="153"/>
    </row>
    <row r="51764" spans="71:72" x14ac:dyDescent="0.2">
      <c r="BS51764" s="152"/>
      <c r="BT51764" s="153"/>
    </row>
    <row r="51765" spans="71:72" x14ac:dyDescent="0.2">
      <c r="BS51765" s="152"/>
      <c r="BT51765" s="153"/>
    </row>
    <row r="51766" spans="71:72" x14ac:dyDescent="0.2">
      <c r="BS51766" s="152"/>
      <c r="BT51766" s="153"/>
    </row>
    <row r="51767" spans="71:72" x14ac:dyDescent="0.2">
      <c r="BS51767" s="152"/>
      <c r="BT51767" s="153"/>
    </row>
    <row r="51768" spans="71:72" x14ac:dyDescent="0.2">
      <c r="BS51768" s="152"/>
      <c r="BT51768" s="153"/>
    </row>
    <row r="51769" spans="71:72" x14ac:dyDescent="0.2">
      <c r="BS51769" s="152"/>
      <c r="BT51769" s="153"/>
    </row>
    <row r="51770" spans="71:72" x14ac:dyDescent="0.2">
      <c r="BS51770" s="152"/>
      <c r="BT51770" s="153"/>
    </row>
    <row r="51771" spans="71:72" x14ac:dyDescent="0.2">
      <c r="BS51771" s="152"/>
      <c r="BT51771" s="153"/>
    </row>
    <row r="51772" spans="71:72" x14ac:dyDescent="0.2">
      <c r="BS51772" s="152"/>
      <c r="BT51772" s="153"/>
    </row>
    <row r="51773" spans="71:72" x14ac:dyDescent="0.2">
      <c r="BS51773" s="152"/>
      <c r="BT51773" s="153"/>
    </row>
    <row r="51774" spans="71:72" x14ac:dyDescent="0.2">
      <c r="BS51774" s="152"/>
      <c r="BT51774" s="153"/>
    </row>
    <row r="51775" spans="71:72" x14ac:dyDescent="0.2">
      <c r="BS51775" s="152"/>
      <c r="BT51775" s="153"/>
    </row>
    <row r="51776" spans="71:72" x14ac:dyDescent="0.2">
      <c r="BS51776" s="152"/>
      <c r="BT51776" s="153"/>
    </row>
    <row r="51777" spans="71:72" x14ac:dyDescent="0.2">
      <c r="BS51777" s="152"/>
      <c r="BT51777" s="153"/>
    </row>
    <row r="51778" spans="71:72" x14ac:dyDescent="0.2">
      <c r="BS51778" s="152"/>
      <c r="BT51778" s="153"/>
    </row>
    <row r="51779" spans="71:72" x14ac:dyDescent="0.2">
      <c r="BS51779" s="152"/>
      <c r="BT51779" s="153"/>
    </row>
    <row r="51780" spans="71:72" x14ac:dyDescent="0.2">
      <c r="BS51780" s="152"/>
      <c r="BT51780" s="153"/>
    </row>
    <row r="51781" spans="71:72" x14ac:dyDescent="0.2">
      <c r="BS51781" s="152"/>
      <c r="BT51781" s="153"/>
    </row>
    <row r="51782" spans="71:72" x14ac:dyDescent="0.2">
      <c r="BS51782" s="152"/>
      <c r="BT51782" s="153"/>
    </row>
    <row r="51783" spans="71:72" x14ac:dyDescent="0.2">
      <c r="BS51783" s="152"/>
      <c r="BT51783" s="153"/>
    </row>
    <row r="51784" spans="71:72" x14ac:dyDescent="0.2">
      <c r="BS51784" s="152"/>
      <c r="BT51784" s="153"/>
    </row>
    <row r="51785" spans="71:72" x14ac:dyDescent="0.2">
      <c r="BS51785" s="152"/>
      <c r="BT51785" s="153"/>
    </row>
    <row r="51786" spans="71:72" x14ac:dyDescent="0.2">
      <c r="BS51786" s="152"/>
      <c r="BT51786" s="153"/>
    </row>
    <row r="51787" spans="71:72" x14ac:dyDescent="0.2">
      <c r="BS51787" s="152"/>
      <c r="BT51787" s="153"/>
    </row>
    <row r="51788" spans="71:72" x14ac:dyDescent="0.2">
      <c r="BS51788" s="152"/>
      <c r="BT51788" s="153"/>
    </row>
    <row r="51789" spans="71:72" x14ac:dyDescent="0.2">
      <c r="BS51789" s="152"/>
      <c r="BT51789" s="153"/>
    </row>
    <row r="51790" spans="71:72" x14ac:dyDescent="0.2">
      <c r="BS51790" s="152"/>
      <c r="BT51790" s="153"/>
    </row>
    <row r="51791" spans="71:72" x14ac:dyDescent="0.2">
      <c r="BS51791" s="152"/>
      <c r="BT51791" s="153"/>
    </row>
    <row r="51792" spans="71:72" x14ac:dyDescent="0.2">
      <c r="BS51792" s="152"/>
      <c r="BT51792" s="153"/>
    </row>
    <row r="51793" spans="71:72" x14ac:dyDescent="0.2">
      <c r="BS51793" s="152"/>
      <c r="BT51793" s="153"/>
    </row>
    <row r="51794" spans="71:72" x14ac:dyDescent="0.2">
      <c r="BS51794" s="152"/>
      <c r="BT51794" s="153"/>
    </row>
    <row r="51795" spans="71:72" x14ac:dyDescent="0.2">
      <c r="BS51795" s="152"/>
      <c r="BT51795" s="153"/>
    </row>
    <row r="51796" spans="71:72" x14ac:dyDescent="0.2">
      <c r="BS51796" s="152"/>
      <c r="BT51796" s="153"/>
    </row>
    <row r="51797" spans="71:72" x14ac:dyDescent="0.2">
      <c r="BS51797" s="152"/>
      <c r="BT51797" s="153"/>
    </row>
    <row r="51798" spans="71:72" x14ac:dyDescent="0.2">
      <c r="BS51798" s="152"/>
      <c r="BT51798" s="153"/>
    </row>
    <row r="51799" spans="71:72" x14ac:dyDescent="0.2">
      <c r="BS51799" s="152"/>
      <c r="BT51799" s="153"/>
    </row>
    <row r="51800" spans="71:72" x14ac:dyDescent="0.2">
      <c r="BS51800" s="152"/>
      <c r="BT51800" s="153"/>
    </row>
    <row r="51801" spans="71:72" x14ac:dyDescent="0.2">
      <c r="BS51801" s="152"/>
      <c r="BT51801" s="153"/>
    </row>
    <row r="51802" spans="71:72" x14ac:dyDescent="0.2">
      <c r="BS51802" s="152"/>
      <c r="BT51802" s="153"/>
    </row>
    <row r="51803" spans="71:72" x14ac:dyDescent="0.2">
      <c r="BS51803" s="152"/>
      <c r="BT51803" s="153"/>
    </row>
    <row r="51804" spans="71:72" x14ac:dyDescent="0.2">
      <c r="BS51804" s="152"/>
      <c r="BT51804" s="153"/>
    </row>
    <row r="51805" spans="71:72" x14ac:dyDescent="0.2">
      <c r="BS51805" s="152"/>
      <c r="BT51805" s="153"/>
    </row>
    <row r="51806" spans="71:72" x14ac:dyDescent="0.2">
      <c r="BS51806" s="152"/>
      <c r="BT51806" s="153"/>
    </row>
    <row r="51807" spans="71:72" x14ac:dyDescent="0.2">
      <c r="BS51807" s="152"/>
      <c r="BT51807" s="153"/>
    </row>
    <row r="51808" spans="71:72" x14ac:dyDescent="0.2">
      <c r="BS51808" s="152"/>
      <c r="BT51808" s="153"/>
    </row>
    <row r="51809" spans="71:72" x14ac:dyDescent="0.2">
      <c r="BS51809" s="152"/>
      <c r="BT51809" s="153"/>
    </row>
    <row r="51810" spans="71:72" x14ac:dyDescent="0.2">
      <c r="BS51810" s="152"/>
      <c r="BT51810" s="153"/>
    </row>
    <row r="51811" spans="71:72" x14ac:dyDescent="0.2">
      <c r="BS51811" s="152"/>
      <c r="BT51811" s="153"/>
    </row>
    <row r="51812" spans="71:72" x14ac:dyDescent="0.2">
      <c r="BS51812" s="152"/>
      <c r="BT51812" s="153"/>
    </row>
    <row r="51813" spans="71:72" x14ac:dyDescent="0.2">
      <c r="BS51813" s="152"/>
      <c r="BT51813" s="153"/>
    </row>
    <row r="51814" spans="71:72" x14ac:dyDescent="0.2">
      <c r="BS51814" s="152"/>
      <c r="BT51814" s="153"/>
    </row>
    <row r="51815" spans="71:72" x14ac:dyDescent="0.2">
      <c r="BS51815" s="152"/>
      <c r="BT51815" s="153"/>
    </row>
    <row r="51816" spans="71:72" x14ac:dyDescent="0.2">
      <c r="BS51816" s="152"/>
      <c r="BT51816" s="153"/>
    </row>
    <row r="51817" spans="71:72" x14ac:dyDescent="0.2">
      <c r="BS51817" s="152"/>
      <c r="BT51817" s="153"/>
    </row>
    <row r="51818" spans="71:72" x14ac:dyDescent="0.2">
      <c r="BS51818" s="152"/>
      <c r="BT51818" s="153"/>
    </row>
    <row r="51819" spans="71:72" x14ac:dyDescent="0.2">
      <c r="BS51819" s="152"/>
      <c r="BT51819" s="153"/>
    </row>
    <row r="51820" spans="71:72" x14ac:dyDescent="0.2">
      <c r="BS51820" s="152"/>
      <c r="BT51820" s="153"/>
    </row>
    <row r="51821" spans="71:72" x14ac:dyDescent="0.2">
      <c r="BS51821" s="152"/>
      <c r="BT51821" s="153"/>
    </row>
    <row r="51822" spans="71:72" x14ac:dyDescent="0.2">
      <c r="BS51822" s="152"/>
      <c r="BT51822" s="153"/>
    </row>
    <row r="51823" spans="71:72" x14ac:dyDescent="0.2">
      <c r="BS51823" s="152"/>
      <c r="BT51823" s="153"/>
    </row>
    <row r="51824" spans="71:72" x14ac:dyDescent="0.2">
      <c r="BS51824" s="152"/>
      <c r="BT51824" s="153"/>
    </row>
    <row r="51825" spans="71:72" x14ac:dyDescent="0.2">
      <c r="BS51825" s="152"/>
      <c r="BT51825" s="153"/>
    </row>
    <row r="51826" spans="71:72" x14ac:dyDescent="0.2">
      <c r="BS51826" s="152"/>
      <c r="BT51826" s="153"/>
    </row>
    <row r="51827" spans="71:72" x14ac:dyDescent="0.2">
      <c r="BS51827" s="152"/>
      <c r="BT51827" s="153"/>
    </row>
    <row r="51828" spans="71:72" x14ac:dyDescent="0.2">
      <c r="BS51828" s="152"/>
      <c r="BT51828" s="153"/>
    </row>
    <row r="51829" spans="71:72" x14ac:dyDescent="0.2">
      <c r="BS51829" s="152"/>
      <c r="BT51829" s="153"/>
    </row>
    <row r="51830" spans="71:72" x14ac:dyDescent="0.2">
      <c r="BS51830" s="152"/>
      <c r="BT51830" s="153"/>
    </row>
    <row r="51831" spans="71:72" x14ac:dyDescent="0.2">
      <c r="BS51831" s="152"/>
      <c r="BT51831" s="153"/>
    </row>
    <row r="51832" spans="71:72" x14ac:dyDescent="0.2">
      <c r="BS51832" s="152"/>
      <c r="BT51832" s="153"/>
    </row>
    <row r="51833" spans="71:72" x14ac:dyDescent="0.2">
      <c r="BS51833" s="152"/>
      <c r="BT51833" s="153"/>
    </row>
    <row r="51834" spans="71:72" x14ac:dyDescent="0.2">
      <c r="BS51834" s="152"/>
      <c r="BT51834" s="153"/>
    </row>
    <row r="51835" spans="71:72" x14ac:dyDescent="0.2">
      <c r="BS51835" s="152"/>
      <c r="BT51835" s="153"/>
    </row>
    <row r="51836" spans="71:72" x14ac:dyDescent="0.2">
      <c r="BS51836" s="152"/>
      <c r="BT51836" s="153"/>
    </row>
    <row r="51837" spans="71:72" x14ac:dyDescent="0.2">
      <c r="BS51837" s="152"/>
      <c r="BT51837" s="153"/>
    </row>
    <row r="51838" spans="71:72" x14ac:dyDescent="0.2">
      <c r="BS51838" s="152"/>
      <c r="BT51838" s="153"/>
    </row>
    <row r="51839" spans="71:72" x14ac:dyDescent="0.2">
      <c r="BS51839" s="152"/>
      <c r="BT51839" s="153"/>
    </row>
    <row r="51840" spans="71:72" x14ac:dyDescent="0.2">
      <c r="BS51840" s="152"/>
      <c r="BT51840" s="153"/>
    </row>
    <row r="51841" spans="71:72" x14ac:dyDescent="0.2">
      <c r="BS51841" s="152"/>
      <c r="BT51841" s="153"/>
    </row>
    <row r="51842" spans="71:72" x14ac:dyDescent="0.2">
      <c r="BS51842" s="152"/>
      <c r="BT51842" s="153"/>
    </row>
    <row r="51843" spans="71:72" x14ac:dyDescent="0.2">
      <c r="BS51843" s="152"/>
      <c r="BT51843" s="153"/>
    </row>
    <row r="51844" spans="71:72" x14ac:dyDescent="0.2">
      <c r="BS51844" s="152"/>
      <c r="BT51844" s="153"/>
    </row>
    <row r="51845" spans="71:72" x14ac:dyDescent="0.2">
      <c r="BS51845" s="152"/>
      <c r="BT51845" s="153"/>
    </row>
    <row r="51846" spans="71:72" x14ac:dyDescent="0.2">
      <c r="BS51846" s="152"/>
      <c r="BT51846" s="153"/>
    </row>
    <row r="51847" spans="71:72" x14ac:dyDescent="0.2">
      <c r="BS51847" s="152"/>
      <c r="BT51847" s="153"/>
    </row>
    <row r="51848" spans="71:72" x14ac:dyDescent="0.2">
      <c r="BS51848" s="152"/>
      <c r="BT51848" s="153"/>
    </row>
    <row r="51849" spans="71:72" x14ac:dyDescent="0.2">
      <c r="BS51849" s="152"/>
      <c r="BT51849" s="153"/>
    </row>
    <row r="51850" spans="71:72" x14ac:dyDescent="0.2">
      <c r="BS51850" s="152"/>
      <c r="BT51850" s="153"/>
    </row>
    <row r="51851" spans="71:72" x14ac:dyDescent="0.2">
      <c r="BS51851" s="152"/>
      <c r="BT51851" s="153"/>
    </row>
    <row r="51852" spans="71:72" x14ac:dyDescent="0.2">
      <c r="BS51852" s="152"/>
      <c r="BT51852" s="153"/>
    </row>
    <row r="51853" spans="71:72" x14ac:dyDescent="0.2">
      <c r="BS51853" s="152"/>
      <c r="BT51853" s="153"/>
    </row>
    <row r="51854" spans="71:72" x14ac:dyDescent="0.2">
      <c r="BS51854" s="152"/>
      <c r="BT51854" s="153"/>
    </row>
    <row r="51855" spans="71:72" x14ac:dyDescent="0.2">
      <c r="BS51855" s="152"/>
      <c r="BT51855" s="153"/>
    </row>
    <row r="51856" spans="71:72" x14ac:dyDescent="0.2">
      <c r="BS51856" s="152"/>
      <c r="BT51856" s="153"/>
    </row>
    <row r="51857" spans="71:72" x14ac:dyDescent="0.2">
      <c r="BS51857" s="152"/>
      <c r="BT51857" s="153"/>
    </row>
    <row r="51858" spans="71:72" x14ac:dyDescent="0.2">
      <c r="BS51858" s="152"/>
      <c r="BT51858" s="153"/>
    </row>
    <row r="51859" spans="71:72" x14ac:dyDescent="0.2">
      <c r="BS51859" s="152"/>
      <c r="BT51859" s="153"/>
    </row>
    <row r="51860" spans="71:72" x14ac:dyDescent="0.2">
      <c r="BS51860" s="152"/>
      <c r="BT51860" s="153"/>
    </row>
    <row r="51861" spans="71:72" x14ac:dyDescent="0.2">
      <c r="BS51861" s="152"/>
      <c r="BT51861" s="153"/>
    </row>
    <row r="51862" spans="71:72" x14ac:dyDescent="0.2">
      <c r="BS51862" s="152"/>
      <c r="BT51862" s="153"/>
    </row>
    <row r="51863" spans="71:72" x14ac:dyDescent="0.2">
      <c r="BS51863" s="152"/>
      <c r="BT51863" s="153"/>
    </row>
    <row r="51864" spans="71:72" x14ac:dyDescent="0.2">
      <c r="BS51864" s="152"/>
      <c r="BT51864" s="153"/>
    </row>
    <row r="51865" spans="71:72" x14ac:dyDescent="0.2">
      <c r="BS51865" s="152"/>
      <c r="BT51865" s="153"/>
    </row>
    <row r="51866" spans="71:72" x14ac:dyDescent="0.2">
      <c r="BS51866" s="152"/>
      <c r="BT51866" s="153"/>
    </row>
    <row r="51867" spans="71:72" x14ac:dyDescent="0.2">
      <c r="BS51867" s="152"/>
      <c r="BT51867" s="153"/>
    </row>
    <row r="51868" spans="71:72" x14ac:dyDescent="0.2">
      <c r="BS51868" s="152"/>
      <c r="BT51868" s="153"/>
    </row>
    <row r="51869" spans="71:72" x14ac:dyDescent="0.2">
      <c r="BS51869" s="152"/>
      <c r="BT51869" s="153"/>
    </row>
    <row r="51870" spans="71:72" x14ac:dyDescent="0.2">
      <c r="BS51870" s="152"/>
      <c r="BT51870" s="153"/>
    </row>
    <row r="51871" spans="71:72" x14ac:dyDescent="0.2">
      <c r="BS51871" s="152"/>
      <c r="BT51871" s="153"/>
    </row>
    <row r="51872" spans="71:72" x14ac:dyDescent="0.2">
      <c r="BS51872" s="152"/>
      <c r="BT51872" s="153"/>
    </row>
    <row r="51873" spans="71:72" x14ac:dyDescent="0.2">
      <c r="BS51873" s="152"/>
      <c r="BT51873" s="153"/>
    </row>
    <row r="51874" spans="71:72" x14ac:dyDescent="0.2">
      <c r="BS51874" s="152"/>
      <c r="BT51874" s="153"/>
    </row>
    <row r="51875" spans="71:72" x14ac:dyDescent="0.2">
      <c r="BS51875" s="152"/>
      <c r="BT51875" s="153"/>
    </row>
    <row r="51876" spans="71:72" x14ac:dyDescent="0.2">
      <c r="BS51876" s="152"/>
      <c r="BT51876" s="153"/>
    </row>
    <row r="51877" spans="71:72" x14ac:dyDescent="0.2">
      <c r="BS51877" s="152"/>
      <c r="BT51877" s="153"/>
    </row>
    <row r="51878" spans="71:72" x14ac:dyDescent="0.2">
      <c r="BS51878" s="152"/>
      <c r="BT51878" s="153"/>
    </row>
    <row r="51879" spans="71:72" x14ac:dyDescent="0.2">
      <c r="BS51879" s="152"/>
      <c r="BT51879" s="153"/>
    </row>
    <row r="51880" spans="71:72" x14ac:dyDescent="0.2">
      <c r="BS51880" s="152"/>
      <c r="BT51880" s="153"/>
    </row>
    <row r="51881" spans="71:72" x14ac:dyDescent="0.2">
      <c r="BS51881" s="152"/>
      <c r="BT51881" s="153"/>
    </row>
    <row r="51882" spans="71:72" x14ac:dyDescent="0.2">
      <c r="BS51882" s="152"/>
      <c r="BT51882" s="153"/>
    </row>
    <row r="51883" spans="71:72" x14ac:dyDescent="0.2">
      <c r="BS51883" s="152"/>
      <c r="BT51883" s="153"/>
    </row>
    <row r="51884" spans="71:72" x14ac:dyDescent="0.2">
      <c r="BS51884" s="152"/>
      <c r="BT51884" s="153"/>
    </row>
    <row r="51885" spans="71:72" x14ac:dyDescent="0.2">
      <c r="BS51885" s="152"/>
      <c r="BT51885" s="153"/>
    </row>
    <row r="51886" spans="71:72" x14ac:dyDescent="0.2">
      <c r="BS51886" s="152"/>
      <c r="BT51886" s="153"/>
    </row>
    <row r="51887" spans="71:72" x14ac:dyDescent="0.2">
      <c r="BS51887" s="152"/>
      <c r="BT51887" s="153"/>
    </row>
    <row r="51888" spans="71:72" x14ac:dyDescent="0.2">
      <c r="BS51888" s="152"/>
      <c r="BT51888" s="153"/>
    </row>
    <row r="51889" spans="71:72" x14ac:dyDescent="0.2">
      <c r="BS51889" s="152"/>
      <c r="BT51889" s="153"/>
    </row>
    <row r="51890" spans="71:72" x14ac:dyDescent="0.2">
      <c r="BS51890" s="152"/>
      <c r="BT51890" s="153"/>
    </row>
    <row r="51891" spans="71:72" x14ac:dyDescent="0.2">
      <c r="BS51891" s="152"/>
      <c r="BT51891" s="153"/>
    </row>
    <row r="51892" spans="71:72" x14ac:dyDescent="0.2">
      <c r="BS51892" s="152"/>
      <c r="BT51892" s="153"/>
    </row>
    <row r="51893" spans="71:72" x14ac:dyDescent="0.2">
      <c r="BS51893" s="152"/>
      <c r="BT51893" s="153"/>
    </row>
    <row r="51894" spans="71:72" x14ac:dyDescent="0.2">
      <c r="BS51894" s="152"/>
      <c r="BT51894" s="153"/>
    </row>
    <row r="51895" spans="71:72" x14ac:dyDescent="0.2">
      <c r="BS51895" s="152"/>
      <c r="BT51895" s="153"/>
    </row>
    <row r="51896" spans="71:72" x14ac:dyDescent="0.2">
      <c r="BS51896" s="152"/>
      <c r="BT51896" s="153"/>
    </row>
    <row r="51897" spans="71:72" x14ac:dyDescent="0.2">
      <c r="BS51897" s="152"/>
      <c r="BT51897" s="153"/>
    </row>
    <row r="51898" spans="71:72" x14ac:dyDescent="0.2">
      <c r="BS51898" s="152"/>
      <c r="BT51898" s="153"/>
    </row>
    <row r="51899" spans="71:72" x14ac:dyDescent="0.2">
      <c r="BS51899" s="152"/>
      <c r="BT51899" s="153"/>
    </row>
    <row r="51900" spans="71:72" x14ac:dyDescent="0.2">
      <c r="BS51900" s="152"/>
      <c r="BT51900" s="153"/>
    </row>
    <row r="51901" spans="71:72" x14ac:dyDescent="0.2">
      <c r="BS51901" s="152"/>
      <c r="BT51901" s="153"/>
    </row>
    <row r="51902" spans="71:72" x14ac:dyDescent="0.2">
      <c r="BS51902" s="152"/>
      <c r="BT51902" s="153"/>
    </row>
    <row r="51903" spans="71:72" x14ac:dyDescent="0.2">
      <c r="BS51903" s="152"/>
      <c r="BT51903" s="153"/>
    </row>
    <row r="51904" spans="71:72" x14ac:dyDescent="0.2">
      <c r="BS51904" s="152"/>
      <c r="BT51904" s="153"/>
    </row>
    <row r="51905" spans="71:72" x14ac:dyDescent="0.2">
      <c r="BS51905" s="152"/>
      <c r="BT51905" s="153"/>
    </row>
    <row r="51906" spans="71:72" x14ac:dyDescent="0.2">
      <c r="BS51906" s="152"/>
      <c r="BT51906" s="153"/>
    </row>
    <row r="51907" spans="71:72" x14ac:dyDescent="0.2">
      <c r="BS51907" s="152"/>
      <c r="BT51907" s="153"/>
    </row>
    <row r="51908" spans="71:72" x14ac:dyDescent="0.2">
      <c r="BS51908" s="152"/>
      <c r="BT51908" s="153"/>
    </row>
    <row r="51909" spans="71:72" x14ac:dyDescent="0.2">
      <c r="BS51909" s="152"/>
      <c r="BT51909" s="153"/>
    </row>
    <row r="51910" spans="71:72" x14ac:dyDescent="0.2">
      <c r="BS51910" s="152"/>
      <c r="BT51910" s="153"/>
    </row>
    <row r="51911" spans="71:72" x14ac:dyDescent="0.2">
      <c r="BS51911" s="152"/>
      <c r="BT51911" s="153"/>
    </row>
    <row r="51912" spans="71:72" x14ac:dyDescent="0.2">
      <c r="BS51912" s="152"/>
      <c r="BT51912" s="153"/>
    </row>
    <row r="51913" spans="71:72" x14ac:dyDescent="0.2">
      <c r="BS51913" s="152"/>
      <c r="BT51913" s="153"/>
    </row>
    <row r="51914" spans="71:72" x14ac:dyDescent="0.2">
      <c r="BS51914" s="152"/>
      <c r="BT51914" s="153"/>
    </row>
    <row r="51915" spans="71:72" x14ac:dyDescent="0.2">
      <c r="BS51915" s="152"/>
      <c r="BT51915" s="153"/>
    </row>
    <row r="51916" spans="71:72" x14ac:dyDescent="0.2">
      <c r="BS51916" s="152"/>
      <c r="BT51916" s="153"/>
    </row>
    <row r="51917" spans="71:72" x14ac:dyDescent="0.2">
      <c r="BS51917" s="152"/>
      <c r="BT51917" s="153"/>
    </row>
    <row r="51918" spans="71:72" x14ac:dyDescent="0.2">
      <c r="BS51918" s="152"/>
      <c r="BT51918" s="153"/>
    </row>
    <row r="51919" spans="71:72" x14ac:dyDescent="0.2">
      <c r="BS51919" s="152"/>
      <c r="BT51919" s="153"/>
    </row>
    <row r="51920" spans="71:72" x14ac:dyDescent="0.2">
      <c r="BS51920" s="152"/>
      <c r="BT51920" s="153"/>
    </row>
    <row r="51921" spans="71:72" x14ac:dyDescent="0.2">
      <c r="BS51921" s="152"/>
      <c r="BT51921" s="153"/>
    </row>
    <row r="51922" spans="71:72" x14ac:dyDescent="0.2">
      <c r="BS51922" s="152"/>
      <c r="BT51922" s="153"/>
    </row>
    <row r="51923" spans="71:72" x14ac:dyDescent="0.2">
      <c r="BS51923" s="152"/>
      <c r="BT51923" s="153"/>
    </row>
    <row r="51924" spans="71:72" x14ac:dyDescent="0.2">
      <c r="BS51924" s="152"/>
      <c r="BT51924" s="153"/>
    </row>
    <row r="51925" spans="71:72" x14ac:dyDescent="0.2">
      <c r="BS51925" s="152"/>
      <c r="BT51925" s="153"/>
    </row>
    <row r="51926" spans="71:72" x14ac:dyDescent="0.2">
      <c r="BS51926" s="152"/>
      <c r="BT51926" s="153"/>
    </row>
    <row r="51927" spans="71:72" x14ac:dyDescent="0.2">
      <c r="BS51927" s="152"/>
      <c r="BT51927" s="153"/>
    </row>
    <row r="51928" spans="71:72" x14ac:dyDescent="0.2">
      <c r="BS51928" s="152"/>
      <c r="BT51928" s="153"/>
    </row>
    <row r="51929" spans="71:72" x14ac:dyDescent="0.2">
      <c r="BS51929" s="152"/>
      <c r="BT51929" s="153"/>
    </row>
    <row r="51930" spans="71:72" x14ac:dyDescent="0.2">
      <c r="BS51930" s="152"/>
      <c r="BT51930" s="153"/>
    </row>
    <row r="51931" spans="71:72" x14ac:dyDescent="0.2">
      <c r="BS51931" s="152"/>
      <c r="BT51931" s="153"/>
    </row>
    <row r="51932" spans="71:72" x14ac:dyDescent="0.2">
      <c r="BS51932" s="152"/>
      <c r="BT51932" s="153"/>
    </row>
    <row r="51933" spans="71:72" x14ac:dyDescent="0.2">
      <c r="BS51933" s="152"/>
      <c r="BT51933" s="153"/>
    </row>
    <row r="51934" spans="71:72" x14ac:dyDescent="0.2">
      <c r="BS51934" s="152"/>
      <c r="BT51934" s="153"/>
    </row>
    <row r="51935" spans="71:72" x14ac:dyDescent="0.2">
      <c r="BS51935" s="152"/>
      <c r="BT51935" s="153"/>
    </row>
    <row r="51936" spans="71:72" x14ac:dyDescent="0.2">
      <c r="BS51936" s="152"/>
      <c r="BT51936" s="153"/>
    </row>
    <row r="51937" spans="71:72" x14ac:dyDescent="0.2">
      <c r="BS51937" s="152"/>
      <c r="BT51937" s="153"/>
    </row>
    <row r="51938" spans="71:72" x14ac:dyDescent="0.2">
      <c r="BS51938" s="152"/>
      <c r="BT51938" s="153"/>
    </row>
    <row r="51939" spans="71:72" x14ac:dyDescent="0.2">
      <c r="BS51939" s="152"/>
      <c r="BT51939" s="153"/>
    </row>
    <row r="51940" spans="71:72" x14ac:dyDescent="0.2">
      <c r="BS51940" s="152"/>
      <c r="BT51940" s="153"/>
    </row>
    <row r="51941" spans="71:72" x14ac:dyDescent="0.2">
      <c r="BS51941" s="152"/>
      <c r="BT51941" s="153"/>
    </row>
    <row r="51942" spans="71:72" x14ac:dyDescent="0.2">
      <c r="BS51942" s="152"/>
      <c r="BT51942" s="153"/>
    </row>
    <row r="51943" spans="71:72" x14ac:dyDescent="0.2">
      <c r="BS51943" s="152"/>
      <c r="BT51943" s="153"/>
    </row>
    <row r="51944" spans="71:72" x14ac:dyDescent="0.2">
      <c r="BS51944" s="152"/>
      <c r="BT51944" s="153"/>
    </row>
    <row r="51945" spans="71:72" x14ac:dyDescent="0.2">
      <c r="BS51945" s="152"/>
      <c r="BT51945" s="153"/>
    </row>
    <row r="51946" spans="71:72" x14ac:dyDescent="0.2">
      <c r="BS51946" s="152"/>
      <c r="BT51946" s="153"/>
    </row>
    <row r="51947" spans="71:72" x14ac:dyDescent="0.2">
      <c r="BS51947" s="152"/>
      <c r="BT51947" s="153"/>
    </row>
    <row r="51948" spans="71:72" x14ac:dyDescent="0.2">
      <c r="BS51948" s="152"/>
      <c r="BT51948" s="153"/>
    </row>
    <row r="51949" spans="71:72" x14ac:dyDescent="0.2">
      <c r="BS51949" s="152"/>
      <c r="BT51949" s="153"/>
    </row>
    <row r="51950" spans="71:72" x14ac:dyDescent="0.2">
      <c r="BS51950" s="152"/>
      <c r="BT51950" s="153"/>
    </row>
    <row r="51951" spans="71:72" x14ac:dyDescent="0.2">
      <c r="BS51951" s="152"/>
      <c r="BT51951" s="153"/>
    </row>
    <row r="51952" spans="71:72" x14ac:dyDescent="0.2">
      <c r="BS51952" s="152"/>
      <c r="BT51952" s="153"/>
    </row>
    <row r="51953" spans="71:72" x14ac:dyDescent="0.2">
      <c r="BS51953" s="152"/>
      <c r="BT51953" s="153"/>
    </row>
    <row r="51954" spans="71:72" x14ac:dyDescent="0.2">
      <c r="BS51954" s="152"/>
      <c r="BT51954" s="153"/>
    </row>
    <row r="51955" spans="71:72" x14ac:dyDescent="0.2">
      <c r="BS51955" s="152"/>
      <c r="BT51955" s="153"/>
    </row>
    <row r="51956" spans="71:72" x14ac:dyDescent="0.2">
      <c r="BS51956" s="152"/>
      <c r="BT51956" s="153"/>
    </row>
    <row r="51957" spans="71:72" x14ac:dyDescent="0.2">
      <c r="BS51957" s="152"/>
      <c r="BT51957" s="153"/>
    </row>
    <row r="51958" spans="71:72" x14ac:dyDescent="0.2">
      <c r="BS51958" s="152"/>
      <c r="BT51958" s="153"/>
    </row>
    <row r="51959" spans="71:72" x14ac:dyDescent="0.2">
      <c r="BS51959" s="152"/>
      <c r="BT51959" s="153"/>
    </row>
    <row r="51960" spans="71:72" x14ac:dyDescent="0.2">
      <c r="BS51960" s="152"/>
      <c r="BT51960" s="153"/>
    </row>
    <row r="51961" spans="71:72" x14ac:dyDescent="0.2">
      <c r="BS51961" s="152"/>
      <c r="BT51961" s="153"/>
    </row>
    <row r="51962" spans="71:72" x14ac:dyDescent="0.2">
      <c r="BS51962" s="152"/>
      <c r="BT51962" s="153"/>
    </row>
    <row r="51963" spans="71:72" x14ac:dyDescent="0.2">
      <c r="BS51963" s="152"/>
      <c r="BT51963" s="153"/>
    </row>
    <row r="51964" spans="71:72" x14ac:dyDescent="0.2">
      <c r="BS51964" s="152"/>
      <c r="BT51964" s="153"/>
    </row>
    <row r="51965" spans="71:72" x14ac:dyDescent="0.2">
      <c r="BS51965" s="152"/>
      <c r="BT51965" s="153"/>
    </row>
    <row r="51966" spans="71:72" x14ac:dyDescent="0.2">
      <c r="BS51966" s="152"/>
      <c r="BT51966" s="153"/>
    </row>
    <row r="51967" spans="71:72" x14ac:dyDescent="0.2">
      <c r="BS51967" s="152"/>
      <c r="BT51967" s="153"/>
    </row>
    <row r="51968" spans="71:72" x14ac:dyDescent="0.2">
      <c r="BS51968" s="152"/>
      <c r="BT51968" s="153"/>
    </row>
    <row r="51969" spans="71:72" x14ac:dyDescent="0.2">
      <c r="BS51969" s="152"/>
      <c r="BT51969" s="153"/>
    </row>
    <row r="51970" spans="71:72" x14ac:dyDescent="0.2">
      <c r="BS51970" s="152"/>
      <c r="BT51970" s="153"/>
    </row>
    <row r="51971" spans="71:72" x14ac:dyDescent="0.2">
      <c r="BS51971" s="152"/>
      <c r="BT51971" s="153"/>
    </row>
    <row r="51972" spans="71:72" x14ac:dyDescent="0.2">
      <c r="BS51972" s="152"/>
      <c r="BT51972" s="153"/>
    </row>
    <row r="51973" spans="71:72" x14ac:dyDescent="0.2">
      <c r="BS51973" s="152"/>
      <c r="BT51973" s="153"/>
    </row>
    <row r="51974" spans="71:72" x14ac:dyDescent="0.2">
      <c r="BS51974" s="152"/>
      <c r="BT51974" s="153"/>
    </row>
    <row r="51975" spans="71:72" x14ac:dyDescent="0.2">
      <c r="BS51975" s="152"/>
      <c r="BT51975" s="153"/>
    </row>
    <row r="51976" spans="71:72" x14ac:dyDescent="0.2">
      <c r="BS51976" s="152"/>
      <c r="BT51976" s="153"/>
    </row>
    <row r="51977" spans="71:72" x14ac:dyDescent="0.2">
      <c r="BS51977" s="152"/>
      <c r="BT51977" s="153"/>
    </row>
    <row r="51978" spans="71:72" x14ac:dyDescent="0.2">
      <c r="BS51978" s="152"/>
      <c r="BT51978" s="153"/>
    </row>
    <row r="51979" spans="71:72" x14ac:dyDescent="0.2">
      <c r="BS51979" s="152"/>
      <c r="BT51979" s="153"/>
    </row>
    <row r="51980" spans="71:72" x14ac:dyDescent="0.2">
      <c r="BS51980" s="152"/>
      <c r="BT51980" s="153"/>
    </row>
    <row r="51981" spans="71:72" x14ac:dyDescent="0.2">
      <c r="BS51981" s="152"/>
      <c r="BT51981" s="153"/>
    </row>
    <row r="51982" spans="71:72" x14ac:dyDescent="0.2">
      <c r="BS51982" s="152"/>
      <c r="BT51982" s="153"/>
    </row>
    <row r="51983" spans="71:72" x14ac:dyDescent="0.2">
      <c r="BS51983" s="152"/>
      <c r="BT51983" s="153"/>
    </row>
    <row r="51984" spans="71:72" x14ac:dyDescent="0.2">
      <c r="BS51984" s="152"/>
      <c r="BT51984" s="153"/>
    </row>
    <row r="51985" spans="71:72" x14ac:dyDescent="0.2">
      <c r="BS51985" s="152"/>
      <c r="BT51985" s="153"/>
    </row>
    <row r="51986" spans="71:72" x14ac:dyDescent="0.2">
      <c r="BS51986" s="152"/>
      <c r="BT51986" s="153"/>
    </row>
    <row r="51987" spans="71:72" x14ac:dyDescent="0.2">
      <c r="BS51987" s="152"/>
      <c r="BT51987" s="153"/>
    </row>
    <row r="51988" spans="71:72" x14ac:dyDescent="0.2">
      <c r="BS51988" s="152"/>
      <c r="BT51988" s="153"/>
    </row>
    <row r="51989" spans="71:72" x14ac:dyDescent="0.2">
      <c r="BS51989" s="152"/>
      <c r="BT51989" s="153"/>
    </row>
    <row r="51990" spans="71:72" x14ac:dyDescent="0.2">
      <c r="BS51990" s="152"/>
      <c r="BT51990" s="153"/>
    </row>
    <row r="51991" spans="71:72" x14ac:dyDescent="0.2">
      <c r="BS51991" s="152"/>
      <c r="BT51991" s="153"/>
    </row>
    <row r="51992" spans="71:72" x14ac:dyDescent="0.2">
      <c r="BS51992" s="152"/>
      <c r="BT51992" s="153"/>
    </row>
    <row r="51993" spans="71:72" x14ac:dyDescent="0.2">
      <c r="BS51993" s="152"/>
      <c r="BT51993" s="153"/>
    </row>
    <row r="51994" spans="71:72" x14ac:dyDescent="0.2">
      <c r="BS51994" s="152"/>
      <c r="BT51994" s="153"/>
    </row>
    <row r="51995" spans="71:72" x14ac:dyDescent="0.2">
      <c r="BS51995" s="152"/>
      <c r="BT51995" s="153"/>
    </row>
    <row r="51996" spans="71:72" x14ac:dyDescent="0.2">
      <c r="BS51996" s="152"/>
      <c r="BT51996" s="153"/>
    </row>
    <row r="51997" spans="71:72" x14ac:dyDescent="0.2">
      <c r="BS51997" s="152"/>
      <c r="BT51997" s="153"/>
    </row>
    <row r="51998" spans="71:72" x14ac:dyDescent="0.2">
      <c r="BS51998" s="152"/>
      <c r="BT51998" s="153"/>
    </row>
    <row r="51999" spans="71:72" x14ac:dyDescent="0.2">
      <c r="BS51999" s="152"/>
      <c r="BT51999" s="153"/>
    </row>
    <row r="52000" spans="71:72" x14ac:dyDescent="0.2">
      <c r="BS52000" s="152"/>
      <c r="BT52000" s="153"/>
    </row>
    <row r="52001" spans="71:72" x14ac:dyDescent="0.2">
      <c r="BS52001" s="152"/>
      <c r="BT52001" s="153"/>
    </row>
    <row r="52002" spans="71:72" x14ac:dyDescent="0.2">
      <c r="BS52002" s="152"/>
      <c r="BT52002" s="153"/>
    </row>
    <row r="52003" spans="71:72" x14ac:dyDescent="0.2">
      <c r="BS52003" s="152"/>
      <c r="BT52003" s="153"/>
    </row>
    <row r="52004" spans="71:72" x14ac:dyDescent="0.2">
      <c r="BS52004" s="152"/>
      <c r="BT52004" s="153"/>
    </row>
    <row r="52005" spans="71:72" x14ac:dyDescent="0.2">
      <c r="BS52005" s="152"/>
      <c r="BT52005" s="153"/>
    </row>
    <row r="52006" spans="71:72" x14ac:dyDescent="0.2">
      <c r="BS52006" s="152"/>
      <c r="BT52006" s="153"/>
    </row>
    <row r="52007" spans="71:72" x14ac:dyDescent="0.2">
      <c r="BS52007" s="152"/>
      <c r="BT52007" s="153"/>
    </row>
    <row r="52008" spans="71:72" x14ac:dyDescent="0.2">
      <c r="BS52008" s="152"/>
      <c r="BT52008" s="153"/>
    </row>
    <row r="52009" spans="71:72" x14ac:dyDescent="0.2">
      <c r="BS52009" s="152"/>
      <c r="BT52009" s="153"/>
    </row>
    <row r="52010" spans="71:72" x14ac:dyDescent="0.2">
      <c r="BS52010" s="152"/>
      <c r="BT52010" s="153"/>
    </row>
    <row r="52011" spans="71:72" x14ac:dyDescent="0.2">
      <c r="BS52011" s="152"/>
      <c r="BT52011" s="153"/>
    </row>
    <row r="52012" spans="71:72" x14ac:dyDescent="0.2">
      <c r="BS52012" s="152"/>
      <c r="BT52012" s="153"/>
    </row>
    <row r="52013" spans="71:72" x14ac:dyDescent="0.2">
      <c r="BS52013" s="152"/>
      <c r="BT52013" s="153"/>
    </row>
    <row r="52014" spans="71:72" x14ac:dyDescent="0.2">
      <c r="BS52014" s="152"/>
      <c r="BT52014" s="153"/>
    </row>
    <row r="52015" spans="71:72" x14ac:dyDescent="0.2">
      <c r="BS52015" s="152"/>
      <c r="BT52015" s="153"/>
    </row>
    <row r="52016" spans="71:72" x14ac:dyDescent="0.2">
      <c r="BS52016" s="152"/>
      <c r="BT52016" s="153"/>
    </row>
    <row r="52017" spans="71:72" x14ac:dyDescent="0.2">
      <c r="BS52017" s="152"/>
      <c r="BT52017" s="153"/>
    </row>
    <row r="52018" spans="71:72" x14ac:dyDescent="0.2">
      <c r="BS52018" s="152"/>
      <c r="BT52018" s="153"/>
    </row>
    <row r="52019" spans="71:72" x14ac:dyDescent="0.2">
      <c r="BS52019" s="152"/>
      <c r="BT52019" s="153"/>
    </row>
    <row r="52020" spans="71:72" x14ac:dyDescent="0.2">
      <c r="BS52020" s="152"/>
      <c r="BT52020" s="153"/>
    </row>
    <row r="52021" spans="71:72" x14ac:dyDescent="0.2">
      <c r="BS52021" s="152"/>
      <c r="BT52021" s="153"/>
    </row>
    <row r="52022" spans="71:72" x14ac:dyDescent="0.2">
      <c r="BS52022" s="152"/>
      <c r="BT52022" s="153"/>
    </row>
    <row r="52023" spans="71:72" x14ac:dyDescent="0.2">
      <c r="BS52023" s="152"/>
      <c r="BT52023" s="153"/>
    </row>
    <row r="52024" spans="71:72" x14ac:dyDescent="0.2">
      <c r="BS52024" s="152"/>
      <c r="BT52024" s="153"/>
    </row>
    <row r="52025" spans="71:72" x14ac:dyDescent="0.2">
      <c r="BS52025" s="152"/>
      <c r="BT52025" s="153"/>
    </row>
    <row r="52026" spans="71:72" x14ac:dyDescent="0.2">
      <c r="BS52026" s="152"/>
      <c r="BT52026" s="153"/>
    </row>
    <row r="52027" spans="71:72" x14ac:dyDescent="0.2">
      <c r="BS52027" s="152"/>
      <c r="BT52027" s="153"/>
    </row>
    <row r="52028" spans="71:72" x14ac:dyDescent="0.2">
      <c r="BS52028" s="152"/>
      <c r="BT52028" s="153"/>
    </row>
    <row r="52029" spans="71:72" x14ac:dyDescent="0.2">
      <c r="BS52029" s="152"/>
      <c r="BT52029" s="153"/>
    </row>
    <row r="52030" spans="71:72" x14ac:dyDescent="0.2">
      <c r="BS52030" s="152"/>
      <c r="BT52030" s="153"/>
    </row>
    <row r="52031" spans="71:72" x14ac:dyDescent="0.2">
      <c r="BS52031" s="152"/>
      <c r="BT52031" s="153"/>
    </row>
    <row r="52032" spans="71:72" x14ac:dyDescent="0.2">
      <c r="BS52032" s="152"/>
      <c r="BT52032" s="153"/>
    </row>
    <row r="52033" spans="71:72" x14ac:dyDescent="0.2">
      <c r="BS52033" s="152"/>
      <c r="BT52033" s="153"/>
    </row>
    <row r="52034" spans="71:72" x14ac:dyDescent="0.2">
      <c r="BS52034" s="152"/>
      <c r="BT52034" s="153"/>
    </row>
    <row r="52035" spans="71:72" x14ac:dyDescent="0.2">
      <c r="BS52035" s="152"/>
      <c r="BT52035" s="153"/>
    </row>
    <row r="52036" spans="71:72" x14ac:dyDescent="0.2">
      <c r="BS52036" s="152"/>
      <c r="BT52036" s="153"/>
    </row>
    <row r="52037" spans="71:72" x14ac:dyDescent="0.2">
      <c r="BS52037" s="152"/>
      <c r="BT52037" s="153"/>
    </row>
    <row r="52038" spans="71:72" x14ac:dyDescent="0.2">
      <c r="BS52038" s="152"/>
      <c r="BT52038" s="153"/>
    </row>
    <row r="52039" spans="71:72" x14ac:dyDescent="0.2">
      <c r="BS52039" s="152"/>
      <c r="BT52039" s="153"/>
    </row>
    <row r="52040" spans="71:72" x14ac:dyDescent="0.2">
      <c r="BS52040" s="152"/>
      <c r="BT52040" s="153"/>
    </row>
    <row r="52041" spans="71:72" x14ac:dyDescent="0.2">
      <c r="BS52041" s="152"/>
      <c r="BT52041" s="153"/>
    </row>
    <row r="52042" spans="71:72" x14ac:dyDescent="0.2">
      <c r="BS52042" s="152"/>
      <c r="BT52042" s="153"/>
    </row>
    <row r="52043" spans="71:72" x14ac:dyDescent="0.2">
      <c r="BS52043" s="152"/>
      <c r="BT52043" s="153"/>
    </row>
    <row r="52044" spans="71:72" x14ac:dyDescent="0.2">
      <c r="BS52044" s="152"/>
      <c r="BT52044" s="153"/>
    </row>
    <row r="52045" spans="71:72" x14ac:dyDescent="0.2">
      <c r="BS52045" s="152"/>
      <c r="BT52045" s="153"/>
    </row>
    <row r="52046" spans="71:72" x14ac:dyDescent="0.2">
      <c r="BS52046" s="152"/>
      <c r="BT52046" s="153"/>
    </row>
    <row r="52047" spans="71:72" x14ac:dyDescent="0.2">
      <c r="BS52047" s="152"/>
      <c r="BT52047" s="153"/>
    </row>
    <row r="52048" spans="71:72" x14ac:dyDescent="0.2">
      <c r="BS52048" s="152"/>
      <c r="BT52048" s="153"/>
    </row>
    <row r="52049" spans="71:72" x14ac:dyDescent="0.2">
      <c r="BS52049" s="152"/>
      <c r="BT52049" s="153"/>
    </row>
    <row r="52050" spans="71:72" x14ac:dyDescent="0.2">
      <c r="BS52050" s="152"/>
      <c r="BT52050" s="153"/>
    </row>
    <row r="52051" spans="71:72" x14ac:dyDescent="0.2">
      <c r="BS52051" s="152"/>
      <c r="BT52051" s="153"/>
    </row>
    <row r="52052" spans="71:72" x14ac:dyDescent="0.2">
      <c r="BS52052" s="152"/>
      <c r="BT52052" s="153"/>
    </row>
    <row r="52053" spans="71:72" x14ac:dyDescent="0.2">
      <c r="BS52053" s="152"/>
      <c r="BT52053" s="153"/>
    </row>
    <row r="52054" spans="71:72" x14ac:dyDescent="0.2">
      <c r="BS52054" s="152"/>
      <c r="BT52054" s="153"/>
    </row>
    <row r="52055" spans="71:72" x14ac:dyDescent="0.2">
      <c r="BS52055" s="152"/>
      <c r="BT52055" s="153"/>
    </row>
    <row r="52056" spans="71:72" x14ac:dyDescent="0.2">
      <c r="BS52056" s="152"/>
      <c r="BT52056" s="153"/>
    </row>
    <row r="52057" spans="71:72" x14ac:dyDescent="0.2">
      <c r="BS52057" s="152"/>
      <c r="BT52057" s="153"/>
    </row>
    <row r="52058" spans="71:72" x14ac:dyDescent="0.2">
      <c r="BS52058" s="152"/>
      <c r="BT52058" s="153"/>
    </row>
    <row r="52059" spans="71:72" x14ac:dyDescent="0.2">
      <c r="BS52059" s="152"/>
      <c r="BT52059" s="153"/>
    </row>
    <row r="52060" spans="71:72" x14ac:dyDescent="0.2">
      <c r="BS52060" s="152"/>
      <c r="BT52060" s="153"/>
    </row>
    <row r="52061" spans="71:72" x14ac:dyDescent="0.2">
      <c r="BS52061" s="152"/>
      <c r="BT52061" s="153"/>
    </row>
    <row r="52062" spans="71:72" x14ac:dyDescent="0.2">
      <c r="BS52062" s="152"/>
      <c r="BT52062" s="153"/>
    </row>
    <row r="52063" spans="71:72" x14ac:dyDescent="0.2">
      <c r="BS52063" s="152"/>
      <c r="BT52063" s="153"/>
    </row>
    <row r="52064" spans="71:72" x14ac:dyDescent="0.2">
      <c r="BS52064" s="152"/>
      <c r="BT52064" s="153"/>
    </row>
    <row r="52065" spans="71:72" x14ac:dyDescent="0.2">
      <c r="BS52065" s="152"/>
      <c r="BT52065" s="153"/>
    </row>
    <row r="52066" spans="71:72" x14ac:dyDescent="0.2">
      <c r="BS52066" s="152"/>
      <c r="BT52066" s="153"/>
    </row>
    <row r="52067" spans="71:72" x14ac:dyDescent="0.2">
      <c r="BS52067" s="152"/>
      <c r="BT52067" s="153"/>
    </row>
    <row r="52068" spans="71:72" x14ac:dyDescent="0.2">
      <c r="BS52068" s="152"/>
      <c r="BT52068" s="153"/>
    </row>
    <row r="52069" spans="71:72" x14ac:dyDescent="0.2">
      <c r="BS52069" s="152"/>
      <c r="BT52069" s="153"/>
    </row>
    <row r="52070" spans="71:72" x14ac:dyDescent="0.2">
      <c r="BS52070" s="152"/>
      <c r="BT52070" s="153"/>
    </row>
    <row r="52071" spans="71:72" x14ac:dyDescent="0.2">
      <c r="BS52071" s="152"/>
      <c r="BT52071" s="153"/>
    </row>
    <row r="52072" spans="71:72" x14ac:dyDescent="0.2">
      <c r="BS52072" s="152"/>
      <c r="BT52072" s="153"/>
    </row>
    <row r="52073" spans="71:72" x14ac:dyDescent="0.2">
      <c r="BS52073" s="152"/>
      <c r="BT52073" s="153"/>
    </row>
    <row r="52074" spans="71:72" x14ac:dyDescent="0.2">
      <c r="BS52074" s="152"/>
      <c r="BT52074" s="153"/>
    </row>
    <row r="52075" spans="71:72" x14ac:dyDescent="0.2">
      <c r="BS52075" s="152"/>
      <c r="BT52075" s="153"/>
    </row>
    <row r="52076" spans="71:72" x14ac:dyDescent="0.2">
      <c r="BS52076" s="152"/>
      <c r="BT52076" s="153"/>
    </row>
    <row r="52077" spans="71:72" x14ac:dyDescent="0.2">
      <c r="BS52077" s="152"/>
      <c r="BT52077" s="153"/>
    </row>
    <row r="52078" spans="71:72" x14ac:dyDescent="0.2">
      <c r="BS52078" s="152"/>
      <c r="BT52078" s="153"/>
    </row>
    <row r="52079" spans="71:72" x14ac:dyDescent="0.2">
      <c r="BS52079" s="152"/>
      <c r="BT52079" s="153"/>
    </row>
    <row r="52080" spans="71:72" x14ac:dyDescent="0.2">
      <c r="BS52080" s="152"/>
      <c r="BT52080" s="153"/>
    </row>
    <row r="52081" spans="71:72" x14ac:dyDescent="0.2">
      <c r="BS52081" s="152"/>
      <c r="BT52081" s="153"/>
    </row>
    <row r="52082" spans="71:72" x14ac:dyDescent="0.2">
      <c r="BS52082" s="152"/>
      <c r="BT52082" s="153"/>
    </row>
    <row r="52083" spans="71:72" x14ac:dyDescent="0.2">
      <c r="BS52083" s="152"/>
      <c r="BT52083" s="153"/>
    </row>
    <row r="52084" spans="71:72" x14ac:dyDescent="0.2">
      <c r="BS52084" s="152"/>
      <c r="BT52084" s="153"/>
    </row>
    <row r="52085" spans="71:72" x14ac:dyDescent="0.2">
      <c r="BS52085" s="152"/>
      <c r="BT52085" s="153"/>
    </row>
    <row r="52086" spans="71:72" x14ac:dyDescent="0.2">
      <c r="BS52086" s="152"/>
      <c r="BT52086" s="153"/>
    </row>
    <row r="52087" spans="71:72" x14ac:dyDescent="0.2">
      <c r="BS52087" s="152"/>
      <c r="BT52087" s="153"/>
    </row>
    <row r="52088" spans="71:72" x14ac:dyDescent="0.2">
      <c r="BS52088" s="152"/>
      <c r="BT52088" s="153"/>
    </row>
    <row r="52089" spans="71:72" x14ac:dyDescent="0.2">
      <c r="BS52089" s="152"/>
      <c r="BT52089" s="153"/>
    </row>
    <row r="52090" spans="71:72" x14ac:dyDescent="0.2">
      <c r="BS52090" s="152"/>
      <c r="BT52090" s="153"/>
    </row>
    <row r="52091" spans="71:72" x14ac:dyDescent="0.2">
      <c r="BS52091" s="152"/>
      <c r="BT52091" s="153"/>
    </row>
    <row r="52092" spans="71:72" x14ac:dyDescent="0.2">
      <c r="BS52092" s="152"/>
      <c r="BT52092" s="153"/>
    </row>
    <row r="52093" spans="71:72" x14ac:dyDescent="0.2">
      <c r="BS52093" s="152"/>
      <c r="BT52093" s="153"/>
    </row>
    <row r="52094" spans="71:72" x14ac:dyDescent="0.2">
      <c r="BS52094" s="152"/>
      <c r="BT52094" s="153"/>
    </row>
    <row r="52095" spans="71:72" x14ac:dyDescent="0.2">
      <c r="BS52095" s="152"/>
      <c r="BT52095" s="153"/>
    </row>
    <row r="52096" spans="71:72" x14ac:dyDescent="0.2">
      <c r="BS52096" s="152"/>
      <c r="BT52096" s="153"/>
    </row>
    <row r="52097" spans="71:72" x14ac:dyDescent="0.2">
      <c r="BS52097" s="152"/>
      <c r="BT52097" s="153"/>
    </row>
    <row r="52098" spans="71:72" x14ac:dyDescent="0.2">
      <c r="BS52098" s="152"/>
      <c r="BT52098" s="153"/>
    </row>
    <row r="52099" spans="71:72" x14ac:dyDescent="0.2">
      <c r="BS52099" s="152"/>
      <c r="BT52099" s="153"/>
    </row>
    <row r="52100" spans="71:72" x14ac:dyDescent="0.2">
      <c r="BS52100" s="152"/>
      <c r="BT52100" s="153"/>
    </row>
    <row r="52101" spans="71:72" x14ac:dyDescent="0.2">
      <c r="BS52101" s="152"/>
      <c r="BT52101" s="153"/>
    </row>
    <row r="52102" spans="71:72" x14ac:dyDescent="0.2">
      <c r="BS52102" s="152"/>
      <c r="BT52102" s="153"/>
    </row>
    <row r="52103" spans="71:72" x14ac:dyDescent="0.2">
      <c r="BS52103" s="152"/>
      <c r="BT52103" s="153"/>
    </row>
    <row r="52104" spans="71:72" x14ac:dyDescent="0.2">
      <c r="BS52104" s="152"/>
      <c r="BT52104" s="153"/>
    </row>
    <row r="52105" spans="71:72" x14ac:dyDescent="0.2">
      <c r="BS52105" s="152"/>
      <c r="BT52105" s="153"/>
    </row>
    <row r="52106" spans="71:72" x14ac:dyDescent="0.2">
      <c r="BS52106" s="152"/>
      <c r="BT52106" s="153"/>
    </row>
    <row r="52107" spans="71:72" x14ac:dyDescent="0.2">
      <c r="BS52107" s="152"/>
      <c r="BT52107" s="153"/>
    </row>
    <row r="52108" spans="71:72" x14ac:dyDescent="0.2">
      <c r="BS52108" s="152"/>
      <c r="BT52108" s="153"/>
    </row>
    <row r="52109" spans="71:72" x14ac:dyDescent="0.2">
      <c r="BS52109" s="152"/>
      <c r="BT52109" s="153"/>
    </row>
    <row r="52110" spans="71:72" x14ac:dyDescent="0.2">
      <c r="BS52110" s="152"/>
      <c r="BT52110" s="153"/>
    </row>
    <row r="52111" spans="71:72" x14ac:dyDescent="0.2">
      <c r="BS52111" s="152"/>
      <c r="BT52111" s="153"/>
    </row>
    <row r="52112" spans="71:72" x14ac:dyDescent="0.2">
      <c r="BS52112" s="152"/>
      <c r="BT52112" s="153"/>
    </row>
    <row r="52113" spans="71:72" x14ac:dyDescent="0.2">
      <c r="BS52113" s="152"/>
      <c r="BT52113" s="153"/>
    </row>
    <row r="52114" spans="71:72" x14ac:dyDescent="0.2">
      <c r="BS52114" s="152"/>
      <c r="BT52114" s="153"/>
    </row>
    <row r="52115" spans="71:72" x14ac:dyDescent="0.2">
      <c r="BS52115" s="152"/>
      <c r="BT52115" s="153"/>
    </row>
    <row r="52116" spans="71:72" x14ac:dyDescent="0.2">
      <c r="BS52116" s="152"/>
      <c r="BT52116" s="153"/>
    </row>
    <row r="52117" spans="71:72" x14ac:dyDescent="0.2">
      <c r="BS52117" s="152"/>
      <c r="BT52117" s="153"/>
    </row>
    <row r="52118" spans="71:72" x14ac:dyDescent="0.2">
      <c r="BS52118" s="152"/>
      <c r="BT52118" s="153"/>
    </row>
    <row r="52119" spans="71:72" x14ac:dyDescent="0.2">
      <c r="BS52119" s="152"/>
      <c r="BT52119" s="153"/>
    </row>
    <row r="52120" spans="71:72" x14ac:dyDescent="0.2">
      <c r="BS52120" s="152"/>
      <c r="BT52120" s="153"/>
    </row>
    <row r="52121" spans="71:72" x14ac:dyDescent="0.2">
      <c r="BS52121" s="152"/>
      <c r="BT52121" s="153"/>
    </row>
    <row r="52122" spans="71:72" x14ac:dyDescent="0.2">
      <c r="BS52122" s="152"/>
      <c r="BT52122" s="153"/>
    </row>
    <row r="52123" spans="71:72" x14ac:dyDescent="0.2">
      <c r="BS52123" s="152"/>
      <c r="BT52123" s="153"/>
    </row>
    <row r="52124" spans="71:72" x14ac:dyDescent="0.2">
      <c r="BS52124" s="152"/>
      <c r="BT52124" s="153"/>
    </row>
    <row r="52125" spans="71:72" x14ac:dyDescent="0.2">
      <c r="BS52125" s="152"/>
      <c r="BT52125" s="153"/>
    </row>
    <row r="52126" spans="71:72" x14ac:dyDescent="0.2">
      <c r="BS52126" s="152"/>
      <c r="BT52126" s="153"/>
    </row>
    <row r="52127" spans="71:72" x14ac:dyDescent="0.2">
      <c r="BS52127" s="152"/>
      <c r="BT52127" s="153"/>
    </row>
    <row r="52128" spans="71:72" x14ac:dyDescent="0.2">
      <c r="BS52128" s="152"/>
      <c r="BT52128" s="153"/>
    </row>
    <row r="52129" spans="71:72" x14ac:dyDescent="0.2">
      <c r="BS52129" s="152"/>
      <c r="BT52129" s="153"/>
    </row>
    <row r="52130" spans="71:72" x14ac:dyDescent="0.2">
      <c r="BS52130" s="152"/>
      <c r="BT52130" s="153"/>
    </row>
    <row r="52131" spans="71:72" x14ac:dyDescent="0.2">
      <c r="BS52131" s="152"/>
      <c r="BT52131" s="153"/>
    </row>
    <row r="52132" spans="71:72" x14ac:dyDescent="0.2">
      <c r="BS52132" s="152"/>
      <c r="BT52132" s="153"/>
    </row>
    <row r="52133" spans="71:72" x14ac:dyDescent="0.2">
      <c r="BS52133" s="152"/>
      <c r="BT52133" s="153"/>
    </row>
    <row r="52134" spans="71:72" x14ac:dyDescent="0.2">
      <c r="BS52134" s="152"/>
      <c r="BT52134" s="153"/>
    </row>
    <row r="52135" spans="71:72" x14ac:dyDescent="0.2">
      <c r="BS52135" s="152"/>
      <c r="BT52135" s="153"/>
    </row>
    <row r="52136" spans="71:72" x14ac:dyDescent="0.2">
      <c r="BS52136" s="152"/>
      <c r="BT52136" s="153"/>
    </row>
    <row r="52137" spans="71:72" x14ac:dyDescent="0.2">
      <c r="BS52137" s="152"/>
      <c r="BT52137" s="153"/>
    </row>
    <row r="52138" spans="71:72" x14ac:dyDescent="0.2">
      <c r="BS52138" s="152"/>
      <c r="BT52138" s="153"/>
    </row>
    <row r="52139" spans="71:72" x14ac:dyDescent="0.2">
      <c r="BS52139" s="152"/>
      <c r="BT52139" s="153"/>
    </row>
    <row r="52140" spans="71:72" x14ac:dyDescent="0.2">
      <c r="BS52140" s="152"/>
      <c r="BT52140" s="153"/>
    </row>
    <row r="52141" spans="71:72" x14ac:dyDescent="0.2">
      <c r="BS52141" s="152"/>
      <c r="BT52141" s="153"/>
    </row>
    <row r="52142" spans="71:72" x14ac:dyDescent="0.2">
      <c r="BS52142" s="152"/>
      <c r="BT52142" s="153"/>
    </row>
    <row r="52143" spans="71:72" x14ac:dyDescent="0.2">
      <c r="BS52143" s="152"/>
      <c r="BT52143" s="153"/>
    </row>
    <row r="52144" spans="71:72" x14ac:dyDescent="0.2">
      <c r="BS52144" s="152"/>
      <c r="BT52144" s="153"/>
    </row>
    <row r="52145" spans="71:72" x14ac:dyDescent="0.2">
      <c r="BS52145" s="152"/>
      <c r="BT52145" s="153"/>
    </row>
    <row r="52146" spans="71:72" x14ac:dyDescent="0.2">
      <c r="BS52146" s="152"/>
      <c r="BT52146" s="153"/>
    </row>
    <row r="52147" spans="71:72" x14ac:dyDescent="0.2">
      <c r="BS52147" s="152"/>
      <c r="BT52147" s="153"/>
    </row>
    <row r="52148" spans="71:72" x14ac:dyDescent="0.2">
      <c r="BS52148" s="152"/>
      <c r="BT52148" s="153"/>
    </row>
    <row r="52149" spans="71:72" x14ac:dyDescent="0.2">
      <c r="BS52149" s="152"/>
      <c r="BT52149" s="153"/>
    </row>
    <row r="52150" spans="71:72" x14ac:dyDescent="0.2">
      <c r="BS52150" s="152"/>
      <c r="BT52150" s="153"/>
    </row>
    <row r="52151" spans="71:72" x14ac:dyDescent="0.2">
      <c r="BS52151" s="152"/>
      <c r="BT52151" s="153"/>
    </row>
    <row r="52152" spans="71:72" x14ac:dyDescent="0.2">
      <c r="BS52152" s="152"/>
      <c r="BT52152" s="153"/>
    </row>
    <row r="52153" spans="71:72" x14ac:dyDescent="0.2">
      <c r="BS52153" s="152"/>
      <c r="BT52153" s="153"/>
    </row>
    <row r="52154" spans="71:72" x14ac:dyDescent="0.2">
      <c r="BS52154" s="152"/>
      <c r="BT52154" s="153"/>
    </row>
    <row r="52155" spans="71:72" x14ac:dyDescent="0.2">
      <c r="BS52155" s="152"/>
      <c r="BT52155" s="153"/>
    </row>
    <row r="52156" spans="71:72" x14ac:dyDescent="0.2">
      <c r="BS52156" s="152"/>
      <c r="BT52156" s="153"/>
    </row>
    <row r="52157" spans="71:72" x14ac:dyDescent="0.2">
      <c r="BS52157" s="152"/>
      <c r="BT52157" s="153"/>
    </row>
    <row r="52158" spans="71:72" x14ac:dyDescent="0.2">
      <c r="BS52158" s="152"/>
      <c r="BT52158" s="153"/>
    </row>
    <row r="52159" spans="71:72" x14ac:dyDescent="0.2">
      <c r="BS52159" s="152"/>
      <c r="BT52159" s="153"/>
    </row>
    <row r="52160" spans="71:72" x14ac:dyDescent="0.2">
      <c r="BS52160" s="152"/>
      <c r="BT52160" s="153"/>
    </row>
    <row r="52161" spans="71:72" x14ac:dyDescent="0.2">
      <c r="BS52161" s="152"/>
      <c r="BT52161" s="153"/>
    </row>
    <row r="52162" spans="71:72" x14ac:dyDescent="0.2">
      <c r="BS52162" s="152"/>
      <c r="BT52162" s="153"/>
    </row>
    <row r="52163" spans="71:72" x14ac:dyDescent="0.2">
      <c r="BS52163" s="152"/>
      <c r="BT52163" s="153"/>
    </row>
    <row r="52164" spans="71:72" x14ac:dyDescent="0.2">
      <c r="BS52164" s="152"/>
      <c r="BT52164" s="153"/>
    </row>
    <row r="52165" spans="71:72" x14ac:dyDescent="0.2">
      <c r="BS52165" s="152"/>
      <c r="BT52165" s="153"/>
    </row>
    <row r="52166" spans="71:72" x14ac:dyDescent="0.2">
      <c r="BS52166" s="152"/>
      <c r="BT52166" s="153"/>
    </row>
    <row r="52167" spans="71:72" x14ac:dyDescent="0.2">
      <c r="BS52167" s="152"/>
      <c r="BT52167" s="153"/>
    </row>
    <row r="52168" spans="71:72" x14ac:dyDescent="0.2">
      <c r="BS52168" s="152"/>
      <c r="BT52168" s="153"/>
    </row>
    <row r="52169" spans="71:72" x14ac:dyDescent="0.2">
      <c r="BS52169" s="152"/>
      <c r="BT52169" s="153"/>
    </row>
    <row r="52170" spans="71:72" x14ac:dyDescent="0.2">
      <c r="BS52170" s="152"/>
      <c r="BT52170" s="153"/>
    </row>
    <row r="52171" spans="71:72" x14ac:dyDescent="0.2">
      <c r="BS52171" s="152"/>
      <c r="BT52171" s="153"/>
    </row>
    <row r="52172" spans="71:72" x14ac:dyDescent="0.2">
      <c r="BS52172" s="152"/>
      <c r="BT52172" s="153"/>
    </row>
    <row r="52173" spans="71:72" x14ac:dyDescent="0.2">
      <c r="BS52173" s="152"/>
      <c r="BT52173" s="153"/>
    </row>
    <row r="52174" spans="71:72" x14ac:dyDescent="0.2">
      <c r="BS52174" s="152"/>
      <c r="BT52174" s="153"/>
    </row>
    <row r="52175" spans="71:72" x14ac:dyDescent="0.2">
      <c r="BS52175" s="152"/>
      <c r="BT52175" s="153"/>
    </row>
    <row r="52176" spans="71:72" x14ac:dyDescent="0.2">
      <c r="BS52176" s="152"/>
      <c r="BT52176" s="153"/>
    </row>
    <row r="52177" spans="71:72" x14ac:dyDescent="0.2">
      <c r="BS52177" s="152"/>
      <c r="BT52177" s="153"/>
    </row>
    <row r="52178" spans="71:72" x14ac:dyDescent="0.2">
      <c r="BS52178" s="152"/>
      <c r="BT52178" s="153"/>
    </row>
    <row r="52179" spans="71:72" x14ac:dyDescent="0.2">
      <c r="BS52179" s="152"/>
      <c r="BT52179" s="153"/>
    </row>
    <row r="52180" spans="71:72" x14ac:dyDescent="0.2">
      <c r="BS52180" s="152"/>
      <c r="BT52180" s="153"/>
    </row>
    <row r="52181" spans="71:72" x14ac:dyDescent="0.2">
      <c r="BS52181" s="152"/>
      <c r="BT52181" s="153"/>
    </row>
    <row r="52182" spans="71:72" x14ac:dyDescent="0.2">
      <c r="BS52182" s="152"/>
      <c r="BT52182" s="153"/>
    </row>
    <row r="52183" spans="71:72" x14ac:dyDescent="0.2">
      <c r="BS52183" s="152"/>
      <c r="BT52183" s="153"/>
    </row>
    <row r="52184" spans="71:72" x14ac:dyDescent="0.2">
      <c r="BS52184" s="152"/>
      <c r="BT52184" s="153"/>
    </row>
    <row r="52185" spans="71:72" x14ac:dyDescent="0.2">
      <c r="BS52185" s="152"/>
      <c r="BT52185" s="153"/>
    </row>
    <row r="52186" spans="71:72" x14ac:dyDescent="0.2">
      <c r="BS52186" s="152"/>
      <c r="BT52186" s="153"/>
    </row>
    <row r="52187" spans="71:72" x14ac:dyDescent="0.2">
      <c r="BS52187" s="152"/>
      <c r="BT52187" s="153"/>
    </row>
    <row r="52188" spans="71:72" x14ac:dyDescent="0.2">
      <c r="BS52188" s="152"/>
      <c r="BT52188" s="153"/>
    </row>
    <row r="52189" spans="71:72" x14ac:dyDescent="0.2">
      <c r="BS52189" s="152"/>
      <c r="BT52189" s="153"/>
    </row>
    <row r="52190" spans="71:72" x14ac:dyDescent="0.2">
      <c r="BS52190" s="152"/>
      <c r="BT52190" s="153"/>
    </row>
    <row r="52191" spans="71:72" x14ac:dyDescent="0.2">
      <c r="BS52191" s="152"/>
      <c r="BT52191" s="153"/>
    </row>
    <row r="52192" spans="71:72" x14ac:dyDescent="0.2">
      <c r="BS52192" s="152"/>
      <c r="BT52192" s="153"/>
    </row>
    <row r="52193" spans="71:72" x14ac:dyDescent="0.2">
      <c r="BS52193" s="152"/>
      <c r="BT52193" s="153"/>
    </row>
    <row r="52194" spans="71:72" x14ac:dyDescent="0.2">
      <c r="BS52194" s="152"/>
      <c r="BT52194" s="153"/>
    </row>
    <row r="52195" spans="71:72" x14ac:dyDescent="0.2">
      <c r="BS52195" s="152"/>
      <c r="BT52195" s="153"/>
    </row>
    <row r="52196" spans="71:72" x14ac:dyDescent="0.2">
      <c r="BS52196" s="152"/>
      <c r="BT52196" s="153"/>
    </row>
    <row r="52197" spans="71:72" x14ac:dyDescent="0.2">
      <c r="BS52197" s="152"/>
      <c r="BT52197" s="153"/>
    </row>
    <row r="52198" spans="71:72" x14ac:dyDescent="0.2">
      <c r="BS52198" s="152"/>
      <c r="BT52198" s="153"/>
    </row>
    <row r="52199" spans="71:72" x14ac:dyDescent="0.2">
      <c r="BS52199" s="152"/>
      <c r="BT52199" s="153"/>
    </row>
    <row r="52200" spans="71:72" x14ac:dyDescent="0.2">
      <c r="BS52200" s="152"/>
      <c r="BT52200" s="153"/>
    </row>
    <row r="52201" spans="71:72" x14ac:dyDescent="0.2">
      <c r="BS52201" s="152"/>
      <c r="BT52201" s="153"/>
    </row>
    <row r="52202" spans="71:72" x14ac:dyDescent="0.2">
      <c r="BS52202" s="152"/>
      <c r="BT52202" s="153"/>
    </row>
    <row r="52203" spans="71:72" x14ac:dyDescent="0.2">
      <c r="BS52203" s="152"/>
      <c r="BT52203" s="153"/>
    </row>
    <row r="52204" spans="71:72" x14ac:dyDescent="0.2">
      <c r="BS52204" s="152"/>
      <c r="BT52204" s="153"/>
    </row>
    <row r="52205" spans="71:72" x14ac:dyDescent="0.2">
      <c r="BS52205" s="152"/>
      <c r="BT52205" s="153"/>
    </row>
    <row r="52206" spans="71:72" x14ac:dyDescent="0.2">
      <c r="BS52206" s="152"/>
      <c r="BT52206" s="153"/>
    </row>
    <row r="52207" spans="71:72" x14ac:dyDescent="0.2">
      <c r="BS52207" s="152"/>
      <c r="BT52207" s="153"/>
    </row>
    <row r="52208" spans="71:72" x14ac:dyDescent="0.2">
      <c r="BS52208" s="152"/>
      <c r="BT52208" s="153"/>
    </row>
    <row r="52209" spans="71:72" x14ac:dyDescent="0.2">
      <c r="BS52209" s="152"/>
      <c r="BT52209" s="153"/>
    </row>
    <row r="52210" spans="71:72" x14ac:dyDescent="0.2">
      <c r="BS52210" s="152"/>
      <c r="BT52210" s="153"/>
    </row>
    <row r="52211" spans="71:72" x14ac:dyDescent="0.2">
      <c r="BS52211" s="152"/>
      <c r="BT52211" s="153"/>
    </row>
    <row r="52212" spans="71:72" x14ac:dyDescent="0.2">
      <c r="BS52212" s="152"/>
      <c r="BT52212" s="153"/>
    </row>
    <row r="52213" spans="71:72" x14ac:dyDescent="0.2">
      <c r="BS52213" s="152"/>
      <c r="BT52213" s="153"/>
    </row>
    <row r="52214" spans="71:72" x14ac:dyDescent="0.2">
      <c r="BS52214" s="152"/>
      <c r="BT52214" s="153"/>
    </row>
    <row r="52215" spans="71:72" x14ac:dyDescent="0.2">
      <c r="BS52215" s="152"/>
      <c r="BT52215" s="153"/>
    </row>
    <row r="52216" spans="71:72" x14ac:dyDescent="0.2">
      <c r="BS52216" s="152"/>
      <c r="BT52216" s="153"/>
    </row>
    <row r="52217" spans="71:72" x14ac:dyDescent="0.2">
      <c r="BS52217" s="152"/>
      <c r="BT52217" s="153"/>
    </row>
    <row r="52218" spans="71:72" x14ac:dyDescent="0.2">
      <c r="BS52218" s="152"/>
      <c r="BT52218" s="153"/>
    </row>
    <row r="52219" spans="71:72" x14ac:dyDescent="0.2">
      <c r="BS52219" s="152"/>
      <c r="BT52219" s="153"/>
    </row>
    <row r="52220" spans="71:72" x14ac:dyDescent="0.2">
      <c r="BS52220" s="152"/>
      <c r="BT52220" s="153"/>
    </row>
    <row r="52221" spans="71:72" x14ac:dyDescent="0.2">
      <c r="BS52221" s="152"/>
      <c r="BT52221" s="153"/>
    </row>
    <row r="52222" spans="71:72" x14ac:dyDescent="0.2">
      <c r="BS52222" s="152"/>
      <c r="BT52222" s="153"/>
    </row>
    <row r="52223" spans="71:72" x14ac:dyDescent="0.2">
      <c r="BS52223" s="152"/>
      <c r="BT52223" s="153"/>
    </row>
    <row r="52224" spans="71:72" x14ac:dyDescent="0.2">
      <c r="BS52224" s="152"/>
      <c r="BT52224" s="153"/>
    </row>
    <row r="52225" spans="71:72" x14ac:dyDescent="0.2">
      <c r="BS52225" s="152"/>
      <c r="BT52225" s="153"/>
    </row>
    <row r="52226" spans="71:72" x14ac:dyDescent="0.2">
      <c r="BS52226" s="152"/>
      <c r="BT52226" s="153"/>
    </row>
    <row r="52227" spans="71:72" x14ac:dyDescent="0.2">
      <c r="BS52227" s="152"/>
      <c r="BT52227" s="153"/>
    </row>
    <row r="52228" spans="71:72" x14ac:dyDescent="0.2">
      <c r="BS52228" s="152"/>
      <c r="BT52228" s="153"/>
    </row>
    <row r="52229" spans="71:72" x14ac:dyDescent="0.2">
      <c r="BS52229" s="152"/>
      <c r="BT52229" s="153"/>
    </row>
    <row r="52230" spans="71:72" x14ac:dyDescent="0.2">
      <c r="BS52230" s="152"/>
      <c r="BT52230" s="153"/>
    </row>
    <row r="52231" spans="71:72" x14ac:dyDescent="0.2">
      <c r="BS52231" s="152"/>
      <c r="BT52231" s="153"/>
    </row>
    <row r="52232" spans="71:72" x14ac:dyDescent="0.2">
      <c r="BS52232" s="152"/>
      <c r="BT52232" s="153"/>
    </row>
    <row r="52233" spans="71:72" x14ac:dyDescent="0.2">
      <c r="BS52233" s="152"/>
      <c r="BT52233" s="153"/>
    </row>
    <row r="52234" spans="71:72" x14ac:dyDescent="0.2">
      <c r="BS52234" s="152"/>
      <c r="BT52234" s="153"/>
    </row>
    <row r="52235" spans="71:72" x14ac:dyDescent="0.2">
      <c r="BS52235" s="152"/>
      <c r="BT52235" s="153"/>
    </row>
    <row r="52236" spans="71:72" x14ac:dyDescent="0.2">
      <c r="BS52236" s="152"/>
      <c r="BT52236" s="153"/>
    </row>
    <row r="52237" spans="71:72" x14ac:dyDescent="0.2">
      <c r="BS52237" s="152"/>
      <c r="BT52237" s="153"/>
    </row>
    <row r="52238" spans="71:72" x14ac:dyDescent="0.2">
      <c r="BS52238" s="152"/>
      <c r="BT52238" s="153"/>
    </row>
    <row r="52239" spans="71:72" x14ac:dyDescent="0.2">
      <c r="BS52239" s="152"/>
      <c r="BT52239" s="153"/>
    </row>
    <row r="52240" spans="71:72" x14ac:dyDescent="0.2">
      <c r="BS52240" s="152"/>
      <c r="BT52240" s="153"/>
    </row>
    <row r="52241" spans="71:72" x14ac:dyDescent="0.2">
      <c r="BS52241" s="152"/>
      <c r="BT52241" s="153"/>
    </row>
    <row r="52242" spans="71:72" x14ac:dyDescent="0.2">
      <c r="BS52242" s="152"/>
      <c r="BT52242" s="153"/>
    </row>
    <row r="52243" spans="71:72" x14ac:dyDescent="0.2">
      <c r="BS52243" s="152"/>
      <c r="BT52243" s="153"/>
    </row>
    <row r="52244" spans="71:72" x14ac:dyDescent="0.2">
      <c r="BS52244" s="152"/>
      <c r="BT52244" s="153"/>
    </row>
    <row r="52245" spans="71:72" x14ac:dyDescent="0.2">
      <c r="BS52245" s="152"/>
      <c r="BT52245" s="153"/>
    </row>
    <row r="52246" spans="71:72" x14ac:dyDescent="0.2">
      <c r="BS52246" s="152"/>
      <c r="BT52246" s="153"/>
    </row>
    <row r="52247" spans="71:72" x14ac:dyDescent="0.2">
      <c r="BS52247" s="152"/>
      <c r="BT52247" s="153"/>
    </row>
    <row r="52248" spans="71:72" x14ac:dyDescent="0.2">
      <c r="BS52248" s="152"/>
      <c r="BT52248" s="153"/>
    </row>
    <row r="52249" spans="71:72" x14ac:dyDescent="0.2">
      <c r="BS52249" s="152"/>
      <c r="BT52249" s="153"/>
    </row>
    <row r="52250" spans="71:72" x14ac:dyDescent="0.2">
      <c r="BS52250" s="152"/>
      <c r="BT52250" s="153"/>
    </row>
    <row r="52251" spans="71:72" x14ac:dyDescent="0.2">
      <c r="BS52251" s="152"/>
      <c r="BT52251" s="153"/>
    </row>
    <row r="52252" spans="71:72" x14ac:dyDescent="0.2">
      <c r="BS52252" s="152"/>
      <c r="BT52252" s="153"/>
    </row>
    <row r="52253" spans="71:72" x14ac:dyDescent="0.2">
      <c r="BS52253" s="152"/>
      <c r="BT52253" s="153"/>
    </row>
    <row r="52254" spans="71:72" x14ac:dyDescent="0.2">
      <c r="BS52254" s="152"/>
      <c r="BT52254" s="153"/>
    </row>
    <row r="52255" spans="71:72" x14ac:dyDescent="0.2">
      <c r="BS52255" s="152"/>
      <c r="BT52255" s="153"/>
    </row>
    <row r="52256" spans="71:72" x14ac:dyDescent="0.2">
      <c r="BS52256" s="152"/>
      <c r="BT52256" s="153"/>
    </row>
    <row r="52257" spans="71:72" x14ac:dyDescent="0.2">
      <c r="BS52257" s="152"/>
      <c r="BT52257" s="153"/>
    </row>
    <row r="52258" spans="71:72" x14ac:dyDescent="0.2">
      <c r="BS52258" s="152"/>
      <c r="BT52258" s="153"/>
    </row>
    <row r="52259" spans="71:72" x14ac:dyDescent="0.2">
      <c r="BS52259" s="152"/>
      <c r="BT52259" s="153"/>
    </row>
    <row r="52260" spans="71:72" x14ac:dyDescent="0.2">
      <c r="BS52260" s="152"/>
      <c r="BT52260" s="153"/>
    </row>
    <row r="52261" spans="71:72" x14ac:dyDescent="0.2">
      <c r="BS52261" s="152"/>
      <c r="BT52261" s="153"/>
    </row>
    <row r="52262" spans="71:72" x14ac:dyDescent="0.2">
      <c r="BS52262" s="152"/>
      <c r="BT52262" s="153"/>
    </row>
    <row r="52263" spans="71:72" x14ac:dyDescent="0.2">
      <c r="BS52263" s="152"/>
      <c r="BT52263" s="153"/>
    </row>
    <row r="52264" spans="71:72" x14ac:dyDescent="0.2">
      <c r="BS52264" s="152"/>
      <c r="BT52264" s="153"/>
    </row>
    <row r="52265" spans="71:72" x14ac:dyDescent="0.2">
      <c r="BS52265" s="152"/>
      <c r="BT52265" s="153"/>
    </row>
    <row r="52266" spans="71:72" x14ac:dyDescent="0.2">
      <c r="BS52266" s="152"/>
      <c r="BT52266" s="153"/>
    </row>
    <row r="52267" spans="71:72" x14ac:dyDescent="0.2">
      <c r="BS52267" s="152"/>
      <c r="BT52267" s="153"/>
    </row>
    <row r="52268" spans="71:72" x14ac:dyDescent="0.2">
      <c r="BS52268" s="152"/>
      <c r="BT52268" s="153"/>
    </row>
    <row r="52269" spans="71:72" x14ac:dyDescent="0.2">
      <c r="BS52269" s="152"/>
      <c r="BT52269" s="153"/>
    </row>
    <row r="52270" spans="71:72" x14ac:dyDescent="0.2">
      <c r="BS52270" s="152"/>
      <c r="BT52270" s="153"/>
    </row>
    <row r="52271" spans="71:72" x14ac:dyDescent="0.2">
      <c r="BS52271" s="152"/>
      <c r="BT52271" s="153"/>
    </row>
    <row r="52272" spans="71:72" x14ac:dyDescent="0.2">
      <c r="BS52272" s="152"/>
      <c r="BT52272" s="153"/>
    </row>
    <row r="52273" spans="71:72" x14ac:dyDescent="0.2">
      <c r="BS52273" s="152"/>
      <c r="BT52273" s="153"/>
    </row>
    <row r="52274" spans="71:72" x14ac:dyDescent="0.2">
      <c r="BS52274" s="152"/>
      <c r="BT52274" s="153"/>
    </row>
    <row r="52275" spans="71:72" x14ac:dyDescent="0.2">
      <c r="BS52275" s="152"/>
      <c r="BT52275" s="153"/>
    </row>
    <row r="52276" spans="71:72" x14ac:dyDescent="0.2">
      <c r="BS52276" s="152"/>
      <c r="BT52276" s="153"/>
    </row>
    <row r="52277" spans="71:72" x14ac:dyDescent="0.2">
      <c r="BS52277" s="152"/>
      <c r="BT52277" s="153"/>
    </row>
    <row r="52278" spans="71:72" x14ac:dyDescent="0.2">
      <c r="BS52278" s="152"/>
      <c r="BT52278" s="153"/>
    </row>
    <row r="52279" spans="71:72" x14ac:dyDescent="0.2">
      <c r="BS52279" s="152"/>
      <c r="BT52279" s="153"/>
    </row>
    <row r="52280" spans="71:72" x14ac:dyDescent="0.2">
      <c r="BS52280" s="152"/>
      <c r="BT52280" s="153"/>
    </row>
    <row r="52281" spans="71:72" x14ac:dyDescent="0.2">
      <c r="BS52281" s="152"/>
      <c r="BT52281" s="153"/>
    </row>
    <row r="52282" spans="71:72" x14ac:dyDescent="0.2">
      <c r="BS52282" s="152"/>
      <c r="BT52282" s="153"/>
    </row>
    <row r="52283" spans="71:72" x14ac:dyDescent="0.2">
      <c r="BS52283" s="152"/>
      <c r="BT52283" s="153"/>
    </row>
    <row r="52284" spans="71:72" x14ac:dyDescent="0.2">
      <c r="BS52284" s="152"/>
      <c r="BT52284" s="153"/>
    </row>
    <row r="52285" spans="71:72" x14ac:dyDescent="0.2">
      <c r="BS52285" s="152"/>
      <c r="BT52285" s="153"/>
    </row>
    <row r="52286" spans="71:72" x14ac:dyDescent="0.2">
      <c r="BS52286" s="152"/>
      <c r="BT52286" s="153"/>
    </row>
    <row r="52287" spans="71:72" x14ac:dyDescent="0.2">
      <c r="BS52287" s="152"/>
      <c r="BT52287" s="153"/>
    </row>
    <row r="52288" spans="71:72" x14ac:dyDescent="0.2">
      <c r="BS52288" s="152"/>
      <c r="BT52288" s="153"/>
    </row>
    <row r="52289" spans="71:72" x14ac:dyDescent="0.2">
      <c r="BS52289" s="152"/>
      <c r="BT52289" s="153"/>
    </row>
    <row r="52290" spans="71:72" x14ac:dyDescent="0.2">
      <c r="BS52290" s="152"/>
      <c r="BT52290" s="153"/>
    </row>
    <row r="52291" spans="71:72" x14ac:dyDescent="0.2">
      <c r="BS52291" s="152"/>
      <c r="BT52291" s="153"/>
    </row>
    <row r="52292" spans="71:72" x14ac:dyDescent="0.2">
      <c r="BS52292" s="152"/>
      <c r="BT52292" s="153"/>
    </row>
    <row r="52293" spans="71:72" x14ac:dyDescent="0.2">
      <c r="BS52293" s="152"/>
      <c r="BT52293" s="153"/>
    </row>
    <row r="52294" spans="71:72" x14ac:dyDescent="0.2">
      <c r="BS52294" s="152"/>
      <c r="BT52294" s="153"/>
    </row>
    <row r="52295" spans="71:72" x14ac:dyDescent="0.2">
      <c r="BS52295" s="152"/>
      <c r="BT52295" s="153"/>
    </row>
    <row r="52296" spans="71:72" x14ac:dyDescent="0.2">
      <c r="BS52296" s="152"/>
      <c r="BT52296" s="153"/>
    </row>
    <row r="52297" spans="71:72" x14ac:dyDescent="0.2">
      <c r="BS52297" s="152"/>
      <c r="BT52297" s="153"/>
    </row>
    <row r="52298" spans="71:72" x14ac:dyDescent="0.2">
      <c r="BS52298" s="152"/>
      <c r="BT52298" s="153"/>
    </row>
    <row r="52299" spans="71:72" x14ac:dyDescent="0.2">
      <c r="BS52299" s="152"/>
      <c r="BT52299" s="153"/>
    </row>
    <row r="52300" spans="71:72" x14ac:dyDescent="0.2">
      <c r="BS52300" s="152"/>
      <c r="BT52300" s="153"/>
    </row>
    <row r="52301" spans="71:72" x14ac:dyDescent="0.2">
      <c r="BS52301" s="152"/>
      <c r="BT52301" s="153"/>
    </row>
    <row r="52302" spans="71:72" x14ac:dyDescent="0.2">
      <c r="BS52302" s="152"/>
      <c r="BT52302" s="153"/>
    </row>
    <row r="52303" spans="71:72" x14ac:dyDescent="0.2">
      <c r="BS52303" s="152"/>
      <c r="BT52303" s="153"/>
    </row>
    <row r="52304" spans="71:72" x14ac:dyDescent="0.2">
      <c r="BS52304" s="152"/>
      <c r="BT52304" s="153"/>
    </row>
    <row r="52305" spans="71:72" x14ac:dyDescent="0.2">
      <c r="BS52305" s="152"/>
      <c r="BT52305" s="153"/>
    </row>
    <row r="52306" spans="71:72" x14ac:dyDescent="0.2">
      <c r="BS52306" s="152"/>
      <c r="BT52306" s="153"/>
    </row>
    <row r="52307" spans="71:72" x14ac:dyDescent="0.2">
      <c r="BS52307" s="152"/>
      <c r="BT52307" s="153"/>
    </row>
    <row r="52308" spans="71:72" x14ac:dyDescent="0.2">
      <c r="BS52308" s="152"/>
      <c r="BT52308" s="153"/>
    </row>
    <row r="52309" spans="71:72" x14ac:dyDescent="0.2">
      <c r="BS52309" s="152"/>
      <c r="BT52309" s="153"/>
    </row>
    <row r="52310" spans="71:72" x14ac:dyDescent="0.2">
      <c r="BS52310" s="152"/>
      <c r="BT52310" s="153"/>
    </row>
    <row r="52311" spans="71:72" x14ac:dyDescent="0.2">
      <c r="BS52311" s="152"/>
      <c r="BT52311" s="153"/>
    </row>
    <row r="52312" spans="71:72" x14ac:dyDescent="0.2">
      <c r="BS52312" s="152"/>
      <c r="BT52312" s="153"/>
    </row>
    <row r="52313" spans="71:72" x14ac:dyDescent="0.2">
      <c r="BS52313" s="152"/>
      <c r="BT52313" s="153"/>
    </row>
    <row r="52314" spans="71:72" x14ac:dyDescent="0.2">
      <c r="BS52314" s="152"/>
      <c r="BT52314" s="153"/>
    </row>
    <row r="52315" spans="71:72" x14ac:dyDescent="0.2">
      <c r="BS52315" s="152"/>
      <c r="BT52315" s="153"/>
    </row>
    <row r="52316" spans="71:72" x14ac:dyDescent="0.2">
      <c r="BS52316" s="152"/>
      <c r="BT52316" s="153"/>
    </row>
    <row r="52317" spans="71:72" x14ac:dyDescent="0.2">
      <c r="BS52317" s="152"/>
      <c r="BT52317" s="153"/>
    </row>
    <row r="52318" spans="71:72" x14ac:dyDescent="0.2">
      <c r="BS52318" s="152"/>
      <c r="BT52318" s="153"/>
    </row>
    <row r="52319" spans="71:72" x14ac:dyDescent="0.2">
      <c r="BS52319" s="152"/>
      <c r="BT52319" s="153"/>
    </row>
    <row r="52320" spans="71:72" x14ac:dyDescent="0.2">
      <c r="BS52320" s="152"/>
      <c r="BT52320" s="153"/>
    </row>
    <row r="52321" spans="71:72" x14ac:dyDescent="0.2">
      <c r="BS52321" s="152"/>
      <c r="BT52321" s="153"/>
    </row>
    <row r="52322" spans="71:72" x14ac:dyDescent="0.2">
      <c r="BS52322" s="152"/>
      <c r="BT52322" s="153"/>
    </row>
    <row r="52323" spans="71:72" x14ac:dyDescent="0.2">
      <c r="BS52323" s="152"/>
      <c r="BT52323" s="153"/>
    </row>
    <row r="52324" spans="71:72" x14ac:dyDescent="0.2">
      <c r="BS52324" s="152"/>
      <c r="BT52324" s="153"/>
    </row>
    <row r="52325" spans="71:72" x14ac:dyDescent="0.2">
      <c r="BS52325" s="152"/>
      <c r="BT52325" s="153"/>
    </row>
    <row r="52326" spans="71:72" x14ac:dyDescent="0.2">
      <c r="BS52326" s="152"/>
      <c r="BT52326" s="153"/>
    </row>
    <row r="52327" spans="71:72" x14ac:dyDescent="0.2">
      <c r="BS52327" s="152"/>
      <c r="BT52327" s="153"/>
    </row>
    <row r="52328" spans="71:72" x14ac:dyDescent="0.2">
      <c r="BS52328" s="152"/>
      <c r="BT52328" s="153"/>
    </row>
    <row r="52329" spans="71:72" x14ac:dyDescent="0.2">
      <c r="BS52329" s="152"/>
      <c r="BT52329" s="153"/>
    </row>
    <row r="52330" spans="71:72" x14ac:dyDescent="0.2">
      <c r="BS52330" s="152"/>
      <c r="BT52330" s="153"/>
    </row>
    <row r="52331" spans="71:72" x14ac:dyDescent="0.2">
      <c r="BS52331" s="152"/>
      <c r="BT52331" s="153"/>
    </row>
    <row r="52332" spans="71:72" x14ac:dyDescent="0.2">
      <c r="BS52332" s="152"/>
      <c r="BT52332" s="153"/>
    </row>
    <row r="52333" spans="71:72" x14ac:dyDescent="0.2">
      <c r="BS52333" s="152"/>
      <c r="BT52333" s="153"/>
    </row>
    <row r="52334" spans="71:72" x14ac:dyDescent="0.2">
      <c r="BS52334" s="152"/>
      <c r="BT52334" s="153"/>
    </row>
    <row r="52335" spans="71:72" x14ac:dyDescent="0.2">
      <c r="BS52335" s="152"/>
      <c r="BT52335" s="153"/>
    </row>
    <row r="52336" spans="71:72" x14ac:dyDescent="0.2">
      <c r="BS52336" s="152"/>
      <c r="BT52336" s="153"/>
    </row>
    <row r="52337" spans="71:72" x14ac:dyDescent="0.2">
      <c r="BS52337" s="152"/>
      <c r="BT52337" s="153"/>
    </row>
    <row r="52338" spans="71:72" x14ac:dyDescent="0.2">
      <c r="BS52338" s="152"/>
      <c r="BT52338" s="153"/>
    </row>
    <row r="52339" spans="71:72" x14ac:dyDescent="0.2">
      <c r="BS52339" s="152"/>
      <c r="BT52339" s="153"/>
    </row>
    <row r="52340" spans="71:72" x14ac:dyDescent="0.2">
      <c r="BS52340" s="152"/>
      <c r="BT52340" s="153"/>
    </row>
    <row r="52341" spans="71:72" x14ac:dyDescent="0.2">
      <c r="BS52341" s="152"/>
      <c r="BT52341" s="153"/>
    </row>
    <row r="52342" spans="71:72" x14ac:dyDescent="0.2">
      <c r="BS52342" s="152"/>
      <c r="BT52342" s="153"/>
    </row>
    <row r="52343" spans="71:72" x14ac:dyDescent="0.2">
      <c r="BS52343" s="152"/>
      <c r="BT52343" s="153"/>
    </row>
    <row r="52344" spans="71:72" x14ac:dyDescent="0.2">
      <c r="BS52344" s="152"/>
      <c r="BT52344" s="153"/>
    </row>
    <row r="52345" spans="71:72" x14ac:dyDescent="0.2">
      <c r="BS52345" s="152"/>
      <c r="BT52345" s="153"/>
    </row>
    <row r="52346" spans="71:72" x14ac:dyDescent="0.2">
      <c r="BS52346" s="152"/>
      <c r="BT52346" s="153"/>
    </row>
    <row r="52347" spans="71:72" x14ac:dyDescent="0.2">
      <c r="BS52347" s="152"/>
      <c r="BT52347" s="153"/>
    </row>
    <row r="52348" spans="71:72" x14ac:dyDescent="0.2">
      <c r="BS52348" s="152"/>
      <c r="BT52348" s="153"/>
    </row>
    <row r="52349" spans="71:72" x14ac:dyDescent="0.2">
      <c r="BS52349" s="152"/>
      <c r="BT52349" s="153"/>
    </row>
    <row r="52350" spans="71:72" x14ac:dyDescent="0.2">
      <c r="BS52350" s="152"/>
      <c r="BT52350" s="153"/>
    </row>
    <row r="52351" spans="71:72" x14ac:dyDescent="0.2">
      <c r="BS52351" s="152"/>
      <c r="BT52351" s="153"/>
    </row>
    <row r="52352" spans="71:72" x14ac:dyDescent="0.2">
      <c r="BS52352" s="152"/>
      <c r="BT52352" s="153"/>
    </row>
    <row r="52353" spans="71:72" x14ac:dyDescent="0.2">
      <c r="BS52353" s="152"/>
      <c r="BT52353" s="153"/>
    </row>
    <row r="52354" spans="71:72" x14ac:dyDescent="0.2">
      <c r="BS52354" s="152"/>
      <c r="BT52354" s="153"/>
    </row>
    <row r="52355" spans="71:72" x14ac:dyDescent="0.2">
      <c r="BS52355" s="152"/>
      <c r="BT52355" s="153"/>
    </row>
    <row r="52356" spans="71:72" x14ac:dyDescent="0.2">
      <c r="BS52356" s="152"/>
      <c r="BT52356" s="153"/>
    </row>
    <row r="52357" spans="71:72" x14ac:dyDescent="0.2">
      <c r="BS52357" s="152"/>
      <c r="BT52357" s="153"/>
    </row>
    <row r="52358" spans="71:72" x14ac:dyDescent="0.2">
      <c r="BS52358" s="152"/>
      <c r="BT52358" s="153"/>
    </row>
    <row r="52359" spans="71:72" x14ac:dyDescent="0.2">
      <c r="BS52359" s="152"/>
      <c r="BT52359" s="153"/>
    </row>
    <row r="52360" spans="71:72" x14ac:dyDescent="0.2">
      <c r="BS52360" s="152"/>
      <c r="BT52360" s="153"/>
    </row>
    <row r="52361" spans="71:72" x14ac:dyDescent="0.2">
      <c r="BS52361" s="152"/>
      <c r="BT52361" s="153"/>
    </row>
    <row r="52362" spans="71:72" x14ac:dyDescent="0.2">
      <c r="BS52362" s="152"/>
      <c r="BT52362" s="153"/>
    </row>
    <row r="52363" spans="71:72" x14ac:dyDescent="0.2">
      <c r="BS52363" s="152"/>
      <c r="BT52363" s="153"/>
    </row>
    <row r="52364" spans="71:72" x14ac:dyDescent="0.2">
      <c r="BS52364" s="152"/>
      <c r="BT52364" s="153"/>
    </row>
    <row r="52365" spans="71:72" x14ac:dyDescent="0.2">
      <c r="BS52365" s="152"/>
      <c r="BT52365" s="153"/>
    </row>
    <row r="52366" spans="71:72" x14ac:dyDescent="0.2">
      <c r="BS52366" s="152"/>
      <c r="BT52366" s="153"/>
    </row>
    <row r="52367" spans="71:72" x14ac:dyDescent="0.2">
      <c r="BS52367" s="152"/>
      <c r="BT52367" s="153"/>
    </row>
    <row r="52368" spans="71:72" x14ac:dyDescent="0.2">
      <c r="BS52368" s="152"/>
      <c r="BT52368" s="153"/>
    </row>
    <row r="52369" spans="71:72" x14ac:dyDescent="0.2">
      <c r="BS52369" s="152"/>
      <c r="BT52369" s="153"/>
    </row>
    <row r="52370" spans="71:72" x14ac:dyDescent="0.2">
      <c r="BS52370" s="152"/>
      <c r="BT52370" s="153"/>
    </row>
    <row r="52371" spans="71:72" x14ac:dyDescent="0.2">
      <c r="BS52371" s="152"/>
      <c r="BT52371" s="153"/>
    </row>
    <row r="52372" spans="71:72" x14ac:dyDescent="0.2">
      <c r="BS52372" s="152"/>
      <c r="BT52372" s="153"/>
    </row>
    <row r="52373" spans="71:72" x14ac:dyDescent="0.2">
      <c r="BS52373" s="152"/>
      <c r="BT52373" s="153"/>
    </row>
    <row r="52374" spans="71:72" x14ac:dyDescent="0.2">
      <c r="BS52374" s="152"/>
      <c r="BT52374" s="153"/>
    </row>
    <row r="52375" spans="71:72" x14ac:dyDescent="0.2">
      <c r="BS52375" s="152"/>
      <c r="BT52375" s="153"/>
    </row>
    <row r="52376" spans="71:72" x14ac:dyDescent="0.2">
      <c r="BS52376" s="152"/>
      <c r="BT52376" s="153"/>
    </row>
    <row r="52377" spans="71:72" x14ac:dyDescent="0.2">
      <c r="BS52377" s="152"/>
      <c r="BT52377" s="153"/>
    </row>
    <row r="52378" spans="71:72" x14ac:dyDescent="0.2">
      <c r="BS52378" s="152"/>
      <c r="BT52378" s="153"/>
    </row>
    <row r="52379" spans="71:72" x14ac:dyDescent="0.2">
      <c r="BS52379" s="152"/>
      <c r="BT52379" s="153"/>
    </row>
    <row r="52380" spans="71:72" x14ac:dyDescent="0.2">
      <c r="BS52380" s="152"/>
      <c r="BT52380" s="153"/>
    </row>
    <row r="52381" spans="71:72" x14ac:dyDescent="0.2">
      <c r="BS52381" s="152"/>
      <c r="BT52381" s="153"/>
    </row>
    <row r="52382" spans="71:72" x14ac:dyDescent="0.2">
      <c r="BS52382" s="152"/>
      <c r="BT52382" s="153"/>
    </row>
    <row r="52383" spans="71:72" x14ac:dyDescent="0.2">
      <c r="BS52383" s="152"/>
      <c r="BT52383" s="153"/>
    </row>
    <row r="52384" spans="71:72" x14ac:dyDescent="0.2">
      <c r="BS52384" s="152"/>
      <c r="BT52384" s="153"/>
    </row>
    <row r="52385" spans="71:72" x14ac:dyDescent="0.2">
      <c r="BS52385" s="152"/>
      <c r="BT52385" s="153"/>
    </row>
    <row r="52386" spans="71:72" x14ac:dyDescent="0.2">
      <c r="BS52386" s="152"/>
      <c r="BT52386" s="153"/>
    </row>
    <row r="52387" spans="71:72" x14ac:dyDescent="0.2">
      <c r="BS52387" s="152"/>
      <c r="BT52387" s="153"/>
    </row>
    <row r="52388" spans="71:72" x14ac:dyDescent="0.2">
      <c r="BS52388" s="152"/>
      <c r="BT52388" s="153"/>
    </row>
    <row r="52389" spans="71:72" x14ac:dyDescent="0.2">
      <c r="BS52389" s="152"/>
      <c r="BT52389" s="153"/>
    </row>
    <row r="52390" spans="71:72" x14ac:dyDescent="0.2">
      <c r="BS52390" s="152"/>
      <c r="BT52390" s="153"/>
    </row>
    <row r="52391" spans="71:72" x14ac:dyDescent="0.2">
      <c r="BS52391" s="152"/>
      <c r="BT52391" s="153"/>
    </row>
    <row r="52392" spans="71:72" x14ac:dyDescent="0.2">
      <c r="BS52392" s="152"/>
      <c r="BT52392" s="153"/>
    </row>
    <row r="52393" spans="71:72" x14ac:dyDescent="0.2">
      <c r="BS52393" s="152"/>
      <c r="BT52393" s="153"/>
    </row>
    <row r="52394" spans="71:72" x14ac:dyDescent="0.2">
      <c r="BS52394" s="152"/>
      <c r="BT52394" s="153"/>
    </row>
    <row r="52395" spans="71:72" x14ac:dyDescent="0.2">
      <c r="BS52395" s="152"/>
      <c r="BT52395" s="153"/>
    </row>
    <row r="52396" spans="71:72" x14ac:dyDescent="0.2">
      <c r="BS52396" s="152"/>
      <c r="BT52396" s="153"/>
    </row>
    <row r="52397" spans="71:72" x14ac:dyDescent="0.2">
      <c r="BS52397" s="152"/>
      <c r="BT52397" s="153"/>
    </row>
    <row r="52398" spans="71:72" x14ac:dyDescent="0.2">
      <c r="BS52398" s="152"/>
      <c r="BT52398" s="153"/>
    </row>
    <row r="52399" spans="71:72" x14ac:dyDescent="0.2">
      <c r="BS52399" s="152"/>
      <c r="BT52399" s="153"/>
    </row>
    <row r="52400" spans="71:72" x14ac:dyDescent="0.2">
      <c r="BS52400" s="152"/>
      <c r="BT52400" s="153"/>
    </row>
    <row r="52401" spans="71:72" x14ac:dyDescent="0.2">
      <c r="BS52401" s="152"/>
      <c r="BT52401" s="153"/>
    </row>
    <row r="52402" spans="71:72" x14ac:dyDescent="0.2">
      <c r="BS52402" s="152"/>
      <c r="BT52402" s="153"/>
    </row>
    <row r="52403" spans="71:72" x14ac:dyDescent="0.2">
      <c r="BS52403" s="152"/>
      <c r="BT52403" s="153"/>
    </row>
    <row r="52404" spans="71:72" x14ac:dyDescent="0.2">
      <c r="BS52404" s="152"/>
      <c r="BT52404" s="153"/>
    </row>
    <row r="52405" spans="71:72" x14ac:dyDescent="0.2">
      <c r="BS52405" s="152"/>
      <c r="BT52405" s="153"/>
    </row>
    <row r="52406" spans="71:72" x14ac:dyDescent="0.2">
      <c r="BS52406" s="152"/>
      <c r="BT52406" s="153"/>
    </row>
    <row r="52407" spans="71:72" x14ac:dyDescent="0.2">
      <c r="BS52407" s="152"/>
      <c r="BT52407" s="153"/>
    </row>
    <row r="52408" spans="71:72" x14ac:dyDescent="0.2">
      <c r="BS52408" s="152"/>
      <c r="BT52408" s="153"/>
    </row>
    <row r="52409" spans="71:72" x14ac:dyDescent="0.2">
      <c r="BS52409" s="152"/>
      <c r="BT52409" s="153"/>
    </row>
    <row r="52410" spans="71:72" x14ac:dyDescent="0.2">
      <c r="BS52410" s="152"/>
      <c r="BT52410" s="153"/>
    </row>
    <row r="52411" spans="71:72" x14ac:dyDescent="0.2">
      <c r="BS52411" s="152"/>
      <c r="BT52411" s="153"/>
    </row>
    <row r="52412" spans="71:72" x14ac:dyDescent="0.2">
      <c r="BS52412" s="152"/>
      <c r="BT52412" s="153"/>
    </row>
    <row r="52413" spans="71:72" x14ac:dyDescent="0.2">
      <c r="BS52413" s="152"/>
      <c r="BT52413" s="153"/>
    </row>
    <row r="52414" spans="71:72" x14ac:dyDescent="0.2">
      <c r="BS52414" s="152"/>
      <c r="BT52414" s="153"/>
    </row>
    <row r="52415" spans="71:72" x14ac:dyDescent="0.2">
      <c r="BS52415" s="152"/>
      <c r="BT52415" s="153"/>
    </row>
    <row r="52416" spans="71:72" x14ac:dyDescent="0.2">
      <c r="BS52416" s="152"/>
      <c r="BT52416" s="153"/>
    </row>
    <row r="52417" spans="71:72" x14ac:dyDescent="0.2">
      <c r="BS52417" s="152"/>
      <c r="BT52417" s="153"/>
    </row>
    <row r="52418" spans="71:72" x14ac:dyDescent="0.2">
      <c r="BS52418" s="152"/>
      <c r="BT52418" s="153"/>
    </row>
    <row r="52419" spans="71:72" x14ac:dyDescent="0.2">
      <c r="BS52419" s="152"/>
      <c r="BT52419" s="153"/>
    </row>
    <row r="52420" spans="71:72" x14ac:dyDescent="0.2">
      <c r="BS52420" s="152"/>
      <c r="BT52420" s="153"/>
    </row>
    <row r="52421" spans="71:72" x14ac:dyDescent="0.2">
      <c r="BS52421" s="152"/>
      <c r="BT52421" s="153"/>
    </row>
    <row r="52422" spans="71:72" x14ac:dyDescent="0.2">
      <c r="BS52422" s="152"/>
      <c r="BT52422" s="153"/>
    </row>
    <row r="52423" spans="71:72" x14ac:dyDescent="0.2">
      <c r="BS52423" s="152"/>
      <c r="BT52423" s="153"/>
    </row>
    <row r="52424" spans="71:72" x14ac:dyDescent="0.2">
      <c r="BS52424" s="152"/>
      <c r="BT52424" s="153"/>
    </row>
    <row r="52425" spans="71:72" x14ac:dyDescent="0.2">
      <c r="BS52425" s="152"/>
      <c r="BT52425" s="153"/>
    </row>
    <row r="52426" spans="71:72" x14ac:dyDescent="0.2">
      <c r="BS52426" s="152"/>
      <c r="BT52426" s="153"/>
    </row>
    <row r="52427" spans="71:72" x14ac:dyDescent="0.2">
      <c r="BS52427" s="152"/>
      <c r="BT52427" s="153"/>
    </row>
    <row r="52428" spans="71:72" x14ac:dyDescent="0.2">
      <c r="BS52428" s="152"/>
      <c r="BT52428" s="153"/>
    </row>
    <row r="52429" spans="71:72" x14ac:dyDescent="0.2">
      <c r="BS52429" s="152"/>
      <c r="BT52429" s="153"/>
    </row>
    <row r="52430" spans="71:72" x14ac:dyDescent="0.2">
      <c r="BS52430" s="152"/>
      <c r="BT52430" s="153"/>
    </row>
    <row r="52431" spans="71:72" x14ac:dyDescent="0.2">
      <c r="BS52431" s="152"/>
      <c r="BT52431" s="153"/>
    </row>
    <row r="52432" spans="71:72" x14ac:dyDescent="0.2">
      <c r="BS52432" s="152"/>
      <c r="BT52432" s="153"/>
    </row>
    <row r="52433" spans="71:72" x14ac:dyDescent="0.2">
      <c r="BS52433" s="152"/>
      <c r="BT52433" s="153"/>
    </row>
    <row r="52434" spans="71:72" x14ac:dyDescent="0.2">
      <c r="BS52434" s="152"/>
      <c r="BT52434" s="153"/>
    </row>
    <row r="52435" spans="71:72" x14ac:dyDescent="0.2">
      <c r="BS52435" s="152"/>
      <c r="BT52435" s="153"/>
    </row>
    <row r="52436" spans="71:72" x14ac:dyDescent="0.2">
      <c r="BS52436" s="152"/>
      <c r="BT52436" s="153"/>
    </row>
    <row r="52437" spans="71:72" x14ac:dyDescent="0.2">
      <c r="BS52437" s="152"/>
      <c r="BT52437" s="153"/>
    </row>
    <row r="52438" spans="71:72" x14ac:dyDescent="0.2">
      <c r="BS52438" s="152"/>
      <c r="BT52438" s="153"/>
    </row>
    <row r="52439" spans="71:72" x14ac:dyDescent="0.2">
      <c r="BS52439" s="152"/>
      <c r="BT52439" s="153"/>
    </row>
    <row r="52440" spans="71:72" x14ac:dyDescent="0.2">
      <c r="BS52440" s="152"/>
      <c r="BT52440" s="153"/>
    </row>
    <row r="52441" spans="71:72" x14ac:dyDescent="0.2">
      <c r="BS52441" s="152"/>
      <c r="BT52441" s="153"/>
    </row>
    <row r="52442" spans="71:72" x14ac:dyDescent="0.2">
      <c r="BS52442" s="152"/>
      <c r="BT52442" s="153"/>
    </row>
    <row r="52443" spans="71:72" x14ac:dyDescent="0.2">
      <c r="BS52443" s="152"/>
      <c r="BT52443" s="153"/>
    </row>
    <row r="52444" spans="71:72" x14ac:dyDescent="0.2">
      <c r="BS52444" s="152"/>
      <c r="BT52444" s="153"/>
    </row>
    <row r="52445" spans="71:72" x14ac:dyDescent="0.2">
      <c r="BS52445" s="152"/>
      <c r="BT52445" s="153"/>
    </row>
    <row r="52446" spans="71:72" x14ac:dyDescent="0.2">
      <c r="BS52446" s="152"/>
      <c r="BT52446" s="153"/>
    </row>
    <row r="52447" spans="71:72" x14ac:dyDescent="0.2">
      <c r="BS52447" s="152"/>
      <c r="BT52447" s="153"/>
    </row>
    <row r="52448" spans="71:72" x14ac:dyDescent="0.2">
      <c r="BS52448" s="152"/>
      <c r="BT52448" s="153"/>
    </row>
    <row r="52449" spans="71:72" x14ac:dyDescent="0.2">
      <c r="BS52449" s="152"/>
      <c r="BT52449" s="153"/>
    </row>
    <row r="52450" spans="71:72" x14ac:dyDescent="0.2">
      <c r="BS52450" s="152"/>
      <c r="BT52450" s="153"/>
    </row>
    <row r="52451" spans="71:72" x14ac:dyDescent="0.2">
      <c r="BS52451" s="152"/>
      <c r="BT52451" s="153"/>
    </row>
    <row r="52452" spans="71:72" x14ac:dyDescent="0.2">
      <c r="BS52452" s="152"/>
      <c r="BT52452" s="153"/>
    </row>
    <row r="52453" spans="71:72" x14ac:dyDescent="0.2">
      <c r="BS52453" s="152"/>
      <c r="BT52453" s="153"/>
    </row>
    <row r="52454" spans="71:72" x14ac:dyDescent="0.2">
      <c r="BS52454" s="152"/>
      <c r="BT52454" s="153"/>
    </row>
    <row r="52455" spans="71:72" x14ac:dyDescent="0.2">
      <c r="BS52455" s="152"/>
      <c r="BT52455" s="153"/>
    </row>
    <row r="52456" spans="71:72" x14ac:dyDescent="0.2">
      <c r="BS52456" s="152"/>
      <c r="BT52456" s="153"/>
    </row>
    <row r="52457" spans="71:72" x14ac:dyDescent="0.2">
      <c r="BS52457" s="152"/>
      <c r="BT52457" s="153"/>
    </row>
    <row r="52458" spans="71:72" x14ac:dyDescent="0.2">
      <c r="BS52458" s="152"/>
      <c r="BT52458" s="153"/>
    </row>
    <row r="52459" spans="71:72" x14ac:dyDescent="0.2">
      <c r="BS52459" s="152"/>
      <c r="BT52459" s="153"/>
    </row>
    <row r="52460" spans="71:72" x14ac:dyDescent="0.2">
      <c r="BS52460" s="152"/>
      <c r="BT52460" s="153"/>
    </row>
    <row r="52461" spans="71:72" x14ac:dyDescent="0.2">
      <c r="BS52461" s="152"/>
      <c r="BT52461" s="153"/>
    </row>
    <row r="52462" spans="71:72" x14ac:dyDescent="0.2">
      <c r="BS52462" s="152"/>
      <c r="BT52462" s="153"/>
    </row>
    <row r="52463" spans="71:72" x14ac:dyDescent="0.2">
      <c r="BS52463" s="152"/>
      <c r="BT52463" s="153"/>
    </row>
    <row r="52464" spans="71:72" x14ac:dyDescent="0.2">
      <c r="BS52464" s="152"/>
      <c r="BT52464" s="153"/>
    </row>
    <row r="52465" spans="71:72" x14ac:dyDescent="0.2">
      <c r="BS52465" s="152"/>
      <c r="BT52465" s="153"/>
    </row>
    <row r="52466" spans="71:72" x14ac:dyDescent="0.2">
      <c r="BS52466" s="152"/>
      <c r="BT52466" s="153"/>
    </row>
    <row r="52467" spans="71:72" x14ac:dyDescent="0.2">
      <c r="BS52467" s="152"/>
      <c r="BT52467" s="153"/>
    </row>
    <row r="52468" spans="71:72" x14ac:dyDescent="0.2">
      <c r="BS52468" s="152"/>
      <c r="BT52468" s="153"/>
    </row>
    <row r="52469" spans="71:72" x14ac:dyDescent="0.2">
      <c r="BS52469" s="152"/>
      <c r="BT52469" s="153"/>
    </row>
    <row r="52470" spans="71:72" x14ac:dyDescent="0.2">
      <c r="BS52470" s="152"/>
      <c r="BT52470" s="153"/>
    </row>
    <row r="52471" spans="71:72" x14ac:dyDescent="0.2">
      <c r="BS52471" s="152"/>
      <c r="BT52471" s="153"/>
    </row>
    <row r="52472" spans="71:72" x14ac:dyDescent="0.2">
      <c r="BS52472" s="152"/>
      <c r="BT52472" s="153"/>
    </row>
    <row r="52473" spans="71:72" x14ac:dyDescent="0.2">
      <c r="BS52473" s="152"/>
      <c r="BT52473" s="153"/>
    </row>
    <row r="52474" spans="71:72" x14ac:dyDescent="0.2">
      <c r="BS52474" s="152"/>
      <c r="BT52474" s="153"/>
    </row>
    <row r="52475" spans="71:72" x14ac:dyDescent="0.2">
      <c r="BS52475" s="152"/>
      <c r="BT52475" s="153"/>
    </row>
    <row r="52476" spans="71:72" x14ac:dyDescent="0.2">
      <c r="BS52476" s="152"/>
      <c r="BT52476" s="153"/>
    </row>
    <row r="52477" spans="71:72" x14ac:dyDescent="0.2">
      <c r="BS52477" s="152"/>
      <c r="BT52477" s="153"/>
    </row>
    <row r="52478" spans="71:72" x14ac:dyDescent="0.2">
      <c r="BS52478" s="152"/>
      <c r="BT52478" s="153"/>
    </row>
    <row r="52479" spans="71:72" x14ac:dyDescent="0.2">
      <c r="BS52479" s="152"/>
      <c r="BT52479" s="153"/>
    </row>
    <row r="52480" spans="71:72" x14ac:dyDescent="0.2">
      <c r="BS52480" s="152"/>
      <c r="BT52480" s="153"/>
    </row>
    <row r="52481" spans="71:72" x14ac:dyDescent="0.2">
      <c r="BS52481" s="152"/>
      <c r="BT52481" s="153"/>
    </row>
    <row r="52482" spans="71:72" x14ac:dyDescent="0.2">
      <c r="BS52482" s="152"/>
      <c r="BT52482" s="153"/>
    </row>
    <row r="52483" spans="71:72" x14ac:dyDescent="0.2">
      <c r="BS52483" s="152"/>
      <c r="BT52483" s="153"/>
    </row>
    <row r="52484" spans="71:72" x14ac:dyDescent="0.2">
      <c r="BS52484" s="152"/>
      <c r="BT52484" s="153"/>
    </row>
    <row r="52485" spans="71:72" x14ac:dyDescent="0.2">
      <c r="BS52485" s="152"/>
      <c r="BT52485" s="153"/>
    </row>
    <row r="52486" spans="71:72" x14ac:dyDescent="0.2">
      <c r="BS52486" s="152"/>
      <c r="BT52486" s="153"/>
    </row>
    <row r="52487" spans="71:72" x14ac:dyDescent="0.2">
      <c r="BS52487" s="152"/>
      <c r="BT52487" s="153"/>
    </row>
    <row r="52488" spans="71:72" x14ac:dyDescent="0.2">
      <c r="BS52488" s="152"/>
      <c r="BT52488" s="153"/>
    </row>
    <row r="52489" spans="71:72" x14ac:dyDescent="0.2">
      <c r="BS52489" s="152"/>
      <c r="BT52489" s="153"/>
    </row>
    <row r="52490" spans="71:72" x14ac:dyDescent="0.2">
      <c r="BS52490" s="152"/>
      <c r="BT52490" s="153"/>
    </row>
    <row r="52491" spans="71:72" x14ac:dyDescent="0.2">
      <c r="BS52491" s="152"/>
      <c r="BT52491" s="153"/>
    </row>
    <row r="52492" spans="71:72" x14ac:dyDescent="0.2">
      <c r="BS52492" s="152"/>
      <c r="BT52492" s="153"/>
    </row>
    <row r="52493" spans="71:72" x14ac:dyDescent="0.2">
      <c r="BS52493" s="152"/>
      <c r="BT52493" s="153"/>
    </row>
    <row r="52494" spans="71:72" x14ac:dyDescent="0.2">
      <c r="BS52494" s="152"/>
      <c r="BT52494" s="153"/>
    </row>
    <row r="52495" spans="71:72" x14ac:dyDescent="0.2">
      <c r="BS52495" s="152"/>
      <c r="BT52495" s="153"/>
    </row>
    <row r="52496" spans="71:72" x14ac:dyDescent="0.2">
      <c r="BS52496" s="152"/>
      <c r="BT52496" s="153"/>
    </row>
    <row r="52497" spans="71:72" x14ac:dyDescent="0.2">
      <c r="BS52497" s="152"/>
      <c r="BT52497" s="153"/>
    </row>
    <row r="52498" spans="71:72" x14ac:dyDescent="0.2">
      <c r="BS52498" s="152"/>
      <c r="BT52498" s="153"/>
    </row>
    <row r="52499" spans="71:72" x14ac:dyDescent="0.2">
      <c r="BS52499" s="152"/>
      <c r="BT52499" s="153"/>
    </row>
    <row r="52500" spans="71:72" x14ac:dyDescent="0.2">
      <c r="BS52500" s="152"/>
      <c r="BT52500" s="153"/>
    </row>
    <row r="52501" spans="71:72" x14ac:dyDescent="0.2">
      <c r="BS52501" s="152"/>
      <c r="BT52501" s="153"/>
    </row>
    <row r="52502" spans="71:72" x14ac:dyDescent="0.2">
      <c r="BS52502" s="152"/>
      <c r="BT52502" s="153"/>
    </row>
    <row r="52503" spans="71:72" x14ac:dyDescent="0.2">
      <c r="BS52503" s="152"/>
      <c r="BT52503" s="153"/>
    </row>
    <row r="52504" spans="71:72" x14ac:dyDescent="0.2">
      <c r="BS52504" s="152"/>
      <c r="BT52504" s="153"/>
    </row>
    <row r="52505" spans="71:72" x14ac:dyDescent="0.2">
      <c r="BS52505" s="152"/>
      <c r="BT52505" s="153"/>
    </row>
    <row r="52506" spans="71:72" x14ac:dyDescent="0.2">
      <c r="BS52506" s="152"/>
      <c r="BT52506" s="153"/>
    </row>
    <row r="52507" spans="71:72" x14ac:dyDescent="0.2">
      <c r="BS52507" s="152"/>
      <c r="BT52507" s="153"/>
    </row>
    <row r="52508" spans="71:72" x14ac:dyDescent="0.2">
      <c r="BS52508" s="152"/>
      <c r="BT52508" s="153"/>
    </row>
    <row r="52509" spans="71:72" x14ac:dyDescent="0.2">
      <c r="BS52509" s="152"/>
      <c r="BT52509" s="153"/>
    </row>
    <row r="52510" spans="71:72" x14ac:dyDescent="0.2">
      <c r="BS52510" s="152"/>
      <c r="BT52510" s="153"/>
    </row>
    <row r="52511" spans="71:72" x14ac:dyDescent="0.2">
      <c r="BS52511" s="152"/>
      <c r="BT52511" s="153"/>
    </row>
    <row r="52512" spans="71:72" x14ac:dyDescent="0.2">
      <c r="BS52512" s="152"/>
      <c r="BT52512" s="153"/>
    </row>
    <row r="52513" spans="71:72" x14ac:dyDescent="0.2">
      <c r="BS52513" s="152"/>
      <c r="BT52513" s="153"/>
    </row>
    <row r="52514" spans="71:72" x14ac:dyDescent="0.2">
      <c r="BS52514" s="152"/>
      <c r="BT52514" s="153"/>
    </row>
    <row r="52515" spans="71:72" x14ac:dyDescent="0.2">
      <c r="BS52515" s="152"/>
      <c r="BT52515" s="153"/>
    </row>
    <row r="52516" spans="71:72" x14ac:dyDescent="0.2">
      <c r="BS52516" s="152"/>
      <c r="BT52516" s="153"/>
    </row>
    <row r="52517" spans="71:72" x14ac:dyDescent="0.2">
      <c r="BS52517" s="152"/>
      <c r="BT52517" s="153"/>
    </row>
    <row r="52518" spans="71:72" x14ac:dyDescent="0.2">
      <c r="BS52518" s="152"/>
      <c r="BT52518" s="153"/>
    </row>
    <row r="52519" spans="71:72" x14ac:dyDescent="0.2">
      <c r="BS52519" s="152"/>
      <c r="BT52519" s="153"/>
    </row>
    <row r="52520" spans="71:72" x14ac:dyDescent="0.2">
      <c r="BS52520" s="152"/>
      <c r="BT52520" s="153"/>
    </row>
    <row r="52521" spans="71:72" x14ac:dyDescent="0.2">
      <c r="BS52521" s="152"/>
      <c r="BT52521" s="153"/>
    </row>
    <row r="52522" spans="71:72" x14ac:dyDescent="0.2">
      <c r="BS52522" s="152"/>
      <c r="BT52522" s="153"/>
    </row>
    <row r="52523" spans="71:72" x14ac:dyDescent="0.2">
      <c r="BS52523" s="152"/>
      <c r="BT52523" s="153"/>
    </row>
    <row r="52524" spans="71:72" x14ac:dyDescent="0.2">
      <c r="BS52524" s="152"/>
      <c r="BT52524" s="153"/>
    </row>
    <row r="52525" spans="71:72" x14ac:dyDescent="0.2">
      <c r="BS52525" s="152"/>
      <c r="BT52525" s="153"/>
    </row>
    <row r="52526" spans="71:72" x14ac:dyDescent="0.2">
      <c r="BS52526" s="152"/>
      <c r="BT52526" s="153"/>
    </row>
    <row r="52527" spans="71:72" x14ac:dyDescent="0.2">
      <c r="BS52527" s="152"/>
      <c r="BT52527" s="153"/>
    </row>
    <row r="52528" spans="71:72" x14ac:dyDescent="0.2">
      <c r="BS52528" s="152"/>
      <c r="BT52528" s="153"/>
    </row>
    <row r="52529" spans="71:72" x14ac:dyDescent="0.2">
      <c r="BS52529" s="152"/>
      <c r="BT52529" s="153"/>
    </row>
    <row r="52530" spans="71:72" x14ac:dyDescent="0.2">
      <c r="BS52530" s="152"/>
      <c r="BT52530" s="153"/>
    </row>
    <row r="52531" spans="71:72" x14ac:dyDescent="0.2">
      <c r="BS52531" s="152"/>
      <c r="BT52531" s="153"/>
    </row>
    <row r="52532" spans="71:72" x14ac:dyDescent="0.2">
      <c r="BS52532" s="152"/>
      <c r="BT52532" s="153"/>
    </row>
    <row r="52533" spans="71:72" x14ac:dyDescent="0.2">
      <c r="BS52533" s="152"/>
      <c r="BT52533" s="153"/>
    </row>
    <row r="52534" spans="71:72" x14ac:dyDescent="0.2">
      <c r="BS52534" s="152"/>
      <c r="BT52534" s="153"/>
    </row>
    <row r="52535" spans="71:72" x14ac:dyDescent="0.2">
      <c r="BS52535" s="152"/>
      <c r="BT52535" s="153"/>
    </row>
    <row r="52536" spans="71:72" x14ac:dyDescent="0.2">
      <c r="BS52536" s="152"/>
      <c r="BT52536" s="153"/>
    </row>
    <row r="52537" spans="71:72" x14ac:dyDescent="0.2">
      <c r="BS52537" s="152"/>
      <c r="BT52537" s="153"/>
    </row>
    <row r="52538" spans="71:72" x14ac:dyDescent="0.2">
      <c r="BS52538" s="152"/>
      <c r="BT52538" s="153"/>
    </row>
    <row r="52539" spans="71:72" x14ac:dyDescent="0.2">
      <c r="BS52539" s="152"/>
      <c r="BT52539" s="153"/>
    </row>
    <row r="52540" spans="71:72" x14ac:dyDescent="0.2">
      <c r="BS52540" s="152"/>
      <c r="BT52540" s="153"/>
    </row>
    <row r="52541" spans="71:72" x14ac:dyDescent="0.2">
      <c r="BS52541" s="152"/>
      <c r="BT52541" s="153"/>
    </row>
    <row r="52542" spans="71:72" x14ac:dyDescent="0.2">
      <c r="BS52542" s="152"/>
      <c r="BT52542" s="153"/>
    </row>
    <row r="52543" spans="71:72" x14ac:dyDescent="0.2">
      <c r="BS52543" s="152"/>
      <c r="BT52543" s="153"/>
    </row>
    <row r="52544" spans="71:72" x14ac:dyDescent="0.2">
      <c r="BS52544" s="152"/>
      <c r="BT52544" s="153"/>
    </row>
    <row r="52545" spans="71:72" x14ac:dyDescent="0.2">
      <c r="BS52545" s="152"/>
      <c r="BT52545" s="153"/>
    </row>
    <row r="52546" spans="71:72" x14ac:dyDescent="0.2">
      <c r="BS52546" s="152"/>
      <c r="BT52546" s="153"/>
    </row>
    <row r="52547" spans="71:72" x14ac:dyDescent="0.2">
      <c r="BS52547" s="152"/>
      <c r="BT52547" s="153"/>
    </row>
    <row r="52548" spans="71:72" x14ac:dyDescent="0.2">
      <c r="BS52548" s="152"/>
      <c r="BT52548" s="153"/>
    </row>
    <row r="52549" spans="71:72" x14ac:dyDescent="0.2">
      <c r="BS52549" s="152"/>
      <c r="BT52549" s="153"/>
    </row>
    <row r="52550" spans="71:72" x14ac:dyDescent="0.2">
      <c r="BS52550" s="152"/>
      <c r="BT52550" s="153"/>
    </row>
    <row r="52551" spans="71:72" x14ac:dyDescent="0.2">
      <c r="BS52551" s="152"/>
      <c r="BT52551" s="153"/>
    </row>
    <row r="52552" spans="71:72" x14ac:dyDescent="0.2">
      <c r="BS52552" s="152"/>
      <c r="BT52552" s="153"/>
    </row>
    <row r="52553" spans="71:72" x14ac:dyDescent="0.2">
      <c r="BS52553" s="152"/>
      <c r="BT52553" s="153"/>
    </row>
    <row r="52554" spans="71:72" x14ac:dyDescent="0.2">
      <c r="BS52554" s="152"/>
      <c r="BT52554" s="153"/>
    </row>
    <row r="52555" spans="71:72" x14ac:dyDescent="0.2">
      <c r="BS52555" s="152"/>
      <c r="BT52555" s="153"/>
    </row>
    <row r="52556" spans="71:72" x14ac:dyDescent="0.2">
      <c r="BS52556" s="152"/>
      <c r="BT52556" s="153"/>
    </row>
    <row r="52557" spans="71:72" x14ac:dyDescent="0.2">
      <c r="BS52557" s="152"/>
      <c r="BT52557" s="153"/>
    </row>
    <row r="52558" spans="71:72" x14ac:dyDescent="0.2">
      <c r="BS52558" s="152"/>
      <c r="BT52558" s="153"/>
    </row>
    <row r="52559" spans="71:72" x14ac:dyDescent="0.2">
      <c r="BS52559" s="152"/>
      <c r="BT52559" s="153"/>
    </row>
    <row r="52560" spans="71:72" x14ac:dyDescent="0.2">
      <c r="BS52560" s="152"/>
      <c r="BT52560" s="153"/>
    </row>
    <row r="52561" spans="71:72" x14ac:dyDescent="0.2">
      <c r="BS52561" s="152"/>
      <c r="BT52561" s="153"/>
    </row>
    <row r="52562" spans="71:72" x14ac:dyDescent="0.2">
      <c r="BS52562" s="152"/>
      <c r="BT52562" s="153"/>
    </row>
    <row r="52563" spans="71:72" x14ac:dyDescent="0.2">
      <c r="BS52563" s="152"/>
      <c r="BT52563" s="153"/>
    </row>
    <row r="52564" spans="71:72" x14ac:dyDescent="0.2">
      <c r="BS52564" s="152"/>
      <c r="BT52564" s="153"/>
    </row>
    <row r="52565" spans="71:72" x14ac:dyDescent="0.2">
      <c r="BS52565" s="152"/>
      <c r="BT52565" s="153"/>
    </row>
    <row r="52566" spans="71:72" x14ac:dyDescent="0.2">
      <c r="BS52566" s="152"/>
      <c r="BT52566" s="153"/>
    </row>
    <row r="52567" spans="71:72" x14ac:dyDescent="0.2">
      <c r="BS52567" s="152"/>
      <c r="BT52567" s="153"/>
    </row>
    <row r="52568" spans="71:72" x14ac:dyDescent="0.2">
      <c r="BS52568" s="152"/>
      <c r="BT52568" s="153"/>
    </row>
    <row r="52569" spans="71:72" x14ac:dyDescent="0.2">
      <c r="BS52569" s="152"/>
      <c r="BT52569" s="153"/>
    </row>
    <row r="52570" spans="71:72" x14ac:dyDescent="0.2">
      <c r="BS52570" s="152"/>
      <c r="BT52570" s="153"/>
    </row>
    <row r="52571" spans="71:72" x14ac:dyDescent="0.2">
      <c r="BS52571" s="152"/>
      <c r="BT52571" s="153"/>
    </row>
    <row r="52572" spans="71:72" x14ac:dyDescent="0.2">
      <c r="BS52572" s="152"/>
      <c r="BT52572" s="153"/>
    </row>
    <row r="52573" spans="71:72" x14ac:dyDescent="0.2">
      <c r="BS52573" s="152"/>
      <c r="BT52573" s="153"/>
    </row>
    <row r="52574" spans="71:72" x14ac:dyDescent="0.2">
      <c r="BS52574" s="152"/>
      <c r="BT52574" s="153"/>
    </row>
    <row r="52575" spans="71:72" x14ac:dyDescent="0.2">
      <c r="BS52575" s="152"/>
      <c r="BT52575" s="153"/>
    </row>
    <row r="52576" spans="71:72" x14ac:dyDescent="0.2">
      <c r="BS52576" s="152"/>
      <c r="BT52576" s="153"/>
    </row>
    <row r="52577" spans="71:72" x14ac:dyDescent="0.2">
      <c r="BS52577" s="152"/>
      <c r="BT52577" s="153"/>
    </row>
    <row r="52578" spans="71:72" x14ac:dyDescent="0.2">
      <c r="BS52578" s="152"/>
      <c r="BT52578" s="153"/>
    </row>
    <row r="52579" spans="71:72" x14ac:dyDescent="0.2">
      <c r="BS52579" s="152"/>
      <c r="BT52579" s="153"/>
    </row>
    <row r="52580" spans="71:72" x14ac:dyDescent="0.2">
      <c r="BS52580" s="152"/>
      <c r="BT52580" s="153"/>
    </row>
    <row r="52581" spans="71:72" x14ac:dyDescent="0.2">
      <c r="BS52581" s="152"/>
      <c r="BT52581" s="153"/>
    </row>
    <row r="52582" spans="71:72" x14ac:dyDescent="0.2">
      <c r="BS52582" s="152"/>
      <c r="BT52582" s="153"/>
    </row>
    <row r="52583" spans="71:72" x14ac:dyDescent="0.2">
      <c r="BS52583" s="152"/>
      <c r="BT52583" s="153"/>
    </row>
    <row r="52584" spans="71:72" x14ac:dyDescent="0.2">
      <c r="BS52584" s="152"/>
      <c r="BT52584" s="153"/>
    </row>
    <row r="52585" spans="71:72" x14ac:dyDescent="0.2">
      <c r="BS52585" s="152"/>
      <c r="BT52585" s="153"/>
    </row>
    <row r="52586" spans="71:72" x14ac:dyDescent="0.2">
      <c r="BS52586" s="152"/>
      <c r="BT52586" s="153"/>
    </row>
    <row r="52587" spans="71:72" x14ac:dyDescent="0.2">
      <c r="BS52587" s="152"/>
      <c r="BT52587" s="153"/>
    </row>
    <row r="52588" spans="71:72" x14ac:dyDescent="0.2">
      <c r="BS52588" s="152"/>
      <c r="BT52588" s="153"/>
    </row>
    <row r="52589" spans="71:72" x14ac:dyDescent="0.2">
      <c r="BS52589" s="152"/>
      <c r="BT52589" s="153"/>
    </row>
    <row r="52590" spans="71:72" x14ac:dyDescent="0.2">
      <c r="BS52590" s="152"/>
      <c r="BT52590" s="153"/>
    </row>
    <row r="52591" spans="71:72" x14ac:dyDescent="0.2">
      <c r="BS52591" s="152"/>
      <c r="BT52591" s="153"/>
    </row>
    <row r="52592" spans="71:72" x14ac:dyDescent="0.2">
      <c r="BS52592" s="152"/>
      <c r="BT52592" s="153"/>
    </row>
    <row r="52593" spans="71:72" x14ac:dyDescent="0.2">
      <c r="BS52593" s="152"/>
      <c r="BT52593" s="153"/>
    </row>
    <row r="52594" spans="71:72" x14ac:dyDescent="0.2">
      <c r="BS52594" s="152"/>
      <c r="BT52594" s="153"/>
    </row>
    <row r="52595" spans="71:72" x14ac:dyDescent="0.2">
      <c r="BS52595" s="152"/>
      <c r="BT52595" s="153"/>
    </row>
    <row r="52596" spans="71:72" x14ac:dyDescent="0.2">
      <c r="BS52596" s="152"/>
      <c r="BT52596" s="153"/>
    </row>
    <row r="52597" spans="71:72" x14ac:dyDescent="0.2">
      <c r="BS52597" s="152"/>
      <c r="BT52597" s="153"/>
    </row>
    <row r="52598" spans="71:72" x14ac:dyDescent="0.2">
      <c r="BS52598" s="152"/>
      <c r="BT52598" s="153"/>
    </row>
    <row r="52599" spans="71:72" x14ac:dyDescent="0.2">
      <c r="BS52599" s="152"/>
      <c r="BT52599" s="153"/>
    </row>
    <row r="52600" spans="71:72" x14ac:dyDescent="0.2">
      <c r="BS52600" s="152"/>
      <c r="BT52600" s="153"/>
    </row>
    <row r="52601" spans="71:72" x14ac:dyDescent="0.2">
      <c r="BS52601" s="152"/>
      <c r="BT52601" s="153"/>
    </row>
    <row r="52602" spans="71:72" x14ac:dyDescent="0.2">
      <c r="BS52602" s="152"/>
      <c r="BT52602" s="153"/>
    </row>
    <row r="52603" spans="71:72" x14ac:dyDescent="0.2">
      <c r="BS52603" s="152"/>
      <c r="BT52603" s="153"/>
    </row>
    <row r="52604" spans="71:72" x14ac:dyDescent="0.2">
      <c r="BS52604" s="152"/>
      <c r="BT52604" s="153"/>
    </row>
    <row r="52605" spans="71:72" x14ac:dyDescent="0.2">
      <c r="BS52605" s="152"/>
      <c r="BT52605" s="153"/>
    </row>
    <row r="52606" spans="71:72" x14ac:dyDescent="0.2">
      <c r="BS52606" s="152"/>
      <c r="BT52606" s="153"/>
    </row>
    <row r="52607" spans="71:72" x14ac:dyDescent="0.2">
      <c r="BS52607" s="152"/>
      <c r="BT52607" s="153"/>
    </row>
    <row r="52608" spans="71:72" x14ac:dyDescent="0.2">
      <c r="BS52608" s="152"/>
      <c r="BT52608" s="153"/>
    </row>
    <row r="52609" spans="71:72" x14ac:dyDescent="0.2">
      <c r="BS52609" s="152"/>
      <c r="BT52609" s="153"/>
    </row>
    <row r="52610" spans="71:72" x14ac:dyDescent="0.2">
      <c r="BS52610" s="152"/>
      <c r="BT52610" s="153"/>
    </row>
    <row r="52611" spans="71:72" x14ac:dyDescent="0.2">
      <c r="BS52611" s="152"/>
      <c r="BT52611" s="153"/>
    </row>
    <row r="52612" spans="71:72" x14ac:dyDescent="0.2">
      <c r="BS52612" s="152"/>
      <c r="BT52612" s="153"/>
    </row>
    <row r="52613" spans="71:72" x14ac:dyDescent="0.2">
      <c r="BS52613" s="152"/>
      <c r="BT52613" s="153"/>
    </row>
    <row r="52614" spans="71:72" x14ac:dyDescent="0.2">
      <c r="BS52614" s="152"/>
      <c r="BT52614" s="153"/>
    </row>
    <row r="52615" spans="71:72" x14ac:dyDescent="0.2">
      <c r="BS52615" s="152"/>
      <c r="BT52615" s="153"/>
    </row>
    <row r="52616" spans="71:72" x14ac:dyDescent="0.2">
      <c r="BS52616" s="152"/>
      <c r="BT52616" s="153"/>
    </row>
    <row r="52617" spans="71:72" x14ac:dyDescent="0.2">
      <c r="BS52617" s="152"/>
      <c r="BT52617" s="153"/>
    </row>
    <row r="52618" spans="71:72" x14ac:dyDescent="0.2">
      <c r="BS52618" s="152"/>
      <c r="BT52618" s="153"/>
    </row>
    <row r="52619" spans="71:72" x14ac:dyDescent="0.2">
      <c r="BS52619" s="152"/>
      <c r="BT52619" s="153"/>
    </row>
    <row r="52620" spans="71:72" x14ac:dyDescent="0.2">
      <c r="BS52620" s="152"/>
      <c r="BT52620" s="153"/>
    </row>
    <row r="52621" spans="71:72" x14ac:dyDescent="0.2">
      <c r="BS52621" s="152"/>
      <c r="BT52621" s="153"/>
    </row>
    <row r="52622" spans="71:72" x14ac:dyDescent="0.2">
      <c r="BS52622" s="152"/>
      <c r="BT52622" s="153"/>
    </row>
    <row r="52623" spans="71:72" x14ac:dyDescent="0.2">
      <c r="BS52623" s="152"/>
      <c r="BT52623" s="153"/>
    </row>
    <row r="52624" spans="71:72" x14ac:dyDescent="0.2">
      <c r="BS52624" s="152"/>
      <c r="BT52624" s="153"/>
    </row>
    <row r="52625" spans="71:72" x14ac:dyDescent="0.2">
      <c r="BS52625" s="152"/>
      <c r="BT52625" s="153"/>
    </row>
    <row r="52626" spans="71:72" x14ac:dyDescent="0.2">
      <c r="BS52626" s="152"/>
      <c r="BT52626" s="153"/>
    </row>
    <row r="52627" spans="71:72" x14ac:dyDescent="0.2">
      <c r="BS52627" s="152"/>
      <c r="BT52627" s="153"/>
    </row>
    <row r="52628" spans="71:72" x14ac:dyDescent="0.2">
      <c r="BS52628" s="152"/>
      <c r="BT52628" s="153"/>
    </row>
    <row r="52629" spans="71:72" x14ac:dyDescent="0.2">
      <c r="BS52629" s="152"/>
      <c r="BT52629" s="153"/>
    </row>
    <row r="52630" spans="71:72" x14ac:dyDescent="0.2">
      <c r="BS52630" s="152"/>
      <c r="BT52630" s="153"/>
    </row>
    <row r="52631" spans="71:72" x14ac:dyDescent="0.2">
      <c r="BS52631" s="152"/>
      <c r="BT52631" s="153"/>
    </row>
    <row r="52632" spans="71:72" x14ac:dyDescent="0.2">
      <c r="BS52632" s="152"/>
      <c r="BT52632" s="153"/>
    </row>
    <row r="52633" spans="71:72" x14ac:dyDescent="0.2">
      <c r="BS52633" s="152"/>
      <c r="BT52633" s="153"/>
    </row>
    <row r="52634" spans="71:72" x14ac:dyDescent="0.2">
      <c r="BS52634" s="152"/>
      <c r="BT52634" s="153"/>
    </row>
    <row r="52635" spans="71:72" x14ac:dyDescent="0.2">
      <c r="BS52635" s="152"/>
      <c r="BT52635" s="153"/>
    </row>
    <row r="52636" spans="71:72" x14ac:dyDescent="0.2">
      <c r="BS52636" s="152"/>
      <c r="BT52636" s="153"/>
    </row>
    <row r="52637" spans="71:72" x14ac:dyDescent="0.2">
      <c r="BS52637" s="152"/>
      <c r="BT52637" s="153"/>
    </row>
    <row r="52638" spans="71:72" x14ac:dyDescent="0.2">
      <c r="BS52638" s="152"/>
      <c r="BT52638" s="153"/>
    </row>
    <row r="52639" spans="71:72" x14ac:dyDescent="0.2">
      <c r="BS52639" s="152"/>
      <c r="BT52639" s="153"/>
    </row>
    <row r="52640" spans="71:72" x14ac:dyDescent="0.2">
      <c r="BS52640" s="152"/>
      <c r="BT52640" s="153"/>
    </row>
    <row r="52641" spans="71:72" x14ac:dyDescent="0.2">
      <c r="BS52641" s="152"/>
      <c r="BT52641" s="153"/>
    </row>
    <row r="52642" spans="71:72" x14ac:dyDescent="0.2">
      <c r="BS52642" s="152"/>
      <c r="BT52642" s="153"/>
    </row>
    <row r="52643" spans="71:72" x14ac:dyDescent="0.2">
      <c r="BS52643" s="152"/>
      <c r="BT52643" s="153"/>
    </row>
    <row r="52644" spans="71:72" x14ac:dyDescent="0.2">
      <c r="BS52644" s="152"/>
      <c r="BT52644" s="153"/>
    </row>
    <row r="52645" spans="71:72" x14ac:dyDescent="0.2">
      <c r="BS52645" s="152"/>
      <c r="BT52645" s="153"/>
    </row>
    <row r="52646" spans="71:72" x14ac:dyDescent="0.2">
      <c r="BS52646" s="152"/>
      <c r="BT52646" s="153"/>
    </row>
    <row r="52647" spans="71:72" x14ac:dyDescent="0.2">
      <c r="BS52647" s="152"/>
      <c r="BT52647" s="153"/>
    </row>
    <row r="52648" spans="71:72" x14ac:dyDescent="0.2">
      <c r="BS52648" s="152"/>
      <c r="BT52648" s="153"/>
    </row>
    <row r="52649" spans="71:72" x14ac:dyDescent="0.2">
      <c r="BS52649" s="152"/>
      <c r="BT52649" s="153"/>
    </row>
    <row r="52650" spans="71:72" x14ac:dyDescent="0.2">
      <c r="BS52650" s="152"/>
      <c r="BT52650" s="153"/>
    </row>
    <row r="52651" spans="71:72" x14ac:dyDescent="0.2">
      <c r="BS52651" s="152"/>
      <c r="BT52651" s="153"/>
    </row>
    <row r="52652" spans="71:72" x14ac:dyDescent="0.2">
      <c r="BS52652" s="152"/>
      <c r="BT52652" s="153"/>
    </row>
    <row r="52653" spans="71:72" x14ac:dyDescent="0.2">
      <c r="BS52653" s="152"/>
      <c r="BT52653" s="153"/>
    </row>
    <row r="52654" spans="71:72" x14ac:dyDescent="0.2">
      <c r="BS52654" s="152"/>
      <c r="BT52654" s="153"/>
    </row>
    <row r="52655" spans="71:72" x14ac:dyDescent="0.2">
      <c r="BS52655" s="152"/>
      <c r="BT52655" s="153"/>
    </row>
    <row r="52656" spans="71:72" x14ac:dyDescent="0.2">
      <c r="BS52656" s="152"/>
      <c r="BT52656" s="153"/>
    </row>
    <row r="52657" spans="71:72" x14ac:dyDescent="0.2">
      <c r="BS52657" s="152"/>
      <c r="BT52657" s="153"/>
    </row>
    <row r="52658" spans="71:72" x14ac:dyDescent="0.2">
      <c r="BS52658" s="152"/>
      <c r="BT52658" s="153"/>
    </row>
    <row r="52659" spans="71:72" x14ac:dyDescent="0.2">
      <c r="BS52659" s="152"/>
      <c r="BT52659" s="153"/>
    </row>
    <row r="52660" spans="71:72" x14ac:dyDescent="0.2">
      <c r="BS52660" s="152"/>
      <c r="BT52660" s="153"/>
    </row>
    <row r="52661" spans="71:72" x14ac:dyDescent="0.2">
      <c r="BS52661" s="152"/>
      <c r="BT52661" s="153"/>
    </row>
    <row r="52662" spans="71:72" x14ac:dyDescent="0.2">
      <c r="BS52662" s="152"/>
      <c r="BT52662" s="153"/>
    </row>
    <row r="52663" spans="71:72" x14ac:dyDescent="0.2">
      <c r="BS52663" s="152"/>
      <c r="BT52663" s="153"/>
    </row>
    <row r="52664" spans="71:72" x14ac:dyDescent="0.2">
      <c r="BS52664" s="152"/>
      <c r="BT52664" s="153"/>
    </row>
    <row r="52665" spans="71:72" x14ac:dyDescent="0.2">
      <c r="BS52665" s="152"/>
      <c r="BT52665" s="153"/>
    </row>
    <row r="52666" spans="71:72" x14ac:dyDescent="0.2">
      <c r="BS52666" s="152"/>
      <c r="BT52666" s="153"/>
    </row>
    <row r="52667" spans="71:72" x14ac:dyDescent="0.2">
      <c r="BS52667" s="152"/>
      <c r="BT52667" s="153"/>
    </row>
    <row r="52668" spans="71:72" x14ac:dyDescent="0.2">
      <c r="BS52668" s="152"/>
      <c r="BT52668" s="153"/>
    </row>
    <row r="52669" spans="71:72" x14ac:dyDescent="0.2">
      <c r="BS52669" s="152"/>
      <c r="BT52669" s="153"/>
    </row>
    <row r="52670" spans="71:72" x14ac:dyDescent="0.2">
      <c r="BS52670" s="152"/>
      <c r="BT52670" s="153"/>
    </row>
    <row r="52671" spans="71:72" x14ac:dyDescent="0.2">
      <c r="BS52671" s="152"/>
      <c r="BT52671" s="153"/>
    </row>
    <row r="52672" spans="71:72" x14ac:dyDescent="0.2">
      <c r="BS52672" s="152"/>
      <c r="BT52672" s="153"/>
    </row>
    <row r="52673" spans="71:72" x14ac:dyDescent="0.2">
      <c r="BS52673" s="152"/>
      <c r="BT52673" s="153"/>
    </row>
    <row r="52674" spans="71:72" x14ac:dyDescent="0.2">
      <c r="BS52674" s="152"/>
      <c r="BT52674" s="153"/>
    </row>
    <row r="52675" spans="71:72" x14ac:dyDescent="0.2">
      <c r="BS52675" s="152"/>
      <c r="BT52675" s="153"/>
    </row>
    <row r="52676" spans="71:72" x14ac:dyDescent="0.2">
      <c r="BS52676" s="152"/>
      <c r="BT52676" s="153"/>
    </row>
    <row r="52677" spans="71:72" x14ac:dyDescent="0.2">
      <c r="BS52677" s="152"/>
      <c r="BT52677" s="153"/>
    </row>
    <row r="52678" spans="71:72" x14ac:dyDescent="0.2">
      <c r="BS52678" s="152"/>
      <c r="BT52678" s="153"/>
    </row>
    <row r="52679" spans="71:72" x14ac:dyDescent="0.2">
      <c r="BS52679" s="152"/>
      <c r="BT52679" s="153"/>
    </row>
    <row r="52680" spans="71:72" x14ac:dyDescent="0.2">
      <c r="BS52680" s="152"/>
      <c r="BT52680" s="153"/>
    </row>
    <row r="52681" spans="71:72" x14ac:dyDescent="0.2">
      <c r="BS52681" s="152"/>
      <c r="BT52681" s="153"/>
    </row>
    <row r="52682" spans="71:72" x14ac:dyDescent="0.2">
      <c r="BS52682" s="152"/>
      <c r="BT52682" s="153"/>
    </row>
    <row r="52683" spans="71:72" x14ac:dyDescent="0.2">
      <c r="BS52683" s="152"/>
      <c r="BT52683" s="153"/>
    </row>
    <row r="52684" spans="71:72" x14ac:dyDescent="0.2">
      <c r="BS52684" s="152"/>
      <c r="BT52684" s="153"/>
    </row>
    <row r="52685" spans="71:72" x14ac:dyDescent="0.2">
      <c r="BS52685" s="152"/>
      <c r="BT52685" s="153"/>
    </row>
    <row r="52686" spans="71:72" x14ac:dyDescent="0.2">
      <c r="BS52686" s="152"/>
      <c r="BT52686" s="153"/>
    </row>
    <row r="52687" spans="71:72" x14ac:dyDescent="0.2">
      <c r="BS52687" s="152"/>
      <c r="BT52687" s="153"/>
    </row>
    <row r="52688" spans="71:72" x14ac:dyDescent="0.2">
      <c r="BS52688" s="152"/>
      <c r="BT52688" s="153"/>
    </row>
    <row r="52689" spans="71:72" x14ac:dyDescent="0.2">
      <c r="BS52689" s="152"/>
      <c r="BT52689" s="153"/>
    </row>
    <row r="52690" spans="71:72" x14ac:dyDescent="0.2">
      <c r="BS52690" s="152"/>
      <c r="BT52690" s="153"/>
    </row>
    <row r="52691" spans="71:72" x14ac:dyDescent="0.2">
      <c r="BS52691" s="152"/>
      <c r="BT52691" s="153"/>
    </row>
    <row r="52692" spans="71:72" x14ac:dyDescent="0.2">
      <c r="BS52692" s="152"/>
      <c r="BT52692" s="153"/>
    </row>
    <row r="52693" spans="71:72" x14ac:dyDescent="0.2">
      <c r="BS52693" s="152"/>
      <c r="BT52693" s="153"/>
    </row>
    <row r="52694" spans="71:72" x14ac:dyDescent="0.2">
      <c r="BS52694" s="152"/>
      <c r="BT52694" s="153"/>
    </row>
    <row r="52695" spans="71:72" x14ac:dyDescent="0.2">
      <c r="BS52695" s="152"/>
      <c r="BT52695" s="153"/>
    </row>
    <row r="52696" spans="71:72" x14ac:dyDescent="0.2">
      <c r="BS52696" s="152"/>
      <c r="BT52696" s="153"/>
    </row>
    <row r="52697" spans="71:72" x14ac:dyDescent="0.2">
      <c r="BS52697" s="152"/>
      <c r="BT52697" s="153"/>
    </row>
    <row r="52698" spans="71:72" x14ac:dyDescent="0.2">
      <c r="BS52698" s="152"/>
      <c r="BT52698" s="153"/>
    </row>
    <row r="52699" spans="71:72" x14ac:dyDescent="0.2">
      <c r="BS52699" s="152"/>
      <c r="BT52699" s="153"/>
    </row>
    <row r="52700" spans="71:72" x14ac:dyDescent="0.2">
      <c r="BS52700" s="152"/>
      <c r="BT52700" s="153"/>
    </row>
    <row r="52701" spans="71:72" x14ac:dyDescent="0.2">
      <c r="BS52701" s="152"/>
      <c r="BT52701" s="153"/>
    </row>
    <row r="52702" spans="71:72" x14ac:dyDescent="0.2">
      <c r="BS52702" s="152"/>
      <c r="BT52702" s="153"/>
    </row>
    <row r="52703" spans="71:72" x14ac:dyDescent="0.2">
      <c r="BS52703" s="152"/>
      <c r="BT52703" s="153"/>
    </row>
    <row r="52704" spans="71:72" x14ac:dyDescent="0.2">
      <c r="BS52704" s="152"/>
      <c r="BT52704" s="153"/>
    </row>
    <row r="52705" spans="71:72" x14ac:dyDescent="0.2">
      <c r="BS52705" s="152"/>
      <c r="BT52705" s="153"/>
    </row>
    <row r="52706" spans="71:72" x14ac:dyDescent="0.2">
      <c r="BS52706" s="152"/>
      <c r="BT52706" s="153"/>
    </row>
    <row r="52707" spans="71:72" x14ac:dyDescent="0.2">
      <c r="BS52707" s="152"/>
      <c r="BT52707" s="153"/>
    </row>
    <row r="52708" spans="71:72" x14ac:dyDescent="0.2">
      <c r="BS52708" s="152"/>
      <c r="BT52708" s="153"/>
    </row>
    <row r="52709" spans="71:72" x14ac:dyDescent="0.2">
      <c r="BS52709" s="152"/>
      <c r="BT52709" s="153"/>
    </row>
    <row r="52710" spans="71:72" x14ac:dyDescent="0.2">
      <c r="BS52710" s="152"/>
      <c r="BT52710" s="153"/>
    </row>
    <row r="52711" spans="71:72" x14ac:dyDescent="0.2">
      <c r="BS52711" s="152"/>
      <c r="BT52711" s="153"/>
    </row>
    <row r="52712" spans="71:72" x14ac:dyDescent="0.2">
      <c r="BS52712" s="152"/>
      <c r="BT52712" s="153"/>
    </row>
    <row r="52713" spans="71:72" x14ac:dyDescent="0.2">
      <c r="BS52713" s="152"/>
      <c r="BT52713" s="153"/>
    </row>
    <row r="52714" spans="71:72" x14ac:dyDescent="0.2">
      <c r="BS52714" s="152"/>
      <c r="BT52714" s="153"/>
    </row>
    <row r="52715" spans="71:72" x14ac:dyDescent="0.2">
      <c r="BS52715" s="152"/>
      <c r="BT52715" s="153"/>
    </row>
    <row r="52716" spans="71:72" x14ac:dyDescent="0.2">
      <c r="BS52716" s="152"/>
      <c r="BT52716" s="153"/>
    </row>
    <row r="52717" spans="71:72" x14ac:dyDescent="0.2">
      <c r="BS52717" s="152"/>
      <c r="BT52717" s="153"/>
    </row>
    <row r="52718" spans="71:72" x14ac:dyDescent="0.2">
      <c r="BS52718" s="152"/>
      <c r="BT52718" s="153"/>
    </row>
    <row r="52719" spans="71:72" x14ac:dyDescent="0.2">
      <c r="BS52719" s="152"/>
      <c r="BT52719" s="153"/>
    </row>
    <row r="52720" spans="71:72" x14ac:dyDescent="0.2">
      <c r="BS52720" s="152"/>
      <c r="BT52720" s="153"/>
    </row>
    <row r="52721" spans="71:72" x14ac:dyDescent="0.2">
      <c r="BS52721" s="152"/>
      <c r="BT52721" s="153"/>
    </row>
    <row r="52722" spans="71:72" x14ac:dyDescent="0.2">
      <c r="BS52722" s="152"/>
      <c r="BT52722" s="153"/>
    </row>
    <row r="52723" spans="71:72" x14ac:dyDescent="0.2">
      <c r="BS52723" s="152"/>
      <c r="BT52723" s="153"/>
    </row>
    <row r="52724" spans="71:72" x14ac:dyDescent="0.2">
      <c r="BS52724" s="152"/>
      <c r="BT52724" s="153"/>
    </row>
    <row r="52725" spans="71:72" x14ac:dyDescent="0.2">
      <c r="BS52725" s="152"/>
      <c r="BT52725" s="153"/>
    </row>
    <row r="52726" spans="71:72" x14ac:dyDescent="0.2">
      <c r="BS52726" s="152"/>
      <c r="BT52726" s="153"/>
    </row>
    <row r="52727" spans="71:72" x14ac:dyDescent="0.2">
      <c r="BS52727" s="152"/>
      <c r="BT52727" s="153"/>
    </row>
    <row r="52728" spans="71:72" x14ac:dyDescent="0.2">
      <c r="BS52728" s="152"/>
      <c r="BT52728" s="153"/>
    </row>
    <row r="52729" spans="71:72" x14ac:dyDescent="0.2">
      <c r="BS52729" s="152"/>
      <c r="BT52729" s="153"/>
    </row>
    <row r="52730" spans="71:72" x14ac:dyDescent="0.2">
      <c r="BS52730" s="152"/>
      <c r="BT52730" s="153"/>
    </row>
    <row r="52731" spans="71:72" x14ac:dyDescent="0.2">
      <c r="BS52731" s="152"/>
      <c r="BT52731" s="153"/>
    </row>
    <row r="52732" spans="71:72" x14ac:dyDescent="0.2">
      <c r="BS52732" s="152"/>
      <c r="BT52732" s="153"/>
    </row>
    <row r="52733" spans="71:72" x14ac:dyDescent="0.2">
      <c r="BS52733" s="152"/>
      <c r="BT52733" s="153"/>
    </row>
    <row r="52734" spans="71:72" x14ac:dyDescent="0.2">
      <c r="BS52734" s="152"/>
      <c r="BT52734" s="153"/>
    </row>
    <row r="52735" spans="71:72" x14ac:dyDescent="0.2">
      <c r="BS52735" s="152"/>
      <c r="BT52735" s="153"/>
    </row>
    <row r="52736" spans="71:72" x14ac:dyDescent="0.2">
      <c r="BS52736" s="152"/>
      <c r="BT52736" s="153"/>
    </row>
    <row r="52737" spans="71:72" x14ac:dyDescent="0.2">
      <c r="BS52737" s="152"/>
      <c r="BT52737" s="153"/>
    </row>
    <row r="52738" spans="71:72" x14ac:dyDescent="0.2">
      <c r="BS52738" s="152"/>
      <c r="BT52738" s="153"/>
    </row>
    <row r="52739" spans="71:72" x14ac:dyDescent="0.2">
      <c r="BS52739" s="152"/>
      <c r="BT52739" s="153"/>
    </row>
    <row r="52740" spans="71:72" x14ac:dyDescent="0.2">
      <c r="BS52740" s="152"/>
      <c r="BT52740" s="153"/>
    </row>
    <row r="52741" spans="71:72" x14ac:dyDescent="0.2">
      <c r="BS52741" s="152"/>
      <c r="BT52741" s="153"/>
    </row>
    <row r="52742" spans="71:72" x14ac:dyDescent="0.2">
      <c r="BS52742" s="152"/>
      <c r="BT52742" s="153"/>
    </row>
    <row r="52743" spans="71:72" x14ac:dyDescent="0.2">
      <c r="BS52743" s="152"/>
      <c r="BT52743" s="153"/>
    </row>
    <row r="52744" spans="71:72" x14ac:dyDescent="0.2">
      <c r="BS52744" s="152"/>
      <c r="BT52744" s="153"/>
    </row>
    <row r="52745" spans="71:72" x14ac:dyDescent="0.2">
      <c r="BS52745" s="152"/>
      <c r="BT52745" s="153"/>
    </row>
    <row r="52746" spans="71:72" x14ac:dyDescent="0.2">
      <c r="BS52746" s="152"/>
      <c r="BT52746" s="153"/>
    </row>
    <row r="52747" spans="71:72" x14ac:dyDescent="0.2">
      <c r="BS52747" s="152"/>
      <c r="BT52747" s="153"/>
    </row>
    <row r="52748" spans="71:72" x14ac:dyDescent="0.2">
      <c r="BS52748" s="152"/>
      <c r="BT52748" s="153"/>
    </row>
    <row r="52749" spans="71:72" x14ac:dyDescent="0.2">
      <c r="BS52749" s="152"/>
      <c r="BT52749" s="153"/>
    </row>
    <row r="52750" spans="71:72" x14ac:dyDescent="0.2">
      <c r="BS52750" s="152"/>
      <c r="BT52750" s="153"/>
    </row>
    <row r="52751" spans="71:72" x14ac:dyDescent="0.2">
      <c r="BS52751" s="152"/>
      <c r="BT52751" s="153"/>
    </row>
    <row r="52752" spans="71:72" x14ac:dyDescent="0.2">
      <c r="BS52752" s="152"/>
      <c r="BT52752" s="153"/>
    </row>
    <row r="52753" spans="71:72" x14ac:dyDescent="0.2">
      <c r="BS52753" s="152"/>
      <c r="BT52753" s="153"/>
    </row>
    <row r="52754" spans="71:72" x14ac:dyDescent="0.2">
      <c r="BS52754" s="152"/>
      <c r="BT52754" s="153"/>
    </row>
    <row r="52755" spans="71:72" x14ac:dyDescent="0.2">
      <c r="BS52755" s="152"/>
      <c r="BT52755" s="153"/>
    </row>
    <row r="52756" spans="71:72" x14ac:dyDescent="0.2">
      <c r="BS52756" s="152"/>
      <c r="BT52756" s="153"/>
    </row>
    <row r="52757" spans="71:72" x14ac:dyDescent="0.2">
      <c r="BS52757" s="152"/>
      <c r="BT52757" s="153"/>
    </row>
    <row r="52758" spans="71:72" x14ac:dyDescent="0.2">
      <c r="BS52758" s="152"/>
      <c r="BT52758" s="153"/>
    </row>
    <row r="52759" spans="71:72" x14ac:dyDescent="0.2">
      <c r="BS52759" s="152"/>
      <c r="BT52759" s="153"/>
    </row>
    <row r="52760" spans="71:72" x14ac:dyDescent="0.2">
      <c r="BS52760" s="152"/>
      <c r="BT52760" s="153"/>
    </row>
    <row r="52761" spans="71:72" x14ac:dyDescent="0.2">
      <c r="BS52761" s="152"/>
      <c r="BT52761" s="153"/>
    </row>
    <row r="52762" spans="71:72" x14ac:dyDescent="0.2">
      <c r="BS52762" s="152"/>
      <c r="BT52762" s="153"/>
    </row>
    <row r="52763" spans="71:72" x14ac:dyDescent="0.2">
      <c r="BS52763" s="152"/>
      <c r="BT52763" s="153"/>
    </row>
    <row r="52764" spans="71:72" x14ac:dyDescent="0.2">
      <c r="BS52764" s="152"/>
      <c r="BT52764" s="153"/>
    </row>
    <row r="52765" spans="71:72" x14ac:dyDescent="0.2">
      <c r="BS52765" s="152"/>
      <c r="BT52765" s="153"/>
    </row>
    <row r="52766" spans="71:72" x14ac:dyDescent="0.2">
      <c r="BS52766" s="152"/>
      <c r="BT52766" s="153"/>
    </row>
    <row r="52767" spans="71:72" x14ac:dyDescent="0.2">
      <c r="BS52767" s="152"/>
      <c r="BT52767" s="153"/>
    </row>
    <row r="52768" spans="71:72" x14ac:dyDescent="0.2">
      <c r="BS52768" s="152"/>
      <c r="BT52768" s="153"/>
    </row>
    <row r="52769" spans="71:72" x14ac:dyDescent="0.2">
      <c r="BS52769" s="152"/>
      <c r="BT52769" s="153"/>
    </row>
    <row r="52770" spans="71:72" x14ac:dyDescent="0.2">
      <c r="BS52770" s="152"/>
      <c r="BT52770" s="153"/>
    </row>
    <row r="52771" spans="71:72" x14ac:dyDescent="0.2">
      <c r="BS52771" s="152"/>
      <c r="BT52771" s="153"/>
    </row>
    <row r="52772" spans="71:72" x14ac:dyDescent="0.2">
      <c r="BS52772" s="152"/>
      <c r="BT52772" s="153"/>
    </row>
    <row r="52773" spans="71:72" x14ac:dyDescent="0.2">
      <c r="BS52773" s="152"/>
      <c r="BT52773" s="153"/>
    </row>
    <row r="52774" spans="71:72" x14ac:dyDescent="0.2">
      <c r="BS52774" s="152"/>
      <c r="BT52774" s="153"/>
    </row>
    <row r="52775" spans="71:72" x14ac:dyDescent="0.2">
      <c r="BS52775" s="152"/>
      <c r="BT52775" s="153"/>
    </row>
    <row r="52776" spans="71:72" x14ac:dyDescent="0.2">
      <c r="BS52776" s="152"/>
      <c r="BT52776" s="153"/>
    </row>
    <row r="52777" spans="71:72" x14ac:dyDescent="0.2">
      <c r="BS52777" s="152"/>
      <c r="BT52777" s="153"/>
    </row>
    <row r="52778" spans="71:72" x14ac:dyDescent="0.2">
      <c r="BS52778" s="152"/>
      <c r="BT52778" s="153"/>
    </row>
    <row r="52779" spans="71:72" x14ac:dyDescent="0.2">
      <c r="BS52779" s="152"/>
      <c r="BT52779" s="153"/>
    </row>
    <row r="52780" spans="71:72" x14ac:dyDescent="0.2">
      <c r="BS52780" s="152"/>
      <c r="BT52780" s="153"/>
    </row>
    <row r="52781" spans="71:72" x14ac:dyDescent="0.2">
      <c r="BS52781" s="152"/>
      <c r="BT52781" s="153"/>
    </row>
    <row r="52782" spans="71:72" x14ac:dyDescent="0.2">
      <c r="BS52782" s="152"/>
      <c r="BT52782" s="153"/>
    </row>
    <row r="52783" spans="71:72" x14ac:dyDescent="0.2">
      <c r="BS52783" s="152"/>
      <c r="BT52783" s="153"/>
    </row>
    <row r="52784" spans="71:72" x14ac:dyDescent="0.2">
      <c r="BS52784" s="152"/>
      <c r="BT52784" s="153"/>
    </row>
    <row r="52785" spans="71:72" x14ac:dyDescent="0.2">
      <c r="BS52785" s="152"/>
      <c r="BT52785" s="153"/>
    </row>
    <row r="52786" spans="71:72" x14ac:dyDescent="0.2">
      <c r="BS52786" s="152"/>
      <c r="BT52786" s="153"/>
    </row>
    <row r="52787" spans="71:72" x14ac:dyDescent="0.2">
      <c r="BS52787" s="152"/>
      <c r="BT52787" s="153"/>
    </row>
    <row r="52788" spans="71:72" x14ac:dyDescent="0.2">
      <c r="BS52788" s="152"/>
      <c r="BT52788" s="153"/>
    </row>
    <row r="52789" spans="71:72" x14ac:dyDescent="0.2">
      <c r="BS52789" s="152"/>
      <c r="BT52789" s="153"/>
    </row>
    <row r="52790" spans="71:72" x14ac:dyDescent="0.2">
      <c r="BS52790" s="152"/>
      <c r="BT52790" s="153"/>
    </row>
    <row r="52791" spans="71:72" x14ac:dyDescent="0.2">
      <c r="BS52791" s="152"/>
      <c r="BT52791" s="153"/>
    </row>
    <row r="52792" spans="71:72" x14ac:dyDescent="0.2">
      <c r="BS52792" s="152"/>
      <c r="BT52792" s="153"/>
    </row>
    <row r="52793" spans="71:72" x14ac:dyDescent="0.2">
      <c r="BS52793" s="152"/>
      <c r="BT52793" s="153"/>
    </row>
    <row r="52794" spans="71:72" x14ac:dyDescent="0.2">
      <c r="BS52794" s="152"/>
      <c r="BT52794" s="153"/>
    </row>
    <row r="52795" spans="71:72" x14ac:dyDescent="0.2">
      <c r="BS52795" s="152"/>
      <c r="BT52795" s="153"/>
    </row>
    <row r="52796" spans="71:72" x14ac:dyDescent="0.2">
      <c r="BS52796" s="152"/>
      <c r="BT52796" s="153"/>
    </row>
    <row r="52797" spans="71:72" x14ac:dyDescent="0.2">
      <c r="BS52797" s="152"/>
      <c r="BT52797" s="153"/>
    </row>
    <row r="52798" spans="71:72" x14ac:dyDescent="0.2">
      <c r="BS52798" s="152"/>
      <c r="BT52798" s="153"/>
    </row>
    <row r="52799" spans="71:72" x14ac:dyDescent="0.2">
      <c r="BS52799" s="152"/>
      <c r="BT52799" s="153"/>
    </row>
    <row r="52800" spans="71:72" x14ac:dyDescent="0.2">
      <c r="BS52800" s="152"/>
      <c r="BT52800" s="153"/>
    </row>
    <row r="52801" spans="71:72" x14ac:dyDescent="0.2">
      <c r="BS52801" s="152"/>
      <c r="BT52801" s="153"/>
    </row>
    <row r="52802" spans="71:72" x14ac:dyDescent="0.2">
      <c r="BS52802" s="152"/>
      <c r="BT52802" s="153"/>
    </row>
    <row r="52803" spans="71:72" x14ac:dyDescent="0.2">
      <c r="BS52803" s="152"/>
      <c r="BT52803" s="153"/>
    </row>
    <row r="52804" spans="71:72" x14ac:dyDescent="0.2">
      <c r="BS52804" s="152"/>
      <c r="BT52804" s="153"/>
    </row>
    <row r="52805" spans="71:72" x14ac:dyDescent="0.2">
      <c r="BS52805" s="152"/>
      <c r="BT52805" s="153"/>
    </row>
    <row r="52806" spans="71:72" x14ac:dyDescent="0.2">
      <c r="BS52806" s="152"/>
      <c r="BT52806" s="153"/>
    </row>
    <row r="52807" spans="71:72" x14ac:dyDescent="0.2">
      <c r="BS52807" s="152"/>
      <c r="BT52807" s="153"/>
    </row>
    <row r="52808" spans="71:72" x14ac:dyDescent="0.2">
      <c r="BS52808" s="152"/>
      <c r="BT52808" s="153"/>
    </row>
    <row r="52809" spans="71:72" x14ac:dyDescent="0.2">
      <c r="BS52809" s="152"/>
      <c r="BT52809" s="153"/>
    </row>
    <row r="52810" spans="71:72" x14ac:dyDescent="0.2">
      <c r="BS52810" s="152"/>
      <c r="BT52810" s="153"/>
    </row>
    <row r="52811" spans="71:72" x14ac:dyDescent="0.2">
      <c r="BS52811" s="152"/>
      <c r="BT52811" s="153"/>
    </row>
    <row r="52812" spans="71:72" x14ac:dyDescent="0.2">
      <c r="BS52812" s="152"/>
      <c r="BT52812" s="153"/>
    </row>
    <row r="52813" spans="71:72" x14ac:dyDescent="0.2">
      <c r="BS52813" s="152"/>
      <c r="BT52813" s="153"/>
    </row>
    <row r="52814" spans="71:72" x14ac:dyDescent="0.2">
      <c r="BS52814" s="152"/>
      <c r="BT52814" s="153"/>
    </row>
    <row r="52815" spans="71:72" x14ac:dyDescent="0.2">
      <c r="BS52815" s="152"/>
      <c r="BT52815" s="153"/>
    </row>
    <row r="52816" spans="71:72" x14ac:dyDescent="0.2">
      <c r="BS52816" s="152"/>
      <c r="BT52816" s="153"/>
    </row>
    <row r="52817" spans="71:72" x14ac:dyDescent="0.2">
      <c r="BS52817" s="152"/>
      <c r="BT52817" s="153"/>
    </row>
    <row r="52818" spans="71:72" x14ac:dyDescent="0.2">
      <c r="BS52818" s="152"/>
      <c r="BT52818" s="153"/>
    </row>
    <row r="52819" spans="71:72" x14ac:dyDescent="0.2">
      <c r="BS52819" s="152"/>
      <c r="BT52819" s="153"/>
    </row>
    <row r="52820" spans="71:72" x14ac:dyDescent="0.2">
      <c r="BS52820" s="152"/>
      <c r="BT52820" s="153"/>
    </row>
    <row r="52821" spans="71:72" x14ac:dyDescent="0.2">
      <c r="BS52821" s="152"/>
      <c r="BT52821" s="153"/>
    </row>
    <row r="52822" spans="71:72" x14ac:dyDescent="0.2">
      <c r="BS52822" s="152"/>
      <c r="BT52822" s="153"/>
    </row>
    <row r="52823" spans="71:72" x14ac:dyDescent="0.2">
      <c r="BS52823" s="152"/>
      <c r="BT52823" s="153"/>
    </row>
    <row r="52824" spans="71:72" x14ac:dyDescent="0.2">
      <c r="BS52824" s="152"/>
      <c r="BT52824" s="153"/>
    </row>
    <row r="52825" spans="71:72" x14ac:dyDescent="0.2">
      <c r="BS52825" s="152"/>
      <c r="BT52825" s="153"/>
    </row>
    <row r="52826" spans="71:72" x14ac:dyDescent="0.2">
      <c r="BS52826" s="152"/>
      <c r="BT52826" s="153"/>
    </row>
    <row r="52827" spans="71:72" x14ac:dyDescent="0.2">
      <c r="BS52827" s="152"/>
      <c r="BT52827" s="153"/>
    </row>
    <row r="52828" spans="71:72" x14ac:dyDescent="0.2">
      <c r="BS52828" s="152"/>
      <c r="BT52828" s="153"/>
    </row>
    <row r="52829" spans="71:72" x14ac:dyDescent="0.2">
      <c r="BS52829" s="152"/>
      <c r="BT52829" s="153"/>
    </row>
    <row r="52830" spans="71:72" x14ac:dyDescent="0.2">
      <c r="BS52830" s="152"/>
      <c r="BT52830" s="153"/>
    </row>
    <row r="52831" spans="71:72" x14ac:dyDescent="0.2">
      <c r="BS52831" s="152"/>
      <c r="BT52831" s="153"/>
    </row>
    <row r="52832" spans="71:72" x14ac:dyDescent="0.2">
      <c r="BS52832" s="152"/>
      <c r="BT52832" s="153"/>
    </row>
    <row r="52833" spans="71:72" x14ac:dyDescent="0.2">
      <c r="BS52833" s="152"/>
      <c r="BT52833" s="153"/>
    </row>
    <row r="52834" spans="71:72" x14ac:dyDescent="0.2">
      <c r="BS52834" s="152"/>
      <c r="BT52834" s="153"/>
    </row>
    <row r="52835" spans="71:72" x14ac:dyDescent="0.2">
      <c r="BS52835" s="152"/>
      <c r="BT52835" s="153"/>
    </row>
    <row r="52836" spans="71:72" x14ac:dyDescent="0.2">
      <c r="BS52836" s="152"/>
      <c r="BT52836" s="153"/>
    </row>
    <row r="52837" spans="71:72" x14ac:dyDescent="0.2">
      <c r="BS52837" s="152"/>
      <c r="BT52837" s="153"/>
    </row>
    <row r="52838" spans="71:72" x14ac:dyDescent="0.2">
      <c r="BS52838" s="152"/>
      <c r="BT52838" s="153"/>
    </row>
    <row r="52839" spans="71:72" x14ac:dyDescent="0.2">
      <c r="BS52839" s="152"/>
      <c r="BT52839" s="153"/>
    </row>
    <row r="52840" spans="71:72" x14ac:dyDescent="0.2">
      <c r="BS52840" s="152"/>
      <c r="BT52840" s="153"/>
    </row>
    <row r="52841" spans="71:72" x14ac:dyDescent="0.2">
      <c r="BS52841" s="152"/>
      <c r="BT52841" s="153"/>
    </row>
    <row r="52842" spans="71:72" x14ac:dyDescent="0.2">
      <c r="BS52842" s="152"/>
      <c r="BT52842" s="153"/>
    </row>
    <row r="52843" spans="71:72" x14ac:dyDescent="0.2">
      <c r="BS52843" s="152"/>
      <c r="BT52843" s="153"/>
    </row>
    <row r="52844" spans="71:72" x14ac:dyDescent="0.2">
      <c r="BS52844" s="152"/>
      <c r="BT52844" s="153"/>
    </row>
    <row r="52845" spans="71:72" x14ac:dyDescent="0.2">
      <c r="BS52845" s="152"/>
      <c r="BT52845" s="153"/>
    </row>
    <row r="52846" spans="71:72" x14ac:dyDescent="0.2">
      <c r="BS52846" s="152"/>
      <c r="BT52846" s="153"/>
    </row>
    <row r="52847" spans="71:72" x14ac:dyDescent="0.2">
      <c r="BS52847" s="152"/>
      <c r="BT52847" s="153"/>
    </row>
    <row r="52848" spans="71:72" x14ac:dyDescent="0.2">
      <c r="BS52848" s="152"/>
      <c r="BT52848" s="153"/>
    </row>
    <row r="52849" spans="71:72" x14ac:dyDescent="0.2">
      <c r="BS52849" s="152"/>
      <c r="BT52849" s="153"/>
    </row>
    <row r="52850" spans="71:72" x14ac:dyDescent="0.2">
      <c r="BS52850" s="152"/>
      <c r="BT52850" s="153"/>
    </row>
    <row r="52851" spans="71:72" x14ac:dyDescent="0.2">
      <c r="BS52851" s="152"/>
      <c r="BT52851" s="153"/>
    </row>
    <row r="52852" spans="71:72" x14ac:dyDescent="0.2">
      <c r="BS52852" s="152"/>
      <c r="BT52852" s="153"/>
    </row>
    <row r="52853" spans="71:72" x14ac:dyDescent="0.2">
      <c r="BS52853" s="152"/>
      <c r="BT52853" s="153"/>
    </row>
    <row r="52854" spans="71:72" x14ac:dyDescent="0.2">
      <c r="BS52854" s="152"/>
      <c r="BT52854" s="153"/>
    </row>
    <row r="52855" spans="71:72" x14ac:dyDescent="0.2">
      <c r="BS52855" s="152"/>
      <c r="BT52855" s="153"/>
    </row>
    <row r="52856" spans="71:72" x14ac:dyDescent="0.2">
      <c r="BS52856" s="152"/>
      <c r="BT52856" s="153"/>
    </row>
    <row r="52857" spans="71:72" x14ac:dyDescent="0.2">
      <c r="BS52857" s="152"/>
      <c r="BT52857" s="153"/>
    </row>
    <row r="52858" spans="71:72" x14ac:dyDescent="0.2">
      <c r="BS52858" s="152"/>
      <c r="BT52858" s="153"/>
    </row>
    <row r="52859" spans="71:72" x14ac:dyDescent="0.2">
      <c r="BS52859" s="152"/>
      <c r="BT52859" s="153"/>
    </row>
    <row r="52860" spans="71:72" x14ac:dyDescent="0.2">
      <c r="BS52860" s="152"/>
      <c r="BT52860" s="153"/>
    </row>
    <row r="52861" spans="71:72" x14ac:dyDescent="0.2">
      <c r="BS52861" s="152"/>
      <c r="BT52861" s="153"/>
    </row>
    <row r="52862" spans="71:72" x14ac:dyDescent="0.2">
      <c r="BS52862" s="152"/>
      <c r="BT52862" s="153"/>
    </row>
    <row r="52863" spans="71:72" x14ac:dyDescent="0.2">
      <c r="BS52863" s="152"/>
      <c r="BT52863" s="153"/>
    </row>
    <row r="52864" spans="71:72" x14ac:dyDescent="0.2">
      <c r="BS52864" s="152"/>
      <c r="BT52864" s="153"/>
    </row>
    <row r="52865" spans="71:72" x14ac:dyDescent="0.2">
      <c r="BS52865" s="152"/>
      <c r="BT52865" s="153"/>
    </row>
    <row r="52866" spans="71:72" x14ac:dyDescent="0.2">
      <c r="BS52866" s="152"/>
      <c r="BT52866" s="153"/>
    </row>
    <row r="52867" spans="71:72" x14ac:dyDescent="0.2">
      <c r="BS52867" s="152"/>
      <c r="BT52867" s="153"/>
    </row>
    <row r="52868" spans="71:72" x14ac:dyDescent="0.2">
      <c r="BS52868" s="152"/>
      <c r="BT52868" s="153"/>
    </row>
    <row r="52869" spans="71:72" x14ac:dyDescent="0.2">
      <c r="BS52869" s="152"/>
      <c r="BT52869" s="153"/>
    </row>
    <row r="52870" spans="71:72" x14ac:dyDescent="0.2">
      <c r="BS52870" s="152"/>
      <c r="BT52870" s="153"/>
    </row>
    <row r="52871" spans="71:72" x14ac:dyDescent="0.2">
      <c r="BS52871" s="152"/>
      <c r="BT52871" s="153"/>
    </row>
    <row r="52872" spans="71:72" x14ac:dyDescent="0.2">
      <c r="BS52872" s="152"/>
      <c r="BT52872" s="153"/>
    </row>
    <row r="52873" spans="71:72" x14ac:dyDescent="0.2">
      <c r="BS52873" s="152"/>
      <c r="BT52873" s="153"/>
    </row>
    <row r="52874" spans="71:72" x14ac:dyDescent="0.2">
      <c r="BS52874" s="152"/>
      <c r="BT52874" s="153"/>
    </row>
    <row r="52875" spans="71:72" x14ac:dyDescent="0.2">
      <c r="BS52875" s="152"/>
      <c r="BT52875" s="153"/>
    </row>
    <row r="52876" spans="71:72" x14ac:dyDescent="0.2">
      <c r="BS52876" s="152"/>
      <c r="BT52876" s="153"/>
    </row>
    <row r="52877" spans="71:72" x14ac:dyDescent="0.2">
      <c r="BS52877" s="152"/>
      <c r="BT52877" s="153"/>
    </row>
    <row r="52878" spans="71:72" x14ac:dyDescent="0.2">
      <c r="BS52878" s="152"/>
      <c r="BT52878" s="153"/>
    </row>
    <row r="52879" spans="71:72" x14ac:dyDescent="0.2">
      <c r="BS52879" s="152"/>
      <c r="BT52879" s="153"/>
    </row>
    <row r="52880" spans="71:72" x14ac:dyDescent="0.2">
      <c r="BS52880" s="152"/>
      <c r="BT52880" s="153"/>
    </row>
    <row r="52881" spans="71:72" x14ac:dyDescent="0.2">
      <c r="BS52881" s="152"/>
      <c r="BT52881" s="153"/>
    </row>
    <row r="52882" spans="71:72" x14ac:dyDescent="0.2">
      <c r="BS52882" s="152"/>
      <c r="BT52882" s="153"/>
    </row>
    <row r="52883" spans="71:72" x14ac:dyDescent="0.2">
      <c r="BS52883" s="152"/>
      <c r="BT52883" s="153"/>
    </row>
    <row r="52884" spans="71:72" x14ac:dyDescent="0.2">
      <c r="BS52884" s="152"/>
      <c r="BT52884" s="153"/>
    </row>
    <row r="52885" spans="71:72" x14ac:dyDescent="0.2">
      <c r="BS52885" s="152"/>
      <c r="BT52885" s="153"/>
    </row>
    <row r="52886" spans="71:72" x14ac:dyDescent="0.2">
      <c r="BS52886" s="152"/>
      <c r="BT52886" s="153"/>
    </row>
    <row r="52887" spans="71:72" x14ac:dyDescent="0.2">
      <c r="BS52887" s="152"/>
      <c r="BT52887" s="153"/>
    </row>
    <row r="52888" spans="71:72" x14ac:dyDescent="0.2">
      <c r="BS52888" s="152"/>
      <c r="BT52888" s="153"/>
    </row>
    <row r="52889" spans="71:72" x14ac:dyDescent="0.2">
      <c r="BS52889" s="152"/>
      <c r="BT52889" s="153"/>
    </row>
    <row r="52890" spans="71:72" x14ac:dyDescent="0.2">
      <c r="BS52890" s="152"/>
      <c r="BT52890" s="153"/>
    </row>
    <row r="52891" spans="71:72" x14ac:dyDescent="0.2">
      <c r="BS52891" s="152"/>
      <c r="BT52891" s="153"/>
    </row>
    <row r="52892" spans="71:72" x14ac:dyDescent="0.2">
      <c r="BS52892" s="152"/>
      <c r="BT52892" s="153"/>
    </row>
    <row r="52893" spans="71:72" x14ac:dyDescent="0.2">
      <c r="BS52893" s="152"/>
      <c r="BT52893" s="153"/>
    </row>
    <row r="52894" spans="71:72" x14ac:dyDescent="0.2">
      <c r="BS52894" s="152"/>
      <c r="BT52894" s="153"/>
    </row>
    <row r="52895" spans="71:72" x14ac:dyDescent="0.2">
      <c r="BS52895" s="152"/>
      <c r="BT52895" s="153"/>
    </row>
    <row r="52896" spans="71:72" x14ac:dyDescent="0.2">
      <c r="BS52896" s="152"/>
      <c r="BT52896" s="153"/>
    </row>
    <row r="52897" spans="71:72" x14ac:dyDescent="0.2">
      <c r="BS52897" s="152"/>
      <c r="BT52897" s="153"/>
    </row>
    <row r="52898" spans="71:72" x14ac:dyDescent="0.2">
      <c r="BS52898" s="152"/>
      <c r="BT52898" s="153"/>
    </row>
    <row r="52899" spans="71:72" x14ac:dyDescent="0.2">
      <c r="BS52899" s="152"/>
      <c r="BT52899" s="153"/>
    </row>
    <row r="52900" spans="71:72" x14ac:dyDescent="0.2">
      <c r="BS52900" s="152"/>
      <c r="BT52900" s="153"/>
    </row>
    <row r="52901" spans="71:72" x14ac:dyDescent="0.2">
      <c r="BS52901" s="152"/>
      <c r="BT52901" s="153"/>
    </row>
    <row r="52902" spans="71:72" x14ac:dyDescent="0.2">
      <c r="BS52902" s="152"/>
      <c r="BT52902" s="153"/>
    </row>
    <row r="52903" spans="71:72" x14ac:dyDescent="0.2">
      <c r="BS52903" s="152"/>
      <c r="BT52903" s="153"/>
    </row>
    <row r="52904" spans="71:72" x14ac:dyDescent="0.2">
      <c r="BS52904" s="152"/>
      <c r="BT52904" s="153"/>
    </row>
    <row r="52905" spans="71:72" x14ac:dyDescent="0.2">
      <c r="BS52905" s="152"/>
      <c r="BT52905" s="153"/>
    </row>
    <row r="52906" spans="71:72" x14ac:dyDescent="0.2">
      <c r="BS52906" s="152"/>
      <c r="BT52906" s="153"/>
    </row>
    <row r="52907" spans="71:72" x14ac:dyDescent="0.2">
      <c r="BS52907" s="152"/>
      <c r="BT52907" s="153"/>
    </row>
    <row r="52908" spans="71:72" x14ac:dyDescent="0.2">
      <c r="BS52908" s="152"/>
      <c r="BT52908" s="153"/>
    </row>
    <row r="52909" spans="71:72" x14ac:dyDescent="0.2">
      <c r="BS52909" s="152"/>
      <c r="BT52909" s="153"/>
    </row>
    <row r="52910" spans="71:72" x14ac:dyDescent="0.2">
      <c r="BS52910" s="152"/>
      <c r="BT52910" s="153"/>
    </row>
    <row r="52911" spans="71:72" x14ac:dyDescent="0.2">
      <c r="BS52911" s="152"/>
      <c r="BT52911" s="153"/>
    </row>
    <row r="52912" spans="71:72" x14ac:dyDescent="0.2">
      <c r="BS52912" s="152"/>
      <c r="BT52912" s="153"/>
    </row>
    <row r="52913" spans="71:72" x14ac:dyDescent="0.2">
      <c r="BS52913" s="152"/>
      <c r="BT52913" s="153"/>
    </row>
    <row r="52914" spans="71:72" x14ac:dyDescent="0.2">
      <c r="BS52914" s="152"/>
      <c r="BT52914" s="153"/>
    </row>
    <row r="52915" spans="71:72" x14ac:dyDescent="0.2">
      <c r="BS52915" s="152"/>
      <c r="BT52915" s="153"/>
    </row>
    <row r="52916" spans="71:72" x14ac:dyDescent="0.2">
      <c r="BS52916" s="152"/>
      <c r="BT52916" s="153"/>
    </row>
    <row r="52917" spans="71:72" x14ac:dyDescent="0.2">
      <c r="BS52917" s="152"/>
      <c r="BT52917" s="153"/>
    </row>
    <row r="52918" spans="71:72" x14ac:dyDescent="0.2">
      <c r="BS52918" s="152"/>
      <c r="BT52918" s="153"/>
    </row>
    <row r="52919" spans="71:72" x14ac:dyDescent="0.2">
      <c r="BS52919" s="152"/>
      <c r="BT52919" s="153"/>
    </row>
    <row r="52920" spans="71:72" x14ac:dyDescent="0.2">
      <c r="BS52920" s="152"/>
      <c r="BT52920" s="153"/>
    </row>
    <row r="52921" spans="71:72" x14ac:dyDescent="0.2">
      <c r="BS52921" s="152"/>
      <c r="BT52921" s="153"/>
    </row>
    <row r="52922" spans="71:72" x14ac:dyDescent="0.2">
      <c r="BS52922" s="152"/>
      <c r="BT52922" s="153"/>
    </row>
    <row r="52923" spans="71:72" x14ac:dyDescent="0.2">
      <c r="BS52923" s="152"/>
      <c r="BT52923" s="153"/>
    </row>
    <row r="52924" spans="71:72" x14ac:dyDescent="0.2">
      <c r="BS52924" s="152"/>
      <c r="BT52924" s="153"/>
    </row>
    <row r="52925" spans="71:72" x14ac:dyDescent="0.2">
      <c r="BS52925" s="152"/>
      <c r="BT52925" s="153"/>
    </row>
    <row r="52926" spans="71:72" x14ac:dyDescent="0.2">
      <c r="BS52926" s="152"/>
      <c r="BT52926" s="153"/>
    </row>
    <row r="52927" spans="71:72" x14ac:dyDescent="0.2">
      <c r="BS52927" s="152"/>
      <c r="BT52927" s="153"/>
    </row>
    <row r="52928" spans="71:72" x14ac:dyDescent="0.2">
      <c r="BS52928" s="152"/>
      <c r="BT52928" s="153"/>
    </row>
    <row r="52929" spans="71:72" x14ac:dyDescent="0.2">
      <c r="BS52929" s="152"/>
      <c r="BT52929" s="153"/>
    </row>
    <row r="52930" spans="71:72" x14ac:dyDescent="0.2">
      <c r="BS52930" s="152"/>
      <c r="BT52930" s="153"/>
    </row>
    <row r="52931" spans="71:72" x14ac:dyDescent="0.2">
      <c r="BS52931" s="152"/>
      <c r="BT52931" s="153"/>
    </row>
    <row r="52932" spans="71:72" x14ac:dyDescent="0.2">
      <c r="BS52932" s="152"/>
      <c r="BT52932" s="153"/>
    </row>
    <row r="52933" spans="71:72" x14ac:dyDescent="0.2">
      <c r="BS52933" s="152"/>
      <c r="BT52933" s="153"/>
    </row>
    <row r="52934" spans="71:72" x14ac:dyDescent="0.2">
      <c r="BS52934" s="152"/>
      <c r="BT52934" s="153"/>
    </row>
    <row r="52935" spans="71:72" x14ac:dyDescent="0.2">
      <c r="BS52935" s="152"/>
      <c r="BT52935" s="153"/>
    </row>
    <row r="52936" spans="71:72" x14ac:dyDescent="0.2">
      <c r="BS52936" s="152"/>
      <c r="BT52936" s="153"/>
    </row>
    <row r="52937" spans="71:72" x14ac:dyDescent="0.2">
      <c r="BS52937" s="152"/>
      <c r="BT52937" s="153"/>
    </row>
    <row r="52938" spans="71:72" x14ac:dyDescent="0.2">
      <c r="BS52938" s="152"/>
      <c r="BT52938" s="153"/>
    </row>
    <row r="52939" spans="71:72" x14ac:dyDescent="0.2">
      <c r="BS52939" s="152"/>
      <c r="BT52939" s="153"/>
    </row>
    <row r="52940" spans="71:72" x14ac:dyDescent="0.2">
      <c r="BS52940" s="152"/>
      <c r="BT52940" s="153"/>
    </row>
    <row r="52941" spans="71:72" x14ac:dyDescent="0.2">
      <c r="BS52941" s="152"/>
      <c r="BT52941" s="153"/>
    </row>
    <row r="52942" spans="71:72" x14ac:dyDescent="0.2">
      <c r="BS52942" s="152"/>
      <c r="BT52942" s="153"/>
    </row>
    <row r="52943" spans="71:72" x14ac:dyDescent="0.2">
      <c r="BS52943" s="152"/>
      <c r="BT52943" s="153"/>
    </row>
    <row r="52944" spans="71:72" x14ac:dyDescent="0.2">
      <c r="BS52944" s="152"/>
      <c r="BT52944" s="153"/>
    </row>
    <row r="52945" spans="71:72" x14ac:dyDescent="0.2">
      <c r="BS52945" s="152"/>
      <c r="BT52945" s="153"/>
    </row>
    <row r="52946" spans="71:72" x14ac:dyDescent="0.2">
      <c r="BS52946" s="152"/>
      <c r="BT52946" s="153"/>
    </row>
    <row r="52947" spans="71:72" x14ac:dyDescent="0.2">
      <c r="BS52947" s="152"/>
      <c r="BT52947" s="153"/>
    </row>
    <row r="52948" spans="71:72" x14ac:dyDescent="0.2">
      <c r="BS52948" s="152"/>
      <c r="BT52948" s="153"/>
    </row>
    <row r="52949" spans="71:72" x14ac:dyDescent="0.2">
      <c r="BS52949" s="152"/>
      <c r="BT52949" s="153"/>
    </row>
    <row r="52950" spans="71:72" x14ac:dyDescent="0.2">
      <c r="BS52950" s="152"/>
      <c r="BT52950" s="153"/>
    </row>
    <row r="52951" spans="71:72" x14ac:dyDescent="0.2">
      <c r="BS52951" s="152"/>
      <c r="BT52951" s="153"/>
    </row>
    <row r="52952" spans="71:72" x14ac:dyDescent="0.2">
      <c r="BS52952" s="152"/>
      <c r="BT52952" s="153"/>
    </row>
    <row r="52953" spans="71:72" x14ac:dyDescent="0.2">
      <c r="BS52953" s="152"/>
      <c r="BT52953" s="153"/>
    </row>
    <row r="52954" spans="71:72" x14ac:dyDescent="0.2">
      <c r="BS52954" s="152"/>
      <c r="BT52954" s="153"/>
    </row>
    <row r="52955" spans="71:72" x14ac:dyDescent="0.2">
      <c r="BS52955" s="152"/>
      <c r="BT52955" s="153"/>
    </row>
    <row r="52956" spans="71:72" x14ac:dyDescent="0.2">
      <c r="BS52956" s="152"/>
      <c r="BT52956" s="153"/>
    </row>
    <row r="52957" spans="71:72" x14ac:dyDescent="0.2">
      <c r="BS52957" s="152"/>
      <c r="BT52957" s="153"/>
    </row>
    <row r="52958" spans="71:72" x14ac:dyDescent="0.2">
      <c r="BS52958" s="152"/>
      <c r="BT52958" s="153"/>
    </row>
    <row r="52959" spans="71:72" x14ac:dyDescent="0.2">
      <c r="BS52959" s="152"/>
      <c r="BT52959" s="153"/>
    </row>
    <row r="52960" spans="71:72" x14ac:dyDescent="0.2">
      <c r="BS52960" s="152"/>
      <c r="BT52960" s="153"/>
    </row>
    <row r="52961" spans="71:72" x14ac:dyDescent="0.2">
      <c r="BS52961" s="152"/>
      <c r="BT52961" s="153"/>
    </row>
    <row r="52962" spans="71:72" x14ac:dyDescent="0.2">
      <c r="BS52962" s="152"/>
      <c r="BT52962" s="153"/>
    </row>
    <row r="52963" spans="71:72" x14ac:dyDescent="0.2">
      <c r="BS52963" s="152"/>
      <c r="BT52963" s="153"/>
    </row>
    <row r="52964" spans="71:72" x14ac:dyDescent="0.2">
      <c r="BS52964" s="152"/>
      <c r="BT52964" s="153"/>
    </row>
    <row r="52965" spans="71:72" x14ac:dyDescent="0.2">
      <c r="BS52965" s="152"/>
      <c r="BT52965" s="153"/>
    </row>
    <row r="52966" spans="71:72" x14ac:dyDescent="0.2">
      <c r="BS52966" s="152"/>
      <c r="BT52966" s="153"/>
    </row>
    <row r="52967" spans="71:72" x14ac:dyDescent="0.2">
      <c r="BS52967" s="152"/>
      <c r="BT52967" s="153"/>
    </row>
    <row r="52968" spans="71:72" x14ac:dyDescent="0.2">
      <c r="BS52968" s="152"/>
      <c r="BT52968" s="153"/>
    </row>
    <row r="52969" spans="71:72" x14ac:dyDescent="0.2">
      <c r="BS52969" s="152"/>
      <c r="BT52969" s="153"/>
    </row>
    <row r="52970" spans="71:72" x14ac:dyDescent="0.2">
      <c r="BS52970" s="152"/>
      <c r="BT52970" s="153"/>
    </row>
    <row r="52971" spans="71:72" x14ac:dyDescent="0.2">
      <c r="BS52971" s="152"/>
      <c r="BT52971" s="153"/>
    </row>
    <row r="52972" spans="71:72" x14ac:dyDescent="0.2">
      <c r="BS52972" s="152"/>
      <c r="BT52972" s="153"/>
    </row>
    <row r="52973" spans="71:72" x14ac:dyDescent="0.2">
      <c r="BS52973" s="152"/>
      <c r="BT52973" s="153"/>
    </row>
    <row r="52974" spans="71:72" x14ac:dyDescent="0.2">
      <c r="BS52974" s="152"/>
      <c r="BT52974" s="153"/>
    </row>
    <row r="52975" spans="71:72" x14ac:dyDescent="0.2">
      <c r="BS52975" s="152"/>
      <c r="BT52975" s="153"/>
    </row>
    <row r="52976" spans="71:72" x14ac:dyDescent="0.2">
      <c r="BS52976" s="152"/>
      <c r="BT52976" s="153"/>
    </row>
    <row r="52977" spans="71:72" x14ac:dyDescent="0.2">
      <c r="BS52977" s="152"/>
      <c r="BT52977" s="153"/>
    </row>
    <row r="52978" spans="71:72" x14ac:dyDescent="0.2">
      <c r="BS52978" s="152"/>
      <c r="BT52978" s="153"/>
    </row>
    <row r="52979" spans="71:72" x14ac:dyDescent="0.2">
      <c r="BS52979" s="152"/>
      <c r="BT52979" s="153"/>
    </row>
    <row r="52980" spans="71:72" x14ac:dyDescent="0.2">
      <c r="BS52980" s="152"/>
      <c r="BT52980" s="153"/>
    </row>
    <row r="52981" spans="71:72" x14ac:dyDescent="0.2">
      <c r="BS52981" s="152"/>
      <c r="BT52981" s="153"/>
    </row>
    <row r="52982" spans="71:72" x14ac:dyDescent="0.2">
      <c r="BS52982" s="152"/>
      <c r="BT52982" s="153"/>
    </row>
    <row r="52983" spans="71:72" x14ac:dyDescent="0.2">
      <c r="BS52983" s="152"/>
      <c r="BT52983" s="153"/>
    </row>
    <row r="52984" spans="71:72" x14ac:dyDescent="0.2">
      <c r="BS52984" s="152"/>
      <c r="BT52984" s="153"/>
    </row>
    <row r="52985" spans="71:72" x14ac:dyDescent="0.2">
      <c r="BS52985" s="152"/>
      <c r="BT52985" s="153"/>
    </row>
    <row r="52986" spans="71:72" x14ac:dyDescent="0.2">
      <c r="BS52986" s="152"/>
      <c r="BT52986" s="153"/>
    </row>
    <row r="52987" spans="71:72" x14ac:dyDescent="0.2">
      <c r="BS52987" s="152"/>
      <c r="BT52987" s="153"/>
    </row>
    <row r="52988" spans="71:72" x14ac:dyDescent="0.2">
      <c r="BS52988" s="152"/>
      <c r="BT52988" s="153"/>
    </row>
    <row r="52989" spans="71:72" x14ac:dyDescent="0.2">
      <c r="BS52989" s="152"/>
      <c r="BT52989" s="153"/>
    </row>
    <row r="52990" spans="71:72" x14ac:dyDescent="0.2">
      <c r="BS52990" s="152"/>
      <c r="BT52990" s="153"/>
    </row>
    <row r="52991" spans="71:72" x14ac:dyDescent="0.2">
      <c r="BS52991" s="152"/>
      <c r="BT52991" s="153"/>
    </row>
    <row r="52992" spans="71:72" x14ac:dyDescent="0.2">
      <c r="BS52992" s="152"/>
      <c r="BT52992" s="153"/>
    </row>
    <row r="52993" spans="71:72" x14ac:dyDescent="0.2">
      <c r="BS52993" s="152"/>
      <c r="BT52993" s="153"/>
    </row>
    <row r="52994" spans="71:72" x14ac:dyDescent="0.2">
      <c r="BS52994" s="152"/>
      <c r="BT52994" s="153"/>
    </row>
    <row r="52995" spans="71:72" x14ac:dyDescent="0.2">
      <c r="BS52995" s="152"/>
      <c r="BT52995" s="153"/>
    </row>
    <row r="52996" spans="71:72" x14ac:dyDescent="0.2">
      <c r="BS52996" s="152"/>
      <c r="BT52996" s="153"/>
    </row>
    <row r="52997" spans="71:72" x14ac:dyDescent="0.2">
      <c r="BS52997" s="152"/>
      <c r="BT52997" s="153"/>
    </row>
    <row r="52998" spans="71:72" x14ac:dyDescent="0.2">
      <c r="BS52998" s="152"/>
      <c r="BT52998" s="153"/>
    </row>
    <row r="52999" spans="71:72" x14ac:dyDescent="0.2">
      <c r="BS52999" s="152"/>
      <c r="BT52999" s="153"/>
    </row>
    <row r="53000" spans="71:72" x14ac:dyDescent="0.2">
      <c r="BS53000" s="152"/>
      <c r="BT53000" s="153"/>
    </row>
    <row r="53001" spans="71:72" x14ac:dyDescent="0.2">
      <c r="BS53001" s="152"/>
      <c r="BT53001" s="153"/>
    </row>
    <row r="53002" spans="71:72" x14ac:dyDescent="0.2">
      <c r="BS53002" s="152"/>
      <c r="BT53002" s="153"/>
    </row>
    <row r="53003" spans="71:72" x14ac:dyDescent="0.2">
      <c r="BS53003" s="152"/>
      <c r="BT53003" s="153"/>
    </row>
    <row r="53004" spans="71:72" x14ac:dyDescent="0.2">
      <c r="BS53004" s="152"/>
      <c r="BT53004" s="153"/>
    </row>
    <row r="53005" spans="71:72" x14ac:dyDescent="0.2">
      <c r="BS53005" s="152"/>
      <c r="BT53005" s="153"/>
    </row>
    <row r="53006" spans="71:72" x14ac:dyDescent="0.2">
      <c r="BS53006" s="152"/>
      <c r="BT53006" s="153"/>
    </row>
    <row r="53007" spans="71:72" x14ac:dyDescent="0.2">
      <c r="BS53007" s="152"/>
      <c r="BT53007" s="153"/>
    </row>
    <row r="53008" spans="71:72" x14ac:dyDescent="0.2">
      <c r="BS53008" s="152"/>
      <c r="BT53008" s="153"/>
    </row>
    <row r="53009" spans="71:72" x14ac:dyDescent="0.2">
      <c r="BS53009" s="152"/>
      <c r="BT53009" s="153"/>
    </row>
    <row r="53010" spans="71:72" x14ac:dyDescent="0.2">
      <c r="BS53010" s="152"/>
      <c r="BT53010" s="153"/>
    </row>
    <row r="53011" spans="71:72" x14ac:dyDescent="0.2">
      <c r="BS53011" s="152"/>
      <c r="BT53011" s="153"/>
    </row>
    <row r="53012" spans="71:72" x14ac:dyDescent="0.2">
      <c r="BS53012" s="152"/>
      <c r="BT53012" s="153"/>
    </row>
    <row r="53013" spans="71:72" x14ac:dyDescent="0.2">
      <c r="BS53013" s="152"/>
      <c r="BT53013" s="153"/>
    </row>
    <row r="53014" spans="71:72" x14ac:dyDescent="0.2">
      <c r="BS53014" s="152"/>
      <c r="BT53014" s="153"/>
    </row>
    <row r="53015" spans="71:72" x14ac:dyDescent="0.2">
      <c r="BS53015" s="152"/>
      <c r="BT53015" s="153"/>
    </row>
    <row r="53016" spans="71:72" x14ac:dyDescent="0.2">
      <c r="BS53016" s="152"/>
      <c r="BT53016" s="153"/>
    </row>
    <row r="53017" spans="71:72" x14ac:dyDescent="0.2">
      <c r="BS53017" s="152"/>
      <c r="BT53017" s="153"/>
    </row>
    <row r="53018" spans="71:72" x14ac:dyDescent="0.2">
      <c r="BS53018" s="152"/>
      <c r="BT53018" s="153"/>
    </row>
    <row r="53019" spans="71:72" x14ac:dyDescent="0.2">
      <c r="BS53019" s="152"/>
      <c r="BT53019" s="153"/>
    </row>
    <row r="53020" spans="71:72" x14ac:dyDescent="0.2">
      <c r="BS53020" s="152"/>
      <c r="BT53020" s="153"/>
    </row>
    <row r="53021" spans="71:72" x14ac:dyDescent="0.2">
      <c r="BS53021" s="152"/>
      <c r="BT53021" s="153"/>
    </row>
    <row r="53022" spans="71:72" x14ac:dyDescent="0.2">
      <c r="BS53022" s="152"/>
      <c r="BT53022" s="153"/>
    </row>
    <row r="53023" spans="71:72" x14ac:dyDescent="0.2">
      <c r="BS53023" s="152"/>
      <c r="BT53023" s="153"/>
    </row>
    <row r="53024" spans="71:72" x14ac:dyDescent="0.2">
      <c r="BS53024" s="152"/>
      <c r="BT53024" s="153"/>
    </row>
    <row r="53025" spans="71:72" x14ac:dyDescent="0.2">
      <c r="BS53025" s="152"/>
      <c r="BT53025" s="153"/>
    </row>
    <row r="53026" spans="71:72" x14ac:dyDescent="0.2">
      <c r="BS53026" s="152"/>
      <c r="BT53026" s="153"/>
    </row>
    <row r="53027" spans="71:72" x14ac:dyDescent="0.2">
      <c r="BS53027" s="152"/>
      <c r="BT53027" s="153"/>
    </row>
    <row r="53028" spans="71:72" x14ac:dyDescent="0.2">
      <c r="BS53028" s="152"/>
      <c r="BT53028" s="153"/>
    </row>
    <row r="53029" spans="71:72" x14ac:dyDescent="0.2">
      <c r="BS53029" s="152"/>
      <c r="BT53029" s="153"/>
    </row>
    <row r="53030" spans="71:72" x14ac:dyDescent="0.2">
      <c r="BS53030" s="152"/>
      <c r="BT53030" s="153"/>
    </row>
    <row r="53031" spans="71:72" x14ac:dyDescent="0.2">
      <c r="BS53031" s="152"/>
      <c r="BT53031" s="153"/>
    </row>
    <row r="53032" spans="71:72" x14ac:dyDescent="0.2">
      <c r="BS53032" s="152"/>
      <c r="BT53032" s="153"/>
    </row>
    <row r="53033" spans="71:72" x14ac:dyDescent="0.2">
      <c r="BS53033" s="152"/>
      <c r="BT53033" s="153"/>
    </row>
    <row r="53034" spans="71:72" x14ac:dyDescent="0.2">
      <c r="BS53034" s="152"/>
      <c r="BT53034" s="153"/>
    </row>
    <row r="53035" spans="71:72" x14ac:dyDescent="0.2">
      <c r="BS53035" s="152"/>
      <c r="BT53035" s="153"/>
    </row>
    <row r="53036" spans="71:72" x14ac:dyDescent="0.2">
      <c r="BS53036" s="152"/>
      <c r="BT53036" s="153"/>
    </row>
    <row r="53037" spans="71:72" x14ac:dyDescent="0.2">
      <c r="BS53037" s="152"/>
      <c r="BT53037" s="153"/>
    </row>
    <row r="53038" spans="71:72" x14ac:dyDescent="0.2">
      <c r="BS53038" s="152"/>
      <c r="BT53038" s="153"/>
    </row>
    <row r="53039" spans="71:72" x14ac:dyDescent="0.2">
      <c r="BS53039" s="152"/>
      <c r="BT53039" s="153"/>
    </row>
    <row r="53040" spans="71:72" x14ac:dyDescent="0.2">
      <c r="BS53040" s="152"/>
      <c r="BT53040" s="153"/>
    </row>
    <row r="53041" spans="71:72" x14ac:dyDescent="0.2">
      <c r="BS53041" s="152"/>
      <c r="BT53041" s="153"/>
    </row>
    <row r="53042" spans="71:72" x14ac:dyDescent="0.2">
      <c r="BS53042" s="152"/>
      <c r="BT53042" s="153"/>
    </row>
    <row r="53043" spans="71:72" x14ac:dyDescent="0.2">
      <c r="BS53043" s="152"/>
      <c r="BT53043" s="153"/>
    </row>
    <row r="53044" spans="71:72" x14ac:dyDescent="0.2">
      <c r="BS53044" s="152"/>
      <c r="BT53044" s="153"/>
    </row>
    <row r="53045" spans="71:72" x14ac:dyDescent="0.2">
      <c r="BS53045" s="152"/>
      <c r="BT53045" s="153"/>
    </row>
    <row r="53046" spans="71:72" x14ac:dyDescent="0.2">
      <c r="BS53046" s="152"/>
      <c r="BT53046" s="153"/>
    </row>
    <row r="53047" spans="71:72" x14ac:dyDescent="0.2">
      <c r="BS53047" s="152"/>
      <c r="BT53047" s="153"/>
    </row>
    <row r="53048" spans="71:72" x14ac:dyDescent="0.2">
      <c r="BS53048" s="152"/>
      <c r="BT53048" s="153"/>
    </row>
    <row r="53049" spans="71:72" x14ac:dyDescent="0.2">
      <c r="BS53049" s="152"/>
      <c r="BT53049" s="153"/>
    </row>
    <row r="53050" spans="71:72" x14ac:dyDescent="0.2">
      <c r="BS53050" s="152"/>
      <c r="BT53050" s="153"/>
    </row>
    <row r="53051" spans="71:72" x14ac:dyDescent="0.2">
      <c r="BS53051" s="152"/>
      <c r="BT53051" s="153"/>
    </row>
    <row r="53052" spans="71:72" x14ac:dyDescent="0.2">
      <c r="BS53052" s="152"/>
      <c r="BT53052" s="153"/>
    </row>
    <row r="53053" spans="71:72" x14ac:dyDescent="0.2">
      <c r="BS53053" s="152"/>
      <c r="BT53053" s="153"/>
    </row>
    <row r="53054" spans="71:72" x14ac:dyDescent="0.2">
      <c r="BS53054" s="152"/>
      <c r="BT53054" s="153"/>
    </row>
    <row r="53055" spans="71:72" x14ac:dyDescent="0.2">
      <c r="BS53055" s="152"/>
      <c r="BT53055" s="153"/>
    </row>
    <row r="53056" spans="71:72" x14ac:dyDescent="0.2">
      <c r="BS53056" s="152"/>
      <c r="BT53056" s="153"/>
    </row>
    <row r="53057" spans="71:72" x14ac:dyDescent="0.2">
      <c r="BS53057" s="152"/>
      <c r="BT53057" s="153"/>
    </row>
    <row r="53058" spans="71:72" x14ac:dyDescent="0.2">
      <c r="BS53058" s="152"/>
      <c r="BT53058" s="153"/>
    </row>
    <row r="53059" spans="71:72" x14ac:dyDescent="0.2">
      <c r="BS53059" s="152"/>
      <c r="BT53059" s="153"/>
    </row>
    <row r="53060" spans="71:72" x14ac:dyDescent="0.2">
      <c r="BS53060" s="152"/>
      <c r="BT53060" s="153"/>
    </row>
    <row r="53061" spans="71:72" x14ac:dyDescent="0.2">
      <c r="BS53061" s="152"/>
      <c r="BT53061" s="153"/>
    </row>
    <row r="53062" spans="71:72" x14ac:dyDescent="0.2">
      <c r="BS53062" s="152"/>
      <c r="BT53062" s="153"/>
    </row>
    <row r="53063" spans="71:72" x14ac:dyDescent="0.2">
      <c r="BS53063" s="152"/>
      <c r="BT53063" s="153"/>
    </row>
    <row r="53064" spans="71:72" x14ac:dyDescent="0.2">
      <c r="BS53064" s="152"/>
      <c r="BT53064" s="153"/>
    </row>
    <row r="53065" spans="71:72" x14ac:dyDescent="0.2">
      <c r="BS53065" s="152"/>
      <c r="BT53065" s="153"/>
    </row>
    <row r="53066" spans="71:72" x14ac:dyDescent="0.2">
      <c r="BS53066" s="152"/>
      <c r="BT53066" s="153"/>
    </row>
    <row r="53067" spans="71:72" x14ac:dyDescent="0.2">
      <c r="BS53067" s="152"/>
      <c r="BT53067" s="153"/>
    </row>
    <row r="53068" spans="71:72" x14ac:dyDescent="0.2">
      <c r="BS53068" s="152"/>
      <c r="BT53068" s="153"/>
    </row>
    <row r="53069" spans="71:72" x14ac:dyDescent="0.2">
      <c r="BS53069" s="152"/>
      <c r="BT53069" s="153"/>
    </row>
    <row r="53070" spans="71:72" x14ac:dyDescent="0.2">
      <c r="BS53070" s="152"/>
      <c r="BT53070" s="153"/>
    </row>
    <row r="53071" spans="71:72" x14ac:dyDescent="0.2">
      <c r="BS53071" s="152"/>
      <c r="BT53071" s="153"/>
    </row>
    <row r="53072" spans="71:72" x14ac:dyDescent="0.2">
      <c r="BS53072" s="152"/>
      <c r="BT53072" s="153"/>
    </row>
    <row r="53073" spans="71:72" x14ac:dyDescent="0.2">
      <c r="BS53073" s="152"/>
      <c r="BT53073" s="153"/>
    </row>
    <row r="53074" spans="71:72" x14ac:dyDescent="0.2">
      <c r="BS53074" s="152"/>
      <c r="BT53074" s="153"/>
    </row>
    <row r="53075" spans="71:72" x14ac:dyDescent="0.2">
      <c r="BS53075" s="152"/>
      <c r="BT53075" s="153"/>
    </row>
    <row r="53076" spans="71:72" x14ac:dyDescent="0.2">
      <c r="BS53076" s="152"/>
      <c r="BT53076" s="153"/>
    </row>
    <row r="53077" spans="71:72" x14ac:dyDescent="0.2">
      <c r="BS53077" s="152"/>
      <c r="BT53077" s="153"/>
    </row>
    <row r="53078" spans="71:72" x14ac:dyDescent="0.2">
      <c r="BS53078" s="152"/>
      <c r="BT53078" s="153"/>
    </row>
    <row r="53079" spans="71:72" x14ac:dyDescent="0.2">
      <c r="BS53079" s="152"/>
      <c r="BT53079" s="153"/>
    </row>
    <row r="53080" spans="71:72" x14ac:dyDescent="0.2">
      <c r="BS53080" s="152"/>
      <c r="BT53080" s="153"/>
    </row>
    <row r="53081" spans="71:72" x14ac:dyDescent="0.2">
      <c r="BS53081" s="152"/>
      <c r="BT53081" s="153"/>
    </row>
    <row r="53082" spans="71:72" x14ac:dyDescent="0.2">
      <c r="BS53082" s="152"/>
      <c r="BT53082" s="153"/>
    </row>
    <row r="53083" spans="71:72" x14ac:dyDescent="0.2">
      <c r="BS53083" s="152"/>
      <c r="BT53083" s="153"/>
    </row>
    <row r="53084" spans="71:72" x14ac:dyDescent="0.2">
      <c r="BS53084" s="152"/>
      <c r="BT53084" s="153"/>
    </row>
    <row r="53085" spans="71:72" x14ac:dyDescent="0.2">
      <c r="BS53085" s="152"/>
      <c r="BT53085" s="153"/>
    </row>
    <row r="53086" spans="71:72" x14ac:dyDescent="0.2">
      <c r="BS53086" s="152"/>
      <c r="BT53086" s="153"/>
    </row>
    <row r="53087" spans="71:72" x14ac:dyDescent="0.2">
      <c r="BS53087" s="152"/>
      <c r="BT53087" s="153"/>
    </row>
    <row r="53088" spans="71:72" x14ac:dyDescent="0.2">
      <c r="BS53088" s="152"/>
      <c r="BT53088" s="153"/>
    </row>
    <row r="53089" spans="71:72" x14ac:dyDescent="0.2">
      <c r="BS53089" s="152"/>
      <c r="BT53089" s="153"/>
    </row>
    <row r="53090" spans="71:72" x14ac:dyDescent="0.2">
      <c r="BS53090" s="152"/>
      <c r="BT53090" s="153"/>
    </row>
    <row r="53091" spans="71:72" x14ac:dyDescent="0.2">
      <c r="BS53091" s="152"/>
      <c r="BT53091" s="153"/>
    </row>
    <row r="53092" spans="71:72" x14ac:dyDescent="0.2">
      <c r="BS53092" s="152"/>
      <c r="BT53092" s="153"/>
    </row>
    <row r="53093" spans="71:72" x14ac:dyDescent="0.2">
      <c r="BS53093" s="152"/>
      <c r="BT53093" s="153"/>
    </row>
    <row r="53094" spans="71:72" x14ac:dyDescent="0.2">
      <c r="BS53094" s="152"/>
      <c r="BT53094" s="153"/>
    </row>
    <row r="53095" spans="71:72" x14ac:dyDescent="0.2">
      <c r="BS53095" s="152"/>
      <c r="BT53095" s="153"/>
    </row>
    <row r="53096" spans="71:72" x14ac:dyDescent="0.2">
      <c r="BS53096" s="152"/>
      <c r="BT53096" s="153"/>
    </row>
    <row r="53097" spans="71:72" x14ac:dyDescent="0.2">
      <c r="BS53097" s="152"/>
      <c r="BT53097" s="153"/>
    </row>
    <row r="53098" spans="71:72" x14ac:dyDescent="0.2">
      <c r="BS53098" s="152"/>
      <c r="BT53098" s="153"/>
    </row>
    <row r="53099" spans="71:72" x14ac:dyDescent="0.2">
      <c r="BS53099" s="152"/>
      <c r="BT53099" s="153"/>
    </row>
    <row r="53100" spans="71:72" x14ac:dyDescent="0.2">
      <c r="BS53100" s="152"/>
      <c r="BT53100" s="153"/>
    </row>
    <row r="53101" spans="71:72" x14ac:dyDescent="0.2">
      <c r="BS53101" s="152"/>
      <c r="BT53101" s="153"/>
    </row>
    <row r="53102" spans="71:72" x14ac:dyDescent="0.2">
      <c r="BS53102" s="152"/>
      <c r="BT53102" s="153"/>
    </row>
    <row r="53103" spans="71:72" x14ac:dyDescent="0.2">
      <c r="BS53103" s="152"/>
      <c r="BT53103" s="153"/>
    </row>
    <row r="53104" spans="71:72" x14ac:dyDescent="0.2">
      <c r="BS53104" s="152"/>
      <c r="BT53104" s="153"/>
    </row>
    <row r="53105" spans="71:72" x14ac:dyDescent="0.2">
      <c r="BS53105" s="152"/>
      <c r="BT53105" s="153"/>
    </row>
    <row r="53106" spans="71:72" x14ac:dyDescent="0.2">
      <c r="BS53106" s="152"/>
      <c r="BT53106" s="153"/>
    </row>
    <row r="53107" spans="71:72" x14ac:dyDescent="0.2">
      <c r="BS53107" s="152"/>
      <c r="BT53107" s="153"/>
    </row>
    <row r="53108" spans="71:72" x14ac:dyDescent="0.2">
      <c r="BS53108" s="152"/>
      <c r="BT53108" s="153"/>
    </row>
    <row r="53109" spans="71:72" x14ac:dyDescent="0.2">
      <c r="BS53109" s="152"/>
      <c r="BT53109" s="153"/>
    </row>
    <row r="53110" spans="71:72" x14ac:dyDescent="0.2">
      <c r="BS53110" s="152"/>
      <c r="BT53110" s="153"/>
    </row>
    <row r="53111" spans="71:72" x14ac:dyDescent="0.2">
      <c r="BS53111" s="152"/>
      <c r="BT53111" s="153"/>
    </row>
    <row r="53112" spans="71:72" x14ac:dyDescent="0.2">
      <c r="BS53112" s="152"/>
      <c r="BT53112" s="153"/>
    </row>
    <row r="53113" spans="71:72" x14ac:dyDescent="0.2">
      <c r="BS53113" s="152"/>
      <c r="BT53113" s="153"/>
    </row>
    <row r="53114" spans="71:72" x14ac:dyDescent="0.2">
      <c r="BS53114" s="152"/>
      <c r="BT53114" s="153"/>
    </row>
    <row r="53115" spans="71:72" x14ac:dyDescent="0.2">
      <c r="BS53115" s="152"/>
      <c r="BT53115" s="153"/>
    </row>
    <row r="53116" spans="71:72" x14ac:dyDescent="0.2">
      <c r="BS53116" s="152"/>
      <c r="BT53116" s="153"/>
    </row>
    <row r="53117" spans="71:72" x14ac:dyDescent="0.2">
      <c r="BS53117" s="152"/>
      <c r="BT53117" s="153"/>
    </row>
    <row r="53118" spans="71:72" x14ac:dyDescent="0.2">
      <c r="BS53118" s="152"/>
      <c r="BT53118" s="153"/>
    </row>
    <row r="53119" spans="71:72" x14ac:dyDescent="0.2">
      <c r="BS53119" s="152"/>
      <c r="BT53119" s="153"/>
    </row>
    <row r="53120" spans="71:72" x14ac:dyDescent="0.2">
      <c r="BS53120" s="152"/>
      <c r="BT53120" s="153"/>
    </row>
    <row r="53121" spans="71:72" x14ac:dyDescent="0.2">
      <c r="BS53121" s="152"/>
      <c r="BT53121" s="153"/>
    </row>
    <row r="53122" spans="71:72" x14ac:dyDescent="0.2">
      <c r="BS53122" s="152"/>
      <c r="BT53122" s="153"/>
    </row>
    <row r="53123" spans="71:72" x14ac:dyDescent="0.2">
      <c r="BS53123" s="152"/>
      <c r="BT53123" s="153"/>
    </row>
    <row r="53124" spans="71:72" x14ac:dyDescent="0.2">
      <c r="BS53124" s="152"/>
      <c r="BT53124" s="153"/>
    </row>
    <row r="53125" spans="71:72" x14ac:dyDescent="0.2">
      <c r="BS53125" s="152"/>
      <c r="BT53125" s="153"/>
    </row>
    <row r="53126" spans="71:72" x14ac:dyDescent="0.2">
      <c r="BS53126" s="152"/>
      <c r="BT53126" s="153"/>
    </row>
    <row r="53127" spans="71:72" x14ac:dyDescent="0.2">
      <c r="BS53127" s="152"/>
      <c r="BT53127" s="153"/>
    </row>
    <row r="53128" spans="71:72" x14ac:dyDescent="0.2">
      <c r="BS53128" s="152"/>
      <c r="BT53128" s="153"/>
    </row>
    <row r="53129" spans="71:72" x14ac:dyDescent="0.2">
      <c r="BS53129" s="152"/>
      <c r="BT53129" s="153"/>
    </row>
    <row r="53130" spans="71:72" x14ac:dyDescent="0.2">
      <c r="BS53130" s="152"/>
      <c r="BT53130" s="153"/>
    </row>
    <row r="53131" spans="71:72" x14ac:dyDescent="0.2">
      <c r="BS53131" s="152"/>
      <c r="BT53131" s="153"/>
    </row>
    <row r="53132" spans="71:72" x14ac:dyDescent="0.2">
      <c r="BS53132" s="152"/>
      <c r="BT53132" s="153"/>
    </row>
    <row r="53133" spans="71:72" x14ac:dyDescent="0.2">
      <c r="BS53133" s="152"/>
      <c r="BT53133" s="153"/>
    </row>
    <row r="53134" spans="71:72" x14ac:dyDescent="0.2">
      <c r="BS53134" s="152"/>
      <c r="BT53134" s="153"/>
    </row>
    <row r="53135" spans="71:72" x14ac:dyDescent="0.2">
      <c r="BS53135" s="152"/>
      <c r="BT53135" s="153"/>
    </row>
    <row r="53136" spans="71:72" x14ac:dyDescent="0.2">
      <c r="BS53136" s="152"/>
      <c r="BT53136" s="153"/>
    </row>
    <row r="53137" spans="71:72" x14ac:dyDescent="0.2">
      <c r="BS53137" s="152"/>
      <c r="BT53137" s="153"/>
    </row>
    <row r="53138" spans="71:72" x14ac:dyDescent="0.2">
      <c r="BS53138" s="152"/>
      <c r="BT53138" s="153"/>
    </row>
    <row r="53139" spans="71:72" x14ac:dyDescent="0.2">
      <c r="BS53139" s="152"/>
      <c r="BT53139" s="153"/>
    </row>
    <row r="53140" spans="71:72" x14ac:dyDescent="0.2">
      <c r="BS53140" s="152"/>
      <c r="BT53140" s="153"/>
    </row>
    <row r="53141" spans="71:72" x14ac:dyDescent="0.2">
      <c r="BS53141" s="152"/>
      <c r="BT53141" s="153"/>
    </row>
    <row r="53142" spans="71:72" x14ac:dyDescent="0.2">
      <c r="BS53142" s="152"/>
      <c r="BT53142" s="153"/>
    </row>
    <row r="53143" spans="71:72" x14ac:dyDescent="0.2">
      <c r="BS53143" s="152"/>
      <c r="BT53143" s="153"/>
    </row>
    <row r="53144" spans="71:72" x14ac:dyDescent="0.2">
      <c r="BS53144" s="152"/>
      <c r="BT53144" s="153"/>
    </row>
    <row r="53145" spans="71:72" x14ac:dyDescent="0.2">
      <c r="BS53145" s="152"/>
      <c r="BT53145" s="153"/>
    </row>
    <row r="53146" spans="71:72" x14ac:dyDescent="0.2">
      <c r="BS53146" s="152"/>
      <c r="BT53146" s="153"/>
    </row>
    <row r="53147" spans="71:72" x14ac:dyDescent="0.2">
      <c r="BS53147" s="152"/>
      <c r="BT53147" s="153"/>
    </row>
    <row r="53148" spans="71:72" x14ac:dyDescent="0.2">
      <c r="BS53148" s="152"/>
      <c r="BT53148" s="153"/>
    </row>
    <row r="53149" spans="71:72" x14ac:dyDescent="0.2">
      <c r="BS53149" s="152"/>
      <c r="BT53149" s="153"/>
    </row>
    <row r="53150" spans="71:72" x14ac:dyDescent="0.2">
      <c r="BS53150" s="152"/>
      <c r="BT53150" s="153"/>
    </row>
    <row r="53151" spans="71:72" x14ac:dyDescent="0.2">
      <c r="BS53151" s="152"/>
      <c r="BT53151" s="153"/>
    </row>
    <row r="53152" spans="71:72" x14ac:dyDescent="0.2">
      <c r="BS53152" s="152"/>
      <c r="BT53152" s="153"/>
    </row>
    <row r="53153" spans="71:72" x14ac:dyDescent="0.2">
      <c r="BS53153" s="152"/>
      <c r="BT53153" s="153"/>
    </row>
    <row r="53154" spans="71:72" x14ac:dyDescent="0.2">
      <c r="BS53154" s="152"/>
      <c r="BT53154" s="153"/>
    </row>
    <row r="53155" spans="71:72" x14ac:dyDescent="0.2">
      <c r="BS53155" s="152"/>
      <c r="BT53155" s="153"/>
    </row>
    <row r="53156" spans="71:72" x14ac:dyDescent="0.2">
      <c r="BS53156" s="152"/>
      <c r="BT53156" s="153"/>
    </row>
    <row r="53157" spans="71:72" x14ac:dyDescent="0.2">
      <c r="BS53157" s="152"/>
      <c r="BT53157" s="153"/>
    </row>
    <row r="53158" spans="71:72" x14ac:dyDescent="0.2">
      <c r="BS53158" s="152"/>
      <c r="BT53158" s="153"/>
    </row>
    <row r="53159" spans="71:72" x14ac:dyDescent="0.2">
      <c r="BS53159" s="152"/>
      <c r="BT53159" s="153"/>
    </row>
    <row r="53160" spans="71:72" x14ac:dyDescent="0.2">
      <c r="BS53160" s="152"/>
      <c r="BT53160" s="153"/>
    </row>
    <row r="53161" spans="71:72" x14ac:dyDescent="0.2">
      <c r="BS53161" s="152"/>
      <c r="BT53161" s="153"/>
    </row>
    <row r="53162" spans="71:72" x14ac:dyDescent="0.2">
      <c r="BS53162" s="152"/>
      <c r="BT53162" s="153"/>
    </row>
    <row r="53163" spans="71:72" x14ac:dyDescent="0.2">
      <c r="BS53163" s="152"/>
      <c r="BT53163" s="153"/>
    </row>
    <row r="53164" spans="71:72" x14ac:dyDescent="0.2">
      <c r="BS53164" s="152"/>
      <c r="BT53164" s="153"/>
    </row>
    <row r="53165" spans="71:72" x14ac:dyDescent="0.2">
      <c r="BS53165" s="152"/>
      <c r="BT53165" s="153"/>
    </row>
    <row r="53166" spans="71:72" x14ac:dyDescent="0.2">
      <c r="BS53166" s="152"/>
      <c r="BT53166" s="153"/>
    </row>
    <row r="53167" spans="71:72" x14ac:dyDescent="0.2">
      <c r="BS53167" s="152"/>
      <c r="BT53167" s="153"/>
    </row>
    <row r="53168" spans="71:72" x14ac:dyDescent="0.2">
      <c r="BS53168" s="152"/>
      <c r="BT53168" s="153"/>
    </row>
    <row r="53169" spans="71:72" x14ac:dyDescent="0.2">
      <c r="BS53169" s="152"/>
      <c r="BT53169" s="153"/>
    </row>
    <row r="53170" spans="71:72" x14ac:dyDescent="0.2">
      <c r="BS53170" s="152"/>
      <c r="BT53170" s="153"/>
    </row>
    <row r="53171" spans="71:72" x14ac:dyDescent="0.2">
      <c r="BS53171" s="152"/>
      <c r="BT53171" s="153"/>
    </row>
    <row r="53172" spans="71:72" x14ac:dyDescent="0.2">
      <c r="BS53172" s="152"/>
      <c r="BT53172" s="153"/>
    </row>
    <row r="53173" spans="71:72" x14ac:dyDescent="0.2">
      <c r="BS53173" s="152"/>
      <c r="BT53173" s="153"/>
    </row>
    <row r="53174" spans="71:72" x14ac:dyDescent="0.2">
      <c r="BS53174" s="152"/>
      <c r="BT53174" s="153"/>
    </row>
    <row r="53175" spans="71:72" x14ac:dyDescent="0.2">
      <c r="BS53175" s="152"/>
      <c r="BT53175" s="153"/>
    </row>
    <row r="53176" spans="71:72" x14ac:dyDescent="0.2">
      <c r="BS53176" s="152"/>
      <c r="BT53176" s="153"/>
    </row>
    <row r="53177" spans="71:72" x14ac:dyDescent="0.2">
      <c r="BS53177" s="152"/>
      <c r="BT53177" s="153"/>
    </row>
    <row r="53178" spans="71:72" x14ac:dyDescent="0.2">
      <c r="BS53178" s="152"/>
      <c r="BT53178" s="153"/>
    </row>
    <row r="53179" spans="71:72" x14ac:dyDescent="0.2">
      <c r="BS53179" s="152"/>
      <c r="BT53179" s="153"/>
    </row>
    <row r="53180" spans="71:72" x14ac:dyDescent="0.2">
      <c r="BS53180" s="152"/>
      <c r="BT53180" s="153"/>
    </row>
    <row r="53181" spans="71:72" x14ac:dyDescent="0.2">
      <c r="BS53181" s="152"/>
      <c r="BT53181" s="153"/>
    </row>
    <row r="53182" spans="71:72" x14ac:dyDescent="0.2">
      <c r="BS53182" s="152"/>
      <c r="BT53182" s="153"/>
    </row>
    <row r="53183" spans="71:72" x14ac:dyDescent="0.2">
      <c r="BS53183" s="152"/>
      <c r="BT53183" s="153"/>
    </row>
    <row r="53184" spans="71:72" x14ac:dyDescent="0.2">
      <c r="BS53184" s="152"/>
      <c r="BT53184" s="153"/>
    </row>
    <row r="53185" spans="71:72" x14ac:dyDescent="0.2">
      <c r="BS53185" s="152"/>
      <c r="BT53185" s="153"/>
    </row>
    <row r="53186" spans="71:72" x14ac:dyDescent="0.2">
      <c r="BS53186" s="152"/>
      <c r="BT53186" s="153"/>
    </row>
    <row r="53187" spans="71:72" x14ac:dyDescent="0.2">
      <c r="BS53187" s="152"/>
      <c r="BT53187" s="153"/>
    </row>
    <row r="53188" spans="71:72" x14ac:dyDescent="0.2">
      <c r="BS53188" s="152"/>
      <c r="BT53188" s="153"/>
    </row>
    <row r="53189" spans="71:72" x14ac:dyDescent="0.2">
      <c r="BS53189" s="152"/>
      <c r="BT53189" s="153"/>
    </row>
    <row r="53190" spans="71:72" x14ac:dyDescent="0.2">
      <c r="BS53190" s="152"/>
      <c r="BT53190" s="153"/>
    </row>
    <row r="53191" spans="71:72" x14ac:dyDescent="0.2">
      <c r="BS53191" s="152"/>
      <c r="BT53191" s="153"/>
    </row>
    <row r="53192" spans="71:72" x14ac:dyDescent="0.2">
      <c r="BS53192" s="152"/>
      <c r="BT53192" s="153"/>
    </row>
    <row r="53193" spans="71:72" x14ac:dyDescent="0.2">
      <c r="BS53193" s="152"/>
      <c r="BT53193" s="153"/>
    </row>
    <row r="53194" spans="71:72" x14ac:dyDescent="0.2">
      <c r="BS53194" s="152"/>
      <c r="BT53194" s="153"/>
    </row>
    <row r="53195" spans="71:72" x14ac:dyDescent="0.2">
      <c r="BS53195" s="152"/>
      <c r="BT53195" s="153"/>
    </row>
    <row r="53196" spans="71:72" x14ac:dyDescent="0.2">
      <c r="BS53196" s="152"/>
      <c r="BT53196" s="153"/>
    </row>
    <row r="53197" spans="71:72" x14ac:dyDescent="0.2">
      <c r="BS53197" s="152"/>
      <c r="BT53197" s="153"/>
    </row>
    <row r="53198" spans="71:72" x14ac:dyDescent="0.2">
      <c r="BS53198" s="152"/>
      <c r="BT53198" s="153"/>
    </row>
    <row r="53199" spans="71:72" x14ac:dyDescent="0.2">
      <c r="BS53199" s="152"/>
      <c r="BT53199" s="153"/>
    </row>
    <row r="53200" spans="71:72" x14ac:dyDescent="0.2">
      <c r="BS53200" s="152"/>
      <c r="BT53200" s="153"/>
    </row>
    <row r="53201" spans="71:72" x14ac:dyDescent="0.2">
      <c r="BS53201" s="152"/>
      <c r="BT53201" s="153"/>
    </row>
    <row r="53202" spans="71:72" x14ac:dyDescent="0.2">
      <c r="BS53202" s="152"/>
      <c r="BT53202" s="153"/>
    </row>
    <row r="53203" spans="71:72" x14ac:dyDescent="0.2">
      <c r="BS53203" s="152"/>
      <c r="BT53203" s="153"/>
    </row>
    <row r="53204" spans="71:72" x14ac:dyDescent="0.2">
      <c r="BS53204" s="152"/>
      <c r="BT53204" s="153"/>
    </row>
    <row r="53205" spans="71:72" x14ac:dyDescent="0.2">
      <c r="BS53205" s="152"/>
      <c r="BT53205" s="153"/>
    </row>
    <row r="53206" spans="71:72" x14ac:dyDescent="0.2">
      <c r="BS53206" s="152"/>
      <c r="BT53206" s="153"/>
    </row>
    <row r="53207" spans="71:72" x14ac:dyDescent="0.2">
      <c r="BS53207" s="152"/>
      <c r="BT53207" s="153"/>
    </row>
    <row r="53208" spans="71:72" x14ac:dyDescent="0.2">
      <c r="BS53208" s="152"/>
      <c r="BT53208" s="153"/>
    </row>
    <row r="53209" spans="71:72" x14ac:dyDescent="0.2">
      <c r="BS53209" s="152"/>
      <c r="BT53209" s="153"/>
    </row>
    <row r="53210" spans="71:72" x14ac:dyDescent="0.2">
      <c r="BS53210" s="152"/>
      <c r="BT53210" s="153"/>
    </row>
    <row r="53211" spans="71:72" x14ac:dyDescent="0.2">
      <c r="BS53211" s="152"/>
      <c r="BT53211" s="153"/>
    </row>
    <row r="53212" spans="71:72" x14ac:dyDescent="0.2">
      <c r="BS53212" s="152"/>
      <c r="BT53212" s="153"/>
    </row>
    <row r="53213" spans="71:72" x14ac:dyDescent="0.2">
      <c r="BS53213" s="152"/>
      <c r="BT53213" s="153"/>
    </row>
    <row r="53214" spans="71:72" x14ac:dyDescent="0.2">
      <c r="BS53214" s="152"/>
      <c r="BT53214" s="153"/>
    </row>
    <row r="53215" spans="71:72" x14ac:dyDescent="0.2">
      <c r="BS53215" s="152"/>
      <c r="BT53215" s="153"/>
    </row>
    <row r="53216" spans="71:72" x14ac:dyDescent="0.2">
      <c r="BS53216" s="152"/>
      <c r="BT53216" s="153"/>
    </row>
    <row r="53217" spans="71:72" x14ac:dyDescent="0.2">
      <c r="BS53217" s="152"/>
      <c r="BT53217" s="153"/>
    </row>
    <row r="53218" spans="71:72" x14ac:dyDescent="0.2">
      <c r="BS53218" s="152"/>
      <c r="BT53218" s="153"/>
    </row>
    <row r="53219" spans="71:72" x14ac:dyDescent="0.2">
      <c r="BS53219" s="152"/>
      <c r="BT53219" s="153"/>
    </row>
    <row r="53220" spans="71:72" x14ac:dyDescent="0.2">
      <c r="BS53220" s="152"/>
      <c r="BT53220" s="153"/>
    </row>
    <row r="53221" spans="71:72" x14ac:dyDescent="0.2">
      <c r="BS53221" s="152"/>
      <c r="BT53221" s="153"/>
    </row>
    <row r="53222" spans="71:72" x14ac:dyDescent="0.2">
      <c r="BS53222" s="152"/>
      <c r="BT53222" s="153"/>
    </row>
    <row r="53223" spans="71:72" x14ac:dyDescent="0.2">
      <c r="BS53223" s="152"/>
      <c r="BT53223" s="153"/>
    </row>
    <row r="53224" spans="71:72" x14ac:dyDescent="0.2">
      <c r="BS53224" s="152"/>
      <c r="BT53224" s="153"/>
    </row>
    <row r="53225" spans="71:72" x14ac:dyDescent="0.2">
      <c r="BS53225" s="152"/>
      <c r="BT53225" s="153"/>
    </row>
    <row r="53226" spans="71:72" x14ac:dyDescent="0.2">
      <c r="BS53226" s="152"/>
      <c r="BT53226" s="153"/>
    </row>
    <row r="53227" spans="71:72" x14ac:dyDescent="0.2">
      <c r="BS53227" s="152"/>
      <c r="BT53227" s="153"/>
    </row>
    <row r="53228" spans="71:72" x14ac:dyDescent="0.2">
      <c r="BS53228" s="152"/>
      <c r="BT53228" s="153"/>
    </row>
    <row r="53229" spans="71:72" x14ac:dyDescent="0.2">
      <c r="BS53229" s="152"/>
      <c r="BT53229" s="153"/>
    </row>
    <row r="53230" spans="71:72" x14ac:dyDescent="0.2">
      <c r="BS53230" s="152"/>
      <c r="BT53230" s="153"/>
    </row>
    <row r="53231" spans="71:72" x14ac:dyDescent="0.2">
      <c r="BS53231" s="152"/>
      <c r="BT53231" s="153"/>
    </row>
    <row r="53232" spans="71:72" x14ac:dyDescent="0.2">
      <c r="BS53232" s="152"/>
      <c r="BT53232" s="153"/>
    </row>
    <row r="53233" spans="71:72" x14ac:dyDescent="0.2">
      <c r="BS53233" s="152"/>
      <c r="BT53233" s="153"/>
    </row>
    <row r="53234" spans="71:72" x14ac:dyDescent="0.2">
      <c r="BS53234" s="152"/>
      <c r="BT53234" s="153"/>
    </row>
    <row r="53235" spans="71:72" x14ac:dyDescent="0.2">
      <c r="BS53235" s="152"/>
      <c r="BT53235" s="153"/>
    </row>
    <row r="53236" spans="71:72" x14ac:dyDescent="0.2">
      <c r="BS53236" s="152"/>
      <c r="BT53236" s="153"/>
    </row>
    <row r="53237" spans="71:72" x14ac:dyDescent="0.2">
      <c r="BS53237" s="152"/>
      <c r="BT53237" s="153"/>
    </row>
    <row r="53238" spans="71:72" x14ac:dyDescent="0.2">
      <c r="BS53238" s="152"/>
      <c r="BT53238" s="153"/>
    </row>
    <row r="53239" spans="71:72" x14ac:dyDescent="0.2">
      <c r="BS53239" s="152"/>
      <c r="BT53239" s="153"/>
    </row>
    <row r="53240" spans="71:72" x14ac:dyDescent="0.2">
      <c r="BS53240" s="152"/>
      <c r="BT53240" s="153"/>
    </row>
    <row r="53241" spans="71:72" x14ac:dyDescent="0.2">
      <c r="BS53241" s="152"/>
      <c r="BT53241" s="153"/>
    </row>
    <row r="53242" spans="71:72" x14ac:dyDescent="0.2">
      <c r="BS53242" s="152"/>
      <c r="BT53242" s="153"/>
    </row>
    <row r="53243" spans="71:72" x14ac:dyDescent="0.2">
      <c r="BS53243" s="152"/>
      <c r="BT53243" s="153"/>
    </row>
    <row r="53244" spans="71:72" x14ac:dyDescent="0.2">
      <c r="BS53244" s="152"/>
      <c r="BT53244" s="153"/>
    </row>
    <row r="53245" spans="71:72" x14ac:dyDescent="0.2">
      <c r="BS53245" s="152"/>
      <c r="BT53245" s="153"/>
    </row>
    <row r="53246" spans="71:72" x14ac:dyDescent="0.2">
      <c r="BS53246" s="152"/>
      <c r="BT53246" s="153"/>
    </row>
    <row r="53247" spans="71:72" x14ac:dyDescent="0.2">
      <c r="BS53247" s="152"/>
      <c r="BT53247" s="153"/>
    </row>
    <row r="53248" spans="71:72" x14ac:dyDescent="0.2">
      <c r="BS53248" s="152"/>
      <c r="BT53248" s="153"/>
    </row>
    <row r="53249" spans="71:72" x14ac:dyDescent="0.2">
      <c r="BS53249" s="152"/>
      <c r="BT53249" s="153"/>
    </row>
    <row r="53250" spans="71:72" x14ac:dyDescent="0.2">
      <c r="BS53250" s="152"/>
      <c r="BT53250" s="153"/>
    </row>
    <row r="53251" spans="71:72" x14ac:dyDescent="0.2">
      <c r="BS53251" s="152"/>
      <c r="BT53251" s="153"/>
    </row>
    <row r="53252" spans="71:72" x14ac:dyDescent="0.2">
      <c r="BS53252" s="152"/>
      <c r="BT53252" s="153"/>
    </row>
    <row r="53253" spans="71:72" x14ac:dyDescent="0.2">
      <c r="BS53253" s="152"/>
      <c r="BT53253" s="153"/>
    </row>
    <row r="53254" spans="71:72" x14ac:dyDescent="0.2">
      <c r="BS53254" s="152"/>
      <c r="BT53254" s="153"/>
    </row>
    <row r="53255" spans="71:72" x14ac:dyDescent="0.2">
      <c r="BS53255" s="152"/>
      <c r="BT53255" s="153"/>
    </row>
    <row r="53256" spans="71:72" x14ac:dyDescent="0.2">
      <c r="BS53256" s="152"/>
      <c r="BT53256" s="153"/>
    </row>
    <row r="53257" spans="71:72" x14ac:dyDescent="0.2">
      <c r="BS53257" s="152"/>
      <c r="BT53257" s="153"/>
    </row>
    <row r="53258" spans="71:72" x14ac:dyDescent="0.2">
      <c r="BS53258" s="152"/>
      <c r="BT53258" s="153"/>
    </row>
    <row r="53259" spans="71:72" x14ac:dyDescent="0.2">
      <c r="BS53259" s="152"/>
      <c r="BT53259" s="153"/>
    </row>
    <row r="53260" spans="71:72" x14ac:dyDescent="0.2">
      <c r="BS53260" s="152"/>
      <c r="BT53260" s="153"/>
    </row>
    <row r="53261" spans="71:72" x14ac:dyDescent="0.2">
      <c r="BS53261" s="152"/>
      <c r="BT53261" s="153"/>
    </row>
    <row r="53262" spans="71:72" x14ac:dyDescent="0.2">
      <c r="BS53262" s="152"/>
      <c r="BT53262" s="153"/>
    </row>
    <row r="53263" spans="71:72" x14ac:dyDescent="0.2">
      <c r="BS53263" s="152"/>
      <c r="BT53263" s="153"/>
    </row>
    <row r="53264" spans="71:72" x14ac:dyDescent="0.2">
      <c r="BS53264" s="152"/>
      <c r="BT53264" s="153"/>
    </row>
    <row r="53265" spans="71:72" x14ac:dyDescent="0.2">
      <c r="BS53265" s="152"/>
      <c r="BT53265" s="153"/>
    </row>
    <row r="53266" spans="71:72" x14ac:dyDescent="0.2">
      <c r="BS53266" s="152"/>
      <c r="BT53266" s="153"/>
    </row>
    <row r="53267" spans="71:72" x14ac:dyDescent="0.2">
      <c r="BS53267" s="152"/>
      <c r="BT53267" s="153"/>
    </row>
    <row r="53268" spans="71:72" x14ac:dyDescent="0.2">
      <c r="BS53268" s="152"/>
      <c r="BT53268" s="153"/>
    </row>
    <row r="53269" spans="71:72" x14ac:dyDescent="0.2">
      <c r="BS53269" s="152"/>
      <c r="BT53269" s="153"/>
    </row>
    <row r="53270" spans="71:72" x14ac:dyDescent="0.2">
      <c r="BS53270" s="152"/>
      <c r="BT53270" s="153"/>
    </row>
    <row r="53271" spans="71:72" x14ac:dyDescent="0.2">
      <c r="BS53271" s="152"/>
      <c r="BT53271" s="153"/>
    </row>
    <row r="53272" spans="71:72" x14ac:dyDescent="0.2">
      <c r="BS53272" s="152"/>
      <c r="BT53272" s="153"/>
    </row>
    <row r="53273" spans="71:72" x14ac:dyDescent="0.2">
      <c r="BS53273" s="152"/>
      <c r="BT53273" s="153"/>
    </row>
    <row r="53274" spans="71:72" x14ac:dyDescent="0.2">
      <c r="BS53274" s="152"/>
      <c r="BT53274" s="153"/>
    </row>
    <row r="53275" spans="71:72" x14ac:dyDescent="0.2">
      <c r="BS53275" s="152"/>
      <c r="BT53275" s="153"/>
    </row>
    <row r="53276" spans="71:72" x14ac:dyDescent="0.2">
      <c r="BS53276" s="152"/>
      <c r="BT53276" s="153"/>
    </row>
    <row r="53277" spans="71:72" x14ac:dyDescent="0.2">
      <c r="BS53277" s="152"/>
      <c r="BT53277" s="153"/>
    </row>
    <row r="53278" spans="71:72" x14ac:dyDescent="0.2">
      <c r="BS53278" s="152"/>
      <c r="BT53278" s="153"/>
    </row>
    <row r="53279" spans="71:72" x14ac:dyDescent="0.2">
      <c r="BS53279" s="152"/>
      <c r="BT53279" s="153"/>
    </row>
    <row r="53280" spans="71:72" x14ac:dyDescent="0.2">
      <c r="BS53280" s="152"/>
      <c r="BT53280" s="153"/>
    </row>
    <row r="53281" spans="71:72" x14ac:dyDescent="0.2">
      <c r="BS53281" s="152"/>
      <c r="BT53281" s="153"/>
    </row>
    <row r="53282" spans="71:72" x14ac:dyDescent="0.2">
      <c r="BS53282" s="152"/>
      <c r="BT53282" s="153"/>
    </row>
    <row r="53283" spans="71:72" x14ac:dyDescent="0.2">
      <c r="BS53283" s="152"/>
      <c r="BT53283" s="153"/>
    </row>
    <row r="53284" spans="71:72" x14ac:dyDescent="0.2">
      <c r="BS53284" s="152"/>
      <c r="BT53284" s="153"/>
    </row>
    <row r="53285" spans="71:72" x14ac:dyDescent="0.2">
      <c r="BS53285" s="152"/>
      <c r="BT53285" s="153"/>
    </row>
    <row r="53286" spans="71:72" x14ac:dyDescent="0.2">
      <c r="BS53286" s="152"/>
      <c r="BT53286" s="153"/>
    </row>
    <row r="53287" spans="71:72" x14ac:dyDescent="0.2">
      <c r="BS53287" s="152"/>
      <c r="BT53287" s="153"/>
    </row>
    <row r="53288" spans="71:72" x14ac:dyDescent="0.2">
      <c r="BS53288" s="152"/>
      <c r="BT53288" s="153"/>
    </row>
    <row r="53289" spans="71:72" x14ac:dyDescent="0.2">
      <c r="BS53289" s="152"/>
      <c r="BT53289" s="153"/>
    </row>
    <row r="53290" spans="71:72" x14ac:dyDescent="0.2">
      <c r="BS53290" s="152"/>
      <c r="BT53290" s="153"/>
    </row>
    <row r="53291" spans="71:72" x14ac:dyDescent="0.2">
      <c r="BS53291" s="152"/>
      <c r="BT53291" s="153"/>
    </row>
    <row r="53292" spans="71:72" x14ac:dyDescent="0.2">
      <c r="BS53292" s="152"/>
      <c r="BT53292" s="153"/>
    </row>
    <row r="53293" spans="71:72" x14ac:dyDescent="0.2">
      <c r="BS53293" s="152"/>
      <c r="BT53293" s="153"/>
    </row>
    <row r="53294" spans="71:72" x14ac:dyDescent="0.2">
      <c r="BS53294" s="152"/>
      <c r="BT53294" s="153"/>
    </row>
    <row r="53295" spans="71:72" x14ac:dyDescent="0.2">
      <c r="BS53295" s="152"/>
      <c r="BT53295" s="153"/>
    </row>
    <row r="53296" spans="71:72" x14ac:dyDescent="0.2">
      <c r="BS53296" s="152"/>
      <c r="BT53296" s="153"/>
    </row>
    <row r="53297" spans="71:72" x14ac:dyDescent="0.2">
      <c r="BS53297" s="152"/>
      <c r="BT53297" s="153"/>
    </row>
    <row r="53298" spans="71:72" x14ac:dyDescent="0.2">
      <c r="BS53298" s="152"/>
      <c r="BT53298" s="153"/>
    </row>
    <row r="53299" spans="71:72" x14ac:dyDescent="0.2">
      <c r="BS53299" s="152"/>
      <c r="BT53299" s="153"/>
    </row>
    <row r="53300" spans="71:72" x14ac:dyDescent="0.2">
      <c r="BS53300" s="152"/>
      <c r="BT53300" s="153"/>
    </row>
    <row r="53301" spans="71:72" x14ac:dyDescent="0.2">
      <c r="BS53301" s="152"/>
      <c r="BT53301" s="153"/>
    </row>
    <row r="53302" spans="71:72" x14ac:dyDescent="0.2">
      <c r="BS53302" s="152"/>
      <c r="BT53302" s="153"/>
    </row>
    <row r="53303" spans="71:72" x14ac:dyDescent="0.2">
      <c r="BS53303" s="152"/>
      <c r="BT53303" s="153"/>
    </row>
    <row r="53304" spans="71:72" x14ac:dyDescent="0.2">
      <c r="BS53304" s="152"/>
      <c r="BT53304" s="153"/>
    </row>
    <row r="53305" spans="71:72" x14ac:dyDescent="0.2">
      <c r="BS53305" s="152"/>
      <c r="BT53305" s="153"/>
    </row>
    <row r="53306" spans="71:72" x14ac:dyDescent="0.2">
      <c r="BS53306" s="152"/>
      <c r="BT53306" s="153"/>
    </row>
    <row r="53307" spans="71:72" x14ac:dyDescent="0.2">
      <c r="BS53307" s="152"/>
      <c r="BT53307" s="153"/>
    </row>
    <row r="53308" spans="71:72" x14ac:dyDescent="0.2">
      <c r="BS53308" s="152"/>
      <c r="BT53308" s="153"/>
    </row>
    <row r="53309" spans="71:72" x14ac:dyDescent="0.2">
      <c r="BS53309" s="152"/>
      <c r="BT53309" s="153"/>
    </row>
    <row r="53310" spans="71:72" x14ac:dyDescent="0.2">
      <c r="BS53310" s="152"/>
      <c r="BT53310" s="153"/>
    </row>
    <row r="53311" spans="71:72" x14ac:dyDescent="0.2">
      <c r="BS53311" s="152"/>
      <c r="BT53311" s="153"/>
    </row>
    <row r="53312" spans="71:72" x14ac:dyDescent="0.2">
      <c r="BS53312" s="152"/>
      <c r="BT53312" s="153"/>
    </row>
    <row r="53313" spans="71:72" x14ac:dyDescent="0.2">
      <c r="BS53313" s="152"/>
      <c r="BT53313" s="153"/>
    </row>
    <row r="53314" spans="71:72" x14ac:dyDescent="0.2">
      <c r="BS53314" s="152"/>
      <c r="BT53314" s="153"/>
    </row>
    <row r="53315" spans="71:72" x14ac:dyDescent="0.2">
      <c r="BS53315" s="152"/>
      <c r="BT53315" s="153"/>
    </row>
    <row r="53316" spans="71:72" x14ac:dyDescent="0.2">
      <c r="BS53316" s="152"/>
      <c r="BT53316" s="153"/>
    </row>
    <row r="53317" spans="71:72" x14ac:dyDescent="0.2">
      <c r="BS53317" s="152"/>
      <c r="BT53317" s="153"/>
    </row>
    <row r="53318" spans="71:72" x14ac:dyDescent="0.2">
      <c r="BS53318" s="152"/>
      <c r="BT53318" s="153"/>
    </row>
    <row r="53319" spans="71:72" x14ac:dyDescent="0.2">
      <c r="BS53319" s="152"/>
      <c r="BT53319" s="153"/>
    </row>
    <row r="53320" spans="71:72" x14ac:dyDescent="0.2">
      <c r="BS53320" s="152"/>
      <c r="BT53320" s="153"/>
    </row>
    <row r="53321" spans="71:72" x14ac:dyDescent="0.2">
      <c r="BS53321" s="152"/>
      <c r="BT53321" s="153"/>
    </row>
    <row r="53322" spans="71:72" x14ac:dyDescent="0.2">
      <c r="BS53322" s="152"/>
      <c r="BT53322" s="153"/>
    </row>
    <row r="53323" spans="71:72" x14ac:dyDescent="0.2">
      <c r="BS53323" s="152"/>
      <c r="BT53323" s="153"/>
    </row>
    <row r="53324" spans="71:72" x14ac:dyDescent="0.2">
      <c r="BS53324" s="152"/>
      <c r="BT53324" s="153"/>
    </row>
    <row r="53325" spans="71:72" x14ac:dyDescent="0.2">
      <c r="BS53325" s="152"/>
      <c r="BT53325" s="153"/>
    </row>
    <row r="53326" spans="71:72" x14ac:dyDescent="0.2">
      <c r="BS53326" s="152"/>
      <c r="BT53326" s="153"/>
    </row>
    <row r="53327" spans="71:72" x14ac:dyDescent="0.2">
      <c r="BS53327" s="152"/>
      <c r="BT53327" s="153"/>
    </row>
    <row r="53328" spans="71:72" x14ac:dyDescent="0.2">
      <c r="BS53328" s="152"/>
      <c r="BT53328" s="153"/>
    </row>
    <row r="53329" spans="71:72" x14ac:dyDescent="0.2">
      <c r="BS53329" s="152"/>
      <c r="BT53329" s="153"/>
    </row>
    <row r="53330" spans="71:72" x14ac:dyDescent="0.2">
      <c r="BS53330" s="152"/>
      <c r="BT53330" s="153"/>
    </row>
    <row r="53331" spans="71:72" x14ac:dyDescent="0.2">
      <c r="BS53331" s="152"/>
      <c r="BT53331" s="153"/>
    </row>
    <row r="53332" spans="71:72" x14ac:dyDescent="0.2">
      <c r="BS53332" s="152"/>
      <c r="BT53332" s="153"/>
    </row>
    <row r="53333" spans="71:72" x14ac:dyDescent="0.2">
      <c r="BS53333" s="152"/>
      <c r="BT53333" s="153"/>
    </row>
    <row r="53334" spans="71:72" x14ac:dyDescent="0.2">
      <c r="BS53334" s="152"/>
      <c r="BT53334" s="153"/>
    </row>
    <row r="53335" spans="71:72" x14ac:dyDescent="0.2">
      <c r="BS53335" s="152"/>
      <c r="BT53335" s="153"/>
    </row>
    <row r="53336" spans="71:72" x14ac:dyDescent="0.2">
      <c r="BS53336" s="152"/>
      <c r="BT53336" s="153"/>
    </row>
    <row r="53337" spans="71:72" x14ac:dyDescent="0.2">
      <c r="BS53337" s="152"/>
      <c r="BT53337" s="153"/>
    </row>
    <row r="53338" spans="71:72" x14ac:dyDescent="0.2">
      <c r="BS53338" s="152"/>
      <c r="BT53338" s="153"/>
    </row>
    <row r="53339" spans="71:72" x14ac:dyDescent="0.2">
      <c r="BS53339" s="152"/>
      <c r="BT53339" s="153"/>
    </row>
    <row r="53340" spans="71:72" x14ac:dyDescent="0.2">
      <c r="BS53340" s="152"/>
      <c r="BT53340" s="153"/>
    </row>
    <row r="53341" spans="71:72" x14ac:dyDescent="0.2">
      <c r="BS53341" s="152"/>
      <c r="BT53341" s="153"/>
    </row>
  </sheetData>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G114"/>
  <sheetViews>
    <sheetView showGridLines="0" zoomScaleNormal="100" workbookViewId="0">
      <pane xSplit="3" ySplit="13" topLeftCell="D14" activePane="bottomRight" state="frozen"/>
      <selection pane="topRight" activeCell="D1" sqref="D1"/>
      <selection pane="bottomLeft" activeCell="A14" sqref="A14"/>
      <selection pane="bottomRight"/>
    </sheetView>
  </sheetViews>
  <sheetFormatPr defaultRowHeight="15" x14ac:dyDescent="0.25"/>
  <cols>
    <col min="1" max="1" width="33" customWidth="1"/>
    <col min="2" max="2" width="9.42578125" customWidth="1"/>
    <col min="3" max="3" width="16.28515625" bestFit="1" customWidth="1"/>
    <col min="4" max="27" width="10.5703125" customWidth="1"/>
    <col min="28" max="33" width="10.5703125" hidden="1" customWidth="1"/>
  </cols>
  <sheetData>
    <row r="1" spans="1:33" ht="15.75" x14ac:dyDescent="0.25">
      <c r="A1" s="2" t="s">
        <v>389</v>
      </c>
    </row>
    <row r="3" spans="1:33" ht="16.5" customHeight="1" x14ac:dyDescent="0.25">
      <c r="A3" s="1071" t="str">
        <f>Information!$AI$3</f>
        <v>SAMPLE</v>
      </c>
      <c r="E3" s="1146"/>
      <c r="F3" s="1146"/>
      <c r="G3" s="1146"/>
      <c r="H3" s="1146"/>
      <c r="I3" s="1146"/>
      <c r="J3" s="1146"/>
      <c r="K3" s="1146"/>
      <c r="L3" s="1146"/>
      <c r="M3" s="1146"/>
      <c r="N3" s="1146"/>
      <c r="O3" s="1146"/>
      <c r="P3" s="1146"/>
      <c r="Q3" s="1146"/>
      <c r="R3" s="1146"/>
      <c r="S3" s="1146"/>
      <c r="T3" s="1146"/>
      <c r="U3" s="1146"/>
      <c r="V3" s="1146"/>
      <c r="W3" s="1146"/>
      <c r="X3" s="1146"/>
    </row>
    <row r="4" spans="1:33" ht="27.75" customHeight="1" x14ac:dyDescent="0.25">
      <c r="A4" s="482"/>
      <c r="B4" s="482"/>
      <c r="C4" s="482"/>
      <c r="D4" s="1145" t="str">
        <f>'7a Checks'!E2</f>
        <v>Validation: OK</v>
      </c>
      <c r="E4" s="1145"/>
      <c r="F4" s="1145"/>
      <c r="G4" s="1145"/>
      <c r="H4" s="1145"/>
      <c r="I4" s="1145"/>
      <c r="J4" s="1145" t="str">
        <f>'7a Checks'!K2</f>
        <v>Validation: OK</v>
      </c>
      <c r="K4" s="1145"/>
      <c r="L4" s="1145"/>
      <c r="M4" s="1145"/>
      <c r="N4" s="1145"/>
      <c r="O4" s="1145"/>
      <c r="P4" s="1145" t="str">
        <f>'7a Checks'!Q2</f>
        <v>Validation: OK</v>
      </c>
      <c r="Q4" s="1145"/>
      <c r="R4" s="1145"/>
      <c r="S4" s="1145"/>
      <c r="T4" s="1145"/>
      <c r="U4" s="1145"/>
      <c r="V4" s="1145" t="str">
        <f>'7a Checks'!W2</f>
        <v>Validation: OK</v>
      </c>
      <c r="W4" s="1145"/>
      <c r="X4" s="1145"/>
      <c r="Y4" s="1145"/>
      <c r="Z4" s="1145"/>
      <c r="AA4" s="1145"/>
      <c r="AB4" s="1145" t="str">
        <f>'7a Checks'!AC2</f>
        <v>Validation: OK</v>
      </c>
      <c r="AC4" s="1145"/>
      <c r="AD4" s="1145"/>
      <c r="AE4" s="1145"/>
      <c r="AF4" s="1145"/>
      <c r="AG4" s="1145"/>
    </row>
    <row r="5" spans="1:33" ht="27.75" customHeight="1" thickBot="1" x14ac:dyDescent="0.3">
      <c r="A5" s="482"/>
      <c r="B5" s="482"/>
      <c r="C5" s="482"/>
      <c r="D5" s="1153" t="str">
        <f>'7a Checks'!E3</f>
        <v>First-stage credibility: OK</v>
      </c>
      <c r="E5" s="1153"/>
      <c r="F5" s="1153"/>
      <c r="G5" s="1153"/>
      <c r="H5" s="1153"/>
      <c r="I5" s="1153"/>
      <c r="J5" s="1153" t="str">
        <f>'7a Checks'!K3</f>
        <v>First-stage credibility: OK</v>
      </c>
      <c r="K5" s="1153"/>
      <c r="L5" s="1153"/>
      <c r="M5" s="1153"/>
      <c r="N5" s="1153"/>
      <c r="O5" s="1153"/>
      <c r="P5" s="1153" t="str">
        <f>'7a Checks'!Q3</f>
        <v>First-stage credibility: OK</v>
      </c>
      <c r="Q5" s="1153"/>
      <c r="R5" s="1153"/>
      <c r="S5" s="1153"/>
      <c r="T5" s="1153"/>
      <c r="U5" s="1153"/>
      <c r="V5" s="1153" t="str">
        <f>'7a Checks'!W3</f>
        <v>First-stage credibility: OK</v>
      </c>
      <c r="W5" s="1153"/>
      <c r="X5" s="1153"/>
      <c r="Y5" s="1153"/>
      <c r="Z5" s="1153"/>
      <c r="AA5" s="1153"/>
      <c r="AB5" s="1145" t="str">
        <f>'7a Checks'!AC3</f>
        <v>First-stage credibility: OK</v>
      </c>
      <c r="AC5" s="1145"/>
      <c r="AD5" s="1145"/>
      <c r="AE5" s="1145"/>
      <c r="AF5" s="1145"/>
      <c r="AG5" s="1145"/>
    </row>
    <row r="6" spans="1:33" x14ac:dyDescent="0.25">
      <c r="A6" s="483"/>
      <c r="B6" s="483"/>
      <c r="C6" s="483"/>
      <c r="D6" s="484" t="s">
        <v>0</v>
      </c>
      <c r="E6" s="485"/>
      <c r="F6" s="485"/>
      <c r="G6" s="487"/>
      <c r="H6" s="487"/>
      <c r="I6" s="487"/>
      <c r="J6" s="484" t="s">
        <v>1</v>
      </c>
      <c r="K6" s="485"/>
      <c r="L6" s="485"/>
      <c r="M6" s="487"/>
      <c r="N6" s="487"/>
      <c r="O6" s="487"/>
      <c r="P6" s="484" t="s">
        <v>2</v>
      </c>
      <c r="Q6" s="485"/>
      <c r="R6" s="485"/>
      <c r="S6" s="487"/>
      <c r="T6" s="487"/>
      <c r="U6" s="487"/>
      <c r="V6" s="484" t="s">
        <v>3</v>
      </c>
      <c r="W6" s="485"/>
      <c r="X6" s="485"/>
      <c r="Y6" s="487"/>
      <c r="Z6" s="487"/>
      <c r="AA6" s="487"/>
      <c r="AB6" s="484" t="s">
        <v>27</v>
      </c>
      <c r="AC6" s="484"/>
      <c r="AD6" s="485"/>
      <c r="AE6" s="487"/>
      <c r="AF6" s="487"/>
      <c r="AG6" s="487"/>
    </row>
    <row r="7" spans="1:33" ht="9.75" customHeight="1" x14ac:dyDescent="0.25">
      <c r="A7" s="488"/>
      <c r="B7" s="488"/>
      <c r="C7" s="488"/>
      <c r="D7" s="1147" t="s">
        <v>324</v>
      </c>
      <c r="E7" s="1148"/>
      <c r="F7" s="1148"/>
      <c r="G7" s="1148"/>
      <c r="H7" s="1148"/>
      <c r="I7" s="1149"/>
      <c r="J7" s="1147" t="s">
        <v>321</v>
      </c>
      <c r="K7" s="1148"/>
      <c r="L7" s="1148"/>
      <c r="M7" s="1148"/>
      <c r="N7" s="1148"/>
      <c r="O7" s="1149"/>
      <c r="P7" s="1147" t="s">
        <v>45</v>
      </c>
      <c r="Q7" s="1148"/>
      <c r="R7" s="1148"/>
      <c r="S7" s="1148"/>
      <c r="T7" s="1148"/>
      <c r="U7" s="1149"/>
      <c r="V7" s="1147" t="s">
        <v>327</v>
      </c>
      <c r="W7" s="1148"/>
      <c r="X7" s="1148"/>
      <c r="Y7" s="1148"/>
      <c r="Z7" s="1148"/>
      <c r="AA7" s="1148"/>
      <c r="AB7" s="1148" t="s">
        <v>323</v>
      </c>
      <c r="AC7" s="1148"/>
      <c r="AD7" s="1148"/>
      <c r="AE7" s="1148"/>
      <c r="AF7" s="1148"/>
      <c r="AG7" s="1148"/>
    </row>
    <row r="8" spans="1:33" ht="15" customHeight="1" x14ac:dyDescent="0.25">
      <c r="A8" s="488"/>
      <c r="B8" s="488"/>
      <c r="C8" s="488"/>
      <c r="D8" s="1147"/>
      <c r="E8" s="1148"/>
      <c r="F8" s="1148"/>
      <c r="G8" s="1148"/>
      <c r="H8" s="1148"/>
      <c r="I8" s="1149"/>
      <c r="J8" s="1147"/>
      <c r="K8" s="1148"/>
      <c r="L8" s="1148"/>
      <c r="M8" s="1148"/>
      <c r="N8" s="1148"/>
      <c r="O8" s="1149"/>
      <c r="P8" s="1147"/>
      <c r="Q8" s="1148"/>
      <c r="R8" s="1148"/>
      <c r="S8" s="1148"/>
      <c r="T8" s="1148"/>
      <c r="U8" s="1149"/>
      <c r="V8" s="1147"/>
      <c r="W8" s="1148"/>
      <c r="X8" s="1148"/>
      <c r="Y8" s="1148"/>
      <c r="Z8" s="1148"/>
      <c r="AA8" s="1148"/>
      <c r="AB8" s="1148"/>
      <c r="AC8" s="1148"/>
      <c r="AD8" s="1148"/>
      <c r="AE8" s="1148"/>
      <c r="AF8" s="1148"/>
      <c r="AG8" s="1148"/>
    </row>
    <row r="9" spans="1:33" ht="18" customHeight="1" x14ac:dyDescent="0.25">
      <c r="A9" s="488"/>
      <c r="B9" s="488"/>
      <c r="C9" s="488"/>
      <c r="D9" s="1150"/>
      <c r="E9" s="1151"/>
      <c r="F9" s="1151"/>
      <c r="G9" s="1151"/>
      <c r="H9" s="1151"/>
      <c r="I9" s="1152"/>
      <c r="J9" s="1150"/>
      <c r="K9" s="1151"/>
      <c r="L9" s="1151"/>
      <c r="M9" s="1151"/>
      <c r="N9" s="1151"/>
      <c r="O9" s="1152"/>
      <c r="P9" s="1150"/>
      <c r="Q9" s="1151"/>
      <c r="R9" s="1151"/>
      <c r="S9" s="1151"/>
      <c r="T9" s="1151"/>
      <c r="U9" s="1152"/>
      <c r="V9" s="1150"/>
      <c r="W9" s="1151"/>
      <c r="X9" s="1151"/>
      <c r="Y9" s="1151"/>
      <c r="Z9" s="1151"/>
      <c r="AA9" s="1151"/>
      <c r="AB9" s="1148"/>
      <c r="AC9" s="1148"/>
      <c r="AD9" s="1148"/>
      <c r="AE9" s="1148"/>
      <c r="AF9" s="1148"/>
      <c r="AG9" s="1148"/>
    </row>
    <row r="10" spans="1:33" x14ac:dyDescent="0.25">
      <c r="A10" s="488"/>
      <c r="B10" s="488"/>
      <c r="C10" s="488"/>
      <c r="D10" s="489" t="s">
        <v>46</v>
      </c>
      <c r="E10" s="490"/>
      <c r="F10" s="491" t="s">
        <v>47</v>
      </c>
      <c r="G10" s="493"/>
      <c r="H10" s="491" t="s">
        <v>325</v>
      </c>
      <c r="I10" s="492"/>
      <c r="J10" s="493" t="s">
        <v>46</v>
      </c>
      <c r="K10" s="490"/>
      <c r="L10" s="491" t="s">
        <v>47</v>
      </c>
      <c r="M10" s="493"/>
      <c r="N10" s="491" t="s">
        <v>325</v>
      </c>
      <c r="O10" s="492"/>
      <c r="P10" s="493" t="s">
        <v>46</v>
      </c>
      <c r="Q10" s="490"/>
      <c r="R10" s="491" t="s">
        <v>47</v>
      </c>
      <c r="S10" s="493"/>
      <c r="T10" s="491" t="s">
        <v>325</v>
      </c>
      <c r="U10" s="493"/>
      <c r="V10" s="489" t="s">
        <v>46</v>
      </c>
      <c r="W10" s="490"/>
      <c r="X10" s="491" t="s">
        <v>47</v>
      </c>
      <c r="Y10" s="493"/>
      <c r="Z10" s="491" t="s">
        <v>325</v>
      </c>
      <c r="AA10" s="493"/>
      <c r="AB10" s="489" t="s">
        <v>46</v>
      </c>
      <c r="AC10" s="490"/>
      <c r="AD10" s="491" t="s">
        <v>47</v>
      </c>
      <c r="AE10" s="493"/>
      <c r="AF10" s="491" t="s">
        <v>325</v>
      </c>
      <c r="AG10" s="493"/>
    </row>
    <row r="11" spans="1:33" ht="3.75" customHeight="1" x14ac:dyDescent="0.25">
      <c r="A11" s="488"/>
      <c r="B11" s="488"/>
      <c r="C11" s="488"/>
      <c r="D11" s="885"/>
      <c r="E11" s="886"/>
      <c r="F11" s="496"/>
      <c r="G11" s="758"/>
      <c r="H11" s="496"/>
      <c r="I11" s="497"/>
      <c r="J11" s="886"/>
      <c r="K11" s="498"/>
      <c r="L11" s="499"/>
      <c r="M11" s="501"/>
      <c r="N11" s="499"/>
      <c r="O11" s="500"/>
      <c r="P11" s="886"/>
      <c r="Q11" s="498"/>
      <c r="R11" s="499"/>
      <c r="S11" s="501"/>
      <c r="T11" s="499"/>
      <c r="U11" s="501"/>
      <c r="V11" s="885"/>
      <c r="W11" s="498"/>
      <c r="X11" s="499"/>
      <c r="Y11" s="501"/>
      <c r="Z11" s="499"/>
      <c r="AA11" s="501"/>
      <c r="AB11" s="885"/>
      <c r="AC11" s="498"/>
      <c r="AD11" s="499"/>
      <c r="AE11" s="501"/>
      <c r="AF11" s="499"/>
      <c r="AG11" s="501"/>
    </row>
    <row r="12" spans="1:33" ht="27.75" x14ac:dyDescent="0.25">
      <c r="A12" s="488"/>
      <c r="B12" s="488"/>
      <c r="C12" s="488"/>
      <c r="D12" s="502" t="s">
        <v>326</v>
      </c>
      <c r="E12" s="503" t="s">
        <v>5</v>
      </c>
      <c r="F12" s="504" t="s">
        <v>326</v>
      </c>
      <c r="G12" s="503" t="s">
        <v>5</v>
      </c>
      <c r="H12" s="504" t="s">
        <v>326</v>
      </c>
      <c r="I12" s="505" t="s">
        <v>5</v>
      </c>
      <c r="J12" s="503" t="s">
        <v>326</v>
      </c>
      <c r="K12" s="506" t="s">
        <v>5</v>
      </c>
      <c r="L12" s="503" t="s">
        <v>326</v>
      </c>
      <c r="M12" s="503" t="s">
        <v>5</v>
      </c>
      <c r="N12" s="504" t="s">
        <v>326</v>
      </c>
      <c r="O12" s="505" t="s">
        <v>5</v>
      </c>
      <c r="P12" s="503" t="s">
        <v>326</v>
      </c>
      <c r="Q12" s="503" t="s">
        <v>5</v>
      </c>
      <c r="R12" s="504" t="s">
        <v>326</v>
      </c>
      <c r="S12" s="503" t="s">
        <v>5</v>
      </c>
      <c r="T12" s="504" t="s">
        <v>326</v>
      </c>
      <c r="U12" s="503" t="s">
        <v>5</v>
      </c>
      <c r="V12" s="502" t="s">
        <v>326</v>
      </c>
      <c r="W12" s="506" t="s">
        <v>5</v>
      </c>
      <c r="X12" s="503" t="s">
        <v>326</v>
      </c>
      <c r="Y12" s="503" t="s">
        <v>5</v>
      </c>
      <c r="Z12" s="504" t="s">
        <v>326</v>
      </c>
      <c r="AA12" s="503" t="s">
        <v>5</v>
      </c>
      <c r="AB12" s="502" t="s">
        <v>326</v>
      </c>
      <c r="AC12" s="503" t="s">
        <v>5</v>
      </c>
      <c r="AD12" s="504" t="s">
        <v>326</v>
      </c>
      <c r="AE12" s="503" t="s">
        <v>5</v>
      </c>
      <c r="AF12" s="504" t="s">
        <v>326</v>
      </c>
      <c r="AG12" s="503" t="s">
        <v>5</v>
      </c>
    </row>
    <row r="13" spans="1:33" x14ac:dyDescent="0.25">
      <c r="A13" s="507" t="s">
        <v>336</v>
      </c>
      <c r="B13" s="482" t="s">
        <v>7</v>
      </c>
      <c r="C13" s="508" t="s">
        <v>8</v>
      </c>
      <c r="D13" s="509" t="s">
        <v>31</v>
      </c>
      <c r="E13" s="510" t="s">
        <v>32</v>
      </c>
      <c r="F13" s="511" t="s">
        <v>31</v>
      </c>
      <c r="G13" s="510" t="s">
        <v>32</v>
      </c>
      <c r="H13" s="511" t="s">
        <v>31</v>
      </c>
      <c r="I13" s="512" t="s">
        <v>32</v>
      </c>
      <c r="J13" s="510" t="s">
        <v>31</v>
      </c>
      <c r="K13" s="510" t="s">
        <v>32</v>
      </c>
      <c r="L13" s="511" t="s">
        <v>31</v>
      </c>
      <c r="M13" s="510" t="s">
        <v>32</v>
      </c>
      <c r="N13" s="511" t="s">
        <v>31</v>
      </c>
      <c r="O13" s="512" t="s">
        <v>32</v>
      </c>
      <c r="P13" s="510" t="s">
        <v>31</v>
      </c>
      <c r="Q13" s="510" t="s">
        <v>32</v>
      </c>
      <c r="R13" s="511" t="s">
        <v>31</v>
      </c>
      <c r="S13" s="510" t="s">
        <v>32</v>
      </c>
      <c r="T13" s="511" t="s">
        <v>31</v>
      </c>
      <c r="U13" s="510" t="s">
        <v>32</v>
      </c>
      <c r="V13" s="513" t="s">
        <v>31</v>
      </c>
      <c r="W13" s="510" t="s">
        <v>32</v>
      </c>
      <c r="X13" s="511" t="s">
        <v>31</v>
      </c>
      <c r="Y13" s="510" t="s">
        <v>32</v>
      </c>
      <c r="Z13" s="816" t="s">
        <v>31</v>
      </c>
      <c r="AA13" s="510" t="s">
        <v>32</v>
      </c>
      <c r="AB13" s="513" t="s">
        <v>31</v>
      </c>
      <c r="AC13" s="510" t="s">
        <v>32</v>
      </c>
      <c r="AD13" s="511" t="s">
        <v>31</v>
      </c>
      <c r="AE13" s="510" t="s">
        <v>32</v>
      </c>
      <c r="AF13" s="511" t="s">
        <v>31</v>
      </c>
      <c r="AG13" s="510" t="s">
        <v>32</v>
      </c>
    </row>
    <row r="14" spans="1:33" ht="14.25" customHeight="1" x14ac:dyDescent="0.25">
      <c r="A14" s="514" t="s">
        <v>335</v>
      </c>
      <c r="B14" s="515" t="s">
        <v>13</v>
      </c>
      <c r="C14" s="516" t="s">
        <v>14</v>
      </c>
      <c r="D14" s="517"/>
      <c r="E14" s="518"/>
      <c r="F14" s="519">
        <v>0</v>
      </c>
      <c r="G14" s="585">
        <v>0</v>
      </c>
      <c r="H14" s="768">
        <v>0</v>
      </c>
      <c r="I14" s="769">
        <v>0</v>
      </c>
      <c r="J14" s="759"/>
      <c r="K14" s="522"/>
      <c r="L14" s="519">
        <v>0</v>
      </c>
      <c r="M14" s="585">
        <v>0</v>
      </c>
      <c r="N14" s="768">
        <v>0</v>
      </c>
      <c r="O14" s="769">
        <v>0</v>
      </c>
      <c r="P14" s="521"/>
      <c r="Q14" s="522"/>
      <c r="R14" s="519">
        <v>0</v>
      </c>
      <c r="S14" s="585">
        <v>0</v>
      </c>
      <c r="T14" s="768">
        <v>0</v>
      </c>
      <c r="U14" s="769">
        <v>0</v>
      </c>
      <c r="V14" s="523"/>
      <c r="W14" s="524"/>
      <c r="X14" s="525">
        <f>SUM(F14,L14,R14)</f>
        <v>0</v>
      </c>
      <c r="Y14" s="526">
        <f>SUM(G14,M14,S14)</f>
        <v>0</v>
      </c>
      <c r="Z14" s="809">
        <f>SUM(H14,N14,T14)</f>
        <v>0</v>
      </c>
      <c r="AA14" s="802">
        <f>SUM(I14,O14,U14)</f>
        <v>0</v>
      </c>
      <c r="AB14" s="521"/>
      <c r="AC14" s="522"/>
      <c r="AD14" s="864">
        <f>X14</f>
        <v>0</v>
      </c>
      <c r="AE14" s="865">
        <f>Y14</f>
        <v>0</v>
      </c>
      <c r="AF14" s="887">
        <f>Z14</f>
        <v>0</v>
      </c>
      <c r="AG14" s="888">
        <f>AA14</f>
        <v>0</v>
      </c>
    </row>
    <row r="15" spans="1:33" ht="14.25" customHeight="1" x14ac:dyDescent="0.25">
      <c r="A15" s="527" t="s">
        <v>335</v>
      </c>
      <c r="B15" s="542"/>
      <c r="C15" s="728" t="s">
        <v>15</v>
      </c>
      <c r="D15" s="729"/>
      <c r="E15" s="544"/>
      <c r="F15" s="545"/>
      <c r="G15" s="587"/>
      <c r="H15" s="770"/>
      <c r="I15" s="771"/>
      <c r="J15" s="730"/>
      <c r="K15" s="548"/>
      <c r="L15" s="545"/>
      <c r="M15" s="587"/>
      <c r="N15" s="776"/>
      <c r="O15" s="777"/>
      <c r="P15" s="547"/>
      <c r="Q15" s="548"/>
      <c r="R15" s="545"/>
      <c r="S15" s="587"/>
      <c r="T15" s="776"/>
      <c r="U15" s="777"/>
      <c r="V15" s="549"/>
      <c r="W15" s="550"/>
      <c r="X15" s="551"/>
      <c r="Y15" s="552"/>
      <c r="Z15" s="810"/>
      <c r="AA15" s="803"/>
      <c r="AB15" s="547"/>
      <c r="AC15" s="548"/>
      <c r="AD15" s="545"/>
      <c r="AE15" s="587"/>
      <c r="AF15" s="776"/>
      <c r="AG15" s="831"/>
    </row>
    <row r="16" spans="1:33" ht="14.25" customHeight="1" x14ac:dyDescent="0.25">
      <c r="A16" s="539" t="s">
        <v>335</v>
      </c>
      <c r="B16" s="528" t="s">
        <v>19</v>
      </c>
      <c r="C16" s="540" t="s">
        <v>14</v>
      </c>
      <c r="D16" s="541"/>
      <c r="E16" s="531"/>
      <c r="F16" s="553">
        <v>0</v>
      </c>
      <c r="G16" s="588">
        <v>0</v>
      </c>
      <c r="H16" s="772">
        <v>0</v>
      </c>
      <c r="I16" s="773">
        <v>0</v>
      </c>
      <c r="J16" s="561"/>
      <c r="K16" s="534"/>
      <c r="L16" s="553">
        <v>0</v>
      </c>
      <c r="M16" s="588">
        <v>0</v>
      </c>
      <c r="N16" s="772">
        <v>0</v>
      </c>
      <c r="O16" s="773">
        <v>0</v>
      </c>
      <c r="P16" s="533"/>
      <c r="Q16" s="534"/>
      <c r="R16" s="553">
        <v>0</v>
      </c>
      <c r="S16" s="588">
        <v>0</v>
      </c>
      <c r="T16" s="772">
        <v>0</v>
      </c>
      <c r="U16" s="773">
        <v>0</v>
      </c>
      <c r="V16" s="535"/>
      <c r="W16" s="536"/>
      <c r="X16" s="554">
        <f>SUM(F16,L16,R16)</f>
        <v>0</v>
      </c>
      <c r="Y16" s="555">
        <f>SUM(G16,M16,S16)</f>
        <v>0</v>
      </c>
      <c r="Z16" s="811">
        <f>SUM(H16,N16,T16)</f>
        <v>0</v>
      </c>
      <c r="AA16" s="804">
        <f>SUM(I16,O16,U16)</f>
        <v>0</v>
      </c>
      <c r="AB16" s="533"/>
      <c r="AC16" s="534"/>
      <c r="AD16" s="889">
        <f>X16</f>
        <v>0</v>
      </c>
      <c r="AE16" s="890">
        <f>Y16</f>
        <v>0</v>
      </c>
      <c r="AF16" s="891">
        <f>Z16</f>
        <v>0</v>
      </c>
      <c r="AG16" s="892">
        <f>AA16</f>
        <v>0</v>
      </c>
    </row>
    <row r="17" spans="1:33" ht="14.25" customHeight="1" x14ac:dyDescent="0.25">
      <c r="A17" s="539" t="s">
        <v>335</v>
      </c>
      <c r="B17" s="528"/>
      <c r="C17" s="540" t="s">
        <v>15</v>
      </c>
      <c r="D17" s="541"/>
      <c r="E17" s="531"/>
      <c r="F17" s="532"/>
      <c r="G17" s="586"/>
      <c r="H17" s="774"/>
      <c r="I17" s="775"/>
      <c r="J17" s="561"/>
      <c r="K17" s="534"/>
      <c r="L17" s="532"/>
      <c r="M17" s="586"/>
      <c r="N17" s="774"/>
      <c r="O17" s="775"/>
      <c r="P17" s="533"/>
      <c r="Q17" s="534"/>
      <c r="R17" s="532"/>
      <c r="S17" s="586"/>
      <c r="T17" s="774"/>
      <c r="U17" s="775"/>
      <c r="V17" s="535"/>
      <c r="W17" s="536"/>
      <c r="X17" s="537"/>
      <c r="Y17" s="538"/>
      <c r="Z17" s="812"/>
      <c r="AA17" s="805"/>
      <c r="AB17" s="533"/>
      <c r="AC17" s="534"/>
      <c r="AD17" s="532"/>
      <c r="AE17" s="586"/>
      <c r="AF17" s="774"/>
      <c r="AG17" s="834"/>
    </row>
    <row r="18" spans="1:33" ht="14.25" customHeight="1" x14ac:dyDescent="0.25">
      <c r="A18" s="514" t="s">
        <v>337</v>
      </c>
      <c r="B18" s="515" t="s">
        <v>13</v>
      </c>
      <c r="C18" s="516" t="s">
        <v>14</v>
      </c>
      <c r="D18" s="517"/>
      <c r="E18" s="518"/>
      <c r="F18" s="519">
        <v>0</v>
      </c>
      <c r="G18" s="585">
        <v>0</v>
      </c>
      <c r="H18" s="768">
        <v>0</v>
      </c>
      <c r="I18" s="769">
        <v>0</v>
      </c>
      <c r="J18" s="759"/>
      <c r="K18" s="522"/>
      <c r="L18" s="519">
        <v>0</v>
      </c>
      <c r="M18" s="585">
        <v>0</v>
      </c>
      <c r="N18" s="784">
        <v>0</v>
      </c>
      <c r="O18" s="785">
        <v>0</v>
      </c>
      <c r="P18" s="521"/>
      <c r="Q18" s="522"/>
      <c r="R18" s="519">
        <v>0</v>
      </c>
      <c r="S18" s="585">
        <v>0</v>
      </c>
      <c r="T18" s="784">
        <v>0</v>
      </c>
      <c r="U18" s="785">
        <v>0</v>
      </c>
      <c r="V18" s="523"/>
      <c r="W18" s="524"/>
      <c r="X18" s="525">
        <f>SUM(F18,L18,R18)</f>
        <v>0</v>
      </c>
      <c r="Y18" s="526">
        <f>SUM(G18,M18,S18)</f>
        <v>0</v>
      </c>
      <c r="Z18" s="809">
        <f>SUM(H18,N18,T18)</f>
        <v>0</v>
      </c>
      <c r="AA18" s="802">
        <f>SUM(I18,O18,U18)</f>
        <v>0</v>
      </c>
      <c r="AB18" s="521"/>
      <c r="AC18" s="522"/>
      <c r="AD18" s="864">
        <f>X18</f>
        <v>0</v>
      </c>
      <c r="AE18" s="865">
        <f>Y18</f>
        <v>0</v>
      </c>
      <c r="AF18" s="893">
        <f>Z18</f>
        <v>0</v>
      </c>
      <c r="AG18" s="894">
        <f>AA18</f>
        <v>0</v>
      </c>
    </row>
    <row r="19" spans="1:33" ht="14.25" customHeight="1" x14ac:dyDescent="0.25">
      <c r="A19" s="527" t="s">
        <v>337</v>
      </c>
      <c r="B19" s="542"/>
      <c r="C19" s="728" t="s">
        <v>15</v>
      </c>
      <c r="D19" s="729"/>
      <c r="E19" s="544"/>
      <c r="F19" s="545"/>
      <c r="G19" s="587"/>
      <c r="H19" s="776"/>
      <c r="I19" s="777"/>
      <c r="J19" s="730"/>
      <c r="K19" s="548"/>
      <c r="L19" s="545"/>
      <c r="M19" s="587"/>
      <c r="N19" s="776"/>
      <c r="O19" s="777"/>
      <c r="P19" s="547"/>
      <c r="Q19" s="548"/>
      <c r="R19" s="545"/>
      <c r="S19" s="587"/>
      <c r="T19" s="776"/>
      <c r="U19" s="777"/>
      <c r="V19" s="549"/>
      <c r="W19" s="550"/>
      <c r="X19" s="551"/>
      <c r="Y19" s="552"/>
      <c r="Z19" s="810"/>
      <c r="AA19" s="803"/>
      <c r="AB19" s="547"/>
      <c r="AC19" s="548"/>
      <c r="AD19" s="545"/>
      <c r="AE19" s="587"/>
      <c r="AF19" s="776"/>
      <c r="AG19" s="831"/>
    </row>
    <row r="20" spans="1:33" ht="14.25" customHeight="1" x14ac:dyDescent="0.25">
      <c r="A20" s="539" t="s">
        <v>337</v>
      </c>
      <c r="B20" s="528" t="s">
        <v>19</v>
      </c>
      <c r="C20" s="540" t="s">
        <v>14</v>
      </c>
      <c r="D20" s="541"/>
      <c r="E20" s="531"/>
      <c r="F20" s="553">
        <v>0</v>
      </c>
      <c r="G20" s="588">
        <v>0</v>
      </c>
      <c r="H20" s="772">
        <v>0</v>
      </c>
      <c r="I20" s="773">
        <v>0</v>
      </c>
      <c r="J20" s="561"/>
      <c r="K20" s="534"/>
      <c r="L20" s="553">
        <v>0</v>
      </c>
      <c r="M20" s="588">
        <v>0</v>
      </c>
      <c r="N20" s="772">
        <v>0</v>
      </c>
      <c r="O20" s="773">
        <v>0</v>
      </c>
      <c r="P20" s="533"/>
      <c r="Q20" s="534"/>
      <c r="R20" s="553">
        <v>0</v>
      </c>
      <c r="S20" s="588">
        <v>0</v>
      </c>
      <c r="T20" s="772">
        <v>0</v>
      </c>
      <c r="U20" s="773">
        <v>0</v>
      </c>
      <c r="V20" s="535"/>
      <c r="W20" s="536"/>
      <c r="X20" s="554">
        <f>SUM(F20,L20,R20)</f>
        <v>0</v>
      </c>
      <c r="Y20" s="555">
        <f>SUM(G20,M20,S20)</f>
        <v>0</v>
      </c>
      <c r="Z20" s="811">
        <f>SUM(H20,N20,T20)</f>
        <v>0</v>
      </c>
      <c r="AA20" s="804">
        <f>SUM(I20,O20,U20)</f>
        <v>0</v>
      </c>
      <c r="AB20" s="533"/>
      <c r="AC20" s="534"/>
      <c r="AD20" s="889">
        <f>X20</f>
        <v>0</v>
      </c>
      <c r="AE20" s="890">
        <f>Y20</f>
        <v>0</v>
      </c>
      <c r="AF20" s="891">
        <f>Z20</f>
        <v>0</v>
      </c>
      <c r="AG20" s="892">
        <f>AA20</f>
        <v>0</v>
      </c>
    </row>
    <row r="21" spans="1:33" ht="14.25" customHeight="1" x14ac:dyDescent="0.25">
      <c r="A21" s="539" t="s">
        <v>337</v>
      </c>
      <c r="B21" s="528"/>
      <c r="C21" s="540" t="s">
        <v>15</v>
      </c>
      <c r="D21" s="541"/>
      <c r="E21" s="531"/>
      <c r="F21" s="532"/>
      <c r="G21" s="586"/>
      <c r="H21" s="774"/>
      <c r="I21" s="775"/>
      <c r="J21" s="561"/>
      <c r="K21" s="534"/>
      <c r="L21" s="532"/>
      <c r="M21" s="586"/>
      <c r="N21" s="774"/>
      <c r="O21" s="775"/>
      <c r="P21" s="533"/>
      <c r="Q21" s="534"/>
      <c r="R21" s="532"/>
      <c r="S21" s="586"/>
      <c r="T21" s="774"/>
      <c r="U21" s="775"/>
      <c r="V21" s="535"/>
      <c r="W21" s="536"/>
      <c r="X21" s="537"/>
      <c r="Y21" s="538"/>
      <c r="Z21" s="812"/>
      <c r="AA21" s="805"/>
      <c r="AB21" s="533"/>
      <c r="AC21" s="534"/>
      <c r="AD21" s="532"/>
      <c r="AE21" s="586"/>
      <c r="AF21" s="774"/>
      <c r="AG21" s="834"/>
    </row>
    <row r="22" spans="1:33" ht="14.25" customHeight="1" x14ac:dyDescent="0.25">
      <c r="A22" s="558" t="s">
        <v>338</v>
      </c>
      <c r="B22" s="515" t="s">
        <v>13</v>
      </c>
      <c r="C22" s="516" t="s">
        <v>14</v>
      </c>
      <c r="D22" s="521"/>
      <c r="E22" s="559">
        <v>0</v>
      </c>
      <c r="F22" s="519">
        <v>0</v>
      </c>
      <c r="G22" s="585">
        <v>0</v>
      </c>
      <c r="H22" s="784">
        <v>0</v>
      </c>
      <c r="I22" s="785">
        <v>0</v>
      </c>
      <c r="J22" s="759"/>
      <c r="K22" s="559">
        <v>0</v>
      </c>
      <c r="L22" s="519">
        <v>0</v>
      </c>
      <c r="M22" s="585">
        <v>0</v>
      </c>
      <c r="N22" s="784">
        <v>0</v>
      </c>
      <c r="O22" s="785">
        <v>0</v>
      </c>
      <c r="P22" s="521"/>
      <c r="Q22" s="559">
        <v>0</v>
      </c>
      <c r="R22" s="519">
        <v>0</v>
      </c>
      <c r="S22" s="585">
        <v>0</v>
      </c>
      <c r="T22" s="784">
        <v>0</v>
      </c>
      <c r="U22" s="785">
        <v>0</v>
      </c>
      <c r="V22" s="523"/>
      <c r="W22" s="560">
        <f>SUM(E22,K22,Q22)</f>
        <v>0</v>
      </c>
      <c r="X22" s="525">
        <f>SUM(F22,L22,R22)</f>
        <v>0</v>
      </c>
      <c r="Y22" s="526">
        <f>SUM(G22,M22,S22)</f>
        <v>0</v>
      </c>
      <c r="Z22" s="809">
        <f>SUM(H22,N22,T22)</f>
        <v>0</v>
      </c>
      <c r="AA22" s="802">
        <f>SUM(I22,O22,U22)</f>
        <v>0</v>
      </c>
      <c r="AB22" s="521"/>
      <c r="AC22" s="866">
        <f>W22</f>
        <v>0</v>
      </c>
      <c r="AD22" s="864">
        <f>X22</f>
        <v>0</v>
      </c>
      <c r="AE22" s="865">
        <f>Y22</f>
        <v>0</v>
      </c>
      <c r="AF22" s="893">
        <f>Z22</f>
        <v>0</v>
      </c>
      <c r="AG22" s="894">
        <f>AA22</f>
        <v>0</v>
      </c>
    </row>
    <row r="23" spans="1:33" ht="14.25" customHeight="1" x14ac:dyDescent="0.25">
      <c r="A23" s="539" t="s">
        <v>338</v>
      </c>
      <c r="B23" s="542"/>
      <c r="C23" s="728" t="s">
        <v>15</v>
      </c>
      <c r="D23" s="730"/>
      <c r="E23" s="548"/>
      <c r="F23" s="731"/>
      <c r="G23" s="786">
        <v>0</v>
      </c>
      <c r="H23" s="787">
        <v>0</v>
      </c>
      <c r="I23" s="788">
        <v>0</v>
      </c>
      <c r="J23" s="729"/>
      <c r="K23" s="544"/>
      <c r="L23" s="731"/>
      <c r="M23" s="786">
        <v>0</v>
      </c>
      <c r="N23" s="787">
        <v>0</v>
      </c>
      <c r="O23" s="788">
        <v>0</v>
      </c>
      <c r="P23" s="543"/>
      <c r="Q23" s="544"/>
      <c r="R23" s="731"/>
      <c r="S23" s="786">
        <v>0</v>
      </c>
      <c r="T23" s="787">
        <v>0</v>
      </c>
      <c r="U23" s="788">
        <v>0</v>
      </c>
      <c r="V23" s="549"/>
      <c r="W23" s="550"/>
      <c r="X23" s="551"/>
      <c r="Y23" s="563">
        <f t="shared" ref="Y23:AA54" si="0">SUM(G23,M23,S23)</f>
        <v>0</v>
      </c>
      <c r="Z23" s="813">
        <f t="shared" si="0"/>
        <v>0</v>
      </c>
      <c r="AA23" s="807">
        <f t="shared" si="0"/>
        <v>0</v>
      </c>
      <c r="AB23" s="547"/>
      <c r="AC23" s="548"/>
      <c r="AD23" s="545"/>
      <c r="AE23" s="867">
        <f t="shared" ref="AE23:AE54" si="1">Y23</f>
        <v>0</v>
      </c>
      <c r="AF23" s="895">
        <f t="shared" ref="AF23:AF54" si="2">Z23</f>
        <v>0</v>
      </c>
      <c r="AG23" s="896">
        <f t="shared" ref="AG23:AG54" si="3">AA23</f>
        <v>0</v>
      </c>
    </row>
    <row r="24" spans="1:33" ht="14.25" customHeight="1" x14ac:dyDescent="0.25">
      <c r="A24" s="539" t="s">
        <v>338</v>
      </c>
      <c r="B24" s="528" t="s">
        <v>19</v>
      </c>
      <c r="C24" s="540" t="s">
        <v>14</v>
      </c>
      <c r="D24" s="533"/>
      <c r="E24" s="564">
        <v>0</v>
      </c>
      <c r="F24" s="553">
        <v>0</v>
      </c>
      <c r="G24" s="588">
        <v>0</v>
      </c>
      <c r="H24" s="772">
        <v>0</v>
      </c>
      <c r="I24" s="773">
        <v>0</v>
      </c>
      <c r="J24" s="561"/>
      <c r="K24" s="564">
        <v>0</v>
      </c>
      <c r="L24" s="553">
        <v>0</v>
      </c>
      <c r="M24" s="588">
        <v>0</v>
      </c>
      <c r="N24" s="772">
        <v>0</v>
      </c>
      <c r="O24" s="773">
        <v>0</v>
      </c>
      <c r="P24" s="533"/>
      <c r="Q24" s="564">
        <v>0</v>
      </c>
      <c r="R24" s="553">
        <v>0</v>
      </c>
      <c r="S24" s="588">
        <v>0</v>
      </c>
      <c r="T24" s="772">
        <v>0</v>
      </c>
      <c r="U24" s="773">
        <v>0</v>
      </c>
      <c r="V24" s="535"/>
      <c r="W24" s="565">
        <f>SUM(E24,K24,Q24)</f>
        <v>0</v>
      </c>
      <c r="X24" s="554">
        <f>SUM(F24,L24,R24)</f>
        <v>0</v>
      </c>
      <c r="Y24" s="555">
        <f t="shared" si="0"/>
        <v>0</v>
      </c>
      <c r="Z24" s="811">
        <f t="shared" si="0"/>
        <v>0</v>
      </c>
      <c r="AA24" s="804">
        <f t="shared" si="0"/>
        <v>0</v>
      </c>
      <c r="AB24" s="533"/>
      <c r="AC24" s="897">
        <f>W24</f>
        <v>0</v>
      </c>
      <c r="AD24" s="889">
        <f>X24</f>
        <v>0</v>
      </c>
      <c r="AE24" s="890">
        <f t="shared" si="1"/>
        <v>0</v>
      </c>
      <c r="AF24" s="891">
        <f t="shared" si="2"/>
        <v>0</v>
      </c>
      <c r="AG24" s="892">
        <f t="shared" si="3"/>
        <v>0</v>
      </c>
    </row>
    <row r="25" spans="1:33" ht="14.25" customHeight="1" x14ac:dyDescent="0.25">
      <c r="A25" s="539" t="s">
        <v>338</v>
      </c>
      <c r="B25" s="528"/>
      <c r="C25" s="540" t="s">
        <v>15</v>
      </c>
      <c r="D25" s="533"/>
      <c r="E25" s="534"/>
      <c r="F25" s="725"/>
      <c r="G25" s="588">
        <v>0</v>
      </c>
      <c r="H25" s="789">
        <v>0</v>
      </c>
      <c r="I25" s="790">
        <v>0</v>
      </c>
      <c r="J25" s="530"/>
      <c r="K25" s="531"/>
      <c r="L25" s="725"/>
      <c r="M25" s="588">
        <v>0</v>
      </c>
      <c r="N25" s="789">
        <v>0</v>
      </c>
      <c r="O25" s="790">
        <v>0</v>
      </c>
      <c r="P25" s="541"/>
      <c r="Q25" s="531"/>
      <c r="R25" s="725"/>
      <c r="S25" s="588">
        <v>0</v>
      </c>
      <c r="T25" s="789">
        <v>0</v>
      </c>
      <c r="U25" s="790">
        <v>0</v>
      </c>
      <c r="V25" s="535"/>
      <c r="W25" s="536"/>
      <c r="X25" s="537"/>
      <c r="Y25" s="555">
        <f t="shared" si="0"/>
        <v>0</v>
      </c>
      <c r="Z25" s="811">
        <f t="shared" si="0"/>
        <v>0</v>
      </c>
      <c r="AA25" s="804">
        <f t="shared" si="0"/>
        <v>0</v>
      </c>
      <c r="AB25" s="533"/>
      <c r="AC25" s="534"/>
      <c r="AD25" s="532"/>
      <c r="AE25" s="890">
        <f t="shared" si="1"/>
        <v>0</v>
      </c>
      <c r="AF25" s="898">
        <f t="shared" si="2"/>
        <v>0</v>
      </c>
      <c r="AG25" s="899">
        <f t="shared" si="3"/>
        <v>0</v>
      </c>
    </row>
    <row r="26" spans="1:33" ht="14.25" customHeight="1" x14ac:dyDescent="0.25">
      <c r="A26" s="515" t="s">
        <v>339</v>
      </c>
      <c r="B26" s="515" t="s">
        <v>13</v>
      </c>
      <c r="C26" s="516" t="s">
        <v>14</v>
      </c>
      <c r="D26" s="521"/>
      <c r="E26" s="559">
        <v>0</v>
      </c>
      <c r="F26" s="519">
        <v>0</v>
      </c>
      <c r="G26" s="585">
        <v>0</v>
      </c>
      <c r="H26" s="784">
        <v>0</v>
      </c>
      <c r="I26" s="785">
        <v>0</v>
      </c>
      <c r="J26" s="759"/>
      <c r="K26" s="559">
        <v>0</v>
      </c>
      <c r="L26" s="519">
        <v>0</v>
      </c>
      <c r="M26" s="585">
        <v>0</v>
      </c>
      <c r="N26" s="784">
        <v>0</v>
      </c>
      <c r="O26" s="785">
        <v>0</v>
      </c>
      <c r="P26" s="521"/>
      <c r="Q26" s="559">
        <v>0</v>
      </c>
      <c r="R26" s="519">
        <v>0</v>
      </c>
      <c r="S26" s="585">
        <v>0</v>
      </c>
      <c r="T26" s="784">
        <v>0</v>
      </c>
      <c r="U26" s="785">
        <v>0</v>
      </c>
      <c r="V26" s="523"/>
      <c r="W26" s="560">
        <f>SUM(E26,K26,Q26)</f>
        <v>0</v>
      </c>
      <c r="X26" s="525">
        <f>SUM(F26,L26,R26)</f>
        <v>0</v>
      </c>
      <c r="Y26" s="526">
        <f t="shared" si="0"/>
        <v>0</v>
      </c>
      <c r="Z26" s="809">
        <f t="shared" si="0"/>
        <v>0</v>
      </c>
      <c r="AA26" s="802">
        <f t="shared" si="0"/>
        <v>0</v>
      </c>
      <c r="AB26" s="521"/>
      <c r="AC26" s="866">
        <f>W26</f>
        <v>0</v>
      </c>
      <c r="AD26" s="864">
        <f>X26</f>
        <v>0</v>
      </c>
      <c r="AE26" s="865">
        <f t="shared" si="1"/>
        <v>0</v>
      </c>
      <c r="AF26" s="893">
        <f t="shared" si="2"/>
        <v>0</v>
      </c>
      <c r="AG26" s="894">
        <f t="shared" si="3"/>
        <v>0</v>
      </c>
    </row>
    <row r="27" spans="1:33" ht="14.25" customHeight="1" x14ac:dyDescent="0.25">
      <c r="A27" s="539" t="s">
        <v>339</v>
      </c>
      <c r="B27" s="542"/>
      <c r="C27" s="728" t="s">
        <v>15</v>
      </c>
      <c r="D27" s="730"/>
      <c r="E27" s="548"/>
      <c r="F27" s="731"/>
      <c r="G27" s="786">
        <v>0</v>
      </c>
      <c r="H27" s="787">
        <v>0</v>
      </c>
      <c r="I27" s="788">
        <v>0</v>
      </c>
      <c r="J27" s="729"/>
      <c r="K27" s="544"/>
      <c r="L27" s="731"/>
      <c r="M27" s="786">
        <v>0</v>
      </c>
      <c r="N27" s="787">
        <v>0</v>
      </c>
      <c r="O27" s="788">
        <v>0</v>
      </c>
      <c r="P27" s="543"/>
      <c r="Q27" s="544"/>
      <c r="R27" s="731"/>
      <c r="S27" s="786">
        <v>0</v>
      </c>
      <c r="T27" s="787">
        <v>0</v>
      </c>
      <c r="U27" s="788">
        <v>0</v>
      </c>
      <c r="V27" s="549"/>
      <c r="W27" s="550"/>
      <c r="X27" s="551"/>
      <c r="Y27" s="563">
        <f t="shared" si="0"/>
        <v>0</v>
      </c>
      <c r="Z27" s="813">
        <f t="shared" si="0"/>
        <v>0</v>
      </c>
      <c r="AA27" s="807">
        <f t="shared" si="0"/>
        <v>0</v>
      </c>
      <c r="AB27" s="547"/>
      <c r="AC27" s="548"/>
      <c r="AD27" s="545"/>
      <c r="AE27" s="867">
        <f t="shared" si="1"/>
        <v>0</v>
      </c>
      <c r="AF27" s="895">
        <f t="shared" si="2"/>
        <v>0</v>
      </c>
      <c r="AG27" s="896">
        <f t="shared" si="3"/>
        <v>0</v>
      </c>
    </row>
    <row r="28" spans="1:33" ht="14.25" customHeight="1" x14ac:dyDescent="0.25">
      <c r="A28" s="539" t="s">
        <v>339</v>
      </c>
      <c r="B28" s="528" t="s">
        <v>19</v>
      </c>
      <c r="C28" s="540" t="s">
        <v>14</v>
      </c>
      <c r="D28" s="533"/>
      <c r="E28" s="564">
        <v>0</v>
      </c>
      <c r="F28" s="553">
        <v>0</v>
      </c>
      <c r="G28" s="588">
        <v>0</v>
      </c>
      <c r="H28" s="772">
        <v>0</v>
      </c>
      <c r="I28" s="773">
        <v>0</v>
      </c>
      <c r="J28" s="561"/>
      <c r="K28" s="564">
        <v>0</v>
      </c>
      <c r="L28" s="553">
        <v>0</v>
      </c>
      <c r="M28" s="588">
        <v>0</v>
      </c>
      <c r="N28" s="772">
        <v>0</v>
      </c>
      <c r="O28" s="773">
        <v>0</v>
      </c>
      <c r="P28" s="533"/>
      <c r="Q28" s="564">
        <v>0</v>
      </c>
      <c r="R28" s="553">
        <v>0</v>
      </c>
      <c r="S28" s="588">
        <v>0</v>
      </c>
      <c r="T28" s="772">
        <v>0</v>
      </c>
      <c r="U28" s="773">
        <v>0</v>
      </c>
      <c r="V28" s="535"/>
      <c r="W28" s="565">
        <f>SUM(E28,K28,Q28)</f>
        <v>0</v>
      </c>
      <c r="X28" s="554">
        <f>SUM(F28,L28,R28)</f>
        <v>0</v>
      </c>
      <c r="Y28" s="555">
        <f t="shared" si="0"/>
        <v>0</v>
      </c>
      <c r="Z28" s="811">
        <f t="shared" si="0"/>
        <v>0</v>
      </c>
      <c r="AA28" s="804">
        <f t="shared" si="0"/>
        <v>0</v>
      </c>
      <c r="AB28" s="533"/>
      <c r="AC28" s="897">
        <f>W28</f>
        <v>0</v>
      </c>
      <c r="AD28" s="889">
        <f>X28</f>
        <v>0</v>
      </c>
      <c r="AE28" s="890">
        <f t="shared" si="1"/>
        <v>0</v>
      </c>
      <c r="AF28" s="891">
        <f t="shared" si="2"/>
        <v>0</v>
      </c>
      <c r="AG28" s="892">
        <f t="shared" si="3"/>
        <v>0</v>
      </c>
    </row>
    <row r="29" spans="1:33" ht="14.25" customHeight="1" x14ac:dyDescent="0.25">
      <c r="A29" s="539" t="s">
        <v>339</v>
      </c>
      <c r="B29" s="528"/>
      <c r="C29" s="540" t="s">
        <v>15</v>
      </c>
      <c r="D29" s="533"/>
      <c r="E29" s="534"/>
      <c r="F29" s="725"/>
      <c r="G29" s="588">
        <v>0</v>
      </c>
      <c r="H29" s="789">
        <v>0</v>
      </c>
      <c r="I29" s="790">
        <v>0</v>
      </c>
      <c r="J29" s="530"/>
      <c r="K29" s="531"/>
      <c r="L29" s="725"/>
      <c r="M29" s="588">
        <v>0</v>
      </c>
      <c r="N29" s="789">
        <v>0</v>
      </c>
      <c r="O29" s="790">
        <v>0</v>
      </c>
      <c r="P29" s="541"/>
      <c r="Q29" s="531"/>
      <c r="R29" s="725"/>
      <c r="S29" s="588">
        <v>0</v>
      </c>
      <c r="T29" s="789">
        <v>0</v>
      </c>
      <c r="U29" s="790">
        <v>0</v>
      </c>
      <c r="V29" s="535"/>
      <c r="W29" s="536"/>
      <c r="X29" s="537"/>
      <c r="Y29" s="555">
        <f t="shared" si="0"/>
        <v>0</v>
      </c>
      <c r="Z29" s="811">
        <f t="shared" si="0"/>
        <v>0</v>
      </c>
      <c r="AA29" s="804">
        <f t="shared" si="0"/>
        <v>0</v>
      </c>
      <c r="AB29" s="533"/>
      <c r="AC29" s="534"/>
      <c r="AD29" s="532"/>
      <c r="AE29" s="890">
        <f t="shared" si="1"/>
        <v>0</v>
      </c>
      <c r="AF29" s="898">
        <f t="shared" si="2"/>
        <v>0</v>
      </c>
      <c r="AG29" s="899">
        <f t="shared" si="3"/>
        <v>0</v>
      </c>
    </row>
    <row r="30" spans="1:33" ht="14.25" customHeight="1" x14ac:dyDescent="0.25">
      <c r="A30" s="514" t="s">
        <v>340</v>
      </c>
      <c r="B30" s="515" t="s">
        <v>13</v>
      </c>
      <c r="C30" s="516" t="s">
        <v>14</v>
      </c>
      <c r="D30" s="521"/>
      <c r="E30" s="559">
        <v>0</v>
      </c>
      <c r="F30" s="519">
        <v>0</v>
      </c>
      <c r="G30" s="585">
        <v>0</v>
      </c>
      <c r="H30" s="784">
        <v>0</v>
      </c>
      <c r="I30" s="785">
        <v>0</v>
      </c>
      <c r="J30" s="759"/>
      <c r="K30" s="559">
        <v>0</v>
      </c>
      <c r="L30" s="519">
        <v>0</v>
      </c>
      <c r="M30" s="585">
        <v>0</v>
      </c>
      <c r="N30" s="784">
        <v>0</v>
      </c>
      <c r="O30" s="785">
        <v>0</v>
      </c>
      <c r="P30" s="521"/>
      <c r="Q30" s="559">
        <v>0</v>
      </c>
      <c r="R30" s="519">
        <v>0</v>
      </c>
      <c r="S30" s="585">
        <v>0</v>
      </c>
      <c r="T30" s="784">
        <v>0</v>
      </c>
      <c r="U30" s="785">
        <v>0</v>
      </c>
      <c r="V30" s="523"/>
      <c r="W30" s="560">
        <f>SUM(E30,K30,Q30)</f>
        <v>0</v>
      </c>
      <c r="X30" s="525">
        <f>SUM(F30,L30,R30)</f>
        <v>0</v>
      </c>
      <c r="Y30" s="526">
        <f t="shared" si="0"/>
        <v>0</v>
      </c>
      <c r="Z30" s="809">
        <f t="shared" si="0"/>
        <v>0</v>
      </c>
      <c r="AA30" s="802">
        <f t="shared" si="0"/>
        <v>0</v>
      </c>
      <c r="AB30" s="521"/>
      <c r="AC30" s="866">
        <f>W30</f>
        <v>0</v>
      </c>
      <c r="AD30" s="864">
        <f>X30</f>
        <v>0</v>
      </c>
      <c r="AE30" s="865">
        <f t="shared" si="1"/>
        <v>0</v>
      </c>
      <c r="AF30" s="893">
        <f t="shared" si="2"/>
        <v>0</v>
      </c>
      <c r="AG30" s="894">
        <f t="shared" si="3"/>
        <v>0</v>
      </c>
    </row>
    <row r="31" spans="1:33" ht="14.25" customHeight="1" x14ac:dyDescent="0.25">
      <c r="A31" s="527" t="s">
        <v>340</v>
      </c>
      <c r="B31" s="542"/>
      <c r="C31" s="728" t="s">
        <v>15</v>
      </c>
      <c r="D31" s="730"/>
      <c r="E31" s="548"/>
      <c r="F31" s="731"/>
      <c r="G31" s="786">
        <v>0</v>
      </c>
      <c r="H31" s="787">
        <v>0</v>
      </c>
      <c r="I31" s="788">
        <v>0</v>
      </c>
      <c r="J31" s="729"/>
      <c r="K31" s="544"/>
      <c r="L31" s="731"/>
      <c r="M31" s="786">
        <v>0</v>
      </c>
      <c r="N31" s="787">
        <v>0</v>
      </c>
      <c r="O31" s="788">
        <v>0</v>
      </c>
      <c r="P31" s="543"/>
      <c r="Q31" s="544"/>
      <c r="R31" s="731"/>
      <c r="S31" s="786">
        <v>0</v>
      </c>
      <c r="T31" s="787">
        <v>0</v>
      </c>
      <c r="U31" s="788">
        <v>0</v>
      </c>
      <c r="V31" s="549"/>
      <c r="W31" s="550"/>
      <c r="X31" s="551"/>
      <c r="Y31" s="563">
        <f t="shared" si="0"/>
        <v>0</v>
      </c>
      <c r="Z31" s="813">
        <f t="shared" si="0"/>
        <v>0</v>
      </c>
      <c r="AA31" s="807">
        <f t="shared" si="0"/>
        <v>0</v>
      </c>
      <c r="AB31" s="547"/>
      <c r="AC31" s="548"/>
      <c r="AD31" s="545"/>
      <c r="AE31" s="867">
        <f t="shared" si="1"/>
        <v>0</v>
      </c>
      <c r="AF31" s="895">
        <f t="shared" si="2"/>
        <v>0</v>
      </c>
      <c r="AG31" s="896">
        <f t="shared" si="3"/>
        <v>0</v>
      </c>
    </row>
    <row r="32" spans="1:33" ht="14.25" customHeight="1" x14ac:dyDescent="0.25">
      <c r="A32" s="539" t="s">
        <v>340</v>
      </c>
      <c r="B32" s="528" t="s">
        <v>19</v>
      </c>
      <c r="C32" s="540" t="s">
        <v>14</v>
      </c>
      <c r="D32" s="533"/>
      <c r="E32" s="564">
        <v>0</v>
      </c>
      <c r="F32" s="553">
        <v>0</v>
      </c>
      <c r="G32" s="588">
        <v>0</v>
      </c>
      <c r="H32" s="772">
        <v>0</v>
      </c>
      <c r="I32" s="773">
        <v>0</v>
      </c>
      <c r="J32" s="561"/>
      <c r="K32" s="564">
        <v>0</v>
      </c>
      <c r="L32" s="553">
        <v>0</v>
      </c>
      <c r="M32" s="588">
        <v>0</v>
      </c>
      <c r="N32" s="772">
        <v>0</v>
      </c>
      <c r="O32" s="773">
        <v>0</v>
      </c>
      <c r="P32" s="533"/>
      <c r="Q32" s="564">
        <v>0</v>
      </c>
      <c r="R32" s="553">
        <v>0</v>
      </c>
      <c r="S32" s="588">
        <v>0</v>
      </c>
      <c r="T32" s="772">
        <v>0</v>
      </c>
      <c r="U32" s="773">
        <v>0</v>
      </c>
      <c r="V32" s="535"/>
      <c r="W32" s="565">
        <f>SUM(E32,K32,Q32)</f>
        <v>0</v>
      </c>
      <c r="X32" s="554">
        <f>SUM(F32,L32,R32)</f>
        <v>0</v>
      </c>
      <c r="Y32" s="555">
        <f t="shared" si="0"/>
        <v>0</v>
      </c>
      <c r="Z32" s="811">
        <f t="shared" si="0"/>
        <v>0</v>
      </c>
      <c r="AA32" s="804">
        <f t="shared" si="0"/>
        <v>0</v>
      </c>
      <c r="AB32" s="533"/>
      <c r="AC32" s="897">
        <f>W32</f>
        <v>0</v>
      </c>
      <c r="AD32" s="889">
        <f>X32</f>
        <v>0</v>
      </c>
      <c r="AE32" s="890">
        <f t="shared" si="1"/>
        <v>0</v>
      </c>
      <c r="AF32" s="891">
        <f t="shared" si="2"/>
        <v>0</v>
      </c>
      <c r="AG32" s="892">
        <f t="shared" si="3"/>
        <v>0</v>
      </c>
    </row>
    <row r="33" spans="1:33" ht="14.25" customHeight="1" x14ac:dyDescent="0.25">
      <c r="A33" s="539" t="s">
        <v>340</v>
      </c>
      <c r="B33" s="528"/>
      <c r="C33" s="540" t="s">
        <v>15</v>
      </c>
      <c r="D33" s="533"/>
      <c r="E33" s="534"/>
      <c r="F33" s="725"/>
      <c r="G33" s="588">
        <v>0</v>
      </c>
      <c r="H33" s="789">
        <v>0</v>
      </c>
      <c r="I33" s="790">
        <v>0</v>
      </c>
      <c r="J33" s="530"/>
      <c r="K33" s="531"/>
      <c r="L33" s="725"/>
      <c r="M33" s="588">
        <v>0</v>
      </c>
      <c r="N33" s="789">
        <v>0</v>
      </c>
      <c r="O33" s="790">
        <v>0</v>
      </c>
      <c r="P33" s="541"/>
      <c r="Q33" s="531"/>
      <c r="R33" s="725"/>
      <c r="S33" s="588">
        <v>0</v>
      </c>
      <c r="T33" s="789">
        <v>0</v>
      </c>
      <c r="U33" s="790">
        <v>0</v>
      </c>
      <c r="V33" s="535"/>
      <c r="W33" s="536"/>
      <c r="X33" s="537"/>
      <c r="Y33" s="555">
        <f t="shared" si="0"/>
        <v>0</v>
      </c>
      <c r="Z33" s="811">
        <f t="shared" si="0"/>
        <v>0</v>
      </c>
      <c r="AA33" s="804">
        <f t="shared" si="0"/>
        <v>0</v>
      </c>
      <c r="AB33" s="533"/>
      <c r="AC33" s="534"/>
      <c r="AD33" s="532"/>
      <c r="AE33" s="890">
        <f t="shared" si="1"/>
        <v>0</v>
      </c>
      <c r="AF33" s="898">
        <f t="shared" si="2"/>
        <v>0</v>
      </c>
      <c r="AG33" s="899">
        <f t="shared" si="3"/>
        <v>0</v>
      </c>
    </row>
    <row r="34" spans="1:33" ht="14.25" customHeight="1" x14ac:dyDescent="0.25">
      <c r="A34" s="514" t="s">
        <v>341</v>
      </c>
      <c r="B34" s="515" t="s">
        <v>13</v>
      </c>
      <c r="C34" s="516" t="s">
        <v>14</v>
      </c>
      <c r="D34" s="521"/>
      <c r="E34" s="559">
        <v>0</v>
      </c>
      <c r="F34" s="519">
        <v>0</v>
      </c>
      <c r="G34" s="585">
        <v>0</v>
      </c>
      <c r="H34" s="784">
        <v>0</v>
      </c>
      <c r="I34" s="785">
        <v>0</v>
      </c>
      <c r="J34" s="759"/>
      <c r="K34" s="559">
        <v>0</v>
      </c>
      <c r="L34" s="519">
        <v>0</v>
      </c>
      <c r="M34" s="585">
        <v>0</v>
      </c>
      <c r="N34" s="784">
        <v>0</v>
      </c>
      <c r="O34" s="785">
        <v>0</v>
      </c>
      <c r="P34" s="521"/>
      <c r="Q34" s="559">
        <v>0</v>
      </c>
      <c r="R34" s="519">
        <v>0</v>
      </c>
      <c r="S34" s="585">
        <v>0</v>
      </c>
      <c r="T34" s="784">
        <v>0</v>
      </c>
      <c r="U34" s="785">
        <v>0</v>
      </c>
      <c r="V34" s="523"/>
      <c r="W34" s="560">
        <f>SUM(E34,K34,Q34)</f>
        <v>0</v>
      </c>
      <c r="X34" s="525">
        <f>SUM(F34,L34,R34)</f>
        <v>0</v>
      </c>
      <c r="Y34" s="526">
        <f t="shared" si="0"/>
        <v>0</v>
      </c>
      <c r="Z34" s="809">
        <f t="shared" si="0"/>
        <v>0</v>
      </c>
      <c r="AA34" s="802">
        <f t="shared" si="0"/>
        <v>0</v>
      </c>
      <c r="AB34" s="521"/>
      <c r="AC34" s="866">
        <f>W34</f>
        <v>0</v>
      </c>
      <c r="AD34" s="864">
        <f>X34</f>
        <v>0</v>
      </c>
      <c r="AE34" s="865">
        <f t="shared" si="1"/>
        <v>0</v>
      </c>
      <c r="AF34" s="893">
        <f t="shared" si="2"/>
        <v>0</v>
      </c>
      <c r="AG34" s="894">
        <f t="shared" si="3"/>
        <v>0</v>
      </c>
    </row>
    <row r="35" spans="1:33" ht="14.25" customHeight="1" x14ac:dyDescent="0.25">
      <c r="A35" s="527" t="s">
        <v>341</v>
      </c>
      <c r="B35" s="542"/>
      <c r="C35" s="728" t="s">
        <v>15</v>
      </c>
      <c r="D35" s="730"/>
      <c r="E35" s="548"/>
      <c r="F35" s="731"/>
      <c r="G35" s="786">
        <v>0</v>
      </c>
      <c r="H35" s="787">
        <v>0</v>
      </c>
      <c r="I35" s="788">
        <v>0</v>
      </c>
      <c r="J35" s="729"/>
      <c r="K35" s="544"/>
      <c r="L35" s="731"/>
      <c r="M35" s="786">
        <v>0</v>
      </c>
      <c r="N35" s="787">
        <v>0</v>
      </c>
      <c r="O35" s="788">
        <v>0</v>
      </c>
      <c r="P35" s="543"/>
      <c r="Q35" s="544"/>
      <c r="R35" s="731"/>
      <c r="S35" s="786">
        <v>0</v>
      </c>
      <c r="T35" s="787">
        <v>0</v>
      </c>
      <c r="U35" s="788">
        <v>0</v>
      </c>
      <c r="V35" s="549"/>
      <c r="W35" s="550"/>
      <c r="X35" s="551"/>
      <c r="Y35" s="563">
        <f t="shared" si="0"/>
        <v>0</v>
      </c>
      <c r="Z35" s="813">
        <f t="shared" si="0"/>
        <v>0</v>
      </c>
      <c r="AA35" s="807">
        <f t="shared" si="0"/>
        <v>0</v>
      </c>
      <c r="AB35" s="547"/>
      <c r="AC35" s="548"/>
      <c r="AD35" s="545"/>
      <c r="AE35" s="867">
        <f t="shared" si="1"/>
        <v>0</v>
      </c>
      <c r="AF35" s="895">
        <f t="shared" si="2"/>
        <v>0</v>
      </c>
      <c r="AG35" s="896">
        <f t="shared" si="3"/>
        <v>0</v>
      </c>
    </row>
    <row r="36" spans="1:33" ht="14.25" customHeight="1" x14ac:dyDescent="0.25">
      <c r="A36" s="539" t="s">
        <v>341</v>
      </c>
      <c r="B36" s="528" t="s">
        <v>19</v>
      </c>
      <c r="C36" s="540" t="s">
        <v>14</v>
      </c>
      <c r="D36" s="533"/>
      <c r="E36" s="564">
        <v>0</v>
      </c>
      <c r="F36" s="553">
        <v>0</v>
      </c>
      <c r="G36" s="588">
        <v>0</v>
      </c>
      <c r="H36" s="772">
        <v>0</v>
      </c>
      <c r="I36" s="773">
        <v>0</v>
      </c>
      <c r="J36" s="561"/>
      <c r="K36" s="564">
        <v>0</v>
      </c>
      <c r="L36" s="553">
        <v>0</v>
      </c>
      <c r="M36" s="588">
        <v>0</v>
      </c>
      <c r="N36" s="772">
        <v>0</v>
      </c>
      <c r="O36" s="773">
        <v>0</v>
      </c>
      <c r="P36" s="533"/>
      <c r="Q36" s="564">
        <v>0</v>
      </c>
      <c r="R36" s="553">
        <v>0</v>
      </c>
      <c r="S36" s="588">
        <v>0</v>
      </c>
      <c r="T36" s="772">
        <v>0</v>
      </c>
      <c r="U36" s="773">
        <v>0</v>
      </c>
      <c r="V36" s="535"/>
      <c r="W36" s="565">
        <f>SUM(E36,K36,Q36)</f>
        <v>0</v>
      </c>
      <c r="X36" s="554">
        <f>SUM(F36,L36,R36)</f>
        <v>0</v>
      </c>
      <c r="Y36" s="555">
        <f t="shared" si="0"/>
        <v>0</v>
      </c>
      <c r="Z36" s="811">
        <f t="shared" si="0"/>
        <v>0</v>
      </c>
      <c r="AA36" s="804">
        <f t="shared" si="0"/>
        <v>0</v>
      </c>
      <c r="AB36" s="533"/>
      <c r="AC36" s="897">
        <f>W36</f>
        <v>0</v>
      </c>
      <c r="AD36" s="889">
        <f>X36</f>
        <v>0</v>
      </c>
      <c r="AE36" s="890">
        <f t="shared" si="1"/>
        <v>0</v>
      </c>
      <c r="AF36" s="891">
        <f t="shared" si="2"/>
        <v>0</v>
      </c>
      <c r="AG36" s="892">
        <f t="shared" si="3"/>
        <v>0</v>
      </c>
    </row>
    <row r="37" spans="1:33" ht="14.25" customHeight="1" x14ac:dyDescent="0.25">
      <c r="A37" s="539" t="s">
        <v>341</v>
      </c>
      <c r="B37" s="528"/>
      <c r="C37" s="540" t="s">
        <v>15</v>
      </c>
      <c r="D37" s="533"/>
      <c r="E37" s="534"/>
      <c r="F37" s="725"/>
      <c r="G37" s="588">
        <v>0</v>
      </c>
      <c r="H37" s="789">
        <v>0</v>
      </c>
      <c r="I37" s="790">
        <v>0</v>
      </c>
      <c r="J37" s="530"/>
      <c r="K37" s="531"/>
      <c r="L37" s="725"/>
      <c r="M37" s="588">
        <v>0</v>
      </c>
      <c r="N37" s="789">
        <v>0</v>
      </c>
      <c r="O37" s="790">
        <v>0</v>
      </c>
      <c r="P37" s="541"/>
      <c r="Q37" s="531"/>
      <c r="R37" s="725"/>
      <c r="S37" s="588">
        <v>0</v>
      </c>
      <c r="T37" s="789">
        <v>0</v>
      </c>
      <c r="U37" s="790">
        <v>0</v>
      </c>
      <c r="V37" s="535"/>
      <c r="W37" s="536"/>
      <c r="X37" s="537"/>
      <c r="Y37" s="555">
        <f t="shared" si="0"/>
        <v>0</v>
      </c>
      <c r="Z37" s="811">
        <f t="shared" si="0"/>
        <v>0</v>
      </c>
      <c r="AA37" s="804">
        <f t="shared" si="0"/>
        <v>0</v>
      </c>
      <c r="AB37" s="533"/>
      <c r="AC37" s="534"/>
      <c r="AD37" s="532"/>
      <c r="AE37" s="890">
        <f t="shared" si="1"/>
        <v>0</v>
      </c>
      <c r="AF37" s="898">
        <f t="shared" si="2"/>
        <v>0</v>
      </c>
      <c r="AG37" s="899">
        <f t="shared" si="3"/>
        <v>0</v>
      </c>
    </row>
    <row r="38" spans="1:33" ht="14.25" customHeight="1" x14ac:dyDescent="0.25">
      <c r="A38" s="514" t="s">
        <v>342</v>
      </c>
      <c r="B38" s="515" t="s">
        <v>13</v>
      </c>
      <c r="C38" s="516" t="s">
        <v>14</v>
      </c>
      <c r="D38" s="521"/>
      <c r="E38" s="559">
        <v>0</v>
      </c>
      <c r="F38" s="519">
        <v>0</v>
      </c>
      <c r="G38" s="585">
        <v>0</v>
      </c>
      <c r="H38" s="784">
        <v>0</v>
      </c>
      <c r="I38" s="785">
        <v>0</v>
      </c>
      <c r="J38" s="759"/>
      <c r="K38" s="559">
        <v>0</v>
      </c>
      <c r="L38" s="519">
        <v>0</v>
      </c>
      <c r="M38" s="585">
        <v>0</v>
      </c>
      <c r="N38" s="784">
        <v>0</v>
      </c>
      <c r="O38" s="785">
        <v>0</v>
      </c>
      <c r="P38" s="521"/>
      <c r="Q38" s="559">
        <v>0</v>
      </c>
      <c r="R38" s="519">
        <v>0</v>
      </c>
      <c r="S38" s="585">
        <v>0</v>
      </c>
      <c r="T38" s="784">
        <v>0</v>
      </c>
      <c r="U38" s="785">
        <v>0</v>
      </c>
      <c r="V38" s="523"/>
      <c r="W38" s="560">
        <f>SUM(E38,K38,Q38)</f>
        <v>0</v>
      </c>
      <c r="X38" s="525">
        <f>SUM(F38,L38,R38)</f>
        <v>0</v>
      </c>
      <c r="Y38" s="526">
        <f t="shared" si="0"/>
        <v>0</v>
      </c>
      <c r="Z38" s="809">
        <f t="shared" si="0"/>
        <v>0</v>
      </c>
      <c r="AA38" s="802">
        <f t="shared" si="0"/>
        <v>0</v>
      </c>
      <c r="AB38" s="521"/>
      <c r="AC38" s="866">
        <f>W38</f>
        <v>0</v>
      </c>
      <c r="AD38" s="864">
        <f>X38</f>
        <v>0</v>
      </c>
      <c r="AE38" s="865">
        <f t="shared" si="1"/>
        <v>0</v>
      </c>
      <c r="AF38" s="893">
        <f t="shared" si="2"/>
        <v>0</v>
      </c>
      <c r="AG38" s="894">
        <f t="shared" si="3"/>
        <v>0</v>
      </c>
    </row>
    <row r="39" spans="1:33" ht="14.25" customHeight="1" x14ac:dyDescent="0.25">
      <c r="A39" s="527" t="s">
        <v>342</v>
      </c>
      <c r="B39" s="542"/>
      <c r="C39" s="728" t="s">
        <v>15</v>
      </c>
      <c r="D39" s="730"/>
      <c r="E39" s="548"/>
      <c r="F39" s="731"/>
      <c r="G39" s="786">
        <v>0</v>
      </c>
      <c r="H39" s="787">
        <v>0</v>
      </c>
      <c r="I39" s="788">
        <v>0</v>
      </c>
      <c r="J39" s="729"/>
      <c r="K39" s="544"/>
      <c r="L39" s="731"/>
      <c r="M39" s="786">
        <v>0</v>
      </c>
      <c r="N39" s="787">
        <v>0</v>
      </c>
      <c r="O39" s="788">
        <v>0</v>
      </c>
      <c r="P39" s="543"/>
      <c r="Q39" s="544"/>
      <c r="R39" s="731"/>
      <c r="S39" s="786">
        <v>0</v>
      </c>
      <c r="T39" s="787">
        <v>0</v>
      </c>
      <c r="U39" s="788">
        <v>0</v>
      </c>
      <c r="V39" s="549"/>
      <c r="W39" s="550"/>
      <c r="X39" s="551"/>
      <c r="Y39" s="563">
        <f t="shared" si="0"/>
        <v>0</v>
      </c>
      <c r="Z39" s="813">
        <f t="shared" si="0"/>
        <v>0</v>
      </c>
      <c r="AA39" s="807">
        <f t="shared" si="0"/>
        <v>0</v>
      </c>
      <c r="AB39" s="547"/>
      <c r="AC39" s="548"/>
      <c r="AD39" s="545"/>
      <c r="AE39" s="867">
        <f t="shared" si="1"/>
        <v>0</v>
      </c>
      <c r="AF39" s="895">
        <f t="shared" si="2"/>
        <v>0</v>
      </c>
      <c r="AG39" s="896">
        <f t="shared" si="3"/>
        <v>0</v>
      </c>
    </row>
    <row r="40" spans="1:33" ht="14.25" customHeight="1" x14ac:dyDescent="0.25">
      <c r="A40" s="539" t="s">
        <v>342</v>
      </c>
      <c r="B40" s="528" t="s">
        <v>19</v>
      </c>
      <c r="C40" s="540" t="s">
        <v>14</v>
      </c>
      <c r="D40" s="533"/>
      <c r="E40" s="564">
        <v>0</v>
      </c>
      <c r="F40" s="553">
        <v>0</v>
      </c>
      <c r="G40" s="588">
        <v>0</v>
      </c>
      <c r="H40" s="772">
        <v>0</v>
      </c>
      <c r="I40" s="773">
        <v>0</v>
      </c>
      <c r="J40" s="561"/>
      <c r="K40" s="564">
        <v>0</v>
      </c>
      <c r="L40" s="553">
        <v>0</v>
      </c>
      <c r="M40" s="588">
        <v>0</v>
      </c>
      <c r="N40" s="772">
        <v>0</v>
      </c>
      <c r="O40" s="773">
        <v>0</v>
      </c>
      <c r="P40" s="533"/>
      <c r="Q40" s="564">
        <v>0</v>
      </c>
      <c r="R40" s="553">
        <v>0</v>
      </c>
      <c r="S40" s="588">
        <v>0</v>
      </c>
      <c r="T40" s="772">
        <v>0</v>
      </c>
      <c r="U40" s="773">
        <v>0</v>
      </c>
      <c r="V40" s="535"/>
      <c r="W40" s="565">
        <f>SUM(E40,K40,Q40)</f>
        <v>0</v>
      </c>
      <c r="X40" s="554">
        <f>SUM(F40,L40,R40)</f>
        <v>0</v>
      </c>
      <c r="Y40" s="555">
        <f t="shared" si="0"/>
        <v>0</v>
      </c>
      <c r="Z40" s="811">
        <f t="shared" si="0"/>
        <v>0</v>
      </c>
      <c r="AA40" s="804">
        <f t="shared" si="0"/>
        <v>0</v>
      </c>
      <c r="AB40" s="533"/>
      <c r="AC40" s="897">
        <f>W40</f>
        <v>0</v>
      </c>
      <c r="AD40" s="889">
        <f>X40</f>
        <v>0</v>
      </c>
      <c r="AE40" s="890">
        <f t="shared" si="1"/>
        <v>0</v>
      </c>
      <c r="AF40" s="891">
        <f t="shared" si="2"/>
        <v>0</v>
      </c>
      <c r="AG40" s="892">
        <f t="shared" si="3"/>
        <v>0</v>
      </c>
    </row>
    <row r="41" spans="1:33" ht="14.25" customHeight="1" x14ac:dyDescent="0.25">
      <c r="A41" s="539" t="s">
        <v>342</v>
      </c>
      <c r="B41" s="528"/>
      <c r="C41" s="540" t="s">
        <v>15</v>
      </c>
      <c r="D41" s="533"/>
      <c r="E41" s="534"/>
      <c r="F41" s="725"/>
      <c r="G41" s="588">
        <v>0</v>
      </c>
      <c r="H41" s="789">
        <v>0</v>
      </c>
      <c r="I41" s="790">
        <v>0</v>
      </c>
      <c r="J41" s="530"/>
      <c r="K41" s="531"/>
      <c r="L41" s="725"/>
      <c r="M41" s="588">
        <v>0</v>
      </c>
      <c r="N41" s="789">
        <v>0</v>
      </c>
      <c r="O41" s="790">
        <v>0</v>
      </c>
      <c r="P41" s="541"/>
      <c r="Q41" s="531"/>
      <c r="R41" s="725"/>
      <c r="S41" s="588">
        <v>0</v>
      </c>
      <c r="T41" s="789">
        <v>0</v>
      </c>
      <c r="U41" s="790">
        <v>0</v>
      </c>
      <c r="V41" s="535"/>
      <c r="W41" s="536"/>
      <c r="X41" s="537"/>
      <c r="Y41" s="555">
        <f t="shared" si="0"/>
        <v>0</v>
      </c>
      <c r="Z41" s="811">
        <f t="shared" si="0"/>
        <v>0</v>
      </c>
      <c r="AA41" s="804">
        <f t="shared" si="0"/>
        <v>0</v>
      </c>
      <c r="AB41" s="533"/>
      <c r="AC41" s="534"/>
      <c r="AD41" s="532"/>
      <c r="AE41" s="890">
        <f t="shared" si="1"/>
        <v>0</v>
      </c>
      <c r="AF41" s="898">
        <f t="shared" si="2"/>
        <v>0</v>
      </c>
      <c r="AG41" s="899">
        <f t="shared" si="3"/>
        <v>0</v>
      </c>
    </row>
    <row r="42" spans="1:33" ht="14.25" customHeight="1" x14ac:dyDescent="0.25">
      <c r="A42" s="514" t="s">
        <v>343</v>
      </c>
      <c r="B42" s="515" t="s">
        <v>13</v>
      </c>
      <c r="C42" s="516" t="s">
        <v>14</v>
      </c>
      <c r="D42" s="521"/>
      <c r="E42" s="559">
        <v>0</v>
      </c>
      <c r="F42" s="519">
        <v>0</v>
      </c>
      <c r="G42" s="585">
        <v>0</v>
      </c>
      <c r="H42" s="784">
        <v>0</v>
      </c>
      <c r="I42" s="785">
        <v>0</v>
      </c>
      <c r="J42" s="759"/>
      <c r="K42" s="559">
        <v>0</v>
      </c>
      <c r="L42" s="519">
        <v>0</v>
      </c>
      <c r="M42" s="585">
        <v>0</v>
      </c>
      <c r="N42" s="784">
        <v>0</v>
      </c>
      <c r="O42" s="785">
        <v>0</v>
      </c>
      <c r="P42" s="521"/>
      <c r="Q42" s="559">
        <v>0</v>
      </c>
      <c r="R42" s="519">
        <v>0</v>
      </c>
      <c r="S42" s="585">
        <v>0</v>
      </c>
      <c r="T42" s="784">
        <v>0</v>
      </c>
      <c r="U42" s="785">
        <v>0</v>
      </c>
      <c r="V42" s="523"/>
      <c r="W42" s="560">
        <f>SUM(E42,K42,Q42)</f>
        <v>0</v>
      </c>
      <c r="X42" s="525">
        <f>SUM(F42,L42,R42)</f>
        <v>0</v>
      </c>
      <c r="Y42" s="526">
        <f t="shared" si="0"/>
        <v>0</v>
      </c>
      <c r="Z42" s="809">
        <f t="shared" si="0"/>
        <v>0</v>
      </c>
      <c r="AA42" s="802">
        <f t="shared" si="0"/>
        <v>0</v>
      </c>
      <c r="AB42" s="521"/>
      <c r="AC42" s="866">
        <f>W42</f>
        <v>0</v>
      </c>
      <c r="AD42" s="864">
        <f>X42</f>
        <v>0</v>
      </c>
      <c r="AE42" s="865">
        <f t="shared" si="1"/>
        <v>0</v>
      </c>
      <c r="AF42" s="893">
        <f t="shared" si="2"/>
        <v>0</v>
      </c>
      <c r="AG42" s="894">
        <f t="shared" si="3"/>
        <v>0</v>
      </c>
    </row>
    <row r="43" spans="1:33" ht="14.25" customHeight="1" x14ac:dyDescent="0.25">
      <c r="A43" s="527" t="s">
        <v>343</v>
      </c>
      <c r="B43" s="542"/>
      <c r="C43" s="728" t="s">
        <v>15</v>
      </c>
      <c r="D43" s="730"/>
      <c r="E43" s="548"/>
      <c r="F43" s="731"/>
      <c r="G43" s="786">
        <v>0</v>
      </c>
      <c r="H43" s="787">
        <v>0</v>
      </c>
      <c r="I43" s="788">
        <v>0</v>
      </c>
      <c r="J43" s="729"/>
      <c r="K43" s="544"/>
      <c r="L43" s="731"/>
      <c r="M43" s="786">
        <v>0</v>
      </c>
      <c r="N43" s="787">
        <v>0</v>
      </c>
      <c r="O43" s="788">
        <v>0</v>
      </c>
      <c r="P43" s="543"/>
      <c r="Q43" s="544"/>
      <c r="R43" s="731"/>
      <c r="S43" s="786">
        <v>0</v>
      </c>
      <c r="T43" s="787">
        <v>0</v>
      </c>
      <c r="U43" s="788">
        <v>0</v>
      </c>
      <c r="V43" s="549"/>
      <c r="W43" s="550"/>
      <c r="X43" s="551"/>
      <c r="Y43" s="563">
        <f t="shared" si="0"/>
        <v>0</v>
      </c>
      <c r="Z43" s="813">
        <f t="shared" si="0"/>
        <v>0</v>
      </c>
      <c r="AA43" s="807">
        <f t="shared" si="0"/>
        <v>0</v>
      </c>
      <c r="AB43" s="547"/>
      <c r="AC43" s="548"/>
      <c r="AD43" s="545"/>
      <c r="AE43" s="867">
        <f t="shared" si="1"/>
        <v>0</v>
      </c>
      <c r="AF43" s="895">
        <f t="shared" si="2"/>
        <v>0</v>
      </c>
      <c r="AG43" s="896">
        <f t="shared" si="3"/>
        <v>0</v>
      </c>
    </row>
    <row r="44" spans="1:33" ht="14.25" customHeight="1" x14ac:dyDescent="0.25">
      <c r="A44" s="539" t="s">
        <v>343</v>
      </c>
      <c r="B44" s="528" t="s">
        <v>19</v>
      </c>
      <c r="C44" s="540" t="s">
        <v>14</v>
      </c>
      <c r="D44" s="533"/>
      <c r="E44" s="564">
        <v>0</v>
      </c>
      <c r="F44" s="553">
        <v>0</v>
      </c>
      <c r="G44" s="588">
        <v>0</v>
      </c>
      <c r="H44" s="772">
        <v>0</v>
      </c>
      <c r="I44" s="773">
        <v>0</v>
      </c>
      <c r="J44" s="561"/>
      <c r="K44" s="564">
        <v>0</v>
      </c>
      <c r="L44" s="553">
        <v>0</v>
      </c>
      <c r="M44" s="588">
        <v>0</v>
      </c>
      <c r="N44" s="772">
        <v>0</v>
      </c>
      <c r="O44" s="773">
        <v>0</v>
      </c>
      <c r="P44" s="533"/>
      <c r="Q44" s="564">
        <v>0</v>
      </c>
      <c r="R44" s="553">
        <v>0</v>
      </c>
      <c r="S44" s="588">
        <v>0</v>
      </c>
      <c r="T44" s="772">
        <v>0</v>
      </c>
      <c r="U44" s="773">
        <v>0</v>
      </c>
      <c r="V44" s="535"/>
      <c r="W44" s="565">
        <f>SUM(E44,K44,Q44)</f>
        <v>0</v>
      </c>
      <c r="X44" s="554">
        <f>SUM(F44,L44,R44)</f>
        <v>0</v>
      </c>
      <c r="Y44" s="555">
        <f t="shared" si="0"/>
        <v>0</v>
      </c>
      <c r="Z44" s="811">
        <f t="shared" si="0"/>
        <v>0</v>
      </c>
      <c r="AA44" s="804">
        <f t="shared" si="0"/>
        <v>0</v>
      </c>
      <c r="AB44" s="533"/>
      <c r="AC44" s="897">
        <f>W44</f>
        <v>0</v>
      </c>
      <c r="AD44" s="889">
        <f>X44</f>
        <v>0</v>
      </c>
      <c r="AE44" s="890">
        <f t="shared" si="1"/>
        <v>0</v>
      </c>
      <c r="AF44" s="891">
        <f t="shared" si="2"/>
        <v>0</v>
      </c>
      <c r="AG44" s="892">
        <f t="shared" si="3"/>
        <v>0</v>
      </c>
    </row>
    <row r="45" spans="1:33" ht="14.25" customHeight="1" x14ac:dyDescent="0.25">
      <c r="A45" s="539" t="s">
        <v>343</v>
      </c>
      <c r="B45" s="528"/>
      <c r="C45" s="540" t="s">
        <v>15</v>
      </c>
      <c r="D45" s="533"/>
      <c r="E45" s="534"/>
      <c r="F45" s="725"/>
      <c r="G45" s="588">
        <v>0</v>
      </c>
      <c r="H45" s="789">
        <v>0</v>
      </c>
      <c r="I45" s="790">
        <v>0</v>
      </c>
      <c r="J45" s="530"/>
      <c r="K45" s="531"/>
      <c r="L45" s="725"/>
      <c r="M45" s="588">
        <v>0</v>
      </c>
      <c r="N45" s="789">
        <v>0</v>
      </c>
      <c r="O45" s="790">
        <v>0</v>
      </c>
      <c r="P45" s="541"/>
      <c r="Q45" s="531"/>
      <c r="R45" s="725"/>
      <c r="S45" s="588">
        <v>0</v>
      </c>
      <c r="T45" s="789">
        <v>0</v>
      </c>
      <c r="U45" s="790">
        <v>0</v>
      </c>
      <c r="V45" s="535"/>
      <c r="W45" s="536"/>
      <c r="X45" s="537"/>
      <c r="Y45" s="555">
        <f t="shared" si="0"/>
        <v>0</v>
      </c>
      <c r="Z45" s="811">
        <f t="shared" si="0"/>
        <v>0</v>
      </c>
      <c r="AA45" s="804">
        <f t="shared" si="0"/>
        <v>0</v>
      </c>
      <c r="AB45" s="533"/>
      <c r="AC45" s="534"/>
      <c r="AD45" s="532"/>
      <c r="AE45" s="890">
        <f t="shared" si="1"/>
        <v>0</v>
      </c>
      <c r="AF45" s="898">
        <f t="shared" si="2"/>
        <v>0</v>
      </c>
      <c r="AG45" s="899">
        <f t="shared" si="3"/>
        <v>0</v>
      </c>
    </row>
    <row r="46" spans="1:33" ht="14.25" customHeight="1" x14ac:dyDescent="0.25">
      <c r="A46" s="514" t="s">
        <v>344</v>
      </c>
      <c r="B46" s="515" t="s">
        <v>13</v>
      </c>
      <c r="C46" s="516" t="s">
        <v>14</v>
      </c>
      <c r="D46" s="521"/>
      <c r="E46" s="559">
        <v>0</v>
      </c>
      <c r="F46" s="519">
        <v>0</v>
      </c>
      <c r="G46" s="585">
        <v>0</v>
      </c>
      <c r="H46" s="784">
        <v>0</v>
      </c>
      <c r="I46" s="785">
        <v>0</v>
      </c>
      <c r="J46" s="759"/>
      <c r="K46" s="559">
        <v>0</v>
      </c>
      <c r="L46" s="519">
        <v>0</v>
      </c>
      <c r="M46" s="585">
        <v>0</v>
      </c>
      <c r="N46" s="784">
        <v>0</v>
      </c>
      <c r="O46" s="785">
        <v>0</v>
      </c>
      <c r="P46" s="521"/>
      <c r="Q46" s="559">
        <v>0</v>
      </c>
      <c r="R46" s="519">
        <v>0</v>
      </c>
      <c r="S46" s="585">
        <v>0</v>
      </c>
      <c r="T46" s="784">
        <v>0</v>
      </c>
      <c r="U46" s="785">
        <v>0</v>
      </c>
      <c r="V46" s="523"/>
      <c r="W46" s="560">
        <f>SUM(E46,K46,Q46)</f>
        <v>0</v>
      </c>
      <c r="X46" s="525">
        <f>SUM(F46,L46,R46)</f>
        <v>0</v>
      </c>
      <c r="Y46" s="526">
        <f t="shared" si="0"/>
        <v>0</v>
      </c>
      <c r="Z46" s="809">
        <f t="shared" si="0"/>
        <v>0</v>
      </c>
      <c r="AA46" s="802">
        <f t="shared" si="0"/>
        <v>0</v>
      </c>
      <c r="AB46" s="521"/>
      <c r="AC46" s="866">
        <f>W46</f>
        <v>0</v>
      </c>
      <c r="AD46" s="864">
        <f>X46</f>
        <v>0</v>
      </c>
      <c r="AE46" s="865">
        <f t="shared" si="1"/>
        <v>0</v>
      </c>
      <c r="AF46" s="893">
        <f t="shared" si="2"/>
        <v>0</v>
      </c>
      <c r="AG46" s="894">
        <f t="shared" si="3"/>
        <v>0</v>
      </c>
    </row>
    <row r="47" spans="1:33" ht="14.25" customHeight="1" x14ac:dyDescent="0.25">
      <c r="A47" s="527" t="s">
        <v>344</v>
      </c>
      <c r="B47" s="542"/>
      <c r="C47" s="728" t="s">
        <v>15</v>
      </c>
      <c r="D47" s="730"/>
      <c r="E47" s="548"/>
      <c r="F47" s="731"/>
      <c r="G47" s="786">
        <v>0</v>
      </c>
      <c r="H47" s="787">
        <v>0</v>
      </c>
      <c r="I47" s="788">
        <v>0</v>
      </c>
      <c r="J47" s="729"/>
      <c r="K47" s="544"/>
      <c r="L47" s="731"/>
      <c r="M47" s="786">
        <v>0</v>
      </c>
      <c r="N47" s="787">
        <v>0</v>
      </c>
      <c r="O47" s="788">
        <v>0</v>
      </c>
      <c r="P47" s="543"/>
      <c r="Q47" s="544"/>
      <c r="R47" s="731"/>
      <c r="S47" s="786">
        <v>0</v>
      </c>
      <c r="T47" s="787">
        <v>0</v>
      </c>
      <c r="U47" s="788">
        <v>0</v>
      </c>
      <c r="V47" s="549"/>
      <c r="W47" s="550"/>
      <c r="X47" s="551"/>
      <c r="Y47" s="563">
        <f t="shared" si="0"/>
        <v>0</v>
      </c>
      <c r="Z47" s="813">
        <f t="shared" si="0"/>
        <v>0</v>
      </c>
      <c r="AA47" s="807">
        <f t="shared" si="0"/>
        <v>0</v>
      </c>
      <c r="AB47" s="547"/>
      <c r="AC47" s="548"/>
      <c r="AD47" s="545"/>
      <c r="AE47" s="867">
        <f t="shared" si="1"/>
        <v>0</v>
      </c>
      <c r="AF47" s="895">
        <f t="shared" si="2"/>
        <v>0</v>
      </c>
      <c r="AG47" s="896">
        <f t="shared" si="3"/>
        <v>0</v>
      </c>
    </row>
    <row r="48" spans="1:33" ht="14.25" customHeight="1" x14ac:dyDescent="0.25">
      <c r="A48" s="539" t="s">
        <v>344</v>
      </c>
      <c r="B48" s="528" t="s">
        <v>19</v>
      </c>
      <c r="C48" s="540" t="s">
        <v>14</v>
      </c>
      <c r="D48" s="533"/>
      <c r="E48" s="564">
        <v>0</v>
      </c>
      <c r="F48" s="553">
        <v>0</v>
      </c>
      <c r="G48" s="588">
        <v>0</v>
      </c>
      <c r="H48" s="772">
        <v>0</v>
      </c>
      <c r="I48" s="773">
        <v>0</v>
      </c>
      <c r="J48" s="561"/>
      <c r="K48" s="564">
        <v>0</v>
      </c>
      <c r="L48" s="553">
        <v>0</v>
      </c>
      <c r="M48" s="588">
        <v>0</v>
      </c>
      <c r="N48" s="772">
        <v>0</v>
      </c>
      <c r="O48" s="773">
        <v>0</v>
      </c>
      <c r="P48" s="533"/>
      <c r="Q48" s="564">
        <v>0</v>
      </c>
      <c r="R48" s="553">
        <v>0</v>
      </c>
      <c r="S48" s="588">
        <v>0</v>
      </c>
      <c r="T48" s="772">
        <v>0</v>
      </c>
      <c r="U48" s="773">
        <v>0</v>
      </c>
      <c r="V48" s="535"/>
      <c r="W48" s="565">
        <f>SUM(E48,K48,Q48)</f>
        <v>0</v>
      </c>
      <c r="X48" s="554">
        <f>SUM(F48,L48,R48)</f>
        <v>0</v>
      </c>
      <c r="Y48" s="555">
        <f t="shared" si="0"/>
        <v>0</v>
      </c>
      <c r="Z48" s="811">
        <f t="shared" si="0"/>
        <v>0</v>
      </c>
      <c r="AA48" s="804">
        <f t="shared" si="0"/>
        <v>0</v>
      </c>
      <c r="AB48" s="533"/>
      <c r="AC48" s="897">
        <f>W48</f>
        <v>0</v>
      </c>
      <c r="AD48" s="889">
        <f>X48</f>
        <v>0</v>
      </c>
      <c r="AE48" s="890">
        <f t="shared" si="1"/>
        <v>0</v>
      </c>
      <c r="AF48" s="891">
        <f t="shared" si="2"/>
        <v>0</v>
      </c>
      <c r="AG48" s="892">
        <f t="shared" si="3"/>
        <v>0</v>
      </c>
    </row>
    <row r="49" spans="1:33" ht="14.25" customHeight="1" x14ac:dyDescent="0.25">
      <c r="A49" s="539" t="s">
        <v>344</v>
      </c>
      <c r="B49" s="528"/>
      <c r="C49" s="540" t="s">
        <v>15</v>
      </c>
      <c r="D49" s="533"/>
      <c r="E49" s="534"/>
      <c r="F49" s="725"/>
      <c r="G49" s="588">
        <v>0</v>
      </c>
      <c r="H49" s="789">
        <v>0</v>
      </c>
      <c r="I49" s="790">
        <v>0</v>
      </c>
      <c r="J49" s="530"/>
      <c r="K49" s="531"/>
      <c r="L49" s="725"/>
      <c r="M49" s="588">
        <v>0</v>
      </c>
      <c r="N49" s="789">
        <v>0</v>
      </c>
      <c r="O49" s="790">
        <v>0</v>
      </c>
      <c r="P49" s="541"/>
      <c r="Q49" s="531"/>
      <c r="R49" s="725"/>
      <c r="S49" s="588">
        <v>0</v>
      </c>
      <c r="T49" s="789">
        <v>0</v>
      </c>
      <c r="U49" s="790">
        <v>0</v>
      </c>
      <c r="V49" s="535"/>
      <c r="W49" s="536"/>
      <c r="X49" s="537"/>
      <c r="Y49" s="555">
        <f t="shared" si="0"/>
        <v>0</v>
      </c>
      <c r="Z49" s="811">
        <f t="shared" si="0"/>
        <v>0</v>
      </c>
      <c r="AA49" s="804">
        <f t="shared" si="0"/>
        <v>0</v>
      </c>
      <c r="AB49" s="533"/>
      <c r="AC49" s="534"/>
      <c r="AD49" s="532"/>
      <c r="AE49" s="890">
        <f t="shared" si="1"/>
        <v>0</v>
      </c>
      <c r="AF49" s="898">
        <f t="shared" si="2"/>
        <v>0</v>
      </c>
      <c r="AG49" s="899">
        <f t="shared" si="3"/>
        <v>0</v>
      </c>
    </row>
    <row r="50" spans="1:33" ht="14.25" customHeight="1" x14ac:dyDescent="0.25">
      <c r="A50" s="514" t="s">
        <v>345</v>
      </c>
      <c r="B50" s="515" t="s">
        <v>13</v>
      </c>
      <c r="C50" s="516" t="s">
        <v>14</v>
      </c>
      <c r="D50" s="567">
        <v>0</v>
      </c>
      <c r="E50" s="559">
        <v>0</v>
      </c>
      <c r="F50" s="519">
        <v>0</v>
      </c>
      <c r="G50" s="585">
        <v>0</v>
      </c>
      <c r="H50" s="784">
        <v>0</v>
      </c>
      <c r="I50" s="785">
        <v>0</v>
      </c>
      <c r="J50" s="760">
        <v>0</v>
      </c>
      <c r="K50" s="559">
        <v>0</v>
      </c>
      <c r="L50" s="519">
        <v>0</v>
      </c>
      <c r="M50" s="585">
        <v>0</v>
      </c>
      <c r="N50" s="784">
        <v>0</v>
      </c>
      <c r="O50" s="785">
        <v>0</v>
      </c>
      <c r="P50" s="567">
        <v>0</v>
      </c>
      <c r="Q50" s="559">
        <v>0</v>
      </c>
      <c r="R50" s="519">
        <v>0</v>
      </c>
      <c r="S50" s="585">
        <v>0</v>
      </c>
      <c r="T50" s="784">
        <v>0</v>
      </c>
      <c r="U50" s="785">
        <v>0</v>
      </c>
      <c r="V50" s="568">
        <f>SUM(D50,J50,P50)</f>
        <v>0</v>
      </c>
      <c r="W50" s="560">
        <f>SUM(E50,K50,Q50)</f>
        <v>0</v>
      </c>
      <c r="X50" s="525">
        <f>SUM(F50,L50,R50)</f>
        <v>0</v>
      </c>
      <c r="Y50" s="526">
        <f t="shared" si="0"/>
        <v>0</v>
      </c>
      <c r="Z50" s="809">
        <f t="shared" si="0"/>
        <v>0</v>
      </c>
      <c r="AA50" s="802">
        <f t="shared" si="0"/>
        <v>0</v>
      </c>
      <c r="AB50" s="868">
        <f>V50</f>
        <v>0</v>
      </c>
      <c r="AC50" s="866">
        <f>W50</f>
        <v>0</v>
      </c>
      <c r="AD50" s="864">
        <f>X50</f>
        <v>0</v>
      </c>
      <c r="AE50" s="865">
        <f t="shared" si="1"/>
        <v>0</v>
      </c>
      <c r="AF50" s="893">
        <f t="shared" si="2"/>
        <v>0</v>
      </c>
      <c r="AG50" s="894">
        <f t="shared" si="3"/>
        <v>0</v>
      </c>
    </row>
    <row r="51" spans="1:33" ht="14.25" customHeight="1" x14ac:dyDescent="0.25">
      <c r="A51" s="527" t="s">
        <v>345</v>
      </c>
      <c r="B51" s="542"/>
      <c r="C51" s="728" t="s">
        <v>15</v>
      </c>
      <c r="D51" s="730"/>
      <c r="E51" s="548"/>
      <c r="F51" s="569">
        <v>0</v>
      </c>
      <c r="G51" s="786">
        <v>0</v>
      </c>
      <c r="H51" s="787">
        <v>0</v>
      </c>
      <c r="I51" s="788">
        <v>0</v>
      </c>
      <c r="J51" s="729"/>
      <c r="K51" s="544"/>
      <c r="L51" s="569">
        <v>0</v>
      </c>
      <c r="M51" s="786">
        <v>0</v>
      </c>
      <c r="N51" s="787">
        <v>0</v>
      </c>
      <c r="O51" s="788">
        <v>0</v>
      </c>
      <c r="P51" s="543"/>
      <c r="Q51" s="544"/>
      <c r="R51" s="569">
        <v>0</v>
      </c>
      <c r="S51" s="786">
        <v>0</v>
      </c>
      <c r="T51" s="787">
        <v>0</v>
      </c>
      <c r="U51" s="788">
        <v>0</v>
      </c>
      <c r="V51" s="549"/>
      <c r="W51" s="550"/>
      <c r="X51" s="570">
        <f t="shared" ref="X51:AA66" si="4">SUM(F51,L51,R51)</f>
        <v>0</v>
      </c>
      <c r="Y51" s="563">
        <f t="shared" si="0"/>
        <v>0</v>
      </c>
      <c r="Z51" s="813">
        <f t="shared" si="0"/>
        <v>0</v>
      </c>
      <c r="AA51" s="807">
        <f t="shared" si="0"/>
        <v>0</v>
      </c>
      <c r="AB51" s="547"/>
      <c r="AC51" s="548"/>
      <c r="AD51" s="869">
        <f t="shared" ref="AD51:AD62" si="5">X51</f>
        <v>0</v>
      </c>
      <c r="AE51" s="867">
        <f t="shared" si="1"/>
        <v>0</v>
      </c>
      <c r="AF51" s="895">
        <f t="shared" si="2"/>
        <v>0</v>
      </c>
      <c r="AG51" s="896">
        <f t="shared" si="3"/>
        <v>0</v>
      </c>
    </row>
    <row r="52" spans="1:33" ht="14.25" customHeight="1" x14ac:dyDescent="0.25">
      <c r="A52" s="539" t="s">
        <v>345</v>
      </c>
      <c r="B52" s="528" t="s">
        <v>19</v>
      </c>
      <c r="C52" s="540" t="s">
        <v>14</v>
      </c>
      <c r="D52" s="571">
        <v>0</v>
      </c>
      <c r="E52" s="564">
        <v>0</v>
      </c>
      <c r="F52" s="553">
        <v>0</v>
      </c>
      <c r="G52" s="588">
        <v>0</v>
      </c>
      <c r="H52" s="772">
        <v>0</v>
      </c>
      <c r="I52" s="773">
        <v>0</v>
      </c>
      <c r="J52" s="761">
        <v>0</v>
      </c>
      <c r="K52" s="564">
        <v>0</v>
      </c>
      <c r="L52" s="553">
        <v>0</v>
      </c>
      <c r="M52" s="588">
        <v>0</v>
      </c>
      <c r="N52" s="772">
        <v>0</v>
      </c>
      <c r="O52" s="773">
        <v>0</v>
      </c>
      <c r="P52" s="571">
        <v>0</v>
      </c>
      <c r="Q52" s="564">
        <v>0</v>
      </c>
      <c r="R52" s="553">
        <v>0</v>
      </c>
      <c r="S52" s="588">
        <v>0</v>
      </c>
      <c r="T52" s="772">
        <v>0</v>
      </c>
      <c r="U52" s="773">
        <v>0</v>
      </c>
      <c r="V52" s="572">
        <f>SUM(D52,J52,P52)</f>
        <v>0</v>
      </c>
      <c r="W52" s="565">
        <f>SUM(E52,K52,Q52)</f>
        <v>0</v>
      </c>
      <c r="X52" s="554">
        <f t="shared" si="4"/>
        <v>0</v>
      </c>
      <c r="Y52" s="555">
        <f t="shared" si="0"/>
        <v>0</v>
      </c>
      <c r="Z52" s="811">
        <f t="shared" si="0"/>
        <v>0</v>
      </c>
      <c r="AA52" s="804">
        <f t="shared" si="0"/>
        <v>0</v>
      </c>
      <c r="AB52" s="900">
        <f>V52</f>
        <v>0</v>
      </c>
      <c r="AC52" s="897">
        <f>W52</f>
        <v>0</v>
      </c>
      <c r="AD52" s="889">
        <f t="shared" si="5"/>
        <v>0</v>
      </c>
      <c r="AE52" s="890">
        <f t="shared" si="1"/>
        <v>0</v>
      </c>
      <c r="AF52" s="891">
        <f t="shared" si="2"/>
        <v>0</v>
      </c>
      <c r="AG52" s="892">
        <f t="shared" si="3"/>
        <v>0</v>
      </c>
    </row>
    <row r="53" spans="1:33" ht="14.25" customHeight="1" x14ac:dyDescent="0.25">
      <c r="A53" s="539" t="s">
        <v>345</v>
      </c>
      <c r="B53" s="528"/>
      <c r="C53" s="540" t="s">
        <v>15</v>
      </c>
      <c r="D53" s="533"/>
      <c r="E53" s="534"/>
      <c r="F53" s="553">
        <v>0</v>
      </c>
      <c r="G53" s="588">
        <v>0</v>
      </c>
      <c r="H53" s="789">
        <v>0</v>
      </c>
      <c r="I53" s="790">
        <v>0</v>
      </c>
      <c r="J53" s="530"/>
      <c r="K53" s="531"/>
      <c r="L53" s="553">
        <v>0</v>
      </c>
      <c r="M53" s="588">
        <v>0</v>
      </c>
      <c r="N53" s="789">
        <v>0</v>
      </c>
      <c r="O53" s="790">
        <v>0</v>
      </c>
      <c r="P53" s="541"/>
      <c r="Q53" s="531"/>
      <c r="R53" s="553">
        <v>0</v>
      </c>
      <c r="S53" s="588">
        <v>0</v>
      </c>
      <c r="T53" s="789">
        <v>0</v>
      </c>
      <c r="U53" s="790">
        <v>0</v>
      </c>
      <c r="V53" s="535"/>
      <c r="W53" s="536"/>
      <c r="X53" s="554">
        <f t="shared" si="4"/>
        <v>0</v>
      </c>
      <c r="Y53" s="555">
        <f t="shared" si="0"/>
        <v>0</v>
      </c>
      <c r="Z53" s="811">
        <f t="shared" si="0"/>
        <v>0</v>
      </c>
      <c r="AA53" s="804">
        <f t="shared" si="0"/>
        <v>0</v>
      </c>
      <c r="AB53" s="533"/>
      <c r="AC53" s="534"/>
      <c r="AD53" s="889">
        <f t="shared" si="5"/>
        <v>0</v>
      </c>
      <c r="AE53" s="890">
        <f t="shared" si="1"/>
        <v>0</v>
      </c>
      <c r="AF53" s="898">
        <f t="shared" si="2"/>
        <v>0</v>
      </c>
      <c r="AG53" s="899">
        <f t="shared" si="3"/>
        <v>0</v>
      </c>
    </row>
    <row r="54" spans="1:33" ht="14.25" customHeight="1" x14ac:dyDescent="0.25">
      <c r="A54" s="514" t="s">
        <v>346</v>
      </c>
      <c r="B54" s="515" t="s">
        <v>13</v>
      </c>
      <c r="C54" s="516" t="s">
        <v>14</v>
      </c>
      <c r="D54" s="567">
        <v>0</v>
      </c>
      <c r="E54" s="559">
        <v>0</v>
      </c>
      <c r="F54" s="519">
        <v>0</v>
      </c>
      <c r="G54" s="585">
        <v>0</v>
      </c>
      <c r="H54" s="784">
        <v>0</v>
      </c>
      <c r="I54" s="785">
        <v>0</v>
      </c>
      <c r="J54" s="760">
        <v>0</v>
      </c>
      <c r="K54" s="559">
        <v>0</v>
      </c>
      <c r="L54" s="519">
        <v>0</v>
      </c>
      <c r="M54" s="585">
        <v>0</v>
      </c>
      <c r="N54" s="784">
        <v>0</v>
      </c>
      <c r="O54" s="785">
        <v>0</v>
      </c>
      <c r="P54" s="567">
        <v>0</v>
      </c>
      <c r="Q54" s="559">
        <v>0</v>
      </c>
      <c r="R54" s="519">
        <v>0</v>
      </c>
      <c r="S54" s="585">
        <v>0</v>
      </c>
      <c r="T54" s="784">
        <v>0</v>
      </c>
      <c r="U54" s="785">
        <v>0</v>
      </c>
      <c r="V54" s="568">
        <f>SUM(D54,J54,P54)</f>
        <v>0</v>
      </c>
      <c r="W54" s="560">
        <f>SUM(E54,K54,Q54)</f>
        <v>0</v>
      </c>
      <c r="X54" s="525">
        <f t="shared" si="4"/>
        <v>0</v>
      </c>
      <c r="Y54" s="526">
        <f t="shared" si="0"/>
        <v>0</v>
      </c>
      <c r="Z54" s="809">
        <f t="shared" si="0"/>
        <v>0</v>
      </c>
      <c r="AA54" s="802">
        <f t="shared" si="0"/>
        <v>0</v>
      </c>
      <c r="AB54" s="868">
        <f>V54</f>
        <v>0</v>
      </c>
      <c r="AC54" s="866">
        <f>W54</f>
        <v>0</v>
      </c>
      <c r="AD54" s="864">
        <f t="shared" si="5"/>
        <v>0</v>
      </c>
      <c r="AE54" s="865">
        <f t="shared" si="1"/>
        <v>0</v>
      </c>
      <c r="AF54" s="893">
        <f t="shared" si="2"/>
        <v>0</v>
      </c>
      <c r="AG54" s="894">
        <f t="shared" si="3"/>
        <v>0</v>
      </c>
    </row>
    <row r="55" spans="1:33" ht="14.25" customHeight="1" x14ac:dyDescent="0.25">
      <c r="A55" s="527" t="s">
        <v>346</v>
      </c>
      <c r="B55" s="542"/>
      <c r="C55" s="728" t="s">
        <v>15</v>
      </c>
      <c r="D55" s="730"/>
      <c r="E55" s="548"/>
      <c r="F55" s="569">
        <v>0</v>
      </c>
      <c r="G55" s="786">
        <v>0</v>
      </c>
      <c r="H55" s="787">
        <v>0</v>
      </c>
      <c r="I55" s="788">
        <v>0</v>
      </c>
      <c r="J55" s="729"/>
      <c r="K55" s="544"/>
      <c r="L55" s="569">
        <v>0</v>
      </c>
      <c r="M55" s="786">
        <v>0</v>
      </c>
      <c r="N55" s="787">
        <v>0</v>
      </c>
      <c r="O55" s="788">
        <v>0</v>
      </c>
      <c r="P55" s="543"/>
      <c r="Q55" s="544"/>
      <c r="R55" s="569">
        <v>0</v>
      </c>
      <c r="S55" s="786">
        <v>0</v>
      </c>
      <c r="T55" s="787">
        <v>0</v>
      </c>
      <c r="U55" s="788">
        <v>0</v>
      </c>
      <c r="V55" s="549"/>
      <c r="W55" s="550"/>
      <c r="X55" s="570">
        <f t="shared" si="4"/>
        <v>0</v>
      </c>
      <c r="Y55" s="563">
        <f t="shared" si="4"/>
        <v>0</v>
      </c>
      <c r="Z55" s="813">
        <f t="shared" si="4"/>
        <v>0</v>
      </c>
      <c r="AA55" s="807">
        <f t="shared" si="4"/>
        <v>0</v>
      </c>
      <c r="AB55" s="547"/>
      <c r="AC55" s="548"/>
      <c r="AD55" s="869">
        <f t="shared" si="5"/>
        <v>0</v>
      </c>
      <c r="AE55" s="867">
        <f t="shared" ref="AE55:AE85" si="6">Y55</f>
        <v>0</v>
      </c>
      <c r="AF55" s="895">
        <f t="shared" ref="AF55:AF85" si="7">Z55</f>
        <v>0</v>
      </c>
      <c r="AG55" s="896">
        <f t="shared" ref="AG55:AG85" si="8">AA55</f>
        <v>0</v>
      </c>
    </row>
    <row r="56" spans="1:33" ht="14.25" customHeight="1" x14ac:dyDescent="0.25">
      <c r="A56" s="539" t="s">
        <v>346</v>
      </c>
      <c r="B56" s="528" t="s">
        <v>19</v>
      </c>
      <c r="C56" s="540" t="s">
        <v>14</v>
      </c>
      <c r="D56" s="571">
        <v>0</v>
      </c>
      <c r="E56" s="564">
        <v>0</v>
      </c>
      <c r="F56" s="553">
        <v>0</v>
      </c>
      <c r="G56" s="588">
        <v>0</v>
      </c>
      <c r="H56" s="772">
        <v>0</v>
      </c>
      <c r="I56" s="773">
        <v>0</v>
      </c>
      <c r="J56" s="761">
        <v>0</v>
      </c>
      <c r="K56" s="564">
        <v>0</v>
      </c>
      <c r="L56" s="553">
        <v>0</v>
      </c>
      <c r="M56" s="588">
        <v>0</v>
      </c>
      <c r="N56" s="772">
        <v>0</v>
      </c>
      <c r="O56" s="773">
        <v>0</v>
      </c>
      <c r="P56" s="571">
        <v>0</v>
      </c>
      <c r="Q56" s="564">
        <v>0</v>
      </c>
      <c r="R56" s="553">
        <v>0</v>
      </c>
      <c r="S56" s="588">
        <v>0</v>
      </c>
      <c r="T56" s="772">
        <v>0</v>
      </c>
      <c r="U56" s="773">
        <v>0</v>
      </c>
      <c r="V56" s="572">
        <f>SUM(D56,J56,P56)</f>
        <v>0</v>
      </c>
      <c r="W56" s="565">
        <f>SUM(E56,K56,Q56)</f>
        <v>0</v>
      </c>
      <c r="X56" s="554">
        <f t="shared" si="4"/>
        <v>0</v>
      </c>
      <c r="Y56" s="555">
        <f t="shared" si="4"/>
        <v>0</v>
      </c>
      <c r="Z56" s="811">
        <f t="shared" si="4"/>
        <v>0</v>
      </c>
      <c r="AA56" s="804">
        <f t="shared" si="4"/>
        <v>0</v>
      </c>
      <c r="AB56" s="900">
        <f>V56</f>
        <v>0</v>
      </c>
      <c r="AC56" s="897">
        <f>W56</f>
        <v>0</v>
      </c>
      <c r="AD56" s="889">
        <f t="shared" si="5"/>
        <v>0</v>
      </c>
      <c r="AE56" s="890">
        <f t="shared" si="6"/>
        <v>0</v>
      </c>
      <c r="AF56" s="891">
        <f t="shared" si="7"/>
        <v>0</v>
      </c>
      <c r="AG56" s="892">
        <f t="shared" si="8"/>
        <v>0</v>
      </c>
    </row>
    <row r="57" spans="1:33" ht="14.25" customHeight="1" x14ac:dyDescent="0.25">
      <c r="A57" s="539" t="s">
        <v>346</v>
      </c>
      <c r="B57" s="528"/>
      <c r="C57" s="540" t="s">
        <v>15</v>
      </c>
      <c r="D57" s="533"/>
      <c r="E57" s="534"/>
      <c r="F57" s="553">
        <v>0</v>
      </c>
      <c r="G57" s="588">
        <v>0</v>
      </c>
      <c r="H57" s="789">
        <v>0</v>
      </c>
      <c r="I57" s="790">
        <v>0</v>
      </c>
      <c r="J57" s="530"/>
      <c r="K57" s="531"/>
      <c r="L57" s="553">
        <v>0</v>
      </c>
      <c r="M57" s="588">
        <v>0</v>
      </c>
      <c r="N57" s="789">
        <v>0</v>
      </c>
      <c r="O57" s="790">
        <v>0</v>
      </c>
      <c r="P57" s="541"/>
      <c r="Q57" s="531"/>
      <c r="R57" s="553">
        <v>0</v>
      </c>
      <c r="S57" s="588">
        <v>0</v>
      </c>
      <c r="T57" s="789">
        <v>0</v>
      </c>
      <c r="U57" s="790">
        <v>0</v>
      </c>
      <c r="V57" s="535"/>
      <c r="W57" s="536"/>
      <c r="X57" s="554">
        <f t="shared" si="4"/>
        <v>0</v>
      </c>
      <c r="Y57" s="555">
        <f t="shared" si="4"/>
        <v>0</v>
      </c>
      <c r="Z57" s="811">
        <f t="shared" si="4"/>
        <v>0</v>
      </c>
      <c r="AA57" s="804">
        <f t="shared" si="4"/>
        <v>0</v>
      </c>
      <c r="AB57" s="533"/>
      <c r="AC57" s="534"/>
      <c r="AD57" s="889">
        <f t="shared" si="5"/>
        <v>0</v>
      </c>
      <c r="AE57" s="890">
        <f t="shared" si="6"/>
        <v>0</v>
      </c>
      <c r="AF57" s="898">
        <f t="shared" si="7"/>
        <v>0</v>
      </c>
      <c r="AG57" s="899">
        <f t="shared" si="8"/>
        <v>0</v>
      </c>
    </row>
    <row r="58" spans="1:33" ht="14.25" customHeight="1" x14ac:dyDescent="0.25">
      <c r="A58" s="515" t="s">
        <v>347</v>
      </c>
      <c r="B58" s="515" t="s">
        <v>13</v>
      </c>
      <c r="C58" s="516" t="s">
        <v>14</v>
      </c>
      <c r="D58" s="567">
        <v>0</v>
      </c>
      <c r="E58" s="559">
        <v>0</v>
      </c>
      <c r="F58" s="519">
        <v>0</v>
      </c>
      <c r="G58" s="585">
        <v>0</v>
      </c>
      <c r="H58" s="784">
        <v>0</v>
      </c>
      <c r="I58" s="785">
        <v>0</v>
      </c>
      <c r="J58" s="760">
        <v>0</v>
      </c>
      <c r="K58" s="559">
        <v>0</v>
      </c>
      <c r="L58" s="519">
        <v>0</v>
      </c>
      <c r="M58" s="585">
        <v>0</v>
      </c>
      <c r="N58" s="784">
        <v>0</v>
      </c>
      <c r="O58" s="785">
        <v>0</v>
      </c>
      <c r="P58" s="567">
        <v>0</v>
      </c>
      <c r="Q58" s="559">
        <v>0</v>
      </c>
      <c r="R58" s="519">
        <v>0</v>
      </c>
      <c r="S58" s="585">
        <v>0</v>
      </c>
      <c r="T58" s="784">
        <v>0</v>
      </c>
      <c r="U58" s="785">
        <v>0</v>
      </c>
      <c r="V58" s="568">
        <f>SUM(D58,J58,P58)</f>
        <v>0</v>
      </c>
      <c r="W58" s="560">
        <f>SUM(E58,K58,Q58)</f>
        <v>0</v>
      </c>
      <c r="X58" s="525">
        <f t="shared" si="4"/>
        <v>0</v>
      </c>
      <c r="Y58" s="526">
        <f t="shared" si="4"/>
        <v>0</v>
      </c>
      <c r="Z58" s="809">
        <f t="shared" si="4"/>
        <v>0</v>
      </c>
      <c r="AA58" s="802">
        <f t="shared" si="4"/>
        <v>0</v>
      </c>
      <c r="AB58" s="868">
        <f>V58</f>
        <v>0</v>
      </c>
      <c r="AC58" s="866">
        <f>W58</f>
        <v>0</v>
      </c>
      <c r="AD58" s="864">
        <f t="shared" si="5"/>
        <v>0</v>
      </c>
      <c r="AE58" s="865">
        <f t="shared" si="6"/>
        <v>0</v>
      </c>
      <c r="AF58" s="893">
        <f t="shared" si="7"/>
        <v>0</v>
      </c>
      <c r="AG58" s="894">
        <f t="shared" si="8"/>
        <v>0</v>
      </c>
    </row>
    <row r="59" spans="1:33" ht="14.25" customHeight="1" x14ac:dyDescent="0.25">
      <c r="A59" s="539" t="s">
        <v>347</v>
      </c>
      <c r="B59" s="542"/>
      <c r="C59" s="728" t="s">
        <v>15</v>
      </c>
      <c r="D59" s="730"/>
      <c r="E59" s="548"/>
      <c r="F59" s="569">
        <v>0</v>
      </c>
      <c r="G59" s="786">
        <v>0</v>
      </c>
      <c r="H59" s="787">
        <v>0</v>
      </c>
      <c r="I59" s="788">
        <v>0</v>
      </c>
      <c r="J59" s="729"/>
      <c r="K59" s="544"/>
      <c r="L59" s="569">
        <v>0</v>
      </c>
      <c r="M59" s="786">
        <v>0</v>
      </c>
      <c r="N59" s="787">
        <v>0</v>
      </c>
      <c r="O59" s="788">
        <v>0</v>
      </c>
      <c r="P59" s="543"/>
      <c r="Q59" s="544"/>
      <c r="R59" s="569">
        <v>0</v>
      </c>
      <c r="S59" s="786">
        <v>0</v>
      </c>
      <c r="T59" s="787">
        <v>0</v>
      </c>
      <c r="U59" s="788">
        <v>0</v>
      </c>
      <c r="V59" s="549"/>
      <c r="W59" s="550"/>
      <c r="X59" s="570">
        <f t="shared" si="4"/>
        <v>0</v>
      </c>
      <c r="Y59" s="563">
        <f t="shared" si="4"/>
        <v>0</v>
      </c>
      <c r="Z59" s="813">
        <f t="shared" si="4"/>
        <v>0</v>
      </c>
      <c r="AA59" s="807">
        <f t="shared" si="4"/>
        <v>0</v>
      </c>
      <c r="AB59" s="547"/>
      <c r="AC59" s="548"/>
      <c r="AD59" s="869">
        <f t="shared" si="5"/>
        <v>0</v>
      </c>
      <c r="AE59" s="867">
        <f t="shared" si="6"/>
        <v>0</v>
      </c>
      <c r="AF59" s="895">
        <f t="shared" si="7"/>
        <v>0</v>
      </c>
      <c r="AG59" s="896">
        <f t="shared" si="8"/>
        <v>0</v>
      </c>
    </row>
    <row r="60" spans="1:33" ht="14.25" customHeight="1" x14ac:dyDescent="0.25">
      <c r="A60" s="539" t="s">
        <v>347</v>
      </c>
      <c r="B60" s="528" t="s">
        <v>19</v>
      </c>
      <c r="C60" s="540" t="s">
        <v>14</v>
      </c>
      <c r="D60" s="571">
        <v>0</v>
      </c>
      <c r="E60" s="564">
        <v>0</v>
      </c>
      <c r="F60" s="553">
        <v>0</v>
      </c>
      <c r="G60" s="588">
        <v>0</v>
      </c>
      <c r="H60" s="772">
        <v>0</v>
      </c>
      <c r="I60" s="773">
        <v>0</v>
      </c>
      <c r="J60" s="761">
        <v>0</v>
      </c>
      <c r="K60" s="564">
        <v>0</v>
      </c>
      <c r="L60" s="553">
        <v>0</v>
      </c>
      <c r="M60" s="588">
        <v>0</v>
      </c>
      <c r="N60" s="772">
        <v>0</v>
      </c>
      <c r="O60" s="773">
        <v>0</v>
      </c>
      <c r="P60" s="571">
        <v>0</v>
      </c>
      <c r="Q60" s="564">
        <v>0</v>
      </c>
      <c r="R60" s="553">
        <v>0</v>
      </c>
      <c r="S60" s="588">
        <v>0</v>
      </c>
      <c r="T60" s="772">
        <v>0</v>
      </c>
      <c r="U60" s="773">
        <v>0</v>
      </c>
      <c r="V60" s="572">
        <f>SUM(D60,J60,P60)</f>
        <v>0</v>
      </c>
      <c r="W60" s="565">
        <f>SUM(E60,K60,Q60)</f>
        <v>0</v>
      </c>
      <c r="X60" s="554">
        <f t="shared" si="4"/>
        <v>0</v>
      </c>
      <c r="Y60" s="555">
        <f t="shared" si="4"/>
        <v>0</v>
      </c>
      <c r="Z60" s="811">
        <f t="shared" si="4"/>
        <v>0</v>
      </c>
      <c r="AA60" s="804">
        <f t="shared" si="4"/>
        <v>0</v>
      </c>
      <c r="AB60" s="900">
        <f>V60</f>
        <v>0</v>
      </c>
      <c r="AC60" s="897">
        <f>W60</f>
        <v>0</v>
      </c>
      <c r="AD60" s="889">
        <f t="shared" si="5"/>
        <v>0</v>
      </c>
      <c r="AE60" s="890">
        <f t="shared" si="6"/>
        <v>0</v>
      </c>
      <c r="AF60" s="891">
        <f t="shared" si="7"/>
        <v>0</v>
      </c>
      <c r="AG60" s="892">
        <f t="shared" si="8"/>
        <v>0</v>
      </c>
    </row>
    <row r="61" spans="1:33" ht="14.25" customHeight="1" x14ac:dyDescent="0.25">
      <c r="A61" s="539" t="s">
        <v>347</v>
      </c>
      <c r="B61" s="528"/>
      <c r="C61" s="540" t="s">
        <v>15</v>
      </c>
      <c r="D61" s="533"/>
      <c r="E61" s="534"/>
      <c r="F61" s="553">
        <v>0</v>
      </c>
      <c r="G61" s="588">
        <v>0</v>
      </c>
      <c r="H61" s="789">
        <v>0</v>
      </c>
      <c r="I61" s="790">
        <v>0</v>
      </c>
      <c r="J61" s="530"/>
      <c r="K61" s="531"/>
      <c r="L61" s="553">
        <v>0</v>
      </c>
      <c r="M61" s="588">
        <v>0</v>
      </c>
      <c r="N61" s="789">
        <v>0</v>
      </c>
      <c r="O61" s="790">
        <v>0</v>
      </c>
      <c r="P61" s="541"/>
      <c r="Q61" s="531"/>
      <c r="R61" s="553">
        <v>0</v>
      </c>
      <c r="S61" s="588">
        <v>0</v>
      </c>
      <c r="T61" s="789">
        <v>0</v>
      </c>
      <c r="U61" s="790">
        <v>0</v>
      </c>
      <c r="V61" s="535"/>
      <c r="W61" s="536"/>
      <c r="X61" s="554">
        <f t="shared" si="4"/>
        <v>0</v>
      </c>
      <c r="Y61" s="555">
        <f t="shared" si="4"/>
        <v>0</v>
      </c>
      <c r="Z61" s="811">
        <f t="shared" si="4"/>
        <v>0</v>
      </c>
      <c r="AA61" s="804">
        <f t="shared" si="4"/>
        <v>0</v>
      </c>
      <c r="AB61" s="533"/>
      <c r="AC61" s="534"/>
      <c r="AD61" s="889">
        <f t="shared" si="5"/>
        <v>0</v>
      </c>
      <c r="AE61" s="890">
        <f t="shared" si="6"/>
        <v>0</v>
      </c>
      <c r="AF61" s="898">
        <f t="shared" si="7"/>
        <v>0</v>
      </c>
      <c r="AG61" s="899">
        <f t="shared" si="8"/>
        <v>0</v>
      </c>
    </row>
    <row r="62" spans="1:33" ht="14.25" customHeight="1" x14ac:dyDescent="0.25">
      <c r="A62" s="514" t="s">
        <v>348</v>
      </c>
      <c r="B62" s="515" t="s">
        <v>13</v>
      </c>
      <c r="C62" s="516" t="s">
        <v>14</v>
      </c>
      <c r="D62" s="521"/>
      <c r="E62" s="559">
        <v>0</v>
      </c>
      <c r="F62" s="519">
        <v>0</v>
      </c>
      <c r="G62" s="585">
        <v>0</v>
      </c>
      <c r="H62" s="784">
        <v>0</v>
      </c>
      <c r="I62" s="785">
        <v>0</v>
      </c>
      <c r="J62" s="759"/>
      <c r="K62" s="559">
        <v>0</v>
      </c>
      <c r="L62" s="519">
        <v>0</v>
      </c>
      <c r="M62" s="585">
        <v>0</v>
      </c>
      <c r="N62" s="784">
        <v>0</v>
      </c>
      <c r="O62" s="785">
        <v>0</v>
      </c>
      <c r="P62" s="521"/>
      <c r="Q62" s="559">
        <v>0</v>
      </c>
      <c r="R62" s="519">
        <v>0</v>
      </c>
      <c r="S62" s="585">
        <v>0</v>
      </c>
      <c r="T62" s="784">
        <v>0</v>
      </c>
      <c r="U62" s="785">
        <v>0</v>
      </c>
      <c r="V62" s="523"/>
      <c r="W62" s="560">
        <f t="shared" ref="W62" si="9">SUM(E62,K62,Q62)</f>
        <v>0</v>
      </c>
      <c r="X62" s="525">
        <f t="shared" si="4"/>
        <v>0</v>
      </c>
      <c r="Y62" s="526">
        <f t="shared" si="4"/>
        <v>0</v>
      </c>
      <c r="Z62" s="809">
        <f t="shared" si="4"/>
        <v>0</v>
      </c>
      <c r="AA62" s="802">
        <f t="shared" si="4"/>
        <v>0</v>
      </c>
      <c r="AB62" s="521"/>
      <c r="AC62" s="866">
        <f>W62</f>
        <v>0</v>
      </c>
      <c r="AD62" s="864">
        <f t="shared" si="5"/>
        <v>0</v>
      </c>
      <c r="AE62" s="865">
        <f t="shared" si="6"/>
        <v>0</v>
      </c>
      <c r="AF62" s="893">
        <f t="shared" si="7"/>
        <v>0</v>
      </c>
      <c r="AG62" s="894">
        <f t="shared" si="8"/>
        <v>0</v>
      </c>
    </row>
    <row r="63" spans="1:33" ht="14.25" customHeight="1" x14ac:dyDescent="0.25">
      <c r="A63" s="527" t="s">
        <v>348</v>
      </c>
      <c r="B63" s="542"/>
      <c r="C63" s="728" t="s">
        <v>15</v>
      </c>
      <c r="D63" s="730"/>
      <c r="E63" s="548"/>
      <c r="F63" s="731"/>
      <c r="G63" s="786">
        <v>0</v>
      </c>
      <c r="H63" s="787">
        <v>0</v>
      </c>
      <c r="I63" s="788">
        <v>0</v>
      </c>
      <c r="J63" s="729"/>
      <c r="K63" s="544"/>
      <c r="L63" s="731"/>
      <c r="M63" s="786">
        <v>0</v>
      </c>
      <c r="N63" s="787">
        <v>0</v>
      </c>
      <c r="O63" s="788">
        <v>0</v>
      </c>
      <c r="P63" s="543"/>
      <c r="Q63" s="544"/>
      <c r="R63" s="731"/>
      <c r="S63" s="786">
        <v>0</v>
      </c>
      <c r="T63" s="787">
        <v>0</v>
      </c>
      <c r="U63" s="788">
        <v>0</v>
      </c>
      <c r="V63" s="549"/>
      <c r="W63" s="550"/>
      <c r="X63" s="551"/>
      <c r="Y63" s="563">
        <f t="shared" si="4"/>
        <v>0</v>
      </c>
      <c r="Z63" s="813">
        <f t="shared" si="4"/>
        <v>0</v>
      </c>
      <c r="AA63" s="807">
        <f t="shared" si="4"/>
        <v>0</v>
      </c>
      <c r="AB63" s="547"/>
      <c r="AC63" s="548"/>
      <c r="AD63" s="545"/>
      <c r="AE63" s="867">
        <f t="shared" si="6"/>
        <v>0</v>
      </c>
      <c r="AF63" s="895">
        <f t="shared" si="7"/>
        <v>0</v>
      </c>
      <c r="AG63" s="896">
        <f t="shared" si="8"/>
        <v>0</v>
      </c>
    </row>
    <row r="64" spans="1:33" ht="14.25" customHeight="1" x14ac:dyDescent="0.25">
      <c r="A64" s="539" t="s">
        <v>348</v>
      </c>
      <c r="B64" s="528" t="s">
        <v>19</v>
      </c>
      <c r="C64" s="540" t="s">
        <v>14</v>
      </c>
      <c r="D64" s="533"/>
      <c r="E64" s="564">
        <v>0</v>
      </c>
      <c r="F64" s="553">
        <v>0</v>
      </c>
      <c r="G64" s="588">
        <v>0</v>
      </c>
      <c r="H64" s="772">
        <v>0</v>
      </c>
      <c r="I64" s="773">
        <v>0</v>
      </c>
      <c r="J64" s="561"/>
      <c r="K64" s="564">
        <v>0</v>
      </c>
      <c r="L64" s="553">
        <v>0</v>
      </c>
      <c r="M64" s="588">
        <v>0</v>
      </c>
      <c r="N64" s="772">
        <v>0</v>
      </c>
      <c r="O64" s="773">
        <v>0</v>
      </c>
      <c r="P64" s="533"/>
      <c r="Q64" s="564">
        <v>0</v>
      </c>
      <c r="R64" s="553">
        <v>0</v>
      </c>
      <c r="S64" s="588">
        <v>0</v>
      </c>
      <c r="T64" s="772">
        <v>0</v>
      </c>
      <c r="U64" s="773">
        <v>0</v>
      </c>
      <c r="V64" s="535"/>
      <c r="W64" s="565">
        <f t="shared" ref="W64" si="10">SUM(E64,K64,Q64)</f>
        <v>0</v>
      </c>
      <c r="X64" s="554">
        <f>SUM(F64,L64,R64)</f>
        <v>0</v>
      </c>
      <c r="Y64" s="555">
        <f t="shared" si="4"/>
        <v>0</v>
      </c>
      <c r="Z64" s="811">
        <f t="shared" si="4"/>
        <v>0</v>
      </c>
      <c r="AA64" s="804">
        <f t="shared" si="4"/>
        <v>0</v>
      </c>
      <c r="AB64" s="533"/>
      <c r="AC64" s="897">
        <f>W64</f>
        <v>0</v>
      </c>
      <c r="AD64" s="889">
        <f>X64</f>
        <v>0</v>
      </c>
      <c r="AE64" s="890">
        <f t="shared" si="6"/>
        <v>0</v>
      </c>
      <c r="AF64" s="891">
        <f t="shared" si="7"/>
        <v>0</v>
      </c>
      <c r="AG64" s="892">
        <f t="shared" si="8"/>
        <v>0</v>
      </c>
    </row>
    <row r="65" spans="1:33" ht="14.25" customHeight="1" x14ac:dyDescent="0.25">
      <c r="A65" s="539" t="s">
        <v>348</v>
      </c>
      <c r="B65" s="528"/>
      <c r="C65" s="540" t="s">
        <v>15</v>
      </c>
      <c r="D65" s="533"/>
      <c r="E65" s="534"/>
      <c r="F65" s="725"/>
      <c r="G65" s="588">
        <v>0</v>
      </c>
      <c r="H65" s="789">
        <v>0</v>
      </c>
      <c r="I65" s="790">
        <v>0</v>
      </c>
      <c r="J65" s="530"/>
      <c r="K65" s="531"/>
      <c r="L65" s="725"/>
      <c r="M65" s="588">
        <v>0</v>
      </c>
      <c r="N65" s="789">
        <v>0</v>
      </c>
      <c r="O65" s="790">
        <v>0</v>
      </c>
      <c r="P65" s="541"/>
      <c r="Q65" s="531"/>
      <c r="R65" s="725"/>
      <c r="S65" s="588">
        <v>0</v>
      </c>
      <c r="T65" s="789">
        <v>0</v>
      </c>
      <c r="U65" s="790">
        <v>0</v>
      </c>
      <c r="V65" s="535"/>
      <c r="W65" s="536"/>
      <c r="X65" s="537"/>
      <c r="Y65" s="555">
        <f t="shared" si="4"/>
        <v>0</v>
      </c>
      <c r="Z65" s="811">
        <f t="shared" si="4"/>
        <v>0</v>
      </c>
      <c r="AA65" s="804">
        <f t="shared" si="4"/>
        <v>0</v>
      </c>
      <c r="AB65" s="533"/>
      <c r="AC65" s="534"/>
      <c r="AD65" s="532"/>
      <c r="AE65" s="890">
        <f t="shared" si="6"/>
        <v>0</v>
      </c>
      <c r="AF65" s="898">
        <f t="shared" si="7"/>
        <v>0</v>
      </c>
      <c r="AG65" s="899">
        <f t="shared" si="8"/>
        <v>0</v>
      </c>
    </row>
    <row r="66" spans="1:33" ht="14.25" customHeight="1" x14ac:dyDescent="0.25">
      <c r="A66" s="515" t="s">
        <v>349</v>
      </c>
      <c r="B66" s="515" t="s">
        <v>13</v>
      </c>
      <c r="C66" s="516" t="s">
        <v>14</v>
      </c>
      <c r="D66" s="567">
        <v>0</v>
      </c>
      <c r="E66" s="559">
        <v>0</v>
      </c>
      <c r="F66" s="519">
        <v>0</v>
      </c>
      <c r="G66" s="585">
        <v>0</v>
      </c>
      <c r="H66" s="784">
        <v>0</v>
      </c>
      <c r="I66" s="785">
        <v>0</v>
      </c>
      <c r="J66" s="760">
        <v>0</v>
      </c>
      <c r="K66" s="559">
        <v>0</v>
      </c>
      <c r="L66" s="519">
        <v>0</v>
      </c>
      <c r="M66" s="585">
        <v>0</v>
      </c>
      <c r="N66" s="784">
        <v>0</v>
      </c>
      <c r="O66" s="785">
        <v>0</v>
      </c>
      <c r="P66" s="567">
        <v>0</v>
      </c>
      <c r="Q66" s="559">
        <v>0</v>
      </c>
      <c r="R66" s="519">
        <v>0</v>
      </c>
      <c r="S66" s="585">
        <v>0</v>
      </c>
      <c r="T66" s="784">
        <v>0</v>
      </c>
      <c r="U66" s="785">
        <v>0</v>
      </c>
      <c r="V66" s="568">
        <f>SUM(D66,J66,P66)</f>
        <v>0</v>
      </c>
      <c r="W66" s="560">
        <f>SUM(E66,K66,Q66)</f>
        <v>0</v>
      </c>
      <c r="X66" s="525">
        <f>SUM(F66,L66,R66)</f>
        <v>0</v>
      </c>
      <c r="Y66" s="526">
        <f t="shared" si="4"/>
        <v>0</v>
      </c>
      <c r="Z66" s="809">
        <f t="shared" si="4"/>
        <v>0</v>
      </c>
      <c r="AA66" s="802">
        <f t="shared" si="4"/>
        <v>0</v>
      </c>
      <c r="AB66" s="868">
        <f>V66</f>
        <v>0</v>
      </c>
      <c r="AC66" s="866">
        <f>W66</f>
        <v>0</v>
      </c>
      <c r="AD66" s="864">
        <f>X66</f>
        <v>0</v>
      </c>
      <c r="AE66" s="865">
        <f t="shared" si="6"/>
        <v>0</v>
      </c>
      <c r="AF66" s="893">
        <f t="shared" si="7"/>
        <v>0</v>
      </c>
      <c r="AG66" s="894">
        <f t="shared" si="8"/>
        <v>0</v>
      </c>
    </row>
    <row r="67" spans="1:33" ht="14.25" customHeight="1" x14ac:dyDescent="0.25">
      <c r="A67" s="539" t="s">
        <v>349</v>
      </c>
      <c r="B67" s="542"/>
      <c r="C67" s="728" t="s">
        <v>15</v>
      </c>
      <c r="D67" s="730"/>
      <c r="E67" s="548"/>
      <c r="F67" s="569">
        <v>0</v>
      </c>
      <c r="G67" s="786">
        <v>0</v>
      </c>
      <c r="H67" s="787">
        <v>0</v>
      </c>
      <c r="I67" s="788">
        <v>0</v>
      </c>
      <c r="J67" s="729"/>
      <c r="K67" s="544"/>
      <c r="L67" s="569">
        <v>0</v>
      </c>
      <c r="M67" s="786">
        <v>0</v>
      </c>
      <c r="N67" s="787">
        <v>0</v>
      </c>
      <c r="O67" s="788">
        <v>0</v>
      </c>
      <c r="P67" s="543"/>
      <c r="Q67" s="544"/>
      <c r="R67" s="569">
        <v>0</v>
      </c>
      <c r="S67" s="786">
        <v>0</v>
      </c>
      <c r="T67" s="787">
        <v>0</v>
      </c>
      <c r="U67" s="788">
        <v>0</v>
      </c>
      <c r="V67" s="549"/>
      <c r="W67" s="550"/>
      <c r="X67" s="570">
        <f>SUM(F67,L67,R67)</f>
        <v>0</v>
      </c>
      <c r="Y67" s="563">
        <f t="shared" ref="Y67:AA85" si="11">SUM(G67,M67,S67)</f>
        <v>0</v>
      </c>
      <c r="Z67" s="813">
        <f t="shared" si="11"/>
        <v>0</v>
      </c>
      <c r="AA67" s="807">
        <f t="shared" si="11"/>
        <v>0</v>
      </c>
      <c r="AB67" s="547"/>
      <c r="AC67" s="548"/>
      <c r="AD67" s="869">
        <f>X67</f>
        <v>0</v>
      </c>
      <c r="AE67" s="867">
        <f t="shared" si="6"/>
        <v>0</v>
      </c>
      <c r="AF67" s="895">
        <f t="shared" si="7"/>
        <v>0</v>
      </c>
      <c r="AG67" s="896">
        <f t="shared" si="8"/>
        <v>0</v>
      </c>
    </row>
    <row r="68" spans="1:33" ht="14.25" customHeight="1" x14ac:dyDescent="0.25">
      <c r="A68" s="539" t="s">
        <v>349</v>
      </c>
      <c r="B68" s="528" t="s">
        <v>19</v>
      </c>
      <c r="C68" s="540" t="s">
        <v>14</v>
      </c>
      <c r="D68" s="571">
        <v>0</v>
      </c>
      <c r="E68" s="564">
        <v>0</v>
      </c>
      <c r="F68" s="553">
        <v>0</v>
      </c>
      <c r="G68" s="588">
        <v>0</v>
      </c>
      <c r="H68" s="772">
        <v>0</v>
      </c>
      <c r="I68" s="773">
        <v>0</v>
      </c>
      <c r="J68" s="761">
        <v>0</v>
      </c>
      <c r="K68" s="564">
        <v>0</v>
      </c>
      <c r="L68" s="553">
        <v>0</v>
      </c>
      <c r="M68" s="588">
        <v>0</v>
      </c>
      <c r="N68" s="772">
        <v>0</v>
      </c>
      <c r="O68" s="773">
        <v>0</v>
      </c>
      <c r="P68" s="571">
        <v>0</v>
      </c>
      <c r="Q68" s="564">
        <v>0</v>
      </c>
      <c r="R68" s="553">
        <v>0</v>
      </c>
      <c r="S68" s="588">
        <v>0</v>
      </c>
      <c r="T68" s="772">
        <v>0</v>
      </c>
      <c r="U68" s="773">
        <v>0</v>
      </c>
      <c r="V68" s="572">
        <f>SUM(D68,J68,P68)</f>
        <v>0</v>
      </c>
      <c r="W68" s="565">
        <f>SUM(E68,K68,Q68)</f>
        <v>0</v>
      </c>
      <c r="X68" s="554">
        <f>SUM(F68,L68,R68)</f>
        <v>0</v>
      </c>
      <c r="Y68" s="555">
        <f t="shared" si="11"/>
        <v>0</v>
      </c>
      <c r="Z68" s="811">
        <f t="shared" si="11"/>
        <v>0</v>
      </c>
      <c r="AA68" s="804">
        <f t="shared" si="11"/>
        <v>0</v>
      </c>
      <c r="AB68" s="900">
        <f>V68</f>
        <v>0</v>
      </c>
      <c r="AC68" s="897">
        <f>W68</f>
        <v>0</v>
      </c>
      <c r="AD68" s="889">
        <f>X68</f>
        <v>0</v>
      </c>
      <c r="AE68" s="890">
        <f t="shared" si="6"/>
        <v>0</v>
      </c>
      <c r="AF68" s="891">
        <f t="shared" si="7"/>
        <v>0</v>
      </c>
      <c r="AG68" s="892">
        <f t="shared" si="8"/>
        <v>0</v>
      </c>
    </row>
    <row r="69" spans="1:33" ht="14.25" customHeight="1" x14ac:dyDescent="0.25">
      <c r="A69" s="539" t="s">
        <v>349</v>
      </c>
      <c r="B69" s="528"/>
      <c r="C69" s="540" t="s">
        <v>15</v>
      </c>
      <c r="D69" s="533"/>
      <c r="E69" s="534"/>
      <c r="F69" s="553">
        <v>0</v>
      </c>
      <c r="G69" s="588">
        <v>0</v>
      </c>
      <c r="H69" s="789">
        <v>0</v>
      </c>
      <c r="I69" s="790">
        <v>0</v>
      </c>
      <c r="J69" s="530"/>
      <c r="K69" s="531"/>
      <c r="L69" s="553">
        <v>0</v>
      </c>
      <c r="M69" s="588">
        <v>0</v>
      </c>
      <c r="N69" s="789">
        <v>0</v>
      </c>
      <c r="O69" s="790">
        <v>0</v>
      </c>
      <c r="P69" s="541"/>
      <c r="Q69" s="531"/>
      <c r="R69" s="553">
        <v>0</v>
      </c>
      <c r="S69" s="588">
        <v>0</v>
      </c>
      <c r="T69" s="789">
        <v>0</v>
      </c>
      <c r="U69" s="790">
        <v>0</v>
      </c>
      <c r="V69" s="535"/>
      <c r="W69" s="536"/>
      <c r="X69" s="554">
        <f>SUM(F69,L69,R69)</f>
        <v>0</v>
      </c>
      <c r="Y69" s="555">
        <f t="shared" si="11"/>
        <v>0</v>
      </c>
      <c r="Z69" s="811">
        <f t="shared" si="11"/>
        <v>0</v>
      </c>
      <c r="AA69" s="804">
        <f t="shared" si="11"/>
        <v>0</v>
      </c>
      <c r="AB69" s="533"/>
      <c r="AC69" s="534"/>
      <c r="AD69" s="889">
        <f>X69</f>
        <v>0</v>
      </c>
      <c r="AE69" s="890">
        <f t="shared" si="6"/>
        <v>0</v>
      </c>
      <c r="AF69" s="898">
        <f t="shared" si="7"/>
        <v>0</v>
      </c>
      <c r="AG69" s="899">
        <f t="shared" si="8"/>
        <v>0</v>
      </c>
    </row>
    <row r="70" spans="1:33" ht="14.25" customHeight="1" x14ac:dyDescent="0.25">
      <c r="A70" s="514" t="s">
        <v>350</v>
      </c>
      <c r="B70" s="515" t="s">
        <v>13</v>
      </c>
      <c r="C70" s="516" t="s">
        <v>14</v>
      </c>
      <c r="D70" s="521"/>
      <c r="E70" s="559">
        <v>0</v>
      </c>
      <c r="F70" s="519">
        <v>0</v>
      </c>
      <c r="G70" s="585">
        <v>0</v>
      </c>
      <c r="H70" s="784">
        <v>0</v>
      </c>
      <c r="I70" s="785">
        <v>0</v>
      </c>
      <c r="J70" s="759"/>
      <c r="K70" s="559">
        <v>0</v>
      </c>
      <c r="L70" s="519">
        <v>0</v>
      </c>
      <c r="M70" s="585">
        <v>0</v>
      </c>
      <c r="N70" s="784">
        <v>0</v>
      </c>
      <c r="O70" s="785">
        <v>0</v>
      </c>
      <c r="P70" s="521"/>
      <c r="Q70" s="559">
        <v>0</v>
      </c>
      <c r="R70" s="519">
        <v>0</v>
      </c>
      <c r="S70" s="585">
        <v>0</v>
      </c>
      <c r="T70" s="784">
        <v>0</v>
      </c>
      <c r="U70" s="785">
        <v>0</v>
      </c>
      <c r="V70" s="523"/>
      <c r="W70" s="560">
        <f t="shared" ref="W70" si="12">SUM(E70,K70,Q70)</f>
        <v>0</v>
      </c>
      <c r="X70" s="525">
        <f>SUM(F70,L70,R70)</f>
        <v>0</v>
      </c>
      <c r="Y70" s="526">
        <f t="shared" si="11"/>
        <v>0</v>
      </c>
      <c r="Z70" s="809">
        <f t="shared" si="11"/>
        <v>0</v>
      </c>
      <c r="AA70" s="802">
        <f t="shared" si="11"/>
        <v>0</v>
      </c>
      <c r="AB70" s="521"/>
      <c r="AC70" s="866">
        <f>W70</f>
        <v>0</v>
      </c>
      <c r="AD70" s="864">
        <f>X70</f>
        <v>0</v>
      </c>
      <c r="AE70" s="865">
        <f t="shared" si="6"/>
        <v>0</v>
      </c>
      <c r="AF70" s="893">
        <f t="shared" si="7"/>
        <v>0</v>
      </c>
      <c r="AG70" s="894">
        <f t="shared" si="8"/>
        <v>0</v>
      </c>
    </row>
    <row r="71" spans="1:33" ht="14.25" customHeight="1" x14ac:dyDescent="0.25">
      <c r="A71" s="527" t="s">
        <v>350</v>
      </c>
      <c r="B71" s="542"/>
      <c r="C71" s="728" t="s">
        <v>15</v>
      </c>
      <c r="D71" s="730"/>
      <c r="E71" s="548"/>
      <c r="F71" s="731"/>
      <c r="G71" s="786">
        <v>0</v>
      </c>
      <c r="H71" s="787">
        <v>0</v>
      </c>
      <c r="I71" s="788">
        <v>0</v>
      </c>
      <c r="J71" s="729"/>
      <c r="K71" s="544"/>
      <c r="L71" s="731"/>
      <c r="M71" s="786">
        <v>0</v>
      </c>
      <c r="N71" s="787">
        <v>0</v>
      </c>
      <c r="O71" s="788">
        <v>0</v>
      </c>
      <c r="P71" s="543"/>
      <c r="Q71" s="544"/>
      <c r="R71" s="731"/>
      <c r="S71" s="786">
        <v>0</v>
      </c>
      <c r="T71" s="787">
        <v>0</v>
      </c>
      <c r="U71" s="788">
        <v>0</v>
      </c>
      <c r="V71" s="549"/>
      <c r="W71" s="550"/>
      <c r="X71" s="551"/>
      <c r="Y71" s="563">
        <f t="shared" si="11"/>
        <v>0</v>
      </c>
      <c r="Z71" s="813">
        <f t="shared" si="11"/>
        <v>0</v>
      </c>
      <c r="AA71" s="807">
        <f t="shared" si="11"/>
        <v>0</v>
      </c>
      <c r="AB71" s="547"/>
      <c r="AC71" s="548"/>
      <c r="AD71" s="545"/>
      <c r="AE71" s="867">
        <f t="shared" si="6"/>
        <v>0</v>
      </c>
      <c r="AF71" s="895">
        <f t="shared" si="7"/>
        <v>0</v>
      </c>
      <c r="AG71" s="896">
        <f t="shared" si="8"/>
        <v>0</v>
      </c>
    </row>
    <row r="72" spans="1:33" ht="14.25" customHeight="1" x14ac:dyDescent="0.25">
      <c r="A72" s="539" t="s">
        <v>350</v>
      </c>
      <c r="B72" s="528" t="s">
        <v>19</v>
      </c>
      <c r="C72" s="540" t="s">
        <v>14</v>
      </c>
      <c r="D72" s="533"/>
      <c r="E72" s="564">
        <v>0</v>
      </c>
      <c r="F72" s="553">
        <v>0</v>
      </c>
      <c r="G72" s="588">
        <v>0</v>
      </c>
      <c r="H72" s="772">
        <v>0</v>
      </c>
      <c r="I72" s="773">
        <v>0</v>
      </c>
      <c r="J72" s="561"/>
      <c r="K72" s="564">
        <v>0</v>
      </c>
      <c r="L72" s="553">
        <v>0</v>
      </c>
      <c r="M72" s="588">
        <v>0</v>
      </c>
      <c r="N72" s="772">
        <v>0</v>
      </c>
      <c r="O72" s="773">
        <v>0</v>
      </c>
      <c r="P72" s="533"/>
      <c r="Q72" s="564">
        <v>0</v>
      </c>
      <c r="R72" s="553">
        <v>0</v>
      </c>
      <c r="S72" s="588">
        <v>0</v>
      </c>
      <c r="T72" s="772">
        <v>0</v>
      </c>
      <c r="U72" s="773">
        <v>0</v>
      </c>
      <c r="V72" s="535"/>
      <c r="W72" s="565">
        <f t="shared" ref="W72" si="13">SUM(E72,K72,Q72)</f>
        <v>0</v>
      </c>
      <c r="X72" s="554">
        <f>SUM(F72,L72,R72)</f>
        <v>0</v>
      </c>
      <c r="Y72" s="555">
        <f t="shared" si="11"/>
        <v>0</v>
      </c>
      <c r="Z72" s="811">
        <f t="shared" si="11"/>
        <v>0</v>
      </c>
      <c r="AA72" s="804">
        <f t="shared" si="11"/>
        <v>0</v>
      </c>
      <c r="AB72" s="533"/>
      <c r="AC72" s="897">
        <f>W72</f>
        <v>0</v>
      </c>
      <c r="AD72" s="889">
        <f>X72</f>
        <v>0</v>
      </c>
      <c r="AE72" s="890">
        <f t="shared" si="6"/>
        <v>0</v>
      </c>
      <c r="AF72" s="891">
        <f t="shared" si="7"/>
        <v>0</v>
      </c>
      <c r="AG72" s="892">
        <f t="shared" si="8"/>
        <v>0</v>
      </c>
    </row>
    <row r="73" spans="1:33" ht="14.25" customHeight="1" x14ac:dyDescent="0.25">
      <c r="A73" s="539" t="s">
        <v>350</v>
      </c>
      <c r="B73" s="528"/>
      <c r="C73" s="540" t="s">
        <v>15</v>
      </c>
      <c r="D73" s="533"/>
      <c r="E73" s="534"/>
      <c r="F73" s="725"/>
      <c r="G73" s="588">
        <v>0</v>
      </c>
      <c r="H73" s="789">
        <v>0</v>
      </c>
      <c r="I73" s="790">
        <v>0</v>
      </c>
      <c r="J73" s="530"/>
      <c r="K73" s="531"/>
      <c r="L73" s="725"/>
      <c r="M73" s="588">
        <v>0</v>
      </c>
      <c r="N73" s="789">
        <v>0</v>
      </c>
      <c r="O73" s="790">
        <v>0</v>
      </c>
      <c r="P73" s="541"/>
      <c r="Q73" s="531"/>
      <c r="R73" s="725"/>
      <c r="S73" s="588">
        <v>0</v>
      </c>
      <c r="T73" s="789">
        <v>0</v>
      </c>
      <c r="U73" s="790">
        <v>0</v>
      </c>
      <c r="V73" s="535"/>
      <c r="W73" s="536"/>
      <c r="X73" s="537"/>
      <c r="Y73" s="555">
        <f t="shared" si="11"/>
        <v>0</v>
      </c>
      <c r="Z73" s="811">
        <f t="shared" si="11"/>
        <v>0</v>
      </c>
      <c r="AA73" s="804">
        <f t="shared" si="11"/>
        <v>0</v>
      </c>
      <c r="AB73" s="533"/>
      <c r="AC73" s="534"/>
      <c r="AD73" s="532"/>
      <c r="AE73" s="890">
        <f t="shared" si="6"/>
        <v>0</v>
      </c>
      <c r="AF73" s="898">
        <f t="shared" si="7"/>
        <v>0</v>
      </c>
      <c r="AG73" s="899">
        <f t="shared" si="8"/>
        <v>0</v>
      </c>
    </row>
    <row r="74" spans="1:33" ht="14.25" customHeight="1" x14ac:dyDescent="0.25">
      <c r="A74" s="514" t="s">
        <v>351</v>
      </c>
      <c r="B74" s="515" t="s">
        <v>13</v>
      </c>
      <c r="C74" s="516" t="s">
        <v>14</v>
      </c>
      <c r="D74" s="567">
        <v>0</v>
      </c>
      <c r="E74" s="559">
        <v>0</v>
      </c>
      <c r="F74" s="519">
        <v>0</v>
      </c>
      <c r="G74" s="585">
        <v>0</v>
      </c>
      <c r="H74" s="784">
        <v>0</v>
      </c>
      <c r="I74" s="785">
        <v>0</v>
      </c>
      <c r="J74" s="760">
        <v>0</v>
      </c>
      <c r="K74" s="559">
        <v>0</v>
      </c>
      <c r="L74" s="519">
        <v>0</v>
      </c>
      <c r="M74" s="585">
        <v>0</v>
      </c>
      <c r="N74" s="784">
        <v>0</v>
      </c>
      <c r="O74" s="785">
        <v>0</v>
      </c>
      <c r="P74" s="567">
        <v>0</v>
      </c>
      <c r="Q74" s="559">
        <v>0</v>
      </c>
      <c r="R74" s="519">
        <v>0</v>
      </c>
      <c r="S74" s="585">
        <v>0</v>
      </c>
      <c r="T74" s="784">
        <v>0</v>
      </c>
      <c r="U74" s="785">
        <v>0</v>
      </c>
      <c r="V74" s="568">
        <f>SUM(D74,J74,P74)</f>
        <v>0</v>
      </c>
      <c r="W74" s="560">
        <f>SUM(E74,K74,Q74)</f>
        <v>0</v>
      </c>
      <c r="X74" s="525">
        <f>SUM(F74,L74,R74)</f>
        <v>0</v>
      </c>
      <c r="Y74" s="526">
        <f t="shared" si="11"/>
        <v>0</v>
      </c>
      <c r="Z74" s="809">
        <f t="shared" si="11"/>
        <v>0</v>
      </c>
      <c r="AA74" s="802">
        <f t="shared" si="11"/>
        <v>0</v>
      </c>
      <c r="AB74" s="868">
        <f>V74</f>
        <v>0</v>
      </c>
      <c r="AC74" s="866">
        <f>W74</f>
        <v>0</v>
      </c>
      <c r="AD74" s="864">
        <f>X74</f>
        <v>0</v>
      </c>
      <c r="AE74" s="865">
        <f t="shared" si="6"/>
        <v>0</v>
      </c>
      <c r="AF74" s="893">
        <f t="shared" si="7"/>
        <v>0</v>
      </c>
      <c r="AG74" s="894">
        <f t="shared" si="8"/>
        <v>0</v>
      </c>
    </row>
    <row r="75" spans="1:33" ht="14.25" customHeight="1" x14ac:dyDescent="0.25">
      <c r="A75" s="527" t="s">
        <v>351</v>
      </c>
      <c r="B75" s="542"/>
      <c r="C75" s="728" t="s">
        <v>15</v>
      </c>
      <c r="D75" s="730"/>
      <c r="E75" s="548"/>
      <c r="F75" s="569">
        <v>0</v>
      </c>
      <c r="G75" s="786">
        <v>0</v>
      </c>
      <c r="H75" s="787">
        <v>0</v>
      </c>
      <c r="I75" s="788">
        <v>0</v>
      </c>
      <c r="J75" s="729"/>
      <c r="K75" s="544"/>
      <c r="L75" s="569">
        <v>0</v>
      </c>
      <c r="M75" s="786">
        <v>0</v>
      </c>
      <c r="N75" s="787">
        <v>0</v>
      </c>
      <c r="O75" s="788">
        <v>0</v>
      </c>
      <c r="P75" s="543"/>
      <c r="Q75" s="544"/>
      <c r="R75" s="569">
        <v>0</v>
      </c>
      <c r="S75" s="786">
        <v>0</v>
      </c>
      <c r="T75" s="787">
        <v>0</v>
      </c>
      <c r="U75" s="788">
        <v>0</v>
      </c>
      <c r="V75" s="549"/>
      <c r="W75" s="550"/>
      <c r="X75" s="570">
        <f t="shared" ref="X75:X82" si="14">SUM(F75,L75,R75)</f>
        <v>0</v>
      </c>
      <c r="Y75" s="563">
        <f t="shared" si="11"/>
        <v>0</v>
      </c>
      <c r="Z75" s="813">
        <f t="shared" si="11"/>
        <v>0</v>
      </c>
      <c r="AA75" s="807">
        <f t="shared" si="11"/>
        <v>0</v>
      </c>
      <c r="AB75" s="547"/>
      <c r="AC75" s="548"/>
      <c r="AD75" s="869">
        <f t="shared" ref="AD75:AD82" si="15">X75</f>
        <v>0</v>
      </c>
      <c r="AE75" s="867">
        <f t="shared" si="6"/>
        <v>0</v>
      </c>
      <c r="AF75" s="895">
        <f t="shared" si="7"/>
        <v>0</v>
      </c>
      <c r="AG75" s="896">
        <f t="shared" si="8"/>
        <v>0</v>
      </c>
    </row>
    <row r="76" spans="1:33" ht="14.25" customHeight="1" x14ac:dyDescent="0.25">
      <c r="A76" s="539" t="s">
        <v>351</v>
      </c>
      <c r="B76" s="528" t="s">
        <v>19</v>
      </c>
      <c r="C76" s="540" t="s">
        <v>14</v>
      </c>
      <c r="D76" s="571">
        <v>0</v>
      </c>
      <c r="E76" s="564">
        <v>0</v>
      </c>
      <c r="F76" s="553">
        <v>0</v>
      </c>
      <c r="G76" s="588">
        <v>0</v>
      </c>
      <c r="H76" s="772">
        <v>0</v>
      </c>
      <c r="I76" s="773">
        <v>0</v>
      </c>
      <c r="J76" s="761">
        <v>0</v>
      </c>
      <c r="K76" s="564">
        <v>0</v>
      </c>
      <c r="L76" s="553">
        <v>0</v>
      </c>
      <c r="M76" s="588">
        <v>0</v>
      </c>
      <c r="N76" s="772">
        <v>0</v>
      </c>
      <c r="O76" s="773">
        <v>0</v>
      </c>
      <c r="P76" s="571">
        <v>0</v>
      </c>
      <c r="Q76" s="564">
        <v>0</v>
      </c>
      <c r="R76" s="553">
        <v>0</v>
      </c>
      <c r="S76" s="588">
        <v>0</v>
      </c>
      <c r="T76" s="772">
        <v>0</v>
      </c>
      <c r="U76" s="773">
        <v>0</v>
      </c>
      <c r="V76" s="572">
        <f>SUM(D76,J76,P76)</f>
        <v>0</v>
      </c>
      <c r="W76" s="565">
        <f>SUM(E76,K76,Q76)</f>
        <v>0</v>
      </c>
      <c r="X76" s="554">
        <f t="shared" si="14"/>
        <v>0</v>
      </c>
      <c r="Y76" s="555">
        <f t="shared" si="11"/>
        <v>0</v>
      </c>
      <c r="Z76" s="811">
        <f t="shared" si="11"/>
        <v>0</v>
      </c>
      <c r="AA76" s="804">
        <f t="shared" si="11"/>
        <v>0</v>
      </c>
      <c r="AB76" s="900">
        <f>V76</f>
        <v>0</v>
      </c>
      <c r="AC76" s="897">
        <f>W76</f>
        <v>0</v>
      </c>
      <c r="AD76" s="889">
        <f t="shared" si="15"/>
        <v>0</v>
      </c>
      <c r="AE76" s="890">
        <f t="shared" si="6"/>
        <v>0</v>
      </c>
      <c r="AF76" s="891">
        <f t="shared" si="7"/>
        <v>0</v>
      </c>
      <c r="AG76" s="892">
        <f t="shared" si="8"/>
        <v>0</v>
      </c>
    </row>
    <row r="77" spans="1:33" ht="14.25" customHeight="1" x14ac:dyDescent="0.25">
      <c r="A77" s="539" t="s">
        <v>351</v>
      </c>
      <c r="B77" s="528"/>
      <c r="C77" s="540" t="s">
        <v>15</v>
      </c>
      <c r="D77" s="533"/>
      <c r="E77" s="534"/>
      <c r="F77" s="553">
        <v>0</v>
      </c>
      <c r="G77" s="588">
        <v>0</v>
      </c>
      <c r="H77" s="789">
        <v>0</v>
      </c>
      <c r="I77" s="790">
        <v>0</v>
      </c>
      <c r="J77" s="530"/>
      <c r="K77" s="531"/>
      <c r="L77" s="553">
        <v>0</v>
      </c>
      <c r="M77" s="588">
        <v>0</v>
      </c>
      <c r="N77" s="789">
        <v>0</v>
      </c>
      <c r="O77" s="790">
        <v>0</v>
      </c>
      <c r="P77" s="541"/>
      <c r="Q77" s="531"/>
      <c r="R77" s="553">
        <v>0</v>
      </c>
      <c r="S77" s="588">
        <v>0</v>
      </c>
      <c r="T77" s="789">
        <v>0</v>
      </c>
      <c r="U77" s="790">
        <v>0</v>
      </c>
      <c r="V77" s="535"/>
      <c r="W77" s="536"/>
      <c r="X77" s="554">
        <f t="shared" si="14"/>
        <v>0</v>
      </c>
      <c r="Y77" s="555">
        <f t="shared" si="11"/>
        <v>0</v>
      </c>
      <c r="Z77" s="811">
        <f t="shared" si="11"/>
        <v>0</v>
      </c>
      <c r="AA77" s="804">
        <f t="shared" si="11"/>
        <v>0</v>
      </c>
      <c r="AB77" s="533"/>
      <c r="AC77" s="534"/>
      <c r="AD77" s="889">
        <f t="shared" si="15"/>
        <v>0</v>
      </c>
      <c r="AE77" s="890">
        <f t="shared" si="6"/>
        <v>0</v>
      </c>
      <c r="AF77" s="898">
        <f t="shared" si="7"/>
        <v>0</v>
      </c>
      <c r="AG77" s="899">
        <f t="shared" si="8"/>
        <v>0</v>
      </c>
    </row>
    <row r="78" spans="1:33" ht="14.25" customHeight="1" x14ac:dyDescent="0.25">
      <c r="A78" s="514" t="s">
        <v>352</v>
      </c>
      <c r="B78" s="515" t="s">
        <v>13</v>
      </c>
      <c r="C78" s="516" t="s">
        <v>14</v>
      </c>
      <c r="D78" s="567">
        <v>0</v>
      </c>
      <c r="E78" s="559">
        <v>0</v>
      </c>
      <c r="F78" s="519">
        <v>0</v>
      </c>
      <c r="G78" s="585">
        <v>0</v>
      </c>
      <c r="H78" s="784">
        <v>0</v>
      </c>
      <c r="I78" s="785">
        <v>0</v>
      </c>
      <c r="J78" s="760">
        <v>0</v>
      </c>
      <c r="K78" s="559">
        <v>0</v>
      </c>
      <c r="L78" s="519">
        <v>0</v>
      </c>
      <c r="M78" s="585">
        <v>0</v>
      </c>
      <c r="N78" s="784">
        <v>0</v>
      </c>
      <c r="O78" s="785">
        <v>0</v>
      </c>
      <c r="P78" s="567">
        <v>0</v>
      </c>
      <c r="Q78" s="559">
        <v>0</v>
      </c>
      <c r="R78" s="519">
        <v>0</v>
      </c>
      <c r="S78" s="585">
        <v>0</v>
      </c>
      <c r="T78" s="784">
        <v>0</v>
      </c>
      <c r="U78" s="785">
        <v>0</v>
      </c>
      <c r="V78" s="568">
        <f>SUM(D78,J78,P78)</f>
        <v>0</v>
      </c>
      <c r="W78" s="560">
        <f>SUM(E78,K78,Q78)</f>
        <v>0</v>
      </c>
      <c r="X78" s="525">
        <f t="shared" si="14"/>
        <v>0</v>
      </c>
      <c r="Y78" s="526">
        <f t="shared" si="11"/>
        <v>0</v>
      </c>
      <c r="Z78" s="809">
        <f t="shared" si="11"/>
        <v>0</v>
      </c>
      <c r="AA78" s="802">
        <f t="shared" si="11"/>
        <v>0</v>
      </c>
      <c r="AB78" s="868">
        <f>V78</f>
        <v>0</v>
      </c>
      <c r="AC78" s="866">
        <f>W78</f>
        <v>0</v>
      </c>
      <c r="AD78" s="864">
        <f t="shared" si="15"/>
        <v>0</v>
      </c>
      <c r="AE78" s="865">
        <f t="shared" si="6"/>
        <v>0</v>
      </c>
      <c r="AF78" s="893">
        <f t="shared" si="7"/>
        <v>0</v>
      </c>
      <c r="AG78" s="894">
        <f t="shared" si="8"/>
        <v>0</v>
      </c>
    </row>
    <row r="79" spans="1:33" ht="14.25" customHeight="1" x14ac:dyDescent="0.25">
      <c r="A79" s="527" t="s">
        <v>352</v>
      </c>
      <c r="B79" s="542"/>
      <c r="C79" s="728" t="s">
        <v>15</v>
      </c>
      <c r="D79" s="730"/>
      <c r="E79" s="548"/>
      <c r="F79" s="569">
        <v>0</v>
      </c>
      <c r="G79" s="786">
        <v>0</v>
      </c>
      <c r="H79" s="787">
        <v>0</v>
      </c>
      <c r="I79" s="788">
        <v>0</v>
      </c>
      <c r="J79" s="729"/>
      <c r="K79" s="544"/>
      <c r="L79" s="569">
        <v>0</v>
      </c>
      <c r="M79" s="786">
        <v>0</v>
      </c>
      <c r="N79" s="787">
        <v>0</v>
      </c>
      <c r="O79" s="788">
        <v>0</v>
      </c>
      <c r="P79" s="543"/>
      <c r="Q79" s="544"/>
      <c r="R79" s="569">
        <v>0</v>
      </c>
      <c r="S79" s="786">
        <v>0</v>
      </c>
      <c r="T79" s="787">
        <v>0</v>
      </c>
      <c r="U79" s="788">
        <v>0</v>
      </c>
      <c r="V79" s="549"/>
      <c r="W79" s="550"/>
      <c r="X79" s="570">
        <f t="shared" si="14"/>
        <v>0</v>
      </c>
      <c r="Y79" s="563">
        <f t="shared" si="11"/>
        <v>0</v>
      </c>
      <c r="Z79" s="813">
        <f t="shared" si="11"/>
        <v>0</v>
      </c>
      <c r="AA79" s="807">
        <f t="shared" si="11"/>
        <v>0</v>
      </c>
      <c r="AB79" s="547"/>
      <c r="AC79" s="548"/>
      <c r="AD79" s="869">
        <f t="shared" si="15"/>
        <v>0</v>
      </c>
      <c r="AE79" s="867">
        <f t="shared" si="6"/>
        <v>0</v>
      </c>
      <c r="AF79" s="895">
        <f t="shared" si="7"/>
        <v>0</v>
      </c>
      <c r="AG79" s="896">
        <f t="shared" si="8"/>
        <v>0</v>
      </c>
    </row>
    <row r="80" spans="1:33" ht="14.25" customHeight="1" x14ac:dyDescent="0.25">
      <c r="A80" s="539" t="s">
        <v>352</v>
      </c>
      <c r="B80" s="528" t="s">
        <v>19</v>
      </c>
      <c r="C80" s="540" t="s">
        <v>14</v>
      </c>
      <c r="D80" s="571">
        <v>0</v>
      </c>
      <c r="E80" s="564">
        <v>0</v>
      </c>
      <c r="F80" s="553">
        <v>0</v>
      </c>
      <c r="G80" s="588">
        <v>0</v>
      </c>
      <c r="H80" s="772">
        <v>0</v>
      </c>
      <c r="I80" s="773">
        <v>0</v>
      </c>
      <c r="J80" s="761">
        <v>0</v>
      </c>
      <c r="K80" s="564">
        <v>0</v>
      </c>
      <c r="L80" s="553">
        <v>0</v>
      </c>
      <c r="M80" s="588">
        <v>0</v>
      </c>
      <c r="N80" s="772">
        <v>0</v>
      </c>
      <c r="O80" s="773">
        <v>0</v>
      </c>
      <c r="P80" s="571">
        <v>0</v>
      </c>
      <c r="Q80" s="564">
        <v>0</v>
      </c>
      <c r="R80" s="553">
        <v>0</v>
      </c>
      <c r="S80" s="588">
        <v>0</v>
      </c>
      <c r="T80" s="772">
        <v>0</v>
      </c>
      <c r="U80" s="773">
        <v>0</v>
      </c>
      <c r="V80" s="572">
        <f>SUM(D80,J80,P80)</f>
        <v>0</v>
      </c>
      <c r="W80" s="565">
        <f>SUM(E80,K80,Q80)</f>
        <v>0</v>
      </c>
      <c r="X80" s="554">
        <f t="shared" si="14"/>
        <v>0</v>
      </c>
      <c r="Y80" s="555">
        <f t="shared" si="11"/>
        <v>0</v>
      </c>
      <c r="Z80" s="811">
        <f t="shared" si="11"/>
        <v>0</v>
      </c>
      <c r="AA80" s="804">
        <f t="shared" si="11"/>
        <v>0</v>
      </c>
      <c r="AB80" s="900">
        <f>V80</f>
        <v>0</v>
      </c>
      <c r="AC80" s="897">
        <f>W80</f>
        <v>0</v>
      </c>
      <c r="AD80" s="889">
        <f t="shared" si="15"/>
        <v>0</v>
      </c>
      <c r="AE80" s="890">
        <f t="shared" si="6"/>
        <v>0</v>
      </c>
      <c r="AF80" s="891">
        <f t="shared" si="7"/>
        <v>0</v>
      </c>
      <c r="AG80" s="892">
        <f t="shared" si="8"/>
        <v>0</v>
      </c>
    </row>
    <row r="81" spans="1:33" ht="14.25" customHeight="1" x14ac:dyDescent="0.25">
      <c r="A81" s="539" t="s">
        <v>352</v>
      </c>
      <c r="B81" s="528"/>
      <c r="C81" s="540" t="s">
        <v>15</v>
      </c>
      <c r="D81" s="533"/>
      <c r="E81" s="534"/>
      <c r="F81" s="553">
        <v>0</v>
      </c>
      <c r="G81" s="588">
        <v>0</v>
      </c>
      <c r="H81" s="789">
        <v>0</v>
      </c>
      <c r="I81" s="790">
        <v>0</v>
      </c>
      <c r="J81" s="530"/>
      <c r="K81" s="531"/>
      <c r="L81" s="553">
        <v>0</v>
      </c>
      <c r="M81" s="588">
        <v>0</v>
      </c>
      <c r="N81" s="789">
        <v>0</v>
      </c>
      <c r="O81" s="790">
        <v>0</v>
      </c>
      <c r="P81" s="541"/>
      <c r="Q81" s="531"/>
      <c r="R81" s="553">
        <v>0</v>
      </c>
      <c r="S81" s="588">
        <v>0</v>
      </c>
      <c r="T81" s="789">
        <v>0</v>
      </c>
      <c r="U81" s="790">
        <v>0</v>
      </c>
      <c r="V81" s="535"/>
      <c r="W81" s="536"/>
      <c r="X81" s="554">
        <f t="shared" si="14"/>
        <v>0</v>
      </c>
      <c r="Y81" s="555">
        <f t="shared" si="11"/>
        <v>0</v>
      </c>
      <c r="Z81" s="811">
        <f t="shared" si="11"/>
        <v>0</v>
      </c>
      <c r="AA81" s="804">
        <f t="shared" si="11"/>
        <v>0</v>
      </c>
      <c r="AB81" s="533"/>
      <c r="AC81" s="534"/>
      <c r="AD81" s="889">
        <f t="shared" si="15"/>
        <v>0</v>
      </c>
      <c r="AE81" s="890">
        <f t="shared" si="6"/>
        <v>0</v>
      </c>
      <c r="AF81" s="898">
        <f t="shared" si="7"/>
        <v>0</v>
      </c>
      <c r="AG81" s="899">
        <f t="shared" si="8"/>
        <v>0</v>
      </c>
    </row>
    <row r="82" spans="1:33" ht="14.25" customHeight="1" x14ac:dyDescent="0.25">
      <c r="A82" s="514" t="s">
        <v>353</v>
      </c>
      <c r="B82" s="515" t="s">
        <v>13</v>
      </c>
      <c r="C82" s="516" t="s">
        <v>14</v>
      </c>
      <c r="D82" s="521"/>
      <c r="E82" s="559">
        <v>0</v>
      </c>
      <c r="F82" s="519">
        <v>0</v>
      </c>
      <c r="G82" s="585">
        <v>0</v>
      </c>
      <c r="H82" s="784">
        <v>0</v>
      </c>
      <c r="I82" s="785">
        <v>0</v>
      </c>
      <c r="J82" s="759"/>
      <c r="K82" s="559">
        <v>0</v>
      </c>
      <c r="L82" s="519">
        <v>0</v>
      </c>
      <c r="M82" s="585">
        <v>0</v>
      </c>
      <c r="N82" s="784">
        <v>0</v>
      </c>
      <c r="O82" s="785">
        <v>0</v>
      </c>
      <c r="P82" s="521"/>
      <c r="Q82" s="559">
        <v>0</v>
      </c>
      <c r="R82" s="519">
        <v>0</v>
      </c>
      <c r="S82" s="585">
        <v>0</v>
      </c>
      <c r="T82" s="784">
        <v>0</v>
      </c>
      <c r="U82" s="785">
        <v>0</v>
      </c>
      <c r="V82" s="523"/>
      <c r="W82" s="560">
        <f t="shared" ref="W82" si="16">SUM(E82,K82,Q82)</f>
        <v>0</v>
      </c>
      <c r="X82" s="525">
        <f t="shared" si="14"/>
        <v>0</v>
      </c>
      <c r="Y82" s="526">
        <f t="shared" si="11"/>
        <v>0</v>
      </c>
      <c r="Z82" s="809">
        <f t="shared" si="11"/>
        <v>0</v>
      </c>
      <c r="AA82" s="802">
        <f t="shared" si="11"/>
        <v>0</v>
      </c>
      <c r="AB82" s="521"/>
      <c r="AC82" s="866">
        <f>W82</f>
        <v>0</v>
      </c>
      <c r="AD82" s="864">
        <f t="shared" si="15"/>
        <v>0</v>
      </c>
      <c r="AE82" s="865">
        <f t="shared" si="6"/>
        <v>0</v>
      </c>
      <c r="AF82" s="893">
        <f t="shared" si="7"/>
        <v>0</v>
      </c>
      <c r="AG82" s="894">
        <f t="shared" si="8"/>
        <v>0</v>
      </c>
    </row>
    <row r="83" spans="1:33" ht="14.25" customHeight="1" x14ac:dyDescent="0.25">
      <c r="A83" s="527" t="s">
        <v>353</v>
      </c>
      <c r="B83" s="542"/>
      <c r="C83" s="728" t="s">
        <v>15</v>
      </c>
      <c r="D83" s="730"/>
      <c r="E83" s="548"/>
      <c r="F83" s="731"/>
      <c r="G83" s="786">
        <v>0</v>
      </c>
      <c r="H83" s="787">
        <v>0</v>
      </c>
      <c r="I83" s="788">
        <v>0</v>
      </c>
      <c r="J83" s="729"/>
      <c r="K83" s="544"/>
      <c r="L83" s="731"/>
      <c r="M83" s="786">
        <v>0</v>
      </c>
      <c r="N83" s="787">
        <v>0</v>
      </c>
      <c r="O83" s="788">
        <v>0</v>
      </c>
      <c r="P83" s="543"/>
      <c r="Q83" s="544"/>
      <c r="R83" s="731"/>
      <c r="S83" s="786">
        <v>0</v>
      </c>
      <c r="T83" s="787">
        <v>0</v>
      </c>
      <c r="U83" s="788">
        <v>0</v>
      </c>
      <c r="V83" s="549"/>
      <c r="W83" s="550"/>
      <c r="X83" s="551"/>
      <c r="Y83" s="563">
        <f t="shared" si="11"/>
        <v>0</v>
      </c>
      <c r="Z83" s="813">
        <f t="shared" si="11"/>
        <v>0</v>
      </c>
      <c r="AA83" s="807">
        <f t="shared" si="11"/>
        <v>0</v>
      </c>
      <c r="AB83" s="547"/>
      <c r="AC83" s="548"/>
      <c r="AD83" s="545"/>
      <c r="AE83" s="867">
        <f t="shared" si="6"/>
        <v>0</v>
      </c>
      <c r="AF83" s="895">
        <f t="shared" si="7"/>
        <v>0</v>
      </c>
      <c r="AG83" s="896">
        <f t="shared" si="8"/>
        <v>0</v>
      </c>
    </row>
    <row r="84" spans="1:33" ht="14.25" customHeight="1" x14ac:dyDescent="0.25">
      <c r="A84" s="539" t="s">
        <v>353</v>
      </c>
      <c r="B84" s="528" t="s">
        <v>19</v>
      </c>
      <c r="C84" s="540" t="s">
        <v>14</v>
      </c>
      <c r="D84" s="533"/>
      <c r="E84" s="564">
        <v>0</v>
      </c>
      <c r="F84" s="553">
        <v>0</v>
      </c>
      <c r="G84" s="588">
        <v>0</v>
      </c>
      <c r="H84" s="772">
        <v>0</v>
      </c>
      <c r="I84" s="773">
        <v>0</v>
      </c>
      <c r="J84" s="561"/>
      <c r="K84" s="564">
        <v>0</v>
      </c>
      <c r="L84" s="553">
        <v>0</v>
      </c>
      <c r="M84" s="588">
        <v>0</v>
      </c>
      <c r="N84" s="772">
        <v>0</v>
      </c>
      <c r="O84" s="773">
        <v>0</v>
      </c>
      <c r="P84" s="533"/>
      <c r="Q84" s="564">
        <v>0</v>
      </c>
      <c r="R84" s="553">
        <v>0</v>
      </c>
      <c r="S84" s="588">
        <v>0</v>
      </c>
      <c r="T84" s="772">
        <v>0</v>
      </c>
      <c r="U84" s="773">
        <v>0</v>
      </c>
      <c r="V84" s="535"/>
      <c r="W84" s="565">
        <f t="shared" ref="W84" si="17">SUM(E84,K84,Q84)</f>
        <v>0</v>
      </c>
      <c r="X84" s="554">
        <f>SUM(F84,L84,R84)</f>
        <v>0</v>
      </c>
      <c r="Y84" s="555">
        <f t="shared" si="11"/>
        <v>0</v>
      </c>
      <c r="Z84" s="811">
        <f t="shared" si="11"/>
        <v>0</v>
      </c>
      <c r="AA84" s="804">
        <f t="shared" si="11"/>
        <v>0</v>
      </c>
      <c r="AB84" s="533"/>
      <c r="AC84" s="897">
        <f>W84</f>
        <v>0</v>
      </c>
      <c r="AD84" s="889">
        <f>X84</f>
        <v>0</v>
      </c>
      <c r="AE84" s="890">
        <f t="shared" si="6"/>
        <v>0</v>
      </c>
      <c r="AF84" s="891">
        <f t="shared" si="7"/>
        <v>0</v>
      </c>
      <c r="AG84" s="892">
        <f t="shared" si="8"/>
        <v>0</v>
      </c>
    </row>
    <row r="85" spans="1:33" ht="14.25" customHeight="1" thickBot="1" x14ac:dyDescent="0.3">
      <c r="A85" s="574" t="s">
        <v>353</v>
      </c>
      <c r="B85" s="575"/>
      <c r="C85" s="576" t="s">
        <v>15</v>
      </c>
      <c r="D85" s="732"/>
      <c r="E85" s="733"/>
      <c r="F85" s="734"/>
      <c r="G85" s="791">
        <v>0</v>
      </c>
      <c r="H85" s="792">
        <v>0</v>
      </c>
      <c r="I85" s="793">
        <v>0</v>
      </c>
      <c r="J85" s="762"/>
      <c r="K85" s="736"/>
      <c r="L85" s="734"/>
      <c r="M85" s="791">
        <v>0</v>
      </c>
      <c r="N85" s="792">
        <v>0</v>
      </c>
      <c r="O85" s="788">
        <v>0</v>
      </c>
      <c r="P85" s="735"/>
      <c r="Q85" s="736"/>
      <c r="R85" s="734"/>
      <c r="S85" s="791">
        <v>0</v>
      </c>
      <c r="T85" s="787">
        <v>0</v>
      </c>
      <c r="U85" s="788">
        <v>0</v>
      </c>
      <c r="V85" s="737"/>
      <c r="W85" s="738"/>
      <c r="X85" s="739"/>
      <c r="Y85" s="817">
        <f t="shared" si="11"/>
        <v>0</v>
      </c>
      <c r="Z85" s="818">
        <f t="shared" si="11"/>
        <v>0</v>
      </c>
      <c r="AA85" s="819">
        <f t="shared" si="11"/>
        <v>0</v>
      </c>
      <c r="AB85" s="732"/>
      <c r="AC85" s="733"/>
      <c r="AD85" s="740"/>
      <c r="AE85" s="901">
        <f t="shared" si="6"/>
        <v>0</v>
      </c>
      <c r="AF85" s="902">
        <f t="shared" si="7"/>
        <v>0</v>
      </c>
      <c r="AG85" s="903">
        <f t="shared" si="8"/>
        <v>0</v>
      </c>
    </row>
    <row r="86" spans="1:33" ht="14.25" customHeight="1" thickTop="1" x14ac:dyDescent="0.25">
      <c r="A86" s="748" t="s">
        <v>67</v>
      </c>
      <c r="B86" s="749" t="s">
        <v>13</v>
      </c>
      <c r="C86" s="750" t="s">
        <v>14</v>
      </c>
      <c r="D86" s="751">
        <f>SUM(D14,D18,D22,D26,D30,D34,D38,D42,D46,D50,D54,D58,D62,D66,D70,D74,D78,D82)</f>
        <v>0</v>
      </c>
      <c r="E86" s="752">
        <f>SUM(E14,E18,E22,E26,E30,E34,E38,E42,E46,E50,E54,E58,E62,E66,E70,E74,E78,E82)</f>
        <v>0</v>
      </c>
      <c r="F86" s="753">
        <f t="shared" ref="F86:AG89" si="18">SUM(F14,F18,F22,F26,F30,F34,F38,F42,F46,F50,F54,F58,F62,F66,F70,F74,F78,F82)</f>
        <v>0</v>
      </c>
      <c r="G86" s="755">
        <f t="shared" si="18"/>
        <v>0</v>
      </c>
      <c r="H86" s="778">
        <f t="shared" si="18"/>
        <v>0</v>
      </c>
      <c r="I86" s="779">
        <f t="shared" si="18"/>
        <v>0</v>
      </c>
      <c r="J86" s="763">
        <f t="shared" si="18"/>
        <v>0</v>
      </c>
      <c r="K86" s="752">
        <f t="shared" si="18"/>
        <v>0</v>
      </c>
      <c r="L86" s="753">
        <f t="shared" si="18"/>
        <v>0</v>
      </c>
      <c r="M86" s="755">
        <f t="shared" si="18"/>
        <v>0</v>
      </c>
      <c r="N86" s="799">
        <f t="shared" si="18"/>
        <v>0</v>
      </c>
      <c r="O86" s="798">
        <f t="shared" si="18"/>
        <v>0</v>
      </c>
      <c r="P86" s="751">
        <f t="shared" si="18"/>
        <v>0</v>
      </c>
      <c r="Q86" s="752">
        <f t="shared" si="18"/>
        <v>0</v>
      </c>
      <c r="R86" s="753">
        <f t="shared" si="18"/>
        <v>0</v>
      </c>
      <c r="S86" s="755">
        <f t="shared" si="18"/>
        <v>0</v>
      </c>
      <c r="T86" s="799">
        <f t="shared" si="18"/>
        <v>0</v>
      </c>
      <c r="U86" s="798">
        <f t="shared" si="18"/>
        <v>0</v>
      </c>
      <c r="V86" s="751">
        <f t="shared" si="18"/>
        <v>0</v>
      </c>
      <c r="W86" s="752">
        <f t="shared" si="18"/>
        <v>0</v>
      </c>
      <c r="X86" s="753">
        <f t="shared" si="18"/>
        <v>0</v>
      </c>
      <c r="Y86" s="755">
        <f t="shared" si="18"/>
        <v>0</v>
      </c>
      <c r="Z86" s="814">
        <f t="shared" si="18"/>
        <v>0</v>
      </c>
      <c r="AA86" s="806">
        <f t="shared" si="18"/>
        <v>0</v>
      </c>
      <c r="AB86" s="751">
        <f t="shared" si="18"/>
        <v>0</v>
      </c>
      <c r="AC86" s="752">
        <f t="shared" si="18"/>
        <v>0</v>
      </c>
      <c r="AD86" s="753">
        <f t="shared" si="18"/>
        <v>0</v>
      </c>
      <c r="AE86" s="755">
        <f t="shared" si="18"/>
        <v>0</v>
      </c>
      <c r="AF86" s="828">
        <f t="shared" si="18"/>
        <v>0</v>
      </c>
      <c r="AG86" s="822">
        <f t="shared" si="18"/>
        <v>0</v>
      </c>
    </row>
    <row r="87" spans="1:33" ht="14.25" customHeight="1" x14ac:dyDescent="0.25">
      <c r="A87" s="577" t="s">
        <v>67</v>
      </c>
      <c r="B87" s="542"/>
      <c r="C87" s="728" t="s">
        <v>15</v>
      </c>
      <c r="D87" s="741"/>
      <c r="E87" s="550"/>
      <c r="F87" s="570">
        <f>SUM(F15,F19,F23,F27,F31,F35,F39,F43,F47,F51,F55,F59,F63,F67,F71,F75,F79,F83)</f>
        <v>0</v>
      </c>
      <c r="G87" s="563">
        <f>SUM(G15,G19,G23,G27,G31,G35,G39,G43,G47,G51,G55,G59,G63,G67,G71,G75,G79,G83)</f>
        <v>0</v>
      </c>
      <c r="H87" s="794">
        <f>SUM(H15,H19,H23,H27,H31,H35,H39,H43,H47,H51,H55,H59,H63,H67,H71,H75,H79,H83)</f>
        <v>0</v>
      </c>
      <c r="I87" s="795">
        <f>SUM(I15,I19,I23,I27,I31,I35,I39,I43,I47,I51,I55,I59,I63,I67,I71,I75,I79,I83)</f>
        <v>0</v>
      </c>
      <c r="J87" s="764"/>
      <c r="K87" s="743"/>
      <c r="L87" s="570">
        <f t="shared" si="18"/>
        <v>0</v>
      </c>
      <c r="M87" s="563">
        <f t="shared" si="18"/>
        <v>0</v>
      </c>
      <c r="N87" s="794">
        <f t="shared" si="18"/>
        <v>0</v>
      </c>
      <c r="O87" s="795">
        <f t="shared" si="18"/>
        <v>0</v>
      </c>
      <c r="P87" s="742"/>
      <c r="Q87" s="743"/>
      <c r="R87" s="570">
        <f t="shared" si="18"/>
        <v>0</v>
      </c>
      <c r="S87" s="563">
        <f t="shared" si="18"/>
        <v>0</v>
      </c>
      <c r="T87" s="794">
        <f t="shared" si="18"/>
        <v>0</v>
      </c>
      <c r="U87" s="795">
        <f t="shared" si="18"/>
        <v>0</v>
      </c>
      <c r="V87" s="742"/>
      <c r="W87" s="743"/>
      <c r="X87" s="570">
        <f t="shared" si="18"/>
        <v>0</v>
      </c>
      <c r="Y87" s="563">
        <f t="shared" si="18"/>
        <v>0</v>
      </c>
      <c r="Z87" s="813">
        <f t="shared" si="18"/>
        <v>0</v>
      </c>
      <c r="AA87" s="807">
        <f t="shared" si="18"/>
        <v>0</v>
      </c>
      <c r="AB87" s="742"/>
      <c r="AC87" s="743"/>
      <c r="AD87" s="570">
        <f t="shared" si="18"/>
        <v>0</v>
      </c>
      <c r="AE87" s="563">
        <f t="shared" si="18"/>
        <v>0</v>
      </c>
      <c r="AF87" s="829">
        <f t="shared" si="18"/>
        <v>0</v>
      </c>
      <c r="AG87" s="826">
        <f t="shared" si="18"/>
        <v>0</v>
      </c>
    </row>
    <row r="88" spans="1:33" ht="14.25" customHeight="1" x14ac:dyDescent="0.25">
      <c r="A88" s="577" t="s">
        <v>67</v>
      </c>
      <c r="B88" s="528" t="s">
        <v>19</v>
      </c>
      <c r="C88" s="540" t="s">
        <v>14</v>
      </c>
      <c r="D88" s="572">
        <f>SUM(D16,D20,D24,D28,D32,D36,D40,D44,D48,D52,D56,D60,D64,D68,D72,D76,D80,D84)</f>
        <v>0</v>
      </c>
      <c r="E88" s="565">
        <f>SUM(E16,E20,E24,E28,E32,E36,E40,E44,E48,E52,E56,E60,E64,E68,E72,E76,E80,E84)</f>
        <v>0</v>
      </c>
      <c r="F88" s="554">
        <f t="shared" si="18"/>
        <v>0</v>
      </c>
      <c r="G88" s="555">
        <f t="shared" si="18"/>
        <v>0</v>
      </c>
      <c r="H88" s="782">
        <f t="shared" si="18"/>
        <v>0</v>
      </c>
      <c r="I88" s="783">
        <f t="shared" si="18"/>
        <v>0</v>
      </c>
      <c r="J88" s="765">
        <f>SUM(J16,J20,J24,J28,J32,J36,J40,J44,J48,J52,J56,J60,J64,J68,J72,J76,J80,J84)</f>
        <v>0</v>
      </c>
      <c r="K88" s="565">
        <f>SUM(K16,K20,K24,K28,K32,K36,K40,K44,K48,K52,K56,K60,K64,K68,K72,K76,K80,K84)</f>
        <v>0</v>
      </c>
      <c r="L88" s="554">
        <f t="shared" si="18"/>
        <v>0</v>
      </c>
      <c r="M88" s="555">
        <f t="shared" si="18"/>
        <v>0</v>
      </c>
      <c r="N88" s="782">
        <f t="shared" si="18"/>
        <v>0</v>
      </c>
      <c r="O88" s="783">
        <f t="shared" si="18"/>
        <v>0</v>
      </c>
      <c r="P88" s="572">
        <f>SUM(P16,P20,P24,P28,P32,P36,P40,P44,P48,P52,P56,P60,P64,P68,P72,P76,P80,P84)</f>
        <v>0</v>
      </c>
      <c r="Q88" s="565">
        <f>SUM(Q16,Q20,Q24,Q28,Q32,Q36,Q40,Q44,Q48,Q52,Q56,Q60,Q64,Q68,Q72,Q76,Q80,Q84)</f>
        <v>0</v>
      </c>
      <c r="R88" s="554">
        <f t="shared" si="18"/>
        <v>0</v>
      </c>
      <c r="S88" s="555">
        <f t="shared" si="18"/>
        <v>0</v>
      </c>
      <c r="T88" s="782">
        <f t="shared" si="18"/>
        <v>0</v>
      </c>
      <c r="U88" s="783">
        <f t="shared" si="18"/>
        <v>0</v>
      </c>
      <c r="V88" s="572">
        <f>SUM(V16,V20,V24,V28,V32,V36,V40,V44,V48,V52,V56,V60,V64,V68,V72,V76,V80,V84)</f>
        <v>0</v>
      </c>
      <c r="W88" s="565">
        <f>SUM(W16,W20,W24,W28,W32,W36,W40,W44,W48,W52,W56,W60,W64,W68,W72,W76,W80,W84)</f>
        <v>0</v>
      </c>
      <c r="X88" s="554">
        <f t="shared" si="18"/>
        <v>0</v>
      </c>
      <c r="Y88" s="555">
        <f t="shared" si="18"/>
        <v>0</v>
      </c>
      <c r="Z88" s="811">
        <f t="shared" si="18"/>
        <v>0</v>
      </c>
      <c r="AA88" s="804">
        <f t="shared" si="18"/>
        <v>0</v>
      </c>
      <c r="AB88" s="572">
        <f>SUM(AB16,AB20,AB24,AB28,AB32,AB36,AB40,AB44,AB48,AB52,AB56,AB60,AB64,AB68,AB72,AB76,AB80,AB84)</f>
        <v>0</v>
      </c>
      <c r="AC88" s="565">
        <f>SUM(AC16,AC20,AC24,AC28,AC32,AC36,AC40,AC44,AC48,AC52,AC56,AC60,AC64,AC68,AC72,AC76,AC80,AC84)</f>
        <v>0</v>
      </c>
      <c r="AD88" s="554">
        <f t="shared" si="18"/>
        <v>0</v>
      </c>
      <c r="AE88" s="555">
        <f t="shared" si="18"/>
        <v>0</v>
      </c>
      <c r="AF88" s="830">
        <f t="shared" si="18"/>
        <v>0</v>
      </c>
      <c r="AG88" s="823">
        <f t="shared" si="18"/>
        <v>0</v>
      </c>
    </row>
    <row r="89" spans="1:33" ht="14.25" customHeight="1" x14ac:dyDescent="0.25">
      <c r="A89" s="577" t="s">
        <v>67</v>
      </c>
      <c r="B89" s="556"/>
      <c r="C89" s="557" t="s">
        <v>15</v>
      </c>
      <c r="D89" s="744"/>
      <c r="E89" s="745"/>
      <c r="F89" s="573">
        <f>SUM(F17,F21,F25,F29,F33,F37,F41,F45,F49,F53,F57,F61,F65,F69,F73,F77,F81,F85)</f>
        <v>0</v>
      </c>
      <c r="G89" s="566">
        <f>SUM(G17,G21,G25,G29,G33,G37,G41,G45,G49,G53,G57,G61,G65,G69,G73,G77,G81,G85)</f>
        <v>0</v>
      </c>
      <c r="H89" s="796">
        <f>SUM(H17,H21,H25,H29,H33,H37,H41,H45,H49,H53,H57,H61,H65,H69,H73,H77,H81,H85)</f>
        <v>0</v>
      </c>
      <c r="I89" s="797">
        <f>SUM(I17,I21,I25,I29,I33,I37,I41,I45,I49,I53,I57,I61,I65,I69,I73,I77,I81,I85)</f>
        <v>0</v>
      </c>
      <c r="J89" s="766"/>
      <c r="K89" s="745"/>
      <c r="L89" s="573">
        <f t="shared" si="18"/>
        <v>0</v>
      </c>
      <c r="M89" s="566">
        <f t="shared" si="18"/>
        <v>0</v>
      </c>
      <c r="N89" s="794">
        <f t="shared" si="18"/>
        <v>0</v>
      </c>
      <c r="O89" s="795">
        <f t="shared" si="18"/>
        <v>0</v>
      </c>
      <c r="P89" s="744"/>
      <c r="Q89" s="745"/>
      <c r="R89" s="573">
        <f t="shared" si="18"/>
        <v>0</v>
      </c>
      <c r="S89" s="566">
        <f t="shared" si="18"/>
        <v>0</v>
      </c>
      <c r="T89" s="796">
        <f t="shared" si="18"/>
        <v>0</v>
      </c>
      <c r="U89" s="797">
        <f t="shared" si="18"/>
        <v>0</v>
      </c>
      <c r="V89" s="744"/>
      <c r="W89" s="745"/>
      <c r="X89" s="573">
        <f t="shared" si="18"/>
        <v>0</v>
      </c>
      <c r="Y89" s="566">
        <f t="shared" si="18"/>
        <v>0</v>
      </c>
      <c r="Z89" s="815">
        <f t="shared" si="18"/>
        <v>0</v>
      </c>
      <c r="AA89" s="808">
        <f t="shared" si="18"/>
        <v>0</v>
      </c>
      <c r="AB89" s="744"/>
      <c r="AC89" s="745"/>
      <c r="AD89" s="573">
        <f t="shared" si="18"/>
        <v>0</v>
      </c>
      <c r="AE89" s="566">
        <f t="shared" si="18"/>
        <v>0</v>
      </c>
      <c r="AF89" s="796">
        <f t="shared" si="18"/>
        <v>0</v>
      </c>
      <c r="AG89" s="825">
        <f t="shared" si="18"/>
        <v>0</v>
      </c>
    </row>
    <row r="90" spans="1:33" ht="14.25" customHeight="1" thickBot="1" x14ac:dyDescent="0.3">
      <c r="A90" s="578" t="s">
        <v>67</v>
      </c>
      <c r="B90" s="579"/>
      <c r="C90" s="580" t="s">
        <v>26</v>
      </c>
      <c r="D90" s="581">
        <f>SUM(D86,D88)</f>
        <v>0</v>
      </c>
      <c r="E90" s="582">
        <f>SUM(E86,E88)</f>
        <v>0</v>
      </c>
      <c r="F90" s="583">
        <f>SUM(F86:F89)</f>
        <v>0</v>
      </c>
      <c r="G90" s="584">
        <f>SUM(G86:G89)</f>
        <v>0</v>
      </c>
      <c r="H90" s="780">
        <f>SUM(H86:H89)</f>
        <v>0</v>
      </c>
      <c r="I90" s="781">
        <f>SUM(I86:I89)</f>
        <v>0</v>
      </c>
      <c r="J90" s="767">
        <f>SUM(J86,J88)</f>
        <v>0</v>
      </c>
      <c r="K90" s="582">
        <f>SUM(K86,K88)</f>
        <v>0</v>
      </c>
      <c r="L90" s="583">
        <f>SUM(L86:L89)</f>
        <v>0</v>
      </c>
      <c r="M90" s="584">
        <f>SUM(M86:M89)</f>
        <v>0</v>
      </c>
      <c r="N90" s="800">
        <f>SUM(N86:N89)</f>
        <v>0</v>
      </c>
      <c r="O90" s="801">
        <f>SUM(O86:O89)</f>
        <v>0</v>
      </c>
      <c r="P90" s="581">
        <f>SUM(P86,P88)</f>
        <v>0</v>
      </c>
      <c r="Q90" s="582">
        <f>SUM(Q86,Q88)</f>
        <v>0</v>
      </c>
      <c r="R90" s="583">
        <f>SUM(R86:R89)</f>
        <v>0</v>
      </c>
      <c r="S90" s="584">
        <f>SUM(S86:S89)</f>
        <v>0</v>
      </c>
      <c r="T90" s="800">
        <f>SUM(T86:T89)</f>
        <v>0</v>
      </c>
      <c r="U90" s="801">
        <f>SUM(U86:U89)</f>
        <v>0</v>
      </c>
      <c r="V90" s="581">
        <f>SUM(V86,V88)</f>
        <v>0</v>
      </c>
      <c r="W90" s="582">
        <f>SUM(W86,W88)</f>
        <v>0</v>
      </c>
      <c r="X90" s="583">
        <f>SUM(X86:X89)</f>
        <v>0</v>
      </c>
      <c r="Y90" s="584">
        <f>SUM(Y86:Y89)</f>
        <v>0</v>
      </c>
      <c r="Z90" s="780">
        <f>SUM(Z86:Z89)</f>
        <v>0</v>
      </c>
      <c r="AA90" s="590">
        <f>SUM(AA86:AA89)</f>
        <v>0</v>
      </c>
      <c r="AB90" s="589">
        <f>SUM(AB86,AB88)</f>
        <v>0</v>
      </c>
      <c r="AC90" s="835">
        <f>SUM(AC86,AC88)</f>
        <v>0</v>
      </c>
      <c r="AD90" s="583">
        <f>SUM(AD86:AD89)</f>
        <v>0</v>
      </c>
      <c r="AE90" s="835">
        <f>SUM(AE86:AE89)</f>
        <v>0</v>
      </c>
      <c r="AF90" s="800">
        <f>SUM(AF86:AF89)</f>
        <v>0</v>
      </c>
      <c r="AG90" s="824">
        <f>SUM(AG86:AG89)</f>
        <v>0</v>
      </c>
    </row>
    <row r="91" spans="1:33" x14ac:dyDescent="0.25">
      <c r="A91" s="5"/>
      <c r="B91" s="5"/>
      <c r="C91" s="5"/>
      <c r="D91" s="5"/>
      <c r="E91" s="5"/>
      <c r="F91" s="5"/>
      <c r="G91" s="5"/>
      <c r="H91" s="5"/>
      <c r="I91" s="5"/>
      <c r="J91" s="5"/>
      <c r="K91" s="5"/>
      <c r="L91" s="5"/>
      <c r="M91" s="5"/>
      <c r="N91" s="3"/>
      <c r="O91" s="3"/>
      <c r="P91" s="5"/>
      <c r="Q91" s="5"/>
      <c r="R91" s="5"/>
      <c r="S91" s="5"/>
      <c r="T91" s="3"/>
      <c r="U91" s="3"/>
      <c r="V91" s="5"/>
      <c r="W91" s="5"/>
      <c r="X91" s="5"/>
      <c r="Y91" s="5"/>
      <c r="Z91" s="5"/>
      <c r="AA91" s="5"/>
      <c r="AB91" s="5"/>
      <c r="AC91" s="5"/>
      <c r="AD91" s="5"/>
      <c r="AE91" s="5"/>
      <c r="AF91" s="3"/>
      <c r="AG91" s="3"/>
    </row>
    <row r="94" spans="1:33" x14ac:dyDescent="0.25">
      <c r="A94" s="66" t="s">
        <v>277</v>
      </c>
    </row>
    <row r="95" spans="1:33" x14ac:dyDescent="0.25">
      <c r="A95" s="67" t="s">
        <v>103</v>
      </c>
    </row>
    <row r="96" spans="1:33" x14ac:dyDescent="0.25">
      <c r="A96" s="68" t="str">
        <f>'7a Checks'!A110</f>
        <v/>
      </c>
    </row>
    <row r="97" spans="1:1" x14ac:dyDescent="0.25">
      <c r="A97" s="67" t="s">
        <v>118</v>
      </c>
    </row>
    <row r="98" spans="1:1" x14ac:dyDescent="0.25">
      <c r="A98" s="68" t="str">
        <f>'7a Checks'!A112</f>
        <v/>
      </c>
    </row>
    <row r="99" spans="1:1" x14ac:dyDescent="0.25">
      <c r="A99" s="67" t="s">
        <v>105</v>
      </c>
    </row>
    <row r="100" spans="1:1" x14ac:dyDescent="0.25">
      <c r="A100" s="68" t="str">
        <f>'7a Checks'!A114</f>
        <v/>
      </c>
    </row>
    <row r="101" spans="1:1" x14ac:dyDescent="0.25">
      <c r="A101" s="67" t="s">
        <v>110</v>
      </c>
    </row>
    <row r="102" spans="1:1" x14ac:dyDescent="0.25">
      <c r="A102" s="68" t="str">
        <f>'7a Checks'!A116</f>
        <v/>
      </c>
    </row>
    <row r="103" spans="1:1" x14ac:dyDescent="0.25">
      <c r="A103" s="67" t="s">
        <v>390</v>
      </c>
    </row>
    <row r="104" spans="1:1" x14ac:dyDescent="0.25">
      <c r="A104" s="68" t="str">
        <f>'7a Checks'!A118</f>
        <v/>
      </c>
    </row>
    <row r="105" spans="1:1" x14ac:dyDescent="0.25">
      <c r="A105" s="67"/>
    </row>
    <row r="106" spans="1:1" x14ac:dyDescent="0.25">
      <c r="A106" s="66" t="s">
        <v>278</v>
      </c>
    </row>
    <row r="107" spans="1:1" x14ac:dyDescent="0.25">
      <c r="A107" s="67" t="s">
        <v>111</v>
      </c>
    </row>
    <row r="108" spans="1:1" x14ac:dyDescent="0.25">
      <c r="A108" s="238" t="str">
        <f>'7a Checks'!A122</f>
        <v/>
      </c>
    </row>
    <row r="109" spans="1:1" x14ac:dyDescent="0.25">
      <c r="A109" s="67" t="s">
        <v>112</v>
      </c>
    </row>
    <row r="110" spans="1:1" x14ac:dyDescent="0.25">
      <c r="A110" s="238" t="str">
        <f>'7a Checks'!A124</f>
        <v/>
      </c>
    </row>
    <row r="111" spans="1:1" x14ac:dyDescent="0.25">
      <c r="A111" s="67" t="s">
        <v>113</v>
      </c>
    </row>
    <row r="112" spans="1:1" x14ac:dyDescent="0.25">
      <c r="A112" s="238" t="str">
        <f>'7a Checks'!A126</f>
        <v/>
      </c>
    </row>
    <row r="113" spans="1:1" x14ac:dyDescent="0.25">
      <c r="A113" s="67" t="s">
        <v>224</v>
      </c>
    </row>
    <row r="114" spans="1:1" x14ac:dyDescent="0.25">
      <c r="A114" s="238" t="str">
        <f>'7a Checks'!A128</f>
        <v/>
      </c>
    </row>
  </sheetData>
  <sheetProtection autoFilter="0"/>
  <autoFilter ref="A13:A90"/>
  <mergeCells count="16">
    <mergeCell ref="D5:I5"/>
    <mergeCell ref="J5:O5"/>
    <mergeCell ref="P5:U5"/>
    <mergeCell ref="V5:AA5"/>
    <mergeCell ref="AB5:AG5"/>
    <mergeCell ref="D7:I9"/>
    <mergeCell ref="J7:O9"/>
    <mergeCell ref="P7:U9"/>
    <mergeCell ref="V7:AA9"/>
    <mergeCell ref="AB7:AG9"/>
    <mergeCell ref="AB4:AG4"/>
    <mergeCell ref="E3:X3"/>
    <mergeCell ref="D4:I4"/>
    <mergeCell ref="J4:O4"/>
    <mergeCell ref="P4:U4"/>
    <mergeCell ref="V4:AA4"/>
  </mergeCells>
  <conditionalFormatting sqref="D4">
    <cfRule type="expression" dxfId="92" priority="19">
      <formula>D4&lt;&gt;"Validation: OK"</formula>
    </cfRule>
  </conditionalFormatting>
  <conditionalFormatting sqref="J4">
    <cfRule type="expression" dxfId="91" priority="18">
      <formula>J4&lt;&gt;"Validation: OK"</formula>
    </cfRule>
  </conditionalFormatting>
  <conditionalFormatting sqref="P4">
    <cfRule type="expression" dxfId="90" priority="17">
      <formula>P4&lt;&gt;"Validation: OK"</formula>
    </cfRule>
  </conditionalFormatting>
  <conditionalFormatting sqref="V4">
    <cfRule type="expression" dxfId="89" priority="16">
      <formula>V4&lt;&gt;"Validation: OK"</formula>
    </cfRule>
  </conditionalFormatting>
  <conditionalFormatting sqref="AB4">
    <cfRule type="expression" dxfId="88" priority="15">
      <formula>AB4&lt;&gt;"Validation: OK"</formula>
    </cfRule>
  </conditionalFormatting>
  <conditionalFormatting sqref="D5">
    <cfRule type="expression" dxfId="87" priority="14">
      <formula>D5&lt;&gt;"First-stage credibility: OK"</formula>
    </cfRule>
  </conditionalFormatting>
  <conditionalFormatting sqref="J5">
    <cfRule type="expression" dxfId="86" priority="13">
      <formula>J5&lt;&gt;"First-stage credibility: OK"</formula>
    </cfRule>
  </conditionalFormatting>
  <conditionalFormatting sqref="P5">
    <cfRule type="expression" dxfId="85" priority="12">
      <formula>P5&lt;&gt;"First-stage credibility: OK"</formula>
    </cfRule>
  </conditionalFormatting>
  <conditionalFormatting sqref="V5">
    <cfRule type="expression" dxfId="84" priority="11">
      <formula>V5&lt;&gt;"First-stage credibility: OK"</formula>
    </cfRule>
  </conditionalFormatting>
  <conditionalFormatting sqref="AB5">
    <cfRule type="expression" dxfId="83" priority="10">
      <formula>AB5&lt;&gt;"First-stage credibility: OK"</formula>
    </cfRule>
  </conditionalFormatting>
  <conditionalFormatting sqref="D14:AG90">
    <cfRule type="expression" dxfId="82" priority="9">
      <formula>D14=0</formula>
    </cfRule>
  </conditionalFormatting>
  <pageMargins left="0.7" right="0.7" top="0.75" bottom="0.75" header="0.3" footer="0.3"/>
  <pageSetup paperSize="9" scale="41" fitToHeight="0" orientation="landscape" r:id="rId1"/>
  <rowBreaks count="3" manualBreakCount="3">
    <brk id="37" max="22" man="1"/>
    <brk id="69" max="22" man="1"/>
    <brk id="92" max="22" man="1"/>
  </rowBreaks>
  <ignoredErrors>
    <ignoredError sqref="AD14:AG14" unlockedFormula="1"/>
  </ignoredErrors>
  <extLst>
    <ext xmlns:x14="http://schemas.microsoft.com/office/spreadsheetml/2009/9/main" uri="{78C0D931-6437-407d-A8EE-F0AAD7539E65}">
      <x14:conditionalFormattings>
        <x14:conditionalFormatting xmlns:xm="http://schemas.microsoft.com/office/excel/2006/main">
          <x14:cfRule type="expression" priority="8" id="{6AA683C3-5CEA-4143-8520-DA772CCAA0B1}">
            <xm:f>'7a Checks'!AY14&lt;&gt;""</xm:f>
            <x14:dxf>
              <font>
                <color rgb="FFFF0000"/>
              </font>
            </x14:dxf>
          </x14:cfRule>
          <xm:sqref>D14:O85</xm:sqref>
        </x14:conditionalFormatting>
        <x14:conditionalFormatting xmlns:xm="http://schemas.microsoft.com/office/excel/2006/main">
          <x14:cfRule type="expression" priority="7" id="{A4132613-FF06-447B-AB2B-05F56C588605}">
            <xm:f>'7a Checks'!BX14&lt;&gt;""</xm:f>
            <x14:dxf>
              <font>
                <color rgb="FFFF0000"/>
              </font>
            </x14:dxf>
          </x14:cfRule>
          <xm:sqref>D14:U89</xm:sqref>
        </x14:conditionalFormatting>
        <x14:conditionalFormatting xmlns:xm="http://schemas.microsoft.com/office/excel/2006/main">
          <x14:cfRule type="expression" priority="6" id="{2A36CF1E-BFAD-45D7-BDBD-4EF70D9B810B}">
            <xm:f>'7a Checks'!AR14&lt;&gt;""</xm:f>
            <x14:dxf>
              <font>
                <color rgb="FFFF0000"/>
              </font>
            </x14:dxf>
          </x14:cfRule>
          <xm:sqref>P14:U85</xm:sqref>
        </x14:conditionalFormatting>
        <x14:conditionalFormatting xmlns:xm="http://schemas.microsoft.com/office/excel/2006/main">
          <x14:cfRule type="expression" priority="5" id="{64AC6762-D12A-4117-9CC0-F47BA82BE151}">
            <xm:f>'7a Checks'!BK14&lt;&gt;""</xm:f>
            <x14:dxf>
              <font>
                <color rgb="FFFF0000"/>
              </font>
            </x14:dxf>
          </x14:cfRule>
          <xm:sqref>V14:AG85</xm:sqref>
        </x14:conditionalFormatting>
        <x14:conditionalFormatting xmlns:xm="http://schemas.microsoft.com/office/excel/2006/main">
          <x14:cfRule type="expression" priority="2" id="{933DBB72-E0CC-4E72-9CFC-69E56EBF7880}">
            <xm:f>'7a Checks'!EJ14&lt;&gt;""</xm:f>
            <x14:dxf>
              <font>
                <color rgb="FFFF0000"/>
              </font>
            </x14:dxf>
          </x14:cfRule>
          <x14:cfRule type="expression" priority="3" id="{8A4E7DB9-43DA-43AF-A157-2DB52BEDBB46}">
            <xm:f>'7a Checks'!EC14&lt;&gt;""</xm:f>
            <x14:dxf>
              <font>
                <color rgb="FFFF0000"/>
              </font>
            </x14:dxf>
          </x14:cfRule>
          <x14:cfRule type="expression" priority="4" id="{A2300E6D-88F5-45E5-A8CA-0B9F83D63F05}">
            <xm:f>'7a Checks'!DV14&lt;&gt;""</xm:f>
            <x14:dxf>
              <font>
                <color rgb="FFFF0000"/>
              </font>
            </x14:dxf>
          </x14:cfRule>
          <xm:sqref>AB14:AG85</xm:sqref>
        </x14:conditionalFormatting>
        <x14:conditionalFormatting xmlns:xm="http://schemas.microsoft.com/office/excel/2006/main">
          <x14:cfRule type="expression" priority="1" id="{C28DE17F-0278-4576-9B06-AB4A298410B3}">
            <xm:f>'7a Checks'!GO14&lt;&gt;""</xm:f>
            <x14:dxf>
              <font>
                <color rgb="FFFF0000"/>
              </font>
            </x14:dxf>
          </x14:cfRule>
          <xm:sqref>D14:AG85</xm:sqref>
        </x14:conditionalFormatting>
      </x14:conditionalFormatting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R128"/>
  <sheetViews>
    <sheetView topLeftCell="HU1" workbookViewId="0"/>
  </sheetViews>
  <sheetFormatPr defaultRowHeight="15" x14ac:dyDescent="0.25"/>
  <cols>
    <col min="1" max="195" width="9.140625" hidden="1" customWidth="1"/>
    <col min="196" max="196" width="13.42578125" hidden="1" customWidth="1"/>
    <col min="197" max="228" width="0" hidden="1" customWidth="1"/>
  </cols>
  <sheetData>
    <row r="1" spans="1:226" x14ac:dyDescent="0.25">
      <c r="A1" t="s">
        <v>280</v>
      </c>
      <c r="B1" s="52">
        <f>IF(AND(E2="Validation: OK",K2="Validation: OK",Q2="Validation: OK",W2="Validation: OK",AC2="Validation: OK"),0,1)</f>
        <v>0</v>
      </c>
    </row>
    <row r="2" spans="1:226" x14ac:dyDescent="0.25">
      <c r="A2" t="s">
        <v>279</v>
      </c>
      <c r="B2" s="52">
        <f>IF(AND(E3="First-stage credibility: OK",K3="First-stage credibility: OK",Q3="First-stage credibility: OK",W3="First-stage credibility: OK",AC3="First-stage credibility: OK"),0,1)</f>
        <v>0</v>
      </c>
      <c r="E2" t="str">
        <f>IF(AND(BD89="",CC7="",CC11="",CT107=""),"Validation: OK","Validation: Failure (see below table)")</f>
        <v>Validation: OK</v>
      </c>
      <c r="K2" t="str">
        <f>IF(AND(BJ89="",CI7="",CI11="",CZ107=""),"Validation: OK","Validation: Failure (see below table)")</f>
        <v>Validation: OK</v>
      </c>
      <c r="Q2" t="str">
        <f>IF(AND(AW89="",CO7="",CO11="",DF107=""),"Validation: OK","Validation: Failure (see below table)")</f>
        <v>Validation: OK</v>
      </c>
      <c r="W2" t="str">
        <f>IF(AND(BP89="",DL107=""),"Validation: OK","Validation: Failure (see below table)")</f>
        <v>Validation: OK</v>
      </c>
      <c r="AC2" t="s">
        <v>334</v>
      </c>
    </row>
    <row r="3" spans="1:226" x14ac:dyDescent="0.25">
      <c r="E3" t="str">
        <f>IF(AND(FJ89="",GD89=""),"First-stage credibility: OK","First-stage credibility: Warnings (see below table)")</f>
        <v>First-stage credibility: OK</v>
      </c>
      <c r="K3" t="str">
        <f>IF(AND(FP89="",GJ89=""),"First-stage credibility: OK","First-stage credibility: Warnings (see below table)")</f>
        <v>First-stage credibility: OK</v>
      </c>
      <c r="Q3" t="str">
        <f>IF(AND(EV89="",FC89=""),"First-stage credibility: OK","First-stage credibility: Warnings (see below table)")</f>
        <v>First-stage credibility: OK</v>
      </c>
      <c r="W3" t="s">
        <v>25</v>
      </c>
      <c r="AC3" t="s">
        <v>25</v>
      </c>
      <c r="AR3" s="52">
        <v>1</v>
      </c>
      <c r="AY3" s="52">
        <v>1</v>
      </c>
      <c r="BX3" s="52">
        <v>1</v>
      </c>
      <c r="BY3" s="52">
        <v>1</v>
      </c>
      <c r="CQ3" s="52">
        <v>1</v>
      </c>
      <c r="DV3" s="52"/>
      <c r="EC3" s="52"/>
      <c r="EJ3" s="52"/>
      <c r="EQ3" s="52">
        <v>1</v>
      </c>
      <c r="EX3" s="52">
        <v>1</v>
      </c>
      <c r="FE3" s="52">
        <v>1</v>
      </c>
      <c r="FR3" s="52"/>
      <c r="FY3" s="52">
        <v>1</v>
      </c>
    </row>
    <row r="5" spans="1:226" x14ac:dyDescent="0.25">
      <c r="BX5" s="62" t="str">
        <f>CONCATENATE(BX14,BX15,BX16,BX17,BX18,BX19,BX20,BX21,BX22,BX23,BX24,BX25,BX26,BX27,BX28,BX29,BX46,BX47,BX48,BX49,BX50,BX51,BX52,BX53,BX54,BX55,BX56,BX57,BX58,BX59,BX60,BX61,BX62,BX63,BX64,BX65,BX66,BX67,BX68,BX69,BX70,BX71,BX72,BX73,BX74,BX75,BX76,BX77,BX78,BX79,BX80,BX81,BX82,BX83,BX84,BX85,BX86,BX87,BX88,BX89)</f>
        <v/>
      </c>
      <c r="BY5" s="63" t="str">
        <f t="shared" ref="BY5:CO5" si="0">CONCATENATE(BY14,BY15,BY16,BY17,BY18,BY19,BY20,BY21,BY22,BY23,BY24,BY25,BY26,BY27,BY28,BY29,BY46,BY47,BY48,BY49,BY50,BY51,BY52,BY53,BY54,BY55,BY56,BY57,BY58,BY59,BY60,BY61,BY62,BY63,BY64,BY65,BY66,BY67,BY68,BY69,BY70,BY71,BY72,BY73,BY74,BY75,BY76,BY77,BY78,BY79,BY80,BY81,BY82,BY83,BY84,BY85,BY86,BY87,BY88,BY89)</f>
        <v/>
      </c>
      <c r="BZ5" s="63" t="str">
        <f t="shared" si="0"/>
        <v/>
      </c>
      <c r="CA5" s="63" t="str">
        <f t="shared" si="0"/>
        <v/>
      </c>
      <c r="CB5" s="63" t="str">
        <f t="shared" si="0"/>
        <v/>
      </c>
      <c r="CC5" s="63" t="str">
        <f t="shared" si="0"/>
        <v/>
      </c>
      <c r="CD5" s="62" t="str">
        <f t="shared" si="0"/>
        <v/>
      </c>
      <c r="CE5" s="63" t="str">
        <f t="shared" si="0"/>
        <v/>
      </c>
      <c r="CF5" s="63" t="str">
        <f t="shared" si="0"/>
        <v/>
      </c>
      <c r="CG5" s="63" t="str">
        <f t="shared" si="0"/>
        <v/>
      </c>
      <c r="CH5" s="63" t="str">
        <f t="shared" si="0"/>
        <v/>
      </c>
      <c r="CI5" s="64" t="str">
        <f t="shared" si="0"/>
        <v/>
      </c>
      <c r="CJ5" s="62" t="str">
        <f t="shared" si="0"/>
        <v/>
      </c>
      <c r="CK5" s="63" t="str">
        <f t="shared" si="0"/>
        <v/>
      </c>
      <c r="CL5" s="63" t="str">
        <f t="shared" si="0"/>
        <v/>
      </c>
      <c r="CM5" s="63" t="str">
        <f t="shared" si="0"/>
        <v/>
      </c>
      <c r="CN5" s="63" t="str">
        <f t="shared" si="0"/>
        <v/>
      </c>
      <c r="CO5" s="64" t="str">
        <f t="shared" si="0"/>
        <v/>
      </c>
    </row>
    <row r="7" spans="1:226" x14ac:dyDescent="0.25">
      <c r="E7" t="s">
        <v>0</v>
      </c>
      <c r="F7" t="s">
        <v>0</v>
      </c>
      <c r="G7" t="s">
        <v>0</v>
      </c>
      <c r="H7" t="s">
        <v>0</v>
      </c>
      <c r="I7" t="s">
        <v>0</v>
      </c>
      <c r="J7" t="s">
        <v>0</v>
      </c>
      <c r="K7" t="s">
        <v>1</v>
      </c>
      <c r="L7" t="s">
        <v>1</v>
      </c>
      <c r="M7" t="s">
        <v>1</v>
      </c>
      <c r="N7" t="s">
        <v>1</v>
      </c>
      <c r="O7" t="s">
        <v>1</v>
      </c>
      <c r="P7" t="s">
        <v>1</v>
      </c>
      <c r="Q7" t="s">
        <v>2</v>
      </c>
      <c r="R7" t="s">
        <v>2</v>
      </c>
      <c r="S7" t="s">
        <v>2</v>
      </c>
      <c r="T7" t="s">
        <v>2</v>
      </c>
      <c r="U7" t="s">
        <v>2</v>
      </c>
      <c r="V7" t="s">
        <v>2</v>
      </c>
      <c r="W7" t="s">
        <v>3</v>
      </c>
      <c r="X7" t="s">
        <v>3</v>
      </c>
      <c r="Y7" t="s">
        <v>3</v>
      </c>
      <c r="Z7" t="s">
        <v>3</v>
      </c>
      <c r="AA7" t="s">
        <v>3</v>
      </c>
      <c r="AB7" t="s">
        <v>3</v>
      </c>
      <c r="AC7" t="s">
        <v>27</v>
      </c>
      <c r="AD7" t="s">
        <v>27</v>
      </c>
      <c r="AE7" t="s">
        <v>27</v>
      </c>
      <c r="AF7" t="s">
        <v>27</v>
      </c>
      <c r="AG7" t="s">
        <v>27</v>
      </c>
      <c r="AH7" t="s">
        <v>27</v>
      </c>
      <c r="CB7" s="60" t="s">
        <v>0</v>
      </c>
      <c r="CC7" s="52" t="str">
        <f>CONCATENATE(BX5,BY5,BZ5,CA5,CB5,CC5)</f>
        <v/>
      </c>
      <c r="CH7" s="60" t="s">
        <v>1</v>
      </c>
      <c r="CI7" s="52" t="str">
        <f>CONCATENATE(CD5,CE5,CF5,CG5,CH5,CI5)</f>
        <v/>
      </c>
      <c r="CN7" s="60" t="s">
        <v>2</v>
      </c>
      <c r="CO7" s="52" t="str">
        <f>CONCATENATE(CJ5,CK5,CL5,CM5,CN5,CO5)</f>
        <v/>
      </c>
    </row>
    <row r="9" spans="1:226" x14ac:dyDescent="0.25">
      <c r="BX9" s="62" t="str">
        <f>CONCATENATE(BX30,BX31,BX32,BX33,BX34,BX35,BX36,BX37,BX38,BX39,BX40,BX41,BX42,BX43,BX44,BX45)</f>
        <v/>
      </c>
      <c r="BY9" s="63" t="str">
        <f t="shared" ref="BY9:CO9" si="1">CONCATENATE(BY30,BY31,BY32,BY33,BY34,BY35,BY36,BY37,BY38,BY39,BY40,BY41,BY42,BY43,BY44,BY45)</f>
        <v/>
      </c>
      <c r="BZ9" s="63" t="str">
        <f t="shared" si="1"/>
        <v/>
      </c>
      <c r="CA9" s="63" t="str">
        <f t="shared" si="1"/>
        <v/>
      </c>
      <c r="CB9" s="63" t="str">
        <f t="shared" si="1"/>
        <v/>
      </c>
      <c r="CC9" s="63" t="str">
        <f t="shared" si="1"/>
        <v/>
      </c>
      <c r="CD9" s="62" t="str">
        <f t="shared" si="1"/>
        <v/>
      </c>
      <c r="CE9" s="63" t="str">
        <f t="shared" si="1"/>
        <v/>
      </c>
      <c r="CF9" s="63" t="str">
        <f t="shared" si="1"/>
        <v/>
      </c>
      <c r="CG9" s="63" t="str">
        <f t="shared" si="1"/>
        <v/>
      </c>
      <c r="CH9" s="63" t="str">
        <f t="shared" si="1"/>
        <v/>
      </c>
      <c r="CI9" s="64" t="str">
        <f t="shared" si="1"/>
        <v/>
      </c>
      <c r="CJ9" s="62" t="str">
        <f t="shared" si="1"/>
        <v/>
      </c>
      <c r="CK9" s="63" t="str">
        <f t="shared" si="1"/>
        <v/>
      </c>
      <c r="CL9" s="63" t="str">
        <f t="shared" si="1"/>
        <v/>
      </c>
      <c r="CM9" s="63" t="str">
        <f t="shared" si="1"/>
        <v/>
      </c>
      <c r="CN9" s="63" t="str">
        <f t="shared" si="1"/>
        <v/>
      </c>
      <c r="CO9" s="64" t="str">
        <f t="shared" si="1"/>
        <v/>
      </c>
    </row>
    <row r="10" spans="1:226" x14ac:dyDescent="0.25">
      <c r="E10" t="s">
        <v>68</v>
      </c>
      <c r="F10" t="s">
        <v>68</v>
      </c>
      <c r="G10" t="s">
        <v>87</v>
      </c>
      <c r="H10" t="s">
        <v>87</v>
      </c>
      <c r="I10" t="s">
        <v>328</v>
      </c>
      <c r="J10" t="s">
        <v>328</v>
      </c>
      <c r="K10" t="s">
        <v>68</v>
      </c>
      <c r="L10" t="s">
        <v>68</v>
      </c>
      <c r="M10" t="s">
        <v>87</v>
      </c>
      <c r="N10" t="s">
        <v>87</v>
      </c>
      <c r="O10" t="s">
        <v>328</v>
      </c>
      <c r="P10" t="s">
        <v>328</v>
      </c>
      <c r="Q10" t="s">
        <v>68</v>
      </c>
      <c r="R10" t="s">
        <v>68</v>
      </c>
      <c r="S10" t="s">
        <v>87</v>
      </c>
      <c r="T10" t="s">
        <v>87</v>
      </c>
      <c r="U10" t="s">
        <v>328</v>
      </c>
      <c r="V10" t="s">
        <v>328</v>
      </c>
      <c r="W10" t="s">
        <v>68</v>
      </c>
      <c r="X10" t="s">
        <v>68</v>
      </c>
      <c r="Y10" t="s">
        <v>87</v>
      </c>
      <c r="Z10" t="s">
        <v>87</v>
      </c>
      <c r="AA10" t="s">
        <v>328</v>
      </c>
      <c r="AB10" t="s">
        <v>328</v>
      </c>
      <c r="AC10" t="s">
        <v>68</v>
      </c>
      <c r="AD10" t="s">
        <v>68</v>
      </c>
      <c r="AE10" t="s">
        <v>87</v>
      </c>
      <c r="AF10" t="s">
        <v>87</v>
      </c>
      <c r="AG10" t="s">
        <v>328</v>
      </c>
      <c r="AH10" t="s">
        <v>328</v>
      </c>
    </row>
    <row r="11" spans="1:226" x14ac:dyDescent="0.25">
      <c r="CB11" s="60" t="s">
        <v>0</v>
      </c>
      <c r="CC11" s="52" t="str">
        <f>CONCATENATE(BX9,BY9,BZ9,CA9,CB9,CC9)</f>
        <v/>
      </c>
      <c r="CH11" s="60" t="s">
        <v>1</v>
      </c>
      <c r="CI11" s="52" t="str">
        <f>CONCATENATE(CD9,CE9,CF9,CG9,CH9,CI9)</f>
        <v/>
      </c>
      <c r="CN11" s="60" t="s">
        <v>2</v>
      </c>
      <c r="CO11" s="52" t="str">
        <f>CONCATENATE(CJ9,CK9,CL9,CM9,CN9,CO9)</f>
        <v/>
      </c>
      <c r="GO11" t="s">
        <v>393</v>
      </c>
    </row>
    <row r="12" spans="1:226" x14ac:dyDescent="0.25">
      <c r="E12" s="18" t="str">
        <f>'7a Health full-time'!D12</f>
        <v>OfS-fundable</v>
      </c>
      <c r="F12" s="18" t="str">
        <f>'7a Health full-time'!E12</f>
        <v>Non-fundable</v>
      </c>
      <c r="G12" s="18" t="str">
        <f>'7a Health full-time'!F12</f>
        <v>OfS-fundable</v>
      </c>
      <c r="H12" s="18" t="str">
        <f>'7a Health full-time'!G12</f>
        <v>Non-fundable</v>
      </c>
      <c r="I12" s="18" t="str">
        <f>'7a Health full-time'!H12</f>
        <v>OfS-fundable</v>
      </c>
      <c r="J12" s="18" t="str">
        <f>'7a Health full-time'!I12</f>
        <v>Non-fundable</v>
      </c>
      <c r="K12" s="18" t="str">
        <f>'7a Health full-time'!J12</f>
        <v>OfS-fundable</v>
      </c>
      <c r="L12" s="18" t="str">
        <f>'7a Health full-time'!K12</f>
        <v>Non-fundable</v>
      </c>
      <c r="M12" s="18" t="str">
        <f>'7a Health full-time'!L12</f>
        <v>OfS-fundable</v>
      </c>
      <c r="N12" s="18" t="str">
        <f>'7a Health full-time'!M12</f>
        <v>Non-fundable</v>
      </c>
      <c r="O12" s="18" t="str">
        <f>'7a Health full-time'!N12</f>
        <v>OfS-fundable</v>
      </c>
      <c r="P12" s="18" t="str">
        <f>'7a Health full-time'!O12</f>
        <v>Non-fundable</v>
      </c>
      <c r="Q12" s="18" t="str">
        <f>'7a Health full-time'!P12</f>
        <v>OfS-fundable</v>
      </c>
      <c r="R12" s="18" t="str">
        <f>'7a Health full-time'!Q12</f>
        <v>Non-fundable</v>
      </c>
      <c r="S12" s="18" t="str">
        <f>'7a Health full-time'!R12</f>
        <v>OfS-fundable</v>
      </c>
      <c r="T12" s="18" t="str">
        <f>'7a Health full-time'!S12</f>
        <v>Non-fundable</v>
      </c>
      <c r="U12" s="18" t="str">
        <f>'7a Health full-time'!T12</f>
        <v>OfS-fundable</v>
      </c>
      <c r="V12" s="18" t="str">
        <f>'7a Health full-time'!U12</f>
        <v>Non-fundable</v>
      </c>
      <c r="W12" s="18" t="str">
        <f>'7a Health full-time'!V12</f>
        <v>OfS-fundable</v>
      </c>
      <c r="X12" s="18" t="str">
        <f>'7a Health full-time'!W12</f>
        <v>Non-fundable</v>
      </c>
      <c r="Y12" s="18" t="str">
        <f>'7a Health full-time'!X12</f>
        <v>OfS-fundable</v>
      </c>
      <c r="Z12" s="18" t="str">
        <f>'7a Health full-time'!Y12</f>
        <v>Non-fundable</v>
      </c>
      <c r="AA12" s="18" t="str">
        <f>'7a Health full-time'!Z12</f>
        <v>OfS-fundable</v>
      </c>
      <c r="AB12" s="18" t="str">
        <f>'7a Health full-time'!AA12</f>
        <v>Non-fundable</v>
      </c>
      <c r="AC12" s="18" t="str">
        <f>'7a Health full-time'!AB12</f>
        <v>OfS-fundable</v>
      </c>
      <c r="AD12" s="18" t="str">
        <f>'7a Health full-time'!AC12</f>
        <v>Non-fundable</v>
      </c>
      <c r="AE12" s="18" t="str">
        <f>'7a Health full-time'!AD12</f>
        <v>OfS-fundable</v>
      </c>
      <c r="AF12" s="18" t="str">
        <f>'7a Health full-time'!AE12</f>
        <v>Non-fundable</v>
      </c>
      <c r="AG12" s="18" t="str">
        <f>'7a Health full-time'!AF12</f>
        <v>OfS-fundable</v>
      </c>
      <c r="AH12" s="18" t="str">
        <f>'7a Health full-time'!AG12</f>
        <v>Non-fundable</v>
      </c>
      <c r="AR12" t="s">
        <v>80</v>
      </c>
      <c r="AY12" t="s">
        <v>79</v>
      </c>
      <c r="BX12" t="s">
        <v>89</v>
      </c>
      <c r="CQ12" t="s">
        <v>391</v>
      </c>
      <c r="DV12" t="s">
        <v>77</v>
      </c>
      <c r="EC12" t="s">
        <v>83</v>
      </c>
      <c r="EJ12" t="s">
        <v>92</v>
      </c>
      <c r="EQ12" t="s">
        <v>81</v>
      </c>
      <c r="EX12" t="s">
        <v>93</v>
      </c>
      <c r="FE12" t="s">
        <v>94</v>
      </c>
      <c r="FR12" t="s">
        <v>95</v>
      </c>
      <c r="FY12" t="s">
        <v>96</v>
      </c>
      <c r="GO12" t="s">
        <v>0</v>
      </c>
      <c r="GU12" t="s">
        <v>1</v>
      </c>
      <c r="HA12" t="s">
        <v>2</v>
      </c>
      <c r="HG12" t="s">
        <v>3</v>
      </c>
      <c r="HM12" t="s">
        <v>27</v>
      </c>
    </row>
    <row r="13" spans="1:226" ht="15.75" thickBot="1" x14ac:dyDescent="0.3">
      <c r="E13" t="str">
        <f>CONCATENATE(E7,", ",E10,", ",E12)</f>
        <v>Column 1, Starters in 2016-17, OfS-fundable</v>
      </c>
      <c r="F13" t="str">
        <f t="shared" ref="F13:AH13" si="2">CONCATENATE(F7,", ",F10,", ",F12)</f>
        <v>Column 1, Starters in 2016-17, Non-fundable</v>
      </c>
      <c r="G13" t="str">
        <f t="shared" si="2"/>
        <v>Column 1, Starters in 2017-18, OfS-fundable</v>
      </c>
      <c r="H13" t="str">
        <f t="shared" si="2"/>
        <v>Column 1, Starters in 2017-18, Non-fundable</v>
      </c>
      <c r="I13" t="str">
        <f t="shared" si="2"/>
        <v>Column 1, Starters in 2018-19, OfS-fundable</v>
      </c>
      <c r="J13" t="str">
        <f t="shared" si="2"/>
        <v>Column 1, Starters in 2018-19, Non-fundable</v>
      </c>
      <c r="K13" t="str">
        <f t="shared" si="2"/>
        <v>Column 2, Starters in 2016-17, OfS-fundable</v>
      </c>
      <c r="L13" t="str">
        <f t="shared" si="2"/>
        <v>Column 2, Starters in 2016-17, Non-fundable</v>
      </c>
      <c r="M13" t="str">
        <f t="shared" si="2"/>
        <v>Column 2, Starters in 2017-18, OfS-fundable</v>
      </c>
      <c r="N13" t="str">
        <f t="shared" si="2"/>
        <v>Column 2, Starters in 2017-18, Non-fundable</v>
      </c>
      <c r="O13" t="str">
        <f t="shared" si="2"/>
        <v>Column 2, Starters in 2018-19, OfS-fundable</v>
      </c>
      <c r="P13" t="str">
        <f t="shared" si="2"/>
        <v>Column 2, Starters in 2018-19, Non-fundable</v>
      </c>
      <c r="Q13" t="str">
        <f t="shared" si="2"/>
        <v>Column 3, Starters in 2016-17, OfS-fundable</v>
      </c>
      <c r="R13" t="str">
        <f t="shared" si="2"/>
        <v>Column 3, Starters in 2016-17, Non-fundable</v>
      </c>
      <c r="S13" t="str">
        <f t="shared" si="2"/>
        <v>Column 3, Starters in 2017-18, OfS-fundable</v>
      </c>
      <c r="T13" t="str">
        <f t="shared" si="2"/>
        <v>Column 3, Starters in 2017-18, Non-fundable</v>
      </c>
      <c r="U13" t="str">
        <f t="shared" si="2"/>
        <v>Column 3, Starters in 2018-19, OfS-fundable</v>
      </c>
      <c r="V13" t="str">
        <f t="shared" si="2"/>
        <v>Column 3, Starters in 2018-19, Non-fundable</v>
      </c>
      <c r="W13" t="str">
        <f t="shared" si="2"/>
        <v>Column 4, Starters in 2016-17, OfS-fundable</v>
      </c>
      <c r="X13" t="str">
        <f t="shared" si="2"/>
        <v>Column 4, Starters in 2016-17, Non-fundable</v>
      </c>
      <c r="Y13" t="str">
        <f t="shared" si="2"/>
        <v>Column 4, Starters in 2017-18, OfS-fundable</v>
      </c>
      <c r="Z13" t="str">
        <f t="shared" si="2"/>
        <v>Column 4, Starters in 2017-18, Non-fundable</v>
      </c>
      <c r="AA13" t="str">
        <f t="shared" si="2"/>
        <v>Column 4, Starters in 2018-19, OfS-fundable</v>
      </c>
      <c r="AB13" t="str">
        <f t="shared" si="2"/>
        <v>Column 4, Starters in 2018-19, Non-fundable</v>
      </c>
      <c r="AC13" t="str">
        <f t="shared" si="2"/>
        <v>Column 4a, Starters in 2016-17, OfS-fundable</v>
      </c>
      <c r="AD13" t="str">
        <f t="shared" si="2"/>
        <v>Column 4a, Starters in 2016-17, Non-fundable</v>
      </c>
      <c r="AE13" t="str">
        <f t="shared" si="2"/>
        <v>Column 4a, Starters in 2017-18, OfS-fundable</v>
      </c>
      <c r="AF13" t="str">
        <f t="shared" si="2"/>
        <v>Column 4a, Starters in 2017-18, Non-fundable</v>
      </c>
      <c r="AG13" t="str">
        <f t="shared" si="2"/>
        <v>Column 4a, Starters in 2018-19, OfS-fundable</v>
      </c>
      <c r="AH13" t="str">
        <f t="shared" si="2"/>
        <v>Column 4a, Starters in 2018-19, Non-fundable</v>
      </c>
      <c r="AR13" t="s">
        <v>2</v>
      </c>
      <c r="AY13" t="s">
        <v>0</v>
      </c>
      <c r="BE13" t="s">
        <v>1</v>
      </c>
      <c r="BK13" t="s">
        <v>3</v>
      </c>
      <c r="BQ13" t="s">
        <v>27</v>
      </c>
      <c r="BX13" t="s">
        <v>0</v>
      </c>
      <c r="CD13" t="s">
        <v>1</v>
      </c>
      <c r="CJ13" t="s">
        <v>2</v>
      </c>
      <c r="CQ13" t="s">
        <v>88</v>
      </c>
      <c r="DV13" t="s">
        <v>27</v>
      </c>
      <c r="EC13" t="s">
        <v>27</v>
      </c>
      <c r="EJ13" t="s">
        <v>27</v>
      </c>
      <c r="EQ13" t="s">
        <v>2</v>
      </c>
      <c r="ET13">
        <v>50</v>
      </c>
      <c r="EX13" t="s">
        <v>2</v>
      </c>
      <c r="FE13" t="s">
        <v>88</v>
      </c>
      <c r="FR13" t="s">
        <v>27</v>
      </c>
      <c r="GO13" t="s">
        <v>326</v>
      </c>
      <c r="GP13" t="s">
        <v>5</v>
      </c>
      <c r="GQ13" t="s">
        <v>326</v>
      </c>
      <c r="GR13" t="s">
        <v>5</v>
      </c>
      <c r="GS13" t="s">
        <v>326</v>
      </c>
      <c r="GT13" t="s">
        <v>5</v>
      </c>
      <c r="GU13" t="s">
        <v>326</v>
      </c>
      <c r="GV13" t="s">
        <v>5</v>
      </c>
      <c r="GW13" t="s">
        <v>326</v>
      </c>
      <c r="GX13" t="s">
        <v>5</v>
      </c>
      <c r="GY13" t="s">
        <v>326</v>
      </c>
      <c r="GZ13" t="s">
        <v>5</v>
      </c>
      <c r="HA13" t="s">
        <v>326</v>
      </c>
      <c r="HB13" t="s">
        <v>5</v>
      </c>
      <c r="HC13" t="s">
        <v>326</v>
      </c>
      <c r="HD13" t="s">
        <v>5</v>
      </c>
      <c r="HE13" t="s">
        <v>326</v>
      </c>
      <c r="HF13" t="s">
        <v>5</v>
      </c>
      <c r="HG13" t="s">
        <v>326</v>
      </c>
      <c r="HH13" t="s">
        <v>5</v>
      </c>
      <c r="HI13" t="s">
        <v>326</v>
      </c>
      <c r="HJ13" t="s">
        <v>5</v>
      </c>
      <c r="HK13" t="s">
        <v>326</v>
      </c>
      <c r="HL13" t="s">
        <v>5</v>
      </c>
      <c r="HM13" t="s">
        <v>326</v>
      </c>
      <c r="HN13" t="s">
        <v>5</v>
      </c>
      <c r="HO13" t="s">
        <v>326</v>
      </c>
      <c r="HP13" t="s">
        <v>5</v>
      </c>
      <c r="HQ13" t="s">
        <v>326</v>
      </c>
      <c r="HR13" t="s">
        <v>5</v>
      </c>
    </row>
    <row r="14" spans="1:226" ht="15.75" thickTop="1" x14ac:dyDescent="0.25">
      <c r="A14" s="18" t="str">
        <f>'7a Health full-time'!A14</f>
        <v>Dental hygiene (A)</v>
      </c>
      <c r="B14" t="s">
        <v>13</v>
      </c>
      <c r="C14" s="18" t="str">
        <f>'7a Health full-time'!C14</f>
        <v>UG</v>
      </c>
      <c r="D14" t="str">
        <f>CONCATENATE(A14,", ",B14,", ",C14)</f>
        <v>Dental hygiene (A), Standard, UG</v>
      </c>
      <c r="E14" t="str">
        <f>CONCATENATE(E$7,", ",E$10,", ",E$12,", ",$A14,", ",$B14,", ",$C14,"; ")</f>
        <v xml:space="preserve">Column 1, Starters in 2016-17, OfS-fundable, Dental hygiene (A), Standard, UG; </v>
      </c>
      <c r="F14" t="str">
        <f t="shared" ref="F14:AH22" si="3">CONCATENATE(F$7,", ",F$10,", ",F$12,", ",$A14,", ",$B14,", ",$C14,"; ")</f>
        <v xml:space="preserve">Column 1, Starters in 2016-17, Non-fundable, Dental hygiene (A), Standard, UG; </v>
      </c>
      <c r="G14" t="str">
        <f t="shared" si="3"/>
        <v xml:space="preserve">Column 1, Starters in 2017-18, OfS-fundable, Dental hygiene (A), Standard, UG; </v>
      </c>
      <c r="H14" t="str">
        <f t="shared" si="3"/>
        <v xml:space="preserve">Column 1, Starters in 2017-18, Non-fundable, Dental hygiene (A), Standard, UG; </v>
      </c>
      <c r="I14" t="str">
        <f t="shared" si="3"/>
        <v xml:space="preserve">Column 1, Starters in 2018-19, OfS-fundable, Dental hygiene (A), Standard, UG; </v>
      </c>
      <c r="J14" t="str">
        <f t="shared" si="3"/>
        <v xml:space="preserve">Column 1, Starters in 2018-19, Non-fundable, Dental hygiene (A), Standard, UG; </v>
      </c>
      <c r="K14" t="str">
        <f t="shared" si="3"/>
        <v xml:space="preserve">Column 2, Starters in 2016-17, OfS-fundable, Dental hygiene (A), Standard, UG; </v>
      </c>
      <c r="L14" t="str">
        <f t="shared" si="3"/>
        <v xml:space="preserve">Column 2, Starters in 2016-17, Non-fundable, Dental hygiene (A), Standard, UG; </v>
      </c>
      <c r="M14" t="str">
        <f t="shared" si="3"/>
        <v xml:space="preserve">Column 2, Starters in 2017-18, OfS-fundable, Dental hygiene (A), Standard, UG; </v>
      </c>
      <c r="N14" t="str">
        <f t="shared" si="3"/>
        <v xml:space="preserve">Column 2, Starters in 2017-18, Non-fundable, Dental hygiene (A), Standard, UG; </v>
      </c>
      <c r="O14" t="str">
        <f t="shared" si="3"/>
        <v xml:space="preserve">Column 2, Starters in 2018-19, OfS-fundable, Dental hygiene (A), Standard, UG; </v>
      </c>
      <c r="P14" t="str">
        <f t="shared" si="3"/>
        <v xml:space="preserve">Column 2, Starters in 2018-19, Non-fundable, Dental hygiene (A), Standard, UG; </v>
      </c>
      <c r="Q14" t="str">
        <f t="shared" si="3"/>
        <v xml:space="preserve">Column 3, Starters in 2016-17, OfS-fundable, Dental hygiene (A), Standard, UG; </v>
      </c>
      <c r="R14" t="str">
        <f t="shared" si="3"/>
        <v xml:space="preserve">Column 3, Starters in 2016-17, Non-fundable, Dental hygiene (A), Standard, UG; </v>
      </c>
      <c r="S14" t="str">
        <f t="shared" si="3"/>
        <v xml:space="preserve">Column 3, Starters in 2017-18, OfS-fundable, Dental hygiene (A), Standard, UG; </v>
      </c>
      <c r="T14" t="str">
        <f t="shared" si="3"/>
        <v xml:space="preserve">Column 3, Starters in 2017-18, Non-fundable, Dental hygiene (A), Standard, UG; </v>
      </c>
      <c r="U14" t="str">
        <f t="shared" si="3"/>
        <v xml:space="preserve">Column 3, Starters in 2018-19, OfS-fundable, Dental hygiene (A), Standard, UG; </v>
      </c>
      <c r="V14" t="str">
        <f t="shared" si="3"/>
        <v xml:space="preserve">Column 3, Starters in 2018-19, Non-fundable, Dental hygiene (A), Standard, UG; </v>
      </c>
      <c r="W14" t="str">
        <f t="shared" si="3"/>
        <v xml:space="preserve">Column 4, Starters in 2016-17, OfS-fundable, Dental hygiene (A), Standard, UG; </v>
      </c>
      <c r="X14" t="str">
        <f t="shared" si="3"/>
        <v xml:space="preserve">Column 4, Starters in 2016-17, Non-fundable, Dental hygiene (A), Standard, UG; </v>
      </c>
      <c r="Y14" t="str">
        <f t="shared" si="3"/>
        <v xml:space="preserve">Column 4, Starters in 2017-18, OfS-fundable, Dental hygiene (A), Standard, UG; </v>
      </c>
      <c r="Z14" t="str">
        <f t="shared" si="3"/>
        <v xml:space="preserve">Column 4, Starters in 2017-18, Non-fundable, Dental hygiene (A), Standard, UG; </v>
      </c>
      <c r="AA14" t="str">
        <f t="shared" si="3"/>
        <v xml:space="preserve">Column 4, Starters in 2018-19, OfS-fundable, Dental hygiene (A), Standard, UG; </v>
      </c>
      <c r="AB14" t="str">
        <f t="shared" si="3"/>
        <v xml:space="preserve">Column 4, Starters in 2018-19, Non-fundable, Dental hygiene (A), Standard, UG; </v>
      </c>
      <c r="AC14" t="str">
        <f t="shared" si="3"/>
        <v xml:space="preserve">Column 4a, Starters in 2016-17, OfS-fundable, Dental hygiene (A), Standard, UG; </v>
      </c>
      <c r="AD14" t="str">
        <f t="shared" si="3"/>
        <v xml:space="preserve">Column 4a, Starters in 2016-17, Non-fundable, Dental hygiene (A), Standard, UG; </v>
      </c>
      <c r="AE14" t="str">
        <f t="shared" si="3"/>
        <v xml:space="preserve">Column 4a, Starters in 2017-18, OfS-fundable, Dental hygiene (A), Standard, UG; </v>
      </c>
      <c r="AF14" t="str">
        <f t="shared" si="3"/>
        <v xml:space="preserve">Column 4a, Starters in 2017-18, Non-fundable, Dental hygiene (A), Standard, UG; </v>
      </c>
      <c r="AG14" t="str">
        <f t="shared" si="3"/>
        <v xml:space="preserve">Column 4a, Starters in 2018-19, OfS-fundable, Dental hygiene (A), Standard, UG; </v>
      </c>
      <c r="AH14" t="str">
        <f t="shared" si="3"/>
        <v xml:space="preserve">Column 4a, Starters in 2018-19, Non-fundable, Dental hygiene (A), Standard, UG; </v>
      </c>
      <c r="AR14" s="840" t="str">
        <f>IF(AND($AR$3=1,'7a Health full-time'!P14&gt;0),Q14,"")</f>
        <v/>
      </c>
      <c r="AS14" s="841" t="str">
        <f>IF(AND($AR$3=1,'7a Health full-time'!Q14&gt;0),R14,"")</f>
        <v/>
      </c>
      <c r="AT14" s="841" t="str">
        <f>IF(AND($AR$3=1,'7a Health full-time'!R14&gt;0),S14,"")</f>
        <v/>
      </c>
      <c r="AU14" s="841" t="str">
        <f>IF(AND($AR$3=1,'7a Health full-time'!S14&gt;0),T14,"")</f>
        <v/>
      </c>
      <c r="AV14" s="841" t="str">
        <f>IF(AND($AR$3=1,'7a Health full-time'!T14&gt;0),U14,"")</f>
        <v/>
      </c>
      <c r="AW14" s="842" t="str">
        <f>IF(AND($AR$3=1,'7a Health full-time'!U14&gt;0),V14,"")</f>
        <v/>
      </c>
      <c r="AY14" s="840" t="str">
        <f>IF(AND($AY$3=1,'7a Health full-time'!D14&lt;0),E14,"")</f>
        <v/>
      </c>
      <c r="AZ14" s="841" t="str">
        <f>IF(AND($AY$3=1,'7a Health full-time'!E14&lt;0),F14,"")</f>
        <v/>
      </c>
      <c r="BA14" s="841" t="str">
        <f>IF(AND($AY$3=1,'7a Health full-time'!F14&lt;0),G14,"")</f>
        <v/>
      </c>
      <c r="BB14" s="841" t="str">
        <f>IF(AND($AY$3=1,'7a Health full-time'!G14&lt;0),H14,"")</f>
        <v/>
      </c>
      <c r="BC14" s="841" t="str">
        <f>IF(AND($AY$3=1,'7a Health full-time'!H14&lt;0),I14,"")</f>
        <v/>
      </c>
      <c r="BD14" s="842" t="str">
        <f>IF(AND($AY$3=1,'7a Health full-time'!I14&lt;0),J14,"")</f>
        <v/>
      </c>
      <c r="BE14" s="840" t="str">
        <f>IF(AND($AY$3=1,'7a Health full-time'!J14&lt;0),K14,"")</f>
        <v/>
      </c>
      <c r="BF14" s="841" t="str">
        <f>IF(AND($AY$3=1,'7a Health full-time'!K14&lt;0),L14,"")</f>
        <v/>
      </c>
      <c r="BG14" s="841" t="str">
        <f>IF(AND($AY$3=1,'7a Health full-time'!L14&lt;0),M14,"")</f>
        <v/>
      </c>
      <c r="BH14" s="841" t="str">
        <f>IF(AND($AY$3=1,'7a Health full-time'!M14&lt;0),N14,"")</f>
        <v/>
      </c>
      <c r="BI14" s="841" t="str">
        <f>IF(AND($AY$3=1,'7a Health full-time'!N14&lt;0),O14,"")</f>
        <v/>
      </c>
      <c r="BJ14" s="842" t="str">
        <f>IF(AND($AY$3=1,'7a Health full-time'!O14&lt;0),P14,"")</f>
        <v/>
      </c>
      <c r="BK14" s="840" t="str">
        <f>IF(AND($AY$3=1,'7a Health full-time'!V14&lt;0),W14,"")</f>
        <v/>
      </c>
      <c r="BL14" s="841" t="str">
        <f>IF(AND($AY$3=1,'7a Health full-time'!W14&lt;0),X14,"")</f>
        <v/>
      </c>
      <c r="BM14" s="841" t="str">
        <f>IF(AND($AY$3=1,'7a Health full-time'!X14&lt;0),Y14,"")</f>
        <v/>
      </c>
      <c r="BN14" s="841" t="str">
        <f>IF(AND($AY$3=1,'7a Health full-time'!Y14&lt;0),Z14,"")</f>
        <v/>
      </c>
      <c r="BO14" s="841" t="str">
        <f>IF(AND($AY$3=1,'7a Health full-time'!Z14&lt;0),AA14,"")</f>
        <v/>
      </c>
      <c r="BP14" s="842" t="str">
        <f>IF(AND($AY$3=1,'7a Health full-time'!AA14&lt;0),AB14,"")</f>
        <v/>
      </c>
      <c r="BQ14" s="906"/>
      <c r="BR14" s="915"/>
      <c r="BS14" s="915"/>
      <c r="BT14" s="915"/>
      <c r="BU14" s="915"/>
      <c r="BV14" s="907"/>
      <c r="BX14" s="840" t="str">
        <f>IF(AND($BX$3=1,TRUNC('7a Health full-time'!D14)&lt;&gt;'7a Health full-time'!D14),E14,"")</f>
        <v/>
      </c>
      <c r="BY14" s="841" t="str">
        <f>IF(AND($BX$3=1,TRUNC('7a Health full-time'!E14)&lt;&gt;'7a Health full-time'!E14),F14,"")</f>
        <v/>
      </c>
      <c r="BZ14" s="841" t="str">
        <f>IF(AND($BX$3=1,TRUNC('7a Health full-time'!F14)&lt;&gt;'7a Health full-time'!F14),G14,"")</f>
        <v/>
      </c>
      <c r="CA14" s="841" t="str">
        <f>IF(AND($BX$3=1,TRUNC('7a Health full-time'!G14)&lt;&gt;'7a Health full-time'!G14),H14,"")</f>
        <v/>
      </c>
      <c r="CB14" s="841" t="str">
        <f>IF(AND($BX$3=1,TRUNC('7a Health full-time'!H14)&lt;&gt;'7a Health full-time'!H14),I14,"")</f>
        <v/>
      </c>
      <c r="CC14" s="842" t="str">
        <f>IF(AND($BX$3=1,TRUNC('7a Health full-time'!I14)&lt;&gt;'7a Health full-time'!I14),J14,"")</f>
        <v/>
      </c>
      <c r="CD14" s="840" t="str">
        <f>IF(AND($BX$3=1,TRUNC('7a Health full-time'!J14)&lt;&gt;'7a Health full-time'!J14),K14,"")</f>
        <v/>
      </c>
      <c r="CE14" s="841" t="str">
        <f>IF(AND($BX$3=1,TRUNC('7a Health full-time'!K14)&lt;&gt;'7a Health full-time'!K14),L14,"")</f>
        <v/>
      </c>
      <c r="CF14" s="841" t="str">
        <f>IF(AND($BX$3=1,TRUNC('7a Health full-time'!L14)&lt;&gt;'7a Health full-time'!L14),M14,"")</f>
        <v/>
      </c>
      <c r="CG14" s="841" t="str">
        <f>IF(AND($BX$3=1,TRUNC('7a Health full-time'!M14)&lt;&gt;'7a Health full-time'!M14),N14,"")</f>
        <v/>
      </c>
      <c r="CH14" s="841" t="str">
        <f>IF(AND($BX$3=1,TRUNC('7a Health full-time'!N14)&lt;&gt;'7a Health full-time'!N14),O14,"")</f>
        <v/>
      </c>
      <c r="CI14" s="842" t="str">
        <f>IF(AND($BX$3=1,TRUNC('7a Health full-time'!O14)&lt;&gt;'7a Health full-time'!O14),P14,"")</f>
        <v/>
      </c>
      <c r="CJ14" s="840" t="str">
        <f>IF(AND($BX$3=1,TRUNC('7a Health full-time'!P14)&lt;&gt;'7a Health full-time'!P14),Q14,"")</f>
        <v/>
      </c>
      <c r="CK14" s="841" t="str">
        <f>IF(AND($BX$3=1,TRUNC('7a Health full-time'!Q14)&lt;&gt;'7a Health full-time'!Q14),R14,"")</f>
        <v/>
      </c>
      <c r="CL14" s="841" t="str">
        <f>IF(AND($BX$3=1,TRUNC('7a Health full-time'!R14)&lt;&gt;'7a Health full-time'!R14),S14,"")</f>
        <v/>
      </c>
      <c r="CM14" s="841" t="str">
        <f>IF(AND($BX$3=1,TRUNC('7a Health full-time'!S14)&lt;&gt;'7a Health full-time'!S14),T14,"")</f>
        <v/>
      </c>
      <c r="CN14" s="841" t="str">
        <f>IF(AND($BX$3=1,TRUNC('7a Health full-time'!T14)&lt;&gt;'7a Health full-time'!T14),U14,"")</f>
        <v/>
      </c>
      <c r="CO14" s="842" t="str">
        <f>IF(AND($BX$3=1,TRUNC('7a Health full-time'!U14)&lt;&gt;'7a Health full-time'!U14),V14,"")</f>
        <v/>
      </c>
      <c r="DV14" s="840" t="str">
        <f>IF(AND($DV$3=1,ROUND('7a Health full-time'!AB14,2)&lt;&gt;'7a Health full-time'!AB14),AC14,"")</f>
        <v/>
      </c>
      <c r="DW14" s="841" t="str">
        <f>IF(AND($DV$3=1,ROUND('7a Health full-time'!AC14,2)&lt;&gt;'7a Health full-time'!AC14),AD14,"")</f>
        <v/>
      </c>
      <c r="DX14" s="841" t="str">
        <f>IF(AND($DV$3=1,ROUND('7a Health full-time'!AD14,2)&lt;&gt;'7a Health full-time'!AD14),AE14,"")</f>
        <v/>
      </c>
      <c r="DY14" s="841" t="str">
        <f>IF(AND($DV$3=1,ROUND('7a Health full-time'!AE14,2)&lt;&gt;'7a Health full-time'!AE14),AF14,"")</f>
        <v/>
      </c>
      <c r="DZ14" s="841" t="str">
        <f>IF(AND($DV$3=1,ROUND('7a Health full-time'!AF14,2)&lt;&gt;'7a Health full-time'!AF14),AG14,"")</f>
        <v/>
      </c>
      <c r="EA14" s="842" t="str">
        <f>IF(AND($DV$3=1,ROUND('7a Health full-time'!AG14,2)&lt;&gt;'7a Health full-time'!AG14),AH14,"")</f>
        <v/>
      </c>
      <c r="EC14" s="840" t="str">
        <f>IF(AND($EC$3=1,'7a Health full-time'!AB14&gt;'7a Health full-time'!V14),AC14,"")</f>
        <v/>
      </c>
      <c r="ED14" s="841" t="str">
        <f>IF(AND($EC$3=1,'7a Health full-time'!AC14&gt;'7a Health full-time'!W14),AD14,"")</f>
        <v/>
      </c>
      <c r="EE14" s="841" t="str">
        <f>IF(AND($EC$3=1,'7a Health full-time'!AD14&gt;'7a Health full-time'!X14),AE14,"")</f>
        <v/>
      </c>
      <c r="EF14" s="841" t="str">
        <f>IF(AND($EC$3=1,'7a Health full-time'!AE14&gt;'7a Health full-time'!Y14),AF14,"")</f>
        <v/>
      </c>
      <c r="EG14" s="841" t="str">
        <f>IF(AND($EC$3=1,'7a Health full-time'!AF14&gt;'7a Health full-time'!Z14),AG14,"")</f>
        <v/>
      </c>
      <c r="EH14" s="842" t="str">
        <f>IF(AND($EC$3=1,'7a Health full-time'!AG14&gt;'7a Health full-time'!AA14),AH14,"")</f>
        <v/>
      </c>
      <c r="EJ14" s="840" t="str">
        <f>IF(AND($EJ$3=1,'7a Health full-time'!V14&lt;&gt;0),IF(('7a Health full-time'!AB14/'7a Health full-time'!V14)&lt;0.03,AC14,""),"")</f>
        <v/>
      </c>
      <c r="EK14" s="841" t="str">
        <f>IF(AND($EJ$3=1,'7a Health full-time'!W14&lt;&gt;0),IF(('7a Health full-time'!AC14/'7a Health full-time'!W14)&lt;0.03,AD14,""),"")</f>
        <v/>
      </c>
      <c r="EL14" s="841" t="str">
        <f>IF(AND($EJ$3=1,'7a Health full-time'!X14&lt;&gt;0),IF(('7a Health full-time'!AD14/'7a Health full-time'!X14)&lt;0.03,AE14,""),"")</f>
        <v/>
      </c>
      <c r="EM14" s="841" t="str">
        <f>IF(AND($EJ$3=1,'7a Health full-time'!Y14&lt;&gt;0),IF(('7a Health full-time'!AE14/'7a Health full-time'!Y14)&lt;0.03,AF14,""),"")</f>
        <v/>
      </c>
      <c r="EN14" s="841" t="str">
        <f>IF(AND($EJ$3=1,'7a Health full-time'!Z14&lt;&gt;0),IF(('7a Health full-time'!AF14/'7a Health full-time'!Z14)&lt;0.03,AG14,""),"")</f>
        <v/>
      </c>
      <c r="EO14" s="842" t="str">
        <f>IF(AND($EJ$3=1,'7a Health full-time'!AA14&lt;&gt;0),IF(('7a Health full-time'!AG14/'7a Health full-time'!AA14)&lt;0.03,AH14,""),"")</f>
        <v/>
      </c>
      <c r="EQ14" s="840" t="str">
        <f>IF(AND($EQ$3=1,'7a Health full-time'!P14=0,SUM('7a Health full-time'!D14,'7a Health full-time'!J14)&gt;$ET$13),Q14,"")</f>
        <v/>
      </c>
      <c r="ER14" s="841" t="str">
        <f>IF(AND($EQ$3=1,'7a Health full-time'!Q14=0,SUM('7a Health full-time'!E14,'7a Health full-time'!K14)&gt;$ET$13),R14,"")</f>
        <v/>
      </c>
      <c r="ES14" s="841" t="str">
        <f>IF(AND($EQ$3=1,'7a Health full-time'!R14=0,SUM('7a Health full-time'!F14,'7a Health full-time'!L14)&gt;$ET$13),S14,"")</f>
        <v/>
      </c>
      <c r="ET14" s="841" t="str">
        <f>IF(AND($EQ$3=1,'7a Health full-time'!S14=0,SUM('7a Health full-time'!G14,'7a Health full-time'!M14)&gt;$ET$13),T14,"")</f>
        <v/>
      </c>
      <c r="EU14" s="841" t="str">
        <f>IF(AND($EQ$3=1,'7a Health full-time'!T14=0,SUM('7a Health full-time'!H14,'7a Health full-time'!N14)&gt;$ET$13),U14,"")</f>
        <v/>
      </c>
      <c r="EV14" s="842" t="str">
        <f>IF(AND($EQ$3=1,'7a Health full-time'!U14=0,SUM('7a Health full-time'!I14,'7a Health full-time'!O14)&gt;$ET$13),V14,"")</f>
        <v/>
      </c>
      <c r="EX14" s="840" t="str">
        <f>IF(AND($EX$3=1,SUM('7a Health full-time'!D14,'7a Health full-time'!J14)&gt;0,ABS('7a Health full-time'!P14)=SUM('7a Health full-time'!D14,'7a Health full-time'!J14)),Q14,"")</f>
        <v/>
      </c>
      <c r="EY14" s="841" t="str">
        <f>IF(AND($EX$3=1,SUM('7a Health full-time'!E14,'7a Health full-time'!K14)&gt;0,ABS('7a Health full-time'!Q14)=SUM('7a Health full-time'!E14,'7a Health full-time'!K14)),R14,"")</f>
        <v/>
      </c>
      <c r="EZ14" s="841" t="str">
        <f>IF(AND($EX$3=1,SUM('7a Health full-time'!F14,'7a Health full-time'!L14)&gt;0,ABS('7a Health full-time'!R14)=SUM('7a Health full-time'!F14,'7a Health full-time'!L14)),S14,"")</f>
        <v/>
      </c>
      <c r="FA14" s="841" t="str">
        <f>IF(AND($EX$3=1,SUM('7a Health full-time'!G14,'7a Health full-time'!M14)&gt;0,ABS('7a Health full-time'!S14)=SUM('7a Health full-time'!G14,'7a Health full-time'!M14)),T14,"")</f>
        <v/>
      </c>
      <c r="FB14" s="841" t="str">
        <f>IF(AND($EX$3=1,SUM('7a Health full-time'!H14,'7a Health full-time'!N14)&gt;0,ABS('7a Health full-time'!T14)=SUM('7a Health full-time'!H14,'7a Health full-time'!N14)),U14,"")</f>
        <v/>
      </c>
      <c r="FC14" s="842" t="str">
        <f>IF(AND($EX$3=1,SUM('7a Health full-time'!I14,'7a Health full-time'!O14)&gt;0,ABS('7a Health full-time'!U14)=SUM('7a Health full-time'!I14,'7a Health full-time'!O14)),V14,"")</f>
        <v/>
      </c>
      <c r="FR14" s="840" t="str">
        <f>IF(AND($FR$3=1,'7a Health full-time'!V14&lt;&gt;0),IF(('7a Health full-time'!AB14/'7a Health full-time'!V14)&lt;0.25,AC14,""),"")</f>
        <v/>
      </c>
      <c r="FS14" s="841" t="str">
        <f>IF(AND($FR$3=1,'7a Health full-time'!W14&lt;&gt;0),IF(('7a Health full-time'!AC14/'7a Health full-time'!W14)&lt;0.25,AD14,""),"")</f>
        <v/>
      </c>
      <c r="FT14" s="841" t="str">
        <f>IF(AND($FR$3=1,'7a Health full-time'!X14&lt;&gt;0),IF(('7a Health full-time'!AD14/'7a Health full-time'!X14)&lt;0.25,AE14,""),"")</f>
        <v/>
      </c>
      <c r="FU14" s="841" t="str">
        <f>IF(AND($FR$3=1,'7a Health full-time'!Y14&lt;&gt;0),IF(('7a Health full-time'!AE14/'7a Health full-time'!Y14)&lt;0.25,AF14,""),"")</f>
        <v/>
      </c>
      <c r="FV14" s="841" t="str">
        <f>IF(AND($FR$3=1,'7a Health full-time'!Z14&lt;&gt;0),IF(('7a Health full-time'!AF14/'7a Health full-time'!Z14)&lt;0.25,AG14,""),"")</f>
        <v/>
      </c>
      <c r="FW14" s="842" t="str">
        <f>IF(AND($FR$3=1,'7a Health full-time'!AA14&lt;&gt;0),IF(('7a Health full-time'!AG14/'7a Health full-time'!AA14)&lt;0.25,AH14,""),"")</f>
        <v/>
      </c>
      <c r="GL14" s="881" t="s">
        <v>12</v>
      </c>
      <c r="GM14" s="60" t="s">
        <v>13</v>
      </c>
      <c r="GN14" s="60" t="s">
        <v>116</v>
      </c>
      <c r="GO14" s="880" t="str">
        <f>$CS$92</f>
        <v/>
      </c>
      <c r="GP14" s="882" t="str">
        <f>$CT$92</f>
        <v/>
      </c>
      <c r="GQ14" s="871" t="str">
        <f>$CS$92</f>
        <v/>
      </c>
      <c r="GR14" s="119" t="str">
        <f>$CT$92</f>
        <v/>
      </c>
      <c r="GS14" s="871" t="str">
        <f>$CS$92</f>
        <v/>
      </c>
      <c r="GT14" s="872" t="str">
        <f>$CT$92</f>
        <v/>
      </c>
      <c r="GU14" s="870" t="str">
        <f>$CY$92</f>
        <v/>
      </c>
      <c r="GV14" s="119" t="str">
        <f>$CZ$92</f>
        <v/>
      </c>
      <c r="GW14" s="871" t="str">
        <f>$CY$92</f>
        <v/>
      </c>
      <c r="GX14" s="119" t="str">
        <f>$CZ$92</f>
        <v/>
      </c>
      <c r="GY14" s="871" t="str">
        <f>$CY$92</f>
        <v/>
      </c>
      <c r="GZ14" s="872" t="str">
        <f>$CZ$92</f>
        <v/>
      </c>
      <c r="HA14" s="870" t="str">
        <f>$DE$92</f>
        <v/>
      </c>
      <c r="HB14" s="119" t="str">
        <f>$DF$92</f>
        <v/>
      </c>
      <c r="HC14" s="871" t="str">
        <f>$DE$92</f>
        <v/>
      </c>
      <c r="HD14" s="119" t="str">
        <f>$DF$92</f>
        <v/>
      </c>
      <c r="HE14" s="871" t="str">
        <f>$DE$92</f>
        <v/>
      </c>
      <c r="HF14" s="872" t="str">
        <f>$DF$92</f>
        <v/>
      </c>
      <c r="HG14" s="870" t="str">
        <f>$DK$92</f>
        <v/>
      </c>
      <c r="HH14" s="119" t="str">
        <f>$DL$92</f>
        <v/>
      </c>
      <c r="HI14" s="871" t="str">
        <f>$DK$92</f>
        <v/>
      </c>
      <c r="HJ14" s="119" t="str">
        <f>$DL$92</f>
        <v/>
      </c>
      <c r="HK14" s="871" t="str">
        <f>$DK$92</f>
        <v/>
      </c>
      <c r="HL14" s="872" t="str">
        <f>$DL$92</f>
        <v/>
      </c>
      <c r="HM14" s="921"/>
      <c r="HN14" s="922"/>
      <c r="HO14" s="923"/>
      <c r="HP14" s="922"/>
      <c r="HQ14" s="923"/>
      <c r="HR14" s="924"/>
    </row>
    <row r="15" spans="1:226" x14ac:dyDescent="0.25">
      <c r="A15" s="18" t="str">
        <f>'7a Health full-time'!A15</f>
        <v>Dental hygiene (A)</v>
      </c>
      <c r="B15" t="s">
        <v>13</v>
      </c>
      <c r="C15" s="18" t="str">
        <f>'7a Health full-time'!C15</f>
        <v>PGT (UG fee)</v>
      </c>
      <c r="D15" t="str">
        <f t="shared" ref="D15:D78" si="4">CONCATENATE(A15,", ",B15,", ",C15)</f>
        <v>Dental hygiene (A), Standard, PGT (UG fee)</v>
      </c>
      <c r="E15" t="str">
        <f t="shared" ref="E15:T38" si="5">CONCATENATE(E$7,", ",E$10,", ",E$12,", ",$A15,", ",$B15,", ",$C15,"; ")</f>
        <v xml:space="preserve">Column 1, Starters in 2016-17, OfS-fundable, Dental hygiene (A), Standard, PGT (UG fee); </v>
      </c>
      <c r="F15" t="str">
        <f t="shared" si="3"/>
        <v xml:space="preserve">Column 1, Starters in 2016-17, Non-fundable, Dental hygiene (A), Standard, PGT (UG fee); </v>
      </c>
      <c r="G15" t="str">
        <f t="shared" si="3"/>
        <v xml:space="preserve">Column 1, Starters in 2017-18, OfS-fundable, Dental hygiene (A), Standard, PGT (UG fee); </v>
      </c>
      <c r="H15" t="str">
        <f t="shared" si="3"/>
        <v xml:space="preserve">Column 1, Starters in 2017-18, Non-fundable, Dental hygiene (A), Standard, PGT (UG fee); </v>
      </c>
      <c r="I15" t="str">
        <f t="shared" si="3"/>
        <v xml:space="preserve">Column 1, Starters in 2018-19, OfS-fundable, Dental hygiene (A), Standard, PGT (UG fee); </v>
      </c>
      <c r="J15" t="str">
        <f t="shared" si="3"/>
        <v xml:space="preserve">Column 1, Starters in 2018-19, Non-fundable, Dental hygiene (A), Standard, PGT (UG fee); </v>
      </c>
      <c r="K15" t="str">
        <f t="shared" si="3"/>
        <v xml:space="preserve">Column 2, Starters in 2016-17, OfS-fundable, Dental hygiene (A), Standard, PGT (UG fee); </v>
      </c>
      <c r="L15" t="str">
        <f t="shared" si="3"/>
        <v xml:space="preserve">Column 2, Starters in 2016-17, Non-fundable, Dental hygiene (A), Standard, PGT (UG fee); </v>
      </c>
      <c r="M15" t="str">
        <f t="shared" si="3"/>
        <v xml:space="preserve">Column 2, Starters in 2017-18, OfS-fundable, Dental hygiene (A), Standard, PGT (UG fee); </v>
      </c>
      <c r="N15" t="str">
        <f t="shared" si="3"/>
        <v xml:space="preserve">Column 2, Starters in 2017-18, Non-fundable, Dental hygiene (A), Standard, PGT (UG fee); </v>
      </c>
      <c r="O15" t="str">
        <f t="shared" si="3"/>
        <v xml:space="preserve">Column 2, Starters in 2018-19, OfS-fundable, Dental hygiene (A), Standard, PGT (UG fee); </v>
      </c>
      <c r="P15" t="str">
        <f t="shared" si="3"/>
        <v xml:space="preserve">Column 2, Starters in 2018-19, Non-fundable, Dental hygiene (A), Standard, PGT (UG fee); </v>
      </c>
      <c r="Q15" t="str">
        <f t="shared" si="3"/>
        <v xml:space="preserve">Column 3, Starters in 2016-17, OfS-fundable, Dental hygiene (A), Standard, PGT (UG fee); </v>
      </c>
      <c r="R15" t="str">
        <f t="shared" si="3"/>
        <v xml:space="preserve">Column 3, Starters in 2016-17, Non-fundable, Dental hygiene (A), Standard, PGT (UG fee); </v>
      </c>
      <c r="S15" t="str">
        <f t="shared" si="3"/>
        <v xml:space="preserve">Column 3, Starters in 2017-18, OfS-fundable, Dental hygiene (A), Standard, PGT (UG fee); </v>
      </c>
      <c r="T15" t="str">
        <f t="shared" si="3"/>
        <v xml:space="preserve">Column 3, Starters in 2017-18, Non-fundable, Dental hygiene (A), Standard, PGT (UG fee); </v>
      </c>
      <c r="U15" t="str">
        <f t="shared" si="3"/>
        <v xml:space="preserve">Column 3, Starters in 2018-19, OfS-fundable, Dental hygiene (A), Standard, PGT (UG fee); </v>
      </c>
      <c r="V15" t="str">
        <f t="shared" si="3"/>
        <v xml:space="preserve">Column 3, Starters in 2018-19, Non-fundable, Dental hygiene (A), Standard, PGT (UG fee); </v>
      </c>
      <c r="W15" t="str">
        <f t="shared" si="3"/>
        <v xml:space="preserve">Column 4, Starters in 2016-17, OfS-fundable, Dental hygiene (A), Standard, PGT (UG fee); </v>
      </c>
      <c r="X15" t="str">
        <f t="shared" si="3"/>
        <v xml:space="preserve">Column 4, Starters in 2016-17, Non-fundable, Dental hygiene (A), Standard, PGT (UG fee); </v>
      </c>
      <c r="Y15" t="str">
        <f t="shared" si="3"/>
        <v xml:space="preserve">Column 4, Starters in 2017-18, OfS-fundable, Dental hygiene (A), Standard, PGT (UG fee); </v>
      </c>
      <c r="Z15" t="str">
        <f t="shared" si="3"/>
        <v xml:space="preserve">Column 4, Starters in 2017-18, Non-fundable, Dental hygiene (A), Standard, PGT (UG fee); </v>
      </c>
      <c r="AA15" t="str">
        <f t="shared" si="3"/>
        <v xml:space="preserve">Column 4, Starters in 2018-19, OfS-fundable, Dental hygiene (A), Standard, PGT (UG fee); </v>
      </c>
      <c r="AB15" t="str">
        <f t="shared" si="3"/>
        <v xml:space="preserve">Column 4, Starters in 2018-19, Non-fundable, Dental hygiene (A), Standard, PGT (UG fee); </v>
      </c>
      <c r="AC15" t="str">
        <f t="shared" si="3"/>
        <v xml:space="preserve">Column 4a, Starters in 2016-17, OfS-fundable, Dental hygiene (A), Standard, PGT (UG fee); </v>
      </c>
      <c r="AD15" t="str">
        <f t="shared" si="3"/>
        <v xml:space="preserve">Column 4a, Starters in 2016-17, Non-fundable, Dental hygiene (A), Standard, PGT (UG fee); </v>
      </c>
      <c r="AE15" t="str">
        <f t="shared" si="3"/>
        <v xml:space="preserve">Column 4a, Starters in 2017-18, OfS-fundable, Dental hygiene (A), Standard, PGT (UG fee); </v>
      </c>
      <c r="AF15" t="str">
        <f t="shared" si="3"/>
        <v xml:space="preserve">Column 4a, Starters in 2017-18, Non-fundable, Dental hygiene (A), Standard, PGT (UG fee); </v>
      </c>
      <c r="AG15" t="str">
        <f t="shared" si="3"/>
        <v xml:space="preserve">Column 4a, Starters in 2018-19, OfS-fundable, Dental hygiene (A), Standard, PGT (UG fee); </v>
      </c>
      <c r="AH15" t="str">
        <f t="shared" si="3"/>
        <v xml:space="preserve">Column 4a, Starters in 2018-19, Non-fundable, Dental hygiene (A), Standard, PGT (UG fee); </v>
      </c>
      <c r="AR15" s="844" t="str">
        <f>IF(AND($AR$3=1,'7a Health full-time'!P15&gt;0),Q15,"")</f>
        <v/>
      </c>
      <c r="AS15" s="843" t="str">
        <f>IF(AND($AR$3=1,'7a Health full-time'!Q15&gt;0),R15,"")</f>
        <v/>
      </c>
      <c r="AT15" s="843" t="str">
        <f>IF(AND($AR$3=1,'7a Health full-time'!R15&gt;0),S15,"")</f>
        <v/>
      </c>
      <c r="AU15" s="843" t="str">
        <f>IF(AND($AR$3=1,'7a Health full-time'!S15&gt;0),T15,"")</f>
        <v/>
      </c>
      <c r="AV15" s="843" t="str">
        <f>IF(AND($AR$3=1,'7a Health full-time'!T15&gt;0),U15,"")</f>
        <v/>
      </c>
      <c r="AW15" s="845" t="str">
        <f>IF(AND($AR$3=1,'7a Health full-time'!U15&gt;0),V15,"")</f>
        <v/>
      </c>
      <c r="AY15" s="844" t="str">
        <f>IF(AND($AY$3=1,'7a Health full-time'!D15&lt;0),E15,"")</f>
        <v/>
      </c>
      <c r="AZ15" s="843" t="str">
        <f>IF(AND($AY$3=1,'7a Health full-time'!E15&lt;0),F15,"")</f>
        <v/>
      </c>
      <c r="BA15" s="843" t="str">
        <f>IF(AND($AY$3=1,'7a Health full-time'!F15&lt;0),G15,"")</f>
        <v/>
      </c>
      <c r="BB15" s="843" t="str">
        <f>IF(AND($AY$3=1,'7a Health full-time'!G15&lt;0),H15,"")</f>
        <v/>
      </c>
      <c r="BC15" s="843" t="str">
        <f>IF(AND($AY$3=1,'7a Health full-time'!H15&lt;0),I15,"")</f>
        <v/>
      </c>
      <c r="BD15" s="845" t="str">
        <f>IF(AND($AY$3=1,'7a Health full-time'!I15&lt;0),J15,"")</f>
        <v/>
      </c>
      <c r="BE15" s="844" t="str">
        <f>IF(AND($AY$3=1,'7a Health full-time'!J15&lt;0),K15,"")</f>
        <v/>
      </c>
      <c r="BF15" s="843" t="str">
        <f>IF(AND($AY$3=1,'7a Health full-time'!K15&lt;0),L15,"")</f>
        <v/>
      </c>
      <c r="BG15" s="843" t="str">
        <f>IF(AND($AY$3=1,'7a Health full-time'!L15&lt;0),M15,"")</f>
        <v/>
      </c>
      <c r="BH15" s="843" t="str">
        <f>IF(AND($AY$3=1,'7a Health full-time'!M15&lt;0),N15,"")</f>
        <v/>
      </c>
      <c r="BI15" s="843" t="str">
        <f>IF(AND($AY$3=1,'7a Health full-time'!N15&lt;0),O15,"")</f>
        <v/>
      </c>
      <c r="BJ15" s="845" t="str">
        <f>IF(AND($AY$3=1,'7a Health full-time'!O15&lt;0),P15,"")</f>
        <v/>
      </c>
      <c r="BK15" s="844" t="str">
        <f>IF(AND($AY$3=1,'7a Health full-time'!V15&lt;0),W15,"")</f>
        <v/>
      </c>
      <c r="BL15" s="843" t="str">
        <f>IF(AND($AY$3=1,'7a Health full-time'!W15&lt;0),X15,"")</f>
        <v/>
      </c>
      <c r="BM15" s="843" t="str">
        <f>IF(AND($AY$3=1,'7a Health full-time'!X15&lt;0),Y15,"")</f>
        <v/>
      </c>
      <c r="BN15" s="843" t="str">
        <f>IF(AND($AY$3=1,'7a Health full-time'!Y15&lt;0),Z15,"")</f>
        <v/>
      </c>
      <c r="BO15" s="843" t="str">
        <f>IF(AND($AY$3=1,'7a Health full-time'!Z15&lt;0),AA15,"")</f>
        <v/>
      </c>
      <c r="BP15" s="845" t="str">
        <f>IF(AND($AY$3=1,'7a Health full-time'!AA15&lt;0),AB15,"")</f>
        <v/>
      </c>
      <c r="BQ15" s="916"/>
      <c r="BR15" s="917"/>
      <c r="BS15" s="917"/>
      <c r="BT15" s="917"/>
      <c r="BU15" s="917"/>
      <c r="BV15" s="918"/>
      <c r="BX15" s="844" t="str">
        <f>IF(AND($BX$3=1,TRUNC('7a Health full-time'!D15)&lt;&gt;'7a Health full-time'!D15),E15,"")</f>
        <v/>
      </c>
      <c r="BY15" s="843" t="str">
        <f>IF(AND($BX$3=1,TRUNC('7a Health full-time'!E15)&lt;&gt;'7a Health full-time'!E15),F15,"")</f>
        <v/>
      </c>
      <c r="BZ15" s="843" t="str">
        <f>IF(AND($BX$3=1,TRUNC('7a Health full-time'!F15)&lt;&gt;'7a Health full-time'!F15),G15,"")</f>
        <v/>
      </c>
      <c r="CA15" s="843" t="str">
        <f>IF(AND($BX$3=1,TRUNC('7a Health full-time'!G15)&lt;&gt;'7a Health full-time'!G15),H15,"")</f>
        <v/>
      </c>
      <c r="CB15" s="843" t="str">
        <f>IF(AND($BX$3=1,TRUNC('7a Health full-time'!H15)&lt;&gt;'7a Health full-time'!H15),I15,"")</f>
        <v/>
      </c>
      <c r="CC15" s="845" t="str">
        <f>IF(AND($BX$3=1,TRUNC('7a Health full-time'!I15)&lt;&gt;'7a Health full-time'!I15),J15,"")</f>
        <v/>
      </c>
      <c r="CD15" s="844" t="str">
        <f>IF(AND($BX$3=1,TRUNC('7a Health full-time'!J15)&lt;&gt;'7a Health full-time'!J15),K15,"")</f>
        <v/>
      </c>
      <c r="CE15" s="843" t="str">
        <f>IF(AND($BX$3=1,TRUNC('7a Health full-time'!K15)&lt;&gt;'7a Health full-time'!K15),L15,"")</f>
        <v/>
      </c>
      <c r="CF15" s="843" t="str">
        <f>IF(AND($BX$3=1,TRUNC('7a Health full-time'!L15)&lt;&gt;'7a Health full-time'!L15),M15,"")</f>
        <v/>
      </c>
      <c r="CG15" s="843" t="str">
        <f>IF(AND($BX$3=1,TRUNC('7a Health full-time'!M15)&lt;&gt;'7a Health full-time'!M15),N15,"")</f>
        <v/>
      </c>
      <c r="CH15" s="843" t="str">
        <f>IF(AND($BX$3=1,TRUNC('7a Health full-time'!N15)&lt;&gt;'7a Health full-time'!N15),O15,"")</f>
        <v/>
      </c>
      <c r="CI15" s="845" t="str">
        <f>IF(AND($BX$3=1,TRUNC('7a Health full-time'!O15)&lt;&gt;'7a Health full-time'!O15),P15,"")</f>
        <v/>
      </c>
      <c r="CJ15" s="844" t="str">
        <f>IF(AND($BX$3=1,TRUNC('7a Health full-time'!P15)&lt;&gt;'7a Health full-time'!P15),Q15,"")</f>
        <v/>
      </c>
      <c r="CK15" s="843" t="str">
        <f>IF(AND($BX$3=1,TRUNC('7a Health full-time'!Q15)&lt;&gt;'7a Health full-time'!Q15),R15,"")</f>
        <v/>
      </c>
      <c r="CL15" s="843" t="str">
        <f>IF(AND($BX$3=1,TRUNC('7a Health full-time'!R15)&lt;&gt;'7a Health full-time'!R15),S15,"")</f>
        <v/>
      </c>
      <c r="CM15" s="843" t="str">
        <f>IF(AND($BX$3=1,TRUNC('7a Health full-time'!S15)&lt;&gt;'7a Health full-time'!S15),T15,"")</f>
        <v/>
      </c>
      <c r="CN15" s="843" t="str">
        <f>IF(AND($BX$3=1,TRUNC('7a Health full-time'!T15)&lt;&gt;'7a Health full-time'!T15),U15,"")</f>
        <v/>
      </c>
      <c r="CO15" s="845" t="str">
        <f>IF(AND($BX$3=1,TRUNC('7a Health full-time'!U15)&lt;&gt;'7a Health full-time'!U15),V15,"")</f>
        <v/>
      </c>
      <c r="DV15" s="844" t="str">
        <f>IF(AND($DV$3=1,ROUND('7a Health full-time'!AB15,2)&lt;&gt;'7a Health full-time'!AB15),AC15,"")</f>
        <v/>
      </c>
      <c r="DW15" s="843" t="str">
        <f>IF(AND($DV$3=1,ROUND('7a Health full-time'!AC15,2)&lt;&gt;'7a Health full-time'!AC15),AD15,"")</f>
        <v/>
      </c>
      <c r="DX15" s="843" t="str">
        <f>IF(AND($DV$3=1,ROUND('7a Health full-time'!AD15,2)&lt;&gt;'7a Health full-time'!AD15),AE15,"")</f>
        <v/>
      </c>
      <c r="DY15" s="843" t="str">
        <f>IF(AND($DV$3=1,ROUND('7a Health full-time'!AE15,2)&lt;&gt;'7a Health full-time'!AE15),AF15,"")</f>
        <v/>
      </c>
      <c r="DZ15" s="843" t="str">
        <f>IF(AND($DV$3=1,ROUND('7a Health full-time'!AF15,2)&lt;&gt;'7a Health full-time'!AF15),AG15,"")</f>
        <v/>
      </c>
      <c r="EA15" s="845" t="str">
        <f>IF(AND($DV$3=1,ROUND('7a Health full-time'!AG15,2)&lt;&gt;'7a Health full-time'!AG15),AH15,"")</f>
        <v/>
      </c>
      <c r="EC15" s="844" t="str">
        <f>IF(AND($EC$3=1,'7a Health full-time'!AB15&gt;'7a Health full-time'!V15),AC15,"")</f>
        <v/>
      </c>
      <c r="ED15" s="843" t="str">
        <f>IF(AND($EC$3=1,'7a Health full-time'!AC15&gt;'7a Health full-time'!W15),AD15,"")</f>
        <v/>
      </c>
      <c r="EE15" s="843" t="str">
        <f>IF(AND($EC$3=1,'7a Health full-time'!AD15&gt;'7a Health full-time'!X15),AE15,"")</f>
        <v/>
      </c>
      <c r="EF15" s="843" t="str">
        <f>IF(AND($EC$3=1,'7a Health full-time'!AE15&gt;'7a Health full-time'!Y15),AF15,"")</f>
        <v/>
      </c>
      <c r="EG15" s="843" t="str">
        <f>IF(AND($EC$3=1,'7a Health full-time'!AF15&gt;'7a Health full-time'!Z15),AG15,"")</f>
        <v/>
      </c>
      <c r="EH15" s="845" t="str">
        <f>IF(AND($EC$3=1,'7a Health full-time'!AG15&gt;'7a Health full-time'!AA15),AH15,"")</f>
        <v/>
      </c>
      <c r="EJ15" s="844" t="str">
        <f>IF(AND($EJ$3=1,'7a Health full-time'!V15&lt;&gt;0),IF(('7a Health full-time'!AB15/'7a Health full-time'!V15)&lt;0.03,AC15,""),"")</f>
        <v/>
      </c>
      <c r="EK15" s="843" t="str">
        <f>IF(AND($EJ$3=1,'7a Health full-time'!W15&lt;&gt;0),IF(('7a Health full-time'!AC15/'7a Health full-time'!W15)&lt;0.03,AD15,""),"")</f>
        <v/>
      </c>
      <c r="EL15" s="843" t="str">
        <f>IF(AND($EJ$3=1,'7a Health full-time'!X15&lt;&gt;0),IF(('7a Health full-time'!AD15/'7a Health full-time'!X15)&lt;0.03,AE15,""),"")</f>
        <v/>
      </c>
      <c r="EM15" s="843" t="str">
        <f>IF(AND($EJ$3=1,'7a Health full-time'!Y15&lt;&gt;0),IF(('7a Health full-time'!AE15/'7a Health full-time'!Y15)&lt;0.03,AF15,""),"")</f>
        <v/>
      </c>
      <c r="EN15" s="843" t="str">
        <f>IF(AND($EJ$3=1,'7a Health full-time'!Z15&lt;&gt;0),IF(('7a Health full-time'!AF15/'7a Health full-time'!Z15)&lt;0.03,AG15,""),"")</f>
        <v/>
      </c>
      <c r="EO15" s="845" t="str">
        <f>IF(AND($EJ$3=1,'7a Health full-time'!AA15&lt;&gt;0),IF(('7a Health full-time'!AG15/'7a Health full-time'!AA15)&lt;0.03,AH15,""),"")</f>
        <v/>
      </c>
      <c r="EQ15" s="844" t="str">
        <f>IF(AND($EQ$3=1,'7a Health full-time'!P15=0,SUM('7a Health full-time'!D15,'7a Health full-time'!J15)&gt;$ET$13),Q15,"")</f>
        <v/>
      </c>
      <c r="ER15" s="843" t="str">
        <f>IF(AND($EQ$3=1,'7a Health full-time'!Q15=0,SUM('7a Health full-time'!E15,'7a Health full-time'!K15)&gt;$ET$13),R15,"")</f>
        <v/>
      </c>
      <c r="ES15" s="843" t="str">
        <f>IF(AND($EQ$3=1,'7a Health full-time'!R15=0,SUM('7a Health full-time'!F15,'7a Health full-time'!L15)&gt;$ET$13),S15,"")</f>
        <v/>
      </c>
      <c r="ET15" s="843" t="str">
        <f>IF(AND($EQ$3=1,'7a Health full-time'!S15=0,SUM('7a Health full-time'!G15,'7a Health full-time'!M15)&gt;$ET$13),T15,"")</f>
        <v/>
      </c>
      <c r="EU15" s="843" t="str">
        <f>IF(AND($EQ$3=1,'7a Health full-time'!T15=0,SUM('7a Health full-time'!H15,'7a Health full-time'!N15)&gt;$ET$13),U15,"")</f>
        <v/>
      </c>
      <c r="EV15" s="845" t="str">
        <f>IF(AND($EQ$3=1,'7a Health full-time'!U15=0,SUM('7a Health full-time'!I15,'7a Health full-time'!O15)&gt;$ET$13),V15,"")</f>
        <v/>
      </c>
      <c r="EX15" s="844" t="str">
        <f>IF(AND($EX$3=1,SUM('7a Health full-time'!D15,'7a Health full-time'!J15)&gt;0,ABS('7a Health full-time'!P15)=SUM('7a Health full-time'!D15,'7a Health full-time'!J15)),Q15,"")</f>
        <v/>
      </c>
      <c r="EY15" s="843" t="str">
        <f>IF(AND($EX$3=1,SUM('7a Health full-time'!E15,'7a Health full-time'!K15)&gt;0,ABS('7a Health full-time'!Q15)=SUM('7a Health full-time'!E15,'7a Health full-time'!K15)),R15,"")</f>
        <v/>
      </c>
      <c r="EZ15" s="843" t="str">
        <f>IF(AND($EX$3=1,SUM('7a Health full-time'!F15,'7a Health full-time'!L15)&gt;0,ABS('7a Health full-time'!R15)=SUM('7a Health full-time'!F15,'7a Health full-time'!L15)),S15,"")</f>
        <v/>
      </c>
      <c r="FA15" s="843" t="str">
        <f>IF(AND($EX$3=1,SUM('7a Health full-time'!G15,'7a Health full-time'!M15)&gt;0,ABS('7a Health full-time'!S15)=SUM('7a Health full-time'!G15,'7a Health full-time'!M15)),T15,"")</f>
        <v/>
      </c>
      <c r="FB15" s="843" t="str">
        <f>IF(AND($EX$3=1,SUM('7a Health full-time'!H15,'7a Health full-time'!N15)&gt;0,ABS('7a Health full-time'!T15)=SUM('7a Health full-time'!H15,'7a Health full-time'!N15)),U15,"")</f>
        <v/>
      </c>
      <c r="FC15" s="845" t="str">
        <f>IF(AND($EX$3=1,SUM('7a Health full-time'!I15,'7a Health full-time'!O15)&gt;0,ABS('7a Health full-time'!U15)=SUM('7a Health full-time'!I15,'7a Health full-time'!O15)),V15,"")</f>
        <v/>
      </c>
      <c r="FR15" s="844" t="str">
        <f>IF(AND($FR$3=1,'7a Health full-time'!V15&lt;&gt;0),IF(('7a Health full-time'!AB15/'7a Health full-time'!V15)&lt;0.25,AC15,""),"")</f>
        <v/>
      </c>
      <c r="FS15" s="843" t="str">
        <f>IF(AND($FR$3=1,'7a Health full-time'!W15&lt;&gt;0),IF(('7a Health full-time'!AC15/'7a Health full-time'!W15)&lt;0.25,AD15,""),"")</f>
        <v/>
      </c>
      <c r="FT15" s="843" t="str">
        <f>IF(AND($FR$3=1,'7a Health full-time'!X15&lt;&gt;0),IF(('7a Health full-time'!AD15/'7a Health full-time'!X15)&lt;0.25,AE15,""),"")</f>
        <v/>
      </c>
      <c r="FU15" s="843" t="str">
        <f>IF(AND($FR$3=1,'7a Health full-time'!Y15&lt;&gt;0),IF(('7a Health full-time'!AE15/'7a Health full-time'!Y15)&lt;0.25,AF15,""),"")</f>
        <v/>
      </c>
      <c r="FV15" s="843" t="str">
        <f>IF(AND($FR$3=1,'7a Health full-time'!Z15&lt;&gt;0),IF(('7a Health full-time'!AF15/'7a Health full-time'!Z15)&lt;0.25,AG15,""),"")</f>
        <v/>
      </c>
      <c r="FW15" s="845" t="str">
        <f>IF(AND($FR$3=1,'7a Health full-time'!AA15&lt;&gt;0),IF(('7a Health full-time'!AG15/'7a Health full-time'!AA15)&lt;0.25,AH15,""),"")</f>
        <v/>
      </c>
      <c r="FY15" t="s">
        <v>0</v>
      </c>
      <c r="GE15" t="s">
        <v>1</v>
      </c>
      <c r="GL15" s="60"/>
      <c r="GM15" s="60" t="s">
        <v>13</v>
      </c>
      <c r="GN15" s="60" t="s">
        <v>314</v>
      </c>
      <c r="GO15" s="883" t="str">
        <f>$CS$93</f>
        <v/>
      </c>
      <c r="GP15" s="56" t="str">
        <f>$CT$93</f>
        <v/>
      </c>
      <c r="GQ15" s="40" t="str">
        <f>$CS$93</f>
        <v/>
      </c>
      <c r="GR15" s="41" t="str">
        <f>$CT$93</f>
        <v/>
      </c>
      <c r="GS15" s="40" t="str">
        <f>$CS$93</f>
        <v/>
      </c>
      <c r="GT15" s="873" t="str">
        <f>$CT$93</f>
        <v/>
      </c>
      <c r="GU15" s="49" t="str">
        <f>$CY$93</f>
        <v/>
      </c>
      <c r="GV15" s="41" t="str">
        <f>$CZ$93</f>
        <v/>
      </c>
      <c r="GW15" s="40" t="str">
        <f>$CY$93</f>
        <v/>
      </c>
      <c r="GX15" s="41" t="str">
        <f>$CZ$93</f>
        <v/>
      </c>
      <c r="GY15" s="40" t="str">
        <f>$CY$93</f>
        <v/>
      </c>
      <c r="GZ15" s="873" t="str">
        <f>$CZ$93</f>
        <v/>
      </c>
      <c r="HA15" s="49" t="str">
        <f>$DE$93</f>
        <v/>
      </c>
      <c r="HB15" s="41" t="str">
        <f>$DF$93</f>
        <v/>
      </c>
      <c r="HC15" s="40" t="str">
        <f>$DE$93</f>
        <v/>
      </c>
      <c r="HD15" s="41" t="str">
        <f>$DF$93</f>
        <v/>
      </c>
      <c r="HE15" s="40" t="str">
        <f>$DE$93</f>
        <v/>
      </c>
      <c r="HF15" s="873" t="str">
        <f>$DF$93</f>
        <v/>
      </c>
      <c r="HG15" s="49" t="str">
        <f>$DK$93</f>
        <v/>
      </c>
      <c r="HH15" s="41" t="str">
        <f>$DL$93</f>
        <v/>
      </c>
      <c r="HI15" s="40" t="str">
        <f>$DK$93</f>
        <v/>
      </c>
      <c r="HJ15" s="41" t="str">
        <f>$DL$93</f>
        <v/>
      </c>
      <c r="HK15" s="40" t="str">
        <f>$DK$93</f>
        <v/>
      </c>
      <c r="HL15" s="873" t="str">
        <f>$DL$93</f>
        <v/>
      </c>
      <c r="HM15" s="925"/>
      <c r="HN15" s="918"/>
      <c r="HO15" s="916"/>
      <c r="HP15" s="918"/>
      <c r="HQ15" s="916"/>
      <c r="HR15" s="926"/>
    </row>
    <row r="16" spans="1:226" x14ac:dyDescent="0.25">
      <c r="A16" s="18" t="str">
        <f>'7a Health full-time'!A16</f>
        <v>Dental hygiene (A)</v>
      </c>
      <c r="B16" t="s">
        <v>19</v>
      </c>
      <c r="C16" s="18" t="str">
        <f>'7a Health full-time'!C16</f>
        <v>UG</v>
      </c>
      <c r="D16" t="str">
        <f t="shared" si="4"/>
        <v>Dental hygiene (A), Long, UG</v>
      </c>
      <c r="E16" t="str">
        <f t="shared" si="5"/>
        <v xml:space="preserve">Column 1, Starters in 2016-17, OfS-fundable, Dental hygiene (A), Long, UG; </v>
      </c>
      <c r="F16" t="str">
        <f t="shared" si="3"/>
        <v xml:space="preserve">Column 1, Starters in 2016-17, Non-fundable, Dental hygiene (A), Long, UG; </v>
      </c>
      <c r="G16" t="str">
        <f t="shared" si="3"/>
        <v xml:space="preserve">Column 1, Starters in 2017-18, OfS-fundable, Dental hygiene (A), Long, UG; </v>
      </c>
      <c r="H16" t="str">
        <f t="shared" si="3"/>
        <v xml:space="preserve">Column 1, Starters in 2017-18, Non-fundable, Dental hygiene (A), Long, UG; </v>
      </c>
      <c r="I16" t="str">
        <f t="shared" si="3"/>
        <v xml:space="preserve">Column 1, Starters in 2018-19, OfS-fundable, Dental hygiene (A), Long, UG; </v>
      </c>
      <c r="J16" t="str">
        <f t="shared" si="3"/>
        <v xml:space="preserve">Column 1, Starters in 2018-19, Non-fundable, Dental hygiene (A), Long, UG; </v>
      </c>
      <c r="K16" t="str">
        <f t="shared" si="3"/>
        <v xml:space="preserve">Column 2, Starters in 2016-17, OfS-fundable, Dental hygiene (A), Long, UG; </v>
      </c>
      <c r="L16" t="str">
        <f t="shared" si="3"/>
        <v xml:space="preserve">Column 2, Starters in 2016-17, Non-fundable, Dental hygiene (A), Long, UG; </v>
      </c>
      <c r="M16" t="str">
        <f t="shared" si="3"/>
        <v xml:space="preserve">Column 2, Starters in 2017-18, OfS-fundable, Dental hygiene (A), Long, UG; </v>
      </c>
      <c r="N16" t="str">
        <f t="shared" si="3"/>
        <v xml:space="preserve">Column 2, Starters in 2017-18, Non-fundable, Dental hygiene (A), Long, UG; </v>
      </c>
      <c r="O16" t="str">
        <f t="shared" si="3"/>
        <v xml:space="preserve">Column 2, Starters in 2018-19, OfS-fundable, Dental hygiene (A), Long, UG; </v>
      </c>
      <c r="P16" t="str">
        <f t="shared" si="3"/>
        <v xml:space="preserve">Column 2, Starters in 2018-19, Non-fundable, Dental hygiene (A), Long, UG; </v>
      </c>
      <c r="Q16" t="str">
        <f t="shared" si="3"/>
        <v xml:space="preserve">Column 3, Starters in 2016-17, OfS-fundable, Dental hygiene (A), Long, UG; </v>
      </c>
      <c r="R16" t="str">
        <f t="shared" si="3"/>
        <v xml:space="preserve">Column 3, Starters in 2016-17, Non-fundable, Dental hygiene (A), Long, UG; </v>
      </c>
      <c r="S16" t="str">
        <f t="shared" si="3"/>
        <v xml:space="preserve">Column 3, Starters in 2017-18, OfS-fundable, Dental hygiene (A), Long, UG; </v>
      </c>
      <c r="T16" t="str">
        <f t="shared" si="3"/>
        <v xml:space="preserve">Column 3, Starters in 2017-18, Non-fundable, Dental hygiene (A), Long, UG; </v>
      </c>
      <c r="U16" t="str">
        <f t="shared" si="3"/>
        <v xml:space="preserve">Column 3, Starters in 2018-19, OfS-fundable, Dental hygiene (A), Long, UG; </v>
      </c>
      <c r="V16" t="str">
        <f t="shared" si="3"/>
        <v xml:space="preserve">Column 3, Starters in 2018-19, Non-fundable, Dental hygiene (A), Long, UG; </v>
      </c>
      <c r="W16" t="str">
        <f t="shared" si="3"/>
        <v xml:space="preserve">Column 4, Starters in 2016-17, OfS-fundable, Dental hygiene (A), Long, UG; </v>
      </c>
      <c r="X16" t="str">
        <f t="shared" si="3"/>
        <v xml:space="preserve">Column 4, Starters in 2016-17, Non-fundable, Dental hygiene (A), Long, UG; </v>
      </c>
      <c r="Y16" t="str">
        <f t="shared" si="3"/>
        <v xml:space="preserve">Column 4, Starters in 2017-18, OfS-fundable, Dental hygiene (A), Long, UG; </v>
      </c>
      <c r="Z16" t="str">
        <f t="shared" si="3"/>
        <v xml:space="preserve">Column 4, Starters in 2017-18, Non-fundable, Dental hygiene (A), Long, UG; </v>
      </c>
      <c r="AA16" t="str">
        <f t="shared" si="3"/>
        <v xml:space="preserve">Column 4, Starters in 2018-19, OfS-fundable, Dental hygiene (A), Long, UG; </v>
      </c>
      <c r="AB16" t="str">
        <f t="shared" si="3"/>
        <v xml:space="preserve">Column 4, Starters in 2018-19, Non-fundable, Dental hygiene (A), Long, UG; </v>
      </c>
      <c r="AC16" t="str">
        <f t="shared" si="3"/>
        <v xml:space="preserve">Column 4a, Starters in 2016-17, OfS-fundable, Dental hygiene (A), Long, UG; </v>
      </c>
      <c r="AD16" t="str">
        <f t="shared" si="3"/>
        <v xml:space="preserve">Column 4a, Starters in 2016-17, Non-fundable, Dental hygiene (A), Long, UG; </v>
      </c>
      <c r="AE16" t="str">
        <f t="shared" si="3"/>
        <v xml:space="preserve">Column 4a, Starters in 2017-18, OfS-fundable, Dental hygiene (A), Long, UG; </v>
      </c>
      <c r="AF16" t="str">
        <f t="shared" si="3"/>
        <v xml:space="preserve">Column 4a, Starters in 2017-18, Non-fundable, Dental hygiene (A), Long, UG; </v>
      </c>
      <c r="AG16" t="str">
        <f t="shared" si="3"/>
        <v xml:space="preserve">Column 4a, Starters in 2018-19, OfS-fundable, Dental hygiene (A), Long, UG; </v>
      </c>
      <c r="AH16" t="str">
        <f t="shared" si="3"/>
        <v xml:space="preserve">Column 4a, Starters in 2018-19, Non-fundable, Dental hygiene (A), Long, UG; </v>
      </c>
      <c r="AR16" s="844" t="str">
        <f>IF(AND($AR$3=1,'7a Health full-time'!P16&gt;0),Q16,"")</f>
        <v/>
      </c>
      <c r="AS16" s="843" t="str">
        <f>IF(AND($AR$3=1,'7a Health full-time'!Q16&gt;0),R16,"")</f>
        <v/>
      </c>
      <c r="AT16" s="843" t="str">
        <f>IF(AND($AR$3=1,'7a Health full-time'!R16&gt;0),S16,"")</f>
        <v/>
      </c>
      <c r="AU16" s="843" t="str">
        <f>IF(AND($AR$3=1,'7a Health full-time'!S16&gt;0),T16,"")</f>
        <v/>
      </c>
      <c r="AV16" s="843" t="str">
        <f>IF(AND($AR$3=1,'7a Health full-time'!T16&gt;0),U16,"")</f>
        <v/>
      </c>
      <c r="AW16" s="845" t="str">
        <f>IF(AND($AR$3=1,'7a Health full-time'!U16&gt;0),V16,"")</f>
        <v/>
      </c>
      <c r="AY16" s="844" t="str">
        <f>IF(AND($AY$3=1,'7a Health full-time'!D16&lt;0),E16,"")</f>
        <v/>
      </c>
      <c r="AZ16" s="843" t="str">
        <f>IF(AND($AY$3=1,'7a Health full-time'!E16&lt;0),F16,"")</f>
        <v/>
      </c>
      <c r="BA16" s="843" t="str">
        <f>IF(AND($AY$3=1,'7a Health full-time'!F16&lt;0),G16,"")</f>
        <v/>
      </c>
      <c r="BB16" s="843" t="str">
        <f>IF(AND($AY$3=1,'7a Health full-time'!G16&lt;0),H16,"")</f>
        <v/>
      </c>
      <c r="BC16" s="843" t="str">
        <f>IF(AND($AY$3=1,'7a Health full-time'!H16&lt;0),I16,"")</f>
        <v/>
      </c>
      <c r="BD16" s="845" t="str">
        <f>IF(AND($AY$3=1,'7a Health full-time'!I16&lt;0),J16,"")</f>
        <v/>
      </c>
      <c r="BE16" s="844" t="str">
        <f>IF(AND($AY$3=1,'7a Health full-time'!J16&lt;0),K16,"")</f>
        <v/>
      </c>
      <c r="BF16" s="843" t="str">
        <f>IF(AND($AY$3=1,'7a Health full-time'!K16&lt;0),L16,"")</f>
        <v/>
      </c>
      <c r="BG16" s="843" t="str">
        <f>IF(AND($AY$3=1,'7a Health full-time'!L16&lt;0),M16,"")</f>
        <v/>
      </c>
      <c r="BH16" s="843" t="str">
        <f>IF(AND($AY$3=1,'7a Health full-time'!M16&lt;0),N16,"")</f>
        <v/>
      </c>
      <c r="BI16" s="843" t="str">
        <f>IF(AND($AY$3=1,'7a Health full-time'!N16&lt;0),O16,"")</f>
        <v/>
      </c>
      <c r="BJ16" s="845" t="str">
        <f>IF(AND($AY$3=1,'7a Health full-time'!O16&lt;0),P16,"")</f>
        <v/>
      </c>
      <c r="BK16" s="844" t="str">
        <f>IF(AND($AY$3=1,'7a Health full-time'!V16&lt;0),W16,"")</f>
        <v/>
      </c>
      <c r="BL16" s="843" t="str">
        <f>IF(AND($AY$3=1,'7a Health full-time'!W16&lt;0),X16,"")</f>
        <v/>
      </c>
      <c r="BM16" s="843" t="str">
        <f>IF(AND($AY$3=1,'7a Health full-time'!X16&lt;0),Y16,"")</f>
        <v/>
      </c>
      <c r="BN16" s="843" t="str">
        <f>IF(AND($AY$3=1,'7a Health full-time'!Y16&lt;0),Z16,"")</f>
        <v/>
      </c>
      <c r="BO16" s="843" t="str">
        <f>IF(AND($AY$3=1,'7a Health full-time'!Z16&lt;0),AA16,"")</f>
        <v/>
      </c>
      <c r="BP16" s="845" t="str">
        <f>IF(AND($AY$3=1,'7a Health full-time'!AA16&lt;0),AB16,"")</f>
        <v/>
      </c>
      <c r="BQ16" s="916"/>
      <c r="BR16" s="917"/>
      <c r="BS16" s="917"/>
      <c r="BT16" s="917"/>
      <c r="BU16" s="917"/>
      <c r="BV16" s="918"/>
      <c r="BX16" s="844" t="str">
        <f>IF(AND($BX$3=1,TRUNC('7a Health full-time'!D16)&lt;&gt;'7a Health full-time'!D16),E16,"")</f>
        <v/>
      </c>
      <c r="BY16" s="843" t="str">
        <f>IF(AND($BX$3=1,TRUNC('7a Health full-time'!E16)&lt;&gt;'7a Health full-time'!E16),F16,"")</f>
        <v/>
      </c>
      <c r="BZ16" s="843" t="str">
        <f>IF(AND($BX$3=1,TRUNC('7a Health full-time'!F16)&lt;&gt;'7a Health full-time'!F16),G16,"")</f>
        <v/>
      </c>
      <c r="CA16" s="843" t="str">
        <f>IF(AND($BX$3=1,TRUNC('7a Health full-time'!G16)&lt;&gt;'7a Health full-time'!G16),H16,"")</f>
        <v/>
      </c>
      <c r="CB16" s="843" t="str">
        <f>IF(AND($BX$3=1,TRUNC('7a Health full-time'!H16)&lt;&gt;'7a Health full-time'!H16),I16,"")</f>
        <v/>
      </c>
      <c r="CC16" s="845" t="str">
        <f>IF(AND($BX$3=1,TRUNC('7a Health full-time'!I16)&lt;&gt;'7a Health full-time'!I16),J16,"")</f>
        <v/>
      </c>
      <c r="CD16" s="844" t="str">
        <f>IF(AND($BX$3=1,TRUNC('7a Health full-time'!J16)&lt;&gt;'7a Health full-time'!J16),K16,"")</f>
        <v/>
      </c>
      <c r="CE16" s="843" t="str">
        <f>IF(AND($BX$3=1,TRUNC('7a Health full-time'!K16)&lt;&gt;'7a Health full-time'!K16),L16,"")</f>
        <v/>
      </c>
      <c r="CF16" s="843" t="str">
        <f>IF(AND($BX$3=1,TRUNC('7a Health full-time'!L16)&lt;&gt;'7a Health full-time'!L16),M16,"")</f>
        <v/>
      </c>
      <c r="CG16" s="843" t="str">
        <f>IF(AND($BX$3=1,TRUNC('7a Health full-time'!M16)&lt;&gt;'7a Health full-time'!M16),N16,"")</f>
        <v/>
      </c>
      <c r="CH16" s="843" t="str">
        <f>IF(AND($BX$3=1,TRUNC('7a Health full-time'!N16)&lt;&gt;'7a Health full-time'!N16),O16,"")</f>
        <v/>
      </c>
      <c r="CI16" s="845" t="str">
        <f>IF(AND($BX$3=1,TRUNC('7a Health full-time'!O16)&lt;&gt;'7a Health full-time'!O16),P16,"")</f>
        <v/>
      </c>
      <c r="CJ16" s="844" t="str">
        <f>IF(AND($BX$3=1,TRUNC('7a Health full-time'!P16)&lt;&gt;'7a Health full-time'!P16),Q16,"")</f>
        <v/>
      </c>
      <c r="CK16" s="843" t="str">
        <f>IF(AND($BX$3=1,TRUNC('7a Health full-time'!Q16)&lt;&gt;'7a Health full-time'!Q16),R16,"")</f>
        <v/>
      </c>
      <c r="CL16" s="843" t="str">
        <f>IF(AND($BX$3=1,TRUNC('7a Health full-time'!R16)&lt;&gt;'7a Health full-time'!R16),S16,"")</f>
        <v/>
      </c>
      <c r="CM16" s="843" t="str">
        <f>IF(AND($BX$3=1,TRUNC('7a Health full-time'!S16)&lt;&gt;'7a Health full-time'!S16),T16,"")</f>
        <v/>
      </c>
      <c r="CN16" s="843" t="str">
        <f>IF(AND($BX$3=1,TRUNC('7a Health full-time'!T16)&lt;&gt;'7a Health full-time'!T16),U16,"")</f>
        <v/>
      </c>
      <c r="CO16" s="845" t="str">
        <f>IF(AND($BX$3=1,TRUNC('7a Health full-time'!U16)&lt;&gt;'7a Health full-time'!U16),V16,"")</f>
        <v/>
      </c>
      <c r="DV16" s="844" t="str">
        <f>IF(AND($DV$3=1,ROUND('7a Health full-time'!AB16,2)&lt;&gt;'7a Health full-time'!AB16),AC16,"")</f>
        <v/>
      </c>
      <c r="DW16" s="843" t="str">
        <f>IF(AND($DV$3=1,ROUND('7a Health full-time'!AC16,2)&lt;&gt;'7a Health full-time'!AC16),AD16,"")</f>
        <v/>
      </c>
      <c r="DX16" s="843" t="str">
        <f>IF(AND($DV$3=1,ROUND('7a Health full-time'!AD16,2)&lt;&gt;'7a Health full-time'!AD16),AE16,"")</f>
        <v/>
      </c>
      <c r="DY16" s="843" t="str">
        <f>IF(AND($DV$3=1,ROUND('7a Health full-time'!AE16,2)&lt;&gt;'7a Health full-time'!AE16),AF16,"")</f>
        <v/>
      </c>
      <c r="DZ16" s="843" t="str">
        <f>IF(AND($DV$3=1,ROUND('7a Health full-time'!AF16,2)&lt;&gt;'7a Health full-time'!AF16),AG16,"")</f>
        <v/>
      </c>
      <c r="EA16" s="845" t="str">
        <f>IF(AND($DV$3=1,ROUND('7a Health full-time'!AG16,2)&lt;&gt;'7a Health full-time'!AG16),AH16,"")</f>
        <v/>
      </c>
      <c r="EC16" s="844" t="str">
        <f>IF(AND($EC$3=1,'7a Health full-time'!AB16&gt;'7a Health full-time'!V16),AC16,"")</f>
        <v/>
      </c>
      <c r="ED16" s="843" t="str">
        <f>IF(AND($EC$3=1,'7a Health full-time'!AC16&gt;'7a Health full-time'!W16),AD16,"")</f>
        <v/>
      </c>
      <c r="EE16" s="843" t="str">
        <f>IF(AND($EC$3=1,'7a Health full-time'!AD16&gt;'7a Health full-time'!X16),AE16,"")</f>
        <v/>
      </c>
      <c r="EF16" s="843" t="str">
        <f>IF(AND($EC$3=1,'7a Health full-time'!AE16&gt;'7a Health full-time'!Y16),AF16,"")</f>
        <v/>
      </c>
      <c r="EG16" s="843" t="str">
        <f>IF(AND($EC$3=1,'7a Health full-time'!AF16&gt;'7a Health full-time'!Z16),AG16,"")</f>
        <v/>
      </c>
      <c r="EH16" s="845" t="str">
        <f>IF(AND($EC$3=1,'7a Health full-time'!AG16&gt;'7a Health full-time'!AA16),AH16,"")</f>
        <v/>
      </c>
      <c r="EJ16" s="844" t="str">
        <f>IF(AND($EJ$3=1,'7a Health full-time'!V16&lt;&gt;0),IF(('7a Health full-time'!AB16/'7a Health full-time'!V16)&lt;0.03,AC16,""),"")</f>
        <v/>
      </c>
      <c r="EK16" s="843" t="str">
        <f>IF(AND($EJ$3=1,'7a Health full-time'!W16&lt;&gt;0),IF(('7a Health full-time'!AC16/'7a Health full-time'!W16)&lt;0.03,AD16,""),"")</f>
        <v/>
      </c>
      <c r="EL16" s="843" t="str">
        <f>IF(AND($EJ$3=1,'7a Health full-time'!X16&lt;&gt;0),IF(('7a Health full-time'!AD16/'7a Health full-time'!X16)&lt;0.03,AE16,""),"")</f>
        <v/>
      </c>
      <c r="EM16" s="843" t="str">
        <f>IF(AND($EJ$3=1,'7a Health full-time'!Y16&lt;&gt;0),IF(('7a Health full-time'!AE16/'7a Health full-time'!Y16)&lt;0.03,AF16,""),"")</f>
        <v/>
      </c>
      <c r="EN16" s="843" t="str">
        <f>IF(AND($EJ$3=1,'7a Health full-time'!Z16&lt;&gt;0),IF(('7a Health full-time'!AF16/'7a Health full-time'!Z16)&lt;0.03,AG16,""),"")</f>
        <v/>
      </c>
      <c r="EO16" s="845" t="str">
        <f>IF(AND($EJ$3=1,'7a Health full-time'!AA16&lt;&gt;0),IF(('7a Health full-time'!AG16/'7a Health full-time'!AA16)&lt;0.03,AH16,""),"")</f>
        <v/>
      </c>
      <c r="EQ16" s="844" t="str">
        <f>IF(AND($EQ$3=1,'7a Health full-time'!P16=0,SUM('7a Health full-time'!D16,'7a Health full-time'!J16)&gt;$ET$13),Q16,"")</f>
        <v/>
      </c>
      <c r="ER16" s="843" t="str">
        <f>IF(AND($EQ$3=1,'7a Health full-time'!Q16=0,SUM('7a Health full-time'!E16,'7a Health full-time'!K16)&gt;$ET$13),R16,"")</f>
        <v/>
      </c>
      <c r="ES16" s="843" t="str">
        <f>IF(AND($EQ$3=1,'7a Health full-time'!R16=0,SUM('7a Health full-time'!F16,'7a Health full-time'!L16)&gt;$ET$13),S16,"")</f>
        <v/>
      </c>
      <c r="ET16" s="843" t="str">
        <f>IF(AND($EQ$3=1,'7a Health full-time'!S16=0,SUM('7a Health full-time'!G16,'7a Health full-time'!M16)&gt;$ET$13),T16,"")</f>
        <v/>
      </c>
      <c r="EU16" s="843" t="str">
        <f>IF(AND($EQ$3=1,'7a Health full-time'!T16=0,SUM('7a Health full-time'!H16,'7a Health full-time'!N16)&gt;$ET$13),U16,"")</f>
        <v/>
      </c>
      <c r="EV16" s="845" t="str">
        <f>IF(AND($EQ$3=1,'7a Health full-time'!U16=0,SUM('7a Health full-time'!I16,'7a Health full-time'!O16)&gt;$ET$13),V16,"")</f>
        <v/>
      </c>
      <c r="EX16" s="844" t="str">
        <f>IF(AND($EX$3=1,SUM('7a Health full-time'!D16,'7a Health full-time'!J16)&gt;0,ABS('7a Health full-time'!P16)=SUM('7a Health full-time'!D16,'7a Health full-time'!J16)),Q16,"")</f>
        <v/>
      </c>
      <c r="EY16" s="843" t="str">
        <f>IF(AND($EX$3=1,SUM('7a Health full-time'!E16,'7a Health full-time'!K16)&gt;0,ABS('7a Health full-time'!Q16)=SUM('7a Health full-time'!E16,'7a Health full-time'!K16)),R16,"")</f>
        <v/>
      </c>
      <c r="EZ16" s="843" t="str">
        <f>IF(AND($EX$3=1,SUM('7a Health full-time'!F16,'7a Health full-time'!L16)&gt;0,ABS('7a Health full-time'!R16)=SUM('7a Health full-time'!F16,'7a Health full-time'!L16)),S16,"")</f>
        <v/>
      </c>
      <c r="FA16" s="843" t="str">
        <f>IF(AND($EX$3=1,SUM('7a Health full-time'!G16,'7a Health full-time'!M16)&gt;0,ABS('7a Health full-time'!S16)=SUM('7a Health full-time'!G16,'7a Health full-time'!M16)),T16,"")</f>
        <v/>
      </c>
      <c r="FB16" s="843" t="str">
        <f>IF(AND($EX$3=1,SUM('7a Health full-time'!H16,'7a Health full-time'!N16)&gt;0,ABS('7a Health full-time'!T16)=SUM('7a Health full-time'!H16,'7a Health full-time'!N16)),U16,"")</f>
        <v/>
      </c>
      <c r="FC16" s="845" t="str">
        <f>IF(AND($EX$3=1,SUM('7a Health full-time'!I16,'7a Health full-time'!O16)&gt;0,ABS('7a Health full-time'!U16)=SUM('7a Health full-time'!I16,'7a Health full-time'!O16)),V16,"")</f>
        <v/>
      </c>
      <c r="FR16" s="844" t="str">
        <f>IF(AND($FR$3=1,'7a Health full-time'!V16&lt;&gt;0),IF(('7a Health full-time'!AB16/'7a Health full-time'!V16)&lt;0.25,AC16,""),"")</f>
        <v/>
      </c>
      <c r="FS16" s="843" t="str">
        <f>IF(AND($FR$3=1,'7a Health full-time'!W16&lt;&gt;0),IF(('7a Health full-time'!AC16/'7a Health full-time'!W16)&lt;0.25,AD16,""),"")</f>
        <v/>
      </c>
      <c r="FT16" s="843" t="str">
        <f>IF(AND($FR$3=1,'7a Health full-time'!X16&lt;&gt;0),IF(('7a Health full-time'!AD16/'7a Health full-time'!X16)&lt;0.25,AE16,""),"")</f>
        <v/>
      </c>
      <c r="FU16" s="843" t="str">
        <f>IF(AND($FR$3=1,'7a Health full-time'!Y16&lt;&gt;0),IF(('7a Health full-time'!AE16/'7a Health full-time'!Y16)&lt;0.25,AF16,""),"")</f>
        <v/>
      </c>
      <c r="FV16" s="843" t="str">
        <f>IF(AND($FR$3=1,'7a Health full-time'!Z16&lt;&gt;0),IF(('7a Health full-time'!AF16/'7a Health full-time'!Z16)&lt;0.25,AG16,""),"")</f>
        <v/>
      </c>
      <c r="FW16" s="845" t="str">
        <f>IF(AND($FR$3=1,'7a Health full-time'!AA16&lt;&gt;0),IF(('7a Health full-time'!AG16/'7a Health full-time'!AA16)&lt;0.25,AH16,""),"")</f>
        <v/>
      </c>
      <c r="FY16" s="840" t="str">
        <f>IF(AND($FY$3=1,'7a Health full-time'!D16&gt;0),E16,"")</f>
        <v/>
      </c>
      <c r="FZ16" s="841" t="str">
        <f>IF(AND($FY$3=1,'7a Health full-time'!E16&gt;0),F16,"")</f>
        <v/>
      </c>
      <c r="GA16" s="841" t="str">
        <f>IF(AND($FY$3=1,'7a Health full-time'!F16&gt;0),G16,"")</f>
        <v/>
      </c>
      <c r="GB16" s="841" t="str">
        <f>IF(AND($FY$3=1,'7a Health full-time'!G16&gt;0),H16,"")</f>
        <v/>
      </c>
      <c r="GC16" s="841" t="str">
        <f>IF(AND($FY$3=1,'7a Health full-time'!H16&gt;0),I16,"")</f>
        <v/>
      </c>
      <c r="GD16" s="842" t="str">
        <f>IF(AND($FY$3=1,'7a Health full-time'!I16&gt;0),J16,"")</f>
        <v/>
      </c>
      <c r="GE16" s="841" t="str">
        <f>IF(AND($FY$3=1,'7a Health full-time'!J16&gt;0),K16,"")</f>
        <v/>
      </c>
      <c r="GF16" s="841" t="str">
        <f>IF(AND($FY$3=1,'7a Health full-time'!K16&gt;0),L16,"")</f>
        <v/>
      </c>
      <c r="GG16" s="841" t="str">
        <f>IF(AND($FY$3=1,'7a Health full-time'!L16&gt;0),M16,"")</f>
        <v/>
      </c>
      <c r="GH16" s="841" t="str">
        <f>IF(AND($FY$3=1,'7a Health full-time'!M16&gt;0),N16,"")</f>
        <v/>
      </c>
      <c r="GI16" s="841" t="str">
        <f>IF(AND($FY$3=1,'7a Health full-time'!N16&gt;0),O16,"")</f>
        <v/>
      </c>
      <c r="GJ16" s="842" t="str">
        <f>IF(AND($FY$3=1,'7a Health full-time'!O16&gt;0),P16,"")</f>
        <v/>
      </c>
      <c r="GL16" s="60"/>
      <c r="GM16" s="61" t="s">
        <v>19</v>
      </c>
      <c r="GN16" s="60" t="s">
        <v>116</v>
      </c>
      <c r="GO16" s="883" t="str">
        <f>$CS$94</f>
        <v/>
      </c>
      <c r="GP16" s="56" t="str">
        <f>$CT$94</f>
        <v/>
      </c>
      <c r="GQ16" s="40" t="str">
        <f>$CS$94</f>
        <v/>
      </c>
      <c r="GR16" s="41" t="str">
        <f>$CT$94</f>
        <v/>
      </c>
      <c r="GS16" s="40" t="str">
        <f>$CS$94</f>
        <v/>
      </c>
      <c r="GT16" s="873" t="str">
        <f>$CT$94</f>
        <v/>
      </c>
      <c r="GU16" s="49" t="str">
        <f>$CY$94</f>
        <v/>
      </c>
      <c r="GV16" s="41" t="str">
        <f>$CZ$94</f>
        <v/>
      </c>
      <c r="GW16" s="40" t="str">
        <f>$CY$94</f>
        <v/>
      </c>
      <c r="GX16" s="41" t="str">
        <f>$CZ$94</f>
        <v/>
      </c>
      <c r="GY16" s="40" t="str">
        <f>$CY$94</f>
        <v/>
      </c>
      <c r="GZ16" s="873" t="str">
        <f>$CZ$94</f>
        <v/>
      </c>
      <c r="HA16" s="49" t="str">
        <f>$DE$94</f>
        <v/>
      </c>
      <c r="HB16" s="41" t="str">
        <f>$DF$94</f>
        <v/>
      </c>
      <c r="HC16" s="40" t="str">
        <f>$DE$94</f>
        <v/>
      </c>
      <c r="HD16" s="41" t="str">
        <f>$DF$94</f>
        <v/>
      </c>
      <c r="HE16" s="40" t="str">
        <f>$DE$94</f>
        <v/>
      </c>
      <c r="HF16" s="873" t="str">
        <f>$DF$94</f>
        <v/>
      </c>
      <c r="HG16" s="49" t="str">
        <f>$DK$94</f>
        <v/>
      </c>
      <c r="HH16" s="41" t="str">
        <f>$DL$94</f>
        <v/>
      </c>
      <c r="HI16" s="40" t="str">
        <f>$DK$94</f>
        <v/>
      </c>
      <c r="HJ16" s="41" t="str">
        <f>$DL$94</f>
        <v/>
      </c>
      <c r="HK16" s="40" t="str">
        <f>$DK$94</f>
        <v/>
      </c>
      <c r="HL16" s="873" t="str">
        <f>$DL$94</f>
        <v/>
      </c>
      <c r="HM16" s="925"/>
      <c r="HN16" s="918"/>
      <c r="HO16" s="916"/>
      <c r="HP16" s="918"/>
      <c r="HQ16" s="916"/>
      <c r="HR16" s="926"/>
    </row>
    <row r="17" spans="1:226" x14ac:dyDescent="0.25">
      <c r="A17" s="18" t="str">
        <f>'7a Health full-time'!A17</f>
        <v>Dental hygiene (A)</v>
      </c>
      <c r="B17" t="s">
        <v>19</v>
      </c>
      <c r="C17" s="18" t="str">
        <f>'7a Health full-time'!C17</f>
        <v>PGT (UG fee)</v>
      </c>
      <c r="D17" t="str">
        <f t="shared" si="4"/>
        <v>Dental hygiene (A), Long, PGT (UG fee)</v>
      </c>
      <c r="E17" t="str">
        <f t="shared" si="5"/>
        <v xml:space="preserve">Column 1, Starters in 2016-17, OfS-fundable, Dental hygiene (A), Long, PGT (UG fee); </v>
      </c>
      <c r="F17" t="str">
        <f t="shared" si="3"/>
        <v xml:space="preserve">Column 1, Starters in 2016-17, Non-fundable, Dental hygiene (A), Long, PGT (UG fee); </v>
      </c>
      <c r="G17" t="str">
        <f t="shared" si="3"/>
        <v xml:space="preserve">Column 1, Starters in 2017-18, OfS-fundable, Dental hygiene (A), Long, PGT (UG fee); </v>
      </c>
      <c r="H17" t="str">
        <f t="shared" si="3"/>
        <v xml:space="preserve">Column 1, Starters in 2017-18, Non-fundable, Dental hygiene (A), Long, PGT (UG fee); </v>
      </c>
      <c r="I17" t="str">
        <f t="shared" si="3"/>
        <v xml:space="preserve">Column 1, Starters in 2018-19, OfS-fundable, Dental hygiene (A), Long, PGT (UG fee); </v>
      </c>
      <c r="J17" t="str">
        <f t="shared" si="3"/>
        <v xml:space="preserve">Column 1, Starters in 2018-19, Non-fundable, Dental hygiene (A), Long, PGT (UG fee); </v>
      </c>
      <c r="K17" t="str">
        <f t="shared" si="3"/>
        <v xml:space="preserve">Column 2, Starters in 2016-17, OfS-fundable, Dental hygiene (A), Long, PGT (UG fee); </v>
      </c>
      <c r="L17" t="str">
        <f t="shared" si="3"/>
        <v xml:space="preserve">Column 2, Starters in 2016-17, Non-fundable, Dental hygiene (A), Long, PGT (UG fee); </v>
      </c>
      <c r="M17" t="str">
        <f t="shared" si="3"/>
        <v xml:space="preserve">Column 2, Starters in 2017-18, OfS-fundable, Dental hygiene (A), Long, PGT (UG fee); </v>
      </c>
      <c r="N17" t="str">
        <f t="shared" si="3"/>
        <v xml:space="preserve">Column 2, Starters in 2017-18, Non-fundable, Dental hygiene (A), Long, PGT (UG fee); </v>
      </c>
      <c r="O17" t="str">
        <f t="shared" si="3"/>
        <v xml:space="preserve">Column 2, Starters in 2018-19, OfS-fundable, Dental hygiene (A), Long, PGT (UG fee); </v>
      </c>
      <c r="P17" t="str">
        <f t="shared" si="3"/>
        <v xml:space="preserve">Column 2, Starters in 2018-19, Non-fundable, Dental hygiene (A), Long, PGT (UG fee); </v>
      </c>
      <c r="Q17" t="str">
        <f t="shared" si="3"/>
        <v xml:space="preserve">Column 3, Starters in 2016-17, OfS-fundable, Dental hygiene (A), Long, PGT (UG fee); </v>
      </c>
      <c r="R17" t="str">
        <f t="shared" si="3"/>
        <v xml:space="preserve">Column 3, Starters in 2016-17, Non-fundable, Dental hygiene (A), Long, PGT (UG fee); </v>
      </c>
      <c r="S17" t="str">
        <f t="shared" si="3"/>
        <v xml:space="preserve">Column 3, Starters in 2017-18, OfS-fundable, Dental hygiene (A), Long, PGT (UG fee); </v>
      </c>
      <c r="T17" t="str">
        <f t="shared" si="3"/>
        <v xml:space="preserve">Column 3, Starters in 2017-18, Non-fundable, Dental hygiene (A), Long, PGT (UG fee); </v>
      </c>
      <c r="U17" t="str">
        <f t="shared" si="3"/>
        <v xml:space="preserve">Column 3, Starters in 2018-19, OfS-fundable, Dental hygiene (A), Long, PGT (UG fee); </v>
      </c>
      <c r="V17" t="str">
        <f t="shared" si="3"/>
        <v xml:space="preserve">Column 3, Starters in 2018-19, Non-fundable, Dental hygiene (A), Long, PGT (UG fee); </v>
      </c>
      <c r="W17" t="str">
        <f t="shared" si="3"/>
        <v xml:space="preserve">Column 4, Starters in 2016-17, OfS-fundable, Dental hygiene (A), Long, PGT (UG fee); </v>
      </c>
      <c r="X17" t="str">
        <f t="shared" si="3"/>
        <v xml:space="preserve">Column 4, Starters in 2016-17, Non-fundable, Dental hygiene (A), Long, PGT (UG fee); </v>
      </c>
      <c r="Y17" t="str">
        <f t="shared" si="3"/>
        <v xml:space="preserve">Column 4, Starters in 2017-18, OfS-fundable, Dental hygiene (A), Long, PGT (UG fee); </v>
      </c>
      <c r="Z17" t="str">
        <f t="shared" si="3"/>
        <v xml:space="preserve">Column 4, Starters in 2017-18, Non-fundable, Dental hygiene (A), Long, PGT (UG fee); </v>
      </c>
      <c r="AA17" t="str">
        <f t="shared" si="3"/>
        <v xml:space="preserve">Column 4, Starters in 2018-19, OfS-fundable, Dental hygiene (A), Long, PGT (UG fee); </v>
      </c>
      <c r="AB17" t="str">
        <f t="shared" si="3"/>
        <v xml:space="preserve">Column 4, Starters in 2018-19, Non-fundable, Dental hygiene (A), Long, PGT (UG fee); </v>
      </c>
      <c r="AC17" t="str">
        <f t="shared" si="3"/>
        <v xml:space="preserve">Column 4a, Starters in 2016-17, OfS-fundable, Dental hygiene (A), Long, PGT (UG fee); </v>
      </c>
      <c r="AD17" t="str">
        <f t="shared" si="3"/>
        <v xml:space="preserve">Column 4a, Starters in 2016-17, Non-fundable, Dental hygiene (A), Long, PGT (UG fee); </v>
      </c>
      <c r="AE17" t="str">
        <f t="shared" si="3"/>
        <v xml:space="preserve">Column 4a, Starters in 2017-18, OfS-fundable, Dental hygiene (A), Long, PGT (UG fee); </v>
      </c>
      <c r="AF17" t="str">
        <f t="shared" si="3"/>
        <v xml:space="preserve">Column 4a, Starters in 2017-18, Non-fundable, Dental hygiene (A), Long, PGT (UG fee); </v>
      </c>
      <c r="AG17" t="str">
        <f t="shared" si="3"/>
        <v xml:space="preserve">Column 4a, Starters in 2018-19, OfS-fundable, Dental hygiene (A), Long, PGT (UG fee); </v>
      </c>
      <c r="AH17" t="str">
        <f t="shared" si="3"/>
        <v xml:space="preserve">Column 4a, Starters in 2018-19, Non-fundable, Dental hygiene (A), Long, PGT (UG fee); </v>
      </c>
      <c r="AR17" s="726" t="str">
        <f>IF(AND($AR$3=1,'7a Health full-time'!P17&gt;0),Q17,"")</f>
        <v/>
      </c>
      <c r="AS17" s="727" t="str">
        <f>IF(AND($AR$3=1,'7a Health full-time'!Q17&gt;0),R17,"")</f>
        <v/>
      </c>
      <c r="AT17" s="727" t="str">
        <f>IF(AND($AR$3=1,'7a Health full-time'!R17&gt;0),S17,"")</f>
        <v/>
      </c>
      <c r="AU17" s="727" t="str">
        <f>IF(AND($AR$3=1,'7a Health full-time'!S17&gt;0),T17,"")</f>
        <v/>
      </c>
      <c r="AV17" s="727" t="str">
        <f>IF(AND($AR$3=1,'7a Health full-time'!T17&gt;0),U17,"")</f>
        <v/>
      </c>
      <c r="AW17" s="846" t="str">
        <f>IF(AND($AR$3=1,'7a Health full-time'!U17&gt;0),V17,"")</f>
        <v/>
      </c>
      <c r="AY17" s="726" t="str">
        <f>IF(AND($AY$3=1,'7a Health full-time'!D17&lt;0),E17,"")</f>
        <v/>
      </c>
      <c r="AZ17" s="727" t="str">
        <f>IF(AND($AY$3=1,'7a Health full-time'!E17&lt;0),F17,"")</f>
        <v/>
      </c>
      <c r="BA17" s="727" t="str">
        <f>IF(AND($AY$3=1,'7a Health full-time'!F17&lt;0),G17,"")</f>
        <v/>
      </c>
      <c r="BB17" s="727" t="str">
        <f>IF(AND($AY$3=1,'7a Health full-time'!G17&lt;0),H17,"")</f>
        <v/>
      </c>
      <c r="BC17" s="727" t="str">
        <f>IF(AND($AY$3=1,'7a Health full-time'!H17&lt;0),I17,"")</f>
        <v/>
      </c>
      <c r="BD17" s="846" t="str">
        <f>IF(AND($AY$3=1,'7a Health full-time'!I17&lt;0),J17,"")</f>
        <v/>
      </c>
      <c r="BE17" s="726" t="str">
        <f>IF(AND($AY$3=1,'7a Health full-time'!J17&lt;0),K17,"")</f>
        <v/>
      </c>
      <c r="BF17" s="727" t="str">
        <f>IF(AND($AY$3=1,'7a Health full-time'!K17&lt;0),L17,"")</f>
        <v/>
      </c>
      <c r="BG17" s="727" t="str">
        <f>IF(AND($AY$3=1,'7a Health full-time'!L17&lt;0),M17,"")</f>
        <v/>
      </c>
      <c r="BH17" s="727" t="str">
        <f>IF(AND($AY$3=1,'7a Health full-time'!M17&lt;0),N17,"")</f>
        <v/>
      </c>
      <c r="BI17" s="727" t="str">
        <f>IF(AND($AY$3=1,'7a Health full-time'!N17&lt;0),O17,"")</f>
        <v/>
      </c>
      <c r="BJ17" s="846" t="str">
        <f>IF(AND($AY$3=1,'7a Health full-time'!O17&lt;0),P17,"")</f>
        <v/>
      </c>
      <c r="BK17" s="726" t="str">
        <f>IF(AND($AY$3=1,'7a Health full-time'!V17&lt;0),W17,"")</f>
        <v/>
      </c>
      <c r="BL17" s="727" t="str">
        <f>IF(AND($AY$3=1,'7a Health full-time'!W17&lt;0),X17,"")</f>
        <v/>
      </c>
      <c r="BM17" s="727" t="str">
        <f>IF(AND($AY$3=1,'7a Health full-time'!X17&lt;0),Y17,"")</f>
        <v/>
      </c>
      <c r="BN17" s="727" t="str">
        <f>IF(AND($AY$3=1,'7a Health full-time'!Y17&lt;0),Z17,"")</f>
        <v/>
      </c>
      <c r="BO17" s="727" t="str">
        <f>IF(AND($AY$3=1,'7a Health full-time'!Z17&lt;0),AA17,"")</f>
        <v/>
      </c>
      <c r="BP17" s="846" t="str">
        <f>IF(AND($AY$3=1,'7a Health full-time'!AA17&lt;0),AB17,"")</f>
        <v/>
      </c>
      <c r="BQ17" s="910"/>
      <c r="BR17" s="919"/>
      <c r="BS17" s="919"/>
      <c r="BT17" s="919"/>
      <c r="BU17" s="919"/>
      <c r="BV17" s="911"/>
      <c r="BX17" s="726" t="str">
        <f>IF(AND($BX$3=1,TRUNC('7a Health full-time'!D17)&lt;&gt;'7a Health full-time'!D17),E17,"")</f>
        <v/>
      </c>
      <c r="BY17" s="727" t="str">
        <f>IF(AND($BX$3=1,TRUNC('7a Health full-time'!E17)&lt;&gt;'7a Health full-time'!E17),F17,"")</f>
        <v/>
      </c>
      <c r="BZ17" s="727" t="str">
        <f>IF(AND($BX$3=1,TRUNC('7a Health full-time'!F17)&lt;&gt;'7a Health full-time'!F17),G17,"")</f>
        <v/>
      </c>
      <c r="CA17" s="727" t="str">
        <f>IF(AND($BX$3=1,TRUNC('7a Health full-time'!G17)&lt;&gt;'7a Health full-time'!G17),H17,"")</f>
        <v/>
      </c>
      <c r="CB17" s="727" t="str">
        <f>IF(AND($BX$3=1,TRUNC('7a Health full-time'!H17)&lt;&gt;'7a Health full-time'!H17),I17,"")</f>
        <v/>
      </c>
      <c r="CC17" s="846" t="str">
        <f>IF(AND($BX$3=1,TRUNC('7a Health full-time'!I17)&lt;&gt;'7a Health full-time'!I17),J17,"")</f>
        <v/>
      </c>
      <c r="CD17" s="726" t="str">
        <f>IF(AND($BX$3=1,TRUNC('7a Health full-time'!J17)&lt;&gt;'7a Health full-time'!J17),K17,"")</f>
        <v/>
      </c>
      <c r="CE17" s="727" t="str">
        <f>IF(AND($BX$3=1,TRUNC('7a Health full-time'!K17)&lt;&gt;'7a Health full-time'!K17),L17,"")</f>
        <v/>
      </c>
      <c r="CF17" s="727" t="str">
        <f>IF(AND($BX$3=1,TRUNC('7a Health full-time'!L17)&lt;&gt;'7a Health full-time'!L17),M17,"")</f>
        <v/>
      </c>
      <c r="CG17" s="727" t="str">
        <f>IF(AND($BX$3=1,TRUNC('7a Health full-time'!M17)&lt;&gt;'7a Health full-time'!M17),N17,"")</f>
        <v/>
      </c>
      <c r="CH17" s="727" t="str">
        <f>IF(AND($BX$3=1,TRUNC('7a Health full-time'!N17)&lt;&gt;'7a Health full-time'!N17),O17,"")</f>
        <v/>
      </c>
      <c r="CI17" s="846" t="str">
        <f>IF(AND($BX$3=1,TRUNC('7a Health full-time'!O17)&lt;&gt;'7a Health full-time'!O17),P17,"")</f>
        <v/>
      </c>
      <c r="CJ17" s="726" t="str">
        <f>IF(AND($BX$3=1,TRUNC('7a Health full-time'!P17)&lt;&gt;'7a Health full-time'!P17),Q17,"")</f>
        <v/>
      </c>
      <c r="CK17" s="727" t="str">
        <f>IF(AND($BX$3=1,TRUNC('7a Health full-time'!Q17)&lt;&gt;'7a Health full-time'!Q17),R17,"")</f>
        <v/>
      </c>
      <c r="CL17" s="727" t="str">
        <f>IF(AND($BX$3=1,TRUNC('7a Health full-time'!R17)&lt;&gt;'7a Health full-time'!R17),S17,"")</f>
        <v/>
      </c>
      <c r="CM17" s="727" t="str">
        <f>IF(AND($BX$3=1,TRUNC('7a Health full-time'!S17)&lt;&gt;'7a Health full-time'!S17),T17,"")</f>
        <v/>
      </c>
      <c r="CN17" s="727" t="str">
        <f>IF(AND($BX$3=1,TRUNC('7a Health full-time'!T17)&lt;&gt;'7a Health full-time'!T17),U17,"")</f>
        <v/>
      </c>
      <c r="CO17" s="846" t="str">
        <f>IF(AND($BX$3=1,TRUNC('7a Health full-time'!U17)&lt;&gt;'7a Health full-time'!U17),V17,"")</f>
        <v/>
      </c>
      <c r="DV17" s="726" t="str">
        <f>IF(AND($DV$3=1,ROUND('7a Health full-time'!AB17,2)&lt;&gt;'7a Health full-time'!AB17),AC17,"")</f>
        <v/>
      </c>
      <c r="DW17" s="727" t="str">
        <f>IF(AND($DV$3=1,ROUND('7a Health full-time'!AC17,2)&lt;&gt;'7a Health full-time'!AC17),AD17,"")</f>
        <v/>
      </c>
      <c r="DX17" s="727" t="str">
        <f>IF(AND($DV$3=1,ROUND('7a Health full-time'!AD17,2)&lt;&gt;'7a Health full-time'!AD17),AE17,"")</f>
        <v/>
      </c>
      <c r="DY17" s="727" t="str">
        <f>IF(AND($DV$3=1,ROUND('7a Health full-time'!AE17,2)&lt;&gt;'7a Health full-time'!AE17),AF17,"")</f>
        <v/>
      </c>
      <c r="DZ17" s="727" t="str">
        <f>IF(AND($DV$3=1,ROUND('7a Health full-time'!AF17,2)&lt;&gt;'7a Health full-time'!AF17),AG17,"")</f>
        <v/>
      </c>
      <c r="EA17" s="846" t="str">
        <f>IF(AND($DV$3=1,ROUND('7a Health full-time'!AG17,2)&lt;&gt;'7a Health full-time'!AG17),AH17,"")</f>
        <v/>
      </c>
      <c r="EC17" s="726" t="str">
        <f>IF(AND($EC$3=1,'7a Health full-time'!AB17&gt;'7a Health full-time'!V17),AC17,"")</f>
        <v/>
      </c>
      <c r="ED17" s="727" t="str">
        <f>IF(AND($EC$3=1,'7a Health full-time'!AC17&gt;'7a Health full-time'!W17),AD17,"")</f>
        <v/>
      </c>
      <c r="EE17" s="727" t="str">
        <f>IF(AND($EC$3=1,'7a Health full-time'!AD17&gt;'7a Health full-time'!X17),AE17,"")</f>
        <v/>
      </c>
      <c r="EF17" s="727" t="str">
        <f>IF(AND($EC$3=1,'7a Health full-time'!AE17&gt;'7a Health full-time'!Y17),AF17,"")</f>
        <v/>
      </c>
      <c r="EG17" s="727" t="str">
        <f>IF(AND($EC$3=1,'7a Health full-time'!AF17&gt;'7a Health full-time'!Z17),AG17,"")</f>
        <v/>
      </c>
      <c r="EH17" s="846" t="str">
        <f>IF(AND($EC$3=1,'7a Health full-time'!AG17&gt;'7a Health full-time'!AA17),AH17,"")</f>
        <v/>
      </c>
      <c r="EJ17" s="726" t="str">
        <f>IF(AND($EJ$3=1,'7a Health full-time'!V17&lt;&gt;0),IF(('7a Health full-time'!AB17/'7a Health full-time'!V17)&lt;0.03,AC17,""),"")</f>
        <v/>
      </c>
      <c r="EK17" s="727" t="str">
        <f>IF(AND($EJ$3=1,'7a Health full-time'!W17&lt;&gt;0),IF(('7a Health full-time'!AC17/'7a Health full-time'!W17)&lt;0.03,AD17,""),"")</f>
        <v/>
      </c>
      <c r="EL17" s="727" t="str">
        <f>IF(AND($EJ$3=1,'7a Health full-time'!X17&lt;&gt;0),IF(('7a Health full-time'!AD17/'7a Health full-time'!X17)&lt;0.03,AE17,""),"")</f>
        <v/>
      </c>
      <c r="EM17" s="727" t="str">
        <f>IF(AND($EJ$3=1,'7a Health full-time'!Y17&lt;&gt;0),IF(('7a Health full-time'!AE17/'7a Health full-time'!Y17)&lt;0.03,AF17,""),"")</f>
        <v/>
      </c>
      <c r="EN17" s="727" t="str">
        <f>IF(AND($EJ$3=1,'7a Health full-time'!Z17&lt;&gt;0),IF(('7a Health full-time'!AF17/'7a Health full-time'!Z17)&lt;0.03,AG17,""),"")</f>
        <v/>
      </c>
      <c r="EO17" s="846" t="str">
        <f>IF(AND($EJ$3=1,'7a Health full-time'!AA17&lt;&gt;0),IF(('7a Health full-time'!AG17/'7a Health full-time'!AA17)&lt;0.03,AH17,""),"")</f>
        <v/>
      </c>
      <c r="EQ17" s="726" t="str">
        <f>IF(AND($EQ$3=1,'7a Health full-time'!P17=0,SUM('7a Health full-time'!D17,'7a Health full-time'!J17)&gt;$ET$13),Q17,"")</f>
        <v/>
      </c>
      <c r="ER17" s="727" t="str">
        <f>IF(AND($EQ$3=1,'7a Health full-time'!Q17=0,SUM('7a Health full-time'!E17,'7a Health full-time'!K17)&gt;$ET$13),R17,"")</f>
        <v/>
      </c>
      <c r="ES17" s="727" t="str">
        <f>IF(AND($EQ$3=1,'7a Health full-time'!R17=0,SUM('7a Health full-time'!F17,'7a Health full-time'!L17)&gt;$ET$13),S17,"")</f>
        <v/>
      </c>
      <c r="ET17" s="727" t="str">
        <f>IF(AND($EQ$3=1,'7a Health full-time'!S17=0,SUM('7a Health full-time'!G17,'7a Health full-time'!M17)&gt;$ET$13),T17,"")</f>
        <v/>
      </c>
      <c r="EU17" s="727" t="str">
        <f>IF(AND($EQ$3=1,'7a Health full-time'!T17=0,SUM('7a Health full-time'!H17,'7a Health full-time'!N17)&gt;$ET$13),U17,"")</f>
        <v/>
      </c>
      <c r="EV17" s="846" t="str">
        <f>IF(AND($EQ$3=1,'7a Health full-time'!U17=0,SUM('7a Health full-time'!I17,'7a Health full-time'!O17)&gt;$ET$13),V17,"")</f>
        <v/>
      </c>
      <c r="EX17" s="726" t="str">
        <f>IF(AND($EX$3=1,SUM('7a Health full-time'!D17,'7a Health full-time'!J17)&gt;0,ABS('7a Health full-time'!P17)=SUM('7a Health full-time'!D17,'7a Health full-time'!J17)),Q17,"")</f>
        <v/>
      </c>
      <c r="EY17" s="727" t="str">
        <f>IF(AND($EX$3=1,SUM('7a Health full-time'!E17,'7a Health full-time'!K17)&gt;0,ABS('7a Health full-time'!Q17)=SUM('7a Health full-time'!E17,'7a Health full-time'!K17)),R17,"")</f>
        <v/>
      </c>
      <c r="EZ17" s="727" t="str">
        <f>IF(AND($EX$3=1,SUM('7a Health full-time'!F17,'7a Health full-time'!L17)&gt;0,ABS('7a Health full-time'!R17)=SUM('7a Health full-time'!F17,'7a Health full-time'!L17)),S17,"")</f>
        <v/>
      </c>
      <c r="FA17" s="727" t="str">
        <f>IF(AND($EX$3=1,SUM('7a Health full-time'!G17,'7a Health full-time'!M17)&gt;0,ABS('7a Health full-time'!S17)=SUM('7a Health full-time'!G17,'7a Health full-time'!M17)),T17,"")</f>
        <v/>
      </c>
      <c r="FB17" s="727" t="str">
        <f>IF(AND($EX$3=1,SUM('7a Health full-time'!H17,'7a Health full-time'!N17)&gt;0,ABS('7a Health full-time'!T17)=SUM('7a Health full-time'!H17,'7a Health full-time'!N17)),U17,"")</f>
        <v/>
      </c>
      <c r="FC17" s="846" t="str">
        <f>IF(AND($EX$3=1,SUM('7a Health full-time'!I17,'7a Health full-time'!O17)&gt;0,ABS('7a Health full-time'!U17)=SUM('7a Health full-time'!I17,'7a Health full-time'!O17)),V17,"")</f>
        <v/>
      </c>
      <c r="FR17" s="726" t="str">
        <f>IF(AND($FR$3=1,'7a Health full-time'!V17&lt;&gt;0),IF(('7a Health full-time'!AB17/'7a Health full-time'!V17)&lt;0.25,AC17,""),"")</f>
        <v/>
      </c>
      <c r="FS17" s="727" t="str">
        <f>IF(AND($FR$3=1,'7a Health full-time'!W17&lt;&gt;0),IF(('7a Health full-time'!AC17/'7a Health full-time'!W17)&lt;0.25,AD17,""),"")</f>
        <v/>
      </c>
      <c r="FT17" s="727" t="str">
        <f>IF(AND($FR$3=1,'7a Health full-time'!X17&lt;&gt;0),IF(('7a Health full-time'!AD17/'7a Health full-time'!X17)&lt;0.25,AE17,""),"")</f>
        <v/>
      </c>
      <c r="FU17" s="727" t="str">
        <f>IF(AND($FR$3=1,'7a Health full-time'!Y17&lt;&gt;0),IF(('7a Health full-time'!AE17/'7a Health full-time'!Y17)&lt;0.25,AF17,""),"")</f>
        <v/>
      </c>
      <c r="FV17" s="727" t="str">
        <f>IF(AND($FR$3=1,'7a Health full-time'!Z17&lt;&gt;0),IF(('7a Health full-time'!AF17/'7a Health full-time'!Z17)&lt;0.25,AG17,""),"")</f>
        <v/>
      </c>
      <c r="FW17" s="846" t="str">
        <f>IF(AND($FR$3=1,'7a Health full-time'!AA17&lt;&gt;0),IF(('7a Health full-time'!AG17/'7a Health full-time'!AA17)&lt;0.25,AH17,""),"")</f>
        <v/>
      </c>
      <c r="FY17" s="726" t="str">
        <f>IF(AND($FY$3=1,'7a Health full-time'!D17&gt;0),E17,"")</f>
        <v/>
      </c>
      <c r="FZ17" s="727" t="str">
        <f>IF(AND($FY$3=1,'7a Health full-time'!E17&gt;0),F17,"")</f>
        <v/>
      </c>
      <c r="GA17" s="727" t="str">
        <f>IF(AND($FY$3=1,'7a Health full-time'!F17&gt;0),G17,"")</f>
        <v/>
      </c>
      <c r="GB17" s="727" t="str">
        <f>IF(AND($FY$3=1,'7a Health full-time'!G17&gt;0),H17,"")</f>
        <v/>
      </c>
      <c r="GC17" s="727" t="str">
        <f>IF(AND($FY$3=1,'7a Health full-time'!H17&gt;0),I17,"")</f>
        <v/>
      </c>
      <c r="GD17" s="846" t="str">
        <f>IF(AND($FY$3=1,'7a Health full-time'!I17&gt;0),J17,"")</f>
        <v/>
      </c>
      <c r="GE17" s="727" t="str">
        <f>IF(AND($FY$3=1,'7a Health full-time'!J17&gt;0),K17,"")</f>
        <v/>
      </c>
      <c r="GF17" s="727" t="str">
        <f>IF(AND($FY$3=1,'7a Health full-time'!K17&gt;0),L17,"")</f>
        <v/>
      </c>
      <c r="GG17" s="727" t="str">
        <f>IF(AND($FY$3=1,'7a Health full-time'!L17&gt;0),M17,"")</f>
        <v/>
      </c>
      <c r="GH17" s="727" t="str">
        <f>IF(AND($FY$3=1,'7a Health full-time'!M17&gt;0),N17,"")</f>
        <v/>
      </c>
      <c r="GI17" s="727" t="str">
        <f>IF(AND($FY$3=1,'7a Health full-time'!N17&gt;0),O17,"")</f>
        <v/>
      </c>
      <c r="GJ17" s="846" t="str">
        <f>IF(AND($FY$3=1,'7a Health full-time'!O17&gt;0),P17,"")</f>
        <v/>
      </c>
      <c r="GL17" s="60"/>
      <c r="GM17" s="61" t="s">
        <v>19</v>
      </c>
      <c r="GN17" s="60" t="s">
        <v>314</v>
      </c>
      <c r="GO17" s="884" t="str">
        <f>$CS$95</f>
        <v/>
      </c>
      <c r="GP17" s="57" t="str">
        <f>$CT$95</f>
        <v/>
      </c>
      <c r="GQ17" s="53" t="str">
        <f>$CS$95</f>
        <v/>
      </c>
      <c r="GR17" s="42" t="str">
        <f>$CT$95</f>
        <v/>
      </c>
      <c r="GS17" s="53" t="str">
        <f>$CS$95</f>
        <v/>
      </c>
      <c r="GT17" s="874" t="str">
        <f>$CT$95</f>
        <v/>
      </c>
      <c r="GU17" s="221" t="str">
        <f>$CY$95</f>
        <v/>
      </c>
      <c r="GV17" s="42" t="str">
        <f>$CZ$95</f>
        <v/>
      </c>
      <c r="GW17" s="53" t="str">
        <f>$CY$95</f>
        <v/>
      </c>
      <c r="GX17" s="42" t="str">
        <f>$CZ$95</f>
        <v/>
      </c>
      <c r="GY17" s="53" t="str">
        <f>$CY$95</f>
        <v/>
      </c>
      <c r="GZ17" s="874" t="str">
        <f>$CZ$95</f>
        <v/>
      </c>
      <c r="HA17" s="221" t="str">
        <f>$DE$95</f>
        <v/>
      </c>
      <c r="HB17" s="42" t="str">
        <f>$DF$95</f>
        <v/>
      </c>
      <c r="HC17" s="53" t="str">
        <f>$DE$95</f>
        <v/>
      </c>
      <c r="HD17" s="42" t="str">
        <f>$DF$95</f>
        <v/>
      </c>
      <c r="HE17" s="53" t="str">
        <f>$DE$95</f>
        <v/>
      </c>
      <c r="HF17" s="874" t="str">
        <f>$DF$95</f>
        <v/>
      </c>
      <c r="HG17" s="221" t="str">
        <f>$DK$95</f>
        <v/>
      </c>
      <c r="HH17" s="42" t="str">
        <f>$DL$95</f>
        <v/>
      </c>
      <c r="HI17" s="53" t="str">
        <f>$DK$95</f>
        <v/>
      </c>
      <c r="HJ17" s="42" t="str">
        <f>$DL$95</f>
        <v/>
      </c>
      <c r="HK17" s="53" t="str">
        <f>$DK$95</f>
        <v/>
      </c>
      <c r="HL17" s="874" t="str">
        <f>$DL$95</f>
        <v/>
      </c>
      <c r="HM17" s="927"/>
      <c r="HN17" s="911"/>
      <c r="HO17" s="910"/>
      <c r="HP17" s="911"/>
      <c r="HQ17" s="910"/>
      <c r="HR17" s="928"/>
    </row>
    <row r="18" spans="1:226" x14ac:dyDescent="0.25">
      <c r="A18" s="18" t="str">
        <f>'7a Health full-time'!A18</f>
        <v>Dental therapy (A)</v>
      </c>
      <c r="B18" t="s">
        <v>13</v>
      </c>
      <c r="C18" s="18" t="str">
        <f>'7a Health full-time'!C18</f>
        <v>UG</v>
      </c>
      <c r="D18" t="str">
        <f t="shared" si="4"/>
        <v>Dental therapy (A), Standard, UG</v>
      </c>
      <c r="E18" t="str">
        <f t="shared" si="5"/>
        <v xml:space="preserve">Column 1, Starters in 2016-17, OfS-fundable, Dental therapy (A), Standard, UG; </v>
      </c>
      <c r="F18" t="str">
        <f t="shared" si="3"/>
        <v xml:space="preserve">Column 1, Starters in 2016-17, Non-fundable, Dental therapy (A), Standard, UG; </v>
      </c>
      <c r="G18" t="str">
        <f t="shared" si="3"/>
        <v xml:space="preserve">Column 1, Starters in 2017-18, OfS-fundable, Dental therapy (A), Standard, UG; </v>
      </c>
      <c r="H18" t="str">
        <f t="shared" si="3"/>
        <v xml:space="preserve">Column 1, Starters in 2017-18, Non-fundable, Dental therapy (A), Standard, UG; </v>
      </c>
      <c r="I18" t="str">
        <f t="shared" si="3"/>
        <v xml:space="preserve">Column 1, Starters in 2018-19, OfS-fundable, Dental therapy (A), Standard, UG; </v>
      </c>
      <c r="J18" t="str">
        <f t="shared" si="3"/>
        <v xml:space="preserve">Column 1, Starters in 2018-19, Non-fundable, Dental therapy (A), Standard, UG; </v>
      </c>
      <c r="K18" t="str">
        <f t="shared" si="3"/>
        <v xml:space="preserve">Column 2, Starters in 2016-17, OfS-fundable, Dental therapy (A), Standard, UG; </v>
      </c>
      <c r="L18" t="str">
        <f t="shared" si="3"/>
        <v xml:space="preserve">Column 2, Starters in 2016-17, Non-fundable, Dental therapy (A), Standard, UG; </v>
      </c>
      <c r="M18" t="str">
        <f t="shared" si="3"/>
        <v xml:space="preserve">Column 2, Starters in 2017-18, OfS-fundable, Dental therapy (A), Standard, UG; </v>
      </c>
      <c r="N18" t="str">
        <f t="shared" si="3"/>
        <v xml:space="preserve">Column 2, Starters in 2017-18, Non-fundable, Dental therapy (A), Standard, UG; </v>
      </c>
      <c r="O18" t="str">
        <f t="shared" si="3"/>
        <v xml:space="preserve">Column 2, Starters in 2018-19, OfS-fundable, Dental therapy (A), Standard, UG; </v>
      </c>
      <c r="P18" t="str">
        <f t="shared" si="3"/>
        <v xml:space="preserve">Column 2, Starters in 2018-19, Non-fundable, Dental therapy (A), Standard, UG; </v>
      </c>
      <c r="Q18" t="str">
        <f t="shared" si="3"/>
        <v xml:space="preserve">Column 3, Starters in 2016-17, OfS-fundable, Dental therapy (A), Standard, UG; </v>
      </c>
      <c r="R18" t="str">
        <f t="shared" si="3"/>
        <v xml:space="preserve">Column 3, Starters in 2016-17, Non-fundable, Dental therapy (A), Standard, UG; </v>
      </c>
      <c r="S18" t="str">
        <f t="shared" si="3"/>
        <v xml:space="preserve">Column 3, Starters in 2017-18, OfS-fundable, Dental therapy (A), Standard, UG; </v>
      </c>
      <c r="T18" t="str">
        <f t="shared" si="3"/>
        <v xml:space="preserve">Column 3, Starters in 2017-18, Non-fundable, Dental therapy (A), Standard, UG; </v>
      </c>
      <c r="U18" t="str">
        <f t="shared" si="3"/>
        <v xml:space="preserve">Column 3, Starters in 2018-19, OfS-fundable, Dental therapy (A), Standard, UG; </v>
      </c>
      <c r="V18" t="str">
        <f t="shared" si="3"/>
        <v xml:space="preserve">Column 3, Starters in 2018-19, Non-fundable, Dental therapy (A), Standard, UG; </v>
      </c>
      <c r="W18" t="str">
        <f t="shared" si="3"/>
        <v xml:space="preserve">Column 4, Starters in 2016-17, OfS-fundable, Dental therapy (A), Standard, UG; </v>
      </c>
      <c r="X18" t="str">
        <f t="shared" si="3"/>
        <v xml:space="preserve">Column 4, Starters in 2016-17, Non-fundable, Dental therapy (A), Standard, UG; </v>
      </c>
      <c r="Y18" t="str">
        <f t="shared" si="3"/>
        <v xml:space="preserve">Column 4, Starters in 2017-18, OfS-fundable, Dental therapy (A), Standard, UG; </v>
      </c>
      <c r="Z18" t="str">
        <f t="shared" si="3"/>
        <v xml:space="preserve">Column 4, Starters in 2017-18, Non-fundable, Dental therapy (A), Standard, UG; </v>
      </c>
      <c r="AA18" t="str">
        <f t="shared" si="3"/>
        <v xml:space="preserve">Column 4, Starters in 2018-19, OfS-fundable, Dental therapy (A), Standard, UG; </v>
      </c>
      <c r="AB18" t="str">
        <f t="shared" si="3"/>
        <v xml:space="preserve">Column 4, Starters in 2018-19, Non-fundable, Dental therapy (A), Standard, UG; </v>
      </c>
      <c r="AC18" t="str">
        <f t="shared" si="3"/>
        <v xml:space="preserve">Column 4a, Starters in 2016-17, OfS-fundable, Dental therapy (A), Standard, UG; </v>
      </c>
      <c r="AD18" t="str">
        <f t="shared" si="3"/>
        <v xml:space="preserve">Column 4a, Starters in 2016-17, Non-fundable, Dental therapy (A), Standard, UG; </v>
      </c>
      <c r="AE18" t="str">
        <f t="shared" si="3"/>
        <v xml:space="preserve">Column 4a, Starters in 2017-18, OfS-fundable, Dental therapy (A), Standard, UG; </v>
      </c>
      <c r="AF18" t="str">
        <f t="shared" si="3"/>
        <v xml:space="preserve">Column 4a, Starters in 2017-18, Non-fundable, Dental therapy (A), Standard, UG; </v>
      </c>
      <c r="AG18" t="str">
        <f t="shared" si="3"/>
        <v xml:space="preserve">Column 4a, Starters in 2018-19, OfS-fundable, Dental therapy (A), Standard, UG; </v>
      </c>
      <c r="AH18" t="str">
        <f t="shared" si="3"/>
        <v xml:space="preserve">Column 4a, Starters in 2018-19, Non-fundable, Dental therapy (A), Standard, UG; </v>
      </c>
      <c r="AR18" s="840" t="str">
        <f>IF(AND($AR$3=1,'7a Health full-time'!P18&gt;0),Q18,"")</f>
        <v/>
      </c>
      <c r="AS18" s="841" t="str">
        <f>IF(AND($AR$3=1,'7a Health full-time'!Q18&gt;0),R18,"")</f>
        <v/>
      </c>
      <c r="AT18" s="841" t="str">
        <f>IF(AND($AR$3=1,'7a Health full-time'!R18&gt;0),S18,"")</f>
        <v/>
      </c>
      <c r="AU18" s="841" t="str">
        <f>IF(AND($AR$3=1,'7a Health full-time'!S18&gt;0),T18,"")</f>
        <v/>
      </c>
      <c r="AV18" s="841" t="str">
        <f>IF(AND($AR$3=1,'7a Health full-time'!T18&gt;0),U18,"")</f>
        <v/>
      </c>
      <c r="AW18" s="842" t="str">
        <f>IF(AND($AR$3=1,'7a Health full-time'!U18&gt;0),V18,"")</f>
        <v/>
      </c>
      <c r="AY18" s="840" t="str">
        <f>IF(AND($AY$3=1,'7a Health full-time'!D18&lt;0),E18,"")</f>
        <v/>
      </c>
      <c r="AZ18" s="841" t="str">
        <f>IF(AND($AY$3=1,'7a Health full-time'!E18&lt;0),F18,"")</f>
        <v/>
      </c>
      <c r="BA18" s="841" t="str">
        <f>IF(AND($AY$3=1,'7a Health full-time'!F18&lt;0),G18,"")</f>
        <v/>
      </c>
      <c r="BB18" s="841" t="str">
        <f>IF(AND($AY$3=1,'7a Health full-time'!G18&lt;0),H18,"")</f>
        <v/>
      </c>
      <c r="BC18" s="841" t="str">
        <f>IF(AND($AY$3=1,'7a Health full-time'!H18&lt;0),I18,"")</f>
        <v/>
      </c>
      <c r="BD18" s="842" t="str">
        <f>IF(AND($AY$3=1,'7a Health full-time'!I18&lt;0),J18,"")</f>
        <v/>
      </c>
      <c r="BE18" s="840" t="str">
        <f>IF(AND($AY$3=1,'7a Health full-time'!J18&lt;0),K18,"")</f>
        <v/>
      </c>
      <c r="BF18" s="841" t="str">
        <f>IF(AND($AY$3=1,'7a Health full-time'!K18&lt;0),L18,"")</f>
        <v/>
      </c>
      <c r="BG18" s="841" t="str">
        <f>IF(AND($AY$3=1,'7a Health full-time'!L18&lt;0),M18,"")</f>
        <v/>
      </c>
      <c r="BH18" s="841" t="str">
        <f>IF(AND($AY$3=1,'7a Health full-time'!M18&lt;0),N18,"")</f>
        <v/>
      </c>
      <c r="BI18" s="841" t="str">
        <f>IF(AND($AY$3=1,'7a Health full-time'!N18&lt;0),O18,"")</f>
        <v/>
      </c>
      <c r="BJ18" s="842" t="str">
        <f>IF(AND($AY$3=1,'7a Health full-time'!O18&lt;0),P18,"")</f>
        <v/>
      </c>
      <c r="BK18" s="840" t="str">
        <f>IF(AND($AY$3=1,'7a Health full-time'!V18&lt;0),W18,"")</f>
        <v/>
      </c>
      <c r="BL18" s="841" t="str">
        <f>IF(AND($AY$3=1,'7a Health full-time'!W18&lt;0),X18,"")</f>
        <v/>
      </c>
      <c r="BM18" s="841" t="str">
        <f>IF(AND($AY$3=1,'7a Health full-time'!X18&lt;0),Y18,"")</f>
        <v/>
      </c>
      <c r="BN18" s="841" t="str">
        <f>IF(AND($AY$3=1,'7a Health full-time'!Y18&lt;0),Z18,"")</f>
        <v/>
      </c>
      <c r="BO18" s="841" t="str">
        <f>IF(AND($AY$3=1,'7a Health full-time'!Z18&lt;0),AA18,"")</f>
        <v/>
      </c>
      <c r="BP18" s="842" t="str">
        <f>IF(AND($AY$3=1,'7a Health full-time'!AA18&lt;0),AB18,"")</f>
        <v/>
      </c>
      <c r="BQ18" s="906"/>
      <c r="BR18" s="915"/>
      <c r="BS18" s="915"/>
      <c r="BT18" s="915"/>
      <c r="BU18" s="915"/>
      <c r="BV18" s="907"/>
      <c r="BX18" s="840" t="str">
        <f>IF(AND($BX$3=1,TRUNC('7a Health full-time'!D18)&lt;&gt;'7a Health full-time'!D18),E18,"")</f>
        <v/>
      </c>
      <c r="BY18" s="841" t="str">
        <f>IF(AND($BX$3=1,TRUNC('7a Health full-time'!E18)&lt;&gt;'7a Health full-time'!E18),F18,"")</f>
        <v/>
      </c>
      <c r="BZ18" s="841" t="str">
        <f>IF(AND($BX$3=1,TRUNC('7a Health full-time'!F18)&lt;&gt;'7a Health full-time'!F18),G18,"")</f>
        <v/>
      </c>
      <c r="CA18" s="841" t="str">
        <f>IF(AND($BX$3=1,TRUNC('7a Health full-time'!G18)&lt;&gt;'7a Health full-time'!G18),H18,"")</f>
        <v/>
      </c>
      <c r="CB18" s="841" t="str">
        <f>IF(AND($BX$3=1,TRUNC('7a Health full-time'!H18)&lt;&gt;'7a Health full-time'!H18),I18,"")</f>
        <v/>
      </c>
      <c r="CC18" s="842" t="str">
        <f>IF(AND($BX$3=1,TRUNC('7a Health full-time'!I18)&lt;&gt;'7a Health full-time'!I18),J18,"")</f>
        <v/>
      </c>
      <c r="CD18" s="840" t="str">
        <f>IF(AND($BX$3=1,TRUNC('7a Health full-time'!J18)&lt;&gt;'7a Health full-time'!J18),K18,"")</f>
        <v/>
      </c>
      <c r="CE18" s="841" t="str">
        <f>IF(AND($BX$3=1,TRUNC('7a Health full-time'!K18)&lt;&gt;'7a Health full-time'!K18),L18,"")</f>
        <v/>
      </c>
      <c r="CF18" s="841" t="str">
        <f>IF(AND($BX$3=1,TRUNC('7a Health full-time'!L18)&lt;&gt;'7a Health full-time'!L18),M18,"")</f>
        <v/>
      </c>
      <c r="CG18" s="841" t="str">
        <f>IF(AND($BX$3=1,TRUNC('7a Health full-time'!M18)&lt;&gt;'7a Health full-time'!M18),N18,"")</f>
        <v/>
      </c>
      <c r="CH18" s="841" t="str">
        <f>IF(AND($BX$3=1,TRUNC('7a Health full-time'!N18)&lt;&gt;'7a Health full-time'!N18),O18,"")</f>
        <v/>
      </c>
      <c r="CI18" s="842" t="str">
        <f>IF(AND($BX$3=1,TRUNC('7a Health full-time'!O18)&lt;&gt;'7a Health full-time'!O18),P18,"")</f>
        <v/>
      </c>
      <c r="CJ18" s="840" t="str">
        <f>IF(AND($BX$3=1,TRUNC('7a Health full-time'!P18)&lt;&gt;'7a Health full-time'!P18),Q18,"")</f>
        <v/>
      </c>
      <c r="CK18" s="841" t="str">
        <f>IF(AND($BX$3=1,TRUNC('7a Health full-time'!Q18)&lt;&gt;'7a Health full-time'!Q18),R18,"")</f>
        <v/>
      </c>
      <c r="CL18" s="841" t="str">
        <f>IF(AND($BX$3=1,TRUNC('7a Health full-time'!R18)&lt;&gt;'7a Health full-time'!R18),S18,"")</f>
        <v/>
      </c>
      <c r="CM18" s="841" t="str">
        <f>IF(AND($BX$3=1,TRUNC('7a Health full-time'!S18)&lt;&gt;'7a Health full-time'!S18),T18,"")</f>
        <v/>
      </c>
      <c r="CN18" s="841" t="str">
        <f>IF(AND($BX$3=1,TRUNC('7a Health full-time'!T18)&lt;&gt;'7a Health full-time'!T18),U18,"")</f>
        <v/>
      </c>
      <c r="CO18" s="842" t="str">
        <f>IF(AND($BX$3=1,TRUNC('7a Health full-time'!U18)&lt;&gt;'7a Health full-time'!U18),V18,"")</f>
        <v/>
      </c>
      <c r="DV18" s="840" t="str">
        <f>IF(AND($DV$3=1,ROUND('7a Health full-time'!AB18,2)&lt;&gt;'7a Health full-time'!AB18),AC18,"")</f>
        <v/>
      </c>
      <c r="DW18" s="841" t="str">
        <f>IF(AND($DV$3=1,ROUND('7a Health full-time'!AC18,2)&lt;&gt;'7a Health full-time'!AC18),AD18,"")</f>
        <v/>
      </c>
      <c r="DX18" s="841" t="str">
        <f>IF(AND($DV$3=1,ROUND('7a Health full-time'!AD18,2)&lt;&gt;'7a Health full-time'!AD18),AE18,"")</f>
        <v/>
      </c>
      <c r="DY18" s="841" t="str">
        <f>IF(AND($DV$3=1,ROUND('7a Health full-time'!AE18,2)&lt;&gt;'7a Health full-time'!AE18),AF18,"")</f>
        <v/>
      </c>
      <c r="DZ18" s="841" t="str">
        <f>IF(AND($DV$3=1,ROUND('7a Health full-time'!AF18,2)&lt;&gt;'7a Health full-time'!AF18),AG18,"")</f>
        <v/>
      </c>
      <c r="EA18" s="842" t="str">
        <f>IF(AND($DV$3=1,ROUND('7a Health full-time'!AG18,2)&lt;&gt;'7a Health full-time'!AG18),AH18,"")</f>
        <v/>
      </c>
      <c r="EC18" s="840" t="str">
        <f>IF(AND($EC$3=1,'7a Health full-time'!AB18&gt;'7a Health full-time'!V18),AC18,"")</f>
        <v/>
      </c>
      <c r="ED18" s="841" t="str">
        <f>IF(AND($EC$3=1,'7a Health full-time'!AC18&gt;'7a Health full-time'!W18),AD18,"")</f>
        <v/>
      </c>
      <c r="EE18" s="841" t="str">
        <f>IF(AND($EC$3=1,'7a Health full-time'!AD18&gt;'7a Health full-time'!X18),AE18,"")</f>
        <v/>
      </c>
      <c r="EF18" s="841" t="str">
        <f>IF(AND($EC$3=1,'7a Health full-time'!AE18&gt;'7a Health full-time'!Y18),AF18,"")</f>
        <v/>
      </c>
      <c r="EG18" s="841" t="str">
        <f>IF(AND($EC$3=1,'7a Health full-time'!AF18&gt;'7a Health full-time'!Z18),AG18,"")</f>
        <v/>
      </c>
      <c r="EH18" s="842" t="str">
        <f>IF(AND($EC$3=1,'7a Health full-time'!AG18&gt;'7a Health full-time'!AA18),AH18,"")</f>
        <v/>
      </c>
      <c r="EJ18" s="840" t="str">
        <f>IF(AND($EJ$3=1,'7a Health full-time'!V18&lt;&gt;0),IF(('7a Health full-time'!AB18/'7a Health full-time'!V18)&lt;0.03,AC18,""),"")</f>
        <v/>
      </c>
      <c r="EK18" s="841" t="str">
        <f>IF(AND($EJ$3=1,'7a Health full-time'!W18&lt;&gt;0),IF(('7a Health full-time'!AC18/'7a Health full-time'!W18)&lt;0.03,AD18,""),"")</f>
        <v/>
      </c>
      <c r="EL18" s="841" t="str">
        <f>IF(AND($EJ$3=1,'7a Health full-time'!X18&lt;&gt;0),IF(('7a Health full-time'!AD18/'7a Health full-time'!X18)&lt;0.03,AE18,""),"")</f>
        <v/>
      </c>
      <c r="EM18" s="841" t="str">
        <f>IF(AND($EJ$3=1,'7a Health full-time'!Y18&lt;&gt;0),IF(('7a Health full-time'!AE18/'7a Health full-time'!Y18)&lt;0.03,AF18,""),"")</f>
        <v/>
      </c>
      <c r="EN18" s="841" t="str">
        <f>IF(AND($EJ$3=1,'7a Health full-time'!Z18&lt;&gt;0),IF(('7a Health full-time'!AF18/'7a Health full-time'!Z18)&lt;0.03,AG18,""),"")</f>
        <v/>
      </c>
      <c r="EO18" s="842" t="str">
        <f>IF(AND($EJ$3=1,'7a Health full-time'!AA18&lt;&gt;0),IF(('7a Health full-time'!AG18/'7a Health full-time'!AA18)&lt;0.03,AH18,""),"")</f>
        <v/>
      </c>
      <c r="EQ18" s="840" t="str">
        <f>IF(AND($EQ$3=1,'7a Health full-time'!P18=0,SUM('7a Health full-time'!D18,'7a Health full-time'!J18)&gt;$ET$13),Q18,"")</f>
        <v/>
      </c>
      <c r="ER18" s="841" t="str">
        <f>IF(AND($EQ$3=1,'7a Health full-time'!Q18=0,SUM('7a Health full-time'!E18,'7a Health full-time'!K18)&gt;$ET$13),R18,"")</f>
        <v/>
      </c>
      <c r="ES18" s="841" t="str">
        <f>IF(AND($EQ$3=1,'7a Health full-time'!R18=0,SUM('7a Health full-time'!F18,'7a Health full-time'!L18)&gt;$ET$13),S18,"")</f>
        <v/>
      </c>
      <c r="ET18" s="841" t="str">
        <f>IF(AND($EQ$3=1,'7a Health full-time'!S18=0,SUM('7a Health full-time'!G18,'7a Health full-time'!M18)&gt;$ET$13),T18,"")</f>
        <v/>
      </c>
      <c r="EU18" s="841" t="str">
        <f>IF(AND($EQ$3=1,'7a Health full-time'!T18=0,SUM('7a Health full-time'!H18,'7a Health full-time'!N18)&gt;$ET$13),U18,"")</f>
        <v/>
      </c>
      <c r="EV18" s="842" t="str">
        <f>IF(AND($EQ$3=1,'7a Health full-time'!U18=0,SUM('7a Health full-time'!I18,'7a Health full-time'!O18)&gt;$ET$13),V18,"")</f>
        <v/>
      </c>
      <c r="EX18" s="840" t="str">
        <f>IF(AND($EX$3=1,SUM('7a Health full-time'!D18,'7a Health full-time'!J18)&gt;0,ABS('7a Health full-time'!P18)=SUM('7a Health full-time'!D18,'7a Health full-time'!J18)),Q18,"")</f>
        <v/>
      </c>
      <c r="EY18" s="841" t="str">
        <f>IF(AND($EX$3=1,SUM('7a Health full-time'!E18,'7a Health full-time'!K18)&gt;0,ABS('7a Health full-time'!Q18)=SUM('7a Health full-time'!E18,'7a Health full-time'!K18)),R18,"")</f>
        <v/>
      </c>
      <c r="EZ18" s="841" t="str">
        <f>IF(AND($EX$3=1,SUM('7a Health full-time'!F18,'7a Health full-time'!L18)&gt;0,ABS('7a Health full-time'!R18)=SUM('7a Health full-time'!F18,'7a Health full-time'!L18)),S18,"")</f>
        <v/>
      </c>
      <c r="FA18" s="841" t="str">
        <f>IF(AND($EX$3=1,SUM('7a Health full-time'!G18,'7a Health full-time'!M18)&gt;0,ABS('7a Health full-time'!S18)=SUM('7a Health full-time'!G18,'7a Health full-time'!M18)),T18,"")</f>
        <v/>
      </c>
      <c r="FB18" s="841" t="str">
        <f>IF(AND($EX$3=1,SUM('7a Health full-time'!H18,'7a Health full-time'!N18)&gt;0,ABS('7a Health full-time'!T18)=SUM('7a Health full-time'!H18,'7a Health full-time'!N18)),U18,"")</f>
        <v/>
      </c>
      <c r="FC18" s="842" t="str">
        <f>IF(AND($EX$3=1,SUM('7a Health full-time'!I18,'7a Health full-time'!O18)&gt;0,ABS('7a Health full-time'!U18)=SUM('7a Health full-time'!I18,'7a Health full-time'!O18)),V18,"")</f>
        <v/>
      </c>
      <c r="FR18" s="840" t="str">
        <f>IF(AND($FR$3=1,'7a Health full-time'!V18&lt;&gt;0),IF(('7a Health full-time'!AB18/'7a Health full-time'!V18)&lt;0.25,AC18,""),"")</f>
        <v/>
      </c>
      <c r="FS18" s="841" t="str">
        <f>IF(AND($FR$3=1,'7a Health full-time'!W18&lt;&gt;0),IF(('7a Health full-time'!AC18/'7a Health full-time'!W18)&lt;0.25,AD18,""),"")</f>
        <v/>
      </c>
      <c r="FT18" s="841" t="str">
        <f>IF(AND($FR$3=1,'7a Health full-time'!X18&lt;&gt;0),IF(('7a Health full-time'!AD18/'7a Health full-time'!X18)&lt;0.25,AE18,""),"")</f>
        <v/>
      </c>
      <c r="FU18" s="841" t="str">
        <f>IF(AND($FR$3=1,'7a Health full-time'!Y18&lt;&gt;0),IF(('7a Health full-time'!AE18/'7a Health full-time'!Y18)&lt;0.25,AF18,""),"")</f>
        <v/>
      </c>
      <c r="FV18" s="841" t="str">
        <f>IF(AND($FR$3=1,'7a Health full-time'!Z18&lt;&gt;0),IF(('7a Health full-time'!AF18/'7a Health full-time'!Z18)&lt;0.25,AG18,""),"")</f>
        <v/>
      </c>
      <c r="FW18" s="842" t="str">
        <f>IF(AND($FR$3=1,'7a Health full-time'!AA18&lt;&gt;0),IF(('7a Health full-time'!AG18/'7a Health full-time'!AA18)&lt;0.25,AH18,""),"")</f>
        <v/>
      </c>
      <c r="FY18" s="843"/>
      <c r="FZ18" s="843"/>
      <c r="GA18" s="843"/>
      <c r="GB18" s="843"/>
      <c r="GC18" s="843"/>
      <c r="GD18" s="843"/>
      <c r="GE18" s="843"/>
      <c r="GF18" s="843"/>
      <c r="GG18" s="843"/>
      <c r="GH18" s="843"/>
      <c r="GI18" s="843"/>
      <c r="GJ18" s="843"/>
      <c r="GL18" s="881" t="s">
        <v>12</v>
      </c>
      <c r="GM18" s="60" t="s">
        <v>13</v>
      </c>
      <c r="GN18" s="60" t="s">
        <v>116</v>
      </c>
      <c r="GO18" s="48" t="str">
        <f>$CS$92</f>
        <v/>
      </c>
      <c r="GP18" s="39" t="str">
        <f>$CT$92</f>
        <v/>
      </c>
      <c r="GQ18" s="37" t="str">
        <f>$CS$92</f>
        <v/>
      </c>
      <c r="GR18" s="39" t="str">
        <f>$CT$92</f>
        <v/>
      </c>
      <c r="GS18" s="37" t="str">
        <f>$CS$92</f>
        <v/>
      </c>
      <c r="GT18" s="875" t="str">
        <f>$CT$92</f>
        <v/>
      </c>
      <c r="GU18" s="48" t="str">
        <f>$CY$92</f>
        <v/>
      </c>
      <c r="GV18" s="39" t="str">
        <f>$CZ$92</f>
        <v/>
      </c>
      <c r="GW18" s="37" t="str">
        <f>$CY$92</f>
        <v/>
      </c>
      <c r="GX18" s="39" t="str">
        <f>$CZ$92</f>
        <v/>
      </c>
      <c r="GY18" s="37" t="str">
        <f>$CY$92</f>
        <v/>
      </c>
      <c r="GZ18" s="875" t="str">
        <f>$CZ$92</f>
        <v/>
      </c>
      <c r="HA18" s="48" t="str">
        <f>$DE$92</f>
        <v/>
      </c>
      <c r="HB18" s="39" t="str">
        <f>$DF$92</f>
        <v/>
      </c>
      <c r="HC18" s="37" t="str">
        <f>$DE$92</f>
        <v/>
      </c>
      <c r="HD18" s="39" t="str">
        <f>$DF$92</f>
        <v/>
      </c>
      <c r="HE18" s="37" t="str">
        <f>$DE$92</f>
        <v/>
      </c>
      <c r="HF18" s="875" t="str">
        <f>$DF$92</f>
        <v/>
      </c>
      <c r="HG18" s="48" t="str">
        <f>$DK$92</f>
        <v/>
      </c>
      <c r="HH18" s="39" t="str">
        <f>$DL$92</f>
        <v/>
      </c>
      <c r="HI18" s="37" t="str">
        <f>$DK$92</f>
        <v/>
      </c>
      <c r="HJ18" s="39" t="str">
        <f>$DL$92</f>
        <v/>
      </c>
      <c r="HK18" s="37" t="str">
        <f>$DK$92</f>
        <v/>
      </c>
      <c r="HL18" s="875" t="str">
        <f>$DL$92</f>
        <v/>
      </c>
      <c r="HM18" s="929"/>
      <c r="HN18" s="907"/>
      <c r="HO18" s="906"/>
      <c r="HP18" s="907"/>
      <c r="HQ18" s="906"/>
      <c r="HR18" s="930"/>
    </row>
    <row r="19" spans="1:226" x14ac:dyDescent="0.25">
      <c r="A19" s="18" t="str">
        <f>'7a Health full-time'!A19</f>
        <v>Dental therapy (A)</v>
      </c>
      <c r="B19" t="s">
        <v>13</v>
      </c>
      <c r="C19" s="18" t="str">
        <f>'7a Health full-time'!C19</f>
        <v>PGT (UG fee)</v>
      </c>
      <c r="D19" t="str">
        <f t="shared" si="4"/>
        <v>Dental therapy (A), Standard, PGT (UG fee)</v>
      </c>
      <c r="E19" t="str">
        <f t="shared" si="5"/>
        <v xml:space="preserve">Column 1, Starters in 2016-17, OfS-fundable, Dental therapy (A), Standard, PGT (UG fee); </v>
      </c>
      <c r="F19" t="str">
        <f t="shared" si="3"/>
        <v xml:space="preserve">Column 1, Starters in 2016-17, Non-fundable, Dental therapy (A), Standard, PGT (UG fee); </v>
      </c>
      <c r="G19" t="str">
        <f t="shared" si="3"/>
        <v xml:space="preserve">Column 1, Starters in 2017-18, OfS-fundable, Dental therapy (A), Standard, PGT (UG fee); </v>
      </c>
      <c r="H19" t="str">
        <f t="shared" si="3"/>
        <v xml:space="preserve">Column 1, Starters in 2017-18, Non-fundable, Dental therapy (A), Standard, PGT (UG fee); </v>
      </c>
      <c r="I19" t="str">
        <f t="shared" si="3"/>
        <v xml:space="preserve">Column 1, Starters in 2018-19, OfS-fundable, Dental therapy (A), Standard, PGT (UG fee); </v>
      </c>
      <c r="J19" t="str">
        <f t="shared" si="3"/>
        <v xml:space="preserve">Column 1, Starters in 2018-19, Non-fundable, Dental therapy (A), Standard, PGT (UG fee); </v>
      </c>
      <c r="K19" t="str">
        <f t="shared" si="3"/>
        <v xml:space="preserve">Column 2, Starters in 2016-17, OfS-fundable, Dental therapy (A), Standard, PGT (UG fee); </v>
      </c>
      <c r="L19" t="str">
        <f t="shared" si="3"/>
        <v xml:space="preserve">Column 2, Starters in 2016-17, Non-fundable, Dental therapy (A), Standard, PGT (UG fee); </v>
      </c>
      <c r="M19" t="str">
        <f t="shared" si="3"/>
        <v xml:space="preserve">Column 2, Starters in 2017-18, OfS-fundable, Dental therapy (A), Standard, PGT (UG fee); </v>
      </c>
      <c r="N19" t="str">
        <f t="shared" si="3"/>
        <v xml:space="preserve">Column 2, Starters in 2017-18, Non-fundable, Dental therapy (A), Standard, PGT (UG fee); </v>
      </c>
      <c r="O19" t="str">
        <f t="shared" si="3"/>
        <v xml:space="preserve">Column 2, Starters in 2018-19, OfS-fundable, Dental therapy (A), Standard, PGT (UG fee); </v>
      </c>
      <c r="P19" t="str">
        <f t="shared" si="3"/>
        <v xml:space="preserve">Column 2, Starters in 2018-19, Non-fundable, Dental therapy (A), Standard, PGT (UG fee); </v>
      </c>
      <c r="Q19" t="str">
        <f t="shared" si="3"/>
        <v xml:space="preserve">Column 3, Starters in 2016-17, OfS-fundable, Dental therapy (A), Standard, PGT (UG fee); </v>
      </c>
      <c r="R19" t="str">
        <f t="shared" si="3"/>
        <v xml:space="preserve">Column 3, Starters in 2016-17, Non-fundable, Dental therapy (A), Standard, PGT (UG fee); </v>
      </c>
      <c r="S19" t="str">
        <f t="shared" si="3"/>
        <v xml:space="preserve">Column 3, Starters in 2017-18, OfS-fundable, Dental therapy (A), Standard, PGT (UG fee); </v>
      </c>
      <c r="T19" t="str">
        <f t="shared" si="3"/>
        <v xml:space="preserve">Column 3, Starters in 2017-18, Non-fundable, Dental therapy (A), Standard, PGT (UG fee); </v>
      </c>
      <c r="U19" t="str">
        <f t="shared" si="3"/>
        <v xml:space="preserve">Column 3, Starters in 2018-19, OfS-fundable, Dental therapy (A), Standard, PGT (UG fee); </v>
      </c>
      <c r="V19" t="str">
        <f t="shared" si="3"/>
        <v xml:space="preserve">Column 3, Starters in 2018-19, Non-fundable, Dental therapy (A), Standard, PGT (UG fee); </v>
      </c>
      <c r="W19" t="str">
        <f t="shared" si="3"/>
        <v xml:space="preserve">Column 4, Starters in 2016-17, OfS-fundable, Dental therapy (A), Standard, PGT (UG fee); </v>
      </c>
      <c r="X19" t="str">
        <f t="shared" si="3"/>
        <v xml:space="preserve">Column 4, Starters in 2016-17, Non-fundable, Dental therapy (A), Standard, PGT (UG fee); </v>
      </c>
      <c r="Y19" t="str">
        <f t="shared" si="3"/>
        <v xml:space="preserve">Column 4, Starters in 2017-18, OfS-fundable, Dental therapy (A), Standard, PGT (UG fee); </v>
      </c>
      <c r="Z19" t="str">
        <f t="shared" si="3"/>
        <v xml:space="preserve">Column 4, Starters in 2017-18, Non-fundable, Dental therapy (A), Standard, PGT (UG fee); </v>
      </c>
      <c r="AA19" t="str">
        <f t="shared" si="3"/>
        <v xml:space="preserve">Column 4, Starters in 2018-19, OfS-fundable, Dental therapy (A), Standard, PGT (UG fee); </v>
      </c>
      <c r="AB19" t="str">
        <f t="shared" si="3"/>
        <v xml:space="preserve">Column 4, Starters in 2018-19, Non-fundable, Dental therapy (A), Standard, PGT (UG fee); </v>
      </c>
      <c r="AC19" t="str">
        <f t="shared" si="3"/>
        <v xml:space="preserve">Column 4a, Starters in 2016-17, OfS-fundable, Dental therapy (A), Standard, PGT (UG fee); </v>
      </c>
      <c r="AD19" t="str">
        <f t="shared" si="3"/>
        <v xml:space="preserve">Column 4a, Starters in 2016-17, Non-fundable, Dental therapy (A), Standard, PGT (UG fee); </v>
      </c>
      <c r="AE19" t="str">
        <f t="shared" si="3"/>
        <v xml:space="preserve">Column 4a, Starters in 2017-18, OfS-fundable, Dental therapy (A), Standard, PGT (UG fee); </v>
      </c>
      <c r="AF19" t="str">
        <f t="shared" si="3"/>
        <v xml:space="preserve">Column 4a, Starters in 2017-18, Non-fundable, Dental therapy (A), Standard, PGT (UG fee); </v>
      </c>
      <c r="AG19" t="str">
        <f t="shared" si="3"/>
        <v xml:space="preserve">Column 4a, Starters in 2018-19, OfS-fundable, Dental therapy (A), Standard, PGT (UG fee); </v>
      </c>
      <c r="AH19" t="str">
        <f t="shared" si="3"/>
        <v xml:space="preserve">Column 4a, Starters in 2018-19, Non-fundable, Dental therapy (A), Standard, PGT (UG fee); </v>
      </c>
      <c r="AR19" s="844" t="str">
        <f>IF(AND($AR$3=1,'7a Health full-time'!P19&gt;0),Q19,"")</f>
        <v/>
      </c>
      <c r="AS19" s="843" t="str">
        <f>IF(AND($AR$3=1,'7a Health full-time'!Q19&gt;0),R19,"")</f>
        <v/>
      </c>
      <c r="AT19" s="843" t="str">
        <f>IF(AND($AR$3=1,'7a Health full-time'!R19&gt;0),S19,"")</f>
        <v/>
      </c>
      <c r="AU19" s="843" t="str">
        <f>IF(AND($AR$3=1,'7a Health full-time'!S19&gt;0),T19,"")</f>
        <v/>
      </c>
      <c r="AV19" s="843" t="str">
        <f>IF(AND($AR$3=1,'7a Health full-time'!T19&gt;0),U19,"")</f>
        <v/>
      </c>
      <c r="AW19" s="845" t="str">
        <f>IF(AND($AR$3=1,'7a Health full-time'!U19&gt;0),V19,"")</f>
        <v/>
      </c>
      <c r="AY19" s="844" t="str">
        <f>IF(AND($AY$3=1,'7a Health full-time'!D19&lt;0),E19,"")</f>
        <v/>
      </c>
      <c r="AZ19" s="843" t="str">
        <f>IF(AND($AY$3=1,'7a Health full-time'!E19&lt;0),F19,"")</f>
        <v/>
      </c>
      <c r="BA19" s="843" t="str">
        <f>IF(AND($AY$3=1,'7a Health full-time'!F19&lt;0),G19,"")</f>
        <v/>
      </c>
      <c r="BB19" s="843" t="str">
        <f>IF(AND($AY$3=1,'7a Health full-time'!G19&lt;0),H19,"")</f>
        <v/>
      </c>
      <c r="BC19" s="843" t="str">
        <f>IF(AND($AY$3=1,'7a Health full-time'!H19&lt;0),I19,"")</f>
        <v/>
      </c>
      <c r="BD19" s="845" t="str">
        <f>IF(AND($AY$3=1,'7a Health full-time'!I19&lt;0),J19,"")</f>
        <v/>
      </c>
      <c r="BE19" s="844" t="str">
        <f>IF(AND($AY$3=1,'7a Health full-time'!J19&lt;0),K19,"")</f>
        <v/>
      </c>
      <c r="BF19" s="843" t="str">
        <f>IF(AND($AY$3=1,'7a Health full-time'!K19&lt;0),L19,"")</f>
        <v/>
      </c>
      <c r="BG19" s="843" t="str">
        <f>IF(AND($AY$3=1,'7a Health full-time'!L19&lt;0),M19,"")</f>
        <v/>
      </c>
      <c r="BH19" s="843" t="str">
        <f>IF(AND($AY$3=1,'7a Health full-time'!M19&lt;0),N19,"")</f>
        <v/>
      </c>
      <c r="BI19" s="843" t="str">
        <f>IF(AND($AY$3=1,'7a Health full-time'!N19&lt;0),O19,"")</f>
        <v/>
      </c>
      <c r="BJ19" s="845" t="str">
        <f>IF(AND($AY$3=1,'7a Health full-time'!O19&lt;0),P19,"")</f>
        <v/>
      </c>
      <c r="BK19" s="844" t="str">
        <f>IF(AND($AY$3=1,'7a Health full-time'!V19&lt;0),W19,"")</f>
        <v/>
      </c>
      <c r="BL19" s="843" t="str">
        <f>IF(AND($AY$3=1,'7a Health full-time'!W19&lt;0),X19,"")</f>
        <v/>
      </c>
      <c r="BM19" s="843" t="str">
        <f>IF(AND($AY$3=1,'7a Health full-time'!X19&lt;0),Y19,"")</f>
        <v/>
      </c>
      <c r="BN19" s="843" t="str">
        <f>IF(AND($AY$3=1,'7a Health full-time'!Y19&lt;0),Z19,"")</f>
        <v/>
      </c>
      <c r="BO19" s="843" t="str">
        <f>IF(AND($AY$3=1,'7a Health full-time'!Z19&lt;0),AA19,"")</f>
        <v/>
      </c>
      <c r="BP19" s="845" t="str">
        <f>IF(AND($AY$3=1,'7a Health full-time'!AA19&lt;0),AB19,"")</f>
        <v/>
      </c>
      <c r="BQ19" s="916"/>
      <c r="BR19" s="917"/>
      <c r="BS19" s="917"/>
      <c r="BT19" s="917"/>
      <c r="BU19" s="917"/>
      <c r="BV19" s="918"/>
      <c r="BX19" s="844" t="str">
        <f>IF(AND($BX$3=1,TRUNC('7a Health full-time'!D19)&lt;&gt;'7a Health full-time'!D19),E19,"")</f>
        <v/>
      </c>
      <c r="BY19" s="843" t="str">
        <f>IF(AND($BX$3=1,TRUNC('7a Health full-time'!E19)&lt;&gt;'7a Health full-time'!E19),F19,"")</f>
        <v/>
      </c>
      <c r="BZ19" s="843" t="str">
        <f>IF(AND($BX$3=1,TRUNC('7a Health full-time'!F19)&lt;&gt;'7a Health full-time'!F19),G19,"")</f>
        <v/>
      </c>
      <c r="CA19" s="843" t="str">
        <f>IF(AND($BX$3=1,TRUNC('7a Health full-time'!G19)&lt;&gt;'7a Health full-time'!G19),H19,"")</f>
        <v/>
      </c>
      <c r="CB19" s="843" t="str">
        <f>IF(AND($BX$3=1,TRUNC('7a Health full-time'!H19)&lt;&gt;'7a Health full-time'!H19),I19,"")</f>
        <v/>
      </c>
      <c r="CC19" s="845" t="str">
        <f>IF(AND($BX$3=1,TRUNC('7a Health full-time'!I19)&lt;&gt;'7a Health full-time'!I19),J19,"")</f>
        <v/>
      </c>
      <c r="CD19" s="844" t="str">
        <f>IF(AND($BX$3=1,TRUNC('7a Health full-time'!J19)&lt;&gt;'7a Health full-time'!J19),K19,"")</f>
        <v/>
      </c>
      <c r="CE19" s="843" t="str">
        <f>IF(AND($BX$3=1,TRUNC('7a Health full-time'!K19)&lt;&gt;'7a Health full-time'!K19),L19,"")</f>
        <v/>
      </c>
      <c r="CF19" s="843" t="str">
        <f>IF(AND($BX$3=1,TRUNC('7a Health full-time'!L19)&lt;&gt;'7a Health full-time'!L19),M19,"")</f>
        <v/>
      </c>
      <c r="CG19" s="843" t="str">
        <f>IF(AND($BX$3=1,TRUNC('7a Health full-time'!M19)&lt;&gt;'7a Health full-time'!M19),N19,"")</f>
        <v/>
      </c>
      <c r="CH19" s="843" t="str">
        <f>IF(AND($BX$3=1,TRUNC('7a Health full-time'!N19)&lt;&gt;'7a Health full-time'!N19),O19,"")</f>
        <v/>
      </c>
      <c r="CI19" s="845" t="str">
        <f>IF(AND($BX$3=1,TRUNC('7a Health full-time'!O19)&lt;&gt;'7a Health full-time'!O19),P19,"")</f>
        <v/>
      </c>
      <c r="CJ19" s="844" t="str">
        <f>IF(AND($BX$3=1,TRUNC('7a Health full-time'!P19)&lt;&gt;'7a Health full-time'!P19),Q19,"")</f>
        <v/>
      </c>
      <c r="CK19" s="843" t="str">
        <f>IF(AND($BX$3=1,TRUNC('7a Health full-time'!Q19)&lt;&gt;'7a Health full-time'!Q19),R19,"")</f>
        <v/>
      </c>
      <c r="CL19" s="843" t="str">
        <f>IF(AND($BX$3=1,TRUNC('7a Health full-time'!R19)&lt;&gt;'7a Health full-time'!R19),S19,"")</f>
        <v/>
      </c>
      <c r="CM19" s="843" t="str">
        <f>IF(AND($BX$3=1,TRUNC('7a Health full-time'!S19)&lt;&gt;'7a Health full-time'!S19),T19,"")</f>
        <v/>
      </c>
      <c r="CN19" s="843" t="str">
        <f>IF(AND($BX$3=1,TRUNC('7a Health full-time'!T19)&lt;&gt;'7a Health full-time'!T19),U19,"")</f>
        <v/>
      </c>
      <c r="CO19" s="845" t="str">
        <f>IF(AND($BX$3=1,TRUNC('7a Health full-time'!U19)&lt;&gt;'7a Health full-time'!U19),V19,"")</f>
        <v/>
      </c>
      <c r="DV19" s="844" t="str">
        <f>IF(AND($DV$3=1,ROUND('7a Health full-time'!AB19,2)&lt;&gt;'7a Health full-time'!AB19),AC19,"")</f>
        <v/>
      </c>
      <c r="DW19" s="843" t="str">
        <f>IF(AND($DV$3=1,ROUND('7a Health full-time'!AC19,2)&lt;&gt;'7a Health full-time'!AC19),AD19,"")</f>
        <v/>
      </c>
      <c r="DX19" s="843" t="str">
        <f>IF(AND($DV$3=1,ROUND('7a Health full-time'!AD19,2)&lt;&gt;'7a Health full-time'!AD19),AE19,"")</f>
        <v/>
      </c>
      <c r="DY19" s="843" t="str">
        <f>IF(AND($DV$3=1,ROUND('7a Health full-time'!AE19,2)&lt;&gt;'7a Health full-time'!AE19),AF19,"")</f>
        <v/>
      </c>
      <c r="DZ19" s="843" t="str">
        <f>IF(AND($DV$3=1,ROUND('7a Health full-time'!AF19,2)&lt;&gt;'7a Health full-time'!AF19),AG19,"")</f>
        <v/>
      </c>
      <c r="EA19" s="845" t="str">
        <f>IF(AND($DV$3=1,ROUND('7a Health full-time'!AG19,2)&lt;&gt;'7a Health full-time'!AG19),AH19,"")</f>
        <v/>
      </c>
      <c r="EC19" s="844" t="str">
        <f>IF(AND($EC$3=1,'7a Health full-time'!AB19&gt;'7a Health full-time'!V19),AC19,"")</f>
        <v/>
      </c>
      <c r="ED19" s="843" t="str">
        <f>IF(AND($EC$3=1,'7a Health full-time'!AC19&gt;'7a Health full-time'!W19),AD19,"")</f>
        <v/>
      </c>
      <c r="EE19" s="843" t="str">
        <f>IF(AND($EC$3=1,'7a Health full-time'!AD19&gt;'7a Health full-time'!X19),AE19,"")</f>
        <v/>
      </c>
      <c r="EF19" s="843" t="str">
        <f>IF(AND($EC$3=1,'7a Health full-time'!AE19&gt;'7a Health full-time'!Y19),AF19,"")</f>
        <v/>
      </c>
      <c r="EG19" s="843" t="str">
        <f>IF(AND($EC$3=1,'7a Health full-time'!AF19&gt;'7a Health full-time'!Z19),AG19,"")</f>
        <v/>
      </c>
      <c r="EH19" s="845" t="str">
        <f>IF(AND($EC$3=1,'7a Health full-time'!AG19&gt;'7a Health full-time'!AA19),AH19,"")</f>
        <v/>
      </c>
      <c r="EJ19" s="844" t="str">
        <f>IF(AND($EJ$3=1,'7a Health full-time'!V19&lt;&gt;0),IF(('7a Health full-time'!AB19/'7a Health full-time'!V19)&lt;0.03,AC19,""),"")</f>
        <v/>
      </c>
      <c r="EK19" s="843" t="str">
        <f>IF(AND($EJ$3=1,'7a Health full-time'!W19&lt;&gt;0),IF(('7a Health full-time'!AC19/'7a Health full-time'!W19)&lt;0.03,AD19,""),"")</f>
        <v/>
      </c>
      <c r="EL19" s="843" t="str">
        <f>IF(AND($EJ$3=1,'7a Health full-time'!X19&lt;&gt;0),IF(('7a Health full-time'!AD19/'7a Health full-time'!X19)&lt;0.03,AE19,""),"")</f>
        <v/>
      </c>
      <c r="EM19" s="843" t="str">
        <f>IF(AND($EJ$3=1,'7a Health full-time'!Y19&lt;&gt;0),IF(('7a Health full-time'!AE19/'7a Health full-time'!Y19)&lt;0.03,AF19,""),"")</f>
        <v/>
      </c>
      <c r="EN19" s="843" t="str">
        <f>IF(AND($EJ$3=1,'7a Health full-time'!Z19&lt;&gt;0),IF(('7a Health full-time'!AF19/'7a Health full-time'!Z19)&lt;0.03,AG19,""),"")</f>
        <v/>
      </c>
      <c r="EO19" s="845" t="str">
        <f>IF(AND($EJ$3=1,'7a Health full-time'!AA19&lt;&gt;0),IF(('7a Health full-time'!AG19/'7a Health full-time'!AA19)&lt;0.03,AH19,""),"")</f>
        <v/>
      </c>
      <c r="EQ19" s="844" t="str">
        <f>IF(AND($EQ$3=1,'7a Health full-time'!P19=0,SUM('7a Health full-time'!D19,'7a Health full-time'!J19)&gt;$ET$13),Q19,"")</f>
        <v/>
      </c>
      <c r="ER19" s="843" t="str">
        <f>IF(AND($EQ$3=1,'7a Health full-time'!Q19=0,SUM('7a Health full-time'!E19,'7a Health full-time'!K19)&gt;$ET$13),R19,"")</f>
        <v/>
      </c>
      <c r="ES19" s="843" t="str">
        <f>IF(AND($EQ$3=1,'7a Health full-time'!R19=0,SUM('7a Health full-time'!F19,'7a Health full-time'!L19)&gt;$ET$13),S19,"")</f>
        <v/>
      </c>
      <c r="ET19" s="843" t="str">
        <f>IF(AND($EQ$3=1,'7a Health full-time'!S19=0,SUM('7a Health full-time'!G19,'7a Health full-time'!M19)&gt;$ET$13),T19,"")</f>
        <v/>
      </c>
      <c r="EU19" s="843" t="str">
        <f>IF(AND($EQ$3=1,'7a Health full-time'!T19=0,SUM('7a Health full-time'!H19,'7a Health full-time'!N19)&gt;$ET$13),U19,"")</f>
        <v/>
      </c>
      <c r="EV19" s="845" t="str">
        <f>IF(AND($EQ$3=1,'7a Health full-time'!U19=0,SUM('7a Health full-time'!I19,'7a Health full-time'!O19)&gt;$ET$13),V19,"")</f>
        <v/>
      </c>
      <c r="EX19" s="844" t="str">
        <f>IF(AND($EX$3=1,SUM('7a Health full-time'!D19,'7a Health full-time'!J19)&gt;0,ABS('7a Health full-time'!P19)=SUM('7a Health full-time'!D19,'7a Health full-time'!J19)),Q19,"")</f>
        <v/>
      </c>
      <c r="EY19" s="843" t="str">
        <f>IF(AND($EX$3=1,SUM('7a Health full-time'!E19,'7a Health full-time'!K19)&gt;0,ABS('7a Health full-time'!Q19)=SUM('7a Health full-time'!E19,'7a Health full-time'!K19)),R19,"")</f>
        <v/>
      </c>
      <c r="EZ19" s="843" t="str">
        <f>IF(AND($EX$3=1,SUM('7a Health full-time'!F19,'7a Health full-time'!L19)&gt;0,ABS('7a Health full-time'!R19)=SUM('7a Health full-time'!F19,'7a Health full-time'!L19)),S19,"")</f>
        <v/>
      </c>
      <c r="FA19" s="843" t="str">
        <f>IF(AND($EX$3=1,SUM('7a Health full-time'!G19,'7a Health full-time'!M19)&gt;0,ABS('7a Health full-time'!S19)=SUM('7a Health full-time'!G19,'7a Health full-time'!M19)),T19,"")</f>
        <v/>
      </c>
      <c r="FB19" s="843" t="str">
        <f>IF(AND($EX$3=1,SUM('7a Health full-time'!H19,'7a Health full-time'!N19)&gt;0,ABS('7a Health full-time'!T19)=SUM('7a Health full-time'!H19,'7a Health full-time'!N19)),U19,"")</f>
        <v/>
      </c>
      <c r="FC19" s="845" t="str">
        <f>IF(AND($EX$3=1,SUM('7a Health full-time'!I19,'7a Health full-time'!O19)&gt;0,ABS('7a Health full-time'!U19)=SUM('7a Health full-time'!I19,'7a Health full-time'!O19)),V19,"")</f>
        <v/>
      </c>
      <c r="FR19" s="844" t="str">
        <f>IF(AND($FR$3=1,'7a Health full-time'!V19&lt;&gt;0),IF(('7a Health full-time'!AB19/'7a Health full-time'!V19)&lt;0.25,AC19,""),"")</f>
        <v/>
      </c>
      <c r="FS19" s="843" t="str">
        <f>IF(AND($FR$3=1,'7a Health full-time'!W19&lt;&gt;0),IF(('7a Health full-time'!AC19/'7a Health full-time'!W19)&lt;0.25,AD19,""),"")</f>
        <v/>
      </c>
      <c r="FT19" s="843" t="str">
        <f>IF(AND($FR$3=1,'7a Health full-time'!X19&lt;&gt;0),IF(('7a Health full-time'!AD19/'7a Health full-time'!X19)&lt;0.25,AE19,""),"")</f>
        <v/>
      </c>
      <c r="FU19" s="843" t="str">
        <f>IF(AND($FR$3=1,'7a Health full-time'!Y19&lt;&gt;0),IF(('7a Health full-time'!AE19/'7a Health full-time'!Y19)&lt;0.25,AF19,""),"")</f>
        <v/>
      </c>
      <c r="FV19" s="843" t="str">
        <f>IF(AND($FR$3=1,'7a Health full-time'!Z19&lt;&gt;0),IF(('7a Health full-time'!AF19/'7a Health full-time'!Z19)&lt;0.25,AG19,""),"")</f>
        <v/>
      </c>
      <c r="FW19" s="845" t="str">
        <f>IF(AND($FR$3=1,'7a Health full-time'!AA19&lt;&gt;0),IF(('7a Health full-time'!AG19/'7a Health full-time'!AA19)&lt;0.25,AH19,""),"")</f>
        <v/>
      </c>
      <c r="FY19" s="843"/>
      <c r="FZ19" s="843"/>
      <c r="GA19" s="843"/>
      <c r="GB19" s="843"/>
      <c r="GC19" s="843"/>
      <c r="GD19" s="843"/>
      <c r="GE19" s="843"/>
      <c r="GF19" s="843"/>
      <c r="GG19" s="843"/>
      <c r="GH19" s="843"/>
      <c r="GI19" s="843"/>
      <c r="GJ19" s="843"/>
      <c r="GL19" s="60"/>
      <c r="GM19" s="60" t="s">
        <v>13</v>
      </c>
      <c r="GN19" s="60" t="s">
        <v>314</v>
      </c>
      <c r="GO19" s="49" t="str">
        <f>$CS$93</f>
        <v/>
      </c>
      <c r="GP19" s="41" t="str">
        <f>$CT$93</f>
        <v/>
      </c>
      <c r="GQ19" s="40" t="str">
        <f>$CS$93</f>
        <v/>
      </c>
      <c r="GR19" s="41" t="str">
        <f>$CT$93</f>
        <v/>
      </c>
      <c r="GS19" s="40" t="str">
        <f>$CS$93</f>
        <v/>
      </c>
      <c r="GT19" s="873" t="str">
        <f>$CT$93</f>
        <v/>
      </c>
      <c r="GU19" s="49" t="str">
        <f>$CY$93</f>
        <v/>
      </c>
      <c r="GV19" s="41" t="str">
        <f>$CZ$93</f>
        <v/>
      </c>
      <c r="GW19" s="40" t="str">
        <f>$CY$93</f>
        <v/>
      </c>
      <c r="GX19" s="41" t="str">
        <f>$CZ$93</f>
        <v/>
      </c>
      <c r="GY19" s="40" t="str">
        <f>$CY$93</f>
        <v/>
      </c>
      <c r="GZ19" s="873" t="str">
        <f>$CZ$93</f>
        <v/>
      </c>
      <c r="HA19" s="49" t="str">
        <f>$DE$93</f>
        <v/>
      </c>
      <c r="HB19" s="41" t="str">
        <f>$DF$93</f>
        <v/>
      </c>
      <c r="HC19" s="40" t="str">
        <f>$DE$93</f>
        <v/>
      </c>
      <c r="HD19" s="41" t="str">
        <f>$DF$93</f>
        <v/>
      </c>
      <c r="HE19" s="40" t="str">
        <f>$DE$93</f>
        <v/>
      </c>
      <c r="HF19" s="873" t="str">
        <f>$DF$93</f>
        <v/>
      </c>
      <c r="HG19" s="49" t="str">
        <f>$DK$93</f>
        <v/>
      </c>
      <c r="HH19" s="41" t="str">
        <f>$DL$93</f>
        <v/>
      </c>
      <c r="HI19" s="40" t="str">
        <f>$DK$93</f>
        <v/>
      </c>
      <c r="HJ19" s="41" t="str">
        <f>$DL$93</f>
        <v/>
      </c>
      <c r="HK19" s="40" t="str">
        <f>$DK$93</f>
        <v/>
      </c>
      <c r="HL19" s="873" t="str">
        <f>$DL$93</f>
        <v/>
      </c>
      <c r="HM19" s="925"/>
      <c r="HN19" s="918"/>
      <c r="HO19" s="916"/>
      <c r="HP19" s="918"/>
      <c r="HQ19" s="916"/>
      <c r="HR19" s="926"/>
    </row>
    <row r="20" spans="1:226" x14ac:dyDescent="0.25">
      <c r="A20" s="18" t="str">
        <f>'7a Health full-time'!A20</f>
        <v>Dental therapy (A)</v>
      </c>
      <c r="B20" t="s">
        <v>19</v>
      </c>
      <c r="C20" s="18" t="str">
        <f>'7a Health full-time'!C20</f>
        <v>UG</v>
      </c>
      <c r="D20" t="str">
        <f t="shared" si="4"/>
        <v>Dental therapy (A), Long, UG</v>
      </c>
      <c r="E20" t="str">
        <f t="shared" si="5"/>
        <v xml:space="preserve">Column 1, Starters in 2016-17, OfS-fundable, Dental therapy (A), Long, UG; </v>
      </c>
      <c r="F20" t="str">
        <f t="shared" si="3"/>
        <v xml:space="preserve">Column 1, Starters in 2016-17, Non-fundable, Dental therapy (A), Long, UG; </v>
      </c>
      <c r="G20" t="str">
        <f t="shared" si="3"/>
        <v xml:space="preserve">Column 1, Starters in 2017-18, OfS-fundable, Dental therapy (A), Long, UG; </v>
      </c>
      <c r="H20" t="str">
        <f t="shared" si="3"/>
        <v xml:space="preserve">Column 1, Starters in 2017-18, Non-fundable, Dental therapy (A), Long, UG; </v>
      </c>
      <c r="I20" t="str">
        <f t="shared" si="3"/>
        <v xml:space="preserve">Column 1, Starters in 2018-19, OfS-fundable, Dental therapy (A), Long, UG; </v>
      </c>
      <c r="J20" t="str">
        <f t="shared" si="3"/>
        <v xml:space="preserve">Column 1, Starters in 2018-19, Non-fundable, Dental therapy (A), Long, UG; </v>
      </c>
      <c r="K20" t="str">
        <f t="shared" si="3"/>
        <v xml:space="preserve">Column 2, Starters in 2016-17, OfS-fundable, Dental therapy (A), Long, UG; </v>
      </c>
      <c r="L20" t="str">
        <f t="shared" si="3"/>
        <v xml:space="preserve">Column 2, Starters in 2016-17, Non-fundable, Dental therapy (A), Long, UG; </v>
      </c>
      <c r="M20" t="str">
        <f t="shared" si="3"/>
        <v xml:space="preserve">Column 2, Starters in 2017-18, OfS-fundable, Dental therapy (A), Long, UG; </v>
      </c>
      <c r="N20" t="str">
        <f t="shared" si="3"/>
        <v xml:space="preserve">Column 2, Starters in 2017-18, Non-fundable, Dental therapy (A), Long, UG; </v>
      </c>
      <c r="O20" t="str">
        <f t="shared" si="3"/>
        <v xml:space="preserve">Column 2, Starters in 2018-19, OfS-fundable, Dental therapy (A), Long, UG; </v>
      </c>
      <c r="P20" t="str">
        <f t="shared" si="3"/>
        <v xml:space="preserve">Column 2, Starters in 2018-19, Non-fundable, Dental therapy (A), Long, UG; </v>
      </c>
      <c r="Q20" t="str">
        <f t="shared" si="3"/>
        <v xml:space="preserve">Column 3, Starters in 2016-17, OfS-fundable, Dental therapy (A), Long, UG; </v>
      </c>
      <c r="R20" t="str">
        <f t="shared" si="3"/>
        <v xml:space="preserve">Column 3, Starters in 2016-17, Non-fundable, Dental therapy (A), Long, UG; </v>
      </c>
      <c r="S20" t="str">
        <f t="shared" si="3"/>
        <v xml:space="preserve">Column 3, Starters in 2017-18, OfS-fundable, Dental therapy (A), Long, UG; </v>
      </c>
      <c r="T20" t="str">
        <f t="shared" si="3"/>
        <v xml:space="preserve">Column 3, Starters in 2017-18, Non-fundable, Dental therapy (A), Long, UG; </v>
      </c>
      <c r="U20" t="str">
        <f t="shared" si="3"/>
        <v xml:space="preserve">Column 3, Starters in 2018-19, OfS-fundable, Dental therapy (A), Long, UG; </v>
      </c>
      <c r="V20" t="str">
        <f t="shared" si="3"/>
        <v xml:space="preserve">Column 3, Starters in 2018-19, Non-fundable, Dental therapy (A), Long, UG; </v>
      </c>
      <c r="W20" t="str">
        <f t="shared" si="3"/>
        <v xml:space="preserve">Column 4, Starters in 2016-17, OfS-fundable, Dental therapy (A), Long, UG; </v>
      </c>
      <c r="X20" t="str">
        <f t="shared" si="3"/>
        <v xml:space="preserve">Column 4, Starters in 2016-17, Non-fundable, Dental therapy (A), Long, UG; </v>
      </c>
      <c r="Y20" t="str">
        <f t="shared" si="3"/>
        <v xml:space="preserve">Column 4, Starters in 2017-18, OfS-fundable, Dental therapy (A), Long, UG; </v>
      </c>
      <c r="Z20" t="str">
        <f t="shared" si="3"/>
        <v xml:space="preserve">Column 4, Starters in 2017-18, Non-fundable, Dental therapy (A), Long, UG; </v>
      </c>
      <c r="AA20" t="str">
        <f t="shared" si="3"/>
        <v xml:space="preserve">Column 4, Starters in 2018-19, OfS-fundable, Dental therapy (A), Long, UG; </v>
      </c>
      <c r="AB20" t="str">
        <f t="shared" si="3"/>
        <v xml:space="preserve">Column 4, Starters in 2018-19, Non-fundable, Dental therapy (A), Long, UG; </v>
      </c>
      <c r="AC20" t="str">
        <f t="shared" si="3"/>
        <v xml:space="preserve">Column 4a, Starters in 2016-17, OfS-fundable, Dental therapy (A), Long, UG; </v>
      </c>
      <c r="AD20" t="str">
        <f t="shared" si="3"/>
        <v xml:space="preserve">Column 4a, Starters in 2016-17, Non-fundable, Dental therapy (A), Long, UG; </v>
      </c>
      <c r="AE20" t="str">
        <f t="shared" si="3"/>
        <v xml:space="preserve">Column 4a, Starters in 2017-18, OfS-fundable, Dental therapy (A), Long, UG; </v>
      </c>
      <c r="AF20" t="str">
        <f t="shared" si="3"/>
        <v xml:space="preserve">Column 4a, Starters in 2017-18, Non-fundable, Dental therapy (A), Long, UG; </v>
      </c>
      <c r="AG20" t="str">
        <f t="shared" si="3"/>
        <v xml:space="preserve">Column 4a, Starters in 2018-19, OfS-fundable, Dental therapy (A), Long, UG; </v>
      </c>
      <c r="AH20" t="str">
        <f t="shared" si="3"/>
        <v xml:space="preserve">Column 4a, Starters in 2018-19, Non-fundable, Dental therapy (A), Long, UG; </v>
      </c>
      <c r="AR20" s="844" t="str">
        <f>IF(AND($AR$3=1,'7a Health full-time'!P20&gt;0),Q20,"")</f>
        <v/>
      </c>
      <c r="AS20" s="843" t="str">
        <f>IF(AND($AR$3=1,'7a Health full-time'!Q20&gt;0),R20,"")</f>
        <v/>
      </c>
      <c r="AT20" s="843" t="str">
        <f>IF(AND($AR$3=1,'7a Health full-time'!R20&gt;0),S20,"")</f>
        <v/>
      </c>
      <c r="AU20" s="843" t="str">
        <f>IF(AND($AR$3=1,'7a Health full-time'!S20&gt;0),T20,"")</f>
        <v/>
      </c>
      <c r="AV20" s="843" t="str">
        <f>IF(AND($AR$3=1,'7a Health full-time'!T20&gt;0),U20,"")</f>
        <v/>
      </c>
      <c r="AW20" s="845" t="str">
        <f>IF(AND($AR$3=1,'7a Health full-time'!U20&gt;0),V20,"")</f>
        <v/>
      </c>
      <c r="AY20" s="844" t="str">
        <f>IF(AND($AY$3=1,'7a Health full-time'!D20&lt;0),E20,"")</f>
        <v/>
      </c>
      <c r="AZ20" s="843" t="str">
        <f>IF(AND($AY$3=1,'7a Health full-time'!E20&lt;0),F20,"")</f>
        <v/>
      </c>
      <c r="BA20" s="843" t="str">
        <f>IF(AND($AY$3=1,'7a Health full-time'!F20&lt;0),G20,"")</f>
        <v/>
      </c>
      <c r="BB20" s="843" t="str">
        <f>IF(AND($AY$3=1,'7a Health full-time'!G20&lt;0),H20,"")</f>
        <v/>
      </c>
      <c r="BC20" s="843" t="str">
        <f>IF(AND($AY$3=1,'7a Health full-time'!H20&lt;0),I20,"")</f>
        <v/>
      </c>
      <c r="BD20" s="845" t="str">
        <f>IF(AND($AY$3=1,'7a Health full-time'!I20&lt;0),J20,"")</f>
        <v/>
      </c>
      <c r="BE20" s="844" t="str">
        <f>IF(AND($AY$3=1,'7a Health full-time'!J20&lt;0),K20,"")</f>
        <v/>
      </c>
      <c r="BF20" s="843" t="str">
        <f>IF(AND($AY$3=1,'7a Health full-time'!K20&lt;0),L20,"")</f>
        <v/>
      </c>
      <c r="BG20" s="843" t="str">
        <f>IF(AND($AY$3=1,'7a Health full-time'!L20&lt;0),M20,"")</f>
        <v/>
      </c>
      <c r="BH20" s="843" t="str">
        <f>IF(AND($AY$3=1,'7a Health full-time'!M20&lt;0),N20,"")</f>
        <v/>
      </c>
      <c r="BI20" s="843" t="str">
        <f>IF(AND($AY$3=1,'7a Health full-time'!N20&lt;0),O20,"")</f>
        <v/>
      </c>
      <c r="BJ20" s="845" t="str">
        <f>IF(AND($AY$3=1,'7a Health full-time'!O20&lt;0),P20,"")</f>
        <v/>
      </c>
      <c r="BK20" s="844" t="str">
        <f>IF(AND($AY$3=1,'7a Health full-time'!V20&lt;0),W20,"")</f>
        <v/>
      </c>
      <c r="BL20" s="843" t="str">
        <f>IF(AND($AY$3=1,'7a Health full-time'!W20&lt;0),X20,"")</f>
        <v/>
      </c>
      <c r="BM20" s="843" t="str">
        <f>IF(AND($AY$3=1,'7a Health full-time'!X20&lt;0),Y20,"")</f>
        <v/>
      </c>
      <c r="BN20" s="843" t="str">
        <f>IF(AND($AY$3=1,'7a Health full-time'!Y20&lt;0),Z20,"")</f>
        <v/>
      </c>
      <c r="BO20" s="843" t="str">
        <f>IF(AND($AY$3=1,'7a Health full-time'!Z20&lt;0),AA20,"")</f>
        <v/>
      </c>
      <c r="BP20" s="845" t="str">
        <f>IF(AND($AY$3=1,'7a Health full-time'!AA20&lt;0),AB20,"")</f>
        <v/>
      </c>
      <c r="BQ20" s="916"/>
      <c r="BR20" s="917"/>
      <c r="BS20" s="917"/>
      <c r="BT20" s="917"/>
      <c r="BU20" s="917"/>
      <c r="BV20" s="918"/>
      <c r="BX20" s="844" t="str">
        <f>IF(AND($BX$3=1,TRUNC('7a Health full-time'!D20)&lt;&gt;'7a Health full-time'!D20),E20,"")</f>
        <v/>
      </c>
      <c r="BY20" s="843" t="str">
        <f>IF(AND($BX$3=1,TRUNC('7a Health full-time'!E20)&lt;&gt;'7a Health full-time'!E20),F20,"")</f>
        <v/>
      </c>
      <c r="BZ20" s="843" t="str">
        <f>IF(AND($BX$3=1,TRUNC('7a Health full-time'!F20)&lt;&gt;'7a Health full-time'!F20),G20,"")</f>
        <v/>
      </c>
      <c r="CA20" s="843" t="str">
        <f>IF(AND($BX$3=1,TRUNC('7a Health full-time'!G20)&lt;&gt;'7a Health full-time'!G20),H20,"")</f>
        <v/>
      </c>
      <c r="CB20" s="843" t="str">
        <f>IF(AND($BX$3=1,TRUNC('7a Health full-time'!H20)&lt;&gt;'7a Health full-time'!H20),I20,"")</f>
        <v/>
      </c>
      <c r="CC20" s="845" t="str">
        <f>IF(AND($BX$3=1,TRUNC('7a Health full-time'!I20)&lt;&gt;'7a Health full-time'!I20),J20,"")</f>
        <v/>
      </c>
      <c r="CD20" s="844" t="str">
        <f>IF(AND($BX$3=1,TRUNC('7a Health full-time'!J20)&lt;&gt;'7a Health full-time'!J20),K20,"")</f>
        <v/>
      </c>
      <c r="CE20" s="843" t="str">
        <f>IF(AND($BX$3=1,TRUNC('7a Health full-time'!K20)&lt;&gt;'7a Health full-time'!K20),L20,"")</f>
        <v/>
      </c>
      <c r="CF20" s="843" t="str">
        <f>IF(AND($BX$3=1,TRUNC('7a Health full-time'!L20)&lt;&gt;'7a Health full-time'!L20),M20,"")</f>
        <v/>
      </c>
      <c r="CG20" s="843" t="str">
        <f>IF(AND($BX$3=1,TRUNC('7a Health full-time'!M20)&lt;&gt;'7a Health full-time'!M20),N20,"")</f>
        <v/>
      </c>
      <c r="CH20" s="843" t="str">
        <f>IF(AND($BX$3=1,TRUNC('7a Health full-time'!N20)&lt;&gt;'7a Health full-time'!N20),O20,"")</f>
        <v/>
      </c>
      <c r="CI20" s="845" t="str">
        <f>IF(AND($BX$3=1,TRUNC('7a Health full-time'!O20)&lt;&gt;'7a Health full-time'!O20),P20,"")</f>
        <v/>
      </c>
      <c r="CJ20" s="844" t="str">
        <f>IF(AND($BX$3=1,TRUNC('7a Health full-time'!P20)&lt;&gt;'7a Health full-time'!P20),Q20,"")</f>
        <v/>
      </c>
      <c r="CK20" s="843" t="str">
        <f>IF(AND($BX$3=1,TRUNC('7a Health full-time'!Q20)&lt;&gt;'7a Health full-time'!Q20),R20,"")</f>
        <v/>
      </c>
      <c r="CL20" s="843" t="str">
        <f>IF(AND($BX$3=1,TRUNC('7a Health full-time'!R20)&lt;&gt;'7a Health full-time'!R20),S20,"")</f>
        <v/>
      </c>
      <c r="CM20" s="843" t="str">
        <f>IF(AND($BX$3=1,TRUNC('7a Health full-time'!S20)&lt;&gt;'7a Health full-time'!S20),T20,"")</f>
        <v/>
      </c>
      <c r="CN20" s="843" t="str">
        <f>IF(AND($BX$3=1,TRUNC('7a Health full-time'!T20)&lt;&gt;'7a Health full-time'!T20),U20,"")</f>
        <v/>
      </c>
      <c r="CO20" s="845" t="str">
        <f>IF(AND($BX$3=1,TRUNC('7a Health full-time'!U20)&lt;&gt;'7a Health full-time'!U20),V20,"")</f>
        <v/>
      </c>
      <c r="DV20" s="844" t="str">
        <f>IF(AND($DV$3=1,ROUND('7a Health full-time'!AB20,2)&lt;&gt;'7a Health full-time'!AB20),AC20,"")</f>
        <v/>
      </c>
      <c r="DW20" s="843" t="str">
        <f>IF(AND($DV$3=1,ROUND('7a Health full-time'!AC20,2)&lt;&gt;'7a Health full-time'!AC20),AD20,"")</f>
        <v/>
      </c>
      <c r="DX20" s="843" t="str">
        <f>IF(AND($DV$3=1,ROUND('7a Health full-time'!AD20,2)&lt;&gt;'7a Health full-time'!AD20),AE20,"")</f>
        <v/>
      </c>
      <c r="DY20" s="843" t="str">
        <f>IF(AND($DV$3=1,ROUND('7a Health full-time'!AE20,2)&lt;&gt;'7a Health full-time'!AE20),AF20,"")</f>
        <v/>
      </c>
      <c r="DZ20" s="843" t="str">
        <f>IF(AND($DV$3=1,ROUND('7a Health full-time'!AF20,2)&lt;&gt;'7a Health full-time'!AF20),AG20,"")</f>
        <v/>
      </c>
      <c r="EA20" s="845" t="str">
        <f>IF(AND($DV$3=1,ROUND('7a Health full-time'!AG20,2)&lt;&gt;'7a Health full-time'!AG20),AH20,"")</f>
        <v/>
      </c>
      <c r="EC20" s="844" t="str">
        <f>IF(AND($EC$3=1,'7a Health full-time'!AB20&gt;'7a Health full-time'!V20),AC20,"")</f>
        <v/>
      </c>
      <c r="ED20" s="843" t="str">
        <f>IF(AND($EC$3=1,'7a Health full-time'!AC20&gt;'7a Health full-time'!W20),AD20,"")</f>
        <v/>
      </c>
      <c r="EE20" s="843" t="str">
        <f>IF(AND($EC$3=1,'7a Health full-time'!AD20&gt;'7a Health full-time'!X20),AE20,"")</f>
        <v/>
      </c>
      <c r="EF20" s="843" t="str">
        <f>IF(AND($EC$3=1,'7a Health full-time'!AE20&gt;'7a Health full-time'!Y20),AF20,"")</f>
        <v/>
      </c>
      <c r="EG20" s="843" t="str">
        <f>IF(AND($EC$3=1,'7a Health full-time'!AF20&gt;'7a Health full-time'!Z20),AG20,"")</f>
        <v/>
      </c>
      <c r="EH20" s="845" t="str">
        <f>IF(AND($EC$3=1,'7a Health full-time'!AG20&gt;'7a Health full-time'!AA20),AH20,"")</f>
        <v/>
      </c>
      <c r="EJ20" s="844" t="str">
        <f>IF(AND($EJ$3=1,'7a Health full-time'!V20&lt;&gt;0),IF(('7a Health full-time'!AB20/'7a Health full-time'!V20)&lt;0.03,AC20,""),"")</f>
        <v/>
      </c>
      <c r="EK20" s="843" t="str">
        <f>IF(AND($EJ$3=1,'7a Health full-time'!W20&lt;&gt;0),IF(('7a Health full-time'!AC20/'7a Health full-time'!W20)&lt;0.03,AD20,""),"")</f>
        <v/>
      </c>
      <c r="EL20" s="843" t="str">
        <f>IF(AND($EJ$3=1,'7a Health full-time'!X20&lt;&gt;0),IF(('7a Health full-time'!AD20/'7a Health full-time'!X20)&lt;0.03,AE20,""),"")</f>
        <v/>
      </c>
      <c r="EM20" s="843" t="str">
        <f>IF(AND($EJ$3=1,'7a Health full-time'!Y20&lt;&gt;0),IF(('7a Health full-time'!AE20/'7a Health full-time'!Y20)&lt;0.03,AF20,""),"")</f>
        <v/>
      </c>
      <c r="EN20" s="843" t="str">
        <f>IF(AND($EJ$3=1,'7a Health full-time'!Z20&lt;&gt;0),IF(('7a Health full-time'!AF20/'7a Health full-time'!Z20)&lt;0.03,AG20,""),"")</f>
        <v/>
      </c>
      <c r="EO20" s="845" t="str">
        <f>IF(AND($EJ$3=1,'7a Health full-time'!AA20&lt;&gt;0),IF(('7a Health full-time'!AG20/'7a Health full-time'!AA20)&lt;0.03,AH20,""),"")</f>
        <v/>
      </c>
      <c r="EQ20" s="844" t="str">
        <f>IF(AND($EQ$3=1,'7a Health full-time'!P20=0,SUM('7a Health full-time'!D20,'7a Health full-time'!J20)&gt;$ET$13),Q20,"")</f>
        <v/>
      </c>
      <c r="ER20" s="843" t="str">
        <f>IF(AND($EQ$3=1,'7a Health full-time'!Q20=0,SUM('7a Health full-time'!E20,'7a Health full-time'!K20)&gt;$ET$13),R20,"")</f>
        <v/>
      </c>
      <c r="ES20" s="843" t="str">
        <f>IF(AND($EQ$3=1,'7a Health full-time'!R20=0,SUM('7a Health full-time'!F20,'7a Health full-time'!L20)&gt;$ET$13),S20,"")</f>
        <v/>
      </c>
      <c r="ET20" s="843" t="str">
        <f>IF(AND($EQ$3=1,'7a Health full-time'!S20=0,SUM('7a Health full-time'!G20,'7a Health full-time'!M20)&gt;$ET$13),T20,"")</f>
        <v/>
      </c>
      <c r="EU20" s="843" t="str">
        <f>IF(AND($EQ$3=1,'7a Health full-time'!T20=0,SUM('7a Health full-time'!H20,'7a Health full-time'!N20)&gt;$ET$13),U20,"")</f>
        <v/>
      </c>
      <c r="EV20" s="845" t="str">
        <f>IF(AND($EQ$3=1,'7a Health full-time'!U20=0,SUM('7a Health full-time'!I20,'7a Health full-time'!O20)&gt;$ET$13),V20,"")</f>
        <v/>
      </c>
      <c r="EX20" s="844" t="str">
        <f>IF(AND($EX$3=1,SUM('7a Health full-time'!D20,'7a Health full-time'!J20)&gt;0,ABS('7a Health full-time'!P20)=SUM('7a Health full-time'!D20,'7a Health full-time'!J20)),Q20,"")</f>
        <v/>
      </c>
      <c r="EY20" s="843" t="str">
        <f>IF(AND($EX$3=1,SUM('7a Health full-time'!E20,'7a Health full-time'!K20)&gt;0,ABS('7a Health full-time'!Q20)=SUM('7a Health full-time'!E20,'7a Health full-time'!K20)),R20,"")</f>
        <v/>
      </c>
      <c r="EZ20" s="843" t="str">
        <f>IF(AND($EX$3=1,SUM('7a Health full-time'!F20,'7a Health full-time'!L20)&gt;0,ABS('7a Health full-time'!R20)=SUM('7a Health full-time'!F20,'7a Health full-time'!L20)),S20,"")</f>
        <v/>
      </c>
      <c r="FA20" s="843" t="str">
        <f>IF(AND($EX$3=1,SUM('7a Health full-time'!G20,'7a Health full-time'!M20)&gt;0,ABS('7a Health full-time'!S20)=SUM('7a Health full-time'!G20,'7a Health full-time'!M20)),T20,"")</f>
        <v/>
      </c>
      <c r="FB20" s="843" t="str">
        <f>IF(AND($EX$3=1,SUM('7a Health full-time'!H20,'7a Health full-time'!N20)&gt;0,ABS('7a Health full-time'!T20)=SUM('7a Health full-time'!H20,'7a Health full-time'!N20)),U20,"")</f>
        <v/>
      </c>
      <c r="FC20" s="845" t="str">
        <f>IF(AND($EX$3=1,SUM('7a Health full-time'!I20,'7a Health full-time'!O20)&gt;0,ABS('7a Health full-time'!U20)=SUM('7a Health full-time'!I20,'7a Health full-time'!O20)),V20,"")</f>
        <v/>
      </c>
      <c r="FR20" s="844" t="str">
        <f>IF(AND($FR$3=1,'7a Health full-time'!V20&lt;&gt;0),IF(('7a Health full-time'!AB20/'7a Health full-time'!V20)&lt;0.25,AC20,""),"")</f>
        <v/>
      </c>
      <c r="FS20" s="843" t="str">
        <f>IF(AND($FR$3=1,'7a Health full-time'!W20&lt;&gt;0),IF(('7a Health full-time'!AC20/'7a Health full-time'!W20)&lt;0.25,AD20,""),"")</f>
        <v/>
      </c>
      <c r="FT20" s="843" t="str">
        <f>IF(AND($FR$3=1,'7a Health full-time'!X20&lt;&gt;0),IF(('7a Health full-time'!AD20/'7a Health full-time'!X20)&lt;0.25,AE20,""),"")</f>
        <v/>
      </c>
      <c r="FU20" s="843" t="str">
        <f>IF(AND($FR$3=1,'7a Health full-time'!Y20&lt;&gt;0),IF(('7a Health full-time'!AE20/'7a Health full-time'!Y20)&lt;0.25,AF20,""),"")</f>
        <v/>
      </c>
      <c r="FV20" s="843" t="str">
        <f>IF(AND($FR$3=1,'7a Health full-time'!Z20&lt;&gt;0),IF(('7a Health full-time'!AF20/'7a Health full-time'!Z20)&lt;0.25,AG20,""),"")</f>
        <v/>
      </c>
      <c r="FW20" s="845" t="str">
        <f>IF(AND($FR$3=1,'7a Health full-time'!AA20&lt;&gt;0),IF(('7a Health full-time'!AG20/'7a Health full-time'!AA20)&lt;0.25,AH20,""),"")</f>
        <v/>
      </c>
      <c r="FY20" s="840" t="str">
        <f>IF(AND($FY$3=1,'7a Health full-time'!D20&gt;0),E20,"")</f>
        <v/>
      </c>
      <c r="FZ20" s="841" t="str">
        <f>IF(AND($FY$3=1,'7a Health full-time'!E20&gt;0),F20,"")</f>
        <v/>
      </c>
      <c r="GA20" s="841" t="str">
        <f>IF(AND($FY$3=1,'7a Health full-time'!F20&gt;0),G20,"")</f>
        <v/>
      </c>
      <c r="GB20" s="841" t="str">
        <f>IF(AND($FY$3=1,'7a Health full-time'!G20&gt;0),H20,"")</f>
        <v/>
      </c>
      <c r="GC20" s="841" t="str">
        <f>IF(AND($FY$3=1,'7a Health full-time'!H20&gt;0),I20,"")</f>
        <v/>
      </c>
      <c r="GD20" s="842" t="str">
        <f>IF(AND($FY$3=1,'7a Health full-time'!I20&gt;0),J20,"")</f>
        <v/>
      </c>
      <c r="GE20" s="841" t="str">
        <f>IF(AND($FY$3=1,'7a Health full-time'!J20&gt;0),K20,"")</f>
        <v/>
      </c>
      <c r="GF20" s="841" t="str">
        <f>IF(AND($FY$3=1,'7a Health full-time'!K20&gt;0),L20,"")</f>
        <v/>
      </c>
      <c r="GG20" s="841" t="str">
        <f>IF(AND($FY$3=1,'7a Health full-time'!L20&gt;0),M20,"")</f>
        <v/>
      </c>
      <c r="GH20" s="841" t="str">
        <f>IF(AND($FY$3=1,'7a Health full-time'!M20&gt;0),N20,"")</f>
        <v/>
      </c>
      <c r="GI20" s="841" t="str">
        <f>IF(AND($FY$3=1,'7a Health full-time'!N20&gt;0),O20,"")</f>
        <v/>
      </c>
      <c r="GJ20" s="842" t="str">
        <f>IF(AND($FY$3=1,'7a Health full-time'!O20&gt;0),P20,"")</f>
        <v/>
      </c>
      <c r="GL20" s="60"/>
      <c r="GM20" s="61" t="s">
        <v>19</v>
      </c>
      <c r="GN20" s="60" t="s">
        <v>116</v>
      </c>
      <c r="GO20" s="49" t="str">
        <f>$CS$94</f>
        <v/>
      </c>
      <c r="GP20" s="41" t="str">
        <f>$CT$94</f>
        <v/>
      </c>
      <c r="GQ20" s="40" t="str">
        <f>$CS$94</f>
        <v/>
      </c>
      <c r="GR20" s="41" t="str">
        <f>$CT$94</f>
        <v/>
      </c>
      <c r="GS20" s="40" t="str">
        <f>$CS$94</f>
        <v/>
      </c>
      <c r="GT20" s="873" t="str">
        <f>$CT$94</f>
        <v/>
      </c>
      <c r="GU20" s="49" t="str">
        <f>$CY$94</f>
        <v/>
      </c>
      <c r="GV20" s="41" t="str">
        <f>$CZ$94</f>
        <v/>
      </c>
      <c r="GW20" s="40" t="str">
        <f>$CY$94</f>
        <v/>
      </c>
      <c r="GX20" s="41" t="str">
        <f>$CZ$94</f>
        <v/>
      </c>
      <c r="GY20" s="40" t="str">
        <f>$CY$94</f>
        <v/>
      </c>
      <c r="GZ20" s="873" t="str">
        <f>$CZ$94</f>
        <v/>
      </c>
      <c r="HA20" s="49" t="str">
        <f>$DE$94</f>
        <v/>
      </c>
      <c r="HB20" s="41" t="str">
        <f>$DF$94</f>
        <v/>
      </c>
      <c r="HC20" s="40" t="str">
        <f>$DE$94</f>
        <v/>
      </c>
      <c r="HD20" s="41" t="str">
        <f>$DF$94</f>
        <v/>
      </c>
      <c r="HE20" s="40" t="str">
        <f>$DE$94</f>
        <v/>
      </c>
      <c r="HF20" s="873" t="str">
        <f>$DF$94</f>
        <v/>
      </c>
      <c r="HG20" s="49" t="str">
        <f>$DK$94</f>
        <v/>
      </c>
      <c r="HH20" s="41" t="str">
        <f>$DL$94</f>
        <v/>
      </c>
      <c r="HI20" s="40" t="str">
        <f>$DK$94</f>
        <v/>
      </c>
      <c r="HJ20" s="41" t="str">
        <f>$DL$94</f>
        <v/>
      </c>
      <c r="HK20" s="40" t="str">
        <f>$DK$94</f>
        <v/>
      </c>
      <c r="HL20" s="873" t="str">
        <f>$DL$94</f>
        <v/>
      </c>
      <c r="HM20" s="925"/>
      <c r="HN20" s="918"/>
      <c r="HO20" s="916"/>
      <c r="HP20" s="918"/>
      <c r="HQ20" s="916"/>
      <c r="HR20" s="926"/>
    </row>
    <row r="21" spans="1:226" ht="15.75" thickBot="1" x14ac:dyDescent="0.3">
      <c r="A21" s="18" t="str">
        <f>'7a Health full-time'!A21</f>
        <v>Dental therapy (A)</v>
      </c>
      <c r="B21" t="s">
        <v>19</v>
      </c>
      <c r="C21" s="18" t="str">
        <f>'7a Health full-time'!C21</f>
        <v>PGT (UG fee)</v>
      </c>
      <c r="D21" t="str">
        <f t="shared" si="4"/>
        <v>Dental therapy (A), Long, PGT (UG fee)</v>
      </c>
      <c r="E21" t="str">
        <f t="shared" si="5"/>
        <v xml:space="preserve">Column 1, Starters in 2016-17, OfS-fundable, Dental therapy (A), Long, PGT (UG fee); </v>
      </c>
      <c r="F21" t="str">
        <f t="shared" si="3"/>
        <v xml:space="preserve">Column 1, Starters in 2016-17, Non-fundable, Dental therapy (A), Long, PGT (UG fee); </v>
      </c>
      <c r="G21" t="str">
        <f t="shared" si="3"/>
        <v xml:space="preserve">Column 1, Starters in 2017-18, OfS-fundable, Dental therapy (A), Long, PGT (UG fee); </v>
      </c>
      <c r="H21" t="str">
        <f t="shared" si="3"/>
        <v xml:space="preserve">Column 1, Starters in 2017-18, Non-fundable, Dental therapy (A), Long, PGT (UG fee); </v>
      </c>
      <c r="I21" t="str">
        <f t="shared" si="3"/>
        <v xml:space="preserve">Column 1, Starters in 2018-19, OfS-fundable, Dental therapy (A), Long, PGT (UG fee); </v>
      </c>
      <c r="J21" t="str">
        <f t="shared" si="3"/>
        <v xml:space="preserve">Column 1, Starters in 2018-19, Non-fundable, Dental therapy (A), Long, PGT (UG fee); </v>
      </c>
      <c r="K21" t="str">
        <f t="shared" si="3"/>
        <v xml:space="preserve">Column 2, Starters in 2016-17, OfS-fundable, Dental therapy (A), Long, PGT (UG fee); </v>
      </c>
      <c r="L21" t="str">
        <f t="shared" si="3"/>
        <v xml:space="preserve">Column 2, Starters in 2016-17, Non-fundable, Dental therapy (A), Long, PGT (UG fee); </v>
      </c>
      <c r="M21" t="str">
        <f t="shared" si="3"/>
        <v xml:space="preserve">Column 2, Starters in 2017-18, OfS-fundable, Dental therapy (A), Long, PGT (UG fee); </v>
      </c>
      <c r="N21" t="str">
        <f t="shared" si="3"/>
        <v xml:space="preserve">Column 2, Starters in 2017-18, Non-fundable, Dental therapy (A), Long, PGT (UG fee); </v>
      </c>
      <c r="O21" t="str">
        <f t="shared" si="3"/>
        <v xml:space="preserve">Column 2, Starters in 2018-19, OfS-fundable, Dental therapy (A), Long, PGT (UG fee); </v>
      </c>
      <c r="P21" t="str">
        <f t="shared" si="3"/>
        <v xml:space="preserve">Column 2, Starters in 2018-19, Non-fundable, Dental therapy (A), Long, PGT (UG fee); </v>
      </c>
      <c r="Q21" t="str">
        <f t="shared" si="3"/>
        <v xml:space="preserve">Column 3, Starters in 2016-17, OfS-fundable, Dental therapy (A), Long, PGT (UG fee); </v>
      </c>
      <c r="R21" t="str">
        <f t="shared" si="3"/>
        <v xml:space="preserve">Column 3, Starters in 2016-17, Non-fundable, Dental therapy (A), Long, PGT (UG fee); </v>
      </c>
      <c r="S21" t="str">
        <f t="shared" si="3"/>
        <v xml:space="preserve">Column 3, Starters in 2017-18, OfS-fundable, Dental therapy (A), Long, PGT (UG fee); </v>
      </c>
      <c r="T21" t="str">
        <f t="shared" si="3"/>
        <v xml:space="preserve">Column 3, Starters in 2017-18, Non-fundable, Dental therapy (A), Long, PGT (UG fee); </v>
      </c>
      <c r="U21" t="str">
        <f t="shared" si="3"/>
        <v xml:space="preserve">Column 3, Starters in 2018-19, OfS-fundable, Dental therapy (A), Long, PGT (UG fee); </v>
      </c>
      <c r="V21" t="str">
        <f t="shared" si="3"/>
        <v xml:space="preserve">Column 3, Starters in 2018-19, Non-fundable, Dental therapy (A), Long, PGT (UG fee); </v>
      </c>
      <c r="W21" t="str">
        <f t="shared" si="3"/>
        <v xml:space="preserve">Column 4, Starters in 2016-17, OfS-fundable, Dental therapy (A), Long, PGT (UG fee); </v>
      </c>
      <c r="X21" t="str">
        <f t="shared" si="3"/>
        <v xml:space="preserve">Column 4, Starters in 2016-17, Non-fundable, Dental therapy (A), Long, PGT (UG fee); </v>
      </c>
      <c r="Y21" t="str">
        <f t="shared" si="3"/>
        <v xml:space="preserve">Column 4, Starters in 2017-18, OfS-fundable, Dental therapy (A), Long, PGT (UG fee); </v>
      </c>
      <c r="Z21" t="str">
        <f t="shared" si="3"/>
        <v xml:space="preserve">Column 4, Starters in 2017-18, Non-fundable, Dental therapy (A), Long, PGT (UG fee); </v>
      </c>
      <c r="AA21" t="str">
        <f t="shared" si="3"/>
        <v xml:space="preserve">Column 4, Starters in 2018-19, OfS-fundable, Dental therapy (A), Long, PGT (UG fee); </v>
      </c>
      <c r="AB21" t="str">
        <f t="shared" si="3"/>
        <v xml:space="preserve">Column 4, Starters in 2018-19, Non-fundable, Dental therapy (A), Long, PGT (UG fee); </v>
      </c>
      <c r="AC21" t="str">
        <f t="shared" si="3"/>
        <v xml:space="preserve">Column 4a, Starters in 2016-17, OfS-fundable, Dental therapy (A), Long, PGT (UG fee); </v>
      </c>
      <c r="AD21" t="str">
        <f t="shared" si="3"/>
        <v xml:space="preserve">Column 4a, Starters in 2016-17, Non-fundable, Dental therapy (A), Long, PGT (UG fee); </v>
      </c>
      <c r="AE21" t="str">
        <f t="shared" si="3"/>
        <v xml:space="preserve">Column 4a, Starters in 2017-18, OfS-fundable, Dental therapy (A), Long, PGT (UG fee); </v>
      </c>
      <c r="AF21" t="str">
        <f t="shared" si="3"/>
        <v xml:space="preserve">Column 4a, Starters in 2017-18, Non-fundable, Dental therapy (A), Long, PGT (UG fee); </v>
      </c>
      <c r="AG21" t="str">
        <f t="shared" si="3"/>
        <v xml:space="preserve">Column 4a, Starters in 2018-19, OfS-fundable, Dental therapy (A), Long, PGT (UG fee); </v>
      </c>
      <c r="AH21" t="str">
        <f t="shared" si="3"/>
        <v xml:space="preserve">Column 4a, Starters in 2018-19, Non-fundable, Dental therapy (A), Long, PGT (UG fee); </v>
      </c>
      <c r="AR21" s="726" t="str">
        <f>IF(AND($AR$3=1,'7a Health full-time'!P21&gt;0),Q21,"")</f>
        <v/>
      </c>
      <c r="AS21" s="727" t="str">
        <f>IF(AND($AR$3=1,'7a Health full-time'!Q21&gt;0),R21,"")</f>
        <v/>
      </c>
      <c r="AT21" s="727" t="str">
        <f>IF(AND($AR$3=1,'7a Health full-time'!R21&gt;0),S21,"")</f>
        <v/>
      </c>
      <c r="AU21" s="727" t="str">
        <f>IF(AND($AR$3=1,'7a Health full-time'!S21&gt;0),T21,"")</f>
        <v/>
      </c>
      <c r="AV21" s="727" t="str">
        <f>IF(AND($AR$3=1,'7a Health full-time'!T21&gt;0),U21,"")</f>
        <v/>
      </c>
      <c r="AW21" s="846" t="str">
        <f>IF(AND($AR$3=1,'7a Health full-time'!U21&gt;0),V21,"")</f>
        <v/>
      </c>
      <c r="AY21" s="726" t="str">
        <f>IF(AND($AY$3=1,'7a Health full-time'!D21&lt;0),E21,"")</f>
        <v/>
      </c>
      <c r="AZ21" s="727" t="str">
        <f>IF(AND($AY$3=1,'7a Health full-time'!E21&lt;0),F21,"")</f>
        <v/>
      </c>
      <c r="BA21" s="727" t="str">
        <f>IF(AND($AY$3=1,'7a Health full-time'!F21&lt;0),G21,"")</f>
        <v/>
      </c>
      <c r="BB21" s="727" t="str">
        <f>IF(AND($AY$3=1,'7a Health full-time'!G21&lt;0),H21,"")</f>
        <v/>
      </c>
      <c r="BC21" s="727" t="str">
        <f>IF(AND($AY$3=1,'7a Health full-time'!H21&lt;0),I21,"")</f>
        <v/>
      </c>
      <c r="BD21" s="846" t="str">
        <f>IF(AND($AY$3=1,'7a Health full-time'!I21&lt;0),J21,"")</f>
        <v/>
      </c>
      <c r="BE21" s="726" t="str">
        <f>IF(AND($AY$3=1,'7a Health full-time'!J21&lt;0),K21,"")</f>
        <v/>
      </c>
      <c r="BF21" s="727" t="str">
        <f>IF(AND($AY$3=1,'7a Health full-time'!K21&lt;0),L21,"")</f>
        <v/>
      </c>
      <c r="BG21" s="727" t="str">
        <f>IF(AND($AY$3=1,'7a Health full-time'!L21&lt;0),M21,"")</f>
        <v/>
      </c>
      <c r="BH21" s="727" t="str">
        <f>IF(AND($AY$3=1,'7a Health full-time'!M21&lt;0),N21,"")</f>
        <v/>
      </c>
      <c r="BI21" s="727" t="str">
        <f>IF(AND($AY$3=1,'7a Health full-time'!N21&lt;0),O21,"")</f>
        <v/>
      </c>
      <c r="BJ21" s="846" t="str">
        <f>IF(AND($AY$3=1,'7a Health full-time'!O21&lt;0),P21,"")</f>
        <v/>
      </c>
      <c r="BK21" s="726" t="str">
        <f>IF(AND($AY$3=1,'7a Health full-time'!V21&lt;0),W21,"")</f>
        <v/>
      </c>
      <c r="BL21" s="727" t="str">
        <f>IF(AND($AY$3=1,'7a Health full-time'!W21&lt;0),X21,"")</f>
        <v/>
      </c>
      <c r="BM21" s="727" t="str">
        <f>IF(AND($AY$3=1,'7a Health full-time'!X21&lt;0),Y21,"")</f>
        <v/>
      </c>
      <c r="BN21" s="727" t="str">
        <f>IF(AND($AY$3=1,'7a Health full-time'!Y21&lt;0),Z21,"")</f>
        <v/>
      </c>
      <c r="BO21" s="727" t="str">
        <f>IF(AND($AY$3=1,'7a Health full-time'!Z21&lt;0),AA21,"")</f>
        <v/>
      </c>
      <c r="BP21" s="846" t="str">
        <f>IF(AND($AY$3=1,'7a Health full-time'!AA21&lt;0),AB21,"")</f>
        <v/>
      </c>
      <c r="BQ21" s="910"/>
      <c r="BR21" s="919"/>
      <c r="BS21" s="919"/>
      <c r="BT21" s="919"/>
      <c r="BU21" s="919"/>
      <c r="BV21" s="911"/>
      <c r="BX21" s="726" t="str">
        <f>IF(AND($BX$3=1,TRUNC('7a Health full-time'!D21)&lt;&gt;'7a Health full-time'!D21),E21,"")</f>
        <v/>
      </c>
      <c r="BY21" s="727" t="str">
        <f>IF(AND($BX$3=1,TRUNC('7a Health full-time'!E21)&lt;&gt;'7a Health full-time'!E21),F21,"")</f>
        <v/>
      </c>
      <c r="BZ21" s="727" t="str">
        <f>IF(AND($BX$3=1,TRUNC('7a Health full-time'!F21)&lt;&gt;'7a Health full-time'!F21),G21,"")</f>
        <v/>
      </c>
      <c r="CA21" s="727" t="str">
        <f>IF(AND($BX$3=1,TRUNC('7a Health full-time'!G21)&lt;&gt;'7a Health full-time'!G21),H21,"")</f>
        <v/>
      </c>
      <c r="CB21" s="727" t="str">
        <f>IF(AND($BX$3=1,TRUNC('7a Health full-time'!H21)&lt;&gt;'7a Health full-time'!H21),I21,"")</f>
        <v/>
      </c>
      <c r="CC21" s="846" t="str">
        <f>IF(AND($BX$3=1,TRUNC('7a Health full-time'!I21)&lt;&gt;'7a Health full-time'!I21),J21,"")</f>
        <v/>
      </c>
      <c r="CD21" s="726" t="str">
        <f>IF(AND($BX$3=1,TRUNC('7a Health full-time'!J21)&lt;&gt;'7a Health full-time'!J21),K21,"")</f>
        <v/>
      </c>
      <c r="CE21" s="727" t="str">
        <f>IF(AND($BX$3=1,TRUNC('7a Health full-time'!K21)&lt;&gt;'7a Health full-time'!K21),L21,"")</f>
        <v/>
      </c>
      <c r="CF21" s="727" t="str">
        <f>IF(AND($BX$3=1,TRUNC('7a Health full-time'!L21)&lt;&gt;'7a Health full-time'!L21),M21,"")</f>
        <v/>
      </c>
      <c r="CG21" s="727" t="str">
        <f>IF(AND($BX$3=1,TRUNC('7a Health full-time'!M21)&lt;&gt;'7a Health full-time'!M21),N21,"")</f>
        <v/>
      </c>
      <c r="CH21" s="727" t="str">
        <f>IF(AND($BX$3=1,TRUNC('7a Health full-time'!N21)&lt;&gt;'7a Health full-time'!N21),O21,"")</f>
        <v/>
      </c>
      <c r="CI21" s="846" t="str">
        <f>IF(AND($BX$3=1,TRUNC('7a Health full-time'!O21)&lt;&gt;'7a Health full-time'!O21),P21,"")</f>
        <v/>
      </c>
      <c r="CJ21" s="726" t="str">
        <f>IF(AND($BX$3=1,TRUNC('7a Health full-time'!P21)&lt;&gt;'7a Health full-time'!P21),Q21,"")</f>
        <v/>
      </c>
      <c r="CK21" s="727" t="str">
        <f>IF(AND($BX$3=1,TRUNC('7a Health full-time'!Q21)&lt;&gt;'7a Health full-time'!Q21),R21,"")</f>
        <v/>
      </c>
      <c r="CL21" s="727" t="str">
        <f>IF(AND($BX$3=1,TRUNC('7a Health full-time'!R21)&lt;&gt;'7a Health full-time'!R21),S21,"")</f>
        <v/>
      </c>
      <c r="CM21" s="727" t="str">
        <f>IF(AND($BX$3=1,TRUNC('7a Health full-time'!S21)&lt;&gt;'7a Health full-time'!S21),T21,"")</f>
        <v/>
      </c>
      <c r="CN21" s="727" t="str">
        <f>IF(AND($BX$3=1,TRUNC('7a Health full-time'!T21)&lt;&gt;'7a Health full-time'!T21),U21,"")</f>
        <v/>
      </c>
      <c r="CO21" s="846" t="str">
        <f>IF(AND($BX$3=1,TRUNC('7a Health full-time'!U21)&lt;&gt;'7a Health full-time'!U21),V21,"")</f>
        <v/>
      </c>
      <c r="DV21" s="726" t="str">
        <f>IF(AND($DV$3=1,ROUND('7a Health full-time'!AB21,2)&lt;&gt;'7a Health full-time'!AB21),AC21,"")</f>
        <v/>
      </c>
      <c r="DW21" s="727" t="str">
        <f>IF(AND($DV$3=1,ROUND('7a Health full-time'!AC21,2)&lt;&gt;'7a Health full-time'!AC21),AD21,"")</f>
        <v/>
      </c>
      <c r="DX21" s="727" t="str">
        <f>IF(AND($DV$3=1,ROUND('7a Health full-time'!AD21,2)&lt;&gt;'7a Health full-time'!AD21),AE21,"")</f>
        <v/>
      </c>
      <c r="DY21" s="727" t="str">
        <f>IF(AND($DV$3=1,ROUND('7a Health full-time'!AE21,2)&lt;&gt;'7a Health full-time'!AE21),AF21,"")</f>
        <v/>
      </c>
      <c r="DZ21" s="727" t="str">
        <f>IF(AND($DV$3=1,ROUND('7a Health full-time'!AF21,2)&lt;&gt;'7a Health full-time'!AF21),AG21,"")</f>
        <v/>
      </c>
      <c r="EA21" s="846" t="str">
        <f>IF(AND($DV$3=1,ROUND('7a Health full-time'!AG21,2)&lt;&gt;'7a Health full-time'!AG21),AH21,"")</f>
        <v/>
      </c>
      <c r="EC21" s="726" t="str">
        <f>IF(AND($EC$3=1,'7a Health full-time'!AB21&gt;'7a Health full-time'!V21),AC21,"")</f>
        <v/>
      </c>
      <c r="ED21" s="727" t="str">
        <f>IF(AND($EC$3=1,'7a Health full-time'!AC21&gt;'7a Health full-time'!W21),AD21,"")</f>
        <v/>
      </c>
      <c r="EE21" s="727" t="str">
        <f>IF(AND($EC$3=1,'7a Health full-time'!AD21&gt;'7a Health full-time'!X21),AE21,"")</f>
        <v/>
      </c>
      <c r="EF21" s="727" t="str">
        <f>IF(AND($EC$3=1,'7a Health full-time'!AE21&gt;'7a Health full-time'!Y21),AF21,"")</f>
        <v/>
      </c>
      <c r="EG21" s="727" t="str">
        <f>IF(AND($EC$3=1,'7a Health full-time'!AF21&gt;'7a Health full-time'!Z21),AG21,"")</f>
        <v/>
      </c>
      <c r="EH21" s="846" t="str">
        <f>IF(AND($EC$3=1,'7a Health full-time'!AG21&gt;'7a Health full-time'!AA21),AH21,"")</f>
        <v/>
      </c>
      <c r="EJ21" s="726" t="str">
        <f>IF(AND($EJ$3=1,'7a Health full-time'!V21&lt;&gt;0),IF(('7a Health full-time'!AB21/'7a Health full-time'!V21)&lt;0.03,AC21,""),"")</f>
        <v/>
      </c>
      <c r="EK21" s="727" t="str">
        <f>IF(AND($EJ$3=1,'7a Health full-time'!W21&lt;&gt;0),IF(('7a Health full-time'!AC21/'7a Health full-time'!W21)&lt;0.03,AD21,""),"")</f>
        <v/>
      </c>
      <c r="EL21" s="727" t="str">
        <f>IF(AND($EJ$3=1,'7a Health full-time'!X21&lt;&gt;0),IF(('7a Health full-time'!AD21/'7a Health full-time'!X21)&lt;0.03,AE21,""),"")</f>
        <v/>
      </c>
      <c r="EM21" s="727" t="str">
        <f>IF(AND($EJ$3=1,'7a Health full-time'!Y21&lt;&gt;0),IF(('7a Health full-time'!AE21/'7a Health full-time'!Y21)&lt;0.03,AF21,""),"")</f>
        <v/>
      </c>
      <c r="EN21" s="727" t="str">
        <f>IF(AND($EJ$3=1,'7a Health full-time'!Z21&lt;&gt;0),IF(('7a Health full-time'!AF21/'7a Health full-time'!Z21)&lt;0.03,AG21,""),"")</f>
        <v/>
      </c>
      <c r="EO21" s="846" t="str">
        <f>IF(AND($EJ$3=1,'7a Health full-time'!AA21&lt;&gt;0),IF(('7a Health full-time'!AG21/'7a Health full-time'!AA21)&lt;0.03,AH21,""),"")</f>
        <v/>
      </c>
      <c r="EQ21" s="726" t="str">
        <f>IF(AND($EQ$3=1,'7a Health full-time'!P21=0,SUM('7a Health full-time'!D21,'7a Health full-time'!J21)&gt;$ET$13),Q21,"")</f>
        <v/>
      </c>
      <c r="ER21" s="727" t="str">
        <f>IF(AND($EQ$3=1,'7a Health full-time'!Q21=0,SUM('7a Health full-time'!E21,'7a Health full-time'!K21)&gt;$ET$13),R21,"")</f>
        <v/>
      </c>
      <c r="ES21" s="727" t="str">
        <f>IF(AND($EQ$3=1,'7a Health full-time'!R21=0,SUM('7a Health full-time'!F21,'7a Health full-time'!L21)&gt;$ET$13),S21,"")</f>
        <v/>
      </c>
      <c r="ET21" s="727" t="str">
        <f>IF(AND($EQ$3=1,'7a Health full-time'!S21=0,SUM('7a Health full-time'!G21,'7a Health full-time'!M21)&gt;$ET$13),T21,"")</f>
        <v/>
      </c>
      <c r="EU21" s="727" t="str">
        <f>IF(AND($EQ$3=1,'7a Health full-time'!T21=0,SUM('7a Health full-time'!H21,'7a Health full-time'!N21)&gt;$ET$13),U21,"")</f>
        <v/>
      </c>
      <c r="EV21" s="846" t="str">
        <f>IF(AND($EQ$3=1,'7a Health full-time'!U21=0,SUM('7a Health full-time'!I21,'7a Health full-time'!O21)&gt;$ET$13),V21,"")</f>
        <v/>
      </c>
      <c r="EX21" s="726" t="str">
        <f>IF(AND($EX$3=1,SUM('7a Health full-time'!D21,'7a Health full-time'!J21)&gt;0,ABS('7a Health full-time'!P21)=SUM('7a Health full-time'!D21,'7a Health full-time'!J21)),Q21,"")</f>
        <v/>
      </c>
      <c r="EY21" s="727" t="str">
        <f>IF(AND($EX$3=1,SUM('7a Health full-time'!E21,'7a Health full-time'!K21)&gt;0,ABS('7a Health full-time'!Q21)=SUM('7a Health full-time'!E21,'7a Health full-time'!K21)),R21,"")</f>
        <v/>
      </c>
      <c r="EZ21" s="727" t="str">
        <f>IF(AND($EX$3=1,SUM('7a Health full-time'!F21,'7a Health full-time'!L21)&gt;0,ABS('7a Health full-time'!R21)=SUM('7a Health full-time'!F21,'7a Health full-time'!L21)),S21,"")</f>
        <v/>
      </c>
      <c r="FA21" s="727" t="str">
        <f>IF(AND($EX$3=1,SUM('7a Health full-time'!G21,'7a Health full-time'!M21)&gt;0,ABS('7a Health full-time'!S21)=SUM('7a Health full-time'!G21,'7a Health full-time'!M21)),T21,"")</f>
        <v/>
      </c>
      <c r="FB21" s="727" t="str">
        <f>IF(AND($EX$3=1,SUM('7a Health full-time'!H21,'7a Health full-time'!N21)&gt;0,ABS('7a Health full-time'!T21)=SUM('7a Health full-time'!H21,'7a Health full-time'!N21)),U21,"")</f>
        <v/>
      </c>
      <c r="FC21" s="846" t="str">
        <f>IF(AND($EX$3=1,SUM('7a Health full-time'!I21,'7a Health full-time'!O21)&gt;0,ABS('7a Health full-time'!U21)=SUM('7a Health full-time'!I21,'7a Health full-time'!O21)),V21,"")</f>
        <v/>
      </c>
      <c r="FR21" s="726" t="str">
        <f>IF(AND($FR$3=1,'7a Health full-time'!V21&lt;&gt;0),IF(('7a Health full-time'!AB21/'7a Health full-time'!V21)&lt;0.25,AC21,""),"")</f>
        <v/>
      </c>
      <c r="FS21" s="727" t="str">
        <f>IF(AND($FR$3=1,'7a Health full-time'!W21&lt;&gt;0),IF(('7a Health full-time'!AC21/'7a Health full-time'!W21)&lt;0.25,AD21,""),"")</f>
        <v/>
      </c>
      <c r="FT21" s="727" t="str">
        <f>IF(AND($FR$3=1,'7a Health full-time'!X21&lt;&gt;0),IF(('7a Health full-time'!AD21/'7a Health full-time'!X21)&lt;0.25,AE21,""),"")</f>
        <v/>
      </c>
      <c r="FU21" s="727" t="str">
        <f>IF(AND($FR$3=1,'7a Health full-time'!Y21&lt;&gt;0),IF(('7a Health full-time'!AE21/'7a Health full-time'!Y21)&lt;0.25,AF21,""),"")</f>
        <v/>
      </c>
      <c r="FV21" s="727" t="str">
        <f>IF(AND($FR$3=1,'7a Health full-time'!Z21&lt;&gt;0),IF(('7a Health full-time'!AF21/'7a Health full-time'!Z21)&lt;0.25,AG21,""),"")</f>
        <v/>
      </c>
      <c r="FW21" s="846" t="str">
        <f>IF(AND($FR$3=1,'7a Health full-time'!AA21&lt;&gt;0),IF(('7a Health full-time'!AG21/'7a Health full-time'!AA21)&lt;0.25,AH21,""),"")</f>
        <v/>
      </c>
      <c r="FY21" s="726" t="str">
        <f>IF(AND($FY$3=1,'7a Health full-time'!D21&gt;0),E21,"")</f>
        <v/>
      </c>
      <c r="FZ21" s="727" t="str">
        <f>IF(AND($FY$3=1,'7a Health full-time'!E21&gt;0),F21,"")</f>
        <v/>
      </c>
      <c r="GA21" s="727" t="str">
        <f>IF(AND($FY$3=1,'7a Health full-time'!F21&gt;0),G21,"")</f>
        <v/>
      </c>
      <c r="GB21" s="727" t="str">
        <f>IF(AND($FY$3=1,'7a Health full-time'!G21&gt;0),H21,"")</f>
        <v/>
      </c>
      <c r="GC21" s="727" t="str">
        <f>IF(AND($FY$3=1,'7a Health full-time'!H21&gt;0),I21,"")</f>
        <v/>
      </c>
      <c r="GD21" s="846" t="str">
        <f>IF(AND($FY$3=1,'7a Health full-time'!I21&gt;0),J21,"")</f>
        <v/>
      </c>
      <c r="GE21" s="727" t="str">
        <f>IF(AND($FY$3=1,'7a Health full-time'!J21&gt;0),K21,"")</f>
        <v/>
      </c>
      <c r="GF21" s="727" t="str">
        <f>IF(AND($FY$3=1,'7a Health full-time'!K21&gt;0),L21,"")</f>
        <v/>
      </c>
      <c r="GG21" s="727" t="str">
        <f>IF(AND($FY$3=1,'7a Health full-time'!L21&gt;0),M21,"")</f>
        <v/>
      </c>
      <c r="GH21" s="727" t="str">
        <f>IF(AND($FY$3=1,'7a Health full-time'!M21&gt;0),N21,"")</f>
        <v/>
      </c>
      <c r="GI21" s="727" t="str">
        <f>IF(AND($FY$3=1,'7a Health full-time'!N21&gt;0),O21,"")</f>
        <v/>
      </c>
      <c r="GJ21" s="846" t="str">
        <f>IF(AND($FY$3=1,'7a Health full-time'!O21&gt;0),P21,"")</f>
        <v/>
      </c>
      <c r="GL21" s="60"/>
      <c r="GM21" s="61" t="s">
        <v>19</v>
      </c>
      <c r="GN21" s="60" t="s">
        <v>314</v>
      </c>
      <c r="GO21" s="876" t="str">
        <f>$CS$95</f>
        <v/>
      </c>
      <c r="GP21" s="877" t="str">
        <f>$CT$95</f>
        <v/>
      </c>
      <c r="GQ21" s="878" t="str">
        <f>$CS$95</f>
        <v/>
      </c>
      <c r="GR21" s="877" t="str">
        <f>$CT$95</f>
        <v/>
      </c>
      <c r="GS21" s="878" t="str">
        <f>$CS$95</f>
        <v/>
      </c>
      <c r="GT21" s="879" t="str">
        <f>$CT$95</f>
        <v/>
      </c>
      <c r="GU21" s="876" t="str">
        <f>$CY$95</f>
        <v/>
      </c>
      <c r="GV21" s="877" t="str">
        <f>$CZ$95</f>
        <v/>
      </c>
      <c r="GW21" s="878" t="str">
        <f>$CY$95</f>
        <v/>
      </c>
      <c r="GX21" s="877" t="str">
        <f>$CZ$95</f>
        <v/>
      </c>
      <c r="GY21" s="878" t="str">
        <f>$CY$95</f>
        <v/>
      </c>
      <c r="GZ21" s="879" t="str">
        <f>$CZ$95</f>
        <v/>
      </c>
      <c r="HA21" s="876" t="str">
        <f>$DE$95</f>
        <v/>
      </c>
      <c r="HB21" s="877" t="str">
        <f>$DF$95</f>
        <v/>
      </c>
      <c r="HC21" s="878" t="str">
        <f>$DE$95</f>
        <v/>
      </c>
      <c r="HD21" s="877" t="str">
        <f>$DF$95</f>
        <v/>
      </c>
      <c r="HE21" s="878" t="str">
        <f>$DE$95</f>
        <v/>
      </c>
      <c r="HF21" s="879" t="str">
        <f>$DF$95</f>
        <v/>
      </c>
      <c r="HG21" s="876" t="str">
        <f>$DK$95</f>
        <v/>
      </c>
      <c r="HH21" s="877" t="str">
        <f>$DL$95</f>
        <v/>
      </c>
      <c r="HI21" s="878" t="str">
        <f>$DK$95</f>
        <v/>
      </c>
      <c r="HJ21" s="877" t="str">
        <f>$DL$95</f>
        <v/>
      </c>
      <c r="HK21" s="878" t="str">
        <f>$DK$95</f>
        <v/>
      </c>
      <c r="HL21" s="879" t="str">
        <f>$DL$95</f>
        <v/>
      </c>
      <c r="HM21" s="931"/>
      <c r="HN21" s="932"/>
      <c r="HO21" s="933"/>
      <c r="HP21" s="932"/>
      <c r="HQ21" s="933"/>
      <c r="HR21" s="934"/>
    </row>
    <row r="22" spans="1:226" ht="15.75" thickTop="1" x14ac:dyDescent="0.25">
      <c r="A22" s="18" t="str">
        <f>'7a Health full-time'!A22</f>
        <v>Dietetics (B)</v>
      </c>
      <c r="B22" t="s">
        <v>13</v>
      </c>
      <c r="C22" s="18" t="str">
        <f>'7a Health full-time'!C22</f>
        <v>UG</v>
      </c>
      <c r="D22" t="str">
        <f t="shared" si="4"/>
        <v>Dietetics (B), Standard, UG</v>
      </c>
      <c r="E22" t="str">
        <f t="shared" si="5"/>
        <v xml:space="preserve">Column 1, Starters in 2016-17, OfS-fundable, Dietetics (B), Standard, UG; </v>
      </c>
      <c r="F22" t="str">
        <f t="shared" si="3"/>
        <v xml:space="preserve">Column 1, Starters in 2016-17, Non-fundable, Dietetics (B), Standard, UG; </v>
      </c>
      <c r="G22" t="str">
        <f t="shared" si="3"/>
        <v xml:space="preserve">Column 1, Starters in 2017-18, OfS-fundable, Dietetics (B), Standard, UG; </v>
      </c>
      <c r="H22" t="str">
        <f t="shared" si="3"/>
        <v xml:space="preserve">Column 1, Starters in 2017-18, Non-fundable, Dietetics (B), Standard, UG; </v>
      </c>
      <c r="I22" t="str">
        <f t="shared" si="3"/>
        <v xml:space="preserve">Column 1, Starters in 2018-19, OfS-fundable, Dietetics (B), Standard, UG; </v>
      </c>
      <c r="J22" t="str">
        <f t="shared" si="3"/>
        <v xml:space="preserve">Column 1, Starters in 2018-19, Non-fundable, Dietetics (B), Standard, UG; </v>
      </c>
      <c r="K22" t="str">
        <f t="shared" si="3"/>
        <v xml:space="preserve">Column 2, Starters in 2016-17, OfS-fundable, Dietetics (B), Standard, UG; </v>
      </c>
      <c r="L22" t="str">
        <f t="shared" si="3"/>
        <v xml:space="preserve">Column 2, Starters in 2016-17, Non-fundable, Dietetics (B), Standard, UG; </v>
      </c>
      <c r="M22" t="str">
        <f t="shared" si="3"/>
        <v xml:space="preserve">Column 2, Starters in 2017-18, OfS-fundable, Dietetics (B), Standard, UG; </v>
      </c>
      <c r="N22" t="str">
        <f t="shared" si="3"/>
        <v xml:space="preserve">Column 2, Starters in 2017-18, Non-fundable, Dietetics (B), Standard, UG; </v>
      </c>
      <c r="O22" t="str">
        <f t="shared" si="3"/>
        <v xml:space="preserve">Column 2, Starters in 2018-19, OfS-fundable, Dietetics (B), Standard, UG; </v>
      </c>
      <c r="P22" t="str">
        <f t="shared" si="3"/>
        <v xml:space="preserve">Column 2, Starters in 2018-19, Non-fundable, Dietetics (B), Standard, UG; </v>
      </c>
      <c r="Q22" t="str">
        <f t="shared" si="3"/>
        <v xml:space="preserve">Column 3, Starters in 2016-17, OfS-fundable, Dietetics (B), Standard, UG; </v>
      </c>
      <c r="R22" t="str">
        <f t="shared" si="3"/>
        <v xml:space="preserve">Column 3, Starters in 2016-17, Non-fundable, Dietetics (B), Standard, UG; </v>
      </c>
      <c r="S22" t="str">
        <f t="shared" si="3"/>
        <v xml:space="preserve">Column 3, Starters in 2017-18, OfS-fundable, Dietetics (B), Standard, UG; </v>
      </c>
      <c r="T22" t="str">
        <f t="shared" si="3"/>
        <v xml:space="preserve">Column 3, Starters in 2017-18, Non-fundable, Dietetics (B), Standard, UG; </v>
      </c>
      <c r="U22" t="str">
        <f t="shared" si="3"/>
        <v xml:space="preserve">Column 3, Starters in 2018-19, OfS-fundable, Dietetics (B), Standard, UG; </v>
      </c>
      <c r="V22" t="str">
        <f t="shared" si="3"/>
        <v xml:space="preserve">Column 3, Starters in 2018-19, Non-fundable, Dietetics (B), Standard, UG; </v>
      </c>
      <c r="W22" t="str">
        <f t="shared" si="3"/>
        <v xml:space="preserve">Column 4, Starters in 2016-17, OfS-fundable, Dietetics (B), Standard, UG; </v>
      </c>
      <c r="X22" t="str">
        <f t="shared" si="3"/>
        <v xml:space="preserve">Column 4, Starters in 2016-17, Non-fundable, Dietetics (B), Standard, UG; </v>
      </c>
      <c r="Y22" t="str">
        <f t="shared" si="3"/>
        <v xml:space="preserve">Column 4, Starters in 2017-18, OfS-fundable, Dietetics (B), Standard, UG; </v>
      </c>
      <c r="Z22" t="str">
        <f t="shared" si="3"/>
        <v xml:space="preserve">Column 4, Starters in 2017-18, Non-fundable, Dietetics (B), Standard, UG; </v>
      </c>
      <c r="AA22" t="str">
        <f t="shared" si="3"/>
        <v xml:space="preserve">Column 4, Starters in 2018-19, OfS-fundable, Dietetics (B), Standard, UG; </v>
      </c>
      <c r="AB22" t="str">
        <f t="shared" si="3"/>
        <v xml:space="preserve">Column 4, Starters in 2018-19, Non-fundable, Dietetics (B), Standard, UG; </v>
      </c>
      <c r="AC22" t="str">
        <f t="shared" ref="AC22:AH22" si="6">CONCATENATE(AC$7,", ",AC$10,", ",AC$12,", ",$A22,", ",$B22,", ",$C22,"; ")</f>
        <v xml:space="preserve">Column 4a, Starters in 2016-17, OfS-fundable, Dietetics (B), Standard, UG; </v>
      </c>
      <c r="AD22" t="str">
        <f t="shared" si="6"/>
        <v xml:space="preserve">Column 4a, Starters in 2016-17, Non-fundable, Dietetics (B), Standard, UG; </v>
      </c>
      <c r="AE22" t="str">
        <f t="shared" si="6"/>
        <v xml:space="preserve">Column 4a, Starters in 2017-18, OfS-fundable, Dietetics (B), Standard, UG; </v>
      </c>
      <c r="AF22" t="str">
        <f t="shared" si="6"/>
        <v xml:space="preserve">Column 4a, Starters in 2017-18, Non-fundable, Dietetics (B), Standard, UG; </v>
      </c>
      <c r="AG22" t="str">
        <f t="shared" si="6"/>
        <v xml:space="preserve">Column 4a, Starters in 2018-19, OfS-fundable, Dietetics (B), Standard, UG; </v>
      </c>
      <c r="AH22" t="str">
        <f t="shared" si="6"/>
        <v xml:space="preserve">Column 4a, Starters in 2018-19, Non-fundable, Dietetics (B), Standard, UG; </v>
      </c>
      <c r="AR22" s="840" t="str">
        <f>IF(AND($AR$3=1,'7a Health full-time'!P22&gt;0),Q22,"")</f>
        <v/>
      </c>
      <c r="AS22" s="841" t="str">
        <f>IF(AND($AR$3=1,'7a Health full-time'!Q22&gt;0),R22,"")</f>
        <v/>
      </c>
      <c r="AT22" s="841" t="str">
        <f>IF(AND($AR$3=1,'7a Health full-time'!R22&gt;0),S22,"")</f>
        <v/>
      </c>
      <c r="AU22" s="841" t="str">
        <f>IF(AND($AR$3=1,'7a Health full-time'!S22&gt;0),T22,"")</f>
        <v/>
      </c>
      <c r="AV22" s="841" t="str">
        <f>IF(AND($AR$3=1,'7a Health full-time'!T22&gt;0),U22,"")</f>
        <v/>
      </c>
      <c r="AW22" s="842" t="str">
        <f>IF(AND($AR$3=1,'7a Health full-time'!U22&gt;0),V22,"")</f>
        <v/>
      </c>
      <c r="AY22" s="840" t="str">
        <f>IF(AND($AY$3=1,'7a Health full-time'!D22&lt;0),E22,"")</f>
        <v/>
      </c>
      <c r="AZ22" s="841" t="str">
        <f>IF(AND($AY$3=1,'7a Health full-time'!E22&lt;0),F22,"")</f>
        <v/>
      </c>
      <c r="BA22" s="841" t="str">
        <f>IF(AND($AY$3=1,'7a Health full-time'!F22&lt;0),G22,"")</f>
        <v/>
      </c>
      <c r="BB22" s="841" t="str">
        <f>IF(AND($AY$3=1,'7a Health full-time'!G22&lt;0),H22,"")</f>
        <v/>
      </c>
      <c r="BC22" s="841" t="str">
        <f>IF(AND($AY$3=1,'7a Health full-time'!H22&lt;0),I22,"")</f>
        <v/>
      </c>
      <c r="BD22" s="842" t="str">
        <f>IF(AND($AY$3=1,'7a Health full-time'!I22&lt;0),J22,"")</f>
        <v/>
      </c>
      <c r="BE22" s="840" t="str">
        <f>IF(AND($AY$3=1,'7a Health full-time'!J22&lt;0),K22,"")</f>
        <v/>
      </c>
      <c r="BF22" s="841" t="str">
        <f>IF(AND($AY$3=1,'7a Health full-time'!K22&lt;0),L22,"")</f>
        <v/>
      </c>
      <c r="BG22" s="841" t="str">
        <f>IF(AND($AY$3=1,'7a Health full-time'!L22&lt;0),M22,"")</f>
        <v/>
      </c>
      <c r="BH22" s="841" t="str">
        <f>IF(AND($AY$3=1,'7a Health full-time'!M22&lt;0),N22,"")</f>
        <v/>
      </c>
      <c r="BI22" s="841" t="str">
        <f>IF(AND($AY$3=1,'7a Health full-time'!N22&lt;0),O22,"")</f>
        <v/>
      </c>
      <c r="BJ22" s="842" t="str">
        <f>IF(AND($AY$3=1,'7a Health full-time'!O22&lt;0),P22,"")</f>
        <v/>
      </c>
      <c r="BK22" s="840" t="str">
        <f>IF(AND($AY$3=1,'7a Health full-time'!V22&lt;0),W22,"")</f>
        <v/>
      </c>
      <c r="BL22" s="841" t="str">
        <f>IF(AND($AY$3=1,'7a Health full-time'!W22&lt;0),X22,"")</f>
        <v/>
      </c>
      <c r="BM22" s="841" t="str">
        <f>IF(AND($AY$3=1,'7a Health full-time'!X22&lt;0),Y22,"")</f>
        <v/>
      </c>
      <c r="BN22" s="841" t="str">
        <f>IF(AND($AY$3=1,'7a Health full-time'!Y22&lt;0),Z22,"")</f>
        <v/>
      </c>
      <c r="BO22" s="841" t="str">
        <f>IF(AND($AY$3=1,'7a Health full-time'!Z22&lt;0),AA22,"")</f>
        <v/>
      </c>
      <c r="BP22" s="842" t="str">
        <f>IF(AND($AY$3=1,'7a Health full-time'!AA22&lt;0),AB22,"")</f>
        <v/>
      </c>
      <c r="BQ22" s="906"/>
      <c r="BR22" s="915"/>
      <c r="BS22" s="915"/>
      <c r="BT22" s="915"/>
      <c r="BU22" s="915"/>
      <c r="BV22" s="907"/>
      <c r="BX22" s="840" t="str">
        <f>IF(AND($BX$3=1,TRUNC('7a Health full-time'!D22)&lt;&gt;'7a Health full-time'!D22),E22,"")</f>
        <v/>
      </c>
      <c r="BY22" s="841" t="str">
        <f>IF(AND($BX$3=1,TRUNC('7a Health full-time'!E22)&lt;&gt;'7a Health full-time'!E22),F22,"")</f>
        <v/>
      </c>
      <c r="BZ22" s="841" t="str">
        <f>IF(AND($BX$3=1,TRUNC('7a Health full-time'!F22)&lt;&gt;'7a Health full-time'!F22),G22,"")</f>
        <v/>
      </c>
      <c r="CA22" s="841" t="str">
        <f>IF(AND($BX$3=1,TRUNC('7a Health full-time'!G22)&lt;&gt;'7a Health full-time'!G22),H22,"")</f>
        <v/>
      </c>
      <c r="CB22" s="841" t="str">
        <f>IF(AND($BX$3=1,TRUNC('7a Health full-time'!H22)&lt;&gt;'7a Health full-time'!H22),I22,"")</f>
        <v/>
      </c>
      <c r="CC22" s="842" t="str">
        <f>IF(AND($BX$3=1,TRUNC('7a Health full-time'!I22)&lt;&gt;'7a Health full-time'!I22),J22,"")</f>
        <v/>
      </c>
      <c r="CD22" s="840" t="str">
        <f>IF(AND($BX$3=1,TRUNC('7a Health full-time'!J22)&lt;&gt;'7a Health full-time'!J22),K22,"")</f>
        <v/>
      </c>
      <c r="CE22" s="841" t="str">
        <f>IF(AND($BX$3=1,TRUNC('7a Health full-time'!K22)&lt;&gt;'7a Health full-time'!K22),L22,"")</f>
        <v/>
      </c>
      <c r="CF22" s="841" t="str">
        <f>IF(AND($BX$3=1,TRUNC('7a Health full-time'!L22)&lt;&gt;'7a Health full-time'!L22),M22,"")</f>
        <v/>
      </c>
      <c r="CG22" s="841" t="str">
        <f>IF(AND($BX$3=1,TRUNC('7a Health full-time'!M22)&lt;&gt;'7a Health full-time'!M22),N22,"")</f>
        <v/>
      </c>
      <c r="CH22" s="841" t="str">
        <f>IF(AND($BX$3=1,TRUNC('7a Health full-time'!N22)&lt;&gt;'7a Health full-time'!N22),O22,"")</f>
        <v/>
      </c>
      <c r="CI22" s="842" t="str">
        <f>IF(AND($BX$3=1,TRUNC('7a Health full-time'!O22)&lt;&gt;'7a Health full-time'!O22),P22,"")</f>
        <v/>
      </c>
      <c r="CJ22" s="840" t="str">
        <f>IF(AND($BX$3=1,TRUNC('7a Health full-time'!P22)&lt;&gt;'7a Health full-time'!P22),Q22,"")</f>
        <v/>
      </c>
      <c r="CK22" s="841" t="str">
        <f>IF(AND($BX$3=1,TRUNC('7a Health full-time'!Q22)&lt;&gt;'7a Health full-time'!Q22),R22,"")</f>
        <v/>
      </c>
      <c r="CL22" s="841" t="str">
        <f>IF(AND($BX$3=1,TRUNC('7a Health full-time'!R22)&lt;&gt;'7a Health full-time'!R22),S22,"")</f>
        <v/>
      </c>
      <c r="CM22" s="841" t="str">
        <f>IF(AND($BX$3=1,TRUNC('7a Health full-time'!S22)&lt;&gt;'7a Health full-time'!S22),T22,"")</f>
        <v/>
      </c>
      <c r="CN22" s="841" t="str">
        <f>IF(AND($BX$3=1,TRUNC('7a Health full-time'!T22)&lt;&gt;'7a Health full-time'!T22),U22,"")</f>
        <v/>
      </c>
      <c r="CO22" s="842" t="str">
        <f>IF(AND($BX$3=1,TRUNC('7a Health full-time'!U22)&lt;&gt;'7a Health full-time'!U22),V22,"")</f>
        <v/>
      </c>
      <c r="DV22" s="840" t="str">
        <f>IF(AND($DV$3=1,ROUND('7a Health full-time'!AB22,2)&lt;&gt;'7a Health full-time'!AB22),AC22,"")</f>
        <v/>
      </c>
      <c r="DW22" s="841" t="str">
        <f>IF(AND($DV$3=1,ROUND('7a Health full-time'!AC22,2)&lt;&gt;'7a Health full-time'!AC22),AD22,"")</f>
        <v/>
      </c>
      <c r="DX22" s="841" t="str">
        <f>IF(AND($DV$3=1,ROUND('7a Health full-time'!AD22,2)&lt;&gt;'7a Health full-time'!AD22),AE22,"")</f>
        <v/>
      </c>
      <c r="DY22" s="841" t="str">
        <f>IF(AND($DV$3=1,ROUND('7a Health full-time'!AE22,2)&lt;&gt;'7a Health full-time'!AE22),AF22,"")</f>
        <v/>
      </c>
      <c r="DZ22" s="841" t="str">
        <f>IF(AND($DV$3=1,ROUND('7a Health full-time'!AF22,2)&lt;&gt;'7a Health full-time'!AF22),AG22,"")</f>
        <v/>
      </c>
      <c r="EA22" s="842" t="str">
        <f>IF(AND($DV$3=1,ROUND('7a Health full-time'!AG22,2)&lt;&gt;'7a Health full-time'!AG22),AH22,"")</f>
        <v/>
      </c>
      <c r="EC22" s="840" t="str">
        <f>IF(AND($EC$3=1,'7a Health full-time'!AB22&gt;'7a Health full-time'!V22),AC22,"")</f>
        <v/>
      </c>
      <c r="ED22" s="841" t="str">
        <f>IF(AND($EC$3=1,'7a Health full-time'!AC22&gt;'7a Health full-time'!W22),AD22,"")</f>
        <v/>
      </c>
      <c r="EE22" s="841" t="str">
        <f>IF(AND($EC$3=1,'7a Health full-time'!AD22&gt;'7a Health full-time'!X22),AE22,"")</f>
        <v/>
      </c>
      <c r="EF22" s="841" t="str">
        <f>IF(AND($EC$3=1,'7a Health full-time'!AE22&gt;'7a Health full-time'!Y22),AF22,"")</f>
        <v/>
      </c>
      <c r="EG22" s="841" t="str">
        <f>IF(AND($EC$3=1,'7a Health full-time'!AF22&gt;'7a Health full-time'!Z22),AG22,"")</f>
        <v/>
      </c>
      <c r="EH22" s="842" t="str">
        <f>IF(AND($EC$3=1,'7a Health full-time'!AG22&gt;'7a Health full-time'!AA22),AH22,"")</f>
        <v/>
      </c>
      <c r="EJ22" s="840" t="str">
        <f>IF(AND($EJ$3=1,'7a Health full-time'!V22&lt;&gt;0),IF(('7a Health full-time'!AB22/'7a Health full-time'!V22)&lt;0.03,AC22,""),"")</f>
        <v/>
      </c>
      <c r="EK22" s="841" t="str">
        <f>IF(AND($EJ$3=1,'7a Health full-time'!W22&lt;&gt;0),IF(('7a Health full-time'!AC22/'7a Health full-time'!W22)&lt;0.03,AD22,""),"")</f>
        <v/>
      </c>
      <c r="EL22" s="841" t="str">
        <f>IF(AND($EJ$3=1,'7a Health full-time'!X22&lt;&gt;0),IF(('7a Health full-time'!AD22/'7a Health full-time'!X22)&lt;0.03,AE22,""),"")</f>
        <v/>
      </c>
      <c r="EM22" s="841" t="str">
        <f>IF(AND($EJ$3=1,'7a Health full-time'!Y22&lt;&gt;0),IF(('7a Health full-time'!AE22/'7a Health full-time'!Y22)&lt;0.03,AF22,""),"")</f>
        <v/>
      </c>
      <c r="EN22" s="841" t="str">
        <f>IF(AND($EJ$3=1,'7a Health full-time'!Z22&lt;&gt;0),IF(('7a Health full-time'!AF22/'7a Health full-time'!Z22)&lt;0.03,AG22,""),"")</f>
        <v/>
      </c>
      <c r="EO22" s="842" t="str">
        <f>IF(AND($EJ$3=1,'7a Health full-time'!AA22&lt;&gt;0),IF(('7a Health full-time'!AG22/'7a Health full-time'!AA22)&lt;0.03,AH22,""),"")</f>
        <v/>
      </c>
      <c r="EQ22" s="840" t="str">
        <f>IF(AND($EQ$3=1,'7a Health full-time'!P22=0,SUM('7a Health full-time'!D22,'7a Health full-time'!J22)&gt;$ET$13),Q22,"")</f>
        <v/>
      </c>
      <c r="ER22" s="841" t="str">
        <f>IF(AND($EQ$3=1,'7a Health full-time'!Q22=0,SUM('7a Health full-time'!E22,'7a Health full-time'!K22)&gt;$ET$13),R22,"")</f>
        <v/>
      </c>
      <c r="ES22" s="841" t="str">
        <f>IF(AND($EQ$3=1,'7a Health full-time'!R22=0,SUM('7a Health full-time'!F22,'7a Health full-time'!L22)&gt;$ET$13),S22,"")</f>
        <v/>
      </c>
      <c r="ET22" s="841" t="str">
        <f>IF(AND($EQ$3=1,'7a Health full-time'!S22=0,SUM('7a Health full-time'!G22,'7a Health full-time'!M22)&gt;$ET$13),T22,"")</f>
        <v/>
      </c>
      <c r="EU22" s="841" t="str">
        <f>IF(AND($EQ$3=1,'7a Health full-time'!T22=0,SUM('7a Health full-time'!H22,'7a Health full-time'!N22)&gt;$ET$13),U22,"")</f>
        <v/>
      </c>
      <c r="EV22" s="842" t="str">
        <f>IF(AND($EQ$3=1,'7a Health full-time'!U22=0,SUM('7a Health full-time'!I22,'7a Health full-time'!O22)&gt;$ET$13),V22,"")</f>
        <v/>
      </c>
      <c r="EX22" s="840" t="str">
        <f>IF(AND($EX$3=1,SUM('7a Health full-time'!D22,'7a Health full-time'!J22)&gt;0,ABS('7a Health full-time'!P22)=SUM('7a Health full-time'!D22,'7a Health full-time'!J22)),Q22,"")</f>
        <v/>
      </c>
      <c r="EY22" s="841" t="str">
        <f>IF(AND($EX$3=1,SUM('7a Health full-time'!E22,'7a Health full-time'!K22)&gt;0,ABS('7a Health full-time'!Q22)=SUM('7a Health full-time'!E22,'7a Health full-time'!K22)),R22,"")</f>
        <v/>
      </c>
      <c r="EZ22" s="841" t="str">
        <f>IF(AND($EX$3=1,SUM('7a Health full-time'!F22,'7a Health full-time'!L22)&gt;0,ABS('7a Health full-time'!R22)=SUM('7a Health full-time'!F22,'7a Health full-time'!L22)),S22,"")</f>
        <v/>
      </c>
      <c r="FA22" s="841" t="str">
        <f>IF(AND($EX$3=1,SUM('7a Health full-time'!G22,'7a Health full-time'!M22)&gt;0,ABS('7a Health full-time'!S22)=SUM('7a Health full-time'!G22,'7a Health full-time'!M22)),T22,"")</f>
        <v/>
      </c>
      <c r="FB22" s="841" t="str">
        <f>IF(AND($EX$3=1,SUM('7a Health full-time'!H22,'7a Health full-time'!N22)&gt;0,ABS('7a Health full-time'!T22)=SUM('7a Health full-time'!H22,'7a Health full-time'!N22)),U22,"")</f>
        <v/>
      </c>
      <c r="FC22" s="842" t="str">
        <f>IF(AND($EX$3=1,SUM('7a Health full-time'!I22,'7a Health full-time'!O22)&gt;0,ABS('7a Health full-time'!U22)=SUM('7a Health full-time'!I22,'7a Health full-time'!O22)),V22,"")</f>
        <v/>
      </c>
      <c r="FR22" s="840" t="str">
        <f>IF(AND($FR$3=1,'7a Health full-time'!V22&lt;&gt;0),IF(('7a Health full-time'!AB22/'7a Health full-time'!V22)&lt;0.25,AC22,""),"")</f>
        <v/>
      </c>
      <c r="FS22" s="841" t="str">
        <f>IF(AND($FR$3=1,'7a Health full-time'!W22&lt;&gt;0),IF(('7a Health full-time'!AC22/'7a Health full-time'!W22)&lt;0.25,AD22,""),"")</f>
        <v/>
      </c>
      <c r="FT22" s="841" t="str">
        <f>IF(AND($FR$3=1,'7a Health full-time'!X22&lt;&gt;0),IF(('7a Health full-time'!AD22/'7a Health full-time'!X22)&lt;0.25,AE22,""),"")</f>
        <v/>
      </c>
      <c r="FU22" s="841" t="str">
        <f>IF(AND($FR$3=1,'7a Health full-time'!Y22&lt;&gt;0),IF(('7a Health full-time'!AE22/'7a Health full-time'!Y22)&lt;0.25,AF22,""),"")</f>
        <v/>
      </c>
      <c r="FV22" s="841" t="str">
        <f>IF(AND($FR$3=1,'7a Health full-time'!Z22&lt;&gt;0),IF(('7a Health full-time'!AF22/'7a Health full-time'!Z22)&lt;0.25,AG22,""),"")</f>
        <v/>
      </c>
      <c r="FW22" s="842" t="str">
        <f>IF(AND($FR$3=1,'7a Health full-time'!AA22&lt;&gt;0),IF(('7a Health full-time'!AG22/'7a Health full-time'!AA22)&lt;0.25,AH22,""),"")</f>
        <v/>
      </c>
      <c r="FY22" s="843"/>
      <c r="FZ22" s="843"/>
      <c r="GA22" s="843"/>
      <c r="GB22" s="843"/>
      <c r="GC22" s="843"/>
      <c r="GD22" s="843"/>
      <c r="GE22" s="843"/>
      <c r="GF22" s="843"/>
      <c r="GG22" s="843"/>
      <c r="GH22" s="843"/>
      <c r="GI22" s="843"/>
      <c r="GJ22" s="843"/>
      <c r="GL22" s="881" t="s">
        <v>20</v>
      </c>
      <c r="GM22" s="60" t="s">
        <v>13</v>
      </c>
      <c r="GN22" s="60" t="s">
        <v>116</v>
      </c>
      <c r="GO22" s="870" t="str">
        <f>$CS$100</f>
        <v/>
      </c>
      <c r="GP22" s="119" t="str">
        <f>$CT$100</f>
        <v/>
      </c>
      <c r="GQ22" s="871" t="str">
        <f>$CS$100</f>
        <v/>
      </c>
      <c r="GR22" s="119" t="str">
        <f>$CT$100</f>
        <v/>
      </c>
      <c r="GS22" s="871" t="str">
        <f>$CS$100</f>
        <v/>
      </c>
      <c r="GT22" s="872" t="str">
        <f>$CT$100</f>
        <v/>
      </c>
      <c r="GU22" s="870" t="str">
        <f>$CY$100</f>
        <v/>
      </c>
      <c r="GV22" s="119" t="str">
        <f>$CZ$100</f>
        <v/>
      </c>
      <c r="GW22" s="871" t="str">
        <f>$CY$100</f>
        <v/>
      </c>
      <c r="GX22" s="119" t="str">
        <f>$CZ$100</f>
        <v/>
      </c>
      <c r="GY22" s="871" t="str">
        <f>$CY$100</f>
        <v/>
      </c>
      <c r="GZ22" s="872" t="str">
        <f>$CZ$100</f>
        <v/>
      </c>
      <c r="HA22" s="870" t="str">
        <f>$DE$100</f>
        <v/>
      </c>
      <c r="HB22" s="119" t="str">
        <f>$DF$100</f>
        <v/>
      </c>
      <c r="HC22" s="871" t="str">
        <f>$DE$100</f>
        <v/>
      </c>
      <c r="HD22" s="119" t="str">
        <f>$DF$100</f>
        <v/>
      </c>
      <c r="HE22" s="871" t="str">
        <f>$DE$100</f>
        <v/>
      </c>
      <c r="HF22" s="872" t="str">
        <f>$DF$100</f>
        <v/>
      </c>
      <c r="HG22" s="870" t="str">
        <f>$DK$100</f>
        <v/>
      </c>
      <c r="HH22" s="119" t="str">
        <f>$DL$100</f>
        <v/>
      </c>
      <c r="HI22" s="871" t="str">
        <f>$DK$100</f>
        <v/>
      </c>
      <c r="HJ22" s="119" t="str">
        <f>$DL$100</f>
        <v/>
      </c>
      <c r="HK22" s="871" t="str">
        <f>$DK$100</f>
        <v/>
      </c>
      <c r="HL22" s="872" t="str">
        <f>$DL$100</f>
        <v/>
      </c>
      <c r="HM22" s="921"/>
      <c r="HN22" s="922"/>
      <c r="HO22" s="923"/>
      <c r="HP22" s="922"/>
      <c r="HQ22" s="923"/>
      <c r="HR22" s="924"/>
    </row>
    <row r="23" spans="1:226" x14ac:dyDescent="0.25">
      <c r="A23" s="18" t="str">
        <f>'7a Health full-time'!A23</f>
        <v>Dietetics (B)</v>
      </c>
      <c r="B23" t="s">
        <v>13</v>
      </c>
      <c r="C23" s="18" t="str">
        <f>'7a Health full-time'!C23</f>
        <v>PGT (UG fee)</v>
      </c>
      <c r="D23" t="str">
        <f t="shared" si="4"/>
        <v>Dietetics (B), Standard, PGT (UG fee)</v>
      </c>
      <c r="E23" t="str">
        <f t="shared" si="5"/>
        <v xml:space="preserve">Column 1, Starters in 2016-17, OfS-fundable, Dietetics (B), Standard, PGT (UG fee); </v>
      </c>
      <c r="F23" t="str">
        <f t="shared" si="5"/>
        <v xml:space="preserve">Column 1, Starters in 2016-17, Non-fundable, Dietetics (B), Standard, PGT (UG fee); </v>
      </c>
      <c r="G23" t="str">
        <f t="shared" si="5"/>
        <v xml:space="preserve">Column 1, Starters in 2017-18, OfS-fundable, Dietetics (B), Standard, PGT (UG fee); </v>
      </c>
      <c r="H23" t="str">
        <f t="shared" si="5"/>
        <v xml:space="preserve">Column 1, Starters in 2017-18, Non-fundable, Dietetics (B), Standard, PGT (UG fee); </v>
      </c>
      <c r="I23" t="str">
        <f t="shared" si="5"/>
        <v xml:space="preserve">Column 1, Starters in 2018-19, OfS-fundable, Dietetics (B), Standard, PGT (UG fee); </v>
      </c>
      <c r="J23" t="str">
        <f t="shared" si="5"/>
        <v xml:space="preserve">Column 1, Starters in 2018-19, Non-fundable, Dietetics (B), Standard, PGT (UG fee); </v>
      </c>
      <c r="K23" t="str">
        <f t="shared" si="5"/>
        <v xml:space="preserve">Column 2, Starters in 2016-17, OfS-fundable, Dietetics (B), Standard, PGT (UG fee); </v>
      </c>
      <c r="L23" t="str">
        <f t="shared" si="5"/>
        <v xml:space="preserve">Column 2, Starters in 2016-17, Non-fundable, Dietetics (B), Standard, PGT (UG fee); </v>
      </c>
      <c r="M23" t="str">
        <f t="shared" si="5"/>
        <v xml:space="preserve">Column 2, Starters in 2017-18, OfS-fundable, Dietetics (B), Standard, PGT (UG fee); </v>
      </c>
      <c r="N23" t="str">
        <f t="shared" si="5"/>
        <v xml:space="preserve">Column 2, Starters in 2017-18, Non-fundable, Dietetics (B), Standard, PGT (UG fee); </v>
      </c>
      <c r="O23" t="str">
        <f t="shared" si="5"/>
        <v xml:space="preserve">Column 2, Starters in 2018-19, OfS-fundable, Dietetics (B), Standard, PGT (UG fee); </v>
      </c>
      <c r="P23" t="str">
        <f t="shared" si="5"/>
        <v xml:space="preserve">Column 2, Starters in 2018-19, Non-fundable, Dietetics (B), Standard, PGT (UG fee); </v>
      </c>
      <c r="Q23" t="str">
        <f t="shared" si="5"/>
        <v xml:space="preserve">Column 3, Starters in 2016-17, OfS-fundable, Dietetics (B), Standard, PGT (UG fee); </v>
      </c>
      <c r="R23" t="str">
        <f t="shared" si="5"/>
        <v xml:space="preserve">Column 3, Starters in 2016-17, Non-fundable, Dietetics (B), Standard, PGT (UG fee); </v>
      </c>
      <c r="S23" t="str">
        <f t="shared" si="5"/>
        <v xml:space="preserve">Column 3, Starters in 2017-18, OfS-fundable, Dietetics (B), Standard, PGT (UG fee); </v>
      </c>
      <c r="T23" t="str">
        <f t="shared" si="5"/>
        <v xml:space="preserve">Column 3, Starters in 2017-18, Non-fundable, Dietetics (B), Standard, PGT (UG fee); </v>
      </c>
      <c r="U23" t="str">
        <f t="shared" ref="U23:AH44" si="7">CONCATENATE(U$7,", ",U$10,", ",U$12,", ",$A23,", ",$B23,", ",$C23,"; ")</f>
        <v xml:space="preserve">Column 3, Starters in 2018-19, OfS-fundable, Dietetics (B), Standard, PGT (UG fee); </v>
      </c>
      <c r="V23" t="str">
        <f t="shared" si="7"/>
        <v xml:space="preserve">Column 3, Starters in 2018-19, Non-fundable, Dietetics (B), Standard, PGT (UG fee); </v>
      </c>
      <c r="W23" t="str">
        <f t="shared" si="7"/>
        <v xml:space="preserve">Column 4, Starters in 2016-17, OfS-fundable, Dietetics (B), Standard, PGT (UG fee); </v>
      </c>
      <c r="X23" t="str">
        <f t="shared" si="7"/>
        <v xml:space="preserve">Column 4, Starters in 2016-17, Non-fundable, Dietetics (B), Standard, PGT (UG fee); </v>
      </c>
      <c r="Y23" t="str">
        <f t="shared" si="7"/>
        <v xml:space="preserve">Column 4, Starters in 2017-18, OfS-fundable, Dietetics (B), Standard, PGT (UG fee); </v>
      </c>
      <c r="Z23" t="str">
        <f t="shared" si="7"/>
        <v xml:space="preserve">Column 4, Starters in 2017-18, Non-fundable, Dietetics (B), Standard, PGT (UG fee); </v>
      </c>
      <c r="AA23" t="str">
        <f t="shared" si="7"/>
        <v xml:space="preserve">Column 4, Starters in 2018-19, OfS-fundable, Dietetics (B), Standard, PGT (UG fee); </v>
      </c>
      <c r="AB23" t="str">
        <f t="shared" si="7"/>
        <v xml:space="preserve">Column 4, Starters in 2018-19, Non-fundable, Dietetics (B), Standard, PGT (UG fee); </v>
      </c>
      <c r="AC23" t="str">
        <f t="shared" si="7"/>
        <v xml:space="preserve">Column 4a, Starters in 2016-17, OfS-fundable, Dietetics (B), Standard, PGT (UG fee); </v>
      </c>
      <c r="AD23" t="str">
        <f t="shared" si="7"/>
        <v xml:space="preserve">Column 4a, Starters in 2016-17, Non-fundable, Dietetics (B), Standard, PGT (UG fee); </v>
      </c>
      <c r="AE23" t="str">
        <f t="shared" si="7"/>
        <v xml:space="preserve">Column 4a, Starters in 2017-18, OfS-fundable, Dietetics (B), Standard, PGT (UG fee); </v>
      </c>
      <c r="AF23" t="str">
        <f t="shared" si="7"/>
        <v xml:space="preserve">Column 4a, Starters in 2017-18, Non-fundable, Dietetics (B), Standard, PGT (UG fee); </v>
      </c>
      <c r="AG23" t="str">
        <f t="shared" si="7"/>
        <v xml:space="preserve">Column 4a, Starters in 2018-19, OfS-fundable, Dietetics (B), Standard, PGT (UG fee); </v>
      </c>
      <c r="AH23" t="str">
        <f t="shared" si="7"/>
        <v xml:space="preserve">Column 4a, Starters in 2018-19, Non-fundable, Dietetics (B), Standard, PGT (UG fee); </v>
      </c>
      <c r="AR23" s="844" t="str">
        <f>IF(AND($AR$3=1,'7a Health full-time'!P23&gt;0),Q23,"")</f>
        <v/>
      </c>
      <c r="AS23" s="843" t="str">
        <f>IF(AND($AR$3=1,'7a Health full-time'!Q23&gt;0),R23,"")</f>
        <v/>
      </c>
      <c r="AT23" s="843" t="str">
        <f>IF(AND($AR$3=1,'7a Health full-time'!R23&gt;0),S23,"")</f>
        <v/>
      </c>
      <c r="AU23" s="843" t="str">
        <f>IF(AND($AR$3=1,'7a Health full-time'!S23&gt;0),T23,"")</f>
        <v/>
      </c>
      <c r="AV23" s="843" t="str">
        <f>IF(AND($AR$3=1,'7a Health full-time'!T23&gt;0),U23,"")</f>
        <v/>
      </c>
      <c r="AW23" s="845" t="str">
        <f>IF(AND($AR$3=1,'7a Health full-time'!U23&gt;0),V23,"")</f>
        <v/>
      </c>
      <c r="AY23" s="844" t="str">
        <f>IF(AND($AY$3=1,'7a Health full-time'!D23&lt;0),E23,"")</f>
        <v/>
      </c>
      <c r="AZ23" s="843" t="str">
        <f>IF(AND($AY$3=1,'7a Health full-time'!E23&lt;0),F23,"")</f>
        <v/>
      </c>
      <c r="BA23" s="843" t="str">
        <f>IF(AND($AY$3=1,'7a Health full-time'!F23&lt;0),G23,"")</f>
        <v/>
      </c>
      <c r="BB23" s="843" t="str">
        <f>IF(AND($AY$3=1,'7a Health full-time'!G23&lt;0),H23,"")</f>
        <v/>
      </c>
      <c r="BC23" s="843" t="str">
        <f>IF(AND($AY$3=1,'7a Health full-time'!H23&lt;0),I23,"")</f>
        <v/>
      </c>
      <c r="BD23" s="845" t="str">
        <f>IF(AND($AY$3=1,'7a Health full-time'!I23&lt;0),J23,"")</f>
        <v/>
      </c>
      <c r="BE23" s="844" t="str">
        <f>IF(AND($AY$3=1,'7a Health full-time'!J23&lt;0),K23,"")</f>
        <v/>
      </c>
      <c r="BF23" s="843" t="str">
        <f>IF(AND($AY$3=1,'7a Health full-time'!K23&lt;0),L23,"")</f>
        <v/>
      </c>
      <c r="BG23" s="843" t="str">
        <f>IF(AND($AY$3=1,'7a Health full-time'!L23&lt;0),M23,"")</f>
        <v/>
      </c>
      <c r="BH23" s="843" t="str">
        <f>IF(AND($AY$3=1,'7a Health full-time'!M23&lt;0),N23,"")</f>
        <v/>
      </c>
      <c r="BI23" s="843" t="str">
        <f>IF(AND($AY$3=1,'7a Health full-time'!N23&lt;0),O23,"")</f>
        <v/>
      </c>
      <c r="BJ23" s="845" t="str">
        <f>IF(AND($AY$3=1,'7a Health full-time'!O23&lt;0),P23,"")</f>
        <v/>
      </c>
      <c r="BK23" s="844" t="str">
        <f>IF(AND($AY$3=1,'7a Health full-time'!V23&lt;0),W23,"")</f>
        <v/>
      </c>
      <c r="BL23" s="843" t="str">
        <f>IF(AND($AY$3=1,'7a Health full-time'!W23&lt;0),X23,"")</f>
        <v/>
      </c>
      <c r="BM23" s="843" t="str">
        <f>IF(AND($AY$3=1,'7a Health full-time'!X23&lt;0),Y23,"")</f>
        <v/>
      </c>
      <c r="BN23" s="843" t="str">
        <f>IF(AND($AY$3=1,'7a Health full-time'!Y23&lt;0),Z23,"")</f>
        <v/>
      </c>
      <c r="BO23" s="843" t="str">
        <f>IF(AND($AY$3=1,'7a Health full-time'!Z23&lt;0),AA23,"")</f>
        <v/>
      </c>
      <c r="BP23" s="845" t="str">
        <f>IF(AND($AY$3=1,'7a Health full-time'!AA23&lt;0),AB23,"")</f>
        <v/>
      </c>
      <c r="BQ23" s="916"/>
      <c r="BR23" s="917"/>
      <c r="BS23" s="917"/>
      <c r="BT23" s="917"/>
      <c r="BU23" s="917"/>
      <c r="BV23" s="918"/>
      <c r="BX23" s="844" t="str">
        <f>IF(AND($BX$3=1,TRUNC('7a Health full-time'!D23)&lt;&gt;'7a Health full-time'!D23),E23,"")</f>
        <v/>
      </c>
      <c r="BY23" s="843" t="str">
        <f>IF(AND($BX$3=1,TRUNC('7a Health full-time'!E23)&lt;&gt;'7a Health full-time'!E23),F23,"")</f>
        <v/>
      </c>
      <c r="BZ23" s="843" t="str">
        <f>IF(AND($BX$3=1,TRUNC('7a Health full-time'!F23)&lt;&gt;'7a Health full-time'!F23),G23,"")</f>
        <v/>
      </c>
      <c r="CA23" s="843" t="str">
        <f>IF(AND($BX$3=1,TRUNC('7a Health full-time'!G23)&lt;&gt;'7a Health full-time'!G23),H23,"")</f>
        <v/>
      </c>
      <c r="CB23" s="843" t="str">
        <f>IF(AND($BX$3=1,TRUNC('7a Health full-time'!H23)&lt;&gt;'7a Health full-time'!H23),I23,"")</f>
        <v/>
      </c>
      <c r="CC23" s="845" t="str">
        <f>IF(AND($BX$3=1,TRUNC('7a Health full-time'!I23)&lt;&gt;'7a Health full-time'!I23),J23,"")</f>
        <v/>
      </c>
      <c r="CD23" s="844" t="str">
        <f>IF(AND($BX$3=1,TRUNC('7a Health full-time'!J23)&lt;&gt;'7a Health full-time'!J23),K23,"")</f>
        <v/>
      </c>
      <c r="CE23" s="843" t="str">
        <f>IF(AND($BX$3=1,TRUNC('7a Health full-time'!K23)&lt;&gt;'7a Health full-time'!K23),L23,"")</f>
        <v/>
      </c>
      <c r="CF23" s="843" t="str">
        <f>IF(AND($BX$3=1,TRUNC('7a Health full-time'!L23)&lt;&gt;'7a Health full-time'!L23),M23,"")</f>
        <v/>
      </c>
      <c r="CG23" s="843" t="str">
        <f>IF(AND($BX$3=1,TRUNC('7a Health full-time'!M23)&lt;&gt;'7a Health full-time'!M23),N23,"")</f>
        <v/>
      </c>
      <c r="CH23" s="843" t="str">
        <f>IF(AND($BX$3=1,TRUNC('7a Health full-time'!N23)&lt;&gt;'7a Health full-time'!N23),O23,"")</f>
        <v/>
      </c>
      <c r="CI23" s="845" t="str">
        <f>IF(AND($BX$3=1,TRUNC('7a Health full-time'!O23)&lt;&gt;'7a Health full-time'!O23),P23,"")</f>
        <v/>
      </c>
      <c r="CJ23" s="844" t="str">
        <f>IF(AND($BX$3=1,TRUNC('7a Health full-time'!P23)&lt;&gt;'7a Health full-time'!P23),Q23,"")</f>
        <v/>
      </c>
      <c r="CK23" s="843" t="str">
        <f>IF(AND($BX$3=1,TRUNC('7a Health full-time'!Q23)&lt;&gt;'7a Health full-time'!Q23),R23,"")</f>
        <v/>
      </c>
      <c r="CL23" s="843" t="str">
        <f>IF(AND($BX$3=1,TRUNC('7a Health full-time'!R23)&lt;&gt;'7a Health full-time'!R23),S23,"")</f>
        <v/>
      </c>
      <c r="CM23" s="843" t="str">
        <f>IF(AND($BX$3=1,TRUNC('7a Health full-time'!S23)&lt;&gt;'7a Health full-time'!S23),T23,"")</f>
        <v/>
      </c>
      <c r="CN23" s="843" t="str">
        <f>IF(AND($BX$3=1,TRUNC('7a Health full-time'!T23)&lt;&gt;'7a Health full-time'!T23),U23,"")</f>
        <v/>
      </c>
      <c r="CO23" s="845" t="str">
        <f>IF(AND($BX$3=1,TRUNC('7a Health full-time'!U23)&lt;&gt;'7a Health full-time'!U23),V23,"")</f>
        <v/>
      </c>
      <c r="DV23" s="844" t="str">
        <f>IF(AND($DV$3=1,ROUND('7a Health full-time'!AB23,2)&lt;&gt;'7a Health full-time'!AB23),AC23,"")</f>
        <v/>
      </c>
      <c r="DW23" s="843" t="str">
        <f>IF(AND($DV$3=1,ROUND('7a Health full-time'!AC23,2)&lt;&gt;'7a Health full-time'!AC23),AD23,"")</f>
        <v/>
      </c>
      <c r="DX23" s="843" t="str">
        <f>IF(AND($DV$3=1,ROUND('7a Health full-time'!AD23,2)&lt;&gt;'7a Health full-time'!AD23),AE23,"")</f>
        <v/>
      </c>
      <c r="DY23" s="843" t="str">
        <f>IF(AND($DV$3=1,ROUND('7a Health full-time'!AE23,2)&lt;&gt;'7a Health full-time'!AE23),AF23,"")</f>
        <v/>
      </c>
      <c r="DZ23" s="843" t="str">
        <f>IF(AND($DV$3=1,ROUND('7a Health full-time'!AF23,2)&lt;&gt;'7a Health full-time'!AF23),AG23,"")</f>
        <v/>
      </c>
      <c r="EA23" s="845" t="str">
        <f>IF(AND($DV$3=1,ROUND('7a Health full-time'!AG23,2)&lt;&gt;'7a Health full-time'!AG23),AH23,"")</f>
        <v/>
      </c>
      <c r="EC23" s="844" t="str">
        <f>IF(AND($EC$3=1,'7a Health full-time'!AB23&gt;'7a Health full-time'!V23),AC23,"")</f>
        <v/>
      </c>
      <c r="ED23" s="843" t="str">
        <f>IF(AND($EC$3=1,'7a Health full-time'!AC23&gt;'7a Health full-time'!W23),AD23,"")</f>
        <v/>
      </c>
      <c r="EE23" s="843" t="str">
        <f>IF(AND($EC$3=1,'7a Health full-time'!AD23&gt;'7a Health full-time'!X23),AE23,"")</f>
        <v/>
      </c>
      <c r="EF23" s="843" t="str">
        <f>IF(AND($EC$3=1,'7a Health full-time'!AE23&gt;'7a Health full-time'!Y23),AF23,"")</f>
        <v/>
      </c>
      <c r="EG23" s="843" t="str">
        <f>IF(AND($EC$3=1,'7a Health full-time'!AF23&gt;'7a Health full-time'!Z23),AG23,"")</f>
        <v/>
      </c>
      <c r="EH23" s="845" t="str">
        <f>IF(AND($EC$3=1,'7a Health full-time'!AG23&gt;'7a Health full-time'!AA23),AH23,"")</f>
        <v/>
      </c>
      <c r="EJ23" s="844" t="str">
        <f>IF(AND($EJ$3=1,'7a Health full-time'!V23&lt;&gt;0),IF(('7a Health full-time'!AB23/'7a Health full-time'!V23)&lt;0.03,AC23,""),"")</f>
        <v/>
      </c>
      <c r="EK23" s="843" t="str">
        <f>IF(AND($EJ$3=1,'7a Health full-time'!W23&lt;&gt;0),IF(('7a Health full-time'!AC23/'7a Health full-time'!W23)&lt;0.03,AD23,""),"")</f>
        <v/>
      </c>
      <c r="EL23" s="843" t="str">
        <f>IF(AND($EJ$3=1,'7a Health full-time'!X23&lt;&gt;0),IF(('7a Health full-time'!AD23/'7a Health full-time'!X23)&lt;0.03,AE23,""),"")</f>
        <v/>
      </c>
      <c r="EM23" s="843" t="str">
        <f>IF(AND($EJ$3=1,'7a Health full-time'!Y23&lt;&gt;0),IF(('7a Health full-time'!AE23/'7a Health full-time'!Y23)&lt;0.03,AF23,""),"")</f>
        <v/>
      </c>
      <c r="EN23" s="843" t="str">
        <f>IF(AND($EJ$3=1,'7a Health full-time'!Z23&lt;&gt;0),IF(('7a Health full-time'!AF23/'7a Health full-time'!Z23)&lt;0.03,AG23,""),"")</f>
        <v/>
      </c>
      <c r="EO23" s="845" t="str">
        <f>IF(AND($EJ$3=1,'7a Health full-time'!AA23&lt;&gt;0),IF(('7a Health full-time'!AG23/'7a Health full-time'!AA23)&lt;0.03,AH23,""),"")</f>
        <v/>
      </c>
      <c r="EQ23" s="844" t="str">
        <f>IF(AND($EQ$3=1,'7a Health full-time'!P23=0,SUM('7a Health full-time'!D23,'7a Health full-time'!J23)&gt;$ET$13),Q23,"")</f>
        <v/>
      </c>
      <c r="ER23" s="843" t="str">
        <f>IF(AND($EQ$3=1,'7a Health full-time'!Q23=0,SUM('7a Health full-time'!E23,'7a Health full-time'!K23)&gt;$ET$13),R23,"")</f>
        <v/>
      </c>
      <c r="ES23" s="843" t="str">
        <f>IF(AND($EQ$3=1,'7a Health full-time'!R23=0,SUM('7a Health full-time'!F23,'7a Health full-time'!L23)&gt;$ET$13),S23,"")</f>
        <v/>
      </c>
      <c r="ET23" s="843" t="str">
        <f>IF(AND($EQ$3=1,'7a Health full-time'!S23=0,SUM('7a Health full-time'!G23,'7a Health full-time'!M23)&gt;$ET$13),T23,"")</f>
        <v/>
      </c>
      <c r="EU23" s="843" t="str">
        <f>IF(AND($EQ$3=1,'7a Health full-time'!T23=0,SUM('7a Health full-time'!H23,'7a Health full-time'!N23)&gt;$ET$13),U23,"")</f>
        <v/>
      </c>
      <c r="EV23" s="845" t="str">
        <f>IF(AND($EQ$3=1,'7a Health full-time'!U23=0,SUM('7a Health full-time'!I23,'7a Health full-time'!O23)&gt;$ET$13),V23,"")</f>
        <v/>
      </c>
      <c r="EX23" s="844" t="str">
        <f>IF(AND($EX$3=1,SUM('7a Health full-time'!D23,'7a Health full-time'!J23)&gt;0,ABS('7a Health full-time'!P23)=SUM('7a Health full-time'!D23,'7a Health full-time'!J23)),Q23,"")</f>
        <v/>
      </c>
      <c r="EY23" s="843" t="str">
        <f>IF(AND($EX$3=1,SUM('7a Health full-time'!E23,'7a Health full-time'!K23)&gt;0,ABS('7a Health full-time'!Q23)=SUM('7a Health full-time'!E23,'7a Health full-time'!K23)),R23,"")</f>
        <v/>
      </c>
      <c r="EZ23" s="843" t="str">
        <f>IF(AND($EX$3=1,SUM('7a Health full-time'!F23,'7a Health full-time'!L23)&gt;0,ABS('7a Health full-time'!R23)=SUM('7a Health full-time'!F23,'7a Health full-time'!L23)),S23,"")</f>
        <v/>
      </c>
      <c r="FA23" s="843" t="str">
        <f>IF(AND($EX$3=1,SUM('7a Health full-time'!G23,'7a Health full-time'!M23)&gt;0,ABS('7a Health full-time'!S23)=SUM('7a Health full-time'!G23,'7a Health full-time'!M23)),T23,"")</f>
        <v/>
      </c>
      <c r="FB23" s="843" t="str">
        <f>IF(AND($EX$3=1,SUM('7a Health full-time'!H23,'7a Health full-time'!N23)&gt;0,ABS('7a Health full-time'!T23)=SUM('7a Health full-time'!H23,'7a Health full-time'!N23)),U23,"")</f>
        <v/>
      </c>
      <c r="FC23" s="845" t="str">
        <f>IF(AND($EX$3=1,SUM('7a Health full-time'!I23,'7a Health full-time'!O23)&gt;0,ABS('7a Health full-time'!U23)=SUM('7a Health full-time'!I23,'7a Health full-time'!O23)),V23,"")</f>
        <v/>
      </c>
      <c r="FR23" s="844" t="str">
        <f>IF(AND($FR$3=1,'7a Health full-time'!V23&lt;&gt;0),IF(('7a Health full-time'!AB23/'7a Health full-time'!V23)&lt;0.25,AC23,""),"")</f>
        <v/>
      </c>
      <c r="FS23" s="843" t="str">
        <f>IF(AND($FR$3=1,'7a Health full-time'!W23&lt;&gt;0),IF(('7a Health full-time'!AC23/'7a Health full-time'!W23)&lt;0.25,AD23,""),"")</f>
        <v/>
      </c>
      <c r="FT23" s="843" t="str">
        <f>IF(AND($FR$3=1,'7a Health full-time'!X23&lt;&gt;0),IF(('7a Health full-time'!AD23/'7a Health full-time'!X23)&lt;0.25,AE23,""),"")</f>
        <v/>
      </c>
      <c r="FU23" s="843" t="str">
        <f>IF(AND($FR$3=1,'7a Health full-time'!Y23&lt;&gt;0),IF(('7a Health full-time'!AE23/'7a Health full-time'!Y23)&lt;0.25,AF23,""),"")</f>
        <v/>
      </c>
      <c r="FV23" s="843" t="str">
        <f>IF(AND($FR$3=1,'7a Health full-time'!Z23&lt;&gt;0),IF(('7a Health full-time'!AF23/'7a Health full-time'!Z23)&lt;0.25,AG23,""),"")</f>
        <v/>
      </c>
      <c r="FW23" s="845" t="str">
        <f>IF(AND($FR$3=1,'7a Health full-time'!AA23&lt;&gt;0),IF(('7a Health full-time'!AG23/'7a Health full-time'!AA23)&lt;0.25,AH23,""),"")</f>
        <v/>
      </c>
      <c r="FY23" s="843"/>
      <c r="FZ23" s="843"/>
      <c r="GA23" s="843"/>
      <c r="GB23" s="843"/>
      <c r="GC23" s="843"/>
      <c r="GD23" s="843"/>
      <c r="GE23" s="843"/>
      <c r="GF23" s="843"/>
      <c r="GG23" s="843"/>
      <c r="GH23" s="843"/>
      <c r="GI23" s="843"/>
      <c r="GJ23" s="843"/>
      <c r="GL23" s="60"/>
      <c r="GM23" s="60" t="s">
        <v>13</v>
      </c>
      <c r="GN23" s="60" t="s">
        <v>314</v>
      </c>
      <c r="GO23" s="49" t="str">
        <f>$CS$101</f>
        <v/>
      </c>
      <c r="GP23" s="41" t="str">
        <f>$CT$101</f>
        <v/>
      </c>
      <c r="GQ23" s="40" t="str">
        <f>$CS$101</f>
        <v/>
      </c>
      <c r="GR23" s="41" t="str">
        <f>$CT$101</f>
        <v/>
      </c>
      <c r="GS23" s="40" t="str">
        <f>$CS$101</f>
        <v/>
      </c>
      <c r="GT23" s="873" t="str">
        <f>$CT$101</f>
        <v/>
      </c>
      <c r="GU23" s="49" t="str">
        <f>$CY$101</f>
        <v/>
      </c>
      <c r="GV23" s="41" t="str">
        <f>$CZ$101</f>
        <v/>
      </c>
      <c r="GW23" s="40" t="str">
        <f>$CY$101</f>
        <v/>
      </c>
      <c r="GX23" s="41" t="str">
        <f>$CZ$101</f>
        <v/>
      </c>
      <c r="GY23" s="40" t="str">
        <f>$CY$101</f>
        <v/>
      </c>
      <c r="GZ23" s="873" t="str">
        <f>$CZ$101</f>
        <v/>
      </c>
      <c r="HA23" s="49" t="str">
        <f>$DE$101</f>
        <v/>
      </c>
      <c r="HB23" s="41" t="str">
        <f>$DF$101</f>
        <v/>
      </c>
      <c r="HC23" s="40" t="str">
        <f>$DE$101</f>
        <v/>
      </c>
      <c r="HD23" s="41" t="str">
        <f>$DF$101</f>
        <v/>
      </c>
      <c r="HE23" s="40" t="str">
        <f>$DE$101</f>
        <v/>
      </c>
      <c r="HF23" s="873" t="str">
        <f>$DF$101</f>
        <v/>
      </c>
      <c r="HG23" s="49" t="str">
        <f>$DK$101</f>
        <v/>
      </c>
      <c r="HH23" s="41" t="str">
        <f>$DL$101</f>
        <v/>
      </c>
      <c r="HI23" s="40" t="str">
        <f>$DK$101</f>
        <v/>
      </c>
      <c r="HJ23" s="41" t="str">
        <f>$DL$101</f>
        <v/>
      </c>
      <c r="HK23" s="40" t="str">
        <f>$DK$101</f>
        <v/>
      </c>
      <c r="HL23" s="873" t="str">
        <f>$DL$101</f>
        <v/>
      </c>
      <c r="HM23" s="925"/>
      <c r="HN23" s="918"/>
      <c r="HO23" s="916"/>
      <c r="HP23" s="918"/>
      <c r="HQ23" s="916"/>
      <c r="HR23" s="926"/>
    </row>
    <row r="24" spans="1:226" x14ac:dyDescent="0.25">
      <c r="A24" s="18" t="str">
        <f>'7a Health full-time'!A24</f>
        <v>Dietetics (B)</v>
      </c>
      <c r="B24" t="s">
        <v>19</v>
      </c>
      <c r="C24" s="18" t="str">
        <f>'7a Health full-time'!C24</f>
        <v>UG</v>
      </c>
      <c r="D24" t="str">
        <f t="shared" si="4"/>
        <v>Dietetics (B), Long, UG</v>
      </c>
      <c r="E24" t="str">
        <f t="shared" si="5"/>
        <v xml:space="preserve">Column 1, Starters in 2016-17, OfS-fundable, Dietetics (B), Long, UG; </v>
      </c>
      <c r="F24" t="str">
        <f t="shared" si="5"/>
        <v xml:space="preserve">Column 1, Starters in 2016-17, Non-fundable, Dietetics (B), Long, UG; </v>
      </c>
      <c r="G24" t="str">
        <f t="shared" si="5"/>
        <v xml:space="preserve">Column 1, Starters in 2017-18, OfS-fundable, Dietetics (B), Long, UG; </v>
      </c>
      <c r="H24" t="str">
        <f t="shared" si="5"/>
        <v xml:space="preserve">Column 1, Starters in 2017-18, Non-fundable, Dietetics (B), Long, UG; </v>
      </c>
      <c r="I24" t="str">
        <f t="shared" si="5"/>
        <v xml:space="preserve">Column 1, Starters in 2018-19, OfS-fundable, Dietetics (B), Long, UG; </v>
      </c>
      <c r="J24" t="str">
        <f t="shared" si="5"/>
        <v xml:space="preserve">Column 1, Starters in 2018-19, Non-fundable, Dietetics (B), Long, UG; </v>
      </c>
      <c r="K24" t="str">
        <f t="shared" si="5"/>
        <v xml:space="preserve">Column 2, Starters in 2016-17, OfS-fundable, Dietetics (B), Long, UG; </v>
      </c>
      <c r="L24" t="str">
        <f t="shared" si="5"/>
        <v xml:space="preserve">Column 2, Starters in 2016-17, Non-fundable, Dietetics (B), Long, UG; </v>
      </c>
      <c r="M24" t="str">
        <f t="shared" si="5"/>
        <v xml:space="preserve">Column 2, Starters in 2017-18, OfS-fundable, Dietetics (B), Long, UG; </v>
      </c>
      <c r="N24" t="str">
        <f t="shared" si="5"/>
        <v xml:space="preserve">Column 2, Starters in 2017-18, Non-fundable, Dietetics (B), Long, UG; </v>
      </c>
      <c r="O24" t="str">
        <f t="shared" si="5"/>
        <v xml:space="preserve">Column 2, Starters in 2018-19, OfS-fundable, Dietetics (B), Long, UG; </v>
      </c>
      <c r="P24" t="str">
        <f t="shared" si="5"/>
        <v xml:space="preserve">Column 2, Starters in 2018-19, Non-fundable, Dietetics (B), Long, UG; </v>
      </c>
      <c r="Q24" t="str">
        <f t="shared" si="5"/>
        <v xml:space="preserve">Column 3, Starters in 2016-17, OfS-fundable, Dietetics (B), Long, UG; </v>
      </c>
      <c r="R24" t="str">
        <f t="shared" si="5"/>
        <v xml:space="preserve">Column 3, Starters in 2016-17, Non-fundable, Dietetics (B), Long, UG; </v>
      </c>
      <c r="S24" t="str">
        <f t="shared" si="5"/>
        <v xml:space="preserve">Column 3, Starters in 2017-18, OfS-fundable, Dietetics (B), Long, UG; </v>
      </c>
      <c r="T24" t="str">
        <f t="shared" si="5"/>
        <v xml:space="preserve">Column 3, Starters in 2017-18, Non-fundable, Dietetics (B), Long, UG; </v>
      </c>
      <c r="U24" t="str">
        <f t="shared" si="7"/>
        <v xml:space="preserve">Column 3, Starters in 2018-19, OfS-fundable, Dietetics (B), Long, UG; </v>
      </c>
      <c r="V24" t="str">
        <f t="shared" si="7"/>
        <v xml:space="preserve">Column 3, Starters in 2018-19, Non-fundable, Dietetics (B), Long, UG; </v>
      </c>
      <c r="W24" t="str">
        <f t="shared" si="7"/>
        <v xml:space="preserve">Column 4, Starters in 2016-17, OfS-fundable, Dietetics (B), Long, UG; </v>
      </c>
      <c r="X24" t="str">
        <f t="shared" si="7"/>
        <v xml:space="preserve">Column 4, Starters in 2016-17, Non-fundable, Dietetics (B), Long, UG; </v>
      </c>
      <c r="Y24" t="str">
        <f t="shared" si="7"/>
        <v xml:space="preserve">Column 4, Starters in 2017-18, OfS-fundable, Dietetics (B), Long, UG; </v>
      </c>
      <c r="Z24" t="str">
        <f t="shared" si="7"/>
        <v xml:space="preserve">Column 4, Starters in 2017-18, Non-fundable, Dietetics (B), Long, UG; </v>
      </c>
      <c r="AA24" t="str">
        <f t="shared" si="7"/>
        <v xml:space="preserve">Column 4, Starters in 2018-19, OfS-fundable, Dietetics (B), Long, UG; </v>
      </c>
      <c r="AB24" t="str">
        <f t="shared" si="7"/>
        <v xml:space="preserve">Column 4, Starters in 2018-19, Non-fundable, Dietetics (B), Long, UG; </v>
      </c>
      <c r="AC24" t="str">
        <f t="shared" si="7"/>
        <v xml:space="preserve">Column 4a, Starters in 2016-17, OfS-fundable, Dietetics (B), Long, UG; </v>
      </c>
      <c r="AD24" t="str">
        <f t="shared" si="7"/>
        <v xml:space="preserve">Column 4a, Starters in 2016-17, Non-fundable, Dietetics (B), Long, UG; </v>
      </c>
      <c r="AE24" t="str">
        <f t="shared" si="7"/>
        <v xml:space="preserve">Column 4a, Starters in 2017-18, OfS-fundable, Dietetics (B), Long, UG; </v>
      </c>
      <c r="AF24" t="str">
        <f t="shared" si="7"/>
        <v xml:space="preserve">Column 4a, Starters in 2017-18, Non-fundable, Dietetics (B), Long, UG; </v>
      </c>
      <c r="AG24" t="str">
        <f t="shared" si="7"/>
        <v xml:space="preserve">Column 4a, Starters in 2018-19, OfS-fundable, Dietetics (B), Long, UG; </v>
      </c>
      <c r="AH24" t="str">
        <f t="shared" si="7"/>
        <v xml:space="preserve">Column 4a, Starters in 2018-19, Non-fundable, Dietetics (B), Long, UG; </v>
      </c>
      <c r="AR24" s="844" t="str">
        <f>IF(AND($AR$3=1,'7a Health full-time'!P24&gt;0),Q24,"")</f>
        <v/>
      </c>
      <c r="AS24" s="843" t="str">
        <f>IF(AND($AR$3=1,'7a Health full-time'!Q24&gt;0),R24,"")</f>
        <v/>
      </c>
      <c r="AT24" s="843" t="str">
        <f>IF(AND($AR$3=1,'7a Health full-time'!R24&gt;0),S24,"")</f>
        <v/>
      </c>
      <c r="AU24" s="843" t="str">
        <f>IF(AND($AR$3=1,'7a Health full-time'!S24&gt;0),T24,"")</f>
        <v/>
      </c>
      <c r="AV24" s="843" t="str">
        <f>IF(AND($AR$3=1,'7a Health full-time'!T24&gt;0),U24,"")</f>
        <v/>
      </c>
      <c r="AW24" s="845" t="str">
        <f>IF(AND($AR$3=1,'7a Health full-time'!U24&gt;0),V24,"")</f>
        <v/>
      </c>
      <c r="AY24" s="844" t="str">
        <f>IF(AND($AY$3=1,'7a Health full-time'!D24&lt;0),E24,"")</f>
        <v/>
      </c>
      <c r="AZ24" s="843" t="str">
        <f>IF(AND($AY$3=1,'7a Health full-time'!E24&lt;0),F24,"")</f>
        <v/>
      </c>
      <c r="BA24" s="843" t="str">
        <f>IF(AND($AY$3=1,'7a Health full-time'!F24&lt;0),G24,"")</f>
        <v/>
      </c>
      <c r="BB24" s="843" t="str">
        <f>IF(AND($AY$3=1,'7a Health full-time'!G24&lt;0),H24,"")</f>
        <v/>
      </c>
      <c r="BC24" s="843" t="str">
        <f>IF(AND($AY$3=1,'7a Health full-time'!H24&lt;0),I24,"")</f>
        <v/>
      </c>
      <c r="BD24" s="845" t="str">
        <f>IF(AND($AY$3=1,'7a Health full-time'!I24&lt;0),J24,"")</f>
        <v/>
      </c>
      <c r="BE24" s="844" t="str">
        <f>IF(AND($AY$3=1,'7a Health full-time'!J24&lt;0),K24,"")</f>
        <v/>
      </c>
      <c r="BF24" s="843" t="str">
        <f>IF(AND($AY$3=1,'7a Health full-time'!K24&lt;0),L24,"")</f>
        <v/>
      </c>
      <c r="BG24" s="843" t="str">
        <f>IF(AND($AY$3=1,'7a Health full-time'!L24&lt;0),M24,"")</f>
        <v/>
      </c>
      <c r="BH24" s="843" t="str">
        <f>IF(AND($AY$3=1,'7a Health full-time'!M24&lt;0),N24,"")</f>
        <v/>
      </c>
      <c r="BI24" s="843" t="str">
        <f>IF(AND($AY$3=1,'7a Health full-time'!N24&lt;0),O24,"")</f>
        <v/>
      </c>
      <c r="BJ24" s="845" t="str">
        <f>IF(AND($AY$3=1,'7a Health full-time'!O24&lt;0),P24,"")</f>
        <v/>
      </c>
      <c r="BK24" s="844" t="str">
        <f>IF(AND($AY$3=1,'7a Health full-time'!V24&lt;0),W24,"")</f>
        <v/>
      </c>
      <c r="BL24" s="843" t="str">
        <f>IF(AND($AY$3=1,'7a Health full-time'!W24&lt;0),X24,"")</f>
        <v/>
      </c>
      <c r="BM24" s="843" t="str">
        <f>IF(AND($AY$3=1,'7a Health full-time'!X24&lt;0),Y24,"")</f>
        <v/>
      </c>
      <c r="BN24" s="843" t="str">
        <f>IF(AND($AY$3=1,'7a Health full-time'!Y24&lt;0),Z24,"")</f>
        <v/>
      </c>
      <c r="BO24" s="843" t="str">
        <f>IF(AND($AY$3=1,'7a Health full-time'!Z24&lt;0),AA24,"")</f>
        <v/>
      </c>
      <c r="BP24" s="845" t="str">
        <f>IF(AND($AY$3=1,'7a Health full-time'!AA24&lt;0),AB24,"")</f>
        <v/>
      </c>
      <c r="BQ24" s="916"/>
      <c r="BR24" s="917"/>
      <c r="BS24" s="917"/>
      <c r="BT24" s="917"/>
      <c r="BU24" s="917"/>
      <c r="BV24" s="918"/>
      <c r="BX24" s="844" t="str">
        <f>IF(AND($BX$3=1,TRUNC('7a Health full-time'!D24)&lt;&gt;'7a Health full-time'!D24),E24,"")</f>
        <v/>
      </c>
      <c r="BY24" s="843" t="str">
        <f>IF(AND($BX$3=1,TRUNC('7a Health full-time'!E24)&lt;&gt;'7a Health full-time'!E24),F24,"")</f>
        <v/>
      </c>
      <c r="BZ24" s="843" t="str">
        <f>IF(AND($BX$3=1,TRUNC('7a Health full-time'!F24)&lt;&gt;'7a Health full-time'!F24),G24,"")</f>
        <v/>
      </c>
      <c r="CA24" s="843" t="str">
        <f>IF(AND($BX$3=1,TRUNC('7a Health full-time'!G24)&lt;&gt;'7a Health full-time'!G24),H24,"")</f>
        <v/>
      </c>
      <c r="CB24" s="843" t="str">
        <f>IF(AND($BX$3=1,TRUNC('7a Health full-time'!H24)&lt;&gt;'7a Health full-time'!H24),I24,"")</f>
        <v/>
      </c>
      <c r="CC24" s="845" t="str">
        <f>IF(AND($BX$3=1,TRUNC('7a Health full-time'!I24)&lt;&gt;'7a Health full-time'!I24),J24,"")</f>
        <v/>
      </c>
      <c r="CD24" s="844" t="str">
        <f>IF(AND($BX$3=1,TRUNC('7a Health full-time'!J24)&lt;&gt;'7a Health full-time'!J24),K24,"")</f>
        <v/>
      </c>
      <c r="CE24" s="843" t="str">
        <f>IF(AND($BX$3=1,TRUNC('7a Health full-time'!K24)&lt;&gt;'7a Health full-time'!K24),L24,"")</f>
        <v/>
      </c>
      <c r="CF24" s="843" t="str">
        <f>IF(AND($BX$3=1,TRUNC('7a Health full-time'!L24)&lt;&gt;'7a Health full-time'!L24),M24,"")</f>
        <v/>
      </c>
      <c r="CG24" s="843" t="str">
        <f>IF(AND($BX$3=1,TRUNC('7a Health full-time'!M24)&lt;&gt;'7a Health full-time'!M24),N24,"")</f>
        <v/>
      </c>
      <c r="CH24" s="843" t="str">
        <f>IF(AND($BX$3=1,TRUNC('7a Health full-time'!N24)&lt;&gt;'7a Health full-time'!N24),O24,"")</f>
        <v/>
      </c>
      <c r="CI24" s="845" t="str">
        <f>IF(AND($BX$3=1,TRUNC('7a Health full-time'!O24)&lt;&gt;'7a Health full-time'!O24),P24,"")</f>
        <v/>
      </c>
      <c r="CJ24" s="844" t="str">
        <f>IF(AND($BX$3=1,TRUNC('7a Health full-time'!P24)&lt;&gt;'7a Health full-time'!P24),Q24,"")</f>
        <v/>
      </c>
      <c r="CK24" s="843" t="str">
        <f>IF(AND($BX$3=1,TRUNC('7a Health full-time'!Q24)&lt;&gt;'7a Health full-time'!Q24),R24,"")</f>
        <v/>
      </c>
      <c r="CL24" s="843" t="str">
        <f>IF(AND($BX$3=1,TRUNC('7a Health full-time'!R24)&lt;&gt;'7a Health full-time'!R24),S24,"")</f>
        <v/>
      </c>
      <c r="CM24" s="843" t="str">
        <f>IF(AND($BX$3=1,TRUNC('7a Health full-time'!S24)&lt;&gt;'7a Health full-time'!S24),T24,"")</f>
        <v/>
      </c>
      <c r="CN24" s="843" t="str">
        <f>IF(AND($BX$3=1,TRUNC('7a Health full-time'!T24)&lt;&gt;'7a Health full-time'!T24),U24,"")</f>
        <v/>
      </c>
      <c r="CO24" s="845" t="str">
        <f>IF(AND($BX$3=1,TRUNC('7a Health full-time'!U24)&lt;&gt;'7a Health full-time'!U24),V24,"")</f>
        <v/>
      </c>
      <c r="DV24" s="844" t="str">
        <f>IF(AND($DV$3=1,ROUND('7a Health full-time'!AB24,2)&lt;&gt;'7a Health full-time'!AB24),AC24,"")</f>
        <v/>
      </c>
      <c r="DW24" s="843" t="str">
        <f>IF(AND($DV$3=1,ROUND('7a Health full-time'!AC24,2)&lt;&gt;'7a Health full-time'!AC24),AD24,"")</f>
        <v/>
      </c>
      <c r="DX24" s="843" t="str">
        <f>IF(AND($DV$3=1,ROUND('7a Health full-time'!AD24,2)&lt;&gt;'7a Health full-time'!AD24),AE24,"")</f>
        <v/>
      </c>
      <c r="DY24" s="843" t="str">
        <f>IF(AND($DV$3=1,ROUND('7a Health full-time'!AE24,2)&lt;&gt;'7a Health full-time'!AE24),AF24,"")</f>
        <v/>
      </c>
      <c r="DZ24" s="843" t="str">
        <f>IF(AND($DV$3=1,ROUND('7a Health full-time'!AF24,2)&lt;&gt;'7a Health full-time'!AF24),AG24,"")</f>
        <v/>
      </c>
      <c r="EA24" s="845" t="str">
        <f>IF(AND($DV$3=1,ROUND('7a Health full-time'!AG24,2)&lt;&gt;'7a Health full-time'!AG24),AH24,"")</f>
        <v/>
      </c>
      <c r="EC24" s="844" t="str">
        <f>IF(AND($EC$3=1,'7a Health full-time'!AB24&gt;'7a Health full-time'!V24),AC24,"")</f>
        <v/>
      </c>
      <c r="ED24" s="843" t="str">
        <f>IF(AND($EC$3=1,'7a Health full-time'!AC24&gt;'7a Health full-time'!W24),AD24,"")</f>
        <v/>
      </c>
      <c r="EE24" s="843" t="str">
        <f>IF(AND($EC$3=1,'7a Health full-time'!AD24&gt;'7a Health full-time'!X24),AE24,"")</f>
        <v/>
      </c>
      <c r="EF24" s="843" t="str">
        <f>IF(AND($EC$3=1,'7a Health full-time'!AE24&gt;'7a Health full-time'!Y24),AF24,"")</f>
        <v/>
      </c>
      <c r="EG24" s="843" t="str">
        <f>IF(AND($EC$3=1,'7a Health full-time'!AF24&gt;'7a Health full-time'!Z24),AG24,"")</f>
        <v/>
      </c>
      <c r="EH24" s="845" t="str">
        <f>IF(AND($EC$3=1,'7a Health full-time'!AG24&gt;'7a Health full-time'!AA24),AH24,"")</f>
        <v/>
      </c>
      <c r="EJ24" s="844" t="str">
        <f>IF(AND($EJ$3=1,'7a Health full-time'!V24&lt;&gt;0),IF(('7a Health full-time'!AB24/'7a Health full-time'!V24)&lt;0.03,AC24,""),"")</f>
        <v/>
      </c>
      <c r="EK24" s="843" t="str">
        <f>IF(AND($EJ$3=1,'7a Health full-time'!W24&lt;&gt;0),IF(('7a Health full-time'!AC24/'7a Health full-time'!W24)&lt;0.03,AD24,""),"")</f>
        <v/>
      </c>
      <c r="EL24" s="843" t="str">
        <f>IF(AND($EJ$3=1,'7a Health full-time'!X24&lt;&gt;0),IF(('7a Health full-time'!AD24/'7a Health full-time'!X24)&lt;0.03,AE24,""),"")</f>
        <v/>
      </c>
      <c r="EM24" s="843" t="str">
        <f>IF(AND($EJ$3=1,'7a Health full-time'!Y24&lt;&gt;0),IF(('7a Health full-time'!AE24/'7a Health full-time'!Y24)&lt;0.03,AF24,""),"")</f>
        <v/>
      </c>
      <c r="EN24" s="843" t="str">
        <f>IF(AND($EJ$3=1,'7a Health full-time'!Z24&lt;&gt;0),IF(('7a Health full-time'!AF24/'7a Health full-time'!Z24)&lt;0.03,AG24,""),"")</f>
        <v/>
      </c>
      <c r="EO24" s="845" t="str">
        <f>IF(AND($EJ$3=1,'7a Health full-time'!AA24&lt;&gt;0),IF(('7a Health full-time'!AG24/'7a Health full-time'!AA24)&lt;0.03,AH24,""),"")</f>
        <v/>
      </c>
      <c r="EQ24" s="844" t="str">
        <f>IF(AND($EQ$3=1,'7a Health full-time'!P24=0,SUM('7a Health full-time'!D24,'7a Health full-time'!J24)&gt;$ET$13),Q24,"")</f>
        <v/>
      </c>
      <c r="ER24" s="843" t="str">
        <f>IF(AND($EQ$3=1,'7a Health full-time'!Q24=0,SUM('7a Health full-time'!E24,'7a Health full-time'!K24)&gt;$ET$13),R24,"")</f>
        <v/>
      </c>
      <c r="ES24" s="843" t="str">
        <f>IF(AND($EQ$3=1,'7a Health full-time'!R24=0,SUM('7a Health full-time'!F24,'7a Health full-time'!L24)&gt;$ET$13),S24,"")</f>
        <v/>
      </c>
      <c r="ET24" s="843" t="str">
        <f>IF(AND($EQ$3=1,'7a Health full-time'!S24=0,SUM('7a Health full-time'!G24,'7a Health full-time'!M24)&gt;$ET$13),T24,"")</f>
        <v/>
      </c>
      <c r="EU24" s="843" t="str">
        <f>IF(AND($EQ$3=1,'7a Health full-time'!T24=0,SUM('7a Health full-time'!H24,'7a Health full-time'!N24)&gt;$ET$13),U24,"")</f>
        <v/>
      </c>
      <c r="EV24" s="845" t="str">
        <f>IF(AND($EQ$3=1,'7a Health full-time'!U24=0,SUM('7a Health full-time'!I24,'7a Health full-time'!O24)&gt;$ET$13),V24,"")</f>
        <v/>
      </c>
      <c r="EX24" s="844" t="str">
        <f>IF(AND($EX$3=1,SUM('7a Health full-time'!D24,'7a Health full-time'!J24)&gt;0,ABS('7a Health full-time'!P24)=SUM('7a Health full-time'!D24,'7a Health full-time'!J24)),Q24,"")</f>
        <v/>
      </c>
      <c r="EY24" s="843" t="str">
        <f>IF(AND($EX$3=1,SUM('7a Health full-time'!E24,'7a Health full-time'!K24)&gt;0,ABS('7a Health full-time'!Q24)=SUM('7a Health full-time'!E24,'7a Health full-time'!K24)),R24,"")</f>
        <v/>
      </c>
      <c r="EZ24" s="843" t="str">
        <f>IF(AND($EX$3=1,SUM('7a Health full-time'!F24,'7a Health full-time'!L24)&gt;0,ABS('7a Health full-time'!R24)=SUM('7a Health full-time'!F24,'7a Health full-time'!L24)),S24,"")</f>
        <v/>
      </c>
      <c r="FA24" s="843" t="str">
        <f>IF(AND($EX$3=1,SUM('7a Health full-time'!G24,'7a Health full-time'!M24)&gt;0,ABS('7a Health full-time'!S24)=SUM('7a Health full-time'!G24,'7a Health full-time'!M24)),T24,"")</f>
        <v/>
      </c>
      <c r="FB24" s="843" t="str">
        <f>IF(AND($EX$3=1,SUM('7a Health full-time'!H24,'7a Health full-time'!N24)&gt;0,ABS('7a Health full-time'!T24)=SUM('7a Health full-time'!H24,'7a Health full-time'!N24)),U24,"")</f>
        <v/>
      </c>
      <c r="FC24" s="845" t="str">
        <f>IF(AND($EX$3=1,SUM('7a Health full-time'!I24,'7a Health full-time'!O24)&gt;0,ABS('7a Health full-time'!U24)=SUM('7a Health full-time'!I24,'7a Health full-time'!O24)),V24,"")</f>
        <v/>
      </c>
      <c r="FR24" s="844" t="str">
        <f>IF(AND($FR$3=1,'7a Health full-time'!V24&lt;&gt;0),IF(('7a Health full-time'!AB24/'7a Health full-time'!V24)&lt;0.25,AC24,""),"")</f>
        <v/>
      </c>
      <c r="FS24" s="843" t="str">
        <f>IF(AND($FR$3=1,'7a Health full-time'!W24&lt;&gt;0),IF(('7a Health full-time'!AC24/'7a Health full-time'!W24)&lt;0.25,AD24,""),"")</f>
        <v/>
      </c>
      <c r="FT24" s="843" t="str">
        <f>IF(AND($FR$3=1,'7a Health full-time'!X24&lt;&gt;0),IF(('7a Health full-time'!AD24/'7a Health full-time'!X24)&lt;0.25,AE24,""),"")</f>
        <v/>
      </c>
      <c r="FU24" s="843" t="str">
        <f>IF(AND($FR$3=1,'7a Health full-time'!Y24&lt;&gt;0),IF(('7a Health full-time'!AE24/'7a Health full-time'!Y24)&lt;0.25,AF24,""),"")</f>
        <v/>
      </c>
      <c r="FV24" s="843" t="str">
        <f>IF(AND($FR$3=1,'7a Health full-time'!Z24&lt;&gt;0),IF(('7a Health full-time'!AF24/'7a Health full-time'!Z24)&lt;0.25,AG24,""),"")</f>
        <v/>
      </c>
      <c r="FW24" s="845" t="str">
        <f>IF(AND($FR$3=1,'7a Health full-time'!AA24&lt;&gt;0),IF(('7a Health full-time'!AG24/'7a Health full-time'!AA24)&lt;0.25,AH24,""),"")</f>
        <v/>
      </c>
      <c r="FY24" s="840" t="str">
        <f>IF(AND($FY$3=1,'7a Health full-time'!D24&gt;0),E24,"")</f>
        <v/>
      </c>
      <c r="FZ24" s="841" t="str">
        <f>IF(AND($FY$3=1,'7a Health full-time'!E24&gt;0),F24,"")</f>
        <v/>
      </c>
      <c r="GA24" s="841" t="str">
        <f>IF(AND($FY$3=1,'7a Health full-time'!F24&gt;0),G24,"")</f>
        <v/>
      </c>
      <c r="GB24" s="841" t="str">
        <f>IF(AND($FY$3=1,'7a Health full-time'!G24&gt;0),H24,"")</f>
        <v/>
      </c>
      <c r="GC24" s="841" t="str">
        <f>IF(AND($FY$3=1,'7a Health full-time'!H24&gt;0),I24,"")</f>
        <v/>
      </c>
      <c r="GD24" s="842" t="str">
        <f>IF(AND($FY$3=1,'7a Health full-time'!I24&gt;0),J24,"")</f>
        <v/>
      </c>
      <c r="GE24" s="841" t="str">
        <f>IF(AND($FY$3=1,'7a Health full-time'!J24&gt;0),K24,"")</f>
        <v/>
      </c>
      <c r="GF24" s="841" t="str">
        <f>IF(AND($FY$3=1,'7a Health full-time'!K24&gt;0),L24,"")</f>
        <v/>
      </c>
      <c r="GG24" s="841" t="str">
        <f>IF(AND($FY$3=1,'7a Health full-time'!L24&gt;0),M24,"")</f>
        <v/>
      </c>
      <c r="GH24" s="841" t="str">
        <f>IF(AND($FY$3=1,'7a Health full-time'!M24&gt;0),N24,"")</f>
        <v/>
      </c>
      <c r="GI24" s="841" t="str">
        <f>IF(AND($FY$3=1,'7a Health full-time'!N24&gt;0),O24,"")</f>
        <v/>
      </c>
      <c r="GJ24" s="842" t="str">
        <f>IF(AND($FY$3=1,'7a Health full-time'!O24&gt;0),P24,"")</f>
        <v/>
      </c>
      <c r="GL24" s="60"/>
      <c r="GM24" s="61" t="s">
        <v>19</v>
      </c>
      <c r="GN24" s="60" t="s">
        <v>116</v>
      </c>
      <c r="GO24" s="49" t="str">
        <f>$CS$102</f>
        <v/>
      </c>
      <c r="GP24" s="41" t="str">
        <f>$CT$102</f>
        <v/>
      </c>
      <c r="GQ24" s="40" t="str">
        <f>$CS$102</f>
        <v/>
      </c>
      <c r="GR24" s="41" t="str">
        <f>$CT$102</f>
        <v/>
      </c>
      <c r="GS24" s="40" t="str">
        <f>$CS$102</f>
        <v/>
      </c>
      <c r="GT24" s="873" t="str">
        <f>$CT$102</f>
        <v/>
      </c>
      <c r="GU24" s="49" t="str">
        <f>$CY$102</f>
        <v/>
      </c>
      <c r="GV24" s="41" t="str">
        <f>$CZ$102</f>
        <v/>
      </c>
      <c r="GW24" s="40" t="str">
        <f>$CY$102</f>
        <v/>
      </c>
      <c r="GX24" s="41" t="str">
        <f>$CZ$102</f>
        <v/>
      </c>
      <c r="GY24" s="40" t="str">
        <f>$CY$102</f>
        <v/>
      </c>
      <c r="GZ24" s="873" t="str">
        <f>$CZ$102</f>
        <v/>
      </c>
      <c r="HA24" s="49" t="str">
        <f>$DE$102</f>
        <v/>
      </c>
      <c r="HB24" s="41" t="str">
        <f>$DF$102</f>
        <v/>
      </c>
      <c r="HC24" s="40" t="str">
        <f>$DE$102</f>
        <v/>
      </c>
      <c r="HD24" s="41" t="str">
        <f>$DF$102</f>
        <v/>
      </c>
      <c r="HE24" s="40" t="str">
        <f>$DE$102</f>
        <v/>
      </c>
      <c r="HF24" s="873" t="str">
        <f>$DF$102</f>
        <v/>
      </c>
      <c r="HG24" s="49" t="str">
        <f>$DK$102</f>
        <v/>
      </c>
      <c r="HH24" s="41" t="str">
        <f>$DL$102</f>
        <v/>
      </c>
      <c r="HI24" s="40" t="str">
        <f>$DK$102</f>
        <v/>
      </c>
      <c r="HJ24" s="41" t="str">
        <f>$DL$102</f>
        <v/>
      </c>
      <c r="HK24" s="40" t="str">
        <f>$DK$102</f>
        <v/>
      </c>
      <c r="HL24" s="873" t="str">
        <f>$DL$102</f>
        <v/>
      </c>
      <c r="HM24" s="925"/>
      <c r="HN24" s="918"/>
      <c r="HO24" s="916"/>
      <c r="HP24" s="918"/>
      <c r="HQ24" s="916"/>
      <c r="HR24" s="926"/>
    </row>
    <row r="25" spans="1:226" x14ac:dyDescent="0.25">
      <c r="A25" s="18" t="str">
        <f>'7a Health full-time'!A25</f>
        <v>Dietetics (B)</v>
      </c>
      <c r="B25" t="s">
        <v>19</v>
      </c>
      <c r="C25" s="18" t="str">
        <f>'7a Health full-time'!C25</f>
        <v>PGT (UG fee)</v>
      </c>
      <c r="D25" t="str">
        <f t="shared" si="4"/>
        <v>Dietetics (B), Long, PGT (UG fee)</v>
      </c>
      <c r="E25" t="str">
        <f t="shared" si="5"/>
        <v xml:space="preserve">Column 1, Starters in 2016-17, OfS-fundable, Dietetics (B), Long, PGT (UG fee); </v>
      </c>
      <c r="F25" t="str">
        <f t="shared" si="5"/>
        <v xml:space="preserve">Column 1, Starters in 2016-17, Non-fundable, Dietetics (B), Long, PGT (UG fee); </v>
      </c>
      <c r="G25" t="str">
        <f t="shared" si="5"/>
        <v xml:space="preserve">Column 1, Starters in 2017-18, OfS-fundable, Dietetics (B), Long, PGT (UG fee); </v>
      </c>
      <c r="H25" t="str">
        <f t="shared" si="5"/>
        <v xml:space="preserve">Column 1, Starters in 2017-18, Non-fundable, Dietetics (B), Long, PGT (UG fee); </v>
      </c>
      <c r="I25" t="str">
        <f t="shared" si="5"/>
        <v xml:space="preserve">Column 1, Starters in 2018-19, OfS-fundable, Dietetics (B), Long, PGT (UG fee); </v>
      </c>
      <c r="J25" t="str">
        <f t="shared" si="5"/>
        <v xml:space="preserve">Column 1, Starters in 2018-19, Non-fundable, Dietetics (B), Long, PGT (UG fee); </v>
      </c>
      <c r="K25" t="str">
        <f t="shared" si="5"/>
        <v xml:space="preserve">Column 2, Starters in 2016-17, OfS-fundable, Dietetics (B), Long, PGT (UG fee); </v>
      </c>
      <c r="L25" t="str">
        <f t="shared" si="5"/>
        <v xml:space="preserve">Column 2, Starters in 2016-17, Non-fundable, Dietetics (B), Long, PGT (UG fee); </v>
      </c>
      <c r="M25" t="str">
        <f t="shared" si="5"/>
        <v xml:space="preserve">Column 2, Starters in 2017-18, OfS-fundable, Dietetics (B), Long, PGT (UG fee); </v>
      </c>
      <c r="N25" t="str">
        <f t="shared" si="5"/>
        <v xml:space="preserve">Column 2, Starters in 2017-18, Non-fundable, Dietetics (B), Long, PGT (UG fee); </v>
      </c>
      <c r="O25" t="str">
        <f t="shared" si="5"/>
        <v xml:space="preserve">Column 2, Starters in 2018-19, OfS-fundable, Dietetics (B), Long, PGT (UG fee); </v>
      </c>
      <c r="P25" t="str">
        <f t="shared" si="5"/>
        <v xml:space="preserve">Column 2, Starters in 2018-19, Non-fundable, Dietetics (B), Long, PGT (UG fee); </v>
      </c>
      <c r="Q25" t="str">
        <f t="shared" si="5"/>
        <v xml:space="preserve">Column 3, Starters in 2016-17, OfS-fundable, Dietetics (B), Long, PGT (UG fee); </v>
      </c>
      <c r="R25" t="str">
        <f t="shared" si="5"/>
        <v xml:space="preserve">Column 3, Starters in 2016-17, Non-fundable, Dietetics (B), Long, PGT (UG fee); </v>
      </c>
      <c r="S25" t="str">
        <f t="shared" si="5"/>
        <v xml:space="preserve">Column 3, Starters in 2017-18, OfS-fundable, Dietetics (B), Long, PGT (UG fee); </v>
      </c>
      <c r="T25" t="str">
        <f t="shared" si="5"/>
        <v xml:space="preserve">Column 3, Starters in 2017-18, Non-fundable, Dietetics (B), Long, PGT (UG fee); </v>
      </c>
      <c r="U25" t="str">
        <f t="shared" si="7"/>
        <v xml:space="preserve">Column 3, Starters in 2018-19, OfS-fundable, Dietetics (B), Long, PGT (UG fee); </v>
      </c>
      <c r="V25" t="str">
        <f t="shared" si="7"/>
        <v xml:space="preserve">Column 3, Starters in 2018-19, Non-fundable, Dietetics (B), Long, PGT (UG fee); </v>
      </c>
      <c r="W25" t="str">
        <f t="shared" si="7"/>
        <v xml:space="preserve">Column 4, Starters in 2016-17, OfS-fundable, Dietetics (B), Long, PGT (UG fee); </v>
      </c>
      <c r="X25" t="str">
        <f t="shared" si="7"/>
        <v xml:space="preserve">Column 4, Starters in 2016-17, Non-fundable, Dietetics (B), Long, PGT (UG fee); </v>
      </c>
      <c r="Y25" t="str">
        <f t="shared" si="7"/>
        <v xml:space="preserve">Column 4, Starters in 2017-18, OfS-fundable, Dietetics (B), Long, PGT (UG fee); </v>
      </c>
      <c r="Z25" t="str">
        <f t="shared" si="7"/>
        <v xml:space="preserve">Column 4, Starters in 2017-18, Non-fundable, Dietetics (B), Long, PGT (UG fee); </v>
      </c>
      <c r="AA25" t="str">
        <f t="shared" si="7"/>
        <v xml:space="preserve">Column 4, Starters in 2018-19, OfS-fundable, Dietetics (B), Long, PGT (UG fee); </v>
      </c>
      <c r="AB25" t="str">
        <f t="shared" si="7"/>
        <v xml:space="preserve">Column 4, Starters in 2018-19, Non-fundable, Dietetics (B), Long, PGT (UG fee); </v>
      </c>
      <c r="AC25" t="str">
        <f t="shared" si="7"/>
        <v xml:space="preserve">Column 4a, Starters in 2016-17, OfS-fundable, Dietetics (B), Long, PGT (UG fee); </v>
      </c>
      <c r="AD25" t="str">
        <f t="shared" si="7"/>
        <v xml:space="preserve">Column 4a, Starters in 2016-17, Non-fundable, Dietetics (B), Long, PGT (UG fee); </v>
      </c>
      <c r="AE25" t="str">
        <f t="shared" si="7"/>
        <v xml:space="preserve">Column 4a, Starters in 2017-18, OfS-fundable, Dietetics (B), Long, PGT (UG fee); </v>
      </c>
      <c r="AF25" t="str">
        <f t="shared" si="7"/>
        <v xml:space="preserve">Column 4a, Starters in 2017-18, Non-fundable, Dietetics (B), Long, PGT (UG fee); </v>
      </c>
      <c r="AG25" t="str">
        <f t="shared" si="7"/>
        <v xml:space="preserve">Column 4a, Starters in 2018-19, OfS-fundable, Dietetics (B), Long, PGT (UG fee); </v>
      </c>
      <c r="AH25" t="str">
        <f t="shared" si="7"/>
        <v xml:space="preserve">Column 4a, Starters in 2018-19, Non-fundable, Dietetics (B), Long, PGT (UG fee); </v>
      </c>
      <c r="AR25" s="726" t="str">
        <f>IF(AND($AR$3=1,'7a Health full-time'!P25&gt;0),Q25,"")</f>
        <v/>
      </c>
      <c r="AS25" s="727" t="str">
        <f>IF(AND($AR$3=1,'7a Health full-time'!Q25&gt;0),R25,"")</f>
        <v/>
      </c>
      <c r="AT25" s="727" t="str">
        <f>IF(AND($AR$3=1,'7a Health full-time'!R25&gt;0),S25,"")</f>
        <v/>
      </c>
      <c r="AU25" s="727" t="str">
        <f>IF(AND($AR$3=1,'7a Health full-time'!S25&gt;0),T25,"")</f>
        <v/>
      </c>
      <c r="AV25" s="727" t="str">
        <f>IF(AND($AR$3=1,'7a Health full-time'!T25&gt;0),U25,"")</f>
        <v/>
      </c>
      <c r="AW25" s="846" t="str">
        <f>IF(AND($AR$3=1,'7a Health full-time'!U25&gt;0),V25,"")</f>
        <v/>
      </c>
      <c r="AY25" s="726" t="str">
        <f>IF(AND($AY$3=1,'7a Health full-time'!D25&lt;0),E25,"")</f>
        <v/>
      </c>
      <c r="AZ25" s="727" t="str">
        <f>IF(AND($AY$3=1,'7a Health full-time'!E25&lt;0),F25,"")</f>
        <v/>
      </c>
      <c r="BA25" s="727" t="str">
        <f>IF(AND($AY$3=1,'7a Health full-time'!F25&lt;0),G25,"")</f>
        <v/>
      </c>
      <c r="BB25" s="727" t="str">
        <f>IF(AND($AY$3=1,'7a Health full-time'!G25&lt;0),H25,"")</f>
        <v/>
      </c>
      <c r="BC25" s="727" t="str">
        <f>IF(AND($AY$3=1,'7a Health full-time'!H25&lt;0),I25,"")</f>
        <v/>
      </c>
      <c r="BD25" s="846" t="str">
        <f>IF(AND($AY$3=1,'7a Health full-time'!I25&lt;0),J25,"")</f>
        <v/>
      </c>
      <c r="BE25" s="726" t="str">
        <f>IF(AND($AY$3=1,'7a Health full-time'!J25&lt;0),K25,"")</f>
        <v/>
      </c>
      <c r="BF25" s="727" t="str">
        <f>IF(AND($AY$3=1,'7a Health full-time'!K25&lt;0),L25,"")</f>
        <v/>
      </c>
      <c r="BG25" s="727" t="str">
        <f>IF(AND($AY$3=1,'7a Health full-time'!L25&lt;0),M25,"")</f>
        <v/>
      </c>
      <c r="BH25" s="727" t="str">
        <f>IF(AND($AY$3=1,'7a Health full-time'!M25&lt;0),N25,"")</f>
        <v/>
      </c>
      <c r="BI25" s="727" t="str">
        <f>IF(AND($AY$3=1,'7a Health full-time'!N25&lt;0),O25,"")</f>
        <v/>
      </c>
      <c r="BJ25" s="846" t="str">
        <f>IF(AND($AY$3=1,'7a Health full-time'!O25&lt;0),P25,"")</f>
        <v/>
      </c>
      <c r="BK25" s="726" t="str">
        <f>IF(AND($AY$3=1,'7a Health full-time'!V25&lt;0),W25,"")</f>
        <v/>
      </c>
      <c r="BL25" s="727" t="str">
        <f>IF(AND($AY$3=1,'7a Health full-time'!W25&lt;0),X25,"")</f>
        <v/>
      </c>
      <c r="BM25" s="727" t="str">
        <f>IF(AND($AY$3=1,'7a Health full-time'!X25&lt;0),Y25,"")</f>
        <v/>
      </c>
      <c r="BN25" s="727" t="str">
        <f>IF(AND($AY$3=1,'7a Health full-time'!Y25&lt;0),Z25,"")</f>
        <v/>
      </c>
      <c r="BO25" s="727" t="str">
        <f>IF(AND($AY$3=1,'7a Health full-time'!Z25&lt;0),AA25,"")</f>
        <v/>
      </c>
      <c r="BP25" s="846" t="str">
        <f>IF(AND($AY$3=1,'7a Health full-time'!AA25&lt;0),AB25,"")</f>
        <v/>
      </c>
      <c r="BQ25" s="910"/>
      <c r="BR25" s="919"/>
      <c r="BS25" s="919"/>
      <c r="BT25" s="919"/>
      <c r="BU25" s="919"/>
      <c r="BV25" s="911"/>
      <c r="BX25" s="726" t="str">
        <f>IF(AND($BX$3=1,TRUNC('7a Health full-time'!D25)&lt;&gt;'7a Health full-time'!D25),E25,"")</f>
        <v/>
      </c>
      <c r="BY25" s="727" t="str">
        <f>IF(AND($BX$3=1,TRUNC('7a Health full-time'!E25)&lt;&gt;'7a Health full-time'!E25),F25,"")</f>
        <v/>
      </c>
      <c r="BZ25" s="727" t="str">
        <f>IF(AND($BX$3=1,TRUNC('7a Health full-time'!F25)&lt;&gt;'7a Health full-time'!F25),G25,"")</f>
        <v/>
      </c>
      <c r="CA25" s="727" t="str">
        <f>IF(AND($BX$3=1,TRUNC('7a Health full-time'!G25)&lt;&gt;'7a Health full-time'!G25),H25,"")</f>
        <v/>
      </c>
      <c r="CB25" s="727" t="str">
        <f>IF(AND($BX$3=1,TRUNC('7a Health full-time'!H25)&lt;&gt;'7a Health full-time'!H25),I25,"")</f>
        <v/>
      </c>
      <c r="CC25" s="846" t="str">
        <f>IF(AND($BX$3=1,TRUNC('7a Health full-time'!I25)&lt;&gt;'7a Health full-time'!I25),J25,"")</f>
        <v/>
      </c>
      <c r="CD25" s="726" t="str">
        <f>IF(AND($BX$3=1,TRUNC('7a Health full-time'!J25)&lt;&gt;'7a Health full-time'!J25),K25,"")</f>
        <v/>
      </c>
      <c r="CE25" s="727" t="str">
        <f>IF(AND($BX$3=1,TRUNC('7a Health full-time'!K25)&lt;&gt;'7a Health full-time'!K25),L25,"")</f>
        <v/>
      </c>
      <c r="CF25" s="727" t="str">
        <f>IF(AND($BX$3=1,TRUNC('7a Health full-time'!L25)&lt;&gt;'7a Health full-time'!L25),M25,"")</f>
        <v/>
      </c>
      <c r="CG25" s="727" t="str">
        <f>IF(AND($BX$3=1,TRUNC('7a Health full-time'!M25)&lt;&gt;'7a Health full-time'!M25),N25,"")</f>
        <v/>
      </c>
      <c r="CH25" s="727" t="str">
        <f>IF(AND($BX$3=1,TRUNC('7a Health full-time'!N25)&lt;&gt;'7a Health full-time'!N25),O25,"")</f>
        <v/>
      </c>
      <c r="CI25" s="846" t="str">
        <f>IF(AND($BX$3=1,TRUNC('7a Health full-time'!O25)&lt;&gt;'7a Health full-time'!O25),P25,"")</f>
        <v/>
      </c>
      <c r="CJ25" s="726" t="str">
        <f>IF(AND($BX$3=1,TRUNC('7a Health full-time'!P25)&lt;&gt;'7a Health full-time'!P25),Q25,"")</f>
        <v/>
      </c>
      <c r="CK25" s="727" t="str">
        <f>IF(AND($BX$3=1,TRUNC('7a Health full-time'!Q25)&lt;&gt;'7a Health full-time'!Q25),R25,"")</f>
        <v/>
      </c>
      <c r="CL25" s="727" t="str">
        <f>IF(AND($BX$3=1,TRUNC('7a Health full-time'!R25)&lt;&gt;'7a Health full-time'!R25),S25,"")</f>
        <v/>
      </c>
      <c r="CM25" s="727" t="str">
        <f>IF(AND($BX$3=1,TRUNC('7a Health full-time'!S25)&lt;&gt;'7a Health full-time'!S25),T25,"")</f>
        <v/>
      </c>
      <c r="CN25" s="727" t="str">
        <f>IF(AND($BX$3=1,TRUNC('7a Health full-time'!T25)&lt;&gt;'7a Health full-time'!T25),U25,"")</f>
        <v/>
      </c>
      <c r="CO25" s="846" t="str">
        <f>IF(AND($BX$3=1,TRUNC('7a Health full-time'!U25)&lt;&gt;'7a Health full-time'!U25),V25,"")</f>
        <v/>
      </c>
      <c r="DV25" s="726" t="str">
        <f>IF(AND($DV$3=1,ROUND('7a Health full-time'!AB25,2)&lt;&gt;'7a Health full-time'!AB25),AC25,"")</f>
        <v/>
      </c>
      <c r="DW25" s="727" t="str">
        <f>IF(AND($DV$3=1,ROUND('7a Health full-time'!AC25,2)&lt;&gt;'7a Health full-time'!AC25),AD25,"")</f>
        <v/>
      </c>
      <c r="DX25" s="727" t="str">
        <f>IF(AND($DV$3=1,ROUND('7a Health full-time'!AD25,2)&lt;&gt;'7a Health full-time'!AD25),AE25,"")</f>
        <v/>
      </c>
      <c r="DY25" s="727" t="str">
        <f>IF(AND($DV$3=1,ROUND('7a Health full-time'!AE25,2)&lt;&gt;'7a Health full-time'!AE25),AF25,"")</f>
        <v/>
      </c>
      <c r="DZ25" s="727" t="str">
        <f>IF(AND($DV$3=1,ROUND('7a Health full-time'!AF25,2)&lt;&gt;'7a Health full-time'!AF25),AG25,"")</f>
        <v/>
      </c>
      <c r="EA25" s="846" t="str">
        <f>IF(AND($DV$3=1,ROUND('7a Health full-time'!AG25,2)&lt;&gt;'7a Health full-time'!AG25),AH25,"")</f>
        <v/>
      </c>
      <c r="EC25" s="726" t="str">
        <f>IF(AND($EC$3=1,'7a Health full-time'!AB25&gt;'7a Health full-time'!V25),AC25,"")</f>
        <v/>
      </c>
      <c r="ED25" s="727" t="str">
        <f>IF(AND($EC$3=1,'7a Health full-time'!AC25&gt;'7a Health full-time'!W25),AD25,"")</f>
        <v/>
      </c>
      <c r="EE25" s="727" t="str">
        <f>IF(AND($EC$3=1,'7a Health full-time'!AD25&gt;'7a Health full-time'!X25),AE25,"")</f>
        <v/>
      </c>
      <c r="EF25" s="727" t="str">
        <f>IF(AND($EC$3=1,'7a Health full-time'!AE25&gt;'7a Health full-time'!Y25),AF25,"")</f>
        <v/>
      </c>
      <c r="EG25" s="727" t="str">
        <f>IF(AND($EC$3=1,'7a Health full-time'!AF25&gt;'7a Health full-time'!Z25),AG25,"")</f>
        <v/>
      </c>
      <c r="EH25" s="846" t="str">
        <f>IF(AND($EC$3=1,'7a Health full-time'!AG25&gt;'7a Health full-time'!AA25),AH25,"")</f>
        <v/>
      </c>
      <c r="EJ25" s="726" t="str">
        <f>IF(AND($EJ$3=1,'7a Health full-time'!V25&lt;&gt;0),IF(('7a Health full-time'!AB25/'7a Health full-time'!V25)&lt;0.03,AC25,""),"")</f>
        <v/>
      </c>
      <c r="EK25" s="727" t="str">
        <f>IF(AND($EJ$3=1,'7a Health full-time'!W25&lt;&gt;0),IF(('7a Health full-time'!AC25/'7a Health full-time'!W25)&lt;0.03,AD25,""),"")</f>
        <v/>
      </c>
      <c r="EL25" s="727" t="str">
        <f>IF(AND($EJ$3=1,'7a Health full-time'!X25&lt;&gt;0),IF(('7a Health full-time'!AD25/'7a Health full-time'!X25)&lt;0.03,AE25,""),"")</f>
        <v/>
      </c>
      <c r="EM25" s="727" t="str">
        <f>IF(AND($EJ$3=1,'7a Health full-time'!Y25&lt;&gt;0),IF(('7a Health full-time'!AE25/'7a Health full-time'!Y25)&lt;0.03,AF25,""),"")</f>
        <v/>
      </c>
      <c r="EN25" s="727" t="str">
        <f>IF(AND($EJ$3=1,'7a Health full-time'!Z25&lt;&gt;0),IF(('7a Health full-time'!AF25/'7a Health full-time'!Z25)&lt;0.03,AG25,""),"")</f>
        <v/>
      </c>
      <c r="EO25" s="846" t="str">
        <f>IF(AND($EJ$3=1,'7a Health full-time'!AA25&lt;&gt;0),IF(('7a Health full-time'!AG25/'7a Health full-time'!AA25)&lt;0.03,AH25,""),"")</f>
        <v/>
      </c>
      <c r="EQ25" s="726" t="str">
        <f>IF(AND($EQ$3=1,'7a Health full-time'!P25=0,SUM('7a Health full-time'!D25,'7a Health full-time'!J25)&gt;$ET$13),Q25,"")</f>
        <v/>
      </c>
      <c r="ER25" s="727" t="str">
        <f>IF(AND($EQ$3=1,'7a Health full-time'!Q25=0,SUM('7a Health full-time'!E25,'7a Health full-time'!K25)&gt;$ET$13),R25,"")</f>
        <v/>
      </c>
      <c r="ES25" s="727" t="str">
        <f>IF(AND($EQ$3=1,'7a Health full-time'!R25=0,SUM('7a Health full-time'!F25,'7a Health full-time'!L25)&gt;$ET$13),S25,"")</f>
        <v/>
      </c>
      <c r="ET25" s="727" t="str">
        <f>IF(AND($EQ$3=1,'7a Health full-time'!S25=0,SUM('7a Health full-time'!G25,'7a Health full-time'!M25)&gt;$ET$13),T25,"")</f>
        <v/>
      </c>
      <c r="EU25" s="727" t="str">
        <f>IF(AND($EQ$3=1,'7a Health full-time'!T25=0,SUM('7a Health full-time'!H25,'7a Health full-time'!N25)&gt;$ET$13),U25,"")</f>
        <v/>
      </c>
      <c r="EV25" s="846" t="str">
        <f>IF(AND($EQ$3=1,'7a Health full-time'!U25=0,SUM('7a Health full-time'!I25,'7a Health full-time'!O25)&gt;$ET$13),V25,"")</f>
        <v/>
      </c>
      <c r="EX25" s="726" t="str">
        <f>IF(AND($EX$3=1,SUM('7a Health full-time'!D25,'7a Health full-time'!J25)&gt;0,ABS('7a Health full-time'!P25)=SUM('7a Health full-time'!D25,'7a Health full-time'!J25)),Q25,"")</f>
        <v/>
      </c>
      <c r="EY25" s="727" t="str">
        <f>IF(AND($EX$3=1,SUM('7a Health full-time'!E25,'7a Health full-time'!K25)&gt;0,ABS('7a Health full-time'!Q25)=SUM('7a Health full-time'!E25,'7a Health full-time'!K25)),R25,"")</f>
        <v/>
      </c>
      <c r="EZ25" s="727" t="str">
        <f>IF(AND($EX$3=1,SUM('7a Health full-time'!F25,'7a Health full-time'!L25)&gt;0,ABS('7a Health full-time'!R25)=SUM('7a Health full-time'!F25,'7a Health full-time'!L25)),S25,"")</f>
        <v/>
      </c>
      <c r="FA25" s="727" t="str">
        <f>IF(AND($EX$3=1,SUM('7a Health full-time'!G25,'7a Health full-time'!M25)&gt;0,ABS('7a Health full-time'!S25)=SUM('7a Health full-time'!G25,'7a Health full-time'!M25)),T25,"")</f>
        <v/>
      </c>
      <c r="FB25" s="727" t="str">
        <f>IF(AND($EX$3=1,SUM('7a Health full-time'!H25,'7a Health full-time'!N25)&gt;0,ABS('7a Health full-time'!T25)=SUM('7a Health full-time'!H25,'7a Health full-time'!N25)),U25,"")</f>
        <v/>
      </c>
      <c r="FC25" s="846" t="str">
        <f>IF(AND($EX$3=1,SUM('7a Health full-time'!I25,'7a Health full-time'!O25)&gt;0,ABS('7a Health full-time'!U25)=SUM('7a Health full-time'!I25,'7a Health full-time'!O25)),V25,"")</f>
        <v/>
      </c>
      <c r="FR25" s="726" t="str">
        <f>IF(AND($FR$3=1,'7a Health full-time'!V25&lt;&gt;0),IF(('7a Health full-time'!AB25/'7a Health full-time'!V25)&lt;0.25,AC25,""),"")</f>
        <v/>
      </c>
      <c r="FS25" s="727" t="str">
        <f>IF(AND($FR$3=1,'7a Health full-time'!W25&lt;&gt;0),IF(('7a Health full-time'!AC25/'7a Health full-time'!W25)&lt;0.25,AD25,""),"")</f>
        <v/>
      </c>
      <c r="FT25" s="727" t="str">
        <f>IF(AND($FR$3=1,'7a Health full-time'!X25&lt;&gt;0),IF(('7a Health full-time'!AD25/'7a Health full-time'!X25)&lt;0.25,AE25,""),"")</f>
        <v/>
      </c>
      <c r="FU25" s="727" t="str">
        <f>IF(AND($FR$3=1,'7a Health full-time'!Y25&lt;&gt;0),IF(('7a Health full-time'!AE25/'7a Health full-time'!Y25)&lt;0.25,AF25,""),"")</f>
        <v/>
      </c>
      <c r="FV25" s="727" t="str">
        <f>IF(AND($FR$3=1,'7a Health full-time'!Z25&lt;&gt;0),IF(('7a Health full-time'!AF25/'7a Health full-time'!Z25)&lt;0.25,AG25,""),"")</f>
        <v/>
      </c>
      <c r="FW25" s="846" t="str">
        <f>IF(AND($FR$3=1,'7a Health full-time'!AA25&lt;&gt;0),IF(('7a Health full-time'!AG25/'7a Health full-time'!AA25)&lt;0.25,AH25,""),"")</f>
        <v/>
      </c>
      <c r="FY25" s="726" t="str">
        <f>IF(AND($FY$3=1,'7a Health full-time'!D25&gt;0),E25,"")</f>
        <v/>
      </c>
      <c r="FZ25" s="727" t="str">
        <f>IF(AND($FY$3=1,'7a Health full-time'!E25&gt;0),F25,"")</f>
        <v/>
      </c>
      <c r="GA25" s="727" t="str">
        <f>IF(AND($FY$3=1,'7a Health full-time'!F25&gt;0),G25,"")</f>
        <v/>
      </c>
      <c r="GB25" s="727" t="str">
        <f>IF(AND($FY$3=1,'7a Health full-time'!G25&gt;0),H25,"")</f>
        <v/>
      </c>
      <c r="GC25" s="727" t="str">
        <f>IF(AND($FY$3=1,'7a Health full-time'!H25&gt;0),I25,"")</f>
        <v/>
      </c>
      <c r="GD25" s="846" t="str">
        <f>IF(AND($FY$3=1,'7a Health full-time'!I25&gt;0),J25,"")</f>
        <v/>
      </c>
      <c r="GE25" s="727" t="str">
        <f>IF(AND($FY$3=1,'7a Health full-time'!J25&gt;0),K25,"")</f>
        <v/>
      </c>
      <c r="GF25" s="727" t="str">
        <f>IF(AND($FY$3=1,'7a Health full-time'!K25&gt;0),L25,"")</f>
        <v/>
      </c>
      <c r="GG25" s="727" t="str">
        <f>IF(AND($FY$3=1,'7a Health full-time'!L25&gt;0),M25,"")</f>
        <v/>
      </c>
      <c r="GH25" s="727" t="str">
        <f>IF(AND($FY$3=1,'7a Health full-time'!M25&gt;0),N25,"")</f>
        <v/>
      </c>
      <c r="GI25" s="727" t="str">
        <f>IF(AND($FY$3=1,'7a Health full-time'!N25&gt;0),O25,"")</f>
        <v/>
      </c>
      <c r="GJ25" s="846" t="str">
        <f>IF(AND($FY$3=1,'7a Health full-time'!O25&gt;0),P25,"")</f>
        <v/>
      </c>
      <c r="GL25" s="60"/>
      <c r="GM25" s="61" t="s">
        <v>19</v>
      </c>
      <c r="GN25" s="60" t="s">
        <v>314</v>
      </c>
      <c r="GO25" s="221" t="str">
        <f>$CS$103</f>
        <v/>
      </c>
      <c r="GP25" s="42" t="str">
        <f>$CT$103</f>
        <v/>
      </c>
      <c r="GQ25" s="53" t="str">
        <f>$CS$103</f>
        <v/>
      </c>
      <c r="GR25" s="42" t="str">
        <f>$CT$103</f>
        <v/>
      </c>
      <c r="GS25" s="53" t="str">
        <f>$CS$103</f>
        <v/>
      </c>
      <c r="GT25" s="874" t="str">
        <f>$CT$103</f>
        <v/>
      </c>
      <c r="GU25" s="221" t="str">
        <f>$CY$103</f>
        <v/>
      </c>
      <c r="GV25" s="42" t="str">
        <f>$CZ$103</f>
        <v/>
      </c>
      <c r="GW25" s="53" t="str">
        <f>$CY$103</f>
        <v/>
      </c>
      <c r="GX25" s="42" t="str">
        <f>$CZ$103</f>
        <v/>
      </c>
      <c r="GY25" s="53" t="str">
        <f>$CY$103</f>
        <v/>
      </c>
      <c r="GZ25" s="874" t="str">
        <f>$CZ$103</f>
        <v/>
      </c>
      <c r="HA25" s="221" t="str">
        <f>$DE$103</f>
        <v/>
      </c>
      <c r="HB25" s="42" t="str">
        <f>$DF$103</f>
        <v/>
      </c>
      <c r="HC25" s="53" t="str">
        <f>$DE$103</f>
        <v/>
      </c>
      <c r="HD25" s="42" t="str">
        <f>$DF$103</f>
        <v/>
      </c>
      <c r="HE25" s="53" t="str">
        <f>$DE$103</f>
        <v/>
      </c>
      <c r="HF25" s="874" t="str">
        <f>$DF$103</f>
        <v/>
      </c>
      <c r="HG25" s="221" t="str">
        <f>$DK$103</f>
        <v/>
      </c>
      <c r="HH25" s="42" t="str">
        <f>$DL$103</f>
        <v/>
      </c>
      <c r="HI25" s="53" t="str">
        <f>$DK$103</f>
        <v/>
      </c>
      <c r="HJ25" s="42" t="str">
        <f>$DL$103</f>
        <v/>
      </c>
      <c r="HK25" s="53" t="str">
        <f>$DK$103</f>
        <v/>
      </c>
      <c r="HL25" s="874" t="str">
        <f>$DL$103</f>
        <v/>
      </c>
      <c r="HM25" s="927"/>
      <c r="HN25" s="911"/>
      <c r="HO25" s="910"/>
      <c r="HP25" s="911"/>
      <c r="HQ25" s="910"/>
      <c r="HR25" s="928"/>
    </row>
    <row r="26" spans="1:226" x14ac:dyDescent="0.25">
      <c r="A26" s="18" t="str">
        <f>'7a Health full-time'!A26</f>
        <v>Midwifery (B)</v>
      </c>
      <c r="B26" t="s">
        <v>13</v>
      </c>
      <c r="C26" s="18" t="str">
        <f>'7a Health full-time'!C26</f>
        <v>UG</v>
      </c>
      <c r="D26" t="str">
        <f t="shared" si="4"/>
        <v>Midwifery (B), Standard, UG</v>
      </c>
      <c r="E26" t="str">
        <f t="shared" si="5"/>
        <v xml:space="preserve">Column 1, Starters in 2016-17, OfS-fundable, Midwifery (B), Standard, UG; </v>
      </c>
      <c r="F26" t="str">
        <f t="shared" si="5"/>
        <v xml:space="preserve">Column 1, Starters in 2016-17, Non-fundable, Midwifery (B), Standard, UG; </v>
      </c>
      <c r="G26" t="str">
        <f t="shared" si="5"/>
        <v xml:space="preserve">Column 1, Starters in 2017-18, OfS-fundable, Midwifery (B), Standard, UG; </v>
      </c>
      <c r="H26" t="str">
        <f t="shared" si="5"/>
        <v xml:space="preserve">Column 1, Starters in 2017-18, Non-fundable, Midwifery (B), Standard, UG; </v>
      </c>
      <c r="I26" t="str">
        <f t="shared" si="5"/>
        <v xml:space="preserve">Column 1, Starters in 2018-19, OfS-fundable, Midwifery (B), Standard, UG; </v>
      </c>
      <c r="J26" t="str">
        <f t="shared" si="5"/>
        <v xml:space="preserve">Column 1, Starters in 2018-19, Non-fundable, Midwifery (B), Standard, UG; </v>
      </c>
      <c r="K26" t="str">
        <f t="shared" si="5"/>
        <v xml:space="preserve">Column 2, Starters in 2016-17, OfS-fundable, Midwifery (B), Standard, UG; </v>
      </c>
      <c r="L26" t="str">
        <f t="shared" si="5"/>
        <v xml:space="preserve">Column 2, Starters in 2016-17, Non-fundable, Midwifery (B), Standard, UG; </v>
      </c>
      <c r="M26" t="str">
        <f t="shared" si="5"/>
        <v xml:space="preserve">Column 2, Starters in 2017-18, OfS-fundable, Midwifery (B), Standard, UG; </v>
      </c>
      <c r="N26" t="str">
        <f t="shared" si="5"/>
        <v xml:space="preserve">Column 2, Starters in 2017-18, Non-fundable, Midwifery (B), Standard, UG; </v>
      </c>
      <c r="O26" t="str">
        <f t="shared" si="5"/>
        <v xml:space="preserve">Column 2, Starters in 2018-19, OfS-fundable, Midwifery (B), Standard, UG; </v>
      </c>
      <c r="P26" t="str">
        <f t="shared" si="5"/>
        <v xml:space="preserve">Column 2, Starters in 2018-19, Non-fundable, Midwifery (B), Standard, UG; </v>
      </c>
      <c r="Q26" t="str">
        <f t="shared" si="5"/>
        <v xml:space="preserve">Column 3, Starters in 2016-17, OfS-fundable, Midwifery (B), Standard, UG; </v>
      </c>
      <c r="R26" t="str">
        <f t="shared" si="5"/>
        <v xml:space="preserve">Column 3, Starters in 2016-17, Non-fundable, Midwifery (B), Standard, UG; </v>
      </c>
      <c r="S26" t="str">
        <f t="shared" si="5"/>
        <v xml:space="preserve">Column 3, Starters in 2017-18, OfS-fundable, Midwifery (B), Standard, UG; </v>
      </c>
      <c r="T26" t="str">
        <f t="shared" si="5"/>
        <v xml:space="preserve">Column 3, Starters in 2017-18, Non-fundable, Midwifery (B), Standard, UG; </v>
      </c>
      <c r="U26" t="str">
        <f t="shared" si="7"/>
        <v xml:space="preserve">Column 3, Starters in 2018-19, OfS-fundable, Midwifery (B), Standard, UG; </v>
      </c>
      <c r="V26" t="str">
        <f t="shared" si="7"/>
        <v xml:space="preserve">Column 3, Starters in 2018-19, Non-fundable, Midwifery (B), Standard, UG; </v>
      </c>
      <c r="W26" t="str">
        <f t="shared" si="7"/>
        <v xml:space="preserve">Column 4, Starters in 2016-17, OfS-fundable, Midwifery (B), Standard, UG; </v>
      </c>
      <c r="X26" t="str">
        <f t="shared" si="7"/>
        <v xml:space="preserve">Column 4, Starters in 2016-17, Non-fundable, Midwifery (B), Standard, UG; </v>
      </c>
      <c r="Y26" t="str">
        <f t="shared" si="7"/>
        <v xml:space="preserve">Column 4, Starters in 2017-18, OfS-fundable, Midwifery (B), Standard, UG; </v>
      </c>
      <c r="Z26" t="str">
        <f t="shared" si="7"/>
        <v xml:space="preserve">Column 4, Starters in 2017-18, Non-fundable, Midwifery (B), Standard, UG; </v>
      </c>
      <c r="AA26" t="str">
        <f t="shared" si="7"/>
        <v xml:space="preserve">Column 4, Starters in 2018-19, OfS-fundable, Midwifery (B), Standard, UG; </v>
      </c>
      <c r="AB26" t="str">
        <f t="shared" si="7"/>
        <v xml:space="preserve">Column 4, Starters in 2018-19, Non-fundable, Midwifery (B), Standard, UG; </v>
      </c>
      <c r="AC26" t="str">
        <f t="shared" si="7"/>
        <v xml:space="preserve">Column 4a, Starters in 2016-17, OfS-fundable, Midwifery (B), Standard, UG; </v>
      </c>
      <c r="AD26" t="str">
        <f t="shared" si="7"/>
        <v xml:space="preserve">Column 4a, Starters in 2016-17, Non-fundable, Midwifery (B), Standard, UG; </v>
      </c>
      <c r="AE26" t="str">
        <f t="shared" si="7"/>
        <v xml:space="preserve">Column 4a, Starters in 2017-18, OfS-fundable, Midwifery (B), Standard, UG; </v>
      </c>
      <c r="AF26" t="str">
        <f t="shared" si="7"/>
        <v xml:space="preserve">Column 4a, Starters in 2017-18, Non-fundable, Midwifery (B), Standard, UG; </v>
      </c>
      <c r="AG26" t="str">
        <f t="shared" si="7"/>
        <v xml:space="preserve">Column 4a, Starters in 2018-19, OfS-fundable, Midwifery (B), Standard, UG; </v>
      </c>
      <c r="AH26" t="str">
        <f t="shared" si="7"/>
        <v xml:space="preserve">Column 4a, Starters in 2018-19, Non-fundable, Midwifery (B), Standard, UG; </v>
      </c>
      <c r="AR26" s="840" t="str">
        <f>IF(AND($AR$3=1,'7a Health full-time'!P26&gt;0),Q26,"")</f>
        <v/>
      </c>
      <c r="AS26" s="841" t="str">
        <f>IF(AND($AR$3=1,'7a Health full-time'!Q26&gt;0),R26,"")</f>
        <v/>
      </c>
      <c r="AT26" s="841" t="str">
        <f>IF(AND($AR$3=1,'7a Health full-time'!R26&gt;0),S26,"")</f>
        <v/>
      </c>
      <c r="AU26" s="841" t="str">
        <f>IF(AND($AR$3=1,'7a Health full-time'!S26&gt;0),T26,"")</f>
        <v/>
      </c>
      <c r="AV26" s="841" t="str">
        <f>IF(AND($AR$3=1,'7a Health full-time'!T26&gt;0),U26,"")</f>
        <v/>
      </c>
      <c r="AW26" s="842" t="str">
        <f>IF(AND($AR$3=1,'7a Health full-time'!U26&gt;0),V26,"")</f>
        <v/>
      </c>
      <c r="AY26" s="840" t="str">
        <f>IF(AND($AY$3=1,'7a Health full-time'!D26&lt;0),E26,"")</f>
        <v/>
      </c>
      <c r="AZ26" s="841" t="str">
        <f>IF(AND($AY$3=1,'7a Health full-time'!E26&lt;0),F26,"")</f>
        <v/>
      </c>
      <c r="BA26" s="841" t="str">
        <f>IF(AND($AY$3=1,'7a Health full-time'!F26&lt;0),G26,"")</f>
        <v/>
      </c>
      <c r="BB26" s="841" t="str">
        <f>IF(AND($AY$3=1,'7a Health full-time'!G26&lt;0),H26,"")</f>
        <v/>
      </c>
      <c r="BC26" s="841" t="str">
        <f>IF(AND($AY$3=1,'7a Health full-time'!H26&lt;0),I26,"")</f>
        <v/>
      </c>
      <c r="BD26" s="842" t="str">
        <f>IF(AND($AY$3=1,'7a Health full-time'!I26&lt;0),J26,"")</f>
        <v/>
      </c>
      <c r="BE26" s="840" t="str">
        <f>IF(AND($AY$3=1,'7a Health full-time'!J26&lt;0),K26,"")</f>
        <v/>
      </c>
      <c r="BF26" s="841" t="str">
        <f>IF(AND($AY$3=1,'7a Health full-time'!K26&lt;0),L26,"")</f>
        <v/>
      </c>
      <c r="BG26" s="841" t="str">
        <f>IF(AND($AY$3=1,'7a Health full-time'!L26&lt;0),M26,"")</f>
        <v/>
      </c>
      <c r="BH26" s="841" t="str">
        <f>IF(AND($AY$3=1,'7a Health full-time'!M26&lt;0),N26,"")</f>
        <v/>
      </c>
      <c r="BI26" s="841" t="str">
        <f>IF(AND($AY$3=1,'7a Health full-time'!N26&lt;0),O26,"")</f>
        <v/>
      </c>
      <c r="BJ26" s="842" t="str">
        <f>IF(AND($AY$3=1,'7a Health full-time'!O26&lt;0),P26,"")</f>
        <v/>
      </c>
      <c r="BK26" s="840" t="str">
        <f>IF(AND($AY$3=1,'7a Health full-time'!V26&lt;0),W26,"")</f>
        <v/>
      </c>
      <c r="BL26" s="841" t="str">
        <f>IF(AND($AY$3=1,'7a Health full-time'!W26&lt;0),X26,"")</f>
        <v/>
      </c>
      <c r="BM26" s="841" t="str">
        <f>IF(AND($AY$3=1,'7a Health full-time'!X26&lt;0),Y26,"")</f>
        <v/>
      </c>
      <c r="BN26" s="841" t="str">
        <f>IF(AND($AY$3=1,'7a Health full-time'!Y26&lt;0),Z26,"")</f>
        <v/>
      </c>
      <c r="BO26" s="841" t="str">
        <f>IF(AND($AY$3=1,'7a Health full-time'!Z26&lt;0),AA26,"")</f>
        <v/>
      </c>
      <c r="BP26" s="842" t="str">
        <f>IF(AND($AY$3=1,'7a Health full-time'!AA26&lt;0),AB26,"")</f>
        <v/>
      </c>
      <c r="BQ26" s="906"/>
      <c r="BR26" s="915"/>
      <c r="BS26" s="915"/>
      <c r="BT26" s="915"/>
      <c r="BU26" s="915"/>
      <c r="BV26" s="907"/>
      <c r="BX26" s="840" t="str">
        <f>IF(AND($BX$3=1,TRUNC('7a Health full-time'!D26)&lt;&gt;'7a Health full-time'!D26),E26,"")</f>
        <v/>
      </c>
      <c r="BY26" s="841" t="str">
        <f>IF(AND($BX$3=1,TRUNC('7a Health full-time'!E26)&lt;&gt;'7a Health full-time'!E26),F26,"")</f>
        <v/>
      </c>
      <c r="BZ26" s="841" t="str">
        <f>IF(AND($BX$3=1,TRUNC('7a Health full-time'!F26)&lt;&gt;'7a Health full-time'!F26),G26,"")</f>
        <v/>
      </c>
      <c r="CA26" s="841" t="str">
        <f>IF(AND($BX$3=1,TRUNC('7a Health full-time'!G26)&lt;&gt;'7a Health full-time'!G26),H26,"")</f>
        <v/>
      </c>
      <c r="CB26" s="841" t="str">
        <f>IF(AND($BX$3=1,TRUNC('7a Health full-time'!H26)&lt;&gt;'7a Health full-time'!H26),I26,"")</f>
        <v/>
      </c>
      <c r="CC26" s="842" t="str">
        <f>IF(AND($BX$3=1,TRUNC('7a Health full-time'!I26)&lt;&gt;'7a Health full-time'!I26),J26,"")</f>
        <v/>
      </c>
      <c r="CD26" s="840" t="str">
        <f>IF(AND($BX$3=1,TRUNC('7a Health full-time'!J26)&lt;&gt;'7a Health full-time'!J26),K26,"")</f>
        <v/>
      </c>
      <c r="CE26" s="841" t="str">
        <f>IF(AND($BX$3=1,TRUNC('7a Health full-time'!K26)&lt;&gt;'7a Health full-time'!K26),L26,"")</f>
        <v/>
      </c>
      <c r="CF26" s="841" t="str">
        <f>IF(AND($BX$3=1,TRUNC('7a Health full-time'!L26)&lt;&gt;'7a Health full-time'!L26),M26,"")</f>
        <v/>
      </c>
      <c r="CG26" s="841" t="str">
        <f>IF(AND($BX$3=1,TRUNC('7a Health full-time'!M26)&lt;&gt;'7a Health full-time'!M26),N26,"")</f>
        <v/>
      </c>
      <c r="CH26" s="841" t="str">
        <f>IF(AND($BX$3=1,TRUNC('7a Health full-time'!N26)&lt;&gt;'7a Health full-time'!N26),O26,"")</f>
        <v/>
      </c>
      <c r="CI26" s="842" t="str">
        <f>IF(AND($BX$3=1,TRUNC('7a Health full-time'!O26)&lt;&gt;'7a Health full-time'!O26),P26,"")</f>
        <v/>
      </c>
      <c r="CJ26" s="840" t="str">
        <f>IF(AND($BX$3=1,TRUNC('7a Health full-time'!P26)&lt;&gt;'7a Health full-time'!P26),Q26,"")</f>
        <v/>
      </c>
      <c r="CK26" s="841" t="str">
        <f>IF(AND($BX$3=1,TRUNC('7a Health full-time'!Q26)&lt;&gt;'7a Health full-time'!Q26),R26,"")</f>
        <v/>
      </c>
      <c r="CL26" s="841" t="str">
        <f>IF(AND($BX$3=1,TRUNC('7a Health full-time'!R26)&lt;&gt;'7a Health full-time'!R26),S26,"")</f>
        <v/>
      </c>
      <c r="CM26" s="841" t="str">
        <f>IF(AND($BX$3=1,TRUNC('7a Health full-time'!S26)&lt;&gt;'7a Health full-time'!S26),T26,"")</f>
        <v/>
      </c>
      <c r="CN26" s="841" t="str">
        <f>IF(AND($BX$3=1,TRUNC('7a Health full-time'!T26)&lt;&gt;'7a Health full-time'!T26),U26,"")</f>
        <v/>
      </c>
      <c r="CO26" s="842" t="str">
        <f>IF(AND($BX$3=1,TRUNC('7a Health full-time'!U26)&lt;&gt;'7a Health full-time'!U26),V26,"")</f>
        <v/>
      </c>
      <c r="DV26" s="840" t="str">
        <f>IF(AND($DV$3=1,ROUND('7a Health full-time'!AB26,2)&lt;&gt;'7a Health full-time'!AB26),AC26,"")</f>
        <v/>
      </c>
      <c r="DW26" s="841" t="str">
        <f>IF(AND($DV$3=1,ROUND('7a Health full-time'!AC26,2)&lt;&gt;'7a Health full-time'!AC26),AD26,"")</f>
        <v/>
      </c>
      <c r="DX26" s="841" t="str">
        <f>IF(AND($DV$3=1,ROUND('7a Health full-time'!AD26,2)&lt;&gt;'7a Health full-time'!AD26),AE26,"")</f>
        <v/>
      </c>
      <c r="DY26" s="841" t="str">
        <f>IF(AND($DV$3=1,ROUND('7a Health full-time'!AE26,2)&lt;&gt;'7a Health full-time'!AE26),AF26,"")</f>
        <v/>
      </c>
      <c r="DZ26" s="841" t="str">
        <f>IF(AND($DV$3=1,ROUND('7a Health full-time'!AF26,2)&lt;&gt;'7a Health full-time'!AF26),AG26,"")</f>
        <v/>
      </c>
      <c r="EA26" s="842" t="str">
        <f>IF(AND($DV$3=1,ROUND('7a Health full-time'!AG26,2)&lt;&gt;'7a Health full-time'!AG26),AH26,"")</f>
        <v/>
      </c>
      <c r="EC26" s="840" t="str">
        <f>IF(AND($EC$3=1,'7a Health full-time'!AB26&gt;'7a Health full-time'!V26),AC26,"")</f>
        <v/>
      </c>
      <c r="ED26" s="841" t="str">
        <f>IF(AND($EC$3=1,'7a Health full-time'!AC26&gt;'7a Health full-time'!W26),AD26,"")</f>
        <v/>
      </c>
      <c r="EE26" s="841" t="str">
        <f>IF(AND($EC$3=1,'7a Health full-time'!AD26&gt;'7a Health full-time'!X26),AE26,"")</f>
        <v/>
      </c>
      <c r="EF26" s="841" t="str">
        <f>IF(AND($EC$3=1,'7a Health full-time'!AE26&gt;'7a Health full-time'!Y26),AF26,"")</f>
        <v/>
      </c>
      <c r="EG26" s="841" t="str">
        <f>IF(AND($EC$3=1,'7a Health full-time'!AF26&gt;'7a Health full-time'!Z26),AG26,"")</f>
        <v/>
      </c>
      <c r="EH26" s="842" t="str">
        <f>IF(AND($EC$3=1,'7a Health full-time'!AG26&gt;'7a Health full-time'!AA26),AH26,"")</f>
        <v/>
      </c>
      <c r="EJ26" s="840" t="str">
        <f>IF(AND($EJ$3=1,'7a Health full-time'!V26&lt;&gt;0),IF(('7a Health full-time'!AB26/'7a Health full-time'!V26)&lt;0.03,AC26,""),"")</f>
        <v/>
      </c>
      <c r="EK26" s="841" t="str">
        <f>IF(AND($EJ$3=1,'7a Health full-time'!W26&lt;&gt;0),IF(('7a Health full-time'!AC26/'7a Health full-time'!W26)&lt;0.03,AD26,""),"")</f>
        <v/>
      </c>
      <c r="EL26" s="841" t="str">
        <f>IF(AND($EJ$3=1,'7a Health full-time'!X26&lt;&gt;0),IF(('7a Health full-time'!AD26/'7a Health full-time'!X26)&lt;0.03,AE26,""),"")</f>
        <v/>
      </c>
      <c r="EM26" s="841" t="str">
        <f>IF(AND($EJ$3=1,'7a Health full-time'!Y26&lt;&gt;0),IF(('7a Health full-time'!AE26/'7a Health full-time'!Y26)&lt;0.03,AF26,""),"")</f>
        <v/>
      </c>
      <c r="EN26" s="841" t="str">
        <f>IF(AND($EJ$3=1,'7a Health full-time'!Z26&lt;&gt;0),IF(('7a Health full-time'!AF26/'7a Health full-time'!Z26)&lt;0.03,AG26,""),"")</f>
        <v/>
      </c>
      <c r="EO26" s="842" t="str">
        <f>IF(AND($EJ$3=1,'7a Health full-time'!AA26&lt;&gt;0),IF(('7a Health full-time'!AG26/'7a Health full-time'!AA26)&lt;0.03,AH26,""),"")</f>
        <v/>
      </c>
      <c r="EQ26" s="840" t="str">
        <f>IF(AND($EQ$3=1,'7a Health full-time'!P26=0,SUM('7a Health full-time'!D26,'7a Health full-time'!J26)&gt;$ET$13),Q26,"")</f>
        <v/>
      </c>
      <c r="ER26" s="841" t="str">
        <f>IF(AND($EQ$3=1,'7a Health full-time'!Q26=0,SUM('7a Health full-time'!E26,'7a Health full-time'!K26)&gt;$ET$13),R26,"")</f>
        <v/>
      </c>
      <c r="ES26" s="841" t="str">
        <f>IF(AND($EQ$3=1,'7a Health full-time'!R26=0,SUM('7a Health full-time'!F26,'7a Health full-time'!L26)&gt;$ET$13),S26,"")</f>
        <v/>
      </c>
      <c r="ET26" s="841" t="str">
        <f>IF(AND($EQ$3=1,'7a Health full-time'!S26=0,SUM('7a Health full-time'!G26,'7a Health full-time'!M26)&gt;$ET$13),T26,"")</f>
        <v/>
      </c>
      <c r="EU26" s="841" t="str">
        <f>IF(AND($EQ$3=1,'7a Health full-time'!T26=0,SUM('7a Health full-time'!H26,'7a Health full-time'!N26)&gt;$ET$13),U26,"")</f>
        <v/>
      </c>
      <c r="EV26" s="842" t="str">
        <f>IF(AND($EQ$3=1,'7a Health full-time'!U26=0,SUM('7a Health full-time'!I26,'7a Health full-time'!O26)&gt;$ET$13),V26,"")</f>
        <v/>
      </c>
      <c r="EX26" s="840" t="str">
        <f>IF(AND($EX$3=1,SUM('7a Health full-time'!D26,'7a Health full-time'!J26)&gt;0,ABS('7a Health full-time'!P26)=SUM('7a Health full-time'!D26,'7a Health full-time'!J26)),Q26,"")</f>
        <v/>
      </c>
      <c r="EY26" s="841" t="str">
        <f>IF(AND($EX$3=1,SUM('7a Health full-time'!E26,'7a Health full-time'!K26)&gt;0,ABS('7a Health full-time'!Q26)=SUM('7a Health full-time'!E26,'7a Health full-time'!K26)),R26,"")</f>
        <v/>
      </c>
      <c r="EZ26" s="841" t="str">
        <f>IF(AND($EX$3=1,SUM('7a Health full-time'!F26,'7a Health full-time'!L26)&gt;0,ABS('7a Health full-time'!R26)=SUM('7a Health full-time'!F26,'7a Health full-time'!L26)),S26,"")</f>
        <v/>
      </c>
      <c r="FA26" s="841" t="str">
        <f>IF(AND($EX$3=1,SUM('7a Health full-time'!G26,'7a Health full-time'!M26)&gt;0,ABS('7a Health full-time'!S26)=SUM('7a Health full-time'!G26,'7a Health full-time'!M26)),T26,"")</f>
        <v/>
      </c>
      <c r="FB26" s="841" t="str">
        <f>IF(AND($EX$3=1,SUM('7a Health full-time'!H26,'7a Health full-time'!N26)&gt;0,ABS('7a Health full-time'!T26)=SUM('7a Health full-time'!H26,'7a Health full-time'!N26)),U26,"")</f>
        <v/>
      </c>
      <c r="FC26" s="842" t="str">
        <f>IF(AND($EX$3=1,SUM('7a Health full-time'!I26,'7a Health full-time'!O26)&gt;0,ABS('7a Health full-time'!U26)=SUM('7a Health full-time'!I26,'7a Health full-time'!O26)),V26,"")</f>
        <v/>
      </c>
      <c r="FR26" s="840" t="str">
        <f>IF(AND($FR$3=1,'7a Health full-time'!V26&lt;&gt;0),IF(('7a Health full-time'!AB26/'7a Health full-time'!V26)&lt;0.25,AC26,""),"")</f>
        <v/>
      </c>
      <c r="FS26" s="841" t="str">
        <f>IF(AND($FR$3=1,'7a Health full-time'!W26&lt;&gt;0),IF(('7a Health full-time'!AC26/'7a Health full-time'!W26)&lt;0.25,AD26,""),"")</f>
        <v/>
      </c>
      <c r="FT26" s="841" t="str">
        <f>IF(AND($FR$3=1,'7a Health full-time'!X26&lt;&gt;0),IF(('7a Health full-time'!AD26/'7a Health full-time'!X26)&lt;0.25,AE26,""),"")</f>
        <v/>
      </c>
      <c r="FU26" s="841" t="str">
        <f>IF(AND($FR$3=1,'7a Health full-time'!Y26&lt;&gt;0),IF(('7a Health full-time'!AE26/'7a Health full-time'!Y26)&lt;0.25,AF26,""),"")</f>
        <v/>
      </c>
      <c r="FV26" s="841" t="str">
        <f>IF(AND($FR$3=1,'7a Health full-time'!Z26&lt;&gt;0),IF(('7a Health full-time'!AF26/'7a Health full-time'!Z26)&lt;0.25,AG26,""),"")</f>
        <v/>
      </c>
      <c r="FW26" s="842" t="str">
        <f>IF(AND($FR$3=1,'7a Health full-time'!AA26&lt;&gt;0),IF(('7a Health full-time'!AG26/'7a Health full-time'!AA26)&lt;0.25,AH26,""),"")</f>
        <v/>
      </c>
      <c r="FY26" s="843"/>
      <c r="FZ26" s="843"/>
      <c r="GA26" s="843"/>
      <c r="GB26" s="843"/>
      <c r="GC26" s="843"/>
      <c r="GD26" s="843"/>
      <c r="GE26" s="843"/>
      <c r="GF26" s="843"/>
      <c r="GG26" s="843"/>
      <c r="GH26" s="843"/>
      <c r="GI26" s="843"/>
      <c r="GJ26" s="843"/>
      <c r="GL26" s="881" t="s">
        <v>20</v>
      </c>
      <c r="GM26" s="60" t="s">
        <v>13</v>
      </c>
      <c r="GN26" s="60" t="s">
        <v>116</v>
      </c>
      <c r="GO26" s="48" t="str">
        <f>$CS$100</f>
        <v/>
      </c>
      <c r="GP26" s="39" t="str">
        <f>$CT$100</f>
        <v/>
      </c>
      <c r="GQ26" s="37" t="str">
        <f>$CS$100</f>
        <v/>
      </c>
      <c r="GR26" s="39" t="str">
        <f>$CT$100</f>
        <v/>
      </c>
      <c r="GS26" s="37" t="str">
        <f>$CS$100</f>
        <v/>
      </c>
      <c r="GT26" s="875" t="str">
        <f>$CT$100</f>
        <v/>
      </c>
      <c r="GU26" s="48" t="str">
        <f>$CY$100</f>
        <v/>
      </c>
      <c r="GV26" s="39" t="str">
        <f>$CZ$100</f>
        <v/>
      </c>
      <c r="GW26" s="37" t="str">
        <f>$CY$100</f>
        <v/>
      </c>
      <c r="GX26" s="39" t="str">
        <f>$CZ$100</f>
        <v/>
      </c>
      <c r="GY26" s="37" t="str">
        <f>$CY$100</f>
        <v/>
      </c>
      <c r="GZ26" s="875" t="str">
        <f>$CZ$100</f>
        <v/>
      </c>
      <c r="HA26" s="48" t="str">
        <f>$DE$100</f>
        <v/>
      </c>
      <c r="HB26" s="39" t="str">
        <f>$DF$100</f>
        <v/>
      </c>
      <c r="HC26" s="37" t="str">
        <f>$DE$100</f>
        <v/>
      </c>
      <c r="HD26" s="39" t="str">
        <f>$DF$100</f>
        <v/>
      </c>
      <c r="HE26" s="37" t="str">
        <f>$DE$100</f>
        <v/>
      </c>
      <c r="HF26" s="875" t="str">
        <f>$DF$100</f>
        <v/>
      </c>
      <c r="HG26" s="48" t="str">
        <f>$DK$100</f>
        <v/>
      </c>
      <c r="HH26" s="39" t="str">
        <f>$DL$100</f>
        <v/>
      </c>
      <c r="HI26" s="37" t="str">
        <f>$DK$100</f>
        <v/>
      </c>
      <c r="HJ26" s="39" t="str">
        <f>$DL$100</f>
        <v/>
      </c>
      <c r="HK26" s="37" t="str">
        <f>$DK$100</f>
        <v/>
      </c>
      <c r="HL26" s="875" t="str">
        <f>$DL$100</f>
        <v/>
      </c>
      <c r="HM26" s="929"/>
      <c r="HN26" s="907"/>
      <c r="HO26" s="906"/>
      <c r="HP26" s="907"/>
      <c r="HQ26" s="906"/>
      <c r="HR26" s="930"/>
    </row>
    <row r="27" spans="1:226" x14ac:dyDescent="0.25">
      <c r="A27" s="18" t="str">
        <f>'7a Health full-time'!A27</f>
        <v>Midwifery (B)</v>
      </c>
      <c r="B27" t="s">
        <v>13</v>
      </c>
      <c r="C27" s="18" t="str">
        <f>'7a Health full-time'!C27</f>
        <v>PGT (UG fee)</v>
      </c>
      <c r="D27" t="str">
        <f t="shared" si="4"/>
        <v>Midwifery (B), Standard, PGT (UG fee)</v>
      </c>
      <c r="E27" t="str">
        <f t="shared" si="5"/>
        <v xml:space="preserve">Column 1, Starters in 2016-17, OfS-fundable, Midwifery (B), Standard, PGT (UG fee); </v>
      </c>
      <c r="F27" t="str">
        <f t="shared" si="5"/>
        <v xml:space="preserve">Column 1, Starters in 2016-17, Non-fundable, Midwifery (B), Standard, PGT (UG fee); </v>
      </c>
      <c r="G27" t="str">
        <f t="shared" si="5"/>
        <v xml:space="preserve">Column 1, Starters in 2017-18, OfS-fundable, Midwifery (B), Standard, PGT (UG fee); </v>
      </c>
      <c r="H27" t="str">
        <f t="shared" si="5"/>
        <v xml:space="preserve">Column 1, Starters in 2017-18, Non-fundable, Midwifery (B), Standard, PGT (UG fee); </v>
      </c>
      <c r="I27" t="str">
        <f t="shared" si="5"/>
        <v xml:space="preserve">Column 1, Starters in 2018-19, OfS-fundable, Midwifery (B), Standard, PGT (UG fee); </v>
      </c>
      <c r="J27" t="str">
        <f t="shared" si="5"/>
        <v xml:space="preserve">Column 1, Starters in 2018-19, Non-fundable, Midwifery (B), Standard, PGT (UG fee); </v>
      </c>
      <c r="K27" t="str">
        <f t="shared" si="5"/>
        <v xml:space="preserve">Column 2, Starters in 2016-17, OfS-fundable, Midwifery (B), Standard, PGT (UG fee); </v>
      </c>
      <c r="L27" t="str">
        <f t="shared" si="5"/>
        <v xml:space="preserve">Column 2, Starters in 2016-17, Non-fundable, Midwifery (B), Standard, PGT (UG fee); </v>
      </c>
      <c r="M27" t="str">
        <f t="shared" si="5"/>
        <v xml:space="preserve">Column 2, Starters in 2017-18, OfS-fundable, Midwifery (B), Standard, PGT (UG fee); </v>
      </c>
      <c r="N27" t="str">
        <f t="shared" si="5"/>
        <v xml:space="preserve">Column 2, Starters in 2017-18, Non-fundable, Midwifery (B), Standard, PGT (UG fee); </v>
      </c>
      <c r="O27" t="str">
        <f t="shared" si="5"/>
        <v xml:space="preserve">Column 2, Starters in 2018-19, OfS-fundable, Midwifery (B), Standard, PGT (UG fee); </v>
      </c>
      <c r="P27" t="str">
        <f t="shared" si="5"/>
        <v xml:space="preserve">Column 2, Starters in 2018-19, Non-fundable, Midwifery (B), Standard, PGT (UG fee); </v>
      </c>
      <c r="Q27" t="str">
        <f t="shared" si="5"/>
        <v xml:space="preserve">Column 3, Starters in 2016-17, OfS-fundable, Midwifery (B), Standard, PGT (UG fee); </v>
      </c>
      <c r="R27" t="str">
        <f t="shared" si="5"/>
        <v xml:space="preserve">Column 3, Starters in 2016-17, Non-fundable, Midwifery (B), Standard, PGT (UG fee); </v>
      </c>
      <c r="S27" t="str">
        <f t="shared" si="5"/>
        <v xml:space="preserve">Column 3, Starters in 2017-18, OfS-fundable, Midwifery (B), Standard, PGT (UG fee); </v>
      </c>
      <c r="T27" t="str">
        <f t="shared" si="5"/>
        <v xml:space="preserve">Column 3, Starters in 2017-18, Non-fundable, Midwifery (B), Standard, PGT (UG fee); </v>
      </c>
      <c r="U27" t="str">
        <f t="shared" si="7"/>
        <v xml:space="preserve">Column 3, Starters in 2018-19, OfS-fundable, Midwifery (B), Standard, PGT (UG fee); </v>
      </c>
      <c r="V27" t="str">
        <f t="shared" si="7"/>
        <v xml:space="preserve">Column 3, Starters in 2018-19, Non-fundable, Midwifery (B), Standard, PGT (UG fee); </v>
      </c>
      <c r="W27" t="str">
        <f t="shared" si="7"/>
        <v xml:space="preserve">Column 4, Starters in 2016-17, OfS-fundable, Midwifery (B), Standard, PGT (UG fee); </v>
      </c>
      <c r="X27" t="str">
        <f t="shared" si="7"/>
        <v xml:space="preserve">Column 4, Starters in 2016-17, Non-fundable, Midwifery (B), Standard, PGT (UG fee); </v>
      </c>
      <c r="Y27" t="str">
        <f t="shared" si="7"/>
        <v xml:space="preserve">Column 4, Starters in 2017-18, OfS-fundable, Midwifery (B), Standard, PGT (UG fee); </v>
      </c>
      <c r="Z27" t="str">
        <f t="shared" si="7"/>
        <v xml:space="preserve">Column 4, Starters in 2017-18, Non-fundable, Midwifery (B), Standard, PGT (UG fee); </v>
      </c>
      <c r="AA27" t="str">
        <f t="shared" si="7"/>
        <v xml:space="preserve">Column 4, Starters in 2018-19, OfS-fundable, Midwifery (B), Standard, PGT (UG fee); </v>
      </c>
      <c r="AB27" t="str">
        <f t="shared" si="7"/>
        <v xml:space="preserve">Column 4, Starters in 2018-19, Non-fundable, Midwifery (B), Standard, PGT (UG fee); </v>
      </c>
      <c r="AC27" t="str">
        <f t="shared" si="7"/>
        <v xml:space="preserve">Column 4a, Starters in 2016-17, OfS-fundable, Midwifery (B), Standard, PGT (UG fee); </v>
      </c>
      <c r="AD27" t="str">
        <f t="shared" si="7"/>
        <v xml:space="preserve">Column 4a, Starters in 2016-17, Non-fundable, Midwifery (B), Standard, PGT (UG fee); </v>
      </c>
      <c r="AE27" t="str">
        <f t="shared" si="7"/>
        <v xml:space="preserve">Column 4a, Starters in 2017-18, OfS-fundable, Midwifery (B), Standard, PGT (UG fee); </v>
      </c>
      <c r="AF27" t="str">
        <f t="shared" si="7"/>
        <v xml:space="preserve">Column 4a, Starters in 2017-18, Non-fundable, Midwifery (B), Standard, PGT (UG fee); </v>
      </c>
      <c r="AG27" t="str">
        <f t="shared" si="7"/>
        <v xml:space="preserve">Column 4a, Starters in 2018-19, OfS-fundable, Midwifery (B), Standard, PGT (UG fee); </v>
      </c>
      <c r="AH27" t="str">
        <f t="shared" si="7"/>
        <v xml:space="preserve">Column 4a, Starters in 2018-19, Non-fundable, Midwifery (B), Standard, PGT (UG fee); </v>
      </c>
      <c r="AR27" s="844" t="str">
        <f>IF(AND($AR$3=1,'7a Health full-time'!P27&gt;0),Q27,"")</f>
        <v/>
      </c>
      <c r="AS27" s="843" t="str">
        <f>IF(AND($AR$3=1,'7a Health full-time'!Q27&gt;0),R27,"")</f>
        <v/>
      </c>
      <c r="AT27" s="843" t="str">
        <f>IF(AND($AR$3=1,'7a Health full-time'!R27&gt;0),S27,"")</f>
        <v/>
      </c>
      <c r="AU27" s="843" t="str">
        <f>IF(AND($AR$3=1,'7a Health full-time'!S27&gt;0),T27,"")</f>
        <v/>
      </c>
      <c r="AV27" s="843" t="str">
        <f>IF(AND($AR$3=1,'7a Health full-time'!T27&gt;0),U27,"")</f>
        <v/>
      </c>
      <c r="AW27" s="845" t="str">
        <f>IF(AND($AR$3=1,'7a Health full-time'!U27&gt;0),V27,"")</f>
        <v/>
      </c>
      <c r="AY27" s="844" t="str">
        <f>IF(AND($AY$3=1,'7a Health full-time'!D27&lt;0),E27,"")</f>
        <v/>
      </c>
      <c r="AZ27" s="843" t="str">
        <f>IF(AND($AY$3=1,'7a Health full-time'!E27&lt;0),F27,"")</f>
        <v/>
      </c>
      <c r="BA27" s="843" t="str">
        <f>IF(AND($AY$3=1,'7a Health full-time'!F27&lt;0),G27,"")</f>
        <v/>
      </c>
      <c r="BB27" s="843" t="str">
        <f>IF(AND($AY$3=1,'7a Health full-time'!G27&lt;0),H27,"")</f>
        <v/>
      </c>
      <c r="BC27" s="843" t="str">
        <f>IF(AND($AY$3=1,'7a Health full-time'!H27&lt;0),I27,"")</f>
        <v/>
      </c>
      <c r="BD27" s="845" t="str">
        <f>IF(AND($AY$3=1,'7a Health full-time'!I27&lt;0),J27,"")</f>
        <v/>
      </c>
      <c r="BE27" s="844" t="str">
        <f>IF(AND($AY$3=1,'7a Health full-time'!J27&lt;0),K27,"")</f>
        <v/>
      </c>
      <c r="BF27" s="843" t="str">
        <f>IF(AND($AY$3=1,'7a Health full-time'!K27&lt;0),L27,"")</f>
        <v/>
      </c>
      <c r="BG27" s="843" t="str">
        <f>IF(AND($AY$3=1,'7a Health full-time'!L27&lt;0),M27,"")</f>
        <v/>
      </c>
      <c r="BH27" s="843" t="str">
        <f>IF(AND($AY$3=1,'7a Health full-time'!M27&lt;0),N27,"")</f>
        <v/>
      </c>
      <c r="BI27" s="843" t="str">
        <f>IF(AND($AY$3=1,'7a Health full-time'!N27&lt;0),O27,"")</f>
        <v/>
      </c>
      <c r="BJ27" s="845" t="str">
        <f>IF(AND($AY$3=1,'7a Health full-time'!O27&lt;0),P27,"")</f>
        <v/>
      </c>
      <c r="BK27" s="844" t="str">
        <f>IF(AND($AY$3=1,'7a Health full-time'!V27&lt;0),W27,"")</f>
        <v/>
      </c>
      <c r="BL27" s="843" t="str">
        <f>IF(AND($AY$3=1,'7a Health full-time'!W27&lt;0),X27,"")</f>
        <v/>
      </c>
      <c r="BM27" s="843" t="str">
        <f>IF(AND($AY$3=1,'7a Health full-time'!X27&lt;0),Y27,"")</f>
        <v/>
      </c>
      <c r="BN27" s="843" t="str">
        <f>IF(AND($AY$3=1,'7a Health full-time'!Y27&lt;0),Z27,"")</f>
        <v/>
      </c>
      <c r="BO27" s="843" t="str">
        <f>IF(AND($AY$3=1,'7a Health full-time'!Z27&lt;0),AA27,"")</f>
        <v/>
      </c>
      <c r="BP27" s="845" t="str">
        <f>IF(AND($AY$3=1,'7a Health full-time'!AA27&lt;0),AB27,"")</f>
        <v/>
      </c>
      <c r="BQ27" s="916"/>
      <c r="BR27" s="917"/>
      <c r="BS27" s="917"/>
      <c r="BT27" s="917"/>
      <c r="BU27" s="917"/>
      <c r="BV27" s="918"/>
      <c r="BX27" s="844" t="str">
        <f>IF(AND($BX$3=1,TRUNC('7a Health full-time'!D27)&lt;&gt;'7a Health full-time'!D27),E27,"")</f>
        <v/>
      </c>
      <c r="BY27" s="843" t="str">
        <f>IF(AND($BX$3=1,TRUNC('7a Health full-time'!E27)&lt;&gt;'7a Health full-time'!E27),F27,"")</f>
        <v/>
      </c>
      <c r="BZ27" s="843" t="str">
        <f>IF(AND($BX$3=1,TRUNC('7a Health full-time'!F27)&lt;&gt;'7a Health full-time'!F27),G27,"")</f>
        <v/>
      </c>
      <c r="CA27" s="843" t="str">
        <f>IF(AND($BX$3=1,TRUNC('7a Health full-time'!G27)&lt;&gt;'7a Health full-time'!G27),H27,"")</f>
        <v/>
      </c>
      <c r="CB27" s="843" t="str">
        <f>IF(AND($BX$3=1,TRUNC('7a Health full-time'!H27)&lt;&gt;'7a Health full-time'!H27),I27,"")</f>
        <v/>
      </c>
      <c r="CC27" s="845" t="str">
        <f>IF(AND($BX$3=1,TRUNC('7a Health full-time'!I27)&lt;&gt;'7a Health full-time'!I27),J27,"")</f>
        <v/>
      </c>
      <c r="CD27" s="844" t="str">
        <f>IF(AND($BX$3=1,TRUNC('7a Health full-time'!J27)&lt;&gt;'7a Health full-time'!J27),K27,"")</f>
        <v/>
      </c>
      <c r="CE27" s="843" t="str">
        <f>IF(AND($BX$3=1,TRUNC('7a Health full-time'!K27)&lt;&gt;'7a Health full-time'!K27),L27,"")</f>
        <v/>
      </c>
      <c r="CF27" s="843" t="str">
        <f>IF(AND($BX$3=1,TRUNC('7a Health full-time'!L27)&lt;&gt;'7a Health full-time'!L27),M27,"")</f>
        <v/>
      </c>
      <c r="CG27" s="843" t="str">
        <f>IF(AND($BX$3=1,TRUNC('7a Health full-time'!M27)&lt;&gt;'7a Health full-time'!M27),N27,"")</f>
        <v/>
      </c>
      <c r="CH27" s="843" t="str">
        <f>IF(AND($BX$3=1,TRUNC('7a Health full-time'!N27)&lt;&gt;'7a Health full-time'!N27),O27,"")</f>
        <v/>
      </c>
      <c r="CI27" s="845" t="str">
        <f>IF(AND($BX$3=1,TRUNC('7a Health full-time'!O27)&lt;&gt;'7a Health full-time'!O27),P27,"")</f>
        <v/>
      </c>
      <c r="CJ27" s="844" t="str">
        <f>IF(AND($BX$3=1,TRUNC('7a Health full-time'!P27)&lt;&gt;'7a Health full-time'!P27),Q27,"")</f>
        <v/>
      </c>
      <c r="CK27" s="843" t="str">
        <f>IF(AND($BX$3=1,TRUNC('7a Health full-time'!Q27)&lt;&gt;'7a Health full-time'!Q27),R27,"")</f>
        <v/>
      </c>
      <c r="CL27" s="843" t="str">
        <f>IF(AND($BX$3=1,TRUNC('7a Health full-time'!R27)&lt;&gt;'7a Health full-time'!R27),S27,"")</f>
        <v/>
      </c>
      <c r="CM27" s="843" t="str">
        <f>IF(AND($BX$3=1,TRUNC('7a Health full-time'!S27)&lt;&gt;'7a Health full-time'!S27),T27,"")</f>
        <v/>
      </c>
      <c r="CN27" s="843" t="str">
        <f>IF(AND($BX$3=1,TRUNC('7a Health full-time'!T27)&lt;&gt;'7a Health full-time'!T27),U27,"")</f>
        <v/>
      </c>
      <c r="CO27" s="845" t="str">
        <f>IF(AND($BX$3=1,TRUNC('7a Health full-time'!U27)&lt;&gt;'7a Health full-time'!U27),V27,"")</f>
        <v/>
      </c>
      <c r="DV27" s="844" t="str">
        <f>IF(AND($DV$3=1,ROUND('7a Health full-time'!AB27,2)&lt;&gt;'7a Health full-time'!AB27),AC27,"")</f>
        <v/>
      </c>
      <c r="DW27" s="843" t="str">
        <f>IF(AND($DV$3=1,ROUND('7a Health full-time'!AC27,2)&lt;&gt;'7a Health full-time'!AC27),AD27,"")</f>
        <v/>
      </c>
      <c r="DX27" s="843" t="str">
        <f>IF(AND($DV$3=1,ROUND('7a Health full-time'!AD27,2)&lt;&gt;'7a Health full-time'!AD27),AE27,"")</f>
        <v/>
      </c>
      <c r="DY27" s="843" t="str">
        <f>IF(AND($DV$3=1,ROUND('7a Health full-time'!AE27,2)&lt;&gt;'7a Health full-time'!AE27),AF27,"")</f>
        <v/>
      </c>
      <c r="DZ27" s="843" t="str">
        <f>IF(AND($DV$3=1,ROUND('7a Health full-time'!AF27,2)&lt;&gt;'7a Health full-time'!AF27),AG27,"")</f>
        <v/>
      </c>
      <c r="EA27" s="845" t="str">
        <f>IF(AND($DV$3=1,ROUND('7a Health full-time'!AG27,2)&lt;&gt;'7a Health full-time'!AG27),AH27,"")</f>
        <v/>
      </c>
      <c r="EC27" s="844" t="str">
        <f>IF(AND($EC$3=1,'7a Health full-time'!AB27&gt;'7a Health full-time'!V27),AC27,"")</f>
        <v/>
      </c>
      <c r="ED27" s="843" t="str">
        <f>IF(AND($EC$3=1,'7a Health full-time'!AC27&gt;'7a Health full-time'!W27),AD27,"")</f>
        <v/>
      </c>
      <c r="EE27" s="843" t="str">
        <f>IF(AND($EC$3=1,'7a Health full-time'!AD27&gt;'7a Health full-time'!X27),AE27,"")</f>
        <v/>
      </c>
      <c r="EF27" s="843" t="str">
        <f>IF(AND($EC$3=1,'7a Health full-time'!AE27&gt;'7a Health full-time'!Y27),AF27,"")</f>
        <v/>
      </c>
      <c r="EG27" s="843" t="str">
        <f>IF(AND($EC$3=1,'7a Health full-time'!AF27&gt;'7a Health full-time'!Z27),AG27,"")</f>
        <v/>
      </c>
      <c r="EH27" s="845" t="str">
        <f>IF(AND($EC$3=1,'7a Health full-time'!AG27&gt;'7a Health full-time'!AA27),AH27,"")</f>
        <v/>
      </c>
      <c r="EJ27" s="844" t="str">
        <f>IF(AND($EJ$3=1,'7a Health full-time'!V27&lt;&gt;0),IF(('7a Health full-time'!AB27/'7a Health full-time'!V27)&lt;0.03,AC27,""),"")</f>
        <v/>
      </c>
      <c r="EK27" s="843" t="str">
        <f>IF(AND($EJ$3=1,'7a Health full-time'!W27&lt;&gt;0),IF(('7a Health full-time'!AC27/'7a Health full-time'!W27)&lt;0.03,AD27,""),"")</f>
        <v/>
      </c>
      <c r="EL27" s="843" t="str">
        <f>IF(AND($EJ$3=1,'7a Health full-time'!X27&lt;&gt;0),IF(('7a Health full-time'!AD27/'7a Health full-time'!X27)&lt;0.03,AE27,""),"")</f>
        <v/>
      </c>
      <c r="EM27" s="843" t="str">
        <f>IF(AND($EJ$3=1,'7a Health full-time'!Y27&lt;&gt;0),IF(('7a Health full-time'!AE27/'7a Health full-time'!Y27)&lt;0.03,AF27,""),"")</f>
        <v/>
      </c>
      <c r="EN27" s="843" t="str">
        <f>IF(AND($EJ$3=1,'7a Health full-time'!Z27&lt;&gt;0),IF(('7a Health full-time'!AF27/'7a Health full-time'!Z27)&lt;0.03,AG27,""),"")</f>
        <v/>
      </c>
      <c r="EO27" s="845" t="str">
        <f>IF(AND($EJ$3=1,'7a Health full-time'!AA27&lt;&gt;0),IF(('7a Health full-time'!AG27/'7a Health full-time'!AA27)&lt;0.03,AH27,""),"")</f>
        <v/>
      </c>
      <c r="EQ27" s="844" t="str">
        <f>IF(AND($EQ$3=1,'7a Health full-time'!P27=0,SUM('7a Health full-time'!D27,'7a Health full-time'!J27)&gt;$ET$13),Q27,"")</f>
        <v/>
      </c>
      <c r="ER27" s="843" t="str">
        <f>IF(AND($EQ$3=1,'7a Health full-time'!Q27=0,SUM('7a Health full-time'!E27,'7a Health full-time'!K27)&gt;$ET$13),R27,"")</f>
        <v/>
      </c>
      <c r="ES27" s="843" t="str">
        <f>IF(AND($EQ$3=1,'7a Health full-time'!R27=0,SUM('7a Health full-time'!F27,'7a Health full-time'!L27)&gt;$ET$13),S27,"")</f>
        <v/>
      </c>
      <c r="ET27" s="843" t="str">
        <f>IF(AND($EQ$3=1,'7a Health full-time'!S27=0,SUM('7a Health full-time'!G27,'7a Health full-time'!M27)&gt;$ET$13),T27,"")</f>
        <v/>
      </c>
      <c r="EU27" s="843" t="str">
        <f>IF(AND($EQ$3=1,'7a Health full-time'!T27=0,SUM('7a Health full-time'!H27,'7a Health full-time'!N27)&gt;$ET$13),U27,"")</f>
        <v/>
      </c>
      <c r="EV27" s="845" t="str">
        <f>IF(AND($EQ$3=1,'7a Health full-time'!U27=0,SUM('7a Health full-time'!I27,'7a Health full-time'!O27)&gt;$ET$13),V27,"")</f>
        <v/>
      </c>
      <c r="EX27" s="844" t="str">
        <f>IF(AND($EX$3=1,SUM('7a Health full-time'!D27,'7a Health full-time'!J27)&gt;0,ABS('7a Health full-time'!P27)=SUM('7a Health full-time'!D27,'7a Health full-time'!J27)),Q27,"")</f>
        <v/>
      </c>
      <c r="EY27" s="843" t="str">
        <f>IF(AND($EX$3=1,SUM('7a Health full-time'!E27,'7a Health full-time'!K27)&gt;0,ABS('7a Health full-time'!Q27)=SUM('7a Health full-time'!E27,'7a Health full-time'!K27)),R27,"")</f>
        <v/>
      </c>
      <c r="EZ27" s="843" t="str">
        <f>IF(AND($EX$3=1,SUM('7a Health full-time'!F27,'7a Health full-time'!L27)&gt;0,ABS('7a Health full-time'!R27)=SUM('7a Health full-time'!F27,'7a Health full-time'!L27)),S27,"")</f>
        <v/>
      </c>
      <c r="FA27" s="843" t="str">
        <f>IF(AND($EX$3=1,SUM('7a Health full-time'!G27,'7a Health full-time'!M27)&gt;0,ABS('7a Health full-time'!S27)=SUM('7a Health full-time'!G27,'7a Health full-time'!M27)),T27,"")</f>
        <v/>
      </c>
      <c r="FB27" s="843" t="str">
        <f>IF(AND($EX$3=1,SUM('7a Health full-time'!H27,'7a Health full-time'!N27)&gt;0,ABS('7a Health full-time'!T27)=SUM('7a Health full-time'!H27,'7a Health full-time'!N27)),U27,"")</f>
        <v/>
      </c>
      <c r="FC27" s="845" t="str">
        <f>IF(AND($EX$3=1,SUM('7a Health full-time'!I27,'7a Health full-time'!O27)&gt;0,ABS('7a Health full-time'!U27)=SUM('7a Health full-time'!I27,'7a Health full-time'!O27)),V27,"")</f>
        <v/>
      </c>
      <c r="FR27" s="844" t="str">
        <f>IF(AND($FR$3=1,'7a Health full-time'!V27&lt;&gt;0),IF(('7a Health full-time'!AB27/'7a Health full-time'!V27)&lt;0.25,AC27,""),"")</f>
        <v/>
      </c>
      <c r="FS27" s="843" t="str">
        <f>IF(AND($FR$3=1,'7a Health full-time'!W27&lt;&gt;0),IF(('7a Health full-time'!AC27/'7a Health full-time'!W27)&lt;0.25,AD27,""),"")</f>
        <v/>
      </c>
      <c r="FT27" s="843" t="str">
        <f>IF(AND($FR$3=1,'7a Health full-time'!X27&lt;&gt;0),IF(('7a Health full-time'!AD27/'7a Health full-time'!X27)&lt;0.25,AE27,""),"")</f>
        <v/>
      </c>
      <c r="FU27" s="843" t="str">
        <f>IF(AND($FR$3=1,'7a Health full-time'!Y27&lt;&gt;0),IF(('7a Health full-time'!AE27/'7a Health full-time'!Y27)&lt;0.25,AF27,""),"")</f>
        <v/>
      </c>
      <c r="FV27" s="843" t="str">
        <f>IF(AND($FR$3=1,'7a Health full-time'!Z27&lt;&gt;0),IF(('7a Health full-time'!AF27/'7a Health full-time'!Z27)&lt;0.25,AG27,""),"")</f>
        <v/>
      </c>
      <c r="FW27" s="845" t="str">
        <f>IF(AND($FR$3=1,'7a Health full-time'!AA27&lt;&gt;0),IF(('7a Health full-time'!AG27/'7a Health full-time'!AA27)&lt;0.25,AH27,""),"")</f>
        <v/>
      </c>
      <c r="FY27" s="843"/>
      <c r="FZ27" s="843"/>
      <c r="GA27" s="843"/>
      <c r="GB27" s="843"/>
      <c r="GC27" s="843"/>
      <c r="GD27" s="843"/>
      <c r="GE27" s="843"/>
      <c r="GF27" s="843"/>
      <c r="GG27" s="843"/>
      <c r="GH27" s="843"/>
      <c r="GI27" s="843"/>
      <c r="GJ27" s="843"/>
      <c r="GL27" s="60"/>
      <c r="GM27" s="60" t="s">
        <v>13</v>
      </c>
      <c r="GN27" s="60" t="s">
        <v>314</v>
      </c>
      <c r="GO27" s="49" t="str">
        <f>$CS$101</f>
        <v/>
      </c>
      <c r="GP27" s="41" t="str">
        <f>$CT$101</f>
        <v/>
      </c>
      <c r="GQ27" s="40" t="str">
        <f>$CS$101</f>
        <v/>
      </c>
      <c r="GR27" s="41" t="str">
        <f>$CT$101</f>
        <v/>
      </c>
      <c r="GS27" s="40" t="str">
        <f>$CS$101</f>
        <v/>
      </c>
      <c r="GT27" s="873" t="str">
        <f>$CT$101</f>
        <v/>
      </c>
      <c r="GU27" s="49" t="str">
        <f>$CY$101</f>
        <v/>
      </c>
      <c r="GV27" s="41" t="str">
        <f>$CZ$101</f>
        <v/>
      </c>
      <c r="GW27" s="40" t="str">
        <f>$CY$101</f>
        <v/>
      </c>
      <c r="GX27" s="41" t="str">
        <f>$CZ$101</f>
        <v/>
      </c>
      <c r="GY27" s="40" t="str">
        <f>$CY$101</f>
        <v/>
      </c>
      <c r="GZ27" s="873" t="str">
        <f>$CZ$101</f>
        <v/>
      </c>
      <c r="HA27" s="49" t="str">
        <f>$DE$101</f>
        <v/>
      </c>
      <c r="HB27" s="41" t="str">
        <f>$DF$101</f>
        <v/>
      </c>
      <c r="HC27" s="40" t="str">
        <f>$DE$101</f>
        <v/>
      </c>
      <c r="HD27" s="41" t="str">
        <f>$DF$101</f>
        <v/>
      </c>
      <c r="HE27" s="40" t="str">
        <f>$DE$101</f>
        <v/>
      </c>
      <c r="HF27" s="873" t="str">
        <f>$DF$101</f>
        <v/>
      </c>
      <c r="HG27" s="49" t="str">
        <f>$DK$101</f>
        <v/>
      </c>
      <c r="HH27" s="41" t="str">
        <f>$DL$101</f>
        <v/>
      </c>
      <c r="HI27" s="40" t="str">
        <f>$DK$101</f>
        <v/>
      </c>
      <c r="HJ27" s="41" t="str">
        <f>$DL$101</f>
        <v/>
      </c>
      <c r="HK27" s="40" t="str">
        <f>$DK$101</f>
        <v/>
      </c>
      <c r="HL27" s="873" t="str">
        <f>$DL$101</f>
        <v/>
      </c>
      <c r="HM27" s="925"/>
      <c r="HN27" s="918"/>
      <c r="HO27" s="916"/>
      <c r="HP27" s="918"/>
      <c r="HQ27" s="916"/>
      <c r="HR27" s="926"/>
    </row>
    <row r="28" spans="1:226" x14ac:dyDescent="0.25">
      <c r="A28" s="18" t="str">
        <f>'7a Health full-time'!A28</f>
        <v>Midwifery (B)</v>
      </c>
      <c r="B28" t="s">
        <v>19</v>
      </c>
      <c r="C28" s="18" t="str">
        <f>'7a Health full-time'!C28</f>
        <v>UG</v>
      </c>
      <c r="D28" t="str">
        <f t="shared" si="4"/>
        <v>Midwifery (B), Long, UG</v>
      </c>
      <c r="E28" t="str">
        <f t="shared" si="5"/>
        <v xml:space="preserve">Column 1, Starters in 2016-17, OfS-fundable, Midwifery (B), Long, UG; </v>
      </c>
      <c r="F28" t="str">
        <f t="shared" si="5"/>
        <v xml:space="preserve">Column 1, Starters in 2016-17, Non-fundable, Midwifery (B), Long, UG; </v>
      </c>
      <c r="G28" t="str">
        <f t="shared" si="5"/>
        <v xml:space="preserve">Column 1, Starters in 2017-18, OfS-fundable, Midwifery (B), Long, UG; </v>
      </c>
      <c r="H28" t="str">
        <f t="shared" si="5"/>
        <v xml:space="preserve">Column 1, Starters in 2017-18, Non-fundable, Midwifery (B), Long, UG; </v>
      </c>
      <c r="I28" t="str">
        <f t="shared" si="5"/>
        <v xml:space="preserve">Column 1, Starters in 2018-19, OfS-fundable, Midwifery (B), Long, UG; </v>
      </c>
      <c r="J28" t="str">
        <f t="shared" si="5"/>
        <v xml:space="preserve">Column 1, Starters in 2018-19, Non-fundable, Midwifery (B), Long, UG; </v>
      </c>
      <c r="K28" t="str">
        <f t="shared" si="5"/>
        <v xml:space="preserve">Column 2, Starters in 2016-17, OfS-fundable, Midwifery (B), Long, UG; </v>
      </c>
      <c r="L28" t="str">
        <f t="shared" si="5"/>
        <v xml:space="preserve">Column 2, Starters in 2016-17, Non-fundable, Midwifery (B), Long, UG; </v>
      </c>
      <c r="M28" t="str">
        <f t="shared" si="5"/>
        <v xml:space="preserve">Column 2, Starters in 2017-18, OfS-fundable, Midwifery (B), Long, UG; </v>
      </c>
      <c r="N28" t="str">
        <f t="shared" si="5"/>
        <v xml:space="preserve">Column 2, Starters in 2017-18, Non-fundable, Midwifery (B), Long, UG; </v>
      </c>
      <c r="O28" t="str">
        <f t="shared" si="5"/>
        <v xml:space="preserve">Column 2, Starters in 2018-19, OfS-fundable, Midwifery (B), Long, UG; </v>
      </c>
      <c r="P28" t="str">
        <f t="shared" si="5"/>
        <v xml:space="preserve">Column 2, Starters in 2018-19, Non-fundable, Midwifery (B), Long, UG; </v>
      </c>
      <c r="Q28" t="str">
        <f t="shared" si="5"/>
        <v xml:space="preserve">Column 3, Starters in 2016-17, OfS-fundable, Midwifery (B), Long, UG; </v>
      </c>
      <c r="R28" t="str">
        <f t="shared" si="5"/>
        <v xml:space="preserve">Column 3, Starters in 2016-17, Non-fundable, Midwifery (B), Long, UG; </v>
      </c>
      <c r="S28" t="str">
        <f t="shared" si="5"/>
        <v xml:space="preserve">Column 3, Starters in 2017-18, OfS-fundable, Midwifery (B), Long, UG; </v>
      </c>
      <c r="T28" t="str">
        <f t="shared" si="5"/>
        <v xml:space="preserve">Column 3, Starters in 2017-18, Non-fundable, Midwifery (B), Long, UG; </v>
      </c>
      <c r="U28" t="str">
        <f t="shared" si="7"/>
        <v xml:space="preserve">Column 3, Starters in 2018-19, OfS-fundable, Midwifery (B), Long, UG; </v>
      </c>
      <c r="V28" t="str">
        <f t="shared" si="7"/>
        <v xml:space="preserve">Column 3, Starters in 2018-19, Non-fundable, Midwifery (B), Long, UG; </v>
      </c>
      <c r="W28" t="str">
        <f t="shared" si="7"/>
        <v xml:space="preserve">Column 4, Starters in 2016-17, OfS-fundable, Midwifery (B), Long, UG; </v>
      </c>
      <c r="X28" t="str">
        <f t="shared" si="7"/>
        <v xml:space="preserve">Column 4, Starters in 2016-17, Non-fundable, Midwifery (B), Long, UG; </v>
      </c>
      <c r="Y28" t="str">
        <f t="shared" si="7"/>
        <v xml:space="preserve">Column 4, Starters in 2017-18, OfS-fundable, Midwifery (B), Long, UG; </v>
      </c>
      <c r="Z28" t="str">
        <f t="shared" si="7"/>
        <v xml:space="preserve">Column 4, Starters in 2017-18, Non-fundable, Midwifery (B), Long, UG; </v>
      </c>
      <c r="AA28" t="str">
        <f t="shared" si="7"/>
        <v xml:space="preserve">Column 4, Starters in 2018-19, OfS-fundable, Midwifery (B), Long, UG; </v>
      </c>
      <c r="AB28" t="str">
        <f t="shared" si="7"/>
        <v xml:space="preserve">Column 4, Starters in 2018-19, Non-fundable, Midwifery (B), Long, UG; </v>
      </c>
      <c r="AC28" t="str">
        <f t="shared" si="7"/>
        <v xml:space="preserve">Column 4a, Starters in 2016-17, OfS-fundable, Midwifery (B), Long, UG; </v>
      </c>
      <c r="AD28" t="str">
        <f t="shared" si="7"/>
        <v xml:space="preserve">Column 4a, Starters in 2016-17, Non-fundable, Midwifery (B), Long, UG; </v>
      </c>
      <c r="AE28" t="str">
        <f t="shared" si="7"/>
        <v xml:space="preserve">Column 4a, Starters in 2017-18, OfS-fundable, Midwifery (B), Long, UG; </v>
      </c>
      <c r="AF28" t="str">
        <f t="shared" si="7"/>
        <v xml:space="preserve">Column 4a, Starters in 2017-18, Non-fundable, Midwifery (B), Long, UG; </v>
      </c>
      <c r="AG28" t="str">
        <f t="shared" si="7"/>
        <v xml:space="preserve">Column 4a, Starters in 2018-19, OfS-fundable, Midwifery (B), Long, UG; </v>
      </c>
      <c r="AH28" t="str">
        <f t="shared" si="7"/>
        <v xml:space="preserve">Column 4a, Starters in 2018-19, Non-fundable, Midwifery (B), Long, UG; </v>
      </c>
      <c r="AR28" s="844" t="str">
        <f>IF(AND($AR$3=1,'7a Health full-time'!P28&gt;0),Q28,"")</f>
        <v/>
      </c>
      <c r="AS28" s="843" t="str">
        <f>IF(AND($AR$3=1,'7a Health full-time'!Q28&gt;0),R28,"")</f>
        <v/>
      </c>
      <c r="AT28" s="843" t="str">
        <f>IF(AND($AR$3=1,'7a Health full-time'!R28&gt;0),S28,"")</f>
        <v/>
      </c>
      <c r="AU28" s="843" t="str">
        <f>IF(AND($AR$3=1,'7a Health full-time'!S28&gt;0),T28,"")</f>
        <v/>
      </c>
      <c r="AV28" s="843" t="str">
        <f>IF(AND($AR$3=1,'7a Health full-time'!T28&gt;0),U28,"")</f>
        <v/>
      </c>
      <c r="AW28" s="845" t="str">
        <f>IF(AND($AR$3=1,'7a Health full-time'!U28&gt;0),V28,"")</f>
        <v/>
      </c>
      <c r="AY28" s="844" t="str">
        <f>IF(AND($AY$3=1,'7a Health full-time'!D28&lt;0),E28,"")</f>
        <v/>
      </c>
      <c r="AZ28" s="843" t="str">
        <f>IF(AND($AY$3=1,'7a Health full-time'!E28&lt;0),F28,"")</f>
        <v/>
      </c>
      <c r="BA28" s="843" t="str">
        <f>IF(AND($AY$3=1,'7a Health full-time'!F28&lt;0),G28,"")</f>
        <v/>
      </c>
      <c r="BB28" s="843" t="str">
        <f>IF(AND($AY$3=1,'7a Health full-time'!G28&lt;0),H28,"")</f>
        <v/>
      </c>
      <c r="BC28" s="843" t="str">
        <f>IF(AND($AY$3=1,'7a Health full-time'!H28&lt;0),I28,"")</f>
        <v/>
      </c>
      <c r="BD28" s="845" t="str">
        <f>IF(AND($AY$3=1,'7a Health full-time'!I28&lt;0),J28,"")</f>
        <v/>
      </c>
      <c r="BE28" s="844" t="str">
        <f>IF(AND($AY$3=1,'7a Health full-time'!J28&lt;0),K28,"")</f>
        <v/>
      </c>
      <c r="BF28" s="843" t="str">
        <f>IF(AND($AY$3=1,'7a Health full-time'!K28&lt;0),L28,"")</f>
        <v/>
      </c>
      <c r="BG28" s="843" t="str">
        <f>IF(AND($AY$3=1,'7a Health full-time'!L28&lt;0),M28,"")</f>
        <v/>
      </c>
      <c r="BH28" s="843" t="str">
        <f>IF(AND($AY$3=1,'7a Health full-time'!M28&lt;0),N28,"")</f>
        <v/>
      </c>
      <c r="BI28" s="843" t="str">
        <f>IF(AND($AY$3=1,'7a Health full-time'!N28&lt;0),O28,"")</f>
        <v/>
      </c>
      <c r="BJ28" s="845" t="str">
        <f>IF(AND($AY$3=1,'7a Health full-time'!O28&lt;0),P28,"")</f>
        <v/>
      </c>
      <c r="BK28" s="844" t="str">
        <f>IF(AND($AY$3=1,'7a Health full-time'!V28&lt;0),W28,"")</f>
        <v/>
      </c>
      <c r="BL28" s="843" t="str">
        <f>IF(AND($AY$3=1,'7a Health full-time'!W28&lt;0),X28,"")</f>
        <v/>
      </c>
      <c r="BM28" s="843" t="str">
        <f>IF(AND($AY$3=1,'7a Health full-time'!X28&lt;0),Y28,"")</f>
        <v/>
      </c>
      <c r="BN28" s="843" t="str">
        <f>IF(AND($AY$3=1,'7a Health full-time'!Y28&lt;0),Z28,"")</f>
        <v/>
      </c>
      <c r="BO28" s="843" t="str">
        <f>IF(AND($AY$3=1,'7a Health full-time'!Z28&lt;0),AA28,"")</f>
        <v/>
      </c>
      <c r="BP28" s="845" t="str">
        <f>IF(AND($AY$3=1,'7a Health full-time'!AA28&lt;0),AB28,"")</f>
        <v/>
      </c>
      <c r="BQ28" s="916"/>
      <c r="BR28" s="917"/>
      <c r="BS28" s="917"/>
      <c r="BT28" s="917"/>
      <c r="BU28" s="917"/>
      <c r="BV28" s="918"/>
      <c r="BX28" s="844" t="str">
        <f>IF(AND($BX$3=1,TRUNC('7a Health full-time'!D28)&lt;&gt;'7a Health full-time'!D28),E28,"")</f>
        <v/>
      </c>
      <c r="BY28" s="843" t="str">
        <f>IF(AND($BX$3=1,TRUNC('7a Health full-time'!E28)&lt;&gt;'7a Health full-time'!E28),F28,"")</f>
        <v/>
      </c>
      <c r="BZ28" s="843" t="str">
        <f>IF(AND($BX$3=1,TRUNC('7a Health full-time'!F28)&lt;&gt;'7a Health full-time'!F28),G28,"")</f>
        <v/>
      </c>
      <c r="CA28" s="843" t="str">
        <f>IF(AND($BX$3=1,TRUNC('7a Health full-time'!G28)&lt;&gt;'7a Health full-time'!G28),H28,"")</f>
        <v/>
      </c>
      <c r="CB28" s="843" t="str">
        <f>IF(AND($BX$3=1,TRUNC('7a Health full-time'!H28)&lt;&gt;'7a Health full-time'!H28),I28,"")</f>
        <v/>
      </c>
      <c r="CC28" s="845" t="str">
        <f>IF(AND($BX$3=1,TRUNC('7a Health full-time'!I28)&lt;&gt;'7a Health full-time'!I28),J28,"")</f>
        <v/>
      </c>
      <c r="CD28" s="844" t="str">
        <f>IF(AND($BX$3=1,TRUNC('7a Health full-time'!J28)&lt;&gt;'7a Health full-time'!J28),K28,"")</f>
        <v/>
      </c>
      <c r="CE28" s="843" t="str">
        <f>IF(AND($BX$3=1,TRUNC('7a Health full-time'!K28)&lt;&gt;'7a Health full-time'!K28),L28,"")</f>
        <v/>
      </c>
      <c r="CF28" s="843" t="str">
        <f>IF(AND($BX$3=1,TRUNC('7a Health full-time'!L28)&lt;&gt;'7a Health full-time'!L28),M28,"")</f>
        <v/>
      </c>
      <c r="CG28" s="843" t="str">
        <f>IF(AND($BX$3=1,TRUNC('7a Health full-time'!M28)&lt;&gt;'7a Health full-time'!M28),N28,"")</f>
        <v/>
      </c>
      <c r="CH28" s="843" t="str">
        <f>IF(AND($BX$3=1,TRUNC('7a Health full-time'!N28)&lt;&gt;'7a Health full-time'!N28),O28,"")</f>
        <v/>
      </c>
      <c r="CI28" s="845" t="str">
        <f>IF(AND($BX$3=1,TRUNC('7a Health full-time'!O28)&lt;&gt;'7a Health full-time'!O28),P28,"")</f>
        <v/>
      </c>
      <c r="CJ28" s="844" t="str">
        <f>IF(AND($BX$3=1,TRUNC('7a Health full-time'!P28)&lt;&gt;'7a Health full-time'!P28),Q28,"")</f>
        <v/>
      </c>
      <c r="CK28" s="843" t="str">
        <f>IF(AND($BX$3=1,TRUNC('7a Health full-time'!Q28)&lt;&gt;'7a Health full-time'!Q28),R28,"")</f>
        <v/>
      </c>
      <c r="CL28" s="843" t="str">
        <f>IF(AND($BX$3=1,TRUNC('7a Health full-time'!R28)&lt;&gt;'7a Health full-time'!R28),S28,"")</f>
        <v/>
      </c>
      <c r="CM28" s="843" t="str">
        <f>IF(AND($BX$3=1,TRUNC('7a Health full-time'!S28)&lt;&gt;'7a Health full-time'!S28),T28,"")</f>
        <v/>
      </c>
      <c r="CN28" s="843" t="str">
        <f>IF(AND($BX$3=1,TRUNC('7a Health full-time'!T28)&lt;&gt;'7a Health full-time'!T28),U28,"")</f>
        <v/>
      </c>
      <c r="CO28" s="845" t="str">
        <f>IF(AND($BX$3=1,TRUNC('7a Health full-time'!U28)&lt;&gt;'7a Health full-time'!U28),V28,"")</f>
        <v/>
      </c>
      <c r="DV28" s="844" t="str">
        <f>IF(AND($DV$3=1,ROUND('7a Health full-time'!AB28,2)&lt;&gt;'7a Health full-time'!AB28),AC28,"")</f>
        <v/>
      </c>
      <c r="DW28" s="843" t="str">
        <f>IF(AND($DV$3=1,ROUND('7a Health full-time'!AC28,2)&lt;&gt;'7a Health full-time'!AC28),AD28,"")</f>
        <v/>
      </c>
      <c r="DX28" s="843" t="str">
        <f>IF(AND($DV$3=1,ROUND('7a Health full-time'!AD28,2)&lt;&gt;'7a Health full-time'!AD28),AE28,"")</f>
        <v/>
      </c>
      <c r="DY28" s="843" t="str">
        <f>IF(AND($DV$3=1,ROUND('7a Health full-time'!AE28,2)&lt;&gt;'7a Health full-time'!AE28),AF28,"")</f>
        <v/>
      </c>
      <c r="DZ28" s="843" t="str">
        <f>IF(AND($DV$3=1,ROUND('7a Health full-time'!AF28,2)&lt;&gt;'7a Health full-time'!AF28),AG28,"")</f>
        <v/>
      </c>
      <c r="EA28" s="845" t="str">
        <f>IF(AND($DV$3=1,ROUND('7a Health full-time'!AG28,2)&lt;&gt;'7a Health full-time'!AG28),AH28,"")</f>
        <v/>
      </c>
      <c r="EC28" s="844" t="str">
        <f>IF(AND($EC$3=1,'7a Health full-time'!AB28&gt;'7a Health full-time'!V28),AC28,"")</f>
        <v/>
      </c>
      <c r="ED28" s="843" t="str">
        <f>IF(AND($EC$3=1,'7a Health full-time'!AC28&gt;'7a Health full-time'!W28),AD28,"")</f>
        <v/>
      </c>
      <c r="EE28" s="843" t="str">
        <f>IF(AND($EC$3=1,'7a Health full-time'!AD28&gt;'7a Health full-time'!X28),AE28,"")</f>
        <v/>
      </c>
      <c r="EF28" s="843" t="str">
        <f>IF(AND($EC$3=1,'7a Health full-time'!AE28&gt;'7a Health full-time'!Y28),AF28,"")</f>
        <v/>
      </c>
      <c r="EG28" s="843" t="str">
        <f>IF(AND($EC$3=1,'7a Health full-time'!AF28&gt;'7a Health full-time'!Z28),AG28,"")</f>
        <v/>
      </c>
      <c r="EH28" s="845" t="str">
        <f>IF(AND($EC$3=1,'7a Health full-time'!AG28&gt;'7a Health full-time'!AA28),AH28,"")</f>
        <v/>
      </c>
      <c r="EJ28" s="844" t="str">
        <f>IF(AND($EJ$3=1,'7a Health full-time'!V28&lt;&gt;0),IF(('7a Health full-time'!AB28/'7a Health full-time'!V28)&lt;0.03,AC28,""),"")</f>
        <v/>
      </c>
      <c r="EK28" s="843" t="str">
        <f>IF(AND($EJ$3=1,'7a Health full-time'!W28&lt;&gt;0),IF(('7a Health full-time'!AC28/'7a Health full-time'!W28)&lt;0.03,AD28,""),"")</f>
        <v/>
      </c>
      <c r="EL28" s="843" t="str">
        <f>IF(AND($EJ$3=1,'7a Health full-time'!X28&lt;&gt;0),IF(('7a Health full-time'!AD28/'7a Health full-time'!X28)&lt;0.03,AE28,""),"")</f>
        <v/>
      </c>
      <c r="EM28" s="843" t="str">
        <f>IF(AND($EJ$3=1,'7a Health full-time'!Y28&lt;&gt;0),IF(('7a Health full-time'!AE28/'7a Health full-time'!Y28)&lt;0.03,AF28,""),"")</f>
        <v/>
      </c>
      <c r="EN28" s="843" t="str">
        <f>IF(AND($EJ$3=1,'7a Health full-time'!Z28&lt;&gt;0),IF(('7a Health full-time'!AF28/'7a Health full-time'!Z28)&lt;0.03,AG28,""),"")</f>
        <v/>
      </c>
      <c r="EO28" s="845" t="str">
        <f>IF(AND($EJ$3=1,'7a Health full-time'!AA28&lt;&gt;0),IF(('7a Health full-time'!AG28/'7a Health full-time'!AA28)&lt;0.03,AH28,""),"")</f>
        <v/>
      </c>
      <c r="EQ28" s="844" t="str">
        <f>IF(AND($EQ$3=1,'7a Health full-time'!P28=0,SUM('7a Health full-time'!D28,'7a Health full-time'!J28)&gt;$ET$13),Q28,"")</f>
        <v/>
      </c>
      <c r="ER28" s="843" t="str">
        <f>IF(AND($EQ$3=1,'7a Health full-time'!Q28=0,SUM('7a Health full-time'!E28,'7a Health full-time'!K28)&gt;$ET$13),R28,"")</f>
        <v/>
      </c>
      <c r="ES28" s="843" t="str">
        <f>IF(AND($EQ$3=1,'7a Health full-time'!R28=0,SUM('7a Health full-time'!F28,'7a Health full-time'!L28)&gt;$ET$13),S28,"")</f>
        <v/>
      </c>
      <c r="ET28" s="843" t="str">
        <f>IF(AND($EQ$3=1,'7a Health full-time'!S28=0,SUM('7a Health full-time'!G28,'7a Health full-time'!M28)&gt;$ET$13),T28,"")</f>
        <v/>
      </c>
      <c r="EU28" s="843" t="str">
        <f>IF(AND($EQ$3=1,'7a Health full-time'!T28=0,SUM('7a Health full-time'!H28,'7a Health full-time'!N28)&gt;$ET$13),U28,"")</f>
        <v/>
      </c>
      <c r="EV28" s="845" t="str">
        <f>IF(AND($EQ$3=1,'7a Health full-time'!U28=0,SUM('7a Health full-time'!I28,'7a Health full-time'!O28)&gt;$ET$13),V28,"")</f>
        <v/>
      </c>
      <c r="EX28" s="844" t="str">
        <f>IF(AND($EX$3=1,SUM('7a Health full-time'!D28,'7a Health full-time'!J28)&gt;0,ABS('7a Health full-time'!P28)=SUM('7a Health full-time'!D28,'7a Health full-time'!J28)),Q28,"")</f>
        <v/>
      </c>
      <c r="EY28" s="843" t="str">
        <f>IF(AND($EX$3=1,SUM('7a Health full-time'!E28,'7a Health full-time'!K28)&gt;0,ABS('7a Health full-time'!Q28)=SUM('7a Health full-time'!E28,'7a Health full-time'!K28)),R28,"")</f>
        <v/>
      </c>
      <c r="EZ28" s="843" t="str">
        <f>IF(AND($EX$3=1,SUM('7a Health full-time'!F28,'7a Health full-time'!L28)&gt;0,ABS('7a Health full-time'!R28)=SUM('7a Health full-time'!F28,'7a Health full-time'!L28)),S28,"")</f>
        <v/>
      </c>
      <c r="FA28" s="843" t="str">
        <f>IF(AND($EX$3=1,SUM('7a Health full-time'!G28,'7a Health full-time'!M28)&gt;0,ABS('7a Health full-time'!S28)=SUM('7a Health full-time'!G28,'7a Health full-time'!M28)),T28,"")</f>
        <v/>
      </c>
      <c r="FB28" s="843" t="str">
        <f>IF(AND($EX$3=1,SUM('7a Health full-time'!H28,'7a Health full-time'!N28)&gt;0,ABS('7a Health full-time'!T28)=SUM('7a Health full-time'!H28,'7a Health full-time'!N28)),U28,"")</f>
        <v/>
      </c>
      <c r="FC28" s="845" t="str">
        <f>IF(AND($EX$3=1,SUM('7a Health full-time'!I28,'7a Health full-time'!O28)&gt;0,ABS('7a Health full-time'!U28)=SUM('7a Health full-time'!I28,'7a Health full-time'!O28)),V28,"")</f>
        <v/>
      </c>
      <c r="FR28" s="844" t="str">
        <f>IF(AND($FR$3=1,'7a Health full-time'!V28&lt;&gt;0),IF(('7a Health full-time'!AB28/'7a Health full-time'!V28)&lt;0.25,AC28,""),"")</f>
        <v/>
      </c>
      <c r="FS28" s="843" t="str">
        <f>IF(AND($FR$3=1,'7a Health full-time'!W28&lt;&gt;0),IF(('7a Health full-time'!AC28/'7a Health full-time'!W28)&lt;0.25,AD28,""),"")</f>
        <v/>
      </c>
      <c r="FT28" s="843" t="str">
        <f>IF(AND($FR$3=1,'7a Health full-time'!X28&lt;&gt;0),IF(('7a Health full-time'!AD28/'7a Health full-time'!X28)&lt;0.25,AE28,""),"")</f>
        <v/>
      </c>
      <c r="FU28" s="843" t="str">
        <f>IF(AND($FR$3=1,'7a Health full-time'!Y28&lt;&gt;0),IF(('7a Health full-time'!AE28/'7a Health full-time'!Y28)&lt;0.25,AF28,""),"")</f>
        <v/>
      </c>
      <c r="FV28" s="843" t="str">
        <f>IF(AND($FR$3=1,'7a Health full-time'!Z28&lt;&gt;0),IF(('7a Health full-time'!AF28/'7a Health full-time'!Z28)&lt;0.25,AG28,""),"")</f>
        <v/>
      </c>
      <c r="FW28" s="845" t="str">
        <f>IF(AND($FR$3=1,'7a Health full-time'!AA28&lt;&gt;0),IF(('7a Health full-time'!AG28/'7a Health full-time'!AA28)&lt;0.25,AH28,""),"")</f>
        <v/>
      </c>
      <c r="FY28" s="840" t="str">
        <f>IF(AND($FY$3=1,'7a Health full-time'!D28&gt;0),E28,"")</f>
        <v/>
      </c>
      <c r="FZ28" s="841" t="str">
        <f>IF(AND($FY$3=1,'7a Health full-time'!E28&gt;0),F28,"")</f>
        <v/>
      </c>
      <c r="GA28" s="841" t="str">
        <f>IF(AND($FY$3=1,'7a Health full-time'!F28&gt;0),G28,"")</f>
        <v/>
      </c>
      <c r="GB28" s="841" t="str">
        <f>IF(AND($FY$3=1,'7a Health full-time'!G28&gt;0),H28,"")</f>
        <v/>
      </c>
      <c r="GC28" s="841" t="str">
        <f>IF(AND($FY$3=1,'7a Health full-time'!H28&gt;0),I28,"")</f>
        <v/>
      </c>
      <c r="GD28" s="842" t="str">
        <f>IF(AND($FY$3=1,'7a Health full-time'!I28&gt;0),J28,"")</f>
        <v/>
      </c>
      <c r="GE28" s="841" t="str">
        <f>IF(AND($FY$3=1,'7a Health full-time'!J28&gt;0),K28,"")</f>
        <v/>
      </c>
      <c r="GF28" s="841" t="str">
        <f>IF(AND($FY$3=1,'7a Health full-time'!K28&gt;0),L28,"")</f>
        <v/>
      </c>
      <c r="GG28" s="841" t="str">
        <f>IF(AND($FY$3=1,'7a Health full-time'!L28&gt;0),M28,"")</f>
        <v/>
      </c>
      <c r="GH28" s="841" t="str">
        <f>IF(AND($FY$3=1,'7a Health full-time'!M28&gt;0),N28,"")</f>
        <v/>
      </c>
      <c r="GI28" s="841" t="str">
        <f>IF(AND($FY$3=1,'7a Health full-time'!N28&gt;0),O28,"")</f>
        <v/>
      </c>
      <c r="GJ28" s="842" t="str">
        <f>IF(AND($FY$3=1,'7a Health full-time'!O28&gt;0),P28,"")</f>
        <v/>
      </c>
      <c r="GL28" s="60"/>
      <c r="GM28" s="61" t="s">
        <v>19</v>
      </c>
      <c r="GN28" s="60" t="s">
        <v>116</v>
      </c>
      <c r="GO28" s="49" t="str">
        <f>$CS$102</f>
        <v/>
      </c>
      <c r="GP28" s="41" t="str">
        <f>$CT$102</f>
        <v/>
      </c>
      <c r="GQ28" s="40" t="str">
        <f>$CS$102</f>
        <v/>
      </c>
      <c r="GR28" s="41" t="str">
        <f>$CT$102</f>
        <v/>
      </c>
      <c r="GS28" s="40" t="str">
        <f>$CS$102</f>
        <v/>
      </c>
      <c r="GT28" s="873" t="str">
        <f>$CT$102</f>
        <v/>
      </c>
      <c r="GU28" s="49" t="str">
        <f>$CY$102</f>
        <v/>
      </c>
      <c r="GV28" s="41" t="str">
        <f>$CZ$102</f>
        <v/>
      </c>
      <c r="GW28" s="40" t="str">
        <f>$CY$102</f>
        <v/>
      </c>
      <c r="GX28" s="41" t="str">
        <f>$CZ$102</f>
        <v/>
      </c>
      <c r="GY28" s="40" t="str">
        <f>$CY$102</f>
        <v/>
      </c>
      <c r="GZ28" s="873" t="str">
        <f>$CZ$102</f>
        <v/>
      </c>
      <c r="HA28" s="49" t="str">
        <f>$DE$102</f>
        <v/>
      </c>
      <c r="HB28" s="41" t="str">
        <f>$DF$102</f>
        <v/>
      </c>
      <c r="HC28" s="40" t="str">
        <f>$DE$102</f>
        <v/>
      </c>
      <c r="HD28" s="41" t="str">
        <f>$DF$102</f>
        <v/>
      </c>
      <c r="HE28" s="40" t="str">
        <f>$DE$102</f>
        <v/>
      </c>
      <c r="HF28" s="873" t="str">
        <f>$DF$102</f>
        <v/>
      </c>
      <c r="HG28" s="49" t="str">
        <f>$DK$102</f>
        <v/>
      </c>
      <c r="HH28" s="41" t="str">
        <f>$DL$102</f>
        <v/>
      </c>
      <c r="HI28" s="40" t="str">
        <f>$DK$102</f>
        <v/>
      </c>
      <c r="HJ28" s="41" t="str">
        <f>$DL$102</f>
        <v/>
      </c>
      <c r="HK28" s="40" t="str">
        <f>$DK$102</f>
        <v/>
      </c>
      <c r="HL28" s="873" t="str">
        <f>$DL$102</f>
        <v/>
      </c>
      <c r="HM28" s="925"/>
      <c r="HN28" s="918"/>
      <c r="HO28" s="916"/>
      <c r="HP28" s="918"/>
      <c r="HQ28" s="916"/>
      <c r="HR28" s="926"/>
    </row>
    <row r="29" spans="1:226" ht="15.75" thickBot="1" x14ac:dyDescent="0.3">
      <c r="A29" s="18" t="str">
        <f>'7a Health full-time'!A29</f>
        <v>Midwifery (B)</v>
      </c>
      <c r="B29" t="s">
        <v>19</v>
      </c>
      <c r="C29" s="18" t="str">
        <f>'7a Health full-time'!C29</f>
        <v>PGT (UG fee)</v>
      </c>
      <c r="D29" t="str">
        <f t="shared" si="4"/>
        <v>Midwifery (B), Long, PGT (UG fee)</v>
      </c>
      <c r="E29" t="str">
        <f t="shared" si="5"/>
        <v xml:space="preserve">Column 1, Starters in 2016-17, OfS-fundable, Midwifery (B), Long, PGT (UG fee); </v>
      </c>
      <c r="F29" t="str">
        <f t="shared" si="5"/>
        <v xml:space="preserve">Column 1, Starters in 2016-17, Non-fundable, Midwifery (B), Long, PGT (UG fee); </v>
      </c>
      <c r="G29" t="str">
        <f t="shared" si="5"/>
        <v xml:space="preserve">Column 1, Starters in 2017-18, OfS-fundable, Midwifery (B), Long, PGT (UG fee); </v>
      </c>
      <c r="H29" t="str">
        <f t="shared" si="5"/>
        <v xml:space="preserve">Column 1, Starters in 2017-18, Non-fundable, Midwifery (B), Long, PGT (UG fee); </v>
      </c>
      <c r="I29" t="str">
        <f t="shared" si="5"/>
        <v xml:space="preserve">Column 1, Starters in 2018-19, OfS-fundable, Midwifery (B), Long, PGT (UG fee); </v>
      </c>
      <c r="J29" t="str">
        <f t="shared" si="5"/>
        <v xml:space="preserve">Column 1, Starters in 2018-19, Non-fundable, Midwifery (B), Long, PGT (UG fee); </v>
      </c>
      <c r="K29" t="str">
        <f t="shared" si="5"/>
        <v xml:space="preserve">Column 2, Starters in 2016-17, OfS-fundable, Midwifery (B), Long, PGT (UG fee); </v>
      </c>
      <c r="L29" t="str">
        <f t="shared" si="5"/>
        <v xml:space="preserve">Column 2, Starters in 2016-17, Non-fundable, Midwifery (B), Long, PGT (UG fee); </v>
      </c>
      <c r="M29" t="str">
        <f t="shared" si="5"/>
        <v xml:space="preserve">Column 2, Starters in 2017-18, OfS-fundable, Midwifery (B), Long, PGT (UG fee); </v>
      </c>
      <c r="N29" t="str">
        <f t="shared" si="5"/>
        <v xml:space="preserve">Column 2, Starters in 2017-18, Non-fundable, Midwifery (B), Long, PGT (UG fee); </v>
      </c>
      <c r="O29" t="str">
        <f t="shared" si="5"/>
        <v xml:space="preserve">Column 2, Starters in 2018-19, OfS-fundable, Midwifery (B), Long, PGT (UG fee); </v>
      </c>
      <c r="P29" t="str">
        <f t="shared" si="5"/>
        <v xml:space="preserve">Column 2, Starters in 2018-19, Non-fundable, Midwifery (B), Long, PGT (UG fee); </v>
      </c>
      <c r="Q29" t="str">
        <f t="shared" si="5"/>
        <v xml:space="preserve">Column 3, Starters in 2016-17, OfS-fundable, Midwifery (B), Long, PGT (UG fee); </v>
      </c>
      <c r="R29" t="str">
        <f t="shared" si="5"/>
        <v xml:space="preserve">Column 3, Starters in 2016-17, Non-fundable, Midwifery (B), Long, PGT (UG fee); </v>
      </c>
      <c r="S29" t="str">
        <f t="shared" si="5"/>
        <v xml:space="preserve">Column 3, Starters in 2017-18, OfS-fundable, Midwifery (B), Long, PGT (UG fee); </v>
      </c>
      <c r="T29" t="str">
        <f t="shared" si="5"/>
        <v xml:space="preserve">Column 3, Starters in 2017-18, Non-fundable, Midwifery (B), Long, PGT (UG fee); </v>
      </c>
      <c r="U29" t="str">
        <f t="shared" si="7"/>
        <v xml:space="preserve">Column 3, Starters in 2018-19, OfS-fundable, Midwifery (B), Long, PGT (UG fee); </v>
      </c>
      <c r="V29" t="str">
        <f t="shared" si="7"/>
        <v xml:space="preserve">Column 3, Starters in 2018-19, Non-fundable, Midwifery (B), Long, PGT (UG fee); </v>
      </c>
      <c r="W29" t="str">
        <f t="shared" si="7"/>
        <v xml:space="preserve">Column 4, Starters in 2016-17, OfS-fundable, Midwifery (B), Long, PGT (UG fee); </v>
      </c>
      <c r="X29" t="str">
        <f t="shared" si="7"/>
        <v xml:space="preserve">Column 4, Starters in 2016-17, Non-fundable, Midwifery (B), Long, PGT (UG fee); </v>
      </c>
      <c r="Y29" t="str">
        <f t="shared" si="7"/>
        <v xml:space="preserve">Column 4, Starters in 2017-18, OfS-fundable, Midwifery (B), Long, PGT (UG fee); </v>
      </c>
      <c r="Z29" t="str">
        <f t="shared" si="7"/>
        <v xml:space="preserve">Column 4, Starters in 2017-18, Non-fundable, Midwifery (B), Long, PGT (UG fee); </v>
      </c>
      <c r="AA29" t="str">
        <f t="shared" si="7"/>
        <v xml:space="preserve">Column 4, Starters in 2018-19, OfS-fundable, Midwifery (B), Long, PGT (UG fee); </v>
      </c>
      <c r="AB29" t="str">
        <f t="shared" si="7"/>
        <v xml:space="preserve">Column 4, Starters in 2018-19, Non-fundable, Midwifery (B), Long, PGT (UG fee); </v>
      </c>
      <c r="AC29" t="str">
        <f t="shared" si="7"/>
        <v xml:space="preserve">Column 4a, Starters in 2016-17, OfS-fundable, Midwifery (B), Long, PGT (UG fee); </v>
      </c>
      <c r="AD29" t="str">
        <f t="shared" si="7"/>
        <v xml:space="preserve">Column 4a, Starters in 2016-17, Non-fundable, Midwifery (B), Long, PGT (UG fee); </v>
      </c>
      <c r="AE29" t="str">
        <f t="shared" si="7"/>
        <v xml:space="preserve">Column 4a, Starters in 2017-18, OfS-fundable, Midwifery (B), Long, PGT (UG fee); </v>
      </c>
      <c r="AF29" t="str">
        <f t="shared" si="7"/>
        <v xml:space="preserve">Column 4a, Starters in 2017-18, Non-fundable, Midwifery (B), Long, PGT (UG fee); </v>
      </c>
      <c r="AG29" t="str">
        <f t="shared" si="7"/>
        <v xml:space="preserve">Column 4a, Starters in 2018-19, OfS-fundable, Midwifery (B), Long, PGT (UG fee); </v>
      </c>
      <c r="AH29" t="str">
        <f t="shared" si="7"/>
        <v xml:space="preserve">Column 4a, Starters in 2018-19, Non-fundable, Midwifery (B), Long, PGT (UG fee); </v>
      </c>
      <c r="AR29" s="726" t="str">
        <f>IF(AND($AR$3=1,'7a Health full-time'!P29&gt;0),Q29,"")</f>
        <v/>
      </c>
      <c r="AS29" s="727" t="str">
        <f>IF(AND($AR$3=1,'7a Health full-time'!Q29&gt;0),R29,"")</f>
        <v/>
      </c>
      <c r="AT29" s="727" t="str">
        <f>IF(AND($AR$3=1,'7a Health full-time'!R29&gt;0),S29,"")</f>
        <v/>
      </c>
      <c r="AU29" s="727" t="str">
        <f>IF(AND($AR$3=1,'7a Health full-time'!S29&gt;0),T29,"")</f>
        <v/>
      </c>
      <c r="AV29" s="727" t="str">
        <f>IF(AND($AR$3=1,'7a Health full-time'!T29&gt;0),U29,"")</f>
        <v/>
      </c>
      <c r="AW29" s="846" t="str">
        <f>IF(AND($AR$3=1,'7a Health full-time'!U29&gt;0),V29,"")</f>
        <v/>
      </c>
      <c r="AY29" s="726" t="str">
        <f>IF(AND($AY$3=1,'7a Health full-time'!D29&lt;0),E29,"")</f>
        <v/>
      </c>
      <c r="AZ29" s="727" t="str">
        <f>IF(AND($AY$3=1,'7a Health full-time'!E29&lt;0),F29,"")</f>
        <v/>
      </c>
      <c r="BA29" s="727" t="str">
        <f>IF(AND($AY$3=1,'7a Health full-time'!F29&lt;0),G29,"")</f>
        <v/>
      </c>
      <c r="BB29" s="727" t="str">
        <f>IF(AND($AY$3=1,'7a Health full-time'!G29&lt;0),H29,"")</f>
        <v/>
      </c>
      <c r="BC29" s="727" t="str">
        <f>IF(AND($AY$3=1,'7a Health full-time'!H29&lt;0),I29,"")</f>
        <v/>
      </c>
      <c r="BD29" s="846" t="str">
        <f>IF(AND($AY$3=1,'7a Health full-time'!I29&lt;0),J29,"")</f>
        <v/>
      </c>
      <c r="BE29" s="726" t="str">
        <f>IF(AND($AY$3=1,'7a Health full-time'!J29&lt;0),K29,"")</f>
        <v/>
      </c>
      <c r="BF29" s="727" t="str">
        <f>IF(AND($AY$3=1,'7a Health full-time'!K29&lt;0),L29,"")</f>
        <v/>
      </c>
      <c r="BG29" s="727" t="str">
        <f>IF(AND($AY$3=1,'7a Health full-time'!L29&lt;0),M29,"")</f>
        <v/>
      </c>
      <c r="BH29" s="727" t="str">
        <f>IF(AND($AY$3=1,'7a Health full-time'!M29&lt;0),N29,"")</f>
        <v/>
      </c>
      <c r="BI29" s="727" t="str">
        <f>IF(AND($AY$3=1,'7a Health full-time'!N29&lt;0),O29,"")</f>
        <v/>
      </c>
      <c r="BJ29" s="846" t="str">
        <f>IF(AND($AY$3=1,'7a Health full-time'!O29&lt;0),P29,"")</f>
        <v/>
      </c>
      <c r="BK29" s="726" t="str">
        <f>IF(AND($AY$3=1,'7a Health full-time'!V29&lt;0),W29,"")</f>
        <v/>
      </c>
      <c r="BL29" s="727" t="str">
        <f>IF(AND($AY$3=1,'7a Health full-time'!W29&lt;0),X29,"")</f>
        <v/>
      </c>
      <c r="BM29" s="727" t="str">
        <f>IF(AND($AY$3=1,'7a Health full-time'!X29&lt;0),Y29,"")</f>
        <v/>
      </c>
      <c r="BN29" s="727" t="str">
        <f>IF(AND($AY$3=1,'7a Health full-time'!Y29&lt;0),Z29,"")</f>
        <v/>
      </c>
      <c r="BO29" s="727" t="str">
        <f>IF(AND($AY$3=1,'7a Health full-time'!Z29&lt;0),AA29,"")</f>
        <v/>
      </c>
      <c r="BP29" s="846" t="str">
        <f>IF(AND($AY$3=1,'7a Health full-time'!AA29&lt;0),AB29,"")</f>
        <v/>
      </c>
      <c r="BQ29" s="910"/>
      <c r="BR29" s="919"/>
      <c r="BS29" s="919"/>
      <c r="BT29" s="919"/>
      <c r="BU29" s="919"/>
      <c r="BV29" s="911"/>
      <c r="BX29" s="844" t="str">
        <f>IF(AND($BX$3=1,TRUNC('7a Health full-time'!D29)&lt;&gt;'7a Health full-time'!D29),E29,"")</f>
        <v/>
      </c>
      <c r="BY29" s="843" t="str">
        <f>IF(AND($BX$3=1,TRUNC('7a Health full-time'!E29)&lt;&gt;'7a Health full-time'!E29),F29,"")</f>
        <v/>
      </c>
      <c r="BZ29" s="843" t="str">
        <f>IF(AND($BX$3=1,TRUNC('7a Health full-time'!F29)&lt;&gt;'7a Health full-time'!F29),G29,"")</f>
        <v/>
      </c>
      <c r="CA29" s="843" t="str">
        <f>IF(AND($BX$3=1,TRUNC('7a Health full-time'!G29)&lt;&gt;'7a Health full-time'!G29),H29,"")</f>
        <v/>
      </c>
      <c r="CB29" s="843" t="str">
        <f>IF(AND($BX$3=1,TRUNC('7a Health full-time'!H29)&lt;&gt;'7a Health full-time'!H29),I29,"")</f>
        <v/>
      </c>
      <c r="CC29" s="845" t="str">
        <f>IF(AND($BX$3=1,TRUNC('7a Health full-time'!I29)&lt;&gt;'7a Health full-time'!I29),J29,"")</f>
        <v/>
      </c>
      <c r="CD29" s="844" t="str">
        <f>IF(AND($BX$3=1,TRUNC('7a Health full-time'!J29)&lt;&gt;'7a Health full-time'!J29),K29,"")</f>
        <v/>
      </c>
      <c r="CE29" s="843" t="str">
        <f>IF(AND($BX$3=1,TRUNC('7a Health full-time'!K29)&lt;&gt;'7a Health full-time'!K29),L29,"")</f>
        <v/>
      </c>
      <c r="CF29" s="843" t="str">
        <f>IF(AND($BX$3=1,TRUNC('7a Health full-time'!L29)&lt;&gt;'7a Health full-time'!L29),M29,"")</f>
        <v/>
      </c>
      <c r="CG29" s="843" t="str">
        <f>IF(AND($BX$3=1,TRUNC('7a Health full-time'!M29)&lt;&gt;'7a Health full-time'!M29),N29,"")</f>
        <v/>
      </c>
      <c r="CH29" s="843" t="str">
        <f>IF(AND($BX$3=1,TRUNC('7a Health full-time'!N29)&lt;&gt;'7a Health full-time'!N29),O29,"")</f>
        <v/>
      </c>
      <c r="CI29" s="845" t="str">
        <f>IF(AND($BX$3=1,TRUNC('7a Health full-time'!O29)&lt;&gt;'7a Health full-time'!O29),P29,"")</f>
        <v/>
      </c>
      <c r="CJ29" s="844" t="str">
        <f>IF(AND($BX$3=1,TRUNC('7a Health full-time'!P29)&lt;&gt;'7a Health full-time'!P29),Q29,"")</f>
        <v/>
      </c>
      <c r="CK29" s="843" t="str">
        <f>IF(AND($BX$3=1,TRUNC('7a Health full-time'!Q29)&lt;&gt;'7a Health full-time'!Q29),R29,"")</f>
        <v/>
      </c>
      <c r="CL29" s="843" t="str">
        <f>IF(AND($BX$3=1,TRUNC('7a Health full-time'!R29)&lt;&gt;'7a Health full-time'!R29),S29,"")</f>
        <v/>
      </c>
      <c r="CM29" s="843" t="str">
        <f>IF(AND($BX$3=1,TRUNC('7a Health full-time'!S29)&lt;&gt;'7a Health full-time'!S29),T29,"")</f>
        <v/>
      </c>
      <c r="CN29" s="843" t="str">
        <f>IF(AND($BX$3=1,TRUNC('7a Health full-time'!T29)&lt;&gt;'7a Health full-time'!T29),U29,"")</f>
        <v/>
      </c>
      <c r="CO29" s="845" t="str">
        <f>IF(AND($BX$3=1,TRUNC('7a Health full-time'!U29)&lt;&gt;'7a Health full-time'!U29),V29,"")</f>
        <v/>
      </c>
      <c r="DV29" s="726" t="str">
        <f>IF(AND($DV$3=1,ROUND('7a Health full-time'!AB29,2)&lt;&gt;'7a Health full-time'!AB29),AC29,"")</f>
        <v/>
      </c>
      <c r="DW29" s="727" t="str">
        <f>IF(AND($DV$3=1,ROUND('7a Health full-time'!AC29,2)&lt;&gt;'7a Health full-time'!AC29),AD29,"")</f>
        <v/>
      </c>
      <c r="DX29" s="727" t="str">
        <f>IF(AND($DV$3=1,ROUND('7a Health full-time'!AD29,2)&lt;&gt;'7a Health full-time'!AD29),AE29,"")</f>
        <v/>
      </c>
      <c r="DY29" s="727" t="str">
        <f>IF(AND($DV$3=1,ROUND('7a Health full-time'!AE29,2)&lt;&gt;'7a Health full-time'!AE29),AF29,"")</f>
        <v/>
      </c>
      <c r="DZ29" s="727" t="str">
        <f>IF(AND($DV$3=1,ROUND('7a Health full-time'!AF29,2)&lt;&gt;'7a Health full-time'!AF29),AG29,"")</f>
        <v/>
      </c>
      <c r="EA29" s="846" t="str">
        <f>IF(AND($DV$3=1,ROUND('7a Health full-time'!AG29,2)&lt;&gt;'7a Health full-time'!AG29),AH29,"")</f>
        <v/>
      </c>
      <c r="EC29" s="726" t="str">
        <f>IF(AND($EC$3=1,'7a Health full-time'!AB29&gt;'7a Health full-time'!V29),AC29,"")</f>
        <v/>
      </c>
      <c r="ED29" s="727" t="str">
        <f>IF(AND($EC$3=1,'7a Health full-time'!AC29&gt;'7a Health full-time'!W29),AD29,"")</f>
        <v/>
      </c>
      <c r="EE29" s="727" t="str">
        <f>IF(AND($EC$3=1,'7a Health full-time'!AD29&gt;'7a Health full-time'!X29),AE29,"")</f>
        <v/>
      </c>
      <c r="EF29" s="727" t="str">
        <f>IF(AND($EC$3=1,'7a Health full-time'!AE29&gt;'7a Health full-time'!Y29),AF29,"")</f>
        <v/>
      </c>
      <c r="EG29" s="727" t="str">
        <f>IF(AND($EC$3=1,'7a Health full-time'!AF29&gt;'7a Health full-time'!Z29),AG29,"")</f>
        <v/>
      </c>
      <c r="EH29" s="846" t="str">
        <f>IF(AND($EC$3=1,'7a Health full-time'!AG29&gt;'7a Health full-time'!AA29),AH29,"")</f>
        <v/>
      </c>
      <c r="EJ29" s="726" t="str">
        <f>IF(AND($EJ$3=1,'7a Health full-time'!V29&lt;&gt;0),IF(('7a Health full-time'!AB29/'7a Health full-time'!V29)&lt;0.03,AC29,""),"")</f>
        <v/>
      </c>
      <c r="EK29" s="727" t="str">
        <f>IF(AND($EJ$3=1,'7a Health full-time'!W29&lt;&gt;0),IF(('7a Health full-time'!AC29/'7a Health full-time'!W29)&lt;0.03,AD29,""),"")</f>
        <v/>
      </c>
      <c r="EL29" s="727" t="str">
        <f>IF(AND($EJ$3=1,'7a Health full-time'!X29&lt;&gt;0),IF(('7a Health full-time'!AD29/'7a Health full-time'!X29)&lt;0.03,AE29,""),"")</f>
        <v/>
      </c>
      <c r="EM29" s="727" t="str">
        <f>IF(AND($EJ$3=1,'7a Health full-time'!Y29&lt;&gt;0),IF(('7a Health full-time'!AE29/'7a Health full-time'!Y29)&lt;0.03,AF29,""),"")</f>
        <v/>
      </c>
      <c r="EN29" s="727" t="str">
        <f>IF(AND($EJ$3=1,'7a Health full-time'!Z29&lt;&gt;0),IF(('7a Health full-time'!AF29/'7a Health full-time'!Z29)&lt;0.03,AG29,""),"")</f>
        <v/>
      </c>
      <c r="EO29" s="846" t="str">
        <f>IF(AND($EJ$3=1,'7a Health full-time'!AA29&lt;&gt;0),IF(('7a Health full-time'!AG29/'7a Health full-time'!AA29)&lt;0.03,AH29,""),"")</f>
        <v/>
      </c>
      <c r="EQ29" s="726" t="str">
        <f>IF(AND($EQ$3=1,'7a Health full-time'!P29=0,SUM('7a Health full-time'!D29,'7a Health full-time'!J29)&gt;$ET$13),Q29,"")</f>
        <v/>
      </c>
      <c r="ER29" s="727" t="str">
        <f>IF(AND($EQ$3=1,'7a Health full-time'!Q29=0,SUM('7a Health full-time'!E29,'7a Health full-time'!K29)&gt;$ET$13),R29,"")</f>
        <v/>
      </c>
      <c r="ES29" s="727" t="str">
        <f>IF(AND($EQ$3=1,'7a Health full-time'!R29=0,SUM('7a Health full-time'!F29,'7a Health full-time'!L29)&gt;$ET$13),S29,"")</f>
        <v/>
      </c>
      <c r="ET29" s="727" t="str">
        <f>IF(AND($EQ$3=1,'7a Health full-time'!S29=0,SUM('7a Health full-time'!G29,'7a Health full-time'!M29)&gt;$ET$13),T29,"")</f>
        <v/>
      </c>
      <c r="EU29" s="727" t="str">
        <f>IF(AND($EQ$3=1,'7a Health full-time'!T29=0,SUM('7a Health full-time'!H29,'7a Health full-time'!N29)&gt;$ET$13),U29,"")</f>
        <v/>
      </c>
      <c r="EV29" s="846" t="str">
        <f>IF(AND($EQ$3=1,'7a Health full-time'!U29=0,SUM('7a Health full-time'!I29,'7a Health full-time'!O29)&gt;$ET$13),V29,"")</f>
        <v/>
      </c>
      <c r="EX29" s="726" t="str">
        <f>IF(AND($EX$3=1,SUM('7a Health full-time'!D29,'7a Health full-time'!J29)&gt;0,ABS('7a Health full-time'!P29)=SUM('7a Health full-time'!D29,'7a Health full-time'!J29)),Q29,"")</f>
        <v/>
      </c>
      <c r="EY29" s="727" t="str">
        <f>IF(AND($EX$3=1,SUM('7a Health full-time'!E29,'7a Health full-time'!K29)&gt;0,ABS('7a Health full-time'!Q29)=SUM('7a Health full-time'!E29,'7a Health full-time'!K29)),R29,"")</f>
        <v/>
      </c>
      <c r="EZ29" s="727" t="str">
        <f>IF(AND($EX$3=1,SUM('7a Health full-time'!F29,'7a Health full-time'!L29)&gt;0,ABS('7a Health full-time'!R29)=SUM('7a Health full-time'!F29,'7a Health full-time'!L29)),S29,"")</f>
        <v/>
      </c>
      <c r="FA29" s="727" t="str">
        <f>IF(AND($EX$3=1,SUM('7a Health full-time'!G29,'7a Health full-time'!M29)&gt;0,ABS('7a Health full-time'!S29)=SUM('7a Health full-time'!G29,'7a Health full-time'!M29)),T29,"")</f>
        <v/>
      </c>
      <c r="FB29" s="727" t="str">
        <f>IF(AND($EX$3=1,SUM('7a Health full-time'!H29,'7a Health full-time'!N29)&gt;0,ABS('7a Health full-time'!T29)=SUM('7a Health full-time'!H29,'7a Health full-time'!N29)),U29,"")</f>
        <v/>
      </c>
      <c r="FC29" s="846" t="str">
        <f>IF(AND($EX$3=1,SUM('7a Health full-time'!I29,'7a Health full-time'!O29)&gt;0,ABS('7a Health full-time'!U29)=SUM('7a Health full-time'!I29,'7a Health full-time'!O29)),V29,"")</f>
        <v/>
      </c>
      <c r="FR29" s="726" t="str">
        <f>IF(AND($FR$3=1,'7a Health full-time'!V29&lt;&gt;0),IF(('7a Health full-time'!AB29/'7a Health full-time'!V29)&lt;0.25,AC29,""),"")</f>
        <v/>
      </c>
      <c r="FS29" s="727" t="str">
        <f>IF(AND($FR$3=1,'7a Health full-time'!W29&lt;&gt;0),IF(('7a Health full-time'!AC29/'7a Health full-time'!W29)&lt;0.25,AD29,""),"")</f>
        <v/>
      </c>
      <c r="FT29" s="727" t="str">
        <f>IF(AND($FR$3=1,'7a Health full-time'!X29&lt;&gt;0),IF(('7a Health full-time'!AD29/'7a Health full-time'!X29)&lt;0.25,AE29,""),"")</f>
        <v/>
      </c>
      <c r="FU29" s="727" t="str">
        <f>IF(AND($FR$3=1,'7a Health full-time'!Y29&lt;&gt;0),IF(('7a Health full-time'!AE29/'7a Health full-time'!Y29)&lt;0.25,AF29,""),"")</f>
        <v/>
      </c>
      <c r="FV29" s="727" t="str">
        <f>IF(AND($FR$3=1,'7a Health full-time'!Z29&lt;&gt;0),IF(('7a Health full-time'!AF29/'7a Health full-time'!Z29)&lt;0.25,AG29,""),"")</f>
        <v/>
      </c>
      <c r="FW29" s="846" t="str">
        <f>IF(AND($FR$3=1,'7a Health full-time'!AA29&lt;&gt;0),IF(('7a Health full-time'!AG29/'7a Health full-time'!AA29)&lt;0.25,AH29,""),"")</f>
        <v/>
      </c>
      <c r="FY29" s="726" t="str">
        <f>IF(AND($FY$3=1,'7a Health full-time'!D29&gt;0),E29,"")</f>
        <v/>
      </c>
      <c r="FZ29" s="727" t="str">
        <f>IF(AND($FY$3=1,'7a Health full-time'!E29&gt;0),F29,"")</f>
        <v/>
      </c>
      <c r="GA29" s="727" t="str">
        <f>IF(AND($FY$3=1,'7a Health full-time'!F29&gt;0),G29,"")</f>
        <v/>
      </c>
      <c r="GB29" s="727" t="str">
        <f>IF(AND($FY$3=1,'7a Health full-time'!G29&gt;0),H29,"")</f>
        <v/>
      </c>
      <c r="GC29" s="727" t="str">
        <f>IF(AND($FY$3=1,'7a Health full-time'!H29&gt;0),I29,"")</f>
        <v/>
      </c>
      <c r="GD29" s="846" t="str">
        <f>IF(AND($FY$3=1,'7a Health full-time'!I29&gt;0),J29,"")</f>
        <v/>
      </c>
      <c r="GE29" s="727" t="str">
        <f>IF(AND($FY$3=1,'7a Health full-time'!J29&gt;0),K29,"")</f>
        <v/>
      </c>
      <c r="GF29" s="727" t="str">
        <f>IF(AND($FY$3=1,'7a Health full-time'!K29&gt;0),L29,"")</f>
        <v/>
      </c>
      <c r="GG29" s="727" t="str">
        <f>IF(AND($FY$3=1,'7a Health full-time'!L29&gt;0),M29,"")</f>
        <v/>
      </c>
      <c r="GH29" s="727" t="str">
        <f>IF(AND($FY$3=1,'7a Health full-time'!M29&gt;0),N29,"")</f>
        <v/>
      </c>
      <c r="GI29" s="727" t="str">
        <f>IF(AND($FY$3=1,'7a Health full-time'!N29&gt;0),O29,"")</f>
        <v/>
      </c>
      <c r="GJ29" s="846" t="str">
        <f>IF(AND($FY$3=1,'7a Health full-time'!O29&gt;0),P29,"")</f>
        <v/>
      </c>
      <c r="GL29" s="60"/>
      <c r="GM29" s="61" t="s">
        <v>19</v>
      </c>
      <c r="GN29" s="60" t="s">
        <v>314</v>
      </c>
      <c r="GO29" s="876" t="str">
        <f>$CS$103</f>
        <v/>
      </c>
      <c r="GP29" s="877" t="str">
        <f>$CT$103</f>
        <v/>
      </c>
      <c r="GQ29" s="878" t="str">
        <f>$CS$103</f>
        <v/>
      </c>
      <c r="GR29" s="877" t="str">
        <f>$CT$103</f>
        <v/>
      </c>
      <c r="GS29" s="878" t="str">
        <f>$CS$103</f>
        <v/>
      </c>
      <c r="GT29" s="879" t="str">
        <f>$CT$103</f>
        <v/>
      </c>
      <c r="GU29" s="876" t="str">
        <f>$CY$103</f>
        <v/>
      </c>
      <c r="GV29" s="877" t="str">
        <f>$CZ$103</f>
        <v/>
      </c>
      <c r="GW29" s="878" t="str">
        <f>$CY$103</f>
        <v/>
      </c>
      <c r="GX29" s="877" t="str">
        <f>$CZ$103</f>
        <v/>
      </c>
      <c r="GY29" s="878" t="str">
        <f>$CY$103</f>
        <v/>
      </c>
      <c r="GZ29" s="879" t="str">
        <f>$CZ$103</f>
        <v/>
      </c>
      <c r="HA29" s="876" t="str">
        <f>$DE$103</f>
        <v/>
      </c>
      <c r="HB29" s="877" t="str">
        <f>$DF$103</f>
        <v/>
      </c>
      <c r="HC29" s="878" t="str">
        <f>$DE$103</f>
        <v/>
      </c>
      <c r="HD29" s="877" t="str">
        <f>$DF$103</f>
        <v/>
      </c>
      <c r="HE29" s="878" t="str">
        <f>$DE$103</f>
        <v/>
      </c>
      <c r="HF29" s="879" t="str">
        <f>$DF$103</f>
        <v/>
      </c>
      <c r="HG29" s="876" t="str">
        <f>$DK$103</f>
        <v/>
      </c>
      <c r="HH29" s="877" t="str">
        <f>$DL$103</f>
        <v/>
      </c>
      <c r="HI29" s="878" t="str">
        <f>$DK$103</f>
        <v/>
      </c>
      <c r="HJ29" s="877" t="str">
        <f>$DL$103</f>
        <v/>
      </c>
      <c r="HK29" s="878" t="str">
        <f>$DK$103</f>
        <v/>
      </c>
      <c r="HL29" s="879" t="str">
        <f>$DL$103</f>
        <v/>
      </c>
      <c r="HM29" s="931"/>
      <c r="HN29" s="932"/>
      <c r="HO29" s="933"/>
      <c r="HP29" s="932"/>
      <c r="HQ29" s="933"/>
      <c r="HR29" s="934"/>
    </row>
    <row r="30" spans="1:226" ht="15.75" thickTop="1" x14ac:dyDescent="0.25">
      <c r="A30" s="18" t="str">
        <f>'7a Health full-time'!A30</f>
        <v>Nursing - adult (C1)</v>
      </c>
      <c r="B30" t="s">
        <v>13</v>
      </c>
      <c r="C30" s="18" t="str">
        <f>'7a Health full-time'!C30</f>
        <v>UG</v>
      </c>
      <c r="D30" t="str">
        <f t="shared" si="4"/>
        <v>Nursing - adult (C1), Standard, UG</v>
      </c>
      <c r="E30" t="str">
        <f t="shared" si="5"/>
        <v xml:space="preserve">Column 1, Starters in 2016-17, OfS-fundable, Nursing - adult (C1), Standard, UG; </v>
      </c>
      <c r="F30" t="str">
        <f t="shared" si="5"/>
        <v xml:space="preserve">Column 1, Starters in 2016-17, Non-fundable, Nursing - adult (C1), Standard, UG; </v>
      </c>
      <c r="G30" t="str">
        <f t="shared" si="5"/>
        <v xml:space="preserve">Column 1, Starters in 2017-18, OfS-fundable, Nursing - adult (C1), Standard, UG; </v>
      </c>
      <c r="H30" t="str">
        <f t="shared" si="5"/>
        <v xml:space="preserve">Column 1, Starters in 2017-18, Non-fundable, Nursing - adult (C1), Standard, UG; </v>
      </c>
      <c r="I30" t="str">
        <f t="shared" si="5"/>
        <v xml:space="preserve">Column 1, Starters in 2018-19, OfS-fundable, Nursing - adult (C1), Standard, UG; </v>
      </c>
      <c r="J30" t="str">
        <f t="shared" si="5"/>
        <v xml:space="preserve">Column 1, Starters in 2018-19, Non-fundable, Nursing - adult (C1), Standard, UG; </v>
      </c>
      <c r="K30" t="str">
        <f t="shared" si="5"/>
        <v xml:space="preserve">Column 2, Starters in 2016-17, OfS-fundable, Nursing - adult (C1), Standard, UG; </v>
      </c>
      <c r="L30" t="str">
        <f t="shared" si="5"/>
        <v xml:space="preserve">Column 2, Starters in 2016-17, Non-fundable, Nursing - adult (C1), Standard, UG; </v>
      </c>
      <c r="M30" t="str">
        <f t="shared" si="5"/>
        <v xml:space="preserve">Column 2, Starters in 2017-18, OfS-fundable, Nursing - adult (C1), Standard, UG; </v>
      </c>
      <c r="N30" t="str">
        <f t="shared" si="5"/>
        <v xml:space="preserve">Column 2, Starters in 2017-18, Non-fundable, Nursing - adult (C1), Standard, UG; </v>
      </c>
      <c r="O30" t="str">
        <f t="shared" si="5"/>
        <v xml:space="preserve">Column 2, Starters in 2018-19, OfS-fundable, Nursing - adult (C1), Standard, UG; </v>
      </c>
      <c r="P30" t="str">
        <f t="shared" si="5"/>
        <v xml:space="preserve">Column 2, Starters in 2018-19, Non-fundable, Nursing - adult (C1), Standard, UG; </v>
      </c>
      <c r="Q30" t="str">
        <f t="shared" si="5"/>
        <v xml:space="preserve">Column 3, Starters in 2016-17, OfS-fundable, Nursing - adult (C1), Standard, UG; </v>
      </c>
      <c r="R30" t="str">
        <f t="shared" si="5"/>
        <v xml:space="preserve">Column 3, Starters in 2016-17, Non-fundable, Nursing - adult (C1), Standard, UG; </v>
      </c>
      <c r="S30" t="str">
        <f t="shared" si="5"/>
        <v xml:space="preserve">Column 3, Starters in 2017-18, OfS-fundable, Nursing - adult (C1), Standard, UG; </v>
      </c>
      <c r="T30" t="str">
        <f t="shared" si="5"/>
        <v xml:space="preserve">Column 3, Starters in 2017-18, Non-fundable, Nursing - adult (C1), Standard, UG; </v>
      </c>
      <c r="U30" t="str">
        <f t="shared" si="7"/>
        <v xml:space="preserve">Column 3, Starters in 2018-19, OfS-fundable, Nursing - adult (C1), Standard, UG; </v>
      </c>
      <c r="V30" t="str">
        <f t="shared" si="7"/>
        <v xml:space="preserve">Column 3, Starters in 2018-19, Non-fundable, Nursing - adult (C1), Standard, UG; </v>
      </c>
      <c r="W30" t="str">
        <f t="shared" si="7"/>
        <v xml:space="preserve">Column 4, Starters in 2016-17, OfS-fundable, Nursing - adult (C1), Standard, UG; </v>
      </c>
      <c r="X30" t="str">
        <f t="shared" si="7"/>
        <v xml:space="preserve">Column 4, Starters in 2016-17, Non-fundable, Nursing - adult (C1), Standard, UG; </v>
      </c>
      <c r="Y30" t="str">
        <f t="shared" si="7"/>
        <v xml:space="preserve">Column 4, Starters in 2017-18, OfS-fundable, Nursing - adult (C1), Standard, UG; </v>
      </c>
      <c r="Z30" t="str">
        <f t="shared" si="7"/>
        <v xml:space="preserve">Column 4, Starters in 2017-18, Non-fundable, Nursing - adult (C1), Standard, UG; </v>
      </c>
      <c r="AA30" t="str">
        <f t="shared" si="7"/>
        <v xml:space="preserve">Column 4, Starters in 2018-19, OfS-fundable, Nursing - adult (C1), Standard, UG; </v>
      </c>
      <c r="AB30" t="str">
        <f t="shared" si="7"/>
        <v xml:space="preserve">Column 4, Starters in 2018-19, Non-fundable, Nursing - adult (C1), Standard, UG; </v>
      </c>
      <c r="AC30" t="str">
        <f t="shared" si="7"/>
        <v xml:space="preserve">Column 4a, Starters in 2016-17, OfS-fundable, Nursing - adult (C1), Standard, UG; </v>
      </c>
      <c r="AD30" t="str">
        <f t="shared" si="7"/>
        <v xml:space="preserve">Column 4a, Starters in 2016-17, Non-fundable, Nursing - adult (C1), Standard, UG; </v>
      </c>
      <c r="AE30" t="str">
        <f t="shared" si="7"/>
        <v xml:space="preserve">Column 4a, Starters in 2017-18, OfS-fundable, Nursing - adult (C1), Standard, UG; </v>
      </c>
      <c r="AF30" t="str">
        <f t="shared" si="7"/>
        <v xml:space="preserve">Column 4a, Starters in 2017-18, Non-fundable, Nursing - adult (C1), Standard, UG; </v>
      </c>
      <c r="AG30" t="str">
        <f t="shared" si="7"/>
        <v xml:space="preserve">Column 4a, Starters in 2018-19, OfS-fundable, Nursing - adult (C1), Standard, UG; </v>
      </c>
      <c r="AH30" t="str">
        <f t="shared" si="7"/>
        <v xml:space="preserve">Column 4a, Starters in 2018-19, Non-fundable, Nursing - adult (C1), Standard, UG; </v>
      </c>
      <c r="AR30" s="840" t="str">
        <f>IF(AND($AR$3=1,'7a Health full-time'!P30&gt;0),Q30,"")</f>
        <v/>
      </c>
      <c r="AS30" s="841" t="str">
        <f>IF(AND($AR$3=1,'7a Health full-time'!Q30&gt;0),R30,"")</f>
        <v/>
      </c>
      <c r="AT30" s="841" t="str">
        <f>IF(AND($AR$3=1,'7a Health full-time'!R30&gt;0),S30,"")</f>
        <v/>
      </c>
      <c r="AU30" s="841" t="str">
        <f>IF(AND($AR$3=1,'7a Health full-time'!S30&gt;0),T30,"")</f>
        <v/>
      </c>
      <c r="AV30" s="841" t="str">
        <f>IF(AND($AR$3=1,'7a Health full-time'!T30&gt;0),U30,"")</f>
        <v/>
      </c>
      <c r="AW30" s="842" t="str">
        <f>IF(AND($AR$3=1,'7a Health full-time'!U30&gt;0),V30,"")</f>
        <v/>
      </c>
      <c r="AY30" s="840" t="str">
        <f>IF(AND($AY$3=1,'7a Health full-time'!D30&lt;0),E30,"")</f>
        <v/>
      </c>
      <c r="AZ30" s="841" t="str">
        <f>IF(AND($AY$3=1,'7a Health full-time'!E30&lt;0),F30,"")</f>
        <v/>
      </c>
      <c r="BA30" s="841" t="str">
        <f>IF(AND($AY$3=1,'7a Health full-time'!F30&lt;0),G30,"")</f>
        <v/>
      </c>
      <c r="BB30" s="841" t="str">
        <f>IF(AND($AY$3=1,'7a Health full-time'!G30&lt;0),H30,"")</f>
        <v/>
      </c>
      <c r="BC30" s="841" t="str">
        <f>IF(AND($AY$3=1,'7a Health full-time'!H30&lt;0),I30,"")</f>
        <v/>
      </c>
      <c r="BD30" s="842" t="str">
        <f>IF(AND($AY$3=1,'7a Health full-time'!I30&lt;0),J30,"")</f>
        <v/>
      </c>
      <c r="BE30" s="840" t="str">
        <f>IF(AND($AY$3=1,'7a Health full-time'!J30&lt;0),K30,"")</f>
        <v/>
      </c>
      <c r="BF30" s="841" t="str">
        <f>IF(AND($AY$3=1,'7a Health full-time'!K30&lt;0),L30,"")</f>
        <v/>
      </c>
      <c r="BG30" s="841" t="str">
        <f>IF(AND($AY$3=1,'7a Health full-time'!L30&lt;0),M30,"")</f>
        <v/>
      </c>
      <c r="BH30" s="841" t="str">
        <f>IF(AND($AY$3=1,'7a Health full-time'!M30&lt;0),N30,"")</f>
        <v/>
      </c>
      <c r="BI30" s="841" t="str">
        <f>IF(AND($AY$3=1,'7a Health full-time'!N30&lt;0),O30,"")</f>
        <v/>
      </c>
      <c r="BJ30" s="842" t="str">
        <f>IF(AND($AY$3=1,'7a Health full-time'!O30&lt;0),P30,"")</f>
        <v/>
      </c>
      <c r="BK30" s="840" t="str">
        <f>IF(AND($AY$3=1,'7a Health full-time'!V30&lt;0),W30,"")</f>
        <v/>
      </c>
      <c r="BL30" s="841" t="str">
        <f>IF(AND($AY$3=1,'7a Health full-time'!W30&lt;0),X30,"")</f>
        <v/>
      </c>
      <c r="BM30" s="841" t="str">
        <f>IF(AND($AY$3=1,'7a Health full-time'!X30&lt;0),Y30,"")</f>
        <v/>
      </c>
      <c r="BN30" s="841" t="str">
        <f>IF(AND($AY$3=1,'7a Health full-time'!Y30&lt;0),Z30,"")</f>
        <v/>
      </c>
      <c r="BO30" s="841" t="str">
        <f>IF(AND($AY$3=1,'7a Health full-time'!Z30&lt;0),AA30,"")</f>
        <v/>
      </c>
      <c r="BP30" s="842" t="str">
        <f>IF(AND($AY$3=1,'7a Health full-time'!AA30&lt;0),AB30,"")</f>
        <v/>
      </c>
      <c r="BQ30" s="906"/>
      <c r="BR30" s="915"/>
      <c r="BS30" s="915"/>
      <c r="BT30" s="915"/>
      <c r="BU30" s="915"/>
      <c r="BV30" s="907"/>
      <c r="BW30" s="54"/>
      <c r="BX30" s="847" t="str">
        <f>IF(AND($BY$3=1,('7a Health full-time'!D30-INT('7a Health full-time'!D30))&lt;&gt;0.5,('7a Health full-time'!D30-INT('7a Health full-time'!D30))&lt;&gt;0),E30,"")</f>
        <v/>
      </c>
      <c r="BY30" s="848" t="str">
        <f>IF(AND($BY$3=1,('7a Health full-time'!E30-INT('7a Health full-time'!E30))&lt;&gt;0.5,('7a Health full-time'!E30-INT('7a Health full-time'!E30))&lt;&gt;0),F30,"")</f>
        <v/>
      </c>
      <c r="BZ30" s="848" t="str">
        <f>IF(AND($BY$3=1,('7a Health full-time'!F30-INT('7a Health full-time'!F30))&lt;&gt;0.5,('7a Health full-time'!F30-INT('7a Health full-time'!F30))&lt;&gt;0),G30,"")</f>
        <v/>
      </c>
      <c r="CA30" s="848" t="str">
        <f>IF(AND($BY$3=1,('7a Health full-time'!G30-INT('7a Health full-time'!G30))&lt;&gt;0.5,('7a Health full-time'!G30-INT('7a Health full-time'!G30))&lt;&gt;0),H30,"")</f>
        <v/>
      </c>
      <c r="CB30" s="848" t="str">
        <f>IF(AND($BY$3=1,('7a Health full-time'!H30-INT('7a Health full-time'!H30))&lt;&gt;0.5,('7a Health full-time'!H30-INT('7a Health full-time'!H30))&lt;&gt;0),I30,"")</f>
        <v/>
      </c>
      <c r="CC30" s="849" t="str">
        <f>IF(AND($BY$3=1,('7a Health full-time'!I30-INT('7a Health full-time'!I30))&lt;&gt;0.5,('7a Health full-time'!I30-INT('7a Health full-time'!I30))&lt;&gt;0),J30,"")</f>
        <v/>
      </c>
      <c r="CD30" s="847" t="str">
        <f>IF(AND($BY$3=1,('7a Health full-time'!J30-INT('7a Health full-time'!J30))&lt;&gt;0.5,('7a Health full-time'!J30-INT('7a Health full-time'!J30))&lt;&gt;0),K30,"")</f>
        <v/>
      </c>
      <c r="CE30" s="848" t="str">
        <f>IF(AND($BY$3=1,('7a Health full-time'!K30-INT('7a Health full-time'!K30))&lt;&gt;0.5,('7a Health full-time'!K30-INT('7a Health full-time'!K30))&lt;&gt;0),L30,"")</f>
        <v/>
      </c>
      <c r="CF30" s="848" t="str">
        <f>IF(AND($BY$3=1,('7a Health full-time'!L30-INT('7a Health full-time'!L30))&lt;&gt;0.5,('7a Health full-time'!L30-INT('7a Health full-time'!L30))&lt;&gt;0),M30,"")</f>
        <v/>
      </c>
      <c r="CG30" s="848" t="str">
        <f>IF(AND($BY$3=1,('7a Health full-time'!M30-INT('7a Health full-time'!M30))&lt;&gt;0.5,('7a Health full-time'!M30-INT('7a Health full-time'!M30))&lt;&gt;0),N30,"")</f>
        <v/>
      </c>
      <c r="CH30" s="848" t="str">
        <f>IF(AND($BY$3=1,('7a Health full-time'!N30-INT('7a Health full-time'!N30))&lt;&gt;0.5,('7a Health full-time'!N30-INT('7a Health full-time'!N30))&lt;&gt;0),O30,"")</f>
        <v/>
      </c>
      <c r="CI30" s="849" t="str">
        <f>IF(AND($BY$3=1,('7a Health full-time'!O30-INT('7a Health full-time'!O30))&lt;&gt;0.5,('7a Health full-time'!O30-INT('7a Health full-time'!O30))&lt;&gt;0),P30,"")</f>
        <v/>
      </c>
      <c r="CJ30" s="847" t="str">
        <f>IF(AND($BY$3=1,('7a Health full-time'!P30-INT('7a Health full-time'!P30))&lt;&gt;0.5,('7a Health full-time'!P30-INT('7a Health full-time'!P30))&lt;&gt;0),Q30,"")</f>
        <v/>
      </c>
      <c r="CK30" s="848" t="str">
        <f>IF(AND($BY$3=1,('7a Health full-time'!Q30-INT('7a Health full-time'!Q30))&lt;&gt;0.5,('7a Health full-time'!Q30-INT('7a Health full-time'!Q30))&lt;&gt;0),R30,"")</f>
        <v/>
      </c>
      <c r="CL30" s="848" t="str">
        <f>IF(AND($BY$3=1,('7a Health full-time'!R30-INT('7a Health full-time'!R30))&lt;&gt;0.5,('7a Health full-time'!R30-INT('7a Health full-time'!R30))&lt;&gt;0),S30,"")</f>
        <v/>
      </c>
      <c r="CM30" s="848" t="str">
        <f>IF(AND($BY$3=1,('7a Health full-time'!S30-INT('7a Health full-time'!S30))&lt;&gt;0.5,('7a Health full-time'!S30-INT('7a Health full-time'!S30))&lt;&gt;0),T30,"")</f>
        <v/>
      </c>
      <c r="CN30" s="848" t="str">
        <f>IF(AND($BY$3=1,('7a Health full-time'!T30-INT('7a Health full-time'!T30))&lt;&gt;0.5,('7a Health full-time'!T30-INT('7a Health full-time'!T30))&lt;&gt;0),U30,"")</f>
        <v/>
      </c>
      <c r="CO30" s="849" t="str">
        <f>IF(AND($BY$3=1,('7a Health full-time'!U30-INT('7a Health full-time'!U30))&lt;&gt;0.5,('7a Health full-time'!U30-INT('7a Health full-time'!U30))&lt;&gt;0),V30,"")</f>
        <v/>
      </c>
      <c r="DV30" s="840" t="str">
        <f>IF(AND($DV$3=1,ROUND('7a Health full-time'!AB30,2)&lt;&gt;'7a Health full-time'!AB30),AC30,"")</f>
        <v/>
      </c>
      <c r="DW30" s="841" t="str">
        <f>IF(AND($DV$3=1,ROUND('7a Health full-time'!AC30,2)&lt;&gt;'7a Health full-time'!AC30),AD30,"")</f>
        <v/>
      </c>
      <c r="DX30" s="841" t="str">
        <f>IF(AND($DV$3=1,ROUND('7a Health full-time'!AD30,2)&lt;&gt;'7a Health full-time'!AD30),AE30,"")</f>
        <v/>
      </c>
      <c r="DY30" s="841" t="str">
        <f>IF(AND($DV$3=1,ROUND('7a Health full-time'!AE30,2)&lt;&gt;'7a Health full-time'!AE30),AF30,"")</f>
        <v/>
      </c>
      <c r="DZ30" s="841" t="str">
        <f>IF(AND($DV$3=1,ROUND('7a Health full-time'!AF30,2)&lt;&gt;'7a Health full-time'!AF30),AG30,"")</f>
        <v/>
      </c>
      <c r="EA30" s="842" t="str">
        <f>IF(AND($DV$3=1,ROUND('7a Health full-time'!AG30,2)&lt;&gt;'7a Health full-time'!AG30),AH30,"")</f>
        <v/>
      </c>
      <c r="EC30" s="840" t="str">
        <f>IF(AND($EC$3=1,'7a Health full-time'!AB30&gt;'7a Health full-time'!V30),AC30,"")</f>
        <v/>
      </c>
      <c r="ED30" s="841" t="str">
        <f>IF(AND($EC$3=1,'7a Health full-time'!AC30&gt;'7a Health full-time'!W30),AD30,"")</f>
        <v/>
      </c>
      <c r="EE30" s="841" t="str">
        <f>IF(AND($EC$3=1,'7a Health full-time'!AD30&gt;'7a Health full-time'!X30),AE30,"")</f>
        <v/>
      </c>
      <c r="EF30" s="841" t="str">
        <f>IF(AND($EC$3=1,'7a Health full-time'!AE30&gt;'7a Health full-time'!Y30),AF30,"")</f>
        <v/>
      </c>
      <c r="EG30" s="841" t="str">
        <f>IF(AND($EC$3=1,'7a Health full-time'!AF30&gt;'7a Health full-time'!Z30),AG30,"")</f>
        <v/>
      </c>
      <c r="EH30" s="842" t="str">
        <f>IF(AND($EC$3=1,'7a Health full-time'!AG30&gt;'7a Health full-time'!AA30),AH30,"")</f>
        <v/>
      </c>
      <c r="EJ30" s="840" t="str">
        <f>IF(AND($EJ$3=1,'7a Health full-time'!V30&lt;&gt;0),IF(('7a Health full-time'!AB30/'7a Health full-time'!V30)&lt;0.03,AC30,""),"")</f>
        <v/>
      </c>
      <c r="EK30" s="841" t="str">
        <f>IF(AND($EJ$3=1,'7a Health full-time'!W30&lt;&gt;0),IF(('7a Health full-time'!AC30/'7a Health full-time'!W30)&lt;0.03,AD30,""),"")</f>
        <v/>
      </c>
      <c r="EL30" s="841" t="str">
        <f>IF(AND($EJ$3=1,'7a Health full-time'!X30&lt;&gt;0),IF(('7a Health full-time'!AD30/'7a Health full-time'!X30)&lt;0.03,AE30,""),"")</f>
        <v/>
      </c>
      <c r="EM30" s="841" t="str">
        <f>IF(AND($EJ$3=1,'7a Health full-time'!Y30&lt;&gt;0),IF(('7a Health full-time'!AE30/'7a Health full-time'!Y30)&lt;0.03,AF30,""),"")</f>
        <v/>
      </c>
      <c r="EN30" s="841" t="str">
        <f>IF(AND($EJ$3=1,'7a Health full-time'!Z30&lt;&gt;0),IF(('7a Health full-time'!AF30/'7a Health full-time'!Z30)&lt;0.03,AG30,""),"")</f>
        <v/>
      </c>
      <c r="EO30" s="842" t="str">
        <f>IF(AND($EJ$3=1,'7a Health full-time'!AA30&lt;&gt;0),IF(('7a Health full-time'!AG30/'7a Health full-time'!AA30)&lt;0.03,AH30,""),"")</f>
        <v/>
      </c>
      <c r="EQ30" s="840" t="str">
        <f>IF(AND($EQ$3=1,'7a Health full-time'!P30=0,SUM('7a Health full-time'!D30,'7a Health full-time'!J30)&gt;$ET$13),Q30,"")</f>
        <v/>
      </c>
      <c r="ER30" s="841" t="str">
        <f>IF(AND($EQ$3=1,'7a Health full-time'!Q30=0,SUM('7a Health full-time'!E30,'7a Health full-time'!K30)&gt;$ET$13),R30,"")</f>
        <v/>
      </c>
      <c r="ES30" s="841" t="str">
        <f>IF(AND($EQ$3=1,'7a Health full-time'!R30=0,SUM('7a Health full-time'!F30,'7a Health full-time'!L30)&gt;$ET$13),S30,"")</f>
        <v/>
      </c>
      <c r="ET30" s="841" t="str">
        <f>IF(AND($EQ$3=1,'7a Health full-time'!S30=0,SUM('7a Health full-time'!G30,'7a Health full-time'!M30)&gt;$ET$13),T30,"")</f>
        <v/>
      </c>
      <c r="EU30" s="841" t="str">
        <f>IF(AND($EQ$3=1,'7a Health full-time'!T30=0,SUM('7a Health full-time'!H30,'7a Health full-time'!N30)&gt;$ET$13),U30,"")</f>
        <v/>
      </c>
      <c r="EV30" s="842" t="str">
        <f>IF(AND($EQ$3=1,'7a Health full-time'!U30=0,SUM('7a Health full-time'!I30,'7a Health full-time'!O30)&gt;$ET$13),V30,"")</f>
        <v/>
      </c>
      <c r="EX30" s="840" t="str">
        <f>IF(AND($EX$3=1,SUM('7a Health full-time'!D30,'7a Health full-time'!J30)&gt;0,ABS('7a Health full-time'!P30)=SUM('7a Health full-time'!D30,'7a Health full-time'!J30)),Q30,"")</f>
        <v/>
      </c>
      <c r="EY30" s="841" t="str">
        <f>IF(AND($EX$3=1,SUM('7a Health full-time'!E30,'7a Health full-time'!K30)&gt;0,ABS('7a Health full-time'!Q30)=SUM('7a Health full-time'!E30,'7a Health full-time'!K30)),R30,"")</f>
        <v/>
      </c>
      <c r="EZ30" s="841" t="str">
        <f>IF(AND($EX$3=1,SUM('7a Health full-time'!F30,'7a Health full-time'!L30)&gt;0,ABS('7a Health full-time'!R30)=SUM('7a Health full-time'!F30,'7a Health full-time'!L30)),S30,"")</f>
        <v/>
      </c>
      <c r="FA30" s="841" t="str">
        <f>IF(AND($EX$3=1,SUM('7a Health full-time'!G30,'7a Health full-time'!M30)&gt;0,ABS('7a Health full-time'!S30)=SUM('7a Health full-time'!G30,'7a Health full-time'!M30)),T30,"")</f>
        <v/>
      </c>
      <c r="FB30" s="841" t="str">
        <f>IF(AND($EX$3=1,SUM('7a Health full-time'!H30,'7a Health full-time'!N30)&gt;0,ABS('7a Health full-time'!T30)=SUM('7a Health full-time'!H30,'7a Health full-time'!N30)),U30,"")</f>
        <v/>
      </c>
      <c r="FC30" s="842" t="str">
        <f>IF(AND($EX$3=1,SUM('7a Health full-time'!I30,'7a Health full-time'!O30)&gt;0,ABS('7a Health full-time'!U30)=SUM('7a Health full-time'!I30,'7a Health full-time'!O30)),V30,"")</f>
        <v/>
      </c>
      <c r="FR30" s="840" t="str">
        <f>IF(AND($FR$3=1,'7a Health full-time'!V30&lt;&gt;0),IF(('7a Health full-time'!AB30/'7a Health full-time'!V30)&lt;0.25,AC30,""),"")</f>
        <v/>
      </c>
      <c r="FS30" s="841" t="str">
        <f>IF(AND($FR$3=1,'7a Health full-time'!W30&lt;&gt;0),IF(('7a Health full-time'!AC30/'7a Health full-time'!W30)&lt;0.25,AD30,""),"")</f>
        <v/>
      </c>
      <c r="FT30" s="841" t="str">
        <f>IF(AND($FR$3=1,'7a Health full-time'!X30&lt;&gt;0),IF(('7a Health full-time'!AD30/'7a Health full-time'!X30)&lt;0.25,AE30,""),"")</f>
        <v/>
      </c>
      <c r="FU30" s="841" t="str">
        <f>IF(AND($FR$3=1,'7a Health full-time'!Y30&lt;&gt;0),IF(('7a Health full-time'!AE30/'7a Health full-time'!Y30)&lt;0.25,AF30,""),"")</f>
        <v/>
      </c>
      <c r="FV30" s="841" t="str">
        <f>IF(AND($FR$3=1,'7a Health full-time'!Z30&lt;&gt;0),IF(('7a Health full-time'!AF30/'7a Health full-time'!Z30)&lt;0.25,AG30,""),"")</f>
        <v/>
      </c>
      <c r="FW30" s="842" t="str">
        <f>IF(AND($FR$3=1,'7a Health full-time'!AA30&lt;&gt;0),IF(('7a Health full-time'!AG30/'7a Health full-time'!AA30)&lt;0.25,AH30,""),"")</f>
        <v/>
      </c>
      <c r="FY30" s="843"/>
      <c r="FZ30" s="843"/>
      <c r="GA30" s="843"/>
      <c r="GB30" s="843"/>
      <c r="GC30" s="843"/>
      <c r="GD30" s="843"/>
      <c r="GE30" s="843"/>
      <c r="GF30" s="843"/>
      <c r="GG30" s="843"/>
      <c r="GH30" s="843"/>
      <c r="GI30" s="843"/>
      <c r="GJ30" s="843"/>
      <c r="GL30" s="881" t="s">
        <v>21</v>
      </c>
      <c r="GM30" s="60" t="s">
        <v>13</v>
      </c>
      <c r="GN30" s="60" t="s">
        <v>116</v>
      </c>
      <c r="GO30" s="870" t="str">
        <f>$CS$96</f>
        <v/>
      </c>
      <c r="GP30" s="119" t="str">
        <f>$CT$96</f>
        <v/>
      </c>
      <c r="GQ30" s="871" t="str">
        <f>$CS$96</f>
        <v/>
      </c>
      <c r="GR30" s="119" t="str">
        <f>$CT$96</f>
        <v/>
      </c>
      <c r="GS30" s="871" t="str">
        <f>$CS$96</f>
        <v/>
      </c>
      <c r="GT30" s="872" t="str">
        <f>$CT$96</f>
        <v/>
      </c>
      <c r="GU30" s="870" t="str">
        <f>$CY$96</f>
        <v/>
      </c>
      <c r="GV30" s="119" t="str">
        <f>$CZ$96</f>
        <v/>
      </c>
      <c r="GW30" s="871" t="str">
        <f>$CY$96</f>
        <v/>
      </c>
      <c r="GX30" s="119" t="str">
        <f>$CZ$96</f>
        <v/>
      </c>
      <c r="GY30" s="871" t="str">
        <f>$CY$96</f>
        <v/>
      </c>
      <c r="GZ30" s="872" t="str">
        <f>$CZ$96</f>
        <v/>
      </c>
      <c r="HA30" s="870" t="str">
        <f>$DE$96</f>
        <v/>
      </c>
      <c r="HB30" s="119" t="str">
        <f>$DF$96</f>
        <v/>
      </c>
      <c r="HC30" s="871" t="str">
        <f>$DE$96</f>
        <v/>
      </c>
      <c r="HD30" s="119" t="str">
        <f>$DF$96</f>
        <v/>
      </c>
      <c r="HE30" s="871" t="str">
        <f>$DE$96</f>
        <v/>
      </c>
      <c r="HF30" s="872" t="str">
        <f>$DF$96</f>
        <v/>
      </c>
      <c r="HG30" s="870" t="str">
        <f>$DK$96</f>
        <v/>
      </c>
      <c r="HH30" s="119" t="str">
        <f>$DL$96</f>
        <v/>
      </c>
      <c r="HI30" s="871" t="str">
        <f>$DK$96</f>
        <v/>
      </c>
      <c r="HJ30" s="119" t="str">
        <f>$DL$96</f>
        <v/>
      </c>
      <c r="HK30" s="871" t="str">
        <f>$DK$96</f>
        <v/>
      </c>
      <c r="HL30" s="872" t="str">
        <f>$DL$96</f>
        <v/>
      </c>
      <c r="HM30" s="921"/>
      <c r="HN30" s="922"/>
      <c r="HO30" s="923"/>
      <c r="HP30" s="922"/>
      <c r="HQ30" s="923"/>
      <c r="HR30" s="924"/>
    </row>
    <row r="31" spans="1:226" x14ac:dyDescent="0.25">
      <c r="A31" s="18" t="str">
        <f>'7a Health full-time'!A31</f>
        <v>Nursing - adult (C1)</v>
      </c>
      <c r="B31" t="s">
        <v>13</v>
      </c>
      <c r="C31" s="18" t="str">
        <f>'7a Health full-time'!C31</f>
        <v>PGT (UG fee)</v>
      </c>
      <c r="D31" t="str">
        <f t="shared" si="4"/>
        <v>Nursing - adult (C1), Standard, PGT (UG fee)</v>
      </c>
      <c r="E31" t="str">
        <f t="shared" si="5"/>
        <v xml:space="preserve">Column 1, Starters in 2016-17, OfS-fundable, Nursing - adult (C1), Standard, PGT (UG fee); </v>
      </c>
      <c r="F31" t="str">
        <f t="shared" si="5"/>
        <v xml:space="preserve">Column 1, Starters in 2016-17, Non-fundable, Nursing - adult (C1), Standard, PGT (UG fee); </v>
      </c>
      <c r="G31" t="str">
        <f t="shared" si="5"/>
        <v xml:space="preserve">Column 1, Starters in 2017-18, OfS-fundable, Nursing - adult (C1), Standard, PGT (UG fee); </v>
      </c>
      <c r="H31" t="str">
        <f t="shared" si="5"/>
        <v xml:space="preserve">Column 1, Starters in 2017-18, Non-fundable, Nursing - adult (C1), Standard, PGT (UG fee); </v>
      </c>
      <c r="I31" t="str">
        <f t="shared" si="5"/>
        <v xml:space="preserve">Column 1, Starters in 2018-19, OfS-fundable, Nursing - adult (C1), Standard, PGT (UG fee); </v>
      </c>
      <c r="J31" t="str">
        <f t="shared" si="5"/>
        <v xml:space="preserve">Column 1, Starters in 2018-19, Non-fundable, Nursing - adult (C1), Standard, PGT (UG fee); </v>
      </c>
      <c r="K31" t="str">
        <f t="shared" si="5"/>
        <v xml:space="preserve">Column 2, Starters in 2016-17, OfS-fundable, Nursing - adult (C1), Standard, PGT (UG fee); </v>
      </c>
      <c r="L31" t="str">
        <f t="shared" si="5"/>
        <v xml:space="preserve">Column 2, Starters in 2016-17, Non-fundable, Nursing - adult (C1), Standard, PGT (UG fee); </v>
      </c>
      <c r="M31" t="str">
        <f t="shared" si="5"/>
        <v xml:space="preserve">Column 2, Starters in 2017-18, OfS-fundable, Nursing - adult (C1), Standard, PGT (UG fee); </v>
      </c>
      <c r="N31" t="str">
        <f t="shared" si="5"/>
        <v xml:space="preserve">Column 2, Starters in 2017-18, Non-fundable, Nursing - adult (C1), Standard, PGT (UG fee); </v>
      </c>
      <c r="O31" t="str">
        <f t="shared" si="5"/>
        <v xml:space="preserve">Column 2, Starters in 2018-19, OfS-fundable, Nursing - adult (C1), Standard, PGT (UG fee); </v>
      </c>
      <c r="P31" t="str">
        <f t="shared" si="5"/>
        <v xml:space="preserve">Column 2, Starters in 2018-19, Non-fundable, Nursing - adult (C1), Standard, PGT (UG fee); </v>
      </c>
      <c r="Q31" t="str">
        <f t="shared" si="5"/>
        <v xml:space="preserve">Column 3, Starters in 2016-17, OfS-fundable, Nursing - adult (C1), Standard, PGT (UG fee); </v>
      </c>
      <c r="R31" t="str">
        <f t="shared" si="5"/>
        <v xml:space="preserve">Column 3, Starters in 2016-17, Non-fundable, Nursing - adult (C1), Standard, PGT (UG fee); </v>
      </c>
      <c r="S31" t="str">
        <f t="shared" si="5"/>
        <v xml:space="preserve">Column 3, Starters in 2017-18, OfS-fundable, Nursing - adult (C1), Standard, PGT (UG fee); </v>
      </c>
      <c r="T31" t="str">
        <f t="shared" si="5"/>
        <v xml:space="preserve">Column 3, Starters in 2017-18, Non-fundable, Nursing - adult (C1), Standard, PGT (UG fee); </v>
      </c>
      <c r="U31" t="str">
        <f t="shared" si="7"/>
        <v xml:space="preserve">Column 3, Starters in 2018-19, OfS-fundable, Nursing - adult (C1), Standard, PGT (UG fee); </v>
      </c>
      <c r="V31" t="str">
        <f t="shared" si="7"/>
        <v xml:space="preserve">Column 3, Starters in 2018-19, Non-fundable, Nursing - adult (C1), Standard, PGT (UG fee); </v>
      </c>
      <c r="W31" t="str">
        <f t="shared" si="7"/>
        <v xml:space="preserve">Column 4, Starters in 2016-17, OfS-fundable, Nursing - adult (C1), Standard, PGT (UG fee); </v>
      </c>
      <c r="X31" t="str">
        <f t="shared" si="7"/>
        <v xml:space="preserve">Column 4, Starters in 2016-17, Non-fundable, Nursing - adult (C1), Standard, PGT (UG fee); </v>
      </c>
      <c r="Y31" t="str">
        <f t="shared" si="7"/>
        <v xml:space="preserve">Column 4, Starters in 2017-18, OfS-fundable, Nursing - adult (C1), Standard, PGT (UG fee); </v>
      </c>
      <c r="Z31" t="str">
        <f t="shared" si="7"/>
        <v xml:space="preserve">Column 4, Starters in 2017-18, Non-fundable, Nursing - adult (C1), Standard, PGT (UG fee); </v>
      </c>
      <c r="AA31" t="str">
        <f t="shared" si="7"/>
        <v xml:space="preserve">Column 4, Starters in 2018-19, OfS-fundable, Nursing - adult (C1), Standard, PGT (UG fee); </v>
      </c>
      <c r="AB31" t="str">
        <f t="shared" si="7"/>
        <v xml:space="preserve">Column 4, Starters in 2018-19, Non-fundable, Nursing - adult (C1), Standard, PGT (UG fee); </v>
      </c>
      <c r="AC31" t="str">
        <f t="shared" si="7"/>
        <v xml:space="preserve">Column 4a, Starters in 2016-17, OfS-fundable, Nursing - adult (C1), Standard, PGT (UG fee); </v>
      </c>
      <c r="AD31" t="str">
        <f t="shared" si="7"/>
        <v xml:space="preserve">Column 4a, Starters in 2016-17, Non-fundable, Nursing - adult (C1), Standard, PGT (UG fee); </v>
      </c>
      <c r="AE31" t="str">
        <f t="shared" si="7"/>
        <v xml:space="preserve">Column 4a, Starters in 2017-18, OfS-fundable, Nursing - adult (C1), Standard, PGT (UG fee); </v>
      </c>
      <c r="AF31" t="str">
        <f t="shared" si="7"/>
        <v xml:space="preserve">Column 4a, Starters in 2017-18, Non-fundable, Nursing - adult (C1), Standard, PGT (UG fee); </v>
      </c>
      <c r="AG31" t="str">
        <f t="shared" si="7"/>
        <v xml:space="preserve">Column 4a, Starters in 2018-19, OfS-fundable, Nursing - adult (C1), Standard, PGT (UG fee); </v>
      </c>
      <c r="AH31" t="str">
        <f t="shared" si="7"/>
        <v xml:space="preserve">Column 4a, Starters in 2018-19, Non-fundable, Nursing - adult (C1), Standard, PGT (UG fee); </v>
      </c>
      <c r="AR31" s="844" t="str">
        <f>IF(AND($AR$3=1,'7a Health full-time'!P31&gt;0),Q31,"")</f>
        <v/>
      </c>
      <c r="AS31" s="843" t="str">
        <f>IF(AND($AR$3=1,'7a Health full-time'!Q31&gt;0),R31,"")</f>
        <v/>
      </c>
      <c r="AT31" s="843" t="str">
        <f>IF(AND($AR$3=1,'7a Health full-time'!R31&gt;0),S31,"")</f>
        <v/>
      </c>
      <c r="AU31" s="843" t="str">
        <f>IF(AND($AR$3=1,'7a Health full-time'!S31&gt;0),T31,"")</f>
        <v/>
      </c>
      <c r="AV31" s="843" t="str">
        <f>IF(AND($AR$3=1,'7a Health full-time'!T31&gt;0),U31,"")</f>
        <v/>
      </c>
      <c r="AW31" s="845" t="str">
        <f>IF(AND($AR$3=1,'7a Health full-time'!U31&gt;0),V31,"")</f>
        <v/>
      </c>
      <c r="AY31" s="844" t="str">
        <f>IF(AND($AY$3=1,'7a Health full-time'!D31&lt;0),E31,"")</f>
        <v/>
      </c>
      <c r="AZ31" s="843" t="str">
        <f>IF(AND($AY$3=1,'7a Health full-time'!E31&lt;0),F31,"")</f>
        <v/>
      </c>
      <c r="BA31" s="843" t="str">
        <f>IF(AND($AY$3=1,'7a Health full-time'!F31&lt;0),G31,"")</f>
        <v/>
      </c>
      <c r="BB31" s="843" t="str">
        <f>IF(AND($AY$3=1,'7a Health full-time'!G31&lt;0),H31,"")</f>
        <v/>
      </c>
      <c r="BC31" s="843" t="str">
        <f>IF(AND($AY$3=1,'7a Health full-time'!H31&lt;0),I31,"")</f>
        <v/>
      </c>
      <c r="BD31" s="845" t="str">
        <f>IF(AND($AY$3=1,'7a Health full-time'!I31&lt;0),J31,"")</f>
        <v/>
      </c>
      <c r="BE31" s="844" t="str">
        <f>IF(AND($AY$3=1,'7a Health full-time'!J31&lt;0),K31,"")</f>
        <v/>
      </c>
      <c r="BF31" s="843" t="str">
        <f>IF(AND($AY$3=1,'7a Health full-time'!K31&lt;0),L31,"")</f>
        <v/>
      </c>
      <c r="BG31" s="843" t="str">
        <f>IF(AND($AY$3=1,'7a Health full-time'!L31&lt;0),M31,"")</f>
        <v/>
      </c>
      <c r="BH31" s="843" t="str">
        <f>IF(AND($AY$3=1,'7a Health full-time'!M31&lt;0),N31,"")</f>
        <v/>
      </c>
      <c r="BI31" s="843" t="str">
        <f>IF(AND($AY$3=1,'7a Health full-time'!N31&lt;0),O31,"")</f>
        <v/>
      </c>
      <c r="BJ31" s="845" t="str">
        <f>IF(AND($AY$3=1,'7a Health full-time'!O31&lt;0),P31,"")</f>
        <v/>
      </c>
      <c r="BK31" s="844" t="str">
        <f>IF(AND($AY$3=1,'7a Health full-time'!V31&lt;0),W31,"")</f>
        <v/>
      </c>
      <c r="BL31" s="843" t="str">
        <f>IF(AND($AY$3=1,'7a Health full-time'!W31&lt;0),X31,"")</f>
        <v/>
      </c>
      <c r="BM31" s="843" t="str">
        <f>IF(AND($AY$3=1,'7a Health full-time'!X31&lt;0),Y31,"")</f>
        <v/>
      </c>
      <c r="BN31" s="843" t="str">
        <f>IF(AND($AY$3=1,'7a Health full-time'!Y31&lt;0),Z31,"")</f>
        <v/>
      </c>
      <c r="BO31" s="843" t="str">
        <f>IF(AND($AY$3=1,'7a Health full-time'!Z31&lt;0),AA31,"")</f>
        <v/>
      </c>
      <c r="BP31" s="845" t="str">
        <f>IF(AND($AY$3=1,'7a Health full-time'!AA31&lt;0),AB31,"")</f>
        <v/>
      </c>
      <c r="BQ31" s="916"/>
      <c r="BR31" s="917"/>
      <c r="BS31" s="917"/>
      <c r="BT31" s="917"/>
      <c r="BU31" s="917"/>
      <c r="BV31" s="918"/>
      <c r="BX31" s="844" t="str">
        <f>IF(AND($BY$3=1,('7a Health full-time'!D31-INT('7a Health full-time'!D31))&lt;&gt;0.5,('7a Health full-time'!D31-INT('7a Health full-time'!D31))&lt;&gt;0),E31,"")</f>
        <v/>
      </c>
      <c r="BY31" s="843" t="str">
        <f>IF(AND($BY$3=1,('7a Health full-time'!E31-INT('7a Health full-time'!E31))&lt;&gt;0.5,('7a Health full-time'!E31-INT('7a Health full-time'!E31))&lt;&gt;0),F31,"")</f>
        <v/>
      </c>
      <c r="BZ31" s="843" t="str">
        <f>IF(AND($BY$3=1,('7a Health full-time'!F31-INT('7a Health full-time'!F31))&lt;&gt;0.5,('7a Health full-time'!F31-INT('7a Health full-time'!F31))&lt;&gt;0),G31,"")</f>
        <v/>
      </c>
      <c r="CA31" s="843" t="str">
        <f>IF(AND($BY$3=1,('7a Health full-time'!G31-INT('7a Health full-time'!G31))&lt;&gt;0.5,('7a Health full-time'!G31-INT('7a Health full-time'!G31))&lt;&gt;0),H31,"")</f>
        <v/>
      </c>
      <c r="CB31" s="843" t="str">
        <f>IF(AND($BY$3=1,('7a Health full-time'!H31-INT('7a Health full-time'!H31))&lt;&gt;0.5,('7a Health full-time'!H31-INT('7a Health full-time'!H31))&lt;&gt;0),I31,"")</f>
        <v/>
      </c>
      <c r="CC31" s="845" t="str">
        <f>IF(AND($BY$3=1,('7a Health full-time'!I31-INT('7a Health full-time'!I31))&lt;&gt;0.5,('7a Health full-time'!I31-INT('7a Health full-time'!I31))&lt;&gt;0),J31,"")</f>
        <v/>
      </c>
      <c r="CD31" s="844" t="str">
        <f>IF(AND($BY$3=1,('7a Health full-time'!J31-INT('7a Health full-time'!J31))&lt;&gt;0.5,('7a Health full-time'!J31-INT('7a Health full-time'!J31))&lt;&gt;0),K31,"")</f>
        <v/>
      </c>
      <c r="CE31" s="843" t="str">
        <f>IF(AND($BY$3=1,('7a Health full-time'!K31-INT('7a Health full-time'!K31))&lt;&gt;0.5,('7a Health full-time'!K31-INT('7a Health full-time'!K31))&lt;&gt;0),L31,"")</f>
        <v/>
      </c>
      <c r="CF31" s="843" t="str">
        <f>IF(AND($BY$3=1,('7a Health full-time'!L31-INT('7a Health full-time'!L31))&lt;&gt;0.5,('7a Health full-time'!L31-INT('7a Health full-time'!L31))&lt;&gt;0),M31,"")</f>
        <v/>
      </c>
      <c r="CG31" s="843" t="str">
        <f>IF(AND($BY$3=1,('7a Health full-time'!M31-INT('7a Health full-time'!M31))&lt;&gt;0.5,('7a Health full-time'!M31-INT('7a Health full-time'!M31))&lt;&gt;0),N31,"")</f>
        <v/>
      </c>
      <c r="CH31" s="843" t="str">
        <f>IF(AND($BY$3=1,('7a Health full-time'!N31-INT('7a Health full-time'!N31))&lt;&gt;0.5,('7a Health full-time'!N31-INT('7a Health full-time'!N31))&lt;&gt;0),O31,"")</f>
        <v/>
      </c>
      <c r="CI31" s="845" t="str">
        <f>IF(AND($BY$3=1,('7a Health full-time'!O31-INT('7a Health full-time'!O31))&lt;&gt;0.5,('7a Health full-time'!O31-INT('7a Health full-time'!O31))&lt;&gt;0),P31,"")</f>
        <v/>
      </c>
      <c r="CJ31" s="844" t="str">
        <f>IF(AND($BY$3=1,('7a Health full-time'!P31-INT('7a Health full-time'!P31))&lt;&gt;0.5,('7a Health full-time'!P31-INT('7a Health full-time'!P31))&lt;&gt;0),Q31,"")</f>
        <v/>
      </c>
      <c r="CK31" s="843" t="str">
        <f>IF(AND($BY$3=1,('7a Health full-time'!Q31-INT('7a Health full-time'!Q31))&lt;&gt;0.5,('7a Health full-time'!Q31-INT('7a Health full-time'!Q31))&lt;&gt;0),R31,"")</f>
        <v/>
      </c>
      <c r="CL31" s="843" t="str">
        <f>IF(AND($BY$3=1,('7a Health full-time'!R31-INT('7a Health full-time'!R31))&lt;&gt;0.5,('7a Health full-time'!R31-INT('7a Health full-time'!R31))&lt;&gt;0),S31,"")</f>
        <v/>
      </c>
      <c r="CM31" s="843" t="str">
        <f>IF(AND($BY$3=1,('7a Health full-time'!S31-INT('7a Health full-time'!S31))&lt;&gt;0.5,('7a Health full-time'!S31-INT('7a Health full-time'!S31))&lt;&gt;0),T31,"")</f>
        <v/>
      </c>
      <c r="CN31" s="843" t="str">
        <f>IF(AND($BY$3=1,('7a Health full-time'!T31-INT('7a Health full-time'!T31))&lt;&gt;0.5,('7a Health full-time'!T31-INT('7a Health full-time'!T31))&lt;&gt;0),U31,"")</f>
        <v/>
      </c>
      <c r="CO31" s="845" t="str">
        <f>IF(AND($BY$3=1,('7a Health full-time'!U31-INT('7a Health full-time'!U31))&lt;&gt;0.5,('7a Health full-time'!U31-INT('7a Health full-time'!U31))&lt;&gt;0),V31,"")</f>
        <v/>
      </c>
      <c r="DV31" s="844" t="str">
        <f>IF(AND($DV$3=1,ROUND('7a Health full-time'!AB31,2)&lt;&gt;'7a Health full-time'!AB31),AC31,"")</f>
        <v/>
      </c>
      <c r="DW31" s="843" t="str">
        <f>IF(AND($DV$3=1,ROUND('7a Health full-time'!AC31,2)&lt;&gt;'7a Health full-time'!AC31),AD31,"")</f>
        <v/>
      </c>
      <c r="DX31" s="843" t="str">
        <f>IF(AND($DV$3=1,ROUND('7a Health full-time'!AD31,2)&lt;&gt;'7a Health full-time'!AD31),AE31,"")</f>
        <v/>
      </c>
      <c r="DY31" s="843" t="str">
        <f>IF(AND($DV$3=1,ROUND('7a Health full-time'!AE31,2)&lt;&gt;'7a Health full-time'!AE31),AF31,"")</f>
        <v/>
      </c>
      <c r="DZ31" s="843" t="str">
        <f>IF(AND($DV$3=1,ROUND('7a Health full-time'!AF31,2)&lt;&gt;'7a Health full-time'!AF31),AG31,"")</f>
        <v/>
      </c>
      <c r="EA31" s="845" t="str">
        <f>IF(AND($DV$3=1,ROUND('7a Health full-time'!AG31,2)&lt;&gt;'7a Health full-time'!AG31),AH31,"")</f>
        <v/>
      </c>
      <c r="EC31" s="844" t="str">
        <f>IF(AND($EC$3=1,'7a Health full-time'!AB31&gt;'7a Health full-time'!V31),AC31,"")</f>
        <v/>
      </c>
      <c r="ED31" s="843" t="str">
        <f>IF(AND($EC$3=1,'7a Health full-time'!AC31&gt;'7a Health full-time'!W31),AD31,"")</f>
        <v/>
      </c>
      <c r="EE31" s="843" t="str">
        <f>IF(AND($EC$3=1,'7a Health full-time'!AD31&gt;'7a Health full-time'!X31),AE31,"")</f>
        <v/>
      </c>
      <c r="EF31" s="843" t="str">
        <f>IF(AND($EC$3=1,'7a Health full-time'!AE31&gt;'7a Health full-time'!Y31),AF31,"")</f>
        <v/>
      </c>
      <c r="EG31" s="843" t="str">
        <f>IF(AND($EC$3=1,'7a Health full-time'!AF31&gt;'7a Health full-time'!Z31),AG31,"")</f>
        <v/>
      </c>
      <c r="EH31" s="845" t="str">
        <f>IF(AND($EC$3=1,'7a Health full-time'!AG31&gt;'7a Health full-time'!AA31),AH31,"")</f>
        <v/>
      </c>
      <c r="EJ31" s="844" t="str">
        <f>IF(AND($EJ$3=1,'7a Health full-time'!V31&lt;&gt;0),IF(('7a Health full-time'!AB31/'7a Health full-time'!V31)&lt;0.03,AC31,""),"")</f>
        <v/>
      </c>
      <c r="EK31" s="843" t="str">
        <f>IF(AND($EJ$3=1,'7a Health full-time'!W31&lt;&gt;0),IF(('7a Health full-time'!AC31/'7a Health full-time'!W31)&lt;0.03,AD31,""),"")</f>
        <v/>
      </c>
      <c r="EL31" s="843" t="str">
        <f>IF(AND($EJ$3=1,'7a Health full-time'!X31&lt;&gt;0),IF(('7a Health full-time'!AD31/'7a Health full-time'!X31)&lt;0.03,AE31,""),"")</f>
        <v/>
      </c>
      <c r="EM31" s="843" t="str">
        <f>IF(AND($EJ$3=1,'7a Health full-time'!Y31&lt;&gt;0),IF(('7a Health full-time'!AE31/'7a Health full-time'!Y31)&lt;0.03,AF31,""),"")</f>
        <v/>
      </c>
      <c r="EN31" s="843" t="str">
        <f>IF(AND($EJ$3=1,'7a Health full-time'!Z31&lt;&gt;0),IF(('7a Health full-time'!AF31/'7a Health full-time'!Z31)&lt;0.03,AG31,""),"")</f>
        <v/>
      </c>
      <c r="EO31" s="845" t="str">
        <f>IF(AND($EJ$3=1,'7a Health full-time'!AA31&lt;&gt;0),IF(('7a Health full-time'!AG31/'7a Health full-time'!AA31)&lt;0.03,AH31,""),"")</f>
        <v/>
      </c>
      <c r="EQ31" s="844" t="str">
        <f>IF(AND($EQ$3=1,'7a Health full-time'!P31=0,SUM('7a Health full-time'!D31,'7a Health full-time'!J31)&gt;$ET$13),Q31,"")</f>
        <v/>
      </c>
      <c r="ER31" s="843" t="str">
        <f>IF(AND($EQ$3=1,'7a Health full-time'!Q31=0,SUM('7a Health full-time'!E31,'7a Health full-time'!K31)&gt;$ET$13),R31,"")</f>
        <v/>
      </c>
      <c r="ES31" s="843" t="str">
        <f>IF(AND($EQ$3=1,'7a Health full-time'!R31=0,SUM('7a Health full-time'!F31,'7a Health full-time'!L31)&gt;$ET$13),S31,"")</f>
        <v/>
      </c>
      <c r="ET31" s="843" t="str">
        <f>IF(AND($EQ$3=1,'7a Health full-time'!S31=0,SUM('7a Health full-time'!G31,'7a Health full-time'!M31)&gt;$ET$13),T31,"")</f>
        <v/>
      </c>
      <c r="EU31" s="843" t="str">
        <f>IF(AND($EQ$3=1,'7a Health full-time'!T31=0,SUM('7a Health full-time'!H31,'7a Health full-time'!N31)&gt;$ET$13),U31,"")</f>
        <v/>
      </c>
      <c r="EV31" s="845" t="str">
        <f>IF(AND($EQ$3=1,'7a Health full-time'!U31=0,SUM('7a Health full-time'!I31,'7a Health full-time'!O31)&gt;$ET$13),V31,"")</f>
        <v/>
      </c>
      <c r="EX31" s="844" t="str">
        <f>IF(AND($EX$3=1,SUM('7a Health full-time'!D31,'7a Health full-time'!J31)&gt;0,ABS('7a Health full-time'!P31)=SUM('7a Health full-time'!D31,'7a Health full-time'!J31)),Q31,"")</f>
        <v/>
      </c>
      <c r="EY31" s="843" t="str">
        <f>IF(AND($EX$3=1,SUM('7a Health full-time'!E31,'7a Health full-time'!K31)&gt;0,ABS('7a Health full-time'!Q31)=SUM('7a Health full-time'!E31,'7a Health full-time'!K31)),R31,"")</f>
        <v/>
      </c>
      <c r="EZ31" s="843" t="str">
        <f>IF(AND($EX$3=1,SUM('7a Health full-time'!F31,'7a Health full-time'!L31)&gt;0,ABS('7a Health full-time'!R31)=SUM('7a Health full-time'!F31,'7a Health full-time'!L31)),S31,"")</f>
        <v/>
      </c>
      <c r="FA31" s="843" t="str">
        <f>IF(AND($EX$3=1,SUM('7a Health full-time'!G31,'7a Health full-time'!M31)&gt;0,ABS('7a Health full-time'!S31)=SUM('7a Health full-time'!G31,'7a Health full-time'!M31)),T31,"")</f>
        <v/>
      </c>
      <c r="FB31" s="843" t="str">
        <f>IF(AND($EX$3=1,SUM('7a Health full-time'!H31,'7a Health full-time'!N31)&gt;0,ABS('7a Health full-time'!T31)=SUM('7a Health full-time'!H31,'7a Health full-time'!N31)),U31,"")</f>
        <v/>
      </c>
      <c r="FC31" s="845" t="str">
        <f>IF(AND($EX$3=1,SUM('7a Health full-time'!I31,'7a Health full-time'!O31)&gt;0,ABS('7a Health full-time'!U31)=SUM('7a Health full-time'!I31,'7a Health full-time'!O31)),V31,"")</f>
        <v/>
      </c>
      <c r="FR31" s="844" t="str">
        <f>IF(AND($FR$3=1,'7a Health full-time'!V31&lt;&gt;0),IF(('7a Health full-time'!AB31/'7a Health full-time'!V31)&lt;0.25,AC31,""),"")</f>
        <v/>
      </c>
      <c r="FS31" s="843" t="str">
        <f>IF(AND($FR$3=1,'7a Health full-time'!W31&lt;&gt;0),IF(('7a Health full-time'!AC31/'7a Health full-time'!W31)&lt;0.25,AD31,""),"")</f>
        <v/>
      </c>
      <c r="FT31" s="843" t="str">
        <f>IF(AND($FR$3=1,'7a Health full-time'!X31&lt;&gt;0),IF(('7a Health full-time'!AD31/'7a Health full-time'!X31)&lt;0.25,AE31,""),"")</f>
        <v/>
      </c>
      <c r="FU31" s="843" t="str">
        <f>IF(AND($FR$3=1,'7a Health full-time'!Y31&lt;&gt;0),IF(('7a Health full-time'!AE31/'7a Health full-time'!Y31)&lt;0.25,AF31,""),"")</f>
        <v/>
      </c>
      <c r="FV31" s="843" t="str">
        <f>IF(AND($FR$3=1,'7a Health full-time'!Z31&lt;&gt;0),IF(('7a Health full-time'!AF31/'7a Health full-time'!Z31)&lt;0.25,AG31,""),"")</f>
        <v/>
      </c>
      <c r="FW31" s="845" t="str">
        <f>IF(AND($FR$3=1,'7a Health full-time'!AA31&lt;&gt;0),IF(('7a Health full-time'!AG31/'7a Health full-time'!AA31)&lt;0.25,AH31,""),"")</f>
        <v/>
      </c>
      <c r="FY31" s="843"/>
      <c r="FZ31" s="843"/>
      <c r="GA31" s="843"/>
      <c r="GB31" s="843"/>
      <c r="GC31" s="843"/>
      <c r="GD31" s="843"/>
      <c r="GE31" s="843"/>
      <c r="GF31" s="843"/>
      <c r="GG31" s="843"/>
      <c r="GH31" s="843"/>
      <c r="GI31" s="843"/>
      <c r="GJ31" s="843"/>
      <c r="GL31" s="60"/>
      <c r="GM31" s="60" t="s">
        <v>13</v>
      </c>
      <c r="GN31" s="60" t="s">
        <v>314</v>
      </c>
      <c r="GO31" s="49" t="str">
        <f>$CS$97</f>
        <v/>
      </c>
      <c r="GP31" s="41" t="str">
        <f>$CT$97</f>
        <v/>
      </c>
      <c r="GQ31" s="40" t="str">
        <f>$CS$97</f>
        <v/>
      </c>
      <c r="GR31" s="41" t="str">
        <f>$CT$97</f>
        <v/>
      </c>
      <c r="GS31" s="40" t="str">
        <f>$CS$97</f>
        <v/>
      </c>
      <c r="GT31" s="873" t="str">
        <f>$CT$97</f>
        <v/>
      </c>
      <c r="GU31" s="49" t="str">
        <f>$CY$97</f>
        <v/>
      </c>
      <c r="GV31" s="41" t="str">
        <f>$CZ$97</f>
        <v/>
      </c>
      <c r="GW31" s="40" t="str">
        <f>$CY$97</f>
        <v/>
      </c>
      <c r="GX31" s="41" t="str">
        <f>$CZ$97</f>
        <v/>
      </c>
      <c r="GY31" s="40" t="str">
        <f>$CY$97</f>
        <v/>
      </c>
      <c r="GZ31" s="873" t="str">
        <f>$CZ$97</f>
        <v/>
      </c>
      <c r="HA31" s="49" t="str">
        <f>$DE$97</f>
        <v/>
      </c>
      <c r="HB31" s="41" t="str">
        <f>$DF$97</f>
        <v/>
      </c>
      <c r="HC31" s="40" t="str">
        <f>$DE$97</f>
        <v/>
      </c>
      <c r="HD31" s="41" t="str">
        <f>$DF$97</f>
        <v/>
      </c>
      <c r="HE31" s="40" t="str">
        <f>$DE$97</f>
        <v/>
      </c>
      <c r="HF31" s="873" t="str">
        <f>$DF$97</f>
        <v/>
      </c>
      <c r="HG31" s="49" t="str">
        <f>$DK$97</f>
        <v/>
      </c>
      <c r="HH31" s="41" t="str">
        <f>$DL$97</f>
        <v/>
      </c>
      <c r="HI31" s="40" t="str">
        <f>$DK$97</f>
        <v/>
      </c>
      <c r="HJ31" s="41" t="str">
        <f>$DL$97</f>
        <v/>
      </c>
      <c r="HK31" s="40" t="str">
        <f>$DK$97</f>
        <v/>
      </c>
      <c r="HL31" s="873" t="str">
        <f>$DL$97</f>
        <v/>
      </c>
      <c r="HM31" s="925"/>
      <c r="HN31" s="918"/>
      <c r="HO31" s="916"/>
      <c r="HP31" s="918"/>
      <c r="HQ31" s="916"/>
      <c r="HR31" s="926"/>
    </row>
    <row r="32" spans="1:226" x14ac:dyDescent="0.25">
      <c r="A32" s="18" t="str">
        <f>'7a Health full-time'!A32</f>
        <v>Nursing - adult (C1)</v>
      </c>
      <c r="B32" t="s">
        <v>19</v>
      </c>
      <c r="C32" s="18" t="str">
        <f>'7a Health full-time'!C32</f>
        <v>UG</v>
      </c>
      <c r="D32" t="str">
        <f t="shared" si="4"/>
        <v>Nursing - adult (C1), Long, UG</v>
      </c>
      <c r="E32" t="str">
        <f t="shared" si="5"/>
        <v xml:space="preserve">Column 1, Starters in 2016-17, OfS-fundable, Nursing - adult (C1), Long, UG; </v>
      </c>
      <c r="F32" t="str">
        <f t="shared" si="5"/>
        <v xml:space="preserve">Column 1, Starters in 2016-17, Non-fundable, Nursing - adult (C1), Long, UG; </v>
      </c>
      <c r="G32" t="str">
        <f t="shared" si="5"/>
        <v xml:space="preserve">Column 1, Starters in 2017-18, OfS-fundable, Nursing - adult (C1), Long, UG; </v>
      </c>
      <c r="H32" t="str">
        <f t="shared" si="5"/>
        <v xml:space="preserve">Column 1, Starters in 2017-18, Non-fundable, Nursing - adult (C1), Long, UG; </v>
      </c>
      <c r="I32" t="str">
        <f t="shared" si="5"/>
        <v xml:space="preserve">Column 1, Starters in 2018-19, OfS-fundable, Nursing - adult (C1), Long, UG; </v>
      </c>
      <c r="J32" t="str">
        <f t="shared" si="5"/>
        <v xml:space="preserve">Column 1, Starters in 2018-19, Non-fundable, Nursing - adult (C1), Long, UG; </v>
      </c>
      <c r="K32" t="str">
        <f t="shared" si="5"/>
        <v xml:space="preserve">Column 2, Starters in 2016-17, OfS-fundable, Nursing - adult (C1), Long, UG; </v>
      </c>
      <c r="L32" t="str">
        <f t="shared" si="5"/>
        <v xml:space="preserve">Column 2, Starters in 2016-17, Non-fundable, Nursing - adult (C1), Long, UG; </v>
      </c>
      <c r="M32" t="str">
        <f t="shared" si="5"/>
        <v xml:space="preserve">Column 2, Starters in 2017-18, OfS-fundable, Nursing - adult (C1), Long, UG; </v>
      </c>
      <c r="N32" t="str">
        <f t="shared" si="5"/>
        <v xml:space="preserve">Column 2, Starters in 2017-18, Non-fundable, Nursing - adult (C1), Long, UG; </v>
      </c>
      <c r="O32" t="str">
        <f t="shared" si="5"/>
        <v xml:space="preserve">Column 2, Starters in 2018-19, OfS-fundable, Nursing - adult (C1), Long, UG; </v>
      </c>
      <c r="P32" t="str">
        <f t="shared" si="5"/>
        <v xml:space="preserve">Column 2, Starters in 2018-19, Non-fundable, Nursing - adult (C1), Long, UG; </v>
      </c>
      <c r="Q32" t="str">
        <f t="shared" si="5"/>
        <v xml:space="preserve">Column 3, Starters in 2016-17, OfS-fundable, Nursing - adult (C1), Long, UG; </v>
      </c>
      <c r="R32" t="str">
        <f t="shared" si="5"/>
        <v xml:space="preserve">Column 3, Starters in 2016-17, Non-fundable, Nursing - adult (C1), Long, UG; </v>
      </c>
      <c r="S32" t="str">
        <f t="shared" si="5"/>
        <v xml:space="preserve">Column 3, Starters in 2017-18, OfS-fundable, Nursing - adult (C1), Long, UG; </v>
      </c>
      <c r="T32" t="str">
        <f t="shared" si="5"/>
        <v xml:space="preserve">Column 3, Starters in 2017-18, Non-fundable, Nursing - adult (C1), Long, UG; </v>
      </c>
      <c r="U32" t="str">
        <f t="shared" si="7"/>
        <v xml:space="preserve">Column 3, Starters in 2018-19, OfS-fundable, Nursing - adult (C1), Long, UG; </v>
      </c>
      <c r="V32" t="str">
        <f t="shared" si="7"/>
        <v xml:space="preserve">Column 3, Starters in 2018-19, Non-fundable, Nursing - adult (C1), Long, UG; </v>
      </c>
      <c r="W32" t="str">
        <f t="shared" si="7"/>
        <v xml:space="preserve">Column 4, Starters in 2016-17, OfS-fundable, Nursing - adult (C1), Long, UG; </v>
      </c>
      <c r="X32" t="str">
        <f t="shared" si="7"/>
        <v xml:space="preserve">Column 4, Starters in 2016-17, Non-fundable, Nursing - adult (C1), Long, UG; </v>
      </c>
      <c r="Y32" t="str">
        <f t="shared" si="7"/>
        <v xml:space="preserve">Column 4, Starters in 2017-18, OfS-fundable, Nursing - adult (C1), Long, UG; </v>
      </c>
      <c r="Z32" t="str">
        <f t="shared" si="7"/>
        <v xml:space="preserve">Column 4, Starters in 2017-18, Non-fundable, Nursing - adult (C1), Long, UG; </v>
      </c>
      <c r="AA32" t="str">
        <f t="shared" si="7"/>
        <v xml:space="preserve">Column 4, Starters in 2018-19, OfS-fundable, Nursing - adult (C1), Long, UG; </v>
      </c>
      <c r="AB32" t="str">
        <f t="shared" si="7"/>
        <v xml:space="preserve">Column 4, Starters in 2018-19, Non-fundable, Nursing - adult (C1), Long, UG; </v>
      </c>
      <c r="AC32" t="str">
        <f t="shared" si="7"/>
        <v xml:space="preserve">Column 4a, Starters in 2016-17, OfS-fundable, Nursing - adult (C1), Long, UG; </v>
      </c>
      <c r="AD32" t="str">
        <f t="shared" si="7"/>
        <v xml:space="preserve">Column 4a, Starters in 2016-17, Non-fundable, Nursing - adult (C1), Long, UG; </v>
      </c>
      <c r="AE32" t="str">
        <f t="shared" si="7"/>
        <v xml:space="preserve">Column 4a, Starters in 2017-18, OfS-fundable, Nursing - adult (C1), Long, UG; </v>
      </c>
      <c r="AF32" t="str">
        <f t="shared" si="7"/>
        <v xml:space="preserve">Column 4a, Starters in 2017-18, Non-fundable, Nursing - adult (C1), Long, UG; </v>
      </c>
      <c r="AG32" t="str">
        <f t="shared" si="7"/>
        <v xml:space="preserve">Column 4a, Starters in 2018-19, OfS-fundable, Nursing - adult (C1), Long, UG; </v>
      </c>
      <c r="AH32" t="str">
        <f t="shared" si="7"/>
        <v xml:space="preserve">Column 4a, Starters in 2018-19, Non-fundable, Nursing - adult (C1), Long, UG; </v>
      </c>
      <c r="AR32" s="844" t="str">
        <f>IF(AND($AR$3=1,'7a Health full-time'!P32&gt;0),Q32,"")</f>
        <v/>
      </c>
      <c r="AS32" s="843" t="str">
        <f>IF(AND($AR$3=1,'7a Health full-time'!Q32&gt;0),R32,"")</f>
        <v/>
      </c>
      <c r="AT32" s="843" t="str">
        <f>IF(AND($AR$3=1,'7a Health full-time'!R32&gt;0),S32,"")</f>
        <v/>
      </c>
      <c r="AU32" s="843" t="str">
        <f>IF(AND($AR$3=1,'7a Health full-time'!S32&gt;0),T32,"")</f>
        <v/>
      </c>
      <c r="AV32" s="843" t="str">
        <f>IF(AND($AR$3=1,'7a Health full-time'!T32&gt;0),U32,"")</f>
        <v/>
      </c>
      <c r="AW32" s="845" t="str">
        <f>IF(AND($AR$3=1,'7a Health full-time'!U32&gt;0),V32,"")</f>
        <v/>
      </c>
      <c r="AY32" s="844" t="str">
        <f>IF(AND($AY$3=1,'7a Health full-time'!D32&lt;0),E32,"")</f>
        <v/>
      </c>
      <c r="AZ32" s="843" t="str">
        <f>IF(AND($AY$3=1,'7a Health full-time'!E32&lt;0),F32,"")</f>
        <v/>
      </c>
      <c r="BA32" s="843" t="str">
        <f>IF(AND($AY$3=1,'7a Health full-time'!F32&lt;0),G32,"")</f>
        <v/>
      </c>
      <c r="BB32" s="843" t="str">
        <f>IF(AND($AY$3=1,'7a Health full-time'!G32&lt;0),H32,"")</f>
        <v/>
      </c>
      <c r="BC32" s="843" t="str">
        <f>IF(AND($AY$3=1,'7a Health full-time'!H32&lt;0),I32,"")</f>
        <v/>
      </c>
      <c r="BD32" s="845" t="str">
        <f>IF(AND($AY$3=1,'7a Health full-time'!I32&lt;0),J32,"")</f>
        <v/>
      </c>
      <c r="BE32" s="844" t="str">
        <f>IF(AND($AY$3=1,'7a Health full-time'!J32&lt;0),K32,"")</f>
        <v/>
      </c>
      <c r="BF32" s="843" t="str">
        <f>IF(AND($AY$3=1,'7a Health full-time'!K32&lt;0),L32,"")</f>
        <v/>
      </c>
      <c r="BG32" s="843" t="str">
        <f>IF(AND($AY$3=1,'7a Health full-time'!L32&lt;0),M32,"")</f>
        <v/>
      </c>
      <c r="BH32" s="843" t="str">
        <f>IF(AND($AY$3=1,'7a Health full-time'!M32&lt;0),N32,"")</f>
        <v/>
      </c>
      <c r="BI32" s="843" t="str">
        <f>IF(AND($AY$3=1,'7a Health full-time'!N32&lt;0),O32,"")</f>
        <v/>
      </c>
      <c r="BJ32" s="845" t="str">
        <f>IF(AND($AY$3=1,'7a Health full-time'!O32&lt;0),P32,"")</f>
        <v/>
      </c>
      <c r="BK32" s="844" t="str">
        <f>IF(AND($AY$3=1,'7a Health full-time'!V32&lt;0),W32,"")</f>
        <v/>
      </c>
      <c r="BL32" s="843" t="str">
        <f>IF(AND($AY$3=1,'7a Health full-time'!W32&lt;0),X32,"")</f>
        <v/>
      </c>
      <c r="BM32" s="843" t="str">
        <f>IF(AND($AY$3=1,'7a Health full-time'!X32&lt;0),Y32,"")</f>
        <v/>
      </c>
      <c r="BN32" s="843" t="str">
        <f>IF(AND($AY$3=1,'7a Health full-time'!Y32&lt;0),Z32,"")</f>
        <v/>
      </c>
      <c r="BO32" s="843" t="str">
        <f>IF(AND($AY$3=1,'7a Health full-time'!Z32&lt;0),AA32,"")</f>
        <v/>
      </c>
      <c r="BP32" s="845" t="str">
        <f>IF(AND($AY$3=1,'7a Health full-time'!AA32&lt;0),AB32,"")</f>
        <v/>
      </c>
      <c r="BQ32" s="916"/>
      <c r="BR32" s="917"/>
      <c r="BS32" s="917"/>
      <c r="BT32" s="917"/>
      <c r="BU32" s="917"/>
      <c r="BV32" s="918"/>
      <c r="BX32" s="844" t="str">
        <f>IF(AND($BY$3=1,('7a Health full-time'!D32-INT('7a Health full-time'!D32))&lt;&gt;0.5,('7a Health full-time'!D32-INT('7a Health full-time'!D32))&lt;&gt;0),E32,"")</f>
        <v/>
      </c>
      <c r="BY32" s="843" t="str">
        <f>IF(AND($BY$3=1,('7a Health full-time'!E32-INT('7a Health full-time'!E32))&lt;&gt;0.5,('7a Health full-time'!E32-INT('7a Health full-time'!E32))&lt;&gt;0),F32,"")</f>
        <v/>
      </c>
      <c r="BZ32" s="843" t="str">
        <f>IF(AND($BY$3=1,('7a Health full-time'!F32-INT('7a Health full-time'!F32))&lt;&gt;0.5,('7a Health full-time'!F32-INT('7a Health full-time'!F32))&lt;&gt;0),G32,"")</f>
        <v/>
      </c>
      <c r="CA32" s="843" t="str">
        <f>IF(AND($BY$3=1,('7a Health full-time'!G32-INT('7a Health full-time'!G32))&lt;&gt;0.5,('7a Health full-time'!G32-INT('7a Health full-time'!G32))&lt;&gt;0),H32,"")</f>
        <v/>
      </c>
      <c r="CB32" s="843" t="str">
        <f>IF(AND($BY$3=1,('7a Health full-time'!H32-INT('7a Health full-time'!H32))&lt;&gt;0.5,('7a Health full-time'!H32-INT('7a Health full-time'!H32))&lt;&gt;0),I32,"")</f>
        <v/>
      </c>
      <c r="CC32" s="845" t="str">
        <f>IF(AND($BY$3=1,('7a Health full-time'!I32-INT('7a Health full-time'!I32))&lt;&gt;0.5,('7a Health full-time'!I32-INT('7a Health full-time'!I32))&lt;&gt;0),J32,"")</f>
        <v/>
      </c>
      <c r="CD32" s="844" t="str">
        <f>IF(AND($BY$3=1,('7a Health full-time'!J32-INT('7a Health full-time'!J32))&lt;&gt;0.5,('7a Health full-time'!J32-INT('7a Health full-time'!J32))&lt;&gt;0),K32,"")</f>
        <v/>
      </c>
      <c r="CE32" s="843" t="str">
        <f>IF(AND($BY$3=1,('7a Health full-time'!K32-INT('7a Health full-time'!K32))&lt;&gt;0.5,('7a Health full-time'!K32-INT('7a Health full-time'!K32))&lt;&gt;0),L32,"")</f>
        <v/>
      </c>
      <c r="CF32" s="843" t="str">
        <f>IF(AND($BY$3=1,('7a Health full-time'!L32-INT('7a Health full-time'!L32))&lt;&gt;0.5,('7a Health full-time'!L32-INT('7a Health full-time'!L32))&lt;&gt;0),M32,"")</f>
        <v/>
      </c>
      <c r="CG32" s="843" t="str">
        <f>IF(AND($BY$3=1,('7a Health full-time'!M32-INT('7a Health full-time'!M32))&lt;&gt;0.5,('7a Health full-time'!M32-INT('7a Health full-time'!M32))&lt;&gt;0),N32,"")</f>
        <v/>
      </c>
      <c r="CH32" s="843" t="str">
        <f>IF(AND($BY$3=1,('7a Health full-time'!N32-INT('7a Health full-time'!N32))&lt;&gt;0.5,('7a Health full-time'!N32-INT('7a Health full-time'!N32))&lt;&gt;0),O32,"")</f>
        <v/>
      </c>
      <c r="CI32" s="845" t="str">
        <f>IF(AND($BY$3=1,('7a Health full-time'!O32-INT('7a Health full-time'!O32))&lt;&gt;0.5,('7a Health full-time'!O32-INT('7a Health full-time'!O32))&lt;&gt;0),P32,"")</f>
        <v/>
      </c>
      <c r="CJ32" s="844" t="str">
        <f>IF(AND($BY$3=1,('7a Health full-time'!P32-INT('7a Health full-time'!P32))&lt;&gt;0.5,('7a Health full-time'!P32-INT('7a Health full-time'!P32))&lt;&gt;0),Q32,"")</f>
        <v/>
      </c>
      <c r="CK32" s="843" t="str">
        <f>IF(AND($BY$3=1,('7a Health full-time'!Q32-INT('7a Health full-time'!Q32))&lt;&gt;0.5,('7a Health full-time'!Q32-INT('7a Health full-time'!Q32))&lt;&gt;0),R32,"")</f>
        <v/>
      </c>
      <c r="CL32" s="843" t="str">
        <f>IF(AND($BY$3=1,('7a Health full-time'!R32-INT('7a Health full-time'!R32))&lt;&gt;0.5,('7a Health full-time'!R32-INT('7a Health full-time'!R32))&lt;&gt;0),S32,"")</f>
        <v/>
      </c>
      <c r="CM32" s="843" t="str">
        <f>IF(AND($BY$3=1,('7a Health full-time'!S32-INT('7a Health full-time'!S32))&lt;&gt;0.5,('7a Health full-time'!S32-INT('7a Health full-time'!S32))&lt;&gt;0),T32,"")</f>
        <v/>
      </c>
      <c r="CN32" s="843" t="str">
        <f>IF(AND($BY$3=1,('7a Health full-time'!T32-INT('7a Health full-time'!T32))&lt;&gt;0.5,('7a Health full-time'!T32-INT('7a Health full-time'!T32))&lt;&gt;0),U32,"")</f>
        <v/>
      </c>
      <c r="CO32" s="845" t="str">
        <f>IF(AND($BY$3=1,('7a Health full-time'!U32-INT('7a Health full-time'!U32))&lt;&gt;0.5,('7a Health full-time'!U32-INT('7a Health full-time'!U32))&lt;&gt;0),V32,"")</f>
        <v/>
      </c>
      <c r="DV32" s="844" t="str">
        <f>IF(AND($DV$3=1,ROUND('7a Health full-time'!AB32,2)&lt;&gt;'7a Health full-time'!AB32),AC32,"")</f>
        <v/>
      </c>
      <c r="DW32" s="843" t="str">
        <f>IF(AND($DV$3=1,ROUND('7a Health full-time'!AC32,2)&lt;&gt;'7a Health full-time'!AC32),AD32,"")</f>
        <v/>
      </c>
      <c r="DX32" s="843" t="str">
        <f>IF(AND($DV$3=1,ROUND('7a Health full-time'!AD32,2)&lt;&gt;'7a Health full-time'!AD32),AE32,"")</f>
        <v/>
      </c>
      <c r="DY32" s="843" t="str">
        <f>IF(AND($DV$3=1,ROUND('7a Health full-time'!AE32,2)&lt;&gt;'7a Health full-time'!AE32),AF32,"")</f>
        <v/>
      </c>
      <c r="DZ32" s="843" t="str">
        <f>IF(AND($DV$3=1,ROUND('7a Health full-time'!AF32,2)&lt;&gt;'7a Health full-time'!AF32),AG32,"")</f>
        <v/>
      </c>
      <c r="EA32" s="845" t="str">
        <f>IF(AND($DV$3=1,ROUND('7a Health full-time'!AG32,2)&lt;&gt;'7a Health full-time'!AG32),AH32,"")</f>
        <v/>
      </c>
      <c r="EC32" s="844" t="str">
        <f>IF(AND($EC$3=1,'7a Health full-time'!AB32&gt;'7a Health full-time'!V32),AC32,"")</f>
        <v/>
      </c>
      <c r="ED32" s="843" t="str">
        <f>IF(AND($EC$3=1,'7a Health full-time'!AC32&gt;'7a Health full-time'!W32),AD32,"")</f>
        <v/>
      </c>
      <c r="EE32" s="843" t="str">
        <f>IF(AND($EC$3=1,'7a Health full-time'!AD32&gt;'7a Health full-time'!X32),AE32,"")</f>
        <v/>
      </c>
      <c r="EF32" s="843" t="str">
        <f>IF(AND($EC$3=1,'7a Health full-time'!AE32&gt;'7a Health full-time'!Y32),AF32,"")</f>
        <v/>
      </c>
      <c r="EG32" s="843" t="str">
        <f>IF(AND($EC$3=1,'7a Health full-time'!AF32&gt;'7a Health full-time'!Z32),AG32,"")</f>
        <v/>
      </c>
      <c r="EH32" s="845" t="str">
        <f>IF(AND($EC$3=1,'7a Health full-time'!AG32&gt;'7a Health full-time'!AA32),AH32,"")</f>
        <v/>
      </c>
      <c r="EJ32" s="844" t="str">
        <f>IF(AND($EJ$3=1,'7a Health full-time'!V32&lt;&gt;0),IF(('7a Health full-time'!AB32/'7a Health full-time'!V32)&lt;0.03,AC32,""),"")</f>
        <v/>
      </c>
      <c r="EK32" s="843" t="str">
        <f>IF(AND($EJ$3=1,'7a Health full-time'!W32&lt;&gt;0),IF(('7a Health full-time'!AC32/'7a Health full-time'!W32)&lt;0.03,AD32,""),"")</f>
        <v/>
      </c>
      <c r="EL32" s="843" t="str">
        <f>IF(AND($EJ$3=1,'7a Health full-time'!X32&lt;&gt;0),IF(('7a Health full-time'!AD32/'7a Health full-time'!X32)&lt;0.03,AE32,""),"")</f>
        <v/>
      </c>
      <c r="EM32" s="843" t="str">
        <f>IF(AND($EJ$3=1,'7a Health full-time'!Y32&lt;&gt;0),IF(('7a Health full-time'!AE32/'7a Health full-time'!Y32)&lt;0.03,AF32,""),"")</f>
        <v/>
      </c>
      <c r="EN32" s="843" t="str">
        <f>IF(AND($EJ$3=1,'7a Health full-time'!Z32&lt;&gt;0),IF(('7a Health full-time'!AF32/'7a Health full-time'!Z32)&lt;0.03,AG32,""),"")</f>
        <v/>
      </c>
      <c r="EO32" s="845" t="str">
        <f>IF(AND($EJ$3=1,'7a Health full-time'!AA32&lt;&gt;0),IF(('7a Health full-time'!AG32/'7a Health full-time'!AA32)&lt;0.03,AH32,""),"")</f>
        <v/>
      </c>
      <c r="EQ32" s="844" t="str">
        <f>IF(AND($EQ$3=1,'7a Health full-time'!P32=0,SUM('7a Health full-time'!D32,'7a Health full-time'!J32)&gt;$ET$13),Q32,"")</f>
        <v/>
      </c>
      <c r="ER32" s="843" t="str">
        <f>IF(AND($EQ$3=1,'7a Health full-time'!Q32=0,SUM('7a Health full-time'!E32,'7a Health full-time'!K32)&gt;$ET$13),R32,"")</f>
        <v/>
      </c>
      <c r="ES32" s="843" t="str">
        <f>IF(AND($EQ$3=1,'7a Health full-time'!R32=0,SUM('7a Health full-time'!F32,'7a Health full-time'!L32)&gt;$ET$13),S32,"")</f>
        <v/>
      </c>
      <c r="ET32" s="843" t="str">
        <f>IF(AND($EQ$3=1,'7a Health full-time'!S32=0,SUM('7a Health full-time'!G32,'7a Health full-time'!M32)&gt;$ET$13),T32,"")</f>
        <v/>
      </c>
      <c r="EU32" s="843" t="str">
        <f>IF(AND($EQ$3=1,'7a Health full-time'!T32=0,SUM('7a Health full-time'!H32,'7a Health full-time'!N32)&gt;$ET$13),U32,"")</f>
        <v/>
      </c>
      <c r="EV32" s="845" t="str">
        <f>IF(AND($EQ$3=1,'7a Health full-time'!U32=0,SUM('7a Health full-time'!I32,'7a Health full-time'!O32)&gt;$ET$13),V32,"")</f>
        <v/>
      </c>
      <c r="EX32" s="844" t="str">
        <f>IF(AND($EX$3=1,SUM('7a Health full-time'!D32,'7a Health full-time'!J32)&gt;0,ABS('7a Health full-time'!P32)=SUM('7a Health full-time'!D32,'7a Health full-time'!J32)),Q32,"")</f>
        <v/>
      </c>
      <c r="EY32" s="843" t="str">
        <f>IF(AND($EX$3=1,SUM('7a Health full-time'!E32,'7a Health full-time'!K32)&gt;0,ABS('7a Health full-time'!Q32)=SUM('7a Health full-time'!E32,'7a Health full-time'!K32)),R32,"")</f>
        <v/>
      </c>
      <c r="EZ32" s="843" t="str">
        <f>IF(AND($EX$3=1,SUM('7a Health full-time'!F32,'7a Health full-time'!L32)&gt;0,ABS('7a Health full-time'!R32)=SUM('7a Health full-time'!F32,'7a Health full-time'!L32)),S32,"")</f>
        <v/>
      </c>
      <c r="FA32" s="843" t="str">
        <f>IF(AND($EX$3=1,SUM('7a Health full-time'!G32,'7a Health full-time'!M32)&gt;0,ABS('7a Health full-time'!S32)=SUM('7a Health full-time'!G32,'7a Health full-time'!M32)),T32,"")</f>
        <v/>
      </c>
      <c r="FB32" s="843" t="str">
        <f>IF(AND($EX$3=1,SUM('7a Health full-time'!H32,'7a Health full-time'!N32)&gt;0,ABS('7a Health full-time'!T32)=SUM('7a Health full-time'!H32,'7a Health full-time'!N32)),U32,"")</f>
        <v/>
      </c>
      <c r="FC32" s="845" t="str">
        <f>IF(AND($EX$3=1,SUM('7a Health full-time'!I32,'7a Health full-time'!O32)&gt;0,ABS('7a Health full-time'!U32)=SUM('7a Health full-time'!I32,'7a Health full-time'!O32)),V32,"")</f>
        <v/>
      </c>
      <c r="FR32" s="844" t="str">
        <f>IF(AND($FR$3=1,'7a Health full-time'!V32&lt;&gt;0),IF(('7a Health full-time'!AB32/'7a Health full-time'!V32)&lt;0.25,AC32,""),"")</f>
        <v/>
      </c>
      <c r="FS32" s="843" t="str">
        <f>IF(AND($FR$3=1,'7a Health full-time'!W32&lt;&gt;0),IF(('7a Health full-time'!AC32/'7a Health full-time'!W32)&lt;0.25,AD32,""),"")</f>
        <v/>
      </c>
      <c r="FT32" s="843" t="str">
        <f>IF(AND($FR$3=1,'7a Health full-time'!X32&lt;&gt;0),IF(('7a Health full-time'!AD32/'7a Health full-time'!X32)&lt;0.25,AE32,""),"")</f>
        <v/>
      </c>
      <c r="FU32" s="843" t="str">
        <f>IF(AND($FR$3=1,'7a Health full-time'!Y32&lt;&gt;0),IF(('7a Health full-time'!AE32/'7a Health full-time'!Y32)&lt;0.25,AF32,""),"")</f>
        <v/>
      </c>
      <c r="FV32" s="843" t="str">
        <f>IF(AND($FR$3=1,'7a Health full-time'!Z32&lt;&gt;0),IF(('7a Health full-time'!AF32/'7a Health full-time'!Z32)&lt;0.25,AG32,""),"")</f>
        <v/>
      </c>
      <c r="FW32" s="845" t="str">
        <f>IF(AND($FR$3=1,'7a Health full-time'!AA32&lt;&gt;0),IF(('7a Health full-time'!AG32/'7a Health full-time'!AA32)&lt;0.25,AH32,""),"")</f>
        <v/>
      </c>
      <c r="FY32" s="840" t="str">
        <f>IF(AND($FY$3=1,'7a Health full-time'!D32&gt;0),E32,"")</f>
        <v/>
      </c>
      <c r="FZ32" s="841" t="str">
        <f>IF(AND($FY$3=1,'7a Health full-time'!E32&gt;0),F32,"")</f>
        <v/>
      </c>
      <c r="GA32" s="841" t="str">
        <f>IF(AND($FY$3=1,'7a Health full-time'!F32&gt;0),G32,"")</f>
        <v/>
      </c>
      <c r="GB32" s="841" t="str">
        <f>IF(AND($FY$3=1,'7a Health full-time'!G32&gt;0),H32,"")</f>
        <v/>
      </c>
      <c r="GC32" s="841" t="str">
        <f>IF(AND($FY$3=1,'7a Health full-time'!H32&gt;0),I32,"")</f>
        <v/>
      </c>
      <c r="GD32" s="842" t="str">
        <f>IF(AND($FY$3=1,'7a Health full-time'!I32&gt;0),J32,"")</f>
        <v/>
      </c>
      <c r="GE32" s="841" t="str">
        <f>IF(AND($FY$3=1,'7a Health full-time'!J32&gt;0),K32,"")</f>
        <v/>
      </c>
      <c r="GF32" s="841" t="str">
        <f>IF(AND($FY$3=1,'7a Health full-time'!K32&gt;0),L32,"")</f>
        <v/>
      </c>
      <c r="GG32" s="841" t="str">
        <f>IF(AND($FY$3=1,'7a Health full-time'!L32&gt;0),M32,"")</f>
        <v/>
      </c>
      <c r="GH32" s="841" t="str">
        <f>IF(AND($FY$3=1,'7a Health full-time'!M32&gt;0),N32,"")</f>
        <v/>
      </c>
      <c r="GI32" s="841" t="str">
        <f>IF(AND($FY$3=1,'7a Health full-time'!N32&gt;0),O32,"")</f>
        <v/>
      </c>
      <c r="GJ32" s="842" t="str">
        <f>IF(AND($FY$3=1,'7a Health full-time'!O32&gt;0),P32,"")</f>
        <v/>
      </c>
      <c r="GL32" s="60"/>
      <c r="GM32" s="61" t="s">
        <v>19</v>
      </c>
      <c r="GN32" s="60" t="s">
        <v>116</v>
      </c>
      <c r="GO32" s="49" t="str">
        <f>$CS$98</f>
        <v/>
      </c>
      <c r="GP32" s="41" t="str">
        <f>$CT$98</f>
        <v/>
      </c>
      <c r="GQ32" s="40" t="str">
        <f>$CS$98</f>
        <v/>
      </c>
      <c r="GR32" s="41" t="str">
        <f>$CT$98</f>
        <v/>
      </c>
      <c r="GS32" s="40" t="str">
        <f>$CS$98</f>
        <v/>
      </c>
      <c r="GT32" s="873" t="str">
        <f>$CT$98</f>
        <v/>
      </c>
      <c r="GU32" s="49" t="str">
        <f>$CY$98</f>
        <v/>
      </c>
      <c r="GV32" s="41" t="str">
        <f>$CZ$98</f>
        <v/>
      </c>
      <c r="GW32" s="40" t="str">
        <f>$CY$98</f>
        <v/>
      </c>
      <c r="GX32" s="41" t="str">
        <f>$CZ$98</f>
        <v/>
      </c>
      <c r="GY32" s="40" t="str">
        <f>$CY$98</f>
        <v/>
      </c>
      <c r="GZ32" s="873" t="str">
        <f>$CZ$98</f>
        <v/>
      </c>
      <c r="HA32" s="49" t="str">
        <f>$DE$98</f>
        <v/>
      </c>
      <c r="HB32" s="41" t="str">
        <f>$DF$98</f>
        <v/>
      </c>
      <c r="HC32" s="40" t="str">
        <f>$DE$98</f>
        <v/>
      </c>
      <c r="HD32" s="41" t="str">
        <f>$DF$98</f>
        <v/>
      </c>
      <c r="HE32" s="40" t="str">
        <f>$DE$98</f>
        <v/>
      </c>
      <c r="HF32" s="873" t="str">
        <f>$DF$98</f>
        <v/>
      </c>
      <c r="HG32" s="49" t="str">
        <f>$DK$98</f>
        <v/>
      </c>
      <c r="HH32" s="41" t="str">
        <f>$DL$98</f>
        <v/>
      </c>
      <c r="HI32" s="40" t="str">
        <f>$DK$98</f>
        <v/>
      </c>
      <c r="HJ32" s="41" t="str">
        <f>$DL$98</f>
        <v/>
      </c>
      <c r="HK32" s="40" t="str">
        <f>$DK$98</f>
        <v/>
      </c>
      <c r="HL32" s="873" t="str">
        <f>$DL$98</f>
        <v/>
      </c>
      <c r="HM32" s="925"/>
      <c r="HN32" s="918"/>
      <c r="HO32" s="916"/>
      <c r="HP32" s="918"/>
      <c r="HQ32" s="916"/>
      <c r="HR32" s="926"/>
    </row>
    <row r="33" spans="1:226" x14ac:dyDescent="0.25">
      <c r="A33" s="18" t="str">
        <f>'7a Health full-time'!A33</f>
        <v>Nursing - adult (C1)</v>
      </c>
      <c r="B33" t="s">
        <v>19</v>
      </c>
      <c r="C33" s="18" t="str">
        <f>'7a Health full-time'!C33</f>
        <v>PGT (UG fee)</v>
      </c>
      <c r="D33" t="str">
        <f t="shared" si="4"/>
        <v>Nursing - adult (C1), Long, PGT (UG fee)</v>
      </c>
      <c r="E33" t="str">
        <f t="shared" si="5"/>
        <v xml:space="preserve">Column 1, Starters in 2016-17, OfS-fundable, Nursing - adult (C1), Long, PGT (UG fee); </v>
      </c>
      <c r="F33" t="str">
        <f t="shared" si="5"/>
        <v xml:space="preserve">Column 1, Starters in 2016-17, Non-fundable, Nursing - adult (C1), Long, PGT (UG fee); </v>
      </c>
      <c r="G33" t="str">
        <f t="shared" si="5"/>
        <v xml:space="preserve">Column 1, Starters in 2017-18, OfS-fundable, Nursing - adult (C1), Long, PGT (UG fee); </v>
      </c>
      <c r="H33" t="str">
        <f t="shared" si="5"/>
        <v xml:space="preserve">Column 1, Starters in 2017-18, Non-fundable, Nursing - adult (C1), Long, PGT (UG fee); </v>
      </c>
      <c r="I33" t="str">
        <f t="shared" si="5"/>
        <v xml:space="preserve">Column 1, Starters in 2018-19, OfS-fundable, Nursing - adult (C1), Long, PGT (UG fee); </v>
      </c>
      <c r="J33" t="str">
        <f t="shared" si="5"/>
        <v xml:space="preserve">Column 1, Starters in 2018-19, Non-fundable, Nursing - adult (C1), Long, PGT (UG fee); </v>
      </c>
      <c r="K33" t="str">
        <f t="shared" si="5"/>
        <v xml:space="preserve">Column 2, Starters in 2016-17, OfS-fundable, Nursing - adult (C1), Long, PGT (UG fee); </v>
      </c>
      <c r="L33" t="str">
        <f t="shared" si="5"/>
        <v xml:space="preserve">Column 2, Starters in 2016-17, Non-fundable, Nursing - adult (C1), Long, PGT (UG fee); </v>
      </c>
      <c r="M33" t="str">
        <f t="shared" si="5"/>
        <v xml:space="preserve">Column 2, Starters in 2017-18, OfS-fundable, Nursing - adult (C1), Long, PGT (UG fee); </v>
      </c>
      <c r="N33" t="str">
        <f t="shared" si="5"/>
        <v xml:space="preserve">Column 2, Starters in 2017-18, Non-fundable, Nursing - adult (C1), Long, PGT (UG fee); </v>
      </c>
      <c r="O33" t="str">
        <f t="shared" si="5"/>
        <v xml:space="preserve">Column 2, Starters in 2018-19, OfS-fundable, Nursing - adult (C1), Long, PGT (UG fee); </v>
      </c>
      <c r="P33" t="str">
        <f t="shared" si="5"/>
        <v xml:space="preserve">Column 2, Starters in 2018-19, Non-fundable, Nursing - adult (C1), Long, PGT (UG fee); </v>
      </c>
      <c r="Q33" t="str">
        <f t="shared" si="5"/>
        <v xml:space="preserve">Column 3, Starters in 2016-17, OfS-fundable, Nursing - adult (C1), Long, PGT (UG fee); </v>
      </c>
      <c r="R33" t="str">
        <f t="shared" si="5"/>
        <v xml:space="preserve">Column 3, Starters in 2016-17, Non-fundable, Nursing - adult (C1), Long, PGT (UG fee); </v>
      </c>
      <c r="S33" t="str">
        <f t="shared" si="5"/>
        <v xml:space="preserve">Column 3, Starters in 2017-18, OfS-fundable, Nursing - adult (C1), Long, PGT (UG fee); </v>
      </c>
      <c r="T33" t="str">
        <f t="shared" si="5"/>
        <v xml:space="preserve">Column 3, Starters in 2017-18, Non-fundable, Nursing - adult (C1), Long, PGT (UG fee); </v>
      </c>
      <c r="U33" t="str">
        <f t="shared" si="7"/>
        <v xml:space="preserve">Column 3, Starters in 2018-19, OfS-fundable, Nursing - adult (C1), Long, PGT (UG fee); </v>
      </c>
      <c r="V33" t="str">
        <f t="shared" si="7"/>
        <v xml:space="preserve">Column 3, Starters in 2018-19, Non-fundable, Nursing - adult (C1), Long, PGT (UG fee); </v>
      </c>
      <c r="W33" t="str">
        <f t="shared" si="7"/>
        <v xml:space="preserve">Column 4, Starters in 2016-17, OfS-fundable, Nursing - adult (C1), Long, PGT (UG fee); </v>
      </c>
      <c r="X33" t="str">
        <f t="shared" si="7"/>
        <v xml:space="preserve">Column 4, Starters in 2016-17, Non-fundable, Nursing - adult (C1), Long, PGT (UG fee); </v>
      </c>
      <c r="Y33" t="str">
        <f t="shared" si="7"/>
        <v xml:space="preserve">Column 4, Starters in 2017-18, OfS-fundable, Nursing - adult (C1), Long, PGT (UG fee); </v>
      </c>
      <c r="Z33" t="str">
        <f t="shared" si="7"/>
        <v xml:space="preserve">Column 4, Starters in 2017-18, Non-fundable, Nursing - adult (C1), Long, PGT (UG fee); </v>
      </c>
      <c r="AA33" t="str">
        <f t="shared" si="7"/>
        <v xml:space="preserve">Column 4, Starters in 2018-19, OfS-fundable, Nursing - adult (C1), Long, PGT (UG fee); </v>
      </c>
      <c r="AB33" t="str">
        <f t="shared" si="7"/>
        <v xml:space="preserve">Column 4, Starters in 2018-19, Non-fundable, Nursing - adult (C1), Long, PGT (UG fee); </v>
      </c>
      <c r="AC33" t="str">
        <f t="shared" si="7"/>
        <v xml:space="preserve">Column 4a, Starters in 2016-17, OfS-fundable, Nursing - adult (C1), Long, PGT (UG fee); </v>
      </c>
      <c r="AD33" t="str">
        <f t="shared" si="7"/>
        <v xml:space="preserve">Column 4a, Starters in 2016-17, Non-fundable, Nursing - adult (C1), Long, PGT (UG fee); </v>
      </c>
      <c r="AE33" t="str">
        <f t="shared" si="7"/>
        <v xml:space="preserve">Column 4a, Starters in 2017-18, OfS-fundable, Nursing - adult (C1), Long, PGT (UG fee); </v>
      </c>
      <c r="AF33" t="str">
        <f t="shared" si="7"/>
        <v xml:space="preserve">Column 4a, Starters in 2017-18, Non-fundable, Nursing - adult (C1), Long, PGT (UG fee); </v>
      </c>
      <c r="AG33" t="str">
        <f t="shared" si="7"/>
        <v xml:space="preserve">Column 4a, Starters in 2018-19, OfS-fundable, Nursing - adult (C1), Long, PGT (UG fee); </v>
      </c>
      <c r="AH33" t="str">
        <f t="shared" si="7"/>
        <v xml:space="preserve">Column 4a, Starters in 2018-19, Non-fundable, Nursing - adult (C1), Long, PGT (UG fee); </v>
      </c>
      <c r="AR33" s="726" t="str">
        <f>IF(AND($AR$3=1,'7a Health full-time'!P33&gt;0),Q33,"")</f>
        <v/>
      </c>
      <c r="AS33" s="727" t="str">
        <f>IF(AND($AR$3=1,'7a Health full-time'!Q33&gt;0),R33,"")</f>
        <v/>
      </c>
      <c r="AT33" s="727" t="str">
        <f>IF(AND($AR$3=1,'7a Health full-time'!R33&gt;0),S33,"")</f>
        <v/>
      </c>
      <c r="AU33" s="727" t="str">
        <f>IF(AND($AR$3=1,'7a Health full-time'!S33&gt;0),T33,"")</f>
        <v/>
      </c>
      <c r="AV33" s="727" t="str">
        <f>IF(AND($AR$3=1,'7a Health full-time'!T33&gt;0),U33,"")</f>
        <v/>
      </c>
      <c r="AW33" s="846" t="str">
        <f>IF(AND($AR$3=1,'7a Health full-time'!U33&gt;0),V33,"")</f>
        <v/>
      </c>
      <c r="AY33" s="726" t="str">
        <f>IF(AND($AY$3=1,'7a Health full-time'!D33&lt;0),E33,"")</f>
        <v/>
      </c>
      <c r="AZ33" s="727" t="str">
        <f>IF(AND($AY$3=1,'7a Health full-time'!E33&lt;0),F33,"")</f>
        <v/>
      </c>
      <c r="BA33" s="727" t="str">
        <f>IF(AND($AY$3=1,'7a Health full-time'!F33&lt;0),G33,"")</f>
        <v/>
      </c>
      <c r="BB33" s="727" t="str">
        <f>IF(AND($AY$3=1,'7a Health full-time'!G33&lt;0),H33,"")</f>
        <v/>
      </c>
      <c r="BC33" s="727" t="str">
        <f>IF(AND($AY$3=1,'7a Health full-time'!H33&lt;0),I33,"")</f>
        <v/>
      </c>
      <c r="BD33" s="846" t="str">
        <f>IF(AND($AY$3=1,'7a Health full-time'!I33&lt;0),J33,"")</f>
        <v/>
      </c>
      <c r="BE33" s="726" t="str">
        <f>IF(AND($AY$3=1,'7a Health full-time'!J33&lt;0),K33,"")</f>
        <v/>
      </c>
      <c r="BF33" s="727" t="str">
        <f>IF(AND($AY$3=1,'7a Health full-time'!K33&lt;0),L33,"")</f>
        <v/>
      </c>
      <c r="BG33" s="727" t="str">
        <f>IF(AND($AY$3=1,'7a Health full-time'!L33&lt;0),M33,"")</f>
        <v/>
      </c>
      <c r="BH33" s="727" t="str">
        <f>IF(AND($AY$3=1,'7a Health full-time'!M33&lt;0),N33,"")</f>
        <v/>
      </c>
      <c r="BI33" s="727" t="str">
        <f>IF(AND($AY$3=1,'7a Health full-time'!N33&lt;0),O33,"")</f>
        <v/>
      </c>
      <c r="BJ33" s="846" t="str">
        <f>IF(AND($AY$3=1,'7a Health full-time'!O33&lt;0),P33,"")</f>
        <v/>
      </c>
      <c r="BK33" s="726" t="str">
        <f>IF(AND($AY$3=1,'7a Health full-time'!V33&lt;0),W33,"")</f>
        <v/>
      </c>
      <c r="BL33" s="727" t="str">
        <f>IF(AND($AY$3=1,'7a Health full-time'!W33&lt;0),X33,"")</f>
        <v/>
      </c>
      <c r="BM33" s="727" t="str">
        <f>IF(AND($AY$3=1,'7a Health full-time'!X33&lt;0),Y33,"")</f>
        <v/>
      </c>
      <c r="BN33" s="727" t="str">
        <f>IF(AND($AY$3=1,'7a Health full-time'!Y33&lt;0),Z33,"")</f>
        <v/>
      </c>
      <c r="BO33" s="727" t="str">
        <f>IF(AND($AY$3=1,'7a Health full-time'!Z33&lt;0),AA33,"")</f>
        <v/>
      </c>
      <c r="BP33" s="846" t="str">
        <f>IF(AND($AY$3=1,'7a Health full-time'!AA33&lt;0),AB33,"")</f>
        <v/>
      </c>
      <c r="BQ33" s="910"/>
      <c r="BR33" s="919"/>
      <c r="BS33" s="919"/>
      <c r="BT33" s="919"/>
      <c r="BU33" s="919"/>
      <c r="BV33" s="911"/>
      <c r="BX33" s="726" t="str">
        <f>IF(AND($BY$3=1,('7a Health full-time'!D33-INT('7a Health full-time'!D33))&lt;&gt;0.5,('7a Health full-time'!D33-INT('7a Health full-time'!D33))&lt;&gt;0),E33,"")</f>
        <v/>
      </c>
      <c r="BY33" s="727" t="str">
        <f>IF(AND($BY$3=1,('7a Health full-time'!E33-INT('7a Health full-time'!E33))&lt;&gt;0.5,('7a Health full-time'!E33-INT('7a Health full-time'!E33))&lt;&gt;0),F33,"")</f>
        <v/>
      </c>
      <c r="BZ33" s="727" t="str">
        <f>IF(AND($BY$3=1,('7a Health full-time'!F33-INT('7a Health full-time'!F33))&lt;&gt;0.5,('7a Health full-time'!F33-INT('7a Health full-time'!F33))&lt;&gt;0),G33,"")</f>
        <v/>
      </c>
      <c r="CA33" s="727" t="str">
        <f>IF(AND($BY$3=1,('7a Health full-time'!G33-INT('7a Health full-time'!G33))&lt;&gt;0.5,('7a Health full-time'!G33-INT('7a Health full-time'!G33))&lt;&gt;0),H33,"")</f>
        <v/>
      </c>
      <c r="CB33" s="727" t="str">
        <f>IF(AND($BY$3=1,('7a Health full-time'!H33-INT('7a Health full-time'!H33))&lt;&gt;0.5,('7a Health full-time'!H33-INT('7a Health full-time'!H33))&lt;&gt;0),I33,"")</f>
        <v/>
      </c>
      <c r="CC33" s="846" t="str">
        <f>IF(AND($BY$3=1,('7a Health full-time'!I33-INT('7a Health full-time'!I33))&lt;&gt;0.5,('7a Health full-time'!I33-INT('7a Health full-time'!I33))&lt;&gt;0),J33,"")</f>
        <v/>
      </c>
      <c r="CD33" s="726" t="str">
        <f>IF(AND($BY$3=1,('7a Health full-time'!J33-INT('7a Health full-time'!J33))&lt;&gt;0.5,('7a Health full-time'!J33-INT('7a Health full-time'!J33))&lt;&gt;0),K33,"")</f>
        <v/>
      </c>
      <c r="CE33" s="727" t="str">
        <f>IF(AND($BY$3=1,('7a Health full-time'!K33-INT('7a Health full-time'!K33))&lt;&gt;0.5,('7a Health full-time'!K33-INT('7a Health full-time'!K33))&lt;&gt;0),L33,"")</f>
        <v/>
      </c>
      <c r="CF33" s="727" t="str">
        <f>IF(AND($BY$3=1,('7a Health full-time'!L33-INT('7a Health full-time'!L33))&lt;&gt;0.5,('7a Health full-time'!L33-INT('7a Health full-time'!L33))&lt;&gt;0),M33,"")</f>
        <v/>
      </c>
      <c r="CG33" s="727" t="str">
        <f>IF(AND($BY$3=1,('7a Health full-time'!M33-INT('7a Health full-time'!M33))&lt;&gt;0.5,('7a Health full-time'!M33-INT('7a Health full-time'!M33))&lt;&gt;0),N33,"")</f>
        <v/>
      </c>
      <c r="CH33" s="727" t="str">
        <f>IF(AND($BY$3=1,('7a Health full-time'!N33-INT('7a Health full-time'!N33))&lt;&gt;0.5,('7a Health full-time'!N33-INT('7a Health full-time'!N33))&lt;&gt;0),O33,"")</f>
        <v/>
      </c>
      <c r="CI33" s="846" t="str">
        <f>IF(AND($BY$3=1,('7a Health full-time'!O33-INT('7a Health full-time'!O33))&lt;&gt;0.5,('7a Health full-time'!O33-INT('7a Health full-time'!O33))&lt;&gt;0),P33,"")</f>
        <v/>
      </c>
      <c r="CJ33" s="726" t="str">
        <f>IF(AND($BY$3=1,('7a Health full-time'!P33-INT('7a Health full-time'!P33))&lt;&gt;0.5,('7a Health full-time'!P33-INT('7a Health full-time'!P33))&lt;&gt;0),Q33,"")</f>
        <v/>
      </c>
      <c r="CK33" s="727" t="str">
        <f>IF(AND($BY$3=1,('7a Health full-time'!Q33-INT('7a Health full-time'!Q33))&lt;&gt;0.5,('7a Health full-time'!Q33-INT('7a Health full-time'!Q33))&lt;&gt;0),R33,"")</f>
        <v/>
      </c>
      <c r="CL33" s="727" t="str">
        <f>IF(AND($BY$3=1,('7a Health full-time'!R33-INT('7a Health full-time'!R33))&lt;&gt;0.5,('7a Health full-time'!R33-INT('7a Health full-time'!R33))&lt;&gt;0),S33,"")</f>
        <v/>
      </c>
      <c r="CM33" s="727" t="str">
        <f>IF(AND($BY$3=1,('7a Health full-time'!S33-INT('7a Health full-time'!S33))&lt;&gt;0.5,('7a Health full-time'!S33-INT('7a Health full-time'!S33))&lt;&gt;0),T33,"")</f>
        <v/>
      </c>
      <c r="CN33" s="727" t="str">
        <f>IF(AND($BY$3=1,('7a Health full-time'!T33-INT('7a Health full-time'!T33))&lt;&gt;0.5,('7a Health full-time'!T33-INT('7a Health full-time'!T33))&lt;&gt;0),U33,"")</f>
        <v/>
      </c>
      <c r="CO33" s="846" t="str">
        <f>IF(AND($BY$3=1,('7a Health full-time'!U33-INT('7a Health full-time'!U33))&lt;&gt;0.5,('7a Health full-time'!U33-INT('7a Health full-time'!U33))&lt;&gt;0),V33,"")</f>
        <v/>
      </c>
      <c r="DV33" s="726" t="str">
        <f>IF(AND($DV$3=1,ROUND('7a Health full-time'!AB33,2)&lt;&gt;'7a Health full-time'!AB33),AC33,"")</f>
        <v/>
      </c>
      <c r="DW33" s="727" t="str">
        <f>IF(AND($DV$3=1,ROUND('7a Health full-time'!AC33,2)&lt;&gt;'7a Health full-time'!AC33),AD33,"")</f>
        <v/>
      </c>
      <c r="DX33" s="727" t="str">
        <f>IF(AND($DV$3=1,ROUND('7a Health full-time'!AD33,2)&lt;&gt;'7a Health full-time'!AD33),AE33,"")</f>
        <v/>
      </c>
      <c r="DY33" s="727" t="str">
        <f>IF(AND($DV$3=1,ROUND('7a Health full-time'!AE33,2)&lt;&gt;'7a Health full-time'!AE33),AF33,"")</f>
        <v/>
      </c>
      <c r="DZ33" s="727" t="str">
        <f>IF(AND($DV$3=1,ROUND('7a Health full-time'!AF33,2)&lt;&gt;'7a Health full-time'!AF33),AG33,"")</f>
        <v/>
      </c>
      <c r="EA33" s="846" t="str">
        <f>IF(AND($DV$3=1,ROUND('7a Health full-time'!AG33,2)&lt;&gt;'7a Health full-time'!AG33),AH33,"")</f>
        <v/>
      </c>
      <c r="EC33" s="726" t="str">
        <f>IF(AND($EC$3=1,'7a Health full-time'!AB33&gt;'7a Health full-time'!V33),AC33,"")</f>
        <v/>
      </c>
      <c r="ED33" s="727" t="str">
        <f>IF(AND($EC$3=1,'7a Health full-time'!AC33&gt;'7a Health full-time'!W33),AD33,"")</f>
        <v/>
      </c>
      <c r="EE33" s="727" t="str">
        <f>IF(AND($EC$3=1,'7a Health full-time'!AD33&gt;'7a Health full-time'!X33),AE33,"")</f>
        <v/>
      </c>
      <c r="EF33" s="727" t="str">
        <f>IF(AND($EC$3=1,'7a Health full-time'!AE33&gt;'7a Health full-time'!Y33),AF33,"")</f>
        <v/>
      </c>
      <c r="EG33" s="727" t="str">
        <f>IF(AND($EC$3=1,'7a Health full-time'!AF33&gt;'7a Health full-time'!Z33),AG33,"")</f>
        <v/>
      </c>
      <c r="EH33" s="846" t="str">
        <f>IF(AND($EC$3=1,'7a Health full-time'!AG33&gt;'7a Health full-time'!AA33),AH33,"")</f>
        <v/>
      </c>
      <c r="EJ33" s="726" t="str">
        <f>IF(AND($EJ$3=1,'7a Health full-time'!V33&lt;&gt;0),IF(('7a Health full-time'!AB33/'7a Health full-time'!V33)&lt;0.03,AC33,""),"")</f>
        <v/>
      </c>
      <c r="EK33" s="727" t="str">
        <f>IF(AND($EJ$3=1,'7a Health full-time'!W33&lt;&gt;0),IF(('7a Health full-time'!AC33/'7a Health full-time'!W33)&lt;0.03,AD33,""),"")</f>
        <v/>
      </c>
      <c r="EL33" s="727" t="str">
        <f>IF(AND($EJ$3=1,'7a Health full-time'!X33&lt;&gt;0),IF(('7a Health full-time'!AD33/'7a Health full-time'!X33)&lt;0.03,AE33,""),"")</f>
        <v/>
      </c>
      <c r="EM33" s="727" t="str">
        <f>IF(AND($EJ$3=1,'7a Health full-time'!Y33&lt;&gt;0),IF(('7a Health full-time'!AE33/'7a Health full-time'!Y33)&lt;0.03,AF33,""),"")</f>
        <v/>
      </c>
      <c r="EN33" s="727" t="str">
        <f>IF(AND($EJ$3=1,'7a Health full-time'!Z33&lt;&gt;0),IF(('7a Health full-time'!AF33/'7a Health full-time'!Z33)&lt;0.03,AG33,""),"")</f>
        <v/>
      </c>
      <c r="EO33" s="846" t="str">
        <f>IF(AND($EJ$3=1,'7a Health full-time'!AA33&lt;&gt;0),IF(('7a Health full-time'!AG33/'7a Health full-time'!AA33)&lt;0.03,AH33,""),"")</f>
        <v/>
      </c>
      <c r="EQ33" s="726" t="str">
        <f>IF(AND($EQ$3=1,'7a Health full-time'!P33=0,SUM('7a Health full-time'!D33,'7a Health full-time'!J33)&gt;$ET$13),Q33,"")</f>
        <v/>
      </c>
      <c r="ER33" s="727" t="str">
        <f>IF(AND($EQ$3=1,'7a Health full-time'!Q33=0,SUM('7a Health full-time'!E33,'7a Health full-time'!K33)&gt;$ET$13),R33,"")</f>
        <v/>
      </c>
      <c r="ES33" s="727" t="str">
        <f>IF(AND($EQ$3=1,'7a Health full-time'!R33=0,SUM('7a Health full-time'!F33,'7a Health full-time'!L33)&gt;$ET$13),S33,"")</f>
        <v/>
      </c>
      <c r="ET33" s="727" t="str">
        <f>IF(AND($EQ$3=1,'7a Health full-time'!S33=0,SUM('7a Health full-time'!G33,'7a Health full-time'!M33)&gt;$ET$13),T33,"")</f>
        <v/>
      </c>
      <c r="EU33" s="727" t="str">
        <f>IF(AND($EQ$3=1,'7a Health full-time'!T33=0,SUM('7a Health full-time'!H33,'7a Health full-time'!N33)&gt;$ET$13),U33,"")</f>
        <v/>
      </c>
      <c r="EV33" s="846" t="str">
        <f>IF(AND($EQ$3=1,'7a Health full-time'!U33=0,SUM('7a Health full-time'!I33,'7a Health full-time'!O33)&gt;$ET$13),V33,"")</f>
        <v/>
      </c>
      <c r="EX33" s="726" t="str">
        <f>IF(AND($EX$3=1,SUM('7a Health full-time'!D33,'7a Health full-time'!J33)&gt;0,ABS('7a Health full-time'!P33)=SUM('7a Health full-time'!D33,'7a Health full-time'!J33)),Q33,"")</f>
        <v/>
      </c>
      <c r="EY33" s="727" t="str">
        <f>IF(AND($EX$3=1,SUM('7a Health full-time'!E33,'7a Health full-time'!K33)&gt;0,ABS('7a Health full-time'!Q33)=SUM('7a Health full-time'!E33,'7a Health full-time'!K33)),R33,"")</f>
        <v/>
      </c>
      <c r="EZ33" s="727" t="str">
        <f>IF(AND($EX$3=1,SUM('7a Health full-time'!F33,'7a Health full-time'!L33)&gt;0,ABS('7a Health full-time'!R33)=SUM('7a Health full-time'!F33,'7a Health full-time'!L33)),S33,"")</f>
        <v/>
      </c>
      <c r="FA33" s="727" t="str">
        <f>IF(AND($EX$3=1,SUM('7a Health full-time'!G33,'7a Health full-time'!M33)&gt;0,ABS('7a Health full-time'!S33)=SUM('7a Health full-time'!G33,'7a Health full-time'!M33)),T33,"")</f>
        <v/>
      </c>
      <c r="FB33" s="727" t="str">
        <f>IF(AND($EX$3=1,SUM('7a Health full-time'!H33,'7a Health full-time'!N33)&gt;0,ABS('7a Health full-time'!T33)=SUM('7a Health full-time'!H33,'7a Health full-time'!N33)),U33,"")</f>
        <v/>
      </c>
      <c r="FC33" s="846" t="str">
        <f>IF(AND($EX$3=1,SUM('7a Health full-time'!I33,'7a Health full-time'!O33)&gt;0,ABS('7a Health full-time'!U33)=SUM('7a Health full-time'!I33,'7a Health full-time'!O33)),V33,"")</f>
        <v/>
      </c>
      <c r="FR33" s="726" t="str">
        <f>IF(AND($FR$3=1,'7a Health full-time'!V33&lt;&gt;0),IF(('7a Health full-time'!AB33/'7a Health full-time'!V33)&lt;0.25,AC33,""),"")</f>
        <v/>
      </c>
      <c r="FS33" s="727" t="str">
        <f>IF(AND($FR$3=1,'7a Health full-time'!W33&lt;&gt;0),IF(('7a Health full-time'!AC33/'7a Health full-time'!W33)&lt;0.25,AD33,""),"")</f>
        <v/>
      </c>
      <c r="FT33" s="727" t="str">
        <f>IF(AND($FR$3=1,'7a Health full-time'!X33&lt;&gt;0),IF(('7a Health full-time'!AD33/'7a Health full-time'!X33)&lt;0.25,AE33,""),"")</f>
        <v/>
      </c>
      <c r="FU33" s="727" t="str">
        <f>IF(AND($FR$3=1,'7a Health full-time'!Y33&lt;&gt;0),IF(('7a Health full-time'!AE33/'7a Health full-time'!Y33)&lt;0.25,AF33,""),"")</f>
        <v/>
      </c>
      <c r="FV33" s="727" t="str">
        <f>IF(AND($FR$3=1,'7a Health full-time'!Z33&lt;&gt;0),IF(('7a Health full-time'!AF33/'7a Health full-time'!Z33)&lt;0.25,AG33,""),"")</f>
        <v/>
      </c>
      <c r="FW33" s="846" t="str">
        <f>IF(AND($FR$3=1,'7a Health full-time'!AA33&lt;&gt;0),IF(('7a Health full-time'!AG33/'7a Health full-time'!AA33)&lt;0.25,AH33,""),"")</f>
        <v/>
      </c>
      <c r="FY33" s="726" t="str">
        <f>IF(AND($FY$3=1,'7a Health full-time'!D33&gt;0),E33,"")</f>
        <v/>
      </c>
      <c r="FZ33" s="727" t="str">
        <f>IF(AND($FY$3=1,'7a Health full-time'!E33&gt;0),F33,"")</f>
        <v/>
      </c>
      <c r="GA33" s="727" t="str">
        <f>IF(AND($FY$3=1,'7a Health full-time'!F33&gt;0),G33,"")</f>
        <v/>
      </c>
      <c r="GB33" s="727" t="str">
        <f>IF(AND($FY$3=1,'7a Health full-time'!G33&gt;0),H33,"")</f>
        <v/>
      </c>
      <c r="GC33" s="727" t="str">
        <f>IF(AND($FY$3=1,'7a Health full-time'!H33&gt;0),I33,"")</f>
        <v/>
      </c>
      <c r="GD33" s="846" t="str">
        <f>IF(AND($FY$3=1,'7a Health full-time'!I33&gt;0),J33,"")</f>
        <v/>
      </c>
      <c r="GE33" s="727" t="str">
        <f>IF(AND($FY$3=1,'7a Health full-time'!J33&gt;0),K33,"")</f>
        <v/>
      </c>
      <c r="GF33" s="727" t="str">
        <f>IF(AND($FY$3=1,'7a Health full-time'!K33&gt;0),L33,"")</f>
        <v/>
      </c>
      <c r="GG33" s="727" t="str">
        <f>IF(AND($FY$3=1,'7a Health full-time'!L33&gt;0),M33,"")</f>
        <v/>
      </c>
      <c r="GH33" s="727" t="str">
        <f>IF(AND($FY$3=1,'7a Health full-time'!M33&gt;0),N33,"")</f>
        <v/>
      </c>
      <c r="GI33" s="727" t="str">
        <f>IF(AND($FY$3=1,'7a Health full-time'!N33&gt;0),O33,"")</f>
        <v/>
      </c>
      <c r="GJ33" s="846" t="str">
        <f>IF(AND($FY$3=1,'7a Health full-time'!O33&gt;0),P33,"")</f>
        <v/>
      </c>
      <c r="GL33" s="60"/>
      <c r="GM33" s="61" t="s">
        <v>19</v>
      </c>
      <c r="GN33" s="60" t="s">
        <v>314</v>
      </c>
      <c r="GO33" s="221" t="str">
        <f>$CS$99</f>
        <v/>
      </c>
      <c r="GP33" s="42" t="str">
        <f>$CT$99</f>
        <v/>
      </c>
      <c r="GQ33" s="53" t="str">
        <f>$CS$99</f>
        <v/>
      </c>
      <c r="GR33" s="42" t="str">
        <f>$CT$99</f>
        <v/>
      </c>
      <c r="GS33" s="53" t="str">
        <f>$CS$99</f>
        <v/>
      </c>
      <c r="GT33" s="874" t="str">
        <f>$CT$99</f>
        <v/>
      </c>
      <c r="GU33" s="221" t="str">
        <f>$CY$99</f>
        <v/>
      </c>
      <c r="GV33" s="42" t="str">
        <f>$CZ$99</f>
        <v/>
      </c>
      <c r="GW33" s="53" t="str">
        <f>$CY$99</f>
        <v/>
      </c>
      <c r="GX33" s="42" t="str">
        <f>$CZ$99</f>
        <v/>
      </c>
      <c r="GY33" s="53" t="str">
        <f>$CY$99</f>
        <v/>
      </c>
      <c r="GZ33" s="874" t="str">
        <f>$CZ$99</f>
        <v/>
      </c>
      <c r="HA33" s="221" t="str">
        <f>$DE$99</f>
        <v/>
      </c>
      <c r="HB33" s="42" t="str">
        <f>$DF$99</f>
        <v/>
      </c>
      <c r="HC33" s="53" t="str">
        <f>$DE$99</f>
        <v/>
      </c>
      <c r="HD33" s="42" t="str">
        <f>$DF$99</f>
        <v/>
      </c>
      <c r="HE33" s="53" t="str">
        <f>$DE$99</f>
        <v/>
      </c>
      <c r="HF33" s="874" t="str">
        <f>$DF$99</f>
        <v/>
      </c>
      <c r="HG33" s="221" t="str">
        <f>$DK$99</f>
        <v/>
      </c>
      <c r="HH33" s="42" t="str">
        <f>$DL$99</f>
        <v/>
      </c>
      <c r="HI33" s="53" t="str">
        <f>$DK$99</f>
        <v/>
      </c>
      <c r="HJ33" s="42" t="str">
        <f>$DL$99</f>
        <v/>
      </c>
      <c r="HK33" s="53" t="str">
        <f>$DK$99</f>
        <v/>
      </c>
      <c r="HL33" s="874" t="str">
        <f>$DL$99</f>
        <v/>
      </c>
      <c r="HM33" s="927"/>
      <c r="HN33" s="911"/>
      <c r="HO33" s="910"/>
      <c r="HP33" s="911"/>
      <c r="HQ33" s="910"/>
      <c r="HR33" s="928"/>
    </row>
    <row r="34" spans="1:226" x14ac:dyDescent="0.25">
      <c r="A34" s="18" t="str">
        <f>'7a Health full-time'!A34</f>
        <v>Nursing - children (C1)</v>
      </c>
      <c r="B34" t="s">
        <v>13</v>
      </c>
      <c r="C34" s="18" t="str">
        <f>'7a Health full-time'!C34</f>
        <v>UG</v>
      </c>
      <c r="D34" t="str">
        <f t="shared" si="4"/>
        <v>Nursing - children (C1), Standard, UG</v>
      </c>
      <c r="E34" t="str">
        <f t="shared" si="5"/>
        <v xml:space="preserve">Column 1, Starters in 2016-17, OfS-fundable, Nursing - children (C1), Standard, UG; </v>
      </c>
      <c r="F34" t="str">
        <f t="shared" si="5"/>
        <v xml:space="preserve">Column 1, Starters in 2016-17, Non-fundable, Nursing - children (C1), Standard, UG; </v>
      </c>
      <c r="G34" t="str">
        <f t="shared" si="5"/>
        <v xml:space="preserve">Column 1, Starters in 2017-18, OfS-fundable, Nursing - children (C1), Standard, UG; </v>
      </c>
      <c r="H34" t="str">
        <f t="shared" si="5"/>
        <v xml:space="preserve">Column 1, Starters in 2017-18, Non-fundable, Nursing - children (C1), Standard, UG; </v>
      </c>
      <c r="I34" t="str">
        <f t="shared" si="5"/>
        <v xml:space="preserve">Column 1, Starters in 2018-19, OfS-fundable, Nursing - children (C1), Standard, UG; </v>
      </c>
      <c r="J34" t="str">
        <f t="shared" si="5"/>
        <v xml:space="preserve">Column 1, Starters in 2018-19, Non-fundable, Nursing - children (C1), Standard, UG; </v>
      </c>
      <c r="K34" t="str">
        <f t="shared" si="5"/>
        <v xml:space="preserve">Column 2, Starters in 2016-17, OfS-fundable, Nursing - children (C1), Standard, UG; </v>
      </c>
      <c r="L34" t="str">
        <f t="shared" si="5"/>
        <v xml:space="preserve">Column 2, Starters in 2016-17, Non-fundable, Nursing - children (C1), Standard, UG; </v>
      </c>
      <c r="M34" t="str">
        <f t="shared" si="5"/>
        <v xml:space="preserve">Column 2, Starters in 2017-18, OfS-fundable, Nursing - children (C1), Standard, UG; </v>
      </c>
      <c r="N34" t="str">
        <f t="shared" si="5"/>
        <v xml:space="preserve">Column 2, Starters in 2017-18, Non-fundable, Nursing - children (C1), Standard, UG; </v>
      </c>
      <c r="O34" t="str">
        <f t="shared" si="5"/>
        <v xml:space="preserve">Column 2, Starters in 2018-19, OfS-fundable, Nursing - children (C1), Standard, UG; </v>
      </c>
      <c r="P34" t="str">
        <f t="shared" si="5"/>
        <v xml:space="preserve">Column 2, Starters in 2018-19, Non-fundable, Nursing - children (C1), Standard, UG; </v>
      </c>
      <c r="Q34" t="str">
        <f t="shared" si="5"/>
        <v xml:space="preserve">Column 3, Starters in 2016-17, OfS-fundable, Nursing - children (C1), Standard, UG; </v>
      </c>
      <c r="R34" t="str">
        <f t="shared" si="5"/>
        <v xml:space="preserve">Column 3, Starters in 2016-17, Non-fundable, Nursing - children (C1), Standard, UG; </v>
      </c>
      <c r="S34" t="str">
        <f t="shared" si="5"/>
        <v xml:space="preserve">Column 3, Starters in 2017-18, OfS-fundable, Nursing - children (C1), Standard, UG; </v>
      </c>
      <c r="T34" t="str">
        <f t="shared" si="5"/>
        <v xml:space="preserve">Column 3, Starters in 2017-18, Non-fundable, Nursing - children (C1), Standard, UG; </v>
      </c>
      <c r="U34" t="str">
        <f t="shared" si="7"/>
        <v xml:space="preserve">Column 3, Starters in 2018-19, OfS-fundable, Nursing - children (C1), Standard, UG; </v>
      </c>
      <c r="V34" t="str">
        <f t="shared" si="7"/>
        <v xml:space="preserve">Column 3, Starters in 2018-19, Non-fundable, Nursing - children (C1), Standard, UG; </v>
      </c>
      <c r="W34" t="str">
        <f t="shared" si="7"/>
        <v xml:space="preserve">Column 4, Starters in 2016-17, OfS-fundable, Nursing - children (C1), Standard, UG; </v>
      </c>
      <c r="X34" t="str">
        <f t="shared" si="7"/>
        <v xml:space="preserve">Column 4, Starters in 2016-17, Non-fundable, Nursing - children (C1), Standard, UG; </v>
      </c>
      <c r="Y34" t="str">
        <f t="shared" si="7"/>
        <v xml:space="preserve">Column 4, Starters in 2017-18, OfS-fundable, Nursing - children (C1), Standard, UG; </v>
      </c>
      <c r="Z34" t="str">
        <f t="shared" si="7"/>
        <v xml:space="preserve">Column 4, Starters in 2017-18, Non-fundable, Nursing - children (C1), Standard, UG; </v>
      </c>
      <c r="AA34" t="str">
        <f t="shared" si="7"/>
        <v xml:space="preserve">Column 4, Starters in 2018-19, OfS-fundable, Nursing - children (C1), Standard, UG; </v>
      </c>
      <c r="AB34" t="str">
        <f t="shared" si="7"/>
        <v xml:space="preserve">Column 4, Starters in 2018-19, Non-fundable, Nursing - children (C1), Standard, UG; </v>
      </c>
      <c r="AC34" t="str">
        <f t="shared" si="7"/>
        <v xml:space="preserve">Column 4a, Starters in 2016-17, OfS-fundable, Nursing - children (C1), Standard, UG; </v>
      </c>
      <c r="AD34" t="str">
        <f t="shared" si="7"/>
        <v xml:space="preserve">Column 4a, Starters in 2016-17, Non-fundable, Nursing - children (C1), Standard, UG; </v>
      </c>
      <c r="AE34" t="str">
        <f t="shared" si="7"/>
        <v xml:space="preserve">Column 4a, Starters in 2017-18, OfS-fundable, Nursing - children (C1), Standard, UG; </v>
      </c>
      <c r="AF34" t="str">
        <f t="shared" si="7"/>
        <v xml:space="preserve">Column 4a, Starters in 2017-18, Non-fundable, Nursing - children (C1), Standard, UG; </v>
      </c>
      <c r="AG34" t="str">
        <f t="shared" si="7"/>
        <v xml:space="preserve">Column 4a, Starters in 2018-19, OfS-fundable, Nursing - children (C1), Standard, UG; </v>
      </c>
      <c r="AH34" t="str">
        <f t="shared" si="7"/>
        <v xml:space="preserve">Column 4a, Starters in 2018-19, Non-fundable, Nursing - children (C1), Standard, UG; </v>
      </c>
      <c r="AR34" s="840" t="str">
        <f>IF(AND($AR$3=1,'7a Health full-time'!P34&gt;0),Q34,"")</f>
        <v/>
      </c>
      <c r="AS34" s="841" t="str">
        <f>IF(AND($AR$3=1,'7a Health full-time'!Q34&gt;0),R34,"")</f>
        <v/>
      </c>
      <c r="AT34" s="841" t="str">
        <f>IF(AND($AR$3=1,'7a Health full-time'!R34&gt;0),S34,"")</f>
        <v/>
      </c>
      <c r="AU34" s="841" t="str">
        <f>IF(AND($AR$3=1,'7a Health full-time'!S34&gt;0),T34,"")</f>
        <v/>
      </c>
      <c r="AV34" s="841" t="str">
        <f>IF(AND($AR$3=1,'7a Health full-time'!T34&gt;0),U34,"")</f>
        <v/>
      </c>
      <c r="AW34" s="842" t="str">
        <f>IF(AND($AR$3=1,'7a Health full-time'!U34&gt;0),V34,"")</f>
        <v/>
      </c>
      <c r="AY34" s="840" t="str">
        <f>IF(AND($AY$3=1,'7a Health full-time'!D34&lt;0),E34,"")</f>
        <v/>
      </c>
      <c r="AZ34" s="841" t="str">
        <f>IF(AND($AY$3=1,'7a Health full-time'!E34&lt;0),F34,"")</f>
        <v/>
      </c>
      <c r="BA34" s="841" t="str">
        <f>IF(AND($AY$3=1,'7a Health full-time'!F34&lt;0),G34,"")</f>
        <v/>
      </c>
      <c r="BB34" s="841" t="str">
        <f>IF(AND($AY$3=1,'7a Health full-time'!G34&lt;0),H34,"")</f>
        <v/>
      </c>
      <c r="BC34" s="841" t="str">
        <f>IF(AND($AY$3=1,'7a Health full-time'!H34&lt;0),I34,"")</f>
        <v/>
      </c>
      <c r="BD34" s="842" t="str">
        <f>IF(AND($AY$3=1,'7a Health full-time'!I34&lt;0),J34,"")</f>
        <v/>
      </c>
      <c r="BE34" s="840" t="str">
        <f>IF(AND($AY$3=1,'7a Health full-time'!J34&lt;0),K34,"")</f>
        <v/>
      </c>
      <c r="BF34" s="841" t="str">
        <f>IF(AND($AY$3=1,'7a Health full-time'!K34&lt;0),L34,"")</f>
        <v/>
      </c>
      <c r="BG34" s="841" t="str">
        <f>IF(AND($AY$3=1,'7a Health full-time'!L34&lt;0),M34,"")</f>
        <v/>
      </c>
      <c r="BH34" s="841" t="str">
        <f>IF(AND($AY$3=1,'7a Health full-time'!M34&lt;0),N34,"")</f>
        <v/>
      </c>
      <c r="BI34" s="841" t="str">
        <f>IF(AND($AY$3=1,'7a Health full-time'!N34&lt;0),O34,"")</f>
        <v/>
      </c>
      <c r="BJ34" s="842" t="str">
        <f>IF(AND($AY$3=1,'7a Health full-time'!O34&lt;0),P34,"")</f>
        <v/>
      </c>
      <c r="BK34" s="840" t="str">
        <f>IF(AND($AY$3=1,'7a Health full-time'!V34&lt;0),W34,"")</f>
        <v/>
      </c>
      <c r="BL34" s="841" t="str">
        <f>IF(AND($AY$3=1,'7a Health full-time'!W34&lt;0),X34,"")</f>
        <v/>
      </c>
      <c r="BM34" s="841" t="str">
        <f>IF(AND($AY$3=1,'7a Health full-time'!X34&lt;0),Y34,"")</f>
        <v/>
      </c>
      <c r="BN34" s="841" t="str">
        <f>IF(AND($AY$3=1,'7a Health full-time'!Y34&lt;0),Z34,"")</f>
        <v/>
      </c>
      <c r="BO34" s="841" t="str">
        <f>IF(AND($AY$3=1,'7a Health full-time'!Z34&lt;0),AA34,"")</f>
        <v/>
      </c>
      <c r="BP34" s="842" t="str">
        <f>IF(AND($AY$3=1,'7a Health full-time'!AA34&lt;0),AB34,"")</f>
        <v/>
      </c>
      <c r="BQ34" s="906"/>
      <c r="BR34" s="915"/>
      <c r="BS34" s="915"/>
      <c r="BT34" s="915"/>
      <c r="BU34" s="915"/>
      <c r="BV34" s="907"/>
      <c r="BX34" s="840" t="str">
        <f>IF(AND($BY$3=1,('7a Health full-time'!D34-INT('7a Health full-time'!D34))&lt;&gt;0.5,('7a Health full-time'!D34-INT('7a Health full-time'!D34))&lt;&gt;0),E34,"")</f>
        <v/>
      </c>
      <c r="BY34" s="841" t="str">
        <f>IF(AND($BY$3=1,('7a Health full-time'!E34-INT('7a Health full-time'!E34))&lt;&gt;0.5,('7a Health full-time'!E34-INT('7a Health full-time'!E34))&lt;&gt;0),F34,"")</f>
        <v/>
      </c>
      <c r="BZ34" s="841" t="str">
        <f>IF(AND($BY$3=1,('7a Health full-time'!F34-INT('7a Health full-time'!F34))&lt;&gt;0.5,('7a Health full-time'!F34-INT('7a Health full-time'!F34))&lt;&gt;0),G34,"")</f>
        <v/>
      </c>
      <c r="CA34" s="841" t="str">
        <f>IF(AND($BY$3=1,('7a Health full-time'!G34-INT('7a Health full-time'!G34))&lt;&gt;0.5,('7a Health full-time'!G34-INT('7a Health full-time'!G34))&lt;&gt;0),H34,"")</f>
        <v/>
      </c>
      <c r="CB34" s="841" t="str">
        <f>IF(AND($BY$3=1,('7a Health full-time'!H34-INT('7a Health full-time'!H34))&lt;&gt;0.5,('7a Health full-time'!H34-INT('7a Health full-time'!H34))&lt;&gt;0),I34,"")</f>
        <v/>
      </c>
      <c r="CC34" s="842" t="str">
        <f>IF(AND($BY$3=1,('7a Health full-time'!I34-INT('7a Health full-time'!I34))&lt;&gt;0.5,('7a Health full-time'!I34-INT('7a Health full-time'!I34))&lt;&gt;0),J34,"")</f>
        <v/>
      </c>
      <c r="CD34" s="840" t="str">
        <f>IF(AND($BY$3=1,('7a Health full-time'!J34-INT('7a Health full-time'!J34))&lt;&gt;0.5,('7a Health full-time'!J34-INT('7a Health full-time'!J34))&lt;&gt;0),K34,"")</f>
        <v/>
      </c>
      <c r="CE34" s="841" t="str">
        <f>IF(AND($BY$3=1,('7a Health full-time'!K34-INT('7a Health full-time'!K34))&lt;&gt;0.5,('7a Health full-time'!K34-INT('7a Health full-time'!K34))&lt;&gt;0),L34,"")</f>
        <v/>
      </c>
      <c r="CF34" s="841" t="str">
        <f>IF(AND($BY$3=1,('7a Health full-time'!L34-INT('7a Health full-time'!L34))&lt;&gt;0.5,('7a Health full-time'!L34-INT('7a Health full-time'!L34))&lt;&gt;0),M34,"")</f>
        <v/>
      </c>
      <c r="CG34" s="841" t="str">
        <f>IF(AND($BY$3=1,('7a Health full-time'!M34-INT('7a Health full-time'!M34))&lt;&gt;0.5,('7a Health full-time'!M34-INT('7a Health full-time'!M34))&lt;&gt;0),N34,"")</f>
        <v/>
      </c>
      <c r="CH34" s="841" t="str">
        <f>IF(AND($BY$3=1,('7a Health full-time'!N34-INT('7a Health full-time'!N34))&lt;&gt;0.5,('7a Health full-time'!N34-INT('7a Health full-time'!N34))&lt;&gt;0),O34,"")</f>
        <v/>
      </c>
      <c r="CI34" s="842" t="str">
        <f>IF(AND($BY$3=1,('7a Health full-time'!O34-INT('7a Health full-time'!O34))&lt;&gt;0.5,('7a Health full-time'!O34-INT('7a Health full-time'!O34))&lt;&gt;0),P34,"")</f>
        <v/>
      </c>
      <c r="CJ34" s="840" t="str">
        <f>IF(AND($BY$3=1,('7a Health full-time'!P34-INT('7a Health full-time'!P34))&lt;&gt;0.5,('7a Health full-time'!P34-INT('7a Health full-time'!P34))&lt;&gt;0),Q34,"")</f>
        <v/>
      </c>
      <c r="CK34" s="841" t="str">
        <f>IF(AND($BY$3=1,('7a Health full-time'!Q34-INT('7a Health full-time'!Q34))&lt;&gt;0.5,('7a Health full-time'!Q34-INT('7a Health full-time'!Q34))&lt;&gt;0),R34,"")</f>
        <v/>
      </c>
      <c r="CL34" s="841" t="str">
        <f>IF(AND($BY$3=1,('7a Health full-time'!R34-INT('7a Health full-time'!R34))&lt;&gt;0.5,('7a Health full-time'!R34-INT('7a Health full-time'!R34))&lt;&gt;0),S34,"")</f>
        <v/>
      </c>
      <c r="CM34" s="841" t="str">
        <f>IF(AND($BY$3=1,('7a Health full-time'!S34-INT('7a Health full-time'!S34))&lt;&gt;0.5,('7a Health full-time'!S34-INT('7a Health full-time'!S34))&lt;&gt;0),T34,"")</f>
        <v/>
      </c>
      <c r="CN34" s="841" t="str">
        <f>IF(AND($BY$3=1,('7a Health full-time'!T34-INT('7a Health full-time'!T34))&lt;&gt;0.5,('7a Health full-time'!T34-INT('7a Health full-time'!T34))&lt;&gt;0),U34,"")</f>
        <v/>
      </c>
      <c r="CO34" s="842" t="str">
        <f>IF(AND($BY$3=1,('7a Health full-time'!U34-INT('7a Health full-time'!U34))&lt;&gt;0.5,('7a Health full-time'!U34-INT('7a Health full-time'!U34))&lt;&gt;0),V34,"")</f>
        <v/>
      </c>
      <c r="DV34" s="840" t="str">
        <f>IF(AND($DV$3=1,ROUND('7a Health full-time'!AB34,2)&lt;&gt;'7a Health full-time'!AB34),AC34,"")</f>
        <v/>
      </c>
      <c r="DW34" s="841" t="str">
        <f>IF(AND($DV$3=1,ROUND('7a Health full-time'!AC34,2)&lt;&gt;'7a Health full-time'!AC34),AD34,"")</f>
        <v/>
      </c>
      <c r="DX34" s="841" t="str">
        <f>IF(AND($DV$3=1,ROUND('7a Health full-time'!AD34,2)&lt;&gt;'7a Health full-time'!AD34),AE34,"")</f>
        <v/>
      </c>
      <c r="DY34" s="841" t="str">
        <f>IF(AND($DV$3=1,ROUND('7a Health full-time'!AE34,2)&lt;&gt;'7a Health full-time'!AE34),AF34,"")</f>
        <v/>
      </c>
      <c r="DZ34" s="841" t="str">
        <f>IF(AND($DV$3=1,ROUND('7a Health full-time'!AF34,2)&lt;&gt;'7a Health full-time'!AF34),AG34,"")</f>
        <v/>
      </c>
      <c r="EA34" s="842" t="str">
        <f>IF(AND($DV$3=1,ROUND('7a Health full-time'!AG34,2)&lt;&gt;'7a Health full-time'!AG34),AH34,"")</f>
        <v/>
      </c>
      <c r="EC34" s="840" t="str">
        <f>IF(AND($EC$3=1,'7a Health full-time'!AB34&gt;'7a Health full-time'!V34),AC34,"")</f>
        <v/>
      </c>
      <c r="ED34" s="841" t="str">
        <f>IF(AND($EC$3=1,'7a Health full-time'!AC34&gt;'7a Health full-time'!W34),AD34,"")</f>
        <v/>
      </c>
      <c r="EE34" s="841" t="str">
        <f>IF(AND($EC$3=1,'7a Health full-time'!AD34&gt;'7a Health full-time'!X34),AE34,"")</f>
        <v/>
      </c>
      <c r="EF34" s="841" t="str">
        <f>IF(AND($EC$3=1,'7a Health full-time'!AE34&gt;'7a Health full-time'!Y34),AF34,"")</f>
        <v/>
      </c>
      <c r="EG34" s="841" t="str">
        <f>IF(AND($EC$3=1,'7a Health full-time'!AF34&gt;'7a Health full-time'!Z34),AG34,"")</f>
        <v/>
      </c>
      <c r="EH34" s="842" t="str">
        <f>IF(AND($EC$3=1,'7a Health full-time'!AG34&gt;'7a Health full-time'!AA34),AH34,"")</f>
        <v/>
      </c>
      <c r="EJ34" s="840" t="str">
        <f>IF(AND($EJ$3=1,'7a Health full-time'!V34&lt;&gt;0),IF(('7a Health full-time'!AB34/'7a Health full-time'!V34)&lt;0.03,AC34,""),"")</f>
        <v/>
      </c>
      <c r="EK34" s="841" t="str">
        <f>IF(AND($EJ$3=1,'7a Health full-time'!W34&lt;&gt;0),IF(('7a Health full-time'!AC34/'7a Health full-time'!W34)&lt;0.03,AD34,""),"")</f>
        <v/>
      </c>
      <c r="EL34" s="841" t="str">
        <f>IF(AND($EJ$3=1,'7a Health full-time'!X34&lt;&gt;0),IF(('7a Health full-time'!AD34/'7a Health full-time'!X34)&lt;0.03,AE34,""),"")</f>
        <v/>
      </c>
      <c r="EM34" s="841" t="str">
        <f>IF(AND($EJ$3=1,'7a Health full-time'!Y34&lt;&gt;0),IF(('7a Health full-time'!AE34/'7a Health full-time'!Y34)&lt;0.03,AF34,""),"")</f>
        <v/>
      </c>
      <c r="EN34" s="841" t="str">
        <f>IF(AND($EJ$3=1,'7a Health full-time'!Z34&lt;&gt;0),IF(('7a Health full-time'!AF34/'7a Health full-time'!Z34)&lt;0.03,AG34,""),"")</f>
        <v/>
      </c>
      <c r="EO34" s="842" t="str">
        <f>IF(AND($EJ$3=1,'7a Health full-time'!AA34&lt;&gt;0),IF(('7a Health full-time'!AG34/'7a Health full-time'!AA34)&lt;0.03,AH34,""),"")</f>
        <v/>
      </c>
      <c r="EQ34" s="840" t="str">
        <f>IF(AND($EQ$3=1,'7a Health full-time'!P34=0,SUM('7a Health full-time'!D34,'7a Health full-time'!J34)&gt;$ET$13),Q34,"")</f>
        <v/>
      </c>
      <c r="ER34" s="841" t="str">
        <f>IF(AND($EQ$3=1,'7a Health full-time'!Q34=0,SUM('7a Health full-time'!E34,'7a Health full-time'!K34)&gt;$ET$13),R34,"")</f>
        <v/>
      </c>
      <c r="ES34" s="841" t="str">
        <f>IF(AND($EQ$3=1,'7a Health full-time'!R34=0,SUM('7a Health full-time'!F34,'7a Health full-time'!L34)&gt;$ET$13),S34,"")</f>
        <v/>
      </c>
      <c r="ET34" s="841" t="str">
        <f>IF(AND($EQ$3=1,'7a Health full-time'!S34=0,SUM('7a Health full-time'!G34,'7a Health full-time'!M34)&gt;$ET$13),T34,"")</f>
        <v/>
      </c>
      <c r="EU34" s="841" t="str">
        <f>IF(AND($EQ$3=1,'7a Health full-time'!T34=0,SUM('7a Health full-time'!H34,'7a Health full-time'!N34)&gt;$ET$13),U34,"")</f>
        <v/>
      </c>
      <c r="EV34" s="842" t="str">
        <f>IF(AND($EQ$3=1,'7a Health full-time'!U34=0,SUM('7a Health full-time'!I34,'7a Health full-time'!O34)&gt;$ET$13),V34,"")</f>
        <v/>
      </c>
      <c r="EX34" s="840" t="str">
        <f>IF(AND($EX$3=1,SUM('7a Health full-time'!D34,'7a Health full-time'!J34)&gt;0,ABS('7a Health full-time'!P34)=SUM('7a Health full-time'!D34,'7a Health full-time'!J34)),Q34,"")</f>
        <v/>
      </c>
      <c r="EY34" s="841" t="str">
        <f>IF(AND($EX$3=1,SUM('7a Health full-time'!E34,'7a Health full-time'!K34)&gt;0,ABS('7a Health full-time'!Q34)=SUM('7a Health full-time'!E34,'7a Health full-time'!K34)),R34,"")</f>
        <v/>
      </c>
      <c r="EZ34" s="841" t="str">
        <f>IF(AND($EX$3=1,SUM('7a Health full-time'!F34,'7a Health full-time'!L34)&gt;0,ABS('7a Health full-time'!R34)=SUM('7a Health full-time'!F34,'7a Health full-time'!L34)),S34,"")</f>
        <v/>
      </c>
      <c r="FA34" s="841" t="str">
        <f>IF(AND($EX$3=1,SUM('7a Health full-time'!G34,'7a Health full-time'!M34)&gt;0,ABS('7a Health full-time'!S34)=SUM('7a Health full-time'!G34,'7a Health full-time'!M34)),T34,"")</f>
        <v/>
      </c>
      <c r="FB34" s="841" t="str">
        <f>IF(AND($EX$3=1,SUM('7a Health full-time'!H34,'7a Health full-time'!N34)&gt;0,ABS('7a Health full-time'!T34)=SUM('7a Health full-time'!H34,'7a Health full-time'!N34)),U34,"")</f>
        <v/>
      </c>
      <c r="FC34" s="842" t="str">
        <f>IF(AND($EX$3=1,SUM('7a Health full-time'!I34,'7a Health full-time'!O34)&gt;0,ABS('7a Health full-time'!U34)=SUM('7a Health full-time'!I34,'7a Health full-time'!O34)),V34,"")</f>
        <v/>
      </c>
      <c r="FR34" s="840" t="str">
        <f>IF(AND($FR$3=1,'7a Health full-time'!V34&lt;&gt;0),IF(('7a Health full-time'!AB34/'7a Health full-time'!V34)&lt;0.25,AC34,""),"")</f>
        <v/>
      </c>
      <c r="FS34" s="841" t="str">
        <f>IF(AND($FR$3=1,'7a Health full-time'!W34&lt;&gt;0),IF(('7a Health full-time'!AC34/'7a Health full-time'!W34)&lt;0.25,AD34,""),"")</f>
        <v/>
      </c>
      <c r="FT34" s="841" t="str">
        <f>IF(AND($FR$3=1,'7a Health full-time'!X34&lt;&gt;0),IF(('7a Health full-time'!AD34/'7a Health full-time'!X34)&lt;0.25,AE34,""),"")</f>
        <v/>
      </c>
      <c r="FU34" s="841" t="str">
        <f>IF(AND($FR$3=1,'7a Health full-time'!Y34&lt;&gt;0),IF(('7a Health full-time'!AE34/'7a Health full-time'!Y34)&lt;0.25,AF34,""),"")</f>
        <v/>
      </c>
      <c r="FV34" s="841" t="str">
        <f>IF(AND($FR$3=1,'7a Health full-time'!Z34&lt;&gt;0),IF(('7a Health full-time'!AF34/'7a Health full-time'!Z34)&lt;0.25,AG34,""),"")</f>
        <v/>
      </c>
      <c r="FW34" s="842" t="str">
        <f>IF(AND($FR$3=1,'7a Health full-time'!AA34&lt;&gt;0),IF(('7a Health full-time'!AG34/'7a Health full-time'!AA34)&lt;0.25,AH34,""),"")</f>
        <v/>
      </c>
      <c r="FY34" s="843"/>
      <c r="FZ34" s="843"/>
      <c r="GA34" s="843"/>
      <c r="GB34" s="843"/>
      <c r="GC34" s="843"/>
      <c r="GD34" s="843"/>
      <c r="GE34" s="843"/>
      <c r="GF34" s="843"/>
      <c r="GG34" s="843"/>
      <c r="GH34" s="843"/>
      <c r="GI34" s="843"/>
      <c r="GJ34" s="843"/>
      <c r="GL34" s="881" t="s">
        <v>21</v>
      </c>
      <c r="GM34" s="60" t="s">
        <v>13</v>
      </c>
      <c r="GN34" s="60" t="s">
        <v>116</v>
      </c>
      <c r="GO34" s="48" t="str">
        <f>$CS$96</f>
        <v/>
      </c>
      <c r="GP34" s="39" t="str">
        <f>$CT$96</f>
        <v/>
      </c>
      <c r="GQ34" s="37" t="str">
        <f>$CS$96</f>
        <v/>
      </c>
      <c r="GR34" s="39" t="str">
        <f>$CT$96</f>
        <v/>
      </c>
      <c r="GS34" s="37" t="str">
        <f>$CS$96</f>
        <v/>
      </c>
      <c r="GT34" s="875" t="str">
        <f>$CT$96</f>
        <v/>
      </c>
      <c r="GU34" s="48" t="str">
        <f>$CY$96</f>
        <v/>
      </c>
      <c r="GV34" s="39" t="str">
        <f>$CZ$96</f>
        <v/>
      </c>
      <c r="GW34" s="37" t="str">
        <f>$CY$96</f>
        <v/>
      </c>
      <c r="GX34" s="39" t="str">
        <f>$CZ$96</f>
        <v/>
      </c>
      <c r="GY34" s="37" t="str">
        <f>$CY$96</f>
        <v/>
      </c>
      <c r="GZ34" s="875" t="str">
        <f>$CZ$96</f>
        <v/>
      </c>
      <c r="HA34" s="48" t="str">
        <f>$DE$96</f>
        <v/>
      </c>
      <c r="HB34" s="39" t="str">
        <f>$DF$96</f>
        <v/>
      </c>
      <c r="HC34" s="37" t="str">
        <f>$DE$96</f>
        <v/>
      </c>
      <c r="HD34" s="39" t="str">
        <f>$DF$96</f>
        <v/>
      </c>
      <c r="HE34" s="37" t="str">
        <f>$DE$96</f>
        <v/>
      </c>
      <c r="HF34" s="875" t="str">
        <f>$DF$96</f>
        <v/>
      </c>
      <c r="HG34" s="48" t="str">
        <f>$DK$96</f>
        <v/>
      </c>
      <c r="HH34" s="39" t="str">
        <f>$DL$96</f>
        <v/>
      </c>
      <c r="HI34" s="37" t="str">
        <f>$DK$96</f>
        <v/>
      </c>
      <c r="HJ34" s="39" t="str">
        <f>$DL$96</f>
        <v/>
      </c>
      <c r="HK34" s="37" t="str">
        <f>$DK$96</f>
        <v/>
      </c>
      <c r="HL34" s="875" t="str">
        <f>$DL$96</f>
        <v/>
      </c>
      <c r="HM34" s="929"/>
      <c r="HN34" s="907"/>
      <c r="HO34" s="906"/>
      <c r="HP34" s="907"/>
      <c r="HQ34" s="906"/>
      <c r="HR34" s="930"/>
    </row>
    <row r="35" spans="1:226" x14ac:dyDescent="0.25">
      <c r="A35" s="18" t="str">
        <f>'7a Health full-time'!A35</f>
        <v>Nursing - children (C1)</v>
      </c>
      <c r="B35" t="s">
        <v>13</v>
      </c>
      <c r="C35" s="18" t="str">
        <f>'7a Health full-time'!C35</f>
        <v>PGT (UG fee)</v>
      </c>
      <c r="D35" t="str">
        <f t="shared" si="4"/>
        <v>Nursing - children (C1), Standard, PGT (UG fee)</v>
      </c>
      <c r="E35" t="str">
        <f t="shared" si="5"/>
        <v xml:space="preserve">Column 1, Starters in 2016-17, OfS-fundable, Nursing - children (C1), Standard, PGT (UG fee); </v>
      </c>
      <c r="F35" t="str">
        <f t="shared" si="5"/>
        <v xml:space="preserve">Column 1, Starters in 2016-17, Non-fundable, Nursing - children (C1), Standard, PGT (UG fee); </v>
      </c>
      <c r="G35" t="str">
        <f t="shared" si="5"/>
        <v xml:space="preserve">Column 1, Starters in 2017-18, OfS-fundable, Nursing - children (C1), Standard, PGT (UG fee); </v>
      </c>
      <c r="H35" t="str">
        <f t="shared" si="5"/>
        <v xml:space="preserve">Column 1, Starters in 2017-18, Non-fundable, Nursing - children (C1), Standard, PGT (UG fee); </v>
      </c>
      <c r="I35" t="str">
        <f t="shared" si="5"/>
        <v xml:space="preserve">Column 1, Starters in 2018-19, OfS-fundable, Nursing - children (C1), Standard, PGT (UG fee); </v>
      </c>
      <c r="J35" t="str">
        <f t="shared" si="5"/>
        <v xml:space="preserve">Column 1, Starters in 2018-19, Non-fundable, Nursing - children (C1), Standard, PGT (UG fee); </v>
      </c>
      <c r="K35" t="str">
        <f t="shared" si="5"/>
        <v xml:space="preserve">Column 2, Starters in 2016-17, OfS-fundable, Nursing - children (C1), Standard, PGT (UG fee); </v>
      </c>
      <c r="L35" t="str">
        <f t="shared" si="5"/>
        <v xml:space="preserve">Column 2, Starters in 2016-17, Non-fundable, Nursing - children (C1), Standard, PGT (UG fee); </v>
      </c>
      <c r="M35" t="str">
        <f t="shared" si="5"/>
        <v xml:space="preserve">Column 2, Starters in 2017-18, OfS-fundable, Nursing - children (C1), Standard, PGT (UG fee); </v>
      </c>
      <c r="N35" t="str">
        <f t="shared" si="5"/>
        <v xml:space="preserve">Column 2, Starters in 2017-18, Non-fundable, Nursing - children (C1), Standard, PGT (UG fee); </v>
      </c>
      <c r="O35" t="str">
        <f t="shared" si="5"/>
        <v xml:space="preserve">Column 2, Starters in 2018-19, OfS-fundable, Nursing - children (C1), Standard, PGT (UG fee); </v>
      </c>
      <c r="P35" t="str">
        <f t="shared" si="5"/>
        <v xml:space="preserve">Column 2, Starters in 2018-19, Non-fundable, Nursing - children (C1), Standard, PGT (UG fee); </v>
      </c>
      <c r="Q35" t="str">
        <f t="shared" si="5"/>
        <v xml:space="preserve">Column 3, Starters in 2016-17, OfS-fundable, Nursing - children (C1), Standard, PGT (UG fee); </v>
      </c>
      <c r="R35" t="str">
        <f t="shared" si="5"/>
        <v xml:space="preserve">Column 3, Starters in 2016-17, Non-fundable, Nursing - children (C1), Standard, PGT (UG fee); </v>
      </c>
      <c r="S35" t="str">
        <f t="shared" si="5"/>
        <v xml:space="preserve">Column 3, Starters in 2017-18, OfS-fundable, Nursing - children (C1), Standard, PGT (UG fee); </v>
      </c>
      <c r="T35" t="str">
        <f t="shared" si="5"/>
        <v xml:space="preserve">Column 3, Starters in 2017-18, Non-fundable, Nursing - children (C1), Standard, PGT (UG fee); </v>
      </c>
      <c r="U35" t="str">
        <f t="shared" si="7"/>
        <v xml:space="preserve">Column 3, Starters in 2018-19, OfS-fundable, Nursing - children (C1), Standard, PGT (UG fee); </v>
      </c>
      <c r="V35" t="str">
        <f t="shared" si="7"/>
        <v xml:space="preserve">Column 3, Starters in 2018-19, Non-fundable, Nursing - children (C1), Standard, PGT (UG fee); </v>
      </c>
      <c r="W35" t="str">
        <f t="shared" si="7"/>
        <v xml:space="preserve">Column 4, Starters in 2016-17, OfS-fundable, Nursing - children (C1), Standard, PGT (UG fee); </v>
      </c>
      <c r="X35" t="str">
        <f t="shared" si="7"/>
        <v xml:space="preserve">Column 4, Starters in 2016-17, Non-fundable, Nursing - children (C1), Standard, PGT (UG fee); </v>
      </c>
      <c r="Y35" t="str">
        <f t="shared" si="7"/>
        <v xml:space="preserve">Column 4, Starters in 2017-18, OfS-fundable, Nursing - children (C1), Standard, PGT (UG fee); </v>
      </c>
      <c r="Z35" t="str">
        <f t="shared" si="7"/>
        <v xml:space="preserve">Column 4, Starters in 2017-18, Non-fundable, Nursing - children (C1), Standard, PGT (UG fee); </v>
      </c>
      <c r="AA35" t="str">
        <f t="shared" si="7"/>
        <v xml:space="preserve">Column 4, Starters in 2018-19, OfS-fundable, Nursing - children (C1), Standard, PGT (UG fee); </v>
      </c>
      <c r="AB35" t="str">
        <f t="shared" si="7"/>
        <v xml:space="preserve">Column 4, Starters in 2018-19, Non-fundable, Nursing - children (C1), Standard, PGT (UG fee); </v>
      </c>
      <c r="AC35" t="str">
        <f t="shared" si="7"/>
        <v xml:space="preserve">Column 4a, Starters in 2016-17, OfS-fundable, Nursing - children (C1), Standard, PGT (UG fee); </v>
      </c>
      <c r="AD35" t="str">
        <f t="shared" si="7"/>
        <v xml:space="preserve">Column 4a, Starters in 2016-17, Non-fundable, Nursing - children (C1), Standard, PGT (UG fee); </v>
      </c>
      <c r="AE35" t="str">
        <f t="shared" si="7"/>
        <v xml:space="preserve">Column 4a, Starters in 2017-18, OfS-fundable, Nursing - children (C1), Standard, PGT (UG fee); </v>
      </c>
      <c r="AF35" t="str">
        <f t="shared" si="7"/>
        <v xml:space="preserve">Column 4a, Starters in 2017-18, Non-fundable, Nursing - children (C1), Standard, PGT (UG fee); </v>
      </c>
      <c r="AG35" t="str">
        <f t="shared" si="7"/>
        <v xml:space="preserve">Column 4a, Starters in 2018-19, OfS-fundable, Nursing - children (C1), Standard, PGT (UG fee); </v>
      </c>
      <c r="AH35" t="str">
        <f t="shared" si="7"/>
        <v xml:space="preserve">Column 4a, Starters in 2018-19, Non-fundable, Nursing - children (C1), Standard, PGT (UG fee); </v>
      </c>
      <c r="AR35" s="844" t="str">
        <f>IF(AND($AR$3=1,'7a Health full-time'!P35&gt;0),Q35,"")</f>
        <v/>
      </c>
      <c r="AS35" s="843" t="str">
        <f>IF(AND($AR$3=1,'7a Health full-time'!Q35&gt;0),R35,"")</f>
        <v/>
      </c>
      <c r="AT35" s="843" t="str">
        <f>IF(AND($AR$3=1,'7a Health full-time'!R35&gt;0),S35,"")</f>
        <v/>
      </c>
      <c r="AU35" s="843" t="str">
        <f>IF(AND($AR$3=1,'7a Health full-time'!S35&gt;0),T35,"")</f>
        <v/>
      </c>
      <c r="AV35" s="843" t="str">
        <f>IF(AND($AR$3=1,'7a Health full-time'!T35&gt;0),U35,"")</f>
        <v/>
      </c>
      <c r="AW35" s="845" t="str">
        <f>IF(AND($AR$3=1,'7a Health full-time'!U35&gt;0),V35,"")</f>
        <v/>
      </c>
      <c r="AY35" s="844" t="str">
        <f>IF(AND($AY$3=1,'7a Health full-time'!D35&lt;0),E35,"")</f>
        <v/>
      </c>
      <c r="AZ35" s="843" t="str">
        <f>IF(AND($AY$3=1,'7a Health full-time'!E35&lt;0),F35,"")</f>
        <v/>
      </c>
      <c r="BA35" s="843" t="str">
        <f>IF(AND($AY$3=1,'7a Health full-time'!F35&lt;0),G35,"")</f>
        <v/>
      </c>
      <c r="BB35" s="843" t="str">
        <f>IF(AND($AY$3=1,'7a Health full-time'!G35&lt;0),H35,"")</f>
        <v/>
      </c>
      <c r="BC35" s="843" t="str">
        <f>IF(AND($AY$3=1,'7a Health full-time'!H35&lt;0),I35,"")</f>
        <v/>
      </c>
      <c r="BD35" s="845" t="str">
        <f>IF(AND($AY$3=1,'7a Health full-time'!I35&lt;0),J35,"")</f>
        <v/>
      </c>
      <c r="BE35" s="844" t="str">
        <f>IF(AND($AY$3=1,'7a Health full-time'!J35&lt;0),K35,"")</f>
        <v/>
      </c>
      <c r="BF35" s="843" t="str">
        <f>IF(AND($AY$3=1,'7a Health full-time'!K35&lt;0),L35,"")</f>
        <v/>
      </c>
      <c r="BG35" s="843" t="str">
        <f>IF(AND($AY$3=1,'7a Health full-time'!L35&lt;0),M35,"")</f>
        <v/>
      </c>
      <c r="BH35" s="843" t="str">
        <f>IF(AND($AY$3=1,'7a Health full-time'!M35&lt;0),N35,"")</f>
        <v/>
      </c>
      <c r="BI35" s="843" t="str">
        <f>IF(AND($AY$3=1,'7a Health full-time'!N35&lt;0),O35,"")</f>
        <v/>
      </c>
      <c r="BJ35" s="845" t="str">
        <f>IF(AND($AY$3=1,'7a Health full-time'!O35&lt;0),P35,"")</f>
        <v/>
      </c>
      <c r="BK35" s="844" t="str">
        <f>IF(AND($AY$3=1,'7a Health full-time'!V35&lt;0),W35,"")</f>
        <v/>
      </c>
      <c r="BL35" s="843" t="str">
        <f>IF(AND($AY$3=1,'7a Health full-time'!W35&lt;0),X35,"")</f>
        <v/>
      </c>
      <c r="BM35" s="843" t="str">
        <f>IF(AND($AY$3=1,'7a Health full-time'!X35&lt;0),Y35,"")</f>
        <v/>
      </c>
      <c r="BN35" s="843" t="str">
        <f>IF(AND($AY$3=1,'7a Health full-time'!Y35&lt;0),Z35,"")</f>
        <v/>
      </c>
      <c r="BO35" s="843" t="str">
        <f>IF(AND($AY$3=1,'7a Health full-time'!Z35&lt;0),AA35,"")</f>
        <v/>
      </c>
      <c r="BP35" s="845" t="str">
        <f>IF(AND($AY$3=1,'7a Health full-time'!AA35&lt;0),AB35,"")</f>
        <v/>
      </c>
      <c r="BQ35" s="916"/>
      <c r="BR35" s="917"/>
      <c r="BS35" s="917"/>
      <c r="BT35" s="917"/>
      <c r="BU35" s="917"/>
      <c r="BV35" s="918"/>
      <c r="BX35" s="844" t="str">
        <f>IF(AND($BY$3=1,('7a Health full-time'!D35-INT('7a Health full-time'!D35))&lt;&gt;0.5,('7a Health full-time'!D35-INT('7a Health full-time'!D35))&lt;&gt;0),E35,"")</f>
        <v/>
      </c>
      <c r="BY35" s="843" t="str">
        <f>IF(AND($BY$3=1,('7a Health full-time'!E35-INT('7a Health full-time'!E35))&lt;&gt;0.5,('7a Health full-time'!E35-INT('7a Health full-time'!E35))&lt;&gt;0),F35,"")</f>
        <v/>
      </c>
      <c r="BZ35" s="843" t="str">
        <f>IF(AND($BY$3=1,('7a Health full-time'!F35-INT('7a Health full-time'!F35))&lt;&gt;0.5,('7a Health full-time'!F35-INT('7a Health full-time'!F35))&lt;&gt;0),G35,"")</f>
        <v/>
      </c>
      <c r="CA35" s="843" t="str">
        <f>IF(AND($BY$3=1,('7a Health full-time'!G35-INT('7a Health full-time'!G35))&lt;&gt;0.5,('7a Health full-time'!G35-INT('7a Health full-time'!G35))&lt;&gt;0),H35,"")</f>
        <v/>
      </c>
      <c r="CB35" s="843" t="str">
        <f>IF(AND($BY$3=1,('7a Health full-time'!H35-INT('7a Health full-time'!H35))&lt;&gt;0.5,('7a Health full-time'!H35-INT('7a Health full-time'!H35))&lt;&gt;0),I35,"")</f>
        <v/>
      </c>
      <c r="CC35" s="845" t="str">
        <f>IF(AND($BY$3=1,('7a Health full-time'!I35-INT('7a Health full-time'!I35))&lt;&gt;0.5,('7a Health full-time'!I35-INT('7a Health full-time'!I35))&lt;&gt;0),J35,"")</f>
        <v/>
      </c>
      <c r="CD35" s="844" t="str">
        <f>IF(AND($BY$3=1,('7a Health full-time'!J35-INT('7a Health full-time'!J35))&lt;&gt;0.5,('7a Health full-time'!J35-INT('7a Health full-time'!J35))&lt;&gt;0),K35,"")</f>
        <v/>
      </c>
      <c r="CE35" s="843" t="str">
        <f>IF(AND($BY$3=1,('7a Health full-time'!K35-INT('7a Health full-time'!K35))&lt;&gt;0.5,('7a Health full-time'!K35-INT('7a Health full-time'!K35))&lt;&gt;0),L35,"")</f>
        <v/>
      </c>
      <c r="CF35" s="843" t="str">
        <f>IF(AND($BY$3=1,('7a Health full-time'!L35-INT('7a Health full-time'!L35))&lt;&gt;0.5,('7a Health full-time'!L35-INT('7a Health full-time'!L35))&lt;&gt;0),M35,"")</f>
        <v/>
      </c>
      <c r="CG35" s="843" t="str">
        <f>IF(AND($BY$3=1,('7a Health full-time'!M35-INT('7a Health full-time'!M35))&lt;&gt;0.5,('7a Health full-time'!M35-INT('7a Health full-time'!M35))&lt;&gt;0),N35,"")</f>
        <v/>
      </c>
      <c r="CH35" s="843" t="str">
        <f>IF(AND($BY$3=1,('7a Health full-time'!N35-INT('7a Health full-time'!N35))&lt;&gt;0.5,('7a Health full-time'!N35-INT('7a Health full-time'!N35))&lt;&gt;0),O35,"")</f>
        <v/>
      </c>
      <c r="CI35" s="845" t="str">
        <f>IF(AND($BY$3=1,('7a Health full-time'!O35-INT('7a Health full-time'!O35))&lt;&gt;0.5,('7a Health full-time'!O35-INT('7a Health full-time'!O35))&lt;&gt;0),P35,"")</f>
        <v/>
      </c>
      <c r="CJ35" s="844" t="str">
        <f>IF(AND($BY$3=1,('7a Health full-time'!P35-INT('7a Health full-time'!P35))&lt;&gt;0.5,('7a Health full-time'!P35-INT('7a Health full-time'!P35))&lt;&gt;0),Q35,"")</f>
        <v/>
      </c>
      <c r="CK35" s="843" t="str">
        <f>IF(AND($BY$3=1,('7a Health full-time'!Q35-INT('7a Health full-time'!Q35))&lt;&gt;0.5,('7a Health full-time'!Q35-INT('7a Health full-time'!Q35))&lt;&gt;0),R35,"")</f>
        <v/>
      </c>
      <c r="CL35" s="843" t="str">
        <f>IF(AND($BY$3=1,('7a Health full-time'!R35-INT('7a Health full-time'!R35))&lt;&gt;0.5,('7a Health full-time'!R35-INT('7a Health full-time'!R35))&lt;&gt;0),S35,"")</f>
        <v/>
      </c>
      <c r="CM35" s="843" t="str">
        <f>IF(AND($BY$3=1,('7a Health full-time'!S35-INT('7a Health full-time'!S35))&lt;&gt;0.5,('7a Health full-time'!S35-INT('7a Health full-time'!S35))&lt;&gt;0),T35,"")</f>
        <v/>
      </c>
      <c r="CN35" s="843" t="str">
        <f>IF(AND($BY$3=1,('7a Health full-time'!T35-INT('7a Health full-time'!T35))&lt;&gt;0.5,('7a Health full-time'!T35-INT('7a Health full-time'!T35))&lt;&gt;0),U35,"")</f>
        <v/>
      </c>
      <c r="CO35" s="845" t="str">
        <f>IF(AND($BY$3=1,('7a Health full-time'!U35-INT('7a Health full-time'!U35))&lt;&gt;0.5,('7a Health full-time'!U35-INT('7a Health full-time'!U35))&lt;&gt;0),V35,"")</f>
        <v/>
      </c>
      <c r="DV35" s="844" t="str">
        <f>IF(AND($DV$3=1,ROUND('7a Health full-time'!AB35,2)&lt;&gt;'7a Health full-time'!AB35),AC35,"")</f>
        <v/>
      </c>
      <c r="DW35" s="843" t="str">
        <f>IF(AND($DV$3=1,ROUND('7a Health full-time'!AC35,2)&lt;&gt;'7a Health full-time'!AC35),AD35,"")</f>
        <v/>
      </c>
      <c r="DX35" s="843" t="str">
        <f>IF(AND($DV$3=1,ROUND('7a Health full-time'!AD35,2)&lt;&gt;'7a Health full-time'!AD35),AE35,"")</f>
        <v/>
      </c>
      <c r="DY35" s="843" t="str">
        <f>IF(AND($DV$3=1,ROUND('7a Health full-time'!AE35,2)&lt;&gt;'7a Health full-time'!AE35),AF35,"")</f>
        <v/>
      </c>
      <c r="DZ35" s="843" t="str">
        <f>IF(AND($DV$3=1,ROUND('7a Health full-time'!AF35,2)&lt;&gt;'7a Health full-time'!AF35),AG35,"")</f>
        <v/>
      </c>
      <c r="EA35" s="845" t="str">
        <f>IF(AND($DV$3=1,ROUND('7a Health full-time'!AG35,2)&lt;&gt;'7a Health full-time'!AG35),AH35,"")</f>
        <v/>
      </c>
      <c r="EC35" s="844" t="str">
        <f>IF(AND($EC$3=1,'7a Health full-time'!AB35&gt;'7a Health full-time'!V35),AC35,"")</f>
        <v/>
      </c>
      <c r="ED35" s="843" t="str">
        <f>IF(AND($EC$3=1,'7a Health full-time'!AC35&gt;'7a Health full-time'!W35),AD35,"")</f>
        <v/>
      </c>
      <c r="EE35" s="843" t="str">
        <f>IF(AND($EC$3=1,'7a Health full-time'!AD35&gt;'7a Health full-time'!X35),AE35,"")</f>
        <v/>
      </c>
      <c r="EF35" s="843" t="str">
        <f>IF(AND($EC$3=1,'7a Health full-time'!AE35&gt;'7a Health full-time'!Y35),AF35,"")</f>
        <v/>
      </c>
      <c r="EG35" s="843" t="str">
        <f>IF(AND($EC$3=1,'7a Health full-time'!AF35&gt;'7a Health full-time'!Z35),AG35,"")</f>
        <v/>
      </c>
      <c r="EH35" s="845" t="str">
        <f>IF(AND($EC$3=1,'7a Health full-time'!AG35&gt;'7a Health full-time'!AA35),AH35,"")</f>
        <v/>
      </c>
      <c r="EJ35" s="844" t="str">
        <f>IF(AND($EJ$3=1,'7a Health full-time'!V35&lt;&gt;0),IF(('7a Health full-time'!AB35/'7a Health full-time'!V35)&lt;0.03,AC35,""),"")</f>
        <v/>
      </c>
      <c r="EK35" s="843" t="str">
        <f>IF(AND($EJ$3=1,'7a Health full-time'!W35&lt;&gt;0),IF(('7a Health full-time'!AC35/'7a Health full-time'!W35)&lt;0.03,AD35,""),"")</f>
        <v/>
      </c>
      <c r="EL35" s="843" t="str">
        <f>IF(AND($EJ$3=1,'7a Health full-time'!X35&lt;&gt;0),IF(('7a Health full-time'!AD35/'7a Health full-time'!X35)&lt;0.03,AE35,""),"")</f>
        <v/>
      </c>
      <c r="EM35" s="843" t="str">
        <f>IF(AND($EJ$3=1,'7a Health full-time'!Y35&lt;&gt;0),IF(('7a Health full-time'!AE35/'7a Health full-time'!Y35)&lt;0.03,AF35,""),"")</f>
        <v/>
      </c>
      <c r="EN35" s="843" t="str">
        <f>IF(AND($EJ$3=1,'7a Health full-time'!Z35&lt;&gt;0),IF(('7a Health full-time'!AF35/'7a Health full-time'!Z35)&lt;0.03,AG35,""),"")</f>
        <v/>
      </c>
      <c r="EO35" s="845" t="str">
        <f>IF(AND($EJ$3=1,'7a Health full-time'!AA35&lt;&gt;0),IF(('7a Health full-time'!AG35/'7a Health full-time'!AA35)&lt;0.03,AH35,""),"")</f>
        <v/>
      </c>
      <c r="EQ35" s="844" t="str">
        <f>IF(AND($EQ$3=1,'7a Health full-time'!P35=0,SUM('7a Health full-time'!D35,'7a Health full-time'!J35)&gt;$ET$13),Q35,"")</f>
        <v/>
      </c>
      <c r="ER35" s="843" t="str">
        <f>IF(AND($EQ$3=1,'7a Health full-time'!Q35=0,SUM('7a Health full-time'!E35,'7a Health full-time'!K35)&gt;$ET$13),R35,"")</f>
        <v/>
      </c>
      <c r="ES35" s="843" t="str">
        <f>IF(AND($EQ$3=1,'7a Health full-time'!R35=0,SUM('7a Health full-time'!F35,'7a Health full-time'!L35)&gt;$ET$13),S35,"")</f>
        <v/>
      </c>
      <c r="ET35" s="843" t="str">
        <f>IF(AND($EQ$3=1,'7a Health full-time'!S35=0,SUM('7a Health full-time'!G35,'7a Health full-time'!M35)&gt;$ET$13),T35,"")</f>
        <v/>
      </c>
      <c r="EU35" s="843" t="str">
        <f>IF(AND($EQ$3=1,'7a Health full-time'!T35=0,SUM('7a Health full-time'!H35,'7a Health full-time'!N35)&gt;$ET$13),U35,"")</f>
        <v/>
      </c>
      <c r="EV35" s="845" t="str">
        <f>IF(AND($EQ$3=1,'7a Health full-time'!U35=0,SUM('7a Health full-time'!I35,'7a Health full-time'!O35)&gt;$ET$13),V35,"")</f>
        <v/>
      </c>
      <c r="EX35" s="844" t="str">
        <f>IF(AND($EX$3=1,SUM('7a Health full-time'!D35,'7a Health full-time'!J35)&gt;0,ABS('7a Health full-time'!P35)=SUM('7a Health full-time'!D35,'7a Health full-time'!J35)),Q35,"")</f>
        <v/>
      </c>
      <c r="EY35" s="843" t="str">
        <f>IF(AND($EX$3=1,SUM('7a Health full-time'!E35,'7a Health full-time'!K35)&gt;0,ABS('7a Health full-time'!Q35)=SUM('7a Health full-time'!E35,'7a Health full-time'!K35)),R35,"")</f>
        <v/>
      </c>
      <c r="EZ35" s="843" t="str">
        <f>IF(AND($EX$3=1,SUM('7a Health full-time'!F35,'7a Health full-time'!L35)&gt;0,ABS('7a Health full-time'!R35)=SUM('7a Health full-time'!F35,'7a Health full-time'!L35)),S35,"")</f>
        <v/>
      </c>
      <c r="FA35" s="843" t="str">
        <f>IF(AND($EX$3=1,SUM('7a Health full-time'!G35,'7a Health full-time'!M35)&gt;0,ABS('7a Health full-time'!S35)=SUM('7a Health full-time'!G35,'7a Health full-time'!M35)),T35,"")</f>
        <v/>
      </c>
      <c r="FB35" s="843" t="str">
        <f>IF(AND($EX$3=1,SUM('7a Health full-time'!H35,'7a Health full-time'!N35)&gt;0,ABS('7a Health full-time'!T35)=SUM('7a Health full-time'!H35,'7a Health full-time'!N35)),U35,"")</f>
        <v/>
      </c>
      <c r="FC35" s="845" t="str">
        <f>IF(AND($EX$3=1,SUM('7a Health full-time'!I35,'7a Health full-time'!O35)&gt;0,ABS('7a Health full-time'!U35)=SUM('7a Health full-time'!I35,'7a Health full-time'!O35)),V35,"")</f>
        <v/>
      </c>
      <c r="FR35" s="844" t="str">
        <f>IF(AND($FR$3=1,'7a Health full-time'!V35&lt;&gt;0),IF(('7a Health full-time'!AB35/'7a Health full-time'!V35)&lt;0.25,AC35,""),"")</f>
        <v/>
      </c>
      <c r="FS35" s="843" t="str">
        <f>IF(AND($FR$3=1,'7a Health full-time'!W35&lt;&gt;0),IF(('7a Health full-time'!AC35/'7a Health full-time'!W35)&lt;0.25,AD35,""),"")</f>
        <v/>
      </c>
      <c r="FT35" s="843" t="str">
        <f>IF(AND($FR$3=1,'7a Health full-time'!X35&lt;&gt;0),IF(('7a Health full-time'!AD35/'7a Health full-time'!X35)&lt;0.25,AE35,""),"")</f>
        <v/>
      </c>
      <c r="FU35" s="843" t="str">
        <f>IF(AND($FR$3=1,'7a Health full-time'!Y35&lt;&gt;0),IF(('7a Health full-time'!AE35/'7a Health full-time'!Y35)&lt;0.25,AF35,""),"")</f>
        <v/>
      </c>
      <c r="FV35" s="843" t="str">
        <f>IF(AND($FR$3=1,'7a Health full-time'!Z35&lt;&gt;0),IF(('7a Health full-time'!AF35/'7a Health full-time'!Z35)&lt;0.25,AG35,""),"")</f>
        <v/>
      </c>
      <c r="FW35" s="845" t="str">
        <f>IF(AND($FR$3=1,'7a Health full-time'!AA35&lt;&gt;0),IF(('7a Health full-time'!AG35/'7a Health full-time'!AA35)&lt;0.25,AH35,""),"")</f>
        <v/>
      </c>
      <c r="FY35" s="843"/>
      <c r="FZ35" s="843"/>
      <c r="GA35" s="843"/>
      <c r="GB35" s="843"/>
      <c r="GC35" s="843"/>
      <c r="GD35" s="843"/>
      <c r="GE35" s="843"/>
      <c r="GF35" s="843"/>
      <c r="GG35" s="843"/>
      <c r="GH35" s="843"/>
      <c r="GI35" s="843"/>
      <c r="GJ35" s="843"/>
      <c r="GL35" s="60"/>
      <c r="GM35" s="60" t="s">
        <v>13</v>
      </c>
      <c r="GN35" s="60" t="s">
        <v>314</v>
      </c>
      <c r="GO35" s="49" t="str">
        <f>$CS$97</f>
        <v/>
      </c>
      <c r="GP35" s="41" t="str">
        <f>$CT$97</f>
        <v/>
      </c>
      <c r="GQ35" s="40" t="str">
        <f>$CS$97</f>
        <v/>
      </c>
      <c r="GR35" s="41" t="str">
        <f>$CT$97</f>
        <v/>
      </c>
      <c r="GS35" s="40" t="str">
        <f>$CS$97</f>
        <v/>
      </c>
      <c r="GT35" s="873" t="str">
        <f>$CT$97</f>
        <v/>
      </c>
      <c r="GU35" s="49" t="str">
        <f>$CY$97</f>
        <v/>
      </c>
      <c r="GV35" s="41" t="str">
        <f>$CZ$97</f>
        <v/>
      </c>
      <c r="GW35" s="40" t="str">
        <f>$CY$97</f>
        <v/>
      </c>
      <c r="GX35" s="41" t="str">
        <f>$CZ$97</f>
        <v/>
      </c>
      <c r="GY35" s="40" t="str">
        <f>$CY$97</f>
        <v/>
      </c>
      <c r="GZ35" s="873" t="str">
        <f>$CZ$97</f>
        <v/>
      </c>
      <c r="HA35" s="49" t="str">
        <f>$DE$97</f>
        <v/>
      </c>
      <c r="HB35" s="41" t="str">
        <f>$DF$97</f>
        <v/>
      </c>
      <c r="HC35" s="40" t="str">
        <f>$DE$97</f>
        <v/>
      </c>
      <c r="HD35" s="41" t="str">
        <f>$DF$97</f>
        <v/>
      </c>
      <c r="HE35" s="40" t="str">
        <f>$DE$97</f>
        <v/>
      </c>
      <c r="HF35" s="873" t="str">
        <f>$DF$97</f>
        <v/>
      </c>
      <c r="HG35" s="49" t="str">
        <f>$DK$97</f>
        <v/>
      </c>
      <c r="HH35" s="41" t="str">
        <f>$DL$97</f>
        <v/>
      </c>
      <c r="HI35" s="40" t="str">
        <f>$DK$97</f>
        <v/>
      </c>
      <c r="HJ35" s="41" t="str">
        <f>$DL$97</f>
        <v/>
      </c>
      <c r="HK35" s="40" t="str">
        <f>$DK$97</f>
        <v/>
      </c>
      <c r="HL35" s="873" t="str">
        <f>$DL$97</f>
        <v/>
      </c>
      <c r="HM35" s="925"/>
      <c r="HN35" s="918"/>
      <c r="HO35" s="916"/>
      <c r="HP35" s="918"/>
      <c r="HQ35" s="916"/>
      <c r="HR35" s="926"/>
    </row>
    <row r="36" spans="1:226" x14ac:dyDescent="0.25">
      <c r="A36" s="18" t="str">
        <f>'7a Health full-time'!A36</f>
        <v>Nursing - children (C1)</v>
      </c>
      <c r="B36" t="s">
        <v>19</v>
      </c>
      <c r="C36" s="18" t="str">
        <f>'7a Health full-time'!C36</f>
        <v>UG</v>
      </c>
      <c r="D36" t="str">
        <f t="shared" si="4"/>
        <v>Nursing - children (C1), Long, UG</v>
      </c>
      <c r="E36" t="str">
        <f t="shared" si="5"/>
        <v xml:space="preserve">Column 1, Starters in 2016-17, OfS-fundable, Nursing - children (C1), Long, UG; </v>
      </c>
      <c r="F36" t="str">
        <f t="shared" si="5"/>
        <v xml:space="preserve">Column 1, Starters in 2016-17, Non-fundable, Nursing - children (C1), Long, UG; </v>
      </c>
      <c r="G36" t="str">
        <f t="shared" si="5"/>
        <v xml:space="preserve">Column 1, Starters in 2017-18, OfS-fundable, Nursing - children (C1), Long, UG; </v>
      </c>
      <c r="H36" t="str">
        <f t="shared" si="5"/>
        <v xml:space="preserve">Column 1, Starters in 2017-18, Non-fundable, Nursing - children (C1), Long, UG; </v>
      </c>
      <c r="I36" t="str">
        <f t="shared" si="5"/>
        <v xml:space="preserve">Column 1, Starters in 2018-19, OfS-fundable, Nursing - children (C1), Long, UG; </v>
      </c>
      <c r="J36" t="str">
        <f t="shared" si="5"/>
        <v xml:space="preserve">Column 1, Starters in 2018-19, Non-fundable, Nursing - children (C1), Long, UG; </v>
      </c>
      <c r="K36" t="str">
        <f t="shared" si="5"/>
        <v xml:space="preserve">Column 2, Starters in 2016-17, OfS-fundable, Nursing - children (C1), Long, UG; </v>
      </c>
      <c r="L36" t="str">
        <f t="shared" si="5"/>
        <v xml:space="preserve">Column 2, Starters in 2016-17, Non-fundable, Nursing - children (C1), Long, UG; </v>
      </c>
      <c r="M36" t="str">
        <f t="shared" si="5"/>
        <v xml:space="preserve">Column 2, Starters in 2017-18, OfS-fundable, Nursing - children (C1), Long, UG; </v>
      </c>
      <c r="N36" t="str">
        <f t="shared" si="5"/>
        <v xml:space="preserve">Column 2, Starters in 2017-18, Non-fundable, Nursing - children (C1), Long, UG; </v>
      </c>
      <c r="O36" t="str">
        <f t="shared" si="5"/>
        <v xml:space="preserve">Column 2, Starters in 2018-19, OfS-fundable, Nursing - children (C1), Long, UG; </v>
      </c>
      <c r="P36" t="str">
        <f t="shared" si="5"/>
        <v xml:space="preserve">Column 2, Starters in 2018-19, Non-fundable, Nursing - children (C1), Long, UG; </v>
      </c>
      <c r="Q36" t="str">
        <f t="shared" si="5"/>
        <v xml:space="preserve">Column 3, Starters in 2016-17, OfS-fundable, Nursing - children (C1), Long, UG; </v>
      </c>
      <c r="R36" t="str">
        <f t="shared" si="5"/>
        <v xml:space="preserve">Column 3, Starters in 2016-17, Non-fundable, Nursing - children (C1), Long, UG; </v>
      </c>
      <c r="S36" t="str">
        <f t="shared" si="5"/>
        <v xml:space="preserve">Column 3, Starters in 2017-18, OfS-fundable, Nursing - children (C1), Long, UG; </v>
      </c>
      <c r="T36" t="str">
        <f t="shared" si="5"/>
        <v xml:space="preserve">Column 3, Starters in 2017-18, Non-fundable, Nursing - children (C1), Long, UG; </v>
      </c>
      <c r="U36" t="str">
        <f t="shared" si="7"/>
        <v xml:space="preserve">Column 3, Starters in 2018-19, OfS-fundable, Nursing - children (C1), Long, UG; </v>
      </c>
      <c r="V36" t="str">
        <f t="shared" si="7"/>
        <v xml:space="preserve">Column 3, Starters in 2018-19, Non-fundable, Nursing - children (C1), Long, UG; </v>
      </c>
      <c r="W36" t="str">
        <f t="shared" si="7"/>
        <v xml:space="preserve">Column 4, Starters in 2016-17, OfS-fundable, Nursing - children (C1), Long, UG; </v>
      </c>
      <c r="X36" t="str">
        <f t="shared" si="7"/>
        <v xml:space="preserve">Column 4, Starters in 2016-17, Non-fundable, Nursing - children (C1), Long, UG; </v>
      </c>
      <c r="Y36" t="str">
        <f t="shared" si="7"/>
        <v xml:space="preserve">Column 4, Starters in 2017-18, OfS-fundable, Nursing - children (C1), Long, UG; </v>
      </c>
      <c r="Z36" t="str">
        <f t="shared" si="7"/>
        <v xml:space="preserve">Column 4, Starters in 2017-18, Non-fundable, Nursing - children (C1), Long, UG; </v>
      </c>
      <c r="AA36" t="str">
        <f t="shared" si="7"/>
        <v xml:space="preserve">Column 4, Starters in 2018-19, OfS-fundable, Nursing - children (C1), Long, UG; </v>
      </c>
      <c r="AB36" t="str">
        <f t="shared" si="7"/>
        <v xml:space="preserve">Column 4, Starters in 2018-19, Non-fundable, Nursing - children (C1), Long, UG; </v>
      </c>
      <c r="AC36" t="str">
        <f t="shared" si="7"/>
        <v xml:space="preserve">Column 4a, Starters in 2016-17, OfS-fundable, Nursing - children (C1), Long, UG; </v>
      </c>
      <c r="AD36" t="str">
        <f t="shared" si="7"/>
        <v xml:space="preserve">Column 4a, Starters in 2016-17, Non-fundable, Nursing - children (C1), Long, UG; </v>
      </c>
      <c r="AE36" t="str">
        <f t="shared" si="7"/>
        <v xml:space="preserve">Column 4a, Starters in 2017-18, OfS-fundable, Nursing - children (C1), Long, UG; </v>
      </c>
      <c r="AF36" t="str">
        <f t="shared" si="7"/>
        <v xml:space="preserve">Column 4a, Starters in 2017-18, Non-fundable, Nursing - children (C1), Long, UG; </v>
      </c>
      <c r="AG36" t="str">
        <f t="shared" si="7"/>
        <v xml:space="preserve">Column 4a, Starters in 2018-19, OfS-fundable, Nursing - children (C1), Long, UG; </v>
      </c>
      <c r="AH36" t="str">
        <f t="shared" si="7"/>
        <v xml:space="preserve">Column 4a, Starters in 2018-19, Non-fundable, Nursing - children (C1), Long, UG; </v>
      </c>
      <c r="AR36" s="844" t="str">
        <f>IF(AND($AR$3=1,'7a Health full-time'!P36&gt;0),Q36,"")</f>
        <v/>
      </c>
      <c r="AS36" s="843" t="str">
        <f>IF(AND($AR$3=1,'7a Health full-time'!Q36&gt;0),R36,"")</f>
        <v/>
      </c>
      <c r="AT36" s="843" t="str">
        <f>IF(AND($AR$3=1,'7a Health full-time'!R36&gt;0),S36,"")</f>
        <v/>
      </c>
      <c r="AU36" s="843" t="str">
        <f>IF(AND($AR$3=1,'7a Health full-time'!S36&gt;0),T36,"")</f>
        <v/>
      </c>
      <c r="AV36" s="843" t="str">
        <f>IF(AND($AR$3=1,'7a Health full-time'!T36&gt;0),U36,"")</f>
        <v/>
      </c>
      <c r="AW36" s="845" t="str">
        <f>IF(AND($AR$3=1,'7a Health full-time'!U36&gt;0),V36,"")</f>
        <v/>
      </c>
      <c r="AY36" s="844" t="str">
        <f>IF(AND($AY$3=1,'7a Health full-time'!D36&lt;0),E36,"")</f>
        <v/>
      </c>
      <c r="AZ36" s="843" t="str">
        <f>IF(AND($AY$3=1,'7a Health full-time'!E36&lt;0),F36,"")</f>
        <v/>
      </c>
      <c r="BA36" s="843" t="str">
        <f>IF(AND($AY$3=1,'7a Health full-time'!F36&lt;0),G36,"")</f>
        <v/>
      </c>
      <c r="BB36" s="843" t="str">
        <f>IF(AND($AY$3=1,'7a Health full-time'!G36&lt;0),H36,"")</f>
        <v/>
      </c>
      <c r="BC36" s="843" t="str">
        <f>IF(AND($AY$3=1,'7a Health full-time'!H36&lt;0),I36,"")</f>
        <v/>
      </c>
      <c r="BD36" s="845" t="str">
        <f>IF(AND($AY$3=1,'7a Health full-time'!I36&lt;0),J36,"")</f>
        <v/>
      </c>
      <c r="BE36" s="844" t="str">
        <f>IF(AND($AY$3=1,'7a Health full-time'!J36&lt;0),K36,"")</f>
        <v/>
      </c>
      <c r="BF36" s="843" t="str">
        <f>IF(AND($AY$3=1,'7a Health full-time'!K36&lt;0),L36,"")</f>
        <v/>
      </c>
      <c r="BG36" s="843" t="str">
        <f>IF(AND($AY$3=1,'7a Health full-time'!L36&lt;0),M36,"")</f>
        <v/>
      </c>
      <c r="BH36" s="843" t="str">
        <f>IF(AND($AY$3=1,'7a Health full-time'!M36&lt;0),N36,"")</f>
        <v/>
      </c>
      <c r="BI36" s="843" t="str">
        <f>IF(AND($AY$3=1,'7a Health full-time'!N36&lt;0),O36,"")</f>
        <v/>
      </c>
      <c r="BJ36" s="845" t="str">
        <f>IF(AND($AY$3=1,'7a Health full-time'!O36&lt;0),P36,"")</f>
        <v/>
      </c>
      <c r="BK36" s="844" t="str">
        <f>IF(AND($AY$3=1,'7a Health full-time'!V36&lt;0),W36,"")</f>
        <v/>
      </c>
      <c r="BL36" s="843" t="str">
        <f>IF(AND($AY$3=1,'7a Health full-time'!W36&lt;0),X36,"")</f>
        <v/>
      </c>
      <c r="BM36" s="843" t="str">
        <f>IF(AND($AY$3=1,'7a Health full-time'!X36&lt;0),Y36,"")</f>
        <v/>
      </c>
      <c r="BN36" s="843" t="str">
        <f>IF(AND($AY$3=1,'7a Health full-time'!Y36&lt;0),Z36,"")</f>
        <v/>
      </c>
      <c r="BO36" s="843" t="str">
        <f>IF(AND($AY$3=1,'7a Health full-time'!Z36&lt;0),AA36,"")</f>
        <v/>
      </c>
      <c r="BP36" s="845" t="str">
        <f>IF(AND($AY$3=1,'7a Health full-time'!AA36&lt;0),AB36,"")</f>
        <v/>
      </c>
      <c r="BQ36" s="916"/>
      <c r="BR36" s="917"/>
      <c r="BS36" s="917"/>
      <c r="BT36" s="917"/>
      <c r="BU36" s="917"/>
      <c r="BV36" s="918"/>
      <c r="BX36" s="844" t="str">
        <f>IF(AND($BY$3=1,('7a Health full-time'!D36-INT('7a Health full-time'!D36))&lt;&gt;0.5,('7a Health full-time'!D36-INT('7a Health full-time'!D36))&lt;&gt;0),E36,"")</f>
        <v/>
      </c>
      <c r="BY36" s="843" t="str">
        <f>IF(AND($BY$3=1,('7a Health full-time'!E36-INT('7a Health full-time'!E36))&lt;&gt;0.5,('7a Health full-time'!E36-INT('7a Health full-time'!E36))&lt;&gt;0),F36,"")</f>
        <v/>
      </c>
      <c r="BZ36" s="843" t="str">
        <f>IF(AND($BY$3=1,('7a Health full-time'!F36-INT('7a Health full-time'!F36))&lt;&gt;0.5,('7a Health full-time'!F36-INT('7a Health full-time'!F36))&lt;&gt;0),G36,"")</f>
        <v/>
      </c>
      <c r="CA36" s="843" t="str">
        <f>IF(AND($BY$3=1,('7a Health full-time'!G36-INT('7a Health full-time'!G36))&lt;&gt;0.5,('7a Health full-time'!G36-INT('7a Health full-time'!G36))&lt;&gt;0),H36,"")</f>
        <v/>
      </c>
      <c r="CB36" s="843" t="str">
        <f>IF(AND($BY$3=1,('7a Health full-time'!H36-INT('7a Health full-time'!H36))&lt;&gt;0.5,('7a Health full-time'!H36-INT('7a Health full-time'!H36))&lt;&gt;0),I36,"")</f>
        <v/>
      </c>
      <c r="CC36" s="845" t="str">
        <f>IF(AND($BY$3=1,('7a Health full-time'!I36-INT('7a Health full-time'!I36))&lt;&gt;0.5,('7a Health full-time'!I36-INT('7a Health full-time'!I36))&lt;&gt;0),J36,"")</f>
        <v/>
      </c>
      <c r="CD36" s="844" t="str">
        <f>IF(AND($BY$3=1,('7a Health full-time'!J36-INT('7a Health full-time'!J36))&lt;&gt;0.5,('7a Health full-time'!J36-INT('7a Health full-time'!J36))&lt;&gt;0),K36,"")</f>
        <v/>
      </c>
      <c r="CE36" s="843" t="str">
        <f>IF(AND($BY$3=1,('7a Health full-time'!K36-INT('7a Health full-time'!K36))&lt;&gt;0.5,('7a Health full-time'!K36-INT('7a Health full-time'!K36))&lt;&gt;0),L36,"")</f>
        <v/>
      </c>
      <c r="CF36" s="843" t="str">
        <f>IF(AND($BY$3=1,('7a Health full-time'!L36-INT('7a Health full-time'!L36))&lt;&gt;0.5,('7a Health full-time'!L36-INT('7a Health full-time'!L36))&lt;&gt;0),M36,"")</f>
        <v/>
      </c>
      <c r="CG36" s="843" t="str">
        <f>IF(AND($BY$3=1,('7a Health full-time'!M36-INT('7a Health full-time'!M36))&lt;&gt;0.5,('7a Health full-time'!M36-INT('7a Health full-time'!M36))&lt;&gt;0),N36,"")</f>
        <v/>
      </c>
      <c r="CH36" s="843" t="str">
        <f>IF(AND($BY$3=1,('7a Health full-time'!N36-INT('7a Health full-time'!N36))&lt;&gt;0.5,('7a Health full-time'!N36-INT('7a Health full-time'!N36))&lt;&gt;0),O36,"")</f>
        <v/>
      </c>
      <c r="CI36" s="845" t="str">
        <f>IF(AND($BY$3=1,('7a Health full-time'!O36-INT('7a Health full-time'!O36))&lt;&gt;0.5,('7a Health full-time'!O36-INT('7a Health full-time'!O36))&lt;&gt;0),P36,"")</f>
        <v/>
      </c>
      <c r="CJ36" s="844" t="str">
        <f>IF(AND($BY$3=1,('7a Health full-time'!P36-INT('7a Health full-time'!P36))&lt;&gt;0.5,('7a Health full-time'!P36-INT('7a Health full-time'!P36))&lt;&gt;0),Q36,"")</f>
        <v/>
      </c>
      <c r="CK36" s="843" t="str">
        <f>IF(AND($BY$3=1,('7a Health full-time'!Q36-INT('7a Health full-time'!Q36))&lt;&gt;0.5,('7a Health full-time'!Q36-INT('7a Health full-time'!Q36))&lt;&gt;0),R36,"")</f>
        <v/>
      </c>
      <c r="CL36" s="843" t="str">
        <f>IF(AND($BY$3=1,('7a Health full-time'!R36-INT('7a Health full-time'!R36))&lt;&gt;0.5,('7a Health full-time'!R36-INT('7a Health full-time'!R36))&lt;&gt;0),S36,"")</f>
        <v/>
      </c>
      <c r="CM36" s="843" t="str">
        <f>IF(AND($BY$3=1,('7a Health full-time'!S36-INT('7a Health full-time'!S36))&lt;&gt;0.5,('7a Health full-time'!S36-INT('7a Health full-time'!S36))&lt;&gt;0),T36,"")</f>
        <v/>
      </c>
      <c r="CN36" s="843" t="str">
        <f>IF(AND($BY$3=1,('7a Health full-time'!T36-INT('7a Health full-time'!T36))&lt;&gt;0.5,('7a Health full-time'!T36-INT('7a Health full-time'!T36))&lt;&gt;0),U36,"")</f>
        <v/>
      </c>
      <c r="CO36" s="845" t="str">
        <f>IF(AND($BY$3=1,('7a Health full-time'!U36-INT('7a Health full-time'!U36))&lt;&gt;0.5,('7a Health full-time'!U36-INT('7a Health full-time'!U36))&lt;&gt;0),V36,"")</f>
        <v/>
      </c>
      <c r="DV36" s="844" t="str">
        <f>IF(AND($DV$3=1,ROUND('7a Health full-time'!AB36,2)&lt;&gt;'7a Health full-time'!AB36),AC36,"")</f>
        <v/>
      </c>
      <c r="DW36" s="843" t="str">
        <f>IF(AND($DV$3=1,ROUND('7a Health full-time'!AC36,2)&lt;&gt;'7a Health full-time'!AC36),AD36,"")</f>
        <v/>
      </c>
      <c r="DX36" s="843" t="str">
        <f>IF(AND($DV$3=1,ROUND('7a Health full-time'!AD36,2)&lt;&gt;'7a Health full-time'!AD36),AE36,"")</f>
        <v/>
      </c>
      <c r="DY36" s="843" t="str">
        <f>IF(AND($DV$3=1,ROUND('7a Health full-time'!AE36,2)&lt;&gt;'7a Health full-time'!AE36),AF36,"")</f>
        <v/>
      </c>
      <c r="DZ36" s="843" t="str">
        <f>IF(AND($DV$3=1,ROUND('7a Health full-time'!AF36,2)&lt;&gt;'7a Health full-time'!AF36),AG36,"")</f>
        <v/>
      </c>
      <c r="EA36" s="845" t="str">
        <f>IF(AND($DV$3=1,ROUND('7a Health full-time'!AG36,2)&lt;&gt;'7a Health full-time'!AG36),AH36,"")</f>
        <v/>
      </c>
      <c r="EC36" s="844" t="str">
        <f>IF(AND($EC$3=1,'7a Health full-time'!AB36&gt;'7a Health full-time'!V36),AC36,"")</f>
        <v/>
      </c>
      <c r="ED36" s="843" t="str">
        <f>IF(AND($EC$3=1,'7a Health full-time'!AC36&gt;'7a Health full-time'!W36),AD36,"")</f>
        <v/>
      </c>
      <c r="EE36" s="843" t="str">
        <f>IF(AND($EC$3=1,'7a Health full-time'!AD36&gt;'7a Health full-time'!X36),AE36,"")</f>
        <v/>
      </c>
      <c r="EF36" s="843" t="str">
        <f>IF(AND($EC$3=1,'7a Health full-time'!AE36&gt;'7a Health full-time'!Y36),AF36,"")</f>
        <v/>
      </c>
      <c r="EG36" s="843" t="str">
        <f>IF(AND($EC$3=1,'7a Health full-time'!AF36&gt;'7a Health full-time'!Z36),AG36,"")</f>
        <v/>
      </c>
      <c r="EH36" s="845" t="str">
        <f>IF(AND($EC$3=1,'7a Health full-time'!AG36&gt;'7a Health full-time'!AA36),AH36,"")</f>
        <v/>
      </c>
      <c r="EJ36" s="844" t="str">
        <f>IF(AND($EJ$3=1,'7a Health full-time'!V36&lt;&gt;0),IF(('7a Health full-time'!AB36/'7a Health full-time'!V36)&lt;0.03,AC36,""),"")</f>
        <v/>
      </c>
      <c r="EK36" s="843" t="str">
        <f>IF(AND($EJ$3=1,'7a Health full-time'!W36&lt;&gt;0),IF(('7a Health full-time'!AC36/'7a Health full-time'!W36)&lt;0.03,AD36,""),"")</f>
        <v/>
      </c>
      <c r="EL36" s="843" t="str">
        <f>IF(AND($EJ$3=1,'7a Health full-time'!X36&lt;&gt;0),IF(('7a Health full-time'!AD36/'7a Health full-time'!X36)&lt;0.03,AE36,""),"")</f>
        <v/>
      </c>
      <c r="EM36" s="843" t="str">
        <f>IF(AND($EJ$3=1,'7a Health full-time'!Y36&lt;&gt;0),IF(('7a Health full-time'!AE36/'7a Health full-time'!Y36)&lt;0.03,AF36,""),"")</f>
        <v/>
      </c>
      <c r="EN36" s="843" t="str">
        <f>IF(AND($EJ$3=1,'7a Health full-time'!Z36&lt;&gt;0),IF(('7a Health full-time'!AF36/'7a Health full-time'!Z36)&lt;0.03,AG36,""),"")</f>
        <v/>
      </c>
      <c r="EO36" s="845" t="str">
        <f>IF(AND($EJ$3=1,'7a Health full-time'!AA36&lt;&gt;0),IF(('7a Health full-time'!AG36/'7a Health full-time'!AA36)&lt;0.03,AH36,""),"")</f>
        <v/>
      </c>
      <c r="EQ36" s="844" t="str">
        <f>IF(AND($EQ$3=1,'7a Health full-time'!P36=0,SUM('7a Health full-time'!D36,'7a Health full-time'!J36)&gt;$ET$13),Q36,"")</f>
        <v/>
      </c>
      <c r="ER36" s="843" t="str">
        <f>IF(AND($EQ$3=1,'7a Health full-time'!Q36=0,SUM('7a Health full-time'!E36,'7a Health full-time'!K36)&gt;$ET$13),R36,"")</f>
        <v/>
      </c>
      <c r="ES36" s="843" t="str">
        <f>IF(AND($EQ$3=1,'7a Health full-time'!R36=0,SUM('7a Health full-time'!F36,'7a Health full-time'!L36)&gt;$ET$13),S36,"")</f>
        <v/>
      </c>
      <c r="ET36" s="843" t="str">
        <f>IF(AND($EQ$3=1,'7a Health full-time'!S36=0,SUM('7a Health full-time'!G36,'7a Health full-time'!M36)&gt;$ET$13),T36,"")</f>
        <v/>
      </c>
      <c r="EU36" s="843" t="str">
        <f>IF(AND($EQ$3=1,'7a Health full-time'!T36=0,SUM('7a Health full-time'!H36,'7a Health full-time'!N36)&gt;$ET$13),U36,"")</f>
        <v/>
      </c>
      <c r="EV36" s="845" t="str">
        <f>IF(AND($EQ$3=1,'7a Health full-time'!U36=0,SUM('7a Health full-time'!I36,'7a Health full-time'!O36)&gt;$ET$13),V36,"")</f>
        <v/>
      </c>
      <c r="EX36" s="844" t="str">
        <f>IF(AND($EX$3=1,SUM('7a Health full-time'!D36,'7a Health full-time'!J36)&gt;0,ABS('7a Health full-time'!P36)=SUM('7a Health full-time'!D36,'7a Health full-time'!J36)),Q36,"")</f>
        <v/>
      </c>
      <c r="EY36" s="843" t="str">
        <f>IF(AND($EX$3=1,SUM('7a Health full-time'!E36,'7a Health full-time'!K36)&gt;0,ABS('7a Health full-time'!Q36)=SUM('7a Health full-time'!E36,'7a Health full-time'!K36)),R36,"")</f>
        <v/>
      </c>
      <c r="EZ36" s="843" t="str">
        <f>IF(AND($EX$3=1,SUM('7a Health full-time'!F36,'7a Health full-time'!L36)&gt;0,ABS('7a Health full-time'!R36)=SUM('7a Health full-time'!F36,'7a Health full-time'!L36)),S36,"")</f>
        <v/>
      </c>
      <c r="FA36" s="843" t="str">
        <f>IF(AND($EX$3=1,SUM('7a Health full-time'!G36,'7a Health full-time'!M36)&gt;0,ABS('7a Health full-time'!S36)=SUM('7a Health full-time'!G36,'7a Health full-time'!M36)),T36,"")</f>
        <v/>
      </c>
      <c r="FB36" s="843" t="str">
        <f>IF(AND($EX$3=1,SUM('7a Health full-time'!H36,'7a Health full-time'!N36)&gt;0,ABS('7a Health full-time'!T36)=SUM('7a Health full-time'!H36,'7a Health full-time'!N36)),U36,"")</f>
        <v/>
      </c>
      <c r="FC36" s="845" t="str">
        <f>IF(AND($EX$3=1,SUM('7a Health full-time'!I36,'7a Health full-time'!O36)&gt;0,ABS('7a Health full-time'!U36)=SUM('7a Health full-time'!I36,'7a Health full-time'!O36)),V36,"")</f>
        <v/>
      </c>
      <c r="FR36" s="844" t="str">
        <f>IF(AND($FR$3=1,'7a Health full-time'!V36&lt;&gt;0),IF(('7a Health full-time'!AB36/'7a Health full-time'!V36)&lt;0.25,AC36,""),"")</f>
        <v/>
      </c>
      <c r="FS36" s="843" t="str">
        <f>IF(AND($FR$3=1,'7a Health full-time'!W36&lt;&gt;0),IF(('7a Health full-time'!AC36/'7a Health full-time'!W36)&lt;0.25,AD36,""),"")</f>
        <v/>
      </c>
      <c r="FT36" s="843" t="str">
        <f>IF(AND($FR$3=1,'7a Health full-time'!X36&lt;&gt;0),IF(('7a Health full-time'!AD36/'7a Health full-time'!X36)&lt;0.25,AE36,""),"")</f>
        <v/>
      </c>
      <c r="FU36" s="843" t="str">
        <f>IF(AND($FR$3=1,'7a Health full-time'!Y36&lt;&gt;0),IF(('7a Health full-time'!AE36/'7a Health full-time'!Y36)&lt;0.25,AF36,""),"")</f>
        <v/>
      </c>
      <c r="FV36" s="843" t="str">
        <f>IF(AND($FR$3=1,'7a Health full-time'!Z36&lt;&gt;0),IF(('7a Health full-time'!AF36/'7a Health full-time'!Z36)&lt;0.25,AG36,""),"")</f>
        <v/>
      </c>
      <c r="FW36" s="845" t="str">
        <f>IF(AND($FR$3=1,'7a Health full-time'!AA36&lt;&gt;0),IF(('7a Health full-time'!AG36/'7a Health full-time'!AA36)&lt;0.25,AH36,""),"")</f>
        <v/>
      </c>
      <c r="FY36" s="840" t="str">
        <f>IF(AND($FY$3=1,'7a Health full-time'!D36&gt;0),E36,"")</f>
        <v/>
      </c>
      <c r="FZ36" s="841" t="str">
        <f>IF(AND($FY$3=1,'7a Health full-time'!E36&gt;0),F36,"")</f>
        <v/>
      </c>
      <c r="GA36" s="841" t="str">
        <f>IF(AND($FY$3=1,'7a Health full-time'!F36&gt;0),G36,"")</f>
        <v/>
      </c>
      <c r="GB36" s="841" t="str">
        <f>IF(AND($FY$3=1,'7a Health full-time'!G36&gt;0),H36,"")</f>
        <v/>
      </c>
      <c r="GC36" s="841" t="str">
        <f>IF(AND($FY$3=1,'7a Health full-time'!H36&gt;0),I36,"")</f>
        <v/>
      </c>
      <c r="GD36" s="842" t="str">
        <f>IF(AND($FY$3=1,'7a Health full-time'!I36&gt;0),J36,"")</f>
        <v/>
      </c>
      <c r="GE36" s="841" t="str">
        <f>IF(AND($FY$3=1,'7a Health full-time'!J36&gt;0),K36,"")</f>
        <v/>
      </c>
      <c r="GF36" s="841" t="str">
        <f>IF(AND($FY$3=1,'7a Health full-time'!K36&gt;0),L36,"")</f>
        <v/>
      </c>
      <c r="GG36" s="841" t="str">
        <f>IF(AND($FY$3=1,'7a Health full-time'!L36&gt;0),M36,"")</f>
        <v/>
      </c>
      <c r="GH36" s="841" t="str">
        <f>IF(AND($FY$3=1,'7a Health full-time'!M36&gt;0),N36,"")</f>
        <v/>
      </c>
      <c r="GI36" s="841" t="str">
        <f>IF(AND($FY$3=1,'7a Health full-time'!N36&gt;0),O36,"")</f>
        <v/>
      </c>
      <c r="GJ36" s="842" t="str">
        <f>IF(AND($FY$3=1,'7a Health full-time'!O36&gt;0),P36,"")</f>
        <v/>
      </c>
      <c r="GL36" s="60"/>
      <c r="GM36" s="61" t="s">
        <v>19</v>
      </c>
      <c r="GN36" s="60" t="s">
        <v>116</v>
      </c>
      <c r="GO36" s="49" t="str">
        <f>$CS$98</f>
        <v/>
      </c>
      <c r="GP36" s="41" t="str">
        <f>$CT$98</f>
        <v/>
      </c>
      <c r="GQ36" s="40" t="str">
        <f>$CS$98</f>
        <v/>
      </c>
      <c r="GR36" s="41" t="str">
        <f>$CT$98</f>
        <v/>
      </c>
      <c r="GS36" s="40" t="str">
        <f>$CS$98</f>
        <v/>
      </c>
      <c r="GT36" s="873" t="str">
        <f>$CT$98</f>
        <v/>
      </c>
      <c r="GU36" s="49" t="str">
        <f>$CY$98</f>
        <v/>
      </c>
      <c r="GV36" s="41" t="str">
        <f>$CZ$98</f>
        <v/>
      </c>
      <c r="GW36" s="40" t="str">
        <f>$CY$98</f>
        <v/>
      </c>
      <c r="GX36" s="41" t="str">
        <f>$CZ$98</f>
        <v/>
      </c>
      <c r="GY36" s="40" t="str">
        <f>$CY$98</f>
        <v/>
      </c>
      <c r="GZ36" s="873" t="str">
        <f>$CZ$98</f>
        <v/>
      </c>
      <c r="HA36" s="49" t="str">
        <f>$DE$98</f>
        <v/>
      </c>
      <c r="HB36" s="41" t="str">
        <f>$DF$98</f>
        <v/>
      </c>
      <c r="HC36" s="40" t="str">
        <f>$DE$98</f>
        <v/>
      </c>
      <c r="HD36" s="41" t="str">
        <f>$DF$98</f>
        <v/>
      </c>
      <c r="HE36" s="40" t="str">
        <f>$DE$98</f>
        <v/>
      </c>
      <c r="HF36" s="873" t="str">
        <f>$DF$98</f>
        <v/>
      </c>
      <c r="HG36" s="49" t="str">
        <f>$DK$98</f>
        <v/>
      </c>
      <c r="HH36" s="41" t="str">
        <f>$DL$98</f>
        <v/>
      </c>
      <c r="HI36" s="40" t="str">
        <f>$DK$98</f>
        <v/>
      </c>
      <c r="HJ36" s="41" t="str">
        <f>$DL$98</f>
        <v/>
      </c>
      <c r="HK36" s="40" t="str">
        <f>$DK$98</f>
        <v/>
      </c>
      <c r="HL36" s="873" t="str">
        <f>$DL$98</f>
        <v/>
      </c>
      <c r="HM36" s="925"/>
      <c r="HN36" s="918"/>
      <c r="HO36" s="916"/>
      <c r="HP36" s="918"/>
      <c r="HQ36" s="916"/>
      <c r="HR36" s="926"/>
    </row>
    <row r="37" spans="1:226" x14ac:dyDescent="0.25">
      <c r="A37" s="18" t="str">
        <f>'7a Health full-time'!A37</f>
        <v>Nursing - children (C1)</v>
      </c>
      <c r="B37" t="s">
        <v>19</v>
      </c>
      <c r="C37" s="18" t="str">
        <f>'7a Health full-time'!C37</f>
        <v>PGT (UG fee)</v>
      </c>
      <c r="D37" t="str">
        <f t="shared" si="4"/>
        <v>Nursing - children (C1), Long, PGT (UG fee)</v>
      </c>
      <c r="E37" t="str">
        <f t="shared" si="5"/>
        <v xml:space="preserve">Column 1, Starters in 2016-17, OfS-fundable, Nursing - children (C1), Long, PGT (UG fee); </v>
      </c>
      <c r="F37" t="str">
        <f t="shared" si="5"/>
        <v xml:space="preserve">Column 1, Starters in 2016-17, Non-fundable, Nursing - children (C1), Long, PGT (UG fee); </v>
      </c>
      <c r="G37" t="str">
        <f t="shared" si="5"/>
        <v xml:space="preserve">Column 1, Starters in 2017-18, OfS-fundable, Nursing - children (C1), Long, PGT (UG fee); </v>
      </c>
      <c r="H37" t="str">
        <f t="shared" si="5"/>
        <v xml:space="preserve">Column 1, Starters in 2017-18, Non-fundable, Nursing - children (C1), Long, PGT (UG fee); </v>
      </c>
      <c r="I37" t="str">
        <f t="shared" si="5"/>
        <v xml:space="preserve">Column 1, Starters in 2018-19, OfS-fundable, Nursing - children (C1), Long, PGT (UG fee); </v>
      </c>
      <c r="J37" t="str">
        <f t="shared" si="5"/>
        <v xml:space="preserve">Column 1, Starters in 2018-19, Non-fundable, Nursing - children (C1), Long, PGT (UG fee); </v>
      </c>
      <c r="K37" t="str">
        <f t="shared" si="5"/>
        <v xml:space="preserve">Column 2, Starters in 2016-17, OfS-fundable, Nursing - children (C1), Long, PGT (UG fee); </v>
      </c>
      <c r="L37" t="str">
        <f t="shared" si="5"/>
        <v xml:space="preserve">Column 2, Starters in 2016-17, Non-fundable, Nursing - children (C1), Long, PGT (UG fee); </v>
      </c>
      <c r="M37" t="str">
        <f t="shared" si="5"/>
        <v xml:space="preserve">Column 2, Starters in 2017-18, OfS-fundable, Nursing - children (C1), Long, PGT (UG fee); </v>
      </c>
      <c r="N37" t="str">
        <f t="shared" si="5"/>
        <v xml:space="preserve">Column 2, Starters in 2017-18, Non-fundable, Nursing - children (C1), Long, PGT (UG fee); </v>
      </c>
      <c r="O37" t="str">
        <f t="shared" si="5"/>
        <v xml:space="preserve">Column 2, Starters in 2018-19, OfS-fundable, Nursing - children (C1), Long, PGT (UG fee); </v>
      </c>
      <c r="P37" t="str">
        <f t="shared" si="5"/>
        <v xml:space="preserve">Column 2, Starters in 2018-19, Non-fundable, Nursing - children (C1), Long, PGT (UG fee); </v>
      </c>
      <c r="Q37" t="str">
        <f t="shared" si="5"/>
        <v xml:space="preserve">Column 3, Starters in 2016-17, OfS-fundable, Nursing - children (C1), Long, PGT (UG fee); </v>
      </c>
      <c r="R37" t="str">
        <f t="shared" si="5"/>
        <v xml:space="preserve">Column 3, Starters in 2016-17, Non-fundable, Nursing - children (C1), Long, PGT (UG fee); </v>
      </c>
      <c r="S37" t="str">
        <f t="shared" si="5"/>
        <v xml:space="preserve">Column 3, Starters in 2017-18, OfS-fundable, Nursing - children (C1), Long, PGT (UG fee); </v>
      </c>
      <c r="T37" t="str">
        <f t="shared" si="5"/>
        <v xml:space="preserve">Column 3, Starters in 2017-18, Non-fundable, Nursing - children (C1), Long, PGT (UG fee); </v>
      </c>
      <c r="U37" t="str">
        <f t="shared" si="7"/>
        <v xml:space="preserve">Column 3, Starters in 2018-19, OfS-fundable, Nursing - children (C1), Long, PGT (UG fee); </v>
      </c>
      <c r="V37" t="str">
        <f t="shared" si="7"/>
        <v xml:space="preserve">Column 3, Starters in 2018-19, Non-fundable, Nursing - children (C1), Long, PGT (UG fee); </v>
      </c>
      <c r="W37" t="str">
        <f t="shared" si="7"/>
        <v xml:space="preserve">Column 4, Starters in 2016-17, OfS-fundable, Nursing - children (C1), Long, PGT (UG fee); </v>
      </c>
      <c r="X37" t="str">
        <f t="shared" si="7"/>
        <v xml:space="preserve">Column 4, Starters in 2016-17, Non-fundable, Nursing - children (C1), Long, PGT (UG fee); </v>
      </c>
      <c r="Y37" t="str">
        <f t="shared" si="7"/>
        <v xml:space="preserve">Column 4, Starters in 2017-18, OfS-fundable, Nursing - children (C1), Long, PGT (UG fee); </v>
      </c>
      <c r="Z37" t="str">
        <f t="shared" si="7"/>
        <v xml:space="preserve">Column 4, Starters in 2017-18, Non-fundable, Nursing - children (C1), Long, PGT (UG fee); </v>
      </c>
      <c r="AA37" t="str">
        <f t="shared" si="7"/>
        <v xml:space="preserve">Column 4, Starters in 2018-19, OfS-fundable, Nursing - children (C1), Long, PGT (UG fee); </v>
      </c>
      <c r="AB37" t="str">
        <f t="shared" si="7"/>
        <v xml:space="preserve">Column 4, Starters in 2018-19, Non-fundable, Nursing - children (C1), Long, PGT (UG fee); </v>
      </c>
      <c r="AC37" t="str">
        <f t="shared" si="7"/>
        <v xml:space="preserve">Column 4a, Starters in 2016-17, OfS-fundable, Nursing - children (C1), Long, PGT (UG fee); </v>
      </c>
      <c r="AD37" t="str">
        <f t="shared" si="7"/>
        <v xml:space="preserve">Column 4a, Starters in 2016-17, Non-fundable, Nursing - children (C1), Long, PGT (UG fee); </v>
      </c>
      <c r="AE37" t="str">
        <f t="shared" si="7"/>
        <v xml:space="preserve">Column 4a, Starters in 2017-18, OfS-fundable, Nursing - children (C1), Long, PGT (UG fee); </v>
      </c>
      <c r="AF37" t="str">
        <f t="shared" si="7"/>
        <v xml:space="preserve">Column 4a, Starters in 2017-18, Non-fundable, Nursing - children (C1), Long, PGT (UG fee); </v>
      </c>
      <c r="AG37" t="str">
        <f t="shared" si="7"/>
        <v xml:space="preserve">Column 4a, Starters in 2018-19, OfS-fundable, Nursing - children (C1), Long, PGT (UG fee); </v>
      </c>
      <c r="AH37" t="str">
        <f t="shared" si="7"/>
        <v xml:space="preserve">Column 4a, Starters in 2018-19, Non-fundable, Nursing - children (C1), Long, PGT (UG fee); </v>
      </c>
      <c r="AR37" s="726" t="str">
        <f>IF(AND($AR$3=1,'7a Health full-time'!P37&gt;0),Q37,"")</f>
        <v/>
      </c>
      <c r="AS37" s="727" t="str">
        <f>IF(AND($AR$3=1,'7a Health full-time'!Q37&gt;0),R37,"")</f>
        <v/>
      </c>
      <c r="AT37" s="727" t="str">
        <f>IF(AND($AR$3=1,'7a Health full-time'!R37&gt;0),S37,"")</f>
        <v/>
      </c>
      <c r="AU37" s="727" t="str">
        <f>IF(AND($AR$3=1,'7a Health full-time'!S37&gt;0),T37,"")</f>
        <v/>
      </c>
      <c r="AV37" s="727" t="str">
        <f>IF(AND($AR$3=1,'7a Health full-time'!T37&gt;0),U37,"")</f>
        <v/>
      </c>
      <c r="AW37" s="846" t="str">
        <f>IF(AND($AR$3=1,'7a Health full-time'!U37&gt;0),V37,"")</f>
        <v/>
      </c>
      <c r="AY37" s="726" t="str">
        <f>IF(AND($AY$3=1,'7a Health full-time'!D37&lt;0),E37,"")</f>
        <v/>
      </c>
      <c r="AZ37" s="727" t="str">
        <f>IF(AND($AY$3=1,'7a Health full-time'!E37&lt;0),F37,"")</f>
        <v/>
      </c>
      <c r="BA37" s="727" t="str">
        <f>IF(AND($AY$3=1,'7a Health full-time'!F37&lt;0),G37,"")</f>
        <v/>
      </c>
      <c r="BB37" s="727" t="str">
        <f>IF(AND($AY$3=1,'7a Health full-time'!G37&lt;0),H37,"")</f>
        <v/>
      </c>
      <c r="BC37" s="727" t="str">
        <f>IF(AND($AY$3=1,'7a Health full-time'!H37&lt;0),I37,"")</f>
        <v/>
      </c>
      <c r="BD37" s="846" t="str">
        <f>IF(AND($AY$3=1,'7a Health full-time'!I37&lt;0),J37,"")</f>
        <v/>
      </c>
      <c r="BE37" s="726" t="str">
        <f>IF(AND($AY$3=1,'7a Health full-time'!J37&lt;0),K37,"")</f>
        <v/>
      </c>
      <c r="BF37" s="727" t="str">
        <f>IF(AND($AY$3=1,'7a Health full-time'!K37&lt;0),L37,"")</f>
        <v/>
      </c>
      <c r="BG37" s="727" t="str">
        <f>IF(AND($AY$3=1,'7a Health full-time'!L37&lt;0),M37,"")</f>
        <v/>
      </c>
      <c r="BH37" s="727" t="str">
        <f>IF(AND($AY$3=1,'7a Health full-time'!M37&lt;0),N37,"")</f>
        <v/>
      </c>
      <c r="BI37" s="727" t="str">
        <f>IF(AND($AY$3=1,'7a Health full-time'!N37&lt;0),O37,"")</f>
        <v/>
      </c>
      <c r="BJ37" s="846" t="str">
        <f>IF(AND($AY$3=1,'7a Health full-time'!O37&lt;0),P37,"")</f>
        <v/>
      </c>
      <c r="BK37" s="726" t="str">
        <f>IF(AND($AY$3=1,'7a Health full-time'!V37&lt;0),W37,"")</f>
        <v/>
      </c>
      <c r="BL37" s="727" t="str">
        <f>IF(AND($AY$3=1,'7a Health full-time'!W37&lt;0),X37,"")</f>
        <v/>
      </c>
      <c r="BM37" s="727" t="str">
        <f>IF(AND($AY$3=1,'7a Health full-time'!X37&lt;0),Y37,"")</f>
        <v/>
      </c>
      <c r="BN37" s="727" t="str">
        <f>IF(AND($AY$3=1,'7a Health full-time'!Y37&lt;0),Z37,"")</f>
        <v/>
      </c>
      <c r="BO37" s="727" t="str">
        <f>IF(AND($AY$3=1,'7a Health full-time'!Z37&lt;0),AA37,"")</f>
        <v/>
      </c>
      <c r="BP37" s="846" t="str">
        <f>IF(AND($AY$3=1,'7a Health full-time'!AA37&lt;0),AB37,"")</f>
        <v/>
      </c>
      <c r="BQ37" s="910"/>
      <c r="BR37" s="919"/>
      <c r="BS37" s="919"/>
      <c r="BT37" s="919"/>
      <c r="BU37" s="919"/>
      <c r="BV37" s="911"/>
      <c r="BX37" s="726" t="str">
        <f>IF(AND($BY$3=1,('7a Health full-time'!D37-INT('7a Health full-time'!D37))&lt;&gt;0.5,('7a Health full-time'!D37-INT('7a Health full-time'!D37))&lt;&gt;0),E37,"")</f>
        <v/>
      </c>
      <c r="BY37" s="727" t="str">
        <f>IF(AND($BY$3=1,('7a Health full-time'!E37-INT('7a Health full-time'!E37))&lt;&gt;0.5,('7a Health full-time'!E37-INT('7a Health full-time'!E37))&lt;&gt;0),F37,"")</f>
        <v/>
      </c>
      <c r="BZ37" s="727" t="str">
        <f>IF(AND($BY$3=1,('7a Health full-time'!F37-INT('7a Health full-time'!F37))&lt;&gt;0.5,('7a Health full-time'!F37-INT('7a Health full-time'!F37))&lt;&gt;0),G37,"")</f>
        <v/>
      </c>
      <c r="CA37" s="727" t="str">
        <f>IF(AND($BY$3=1,('7a Health full-time'!G37-INT('7a Health full-time'!G37))&lt;&gt;0.5,('7a Health full-time'!G37-INT('7a Health full-time'!G37))&lt;&gt;0),H37,"")</f>
        <v/>
      </c>
      <c r="CB37" s="727" t="str">
        <f>IF(AND($BY$3=1,('7a Health full-time'!H37-INT('7a Health full-time'!H37))&lt;&gt;0.5,('7a Health full-time'!H37-INT('7a Health full-time'!H37))&lt;&gt;0),I37,"")</f>
        <v/>
      </c>
      <c r="CC37" s="846" t="str">
        <f>IF(AND($BY$3=1,('7a Health full-time'!I37-INT('7a Health full-time'!I37))&lt;&gt;0.5,('7a Health full-time'!I37-INT('7a Health full-time'!I37))&lt;&gt;0),J37,"")</f>
        <v/>
      </c>
      <c r="CD37" s="726" t="str">
        <f>IF(AND($BY$3=1,('7a Health full-time'!J37-INT('7a Health full-time'!J37))&lt;&gt;0.5,('7a Health full-time'!J37-INT('7a Health full-time'!J37))&lt;&gt;0),K37,"")</f>
        <v/>
      </c>
      <c r="CE37" s="727" t="str">
        <f>IF(AND($BY$3=1,('7a Health full-time'!K37-INT('7a Health full-time'!K37))&lt;&gt;0.5,('7a Health full-time'!K37-INT('7a Health full-time'!K37))&lt;&gt;0),L37,"")</f>
        <v/>
      </c>
      <c r="CF37" s="727" t="str">
        <f>IF(AND($BY$3=1,('7a Health full-time'!L37-INT('7a Health full-time'!L37))&lt;&gt;0.5,('7a Health full-time'!L37-INT('7a Health full-time'!L37))&lt;&gt;0),M37,"")</f>
        <v/>
      </c>
      <c r="CG37" s="727" t="str">
        <f>IF(AND($BY$3=1,('7a Health full-time'!M37-INT('7a Health full-time'!M37))&lt;&gt;0.5,('7a Health full-time'!M37-INT('7a Health full-time'!M37))&lt;&gt;0),N37,"")</f>
        <v/>
      </c>
      <c r="CH37" s="727" t="str">
        <f>IF(AND($BY$3=1,('7a Health full-time'!N37-INT('7a Health full-time'!N37))&lt;&gt;0.5,('7a Health full-time'!N37-INT('7a Health full-time'!N37))&lt;&gt;0),O37,"")</f>
        <v/>
      </c>
      <c r="CI37" s="846" t="str">
        <f>IF(AND($BY$3=1,('7a Health full-time'!O37-INT('7a Health full-time'!O37))&lt;&gt;0.5,('7a Health full-time'!O37-INT('7a Health full-time'!O37))&lt;&gt;0),P37,"")</f>
        <v/>
      </c>
      <c r="CJ37" s="726" t="str">
        <f>IF(AND($BY$3=1,('7a Health full-time'!P37-INT('7a Health full-time'!P37))&lt;&gt;0.5,('7a Health full-time'!P37-INT('7a Health full-time'!P37))&lt;&gt;0),Q37,"")</f>
        <v/>
      </c>
      <c r="CK37" s="727" t="str">
        <f>IF(AND($BY$3=1,('7a Health full-time'!Q37-INT('7a Health full-time'!Q37))&lt;&gt;0.5,('7a Health full-time'!Q37-INT('7a Health full-time'!Q37))&lt;&gt;0),R37,"")</f>
        <v/>
      </c>
      <c r="CL37" s="727" t="str">
        <f>IF(AND($BY$3=1,('7a Health full-time'!R37-INT('7a Health full-time'!R37))&lt;&gt;0.5,('7a Health full-time'!R37-INT('7a Health full-time'!R37))&lt;&gt;0),S37,"")</f>
        <v/>
      </c>
      <c r="CM37" s="727" t="str">
        <f>IF(AND($BY$3=1,('7a Health full-time'!S37-INT('7a Health full-time'!S37))&lt;&gt;0.5,('7a Health full-time'!S37-INT('7a Health full-time'!S37))&lt;&gt;0),T37,"")</f>
        <v/>
      </c>
      <c r="CN37" s="727" t="str">
        <f>IF(AND($BY$3=1,('7a Health full-time'!T37-INT('7a Health full-time'!T37))&lt;&gt;0.5,('7a Health full-time'!T37-INT('7a Health full-time'!T37))&lt;&gt;0),U37,"")</f>
        <v/>
      </c>
      <c r="CO37" s="846" t="str">
        <f>IF(AND($BY$3=1,('7a Health full-time'!U37-INT('7a Health full-time'!U37))&lt;&gt;0.5,('7a Health full-time'!U37-INT('7a Health full-time'!U37))&lt;&gt;0),V37,"")</f>
        <v/>
      </c>
      <c r="DV37" s="726" t="str">
        <f>IF(AND($DV$3=1,ROUND('7a Health full-time'!AB37,2)&lt;&gt;'7a Health full-time'!AB37),AC37,"")</f>
        <v/>
      </c>
      <c r="DW37" s="727" t="str">
        <f>IF(AND($DV$3=1,ROUND('7a Health full-time'!AC37,2)&lt;&gt;'7a Health full-time'!AC37),AD37,"")</f>
        <v/>
      </c>
      <c r="DX37" s="727" t="str">
        <f>IF(AND($DV$3=1,ROUND('7a Health full-time'!AD37,2)&lt;&gt;'7a Health full-time'!AD37),AE37,"")</f>
        <v/>
      </c>
      <c r="DY37" s="727" t="str">
        <f>IF(AND($DV$3=1,ROUND('7a Health full-time'!AE37,2)&lt;&gt;'7a Health full-time'!AE37),AF37,"")</f>
        <v/>
      </c>
      <c r="DZ37" s="727" t="str">
        <f>IF(AND($DV$3=1,ROUND('7a Health full-time'!AF37,2)&lt;&gt;'7a Health full-time'!AF37),AG37,"")</f>
        <v/>
      </c>
      <c r="EA37" s="846" t="str">
        <f>IF(AND($DV$3=1,ROUND('7a Health full-time'!AG37,2)&lt;&gt;'7a Health full-time'!AG37),AH37,"")</f>
        <v/>
      </c>
      <c r="EC37" s="726" t="str">
        <f>IF(AND($EC$3=1,'7a Health full-time'!AB37&gt;'7a Health full-time'!V37),AC37,"")</f>
        <v/>
      </c>
      <c r="ED37" s="727" t="str">
        <f>IF(AND($EC$3=1,'7a Health full-time'!AC37&gt;'7a Health full-time'!W37),AD37,"")</f>
        <v/>
      </c>
      <c r="EE37" s="727" t="str">
        <f>IF(AND($EC$3=1,'7a Health full-time'!AD37&gt;'7a Health full-time'!X37),AE37,"")</f>
        <v/>
      </c>
      <c r="EF37" s="727" t="str">
        <f>IF(AND($EC$3=1,'7a Health full-time'!AE37&gt;'7a Health full-time'!Y37),AF37,"")</f>
        <v/>
      </c>
      <c r="EG37" s="727" t="str">
        <f>IF(AND($EC$3=1,'7a Health full-time'!AF37&gt;'7a Health full-time'!Z37),AG37,"")</f>
        <v/>
      </c>
      <c r="EH37" s="846" t="str">
        <f>IF(AND($EC$3=1,'7a Health full-time'!AG37&gt;'7a Health full-time'!AA37),AH37,"")</f>
        <v/>
      </c>
      <c r="EJ37" s="726" t="str">
        <f>IF(AND($EJ$3=1,'7a Health full-time'!V37&lt;&gt;0),IF(('7a Health full-time'!AB37/'7a Health full-time'!V37)&lt;0.03,AC37,""),"")</f>
        <v/>
      </c>
      <c r="EK37" s="727" t="str">
        <f>IF(AND($EJ$3=1,'7a Health full-time'!W37&lt;&gt;0),IF(('7a Health full-time'!AC37/'7a Health full-time'!W37)&lt;0.03,AD37,""),"")</f>
        <v/>
      </c>
      <c r="EL37" s="727" t="str">
        <f>IF(AND($EJ$3=1,'7a Health full-time'!X37&lt;&gt;0),IF(('7a Health full-time'!AD37/'7a Health full-time'!X37)&lt;0.03,AE37,""),"")</f>
        <v/>
      </c>
      <c r="EM37" s="727" t="str">
        <f>IF(AND($EJ$3=1,'7a Health full-time'!Y37&lt;&gt;0),IF(('7a Health full-time'!AE37/'7a Health full-time'!Y37)&lt;0.03,AF37,""),"")</f>
        <v/>
      </c>
      <c r="EN37" s="727" t="str">
        <f>IF(AND($EJ$3=1,'7a Health full-time'!Z37&lt;&gt;0),IF(('7a Health full-time'!AF37/'7a Health full-time'!Z37)&lt;0.03,AG37,""),"")</f>
        <v/>
      </c>
      <c r="EO37" s="846" t="str">
        <f>IF(AND($EJ$3=1,'7a Health full-time'!AA37&lt;&gt;0),IF(('7a Health full-time'!AG37/'7a Health full-time'!AA37)&lt;0.03,AH37,""),"")</f>
        <v/>
      </c>
      <c r="EQ37" s="726" t="str">
        <f>IF(AND($EQ$3=1,'7a Health full-time'!P37=0,SUM('7a Health full-time'!D37,'7a Health full-time'!J37)&gt;$ET$13),Q37,"")</f>
        <v/>
      </c>
      <c r="ER37" s="727" t="str">
        <f>IF(AND($EQ$3=1,'7a Health full-time'!Q37=0,SUM('7a Health full-time'!E37,'7a Health full-time'!K37)&gt;$ET$13),R37,"")</f>
        <v/>
      </c>
      <c r="ES37" s="727" t="str">
        <f>IF(AND($EQ$3=1,'7a Health full-time'!R37=0,SUM('7a Health full-time'!F37,'7a Health full-time'!L37)&gt;$ET$13),S37,"")</f>
        <v/>
      </c>
      <c r="ET37" s="727" t="str">
        <f>IF(AND($EQ$3=1,'7a Health full-time'!S37=0,SUM('7a Health full-time'!G37,'7a Health full-time'!M37)&gt;$ET$13),T37,"")</f>
        <v/>
      </c>
      <c r="EU37" s="727" t="str">
        <f>IF(AND($EQ$3=1,'7a Health full-time'!T37=0,SUM('7a Health full-time'!H37,'7a Health full-time'!N37)&gt;$ET$13),U37,"")</f>
        <v/>
      </c>
      <c r="EV37" s="846" t="str">
        <f>IF(AND($EQ$3=1,'7a Health full-time'!U37=0,SUM('7a Health full-time'!I37,'7a Health full-time'!O37)&gt;$ET$13),V37,"")</f>
        <v/>
      </c>
      <c r="EX37" s="726" t="str">
        <f>IF(AND($EX$3=1,SUM('7a Health full-time'!D37,'7a Health full-time'!J37)&gt;0,ABS('7a Health full-time'!P37)=SUM('7a Health full-time'!D37,'7a Health full-time'!J37)),Q37,"")</f>
        <v/>
      </c>
      <c r="EY37" s="727" t="str">
        <f>IF(AND($EX$3=1,SUM('7a Health full-time'!E37,'7a Health full-time'!K37)&gt;0,ABS('7a Health full-time'!Q37)=SUM('7a Health full-time'!E37,'7a Health full-time'!K37)),R37,"")</f>
        <v/>
      </c>
      <c r="EZ37" s="727" t="str">
        <f>IF(AND($EX$3=1,SUM('7a Health full-time'!F37,'7a Health full-time'!L37)&gt;0,ABS('7a Health full-time'!R37)=SUM('7a Health full-time'!F37,'7a Health full-time'!L37)),S37,"")</f>
        <v/>
      </c>
      <c r="FA37" s="727" t="str">
        <f>IF(AND($EX$3=1,SUM('7a Health full-time'!G37,'7a Health full-time'!M37)&gt;0,ABS('7a Health full-time'!S37)=SUM('7a Health full-time'!G37,'7a Health full-time'!M37)),T37,"")</f>
        <v/>
      </c>
      <c r="FB37" s="727" t="str">
        <f>IF(AND($EX$3=1,SUM('7a Health full-time'!H37,'7a Health full-time'!N37)&gt;0,ABS('7a Health full-time'!T37)=SUM('7a Health full-time'!H37,'7a Health full-time'!N37)),U37,"")</f>
        <v/>
      </c>
      <c r="FC37" s="846" t="str">
        <f>IF(AND($EX$3=1,SUM('7a Health full-time'!I37,'7a Health full-time'!O37)&gt;0,ABS('7a Health full-time'!U37)=SUM('7a Health full-time'!I37,'7a Health full-time'!O37)),V37,"")</f>
        <v/>
      </c>
      <c r="FR37" s="726" t="str">
        <f>IF(AND($FR$3=1,'7a Health full-time'!V37&lt;&gt;0),IF(('7a Health full-time'!AB37/'7a Health full-time'!V37)&lt;0.25,AC37,""),"")</f>
        <v/>
      </c>
      <c r="FS37" s="727" t="str">
        <f>IF(AND($FR$3=1,'7a Health full-time'!W37&lt;&gt;0),IF(('7a Health full-time'!AC37/'7a Health full-time'!W37)&lt;0.25,AD37,""),"")</f>
        <v/>
      </c>
      <c r="FT37" s="727" t="str">
        <f>IF(AND($FR$3=1,'7a Health full-time'!X37&lt;&gt;0),IF(('7a Health full-time'!AD37/'7a Health full-time'!X37)&lt;0.25,AE37,""),"")</f>
        <v/>
      </c>
      <c r="FU37" s="727" t="str">
        <f>IF(AND($FR$3=1,'7a Health full-time'!Y37&lt;&gt;0),IF(('7a Health full-time'!AE37/'7a Health full-time'!Y37)&lt;0.25,AF37,""),"")</f>
        <v/>
      </c>
      <c r="FV37" s="727" t="str">
        <f>IF(AND($FR$3=1,'7a Health full-time'!Z37&lt;&gt;0),IF(('7a Health full-time'!AF37/'7a Health full-time'!Z37)&lt;0.25,AG37,""),"")</f>
        <v/>
      </c>
      <c r="FW37" s="846" t="str">
        <f>IF(AND($FR$3=1,'7a Health full-time'!AA37&lt;&gt;0),IF(('7a Health full-time'!AG37/'7a Health full-time'!AA37)&lt;0.25,AH37,""),"")</f>
        <v/>
      </c>
      <c r="FY37" s="726" t="str">
        <f>IF(AND($FY$3=1,'7a Health full-time'!D37&gt;0),E37,"")</f>
        <v/>
      </c>
      <c r="FZ37" s="727" t="str">
        <f>IF(AND($FY$3=1,'7a Health full-time'!E37&gt;0),F37,"")</f>
        <v/>
      </c>
      <c r="GA37" s="727" t="str">
        <f>IF(AND($FY$3=1,'7a Health full-time'!F37&gt;0),G37,"")</f>
        <v/>
      </c>
      <c r="GB37" s="727" t="str">
        <f>IF(AND($FY$3=1,'7a Health full-time'!G37&gt;0),H37,"")</f>
        <v/>
      </c>
      <c r="GC37" s="727" t="str">
        <f>IF(AND($FY$3=1,'7a Health full-time'!H37&gt;0),I37,"")</f>
        <v/>
      </c>
      <c r="GD37" s="846" t="str">
        <f>IF(AND($FY$3=1,'7a Health full-time'!I37&gt;0),J37,"")</f>
        <v/>
      </c>
      <c r="GE37" s="727" t="str">
        <f>IF(AND($FY$3=1,'7a Health full-time'!J37&gt;0),K37,"")</f>
        <v/>
      </c>
      <c r="GF37" s="727" t="str">
        <f>IF(AND($FY$3=1,'7a Health full-time'!K37&gt;0),L37,"")</f>
        <v/>
      </c>
      <c r="GG37" s="727" t="str">
        <f>IF(AND($FY$3=1,'7a Health full-time'!L37&gt;0),M37,"")</f>
        <v/>
      </c>
      <c r="GH37" s="727" t="str">
        <f>IF(AND($FY$3=1,'7a Health full-time'!M37&gt;0),N37,"")</f>
        <v/>
      </c>
      <c r="GI37" s="727" t="str">
        <f>IF(AND($FY$3=1,'7a Health full-time'!N37&gt;0),O37,"")</f>
        <v/>
      </c>
      <c r="GJ37" s="846" t="str">
        <f>IF(AND($FY$3=1,'7a Health full-time'!O37&gt;0),P37,"")</f>
        <v/>
      </c>
      <c r="GL37" s="60"/>
      <c r="GM37" s="61" t="s">
        <v>19</v>
      </c>
      <c r="GN37" s="60" t="s">
        <v>314</v>
      </c>
      <c r="GO37" s="221" t="str">
        <f>$CS$99</f>
        <v/>
      </c>
      <c r="GP37" s="42" t="str">
        <f>$CT$99</f>
        <v/>
      </c>
      <c r="GQ37" s="53" t="str">
        <f>$CS$99</f>
        <v/>
      </c>
      <c r="GR37" s="42" t="str">
        <f>$CT$99</f>
        <v/>
      </c>
      <c r="GS37" s="53" t="str">
        <f>$CS$99</f>
        <v/>
      </c>
      <c r="GT37" s="874" t="str">
        <f>$CT$99</f>
        <v/>
      </c>
      <c r="GU37" s="221" t="str">
        <f>$CY$99</f>
        <v/>
      </c>
      <c r="GV37" s="42" t="str">
        <f>$CZ$99</f>
        <v/>
      </c>
      <c r="GW37" s="53" t="str">
        <f>$CY$99</f>
        <v/>
      </c>
      <c r="GX37" s="42" t="str">
        <f>$CZ$99</f>
        <v/>
      </c>
      <c r="GY37" s="53" t="str">
        <f>$CY$99</f>
        <v/>
      </c>
      <c r="GZ37" s="874" t="str">
        <f>$CZ$99</f>
        <v/>
      </c>
      <c r="HA37" s="221" t="str">
        <f>$DE$99</f>
        <v/>
      </c>
      <c r="HB37" s="42" t="str">
        <f>$DF$99</f>
        <v/>
      </c>
      <c r="HC37" s="53" t="str">
        <f>$DE$99</f>
        <v/>
      </c>
      <c r="HD37" s="42" t="str">
        <f>$DF$99</f>
        <v/>
      </c>
      <c r="HE37" s="53" t="str">
        <f>$DE$99</f>
        <v/>
      </c>
      <c r="HF37" s="874" t="str">
        <f>$DF$99</f>
        <v/>
      </c>
      <c r="HG37" s="221" t="str">
        <f>$DK$99</f>
        <v/>
      </c>
      <c r="HH37" s="42" t="str">
        <f>$DL$99</f>
        <v/>
      </c>
      <c r="HI37" s="53" t="str">
        <f>$DK$99</f>
        <v/>
      </c>
      <c r="HJ37" s="42" t="str">
        <f>$DL$99</f>
        <v/>
      </c>
      <c r="HK37" s="53" t="str">
        <f>$DK$99</f>
        <v/>
      </c>
      <c r="HL37" s="874" t="str">
        <f>$DL$99</f>
        <v/>
      </c>
      <c r="HM37" s="927"/>
      <c r="HN37" s="911"/>
      <c r="HO37" s="910"/>
      <c r="HP37" s="911"/>
      <c r="HQ37" s="910"/>
      <c r="HR37" s="928"/>
    </row>
    <row r="38" spans="1:226" x14ac:dyDescent="0.25">
      <c r="A38" s="18" t="str">
        <f>'7a Health full-time'!A38</f>
        <v>Nursing - learning disability (C1)</v>
      </c>
      <c r="B38" t="s">
        <v>13</v>
      </c>
      <c r="C38" s="18" t="str">
        <f>'7a Health full-time'!C38</f>
        <v>UG</v>
      </c>
      <c r="D38" t="str">
        <f t="shared" si="4"/>
        <v>Nursing - learning disability (C1), Standard, UG</v>
      </c>
      <c r="E38" t="str">
        <f t="shared" si="5"/>
        <v xml:space="preserve">Column 1, Starters in 2016-17, OfS-fundable, Nursing - learning disability (C1), Standard, UG; </v>
      </c>
      <c r="F38" t="str">
        <f t="shared" si="5"/>
        <v xml:space="preserve">Column 1, Starters in 2016-17, Non-fundable, Nursing - learning disability (C1), Standard, UG; </v>
      </c>
      <c r="G38" t="str">
        <f t="shared" si="5"/>
        <v xml:space="preserve">Column 1, Starters in 2017-18, OfS-fundable, Nursing - learning disability (C1), Standard, UG; </v>
      </c>
      <c r="H38" t="str">
        <f t="shared" si="5"/>
        <v xml:space="preserve">Column 1, Starters in 2017-18, Non-fundable, Nursing - learning disability (C1), Standard, UG; </v>
      </c>
      <c r="I38" t="str">
        <f t="shared" si="5"/>
        <v xml:space="preserve">Column 1, Starters in 2018-19, OfS-fundable, Nursing - learning disability (C1), Standard, UG; </v>
      </c>
      <c r="J38" t="str">
        <f t="shared" si="5"/>
        <v xml:space="preserve">Column 1, Starters in 2018-19, Non-fundable, Nursing - learning disability (C1), Standard, UG; </v>
      </c>
      <c r="K38" t="str">
        <f t="shared" si="5"/>
        <v xml:space="preserve">Column 2, Starters in 2016-17, OfS-fundable, Nursing - learning disability (C1), Standard, UG; </v>
      </c>
      <c r="L38" t="str">
        <f t="shared" ref="L38:AA53" si="8">CONCATENATE(L$7,", ",L$10,", ",L$12,", ",$A38,", ",$B38,", ",$C38,"; ")</f>
        <v xml:space="preserve">Column 2, Starters in 2016-17, Non-fundable, Nursing - learning disability (C1), Standard, UG; </v>
      </c>
      <c r="M38" t="str">
        <f t="shared" si="8"/>
        <v xml:space="preserve">Column 2, Starters in 2017-18, OfS-fundable, Nursing - learning disability (C1), Standard, UG; </v>
      </c>
      <c r="N38" t="str">
        <f t="shared" si="8"/>
        <v xml:space="preserve">Column 2, Starters in 2017-18, Non-fundable, Nursing - learning disability (C1), Standard, UG; </v>
      </c>
      <c r="O38" t="str">
        <f t="shared" si="8"/>
        <v xml:space="preserve">Column 2, Starters in 2018-19, OfS-fundable, Nursing - learning disability (C1), Standard, UG; </v>
      </c>
      <c r="P38" t="str">
        <f t="shared" si="8"/>
        <v xml:space="preserve">Column 2, Starters in 2018-19, Non-fundable, Nursing - learning disability (C1), Standard, UG; </v>
      </c>
      <c r="Q38" t="str">
        <f t="shared" si="8"/>
        <v xml:space="preserve">Column 3, Starters in 2016-17, OfS-fundable, Nursing - learning disability (C1), Standard, UG; </v>
      </c>
      <c r="R38" t="str">
        <f t="shared" si="8"/>
        <v xml:space="preserve">Column 3, Starters in 2016-17, Non-fundable, Nursing - learning disability (C1), Standard, UG; </v>
      </c>
      <c r="S38" t="str">
        <f t="shared" si="8"/>
        <v xml:space="preserve">Column 3, Starters in 2017-18, OfS-fundable, Nursing - learning disability (C1), Standard, UG; </v>
      </c>
      <c r="T38" t="str">
        <f t="shared" si="8"/>
        <v xml:space="preserve">Column 3, Starters in 2017-18, Non-fundable, Nursing - learning disability (C1), Standard, UG; </v>
      </c>
      <c r="U38" t="str">
        <f t="shared" si="8"/>
        <v xml:space="preserve">Column 3, Starters in 2018-19, OfS-fundable, Nursing - learning disability (C1), Standard, UG; </v>
      </c>
      <c r="V38" t="str">
        <f t="shared" si="8"/>
        <v xml:space="preserve">Column 3, Starters in 2018-19, Non-fundable, Nursing - learning disability (C1), Standard, UG; </v>
      </c>
      <c r="W38" t="str">
        <f t="shared" si="8"/>
        <v xml:space="preserve">Column 4, Starters in 2016-17, OfS-fundable, Nursing - learning disability (C1), Standard, UG; </v>
      </c>
      <c r="X38" t="str">
        <f t="shared" si="8"/>
        <v xml:space="preserve">Column 4, Starters in 2016-17, Non-fundable, Nursing - learning disability (C1), Standard, UG; </v>
      </c>
      <c r="Y38" t="str">
        <f t="shared" si="8"/>
        <v xml:space="preserve">Column 4, Starters in 2017-18, OfS-fundable, Nursing - learning disability (C1), Standard, UG; </v>
      </c>
      <c r="Z38" t="str">
        <f t="shared" si="8"/>
        <v xml:space="preserve">Column 4, Starters in 2017-18, Non-fundable, Nursing - learning disability (C1), Standard, UG; </v>
      </c>
      <c r="AA38" t="str">
        <f t="shared" si="8"/>
        <v xml:space="preserve">Column 4, Starters in 2018-19, OfS-fundable, Nursing - learning disability (C1), Standard, UG; </v>
      </c>
      <c r="AB38" t="str">
        <f t="shared" si="7"/>
        <v xml:space="preserve">Column 4, Starters in 2018-19, Non-fundable, Nursing - learning disability (C1), Standard, UG; </v>
      </c>
      <c r="AC38" t="str">
        <f t="shared" si="7"/>
        <v xml:space="preserve">Column 4a, Starters in 2016-17, OfS-fundable, Nursing - learning disability (C1), Standard, UG; </v>
      </c>
      <c r="AD38" t="str">
        <f t="shared" si="7"/>
        <v xml:space="preserve">Column 4a, Starters in 2016-17, Non-fundable, Nursing - learning disability (C1), Standard, UG; </v>
      </c>
      <c r="AE38" t="str">
        <f t="shared" si="7"/>
        <v xml:space="preserve">Column 4a, Starters in 2017-18, OfS-fundable, Nursing - learning disability (C1), Standard, UG; </v>
      </c>
      <c r="AF38" t="str">
        <f t="shared" si="7"/>
        <v xml:space="preserve">Column 4a, Starters in 2017-18, Non-fundable, Nursing - learning disability (C1), Standard, UG; </v>
      </c>
      <c r="AG38" t="str">
        <f t="shared" si="7"/>
        <v xml:space="preserve">Column 4a, Starters in 2018-19, OfS-fundable, Nursing - learning disability (C1), Standard, UG; </v>
      </c>
      <c r="AH38" t="str">
        <f t="shared" si="7"/>
        <v xml:space="preserve">Column 4a, Starters in 2018-19, Non-fundable, Nursing - learning disability (C1), Standard, UG; </v>
      </c>
      <c r="AR38" s="840" t="str">
        <f>IF(AND($AR$3=1,'7a Health full-time'!P38&gt;0),Q38,"")</f>
        <v/>
      </c>
      <c r="AS38" s="841" t="str">
        <f>IF(AND($AR$3=1,'7a Health full-time'!Q38&gt;0),R38,"")</f>
        <v/>
      </c>
      <c r="AT38" s="841" t="str">
        <f>IF(AND($AR$3=1,'7a Health full-time'!R38&gt;0),S38,"")</f>
        <v/>
      </c>
      <c r="AU38" s="841" t="str">
        <f>IF(AND($AR$3=1,'7a Health full-time'!S38&gt;0),T38,"")</f>
        <v/>
      </c>
      <c r="AV38" s="841" t="str">
        <f>IF(AND($AR$3=1,'7a Health full-time'!T38&gt;0),U38,"")</f>
        <v/>
      </c>
      <c r="AW38" s="842" t="str">
        <f>IF(AND($AR$3=1,'7a Health full-time'!U38&gt;0),V38,"")</f>
        <v/>
      </c>
      <c r="AY38" s="840" t="str">
        <f>IF(AND($AY$3=1,'7a Health full-time'!D38&lt;0),E38,"")</f>
        <v/>
      </c>
      <c r="AZ38" s="841" t="str">
        <f>IF(AND($AY$3=1,'7a Health full-time'!E38&lt;0),F38,"")</f>
        <v/>
      </c>
      <c r="BA38" s="841" t="str">
        <f>IF(AND($AY$3=1,'7a Health full-time'!F38&lt;0),G38,"")</f>
        <v/>
      </c>
      <c r="BB38" s="841" t="str">
        <f>IF(AND($AY$3=1,'7a Health full-time'!G38&lt;0),H38,"")</f>
        <v/>
      </c>
      <c r="BC38" s="841" t="str">
        <f>IF(AND($AY$3=1,'7a Health full-time'!H38&lt;0),I38,"")</f>
        <v/>
      </c>
      <c r="BD38" s="842" t="str">
        <f>IF(AND($AY$3=1,'7a Health full-time'!I38&lt;0),J38,"")</f>
        <v/>
      </c>
      <c r="BE38" s="840" t="str">
        <f>IF(AND($AY$3=1,'7a Health full-time'!J38&lt;0),K38,"")</f>
        <v/>
      </c>
      <c r="BF38" s="841" t="str">
        <f>IF(AND($AY$3=1,'7a Health full-time'!K38&lt;0),L38,"")</f>
        <v/>
      </c>
      <c r="BG38" s="841" t="str">
        <f>IF(AND($AY$3=1,'7a Health full-time'!L38&lt;0),M38,"")</f>
        <v/>
      </c>
      <c r="BH38" s="841" t="str">
        <f>IF(AND($AY$3=1,'7a Health full-time'!M38&lt;0),N38,"")</f>
        <v/>
      </c>
      <c r="BI38" s="841" t="str">
        <f>IF(AND($AY$3=1,'7a Health full-time'!N38&lt;0),O38,"")</f>
        <v/>
      </c>
      <c r="BJ38" s="842" t="str">
        <f>IF(AND($AY$3=1,'7a Health full-time'!O38&lt;0),P38,"")</f>
        <v/>
      </c>
      <c r="BK38" s="840" t="str">
        <f>IF(AND($AY$3=1,'7a Health full-time'!V38&lt;0),W38,"")</f>
        <v/>
      </c>
      <c r="BL38" s="841" t="str">
        <f>IF(AND($AY$3=1,'7a Health full-time'!W38&lt;0),X38,"")</f>
        <v/>
      </c>
      <c r="BM38" s="841" t="str">
        <f>IF(AND($AY$3=1,'7a Health full-time'!X38&lt;0),Y38,"")</f>
        <v/>
      </c>
      <c r="BN38" s="841" t="str">
        <f>IF(AND($AY$3=1,'7a Health full-time'!Y38&lt;0),Z38,"")</f>
        <v/>
      </c>
      <c r="BO38" s="841" t="str">
        <f>IF(AND($AY$3=1,'7a Health full-time'!Z38&lt;0),AA38,"")</f>
        <v/>
      </c>
      <c r="BP38" s="842" t="str">
        <f>IF(AND($AY$3=1,'7a Health full-time'!AA38&lt;0),AB38,"")</f>
        <v/>
      </c>
      <c r="BQ38" s="906"/>
      <c r="BR38" s="915"/>
      <c r="BS38" s="915"/>
      <c r="BT38" s="915"/>
      <c r="BU38" s="915"/>
      <c r="BV38" s="907"/>
      <c r="BX38" s="840" t="str">
        <f>IF(AND($BY$3=1,('7a Health full-time'!D38-INT('7a Health full-time'!D38))&lt;&gt;0.5,('7a Health full-time'!D38-INT('7a Health full-time'!D38))&lt;&gt;0),E38,"")</f>
        <v/>
      </c>
      <c r="BY38" s="841" t="str">
        <f>IF(AND($BY$3=1,('7a Health full-time'!E38-INT('7a Health full-time'!E38))&lt;&gt;0.5,('7a Health full-time'!E38-INT('7a Health full-time'!E38))&lt;&gt;0),F38,"")</f>
        <v/>
      </c>
      <c r="BZ38" s="841" t="str">
        <f>IF(AND($BY$3=1,('7a Health full-time'!F38-INT('7a Health full-time'!F38))&lt;&gt;0.5,('7a Health full-time'!F38-INT('7a Health full-time'!F38))&lt;&gt;0),G38,"")</f>
        <v/>
      </c>
      <c r="CA38" s="841" t="str">
        <f>IF(AND($BY$3=1,('7a Health full-time'!G38-INT('7a Health full-time'!G38))&lt;&gt;0.5,('7a Health full-time'!G38-INT('7a Health full-time'!G38))&lt;&gt;0),H38,"")</f>
        <v/>
      </c>
      <c r="CB38" s="841" t="str">
        <f>IF(AND($BY$3=1,('7a Health full-time'!H38-INT('7a Health full-time'!H38))&lt;&gt;0.5,('7a Health full-time'!H38-INT('7a Health full-time'!H38))&lt;&gt;0),I38,"")</f>
        <v/>
      </c>
      <c r="CC38" s="842" t="str">
        <f>IF(AND($BY$3=1,('7a Health full-time'!I38-INT('7a Health full-time'!I38))&lt;&gt;0.5,('7a Health full-time'!I38-INT('7a Health full-time'!I38))&lt;&gt;0),J38,"")</f>
        <v/>
      </c>
      <c r="CD38" s="840" t="str">
        <f>IF(AND($BY$3=1,('7a Health full-time'!J38-INT('7a Health full-time'!J38))&lt;&gt;0.5,('7a Health full-time'!J38-INT('7a Health full-time'!J38))&lt;&gt;0),K38,"")</f>
        <v/>
      </c>
      <c r="CE38" s="841" t="str">
        <f>IF(AND($BY$3=1,('7a Health full-time'!K38-INT('7a Health full-time'!K38))&lt;&gt;0.5,('7a Health full-time'!K38-INT('7a Health full-time'!K38))&lt;&gt;0),L38,"")</f>
        <v/>
      </c>
      <c r="CF38" s="841" t="str">
        <f>IF(AND($BY$3=1,('7a Health full-time'!L38-INT('7a Health full-time'!L38))&lt;&gt;0.5,('7a Health full-time'!L38-INT('7a Health full-time'!L38))&lt;&gt;0),M38,"")</f>
        <v/>
      </c>
      <c r="CG38" s="841" t="str">
        <f>IF(AND($BY$3=1,('7a Health full-time'!M38-INT('7a Health full-time'!M38))&lt;&gt;0.5,('7a Health full-time'!M38-INT('7a Health full-time'!M38))&lt;&gt;0),N38,"")</f>
        <v/>
      </c>
      <c r="CH38" s="841" t="str">
        <f>IF(AND($BY$3=1,('7a Health full-time'!N38-INT('7a Health full-time'!N38))&lt;&gt;0.5,('7a Health full-time'!N38-INT('7a Health full-time'!N38))&lt;&gt;0),O38,"")</f>
        <v/>
      </c>
      <c r="CI38" s="842" t="str">
        <f>IF(AND($BY$3=1,('7a Health full-time'!O38-INT('7a Health full-time'!O38))&lt;&gt;0.5,('7a Health full-time'!O38-INT('7a Health full-time'!O38))&lt;&gt;0),P38,"")</f>
        <v/>
      </c>
      <c r="CJ38" s="840" t="str">
        <f>IF(AND($BY$3=1,('7a Health full-time'!P38-INT('7a Health full-time'!P38))&lt;&gt;0.5,('7a Health full-time'!P38-INT('7a Health full-time'!P38))&lt;&gt;0),Q38,"")</f>
        <v/>
      </c>
      <c r="CK38" s="841" t="str">
        <f>IF(AND($BY$3=1,('7a Health full-time'!Q38-INT('7a Health full-time'!Q38))&lt;&gt;0.5,('7a Health full-time'!Q38-INT('7a Health full-time'!Q38))&lt;&gt;0),R38,"")</f>
        <v/>
      </c>
      <c r="CL38" s="841" t="str">
        <f>IF(AND($BY$3=1,('7a Health full-time'!R38-INT('7a Health full-time'!R38))&lt;&gt;0.5,('7a Health full-time'!R38-INT('7a Health full-time'!R38))&lt;&gt;0),S38,"")</f>
        <v/>
      </c>
      <c r="CM38" s="841" t="str">
        <f>IF(AND($BY$3=1,('7a Health full-time'!S38-INT('7a Health full-time'!S38))&lt;&gt;0.5,('7a Health full-time'!S38-INT('7a Health full-time'!S38))&lt;&gt;0),T38,"")</f>
        <v/>
      </c>
      <c r="CN38" s="841" t="str">
        <f>IF(AND($BY$3=1,('7a Health full-time'!T38-INT('7a Health full-time'!T38))&lt;&gt;0.5,('7a Health full-time'!T38-INT('7a Health full-time'!T38))&lt;&gt;0),U38,"")</f>
        <v/>
      </c>
      <c r="CO38" s="842" t="str">
        <f>IF(AND($BY$3=1,('7a Health full-time'!U38-INT('7a Health full-time'!U38))&lt;&gt;0.5,('7a Health full-time'!U38-INT('7a Health full-time'!U38))&lt;&gt;0),V38,"")</f>
        <v/>
      </c>
      <c r="DV38" s="840" t="str">
        <f>IF(AND($DV$3=1,ROUND('7a Health full-time'!AB38,2)&lt;&gt;'7a Health full-time'!AB38),AC38,"")</f>
        <v/>
      </c>
      <c r="DW38" s="841" t="str">
        <f>IF(AND($DV$3=1,ROUND('7a Health full-time'!AC38,2)&lt;&gt;'7a Health full-time'!AC38),AD38,"")</f>
        <v/>
      </c>
      <c r="DX38" s="841" t="str">
        <f>IF(AND($DV$3=1,ROUND('7a Health full-time'!AD38,2)&lt;&gt;'7a Health full-time'!AD38),AE38,"")</f>
        <v/>
      </c>
      <c r="DY38" s="841" t="str">
        <f>IF(AND($DV$3=1,ROUND('7a Health full-time'!AE38,2)&lt;&gt;'7a Health full-time'!AE38),AF38,"")</f>
        <v/>
      </c>
      <c r="DZ38" s="841" t="str">
        <f>IF(AND($DV$3=1,ROUND('7a Health full-time'!AF38,2)&lt;&gt;'7a Health full-time'!AF38),AG38,"")</f>
        <v/>
      </c>
      <c r="EA38" s="842" t="str">
        <f>IF(AND($DV$3=1,ROUND('7a Health full-time'!AG38,2)&lt;&gt;'7a Health full-time'!AG38),AH38,"")</f>
        <v/>
      </c>
      <c r="EC38" s="840" t="str">
        <f>IF(AND($EC$3=1,'7a Health full-time'!AB38&gt;'7a Health full-time'!V38),AC38,"")</f>
        <v/>
      </c>
      <c r="ED38" s="841" t="str">
        <f>IF(AND($EC$3=1,'7a Health full-time'!AC38&gt;'7a Health full-time'!W38),AD38,"")</f>
        <v/>
      </c>
      <c r="EE38" s="841" t="str">
        <f>IF(AND($EC$3=1,'7a Health full-time'!AD38&gt;'7a Health full-time'!X38),AE38,"")</f>
        <v/>
      </c>
      <c r="EF38" s="841" t="str">
        <f>IF(AND($EC$3=1,'7a Health full-time'!AE38&gt;'7a Health full-time'!Y38),AF38,"")</f>
        <v/>
      </c>
      <c r="EG38" s="841" t="str">
        <f>IF(AND($EC$3=1,'7a Health full-time'!AF38&gt;'7a Health full-time'!Z38),AG38,"")</f>
        <v/>
      </c>
      <c r="EH38" s="842" t="str">
        <f>IF(AND($EC$3=1,'7a Health full-time'!AG38&gt;'7a Health full-time'!AA38),AH38,"")</f>
        <v/>
      </c>
      <c r="EJ38" s="840" t="str">
        <f>IF(AND($EJ$3=1,'7a Health full-time'!V38&lt;&gt;0),IF(('7a Health full-time'!AB38/'7a Health full-time'!V38)&lt;0.03,AC38,""),"")</f>
        <v/>
      </c>
      <c r="EK38" s="841" t="str">
        <f>IF(AND($EJ$3=1,'7a Health full-time'!W38&lt;&gt;0),IF(('7a Health full-time'!AC38/'7a Health full-time'!W38)&lt;0.03,AD38,""),"")</f>
        <v/>
      </c>
      <c r="EL38" s="841" t="str">
        <f>IF(AND($EJ$3=1,'7a Health full-time'!X38&lt;&gt;0),IF(('7a Health full-time'!AD38/'7a Health full-time'!X38)&lt;0.03,AE38,""),"")</f>
        <v/>
      </c>
      <c r="EM38" s="841" t="str">
        <f>IF(AND($EJ$3=1,'7a Health full-time'!Y38&lt;&gt;0),IF(('7a Health full-time'!AE38/'7a Health full-time'!Y38)&lt;0.03,AF38,""),"")</f>
        <v/>
      </c>
      <c r="EN38" s="841" t="str">
        <f>IF(AND($EJ$3=1,'7a Health full-time'!Z38&lt;&gt;0),IF(('7a Health full-time'!AF38/'7a Health full-time'!Z38)&lt;0.03,AG38,""),"")</f>
        <v/>
      </c>
      <c r="EO38" s="842" t="str">
        <f>IF(AND($EJ$3=1,'7a Health full-time'!AA38&lt;&gt;0),IF(('7a Health full-time'!AG38/'7a Health full-time'!AA38)&lt;0.03,AH38,""),"")</f>
        <v/>
      </c>
      <c r="EQ38" s="840" t="str">
        <f>IF(AND($EQ$3=1,'7a Health full-time'!P38=0,SUM('7a Health full-time'!D38,'7a Health full-time'!J38)&gt;$ET$13),Q38,"")</f>
        <v/>
      </c>
      <c r="ER38" s="841" t="str">
        <f>IF(AND($EQ$3=1,'7a Health full-time'!Q38=0,SUM('7a Health full-time'!E38,'7a Health full-time'!K38)&gt;$ET$13),R38,"")</f>
        <v/>
      </c>
      <c r="ES38" s="841" t="str">
        <f>IF(AND($EQ$3=1,'7a Health full-time'!R38=0,SUM('7a Health full-time'!F38,'7a Health full-time'!L38)&gt;$ET$13),S38,"")</f>
        <v/>
      </c>
      <c r="ET38" s="841" t="str">
        <f>IF(AND($EQ$3=1,'7a Health full-time'!S38=0,SUM('7a Health full-time'!G38,'7a Health full-time'!M38)&gt;$ET$13),T38,"")</f>
        <v/>
      </c>
      <c r="EU38" s="841" t="str">
        <f>IF(AND($EQ$3=1,'7a Health full-time'!T38=0,SUM('7a Health full-time'!H38,'7a Health full-time'!N38)&gt;$ET$13),U38,"")</f>
        <v/>
      </c>
      <c r="EV38" s="842" t="str">
        <f>IF(AND($EQ$3=1,'7a Health full-time'!U38=0,SUM('7a Health full-time'!I38,'7a Health full-time'!O38)&gt;$ET$13),V38,"")</f>
        <v/>
      </c>
      <c r="EX38" s="840" t="str">
        <f>IF(AND($EX$3=1,SUM('7a Health full-time'!D38,'7a Health full-time'!J38)&gt;0,ABS('7a Health full-time'!P38)=SUM('7a Health full-time'!D38,'7a Health full-time'!J38)),Q38,"")</f>
        <v/>
      </c>
      <c r="EY38" s="841" t="str">
        <f>IF(AND($EX$3=1,SUM('7a Health full-time'!E38,'7a Health full-time'!K38)&gt;0,ABS('7a Health full-time'!Q38)=SUM('7a Health full-time'!E38,'7a Health full-time'!K38)),R38,"")</f>
        <v/>
      </c>
      <c r="EZ38" s="841" t="str">
        <f>IF(AND($EX$3=1,SUM('7a Health full-time'!F38,'7a Health full-time'!L38)&gt;0,ABS('7a Health full-time'!R38)=SUM('7a Health full-time'!F38,'7a Health full-time'!L38)),S38,"")</f>
        <v/>
      </c>
      <c r="FA38" s="841" t="str">
        <f>IF(AND($EX$3=1,SUM('7a Health full-time'!G38,'7a Health full-time'!M38)&gt;0,ABS('7a Health full-time'!S38)=SUM('7a Health full-time'!G38,'7a Health full-time'!M38)),T38,"")</f>
        <v/>
      </c>
      <c r="FB38" s="841" t="str">
        <f>IF(AND($EX$3=1,SUM('7a Health full-time'!H38,'7a Health full-time'!N38)&gt;0,ABS('7a Health full-time'!T38)=SUM('7a Health full-time'!H38,'7a Health full-time'!N38)),U38,"")</f>
        <v/>
      </c>
      <c r="FC38" s="842" t="str">
        <f>IF(AND($EX$3=1,SUM('7a Health full-time'!I38,'7a Health full-time'!O38)&gt;0,ABS('7a Health full-time'!U38)=SUM('7a Health full-time'!I38,'7a Health full-time'!O38)),V38,"")</f>
        <v/>
      </c>
      <c r="FR38" s="840" t="str">
        <f>IF(AND($FR$3=1,'7a Health full-time'!V38&lt;&gt;0),IF(('7a Health full-time'!AB38/'7a Health full-time'!V38)&lt;0.25,AC38,""),"")</f>
        <v/>
      </c>
      <c r="FS38" s="841" t="str">
        <f>IF(AND($FR$3=1,'7a Health full-time'!W38&lt;&gt;0),IF(('7a Health full-time'!AC38/'7a Health full-time'!W38)&lt;0.25,AD38,""),"")</f>
        <v/>
      </c>
      <c r="FT38" s="841" t="str">
        <f>IF(AND($FR$3=1,'7a Health full-time'!X38&lt;&gt;0),IF(('7a Health full-time'!AD38/'7a Health full-time'!X38)&lt;0.25,AE38,""),"")</f>
        <v/>
      </c>
      <c r="FU38" s="841" t="str">
        <f>IF(AND($FR$3=1,'7a Health full-time'!Y38&lt;&gt;0),IF(('7a Health full-time'!AE38/'7a Health full-time'!Y38)&lt;0.25,AF38,""),"")</f>
        <v/>
      </c>
      <c r="FV38" s="841" t="str">
        <f>IF(AND($FR$3=1,'7a Health full-time'!Z38&lt;&gt;0),IF(('7a Health full-time'!AF38/'7a Health full-time'!Z38)&lt;0.25,AG38,""),"")</f>
        <v/>
      </c>
      <c r="FW38" s="842" t="str">
        <f>IF(AND($FR$3=1,'7a Health full-time'!AA38&lt;&gt;0),IF(('7a Health full-time'!AG38/'7a Health full-time'!AA38)&lt;0.25,AH38,""),"")</f>
        <v/>
      </c>
      <c r="FY38" s="843"/>
      <c r="FZ38" s="843"/>
      <c r="GA38" s="843"/>
      <c r="GB38" s="843"/>
      <c r="GC38" s="843"/>
      <c r="GD38" s="843"/>
      <c r="GE38" s="843"/>
      <c r="GF38" s="843"/>
      <c r="GG38" s="843"/>
      <c r="GH38" s="843"/>
      <c r="GI38" s="843"/>
      <c r="GJ38" s="843"/>
      <c r="GL38" s="881" t="s">
        <v>21</v>
      </c>
      <c r="GM38" s="60" t="s">
        <v>13</v>
      </c>
      <c r="GN38" s="60" t="s">
        <v>116</v>
      </c>
      <c r="GO38" s="48" t="str">
        <f>$CS$96</f>
        <v/>
      </c>
      <c r="GP38" s="39" t="str">
        <f>$CT$96</f>
        <v/>
      </c>
      <c r="GQ38" s="37" t="str">
        <f>$CS$96</f>
        <v/>
      </c>
      <c r="GR38" s="39" t="str">
        <f>$CT$96</f>
        <v/>
      </c>
      <c r="GS38" s="37" t="str">
        <f>$CS$96</f>
        <v/>
      </c>
      <c r="GT38" s="875" t="str">
        <f>$CT$96</f>
        <v/>
      </c>
      <c r="GU38" s="48" t="str">
        <f>$CY$96</f>
        <v/>
      </c>
      <c r="GV38" s="39" t="str">
        <f>$CZ$96</f>
        <v/>
      </c>
      <c r="GW38" s="37" t="str">
        <f>$CY$96</f>
        <v/>
      </c>
      <c r="GX38" s="39" t="str">
        <f>$CZ$96</f>
        <v/>
      </c>
      <c r="GY38" s="37" t="str">
        <f>$CY$96</f>
        <v/>
      </c>
      <c r="GZ38" s="875" t="str">
        <f>$CZ$96</f>
        <v/>
      </c>
      <c r="HA38" s="48" t="str">
        <f>$DE$96</f>
        <v/>
      </c>
      <c r="HB38" s="39" t="str">
        <f>$DF$96</f>
        <v/>
      </c>
      <c r="HC38" s="37" t="str">
        <f>$DE$96</f>
        <v/>
      </c>
      <c r="HD38" s="39" t="str">
        <f>$DF$96</f>
        <v/>
      </c>
      <c r="HE38" s="37" t="str">
        <f>$DE$96</f>
        <v/>
      </c>
      <c r="HF38" s="875" t="str">
        <f>$DF$96</f>
        <v/>
      </c>
      <c r="HG38" s="48" t="str">
        <f>$DK$96</f>
        <v/>
      </c>
      <c r="HH38" s="39" t="str">
        <f>$DL$96</f>
        <v/>
      </c>
      <c r="HI38" s="37" t="str">
        <f>$DK$96</f>
        <v/>
      </c>
      <c r="HJ38" s="39" t="str">
        <f>$DL$96</f>
        <v/>
      </c>
      <c r="HK38" s="37" t="str">
        <f>$DK$96</f>
        <v/>
      </c>
      <c r="HL38" s="875" t="str">
        <f>$DL$96</f>
        <v/>
      </c>
      <c r="HM38" s="929"/>
      <c r="HN38" s="907"/>
      <c r="HO38" s="906"/>
      <c r="HP38" s="907"/>
      <c r="HQ38" s="906"/>
      <c r="HR38" s="930"/>
    </row>
    <row r="39" spans="1:226" x14ac:dyDescent="0.25">
      <c r="A39" s="18" t="str">
        <f>'7a Health full-time'!A39</f>
        <v>Nursing - learning disability (C1)</v>
      </c>
      <c r="B39" t="s">
        <v>13</v>
      </c>
      <c r="C39" s="18" t="str">
        <f>'7a Health full-time'!C39</f>
        <v>PGT (UG fee)</v>
      </c>
      <c r="D39" t="str">
        <f t="shared" si="4"/>
        <v>Nursing - learning disability (C1), Standard, PGT (UG fee)</v>
      </c>
      <c r="E39" t="str">
        <f t="shared" ref="E39:T54" si="9">CONCATENATE(E$7,", ",E$10,", ",E$12,", ",$A39,", ",$B39,", ",$C39,"; ")</f>
        <v xml:space="preserve">Column 1, Starters in 2016-17, OfS-fundable, Nursing - learning disability (C1), Standard, PGT (UG fee); </v>
      </c>
      <c r="F39" t="str">
        <f t="shared" si="9"/>
        <v xml:space="preserve">Column 1, Starters in 2016-17, Non-fundable, Nursing - learning disability (C1), Standard, PGT (UG fee); </v>
      </c>
      <c r="G39" t="str">
        <f t="shared" si="9"/>
        <v xml:space="preserve">Column 1, Starters in 2017-18, OfS-fundable, Nursing - learning disability (C1), Standard, PGT (UG fee); </v>
      </c>
      <c r="H39" t="str">
        <f t="shared" si="9"/>
        <v xml:space="preserve">Column 1, Starters in 2017-18, Non-fundable, Nursing - learning disability (C1), Standard, PGT (UG fee); </v>
      </c>
      <c r="I39" t="str">
        <f t="shared" si="9"/>
        <v xml:space="preserve">Column 1, Starters in 2018-19, OfS-fundable, Nursing - learning disability (C1), Standard, PGT (UG fee); </v>
      </c>
      <c r="J39" t="str">
        <f t="shared" si="9"/>
        <v xml:space="preserve">Column 1, Starters in 2018-19, Non-fundable, Nursing - learning disability (C1), Standard, PGT (UG fee); </v>
      </c>
      <c r="K39" t="str">
        <f t="shared" si="9"/>
        <v xml:space="preserve">Column 2, Starters in 2016-17, OfS-fundable, Nursing - learning disability (C1), Standard, PGT (UG fee); </v>
      </c>
      <c r="L39" t="str">
        <f t="shared" si="9"/>
        <v xml:space="preserve">Column 2, Starters in 2016-17, Non-fundable, Nursing - learning disability (C1), Standard, PGT (UG fee); </v>
      </c>
      <c r="M39" t="str">
        <f t="shared" si="9"/>
        <v xml:space="preserve">Column 2, Starters in 2017-18, OfS-fundable, Nursing - learning disability (C1), Standard, PGT (UG fee); </v>
      </c>
      <c r="N39" t="str">
        <f t="shared" si="9"/>
        <v xml:space="preserve">Column 2, Starters in 2017-18, Non-fundable, Nursing - learning disability (C1), Standard, PGT (UG fee); </v>
      </c>
      <c r="O39" t="str">
        <f t="shared" si="9"/>
        <v xml:space="preserve">Column 2, Starters in 2018-19, OfS-fundable, Nursing - learning disability (C1), Standard, PGT (UG fee); </v>
      </c>
      <c r="P39" t="str">
        <f t="shared" si="9"/>
        <v xml:space="preserve">Column 2, Starters in 2018-19, Non-fundable, Nursing - learning disability (C1), Standard, PGT (UG fee); </v>
      </c>
      <c r="Q39" t="str">
        <f t="shared" si="9"/>
        <v xml:space="preserve">Column 3, Starters in 2016-17, OfS-fundable, Nursing - learning disability (C1), Standard, PGT (UG fee); </v>
      </c>
      <c r="R39" t="str">
        <f t="shared" si="9"/>
        <v xml:space="preserve">Column 3, Starters in 2016-17, Non-fundable, Nursing - learning disability (C1), Standard, PGT (UG fee); </v>
      </c>
      <c r="S39" t="str">
        <f t="shared" si="9"/>
        <v xml:space="preserve">Column 3, Starters in 2017-18, OfS-fundable, Nursing - learning disability (C1), Standard, PGT (UG fee); </v>
      </c>
      <c r="T39" t="str">
        <f t="shared" si="9"/>
        <v xml:space="preserve">Column 3, Starters in 2017-18, Non-fundable, Nursing - learning disability (C1), Standard, PGT (UG fee); </v>
      </c>
      <c r="U39" t="str">
        <f t="shared" si="8"/>
        <v xml:space="preserve">Column 3, Starters in 2018-19, OfS-fundable, Nursing - learning disability (C1), Standard, PGT (UG fee); </v>
      </c>
      <c r="V39" t="str">
        <f t="shared" si="8"/>
        <v xml:space="preserve">Column 3, Starters in 2018-19, Non-fundable, Nursing - learning disability (C1), Standard, PGT (UG fee); </v>
      </c>
      <c r="W39" t="str">
        <f t="shared" si="8"/>
        <v xml:space="preserve">Column 4, Starters in 2016-17, OfS-fundable, Nursing - learning disability (C1), Standard, PGT (UG fee); </v>
      </c>
      <c r="X39" t="str">
        <f t="shared" si="8"/>
        <v xml:space="preserve">Column 4, Starters in 2016-17, Non-fundable, Nursing - learning disability (C1), Standard, PGT (UG fee); </v>
      </c>
      <c r="Y39" t="str">
        <f t="shared" si="8"/>
        <v xml:space="preserve">Column 4, Starters in 2017-18, OfS-fundable, Nursing - learning disability (C1), Standard, PGT (UG fee); </v>
      </c>
      <c r="Z39" t="str">
        <f t="shared" si="8"/>
        <v xml:space="preserve">Column 4, Starters in 2017-18, Non-fundable, Nursing - learning disability (C1), Standard, PGT (UG fee); </v>
      </c>
      <c r="AA39" t="str">
        <f t="shared" si="8"/>
        <v xml:space="preserve">Column 4, Starters in 2018-19, OfS-fundable, Nursing - learning disability (C1), Standard, PGT (UG fee); </v>
      </c>
      <c r="AB39" t="str">
        <f t="shared" si="7"/>
        <v xml:space="preserve">Column 4, Starters in 2018-19, Non-fundable, Nursing - learning disability (C1), Standard, PGT (UG fee); </v>
      </c>
      <c r="AC39" t="str">
        <f t="shared" si="7"/>
        <v xml:space="preserve">Column 4a, Starters in 2016-17, OfS-fundable, Nursing - learning disability (C1), Standard, PGT (UG fee); </v>
      </c>
      <c r="AD39" t="str">
        <f t="shared" si="7"/>
        <v xml:space="preserve">Column 4a, Starters in 2016-17, Non-fundable, Nursing - learning disability (C1), Standard, PGT (UG fee); </v>
      </c>
      <c r="AE39" t="str">
        <f t="shared" si="7"/>
        <v xml:space="preserve">Column 4a, Starters in 2017-18, OfS-fundable, Nursing - learning disability (C1), Standard, PGT (UG fee); </v>
      </c>
      <c r="AF39" t="str">
        <f t="shared" si="7"/>
        <v xml:space="preserve">Column 4a, Starters in 2017-18, Non-fundable, Nursing - learning disability (C1), Standard, PGT (UG fee); </v>
      </c>
      <c r="AG39" t="str">
        <f t="shared" si="7"/>
        <v xml:space="preserve">Column 4a, Starters in 2018-19, OfS-fundable, Nursing - learning disability (C1), Standard, PGT (UG fee); </v>
      </c>
      <c r="AH39" t="str">
        <f t="shared" si="7"/>
        <v xml:space="preserve">Column 4a, Starters in 2018-19, Non-fundable, Nursing - learning disability (C1), Standard, PGT (UG fee); </v>
      </c>
      <c r="AR39" s="844" t="str">
        <f>IF(AND($AR$3=1,'7a Health full-time'!P39&gt;0),Q39,"")</f>
        <v/>
      </c>
      <c r="AS39" s="843" t="str">
        <f>IF(AND($AR$3=1,'7a Health full-time'!Q39&gt;0),R39,"")</f>
        <v/>
      </c>
      <c r="AT39" s="843" t="str">
        <f>IF(AND($AR$3=1,'7a Health full-time'!R39&gt;0),S39,"")</f>
        <v/>
      </c>
      <c r="AU39" s="843" t="str">
        <f>IF(AND($AR$3=1,'7a Health full-time'!S39&gt;0),T39,"")</f>
        <v/>
      </c>
      <c r="AV39" s="843" t="str">
        <f>IF(AND($AR$3=1,'7a Health full-time'!T39&gt;0),U39,"")</f>
        <v/>
      </c>
      <c r="AW39" s="845" t="str">
        <f>IF(AND($AR$3=1,'7a Health full-time'!U39&gt;0),V39,"")</f>
        <v/>
      </c>
      <c r="AY39" s="844" t="str">
        <f>IF(AND($AY$3=1,'7a Health full-time'!D39&lt;0),E39,"")</f>
        <v/>
      </c>
      <c r="AZ39" s="843" t="str">
        <f>IF(AND($AY$3=1,'7a Health full-time'!E39&lt;0),F39,"")</f>
        <v/>
      </c>
      <c r="BA39" s="843" t="str">
        <f>IF(AND($AY$3=1,'7a Health full-time'!F39&lt;0),G39,"")</f>
        <v/>
      </c>
      <c r="BB39" s="843" t="str">
        <f>IF(AND($AY$3=1,'7a Health full-time'!G39&lt;0),H39,"")</f>
        <v/>
      </c>
      <c r="BC39" s="843" t="str">
        <f>IF(AND($AY$3=1,'7a Health full-time'!H39&lt;0),I39,"")</f>
        <v/>
      </c>
      <c r="BD39" s="845" t="str">
        <f>IF(AND($AY$3=1,'7a Health full-time'!I39&lt;0),J39,"")</f>
        <v/>
      </c>
      <c r="BE39" s="844" t="str">
        <f>IF(AND($AY$3=1,'7a Health full-time'!J39&lt;0),K39,"")</f>
        <v/>
      </c>
      <c r="BF39" s="843" t="str">
        <f>IF(AND($AY$3=1,'7a Health full-time'!K39&lt;0),L39,"")</f>
        <v/>
      </c>
      <c r="BG39" s="843" t="str">
        <f>IF(AND($AY$3=1,'7a Health full-time'!L39&lt;0),M39,"")</f>
        <v/>
      </c>
      <c r="BH39" s="843" t="str">
        <f>IF(AND($AY$3=1,'7a Health full-time'!M39&lt;0),N39,"")</f>
        <v/>
      </c>
      <c r="BI39" s="843" t="str">
        <f>IF(AND($AY$3=1,'7a Health full-time'!N39&lt;0),O39,"")</f>
        <v/>
      </c>
      <c r="BJ39" s="845" t="str">
        <f>IF(AND($AY$3=1,'7a Health full-time'!O39&lt;0),P39,"")</f>
        <v/>
      </c>
      <c r="BK39" s="844" t="str">
        <f>IF(AND($AY$3=1,'7a Health full-time'!V39&lt;0),W39,"")</f>
        <v/>
      </c>
      <c r="BL39" s="843" t="str">
        <f>IF(AND($AY$3=1,'7a Health full-time'!W39&lt;0),X39,"")</f>
        <v/>
      </c>
      <c r="BM39" s="843" t="str">
        <f>IF(AND($AY$3=1,'7a Health full-time'!X39&lt;0),Y39,"")</f>
        <v/>
      </c>
      <c r="BN39" s="843" t="str">
        <f>IF(AND($AY$3=1,'7a Health full-time'!Y39&lt;0),Z39,"")</f>
        <v/>
      </c>
      <c r="BO39" s="843" t="str">
        <f>IF(AND($AY$3=1,'7a Health full-time'!Z39&lt;0),AA39,"")</f>
        <v/>
      </c>
      <c r="BP39" s="845" t="str">
        <f>IF(AND($AY$3=1,'7a Health full-time'!AA39&lt;0),AB39,"")</f>
        <v/>
      </c>
      <c r="BQ39" s="916"/>
      <c r="BR39" s="917"/>
      <c r="BS39" s="917"/>
      <c r="BT39" s="917"/>
      <c r="BU39" s="917"/>
      <c r="BV39" s="918"/>
      <c r="BX39" s="844" t="str">
        <f>IF(AND($BY$3=1,('7a Health full-time'!D39-INT('7a Health full-time'!D39))&lt;&gt;0.5,('7a Health full-time'!D39-INT('7a Health full-time'!D39))&lt;&gt;0),E39,"")</f>
        <v/>
      </c>
      <c r="BY39" s="843" t="str">
        <f>IF(AND($BY$3=1,('7a Health full-time'!E39-INT('7a Health full-time'!E39))&lt;&gt;0.5,('7a Health full-time'!E39-INT('7a Health full-time'!E39))&lt;&gt;0),F39,"")</f>
        <v/>
      </c>
      <c r="BZ39" s="843" t="str">
        <f>IF(AND($BY$3=1,('7a Health full-time'!F39-INT('7a Health full-time'!F39))&lt;&gt;0.5,('7a Health full-time'!F39-INT('7a Health full-time'!F39))&lt;&gt;0),G39,"")</f>
        <v/>
      </c>
      <c r="CA39" s="843" t="str">
        <f>IF(AND($BY$3=1,('7a Health full-time'!G39-INT('7a Health full-time'!G39))&lt;&gt;0.5,('7a Health full-time'!G39-INT('7a Health full-time'!G39))&lt;&gt;0),H39,"")</f>
        <v/>
      </c>
      <c r="CB39" s="843" t="str">
        <f>IF(AND($BY$3=1,('7a Health full-time'!H39-INT('7a Health full-time'!H39))&lt;&gt;0.5,('7a Health full-time'!H39-INT('7a Health full-time'!H39))&lt;&gt;0),I39,"")</f>
        <v/>
      </c>
      <c r="CC39" s="845" t="str">
        <f>IF(AND($BY$3=1,('7a Health full-time'!I39-INT('7a Health full-time'!I39))&lt;&gt;0.5,('7a Health full-time'!I39-INT('7a Health full-time'!I39))&lt;&gt;0),J39,"")</f>
        <v/>
      </c>
      <c r="CD39" s="844" t="str">
        <f>IF(AND($BY$3=1,('7a Health full-time'!J39-INT('7a Health full-time'!J39))&lt;&gt;0.5,('7a Health full-time'!J39-INT('7a Health full-time'!J39))&lt;&gt;0),K39,"")</f>
        <v/>
      </c>
      <c r="CE39" s="843" t="str">
        <f>IF(AND($BY$3=1,('7a Health full-time'!K39-INT('7a Health full-time'!K39))&lt;&gt;0.5,('7a Health full-time'!K39-INT('7a Health full-time'!K39))&lt;&gt;0),L39,"")</f>
        <v/>
      </c>
      <c r="CF39" s="843" t="str">
        <f>IF(AND($BY$3=1,('7a Health full-time'!L39-INT('7a Health full-time'!L39))&lt;&gt;0.5,('7a Health full-time'!L39-INT('7a Health full-time'!L39))&lt;&gt;0),M39,"")</f>
        <v/>
      </c>
      <c r="CG39" s="843" t="str">
        <f>IF(AND($BY$3=1,('7a Health full-time'!M39-INT('7a Health full-time'!M39))&lt;&gt;0.5,('7a Health full-time'!M39-INT('7a Health full-time'!M39))&lt;&gt;0),N39,"")</f>
        <v/>
      </c>
      <c r="CH39" s="843" t="str">
        <f>IF(AND($BY$3=1,('7a Health full-time'!N39-INT('7a Health full-time'!N39))&lt;&gt;0.5,('7a Health full-time'!N39-INT('7a Health full-time'!N39))&lt;&gt;0),O39,"")</f>
        <v/>
      </c>
      <c r="CI39" s="845" t="str">
        <f>IF(AND($BY$3=1,('7a Health full-time'!O39-INT('7a Health full-time'!O39))&lt;&gt;0.5,('7a Health full-time'!O39-INT('7a Health full-time'!O39))&lt;&gt;0),P39,"")</f>
        <v/>
      </c>
      <c r="CJ39" s="844" t="str">
        <f>IF(AND($BY$3=1,('7a Health full-time'!P39-INT('7a Health full-time'!P39))&lt;&gt;0.5,('7a Health full-time'!P39-INT('7a Health full-time'!P39))&lt;&gt;0),Q39,"")</f>
        <v/>
      </c>
      <c r="CK39" s="843" t="str">
        <f>IF(AND($BY$3=1,('7a Health full-time'!Q39-INT('7a Health full-time'!Q39))&lt;&gt;0.5,('7a Health full-time'!Q39-INT('7a Health full-time'!Q39))&lt;&gt;0),R39,"")</f>
        <v/>
      </c>
      <c r="CL39" s="843" t="str">
        <f>IF(AND($BY$3=1,('7a Health full-time'!R39-INT('7a Health full-time'!R39))&lt;&gt;0.5,('7a Health full-time'!R39-INT('7a Health full-time'!R39))&lt;&gt;0),S39,"")</f>
        <v/>
      </c>
      <c r="CM39" s="843" t="str">
        <f>IF(AND($BY$3=1,('7a Health full-time'!S39-INT('7a Health full-time'!S39))&lt;&gt;0.5,('7a Health full-time'!S39-INT('7a Health full-time'!S39))&lt;&gt;0),T39,"")</f>
        <v/>
      </c>
      <c r="CN39" s="843" t="str">
        <f>IF(AND($BY$3=1,('7a Health full-time'!T39-INT('7a Health full-time'!T39))&lt;&gt;0.5,('7a Health full-time'!T39-INT('7a Health full-time'!T39))&lt;&gt;0),U39,"")</f>
        <v/>
      </c>
      <c r="CO39" s="845" t="str">
        <f>IF(AND($BY$3=1,('7a Health full-time'!U39-INT('7a Health full-time'!U39))&lt;&gt;0.5,('7a Health full-time'!U39-INT('7a Health full-time'!U39))&lt;&gt;0),V39,"")</f>
        <v/>
      </c>
      <c r="DV39" s="844" t="str">
        <f>IF(AND($DV$3=1,ROUND('7a Health full-time'!AB39,2)&lt;&gt;'7a Health full-time'!AB39),AC39,"")</f>
        <v/>
      </c>
      <c r="DW39" s="843" t="str">
        <f>IF(AND($DV$3=1,ROUND('7a Health full-time'!AC39,2)&lt;&gt;'7a Health full-time'!AC39),AD39,"")</f>
        <v/>
      </c>
      <c r="DX39" s="843" t="str">
        <f>IF(AND($DV$3=1,ROUND('7a Health full-time'!AD39,2)&lt;&gt;'7a Health full-time'!AD39),AE39,"")</f>
        <v/>
      </c>
      <c r="DY39" s="843" t="str">
        <f>IF(AND($DV$3=1,ROUND('7a Health full-time'!AE39,2)&lt;&gt;'7a Health full-time'!AE39),AF39,"")</f>
        <v/>
      </c>
      <c r="DZ39" s="843" t="str">
        <f>IF(AND($DV$3=1,ROUND('7a Health full-time'!AF39,2)&lt;&gt;'7a Health full-time'!AF39),AG39,"")</f>
        <v/>
      </c>
      <c r="EA39" s="845" t="str">
        <f>IF(AND($DV$3=1,ROUND('7a Health full-time'!AG39,2)&lt;&gt;'7a Health full-time'!AG39),AH39,"")</f>
        <v/>
      </c>
      <c r="EC39" s="844" t="str">
        <f>IF(AND($EC$3=1,'7a Health full-time'!AB39&gt;'7a Health full-time'!V39),AC39,"")</f>
        <v/>
      </c>
      <c r="ED39" s="843" t="str">
        <f>IF(AND($EC$3=1,'7a Health full-time'!AC39&gt;'7a Health full-time'!W39),AD39,"")</f>
        <v/>
      </c>
      <c r="EE39" s="843" t="str">
        <f>IF(AND($EC$3=1,'7a Health full-time'!AD39&gt;'7a Health full-time'!X39),AE39,"")</f>
        <v/>
      </c>
      <c r="EF39" s="843" t="str">
        <f>IF(AND($EC$3=1,'7a Health full-time'!AE39&gt;'7a Health full-time'!Y39),AF39,"")</f>
        <v/>
      </c>
      <c r="EG39" s="843" t="str">
        <f>IF(AND($EC$3=1,'7a Health full-time'!AF39&gt;'7a Health full-time'!Z39),AG39,"")</f>
        <v/>
      </c>
      <c r="EH39" s="845" t="str">
        <f>IF(AND($EC$3=1,'7a Health full-time'!AG39&gt;'7a Health full-time'!AA39),AH39,"")</f>
        <v/>
      </c>
      <c r="EJ39" s="844" t="str">
        <f>IF(AND($EJ$3=1,'7a Health full-time'!V39&lt;&gt;0),IF(('7a Health full-time'!AB39/'7a Health full-time'!V39)&lt;0.03,AC39,""),"")</f>
        <v/>
      </c>
      <c r="EK39" s="843" t="str">
        <f>IF(AND($EJ$3=1,'7a Health full-time'!W39&lt;&gt;0),IF(('7a Health full-time'!AC39/'7a Health full-time'!W39)&lt;0.03,AD39,""),"")</f>
        <v/>
      </c>
      <c r="EL39" s="843" t="str">
        <f>IF(AND($EJ$3=1,'7a Health full-time'!X39&lt;&gt;0),IF(('7a Health full-time'!AD39/'7a Health full-time'!X39)&lt;0.03,AE39,""),"")</f>
        <v/>
      </c>
      <c r="EM39" s="843" t="str">
        <f>IF(AND($EJ$3=1,'7a Health full-time'!Y39&lt;&gt;0),IF(('7a Health full-time'!AE39/'7a Health full-time'!Y39)&lt;0.03,AF39,""),"")</f>
        <v/>
      </c>
      <c r="EN39" s="843" t="str">
        <f>IF(AND($EJ$3=1,'7a Health full-time'!Z39&lt;&gt;0),IF(('7a Health full-time'!AF39/'7a Health full-time'!Z39)&lt;0.03,AG39,""),"")</f>
        <v/>
      </c>
      <c r="EO39" s="845" t="str">
        <f>IF(AND($EJ$3=1,'7a Health full-time'!AA39&lt;&gt;0),IF(('7a Health full-time'!AG39/'7a Health full-time'!AA39)&lt;0.03,AH39,""),"")</f>
        <v/>
      </c>
      <c r="EQ39" s="844" t="str">
        <f>IF(AND($EQ$3=1,'7a Health full-time'!P39=0,SUM('7a Health full-time'!D39,'7a Health full-time'!J39)&gt;$ET$13),Q39,"")</f>
        <v/>
      </c>
      <c r="ER39" s="843" t="str">
        <f>IF(AND($EQ$3=1,'7a Health full-time'!Q39=0,SUM('7a Health full-time'!E39,'7a Health full-time'!K39)&gt;$ET$13),R39,"")</f>
        <v/>
      </c>
      <c r="ES39" s="843" t="str">
        <f>IF(AND($EQ$3=1,'7a Health full-time'!R39=0,SUM('7a Health full-time'!F39,'7a Health full-time'!L39)&gt;$ET$13),S39,"")</f>
        <v/>
      </c>
      <c r="ET39" s="843" t="str">
        <f>IF(AND($EQ$3=1,'7a Health full-time'!S39=0,SUM('7a Health full-time'!G39,'7a Health full-time'!M39)&gt;$ET$13),T39,"")</f>
        <v/>
      </c>
      <c r="EU39" s="843" t="str">
        <f>IF(AND($EQ$3=1,'7a Health full-time'!T39=0,SUM('7a Health full-time'!H39,'7a Health full-time'!N39)&gt;$ET$13),U39,"")</f>
        <v/>
      </c>
      <c r="EV39" s="845" t="str">
        <f>IF(AND($EQ$3=1,'7a Health full-time'!U39=0,SUM('7a Health full-time'!I39,'7a Health full-time'!O39)&gt;$ET$13),V39,"")</f>
        <v/>
      </c>
      <c r="EX39" s="844" t="str">
        <f>IF(AND($EX$3=1,SUM('7a Health full-time'!D39,'7a Health full-time'!J39)&gt;0,ABS('7a Health full-time'!P39)=SUM('7a Health full-time'!D39,'7a Health full-time'!J39)),Q39,"")</f>
        <v/>
      </c>
      <c r="EY39" s="843" t="str">
        <f>IF(AND($EX$3=1,SUM('7a Health full-time'!E39,'7a Health full-time'!K39)&gt;0,ABS('7a Health full-time'!Q39)=SUM('7a Health full-time'!E39,'7a Health full-time'!K39)),R39,"")</f>
        <v/>
      </c>
      <c r="EZ39" s="843" t="str">
        <f>IF(AND($EX$3=1,SUM('7a Health full-time'!F39,'7a Health full-time'!L39)&gt;0,ABS('7a Health full-time'!R39)=SUM('7a Health full-time'!F39,'7a Health full-time'!L39)),S39,"")</f>
        <v/>
      </c>
      <c r="FA39" s="843" t="str">
        <f>IF(AND($EX$3=1,SUM('7a Health full-time'!G39,'7a Health full-time'!M39)&gt;0,ABS('7a Health full-time'!S39)=SUM('7a Health full-time'!G39,'7a Health full-time'!M39)),T39,"")</f>
        <v/>
      </c>
      <c r="FB39" s="843" t="str">
        <f>IF(AND($EX$3=1,SUM('7a Health full-time'!H39,'7a Health full-time'!N39)&gt;0,ABS('7a Health full-time'!T39)=SUM('7a Health full-time'!H39,'7a Health full-time'!N39)),U39,"")</f>
        <v/>
      </c>
      <c r="FC39" s="845" t="str">
        <f>IF(AND($EX$3=1,SUM('7a Health full-time'!I39,'7a Health full-time'!O39)&gt;0,ABS('7a Health full-time'!U39)=SUM('7a Health full-time'!I39,'7a Health full-time'!O39)),V39,"")</f>
        <v/>
      </c>
      <c r="FR39" s="844" t="str">
        <f>IF(AND($FR$3=1,'7a Health full-time'!V39&lt;&gt;0),IF(('7a Health full-time'!AB39/'7a Health full-time'!V39)&lt;0.25,AC39,""),"")</f>
        <v/>
      </c>
      <c r="FS39" s="843" t="str">
        <f>IF(AND($FR$3=1,'7a Health full-time'!W39&lt;&gt;0),IF(('7a Health full-time'!AC39/'7a Health full-time'!W39)&lt;0.25,AD39,""),"")</f>
        <v/>
      </c>
      <c r="FT39" s="843" t="str">
        <f>IF(AND($FR$3=1,'7a Health full-time'!X39&lt;&gt;0),IF(('7a Health full-time'!AD39/'7a Health full-time'!X39)&lt;0.25,AE39,""),"")</f>
        <v/>
      </c>
      <c r="FU39" s="843" t="str">
        <f>IF(AND($FR$3=1,'7a Health full-time'!Y39&lt;&gt;0),IF(('7a Health full-time'!AE39/'7a Health full-time'!Y39)&lt;0.25,AF39,""),"")</f>
        <v/>
      </c>
      <c r="FV39" s="843" t="str">
        <f>IF(AND($FR$3=1,'7a Health full-time'!Z39&lt;&gt;0),IF(('7a Health full-time'!AF39/'7a Health full-time'!Z39)&lt;0.25,AG39,""),"")</f>
        <v/>
      </c>
      <c r="FW39" s="845" t="str">
        <f>IF(AND($FR$3=1,'7a Health full-time'!AA39&lt;&gt;0),IF(('7a Health full-time'!AG39/'7a Health full-time'!AA39)&lt;0.25,AH39,""),"")</f>
        <v/>
      </c>
      <c r="FY39" s="843"/>
      <c r="FZ39" s="843"/>
      <c r="GA39" s="843"/>
      <c r="GB39" s="843"/>
      <c r="GC39" s="843"/>
      <c r="GD39" s="843"/>
      <c r="GE39" s="843"/>
      <c r="GF39" s="843"/>
      <c r="GG39" s="843"/>
      <c r="GH39" s="843"/>
      <c r="GI39" s="843"/>
      <c r="GJ39" s="843"/>
      <c r="GL39" s="60"/>
      <c r="GM39" s="60" t="s">
        <v>13</v>
      </c>
      <c r="GN39" s="60" t="s">
        <v>314</v>
      </c>
      <c r="GO39" s="49" t="str">
        <f>$CS$97</f>
        <v/>
      </c>
      <c r="GP39" s="41" t="str">
        <f>$CT$97</f>
        <v/>
      </c>
      <c r="GQ39" s="40" t="str">
        <f>$CS$97</f>
        <v/>
      </c>
      <c r="GR39" s="41" t="str">
        <f>$CT$97</f>
        <v/>
      </c>
      <c r="GS39" s="40" t="str">
        <f>$CS$97</f>
        <v/>
      </c>
      <c r="GT39" s="873" t="str">
        <f>$CT$97</f>
        <v/>
      </c>
      <c r="GU39" s="49" t="str">
        <f>$CY$97</f>
        <v/>
      </c>
      <c r="GV39" s="41" t="str">
        <f>$CZ$97</f>
        <v/>
      </c>
      <c r="GW39" s="40" t="str">
        <f>$CY$97</f>
        <v/>
      </c>
      <c r="GX39" s="41" t="str">
        <f>$CZ$97</f>
        <v/>
      </c>
      <c r="GY39" s="40" t="str">
        <f>$CY$97</f>
        <v/>
      </c>
      <c r="GZ39" s="873" t="str">
        <f>$CZ$97</f>
        <v/>
      </c>
      <c r="HA39" s="49" t="str">
        <f>$DE$97</f>
        <v/>
      </c>
      <c r="HB39" s="41" t="str">
        <f>$DF$97</f>
        <v/>
      </c>
      <c r="HC39" s="40" t="str">
        <f>$DE$97</f>
        <v/>
      </c>
      <c r="HD39" s="41" t="str">
        <f>$DF$97</f>
        <v/>
      </c>
      <c r="HE39" s="40" t="str">
        <f>$DE$97</f>
        <v/>
      </c>
      <c r="HF39" s="873" t="str">
        <f>$DF$97</f>
        <v/>
      </c>
      <c r="HG39" s="49" t="str">
        <f>$DK$97</f>
        <v/>
      </c>
      <c r="HH39" s="41" t="str">
        <f>$DL$97</f>
        <v/>
      </c>
      <c r="HI39" s="40" t="str">
        <f>$DK$97</f>
        <v/>
      </c>
      <c r="HJ39" s="41" t="str">
        <f>$DL$97</f>
        <v/>
      </c>
      <c r="HK39" s="40" t="str">
        <f>$DK$97</f>
        <v/>
      </c>
      <c r="HL39" s="873" t="str">
        <f>$DL$97</f>
        <v/>
      </c>
      <c r="HM39" s="925"/>
      <c r="HN39" s="918"/>
      <c r="HO39" s="916"/>
      <c r="HP39" s="918"/>
      <c r="HQ39" s="916"/>
      <c r="HR39" s="926"/>
    </row>
    <row r="40" spans="1:226" x14ac:dyDescent="0.25">
      <c r="A40" s="18" t="str">
        <f>'7a Health full-time'!A40</f>
        <v>Nursing - learning disability (C1)</v>
      </c>
      <c r="B40" t="s">
        <v>19</v>
      </c>
      <c r="C40" s="18" t="str">
        <f>'7a Health full-time'!C40</f>
        <v>UG</v>
      </c>
      <c r="D40" t="str">
        <f t="shared" si="4"/>
        <v>Nursing - learning disability (C1), Long, UG</v>
      </c>
      <c r="E40" t="str">
        <f t="shared" si="9"/>
        <v xml:space="preserve">Column 1, Starters in 2016-17, OfS-fundable, Nursing - learning disability (C1), Long, UG; </v>
      </c>
      <c r="F40" t="str">
        <f t="shared" si="9"/>
        <v xml:space="preserve">Column 1, Starters in 2016-17, Non-fundable, Nursing - learning disability (C1), Long, UG; </v>
      </c>
      <c r="G40" t="str">
        <f t="shared" si="9"/>
        <v xml:space="preserve">Column 1, Starters in 2017-18, OfS-fundable, Nursing - learning disability (C1), Long, UG; </v>
      </c>
      <c r="H40" t="str">
        <f t="shared" si="9"/>
        <v xml:space="preserve">Column 1, Starters in 2017-18, Non-fundable, Nursing - learning disability (C1), Long, UG; </v>
      </c>
      <c r="I40" t="str">
        <f t="shared" si="9"/>
        <v xml:space="preserve">Column 1, Starters in 2018-19, OfS-fundable, Nursing - learning disability (C1), Long, UG; </v>
      </c>
      <c r="J40" t="str">
        <f t="shared" si="9"/>
        <v xml:space="preserve">Column 1, Starters in 2018-19, Non-fundable, Nursing - learning disability (C1), Long, UG; </v>
      </c>
      <c r="K40" t="str">
        <f t="shared" si="9"/>
        <v xml:space="preserve">Column 2, Starters in 2016-17, OfS-fundable, Nursing - learning disability (C1), Long, UG; </v>
      </c>
      <c r="L40" t="str">
        <f t="shared" si="9"/>
        <v xml:space="preserve">Column 2, Starters in 2016-17, Non-fundable, Nursing - learning disability (C1), Long, UG; </v>
      </c>
      <c r="M40" t="str">
        <f t="shared" si="9"/>
        <v xml:space="preserve">Column 2, Starters in 2017-18, OfS-fundable, Nursing - learning disability (C1), Long, UG; </v>
      </c>
      <c r="N40" t="str">
        <f t="shared" si="9"/>
        <v xml:space="preserve">Column 2, Starters in 2017-18, Non-fundable, Nursing - learning disability (C1), Long, UG; </v>
      </c>
      <c r="O40" t="str">
        <f t="shared" si="9"/>
        <v xml:space="preserve">Column 2, Starters in 2018-19, OfS-fundable, Nursing - learning disability (C1), Long, UG; </v>
      </c>
      <c r="P40" t="str">
        <f t="shared" si="9"/>
        <v xml:space="preserve">Column 2, Starters in 2018-19, Non-fundable, Nursing - learning disability (C1), Long, UG; </v>
      </c>
      <c r="Q40" t="str">
        <f t="shared" si="9"/>
        <v xml:space="preserve">Column 3, Starters in 2016-17, OfS-fundable, Nursing - learning disability (C1), Long, UG; </v>
      </c>
      <c r="R40" t="str">
        <f t="shared" si="9"/>
        <v xml:space="preserve">Column 3, Starters in 2016-17, Non-fundable, Nursing - learning disability (C1), Long, UG; </v>
      </c>
      <c r="S40" t="str">
        <f t="shared" si="9"/>
        <v xml:space="preserve">Column 3, Starters in 2017-18, OfS-fundable, Nursing - learning disability (C1), Long, UG; </v>
      </c>
      <c r="T40" t="str">
        <f t="shared" si="9"/>
        <v xml:space="preserve">Column 3, Starters in 2017-18, Non-fundable, Nursing - learning disability (C1), Long, UG; </v>
      </c>
      <c r="U40" t="str">
        <f t="shared" si="8"/>
        <v xml:space="preserve">Column 3, Starters in 2018-19, OfS-fundable, Nursing - learning disability (C1), Long, UG; </v>
      </c>
      <c r="V40" t="str">
        <f t="shared" si="8"/>
        <v xml:space="preserve">Column 3, Starters in 2018-19, Non-fundable, Nursing - learning disability (C1), Long, UG; </v>
      </c>
      <c r="W40" t="str">
        <f t="shared" si="8"/>
        <v xml:space="preserve">Column 4, Starters in 2016-17, OfS-fundable, Nursing - learning disability (C1), Long, UG; </v>
      </c>
      <c r="X40" t="str">
        <f t="shared" si="8"/>
        <v xml:space="preserve">Column 4, Starters in 2016-17, Non-fundable, Nursing - learning disability (C1), Long, UG; </v>
      </c>
      <c r="Y40" t="str">
        <f t="shared" si="8"/>
        <v xml:space="preserve">Column 4, Starters in 2017-18, OfS-fundable, Nursing - learning disability (C1), Long, UG; </v>
      </c>
      <c r="Z40" t="str">
        <f t="shared" si="8"/>
        <v xml:space="preserve">Column 4, Starters in 2017-18, Non-fundable, Nursing - learning disability (C1), Long, UG; </v>
      </c>
      <c r="AA40" t="str">
        <f t="shared" si="8"/>
        <v xml:space="preserve">Column 4, Starters in 2018-19, OfS-fundable, Nursing - learning disability (C1), Long, UG; </v>
      </c>
      <c r="AB40" t="str">
        <f t="shared" si="7"/>
        <v xml:space="preserve">Column 4, Starters in 2018-19, Non-fundable, Nursing - learning disability (C1), Long, UG; </v>
      </c>
      <c r="AC40" t="str">
        <f t="shared" si="7"/>
        <v xml:space="preserve">Column 4a, Starters in 2016-17, OfS-fundable, Nursing - learning disability (C1), Long, UG; </v>
      </c>
      <c r="AD40" t="str">
        <f t="shared" si="7"/>
        <v xml:space="preserve">Column 4a, Starters in 2016-17, Non-fundable, Nursing - learning disability (C1), Long, UG; </v>
      </c>
      <c r="AE40" t="str">
        <f t="shared" si="7"/>
        <v xml:space="preserve">Column 4a, Starters in 2017-18, OfS-fundable, Nursing - learning disability (C1), Long, UG; </v>
      </c>
      <c r="AF40" t="str">
        <f t="shared" si="7"/>
        <v xml:space="preserve">Column 4a, Starters in 2017-18, Non-fundable, Nursing - learning disability (C1), Long, UG; </v>
      </c>
      <c r="AG40" t="str">
        <f t="shared" si="7"/>
        <v xml:space="preserve">Column 4a, Starters in 2018-19, OfS-fundable, Nursing - learning disability (C1), Long, UG; </v>
      </c>
      <c r="AH40" t="str">
        <f t="shared" si="7"/>
        <v xml:space="preserve">Column 4a, Starters in 2018-19, Non-fundable, Nursing - learning disability (C1), Long, UG; </v>
      </c>
      <c r="AR40" s="844" t="str">
        <f>IF(AND($AR$3=1,'7a Health full-time'!P40&gt;0),Q40,"")</f>
        <v/>
      </c>
      <c r="AS40" s="843" t="str">
        <f>IF(AND($AR$3=1,'7a Health full-time'!Q40&gt;0),R40,"")</f>
        <v/>
      </c>
      <c r="AT40" s="843" t="str">
        <f>IF(AND($AR$3=1,'7a Health full-time'!R40&gt;0),S40,"")</f>
        <v/>
      </c>
      <c r="AU40" s="843" t="str">
        <f>IF(AND($AR$3=1,'7a Health full-time'!S40&gt;0),T40,"")</f>
        <v/>
      </c>
      <c r="AV40" s="843" t="str">
        <f>IF(AND($AR$3=1,'7a Health full-time'!T40&gt;0),U40,"")</f>
        <v/>
      </c>
      <c r="AW40" s="845" t="str">
        <f>IF(AND($AR$3=1,'7a Health full-time'!U40&gt;0),V40,"")</f>
        <v/>
      </c>
      <c r="AY40" s="844" t="str">
        <f>IF(AND($AY$3=1,'7a Health full-time'!D40&lt;0),E40,"")</f>
        <v/>
      </c>
      <c r="AZ40" s="843" t="str">
        <f>IF(AND($AY$3=1,'7a Health full-time'!E40&lt;0),F40,"")</f>
        <v/>
      </c>
      <c r="BA40" s="843" t="str">
        <f>IF(AND($AY$3=1,'7a Health full-time'!F40&lt;0),G40,"")</f>
        <v/>
      </c>
      <c r="BB40" s="843" t="str">
        <f>IF(AND($AY$3=1,'7a Health full-time'!G40&lt;0),H40,"")</f>
        <v/>
      </c>
      <c r="BC40" s="843" t="str">
        <f>IF(AND($AY$3=1,'7a Health full-time'!H40&lt;0),I40,"")</f>
        <v/>
      </c>
      <c r="BD40" s="845" t="str">
        <f>IF(AND($AY$3=1,'7a Health full-time'!I40&lt;0),J40,"")</f>
        <v/>
      </c>
      <c r="BE40" s="844" t="str">
        <f>IF(AND($AY$3=1,'7a Health full-time'!J40&lt;0),K40,"")</f>
        <v/>
      </c>
      <c r="BF40" s="843" t="str">
        <f>IF(AND($AY$3=1,'7a Health full-time'!K40&lt;0),L40,"")</f>
        <v/>
      </c>
      <c r="BG40" s="843" t="str">
        <f>IF(AND($AY$3=1,'7a Health full-time'!L40&lt;0),M40,"")</f>
        <v/>
      </c>
      <c r="BH40" s="843" t="str">
        <f>IF(AND($AY$3=1,'7a Health full-time'!M40&lt;0),N40,"")</f>
        <v/>
      </c>
      <c r="BI40" s="843" t="str">
        <f>IF(AND($AY$3=1,'7a Health full-time'!N40&lt;0),O40,"")</f>
        <v/>
      </c>
      <c r="BJ40" s="845" t="str">
        <f>IF(AND($AY$3=1,'7a Health full-time'!O40&lt;0),P40,"")</f>
        <v/>
      </c>
      <c r="BK40" s="844" t="str">
        <f>IF(AND($AY$3=1,'7a Health full-time'!V40&lt;0),W40,"")</f>
        <v/>
      </c>
      <c r="BL40" s="843" t="str">
        <f>IF(AND($AY$3=1,'7a Health full-time'!W40&lt;0),X40,"")</f>
        <v/>
      </c>
      <c r="BM40" s="843" t="str">
        <f>IF(AND($AY$3=1,'7a Health full-time'!X40&lt;0),Y40,"")</f>
        <v/>
      </c>
      <c r="BN40" s="843" t="str">
        <f>IF(AND($AY$3=1,'7a Health full-time'!Y40&lt;0),Z40,"")</f>
        <v/>
      </c>
      <c r="BO40" s="843" t="str">
        <f>IF(AND($AY$3=1,'7a Health full-time'!Z40&lt;0),AA40,"")</f>
        <v/>
      </c>
      <c r="BP40" s="845" t="str">
        <f>IF(AND($AY$3=1,'7a Health full-time'!AA40&lt;0),AB40,"")</f>
        <v/>
      </c>
      <c r="BQ40" s="916"/>
      <c r="BR40" s="917"/>
      <c r="BS40" s="917"/>
      <c r="BT40" s="917"/>
      <c r="BU40" s="917"/>
      <c r="BV40" s="918"/>
      <c r="BX40" s="844" t="str">
        <f>IF(AND($BY$3=1,('7a Health full-time'!D40-INT('7a Health full-time'!D40))&lt;&gt;0.5,('7a Health full-time'!D40-INT('7a Health full-time'!D40))&lt;&gt;0),E40,"")</f>
        <v/>
      </c>
      <c r="BY40" s="843" t="str">
        <f>IF(AND($BY$3=1,('7a Health full-time'!E40-INT('7a Health full-time'!E40))&lt;&gt;0.5,('7a Health full-time'!E40-INT('7a Health full-time'!E40))&lt;&gt;0),F40,"")</f>
        <v/>
      </c>
      <c r="BZ40" s="843" t="str">
        <f>IF(AND($BY$3=1,('7a Health full-time'!F40-INT('7a Health full-time'!F40))&lt;&gt;0.5,('7a Health full-time'!F40-INT('7a Health full-time'!F40))&lt;&gt;0),G40,"")</f>
        <v/>
      </c>
      <c r="CA40" s="843" t="str">
        <f>IF(AND($BY$3=1,('7a Health full-time'!G40-INT('7a Health full-time'!G40))&lt;&gt;0.5,('7a Health full-time'!G40-INT('7a Health full-time'!G40))&lt;&gt;0),H40,"")</f>
        <v/>
      </c>
      <c r="CB40" s="843" t="str">
        <f>IF(AND($BY$3=1,('7a Health full-time'!H40-INT('7a Health full-time'!H40))&lt;&gt;0.5,('7a Health full-time'!H40-INT('7a Health full-time'!H40))&lt;&gt;0),I40,"")</f>
        <v/>
      </c>
      <c r="CC40" s="845" t="str">
        <f>IF(AND($BY$3=1,('7a Health full-time'!I40-INT('7a Health full-time'!I40))&lt;&gt;0.5,('7a Health full-time'!I40-INT('7a Health full-time'!I40))&lt;&gt;0),J40,"")</f>
        <v/>
      </c>
      <c r="CD40" s="844" t="str">
        <f>IF(AND($BY$3=1,('7a Health full-time'!J40-INT('7a Health full-time'!J40))&lt;&gt;0.5,('7a Health full-time'!J40-INT('7a Health full-time'!J40))&lt;&gt;0),K40,"")</f>
        <v/>
      </c>
      <c r="CE40" s="843" t="str">
        <f>IF(AND($BY$3=1,('7a Health full-time'!K40-INT('7a Health full-time'!K40))&lt;&gt;0.5,('7a Health full-time'!K40-INT('7a Health full-time'!K40))&lt;&gt;0),L40,"")</f>
        <v/>
      </c>
      <c r="CF40" s="843" t="str">
        <f>IF(AND($BY$3=1,('7a Health full-time'!L40-INT('7a Health full-time'!L40))&lt;&gt;0.5,('7a Health full-time'!L40-INT('7a Health full-time'!L40))&lt;&gt;0),M40,"")</f>
        <v/>
      </c>
      <c r="CG40" s="843" t="str">
        <f>IF(AND($BY$3=1,('7a Health full-time'!M40-INT('7a Health full-time'!M40))&lt;&gt;0.5,('7a Health full-time'!M40-INT('7a Health full-time'!M40))&lt;&gt;0),N40,"")</f>
        <v/>
      </c>
      <c r="CH40" s="843" t="str">
        <f>IF(AND($BY$3=1,('7a Health full-time'!N40-INT('7a Health full-time'!N40))&lt;&gt;0.5,('7a Health full-time'!N40-INT('7a Health full-time'!N40))&lt;&gt;0),O40,"")</f>
        <v/>
      </c>
      <c r="CI40" s="845" t="str">
        <f>IF(AND($BY$3=1,('7a Health full-time'!O40-INT('7a Health full-time'!O40))&lt;&gt;0.5,('7a Health full-time'!O40-INT('7a Health full-time'!O40))&lt;&gt;0),P40,"")</f>
        <v/>
      </c>
      <c r="CJ40" s="844" t="str">
        <f>IF(AND($BY$3=1,('7a Health full-time'!P40-INT('7a Health full-time'!P40))&lt;&gt;0.5,('7a Health full-time'!P40-INT('7a Health full-time'!P40))&lt;&gt;0),Q40,"")</f>
        <v/>
      </c>
      <c r="CK40" s="843" t="str">
        <f>IF(AND($BY$3=1,('7a Health full-time'!Q40-INT('7a Health full-time'!Q40))&lt;&gt;0.5,('7a Health full-time'!Q40-INT('7a Health full-time'!Q40))&lt;&gt;0),R40,"")</f>
        <v/>
      </c>
      <c r="CL40" s="843" t="str">
        <f>IF(AND($BY$3=1,('7a Health full-time'!R40-INT('7a Health full-time'!R40))&lt;&gt;0.5,('7a Health full-time'!R40-INT('7a Health full-time'!R40))&lt;&gt;0),S40,"")</f>
        <v/>
      </c>
      <c r="CM40" s="843" t="str">
        <f>IF(AND($BY$3=1,('7a Health full-time'!S40-INT('7a Health full-time'!S40))&lt;&gt;0.5,('7a Health full-time'!S40-INT('7a Health full-time'!S40))&lt;&gt;0),T40,"")</f>
        <v/>
      </c>
      <c r="CN40" s="843" t="str">
        <f>IF(AND($BY$3=1,('7a Health full-time'!T40-INT('7a Health full-time'!T40))&lt;&gt;0.5,('7a Health full-time'!T40-INT('7a Health full-time'!T40))&lt;&gt;0),U40,"")</f>
        <v/>
      </c>
      <c r="CO40" s="845" t="str">
        <f>IF(AND($BY$3=1,('7a Health full-time'!U40-INT('7a Health full-time'!U40))&lt;&gt;0.5,('7a Health full-time'!U40-INT('7a Health full-time'!U40))&lt;&gt;0),V40,"")</f>
        <v/>
      </c>
      <c r="DV40" s="844" t="str">
        <f>IF(AND($DV$3=1,ROUND('7a Health full-time'!AB40,2)&lt;&gt;'7a Health full-time'!AB40),AC40,"")</f>
        <v/>
      </c>
      <c r="DW40" s="843" t="str">
        <f>IF(AND($DV$3=1,ROUND('7a Health full-time'!AC40,2)&lt;&gt;'7a Health full-time'!AC40),AD40,"")</f>
        <v/>
      </c>
      <c r="DX40" s="843" t="str">
        <f>IF(AND($DV$3=1,ROUND('7a Health full-time'!AD40,2)&lt;&gt;'7a Health full-time'!AD40),AE40,"")</f>
        <v/>
      </c>
      <c r="DY40" s="843" t="str">
        <f>IF(AND($DV$3=1,ROUND('7a Health full-time'!AE40,2)&lt;&gt;'7a Health full-time'!AE40),AF40,"")</f>
        <v/>
      </c>
      <c r="DZ40" s="843" t="str">
        <f>IF(AND($DV$3=1,ROUND('7a Health full-time'!AF40,2)&lt;&gt;'7a Health full-time'!AF40),AG40,"")</f>
        <v/>
      </c>
      <c r="EA40" s="845" t="str">
        <f>IF(AND($DV$3=1,ROUND('7a Health full-time'!AG40,2)&lt;&gt;'7a Health full-time'!AG40),AH40,"")</f>
        <v/>
      </c>
      <c r="EC40" s="844" t="str">
        <f>IF(AND($EC$3=1,'7a Health full-time'!AB40&gt;'7a Health full-time'!V40),AC40,"")</f>
        <v/>
      </c>
      <c r="ED40" s="843" t="str">
        <f>IF(AND($EC$3=1,'7a Health full-time'!AC40&gt;'7a Health full-time'!W40),AD40,"")</f>
        <v/>
      </c>
      <c r="EE40" s="843" t="str">
        <f>IF(AND($EC$3=1,'7a Health full-time'!AD40&gt;'7a Health full-time'!X40),AE40,"")</f>
        <v/>
      </c>
      <c r="EF40" s="843" t="str">
        <f>IF(AND($EC$3=1,'7a Health full-time'!AE40&gt;'7a Health full-time'!Y40),AF40,"")</f>
        <v/>
      </c>
      <c r="EG40" s="843" t="str">
        <f>IF(AND($EC$3=1,'7a Health full-time'!AF40&gt;'7a Health full-time'!Z40),AG40,"")</f>
        <v/>
      </c>
      <c r="EH40" s="845" t="str">
        <f>IF(AND($EC$3=1,'7a Health full-time'!AG40&gt;'7a Health full-time'!AA40),AH40,"")</f>
        <v/>
      </c>
      <c r="EJ40" s="844" t="str">
        <f>IF(AND($EJ$3=1,'7a Health full-time'!V40&lt;&gt;0),IF(('7a Health full-time'!AB40/'7a Health full-time'!V40)&lt;0.03,AC40,""),"")</f>
        <v/>
      </c>
      <c r="EK40" s="843" t="str">
        <f>IF(AND($EJ$3=1,'7a Health full-time'!W40&lt;&gt;0),IF(('7a Health full-time'!AC40/'7a Health full-time'!W40)&lt;0.03,AD40,""),"")</f>
        <v/>
      </c>
      <c r="EL40" s="843" t="str">
        <f>IF(AND($EJ$3=1,'7a Health full-time'!X40&lt;&gt;0),IF(('7a Health full-time'!AD40/'7a Health full-time'!X40)&lt;0.03,AE40,""),"")</f>
        <v/>
      </c>
      <c r="EM40" s="843" t="str">
        <f>IF(AND($EJ$3=1,'7a Health full-time'!Y40&lt;&gt;0),IF(('7a Health full-time'!AE40/'7a Health full-time'!Y40)&lt;0.03,AF40,""),"")</f>
        <v/>
      </c>
      <c r="EN40" s="843" t="str">
        <f>IF(AND($EJ$3=1,'7a Health full-time'!Z40&lt;&gt;0),IF(('7a Health full-time'!AF40/'7a Health full-time'!Z40)&lt;0.03,AG40,""),"")</f>
        <v/>
      </c>
      <c r="EO40" s="845" t="str">
        <f>IF(AND($EJ$3=1,'7a Health full-time'!AA40&lt;&gt;0),IF(('7a Health full-time'!AG40/'7a Health full-time'!AA40)&lt;0.03,AH40,""),"")</f>
        <v/>
      </c>
      <c r="EQ40" s="844" t="str">
        <f>IF(AND($EQ$3=1,'7a Health full-time'!P40=0,SUM('7a Health full-time'!D40,'7a Health full-time'!J40)&gt;$ET$13),Q40,"")</f>
        <v/>
      </c>
      <c r="ER40" s="843" t="str">
        <f>IF(AND($EQ$3=1,'7a Health full-time'!Q40=0,SUM('7a Health full-time'!E40,'7a Health full-time'!K40)&gt;$ET$13),R40,"")</f>
        <v/>
      </c>
      <c r="ES40" s="843" t="str">
        <f>IF(AND($EQ$3=1,'7a Health full-time'!R40=0,SUM('7a Health full-time'!F40,'7a Health full-time'!L40)&gt;$ET$13),S40,"")</f>
        <v/>
      </c>
      <c r="ET40" s="843" t="str">
        <f>IF(AND($EQ$3=1,'7a Health full-time'!S40=0,SUM('7a Health full-time'!G40,'7a Health full-time'!M40)&gt;$ET$13),T40,"")</f>
        <v/>
      </c>
      <c r="EU40" s="843" t="str">
        <f>IF(AND($EQ$3=1,'7a Health full-time'!T40=0,SUM('7a Health full-time'!H40,'7a Health full-time'!N40)&gt;$ET$13),U40,"")</f>
        <v/>
      </c>
      <c r="EV40" s="845" t="str">
        <f>IF(AND($EQ$3=1,'7a Health full-time'!U40=0,SUM('7a Health full-time'!I40,'7a Health full-time'!O40)&gt;$ET$13),V40,"")</f>
        <v/>
      </c>
      <c r="EX40" s="844" t="str">
        <f>IF(AND($EX$3=1,SUM('7a Health full-time'!D40,'7a Health full-time'!J40)&gt;0,ABS('7a Health full-time'!P40)=SUM('7a Health full-time'!D40,'7a Health full-time'!J40)),Q40,"")</f>
        <v/>
      </c>
      <c r="EY40" s="843" t="str">
        <f>IF(AND($EX$3=1,SUM('7a Health full-time'!E40,'7a Health full-time'!K40)&gt;0,ABS('7a Health full-time'!Q40)=SUM('7a Health full-time'!E40,'7a Health full-time'!K40)),R40,"")</f>
        <v/>
      </c>
      <c r="EZ40" s="843" t="str">
        <f>IF(AND($EX$3=1,SUM('7a Health full-time'!F40,'7a Health full-time'!L40)&gt;0,ABS('7a Health full-time'!R40)=SUM('7a Health full-time'!F40,'7a Health full-time'!L40)),S40,"")</f>
        <v/>
      </c>
      <c r="FA40" s="843" t="str">
        <f>IF(AND($EX$3=1,SUM('7a Health full-time'!G40,'7a Health full-time'!M40)&gt;0,ABS('7a Health full-time'!S40)=SUM('7a Health full-time'!G40,'7a Health full-time'!M40)),T40,"")</f>
        <v/>
      </c>
      <c r="FB40" s="843" t="str">
        <f>IF(AND($EX$3=1,SUM('7a Health full-time'!H40,'7a Health full-time'!N40)&gt;0,ABS('7a Health full-time'!T40)=SUM('7a Health full-time'!H40,'7a Health full-time'!N40)),U40,"")</f>
        <v/>
      </c>
      <c r="FC40" s="845" t="str">
        <f>IF(AND($EX$3=1,SUM('7a Health full-time'!I40,'7a Health full-time'!O40)&gt;0,ABS('7a Health full-time'!U40)=SUM('7a Health full-time'!I40,'7a Health full-time'!O40)),V40,"")</f>
        <v/>
      </c>
      <c r="FR40" s="844" t="str">
        <f>IF(AND($FR$3=1,'7a Health full-time'!V40&lt;&gt;0),IF(('7a Health full-time'!AB40/'7a Health full-time'!V40)&lt;0.25,AC40,""),"")</f>
        <v/>
      </c>
      <c r="FS40" s="843" t="str">
        <f>IF(AND($FR$3=1,'7a Health full-time'!W40&lt;&gt;0),IF(('7a Health full-time'!AC40/'7a Health full-time'!W40)&lt;0.25,AD40,""),"")</f>
        <v/>
      </c>
      <c r="FT40" s="843" t="str">
        <f>IF(AND($FR$3=1,'7a Health full-time'!X40&lt;&gt;0),IF(('7a Health full-time'!AD40/'7a Health full-time'!X40)&lt;0.25,AE40,""),"")</f>
        <v/>
      </c>
      <c r="FU40" s="843" t="str">
        <f>IF(AND($FR$3=1,'7a Health full-time'!Y40&lt;&gt;0),IF(('7a Health full-time'!AE40/'7a Health full-time'!Y40)&lt;0.25,AF40,""),"")</f>
        <v/>
      </c>
      <c r="FV40" s="843" t="str">
        <f>IF(AND($FR$3=1,'7a Health full-time'!Z40&lt;&gt;0),IF(('7a Health full-time'!AF40/'7a Health full-time'!Z40)&lt;0.25,AG40,""),"")</f>
        <v/>
      </c>
      <c r="FW40" s="845" t="str">
        <f>IF(AND($FR$3=1,'7a Health full-time'!AA40&lt;&gt;0),IF(('7a Health full-time'!AG40/'7a Health full-time'!AA40)&lt;0.25,AH40,""),"")</f>
        <v/>
      </c>
      <c r="FY40" s="840" t="str">
        <f>IF(AND($FY$3=1,'7a Health full-time'!D40&gt;0),E40,"")</f>
        <v/>
      </c>
      <c r="FZ40" s="841" t="str">
        <f>IF(AND($FY$3=1,'7a Health full-time'!E40&gt;0),F40,"")</f>
        <v/>
      </c>
      <c r="GA40" s="841" t="str">
        <f>IF(AND($FY$3=1,'7a Health full-time'!F40&gt;0),G40,"")</f>
        <v/>
      </c>
      <c r="GB40" s="841" t="str">
        <f>IF(AND($FY$3=1,'7a Health full-time'!G40&gt;0),H40,"")</f>
        <v/>
      </c>
      <c r="GC40" s="841" t="str">
        <f>IF(AND($FY$3=1,'7a Health full-time'!H40&gt;0),I40,"")</f>
        <v/>
      </c>
      <c r="GD40" s="842" t="str">
        <f>IF(AND($FY$3=1,'7a Health full-time'!I40&gt;0),J40,"")</f>
        <v/>
      </c>
      <c r="GE40" s="841" t="str">
        <f>IF(AND($FY$3=1,'7a Health full-time'!J40&gt;0),K40,"")</f>
        <v/>
      </c>
      <c r="GF40" s="841" t="str">
        <f>IF(AND($FY$3=1,'7a Health full-time'!K40&gt;0),L40,"")</f>
        <v/>
      </c>
      <c r="GG40" s="841" t="str">
        <f>IF(AND($FY$3=1,'7a Health full-time'!L40&gt;0),M40,"")</f>
        <v/>
      </c>
      <c r="GH40" s="841" t="str">
        <f>IF(AND($FY$3=1,'7a Health full-time'!M40&gt;0),N40,"")</f>
        <v/>
      </c>
      <c r="GI40" s="841" t="str">
        <f>IF(AND($FY$3=1,'7a Health full-time'!N40&gt;0),O40,"")</f>
        <v/>
      </c>
      <c r="GJ40" s="842" t="str">
        <f>IF(AND($FY$3=1,'7a Health full-time'!O40&gt;0),P40,"")</f>
        <v/>
      </c>
      <c r="GL40" s="60"/>
      <c r="GM40" s="61" t="s">
        <v>19</v>
      </c>
      <c r="GN40" s="60" t="s">
        <v>116</v>
      </c>
      <c r="GO40" s="49" t="str">
        <f>$CS$98</f>
        <v/>
      </c>
      <c r="GP40" s="41" t="str">
        <f>$CT$98</f>
        <v/>
      </c>
      <c r="GQ40" s="40" t="str">
        <f>$CS$98</f>
        <v/>
      </c>
      <c r="GR40" s="41" t="str">
        <f>$CT$98</f>
        <v/>
      </c>
      <c r="GS40" s="40" t="str">
        <f>$CS$98</f>
        <v/>
      </c>
      <c r="GT40" s="873" t="str">
        <f>$CT$98</f>
        <v/>
      </c>
      <c r="GU40" s="49" t="str">
        <f>$CY$98</f>
        <v/>
      </c>
      <c r="GV40" s="41" t="str">
        <f>$CZ$98</f>
        <v/>
      </c>
      <c r="GW40" s="40" t="str">
        <f>$CY$98</f>
        <v/>
      </c>
      <c r="GX40" s="41" t="str">
        <f>$CZ$98</f>
        <v/>
      </c>
      <c r="GY40" s="40" t="str">
        <f>$CY$98</f>
        <v/>
      </c>
      <c r="GZ40" s="873" t="str">
        <f>$CZ$98</f>
        <v/>
      </c>
      <c r="HA40" s="49" t="str">
        <f>$DE$98</f>
        <v/>
      </c>
      <c r="HB40" s="41" t="str">
        <f>$DF$98</f>
        <v/>
      </c>
      <c r="HC40" s="40" t="str">
        <f>$DE$98</f>
        <v/>
      </c>
      <c r="HD40" s="41" t="str">
        <f>$DF$98</f>
        <v/>
      </c>
      <c r="HE40" s="40" t="str">
        <f>$DE$98</f>
        <v/>
      </c>
      <c r="HF40" s="873" t="str">
        <f>$DF$98</f>
        <v/>
      </c>
      <c r="HG40" s="49" t="str">
        <f>$DK$98</f>
        <v/>
      </c>
      <c r="HH40" s="41" t="str">
        <f>$DL$98</f>
        <v/>
      </c>
      <c r="HI40" s="40" t="str">
        <f>$DK$98</f>
        <v/>
      </c>
      <c r="HJ40" s="41" t="str">
        <f>$DL$98</f>
        <v/>
      </c>
      <c r="HK40" s="40" t="str">
        <f>$DK$98</f>
        <v/>
      </c>
      <c r="HL40" s="873" t="str">
        <f>$DL$98</f>
        <v/>
      </c>
      <c r="HM40" s="925"/>
      <c r="HN40" s="918"/>
      <c r="HO40" s="916"/>
      <c r="HP40" s="918"/>
      <c r="HQ40" s="916"/>
      <c r="HR40" s="926"/>
    </row>
    <row r="41" spans="1:226" x14ac:dyDescent="0.25">
      <c r="A41" s="18" t="str">
        <f>'7a Health full-time'!A41</f>
        <v>Nursing - learning disability (C1)</v>
      </c>
      <c r="B41" t="s">
        <v>19</v>
      </c>
      <c r="C41" s="18" t="str">
        <f>'7a Health full-time'!C41</f>
        <v>PGT (UG fee)</v>
      </c>
      <c r="D41" t="str">
        <f t="shared" si="4"/>
        <v>Nursing - learning disability (C1), Long, PGT (UG fee)</v>
      </c>
      <c r="E41" t="str">
        <f t="shared" si="9"/>
        <v xml:space="preserve">Column 1, Starters in 2016-17, OfS-fundable, Nursing - learning disability (C1), Long, PGT (UG fee); </v>
      </c>
      <c r="F41" t="str">
        <f t="shared" si="9"/>
        <v xml:space="preserve">Column 1, Starters in 2016-17, Non-fundable, Nursing - learning disability (C1), Long, PGT (UG fee); </v>
      </c>
      <c r="G41" t="str">
        <f t="shared" si="9"/>
        <v xml:space="preserve">Column 1, Starters in 2017-18, OfS-fundable, Nursing - learning disability (C1), Long, PGT (UG fee); </v>
      </c>
      <c r="H41" t="str">
        <f t="shared" si="9"/>
        <v xml:space="preserve">Column 1, Starters in 2017-18, Non-fundable, Nursing - learning disability (C1), Long, PGT (UG fee); </v>
      </c>
      <c r="I41" t="str">
        <f t="shared" si="9"/>
        <v xml:space="preserve">Column 1, Starters in 2018-19, OfS-fundable, Nursing - learning disability (C1), Long, PGT (UG fee); </v>
      </c>
      <c r="J41" t="str">
        <f t="shared" si="9"/>
        <v xml:space="preserve">Column 1, Starters in 2018-19, Non-fundable, Nursing - learning disability (C1), Long, PGT (UG fee); </v>
      </c>
      <c r="K41" t="str">
        <f t="shared" si="9"/>
        <v xml:space="preserve">Column 2, Starters in 2016-17, OfS-fundable, Nursing - learning disability (C1), Long, PGT (UG fee); </v>
      </c>
      <c r="L41" t="str">
        <f t="shared" si="9"/>
        <v xml:space="preserve">Column 2, Starters in 2016-17, Non-fundable, Nursing - learning disability (C1), Long, PGT (UG fee); </v>
      </c>
      <c r="M41" t="str">
        <f t="shared" si="9"/>
        <v xml:space="preserve">Column 2, Starters in 2017-18, OfS-fundable, Nursing - learning disability (C1), Long, PGT (UG fee); </v>
      </c>
      <c r="N41" t="str">
        <f t="shared" si="9"/>
        <v xml:space="preserve">Column 2, Starters in 2017-18, Non-fundable, Nursing - learning disability (C1), Long, PGT (UG fee); </v>
      </c>
      <c r="O41" t="str">
        <f t="shared" si="9"/>
        <v xml:space="preserve">Column 2, Starters in 2018-19, OfS-fundable, Nursing - learning disability (C1), Long, PGT (UG fee); </v>
      </c>
      <c r="P41" t="str">
        <f t="shared" si="9"/>
        <v xml:space="preserve">Column 2, Starters in 2018-19, Non-fundable, Nursing - learning disability (C1), Long, PGT (UG fee); </v>
      </c>
      <c r="Q41" t="str">
        <f t="shared" si="9"/>
        <v xml:space="preserve">Column 3, Starters in 2016-17, OfS-fundable, Nursing - learning disability (C1), Long, PGT (UG fee); </v>
      </c>
      <c r="R41" t="str">
        <f t="shared" si="9"/>
        <v xml:space="preserve">Column 3, Starters in 2016-17, Non-fundable, Nursing - learning disability (C1), Long, PGT (UG fee); </v>
      </c>
      <c r="S41" t="str">
        <f t="shared" si="9"/>
        <v xml:space="preserve">Column 3, Starters in 2017-18, OfS-fundable, Nursing - learning disability (C1), Long, PGT (UG fee); </v>
      </c>
      <c r="T41" t="str">
        <f t="shared" si="9"/>
        <v xml:space="preserve">Column 3, Starters in 2017-18, Non-fundable, Nursing - learning disability (C1), Long, PGT (UG fee); </v>
      </c>
      <c r="U41" t="str">
        <f t="shared" si="8"/>
        <v xml:space="preserve">Column 3, Starters in 2018-19, OfS-fundable, Nursing - learning disability (C1), Long, PGT (UG fee); </v>
      </c>
      <c r="V41" t="str">
        <f t="shared" si="8"/>
        <v xml:space="preserve">Column 3, Starters in 2018-19, Non-fundable, Nursing - learning disability (C1), Long, PGT (UG fee); </v>
      </c>
      <c r="W41" t="str">
        <f t="shared" si="8"/>
        <v xml:space="preserve">Column 4, Starters in 2016-17, OfS-fundable, Nursing - learning disability (C1), Long, PGT (UG fee); </v>
      </c>
      <c r="X41" t="str">
        <f t="shared" si="8"/>
        <v xml:space="preserve">Column 4, Starters in 2016-17, Non-fundable, Nursing - learning disability (C1), Long, PGT (UG fee); </v>
      </c>
      <c r="Y41" t="str">
        <f t="shared" si="8"/>
        <v xml:space="preserve">Column 4, Starters in 2017-18, OfS-fundable, Nursing - learning disability (C1), Long, PGT (UG fee); </v>
      </c>
      <c r="Z41" t="str">
        <f t="shared" si="8"/>
        <v xml:space="preserve">Column 4, Starters in 2017-18, Non-fundable, Nursing - learning disability (C1), Long, PGT (UG fee); </v>
      </c>
      <c r="AA41" t="str">
        <f t="shared" si="8"/>
        <v xml:space="preserve">Column 4, Starters in 2018-19, OfS-fundable, Nursing - learning disability (C1), Long, PGT (UG fee); </v>
      </c>
      <c r="AB41" t="str">
        <f t="shared" si="7"/>
        <v xml:space="preserve">Column 4, Starters in 2018-19, Non-fundable, Nursing - learning disability (C1), Long, PGT (UG fee); </v>
      </c>
      <c r="AC41" t="str">
        <f t="shared" si="7"/>
        <v xml:space="preserve">Column 4a, Starters in 2016-17, OfS-fundable, Nursing - learning disability (C1), Long, PGT (UG fee); </v>
      </c>
      <c r="AD41" t="str">
        <f t="shared" si="7"/>
        <v xml:space="preserve">Column 4a, Starters in 2016-17, Non-fundable, Nursing - learning disability (C1), Long, PGT (UG fee); </v>
      </c>
      <c r="AE41" t="str">
        <f t="shared" si="7"/>
        <v xml:space="preserve">Column 4a, Starters in 2017-18, OfS-fundable, Nursing - learning disability (C1), Long, PGT (UG fee); </v>
      </c>
      <c r="AF41" t="str">
        <f t="shared" si="7"/>
        <v xml:space="preserve">Column 4a, Starters in 2017-18, Non-fundable, Nursing - learning disability (C1), Long, PGT (UG fee); </v>
      </c>
      <c r="AG41" t="str">
        <f t="shared" si="7"/>
        <v xml:space="preserve">Column 4a, Starters in 2018-19, OfS-fundable, Nursing - learning disability (C1), Long, PGT (UG fee); </v>
      </c>
      <c r="AH41" t="str">
        <f t="shared" si="7"/>
        <v xml:space="preserve">Column 4a, Starters in 2018-19, Non-fundable, Nursing - learning disability (C1), Long, PGT (UG fee); </v>
      </c>
      <c r="AR41" s="726" t="str">
        <f>IF(AND($AR$3=1,'7a Health full-time'!P41&gt;0),Q41,"")</f>
        <v/>
      </c>
      <c r="AS41" s="727" t="str">
        <f>IF(AND($AR$3=1,'7a Health full-time'!Q41&gt;0),R41,"")</f>
        <v/>
      </c>
      <c r="AT41" s="727" t="str">
        <f>IF(AND($AR$3=1,'7a Health full-time'!R41&gt;0),S41,"")</f>
        <v/>
      </c>
      <c r="AU41" s="727" t="str">
        <f>IF(AND($AR$3=1,'7a Health full-time'!S41&gt;0),T41,"")</f>
        <v/>
      </c>
      <c r="AV41" s="727" t="str">
        <f>IF(AND($AR$3=1,'7a Health full-time'!T41&gt;0),U41,"")</f>
        <v/>
      </c>
      <c r="AW41" s="846" t="str">
        <f>IF(AND($AR$3=1,'7a Health full-time'!U41&gt;0),V41,"")</f>
        <v/>
      </c>
      <c r="AY41" s="726" t="str">
        <f>IF(AND($AY$3=1,'7a Health full-time'!D41&lt;0),E41,"")</f>
        <v/>
      </c>
      <c r="AZ41" s="727" t="str">
        <f>IF(AND($AY$3=1,'7a Health full-time'!E41&lt;0),F41,"")</f>
        <v/>
      </c>
      <c r="BA41" s="727" t="str">
        <f>IF(AND($AY$3=1,'7a Health full-time'!F41&lt;0),G41,"")</f>
        <v/>
      </c>
      <c r="BB41" s="727" t="str">
        <f>IF(AND($AY$3=1,'7a Health full-time'!G41&lt;0),H41,"")</f>
        <v/>
      </c>
      <c r="BC41" s="727" t="str">
        <f>IF(AND($AY$3=1,'7a Health full-time'!H41&lt;0),I41,"")</f>
        <v/>
      </c>
      <c r="BD41" s="846" t="str">
        <f>IF(AND($AY$3=1,'7a Health full-time'!I41&lt;0),J41,"")</f>
        <v/>
      </c>
      <c r="BE41" s="726" t="str">
        <f>IF(AND($AY$3=1,'7a Health full-time'!J41&lt;0),K41,"")</f>
        <v/>
      </c>
      <c r="BF41" s="727" t="str">
        <f>IF(AND($AY$3=1,'7a Health full-time'!K41&lt;0),L41,"")</f>
        <v/>
      </c>
      <c r="BG41" s="727" t="str">
        <f>IF(AND($AY$3=1,'7a Health full-time'!L41&lt;0),M41,"")</f>
        <v/>
      </c>
      <c r="BH41" s="727" t="str">
        <f>IF(AND($AY$3=1,'7a Health full-time'!M41&lt;0),N41,"")</f>
        <v/>
      </c>
      <c r="BI41" s="727" t="str">
        <f>IF(AND($AY$3=1,'7a Health full-time'!N41&lt;0),O41,"")</f>
        <v/>
      </c>
      <c r="BJ41" s="846" t="str">
        <f>IF(AND($AY$3=1,'7a Health full-time'!O41&lt;0),P41,"")</f>
        <v/>
      </c>
      <c r="BK41" s="726" t="str">
        <f>IF(AND($AY$3=1,'7a Health full-time'!V41&lt;0),W41,"")</f>
        <v/>
      </c>
      <c r="BL41" s="727" t="str">
        <f>IF(AND($AY$3=1,'7a Health full-time'!W41&lt;0),X41,"")</f>
        <v/>
      </c>
      <c r="BM41" s="727" t="str">
        <f>IF(AND($AY$3=1,'7a Health full-time'!X41&lt;0),Y41,"")</f>
        <v/>
      </c>
      <c r="BN41" s="727" t="str">
        <f>IF(AND($AY$3=1,'7a Health full-time'!Y41&lt;0),Z41,"")</f>
        <v/>
      </c>
      <c r="BO41" s="727" t="str">
        <f>IF(AND($AY$3=1,'7a Health full-time'!Z41&lt;0),AA41,"")</f>
        <v/>
      </c>
      <c r="BP41" s="846" t="str">
        <f>IF(AND($AY$3=1,'7a Health full-time'!AA41&lt;0),AB41,"")</f>
        <v/>
      </c>
      <c r="BQ41" s="910"/>
      <c r="BR41" s="919"/>
      <c r="BS41" s="919"/>
      <c r="BT41" s="919"/>
      <c r="BU41" s="919"/>
      <c r="BV41" s="911"/>
      <c r="BX41" s="726" t="str">
        <f>IF(AND($BY$3=1,('7a Health full-time'!D41-INT('7a Health full-time'!D41))&lt;&gt;0.5,('7a Health full-time'!D41-INT('7a Health full-time'!D41))&lt;&gt;0),E41,"")</f>
        <v/>
      </c>
      <c r="BY41" s="727" t="str">
        <f>IF(AND($BY$3=1,('7a Health full-time'!E41-INT('7a Health full-time'!E41))&lt;&gt;0.5,('7a Health full-time'!E41-INT('7a Health full-time'!E41))&lt;&gt;0),F41,"")</f>
        <v/>
      </c>
      <c r="BZ41" s="727" t="str">
        <f>IF(AND($BY$3=1,('7a Health full-time'!F41-INT('7a Health full-time'!F41))&lt;&gt;0.5,('7a Health full-time'!F41-INT('7a Health full-time'!F41))&lt;&gt;0),G41,"")</f>
        <v/>
      </c>
      <c r="CA41" s="727" t="str">
        <f>IF(AND($BY$3=1,('7a Health full-time'!G41-INT('7a Health full-time'!G41))&lt;&gt;0.5,('7a Health full-time'!G41-INT('7a Health full-time'!G41))&lt;&gt;0),H41,"")</f>
        <v/>
      </c>
      <c r="CB41" s="727" t="str">
        <f>IF(AND($BY$3=1,('7a Health full-time'!H41-INT('7a Health full-time'!H41))&lt;&gt;0.5,('7a Health full-time'!H41-INT('7a Health full-time'!H41))&lt;&gt;0),I41,"")</f>
        <v/>
      </c>
      <c r="CC41" s="846" t="str">
        <f>IF(AND($BY$3=1,('7a Health full-time'!I41-INT('7a Health full-time'!I41))&lt;&gt;0.5,('7a Health full-time'!I41-INT('7a Health full-time'!I41))&lt;&gt;0),J41,"")</f>
        <v/>
      </c>
      <c r="CD41" s="726" t="str">
        <f>IF(AND($BY$3=1,('7a Health full-time'!J41-INT('7a Health full-time'!J41))&lt;&gt;0.5,('7a Health full-time'!J41-INT('7a Health full-time'!J41))&lt;&gt;0),K41,"")</f>
        <v/>
      </c>
      <c r="CE41" s="727" t="str">
        <f>IF(AND($BY$3=1,('7a Health full-time'!K41-INT('7a Health full-time'!K41))&lt;&gt;0.5,('7a Health full-time'!K41-INT('7a Health full-time'!K41))&lt;&gt;0),L41,"")</f>
        <v/>
      </c>
      <c r="CF41" s="727" t="str">
        <f>IF(AND($BY$3=1,('7a Health full-time'!L41-INT('7a Health full-time'!L41))&lt;&gt;0.5,('7a Health full-time'!L41-INT('7a Health full-time'!L41))&lt;&gt;0),M41,"")</f>
        <v/>
      </c>
      <c r="CG41" s="727" t="str">
        <f>IF(AND($BY$3=1,('7a Health full-time'!M41-INT('7a Health full-time'!M41))&lt;&gt;0.5,('7a Health full-time'!M41-INT('7a Health full-time'!M41))&lt;&gt;0),N41,"")</f>
        <v/>
      </c>
      <c r="CH41" s="727" t="str">
        <f>IF(AND($BY$3=1,('7a Health full-time'!N41-INT('7a Health full-time'!N41))&lt;&gt;0.5,('7a Health full-time'!N41-INT('7a Health full-time'!N41))&lt;&gt;0),O41,"")</f>
        <v/>
      </c>
      <c r="CI41" s="846" t="str">
        <f>IF(AND($BY$3=1,('7a Health full-time'!O41-INT('7a Health full-time'!O41))&lt;&gt;0.5,('7a Health full-time'!O41-INT('7a Health full-time'!O41))&lt;&gt;0),P41,"")</f>
        <v/>
      </c>
      <c r="CJ41" s="726" t="str">
        <f>IF(AND($BY$3=1,('7a Health full-time'!P41-INT('7a Health full-time'!P41))&lt;&gt;0.5,('7a Health full-time'!P41-INT('7a Health full-time'!P41))&lt;&gt;0),Q41,"")</f>
        <v/>
      </c>
      <c r="CK41" s="727" t="str">
        <f>IF(AND($BY$3=1,('7a Health full-time'!Q41-INT('7a Health full-time'!Q41))&lt;&gt;0.5,('7a Health full-time'!Q41-INT('7a Health full-time'!Q41))&lt;&gt;0),R41,"")</f>
        <v/>
      </c>
      <c r="CL41" s="727" t="str">
        <f>IF(AND($BY$3=1,('7a Health full-time'!R41-INT('7a Health full-time'!R41))&lt;&gt;0.5,('7a Health full-time'!R41-INT('7a Health full-time'!R41))&lt;&gt;0),S41,"")</f>
        <v/>
      </c>
      <c r="CM41" s="727" t="str">
        <f>IF(AND($BY$3=1,('7a Health full-time'!S41-INT('7a Health full-time'!S41))&lt;&gt;0.5,('7a Health full-time'!S41-INT('7a Health full-time'!S41))&lt;&gt;0),T41,"")</f>
        <v/>
      </c>
      <c r="CN41" s="727" t="str">
        <f>IF(AND($BY$3=1,('7a Health full-time'!T41-INT('7a Health full-time'!T41))&lt;&gt;0.5,('7a Health full-time'!T41-INT('7a Health full-time'!T41))&lt;&gt;0),U41,"")</f>
        <v/>
      </c>
      <c r="CO41" s="846" t="str">
        <f>IF(AND($BY$3=1,('7a Health full-time'!U41-INT('7a Health full-time'!U41))&lt;&gt;0.5,('7a Health full-time'!U41-INT('7a Health full-time'!U41))&lt;&gt;0),V41,"")</f>
        <v/>
      </c>
      <c r="DV41" s="726" t="str">
        <f>IF(AND($DV$3=1,ROUND('7a Health full-time'!AB41,2)&lt;&gt;'7a Health full-time'!AB41),AC41,"")</f>
        <v/>
      </c>
      <c r="DW41" s="727" t="str">
        <f>IF(AND($DV$3=1,ROUND('7a Health full-time'!AC41,2)&lt;&gt;'7a Health full-time'!AC41),AD41,"")</f>
        <v/>
      </c>
      <c r="DX41" s="727" t="str">
        <f>IF(AND($DV$3=1,ROUND('7a Health full-time'!AD41,2)&lt;&gt;'7a Health full-time'!AD41),AE41,"")</f>
        <v/>
      </c>
      <c r="DY41" s="727" t="str">
        <f>IF(AND($DV$3=1,ROUND('7a Health full-time'!AE41,2)&lt;&gt;'7a Health full-time'!AE41),AF41,"")</f>
        <v/>
      </c>
      <c r="DZ41" s="727" t="str">
        <f>IF(AND($DV$3=1,ROUND('7a Health full-time'!AF41,2)&lt;&gt;'7a Health full-time'!AF41),AG41,"")</f>
        <v/>
      </c>
      <c r="EA41" s="846" t="str">
        <f>IF(AND($DV$3=1,ROUND('7a Health full-time'!AG41,2)&lt;&gt;'7a Health full-time'!AG41),AH41,"")</f>
        <v/>
      </c>
      <c r="EC41" s="726" t="str">
        <f>IF(AND($EC$3=1,'7a Health full-time'!AB41&gt;'7a Health full-time'!V41),AC41,"")</f>
        <v/>
      </c>
      <c r="ED41" s="727" t="str">
        <f>IF(AND($EC$3=1,'7a Health full-time'!AC41&gt;'7a Health full-time'!W41),AD41,"")</f>
        <v/>
      </c>
      <c r="EE41" s="727" t="str">
        <f>IF(AND($EC$3=1,'7a Health full-time'!AD41&gt;'7a Health full-time'!X41),AE41,"")</f>
        <v/>
      </c>
      <c r="EF41" s="727" t="str">
        <f>IF(AND($EC$3=1,'7a Health full-time'!AE41&gt;'7a Health full-time'!Y41),AF41,"")</f>
        <v/>
      </c>
      <c r="EG41" s="727" t="str">
        <f>IF(AND($EC$3=1,'7a Health full-time'!AF41&gt;'7a Health full-time'!Z41),AG41,"")</f>
        <v/>
      </c>
      <c r="EH41" s="846" t="str">
        <f>IF(AND($EC$3=1,'7a Health full-time'!AG41&gt;'7a Health full-time'!AA41),AH41,"")</f>
        <v/>
      </c>
      <c r="EJ41" s="726" t="str">
        <f>IF(AND($EJ$3=1,'7a Health full-time'!V41&lt;&gt;0),IF(('7a Health full-time'!AB41/'7a Health full-time'!V41)&lt;0.03,AC41,""),"")</f>
        <v/>
      </c>
      <c r="EK41" s="727" t="str">
        <f>IF(AND($EJ$3=1,'7a Health full-time'!W41&lt;&gt;0),IF(('7a Health full-time'!AC41/'7a Health full-time'!W41)&lt;0.03,AD41,""),"")</f>
        <v/>
      </c>
      <c r="EL41" s="727" t="str">
        <f>IF(AND($EJ$3=1,'7a Health full-time'!X41&lt;&gt;0),IF(('7a Health full-time'!AD41/'7a Health full-time'!X41)&lt;0.03,AE41,""),"")</f>
        <v/>
      </c>
      <c r="EM41" s="727" t="str">
        <f>IF(AND($EJ$3=1,'7a Health full-time'!Y41&lt;&gt;0),IF(('7a Health full-time'!AE41/'7a Health full-time'!Y41)&lt;0.03,AF41,""),"")</f>
        <v/>
      </c>
      <c r="EN41" s="727" t="str">
        <f>IF(AND($EJ$3=1,'7a Health full-time'!Z41&lt;&gt;0),IF(('7a Health full-time'!AF41/'7a Health full-time'!Z41)&lt;0.03,AG41,""),"")</f>
        <v/>
      </c>
      <c r="EO41" s="846" t="str">
        <f>IF(AND($EJ$3=1,'7a Health full-time'!AA41&lt;&gt;0),IF(('7a Health full-time'!AG41/'7a Health full-time'!AA41)&lt;0.03,AH41,""),"")</f>
        <v/>
      </c>
      <c r="EQ41" s="726" t="str">
        <f>IF(AND($EQ$3=1,'7a Health full-time'!P41=0,SUM('7a Health full-time'!D41,'7a Health full-time'!J41)&gt;$ET$13),Q41,"")</f>
        <v/>
      </c>
      <c r="ER41" s="727" t="str">
        <f>IF(AND($EQ$3=1,'7a Health full-time'!Q41=0,SUM('7a Health full-time'!E41,'7a Health full-time'!K41)&gt;$ET$13),R41,"")</f>
        <v/>
      </c>
      <c r="ES41" s="727" t="str">
        <f>IF(AND($EQ$3=1,'7a Health full-time'!R41=0,SUM('7a Health full-time'!F41,'7a Health full-time'!L41)&gt;$ET$13),S41,"")</f>
        <v/>
      </c>
      <c r="ET41" s="727" t="str">
        <f>IF(AND($EQ$3=1,'7a Health full-time'!S41=0,SUM('7a Health full-time'!G41,'7a Health full-time'!M41)&gt;$ET$13),T41,"")</f>
        <v/>
      </c>
      <c r="EU41" s="727" t="str">
        <f>IF(AND($EQ$3=1,'7a Health full-time'!T41=0,SUM('7a Health full-time'!H41,'7a Health full-time'!N41)&gt;$ET$13),U41,"")</f>
        <v/>
      </c>
      <c r="EV41" s="846" t="str">
        <f>IF(AND($EQ$3=1,'7a Health full-time'!U41=0,SUM('7a Health full-time'!I41,'7a Health full-time'!O41)&gt;$ET$13),V41,"")</f>
        <v/>
      </c>
      <c r="EX41" s="726" t="str">
        <f>IF(AND($EX$3=1,SUM('7a Health full-time'!D41,'7a Health full-time'!J41)&gt;0,ABS('7a Health full-time'!P41)=SUM('7a Health full-time'!D41,'7a Health full-time'!J41)),Q41,"")</f>
        <v/>
      </c>
      <c r="EY41" s="727" t="str">
        <f>IF(AND($EX$3=1,SUM('7a Health full-time'!E41,'7a Health full-time'!K41)&gt;0,ABS('7a Health full-time'!Q41)=SUM('7a Health full-time'!E41,'7a Health full-time'!K41)),R41,"")</f>
        <v/>
      </c>
      <c r="EZ41" s="727" t="str">
        <f>IF(AND($EX$3=1,SUM('7a Health full-time'!F41,'7a Health full-time'!L41)&gt;0,ABS('7a Health full-time'!R41)=SUM('7a Health full-time'!F41,'7a Health full-time'!L41)),S41,"")</f>
        <v/>
      </c>
      <c r="FA41" s="727" t="str">
        <f>IF(AND($EX$3=1,SUM('7a Health full-time'!G41,'7a Health full-time'!M41)&gt;0,ABS('7a Health full-time'!S41)=SUM('7a Health full-time'!G41,'7a Health full-time'!M41)),T41,"")</f>
        <v/>
      </c>
      <c r="FB41" s="727" t="str">
        <f>IF(AND($EX$3=1,SUM('7a Health full-time'!H41,'7a Health full-time'!N41)&gt;0,ABS('7a Health full-time'!T41)=SUM('7a Health full-time'!H41,'7a Health full-time'!N41)),U41,"")</f>
        <v/>
      </c>
      <c r="FC41" s="846" t="str">
        <f>IF(AND($EX$3=1,SUM('7a Health full-time'!I41,'7a Health full-time'!O41)&gt;0,ABS('7a Health full-time'!U41)=SUM('7a Health full-time'!I41,'7a Health full-time'!O41)),V41,"")</f>
        <v/>
      </c>
      <c r="FR41" s="726" t="str">
        <f>IF(AND($FR$3=1,'7a Health full-time'!V41&lt;&gt;0),IF(('7a Health full-time'!AB41/'7a Health full-time'!V41)&lt;0.25,AC41,""),"")</f>
        <v/>
      </c>
      <c r="FS41" s="727" t="str">
        <f>IF(AND($FR$3=1,'7a Health full-time'!W41&lt;&gt;0),IF(('7a Health full-time'!AC41/'7a Health full-time'!W41)&lt;0.25,AD41,""),"")</f>
        <v/>
      </c>
      <c r="FT41" s="727" t="str">
        <f>IF(AND($FR$3=1,'7a Health full-time'!X41&lt;&gt;0),IF(('7a Health full-time'!AD41/'7a Health full-time'!X41)&lt;0.25,AE41,""),"")</f>
        <v/>
      </c>
      <c r="FU41" s="727" t="str">
        <f>IF(AND($FR$3=1,'7a Health full-time'!Y41&lt;&gt;0),IF(('7a Health full-time'!AE41/'7a Health full-time'!Y41)&lt;0.25,AF41,""),"")</f>
        <v/>
      </c>
      <c r="FV41" s="727" t="str">
        <f>IF(AND($FR$3=1,'7a Health full-time'!Z41&lt;&gt;0),IF(('7a Health full-time'!AF41/'7a Health full-time'!Z41)&lt;0.25,AG41,""),"")</f>
        <v/>
      </c>
      <c r="FW41" s="846" t="str">
        <f>IF(AND($FR$3=1,'7a Health full-time'!AA41&lt;&gt;0),IF(('7a Health full-time'!AG41/'7a Health full-time'!AA41)&lt;0.25,AH41,""),"")</f>
        <v/>
      </c>
      <c r="FY41" s="726" t="str">
        <f>IF(AND($FY$3=1,'7a Health full-time'!D41&gt;0),E41,"")</f>
        <v/>
      </c>
      <c r="FZ41" s="727" t="str">
        <f>IF(AND($FY$3=1,'7a Health full-time'!E41&gt;0),F41,"")</f>
        <v/>
      </c>
      <c r="GA41" s="727" t="str">
        <f>IF(AND($FY$3=1,'7a Health full-time'!F41&gt;0),G41,"")</f>
        <v/>
      </c>
      <c r="GB41" s="727" t="str">
        <f>IF(AND($FY$3=1,'7a Health full-time'!G41&gt;0),H41,"")</f>
        <v/>
      </c>
      <c r="GC41" s="727" t="str">
        <f>IF(AND($FY$3=1,'7a Health full-time'!H41&gt;0),I41,"")</f>
        <v/>
      </c>
      <c r="GD41" s="846" t="str">
        <f>IF(AND($FY$3=1,'7a Health full-time'!I41&gt;0),J41,"")</f>
        <v/>
      </c>
      <c r="GE41" s="727" t="str">
        <f>IF(AND($FY$3=1,'7a Health full-time'!J41&gt;0),K41,"")</f>
        <v/>
      </c>
      <c r="GF41" s="727" t="str">
        <f>IF(AND($FY$3=1,'7a Health full-time'!K41&gt;0),L41,"")</f>
        <v/>
      </c>
      <c r="GG41" s="727" t="str">
        <f>IF(AND($FY$3=1,'7a Health full-time'!L41&gt;0),M41,"")</f>
        <v/>
      </c>
      <c r="GH41" s="727" t="str">
        <f>IF(AND($FY$3=1,'7a Health full-time'!M41&gt;0),N41,"")</f>
        <v/>
      </c>
      <c r="GI41" s="727" t="str">
        <f>IF(AND($FY$3=1,'7a Health full-time'!N41&gt;0),O41,"")</f>
        <v/>
      </c>
      <c r="GJ41" s="846" t="str">
        <f>IF(AND($FY$3=1,'7a Health full-time'!O41&gt;0),P41,"")</f>
        <v/>
      </c>
      <c r="GL41" s="60"/>
      <c r="GM41" s="61" t="s">
        <v>19</v>
      </c>
      <c r="GN41" s="60" t="s">
        <v>314</v>
      </c>
      <c r="GO41" s="221" t="str">
        <f>$CS$99</f>
        <v/>
      </c>
      <c r="GP41" s="42" t="str">
        <f>$CT$99</f>
        <v/>
      </c>
      <c r="GQ41" s="53" t="str">
        <f>$CS$99</f>
        <v/>
      </c>
      <c r="GR41" s="42" t="str">
        <f>$CT$99</f>
        <v/>
      </c>
      <c r="GS41" s="53" t="str">
        <f>$CS$99</f>
        <v/>
      </c>
      <c r="GT41" s="874" t="str">
        <f>$CT$99</f>
        <v/>
      </c>
      <c r="GU41" s="221" t="str">
        <f>$CY$99</f>
        <v/>
      </c>
      <c r="GV41" s="42" t="str">
        <f>$CZ$99</f>
        <v/>
      </c>
      <c r="GW41" s="53" t="str">
        <f>$CY$99</f>
        <v/>
      </c>
      <c r="GX41" s="42" t="str">
        <f>$CZ$99</f>
        <v/>
      </c>
      <c r="GY41" s="53" t="str">
        <f>$CY$99</f>
        <v/>
      </c>
      <c r="GZ41" s="874" t="str">
        <f>$CZ$99</f>
        <v/>
      </c>
      <c r="HA41" s="221" t="str">
        <f>$DE$99</f>
        <v/>
      </c>
      <c r="HB41" s="42" t="str">
        <f>$DF$99</f>
        <v/>
      </c>
      <c r="HC41" s="53" t="str">
        <f>$DE$99</f>
        <v/>
      </c>
      <c r="HD41" s="42" t="str">
        <f>$DF$99</f>
        <v/>
      </c>
      <c r="HE41" s="53" t="str">
        <f>$DE$99</f>
        <v/>
      </c>
      <c r="HF41" s="874" t="str">
        <f>$DF$99</f>
        <v/>
      </c>
      <c r="HG41" s="221" t="str">
        <f>$DK$99</f>
        <v/>
      </c>
      <c r="HH41" s="42" t="str">
        <f>$DL$99</f>
        <v/>
      </c>
      <c r="HI41" s="53" t="str">
        <f>$DK$99</f>
        <v/>
      </c>
      <c r="HJ41" s="42" t="str">
        <f>$DL$99</f>
        <v/>
      </c>
      <c r="HK41" s="53" t="str">
        <f>$DK$99</f>
        <v/>
      </c>
      <c r="HL41" s="874" t="str">
        <f>$DL$99</f>
        <v/>
      </c>
      <c r="HM41" s="927"/>
      <c r="HN41" s="911"/>
      <c r="HO41" s="910"/>
      <c r="HP41" s="911"/>
      <c r="HQ41" s="910"/>
      <c r="HR41" s="928"/>
    </row>
    <row r="42" spans="1:226" x14ac:dyDescent="0.25">
      <c r="A42" s="18" t="str">
        <f>'7a Health full-time'!A42</f>
        <v>Nursing - mental health (C1)</v>
      </c>
      <c r="B42" t="s">
        <v>13</v>
      </c>
      <c r="C42" s="18" t="str">
        <f>'7a Health full-time'!C42</f>
        <v>UG</v>
      </c>
      <c r="D42" t="str">
        <f t="shared" si="4"/>
        <v>Nursing - mental health (C1), Standard, UG</v>
      </c>
      <c r="E42" t="str">
        <f t="shared" si="9"/>
        <v xml:space="preserve">Column 1, Starters in 2016-17, OfS-fundable, Nursing - mental health (C1), Standard, UG; </v>
      </c>
      <c r="F42" t="str">
        <f t="shared" si="9"/>
        <v xml:space="preserve">Column 1, Starters in 2016-17, Non-fundable, Nursing - mental health (C1), Standard, UG; </v>
      </c>
      <c r="G42" t="str">
        <f t="shared" si="9"/>
        <v xml:space="preserve">Column 1, Starters in 2017-18, OfS-fundable, Nursing - mental health (C1), Standard, UG; </v>
      </c>
      <c r="H42" t="str">
        <f t="shared" si="9"/>
        <v xml:space="preserve">Column 1, Starters in 2017-18, Non-fundable, Nursing - mental health (C1), Standard, UG; </v>
      </c>
      <c r="I42" t="str">
        <f t="shared" si="9"/>
        <v xml:space="preserve">Column 1, Starters in 2018-19, OfS-fundable, Nursing - mental health (C1), Standard, UG; </v>
      </c>
      <c r="J42" t="str">
        <f t="shared" si="9"/>
        <v xml:space="preserve">Column 1, Starters in 2018-19, Non-fundable, Nursing - mental health (C1), Standard, UG; </v>
      </c>
      <c r="K42" t="str">
        <f t="shared" si="9"/>
        <v xml:space="preserve">Column 2, Starters in 2016-17, OfS-fundable, Nursing - mental health (C1), Standard, UG; </v>
      </c>
      <c r="L42" t="str">
        <f t="shared" si="9"/>
        <v xml:space="preserve">Column 2, Starters in 2016-17, Non-fundable, Nursing - mental health (C1), Standard, UG; </v>
      </c>
      <c r="M42" t="str">
        <f t="shared" si="9"/>
        <v xml:space="preserve">Column 2, Starters in 2017-18, OfS-fundable, Nursing - mental health (C1), Standard, UG; </v>
      </c>
      <c r="N42" t="str">
        <f t="shared" si="9"/>
        <v xml:space="preserve">Column 2, Starters in 2017-18, Non-fundable, Nursing - mental health (C1), Standard, UG; </v>
      </c>
      <c r="O42" t="str">
        <f t="shared" si="9"/>
        <v xml:space="preserve">Column 2, Starters in 2018-19, OfS-fundable, Nursing - mental health (C1), Standard, UG; </v>
      </c>
      <c r="P42" t="str">
        <f t="shared" si="9"/>
        <v xml:space="preserve">Column 2, Starters in 2018-19, Non-fundable, Nursing - mental health (C1), Standard, UG; </v>
      </c>
      <c r="Q42" t="str">
        <f t="shared" si="9"/>
        <v xml:space="preserve">Column 3, Starters in 2016-17, OfS-fundable, Nursing - mental health (C1), Standard, UG; </v>
      </c>
      <c r="R42" t="str">
        <f t="shared" si="9"/>
        <v xml:space="preserve">Column 3, Starters in 2016-17, Non-fundable, Nursing - mental health (C1), Standard, UG; </v>
      </c>
      <c r="S42" t="str">
        <f t="shared" si="9"/>
        <v xml:space="preserve">Column 3, Starters in 2017-18, OfS-fundable, Nursing - mental health (C1), Standard, UG; </v>
      </c>
      <c r="T42" t="str">
        <f t="shared" si="9"/>
        <v xml:space="preserve">Column 3, Starters in 2017-18, Non-fundable, Nursing - mental health (C1), Standard, UG; </v>
      </c>
      <c r="U42" t="str">
        <f t="shared" si="8"/>
        <v xml:space="preserve">Column 3, Starters in 2018-19, OfS-fundable, Nursing - mental health (C1), Standard, UG; </v>
      </c>
      <c r="V42" t="str">
        <f t="shared" si="8"/>
        <v xml:space="preserve">Column 3, Starters in 2018-19, Non-fundable, Nursing - mental health (C1), Standard, UG; </v>
      </c>
      <c r="W42" t="str">
        <f t="shared" si="8"/>
        <v xml:space="preserve">Column 4, Starters in 2016-17, OfS-fundable, Nursing - mental health (C1), Standard, UG; </v>
      </c>
      <c r="X42" t="str">
        <f t="shared" si="8"/>
        <v xml:space="preserve">Column 4, Starters in 2016-17, Non-fundable, Nursing - mental health (C1), Standard, UG; </v>
      </c>
      <c r="Y42" t="str">
        <f t="shared" si="8"/>
        <v xml:space="preserve">Column 4, Starters in 2017-18, OfS-fundable, Nursing - mental health (C1), Standard, UG; </v>
      </c>
      <c r="Z42" t="str">
        <f t="shared" si="8"/>
        <v xml:space="preserve">Column 4, Starters in 2017-18, Non-fundable, Nursing - mental health (C1), Standard, UG; </v>
      </c>
      <c r="AA42" t="str">
        <f t="shared" si="8"/>
        <v xml:space="preserve">Column 4, Starters in 2018-19, OfS-fundable, Nursing - mental health (C1), Standard, UG; </v>
      </c>
      <c r="AB42" t="str">
        <f t="shared" si="7"/>
        <v xml:space="preserve">Column 4, Starters in 2018-19, Non-fundable, Nursing - mental health (C1), Standard, UG; </v>
      </c>
      <c r="AC42" t="str">
        <f t="shared" si="7"/>
        <v xml:space="preserve">Column 4a, Starters in 2016-17, OfS-fundable, Nursing - mental health (C1), Standard, UG; </v>
      </c>
      <c r="AD42" t="str">
        <f t="shared" si="7"/>
        <v xml:space="preserve">Column 4a, Starters in 2016-17, Non-fundable, Nursing - mental health (C1), Standard, UG; </v>
      </c>
      <c r="AE42" t="str">
        <f t="shared" si="7"/>
        <v xml:space="preserve">Column 4a, Starters in 2017-18, OfS-fundable, Nursing - mental health (C1), Standard, UG; </v>
      </c>
      <c r="AF42" t="str">
        <f t="shared" si="7"/>
        <v xml:space="preserve">Column 4a, Starters in 2017-18, Non-fundable, Nursing - mental health (C1), Standard, UG; </v>
      </c>
      <c r="AG42" t="str">
        <f t="shared" si="7"/>
        <v xml:space="preserve">Column 4a, Starters in 2018-19, OfS-fundable, Nursing - mental health (C1), Standard, UG; </v>
      </c>
      <c r="AH42" t="str">
        <f t="shared" si="7"/>
        <v xml:space="preserve">Column 4a, Starters in 2018-19, Non-fundable, Nursing - mental health (C1), Standard, UG; </v>
      </c>
      <c r="AR42" s="840" t="str">
        <f>IF(AND($AR$3=1,'7a Health full-time'!P42&gt;0),Q42,"")</f>
        <v/>
      </c>
      <c r="AS42" s="841" t="str">
        <f>IF(AND($AR$3=1,'7a Health full-time'!Q42&gt;0),R42,"")</f>
        <v/>
      </c>
      <c r="AT42" s="841" t="str">
        <f>IF(AND($AR$3=1,'7a Health full-time'!R42&gt;0),S42,"")</f>
        <v/>
      </c>
      <c r="AU42" s="841" t="str">
        <f>IF(AND($AR$3=1,'7a Health full-time'!S42&gt;0),T42,"")</f>
        <v/>
      </c>
      <c r="AV42" s="841" t="str">
        <f>IF(AND($AR$3=1,'7a Health full-time'!T42&gt;0),U42,"")</f>
        <v/>
      </c>
      <c r="AW42" s="842" t="str">
        <f>IF(AND($AR$3=1,'7a Health full-time'!U42&gt;0),V42,"")</f>
        <v/>
      </c>
      <c r="AY42" s="840" t="str">
        <f>IF(AND($AY$3=1,'7a Health full-time'!D42&lt;0),E42,"")</f>
        <v/>
      </c>
      <c r="AZ42" s="841" t="str">
        <f>IF(AND($AY$3=1,'7a Health full-time'!E42&lt;0),F42,"")</f>
        <v/>
      </c>
      <c r="BA42" s="841" t="str">
        <f>IF(AND($AY$3=1,'7a Health full-time'!F42&lt;0),G42,"")</f>
        <v/>
      </c>
      <c r="BB42" s="841" t="str">
        <f>IF(AND($AY$3=1,'7a Health full-time'!G42&lt;0),H42,"")</f>
        <v/>
      </c>
      <c r="BC42" s="841" t="str">
        <f>IF(AND($AY$3=1,'7a Health full-time'!H42&lt;0),I42,"")</f>
        <v/>
      </c>
      <c r="BD42" s="842" t="str">
        <f>IF(AND($AY$3=1,'7a Health full-time'!I42&lt;0),J42,"")</f>
        <v/>
      </c>
      <c r="BE42" s="840" t="str">
        <f>IF(AND($AY$3=1,'7a Health full-time'!J42&lt;0),K42,"")</f>
        <v/>
      </c>
      <c r="BF42" s="841" t="str">
        <f>IF(AND($AY$3=1,'7a Health full-time'!K42&lt;0),L42,"")</f>
        <v/>
      </c>
      <c r="BG42" s="841" t="str">
        <f>IF(AND($AY$3=1,'7a Health full-time'!L42&lt;0),M42,"")</f>
        <v/>
      </c>
      <c r="BH42" s="841" t="str">
        <f>IF(AND($AY$3=1,'7a Health full-time'!M42&lt;0),N42,"")</f>
        <v/>
      </c>
      <c r="BI42" s="841" t="str">
        <f>IF(AND($AY$3=1,'7a Health full-time'!N42&lt;0),O42,"")</f>
        <v/>
      </c>
      <c r="BJ42" s="842" t="str">
        <f>IF(AND($AY$3=1,'7a Health full-time'!O42&lt;0),P42,"")</f>
        <v/>
      </c>
      <c r="BK42" s="840" t="str">
        <f>IF(AND($AY$3=1,'7a Health full-time'!V42&lt;0),W42,"")</f>
        <v/>
      </c>
      <c r="BL42" s="841" t="str">
        <f>IF(AND($AY$3=1,'7a Health full-time'!W42&lt;0),X42,"")</f>
        <v/>
      </c>
      <c r="BM42" s="841" t="str">
        <f>IF(AND($AY$3=1,'7a Health full-time'!X42&lt;0),Y42,"")</f>
        <v/>
      </c>
      <c r="BN42" s="841" t="str">
        <f>IF(AND($AY$3=1,'7a Health full-time'!Y42&lt;0),Z42,"")</f>
        <v/>
      </c>
      <c r="BO42" s="841" t="str">
        <f>IF(AND($AY$3=1,'7a Health full-time'!Z42&lt;0),AA42,"")</f>
        <v/>
      </c>
      <c r="BP42" s="842" t="str">
        <f>IF(AND($AY$3=1,'7a Health full-time'!AA42&lt;0),AB42,"")</f>
        <v/>
      </c>
      <c r="BQ42" s="906"/>
      <c r="BR42" s="915"/>
      <c r="BS42" s="915"/>
      <c r="BT42" s="915"/>
      <c r="BU42" s="915"/>
      <c r="BV42" s="907"/>
      <c r="BX42" s="840" t="str">
        <f>IF(AND($BY$3=1,('7a Health full-time'!D42-INT('7a Health full-time'!D42))&lt;&gt;0.5,('7a Health full-time'!D42-INT('7a Health full-time'!D42))&lt;&gt;0),E42,"")</f>
        <v/>
      </c>
      <c r="BY42" s="841" t="str">
        <f>IF(AND($BY$3=1,('7a Health full-time'!E42-INT('7a Health full-time'!E42))&lt;&gt;0.5,('7a Health full-time'!E42-INT('7a Health full-time'!E42))&lt;&gt;0),F42,"")</f>
        <v/>
      </c>
      <c r="BZ42" s="841" t="str">
        <f>IF(AND($BY$3=1,('7a Health full-time'!F42-INT('7a Health full-time'!F42))&lt;&gt;0.5,('7a Health full-time'!F42-INT('7a Health full-time'!F42))&lt;&gt;0),G42,"")</f>
        <v/>
      </c>
      <c r="CA42" s="841" t="str">
        <f>IF(AND($BY$3=1,('7a Health full-time'!G42-INT('7a Health full-time'!G42))&lt;&gt;0.5,('7a Health full-time'!G42-INT('7a Health full-time'!G42))&lt;&gt;0),H42,"")</f>
        <v/>
      </c>
      <c r="CB42" s="841" t="str">
        <f>IF(AND($BY$3=1,('7a Health full-time'!H42-INT('7a Health full-time'!H42))&lt;&gt;0.5,('7a Health full-time'!H42-INT('7a Health full-time'!H42))&lt;&gt;0),I42,"")</f>
        <v/>
      </c>
      <c r="CC42" s="842" t="str">
        <f>IF(AND($BY$3=1,('7a Health full-time'!I42-INT('7a Health full-time'!I42))&lt;&gt;0.5,('7a Health full-time'!I42-INT('7a Health full-time'!I42))&lt;&gt;0),J42,"")</f>
        <v/>
      </c>
      <c r="CD42" s="840" t="str">
        <f>IF(AND($BY$3=1,('7a Health full-time'!J42-INT('7a Health full-time'!J42))&lt;&gt;0.5,('7a Health full-time'!J42-INT('7a Health full-time'!J42))&lt;&gt;0),K42,"")</f>
        <v/>
      </c>
      <c r="CE42" s="841" t="str">
        <f>IF(AND($BY$3=1,('7a Health full-time'!K42-INT('7a Health full-time'!K42))&lt;&gt;0.5,('7a Health full-time'!K42-INT('7a Health full-time'!K42))&lt;&gt;0),L42,"")</f>
        <v/>
      </c>
      <c r="CF42" s="841" t="str">
        <f>IF(AND($BY$3=1,('7a Health full-time'!L42-INT('7a Health full-time'!L42))&lt;&gt;0.5,('7a Health full-time'!L42-INT('7a Health full-time'!L42))&lt;&gt;0),M42,"")</f>
        <v/>
      </c>
      <c r="CG42" s="841" t="str">
        <f>IF(AND($BY$3=1,('7a Health full-time'!M42-INT('7a Health full-time'!M42))&lt;&gt;0.5,('7a Health full-time'!M42-INT('7a Health full-time'!M42))&lt;&gt;0),N42,"")</f>
        <v/>
      </c>
      <c r="CH42" s="841" t="str">
        <f>IF(AND($BY$3=1,('7a Health full-time'!N42-INT('7a Health full-time'!N42))&lt;&gt;0.5,('7a Health full-time'!N42-INT('7a Health full-time'!N42))&lt;&gt;0),O42,"")</f>
        <v/>
      </c>
      <c r="CI42" s="842" t="str">
        <f>IF(AND($BY$3=1,('7a Health full-time'!O42-INT('7a Health full-time'!O42))&lt;&gt;0.5,('7a Health full-time'!O42-INT('7a Health full-time'!O42))&lt;&gt;0),P42,"")</f>
        <v/>
      </c>
      <c r="CJ42" s="840" t="str">
        <f>IF(AND($BY$3=1,('7a Health full-time'!P42-INT('7a Health full-time'!P42))&lt;&gt;0.5,('7a Health full-time'!P42-INT('7a Health full-time'!P42))&lt;&gt;0),Q42,"")</f>
        <v/>
      </c>
      <c r="CK42" s="841" t="str">
        <f>IF(AND($BY$3=1,('7a Health full-time'!Q42-INT('7a Health full-time'!Q42))&lt;&gt;0.5,('7a Health full-time'!Q42-INT('7a Health full-time'!Q42))&lt;&gt;0),R42,"")</f>
        <v/>
      </c>
      <c r="CL42" s="841" t="str">
        <f>IF(AND($BY$3=1,('7a Health full-time'!R42-INT('7a Health full-time'!R42))&lt;&gt;0.5,('7a Health full-time'!R42-INT('7a Health full-time'!R42))&lt;&gt;0),S42,"")</f>
        <v/>
      </c>
      <c r="CM42" s="841" t="str">
        <f>IF(AND($BY$3=1,('7a Health full-time'!S42-INT('7a Health full-time'!S42))&lt;&gt;0.5,('7a Health full-time'!S42-INT('7a Health full-time'!S42))&lt;&gt;0),T42,"")</f>
        <v/>
      </c>
      <c r="CN42" s="841" t="str">
        <f>IF(AND($BY$3=1,('7a Health full-time'!T42-INT('7a Health full-time'!T42))&lt;&gt;0.5,('7a Health full-time'!T42-INT('7a Health full-time'!T42))&lt;&gt;0),U42,"")</f>
        <v/>
      </c>
      <c r="CO42" s="842" t="str">
        <f>IF(AND($BY$3=1,('7a Health full-time'!U42-INT('7a Health full-time'!U42))&lt;&gt;0.5,('7a Health full-time'!U42-INT('7a Health full-time'!U42))&lt;&gt;0),V42,"")</f>
        <v/>
      </c>
      <c r="DV42" s="840" t="str">
        <f>IF(AND($DV$3=1,ROUND('7a Health full-time'!AB42,2)&lt;&gt;'7a Health full-time'!AB42),AC42,"")</f>
        <v/>
      </c>
      <c r="DW42" s="841" t="str">
        <f>IF(AND($DV$3=1,ROUND('7a Health full-time'!AC42,2)&lt;&gt;'7a Health full-time'!AC42),AD42,"")</f>
        <v/>
      </c>
      <c r="DX42" s="841" t="str">
        <f>IF(AND($DV$3=1,ROUND('7a Health full-time'!AD42,2)&lt;&gt;'7a Health full-time'!AD42),AE42,"")</f>
        <v/>
      </c>
      <c r="DY42" s="841" t="str">
        <f>IF(AND($DV$3=1,ROUND('7a Health full-time'!AE42,2)&lt;&gt;'7a Health full-time'!AE42),AF42,"")</f>
        <v/>
      </c>
      <c r="DZ42" s="841" t="str">
        <f>IF(AND($DV$3=1,ROUND('7a Health full-time'!AF42,2)&lt;&gt;'7a Health full-time'!AF42),AG42,"")</f>
        <v/>
      </c>
      <c r="EA42" s="842" t="str">
        <f>IF(AND($DV$3=1,ROUND('7a Health full-time'!AG42,2)&lt;&gt;'7a Health full-time'!AG42),AH42,"")</f>
        <v/>
      </c>
      <c r="EC42" s="840" t="str">
        <f>IF(AND($EC$3=1,'7a Health full-time'!AB42&gt;'7a Health full-time'!V42),AC42,"")</f>
        <v/>
      </c>
      <c r="ED42" s="841" t="str">
        <f>IF(AND($EC$3=1,'7a Health full-time'!AC42&gt;'7a Health full-time'!W42),AD42,"")</f>
        <v/>
      </c>
      <c r="EE42" s="841" t="str">
        <f>IF(AND($EC$3=1,'7a Health full-time'!AD42&gt;'7a Health full-time'!X42),AE42,"")</f>
        <v/>
      </c>
      <c r="EF42" s="841" t="str">
        <f>IF(AND($EC$3=1,'7a Health full-time'!AE42&gt;'7a Health full-time'!Y42),AF42,"")</f>
        <v/>
      </c>
      <c r="EG42" s="841" t="str">
        <f>IF(AND($EC$3=1,'7a Health full-time'!AF42&gt;'7a Health full-time'!Z42),AG42,"")</f>
        <v/>
      </c>
      <c r="EH42" s="842" t="str">
        <f>IF(AND($EC$3=1,'7a Health full-time'!AG42&gt;'7a Health full-time'!AA42),AH42,"")</f>
        <v/>
      </c>
      <c r="EJ42" s="840" t="str">
        <f>IF(AND($EJ$3=1,'7a Health full-time'!V42&lt;&gt;0),IF(('7a Health full-time'!AB42/'7a Health full-time'!V42)&lt;0.03,AC42,""),"")</f>
        <v/>
      </c>
      <c r="EK42" s="841" t="str">
        <f>IF(AND($EJ$3=1,'7a Health full-time'!W42&lt;&gt;0),IF(('7a Health full-time'!AC42/'7a Health full-time'!W42)&lt;0.03,AD42,""),"")</f>
        <v/>
      </c>
      <c r="EL42" s="841" t="str">
        <f>IF(AND($EJ$3=1,'7a Health full-time'!X42&lt;&gt;0),IF(('7a Health full-time'!AD42/'7a Health full-time'!X42)&lt;0.03,AE42,""),"")</f>
        <v/>
      </c>
      <c r="EM42" s="841" t="str">
        <f>IF(AND($EJ$3=1,'7a Health full-time'!Y42&lt;&gt;0),IF(('7a Health full-time'!AE42/'7a Health full-time'!Y42)&lt;0.03,AF42,""),"")</f>
        <v/>
      </c>
      <c r="EN42" s="841" t="str">
        <f>IF(AND($EJ$3=1,'7a Health full-time'!Z42&lt;&gt;0),IF(('7a Health full-time'!AF42/'7a Health full-time'!Z42)&lt;0.03,AG42,""),"")</f>
        <v/>
      </c>
      <c r="EO42" s="842" t="str">
        <f>IF(AND($EJ$3=1,'7a Health full-time'!AA42&lt;&gt;0),IF(('7a Health full-time'!AG42/'7a Health full-time'!AA42)&lt;0.03,AH42,""),"")</f>
        <v/>
      </c>
      <c r="EQ42" s="840" t="str">
        <f>IF(AND($EQ$3=1,'7a Health full-time'!P42=0,SUM('7a Health full-time'!D42,'7a Health full-time'!J42)&gt;$ET$13),Q42,"")</f>
        <v/>
      </c>
      <c r="ER42" s="841" t="str">
        <f>IF(AND($EQ$3=1,'7a Health full-time'!Q42=0,SUM('7a Health full-time'!E42,'7a Health full-time'!K42)&gt;$ET$13),R42,"")</f>
        <v/>
      </c>
      <c r="ES42" s="841" t="str">
        <f>IF(AND($EQ$3=1,'7a Health full-time'!R42=0,SUM('7a Health full-time'!F42,'7a Health full-time'!L42)&gt;$ET$13),S42,"")</f>
        <v/>
      </c>
      <c r="ET42" s="841" t="str">
        <f>IF(AND($EQ$3=1,'7a Health full-time'!S42=0,SUM('7a Health full-time'!G42,'7a Health full-time'!M42)&gt;$ET$13),T42,"")</f>
        <v/>
      </c>
      <c r="EU42" s="841" t="str">
        <f>IF(AND($EQ$3=1,'7a Health full-time'!T42=0,SUM('7a Health full-time'!H42,'7a Health full-time'!N42)&gt;$ET$13),U42,"")</f>
        <v/>
      </c>
      <c r="EV42" s="842" t="str">
        <f>IF(AND($EQ$3=1,'7a Health full-time'!U42=0,SUM('7a Health full-time'!I42,'7a Health full-time'!O42)&gt;$ET$13),V42,"")</f>
        <v/>
      </c>
      <c r="EX42" s="840" t="str">
        <f>IF(AND($EX$3=1,SUM('7a Health full-time'!D42,'7a Health full-time'!J42)&gt;0,ABS('7a Health full-time'!P42)=SUM('7a Health full-time'!D42,'7a Health full-time'!J42)),Q42,"")</f>
        <v/>
      </c>
      <c r="EY42" s="841" t="str">
        <f>IF(AND($EX$3=1,SUM('7a Health full-time'!E42,'7a Health full-time'!K42)&gt;0,ABS('7a Health full-time'!Q42)=SUM('7a Health full-time'!E42,'7a Health full-time'!K42)),R42,"")</f>
        <v/>
      </c>
      <c r="EZ42" s="841" t="str">
        <f>IF(AND($EX$3=1,SUM('7a Health full-time'!F42,'7a Health full-time'!L42)&gt;0,ABS('7a Health full-time'!R42)=SUM('7a Health full-time'!F42,'7a Health full-time'!L42)),S42,"")</f>
        <v/>
      </c>
      <c r="FA42" s="841" t="str">
        <f>IF(AND($EX$3=1,SUM('7a Health full-time'!G42,'7a Health full-time'!M42)&gt;0,ABS('7a Health full-time'!S42)=SUM('7a Health full-time'!G42,'7a Health full-time'!M42)),T42,"")</f>
        <v/>
      </c>
      <c r="FB42" s="841" t="str">
        <f>IF(AND($EX$3=1,SUM('7a Health full-time'!H42,'7a Health full-time'!N42)&gt;0,ABS('7a Health full-time'!T42)=SUM('7a Health full-time'!H42,'7a Health full-time'!N42)),U42,"")</f>
        <v/>
      </c>
      <c r="FC42" s="842" t="str">
        <f>IF(AND($EX$3=1,SUM('7a Health full-time'!I42,'7a Health full-time'!O42)&gt;0,ABS('7a Health full-time'!U42)=SUM('7a Health full-time'!I42,'7a Health full-time'!O42)),V42,"")</f>
        <v/>
      </c>
      <c r="FR42" s="840" t="str">
        <f>IF(AND($FR$3=1,'7a Health full-time'!V42&lt;&gt;0),IF(('7a Health full-time'!AB42/'7a Health full-time'!V42)&lt;0.25,AC42,""),"")</f>
        <v/>
      </c>
      <c r="FS42" s="841" t="str">
        <f>IF(AND($FR$3=1,'7a Health full-time'!W42&lt;&gt;0),IF(('7a Health full-time'!AC42/'7a Health full-time'!W42)&lt;0.25,AD42,""),"")</f>
        <v/>
      </c>
      <c r="FT42" s="841" t="str">
        <f>IF(AND($FR$3=1,'7a Health full-time'!X42&lt;&gt;0),IF(('7a Health full-time'!AD42/'7a Health full-time'!X42)&lt;0.25,AE42,""),"")</f>
        <v/>
      </c>
      <c r="FU42" s="841" t="str">
        <f>IF(AND($FR$3=1,'7a Health full-time'!Y42&lt;&gt;0),IF(('7a Health full-time'!AE42/'7a Health full-time'!Y42)&lt;0.25,AF42,""),"")</f>
        <v/>
      </c>
      <c r="FV42" s="841" t="str">
        <f>IF(AND($FR$3=1,'7a Health full-time'!Z42&lt;&gt;0),IF(('7a Health full-time'!AF42/'7a Health full-time'!Z42)&lt;0.25,AG42,""),"")</f>
        <v/>
      </c>
      <c r="FW42" s="842" t="str">
        <f>IF(AND($FR$3=1,'7a Health full-time'!AA42&lt;&gt;0),IF(('7a Health full-time'!AG42/'7a Health full-time'!AA42)&lt;0.25,AH42,""),"")</f>
        <v/>
      </c>
      <c r="FY42" s="843"/>
      <c r="FZ42" s="843"/>
      <c r="GA42" s="843"/>
      <c r="GB42" s="843"/>
      <c r="GC42" s="843"/>
      <c r="GD42" s="843"/>
      <c r="GE42" s="843"/>
      <c r="GF42" s="843"/>
      <c r="GG42" s="843"/>
      <c r="GH42" s="843"/>
      <c r="GI42" s="843"/>
      <c r="GJ42" s="843"/>
      <c r="GL42" s="881" t="s">
        <v>21</v>
      </c>
      <c r="GM42" s="60" t="s">
        <v>13</v>
      </c>
      <c r="GN42" s="60" t="s">
        <v>116</v>
      </c>
      <c r="GO42" s="48" t="str">
        <f>$CS$96</f>
        <v/>
      </c>
      <c r="GP42" s="39" t="str">
        <f>$CT$96</f>
        <v/>
      </c>
      <c r="GQ42" s="37" t="str">
        <f>$CS$96</f>
        <v/>
      </c>
      <c r="GR42" s="39" t="str">
        <f>$CT$96</f>
        <v/>
      </c>
      <c r="GS42" s="37" t="str">
        <f>$CS$96</f>
        <v/>
      </c>
      <c r="GT42" s="875" t="str">
        <f>$CT$96</f>
        <v/>
      </c>
      <c r="GU42" s="48" t="str">
        <f>$CY$96</f>
        <v/>
      </c>
      <c r="GV42" s="39" t="str">
        <f>$CZ$96</f>
        <v/>
      </c>
      <c r="GW42" s="37" t="str">
        <f>$CY$96</f>
        <v/>
      </c>
      <c r="GX42" s="39" t="str">
        <f>$CZ$96</f>
        <v/>
      </c>
      <c r="GY42" s="37" t="str">
        <f>$CY$96</f>
        <v/>
      </c>
      <c r="GZ42" s="875" t="str">
        <f>$CZ$96</f>
        <v/>
      </c>
      <c r="HA42" s="48" t="str">
        <f>$DE$96</f>
        <v/>
      </c>
      <c r="HB42" s="39" t="str">
        <f>$DF$96</f>
        <v/>
      </c>
      <c r="HC42" s="37" t="str">
        <f>$DE$96</f>
        <v/>
      </c>
      <c r="HD42" s="39" t="str">
        <f>$DF$96</f>
        <v/>
      </c>
      <c r="HE42" s="37" t="str">
        <f>$DE$96</f>
        <v/>
      </c>
      <c r="HF42" s="875" t="str">
        <f>$DF$96</f>
        <v/>
      </c>
      <c r="HG42" s="48" t="str">
        <f>$DK$96</f>
        <v/>
      </c>
      <c r="HH42" s="39" t="str">
        <f>$DL$96</f>
        <v/>
      </c>
      <c r="HI42" s="37" t="str">
        <f>$DK$96</f>
        <v/>
      </c>
      <c r="HJ42" s="39" t="str">
        <f>$DL$96</f>
        <v/>
      </c>
      <c r="HK42" s="37" t="str">
        <f>$DK$96</f>
        <v/>
      </c>
      <c r="HL42" s="875" t="str">
        <f>$DL$96</f>
        <v/>
      </c>
      <c r="HM42" s="929"/>
      <c r="HN42" s="907"/>
      <c r="HO42" s="906"/>
      <c r="HP42" s="907"/>
      <c r="HQ42" s="906"/>
      <c r="HR42" s="930"/>
    </row>
    <row r="43" spans="1:226" x14ac:dyDescent="0.25">
      <c r="A43" s="18" t="str">
        <f>'7a Health full-time'!A43</f>
        <v>Nursing - mental health (C1)</v>
      </c>
      <c r="B43" t="s">
        <v>13</v>
      </c>
      <c r="C43" s="18" t="str">
        <f>'7a Health full-time'!C43</f>
        <v>PGT (UG fee)</v>
      </c>
      <c r="D43" t="str">
        <f t="shared" si="4"/>
        <v>Nursing - mental health (C1), Standard, PGT (UG fee)</v>
      </c>
      <c r="E43" t="str">
        <f t="shared" si="9"/>
        <v xml:space="preserve">Column 1, Starters in 2016-17, OfS-fundable, Nursing - mental health (C1), Standard, PGT (UG fee); </v>
      </c>
      <c r="F43" t="str">
        <f t="shared" si="9"/>
        <v xml:space="preserve">Column 1, Starters in 2016-17, Non-fundable, Nursing - mental health (C1), Standard, PGT (UG fee); </v>
      </c>
      <c r="G43" t="str">
        <f t="shared" si="9"/>
        <v xml:space="preserve">Column 1, Starters in 2017-18, OfS-fundable, Nursing - mental health (C1), Standard, PGT (UG fee); </v>
      </c>
      <c r="H43" t="str">
        <f t="shared" si="9"/>
        <v xml:space="preserve">Column 1, Starters in 2017-18, Non-fundable, Nursing - mental health (C1), Standard, PGT (UG fee); </v>
      </c>
      <c r="I43" t="str">
        <f t="shared" si="9"/>
        <v xml:space="preserve">Column 1, Starters in 2018-19, OfS-fundable, Nursing - mental health (C1), Standard, PGT (UG fee); </v>
      </c>
      <c r="J43" t="str">
        <f t="shared" si="9"/>
        <v xml:space="preserve">Column 1, Starters in 2018-19, Non-fundable, Nursing - mental health (C1), Standard, PGT (UG fee); </v>
      </c>
      <c r="K43" t="str">
        <f t="shared" si="9"/>
        <v xml:space="preserve">Column 2, Starters in 2016-17, OfS-fundable, Nursing - mental health (C1), Standard, PGT (UG fee); </v>
      </c>
      <c r="L43" t="str">
        <f t="shared" si="9"/>
        <v xml:space="preserve">Column 2, Starters in 2016-17, Non-fundable, Nursing - mental health (C1), Standard, PGT (UG fee); </v>
      </c>
      <c r="M43" t="str">
        <f t="shared" si="9"/>
        <v xml:space="preserve">Column 2, Starters in 2017-18, OfS-fundable, Nursing - mental health (C1), Standard, PGT (UG fee); </v>
      </c>
      <c r="N43" t="str">
        <f t="shared" si="9"/>
        <v xml:space="preserve">Column 2, Starters in 2017-18, Non-fundable, Nursing - mental health (C1), Standard, PGT (UG fee); </v>
      </c>
      <c r="O43" t="str">
        <f t="shared" si="9"/>
        <v xml:space="preserve">Column 2, Starters in 2018-19, OfS-fundable, Nursing - mental health (C1), Standard, PGT (UG fee); </v>
      </c>
      <c r="P43" t="str">
        <f t="shared" si="9"/>
        <v xml:space="preserve">Column 2, Starters in 2018-19, Non-fundable, Nursing - mental health (C1), Standard, PGT (UG fee); </v>
      </c>
      <c r="Q43" t="str">
        <f t="shared" si="9"/>
        <v xml:space="preserve">Column 3, Starters in 2016-17, OfS-fundable, Nursing - mental health (C1), Standard, PGT (UG fee); </v>
      </c>
      <c r="R43" t="str">
        <f t="shared" si="9"/>
        <v xml:space="preserve">Column 3, Starters in 2016-17, Non-fundable, Nursing - mental health (C1), Standard, PGT (UG fee); </v>
      </c>
      <c r="S43" t="str">
        <f t="shared" si="9"/>
        <v xml:space="preserve">Column 3, Starters in 2017-18, OfS-fundable, Nursing - mental health (C1), Standard, PGT (UG fee); </v>
      </c>
      <c r="T43" t="str">
        <f t="shared" si="9"/>
        <v xml:space="preserve">Column 3, Starters in 2017-18, Non-fundable, Nursing - mental health (C1), Standard, PGT (UG fee); </v>
      </c>
      <c r="U43" t="str">
        <f t="shared" si="8"/>
        <v xml:space="preserve">Column 3, Starters in 2018-19, OfS-fundable, Nursing - mental health (C1), Standard, PGT (UG fee); </v>
      </c>
      <c r="V43" t="str">
        <f t="shared" si="8"/>
        <v xml:space="preserve">Column 3, Starters in 2018-19, Non-fundable, Nursing - mental health (C1), Standard, PGT (UG fee); </v>
      </c>
      <c r="W43" t="str">
        <f t="shared" si="8"/>
        <v xml:space="preserve">Column 4, Starters in 2016-17, OfS-fundable, Nursing - mental health (C1), Standard, PGT (UG fee); </v>
      </c>
      <c r="X43" t="str">
        <f t="shared" si="8"/>
        <v xml:space="preserve">Column 4, Starters in 2016-17, Non-fundable, Nursing - mental health (C1), Standard, PGT (UG fee); </v>
      </c>
      <c r="Y43" t="str">
        <f t="shared" si="8"/>
        <v xml:space="preserve">Column 4, Starters in 2017-18, OfS-fundable, Nursing - mental health (C1), Standard, PGT (UG fee); </v>
      </c>
      <c r="Z43" t="str">
        <f t="shared" si="8"/>
        <v xml:space="preserve">Column 4, Starters in 2017-18, Non-fundable, Nursing - mental health (C1), Standard, PGT (UG fee); </v>
      </c>
      <c r="AA43" t="str">
        <f t="shared" si="8"/>
        <v xml:space="preserve">Column 4, Starters in 2018-19, OfS-fundable, Nursing - mental health (C1), Standard, PGT (UG fee); </v>
      </c>
      <c r="AB43" t="str">
        <f t="shared" si="7"/>
        <v xml:space="preserve">Column 4, Starters in 2018-19, Non-fundable, Nursing - mental health (C1), Standard, PGT (UG fee); </v>
      </c>
      <c r="AC43" t="str">
        <f t="shared" si="7"/>
        <v xml:space="preserve">Column 4a, Starters in 2016-17, OfS-fundable, Nursing - mental health (C1), Standard, PGT (UG fee); </v>
      </c>
      <c r="AD43" t="str">
        <f t="shared" si="7"/>
        <v xml:space="preserve">Column 4a, Starters in 2016-17, Non-fundable, Nursing - mental health (C1), Standard, PGT (UG fee); </v>
      </c>
      <c r="AE43" t="str">
        <f t="shared" si="7"/>
        <v xml:space="preserve">Column 4a, Starters in 2017-18, OfS-fundable, Nursing - mental health (C1), Standard, PGT (UG fee); </v>
      </c>
      <c r="AF43" t="str">
        <f t="shared" si="7"/>
        <v xml:space="preserve">Column 4a, Starters in 2017-18, Non-fundable, Nursing - mental health (C1), Standard, PGT (UG fee); </v>
      </c>
      <c r="AG43" t="str">
        <f t="shared" si="7"/>
        <v xml:space="preserve">Column 4a, Starters in 2018-19, OfS-fundable, Nursing - mental health (C1), Standard, PGT (UG fee); </v>
      </c>
      <c r="AH43" t="str">
        <f t="shared" si="7"/>
        <v xml:space="preserve">Column 4a, Starters in 2018-19, Non-fundable, Nursing - mental health (C1), Standard, PGT (UG fee); </v>
      </c>
      <c r="AR43" s="844" t="str">
        <f>IF(AND($AR$3=1,'7a Health full-time'!P43&gt;0),Q43,"")</f>
        <v/>
      </c>
      <c r="AS43" s="843" t="str">
        <f>IF(AND($AR$3=1,'7a Health full-time'!Q43&gt;0),R43,"")</f>
        <v/>
      </c>
      <c r="AT43" s="843" t="str">
        <f>IF(AND($AR$3=1,'7a Health full-time'!R43&gt;0),S43,"")</f>
        <v/>
      </c>
      <c r="AU43" s="843" t="str">
        <f>IF(AND($AR$3=1,'7a Health full-time'!S43&gt;0),T43,"")</f>
        <v/>
      </c>
      <c r="AV43" s="843" t="str">
        <f>IF(AND($AR$3=1,'7a Health full-time'!T43&gt;0),U43,"")</f>
        <v/>
      </c>
      <c r="AW43" s="845" t="str">
        <f>IF(AND($AR$3=1,'7a Health full-time'!U43&gt;0),V43,"")</f>
        <v/>
      </c>
      <c r="AY43" s="844" t="str">
        <f>IF(AND($AY$3=1,'7a Health full-time'!D43&lt;0),E43,"")</f>
        <v/>
      </c>
      <c r="AZ43" s="843" t="str">
        <f>IF(AND($AY$3=1,'7a Health full-time'!E43&lt;0),F43,"")</f>
        <v/>
      </c>
      <c r="BA43" s="843" t="str">
        <f>IF(AND($AY$3=1,'7a Health full-time'!F43&lt;0),G43,"")</f>
        <v/>
      </c>
      <c r="BB43" s="843" t="str">
        <f>IF(AND($AY$3=1,'7a Health full-time'!G43&lt;0),H43,"")</f>
        <v/>
      </c>
      <c r="BC43" s="843" t="str">
        <f>IF(AND($AY$3=1,'7a Health full-time'!H43&lt;0),I43,"")</f>
        <v/>
      </c>
      <c r="BD43" s="845" t="str">
        <f>IF(AND($AY$3=1,'7a Health full-time'!I43&lt;0),J43,"")</f>
        <v/>
      </c>
      <c r="BE43" s="844" t="str">
        <f>IF(AND($AY$3=1,'7a Health full-time'!J43&lt;0),K43,"")</f>
        <v/>
      </c>
      <c r="BF43" s="843" t="str">
        <f>IF(AND($AY$3=1,'7a Health full-time'!K43&lt;0),L43,"")</f>
        <v/>
      </c>
      <c r="BG43" s="843" t="str">
        <f>IF(AND($AY$3=1,'7a Health full-time'!L43&lt;0),M43,"")</f>
        <v/>
      </c>
      <c r="BH43" s="843" t="str">
        <f>IF(AND($AY$3=1,'7a Health full-time'!M43&lt;0),N43,"")</f>
        <v/>
      </c>
      <c r="BI43" s="843" t="str">
        <f>IF(AND($AY$3=1,'7a Health full-time'!N43&lt;0),O43,"")</f>
        <v/>
      </c>
      <c r="BJ43" s="845" t="str">
        <f>IF(AND($AY$3=1,'7a Health full-time'!O43&lt;0),P43,"")</f>
        <v/>
      </c>
      <c r="BK43" s="844" t="str">
        <f>IF(AND($AY$3=1,'7a Health full-time'!V43&lt;0),W43,"")</f>
        <v/>
      </c>
      <c r="BL43" s="843" t="str">
        <f>IF(AND($AY$3=1,'7a Health full-time'!W43&lt;0),X43,"")</f>
        <v/>
      </c>
      <c r="BM43" s="843" t="str">
        <f>IF(AND($AY$3=1,'7a Health full-time'!X43&lt;0),Y43,"")</f>
        <v/>
      </c>
      <c r="BN43" s="843" t="str">
        <f>IF(AND($AY$3=1,'7a Health full-time'!Y43&lt;0),Z43,"")</f>
        <v/>
      </c>
      <c r="BO43" s="843" t="str">
        <f>IF(AND($AY$3=1,'7a Health full-time'!Z43&lt;0),AA43,"")</f>
        <v/>
      </c>
      <c r="BP43" s="845" t="str">
        <f>IF(AND($AY$3=1,'7a Health full-time'!AA43&lt;0),AB43,"")</f>
        <v/>
      </c>
      <c r="BQ43" s="916"/>
      <c r="BR43" s="917"/>
      <c r="BS43" s="917"/>
      <c r="BT43" s="917"/>
      <c r="BU43" s="917"/>
      <c r="BV43" s="918"/>
      <c r="BX43" s="844" t="str">
        <f>IF(AND($BY$3=1,('7a Health full-time'!D43-INT('7a Health full-time'!D43))&lt;&gt;0.5,('7a Health full-time'!D43-INT('7a Health full-time'!D43))&lt;&gt;0),E43,"")</f>
        <v/>
      </c>
      <c r="BY43" s="843" t="str">
        <f>IF(AND($BY$3=1,('7a Health full-time'!E43-INT('7a Health full-time'!E43))&lt;&gt;0.5,('7a Health full-time'!E43-INT('7a Health full-time'!E43))&lt;&gt;0),F43,"")</f>
        <v/>
      </c>
      <c r="BZ43" s="843" t="str">
        <f>IF(AND($BY$3=1,('7a Health full-time'!F43-INT('7a Health full-time'!F43))&lt;&gt;0.5,('7a Health full-time'!F43-INT('7a Health full-time'!F43))&lt;&gt;0),G43,"")</f>
        <v/>
      </c>
      <c r="CA43" s="843" t="str">
        <f>IF(AND($BY$3=1,('7a Health full-time'!G43-INT('7a Health full-time'!G43))&lt;&gt;0.5,('7a Health full-time'!G43-INT('7a Health full-time'!G43))&lt;&gt;0),H43,"")</f>
        <v/>
      </c>
      <c r="CB43" s="843" t="str">
        <f>IF(AND($BY$3=1,('7a Health full-time'!H43-INT('7a Health full-time'!H43))&lt;&gt;0.5,('7a Health full-time'!H43-INT('7a Health full-time'!H43))&lt;&gt;0),I43,"")</f>
        <v/>
      </c>
      <c r="CC43" s="845" t="str">
        <f>IF(AND($BY$3=1,('7a Health full-time'!I43-INT('7a Health full-time'!I43))&lt;&gt;0.5,('7a Health full-time'!I43-INT('7a Health full-time'!I43))&lt;&gt;0),J43,"")</f>
        <v/>
      </c>
      <c r="CD43" s="844" t="str">
        <f>IF(AND($BY$3=1,('7a Health full-time'!J43-INT('7a Health full-time'!J43))&lt;&gt;0.5,('7a Health full-time'!J43-INT('7a Health full-time'!J43))&lt;&gt;0),K43,"")</f>
        <v/>
      </c>
      <c r="CE43" s="843" t="str">
        <f>IF(AND($BY$3=1,('7a Health full-time'!K43-INT('7a Health full-time'!K43))&lt;&gt;0.5,('7a Health full-time'!K43-INT('7a Health full-time'!K43))&lt;&gt;0),L43,"")</f>
        <v/>
      </c>
      <c r="CF43" s="843" t="str">
        <f>IF(AND($BY$3=1,('7a Health full-time'!L43-INT('7a Health full-time'!L43))&lt;&gt;0.5,('7a Health full-time'!L43-INT('7a Health full-time'!L43))&lt;&gt;0),M43,"")</f>
        <v/>
      </c>
      <c r="CG43" s="843" t="str">
        <f>IF(AND($BY$3=1,('7a Health full-time'!M43-INT('7a Health full-time'!M43))&lt;&gt;0.5,('7a Health full-time'!M43-INT('7a Health full-time'!M43))&lt;&gt;0),N43,"")</f>
        <v/>
      </c>
      <c r="CH43" s="843" t="str">
        <f>IF(AND($BY$3=1,('7a Health full-time'!N43-INT('7a Health full-time'!N43))&lt;&gt;0.5,('7a Health full-time'!N43-INT('7a Health full-time'!N43))&lt;&gt;0),O43,"")</f>
        <v/>
      </c>
      <c r="CI43" s="845" t="str">
        <f>IF(AND($BY$3=1,('7a Health full-time'!O43-INT('7a Health full-time'!O43))&lt;&gt;0.5,('7a Health full-time'!O43-INT('7a Health full-time'!O43))&lt;&gt;0),P43,"")</f>
        <v/>
      </c>
      <c r="CJ43" s="844" t="str">
        <f>IF(AND($BY$3=1,('7a Health full-time'!P43-INT('7a Health full-time'!P43))&lt;&gt;0.5,('7a Health full-time'!P43-INT('7a Health full-time'!P43))&lt;&gt;0),Q43,"")</f>
        <v/>
      </c>
      <c r="CK43" s="843" t="str">
        <f>IF(AND($BY$3=1,('7a Health full-time'!Q43-INT('7a Health full-time'!Q43))&lt;&gt;0.5,('7a Health full-time'!Q43-INT('7a Health full-time'!Q43))&lt;&gt;0),R43,"")</f>
        <v/>
      </c>
      <c r="CL43" s="843" t="str">
        <f>IF(AND($BY$3=1,('7a Health full-time'!R43-INT('7a Health full-time'!R43))&lt;&gt;0.5,('7a Health full-time'!R43-INT('7a Health full-time'!R43))&lt;&gt;0),S43,"")</f>
        <v/>
      </c>
      <c r="CM43" s="843" t="str">
        <f>IF(AND($BY$3=1,('7a Health full-time'!S43-INT('7a Health full-time'!S43))&lt;&gt;0.5,('7a Health full-time'!S43-INT('7a Health full-time'!S43))&lt;&gt;0),T43,"")</f>
        <v/>
      </c>
      <c r="CN43" s="843" t="str">
        <f>IF(AND($BY$3=1,('7a Health full-time'!T43-INT('7a Health full-time'!T43))&lt;&gt;0.5,('7a Health full-time'!T43-INT('7a Health full-time'!T43))&lt;&gt;0),U43,"")</f>
        <v/>
      </c>
      <c r="CO43" s="845" t="str">
        <f>IF(AND($BY$3=1,('7a Health full-time'!U43-INT('7a Health full-time'!U43))&lt;&gt;0.5,('7a Health full-time'!U43-INT('7a Health full-time'!U43))&lt;&gt;0),V43,"")</f>
        <v/>
      </c>
      <c r="DV43" s="844" t="str">
        <f>IF(AND($DV$3=1,ROUND('7a Health full-time'!AB43,2)&lt;&gt;'7a Health full-time'!AB43),AC43,"")</f>
        <v/>
      </c>
      <c r="DW43" s="843" t="str">
        <f>IF(AND($DV$3=1,ROUND('7a Health full-time'!AC43,2)&lt;&gt;'7a Health full-time'!AC43),AD43,"")</f>
        <v/>
      </c>
      <c r="DX43" s="843" t="str">
        <f>IF(AND($DV$3=1,ROUND('7a Health full-time'!AD43,2)&lt;&gt;'7a Health full-time'!AD43),AE43,"")</f>
        <v/>
      </c>
      <c r="DY43" s="843" t="str">
        <f>IF(AND($DV$3=1,ROUND('7a Health full-time'!AE43,2)&lt;&gt;'7a Health full-time'!AE43),AF43,"")</f>
        <v/>
      </c>
      <c r="DZ43" s="843" t="str">
        <f>IF(AND($DV$3=1,ROUND('7a Health full-time'!AF43,2)&lt;&gt;'7a Health full-time'!AF43),AG43,"")</f>
        <v/>
      </c>
      <c r="EA43" s="845" t="str">
        <f>IF(AND($DV$3=1,ROUND('7a Health full-time'!AG43,2)&lt;&gt;'7a Health full-time'!AG43),AH43,"")</f>
        <v/>
      </c>
      <c r="EC43" s="844" t="str">
        <f>IF(AND($EC$3=1,'7a Health full-time'!AB43&gt;'7a Health full-time'!V43),AC43,"")</f>
        <v/>
      </c>
      <c r="ED43" s="843" t="str">
        <f>IF(AND($EC$3=1,'7a Health full-time'!AC43&gt;'7a Health full-time'!W43),AD43,"")</f>
        <v/>
      </c>
      <c r="EE43" s="843" t="str">
        <f>IF(AND($EC$3=1,'7a Health full-time'!AD43&gt;'7a Health full-time'!X43),AE43,"")</f>
        <v/>
      </c>
      <c r="EF43" s="843" t="str">
        <f>IF(AND($EC$3=1,'7a Health full-time'!AE43&gt;'7a Health full-time'!Y43),AF43,"")</f>
        <v/>
      </c>
      <c r="EG43" s="843" t="str">
        <f>IF(AND($EC$3=1,'7a Health full-time'!AF43&gt;'7a Health full-time'!Z43),AG43,"")</f>
        <v/>
      </c>
      <c r="EH43" s="845" t="str">
        <f>IF(AND($EC$3=1,'7a Health full-time'!AG43&gt;'7a Health full-time'!AA43),AH43,"")</f>
        <v/>
      </c>
      <c r="EJ43" s="844" t="str">
        <f>IF(AND($EJ$3=1,'7a Health full-time'!V43&lt;&gt;0),IF(('7a Health full-time'!AB43/'7a Health full-time'!V43)&lt;0.03,AC43,""),"")</f>
        <v/>
      </c>
      <c r="EK43" s="843" t="str">
        <f>IF(AND($EJ$3=1,'7a Health full-time'!W43&lt;&gt;0),IF(('7a Health full-time'!AC43/'7a Health full-time'!W43)&lt;0.03,AD43,""),"")</f>
        <v/>
      </c>
      <c r="EL43" s="843" t="str">
        <f>IF(AND($EJ$3=1,'7a Health full-time'!X43&lt;&gt;0),IF(('7a Health full-time'!AD43/'7a Health full-time'!X43)&lt;0.03,AE43,""),"")</f>
        <v/>
      </c>
      <c r="EM43" s="843" t="str">
        <f>IF(AND($EJ$3=1,'7a Health full-time'!Y43&lt;&gt;0),IF(('7a Health full-time'!AE43/'7a Health full-time'!Y43)&lt;0.03,AF43,""),"")</f>
        <v/>
      </c>
      <c r="EN43" s="843" t="str">
        <f>IF(AND($EJ$3=1,'7a Health full-time'!Z43&lt;&gt;0),IF(('7a Health full-time'!AF43/'7a Health full-time'!Z43)&lt;0.03,AG43,""),"")</f>
        <v/>
      </c>
      <c r="EO43" s="845" t="str">
        <f>IF(AND($EJ$3=1,'7a Health full-time'!AA43&lt;&gt;0),IF(('7a Health full-time'!AG43/'7a Health full-time'!AA43)&lt;0.03,AH43,""),"")</f>
        <v/>
      </c>
      <c r="EQ43" s="844" t="str">
        <f>IF(AND($EQ$3=1,'7a Health full-time'!P43=0,SUM('7a Health full-time'!D43,'7a Health full-time'!J43)&gt;$ET$13),Q43,"")</f>
        <v/>
      </c>
      <c r="ER43" s="843" t="str">
        <f>IF(AND($EQ$3=1,'7a Health full-time'!Q43=0,SUM('7a Health full-time'!E43,'7a Health full-time'!K43)&gt;$ET$13),R43,"")</f>
        <v/>
      </c>
      <c r="ES43" s="843" t="str">
        <f>IF(AND($EQ$3=1,'7a Health full-time'!R43=0,SUM('7a Health full-time'!F43,'7a Health full-time'!L43)&gt;$ET$13),S43,"")</f>
        <v/>
      </c>
      <c r="ET43" s="843" t="str">
        <f>IF(AND($EQ$3=1,'7a Health full-time'!S43=0,SUM('7a Health full-time'!G43,'7a Health full-time'!M43)&gt;$ET$13),T43,"")</f>
        <v/>
      </c>
      <c r="EU43" s="843" t="str">
        <f>IF(AND($EQ$3=1,'7a Health full-time'!T43=0,SUM('7a Health full-time'!H43,'7a Health full-time'!N43)&gt;$ET$13),U43,"")</f>
        <v/>
      </c>
      <c r="EV43" s="845" t="str">
        <f>IF(AND($EQ$3=1,'7a Health full-time'!U43=0,SUM('7a Health full-time'!I43,'7a Health full-time'!O43)&gt;$ET$13),V43,"")</f>
        <v/>
      </c>
      <c r="EX43" s="844" t="str">
        <f>IF(AND($EX$3=1,SUM('7a Health full-time'!D43,'7a Health full-time'!J43)&gt;0,ABS('7a Health full-time'!P43)=SUM('7a Health full-time'!D43,'7a Health full-time'!J43)),Q43,"")</f>
        <v/>
      </c>
      <c r="EY43" s="843" t="str">
        <f>IF(AND($EX$3=1,SUM('7a Health full-time'!E43,'7a Health full-time'!K43)&gt;0,ABS('7a Health full-time'!Q43)=SUM('7a Health full-time'!E43,'7a Health full-time'!K43)),R43,"")</f>
        <v/>
      </c>
      <c r="EZ43" s="843" t="str">
        <f>IF(AND($EX$3=1,SUM('7a Health full-time'!F43,'7a Health full-time'!L43)&gt;0,ABS('7a Health full-time'!R43)=SUM('7a Health full-time'!F43,'7a Health full-time'!L43)),S43,"")</f>
        <v/>
      </c>
      <c r="FA43" s="843" t="str">
        <f>IF(AND($EX$3=1,SUM('7a Health full-time'!G43,'7a Health full-time'!M43)&gt;0,ABS('7a Health full-time'!S43)=SUM('7a Health full-time'!G43,'7a Health full-time'!M43)),T43,"")</f>
        <v/>
      </c>
      <c r="FB43" s="843" t="str">
        <f>IF(AND($EX$3=1,SUM('7a Health full-time'!H43,'7a Health full-time'!N43)&gt;0,ABS('7a Health full-time'!T43)=SUM('7a Health full-time'!H43,'7a Health full-time'!N43)),U43,"")</f>
        <v/>
      </c>
      <c r="FC43" s="845" t="str">
        <f>IF(AND($EX$3=1,SUM('7a Health full-time'!I43,'7a Health full-time'!O43)&gt;0,ABS('7a Health full-time'!U43)=SUM('7a Health full-time'!I43,'7a Health full-time'!O43)),V43,"")</f>
        <v/>
      </c>
      <c r="FR43" s="844" t="str">
        <f>IF(AND($FR$3=1,'7a Health full-time'!V43&lt;&gt;0),IF(('7a Health full-time'!AB43/'7a Health full-time'!V43)&lt;0.25,AC43,""),"")</f>
        <v/>
      </c>
      <c r="FS43" s="843" t="str">
        <f>IF(AND($FR$3=1,'7a Health full-time'!W43&lt;&gt;0),IF(('7a Health full-time'!AC43/'7a Health full-time'!W43)&lt;0.25,AD43,""),"")</f>
        <v/>
      </c>
      <c r="FT43" s="843" t="str">
        <f>IF(AND($FR$3=1,'7a Health full-time'!X43&lt;&gt;0),IF(('7a Health full-time'!AD43/'7a Health full-time'!X43)&lt;0.25,AE43,""),"")</f>
        <v/>
      </c>
      <c r="FU43" s="843" t="str">
        <f>IF(AND($FR$3=1,'7a Health full-time'!Y43&lt;&gt;0),IF(('7a Health full-time'!AE43/'7a Health full-time'!Y43)&lt;0.25,AF43,""),"")</f>
        <v/>
      </c>
      <c r="FV43" s="843" t="str">
        <f>IF(AND($FR$3=1,'7a Health full-time'!Z43&lt;&gt;0),IF(('7a Health full-time'!AF43/'7a Health full-time'!Z43)&lt;0.25,AG43,""),"")</f>
        <v/>
      </c>
      <c r="FW43" s="845" t="str">
        <f>IF(AND($FR$3=1,'7a Health full-time'!AA43&lt;&gt;0),IF(('7a Health full-time'!AG43/'7a Health full-time'!AA43)&lt;0.25,AH43,""),"")</f>
        <v/>
      </c>
      <c r="FY43" s="843"/>
      <c r="FZ43" s="843"/>
      <c r="GA43" s="843"/>
      <c r="GB43" s="843"/>
      <c r="GC43" s="843"/>
      <c r="GD43" s="843"/>
      <c r="GE43" s="843"/>
      <c r="GF43" s="843"/>
      <c r="GG43" s="843"/>
      <c r="GH43" s="843"/>
      <c r="GI43" s="843"/>
      <c r="GJ43" s="843"/>
      <c r="GL43" s="60"/>
      <c r="GM43" s="60" t="s">
        <v>13</v>
      </c>
      <c r="GN43" s="60" t="s">
        <v>314</v>
      </c>
      <c r="GO43" s="49" t="str">
        <f>$CS$97</f>
        <v/>
      </c>
      <c r="GP43" s="41" t="str">
        <f>$CT$97</f>
        <v/>
      </c>
      <c r="GQ43" s="40" t="str">
        <f>$CS$97</f>
        <v/>
      </c>
      <c r="GR43" s="41" t="str">
        <f>$CT$97</f>
        <v/>
      </c>
      <c r="GS43" s="40" t="str">
        <f>$CS$97</f>
        <v/>
      </c>
      <c r="GT43" s="873" t="str">
        <f>$CT$97</f>
        <v/>
      </c>
      <c r="GU43" s="49" t="str">
        <f>$CY$97</f>
        <v/>
      </c>
      <c r="GV43" s="41" t="str">
        <f>$CZ$97</f>
        <v/>
      </c>
      <c r="GW43" s="40" t="str">
        <f>$CY$97</f>
        <v/>
      </c>
      <c r="GX43" s="41" t="str">
        <f>$CZ$97</f>
        <v/>
      </c>
      <c r="GY43" s="40" t="str">
        <f>$CY$97</f>
        <v/>
      </c>
      <c r="GZ43" s="873" t="str">
        <f>$CZ$97</f>
        <v/>
      </c>
      <c r="HA43" s="49" t="str">
        <f>$DE$97</f>
        <v/>
      </c>
      <c r="HB43" s="41" t="str">
        <f>$DF$97</f>
        <v/>
      </c>
      <c r="HC43" s="40" t="str">
        <f>$DE$97</f>
        <v/>
      </c>
      <c r="HD43" s="41" t="str">
        <f>$DF$97</f>
        <v/>
      </c>
      <c r="HE43" s="40" t="str">
        <f>$DE$97</f>
        <v/>
      </c>
      <c r="HF43" s="873" t="str">
        <f>$DF$97</f>
        <v/>
      </c>
      <c r="HG43" s="49" t="str">
        <f>$DK$97</f>
        <v/>
      </c>
      <c r="HH43" s="41" t="str">
        <f>$DL$97</f>
        <v/>
      </c>
      <c r="HI43" s="40" t="str">
        <f>$DK$97</f>
        <v/>
      </c>
      <c r="HJ43" s="41" t="str">
        <f>$DL$97</f>
        <v/>
      </c>
      <c r="HK43" s="40" t="str">
        <f>$DK$97</f>
        <v/>
      </c>
      <c r="HL43" s="873" t="str">
        <f>$DL$97</f>
        <v/>
      </c>
      <c r="HM43" s="925"/>
      <c r="HN43" s="918"/>
      <c r="HO43" s="916"/>
      <c r="HP43" s="918"/>
      <c r="HQ43" s="916"/>
      <c r="HR43" s="926"/>
    </row>
    <row r="44" spans="1:226" x14ac:dyDescent="0.25">
      <c r="A44" s="18" t="str">
        <f>'7a Health full-time'!A44</f>
        <v>Nursing - mental health (C1)</v>
      </c>
      <c r="B44" t="s">
        <v>19</v>
      </c>
      <c r="C44" s="18" t="str">
        <f>'7a Health full-time'!C44</f>
        <v>UG</v>
      </c>
      <c r="D44" t="str">
        <f t="shared" si="4"/>
        <v>Nursing - mental health (C1), Long, UG</v>
      </c>
      <c r="E44" t="str">
        <f t="shared" si="9"/>
        <v xml:space="preserve">Column 1, Starters in 2016-17, OfS-fundable, Nursing - mental health (C1), Long, UG; </v>
      </c>
      <c r="F44" t="str">
        <f t="shared" si="9"/>
        <v xml:space="preserve">Column 1, Starters in 2016-17, Non-fundable, Nursing - mental health (C1), Long, UG; </v>
      </c>
      <c r="G44" t="str">
        <f t="shared" si="9"/>
        <v xml:space="preserve">Column 1, Starters in 2017-18, OfS-fundable, Nursing - mental health (C1), Long, UG; </v>
      </c>
      <c r="H44" t="str">
        <f t="shared" si="9"/>
        <v xml:space="preserve">Column 1, Starters in 2017-18, Non-fundable, Nursing - mental health (C1), Long, UG; </v>
      </c>
      <c r="I44" t="str">
        <f t="shared" si="9"/>
        <v xml:space="preserve">Column 1, Starters in 2018-19, OfS-fundable, Nursing - mental health (C1), Long, UG; </v>
      </c>
      <c r="J44" t="str">
        <f t="shared" si="9"/>
        <v xml:space="preserve">Column 1, Starters in 2018-19, Non-fundable, Nursing - mental health (C1), Long, UG; </v>
      </c>
      <c r="K44" t="str">
        <f t="shared" si="9"/>
        <v xml:space="preserve">Column 2, Starters in 2016-17, OfS-fundable, Nursing - mental health (C1), Long, UG; </v>
      </c>
      <c r="L44" t="str">
        <f t="shared" si="9"/>
        <v xml:space="preserve">Column 2, Starters in 2016-17, Non-fundable, Nursing - mental health (C1), Long, UG; </v>
      </c>
      <c r="M44" t="str">
        <f t="shared" si="9"/>
        <v xml:space="preserve">Column 2, Starters in 2017-18, OfS-fundable, Nursing - mental health (C1), Long, UG; </v>
      </c>
      <c r="N44" t="str">
        <f t="shared" si="9"/>
        <v xml:space="preserve">Column 2, Starters in 2017-18, Non-fundable, Nursing - mental health (C1), Long, UG; </v>
      </c>
      <c r="O44" t="str">
        <f t="shared" si="9"/>
        <v xml:space="preserve">Column 2, Starters in 2018-19, OfS-fundable, Nursing - mental health (C1), Long, UG; </v>
      </c>
      <c r="P44" t="str">
        <f t="shared" si="9"/>
        <v xml:space="preserve">Column 2, Starters in 2018-19, Non-fundable, Nursing - mental health (C1), Long, UG; </v>
      </c>
      <c r="Q44" t="str">
        <f t="shared" si="9"/>
        <v xml:space="preserve">Column 3, Starters in 2016-17, OfS-fundable, Nursing - mental health (C1), Long, UG; </v>
      </c>
      <c r="R44" t="str">
        <f t="shared" si="9"/>
        <v xml:space="preserve">Column 3, Starters in 2016-17, Non-fundable, Nursing - mental health (C1), Long, UG; </v>
      </c>
      <c r="S44" t="str">
        <f t="shared" si="9"/>
        <v xml:space="preserve">Column 3, Starters in 2017-18, OfS-fundable, Nursing - mental health (C1), Long, UG; </v>
      </c>
      <c r="T44" t="str">
        <f t="shared" si="9"/>
        <v xml:space="preserve">Column 3, Starters in 2017-18, Non-fundable, Nursing - mental health (C1), Long, UG; </v>
      </c>
      <c r="U44" t="str">
        <f t="shared" si="8"/>
        <v xml:space="preserve">Column 3, Starters in 2018-19, OfS-fundable, Nursing - mental health (C1), Long, UG; </v>
      </c>
      <c r="V44" t="str">
        <f t="shared" si="8"/>
        <v xml:space="preserve">Column 3, Starters in 2018-19, Non-fundable, Nursing - mental health (C1), Long, UG; </v>
      </c>
      <c r="W44" t="str">
        <f t="shared" si="8"/>
        <v xml:space="preserve">Column 4, Starters in 2016-17, OfS-fundable, Nursing - mental health (C1), Long, UG; </v>
      </c>
      <c r="X44" t="str">
        <f t="shared" si="8"/>
        <v xml:space="preserve">Column 4, Starters in 2016-17, Non-fundable, Nursing - mental health (C1), Long, UG; </v>
      </c>
      <c r="Y44" t="str">
        <f t="shared" si="8"/>
        <v xml:space="preserve">Column 4, Starters in 2017-18, OfS-fundable, Nursing - mental health (C1), Long, UG; </v>
      </c>
      <c r="Z44" t="str">
        <f t="shared" si="8"/>
        <v xml:space="preserve">Column 4, Starters in 2017-18, Non-fundable, Nursing - mental health (C1), Long, UG; </v>
      </c>
      <c r="AA44" t="str">
        <f t="shared" si="8"/>
        <v xml:space="preserve">Column 4, Starters in 2018-19, OfS-fundable, Nursing - mental health (C1), Long, UG; </v>
      </c>
      <c r="AB44" t="str">
        <f t="shared" si="7"/>
        <v xml:space="preserve">Column 4, Starters in 2018-19, Non-fundable, Nursing - mental health (C1), Long, UG; </v>
      </c>
      <c r="AC44" t="str">
        <f t="shared" si="7"/>
        <v xml:space="preserve">Column 4a, Starters in 2016-17, OfS-fundable, Nursing - mental health (C1), Long, UG; </v>
      </c>
      <c r="AD44" t="str">
        <f t="shared" si="7"/>
        <v xml:space="preserve">Column 4a, Starters in 2016-17, Non-fundable, Nursing - mental health (C1), Long, UG; </v>
      </c>
      <c r="AE44" t="str">
        <f t="shared" ref="AE44:AH44" si="10">CONCATENATE(AE$7,", ",AE$10,", ",AE$12,", ",$A44,", ",$B44,", ",$C44,"; ")</f>
        <v xml:space="preserve">Column 4a, Starters in 2017-18, OfS-fundable, Nursing - mental health (C1), Long, UG; </v>
      </c>
      <c r="AF44" t="str">
        <f t="shared" si="10"/>
        <v xml:space="preserve">Column 4a, Starters in 2017-18, Non-fundable, Nursing - mental health (C1), Long, UG; </v>
      </c>
      <c r="AG44" t="str">
        <f t="shared" si="10"/>
        <v xml:space="preserve">Column 4a, Starters in 2018-19, OfS-fundable, Nursing - mental health (C1), Long, UG; </v>
      </c>
      <c r="AH44" t="str">
        <f t="shared" si="10"/>
        <v xml:space="preserve">Column 4a, Starters in 2018-19, Non-fundable, Nursing - mental health (C1), Long, UG; </v>
      </c>
      <c r="AR44" s="844" t="str">
        <f>IF(AND($AR$3=1,'7a Health full-time'!P44&gt;0),Q44,"")</f>
        <v/>
      </c>
      <c r="AS44" s="843" t="str">
        <f>IF(AND($AR$3=1,'7a Health full-time'!Q44&gt;0),R44,"")</f>
        <v/>
      </c>
      <c r="AT44" s="843" t="str">
        <f>IF(AND($AR$3=1,'7a Health full-time'!R44&gt;0),S44,"")</f>
        <v/>
      </c>
      <c r="AU44" s="843" t="str">
        <f>IF(AND($AR$3=1,'7a Health full-time'!S44&gt;0),T44,"")</f>
        <v/>
      </c>
      <c r="AV44" s="843" t="str">
        <f>IF(AND($AR$3=1,'7a Health full-time'!T44&gt;0),U44,"")</f>
        <v/>
      </c>
      <c r="AW44" s="845" t="str">
        <f>IF(AND($AR$3=1,'7a Health full-time'!U44&gt;0),V44,"")</f>
        <v/>
      </c>
      <c r="AY44" s="844" t="str">
        <f>IF(AND($AY$3=1,'7a Health full-time'!D44&lt;0),E44,"")</f>
        <v/>
      </c>
      <c r="AZ44" s="843" t="str">
        <f>IF(AND($AY$3=1,'7a Health full-time'!E44&lt;0),F44,"")</f>
        <v/>
      </c>
      <c r="BA44" s="843" t="str">
        <f>IF(AND($AY$3=1,'7a Health full-time'!F44&lt;0),G44,"")</f>
        <v/>
      </c>
      <c r="BB44" s="843" t="str">
        <f>IF(AND($AY$3=1,'7a Health full-time'!G44&lt;0),H44,"")</f>
        <v/>
      </c>
      <c r="BC44" s="843" t="str">
        <f>IF(AND($AY$3=1,'7a Health full-time'!H44&lt;0),I44,"")</f>
        <v/>
      </c>
      <c r="BD44" s="845" t="str">
        <f>IF(AND($AY$3=1,'7a Health full-time'!I44&lt;0),J44,"")</f>
        <v/>
      </c>
      <c r="BE44" s="844" t="str">
        <f>IF(AND($AY$3=1,'7a Health full-time'!J44&lt;0),K44,"")</f>
        <v/>
      </c>
      <c r="BF44" s="843" t="str">
        <f>IF(AND($AY$3=1,'7a Health full-time'!K44&lt;0),L44,"")</f>
        <v/>
      </c>
      <c r="BG44" s="843" t="str">
        <f>IF(AND($AY$3=1,'7a Health full-time'!L44&lt;0),M44,"")</f>
        <v/>
      </c>
      <c r="BH44" s="843" t="str">
        <f>IF(AND($AY$3=1,'7a Health full-time'!M44&lt;0),N44,"")</f>
        <v/>
      </c>
      <c r="BI44" s="843" t="str">
        <f>IF(AND($AY$3=1,'7a Health full-time'!N44&lt;0),O44,"")</f>
        <v/>
      </c>
      <c r="BJ44" s="845" t="str">
        <f>IF(AND($AY$3=1,'7a Health full-time'!O44&lt;0),P44,"")</f>
        <v/>
      </c>
      <c r="BK44" s="844" t="str">
        <f>IF(AND($AY$3=1,'7a Health full-time'!V44&lt;0),W44,"")</f>
        <v/>
      </c>
      <c r="BL44" s="843" t="str">
        <f>IF(AND($AY$3=1,'7a Health full-time'!W44&lt;0),X44,"")</f>
        <v/>
      </c>
      <c r="BM44" s="843" t="str">
        <f>IF(AND($AY$3=1,'7a Health full-time'!X44&lt;0),Y44,"")</f>
        <v/>
      </c>
      <c r="BN44" s="843" t="str">
        <f>IF(AND($AY$3=1,'7a Health full-time'!Y44&lt;0),Z44,"")</f>
        <v/>
      </c>
      <c r="BO44" s="843" t="str">
        <f>IF(AND($AY$3=1,'7a Health full-time'!Z44&lt;0),AA44,"")</f>
        <v/>
      </c>
      <c r="BP44" s="845" t="str">
        <f>IF(AND($AY$3=1,'7a Health full-time'!AA44&lt;0),AB44,"")</f>
        <v/>
      </c>
      <c r="BQ44" s="916"/>
      <c r="BR44" s="917"/>
      <c r="BS44" s="917"/>
      <c r="BT44" s="917"/>
      <c r="BU44" s="917"/>
      <c r="BV44" s="918"/>
      <c r="BX44" s="844" t="str">
        <f>IF(AND($BY$3=1,('7a Health full-time'!D44-INT('7a Health full-time'!D44))&lt;&gt;0.5,('7a Health full-time'!D44-INT('7a Health full-time'!D44))&lt;&gt;0),E44,"")</f>
        <v/>
      </c>
      <c r="BY44" s="843" t="str">
        <f>IF(AND($BY$3=1,('7a Health full-time'!E44-INT('7a Health full-time'!E44))&lt;&gt;0.5,('7a Health full-time'!E44-INT('7a Health full-time'!E44))&lt;&gt;0),F44,"")</f>
        <v/>
      </c>
      <c r="BZ44" s="843" t="str">
        <f>IF(AND($BY$3=1,('7a Health full-time'!F44-INT('7a Health full-time'!F44))&lt;&gt;0.5,('7a Health full-time'!F44-INT('7a Health full-time'!F44))&lt;&gt;0),G44,"")</f>
        <v/>
      </c>
      <c r="CA44" s="843" t="str">
        <f>IF(AND($BY$3=1,('7a Health full-time'!G44-INT('7a Health full-time'!G44))&lt;&gt;0.5,('7a Health full-time'!G44-INT('7a Health full-time'!G44))&lt;&gt;0),H44,"")</f>
        <v/>
      </c>
      <c r="CB44" s="843" t="str">
        <f>IF(AND($BY$3=1,('7a Health full-time'!H44-INT('7a Health full-time'!H44))&lt;&gt;0.5,('7a Health full-time'!H44-INT('7a Health full-time'!H44))&lt;&gt;0),I44,"")</f>
        <v/>
      </c>
      <c r="CC44" s="845" t="str">
        <f>IF(AND($BY$3=1,('7a Health full-time'!I44-INT('7a Health full-time'!I44))&lt;&gt;0.5,('7a Health full-time'!I44-INT('7a Health full-time'!I44))&lt;&gt;0),J44,"")</f>
        <v/>
      </c>
      <c r="CD44" s="844" t="str">
        <f>IF(AND($BY$3=1,('7a Health full-time'!J44-INT('7a Health full-time'!J44))&lt;&gt;0.5,('7a Health full-time'!J44-INT('7a Health full-time'!J44))&lt;&gt;0),K44,"")</f>
        <v/>
      </c>
      <c r="CE44" s="843" t="str">
        <f>IF(AND($BY$3=1,('7a Health full-time'!K44-INT('7a Health full-time'!K44))&lt;&gt;0.5,('7a Health full-time'!K44-INT('7a Health full-time'!K44))&lt;&gt;0),L44,"")</f>
        <v/>
      </c>
      <c r="CF44" s="843" t="str">
        <f>IF(AND($BY$3=1,('7a Health full-time'!L44-INT('7a Health full-time'!L44))&lt;&gt;0.5,('7a Health full-time'!L44-INT('7a Health full-time'!L44))&lt;&gt;0),M44,"")</f>
        <v/>
      </c>
      <c r="CG44" s="843" t="str">
        <f>IF(AND($BY$3=1,('7a Health full-time'!M44-INT('7a Health full-time'!M44))&lt;&gt;0.5,('7a Health full-time'!M44-INT('7a Health full-time'!M44))&lt;&gt;0),N44,"")</f>
        <v/>
      </c>
      <c r="CH44" s="843" t="str">
        <f>IF(AND($BY$3=1,('7a Health full-time'!N44-INT('7a Health full-time'!N44))&lt;&gt;0.5,('7a Health full-time'!N44-INT('7a Health full-time'!N44))&lt;&gt;0),O44,"")</f>
        <v/>
      </c>
      <c r="CI44" s="845" t="str">
        <f>IF(AND($BY$3=1,('7a Health full-time'!O44-INT('7a Health full-time'!O44))&lt;&gt;0.5,('7a Health full-time'!O44-INT('7a Health full-time'!O44))&lt;&gt;0),P44,"")</f>
        <v/>
      </c>
      <c r="CJ44" s="844" t="str">
        <f>IF(AND($BY$3=1,('7a Health full-time'!P44-INT('7a Health full-time'!P44))&lt;&gt;0.5,('7a Health full-time'!P44-INT('7a Health full-time'!P44))&lt;&gt;0),Q44,"")</f>
        <v/>
      </c>
      <c r="CK44" s="843" t="str">
        <f>IF(AND($BY$3=1,('7a Health full-time'!Q44-INT('7a Health full-time'!Q44))&lt;&gt;0.5,('7a Health full-time'!Q44-INT('7a Health full-time'!Q44))&lt;&gt;0),R44,"")</f>
        <v/>
      </c>
      <c r="CL44" s="843" t="str">
        <f>IF(AND($BY$3=1,('7a Health full-time'!R44-INT('7a Health full-time'!R44))&lt;&gt;0.5,('7a Health full-time'!R44-INT('7a Health full-time'!R44))&lt;&gt;0),S44,"")</f>
        <v/>
      </c>
      <c r="CM44" s="843" t="str">
        <f>IF(AND($BY$3=1,('7a Health full-time'!S44-INT('7a Health full-time'!S44))&lt;&gt;0.5,('7a Health full-time'!S44-INT('7a Health full-time'!S44))&lt;&gt;0),T44,"")</f>
        <v/>
      </c>
      <c r="CN44" s="843" t="str">
        <f>IF(AND($BY$3=1,('7a Health full-time'!T44-INT('7a Health full-time'!T44))&lt;&gt;0.5,('7a Health full-time'!T44-INT('7a Health full-time'!T44))&lt;&gt;0),U44,"")</f>
        <v/>
      </c>
      <c r="CO44" s="845" t="str">
        <f>IF(AND($BY$3=1,('7a Health full-time'!U44-INT('7a Health full-time'!U44))&lt;&gt;0.5,('7a Health full-time'!U44-INT('7a Health full-time'!U44))&lt;&gt;0),V44,"")</f>
        <v/>
      </c>
      <c r="DV44" s="844" t="str">
        <f>IF(AND($DV$3=1,ROUND('7a Health full-time'!AB44,2)&lt;&gt;'7a Health full-time'!AB44),AC44,"")</f>
        <v/>
      </c>
      <c r="DW44" s="843" t="str">
        <f>IF(AND($DV$3=1,ROUND('7a Health full-time'!AC44,2)&lt;&gt;'7a Health full-time'!AC44),AD44,"")</f>
        <v/>
      </c>
      <c r="DX44" s="843" t="str">
        <f>IF(AND($DV$3=1,ROUND('7a Health full-time'!AD44,2)&lt;&gt;'7a Health full-time'!AD44),AE44,"")</f>
        <v/>
      </c>
      <c r="DY44" s="843" t="str">
        <f>IF(AND($DV$3=1,ROUND('7a Health full-time'!AE44,2)&lt;&gt;'7a Health full-time'!AE44),AF44,"")</f>
        <v/>
      </c>
      <c r="DZ44" s="843" t="str">
        <f>IF(AND($DV$3=1,ROUND('7a Health full-time'!AF44,2)&lt;&gt;'7a Health full-time'!AF44),AG44,"")</f>
        <v/>
      </c>
      <c r="EA44" s="845" t="str">
        <f>IF(AND($DV$3=1,ROUND('7a Health full-time'!AG44,2)&lt;&gt;'7a Health full-time'!AG44),AH44,"")</f>
        <v/>
      </c>
      <c r="EC44" s="844" t="str">
        <f>IF(AND($EC$3=1,'7a Health full-time'!AB44&gt;'7a Health full-time'!V44),AC44,"")</f>
        <v/>
      </c>
      <c r="ED44" s="843" t="str">
        <f>IF(AND($EC$3=1,'7a Health full-time'!AC44&gt;'7a Health full-time'!W44),AD44,"")</f>
        <v/>
      </c>
      <c r="EE44" s="843" t="str">
        <f>IF(AND($EC$3=1,'7a Health full-time'!AD44&gt;'7a Health full-time'!X44),AE44,"")</f>
        <v/>
      </c>
      <c r="EF44" s="843" t="str">
        <f>IF(AND($EC$3=1,'7a Health full-time'!AE44&gt;'7a Health full-time'!Y44),AF44,"")</f>
        <v/>
      </c>
      <c r="EG44" s="843" t="str">
        <f>IF(AND($EC$3=1,'7a Health full-time'!AF44&gt;'7a Health full-time'!Z44),AG44,"")</f>
        <v/>
      </c>
      <c r="EH44" s="845" t="str">
        <f>IF(AND($EC$3=1,'7a Health full-time'!AG44&gt;'7a Health full-time'!AA44),AH44,"")</f>
        <v/>
      </c>
      <c r="EJ44" s="844" t="str">
        <f>IF(AND($EJ$3=1,'7a Health full-time'!V44&lt;&gt;0),IF(('7a Health full-time'!AB44/'7a Health full-time'!V44)&lt;0.03,AC44,""),"")</f>
        <v/>
      </c>
      <c r="EK44" s="843" t="str">
        <f>IF(AND($EJ$3=1,'7a Health full-time'!W44&lt;&gt;0),IF(('7a Health full-time'!AC44/'7a Health full-time'!W44)&lt;0.03,AD44,""),"")</f>
        <v/>
      </c>
      <c r="EL44" s="843" t="str">
        <f>IF(AND($EJ$3=1,'7a Health full-time'!X44&lt;&gt;0),IF(('7a Health full-time'!AD44/'7a Health full-time'!X44)&lt;0.03,AE44,""),"")</f>
        <v/>
      </c>
      <c r="EM44" s="843" t="str">
        <f>IF(AND($EJ$3=1,'7a Health full-time'!Y44&lt;&gt;0),IF(('7a Health full-time'!AE44/'7a Health full-time'!Y44)&lt;0.03,AF44,""),"")</f>
        <v/>
      </c>
      <c r="EN44" s="843" t="str">
        <f>IF(AND($EJ$3=1,'7a Health full-time'!Z44&lt;&gt;0),IF(('7a Health full-time'!AF44/'7a Health full-time'!Z44)&lt;0.03,AG44,""),"")</f>
        <v/>
      </c>
      <c r="EO44" s="845" t="str">
        <f>IF(AND($EJ$3=1,'7a Health full-time'!AA44&lt;&gt;0),IF(('7a Health full-time'!AG44/'7a Health full-time'!AA44)&lt;0.03,AH44,""),"")</f>
        <v/>
      </c>
      <c r="EQ44" s="844" t="str">
        <f>IF(AND($EQ$3=1,'7a Health full-time'!P44=0,SUM('7a Health full-time'!D44,'7a Health full-time'!J44)&gt;$ET$13),Q44,"")</f>
        <v/>
      </c>
      <c r="ER44" s="843" t="str">
        <f>IF(AND($EQ$3=1,'7a Health full-time'!Q44=0,SUM('7a Health full-time'!E44,'7a Health full-time'!K44)&gt;$ET$13),R44,"")</f>
        <v/>
      </c>
      <c r="ES44" s="843" t="str">
        <f>IF(AND($EQ$3=1,'7a Health full-time'!R44=0,SUM('7a Health full-time'!F44,'7a Health full-time'!L44)&gt;$ET$13),S44,"")</f>
        <v/>
      </c>
      <c r="ET44" s="843" t="str">
        <f>IF(AND($EQ$3=1,'7a Health full-time'!S44=0,SUM('7a Health full-time'!G44,'7a Health full-time'!M44)&gt;$ET$13),T44,"")</f>
        <v/>
      </c>
      <c r="EU44" s="843" t="str">
        <f>IF(AND($EQ$3=1,'7a Health full-time'!T44=0,SUM('7a Health full-time'!H44,'7a Health full-time'!N44)&gt;$ET$13),U44,"")</f>
        <v/>
      </c>
      <c r="EV44" s="845" t="str">
        <f>IF(AND($EQ$3=1,'7a Health full-time'!U44=0,SUM('7a Health full-time'!I44,'7a Health full-time'!O44)&gt;$ET$13),V44,"")</f>
        <v/>
      </c>
      <c r="EX44" s="844" t="str">
        <f>IF(AND($EX$3=1,SUM('7a Health full-time'!D44,'7a Health full-time'!J44)&gt;0,ABS('7a Health full-time'!P44)=SUM('7a Health full-time'!D44,'7a Health full-time'!J44)),Q44,"")</f>
        <v/>
      </c>
      <c r="EY44" s="843" t="str">
        <f>IF(AND($EX$3=1,SUM('7a Health full-time'!E44,'7a Health full-time'!K44)&gt;0,ABS('7a Health full-time'!Q44)=SUM('7a Health full-time'!E44,'7a Health full-time'!K44)),R44,"")</f>
        <v/>
      </c>
      <c r="EZ44" s="843" t="str">
        <f>IF(AND($EX$3=1,SUM('7a Health full-time'!F44,'7a Health full-time'!L44)&gt;0,ABS('7a Health full-time'!R44)=SUM('7a Health full-time'!F44,'7a Health full-time'!L44)),S44,"")</f>
        <v/>
      </c>
      <c r="FA44" s="843" t="str">
        <f>IF(AND($EX$3=1,SUM('7a Health full-time'!G44,'7a Health full-time'!M44)&gt;0,ABS('7a Health full-time'!S44)=SUM('7a Health full-time'!G44,'7a Health full-time'!M44)),T44,"")</f>
        <v/>
      </c>
      <c r="FB44" s="843" t="str">
        <f>IF(AND($EX$3=1,SUM('7a Health full-time'!H44,'7a Health full-time'!N44)&gt;0,ABS('7a Health full-time'!T44)=SUM('7a Health full-time'!H44,'7a Health full-time'!N44)),U44,"")</f>
        <v/>
      </c>
      <c r="FC44" s="845" t="str">
        <f>IF(AND($EX$3=1,SUM('7a Health full-time'!I44,'7a Health full-time'!O44)&gt;0,ABS('7a Health full-time'!U44)=SUM('7a Health full-time'!I44,'7a Health full-time'!O44)),V44,"")</f>
        <v/>
      </c>
      <c r="FR44" s="844" t="str">
        <f>IF(AND($FR$3=1,'7a Health full-time'!V44&lt;&gt;0),IF(('7a Health full-time'!AB44/'7a Health full-time'!V44)&lt;0.25,AC44,""),"")</f>
        <v/>
      </c>
      <c r="FS44" s="843" t="str">
        <f>IF(AND($FR$3=1,'7a Health full-time'!W44&lt;&gt;0),IF(('7a Health full-time'!AC44/'7a Health full-time'!W44)&lt;0.25,AD44,""),"")</f>
        <v/>
      </c>
      <c r="FT44" s="843" t="str">
        <f>IF(AND($FR$3=1,'7a Health full-time'!X44&lt;&gt;0),IF(('7a Health full-time'!AD44/'7a Health full-time'!X44)&lt;0.25,AE44,""),"")</f>
        <v/>
      </c>
      <c r="FU44" s="843" t="str">
        <f>IF(AND($FR$3=1,'7a Health full-time'!Y44&lt;&gt;0),IF(('7a Health full-time'!AE44/'7a Health full-time'!Y44)&lt;0.25,AF44,""),"")</f>
        <v/>
      </c>
      <c r="FV44" s="843" t="str">
        <f>IF(AND($FR$3=1,'7a Health full-time'!Z44&lt;&gt;0),IF(('7a Health full-time'!AF44/'7a Health full-time'!Z44)&lt;0.25,AG44,""),"")</f>
        <v/>
      </c>
      <c r="FW44" s="845" t="str">
        <f>IF(AND($FR$3=1,'7a Health full-time'!AA44&lt;&gt;0),IF(('7a Health full-time'!AG44/'7a Health full-time'!AA44)&lt;0.25,AH44,""),"")</f>
        <v/>
      </c>
      <c r="FY44" s="840" t="str">
        <f>IF(AND($FY$3=1,'7a Health full-time'!D44&gt;0),E44,"")</f>
        <v/>
      </c>
      <c r="FZ44" s="841" t="str">
        <f>IF(AND($FY$3=1,'7a Health full-time'!E44&gt;0),F44,"")</f>
        <v/>
      </c>
      <c r="GA44" s="841" t="str">
        <f>IF(AND($FY$3=1,'7a Health full-time'!F44&gt;0),G44,"")</f>
        <v/>
      </c>
      <c r="GB44" s="841" t="str">
        <f>IF(AND($FY$3=1,'7a Health full-time'!G44&gt;0),H44,"")</f>
        <v/>
      </c>
      <c r="GC44" s="841" t="str">
        <f>IF(AND($FY$3=1,'7a Health full-time'!H44&gt;0),I44,"")</f>
        <v/>
      </c>
      <c r="GD44" s="842" t="str">
        <f>IF(AND($FY$3=1,'7a Health full-time'!I44&gt;0),J44,"")</f>
        <v/>
      </c>
      <c r="GE44" s="841" t="str">
        <f>IF(AND($FY$3=1,'7a Health full-time'!J44&gt;0),K44,"")</f>
        <v/>
      </c>
      <c r="GF44" s="841" t="str">
        <f>IF(AND($FY$3=1,'7a Health full-time'!K44&gt;0),L44,"")</f>
        <v/>
      </c>
      <c r="GG44" s="841" t="str">
        <f>IF(AND($FY$3=1,'7a Health full-time'!L44&gt;0),M44,"")</f>
        <v/>
      </c>
      <c r="GH44" s="841" t="str">
        <f>IF(AND($FY$3=1,'7a Health full-time'!M44&gt;0),N44,"")</f>
        <v/>
      </c>
      <c r="GI44" s="841" t="str">
        <f>IF(AND($FY$3=1,'7a Health full-time'!N44&gt;0),O44,"")</f>
        <v/>
      </c>
      <c r="GJ44" s="842" t="str">
        <f>IF(AND($FY$3=1,'7a Health full-time'!O44&gt;0),P44,"")</f>
        <v/>
      </c>
      <c r="GL44" s="60"/>
      <c r="GM44" s="61" t="s">
        <v>19</v>
      </c>
      <c r="GN44" s="60" t="s">
        <v>116</v>
      </c>
      <c r="GO44" s="49" t="str">
        <f>$CS$98</f>
        <v/>
      </c>
      <c r="GP44" s="41" t="str">
        <f>$CT$98</f>
        <v/>
      </c>
      <c r="GQ44" s="40" t="str">
        <f>$CS$98</f>
        <v/>
      </c>
      <c r="GR44" s="41" t="str">
        <f>$CT$98</f>
        <v/>
      </c>
      <c r="GS44" s="40" t="str">
        <f>$CS$98</f>
        <v/>
      </c>
      <c r="GT44" s="873" t="str">
        <f>$CT$98</f>
        <v/>
      </c>
      <c r="GU44" s="49" t="str">
        <f>$CY$98</f>
        <v/>
      </c>
      <c r="GV44" s="41" t="str">
        <f>$CZ$98</f>
        <v/>
      </c>
      <c r="GW44" s="40" t="str">
        <f>$CY$98</f>
        <v/>
      </c>
      <c r="GX44" s="41" t="str">
        <f>$CZ$98</f>
        <v/>
      </c>
      <c r="GY44" s="40" t="str">
        <f>$CY$98</f>
        <v/>
      </c>
      <c r="GZ44" s="873" t="str">
        <f>$CZ$98</f>
        <v/>
      </c>
      <c r="HA44" s="49" t="str">
        <f>$DE$98</f>
        <v/>
      </c>
      <c r="HB44" s="41" t="str">
        <f>$DF$98</f>
        <v/>
      </c>
      <c r="HC44" s="40" t="str">
        <f>$DE$98</f>
        <v/>
      </c>
      <c r="HD44" s="41" t="str">
        <f>$DF$98</f>
        <v/>
      </c>
      <c r="HE44" s="40" t="str">
        <f>$DE$98</f>
        <v/>
      </c>
      <c r="HF44" s="873" t="str">
        <f>$DF$98</f>
        <v/>
      </c>
      <c r="HG44" s="49" t="str">
        <f>$DK$98</f>
        <v/>
      </c>
      <c r="HH44" s="41" t="str">
        <f>$DL$98</f>
        <v/>
      </c>
      <c r="HI44" s="40" t="str">
        <f>$DK$98</f>
        <v/>
      </c>
      <c r="HJ44" s="41" t="str">
        <f>$DL$98</f>
        <v/>
      </c>
      <c r="HK44" s="40" t="str">
        <f>$DK$98</f>
        <v/>
      </c>
      <c r="HL44" s="873" t="str">
        <f>$DL$98</f>
        <v/>
      </c>
      <c r="HM44" s="925"/>
      <c r="HN44" s="918"/>
      <c r="HO44" s="916"/>
      <c r="HP44" s="918"/>
      <c r="HQ44" s="916"/>
      <c r="HR44" s="926"/>
    </row>
    <row r="45" spans="1:226" ht="15.75" thickBot="1" x14ac:dyDescent="0.3">
      <c r="A45" s="18" t="str">
        <f>'7a Health full-time'!A45</f>
        <v>Nursing - mental health (C1)</v>
      </c>
      <c r="B45" t="s">
        <v>19</v>
      </c>
      <c r="C45" s="18" t="str">
        <f>'7a Health full-time'!C45</f>
        <v>PGT (UG fee)</v>
      </c>
      <c r="D45" t="str">
        <f t="shared" si="4"/>
        <v>Nursing - mental health (C1), Long, PGT (UG fee)</v>
      </c>
      <c r="E45" t="str">
        <f t="shared" si="9"/>
        <v xml:space="preserve">Column 1, Starters in 2016-17, OfS-fundable, Nursing - mental health (C1), Long, PGT (UG fee); </v>
      </c>
      <c r="F45" t="str">
        <f t="shared" si="9"/>
        <v xml:space="preserve">Column 1, Starters in 2016-17, Non-fundable, Nursing - mental health (C1), Long, PGT (UG fee); </v>
      </c>
      <c r="G45" t="str">
        <f t="shared" si="9"/>
        <v xml:space="preserve">Column 1, Starters in 2017-18, OfS-fundable, Nursing - mental health (C1), Long, PGT (UG fee); </v>
      </c>
      <c r="H45" t="str">
        <f t="shared" si="9"/>
        <v xml:space="preserve">Column 1, Starters in 2017-18, Non-fundable, Nursing - mental health (C1), Long, PGT (UG fee); </v>
      </c>
      <c r="I45" t="str">
        <f t="shared" si="9"/>
        <v xml:space="preserve">Column 1, Starters in 2018-19, OfS-fundable, Nursing - mental health (C1), Long, PGT (UG fee); </v>
      </c>
      <c r="J45" t="str">
        <f t="shared" si="9"/>
        <v xml:space="preserve">Column 1, Starters in 2018-19, Non-fundable, Nursing - mental health (C1), Long, PGT (UG fee); </v>
      </c>
      <c r="K45" t="str">
        <f t="shared" si="9"/>
        <v xml:space="preserve">Column 2, Starters in 2016-17, OfS-fundable, Nursing - mental health (C1), Long, PGT (UG fee); </v>
      </c>
      <c r="L45" t="str">
        <f t="shared" si="9"/>
        <v xml:space="preserve">Column 2, Starters in 2016-17, Non-fundable, Nursing - mental health (C1), Long, PGT (UG fee); </v>
      </c>
      <c r="M45" t="str">
        <f t="shared" si="9"/>
        <v xml:space="preserve">Column 2, Starters in 2017-18, OfS-fundable, Nursing - mental health (C1), Long, PGT (UG fee); </v>
      </c>
      <c r="N45" t="str">
        <f t="shared" si="9"/>
        <v xml:space="preserve">Column 2, Starters in 2017-18, Non-fundable, Nursing - mental health (C1), Long, PGT (UG fee); </v>
      </c>
      <c r="O45" t="str">
        <f t="shared" si="9"/>
        <v xml:space="preserve">Column 2, Starters in 2018-19, OfS-fundable, Nursing - mental health (C1), Long, PGT (UG fee); </v>
      </c>
      <c r="P45" t="str">
        <f t="shared" si="9"/>
        <v xml:space="preserve">Column 2, Starters in 2018-19, Non-fundable, Nursing - mental health (C1), Long, PGT (UG fee); </v>
      </c>
      <c r="Q45" t="str">
        <f t="shared" si="9"/>
        <v xml:space="preserve">Column 3, Starters in 2016-17, OfS-fundable, Nursing - mental health (C1), Long, PGT (UG fee); </v>
      </c>
      <c r="R45" t="str">
        <f t="shared" si="9"/>
        <v xml:space="preserve">Column 3, Starters in 2016-17, Non-fundable, Nursing - mental health (C1), Long, PGT (UG fee); </v>
      </c>
      <c r="S45" t="str">
        <f t="shared" si="9"/>
        <v xml:space="preserve">Column 3, Starters in 2017-18, OfS-fundable, Nursing - mental health (C1), Long, PGT (UG fee); </v>
      </c>
      <c r="T45" t="str">
        <f t="shared" si="9"/>
        <v xml:space="preserve">Column 3, Starters in 2017-18, Non-fundable, Nursing - mental health (C1), Long, PGT (UG fee); </v>
      </c>
      <c r="U45" t="str">
        <f t="shared" si="8"/>
        <v xml:space="preserve">Column 3, Starters in 2018-19, OfS-fundable, Nursing - mental health (C1), Long, PGT (UG fee); </v>
      </c>
      <c r="V45" t="str">
        <f t="shared" si="8"/>
        <v xml:space="preserve">Column 3, Starters in 2018-19, Non-fundable, Nursing - mental health (C1), Long, PGT (UG fee); </v>
      </c>
      <c r="W45" t="str">
        <f t="shared" si="8"/>
        <v xml:space="preserve">Column 4, Starters in 2016-17, OfS-fundable, Nursing - mental health (C1), Long, PGT (UG fee); </v>
      </c>
      <c r="X45" t="str">
        <f t="shared" si="8"/>
        <v xml:space="preserve">Column 4, Starters in 2016-17, Non-fundable, Nursing - mental health (C1), Long, PGT (UG fee); </v>
      </c>
      <c r="Y45" t="str">
        <f t="shared" si="8"/>
        <v xml:space="preserve">Column 4, Starters in 2017-18, OfS-fundable, Nursing - mental health (C1), Long, PGT (UG fee); </v>
      </c>
      <c r="Z45" t="str">
        <f t="shared" si="8"/>
        <v xml:space="preserve">Column 4, Starters in 2017-18, Non-fundable, Nursing - mental health (C1), Long, PGT (UG fee); </v>
      </c>
      <c r="AA45" t="str">
        <f t="shared" si="8"/>
        <v xml:space="preserve">Column 4, Starters in 2018-19, OfS-fundable, Nursing - mental health (C1), Long, PGT (UG fee); </v>
      </c>
      <c r="AB45" t="str">
        <f t="shared" ref="AB45:AH53" si="11">CONCATENATE(AB$7,", ",AB$10,", ",AB$12,", ",$A45,", ",$B45,", ",$C45,"; ")</f>
        <v xml:space="preserve">Column 4, Starters in 2018-19, Non-fundable, Nursing - mental health (C1), Long, PGT (UG fee); </v>
      </c>
      <c r="AC45" t="str">
        <f t="shared" si="11"/>
        <v xml:space="preserve">Column 4a, Starters in 2016-17, OfS-fundable, Nursing - mental health (C1), Long, PGT (UG fee); </v>
      </c>
      <c r="AD45" t="str">
        <f t="shared" si="11"/>
        <v xml:space="preserve">Column 4a, Starters in 2016-17, Non-fundable, Nursing - mental health (C1), Long, PGT (UG fee); </v>
      </c>
      <c r="AE45" t="str">
        <f t="shared" si="11"/>
        <v xml:space="preserve">Column 4a, Starters in 2017-18, OfS-fundable, Nursing - mental health (C1), Long, PGT (UG fee); </v>
      </c>
      <c r="AF45" t="str">
        <f t="shared" si="11"/>
        <v xml:space="preserve">Column 4a, Starters in 2017-18, Non-fundable, Nursing - mental health (C1), Long, PGT (UG fee); </v>
      </c>
      <c r="AG45" t="str">
        <f t="shared" si="11"/>
        <v xml:space="preserve">Column 4a, Starters in 2018-19, OfS-fundable, Nursing - mental health (C1), Long, PGT (UG fee); </v>
      </c>
      <c r="AH45" t="str">
        <f t="shared" si="11"/>
        <v xml:space="preserve">Column 4a, Starters in 2018-19, Non-fundable, Nursing - mental health (C1), Long, PGT (UG fee); </v>
      </c>
      <c r="AR45" s="726" t="str">
        <f>IF(AND($AR$3=1,'7a Health full-time'!P45&gt;0),Q45,"")</f>
        <v/>
      </c>
      <c r="AS45" s="727" t="str">
        <f>IF(AND($AR$3=1,'7a Health full-time'!Q45&gt;0),R45,"")</f>
        <v/>
      </c>
      <c r="AT45" s="727" t="str">
        <f>IF(AND($AR$3=1,'7a Health full-time'!R45&gt;0),S45,"")</f>
        <v/>
      </c>
      <c r="AU45" s="727" t="str">
        <f>IF(AND($AR$3=1,'7a Health full-time'!S45&gt;0),T45,"")</f>
        <v/>
      </c>
      <c r="AV45" s="727" t="str">
        <f>IF(AND($AR$3=1,'7a Health full-time'!T45&gt;0),U45,"")</f>
        <v/>
      </c>
      <c r="AW45" s="846" t="str">
        <f>IF(AND($AR$3=1,'7a Health full-time'!U45&gt;0),V45,"")</f>
        <v/>
      </c>
      <c r="AY45" s="726" t="str">
        <f>IF(AND($AY$3=1,'7a Health full-time'!D45&lt;0),E45,"")</f>
        <v/>
      </c>
      <c r="AZ45" s="727" t="str">
        <f>IF(AND($AY$3=1,'7a Health full-time'!E45&lt;0),F45,"")</f>
        <v/>
      </c>
      <c r="BA45" s="727" t="str">
        <f>IF(AND($AY$3=1,'7a Health full-time'!F45&lt;0),G45,"")</f>
        <v/>
      </c>
      <c r="BB45" s="727" t="str">
        <f>IF(AND($AY$3=1,'7a Health full-time'!G45&lt;0),H45,"")</f>
        <v/>
      </c>
      <c r="BC45" s="727" t="str">
        <f>IF(AND($AY$3=1,'7a Health full-time'!H45&lt;0),I45,"")</f>
        <v/>
      </c>
      <c r="BD45" s="846" t="str">
        <f>IF(AND($AY$3=1,'7a Health full-time'!I45&lt;0),J45,"")</f>
        <v/>
      </c>
      <c r="BE45" s="726" t="str">
        <f>IF(AND($AY$3=1,'7a Health full-time'!J45&lt;0),K45,"")</f>
        <v/>
      </c>
      <c r="BF45" s="727" t="str">
        <f>IF(AND($AY$3=1,'7a Health full-time'!K45&lt;0),L45,"")</f>
        <v/>
      </c>
      <c r="BG45" s="727" t="str">
        <f>IF(AND($AY$3=1,'7a Health full-time'!L45&lt;0),M45,"")</f>
        <v/>
      </c>
      <c r="BH45" s="727" t="str">
        <f>IF(AND($AY$3=1,'7a Health full-time'!M45&lt;0),N45,"")</f>
        <v/>
      </c>
      <c r="BI45" s="727" t="str">
        <f>IF(AND($AY$3=1,'7a Health full-time'!N45&lt;0),O45,"")</f>
        <v/>
      </c>
      <c r="BJ45" s="846" t="str">
        <f>IF(AND($AY$3=1,'7a Health full-time'!O45&lt;0),P45,"")</f>
        <v/>
      </c>
      <c r="BK45" s="726" t="str">
        <f>IF(AND($AY$3=1,'7a Health full-time'!V45&lt;0),W45,"")</f>
        <v/>
      </c>
      <c r="BL45" s="727" t="str">
        <f>IF(AND($AY$3=1,'7a Health full-time'!W45&lt;0),X45,"")</f>
        <v/>
      </c>
      <c r="BM45" s="727" t="str">
        <f>IF(AND($AY$3=1,'7a Health full-time'!X45&lt;0),Y45,"")</f>
        <v/>
      </c>
      <c r="BN45" s="727" t="str">
        <f>IF(AND($AY$3=1,'7a Health full-time'!Y45&lt;0),Z45,"")</f>
        <v/>
      </c>
      <c r="BO45" s="727" t="str">
        <f>IF(AND($AY$3=1,'7a Health full-time'!Z45&lt;0),AA45,"")</f>
        <v/>
      </c>
      <c r="BP45" s="846" t="str">
        <f>IF(AND($AY$3=1,'7a Health full-time'!AA45&lt;0),AB45,"")</f>
        <v/>
      </c>
      <c r="BQ45" s="910"/>
      <c r="BR45" s="919"/>
      <c r="BS45" s="919"/>
      <c r="BT45" s="919"/>
      <c r="BU45" s="919"/>
      <c r="BV45" s="911"/>
      <c r="BX45" s="844" t="str">
        <f>IF(AND($BY$3=1,('7a Health full-time'!D45-INT('7a Health full-time'!D45))&lt;&gt;0.5,('7a Health full-time'!D45-INT('7a Health full-time'!D45))&lt;&gt;0),E45,"")</f>
        <v/>
      </c>
      <c r="BY45" s="843" t="str">
        <f>IF(AND($BY$3=1,('7a Health full-time'!E45-INT('7a Health full-time'!E45))&lt;&gt;0.5,('7a Health full-time'!E45-INT('7a Health full-time'!E45))&lt;&gt;0),F45,"")</f>
        <v/>
      </c>
      <c r="BZ45" s="843" t="str">
        <f>IF(AND($BY$3=1,('7a Health full-time'!F45-INT('7a Health full-time'!F45))&lt;&gt;0.5,('7a Health full-time'!F45-INT('7a Health full-time'!F45))&lt;&gt;0),G45,"")</f>
        <v/>
      </c>
      <c r="CA45" s="843" t="str">
        <f>IF(AND($BY$3=1,('7a Health full-time'!G45-INT('7a Health full-time'!G45))&lt;&gt;0.5,('7a Health full-time'!G45-INT('7a Health full-time'!G45))&lt;&gt;0),H45,"")</f>
        <v/>
      </c>
      <c r="CB45" s="843" t="str">
        <f>IF(AND($BY$3=1,('7a Health full-time'!H45-INT('7a Health full-time'!H45))&lt;&gt;0.5,('7a Health full-time'!H45-INT('7a Health full-time'!H45))&lt;&gt;0),I45,"")</f>
        <v/>
      </c>
      <c r="CC45" s="845" t="str">
        <f>IF(AND($BY$3=1,('7a Health full-time'!I45-INT('7a Health full-time'!I45))&lt;&gt;0.5,('7a Health full-time'!I45-INT('7a Health full-time'!I45))&lt;&gt;0),J45,"")</f>
        <v/>
      </c>
      <c r="CD45" s="844" t="str">
        <f>IF(AND($BY$3=1,('7a Health full-time'!J45-INT('7a Health full-time'!J45))&lt;&gt;0.5,('7a Health full-time'!J45-INT('7a Health full-time'!J45))&lt;&gt;0),K45,"")</f>
        <v/>
      </c>
      <c r="CE45" s="843" t="str">
        <f>IF(AND($BY$3=1,('7a Health full-time'!K45-INT('7a Health full-time'!K45))&lt;&gt;0.5,('7a Health full-time'!K45-INT('7a Health full-time'!K45))&lt;&gt;0),L45,"")</f>
        <v/>
      </c>
      <c r="CF45" s="843" t="str">
        <f>IF(AND($BY$3=1,('7a Health full-time'!L45-INT('7a Health full-time'!L45))&lt;&gt;0.5,('7a Health full-time'!L45-INT('7a Health full-time'!L45))&lt;&gt;0),M45,"")</f>
        <v/>
      </c>
      <c r="CG45" s="843" t="str">
        <f>IF(AND($BY$3=1,('7a Health full-time'!M45-INT('7a Health full-time'!M45))&lt;&gt;0.5,('7a Health full-time'!M45-INT('7a Health full-time'!M45))&lt;&gt;0),N45,"")</f>
        <v/>
      </c>
      <c r="CH45" s="843" t="str">
        <f>IF(AND($BY$3=1,('7a Health full-time'!N45-INT('7a Health full-time'!N45))&lt;&gt;0.5,('7a Health full-time'!N45-INT('7a Health full-time'!N45))&lt;&gt;0),O45,"")</f>
        <v/>
      </c>
      <c r="CI45" s="845" t="str">
        <f>IF(AND($BY$3=1,('7a Health full-time'!O45-INT('7a Health full-time'!O45))&lt;&gt;0.5,('7a Health full-time'!O45-INT('7a Health full-time'!O45))&lt;&gt;0),P45,"")</f>
        <v/>
      </c>
      <c r="CJ45" s="844" t="str">
        <f>IF(AND($BY$3=1,('7a Health full-time'!P45-INT('7a Health full-time'!P45))&lt;&gt;0.5,('7a Health full-time'!P45-INT('7a Health full-time'!P45))&lt;&gt;0),Q45,"")</f>
        <v/>
      </c>
      <c r="CK45" s="843" t="str">
        <f>IF(AND($BY$3=1,('7a Health full-time'!Q45-INT('7a Health full-time'!Q45))&lt;&gt;0.5,('7a Health full-time'!Q45-INT('7a Health full-time'!Q45))&lt;&gt;0),R45,"")</f>
        <v/>
      </c>
      <c r="CL45" s="843" t="str">
        <f>IF(AND($BY$3=1,('7a Health full-time'!R45-INT('7a Health full-time'!R45))&lt;&gt;0.5,('7a Health full-time'!R45-INT('7a Health full-time'!R45))&lt;&gt;0),S45,"")</f>
        <v/>
      </c>
      <c r="CM45" s="843" t="str">
        <f>IF(AND($BY$3=1,('7a Health full-time'!S45-INT('7a Health full-time'!S45))&lt;&gt;0.5,('7a Health full-time'!S45-INT('7a Health full-time'!S45))&lt;&gt;0),T45,"")</f>
        <v/>
      </c>
      <c r="CN45" s="843" t="str">
        <f>IF(AND($BY$3=1,('7a Health full-time'!T45-INT('7a Health full-time'!T45))&lt;&gt;0.5,('7a Health full-time'!T45-INT('7a Health full-time'!T45))&lt;&gt;0),U45,"")</f>
        <v/>
      </c>
      <c r="CO45" s="845" t="str">
        <f>IF(AND($BY$3=1,('7a Health full-time'!U45-INT('7a Health full-time'!U45))&lt;&gt;0.5,('7a Health full-time'!U45-INT('7a Health full-time'!U45))&lt;&gt;0),V45,"")</f>
        <v/>
      </c>
      <c r="DV45" s="726" t="str">
        <f>IF(AND($DV$3=1,ROUND('7a Health full-time'!AB45,2)&lt;&gt;'7a Health full-time'!AB45),AC45,"")</f>
        <v/>
      </c>
      <c r="DW45" s="727" t="str">
        <f>IF(AND($DV$3=1,ROUND('7a Health full-time'!AC45,2)&lt;&gt;'7a Health full-time'!AC45),AD45,"")</f>
        <v/>
      </c>
      <c r="DX45" s="727" t="str">
        <f>IF(AND($DV$3=1,ROUND('7a Health full-time'!AD45,2)&lt;&gt;'7a Health full-time'!AD45),AE45,"")</f>
        <v/>
      </c>
      <c r="DY45" s="727" t="str">
        <f>IF(AND($DV$3=1,ROUND('7a Health full-time'!AE45,2)&lt;&gt;'7a Health full-time'!AE45),AF45,"")</f>
        <v/>
      </c>
      <c r="DZ45" s="727" t="str">
        <f>IF(AND($DV$3=1,ROUND('7a Health full-time'!AF45,2)&lt;&gt;'7a Health full-time'!AF45),AG45,"")</f>
        <v/>
      </c>
      <c r="EA45" s="846" t="str">
        <f>IF(AND($DV$3=1,ROUND('7a Health full-time'!AG45,2)&lt;&gt;'7a Health full-time'!AG45),AH45,"")</f>
        <v/>
      </c>
      <c r="EC45" s="726" t="str">
        <f>IF(AND($EC$3=1,'7a Health full-time'!AB45&gt;'7a Health full-time'!V45),AC45,"")</f>
        <v/>
      </c>
      <c r="ED45" s="727" t="str">
        <f>IF(AND($EC$3=1,'7a Health full-time'!AC45&gt;'7a Health full-time'!W45),AD45,"")</f>
        <v/>
      </c>
      <c r="EE45" s="727" t="str">
        <f>IF(AND($EC$3=1,'7a Health full-time'!AD45&gt;'7a Health full-time'!X45),AE45,"")</f>
        <v/>
      </c>
      <c r="EF45" s="727" t="str">
        <f>IF(AND($EC$3=1,'7a Health full-time'!AE45&gt;'7a Health full-time'!Y45),AF45,"")</f>
        <v/>
      </c>
      <c r="EG45" s="727" t="str">
        <f>IF(AND($EC$3=1,'7a Health full-time'!AF45&gt;'7a Health full-time'!Z45),AG45,"")</f>
        <v/>
      </c>
      <c r="EH45" s="846" t="str">
        <f>IF(AND($EC$3=1,'7a Health full-time'!AG45&gt;'7a Health full-time'!AA45),AH45,"")</f>
        <v/>
      </c>
      <c r="EJ45" s="726" t="str">
        <f>IF(AND($EJ$3=1,'7a Health full-time'!V45&lt;&gt;0),IF(('7a Health full-time'!AB45/'7a Health full-time'!V45)&lt;0.03,AC45,""),"")</f>
        <v/>
      </c>
      <c r="EK45" s="727" t="str">
        <f>IF(AND($EJ$3=1,'7a Health full-time'!W45&lt;&gt;0),IF(('7a Health full-time'!AC45/'7a Health full-time'!W45)&lt;0.03,AD45,""),"")</f>
        <v/>
      </c>
      <c r="EL45" s="727" t="str">
        <f>IF(AND($EJ$3=1,'7a Health full-time'!X45&lt;&gt;0),IF(('7a Health full-time'!AD45/'7a Health full-time'!X45)&lt;0.03,AE45,""),"")</f>
        <v/>
      </c>
      <c r="EM45" s="727" t="str">
        <f>IF(AND($EJ$3=1,'7a Health full-time'!Y45&lt;&gt;0),IF(('7a Health full-time'!AE45/'7a Health full-time'!Y45)&lt;0.03,AF45,""),"")</f>
        <v/>
      </c>
      <c r="EN45" s="727" t="str">
        <f>IF(AND($EJ$3=1,'7a Health full-time'!Z45&lt;&gt;0),IF(('7a Health full-time'!AF45/'7a Health full-time'!Z45)&lt;0.03,AG45,""),"")</f>
        <v/>
      </c>
      <c r="EO45" s="846" t="str">
        <f>IF(AND($EJ$3=1,'7a Health full-time'!AA45&lt;&gt;0),IF(('7a Health full-time'!AG45/'7a Health full-time'!AA45)&lt;0.03,AH45,""),"")</f>
        <v/>
      </c>
      <c r="EQ45" s="726" t="str">
        <f>IF(AND($EQ$3=1,'7a Health full-time'!P45=0,SUM('7a Health full-time'!D45,'7a Health full-time'!J45)&gt;$ET$13),Q45,"")</f>
        <v/>
      </c>
      <c r="ER45" s="727" t="str">
        <f>IF(AND($EQ$3=1,'7a Health full-time'!Q45=0,SUM('7a Health full-time'!E45,'7a Health full-time'!K45)&gt;$ET$13),R45,"")</f>
        <v/>
      </c>
      <c r="ES45" s="727" t="str">
        <f>IF(AND($EQ$3=1,'7a Health full-time'!R45=0,SUM('7a Health full-time'!F45,'7a Health full-time'!L45)&gt;$ET$13),S45,"")</f>
        <v/>
      </c>
      <c r="ET45" s="727" t="str">
        <f>IF(AND($EQ$3=1,'7a Health full-time'!S45=0,SUM('7a Health full-time'!G45,'7a Health full-time'!M45)&gt;$ET$13),T45,"")</f>
        <v/>
      </c>
      <c r="EU45" s="727" t="str">
        <f>IF(AND($EQ$3=1,'7a Health full-time'!T45=0,SUM('7a Health full-time'!H45,'7a Health full-time'!N45)&gt;$ET$13),U45,"")</f>
        <v/>
      </c>
      <c r="EV45" s="846" t="str">
        <f>IF(AND($EQ$3=1,'7a Health full-time'!U45=0,SUM('7a Health full-time'!I45,'7a Health full-time'!O45)&gt;$ET$13),V45,"")</f>
        <v/>
      </c>
      <c r="EX45" s="726" t="str">
        <f>IF(AND($EX$3=1,SUM('7a Health full-time'!D45,'7a Health full-time'!J45)&gt;0,ABS('7a Health full-time'!P45)=SUM('7a Health full-time'!D45,'7a Health full-time'!J45)),Q45,"")</f>
        <v/>
      </c>
      <c r="EY45" s="727" t="str">
        <f>IF(AND($EX$3=1,SUM('7a Health full-time'!E45,'7a Health full-time'!K45)&gt;0,ABS('7a Health full-time'!Q45)=SUM('7a Health full-time'!E45,'7a Health full-time'!K45)),R45,"")</f>
        <v/>
      </c>
      <c r="EZ45" s="727" t="str">
        <f>IF(AND($EX$3=1,SUM('7a Health full-time'!F45,'7a Health full-time'!L45)&gt;0,ABS('7a Health full-time'!R45)=SUM('7a Health full-time'!F45,'7a Health full-time'!L45)),S45,"")</f>
        <v/>
      </c>
      <c r="FA45" s="727" t="str">
        <f>IF(AND($EX$3=1,SUM('7a Health full-time'!G45,'7a Health full-time'!M45)&gt;0,ABS('7a Health full-time'!S45)=SUM('7a Health full-time'!G45,'7a Health full-time'!M45)),T45,"")</f>
        <v/>
      </c>
      <c r="FB45" s="727" t="str">
        <f>IF(AND($EX$3=1,SUM('7a Health full-time'!H45,'7a Health full-time'!N45)&gt;0,ABS('7a Health full-time'!T45)=SUM('7a Health full-time'!H45,'7a Health full-time'!N45)),U45,"")</f>
        <v/>
      </c>
      <c r="FC45" s="846" t="str">
        <f>IF(AND($EX$3=1,SUM('7a Health full-time'!I45,'7a Health full-time'!O45)&gt;0,ABS('7a Health full-time'!U45)=SUM('7a Health full-time'!I45,'7a Health full-time'!O45)),V45,"")</f>
        <v/>
      </c>
      <c r="FE45" t="s">
        <v>0</v>
      </c>
      <c r="FK45" t="s">
        <v>1</v>
      </c>
      <c r="FR45" s="726" t="str">
        <f>IF(AND($FR$3=1,'7a Health full-time'!V45&lt;&gt;0),IF(('7a Health full-time'!AB45/'7a Health full-time'!V45)&lt;0.25,AC45,""),"")</f>
        <v/>
      </c>
      <c r="FS45" s="727" t="str">
        <f>IF(AND($FR$3=1,'7a Health full-time'!W45&lt;&gt;0),IF(('7a Health full-time'!AC45/'7a Health full-time'!W45)&lt;0.25,AD45,""),"")</f>
        <v/>
      </c>
      <c r="FT45" s="727" t="str">
        <f>IF(AND($FR$3=1,'7a Health full-time'!X45&lt;&gt;0),IF(('7a Health full-time'!AD45/'7a Health full-time'!X45)&lt;0.25,AE45,""),"")</f>
        <v/>
      </c>
      <c r="FU45" s="727" t="str">
        <f>IF(AND($FR$3=1,'7a Health full-time'!Y45&lt;&gt;0),IF(('7a Health full-time'!AE45/'7a Health full-time'!Y45)&lt;0.25,AF45,""),"")</f>
        <v/>
      </c>
      <c r="FV45" s="727" t="str">
        <f>IF(AND($FR$3=1,'7a Health full-time'!Z45&lt;&gt;0),IF(('7a Health full-time'!AF45/'7a Health full-time'!Z45)&lt;0.25,AG45,""),"")</f>
        <v/>
      </c>
      <c r="FW45" s="846" t="str">
        <f>IF(AND($FR$3=1,'7a Health full-time'!AA45&lt;&gt;0),IF(('7a Health full-time'!AG45/'7a Health full-time'!AA45)&lt;0.25,AH45,""),"")</f>
        <v/>
      </c>
      <c r="FY45" s="726" t="str">
        <f>IF(AND($FY$3=1,'7a Health full-time'!D45&gt;0),E45,"")</f>
        <v/>
      </c>
      <c r="FZ45" s="727" t="str">
        <f>IF(AND($FY$3=1,'7a Health full-time'!E45&gt;0),F45,"")</f>
        <v/>
      </c>
      <c r="GA45" s="727" t="str">
        <f>IF(AND($FY$3=1,'7a Health full-time'!F45&gt;0),G45,"")</f>
        <v/>
      </c>
      <c r="GB45" s="727" t="str">
        <f>IF(AND($FY$3=1,'7a Health full-time'!G45&gt;0),H45,"")</f>
        <v/>
      </c>
      <c r="GC45" s="727" t="str">
        <f>IF(AND($FY$3=1,'7a Health full-time'!H45&gt;0),I45,"")</f>
        <v/>
      </c>
      <c r="GD45" s="846" t="str">
        <f>IF(AND($FY$3=1,'7a Health full-time'!I45&gt;0),J45,"")</f>
        <v/>
      </c>
      <c r="GE45" s="727" t="str">
        <f>IF(AND($FY$3=1,'7a Health full-time'!J45&gt;0),K45,"")</f>
        <v/>
      </c>
      <c r="GF45" s="727" t="str">
        <f>IF(AND($FY$3=1,'7a Health full-time'!K45&gt;0),L45,"")</f>
        <v/>
      </c>
      <c r="GG45" s="727" t="str">
        <f>IF(AND($FY$3=1,'7a Health full-time'!L45&gt;0),M45,"")</f>
        <v/>
      </c>
      <c r="GH45" s="727" t="str">
        <f>IF(AND($FY$3=1,'7a Health full-time'!M45&gt;0),N45,"")</f>
        <v/>
      </c>
      <c r="GI45" s="727" t="str">
        <f>IF(AND($FY$3=1,'7a Health full-time'!N45&gt;0),O45,"")</f>
        <v/>
      </c>
      <c r="GJ45" s="846" t="str">
        <f>IF(AND($FY$3=1,'7a Health full-time'!O45&gt;0),P45,"")</f>
        <v/>
      </c>
      <c r="GL45" s="60"/>
      <c r="GM45" s="61" t="s">
        <v>19</v>
      </c>
      <c r="GN45" s="60" t="s">
        <v>314</v>
      </c>
      <c r="GO45" s="221" t="str">
        <f>$CS$99</f>
        <v/>
      </c>
      <c r="GP45" s="42" t="str">
        <f>$CT$99</f>
        <v/>
      </c>
      <c r="GQ45" s="53" t="str">
        <f>$CS$99</f>
        <v/>
      </c>
      <c r="GR45" s="42" t="str">
        <f>$CT$99</f>
        <v/>
      </c>
      <c r="GS45" s="53" t="str">
        <f>$CS$99</f>
        <v/>
      </c>
      <c r="GT45" s="874" t="str">
        <f>$CT$99</f>
        <v/>
      </c>
      <c r="GU45" s="221" t="str">
        <f>$CY$99</f>
        <v/>
      </c>
      <c r="GV45" s="42" t="str">
        <f>$CZ$99</f>
        <v/>
      </c>
      <c r="GW45" s="53" t="str">
        <f>$CY$99</f>
        <v/>
      </c>
      <c r="GX45" s="42" t="str">
        <f>$CZ$99</f>
        <v/>
      </c>
      <c r="GY45" s="53" t="str">
        <f>$CY$99</f>
        <v/>
      </c>
      <c r="GZ45" s="874" t="str">
        <f>$CZ$99</f>
        <v/>
      </c>
      <c r="HA45" s="221" t="str">
        <f>$DE$99</f>
        <v/>
      </c>
      <c r="HB45" s="42" t="str">
        <f>$DF$99</f>
        <v/>
      </c>
      <c r="HC45" s="53" t="str">
        <f>$DE$99</f>
        <v/>
      </c>
      <c r="HD45" s="42" t="str">
        <f>$DF$99</f>
        <v/>
      </c>
      <c r="HE45" s="53" t="str">
        <f>$DE$99</f>
        <v/>
      </c>
      <c r="HF45" s="874" t="str">
        <f>$DF$99</f>
        <v/>
      </c>
      <c r="HG45" s="221" t="str">
        <f>$DK$99</f>
        <v/>
      </c>
      <c r="HH45" s="42" t="str">
        <f>$DL$99</f>
        <v/>
      </c>
      <c r="HI45" s="53" t="str">
        <f>$DK$99</f>
        <v/>
      </c>
      <c r="HJ45" s="42" t="str">
        <f>$DL$99</f>
        <v/>
      </c>
      <c r="HK45" s="53" t="str">
        <f>$DK$99</f>
        <v/>
      </c>
      <c r="HL45" s="874" t="str">
        <f>$DL$99</f>
        <v/>
      </c>
      <c r="HM45" s="927"/>
      <c r="HN45" s="911"/>
      <c r="HO45" s="910"/>
      <c r="HP45" s="911"/>
      <c r="HQ45" s="910"/>
      <c r="HR45" s="928"/>
    </row>
    <row r="46" spans="1:226" ht="15.75" thickTop="1" x14ac:dyDescent="0.25">
      <c r="A46" s="18" t="str">
        <f>'7a Health full-time'!A46</f>
        <v>Nursing - unclassified (C1)</v>
      </c>
      <c r="B46" t="s">
        <v>13</v>
      </c>
      <c r="C46" s="18" t="str">
        <f>'7a Health full-time'!C46</f>
        <v>UG</v>
      </c>
      <c r="D46" t="str">
        <f t="shared" si="4"/>
        <v>Nursing - unclassified (C1), Standard, UG</v>
      </c>
      <c r="E46" t="str">
        <f t="shared" si="9"/>
        <v xml:space="preserve">Column 1, Starters in 2016-17, OfS-fundable, Nursing - unclassified (C1), Standard, UG; </v>
      </c>
      <c r="F46" t="str">
        <f t="shared" si="9"/>
        <v xml:space="preserve">Column 1, Starters in 2016-17, Non-fundable, Nursing - unclassified (C1), Standard, UG; </v>
      </c>
      <c r="G46" t="str">
        <f t="shared" si="9"/>
        <v xml:space="preserve">Column 1, Starters in 2017-18, OfS-fundable, Nursing - unclassified (C1), Standard, UG; </v>
      </c>
      <c r="H46" t="str">
        <f t="shared" si="9"/>
        <v xml:space="preserve">Column 1, Starters in 2017-18, Non-fundable, Nursing - unclassified (C1), Standard, UG; </v>
      </c>
      <c r="I46" t="str">
        <f t="shared" si="9"/>
        <v xml:space="preserve">Column 1, Starters in 2018-19, OfS-fundable, Nursing - unclassified (C1), Standard, UG; </v>
      </c>
      <c r="J46" t="str">
        <f t="shared" si="9"/>
        <v xml:space="preserve">Column 1, Starters in 2018-19, Non-fundable, Nursing - unclassified (C1), Standard, UG; </v>
      </c>
      <c r="K46" t="str">
        <f t="shared" si="9"/>
        <v xml:space="preserve">Column 2, Starters in 2016-17, OfS-fundable, Nursing - unclassified (C1), Standard, UG; </v>
      </c>
      <c r="L46" t="str">
        <f t="shared" si="9"/>
        <v xml:space="preserve">Column 2, Starters in 2016-17, Non-fundable, Nursing - unclassified (C1), Standard, UG; </v>
      </c>
      <c r="M46" t="str">
        <f t="shared" si="9"/>
        <v xml:space="preserve">Column 2, Starters in 2017-18, OfS-fundable, Nursing - unclassified (C1), Standard, UG; </v>
      </c>
      <c r="N46" t="str">
        <f t="shared" si="9"/>
        <v xml:space="preserve">Column 2, Starters in 2017-18, Non-fundable, Nursing - unclassified (C1), Standard, UG; </v>
      </c>
      <c r="O46" t="str">
        <f t="shared" si="9"/>
        <v xml:space="preserve">Column 2, Starters in 2018-19, OfS-fundable, Nursing - unclassified (C1), Standard, UG; </v>
      </c>
      <c r="P46" t="str">
        <f t="shared" si="9"/>
        <v xml:space="preserve">Column 2, Starters in 2018-19, Non-fundable, Nursing - unclassified (C1), Standard, UG; </v>
      </c>
      <c r="Q46" t="str">
        <f t="shared" si="9"/>
        <v xml:space="preserve">Column 3, Starters in 2016-17, OfS-fundable, Nursing - unclassified (C1), Standard, UG; </v>
      </c>
      <c r="R46" t="str">
        <f t="shared" si="9"/>
        <v xml:space="preserve">Column 3, Starters in 2016-17, Non-fundable, Nursing - unclassified (C1), Standard, UG; </v>
      </c>
      <c r="S46" t="str">
        <f t="shared" si="9"/>
        <v xml:space="preserve">Column 3, Starters in 2017-18, OfS-fundable, Nursing - unclassified (C1), Standard, UG; </v>
      </c>
      <c r="T46" t="str">
        <f t="shared" si="9"/>
        <v xml:space="preserve">Column 3, Starters in 2017-18, Non-fundable, Nursing - unclassified (C1), Standard, UG; </v>
      </c>
      <c r="U46" t="str">
        <f t="shared" si="8"/>
        <v xml:space="preserve">Column 3, Starters in 2018-19, OfS-fundable, Nursing - unclassified (C1), Standard, UG; </v>
      </c>
      <c r="V46" t="str">
        <f t="shared" si="8"/>
        <v xml:space="preserve">Column 3, Starters in 2018-19, Non-fundable, Nursing - unclassified (C1), Standard, UG; </v>
      </c>
      <c r="W46" t="str">
        <f t="shared" si="8"/>
        <v xml:space="preserve">Column 4, Starters in 2016-17, OfS-fundable, Nursing - unclassified (C1), Standard, UG; </v>
      </c>
      <c r="X46" t="str">
        <f t="shared" si="8"/>
        <v xml:space="preserve">Column 4, Starters in 2016-17, Non-fundable, Nursing - unclassified (C1), Standard, UG; </v>
      </c>
      <c r="Y46" t="str">
        <f t="shared" si="8"/>
        <v xml:space="preserve">Column 4, Starters in 2017-18, OfS-fundable, Nursing - unclassified (C1), Standard, UG; </v>
      </c>
      <c r="Z46" t="str">
        <f t="shared" si="8"/>
        <v xml:space="preserve">Column 4, Starters in 2017-18, Non-fundable, Nursing - unclassified (C1), Standard, UG; </v>
      </c>
      <c r="AA46" t="str">
        <f t="shared" si="8"/>
        <v xml:space="preserve">Column 4, Starters in 2018-19, OfS-fundable, Nursing - unclassified (C1), Standard, UG; </v>
      </c>
      <c r="AB46" t="str">
        <f t="shared" si="11"/>
        <v xml:space="preserve">Column 4, Starters in 2018-19, Non-fundable, Nursing - unclassified (C1), Standard, UG; </v>
      </c>
      <c r="AC46" t="str">
        <f t="shared" si="11"/>
        <v xml:space="preserve">Column 4a, Starters in 2016-17, OfS-fundable, Nursing - unclassified (C1), Standard, UG; </v>
      </c>
      <c r="AD46" t="str">
        <f t="shared" si="11"/>
        <v xml:space="preserve">Column 4a, Starters in 2016-17, Non-fundable, Nursing - unclassified (C1), Standard, UG; </v>
      </c>
      <c r="AE46" t="str">
        <f t="shared" si="11"/>
        <v xml:space="preserve">Column 4a, Starters in 2017-18, OfS-fundable, Nursing - unclassified (C1), Standard, UG; </v>
      </c>
      <c r="AF46" t="str">
        <f t="shared" si="11"/>
        <v xml:space="preserve">Column 4a, Starters in 2017-18, Non-fundable, Nursing - unclassified (C1), Standard, UG; </v>
      </c>
      <c r="AG46" t="str">
        <f t="shared" si="11"/>
        <v xml:space="preserve">Column 4a, Starters in 2018-19, OfS-fundable, Nursing - unclassified (C1), Standard, UG; </v>
      </c>
      <c r="AH46" t="str">
        <f t="shared" si="11"/>
        <v xml:space="preserve">Column 4a, Starters in 2018-19, Non-fundable, Nursing - unclassified (C1), Standard, UG; </v>
      </c>
      <c r="AR46" s="840" t="str">
        <f>IF(AND($AR$3=1,'7a Health full-time'!P46&gt;0),Q46,"")</f>
        <v/>
      </c>
      <c r="AS46" s="841" t="str">
        <f>IF(AND($AR$3=1,'7a Health full-time'!Q46&gt;0),R46,"")</f>
        <v/>
      </c>
      <c r="AT46" s="841" t="str">
        <f>IF(AND($AR$3=1,'7a Health full-time'!R46&gt;0),S46,"")</f>
        <v/>
      </c>
      <c r="AU46" s="841" t="str">
        <f>IF(AND($AR$3=1,'7a Health full-time'!S46&gt;0),T46,"")</f>
        <v/>
      </c>
      <c r="AV46" s="841" t="str">
        <f>IF(AND($AR$3=1,'7a Health full-time'!T46&gt;0),U46,"")</f>
        <v/>
      </c>
      <c r="AW46" s="842" t="str">
        <f>IF(AND($AR$3=1,'7a Health full-time'!U46&gt;0),V46,"")</f>
        <v/>
      </c>
      <c r="AY46" s="840" t="str">
        <f>IF(AND($AY$3=1,'7a Health full-time'!D46&lt;0),E46,"")</f>
        <v/>
      </c>
      <c r="AZ46" s="841" t="str">
        <f>IF(AND($AY$3=1,'7a Health full-time'!E46&lt;0),F46,"")</f>
        <v/>
      </c>
      <c r="BA46" s="841" t="str">
        <f>IF(AND($AY$3=1,'7a Health full-time'!F46&lt;0),G46,"")</f>
        <v/>
      </c>
      <c r="BB46" s="841" t="str">
        <f>IF(AND($AY$3=1,'7a Health full-time'!G46&lt;0),H46,"")</f>
        <v/>
      </c>
      <c r="BC46" s="841" t="str">
        <f>IF(AND($AY$3=1,'7a Health full-time'!H46&lt;0),I46,"")</f>
        <v/>
      </c>
      <c r="BD46" s="842" t="str">
        <f>IF(AND($AY$3=1,'7a Health full-time'!I46&lt;0),J46,"")</f>
        <v/>
      </c>
      <c r="BE46" s="840" t="str">
        <f>IF(AND($AY$3=1,'7a Health full-time'!J46&lt;0),K46,"")</f>
        <v/>
      </c>
      <c r="BF46" s="841" t="str">
        <f>IF(AND($AY$3=1,'7a Health full-time'!K46&lt;0),L46,"")</f>
        <v/>
      </c>
      <c r="BG46" s="841" t="str">
        <f>IF(AND($AY$3=1,'7a Health full-time'!L46&lt;0),M46,"")</f>
        <v/>
      </c>
      <c r="BH46" s="841" t="str">
        <f>IF(AND($AY$3=1,'7a Health full-time'!M46&lt;0),N46,"")</f>
        <v/>
      </c>
      <c r="BI46" s="841" t="str">
        <f>IF(AND($AY$3=1,'7a Health full-time'!N46&lt;0),O46,"")</f>
        <v/>
      </c>
      <c r="BJ46" s="842" t="str">
        <f>IF(AND($AY$3=1,'7a Health full-time'!O46&lt;0),P46,"")</f>
        <v/>
      </c>
      <c r="BK46" s="840" t="str">
        <f>IF(AND($AY$3=1,'7a Health full-time'!V46&lt;0),W46,"")</f>
        <v/>
      </c>
      <c r="BL46" s="841" t="str">
        <f>IF(AND($AY$3=1,'7a Health full-time'!W46&lt;0),X46,"")</f>
        <v/>
      </c>
      <c r="BM46" s="841" t="str">
        <f>IF(AND($AY$3=1,'7a Health full-time'!X46&lt;0),Y46,"")</f>
        <v/>
      </c>
      <c r="BN46" s="841" t="str">
        <f>IF(AND($AY$3=1,'7a Health full-time'!Y46&lt;0),Z46,"")</f>
        <v/>
      </c>
      <c r="BO46" s="841" t="str">
        <f>IF(AND($AY$3=1,'7a Health full-time'!Z46&lt;0),AA46,"")</f>
        <v/>
      </c>
      <c r="BP46" s="842" t="str">
        <f>IF(AND($AY$3=1,'7a Health full-time'!AA46&lt;0),AB46,"")</f>
        <v/>
      </c>
      <c r="BQ46" s="906"/>
      <c r="BR46" s="915"/>
      <c r="BS46" s="915"/>
      <c r="BT46" s="915"/>
      <c r="BU46" s="915"/>
      <c r="BV46" s="907"/>
      <c r="BW46" s="54"/>
      <c r="BX46" s="847" t="str">
        <f>IF(AND($BX$3=1,TRUNC('7a Health full-time'!D46)&lt;&gt;'7a Health full-time'!D46),E46,"")</f>
        <v/>
      </c>
      <c r="BY46" s="848" t="str">
        <f>IF(AND($BX$3=1,TRUNC('7a Health full-time'!E46)&lt;&gt;'7a Health full-time'!E46),F46,"")</f>
        <v/>
      </c>
      <c r="BZ46" s="848" t="str">
        <f>IF(AND($BX$3=1,TRUNC('7a Health full-time'!F46)&lt;&gt;'7a Health full-time'!F46),G46,"")</f>
        <v/>
      </c>
      <c r="CA46" s="848" t="str">
        <f>IF(AND($BX$3=1,TRUNC('7a Health full-time'!G46)&lt;&gt;'7a Health full-time'!G46),H46,"")</f>
        <v/>
      </c>
      <c r="CB46" s="848" t="str">
        <f>IF(AND($BX$3=1,TRUNC('7a Health full-time'!H46)&lt;&gt;'7a Health full-time'!H46),I46,"")</f>
        <v/>
      </c>
      <c r="CC46" s="849" t="str">
        <f>IF(AND($BX$3=1,TRUNC('7a Health full-time'!I46)&lt;&gt;'7a Health full-time'!I46),J46,"")</f>
        <v/>
      </c>
      <c r="CD46" s="847" t="str">
        <f>IF(AND($BX$3=1,TRUNC('7a Health full-time'!J46)&lt;&gt;'7a Health full-time'!J46),K46,"")</f>
        <v/>
      </c>
      <c r="CE46" s="848" t="str">
        <f>IF(AND($BX$3=1,TRUNC('7a Health full-time'!K46)&lt;&gt;'7a Health full-time'!K46),L46,"")</f>
        <v/>
      </c>
      <c r="CF46" s="848" t="str">
        <f>IF(AND($BX$3=1,TRUNC('7a Health full-time'!L46)&lt;&gt;'7a Health full-time'!L46),M46,"")</f>
        <v/>
      </c>
      <c r="CG46" s="848" t="str">
        <f>IF(AND($BX$3=1,TRUNC('7a Health full-time'!M46)&lt;&gt;'7a Health full-time'!M46),N46,"")</f>
        <v/>
      </c>
      <c r="CH46" s="848" t="str">
        <f>IF(AND($BX$3=1,TRUNC('7a Health full-time'!N46)&lt;&gt;'7a Health full-time'!N46),O46,"")</f>
        <v/>
      </c>
      <c r="CI46" s="849" t="str">
        <f>IF(AND($BX$3=1,TRUNC('7a Health full-time'!O46)&lt;&gt;'7a Health full-time'!O46),P46,"")</f>
        <v/>
      </c>
      <c r="CJ46" s="847" t="str">
        <f>IF(AND($BX$3=1,TRUNC('7a Health full-time'!P46)&lt;&gt;'7a Health full-time'!P46),Q46,"")</f>
        <v/>
      </c>
      <c r="CK46" s="848" t="str">
        <f>IF(AND($BX$3=1,TRUNC('7a Health full-time'!Q46)&lt;&gt;'7a Health full-time'!Q46),R46,"")</f>
        <v/>
      </c>
      <c r="CL46" s="848" t="str">
        <f>IF(AND($BX$3=1,TRUNC('7a Health full-time'!R46)&lt;&gt;'7a Health full-time'!R46),S46,"")</f>
        <v/>
      </c>
      <c r="CM46" s="848" t="str">
        <f>IF(AND($BX$3=1,TRUNC('7a Health full-time'!S46)&lt;&gt;'7a Health full-time'!S46),T46,"")</f>
        <v/>
      </c>
      <c r="CN46" s="848" t="str">
        <f>IF(AND($BX$3=1,TRUNC('7a Health full-time'!T46)&lt;&gt;'7a Health full-time'!T46),U46,"")</f>
        <v/>
      </c>
      <c r="CO46" s="849" t="str">
        <f>IF(AND($BX$3=1,TRUNC('7a Health full-time'!U46)&lt;&gt;'7a Health full-time'!U46),V46,"")</f>
        <v/>
      </c>
      <c r="DV46" s="840" t="str">
        <f>IF(AND($DV$3=1,ROUND('7a Health full-time'!AB46,2)&lt;&gt;'7a Health full-time'!AB46),AC46,"")</f>
        <v/>
      </c>
      <c r="DW46" s="841" t="str">
        <f>IF(AND($DV$3=1,ROUND('7a Health full-time'!AC46,2)&lt;&gt;'7a Health full-time'!AC46),AD46,"")</f>
        <v/>
      </c>
      <c r="DX46" s="841" t="str">
        <f>IF(AND($DV$3=1,ROUND('7a Health full-time'!AD46,2)&lt;&gt;'7a Health full-time'!AD46),AE46,"")</f>
        <v/>
      </c>
      <c r="DY46" s="841" t="str">
        <f>IF(AND($DV$3=1,ROUND('7a Health full-time'!AE46,2)&lt;&gt;'7a Health full-time'!AE46),AF46,"")</f>
        <v/>
      </c>
      <c r="DZ46" s="841" t="str">
        <f>IF(AND($DV$3=1,ROUND('7a Health full-time'!AF46,2)&lt;&gt;'7a Health full-time'!AF46),AG46,"")</f>
        <v/>
      </c>
      <c r="EA46" s="842" t="str">
        <f>IF(AND($DV$3=1,ROUND('7a Health full-time'!AG46,2)&lt;&gt;'7a Health full-time'!AG46),AH46,"")</f>
        <v/>
      </c>
      <c r="EC46" s="840" t="str">
        <f>IF(AND($EC$3=1,'7a Health full-time'!AB46&gt;'7a Health full-time'!V46),AC46,"")</f>
        <v/>
      </c>
      <c r="ED46" s="841" t="str">
        <f>IF(AND($EC$3=1,'7a Health full-time'!AC46&gt;'7a Health full-time'!W46),AD46,"")</f>
        <v/>
      </c>
      <c r="EE46" s="841" t="str">
        <f>IF(AND($EC$3=1,'7a Health full-time'!AD46&gt;'7a Health full-time'!X46),AE46,"")</f>
        <v/>
      </c>
      <c r="EF46" s="841" t="str">
        <f>IF(AND($EC$3=1,'7a Health full-time'!AE46&gt;'7a Health full-time'!Y46),AF46,"")</f>
        <v/>
      </c>
      <c r="EG46" s="841" t="str">
        <f>IF(AND($EC$3=1,'7a Health full-time'!AF46&gt;'7a Health full-time'!Z46),AG46,"")</f>
        <v/>
      </c>
      <c r="EH46" s="842" t="str">
        <f>IF(AND($EC$3=1,'7a Health full-time'!AG46&gt;'7a Health full-time'!AA46),AH46,"")</f>
        <v/>
      </c>
      <c r="EJ46" s="840" t="str">
        <f>IF(AND($EJ$3=1,'7a Health full-time'!V46&lt;&gt;0),IF(('7a Health full-time'!AB46/'7a Health full-time'!V46)&lt;0.03,AC46,""),"")</f>
        <v/>
      </c>
      <c r="EK46" s="841" t="str">
        <f>IF(AND($EJ$3=1,'7a Health full-time'!W46&lt;&gt;0),IF(('7a Health full-time'!AC46/'7a Health full-time'!W46)&lt;0.03,AD46,""),"")</f>
        <v/>
      </c>
      <c r="EL46" s="841" t="str">
        <f>IF(AND($EJ$3=1,'7a Health full-time'!X46&lt;&gt;0),IF(('7a Health full-time'!AD46/'7a Health full-time'!X46)&lt;0.03,AE46,""),"")</f>
        <v/>
      </c>
      <c r="EM46" s="841" t="str">
        <f>IF(AND($EJ$3=1,'7a Health full-time'!Y46&lt;&gt;0),IF(('7a Health full-time'!AE46/'7a Health full-time'!Y46)&lt;0.03,AF46,""),"")</f>
        <v/>
      </c>
      <c r="EN46" s="841" t="str">
        <f>IF(AND($EJ$3=1,'7a Health full-time'!Z46&lt;&gt;0),IF(('7a Health full-time'!AF46/'7a Health full-time'!Z46)&lt;0.03,AG46,""),"")</f>
        <v/>
      </c>
      <c r="EO46" s="842" t="str">
        <f>IF(AND($EJ$3=1,'7a Health full-time'!AA46&lt;&gt;0),IF(('7a Health full-time'!AG46/'7a Health full-time'!AA46)&lt;0.03,AH46,""),"")</f>
        <v/>
      </c>
      <c r="EQ46" s="840" t="str">
        <f>IF(AND($EQ$3=1,'7a Health full-time'!P46=0,SUM('7a Health full-time'!D46,'7a Health full-time'!J46)&gt;$ET$13),Q46,"")</f>
        <v/>
      </c>
      <c r="ER46" s="841" t="str">
        <f>IF(AND($EQ$3=1,'7a Health full-time'!Q46=0,SUM('7a Health full-time'!E46,'7a Health full-time'!K46)&gt;$ET$13),R46,"")</f>
        <v/>
      </c>
      <c r="ES46" s="841" t="str">
        <f>IF(AND($EQ$3=1,'7a Health full-time'!R46=0,SUM('7a Health full-time'!F46,'7a Health full-time'!L46)&gt;$ET$13),S46,"")</f>
        <v/>
      </c>
      <c r="ET46" s="841" t="str">
        <f>IF(AND($EQ$3=1,'7a Health full-time'!S46=0,SUM('7a Health full-time'!G46,'7a Health full-time'!M46)&gt;$ET$13),T46,"")</f>
        <v/>
      </c>
      <c r="EU46" s="841" t="str">
        <f>IF(AND($EQ$3=1,'7a Health full-time'!T46=0,SUM('7a Health full-time'!H46,'7a Health full-time'!N46)&gt;$ET$13),U46,"")</f>
        <v/>
      </c>
      <c r="EV46" s="842" t="str">
        <f>IF(AND($EQ$3=1,'7a Health full-time'!U46=0,SUM('7a Health full-time'!I46,'7a Health full-time'!O46)&gt;$ET$13),V46,"")</f>
        <v/>
      </c>
      <c r="EX46" s="840" t="str">
        <f>IF(AND($EX$3=1,SUM('7a Health full-time'!D46,'7a Health full-time'!J46)&gt;0,ABS('7a Health full-time'!P46)=SUM('7a Health full-time'!D46,'7a Health full-time'!J46)),Q46,"")</f>
        <v/>
      </c>
      <c r="EY46" s="841" t="str">
        <f>IF(AND($EX$3=1,SUM('7a Health full-time'!E46,'7a Health full-time'!K46)&gt;0,ABS('7a Health full-time'!Q46)=SUM('7a Health full-time'!E46,'7a Health full-time'!K46)),R46,"")</f>
        <v/>
      </c>
      <c r="EZ46" s="841" t="str">
        <f>IF(AND($EX$3=1,SUM('7a Health full-time'!F46,'7a Health full-time'!L46)&gt;0,ABS('7a Health full-time'!R46)=SUM('7a Health full-time'!F46,'7a Health full-time'!L46)),S46,"")</f>
        <v/>
      </c>
      <c r="FA46" s="841" t="str">
        <f>IF(AND($EX$3=1,SUM('7a Health full-time'!G46,'7a Health full-time'!M46)&gt;0,ABS('7a Health full-time'!S46)=SUM('7a Health full-time'!G46,'7a Health full-time'!M46)),T46,"")</f>
        <v/>
      </c>
      <c r="FB46" s="841" t="str">
        <f>IF(AND($EX$3=1,SUM('7a Health full-time'!H46,'7a Health full-time'!N46)&gt;0,ABS('7a Health full-time'!T46)=SUM('7a Health full-time'!H46,'7a Health full-time'!N46)),U46,"")</f>
        <v/>
      </c>
      <c r="FC46" s="842" t="str">
        <f>IF(AND($EX$3=1,SUM('7a Health full-time'!I46,'7a Health full-time'!O46)&gt;0,ABS('7a Health full-time'!U46)=SUM('7a Health full-time'!I46,'7a Health full-time'!O46)),V46,"")</f>
        <v/>
      </c>
      <c r="FE46" s="840" t="str">
        <f>IF(AND($FE$3=1,'7a Health full-time'!D46&gt;0),E46,"")</f>
        <v/>
      </c>
      <c r="FF46" s="841" t="str">
        <f>IF(AND($FE$3=1,'7a Health full-time'!E46&gt;0),F46,"")</f>
        <v/>
      </c>
      <c r="FG46" s="841" t="str">
        <f>IF(AND($FE$3=1,'7a Health full-time'!F46&gt;0),G46,"")</f>
        <v/>
      </c>
      <c r="FH46" s="841" t="str">
        <f>IF(AND($FE$3=1,'7a Health full-time'!G46&gt;0),H46,"")</f>
        <v/>
      </c>
      <c r="FI46" s="841" t="str">
        <f>IF(AND($FE$3=1,'7a Health full-time'!H46&gt;0),I46,"")</f>
        <v/>
      </c>
      <c r="FJ46" s="842" t="str">
        <f>IF(AND($FE$3=1,'7a Health full-time'!I46&gt;0),J46,"")</f>
        <v/>
      </c>
      <c r="FK46" s="840" t="str">
        <f>IF(AND($FE$3=1,'7a Health full-time'!J46&gt;0),K46,"")</f>
        <v/>
      </c>
      <c r="FL46" s="841" t="str">
        <f>IF(AND($FE$3=1,'7a Health full-time'!K46&gt;0),L46,"")</f>
        <v/>
      </c>
      <c r="FM46" s="841" t="str">
        <f>IF(AND($FE$3=1,'7a Health full-time'!L46&gt;0),M46,"")</f>
        <v/>
      </c>
      <c r="FN46" s="841" t="str">
        <f>IF(AND($FE$3=1,'7a Health full-time'!M46&gt;0),N46,"")</f>
        <v/>
      </c>
      <c r="FO46" s="841" t="str">
        <f>IF(AND($FE$3=1,'7a Health full-time'!N46&gt;0),O46,"")</f>
        <v/>
      </c>
      <c r="FP46" s="842" t="str">
        <f>IF(AND($FE$3=1,'7a Health full-time'!O46&gt;0),P46,"")</f>
        <v/>
      </c>
      <c r="FR46" s="840" t="str">
        <f>IF(AND($FR$3=1,'7a Health full-time'!V46&lt;&gt;0),IF(('7a Health full-time'!AB46/'7a Health full-time'!V46)&lt;0.25,AC46,""),"")</f>
        <v/>
      </c>
      <c r="FS46" s="841" t="str">
        <f>IF(AND($FR$3=1,'7a Health full-time'!W46&lt;&gt;0),IF(('7a Health full-time'!AC46/'7a Health full-time'!W46)&lt;0.25,AD46,""),"")</f>
        <v/>
      </c>
      <c r="FT46" s="841" t="str">
        <f>IF(AND($FR$3=1,'7a Health full-time'!X46&lt;&gt;0),IF(('7a Health full-time'!AD46/'7a Health full-time'!X46)&lt;0.25,AE46,""),"")</f>
        <v/>
      </c>
      <c r="FU46" s="841" t="str">
        <f>IF(AND($FR$3=1,'7a Health full-time'!Y46&lt;&gt;0),IF(('7a Health full-time'!AE46/'7a Health full-time'!Y46)&lt;0.25,AF46,""),"")</f>
        <v/>
      </c>
      <c r="FV46" s="841" t="str">
        <f>IF(AND($FR$3=1,'7a Health full-time'!Z46&lt;&gt;0),IF(('7a Health full-time'!AF46/'7a Health full-time'!Z46)&lt;0.25,AG46,""),"")</f>
        <v/>
      </c>
      <c r="FW46" s="842" t="str">
        <f>IF(AND($FR$3=1,'7a Health full-time'!AA46&lt;&gt;0),IF(('7a Health full-time'!AG46/'7a Health full-time'!AA46)&lt;0.25,AH46,""),"")</f>
        <v/>
      </c>
      <c r="FY46" s="843"/>
      <c r="FZ46" s="843"/>
      <c r="GA46" s="843"/>
      <c r="GB46" s="843"/>
      <c r="GC46" s="843"/>
      <c r="GD46" s="843"/>
      <c r="GE46" s="843"/>
      <c r="GF46" s="843"/>
      <c r="GG46" s="843"/>
      <c r="GH46" s="843"/>
      <c r="GI46" s="843"/>
      <c r="GJ46" s="843"/>
      <c r="GL46" s="881" t="s">
        <v>21</v>
      </c>
      <c r="GM46" s="60" t="s">
        <v>13</v>
      </c>
      <c r="GN46" s="60" t="s">
        <v>116</v>
      </c>
      <c r="GO46" s="48" t="str">
        <f>$CS$96</f>
        <v/>
      </c>
      <c r="GP46" s="39" t="str">
        <f>$CT$96</f>
        <v/>
      </c>
      <c r="GQ46" s="37" t="str">
        <f>$CS$96</f>
        <v/>
      </c>
      <c r="GR46" s="39" t="str">
        <f>$CT$96</f>
        <v/>
      </c>
      <c r="GS46" s="37" t="str">
        <f>$CS$96</f>
        <v/>
      </c>
      <c r="GT46" s="875" t="str">
        <f>$CT$96</f>
        <v/>
      </c>
      <c r="GU46" s="48" t="str">
        <f>$CY$96</f>
        <v/>
      </c>
      <c r="GV46" s="39" t="str">
        <f>$CZ$96</f>
        <v/>
      </c>
      <c r="GW46" s="37" t="str">
        <f>$CY$96</f>
        <v/>
      </c>
      <c r="GX46" s="39" t="str">
        <f>$CZ$96</f>
        <v/>
      </c>
      <c r="GY46" s="37" t="str">
        <f>$CY$96</f>
        <v/>
      </c>
      <c r="GZ46" s="875" t="str">
        <f>$CZ$96</f>
        <v/>
      </c>
      <c r="HA46" s="48" t="str">
        <f>$DE$96</f>
        <v/>
      </c>
      <c r="HB46" s="39" t="str">
        <f>$DF$96</f>
        <v/>
      </c>
      <c r="HC46" s="37" t="str">
        <f>$DE$96</f>
        <v/>
      </c>
      <c r="HD46" s="39" t="str">
        <f>$DF$96</f>
        <v/>
      </c>
      <c r="HE46" s="37" t="str">
        <f>$DE$96</f>
        <v/>
      </c>
      <c r="HF46" s="875" t="str">
        <f>$DF$96</f>
        <v/>
      </c>
      <c r="HG46" s="48" t="str">
        <f>$DK$96</f>
        <v/>
      </c>
      <c r="HH46" s="39" t="str">
        <f>$DL$96</f>
        <v/>
      </c>
      <c r="HI46" s="37" t="str">
        <f>$DK$96</f>
        <v/>
      </c>
      <c r="HJ46" s="39" t="str">
        <f>$DL$96</f>
        <v/>
      </c>
      <c r="HK46" s="37" t="str">
        <f>$DK$96</f>
        <v/>
      </c>
      <c r="HL46" s="875" t="str">
        <f>$DL$96</f>
        <v/>
      </c>
      <c r="HM46" s="929"/>
      <c r="HN46" s="907"/>
      <c r="HO46" s="906"/>
      <c r="HP46" s="907"/>
      <c r="HQ46" s="906"/>
      <c r="HR46" s="930"/>
    </row>
    <row r="47" spans="1:226" x14ac:dyDescent="0.25">
      <c r="A47" s="18" t="str">
        <f>'7a Health full-time'!A47</f>
        <v>Nursing - unclassified (C1)</v>
      </c>
      <c r="B47" t="s">
        <v>13</v>
      </c>
      <c r="C47" s="18" t="str">
        <f>'7a Health full-time'!C47</f>
        <v>PGT (UG fee)</v>
      </c>
      <c r="D47" t="str">
        <f t="shared" si="4"/>
        <v>Nursing - unclassified (C1), Standard, PGT (UG fee)</v>
      </c>
      <c r="E47" t="str">
        <f t="shared" si="9"/>
        <v xml:space="preserve">Column 1, Starters in 2016-17, OfS-fundable, Nursing - unclassified (C1), Standard, PGT (UG fee); </v>
      </c>
      <c r="F47" t="str">
        <f t="shared" si="9"/>
        <v xml:space="preserve">Column 1, Starters in 2016-17, Non-fundable, Nursing - unclassified (C1), Standard, PGT (UG fee); </v>
      </c>
      <c r="G47" t="str">
        <f t="shared" si="9"/>
        <v xml:space="preserve">Column 1, Starters in 2017-18, OfS-fundable, Nursing - unclassified (C1), Standard, PGT (UG fee); </v>
      </c>
      <c r="H47" t="str">
        <f t="shared" si="9"/>
        <v xml:space="preserve">Column 1, Starters in 2017-18, Non-fundable, Nursing - unclassified (C1), Standard, PGT (UG fee); </v>
      </c>
      <c r="I47" t="str">
        <f t="shared" si="9"/>
        <v xml:space="preserve">Column 1, Starters in 2018-19, OfS-fundable, Nursing - unclassified (C1), Standard, PGT (UG fee); </v>
      </c>
      <c r="J47" t="str">
        <f t="shared" si="9"/>
        <v xml:space="preserve">Column 1, Starters in 2018-19, Non-fundable, Nursing - unclassified (C1), Standard, PGT (UG fee); </v>
      </c>
      <c r="K47" t="str">
        <f t="shared" si="9"/>
        <v xml:space="preserve">Column 2, Starters in 2016-17, OfS-fundable, Nursing - unclassified (C1), Standard, PGT (UG fee); </v>
      </c>
      <c r="L47" t="str">
        <f t="shared" si="9"/>
        <v xml:space="preserve">Column 2, Starters in 2016-17, Non-fundable, Nursing - unclassified (C1), Standard, PGT (UG fee); </v>
      </c>
      <c r="M47" t="str">
        <f t="shared" si="9"/>
        <v xml:space="preserve">Column 2, Starters in 2017-18, OfS-fundable, Nursing - unclassified (C1), Standard, PGT (UG fee); </v>
      </c>
      <c r="N47" t="str">
        <f t="shared" si="9"/>
        <v xml:space="preserve">Column 2, Starters in 2017-18, Non-fundable, Nursing - unclassified (C1), Standard, PGT (UG fee); </v>
      </c>
      <c r="O47" t="str">
        <f t="shared" si="9"/>
        <v xml:space="preserve">Column 2, Starters in 2018-19, OfS-fundable, Nursing - unclassified (C1), Standard, PGT (UG fee); </v>
      </c>
      <c r="P47" t="str">
        <f t="shared" si="9"/>
        <v xml:space="preserve">Column 2, Starters in 2018-19, Non-fundable, Nursing - unclassified (C1), Standard, PGT (UG fee); </v>
      </c>
      <c r="Q47" t="str">
        <f t="shared" si="9"/>
        <v xml:space="preserve">Column 3, Starters in 2016-17, OfS-fundable, Nursing - unclassified (C1), Standard, PGT (UG fee); </v>
      </c>
      <c r="R47" t="str">
        <f t="shared" si="9"/>
        <v xml:space="preserve">Column 3, Starters in 2016-17, Non-fundable, Nursing - unclassified (C1), Standard, PGT (UG fee); </v>
      </c>
      <c r="S47" t="str">
        <f t="shared" si="9"/>
        <v xml:space="preserve">Column 3, Starters in 2017-18, OfS-fundable, Nursing - unclassified (C1), Standard, PGT (UG fee); </v>
      </c>
      <c r="T47" t="str">
        <f t="shared" si="9"/>
        <v xml:space="preserve">Column 3, Starters in 2017-18, Non-fundable, Nursing - unclassified (C1), Standard, PGT (UG fee); </v>
      </c>
      <c r="U47" t="str">
        <f t="shared" si="8"/>
        <v xml:space="preserve">Column 3, Starters in 2018-19, OfS-fundable, Nursing - unclassified (C1), Standard, PGT (UG fee); </v>
      </c>
      <c r="V47" t="str">
        <f t="shared" si="8"/>
        <v xml:space="preserve">Column 3, Starters in 2018-19, Non-fundable, Nursing - unclassified (C1), Standard, PGT (UG fee); </v>
      </c>
      <c r="W47" t="str">
        <f t="shared" si="8"/>
        <v xml:space="preserve">Column 4, Starters in 2016-17, OfS-fundable, Nursing - unclassified (C1), Standard, PGT (UG fee); </v>
      </c>
      <c r="X47" t="str">
        <f t="shared" si="8"/>
        <v xml:space="preserve">Column 4, Starters in 2016-17, Non-fundable, Nursing - unclassified (C1), Standard, PGT (UG fee); </v>
      </c>
      <c r="Y47" t="str">
        <f t="shared" si="8"/>
        <v xml:space="preserve">Column 4, Starters in 2017-18, OfS-fundable, Nursing - unclassified (C1), Standard, PGT (UG fee); </v>
      </c>
      <c r="Z47" t="str">
        <f t="shared" si="8"/>
        <v xml:space="preserve">Column 4, Starters in 2017-18, Non-fundable, Nursing - unclassified (C1), Standard, PGT (UG fee); </v>
      </c>
      <c r="AA47" t="str">
        <f t="shared" si="8"/>
        <v xml:space="preserve">Column 4, Starters in 2018-19, OfS-fundable, Nursing - unclassified (C1), Standard, PGT (UG fee); </v>
      </c>
      <c r="AB47" t="str">
        <f t="shared" si="11"/>
        <v xml:space="preserve">Column 4, Starters in 2018-19, Non-fundable, Nursing - unclassified (C1), Standard, PGT (UG fee); </v>
      </c>
      <c r="AC47" t="str">
        <f t="shared" si="11"/>
        <v xml:space="preserve">Column 4a, Starters in 2016-17, OfS-fundable, Nursing - unclassified (C1), Standard, PGT (UG fee); </v>
      </c>
      <c r="AD47" t="str">
        <f t="shared" si="11"/>
        <v xml:space="preserve">Column 4a, Starters in 2016-17, Non-fundable, Nursing - unclassified (C1), Standard, PGT (UG fee); </v>
      </c>
      <c r="AE47" t="str">
        <f t="shared" si="11"/>
        <v xml:space="preserve">Column 4a, Starters in 2017-18, OfS-fundable, Nursing - unclassified (C1), Standard, PGT (UG fee); </v>
      </c>
      <c r="AF47" t="str">
        <f t="shared" si="11"/>
        <v xml:space="preserve">Column 4a, Starters in 2017-18, Non-fundable, Nursing - unclassified (C1), Standard, PGT (UG fee); </v>
      </c>
      <c r="AG47" t="str">
        <f t="shared" si="11"/>
        <v xml:space="preserve">Column 4a, Starters in 2018-19, OfS-fundable, Nursing - unclassified (C1), Standard, PGT (UG fee); </v>
      </c>
      <c r="AH47" t="str">
        <f t="shared" si="11"/>
        <v xml:space="preserve">Column 4a, Starters in 2018-19, Non-fundable, Nursing - unclassified (C1), Standard, PGT (UG fee); </v>
      </c>
      <c r="AR47" s="844" t="str">
        <f>IF(AND($AR$3=1,'7a Health full-time'!P47&gt;0),Q47,"")</f>
        <v/>
      </c>
      <c r="AS47" s="843" t="str">
        <f>IF(AND($AR$3=1,'7a Health full-time'!Q47&gt;0),R47,"")</f>
        <v/>
      </c>
      <c r="AT47" s="843" t="str">
        <f>IF(AND($AR$3=1,'7a Health full-time'!R47&gt;0),S47,"")</f>
        <v/>
      </c>
      <c r="AU47" s="843" t="str">
        <f>IF(AND($AR$3=1,'7a Health full-time'!S47&gt;0),T47,"")</f>
        <v/>
      </c>
      <c r="AV47" s="843" t="str">
        <f>IF(AND($AR$3=1,'7a Health full-time'!T47&gt;0),U47,"")</f>
        <v/>
      </c>
      <c r="AW47" s="845" t="str">
        <f>IF(AND($AR$3=1,'7a Health full-time'!U47&gt;0),V47,"")</f>
        <v/>
      </c>
      <c r="AY47" s="844" t="str">
        <f>IF(AND($AY$3=1,'7a Health full-time'!D47&lt;0),E47,"")</f>
        <v/>
      </c>
      <c r="AZ47" s="843" t="str">
        <f>IF(AND($AY$3=1,'7a Health full-time'!E47&lt;0),F47,"")</f>
        <v/>
      </c>
      <c r="BA47" s="843" t="str">
        <f>IF(AND($AY$3=1,'7a Health full-time'!F47&lt;0),G47,"")</f>
        <v/>
      </c>
      <c r="BB47" s="843" t="str">
        <f>IF(AND($AY$3=1,'7a Health full-time'!G47&lt;0),H47,"")</f>
        <v/>
      </c>
      <c r="BC47" s="843" t="str">
        <f>IF(AND($AY$3=1,'7a Health full-time'!H47&lt;0),I47,"")</f>
        <v/>
      </c>
      <c r="BD47" s="845" t="str">
        <f>IF(AND($AY$3=1,'7a Health full-time'!I47&lt;0),J47,"")</f>
        <v/>
      </c>
      <c r="BE47" s="844" t="str">
        <f>IF(AND($AY$3=1,'7a Health full-time'!J47&lt;0),K47,"")</f>
        <v/>
      </c>
      <c r="BF47" s="843" t="str">
        <f>IF(AND($AY$3=1,'7a Health full-time'!K47&lt;0),L47,"")</f>
        <v/>
      </c>
      <c r="BG47" s="843" t="str">
        <f>IF(AND($AY$3=1,'7a Health full-time'!L47&lt;0),M47,"")</f>
        <v/>
      </c>
      <c r="BH47" s="843" t="str">
        <f>IF(AND($AY$3=1,'7a Health full-time'!M47&lt;0),N47,"")</f>
        <v/>
      </c>
      <c r="BI47" s="843" t="str">
        <f>IF(AND($AY$3=1,'7a Health full-time'!N47&lt;0),O47,"")</f>
        <v/>
      </c>
      <c r="BJ47" s="845" t="str">
        <f>IF(AND($AY$3=1,'7a Health full-time'!O47&lt;0),P47,"")</f>
        <v/>
      </c>
      <c r="BK47" s="844" t="str">
        <f>IF(AND($AY$3=1,'7a Health full-time'!V47&lt;0),W47,"")</f>
        <v/>
      </c>
      <c r="BL47" s="843" t="str">
        <f>IF(AND($AY$3=1,'7a Health full-time'!W47&lt;0),X47,"")</f>
        <v/>
      </c>
      <c r="BM47" s="843" t="str">
        <f>IF(AND($AY$3=1,'7a Health full-time'!X47&lt;0),Y47,"")</f>
        <v/>
      </c>
      <c r="BN47" s="843" t="str">
        <f>IF(AND($AY$3=1,'7a Health full-time'!Y47&lt;0),Z47,"")</f>
        <v/>
      </c>
      <c r="BO47" s="843" t="str">
        <f>IF(AND($AY$3=1,'7a Health full-time'!Z47&lt;0),AA47,"")</f>
        <v/>
      </c>
      <c r="BP47" s="845" t="str">
        <f>IF(AND($AY$3=1,'7a Health full-time'!AA47&lt;0),AB47,"")</f>
        <v/>
      </c>
      <c r="BQ47" s="916"/>
      <c r="BR47" s="917"/>
      <c r="BS47" s="917"/>
      <c r="BT47" s="917"/>
      <c r="BU47" s="917"/>
      <c r="BV47" s="918"/>
      <c r="BX47" s="844" t="str">
        <f>IF(AND($BX$3=1,TRUNC('7a Health full-time'!D47)&lt;&gt;'7a Health full-time'!D47),E47,"")</f>
        <v/>
      </c>
      <c r="BY47" s="843" t="str">
        <f>IF(AND($BX$3=1,TRUNC('7a Health full-time'!E47)&lt;&gt;'7a Health full-time'!E47),F47,"")</f>
        <v/>
      </c>
      <c r="BZ47" s="843" t="str">
        <f>IF(AND($BX$3=1,TRUNC('7a Health full-time'!F47)&lt;&gt;'7a Health full-time'!F47),G47,"")</f>
        <v/>
      </c>
      <c r="CA47" s="843" t="str">
        <f>IF(AND($BX$3=1,TRUNC('7a Health full-time'!G47)&lt;&gt;'7a Health full-time'!G47),H47,"")</f>
        <v/>
      </c>
      <c r="CB47" s="843" t="str">
        <f>IF(AND($BX$3=1,TRUNC('7a Health full-time'!H47)&lt;&gt;'7a Health full-time'!H47),I47,"")</f>
        <v/>
      </c>
      <c r="CC47" s="845" t="str">
        <f>IF(AND($BX$3=1,TRUNC('7a Health full-time'!I47)&lt;&gt;'7a Health full-time'!I47),J47,"")</f>
        <v/>
      </c>
      <c r="CD47" s="844" t="str">
        <f>IF(AND($BX$3=1,TRUNC('7a Health full-time'!J47)&lt;&gt;'7a Health full-time'!J47),K47,"")</f>
        <v/>
      </c>
      <c r="CE47" s="843" t="str">
        <f>IF(AND($BX$3=1,TRUNC('7a Health full-time'!K47)&lt;&gt;'7a Health full-time'!K47),L47,"")</f>
        <v/>
      </c>
      <c r="CF47" s="843" t="str">
        <f>IF(AND($BX$3=1,TRUNC('7a Health full-time'!L47)&lt;&gt;'7a Health full-time'!L47),M47,"")</f>
        <v/>
      </c>
      <c r="CG47" s="843" t="str">
        <f>IF(AND($BX$3=1,TRUNC('7a Health full-time'!M47)&lt;&gt;'7a Health full-time'!M47),N47,"")</f>
        <v/>
      </c>
      <c r="CH47" s="843" t="str">
        <f>IF(AND($BX$3=1,TRUNC('7a Health full-time'!N47)&lt;&gt;'7a Health full-time'!N47),O47,"")</f>
        <v/>
      </c>
      <c r="CI47" s="845" t="str">
        <f>IF(AND($BX$3=1,TRUNC('7a Health full-time'!O47)&lt;&gt;'7a Health full-time'!O47),P47,"")</f>
        <v/>
      </c>
      <c r="CJ47" s="844" t="str">
        <f>IF(AND($BX$3=1,TRUNC('7a Health full-time'!P47)&lt;&gt;'7a Health full-time'!P47),Q47,"")</f>
        <v/>
      </c>
      <c r="CK47" s="843" t="str">
        <f>IF(AND($BX$3=1,TRUNC('7a Health full-time'!Q47)&lt;&gt;'7a Health full-time'!Q47),R47,"")</f>
        <v/>
      </c>
      <c r="CL47" s="843" t="str">
        <f>IF(AND($BX$3=1,TRUNC('7a Health full-time'!R47)&lt;&gt;'7a Health full-time'!R47),S47,"")</f>
        <v/>
      </c>
      <c r="CM47" s="843" t="str">
        <f>IF(AND($BX$3=1,TRUNC('7a Health full-time'!S47)&lt;&gt;'7a Health full-time'!S47),T47,"")</f>
        <v/>
      </c>
      <c r="CN47" s="843" t="str">
        <f>IF(AND($BX$3=1,TRUNC('7a Health full-time'!T47)&lt;&gt;'7a Health full-time'!T47),U47,"")</f>
        <v/>
      </c>
      <c r="CO47" s="845" t="str">
        <f>IF(AND($BX$3=1,TRUNC('7a Health full-time'!U47)&lt;&gt;'7a Health full-time'!U47),V47,"")</f>
        <v/>
      </c>
      <c r="DV47" s="844" t="str">
        <f>IF(AND($DV$3=1,ROUND('7a Health full-time'!AB47,2)&lt;&gt;'7a Health full-time'!AB47),AC47,"")</f>
        <v/>
      </c>
      <c r="DW47" s="843" t="str">
        <f>IF(AND($DV$3=1,ROUND('7a Health full-time'!AC47,2)&lt;&gt;'7a Health full-time'!AC47),AD47,"")</f>
        <v/>
      </c>
      <c r="DX47" s="843" t="str">
        <f>IF(AND($DV$3=1,ROUND('7a Health full-time'!AD47,2)&lt;&gt;'7a Health full-time'!AD47),AE47,"")</f>
        <v/>
      </c>
      <c r="DY47" s="843" t="str">
        <f>IF(AND($DV$3=1,ROUND('7a Health full-time'!AE47,2)&lt;&gt;'7a Health full-time'!AE47),AF47,"")</f>
        <v/>
      </c>
      <c r="DZ47" s="843" t="str">
        <f>IF(AND($DV$3=1,ROUND('7a Health full-time'!AF47,2)&lt;&gt;'7a Health full-time'!AF47),AG47,"")</f>
        <v/>
      </c>
      <c r="EA47" s="845" t="str">
        <f>IF(AND($DV$3=1,ROUND('7a Health full-time'!AG47,2)&lt;&gt;'7a Health full-time'!AG47),AH47,"")</f>
        <v/>
      </c>
      <c r="EC47" s="844" t="str">
        <f>IF(AND($EC$3=1,'7a Health full-time'!AB47&gt;'7a Health full-time'!V47),AC47,"")</f>
        <v/>
      </c>
      <c r="ED47" s="843" t="str">
        <f>IF(AND($EC$3=1,'7a Health full-time'!AC47&gt;'7a Health full-time'!W47),AD47,"")</f>
        <v/>
      </c>
      <c r="EE47" s="843" t="str">
        <f>IF(AND($EC$3=1,'7a Health full-time'!AD47&gt;'7a Health full-time'!X47),AE47,"")</f>
        <v/>
      </c>
      <c r="EF47" s="843" t="str">
        <f>IF(AND($EC$3=1,'7a Health full-time'!AE47&gt;'7a Health full-time'!Y47),AF47,"")</f>
        <v/>
      </c>
      <c r="EG47" s="843" t="str">
        <f>IF(AND($EC$3=1,'7a Health full-time'!AF47&gt;'7a Health full-time'!Z47),AG47,"")</f>
        <v/>
      </c>
      <c r="EH47" s="845" t="str">
        <f>IF(AND($EC$3=1,'7a Health full-time'!AG47&gt;'7a Health full-time'!AA47),AH47,"")</f>
        <v/>
      </c>
      <c r="EJ47" s="844" t="str">
        <f>IF(AND($EJ$3=1,'7a Health full-time'!V47&lt;&gt;0),IF(('7a Health full-time'!AB47/'7a Health full-time'!V47)&lt;0.03,AC47,""),"")</f>
        <v/>
      </c>
      <c r="EK47" s="843" t="str">
        <f>IF(AND($EJ$3=1,'7a Health full-time'!W47&lt;&gt;0),IF(('7a Health full-time'!AC47/'7a Health full-time'!W47)&lt;0.03,AD47,""),"")</f>
        <v/>
      </c>
      <c r="EL47" s="843" t="str">
        <f>IF(AND($EJ$3=1,'7a Health full-time'!X47&lt;&gt;0),IF(('7a Health full-time'!AD47/'7a Health full-time'!X47)&lt;0.03,AE47,""),"")</f>
        <v/>
      </c>
      <c r="EM47" s="843" t="str">
        <f>IF(AND($EJ$3=1,'7a Health full-time'!Y47&lt;&gt;0),IF(('7a Health full-time'!AE47/'7a Health full-time'!Y47)&lt;0.03,AF47,""),"")</f>
        <v/>
      </c>
      <c r="EN47" s="843" t="str">
        <f>IF(AND($EJ$3=1,'7a Health full-time'!Z47&lt;&gt;0),IF(('7a Health full-time'!AF47/'7a Health full-time'!Z47)&lt;0.03,AG47,""),"")</f>
        <v/>
      </c>
      <c r="EO47" s="845" t="str">
        <f>IF(AND($EJ$3=1,'7a Health full-time'!AA47&lt;&gt;0),IF(('7a Health full-time'!AG47/'7a Health full-time'!AA47)&lt;0.03,AH47,""),"")</f>
        <v/>
      </c>
      <c r="EQ47" s="844" t="str">
        <f>IF(AND($EQ$3=1,'7a Health full-time'!P47=0,SUM('7a Health full-time'!D47,'7a Health full-time'!J47)&gt;$ET$13),Q47,"")</f>
        <v/>
      </c>
      <c r="ER47" s="843" t="str">
        <f>IF(AND($EQ$3=1,'7a Health full-time'!Q47=0,SUM('7a Health full-time'!E47,'7a Health full-time'!K47)&gt;$ET$13),R47,"")</f>
        <v/>
      </c>
      <c r="ES47" s="843" t="str">
        <f>IF(AND($EQ$3=1,'7a Health full-time'!R47=0,SUM('7a Health full-time'!F47,'7a Health full-time'!L47)&gt;$ET$13),S47,"")</f>
        <v/>
      </c>
      <c r="ET47" s="843" t="str">
        <f>IF(AND($EQ$3=1,'7a Health full-time'!S47=0,SUM('7a Health full-time'!G47,'7a Health full-time'!M47)&gt;$ET$13),T47,"")</f>
        <v/>
      </c>
      <c r="EU47" s="843" t="str">
        <f>IF(AND($EQ$3=1,'7a Health full-time'!T47=0,SUM('7a Health full-time'!H47,'7a Health full-time'!N47)&gt;$ET$13),U47,"")</f>
        <v/>
      </c>
      <c r="EV47" s="845" t="str">
        <f>IF(AND($EQ$3=1,'7a Health full-time'!U47=0,SUM('7a Health full-time'!I47,'7a Health full-time'!O47)&gt;$ET$13),V47,"")</f>
        <v/>
      </c>
      <c r="EX47" s="844" t="str">
        <f>IF(AND($EX$3=1,SUM('7a Health full-time'!D47,'7a Health full-time'!J47)&gt;0,ABS('7a Health full-time'!P47)=SUM('7a Health full-time'!D47,'7a Health full-time'!J47)),Q47,"")</f>
        <v/>
      </c>
      <c r="EY47" s="843" t="str">
        <f>IF(AND($EX$3=1,SUM('7a Health full-time'!E47,'7a Health full-time'!K47)&gt;0,ABS('7a Health full-time'!Q47)=SUM('7a Health full-time'!E47,'7a Health full-time'!K47)),R47,"")</f>
        <v/>
      </c>
      <c r="EZ47" s="843" t="str">
        <f>IF(AND($EX$3=1,SUM('7a Health full-time'!F47,'7a Health full-time'!L47)&gt;0,ABS('7a Health full-time'!R47)=SUM('7a Health full-time'!F47,'7a Health full-time'!L47)),S47,"")</f>
        <v/>
      </c>
      <c r="FA47" s="843" t="str">
        <f>IF(AND($EX$3=1,SUM('7a Health full-time'!G47,'7a Health full-time'!M47)&gt;0,ABS('7a Health full-time'!S47)=SUM('7a Health full-time'!G47,'7a Health full-time'!M47)),T47,"")</f>
        <v/>
      </c>
      <c r="FB47" s="843" t="str">
        <f>IF(AND($EX$3=1,SUM('7a Health full-time'!H47,'7a Health full-time'!N47)&gt;0,ABS('7a Health full-time'!T47)=SUM('7a Health full-time'!H47,'7a Health full-time'!N47)),U47,"")</f>
        <v/>
      </c>
      <c r="FC47" s="845" t="str">
        <f>IF(AND($EX$3=1,SUM('7a Health full-time'!I47,'7a Health full-time'!O47)&gt;0,ABS('7a Health full-time'!U47)=SUM('7a Health full-time'!I47,'7a Health full-time'!O47)),V47,"")</f>
        <v/>
      </c>
      <c r="FE47" s="844" t="str">
        <f>IF(AND($FE$3=1,'7a Health full-time'!D47&gt;0),E47,"")</f>
        <v/>
      </c>
      <c r="FF47" s="843" t="str">
        <f>IF(AND($FE$3=1,'7a Health full-time'!E47&gt;0),F47,"")</f>
        <v/>
      </c>
      <c r="FG47" s="843" t="str">
        <f>IF(AND($FE$3=1,'7a Health full-time'!F47&gt;0),G47,"")</f>
        <v/>
      </c>
      <c r="FH47" s="843" t="str">
        <f>IF(AND($FE$3=1,'7a Health full-time'!G47&gt;0),H47,"")</f>
        <v/>
      </c>
      <c r="FI47" s="843" t="str">
        <f>IF(AND($FE$3=1,'7a Health full-time'!H47&gt;0),I47,"")</f>
        <v/>
      </c>
      <c r="FJ47" s="845" t="str">
        <f>IF(AND($FE$3=1,'7a Health full-time'!I47&gt;0),J47,"")</f>
        <v/>
      </c>
      <c r="FK47" s="844" t="str">
        <f>IF(AND($FE$3=1,'7a Health full-time'!J47&gt;0),K47,"")</f>
        <v/>
      </c>
      <c r="FL47" s="843" t="str">
        <f>IF(AND($FE$3=1,'7a Health full-time'!K47&gt;0),L47,"")</f>
        <v/>
      </c>
      <c r="FM47" s="843" t="str">
        <f>IF(AND($FE$3=1,'7a Health full-time'!L47&gt;0),M47,"")</f>
        <v/>
      </c>
      <c r="FN47" s="843" t="str">
        <f>IF(AND($FE$3=1,'7a Health full-time'!M47&gt;0),N47,"")</f>
        <v/>
      </c>
      <c r="FO47" s="843" t="str">
        <f>IF(AND($FE$3=1,'7a Health full-time'!N47&gt;0),O47,"")</f>
        <v/>
      </c>
      <c r="FP47" s="845" t="str">
        <f>IF(AND($FE$3=1,'7a Health full-time'!O47&gt;0),P47,"")</f>
        <v/>
      </c>
      <c r="FR47" s="844" t="str">
        <f>IF(AND($FR$3=1,'7a Health full-time'!V47&lt;&gt;0),IF(('7a Health full-time'!AB47/'7a Health full-time'!V47)&lt;0.25,AC47,""),"")</f>
        <v/>
      </c>
      <c r="FS47" s="843" t="str">
        <f>IF(AND($FR$3=1,'7a Health full-time'!W47&lt;&gt;0),IF(('7a Health full-time'!AC47/'7a Health full-time'!W47)&lt;0.25,AD47,""),"")</f>
        <v/>
      </c>
      <c r="FT47" s="843" t="str">
        <f>IF(AND($FR$3=1,'7a Health full-time'!X47&lt;&gt;0),IF(('7a Health full-time'!AD47/'7a Health full-time'!X47)&lt;0.25,AE47,""),"")</f>
        <v/>
      </c>
      <c r="FU47" s="843" t="str">
        <f>IF(AND($FR$3=1,'7a Health full-time'!Y47&lt;&gt;0),IF(('7a Health full-time'!AE47/'7a Health full-time'!Y47)&lt;0.25,AF47,""),"")</f>
        <v/>
      </c>
      <c r="FV47" s="843" t="str">
        <f>IF(AND($FR$3=1,'7a Health full-time'!Z47&lt;&gt;0),IF(('7a Health full-time'!AF47/'7a Health full-time'!Z47)&lt;0.25,AG47,""),"")</f>
        <v/>
      </c>
      <c r="FW47" s="845" t="str">
        <f>IF(AND($FR$3=1,'7a Health full-time'!AA47&lt;&gt;0),IF(('7a Health full-time'!AG47/'7a Health full-time'!AA47)&lt;0.25,AH47,""),"")</f>
        <v/>
      </c>
      <c r="FY47" s="843"/>
      <c r="FZ47" s="843"/>
      <c r="GA47" s="843"/>
      <c r="GB47" s="843"/>
      <c r="GC47" s="843"/>
      <c r="GD47" s="843"/>
      <c r="GE47" s="843"/>
      <c r="GF47" s="843"/>
      <c r="GG47" s="843"/>
      <c r="GH47" s="843"/>
      <c r="GI47" s="843"/>
      <c r="GJ47" s="843"/>
      <c r="GL47" s="60"/>
      <c r="GM47" s="60" t="s">
        <v>13</v>
      </c>
      <c r="GN47" s="60" t="s">
        <v>314</v>
      </c>
      <c r="GO47" s="49" t="str">
        <f>$CS$97</f>
        <v/>
      </c>
      <c r="GP47" s="41" t="str">
        <f>$CT$97</f>
        <v/>
      </c>
      <c r="GQ47" s="40" t="str">
        <f>$CS$97</f>
        <v/>
      </c>
      <c r="GR47" s="41" t="str">
        <f>$CT$97</f>
        <v/>
      </c>
      <c r="GS47" s="40" t="str">
        <f>$CS$97</f>
        <v/>
      </c>
      <c r="GT47" s="873" t="str">
        <f>$CT$97</f>
        <v/>
      </c>
      <c r="GU47" s="49" t="str">
        <f>$CY$97</f>
        <v/>
      </c>
      <c r="GV47" s="41" t="str">
        <f>$CZ$97</f>
        <v/>
      </c>
      <c r="GW47" s="40" t="str">
        <f>$CY$97</f>
        <v/>
      </c>
      <c r="GX47" s="41" t="str">
        <f>$CZ$97</f>
        <v/>
      </c>
      <c r="GY47" s="40" t="str">
        <f>$CY$97</f>
        <v/>
      </c>
      <c r="GZ47" s="873" t="str">
        <f>$CZ$97</f>
        <v/>
      </c>
      <c r="HA47" s="49" t="str">
        <f>$DE$97</f>
        <v/>
      </c>
      <c r="HB47" s="41" t="str">
        <f>$DF$97</f>
        <v/>
      </c>
      <c r="HC47" s="40" t="str">
        <f>$DE$97</f>
        <v/>
      </c>
      <c r="HD47" s="41" t="str">
        <f>$DF$97</f>
        <v/>
      </c>
      <c r="HE47" s="40" t="str">
        <f>$DE$97</f>
        <v/>
      </c>
      <c r="HF47" s="873" t="str">
        <f>$DF$97</f>
        <v/>
      </c>
      <c r="HG47" s="49" t="str">
        <f>$DK$97</f>
        <v/>
      </c>
      <c r="HH47" s="41" t="str">
        <f>$DL$97</f>
        <v/>
      </c>
      <c r="HI47" s="40" t="str">
        <f>$DK$97</f>
        <v/>
      </c>
      <c r="HJ47" s="41" t="str">
        <f>$DL$97</f>
        <v/>
      </c>
      <c r="HK47" s="40" t="str">
        <f>$DK$97</f>
        <v/>
      </c>
      <c r="HL47" s="873" t="str">
        <f>$DL$97</f>
        <v/>
      </c>
      <c r="HM47" s="925"/>
      <c r="HN47" s="918"/>
      <c r="HO47" s="916"/>
      <c r="HP47" s="918"/>
      <c r="HQ47" s="916"/>
      <c r="HR47" s="926"/>
    </row>
    <row r="48" spans="1:226" x14ac:dyDescent="0.25">
      <c r="A48" s="18" t="str">
        <f>'7a Health full-time'!A48</f>
        <v>Nursing - unclassified (C1)</v>
      </c>
      <c r="B48" t="s">
        <v>19</v>
      </c>
      <c r="C48" s="18" t="str">
        <f>'7a Health full-time'!C48</f>
        <v>UG</v>
      </c>
      <c r="D48" t="str">
        <f t="shared" si="4"/>
        <v>Nursing - unclassified (C1), Long, UG</v>
      </c>
      <c r="E48" t="str">
        <f t="shared" si="9"/>
        <v xml:space="preserve">Column 1, Starters in 2016-17, OfS-fundable, Nursing - unclassified (C1), Long, UG; </v>
      </c>
      <c r="F48" t="str">
        <f t="shared" si="9"/>
        <v xml:space="preserve">Column 1, Starters in 2016-17, Non-fundable, Nursing - unclassified (C1), Long, UG; </v>
      </c>
      <c r="G48" t="str">
        <f t="shared" si="9"/>
        <v xml:space="preserve">Column 1, Starters in 2017-18, OfS-fundable, Nursing - unclassified (C1), Long, UG; </v>
      </c>
      <c r="H48" t="str">
        <f t="shared" si="9"/>
        <v xml:space="preserve">Column 1, Starters in 2017-18, Non-fundable, Nursing - unclassified (C1), Long, UG; </v>
      </c>
      <c r="I48" t="str">
        <f t="shared" si="9"/>
        <v xml:space="preserve">Column 1, Starters in 2018-19, OfS-fundable, Nursing - unclassified (C1), Long, UG; </v>
      </c>
      <c r="J48" t="str">
        <f t="shared" si="9"/>
        <v xml:space="preserve">Column 1, Starters in 2018-19, Non-fundable, Nursing - unclassified (C1), Long, UG; </v>
      </c>
      <c r="K48" t="str">
        <f t="shared" si="9"/>
        <v xml:space="preserve">Column 2, Starters in 2016-17, OfS-fundable, Nursing - unclassified (C1), Long, UG; </v>
      </c>
      <c r="L48" t="str">
        <f t="shared" si="9"/>
        <v xml:space="preserve">Column 2, Starters in 2016-17, Non-fundable, Nursing - unclassified (C1), Long, UG; </v>
      </c>
      <c r="M48" t="str">
        <f t="shared" si="9"/>
        <v xml:space="preserve">Column 2, Starters in 2017-18, OfS-fundable, Nursing - unclassified (C1), Long, UG; </v>
      </c>
      <c r="N48" t="str">
        <f t="shared" si="9"/>
        <v xml:space="preserve">Column 2, Starters in 2017-18, Non-fundable, Nursing - unclassified (C1), Long, UG; </v>
      </c>
      <c r="O48" t="str">
        <f t="shared" si="9"/>
        <v xml:space="preserve">Column 2, Starters in 2018-19, OfS-fundable, Nursing - unclassified (C1), Long, UG; </v>
      </c>
      <c r="P48" t="str">
        <f t="shared" si="9"/>
        <v xml:space="preserve">Column 2, Starters in 2018-19, Non-fundable, Nursing - unclassified (C1), Long, UG; </v>
      </c>
      <c r="Q48" t="str">
        <f t="shared" si="9"/>
        <v xml:space="preserve">Column 3, Starters in 2016-17, OfS-fundable, Nursing - unclassified (C1), Long, UG; </v>
      </c>
      <c r="R48" t="str">
        <f t="shared" si="9"/>
        <v xml:space="preserve">Column 3, Starters in 2016-17, Non-fundable, Nursing - unclassified (C1), Long, UG; </v>
      </c>
      <c r="S48" t="str">
        <f t="shared" si="9"/>
        <v xml:space="preserve">Column 3, Starters in 2017-18, OfS-fundable, Nursing - unclassified (C1), Long, UG; </v>
      </c>
      <c r="T48" t="str">
        <f t="shared" si="9"/>
        <v xml:space="preserve">Column 3, Starters in 2017-18, Non-fundable, Nursing - unclassified (C1), Long, UG; </v>
      </c>
      <c r="U48" t="str">
        <f t="shared" si="8"/>
        <v xml:space="preserve">Column 3, Starters in 2018-19, OfS-fundable, Nursing - unclassified (C1), Long, UG; </v>
      </c>
      <c r="V48" t="str">
        <f t="shared" si="8"/>
        <v xml:space="preserve">Column 3, Starters in 2018-19, Non-fundable, Nursing - unclassified (C1), Long, UG; </v>
      </c>
      <c r="W48" t="str">
        <f t="shared" si="8"/>
        <v xml:space="preserve">Column 4, Starters in 2016-17, OfS-fundable, Nursing - unclassified (C1), Long, UG; </v>
      </c>
      <c r="X48" t="str">
        <f t="shared" si="8"/>
        <v xml:space="preserve">Column 4, Starters in 2016-17, Non-fundable, Nursing - unclassified (C1), Long, UG; </v>
      </c>
      <c r="Y48" t="str">
        <f t="shared" si="8"/>
        <v xml:space="preserve">Column 4, Starters in 2017-18, OfS-fundable, Nursing - unclassified (C1), Long, UG; </v>
      </c>
      <c r="Z48" t="str">
        <f t="shared" si="8"/>
        <v xml:space="preserve">Column 4, Starters in 2017-18, Non-fundable, Nursing - unclassified (C1), Long, UG; </v>
      </c>
      <c r="AA48" t="str">
        <f t="shared" si="8"/>
        <v xml:space="preserve">Column 4, Starters in 2018-19, OfS-fundable, Nursing - unclassified (C1), Long, UG; </v>
      </c>
      <c r="AB48" t="str">
        <f t="shared" si="11"/>
        <v xml:space="preserve">Column 4, Starters in 2018-19, Non-fundable, Nursing - unclassified (C1), Long, UG; </v>
      </c>
      <c r="AC48" t="str">
        <f t="shared" si="11"/>
        <v xml:space="preserve">Column 4a, Starters in 2016-17, OfS-fundable, Nursing - unclassified (C1), Long, UG; </v>
      </c>
      <c r="AD48" t="str">
        <f t="shared" si="11"/>
        <v xml:space="preserve">Column 4a, Starters in 2016-17, Non-fundable, Nursing - unclassified (C1), Long, UG; </v>
      </c>
      <c r="AE48" t="str">
        <f t="shared" si="11"/>
        <v xml:space="preserve">Column 4a, Starters in 2017-18, OfS-fundable, Nursing - unclassified (C1), Long, UG; </v>
      </c>
      <c r="AF48" t="str">
        <f t="shared" si="11"/>
        <v xml:space="preserve">Column 4a, Starters in 2017-18, Non-fundable, Nursing - unclassified (C1), Long, UG; </v>
      </c>
      <c r="AG48" t="str">
        <f t="shared" si="11"/>
        <v xml:space="preserve">Column 4a, Starters in 2018-19, OfS-fundable, Nursing - unclassified (C1), Long, UG; </v>
      </c>
      <c r="AH48" t="str">
        <f t="shared" si="11"/>
        <v xml:space="preserve">Column 4a, Starters in 2018-19, Non-fundable, Nursing - unclassified (C1), Long, UG; </v>
      </c>
      <c r="AR48" s="844" t="str">
        <f>IF(AND($AR$3=1,'7a Health full-time'!P48&gt;0),Q48,"")</f>
        <v/>
      </c>
      <c r="AS48" s="843" t="str">
        <f>IF(AND($AR$3=1,'7a Health full-time'!Q48&gt;0),R48,"")</f>
        <v/>
      </c>
      <c r="AT48" s="843" t="str">
        <f>IF(AND($AR$3=1,'7a Health full-time'!R48&gt;0),S48,"")</f>
        <v/>
      </c>
      <c r="AU48" s="843" t="str">
        <f>IF(AND($AR$3=1,'7a Health full-time'!S48&gt;0),T48,"")</f>
        <v/>
      </c>
      <c r="AV48" s="843" t="str">
        <f>IF(AND($AR$3=1,'7a Health full-time'!T48&gt;0),U48,"")</f>
        <v/>
      </c>
      <c r="AW48" s="845" t="str">
        <f>IF(AND($AR$3=1,'7a Health full-time'!U48&gt;0),V48,"")</f>
        <v/>
      </c>
      <c r="AY48" s="844" t="str">
        <f>IF(AND($AY$3=1,'7a Health full-time'!D48&lt;0),E48,"")</f>
        <v/>
      </c>
      <c r="AZ48" s="843" t="str">
        <f>IF(AND($AY$3=1,'7a Health full-time'!E48&lt;0),F48,"")</f>
        <v/>
      </c>
      <c r="BA48" s="843" t="str">
        <f>IF(AND($AY$3=1,'7a Health full-time'!F48&lt;0),G48,"")</f>
        <v/>
      </c>
      <c r="BB48" s="843" t="str">
        <f>IF(AND($AY$3=1,'7a Health full-time'!G48&lt;0),H48,"")</f>
        <v/>
      </c>
      <c r="BC48" s="843" t="str">
        <f>IF(AND($AY$3=1,'7a Health full-time'!H48&lt;0),I48,"")</f>
        <v/>
      </c>
      <c r="BD48" s="845" t="str">
        <f>IF(AND($AY$3=1,'7a Health full-time'!I48&lt;0),J48,"")</f>
        <v/>
      </c>
      <c r="BE48" s="844" t="str">
        <f>IF(AND($AY$3=1,'7a Health full-time'!J48&lt;0),K48,"")</f>
        <v/>
      </c>
      <c r="BF48" s="843" t="str">
        <f>IF(AND($AY$3=1,'7a Health full-time'!K48&lt;0),L48,"")</f>
        <v/>
      </c>
      <c r="BG48" s="843" t="str">
        <f>IF(AND($AY$3=1,'7a Health full-time'!L48&lt;0),M48,"")</f>
        <v/>
      </c>
      <c r="BH48" s="843" t="str">
        <f>IF(AND($AY$3=1,'7a Health full-time'!M48&lt;0),N48,"")</f>
        <v/>
      </c>
      <c r="BI48" s="843" t="str">
        <f>IF(AND($AY$3=1,'7a Health full-time'!N48&lt;0),O48,"")</f>
        <v/>
      </c>
      <c r="BJ48" s="845" t="str">
        <f>IF(AND($AY$3=1,'7a Health full-time'!O48&lt;0),P48,"")</f>
        <v/>
      </c>
      <c r="BK48" s="844" t="str">
        <f>IF(AND($AY$3=1,'7a Health full-time'!V48&lt;0),W48,"")</f>
        <v/>
      </c>
      <c r="BL48" s="843" t="str">
        <f>IF(AND($AY$3=1,'7a Health full-time'!W48&lt;0),X48,"")</f>
        <v/>
      </c>
      <c r="BM48" s="843" t="str">
        <f>IF(AND($AY$3=1,'7a Health full-time'!X48&lt;0),Y48,"")</f>
        <v/>
      </c>
      <c r="BN48" s="843" t="str">
        <f>IF(AND($AY$3=1,'7a Health full-time'!Y48&lt;0),Z48,"")</f>
        <v/>
      </c>
      <c r="BO48" s="843" t="str">
        <f>IF(AND($AY$3=1,'7a Health full-time'!Z48&lt;0),AA48,"")</f>
        <v/>
      </c>
      <c r="BP48" s="845" t="str">
        <f>IF(AND($AY$3=1,'7a Health full-time'!AA48&lt;0),AB48,"")</f>
        <v/>
      </c>
      <c r="BQ48" s="916"/>
      <c r="BR48" s="917"/>
      <c r="BS48" s="917"/>
      <c r="BT48" s="917"/>
      <c r="BU48" s="917"/>
      <c r="BV48" s="918"/>
      <c r="BX48" s="844" t="str">
        <f>IF(AND($BX$3=1,TRUNC('7a Health full-time'!D48)&lt;&gt;'7a Health full-time'!D48),E48,"")</f>
        <v/>
      </c>
      <c r="BY48" s="843" t="str">
        <f>IF(AND($BX$3=1,TRUNC('7a Health full-time'!E48)&lt;&gt;'7a Health full-time'!E48),F48,"")</f>
        <v/>
      </c>
      <c r="BZ48" s="843" t="str">
        <f>IF(AND($BX$3=1,TRUNC('7a Health full-time'!F48)&lt;&gt;'7a Health full-time'!F48),G48,"")</f>
        <v/>
      </c>
      <c r="CA48" s="843" t="str">
        <f>IF(AND($BX$3=1,TRUNC('7a Health full-time'!G48)&lt;&gt;'7a Health full-time'!G48),H48,"")</f>
        <v/>
      </c>
      <c r="CB48" s="843" t="str">
        <f>IF(AND($BX$3=1,TRUNC('7a Health full-time'!H48)&lt;&gt;'7a Health full-time'!H48),I48,"")</f>
        <v/>
      </c>
      <c r="CC48" s="845" t="str">
        <f>IF(AND($BX$3=1,TRUNC('7a Health full-time'!I48)&lt;&gt;'7a Health full-time'!I48),J48,"")</f>
        <v/>
      </c>
      <c r="CD48" s="844" t="str">
        <f>IF(AND($BX$3=1,TRUNC('7a Health full-time'!J48)&lt;&gt;'7a Health full-time'!J48),K48,"")</f>
        <v/>
      </c>
      <c r="CE48" s="843" t="str">
        <f>IF(AND($BX$3=1,TRUNC('7a Health full-time'!K48)&lt;&gt;'7a Health full-time'!K48),L48,"")</f>
        <v/>
      </c>
      <c r="CF48" s="843" t="str">
        <f>IF(AND($BX$3=1,TRUNC('7a Health full-time'!L48)&lt;&gt;'7a Health full-time'!L48),M48,"")</f>
        <v/>
      </c>
      <c r="CG48" s="843" t="str">
        <f>IF(AND($BX$3=1,TRUNC('7a Health full-time'!M48)&lt;&gt;'7a Health full-time'!M48),N48,"")</f>
        <v/>
      </c>
      <c r="CH48" s="843" t="str">
        <f>IF(AND($BX$3=1,TRUNC('7a Health full-time'!N48)&lt;&gt;'7a Health full-time'!N48),O48,"")</f>
        <v/>
      </c>
      <c r="CI48" s="845" t="str">
        <f>IF(AND($BX$3=1,TRUNC('7a Health full-time'!O48)&lt;&gt;'7a Health full-time'!O48),P48,"")</f>
        <v/>
      </c>
      <c r="CJ48" s="844" t="str">
        <f>IF(AND($BX$3=1,TRUNC('7a Health full-time'!P48)&lt;&gt;'7a Health full-time'!P48),Q48,"")</f>
        <v/>
      </c>
      <c r="CK48" s="843" t="str">
        <f>IF(AND($BX$3=1,TRUNC('7a Health full-time'!Q48)&lt;&gt;'7a Health full-time'!Q48),R48,"")</f>
        <v/>
      </c>
      <c r="CL48" s="843" t="str">
        <f>IF(AND($BX$3=1,TRUNC('7a Health full-time'!R48)&lt;&gt;'7a Health full-time'!R48),S48,"")</f>
        <v/>
      </c>
      <c r="CM48" s="843" t="str">
        <f>IF(AND($BX$3=1,TRUNC('7a Health full-time'!S48)&lt;&gt;'7a Health full-time'!S48),T48,"")</f>
        <v/>
      </c>
      <c r="CN48" s="843" t="str">
        <f>IF(AND($BX$3=1,TRUNC('7a Health full-time'!T48)&lt;&gt;'7a Health full-time'!T48),U48,"")</f>
        <v/>
      </c>
      <c r="CO48" s="845" t="str">
        <f>IF(AND($BX$3=1,TRUNC('7a Health full-time'!U48)&lt;&gt;'7a Health full-time'!U48),V48,"")</f>
        <v/>
      </c>
      <c r="DV48" s="844" t="str">
        <f>IF(AND($DV$3=1,ROUND('7a Health full-time'!AB48,2)&lt;&gt;'7a Health full-time'!AB48),AC48,"")</f>
        <v/>
      </c>
      <c r="DW48" s="843" t="str">
        <f>IF(AND($DV$3=1,ROUND('7a Health full-time'!AC48,2)&lt;&gt;'7a Health full-time'!AC48),AD48,"")</f>
        <v/>
      </c>
      <c r="DX48" s="843" t="str">
        <f>IF(AND($DV$3=1,ROUND('7a Health full-time'!AD48,2)&lt;&gt;'7a Health full-time'!AD48),AE48,"")</f>
        <v/>
      </c>
      <c r="DY48" s="843" t="str">
        <f>IF(AND($DV$3=1,ROUND('7a Health full-time'!AE48,2)&lt;&gt;'7a Health full-time'!AE48),AF48,"")</f>
        <v/>
      </c>
      <c r="DZ48" s="843" t="str">
        <f>IF(AND($DV$3=1,ROUND('7a Health full-time'!AF48,2)&lt;&gt;'7a Health full-time'!AF48),AG48,"")</f>
        <v/>
      </c>
      <c r="EA48" s="845" t="str">
        <f>IF(AND($DV$3=1,ROUND('7a Health full-time'!AG48,2)&lt;&gt;'7a Health full-time'!AG48),AH48,"")</f>
        <v/>
      </c>
      <c r="EC48" s="844" t="str">
        <f>IF(AND($EC$3=1,'7a Health full-time'!AB48&gt;'7a Health full-time'!V48),AC48,"")</f>
        <v/>
      </c>
      <c r="ED48" s="843" t="str">
        <f>IF(AND($EC$3=1,'7a Health full-time'!AC48&gt;'7a Health full-time'!W48),AD48,"")</f>
        <v/>
      </c>
      <c r="EE48" s="843" t="str">
        <f>IF(AND($EC$3=1,'7a Health full-time'!AD48&gt;'7a Health full-time'!X48),AE48,"")</f>
        <v/>
      </c>
      <c r="EF48" s="843" t="str">
        <f>IF(AND($EC$3=1,'7a Health full-time'!AE48&gt;'7a Health full-time'!Y48),AF48,"")</f>
        <v/>
      </c>
      <c r="EG48" s="843" t="str">
        <f>IF(AND($EC$3=1,'7a Health full-time'!AF48&gt;'7a Health full-time'!Z48),AG48,"")</f>
        <v/>
      </c>
      <c r="EH48" s="845" t="str">
        <f>IF(AND($EC$3=1,'7a Health full-time'!AG48&gt;'7a Health full-time'!AA48),AH48,"")</f>
        <v/>
      </c>
      <c r="EJ48" s="844" t="str">
        <f>IF(AND($EJ$3=1,'7a Health full-time'!V48&lt;&gt;0),IF(('7a Health full-time'!AB48/'7a Health full-time'!V48)&lt;0.03,AC48,""),"")</f>
        <v/>
      </c>
      <c r="EK48" s="843" t="str">
        <f>IF(AND($EJ$3=1,'7a Health full-time'!W48&lt;&gt;0),IF(('7a Health full-time'!AC48/'7a Health full-time'!W48)&lt;0.03,AD48,""),"")</f>
        <v/>
      </c>
      <c r="EL48" s="843" t="str">
        <f>IF(AND($EJ$3=1,'7a Health full-time'!X48&lt;&gt;0),IF(('7a Health full-time'!AD48/'7a Health full-time'!X48)&lt;0.03,AE48,""),"")</f>
        <v/>
      </c>
      <c r="EM48" s="843" t="str">
        <f>IF(AND($EJ$3=1,'7a Health full-time'!Y48&lt;&gt;0),IF(('7a Health full-time'!AE48/'7a Health full-time'!Y48)&lt;0.03,AF48,""),"")</f>
        <v/>
      </c>
      <c r="EN48" s="843" t="str">
        <f>IF(AND($EJ$3=1,'7a Health full-time'!Z48&lt;&gt;0),IF(('7a Health full-time'!AF48/'7a Health full-time'!Z48)&lt;0.03,AG48,""),"")</f>
        <v/>
      </c>
      <c r="EO48" s="845" t="str">
        <f>IF(AND($EJ$3=1,'7a Health full-time'!AA48&lt;&gt;0),IF(('7a Health full-time'!AG48/'7a Health full-time'!AA48)&lt;0.03,AH48,""),"")</f>
        <v/>
      </c>
      <c r="EQ48" s="844" t="str">
        <f>IF(AND($EQ$3=1,'7a Health full-time'!P48=0,SUM('7a Health full-time'!D48,'7a Health full-time'!J48)&gt;$ET$13),Q48,"")</f>
        <v/>
      </c>
      <c r="ER48" s="843" t="str">
        <f>IF(AND($EQ$3=1,'7a Health full-time'!Q48=0,SUM('7a Health full-time'!E48,'7a Health full-time'!K48)&gt;$ET$13),R48,"")</f>
        <v/>
      </c>
      <c r="ES48" s="843" t="str">
        <f>IF(AND($EQ$3=1,'7a Health full-time'!R48=0,SUM('7a Health full-time'!F48,'7a Health full-time'!L48)&gt;$ET$13),S48,"")</f>
        <v/>
      </c>
      <c r="ET48" s="843" t="str">
        <f>IF(AND($EQ$3=1,'7a Health full-time'!S48=0,SUM('7a Health full-time'!G48,'7a Health full-time'!M48)&gt;$ET$13),T48,"")</f>
        <v/>
      </c>
      <c r="EU48" s="843" t="str">
        <f>IF(AND($EQ$3=1,'7a Health full-time'!T48=0,SUM('7a Health full-time'!H48,'7a Health full-time'!N48)&gt;$ET$13),U48,"")</f>
        <v/>
      </c>
      <c r="EV48" s="845" t="str">
        <f>IF(AND($EQ$3=1,'7a Health full-time'!U48=0,SUM('7a Health full-time'!I48,'7a Health full-time'!O48)&gt;$ET$13),V48,"")</f>
        <v/>
      </c>
      <c r="EX48" s="844" t="str">
        <f>IF(AND($EX$3=1,SUM('7a Health full-time'!D48,'7a Health full-time'!J48)&gt;0,ABS('7a Health full-time'!P48)=SUM('7a Health full-time'!D48,'7a Health full-time'!J48)),Q48,"")</f>
        <v/>
      </c>
      <c r="EY48" s="843" t="str">
        <f>IF(AND($EX$3=1,SUM('7a Health full-time'!E48,'7a Health full-time'!K48)&gt;0,ABS('7a Health full-time'!Q48)=SUM('7a Health full-time'!E48,'7a Health full-time'!K48)),R48,"")</f>
        <v/>
      </c>
      <c r="EZ48" s="843" t="str">
        <f>IF(AND($EX$3=1,SUM('7a Health full-time'!F48,'7a Health full-time'!L48)&gt;0,ABS('7a Health full-time'!R48)=SUM('7a Health full-time'!F48,'7a Health full-time'!L48)),S48,"")</f>
        <v/>
      </c>
      <c r="FA48" s="843" t="str">
        <f>IF(AND($EX$3=1,SUM('7a Health full-time'!G48,'7a Health full-time'!M48)&gt;0,ABS('7a Health full-time'!S48)=SUM('7a Health full-time'!G48,'7a Health full-time'!M48)),T48,"")</f>
        <v/>
      </c>
      <c r="FB48" s="843" t="str">
        <f>IF(AND($EX$3=1,SUM('7a Health full-time'!H48,'7a Health full-time'!N48)&gt;0,ABS('7a Health full-time'!T48)=SUM('7a Health full-time'!H48,'7a Health full-time'!N48)),U48,"")</f>
        <v/>
      </c>
      <c r="FC48" s="845" t="str">
        <f>IF(AND($EX$3=1,SUM('7a Health full-time'!I48,'7a Health full-time'!O48)&gt;0,ABS('7a Health full-time'!U48)=SUM('7a Health full-time'!I48,'7a Health full-time'!O48)),V48,"")</f>
        <v/>
      </c>
      <c r="FE48" s="844" t="str">
        <f>IF(AND($FE$3=1,'7a Health full-time'!D48&gt;0),E48,"")</f>
        <v/>
      </c>
      <c r="FF48" s="843" t="str">
        <f>IF(AND($FE$3=1,'7a Health full-time'!E48&gt;0),F48,"")</f>
        <v/>
      </c>
      <c r="FG48" s="843" t="str">
        <f>IF(AND($FE$3=1,'7a Health full-time'!F48&gt;0),G48,"")</f>
        <v/>
      </c>
      <c r="FH48" s="843" t="str">
        <f>IF(AND($FE$3=1,'7a Health full-time'!G48&gt;0),H48,"")</f>
        <v/>
      </c>
      <c r="FI48" s="843" t="str">
        <f>IF(AND($FE$3=1,'7a Health full-time'!H48&gt;0),I48,"")</f>
        <v/>
      </c>
      <c r="FJ48" s="845" t="str">
        <f>IF(AND($FE$3=1,'7a Health full-time'!I48&gt;0),J48,"")</f>
        <v/>
      </c>
      <c r="FK48" s="844" t="str">
        <f>IF(AND($FE$3=1,'7a Health full-time'!J48&gt;0),K48,"")</f>
        <v/>
      </c>
      <c r="FL48" s="843" t="str">
        <f>IF(AND($FE$3=1,'7a Health full-time'!K48&gt;0),L48,"")</f>
        <v/>
      </c>
      <c r="FM48" s="843" t="str">
        <f>IF(AND($FE$3=1,'7a Health full-time'!L48&gt;0),M48,"")</f>
        <v/>
      </c>
      <c r="FN48" s="843" t="str">
        <f>IF(AND($FE$3=1,'7a Health full-time'!M48&gt;0),N48,"")</f>
        <v/>
      </c>
      <c r="FO48" s="843" t="str">
        <f>IF(AND($FE$3=1,'7a Health full-time'!N48&gt;0),O48,"")</f>
        <v/>
      </c>
      <c r="FP48" s="845" t="str">
        <f>IF(AND($FE$3=1,'7a Health full-time'!O48&gt;0),P48,"")</f>
        <v/>
      </c>
      <c r="FR48" s="844" t="str">
        <f>IF(AND($FR$3=1,'7a Health full-time'!V48&lt;&gt;0),IF(('7a Health full-time'!AB48/'7a Health full-time'!V48)&lt;0.25,AC48,""),"")</f>
        <v/>
      </c>
      <c r="FS48" s="843" t="str">
        <f>IF(AND($FR$3=1,'7a Health full-time'!W48&lt;&gt;0),IF(('7a Health full-time'!AC48/'7a Health full-time'!W48)&lt;0.25,AD48,""),"")</f>
        <v/>
      </c>
      <c r="FT48" s="843" t="str">
        <f>IF(AND($FR$3=1,'7a Health full-time'!X48&lt;&gt;0),IF(('7a Health full-time'!AD48/'7a Health full-time'!X48)&lt;0.25,AE48,""),"")</f>
        <v/>
      </c>
      <c r="FU48" s="843" t="str">
        <f>IF(AND($FR$3=1,'7a Health full-time'!Y48&lt;&gt;0),IF(('7a Health full-time'!AE48/'7a Health full-time'!Y48)&lt;0.25,AF48,""),"")</f>
        <v/>
      </c>
      <c r="FV48" s="843" t="str">
        <f>IF(AND($FR$3=1,'7a Health full-time'!Z48&lt;&gt;0),IF(('7a Health full-time'!AF48/'7a Health full-time'!Z48)&lt;0.25,AG48,""),"")</f>
        <v/>
      </c>
      <c r="FW48" s="845" t="str">
        <f>IF(AND($FR$3=1,'7a Health full-time'!AA48&lt;&gt;0),IF(('7a Health full-time'!AG48/'7a Health full-time'!AA48)&lt;0.25,AH48,""),"")</f>
        <v/>
      </c>
      <c r="FY48" s="840" t="str">
        <f>IF(AND($FY$3=1,'7a Health full-time'!D48&gt;0),E48,"")</f>
        <v/>
      </c>
      <c r="FZ48" s="841" t="str">
        <f>IF(AND($FY$3=1,'7a Health full-time'!E48&gt;0),F48,"")</f>
        <v/>
      </c>
      <c r="GA48" s="841" t="str">
        <f>IF(AND($FY$3=1,'7a Health full-time'!F48&gt;0),G48,"")</f>
        <v/>
      </c>
      <c r="GB48" s="841" t="str">
        <f>IF(AND($FY$3=1,'7a Health full-time'!G48&gt;0),H48,"")</f>
        <v/>
      </c>
      <c r="GC48" s="841" t="str">
        <f>IF(AND($FY$3=1,'7a Health full-time'!H48&gt;0),I48,"")</f>
        <v/>
      </c>
      <c r="GD48" s="842" t="str">
        <f>IF(AND($FY$3=1,'7a Health full-time'!I48&gt;0),J48,"")</f>
        <v/>
      </c>
      <c r="GE48" s="841" t="str">
        <f>IF(AND($FY$3=1,'7a Health full-time'!J48&gt;0),K48,"")</f>
        <v/>
      </c>
      <c r="GF48" s="841" t="str">
        <f>IF(AND($FY$3=1,'7a Health full-time'!K48&gt;0),L48,"")</f>
        <v/>
      </c>
      <c r="GG48" s="841" t="str">
        <f>IF(AND($FY$3=1,'7a Health full-time'!L48&gt;0),M48,"")</f>
        <v/>
      </c>
      <c r="GH48" s="841" t="str">
        <f>IF(AND($FY$3=1,'7a Health full-time'!M48&gt;0),N48,"")</f>
        <v/>
      </c>
      <c r="GI48" s="841" t="str">
        <f>IF(AND($FY$3=1,'7a Health full-time'!N48&gt;0),O48,"")</f>
        <v/>
      </c>
      <c r="GJ48" s="842" t="str">
        <f>IF(AND($FY$3=1,'7a Health full-time'!O48&gt;0),P48,"")</f>
        <v/>
      </c>
      <c r="GL48" s="60"/>
      <c r="GM48" s="61" t="s">
        <v>19</v>
      </c>
      <c r="GN48" s="60" t="s">
        <v>116</v>
      </c>
      <c r="GO48" s="49" t="str">
        <f>$CS$98</f>
        <v/>
      </c>
      <c r="GP48" s="41" t="str">
        <f>$CT$98</f>
        <v/>
      </c>
      <c r="GQ48" s="40" t="str">
        <f>$CS$98</f>
        <v/>
      </c>
      <c r="GR48" s="41" t="str">
        <f>$CT$98</f>
        <v/>
      </c>
      <c r="GS48" s="40" t="str">
        <f>$CS$98</f>
        <v/>
      </c>
      <c r="GT48" s="873" t="str">
        <f>$CT$98</f>
        <v/>
      </c>
      <c r="GU48" s="49" t="str">
        <f>$CY$98</f>
        <v/>
      </c>
      <c r="GV48" s="41" t="str">
        <f>$CZ$98</f>
        <v/>
      </c>
      <c r="GW48" s="40" t="str">
        <f>$CY$98</f>
        <v/>
      </c>
      <c r="GX48" s="41" t="str">
        <f>$CZ$98</f>
        <v/>
      </c>
      <c r="GY48" s="40" t="str">
        <f>$CY$98</f>
        <v/>
      </c>
      <c r="GZ48" s="873" t="str">
        <f>$CZ$98</f>
        <v/>
      </c>
      <c r="HA48" s="49" t="str">
        <f>$DE$98</f>
        <v/>
      </c>
      <c r="HB48" s="41" t="str">
        <f>$DF$98</f>
        <v/>
      </c>
      <c r="HC48" s="40" t="str">
        <f>$DE$98</f>
        <v/>
      </c>
      <c r="HD48" s="41" t="str">
        <f>$DF$98</f>
        <v/>
      </c>
      <c r="HE48" s="40" t="str">
        <f>$DE$98</f>
        <v/>
      </c>
      <c r="HF48" s="873" t="str">
        <f>$DF$98</f>
        <v/>
      </c>
      <c r="HG48" s="49" t="str">
        <f>$DK$98</f>
        <v/>
      </c>
      <c r="HH48" s="41" t="str">
        <f>$DL$98</f>
        <v/>
      </c>
      <c r="HI48" s="40" t="str">
        <f>$DK$98</f>
        <v/>
      </c>
      <c r="HJ48" s="41" t="str">
        <f>$DL$98</f>
        <v/>
      </c>
      <c r="HK48" s="40" t="str">
        <f>$DK$98</f>
        <v/>
      </c>
      <c r="HL48" s="873" t="str">
        <f>$DL$98</f>
        <v/>
      </c>
      <c r="HM48" s="925"/>
      <c r="HN48" s="918"/>
      <c r="HO48" s="916"/>
      <c r="HP48" s="918"/>
      <c r="HQ48" s="916"/>
      <c r="HR48" s="926"/>
    </row>
    <row r="49" spans="1:226" ht="15.75" thickBot="1" x14ac:dyDescent="0.3">
      <c r="A49" s="18" t="str">
        <f>'7a Health full-time'!A49</f>
        <v>Nursing - unclassified (C1)</v>
      </c>
      <c r="B49" t="s">
        <v>19</v>
      </c>
      <c r="C49" s="18" t="str">
        <f>'7a Health full-time'!C49</f>
        <v>PGT (UG fee)</v>
      </c>
      <c r="D49" t="str">
        <f t="shared" si="4"/>
        <v>Nursing - unclassified (C1), Long, PGT (UG fee)</v>
      </c>
      <c r="E49" t="str">
        <f t="shared" si="9"/>
        <v xml:space="preserve">Column 1, Starters in 2016-17, OfS-fundable, Nursing - unclassified (C1), Long, PGT (UG fee); </v>
      </c>
      <c r="F49" t="str">
        <f t="shared" si="9"/>
        <v xml:space="preserve">Column 1, Starters in 2016-17, Non-fundable, Nursing - unclassified (C1), Long, PGT (UG fee); </v>
      </c>
      <c r="G49" t="str">
        <f t="shared" si="9"/>
        <v xml:space="preserve">Column 1, Starters in 2017-18, OfS-fundable, Nursing - unclassified (C1), Long, PGT (UG fee); </v>
      </c>
      <c r="H49" t="str">
        <f t="shared" si="9"/>
        <v xml:space="preserve">Column 1, Starters in 2017-18, Non-fundable, Nursing - unclassified (C1), Long, PGT (UG fee); </v>
      </c>
      <c r="I49" t="str">
        <f t="shared" si="9"/>
        <v xml:space="preserve">Column 1, Starters in 2018-19, OfS-fundable, Nursing - unclassified (C1), Long, PGT (UG fee); </v>
      </c>
      <c r="J49" t="str">
        <f t="shared" si="9"/>
        <v xml:space="preserve">Column 1, Starters in 2018-19, Non-fundable, Nursing - unclassified (C1), Long, PGT (UG fee); </v>
      </c>
      <c r="K49" t="str">
        <f t="shared" si="9"/>
        <v xml:space="preserve">Column 2, Starters in 2016-17, OfS-fundable, Nursing - unclassified (C1), Long, PGT (UG fee); </v>
      </c>
      <c r="L49" t="str">
        <f t="shared" si="9"/>
        <v xml:space="preserve">Column 2, Starters in 2016-17, Non-fundable, Nursing - unclassified (C1), Long, PGT (UG fee); </v>
      </c>
      <c r="M49" t="str">
        <f t="shared" si="9"/>
        <v xml:space="preserve">Column 2, Starters in 2017-18, OfS-fundable, Nursing - unclassified (C1), Long, PGT (UG fee); </v>
      </c>
      <c r="N49" t="str">
        <f t="shared" si="9"/>
        <v xml:space="preserve">Column 2, Starters in 2017-18, Non-fundable, Nursing - unclassified (C1), Long, PGT (UG fee); </v>
      </c>
      <c r="O49" t="str">
        <f t="shared" si="9"/>
        <v xml:space="preserve">Column 2, Starters in 2018-19, OfS-fundable, Nursing - unclassified (C1), Long, PGT (UG fee); </v>
      </c>
      <c r="P49" t="str">
        <f t="shared" si="9"/>
        <v xml:space="preserve">Column 2, Starters in 2018-19, Non-fundable, Nursing - unclassified (C1), Long, PGT (UG fee); </v>
      </c>
      <c r="Q49" t="str">
        <f t="shared" si="9"/>
        <v xml:space="preserve">Column 3, Starters in 2016-17, OfS-fundable, Nursing - unclassified (C1), Long, PGT (UG fee); </v>
      </c>
      <c r="R49" t="str">
        <f t="shared" si="9"/>
        <v xml:space="preserve">Column 3, Starters in 2016-17, Non-fundable, Nursing - unclassified (C1), Long, PGT (UG fee); </v>
      </c>
      <c r="S49" t="str">
        <f t="shared" si="9"/>
        <v xml:space="preserve">Column 3, Starters in 2017-18, OfS-fundable, Nursing - unclassified (C1), Long, PGT (UG fee); </v>
      </c>
      <c r="T49" t="str">
        <f t="shared" si="9"/>
        <v xml:space="preserve">Column 3, Starters in 2017-18, Non-fundable, Nursing - unclassified (C1), Long, PGT (UG fee); </v>
      </c>
      <c r="U49" t="str">
        <f t="shared" si="8"/>
        <v xml:space="preserve">Column 3, Starters in 2018-19, OfS-fundable, Nursing - unclassified (C1), Long, PGT (UG fee); </v>
      </c>
      <c r="V49" t="str">
        <f t="shared" si="8"/>
        <v xml:space="preserve">Column 3, Starters in 2018-19, Non-fundable, Nursing - unclassified (C1), Long, PGT (UG fee); </v>
      </c>
      <c r="W49" t="str">
        <f t="shared" si="8"/>
        <v xml:space="preserve">Column 4, Starters in 2016-17, OfS-fundable, Nursing - unclassified (C1), Long, PGT (UG fee); </v>
      </c>
      <c r="X49" t="str">
        <f t="shared" si="8"/>
        <v xml:space="preserve">Column 4, Starters in 2016-17, Non-fundable, Nursing - unclassified (C1), Long, PGT (UG fee); </v>
      </c>
      <c r="Y49" t="str">
        <f t="shared" si="8"/>
        <v xml:space="preserve">Column 4, Starters in 2017-18, OfS-fundable, Nursing - unclassified (C1), Long, PGT (UG fee); </v>
      </c>
      <c r="Z49" t="str">
        <f t="shared" si="8"/>
        <v xml:space="preserve">Column 4, Starters in 2017-18, Non-fundable, Nursing - unclassified (C1), Long, PGT (UG fee); </v>
      </c>
      <c r="AA49" t="str">
        <f t="shared" si="8"/>
        <v xml:space="preserve">Column 4, Starters in 2018-19, OfS-fundable, Nursing - unclassified (C1), Long, PGT (UG fee); </v>
      </c>
      <c r="AB49" t="str">
        <f t="shared" si="11"/>
        <v xml:space="preserve">Column 4, Starters in 2018-19, Non-fundable, Nursing - unclassified (C1), Long, PGT (UG fee); </v>
      </c>
      <c r="AC49" t="str">
        <f t="shared" si="11"/>
        <v xml:space="preserve">Column 4a, Starters in 2016-17, OfS-fundable, Nursing - unclassified (C1), Long, PGT (UG fee); </v>
      </c>
      <c r="AD49" t="str">
        <f t="shared" si="11"/>
        <v xml:space="preserve">Column 4a, Starters in 2016-17, Non-fundable, Nursing - unclassified (C1), Long, PGT (UG fee); </v>
      </c>
      <c r="AE49" t="str">
        <f t="shared" si="11"/>
        <v xml:space="preserve">Column 4a, Starters in 2017-18, OfS-fundable, Nursing - unclassified (C1), Long, PGT (UG fee); </v>
      </c>
      <c r="AF49" t="str">
        <f t="shared" si="11"/>
        <v xml:space="preserve">Column 4a, Starters in 2017-18, Non-fundable, Nursing - unclassified (C1), Long, PGT (UG fee); </v>
      </c>
      <c r="AG49" t="str">
        <f t="shared" si="11"/>
        <v xml:space="preserve">Column 4a, Starters in 2018-19, OfS-fundable, Nursing - unclassified (C1), Long, PGT (UG fee); </v>
      </c>
      <c r="AH49" t="str">
        <f t="shared" si="11"/>
        <v xml:space="preserve">Column 4a, Starters in 2018-19, Non-fundable, Nursing - unclassified (C1), Long, PGT (UG fee); </v>
      </c>
      <c r="AR49" s="726" t="str">
        <f>IF(AND($AR$3=1,'7a Health full-time'!P49&gt;0),Q49,"")</f>
        <v/>
      </c>
      <c r="AS49" s="727" t="str">
        <f>IF(AND($AR$3=1,'7a Health full-time'!Q49&gt;0),R49,"")</f>
        <v/>
      </c>
      <c r="AT49" s="727" t="str">
        <f>IF(AND($AR$3=1,'7a Health full-time'!R49&gt;0),S49,"")</f>
        <v/>
      </c>
      <c r="AU49" s="727" t="str">
        <f>IF(AND($AR$3=1,'7a Health full-time'!S49&gt;0),T49,"")</f>
        <v/>
      </c>
      <c r="AV49" s="727" t="str">
        <f>IF(AND($AR$3=1,'7a Health full-time'!T49&gt;0),U49,"")</f>
        <v/>
      </c>
      <c r="AW49" s="846" t="str">
        <f>IF(AND($AR$3=1,'7a Health full-time'!U49&gt;0),V49,"")</f>
        <v/>
      </c>
      <c r="AY49" s="726" t="str">
        <f>IF(AND($AY$3=1,'7a Health full-time'!D49&lt;0),E49,"")</f>
        <v/>
      </c>
      <c r="AZ49" s="727" t="str">
        <f>IF(AND($AY$3=1,'7a Health full-time'!E49&lt;0),F49,"")</f>
        <v/>
      </c>
      <c r="BA49" s="727" t="str">
        <f>IF(AND($AY$3=1,'7a Health full-time'!F49&lt;0),G49,"")</f>
        <v/>
      </c>
      <c r="BB49" s="727" t="str">
        <f>IF(AND($AY$3=1,'7a Health full-time'!G49&lt;0),H49,"")</f>
        <v/>
      </c>
      <c r="BC49" s="727" t="str">
        <f>IF(AND($AY$3=1,'7a Health full-time'!H49&lt;0),I49,"")</f>
        <v/>
      </c>
      <c r="BD49" s="846" t="str">
        <f>IF(AND($AY$3=1,'7a Health full-time'!I49&lt;0),J49,"")</f>
        <v/>
      </c>
      <c r="BE49" s="726" t="str">
        <f>IF(AND($AY$3=1,'7a Health full-time'!J49&lt;0),K49,"")</f>
        <v/>
      </c>
      <c r="BF49" s="727" t="str">
        <f>IF(AND($AY$3=1,'7a Health full-time'!K49&lt;0),L49,"")</f>
        <v/>
      </c>
      <c r="BG49" s="727" t="str">
        <f>IF(AND($AY$3=1,'7a Health full-time'!L49&lt;0),M49,"")</f>
        <v/>
      </c>
      <c r="BH49" s="727" t="str">
        <f>IF(AND($AY$3=1,'7a Health full-time'!M49&lt;0),N49,"")</f>
        <v/>
      </c>
      <c r="BI49" s="727" t="str">
        <f>IF(AND($AY$3=1,'7a Health full-time'!N49&lt;0),O49,"")</f>
        <v/>
      </c>
      <c r="BJ49" s="846" t="str">
        <f>IF(AND($AY$3=1,'7a Health full-time'!O49&lt;0),P49,"")</f>
        <v/>
      </c>
      <c r="BK49" s="726" t="str">
        <f>IF(AND($AY$3=1,'7a Health full-time'!V49&lt;0),W49,"")</f>
        <v/>
      </c>
      <c r="BL49" s="727" t="str">
        <f>IF(AND($AY$3=1,'7a Health full-time'!W49&lt;0),X49,"")</f>
        <v/>
      </c>
      <c r="BM49" s="727" t="str">
        <f>IF(AND($AY$3=1,'7a Health full-time'!X49&lt;0),Y49,"")</f>
        <v/>
      </c>
      <c r="BN49" s="727" t="str">
        <f>IF(AND($AY$3=1,'7a Health full-time'!Y49&lt;0),Z49,"")</f>
        <v/>
      </c>
      <c r="BO49" s="727" t="str">
        <f>IF(AND($AY$3=1,'7a Health full-time'!Z49&lt;0),AA49,"")</f>
        <v/>
      </c>
      <c r="BP49" s="846" t="str">
        <f>IF(AND($AY$3=1,'7a Health full-time'!AA49&lt;0),AB49,"")</f>
        <v/>
      </c>
      <c r="BQ49" s="910"/>
      <c r="BR49" s="919"/>
      <c r="BS49" s="919"/>
      <c r="BT49" s="919"/>
      <c r="BU49" s="919"/>
      <c r="BV49" s="911"/>
      <c r="BX49" s="844" t="str">
        <f>IF(AND($BX$3=1,TRUNC('7a Health full-time'!D49)&lt;&gt;'7a Health full-time'!D49),E49,"")</f>
        <v/>
      </c>
      <c r="BY49" s="843" t="str">
        <f>IF(AND($BX$3=1,TRUNC('7a Health full-time'!E49)&lt;&gt;'7a Health full-time'!E49),F49,"")</f>
        <v/>
      </c>
      <c r="BZ49" s="843" t="str">
        <f>IF(AND($BX$3=1,TRUNC('7a Health full-time'!F49)&lt;&gt;'7a Health full-time'!F49),G49,"")</f>
        <v/>
      </c>
      <c r="CA49" s="843" t="str">
        <f>IF(AND($BX$3=1,TRUNC('7a Health full-time'!G49)&lt;&gt;'7a Health full-time'!G49),H49,"")</f>
        <v/>
      </c>
      <c r="CB49" s="843" t="str">
        <f>IF(AND($BX$3=1,TRUNC('7a Health full-time'!H49)&lt;&gt;'7a Health full-time'!H49),I49,"")</f>
        <v/>
      </c>
      <c r="CC49" s="845" t="str">
        <f>IF(AND($BX$3=1,TRUNC('7a Health full-time'!I49)&lt;&gt;'7a Health full-time'!I49),J49,"")</f>
        <v/>
      </c>
      <c r="CD49" s="844" t="str">
        <f>IF(AND($BX$3=1,TRUNC('7a Health full-time'!J49)&lt;&gt;'7a Health full-time'!J49),K49,"")</f>
        <v/>
      </c>
      <c r="CE49" s="843" t="str">
        <f>IF(AND($BX$3=1,TRUNC('7a Health full-time'!K49)&lt;&gt;'7a Health full-time'!K49),L49,"")</f>
        <v/>
      </c>
      <c r="CF49" s="843" t="str">
        <f>IF(AND($BX$3=1,TRUNC('7a Health full-time'!L49)&lt;&gt;'7a Health full-time'!L49),M49,"")</f>
        <v/>
      </c>
      <c r="CG49" s="843" t="str">
        <f>IF(AND($BX$3=1,TRUNC('7a Health full-time'!M49)&lt;&gt;'7a Health full-time'!M49),N49,"")</f>
        <v/>
      </c>
      <c r="CH49" s="843" t="str">
        <f>IF(AND($BX$3=1,TRUNC('7a Health full-time'!N49)&lt;&gt;'7a Health full-time'!N49),O49,"")</f>
        <v/>
      </c>
      <c r="CI49" s="845" t="str">
        <f>IF(AND($BX$3=1,TRUNC('7a Health full-time'!O49)&lt;&gt;'7a Health full-time'!O49),P49,"")</f>
        <v/>
      </c>
      <c r="CJ49" s="844" t="str">
        <f>IF(AND($BX$3=1,TRUNC('7a Health full-time'!P49)&lt;&gt;'7a Health full-time'!P49),Q49,"")</f>
        <v/>
      </c>
      <c r="CK49" s="843" t="str">
        <f>IF(AND($BX$3=1,TRUNC('7a Health full-time'!Q49)&lt;&gt;'7a Health full-time'!Q49),R49,"")</f>
        <v/>
      </c>
      <c r="CL49" s="843" t="str">
        <f>IF(AND($BX$3=1,TRUNC('7a Health full-time'!R49)&lt;&gt;'7a Health full-time'!R49),S49,"")</f>
        <v/>
      </c>
      <c r="CM49" s="843" t="str">
        <f>IF(AND($BX$3=1,TRUNC('7a Health full-time'!S49)&lt;&gt;'7a Health full-time'!S49),T49,"")</f>
        <v/>
      </c>
      <c r="CN49" s="843" t="str">
        <f>IF(AND($BX$3=1,TRUNC('7a Health full-time'!T49)&lt;&gt;'7a Health full-time'!T49),U49,"")</f>
        <v/>
      </c>
      <c r="CO49" s="845" t="str">
        <f>IF(AND($BX$3=1,TRUNC('7a Health full-time'!U49)&lt;&gt;'7a Health full-time'!U49),V49,"")</f>
        <v/>
      </c>
      <c r="DV49" s="726" t="str">
        <f>IF(AND($DV$3=1,ROUND('7a Health full-time'!AB49,2)&lt;&gt;'7a Health full-time'!AB49),AC49,"")</f>
        <v/>
      </c>
      <c r="DW49" s="727" t="str">
        <f>IF(AND($DV$3=1,ROUND('7a Health full-time'!AC49,2)&lt;&gt;'7a Health full-time'!AC49),AD49,"")</f>
        <v/>
      </c>
      <c r="DX49" s="727" t="str">
        <f>IF(AND($DV$3=1,ROUND('7a Health full-time'!AD49,2)&lt;&gt;'7a Health full-time'!AD49),AE49,"")</f>
        <v/>
      </c>
      <c r="DY49" s="727" t="str">
        <f>IF(AND($DV$3=1,ROUND('7a Health full-time'!AE49,2)&lt;&gt;'7a Health full-time'!AE49),AF49,"")</f>
        <v/>
      </c>
      <c r="DZ49" s="727" t="str">
        <f>IF(AND($DV$3=1,ROUND('7a Health full-time'!AF49,2)&lt;&gt;'7a Health full-time'!AF49),AG49,"")</f>
        <v/>
      </c>
      <c r="EA49" s="846" t="str">
        <f>IF(AND($DV$3=1,ROUND('7a Health full-time'!AG49,2)&lt;&gt;'7a Health full-time'!AG49),AH49,"")</f>
        <v/>
      </c>
      <c r="EC49" s="726" t="str">
        <f>IF(AND($EC$3=1,'7a Health full-time'!AB49&gt;'7a Health full-time'!V49),AC49,"")</f>
        <v/>
      </c>
      <c r="ED49" s="727" t="str">
        <f>IF(AND($EC$3=1,'7a Health full-time'!AC49&gt;'7a Health full-time'!W49),AD49,"")</f>
        <v/>
      </c>
      <c r="EE49" s="727" t="str">
        <f>IF(AND($EC$3=1,'7a Health full-time'!AD49&gt;'7a Health full-time'!X49),AE49,"")</f>
        <v/>
      </c>
      <c r="EF49" s="727" t="str">
        <f>IF(AND($EC$3=1,'7a Health full-time'!AE49&gt;'7a Health full-time'!Y49),AF49,"")</f>
        <v/>
      </c>
      <c r="EG49" s="727" t="str">
        <f>IF(AND($EC$3=1,'7a Health full-time'!AF49&gt;'7a Health full-time'!Z49),AG49,"")</f>
        <v/>
      </c>
      <c r="EH49" s="846" t="str">
        <f>IF(AND($EC$3=1,'7a Health full-time'!AG49&gt;'7a Health full-time'!AA49),AH49,"")</f>
        <v/>
      </c>
      <c r="EJ49" s="726" t="str">
        <f>IF(AND($EJ$3=1,'7a Health full-time'!V49&lt;&gt;0),IF(('7a Health full-time'!AB49/'7a Health full-time'!V49)&lt;0.03,AC49,""),"")</f>
        <v/>
      </c>
      <c r="EK49" s="727" t="str">
        <f>IF(AND($EJ$3=1,'7a Health full-time'!W49&lt;&gt;0),IF(('7a Health full-time'!AC49/'7a Health full-time'!W49)&lt;0.03,AD49,""),"")</f>
        <v/>
      </c>
      <c r="EL49" s="727" t="str">
        <f>IF(AND($EJ$3=1,'7a Health full-time'!X49&lt;&gt;0),IF(('7a Health full-time'!AD49/'7a Health full-time'!X49)&lt;0.03,AE49,""),"")</f>
        <v/>
      </c>
      <c r="EM49" s="727" t="str">
        <f>IF(AND($EJ$3=1,'7a Health full-time'!Y49&lt;&gt;0),IF(('7a Health full-time'!AE49/'7a Health full-time'!Y49)&lt;0.03,AF49,""),"")</f>
        <v/>
      </c>
      <c r="EN49" s="727" t="str">
        <f>IF(AND($EJ$3=1,'7a Health full-time'!Z49&lt;&gt;0),IF(('7a Health full-time'!AF49/'7a Health full-time'!Z49)&lt;0.03,AG49,""),"")</f>
        <v/>
      </c>
      <c r="EO49" s="846" t="str">
        <f>IF(AND($EJ$3=1,'7a Health full-time'!AA49&lt;&gt;0),IF(('7a Health full-time'!AG49/'7a Health full-time'!AA49)&lt;0.03,AH49,""),"")</f>
        <v/>
      </c>
      <c r="EQ49" s="726" t="str">
        <f>IF(AND($EQ$3=1,'7a Health full-time'!P49=0,SUM('7a Health full-time'!D49,'7a Health full-time'!J49)&gt;$ET$13),Q49,"")</f>
        <v/>
      </c>
      <c r="ER49" s="727" t="str">
        <f>IF(AND($EQ$3=1,'7a Health full-time'!Q49=0,SUM('7a Health full-time'!E49,'7a Health full-time'!K49)&gt;$ET$13),R49,"")</f>
        <v/>
      </c>
      <c r="ES49" s="727" t="str">
        <f>IF(AND($EQ$3=1,'7a Health full-time'!R49=0,SUM('7a Health full-time'!F49,'7a Health full-time'!L49)&gt;$ET$13),S49,"")</f>
        <v/>
      </c>
      <c r="ET49" s="727" t="str">
        <f>IF(AND($EQ$3=1,'7a Health full-time'!S49=0,SUM('7a Health full-time'!G49,'7a Health full-time'!M49)&gt;$ET$13),T49,"")</f>
        <v/>
      </c>
      <c r="EU49" s="727" t="str">
        <f>IF(AND($EQ$3=1,'7a Health full-time'!T49=0,SUM('7a Health full-time'!H49,'7a Health full-time'!N49)&gt;$ET$13),U49,"")</f>
        <v/>
      </c>
      <c r="EV49" s="846" t="str">
        <f>IF(AND($EQ$3=1,'7a Health full-time'!U49=0,SUM('7a Health full-time'!I49,'7a Health full-time'!O49)&gt;$ET$13),V49,"")</f>
        <v/>
      </c>
      <c r="EX49" s="726" t="str">
        <f>IF(AND($EX$3=1,SUM('7a Health full-time'!D49,'7a Health full-time'!J49)&gt;0,ABS('7a Health full-time'!P49)=SUM('7a Health full-time'!D49,'7a Health full-time'!J49)),Q49,"")</f>
        <v/>
      </c>
      <c r="EY49" s="727" t="str">
        <f>IF(AND($EX$3=1,SUM('7a Health full-time'!E49,'7a Health full-time'!K49)&gt;0,ABS('7a Health full-time'!Q49)=SUM('7a Health full-time'!E49,'7a Health full-time'!K49)),R49,"")</f>
        <v/>
      </c>
      <c r="EZ49" s="727" t="str">
        <f>IF(AND($EX$3=1,SUM('7a Health full-time'!F49,'7a Health full-time'!L49)&gt;0,ABS('7a Health full-time'!R49)=SUM('7a Health full-time'!F49,'7a Health full-time'!L49)),S49,"")</f>
        <v/>
      </c>
      <c r="FA49" s="727" t="str">
        <f>IF(AND($EX$3=1,SUM('7a Health full-time'!G49,'7a Health full-time'!M49)&gt;0,ABS('7a Health full-time'!S49)=SUM('7a Health full-time'!G49,'7a Health full-time'!M49)),T49,"")</f>
        <v/>
      </c>
      <c r="FB49" s="727" t="str">
        <f>IF(AND($EX$3=1,SUM('7a Health full-time'!H49,'7a Health full-time'!N49)&gt;0,ABS('7a Health full-time'!T49)=SUM('7a Health full-time'!H49,'7a Health full-time'!N49)),U49,"")</f>
        <v/>
      </c>
      <c r="FC49" s="846" t="str">
        <f>IF(AND($EX$3=1,SUM('7a Health full-time'!I49,'7a Health full-time'!O49)&gt;0,ABS('7a Health full-time'!U49)=SUM('7a Health full-time'!I49,'7a Health full-time'!O49)),V49,"")</f>
        <v/>
      </c>
      <c r="FE49" s="726" t="str">
        <f>IF(AND($FE$3=1,'7a Health full-time'!D49&gt;0),E49,"")</f>
        <v/>
      </c>
      <c r="FF49" s="727" t="str">
        <f>IF(AND($FE$3=1,'7a Health full-time'!E49&gt;0),F49,"")</f>
        <v/>
      </c>
      <c r="FG49" s="727" t="str">
        <f>IF(AND($FE$3=1,'7a Health full-time'!F49&gt;0),G49,"")</f>
        <v/>
      </c>
      <c r="FH49" s="727" t="str">
        <f>IF(AND($FE$3=1,'7a Health full-time'!G49&gt;0),H49,"")</f>
        <v/>
      </c>
      <c r="FI49" s="727" t="str">
        <f>IF(AND($FE$3=1,'7a Health full-time'!H49&gt;0),I49,"")</f>
        <v/>
      </c>
      <c r="FJ49" s="846" t="str">
        <f>IF(AND($FE$3=1,'7a Health full-time'!I49&gt;0),J49,"")</f>
        <v/>
      </c>
      <c r="FK49" s="726" t="str">
        <f>IF(AND($FE$3=1,'7a Health full-time'!J49&gt;0),K49,"")</f>
        <v/>
      </c>
      <c r="FL49" s="727" t="str">
        <f>IF(AND($FE$3=1,'7a Health full-time'!K49&gt;0),L49,"")</f>
        <v/>
      </c>
      <c r="FM49" s="727" t="str">
        <f>IF(AND($FE$3=1,'7a Health full-time'!L49&gt;0),M49,"")</f>
        <v/>
      </c>
      <c r="FN49" s="727" t="str">
        <f>IF(AND($FE$3=1,'7a Health full-time'!M49&gt;0),N49,"")</f>
        <v/>
      </c>
      <c r="FO49" s="727" t="str">
        <f>IF(AND($FE$3=1,'7a Health full-time'!N49&gt;0),O49,"")</f>
        <v/>
      </c>
      <c r="FP49" s="846" t="str">
        <f>IF(AND($FE$3=1,'7a Health full-time'!O49&gt;0),P49,"")</f>
        <v/>
      </c>
      <c r="FR49" s="726" t="str">
        <f>IF(AND($FR$3=1,'7a Health full-time'!V49&lt;&gt;0),IF(('7a Health full-time'!AB49/'7a Health full-time'!V49)&lt;0.25,AC49,""),"")</f>
        <v/>
      </c>
      <c r="FS49" s="727" t="str">
        <f>IF(AND($FR$3=1,'7a Health full-time'!W49&lt;&gt;0),IF(('7a Health full-time'!AC49/'7a Health full-time'!W49)&lt;0.25,AD49,""),"")</f>
        <v/>
      </c>
      <c r="FT49" s="727" t="str">
        <f>IF(AND($FR$3=1,'7a Health full-time'!X49&lt;&gt;0),IF(('7a Health full-time'!AD49/'7a Health full-time'!X49)&lt;0.25,AE49,""),"")</f>
        <v/>
      </c>
      <c r="FU49" s="727" t="str">
        <f>IF(AND($FR$3=1,'7a Health full-time'!Y49&lt;&gt;0),IF(('7a Health full-time'!AE49/'7a Health full-time'!Y49)&lt;0.25,AF49,""),"")</f>
        <v/>
      </c>
      <c r="FV49" s="727" t="str">
        <f>IF(AND($FR$3=1,'7a Health full-time'!Z49&lt;&gt;0),IF(('7a Health full-time'!AF49/'7a Health full-time'!Z49)&lt;0.25,AG49,""),"")</f>
        <v/>
      </c>
      <c r="FW49" s="846" t="str">
        <f>IF(AND($FR$3=1,'7a Health full-time'!AA49&lt;&gt;0),IF(('7a Health full-time'!AG49/'7a Health full-time'!AA49)&lt;0.25,AH49,""),"")</f>
        <v/>
      </c>
      <c r="FY49" s="726" t="str">
        <f>IF(AND($FY$3=1,'7a Health full-time'!D49&gt;0),E49,"")</f>
        <v/>
      </c>
      <c r="FZ49" s="727" t="str">
        <f>IF(AND($FY$3=1,'7a Health full-time'!E49&gt;0),F49,"")</f>
        <v/>
      </c>
      <c r="GA49" s="727" t="str">
        <f>IF(AND($FY$3=1,'7a Health full-time'!F49&gt;0),G49,"")</f>
        <v/>
      </c>
      <c r="GB49" s="727" t="str">
        <f>IF(AND($FY$3=1,'7a Health full-time'!G49&gt;0),H49,"")</f>
        <v/>
      </c>
      <c r="GC49" s="727" t="str">
        <f>IF(AND($FY$3=1,'7a Health full-time'!H49&gt;0),I49,"")</f>
        <v/>
      </c>
      <c r="GD49" s="846" t="str">
        <f>IF(AND($FY$3=1,'7a Health full-time'!I49&gt;0),J49,"")</f>
        <v/>
      </c>
      <c r="GE49" s="727" t="str">
        <f>IF(AND($FY$3=1,'7a Health full-time'!J49&gt;0),K49,"")</f>
        <v/>
      </c>
      <c r="GF49" s="727" t="str">
        <f>IF(AND($FY$3=1,'7a Health full-time'!K49&gt;0),L49,"")</f>
        <v/>
      </c>
      <c r="GG49" s="727" t="str">
        <f>IF(AND($FY$3=1,'7a Health full-time'!L49&gt;0),M49,"")</f>
        <v/>
      </c>
      <c r="GH49" s="727" t="str">
        <f>IF(AND($FY$3=1,'7a Health full-time'!M49&gt;0),N49,"")</f>
        <v/>
      </c>
      <c r="GI49" s="727" t="str">
        <f>IF(AND($FY$3=1,'7a Health full-time'!N49&gt;0),O49,"")</f>
        <v/>
      </c>
      <c r="GJ49" s="846" t="str">
        <f>IF(AND($FY$3=1,'7a Health full-time'!O49&gt;0),P49,"")</f>
        <v/>
      </c>
      <c r="GL49" s="60"/>
      <c r="GM49" s="61" t="s">
        <v>19</v>
      </c>
      <c r="GN49" s="60" t="s">
        <v>314</v>
      </c>
      <c r="GO49" s="876" t="str">
        <f>$CS$99</f>
        <v/>
      </c>
      <c r="GP49" s="877" t="str">
        <f>$CT$99</f>
        <v/>
      </c>
      <c r="GQ49" s="878" t="str">
        <f>$CS$99</f>
        <v/>
      </c>
      <c r="GR49" s="877" t="str">
        <f>$CT$99</f>
        <v/>
      </c>
      <c r="GS49" s="878" t="str">
        <f>$CS$99</f>
        <v/>
      </c>
      <c r="GT49" s="879" t="str">
        <f>$CT$99</f>
        <v/>
      </c>
      <c r="GU49" s="876" t="str">
        <f>$CY$99</f>
        <v/>
      </c>
      <c r="GV49" s="877" t="str">
        <f>$CZ$99</f>
        <v/>
      </c>
      <c r="GW49" s="878" t="str">
        <f>$CY$99</f>
        <v/>
      </c>
      <c r="GX49" s="877" t="str">
        <f>$CZ$99</f>
        <v/>
      </c>
      <c r="GY49" s="878" t="str">
        <f>$CY$99</f>
        <v/>
      </c>
      <c r="GZ49" s="879" t="str">
        <f>$CZ$99</f>
        <v/>
      </c>
      <c r="HA49" s="876" t="str">
        <f>$DE$99</f>
        <v/>
      </c>
      <c r="HB49" s="877" t="str">
        <f>$DF$99</f>
        <v/>
      </c>
      <c r="HC49" s="878" t="str">
        <f>$DE$99</f>
        <v/>
      </c>
      <c r="HD49" s="877" t="str">
        <f>$DF$99</f>
        <v/>
      </c>
      <c r="HE49" s="878" t="str">
        <f>$DE$99</f>
        <v/>
      </c>
      <c r="HF49" s="879" t="str">
        <f>$DF$99</f>
        <v/>
      </c>
      <c r="HG49" s="876" t="str">
        <f>$DK$99</f>
        <v/>
      </c>
      <c r="HH49" s="877" t="str">
        <f>$DL$99</f>
        <v/>
      </c>
      <c r="HI49" s="878" t="str">
        <f>$DK$99</f>
        <v/>
      </c>
      <c r="HJ49" s="877" t="str">
        <f>$DL$99</f>
        <v/>
      </c>
      <c r="HK49" s="878" t="str">
        <f>$DK$99</f>
        <v/>
      </c>
      <c r="HL49" s="879" t="str">
        <f>$DL$99</f>
        <v/>
      </c>
      <c r="HM49" s="931"/>
      <c r="HN49" s="932"/>
      <c r="HO49" s="933"/>
      <c r="HP49" s="932"/>
      <c r="HQ49" s="933"/>
      <c r="HR49" s="934"/>
    </row>
    <row r="50" spans="1:226" ht="15.75" thickTop="1" x14ac:dyDescent="0.25">
      <c r="A50" s="18" t="str">
        <f>'7a Health full-time'!A50</f>
        <v>Occupational therapy (B)</v>
      </c>
      <c r="B50" t="s">
        <v>13</v>
      </c>
      <c r="C50" s="18" t="str">
        <f>'7a Health full-time'!C50</f>
        <v>UG</v>
      </c>
      <c r="D50" t="str">
        <f t="shared" si="4"/>
        <v>Occupational therapy (B), Standard, UG</v>
      </c>
      <c r="E50" t="str">
        <f t="shared" si="9"/>
        <v xml:space="preserve">Column 1, Starters in 2016-17, OfS-fundable, Occupational therapy (B), Standard, UG; </v>
      </c>
      <c r="F50" t="str">
        <f t="shared" si="9"/>
        <v xml:space="preserve">Column 1, Starters in 2016-17, Non-fundable, Occupational therapy (B), Standard, UG; </v>
      </c>
      <c r="G50" t="str">
        <f t="shared" si="9"/>
        <v xml:space="preserve">Column 1, Starters in 2017-18, OfS-fundable, Occupational therapy (B), Standard, UG; </v>
      </c>
      <c r="H50" t="str">
        <f t="shared" si="9"/>
        <v xml:space="preserve">Column 1, Starters in 2017-18, Non-fundable, Occupational therapy (B), Standard, UG; </v>
      </c>
      <c r="I50" t="str">
        <f t="shared" si="9"/>
        <v xml:space="preserve">Column 1, Starters in 2018-19, OfS-fundable, Occupational therapy (B), Standard, UG; </v>
      </c>
      <c r="J50" t="str">
        <f t="shared" si="9"/>
        <v xml:space="preserve">Column 1, Starters in 2018-19, Non-fundable, Occupational therapy (B), Standard, UG; </v>
      </c>
      <c r="K50" t="str">
        <f t="shared" si="9"/>
        <v xml:space="preserve">Column 2, Starters in 2016-17, OfS-fundable, Occupational therapy (B), Standard, UG; </v>
      </c>
      <c r="L50" t="str">
        <f t="shared" si="9"/>
        <v xml:space="preserve">Column 2, Starters in 2016-17, Non-fundable, Occupational therapy (B), Standard, UG; </v>
      </c>
      <c r="M50" t="str">
        <f t="shared" si="9"/>
        <v xml:space="preserve">Column 2, Starters in 2017-18, OfS-fundable, Occupational therapy (B), Standard, UG; </v>
      </c>
      <c r="N50" t="str">
        <f t="shared" si="9"/>
        <v xml:space="preserve">Column 2, Starters in 2017-18, Non-fundable, Occupational therapy (B), Standard, UG; </v>
      </c>
      <c r="O50" t="str">
        <f t="shared" si="9"/>
        <v xml:space="preserve">Column 2, Starters in 2018-19, OfS-fundable, Occupational therapy (B), Standard, UG; </v>
      </c>
      <c r="P50" t="str">
        <f t="shared" si="9"/>
        <v xml:space="preserve">Column 2, Starters in 2018-19, Non-fundable, Occupational therapy (B), Standard, UG; </v>
      </c>
      <c r="Q50" t="str">
        <f t="shared" si="9"/>
        <v xml:space="preserve">Column 3, Starters in 2016-17, OfS-fundable, Occupational therapy (B), Standard, UG; </v>
      </c>
      <c r="R50" t="str">
        <f t="shared" si="9"/>
        <v xml:space="preserve">Column 3, Starters in 2016-17, Non-fundable, Occupational therapy (B), Standard, UG; </v>
      </c>
      <c r="S50" t="str">
        <f t="shared" si="9"/>
        <v xml:space="preserve">Column 3, Starters in 2017-18, OfS-fundable, Occupational therapy (B), Standard, UG; </v>
      </c>
      <c r="T50" t="str">
        <f t="shared" si="9"/>
        <v xml:space="preserve">Column 3, Starters in 2017-18, Non-fundable, Occupational therapy (B), Standard, UG; </v>
      </c>
      <c r="U50" t="str">
        <f t="shared" si="8"/>
        <v xml:space="preserve">Column 3, Starters in 2018-19, OfS-fundable, Occupational therapy (B), Standard, UG; </v>
      </c>
      <c r="V50" t="str">
        <f t="shared" si="8"/>
        <v xml:space="preserve">Column 3, Starters in 2018-19, Non-fundable, Occupational therapy (B), Standard, UG; </v>
      </c>
      <c r="W50" t="str">
        <f t="shared" si="8"/>
        <v xml:space="preserve">Column 4, Starters in 2016-17, OfS-fundable, Occupational therapy (B), Standard, UG; </v>
      </c>
      <c r="X50" t="str">
        <f t="shared" si="8"/>
        <v xml:space="preserve">Column 4, Starters in 2016-17, Non-fundable, Occupational therapy (B), Standard, UG; </v>
      </c>
      <c r="Y50" t="str">
        <f t="shared" si="8"/>
        <v xml:space="preserve">Column 4, Starters in 2017-18, OfS-fundable, Occupational therapy (B), Standard, UG; </v>
      </c>
      <c r="Z50" t="str">
        <f t="shared" si="8"/>
        <v xml:space="preserve">Column 4, Starters in 2017-18, Non-fundable, Occupational therapy (B), Standard, UG; </v>
      </c>
      <c r="AA50" t="str">
        <f t="shared" si="8"/>
        <v xml:space="preserve">Column 4, Starters in 2018-19, OfS-fundable, Occupational therapy (B), Standard, UG; </v>
      </c>
      <c r="AB50" t="str">
        <f t="shared" si="11"/>
        <v xml:space="preserve">Column 4, Starters in 2018-19, Non-fundable, Occupational therapy (B), Standard, UG; </v>
      </c>
      <c r="AC50" t="str">
        <f t="shared" si="11"/>
        <v xml:space="preserve">Column 4a, Starters in 2016-17, OfS-fundable, Occupational therapy (B), Standard, UG; </v>
      </c>
      <c r="AD50" t="str">
        <f t="shared" si="11"/>
        <v xml:space="preserve">Column 4a, Starters in 2016-17, Non-fundable, Occupational therapy (B), Standard, UG; </v>
      </c>
      <c r="AE50" t="str">
        <f t="shared" si="11"/>
        <v xml:space="preserve">Column 4a, Starters in 2017-18, OfS-fundable, Occupational therapy (B), Standard, UG; </v>
      </c>
      <c r="AF50" t="str">
        <f t="shared" si="11"/>
        <v xml:space="preserve">Column 4a, Starters in 2017-18, Non-fundable, Occupational therapy (B), Standard, UG; </v>
      </c>
      <c r="AG50" t="str">
        <f t="shared" si="11"/>
        <v xml:space="preserve">Column 4a, Starters in 2018-19, OfS-fundable, Occupational therapy (B), Standard, UG; </v>
      </c>
      <c r="AH50" t="str">
        <f t="shared" si="11"/>
        <v xml:space="preserve">Column 4a, Starters in 2018-19, Non-fundable, Occupational therapy (B), Standard, UG; </v>
      </c>
      <c r="AR50" s="840" t="str">
        <f>IF(AND($AR$3=1,'7a Health full-time'!P50&gt;0),Q50,"")</f>
        <v/>
      </c>
      <c r="AS50" s="841" t="str">
        <f>IF(AND($AR$3=1,'7a Health full-time'!Q50&gt;0),R50,"")</f>
        <v/>
      </c>
      <c r="AT50" s="841" t="str">
        <f>IF(AND($AR$3=1,'7a Health full-time'!R50&gt;0),S50,"")</f>
        <v/>
      </c>
      <c r="AU50" s="841" t="str">
        <f>IF(AND($AR$3=1,'7a Health full-time'!S50&gt;0),T50,"")</f>
        <v/>
      </c>
      <c r="AV50" s="841" t="str">
        <f>IF(AND($AR$3=1,'7a Health full-time'!T50&gt;0),U50,"")</f>
        <v/>
      </c>
      <c r="AW50" s="842" t="str">
        <f>IF(AND($AR$3=1,'7a Health full-time'!U50&gt;0),V50,"")</f>
        <v/>
      </c>
      <c r="AY50" s="840" t="str">
        <f>IF(AND($AY$3=1,'7a Health full-time'!D50&lt;0),E50,"")</f>
        <v/>
      </c>
      <c r="AZ50" s="841" t="str">
        <f>IF(AND($AY$3=1,'7a Health full-time'!E50&lt;0),F50,"")</f>
        <v/>
      </c>
      <c r="BA50" s="841" t="str">
        <f>IF(AND($AY$3=1,'7a Health full-time'!F50&lt;0),G50,"")</f>
        <v/>
      </c>
      <c r="BB50" s="841" t="str">
        <f>IF(AND($AY$3=1,'7a Health full-time'!G50&lt;0),H50,"")</f>
        <v/>
      </c>
      <c r="BC50" s="841" t="str">
        <f>IF(AND($AY$3=1,'7a Health full-time'!H50&lt;0),I50,"")</f>
        <v/>
      </c>
      <c r="BD50" s="842" t="str">
        <f>IF(AND($AY$3=1,'7a Health full-time'!I50&lt;0),J50,"")</f>
        <v/>
      </c>
      <c r="BE50" s="840" t="str">
        <f>IF(AND($AY$3=1,'7a Health full-time'!J50&lt;0),K50,"")</f>
        <v/>
      </c>
      <c r="BF50" s="841" t="str">
        <f>IF(AND($AY$3=1,'7a Health full-time'!K50&lt;0),L50,"")</f>
        <v/>
      </c>
      <c r="BG50" s="841" t="str">
        <f>IF(AND($AY$3=1,'7a Health full-time'!L50&lt;0),M50,"")</f>
        <v/>
      </c>
      <c r="BH50" s="841" t="str">
        <f>IF(AND($AY$3=1,'7a Health full-time'!M50&lt;0),N50,"")</f>
        <v/>
      </c>
      <c r="BI50" s="841" t="str">
        <f>IF(AND($AY$3=1,'7a Health full-time'!N50&lt;0),O50,"")</f>
        <v/>
      </c>
      <c r="BJ50" s="842" t="str">
        <f>IF(AND($AY$3=1,'7a Health full-time'!O50&lt;0),P50,"")</f>
        <v/>
      </c>
      <c r="BK50" s="840" t="str">
        <f>IF(AND($AY$3=1,'7a Health full-time'!V50&lt;0),W50,"")</f>
        <v/>
      </c>
      <c r="BL50" s="841" t="str">
        <f>IF(AND($AY$3=1,'7a Health full-time'!W50&lt;0),X50,"")</f>
        <v/>
      </c>
      <c r="BM50" s="841" t="str">
        <f>IF(AND($AY$3=1,'7a Health full-time'!X50&lt;0),Y50,"")</f>
        <v/>
      </c>
      <c r="BN50" s="841" t="str">
        <f>IF(AND($AY$3=1,'7a Health full-time'!Y50&lt;0),Z50,"")</f>
        <v/>
      </c>
      <c r="BO50" s="841" t="str">
        <f>IF(AND($AY$3=1,'7a Health full-time'!Z50&lt;0),AA50,"")</f>
        <v/>
      </c>
      <c r="BP50" s="842" t="str">
        <f>IF(AND($AY$3=1,'7a Health full-time'!AA50&lt;0),AB50,"")</f>
        <v/>
      </c>
      <c r="BQ50" s="906"/>
      <c r="BR50" s="915"/>
      <c r="BS50" s="915"/>
      <c r="BT50" s="915"/>
      <c r="BU50" s="915"/>
      <c r="BV50" s="907"/>
      <c r="BX50" s="840" t="str">
        <f>IF(AND($BX$3=1,TRUNC('7a Health full-time'!D50)&lt;&gt;'7a Health full-time'!D50),E50,"")</f>
        <v/>
      </c>
      <c r="BY50" s="841" t="str">
        <f>IF(AND($BX$3=1,TRUNC('7a Health full-time'!E50)&lt;&gt;'7a Health full-time'!E50),F50,"")</f>
        <v/>
      </c>
      <c r="BZ50" s="841" t="str">
        <f>IF(AND($BX$3=1,TRUNC('7a Health full-time'!F50)&lt;&gt;'7a Health full-time'!F50),G50,"")</f>
        <v/>
      </c>
      <c r="CA50" s="841" t="str">
        <f>IF(AND($BX$3=1,TRUNC('7a Health full-time'!G50)&lt;&gt;'7a Health full-time'!G50),H50,"")</f>
        <v/>
      </c>
      <c r="CB50" s="841" t="str">
        <f>IF(AND($BX$3=1,TRUNC('7a Health full-time'!H50)&lt;&gt;'7a Health full-time'!H50),I50,"")</f>
        <v/>
      </c>
      <c r="CC50" s="842" t="str">
        <f>IF(AND($BX$3=1,TRUNC('7a Health full-time'!I50)&lt;&gt;'7a Health full-time'!I50),J50,"")</f>
        <v/>
      </c>
      <c r="CD50" s="840" t="str">
        <f>IF(AND($BX$3=1,TRUNC('7a Health full-time'!J50)&lt;&gt;'7a Health full-time'!J50),K50,"")</f>
        <v/>
      </c>
      <c r="CE50" s="841" t="str">
        <f>IF(AND($BX$3=1,TRUNC('7a Health full-time'!K50)&lt;&gt;'7a Health full-time'!K50),L50,"")</f>
        <v/>
      </c>
      <c r="CF50" s="841" t="str">
        <f>IF(AND($BX$3=1,TRUNC('7a Health full-time'!L50)&lt;&gt;'7a Health full-time'!L50),M50,"")</f>
        <v/>
      </c>
      <c r="CG50" s="841" t="str">
        <f>IF(AND($BX$3=1,TRUNC('7a Health full-time'!M50)&lt;&gt;'7a Health full-time'!M50),N50,"")</f>
        <v/>
      </c>
      <c r="CH50" s="841" t="str">
        <f>IF(AND($BX$3=1,TRUNC('7a Health full-time'!N50)&lt;&gt;'7a Health full-time'!N50),O50,"")</f>
        <v/>
      </c>
      <c r="CI50" s="842" t="str">
        <f>IF(AND($BX$3=1,TRUNC('7a Health full-time'!O50)&lt;&gt;'7a Health full-time'!O50),P50,"")</f>
        <v/>
      </c>
      <c r="CJ50" s="840" t="str">
        <f>IF(AND($BX$3=1,TRUNC('7a Health full-time'!P50)&lt;&gt;'7a Health full-time'!P50),Q50,"")</f>
        <v/>
      </c>
      <c r="CK50" s="841" t="str">
        <f>IF(AND($BX$3=1,TRUNC('7a Health full-time'!Q50)&lt;&gt;'7a Health full-time'!Q50),R50,"")</f>
        <v/>
      </c>
      <c r="CL50" s="841" t="str">
        <f>IF(AND($BX$3=1,TRUNC('7a Health full-time'!R50)&lt;&gt;'7a Health full-time'!R50),S50,"")</f>
        <v/>
      </c>
      <c r="CM50" s="841" t="str">
        <f>IF(AND($BX$3=1,TRUNC('7a Health full-time'!S50)&lt;&gt;'7a Health full-time'!S50),T50,"")</f>
        <v/>
      </c>
      <c r="CN50" s="841" t="str">
        <f>IF(AND($BX$3=1,TRUNC('7a Health full-time'!T50)&lt;&gt;'7a Health full-time'!T50),U50,"")</f>
        <v/>
      </c>
      <c r="CO50" s="842" t="str">
        <f>IF(AND($BX$3=1,TRUNC('7a Health full-time'!U50)&lt;&gt;'7a Health full-time'!U50),V50,"")</f>
        <v/>
      </c>
      <c r="DV50" s="840" t="str">
        <f>IF(AND($DV$3=1,ROUND('7a Health full-time'!AB50,2)&lt;&gt;'7a Health full-time'!AB50),AC50,"")</f>
        <v/>
      </c>
      <c r="DW50" s="841" t="str">
        <f>IF(AND($DV$3=1,ROUND('7a Health full-time'!AC50,2)&lt;&gt;'7a Health full-time'!AC50),AD50,"")</f>
        <v/>
      </c>
      <c r="DX50" s="841" t="str">
        <f>IF(AND($DV$3=1,ROUND('7a Health full-time'!AD50,2)&lt;&gt;'7a Health full-time'!AD50),AE50,"")</f>
        <v/>
      </c>
      <c r="DY50" s="841" t="str">
        <f>IF(AND($DV$3=1,ROUND('7a Health full-time'!AE50,2)&lt;&gt;'7a Health full-time'!AE50),AF50,"")</f>
        <v/>
      </c>
      <c r="DZ50" s="841" t="str">
        <f>IF(AND($DV$3=1,ROUND('7a Health full-time'!AF50,2)&lt;&gt;'7a Health full-time'!AF50),AG50,"")</f>
        <v/>
      </c>
      <c r="EA50" s="842" t="str">
        <f>IF(AND($DV$3=1,ROUND('7a Health full-time'!AG50,2)&lt;&gt;'7a Health full-time'!AG50),AH50,"")</f>
        <v/>
      </c>
      <c r="EC50" s="840" t="str">
        <f>IF(AND($EC$3=1,'7a Health full-time'!AB50&gt;'7a Health full-time'!V50),AC50,"")</f>
        <v/>
      </c>
      <c r="ED50" s="841" t="str">
        <f>IF(AND($EC$3=1,'7a Health full-time'!AC50&gt;'7a Health full-time'!W50),AD50,"")</f>
        <v/>
      </c>
      <c r="EE50" s="841" t="str">
        <f>IF(AND($EC$3=1,'7a Health full-time'!AD50&gt;'7a Health full-time'!X50),AE50,"")</f>
        <v/>
      </c>
      <c r="EF50" s="841" t="str">
        <f>IF(AND($EC$3=1,'7a Health full-time'!AE50&gt;'7a Health full-time'!Y50),AF50,"")</f>
        <v/>
      </c>
      <c r="EG50" s="841" t="str">
        <f>IF(AND($EC$3=1,'7a Health full-time'!AF50&gt;'7a Health full-time'!Z50),AG50,"")</f>
        <v/>
      </c>
      <c r="EH50" s="842" t="str">
        <f>IF(AND($EC$3=1,'7a Health full-time'!AG50&gt;'7a Health full-time'!AA50),AH50,"")</f>
        <v/>
      </c>
      <c r="EJ50" s="840" t="str">
        <f>IF(AND($EJ$3=1,'7a Health full-time'!V50&lt;&gt;0),IF(('7a Health full-time'!AB50/'7a Health full-time'!V50)&lt;0.03,AC50,""),"")</f>
        <v/>
      </c>
      <c r="EK50" s="841" t="str">
        <f>IF(AND($EJ$3=1,'7a Health full-time'!W50&lt;&gt;0),IF(('7a Health full-time'!AC50/'7a Health full-time'!W50)&lt;0.03,AD50,""),"")</f>
        <v/>
      </c>
      <c r="EL50" s="841" t="str">
        <f>IF(AND($EJ$3=1,'7a Health full-time'!X50&lt;&gt;0),IF(('7a Health full-time'!AD50/'7a Health full-time'!X50)&lt;0.03,AE50,""),"")</f>
        <v/>
      </c>
      <c r="EM50" s="841" t="str">
        <f>IF(AND($EJ$3=1,'7a Health full-time'!Y50&lt;&gt;0),IF(('7a Health full-time'!AE50/'7a Health full-time'!Y50)&lt;0.03,AF50,""),"")</f>
        <v/>
      </c>
      <c r="EN50" s="841" t="str">
        <f>IF(AND($EJ$3=1,'7a Health full-time'!Z50&lt;&gt;0),IF(('7a Health full-time'!AF50/'7a Health full-time'!Z50)&lt;0.03,AG50,""),"")</f>
        <v/>
      </c>
      <c r="EO50" s="842" t="str">
        <f>IF(AND($EJ$3=1,'7a Health full-time'!AA50&lt;&gt;0),IF(('7a Health full-time'!AG50/'7a Health full-time'!AA50)&lt;0.03,AH50,""),"")</f>
        <v/>
      </c>
      <c r="EQ50" s="840" t="str">
        <f>IF(AND($EQ$3=1,'7a Health full-time'!P50=0,SUM('7a Health full-time'!D50,'7a Health full-time'!J50)&gt;$ET$13),Q50,"")</f>
        <v/>
      </c>
      <c r="ER50" s="841" t="str">
        <f>IF(AND($EQ$3=1,'7a Health full-time'!Q50=0,SUM('7a Health full-time'!E50,'7a Health full-time'!K50)&gt;$ET$13),R50,"")</f>
        <v/>
      </c>
      <c r="ES50" s="841" t="str">
        <f>IF(AND($EQ$3=1,'7a Health full-time'!R50=0,SUM('7a Health full-time'!F50,'7a Health full-time'!L50)&gt;$ET$13),S50,"")</f>
        <v/>
      </c>
      <c r="ET50" s="841" t="str">
        <f>IF(AND($EQ$3=1,'7a Health full-time'!S50=0,SUM('7a Health full-time'!G50,'7a Health full-time'!M50)&gt;$ET$13),T50,"")</f>
        <v/>
      </c>
      <c r="EU50" s="841" t="str">
        <f>IF(AND($EQ$3=1,'7a Health full-time'!T50=0,SUM('7a Health full-time'!H50,'7a Health full-time'!N50)&gt;$ET$13),U50,"")</f>
        <v/>
      </c>
      <c r="EV50" s="842" t="str">
        <f>IF(AND($EQ$3=1,'7a Health full-time'!U50=0,SUM('7a Health full-time'!I50,'7a Health full-time'!O50)&gt;$ET$13),V50,"")</f>
        <v/>
      </c>
      <c r="EX50" s="840" t="str">
        <f>IF(AND($EX$3=1,SUM('7a Health full-time'!D50,'7a Health full-time'!J50)&gt;0,ABS('7a Health full-time'!P50)=SUM('7a Health full-time'!D50,'7a Health full-time'!J50)),Q50,"")</f>
        <v/>
      </c>
      <c r="EY50" s="841" t="str">
        <f>IF(AND($EX$3=1,SUM('7a Health full-time'!E50,'7a Health full-time'!K50)&gt;0,ABS('7a Health full-time'!Q50)=SUM('7a Health full-time'!E50,'7a Health full-time'!K50)),R50,"")</f>
        <v/>
      </c>
      <c r="EZ50" s="841" t="str">
        <f>IF(AND($EX$3=1,SUM('7a Health full-time'!F50,'7a Health full-time'!L50)&gt;0,ABS('7a Health full-time'!R50)=SUM('7a Health full-time'!F50,'7a Health full-time'!L50)),S50,"")</f>
        <v/>
      </c>
      <c r="FA50" s="841" t="str">
        <f>IF(AND($EX$3=1,SUM('7a Health full-time'!G50,'7a Health full-time'!M50)&gt;0,ABS('7a Health full-time'!S50)=SUM('7a Health full-time'!G50,'7a Health full-time'!M50)),T50,"")</f>
        <v/>
      </c>
      <c r="FB50" s="841" t="str">
        <f>IF(AND($EX$3=1,SUM('7a Health full-time'!H50,'7a Health full-time'!N50)&gt;0,ABS('7a Health full-time'!T50)=SUM('7a Health full-time'!H50,'7a Health full-time'!N50)),U50,"")</f>
        <v/>
      </c>
      <c r="FC50" s="842" t="str">
        <f>IF(AND($EX$3=1,SUM('7a Health full-time'!I50,'7a Health full-time'!O50)&gt;0,ABS('7a Health full-time'!U50)=SUM('7a Health full-time'!I50,'7a Health full-time'!O50)),V50,"")</f>
        <v/>
      </c>
      <c r="FR50" s="840" t="str">
        <f>IF(AND($FR$3=1,'7a Health full-time'!V50&lt;&gt;0),IF(('7a Health full-time'!AB50/'7a Health full-time'!V50)&lt;0.25,AC50,""),"")</f>
        <v/>
      </c>
      <c r="FS50" s="841" t="str">
        <f>IF(AND($FR$3=1,'7a Health full-time'!W50&lt;&gt;0),IF(('7a Health full-time'!AC50/'7a Health full-time'!W50)&lt;0.25,AD50,""),"")</f>
        <v/>
      </c>
      <c r="FT50" s="841" t="str">
        <f>IF(AND($FR$3=1,'7a Health full-time'!X50&lt;&gt;0),IF(('7a Health full-time'!AD50/'7a Health full-time'!X50)&lt;0.25,AE50,""),"")</f>
        <v/>
      </c>
      <c r="FU50" s="841" t="str">
        <f>IF(AND($FR$3=1,'7a Health full-time'!Y50&lt;&gt;0),IF(('7a Health full-time'!AE50/'7a Health full-time'!Y50)&lt;0.25,AF50,""),"")</f>
        <v/>
      </c>
      <c r="FV50" s="841" t="str">
        <f>IF(AND($FR$3=1,'7a Health full-time'!Z50&lt;&gt;0),IF(('7a Health full-time'!AF50/'7a Health full-time'!Z50)&lt;0.25,AG50,""),"")</f>
        <v/>
      </c>
      <c r="FW50" s="842" t="str">
        <f>IF(AND($FR$3=1,'7a Health full-time'!AA50&lt;&gt;0),IF(('7a Health full-time'!AG50/'7a Health full-time'!AA50)&lt;0.25,AH50,""),"")</f>
        <v/>
      </c>
      <c r="FY50" s="843"/>
      <c r="FZ50" s="843"/>
      <c r="GA50" s="843"/>
      <c r="GB50" s="843"/>
      <c r="GC50" s="843"/>
      <c r="GD50" s="843"/>
      <c r="GE50" s="843"/>
      <c r="GF50" s="843"/>
      <c r="GG50" s="843"/>
      <c r="GH50" s="843"/>
      <c r="GI50" s="843"/>
      <c r="GJ50" s="843"/>
      <c r="GL50" s="881" t="s">
        <v>20</v>
      </c>
      <c r="GM50" s="60" t="s">
        <v>13</v>
      </c>
      <c r="GN50" s="60" t="s">
        <v>116</v>
      </c>
      <c r="GO50" s="49" t="str">
        <f>$CS$100</f>
        <v/>
      </c>
      <c r="GP50" s="41" t="str">
        <f>$CT$100</f>
        <v/>
      </c>
      <c r="GQ50" s="40" t="str">
        <f>$CS$100</f>
        <v/>
      </c>
      <c r="GR50" s="41" t="str">
        <f>$CT$100</f>
        <v/>
      </c>
      <c r="GS50" s="40" t="str">
        <f>$CS$100</f>
        <v/>
      </c>
      <c r="GT50" s="873" t="str">
        <f>$CT$100</f>
        <v/>
      </c>
      <c r="GU50" s="49" t="str">
        <f>$CY$100</f>
        <v/>
      </c>
      <c r="GV50" s="41" t="str">
        <f>$CZ$100</f>
        <v/>
      </c>
      <c r="GW50" s="40" t="str">
        <f>$CY$100</f>
        <v/>
      </c>
      <c r="GX50" s="41" t="str">
        <f>$CZ$100</f>
        <v/>
      </c>
      <c r="GY50" s="40" t="str">
        <f>$CY$100</f>
        <v/>
      </c>
      <c r="GZ50" s="873" t="str">
        <f>$CZ$100</f>
        <v/>
      </c>
      <c r="HA50" s="49" t="str">
        <f>$DE$100</f>
        <v/>
      </c>
      <c r="HB50" s="41" t="str">
        <f>$DF$100</f>
        <v/>
      </c>
      <c r="HC50" s="40" t="str">
        <f>$DE$100</f>
        <v/>
      </c>
      <c r="HD50" s="41" t="str">
        <f>$DF$100</f>
        <v/>
      </c>
      <c r="HE50" s="40" t="str">
        <f>$DE$100</f>
        <v/>
      </c>
      <c r="HF50" s="873" t="str">
        <f>$DF$100</f>
        <v/>
      </c>
      <c r="HG50" s="49" t="str">
        <f>$DK$100</f>
        <v/>
      </c>
      <c r="HH50" s="41" t="str">
        <f>$DL$100</f>
        <v/>
      </c>
      <c r="HI50" s="40" t="str">
        <f>$DK$100</f>
        <v/>
      </c>
      <c r="HJ50" s="41" t="str">
        <f>$DL$100</f>
        <v/>
      </c>
      <c r="HK50" s="40" t="str">
        <f>$DK$100</f>
        <v/>
      </c>
      <c r="HL50" s="873" t="str">
        <f>$DL$100</f>
        <v/>
      </c>
      <c r="HM50" s="925"/>
      <c r="HN50" s="918"/>
      <c r="HO50" s="916"/>
      <c r="HP50" s="918"/>
      <c r="HQ50" s="916"/>
      <c r="HR50" s="926"/>
    </row>
    <row r="51" spans="1:226" x14ac:dyDescent="0.25">
      <c r="A51" s="18" t="str">
        <f>'7a Health full-time'!A51</f>
        <v>Occupational therapy (B)</v>
      </c>
      <c r="B51" t="s">
        <v>13</v>
      </c>
      <c r="C51" s="18" t="str">
        <f>'7a Health full-time'!C51</f>
        <v>PGT (UG fee)</v>
      </c>
      <c r="D51" t="str">
        <f t="shared" si="4"/>
        <v>Occupational therapy (B), Standard, PGT (UG fee)</v>
      </c>
      <c r="E51" t="str">
        <f t="shared" si="9"/>
        <v xml:space="preserve">Column 1, Starters in 2016-17, OfS-fundable, Occupational therapy (B), Standard, PGT (UG fee); </v>
      </c>
      <c r="F51" t="str">
        <f t="shared" si="9"/>
        <v xml:space="preserve">Column 1, Starters in 2016-17, Non-fundable, Occupational therapy (B), Standard, PGT (UG fee); </v>
      </c>
      <c r="G51" t="str">
        <f t="shared" si="9"/>
        <v xml:space="preserve">Column 1, Starters in 2017-18, OfS-fundable, Occupational therapy (B), Standard, PGT (UG fee); </v>
      </c>
      <c r="H51" t="str">
        <f t="shared" si="9"/>
        <v xml:space="preserve">Column 1, Starters in 2017-18, Non-fundable, Occupational therapy (B), Standard, PGT (UG fee); </v>
      </c>
      <c r="I51" t="str">
        <f t="shared" si="9"/>
        <v xml:space="preserve">Column 1, Starters in 2018-19, OfS-fundable, Occupational therapy (B), Standard, PGT (UG fee); </v>
      </c>
      <c r="J51" t="str">
        <f t="shared" si="9"/>
        <v xml:space="preserve">Column 1, Starters in 2018-19, Non-fundable, Occupational therapy (B), Standard, PGT (UG fee); </v>
      </c>
      <c r="K51" t="str">
        <f t="shared" si="9"/>
        <v xml:space="preserve">Column 2, Starters in 2016-17, OfS-fundable, Occupational therapy (B), Standard, PGT (UG fee); </v>
      </c>
      <c r="L51" t="str">
        <f t="shared" si="9"/>
        <v xml:space="preserve">Column 2, Starters in 2016-17, Non-fundable, Occupational therapy (B), Standard, PGT (UG fee); </v>
      </c>
      <c r="M51" t="str">
        <f t="shared" si="9"/>
        <v xml:space="preserve">Column 2, Starters in 2017-18, OfS-fundable, Occupational therapy (B), Standard, PGT (UG fee); </v>
      </c>
      <c r="N51" t="str">
        <f t="shared" si="9"/>
        <v xml:space="preserve">Column 2, Starters in 2017-18, Non-fundable, Occupational therapy (B), Standard, PGT (UG fee); </v>
      </c>
      <c r="O51" t="str">
        <f t="shared" si="9"/>
        <v xml:space="preserve">Column 2, Starters in 2018-19, OfS-fundable, Occupational therapy (B), Standard, PGT (UG fee); </v>
      </c>
      <c r="P51" t="str">
        <f t="shared" si="9"/>
        <v xml:space="preserve">Column 2, Starters in 2018-19, Non-fundable, Occupational therapy (B), Standard, PGT (UG fee); </v>
      </c>
      <c r="Q51" t="str">
        <f t="shared" si="9"/>
        <v xml:space="preserve">Column 3, Starters in 2016-17, OfS-fundable, Occupational therapy (B), Standard, PGT (UG fee); </v>
      </c>
      <c r="R51" t="str">
        <f t="shared" si="9"/>
        <v xml:space="preserve">Column 3, Starters in 2016-17, Non-fundable, Occupational therapy (B), Standard, PGT (UG fee); </v>
      </c>
      <c r="S51" t="str">
        <f t="shared" si="9"/>
        <v xml:space="preserve">Column 3, Starters in 2017-18, OfS-fundable, Occupational therapy (B), Standard, PGT (UG fee); </v>
      </c>
      <c r="T51" t="str">
        <f t="shared" si="9"/>
        <v xml:space="preserve">Column 3, Starters in 2017-18, Non-fundable, Occupational therapy (B), Standard, PGT (UG fee); </v>
      </c>
      <c r="U51" t="str">
        <f t="shared" si="8"/>
        <v xml:space="preserve">Column 3, Starters in 2018-19, OfS-fundable, Occupational therapy (B), Standard, PGT (UG fee); </v>
      </c>
      <c r="V51" t="str">
        <f t="shared" si="8"/>
        <v xml:space="preserve">Column 3, Starters in 2018-19, Non-fundable, Occupational therapy (B), Standard, PGT (UG fee); </v>
      </c>
      <c r="W51" t="str">
        <f t="shared" si="8"/>
        <v xml:space="preserve">Column 4, Starters in 2016-17, OfS-fundable, Occupational therapy (B), Standard, PGT (UG fee); </v>
      </c>
      <c r="X51" t="str">
        <f t="shared" si="8"/>
        <v xml:space="preserve">Column 4, Starters in 2016-17, Non-fundable, Occupational therapy (B), Standard, PGT (UG fee); </v>
      </c>
      <c r="Y51" t="str">
        <f t="shared" si="8"/>
        <v xml:space="preserve">Column 4, Starters in 2017-18, OfS-fundable, Occupational therapy (B), Standard, PGT (UG fee); </v>
      </c>
      <c r="Z51" t="str">
        <f t="shared" si="8"/>
        <v xml:space="preserve">Column 4, Starters in 2017-18, Non-fundable, Occupational therapy (B), Standard, PGT (UG fee); </v>
      </c>
      <c r="AA51" t="str">
        <f t="shared" si="8"/>
        <v xml:space="preserve">Column 4, Starters in 2018-19, OfS-fundable, Occupational therapy (B), Standard, PGT (UG fee); </v>
      </c>
      <c r="AB51" t="str">
        <f t="shared" si="11"/>
        <v xml:space="preserve">Column 4, Starters in 2018-19, Non-fundable, Occupational therapy (B), Standard, PGT (UG fee); </v>
      </c>
      <c r="AC51" t="str">
        <f t="shared" si="11"/>
        <v xml:space="preserve">Column 4a, Starters in 2016-17, OfS-fundable, Occupational therapy (B), Standard, PGT (UG fee); </v>
      </c>
      <c r="AD51" t="str">
        <f t="shared" si="11"/>
        <v xml:space="preserve">Column 4a, Starters in 2016-17, Non-fundable, Occupational therapy (B), Standard, PGT (UG fee); </v>
      </c>
      <c r="AE51" t="str">
        <f t="shared" si="11"/>
        <v xml:space="preserve">Column 4a, Starters in 2017-18, OfS-fundable, Occupational therapy (B), Standard, PGT (UG fee); </v>
      </c>
      <c r="AF51" t="str">
        <f t="shared" si="11"/>
        <v xml:space="preserve">Column 4a, Starters in 2017-18, Non-fundable, Occupational therapy (B), Standard, PGT (UG fee); </v>
      </c>
      <c r="AG51" t="str">
        <f t="shared" si="11"/>
        <v xml:space="preserve">Column 4a, Starters in 2018-19, OfS-fundable, Occupational therapy (B), Standard, PGT (UG fee); </v>
      </c>
      <c r="AH51" t="str">
        <f t="shared" si="11"/>
        <v xml:space="preserve">Column 4a, Starters in 2018-19, Non-fundable, Occupational therapy (B), Standard, PGT (UG fee); </v>
      </c>
      <c r="AR51" s="844" t="str">
        <f>IF(AND($AR$3=1,'7a Health full-time'!P51&gt;0),Q51,"")</f>
        <v/>
      </c>
      <c r="AS51" s="843" t="str">
        <f>IF(AND($AR$3=1,'7a Health full-time'!Q51&gt;0),R51,"")</f>
        <v/>
      </c>
      <c r="AT51" s="843" t="str">
        <f>IF(AND($AR$3=1,'7a Health full-time'!R51&gt;0),S51,"")</f>
        <v/>
      </c>
      <c r="AU51" s="843" t="str">
        <f>IF(AND($AR$3=1,'7a Health full-time'!S51&gt;0),T51,"")</f>
        <v/>
      </c>
      <c r="AV51" s="843" t="str">
        <f>IF(AND($AR$3=1,'7a Health full-time'!T51&gt;0),U51,"")</f>
        <v/>
      </c>
      <c r="AW51" s="845" t="str">
        <f>IF(AND($AR$3=1,'7a Health full-time'!U51&gt;0),V51,"")</f>
        <v/>
      </c>
      <c r="AY51" s="844" t="str">
        <f>IF(AND($AY$3=1,'7a Health full-time'!D51&lt;0),E51,"")</f>
        <v/>
      </c>
      <c r="AZ51" s="843" t="str">
        <f>IF(AND($AY$3=1,'7a Health full-time'!E51&lt;0),F51,"")</f>
        <v/>
      </c>
      <c r="BA51" s="843" t="str">
        <f>IF(AND($AY$3=1,'7a Health full-time'!F51&lt;0),G51,"")</f>
        <v/>
      </c>
      <c r="BB51" s="843" t="str">
        <f>IF(AND($AY$3=1,'7a Health full-time'!G51&lt;0),H51,"")</f>
        <v/>
      </c>
      <c r="BC51" s="843" t="str">
        <f>IF(AND($AY$3=1,'7a Health full-time'!H51&lt;0),I51,"")</f>
        <v/>
      </c>
      <c r="BD51" s="845" t="str">
        <f>IF(AND($AY$3=1,'7a Health full-time'!I51&lt;0),J51,"")</f>
        <v/>
      </c>
      <c r="BE51" s="844" t="str">
        <f>IF(AND($AY$3=1,'7a Health full-time'!J51&lt;0),K51,"")</f>
        <v/>
      </c>
      <c r="BF51" s="843" t="str">
        <f>IF(AND($AY$3=1,'7a Health full-time'!K51&lt;0),L51,"")</f>
        <v/>
      </c>
      <c r="BG51" s="843" t="str">
        <f>IF(AND($AY$3=1,'7a Health full-time'!L51&lt;0),M51,"")</f>
        <v/>
      </c>
      <c r="BH51" s="843" t="str">
        <f>IF(AND($AY$3=1,'7a Health full-time'!M51&lt;0),N51,"")</f>
        <v/>
      </c>
      <c r="BI51" s="843" t="str">
        <f>IF(AND($AY$3=1,'7a Health full-time'!N51&lt;0),O51,"")</f>
        <v/>
      </c>
      <c r="BJ51" s="845" t="str">
        <f>IF(AND($AY$3=1,'7a Health full-time'!O51&lt;0),P51,"")</f>
        <v/>
      </c>
      <c r="BK51" s="844" t="str">
        <f>IF(AND($AY$3=1,'7a Health full-time'!V51&lt;0),W51,"")</f>
        <v/>
      </c>
      <c r="BL51" s="843" t="str">
        <f>IF(AND($AY$3=1,'7a Health full-time'!W51&lt;0),X51,"")</f>
        <v/>
      </c>
      <c r="BM51" s="843" t="str">
        <f>IF(AND($AY$3=1,'7a Health full-time'!X51&lt;0),Y51,"")</f>
        <v/>
      </c>
      <c r="BN51" s="843" t="str">
        <f>IF(AND($AY$3=1,'7a Health full-time'!Y51&lt;0),Z51,"")</f>
        <v/>
      </c>
      <c r="BO51" s="843" t="str">
        <f>IF(AND($AY$3=1,'7a Health full-time'!Z51&lt;0),AA51,"")</f>
        <v/>
      </c>
      <c r="BP51" s="845" t="str">
        <f>IF(AND($AY$3=1,'7a Health full-time'!AA51&lt;0),AB51,"")</f>
        <v/>
      </c>
      <c r="BQ51" s="916"/>
      <c r="BR51" s="917"/>
      <c r="BS51" s="917"/>
      <c r="BT51" s="917"/>
      <c r="BU51" s="917"/>
      <c r="BV51" s="918"/>
      <c r="BX51" s="844" t="str">
        <f>IF(AND($BX$3=1,TRUNC('7a Health full-time'!D51)&lt;&gt;'7a Health full-time'!D51),E51,"")</f>
        <v/>
      </c>
      <c r="BY51" s="843" t="str">
        <f>IF(AND($BX$3=1,TRUNC('7a Health full-time'!E51)&lt;&gt;'7a Health full-time'!E51),F51,"")</f>
        <v/>
      </c>
      <c r="BZ51" s="843" t="str">
        <f>IF(AND($BX$3=1,TRUNC('7a Health full-time'!F51)&lt;&gt;'7a Health full-time'!F51),G51,"")</f>
        <v/>
      </c>
      <c r="CA51" s="843" t="str">
        <f>IF(AND($BX$3=1,TRUNC('7a Health full-time'!G51)&lt;&gt;'7a Health full-time'!G51),H51,"")</f>
        <v/>
      </c>
      <c r="CB51" s="843" t="str">
        <f>IF(AND($BX$3=1,TRUNC('7a Health full-time'!H51)&lt;&gt;'7a Health full-time'!H51),I51,"")</f>
        <v/>
      </c>
      <c r="CC51" s="845" t="str">
        <f>IF(AND($BX$3=1,TRUNC('7a Health full-time'!I51)&lt;&gt;'7a Health full-time'!I51),J51,"")</f>
        <v/>
      </c>
      <c r="CD51" s="844" t="str">
        <f>IF(AND($BX$3=1,TRUNC('7a Health full-time'!J51)&lt;&gt;'7a Health full-time'!J51),K51,"")</f>
        <v/>
      </c>
      <c r="CE51" s="843" t="str">
        <f>IF(AND($BX$3=1,TRUNC('7a Health full-time'!K51)&lt;&gt;'7a Health full-time'!K51),L51,"")</f>
        <v/>
      </c>
      <c r="CF51" s="843" t="str">
        <f>IF(AND($BX$3=1,TRUNC('7a Health full-time'!L51)&lt;&gt;'7a Health full-time'!L51),M51,"")</f>
        <v/>
      </c>
      <c r="CG51" s="843" t="str">
        <f>IF(AND($BX$3=1,TRUNC('7a Health full-time'!M51)&lt;&gt;'7a Health full-time'!M51),N51,"")</f>
        <v/>
      </c>
      <c r="CH51" s="843" t="str">
        <f>IF(AND($BX$3=1,TRUNC('7a Health full-time'!N51)&lt;&gt;'7a Health full-time'!N51),O51,"")</f>
        <v/>
      </c>
      <c r="CI51" s="845" t="str">
        <f>IF(AND($BX$3=1,TRUNC('7a Health full-time'!O51)&lt;&gt;'7a Health full-time'!O51),P51,"")</f>
        <v/>
      </c>
      <c r="CJ51" s="844" t="str">
        <f>IF(AND($BX$3=1,TRUNC('7a Health full-time'!P51)&lt;&gt;'7a Health full-time'!P51),Q51,"")</f>
        <v/>
      </c>
      <c r="CK51" s="843" t="str">
        <f>IF(AND($BX$3=1,TRUNC('7a Health full-time'!Q51)&lt;&gt;'7a Health full-time'!Q51),R51,"")</f>
        <v/>
      </c>
      <c r="CL51" s="843" t="str">
        <f>IF(AND($BX$3=1,TRUNC('7a Health full-time'!R51)&lt;&gt;'7a Health full-time'!R51),S51,"")</f>
        <v/>
      </c>
      <c r="CM51" s="843" t="str">
        <f>IF(AND($BX$3=1,TRUNC('7a Health full-time'!S51)&lt;&gt;'7a Health full-time'!S51),T51,"")</f>
        <v/>
      </c>
      <c r="CN51" s="843" t="str">
        <f>IF(AND($BX$3=1,TRUNC('7a Health full-time'!T51)&lt;&gt;'7a Health full-time'!T51),U51,"")</f>
        <v/>
      </c>
      <c r="CO51" s="845" t="str">
        <f>IF(AND($BX$3=1,TRUNC('7a Health full-time'!U51)&lt;&gt;'7a Health full-time'!U51),V51,"")</f>
        <v/>
      </c>
      <c r="DV51" s="844" t="str">
        <f>IF(AND($DV$3=1,ROUND('7a Health full-time'!AB51,2)&lt;&gt;'7a Health full-time'!AB51),AC51,"")</f>
        <v/>
      </c>
      <c r="DW51" s="843" t="str">
        <f>IF(AND($DV$3=1,ROUND('7a Health full-time'!AC51,2)&lt;&gt;'7a Health full-time'!AC51),AD51,"")</f>
        <v/>
      </c>
      <c r="DX51" s="843" t="str">
        <f>IF(AND($DV$3=1,ROUND('7a Health full-time'!AD51,2)&lt;&gt;'7a Health full-time'!AD51),AE51,"")</f>
        <v/>
      </c>
      <c r="DY51" s="843" t="str">
        <f>IF(AND($DV$3=1,ROUND('7a Health full-time'!AE51,2)&lt;&gt;'7a Health full-time'!AE51),AF51,"")</f>
        <v/>
      </c>
      <c r="DZ51" s="843" t="str">
        <f>IF(AND($DV$3=1,ROUND('7a Health full-time'!AF51,2)&lt;&gt;'7a Health full-time'!AF51),AG51,"")</f>
        <v/>
      </c>
      <c r="EA51" s="845" t="str">
        <f>IF(AND($DV$3=1,ROUND('7a Health full-time'!AG51,2)&lt;&gt;'7a Health full-time'!AG51),AH51,"")</f>
        <v/>
      </c>
      <c r="EC51" s="844" t="str">
        <f>IF(AND($EC$3=1,'7a Health full-time'!AB51&gt;'7a Health full-time'!V51),AC51,"")</f>
        <v/>
      </c>
      <c r="ED51" s="843" t="str">
        <f>IF(AND($EC$3=1,'7a Health full-time'!AC51&gt;'7a Health full-time'!W51),AD51,"")</f>
        <v/>
      </c>
      <c r="EE51" s="843" t="str">
        <f>IF(AND($EC$3=1,'7a Health full-time'!AD51&gt;'7a Health full-time'!X51),AE51,"")</f>
        <v/>
      </c>
      <c r="EF51" s="843" t="str">
        <f>IF(AND($EC$3=1,'7a Health full-time'!AE51&gt;'7a Health full-time'!Y51),AF51,"")</f>
        <v/>
      </c>
      <c r="EG51" s="843" t="str">
        <f>IF(AND($EC$3=1,'7a Health full-time'!AF51&gt;'7a Health full-time'!Z51),AG51,"")</f>
        <v/>
      </c>
      <c r="EH51" s="845" t="str">
        <f>IF(AND($EC$3=1,'7a Health full-time'!AG51&gt;'7a Health full-time'!AA51),AH51,"")</f>
        <v/>
      </c>
      <c r="EJ51" s="844" t="str">
        <f>IF(AND($EJ$3=1,'7a Health full-time'!V51&lt;&gt;0),IF(('7a Health full-time'!AB51/'7a Health full-time'!V51)&lt;0.03,AC51,""),"")</f>
        <v/>
      </c>
      <c r="EK51" s="843" t="str">
        <f>IF(AND($EJ$3=1,'7a Health full-time'!W51&lt;&gt;0),IF(('7a Health full-time'!AC51/'7a Health full-time'!W51)&lt;0.03,AD51,""),"")</f>
        <v/>
      </c>
      <c r="EL51" s="843" t="str">
        <f>IF(AND($EJ$3=1,'7a Health full-time'!X51&lt;&gt;0),IF(('7a Health full-time'!AD51/'7a Health full-time'!X51)&lt;0.03,AE51,""),"")</f>
        <v/>
      </c>
      <c r="EM51" s="843" t="str">
        <f>IF(AND($EJ$3=1,'7a Health full-time'!Y51&lt;&gt;0),IF(('7a Health full-time'!AE51/'7a Health full-time'!Y51)&lt;0.03,AF51,""),"")</f>
        <v/>
      </c>
      <c r="EN51" s="843" t="str">
        <f>IF(AND($EJ$3=1,'7a Health full-time'!Z51&lt;&gt;0),IF(('7a Health full-time'!AF51/'7a Health full-time'!Z51)&lt;0.03,AG51,""),"")</f>
        <v/>
      </c>
      <c r="EO51" s="845" t="str">
        <f>IF(AND($EJ$3=1,'7a Health full-time'!AA51&lt;&gt;0),IF(('7a Health full-time'!AG51/'7a Health full-time'!AA51)&lt;0.03,AH51,""),"")</f>
        <v/>
      </c>
      <c r="EQ51" s="844" t="str">
        <f>IF(AND($EQ$3=1,'7a Health full-time'!P51=0,SUM('7a Health full-time'!D51,'7a Health full-time'!J51)&gt;$ET$13),Q51,"")</f>
        <v/>
      </c>
      <c r="ER51" s="843" t="str">
        <f>IF(AND($EQ$3=1,'7a Health full-time'!Q51=0,SUM('7a Health full-time'!E51,'7a Health full-time'!K51)&gt;$ET$13),R51,"")</f>
        <v/>
      </c>
      <c r="ES51" s="843" t="str">
        <f>IF(AND($EQ$3=1,'7a Health full-time'!R51=0,SUM('7a Health full-time'!F51,'7a Health full-time'!L51)&gt;$ET$13),S51,"")</f>
        <v/>
      </c>
      <c r="ET51" s="843" t="str">
        <f>IF(AND($EQ$3=1,'7a Health full-time'!S51=0,SUM('7a Health full-time'!G51,'7a Health full-time'!M51)&gt;$ET$13),T51,"")</f>
        <v/>
      </c>
      <c r="EU51" s="843" t="str">
        <f>IF(AND($EQ$3=1,'7a Health full-time'!T51=0,SUM('7a Health full-time'!H51,'7a Health full-time'!N51)&gt;$ET$13),U51,"")</f>
        <v/>
      </c>
      <c r="EV51" s="845" t="str">
        <f>IF(AND($EQ$3=1,'7a Health full-time'!U51=0,SUM('7a Health full-time'!I51,'7a Health full-time'!O51)&gt;$ET$13),V51,"")</f>
        <v/>
      </c>
      <c r="EX51" s="844" t="str">
        <f>IF(AND($EX$3=1,SUM('7a Health full-time'!D51,'7a Health full-time'!J51)&gt;0,ABS('7a Health full-time'!P51)=SUM('7a Health full-time'!D51,'7a Health full-time'!J51)),Q51,"")</f>
        <v/>
      </c>
      <c r="EY51" s="843" t="str">
        <f>IF(AND($EX$3=1,SUM('7a Health full-time'!E51,'7a Health full-time'!K51)&gt;0,ABS('7a Health full-time'!Q51)=SUM('7a Health full-time'!E51,'7a Health full-time'!K51)),R51,"")</f>
        <v/>
      </c>
      <c r="EZ51" s="843" t="str">
        <f>IF(AND($EX$3=1,SUM('7a Health full-time'!F51,'7a Health full-time'!L51)&gt;0,ABS('7a Health full-time'!R51)=SUM('7a Health full-time'!F51,'7a Health full-time'!L51)),S51,"")</f>
        <v/>
      </c>
      <c r="FA51" s="843" t="str">
        <f>IF(AND($EX$3=1,SUM('7a Health full-time'!G51,'7a Health full-time'!M51)&gt;0,ABS('7a Health full-time'!S51)=SUM('7a Health full-time'!G51,'7a Health full-time'!M51)),T51,"")</f>
        <v/>
      </c>
      <c r="FB51" s="843" t="str">
        <f>IF(AND($EX$3=1,SUM('7a Health full-time'!H51,'7a Health full-time'!N51)&gt;0,ABS('7a Health full-time'!T51)=SUM('7a Health full-time'!H51,'7a Health full-time'!N51)),U51,"")</f>
        <v/>
      </c>
      <c r="FC51" s="845" t="str">
        <f>IF(AND($EX$3=1,SUM('7a Health full-time'!I51,'7a Health full-time'!O51)&gt;0,ABS('7a Health full-time'!U51)=SUM('7a Health full-time'!I51,'7a Health full-time'!O51)),V51,"")</f>
        <v/>
      </c>
      <c r="FR51" s="844" t="str">
        <f>IF(AND($FR$3=1,'7a Health full-time'!V51&lt;&gt;0),IF(('7a Health full-time'!AB51/'7a Health full-time'!V51)&lt;0.25,AC51,""),"")</f>
        <v/>
      </c>
      <c r="FS51" s="843" t="str">
        <f>IF(AND($FR$3=1,'7a Health full-time'!W51&lt;&gt;0),IF(('7a Health full-time'!AC51/'7a Health full-time'!W51)&lt;0.25,AD51,""),"")</f>
        <v/>
      </c>
      <c r="FT51" s="843" t="str">
        <f>IF(AND($FR$3=1,'7a Health full-time'!X51&lt;&gt;0),IF(('7a Health full-time'!AD51/'7a Health full-time'!X51)&lt;0.25,AE51,""),"")</f>
        <v/>
      </c>
      <c r="FU51" s="843" t="str">
        <f>IF(AND($FR$3=1,'7a Health full-time'!Y51&lt;&gt;0),IF(('7a Health full-time'!AE51/'7a Health full-time'!Y51)&lt;0.25,AF51,""),"")</f>
        <v/>
      </c>
      <c r="FV51" s="843" t="str">
        <f>IF(AND($FR$3=1,'7a Health full-time'!Z51&lt;&gt;0),IF(('7a Health full-time'!AF51/'7a Health full-time'!Z51)&lt;0.25,AG51,""),"")</f>
        <v/>
      </c>
      <c r="FW51" s="845" t="str">
        <f>IF(AND($FR$3=1,'7a Health full-time'!AA51&lt;&gt;0),IF(('7a Health full-time'!AG51/'7a Health full-time'!AA51)&lt;0.25,AH51,""),"")</f>
        <v/>
      </c>
      <c r="FY51" s="843"/>
      <c r="FZ51" s="843"/>
      <c r="GA51" s="843"/>
      <c r="GB51" s="843"/>
      <c r="GC51" s="843"/>
      <c r="GD51" s="843"/>
      <c r="GE51" s="843"/>
      <c r="GF51" s="843"/>
      <c r="GG51" s="843"/>
      <c r="GH51" s="843"/>
      <c r="GI51" s="843"/>
      <c r="GJ51" s="843"/>
      <c r="GL51" s="60"/>
      <c r="GM51" s="60" t="s">
        <v>13</v>
      </c>
      <c r="GN51" s="60" t="s">
        <v>314</v>
      </c>
      <c r="GO51" s="49" t="str">
        <f>$CS$101</f>
        <v/>
      </c>
      <c r="GP51" s="41" t="str">
        <f>$CT$101</f>
        <v/>
      </c>
      <c r="GQ51" s="40" t="str">
        <f>$CS$101</f>
        <v/>
      </c>
      <c r="GR51" s="41" t="str">
        <f>$CT$101</f>
        <v/>
      </c>
      <c r="GS51" s="40" t="str">
        <f>$CS$101</f>
        <v/>
      </c>
      <c r="GT51" s="873" t="str">
        <f>$CT$101</f>
        <v/>
      </c>
      <c r="GU51" s="49" t="str">
        <f>$CY$101</f>
        <v/>
      </c>
      <c r="GV51" s="41" t="str">
        <f>$CZ$101</f>
        <v/>
      </c>
      <c r="GW51" s="40" t="str">
        <f>$CY$101</f>
        <v/>
      </c>
      <c r="GX51" s="41" t="str">
        <f>$CZ$101</f>
        <v/>
      </c>
      <c r="GY51" s="40" t="str">
        <f>$CY$101</f>
        <v/>
      </c>
      <c r="GZ51" s="873" t="str">
        <f>$CZ$101</f>
        <v/>
      </c>
      <c r="HA51" s="49" t="str">
        <f>$DE$101</f>
        <v/>
      </c>
      <c r="HB51" s="41" t="str">
        <f>$DF$101</f>
        <v/>
      </c>
      <c r="HC51" s="40" t="str">
        <f>$DE$101</f>
        <v/>
      </c>
      <c r="HD51" s="41" t="str">
        <f>$DF$101</f>
        <v/>
      </c>
      <c r="HE51" s="40" t="str">
        <f>$DE$101</f>
        <v/>
      </c>
      <c r="HF51" s="873" t="str">
        <f>$DF$101</f>
        <v/>
      </c>
      <c r="HG51" s="49" t="str">
        <f>$DK$101</f>
        <v/>
      </c>
      <c r="HH51" s="41" t="str">
        <f>$DL$101</f>
        <v/>
      </c>
      <c r="HI51" s="40" t="str">
        <f>$DK$101</f>
        <v/>
      </c>
      <c r="HJ51" s="41" t="str">
        <f>$DL$101</f>
        <v/>
      </c>
      <c r="HK51" s="40" t="str">
        <f>$DK$101</f>
        <v/>
      </c>
      <c r="HL51" s="873" t="str">
        <f>$DL$101</f>
        <v/>
      </c>
      <c r="HM51" s="925"/>
      <c r="HN51" s="918"/>
      <c r="HO51" s="916"/>
      <c r="HP51" s="918"/>
      <c r="HQ51" s="916"/>
      <c r="HR51" s="926"/>
    </row>
    <row r="52" spans="1:226" x14ac:dyDescent="0.25">
      <c r="A52" s="18" t="str">
        <f>'7a Health full-time'!A52</f>
        <v>Occupational therapy (B)</v>
      </c>
      <c r="B52" t="s">
        <v>19</v>
      </c>
      <c r="C52" s="18" t="str">
        <f>'7a Health full-time'!C52</f>
        <v>UG</v>
      </c>
      <c r="D52" t="str">
        <f t="shared" si="4"/>
        <v>Occupational therapy (B), Long, UG</v>
      </c>
      <c r="E52" t="str">
        <f t="shared" si="9"/>
        <v xml:space="preserve">Column 1, Starters in 2016-17, OfS-fundable, Occupational therapy (B), Long, UG; </v>
      </c>
      <c r="F52" t="str">
        <f t="shared" si="9"/>
        <v xml:space="preserve">Column 1, Starters in 2016-17, Non-fundable, Occupational therapy (B), Long, UG; </v>
      </c>
      <c r="G52" t="str">
        <f t="shared" si="9"/>
        <v xml:space="preserve">Column 1, Starters in 2017-18, OfS-fundable, Occupational therapy (B), Long, UG; </v>
      </c>
      <c r="H52" t="str">
        <f t="shared" si="9"/>
        <v xml:space="preserve">Column 1, Starters in 2017-18, Non-fundable, Occupational therapy (B), Long, UG; </v>
      </c>
      <c r="I52" t="str">
        <f t="shared" si="9"/>
        <v xml:space="preserve">Column 1, Starters in 2018-19, OfS-fundable, Occupational therapy (B), Long, UG; </v>
      </c>
      <c r="J52" t="str">
        <f t="shared" si="9"/>
        <v xml:space="preserve">Column 1, Starters in 2018-19, Non-fundable, Occupational therapy (B), Long, UG; </v>
      </c>
      <c r="K52" t="str">
        <f t="shared" si="9"/>
        <v xml:space="preserve">Column 2, Starters in 2016-17, OfS-fundable, Occupational therapy (B), Long, UG; </v>
      </c>
      <c r="L52" t="str">
        <f t="shared" si="9"/>
        <v xml:space="preserve">Column 2, Starters in 2016-17, Non-fundable, Occupational therapy (B), Long, UG; </v>
      </c>
      <c r="M52" t="str">
        <f t="shared" si="9"/>
        <v xml:space="preserve">Column 2, Starters in 2017-18, OfS-fundable, Occupational therapy (B), Long, UG; </v>
      </c>
      <c r="N52" t="str">
        <f t="shared" si="9"/>
        <v xml:space="preserve">Column 2, Starters in 2017-18, Non-fundable, Occupational therapy (B), Long, UG; </v>
      </c>
      <c r="O52" t="str">
        <f t="shared" si="9"/>
        <v xml:space="preserve">Column 2, Starters in 2018-19, OfS-fundable, Occupational therapy (B), Long, UG; </v>
      </c>
      <c r="P52" t="str">
        <f t="shared" si="9"/>
        <v xml:space="preserve">Column 2, Starters in 2018-19, Non-fundable, Occupational therapy (B), Long, UG; </v>
      </c>
      <c r="Q52" t="str">
        <f t="shared" si="9"/>
        <v xml:space="preserve">Column 3, Starters in 2016-17, OfS-fundable, Occupational therapy (B), Long, UG; </v>
      </c>
      <c r="R52" t="str">
        <f t="shared" si="9"/>
        <v xml:space="preserve">Column 3, Starters in 2016-17, Non-fundable, Occupational therapy (B), Long, UG; </v>
      </c>
      <c r="S52" t="str">
        <f t="shared" si="9"/>
        <v xml:space="preserve">Column 3, Starters in 2017-18, OfS-fundable, Occupational therapy (B), Long, UG; </v>
      </c>
      <c r="T52" t="str">
        <f t="shared" si="9"/>
        <v xml:space="preserve">Column 3, Starters in 2017-18, Non-fundable, Occupational therapy (B), Long, UG; </v>
      </c>
      <c r="U52" t="str">
        <f t="shared" si="8"/>
        <v xml:space="preserve">Column 3, Starters in 2018-19, OfS-fundable, Occupational therapy (B), Long, UG; </v>
      </c>
      <c r="V52" t="str">
        <f t="shared" si="8"/>
        <v xml:space="preserve">Column 3, Starters in 2018-19, Non-fundable, Occupational therapy (B), Long, UG; </v>
      </c>
      <c r="W52" t="str">
        <f t="shared" si="8"/>
        <v xml:space="preserve">Column 4, Starters in 2016-17, OfS-fundable, Occupational therapy (B), Long, UG; </v>
      </c>
      <c r="X52" t="str">
        <f t="shared" si="8"/>
        <v xml:space="preserve">Column 4, Starters in 2016-17, Non-fundable, Occupational therapy (B), Long, UG; </v>
      </c>
      <c r="Y52" t="str">
        <f t="shared" si="8"/>
        <v xml:space="preserve">Column 4, Starters in 2017-18, OfS-fundable, Occupational therapy (B), Long, UG; </v>
      </c>
      <c r="Z52" t="str">
        <f t="shared" si="8"/>
        <v xml:space="preserve">Column 4, Starters in 2017-18, Non-fundable, Occupational therapy (B), Long, UG; </v>
      </c>
      <c r="AA52" t="str">
        <f t="shared" si="8"/>
        <v xml:space="preserve">Column 4, Starters in 2018-19, OfS-fundable, Occupational therapy (B), Long, UG; </v>
      </c>
      <c r="AB52" t="str">
        <f t="shared" si="11"/>
        <v xml:space="preserve">Column 4, Starters in 2018-19, Non-fundable, Occupational therapy (B), Long, UG; </v>
      </c>
      <c r="AC52" t="str">
        <f t="shared" si="11"/>
        <v xml:space="preserve">Column 4a, Starters in 2016-17, OfS-fundable, Occupational therapy (B), Long, UG; </v>
      </c>
      <c r="AD52" t="str">
        <f t="shared" si="11"/>
        <v xml:space="preserve">Column 4a, Starters in 2016-17, Non-fundable, Occupational therapy (B), Long, UG; </v>
      </c>
      <c r="AE52" t="str">
        <f t="shared" si="11"/>
        <v xml:space="preserve">Column 4a, Starters in 2017-18, OfS-fundable, Occupational therapy (B), Long, UG; </v>
      </c>
      <c r="AF52" t="str">
        <f t="shared" si="11"/>
        <v xml:space="preserve">Column 4a, Starters in 2017-18, Non-fundable, Occupational therapy (B), Long, UG; </v>
      </c>
      <c r="AG52" t="str">
        <f t="shared" si="11"/>
        <v xml:space="preserve">Column 4a, Starters in 2018-19, OfS-fundable, Occupational therapy (B), Long, UG; </v>
      </c>
      <c r="AH52" t="str">
        <f t="shared" si="11"/>
        <v xml:space="preserve">Column 4a, Starters in 2018-19, Non-fundable, Occupational therapy (B), Long, UG; </v>
      </c>
      <c r="AR52" s="844" t="str">
        <f>IF(AND($AR$3=1,'7a Health full-time'!P52&gt;0),Q52,"")</f>
        <v/>
      </c>
      <c r="AS52" s="843" t="str">
        <f>IF(AND($AR$3=1,'7a Health full-time'!Q52&gt;0),R52,"")</f>
        <v/>
      </c>
      <c r="AT52" s="843" t="str">
        <f>IF(AND($AR$3=1,'7a Health full-time'!R52&gt;0),S52,"")</f>
        <v/>
      </c>
      <c r="AU52" s="843" t="str">
        <f>IF(AND($AR$3=1,'7a Health full-time'!S52&gt;0),T52,"")</f>
        <v/>
      </c>
      <c r="AV52" s="843" t="str">
        <f>IF(AND($AR$3=1,'7a Health full-time'!T52&gt;0),U52,"")</f>
        <v/>
      </c>
      <c r="AW52" s="845" t="str">
        <f>IF(AND($AR$3=1,'7a Health full-time'!U52&gt;0),V52,"")</f>
        <v/>
      </c>
      <c r="AY52" s="844" t="str">
        <f>IF(AND($AY$3=1,'7a Health full-time'!D52&lt;0),E52,"")</f>
        <v/>
      </c>
      <c r="AZ52" s="843" t="str">
        <f>IF(AND($AY$3=1,'7a Health full-time'!E52&lt;0),F52,"")</f>
        <v/>
      </c>
      <c r="BA52" s="843" t="str">
        <f>IF(AND($AY$3=1,'7a Health full-time'!F52&lt;0),G52,"")</f>
        <v/>
      </c>
      <c r="BB52" s="843" t="str">
        <f>IF(AND($AY$3=1,'7a Health full-time'!G52&lt;0),H52,"")</f>
        <v/>
      </c>
      <c r="BC52" s="843" t="str">
        <f>IF(AND($AY$3=1,'7a Health full-time'!H52&lt;0),I52,"")</f>
        <v/>
      </c>
      <c r="BD52" s="845" t="str">
        <f>IF(AND($AY$3=1,'7a Health full-time'!I52&lt;0),J52,"")</f>
        <v/>
      </c>
      <c r="BE52" s="844" t="str">
        <f>IF(AND($AY$3=1,'7a Health full-time'!J52&lt;0),K52,"")</f>
        <v/>
      </c>
      <c r="BF52" s="843" t="str">
        <f>IF(AND($AY$3=1,'7a Health full-time'!K52&lt;0),L52,"")</f>
        <v/>
      </c>
      <c r="BG52" s="843" t="str">
        <f>IF(AND($AY$3=1,'7a Health full-time'!L52&lt;0),M52,"")</f>
        <v/>
      </c>
      <c r="BH52" s="843" t="str">
        <f>IF(AND($AY$3=1,'7a Health full-time'!M52&lt;0),N52,"")</f>
        <v/>
      </c>
      <c r="BI52" s="843" t="str">
        <f>IF(AND($AY$3=1,'7a Health full-time'!N52&lt;0),O52,"")</f>
        <v/>
      </c>
      <c r="BJ52" s="845" t="str">
        <f>IF(AND($AY$3=1,'7a Health full-time'!O52&lt;0),P52,"")</f>
        <v/>
      </c>
      <c r="BK52" s="844" t="str">
        <f>IF(AND($AY$3=1,'7a Health full-time'!V52&lt;0),W52,"")</f>
        <v/>
      </c>
      <c r="BL52" s="843" t="str">
        <f>IF(AND($AY$3=1,'7a Health full-time'!W52&lt;0),X52,"")</f>
        <v/>
      </c>
      <c r="BM52" s="843" t="str">
        <f>IF(AND($AY$3=1,'7a Health full-time'!X52&lt;0),Y52,"")</f>
        <v/>
      </c>
      <c r="BN52" s="843" t="str">
        <f>IF(AND($AY$3=1,'7a Health full-time'!Y52&lt;0),Z52,"")</f>
        <v/>
      </c>
      <c r="BO52" s="843" t="str">
        <f>IF(AND($AY$3=1,'7a Health full-time'!Z52&lt;0),AA52,"")</f>
        <v/>
      </c>
      <c r="BP52" s="845" t="str">
        <f>IF(AND($AY$3=1,'7a Health full-time'!AA52&lt;0),AB52,"")</f>
        <v/>
      </c>
      <c r="BQ52" s="916"/>
      <c r="BR52" s="917"/>
      <c r="BS52" s="917"/>
      <c r="BT52" s="917"/>
      <c r="BU52" s="917"/>
      <c r="BV52" s="918"/>
      <c r="BX52" s="844" t="str">
        <f>IF(AND($BX$3=1,TRUNC('7a Health full-time'!D52)&lt;&gt;'7a Health full-time'!D52),E52,"")</f>
        <v/>
      </c>
      <c r="BY52" s="843" t="str">
        <f>IF(AND($BX$3=1,TRUNC('7a Health full-time'!E52)&lt;&gt;'7a Health full-time'!E52),F52,"")</f>
        <v/>
      </c>
      <c r="BZ52" s="843" t="str">
        <f>IF(AND($BX$3=1,TRUNC('7a Health full-time'!F52)&lt;&gt;'7a Health full-time'!F52),G52,"")</f>
        <v/>
      </c>
      <c r="CA52" s="843" t="str">
        <f>IF(AND($BX$3=1,TRUNC('7a Health full-time'!G52)&lt;&gt;'7a Health full-time'!G52),H52,"")</f>
        <v/>
      </c>
      <c r="CB52" s="843" t="str">
        <f>IF(AND($BX$3=1,TRUNC('7a Health full-time'!H52)&lt;&gt;'7a Health full-time'!H52),I52,"")</f>
        <v/>
      </c>
      <c r="CC52" s="845" t="str">
        <f>IF(AND($BX$3=1,TRUNC('7a Health full-time'!I52)&lt;&gt;'7a Health full-time'!I52),J52,"")</f>
        <v/>
      </c>
      <c r="CD52" s="844" t="str">
        <f>IF(AND($BX$3=1,TRUNC('7a Health full-time'!J52)&lt;&gt;'7a Health full-time'!J52),K52,"")</f>
        <v/>
      </c>
      <c r="CE52" s="843" t="str">
        <f>IF(AND($BX$3=1,TRUNC('7a Health full-time'!K52)&lt;&gt;'7a Health full-time'!K52),L52,"")</f>
        <v/>
      </c>
      <c r="CF52" s="843" t="str">
        <f>IF(AND($BX$3=1,TRUNC('7a Health full-time'!L52)&lt;&gt;'7a Health full-time'!L52),M52,"")</f>
        <v/>
      </c>
      <c r="CG52" s="843" t="str">
        <f>IF(AND($BX$3=1,TRUNC('7a Health full-time'!M52)&lt;&gt;'7a Health full-time'!M52),N52,"")</f>
        <v/>
      </c>
      <c r="CH52" s="843" t="str">
        <f>IF(AND($BX$3=1,TRUNC('7a Health full-time'!N52)&lt;&gt;'7a Health full-time'!N52),O52,"")</f>
        <v/>
      </c>
      <c r="CI52" s="845" t="str">
        <f>IF(AND($BX$3=1,TRUNC('7a Health full-time'!O52)&lt;&gt;'7a Health full-time'!O52),P52,"")</f>
        <v/>
      </c>
      <c r="CJ52" s="844" t="str">
        <f>IF(AND($BX$3=1,TRUNC('7a Health full-time'!P52)&lt;&gt;'7a Health full-time'!P52),Q52,"")</f>
        <v/>
      </c>
      <c r="CK52" s="843" t="str">
        <f>IF(AND($BX$3=1,TRUNC('7a Health full-time'!Q52)&lt;&gt;'7a Health full-time'!Q52),R52,"")</f>
        <v/>
      </c>
      <c r="CL52" s="843" t="str">
        <f>IF(AND($BX$3=1,TRUNC('7a Health full-time'!R52)&lt;&gt;'7a Health full-time'!R52),S52,"")</f>
        <v/>
      </c>
      <c r="CM52" s="843" t="str">
        <f>IF(AND($BX$3=1,TRUNC('7a Health full-time'!S52)&lt;&gt;'7a Health full-time'!S52),T52,"")</f>
        <v/>
      </c>
      <c r="CN52" s="843" t="str">
        <f>IF(AND($BX$3=1,TRUNC('7a Health full-time'!T52)&lt;&gt;'7a Health full-time'!T52),U52,"")</f>
        <v/>
      </c>
      <c r="CO52" s="845" t="str">
        <f>IF(AND($BX$3=1,TRUNC('7a Health full-time'!U52)&lt;&gt;'7a Health full-time'!U52),V52,"")</f>
        <v/>
      </c>
      <c r="DV52" s="844" t="str">
        <f>IF(AND($DV$3=1,ROUND('7a Health full-time'!AB52,2)&lt;&gt;'7a Health full-time'!AB52),AC52,"")</f>
        <v/>
      </c>
      <c r="DW52" s="843" t="str">
        <f>IF(AND($DV$3=1,ROUND('7a Health full-time'!AC52,2)&lt;&gt;'7a Health full-time'!AC52),AD52,"")</f>
        <v/>
      </c>
      <c r="DX52" s="843" t="str">
        <f>IF(AND($DV$3=1,ROUND('7a Health full-time'!AD52,2)&lt;&gt;'7a Health full-time'!AD52),AE52,"")</f>
        <v/>
      </c>
      <c r="DY52" s="843" t="str">
        <f>IF(AND($DV$3=1,ROUND('7a Health full-time'!AE52,2)&lt;&gt;'7a Health full-time'!AE52),AF52,"")</f>
        <v/>
      </c>
      <c r="DZ52" s="843" t="str">
        <f>IF(AND($DV$3=1,ROUND('7a Health full-time'!AF52,2)&lt;&gt;'7a Health full-time'!AF52),AG52,"")</f>
        <v/>
      </c>
      <c r="EA52" s="845" t="str">
        <f>IF(AND($DV$3=1,ROUND('7a Health full-time'!AG52,2)&lt;&gt;'7a Health full-time'!AG52),AH52,"")</f>
        <v/>
      </c>
      <c r="EC52" s="844" t="str">
        <f>IF(AND($EC$3=1,'7a Health full-time'!AB52&gt;'7a Health full-time'!V52),AC52,"")</f>
        <v/>
      </c>
      <c r="ED52" s="843" t="str">
        <f>IF(AND($EC$3=1,'7a Health full-time'!AC52&gt;'7a Health full-time'!W52),AD52,"")</f>
        <v/>
      </c>
      <c r="EE52" s="843" t="str">
        <f>IF(AND($EC$3=1,'7a Health full-time'!AD52&gt;'7a Health full-time'!X52),AE52,"")</f>
        <v/>
      </c>
      <c r="EF52" s="843" t="str">
        <f>IF(AND($EC$3=1,'7a Health full-time'!AE52&gt;'7a Health full-time'!Y52),AF52,"")</f>
        <v/>
      </c>
      <c r="EG52" s="843" t="str">
        <f>IF(AND($EC$3=1,'7a Health full-time'!AF52&gt;'7a Health full-time'!Z52),AG52,"")</f>
        <v/>
      </c>
      <c r="EH52" s="845" t="str">
        <f>IF(AND($EC$3=1,'7a Health full-time'!AG52&gt;'7a Health full-time'!AA52),AH52,"")</f>
        <v/>
      </c>
      <c r="EJ52" s="844" t="str">
        <f>IF(AND($EJ$3=1,'7a Health full-time'!V52&lt;&gt;0),IF(('7a Health full-time'!AB52/'7a Health full-time'!V52)&lt;0.03,AC52,""),"")</f>
        <v/>
      </c>
      <c r="EK52" s="843" t="str">
        <f>IF(AND($EJ$3=1,'7a Health full-time'!W52&lt;&gt;0),IF(('7a Health full-time'!AC52/'7a Health full-time'!W52)&lt;0.03,AD52,""),"")</f>
        <v/>
      </c>
      <c r="EL52" s="843" t="str">
        <f>IF(AND($EJ$3=1,'7a Health full-time'!X52&lt;&gt;0),IF(('7a Health full-time'!AD52/'7a Health full-time'!X52)&lt;0.03,AE52,""),"")</f>
        <v/>
      </c>
      <c r="EM52" s="843" t="str">
        <f>IF(AND($EJ$3=1,'7a Health full-time'!Y52&lt;&gt;0),IF(('7a Health full-time'!AE52/'7a Health full-time'!Y52)&lt;0.03,AF52,""),"")</f>
        <v/>
      </c>
      <c r="EN52" s="843" t="str">
        <f>IF(AND($EJ$3=1,'7a Health full-time'!Z52&lt;&gt;0),IF(('7a Health full-time'!AF52/'7a Health full-time'!Z52)&lt;0.03,AG52,""),"")</f>
        <v/>
      </c>
      <c r="EO52" s="845" t="str">
        <f>IF(AND($EJ$3=1,'7a Health full-time'!AA52&lt;&gt;0),IF(('7a Health full-time'!AG52/'7a Health full-time'!AA52)&lt;0.03,AH52,""),"")</f>
        <v/>
      </c>
      <c r="EQ52" s="844" t="str">
        <f>IF(AND($EQ$3=1,'7a Health full-time'!P52=0,SUM('7a Health full-time'!D52,'7a Health full-time'!J52)&gt;$ET$13),Q52,"")</f>
        <v/>
      </c>
      <c r="ER52" s="843" t="str">
        <f>IF(AND($EQ$3=1,'7a Health full-time'!Q52=0,SUM('7a Health full-time'!E52,'7a Health full-time'!K52)&gt;$ET$13),R52,"")</f>
        <v/>
      </c>
      <c r="ES52" s="843" t="str">
        <f>IF(AND($EQ$3=1,'7a Health full-time'!R52=0,SUM('7a Health full-time'!F52,'7a Health full-time'!L52)&gt;$ET$13),S52,"")</f>
        <v/>
      </c>
      <c r="ET52" s="843" t="str">
        <f>IF(AND($EQ$3=1,'7a Health full-time'!S52=0,SUM('7a Health full-time'!G52,'7a Health full-time'!M52)&gt;$ET$13),T52,"")</f>
        <v/>
      </c>
      <c r="EU52" s="843" t="str">
        <f>IF(AND($EQ$3=1,'7a Health full-time'!T52=0,SUM('7a Health full-time'!H52,'7a Health full-time'!N52)&gt;$ET$13),U52,"")</f>
        <v/>
      </c>
      <c r="EV52" s="845" t="str">
        <f>IF(AND($EQ$3=1,'7a Health full-time'!U52=0,SUM('7a Health full-time'!I52,'7a Health full-time'!O52)&gt;$ET$13),V52,"")</f>
        <v/>
      </c>
      <c r="EX52" s="844" t="str">
        <f>IF(AND($EX$3=1,SUM('7a Health full-time'!D52,'7a Health full-time'!J52)&gt;0,ABS('7a Health full-time'!P52)=SUM('7a Health full-time'!D52,'7a Health full-time'!J52)),Q52,"")</f>
        <v/>
      </c>
      <c r="EY52" s="843" t="str">
        <f>IF(AND($EX$3=1,SUM('7a Health full-time'!E52,'7a Health full-time'!K52)&gt;0,ABS('7a Health full-time'!Q52)=SUM('7a Health full-time'!E52,'7a Health full-time'!K52)),R52,"")</f>
        <v/>
      </c>
      <c r="EZ52" s="843" t="str">
        <f>IF(AND($EX$3=1,SUM('7a Health full-time'!F52,'7a Health full-time'!L52)&gt;0,ABS('7a Health full-time'!R52)=SUM('7a Health full-time'!F52,'7a Health full-time'!L52)),S52,"")</f>
        <v/>
      </c>
      <c r="FA52" s="843" t="str">
        <f>IF(AND($EX$3=1,SUM('7a Health full-time'!G52,'7a Health full-time'!M52)&gt;0,ABS('7a Health full-time'!S52)=SUM('7a Health full-time'!G52,'7a Health full-time'!M52)),T52,"")</f>
        <v/>
      </c>
      <c r="FB52" s="843" t="str">
        <f>IF(AND($EX$3=1,SUM('7a Health full-time'!H52,'7a Health full-time'!N52)&gt;0,ABS('7a Health full-time'!T52)=SUM('7a Health full-time'!H52,'7a Health full-time'!N52)),U52,"")</f>
        <v/>
      </c>
      <c r="FC52" s="845" t="str">
        <f>IF(AND($EX$3=1,SUM('7a Health full-time'!I52,'7a Health full-time'!O52)&gt;0,ABS('7a Health full-time'!U52)=SUM('7a Health full-time'!I52,'7a Health full-time'!O52)),V52,"")</f>
        <v/>
      </c>
      <c r="FR52" s="844" t="str">
        <f>IF(AND($FR$3=1,'7a Health full-time'!V52&lt;&gt;0),IF(('7a Health full-time'!AB52/'7a Health full-time'!V52)&lt;0.25,AC52,""),"")</f>
        <v/>
      </c>
      <c r="FS52" s="843" t="str">
        <f>IF(AND($FR$3=1,'7a Health full-time'!W52&lt;&gt;0),IF(('7a Health full-time'!AC52/'7a Health full-time'!W52)&lt;0.25,AD52,""),"")</f>
        <v/>
      </c>
      <c r="FT52" s="843" t="str">
        <f>IF(AND($FR$3=1,'7a Health full-time'!X52&lt;&gt;0),IF(('7a Health full-time'!AD52/'7a Health full-time'!X52)&lt;0.25,AE52,""),"")</f>
        <v/>
      </c>
      <c r="FU52" s="843" t="str">
        <f>IF(AND($FR$3=1,'7a Health full-time'!Y52&lt;&gt;0),IF(('7a Health full-time'!AE52/'7a Health full-time'!Y52)&lt;0.25,AF52,""),"")</f>
        <v/>
      </c>
      <c r="FV52" s="843" t="str">
        <f>IF(AND($FR$3=1,'7a Health full-time'!Z52&lt;&gt;0),IF(('7a Health full-time'!AF52/'7a Health full-time'!Z52)&lt;0.25,AG52,""),"")</f>
        <v/>
      </c>
      <c r="FW52" s="845" t="str">
        <f>IF(AND($FR$3=1,'7a Health full-time'!AA52&lt;&gt;0),IF(('7a Health full-time'!AG52/'7a Health full-time'!AA52)&lt;0.25,AH52,""),"")</f>
        <v/>
      </c>
      <c r="FY52" s="840" t="str">
        <f>IF(AND($FY$3=1,'7a Health full-time'!D52&gt;0),E52,"")</f>
        <v/>
      </c>
      <c r="FZ52" s="841" t="str">
        <f>IF(AND($FY$3=1,'7a Health full-time'!E52&gt;0),F52,"")</f>
        <v/>
      </c>
      <c r="GA52" s="841" t="str">
        <f>IF(AND($FY$3=1,'7a Health full-time'!F52&gt;0),G52,"")</f>
        <v/>
      </c>
      <c r="GB52" s="841" t="str">
        <f>IF(AND($FY$3=1,'7a Health full-time'!G52&gt;0),H52,"")</f>
        <v/>
      </c>
      <c r="GC52" s="841" t="str">
        <f>IF(AND($FY$3=1,'7a Health full-time'!H52&gt;0),I52,"")</f>
        <v/>
      </c>
      <c r="GD52" s="842" t="str">
        <f>IF(AND($FY$3=1,'7a Health full-time'!I52&gt;0),J52,"")</f>
        <v/>
      </c>
      <c r="GE52" s="841" t="str">
        <f>IF(AND($FY$3=1,'7a Health full-time'!J52&gt;0),K52,"")</f>
        <v/>
      </c>
      <c r="GF52" s="841" t="str">
        <f>IF(AND($FY$3=1,'7a Health full-time'!K52&gt;0),L52,"")</f>
        <v/>
      </c>
      <c r="GG52" s="841" t="str">
        <f>IF(AND($FY$3=1,'7a Health full-time'!L52&gt;0),M52,"")</f>
        <v/>
      </c>
      <c r="GH52" s="841" t="str">
        <f>IF(AND($FY$3=1,'7a Health full-time'!M52&gt;0),N52,"")</f>
        <v/>
      </c>
      <c r="GI52" s="841" t="str">
        <f>IF(AND($FY$3=1,'7a Health full-time'!N52&gt;0),O52,"")</f>
        <v/>
      </c>
      <c r="GJ52" s="842" t="str">
        <f>IF(AND($FY$3=1,'7a Health full-time'!O52&gt;0),P52,"")</f>
        <v/>
      </c>
      <c r="GL52" s="60"/>
      <c r="GM52" s="61" t="s">
        <v>19</v>
      </c>
      <c r="GN52" s="60" t="s">
        <v>116</v>
      </c>
      <c r="GO52" s="49" t="str">
        <f>$CS$102</f>
        <v/>
      </c>
      <c r="GP52" s="41" t="str">
        <f>$CT$102</f>
        <v/>
      </c>
      <c r="GQ52" s="40" t="str">
        <f>$CS$102</f>
        <v/>
      </c>
      <c r="GR52" s="41" t="str">
        <f>$CT$102</f>
        <v/>
      </c>
      <c r="GS52" s="40" t="str">
        <f>$CS$102</f>
        <v/>
      </c>
      <c r="GT52" s="873" t="str">
        <f>$CT$102</f>
        <v/>
      </c>
      <c r="GU52" s="49" t="str">
        <f>$CY$102</f>
        <v/>
      </c>
      <c r="GV52" s="41" t="str">
        <f>$CZ$102</f>
        <v/>
      </c>
      <c r="GW52" s="40" t="str">
        <f>$CY$102</f>
        <v/>
      </c>
      <c r="GX52" s="41" t="str">
        <f>$CZ$102</f>
        <v/>
      </c>
      <c r="GY52" s="40" t="str">
        <f>$CY$102</f>
        <v/>
      </c>
      <c r="GZ52" s="873" t="str">
        <f>$CZ$102</f>
        <v/>
      </c>
      <c r="HA52" s="49" t="str">
        <f>$DE$102</f>
        <v/>
      </c>
      <c r="HB52" s="41" t="str">
        <f>$DF$102</f>
        <v/>
      </c>
      <c r="HC52" s="40" t="str">
        <f>$DE$102</f>
        <v/>
      </c>
      <c r="HD52" s="41" t="str">
        <f>$DF$102</f>
        <v/>
      </c>
      <c r="HE52" s="40" t="str">
        <f>$DE$102</f>
        <v/>
      </c>
      <c r="HF52" s="873" t="str">
        <f>$DF$102</f>
        <v/>
      </c>
      <c r="HG52" s="49" t="str">
        <f>$DK$102</f>
        <v/>
      </c>
      <c r="HH52" s="41" t="str">
        <f>$DL$102</f>
        <v/>
      </c>
      <c r="HI52" s="40" t="str">
        <f>$DK$102</f>
        <v/>
      </c>
      <c r="HJ52" s="41" t="str">
        <f>$DL$102</f>
        <v/>
      </c>
      <c r="HK52" s="40" t="str">
        <f>$DK$102</f>
        <v/>
      </c>
      <c r="HL52" s="873" t="str">
        <f>$DL$102</f>
        <v/>
      </c>
      <c r="HM52" s="925"/>
      <c r="HN52" s="918"/>
      <c r="HO52" s="916"/>
      <c r="HP52" s="918"/>
      <c r="HQ52" s="916"/>
      <c r="HR52" s="926"/>
    </row>
    <row r="53" spans="1:226" x14ac:dyDescent="0.25">
      <c r="A53" s="18" t="str">
        <f>'7a Health full-time'!A53</f>
        <v>Occupational therapy (B)</v>
      </c>
      <c r="B53" t="s">
        <v>19</v>
      </c>
      <c r="C53" s="18" t="str">
        <f>'7a Health full-time'!C53</f>
        <v>PGT (UG fee)</v>
      </c>
      <c r="D53" t="str">
        <f t="shared" si="4"/>
        <v>Occupational therapy (B), Long, PGT (UG fee)</v>
      </c>
      <c r="E53" t="str">
        <f t="shared" si="9"/>
        <v xml:space="preserve">Column 1, Starters in 2016-17, OfS-fundable, Occupational therapy (B), Long, PGT (UG fee); </v>
      </c>
      <c r="F53" t="str">
        <f t="shared" si="9"/>
        <v xml:space="preserve">Column 1, Starters in 2016-17, Non-fundable, Occupational therapy (B), Long, PGT (UG fee); </v>
      </c>
      <c r="G53" t="str">
        <f t="shared" si="9"/>
        <v xml:space="preserve">Column 1, Starters in 2017-18, OfS-fundable, Occupational therapy (B), Long, PGT (UG fee); </v>
      </c>
      <c r="H53" t="str">
        <f t="shared" si="9"/>
        <v xml:space="preserve">Column 1, Starters in 2017-18, Non-fundable, Occupational therapy (B), Long, PGT (UG fee); </v>
      </c>
      <c r="I53" t="str">
        <f t="shared" si="9"/>
        <v xml:space="preserve">Column 1, Starters in 2018-19, OfS-fundable, Occupational therapy (B), Long, PGT (UG fee); </v>
      </c>
      <c r="J53" t="str">
        <f t="shared" si="9"/>
        <v xml:space="preserve">Column 1, Starters in 2018-19, Non-fundable, Occupational therapy (B), Long, PGT (UG fee); </v>
      </c>
      <c r="K53" t="str">
        <f t="shared" si="9"/>
        <v xml:space="preserve">Column 2, Starters in 2016-17, OfS-fundable, Occupational therapy (B), Long, PGT (UG fee); </v>
      </c>
      <c r="L53" t="str">
        <f t="shared" si="9"/>
        <v xml:space="preserve">Column 2, Starters in 2016-17, Non-fundable, Occupational therapy (B), Long, PGT (UG fee); </v>
      </c>
      <c r="M53" t="str">
        <f t="shared" si="9"/>
        <v xml:space="preserve">Column 2, Starters in 2017-18, OfS-fundable, Occupational therapy (B), Long, PGT (UG fee); </v>
      </c>
      <c r="N53" t="str">
        <f t="shared" si="9"/>
        <v xml:space="preserve">Column 2, Starters in 2017-18, Non-fundable, Occupational therapy (B), Long, PGT (UG fee); </v>
      </c>
      <c r="O53" t="str">
        <f t="shared" si="9"/>
        <v xml:space="preserve">Column 2, Starters in 2018-19, OfS-fundable, Occupational therapy (B), Long, PGT (UG fee); </v>
      </c>
      <c r="P53" t="str">
        <f t="shared" si="9"/>
        <v xml:space="preserve">Column 2, Starters in 2018-19, Non-fundable, Occupational therapy (B), Long, PGT (UG fee); </v>
      </c>
      <c r="Q53" t="str">
        <f t="shared" si="9"/>
        <v xml:space="preserve">Column 3, Starters in 2016-17, OfS-fundable, Occupational therapy (B), Long, PGT (UG fee); </v>
      </c>
      <c r="R53" t="str">
        <f t="shared" si="9"/>
        <v xml:space="preserve">Column 3, Starters in 2016-17, Non-fundable, Occupational therapy (B), Long, PGT (UG fee); </v>
      </c>
      <c r="S53" t="str">
        <f t="shared" si="9"/>
        <v xml:space="preserve">Column 3, Starters in 2017-18, OfS-fundable, Occupational therapy (B), Long, PGT (UG fee); </v>
      </c>
      <c r="T53" t="str">
        <f t="shared" si="9"/>
        <v xml:space="preserve">Column 3, Starters in 2017-18, Non-fundable, Occupational therapy (B), Long, PGT (UG fee); </v>
      </c>
      <c r="U53" t="str">
        <f t="shared" si="8"/>
        <v xml:space="preserve">Column 3, Starters in 2018-19, OfS-fundable, Occupational therapy (B), Long, PGT (UG fee); </v>
      </c>
      <c r="V53" t="str">
        <f t="shared" si="8"/>
        <v xml:space="preserve">Column 3, Starters in 2018-19, Non-fundable, Occupational therapy (B), Long, PGT (UG fee); </v>
      </c>
      <c r="W53" t="str">
        <f t="shared" si="8"/>
        <v xml:space="preserve">Column 4, Starters in 2016-17, OfS-fundable, Occupational therapy (B), Long, PGT (UG fee); </v>
      </c>
      <c r="X53" t="str">
        <f t="shared" si="8"/>
        <v xml:space="preserve">Column 4, Starters in 2016-17, Non-fundable, Occupational therapy (B), Long, PGT (UG fee); </v>
      </c>
      <c r="Y53" t="str">
        <f t="shared" si="8"/>
        <v xml:space="preserve">Column 4, Starters in 2017-18, OfS-fundable, Occupational therapy (B), Long, PGT (UG fee); </v>
      </c>
      <c r="Z53" t="str">
        <f t="shared" si="8"/>
        <v xml:space="preserve">Column 4, Starters in 2017-18, Non-fundable, Occupational therapy (B), Long, PGT (UG fee); </v>
      </c>
      <c r="AA53" t="str">
        <f t="shared" si="8"/>
        <v xml:space="preserve">Column 4, Starters in 2018-19, OfS-fundable, Occupational therapy (B), Long, PGT (UG fee); </v>
      </c>
      <c r="AB53" t="str">
        <f t="shared" si="11"/>
        <v xml:space="preserve">Column 4, Starters in 2018-19, Non-fundable, Occupational therapy (B), Long, PGT (UG fee); </v>
      </c>
      <c r="AC53" t="str">
        <f t="shared" si="11"/>
        <v xml:space="preserve">Column 4a, Starters in 2016-17, OfS-fundable, Occupational therapy (B), Long, PGT (UG fee); </v>
      </c>
      <c r="AD53" t="str">
        <f t="shared" si="11"/>
        <v xml:space="preserve">Column 4a, Starters in 2016-17, Non-fundable, Occupational therapy (B), Long, PGT (UG fee); </v>
      </c>
      <c r="AE53" t="str">
        <f t="shared" si="11"/>
        <v xml:space="preserve">Column 4a, Starters in 2017-18, OfS-fundable, Occupational therapy (B), Long, PGT (UG fee); </v>
      </c>
      <c r="AF53" t="str">
        <f t="shared" si="11"/>
        <v xml:space="preserve">Column 4a, Starters in 2017-18, Non-fundable, Occupational therapy (B), Long, PGT (UG fee); </v>
      </c>
      <c r="AG53" t="str">
        <f t="shared" si="11"/>
        <v xml:space="preserve">Column 4a, Starters in 2018-19, OfS-fundable, Occupational therapy (B), Long, PGT (UG fee); </v>
      </c>
      <c r="AH53" t="str">
        <f t="shared" si="11"/>
        <v xml:space="preserve">Column 4a, Starters in 2018-19, Non-fundable, Occupational therapy (B), Long, PGT (UG fee); </v>
      </c>
      <c r="AR53" s="726" t="str">
        <f>IF(AND($AR$3=1,'7a Health full-time'!P53&gt;0),Q53,"")</f>
        <v/>
      </c>
      <c r="AS53" s="727" t="str">
        <f>IF(AND($AR$3=1,'7a Health full-time'!Q53&gt;0),R53,"")</f>
        <v/>
      </c>
      <c r="AT53" s="727" t="str">
        <f>IF(AND($AR$3=1,'7a Health full-time'!R53&gt;0),S53,"")</f>
        <v/>
      </c>
      <c r="AU53" s="727" t="str">
        <f>IF(AND($AR$3=1,'7a Health full-time'!S53&gt;0),T53,"")</f>
        <v/>
      </c>
      <c r="AV53" s="727" t="str">
        <f>IF(AND($AR$3=1,'7a Health full-time'!T53&gt;0),U53,"")</f>
        <v/>
      </c>
      <c r="AW53" s="846" t="str">
        <f>IF(AND($AR$3=1,'7a Health full-time'!U53&gt;0),V53,"")</f>
        <v/>
      </c>
      <c r="AY53" s="726" t="str">
        <f>IF(AND($AY$3=1,'7a Health full-time'!D53&lt;0),E53,"")</f>
        <v/>
      </c>
      <c r="AZ53" s="727" t="str">
        <f>IF(AND($AY$3=1,'7a Health full-time'!E53&lt;0),F53,"")</f>
        <v/>
      </c>
      <c r="BA53" s="727" t="str">
        <f>IF(AND($AY$3=1,'7a Health full-time'!F53&lt;0),G53,"")</f>
        <v/>
      </c>
      <c r="BB53" s="727" t="str">
        <f>IF(AND($AY$3=1,'7a Health full-time'!G53&lt;0),H53,"")</f>
        <v/>
      </c>
      <c r="BC53" s="727" t="str">
        <f>IF(AND($AY$3=1,'7a Health full-time'!H53&lt;0),I53,"")</f>
        <v/>
      </c>
      <c r="BD53" s="846" t="str">
        <f>IF(AND($AY$3=1,'7a Health full-time'!I53&lt;0),J53,"")</f>
        <v/>
      </c>
      <c r="BE53" s="726" t="str">
        <f>IF(AND($AY$3=1,'7a Health full-time'!J53&lt;0),K53,"")</f>
        <v/>
      </c>
      <c r="BF53" s="727" t="str">
        <f>IF(AND($AY$3=1,'7a Health full-time'!K53&lt;0),L53,"")</f>
        <v/>
      </c>
      <c r="BG53" s="727" t="str">
        <f>IF(AND($AY$3=1,'7a Health full-time'!L53&lt;0),M53,"")</f>
        <v/>
      </c>
      <c r="BH53" s="727" t="str">
        <f>IF(AND($AY$3=1,'7a Health full-time'!M53&lt;0),N53,"")</f>
        <v/>
      </c>
      <c r="BI53" s="727" t="str">
        <f>IF(AND($AY$3=1,'7a Health full-time'!N53&lt;0),O53,"")</f>
        <v/>
      </c>
      <c r="BJ53" s="846" t="str">
        <f>IF(AND($AY$3=1,'7a Health full-time'!O53&lt;0),P53,"")</f>
        <v/>
      </c>
      <c r="BK53" s="726" t="str">
        <f>IF(AND($AY$3=1,'7a Health full-time'!V53&lt;0),W53,"")</f>
        <v/>
      </c>
      <c r="BL53" s="727" t="str">
        <f>IF(AND($AY$3=1,'7a Health full-time'!W53&lt;0),X53,"")</f>
        <v/>
      </c>
      <c r="BM53" s="727" t="str">
        <f>IF(AND($AY$3=1,'7a Health full-time'!X53&lt;0),Y53,"")</f>
        <v/>
      </c>
      <c r="BN53" s="727" t="str">
        <f>IF(AND($AY$3=1,'7a Health full-time'!Y53&lt;0),Z53,"")</f>
        <v/>
      </c>
      <c r="BO53" s="727" t="str">
        <f>IF(AND($AY$3=1,'7a Health full-time'!Z53&lt;0),AA53,"")</f>
        <v/>
      </c>
      <c r="BP53" s="846" t="str">
        <f>IF(AND($AY$3=1,'7a Health full-time'!AA53&lt;0),AB53,"")</f>
        <v/>
      </c>
      <c r="BQ53" s="910"/>
      <c r="BR53" s="919"/>
      <c r="BS53" s="919"/>
      <c r="BT53" s="919"/>
      <c r="BU53" s="919"/>
      <c r="BV53" s="911"/>
      <c r="BX53" s="726" t="str">
        <f>IF(AND($BX$3=1,TRUNC('7a Health full-time'!D53)&lt;&gt;'7a Health full-time'!D53),E53,"")</f>
        <v/>
      </c>
      <c r="BY53" s="727" t="str">
        <f>IF(AND($BX$3=1,TRUNC('7a Health full-time'!E53)&lt;&gt;'7a Health full-time'!E53),F53,"")</f>
        <v/>
      </c>
      <c r="BZ53" s="727" t="str">
        <f>IF(AND($BX$3=1,TRUNC('7a Health full-time'!F53)&lt;&gt;'7a Health full-time'!F53),G53,"")</f>
        <v/>
      </c>
      <c r="CA53" s="727" t="str">
        <f>IF(AND($BX$3=1,TRUNC('7a Health full-time'!G53)&lt;&gt;'7a Health full-time'!G53),H53,"")</f>
        <v/>
      </c>
      <c r="CB53" s="727" t="str">
        <f>IF(AND($BX$3=1,TRUNC('7a Health full-time'!H53)&lt;&gt;'7a Health full-time'!H53),I53,"")</f>
        <v/>
      </c>
      <c r="CC53" s="846" t="str">
        <f>IF(AND($BX$3=1,TRUNC('7a Health full-time'!I53)&lt;&gt;'7a Health full-time'!I53),J53,"")</f>
        <v/>
      </c>
      <c r="CD53" s="726" t="str">
        <f>IF(AND($BX$3=1,TRUNC('7a Health full-time'!J53)&lt;&gt;'7a Health full-time'!J53),K53,"")</f>
        <v/>
      </c>
      <c r="CE53" s="727" t="str">
        <f>IF(AND($BX$3=1,TRUNC('7a Health full-time'!K53)&lt;&gt;'7a Health full-time'!K53),L53,"")</f>
        <v/>
      </c>
      <c r="CF53" s="727" t="str">
        <f>IF(AND($BX$3=1,TRUNC('7a Health full-time'!L53)&lt;&gt;'7a Health full-time'!L53),M53,"")</f>
        <v/>
      </c>
      <c r="CG53" s="727" t="str">
        <f>IF(AND($BX$3=1,TRUNC('7a Health full-time'!M53)&lt;&gt;'7a Health full-time'!M53),N53,"")</f>
        <v/>
      </c>
      <c r="CH53" s="727" t="str">
        <f>IF(AND($BX$3=1,TRUNC('7a Health full-time'!N53)&lt;&gt;'7a Health full-time'!N53),O53,"")</f>
        <v/>
      </c>
      <c r="CI53" s="846" t="str">
        <f>IF(AND($BX$3=1,TRUNC('7a Health full-time'!O53)&lt;&gt;'7a Health full-time'!O53),P53,"")</f>
        <v/>
      </c>
      <c r="CJ53" s="726" t="str">
        <f>IF(AND($BX$3=1,TRUNC('7a Health full-time'!P53)&lt;&gt;'7a Health full-time'!P53),Q53,"")</f>
        <v/>
      </c>
      <c r="CK53" s="727" t="str">
        <f>IF(AND($BX$3=1,TRUNC('7a Health full-time'!Q53)&lt;&gt;'7a Health full-time'!Q53),R53,"")</f>
        <v/>
      </c>
      <c r="CL53" s="727" t="str">
        <f>IF(AND($BX$3=1,TRUNC('7a Health full-time'!R53)&lt;&gt;'7a Health full-time'!R53),S53,"")</f>
        <v/>
      </c>
      <c r="CM53" s="727" t="str">
        <f>IF(AND($BX$3=1,TRUNC('7a Health full-time'!S53)&lt;&gt;'7a Health full-time'!S53),T53,"")</f>
        <v/>
      </c>
      <c r="CN53" s="727" t="str">
        <f>IF(AND($BX$3=1,TRUNC('7a Health full-time'!T53)&lt;&gt;'7a Health full-time'!T53),U53,"")</f>
        <v/>
      </c>
      <c r="CO53" s="846" t="str">
        <f>IF(AND($BX$3=1,TRUNC('7a Health full-time'!U53)&lt;&gt;'7a Health full-time'!U53),V53,"")</f>
        <v/>
      </c>
      <c r="DV53" s="726" t="str">
        <f>IF(AND($DV$3=1,ROUND('7a Health full-time'!AB53,2)&lt;&gt;'7a Health full-time'!AB53),AC53,"")</f>
        <v/>
      </c>
      <c r="DW53" s="727" t="str">
        <f>IF(AND($DV$3=1,ROUND('7a Health full-time'!AC53,2)&lt;&gt;'7a Health full-time'!AC53),AD53,"")</f>
        <v/>
      </c>
      <c r="DX53" s="727" t="str">
        <f>IF(AND($DV$3=1,ROUND('7a Health full-time'!AD53,2)&lt;&gt;'7a Health full-time'!AD53),AE53,"")</f>
        <v/>
      </c>
      <c r="DY53" s="727" t="str">
        <f>IF(AND($DV$3=1,ROUND('7a Health full-time'!AE53,2)&lt;&gt;'7a Health full-time'!AE53),AF53,"")</f>
        <v/>
      </c>
      <c r="DZ53" s="727" t="str">
        <f>IF(AND($DV$3=1,ROUND('7a Health full-time'!AF53,2)&lt;&gt;'7a Health full-time'!AF53),AG53,"")</f>
        <v/>
      </c>
      <c r="EA53" s="846" t="str">
        <f>IF(AND($DV$3=1,ROUND('7a Health full-time'!AG53,2)&lt;&gt;'7a Health full-time'!AG53),AH53,"")</f>
        <v/>
      </c>
      <c r="EC53" s="726" t="str">
        <f>IF(AND($EC$3=1,'7a Health full-time'!AB53&gt;'7a Health full-time'!V53),AC53,"")</f>
        <v/>
      </c>
      <c r="ED53" s="727" t="str">
        <f>IF(AND($EC$3=1,'7a Health full-time'!AC53&gt;'7a Health full-time'!W53),AD53,"")</f>
        <v/>
      </c>
      <c r="EE53" s="727" t="str">
        <f>IF(AND($EC$3=1,'7a Health full-time'!AD53&gt;'7a Health full-time'!X53),AE53,"")</f>
        <v/>
      </c>
      <c r="EF53" s="727" t="str">
        <f>IF(AND($EC$3=1,'7a Health full-time'!AE53&gt;'7a Health full-time'!Y53),AF53,"")</f>
        <v/>
      </c>
      <c r="EG53" s="727" t="str">
        <f>IF(AND($EC$3=1,'7a Health full-time'!AF53&gt;'7a Health full-time'!Z53),AG53,"")</f>
        <v/>
      </c>
      <c r="EH53" s="846" t="str">
        <f>IF(AND($EC$3=1,'7a Health full-time'!AG53&gt;'7a Health full-time'!AA53),AH53,"")</f>
        <v/>
      </c>
      <c r="EJ53" s="726" t="str">
        <f>IF(AND($EJ$3=1,'7a Health full-time'!V53&lt;&gt;0),IF(('7a Health full-time'!AB53/'7a Health full-time'!V53)&lt;0.03,AC53,""),"")</f>
        <v/>
      </c>
      <c r="EK53" s="727" t="str">
        <f>IF(AND($EJ$3=1,'7a Health full-time'!W53&lt;&gt;0),IF(('7a Health full-time'!AC53/'7a Health full-time'!W53)&lt;0.03,AD53,""),"")</f>
        <v/>
      </c>
      <c r="EL53" s="727" t="str">
        <f>IF(AND($EJ$3=1,'7a Health full-time'!X53&lt;&gt;0),IF(('7a Health full-time'!AD53/'7a Health full-time'!X53)&lt;0.03,AE53,""),"")</f>
        <v/>
      </c>
      <c r="EM53" s="727" t="str">
        <f>IF(AND($EJ$3=1,'7a Health full-time'!Y53&lt;&gt;0),IF(('7a Health full-time'!AE53/'7a Health full-time'!Y53)&lt;0.03,AF53,""),"")</f>
        <v/>
      </c>
      <c r="EN53" s="727" t="str">
        <f>IF(AND($EJ$3=1,'7a Health full-time'!Z53&lt;&gt;0),IF(('7a Health full-time'!AF53/'7a Health full-time'!Z53)&lt;0.03,AG53,""),"")</f>
        <v/>
      </c>
      <c r="EO53" s="846" t="str">
        <f>IF(AND($EJ$3=1,'7a Health full-time'!AA53&lt;&gt;0),IF(('7a Health full-time'!AG53/'7a Health full-time'!AA53)&lt;0.03,AH53,""),"")</f>
        <v/>
      </c>
      <c r="EQ53" s="726" t="str">
        <f>IF(AND($EQ$3=1,'7a Health full-time'!P53=0,SUM('7a Health full-time'!D53,'7a Health full-time'!J53)&gt;$ET$13),Q53,"")</f>
        <v/>
      </c>
      <c r="ER53" s="727" t="str">
        <f>IF(AND($EQ$3=1,'7a Health full-time'!Q53=0,SUM('7a Health full-time'!E53,'7a Health full-time'!K53)&gt;$ET$13),R53,"")</f>
        <v/>
      </c>
      <c r="ES53" s="727" t="str">
        <f>IF(AND($EQ$3=1,'7a Health full-time'!R53=0,SUM('7a Health full-time'!F53,'7a Health full-time'!L53)&gt;$ET$13),S53,"")</f>
        <v/>
      </c>
      <c r="ET53" s="727" t="str">
        <f>IF(AND($EQ$3=1,'7a Health full-time'!S53=0,SUM('7a Health full-time'!G53,'7a Health full-time'!M53)&gt;$ET$13),T53,"")</f>
        <v/>
      </c>
      <c r="EU53" s="727" t="str">
        <f>IF(AND($EQ$3=1,'7a Health full-time'!T53=0,SUM('7a Health full-time'!H53,'7a Health full-time'!N53)&gt;$ET$13),U53,"")</f>
        <v/>
      </c>
      <c r="EV53" s="846" t="str">
        <f>IF(AND($EQ$3=1,'7a Health full-time'!U53=0,SUM('7a Health full-time'!I53,'7a Health full-time'!O53)&gt;$ET$13),V53,"")</f>
        <v/>
      </c>
      <c r="EX53" s="726" t="str">
        <f>IF(AND($EX$3=1,SUM('7a Health full-time'!D53,'7a Health full-time'!J53)&gt;0,ABS('7a Health full-time'!P53)=SUM('7a Health full-time'!D53,'7a Health full-time'!J53)),Q53,"")</f>
        <v/>
      </c>
      <c r="EY53" s="727" t="str">
        <f>IF(AND($EX$3=1,SUM('7a Health full-time'!E53,'7a Health full-time'!K53)&gt;0,ABS('7a Health full-time'!Q53)=SUM('7a Health full-time'!E53,'7a Health full-time'!K53)),R53,"")</f>
        <v/>
      </c>
      <c r="EZ53" s="727" t="str">
        <f>IF(AND($EX$3=1,SUM('7a Health full-time'!F53,'7a Health full-time'!L53)&gt;0,ABS('7a Health full-time'!R53)=SUM('7a Health full-time'!F53,'7a Health full-time'!L53)),S53,"")</f>
        <v/>
      </c>
      <c r="FA53" s="727" t="str">
        <f>IF(AND($EX$3=1,SUM('7a Health full-time'!G53,'7a Health full-time'!M53)&gt;0,ABS('7a Health full-time'!S53)=SUM('7a Health full-time'!G53,'7a Health full-time'!M53)),T53,"")</f>
        <v/>
      </c>
      <c r="FB53" s="727" t="str">
        <f>IF(AND($EX$3=1,SUM('7a Health full-time'!H53,'7a Health full-time'!N53)&gt;0,ABS('7a Health full-time'!T53)=SUM('7a Health full-time'!H53,'7a Health full-time'!N53)),U53,"")</f>
        <v/>
      </c>
      <c r="FC53" s="846" t="str">
        <f>IF(AND($EX$3=1,SUM('7a Health full-time'!I53,'7a Health full-time'!O53)&gt;0,ABS('7a Health full-time'!U53)=SUM('7a Health full-time'!I53,'7a Health full-time'!O53)),V53,"")</f>
        <v/>
      </c>
      <c r="FR53" s="726" t="str">
        <f>IF(AND($FR$3=1,'7a Health full-time'!V53&lt;&gt;0),IF(('7a Health full-time'!AB53/'7a Health full-time'!V53)&lt;0.25,AC53,""),"")</f>
        <v/>
      </c>
      <c r="FS53" s="727" t="str">
        <f>IF(AND($FR$3=1,'7a Health full-time'!W53&lt;&gt;0),IF(('7a Health full-time'!AC53/'7a Health full-time'!W53)&lt;0.25,AD53,""),"")</f>
        <v/>
      </c>
      <c r="FT53" s="727" t="str">
        <f>IF(AND($FR$3=1,'7a Health full-time'!X53&lt;&gt;0),IF(('7a Health full-time'!AD53/'7a Health full-time'!X53)&lt;0.25,AE53,""),"")</f>
        <v/>
      </c>
      <c r="FU53" s="727" t="str">
        <f>IF(AND($FR$3=1,'7a Health full-time'!Y53&lt;&gt;0),IF(('7a Health full-time'!AE53/'7a Health full-time'!Y53)&lt;0.25,AF53,""),"")</f>
        <v/>
      </c>
      <c r="FV53" s="727" t="str">
        <f>IF(AND($FR$3=1,'7a Health full-time'!Z53&lt;&gt;0),IF(('7a Health full-time'!AF53/'7a Health full-time'!Z53)&lt;0.25,AG53,""),"")</f>
        <v/>
      </c>
      <c r="FW53" s="846" t="str">
        <f>IF(AND($FR$3=1,'7a Health full-time'!AA53&lt;&gt;0),IF(('7a Health full-time'!AG53/'7a Health full-time'!AA53)&lt;0.25,AH53,""),"")</f>
        <v/>
      </c>
      <c r="FY53" s="726" t="str">
        <f>IF(AND($FY$3=1,'7a Health full-time'!D53&gt;0),E53,"")</f>
        <v/>
      </c>
      <c r="FZ53" s="727" t="str">
        <f>IF(AND($FY$3=1,'7a Health full-time'!E53&gt;0),F53,"")</f>
        <v/>
      </c>
      <c r="GA53" s="727" t="str">
        <f>IF(AND($FY$3=1,'7a Health full-time'!F53&gt;0),G53,"")</f>
        <v/>
      </c>
      <c r="GB53" s="727" t="str">
        <f>IF(AND($FY$3=1,'7a Health full-time'!G53&gt;0),H53,"")</f>
        <v/>
      </c>
      <c r="GC53" s="727" t="str">
        <f>IF(AND($FY$3=1,'7a Health full-time'!H53&gt;0),I53,"")</f>
        <v/>
      </c>
      <c r="GD53" s="846" t="str">
        <f>IF(AND($FY$3=1,'7a Health full-time'!I53&gt;0),J53,"")</f>
        <v/>
      </c>
      <c r="GE53" s="727" t="str">
        <f>IF(AND($FY$3=1,'7a Health full-time'!J53&gt;0),K53,"")</f>
        <v/>
      </c>
      <c r="GF53" s="727" t="str">
        <f>IF(AND($FY$3=1,'7a Health full-time'!K53&gt;0),L53,"")</f>
        <v/>
      </c>
      <c r="GG53" s="727" t="str">
        <f>IF(AND($FY$3=1,'7a Health full-time'!L53&gt;0),M53,"")</f>
        <v/>
      </c>
      <c r="GH53" s="727" t="str">
        <f>IF(AND($FY$3=1,'7a Health full-time'!M53&gt;0),N53,"")</f>
        <v/>
      </c>
      <c r="GI53" s="727" t="str">
        <f>IF(AND($FY$3=1,'7a Health full-time'!N53&gt;0),O53,"")</f>
        <v/>
      </c>
      <c r="GJ53" s="846" t="str">
        <f>IF(AND($FY$3=1,'7a Health full-time'!O53&gt;0),P53,"")</f>
        <v/>
      </c>
      <c r="GL53" s="60"/>
      <c r="GM53" s="61" t="s">
        <v>19</v>
      </c>
      <c r="GN53" s="60" t="s">
        <v>314</v>
      </c>
      <c r="GO53" s="221" t="str">
        <f>$CS$103</f>
        <v/>
      </c>
      <c r="GP53" s="42" t="str">
        <f>$CT$103</f>
        <v/>
      </c>
      <c r="GQ53" s="53" t="str">
        <f>$CS$103</f>
        <v/>
      </c>
      <c r="GR53" s="42" t="str">
        <f>$CT$103</f>
        <v/>
      </c>
      <c r="GS53" s="53" t="str">
        <f>$CS$103</f>
        <v/>
      </c>
      <c r="GT53" s="874" t="str">
        <f>$CT$103</f>
        <v/>
      </c>
      <c r="GU53" s="221" t="str">
        <f>$CY$103</f>
        <v/>
      </c>
      <c r="GV53" s="42" t="str">
        <f>$CZ$103</f>
        <v/>
      </c>
      <c r="GW53" s="53" t="str">
        <f>$CY$103</f>
        <v/>
      </c>
      <c r="GX53" s="42" t="str">
        <f>$CZ$103</f>
        <v/>
      </c>
      <c r="GY53" s="53" t="str">
        <f>$CY$103</f>
        <v/>
      </c>
      <c r="GZ53" s="874" t="str">
        <f>$CZ$103</f>
        <v/>
      </c>
      <c r="HA53" s="221" t="str">
        <f>$DE$103</f>
        <v/>
      </c>
      <c r="HB53" s="42" t="str">
        <f>$DF$103</f>
        <v/>
      </c>
      <c r="HC53" s="53" t="str">
        <f>$DE$103</f>
        <v/>
      </c>
      <c r="HD53" s="42" t="str">
        <f>$DF$103</f>
        <v/>
      </c>
      <c r="HE53" s="53" t="str">
        <f>$DE$103</f>
        <v/>
      </c>
      <c r="HF53" s="874" t="str">
        <f>$DF$103</f>
        <v/>
      </c>
      <c r="HG53" s="221" t="str">
        <f>$DK$103</f>
        <v/>
      </c>
      <c r="HH53" s="42" t="str">
        <f>$DL$103</f>
        <v/>
      </c>
      <c r="HI53" s="53" t="str">
        <f>$DK$103</f>
        <v/>
      </c>
      <c r="HJ53" s="42" t="str">
        <f>$DL$103</f>
        <v/>
      </c>
      <c r="HK53" s="53" t="str">
        <f>$DK$103</f>
        <v/>
      </c>
      <c r="HL53" s="874" t="str">
        <f>$DL$103</f>
        <v/>
      </c>
      <c r="HM53" s="927"/>
      <c r="HN53" s="911"/>
      <c r="HO53" s="910"/>
      <c r="HP53" s="911"/>
      <c r="HQ53" s="910"/>
      <c r="HR53" s="928"/>
    </row>
    <row r="54" spans="1:226" x14ac:dyDescent="0.25">
      <c r="A54" s="18" t="str">
        <f>'7a Health full-time'!A54</f>
        <v>Operating department practice (B)</v>
      </c>
      <c r="B54" t="s">
        <v>13</v>
      </c>
      <c r="C54" s="18" t="str">
        <f>'7a Health full-time'!C54</f>
        <v>UG</v>
      </c>
      <c r="D54" t="str">
        <f t="shared" si="4"/>
        <v>Operating department practice (B), Standard, UG</v>
      </c>
      <c r="E54" t="str">
        <f t="shared" si="9"/>
        <v xml:space="preserve">Column 1, Starters in 2016-17, OfS-fundable, Operating department practice (B), Standard, UG; </v>
      </c>
      <c r="F54" t="str">
        <f t="shared" si="9"/>
        <v xml:space="preserve">Column 1, Starters in 2016-17, Non-fundable, Operating department practice (B), Standard, UG; </v>
      </c>
      <c r="G54" t="str">
        <f t="shared" si="9"/>
        <v xml:space="preserve">Column 1, Starters in 2017-18, OfS-fundable, Operating department practice (B), Standard, UG; </v>
      </c>
      <c r="H54" t="str">
        <f t="shared" si="9"/>
        <v xml:space="preserve">Column 1, Starters in 2017-18, Non-fundable, Operating department practice (B), Standard, UG; </v>
      </c>
      <c r="I54" t="str">
        <f t="shared" si="9"/>
        <v xml:space="preserve">Column 1, Starters in 2018-19, OfS-fundable, Operating department practice (B), Standard, UG; </v>
      </c>
      <c r="J54" t="str">
        <f t="shared" si="9"/>
        <v xml:space="preserve">Column 1, Starters in 2018-19, Non-fundable, Operating department practice (B), Standard, UG; </v>
      </c>
      <c r="K54" t="str">
        <f t="shared" si="9"/>
        <v xml:space="preserve">Column 2, Starters in 2016-17, OfS-fundable, Operating department practice (B), Standard, UG; </v>
      </c>
      <c r="L54" t="str">
        <f t="shared" si="9"/>
        <v xml:space="preserve">Column 2, Starters in 2016-17, Non-fundable, Operating department practice (B), Standard, UG; </v>
      </c>
      <c r="M54" t="str">
        <f t="shared" si="9"/>
        <v xml:space="preserve">Column 2, Starters in 2017-18, OfS-fundable, Operating department practice (B), Standard, UG; </v>
      </c>
      <c r="N54" t="str">
        <f t="shared" si="9"/>
        <v xml:space="preserve">Column 2, Starters in 2017-18, Non-fundable, Operating department practice (B), Standard, UG; </v>
      </c>
      <c r="O54" t="str">
        <f t="shared" si="9"/>
        <v xml:space="preserve">Column 2, Starters in 2018-19, OfS-fundable, Operating department practice (B), Standard, UG; </v>
      </c>
      <c r="P54" t="str">
        <f t="shared" si="9"/>
        <v xml:space="preserve">Column 2, Starters in 2018-19, Non-fundable, Operating department practice (B), Standard, UG; </v>
      </c>
      <c r="Q54" t="str">
        <f t="shared" si="9"/>
        <v xml:space="preserve">Column 3, Starters in 2016-17, OfS-fundable, Operating department practice (B), Standard, UG; </v>
      </c>
      <c r="R54" t="str">
        <f t="shared" si="9"/>
        <v xml:space="preserve">Column 3, Starters in 2016-17, Non-fundable, Operating department practice (B), Standard, UG; </v>
      </c>
      <c r="S54" t="str">
        <f t="shared" si="9"/>
        <v xml:space="preserve">Column 3, Starters in 2017-18, OfS-fundable, Operating department practice (B), Standard, UG; </v>
      </c>
      <c r="T54" t="str">
        <f t="shared" ref="T54:AH69" si="12">CONCATENATE(T$7,", ",T$10,", ",T$12,", ",$A54,", ",$B54,", ",$C54,"; ")</f>
        <v xml:space="preserve">Column 3, Starters in 2017-18, Non-fundable, Operating department practice (B), Standard, UG; </v>
      </c>
      <c r="U54" t="str">
        <f t="shared" si="12"/>
        <v xml:space="preserve">Column 3, Starters in 2018-19, OfS-fundable, Operating department practice (B), Standard, UG; </v>
      </c>
      <c r="V54" t="str">
        <f t="shared" si="12"/>
        <v xml:space="preserve">Column 3, Starters in 2018-19, Non-fundable, Operating department practice (B), Standard, UG; </v>
      </c>
      <c r="W54" t="str">
        <f t="shared" si="12"/>
        <v xml:space="preserve">Column 4, Starters in 2016-17, OfS-fundable, Operating department practice (B), Standard, UG; </v>
      </c>
      <c r="X54" t="str">
        <f t="shared" si="12"/>
        <v xml:space="preserve">Column 4, Starters in 2016-17, Non-fundable, Operating department practice (B), Standard, UG; </v>
      </c>
      <c r="Y54" t="str">
        <f t="shared" si="12"/>
        <v xml:space="preserve">Column 4, Starters in 2017-18, OfS-fundable, Operating department practice (B), Standard, UG; </v>
      </c>
      <c r="Z54" t="str">
        <f t="shared" si="12"/>
        <v xml:space="preserve">Column 4, Starters in 2017-18, Non-fundable, Operating department practice (B), Standard, UG; </v>
      </c>
      <c r="AA54" t="str">
        <f t="shared" si="12"/>
        <v xml:space="preserve">Column 4, Starters in 2018-19, OfS-fundable, Operating department practice (B), Standard, UG; </v>
      </c>
      <c r="AB54" t="str">
        <f t="shared" si="12"/>
        <v xml:space="preserve">Column 4, Starters in 2018-19, Non-fundable, Operating department practice (B), Standard, UG; </v>
      </c>
      <c r="AC54" t="str">
        <f t="shared" si="12"/>
        <v xml:space="preserve">Column 4a, Starters in 2016-17, OfS-fundable, Operating department practice (B), Standard, UG; </v>
      </c>
      <c r="AD54" t="str">
        <f t="shared" si="12"/>
        <v xml:space="preserve">Column 4a, Starters in 2016-17, Non-fundable, Operating department practice (B), Standard, UG; </v>
      </c>
      <c r="AE54" t="str">
        <f t="shared" si="12"/>
        <v xml:space="preserve">Column 4a, Starters in 2017-18, OfS-fundable, Operating department practice (B), Standard, UG; </v>
      </c>
      <c r="AF54" t="str">
        <f t="shared" si="12"/>
        <v xml:space="preserve">Column 4a, Starters in 2017-18, Non-fundable, Operating department practice (B), Standard, UG; </v>
      </c>
      <c r="AG54" t="str">
        <f t="shared" si="12"/>
        <v xml:space="preserve">Column 4a, Starters in 2018-19, OfS-fundable, Operating department practice (B), Standard, UG; </v>
      </c>
      <c r="AH54" t="str">
        <f t="shared" si="12"/>
        <v xml:space="preserve">Column 4a, Starters in 2018-19, Non-fundable, Operating department practice (B), Standard, UG; </v>
      </c>
      <c r="AR54" s="840" t="str">
        <f>IF(AND($AR$3=1,'7a Health full-time'!P54&gt;0),Q54,"")</f>
        <v/>
      </c>
      <c r="AS54" s="841" t="str">
        <f>IF(AND($AR$3=1,'7a Health full-time'!Q54&gt;0),R54,"")</f>
        <v/>
      </c>
      <c r="AT54" s="841" t="str">
        <f>IF(AND($AR$3=1,'7a Health full-time'!R54&gt;0),S54,"")</f>
        <v/>
      </c>
      <c r="AU54" s="841" t="str">
        <f>IF(AND($AR$3=1,'7a Health full-time'!S54&gt;0),T54,"")</f>
        <v/>
      </c>
      <c r="AV54" s="841" t="str">
        <f>IF(AND($AR$3=1,'7a Health full-time'!T54&gt;0),U54,"")</f>
        <v/>
      </c>
      <c r="AW54" s="842" t="str">
        <f>IF(AND($AR$3=1,'7a Health full-time'!U54&gt;0),V54,"")</f>
        <v/>
      </c>
      <c r="AY54" s="840" t="str">
        <f>IF(AND($AY$3=1,'7a Health full-time'!D54&lt;0),E54,"")</f>
        <v/>
      </c>
      <c r="AZ54" s="841" t="str">
        <f>IF(AND($AY$3=1,'7a Health full-time'!E54&lt;0),F54,"")</f>
        <v/>
      </c>
      <c r="BA54" s="841" t="str">
        <f>IF(AND($AY$3=1,'7a Health full-time'!F54&lt;0),G54,"")</f>
        <v/>
      </c>
      <c r="BB54" s="841" t="str">
        <f>IF(AND($AY$3=1,'7a Health full-time'!G54&lt;0),H54,"")</f>
        <v/>
      </c>
      <c r="BC54" s="841" t="str">
        <f>IF(AND($AY$3=1,'7a Health full-time'!H54&lt;0),I54,"")</f>
        <v/>
      </c>
      <c r="BD54" s="842" t="str">
        <f>IF(AND($AY$3=1,'7a Health full-time'!I54&lt;0),J54,"")</f>
        <v/>
      </c>
      <c r="BE54" s="840" t="str">
        <f>IF(AND($AY$3=1,'7a Health full-time'!J54&lt;0),K54,"")</f>
        <v/>
      </c>
      <c r="BF54" s="841" t="str">
        <f>IF(AND($AY$3=1,'7a Health full-time'!K54&lt;0),L54,"")</f>
        <v/>
      </c>
      <c r="BG54" s="841" t="str">
        <f>IF(AND($AY$3=1,'7a Health full-time'!L54&lt;0),M54,"")</f>
        <v/>
      </c>
      <c r="BH54" s="841" t="str">
        <f>IF(AND($AY$3=1,'7a Health full-time'!M54&lt;0),N54,"")</f>
        <v/>
      </c>
      <c r="BI54" s="841" t="str">
        <f>IF(AND($AY$3=1,'7a Health full-time'!N54&lt;0),O54,"")</f>
        <v/>
      </c>
      <c r="BJ54" s="842" t="str">
        <f>IF(AND($AY$3=1,'7a Health full-time'!O54&lt;0),P54,"")</f>
        <v/>
      </c>
      <c r="BK54" s="840" t="str">
        <f>IF(AND($AY$3=1,'7a Health full-time'!V54&lt;0),W54,"")</f>
        <v/>
      </c>
      <c r="BL54" s="841" t="str">
        <f>IF(AND($AY$3=1,'7a Health full-time'!W54&lt;0),X54,"")</f>
        <v/>
      </c>
      <c r="BM54" s="841" t="str">
        <f>IF(AND($AY$3=1,'7a Health full-time'!X54&lt;0),Y54,"")</f>
        <v/>
      </c>
      <c r="BN54" s="841" t="str">
        <f>IF(AND($AY$3=1,'7a Health full-time'!Y54&lt;0),Z54,"")</f>
        <v/>
      </c>
      <c r="BO54" s="841" t="str">
        <f>IF(AND($AY$3=1,'7a Health full-time'!Z54&lt;0),AA54,"")</f>
        <v/>
      </c>
      <c r="BP54" s="842" t="str">
        <f>IF(AND($AY$3=1,'7a Health full-time'!AA54&lt;0),AB54,"")</f>
        <v/>
      </c>
      <c r="BQ54" s="906"/>
      <c r="BR54" s="915"/>
      <c r="BS54" s="915"/>
      <c r="BT54" s="915"/>
      <c r="BU54" s="915"/>
      <c r="BV54" s="907"/>
      <c r="BX54" s="840" t="str">
        <f>IF(AND($BX$3=1,TRUNC('7a Health full-time'!D54)&lt;&gt;'7a Health full-time'!D54),E54,"")</f>
        <v/>
      </c>
      <c r="BY54" s="841" t="str">
        <f>IF(AND($BX$3=1,TRUNC('7a Health full-time'!E54)&lt;&gt;'7a Health full-time'!E54),F54,"")</f>
        <v/>
      </c>
      <c r="BZ54" s="841" t="str">
        <f>IF(AND($BX$3=1,TRUNC('7a Health full-time'!F54)&lt;&gt;'7a Health full-time'!F54),G54,"")</f>
        <v/>
      </c>
      <c r="CA54" s="841" t="str">
        <f>IF(AND($BX$3=1,TRUNC('7a Health full-time'!G54)&lt;&gt;'7a Health full-time'!G54),H54,"")</f>
        <v/>
      </c>
      <c r="CB54" s="841" t="str">
        <f>IF(AND($BX$3=1,TRUNC('7a Health full-time'!H54)&lt;&gt;'7a Health full-time'!H54),I54,"")</f>
        <v/>
      </c>
      <c r="CC54" s="842" t="str">
        <f>IF(AND($BX$3=1,TRUNC('7a Health full-time'!I54)&lt;&gt;'7a Health full-time'!I54),J54,"")</f>
        <v/>
      </c>
      <c r="CD54" s="840" t="str">
        <f>IF(AND($BX$3=1,TRUNC('7a Health full-time'!J54)&lt;&gt;'7a Health full-time'!J54),K54,"")</f>
        <v/>
      </c>
      <c r="CE54" s="841" t="str">
        <f>IF(AND($BX$3=1,TRUNC('7a Health full-time'!K54)&lt;&gt;'7a Health full-time'!K54),L54,"")</f>
        <v/>
      </c>
      <c r="CF54" s="841" t="str">
        <f>IF(AND($BX$3=1,TRUNC('7a Health full-time'!L54)&lt;&gt;'7a Health full-time'!L54),M54,"")</f>
        <v/>
      </c>
      <c r="CG54" s="841" t="str">
        <f>IF(AND($BX$3=1,TRUNC('7a Health full-time'!M54)&lt;&gt;'7a Health full-time'!M54),N54,"")</f>
        <v/>
      </c>
      <c r="CH54" s="841" t="str">
        <f>IF(AND($BX$3=1,TRUNC('7a Health full-time'!N54)&lt;&gt;'7a Health full-time'!N54),O54,"")</f>
        <v/>
      </c>
      <c r="CI54" s="842" t="str">
        <f>IF(AND($BX$3=1,TRUNC('7a Health full-time'!O54)&lt;&gt;'7a Health full-time'!O54),P54,"")</f>
        <v/>
      </c>
      <c r="CJ54" s="840" t="str">
        <f>IF(AND($BX$3=1,TRUNC('7a Health full-time'!P54)&lt;&gt;'7a Health full-time'!P54),Q54,"")</f>
        <v/>
      </c>
      <c r="CK54" s="841" t="str">
        <f>IF(AND($BX$3=1,TRUNC('7a Health full-time'!Q54)&lt;&gt;'7a Health full-time'!Q54),R54,"")</f>
        <v/>
      </c>
      <c r="CL54" s="841" t="str">
        <f>IF(AND($BX$3=1,TRUNC('7a Health full-time'!R54)&lt;&gt;'7a Health full-time'!R54),S54,"")</f>
        <v/>
      </c>
      <c r="CM54" s="841" t="str">
        <f>IF(AND($BX$3=1,TRUNC('7a Health full-time'!S54)&lt;&gt;'7a Health full-time'!S54),T54,"")</f>
        <v/>
      </c>
      <c r="CN54" s="841" t="str">
        <f>IF(AND($BX$3=1,TRUNC('7a Health full-time'!T54)&lt;&gt;'7a Health full-time'!T54),U54,"")</f>
        <v/>
      </c>
      <c r="CO54" s="842" t="str">
        <f>IF(AND($BX$3=1,TRUNC('7a Health full-time'!U54)&lt;&gt;'7a Health full-time'!U54),V54,"")</f>
        <v/>
      </c>
      <c r="DV54" s="840" t="str">
        <f>IF(AND($DV$3=1,ROUND('7a Health full-time'!AB54,2)&lt;&gt;'7a Health full-time'!AB54),AC54,"")</f>
        <v/>
      </c>
      <c r="DW54" s="841" t="str">
        <f>IF(AND($DV$3=1,ROUND('7a Health full-time'!AC54,2)&lt;&gt;'7a Health full-time'!AC54),AD54,"")</f>
        <v/>
      </c>
      <c r="DX54" s="841" t="str">
        <f>IF(AND($DV$3=1,ROUND('7a Health full-time'!AD54,2)&lt;&gt;'7a Health full-time'!AD54),AE54,"")</f>
        <v/>
      </c>
      <c r="DY54" s="841" t="str">
        <f>IF(AND($DV$3=1,ROUND('7a Health full-time'!AE54,2)&lt;&gt;'7a Health full-time'!AE54),AF54,"")</f>
        <v/>
      </c>
      <c r="DZ54" s="841" t="str">
        <f>IF(AND($DV$3=1,ROUND('7a Health full-time'!AF54,2)&lt;&gt;'7a Health full-time'!AF54),AG54,"")</f>
        <v/>
      </c>
      <c r="EA54" s="842" t="str">
        <f>IF(AND($DV$3=1,ROUND('7a Health full-time'!AG54,2)&lt;&gt;'7a Health full-time'!AG54),AH54,"")</f>
        <v/>
      </c>
      <c r="EC54" s="840" t="str">
        <f>IF(AND($EC$3=1,'7a Health full-time'!AB54&gt;'7a Health full-time'!V54),AC54,"")</f>
        <v/>
      </c>
      <c r="ED54" s="841" t="str">
        <f>IF(AND($EC$3=1,'7a Health full-time'!AC54&gt;'7a Health full-time'!W54),AD54,"")</f>
        <v/>
      </c>
      <c r="EE54" s="841" t="str">
        <f>IF(AND($EC$3=1,'7a Health full-time'!AD54&gt;'7a Health full-time'!X54),AE54,"")</f>
        <v/>
      </c>
      <c r="EF54" s="841" t="str">
        <f>IF(AND($EC$3=1,'7a Health full-time'!AE54&gt;'7a Health full-time'!Y54),AF54,"")</f>
        <v/>
      </c>
      <c r="EG54" s="841" t="str">
        <f>IF(AND($EC$3=1,'7a Health full-time'!AF54&gt;'7a Health full-time'!Z54),AG54,"")</f>
        <v/>
      </c>
      <c r="EH54" s="842" t="str">
        <f>IF(AND($EC$3=1,'7a Health full-time'!AG54&gt;'7a Health full-time'!AA54),AH54,"")</f>
        <v/>
      </c>
      <c r="EJ54" s="840" t="str">
        <f>IF(AND($EJ$3=1,'7a Health full-time'!V54&lt;&gt;0),IF(('7a Health full-time'!AB54/'7a Health full-time'!V54)&lt;0.03,AC54,""),"")</f>
        <v/>
      </c>
      <c r="EK54" s="841" t="str">
        <f>IF(AND($EJ$3=1,'7a Health full-time'!W54&lt;&gt;0),IF(('7a Health full-time'!AC54/'7a Health full-time'!W54)&lt;0.03,AD54,""),"")</f>
        <v/>
      </c>
      <c r="EL54" s="841" t="str">
        <f>IF(AND($EJ$3=1,'7a Health full-time'!X54&lt;&gt;0),IF(('7a Health full-time'!AD54/'7a Health full-time'!X54)&lt;0.03,AE54,""),"")</f>
        <v/>
      </c>
      <c r="EM54" s="841" t="str">
        <f>IF(AND($EJ$3=1,'7a Health full-time'!Y54&lt;&gt;0),IF(('7a Health full-time'!AE54/'7a Health full-time'!Y54)&lt;0.03,AF54,""),"")</f>
        <v/>
      </c>
      <c r="EN54" s="841" t="str">
        <f>IF(AND($EJ$3=1,'7a Health full-time'!Z54&lt;&gt;0),IF(('7a Health full-time'!AF54/'7a Health full-time'!Z54)&lt;0.03,AG54,""),"")</f>
        <v/>
      </c>
      <c r="EO54" s="842" t="str">
        <f>IF(AND($EJ$3=1,'7a Health full-time'!AA54&lt;&gt;0),IF(('7a Health full-time'!AG54/'7a Health full-time'!AA54)&lt;0.03,AH54,""),"")</f>
        <v/>
      </c>
      <c r="EQ54" s="840" t="str">
        <f>IF(AND($EQ$3=1,'7a Health full-time'!P54=0,SUM('7a Health full-time'!D54,'7a Health full-time'!J54)&gt;$ET$13),Q54,"")</f>
        <v/>
      </c>
      <c r="ER54" s="841" t="str">
        <f>IF(AND($EQ$3=1,'7a Health full-time'!Q54=0,SUM('7a Health full-time'!E54,'7a Health full-time'!K54)&gt;$ET$13),R54,"")</f>
        <v/>
      </c>
      <c r="ES54" s="841" t="str">
        <f>IF(AND($EQ$3=1,'7a Health full-time'!R54=0,SUM('7a Health full-time'!F54,'7a Health full-time'!L54)&gt;$ET$13),S54,"")</f>
        <v/>
      </c>
      <c r="ET54" s="841" t="str">
        <f>IF(AND($EQ$3=1,'7a Health full-time'!S54=0,SUM('7a Health full-time'!G54,'7a Health full-time'!M54)&gt;$ET$13),T54,"")</f>
        <v/>
      </c>
      <c r="EU54" s="841" t="str">
        <f>IF(AND($EQ$3=1,'7a Health full-time'!T54=0,SUM('7a Health full-time'!H54,'7a Health full-time'!N54)&gt;$ET$13),U54,"")</f>
        <v/>
      </c>
      <c r="EV54" s="842" t="str">
        <f>IF(AND($EQ$3=1,'7a Health full-time'!U54=0,SUM('7a Health full-time'!I54,'7a Health full-time'!O54)&gt;$ET$13),V54,"")</f>
        <v/>
      </c>
      <c r="EX54" s="840" t="str">
        <f>IF(AND($EX$3=1,SUM('7a Health full-time'!D54,'7a Health full-time'!J54)&gt;0,ABS('7a Health full-time'!P54)=SUM('7a Health full-time'!D54,'7a Health full-time'!J54)),Q54,"")</f>
        <v/>
      </c>
      <c r="EY54" s="841" t="str">
        <f>IF(AND($EX$3=1,SUM('7a Health full-time'!E54,'7a Health full-time'!K54)&gt;0,ABS('7a Health full-time'!Q54)=SUM('7a Health full-time'!E54,'7a Health full-time'!K54)),R54,"")</f>
        <v/>
      </c>
      <c r="EZ54" s="841" t="str">
        <f>IF(AND($EX$3=1,SUM('7a Health full-time'!F54,'7a Health full-time'!L54)&gt;0,ABS('7a Health full-time'!R54)=SUM('7a Health full-time'!F54,'7a Health full-time'!L54)),S54,"")</f>
        <v/>
      </c>
      <c r="FA54" s="841" t="str">
        <f>IF(AND($EX$3=1,SUM('7a Health full-time'!G54,'7a Health full-time'!M54)&gt;0,ABS('7a Health full-time'!S54)=SUM('7a Health full-time'!G54,'7a Health full-time'!M54)),T54,"")</f>
        <v/>
      </c>
      <c r="FB54" s="841" t="str">
        <f>IF(AND($EX$3=1,SUM('7a Health full-time'!H54,'7a Health full-time'!N54)&gt;0,ABS('7a Health full-time'!T54)=SUM('7a Health full-time'!H54,'7a Health full-time'!N54)),U54,"")</f>
        <v/>
      </c>
      <c r="FC54" s="842" t="str">
        <f>IF(AND($EX$3=1,SUM('7a Health full-time'!I54,'7a Health full-time'!O54)&gt;0,ABS('7a Health full-time'!U54)=SUM('7a Health full-time'!I54,'7a Health full-time'!O54)),V54,"")</f>
        <v/>
      </c>
      <c r="FR54" s="840" t="str">
        <f>IF(AND($FR$3=1,'7a Health full-time'!V54&lt;&gt;0),IF(('7a Health full-time'!AB54/'7a Health full-time'!V54)&lt;0.25,AC54,""),"")</f>
        <v/>
      </c>
      <c r="FS54" s="841" t="str">
        <f>IF(AND($FR$3=1,'7a Health full-time'!W54&lt;&gt;0),IF(('7a Health full-time'!AC54/'7a Health full-time'!W54)&lt;0.25,AD54,""),"")</f>
        <v/>
      </c>
      <c r="FT54" s="841" t="str">
        <f>IF(AND($FR$3=1,'7a Health full-time'!X54&lt;&gt;0),IF(('7a Health full-time'!AD54/'7a Health full-time'!X54)&lt;0.25,AE54,""),"")</f>
        <v/>
      </c>
      <c r="FU54" s="841" t="str">
        <f>IF(AND($FR$3=1,'7a Health full-time'!Y54&lt;&gt;0),IF(('7a Health full-time'!AE54/'7a Health full-time'!Y54)&lt;0.25,AF54,""),"")</f>
        <v/>
      </c>
      <c r="FV54" s="841" t="str">
        <f>IF(AND($FR$3=1,'7a Health full-time'!Z54&lt;&gt;0),IF(('7a Health full-time'!AF54/'7a Health full-time'!Z54)&lt;0.25,AG54,""),"")</f>
        <v/>
      </c>
      <c r="FW54" s="842" t="str">
        <f>IF(AND($FR$3=1,'7a Health full-time'!AA54&lt;&gt;0),IF(('7a Health full-time'!AG54/'7a Health full-time'!AA54)&lt;0.25,AH54,""),"")</f>
        <v/>
      </c>
      <c r="FY54" s="843"/>
      <c r="FZ54" s="843"/>
      <c r="GA54" s="843"/>
      <c r="GB54" s="843"/>
      <c r="GC54" s="843"/>
      <c r="GD54" s="843"/>
      <c r="GE54" s="843"/>
      <c r="GF54" s="843"/>
      <c r="GG54" s="843"/>
      <c r="GH54" s="843"/>
      <c r="GI54" s="843"/>
      <c r="GJ54" s="843"/>
      <c r="GL54" s="881" t="s">
        <v>20</v>
      </c>
      <c r="GM54" s="60" t="s">
        <v>13</v>
      </c>
      <c r="GN54" s="60" t="s">
        <v>116</v>
      </c>
      <c r="GO54" s="48" t="str">
        <f>$CS$100</f>
        <v/>
      </c>
      <c r="GP54" s="39" t="str">
        <f>$CT$100</f>
        <v/>
      </c>
      <c r="GQ54" s="37" t="str">
        <f>$CS$100</f>
        <v/>
      </c>
      <c r="GR54" s="39" t="str">
        <f>$CT$100</f>
        <v/>
      </c>
      <c r="GS54" s="37" t="str">
        <f>$CS$100</f>
        <v/>
      </c>
      <c r="GT54" s="875" t="str">
        <f>$CT$100</f>
        <v/>
      </c>
      <c r="GU54" s="48" t="str">
        <f>$CY$100</f>
        <v/>
      </c>
      <c r="GV54" s="39" t="str">
        <f>$CZ$100</f>
        <v/>
      </c>
      <c r="GW54" s="37" t="str">
        <f>$CY$100</f>
        <v/>
      </c>
      <c r="GX54" s="39" t="str">
        <f>$CZ$100</f>
        <v/>
      </c>
      <c r="GY54" s="37" t="str">
        <f>$CY$100</f>
        <v/>
      </c>
      <c r="GZ54" s="875" t="str">
        <f>$CZ$100</f>
        <v/>
      </c>
      <c r="HA54" s="48" t="str">
        <f>$DE$100</f>
        <v/>
      </c>
      <c r="HB54" s="39" t="str">
        <f>$DF$100</f>
        <v/>
      </c>
      <c r="HC54" s="37" t="str">
        <f>$DE$100</f>
        <v/>
      </c>
      <c r="HD54" s="39" t="str">
        <f>$DF$100</f>
        <v/>
      </c>
      <c r="HE54" s="37" t="str">
        <f>$DE$100</f>
        <v/>
      </c>
      <c r="HF54" s="875" t="str">
        <f>$DF$100</f>
        <v/>
      </c>
      <c r="HG54" s="48" t="str">
        <f>$DK$100</f>
        <v/>
      </c>
      <c r="HH54" s="39" t="str">
        <f>$DL$100</f>
        <v/>
      </c>
      <c r="HI54" s="37" t="str">
        <f>$DK$100</f>
        <v/>
      </c>
      <c r="HJ54" s="39" t="str">
        <f>$DL$100</f>
        <v/>
      </c>
      <c r="HK54" s="37" t="str">
        <f>$DK$100</f>
        <v/>
      </c>
      <c r="HL54" s="875" t="str">
        <f>$DL$100</f>
        <v/>
      </c>
      <c r="HM54" s="929"/>
      <c r="HN54" s="907"/>
      <c r="HO54" s="906"/>
      <c r="HP54" s="907"/>
      <c r="HQ54" s="906"/>
      <c r="HR54" s="930"/>
    </row>
    <row r="55" spans="1:226" x14ac:dyDescent="0.25">
      <c r="A55" s="18" t="str">
        <f>'7a Health full-time'!A55</f>
        <v>Operating department practice (B)</v>
      </c>
      <c r="B55" t="s">
        <v>13</v>
      </c>
      <c r="C55" s="18" t="str">
        <f>'7a Health full-time'!C55</f>
        <v>PGT (UG fee)</v>
      </c>
      <c r="D55" t="str">
        <f t="shared" si="4"/>
        <v>Operating department practice (B), Standard, PGT (UG fee)</v>
      </c>
      <c r="E55" t="str">
        <f t="shared" ref="E55:T70" si="13">CONCATENATE(E$7,", ",E$10,", ",E$12,", ",$A55,", ",$B55,", ",$C55,"; ")</f>
        <v xml:space="preserve">Column 1, Starters in 2016-17, OfS-fundable, Operating department practice (B), Standard, PGT (UG fee); </v>
      </c>
      <c r="F55" t="str">
        <f t="shared" si="13"/>
        <v xml:space="preserve">Column 1, Starters in 2016-17, Non-fundable, Operating department practice (B), Standard, PGT (UG fee); </v>
      </c>
      <c r="G55" t="str">
        <f t="shared" si="13"/>
        <v xml:space="preserve">Column 1, Starters in 2017-18, OfS-fundable, Operating department practice (B), Standard, PGT (UG fee); </v>
      </c>
      <c r="H55" t="str">
        <f t="shared" si="13"/>
        <v xml:space="preserve">Column 1, Starters in 2017-18, Non-fundable, Operating department practice (B), Standard, PGT (UG fee); </v>
      </c>
      <c r="I55" t="str">
        <f t="shared" si="13"/>
        <v xml:space="preserve">Column 1, Starters in 2018-19, OfS-fundable, Operating department practice (B), Standard, PGT (UG fee); </v>
      </c>
      <c r="J55" t="str">
        <f t="shared" si="13"/>
        <v xml:space="preserve">Column 1, Starters in 2018-19, Non-fundable, Operating department practice (B), Standard, PGT (UG fee); </v>
      </c>
      <c r="K55" t="str">
        <f t="shared" si="13"/>
        <v xml:space="preserve">Column 2, Starters in 2016-17, OfS-fundable, Operating department practice (B), Standard, PGT (UG fee); </v>
      </c>
      <c r="L55" t="str">
        <f t="shared" si="13"/>
        <v xml:space="preserve">Column 2, Starters in 2016-17, Non-fundable, Operating department practice (B), Standard, PGT (UG fee); </v>
      </c>
      <c r="M55" t="str">
        <f t="shared" si="13"/>
        <v xml:space="preserve">Column 2, Starters in 2017-18, OfS-fundable, Operating department practice (B), Standard, PGT (UG fee); </v>
      </c>
      <c r="N55" t="str">
        <f t="shared" si="13"/>
        <v xml:space="preserve">Column 2, Starters in 2017-18, Non-fundable, Operating department practice (B), Standard, PGT (UG fee); </v>
      </c>
      <c r="O55" t="str">
        <f t="shared" si="13"/>
        <v xml:space="preserve">Column 2, Starters in 2018-19, OfS-fundable, Operating department practice (B), Standard, PGT (UG fee); </v>
      </c>
      <c r="P55" t="str">
        <f t="shared" si="13"/>
        <v xml:space="preserve">Column 2, Starters in 2018-19, Non-fundable, Operating department practice (B), Standard, PGT (UG fee); </v>
      </c>
      <c r="Q55" t="str">
        <f t="shared" si="13"/>
        <v xml:space="preserve">Column 3, Starters in 2016-17, OfS-fundable, Operating department practice (B), Standard, PGT (UG fee); </v>
      </c>
      <c r="R55" t="str">
        <f t="shared" si="13"/>
        <v xml:space="preserve">Column 3, Starters in 2016-17, Non-fundable, Operating department practice (B), Standard, PGT (UG fee); </v>
      </c>
      <c r="S55" t="str">
        <f t="shared" si="13"/>
        <v xml:space="preserve">Column 3, Starters in 2017-18, OfS-fundable, Operating department practice (B), Standard, PGT (UG fee); </v>
      </c>
      <c r="T55" t="str">
        <f t="shared" si="13"/>
        <v xml:space="preserve">Column 3, Starters in 2017-18, Non-fundable, Operating department practice (B), Standard, PGT (UG fee); </v>
      </c>
      <c r="U55" t="str">
        <f t="shared" si="12"/>
        <v xml:space="preserve">Column 3, Starters in 2018-19, OfS-fundable, Operating department practice (B), Standard, PGT (UG fee); </v>
      </c>
      <c r="V55" t="str">
        <f t="shared" si="12"/>
        <v xml:space="preserve">Column 3, Starters in 2018-19, Non-fundable, Operating department practice (B), Standard, PGT (UG fee); </v>
      </c>
      <c r="W55" t="str">
        <f t="shared" si="12"/>
        <v xml:space="preserve">Column 4, Starters in 2016-17, OfS-fundable, Operating department practice (B), Standard, PGT (UG fee); </v>
      </c>
      <c r="X55" t="str">
        <f t="shared" si="12"/>
        <v xml:space="preserve">Column 4, Starters in 2016-17, Non-fundable, Operating department practice (B), Standard, PGT (UG fee); </v>
      </c>
      <c r="Y55" t="str">
        <f t="shared" si="12"/>
        <v xml:space="preserve">Column 4, Starters in 2017-18, OfS-fundable, Operating department practice (B), Standard, PGT (UG fee); </v>
      </c>
      <c r="Z55" t="str">
        <f t="shared" si="12"/>
        <v xml:space="preserve">Column 4, Starters in 2017-18, Non-fundable, Operating department practice (B), Standard, PGT (UG fee); </v>
      </c>
      <c r="AA55" t="str">
        <f t="shared" si="12"/>
        <v xml:space="preserve">Column 4, Starters in 2018-19, OfS-fundable, Operating department practice (B), Standard, PGT (UG fee); </v>
      </c>
      <c r="AB55" t="str">
        <f t="shared" si="12"/>
        <v xml:space="preserve">Column 4, Starters in 2018-19, Non-fundable, Operating department practice (B), Standard, PGT (UG fee); </v>
      </c>
      <c r="AC55" t="str">
        <f t="shared" si="12"/>
        <v xml:space="preserve">Column 4a, Starters in 2016-17, OfS-fundable, Operating department practice (B), Standard, PGT (UG fee); </v>
      </c>
      <c r="AD55" t="str">
        <f t="shared" si="12"/>
        <v xml:space="preserve">Column 4a, Starters in 2016-17, Non-fundable, Operating department practice (B), Standard, PGT (UG fee); </v>
      </c>
      <c r="AE55" t="str">
        <f t="shared" si="12"/>
        <v xml:space="preserve">Column 4a, Starters in 2017-18, OfS-fundable, Operating department practice (B), Standard, PGT (UG fee); </v>
      </c>
      <c r="AF55" t="str">
        <f t="shared" si="12"/>
        <v xml:space="preserve">Column 4a, Starters in 2017-18, Non-fundable, Operating department practice (B), Standard, PGT (UG fee); </v>
      </c>
      <c r="AG55" t="str">
        <f t="shared" si="12"/>
        <v xml:space="preserve">Column 4a, Starters in 2018-19, OfS-fundable, Operating department practice (B), Standard, PGT (UG fee); </v>
      </c>
      <c r="AH55" t="str">
        <f t="shared" si="12"/>
        <v xml:space="preserve">Column 4a, Starters in 2018-19, Non-fundable, Operating department practice (B), Standard, PGT (UG fee); </v>
      </c>
      <c r="AR55" s="844" t="str">
        <f>IF(AND($AR$3=1,'7a Health full-time'!P55&gt;0),Q55,"")</f>
        <v/>
      </c>
      <c r="AS55" s="843" t="str">
        <f>IF(AND($AR$3=1,'7a Health full-time'!Q55&gt;0),R55,"")</f>
        <v/>
      </c>
      <c r="AT55" s="843" t="str">
        <f>IF(AND($AR$3=1,'7a Health full-time'!R55&gt;0),S55,"")</f>
        <v/>
      </c>
      <c r="AU55" s="843" t="str">
        <f>IF(AND($AR$3=1,'7a Health full-time'!S55&gt;0),T55,"")</f>
        <v/>
      </c>
      <c r="AV55" s="843" t="str">
        <f>IF(AND($AR$3=1,'7a Health full-time'!T55&gt;0),U55,"")</f>
        <v/>
      </c>
      <c r="AW55" s="845" t="str">
        <f>IF(AND($AR$3=1,'7a Health full-time'!U55&gt;0),V55,"")</f>
        <v/>
      </c>
      <c r="AY55" s="844" t="str">
        <f>IF(AND($AY$3=1,'7a Health full-time'!D55&lt;0),E55,"")</f>
        <v/>
      </c>
      <c r="AZ55" s="843" t="str">
        <f>IF(AND($AY$3=1,'7a Health full-time'!E55&lt;0),F55,"")</f>
        <v/>
      </c>
      <c r="BA55" s="843" t="str">
        <f>IF(AND($AY$3=1,'7a Health full-time'!F55&lt;0),G55,"")</f>
        <v/>
      </c>
      <c r="BB55" s="843" t="str">
        <f>IF(AND($AY$3=1,'7a Health full-time'!G55&lt;0),H55,"")</f>
        <v/>
      </c>
      <c r="BC55" s="843" t="str">
        <f>IF(AND($AY$3=1,'7a Health full-time'!H55&lt;0),I55,"")</f>
        <v/>
      </c>
      <c r="BD55" s="845" t="str">
        <f>IF(AND($AY$3=1,'7a Health full-time'!I55&lt;0),J55,"")</f>
        <v/>
      </c>
      <c r="BE55" s="844" t="str">
        <f>IF(AND($AY$3=1,'7a Health full-time'!J55&lt;0),K55,"")</f>
        <v/>
      </c>
      <c r="BF55" s="843" t="str">
        <f>IF(AND($AY$3=1,'7a Health full-time'!K55&lt;0),L55,"")</f>
        <v/>
      </c>
      <c r="BG55" s="843" t="str">
        <f>IF(AND($AY$3=1,'7a Health full-time'!L55&lt;0),M55,"")</f>
        <v/>
      </c>
      <c r="BH55" s="843" t="str">
        <f>IF(AND($AY$3=1,'7a Health full-time'!M55&lt;0),N55,"")</f>
        <v/>
      </c>
      <c r="BI55" s="843" t="str">
        <f>IF(AND($AY$3=1,'7a Health full-time'!N55&lt;0),O55,"")</f>
        <v/>
      </c>
      <c r="BJ55" s="845" t="str">
        <f>IF(AND($AY$3=1,'7a Health full-time'!O55&lt;0),P55,"")</f>
        <v/>
      </c>
      <c r="BK55" s="844" t="str">
        <f>IF(AND($AY$3=1,'7a Health full-time'!V55&lt;0),W55,"")</f>
        <v/>
      </c>
      <c r="BL55" s="843" t="str">
        <f>IF(AND($AY$3=1,'7a Health full-time'!W55&lt;0),X55,"")</f>
        <v/>
      </c>
      <c r="BM55" s="843" t="str">
        <f>IF(AND($AY$3=1,'7a Health full-time'!X55&lt;0),Y55,"")</f>
        <v/>
      </c>
      <c r="BN55" s="843" t="str">
        <f>IF(AND($AY$3=1,'7a Health full-time'!Y55&lt;0),Z55,"")</f>
        <v/>
      </c>
      <c r="BO55" s="843" t="str">
        <f>IF(AND($AY$3=1,'7a Health full-time'!Z55&lt;0),AA55,"")</f>
        <v/>
      </c>
      <c r="BP55" s="845" t="str">
        <f>IF(AND($AY$3=1,'7a Health full-time'!AA55&lt;0),AB55,"")</f>
        <v/>
      </c>
      <c r="BQ55" s="916"/>
      <c r="BR55" s="917"/>
      <c r="BS55" s="917"/>
      <c r="BT55" s="917"/>
      <c r="BU55" s="917"/>
      <c r="BV55" s="918"/>
      <c r="BX55" s="844" t="str">
        <f>IF(AND($BX$3=1,TRUNC('7a Health full-time'!D55)&lt;&gt;'7a Health full-time'!D55),E55,"")</f>
        <v/>
      </c>
      <c r="BY55" s="843" t="str">
        <f>IF(AND($BX$3=1,TRUNC('7a Health full-time'!E55)&lt;&gt;'7a Health full-time'!E55),F55,"")</f>
        <v/>
      </c>
      <c r="BZ55" s="843" t="str">
        <f>IF(AND($BX$3=1,TRUNC('7a Health full-time'!F55)&lt;&gt;'7a Health full-time'!F55),G55,"")</f>
        <v/>
      </c>
      <c r="CA55" s="843" t="str">
        <f>IF(AND($BX$3=1,TRUNC('7a Health full-time'!G55)&lt;&gt;'7a Health full-time'!G55),H55,"")</f>
        <v/>
      </c>
      <c r="CB55" s="843" t="str">
        <f>IF(AND($BX$3=1,TRUNC('7a Health full-time'!H55)&lt;&gt;'7a Health full-time'!H55),I55,"")</f>
        <v/>
      </c>
      <c r="CC55" s="845" t="str">
        <f>IF(AND($BX$3=1,TRUNC('7a Health full-time'!I55)&lt;&gt;'7a Health full-time'!I55),J55,"")</f>
        <v/>
      </c>
      <c r="CD55" s="844" t="str">
        <f>IF(AND($BX$3=1,TRUNC('7a Health full-time'!J55)&lt;&gt;'7a Health full-time'!J55),K55,"")</f>
        <v/>
      </c>
      <c r="CE55" s="843" t="str">
        <f>IF(AND($BX$3=1,TRUNC('7a Health full-time'!K55)&lt;&gt;'7a Health full-time'!K55),L55,"")</f>
        <v/>
      </c>
      <c r="CF55" s="843" t="str">
        <f>IF(AND($BX$3=1,TRUNC('7a Health full-time'!L55)&lt;&gt;'7a Health full-time'!L55),M55,"")</f>
        <v/>
      </c>
      <c r="CG55" s="843" t="str">
        <f>IF(AND($BX$3=1,TRUNC('7a Health full-time'!M55)&lt;&gt;'7a Health full-time'!M55),N55,"")</f>
        <v/>
      </c>
      <c r="CH55" s="843" t="str">
        <f>IF(AND($BX$3=1,TRUNC('7a Health full-time'!N55)&lt;&gt;'7a Health full-time'!N55),O55,"")</f>
        <v/>
      </c>
      <c r="CI55" s="845" t="str">
        <f>IF(AND($BX$3=1,TRUNC('7a Health full-time'!O55)&lt;&gt;'7a Health full-time'!O55),P55,"")</f>
        <v/>
      </c>
      <c r="CJ55" s="844" t="str">
        <f>IF(AND($BX$3=1,TRUNC('7a Health full-time'!P55)&lt;&gt;'7a Health full-time'!P55),Q55,"")</f>
        <v/>
      </c>
      <c r="CK55" s="843" t="str">
        <f>IF(AND($BX$3=1,TRUNC('7a Health full-time'!Q55)&lt;&gt;'7a Health full-time'!Q55),R55,"")</f>
        <v/>
      </c>
      <c r="CL55" s="843" t="str">
        <f>IF(AND($BX$3=1,TRUNC('7a Health full-time'!R55)&lt;&gt;'7a Health full-time'!R55),S55,"")</f>
        <v/>
      </c>
      <c r="CM55" s="843" t="str">
        <f>IF(AND($BX$3=1,TRUNC('7a Health full-time'!S55)&lt;&gt;'7a Health full-time'!S55),T55,"")</f>
        <v/>
      </c>
      <c r="CN55" s="843" t="str">
        <f>IF(AND($BX$3=1,TRUNC('7a Health full-time'!T55)&lt;&gt;'7a Health full-time'!T55),U55,"")</f>
        <v/>
      </c>
      <c r="CO55" s="845" t="str">
        <f>IF(AND($BX$3=1,TRUNC('7a Health full-time'!U55)&lt;&gt;'7a Health full-time'!U55),V55,"")</f>
        <v/>
      </c>
      <c r="DV55" s="844" t="str">
        <f>IF(AND($DV$3=1,ROUND('7a Health full-time'!AB55,2)&lt;&gt;'7a Health full-time'!AB55),AC55,"")</f>
        <v/>
      </c>
      <c r="DW55" s="843" t="str">
        <f>IF(AND($DV$3=1,ROUND('7a Health full-time'!AC55,2)&lt;&gt;'7a Health full-time'!AC55),AD55,"")</f>
        <v/>
      </c>
      <c r="DX55" s="843" t="str">
        <f>IF(AND($DV$3=1,ROUND('7a Health full-time'!AD55,2)&lt;&gt;'7a Health full-time'!AD55),AE55,"")</f>
        <v/>
      </c>
      <c r="DY55" s="843" t="str">
        <f>IF(AND($DV$3=1,ROUND('7a Health full-time'!AE55,2)&lt;&gt;'7a Health full-time'!AE55),AF55,"")</f>
        <v/>
      </c>
      <c r="DZ55" s="843" t="str">
        <f>IF(AND($DV$3=1,ROUND('7a Health full-time'!AF55,2)&lt;&gt;'7a Health full-time'!AF55),AG55,"")</f>
        <v/>
      </c>
      <c r="EA55" s="845" t="str">
        <f>IF(AND($DV$3=1,ROUND('7a Health full-time'!AG55,2)&lt;&gt;'7a Health full-time'!AG55),AH55,"")</f>
        <v/>
      </c>
      <c r="EC55" s="844" t="str">
        <f>IF(AND($EC$3=1,'7a Health full-time'!AB55&gt;'7a Health full-time'!V55),AC55,"")</f>
        <v/>
      </c>
      <c r="ED55" s="843" t="str">
        <f>IF(AND($EC$3=1,'7a Health full-time'!AC55&gt;'7a Health full-time'!W55),AD55,"")</f>
        <v/>
      </c>
      <c r="EE55" s="843" t="str">
        <f>IF(AND($EC$3=1,'7a Health full-time'!AD55&gt;'7a Health full-time'!X55),AE55,"")</f>
        <v/>
      </c>
      <c r="EF55" s="843" t="str">
        <f>IF(AND($EC$3=1,'7a Health full-time'!AE55&gt;'7a Health full-time'!Y55),AF55,"")</f>
        <v/>
      </c>
      <c r="EG55" s="843" t="str">
        <f>IF(AND($EC$3=1,'7a Health full-time'!AF55&gt;'7a Health full-time'!Z55),AG55,"")</f>
        <v/>
      </c>
      <c r="EH55" s="845" t="str">
        <f>IF(AND($EC$3=1,'7a Health full-time'!AG55&gt;'7a Health full-time'!AA55),AH55,"")</f>
        <v/>
      </c>
      <c r="EJ55" s="844" t="str">
        <f>IF(AND($EJ$3=1,'7a Health full-time'!V55&lt;&gt;0),IF(('7a Health full-time'!AB55/'7a Health full-time'!V55)&lt;0.03,AC55,""),"")</f>
        <v/>
      </c>
      <c r="EK55" s="843" t="str">
        <f>IF(AND($EJ$3=1,'7a Health full-time'!W55&lt;&gt;0),IF(('7a Health full-time'!AC55/'7a Health full-time'!W55)&lt;0.03,AD55,""),"")</f>
        <v/>
      </c>
      <c r="EL55" s="843" t="str">
        <f>IF(AND($EJ$3=1,'7a Health full-time'!X55&lt;&gt;0),IF(('7a Health full-time'!AD55/'7a Health full-time'!X55)&lt;0.03,AE55,""),"")</f>
        <v/>
      </c>
      <c r="EM55" s="843" t="str">
        <f>IF(AND($EJ$3=1,'7a Health full-time'!Y55&lt;&gt;0),IF(('7a Health full-time'!AE55/'7a Health full-time'!Y55)&lt;0.03,AF55,""),"")</f>
        <v/>
      </c>
      <c r="EN55" s="843" t="str">
        <f>IF(AND($EJ$3=1,'7a Health full-time'!Z55&lt;&gt;0),IF(('7a Health full-time'!AF55/'7a Health full-time'!Z55)&lt;0.03,AG55,""),"")</f>
        <v/>
      </c>
      <c r="EO55" s="845" t="str">
        <f>IF(AND($EJ$3=1,'7a Health full-time'!AA55&lt;&gt;0),IF(('7a Health full-time'!AG55/'7a Health full-time'!AA55)&lt;0.03,AH55,""),"")</f>
        <v/>
      </c>
      <c r="EQ55" s="844" t="str">
        <f>IF(AND($EQ$3=1,'7a Health full-time'!P55=0,SUM('7a Health full-time'!D55,'7a Health full-time'!J55)&gt;$ET$13),Q55,"")</f>
        <v/>
      </c>
      <c r="ER55" s="843" t="str">
        <f>IF(AND($EQ$3=1,'7a Health full-time'!Q55=0,SUM('7a Health full-time'!E55,'7a Health full-time'!K55)&gt;$ET$13),R55,"")</f>
        <v/>
      </c>
      <c r="ES55" s="843" t="str">
        <f>IF(AND($EQ$3=1,'7a Health full-time'!R55=0,SUM('7a Health full-time'!F55,'7a Health full-time'!L55)&gt;$ET$13),S55,"")</f>
        <v/>
      </c>
      <c r="ET55" s="843" t="str">
        <f>IF(AND($EQ$3=1,'7a Health full-time'!S55=0,SUM('7a Health full-time'!G55,'7a Health full-time'!M55)&gt;$ET$13),T55,"")</f>
        <v/>
      </c>
      <c r="EU55" s="843" t="str">
        <f>IF(AND($EQ$3=1,'7a Health full-time'!T55=0,SUM('7a Health full-time'!H55,'7a Health full-time'!N55)&gt;$ET$13),U55,"")</f>
        <v/>
      </c>
      <c r="EV55" s="845" t="str">
        <f>IF(AND($EQ$3=1,'7a Health full-time'!U55=0,SUM('7a Health full-time'!I55,'7a Health full-time'!O55)&gt;$ET$13),V55,"")</f>
        <v/>
      </c>
      <c r="EX55" s="844" t="str">
        <f>IF(AND($EX$3=1,SUM('7a Health full-time'!D55,'7a Health full-time'!J55)&gt;0,ABS('7a Health full-time'!P55)=SUM('7a Health full-time'!D55,'7a Health full-time'!J55)),Q55,"")</f>
        <v/>
      </c>
      <c r="EY55" s="843" t="str">
        <f>IF(AND($EX$3=1,SUM('7a Health full-time'!E55,'7a Health full-time'!K55)&gt;0,ABS('7a Health full-time'!Q55)=SUM('7a Health full-time'!E55,'7a Health full-time'!K55)),R55,"")</f>
        <v/>
      </c>
      <c r="EZ55" s="843" t="str">
        <f>IF(AND($EX$3=1,SUM('7a Health full-time'!F55,'7a Health full-time'!L55)&gt;0,ABS('7a Health full-time'!R55)=SUM('7a Health full-time'!F55,'7a Health full-time'!L55)),S55,"")</f>
        <v/>
      </c>
      <c r="FA55" s="843" t="str">
        <f>IF(AND($EX$3=1,SUM('7a Health full-time'!G55,'7a Health full-time'!M55)&gt;0,ABS('7a Health full-time'!S55)=SUM('7a Health full-time'!G55,'7a Health full-time'!M55)),T55,"")</f>
        <v/>
      </c>
      <c r="FB55" s="843" t="str">
        <f>IF(AND($EX$3=1,SUM('7a Health full-time'!H55,'7a Health full-time'!N55)&gt;0,ABS('7a Health full-time'!T55)=SUM('7a Health full-time'!H55,'7a Health full-time'!N55)),U55,"")</f>
        <v/>
      </c>
      <c r="FC55" s="845" t="str">
        <f>IF(AND($EX$3=1,SUM('7a Health full-time'!I55,'7a Health full-time'!O55)&gt;0,ABS('7a Health full-time'!U55)=SUM('7a Health full-time'!I55,'7a Health full-time'!O55)),V55,"")</f>
        <v/>
      </c>
      <c r="FR55" s="844" t="str">
        <f>IF(AND($FR$3=1,'7a Health full-time'!V55&lt;&gt;0),IF(('7a Health full-time'!AB55/'7a Health full-time'!V55)&lt;0.25,AC55,""),"")</f>
        <v/>
      </c>
      <c r="FS55" s="843" t="str">
        <f>IF(AND($FR$3=1,'7a Health full-time'!W55&lt;&gt;0),IF(('7a Health full-time'!AC55/'7a Health full-time'!W55)&lt;0.25,AD55,""),"")</f>
        <v/>
      </c>
      <c r="FT55" s="843" t="str">
        <f>IF(AND($FR$3=1,'7a Health full-time'!X55&lt;&gt;0),IF(('7a Health full-time'!AD55/'7a Health full-time'!X55)&lt;0.25,AE55,""),"")</f>
        <v/>
      </c>
      <c r="FU55" s="843" t="str">
        <f>IF(AND($FR$3=1,'7a Health full-time'!Y55&lt;&gt;0),IF(('7a Health full-time'!AE55/'7a Health full-time'!Y55)&lt;0.25,AF55,""),"")</f>
        <v/>
      </c>
      <c r="FV55" s="843" t="str">
        <f>IF(AND($FR$3=1,'7a Health full-time'!Z55&lt;&gt;0),IF(('7a Health full-time'!AF55/'7a Health full-time'!Z55)&lt;0.25,AG55,""),"")</f>
        <v/>
      </c>
      <c r="FW55" s="845" t="str">
        <f>IF(AND($FR$3=1,'7a Health full-time'!AA55&lt;&gt;0),IF(('7a Health full-time'!AG55/'7a Health full-time'!AA55)&lt;0.25,AH55,""),"")</f>
        <v/>
      </c>
      <c r="FY55" s="843"/>
      <c r="FZ55" s="843"/>
      <c r="GA55" s="843"/>
      <c r="GB55" s="843"/>
      <c r="GC55" s="843"/>
      <c r="GD55" s="843"/>
      <c r="GE55" s="843"/>
      <c r="GF55" s="843"/>
      <c r="GG55" s="843"/>
      <c r="GH55" s="843"/>
      <c r="GI55" s="843"/>
      <c r="GJ55" s="843"/>
      <c r="GL55" s="60"/>
      <c r="GM55" s="60" t="s">
        <v>13</v>
      </c>
      <c r="GN55" s="60" t="s">
        <v>314</v>
      </c>
      <c r="GO55" s="49" t="str">
        <f>$CS$101</f>
        <v/>
      </c>
      <c r="GP55" s="41" t="str">
        <f>$CT$101</f>
        <v/>
      </c>
      <c r="GQ55" s="40" t="str">
        <f>$CS$101</f>
        <v/>
      </c>
      <c r="GR55" s="41" t="str">
        <f>$CT$101</f>
        <v/>
      </c>
      <c r="GS55" s="40" t="str">
        <f>$CS$101</f>
        <v/>
      </c>
      <c r="GT55" s="873" t="str">
        <f>$CT$101</f>
        <v/>
      </c>
      <c r="GU55" s="49" t="str">
        <f>$CY$101</f>
        <v/>
      </c>
      <c r="GV55" s="41" t="str">
        <f>$CZ$101</f>
        <v/>
      </c>
      <c r="GW55" s="40" t="str">
        <f>$CY$101</f>
        <v/>
      </c>
      <c r="GX55" s="41" t="str">
        <f>$CZ$101</f>
        <v/>
      </c>
      <c r="GY55" s="40" t="str">
        <f>$CY$101</f>
        <v/>
      </c>
      <c r="GZ55" s="873" t="str">
        <f>$CZ$101</f>
        <v/>
      </c>
      <c r="HA55" s="49" t="str">
        <f>$DE$101</f>
        <v/>
      </c>
      <c r="HB55" s="41" t="str">
        <f>$DF$101</f>
        <v/>
      </c>
      <c r="HC55" s="40" t="str">
        <f>$DE$101</f>
        <v/>
      </c>
      <c r="HD55" s="41" t="str">
        <f>$DF$101</f>
        <v/>
      </c>
      <c r="HE55" s="40" t="str">
        <f>$DE$101</f>
        <v/>
      </c>
      <c r="HF55" s="873" t="str">
        <f>$DF$101</f>
        <v/>
      </c>
      <c r="HG55" s="49" t="str">
        <f>$DK$101</f>
        <v/>
      </c>
      <c r="HH55" s="41" t="str">
        <f>$DL$101</f>
        <v/>
      </c>
      <c r="HI55" s="40" t="str">
        <f>$DK$101</f>
        <v/>
      </c>
      <c r="HJ55" s="41" t="str">
        <f>$DL$101</f>
        <v/>
      </c>
      <c r="HK55" s="40" t="str">
        <f>$DK$101</f>
        <v/>
      </c>
      <c r="HL55" s="873" t="str">
        <f>$DL$101</f>
        <v/>
      </c>
      <c r="HM55" s="925"/>
      <c r="HN55" s="918"/>
      <c r="HO55" s="916"/>
      <c r="HP55" s="918"/>
      <c r="HQ55" s="916"/>
      <c r="HR55" s="926"/>
    </row>
    <row r="56" spans="1:226" x14ac:dyDescent="0.25">
      <c r="A56" s="18" t="str">
        <f>'7a Health full-time'!A56</f>
        <v>Operating department practice (B)</v>
      </c>
      <c r="B56" t="s">
        <v>19</v>
      </c>
      <c r="C56" s="18" t="str">
        <f>'7a Health full-time'!C56</f>
        <v>UG</v>
      </c>
      <c r="D56" t="str">
        <f t="shared" si="4"/>
        <v>Operating department practice (B), Long, UG</v>
      </c>
      <c r="E56" t="str">
        <f t="shared" si="13"/>
        <v xml:space="preserve">Column 1, Starters in 2016-17, OfS-fundable, Operating department practice (B), Long, UG; </v>
      </c>
      <c r="F56" t="str">
        <f t="shared" si="13"/>
        <v xml:space="preserve">Column 1, Starters in 2016-17, Non-fundable, Operating department practice (B), Long, UG; </v>
      </c>
      <c r="G56" t="str">
        <f t="shared" si="13"/>
        <v xml:space="preserve">Column 1, Starters in 2017-18, OfS-fundable, Operating department practice (B), Long, UG; </v>
      </c>
      <c r="H56" t="str">
        <f t="shared" si="13"/>
        <v xml:space="preserve">Column 1, Starters in 2017-18, Non-fundable, Operating department practice (B), Long, UG; </v>
      </c>
      <c r="I56" t="str">
        <f t="shared" si="13"/>
        <v xml:space="preserve">Column 1, Starters in 2018-19, OfS-fundable, Operating department practice (B), Long, UG; </v>
      </c>
      <c r="J56" t="str">
        <f t="shared" si="13"/>
        <v xml:space="preserve">Column 1, Starters in 2018-19, Non-fundable, Operating department practice (B), Long, UG; </v>
      </c>
      <c r="K56" t="str">
        <f t="shared" si="13"/>
        <v xml:space="preserve">Column 2, Starters in 2016-17, OfS-fundable, Operating department practice (B), Long, UG; </v>
      </c>
      <c r="L56" t="str">
        <f t="shared" si="13"/>
        <v xml:space="preserve">Column 2, Starters in 2016-17, Non-fundable, Operating department practice (B), Long, UG; </v>
      </c>
      <c r="M56" t="str">
        <f t="shared" si="13"/>
        <v xml:space="preserve">Column 2, Starters in 2017-18, OfS-fundable, Operating department practice (B), Long, UG; </v>
      </c>
      <c r="N56" t="str">
        <f t="shared" si="13"/>
        <v xml:space="preserve">Column 2, Starters in 2017-18, Non-fundable, Operating department practice (B), Long, UG; </v>
      </c>
      <c r="O56" t="str">
        <f t="shared" si="13"/>
        <v xml:space="preserve">Column 2, Starters in 2018-19, OfS-fundable, Operating department practice (B), Long, UG; </v>
      </c>
      <c r="P56" t="str">
        <f t="shared" si="13"/>
        <v xml:space="preserve">Column 2, Starters in 2018-19, Non-fundable, Operating department practice (B), Long, UG; </v>
      </c>
      <c r="Q56" t="str">
        <f t="shared" si="13"/>
        <v xml:space="preserve">Column 3, Starters in 2016-17, OfS-fundable, Operating department practice (B), Long, UG; </v>
      </c>
      <c r="R56" t="str">
        <f t="shared" si="13"/>
        <v xml:space="preserve">Column 3, Starters in 2016-17, Non-fundable, Operating department practice (B), Long, UG; </v>
      </c>
      <c r="S56" t="str">
        <f t="shared" si="13"/>
        <v xml:space="preserve">Column 3, Starters in 2017-18, OfS-fundable, Operating department practice (B), Long, UG; </v>
      </c>
      <c r="T56" t="str">
        <f t="shared" si="13"/>
        <v xml:space="preserve">Column 3, Starters in 2017-18, Non-fundable, Operating department practice (B), Long, UG; </v>
      </c>
      <c r="U56" t="str">
        <f t="shared" si="12"/>
        <v xml:space="preserve">Column 3, Starters in 2018-19, OfS-fundable, Operating department practice (B), Long, UG; </v>
      </c>
      <c r="V56" t="str">
        <f t="shared" si="12"/>
        <v xml:space="preserve">Column 3, Starters in 2018-19, Non-fundable, Operating department practice (B), Long, UG; </v>
      </c>
      <c r="W56" t="str">
        <f t="shared" si="12"/>
        <v xml:space="preserve">Column 4, Starters in 2016-17, OfS-fundable, Operating department practice (B), Long, UG; </v>
      </c>
      <c r="X56" t="str">
        <f t="shared" si="12"/>
        <v xml:space="preserve">Column 4, Starters in 2016-17, Non-fundable, Operating department practice (B), Long, UG; </v>
      </c>
      <c r="Y56" t="str">
        <f t="shared" si="12"/>
        <v xml:space="preserve">Column 4, Starters in 2017-18, OfS-fundable, Operating department practice (B), Long, UG; </v>
      </c>
      <c r="Z56" t="str">
        <f t="shared" si="12"/>
        <v xml:space="preserve">Column 4, Starters in 2017-18, Non-fundable, Operating department practice (B), Long, UG; </v>
      </c>
      <c r="AA56" t="str">
        <f t="shared" si="12"/>
        <v xml:space="preserve">Column 4, Starters in 2018-19, OfS-fundable, Operating department practice (B), Long, UG; </v>
      </c>
      <c r="AB56" t="str">
        <f t="shared" si="12"/>
        <v xml:space="preserve">Column 4, Starters in 2018-19, Non-fundable, Operating department practice (B), Long, UG; </v>
      </c>
      <c r="AC56" t="str">
        <f t="shared" si="12"/>
        <v xml:space="preserve">Column 4a, Starters in 2016-17, OfS-fundable, Operating department practice (B), Long, UG; </v>
      </c>
      <c r="AD56" t="str">
        <f t="shared" si="12"/>
        <v xml:space="preserve">Column 4a, Starters in 2016-17, Non-fundable, Operating department practice (B), Long, UG; </v>
      </c>
      <c r="AE56" t="str">
        <f t="shared" si="12"/>
        <v xml:space="preserve">Column 4a, Starters in 2017-18, OfS-fundable, Operating department practice (B), Long, UG; </v>
      </c>
      <c r="AF56" t="str">
        <f t="shared" si="12"/>
        <v xml:space="preserve">Column 4a, Starters in 2017-18, Non-fundable, Operating department practice (B), Long, UG; </v>
      </c>
      <c r="AG56" t="str">
        <f t="shared" si="12"/>
        <v xml:space="preserve">Column 4a, Starters in 2018-19, OfS-fundable, Operating department practice (B), Long, UG; </v>
      </c>
      <c r="AH56" t="str">
        <f t="shared" si="12"/>
        <v xml:space="preserve">Column 4a, Starters in 2018-19, Non-fundable, Operating department practice (B), Long, UG; </v>
      </c>
      <c r="AR56" s="844" t="str">
        <f>IF(AND($AR$3=1,'7a Health full-time'!P56&gt;0),Q56,"")</f>
        <v/>
      </c>
      <c r="AS56" s="843" t="str">
        <f>IF(AND($AR$3=1,'7a Health full-time'!Q56&gt;0),R56,"")</f>
        <v/>
      </c>
      <c r="AT56" s="843" t="str">
        <f>IF(AND($AR$3=1,'7a Health full-time'!R56&gt;0),S56,"")</f>
        <v/>
      </c>
      <c r="AU56" s="843" t="str">
        <f>IF(AND($AR$3=1,'7a Health full-time'!S56&gt;0),T56,"")</f>
        <v/>
      </c>
      <c r="AV56" s="843" t="str">
        <f>IF(AND($AR$3=1,'7a Health full-time'!T56&gt;0),U56,"")</f>
        <v/>
      </c>
      <c r="AW56" s="845" t="str">
        <f>IF(AND($AR$3=1,'7a Health full-time'!U56&gt;0),V56,"")</f>
        <v/>
      </c>
      <c r="AY56" s="844" t="str">
        <f>IF(AND($AY$3=1,'7a Health full-time'!D56&lt;0),E56,"")</f>
        <v/>
      </c>
      <c r="AZ56" s="843" t="str">
        <f>IF(AND($AY$3=1,'7a Health full-time'!E56&lt;0),F56,"")</f>
        <v/>
      </c>
      <c r="BA56" s="843" t="str">
        <f>IF(AND($AY$3=1,'7a Health full-time'!F56&lt;0),G56,"")</f>
        <v/>
      </c>
      <c r="BB56" s="843" t="str">
        <f>IF(AND($AY$3=1,'7a Health full-time'!G56&lt;0),H56,"")</f>
        <v/>
      </c>
      <c r="BC56" s="843" t="str">
        <f>IF(AND($AY$3=1,'7a Health full-time'!H56&lt;0),I56,"")</f>
        <v/>
      </c>
      <c r="BD56" s="845" t="str">
        <f>IF(AND($AY$3=1,'7a Health full-time'!I56&lt;0),J56,"")</f>
        <v/>
      </c>
      <c r="BE56" s="844" t="str">
        <f>IF(AND($AY$3=1,'7a Health full-time'!J56&lt;0),K56,"")</f>
        <v/>
      </c>
      <c r="BF56" s="843" t="str">
        <f>IF(AND($AY$3=1,'7a Health full-time'!K56&lt;0),L56,"")</f>
        <v/>
      </c>
      <c r="BG56" s="843" t="str">
        <f>IF(AND($AY$3=1,'7a Health full-time'!L56&lt;0),M56,"")</f>
        <v/>
      </c>
      <c r="BH56" s="843" t="str">
        <f>IF(AND($AY$3=1,'7a Health full-time'!M56&lt;0),N56,"")</f>
        <v/>
      </c>
      <c r="BI56" s="843" t="str">
        <f>IF(AND($AY$3=1,'7a Health full-time'!N56&lt;0),O56,"")</f>
        <v/>
      </c>
      <c r="BJ56" s="845" t="str">
        <f>IF(AND($AY$3=1,'7a Health full-time'!O56&lt;0),P56,"")</f>
        <v/>
      </c>
      <c r="BK56" s="844" t="str">
        <f>IF(AND($AY$3=1,'7a Health full-time'!V56&lt;0),W56,"")</f>
        <v/>
      </c>
      <c r="BL56" s="843" t="str">
        <f>IF(AND($AY$3=1,'7a Health full-time'!W56&lt;0),X56,"")</f>
        <v/>
      </c>
      <c r="BM56" s="843" t="str">
        <f>IF(AND($AY$3=1,'7a Health full-time'!X56&lt;0),Y56,"")</f>
        <v/>
      </c>
      <c r="BN56" s="843" t="str">
        <f>IF(AND($AY$3=1,'7a Health full-time'!Y56&lt;0),Z56,"")</f>
        <v/>
      </c>
      <c r="BO56" s="843" t="str">
        <f>IF(AND($AY$3=1,'7a Health full-time'!Z56&lt;0),AA56,"")</f>
        <v/>
      </c>
      <c r="BP56" s="845" t="str">
        <f>IF(AND($AY$3=1,'7a Health full-time'!AA56&lt;0),AB56,"")</f>
        <v/>
      </c>
      <c r="BQ56" s="916"/>
      <c r="BR56" s="917"/>
      <c r="BS56" s="917"/>
      <c r="BT56" s="917"/>
      <c r="BU56" s="917"/>
      <c r="BV56" s="918"/>
      <c r="BX56" s="844" t="str">
        <f>IF(AND($BX$3=1,TRUNC('7a Health full-time'!D56)&lt;&gt;'7a Health full-time'!D56),E56,"")</f>
        <v/>
      </c>
      <c r="BY56" s="843" t="str">
        <f>IF(AND($BX$3=1,TRUNC('7a Health full-time'!E56)&lt;&gt;'7a Health full-time'!E56),F56,"")</f>
        <v/>
      </c>
      <c r="BZ56" s="843" t="str">
        <f>IF(AND($BX$3=1,TRUNC('7a Health full-time'!F56)&lt;&gt;'7a Health full-time'!F56),G56,"")</f>
        <v/>
      </c>
      <c r="CA56" s="843" t="str">
        <f>IF(AND($BX$3=1,TRUNC('7a Health full-time'!G56)&lt;&gt;'7a Health full-time'!G56),H56,"")</f>
        <v/>
      </c>
      <c r="CB56" s="843" t="str">
        <f>IF(AND($BX$3=1,TRUNC('7a Health full-time'!H56)&lt;&gt;'7a Health full-time'!H56),I56,"")</f>
        <v/>
      </c>
      <c r="CC56" s="845" t="str">
        <f>IF(AND($BX$3=1,TRUNC('7a Health full-time'!I56)&lt;&gt;'7a Health full-time'!I56),J56,"")</f>
        <v/>
      </c>
      <c r="CD56" s="844" t="str">
        <f>IF(AND($BX$3=1,TRUNC('7a Health full-time'!J56)&lt;&gt;'7a Health full-time'!J56),K56,"")</f>
        <v/>
      </c>
      <c r="CE56" s="843" t="str">
        <f>IF(AND($BX$3=1,TRUNC('7a Health full-time'!K56)&lt;&gt;'7a Health full-time'!K56),L56,"")</f>
        <v/>
      </c>
      <c r="CF56" s="843" t="str">
        <f>IF(AND($BX$3=1,TRUNC('7a Health full-time'!L56)&lt;&gt;'7a Health full-time'!L56),M56,"")</f>
        <v/>
      </c>
      <c r="CG56" s="843" t="str">
        <f>IF(AND($BX$3=1,TRUNC('7a Health full-time'!M56)&lt;&gt;'7a Health full-time'!M56),N56,"")</f>
        <v/>
      </c>
      <c r="CH56" s="843" t="str">
        <f>IF(AND($BX$3=1,TRUNC('7a Health full-time'!N56)&lt;&gt;'7a Health full-time'!N56),O56,"")</f>
        <v/>
      </c>
      <c r="CI56" s="845" t="str">
        <f>IF(AND($BX$3=1,TRUNC('7a Health full-time'!O56)&lt;&gt;'7a Health full-time'!O56),P56,"")</f>
        <v/>
      </c>
      <c r="CJ56" s="844" t="str">
        <f>IF(AND($BX$3=1,TRUNC('7a Health full-time'!P56)&lt;&gt;'7a Health full-time'!P56),Q56,"")</f>
        <v/>
      </c>
      <c r="CK56" s="843" t="str">
        <f>IF(AND($BX$3=1,TRUNC('7a Health full-time'!Q56)&lt;&gt;'7a Health full-time'!Q56),R56,"")</f>
        <v/>
      </c>
      <c r="CL56" s="843" t="str">
        <f>IF(AND($BX$3=1,TRUNC('7a Health full-time'!R56)&lt;&gt;'7a Health full-time'!R56),S56,"")</f>
        <v/>
      </c>
      <c r="CM56" s="843" t="str">
        <f>IF(AND($BX$3=1,TRUNC('7a Health full-time'!S56)&lt;&gt;'7a Health full-time'!S56),T56,"")</f>
        <v/>
      </c>
      <c r="CN56" s="843" t="str">
        <f>IF(AND($BX$3=1,TRUNC('7a Health full-time'!T56)&lt;&gt;'7a Health full-time'!T56),U56,"")</f>
        <v/>
      </c>
      <c r="CO56" s="845" t="str">
        <f>IF(AND($BX$3=1,TRUNC('7a Health full-time'!U56)&lt;&gt;'7a Health full-time'!U56),V56,"")</f>
        <v/>
      </c>
      <c r="DV56" s="844" t="str">
        <f>IF(AND($DV$3=1,ROUND('7a Health full-time'!AB56,2)&lt;&gt;'7a Health full-time'!AB56),AC56,"")</f>
        <v/>
      </c>
      <c r="DW56" s="843" t="str">
        <f>IF(AND($DV$3=1,ROUND('7a Health full-time'!AC56,2)&lt;&gt;'7a Health full-time'!AC56),AD56,"")</f>
        <v/>
      </c>
      <c r="DX56" s="843" t="str">
        <f>IF(AND($DV$3=1,ROUND('7a Health full-time'!AD56,2)&lt;&gt;'7a Health full-time'!AD56),AE56,"")</f>
        <v/>
      </c>
      <c r="DY56" s="843" t="str">
        <f>IF(AND($DV$3=1,ROUND('7a Health full-time'!AE56,2)&lt;&gt;'7a Health full-time'!AE56),AF56,"")</f>
        <v/>
      </c>
      <c r="DZ56" s="843" t="str">
        <f>IF(AND($DV$3=1,ROUND('7a Health full-time'!AF56,2)&lt;&gt;'7a Health full-time'!AF56),AG56,"")</f>
        <v/>
      </c>
      <c r="EA56" s="845" t="str">
        <f>IF(AND($DV$3=1,ROUND('7a Health full-time'!AG56,2)&lt;&gt;'7a Health full-time'!AG56),AH56,"")</f>
        <v/>
      </c>
      <c r="EC56" s="844" t="str">
        <f>IF(AND($EC$3=1,'7a Health full-time'!AB56&gt;'7a Health full-time'!V56),AC56,"")</f>
        <v/>
      </c>
      <c r="ED56" s="843" t="str">
        <f>IF(AND($EC$3=1,'7a Health full-time'!AC56&gt;'7a Health full-time'!W56),AD56,"")</f>
        <v/>
      </c>
      <c r="EE56" s="843" t="str">
        <f>IF(AND($EC$3=1,'7a Health full-time'!AD56&gt;'7a Health full-time'!X56),AE56,"")</f>
        <v/>
      </c>
      <c r="EF56" s="843" t="str">
        <f>IF(AND($EC$3=1,'7a Health full-time'!AE56&gt;'7a Health full-time'!Y56),AF56,"")</f>
        <v/>
      </c>
      <c r="EG56" s="843" t="str">
        <f>IF(AND($EC$3=1,'7a Health full-time'!AF56&gt;'7a Health full-time'!Z56),AG56,"")</f>
        <v/>
      </c>
      <c r="EH56" s="845" t="str">
        <f>IF(AND($EC$3=1,'7a Health full-time'!AG56&gt;'7a Health full-time'!AA56),AH56,"")</f>
        <v/>
      </c>
      <c r="EJ56" s="844" t="str">
        <f>IF(AND($EJ$3=1,'7a Health full-time'!V56&lt;&gt;0),IF(('7a Health full-time'!AB56/'7a Health full-time'!V56)&lt;0.03,AC56,""),"")</f>
        <v/>
      </c>
      <c r="EK56" s="843" t="str">
        <f>IF(AND($EJ$3=1,'7a Health full-time'!W56&lt;&gt;0),IF(('7a Health full-time'!AC56/'7a Health full-time'!W56)&lt;0.03,AD56,""),"")</f>
        <v/>
      </c>
      <c r="EL56" s="843" t="str">
        <f>IF(AND($EJ$3=1,'7a Health full-time'!X56&lt;&gt;0),IF(('7a Health full-time'!AD56/'7a Health full-time'!X56)&lt;0.03,AE56,""),"")</f>
        <v/>
      </c>
      <c r="EM56" s="843" t="str">
        <f>IF(AND($EJ$3=1,'7a Health full-time'!Y56&lt;&gt;0),IF(('7a Health full-time'!AE56/'7a Health full-time'!Y56)&lt;0.03,AF56,""),"")</f>
        <v/>
      </c>
      <c r="EN56" s="843" t="str">
        <f>IF(AND($EJ$3=1,'7a Health full-time'!Z56&lt;&gt;0),IF(('7a Health full-time'!AF56/'7a Health full-time'!Z56)&lt;0.03,AG56,""),"")</f>
        <v/>
      </c>
      <c r="EO56" s="845" t="str">
        <f>IF(AND($EJ$3=1,'7a Health full-time'!AA56&lt;&gt;0),IF(('7a Health full-time'!AG56/'7a Health full-time'!AA56)&lt;0.03,AH56,""),"")</f>
        <v/>
      </c>
      <c r="EQ56" s="844" t="str">
        <f>IF(AND($EQ$3=1,'7a Health full-time'!P56=0,SUM('7a Health full-time'!D56,'7a Health full-time'!J56)&gt;$ET$13),Q56,"")</f>
        <v/>
      </c>
      <c r="ER56" s="843" t="str">
        <f>IF(AND($EQ$3=1,'7a Health full-time'!Q56=0,SUM('7a Health full-time'!E56,'7a Health full-time'!K56)&gt;$ET$13),R56,"")</f>
        <v/>
      </c>
      <c r="ES56" s="843" t="str">
        <f>IF(AND($EQ$3=1,'7a Health full-time'!R56=0,SUM('7a Health full-time'!F56,'7a Health full-time'!L56)&gt;$ET$13),S56,"")</f>
        <v/>
      </c>
      <c r="ET56" s="843" t="str">
        <f>IF(AND($EQ$3=1,'7a Health full-time'!S56=0,SUM('7a Health full-time'!G56,'7a Health full-time'!M56)&gt;$ET$13),T56,"")</f>
        <v/>
      </c>
      <c r="EU56" s="843" t="str">
        <f>IF(AND($EQ$3=1,'7a Health full-time'!T56=0,SUM('7a Health full-time'!H56,'7a Health full-time'!N56)&gt;$ET$13),U56,"")</f>
        <v/>
      </c>
      <c r="EV56" s="845" t="str">
        <f>IF(AND($EQ$3=1,'7a Health full-time'!U56=0,SUM('7a Health full-time'!I56,'7a Health full-time'!O56)&gt;$ET$13),V56,"")</f>
        <v/>
      </c>
      <c r="EX56" s="844" t="str">
        <f>IF(AND($EX$3=1,SUM('7a Health full-time'!D56,'7a Health full-time'!J56)&gt;0,ABS('7a Health full-time'!P56)=SUM('7a Health full-time'!D56,'7a Health full-time'!J56)),Q56,"")</f>
        <v/>
      </c>
      <c r="EY56" s="843" t="str">
        <f>IF(AND($EX$3=1,SUM('7a Health full-time'!E56,'7a Health full-time'!K56)&gt;0,ABS('7a Health full-time'!Q56)=SUM('7a Health full-time'!E56,'7a Health full-time'!K56)),R56,"")</f>
        <v/>
      </c>
      <c r="EZ56" s="843" t="str">
        <f>IF(AND($EX$3=1,SUM('7a Health full-time'!F56,'7a Health full-time'!L56)&gt;0,ABS('7a Health full-time'!R56)=SUM('7a Health full-time'!F56,'7a Health full-time'!L56)),S56,"")</f>
        <v/>
      </c>
      <c r="FA56" s="843" t="str">
        <f>IF(AND($EX$3=1,SUM('7a Health full-time'!G56,'7a Health full-time'!M56)&gt;0,ABS('7a Health full-time'!S56)=SUM('7a Health full-time'!G56,'7a Health full-time'!M56)),T56,"")</f>
        <v/>
      </c>
      <c r="FB56" s="843" t="str">
        <f>IF(AND($EX$3=1,SUM('7a Health full-time'!H56,'7a Health full-time'!N56)&gt;0,ABS('7a Health full-time'!T56)=SUM('7a Health full-time'!H56,'7a Health full-time'!N56)),U56,"")</f>
        <v/>
      </c>
      <c r="FC56" s="845" t="str">
        <f>IF(AND($EX$3=1,SUM('7a Health full-time'!I56,'7a Health full-time'!O56)&gt;0,ABS('7a Health full-time'!U56)=SUM('7a Health full-time'!I56,'7a Health full-time'!O56)),V56,"")</f>
        <v/>
      </c>
      <c r="FR56" s="844" t="str">
        <f>IF(AND($FR$3=1,'7a Health full-time'!V56&lt;&gt;0),IF(('7a Health full-time'!AB56/'7a Health full-time'!V56)&lt;0.25,AC56,""),"")</f>
        <v/>
      </c>
      <c r="FS56" s="843" t="str">
        <f>IF(AND($FR$3=1,'7a Health full-time'!W56&lt;&gt;0),IF(('7a Health full-time'!AC56/'7a Health full-time'!W56)&lt;0.25,AD56,""),"")</f>
        <v/>
      </c>
      <c r="FT56" s="843" t="str">
        <f>IF(AND($FR$3=1,'7a Health full-time'!X56&lt;&gt;0),IF(('7a Health full-time'!AD56/'7a Health full-time'!X56)&lt;0.25,AE56,""),"")</f>
        <v/>
      </c>
      <c r="FU56" s="843" t="str">
        <f>IF(AND($FR$3=1,'7a Health full-time'!Y56&lt;&gt;0),IF(('7a Health full-time'!AE56/'7a Health full-time'!Y56)&lt;0.25,AF56,""),"")</f>
        <v/>
      </c>
      <c r="FV56" s="843" t="str">
        <f>IF(AND($FR$3=1,'7a Health full-time'!Z56&lt;&gt;0),IF(('7a Health full-time'!AF56/'7a Health full-time'!Z56)&lt;0.25,AG56,""),"")</f>
        <v/>
      </c>
      <c r="FW56" s="845" t="str">
        <f>IF(AND($FR$3=1,'7a Health full-time'!AA56&lt;&gt;0),IF(('7a Health full-time'!AG56/'7a Health full-time'!AA56)&lt;0.25,AH56,""),"")</f>
        <v/>
      </c>
      <c r="FY56" s="840" t="str">
        <f>IF(AND($FY$3=1,'7a Health full-time'!D56&gt;0),E56,"")</f>
        <v/>
      </c>
      <c r="FZ56" s="841" t="str">
        <f>IF(AND($FY$3=1,'7a Health full-time'!E56&gt;0),F56,"")</f>
        <v/>
      </c>
      <c r="GA56" s="841" t="str">
        <f>IF(AND($FY$3=1,'7a Health full-time'!F56&gt;0),G56,"")</f>
        <v/>
      </c>
      <c r="GB56" s="841" t="str">
        <f>IF(AND($FY$3=1,'7a Health full-time'!G56&gt;0),H56,"")</f>
        <v/>
      </c>
      <c r="GC56" s="841" t="str">
        <f>IF(AND($FY$3=1,'7a Health full-time'!H56&gt;0),I56,"")</f>
        <v/>
      </c>
      <c r="GD56" s="842" t="str">
        <f>IF(AND($FY$3=1,'7a Health full-time'!I56&gt;0),J56,"")</f>
        <v/>
      </c>
      <c r="GE56" s="841" t="str">
        <f>IF(AND($FY$3=1,'7a Health full-time'!J56&gt;0),K56,"")</f>
        <v/>
      </c>
      <c r="GF56" s="841" t="str">
        <f>IF(AND($FY$3=1,'7a Health full-time'!K56&gt;0),L56,"")</f>
        <v/>
      </c>
      <c r="GG56" s="841" t="str">
        <f>IF(AND($FY$3=1,'7a Health full-time'!L56&gt;0),M56,"")</f>
        <v/>
      </c>
      <c r="GH56" s="841" t="str">
        <f>IF(AND($FY$3=1,'7a Health full-time'!M56&gt;0),N56,"")</f>
        <v/>
      </c>
      <c r="GI56" s="841" t="str">
        <f>IF(AND($FY$3=1,'7a Health full-time'!N56&gt;0),O56,"")</f>
        <v/>
      </c>
      <c r="GJ56" s="842" t="str">
        <f>IF(AND($FY$3=1,'7a Health full-time'!O56&gt;0),P56,"")</f>
        <v/>
      </c>
      <c r="GL56" s="60"/>
      <c r="GM56" s="61" t="s">
        <v>19</v>
      </c>
      <c r="GN56" s="60" t="s">
        <v>116</v>
      </c>
      <c r="GO56" s="49" t="str">
        <f>$CS$102</f>
        <v/>
      </c>
      <c r="GP56" s="41" t="str">
        <f>$CT$102</f>
        <v/>
      </c>
      <c r="GQ56" s="40" t="str">
        <f>$CS$102</f>
        <v/>
      </c>
      <c r="GR56" s="41" t="str">
        <f>$CT$102</f>
        <v/>
      </c>
      <c r="GS56" s="40" t="str">
        <f>$CS$102</f>
        <v/>
      </c>
      <c r="GT56" s="873" t="str">
        <f>$CT$102</f>
        <v/>
      </c>
      <c r="GU56" s="49" t="str">
        <f>$CY$102</f>
        <v/>
      </c>
      <c r="GV56" s="41" t="str">
        <f>$CZ$102</f>
        <v/>
      </c>
      <c r="GW56" s="40" t="str">
        <f>$CY$102</f>
        <v/>
      </c>
      <c r="GX56" s="41" t="str">
        <f>$CZ$102</f>
        <v/>
      </c>
      <c r="GY56" s="40" t="str">
        <f>$CY$102</f>
        <v/>
      </c>
      <c r="GZ56" s="873" t="str">
        <f>$CZ$102</f>
        <v/>
      </c>
      <c r="HA56" s="49" t="str">
        <f>$DE$102</f>
        <v/>
      </c>
      <c r="HB56" s="41" t="str">
        <f>$DF$102</f>
        <v/>
      </c>
      <c r="HC56" s="40" t="str">
        <f>$DE$102</f>
        <v/>
      </c>
      <c r="HD56" s="41" t="str">
        <f>$DF$102</f>
        <v/>
      </c>
      <c r="HE56" s="40" t="str">
        <f>$DE$102</f>
        <v/>
      </c>
      <c r="HF56" s="873" t="str">
        <f>$DF$102</f>
        <v/>
      </c>
      <c r="HG56" s="49" t="str">
        <f>$DK$102</f>
        <v/>
      </c>
      <c r="HH56" s="41" t="str">
        <f>$DL$102</f>
        <v/>
      </c>
      <c r="HI56" s="40" t="str">
        <f>$DK$102</f>
        <v/>
      </c>
      <c r="HJ56" s="41" t="str">
        <f>$DL$102</f>
        <v/>
      </c>
      <c r="HK56" s="40" t="str">
        <f>$DK$102</f>
        <v/>
      </c>
      <c r="HL56" s="873" t="str">
        <f>$DL$102</f>
        <v/>
      </c>
      <c r="HM56" s="925"/>
      <c r="HN56" s="918"/>
      <c r="HO56" s="916"/>
      <c r="HP56" s="918"/>
      <c r="HQ56" s="916"/>
      <c r="HR56" s="926"/>
    </row>
    <row r="57" spans="1:226" x14ac:dyDescent="0.25">
      <c r="A57" s="18" t="str">
        <f>'7a Health full-time'!A57</f>
        <v>Operating department practice (B)</v>
      </c>
      <c r="B57" t="s">
        <v>19</v>
      </c>
      <c r="C57" s="18" t="str">
        <f>'7a Health full-time'!C57</f>
        <v>PGT (UG fee)</v>
      </c>
      <c r="D57" t="str">
        <f t="shared" si="4"/>
        <v>Operating department practice (B), Long, PGT (UG fee)</v>
      </c>
      <c r="E57" t="str">
        <f t="shared" si="13"/>
        <v xml:space="preserve">Column 1, Starters in 2016-17, OfS-fundable, Operating department practice (B), Long, PGT (UG fee); </v>
      </c>
      <c r="F57" t="str">
        <f t="shared" si="13"/>
        <v xml:space="preserve">Column 1, Starters in 2016-17, Non-fundable, Operating department practice (B), Long, PGT (UG fee); </v>
      </c>
      <c r="G57" t="str">
        <f t="shared" si="13"/>
        <v xml:space="preserve">Column 1, Starters in 2017-18, OfS-fundable, Operating department practice (B), Long, PGT (UG fee); </v>
      </c>
      <c r="H57" t="str">
        <f t="shared" si="13"/>
        <v xml:space="preserve">Column 1, Starters in 2017-18, Non-fundable, Operating department practice (B), Long, PGT (UG fee); </v>
      </c>
      <c r="I57" t="str">
        <f t="shared" si="13"/>
        <v xml:space="preserve">Column 1, Starters in 2018-19, OfS-fundable, Operating department practice (B), Long, PGT (UG fee); </v>
      </c>
      <c r="J57" t="str">
        <f t="shared" si="13"/>
        <v xml:space="preserve">Column 1, Starters in 2018-19, Non-fundable, Operating department practice (B), Long, PGT (UG fee); </v>
      </c>
      <c r="K57" t="str">
        <f t="shared" si="13"/>
        <v xml:space="preserve">Column 2, Starters in 2016-17, OfS-fundable, Operating department practice (B), Long, PGT (UG fee); </v>
      </c>
      <c r="L57" t="str">
        <f t="shared" si="13"/>
        <v xml:space="preserve">Column 2, Starters in 2016-17, Non-fundable, Operating department practice (B), Long, PGT (UG fee); </v>
      </c>
      <c r="M57" t="str">
        <f t="shared" si="13"/>
        <v xml:space="preserve">Column 2, Starters in 2017-18, OfS-fundable, Operating department practice (B), Long, PGT (UG fee); </v>
      </c>
      <c r="N57" t="str">
        <f t="shared" si="13"/>
        <v xml:space="preserve">Column 2, Starters in 2017-18, Non-fundable, Operating department practice (B), Long, PGT (UG fee); </v>
      </c>
      <c r="O57" t="str">
        <f t="shared" si="13"/>
        <v xml:space="preserve">Column 2, Starters in 2018-19, OfS-fundable, Operating department practice (B), Long, PGT (UG fee); </v>
      </c>
      <c r="P57" t="str">
        <f t="shared" si="13"/>
        <v xml:space="preserve">Column 2, Starters in 2018-19, Non-fundable, Operating department practice (B), Long, PGT (UG fee); </v>
      </c>
      <c r="Q57" t="str">
        <f t="shared" si="13"/>
        <v xml:space="preserve">Column 3, Starters in 2016-17, OfS-fundable, Operating department practice (B), Long, PGT (UG fee); </v>
      </c>
      <c r="R57" t="str">
        <f t="shared" si="13"/>
        <v xml:space="preserve">Column 3, Starters in 2016-17, Non-fundable, Operating department practice (B), Long, PGT (UG fee); </v>
      </c>
      <c r="S57" t="str">
        <f t="shared" si="13"/>
        <v xml:space="preserve">Column 3, Starters in 2017-18, OfS-fundable, Operating department practice (B), Long, PGT (UG fee); </v>
      </c>
      <c r="T57" t="str">
        <f t="shared" si="13"/>
        <v xml:space="preserve">Column 3, Starters in 2017-18, Non-fundable, Operating department practice (B), Long, PGT (UG fee); </v>
      </c>
      <c r="U57" t="str">
        <f t="shared" si="12"/>
        <v xml:space="preserve">Column 3, Starters in 2018-19, OfS-fundable, Operating department practice (B), Long, PGT (UG fee); </v>
      </c>
      <c r="V57" t="str">
        <f t="shared" si="12"/>
        <v xml:space="preserve">Column 3, Starters in 2018-19, Non-fundable, Operating department practice (B), Long, PGT (UG fee); </v>
      </c>
      <c r="W57" t="str">
        <f t="shared" si="12"/>
        <v xml:space="preserve">Column 4, Starters in 2016-17, OfS-fundable, Operating department practice (B), Long, PGT (UG fee); </v>
      </c>
      <c r="X57" t="str">
        <f t="shared" si="12"/>
        <v xml:space="preserve">Column 4, Starters in 2016-17, Non-fundable, Operating department practice (B), Long, PGT (UG fee); </v>
      </c>
      <c r="Y57" t="str">
        <f t="shared" si="12"/>
        <v xml:space="preserve">Column 4, Starters in 2017-18, OfS-fundable, Operating department practice (B), Long, PGT (UG fee); </v>
      </c>
      <c r="Z57" t="str">
        <f t="shared" si="12"/>
        <v xml:space="preserve">Column 4, Starters in 2017-18, Non-fundable, Operating department practice (B), Long, PGT (UG fee); </v>
      </c>
      <c r="AA57" t="str">
        <f t="shared" si="12"/>
        <v xml:space="preserve">Column 4, Starters in 2018-19, OfS-fundable, Operating department practice (B), Long, PGT (UG fee); </v>
      </c>
      <c r="AB57" t="str">
        <f t="shared" si="12"/>
        <v xml:space="preserve">Column 4, Starters in 2018-19, Non-fundable, Operating department practice (B), Long, PGT (UG fee); </v>
      </c>
      <c r="AC57" t="str">
        <f t="shared" si="12"/>
        <v xml:space="preserve">Column 4a, Starters in 2016-17, OfS-fundable, Operating department practice (B), Long, PGT (UG fee); </v>
      </c>
      <c r="AD57" t="str">
        <f t="shared" si="12"/>
        <v xml:space="preserve">Column 4a, Starters in 2016-17, Non-fundable, Operating department practice (B), Long, PGT (UG fee); </v>
      </c>
      <c r="AE57" t="str">
        <f t="shared" si="12"/>
        <v xml:space="preserve">Column 4a, Starters in 2017-18, OfS-fundable, Operating department practice (B), Long, PGT (UG fee); </v>
      </c>
      <c r="AF57" t="str">
        <f t="shared" si="12"/>
        <v xml:space="preserve">Column 4a, Starters in 2017-18, Non-fundable, Operating department practice (B), Long, PGT (UG fee); </v>
      </c>
      <c r="AG57" t="str">
        <f t="shared" si="12"/>
        <v xml:space="preserve">Column 4a, Starters in 2018-19, OfS-fundable, Operating department practice (B), Long, PGT (UG fee); </v>
      </c>
      <c r="AH57" t="str">
        <f t="shared" si="12"/>
        <v xml:space="preserve">Column 4a, Starters in 2018-19, Non-fundable, Operating department practice (B), Long, PGT (UG fee); </v>
      </c>
      <c r="AR57" s="726" t="str">
        <f>IF(AND($AR$3=1,'7a Health full-time'!P57&gt;0),Q57,"")</f>
        <v/>
      </c>
      <c r="AS57" s="727" t="str">
        <f>IF(AND($AR$3=1,'7a Health full-time'!Q57&gt;0),R57,"")</f>
        <v/>
      </c>
      <c r="AT57" s="727" t="str">
        <f>IF(AND($AR$3=1,'7a Health full-time'!R57&gt;0),S57,"")</f>
        <v/>
      </c>
      <c r="AU57" s="727" t="str">
        <f>IF(AND($AR$3=1,'7a Health full-time'!S57&gt;0),T57,"")</f>
        <v/>
      </c>
      <c r="AV57" s="727" t="str">
        <f>IF(AND($AR$3=1,'7a Health full-time'!T57&gt;0),U57,"")</f>
        <v/>
      </c>
      <c r="AW57" s="846" t="str">
        <f>IF(AND($AR$3=1,'7a Health full-time'!U57&gt;0),V57,"")</f>
        <v/>
      </c>
      <c r="AY57" s="726" t="str">
        <f>IF(AND($AY$3=1,'7a Health full-time'!D57&lt;0),E57,"")</f>
        <v/>
      </c>
      <c r="AZ57" s="727" t="str">
        <f>IF(AND($AY$3=1,'7a Health full-time'!E57&lt;0),F57,"")</f>
        <v/>
      </c>
      <c r="BA57" s="727" t="str">
        <f>IF(AND($AY$3=1,'7a Health full-time'!F57&lt;0),G57,"")</f>
        <v/>
      </c>
      <c r="BB57" s="727" t="str">
        <f>IF(AND($AY$3=1,'7a Health full-time'!G57&lt;0),H57,"")</f>
        <v/>
      </c>
      <c r="BC57" s="727" t="str">
        <f>IF(AND($AY$3=1,'7a Health full-time'!H57&lt;0),I57,"")</f>
        <v/>
      </c>
      <c r="BD57" s="846" t="str">
        <f>IF(AND($AY$3=1,'7a Health full-time'!I57&lt;0),J57,"")</f>
        <v/>
      </c>
      <c r="BE57" s="726" t="str">
        <f>IF(AND($AY$3=1,'7a Health full-time'!J57&lt;0),K57,"")</f>
        <v/>
      </c>
      <c r="BF57" s="727" t="str">
        <f>IF(AND($AY$3=1,'7a Health full-time'!K57&lt;0),L57,"")</f>
        <v/>
      </c>
      <c r="BG57" s="727" t="str">
        <f>IF(AND($AY$3=1,'7a Health full-time'!L57&lt;0),M57,"")</f>
        <v/>
      </c>
      <c r="BH57" s="727" t="str">
        <f>IF(AND($AY$3=1,'7a Health full-time'!M57&lt;0),N57,"")</f>
        <v/>
      </c>
      <c r="BI57" s="727" t="str">
        <f>IF(AND($AY$3=1,'7a Health full-time'!N57&lt;0),O57,"")</f>
        <v/>
      </c>
      <c r="BJ57" s="846" t="str">
        <f>IF(AND($AY$3=1,'7a Health full-time'!O57&lt;0),P57,"")</f>
        <v/>
      </c>
      <c r="BK57" s="726" t="str">
        <f>IF(AND($AY$3=1,'7a Health full-time'!V57&lt;0),W57,"")</f>
        <v/>
      </c>
      <c r="BL57" s="727" t="str">
        <f>IF(AND($AY$3=1,'7a Health full-time'!W57&lt;0),X57,"")</f>
        <v/>
      </c>
      <c r="BM57" s="727" t="str">
        <f>IF(AND($AY$3=1,'7a Health full-time'!X57&lt;0),Y57,"")</f>
        <v/>
      </c>
      <c r="BN57" s="727" t="str">
        <f>IF(AND($AY$3=1,'7a Health full-time'!Y57&lt;0),Z57,"")</f>
        <v/>
      </c>
      <c r="BO57" s="727" t="str">
        <f>IF(AND($AY$3=1,'7a Health full-time'!Z57&lt;0),AA57,"")</f>
        <v/>
      </c>
      <c r="BP57" s="846" t="str">
        <f>IF(AND($AY$3=1,'7a Health full-time'!AA57&lt;0),AB57,"")</f>
        <v/>
      </c>
      <c r="BQ57" s="910"/>
      <c r="BR57" s="919"/>
      <c r="BS57" s="919"/>
      <c r="BT57" s="919"/>
      <c r="BU57" s="919"/>
      <c r="BV57" s="911"/>
      <c r="BX57" s="726" t="str">
        <f>IF(AND($BX$3=1,TRUNC('7a Health full-time'!D57)&lt;&gt;'7a Health full-time'!D57),E57,"")</f>
        <v/>
      </c>
      <c r="BY57" s="727" t="str">
        <f>IF(AND($BX$3=1,TRUNC('7a Health full-time'!E57)&lt;&gt;'7a Health full-time'!E57),F57,"")</f>
        <v/>
      </c>
      <c r="BZ57" s="727" t="str">
        <f>IF(AND($BX$3=1,TRUNC('7a Health full-time'!F57)&lt;&gt;'7a Health full-time'!F57),G57,"")</f>
        <v/>
      </c>
      <c r="CA57" s="727" t="str">
        <f>IF(AND($BX$3=1,TRUNC('7a Health full-time'!G57)&lt;&gt;'7a Health full-time'!G57),H57,"")</f>
        <v/>
      </c>
      <c r="CB57" s="727" t="str">
        <f>IF(AND($BX$3=1,TRUNC('7a Health full-time'!H57)&lt;&gt;'7a Health full-time'!H57),I57,"")</f>
        <v/>
      </c>
      <c r="CC57" s="846" t="str">
        <f>IF(AND($BX$3=1,TRUNC('7a Health full-time'!I57)&lt;&gt;'7a Health full-time'!I57),J57,"")</f>
        <v/>
      </c>
      <c r="CD57" s="726" t="str">
        <f>IF(AND($BX$3=1,TRUNC('7a Health full-time'!J57)&lt;&gt;'7a Health full-time'!J57),K57,"")</f>
        <v/>
      </c>
      <c r="CE57" s="727" t="str">
        <f>IF(AND($BX$3=1,TRUNC('7a Health full-time'!K57)&lt;&gt;'7a Health full-time'!K57),L57,"")</f>
        <v/>
      </c>
      <c r="CF57" s="727" t="str">
        <f>IF(AND($BX$3=1,TRUNC('7a Health full-time'!L57)&lt;&gt;'7a Health full-time'!L57),M57,"")</f>
        <v/>
      </c>
      <c r="CG57" s="727" t="str">
        <f>IF(AND($BX$3=1,TRUNC('7a Health full-time'!M57)&lt;&gt;'7a Health full-time'!M57),N57,"")</f>
        <v/>
      </c>
      <c r="CH57" s="727" t="str">
        <f>IF(AND($BX$3=1,TRUNC('7a Health full-time'!N57)&lt;&gt;'7a Health full-time'!N57),O57,"")</f>
        <v/>
      </c>
      <c r="CI57" s="846" t="str">
        <f>IF(AND($BX$3=1,TRUNC('7a Health full-time'!O57)&lt;&gt;'7a Health full-time'!O57),P57,"")</f>
        <v/>
      </c>
      <c r="CJ57" s="726" t="str">
        <f>IF(AND($BX$3=1,TRUNC('7a Health full-time'!P57)&lt;&gt;'7a Health full-time'!P57),Q57,"")</f>
        <v/>
      </c>
      <c r="CK57" s="727" t="str">
        <f>IF(AND($BX$3=1,TRUNC('7a Health full-time'!Q57)&lt;&gt;'7a Health full-time'!Q57),R57,"")</f>
        <v/>
      </c>
      <c r="CL57" s="727" t="str">
        <f>IF(AND($BX$3=1,TRUNC('7a Health full-time'!R57)&lt;&gt;'7a Health full-time'!R57),S57,"")</f>
        <v/>
      </c>
      <c r="CM57" s="727" t="str">
        <f>IF(AND($BX$3=1,TRUNC('7a Health full-time'!S57)&lt;&gt;'7a Health full-time'!S57),T57,"")</f>
        <v/>
      </c>
      <c r="CN57" s="727" t="str">
        <f>IF(AND($BX$3=1,TRUNC('7a Health full-time'!T57)&lt;&gt;'7a Health full-time'!T57),U57,"")</f>
        <v/>
      </c>
      <c r="CO57" s="846" t="str">
        <f>IF(AND($BX$3=1,TRUNC('7a Health full-time'!U57)&lt;&gt;'7a Health full-time'!U57),V57,"")</f>
        <v/>
      </c>
      <c r="DV57" s="726" t="str">
        <f>IF(AND($DV$3=1,ROUND('7a Health full-time'!AB57,2)&lt;&gt;'7a Health full-time'!AB57),AC57,"")</f>
        <v/>
      </c>
      <c r="DW57" s="727" t="str">
        <f>IF(AND($DV$3=1,ROUND('7a Health full-time'!AC57,2)&lt;&gt;'7a Health full-time'!AC57),AD57,"")</f>
        <v/>
      </c>
      <c r="DX57" s="727" t="str">
        <f>IF(AND($DV$3=1,ROUND('7a Health full-time'!AD57,2)&lt;&gt;'7a Health full-time'!AD57),AE57,"")</f>
        <v/>
      </c>
      <c r="DY57" s="727" t="str">
        <f>IF(AND($DV$3=1,ROUND('7a Health full-time'!AE57,2)&lt;&gt;'7a Health full-time'!AE57),AF57,"")</f>
        <v/>
      </c>
      <c r="DZ57" s="727" t="str">
        <f>IF(AND($DV$3=1,ROUND('7a Health full-time'!AF57,2)&lt;&gt;'7a Health full-time'!AF57),AG57,"")</f>
        <v/>
      </c>
      <c r="EA57" s="846" t="str">
        <f>IF(AND($DV$3=1,ROUND('7a Health full-time'!AG57,2)&lt;&gt;'7a Health full-time'!AG57),AH57,"")</f>
        <v/>
      </c>
      <c r="EC57" s="726" t="str">
        <f>IF(AND($EC$3=1,'7a Health full-time'!AB57&gt;'7a Health full-time'!V57),AC57,"")</f>
        <v/>
      </c>
      <c r="ED57" s="727" t="str">
        <f>IF(AND($EC$3=1,'7a Health full-time'!AC57&gt;'7a Health full-time'!W57),AD57,"")</f>
        <v/>
      </c>
      <c r="EE57" s="727" t="str">
        <f>IF(AND($EC$3=1,'7a Health full-time'!AD57&gt;'7a Health full-time'!X57),AE57,"")</f>
        <v/>
      </c>
      <c r="EF57" s="727" t="str">
        <f>IF(AND($EC$3=1,'7a Health full-time'!AE57&gt;'7a Health full-time'!Y57),AF57,"")</f>
        <v/>
      </c>
      <c r="EG57" s="727" t="str">
        <f>IF(AND($EC$3=1,'7a Health full-time'!AF57&gt;'7a Health full-time'!Z57),AG57,"")</f>
        <v/>
      </c>
      <c r="EH57" s="846" t="str">
        <f>IF(AND($EC$3=1,'7a Health full-time'!AG57&gt;'7a Health full-time'!AA57),AH57,"")</f>
        <v/>
      </c>
      <c r="EJ57" s="726" t="str">
        <f>IF(AND($EJ$3=1,'7a Health full-time'!V57&lt;&gt;0),IF(('7a Health full-time'!AB57/'7a Health full-time'!V57)&lt;0.03,AC57,""),"")</f>
        <v/>
      </c>
      <c r="EK57" s="727" t="str">
        <f>IF(AND($EJ$3=1,'7a Health full-time'!W57&lt;&gt;0),IF(('7a Health full-time'!AC57/'7a Health full-time'!W57)&lt;0.03,AD57,""),"")</f>
        <v/>
      </c>
      <c r="EL57" s="727" t="str">
        <f>IF(AND($EJ$3=1,'7a Health full-time'!X57&lt;&gt;0),IF(('7a Health full-time'!AD57/'7a Health full-time'!X57)&lt;0.03,AE57,""),"")</f>
        <v/>
      </c>
      <c r="EM57" s="727" t="str">
        <f>IF(AND($EJ$3=1,'7a Health full-time'!Y57&lt;&gt;0),IF(('7a Health full-time'!AE57/'7a Health full-time'!Y57)&lt;0.03,AF57,""),"")</f>
        <v/>
      </c>
      <c r="EN57" s="727" t="str">
        <f>IF(AND($EJ$3=1,'7a Health full-time'!Z57&lt;&gt;0),IF(('7a Health full-time'!AF57/'7a Health full-time'!Z57)&lt;0.03,AG57,""),"")</f>
        <v/>
      </c>
      <c r="EO57" s="846" t="str">
        <f>IF(AND($EJ$3=1,'7a Health full-time'!AA57&lt;&gt;0),IF(('7a Health full-time'!AG57/'7a Health full-time'!AA57)&lt;0.03,AH57,""),"")</f>
        <v/>
      </c>
      <c r="EQ57" s="726" t="str">
        <f>IF(AND($EQ$3=1,'7a Health full-time'!P57=0,SUM('7a Health full-time'!D57,'7a Health full-time'!J57)&gt;$ET$13),Q57,"")</f>
        <v/>
      </c>
      <c r="ER57" s="727" t="str">
        <f>IF(AND($EQ$3=1,'7a Health full-time'!Q57=0,SUM('7a Health full-time'!E57,'7a Health full-time'!K57)&gt;$ET$13),R57,"")</f>
        <v/>
      </c>
      <c r="ES57" s="727" t="str">
        <f>IF(AND($EQ$3=1,'7a Health full-time'!R57=0,SUM('7a Health full-time'!F57,'7a Health full-time'!L57)&gt;$ET$13),S57,"")</f>
        <v/>
      </c>
      <c r="ET57" s="727" t="str">
        <f>IF(AND($EQ$3=1,'7a Health full-time'!S57=0,SUM('7a Health full-time'!G57,'7a Health full-time'!M57)&gt;$ET$13),T57,"")</f>
        <v/>
      </c>
      <c r="EU57" s="727" t="str">
        <f>IF(AND($EQ$3=1,'7a Health full-time'!T57=0,SUM('7a Health full-time'!H57,'7a Health full-time'!N57)&gt;$ET$13),U57,"")</f>
        <v/>
      </c>
      <c r="EV57" s="846" t="str">
        <f>IF(AND($EQ$3=1,'7a Health full-time'!U57=0,SUM('7a Health full-time'!I57,'7a Health full-time'!O57)&gt;$ET$13),V57,"")</f>
        <v/>
      </c>
      <c r="EX57" s="726" t="str">
        <f>IF(AND($EX$3=1,SUM('7a Health full-time'!D57,'7a Health full-time'!J57)&gt;0,ABS('7a Health full-time'!P57)=SUM('7a Health full-time'!D57,'7a Health full-time'!J57)),Q57,"")</f>
        <v/>
      </c>
      <c r="EY57" s="727" t="str">
        <f>IF(AND($EX$3=1,SUM('7a Health full-time'!E57,'7a Health full-time'!K57)&gt;0,ABS('7a Health full-time'!Q57)=SUM('7a Health full-time'!E57,'7a Health full-time'!K57)),R57,"")</f>
        <v/>
      </c>
      <c r="EZ57" s="727" t="str">
        <f>IF(AND($EX$3=1,SUM('7a Health full-time'!F57,'7a Health full-time'!L57)&gt;0,ABS('7a Health full-time'!R57)=SUM('7a Health full-time'!F57,'7a Health full-time'!L57)),S57,"")</f>
        <v/>
      </c>
      <c r="FA57" s="727" t="str">
        <f>IF(AND($EX$3=1,SUM('7a Health full-time'!G57,'7a Health full-time'!M57)&gt;0,ABS('7a Health full-time'!S57)=SUM('7a Health full-time'!G57,'7a Health full-time'!M57)),T57,"")</f>
        <v/>
      </c>
      <c r="FB57" s="727" t="str">
        <f>IF(AND($EX$3=1,SUM('7a Health full-time'!H57,'7a Health full-time'!N57)&gt;0,ABS('7a Health full-time'!T57)=SUM('7a Health full-time'!H57,'7a Health full-time'!N57)),U57,"")</f>
        <v/>
      </c>
      <c r="FC57" s="846" t="str">
        <f>IF(AND($EX$3=1,SUM('7a Health full-time'!I57,'7a Health full-time'!O57)&gt;0,ABS('7a Health full-time'!U57)=SUM('7a Health full-time'!I57,'7a Health full-time'!O57)),V57,"")</f>
        <v/>
      </c>
      <c r="FR57" s="726" t="str">
        <f>IF(AND($FR$3=1,'7a Health full-time'!V57&lt;&gt;0),IF(('7a Health full-time'!AB57/'7a Health full-time'!V57)&lt;0.25,AC57,""),"")</f>
        <v/>
      </c>
      <c r="FS57" s="727" t="str">
        <f>IF(AND($FR$3=1,'7a Health full-time'!W57&lt;&gt;0),IF(('7a Health full-time'!AC57/'7a Health full-time'!W57)&lt;0.25,AD57,""),"")</f>
        <v/>
      </c>
      <c r="FT57" s="727" t="str">
        <f>IF(AND($FR$3=1,'7a Health full-time'!X57&lt;&gt;0),IF(('7a Health full-time'!AD57/'7a Health full-time'!X57)&lt;0.25,AE57,""),"")</f>
        <v/>
      </c>
      <c r="FU57" s="727" t="str">
        <f>IF(AND($FR$3=1,'7a Health full-time'!Y57&lt;&gt;0),IF(('7a Health full-time'!AE57/'7a Health full-time'!Y57)&lt;0.25,AF57,""),"")</f>
        <v/>
      </c>
      <c r="FV57" s="727" t="str">
        <f>IF(AND($FR$3=1,'7a Health full-time'!Z57&lt;&gt;0),IF(('7a Health full-time'!AF57/'7a Health full-time'!Z57)&lt;0.25,AG57,""),"")</f>
        <v/>
      </c>
      <c r="FW57" s="846" t="str">
        <f>IF(AND($FR$3=1,'7a Health full-time'!AA57&lt;&gt;0),IF(('7a Health full-time'!AG57/'7a Health full-time'!AA57)&lt;0.25,AH57,""),"")</f>
        <v/>
      </c>
      <c r="FY57" s="726" t="str">
        <f>IF(AND($FY$3=1,'7a Health full-time'!D57&gt;0),E57,"")</f>
        <v/>
      </c>
      <c r="FZ57" s="727" t="str">
        <f>IF(AND($FY$3=1,'7a Health full-time'!E57&gt;0),F57,"")</f>
        <v/>
      </c>
      <c r="GA57" s="727" t="str">
        <f>IF(AND($FY$3=1,'7a Health full-time'!F57&gt;0),G57,"")</f>
        <v/>
      </c>
      <c r="GB57" s="727" t="str">
        <f>IF(AND($FY$3=1,'7a Health full-time'!G57&gt;0),H57,"")</f>
        <v/>
      </c>
      <c r="GC57" s="727" t="str">
        <f>IF(AND($FY$3=1,'7a Health full-time'!H57&gt;0),I57,"")</f>
        <v/>
      </c>
      <c r="GD57" s="846" t="str">
        <f>IF(AND($FY$3=1,'7a Health full-time'!I57&gt;0),J57,"")</f>
        <v/>
      </c>
      <c r="GE57" s="727" t="str">
        <f>IF(AND($FY$3=1,'7a Health full-time'!J57&gt;0),K57,"")</f>
        <v/>
      </c>
      <c r="GF57" s="727" t="str">
        <f>IF(AND($FY$3=1,'7a Health full-time'!K57&gt;0),L57,"")</f>
        <v/>
      </c>
      <c r="GG57" s="727" t="str">
        <f>IF(AND($FY$3=1,'7a Health full-time'!L57&gt;0),M57,"")</f>
        <v/>
      </c>
      <c r="GH57" s="727" t="str">
        <f>IF(AND($FY$3=1,'7a Health full-time'!M57&gt;0),N57,"")</f>
        <v/>
      </c>
      <c r="GI57" s="727" t="str">
        <f>IF(AND($FY$3=1,'7a Health full-time'!N57&gt;0),O57,"")</f>
        <v/>
      </c>
      <c r="GJ57" s="846" t="str">
        <f>IF(AND($FY$3=1,'7a Health full-time'!O57&gt;0),P57,"")</f>
        <v/>
      </c>
      <c r="GL57" s="60"/>
      <c r="GM57" s="61" t="s">
        <v>19</v>
      </c>
      <c r="GN57" s="60" t="s">
        <v>314</v>
      </c>
      <c r="GO57" s="221" t="str">
        <f>$CS$103</f>
        <v/>
      </c>
      <c r="GP57" s="42" t="str">
        <f>$CT$103</f>
        <v/>
      </c>
      <c r="GQ57" s="53" t="str">
        <f>$CS$103</f>
        <v/>
      </c>
      <c r="GR57" s="42" t="str">
        <f>$CT$103</f>
        <v/>
      </c>
      <c r="GS57" s="53" t="str">
        <f>$CS$103</f>
        <v/>
      </c>
      <c r="GT57" s="874" t="str">
        <f>$CT$103</f>
        <v/>
      </c>
      <c r="GU57" s="221" t="str">
        <f>$CY$103</f>
        <v/>
      </c>
      <c r="GV57" s="42" t="str">
        <f>$CZ$103</f>
        <v/>
      </c>
      <c r="GW57" s="53" t="str">
        <f>$CY$103</f>
        <v/>
      </c>
      <c r="GX57" s="42" t="str">
        <f>$CZ$103</f>
        <v/>
      </c>
      <c r="GY57" s="53" t="str">
        <f>$CY$103</f>
        <v/>
      </c>
      <c r="GZ57" s="874" t="str">
        <f>$CZ$103</f>
        <v/>
      </c>
      <c r="HA57" s="221" t="str">
        <f>$DE$103</f>
        <v/>
      </c>
      <c r="HB57" s="42" t="str">
        <f>$DF$103</f>
        <v/>
      </c>
      <c r="HC57" s="53" t="str">
        <f>$DE$103</f>
        <v/>
      </c>
      <c r="HD57" s="42" t="str">
        <f>$DF$103</f>
        <v/>
      </c>
      <c r="HE57" s="53" t="str">
        <f>$DE$103</f>
        <v/>
      </c>
      <c r="HF57" s="874" t="str">
        <f>$DF$103</f>
        <v/>
      </c>
      <c r="HG57" s="221" t="str">
        <f>$DK$103</f>
        <v/>
      </c>
      <c r="HH57" s="42" t="str">
        <f>$DL$103</f>
        <v/>
      </c>
      <c r="HI57" s="53" t="str">
        <f>$DK$103</f>
        <v/>
      </c>
      <c r="HJ57" s="42" t="str">
        <f>$DL$103</f>
        <v/>
      </c>
      <c r="HK57" s="53" t="str">
        <f>$DK$103</f>
        <v/>
      </c>
      <c r="HL57" s="874" t="str">
        <f>$DL$103</f>
        <v/>
      </c>
      <c r="HM57" s="927"/>
      <c r="HN57" s="911"/>
      <c r="HO57" s="910"/>
      <c r="HP57" s="911"/>
      <c r="HQ57" s="910"/>
      <c r="HR57" s="928"/>
    </row>
    <row r="58" spans="1:226" x14ac:dyDescent="0.25">
      <c r="A58" s="18" t="str">
        <f>'7a Health full-time'!A58</f>
        <v>Orthoptics (B)</v>
      </c>
      <c r="B58" t="s">
        <v>13</v>
      </c>
      <c r="C58" s="18" t="str">
        <f>'7a Health full-time'!C58</f>
        <v>UG</v>
      </c>
      <c r="D58" t="str">
        <f t="shared" si="4"/>
        <v>Orthoptics (B), Standard, UG</v>
      </c>
      <c r="E58" t="str">
        <f t="shared" si="13"/>
        <v xml:space="preserve">Column 1, Starters in 2016-17, OfS-fundable, Orthoptics (B), Standard, UG; </v>
      </c>
      <c r="F58" t="str">
        <f t="shared" si="13"/>
        <v xml:space="preserve">Column 1, Starters in 2016-17, Non-fundable, Orthoptics (B), Standard, UG; </v>
      </c>
      <c r="G58" t="str">
        <f t="shared" si="13"/>
        <v xml:space="preserve">Column 1, Starters in 2017-18, OfS-fundable, Orthoptics (B), Standard, UG; </v>
      </c>
      <c r="H58" t="str">
        <f t="shared" si="13"/>
        <v xml:space="preserve">Column 1, Starters in 2017-18, Non-fundable, Orthoptics (B), Standard, UG; </v>
      </c>
      <c r="I58" t="str">
        <f t="shared" si="13"/>
        <v xml:space="preserve">Column 1, Starters in 2018-19, OfS-fundable, Orthoptics (B), Standard, UG; </v>
      </c>
      <c r="J58" t="str">
        <f t="shared" si="13"/>
        <v xml:space="preserve">Column 1, Starters in 2018-19, Non-fundable, Orthoptics (B), Standard, UG; </v>
      </c>
      <c r="K58" t="str">
        <f t="shared" si="13"/>
        <v xml:space="preserve">Column 2, Starters in 2016-17, OfS-fundable, Orthoptics (B), Standard, UG; </v>
      </c>
      <c r="L58" t="str">
        <f t="shared" si="13"/>
        <v xml:space="preserve">Column 2, Starters in 2016-17, Non-fundable, Orthoptics (B), Standard, UG; </v>
      </c>
      <c r="M58" t="str">
        <f t="shared" si="13"/>
        <v xml:space="preserve">Column 2, Starters in 2017-18, OfS-fundable, Orthoptics (B), Standard, UG; </v>
      </c>
      <c r="N58" t="str">
        <f t="shared" si="13"/>
        <v xml:space="preserve">Column 2, Starters in 2017-18, Non-fundable, Orthoptics (B), Standard, UG; </v>
      </c>
      <c r="O58" t="str">
        <f t="shared" si="13"/>
        <v xml:space="preserve">Column 2, Starters in 2018-19, OfS-fundable, Orthoptics (B), Standard, UG; </v>
      </c>
      <c r="P58" t="str">
        <f t="shared" si="13"/>
        <v xml:space="preserve">Column 2, Starters in 2018-19, Non-fundable, Orthoptics (B), Standard, UG; </v>
      </c>
      <c r="Q58" t="str">
        <f t="shared" si="13"/>
        <v xml:space="preserve">Column 3, Starters in 2016-17, OfS-fundable, Orthoptics (B), Standard, UG; </v>
      </c>
      <c r="R58" t="str">
        <f t="shared" si="13"/>
        <v xml:space="preserve">Column 3, Starters in 2016-17, Non-fundable, Orthoptics (B), Standard, UG; </v>
      </c>
      <c r="S58" t="str">
        <f t="shared" si="13"/>
        <v xml:space="preserve">Column 3, Starters in 2017-18, OfS-fundable, Orthoptics (B), Standard, UG; </v>
      </c>
      <c r="T58" t="str">
        <f t="shared" si="13"/>
        <v xml:space="preserve">Column 3, Starters in 2017-18, Non-fundable, Orthoptics (B), Standard, UG; </v>
      </c>
      <c r="U58" t="str">
        <f t="shared" si="12"/>
        <v xml:space="preserve">Column 3, Starters in 2018-19, OfS-fundable, Orthoptics (B), Standard, UG; </v>
      </c>
      <c r="V58" t="str">
        <f t="shared" si="12"/>
        <v xml:space="preserve">Column 3, Starters in 2018-19, Non-fundable, Orthoptics (B), Standard, UG; </v>
      </c>
      <c r="W58" t="str">
        <f t="shared" si="12"/>
        <v xml:space="preserve">Column 4, Starters in 2016-17, OfS-fundable, Orthoptics (B), Standard, UG; </v>
      </c>
      <c r="X58" t="str">
        <f t="shared" si="12"/>
        <v xml:space="preserve">Column 4, Starters in 2016-17, Non-fundable, Orthoptics (B), Standard, UG; </v>
      </c>
      <c r="Y58" t="str">
        <f t="shared" si="12"/>
        <v xml:space="preserve">Column 4, Starters in 2017-18, OfS-fundable, Orthoptics (B), Standard, UG; </v>
      </c>
      <c r="Z58" t="str">
        <f t="shared" si="12"/>
        <v xml:space="preserve">Column 4, Starters in 2017-18, Non-fundable, Orthoptics (B), Standard, UG; </v>
      </c>
      <c r="AA58" t="str">
        <f t="shared" si="12"/>
        <v xml:space="preserve">Column 4, Starters in 2018-19, OfS-fundable, Orthoptics (B), Standard, UG; </v>
      </c>
      <c r="AB58" t="str">
        <f t="shared" si="12"/>
        <v xml:space="preserve">Column 4, Starters in 2018-19, Non-fundable, Orthoptics (B), Standard, UG; </v>
      </c>
      <c r="AC58" t="str">
        <f t="shared" si="12"/>
        <v xml:space="preserve">Column 4a, Starters in 2016-17, OfS-fundable, Orthoptics (B), Standard, UG; </v>
      </c>
      <c r="AD58" t="str">
        <f t="shared" si="12"/>
        <v xml:space="preserve">Column 4a, Starters in 2016-17, Non-fundable, Orthoptics (B), Standard, UG; </v>
      </c>
      <c r="AE58" t="str">
        <f t="shared" si="12"/>
        <v xml:space="preserve">Column 4a, Starters in 2017-18, OfS-fundable, Orthoptics (B), Standard, UG; </v>
      </c>
      <c r="AF58" t="str">
        <f t="shared" si="12"/>
        <v xml:space="preserve">Column 4a, Starters in 2017-18, Non-fundable, Orthoptics (B), Standard, UG; </v>
      </c>
      <c r="AG58" t="str">
        <f t="shared" si="12"/>
        <v xml:space="preserve">Column 4a, Starters in 2018-19, OfS-fundable, Orthoptics (B), Standard, UG; </v>
      </c>
      <c r="AH58" t="str">
        <f t="shared" si="12"/>
        <v xml:space="preserve">Column 4a, Starters in 2018-19, Non-fundable, Orthoptics (B), Standard, UG; </v>
      </c>
      <c r="AR58" s="840" t="str">
        <f>IF(AND($AR$3=1,'7a Health full-time'!P58&gt;0),Q58,"")</f>
        <v/>
      </c>
      <c r="AS58" s="841" t="str">
        <f>IF(AND($AR$3=1,'7a Health full-time'!Q58&gt;0),R58,"")</f>
        <v/>
      </c>
      <c r="AT58" s="841" t="str">
        <f>IF(AND($AR$3=1,'7a Health full-time'!R58&gt;0),S58,"")</f>
        <v/>
      </c>
      <c r="AU58" s="841" t="str">
        <f>IF(AND($AR$3=1,'7a Health full-time'!S58&gt;0),T58,"")</f>
        <v/>
      </c>
      <c r="AV58" s="841" t="str">
        <f>IF(AND($AR$3=1,'7a Health full-time'!T58&gt;0),U58,"")</f>
        <v/>
      </c>
      <c r="AW58" s="842" t="str">
        <f>IF(AND($AR$3=1,'7a Health full-time'!U58&gt;0),V58,"")</f>
        <v/>
      </c>
      <c r="AY58" s="840" t="str">
        <f>IF(AND($AY$3=1,'7a Health full-time'!D58&lt;0),E58,"")</f>
        <v/>
      </c>
      <c r="AZ58" s="841" t="str">
        <f>IF(AND($AY$3=1,'7a Health full-time'!E58&lt;0),F58,"")</f>
        <v/>
      </c>
      <c r="BA58" s="841" t="str">
        <f>IF(AND($AY$3=1,'7a Health full-time'!F58&lt;0),G58,"")</f>
        <v/>
      </c>
      <c r="BB58" s="841" t="str">
        <f>IF(AND($AY$3=1,'7a Health full-time'!G58&lt;0),H58,"")</f>
        <v/>
      </c>
      <c r="BC58" s="841" t="str">
        <f>IF(AND($AY$3=1,'7a Health full-time'!H58&lt;0),I58,"")</f>
        <v/>
      </c>
      <c r="BD58" s="842" t="str">
        <f>IF(AND($AY$3=1,'7a Health full-time'!I58&lt;0),J58,"")</f>
        <v/>
      </c>
      <c r="BE58" s="840" t="str">
        <f>IF(AND($AY$3=1,'7a Health full-time'!J58&lt;0),K58,"")</f>
        <v/>
      </c>
      <c r="BF58" s="841" t="str">
        <f>IF(AND($AY$3=1,'7a Health full-time'!K58&lt;0),L58,"")</f>
        <v/>
      </c>
      <c r="BG58" s="841" t="str">
        <f>IF(AND($AY$3=1,'7a Health full-time'!L58&lt;0),M58,"")</f>
        <v/>
      </c>
      <c r="BH58" s="841" t="str">
        <f>IF(AND($AY$3=1,'7a Health full-time'!M58&lt;0),N58,"")</f>
        <v/>
      </c>
      <c r="BI58" s="841" t="str">
        <f>IF(AND($AY$3=1,'7a Health full-time'!N58&lt;0),O58,"")</f>
        <v/>
      </c>
      <c r="BJ58" s="842" t="str">
        <f>IF(AND($AY$3=1,'7a Health full-time'!O58&lt;0),P58,"")</f>
        <v/>
      </c>
      <c r="BK58" s="840" t="str">
        <f>IF(AND($AY$3=1,'7a Health full-time'!V58&lt;0),W58,"")</f>
        <v/>
      </c>
      <c r="BL58" s="841" t="str">
        <f>IF(AND($AY$3=1,'7a Health full-time'!W58&lt;0),X58,"")</f>
        <v/>
      </c>
      <c r="BM58" s="841" t="str">
        <f>IF(AND($AY$3=1,'7a Health full-time'!X58&lt;0),Y58,"")</f>
        <v/>
      </c>
      <c r="BN58" s="841" t="str">
        <f>IF(AND($AY$3=1,'7a Health full-time'!Y58&lt;0),Z58,"")</f>
        <v/>
      </c>
      <c r="BO58" s="841" t="str">
        <f>IF(AND($AY$3=1,'7a Health full-time'!Z58&lt;0),AA58,"")</f>
        <v/>
      </c>
      <c r="BP58" s="842" t="str">
        <f>IF(AND($AY$3=1,'7a Health full-time'!AA58&lt;0),AB58,"")</f>
        <v/>
      </c>
      <c r="BQ58" s="906"/>
      <c r="BR58" s="915"/>
      <c r="BS58" s="915"/>
      <c r="BT58" s="915"/>
      <c r="BU58" s="915"/>
      <c r="BV58" s="907"/>
      <c r="BX58" s="840" t="str">
        <f>IF(AND($BX$3=1,TRUNC('7a Health full-time'!D58)&lt;&gt;'7a Health full-time'!D58),E58,"")</f>
        <v/>
      </c>
      <c r="BY58" s="841" t="str">
        <f>IF(AND($BX$3=1,TRUNC('7a Health full-time'!E58)&lt;&gt;'7a Health full-time'!E58),F58,"")</f>
        <v/>
      </c>
      <c r="BZ58" s="841" t="str">
        <f>IF(AND($BX$3=1,TRUNC('7a Health full-time'!F58)&lt;&gt;'7a Health full-time'!F58),G58,"")</f>
        <v/>
      </c>
      <c r="CA58" s="841" t="str">
        <f>IF(AND($BX$3=1,TRUNC('7a Health full-time'!G58)&lt;&gt;'7a Health full-time'!G58),H58,"")</f>
        <v/>
      </c>
      <c r="CB58" s="841" t="str">
        <f>IF(AND($BX$3=1,TRUNC('7a Health full-time'!H58)&lt;&gt;'7a Health full-time'!H58),I58,"")</f>
        <v/>
      </c>
      <c r="CC58" s="842" t="str">
        <f>IF(AND($BX$3=1,TRUNC('7a Health full-time'!I58)&lt;&gt;'7a Health full-time'!I58),J58,"")</f>
        <v/>
      </c>
      <c r="CD58" s="840" t="str">
        <f>IF(AND($BX$3=1,TRUNC('7a Health full-time'!J58)&lt;&gt;'7a Health full-time'!J58),K58,"")</f>
        <v/>
      </c>
      <c r="CE58" s="841" t="str">
        <f>IF(AND($BX$3=1,TRUNC('7a Health full-time'!K58)&lt;&gt;'7a Health full-time'!K58),L58,"")</f>
        <v/>
      </c>
      <c r="CF58" s="841" t="str">
        <f>IF(AND($BX$3=1,TRUNC('7a Health full-time'!L58)&lt;&gt;'7a Health full-time'!L58),M58,"")</f>
        <v/>
      </c>
      <c r="CG58" s="841" t="str">
        <f>IF(AND($BX$3=1,TRUNC('7a Health full-time'!M58)&lt;&gt;'7a Health full-time'!M58),N58,"")</f>
        <v/>
      </c>
      <c r="CH58" s="841" t="str">
        <f>IF(AND($BX$3=1,TRUNC('7a Health full-time'!N58)&lt;&gt;'7a Health full-time'!N58),O58,"")</f>
        <v/>
      </c>
      <c r="CI58" s="842" t="str">
        <f>IF(AND($BX$3=1,TRUNC('7a Health full-time'!O58)&lt;&gt;'7a Health full-time'!O58),P58,"")</f>
        <v/>
      </c>
      <c r="CJ58" s="840" t="str">
        <f>IF(AND($BX$3=1,TRUNC('7a Health full-time'!P58)&lt;&gt;'7a Health full-time'!P58),Q58,"")</f>
        <v/>
      </c>
      <c r="CK58" s="841" t="str">
        <f>IF(AND($BX$3=1,TRUNC('7a Health full-time'!Q58)&lt;&gt;'7a Health full-time'!Q58),R58,"")</f>
        <v/>
      </c>
      <c r="CL58" s="841" t="str">
        <f>IF(AND($BX$3=1,TRUNC('7a Health full-time'!R58)&lt;&gt;'7a Health full-time'!R58),S58,"")</f>
        <v/>
      </c>
      <c r="CM58" s="841" t="str">
        <f>IF(AND($BX$3=1,TRUNC('7a Health full-time'!S58)&lt;&gt;'7a Health full-time'!S58),T58,"")</f>
        <v/>
      </c>
      <c r="CN58" s="841" t="str">
        <f>IF(AND($BX$3=1,TRUNC('7a Health full-time'!T58)&lt;&gt;'7a Health full-time'!T58),U58,"")</f>
        <v/>
      </c>
      <c r="CO58" s="842" t="str">
        <f>IF(AND($BX$3=1,TRUNC('7a Health full-time'!U58)&lt;&gt;'7a Health full-time'!U58),V58,"")</f>
        <v/>
      </c>
      <c r="DV58" s="840" t="str">
        <f>IF(AND($DV$3=1,ROUND('7a Health full-time'!AB58,2)&lt;&gt;'7a Health full-time'!AB58),AC58,"")</f>
        <v/>
      </c>
      <c r="DW58" s="841" t="str">
        <f>IF(AND($DV$3=1,ROUND('7a Health full-time'!AC58,2)&lt;&gt;'7a Health full-time'!AC58),AD58,"")</f>
        <v/>
      </c>
      <c r="DX58" s="841" t="str">
        <f>IF(AND($DV$3=1,ROUND('7a Health full-time'!AD58,2)&lt;&gt;'7a Health full-time'!AD58),AE58,"")</f>
        <v/>
      </c>
      <c r="DY58" s="841" t="str">
        <f>IF(AND($DV$3=1,ROUND('7a Health full-time'!AE58,2)&lt;&gt;'7a Health full-time'!AE58),AF58,"")</f>
        <v/>
      </c>
      <c r="DZ58" s="841" t="str">
        <f>IF(AND($DV$3=1,ROUND('7a Health full-time'!AF58,2)&lt;&gt;'7a Health full-time'!AF58),AG58,"")</f>
        <v/>
      </c>
      <c r="EA58" s="842" t="str">
        <f>IF(AND($DV$3=1,ROUND('7a Health full-time'!AG58,2)&lt;&gt;'7a Health full-time'!AG58),AH58,"")</f>
        <v/>
      </c>
      <c r="EC58" s="840" t="str">
        <f>IF(AND($EC$3=1,'7a Health full-time'!AB58&gt;'7a Health full-time'!V58),AC58,"")</f>
        <v/>
      </c>
      <c r="ED58" s="841" t="str">
        <f>IF(AND($EC$3=1,'7a Health full-time'!AC58&gt;'7a Health full-time'!W58),AD58,"")</f>
        <v/>
      </c>
      <c r="EE58" s="841" t="str">
        <f>IF(AND($EC$3=1,'7a Health full-time'!AD58&gt;'7a Health full-time'!X58),AE58,"")</f>
        <v/>
      </c>
      <c r="EF58" s="841" t="str">
        <f>IF(AND($EC$3=1,'7a Health full-time'!AE58&gt;'7a Health full-time'!Y58),AF58,"")</f>
        <v/>
      </c>
      <c r="EG58" s="841" t="str">
        <f>IF(AND($EC$3=1,'7a Health full-time'!AF58&gt;'7a Health full-time'!Z58),AG58,"")</f>
        <v/>
      </c>
      <c r="EH58" s="842" t="str">
        <f>IF(AND($EC$3=1,'7a Health full-time'!AG58&gt;'7a Health full-time'!AA58),AH58,"")</f>
        <v/>
      </c>
      <c r="EJ58" s="840" t="str">
        <f>IF(AND($EJ$3=1,'7a Health full-time'!V58&lt;&gt;0),IF(('7a Health full-time'!AB58/'7a Health full-time'!V58)&lt;0.03,AC58,""),"")</f>
        <v/>
      </c>
      <c r="EK58" s="841" t="str">
        <f>IF(AND($EJ$3=1,'7a Health full-time'!W58&lt;&gt;0),IF(('7a Health full-time'!AC58/'7a Health full-time'!W58)&lt;0.03,AD58,""),"")</f>
        <v/>
      </c>
      <c r="EL58" s="841" t="str">
        <f>IF(AND($EJ$3=1,'7a Health full-time'!X58&lt;&gt;0),IF(('7a Health full-time'!AD58/'7a Health full-time'!X58)&lt;0.03,AE58,""),"")</f>
        <v/>
      </c>
      <c r="EM58" s="841" t="str">
        <f>IF(AND($EJ$3=1,'7a Health full-time'!Y58&lt;&gt;0),IF(('7a Health full-time'!AE58/'7a Health full-time'!Y58)&lt;0.03,AF58,""),"")</f>
        <v/>
      </c>
      <c r="EN58" s="841" t="str">
        <f>IF(AND($EJ$3=1,'7a Health full-time'!Z58&lt;&gt;0),IF(('7a Health full-time'!AF58/'7a Health full-time'!Z58)&lt;0.03,AG58,""),"")</f>
        <v/>
      </c>
      <c r="EO58" s="842" t="str">
        <f>IF(AND($EJ$3=1,'7a Health full-time'!AA58&lt;&gt;0),IF(('7a Health full-time'!AG58/'7a Health full-time'!AA58)&lt;0.03,AH58,""),"")</f>
        <v/>
      </c>
      <c r="EQ58" s="840" t="str">
        <f>IF(AND($EQ$3=1,'7a Health full-time'!P58=0,SUM('7a Health full-time'!D58,'7a Health full-time'!J58)&gt;$ET$13),Q58,"")</f>
        <v/>
      </c>
      <c r="ER58" s="841" t="str">
        <f>IF(AND($EQ$3=1,'7a Health full-time'!Q58=0,SUM('7a Health full-time'!E58,'7a Health full-time'!K58)&gt;$ET$13),R58,"")</f>
        <v/>
      </c>
      <c r="ES58" s="841" t="str">
        <f>IF(AND($EQ$3=1,'7a Health full-time'!R58=0,SUM('7a Health full-time'!F58,'7a Health full-time'!L58)&gt;$ET$13),S58,"")</f>
        <v/>
      </c>
      <c r="ET58" s="841" t="str">
        <f>IF(AND($EQ$3=1,'7a Health full-time'!S58=0,SUM('7a Health full-time'!G58,'7a Health full-time'!M58)&gt;$ET$13),T58,"")</f>
        <v/>
      </c>
      <c r="EU58" s="841" t="str">
        <f>IF(AND($EQ$3=1,'7a Health full-time'!T58=0,SUM('7a Health full-time'!H58,'7a Health full-time'!N58)&gt;$ET$13),U58,"")</f>
        <v/>
      </c>
      <c r="EV58" s="842" t="str">
        <f>IF(AND($EQ$3=1,'7a Health full-time'!U58=0,SUM('7a Health full-time'!I58,'7a Health full-time'!O58)&gt;$ET$13),V58,"")</f>
        <v/>
      </c>
      <c r="EX58" s="840" t="str">
        <f>IF(AND($EX$3=1,SUM('7a Health full-time'!D58,'7a Health full-time'!J58)&gt;0,ABS('7a Health full-time'!P58)=SUM('7a Health full-time'!D58,'7a Health full-time'!J58)),Q58,"")</f>
        <v/>
      </c>
      <c r="EY58" s="841" t="str">
        <f>IF(AND($EX$3=1,SUM('7a Health full-time'!E58,'7a Health full-time'!K58)&gt;0,ABS('7a Health full-time'!Q58)=SUM('7a Health full-time'!E58,'7a Health full-time'!K58)),R58,"")</f>
        <v/>
      </c>
      <c r="EZ58" s="841" t="str">
        <f>IF(AND($EX$3=1,SUM('7a Health full-time'!F58,'7a Health full-time'!L58)&gt;0,ABS('7a Health full-time'!R58)=SUM('7a Health full-time'!F58,'7a Health full-time'!L58)),S58,"")</f>
        <v/>
      </c>
      <c r="FA58" s="841" t="str">
        <f>IF(AND($EX$3=1,SUM('7a Health full-time'!G58,'7a Health full-time'!M58)&gt;0,ABS('7a Health full-time'!S58)=SUM('7a Health full-time'!G58,'7a Health full-time'!M58)),T58,"")</f>
        <v/>
      </c>
      <c r="FB58" s="841" t="str">
        <f>IF(AND($EX$3=1,SUM('7a Health full-time'!H58,'7a Health full-time'!N58)&gt;0,ABS('7a Health full-time'!T58)=SUM('7a Health full-time'!H58,'7a Health full-time'!N58)),U58,"")</f>
        <v/>
      </c>
      <c r="FC58" s="842" t="str">
        <f>IF(AND($EX$3=1,SUM('7a Health full-time'!I58,'7a Health full-time'!O58)&gt;0,ABS('7a Health full-time'!U58)=SUM('7a Health full-time'!I58,'7a Health full-time'!O58)),V58,"")</f>
        <v/>
      </c>
      <c r="FR58" s="840" t="str">
        <f>IF(AND($FR$3=1,'7a Health full-time'!V58&lt;&gt;0),IF(('7a Health full-time'!AB58/'7a Health full-time'!V58)&lt;0.25,AC58,""),"")</f>
        <v/>
      </c>
      <c r="FS58" s="841" t="str">
        <f>IF(AND($FR$3=1,'7a Health full-time'!W58&lt;&gt;0),IF(('7a Health full-time'!AC58/'7a Health full-time'!W58)&lt;0.25,AD58,""),"")</f>
        <v/>
      </c>
      <c r="FT58" s="841" t="str">
        <f>IF(AND($FR$3=1,'7a Health full-time'!X58&lt;&gt;0),IF(('7a Health full-time'!AD58/'7a Health full-time'!X58)&lt;0.25,AE58,""),"")</f>
        <v/>
      </c>
      <c r="FU58" s="841" t="str">
        <f>IF(AND($FR$3=1,'7a Health full-time'!Y58&lt;&gt;0),IF(('7a Health full-time'!AE58/'7a Health full-time'!Y58)&lt;0.25,AF58,""),"")</f>
        <v/>
      </c>
      <c r="FV58" s="841" t="str">
        <f>IF(AND($FR$3=1,'7a Health full-time'!Z58&lt;&gt;0),IF(('7a Health full-time'!AF58/'7a Health full-time'!Z58)&lt;0.25,AG58,""),"")</f>
        <v/>
      </c>
      <c r="FW58" s="842" t="str">
        <f>IF(AND($FR$3=1,'7a Health full-time'!AA58&lt;&gt;0),IF(('7a Health full-time'!AG58/'7a Health full-time'!AA58)&lt;0.25,AH58,""),"")</f>
        <v/>
      </c>
      <c r="FY58" s="843"/>
      <c r="FZ58" s="843"/>
      <c r="GA58" s="843"/>
      <c r="GB58" s="843"/>
      <c r="GC58" s="843"/>
      <c r="GD58" s="843"/>
      <c r="GE58" s="843"/>
      <c r="GF58" s="843"/>
      <c r="GG58" s="843"/>
      <c r="GH58" s="843"/>
      <c r="GI58" s="843"/>
      <c r="GJ58" s="843"/>
      <c r="GL58" s="881" t="s">
        <v>20</v>
      </c>
      <c r="GM58" s="60" t="s">
        <v>13</v>
      </c>
      <c r="GN58" s="60" t="s">
        <v>116</v>
      </c>
      <c r="GO58" s="48" t="str">
        <f>$CS$100</f>
        <v/>
      </c>
      <c r="GP58" s="39" t="str">
        <f>$CT$100</f>
        <v/>
      </c>
      <c r="GQ58" s="37" t="str">
        <f>$CS$100</f>
        <v/>
      </c>
      <c r="GR58" s="39" t="str">
        <f>$CT$100</f>
        <v/>
      </c>
      <c r="GS58" s="37" t="str">
        <f>$CS$100</f>
        <v/>
      </c>
      <c r="GT58" s="875" t="str">
        <f>$CT$100</f>
        <v/>
      </c>
      <c r="GU58" s="48" t="str">
        <f>$CY$100</f>
        <v/>
      </c>
      <c r="GV58" s="39" t="str">
        <f>$CZ$100</f>
        <v/>
      </c>
      <c r="GW58" s="37" t="str">
        <f>$CY$100</f>
        <v/>
      </c>
      <c r="GX58" s="39" t="str">
        <f>$CZ$100</f>
        <v/>
      </c>
      <c r="GY58" s="37" t="str">
        <f>$CY$100</f>
        <v/>
      </c>
      <c r="GZ58" s="875" t="str">
        <f>$CZ$100</f>
        <v/>
      </c>
      <c r="HA58" s="48" t="str">
        <f>$DE$100</f>
        <v/>
      </c>
      <c r="HB58" s="39" t="str">
        <f>$DF$100</f>
        <v/>
      </c>
      <c r="HC58" s="37" t="str">
        <f>$DE$100</f>
        <v/>
      </c>
      <c r="HD58" s="39" t="str">
        <f>$DF$100</f>
        <v/>
      </c>
      <c r="HE58" s="37" t="str">
        <f>$DE$100</f>
        <v/>
      </c>
      <c r="HF58" s="875" t="str">
        <f>$DF$100</f>
        <v/>
      </c>
      <c r="HG58" s="48" t="str">
        <f>$DK$100</f>
        <v/>
      </c>
      <c r="HH58" s="39" t="str">
        <f>$DL$100</f>
        <v/>
      </c>
      <c r="HI58" s="37" t="str">
        <f>$DK$100</f>
        <v/>
      </c>
      <c r="HJ58" s="39" t="str">
        <f>$DL$100</f>
        <v/>
      </c>
      <c r="HK58" s="37" t="str">
        <f>$DK$100</f>
        <v/>
      </c>
      <c r="HL58" s="875" t="str">
        <f>$DL$100</f>
        <v/>
      </c>
      <c r="HM58" s="929"/>
      <c r="HN58" s="907"/>
      <c r="HO58" s="906"/>
      <c r="HP58" s="907"/>
      <c r="HQ58" s="906"/>
      <c r="HR58" s="930"/>
    </row>
    <row r="59" spans="1:226" x14ac:dyDescent="0.25">
      <c r="A59" s="18" t="str">
        <f>'7a Health full-time'!A59</f>
        <v>Orthoptics (B)</v>
      </c>
      <c r="B59" t="s">
        <v>13</v>
      </c>
      <c r="C59" s="18" t="str">
        <f>'7a Health full-time'!C59</f>
        <v>PGT (UG fee)</v>
      </c>
      <c r="D59" t="str">
        <f t="shared" si="4"/>
        <v>Orthoptics (B), Standard, PGT (UG fee)</v>
      </c>
      <c r="E59" t="str">
        <f t="shared" si="13"/>
        <v xml:space="preserve">Column 1, Starters in 2016-17, OfS-fundable, Orthoptics (B), Standard, PGT (UG fee); </v>
      </c>
      <c r="F59" t="str">
        <f t="shared" si="13"/>
        <v xml:space="preserve">Column 1, Starters in 2016-17, Non-fundable, Orthoptics (B), Standard, PGT (UG fee); </v>
      </c>
      <c r="G59" t="str">
        <f t="shared" si="13"/>
        <v xml:space="preserve">Column 1, Starters in 2017-18, OfS-fundable, Orthoptics (B), Standard, PGT (UG fee); </v>
      </c>
      <c r="H59" t="str">
        <f t="shared" si="13"/>
        <v xml:space="preserve">Column 1, Starters in 2017-18, Non-fundable, Orthoptics (B), Standard, PGT (UG fee); </v>
      </c>
      <c r="I59" t="str">
        <f t="shared" si="13"/>
        <v xml:space="preserve">Column 1, Starters in 2018-19, OfS-fundable, Orthoptics (B), Standard, PGT (UG fee); </v>
      </c>
      <c r="J59" t="str">
        <f t="shared" si="13"/>
        <v xml:space="preserve">Column 1, Starters in 2018-19, Non-fundable, Orthoptics (B), Standard, PGT (UG fee); </v>
      </c>
      <c r="K59" t="str">
        <f t="shared" si="13"/>
        <v xml:space="preserve">Column 2, Starters in 2016-17, OfS-fundable, Orthoptics (B), Standard, PGT (UG fee); </v>
      </c>
      <c r="L59" t="str">
        <f t="shared" si="13"/>
        <v xml:space="preserve">Column 2, Starters in 2016-17, Non-fundable, Orthoptics (B), Standard, PGT (UG fee); </v>
      </c>
      <c r="M59" t="str">
        <f t="shared" si="13"/>
        <v xml:space="preserve">Column 2, Starters in 2017-18, OfS-fundable, Orthoptics (B), Standard, PGT (UG fee); </v>
      </c>
      <c r="N59" t="str">
        <f t="shared" si="13"/>
        <v xml:space="preserve">Column 2, Starters in 2017-18, Non-fundable, Orthoptics (B), Standard, PGT (UG fee); </v>
      </c>
      <c r="O59" t="str">
        <f t="shared" si="13"/>
        <v xml:space="preserve">Column 2, Starters in 2018-19, OfS-fundable, Orthoptics (B), Standard, PGT (UG fee); </v>
      </c>
      <c r="P59" t="str">
        <f t="shared" si="13"/>
        <v xml:space="preserve">Column 2, Starters in 2018-19, Non-fundable, Orthoptics (B), Standard, PGT (UG fee); </v>
      </c>
      <c r="Q59" t="str">
        <f t="shared" si="13"/>
        <v xml:space="preserve">Column 3, Starters in 2016-17, OfS-fundable, Orthoptics (B), Standard, PGT (UG fee); </v>
      </c>
      <c r="R59" t="str">
        <f t="shared" si="13"/>
        <v xml:space="preserve">Column 3, Starters in 2016-17, Non-fundable, Orthoptics (B), Standard, PGT (UG fee); </v>
      </c>
      <c r="S59" t="str">
        <f t="shared" si="13"/>
        <v xml:space="preserve">Column 3, Starters in 2017-18, OfS-fundable, Orthoptics (B), Standard, PGT (UG fee); </v>
      </c>
      <c r="T59" t="str">
        <f t="shared" si="13"/>
        <v xml:space="preserve">Column 3, Starters in 2017-18, Non-fundable, Orthoptics (B), Standard, PGT (UG fee); </v>
      </c>
      <c r="U59" t="str">
        <f t="shared" si="12"/>
        <v xml:space="preserve">Column 3, Starters in 2018-19, OfS-fundable, Orthoptics (B), Standard, PGT (UG fee); </v>
      </c>
      <c r="V59" t="str">
        <f t="shared" si="12"/>
        <v xml:space="preserve">Column 3, Starters in 2018-19, Non-fundable, Orthoptics (B), Standard, PGT (UG fee); </v>
      </c>
      <c r="W59" t="str">
        <f t="shared" si="12"/>
        <v xml:space="preserve">Column 4, Starters in 2016-17, OfS-fundable, Orthoptics (B), Standard, PGT (UG fee); </v>
      </c>
      <c r="X59" t="str">
        <f t="shared" si="12"/>
        <v xml:space="preserve">Column 4, Starters in 2016-17, Non-fundable, Orthoptics (B), Standard, PGT (UG fee); </v>
      </c>
      <c r="Y59" t="str">
        <f t="shared" si="12"/>
        <v xml:space="preserve">Column 4, Starters in 2017-18, OfS-fundable, Orthoptics (B), Standard, PGT (UG fee); </v>
      </c>
      <c r="Z59" t="str">
        <f t="shared" si="12"/>
        <v xml:space="preserve">Column 4, Starters in 2017-18, Non-fundable, Orthoptics (B), Standard, PGT (UG fee); </v>
      </c>
      <c r="AA59" t="str">
        <f t="shared" si="12"/>
        <v xml:space="preserve">Column 4, Starters in 2018-19, OfS-fundable, Orthoptics (B), Standard, PGT (UG fee); </v>
      </c>
      <c r="AB59" t="str">
        <f t="shared" si="12"/>
        <v xml:space="preserve">Column 4, Starters in 2018-19, Non-fundable, Orthoptics (B), Standard, PGT (UG fee); </v>
      </c>
      <c r="AC59" t="str">
        <f t="shared" si="12"/>
        <v xml:space="preserve">Column 4a, Starters in 2016-17, OfS-fundable, Orthoptics (B), Standard, PGT (UG fee); </v>
      </c>
      <c r="AD59" t="str">
        <f t="shared" si="12"/>
        <v xml:space="preserve">Column 4a, Starters in 2016-17, Non-fundable, Orthoptics (B), Standard, PGT (UG fee); </v>
      </c>
      <c r="AE59" t="str">
        <f t="shared" si="12"/>
        <v xml:space="preserve">Column 4a, Starters in 2017-18, OfS-fundable, Orthoptics (B), Standard, PGT (UG fee); </v>
      </c>
      <c r="AF59" t="str">
        <f t="shared" si="12"/>
        <v xml:space="preserve">Column 4a, Starters in 2017-18, Non-fundable, Orthoptics (B), Standard, PGT (UG fee); </v>
      </c>
      <c r="AG59" t="str">
        <f t="shared" si="12"/>
        <v xml:space="preserve">Column 4a, Starters in 2018-19, OfS-fundable, Orthoptics (B), Standard, PGT (UG fee); </v>
      </c>
      <c r="AH59" t="str">
        <f t="shared" si="12"/>
        <v xml:space="preserve">Column 4a, Starters in 2018-19, Non-fundable, Orthoptics (B), Standard, PGT (UG fee); </v>
      </c>
      <c r="AR59" s="844" t="str">
        <f>IF(AND($AR$3=1,'7a Health full-time'!P59&gt;0),Q59,"")</f>
        <v/>
      </c>
      <c r="AS59" s="843" t="str">
        <f>IF(AND($AR$3=1,'7a Health full-time'!Q59&gt;0),R59,"")</f>
        <v/>
      </c>
      <c r="AT59" s="843" t="str">
        <f>IF(AND($AR$3=1,'7a Health full-time'!R59&gt;0),S59,"")</f>
        <v/>
      </c>
      <c r="AU59" s="843" t="str">
        <f>IF(AND($AR$3=1,'7a Health full-time'!S59&gt;0),T59,"")</f>
        <v/>
      </c>
      <c r="AV59" s="843" t="str">
        <f>IF(AND($AR$3=1,'7a Health full-time'!T59&gt;0),U59,"")</f>
        <v/>
      </c>
      <c r="AW59" s="845" t="str">
        <f>IF(AND($AR$3=1,'7a Health full-time'!U59&gt;0),V59,"")</f>
        <v/>
      </c>
      <c r="AY59" s="844" t="str">
        <f>IF(AND($AY$3=1,'7a Health full-time'!D59&lt;0),E59,"")</f>
        <v/>
      </c>
      <c r="AZ59" s="843" t="str">
        <f>IF(AND($AY$3=1,'7a Health full-time'!E59&lt;0),F59,"")</f>
        <v/>
      </c>
      <c r="BA59" s="843" t="str">
        <f>IF(AND($AY$3=1,'7a Health full-time'!F59&lt;0),G59,"")</f>
        <v/>
      </c>
      <c r="BB59" s="843" t="str">
        <f>IF(AND($AY$3=1,'7a Health full-time'!G59&lt;0),H59,"")</f>
        <v/>
      </c>
      <c r="BC59" s="843" t="str">
        <f>IF(AND($AY$3=1,'7a Health full-time'!H59&lt;0),I59,"")</f>
        <v/>
      </c>
      <c r="BD59" s="845" t="str">
        <f>IF(AND($AY$3=1,'7a Health full-time'!I59&lt;0),J59,"")</f>
        <v/>
      </c>
      <c r="BE59" s="844" t="str">
        <f>IF(AND($AY$3=1,'7a Health full-time'!J59&lt;0),K59,"")</f>
        <v/>
      </c>
      <c r="BF59" s="843" t="str">
        <f>IF(AND($AY$3=1,'7a Health full-time'!K59&lt;0),L59,"")</f>
        <v/>
      </c>
      <c r="BG59" s="843" t="str">
        <f>IF(AND($AY$3=1,'7a Health full-time'!L59&lt;0),M59,"")</f>
        <v/>
      </c>
      <c r="BH59" s="843" t="str">
        <f>IF(AND($AY$3=1,'7a Health full-time'!M59&lt;0),N59,"")</f>
        <v/>
      </c>
      <c r="BI59" s="843" t="str">
        <f>IF(AND($AY$3=1,'7a Health full-time'!N59&lt;0),O59,"")</f>
        <v/>
      </c>
      <c r="BJ59" s="845" t="str">
        <f>IF(AND($AY$3=1,'7a Health full-time'!O59&lt;0),P59,"")</f>
        <v/>
      </c>
      <c r="BK59" s="844" t="str">
        <f>IF(AND($AY$3=1,'7a Health full-time'!V59&lt;0),W59,"")</f>
        <v/>
      </c>
      <c r="BL59" s="843" t="str">
        <f>IF(AND($AY$3=1,'7a Health full-time'!W59&lt;0),X59,"")</f>
        <v/>
      </c>
      <c r="BM59" s="843" t="str">
        <f>IF(AND($AY$3=1,'7a Health full-time'!X59&lt;0),Y59,"")</f>
        <v/>
      </c>
      <c r="BN59" s="843" t="str">
        <f>IF(AND($AY$3=1,'7a Health full-time'!Y59&lt;0),Z59,"")</f>
        <v/>
      </c>
      <c r="BO59" s="843" t="str">
        <f>IF(AND($AY$3=1,'7a Health full-time'!Z59&lt;0),AA59,"")</f>
        <v/>
      </c>
      <c r="BP59" s="845" t="str">
        <f>IF(AND($AY$3=1,'7a Health full-time'!AA59&lt;0),AB59,"")</f>
        <v/>
      </c>
      <c r="BQ59" s="916"/>
      <c r="BR59" s="917"/>
      <c r="BS59" s="917"/>
      <c r="BT59" s="917"/>
      <c r="BU59" s="917"/>
      <c r="BV59" s="918"/>
      <c r="BX59" s="844" t="str">
        <f>IF(AND($BX$3=1,TRUNC('7a Health full-time'!D59)&lt;&gt;'7a Health full-time'!D59),E59,"")</f>
        <v/>
      </c>
      <c r="BY59" s="843" t="str">
        <f>IF(AND($BX$3=1,TRUNC('7a Health full-time'!E59)&lt;&gt;'7a Health full-time'!E59),F59,"")</f>
        <v/>
      </c>
      <c r="BZ59" s="843" t="str">
        <f>IF(AND($BX$3=1,TRUNC('7a Health full-time'!F59)&lt;&gt;'7a Health full-time'!F59),G59,"")</f>
        <v/>
      </c>
      <c r="CA59" s="843" t="str">
        <f>IF(AND($BX$3=1,TRUNC('7a Health full-time'!G59)&lt;&gt;'7a Health full-time'!G59),H59,"")</f>
        <v/>
      </c>
      <c r="CB59" s="843" t="str">
        <f>IF(AND($BX$3=1,TRUNC('7a Health full-time'!H59)&lt;&gt;'7a Health full-time'!H59),I59,"")</f>
        <v/>
      </c>
      <c r="CC59" s="845" t="str">
        <f>IF(AND($BX$3=1,TRUNC('7a Health full-time'!I59)&lt;&gt;'7a Health full-time'!I59),J59,"")</f>
        <v/>
      </c>
      <c r="CD59" s="844" t="str">
        <f>IF(AND($BX$3=1,TRUNC('7a Health full-time'!J59)&lt;&gt;'7a Health full-time'!J59),K59,"")</f>
        <v/>
      </c>
      <c r="CE59" s="843" t="str">
        <f>IF(AND($BX$3=1,TRUNC('7a Health full-time'!K59)&lt;&gt;'7a Health full-time'!K59),L59,"")</f>
        <v/>
      </c>
      <c r="CF59" s="843" t="str">
        <f>IF(AND($BX$3=1,TRUNC('7a Health full-time'!L59)&lt;&gt;'7a Health full-time'!L59),M59,"")</f>
        <v/>
      </c>
      <c r="CG59" s="843" t="str">
        <f>IF(AND($BX$3=1,TRUNC('7a Health full-time'!M59)&lt;&gt;'7a Health full-time'!M59),N59,"")</f>
        <v/>
      </c>
      <c r="CH59" s="843" t="str">
        <f>IF(AND($BX$3=1,TRUNC('7a Health full-time'!N59)&lt;&gt;'7a Health full-time'!N59),O59,"")</f>
        <v/>
      </c>
      <c r="CI59" s="845" t="str">
        <f>IF(AND($BX$3=1,TRUNC('7a Health full-time'!O59)&lt;&gt;'7a Health full-time'!O59),P59,"")</f>
        <v/>
      </c>
      <c r="CJ59" s="844" t="str">
        <f>IF(AND($BX$3=1,TRUNC('7a Health full-time'!P59)&lt;&gt;'7a Health full-time'!P59),Q59,"")</f>
        <v/>
      </c>
      <c r="CK59" s="843" t="str">
        <f>IF(AND($BX$3=1,TRUNC('7a Health full-time'!Q59)&lt;&gt;'7a Health full-time'!Q59),R59,"")</f>
        <v/>
      </c>
      <c r="CL59" s="843" t="str">
        <f>IF(AND($BX$3=1,TRUNC('7a Health full-time'!R59)&lt;&gt;'7a Health full-time'!R59),S59,"")</f>
        <v/>
      </c>
      <c r="CM59" s="843" t="str">
        <f>IF(AND($BX$3=1,TRUNC('7a Health full-time'!S59)&lt;&gt;'7a Health full-time'!S59),T59,"")</f>
        <v/>
      </c>
      <c r="CN59" s="843" t="str">
        <f>IF(AND($BX$3=1,TRUNC('7a Health full-time'!T59)&lt;&gt;'7a Health full-time'!T59),U59,"")</f>
        <v/>
      </c>
      <c r="CO59" s="845" t="str">
        <f>IF(AND($BX$3=1,TRUNC('7a Health full-time'!U59)&lt;&gt;'7a Health full-time'!U59),V59,"")</f>
        <v/>
      </c>
      <c r="DV59" s="844" t="str">
        <f>IF(AND($DV$3=1,ROUND('7a Health full-time'!AB59,2)&lt;&gt;'7a Health full-time'!AB59),AC59,"")</f>
        <v/>
      </c>
      <c r="DW59" s="843" t="str">
        <f>IF(AND($DV$3=1,ROUND('7a Health full-time'!AC59,2)&lt;&gt;'7a Health full-time'!AC59),AD59,"")</f>
        <v/>
      </c>
      <c r="DX59" s="843" t="str">
        <f>IF(AND($DV$3=1,ROUND('7a Health full-time'!AD59,2)&lt;&gt;'7a Health full-time'!AD59),AE59,"")</f>
        <v/>
      </c>
      <c r="DY59" s="843" t="str">
        <f>IF(AND($DV$3=1,ROUND('7a Health full-time'!AE59,2)&lt;&gt;'7a Health full-time'!AE59),AF59,"")</f>
        <v/>
      </c>
      <c r="DZ59" s="843" t="str">
        <f>IF(AND($DV$3=1,ROUND('7a Health full-time'!AF59,2)&lt;&gt;'7a Health full-time'!AF59),AG59,"")</f>
        <v/>
      </c>
      <c r="EA59" s="845" t="str">
        <f>IF(AND($DV$3=1,ROUND('7a Health full-time'!AG59,2)&lt;&gt;'7a Health full-time'!AG59),AH59,"")</f>
        <v/>
      </c>
      <c r="EC59" s="844" t="str">
        <f>IF(AND($EC$3=1,'7a Health full-time'!AB59&gt;'7a Health full-time'!V59),AC59,"")</f>
        <v/>
      </c>
      <c r="ED59" s="843" t="str">
        <f>IF(AND($EC$3=1,'7a Health full-time'!AC59&gt;'7a Health full-time'!W59),AD59,"")</f>
        <v/>
      </c>
      <c r="EE59" s="843" t="str">
        <f>IF(AND($EC$3=1,'7a Health full-time'!AD59&gt;'7a Health full-time'!X59),AE59,"")</f>
        <v/>
      </c>
      <c r="EF59" s="843" t="str">
        <f>IF(AND($EC$3=1,'7a Health full-time'!AE59&gt;'7a Health full-time'!Y59),AF59,"")</f>
        <v/>
      </c>
      <c r="EG59" s="843" t="str">
        <f>IF(AND($EC$3=1,'7a Health full-time'!AF59&gt;'7a Health full-time'!Z59),AG59,"")</f>
        <v/>
      </c>
      <c r="EH59" s="845" t="str">
        <f>IF(AND($EC$3=1,'7a Health full-time'!AG59&gt;'7a Health full-time'!AA59),AH59,"")</f>
        <v/>
      </c>
      <c r="EJ59" s="844" t="str">
        <f>IF(AND($EJ$3=1,'7a Health full-time'!V59&lt;&gt;0),IF(('7a Health full-time'!AB59/'7a Health full-time'!V59)&lt;0.03,AC59,""),"")</f>
        <v/>
      </c>
      <c r="EK59" s="843" t="str">
        <f>IF(AND($EJ$3=1,'7a Health full-time'!W59&lt;&gt;0),IF(('7a Health full-time'!AC59/'7a Health full-time'!W59)&lt;0.03,AD59,""),"")</f>
        <v/>
      </c>
      <c r="EL59" s="843" t="str">
        <f>IF(AND($EJ$3=1,'7a Health full-time'!X59&lt;&gt;0),IF(('7a Health full-time'!AD59/'7a Health full-time'!X59)&lt;0.03,AE59,""),"")</f>
        <v/>
      </c>
      <c r="EM59" s="843" t="str">
        <f>IF(AND($EJ$3=1,'7a Health full-time'!Y59&lt;&gt;0),IF(('7a Health full-time'!AE59/'7a Health full-time'!Y59)&lt;0.03,AF59,""),"")</f>
        <v/>
      </c>
      <c r="EN59" s="843" t="str">
        <f>IF(AND($EJ$3=1,'7a Health full-time'!Z59&lt;&gt;0),IF(('7a Health full-time'!AF59/'7a Health full-time'!Z59)&lt;0.03,AG59,""),"")</f>
        <v/>
      </c>
      <c r="EO59" s="845" t="str">
        <f>IF(AND($EJ$3=1,'7a Health full-time'!AA59&lt;&gt;0),IF(('7a Health full-time'!AG59/'7a Health full-time'!AA59)&lt;0.03,AH59,""),"")</f>
        <v/>
      </c>
      <c r="EQ59" s="844" t="str">
        <f>IF(AND($EQ$3=1,'7a Health full-time'!P59=0,SUM('7a Health full-time'!D59,'7a Health full-time'!J59)&gt;$ET$13),Q59,"")</f>
        <v/>
      </c>
      <c r="ER59" s="843" t="str">
        <f>IF(AND($EQ$3=1,'7a Health full-time'!Q59=0,SUM('7a Health full-time'!E59,'7a Health full-time'!K59)&gt;$ET$13),R59,"")</f>
        <v/>
      </c>
      <c r="ES59" s="843" t="str">
        <f>IF(AND($EQ$3=1,'7a Health full-time'!R59=0,SUM('7a Health full-time'!F59,'7a Health full-time'!L59)&gt;$ET$13),S59,"")</f>
        <v/>
      </c>
      <c r="ET59" s="843" t="str">
        <f>IF(AND($EQ$3=1,'7a Health full-time'!S59=0,SUM('7a Health full-time'!G59,'7a Health full-time'!M59)&gt;$ET$13),T59,"")</f>
        <v/>
      </c>
      <c r="EU59" s="843" t="str">
        <f>IF(AND($EQ$3=1,'7a Health full-time'!T59=0,SUM('7a Health full-time'!H59,'7a Health full-time'!N59)&gt;$ET$13),U59,"")</f>
        <v/>
      </c>
      <c r="EV59" s="845" t="str">
        <f>IF(AND($EQ$3=1,'7a Health full-time'!U59=0,SUM('7a Health full-time'!I59,'7a Health full-time'!O59)&gt;$ET$13),V59,"")</f>
        <v/>
      </c>
      <c r="EX59" s="844" t="str">
        <f>IF(AND($EX$3=1,SUM('7a Health full-time'!D59,'7a Health full-time'!J59)&gt;0,ABS('7a Health full-time'!P59)=SUM('7a Health full-time'!D59,'7a Health full-time'!J59)),Q59,"")</f>
        <v/>
      </c>
      <c r="EY59" s="843" t="str">
        <f>IF(AND($EX$3=1,SUM('7a Health full-time'!E59,'7a Health full-time'!K59)&gt;0,ABS('7a Health full-time'!Q59)=SUM('7a Health full-time'!E59,'7a Health full-time'!K59)),R59,"")</f>
        <v/>
      </c>
      <c r="EZ59" s="843" t="str">
        <f>IF(AND($EX$3=1,SUM('7a Health full-time'!F59,'7a Health full-time'!L59)&gt;0,ABS('7a Health full-time'!R59)=SUM('7a Health full-time'!F59,'7a Health full-time'!L59)),S59,"")</f>
        <v/>
      </c>
      <c r="FA59" s="843" t="str">
        <f>IF(AND($EX$3=1,SUM('7a Health full-time'!G59,'7a Health full-time'!M59)&gt;0,ABS('7a Health full-time'!S59)=SUM('7a Health full-time'!G59,'7a Health full-time'!M59)),T59,"")</f>
        <v/>
      </c>
      <c r="FB59" s="843" t="str">
        <f>IF(AND($EX$3=1,SUM('7a Health full-time'!H59,'7a Health full-time'!N59)&gt;0,ABS('7a Health full-time'!T59)=SUM('7a Health full-time'!H59,'7a Health full-time'!N59)),U59,"")</f>
        <v/>
      </c>
      <c r="FC59" s="845" t="str">
        <f>IF(AND($EX$3=1,SUM('7a Health full-time'!I59,'7a Health full-time'!O59)&gt;0,ABS('7a Health full-time'!U59)=SUM('7a Health full-time'!I59,'7a Health full-time'!O59)),V59,"")</f>
        <v/>
      </c>
      <c r="FR59" s="844" t="str">
        <f>IF(AND($FR$3=1,'7a Health full-time'!V59&lt;&gt;0),IF(('7a Health full-time'!AB59/'7a Health full-time'!V59)&lt;0.25,AC59,""),"")</f>
        <v/>
      </c>
      <c r="FS59" s="843" t="str">
        <f>IF(AND($FR$3=1,'7a Health full-time'!W59&lt;&gt;0),IF(('7a Health full-time'!AC59/'7a Health full-time'!W59)&lt;0.25,AD59,""),"")</f>
        <v/>
      </c>
      <c r="FT59" s="843" t="str">
        <f>IF(AND($FR$3=1,'7a Health full-time'!X59&lt;&gt;0),IF(('7a Health full-time'!AD59/'7a Health full-time'!X59)&lt;0.25,AE59,""),"")</f>
        <v/>
      </c>
      <c r="FU59" s="843" t="str">
        <f>IF(AND($FR$3=1,'7a Health full-time'!Y59&lt;&gt;0),IF(('7a Health full-time'!AE59/'7a Health full-time'!Y59)&lt;0.25,AF59,""),"")</f>
        <v/>
      </c>
      <c r="FV59" s="843" t="str">
        <f>IF(AND($FR$3=1,'7a Health full-time'!Z59&lt;&gt;0),IF(('7a Health full-time'!AF59/'7a Health full-time'!Z59)&lt;0.25,AG59,""),"")</f>
        <v/>
      </c>
      <c r="FW59" s="845" t="str">
        <f>IF(AND($FR$3=1,'7a Health full-time'!AA59&lt;&gt;0),IF(('7a Health full-time'!AG59/'7a Health full-time'!AA59)&lt;0.25,AH59,""),"")</f>
        <v/>
      </c>
      <c r="FY59" s="843"/>
      <c r="FZ59" s="843"/>
      <c r="GA59" s="843"/>
      <c r="GB59" s="843"/>
      <c r="GC59" s="843"/>
      <c r="GD59" s="843"/>
      <c r="GE59" s="843"/>
      <c r="GF59" s="843"/>
      <c r="GG59" s="843"/>
      <c r="GH59" s="843"/>
      <c r="GI59" s="843"/>
      <c r="GJ59" s="843"/>
      <c r="GL59" s="60"/>
      <c r="GM59" s="60" t="s">
        <v>13</v>
      </c>
      <c r="GN59" s="60" t="s">
        <v>314</v>
      </c>
      <c r="GO59" s="49" t="str">
        <f>$CS$101</f>
        <v/>
      </c>
      <c r="GP59" s="41" t="str">
        <f>$CT$101</f>
        <v/>
      </c>
      <c r="GQ59" s="40" t="str">
        <f>$CS$101</f>
        <v/>
      </c>
      <c r="GR59" s="41" t="str">
        <f>$CT$101</f>
        <v/>
      </c>
      <c r="GS59" s="40" t="str">
        <f>$CS$101</f>
        <v/>
      </c>
      <c r="GT59" s="873" t="str">
        <f>$CT$101</f>
        <v/>
      </c>
      <c r="GU59" s="49" t="str">
        <f>$CY$101</f>
        <v/>
      </c>
      <c r="GV59" s="41" t="str">
        <f>$CZ$101</f>
        <v/>
      </c>
      <c r="GW59" s="40" t="str">
        <f>$CY$101</f>
        <v/>
      </c>
      <c r="GX59" s="41" t="str">
        <f>$CZ$101</f>
        <v/>
      </c>
      <c r="GY59" s="40" t="str">
        <f>$CY$101</f>
        <v/>
      </c>
      <c r="GZ59" s="873" t="str">
        <f>$CZ$101</f>
        <v/>
      </c>
      <c r="HA59" s="49" t="str">
        <f>$DE$101</f>
        <v/>
      </c>
      <c r="HB59" s="41" t="str">
        <f>$DF$101</f>
        <v/>
      </c>
      <c r="HC59" s="40" t="str">
        <f>$DE$101</f>
        <v/>
      </c>
      <c r="HD59" s="41" t="str">
        <f>$DF$101</f>
        <v/>
      </c>
      <c r="HE59" s="40" t="str">
        <f>$DE$101</f>
        <v/>
      </c>
      <c r="HF59" s="873" t="str">
        <f>$DF$101</f>
        <v/>
      </c>
      <c r="HG59" s="49" t="str">
        <f>$DK$101</f>
        <v/>
      </c>
      <c r="HH59" s="41" t="str">
        <f>$DL$101</f>
        <v/>
      </c>
      <c r="HI59" s="40" t="str">
        <f>$DK$101</f>
        <v/>
      </c>
      <c r="HJ59" s="41" t="str">
        <f>$DL$101</f>
        <v/>
      </c>
      <c r="HK59" s="40" t="str">
        <f>$DK$101</f>
        <v/>
      </c>
      <c r="HL59" s="873" t="str">
        <f>$DL$101</f>
        <v/>
      </c>
      <c r="HM59" s="925"/>
      <c r="HN59" s="918"/>
      <c r="HO59" s="916"/>
      <c r="HP59" s="918"/>
      <c r="HQ59" s="916"/>
      <c r="HR59" s="926"/>
    </row>
    <row r="60" spans="1:226" x14ac:dyDescent="0.25">
      <c r="A60" s="18" t="str">
        <f>'7a Health full-time'!A60</f>
        <v>Orthoptics (B)</v>
      </c>
      <c r="B60" t="s">
        <v>19</v>
      </c>
      <c r="C60" s="18" t="str">
        <f>'7a Health full-time'!C60</f>
        <v>UG</v>
      </c>
      <c r="D60" t="str">
        <f t="shared" si="4"/>
        <v>Orthoptics (B), Long, UG</v>
      </c>
      <c r="E60" t="str">
        <f t="shared" si="13"/>
        <v xml:space="preserve">Column 1, Starters in 2016-17, OfS-fundable, Orthoptics (B), Long, UG; </v>
      </c>
      <c r="F60" t="str">
        <f t="shared" si="13"/>
        <v xml:space="preserve">Column 1, Starters in 2016-17, Non-fundable, Orthoptics (B), Long, UG; </v>
      </c>
      <c r="G60" t="str">
        <f t="shared" si="13"/>
        <v xml:space="preserve">Column 1, Starters in 2017-18, OfS-fundable, Orthoptics (B), Long, UG; </v>
      </c>
      <c r="H60" t="str">
        <f t="shared" si="13"/>
        <v xml:space="preserve">Column 1, Starters in 2017-18, Non-fundable, Orthoptics (B), Long, UG; </v>
      </c>
      <c r="I60" t="str">
        <f t="shared" si="13"/>
        <v xml:space="preserve">Column 1, Starters in 2018-19, OfS-fundable, Orthoptics (B), Long, UG; </v>
      </c>
      <c r="J60" t="str">
        <f t="shared" si="13"/>
        <v xml:space="preserve">Column 1, Starters in 2018-19, Non-fundable, Orthoptics (B), Long, UG; </v>
      </c>
      <c r="K60" t="str">
        <f t="shared" si="13"/>
        <v xml:space="preserve">Column 2, Starters in 2016-17, OfS-fundable, Orthoptics (B), Long, UG; </v>
      </c>
      <c r="L60" t="str">
        <f t="shared" si="13"/>
        <v xml:space="preserve">Column 2, Starters in 2016-17, Non-fundable, Orthoptics (B), Long, UG; </v>
      </c>
      <c r="M60" t="str">
        <f t="shared" si="13"/>
        <v xml:space="preserve">Column 2, Starters in 2017-18, OfS-fundable, Orthoptics (B), Long, UG; </v>
      </c>
      <c r="N60" t="str">
        <f t="shared" si="13"/>
        <v xml:space="preserve">Column 2, Starters in 2017-18, Non-fundable, Orthoptics (B), Long, UG; </v>
      </c>
      <c r="O60" t="str">
        <f t="shared" si="13"/>
        <v xml:space="preserve">Column 2, Starters in 2018-19, OfS-fundable, Orthoptics (B), Long, UG; </v>
      </c>
      <c r="P60" t="str">
        <f t="shared" si="13"/>
        <v xml:space="preserve">Column 2, Starters in 2018-19, Non-fundable, Orthoptics (B), Long, UG; </v>
      </c>
      <c r="Q60" t="str">
        <f t="shared" si="13"/>
        <v xml:space="preserve">Column 3, Starters in 2016-17, OfS-fundable, Orthoptics (B), Long, UG; </v>
      </c>
      <c r="R60" t="str">
        <f t="shared" si="13"/>
        <v xml:space="preserve">Column 3, Starters in 2016-17, Non-fundable, Orthoptics (B), Long, UG; </v>
      </c>
      <c r="S60" t="str">
        <f t="shared" si="13"/>
        <v xml:space="preserve">Column 3, Starters in 2017-18, OfS-fundable, Orthoptics (B), Long, UG; </v>
      </c>
      <c r="T60" t="str">
        <f t="shared" si="13"/>
        <v xml:space="preserve">Column 3, Starters in 2017-18, Non-fundable, Orthoptics (B), Long, UG; </v>
      </c>
      <c r="U60" t="str">
        <f t="shared" si="12"/>
        <v xml:space="preserve">Column 3, Starters in 2018-19, OfS-fundable, Orthoptics (B), Long, UG; </v>
      </c>
      <c r="V60" t="str">
        <f t="shared" si="12"/>
        <v xml:space="preserve">Column 3, Starters in 2018-19, Non-fundable, Orthoptics (B), Long, UG; </v>
      </c>
      <c r="W60" t="str">
        <f t="shared" si="12"/>
        <v xml:space="preserve">Column 4, Starters in 2016-17, OfS-fundable, Orthoptics (B), Long, UG; </v>
      </c>
      <c r="X60" t="str">
        <f t="shared" si="12"/>
        <v xml:space="preserve">Column 4, Starters in 2016-17, Non-fundable, Orthoptics (B), Long, UG; </v>
      </c>
      <c r="Y60" t="str">
        <f t="shared" si="12"/>
        <v xml:space="preserve">Column 4, Starters in 2017-18, OfS-fundable, Orthoptics (B), Long, UG; </v>
      </c>
      <c r="Z60" t="str">
        <f t="shared" si="12"/>
        <v xml:space="preserve">Column 4, Starters in 2017-18, Non-fundable, Orthoptics (B), Long, UG; </v>
      </c>
      <c r="AA60" t="str">
        <f t="shared" si="12"/>
        <v xml:space="preserve">Column 4, Starters in 2018-19, OfS-fundable, Orthoptics (B), Long, UG; </v>
      </c>
      <c r="AB60" t="str">
        <f t="shared" si="12"/>
        <v xml:space="preserve">Column 4, Starters in 2018-19, Non-fundable, Orthoptics (B), Long, UG; </v>
      </c>
      <c r="AC60" t="str">
        <f t="shared" si="12"/>
        <v xml:space="preserve">Column 4a, Starters in 2016-17, OfS-fundable, Orthoptics (B), Long, UG; </v>
      </c>
      <c r="AD60" t="str">
        <f t="shared" si="12"/>
        <v xml:space="preserve">Column 4a, Starters in 2016-17, Non-fundable, Orthoptics (B), Long, UG; </v>
      </c>
      <c r="AE60" t="str">
        <f t="shared" si="12"/>
        <v xml:space="preserve">Column 4a, Starters in 2017-18, OfS-fundable, Orthoptics (B), Long, UG; </v>
      </c>
      <c r="AF60" t="str">
        <f t="shared" si="12"/>
        <v xml:space="preserve">Column 4a, Starters in 2017-18, Non-fundable, Orthoptics (B), Long, UG; </v>
      </c>
      <c r="AG60" t="str">
        <f t="shared" si="12"/>
        <v xml:space="preserve">Column 4a, Starters in 2018-19, OfS-fundable, Orthoptics (B), Long, UG; </v>
      </c>
      <c r="AH60" t="str">
        <f t="shared" si="12"/>
        <v xml:space="preserve">Column 4a, Starters in 2018-19, Non-fundable, Orthoptics (B), Long, UG; </v>
      </c>
      <c r="AR60" s="844" t="str">
        <f>IF(AND($AR$3=1,'7a Health full-time'!P60&gt;0),Q60,"")</f>
        <v/>
      </c>
      <c r="AS60" s="843" t="str">
        <f>IF(AND($AR$3=1,'7a Health full-time'!Q60&gt;0),R60,"")</f>
        <v/>
      </c>
      <c r="AT60" s="843" t="str">
        <f>IF(AND($AR$3=1,'7a Health full-time'!R60&gt;0),S60,"")</f>
        <v/>
      </c>
      <c r="AU60" s="843" t="str">
        <f>IF(AND($AR$3=1,'7a Health full-time'!S60&gt;0),T60,"")</f>
        <v/>
      </c>
      <c r="AV60" s="843" t="str">
        <f>IF(AND($AR$3=1,'7a Health full-time'!T60&gt;0),U60,"")</f>
        <v/>
      </c>
      <c r="AW60" s="845" t="str">
        <f>IF(AND($AR$3=1,'7a Health full-time'!U60&gt;0),V60,"")</f>
        <v/>
      </c>
      <c r="AY60" s="844" t="str">
        <f>IF(AND($AY$3=1,'7a Health full-time'!D60&lt;0),E60,"")</f>
        <v/>
      </c>
      <c r="AZ60" s="843" t="str">
        <f>IF(AND($AY$3=1,'7a Health full-time'!E60&lt;0),F60,"")</f>
        <v/>
      </c>
      <c r="BA60" s="843" t="str">
        <f>IF(AND($AY$3=1,'7a Health full-time'!F60&lt;0),G60,"")</f>
        <v/>
      </c>
      <c r="BB60" s="843" t="str">
        <f>IF(AND($AY$3=1,'7a Health full-time'!G60&lt;0),H60,"")</f>
        <v/>
      </c>
      <c r="BC60" s="843" t="str">
        <f>IF(AND($AY$3=1,'7a Health full-time'!H60&lt;0),I60,"")</f>
        <v/>
      </c>
      <c r="BD60" s="845" t="str">
        <f>IF(AND($AY$3=1,'7a Health full-time'!I60&lt;0),J60,"")</f>
        <v/>
      </c>
      <c r="BE60" s="844" t="str">
        <f>IF(AND($AY$3=1,'7a Health full-time'!J60&lt;0),K60,"")</f>
        <v/>
      </c>
      <c r="BF60" s="843" t="str">
        <f>IF(AND($AY$3=1,'7a Health full-time'!K60&lt;0),L60,"")</f>
        <v/>
      </c>
      <c r="BG60" s="843" t="str">
        <f>IF(AND($AY$3=1,'7a Health full-time'!L60&lt;0),M60,"")</f>
        <v/>
      </c>
      <c r="BH60" s="843" t="str">
        <f>IF(AND($AY$3=1,'7a Health full-time'!M60&lt;0),N60,"")</f>
        <v/>
      </c>
      <c r="BI60" s="843" t="str">
        <f>IF(AND($AY$3=1,'7a Health full-time'!N60&lt;0),O60,"")</f>
        <v/>
      </c>
      <c r="BJ60" s="845" t="str">
        <f>IF(AND($AY$3=1,'7a Health full-time'!O60&lt;0),P60,"")</f>
        <v/>
      </c>
      <c r="BK60" s="844" t="str">
        <f>IF(AND($AY$3=1,'7a Health full-time'!V60&lt;0),W60,"")</f>
        <v/>
      </c>
      <c r="BL60" s="843" t="str">
        <f>IF(AND($AY$3=1,'7a Health full-time'!W60&lt;0),X60,"")</f>
        <v/>
      </c>
      <c r="BM60" s="843" t="str">
        <f>IF(AND($AY$3=1,'7a Health full-time'!X60&lt;0),Y60,"")</f>
        <v/>
      </c>
      <c r="BN60" s="843" t="str">
        <f>IF(AND($AY$3=1,'7a Health full-time'!Y60&lt;0),Z60,"")</f>
        <v/>
      </c>
      <c r="BO60" s="843" t="str">
        <f>IF(AND($AY$3=1,'7a Health full-time'!Z60&lt;0),AA60,"")</f>
        <v/>
      </c>
      <c r="BP60" s="845" t="str">
        <f>IF(AND($AY$3=1,'7a Health full-time'!AA60&lt;0),AB60,"")</f>
        <v/>
      </c>
      <c r="BQ60" s="916"/>
      <c r="BR60" s="917"/>
      <c r="BS60" s="917"/>
      <c r="BT60" s="917"/>
      <c r="BU60" s="917"/>
      <c r="BV60" s="918"/>
      <c r="BX60" s="844" t="str">
        <f>IF(AND($BX$3=1,TRUNC('7a Health full-time'!D60)&lt;&gt;'7a Health full-time'!D60),E60,"")</f>
        <v/>
      </c>
      <c r="BY60" s="843" t="str">
        <f>IF(AND($BX$3=1,TRUNC('7a Health full-time'!E60)&lt;&gt;'7a Health full-time'!E60),F60,"")</f>
        <v/>
      </c>
      <c r="BZ60" s="843" t="str">
        <f>IF(AND($BX$3=1,TRUNC('7a Health full-time'!F60)&lt;&gt;'7a Health full-time'!F60),G60,"")</f>
        <v/>
      </c>
      <c r="CA60" s="843" t="str">
        <f>IF(AND($BX$3=1,TRUNC('7a Health full-time'!G60)&lt;&gt;'7a Health full-time'!G60),H60,"")</f>
        <v/>
      </c>
      <c r="CB60" s="843" t="str">
        <f>IF(AND($BX$3=1,TRUNC('7a Health full-time'!H60)&lt;&gt;'7a Health full-time'!H60),I60,"")</f>
        <v/>
      </c>
      <c r="CC60" s="845" t="str">
        <f>IF(AND($BX$3=1,TRUNC('7a Health full-time'!I60)&lt;&gt;'7a Health full-time'!I60),J60,"")</f>
        <v/>
      </c>
      <c r="CD60" s="844" t="str">
        <f>IF(AND($BX$3=1,TRUNC('7a Health full-time'!J60)&lt;&gt;'7a Health full-time'!J60),K60,"")</f>
        <v/>
      </c>
      <c r="CE60" s="843" t="str">
        <f>IF(AND($BX$3=1,TRUNC('7a Health full-time'!K60)&lt;&gt;'7a Health full-time'!K60),L60,"")</f>
        <v/>
      </c>
      <c r="CF60" s="843" t="str">
        <f>IF(AND($BX$3=1,TRUNC('7a Health full-time'!L60)&lt;&gt;'7a Health full-time'!L60),M60,"")</f>
        <v/>
      </c>
      <c r="CG60" s="843" t="str">
        <f>IF(AND($BX$3=1,TRUNC('7a Health full-time'!M60)&lt;&gt;'7a Health full-time'!M60),N60,"")</f>
        <v/>
      </c>
      <c r="CH60" s="843" t="str">
        <f>IF(AND($BX$3=1,TRUNC('7a Health full-time'!N60)&lt;&gt;'7a Health full-time'!N60),O60,"")</f>
        <v/>
      </c>
      <c r="CI60" s="845" t="str">
        <f>IF(AND($BX$3=1,TRUNC('7a Health full-time'!O60)&lt;&gt;'7a Health full-time'!O60),P60,"")</f>
        <v/>
      </c>
      <c r="CJ60" s="844" t="str">
        <f>IF(AND($BX$3=1,TRUNC('7a Health full-time'!P60)&lt;&gt;'7a Health full-time'!P60),Q60,"")</f>
        <v/>
      </c>
      <c r="CK60" s="843" t="str">
        <f>IF(AND($BX$3=1,TRUNC('7a Health full-time'!Q60)&lt;&gt;'7a Health full-time'!Q60),R60,"")</f>
        <v/>
      </c>
      <c r="CL60" s="843" t="str">
        <f>IF(AND($BX$3=1,TRUNC('7a Health full-time'!R60)&lt;&gt;'7a Health full-time'!R60),S60,"")</f>
        <v/>
      </c>
      <c r="CM60" s="843" t="str">
        <f>IF(AND($BX$3=1,TRUNC('7a Health full-time'!S60)&lt;&gt;'7a Health full-time'!S60),T60,"")</f>
        <v/>
      </c>
      <c r="CN60" s="843" t="str">
        <f>IF(AND($BX$3=1,TRUNC('7a Health full-time'!T60)&lt;&gt;'7a Health full-time'!T60),U60,"")</f>
        <v/>
      </c>
      <c r="CO60" s="845" t="str">
        <f>IF(AND($BX$3=1,TRUNC('7a Health full-time'!U60)&lt;&gt;'7a Health full-time'!U60),V60,"")</f>
        <v/>
      </c>
      <c r="DV60" s="844" t="str">
        <f>IF(AND($DV$3=1,ROUND('7a Health full-time'!AB60,2)&lt;&gt;'7a Health full-time'!AB60),AC60,"")</f>
        <v/>
      </c>
      <c r="DW60" s="843" t="str">
        <f>IF(AND($DV$3=1,ROUND('7a Health full-time'!AC60,2)&lt;&gt;'7a Health full-time'!AC60),AD60,"")</f>
        <v/>
      </c>
      <c r="DX60" s="843" t="str">
        <f>IF(AND($DV$3=1,ROUND('7a Health full-time'!AD60,2)&lt;&gt;'7a Health full-time'!AD60),AE60,"")</f>
        <v/>
      </c>
      <c r="DY60" s="843" t="str">
        <f>IF(AND($DV$3=1,ROUND('7a Health full-time'!AE60,2)&lt;&gt;'7a Health full-time'!AE60),AF60,"")</f>
        <v/>
      </c>
      <c r="DZ60" s="843" t="str">
        <f>IF(AND($DV$3=1,ROUND('7a Health full-time'!AF60,2)&lt;&gt;'7a Health full-time'!AF60),AG60,"")</f>
        <v/>
      </c>
      <c r="EA60" s="845" t="str">
        <f>IF(AND($DV$3=1,ROUND('7a Health full-time'!AG60,2)&lt;&gt;'7a Health full-time'!AG60),AH60,"")</f>
        <v/>
      </c>
      <c r="EC60" s="844" t="str">
        <f>IF(AND($EC$3=1,'7a Health full-time'!AB60&gt;'7a Health full-time'!V60),AC60,"")</f>
        <v/>
      </c>
      <c r="ED60" s="843" t="str">
        <f>IF(AND($EC$3=1,'7a Health full-time'!AC60&gt;'7a Health full-time'!W60),AD60,"")</f>
        <v/>
      </c>
      <c r="EE60" s="843" t="str">
        <f>IF(AND($EC$3=1,'7a Health full-time'!AD60&gt;'7a Health full-time'!X60),AE60,"")</f>
        <v/>
      </c>
      <c r="EF60" s="843" t="str">
        <f>IF(AND($EC$3=1,'7a Health full-time'!AE60&gt;'7a Health full-time'!Y60),AF60,"")</f>
        <v/>
      </c>
      <c r="EG60" s="843" t="str">
        <f>IF(AND($EC$3=1,'7a Health full-time'!AF60&gt;'7a Health full-time'!Z60),AG60,"")</f>
        <v/>
      </c>
      <c r="EH60" s="845" t="str">
        <f>IF(AND($EC$3=1,'7a Health full-time'!AG60&gt;'7a Health full-time'!AA60),AH60,"")</f>
        <v/>
      </c>
      <c r="EJ60" s="844" t="str">
        <f>IF(AND($EJ$3=1,'7a Health full-time'!V60&lt;&gt;0),IF(('7a Health full-time'!AB60/'7a Health full-time'!V60)&lt;0.03,AC60,""),"")</f>
        <v/>
      </c>
      <c r="EK60" s="843" t="str">
        <f>IF(AND($EJ$3=1,'7a Health full-time'!W60&lt;&gt;0),IF(('7a Health full-time'!AC60/'7a Health full-time'!W60)&lt;0.03,AD60,""),"")</f>
        <v/>
      </c>
      <c r="EL60" s="843" t="str">
        <f>IF(AND($EJ$3=1,'7a Health full-time'!X60&lt;&gt;0),IF(('7a Health full-time'!AD60/'7a Health full-time'!X60)&lt;0.03,AE60,""),"")</f>
        <v/>
      </c>
      <c r="EM60" s="843" t="str">
        <f>IF(AND($EJ$3=1,'7a Health full-time'!Y60&lt;&gt;0),IF(('7a Health full-time'!AE60/'7a Health full-time'!Y60)&lt;0.03,AF60,""),"")</f>
        <v/>
      </c>
      <c r="EN60" s="843" t="str">
        <f>IF(AND($EJ$3=1,'7a Health full-time'!Z60&lt;&gt;0),IF(('7a Health full-time'!AF60/'7a Health full-time'!Z60)&lt;0.03,AG60,""),"")</f>
        <v/>
      </c>
      <c r="EO60" s="845" t="str">
        <f>IF(AND($EJ$3=1,'7a Health full-time'!AA60&lt;&gt;0),IF(('7a Health full-time'!AG60/'7a Health full-time'!AA60)&lt;0.03,AH60,""),"")</f>
        <v/>
      </c>
      <c r="EQ60" s="844" t="str">
        <f>IF(AND($EQ$3=1,'7a Health full-time'!P60=0,SUM('7a Health full-time'!D60,'7a Health full-time'!J60)&gt;$ET$13),Q60,"")</f>
        <v/>
      </c>
      <c r="ER60" s="843" t="str">
        <f>IF(AND($EQ$3=1,'7a Health full-time'!Q60=0,SUM('7a Health full-time'!E60,'7a Health full-time'!K60)&gt;$ET$13),R60,"")</f>
        <v/>
      </c>
      <c r="ES60" s="843" t="str">
        <f>IF(AND($EQ$3=1,'7a Health full-time'!R60=0,SUM('7a Health full-time'!F60,'7a Health full-time'!L60)&gt;$ET$13),S60,"")</f>
        <v/>
      </c>
      <c r="ET60" s="843" t="str">
        <f>IF(AND($EQ$3=1,'7a Health full-time'!S60=0,SUM('7a Health full-time'!G60,'7a Health full-time'!M60)&gt;$ET$13),T60,"")</f>
        <v/>
      </c>
      <c r="EU60" s="843" t="str">
        <f>IF(AND($EQ$3=1,'7a Health full-time'!T60=0,SUM('7a Health full-time'!H60,'7a Health full-time'!N60)&gt;$ET$13),U60,"")</f>
        <v/>
      </c>
      <c r="EV60" s="845" t="str">
        <f>IF(AND($EQ$3=1,'7a Health full-time'!U60=0,SUM('7a Health full-time'!I60,'7a Health full-time'!O60)&gt;$ET$13),V60,"")</f>
        <v/>
      </c>
      <c r="EX60" s="844" t="str">
        <f>IF(AND($EX$3=1,SUM('7a Health full-time'!D60,'7a Health full-time'!J60)&gt;0,ABS('7a Health full-time'!P60)=SUM('7a Health full-time'!D60,'7a Health full-time'!J60)),Q60,"")</f>
        <v/>
      </c>
      <c r="EY60" s="843" t="str">
        <f>IF(AND($EX$3=1,SUM('7a Health full-time'!E60,'7a Health full-time'!K60)&gt;0,ABS('7a Health full-time'!Q60)=SUM('7a Health full-time'!E60,'7a Health full-time'!K60)),R60,"")</f>
        <v/>
      </c>
      <c r="EZ60" s="843" t="str">
        <f>IF(AND($EX$3=1,SUM('7a Health full-time'!F60,'7a Health full-time'!L60)&gt;0,ABS('7a Health full-time'!R60)=SUM('7a Health full-time'!F60,'7a Health full-time'!L60)),S60,"")</f>
        <v/>
      </c>
      <c r="FA60" s="843" t="str">
        <f>IF(AND($EX$3=1,SUM('7a Health full-time'!G60,'7a Health full-time'!M60)&gt;0,ABS('7a Health full-time'!S60)=SUM('7a Health full-time'!G60,'7a Health full-time'!M60)),T60,"")</f>
        <v/>
      </c>
      <c r="FB60" s="843" t="str">
        <f>IF(AND($EX$3=1,SUM('7a Health full-time'!H60,'7a Health full-time'!N60)&gt;0,ABS('7a Health full-time'!T60)=SUM('7a Health full-time'!H60,'7a Health full-time'!N60)),U60,"")</f>
        <v/>
      </c>
      <c r="FC60" s="845" t="str">
        <f>IF(AND($EX$3=1,SUM('7a Health full-time'!I60,'7a Health full-time'!O60)&gt;0,ABS('7a Health full-time'!U60)=SUM('7a Health full-time'!I60,'7a Health full-time'!O60)),V60,"")</f>
        <v/>
      </c>
      <c r="FR60" s="844" t="str">
        <f>IF(AND($FR$3=1,'7a Health full-time'!V60&lt;&gt;0),IF(('7a Health full-time'!AB60/'7a Health full-time'!V60)&lt;0.25,AC60,""),"")</f>
        <v/>
      </c>
      <c r="FS60" s="843" t="str">
        <f>IF(AND($FR$3=1,'7a Health full-time'!W60&lt;&gt;0),IF(('7a Health full-time'!AC60/'7a Health full-time'!W60)&lt;0.25,AD60,""),"")</f>
        <v/>
      </c>
      <c r="FT60" s="843" t="str">
        <f>IF(AND($FR$3=1,'7a Health full-time'!X60&lt;&gt;0),IF(('7a Health full-time'!AD60/'7a Health full-time'!X60)&lt;0.25,AE60,""),"")</f>
        <v/>
      </c>
      <c r="FU60" s="843" t="str">
        <f>IF(AND($FR$3=1,'7a Health full-time'!Y60&lt;&gt;0),IF(('7a Health full-time'!AE60/'7a Health full-time'!Y60)&lt;0.25,AF60,""),"")</f>
        <v/>
      </c>
      <c r="FV60" s="843" t="str">
        <f>IF(AND($FR$3=1,'7a Health full-time'!Z60&lt;&gt;0),IF(('7a Health full-time'!AF60/'7a Health full-time'!Z60)&lt;0.25,AG60,""),"")</f>
        <v/>
      </c>
      <c r="FW60" s="845" t="str">
        <f>IF(AND($FR$3=1,'7a Health full-time'!AA60&lt;&gt;0),IF(('7a Health full-time'!AG60/'7a Health full-time'!AA60)&lt;0.25,AH60,""),"")</f>
        <v/>
      </c>
      <c r="FY60" s="840" t="str">
        <f>IF(AND($FY$3=1,'7a Health full-time'!D60&gt;0),E60,"")</f>
        <v/>
      </c>
      <c r="FZ60" s="841" t="str">
        <f>IF(AND($FY$3=1,'7a Health full-time'!E60&gt;0),F60,"")</f>
        <v/>
      </c>
      <c r="GA60" s="841" t="str">
        <f>IF(AND($FY$3=1,'7a Health full-time'!F60&gt;0),G60,"")</f>
        <v/>
      </c>
      <c r="GB60" s="841" t="str">
        <f>IF(AND($FY$3=1,'7a Health full-time'!G60&gt;0),H60,"")</f>
        <v/>
      </c>
      <c r="GC60" s="841" t="str">
        <f>IF(AND($FY$3=1,'7a Health full-time'!H60&gt;0),I60,"")</f>
        <v/>
      </c>
      <c r="GD60" s="842" t="str">
        <f>IF(AND($FY$3=1,'7a Health full-time'!I60&gt;0),J60,"")</f>
        <v/>
      </c>
      <c r="GE60" s="841" t="str">
        <f>IF(AND($FY$3=1,'7a Health full-time'!J60&gt;0),K60,"")</f>
        <v/>
      </c>
      <c r="GF60" s="841" t="str">
        <f>IF(AND($FY$3=1,'7a Health full-time'!K60&gt;0),L60,"")</f>
        <v/>
      </c>
      <c r="GG60" s="841" t="str">
        <f>IF(AND($FY$3=1,'7a Health full-time'!L60&gt;0),M60,"")</f>
        <v/>
      </c>
      <c r="GH60" s="841" t="str">
        <f>IF(AND($FY$3=1,'7a Health full-time'!M60&gt;0),N60,"")</f>
        <v/>
      </c>
      <c r="GI60" s="841" t="str">
        <f>IF(AND($FY$3=1,'7a Health full-time'!N60&gt;0),O60,"")</f>
        <v/>
      </c>
      <c r="GJ60" s="842" t="str">
        <f>IF(AND($FY$3=1,'7a Health full-time'!O60&gt;0),P60,"")</f>
        <v/>
      </c>
      <c r="GL60" s="60"/>
      <c r="GM60" s="61" t="s">
        <v>19</v>
      </c>
      <c r="GN60" s="60" t="s">
        <v>116</v>
      </c>
      <c r="GO60" s="49" t="str">
        <f>$CS$102</f>
        <v/>
      </c>
      <c r="GP60" s="41" t="str">
        <f>$CT$102</f>
        <v/>
      </c>
      <c r="GQ60" s="40" t="str">
        <f>$CS$102</f>
        <v/>
      </c>
      <c r="GR60" s="41" t="str">
        <f>$CT$102</f>
        <v/>
      </c>
      <c r="GS60" s="40" t="str">
        <f>$CS$102</f>
        <v/>
      </c>
      <c r="GT60" s="873" t="str">
        <f>$CT$102</f>
        <v/>
      </c>
      <c r="GU60" s="49" t="str">
        <f>$CY$102</f>
        <v/>
      </c>
      <c r="GV60" s="41" t="str">
        <f>$CZ$102</f>
        <v/>
      </c>
      <c r="GW60" s="40" t="str">
        <f>$CY$102</f>
        <v/>
      </c>
      <c r="GX60" s="41" t="str">
        <f>$CZ$102</f>
        <v/>
      </c>
      <c r="GY60" s="40" t="str">
        <f>$CY$102</f>
        <v/>
      </c>
      <c r="GZ60" s="873" t="str">
        <f>$CZ$102</f>
        <v/>
      </c>
      <c r="HA60" s="49" t="str">
        <f>$DE$102</f>
        <v/>
      </c>
      <c r="HB60" s="41" t="str">
        <f>$DF$102</f>
        <v/>
      </c>
      <c r="HC60" s="40" t="str">
        <f>$DE$102</f>
        <v/>
      </c>
      <c r="HD60" s="41" t="str">
        <f>$DF$102</f>
        <v/>
      </c>
      <c r="HE60" s="40" t="str">
        <f>$DE$102</f>
        <v/>
      </c>
      <c r="HF60" s="873" t="str">
        <f>$DF$102</f>
        <v/>
      </c>
      <c r="HG60" s="49" t="str">
        <f>$DK$102</f>
        <v/>
      </c>
      <c r="HH60" s="41" t="str">
        <f>$DL$102</f>
        <v/>
      </c>
      <c r="HI60" s="40" t="str">
        <f>$DK$102</f>
        <v/>
      </c>
      <c r="HJ60" s="41" t="str">
        <f>$DL$102</f>
        <v/>
      </c>
      <c r="HK60" s="40" t="str">
        <f>$DK$102</f>
        <v/>
      </c>
      <c r="HL60" s="873" t="str">
        <f>$DL$102</f>
        <v/>
      </c>
      <c r="HM60" s="925"/>
      <c r="HN60" s="918"/>
      <c r="HO60" s="916"/>
      <c r="HP60" s="918"/>
      <c r="HQ60" s="916"/>
      <c r="HR60" s="926"/>
    </row>
    <row r="61" spans="1:226" x14ac:dyDescent="0.25">
      <c r="A61" s="18" t="str">
        <f>'7a Health full-time'!A61</f>
        <v>Orthoptics (B)</v>
      </c>
      <c r="B61" t="s">
        <v>19</v>
      </c>
      <c r="C61" s="18" t="str">
        <f>'7a Health full-time'!C61</f>
        <v>PGT (UG fee)</v>
      </c>
      <c r="D61" t="str">
        <f t="shared" si="4"/>
        <v>Orthoptics (B), Long, PGT (UG fee)</v>
      </c>
      <c r="E61" t="str">
        <f t="shared" si="13"/>
        <v xml:space="preserve">Column 1, Starters in 2016-17, OfS-fundable, Orthoptics (B), Long, PGT (UG fee); </v>
      </c>
      <c r="F61" t="str">
        <f t="shared" si="13"/>
        <v xml:space="preserve">Column 1, Starters in 2016-17, Non-fundable, Orthoptics (B), Long, PGT (UG fee); </v>
      </c>
      <c r="G61" t="str">
        <f t="shared" si="13"/>
        <v xml:space="preserve">Column 1, Starters in 2017-18, OfS-fundable, Orthoptics (B), Long, PGT (UG fee); </v>
      </c>
      <c r="H61" t="str">
        <f t="shared" si="13"/>
        <v xml:space="preserve">Column 1, Starters in 2017-18, Non-fundable, Orthoptics (B), Long, PGT (UG fee); </v>
      </c>
      <c r="I61" t="str">
        <f t="shared" si="13"/>
        <v xml:space="preserve">Column 1, Starters in 2018-19, OfS-fundable, Orthoptics (B), Long, PGT (UG fee); </v>
      </c>
      <c r="J61" t="str">
        <f t="shared" si="13"/>
        <v xml:space="preserve">Column 1, Starters in 2018-19, Non-fundable, Orthoptics (B), Long, PGT (UG fee); </v>
      </c>
      <c r="K61" t="str">
        <f t="shared" si="13"/>
        <v xml:space="preserve">Column 2, Starters in 2016-17, OfS-fundable, Orthoptics (B), Long, PGT (UG fee); </v>
      </c>
      <c r="L61" t="str">
        <f t="shared" si="13"/>
        <v xml:space="preserve">Column 2, Starters in 2016-17, Non-fundable, Orthoptics (B), Long, PGT (UG fee); </v>
      </c>
      <c r="M61" t="str">
        <f t="shared" si="13"/>
        <v xml:space="preserve">Column 2, Starters in 2017-18, OfS-fundable, Orthoptics (B), Long, PGT (UG fee); </v>
      </c>
      <c r="N61" t="str">
        <f t="shared" si="13"/>
        <v xml:space="preserve">Column 2, Starters in 2017-18, Non-fundable, Orthoptics (B), Long, PGT (UG fee); </v>
      </c>
      <c r="O61" t="str">
        <f t="shared" si="13"/>
        <v xml:space="preserve">Column 2, Starters in 2018-19, OfS-fundable, Orthoptics (B), Long, PGT (UG fee); </v>
      </c>
      <c r="P61" t="str">
        <f t="shared" si="13"/>
        <v xml:space="preserve">Column 2, Starters in 2018-19, Non-fundable, Orthoptics (B), Long, PGT (UG fee); </v>
      </c>
      <c r="Q61" t="str">
        <f t="shared" si="13"/>
        <v xml:space="preserve">Column 3, Starters in 2016-17, OfS-fundable, Orthoptics (B), Long, PGT (UG fee); </v>
      </c>
      <c r="R61" t="str">
        <f t="shared" si="13"/>
        <v xml:space="preserve">Column 3, Starters in 2016-17, Non-fundable, Orthoptics (B), Long, PGT (UG fee); </v>
      </c>
      <c r="S61" t="str">
        <f t="shared" si="13"/>
        <v xml:space="preserve">Column 3, Starters in 2017-18, OfS-fundable, Orthoptics (B), Long, PGT (UG fee); </v>
      </c>
      <c r="T61" t="str">
        <f t="shared" si="13"/>
        <v xml:space="preserve">Column 3, Starters in 2017-18, Non-fundable, Orthoptics (B), Long, PGT (UG fee); </v>
      </c>
      <c r="U61" t="str">
        <f t="shared" si="12"/>
        <v xml:space="preserve">Column 3, Starters in 2018-19, OfS-fundable, Orthoptics (B), Long, PGT (UG fee); </v>
      </c>
      <c r="V61" t="str">
        <f t="shared" si="12"/>
        <v xml:space="preserve">Column 3, Starters in 2018-19, Non-fundable, Orthoptics (B), Long, PGT (UG fee); </v>
      </c>
      <c r="W61" t="str">
        <f t="shared" si="12"/>
        <v xml:space="preserve">Column 4, Starters in 2016-17, OfS-fundable, Orthoptics (B), Long, PGT (UG fee); </v>
      </c>
      <c r="X61" t="str">
        <f t="shared" si="12"/>
        <v xml:space="preserve">Column 4, Starters in 2016-17, Non-fundable, Orthoptics (B), Long, PGT (UG fee); </v>
      </c>
      <c r="Y61" t="str">
        <f t="shared" si="12"/>
        <v xml:space="preserve">Column 4, Starters in 2017-18, OfS-fundable, Orthoptics (B), Long, PGT (UG fee); </v>
      </c>
      <c r="Z61" t="str">
        <f t="shared" si="12"/>
        <v xml:space="preserve">Column 4, Starters in 2017-18, Non-fundable, Orthoptics (B), Long, PGT (UG fee); </v>
      </c>
      <c r="AA61" t="str">
        <f t="shared" si="12"/>
        <v xml:space="preserve">Column 4, Starters in 2018-19, OfS-fundable, Orthoptics (B), Long, PGT (UG fee); </v>
      </c>
      <c r="AB61" t="str">
        <f t="shared" si="12"/>
        <v xml:space="preserve">Column 4, Starters in 2018-19, Non-fundable, Orthoptics (B), Long, PGT (UG fee); </v>
      </c>
      <c r="AC61" t="str">
        <f t="shared" si="12"/>
        <v xml:space="preserve">Column 4a, Starters in 2016-17, OfS-fundable, Orthoptics (B), Long, PGT (UG fee); </v>
      </c>
      <c r="AD61" t="str">
        <f t="shared" si="12"/>
        <v xml:space="preserve">Column 4a, Starters in 2016-17, Non-fundable, Orthoptics (B), Long, PGT (UG fee); </v>
      </c>
      <c r="AE61" t="str">
        <f t="shared" si="12"/>
        <v xml:space="preserve">Column 4a, Starters in 2017-18, OfS-fundable, Orthoptics (B), Long, PGT (UG fee); </v>
      </c>
      <c r="AF61" t="str">
        <f t="shared" si="12"/>
        <v xml:space="preserve">Column 4a, Starters in 2017-18, Non-fundable, Orthoptics (B), Long, PGT (UG fee); </v>
      </c>
      <c r="AG61" t="str">
        <f t="shared" si="12"/>
        <v xml:space="preserve">Column 4a, Starters in 2018-19, OfS-fundable, Orthoptics (B), Long, PGT (UG fee); </v>
      </c>
      <c r="AH61" t="str">
        <f t="shared" si="12"/>
        <v xml:space="preserve">Column 4a, Starters in 2018-19, Non-fundable, Orthoptics (B), Long, PGT (UG fee); </v>
      </c>
      <c r="AR61" s="726" t="str">
        <f>IF(AND($AR$3=1,'7a Health full-time'!P61&gt;0),Q61,"")</f>
        <v/>
      </c>
      <c r="AS61" s="727" t="str">
        <f>IF(AND($AR$3=1,'7a Health full-time'!Q61&gt;0),R61,"")</f>
        <v/>
      </c>
      <c r="AT61" s="727" t="str">
        <f>IF(AND($AR$3=1,'7a Health full-time'!R61&gt;0),S61,"")</f>
        <v/>
      </c>
      <c r="AU61" s="727" t="str">
        <f>IF(AND($AR$3=1,'7a Health full-time'!S61&gt;0),T61,"")</f>
        <v/>
      </c>
      <c r="AV61" s="727" t="str">
        <f>IF(AND($AR$3=1,'7a Health full-time'!T61&gt;0),U61,"")</f>
        <v/>
      </c>
      <c r="AW61" s="846" t="str">
        <f>IF(AND($AR$3=1,'7a Health full-time'!U61&gt;0),V61,"")</f>
        <v/>
      </c>
      <c r="AY61" s="726" t="str">
        <f>IF(AND($AY$3=1,'7a Health full-time'!D61&lt;0),E61,"")</f>
        <v/>
      </c>
      <c r="AZ61" s="727" t="str">
        <f>IF(AND($AY$3=1,'7a Health full-time'!E61&lt;0),F61,"")</f>
        <v/>
      </c>
      <c r="BA61" s="727" t="str">
        <f>IF(AND($AY$3=1,'7a Health full-time'!F61&lt;0),G61,"")</f>
        <v/>
      </c>
      <c r="BB61" s="727" t="str">
        <f>IF(AND($AY$3=1,'7a Health full-time'!G61&lt;0),H61,"")</f>
        <v/>
      </c>
      <c r="BC61" s="727" t="str">
        <f>IF(AND($AY$3=1,'7a Health full-time'!H61&lt;0),I61,"")</f>
        <v/>
      </c>
      <c r="BD61" s="846" t="str">
        <f>IF(AND($AY$3=1,'7a Health full-time'!I61&lt;0),J61,"")</f>
        <v/>
      </c>
      <c r="BE61" s="726" t="str">
        <f>IF(AND($AY$3=1,'7a Health full-time'!J61&lt;0),K61,"")</f>
        <v/>
      </c>
      <c r="BF61" s="727" t="str">
        <f>IF(AND($AY$3=1,'7a Health full-time'!K61&lt;0),L61,"")</f>
        <v/>
      </c>
      <c r="BG61" s="727" t="str">
        <f>IF(AND($AY$3=1,'7a Health full-time'!L61&lt;0),M61,"")</f>
        <v/>
      </c>
      <c r="BH61" s="727" t="str">
        <f>IF(AND($AY$3=1,'7a Health full-time'!M61&lt;0),N61,"")</f>
        <v/>
      </c>
      <c r="BI61" s="727" t="str">
        <f>IF(AND($AY$3=1,'7a Health full-time'!N61&lt;0),O61,"")</f>
        <v/>
      </c>
      <c r="BJ61" s="846" t="str">
        <f>IF(AND($AY$3=1,'7a Health full-time'!O61&lt;0),P61,"")</f>
        <v/>
      </c>
      <c r="BK61" s="726" t="str">
        <f>IF(AND($AY$3=1,'7a Health full-time'!V61&lt;0),W61,"")</f>
        <v/>
      </c>
      <c r="BL61" s="727" t="str">
        <f>IF(AND($AY$3=1,'7a Health full-time'!W61&lt;0),X61,"")</f>
        <v/>
      </c>
      <c r="BM61" s="727" t="str">
        <f>IF(AND($AY$3=1,'7a Health full-time'!X61&lt;0),Y61,"")</f>
        <v/>
      </c>
      <c r="BN61" s="727" t="str">
        <f>IF(AND($AY$3=1,'7a Health full-time'!Y61&lt;0),Z61,"")</f>
        <v/>
      </c>
      <c r="BO61" s="727" t="str">
        <f>IF(AND($AY$3=1,'7a Health full-time'!Z61&lt;0),AA61,"")</f>
        <v/>
      </c>
      <c r="BP61" s="846" t="str">
        <f>IF(AND($AY$3=1,'7a Health full-time'!AA61&lt;0),AB61,"")</f>
        <v/>
      </c>
      <c r="BQ61" s="910"/>
      <c r="BR61" s="919"/>
      <c r="BS61" s="919"/>
      <c r="BT61" s="919"/>
      <c r="BU61" s="919"/>
      <c r="BV61" s="911"/>
      <c r="BX61" s="726" t="str">
        <f>IF(AND($BX$3=1,TRUNC('7a Health full-time'!D61)&lt;&gt;'7a Health full-time'!D61),E61,"")</f>
        <v/>
      </c>
      <c r="BY61" s="727" t="str">
        <f>IF(AND($BX$3=1,TRUNC('7a Health full-time'!E61)&lt;&gt;'7a Health full-time'!E61),F61,"")</f>
        <v/>
      </c>
      <c r="BZ61" s="727" t="str">
        <f>IF(AND($BX$3=1,TRUNC('7a Health full-time'!F61)&lt;&gt;'7a Health full-time'!F61),G61,"")</f>
        <v/>
      </c>
      <c r="CA61" s="727" t="str">
        <f>IF(AND($BX$3=1,TRUNC('7a Health full-time'!G61)&lt;&gt;'7a Health full-time'!G61),H61,"")</f>
        <v/>
      </c>
      <c r="CB61" s="727" t="str">
        <f>IF(AND($BX$3=1,TRUNC('7a Health full-time'!H61)&lt;&gt;'7a Health full-time'!H61),I61,"")</f>
        <v/>
      </c>
      <c r="CC61" s="846" t="str">
        <f>IF(AND($BX$3=1,TRUNC('7a Health full-time'!I61)&lt;&gt;'7a Health full-time'!I61),J61,"")</f>
        <v/>
      </c>
      <c r="CD61" s="726" t="str">
        <f>IF(AND($BX$3=1,TRUNC('7a Health full-time'!J61)&lt;&gt;'7a Health full-time'!J61),K61,"")</f>
        <v/>
      </c>
      <c r="CE61" s="727" t="str">
        <f>IF(AND($BX$3=1,TRUNC('7a Health full-time'!K61)&lt;&gt;'7a Health full-time'!K61),L61,"")</f>
        <v/>
      </c>
      <c r="CF61" s="727" t="str">
        <f>IF(AND($BX$3=1,TRUNC('7a Health full-time'!L61)&lt;&gt;'7a Health full-time'!L61),M61,"")</f>
        <v/>
      </c>
      <c r="CG61" s="727" t="str">
        <f>IF(AND($BX$3=1,TRUNC('7a Health full-time'!M61)&lt;&gt;'7a Health full-time'!M61),N61,"")</f>
        <v/>
      </c>
      <c r="CH61" s="727" t="str">
        <f>IF(AND($BX$3=1,TRUNC('7a Health full-time'!N61)&lt;&gt;'7a Health full-time'!N61),O61,"")</f>
        <v/>
      </c>
      <c r="CI61" s="846" t="str">
        <f>IF(AND($BX$3=1,TRUNC('7a Health full-time'!O61)&lt;&gt;'7a Health full-time'!O61),P61,"")</f>
        <v/>
      </c>
      <c r="CJ61" s="726" t="str">
        <f>IF(AND($BX$3=1,TRUNC('7a Health full-time'!P61)&lt;&gt;'7a Health full-time'!P61),Q61,"")</f>
        <v/>
      </c>
      <c r="CK61" s="727" t="str">
        <f>IF(AND($BX$3=1,TRUNC('7a Health full-time'!Q61)&lt;&gt;'7a Health full-time'!Q61),R61,"")</f>
        <v/>
      </c>
      <c r="CL61" s="727" t="str">
        <f>IF(AND($BX$3=1,TRUNC('7a Health full-time'!R61)&lt;&gt;'7a Health full-time'!R61),S61,"")</f>
        <v/>
      </c>
      <c r="CM61" s="727" t="str">
        <f>IF(AND($BX$3=1,TRUNC('7a Health full-time'!S61)&lt;&gt;'7a Health full-time'!S61),T61,"")</f>
        <v/>
      </c>
      <c r="CN61" s="727" t="str">
        <f>IF(AND($BX$3=1,TRUNC('7a Health full-time'!T61)&lt;&gt;'7a Health full-time'!T61),U61,"")</f>
        <v/>
      </c>
      <c r="CO61" s="846" t="str">
        <f>IF(AND($BX$3=1,TRUNC('7a Health full-time'!U61)&lt;&gt;'7a Health full-time'!U61),V61,"")</f>
        <v/>
      </c>
      <c r="DV61" s="726" t="str">
        <f>IF(AND($DV$3=1,ROUND('7a Health full-time'!AB61,2)&lt;&gt;'7a Health full-time'!AB61),AC61,"")</f>
        <v/>
      </c>
      <c r="DW61" s="727" t="str">
        <f>IF(AND($DV$3=1,ROUND('7a Health full-time'!AC61,2)&lt;&gt;'7a Health full-time'!AC61),AD61,"")</f>
        <v/>
      </c>
      <c r="DX61" s="727" t="str">
        <f>IF(AND($DV$3=1,ROUND('7a Health full-time'!AD61,2)&lt;&gt;'7a Health full-time'!AD61),AE61,"")</f>
        <v/>
      </c>
      <c r="DY61" s="727" t="str">
        <f>IF(AND($DV$3=1,ROUND('7a Health full-time'!AE61,2)&lt;&gt;'7a Health full-time'!AE61),AF61,"")</f>
        <v/>
      </c>
      <c r="DZ61" s="727" t="str">
        <f>IF(AND($DV$3=1,ROUND('7a Health full-time'!AF61,2)&lt;&gt;'7a Health full-time'!AF61),AG61,"")</f>
        <v/>
      </c>
      <c r="EA61" s="846" t="str">
        <f>IF(AND($DV$3=1,ROUND('7a Health full-time'!AG61,2)&lt;&gt;'7a Health full-time'!AG61),AH61,"")</f>
        <v/>
      </c>
      <c r="EC61" s="726" t="str">
        <f>IF(AND($EC$3=1,'7a Health full-time'!AB61&gt;'7a Health full-time'!V61),AC61,"")</f>
        <v/>
      </c>
      <c r="ED61" s="727" t="str">
        <f>IF(AND($EC$3=1,'7a Health full-time'!AC61&gt;'7a Health full-time'!W61),AD61,"")</f>
        <v/>
      </c>
      <c r="EE61" s="727" t="str">
        <f>IF(AND($EC$3=1,'7a Health full-time'!AD61&gt;'7a Health full-time'!X61),AE61,"")</f>
        <v/>
      </c>
      <c r="EF61" s="727" t="str">
        <f>IF(AND($EC$3=1,'7a Health full-time'!AE61&gt;'7a Health full-time'!Y61),AF61,"")</f>
        <v/>
      </c>
      <c r="EG61" s="727" t="str">
        <f>IF(AND($EC$3=1,'7a Health full-time'!AF61&gt;'7a Health full-time'!Z61),AG61,"")</f>
        <v/>
      </c>
      <c r="EH61" s="846" t="str">
        <f>IF(AND($EC$3=1,'7a Health full-time'!AG61&gt;'7a Health full-time'!AA61),AH61,"")</f>
        <v/>
      </c>
      <c r="EJ61" s="726" t="str">
        <f>IF(AND($EJ$3=1,'7a Health full-time'!V61&lt;&gt;0),IF(('7a Health full-time'!AB61/'7a Health full-time'!V61)&lt;0.03,AC61,""),"")</f>
        <v/>
      </c>
      <c r="EK61" s="727" t="str">
        <f>IF(AND($EJ$3=1,'7a Health full-time'!W61&lt;&gt;0),IF(('7a Health full-time'!AC61/'7a Health full-time'!W61)&lt;0.03,AD61,""),"")</f>
        <v/>
      </c>
      <c r="EL61" s="727" t="str">
        <f>IF(AND($EJ$3=1,'7a Health full-time'!X61&lt;&gt;0),IF(('7a Health full-time'!AD61/'7a Health full-time'!X61)&lt;0.03,AE61,""),"")</f>
        <v/>
      </c>
      <c r="EM61" s="727" t="str">
        <f>IF(AND($EJ$3=1,'7a Health full-time'!Y61&lt;&gt;0),IF(('7a Health full-time'!AE61/'7a Health full-time'!Y61)&lt;0.03,AF61,""),"")</f>
        <v/>
      </c>
      <c r="EN61" s="727" t="str">
        <f>IF(AND($EJ$3=1,'7a Health full-time'!Z61&lt;&gt;0),IF(('7a Health full-time'!AF61/'7a Health full-time'!Z61)&lt;0.03,AG61,""),"")</f>
        <v/>
      </c>
      <c r="EO61" s="846" t="str">
        <f>IF(AND($EJ$3=1,'7a Health full-time'!AA61&lt;&gt;0),IF(('7a Health full-time'!AG61/'7a Health full-time'!AA61)&lt;0.03,AH61,""),"")</f>
        <v/>
      </c>
      <c r="EQ61" s="726" t="str">
        <f>IF(AND($EQ$3=1,'7a Health full-time'!P61=0,SUM('7a Health full-time'!D61,'7a Health full-time'!J61)&gt;$ET$13),Q61,"")</f>
        <v/>
      </c>
      <c r="ER61" s="727" t="str">
        <f>IF(AND($EQ$3=1,'7a Health full-time'!Q61=0,SUM('7a Health full-time'!E61,'7a Health full-time'!K61)&gt;$ET$13),R61,"")</f>
        <v/>
      </c>
      <c r="ES61" s="727" t="str">
        <f>IF(AND($EQ$3=1,'7a Health full-time'!R61=0,SUM('7a Health full-time'!F61,'7a Health full-time'!L61)&gt;$ET$13),S61,"")</f>
        <v/>
      </c>
      <c r="ET61" s="727" t="str">
        <f>IF(AND($EQ$3=1,'7a Health full-time'!S61=0,SUM('7a Health full-time'!G61,'7a Health full-time'!M61)&gt;$ET$13),T61,"")</f>
        <v/>
      </c>
      <c r="EU61" s="727" t="str">
        <f>IF(AND($EQ$3=1,'7a Health full-time'!T61=0,SUM('7a Health full-time'!H61,'7a Health full-time'!N61)&gt;$ET$13),U61,"")</f>
        <v/>
      </c>
      <c r="EV61" s="846" t="str">
        <f>IF(AND($EQ$3=1,'7a Health full-time'!U61=0,SUM('7a Health full-time'!I61,'7a Health full-time'!O61)&gt;$ET$13),V61,"")</f>
        <v/>
      </c>
      <c r="EX61" s="726" t="str">
        <f>IF(AND($EX$3=1,SUM('7a Health full-time'!D61,'7a Health full-time'!J61)&gt;0,ABS('7a Health full-time'!P61)=SUM('7a Health full-time'!D61,'7a Health full-time'!J61)),Q61,"")</f>
        <v/>
      </c>
      <c r="EY61" s="727" t="str">
        <f>IF(AND($EX$3=1,SUM('7a Health full-time'!E61,'7a Health full-time'!K61)&gt;0,ABS('7a Health full-time'!Q61)=SUM('7a Health full-time'!E61,'7a Health full-time'!K61)),R61,"")</f>
        <v/>
      </c>
      <c r="EZ61" s="727" t="str">
        <f>IF(AND($EX$3=1,SUM('7a Health full-time'!F61,'7a Health full-time'!L61)&gt;0,ABS('7a Health full-time'!R61)=SUM('7a Health full-time'!F61,'7a Health full-time'!L61)),S61,"")</f>
        <v/>
      </c>
      <c r="FA61" s="727" t="str">
        <f>IF(AND($EX$3=1,SUM('7a Health full-time'!G61,'7a Health full-time'!M61)&gt;0,ABS('7a Health full-time'!S61)=SUM('7a Health full-time'!G61,'7a Health full-time'!M61)),T61,"")</f>
        <v/>
      </c>
      <c r="FB61" s="727" t="str">
        <f>IF(AND($EX$3=1,SUM('7a Health full-time'!H61,'7a Health full-time'!N61)&gt;0,ABS('7a Health full-time'!T61)=SUM('7a Health full-time'!H61,'7a Health full-time'!N61)),U61,"")</f>
        <v/>
      </c>
      <c r="FC61" s="846" t="str">
        <f>IF(AND($EX$3=1,SUM('7a Health full-time'!I61,'7a Health full-time'!O61)&gt;0,ABS('7a Health full-time'!U61)=SUM('7a Health full-time'!I61,'7a Health full-time'!O61)),V61,"")</f>
        <v/>
      </c>
      <c r="FR61" s="726" t="str">
        <f>IF(AND($FR$3=1,'7a Health full-time'!V61&lt;&gt;0),IF(('7a Health full-time'!AB61/'7a Health full-time'!V61)&lt;0.25,AC61,""),"")</f>
        <v/>
      </c>
      <c r="FS61" s="727" t="str">
        <f>IF(AND($FR$3=1,'7a Health full-time'!W61&lt;&gt;0),IF(('7a Health full-time'!AC61/'7a Health full-time'!W61)&lt;0.25,AD61,""),"")</f>
        <v/>
      </c>
      <c r="FT61" s="727" t="str">
        <f>IF(AND($FR$3=1,'7a Health full-time'!X61&lt;&gt;0),IF(('7a Health full-time'!AD61/'7a Health full-time'!X61)&lt;0.25,AE61,""),"")</f>
        <v/>
      </c>
      <c r="FU61" s="727" t="str">
        <f>IF(AND($FR$3=1,'7a Health full-time'!Y61&lt;&gt;0),IF(('7a Health full-time'!AE61/'7a Health full-time'!Y61)&lt;0.25,AF61,""),"")</f>
        <v/>
      </c>
      <c r="FV61" s="727" t="str">
        <f>IF(AND($FR$3=1,'7a Health full-time'!Z61&lt;&gt;0),IF(('7a Health full-time'!AF61/'7a Health full-time'!Z61)&lt;0.25,AG61,""),"")</f>
        <v/>
      </c>
      <c r="FW61" s="846" t="str">
        <f>IF(AND($FR$3=1,'7a Health full-time'!AA61&lt;&gt;0),IF(('7a Health full-time'!AG61/'7a Health full-time'!AA61)&lt;0.25,AH61,""),"")</f>
        <v/>
      </c>
      <c r="FY61" s="726" t="str">
        <f>IF(AND($FY$3=1,'7a Health full-time'!D61&gt;0),E61,"")</f>
        <v/>
      </c>
      <c r="FZ61" s="727" t="str">
        <f>IF(AND($FY$3=1,'7a Health full-time'!E61&gt;0),F61,"")</f>
        <v/>
      </c>
      <c r="GA61" s="727" t="str">
        <f>IF(AND($FY$3=1,'7a Health full-time'!F61&gt;0),G61,"")</f>
        <v/>
      </c>
      <c r="GB61" s="727" t="str">
        <f>IF(AND($FY$3=1,'7a Health full-time'!G61&gt;0),H61,"")</f>
        <v/>
      </c>
      <c r="GC61" s="727" t="str">
        <f>IF(AND($FY$3=1,'7a Health full-time'!H61&gt;0),I61,"")</f>
        <v/>
      </c>
      <c r="GD61" s="846" t="str">
        <f>IF(AND($FY$3=1,'7a Health full-time'!I61&gt;0),J61,"")</f>
        <v/>
      </c>
      <c r="GE61" s="727" t="str">
        <f>IF(AND($FY$3=1,'7a Health full-time'!J61&gt;0),K61,"")</f>
        <v/>
      </c>
      <c r="GF61" s="727" t="str">
        <f>IF(AND($FY$3=1,'7a Health full-time'!K61&gt;0),L61,"")</f>
        <v/>
      </c>
      <c r="GG61" s="727" t="str">
        <f>IF(AND($FY$3=1,'7a Health full-time'!L61&gt;0),M61,"")</f>
        <v/>
      </c>
      <c r="GH61" s="727" t="str">
        <f>IF(AND($FY$3=1,'7a Health full-time'!M61&gt;0),N61,"")</f>
        <v/>
      </c>
      <c r="GI61" s="727" t="str">
        <f>IF(AND($FY$3=1,'7a Health full-time'!N61&gt;0),O61,"")</f>
        <v/>
      </c>
      <c r="GJ61" s="846" t="str">
        <f>IF(AND($FY$3=1,'7a Health full-time'!O61&gt;0),P61,"")</f>
        <v/>
      </c>
      <c r="GL61" s="60"/>
      <c r="GM61" s="61" t="s">
        <v>19</v>
      </c>
      <c r="GN61" s="60" t="s">
        <v>314</v>
      </c>
      <c r="GO61" s="221" t="str">
        <f>$CS$103</f>
        <v/>
      </c>
      <c r="GP61" s="42" t="str">
        <f>$CT$103</f>
        <v/>
      </c>
      <c r="GQ61" s="53" t="str">
        <f>$CS$103</f>
        <v/>
      </c>
      <c r="GR61" s="42" t="str">
        <f>$CT$103</f>
        <v/>
      </c>
      <c r="GS61" s="53" t="str">
        <f>$CS$103</f>
        <v/>
      </c>
      <c r="GT61" s="874" t="str">
        <f>$CT$103</f>
        <v/>
      </c>
      <c r="GU61" s="221" t="str">
        <f>$CY$103</f>
        <v/>
      </c>
      <c r="GV61" s="42" t="str">
        <f>$CZ$103</f>
        <v/>
      </c>
      <c r="GW61" s="53" t="str">
        <f>$CY$103</f>
        <v/>
      </c>
      <c r="GX61" s="42" t="str">
        <f>$CZ$103</f>
        <v/>
      </c>
      <c r="GY61" s="53" t="str">
        <f>$CY$103</f>
        <v/>
      </c>
      <c r="GZ61" s="874" t="str">
        <f>$CZ$103</f>
        <v/>
      </c>
      <c r="HA61" s="221" t="str">
        <f>$DE$103</f>
        <v/>
      </c>
      <c r="HB61" s="42" t="str">
        <f>$DF$103</f>
        <v/>
      </c>
      <c r="HC61" s="53" t="str">
        <f>$DE$103</f>
        <v/>
      </c>
      <c r="HD61" s="42" t="str">
        <f>$DF$103</f>
        <v/>
      </c>
      <c r="HE61" s="53" t="str">
        <f>$DE$103</f>
        <v/>
      </c>
      <c r="HF61" s="874" t="str">
        <f>$DF$103</f>
        <v/>
      </c>
      <c r="HG61" s="221" t="str">
        <f>$DK$103</f>
        <v/>
      </c>
      <c r="HH61" s="42" t="str">
        <f>$DL$103</f>
        <v/>
      </c>
      <c r="HI61" s="53" t="str">
        <f>$DK$103</f>
        <v/>
      </c>
      <c r="HJ61" s="42" t="str">
        <f>$DL$103</f>
        <v/>
      </c>
      <c r="HK61" s="53" t="str">
        <f>$DK$103</f>
        <v/>
      </c>
      <c r="HL61" s="874" t="str">
        <f>$DL$103</f>
        <v/>
      </c>
      <c r="HM61" s="927"/>
      <c r="HN61" s="911"/>
      <c r="HO61" s="910"/>
      <c r="HP61" s="911"/>
      <c r="HQ61" s="910"/>
      <c r="HR61" s="928"/>
    </row>
    <row r="62" spans="1:226" x14ac:dyDescent="0.25">
      <c r="A62" s="18" t="str">
        <f>'7a Health full-time'!A62</f>
        <v>Orthotics and prosthetics (B)</v>
      </c>
      <c r="B62" t="s">
        <v>13</v>
      </c>
      <c r="C62" s="18" t="str">
        <f>'7a Health full-time'!C62</f>
        <v>UG</v>
      </c>
      <c r="D62" t="str">
        <f t="shared" si="4"/>
        <v>Orthotics and prosthetics (B), Standard, UG</v>
      </c>
      <c r="E62" t="str">
        <f t="shared" si="13"/>
        <v xml:space="preserve">Column 1, Starters in 2016-17, OfS-fundable, Orthotics and prosthetics (B), Standard, UG; </v>
      </c>
      <c r="F62" t="str">
        <f t="shared" si="13"/>
        <v xml:space="preserve">Column 1, Starters in 2016-17, Non-fundable, Orthotics and prosthetics (B), Standard, UG; </v>
      </c>
      <c r="G62" t="str">
        <f t="shared" si="13"/>
        <v xml:space="preserve">Column 1, Starters in 2017-18, OfS-fundable, Orthotics and prosthetics (B), Standard, UG; </v>
      </c>
      <c r="H62" t="str">
        <f t="shared" si="13"/>
        <v xml:space="preserve">Column 1, Starters in 2017-18, Non-fundable, Orthotics and prosthetics (B), Standard, UG; </v>
      </c>
      <c r="I62" t="str">
        <f t="shared" si="13"/>
        <v xml:space="preserve">Column 1, Starters in 2018-19, OfS-fundable, Orthotics and prosthetics (B), Standard, UG; </v>
      </c>
      <c r="J62" t="str">
        <f t="shared" si="13"/>
        <v xml:space="preserve">Column 1, Starters in 2018-19, Non-fundable, Orthotics and prosthetics (B), Standard, UG; </v>
      </c>
      <c r="K62" t="str">
        <f t="shared" si="13"/>
        <v xml:space="preserve">Column 2, Starters in 2016-17, OfS-fundable, Orthotics and prosthetics (B), Standard, UG; </v>
      </c>
      <c r="L62" t="str">
        <f t="shared" si="13"/>
        <v xml:space="preserve">Column 2, Starters in 2016-17, Non-fundable, Orthotics and prosthetics (B), Standard, UG; </v>
      </c>
      <c r="M62" t="str">
        <f t="shared" si="13"/>
        <v xml:space="preserve">Column 2, Starters in 2017-18, OfS-fundable, Orthotics and prosthetics (B), Standard, UG; </v>
      </c>
      <c r="N62" t="str">
        <f t="shared" si="13"/>
        <v xml:space="preserve">Column 2, Starters in 2017-18, Non-fundable, Orthotics and prosthetics (B), Standard, UG; </v>
      </c>
      <c r="O62" t="str">
        <f t="shared" si="13"/>
        <v xml:space="preserve">Column 2, Starters in 2018-19, OfS-fundable, Orthotics and prosthetics (B), Standard, UG; </v>
      </c>
      <c r="P62" t="str">
        <f t="shared" si="13"/>
        <v xml:space="preserve">Column 2, Starters in 2018-19, Non-fundable, Orthotics and prosthetics (B), Standard, UG; </v>
      </c>
      <c r="Q62" t="str">
        <f t="shared" si="13"/>
        <v xml:space="preserve">Column 3, Starters in 2016-17, OfS-fundable, Orthotics and prosthetics (B), Standard, UG; </v>
      </c>
      <c r="R62" t="str">
        <f t="shared" si="13"/>
        <v xml:space="preserve">Column 3, Starters in 2016-17, Non-fundable, Orthotics and prosthetics (B), Standard, UG; </v>
      </c>
      <c r="S62" t="str">
        <f t="shared" si="13"/>
        <v xml:space="preserve">Column 3, Starters in 2017-18, OfS-fundable, Orthotics and prosthetics (B), Standard, UG; </v>
      </c>
      <c r="T62" t="str">
        <f t="shared" si="13"/>
        <v xml:space="preserve">Column 3, Starters in 2017-18, Non-fundable, Orthotics and prosthetics (B), Standard, UG; </v>
      </c>
      <c r="U62" t="str">
        <f t="shared" si="12"/>
        <v xml:space="preserve">Column 3, Starters in 2018-19, OfS-fundable, Orthotics and prosthetics (B), Standard, UG; </v>
      </c>
      <c r="V62" t="str">
        <f t="shared" si="12"/>
        <v xml:space="preserve">Column 3, Starters in 2018-19, Non-fundable, Orthotics and prosthetics (B), Standard, UG; </v>
      </c>
      <c r="W62" t="str">
        <f t="shared" si="12"/>
        <v xml:space="preserve">Column 4, Starters in 2016-17, OfS-fundable, Orthotics and prosthetics (B), Standard, UG; </v>
      </c>
      <c r="X62" t="str">
        <f t="shared" si="12"/>
        <v xml:space="preserve">Column 4, Starters in 2016-17, Non-fundable, Orthotics and prosthetics (B), Standard, UG; </v>
      </c>
      <c r="Y62" t="str">
        <f t="shared" si="12"/>
        <v xml:space="preserve">Column 4, Starters in 2017-18, OfS-fundable, Orthotics and prosthetics (B), Standard, UG; </v>
      </c>
      <c r="Z62" t="str">
        <f t="shared" si="12"/>
        <v xml:space="preserve">Column 4, Starters in 2017-18, Non-fundable, Orthotics and prosthetics (B), Standard, UG; </v>
      </c>
      <c r="AA62" t="str">
        <f t="shared" si="12"/>
        <v xml:space="preserve">Column 4, Starters in 2018-19, OfS-fundable, Orthotics and prosthetics (B), Standard, UG; </v>
      </c>
      <c r="AB62" t="str">
        <f t="shared" si="12"/>
        <v xml:space="preserve">Column 4, Starters in 2018-19, Non-fundable, Orthotics and prosthetics (B), Standard, UG; </v>
      </c>
      <c r="AC62" t="str">
        <f t="shared" si="12"/>
        <v xml:space="preserve">Column 4a, Starters in 2016-17, OfS-fundable, Orthotics and prosthetics (B), Standard, UG; </v>
      </c>
      <c r="AD62" t="str">
        <f t="shared" si="12"/>
        <v xml:space="preserve">Column 4a, Starters in 2016-17, Non-fundable, Orthotics and prosthetics (B), Standard, UG; </v>
      </c>
      <c r="AE62" t="str">
        <f t="shared" si="12"/>
        <v xml:space="preserve">Column 4a, Starters in 2017-18, OfS-fundable, Orthotics and prosthetics (B), Standard, UG; </v>
      </c>
      <c r="AF62" t="str">
        <f t="shared" si="12"/>
        <v xml:space="preserve">Column 4a, Starters in 2017-18, Non-fundable, Orthotics and prosthetics (B), Standard, UG; </v>
      </c>
      <c r="AG62" t="str">
        <f t="shared" si="12"/>
        <v xml:space="preserve">Column 4a, Starters in 2018-19, OfS-fundable, Orthotics and prosthetics (B), Standard, UG; </v>
      </c>
      <c r="AH62" t="str">
        <f t="shared" si="12"/>
        <v xml:space="preserve">Column 4a, Starters in 2018-19, Non-fundable, Orthotics and prosthetics (B), Standard, UG; </v>
      </c>
      <c r="AR62" s="840" t="str">
        <f>IF(AND($AR$3=1,'7a Health full-time'!P62&gt;0),Q62,"")</f>
        <v/>
      </c>
      <c r="AS62" s="841" t="str">
        <f>IF(AND($AR$3=1,'7a Health full-time'!Q62&gt;0),R62,"")</f>
        <v/>
      </c>
      <c r="AT62" s="841" t="str">
        <f>IF(AND($AR$3=1,'7a Health full-time'!R62&gt;0),S62,"")</f>
        <v/>
      </c>
      <c r="AU62" s="841" t="str">
        <f>IF(AND($AR$3=1,'7a Health full-time'!S62&gt;0),T62,"")</f>
        <v/>
      </c>
      <c r="AV62" s="841" t="str">
        <f>IF(AND($AR$3=1,'7a Health full-time'!T62&gt;0),U62,"")</f>
        <v/>
      </c>
      <c r="AW62" s="842" t="str">
        <f>IF(AND($AR$3=1,'7a Health full-time'!U62&gt;0),V62,"")</f>
        <v/>
      </c>
      <c r="AY62" s="840" t="str">
        <f>IF(AND($AY$3=1,'7a Health full-time'!D62&lt;0),E62,"")</f>
        <v/>
      </c>
      <c r="AZ62" s="841" t="str">
        <f>IF(AND($AY$3=1,'7a Health full-time'!E62&lt;0),F62,"")</f>
        <v/>
      </c>
      <c r="BA62" s="841" t="str">
        <f>IF(AND($AY$3=1,'7a Health full-time'!F62&lt;0),G62,"")</f>
        <v/>
      </c>
      <c r="BB62" s="841" t="str">
        <f>IF(AND($AY$3=1,'7a Health full-time'!G62&lt;0),H62,"")</f>
        <v/>
      </c>
      <c r="BC62" s="841" t="str">
        <f>IF(AND($AY$3=1,'7a Health full-time'!H62&lt;0),I62,"")</f>
        <v/>
      </c>
      <c r="BD62" s="842" t="str">
        <f>IF(AND($AY$3=1,'7a Health full-time'!I62&lt;0),J62,"")</f>
        <v/>
      </c>
      <c r="BE62" s="840" t="str">
        <f>IF(AND($AY$3=1,'7a Health full-time'!J62&lt;0),K62,"")</f>
        <v/>
      </c>
      <c r="BF62" s="841" t="str">
        <f>IF(AND($AY$3=1,'7a Health full-time'!K62&lt;0),L62,"")</f>
        <v/>
      </c>
      <c r="BG62" s="841" t="str">
        <f>IF(AND($AY$3=1,'7a Health full-time'!L62&lt;0),M62,"")</f>
        <v/>
      </c>
      <c r="BH62" s="841" t="str">
        <f>IF(AND($AY$3=1,'7a Health full-time'!M62&lt;0),N62,"")</f>
        <v/>
      </c>
      <c r="BI62" s="841" t="str">
        <f>IF(AND($AY$3=1,'7a Health full-time'!N62&lt;0),O62,"")</f>
        <v/>
      </c>
      <c r="BJ62" s="842" t="str">
        <f>IF(AND($AY$3=1,'7a Health full-time'!O62&lt;0),P62,"")</f>
        <v/>
      </c>
      <c r="BK62" s="840" t="str">
        <f>IF(AND($AY$3=1,'7a Health full-time'!V62&lt;0),W62,"")</f>
        <v/>
      </c>
      <c r="BL62" s="841" t="str">
        <f>IF(AND($AY$3=1,'7a Health full-time'!W62&lt;0),X62,"")</f>
        <v/>
      </c>
      <c r="BM62" s="841" t="str">
        <f>IF(AND($AY$3=1,'7a Health full-time'!X62&lt;0),Y62,"")</f>
        <v/>
      </c>
      <c r="BN62" s="841" t="str">
        <f>IF(AND($AY$3=1,'7a Health full-time'!Y62&lt;0),Z62,"")</f>
        <v/>
      </c>
      <c r="BO62" s="841" t="str">
        <f>IF(AND($AY$3=1,'7a Health full-time'!Z62&lt;0),AA62,"")</f>
        <v/>
      </c>
      <c r="BP62" s="842" t="str">
        <f>IF(AND($AY$3=1,'7a Health full-time'!AA62&lt;0),AB62,"")</f>
        <v/>
      </c>
      <c r="BQ62" s="906"/>
      <c r="BR62" s="915"/>
      <c r="BS62" s="915"/>
      <c r="BT62" s="915"/>
      <c r="BU62" s="915"/>
      <c r="BV62" s="907"/>
      <c r="BX62" s="840" t="str">
        <f>IF(AND($BX$3=1,TRUNC('7a Health full-time'!D62)&lt;&gt;'7a Health full-time'!D62),E62,"")</f>
        <v/>
      </c>
      <c r="BY62" s="841" t="str">
        <f>IF(AND($BX$3=1,TRUNC('7a Health full-time'!E62)&lt;&gt;'7a Health full-time'!E62),F62,"")</f>
        <v/>
      </c>
      <c r="BZ62" s="841" t="str">
        <f>IF(AND($BX$3=1,TRUNC('7a Health full-time'!F62)&lt;&gt;'7a Health full-time'!F62),G62,"")</f>
        <v/>
      </c>
      <c r="CA62" s="841" t="str">
        <f>IF(AND($BX$3=1,TRUNC('7a Health full-time'!G62)&lt;&gt;'7a Health full-time'!G62),H62,"")</f>
        <v/>
      </c>
      <c r="CB62" s="841" t="str">
        <f>IF(AND($BX$3=1,TRUNC('7a Health full-time'!H62)&lt;&gt;'7a Health full-time'!H62),I62,"")</f>
        <v/>
      </c>
      <c r="CC62" s="842" t="str">
        <f>IF(AND($BX$3=1,TRUNC('7a Health full-time'!I62)&lt;&gt;'7a Health full-time'!I62),J62,"")</f>
        <v/>
      </c>
      <c r="CD62" s="840" t="str">
        <f>IF(AND($BX$3=1,TRUNC('7a Health full-time'!J62)&lt;&gt;'7a Health full-time'!J62),K62,"")</f>
        <v/>
      </c>
      <c r="CE62" s="841" t="str">
        <f>IF(AND($BX$3=1,TRUNC('7a Health full-time'!K62)&lt;&gt;'7a Health full-time'!K62),L62,"")</f>
        <v/>
      </c>
      <c r="CF62" s="841" t="str">
        <f>IF(AND($BX$3=1,TRUNC('7a Health full-time'!L62)&lt;&gt;'7a Health full-time'!L62),M62,"")</f>
        <v/>
      </c>
      <c r="CG62" s="841" t="str">
        <f>IF(AND($BX$3=1,TRUNC('7a Health full-time'!M62)&lt;&gt;'7a Health full-time'!M62),N62,"")</f>
        <v/>
      </c>
      <c r="CH62" s="841" t="str">
        <f>IF(AND($BX$3=1,TRUNC('7a Health full-time'!N62)&lt;&gt;'7a Health full-time'!N62),O62,"")</f>
        <v/>
      </c>
      <c r="CI62" s="842" t="str">
        <f>IF(AND($BX$3=1,TRUNC('7a Health full-time'!O62)&lt;&gt;'7a Health full-time'!O62),P62,"")</f>
        <v/>
      </c>
      <c r="CJ62" s="840" t="str">
        <f>IF(AND($BX$3=1,TRUNC('7a Health full-time'!P62)&lt;&gt;'7a Health full-time'!P62),Q62,"")</f>
        <v/>
      </c>
      <c r="CK62" s="841" t="str">
        <f>IF(AND($BX$3=1,TRUNC('7a Health full-time'!Q62)&lt;&gt;'7a Health full-time'!Q62),R62,"")</f>
        <v/>
      </c>
      <c r="CL62" s="841" t="str">
        <f>IF(AND($BX$3=1,TRUNC('7a Health full-time'!R62)&lt;&gt;'7a Health full-time'!R62),S62,"")</f>
        <v/>
      </c>
      <c r="CM62" s="841" t="str">
        <f>IF(AND($BX$3=1,TRUNC('7a Health full-time'!S62)&lt;&gt;'7a Health full-time'!S62),T62,"")</f>
        <v/>
      </c>
      <c r="CN62" s="841" t="str">
        <f>IF(AND($BX$3=1,TRUNC('7a Health full-time'!T62)&lt;&gt;'7a Health full-time'!T62),U62,"")</f>
        <v/>
      </c>
      <c r="CO62" s="842" t="str">
        <f>IF(AND($BX$3=1,TRUNC('7a Health full-time'!U62)&lt;&gt;'7a Health full-time'!U62),V62,"")</f>
        <v/>
      </c>
      <c r="DV62" s="840" t="str">
        <f>IF(AND($DV$3=1,ROUND('7a Health full-time'!AB62,2)&lt;&gt;'7a Health full-time'!AB62),AC62,"")</f>
        <v/>
      </c>
      <c r="DW62" s="841" t="str">
        <f>IF(AND($DV$3=1,ROUND('7a Health full-time'!AC62,2)&lt;&gt;'7a Health full-time'!AC62),AD62,"")</f>
        <v/>
      </c>
      <c r="DX62" s="841" t="str">
        <f>IF(AND($DV$3=1,ROUND('7a Health full-time'!AD62,2)&lt;&gt;'7a Health full-time'!AD62),AE62,"")</f>
        <v/>
      </c>
      <c r="DY62" s="841" t="str">
        <f>IF(AND($DV$3=1,ROUND('7a Health full-time'!AE62,2)&lt;&gt;'7a Health full-time'!AE62),AF62,"")</f>
        <v/>
      </c>
      <c r="DZ62" s="841" t="str">
        <f>IF(AND($DV$3=1,ROUND('7a Health full-time'!AF62,2)&lt;&gt;'7a Health full-time'!AF62),AG62,"")</f>
        <v/>
      </c>
      <c r="EA62" s="842" t="str">
        <f>IF(AND($DV$3=1,ROUND('7a Health full-time'!AG62,2)&lt;&gt;'7a Health full-time'!AG62),AH62,"")</f>
        <v/>
      </c>
      <c r="EC62" s="840" t="str">
        <f>IF(AND($EC$3=1,'7a Health full-time'!AB62&gt;'7a Health full-time'!V62),AC62,"")</f>
        <v/>
      </c>
      <c r="ED62" s="841" t="str">
        <f>IF(AND($EC$3=1,'7a Health full-time'!AC62&gt;'7a Health full-time'!W62),AD62,"")</f>
        <v/>
      </c>
      <c r="EE62" s="841" t="str">
        <f>IF(AND($EC$3=1,'7a Health full-time'!AD62&gt;'7a Health full-time'!X62),AE62,"")</f>
        <v/>
      </c>
      <c r="EF62" s="841" t="str">
        <f>IF(AND($EC$3=1,'7a Health full-time'!AE62&gt;'7a Health full-time'!Y62),AF62,"")</f>
        <v/>
      </c>
      <c r="EG62" s="841" t="str">
        <f>IF(AND($EC$3=1,'7a Health full-time'!AF62&gt;'7a Health full-time'!Z62),AG62,"")</f>
        <v/>
      </c>
      <c r="EH62" s="842" t="str">
        <f>IF(AND($EC$3=1,'7a Health full-time'!AG62&gt;'7a Health full-time'!AA62),AH62,"")</f>
        <v/>
      </c>
      <c r="EJ62" s="840" t="str">
        <f>IF(AND($EJ$3=1,'7a Health full-time'!V62&lt;&gt;0),IF(('7a Health full-time'!AB62/'7a Health full-time'!V62)&lt;0.03,AC62,""),"")</f>
        <v/>
      </c>
      <c r="EK62" s="841" t="str">
        <f>IF(AND($EJ$3=1,'7a Health full-time'!W62&lt;&gt;0),IF(('7a Health full-time'!AC62/'7a Health full-time'!W62)&lt;0.03,AD62,""),"")</f>
        <v/>
      </c>
      <c r="EL62" s="841" t="str">
        <f>IF(AND($EJ$3=1,'7a Health full-time'!X62&lt;&gt;0),IF(('7a Health full-time'!AD62/'7a Health full-time'!X62)&lt;0.03,AE62,""),"")</f>
        <v/>
      </c>
      <c r="EM62" s="841" t="str">
        <f>IF(AND($EJ$3=1,'7a Health full-time'!Y62&lt;&gt;0),IF(('7a Health full-time'!AE62/'7a Health full-time'!Y62)&lt;0.03,AF62,""),"")</f>
        <v/>
      </c>
      <c r="EN62" s="841" t="str">
        <f>IF(AND($EJ$3=1,'7a Health full-time'!Z62&lt;&gt;0),IF(('7a Health full-time'!AF62/'7a Health full-time'!Z62)&lt;0.03,AG62,""),"")</f>
        <v/>
      </c>
      <c r="EO62" s="842" t="str">
        <f>IF(AND($EJ$3=1,'7a Health full-time'!AA62&lt;&gt;0),IF(('7a Health full-time'!AG62/'7a Health full-time'!AA62)&lt;0.03,AH62,""),"")</f>
        <v/>
      </c>
      <c r="EQ62" s="840" t="str">
        <f>IF(AND($EQ$3=1,'7a Health full-time'!P62=0,SUM('7a Health full-time'!D62,'7a Health full-time'!J62)&gt;$ET$13),Q62,"")</f>
        <v/>
      </c>
      <c r="ER62" s="841" t="str">
        <f>IF(AND($EQ$3=1,'7a Health full-time'!Q62=0,SUM('7a Health full-time'!E62,'7a Health full-time'!K62)&gt;$ET$13),R62,"")</f>
        <v/>
      </c>
      <c r="ES62" s="841" t="str">
        <f>IF(AND($EQ$3=1,'7a Health full-time'!R62=0,SUM('7a Health full-time'!F62,'7a Health full-time'!L62)&gt;$ET$13),S62,"")</f>
        <v/>
      </c>
      <c r="ET62" s="841" t="str">
        <f>IF(AND($EQ$3=1,'7a Health full-time'!S62=0,SUM('7a Health full-time'!G62,'7a Health full-time'!M62)&gt;$ET$13),T62,"")</f>
        <v/>
      </c>
      <c r="EU62" s="841" t="str">
        <f>IF(AND($EQ$3=1,'7a Health full-time'!T62=0,SUM('7a Health full-time'!H62,'7a Health full-time'!N62)&gt;$ET$13),U62,"")</f>
        <v/>
      </c>
      <c r="EV62" s="842" t="str">
        <f>IF(AND($EQ$3=1,'7a Health full-time'!U62=0,SUM('7a Health full-time'!I62,'7a Health full-time'!O62)&gt;$ET$13),V62,"")</f>
        <v/>
      </c>
      <c r="EX62" s="840" t="str">
        <f>IF(AND($EX$3=1,SUM('7a Health full-time'!D62,'7a Health full-time'!J62)&gt;0,ABS('7a Health full-time'!P62)=SUM('7a Health full-time'!D62,'7a Health full-time'!J62)),Q62,"")</f>
        <v/>
      </c>
      <c r="EY62" s="841" t="str">
        <f>IF(AND($EX$3=1,SUM('7a Health full-time'!E62,'7a Health full-time'!K62)&gt;0,ABS('7a Health full-time'!Q62)=SUM('7a Health full-time'!E62,'7a Health full-time'!K62)),R62,"")</f>
        <v/>
      </c>
      <c r="EZ62" s="841" t="str">
        <f>IF(AND($EX$3=1,SUM('7a Health full-time'!F62,'7a Health full-time'!L62)&gt;0,ABS('7a Health full-time'!R62)=SUM('7a Health full-time'!F62,'7a Health full-time'!L62)),S62,"")</f>
        <v/>
      </c>
      <c r="FA62" s="841" t="str">
        <f>IF(AND($EX$3=1,SUM('7a Health full-time'!G62,'7a Health full-time'!M62)&gt;0,ABS('7a Health full-time'!S62)=SUM('7a Health full-time'!G62,'7a Health full-time'!M62)),T62,"")</f>
        <v/>
      </c>
      <c r="FB62" s="841" t="str">
        <f>IF(AND($EX$3=1,SUM('7a Health full-time'!H62,'7a Health full-time'!N62)&gt;0,ABS('7a Health full-time'!T62)=SUM('7a Health full-time'!H62,'7a Health full-time'!N62)),U62,"")</f>
        <v/>
      </c>
      <c r="FC62" s="842" t="str">
        <f>IF(AND($EX$3=1,SUM('7a Health full-time'!I62,'7a Health full-time'!O62)&gt;0,ABS('7a Health full-time'!U62)=SUM('7a Health full-time'!I62,'7a Health full-time'!O62)),V62,"")</f>
        <v/>
      </c>
      <c r="FR62" s="840" t="str">
        <f>IF(AND($FR$3=1,'7a Health full-time'!V62&lt;&gt;0),IF(('7a Health full-time'!AB62/'7a Health full-time'!V62)&lt;0.25,AC62,""),"")</f>
        <v/>
      </c>
      <c r="FS62" s="841" t="str">
        <f>IF(AND($FR$3=1,'7a Health full-time'!W62&lt;&gt;0),IF(('7a Health full-time'!AC62/'7a Health full-time'!W62)&lt;0.25,AD62,""),"")</f>
        <v/>
      </c>
      <c r="FT62" s="841" t="str">
        <f>IF(AND($FR$3=1,'7a Health full-time'!X62&lt;&gt;0),IF(('7a Health full-time'!AD62/'7a Health full-time'!X62)&lt;0.25,AE62,""),"")</f>
        <v/>
      </c>
      <c r="FU62" s="841" t="str">
        <f>IF(AND($FR$3=1,'7a Health full-time'!Y62&lt;&gt;0),IF(('7a Health full-time'!AE62/'7a Health full-time'!Y62)&lt;0.25,AF62,""),"")</f>
        <v/>
      </c>
      <c r="FV62" s="841" t="str">
        <f>IF(AND($FR$3=1,'7a Health full-time'!Z62&lt;&gt;0),IF(('7a Health full-time'!AF62/'7a Health full-time'!Z62)&lt;0.25,AG62,""),"")</f>
        <v/>
      </c>
      <c r="FW62" s="842" t="str">
        <f>IF(AND($FR$3=1,'7a Health full-time'!AA62&lt;&gt;0),IF(('7a Health full-time'!AG62/'7a Health full-time'!AA62)&lt;0.25,AH62,""),"")</f>
        <v/>
      </c>
      <c r="FY62" s="843"/>
      <c r="FZ62" s="843"/>
      <c r="GA62" s="843"/>
      <c r="GB62" s="843"/>
      <c r="GC62" s="843"/>
      <c r="GD62" s="843"/>
      <c r="GE62" s="843"/>
      <c r="GF62" s="843"/>
      <c r="GG62" s="843"/>
      <c r="GH62" s="843"/>
      <c r="GI62" s="843"/>
      <c r="GJ62" s="843"/>
      <c r="GL62" s="881" t="s">
        <v>20</v>
      </c>
      <c r="GM62" s="60" t="s">
        <v>13</v>
      </c>
      <c r="GN62" s="60" t="s">
        <v>116</v>
      </c>
      <c r="GO62" s="48" t="str">
        <f>$CS$100</f>
        <v/>
      </c>
      <c r="GP62" s="39" t="str">
        <f>$CT$100</f>
        <v/>
      </c>
      <c r="GQ62" s="37" t="str">
        <f>$CS$100</f>
        <v/>
      </c>
      <c r="GR62" s="39" t="str">
        <f>$CT$100</f>
        <v/>
      </c>
      <c r="GS62" s="37" t="str">
        <f>$CS$100</f>
        <v/>
      </c>
      <c r="GT62" s="875" t="str">
        <f>$CT$100</f>
        <v/>
      </c>
      <c r="GU62" s="48" t="str">
        <f>$CY$100</f>
        <v/>
      </c>
      <c r="GV62" s="39" t="str">
        <f>$CZ$100</f>
        <v/>
      </c>
      <c r="GW62" s="37" t="str">
        <f>$CY$100</f>
        <v/>
      </c>
      <c r="GX62" s="39" t="str">
        <f>$CZ$100</f>
        <v/>
      </c>
      <c r="GY62" s="37" t="str">
        <f>$CY$100</f>
        <v/>
      </c>
      <c r="GZ62" s="875" t="str">
        <f>$CZ$100</f>
        <v/>
      </c>
      <c r="HA62" s="48" t="str">
        <f>$DE$100</f>
        <v/>
      </c>
      <c r="HB62" s="39" t="str">
        <f>$DF$100</f>
        <v/>
      </c>
      <c r="HC62" s="37" t="str">
        <f>$DE$100</f>
        <v/>
      </c>
      <c r="HD62" s="39" t="str">
        <f>$DF$100</f>
        <v/>
      </c>
      <c r="HE62" s="37" t="str">
        <f>$DE$100</f>
        <v/>
      </c>
      <c r="HF62" s="875" t="str">
        <f>$DF$100</f>
        <v/>
      </c>
      <c r="HG62" s="48" t="str">
        <f>$DK$100</f>
        <v/>
      </c>
      <c r="HH62" s="39" t="str">
        <f>$DL$100</f>
        <v/>
      </c>
      <c r="HI62" s="37" t="str">
        <f>$DK$100</f>
        <v/>
      </c>
      <c r="HJ62" s="39" t="str">
        <f>$DL$100</f>
        <v/>
      </c>
      <c r="HK62" s="37" t="str">
        <f>$DK$100</f>
        <v/>
      </c>
      <c r="HL62" s="875" t="str">
        <f>$DL$100</f>
        <v/>
      </c>
      <c r="HM62" s="929"/>
      <c r="HN62" s="907"/>
      <c r="HO62" s="906"/>
      <c r="HP62" s="907"/>
      <c r="HQ62" s="906"/>
      <c r="HR62" s="930"/>
    </row>
    <row r="63" spans="1:226" x14ac:dyDescent="0.25">
      <c r="A63" s="18" t="str">
        <f>'7a Health full-time'!A63</f>
        <v>Orthotics and prosthetics (B)</v>
      </c>
      <c r="B63" t="s">
        <v>13</v>
      </c>
      <c r="C63" s="18" t="str">
        <f>'7a Health full-time'!C63</f>
        <v>PGT (UG fee)</v>
      </c>
      <c r="D63" t="str">
        <f t="shared" si="4"/>
        <v>Orthotics and prosthetics (B), Standard, PGT (UG fee)</v>
      </c>
      <c r="E63" t="str">
        <f t="shared" si="13"/>
        <v xml:space="preserve">Column 1, Starters in 2016-17, OfS-fundable, Orthotics and prosthetics (B), Standard, PGT (UG fee); </v>
      </c>
      <c r="F63" t="str">
        <f t="shared" si="13"/>
        <v xml:space="preserve">Column 1, Starters in 2016-17, Non-fundable, Orthotics and prosthetics (B), Standard, PGT (UG fee); </v>
      </c>
      <c r="G63" t="str">
        <f t="shared" si="13"/>
        <v xml:space="preserve">Column 1, Starters in 2017-18, OfS-fundable, Orthotics and prosthetics (B), Standard, PGT (UG fee); </v>
      </c>
      <c r="H63" t="str">
        <f t="shared" si="13"/>
        <v xml:space="preserve">Column 1, Starters in 2017-18, Non-fundable, Orthotics and prosthetics (B), Standard, PGT (UG fee); </v>
      </c>
      <c r="I63" t="str">
        <f t="shared" si="13"/>
        <v xml:space="preserve">Column 1, Starters in 2018-19, OfS-fundable, Orthotics and prosthetics (B), Standard, PGT (UG fee); </v>
      </c>
      <c r="J63" t="str">
        <f t="shared" si="13"/>
        <v xml:space="preserve">Column 1, Starters in 2018-19, Non-fundable, Orthotics and prosthetics (B), Standard, PGT (UG fee); </v>
      </c>
      <c r="K63" t="str">
        <f t="shared" si="13"/>
        <v xml:space="preserve">Column 2, Starters in 2016-17, OfS-fundable, Orthotics and prosthetics (B), Standard, PGT (UG fee); </v>
      </c>
      <c r="L63" t="str">
        <f t="shared" si="13"/>
        <v xml:space="preserve">Column 2, Starters in 2016-17, Non-fundable, Orthotics and prosthetics (B), Standard, PGT (UG fee); </v>
      </c>
      <c r="M63" t="str">
        <f t="shared" si="13"/>
        <v xml:space="preserve">Column 2, Starters in 2017-18, OfS-fundable, Orthotics and prosthetics (B), Standard, PGT (UG fee); </v>
      </c>
      <c r="N63" t="str">
        <f t="shared" si="13"/>
        <v xml:space="preserve">Column 2, Starters in 2017-18, Non-fundable, Orthotics and prosthetics (B), Standard, PGT (UG fee); </v>
      </c>
      <c r="O63" t="str">
        <f t="shared" si="13"/>
        <v xml:space="preserve">Column 2, Starters in 2018-19, OfS-fundable, Orthotics and prosthetics (B), Standard, PGT (UG fee); </v>
      </c>
      <c r="P63" t="str">
        <f t="shared" si="13"/>
        <v xml:space="preserve">Column 2, Starters in 2018-19, Non-fundable, Orthotics and prosthetics (B), Standard, PGT (UG fee); </v>
      </c>
      <c r="Q63" t="str">
        <f t="shared" si="13"/>
        <v xml:space="preserve">Column 3, Starters in 2016-17, OfS-fundable, Orthotics and prosthetics (B), Standard, PGT (UG fee); </v>
      </c>
      <c r="R63" t="str">
        <f t="shared" si="13"/>
        <v xml:space="preserve">Column 3, Starters in 2016-17, Non-fundable, Orthotics and prosthetics (B), Standard, PGT (UG fee); </v>
      </c>
      <c r="S63" t="str">
        <f t="shared" si="13"/>
        <v xml:space="preserve">Column 3, Starters in 2017-18, OfS-fundable, Orthotics and prosthetics (B), Standard, PGT (UG fee); </v>
      </c>
      <c r="T63" t="str">
        <f t="shared" si="13"/>
        <v xml:space="preserve">Column 3, Starters in 2017-18, Non-fundable, Orthotics and prosthetics (B), Standard, PGT (UG fee); </v>
      </c>
      <c r="U63" t="str">
        <f t="shared" si="12"/>
        <v xml:space="preserve">Column 3, Starters in 2018-19, OfS-fundable, Orthotics and prosthetics (B), Standard, PGT (UG fee); </v>
      </c>
      <c r="V63" t="str">
        <f t="shared" si="12"/>
        <v xml:space="preserve">Column 3, Starters in 2018-19, Non-fundable, Orthotics and prosthetics (B), Standard, PGT (UG fee); </v>
      </c>
      <c r="W63" t="str">
        <f t="shared" si="12"/>
        <v xml:space="preserve">Column 4, Starters in 2016-17, OfS-fundable, Orthotics and prosthetics (B), Standard, PGT (UG fee); </v>
      </c>
      <c r="X63" t="str">
        <f t="shared" si="12"/>
        <v xml:space="preserve">Column 4, Starters in 2016-17, Non-fundable, Orthotics and prosthetics (B), Standard, PGT (UG fee); </v>
      </c>
      <c r="Y63" t="str">
        <f t="shared" si="12"/>
        <v xml:space="preserve">Column 4, Starters in 2017-18, OfS-fundable, Orthotics and prosthetics (B), Standard, PGT (UG fee); </v>
      </c>
      <c r="Z63" t="str">
        <f t="shared" si="12"/>
        <v xml:space="preserve">Column 4, Starters in 2017-18, Non-fundable, Orthotics and prosthetics (B), Standard, PGT (UG fee); </v>
      </c>
      <c r="AA63" t="str">
        <f t="shared" si="12"/>
        <v xml:space="preserve">Column 4, Starters in 2018-19, OfS-fundable, Orthotics and prosthetics (B), Standard, PGT (UG fee); </v>
      </c>
      <c r="AB63" t="str">
        <f t="shared" si="12"/>
        <v xml:space="preserve">Column 4, Starters in 2018-19, Non-fundable, Orthotics and prosthetics (B), Standard, PGT (UG fee); </v>
      </c>
      <c r="AC63" t="str">
        <f t="shared" si="12"/>
        <v xml:space="preserve">Column 4a, Starters in 2016-17, OfS-fundable, Orthotics and prosthetics (B), Standard, PGT (UG fee); </v>
      </c>
      <c r="AD63" t="str">
        <f t="shared" si="12"/>
        <v xml:space="preserve">Column 4a, Starters in 2016-17, Non-fundable, Orthotics and prosthetics (B), Standard, PGT (UG fee); </v>
      </c>
      <c r="AE63" t="str">
        <f t="shared" si="12"/>
        <v xml:space="preserve">Column 4a, Starters in 2017-18, OfS-fundable, Orthotics and prosthetics (B), Standard, PGT (UG fee); </v>
      </c>
      <c r="AF63" t="str">
        <f t="shared" si="12"/>
        <v xml:space="preserve">Column 4a, Starters in 2017-18, Non-fundable, Orthotics and prosthetics (B), Standard, PGT (UG fee); </v>
      </c>
      <c r="AG63" t="str">
        <f t="shared" si="12"/>
        <v xml:space="preserve">Column 4a, Starters in 2018-19, OfS-fundable, Orthotics and prosthetics (B), Standard, PGT (UG fee); </v>
      </c>
      <c r="AH63" t="str">
        <f t="shared" si="12"/>
        <v xml:space="preserve">Column 4a, Starters in 2018-19, Non-fundable, Orthotics and prosthetics (B), Standard, PGT (UG fee); </v>
      </c>
      <c r="AR63" s="844" t="str">
        <f>IF(AND($AR$3=1,'7a Health full-time'!P63&gt;0),Q63,"")</f>
        <v/>
      </c>
      <c r="AS63" s="843" t="str">
        <f>IF(AND($AR$3=1,'7a Health full-time'!Q63&gt;0),R63,"")</f>
        <v/>
      </c>
      <c r="AT63" s="843" t="str">
        <f>IF(AND($AR$3=1,'7a Health full-time'!R63&gt;0),S63,"")</f>
        <v/>
      </c>
      <c r="AU63" s="843" t="str">
        <f>IF(AND($AR$3=1,'7a Health full-time'!S63&gt;0),T63,"")</f>
        <v/>
      </c>
      <c r="AV63" s="843" t="str">
        <f>IF(AND($AR$3=1,'7a Health full-time'!T63&gt;0),U63,"")</f>
        <v/>
      </c>
      <c r="AW63" s="845" t="str">
        <f>IF(AND($AR$3=1,'7a Health full-time'!U63&gt;0),V63,"")</f>
        <v/>
      </c>
      <c r="AY63" s="844" t="str">
        <f>IF(AND($AY$3=1,'7a Health full-time'!D63&lt;0),E63,"")</f>
        <v/>
      </c>
      <c r="AZ63" s="843" t="str">
        <f>IF(AND($AY$3=1,'7a Health full-time'!E63&lt;0),F63,"")</f>
        <v/>
      </c>
      <c r="BA63" s="843" t="str">
        <f>IF(AND($AY$3=1,'7a Health full-time'!F63&lt;0),G63,"")</f>
        <v/>
      </c>
      <c r="BB63" s="843" t="str">
        <f>IF(AND($AY$3=1,'7a Health full-time'!G63&lt;0),H63,"")</f>
        <v/>
      </c>
      <c r="BC63" s="843" t="str">
        <f>IF(AND($AY$3=1,'7a Health full-time'!H63&lt;0),I63,"")</f>
        <v/>
      </c>
      <c r="BD63" s="845" t="str">
        <f>IF(AND($AY$3=1,'7a Health full-time'!I63&lt;0),J63,"")</f>
        <v/>
      </c>
      <c r="BE63" s="844" t="str">
        <f>IF(AND($AY$3=1,'7a Health full-time'!J63&lt;0),K63,"")</f>
        <v/>
      </c>
      <c r="BF63" s="843" t="str">
        <f>IF(AND($AY$3=1,'7a Health full-time'!K63&lt;0),L63,"")</f>
        <v/>
      </c>
      <c r="BG63" s="843" t="str">
        <f>IF(AND($AY$3=1,'7a Health full-time'!L63&lt;0),M63,"")</f>
        <v/>
      </c>
      <c r="BH63" s="843" t="str">
        <f>IF(AND($AY$3=1,'7a Health full-time'!M63&lt;0),N63,"")</f>
        <v/>
      </c>
      <c r="BI63" s="843" t="str">
        <f>IF(AND($AY$3=1,'7a Health full-time'!N63&lt;0),O63,"")</f>
        <v/>
      </c>
      <c r="BJ63" s="845" t="str">
        <f>IF(AND($AY$3=1,'7a Health full-time'!O63&lt;0),P63,"")</f>
        <v/>
      </c>
      <c r="BK63" s="844" t="str">
        <f>IF(AND($AY$3=1,'7a Health full-time'!V63&lt;0),W63,"")</f>
        <v/>
      </c>
      <c r="BL63" s="843" t="str">
        <f>IF(AND($AY$3=1,'7a Health full-time'!W63&lt;0),X63,"")</f>
        <v/>
      </c>
      <c r="BM63" s="843" t="str">
        <f>IF(AND($AY$3=1,'7a Health full-time'!X63&lt;0),Y63,"")</f>
        <v/>
      </c>
      <c r="BN63" s="843" t="str">
        <f>IF(AND($AY$3=1,'7a Health full-time'!Y63&lt;0),Z63,"")</f>
        <v/>
      </c>
      <c r="BO63" s="843" t="str">
        <f>IF(AND($AY$3=1,'7a Health full-time'!Z63&lt;0),AA63,"")</f>
        <v/>
      </c>
      <c r="BP63" s="845" t="str">
        <f>IF(AND($AY$3=1,'7a Health full-time'!AA63&lt;0),AB63,"")</f>
        <v/>
      </c>
      <c r="BQ63" s="916"/>
      <c r="BR63" s="917"/>
      <c r="BS63" s="917"/>
      <c r="BT63" s="917"/>
      <c r="BU63" s="917"/>
      <c r="BV63" s="918"/>
      <c r="BX63" s="844" t="str">
        <f>IF(AND($BX$3=1,TRUNC('7a Health full-time'!D63)&lt;&gt;'7a Health full-time'!D63),E63,"")</f>
        <v/>
      </c>
      <c r="BY63" s="843" t="str">
        <f>IF(AND($BX$3=1,TRUNC('7a Health full-time'!E63)&lt;&gt;'7a Health full-time'!E63),F63,"")</f>
        <v/>
      </c>
      <c r="BZ63" s="843" t="str">
        <f>IF(AND($BX$3=1,TRUNC('7a Health full-time'!F63)&lt;&gt;'7a Health full-time'!F63),G63,"")</f>
        <v/>
      </c>
      <c r="CA63" s="843" t="str">
        <f>IF(AND($BX$3=1,TRUNC('7a Health full-time'!G63)&lt;&gt;'7a Health full-time'!G63),H63,"")</f>
        <v/>
      </c>
      <c r="CB63" s="843" t="str">
        <f>IF(AND($BX$3=1,TRUNC('7a Health full-time'!H63)&lt;&gt;'7a Health full-time'!H63),I63,"")</f>
        <v/>
      </c>
      <c r="CC63" s="845" t="str">
        <f>IF(AND($BX$3=1,TRUNC('7a Health full-time'!I63)&lt;&gt;'7a Health full-time'!I63),J63,"")</f>
        <v/>
      </c>
      <c r="CD63" s="844" t="str">
        <f>IF(AND($BX$3=1,TRUNC('7a Health full-time'!J63)&lt;&gt;'7a Health full-time'!J63),K63,"")</f>
        <v/>
      </c>
      <c r="CE63" s="843" t="str">
        <f>IF(AND($BX$3=1,TRUNC('7a Health full-time'!K63)&lt;&gt;'7a Health full-time'!K63),L63,"")</f>
        <v/>
      </c>
      <c r="CF63" s="843" t="str">
        <f>IF(AND($BX$3=1,TRUNC('7a Health full-time'!L63)&lt;&gt;'7a Health full-time'!L63),M63,"")</f>
        <v/>
      </c>
      <c r="CG63" s="843" t="str">
        <f>IF(AND($BX$3=1,TRUNC('7a Health full-time'!M63)&lt;&gt;'7a Health full-time'!M63),N63,"")</f>
        <v/>
      </c>
      <c r="CH63" s="843" t="str">
        <f>IF(AND($BX$3=1,TRUNC('7a Health full-time'!N63)&lt;&gt;'7a Health full-time'!N63),O63,"")</f>
        <v/>
      </c>
      <c r="CI63" s="845" t="str">
        <f>IF(AND($BX$3=1,TRUNC('7a Health full-time'!O63)&lt;&gt;'7a Health full-time'!O63),P63,"")</f>
        <v/>
      </c>
      <c r="CJ63" s="844" t="str">
        <f>IF(AND($BX$3=1,TRUNC('7a Health full-time'!P63)&lt;&gt;'7a Health full-time'!P63),Q63,"")</f>
        <v/>
      </c>
      <c r="CK63" s="843" t="str">
        <f>IF(AND($BX$3=1,TRUNC('7a Health full-time'!Q63)&lt;&gt;'7a Health full-time'!Q63),R63,"")</f>
        <v/>
      </c>
      <c r="CL63" s="843" t="str">
        <f>IF(AND($BX$3=1,TRUNC('7a Health full-time'!R63)&lt;&gt;'7a Health full-time'!R63),S63,"")</f>
        <v/>
      </c>
      <c r="CM63" s="843" t="str">
        <f>IF(AND($BX$3=1,TRUNC('7a Health full-time'!S63)&lt;&gt;'7a Health full-time'!S63),T63,"")</f>
        <v/>
      </c>
      <c r="CN63" s="843" t="str">
        <f>IF(AND($BX$3=1,TRUNC('7a Health full-time'!T63)&lt;&gt;'7a Health full-time'!T63),U63,"")</f>
        <v/>
      </c>
      <c r="CO63" s="845" t="str">
        <f>IF(AND($BX$3=1,TRUNC('7a Health full-time'!U63)&lt;&gt;'7a Health full-time'!U63),V63,"")</f>
        <v/>
      </c>
      <c r="DV63" s="844" t="str">
        <f>IF(AND($DV$3=1,ROUND('7a Health full-time'!AB63,2)&lt;&gt;'7a Health full-time'!AB63),AC63,"")</f>
        <v/>
      </c>
      <c r="DW63" s="843" t="str">
        <f>IF(AND($DV$3=1,ROUND('7a Health full-time'!AC63,2)&lt;&gt;'7a Health full-time'!AC63),AD63,"")</f>
        <v/>
      </c>
      <c r="DX63" s="843" t="str">
        <f>IF(AND($DV$3=1,ROUND('7a Health full-time'!AD63,2)&lt;&gt;'7a Health full-time'!AD63),AE63,"")</f>
        <v/>
      </c>
      <c r="DY63" s="843" t="str">
        <f>IF(AND($DV$3=1,ROUND('7a Health full-time'!AE63,2)&lt;&gt;'7a Health full-time'!AE63),AF63,"")</f>
        <v/>
      </c>
      <c r="DZ63" s="843" t="str">
        <f>IF(AND($DV$3=1,ROUND('7a Health full-time'!AF63,2)&lt;&gt;'7a Health full-time'!AF63),AG63,"")</f>
        <v/>
      </c>
      <c r="EA63" s="845" t="str">
        <f>IF(AND($DV$3=1,ROUND('7a Health full-time'!AG63,2)&lt;&gt;'7a Health full-time'!AG63),AH63,"")</f>
        <v/>
      </c>
      <c r="EC63" s="844" t="str">
        <f>IF(AND($EC$3=1,'7a Health full-time'!AB63&gt;'7a Health full-time'!V63),AC63,"")</f>
        <v/>
      </c>
      <c r="ED63" s="843" t="str">
        <f>IF(AND($EC$3=1,'7a Health full-time'!AC63&gt;'7a Health full-time'!W63),AD63,"")</f>
        <v/>
      </c>
      <c r="EE63" s="843" t="str">
        <f>IF(AND($EC$3=1,'7a Health full-time'!AD63&gt;'7a Health full-time'!X63),AE63,"")</f>
        <v/>
      </c>
      <c r="EF63" s="843" t="str">
        <f>IF(AND($EC$3=1,'7a Health full-time'!AE63&gt;'7a Health full-time'!Y63),AF63,"")</f>
        <v/>
      </c>
      <c r="EG63" s="843" t="str">
        <f>IF(AND($EC$3=1,'7a Health full-time'!AF63&gt;'7a Health full-time'!Z63),AG63,"")</f>
        <v/>
      </c>
      <c r="EH63" s="845" t="str">
        <f>IF(AND($EC$3=1,'7a Health full-time'!AG63&gt;'7a Health full-time'!AA63),AH63,"")</f>
        <v/>
      </c>
      <c r="EJ63" s="844" t="str">
        <f>IF(AND($EJ$3=1,'7a Health full-time'!V63&lt;&gt;0),IF(('7a Health full-time'!AB63/'7a Health full-time'!V63)&lt;0.03,AC63,""),"")</f>
        <v/>
      </c>
      <c r="EK63" s="843" t="str">
        <f>IF(AND($EJ$3=1,'7a Health full-time'!W63&lt;&gt;0),IF(('7a Health full-time'!AC63/'7a Health full-time'!W63)&lt;0.03,AD63,""),"")</f>
        <v/>
      </c>
      <c r="EL63" s="843" t="str">
        <f>IF(AND($EJ$3=1,'7a Health full-time'!X63&lt;&gt;0),IF(('7a Health full-time'!AD63/'7a Health full-time'!X63)&lt;0.03,AE63,""),"")</f>
        <v/>
      </c>
      <c r="EM63" s="843" t="str">
        <f>IF(AND($EJ$3=1,'7a Health full-time'!Y63&lt;&gt;0),IF(('7a Health full-time'!AE63/'7a Health full-time'!Y63)&lt;0.03,AF63,""),"")</f>
        <v/>
      </c>
      <c r="EN63" s="843" t="str">
        <f>IF(AND($EJ$3=1,'7a Health full-time'!Z63&lt;&gt;0),IF(('7a Health full-time'!AF63/'7a Health full-time'!Z63)&lt;0.03,AG63,""),"")</f>
        <v/>
      </c>
      <c r="EO63" s="845" t="str">
        <f>IF(AND($EJ$3=1,'7a Health full-time'!AA63&lt;&gt;0),IF(('7a Health full-time'!AG63/'7a Health full-time'!AA63)&lt;0.03,AH63,""),"")</f>
        <v/>
      </c>
      <c r="EQ63" s="844" t="str">
        <f>IF(AND($EQ$3=1,'7a Health full-time'!P63=0,SUM('7a Health full-time'!D63,'7a Health full-time'!J63)&gt;$ET$13),Q63,"")</f>
        <v/>
      </c>
      <c r="ER63" s="843" t="str">
        <f>IF(AND($EQ$3=1,'7a Health full-time'!Q63=0,SUM('7a Health full-time'!E63,'7a Health full-time'!K63)&gt;$ET$13),R63,"")</f>
        <v/>
      </c>
      <c r="ES63" s="843" t="str">
        <f>IF(AND($EQ$3=1,'7a Health full-time'!R63=0,SUM('7a Health full-time'!F63,'7a Health full-time'!L63)&gt;$ET$13),S63,"")</f>
        <v/>
      </c>
      <c r="ET63" s="843" t="str">
        <f>IF(AND($EQ$3=1,'7a Health full-time'!S63=0,SUM('7a Health full-time'!G63,'7a Health full-time'!M63)&gt;$ET$13),T63,"")</f>
        <v/>
      </c>
      <c r="EU63" s="843" t="str">
        <f>IF(AND($EQ$3=1,'7a Health full-time'!T63=0,SUM('7a Health full-time'!H63,'7a Health full-time'!N63)&gt;$ET$13),U63,"")</f>
        <v/>
      </c>
      <c r="EV63" s="845" t="str">
        <f>IF(AND($EQ$3=1,'7a Health full-time'!U63=0,SUM('7a Health full-time'!I63,'7a Health full-time'!O63)&gt;$ET$13),V63,"")</f>
        <v/>
      </c>
      <c r="EX63" s="844" t="str">
        <f>IF(AND($EX$3=1,SUM('7a Health full-time'!D63,'7a Health full-time'!J63)&gt;0,ABS('7a Health full-time'!P63)=SUM('7a Health full-time'!D63,'7a Health full-time'!J63)),Q63,"")</f>
        <v/>
      </c>
      <c r="EY63" s="843" t="str">
        <f>IF(AND($EX$3=1,SUM('7a Health full-time'!E63,'7a Health full-time'!K63)&gt;0,ABS('7a Health full-time'!Q63)=SUM('7a Health full-time'!E63,'7a Health full-time'!K63)),R63,"")</f>
        <v/>
      </c>
      <c r="EZ63" s="843" t="str">
        <f>IF(AND($EX$3=1,SUM('7a Health full-time'!F63,'7a Health full-time'!L63)&gt;0,ABS('7a Health full-time'!R63)=SUM('7a Health full-time'!F63,'7a Health full-time'!L63)),S63,"")</f>
        <v/>
      </c>
      <c r="FA63" s="843" t="str">
        <f>IF(AND($EX$3=1,SUM('7a Health full-time'!G63,'7a Health full-time'!M63)&gt;0,ABS('7a Health full-time'!S63)=SUM('7a Health full-time'!G63,'7a Health full-time'!M63)),T63,"")</f>
        <v/>
      </c>
      <c r="FB63" s="843" t="str">
        <f>IF(AND($EX$3=1,SUM('7a Health full-time'!H63,'7a Health full-time'!N63)&gt;0,ABS('7a Health full-time'!T63)=SUM('7a Health full-time'!H63,'7a Health full-time'!N63)),U63,"")</f>
        <v/>
      </c>
      <c r="FC63" s="845" t="str">
        <f>IF(AND($EX$3=1,SUM('7a Health full-time'!I63,'7a Health full-time'!O63)&gt;0,ABS('7a Health full-time'!U63)=SUM('7a Health full-time'!I63,'7a Health full-time'!O63)),V63,"")</f>
        <v/>
      </c>
      <c r="FR63" s="844" t="str">
        <f>IF(AND($FR$3=1,'7a Health full-time'!V63&lt;&gt;0),IF(('7a Health full-time'!AB63/'7a Health full-time'!V63)&lt;0.25,AC63,""),"")</f>
        <v/>
      </c>
      <c r="FS63" s="843" t="str">
        <f>IF(AND($FR$3=1,'7a Health full-time'!W63&lt;&gt;0),IF(('7a Health full-time'!AC63/'7a Health full-time'!W63)&lt;0.25,AD63,""),"")</f>
        <v/>
      </c>
      <c r="FT63" s="843" t="str">
        <f>IF(AND($FR$3=1,'7a Health full-time'!X63&lt;&gt;0),IF(('7a Health full-time'!AD63/'7a Health full-time'!X63)&lt;0.25,AE63,""),"")</f>
        <v/>
      </c>
      <c r="FU63" s="843" t="str">
        <f>IF(AND($FR$3=1,'7a Health full-time'!Y63&lt;&gt;0),IF(('7a Health full-time'!AE63/'7a Health full-time'!Y63)&lt;0.25,AF63,""),"")</f>
        <v/>
      </c>
      <c r="FV63" s="843" t="str">
        <f>IF(AND($FR$3=1,'7a Health full-time'!Z63&lt;&gt;0),IF(('7a Health full-time'!AF63/'7a Health full-time'!Z63)&lt;0.25,AG63,""),"")</f>
        <v/>
      </c>
      <c r="FW63" s="845" t="str">
        <f>IF(AND($FR$3=1,'7a Health full-time'!AA63&lt;&gt;0),IF(('7a Health full-time'!AG63/'7a Health full-time'!AA63)&lt;0.25,AH63,""),"")</f>
        <v/>
      </c>
      <c r="FY63" s="843"/>
      <c r="FZ63" s="843"/>
      <c r="GA63" s="843"/>
      <c r="GB63" s="843"/>
      <c r="GC63" s="843"/>
      <c r="GD63" s="843"/>
      <c r="GE63" s="843"/>
      <c r="GF63" s="843"/>
      <c r="GG63" s="843"/>
      <c r="GH63" s="843"/>
      <c r="GI63" s="843"/>
      <c r="GJ63" s="843"/>
      <c r="GL63" s="60"/>
      <c r="GM63" s="60" t="s">
        <v>13</v>
      </c>
      <c r="GN63" s="60" t="s">
        <v>314</v>
      </c>
      <c r="GO63" s="49" t="str">
        <f>$CS$101</f>
        <v/>
      </c>
      <c r="GP63" s="41" t="str">
        <f>$CT$101</f>
        <v/>
      </c>
      <c r="GQ63" s="40" t="str">
        <f>$CS$101</f>
        <v/>
      </c>
      <c r="GR63" s="41" t="str">
        <f>$CT$101</f>
        <v/>
      </c>
      <c r="GS63" s="40" t="str">
        <f>$CS$101</f>
        <v/>
      </c>
      <c r="GT63" s="873" t="str">
        <f>$CT$101</f>
        <v/>
      </c>
      <c r="GU63" s="49" t="str">
        <f>$CY$101</f>
        <v/>
      </c>
      <c r="GV63" s="41" t="str">
        <f>$CZ$101</f>
        <v/>
      </c>
      <c r="GW63" s="40" t="str">
        <f>$CY$101</f>
        <v/>
      </c>
      <c r="GX63" s="41" t="str">
        <f>$CZ$101</f>
        <v/>
      </c>
      <c r="GY63" s="40" t="str">
        <f>$CY$101</f>
        <v/>
      </c>
      <c r="GZ63" s="873" t="str">
        <f>$CZ$101</f>
        <v/>
      </c>
      <c r="HA63" s="49" t="str">
        <f>$DE$101</f>
        <v/>
      </c>
      <c r="HB63" s="41" t="str">
        <f>$DF$101</f>
        <v/>
      </c>
      <c r="HC63" s="40" t="str">
        <f>$DE$101</f>
        <v/>
      </c>
      <c r="HD63" s="41" t="str">
        <f>$DF$101</f>
        <v/>
      </c>
      <c r="HE63" s="40" t="str">
        <f>$DE$101</f>
        <v/>
      </c>
      <c r="HF63" s="873" t="str">
        <f>$DF$101</f>
        <v/>
      </c>
      <c r="HG63" s="49" t="str">
        <f>$DK$101</f>
        <v/>
      </c>
      <c r="HH63" s="41" t="str">
        <f>$DL$101</f>
        <v/>
      </c>
      <c r="HI63" s="40" t="str">
        <f>$DK$101</f>
        <v/>
      </c>
      <c r="HJ63" s="41" t="str">
        <f>$DL$101</f>
        <v/>
      </c>
      <c r="HK63" s="40" t="str">
        <f>$DK$101</f>
        <v/>
      </c>
      <c r="HL63" s="873" t="str">
        <f>$DL$101</f>
        <v/>
      </c>
      <c r="HM63" s="925"/>
      <c r="HN63" s="918"/>
      <c r="HO63" s="916"/>
      <c r="HP63" s="918"/>
      <c r="HQ63" s="916"/>
      <c r="HR63" s="926"/>
    </row>
    <row r="64" spans="1:226" x14ac:dyDescent="0.25">
      <c r="A64" s="18" t="str">
        <f>'7a Health full-time'!A64</f>
        <v>Orthotics and prosthetics (B)</v>
      </c>
      <c r="B64" t="s">
        <v>19</v>
      </c>
      <c r="C64" s="18" t="str">
        <f>'7a Health full-time'!C64</f>
        <v>UG</v>
      </c>
      <c r="D64" t="str">
        <f t="shared" si="4"/>
        <v>Orthotics and prosthetics (B), Long, UG</v>
      </c>
      <c r="E64" t="str">
        <f t="shared" si="13"/>
        <v xml:space="preserve">Column 1, Starters in 2016-17, OfS-fundable, Orthotics and prosthetics (B), Long, UG; </v>
      </c>
      <c r="F64" t="str">
        <f t="shared" si="13"/>
        <v xml:space="preserve">Column 1, Starters in 2016-17, Non-fundable, Orthotics and prosthetics (B), Long, UG; </v>
      </c>
      <c r="G64" t="str">
        <f t="shared" si="13"/>
        <v xml:space="preserve">Column 1, Starters in 2017-18, OfS-fundable, Orthotics and prosthetics (B), Long, UG; </v>
      </c>
      <c r="H64" t="str">
        <f t="shared" si="13"/>
        <v xml:space="preserve">Column 1, Starters in 2017-18, Non-fundable, Orthotics and prosthetics (B), Long, UG; </v>
      </c>
      <c r="I64" t="str">
        <f t="shared" si="13"/>
        <v xml:space="preserve">Column 1, Starters in 2018-19, OfS-fundable, Orthotics and prosthetics (B), Long, UG; </v>
      </c>
      <c r="J64" t="str">
        <f t="shared" si="13"/>
        <v xml:space="preserve">Column 1, Starters in 2018-19, Non-fundable, Orthotics and prosthetics (B), Long, UG; </v>
      </c>
      <c r="K64" t="str">
        <f t="shared" si="13"/>
        <v xml:space="preserve">Column 2, Starters in 2016-17, OfS-fundable, Orthotics and prosthetics (B), Long, UG; </v>
      </c>
      <c r="L64" t="str">
        <f t="shared" si="13"/>
        <v xml:space="preserve">Column 2, Starters in 2016-17, Non-fundable, Orthotics and prosthetics (B), Long, UG; </v>
      </c>
      <c r="M64" t="str">
        <f t="shared" si="13"/>
        <v xml:space="preserve">Column 2, Starters in 2017-18, OfS-fundable, Orthotics and prosthetics (B), Long, UG; </v>
      </c>
      <c r="N64" t="str">
        <f t="shared" si="13"/>
        <v xml:space="preserve">Column 2, Starters in 2017-18, Non-fundable, Orthotics and prosthetics (B), Long, UG; </v>
      </c>
      <c r="O64" t="str">
        <f t="shared" si="13"/>
        <v xml:space="preserve">Column 2, Starters in 2018-19, OfS-fundable, Orthotics and prosthetics (B), Long, UG; </v>
      </c>
      <c r="P64" t="str">
        <f t="shared" si="13"/>
        <v xml:space="preserve">Column 2, Starters in 2018-19, Non-fundable, Orthotics and prosthetics (B), Long, UG; </v>
      </c>
      <c r="Q64" t="str">
        <f t="shared" si="13"/>
        <v xml:space="preserve">Column 3, Starters in 2016-17, OfS-fundable, Orthotics and prosthetics (B), Long, UG; </v>
      </c>
      <c r="R64" t="str">
        <f t="shared" si="13"/>
        <v xml:space="preserve">Column 3, Starters in 2016-17, Non-fundable, Orthotics and prosthetics (B), Long, UG; </v>
      </c>
      <c r="S64" t="str">
        <f t="shared" si="13"/>
        <v xml:space="preserve">Column 3, Starters in 2017-18, OfS-fundable, Orthotics and prosthetics (B), Long, UG; </v>
      </c>
      <c r="T64" t="str">
        <f t="shared" si="13"/>
        <v xml:space="preserve">Column 3, Starters in 2017-18, Non-fundable, Orthotics and prosthetics (B), Long, UG; </v>
      </c>
      <c r="U64" t="str">
        <f t="shared" si="12"/>
        <v xml:space="preserve">Column 3, Starters in 2018-19, OfS-fundable, Orthotics and prosthetics (B), Long, UG; </v>
      </c>
      <c r="V64" t="str">
        <f t="shared" si="12"/>
        <v xml:space="preserve">Column 3, Starters in 2018-19, Non-fundable, Orthotics and prosthetics (B), Long, UG; </v>
      </c>
      <c r="W64" t="str">
        <f t="shared" si="12"/>
        <v xml:space="preserve">Column 4, Starters in 2016-17, OfS-fundable, Orthotics and prosthetics (B), Long, UG; </v>
      </c>
      <c r="X64" t="str">
        <f t="shared" si="12"/>
        <v xml:space="preserve">Column 4, Starters in 2016-17, Non-fundable, Orthotics and prosthetics (B), Long, UG; </v>
      </c>
      <c r="Y64" t="str">
        <f t="shared" si="12"/>
        <v xml:space="preserve">Column 4, Starters in 2017-18, OfS-fundable, Orthotics and prosthetics (B), Long, UG; </v>
      </c>
      <c r="Z64" t="str">
        <f t="shared" si="12"/>
        <v xml:space="preserve">Column 4, Starters in 2017-18, Non-fundable, Orthotics and prosthetics (B), Long, UG; </v>
      </c>
      <c r="AA64" t="str">
        <f t="shared" si="12"/>
        <v xml:space="preserve">Column 4, Starters in 2018-19, OfS-fundable, Orthotics and prosthetics (B), Long, UG; </v>
      </c>
      <c r="AB64" t="str">
        <f t="shared" si="12"/>
        <v xml:space="preserve">Column 4, Starters in 2018-19, Non-fundable, Orthotics and prosthetics (B), Long, UG; </v>
      </c>
      <c r="AC64" t="str">
        <f t="shared" si="12"/>
        <v xml:space="preserve">Column 4a, Starters in 2016-17, OfS-fundable, Orthotics and prosthetics (B), Long, UG; </v>
      </c>
      <c r="AD64" t="str">
        <f t="shared" si="12"/>
        <v xml:space="preserve">Column 4a, Starters in 2016-17, Non-fundable, Orthotics and prosthetics (B), Long, UG; </v>
      </c>
      <c r="AE64" t="str">
        <f t="shared" si="12"/>
        <v xml:space="preserve">Column 4a, Starters in 2017-18, OfS-fundable, Orthotics and prosthetics (B), Long, UG; </v>
      </c>
      <c r="AF64" t="str">
        <f t="shared" si="12"/>
        <v xml:space="preserve">Column 4a, Starters in 2017-18, Non-fundable, Orthotics and prosthetics (B), Long, UG; </v>
      </c>
      <c r="AG64" t="str">
        <f t="shared" si="12"/>
        <v xml:space="preserve">Column 4a, Starters in 2018-19, OfS-fundable, Orthotics and prosthetics (B), Long, UG; </v>
      </c>
      <c r="AH64" t="str">
        <f t="shared" si="12"/>
        <v xml:space="preserve">Column 4a, Starters in 2018-19, Non-fundable, Orthotics and prosthetics (B), Long, UG; </v>
      </c>
      <c r="AR64" s="844" t="str">
        <f>IF(AND($AR$3=1,'7a Health full-time'!P64&gt;0),Q64,"")</f>
        <v/>
      </c>
      <c r="AS64" s="843" t="str">
        <f>IF(AND($AR$3=1,'7a Health full-time'!Q64&gt;0),R64,"")</f>
        <v/>
      </c>
      <c r="AT64" s="843" t="str">
        <f>IF(AND($AR$3=1,'7a Health full-time'!R64&gt;0),S64,"")</f>
        <v/>
      </c>
      <c r="AU64" s="843" t="str">
        <f>IF(AND($AR$3=1,'7a Health full-time'!S64&gt;0),T64,"")</f>
        <v/>
      </c>
      <c r="AV64" s="843" t="str">
        <f>IF(AND($AR$3=1,'7a Health full-time'!T64&gt;0),U64,"")</f>
        <v/>
      </c>
      <c r="AW64" s="845" t="str">
        <f>IF(AND($AR$3=1,'7a Health full-time'!U64&gt;0),V64,"")</f>
        <v/>
      </c>
      <c r="AY64" s="844" t="str">
        <f>IF(AND($AY$3=1,'7a Health full-time'!D64&lt;0),E64,"")</f>
        <v/>
      </c>
      <c r="AZ64" s="843" t="str">
        <f>IF(AND($AY$3=1,'7a Health full-time'!E64&lt;0),F64,"")</f>
        <v/>
      </c>
      <c r="BA64" s="843" t="str">
        <f>IF(AND($AY$3=1,'7a Health full-time'!F64&lt;0),G64,"")</f>
        <v/>
      </c>
      <c r="BB64" s="843" t="str">
        <f>IF(AND($AY$3=1,'7a Health full-time'!G64&lt;0),H64,"")</f>
        <v/>
      </c>
      <c r="BC64" s="843" t="str">
        <f>IF(AND($AY$3=1,'7a Health full-time'!H64&lt;0),I64,"")</f>
        <v/>
      </c>
      <c r="BD64" s="845" t="str">
        <f>IF(AND($AY$3=1,'7a Health full-time'!I64&lt;0),J64,"")</f>
        <v/>
      </c>
      <c r="BE64" s="844" t="str">
        <f>IF(AND($AY$3=1,'7a Health full-time'!J64&lt;0),K64,"")</f>
        <v/>
      </c>
      <c r="BF64" s="843" t="str">
        <f>IF(AND($AY$3=1,'7a Health full-time'!K64&lt;0),L64,"")</f>
        <v/>
      </c>
      <c r="BG64" s="843" t="str">
        <f>IF(AND($AY$3=1,'7a Health full-time'!L64&lt;0),M64,"")</f>
        <v/>
      </c>
      <c r="BH64" s="843" t="str">
        <f>IF(AND($AY$3=1,'7a Health full-time'!M64&lt;0),N64,"")</f>
        <v/>
      </c>
      <c r="BI64" s="843" t="str">
        <f>IF(AND($AY$3=1,'7a Health full-time'!N64&lt;0),O64,"")</f>
        <v/>
      </c>
      <c r="BJ64" s="845" t="str">
        <f>IF(AND($AY$3=1,'7a Health full-time'!O64&lt;0),P64,"")</f>
        <v/>
      </c>
      <c r="BK64" s="844" t="str">
        <f>IF(AND($AY$3=1,'7a Health full-time'!V64&lt;0),W64,"")</f>
        <v/>
      </c>
      <c r="BL64" s="843" t="str">
        <f>IF(AND($AY$3=1,'7a Health full-time'!W64&lt;0),X64,"")</f>
        <v/>
      </c>
      <c r="BM64" s="843" t="str">
        <f>IF(AND($AY$3=1,'7a Health full-time'!X64&lt;0),Y64,"")</f>
        <v/>
      </c>
      <c r="BN64" s="843" t="str">
        <f>IF(AND($AY$3=1,'7a Health full-time'!Y64&lt;0),Z64,"")</f>
        <v/>
      </c>
      <c r="BO64" s="843" t="str">
        <f>IF(AND($AY$3=1,'7a Health full-time'!Z64&lt;0),AA64,"")</f>
        <v/>
      </c>
      <c r="BP64" s="845" t="str">
        <f>IF(AND($AY$3=1,'7a Health full-time'!AA64&lt;0),AB64,"")</f>
        <v/>
      </c>
      <c r="BQ64" s="916"/>
      <c r="BR64" s="917"/>
      <c r="BS64" s="917"/>
      <c r="BT64" s="917"/>
      <c r="BU64" s="917"/>
      <c r="BV64" s="918"/>
      <c r="BX64" s="844" t="str">
        <f>IF(AND($BX$3=1,TRUNC('7a Health full-time'!D64)&lt;&gt;'7a Health full-time'!D64),E64,"")</f>
        <v/>
      </c>
      <c r="BY64" s="843" t="str">
        <f>IF(AND($BX$3=1,TRUNC('7a Health full-time'!E64)&lt;&gt;'7a Health full-time'!E64),F64,"")</f>
        <v/>
      </c>
      <c r="BZ64" s="843" t="str">
        <f>IF(AND($BX$3=1,TRUNC('7a Health full-time'!F64)&lt;&gt;'7a Health full-time'!F64),G64,"")</f>
        <v/>
      </c>
      <c r="CA64" s="843" t="str">
        <f>IF(AND($BX$3=1,TRUNC('7a Health full-time'!G64)&lt;&gt;'7a Health full-time'!G64),H64,"")</f>
        <v/>
      </c>
      <c r="CB64" s="843" t="str">
        <f>IF(AND($BX$3=1,TRUNC('7a Health full-time'!H64)&lt;&gt;'7a Health full-time'!H64),I64,"")</f>
        <v/>
      </c>
      <c r="CC64" s="845" t="str">
        <f>IF(AND($BX$3=1,TRUNC('7a Health full-time'!I64)&lt;&gt;'7a Health full-time'!I64),J64,"")</f>
        <v/>
      </c>
      <c r="CD64" s="844" t="str">
        <f>IF(AND($BX$3=1,TRUNC('7a Health full-time'!J64)&lt;&gt;'7a Health full-time'!J64),K64,"")</f>
        <v/>
      </c>
      <c r="CE64" s="843" t="str">
        <f>IF(AND($BX$3=1,TRUNC('7a Health full-time'!K64)&lt;&gt;'7a Health full-time'!K64),L64,"")</f>
        <v/>
      </c>
      <c r="CF64" s="843" t="str">
        <f>IF(AND($BX$3=1,TRUNC('7a Health full-time'!L64)&lt;&gt;'7a Health full-time'!L64),M64,"")</f>
        <v/>
      </c>
      <c r="CG64" s="843" t="str">
        <f>IF(AND($BX$3=1,TRUNC('7a Health full-time'!M64)&lt;&gt;'7a Health full-time'!M64),N64,"")</f>
        <v/>
      </c>
      <c r="CH64" s="843" t="str">
        <f>IF(AND($BX$3=1,TRUNC('7a Health full-time'!N64)&lt;&gt;'7a Health full-time'!N64),O64,"")</f>
        <v/>
      </c>
      <c r="CI64" s="845" t="str">
        <f>IF(AND($BX$3=1,TRUNC('7a Health full-time'!O64)&lt;&gt;'7a Health full-time'!O64),P64,"")</f>
        <v/>
      </c>
      <c r="CJ64" s="844" t="str">
        <f>IF(AND($BX$3=1,TRUNC('7a Health full-time'!P64)&lt;&gt;'7a Health full-time'!P64),Q64,"")</f>
        <v/>
      </c>
      <c r="CK64" s="843" t="str">
        <f>IF(AND($BX$3=1,TRUNC('7a Health full-time'!Q64)&lt;&gt;'7a Health full-time'!Q64),R64,"")</f>
        <v/>
      </c>
      <c r="CL64" s="843" t="str">
        <f>IF(AND($BX$3=1,TRUNC('7a Health full-time'!R64)&lt;&gt;'7a Health full-time'!R64),S64,"")</f>
        <v/>
      </c>
      <c r="CM64" s="843" t="str">
        <f>IF(AND($BX$3=1,TRUNC('7a Health full-time'!S64)&lt;&gt;'7a Health full-time'!S64),T64,"")</f>
        <v/>
      </c>
      <c r="CN64" s="843" t="str">
        <f>IF(AND($BX$3=1,TRUNC('7a Health full-time'!T64)&lt;&gt;'7a Health full-time'!T64),U64,"")</f>
        <v/>
      </c>
      <c r="CO64" s="845" t="str">
        <f>IF(AND($BX$3=1,TRUNC('7a Health full-time'!U64)&lt;&gt;'7a Health full-time'!U64),V64,"")</f>
        <v/>
      </c>
      <c r="DV64" s="844" t="str">
        <f>IF(AND($DV$3=1,ROUND('7a Health full-time'!AB64,2)&lt;&gt;'7a Health full-time'!AB64),AC64,"")</f>
        <v/>
      </c>
      <c r="DW64" s="843" t="str">
        <f>IF(AND($DV$3=1,ROUND('7a Health full-time'!AC64,2)&lt;&gt;'7a Health full-time'!AC64),AD64,"")</f>
        <v/>
      </c>
      <c r="DX64" s="843" t="str">
        <f>IF(AND($DV$3=1,ROUND('7a Health full-time'!AD64,2)&lt;&gt;'7a Health full-time'!AD64),AE64,"")</f>
        <v/>
      </c>
      <c r="DY64" s="843" t="str">
        <f>IF(AND($DV$3=1,ROUND('7a Health full-time'!AE64,2)&lt;&gt;'7a Health full-time'!AE64),AF64,"")</f>
        <v/>
      </c>
      <c r="DZ64" s="843" t="str">
        <f>IF(AND($DV$3=1,ROUND('7a Health full-time'!AF64,2)&lt;&gt;'7a Health full-time'!AF64),AG64,"")</f>
        <v/>
      </c>
      <c r="EA64" s="845" t="str">
        <f>IF(AND($DV$3=1,ROUND('7a Health full-time'!AG64,2)&lt;&gt;'7a Health full-time'!AG64),AH64,"")</f>
        <v/>
      </c>
      <c r="EC64" s="844" t="str">
        <f>IF(AND($EC$3=1,'7a Health full-time'!AB64&gt;'7a Health full-time'!V64),AC64,"")</f>
        <v/>
      </c>
      <c r="ED64" s="843" t="str">
        <f>IF(AND($EC$3=1,'7a Health full-time'!AC64&gt;'7a Health full-time'!W64),AD64,"")</f>
        <v/>
      </c>
      <c r="EE64" s="843" t="str">
        <f>IF(AND($EC$3=1,'7a Health full-time'!AD64&gt;'7a Health full-time'!X64),AE64,"")</f>
        <v/>
      </c>
      <c r="EF64" s="843" t="str">
        <f>IF(AND($EC$3=1,'7a Health full-time'!AE64&gt;'7a Health full-time'!Y64),AF64,"")</f>
        <v/>
      </c>
      <c r="EG64" s="843" t="str">
        <f>IF(AND($EC$3=1,'7a Health full-time'!AF64&gt;'7a Health full-time'!Z64),AG64,"")</f>
        <v/>
      </c>
      <c r="EH64" s="845" t="str">
        <f>IF(AND($EC$3=1,'7a Health full-time'!AG64&gt;'7a Health full-time'!AA64),AH64,"")</f>
        <v/>
      </c>
      <c r="EJ64" s="844" t="str">
        <f>IF(AND($EJ$3=1,'7a Health full-time'!V64&lt;&gt;0),IF(('7a Health full-time'!AB64/'7a Health full-time'!V64)&lt;0.03,AC64,""),"")</f>
        <v/>
      </c>
      <c r="EK64" s="843" t="str">
        <f>IF(AND($EJ$3=1,'7a Health full-time'!W64&lt;&gt;0),IF(('7a Health full-time'!AC64/'7a Health full-time'!W64)&lt;0.03,AD64,""),"")</f>
        <v/>
      </c>
      <c r="EL64" s="843" t="str">
        <f>IF(AND($EJ$3=1,'7a Health full-time'!X64&lt;&gt;0),IF(('7a Health full-time'!AD64/'7a Health full-time'!X64)&lt;0.03,AE64,""),"")</f>
        <v/>
      </c>
      <c r="EM64" s="843" t="str">
        <f>IF(AND($EJ$3=1,'7a Health full-time'!Y64&lt;&gt;0),IF(('7a Health full-time'!AE64/'7a Health full-time'!Y64)&lt;0.03,AF64,""),"")</f>
        <v/>
      </c>
      <c r="EN64" s="843" t="str">
        <f>IF(AND($EJ$3=1,'7a Health full-time'!Z64&lt;&gt;0),IF(('7a Health full-time'!AF64/'7a Health full-time'!Z64)&lt;0.03,AG64,""),"")</f>
        <v/>
      </c>
      <c r="EO64" s="845" t="str">
        <f>IF(AND($EJ$3=1,'7a Health full-time'!AA64&lt;&gt;0),IF(('7a Health full-time'!AG64/'7a Health full-time'!AA64)&lt;0.03,AH64,""),"")</f>
        <v/>
      </c>
      <c r="EQ64" s="844" t="str">
        <f>IF(AND($EQ$3=1,'7a Health full-time'!P64=0,SUM('7a Health full-time'!D64,'7a Health full-time'!J64)&gt;$ET$13),Q64,"")</f>
        <v/>
      </c>
      <c r="ER64" s="843" t="str">
        <f>IF(AND($EQ$3=1,'7a Health full-time'!Q64=0,SUM('7a Health full-time'!E64,'7a Health full-time'!K64)&gt;$ET$13),R64,"")</f>
        <v/>
      </c>
      <c r="ES64" s="843" t="str">
        <f>IF(AND($EQ$3=1,'7a Health full-time'!R64=0,SUM('7a Health full-time'!F64,'7a Health full-time'!L64)&gt;$ET$13),S64,"")</f>
        <v/>
      </c>
      <c r="ET64" s="843" t="str">
        <f>IF(AND($EQ$3=1,'7a Health full-time'!S64=0,SUM('7a Health full-time'!G64,'7a Health full-time'!M64)&gt;$ET$13),T64,"")</f>
        <v/>
      </c>
      <c r="EU64" s="843" t="str">
        <f>IF(AND($EQ$3=1,'7a Health full-time'!T64=0,SUM('7a Health full-time'!H64,'7a Health full-time'!N64)&gt;$ET$13),U64,"")</f>
        <v/>
      </c>
      <c r="EV64" s="845" t="str">
        <f>IF(AND($EQ$3=1,'7a Health full-time'!U64=0,SUM('7a Health full-time'!I64,'7a Health full-time'!O64)&gt;$ET$13),V64,"")</f>
        <v/>
      </c>
      <c r="EX64" s="844" t="str">
        <f>IF(AND($EX$3=1,SUM('7a Health full-time'!D64,'7a Health full-time'!J64)&gt;0,ABS('7a Health full-time'!P64)=SUM('7a Health full-time'!D64,'7a Health full-time'!J64)),Q64,"")</f>
        <v/>
      </c>
      <c r="EY64" s="843" t="str">
        <f>IF(AND($EX$3=1,SUM('7a Health full-time'!E64,'7a Health full-time'!K64)&gt;0,ABS('7a Health full-time'!Q64)=SUM('7a Health full-time'!E64,'7a Health full-time'!K64)),R64,"")</f>
        <v/>
      </c>
      <c r="EZ64" s="843" t="str">
        <f>IF(AND($EX$3=1,SUM('7a Health full-time'!F64,'7a Health full-time'!L64)&gt;0,ABS('7a Health full-time'!R64)=SUM('7a Health full-time'!F64,'7a Health full-time'!L64)),S64,"")</f>
        <v/>
      </c>
      <c r="FA64" s="843" t="str">
        <f>IF(AND($EX$3=1,SUM('7a Health full-time'!G64,'7a Health full-time'!M64)&gt;0,ABS('7a Health full-time'!S64)=SUM('7a Health full-time'!G64,'7a Health full-time'!M64)),T64,"")</f>
        <v/>
      </c>
      <c r="FB64" s="843" t="str">
        <f>IF(AND($EX$3=1,SUM('7a Health full-time'!H64,'7a Health full-time'!N64)&gt;0,ABS('7a Health full-time'!T64)=SUM('7a Health full-time'!H64,'7a Health full-time'!N64)),U64,"")</f>
        <v/>
      </c>
      <c r="FC64" s="845" t="str">
        <f>IF(AND($EX$3=1,SUM('7a Health full-time'!I64,'7a Health full-time'!O64)&gt;0,ABS('7a Health full-time'!U64)=SUM('7a Health full-time'!I64,'7a Health full-time'!O64)),V64,"")</f>
        <v/>
      </c>
      <c r="FR64" s="844" t="str">
        <f>IF(AND($FR$3=1,'7a Health full-time'!V64&lt;&gt;0),IF(('7a Health full-time'!AB64/'7a Health full-time'!V64)&lt;0.25,AC64,""),"")</f>
        <v/>
      </c>
      <c r="FS64" s="843" t="str">
        <f>IF(AND($FR$3=1,'7a Health full-time'!W64&lt;&gt;0),IF(('7a Health full-time'!AC64/'7a Health full-time'!W64)&lt;0.25,AD64,""),"")</f>
        <v/>
      </c>
      <c r="FT64" s="843" t="str">
        <f>IF(AND($FR$3=1,'7a Health full-time'!X64&lt;&gt;0),IF(('7a Health full-time'!AD64/'7a Health full-time'!X64)&lt;0.25,AE64,""),"")</f>
        <v/>
      </c>
      <c r="FU64" s="843" t="str">
        <f>IF(AND($FR$3=1,'7a Health full-time'!Y64&lt;&gt;0),IF(('7a Health full-time'!AE64/'7a Health full-time'!Y64)&lt;0.25,AF64,""),"")</f>
        <v/>
      </c>
      <c r="FV64" s="843" t="str">
        <f>IF(AND($FR$3=1,'7a Health full-time'!Z64&lt;&gt;0),IF(('7a Health full-time'!AF64/'7a Health full-time'!Z64)&lt;0.25,AG64,""),"")</f>
        <v/>
      </c>
      <c r="FW64" s="845" t="str">
        <f>IF(AND($FR$3=1,'7a Health full-time'!AA64&lt;&gt;0),IF(('7a Health full-time'!AG64/'7a Health full-time'!AA64)&lt;0.25,AH64,""),"")</f>
        <v/>
      </c>
      <c r="FY64" s="840" t="str">
        <f>IF(AND($FY$3=1,'7a Health full-time'!D64&gt;0),E64,"")</f>
        <v/>
      </c>
      <c r="FZ64" s="841" t="str">
        <f>IF(AND($FY$3=1,'7a Health full-time'!E64&gt;0),F64,"")</f>
        <v/>
      </c>
      <c r="GA64" s="841" t="str">
        <f>IF(AND($FY$3=1,'7a Health full-time'!F64&gt;0),G64,"")</f>
        <v/>
      </c>
      <c r="GB64" s="841" t="str">
        <f>IF(AND($FY$3=1,'7a Health full-time'!G64&gt;0),H64,"")</f>
        <v/>
      </c>
      <c r="GC64" s="841" t="str">
        <f>IF(AND($FY$3=1,'7a Health full-time'!H64&gt;0),I64,"")</f>
        <v/>
      </c>
      <c r="GD64" s="842" t="str">
        <f>IF(AND($FY$3=1,'7a Health full-time'!I64&gt;0),J64,"")</f>
        <v/>
      </c>
      <c r="GE64" s="841" t="str">
        <f>IF(AND($FY$3=1,'7a Health full-time'!J64&gt;0),K64,"")</f>
        <v/>
      </c>
      <c r="GF64" s="841" t="str">
        <f>IF(AND($FY$3=1,'7a Health full-time'!K64&gt;0),L64,"")</f>
        <v/>
      </c>
      <c r="GG64" s="841" t="str">
        <f>IF(AND($FY$3=1,'7a Health full-time'!L64&gt;0),M64,"")</f>
        <v/>
      </c>
      <c r="GH64" s="841" t="str">
        <f>IF(AND($FY$3=1,'7a Health full-time'!M64&gt;0),N64,"")</f>
        <v/>
      </c>
      <c r="GI64" s="841" t="str">
        <f>IF(AND($FY$3=1,'7a Health full-time'!N64&gt;0),O64,"")</f>
        <v/>
      </c>
      <c r="GJ64" s="842" t="str">
        <f>IF(AND($FY$3=1,'7a Health full-time'!O64&gt;0),P64,"")</f>
        <v/>
      </c>
      <c r="GL64" s="60"/>
      <c r="GM64" s="61" t="s">
        <v>19</v>
      </c>
      <c r="GN64" s="60" t="s">
        <v>116</v>
      </c>
      <c r="GO64" s="49" t="str">
        <f>$CS$102</f>
        <v/>
      </c>
      <c r="GP64" s="41" t="str">
        <f>$CT$102</f>
        <v/>
      </c>
      <c r="GQ64" s="40" t="str">
        <f>$CS$102</f>
        <v/>
      </c>
      <c r="GR64" s="41" t="str">
        <f>$CT$102</f>
        <v/>
      </c>
      <c r="GS64" s="40" t="str">
        <f>$CS$102</f>
        <v/>
      </c>
      <c r="GT64" s="873" t="str">
        <f>$CT$102</f>
        <v/>
      </c>
      <c r="GU64" s="49" t="str">
        <f>$CY$102</f>
        <v/>
      </c>
      <c r="GV64" s="41" t="str">
        <f>$CZ$102</f>
        <v/>
      </c>
      <c r="GW64" s="40" t="str">
        <f>$CY$102</f>
        <v/>
      </c>
      <c r="GX64" s="41" t="str">
        <f>$CZ$102</f>
        <v/>
      </c>
      <c r="GY64" s="40" t="str">
        <f>$CY$102</f>
        <v/>
      </c>
      <c r="GZ64" s="873" t="str">
        <f>$CZ$102</f>
        <v/>
      </c>
      <c r="HA64" s="49" t="str">
        <f>$DE$102</f>
        <v/>
      </c>
      <c r="HB64" s="41" t="str">
        <f>$DF$102</f>
        <v/>
      </c>
      <c r="HC64" s="40" t="str">
        <f>$DE$102</f>
        <v/>
      </c>
      <c r="HD64" s="41" t="str">
        <f>$DF$102</f>
        <v/>
      </c>
      <c r="HE64" s="40" t="str">
        <f>$DE$102</f>
        <v/>
      </c>
      <c r="HF64" s="873" t="str">
        <f>$DF$102</f>
        <v/>
      </c>
      <c r="HG64" s="49" t="str">
        <f>$DK$102</f>
        <v/>
      </c>
      <c r="HH64" s="41" t="str">
        <f>$DL$102</f>
        <v/>
      </c>
      <c r="HI64" s="40" t="str">
        <f>$DK$102</f>
        <v/>
      </c>
      <c r="HJ64" s="41" t="str">
        <f>$DL$102</f>
        <v/>
      </c>
      <c r="HK64" s="40" t="str">
        <f>$DK$102</f>
        <v/>
      </c>
      <c r="HL64" s="873" t="str">
        <f>$DL$102</f>
        <v/>
      </c>
      <c r="HM64" s="925"/>
      <c r="HN64" s="918"/>
      <c r="HO64" s="916"/>
      <c r="HP64" s="918"/>
      <c r="HQ64" s="916"/>
      <c r="HR64" s="926"/>
    </row>
    <row r="65" spans="1:226" x14ac:dyDescent="0.25">
      <c r="A65" s="18" t="str">
        <f>'7a Health full-time'!A65</f>
        <v>Orthotics and prosthetics (B)</v>
      </c>
      <c r="B65" t="s">
        <v>19</v>
      </c>
      <c r="C65" s="18" t="str">
        <f>'7a Health full-time'!C65</f>
        <v>PGT (UG fee)</v>
      </c>
      <c r="D65" t="str">
        <f t="shared" si="4"/>
        <v>Orthotics and prosthetics (B), Long, PGT (UG fee)</v>
      </c>
      <c r="E65" t="str">
        <f t="shared" si="13"/>
        <v xml:space="preserve">Column 1, Starters in 2016-17, OfS-fundable, Orthotics and prosthetics (B), Long, PGT (UG fee); </v>
      </c>
      <c r="F65" t="str">
        <f t="shared" si="13"/>
        <v xml:space="preserve">Column 1, Starters in 2016-17, Non-fundable, Orthotics and prosthetics (B), Long, PGT (UG fee); </v>
      </c>
      <c r="G65" t="str">
        <f t="shared" si="13"/>
        <v xml:space="preserve">Column 1, Starters in 2017-18, OfS-fundable, Orthotics and prosthetics (B), Long, PGT (UG fee); </v>
      </c>
      <c r="H65" t="str">
        <f t="shared" si="13"/>
        <v xml:space="preserve">Column 1, Starters in 2017-18, Non-fundable, Orthotics and prosthetics (B), Long, PGT (UG fee); </v>
      </c>
      <c r="I65" t="str">
        <f t="shared" si="13"/>
        <v xml:space="preserve">Column 1, Starters in 2018-19, OfS-fundable, Orthotics and prosthetics (B), Long, PGT (UG fee); </v>
      </c>
      <c r="J65" t="str">
        <f t="shared" si="13"/>
        <v xml:space="preserve">Column 1, Starters in 2018-19, Non-fundable, Orthotics and prosthetics (B), Long, PGT (UG fee); </v>
      </c>
      <c r="K65" t="str">
        <f t="shared" si="13"/>
        <v xml:space="preserve">Column 2, Starters in 2016-17, OfS-fundable, Orthotics and prosthetics (B), Long, PGT (UG fee); </v>
      </c>
      <c r="L65" t="str">
        <f t="shared" si="13"/>
        <v xml:space="preserve">Column 2, Starters in 2016-17, Non-fundable, Orthotics and prosthetics (B), Long, PGT (UG fee); </v>
      </c>
      <c r="M65" t="str">
        <f t="shared" si="13"/>
        <v xml:space="preserve">Column 2, Starters in 2017-18, OfS-fundable, Orthotics and prosthetics (B), Long, PGT (UG fee); </v>
      </c>
      <c r="N65" t="str">
        <f t="shared" si="13"/>
        <v xml:space="preserve">Column 2, Starters in 2017-18, Non-fundable, Orthotics and prosthetics (B), Long, PGT (UG fee); </v>
      </c>
      <c r="O65" t="str">
        <f t="shared" si="13"/>
        <v xml:space="preserve">Column 2, Starters in 2018-19, OfS-fundable, Orthotics and prosthetics (B), Long, PGT (UG fee); </v>
      </c>
      <c r="P65" t="str">
        <f t="shared" si="13"/>
        <v xml:space="preserve">Column 2, Starters in 2018-19, Non-fundable, Orthotics and prosthetics (B), Long, PGT (UG fee); </v>
      </c>
      <c r="Q65" t="str">
        <f t="shared" si="13"/>
        <v xml:space="preserve">Column 3, Starters in 2016-17, OfS-fundable, Orthotics and prosthetics (B), Long, PGT (UG fee); </v>
      </c>
      <c r="R65" t="str">
        <f t="shared" si="13"/>
        <v xml:space="preserve">Column 3, Starters in 2016-17, Non-fundable, Orthotics and prosthetics (B), Long, PGT (UG fee); </v>
      </c>
      <c r="S65" t="str">
        <f t="shared" si="13"/>
        <v xml:space="preserve">Column 3, Starters in 2017-18, OfS-fundable, Orthotics and prosthetics (B), Long, PGT (UG fee); </v>
      </c>
      <c r="T65" t="str">
        <f t="shared" si="13"/>
        <v xml:space="preserve">Column 3, Starters in 2017-18, Non-fundable, Orthotics and prosthetics (B), Long, PGT (UG fee); </v>
      </c>
      <c r="U65" t="str">
        <f t="shared" si="12"/>
        <v xml:space="preserve">Column 3, Starters in 2018-19, OfS-fundable, Orthotics and prosthetics (B), Long, PGT (UG fee); </v>
      </c>
      <c r="V65" t="str">
        <f t="shared" si="12"/>
        <v xml:space="preserve">Column 3, Starters in 2018-19, Non-fundable, Orthotics and prosthetics (B), Long, PGT (UG fee); </v>
      </c>
      <c r="W65" t="str">
        <f t="shared" si="12"/>
        <v xml:space="preserve">Column 4, Starters in 2016-17, OfS-fundable, Orthotics and prosthetics (B), Long, PGT (UG fee); </v>
      </c>
      <c r="X65" t="str">
        <f t="shared" si="12"/>
        <v xml:space="preserve">Column 4, Starters in 2016-17, Non-fundable, Orthotics and prosthetics (B), Long, PGT (UG fee); </v>
      </c>
      <c r="Y65" t="str">
        <f t="shared" si="12"/>
        <v xml:space="preserve">Column 4, Starters in 2017-18, OfS-fundable, Orthotics and prosthetics (B), Long, PGT (UG fee); </v>
      </c>
      <c r="Z65" t="str">
        <f t="shared" si="12"/>
        <v xml:space="preserve">Column 4, Starters in 2017-18, Non-fundable, Orthotics and prosthetics (B), Long, PGT (UG fee); </v>
      </c>
      <c r="AA65" t="str">
        <f t="shared" si="12"/>
        <v xml:space="preserve">Column 4, Starters in 2018-19, OfS-fundable, Orthotics and prosthetics (B), Long, PGT (UG fee); </v>
      </c>
      <c r="AB65" t="str">
        <f t="shared" si="12"/>
        <v xml:space="preserve">Column 4, Starters in 2018-19, Non-fundable, Orthotics and prosthetics (B), Long, PGT (UG fee); </v>
      </c>
      <c r="AC65" t="str">
        <f t="shared" si="12"/>
        <v xml:space="preserve">Column 4a, Starters in 2016-17, OfS-fundable, Orthotics and prosthetics (B), Long, PGT (UG fee); </v>
      </c>
      <c r="AD65" t="str">
        <f t="shared" si="12"/>
        <v xml:space="preserve">Column 4a, Starters in 2016-17, Non-fundable, Orthotics and prosthetics (B), Long, PGT (UG fee); </v>
      </c>
      <c r="AE65" t="str">
        <f t="shared" si="12"/>
        <v xml:space="preserve">Column 4a, Starters in 2017-18, OfS-fundable, Orthotics and prosthetics (B), Long, PGT (UG fee); </v>
      </c>
      <c r="AF65" t="str">
        <f t="shared" si="12"/>
        <v xml:space="preserve">Column 4a, Starters in 2017-18, Non-fundable, Orthotics and prosthetics (B), Long, PGT (UG fee); </v>
      </c>
      <c r="AG65" t="str">
        <f t="shared" si="12"/>
        <v xml:space="preserve">Column 4a, Starters in 2018-19, OfS-fundable, Orthotics and prosthetics (B), Long, PGT (UG fee); </v>
      </c>
      <c r="AH65" t="str">
        <f t="shared" si="12"/>
        <v xml:space="preserve">Column 4a, Starters in 2018-19, Non-fundable, Orthotics and prosthetics (B), Long, PGT (UG fee); </v>
      </c>
      <c r="AR65" s="726" t="str">
        <f>IF(AND($AR$3=1,'7a Health full-time'!P65&gt;0),Q65,"")</f>
        <v/>
      </c>
      <c r="AS65" s="727" t="str">
        <f>IF(AND($AR$3=1,'7a Health full-time'!Q65&gt;0),R65,"")</f>
        <v/>
      </c>
      <c r="AT65" s="727" t="str">
        <f>IF(AND($AR$3=1,'7a Health full-time'!R65&gt;0),S65,"")</f>
        <v/>
      </c>
      <c r="AU65" s="727" t="str">
        <f>IF(AND($AR$3=1,'7a Health full-time'!S65&gt;0),T65,"")</f>
        <v/>
      </c>
      <c r="AV65" s="727" t="str">
        <f>IF(AND($AR$3=1,'7a Health full-time'!T65&gt;0),U65,"")</f>
        <v/>
      </c>
      <c r="AW65" s="846" t="str">
        <f>IF(AND($AR$3=1,'7a Health full-time'!U65&gt;0),V65,"")</f>
        <v/>
      </c>
      <c r="AY65" s="726" t="str">
        <f>IF(AND($AY$3=1,'7a Health full-time'!D65&lt;0),E65,"")</f>
        <v/>
      </c>
      <c r="AZ65" s="727" t="str">
        <f>IF(AND($AY$3=1,'7a Health full-time'!E65&lt;0),F65,"")</f>
        <v/>
      </c>
      <c r="BA65" s="727" t="str">
        <f>IF(AND($AY$3=1,'7a Health full-time'!F65&lt;0),G65,"")</f>
        <v/>
      </c>
      <c r="BB65" s="727" t="str">
        <f>IF(AND($AY$3=1,'7a Health full-time'!G65&lt;0),H65,"")</f>
        <v/>
      </c>
      <c r="BC65" s="727" t="str">
        <f>IF(AND($AY$3=1,'7a Health full-time'!H65&lt;0),I65,"")</f>
        <v/>
      </c>
      <c r="BD65" s="846" t="str">
        <f>IF(AND($AY$3=1,'7a Health full-time'!I65&lt;0),J65,"")</f>
        <v/>
      </c>
      <c r="BE65" s="726" t="str">
        <f>IF(AND($AY$3=1,'7a Health full-time'!J65&lt;0),K65,"")</f>
        <v/>
      </c>
      <c r="BF65" s="727" t="str">
        <f>IF(AND($AY$3=1,'7a Health full-time'!K65&lt;0),L65,"")</f>
        <v/>
      </c>
      <c r="BG65" s="727" t="str">
        <f>IF(AND($AY$3=1,'7a Health full-time'!L65&lt;0),M65,"")</f>
        <v/>
      </c>
      <c r="BH65" s="727" t="str">
        <f>IF(AND($AY$3=1,'7a Health full-time'!M65&lt;0),N65,"")</f>
        <v/>
      </c>
      <c r="BI65" s="727" t="str">
        <f>IF(AND($AY$3=1,'7a Health full-time'!N65&lt;0),O65,"")</f>
        <v/>
      </c>
      <c r="BJ65" s="846" t="str">
        <f>IF(AND($AY$3=1,'7a Health full-time'!O65&lt;0),P65,"")</f>
        <v/>
      </c>
      <c r="BK65" s="726" t="str">
        <f>IF(AND($AY$3=1,'7a Health full-time'!V65&lt;0),W65,"")</f>
        <v/>
      </c>
      <c r="BL65" s="727" t="str">
        <f>IF(AND($AY$3=1,'7a Health full-time'!W65&lt;0),X65,"")</f>
        <v/>
      </c>
      <c r="BM65" s="727" t="str">
        <f>IF(AND($AY$3=1,'7a Health full-time'!X65&lt;0),Y65,"")</f>
        <v/>
      </c>
      <c r="BN65" s="727" t="str">
        <f>IF(AND($AY$3=1,'7a Health full-time'!Y65&lt;0),Z65,"")</f>
        <v/>
      </c>
      <c r="BO65" s="727" t="str">
        <f>IF(AND($AY$3=1,'7a Health full-time'!Z65&lt;0),AA65,"")</f>
        <v/>
      </c>
      <c r="BP65" s="846" t="str">
        <f>IF(AND($AY$3=1,'7a Health full-time'!AA65&lt;0),AB65,"")</f>
        <v/>
      </c>
      <c r="BQ65" s="910"/>
      <c r="BR65" s="919"/>
      <c r="BS65" s="919"/>
      <c r="BT65" s="919"/>
      <c r="BU65" s="919"/>
      <c r="BV65" s="911"/>
      <c r="BX65" s="726" t="str">
        <f>IF(AND($BX$3=1,TRUNC('7a Health full-time'!D65)&lt;&gt;'7a Health full-time'!D65),E65,"")</f>
        <v/>
      </c>
      <c r="BY65" s="727" t="str">
        <f>IF(AND($BX$3=1,TRUNC('7a Health full-time'!E65)&lt;&gt;'7a Health full-time'!E65),F65,"")</f>
        <v/>
      </c>
      <c r="BZ65" s="727" t="str">
        <f>IF(AND($BX$3=1,TRUNC('7a Health full-time'!F65)&lt;&gt;'7a Health full-time'!F65),G65,"")</f>
        <v/>
      </c>
      <c r="CA65" s="727" t="str">
        <f>IF(AND($BX$3=1,TRUNC('7a Health full-time'!G65)&lt;&gt;'7a Health full-time'!G65),H65,"")</f>
        <v/>
      </c>
      <c r="CB65" s="727" t="str">
        <f>IF(AND($BX$3=1,TRUNC('7a Health full-time'!H65)&lt;&gt;'7a Health full-time'!H65),I65,"")</f>
        <v/>
      </c>
      <c r="CC65" s="846" t="str">
        <f>IF(AND($BX$3=1,TRUNC('7a Health full-time'!I65)&lt;&gt;'7a Health full-time'!I65),J65,"")</f>
        <v/>
      </c>
      <c r="CD65" s="726" t="str">
        <f>IF(AND($BX$3=1,TRUNC('7a Health full-time'!J65)&lt;&gt;'7a Health full-time'!J65),K65,"")</f>
        <v/>
      </c>
      <c r="CE65" s="727" t="str">
        <f>IF(AND($BX$3=1,TRUNC('7a Health full-time'!K65)&lt;&gt;'7a Health full-time'!K65),L65,"")</f>
        <v/>
      </c>
      <c r="CF65" s="727" t="str">
        <f>IF(AND($BX$3=1,TRUNC('7a Health full-time'!L65)&lt;&gt;'7a Health full-time'!L65),M65,"")</f>
        <v/>
      </c>
      <c r="CG65" s="727" t="str">
        <f>IF(AND($BX$3=1,TRUNC('7a Health full-time'!M65)&lt;&gt;'7a Health full-time'!M65),N65,"")</f>
        <v/>
      </c>
      <c r="CH65" s="727" t="str">
        <f>IF(AND($BX$3=1,TRUNC('7a Health full-time'!N65)&lt;&gt;'7a Health full-time'!N65),O65,"")</f>
        <v/>
      </c>
      <c r="CI65" s="846" t="str">
        <f>IF(AND($BX$3=1,TRUNC('7a Health full-time'!O65)&lt;&gt;'7a Health full-time'!O65),P65,"")</f>
        <v/>
      </c>
      <c r="CJ65" s="726" t="str">
        <f>IF(AND($BX$3=1,TRUNC('7a Health full-time'!P65)&lt;&gt;'7a Health full-time'!P65),Q65,"")</f>
        <v/>
      </c>
      <c r="CK65" s="727" t="str">
        <f>IF(AND($BX$3=1,TRUNC('7a Health full-time'!Q65)&lt;&gt;'7a Health full-time'!Q65),R65,"")</f>
        <v/>
      </c>
      <c r="CL65" s="727" t="str">
        <f>IF(AND($BX$3=1,TRUNC('7a Health full-time'!R65)&lt;&gt;'7a Health full-time'!R65),S65,"")</f>
        <v/>
      </c>
      <c r="CM65" s="727" t="str">
        <f>IF(AND($BX$3=1,TRUNC('7a Health full-time'!S65)&lt;&gt;'7a Health full-time'!S65),T65,"")</f>
        <v/>
      </c>
      <c r="CN65" s="727" t="str">
        <f>IF(AND($BX$3=1,TRUNC('7a Health full-time'!T65)&lt;&gt;'7a Health full-time'!T65),U65,"")</f>
        <v/>
      </c>
      <c r="CO65" s="846" t="str">
        <f>IF(AND($BX$3=1,TRUNC('7a Health full-time'!U65)&lt;&gt;'7a Health full-time'!U65),V65,"")</f>
        <v/>
      </c>
      <c r="DV65" s="726" t="str">
        <f>IF(AND($DV$3=1,ROUND('7a Health full-time'!AB65,2)&lt;&gt;'7a Health full-time'!AB65),AC65,"")</f>
        <v/>
      </c>
      <c r="DW65" s="727" t="str">
        <f>IF(AND($DV$3=1,ROUND('7a Health full-time'!AC65,2)&lt;&gt;'7a Health full-time'!AC65),AD65,"")</f>
        <v/>
      </c>
      <c r="DX65" s="727" t="str">
        <f>IF(AND($DV$3=1,ROUND('7a Health full-time'!AD65,2)&lt;&gt;'7a Health full-time'!AD65),AE65,"")</f>
        <v/>
      </c>
      <c r="DY65" s="727" t="str">
        <f>IF(AND($DV$3=1,ROUND('7a Health full-time'!AE65,2)&lt;&gt;'7a Health full-time'!AE65),AF65,"")</f>
        <v/>
      </c>
      <c r="DZ65" s="727" t="str">
        <f>IF(AND($DV$3=1,ROUND('7a Health full-time'!AF65,2)&lt;&gt;'7a Health full-time'!AF65),AG65,"")</f>
        <v/>
      </c>
      <c r="EA65" s="846" t="str">
        <f>IF(AND($DV$3=1,ROUND('7a Health full-time'!AG65,2)&lt;&gt;'7a Health full-time'!AG65),AH65,"")</f>
        <v/>
      </c>
      <c r="EC65" s="726" t="str">
        <f>IF(AND($EC$3=1,'7a Health full-time'!AB65&gt;'7a Health full-time'!V65),AC65,"")</f>
        <v/>
      </c>
      <c r="ED65" s="727" t="str">
        <f>IF(AND($EC$3=1,'7a Health full-time'!AC65&gt;'7a Health full-time'!W65),AD65,"")</f>
        <v/>
      </c>
      <c r="EE65" s="727" t="str">
        <f>IF(AND($EC$3=1,'7a Health full-time'!AD65&gt;'7a Health full-time'!X65),AE65,"")</f>
        <v/>
      </c>
      <c r="EF65" s="727" t="str">
        <f>IF(AND($EC$3=1,'7a Health full-time'!AE65&gt;'7a Health full-time'!Y65),AF65,"")</f>
        <v/>
      </c>
      <c r="EG65" s="727" t="str">
        <f>IF(AND($EC$3=1,'7a Health full-time'!AF65&gt;'7a Health full-time'!Z65),AG65,"")</f>
        <v/>
      </c>
      <c r="EH65" s="846" t="str">
        <f>IF(AND($EC$3=1,'7a Health full-time'!AG65&gt;'7a Health full-time'!AA65),AH65,"")</f>
        <v/>
      </c>
      <c r="EJ65" s="726" t="str">
        <f>IF(AND($EJ$3=1,'7a Health full-time'!V65&lt;&gt;0),IF(('7a Health full-time'!AB65/'7a Health full-time'!V65)&lt;0.03,AC65,""),"")</f>
        <v/>
      </c>
      <c r="EK65" s="727" t="str">
        <f>IF(AND($EJ$3=1,'7a Health full-time'!W65&lt;&gt;0),IF(('7a Health full-time'!AC65/'7a Health full-time'!W65)&lt;0.03,AD65,""),"")</f>
        <v/>
      </c>
      <c r="EL65" s="727" t="str">
        <f>IF(AND($EJ$3=1,'7a Health full-time'!X65&lt;&gt;0),IF(('7a Health full-time'!AD65/'7a Health full-time'!X65)&lt;0.03,AE65,""),"")</f>
        <v/>
      </c>
      <c r="EM65" s="727" t="str">
        <f>IF(AND($EJ$3=1,'7a Health full-time'!Y65&lt;&gt;0),IF(('7a Health full-time'!AE65/'7a Health full-time'!Y65)&lt;0.03,AF65,""),"")</f>
        <v/>
      </c>
      <c r="EN65" s="727" t="str">
        <f>IF(AND($EJ$3=1,'7a Health full-time'!Z65&lt;&gt;0),IF(('7a Health full-time'!AF65/'7a Health full-time'!Z65)&lt;0.03,AG65,""),"")</f>
        <v/>
      </c>
      <c r="EO65" s="846" t="str">
        <f>IF(AND($EJ$3=1,'7a Health full-time'!AA65&lt;&gt;0),IF(('7a Health full-time'!AG65/'7a Health full-time'!AA65)&lt;0.03,AH65,""),"")</f>
        <v/>
      </c>
      <c r="EQ65" s="726" t="str">
        <f>IF(AND($EQ$3=1,'7a Health full-time'!P65=0,SUM('7a Health full-time'!D65,'7a Health full-time'!J65)&gt;$ET$13),Q65,"")</f>
        <v/>
      </c>
      <c r="ER65" s="727" t="str">
        <f>IF(AND($EQ$3=1,'7a Health full-time'!Q65=0,SUM('7a Health full-time'!E65,'7a Health full-time'!K65)&gt;$ET$13),R65,"")</f>
        <v/>
      </c>
      <c r="ES65" s="727" t="str">
        <f>IF(AND($EQ$3=1,'7a Health full-time'!R65=0,SUM('7a Health full-time'!F65,'7a Health full-time'!L65)&gt;$ET$13),S65,"")</f>
        <v/>
      </c>
      <c r="ET65" s="727" t="str">
        <f>IF(AND($EQ$3=1,'7a Health full-time'!S65=0,SUM('7a Health full-time'!G65,'7a Health full-time'!M65)&gt;$ET$13),T65,"")</f>
        <v/>
      </c>
      <c r="EU65" s="727" t="str">
        <f>IF(AND($EQ$3=1,'7a Health full-time'!T65=0,SUM('7a Health full-time'!H65,'7a Health full-time'!N65)&gt;$ET$13),U65,"")</f>
        <v/>
      </c>
      <c r="EV65" s="846" t="str">
        <f>IF(AND($EQ$3=1,'7a Health full-time'!U65=0,SUM('7a Health full-time'!I65,'7a Health full-time'!O65)&gt;$ET$13),V65,"")</f>
        <v/>
      </c>
      <c r="EX65" s="726" t="str">
        <f>IF(AND($EX$3=1,SUM('7a Health full-time'!D65,'7a Health full-time'!J65)&gt;0,ABS('7a Health full-time'!P65)=SUM('7a Health full-time'!D65,'7a Health full-time'!J65)),Q65,"")</f>
        <v/>
      </c>
      <c r="EY65" s="727" t="str">
        <f>IF(AND($EX$3=1,SUM('7a Health full-time'!E65,'7a Health full-time'!K65)&gt;0,ABS('7a Health full-time'!Q65)=SUM('7a Health full-time'!E65,'7a Health full-time'!K65)),R65,"")</f>
        <v/>
      </c>
      <c r="EZ65" s="727" t="str">
        <f>IF(AND($EX$3=1,SUM('7a Health full-time'!F65,'7a Health full-time'!L65)&gt;0,ABS('7a Health full-time'!R65)=SUM('7a Health full-time'!F65,'7a Health full-time'!L65)),S65,"")</f>
        <v/>
      </c>
      <c r="FA65" s="727" t="str">
        <f>IF(AND($EX$3=1,SUM('7a Health full-time'!G65,'7a Health full-time'!M65)&gt;0,ABS('7a Health full-time'!S65)=SUM('7a Health full-time'!G65,'7a Health full-time'!M65)),T65,"")</f>
        <v/>
      </c>
      <c r="FB65" s="727" t="str">
        <f>IF(AND($EX$3=1,SUM('7a Health full-time'!H65,'7a Health full-time'!N65)&gt;0,ABS('7a Health full-time'!T65)=SUM('7a Health full-time'!H65,'7a Health full-time'!N65)),U65,"")</f>
        <v/>
      </c>
      <c r="FC65" s="846" t="str">
        <f>IF(AND($EX$3=1,SUM('7a Health full-time'!I65,'7a Health full-time'!O65)&gt;0,ABS('7a Health full-time'!U65)=SUM('7a Health full-time'!I65,'7a Health full-time'!O65)),V65,"")</f>
        <v/>
      </c>
      <c r="FR65" s="726" t="str">
        <f>IF(AND($FR$3=1,'7a Health full-time'!V65&lt;&gt;0),IF(('7a Health full-time'!AB65/'7a Health full-time'!V65)&lt;0.25,AC65,""),"")</f>
        <v/>
      </c>
      <c r="FS65" s="727" t="str">
        <f>IF(AND($FR$3=1,'7a Health full-time'!W65&lt;&gt;0),IF(('7a Health full-time'!AC65/'7a Health full-time'!W65)&lt;0.25,AD65,""),"")</f>
        <v/>
      </c>
      <c r="FT65" s="727" t="str">
        <f>IF(AND($FR$3=1,'7a Health full-time'!X65&lt;&gt;0),IF(('7a Health full-time'!AD65/'7a Health full-time'!X65)&lt;0.25,AE65,""),"")</f>
        <v/>
      </c>
      <c r="FU65" s="727" t="str">
        <f>IF(AND($FR$3=1,'7a Health full-time'!Y65&lt;&gt;0),IF(('7a Health full-time'!AE65/'7a Health full-time'!Y65)&lt;0.25,AF65,""),"")</f>
        <v/>
      </c>
      <c r="FV65" s="727" t="str">
        <f>IF(AND($FR$3=1,'7a Health full-time'!Z65&lt;&gt;0),IF(('7a Health full-time'!AF65/'7a Health full-time'!Z65)&lt;0.25,AG65,""),"")</f>
        <v/>
      </c>
      <c r="FW65" s="846" t="str">
        <f>IF(AND($FR$3=1,'7a Health full-time'!AA65&lt;&gt;0),IF(('7a Health full-time'!AG65/'7a Health full-time'!AA65)&lt;0.25,AH65,""),"")</f>
        <v/>
      </c>
      <c r="FY65" s="726" t="str">
        <f>IF(AND($FY$3=1,'7a Health full-time'!D65&gt;0),E65,"")</f>
        <v/>
      </c>
      <c r="FZ65" s="727" t="str">
        <f>IF(AND($FY$3=1,'7a Health full-time'!E65&gt;0),F65,"")</f>
        <v/>
      </c>
      <c r="GA65" s="727" t="str">
        <f>IF(AND($FY$3=1,'7a Health full-time'!F65&gt;0),G65,"")</f>
        <v/>
      </c>
      <c r="GB65" s="727" t="str">
        <f>IF(AND($FY$3=1,'7a Health full-time'!G65&gt;0),H65,"")</f>
        <v/>
      </c>
      <c r="GC65" s="727" t="str">
        <f>IF(AND($FY$3=1,'7a Health full-time'!H65&gt;0),I65,"")</f>
        <v/>
      </c>
      <c r="GD65" s="846" t="str">
        <f>IF(AND($FY$3=1,'7a Health full-time'!I65&gt;0),J65,"")</f>
        <v/>
      </c>
      <c r="GE65" s="727" t="str">
        <f>IF(AND($FY$3=1,'7a Health full-time'!J65&gt;0),K65,"")</f>
        <v/>
      </c>
      <c r="GF65" s="727" t="str">
        <f>IF(AND($FY$3=1,'7a Health full-time'!K65&gt;0),L65,"")</f>
        <v/>
      </c>
      <c r="GG65" s="727" t="str">
        <f>IF(AND($FY$3=1,'7a Health full-time'!L65&gt;0),M65,"")</f>
        <v/>
      </c>
      <c r="GH65" s="727" t="str">
        <f>IF(AND($FY$3=1,'7a Health full-time'!M65&gt;0),N65,"")</f>
        <v/>
      </c>
      <c r="GI65" s="727" t="str">
        <f>IF(AND($FY$3=1,'7a Health full-time'!N65&gt;0),O65,"")</f>
        <v/>
      </c>
      <c r="GJ65" s="846" t="str">
        <f>IF(AND($FY$3=1,'7a Health full-time'!O65&gt;0),P65,"")</f>
        <v/>
      </c>
      <c r="GL65" s="60"/>
      <c r="GM65" s="61" t="s">
        <v>19</v>
      </c>
      <c r="GN65" s="60" t="s">
        <v>314</v>
      </c>
      <c r="GO65" s="221" t="str">
        <f>$CS$103</f>
        <v/>
      </c>
      <c r="GP65" s="42" t="str">
        <f>$CT$103</f>
        <v/>
      </c>
      <c r="GQ65" s="53" t="str">
        <f>$CS$103</f>
        <v/>
      </c>
      <c r="GR65" s="42" t="str">
        <f>$CT$103</f>
        <v/>
      </c>
      <c r="GS65" s="53" t="str">
        <f>$CS$103</f>
        <v/>
      </c>
      <c r="GT65" s="874" t="str">
        <f>$CT$103</f>
        <v/>
      </c>
      <c r="GU65" s="221" t="str">
        <f>$CY$103</f>
        <v/>
      </c>
      <c r="GV65" s="42" t="str">
        <f>$CZ$103</f>
        <v/>
      </c>
      <c r="GW65" s="53" t="str">
        <f>$CY$103</f>
        <v/>
      </c>
      <c r="GX65" s="42" t="str">
        <f>$CZ$103</f>
        <v/>
      </c>
      <c r="GY65" s="53" t="str">
        <f>$CY$103</f>
        <v/>
      </c>
      <c r="GZ65" s="874" t="str">
        <f>$CZ$103</f>
        <v/>
      </c>
      <c r="HA65" s="221" t="str">
        <f>$DE$103</f>
        <v/>
      </c>
      <c r="HB65" s="42" t="str">
        <f>$DF$103</f>
        <v/>
      </c>
      <c r="HC65" s="53" t="str">
        <f>$DE$103</f>
        <v/>
      </c>
      <c r="HD65" s="42" t="str">
        <f>$DF$103</f>
        <v/>
      </c>
      <c r="HE65" s="53" t="str">
        <f>$DE$103</f>
        <v/>
      </c>
      <c r="HF65" s="874" t="str">
        <f>$DF$103</f>
        <v/>
      </c>
      <c r="HG65" s="221" t="str">
        <f>$DK$103</f>
        <v/>
      </c>
      <c r="HH65" s="42" t="str">
        <f>$DL$103</f>
        <v/>
      </c>
      <c r="HI65" s="53" t="str">
        <f>$DK$103</f>
        <v/>
      </c>
      <c r="HJ65" s="42" t="str">
        <f>$DL$103</f>
        <v/>
      </c>
      <c r="HK65" s="53" t="str">
        <f>$DK$103</f>
        <v/>
      </c>
      <c r="HL65" s="874" t="str">
        <f>$DL$103</f>
        <v/>
      </c>
      <c r="HM65" s="927"/>
      <c r="HN65" s="911"/>
      <c r="HO65" s="910"/>
      <c r="HP65" s="911"/>
      <c r="HQ65" s="910"/>
      <c r="HR65" s="928"/>
    </row>
    <row r="66" spans="1:226" x14ac:dyDescent="0.25">
      <c r="A66" s="18" t="str">
        <f>'7a Health full-time'!A66</f>
        <v>Physiotherapy (B)</v>
      </c>
      <c r="B66" t="s">
        <v>13</v>
      </c>
      <c r="C66" s="18" t="str">
        <f>'7a Health full-time'!C66</f>
        <v>UG</v>
      </c>
      <c r="D66" t="str">
        <f t="shared" si="4"/>
        <v>Physiotherapy (B), Standard, UG</v>
      </c>
      <c r="E66" t="str">
        <f t="shared" si="13"/>
        <v xml:space="preserve">Column 1, Starters in 2016-17, OfS-fundable, Physiotherapy (B), Standard, UG; </v>
      </c>
      <c r="F66" t="str">
        <f t="shared" si="13"/>
        <v xml:space="preserve">Column 1, Starters in 2016-17, Non-fundable, Physiotherapy (B), Standard, UG; </v>
      </c>
      <c r="G66" t="str">
        <f t="shared" si="13"/>
        <v xml:space="preserve">Column 1, Starters in 2017-18, OfS-fundable, Physiotherapy (B), Standard, UG; </v>
      </c>
      <c r="H66" t="str">
        <f t="shared" si="13"/>
        <v xml:space="preserve">Column 1, Starters in 2017-18, Non-fundable, Physiotherapy (B), Standard, UG; </v>
      </c>
      <c r="I66" t="str">
        <f t="shared" si="13"/>
        <v xml:space="preserve">Column 1, Starters in 2018-19, OfS-fundable, Physiotherapy (B), Standard, UG; </v>
      </c>
      <c r="J66" t="str">
        <f t="shared" si="13"/>
        <v xml:space="preserve">Column 1, Starters in 2018-19, Non-fundable, Physiotherapy (B), Standard, UG; </v>
      </c>
      <c r="K66" t="str">
        <f t="shared" si="13"/>
        <v xml:space="preserve">Column 2, Starters in 2016-17, OfS-fundable, Physiotherapy (B), Standard, UG; </v>
      </c>
      <c r="L66" t="str">
        <f t="shared" si="13"/>
        <v xml:space="preserve">Column 2, Starters in 2016-17, Non-fundable, Physiotherapy (B), Standard, UG; </v>
      </c>
      <c r="M66" t="str">
        <f t="shared" si="13"/>
        <v xml:space="preserve">Column 2, Starters in 2017-18, OfS-fundable, Physiotherapy (B), Standard, UG; </v>
      </c>
      <c r="N66" t="str">
        <f t="shared" si="13"/>
        <v xml:space="preserve">Column 2, Starters in 2017-18, Non-fundable, Physiotherapy (B), Standard, UG; </v>
      </c>
      <c r="O66" t="str">
        <f t="shared" si="13"/>
        <v xml:space="preserve">Column 2, Starters in 2018-19, OfS-fundable, Physiotherapy (B), Standard, UG; </v>
      </c>
      <c r="P66" t="str">
        <f t="shared" si="13"/>
        <v xml:space="preserve">Column 2, Starters in 2018-19, Non-fundable, Physiotherapy (B), Standard, UG; </v>
      </c>
      <c r="Q66" t="str">
        <f t="shared" si="13"/>
        <v xml:space="preserve">Column 3, Starters in 2016-17, OfS-fundable, Physiotherapy (B), Standard, UG; </v>
      </c>
      <c r="R66" t="str">
        <f t="shared" si="13"/>
        <v xml:space="preserve">Column 3, Starters in 2016-17, Non-fundable, Physiotherapy (B), Standard, UG; </v>
      </c>
      <c r="S66" t="str">
        <f t="shared" si="13"/>
        <v xml:space="preserve">Column 3, Starters in 2017-18, OfS-fundable, Physiotherapy (B), Standard, UG; </v>
      </c>
      <c r="T66" t="str">
        <f t="shared" si="13"/>
        <v xml:space="preserve">Column 3, Starters in 2017-18, Non-fundable, Physiotherapy (B), Standard, UG; </v>
      </c>
      <c r="U66" t="str">
        <f t="shared" si="12"/>
        <v xml:space="preserve">Column 3, Starters in 2018-19, OfS-fundable, Physiotherapy (B), Standard, UG; </v>
      </c>
      <c r="V66" t="str">
        <f t="shared" si="12"/>
        <v xml:space="preserve">Column 3, Starters in 2018-19, Non-fundable, Physiotherapy (B), Standard, UG; </v>
      </c>
      <c r="W66" t="str">
        <f t="shared" si="12"/>
        <v xml:space="preserve">Column 4, Starters in 2016-17, OfS-fundable, Physiotherapy (B), Standard, UG; </v>
      </c>
      <c r="X66" t="str">
        <f t="shared" si="12"/>
        <v xml:space="preserve">Column 4, Starters in 2016-17, Non-fundable, Physiotherapy (B), Standard, UG; </v>
      </c>
      <c r="Y66" t="str">
        <f t="shared" si="12"/>
        <v xml:space="preserve">Column 4, Starters in 2017-18, OfS-fundable, Physiotherapy (B), Standard, UG; </v>
      </c>
      <c r="Z66" t="str">
        <f t="shared" si="12"/>
        <v xml:space="preserve">Column 4, Starters in 2017-18, Non-fundable, Physiotherapy (B), Standard, UG; </v>
      </c>
      <c r="AA66" t="str">
        <f t="shared" si="12"/>
        <v xml:space="preserve">Column 4, Starters in 2018-19, OfS-fundable, Physiotherapy (B), Standard, UG; </v>
      </c>
      <c r="AB66" t="str">
        <f t="shared" si="12"/>
        <v xml:space="preserve">Column 4, Starters in 2018-19, Non-fundable, Physiotherapy (B), Standard, UG; </v>
      </c>
      <c r="AC66" t="str">
        <f t="shared" si="12"/>
        <v xml:space="preserve">Column 4a, Starters in 2016-17, OfS-fundable, Physiotherapy (B), Standard, UG; </v>
      </c>
      <c r="AD66" t="str">
        <f t="shared" si="12"/>
        <v xml:space="preserve">Column 4a, Starters in 2016-17, Non-fundable, Physiotherapy (B), Standard, UG; </v>
      </c>
      <c r="AE66" t="str">
        <f t="shared" si="12"/>
        <v xml:space="preserve">Column 4a, Starters in 2017-18, OfS-fundable, Physiotherapy (B), Standard, UG; </v>
      </c>
      <c r="AF66" t="str">
        <f t="shared" si="12"/>
        <v xml:space="preserve">Column 4a, Starters in 2017-18, Non-fundable, Physiotherapy (B), Standard, UG; </v>
      </c>
      <c r="AG66" t="str">
        <f t="shared" si="12"/>
        <v xml:space="preserve">Column 4a, Starters in 2018-19, OfS-fundable, Physiotherapy (B), Standard, UG; </v>
      </c>
      <c r="AH66" t="str">
        <f t="shared" si="12"/>
        <v xml:space="preserve">Column 4a, Starters in 2018-19, Non-fundable, Physiotherapy (B), Standard, UG; </v>
      </c>
      <c r="AR66" s="840" t="str">
        <f>IF(AND($AR$3=1,'7a Health full-time'!P66&gt;0),Q66,"")</f>
        <v/>
      </c>
      <c r="AS66" s="841" t="str">
        <f>IF(AND($AR$3=1,'7a Health full-time'!Q66&gt;0),R66,"")</f>
        <v/>
      </c>
      <c r="AT66" s="841" t="str">
        <f>IF(AND($AR$3=1,'7a Health full-time'!R66&gt;0),S66,"")</f>
        <v/>
      </c>
      <c r="AU66" s="841" t="str">
        <f>IF(AND($AR$3=1,'7a Health full-time'!S66&gt;0),T66,"")</f>
        <v/>
      </c>
      <c r="AV66" s="841" t="str">
        <f>IF(AND($AR$3=1,'7a Health full-time'!T66&gt;0),U66,"")</f>
        <v/>
      </c>
      <c r="AW66" s="842" t="str">
        <f>IF(AND($AR$3=1,'7a Health full-time'!U66&gt;0),V66,"")</f>
        <v/>
      </c>
      <c r="AY66" s="840" t="str">
        <f>IF(AND($AY$3=1,'7a Health full-time'!D66&lt;0),E66,"")</f>
        <v/>
      </c>
      <c r="AZ66" s="841" t="str">
        <f>IF(AND($AY$3=1,'7a Health full-time'!E66&lt;0),F66,"")</f>
        <v/>
      </c>
      <c r="BA66" s="841" t="str">
        <f>IF(AND($AY$3=1,'7a Health full-time'!F66&lt;0),G66,"")</f>
        <v/>
      </c>
      <c r="BB66" s="841" t="str">
        <f>IF(AND($AY$3=1,'7a Health full-time'!G66&lt;0),H66,"")</f>
        <v/>
      </c>
      <c r="BC66" s="841" t="str">
        <f>IF(AND($AY$3=1,'7a Health full-time'!H66&lt;0),I66,"")</f>
        <v/>
      </c>
      <c r="BD66" s="842" t="str">
        <f>IF(AND($AY$3=1,'7a Health full-time'!I66&lt;0),J66,"")</f>
        <v/>
      </c>
      <c r="BE66" s="840" t="str">
        <f>IF(AND($AY$3=1,'7a Health full-time'!J66&lt;0),K66,"")</f>
        <v/>
      </c>
      <c r="BF66" s="841" t="str">
        <f>IF(AND($AY$3=1,'7a Health full-time'!K66&lt;0),L66,"")</f>
        <v/>
      </c>
      <c r="BG66" s="841" t="str">
        <f>IF(AND($AY$3=1,'7a Health full-time'!L66&lt;0),M66,"")</f>
        <v/>
      </c>
      <c r="BH66" s="841" t="str">
        <f>IF(AND($AY$3=1,'7a Health full-time'!M66&lt;0),N66,"")</f>
        <v/>
      </c>
      <c r="BI66" s="841" t="str">
        <f>IF(AND($AY$3=1,'7a Health full-time'!N66&lt;0),O66,"")</f>
        <v/>
      </c>
      <c r="BJ66" s="842" t="str">
        <f>IF(AND($AY$3=1,'7a Health full-time'!O66&lt;0),P66,"")</f>
        <v/>
      </c>
      <c r="BK66" s="840" t="str">
        <f>IF(AND($AY$3=1,'7a Health full-time'!V66&lt;0),W66,"")</f>
        <v/>
      </c>
      <c r="BL66" s="841" t="str">
        <f>IF(AND($AY$3=1,'7a Health full-time'!W66&lt;0),X66,"")</f>
        <v/>
      </c>
      <c r="BM66" s="841" t="str">
        <f>IF(AND($AY$3=1,'7a Health full-time'!X66&lt;0),Y66,"")</f>
        <v/>
      </c>
      <c r="BN66" s="841" t="str">
        <f>IF(AND($AY$3=1,'7a Health full-time'!Y66&lt;0),Z66,"")</f>
        <v/>
      </c>
      <c r="BO66" s="841" t="str">
        <f>IF(AND($AY$3=1,'7a Health full-time'!Z66&lt;0),AA66,"")</f>
        <v/>
      </c>
      <c r="BP66" s="842" t="str">
        <f>IF(AND($AY$3=1,'7a Health full-time'!AA66&lt;0),AB66,"")</f>
        <v/>
      </c>
      <c r="BQ66" s="906"/>
      <c r="BR66" s="915"/>
      <c r="BS66" s="915"/>
      <c r="BT66" s="915"/>
      <c r="BU66" s="915"/>
      <c r="BV66" s="907"/>
      <c r="BX66" s="840" t="str">
        <f>IF(AND($BX$3=1,TRUNC('7a Health full-time'!D66)&lt;&gt;'7a Health full-time'!D66),E66,"")</f>
        <v/>
      </c>
      <c r="BY66" s="841" t="str">
        <f>IF(AND($BX$3=1,TRUNC('7a Health full-time'!E66)&lt;&gt;'7a Health full-time'!E66),F66,"")</f>
        <v/>
      </c>
      <c r="BZ66" s="841" t="str">
        <f>IF(AND($BX$3=1,TRUNC('7a Health full-time'!F66)&lt;&gt;'7a Health full-time'!F66),G66,"")</f>
        <v/>
      </c>
      <c r="CA66" s="841" t="str">
        <f>IF(AND($BX$3=1,TRUNC('7a Health full-time'!G66)&lt;&gt;'7a Health full-time'!G66),H66,"")</f>
        <v/>
      </c>
      <c r="CB66" s="841" t="str">
        <f>IF(AND($BX$3=1,TRUNC('7a Health full-time'!H66)&lt;&gt;'7a Health full-time'!H66),I66,"")</f>
        <v/>
      </c>
      <c r="CC66" s="842" t="str">
        <f>IF(AND($BX$3=1,TRUNC('7a Health full-time'!I66)&lt;&gt;'7a Health full-time'!I66),J66,"")</f>
        <v/>
      </c>
      <c r="CD66" s="840" t="str">
        <f>IF(AND($BX$3=1,TRUNC('7a Health full-time'!J66)&lt;&gt;'7a Health full-time'!J66),K66,"")</f>
        <v/>
      </c>
      <c r="CE66" s="841" t="str">
        <f>IF(AND($BX$3=1,TRUNC('7a Health full-time'!K66)&lt;&gt;'7a Health full-time'!K66),L66,"")</f>
        <v/>
      </c>
      <c r="CF66" s="841" t="str">
        <f>IF(AND($BX$3=1,TRUNC('7a Health full-time'!L66)&lt;&gt;'7a Health full-time'!L66),M66,"")</f>
        <v/>
      </c>
      <c r="CG66" s="841" t="str">
        <f>IF(AND($BX$3=1,TRUNC('7a Health full-time'!M66)&lt;&gt;'7a Health full-time'!M66),N66,"")</f>
        <v/>
      </c>
      <c r="CH66" s="841" t="str">
        <f>IF(AND($BX$3=1,TRUNC('7a Health full-time'!N66)&lt;&gt;'7a Health full-time'!N66),O66,"")</f>
        <v/>
      </c>
      <c r="CI66" s="842" t="str">
        <f>IF(AND($BX$3=1,TRUNC('7a Health full-time'!O66)&lt;&gt;'7a Health full-time'!O66),P66,"")</f>
        <v/>
      </c>
      <c r="CJ66" s="840" t="str">
        <f>IF(AND($BX$3=1,TRUNC('7a Health full-time'!P66)&lt;&gt;'7a Health full-time'!P66),Q66,"")</f>
        <v/>
      </c>
      <c r="CK66" s="841" t="str">
        <f>IF(AND($BX$3=1,TRUNC('7a Health full-time'!Q66)&lt;&gt;'7a Health full-time'!Q66),R66,"")</f>
        <v/>
      </c>
      <c r="CL66" s="841" t="str">
        <f>IF(AND($BX$3=1,TRUNC('7a Health full-time'!R66)&lt;&gt;'7a Health full-time'!R66),S66,"")</f>
        <v/>
      </c>
      <c r="CM66" s="841" t="str">
        <f>IF(AND($BX$3=1,TRUNC('7a Health full-time'!S66)&lt;&gt;'7a Health full-time'!S66),T66,"")</f>
        <v/>
      </c>
      <c r="CN66" s="841" t="str">
        <f>IF(AND($BX$3=1,TRUNC('7a Health full-time'!T66)&lt;&gt;'7a Health full-time'!T66),U66,"")</f>
        <v/>
      </c>
      <c r="CO66" s="842" t="str">
        <f>IF(AND($BX$3=1,TRUNC('7a Health full-time'!U66)&lt;&gt;'7a Health full-time'!U66),V66,"")</f>
        <v/>
      </c>
      <c r="DV66" s="840" t="str">
        <f>IF(AND($DV$3=1,ROUND('7a Health full-time'!AB66,2)&lt;&gt;'7a Health full-time'!AB66),AC66,"")</f>
        <v/>
      </c>
      <c r="DW66" s="841" t="str">
        <f>IF(AND($DV$3=1,ROUND('7a Health full-time'!AC66,2)&lt;&gt;'7a Health full-time'!AC66),AD66,"")</f>
        <v/>
      </c>
      <c r="DX66" s="841" t="str">
        <f>IF(AND($DV$3=1,ROUND('7a Health full-time'!AD66,2)&lt;&gt;'7a Health full-time'!AD66),AE66,"")</f>
        <v/>
      </c>
      <c r="DY66" s="841" t="str">
        <f>IF(AND($DV$3=1,ROUND('7a Health full-time'!AE66,2)&lt;&gt;'7a Health full-time'!AE66),AF66,"")</f>
        <v/>
      </c>
      <c r="DZ66" s="841" t="str">
        <f>IF(AND($DV$3=1,ROUND('7a Health full-time'!AF66,2)&lt;&gt;'7a Health full-time'!AF66),AG66,"")</f>
        <v/>
      </c>
      <c r="EA66" s="842" t="str">
        <f>IF(AND($DV$3=1,ROUND('7a Health full-time'!AG66,2)&lt;&gt;'7a Health full-time'!AG66),AH66,"")</f>
        <v/>
      </c>
      <c r="EC66" s="840" t="str">
        <f>IF(AND($EC$3=1,'7a Health full-time'!AB66&gt;'7a Health full-time'!V66),AC66,"")</f>
        <v/>
      </c>
      <c r="ED66" s="841" t="str">
        <f>IF(AND($EC$3=1,'7a Health full-time'!AC66&gt;'7a Health full-time'!W66),AD66,"")</f>
        <v/>
      </c>
      <c r="EE66" s="841" t="str">
        <f>IF(AND($EC$3=1,'7a Health full-time'!AD66&gt;'7a Health full-time'!X66),AE66,"")</f>
        <v/>
      </c>
      <c r="EF66" s="841" t="str">
        <f>IF(AND($EC$3=1,'7a Health full-time'!AE66&gt;'7a Health full-time'!Y66),AF66,"")</f>
        <v/>
      </c>
      <c r="EG66" s="841" t="str">
        <f>IF(AND($EC$3=1,'7a Health full-time'!AF66&gt;'7a Health full-time'!Z66),AG66,"")</f>
        <v/>
      </c>
      <c r="EH66" s="842" t="str">
        <f>IF(AND($EC$3=1,'7a Health full-time'!AG66&gt;'7a Health full-time'!AA66),AH66,"")</f>
        <v/>
      </c>
      <c r="EJ66" s="840" t="str">
        <f>IF(AND($EJ$3=1,'7a Health full-time'!V66&lt;&gt;0),IF(('7a Health full-time'!AB66/'7a Health full-time'!V66)&lt;0.03,AC66,""),"")</f>
        <v/>
      </c>
      <c r="EK66" s="841" t="str">
        <f>IF(AND($EJ$3=1,'7a Health full-time'!W66&lt;&gt;0),IF(('7a Health full-time'!AC66/'7a Health full-time'!W66)&lt;0.03,AD66,""),"")</f>
        <v/>
      </c>
      <c r="EL66" s="841" t="str">
        <f>IF(AND($EJ$3=1,'7a Health full-time'!X66&lt;&gt;0),IF(('7a Health full-time'!AD66/'7a Health full-time'!X66)&lt;0.03,AE66,""),"")</f>
        <v/>
      </c>
      <c r="EM66" s="841" t="str">
        <f>IF(AND($EJ$3=1,'7a Health full-time'!Y66&lt;&gt;0),IF(('7a Health full-time'!AE66/'7a Health full-time'!Y66)&lt;0.03,AF66,""),"")</f>
        <v/>
      </c>
      <c r="EN66" s="841" t="str">
        <f>IF(AND($EJ$3=1,'7a Health full-time'!Z66&lt;&gt;0),IF(('7a Health full-time'!AF66/'7a Health full-time'!Z66)&lt;0.03,AG66,""),"")</f>
        <v/>
      </c>
      <c r="EO66" s="842" t="str">
        <f>IF(AND($EJ$3=1,'7a Health full-time'!AA66&lt;&gt;0),IF(('7a Health full-time'!AG66/'7a Health full-time'!AA66)&lt;0.03,AH66,""),"")</f>
        <v/>
      </c>
      <c r="EQ66" s="840" t="str">
        <f>IF(AND($EQ$3=1,'7a Health full-time'!P66=0,SUM('7a Health full-time'!D66,'7a Health full-time'!J66)&gt;$ET$13),Q66,"")</f>
        <v/>
      </c>
      <c r="ER66" s="841" t="str">
        <f>IF(AND($EQ$3=1,'7a Health full-time'!Q66=0,SUM('7a Health full-time'!E66,'7a Health full-time'!K66)&gt;$ET$13),R66,"")</f>
        <v/>
      </c>
      <c r="ES66" s="841" t="str">
        <f>IF(AND($EQ$3=1,'7a Health full-time'!R66=0,SUM('7a Health full-time'!F66,'7a Health full-time'!L66)&gt;$ET$13),S66,"")</f>
        <v/>
      </c>
      <c r="ET66" s="841" t="str">
        <f>IF(AND($EQ$3=1,'7a Health full-time'!S66=0,SUM('7a Health full-time'!G66,'7a Health full-time'!M66)&gt;$ET$13),T66,"")</f>
        <v/>
      </c>
      <c r="EU66" s="841" t="str">
        <f>IF(AND($EQ$3=1,'7a Health full-time'!T66=0,SUM('7a Health full-time'!H66,'7a Health full-time'!N66)&gt;$ET$13),U66,"")</f>
        <v/>
      </c>
      <c r="EV66" s="842" t="str">
        <f>IF(AND($EQ$3=1,'7a Health full-time'!U66=0,SUM('7a Health full-time'!I66,'7a Health full-time'!O66)&gt;$ET$13),V66,"")</f>
        <v/>
      </c>
      <c r="EX66" s="840" t="str">
        <f>IF(AND($EX$3=1,SUM('7a Health full-time'!D66,'7a Health full-time'!J66)&gt;0,ABS('7a Health full-time'!P66)=SUM('7a Health full-time'!D66,'7a Health full-time'!J66)),Q66,"")</f>
        <v/>
      </c>
      <c r="EY66" s="841" t="str">
        <f>IF(AND($EX$3=1,SUM('7a Health full-time'!E66,'7a Health full-time'!K66)&gt;0,ABS('7a Health full-time'!Q66)=SUM('7a Health full-time'!E66,'7a Health full-time'!K66)),R66,"")</f>
        <v/>
      </c>
      <c r="EZ66" s="841" t="str">
        <f>IF(AND($EX$3=1,SUM('7a Health full-time'!F66,'7a Health full-time'!L66)&gt;0,ABS('7a Health full-time'!R66)=SUM('7a Health full-time'!F66,'7a Health full-time'!L66)),S66,"")</f>
        <v/>
      </c>
      <c r="FA66" s="841" t="str">
        <f>IF(AND($EX$3=1,SUM('7a Health full-time'!G66,'7a Health full-time'!M66)&gt;0,ABS('7a Health full-time'!S66)=SUM('7a Health full-time'!G66,'7a Health full-time'!M66)),T66,"")</f>
        <v/>
      </c>
      <c r="FB66" s="841" t="str">
        <f>IF(AND($EX$3=1,SUM('7a Health full-time'!H66,'7a Health full-time'!N66)&gt;0,ABS('7a Health full-time'!T66)=SUM('7a Health full-time'!H66,'7a Health full-time'!N66)),U66,"")</f>
        <v/>
      </c>
      <c r="FC66" s="842" t="str">
        <f>IF(AND($EX$3=1,SUM('7a Health full-time'!I66,'7a Health full-time'!O66)&gt;0,ABS('7a Health full-time'!U66)=SUM('7a Health full-time'!I66,'7a Health full-time'!O66)),V66,"")</f>
        <v/>
      </c>
      <c r="FR66" s="840" t="str">
        <f>IF(AND($FR$3=1,'7a Health full-time'!V66&lt;&gt;0),IF(('7a Health full-time'!AB66/'7a Health full-time'!V66)&lt;0.25,AC66,""),"")</f>
        <v/>
      </c>
      <c r="FS66" s="841" t="str">
        <f>IF(AND($FR$3=1,'7a Health full-time'!W66&lt;&gt;0),IF(('7a Health full-time'!AC66/'7a Health full-time'!W66)&lt;0.25,AD66,""),"")</f>
        <v/>
      </c>
      <c r="FT66" s="841" t="str">
        <f>IF(AND($FR$3=1,'7a Health full-time'!X66&lt;&gt;0),IF(('7a Health full-time'!AD66/'7a Health full-time'!X66)&lt;0.25,AE66,""),"")</f>
        <v/>
      </c>
      <c r="FU66" s="841" t="str">
        <f>IF(AND($FR$3=1,'7a Health full-time'!Y66&lt;&gt;0),IF(('7a Health full-time'!AE66/'7a Health full-time'!Y66)&lt;0.25,AF66,""),"")</f>
        <v/>
      </c>
      <c r="FV66" s="841" t="str">
        <f>IF(AND($FR$3=1,'7a Health full-time'!Z66&lt;&gt;0),IF(('7a Health full-time'!AF66/'7a Health full-time'!Z66)&lt;0.25,AG66,""),"")</f>
        <v/>
      </c>
      <c r="FW66" s="842" t="str">
        <f>IF(AND($FR$3=1,'7a Health full-time'!AA66&lt;&gt;0),IF(('7a Health full-time'!AG66/'7a Health full-time'!AA66)&lt;0.25,AH66,""),"")</f>
        <v/>
      </c>
      <c r="FY66" s="843"/>
      <c r="FZ66" s="843"/>
      <c r="GA66" s="843"/>
      <c r="GB66" s="843"/>
      <c r="GC66" s="843"/>
      <c r="GD66" s="843"/>
      <c r="GE66" s="843"/>
      <c r="GF66" s="843"/>
      <c r="GG66" s="843"/>
      <c r="GH66" s="843"/>
      <c r="GI66" s="843"/>
      <c r="GJ66" s="843"/>
      <c r="GL66" s="881" t="s">
        <v>20</v>
      </c>
      <c r="GM66" s="60" t="s">
        <v>13</v>
      </c>
      <c r="GN66" s="60" t="s">
        <v>116</v>
      </c>
      <c r="GO66" s="48" t="str">
        <f>$CS$100</f>
        <v/>
      </c>
      <c r="GP66" s="39" t="str">
        <f>$CT$100</f>
        <v/>
      </c>
      <c r="GQ66" s="37" t="str">
        <f>$CS$100</f>
        <v/>
      </c>
      <c r="GR66" s="39" t="str">
        <f>$CT$100</f>
        <v/>
      </c>
      <c r="GS66" s="37" t="str">
        <f>$CS$100</f>
        <v/>
      </c>
      <c r="GT66" s="875" t="str">
        <f>$CT$100</f>
        <v/>
      </c>
      <c r="GU66" s="48" t="str">
        <f>$CY$100</f>
        <v/>
      </c>
      <c r="GV66" s="39" t="str">
        <f>$CZ$100</f>
        <v/>
      </c>
      <c r="GW66" s="37" t="str">
        <f>$CY$100</f>
        <v/>
      </c>
      <c r="GX66" s="39" t="str">
        <f>$CZ$100</f>
        <v/>
      </c>
      <c r="GY66" s="37" t="str">
        <f>$CY$100</f>
        <v/>
      </c>
      <c r="GZ66" s="875" t="str">
        <f>$CZ$100</f>
        <v/>
      </c>
      <c r="HA66" s="48" t="str">
        <f>$DE$100</f>
        <v/>
      </c>
      <c r="HB66" s="39" t="str">
        <f>$DF$100</f>
        <v/>
      </c>
      <c r="HC66" s="37" t="str">
        <f>$DE$100</f>
        <v/>
      </c>
      <c r="HD66" s="39" t="str">
        <f>$DF$100</f>
        <v/>
      </c>
      <c r="HE66" s="37" t="str">
        <f>$DE$100</f>
        <v/>
      </c>
      <c r="HF66" s="875" t="str">
        <f>$DF$100</f>
        <v/>
      </c>
      <c r="HG66" s="48" t="str">
        <f>$DK$100</f>
        <v/>
      </c>
      <c r="HH66" s="39" t="str">
        <f>$DL$100</f>
        <v/>
      </c>
      <c r="HI66" s="37" t="str">
        <f>$DK$100</f>
        <v/>
      </c>
      <c r="HJ66" s="39" t="str">
        <f>$DL$100</f>
        <v/>
      </c>
      <c r="HK66" s="37" t="str">
        <f>$DK$100</f>
        <v/>
      </c>
      <c r="HL66" s="875" t="str">
        <f>$DL$100</f>
        <v/>
      </c>
      <c r="HM66" s="929"/>
      <c r="HN66" s="907"/>
      <c r="HO66" s="906"/>
      <c r="HP66" s="907"/>
      <c r="HQ66" s="906"/>
      <c r="HR66" s="930"/>
    </row>
    <row r="67" spans="1:226" x14ac:dyDescent="0.25">
      <c r="A67" s="18" t="str">
        <f>'7a Health full-time'!A67</f>
        <v>Physiotherapy (B)</v>
      </c>
      <c r="B67" t="s">
        <v>13</v>
      </c>
      <c r="C67" s="18" t="str">
        <f>'7a Health full-time'!C67</f>
        <v>PGT (UG fee)</v>
      </c>
      <c r="D67" t="str">
        <f t="shared" si="4"/>
        <v>Physiotherapy (B), Standard, PGT (UG fee)</v>
      </c>
      <c r="E67" t="str">
        <f t="shared" si="13"/>
        <v xml:space="preserve">Column 1, Starters in 2016-17, OfS-fundable, Physiotherapy (B), Standard, PGT (UG fee); </v>
      </c>
      <c r="F67" t="str">
        <f t="shared" si="13"/>
        <v xml:space="preserve">Column 1, Starters in 2016-17, Non-fundable, Physiotherapy (B), Standard, PGT (UG fee); </v>
      </c>
      <c r="G67" t="str">
        <f t="shared" si="13"/>
        <v xml:space="preserve">Column 1, Starters in 2017-18, OfS-fundable, Physiotherapy (B), Standard, PGT (UG fee); </v>
      </c>
      <c r="H67" t="str">
        <f t="shared" si="13"/>
        <v xml:space="preserve">Column 1, Starters in 2017-18, Non-fundable, Physiotherapy (B), Standard, PGT (UG fee); </v>
      </c>
      <c r="I67" t="str">
        <f t="shared" si="13"/>
        <v xml:space="preserve">Column 1, Starters in 2018-19, OfS-fundable, Physiotherapy (B), Standard, PGT (UG fee); </v>
      </c>
      <c r="J67" t="str">
        <f t="shared" si="13"/>
        <v xml:space="preserve">Column 1, Starters in 2018-19, Non-fundable, Physiotherapy (B), Standard, PGT (UG fee); </v>
      </c>
      <c r="K67" t="str">
        <f t="shared" si="13"/>
        <v xml:space="preserve">Column 2, Starters in 2016-17, OfS-fundable, Physiotherapy (B), Standard, PGT (UG fee); </v>
      </c>
      <c r="L67" t="str">
        <f t="shared" si="13"/>
        <v xml:space="preserve">Column 2, Starters in 2016-17, Non-fundable, Physiotherapy (B), Standard, PGT (UG fee); </v>
      </c>
      <c r="M67" t="str">
        <f t="shared" si="13"/>
        <v xml:space="preserve">Column 2, Starters in 2017-18, OfS-fundable, Physiotherapy (B), Standard, PGT (UG fee); </v>
      </c>
      <c r="N67" t="str">
        <f t="shared" si="13"/>
        <v xml:space="preserve">Column 2, Starters in 2017-18, Non-fundable, Physiotherapy (B), Standard, PGT (UG fee); </v>
      </c>
      <c r="O67" t="str">
        <f t="shared" si="13"/>
        <v xml:space="preserve">Column 2, Starters in 2018-19, OfS-fundable, Physiotherapy (B), Standard, PGT (UG fee); </v>
      </c>
      <c r="P67" t="str">
        <f t="shared" si="13"/>
        <v xml:space="preserve">Column 2, Starters in 2018-19, Non-fundable, Physiotherapy (B), Standard, PGT (UG fee); </v>
      </c>
      <c r="Q67" t="str">
        <f t="shared" si="13"/>
        <v xml:space="preserve">Column 3, Starters in 2016-17, OfS-fundable, Physiotherapy (B), Standard, PGT (UG fee); </v>
      </c>
      <c r="R67" t="str">
        <f t="shared" si="13"/>
        <v xml:space="preserve">Column 3, Starters in 2016-17, Non-fundable, Physiotherapy (B), Standard, PGT (UG fee); </v>
      </c>
      <c r="S67" t="str">
        <f t="shared" si="13"/>
        <v xml:space="preserve">Column 3, Starters in 2017-18, OfS-fundable, Physiotherapy (B), Standard, PGT (UG fee); </v>
      </c>
      <c r="T67" t="str">
        <f t="shared" si="13"/>
        <v xml:space="preserve">Column 3, Starters in 2017-18, Non-fundable, Physiotherapy (B), Standard, PGT (UG fee); </v>
      </c>
      <c r="U67" t="str">
        <f t="shared" si="12"/>
        <v xml:space="preserve">Column 3, Starters in 2018-19, OfS-fundable, Physiotherapy (B), Standard, PGT (UG fee); </v>
      </c>
      <c r="V67" t="str">
        <f t="shared" si="12"/>
        <v xml:space="preserve">Column 3, Starters in 2018-19, Non-fundable, Physiotherapy (B), Standard, PGT (UG fee); </v>
      </c>
      <c r="W67" t="str">
        <f t="shared" si="12"/>
        <v xml:space="preserve">Column 4, Starters in 2016-17, OfS-fundable, Physiotherapy (B), Standard, PGT (UG fee); </v>
      </c>
      <c r="X67" t="str">
        <f t="shared" si="12"/>
        <v xml:space="preserve">Column 4, Starters in 2016-17, Non-fundable, Physiotherapy (B), Standard, PGT (UG fee); </v>
      </c>
      <c r="Y67" t="str">
        <f t="shared" si="12"/>
        <v xml:space="preserve">Column 4, Starters in 2017-18, OfS-fundable, Physiotherapy (B), Standard, PGT (UG fee); </v>
      </c>
      <c r="Z67" t="str">
        <f t="shared" si="12"/>
        <v xml:space="preserve">Column 4, Starters in 2017-18, Non-fundable, Physiotherapy (B), Standard, PGT (UG fee); </v>
      </c>
      <c r="AA67" t="str">
        <f t="shared" si="12"/>
        <v xml:space="preserve">Column 4, Starters in 2018-19, OfS-fundable, Physiotherapy (B), Standard, PGT (UG fee); </v>
      </c>
      <c r="AB67" t="str">
        <f t="shared" si="12"/>
        <v xml:space="preserve">Column 4, Starters in 2018-19, Non-fundable, Physiotherapy (B), Standard, PGT (UG fee); </v>
      </c>
      <c r="AC67" t="str">
        <f t="shared" si="12"/>
        <v xml:space="preserve">Column 4a, Starters in 2016-17, OfS-fundable, Physiotherapy (B), Standard, PGT (UG fee); </v>
      </c>
      <c r="AD67" t="str">
        <f t="shared" si="12"/>
        <v xml:space="preserve">Column 4a, Starters in 2016-17, Non-fundable, Physiotherapy (B), Standard, PGT (UG fee); </v>
      </c>
      <c r="AE67" t="str">
        <f t="shared" si="12"/>
        <v xml:space="preserve">Column 4a, Starters in 2017-18, OfS-fundable, Physiotherapy (B), Standard, PGT (UG fee); </v>
      </c>
      <c r="AF67" t="str">
        <f t="shared" si="12"/>
        <v xml:space="preserve">Column 4a, Starters in 2017-18, Non-fundable, Physiotherapy (B), Standard, PGT (UG fee); </v>
      </c>
      <c r="AG67" t="str">
        <f t="shared" si="12"/>
        <v xml:space="preserve">Column 4a, Starters in 2018-19, OfS-fundable, Physiotherapy (B), Standard, PGT (UG fee); </v>
      </c>
      <c r="AH67" t="str">
        <f t="shared" si="12"/>
        <v xml:space="preserve">Column 4a, Starters in 2018-19, Non-fundable, Physiotherapy (B), Standard, PGT (UG fee); </v>
      </c>
      <c r="AR67" s="844" t="str">
        <f>IF(AND($AR$3=1,'7a Health full-time'!P67&gt;0),Q67,"")</f>
        <v/>
      </c>
      <c r="AS67" s="843" t="str">
        <f>IF(AND($AR$3=1,'7a Health full-time'!Q67&gt;0),R67,"")</f>
        <v/>
      </c>
      <c r="AT67" s="843" t="str">
        <f>IF(AND($AR$3=1,'7a Health full-time'!R67&gt;0),S67,"")</f>
        <v/>
      </c>
      <c r="AU67" s="843" t="str">
        <f>IF(AND($AR$3=1,'7a Health full-time'!S67&gt;0),T67,"")</f>
        <v/>
      </c>
      <c r="AV67" s="843" t="str">
        <f>IF(AND($AR$3=1,'7a Health full-time'!T67&gt;0),U67,"")</f>
        <v/>
      </c>
      <c r="AW67" s="845" t="str">
        <f>IF(AND($AR$3=1,'7a Health full-time'!U67&gt;0),V67,"")</f>
        <v/>
      </c>
      <c r="AY67" s="844" t="str">
        <f>IF(AND($AY$3=1,'7a Health full-time'!D67&lt;0),E67,"")</f>
        <v/>
      </c>
      <c r="AZ67" s="843" t="str">
        <f>IF(AND($AY$3=1,'7a Health full-time'!E67&lt;0),F67,"")</f>
        <v/>
      </c>
      <c r="BA67" s="843" t="str">
        <f>IF(AND($AY$3=1,'7a Health full-time'!F67&lt;0),G67,"")</f>
        <v/>
      </c>
      <c r="BB67" s="843" t="str">
        <f>IF(AND($AY$3=1,'7a Health full-time'!G67&lt;0),H67,"")</f>
        <v/>
      </c>
      <c r="BC67" s="843" t="str">
        <f>IF(AND($AY$3=1,'7a Health full-time'!H67&lt;0),I67,"")</f>
        <v/>
      </c>
      <c r="BD67" s="845" t="str">
        <f>IF(AND($AY$3=1,'7a Health full-time'!I67&lt;0),J67,"")</f>
        <v/>
      </c>
      <c r="BE67" s="844" t="str">
        <f>IF(AND($AY$3=1,'7a Health full-time'!J67&lt;0),K67,"")</f>
        <v/>
      </c>
      <c r="BF67" s="843" t="str">
        <f>IF(AND($AY$3=1,'7a Health full-time'!K67&lt;0),L67,"")</f>
        <v/>
      </c>
      <c r="BG67" s="843" t="str">
        <f>IF(AND($AY$3=1,'7a Health full-time'!L67&lt;0),M67,"")</f>
        <v/>
      </c>
      <c r="BH67" s="843" t="str">
        <f>IF(AND($AY$3=1,'7a Health full-time'!M67&lt;0),N67,"")</f>
        <v/>
      </c>
      <c r="BI67" s="843" t="str">
        <f>IF(AND($AY$3=1,'7a Health full-time'!N67&lt;0),O67,"")</f>
        <v/>
      </c>
      <c r="BJ67" s="845" t="str">
        <f>IF(AND($AY$3=1,'7a Health full-time'!O67&lt;0),P67,"")</f>
        <v/>
      </c>
      <c r="BK67" s="844" t="str">
        <f>IF(AND($AY$3=1,'7a Health full-time'!V67&lt;0),W67,"")</f>
        <v/>
      </c>
      <c r="BL67" s="843" t="str">
        <f>IF(AND($AY$3=1,'7a Health full-time'!W67&lt;0),X67,"")</f>
        <v/>
      </c>
      <c r="BM67" s="843" t="str">
        <f>IF(AND($AY$3=1,'7a Health full-time'!X67&lt;0),Y67,"")</f>
        <v/>
      </c>
      <c r="BN67" s="843" t="str">
        <f>IF(AND($AY$3=1,'7a Health full-time'!Y67&lt;0),Z67,"")</f>
        <v/>
      </c>
      <c r="BO67" s="843" t="str">
        <f>IF(AND($AY$3=1,'7a Health full-time'!Z67&lt;0),AA67,"")</f>
        <v/>
      </c>
      <c r="BP67" s="845" t="str">
        <f>IF(AND($AY$3=1,'7a Health full-time'!AA67&lt;0),AB67,"")</f>
        <v/>
      </c>
      <c r="BQ67" s="916"/>
      <c r="BR67" s="917"/>
      <c r="BS67" s="917"/>
      <c r="BT67" s="917"/>
      <c r="BU67" s="917"/>
      <c r="BV67" s="918"/>
      <c r="BX67" s="844" t="str">
        <f>IF(AND($BX$3=1,TRUNC('7a Health full-time'!D67)&lt;&gt;'7a Health full-time'!D67),E67,"")</f>
        <v/>
      </c>
      <c r="BY67" s="843" t="str">
        <f>IF(AND($BX$3=1,TRUNC('7a Health full-time'!E67)&lt;&gt;'7a Health full-time'!E67),F67,"")</f>
        <v/>
      </c>
      <c r="BZ67" s="843" t="str">
        <f>IF(AND($BX$3=1,TRUNC('7a Health full-time'!F67)&lt;&gt;'7a Health full-time'!F67),G67,"")</f>
        <v/>
      </c>
      <c r="CA67" s="843" t="str">
        <f>IF(AND($BX$3=1,TRUNC('7a Health full-time'!G67)&lt;&gt;'7a Health full-time'!G67),H67,"")</f>
        <v/>
      </c>
      <c r="CB67" s="843" t="str">
        <f>IF(AND($BX$3=1,TRUNC('7a Health full-time'!H67)&lt;&gt;'7a Health full-time'!H67),I67,"")</f>
        <v/>
      </c>
      <c r="CC67" s="845" t="str">
        <f>IF(AND($BX$3=1,TRUNC('7a Health full-time'!I67)&lt;&gt;'7a Health full-time'!I67),J67,"")</f>
        <v/>
      </c>
      <c r="CD67" s="844" t="str">
        <f>IF(AND($BX$3=1,TRUNC('7a Health full-time'!J67)&lt;&gt;'7a Health full-time'!J67),K67,"")</f>
        <v/>
      </c>
      <c r="CE67" s="843" t="str">
        <f>IF(AND($BX$3=1,TRUNC('7a Health full-time'!K67)&lt;&gt;'7a Health full-time'!K67),L67,"")</f>
        <v/>
      </c>
      <c r="CF67" s="843" t="str">
        <f>IF(AND($BX$3=1,TRUNC('7a Health full-time'!L67)&lt;&gt;'7a Health full-time'!L67),M67,"")</f>
        <v/>
      </c>
      <c r="CG67" s="843" t="str">
        <f>IF(AND($BX$3=1,TRUNC('7a Health full-time'!M67)&lt;&gt;'7a Health full-time'!M67),N67,"")</f>
        <v/>
      </c>
      <c r="CH67" s="843" t="str">
        <f>IF(AND($BX$3=1,TRUNC('7a Health full-time'!N67)&lt;&gt;'7a Health full-time'!N67),O67,"")</f>
        <v/>
      </c>
      <c r="CI67" s="845" t="str">
        <f>IF(AND($BX$3=1,TRUNC('7a Health full-time'!O67)&lt;&gt;'7a Health full-time'!O67),P67,"")</f>
        <v/>
      </c>
      <c r="CJ67" s="844" t="str">
        <f>IF(AND($BX$3=1,TRUNC('7a Health full-time'!P67)&lt;&gt;'7a Health full-time'!P67),Q67,"")</f>
        <v/>
      </c>
      <c r="CK67" s="843" t="str">
        <f>IF(AND($BX$3=1,TRUNC('7a Health full-time'!Q67)&lt;&gt;'7a Health full-time'!Q67),R67,"")</f>
        <v/>
      </c>
      <c r="CL67" s="843" t="str">
        <f>IF(AND($BX$3=1,TRUNC('7a Health full-time'!R67)&lt;&gt;'7a Health full-time'!R67),S67,"")</f>
        <v/>
      </c>
      <c r="CM67" s="843" t="str">
        <f>IF(AND($BX$3=1,TRUNC('7a Health full-time'!S67)&lt;&gt;'7a Health full-time'!S67),T67,"")</f>
        <v/>
      </c>
      <c r="CN67" s="843" t="str">
        <f>IF(AND($BX$3=1,TRUNC('7a Health full-time'!T67)&lt;&gt;'7a Health full-time'!T67),U67,"")</f>
        <v/>
      </c>
      <c r="CO67" s="845" t="str">
        <f>IF(AND($BX$3=1,TRUNC('7a Health full-time'!U67)&lt;&gt;'7a Health full-time'!U67),V67,"")</f>
        <v/>
      </c>
      <c r="DV67" s="844" t="str">
        <f>IF(AND($DV$3=1,ROUND('7a Health full-time'!AB67,2)&lt;&gt;'7a Health full-time'!AB67),AC67,"")</f>
        <v/>
      </c>
      <c r="DW67" s="843" t="str">
        <f>IF(AND($DV$3=1,ROUND('7a Health full-time'!AC67,2)&lt;&gt;'7a Health full-time'!AC67),AD67,"")</f>
        <v/>
      </c>
      <c r="DX67" s="843" t="str">
        <f>IF(AND($DV$3=1,ROUND('7a Health full-time'!AD67,2)&lt;&gt;'7a Health full-time'!AD67),AE67,"")</f>
        <v/>
      </c>
      <c r="DY67" s="843" t="str">
        <f>IF(AND($DV$3=1,ROUND('7a Health full-time'!AE67,2)&lt;&gt;'7a Health full-time'!AE67),AF67,"")</f>
        <v/>
      </c>
      <c r="DZ67" s="843" t="str">
        <f>IF(AND($DV$3=1,ROUND('7a Health full-time'!AF67,2)&lt;&gt;'7a Health full-time'!AF67),AG67,"")</f>
        <v/>
      </c>
      <c r="EA67" s="845" t="str">
        <f>IF(AND($DV$3=1,ROUND('7a Health full-time'!AG67,2)&lt;&gt;'7a Health full-time'!AG67),AH67,"")</f>
        <v/>
      </c>
      <c r="EC67" s="844" t="str">
        <f>IF(AND($EC$3=1,'7a Health full-time'!AB67&gt;'7a Health full-time'!V67),AC67,"")</f>
        <v/>
      </c>
      <c r="ED67" s="843" t="str">
        <f>IF(AND($EC$3=1,'7a Health full-time'!AC67&gt;'7a Health full-time'!W67),AD67,"")</f>
        <v/>
      </c>
      <c r="EE67" s="843" t="str">
        <f>IF(AND($EC$3=1,'7a Health full-time'!AD67&gt;'7a Health full-time'!X67),AE67,"")</f>
        <v/>
      </c>
      <c r="EF67" s="843" t="str">
        <f>IF(AND($EC$3=1,'7a Health full-time'!AE67&gt;'7a Health full-time'!Y67),AF67,"")</f>
        <v/>
      </c>
      <c r="EG67" s="843" t="str">
        <f>IF(AND($EC$3=1,'7a Health full-time'!AF67&gt;'7a Health full-time'!Z67),AG67,"")</f>
        <v/>
      </c>
      <c r="EH67" s="845" t="str">
        <f>IF(AND($EC$3=1,'7a Health full-time'!AG67&gt;'7a Health full-time'!AA67),AH67,"")</f>
        <v/>
      </c>
      <c r="EJ67" s="844" t="str">
        <f>IF(AND($EJ$3=1,'7a Health full-time'!V67&lt;&gt;0),IF(('7a Health full-time'!AB67/'7a Health full-time'!V67)&lt;0.03,AC67,""),"")</f>
        <v/>
      </c>
      <c r="EK67" s="843" t="str">
        <f>IF(AND($EJ$3=1,'7a Health full-time'!W67&lt;&gt;0),IF(('7a Health full-time'!AC67/'7a Health full-time'!W67)&lt;0.03,AD67,""),"")</f>
        <v/>
      </c>
      <c r="EL67" s="843" t="str">
        <f>IF(AND($EJ$3=1,'7a Health full-time'!X67&lt;&gt;0),IF(('7a Health full-time'!AD67/'7a Health full-time'!X67)&lt;0.03,AE67,""),"")</f>
        <v/>
      </c>
      <c r="EM67" s="843" t="str">
        <f>IF(AND($EJ$3=1,'7a Health full-time'!Y67&lt;&gt;0),IF(('7a Health full-time'!AE67/'7a Health full-time'!Y67)&lt;0.03,AF67,""),"")</f>
        <v/>
      </c>
      <c r="EN67" s="843" t="str">
        <f>IF(AND($EJ$3=1,'7a Health full-time'!Z67&lt;&gt;0),IF(('7a Health full-time'!AF67/'7a Health full-time'!Z67)&lt;0.03,AG67,""),"")</f>
        <v/>
      </c>
      <c r="EO67" s="845" t="str">
        <f>IF(AND($EJ$3=1,'7a Health full-time'!AA67&lt;&gt;0),IF(('7a Health full-time'!AG67/'7a Health full-time'!AA67)&lt;0.03,AH67,""),"")</f>
        <v/>
      </c>
      <c r="EQ67" s="844" t="str">
        <f>IF(AND($EQ$3=1,'7a Health full-time'!P67=0,SUM('7a Health full-time'!D67,'7a Health full-time'!J67)&gt;$ET$13),Q67,"")</f>
        <v/>
      </c>
      <c r="ER67" s="843" t="str">
        <f>IF(AND($EQ$3=1,'7a Health full-time'!Q67=0,SUM('7a Health full-time'!E67,'7a Health full-time'!K67)&gt;$ET$13),R67,"")</f>
        <v/>
      </c>
      <c r="ES67" s="843" t="str">
        <f>IF(AND($EQ$3=1,'7a Health full-time'!R67=0,SUM('7a Health full-time'!F67,'7a Health full-time'!L67)&gt;$ET$13),S67,"")</f>
        <v/>
      </c>
      <c r="ET67" s="843" t="str">
        <f>IF(AND($EQ$3=1,'7a Health full-time'!S67=0,SUM('7a Health full-time'!G67,'7a Health full-time'!M67)&gt;$ET$13),T67,"")</f>
        <v/>
      </c>
      <c r="EU67" s="843" t="str">
        <f>IF(AND($EQ$3=1,'7a Health full-time'!T67=0,SUM('7a Health full-time'!H67,'7a Health full-time'!N67)&gt;$ET$13),U67,"")</f>
        <v/>
      </c>
      <c r="EV67" s="845" t="str">
        <f>IF(AND($EQ$3=1,'7a Health full-time'!U67=0,SUM('7a Health full-time'!I67,'7a Health full-time'!O67)&gt;$ET$13),V67,"")</f>
        <v/>
      </c>
      <c r="EX67" s="844" t="str">
        <f>IF(AND($EX$3=1,SUM('7a Health full-time'!D67,'7a Health full-time'!J67)&gt;0,ABS('7a Health full-time'!P67)=SUM('7a Health full-time'!D67,'7a Health full-time'!J67)),Q67,"")</f>
        <v/>
      </c>
      <c r="EY67" s="843" t="str">
        <f>IF(AND($EX$3=1,SUM('7a Health full-time'!E67,'7a Health full-time'!K67)&gt;0,ABS('7a Health full-time'!Q67)=SUM('7a Health full-time'!E67,'7a Health full-time'!K67)),R67,"")</f>
        <v/>
      </c>
      <c r="EZ67" s="843" t="str">
        <f>IF(AND($EX$3=1,SUM('7a Health full-time'!F67,'7a Health full-time'!L67)&gt;0,ABS('7a Health full-time'!R67)=SUM('7a Health full-time'!F67,'7a Health full-time'!L67)),S67,"")</f>
        <v/>
      </c>
      <c r="FA67" s="843" t="str">
        <f>IF(AND($EX$3=1,SUM('7a Health full-time'!G67,'7a Health full-time'!M67)&gt;0,ABS('7a Health full-time'!S67)=SUM('7a Health full-time'!G67,'7a Health full-time'!M67)),T67,"")</f>
        <v/>
      </c>
      <c r="FB67" s="843" t="str">
        <f>IF(AND($EX$3=1,SUM('7a Health full-time'!H67,'7a Health full-time'!N67)&gt;0,ABS('7a Health full-time'!T67)=SUM('7a Health full-time'!H67,'7a Health full-time'!N67)),U67,"")</f>
        <v/>
      </c>
      <c r="FC67" s="845" t="str">
        <f>IF(AND($EX$3=1,SUM('7a Health full-time'!I67,'7a Health full-time'!O67)&gt;0,ABS('7a Health full-time'!U67)=SUM('7a Health full-time'!I67,'7a Health full-time'!O67)),V67,"")</f>
        <v/>
      </c>
      <c r="FR67" s="844" t="str">
        <f>IF(AND($FR$3=1,'7a Health full-time'!V67&lt;&gt;0),IF(('7a Health full-time'!AB67/'7a Health full-time'!V67)&lt;0.25,AC67,""),"")</f>
        <v/>
      </c>
      <c r="FS67" s="843" t="str">
        <f>IF(AND($FR$3=1,'7a Health full-time'!W67&lt;&gt;0),IF(('7a Health full-time'!AC67/'7a Health full-time'!W67)&lt;0.25,AD67,""),"")</f>
        <v/>
      </c>
      <c r="FT67" s="843" t="str">
        <f>IF(AND($FR$3=1,'7a Health full-time'!X67&lt;&gt;0),IF(('7a Health full-time'!AD67/'7a Health full-time'!X67)&lt;0.25,AE67,""),"")</f>
        <v/>
      </c>
      <c r="FU67" s="843" t="str">
        <f>IF(AND($FR$3=1,'7a Health full-time'!Y67&lt;&gt;0),IF(('7a Health full-time'!AE67/'7a Health full-time'!Y67)&lt;0.25,AF67,""),"")</f>
        <v/>
      </c>
      <c r="FV67" s="843" t="str">
        <f>IF(AND($FR$3=1,'7a Health full-time'!Z67&lt;&gt;0),IF(('7a Health full-time'!AF67/'7a Health full-time'!Z67)&lt;0.25,AG67,""),"")</f>
        <v/>
      </c>
      <c r="FW67" s="845" t="str">
        <f>IF(AND($FR$3=1,'7a Health full-time'!AA67&lt;&gt;0),IF(('7a Health full-time'!AG67/'7a Health full-time'!AA67)&lt;0.25,AH67,""),"")</f>
        <v/>
      </c>
      <c r="FY67" s="843"/>
      <c r="FZ67" s="843"/>
      <c r="GA67" s="843"/>
      <c r="GB67" s="843"/>
      <c r="GC67" s="843"/>
      <c r="GD67" s="843"/>
      <c r="GE67" s="843"/>
      <c r="GF67" s="843"/>
      <c r="GG67" s="843"/>
      <c r="GH67" s="843"/>
      <c r="GI67" s="843"/>
      <c r="GJ67" s="843"/>
      <c r="GL67" s="60"/>
      <c r="GM67" s="60" t="s">
        <v>13</v>
      </c>
      <c r="GN67" s="60" t="s">
        <v>314</v>
      </c>
      <c r="GO67" s="49" t="str">
        <f>$CS$101</f>
        <v/>
      </c>
      <c r="GP67" s="41" t="str">
        <f>$CT$101</f>
        <v/>
      </c>
      <c r="GQ67" s="40" t="str">
        <f>$CS$101</f>
        <v/>
      </c>
      <c r="GR67" s="41" t="str">
        <f>$CT$101</f>
        <v/>
      </c>
      <c r="GS67" s="40" t="str">
        <f>$CS$101</f>
        <v/>
      </c>
      <c r="GT67" s="873" t="str">
        <f>$CT$101</f>
        <v/>
      </c>
      <c r="GU67" s="49" t="str">
        <f>$CY$101</f>
        <v/>
      </c>
      <c r="GV67" s="41" t="str">
        <f>$CZ$101</f>
        <v/>
      </c>
      <c r="GW67" s="40" t="str">
        <f>$CY$101</f>
        <v/>
      </c>
      <c r="GX67" s="41" t="str">
        <f>$CZ$101</f>
        <v/>
      </c>
      <c r="GY67" s="40" t="str">
        <f>$CY$101</f>
        <v/>
      </c>
      <c r="GZ67" s="873" t="str">
        <f>$CZ$101</f>
        <v/>
      </c>
      <c r="HA67" s="49" t="str">
        <f>$DE$101</f>
        <v/>
      </c>
      <c r="HB67" s="41" t="str">
        <f>$DF$101</f>
        <v/>
      </c>
      <c r="HC67" s="40" t="str">
        <f>$DE$101</f>
        <v/>
      </c>
      <c r="HD67" s="41" t="str">
        <f>$DF$101</f>
        <v/>
      </c>
      <c r="HE67" s="40" t="str">
        <f>$DE$101</f>
        <v/>
      </c>
      <c r="HF67" s="873" t="str">
        <f>$DF$101</f>
        <v/>
      </c>
      <c r="HG67" s="49" t="str">
        <f>$DK$101</f>
        <v/>
      </c>
      <c r="HH67" s="41" t="str">
        <f>$DL$101</f>
        <v/>
      </c>
      <c r="HI67" s="40" t="str">
        <f>$DK$101</f>
        <v/>
      </c>
      <c r="HJ67" s="41" t="str">
        <f>$DL$101</f>
        <v/>
      </c>
      <c r="HK67" s="40" t="str">
        <f>$DK$101</f>
        <v/>
      </c>
      <c r="HL67" s="873" t="str">
        <f>$DL$101</f>
        <v/>
      </c>
      <c r="HM67" s="925"/>
      <c r="HN67" s="918"/>
      <c r="HO67" s="916"/>
      <c r="HP67" s="918"/>
      <c r="HQ67" s="916"/>
      <c r="HR67" s="926"/>
    </row>
    <row r="68" spans="1:226" x14ac:dyDescent="0.25">
      <c r="A68" s="18" t="str">
        <f>'7a Health full-time'!A68</f>
        <v>Physiotherapy (B)</v>
      </c>
      <c r="B68" t="s">
        <v>19</v>
      </c>
      <c r="C68" s="18" t="str">
        <f>'7a Health full-time'!C68</f>
        <v>UG</v>
      </c>
      <c r="D68" t="str">
        <f t="shared" si="4"/>
        <v>Physiotherapy (B), Long, UG</v>
      </c>
      <c r="E68" t="str">
        <f t="shared" si="13"/>
        <v xml:space="preserve">Column 1, Starters in 2016-17, OfS-fundable, Physiotherapy (B), Long, UG; </v>
      </c>
      <c r="F68" t="str">
        <f t="shared" si="13"/>
        <v xml:space="preserve">Column 1, Starters in 2016-17, Non-fundable, Physiotherapy (B), Long, UG; </v>
      </c>
      <c r="G68" t="str">
        <f t="shared" si="13"/>
        <v xml:space="preserve">Column 1, Starters in 2017-18, OfS-fundable, Physiotherapy (B), Long, UG; </v>
      </c>
      <c r="H68" t="str">
        <f t="shared" si="13"/>
        <v xml:space="preserve">Column 1, Starters in 2017-18, Non-fundable, Physiotherapy (B), Long, UG; </v>
      </c>
      <c r="I68" t="str">
        <f t="shared" si="13"/>
        <v xml:space="preserve">Column 1, Starters in 2018-19, OfS-fundable, Physiotherapy (B), Long, UG; </v>
      </c>
      <c r="J68" t="str">
        <f t="shared" si="13"/>
        <v xml:space="preserve">Column 1, Starters in 2018-19, Non-fundable, Physiotherapy (B), Long, UG; </v>
      </c>
      <c r="K68" t="str">
        <f t="shared" si="13"/>
        <v xml:space="preserve">Column 2, Starters in 2016-17, OfS-fundable, Physiotherapy (B), Long, UG; </v>
      </c>
      <c r="L68" t="str">
        <f t="shared" si="13"/>
        <v xml:space="preserve">Column 2, Starters in 2016-17, Non-fundable, Physiotherapy (B), Long, UG; </v>
      </c>
      <c r="M68" t="str">
        <f t="shared" si="13"/>
        <v xml:space="preserve">Column 2, Starters in 2017-18, OfS-fundable, Physiotherapy (B), Long, UG; </v>
      </c>
      <c r="N68" t="str">
        <f t="shared" si="13"/>
        <v xml:space="preserve">Column 2, Starters in 2017-18, Non-fundable, Physiotherapy (B), Long, UG; </v>
      </c>
      <c r="O68" t="str">
        <f t="shared" si="13"/>
        <v xml:space="preserve">Column 2, Starters in 2018-19, OfS-fundable, Physiotherapy (B), Long, UG; </v>
      </c>
      <c r="P68" t="str">
        <f t="shared" si="13"/>
        <v xml:space="preserve">Column 2, Starters in 2018-19, Non-fundable, Physiotherapy (B), Long, UG; </v>
      </c>
      <c r="Q68" t="str">
        <f t="shared" si="13"/>
        <v xml:space="preserve">Column 3, Starters in 2016-17, OfS-fundable, Physiotherapy (B), Long, UG; </v>
      </c>
      <c r="R68" t="str">
        <f t="shared" si="13"/>
        <v xml:space="preserve">Column 3, Starters in 2016-17, Non-fundable, Physiotherapy (B), Long, UG; </v>
      </c>
      <c r="S68" t="str">
        <f t="shared" si="13"/>
        <v xml:space="preserve">Column 3, Starters in 2017-18, OfS-fundable, Physiotherapy (B), Long, UG; </v>
      </c>
      <c r="T68" t="str">
        <f t="shared" si="13"/>
        <v xml:space="preserve">Column 3, Starters in 2017-18, Non-fundable, Physiotherapy (B), Long, UG; </v>
      </c>
      <c r="U68" t="str">
        <f t="shared" si="12"/>
        <v xml:space="preserve">Column 3, Starters in 2018-19, OfS-fundable, Physiotherapy (B), Long, UG; </v>
      </c>
      <c r="V68" t="str">
        <f t="shared" si="12"/>
        <v xml:space="preserve">Column 3, Starters in 2018-19, Non-fundable, Physiotherapy (B), Long, UG; </v>
      </c>
      <c r="W68" t="str">
        <f t="shared" si="12"/>
        <v xml:space="preserve">Column 4, Starters in 2016-17, OfS-fundable, Physiotherapy (B), Long, UG; </v>
      </c>
      <c r="X68" t="str">
        <f t="shared" si="12"/>
        <v xml:space="preserve">Column 4, Starters in 2016-17, Non-fundable, Physiotherapy (B), Long, UG; </v>
      </c>
      <c r="Y68" t="str">
        <f t="shared" si="12"/>
        <v xml:space="preserve">Column 4, Starters in 2017-18, OfS-fundable, Physiotherapy (B), Long, UG; </v>
      </c>
      <c r="Z68" t="str">
        <f t="shared" si="12"/>
        <v xml:space="preserve">Column 4, Starters in 2017-18, Non-fundable, Physiotherapy (B), Long, UG; </v>
      </c>
      <c r="AA68" t="str">
        <f t="shared" si="12"/>
        <v xml:space="preserve">Column 4, Starters in 2018-19, OfS-fundable, Physiotherapy (B), Long, UG; </v>
      </c>
      <c r="AB68" t="str">
        <f t="shared" si="12"/>
        <v xml:space="preserve">Column 4, Starters in 2018-19, Non-fundable, Physiotherapy (B), Long, UG; </v>
      </c>
      <c r="AC68" t="str">
        <f t="shared" si="12"/>
        <v xml:space="preserve">Column 4a, Starters in 2016-17, OfS-fundable, Physiotherapy (B), Long, UG; </v>
      </c>
      <c r="AD68" t="str">
        <f t="shared" si="12"/>
        <v xml:space="preserve">Column 4a, Starters in 2016-17, Non-fundable, Physiotherapy (B), Long, UG; </v>
      </c>
      <c r="AE68" t="str">
        <f t="shared" si="12"/>
        <v xml:space="preserve">Column 4a, Starters in 2017-18, OfS-fundable, Physiotherapy (B), Long, UG; </v>
      </c>
      <c r="AF68" t="str">
        <f t="shared" si="12"/>
        <v xml:space="preserve">Column 4a, Starters in 2017-18, Non-fundable, Physiotherapy (B), Long, UG; </v>
      </c>
      <c r="AG68" t="str">
        <f t="shared" si="12"/>
        <v xml:space="preserve">Column 4a, Starters in 2018-19, OfS-fundable, Physiotherapy (B), Long, UG; </v>
      </c>
      <c r="AH68" t="str">
        <f t="shared" si="12"/>
        <v xml:space="preserve">Column 4a, Starters in 2018-19, Non-fundable, Physiotherapy (B), Long, UG; </v>
      </c>
      <c r="AR68" s="844" t="str">
        <f>IF(AND($AR$3=1,'7a Health full-time'!P68&gt;0),Q68,"")</f>
        <v/>
      </c>
      <c r="AS68" s="843" t="str">
        <f>IF(AND($AR$3=1,'7a Health full-time'!Q68&gt;0),R68,"")</f>
        <v/>
      </c>
      <c r="AT68" s="843" t="str">
        <f>IF(AND($AR$3=1,'7a Health full-time'!R68&gt;0),S68,"")</f>
        <v/>
      </c>
      <c r="AU68" s="843" t="str">
        <f>IF(AND($AR$3=1,'7a Health full-time'!S68&gt;0),T68,"")</f>
        <v/>
      </c>
      <c r="AV68" s="843" t="str">
        <f>IF(AND($AR$3=1,'7a Health full-time'!T68&gt;0),U68,"")</f>
        <v/>
      </c>
      <c r="AW68" s="845" t="str">
        <f>IF(AND($AR$3=1,'7a Health full-time'!U68&gt;0),V68,"")</f>
        <v/>
      </c>
      <c r="AY68" s="844" t="str">
        <f>IF(AND($AY$3=1,'7a Health full-time'!D68&lt;0),E68,"")</f>
        <v/>
      </c>
      <c r="AZ68" s="843" t="str">
        <f>IF(AND($AY$3=1,'7a Health full-time'!E68&lt;0),F68,"")</f>
        <v/>
      </c>
      <c r="BA68" s="843" t="str">
        <f>IF(AND($AY$3=1,'7a Health full-time'!F68&lt;0),G68,"")</f>
        <v/>
      </c>
      <c r="BB68" s="843" t="str">
        <f>IF(AND($AY$3=1,'7a Health full-time'!G68&lt;0),H68,"")</f>
        <v/>
      </c>
      <c r="BC68" s="843" t="str">
        <f>IF(AND($AY$3=1,'7a Health full-time'!H68&lt;0),I68,"")</f>
        <v/>
      </c>
      <c r="BD68" s="845" t="str">
        <f>IF(AND($AY$3=1,'7a Health full-time'!I68&lt;0),J68,"")</f>
        <v/>
      </c>
      <c r="BE68" s="844" t="str">
        <f>IF(AND($AY$3=1,'7a Health full-time'!J68&lt;0),K68,"")</f>
        <v/>
      </c>
      <c r="BF68" s="843" t="str">
        <f>IF(AND($AY$3=1,'7a Health full-time'!K68&lt;0),L68,"")</f>
        <v/>
      </c>
      <c r="BG68" s="843" t="str">
        <f>IF(AND($AY$3=1,'7a Health full-time'!L68&lt;0),M68,"")</f>
        <v/>
      </c>
      <c r="BH68" s="843" t="str">
        <f>IF(AND($AY$3=1,'7a Health full-time'!M68&lt;0),N68,"")</f>
        <v/>
      </c>
      <c r="BI68" s="843" t="str">
        <f>IF(AND($AY$3=1,'7a Health full-time'!N68&lt;0),O68,"")</f>
        <v/>
      </c>
      <c r="BJ68" s="845" t="str">
        <f>IF(AND($AY$3=1,'7a Health full-time'!O68&lt;0),P68,"")</f>
        <v/>
      </c>
      <c r="BK68" s="844" t="str">
        <f>IF(AND($AY$3=1,'7a Health full-time'!V68&lt;0),W68,"")</f>
        <v/>
      </c>
      <c r="BL68" s="843" t="str">
        <f>IF(AND($AY$3=1,'7a Health full-time'!W68&lt;0),X68,"")</f>
        <v/>
      </c>
      <c r="BM68" s="843" t="str">
        <f>IF(AND($AY$3=1,'7a Health full-time'!X68&lt;0),Y68,"")</f>
        <v/>
      </c>
      <c r="BN68" s="843" t="str">
        <f>IF(AND($AY$3=1,'7a Health full-time'!Y68&lt;0),Z68,"")</f>
        <v/>
      </c>
      <c r="BO68" s="843" t="str">
        <f>IF(AND($AY$3=1,'7a Health full-time'!Z68&lt;0),AA68,"")</f>
        <v/>
      </c>
      <c r="BP68" s="845" t="str">
        <f>IF(AND($AY$3=1,'7a Health full-time'!AA68&lt;0),AB68,"")</f>
        <v/>
      </c>
      <c r="BQ68" s="916"/>
      <c r="BR68" s="917"/>
      <c r="BS68" s="917"/>
      <c r="BT68" s="917"/>
      <c r="BU68" s="917"/>
      <c r="BV68" s="918"/>
      <c r="BX68" s="844" t="str">
        <f>IF(AND($BX$3=1,TRUNC('7a Health full-time'!D68)&lt;&gt;'7a Health full-time'!D68),E68,"")</f>
        <v/>
      </c>
      <c r="BY68" s="843" t="str">
        <f>IF(AND($BX$3=1,TRUNC('7a Health full-time'!E68)&lt;&gt;'7a Health full-time'!E68),F68,"")</f>
        <v/>
      </c>
      <c r="BZ68" s="843" t="str">
        <f>IF(AND($BX$3=1,TRUNC('7a Health full-time'!F68)&lt;&gt;'7a Health full-time'!F68),G68,"")</f>
        <v/>
      </c>
      <c r="CA68" s="843" t="str">
        <f>IF(AND($BX$3=1,TRUNC('7a Health full-time'!G68)&lt;&gt;'7a Health full-time'!G68),H68,"")</f>
        <v/>
      </c>
      <c r="CB68" s="843" t="str">
        <f>IF(AND($BX$3=1,TRUNC('7a Health full-time'!H68)&lt;&gt;'7a Health full-time'!H68),I68,"")</f>
        <v/>
      </c>
      <c r="CC68" s="845" t="str">
        <f>IF(AND($BX$3=1,TRUNC('7a Health full-time'!I68)&lt;&gt;'7a Health full-time'!I68),J68,"")</f>
        <v/>
      </c>
      <c r="CD68" s="844" t="str">
        <f>IF(AND($BX$3=1,TRUNC('7a Health full-time'!J68)&lt;&gt;'7a Health full-time'!J68),K68,"")</f>
        <v/>
      </c>
      <c r="CE68" s="843" t="str">
        <f>IF(AND($BX$3=1,TRUNC('7a Health full-time'!K68)&lt;&gt;'7a Health full-time'!K68),L68,"")</f>
        <v/>
      </c>
      <c r="CF68" s="843" t="str">
        <f>IF(AND($BX$3=1,TRUNC('7a Health full-time'!L68)&lt;&gt;'7a Health full-time'!L68),M68,"")</f>
        <v/>
      </c>
      <c r="CG68" s="843" t="str">
        <f>IF(AND($BX$3=1,TRUNC('7a Health full-time'!M68)&lt;&gt;'7a Health full-time'!M68),N68,"")</f>
        <v/>
      </c>
      <c r="CH68" s="843" t="str">
        <f>IF(AND($BX$3=1,TRUNC('7a Health full-time'!N68)&lt;&gt;'7a Health full-time'!N68),O68,"")</f>
        <v/>
      </c>
      <c r="CI68" s="845" t="str">
        <f>IF(AND($BX$3=1,TRUNC('7a Health full-time'!O68)&lt;&gt;'7a Health full-time'!O68),P68,"")</f>
        <v/>
      </c>
      <c r="CJ68" s="844" t="str">
        <f>IF(AND($BX$3=1,TRUNC('7a Health full-time'!P68)&lt;&gt;'7a Health full-time'!P68),Q68,"")</f>
        <v/>
      </c>
      <c r="CK68" s="843" t="str">
        <f>IF(AND($BX$3=1,TRUNC('7a Health full-time'!Q68)&lt;&gt;'7a Health full-time'!Q68),R68,"")</f>
        <v/>
      </c>
      <c r="CL68" s="843" t="str">
        <f>IF(AND($BX$3=1,TRUNC('7a Health full-time'!R68)&lt;&gt;'7a Health full-time'!R68),S68,"")</f>
        <v/>
      </c>
      <c r="CM68" s="843" t="str">
        <f>IF(AND($BX$3=1,TRUNC('7a Health full-time'!S68)&lt;&gt;'7a Health full-time'!S68),T68,"")</f>
        <v/>
      </c>
      <c r="CN68" s="843" t="str">
        <f>IF(AND($BX$3=1,TRUNC('7a Health full-time'!T68)&lt;&gt;'7a Health full-time'!T68),U68,"")</f>
        <v/>
      </c>
      <c r="CO68" s="845" t="str">
        <f>IF(AND($BX$3=1,TRUNC('7a Health full-time'!U68)&lt;&gt;'7a Health full-time'!U68),V68,"")</f>
        <v/>
      </c>
      <c r="DV68" s="844" t="str">
        <f>IF(AND($DV$3=1,ROUND('7a Health full-time'!AB68,2)&lt;&gt;'7a Health full-time'!AB68),AC68,"")</f>
        <v/>
      </c>
      <c r="DW68" s="843" t="str">
        <f>IF(AND($DV$3=1,ROUND('7a Health full-time'!AC68,2)&lt;&gt;'7a Health full-time'!AC68),AD68,"")</f>
        <v/>
      </c>
      <c r="DX68" s="843" t="str">
        <f>IF(AND($DV$3=1,ROUND('7a Health full-time'!AD68,2)&lt;&gt;'7a Health full-time'!AD68),AE68,"")</f>
        <v/>
      </c>
      <c r="DY68" s="843" t="str">
        <f>IF(AND($DV$3=1,ROUND('7a Health full-time'!AE68,2)&lt;&gt;'7a Health full-time'!AE68),AF68,"")</f>
        <v/>
      </c>
      <c r="DZ68" s="843" t="str">
        <f>IF(AND($DV$3=1,ROUND('7a Health full-time'!AF68,2)&lt;&gt;'7a Health full-time'!AF68),AG68,"")</f>
        <v/>
      </c>
      <c r="EA68" s="845" t="str">
        <f>IF(AND($DV$3=1,ROUND('7a Health full-time'!AG68,2)&lt;&gt;'7a Health full-time'!AG68),AH68,"")</f>
        <v/>
      </c>
      <c r="EC68" s="844" t="str">
        <f>IF(AND($EC$3=1,'7a Health full-time'!AB68&gt;'7a Health full-time'!V68),AC68,"")</f>
        <v/>
      </c>
      <c r="ED68" s="843" t="str">
        <f>IF(AND($EC$3=1,'7a Health full-time'!AC68&gt;'7a Health full-time'!W68),AD68,"")</f>
        <v/>
      </c>
      <c r="EE68" s="843" t="str">
        <f>IF(AND($EC$3=1,'7a Health full-time'!AD68&gt;'7a Health full-time'!X68),AE68,"")</f>
        <v/>
      </c>
      <c r="EF68" s="843" t="str">
        <f>IF(AND($EC$3=1,'7a Health full-time'!AE68&gt;'7a Health full-time'!Y68),AF68,"")</f>
        <v/>
      </c>
      <c r="EG68" s="843" t="str">
        <f>IF(AND($EC$3=1,'7a Health full-time'!AF68&gt;'7a Health full-time'!Z68),AG68,"")</f>
        <v/>
      </c>
      <c r="EH68" s="845" t="str">
        <f>IF(AND($EC$3=1,'7a Health full-time'!AG68&gt;'7a Health full-time'!AA68),AH68,"")</f>
        <v/>
      </c>
      <c r="EJ68" s="844" t="str">
        <f>IF(AND($EJ$3=1,'7a Health full-time'!V68&lt;&gt;0),IF(('7a Health full-time'!AB68/'7a Health full-time'!V68)&lt;0.03,AC68,""),"")</f>
        <v/>
      </c>
      <c r="EK68" s="843" t="str">
        <f>IF(AND($EJ$3=1,'7a Health full-time'!W68&lt;&gt;0),IF(('7a Health full-time'!AC68/'7a Health full-time'!W68)&lt;0.03,AD68,""),"")</f>
        <v/>
      </c>
      <c r="EL68" s="843" t="str">
        <f>IF(AND($EJ$3=1,'7a Health full-time'!X68&lt;&gt;0),IF(('7a Health full-time'!AD68/'7a Health full-time'!X68)&lt;0.03,AE68,""),"")</f>
        <v/>
      </c>
      <c r="EM68" s="843" t="str">
        <f>IF(AND($EJ$3=1,'7a Health full-time'!Y68&lt;&gt;0),IF(('7a Health full-time'!AE68/'7a Health full-time'!Y68)&lt;0.03,AF68,""),"")</f>
        <v/>
      </c>
      <c r="EN68" s="843" t="str">
        <f>IF(AND($EJ$3=1,'7a Health full-time'!Z68&lt;&gt;0),IF(('7a Health full-time'!AF68/'7a Health full-time'!Z68)&lt;0.03,AG68,""),"")</f>
        <v/>
      </c>
      <c r="EO68" s="845" t="str">
        <f>IF(AND($EJ$3=1,'7a Health full-time'!AA68&lt;&gt;0),IF(('7a Health full-time'!AG68/'7a Health full-time'!AA68)&lt;0.03,AH68,""),"")</f>
        <v/>
      </c>
      <c r="EQ68" s="844" t="str">
        <f>IF(AND($EQ$3=1,'7a Health full-time'!P68=0,SUM('7a Health full-time'!D68,'7a Health full-time'!J68)&gt;$ET$13),Q68,"")</f>
        <v/>
      </c>
      <c r="ER68" s="843" t="str">
        <f>IF(AND($EQ$3=1,'7a Health full-time'!Q68=0,SUM('7a Health full-time'!E68,'7a Health full-time'!K68)&gt;$ET$13),R68,"")</f>
        <v/>
      </c>
      <c r="ES68" s="843" t="str">
        <f>IF(AND($EQ$3=1,'7a Health full-time'!R68=0,SUM('7a Health full-time'!F68,'7a Health full-time'!L68)&gt;$ET$13),S68,"")</f>
        <v/>
      </c>
      <c r="ET68" s="843" t="str">
        <f>IF(AND($EQ$3=1,'7a Health full-time'!S68=0,SUM('7a Health full-time'!G68,'7a Health full-time'!M68)&gt;$ET$13),T68,"")</f>
        <v/>
      </c>
      <c r="EU68" s="843" t="str">
        <f>IF(AND($EQ$3=1,'7a Health full-time'!T68=0,SUM('7a Health full-time'!H68,'7a Health full-time'!N68)&gt;$ET$13),U68,"")</f>
        <v/>
      </c>
      <c r="EV68" s="845" t="str">
        <f>IF(AND($EQ$3=1,'7a Health full-time'!U68=0,SUM('7a Health full-time'!I68,'7a Health full-time'!O68)&gt;$ET$13),V68,"")</f>
        <v/>
      </c>
      <c r="EX68" s="844" t="str">
        <f>IF(AND($EX$3=1,SUM('7a Health full-time'!D68,'7a Health full-time'!J68)&gt;0,ABS('7a Health full-time'!P68)=SUM('7a Health full-time'!D68,'7a Health full-time'!J68)),Q68,"")</f>
        <v/>
      </c>
      <c r="EY68" s="843" t="str">
        <f>IF(AND($EX$3=1,SUM('7a Health full-time'!E68,'7a Health full-time'!K68)&gt;0,ABS('7a Health full-time'!Q68)=SUM('7a Health full-time'!E68,'7a Health full-time'!K68)),R68,"")</f>
        <v/>
      </c>
      <c r="EZ68" s="843" t="str">
        <f>IF(AND($EX$3=1,SUM('7a Health full-time'!F68,'7a Health full-time'!L68)&gt;0,ABS('7a Health full-time'!R68)=SUM('7a Health full-time'!F68,'7a Health full-time'!L68)),S68,"")</f>
        <v/>
      </c>
      <c r="FA68" s="843" t="str">
        <f>IF(AND($EX$3=1,SUM('7a Health full-time'!G68,'7a Health full-time'!M68)&gt;0,ABS('7a Health full-time'!S68)=SUM('7a Health full-time'!G68,'7a Health full-time'!M68)),T68,"")</f>
        <v/>
      </c>
      <c r="FB68" s="843" t="str">
        <f>IF(AND($EX$3=1,SUM('7a Health full-time'!H68,'7a Health full-time'!N68)&gt;0,ABS('7a Health full-time'!T68)=SUM('7a Health full-time'!H68,'7a Health full-time'!N68)),U68,"")</f>
        <v/>
      </c>
      <c r="FC68" s="845" t="str">
        <f>IF(AND($EX$3=1,SUM('7a Health full-time'!I68,'7a Health full-time'!O68)&gt;0,ABS('7a Health full-time'!U68)=SUM('7a Health full-time'!I68,'7a Health full-time'!O68)),V68,"")</f>
        <v/>
      </c>
      <c r="FR68" s="844" t="str">
        <f>IF(AND($FR$3=1,'7a Health full-time'!V68&lt;&gt;0),IF(('7a Health full-time'!AB68/'7a Health full-time'!V68)&lt;0.25,AC68,""),"")</f>
        <v/>
      </c>
      <c r="FS68" s="843" t="str">
        <f>IF(AND($FR$3=1,'7a Health full-time'!W68&lt;&gt;0),IF(('7a Health full-time'!AC68/'7a Health full-time'!W68)&lt;0.25,AD68,""),"")</f>
        <v/>
      </c>
      <c r="FT68" s="843" t="str">
        <f>IF(AND($FR$3=1,'7a Health full-time'!X68&lt;&gt;0),IF(('7a Health full-time'!AD68/'7a Health full-time'!X68)&lt;0.25,AE68,""),"")</f>
        <v/>
      </c>
      <c r="FU68" s="843" t="str">
        <f>IF(AND($FR$3=1,'7a Health full-time'!Y68&lt;&gt;0),IF(('7a Health full-time'!AE68/'7a Health full-time'!Y68)&lt;0.25,AF68,""),"")</f>
        <v/>
      </c>
      <c r="FV68" s="843" t="str">
        <f>IF(AND($FR$3=1,'7a Health full-time'!Z68&lt;&gt;0),IF(('7a Health full-time'!AF68/'7a Health full-time'!Z68)&lt;0.25,AG68,""),"")</f>
        <v/>
      </c>
      <c r="FW68" s="845" t="str">
        <f>IF(AND($FR$3=1,'7a Health full-time'!AA68&lt;&gt;0),IF(('7a Health full-time'!AG68/'7a Health full-time'!AA68)&lt;0.25,AH68,""),"")</f>
        <v/>
      </c>
      <c r="FY68" s="840" t="str">
        <f>IF(AND($FY$3=1,'7a Health full-time'!D68&gt;0),E68,"")</f>
        <v/>
      </c>
      <c r="FZ68" s="841" t="str">
        <f>IF(AND($FY$3=1,'7a Health full-time'!E68&gt;0),F68,"")</f>
        <v/>
      </c>
      <c r="GA68" s="841" t="str">
        <f>IF(AND($FY$3=1,'7a Health full-time'!F68&gt;0),G68,"")</f>
        <v/>
      </c>
      <c r="GB68" s="841" t="str">
        <f>IF(AND($FY$3=1,'7a Health full-time'!G68&gt;0),H68,"")</f>
        <v/>
      </c>
      <c r="GC68" s="841" t="str">
        <f>IF(AND($FY$3=1,'7a Health full-time'!H68&gt;0),I68,"")</f>
        <v/>
      </c>
      <c r="GD68" s="842" t="str">
        <f>IF(AND($FY$3=1,'7a Health full-time'!I68&gt;0),J68,"")</f>
        <v/>
      </c>
      <c r="GE68" s="841" t="str">
        <f>IF(AND($FY$3=1,'7a Health full-time'!J68&gt;0),K68,"")</f>
        <v/>
      </c>
      <c r="GF68" s="841" t="str">
        <f>IF(AND($FY$3=1,'7a Health full-time'!K68&gt;0),L68,"")</f>
        <v/>
      </c>
      <c r="GG68" s="841" t="str">
        <f>IF(AND($FY$3=1,'7a Health full-time'!L68&gt;0),M68,"")</f>
        <v/>
      </c>
      <c r="GH68" s="841" t="str">
        <f>IF(AND($FY$3=1,'7a Health full-time'!M68&gt;0),N68,"")</f>
        <v/>
      </c>
      <c r="GI68" s="841" t="str">
        <f>IF(AND($FY$3=1,'7a Health full-time'!N68&gt;0),O68,"")</f>
        <v/>
      </c>
      <c r="GJ68" s="842" t="str">
        <f>IF(AND($FY$3=1,'7a Health full-time'!O68&gt;0),P68,"")</f>
        <v/>
      </c>
      <c r="GL68" s="60"/>
      <c r="GM68" s="61" t="s">
        <v>19</v>
      </c>
      <c r="GN68" s="60" t="s">
        <v>116</v>
      </c>
      <c r="GO68" s="49" t="str">
        <f>$CS$102</f>
        <v/>
      </c>
      <c r="GP68" s="41" t="str">
        <f>$CT$102</f>
        <v/>
      </c>
      <c r="GQ68" s="40" t="str">
        <f>$CS$102</f>
        <v/>
      </c>
      <c r="GR68" s="41" t="str">
        <f>$CT$102</f>
        <v/>
      </c>
      <c r="GS68" s="40" t="str">
        <f>$CS$102</f>
        <v/>
      </c>
      <c r="GT68" s="873" t="str">
        <f>$CT$102</f>
        <v/>
      </c>
      <c r="GU68" s="49" t="str">
        <f>$CY$102</f>
        <v/>
      </c>
      <c r="GV68" s="41" t="str">
        <f>$CZ$102</f>
        <v/>
      </c>
      <c r="GW68" s="40" t="str">
        <f>$CY$102</f>
        <v/>
      </c>
      <c r="GX68" s="41" t="str">
        <f>$CZ$102</f>
        <v/>
      </c>
      <c r="GY68" s="40" t="str">
        <f>$CY$102</f>
        <v/>
      </c>
      <c r="GZ68" s="873" t="str">
        <f>$CZ$102</f>
        <v/>
      </c>
      <c r="HA68" s="49" t="str">
        <f>$DE$102</f>
        <v/>
      </c>
      <c r="HB68" s="41" t="str">
        <f>$DF$102</f>
        <v/>
      </c>
      <c r="HC68" s="40" t="str">
        <f>$DE$102</f>
        <v/>
      </c>
      <c r="HD68" s="41" t="str">
        <f>$DF$102</f>
        <v/>
      </c>
      <c r="HE68" s="40" t="str">
        <f>$DE$102</f>
        <v/>
      </c>
      <c r="HF68" s="873" t="str">
        <f>$DF$102</f>
        <v/>
      </c>
      <c r="HG68" s="49" t="str">
        <f>$DK$102</f>
        <v/>
      </c>
      <c r="HH68" s="41" t="str">
        <f>$DL$102</f>
        <v/>
      </c>
      <c r="HI68" s="40" t="str">
        <f>$DK$102</f>
        <v/>
      </c>
      <c r="HJ68" s="41" t="str">
        <f>$DL$102</f>
        <v/>
      </c>
      <c r="HK68" s="40" t="str">
        <f>$DK$102</f>
        <v/>
      </c>
      <c r="HL68" s="873" t="str">
        <f>$DL$102</f>
        <v/>
      </c>
      <c r="HM68" s="925"/>
      <c r="HN68" s="918"/>
      <c r="HO68" s="916"/>
      <c r="HP68" s="918"/>
      <c r="HQ68" s="916"/>
      <c r="HR68" s="926"/>
    </row>
    <row r="69" spans="1:226" x14ac:dyDescent="0.25">
      <c r="A69" s="18" t="str">
        <f>'7a Health full-time'!A69</f>
        <v>Physiotherapy (B)</v>
      </c>
      <c r="B69" t="s">
        <v>19</v>
      </c>
      <c r="C69" s="18" t="str">
        <f>'7a Health full-time'!C69</f>
        <v>PGT (UG fee)</v>
      </c>
      <c r="D69" t="str">
        <f t="shared" si="4"/>
        <v>Physiotherapy (B), Long, PGT (UG fee)</v>
      </c>
      <c r="E69" t="str">
        <f t="shared" si="13"/>
        <v xml:space="preserve">Column 1, Starters in 2016-17, OfS-fundable, Physiotherapy (B), Long, PGT (UG fee); </v>
      </c>
      <c r="F69" t="str">
        <f t="shared" si="13"/>
        <v xml:space="preserve">Column 1, Starters in 2016-17, Non-fundable, Physiotherapy (B), Long, PGT (UG fee); </v>
      </c>
      <c r="G69" t="str">
        <f t="shared" si="13"/>
        <v xml:space="preserve">Column 1, Starters in 2017-18, OfS-fundable, Physiotherapy (B), Long, PGT (UG fee); </v>
      </c>
      <c r="H69" t="str">
        <f t="shared" si="13"/>
        <v xml:space="preserve">Column 1, Starters in 2017-18, Non-fundable, Physiotherapy (B), Long, PGT (UG fee); </v>
      </c>
      <c r="I69" t="str">
        <f t="shared" si="13"/>
        <v xml:space="preserve">Column 1, Starters in 2018-19, OfS-fundable, Physiotherapy (B), Long, PGT (UG fee); </v>
      </c>
      <c r="J69" t="str">
        <f t="shared" si="13"/>
        <v xml:space="preserve">Column 1, Starters in 2018-19, Non-fundable, Physiotherapy (B), Long, PGT (UG fee); </v>
      </c>
      <c r="K69" t="str">
        <f t="shared" si="13"/>
        <v xml:space="preserve">Column 2, Starters in 2016-17, OfS-fundable, Physiotherapy (B), Long, PGT (UG fee); </v>
      </c>
      <c r="L69" t="str">
        <f t="shared" si="13"/>
        <v xml:space="preserve">Column 2, Starters in 2016-17, Non-fundable, Physiotherapy (B), Long, PGT (UG fee); </v>
      </c>
      <c r="M69" t="str">
        <f t="shared" si="13"/>
        <v xml:space="preserve">Column 2, Starters in 2017-18, OfS-fundable, Physiotherapy (B), Long, PGT (UG fee); </v>
      </c>
      <c r="N69" t="str">
        <f t="shared" si="13"/>
        <v xml:space="preserve">Column 2, Starters in 2017-18, Non-fundable, Physiotherapy (B), Long, PGT (UG fee); </v>
      </c>
      <c r="O69" t="str">
        <f t="shared" si="13"/>
        <v xml:space="preserve">Column 2, Starters in 2018-19, OfS-fundable, Physiotherapy (B), Long, PGT (UG fee); </v>
      </c>
      <c r="P69" t="str">
        <f t="shared" si="13"/>
        <v xml:space="preserve">Column 2, Starters in 2018-19, Non-fundable, Physiotherapy (B), Long, PGT (UG fee); </v>
      </c>
      <c r="Q69" t="str">
        <f t="shared" si="13"/>
        <v xml:space="preserve">Column 3, Starters in 2016-17, OfS-fundable, Physiotherapy (B), Long, PGT (UG fee); </v>
      </c>
      <c r="R69" t="str">
        <f t="shared" si="13"/>
        <v xml:space="preserve">Column 3, Starters in 2016-17, Non-fundable, Physiotherapy (B), Long, PGT (UG fee); </v>
      </c>
      <c r="S69" t="str">
        <f t="shared" si="13"/>
        <v xml:space="preserve">Column 3, Starters in 2017-18, OfS-fundable, Physiotherapy (B), Long, PGT (UG fee); </v>
      </c>
      <c r="T69" t="str">
        <f t="shared" si="13"/>
        <v xml:space="preserve">Column 3, Starters in 2017-18, Non-fundable, Physiotherapy (B), Long, PGT (UG fee); </v>
      </c>
      <c r="U69" t="str">
        <f t="shared" si="12"/>
        <v xml:space="preserve">Column 3, Starters in 2018-19, OfS-fundable, Physiotherapy (B), Long, PGT (UG fee); </v>
      </c>
      <c r="V69" t="str">
        <f t="shared" si="12"/>
        <v xml:space="preserve">Column 3, Starters in 2018-19, Non-fundable, Physiotherapy (B), Long, PGT (UG fee); </v>
      </c>
      <c r="W69" t="str">
        <f t="shared" si="12"/>
        <v xml:space="preserve">Column 4, Starters in 2016-17, OfS-fundable, Physiotherapy (B), Long, PGT (UG fee); </v>
      </c>
      <c r="X69" t="str">
        <f t="shared" si="12"/>
        <v xml:space="preserve">Column 4, Starters in 2016-17, Non-fundable, Physiotherapy (B), Long, PGT (UG fee); </v>
      </c>
      <c r="Y69" t="str">
        <f t="shared" si="12"/>
        <v xml:space="preserve">Column 4, Starters in 2017-18, OfS-fundable, Physiotherapy (B), Long, PGT (UG fee); </v>
      </c>
      <c r="Z69" t="str">
        <f t="shared" si="12"/>
        <v xml:space="preserve">Column 4, Starters in 2017-18, Non-fundable, Physiotherapy (B), Long, PGT (UG fee); </v>
      </c>
      <c r="AA69" t="str">
        <f t="shared" si="12"/>
        <v xml:space="preserve">Column 4, Starters in 2018-19, OfS-fundable, Physiotherapy (B), Long, PGT (UG fee); </v>
      </c>
      <c r="AB69" t="str">
        <f t="shared" si="12"/>
        <v xml:space="preserve">Column 4, Starters in 2018-19, Non-fundable, Physiotherapy (B), Long, PGT (UG fee); </v>
      </c>
      <c r="AC69" t="str">
        <f t="shared" si="12"/>
        <v xml:space="preserve">Column 4a, Starters in 2016-17, OfS-fundable, Physiotherapy (B), Long, PGT (UG fee); </v>
      </c>
      <c r="AD69" t="str">
        <f t="shared" si="12"/>
        <v xml:space="preserve">Column 4a, Starters in 2016-17, Non-fundable, Physiotherapy (B), Long, PGT (UG fee); </v>
      </c>
      <c r="AE69" t="str">
        <f t="shared" si="12"/>
        <v xml:space="preserve">Column 4a, Starters in 2017-18, OfS-fundable, Physiotherapy (B), Long, PGT (UG fee); </v>
      </c>
      <c r="AF69" t="str">
        <f t="shared" si="12"/>
        <v xml:space="preserve">Column 4a, Starters in 2017-18, Non-fundable, Physiotherapy (B), Long, PGT (UG fee); </v>
      </c>
      <c r="AG69" t="str">
        <f t="shared" si="12"/>
        <v xml:space="preserve">Column 4a, Starters in 2018-19, OfS-fundable, Physiotherapy (B), Long, PGT (UG fee); </v>
      </c>
      <c r="AH69" t="str">
        <f t="shared" si="12"/>
        <v xml:space="preserve">Column 4a, Starters in 2018-19, Non-fundable, Physiotherapy (B), Long, PGT (UG fee); </v>
      </c>
      <c r="AR69" s="726" t="str">
        <f>IF(AND($AR$3=1,'7a Health full-time'!P69&gt;0),Q69,"")</f>
        <v/>
      </c>
      <c r="AS69" s="727" t="str">
        <f>IF(AND($AR$3=1,'7a Health full-time'!Q69&gt;0),R69,"")</f>
        <v/>
      </c>
      <c r="AT69" s="727" t="str">
        <f>IF(AND($AR$3=1,'7a Health full-time'!R69&gt;0),S69,"")</f>
        <v/>
      </c>
      <c r="AU69" s="727" t="str">
        <f>IF(AND($AR$3=1,'7a Health full-time'!S69&gt;0),T69,"")</f>
        <v/>
      </c>
      <c r="AV69" s="727" t="str">
        <f>IF(AND($AR$3=1,'7a Health full-time'!T69&gt;0),U69,"")</f>
        <v/>
      </c>
      <c r="AW69" s="846" t="str">
        <f>IF(AND($AR$3=1,'7a Health full-time'!U69&gt;0),V69,"")</f>
        <v/>
      </c>
      <c r="AY69" s="726" t="str">
        <f>IF(AND($AY$3=1,'7a Health full-time'!D69&lt;0),E69,"")</f>
        <v/>
      </c>
      <c r="AZ69" s="727" t="str">
        <f>IF(AND($AY$3=1,'7a Health full-time'!E69&lt;0),F69,"")</f>
        <v/>
      </c>
      <c r="BA69" s="727" t="str">
        <f>IF(AND($AY$3=1,'7a Health full-time'!F69&lt;0),G69,"")</f>
        <v/>
      </c>
      <c r="BB69" s="727" t="str">
        <f>IF(AND($AY$3=1,'7a Health full-time'!G69&lt;0),H69,"")</f>
        <v/>
      </c>
      <c r="BC69" s="727" t="str">
        <f>IF(AND($AY$3=1,'7a Health full-time'!H69&lt;0),I69,"")</f>
        <v/>
      </c>
      <c r="BD69" s="846" t="str">
        <f>IF(AND($AY$3=1,'7a Health full-time'!I69&lt;0),J69,"")</f>
        <v/>
      </c>
      <c r="BE69" s="726" t="str">
        <f>IF(AND($AY$3=1,'7a Health full-time'!J69&lt;0),K69,"")</f>
        <v/>
      </c>
      <c r="BF69" s="727" t="str">
        <f>IF(AND($AY$3=1,'7a Health full-time'!K69&lt;0),L69,"")</f>
        <v/>
      </c>
      <c r="BG69" s="727" t="str">
        <f>IF(AND($AY$3=1,'7a Health full-time'!L69&lt;0),M69,"")</f>
        <v/>
      </c>
      <c r="BH69" s="727" t="str">
        <f>IF(AND($AY$3=1,'7a Health full-time'!M69&lt;0),N69,"")</f>
        <v/>
      </c>
      <c r="BI69" s="727" t="str">
        <f>IF(AND($AY$3=1,'7a Health full-time'!N69&lt;0),O69,"")</f>
        <v/>
      </c>
      <c r="BJ69" s="846" t="str">
        <f>IF(AND($AY$3=1,'7a Health full-time'!O69&lt;0),P69,"")</f>
        <v/>
      </c>
      <c r="BK69" s="726" t="str">
        <f>IF(AND($AY$3=1,'7a Health full-time'!V69&lt;0),W69,"")</f>
        <v/>
      </c>
      <c r="BL69" s="727" t="str">
        <f>IF(AND($AY$3=1,'7a Health full-time'!W69&lt;0),X69,"")</f>
        <v/>
      </c>
      <c r="BM69" s="727" t="str">
        <f>IF(AND($AY$3=1,'7a Health full-time'!X69&lt;0),Y69,"")</f>
        <v/>
      </c>
      <c r="BN69" s="727" t="str">
        <f>IF(AND($AY$3=1,'7a Health full-time'!Y69&lt;0),Z69,"")</f>
        <v/>
      </c>
      <c r="BO69" s="727" t="str">
        <f>IF(AND($AY$3=1,'7a Health full-time'!Z69&lt;0),AA69,"")</f>
        <v/>
      </c>
      <c r="BP69" s="846" t="str">
        <f>IF(AND($AY$3=1,'7a Health full-time'!AA69&lt;0),AB69,"")</f>
        <v/>
      </c>
      <c r="BQ69" s="910"/>
      <c r="BR69" s="919"/>
      <c r="BS69" s="919"/>
      <c r="BT69" s="919"/>
      <c r="BU69" s="919"/>
      <c r="BV69" s="911"/>
      <c r="BX69" s="726" t="str">
        <f>IF(AND($BX$3=1,TRUNC('7a Health full-time'!D69)&lt;&gt;'7a Health full-time'!D69),E69,"")</f>
        <v/>
      </c>
      <c r="BY69" s="727" t="str">
        <f>IF(AND($BX$3=1,TRUNC('7a Health full-time'!E69)&lt;&gt;'7a Health full-time'!E69),F69,"")</f>
        <v/>
      </c>
      <c r="BZ69" s="727" t="str">
        <f>IF(AND($BX$3=1,TRUNC('7a Health full-time'!F69)&lt;&gt;'7a Health full-time'!F69),G69,"")</f>
        <v/>
      </c>
      <c r="CA69" s="727" t="str">
        <f>IF(AND($BX$3=1,TRUNC('7a Health full-time'!G69)&lt;&gt;'7a Health full-time'!G69),H69,"")</f>
        <v/>
      </c>
      <c r="CB69" s="727" t="str">
        <f>IF(AND($BX$3=1,TRUNC('7a Health full-time'!H69)&lt;&gt;'7a Health full-time'!H69),I69,"")</f>
        <v/>
      </c>
      <c r="CC69" s="846" t="str">
        <f>IF(AND($BX$3=1,TRUNC('7a Health full-time'!I69)&lt;&gt;'7a Health full-time'!I69),J69,"")</f>
        <v/>
      </c>
      <c r="CD69" s="726" t="str">
        <f>IF(AND($BX$3=1,TRUNC('7a Health full-time'!J69)&lt;&gt;'7a Health full-time'!J69),K69,"")</f>
        <v/>
      </c>
      <c r="CE69" s="727" t="str">
        <f>IF(AND($BX$3=1,TRUNC('7a Health full-time'!K69)&lt;&gt;'7a Health full-time'!K69),L69,"")</f>
        <v/>
      </c>
      <c r="CF69" s="727" t="str">
        <f>IF(AND($BX$3=1,TRUNC('7a Health full-time'!L69)&lt;&gt;'7a Health full-time'!L69),M69,"")</f>
        <v/>
      </c>
      <c r="CG69" s="727" t="str">
        <f>IF(AND($BX$3=1,TRUNC('7a Health full-time'!M69)&lt;&gt;'7a Health full-time'!M69),N69,"")</f>
        <v/>
      </c>
      <c r="CH69" s="727" t="str">
        <f>IF(AND($BX$3=1,TRUNC('7a Health full-time'!N69)&lt;&gt;'7a Health full-time'!N69),O69,"")</f>
        <v/>
      </c>
      <c r="CI69" s="846" t="str">
        <f>IF(AND($BX$3=1,TRUNC('7a Health full-time'!O69)&lt;&gt;'7a Health full-time'!O69),P69,"")</f>
        <v/>
      </c>
      <c r="CJ69" s="726" t="str">
        <f>IF(AND($BX$3=1,TRUNC('7a Health full-time'!P69)&lt;&gt;'7a Health full-time'!P69),Q69,"")</f>
        <v/>
      </c>
      <c r="CK69" s="727" t="str">
        <f>IF(AND($BX$3=1,TRUNC('7a Health full-time'!Q69)&lt;&gt;'7a Health full-time'!Q69),R69,"")</f>
        <v/>
      </c>
      <c r="CL69" s="727" t="str">
        <f>IF(AND($BX$3=1,TRUNC('7a Health full-time'!R69)&lt;&gt;'7a Health full-time'!R69),S69,"")</f>
        <v/>
      </c>
      <c r="CM69" s="727" t="str">
        <f>IF(AND($BX$3=1,TRUNC('7a Health full-time'!S69)&lt;&gt;'7a Health full-time'!S69),T69,"")</f>
        <v/>
      </c>
      <c r="CN69" s="727" t="str">
        <f>IF(AND($BX$3=1,TRUNC('7a Health full-time'!T69)&lt;&gt;'7a Health full-time'!T69),U69,"")</f>
        <v/>
      </c>
      <c r="CO69" s="846" t="str">
        <f>IF(AND($BX$3=1,TRUNC('7a Health full-time'!U69)&lt;&gt;'7a Health full-time'!U69),V69,"")</f>
        <v/>
      </c>
      <c r="DV69" s="726" t="str">
        <f>IF(AND($DV$3=1,ROUND('7a Health full-time'!AB69,2)&lt;&gt;'7a Health full-time'!AB69),AC69,"")</f>
        <v/>
      </c>
      <c r="DW69" s="727" t="str">
        <f>IF(AND($DV$3=1,ROUND('7a Health full-time'!AC69,2)&lt;&gt;'7a Health full-time'!AC69),AD69,"")</f>
        <v/>
      </c>
      <c r="DX69" s="727" t="str">
        <f>IF(AND($DV$3=1,ROUND('7a Health full-time'!AD69,2)&lt;&gt;'7a Health full-time'!AD69),AE69,"")</f>
        <v/>
      </c>
      <c r="DY69" s="727" t="str">
        <f>IF(AND($DV$3=1,ROUND('7a Health full-time'!AE69,2)&lt;&gt;'7a Health full-time'!AE69),AF69,"")</f>
        <v/>
      </c>
      <c r="DZ69" s="727" t="str">
        <f>IF(AND($DV$3=1,ROUND('7a Health full-time'!AF69,2)&lt;&gt;'7a Health full-time'!AF69),AG69,"")</f>
        <v/>
      </c>
      <c r="EA69" s="846" t="str">
        <f>IF(AND($DV$3=1,ROUND('7a Health full-time'!AG69,2)&lt;&gt;'7a Health full-time'!AG69),AH69,"")</f>
        <v/>
      </c>
      <c r="EC69" s="726" t="str">
        <f>IF(AND($EC$3=1,'7a Health full-time'!AB69&gt;'7a Health full-time'!V69),AC69,"")</f>
        <v/>
      </c>
      <c r="ED69" s="727" t="str">
        <f>IF(AND($EC$3=1,'7a Health full-time'!AC69&gt;'7a Health full-time'!W69),AD69,"")</f>
        <v/>
      </c>
      <c r="EE69" s="727" t="str">
        <f>IF(AND($EC$3=1,'7a Health full-time'!AD69&gt;'7a Health full-time'!X69),AE69,"")</f>
        <v/>
      </c>
      <c r="EF69" s="727" t="str">
        <f>IF(AND($EC$3=1,'7a Health full-time'!AE69&gt;'7a Health full-time'!Y69),AF69,"")</f>
        <v/>
      </c>
      <c r="EG69" s="727" t="str">
        <f>IF(AND($EC$3=1,'7a Health full-time'!AF69&gt;'7a Health full-time'!Z69),AG69,"")</f>
        <v/>
      </c>
      <c r="EH69" s="846" t="str">
        <f>IF(AND($EC$3=1,'7a Health full-time'!AG69&gt;'7a Health full-time'!AA69),AH69,"")</f>
        <v/>
      </c>
      <c r="EJ69" s="726" t="str">
        <f>IF(AND($EJ$3=1,'7a Health full-time'!V69&lt;&gt;0),IF(('7a Health full-time'!AB69/'7a Health full-time'!V69)&lt;0.03,AC69,""),"")</f>
        <v/>
      </c>
      <c r="EK69" s="727" t="str">
        <f>IF(AND($EJ$3=1,'7a Health full-time'!W69&lt;&gt;0),IF(('7a Health full-time'!AC69/'7a Health full-time'!W69)&lt;0.03,AD69,""),"")</f>
        <v/>
      </c>
      <c r="EL69" s="727" t="str">
        <f>IF(AND($EJ$3=1,'7a Health full-time'!X69&lt;&gt;0),IF(('7a Health full-time'!AD69/'7a Health full-time'!X69)&lt;0.03,AE69,""),"")</f>
        <v/>
      </c>
      <c r="EM69" s="727" t="str">
        <f>IF(AND($EJ$3=1,'7a Health full-time'!Y69&lt;&gt;0),IF(('7a Health full-time'!AE69/'7a Health full-time'!Y69)&lt;0.03,AF69,""),"")</f>
        <v/>
      </c>
      <c r="EN69" s="727" t="str">
        <f>IF(AND($EJ$3=1,'7a Health full-time'!Z69&lt;&gt;0),IF(('7a Health full-time'!AF69/'7a Health full-time'!Z69)&lt;0.03,AG69,""),"")</f>
        <v/>
      </c>
      <c r="EO69" s="846" t="str">
        <f>IF(AND($EJ$3=1,'7a Health full-time'!AA69&lt;&gt;0),IF(('7a Health full-time'!AG69/'7a Health full-time'!AA69)&lt;0.03,AH69,""),"")</f>
        <v/>
      </c>
      <c r="EQ69" s="726" t="str">
        <f>IF(AND($EQ$3=1,'7a Health full-time'!P69=0,SUM('7a Health full-time'!D69,'7a Health full-time'!J69)&gt;$ET$13),Q69,"")</f>
        <v/>
      </c>
      <c r="ER69" s="727" t="str">
        <f>IF(AND($EQ$3=1,'7a Health full-time'!Q69=0,SUM('7a Health full-time'!E69,'7a Health full-time'!K69)&gt;$ET$13),R69,"")</f>
        <v/>
      </c>
      <c r="ES69" s="727" t="str">
        <f>IF(AND($EQ$3=1,'7a Health full-time'!R69=0,SUM('7a Health full-time'!F69,'7a Health full-time'!L69)&gt;$ET$13),S69,"")</f>
        <v/>
      </c>
      <c r="ET69" s="727" t="str">
        <f>IF(AND($EQ$3=1,'7a Health full-time'!S69=0,SUM('7a Health full-time'!G69,'7a Health full-time'!M69)&gt;$ET$13),T69,"")</f>
        <v/>
      </c>
      <c r="EU69" s="727" t="str">
        <f>IF(AND($EQ$3=1,'7a Health full-time'!T69=0,SUM('7a Health full-time'!H69,'7a Health full-time'!N69)&gt;$ET$13),U69,"")</f>
        <v/>
      </c>
      <c r="EV69" s="846" t="str">
        <f>IF(AND($EQ$3=1,'7a Health full-time'!U69=0,SUM('7a Health full-time'!I69,'7a Health full-time'!O69)&gt;$ET$13),V69,"")</f>
        <v/>
      </c>
      <c r="EX69" s="726" t="str">
        <f>IF(AND($EX$3=1,SUM('7a Health full-time'!D69,'7a Health full-time'!J69)&gt;0,ABS('7a Health full-time'!P69)=SUM('7a Health full-time'!D69,'7a Health full-time'!J69)),Q69,"")</f>
        <v/>
      </c>
      <c r="EY69" s="727" t="str">
        <f>IF(AND($EX$3=1,SUM('7a Health full-time'!E69,'7a Health full-time'!K69)&gt;0,ABS('7a Health full-time'!Q69)=SUM('7a Health full-time'!E69,'7a Health full-time'!K69)),R69,"")</f>
        <v/>
      </c>
      <c r="EZ69" s="727" t="str">
        <f>IF(AND($EX$3=1,SUM('7a Health full-time'!F69,'7a Health full-time'!L69)&gt;0,ABS('7a Health full-time'!R69)=SUM('7a Health full-time'!F69,'7a Health full-time'!L69)),S69,"")</f>
        <v/>
      </c>
      <c r="FA69" s="727" t="str">
        <f>IF(AND($EX$3=1,SUM('7a Health full-time'!G69,'7a Health full-time'!M69)&gt;0,ABS('7a Health full-time'!S69)=SUM('7a Health full-time'!G69,'7a Health full-time'!M69)),T69,"")</f>
        <v/>
      </c>
      <c r="FB69" s="727" t="str">
        <f>IF(AND($EX$3=1,SUM('7a Health full-time'!H69,'7a Health full-time'!N69)&gt;0,ABS('7a Health full-time'!T69)=SUM('7a Health full-time'!H69,'7a Health full-time'!N69)),U69,"")</f>
        <v/>
      </c>
      <c r="FC69" s="846" t="str">
        <f>IF(AND($EX$3=1,SUM('7a Health full-time'!I69,'7a Health full-time'!O69)&gt;0,ABS('7a Health full-time'!U69)=SUM('7a Health full-time'!I69,'7a Health full-time'!O69)),V69,"")</f>
        <v/>
      </c>
      <c r="FR69" s="726" t="str">
        <f>IF(AND($FR$3=1,'7a Health full-time'!V69&lt;&gt;0),IF(('7a Health full-time'!AB69/'7a Health full-time'!V69)&lt;0.25,AC69,""),"")</f>
        <v/>
      </c>
      <c r="FS69" s="727" t="str">
        <f>IF(AND($FR$3=1,'7a Health full-time'!W69&lt;&gt;0),IF(('7a Health full-time'!AC69/'7a Health full-time'!W69)&lt;0.25,AD69,""),"")</f>
        <v/>
      </c>
      <c r="FT69" s="727" t="str">
        <f>IF(AND($FR$3=1,'7a Health full-time'!X69&lt;&gt;0),IF(('7a Health full-time'!AD69/'7a Health full-time'!X69)&lt;0.25,AE69,""),"")</f>
        <v/>
      </c>
      <c r="FU69" s="727" t="str">
        <f>IF(AND($FR$3=1,'7a Health full-time'!Y69&lt;&gt;0),IF(('7a Health full-time'!AE69/'7a Health full-time'!Y69)&lt;0.25,AF69,""),"")</f>
        <v/>
      </c>
      <c r="FV69" s="727" t="str">
        <f>IF(AND($FR$3=1,'7a Health full-time'!Z69&lt;&gt;0),IF(('7a Health full-time'!AF69/'7a Health full-time'!Z69)&lt;0.25,AG69,""),"")</f>
        <v/>
      </c>
      <c r="FW69" s="846" t="str">
        <f>IF(AND($FR$3=1,'7a Health full-time'!AA69&lt;&gt;0),IF(('7a Health full-time'!AG69/'7a Health full-time'!AA69)&lt;0.25,AH69,""),"")</f>
        <v/>
      </c>
      <c r="FY69" s="726" t="str">
        <f>IF(AND($FY$3=1,'7a Health full-time'!D69&gt;0),E69,"")</f>
        <v/>
      </c>
      <c r="FZ69" s="727" t="str">
        <f>IF(AND($FY$3=1,'7a Health full-time'!E69&gt;0),F69,"")</f>
        <v/>
      </c>
      <c r="GA69" s="727" t="str">
        <f>IF(AND($FY$3=1,'7a Health full-time'!F69&gt;0),G69,"")</f>
        <v/>
      </c>
      <c r="GB69" s="727" t="str">
        <f>IF(AND($FY$3=1,'7a Health full-time'!G69&gt;0),H69,"")</f>
        <v/>
      </c>
      <c r="GC69" s="727" t="str">
        <f>IF(AND($FY$3=1,'7a Health full-time'!H69&gt;0),I69,"")</f>
        <v/>
      </c>
      <c r="GD69" s="846" t="str">
        <f>IF(AND($FY$3=1,'7a Health full-time'!I69&gt;0),J69,"")</f>
        <v/>
      </c>
      <c r="GE69" s="727" t="str">
        <f>IF(AND($FY$3=1,'7a Health full-time'!J69&gt;0),K69,"")</f>
        <v/>
      </c>
      <c r="GF69" s="727" t="str">
        <f>IF(AND($FY$3=1,'7a Health full-time'!K69&gt;0),L69,"")</f>
        <v/>
      </c>
      <c r="GG69" s="727" t="str">
        <f>IF(AND($FY$3=1,'7a Health full-time'!L69&gt;0),M69,"")</f>
        <v/>
      </c>
      <c r="GH69" s="727" t="str">
        <f>IF(AND($FY$3=1,'7a Health full-time'!M69&gt;0),N69,"")</f>
        <v/>
      </c>
      <c r="GI69" s="727" t="str">
        <f>IF(AND($FY$3=1,'7a Health full-time'!N69&gt;0),O69,"")</f>
        <v/>
      </c>
      <c r="GJ69" s="846" t="str">
        <f>IF(AND($FY$3=1,'7a Health full-time'!O69&gt;0),P69,"")</f>
        <v/>
      </c>
      <c r="GL69" s="60"/>
      <c r="GM69" s="61" t="s">
        <v>19</v>
      </c>
      <c r="GN69" s="60" t="s">
        <v>314</v>
      </c>
      <c r="GO69" s="221" t="str">
        <f>$CS$103</f>
        <v/>
      </c>
      <c r="GP69" s="42" t="str">
        <f>$CT$103</f>
        <v/>
      </c>
      <c r="GQ69" s="53" t="str">
        <f>$CS$103</f>
        <v/>
      </c>
      <c r="GR69" s="42" t="str">
        <f>$CT$103</f>
        <v/>
      </c>
      <c r="GS69" s="53" t="str">
        <f>$CS$103</f>
        <v/>
      </c>
      <c r="GT69" s="874" t="str">
        <f>$CT$103</f>
        <v/>
      </c>
      <c r="GU69" s="221" t="str">
        <f>$CY$103</f>
        <v/>
      </c>
      <c r="GV69" s="42" t="str">
        <f>$CZ$103</f>
        <v/>
      </c>
      <c r="GW69" s="53" t="str">
        <f>$CY$103</f>
        <v/>
      </c>
      <c r="GX69" s="42" t="str">
        <f>$CZ$103</f>
        <v/>
      </c>
      <c r="GY69" s="53" t="str">
        <f>$CY$103</f>
        <v/>
      </c>
      <c r="GZ69" s="874" t="str">
        <f>$CZ$103</f>
        <v/>
      </c>
      <c r="HA69" s="221" t="str">
        <f>$DE$103</f>
        <v/>
      </c>
      <c r="HB69" s="42" t="str">
        <f>$DF$103</f>
        <v/>
      </c>
      <c r="HC69" s="53" t="str">
        <f>$DE$103</f>
        <v/>
      </c>
      <c r="HD69" s="42" t="str">
        <f>$DF$103</f>
        <v/>
      </c>
      <c r="HE69" s="53" t="str">
        <f>$DE$103</f>
        <v/>
      </c>
      <c r="HF69" s="874" t="str">
        <f>$DF$103</f>
        <v/>
      </c>
      <c r="HG69" s="221" t="str">
        <f>$DK$103</f>
        <v/>
      </c>
      <c r="HH69" s="42" t="str">
        <f>$DL$103</f>
        <v/>
      </c>
      <c r="HI69" s="53" t="str">
        <f>$DK$103</f>
        <v/>
      </c>
      <c r="HJ69" s="42" t="str">
        <f>$DL$103</f>
        <v/>
      </c>
      <c r="HK69" s="53" t="str">
        <f>$DK$103</f>
        <v/>
      </c>
      <c r="HL69" s="874" t="str">
        <f>$DL$103</f>
        <v/>
      </c>
      <c r="HM69" s="927"/>
      <c r="HN69" s="911"/>
      <c r="HO69" s="910"/>
      <c r="HP69" s="911"/>
      <c r="HQ69" s="910"/>
      <c r="HR69" s="928"/>
    </row>
    <row r="70" spans="1:226" x14ac:dyDescent="0.25">
      <c r="A70" s="18" t="str">
        <f>'7a Health full-time'!A70</f>
        <v>Podiatry and chiropody (B)</v>
      </c>
      <c r="B70" t="s">
        <v>13</v>
      </c>
      <c r="C70" s="18" t="str">
        <f>'7a Health full-time'!C70</f>
        <v>UG</v>
      </c>
      <c r="D70" t="str">
        <f t="shared" si="4"/>
        <v>Podiatry and chiropody (B), Standard, UG</v>
      </c>
      <c r="E70" t="str">
        <f t="shared" si="13"/>
        <v xml:space="preserve">Column 1, Starters in 2016-17, OfS-fundable, Podiatry and chiropody (B), Standard, UG; </v>
      </c>
      <c r="F70" t="str">
        <f t="shared" si="13"/>
        <v xml:space="preserve">Column 1, Starters in 2016-17, Non-fundable, Podiatry and chiropody (B), Standard, UG; </v>
      </c>
      <c r="G70" t="str">
        <f t="shared" si="13"/>
        <v xml:space="preserve">Column 1, Starters in 2017-18, OfS-fundable, Podiatry and chiropody (B), Standard, UG; </v>
      </c>
      <c r="H70" t="str">
        <f t="shared" si="13"/>
        <v xml:space="preserve">Column 1, Starters in 2017-18, Non-fundable, Podiatry and chiropody (B), Standard, UG; </v>
      </c>
      <c r="I70" t="str">
        <f t="shared" si="13"/>
        <v xml:space="preserve">Column 1, Starters in 2018-19, OfS-fundable, Podiatry and chiropody (B), Standard, UG; </v>
      </c>
      <c r="J70" t="str">
        <f t="shared" si="13"/>
        <v xml:space="preserve">Column 1, Starters in 2018-19, Non-fundable, Podiatry and chiropody (B), Standard, UG; </v>
      </c>
      <c r="K70" t="str">
        <f t="shared" si="13"/>
        <v xml:space="preserve">Column 2, Starters in 2016-17, OfS-fundable, Podiatry and chiropody (B), Standard, UG; </v>
      </c>
      <c r="L70" t="str">
        <f t="shared" si="13"/>
        <v xml:space="preserve">Column 2, Starters in 2016-17, Non-fundable, Podiatry and chiropody (B), Standard, UG; </v>
      </c>
      <c r="M70" t="str">
        <f t="shared" si="13"/>
        <v xml:space="preserve">Column 2, Starters in 2017-18, OfS-fundable, Podiatry and chiropody (B), Standard, UG; </v>
      </c>
      <c r="N70" t="str">
        <f t="shared" si="13"/>
        <v xml:space="preserve">Column 2, Starters in 2017-18, Non-fundable, Podiatry and chiropody (B), Standard, UG; </v>
      </c>
      <c r="O70" t="str">
        <f t="shared" si="13"/>
        <v xml:space="preserve">Column 2, Starters in 2018-19, OfS-fundable, Podiatry and chiropody (B), Standard, UG; </v>
      </c>
      <c r="P70" t="str">
        <f t="shared" si="13"/>
        <v xml:space="preserve">Column 2, Starters in 2018-19, Non-fundable, Podiatry and chiropody (B), Standard, UG; </v>
      </c>
      <c r="Q70" t="str">
        <f t="shared" si="13"/>
        <v xml:space="preserve">Column 3, Starters in 2016-17, OfS-fundable, Podiatry and chiropody (B), Standard, UG; </v>
      </c>
      <c r="R70" t="str">
        <f t="shared" si="13"/>
        <v xml:space="preserve">Column 3, Starters in 2016-17, Non-fundable, Podiatry and chiropody (B), Standard, UG; </v>
      </c>
      <c r="S70" t="str">
        <f t="shared" si="13"/>
        <v xml:space="preserve">Column 3, Starters in 2017-18, OfS-fundable, Podiatry and chiropody (B), Standard, UG; </v>
      </c>
      <c r="T70" t="str">
        <f t="shared" ref="T70:AH85" si="14">CONCATENATE(T$7,", ",T$10,", ",T$12,", ",$A70,", ",$B70,", ",$C70,"; ")</f>
        <v xml:space="preserve">Column 3, Starters in 2017-18, Non-fundable, Podiatry and chiropody (B), Standard, UG; </v>
      </c>
      <c r="U70" t="str">
        <f t="shared" si="14"/>
        <v xml:space="preserve">Column 3, Starters in 2018-19, OfS-fundable, Podiatry and chiropody (B), Standard, UG; </v>
      </c>
      <c r="V70" t="str">
        <f t="shared" si="14"/>
        <v xml:space="preserve">Column 3, Starters in 2018-19, Non-fundable, Podiatry and chiropody (B), Standard, UG; </v>
      </c>
      <c r="W70" t="str">
        <f t="shared" si="14"/>
        <v xml:space="preserve">Column 4, Starters in 2016-17, OfS-fundable, Podiatry and chiropody (B), Standard, UG; </v>
      </c>
      <c r="X70" t="str">
        <f t="shared" si="14"/>
        <v xml:space="preserve">Column 4, Starters in 2016-17, Non-fundable, Podiatry and chiropody (B), Standard, UG; </v>
      </c>
      <c r="Y70" t="str">
        <f t="shared" si="14"/>
        <v xml:space="preserve">Column 4, Starters in 2017-18, OfS-fundable, Podiatry and chiropody (B), Standard, UG; </v>
      </c>
      <c r="Z70" t="str">
        <f t="shared" si="14"/>
        <v xml:space="preserve">Column 4, Starters in 2017-18, Non-fundable, Podiatry and chiropody (B), Standard, UG; </v>
      </c>
      <c r="AA70" t="str">
        <f t="shared" si="14"/>
        <v xml:space="preserve">Column 4, Starters in 2018-19, OfS-fundable, Podiatry and chiropody (B), Standard, UG; </v>
      </c>
      <c r="AB70" t="str">
        <f t="shared" si="14"/>
        <v xml:space="preserve">Column 4, Starters in 2018-19, Non-fundable, Podiatry and chiropody (B), Standard, UG; </v>
      </c>
      <c r="AC70" t="str">
        <f t="shared" si="14"/>
        <v xml:space="preserve">Column 4a, Starters in 2016-17, OfS-fundable, Podiatry and chiropody (B), Standard, UG; </v>
      </c>
      <c r="AD70" t="str">
        <f t="shared" si="14"/>
        <v xml:space="preserve">Column 4a, Starters in 2016-17, Non-fundable, Podiatry and chiropody (B), Standard, UG; </v>
      </c>
      <c r="AE70" t="str">
        <f t="shared" si="14"/>
        <v xml:space="preserve">Column 4a, Starters in 2017-18, OfS-fundable, Podiatry and chiropody (B), Standard, UG; </v>
      </c>
      <c r="AF70" t="str">
        <f t="shared" si="14"/>
        <v xml:space="preserve">Column 4a, Starters in 2017-18, Non-fundable, Podiatry and chiropody (B), Standard, UG; </v>
      </c>
      <c r="AG70" t="str">
        <f t="shared" si="14"/>
        <v xml:space="preserve">Column 4a, Starters in 2018-19, OfS-fundable, Podiatry and chiropody (B), Standard, UG; </v>
      </c>
      <c r="AH70" t="str">
        <f t="shared" si="14"/>
        <v xml:space="preserve">Column 4a, Starters in 2018-19, Non-fundable, Podiatry and chiropody (B), Standard, UG; </v>
      </c>
      <c r="AR70" s="840" t="str">
        <f>IF(AND($AR$3=1,'7a Health full-time'!P70&gt;0),Q70,"")</f>
        <v/>
      </c>
      <c r="AS70" s="841" t="str">
        <f>IF(AND($AR$3=1,'7a Health full-time'!Q70&gt;0),R70,"")</f>
        <v/>
      </c>
      <c r="AT70" s="841" t="str">
        <f>IF(AND($AR$3=1,'7a Health full-time'!R70&gt;0),S70,"")</f>
        <v/>
      </c>
      <c r="AU70" s="841" t="str">
        <f>IF(AND($AR$3=1,'7a Health full-time'!S70&gt;0),T70,"")</f>
        <v/>
      </c>
      <c r="AV70" s="841" t="str">
        <f>IF(AND($AR$3=1,'7a Health full-time'!T70&gt;0),U70,"")</f>
        <v/>
      </c>
      <c r="AW70" s="842" t="str">
        <f>IF(AND($AR$3=1,'7a Health full-time'!U70&gt;0),V70,"")</f>
        <v/>
      </c>
      <c r="AY70" s="840" t="str">
        <f>IF(AND($AY$3=1,'7a Health full-time'!D70&lt;0),E70,"")</f>
        <v/>
      </c>
      <c r="AZ70" s="841" t="str">
        <f>IF(AND($AY$3=1,'7a Health full-time'!E70&lt;0),F70,"")</f>
        <v/>
      </c>
      <c r="BA70" s="841" t="str">
        <f>IF(AND($AY$3=1,'7a Health full-time'!F70&lt;0),G70,"")</f>
        <v/>
      </c>
      <c r="BB70" s="841" t="str">
        <f>IF(AND($AY$3=1,'7a Health full-time'!G70&lt;0),H70,"")</f>
        <v/>
      </c>
      <c r="BC70" s="841" t="str">
        <f>IF(AND($AY$3=1,'7a Health full-time'!H70&lt;0),I70,"")</f>
        <v/>
      </c>
      <c r="BD70" s="842" t="str">
        <f>IF(AND($AY$3=1,'7a Health full-time'!I70&lt;0),J70,"")</f>
        <v/>
      </c>
      <c r="BE70" s="840" t="str">
        <f>IF(AND($AY$3=1,'7a Health full-time'!J70&lt;0),K70,"")</f>
        <v/>
      </c>
      <c r="BF70" s="841" t="str">
        <f>IF(AND($AY$3=1,'7a Health full-time'!K70&lt;0),L70,"")</f>
        <v/>
      </c>
      <c r="BG70" s="841" t="str">
        <f>IF(AND($AY$3=1,'7a Health full-time'!L70&lt;0),M70,"")</f>
        <v/>
      </c>
      <c r="BH70" s="841" t="str">
        <f>IF(AND($AY$3=1,'7a Health full-time'!M70&lt;0),N70,"")</f>
        <v/>
      </c>
      <c r="BI70" s="841" t="str">
        <f>IF(AND($AY$3=1,'7a Health full-time'!N70&lt;0),O70,"")</f>
        <v/>
      </c>
      <c r="BJ70" s="842" t="str">
        <f>IF(AND($AY$3=1,'7a Health full-time'!O70&lt;0),P70,"")</f>
        <v/>
      </c>
      <c r="BK70" s="840" t="str">
        <f>IF(AND($AY$3=1,'7a Health full-time'!V70&lt;0),W70,"")</f>
        <v/>
      </c>
      <c r="BL70" s="841" t="str">
        <f>IF(AND($AY$3=1,'7a Health full-time'!W70&lt;0),X70,"")</f>
        <v/>
      </c>
      <c r="BM70" s="841" t="str">
        <f>IF(AND($AY$3=1,'7a Health full-time'!X70&lt;0),Y70,"")</f>
        <v/>
      </c>
      <c r="BN70" s="841" t="str">
        <f>IF(AND($AY$3=1,'7a Health full-time'!Y70&lt;0),Z70,"")</f>
        <v/>
      </c>
      <c r="BO70" s="841" t="str">
        <f>IF(AND($AY$3=1,'7a Health full-time'!Z70&lt;0),AA70,"")</f>
        <v/>
      </c>
      <c r="BP70" s="842" t="str">
        <f>IF(AND($AY$3=1,'7a Health full-time'!AA70&lt;0),AB70,"")</f>
        <v/>
      </c>
      <c r="BQ70" s="906"/>
      <c r="BR70" s="915"/>
      <c r="BS70" s="915"/>
      <c r="BT70" s="915"/>
      <c r="BU70" s="915"/>
      <c r="BV70" s="907"/>
      <c r="BX70" s="840" t="str">
        <f>IF(AND($BX$3=1,TRUNC('7a Health full-time'!D70)&lt;&gt;'7a Health full-time'!D70),E70,"")</f>
        <v/>
      </c>
      <c r="BY70" s="841" t="str">
        <f>IF(AND($BX$3=1,TRUNC('7a Health full-time'!E70)&lt;&gt;'7a Health full-time'!E70),F70,"")</f>
        <v/>
      </c>
      <c r="BZ70" s="841" t="str">
        <f>IF(AND($BX$3=1,TRUNC('7a Health full-time'!F70)&lt;&gt;'7a Health full-time'!F70),G70,"")</f>
        <v/>
      </c>
      <c r="CA70" s="841" t="str">
        <f>IF(AND($BX$3=1,TRUNC('7a Health full-time'!G70)&lt;&gt;'7a Health full-time'!G70),H70,"")</f>
        <v/>
      </c>
      <c r="CB70" s="841" t="str">
        <f>IF(AND($BX$3=1,TRUNC('7a Health full-time'!H70)&lt;&gt;'7a Health full-time'!H70),I70,"")</f>
        <v/>
      </c>
      <c r="CC70" s="842" t="str">
        <f>IF(AND($BX$3=1,TRUNC('7a Health full-time'!I70)&lt;&gt;'7a Health full-time'!I70),J70,"")</f>
        <v/>
      </c>
      <c r="CD70" s="840" t="str">
        <f>IF(AND($BX$3=1,TRUNC('7a Health full-time'!J70)&lt;&gt;'7a Health full-time'!J70),K70,"")</f>
        <v/>
      </c>
      <c r="CE70" s="841" t="str">
        <f>IF(AND($BX$3=1,TRUNC('7a Health full-time'!K70)&lt;&gt;'7a Health full-time'!K70),L70,"")</f>
        <v/>
      </c>
      <c r="CF70" s="841" t="str">
        <f>IF(AND($BX$3=1,TRUNC('7a Health full-time'!L70)&lt;&gt;'7a Health full-time'!L70),M70,"")</f>
        <v/>
      </c>
      <c r="CG70" s="841" t="str">
        <f>IF(AND($BX$3=1,TRUNC('7a Health full-time'!M70)&lt;&gt;'7a Health full-time'!M70),N70,"")</f>
        <v/>
      </c>
      <c r="CH70" s="841" t="str">
        <f>IF(AND($BX$3=1,TRUNC('7a Health full-time'!N70)&lt;&gt;'7a Health full-time'!N70),O70,"")</f>
        <v/>
      </c>
      <c r="CI70" s="842" t="str">
        <f>IF(AND($BX$3=1,TRUNC('7a Health full-time'!O70)&lt;&gt;'7a Health full-time'!O70),P70,"")</f>
        <v/>
      </c>
      <c r="CJ70" s="840" t="str">
        <f>IF(AND($BX$3=1,TRUNC('7a Health full-time'!P70)&lt;&gt;'7a Health full-time'!P70),Q70,"")</f>
        <v/>
      </c>
      <c r="CK70" s="841" t="str">
        <f>IF(AND($BX$3=1,TRUNC('7a Health full-time'!Q70)&lt;&gt;'7a Health full-time'!Q70),R70,"")</f>
        <v/>
      </c>
      <c r="CL70" s="841" t="str">
        <f>IF(AND($BX$3=1,TRUNC('7a Health full-time'!R70)&lt;&gt;'7a Health full-time'!R70),S70,"")</f>
        <v/>
      </c>
      <c r="CM70" s="841" t="str">
        <f>IF(AND($BX$3=1,TRUNC('7a Health full-time'!S70)&lt;&gt;'7a Health full-time'!S70),T70,"")</f>
        <v/>
      </c>
      <c r="CN70" s="841" t="str">
        <f>IF(AND($BX$3=1,TRUNC('7a Health full-time'!T70)&lt;&gt;'7a Health full-time'!T70),U70,"")</f>
        <v/>
      </c>
      <c r="CO70" s="842" t="str">
        <f>IF(AND($BX$3=1,TRUNC('7a Health full-time'!U70)&lt;&gt;'7a Health full-time'!U70),V70,"")</f>
        <v/>
      </c>
      <c r="DV70" s="840" t="str">
        <f>IF(AND($DV$3=1,ROUND('7a Health full-time'!AB70,2)&lt;&gt;'7a Health full-time'!AB70),AC70,"")</f>
        <v/>
      </c>
      <c r="DW70" s="841" t="str">
        <f>IF(AND($DV$3=1,ROUND('7a Health full-time'!AC70,2)&lt;&gt;'7a Health full-time'!AC70),AD70,"")</f>
        <v/>
      </c>
      <c r="DX70" s="841" t="str">
        <f>IF(AND($DV$3=1,ROUND('7a Health full-time'!AD70,2)&lt;&gt;'7a Health full-time'!AD70),AE70,"")</f>
        <v/>
      </c>
      <c r="DY70" s="841" t="str">
        <f>IF(AND($DV$3=1,ROUND('7a Health full-time'!AE70,2)&lt;&gt;'7a Health full-time'!AE70),AF70,"")</f>
        <v/>
      </c>
      <c r="DZ70" s="841" t="str">
        <f>IF(AND($DV$3=1,ROUND('7a Health full-time'!AF70,2)&lt;&gt;'7a Health full-time'!AF70),AG70,"")</f>
        <v/>
      </c>
      <c r="EA70" s="842" t="str">
        <f>IF(AND($DV$3=1,ROUND('7a Health full-time'!AG70,2)&lt;&gt;'7a Health full-time'!AG70),AH70,"")</f>
        <v/>
      </c>
      <c r="EC70" s="840" t="str">
        <f>IF(AND($EC$3=1,'7a Health full-time'!AB70&gt;'7a Health full-time'!V70),AC70,"")</f>
        <v/>
      </c>
      <c r="ED70" s="841" t="str">
        <f>IF(AND($EC$3=1,'7a Health full-time'!AC70&gt;'7a Health full-time'!W70),AD70,"")</f>
        <v/>
      </c>
      <c r="EE70" s="841" t="str">
        <f>IF(AND($EC$3=1,'7a Health full-time'!AD70&gt;'7a Health full-time'!X70),AE70,"")</f>
        <v/>
      </c>
      <c r="EF70" s="841" t="str">
        <f>IF(AND($EC$3=1,'7a Health full-time'!AE70&gt;'7a Health full-time'!Y70),AF70,"")</f>
        <v/>
      </c>
      <c r="EG70" s="841" t="str">
        <f>IF(AND($EC$3=1,'7a Health full-time'!AF70&gt;'7a Health full-time'!Z70),AG70,"")</f>
        <v/>
      </c>
      <c r="EH70" s="842" t="str">
        <f>IF(AND($EC$3=1,'7a Health full-time'!AG70&gt;'7a Health full-time'!AA70),AH70,"")</f>
        <v/>
      </c>
      <c r="EJ70" s="840" t="str">
        <f>IF(AND($EJ$3=1,'7a Health full-time'!V70&lt;&gt;0),IF(('7a Health full-time'!AB70/'7a Health full-time'!V70)&lt;0.03,AC70,""),"")</f>
        <v/>
      </c>
      <c r="EK70" s="841" t="str">
        <f>IF(AND($EJ$3=1,'7a Health full-time'!W70&lt;&gt;0),IF(('7a Health full-time'!AC70/'7a Health full-time'!W70)&lt;0.03,AD70,""),"")</f>
        <v/>
      </c>
      <c r="EL70" s="841" t="str">
        <f>IF(AND($EJ$3=1,'7a Health full-time'!X70&lt;&gt;0),IF(('7a Health full-time'!AD70/'7a Health full-time'!X70)&lt;0.03,AE70,""),"")</f>
        <v/>
      </c>
      <c r="EM70" s="841" t="str">
        <f>IF(AND($EJ$3=1,'7a Health full-time'!Y70&lt;&gt;0),IF(('7a Health full-time'!AE70/'7a Health full-time'!Y70)&lt;0.03,AF70,""),"")</f>
        <v/>
      </c>
      <c r="EN70" s="841" t="str">
        <f>IF(AND($EJ$3=1,'7a Health full-time'!Z70&lt;&gt;0),IF(('7a Health full-time'!AF70/'7a Health full-time'!Z70)&lt;0.03,AG70,""),"")</f>
        <v/>
      </c>
      <c r="EO70" s="842" t="str">
        <f>IF(AND($EJ$3=1,'7a Health full-time'!AA70&lt;&gt;0),IF(('7a Health full-time'!AG70/'7a Health full-time'!AA70)&lt;0.03,AH70,""),"")</f>
        <v/>
      </c>
      <c r="EQ70" s="840" t="str">
        <f>IF(AND($EQ$3=1,'7a Health full-time'!P70=0,SUM('7a Health full-time'!D70,'7a Health full-time'!J70)&gt;$ET$13),Q70,"")</f>
        <v/>
      </c>
      <c r="ER70" s="841" t="str">
        <f>IF(AND($EQ$3=1,'7a Health full-time'!Q70=0,SUM('7a Health full-time'!E70,'7a Health full-time'!K70)&gt;$ET$13),R70,"")</f>
        <v/>
      </c>
      <c r="ES70" s="841" t="str">
        <f>IF(AND($EQ$3=1,'7a Health full-time'!R70=0,SUM('7a Health full-time'!F70,'7a Health full-time'!L70)&gt;$ET$13),S70,"")</f>
        <v/>
      </c>
      <c r="ET70" s="841" t="str">
        <f>IF(AND($EQ$3=1,'7a Health full-time'!S70=0,SUM('7a Health full-time'!G70,'7a Health full-time'!M70)&gt;$ET$13),T70,"")</f>
        <v/>
      </c>
      <c r="EU70" s="841" t="str">
        <f>IF(AND($EQ$3=1,'7a Health full-time'!T70=0,SUM('7a Health full-time'!H70,'7a Health full-time'!N70)&gt;$ET$13),U70,"")</f>
        <v/>
      </c>
      <c r="EV70" s="842" t="str">
        <f>IF(AND($EQ$3=1,'7a Health full-time'!U70=0,SUM('7a Health full-time'!I70,'7a Health full-time'!O70)&gt;$ET$13),V70,"")</f>
        <v/>
      </c>
      <c r="EX70" s="840" t="str">
        <f>IF(AND($EX$3=1,SUM('7a Health full-time'!D70,'7a Health full-time'!J70)&gt;0,ABS('7a Health full-time'!P70)=SUM('7a Health full-time'!D70,'7a Health full-time'!J70)),Q70,"")</f>
        <v/>
      </c>
      <c r="EY70" s="841" t="str">
        <f>IF(AND($EX$3=1,SUM('7a Health full-time'!E70,'7a Health full-time'!K70)&gt;0,ABS('7a Health full-time'!Q70)=SUM('7a Health full-time'!E70,'7a Health full-time'!K70)),R70,"")</f>
        <v/>
      </c>
      <c r="EZ70" s="841" t="str">
        <f>IF(AND($EX$3=1,SUM('7a Health full-time'!F70,'7a Health full-time'!L70)&gt;0,ABS('7a Health full-time'!R70)=SUM('7a Health full-time'!F70,'7a Health full-time'!L70)),S70,"")</f>
        <v/>
      </c>
      <c r="FA70" s="841" t="str">
        <f>IF(AND($EX$3=1,SUM('7a Health full-time'!G70,'7a Health full-time'!M70)&gt;0,ABS('7a Health full-time'!S70)=SUM('7a Health full-time'!G70,'7a Health full-time'!M70)),T70,"")</f>
        <v/>
      </c>
      <c r="FB70" s="841" t="str">
        <f>IF(AND($EX$3=1,SUM('7a Health full-time'!H70,'7a Health full-time'!N70)&gt;0,ABS('7a Health full-time'!T70)=SUM('7a Health full-time'!H70,'7a Health full-time'!N70)),U70,"")</f>
        <v/>
      </c>
      <c r="FC70" s="842" t="str">
        <f>IF(AND($EX$3=1,SUM('7a Health full-time'!I70,'7a Health full-time'!O70)&gt;0,ABS('7a Health full-time'!U70)=SUM('7a Health full-time'!I70,'7a Health full-time'!O70)),V70,"")</f>
        <v/>
      </c>
      <c r="FR70" s="840" t="str">
        <f>IF(AND($FR$3=1,'7a Health full-time'!V70&lt;&gt;0),IF(('7a Health full-time'!AB70/'7a Health full-time'!V70)&lt;0.25,AC70,""),"")</f>
        <v/>
      </c>
      <c r="FS70" s="841" t="str">
        <f>IF(AND($FR$3=1,'7a Health full-time'!W70&lt;&gt;0),IF(('7a Health full-time'!AC70/'7a Health full-time'!W70)&lt;0.25,AD70,""),"")</f>
        <v/>
      </c>
      <c r="FT70" s="841" t="str">
        <f>IF(AND($FR$3=1,'7a Health full-time'!X70&lt;&gt;0),IF(('7a Health full-time'!AD70/'7a Health full-time'!X70)&lt;0.25,AE70,""),"")</f>
        <v/>
      </c>
      <c r="FU70" s="841" t="str">
        <f>IF(AND($FR$3=1,'7a Health full-time'!Y70&lt;&gt;0),IF(('7a Health full-time'!AE70/'7a Health full-time'!Y70)&lt;0.25,AF70,""),"")</f>
        <v/>
      </c>
      <c r="FV70" s="841" t="str">
        <f>IF(AND($FR$3=1,'7a Health full-time'!Z70&lt;&gt;0),IF(('7a Health full-time'!AF70/'7a Health full-time'!Z70)&lt;0.25,AG70,""),"")</f>
        <v/>
      </c>
      <c r="FW70" s="842" t="str">
        <f>IF(AND($FR$3=1,'7a Health full-time'!AA70&lt;&gt;0),IF(('7a Health full-time'!AG70/'7a Health full-time'!AA70)&lt;0.25,AH70,""),"")</f>
        <v/>
      </c>
      <c r="FY70" s="843"/>
      <c r="FZ70" s="843"/>
      <c r="GA70" s="843"/>
      <c r="GB70" s="843"/>
      <c r="GC70" s="843"/>
      <c r="GD70" s="843"/>
      <c r="GE70" s="843"/>
      <c r="GF70" s="843"/>
      <c r="GG70" s="843"/>
      <c r="GH70" s="843"/>
      <c r="GI70" s="843"/>
      <c r="GJ70" s="843"/>
      <c r="GL70" s="881" t="s">
        <v>20</v>
      </c>
      <c r="GM70" s="60" t="s">
        <v>13</v>
      </c>
      <c r="GN70" s="60" t="s">
        <v>116</v>
      </c>
      <c r="GO70" s="48" t="str">
        <f>$CS$100</f>
        <v/>
      </c>
      <c r="GP70" s="39" t="str">
        <f>$CT$100</f>
        <v/>
      </c>
      <c r="GQ70" s="37" t="str">
        <f>$CS$100</f>
        <v/>
      </c>
      <c r="GR70" s="39" t="str">
        <f>$CT$100</f>
        <v/>
      </c>
      <c r="GS70" s="37" t="str">
        <f>$CS$100</f>
        <v/>
      </c>
      <c r="GT70" s="875" t="str">
        <f>$CT$100</f>
        <v/>
      </c>
      <c r="GU70" s="48" t="str">
        <f>$CY$100</f>
        <v/>
      </c>
      <c r="GV70" s="39" t="str">
        <f>$CZ$100</f>
        <v/>
      </c>
      <c r="GW70" s="37" t="str">
        <f>$CY$100</f>
        <v/>
      </c>
      <c r="GX70" s="39" t="str">
        <f>$CZ$100</f>
        <v/>
      </c>
      <c r="GY70" s="37" t="str">
        <f>$CY$100</f>
        <v/>
      </c>
      <c r="GZ70" s="875" t="str">
        <f>$CZ$100</f>
        <v/>
      </c>
      <c r="HA70" s="48" t="str">
        <f>$DE$100</f>
        <v/>
      </c>
      <c r="HB70" s="39" t="str">
        <f>$DF$100</f>
        <v/>
      </c>
      <c r="HC70" s="37" t="str">
        <f>$DE$100</f>
        <v/>
      </c>
      <c r="HD70" s="39" t="str">
        <f>$DF$100</f>
        <v/>
      </c>
      <c r="HE70" s="37" t="str">
        <f>$DE$100</f>
        <v/>
      </c>
      <c r="HF70" s="875" t="str">
        <f>$DF$100</f>
        <v/>
      </c>
      <c r="HG70" s="48" t="str">
        <f>$DK$100</f>
        <v/>
      </c>
      <c r="HH70" s="39" t="str">
        <f>$DL$100</f>
        <v/>
      </c>
      <c r="HI70" s="37" t="str">
        <f>$DK$100</f>
        <v/>
      </c>
      <c r="HJ70" s="39" t="str">
        <f>$DL$100</f>
        <v/>
      </c>
      <c r="HK70" s="37" t="str">
        <f>$DK$100</f>
        <v/>
      </c>
      <c r="HL70" s="875" t="str">
        <f>$DL$100</f>
        <v/>
      </c>
      <c r="HM70" s="929"/>
      <c r="HN70" s="907"/>
      <c r="HO70" s="906"/>
      <c r="HP70" s="907"/>
      <c r="HQ70" s="906"/>
      <c r="HR70" s="930"/>
    </row>
    <row r="71" spans="1:226" x14ac:dyDescent="0.25">
      <c r="A71" s="18" t="str">
        <f>'7a Health full-time'!A71</f>
        <v>Podiatry and chiropody (B)</v>
      </c>
      <c r="B71" t="s">
        <v>13</v>
      </c>
      <c r="C71" s="18" t="str">
        <f>'7a Health full-time'!C71</f>
        <v>PGT (UG fee)</v>
      </c>
      <c r="D71" t="str">
        <f t="shared" si="4"/>
        <v>Podiatry and chiropody (B), Standard, PGT (UG fee)</v>
      </c>
      <c r="E71" t="str">
        <f t="shared" ref="E71:T85" si="15">CONCATENATE(E$7,", ",E$10,", ",E$12,", ",$A71,", ",$B71,", ",$C71,"; ")</f>
        <v xml:space="preserve">Column 1, Starters in 2016-17, OfS-fundable, Podiatry and chiropody (B), Standard, PGT (UG fee); </v>
      </c>
      <c r="F71" t="str">
        <f t="shared" si="15"/>
        <v xml:space="preserve">Column 1, Starters in 2016-17, Non-fundable, Podiatry and chiropody (B), Standard, PGT (UG fee); </v>
      </c>
      <c r="G71" t="str">
        <f t="shared" si="15"/>
        <v xml:space="preserve">Column 1, Starters in 2017-18, OfS-fundable, Podiatry and chiropody (B), Standard, PGT (UG fee); </v>
      </c>
      <c r="H71" t="str">
        <f t="shared" si="15"/>
        <v xml:space="preserve">Column 1, Starters in 2017-18, Non-fundable, Podiatry and chiropody (B), Standard, PGT (UG fee); </v>
      </c>
      <c r="I71" t="str">
        <f t="shared" si="15"/>
        <v xml:space="preserve">Column 1, Starters in 2018-19, OfS-fundable, Podiatry and chiropody (B), Standard, PGT (UG fee); </v>
      </c>
      <c r="J71" t="str">
        <f t="shared" si="15"/>
        <v xml:space="preserve">Column 1, Starters in 2018-19, Non-fundable, Podiatry and chiropody (B), Standard, PGT (UG fee); </v>
      </c>
      <c r="K71" t="str">
        <f t="shared" si="15"/>
        <v xml:space="preserve">Column 2, Starters in 2016-17, OfS-fundable, Podiatry and chiropody (B), Standard, PGT (UG fee); </v>
      </c>
      <c r="L71" t="str">
        <f t="shared" si="15"/>
        <v xml:space="preserve">Column 2, Starters in 2016-17, Non-fundable, Podiatry and chiropody (B), Standard, PGT (UG fee); </v>
      </c>
      <c r="M71" t="str">
        <f t="shared" si="15"/>
        <v xml:space="preserve">Column 2, Starters in 2017-18, OfS-fundable, Podiatry and chiropody (B), Standard, PGT (UG fee); </v>
      </c>
      <c r="N71" t="str">
        <f t="shared" si="15"/>
        <v xml:space="preserve">Column 2, Starters in 2017-18, Non-fundable, Podiatry and chiropody (B), Standard, PGT (UG fee); </v>
      </c>
      <c r="O71" t="str">
        <f t="shared" si="15"/>
        <v xml:space="preserve">Column 2, Starters in 2018-19, OfS-fundable, Podiatry and chiropody (B), Standard, PGT (UG fee); </v>
      </c>
      <c r="P71" t="str">
        <f t="shared" si="15"/>
        <v xml:space="preserve">Column 2, Starters in 2018-19, Non-fundable, Podiatry and chiropody (B), Standard, PGT (UG fee); </v>
      </c>
      <c r="Q71" t="str">
        <f t="shared" si="15"/>
        <v xml:space="preserve">Column 3, Starters in 2016-17, OfS-fundable, Podiatry and chiropody (B), Standard, PGT (UG fee); </v>
      </c>
      <c r="R71" t="str">
        <f t="shared" si="15"/>
        <v xml:space="preserve">Column 3, Starters in 2016-17, Non-fundable, Podiatry and chiropody (B), Standard, PGT (UG fee); </v>
      </c>
      <c r="S71" t="str">
        <f t="shared" si="15"/>
        <v xml:space="preserve">Column 3, Starters in 2017-18, OfS-fundable, Podiatry and chiropody (B), Standard, PGT (UG fee); </v>
      </c>
      <c r="T71" t="str">
        <f t="shared" si="15"/>
        <v xml:space="preserve">Column 3, Starters in 2017-18, Non-fundable, Podiatry and chiropody (B), Standard, PGT (UG fee); </v>
      </c>
      <c r="U71" t="str">
        <f t="shared" si="14"/>
        <v xml:space="preserve">Column 3, Starters in 2018-19, OfS-fundable, Podiatry and chiropody (B), Standard, PGT (UG fee); </v>
      </c>
      <c r="V71" t="str">
        <f t="shared" si="14"/>
        <v xml:space="preserve">Column 3, Starters in 2018-19, Non-fundable, Podiatry and chiropody (B), Standard, PGT (UG fee); </v>
      </c>
      <c r="W71" t="str">
        <f t="shared" si="14"/>
        <v xml:space="preserve">Column 4, Starters in 2016-17, OfS-fundable, Podiatry and chiropody (B), Standard, PGT (UG fee); </v>
      </c>
      <c r="X71" t="str">
        <f t="shared" si="14"/>
        <v xml:space="preserve">Column 4, Starters in 2016-17, Non-fundable, Podiatry and chiropody (B), Standard, PGT (UG fee); </v>
      </c>
      <c r="Y71" t="str">
        <f t="shared" si="14"/>
        <v xml:space="preserve">Column 4, Starters in 2017-18, OfS-fundable, Podiatry and chiropody (B), Standard, PGT (UG fee); </v>
      </c>
      <c r="Z71" t="str">
        <f t="shared" si="14"/>
        <v xml:space="preserve">Column 4, Starters in 2017-18, Non-fundable, Podiatry and chiropody (B), Standard, PGT (UG fee); </v>
      </c>
      <c r="AA71" t="str">
        <f t="shared" si="14"/>
        <v xml:space="preserve">Column 4, Starters in 2018-19, OfS-fundable, Podiatry and chiropody (B), Standard, PGT (UG fee); </v>
      </c>
      <c r="AB71" t="str">
        <f t="shared" si="14"/>
        <v xml:space="preserve">Column 4, Starters in 2018-19, Non-fundable, Podiatry and chiropody (B), Standard, PGT (UG fee); </v>
      </c>
      <c r="AC71" t="str">
        <f t="shared" si="14"/>
        <v xml:space="preserve">Column 4a, Starters in 2016-17, OfS-fundable, Podiatry and chiropody (B), Standard, PGT (UG fee); </v>
      </c>
      <c r="AD71" t="str">
        <f t="shared" si="14"/>
        <v xml:space="preserve">Column 4a, Starters in 2016-17, Non-fundable, Podiatry and chiropody (B), Standard, PGT (UG fee); </v>
      </c>
      <c r="AE71" t="str">
        <f t="shared" si="14"/>
        <v xml:space="preserve">Column 4a, Starters in 2017-18, OfS-fundable, Podiatry and chiropody (B), Standard, PGT (UG fee); </v>
      </c>
      <c r="AF71" t="str">
        <f t="shared" si="14"/>
        <v xml:space="preserve">Column 4a, Starters in 2017-18, Non-fundable, Podiatry and chiropody (B), Standard, PGT (UG fee); </v>
      </c>
      <c r="AG71" t="str">
        <f t="shared" si="14"/>
        <v xml:space="preserve">Column 4a, Starters in 2018-19, OfS-fundable, Podiatry and chiropody (B), Standard, PGT (UG fee); </v>
      </c>
      <c r="AH71" t="str">
        <f t="shared" si="14"/>
        <v xml:space="preserve">Column 4a, Starters in 2018-19, Non-fundable, Podiatry and chiropody (B), Standard, PGT (UG fee); </v>
      </c>
      <c r="AR71" s="844" t="str">
        <f>IF(AND($AR$3=1,'7a Health full-time'!P71&gt;0),Q71,"")</f>
        <v/>
      </c>
      <c r="AS71" s="843" t="str">
        <f>IF(AND($AR$3=1,'7a Health full-time'!Q71&gt;0),R71,"")</f>
        <v/>
      </c>
      <c r="AT71" s="843" t="str">
        <f>IF(AND($AR$3=1,'7a Health full-time'!R71&gt;0),S71,"")</f>
        <v/>
      </c>
      <c r="AU71" s="843" t="str">
        <f>IF(AND($AR$3=1,'7a Health full-time'!S71&gt;0),T71,"")</f>
        <v/>
      </c>
      <c r="AV71" s="843" t="str">
        <f>IF(AND($AR$3=1,'7a Health full-time'!T71&gt;0),U71,"")</f>
        <v/>
      </c>
      <c r="AW71" s="845" t="str">
        <f>IF(AND($AR$3=1,'7a Health full-time'!U71&gt;0),V71,"")</f>
        <v/>
      </c>
      <c r="AY71" s="844" t="str">
        <f>IF(AND($AY$3=1,'7a Health full-time'!D71&lt;0),E71,"")</f>
        <v/>
      </c>
      <c r="AZ71" s="843" t="str">
        <f>IF(AND($AY$3=1,'7a Health full-time'!E71&lt;0),F71,"")</f>
        <v/>
      </c>
      <c r="BA71" s="843" t="str">
        <f>IF(AND($AY$3=1,'7a Health full-time'!F71&lt;0),G71,"")</f>
        <v/>
      </c>
      <c r="BB71" s="843" t="str">
        <f>IF(AND($AY$3=1,'7a Health full-time'!G71&lt;0),H71,"")</f>
        <v/>
      </c>
      <c r="BC71" s="843" t="str">
        <f>IF(AND($AY$3=1,'7a Health full-time'!H71&lt;0),I71,"")</f>
        <v/>
      </c>
      <c r="BD71" s="845" t="str">
        <f>IF(AND($AY$3=1,'7a Health full-time'!I71&lt;0),J71,"")</f>
        <v/>
      </c>
      <c r="BE71" s="844" t="str">
        <f>IF(AND($AY$3=1,'7a Health full-time'!J71&lt;0),K71,"")</f>
        <v/>
      </c>
      <c r="BF71" s="843" t="str">
        <f>IF(AND($AY$3=1,'7a Health full-time'!K71&lt;0),L71,"")</f>
        <v/>
      </c>
      <c r="BG71" s="843" t="str">
        <f>IF(AND($AY$3=1,'7a Health full-time'!L71&lt;0),M71,"")</f>
        <v/>
      </c>
      <c r="BH71" s="843" t="str">
        <f>IF(AND($AY$3=1,'7a Health full-time'!M71&lt;0),N71,"")</f>
        <v/>
      </c>
      <c r="BI71" s="843" t="str">
        <f>IF(AND($AY$3=1,'7a Health full-time'!N71&lt;0),O71,"")</f>
        <v/>
      </c>
      <c r="BJ71" s="845" t="str">
        <f>IF(AND($AY$3=1,'7a Health full-time'!O71&lt;0),P71,"")</f>
        <v/>
      </c>
      <c r="BK71" s="844" t="str">
        <f>IF(AND($AY$3=1,'7a Health full-time'!V71&lt;0),W71,"")</f>
        <v/>
      </c>
      <c r="BL71" s="843" t="str">
        <f>IF(AND($AY$3=1,'7a Health full-time'!W71&lt;0),X71,"")</f>
        <v/>
      </c>
      <c r="BM71" s="843" t="str">
        <f>IF(AND($AY$3=1,'7a Health full-time'!X71&lt;0),Y71,"")</f>
        <v/>
      </c>
      <c r="BN71" s="843" t="str">
        <f>IF(AND($AY$3=1,'7a Health full-time'!Y71&lt;0),Z71,"")</f>
        <v/>
      </c>
      <c r="BO71" s="843" t="str">
        <f>IF(AND($AY$3=1,'7a Health full-time'!Z71&lt;0),AA71,"")</f>
        <v/>
      </c>
      <c r="BP71" s="845" t="str">
        <f>IF(AND($AY$3=1,'7a Health full-time'!AA71&lt;0),AB71,"")</f>
        <v/>
      </c>
      <c r="BQ71" s="916"/>
      <c r="BR71" s="917"/>
      <c r="BS71" s="917"/>
      <c r="BT71" s="917"/>
      <c r="BU71" s="917"/>
      <c r="BV71" s="918"/>
      <c r="BX71" s="844" t="str">
        <f>IF(AND($BX$3=1,TRUNC('7a Health full-time'!D71)&lt;&gt;'7a Health full-time'!D71),E71,"")</f>
        <v/>
      </c>
      <c r="BY71" s="843" t="str">
        <f>IF(AND($BX$3=1,TRUNC('7a Health full-time'!E71)&lt;&gt;'7a Health full-time'!E71),F71,"")</f>
        <v/>
      </c>
      <c r="BZ71" s="843" t="str">
        <f>IF(AND($BX$3=1,TRUNC('7a Health full-time'!F71)&lt;&gt;'7a Health full-time'!F71),G71,"")</f>
        <v/>
      </c>
      <c r="CA71" s="843" t="str">
        <f>IF(AND($BX$3=1,TRUNC('7a Health full-time'!G71)&lt;&gt;'7a Health full-time'!G71),H71,"")</f>
        <v/>
      </c>
      <c r="CB71" s="843" t="str">
        <f>IF(AND($BX$3=1,TRUNC('7a Health full-time'!H71)&lt;&gt;'7a Health full-time'!H71),I71,"")</f>
        <v/>
      </c>
      <c r="CC71" s="845" t="str">
        <f>IF(AND($BX$3=1,TRUNC('7a Health full-time'!I71)&lt;&gt;'7a Health full-time'!I71),J71,"")</f>
        <v/>
      </c>
      <c r="CD71" s="844" t="str">
        <f>IF(AND($BX$3=1,TRUNC('7a Health full-time'!J71)&lt;&gt;'7a Health full-time'!J71),K71,"")</f>
        <v/>
      </c>
      <c r="CE71" s="843" t="str">
        <f>IF(AND($BX$3=1,TRUNC('7a Health full-time'!K71)&lt;&gt;'7a Health full-time'!K71),L71,"")</f>
        <v/>
      </c>
      <c r="CF71" s="843" t="str">
        <f>IF(AND($BX$3=1,TRUNC('7a Health full-time'!L71)&lt;&gt;'7a Health full-time'!L71),M71,"")</f>
        <v/>
      </c>
      <c r="CG71" s="843" t="str">
        <f>IF(AND($BX$3=1,TRUNC('7a Health full-time'!M71)&lt;&gt;'7a Health full-time'!M71),N71,"")</f>
        <v/>
      </c>
      <c r="CH71" s="843" t="str">
        <f>IF(AND($BX$3=1,TRUNC('7a Health full-time'!N71)&lt;&gt;'7a Health full-time'!N71),O71,"")</f>
        <v/>
      </c>
      <c r="CI71" s="845" t="str">
        <f>IF(AND($BX$3=1,TRUNC('7a Health full-time'!O71)&lt;&gt;'7a Health full-time'!O71),P71,"")</f>
        <v/>
      </c>
      <c r="CJ71" s="844" t="str">
        <f>IF(AND($BX$3=1,TRUNC('7a Health full-time'!P71)&lt;&gt;'7a Health full-time'!P71),Q71,"")</f>
        <v/>
      </c>
      <c r="CK71" s="843" t="str">
        <f>IF(AND($BX$3=1,TRUNC('7a Health full-time'!Q71)&lt;&gt;'7a Health full-time'!Q71),R71,"")</f>
        <v/>
      </c>
      <c r="CL71" s="843" t="str">
        <f>IF(AND($BX$3=1,TRUNC('7a Health full-time'!R71)&lt;&gt;'7a Health full-time'!R71),S71,"")</f>
        <v/>
      </c>
      <c r="CM71" s="843" t="str">
        <f>IF(AND($BX$3=1,TRUNC('7a Health full-time'!S71)&lt;&gt;'7a Health full-time'!S71),T71,"")</f>
        <v/>
      </c>
      <c r="CN71" s="843" t="str">
        <f>IF(AND($BX$3=1,TRUNC('7a Health full-time'!T71)&lt;&gt;'7a Health full-time'!T71),U71,"")</f>
        <v/>
      </c>
      <c r="CO71" s="845" t="str">
        <f>IF(AND($BX$3=1,TRUNC('7a Health full-time'!U71)&lt;&gt;'7a Health full-time'!U71),V71,"")</f>
        <v/>
      </c>
      <c r="DV71" s="844" t="str">
        <f>IF(AND($DV$3=1,ROUND('7a Health full-time'!AB71,2)&lt;&gt;'7a Health full-time'!AB71),AC71,"")</f>
        <v/>
      </c>
      <c r="DW71" s="843" t="str">
        <f>IF(AND($DV$3=1,ROUND('7a Health full-time'!AC71,2)&lt;&gt;'7a Health full-time'!AC71),AD71,"")</f>
        <v/>
      </c>
      <c r="DX71" s="843" t="str">
        <f>IF(AND($DV$3=1,ROUND('7a Health full-time'!AD71,2)&lt;&gt;'7a Health full-time'!AD71),AE71,"")</f>
        <v/>
      </c>
      <c r="DY71" s="843" t="str">
        <f>IF(AND($DV$3=1,ROUND('7a Health full-time'!AE71,2)&lt;&gt;'7a Health full-time'!AE71),AF71,"")</f>
        <v/>
      </c>
      <c r="DZ71" s="843" t="str">
        <f>IF(AND($DV$3=1,ROUND('7a Health full-time'!AF71,2)&lt;&gt;'7a Health full-time'!AF71),AG71,"")</f>
        <v/>
      </c>
      <c r="EA71" s="845" t="str">
        <f>IF(AND($DV$3=1,ROUND('7a Health full-time'!AG71,2)&lt;&gt;'7a Health full-time'!AG71),AH71,"")</f>
        <v/>
      </c>
      <c r="EC71" s="844" t="str">
        <f>IF(AND($EC$3=1,'7a Health full-time'!AB71&gt;'7a Health full-time'!V71),AC71,"")</f>
        <v/>
      </c>
      <c r="ED71" s="843" t="str">
        <f>IF(AND($EC$3=1,'7a Health full-time'!AC71&gt;'7a Health full-time'!W71),AD71,"")</f>
        <v/>
      </c>
      <c r="EE71" s="843" t="str">
        <f>IF(AND($EC$3=1,'7a Health full-time'!AD71&gt;'7a Health full-time'!X71),AE71,"")</f>
        <v/>
      </c>
      <c r="EF71" s="843" t="str">
        <f>IF(AND($EC$3=1,'7a Health full-time'!AE71&gt;'7a Health full-time'!Y71),AF71,"")</f>
        <v/>
      </c>
      <c r="EG71" s="843" t="str">
        <f>IF(AND($EC$3=1,'7a Health full-time'!AF71&gt;'7a Health full-time'!Z71),AG71,"")</f>
        <v/>
      </c>
      <c r="EH71" s="845" t="str">
        <f>IF(AND($EC$3=1,'7a Health full-time'!AG71&gt;'7a Health full-time'!AA71),AH71,"")</f>
        <v/>
      </c>
      <c r="EJ71" s="844" t="str">
        <f>IF(AND($EJ$3=1,'7a Health full-time'!V71&lt;&gt;0),IF(('7a Health full-time'!AB71/'7a Health full-time'!V71)&lt;0.03,AC71,""),"")</f>
        <v/>
      </c>
      <c r="EK71" s="843" t="str">
        <f>IF(AND($EJ$3=1,'7a Health full-time'!W71&lt;&gt;0),IF(('7a Health full-time'!AC71/'7a Health full-time'!W71)&lt;0.03,AD71,""),"")</f>
        <v/>
      </c>
      <c r="EL71" s="843" t="str">
        <f>IF(AND($EJ$3=1,'7a Health full-time'!X71&lt;&gt;0),IF(('7a Health full-time'!AD71/'7a Health full-time'!X71)&lt;0.03,AE71,""),"")</f>
        <v/>
      </c>
      <c r="EM71" s="843" t="str">
        <f>IF(AND($EJ$3=1,'7a Health full-time'!Y71&lt;&gt;0),IF(('7a Health full-time'!AE71/'7a Health full-time'!Y71)&lt;0.03,AF71,""),"")</f>
        <v/>
      </c>
      <c r="EN71" s="843" t="str">
        <f>IF(AND($EJ$3=1,'7a Health full-time'!Z71&lt;&gt;0),IF(('7a Health full-time'!AF71/'7a Health full-time'!Z71)&lt;0.03,AG71,""),"")</f>
        <v/>
      </c>
      <c r="EO71" s="845" t="str">
        <f>IF(AND($EJ$3=1,'7a Health full-time'!AA71&lt;&gt;0),IF(('7a Health full-time'!AG71/'7a Health full-time'!AA71)&lt;0.03,AH71,""),"")</f>
        <v/>
      </c>
      <c r="EQ71" s="844" t="str">
        <f>IF(AND($EQ$3=1,'7a Health full-time'!P71=0,SUM('7a Health full-time'!D71,'7a Health full-time'!J71)&gt;$ET$13),Q71,"")</f>
        <v/>
      </c>
      <c r="ER71" s="843" t="str">
        <f>IF(AND($EQ$3=1,'7a Health full-time'!Q71=0,SUM('7a Health full-time'!E71,'7a Health full-time'!K71)&gt;$ET$13),R71,"")</f>
        <v/>
      </c>
      <c r="ES71" s="843" t="str">
        <f>IF(AND($EQ$3=1,'7a Health full-time'!R71=0,SUM('7a Health full-time'!F71,'7a Health full-time'!L71)&gt;$ET$13),S71,"")</f>
        <v/>
      </c>
      <c r="ET71" s="843" t="str">
        <f>IF(AND($EQ$3=1,'7a Health full-time'!S71=0,SUM('7a Health full-time'!G71,'7a Health full-time'!M71)&gt;$ET$13),T71,"")</f>
        <v/>
      </c>
      <c r="EU71" s="843" t="str">
        <f>IF(AND($EQ$3=1,'7a Health full-time'!T71=0,SUM('7a Health full-time'!H71,'7a Health full-time'!N71)&gt;$ET$13),U71,"")</f>
        <v/>
      </c>
      <c r="EV71" s="845" t="str">
        <f>IF(AND($EQ$3=1,'7a Health full-time'!U71=0,SUM('7a Health full-time'!I71,'7a Health full-time'!O71)&gt;$ET$13),V71,"")</f>
        <v/>
      </c>
      <c r="EX71" s="844" t="str">
        <f>IF(AND($EX$3=1,SUM('7a Health full-time'!D71,'7a Health full-time'!J71)&gt;0,ABS('7a Health full-time'!P71)=SUM('7a Health full-time'!D71,'7a Health full-time'!J71)),Q71,"")</f>
        <v/>
      </c>
      <c r="EY71" s="843" t="str">
        <f>IF(AND($EX$3=1,SUM('7a Health full-time'!E71,'7a Health full-time'!K71)&gt;0,ABS('7a Health full-time'!Q71)=SUM('7a Health full-time'!E71,'7a Health full-time'!K71)),R71,"")</f>
        <v/>
      </c>
      <c r="EZ71" s="843" t="str">
        <f>IF(AND($EX$3=1,SUM('7a Health full-time'!F71,'7a Health full-time'!L71)&gt;0,ABS('7a Health full-time'!R71)=SUM('7a Health full-time'!F71,'7a Health full-time'!L71)),S71,"")</f>
        <v/>
      </c>
      <c r="FA71" s="843" t="str">
        <f>IF(AND($EX$3=1,SUM('7a Health full-time'!G71,'7a Health full-time'!M71)&gt;0,ABS('7a Health full-time'!S71)=SUM('7a Health full-time'!G71,'7a Health full-time'!M71)),T71,"")</f>
        <v/>
      </c>
      <c r="FB71" s="843" t="str">
        <f>IF(AND($EX$3=1,SUM('7a Health full-time'!H71,'7a Health full-time'!N71)&gt;0,ABS('7a Health full-time'!T71)=SUM('7a Health full-time'!H71,'7a Health full-time'!N71)),U71,"")</f>
        <v/>
      </c>
      <c r="FC71" s="845" t="str">
        <f>IF(AND($EX$3=1,SUM('7a Health full-time'!I71,'7a Health full-time'!O71)&gt;0,ABS('7a Health full-time'!U71)=SUM('7a Health full-time'!I71,'7a Health full-time'!O71)),V71,"")</f>
        <v/>
      </c>
      <c r="FR71" s="844" t="str">
        <f>IF(AND($FR$3=1,'7a Health full-time'!V71&lt;&gt;0),IF(('7a Health full-time'!AB71/'7a Health full-time'!V71)&lt;0.25,AC71,""),"")</f>
        <v/>
      </c>
      <c r="FS71" s="843" t="str">
        <f>IF(AND($FR$3=1,'7a Health full-time'!W71&lt;&gt;0),IF(('7a Health full-time'!AC71/'7a Health full-time'!W71)&lt;0.25,AD71,""),"")</f>
        <v/>
      </c>
      <c r="FT71" s="843" t="str">
        <f>IF(AND($FR$3=1,'7a Health full-time'!X71&lt;&gt;0),IF(('7a Health full-time'!AD71/'7a Health full-time'!X71)&lt;0.25,AE71,""),"")</f>
        <v/>
      </c>
      <c r="FU71" s="843" t="str">
        <f>IF(AND($FR$3=1,'7a Health full-time'!Y71&lt;&gt;0),IF(('7a Health full-time'!AE71/'7a Health full-time'!Y71)&lt;0.25,AF71,""),"")</f>
        <v/>
      </c>
      <c r="FV71" s="843" t="str">
        <f>IF(AND($FR$3=1,'7a Health full-time'!Z71&lt;&gt;0),IF(('7a Health full-time'!AF71/'7a Health full-time'!Z71)&lt;0.25,AG71,""),"")</f>
        <v/>
      </c>
      <c r="FW71" s="845" t="str">
        <f>IF(AND($FR$3=1,'7a Health full-time'!AA71&lt;&gt;0),IF(('7a Health full-time'!AG71/'7a Health full-time'!AA71)&lt;0.25,AH71,""),"")</f>
        <v/>
      </c>
      <c r="FY71" s="843"/>
      <c r="FZ71" s="843"/>
      <c r="GA71" s="843"/>
      <c r="GB71" s="843"/>
      <c r="GC71" s="843"/>
      <c r="GD71" s="843"/>
      <c r="GE71" s="843"/>
      <c r="GF71" s="843"/>
      <c r="GG71" s="843"/>
      <c r="GH71" s="843"/>
      <c r="GI71" s="843"/>
      <c r="GJ71" s="843"/>
      <c r="GL71" s="60"/>
      <c r="GM71" s="60" t="s">
        <v>13</v>
      </c>
      <c r="GN71" s="60" t="s">
        <v>314</v>
      </c>
      <c r="GO71" s="49" t="str">
        <f>$CS$101</f>
        <v/>
      </c>
      <c r="GP71" s="41" t="str">
        <f>$CT$101</f>
        <v/>
      </c>
      <c r="GQ71" s="40" t="str">
        <f>$CS$101</f>
        <v/>
      </c>
      <c r="GR71" s="41" t="str">
        <f>$CT$101</f>
        <v/>
      </c>
      <c r="GS71" s="40" t="str">
        <f>$CS$101</f>
        <v/>
      </c>
      <c r="GT71" s="873" t="str">
        <f>$CT$101</f>
        <v/>
      </c>
      <c r="GU71" s="49" t="str">
        <f>$CY$101</f>
        <v/>
      </c>
      <c r="GV71" s="41" t="str">
        <f>$CZ$101</f>
        <v/>
      </c>
      <c r="GW71" s="40" t="str">
        <f>$CY$101</f>
        <v/>
      </c>
      <c r="GX71" s="41" t="str">
        <f>$CZ$101</f>
        <v/>
      </c>
      <c r="GY71" s="40" t="str">
        <f>$CY$101</f>
        <v/>
      </c>
      <c r="GZ71" s="873" t="str">
        <f>$CZ$101</f>
        <v/>
      </c>
      <c r="HA71" s="49" t="str">
        <f>$DE$101</f>
        <v/>
      </c>
      <c r="HB71" s="41" t="str">
        <f>$DF$101</f>
        <v/>
      </c>
      <c r="HC71" s="40" t="str">
        <f>$DE$101</f>
        <v/>
      </c>
      <c r="HD71" s="41" t="str">
        <f>$DF$101</f>
        <v/>
      </c>
      <c r="HE71" s="40" t="str">
        <f>$DE$101</f>
        <v/>
      </c>
      <c r="HF71" s="873" t="str">
        <f>$DF$101</f>
        <v/>
      </c>
      <c r="HG71" s="49" t="str">
        <f>$DK$101</f>
        <v/>
      </c>
      <c r="HH71" s="41" t="str">
        <f>$DL$101</f>
        <v/>
      </c>
      <c r="HI71" s="40" t="str">
        <f>$DK$101</f>
        <v/>
      </c>
      <c r="HJ71" s="41" t="str">
        <f>$DL$101</f>
        <v/>
      </c>
      <c r="HK71" s="40" t="str">
        <f>$DK$101</f>
        <v/>
      </c>
      <c r="HL71" s="873" t="str">
        <f>$DL$101</f>
        <v/>
      </c>
      <c r="HM71" s="925"/>
      <c r="HN71" s="918"/>
      <c r="HO71" s="916"/>
      <c r="HP71" s="918"/>
      <c r="HQ71" s="916"/>
      <c r="HR71" s="926"/>
    </row>
    <row r="72" spans="1:226" x14ac:dyDescent="0.25">
      <c r="A72" s="18" t="str">
        <f>'7a Health full-time'!A72</f>
        <v>Podiatry and chiropody (B)</v>
      </c>
      <c r="B72" t="s">
        <v>19</v>
      </c>
      <c r="C72" s="18" t="str">
        <f>'7a Health full-time'!C72</f>
        <v>UG</v>
      </c>
      <c r="D72" t="str">
        <f t="shared" si="4"/>
        <v>Podiatry and chiropody (B), Long, UG</v>
      </c>
      <c r="E72" t="str">
        <f t="shared" si="15"/>
        <v xml:space="preserve">Column 1, Starters in 2016-17, OfS-fundable, Podiatry and chiropody (B), Long, UG; </v>
      </c>
      <c r="F72" t="str">
        <f t="shared" si="15"/>
        <v xml:space="preserve">Column 1, Starters in 2016-17, Non-fundable, Podiatry and chiropody (B), Long, UG; </v>
      </c>
      <c r="G72" t="str">
        <f t="shared" si="15"/>
        <v xml:space="preserve">Column 1, Starters in 2017-18, OfS-fundable, Podiatry and chiropody (B), Long, UG; </v>
      </c>
      <c r="H72" t="str">
        <f t="shared" si="15"/>
        <v xml:space="preserve">Column 1, Starters in 2017-18, Non-fundable, Podiatry and chiropody (B), Long, UG; </v>
      </c>
      <c r="I72" t="str">
        <f t="shared" si="15"/>
        <v xml:space="preserve">Column 1, Starters in 2018-19, OfS-fundable, Podiatry and chiropody (B), Long, UG; </v>
      </c>
      <c r="J72" t="str">
        <f t="shared" si="15"/>
        <v xml:space="preserve">Column 1, Starters in 2018-19, Non-fundable, Podiatry and chiropody (B), Long, UG; </v>
      </c>
      <c r="K72" t="str">
        <f t="shared" si="15"/>
        <v xml:space="preserve">Column 2, Starters in 2016-17, OfS-fundable, Podiatry and chiropody (B), Long, UG; </v>
      </c>
      <c r="L72" t="str">
        <f t="shared" si="15"/>
        <v xml:space="preserve">Column 2, Starters in 2016-17, Non-fundable, Podiatry and chiropody (B), Long, UG; </v>
      </c>
      <c r="M72" t="str">
        <f t="shared" si="15"/>
        <v xml:space="preserve">Column 2, Starters in 2017-18, OfS-fundable, Podiatry and chiropody (B), Long, UG; </v>
      </c>
      <c r="N72" t="str">
        <f t="shared" si="15"/>
        <v xml:space="preserve">Column 2, Starters in 2017-18, Non-fundable, Podiatry and chiropody (B), Long, UG; </v>
      </c>
      <c r="O72" t="str">
        <f t="shared" si="15"/>
        <v xml:space="preserve">Column 2, Starters in 2018-19, OfS-fundable, Podiatry and chiropody (B), Long, UG; </v>
      </c>
      <c r="P72" t="str">
        <f t="shared" si="15"/>
        <v xml:space="preserve">Column 2, Starters in 2018-19, Non-fundable, Podiatry and chiropody (B), Long, UG; </v>
      </c>
      <c r="Q72" t="str">
        <f t="shared" si="15"/>
        <v xml:space="preserve">Column 3, Starters in 2016-17, OfS-fundable, Podiatry and chiropody (B), Long, UG; </v>
      </c>
      <c r="R72" t="str">
        <f t="shared" si="15"/>
        <v xml:space="preserve">Column 3, Starters in 2016-17, Non-fundable, Podiatry and chiropody (B), Long, UG; </v>
      </c>
      <c r="S72" t="str">
        <f t="shared" si="15"/>
        <v xml:space="preserve">Column 3, Starters in 2017-18, OfS-fundable, Podiatry and chiropody (B), Long, UG; </v>
      </c>
      <c r="T72" t="str">
        <f t="shared" si="15"/>
        <v xml:space="preserve">Column 3, Starters in 2017-18, Non-fundable, Podiatry and chiropody (B), Long, UG; </v>
      </c>
      <c r="U72" t="str">
        <f t="shared" si="14"/>
        <v xml:space="preserve">Column 3, Starters in 2018-19, OfS-fundable, Podiatry and chiropody (B), Long, UG; </v>
      </c>
      <c r="V72" t="str">
        <f t="shared" si="14"/>
        <v xml:space="preserve">Column 3, Starters in 2018-19, Non-fundable, Podiatry and chiropody (B), Long, UG; </v>
      </c>
      <c r="W72" t="str">
        <f t="shared" si="14"/>
        <v xml:space="preserve">Column 4, Starters in 2016-17, OfS-fundable, Podiatry and chiropody (B), Long, UG; </v>
      </c>
      <c r="X72" t="str">
        <f t="shared" si="14"/>
        <v xml:space="preserve">Column 4, Starters in 2016-17, Non-fundable, Podiatry and chiropody (B), Long, UG; </v>
      </c>
      <c r="Y72" t="str">
        <f t="shared" si="14"/>
        <v xml:space="preserve">Column 4, Starters in 2017-18, OfS-fundable, Podiatry and chiropody (B), Long, UG; </v>
      </c>
      <c r="Z72" t="str">
        <f t="shared" si="14"/>
        <v xml:space="preserve">Column 4, Starters in 2017-18, Non-fundable, Podiatry and chiropody (B), Long, UG; </v>
      </c>
      <c r="AA72" t="str">
        <f t="shared" si="14"/>
        <v xml:space="preserve">Column 4, Starters in 2018-19, OfS-fundable, Podiatry and chiropody (B), Long, UG; </v>
      </c>
      <c r="AB72" t="str">
        <f t="shared" si="14"/>
        <v xml:space="preserve">Column 4, Starters in 2018-19, Non-fundable, Podiatry and chiropody (B), Long, UG; </v>
      </c>
      <c r="AC72" t="str">
        <f t="shared" si="14"/>
        <v xml:space="preserve">Column 4a, Starters in 2016-17, OfS-fundable, Podiatry and chiropody (B), Long, UG; </v>
      </c>
      <c r="AD72" t="str">
        <f t="shared" si="14"/>
        <v xml:space="preserve">Column 4a, Starters in 2016-17, Non-fundable, Podiatry and chiropody (B), Long, UG; </v>
      </c>
      <c r="AE72" t="str">
        <f t="shared" si="14"/>
        <v xml:space="preserve">Column 4a, Starters in 2017-18, OfS-fundable, Podiatry and chiropody (B), Long, UG; </v>
      </c>
      <c r="AF72" t="str">
        <f t="shared" si="14"/>
        <v xml:space="preserve">Column 4a, Starters in 2017-18, Non-fundable, Podiatry and chiropody (B), Long, UG; </v>
      </c>
      <c r="AG72" t="str">
        <f t="shared" si="14"/>
        <v xml:space="preserve">Column 4a, Starters in 2018-19, OfS-fundable, Podiatry and chiropody (B), Long, UG; </v>
      </c>
      <c r="AH72" t="str">
        <f t="shared" si="14"/>
        <v xml:space="preserve">Column 4a, Starters in 2018-19, Non-fundable, Podiatry and chiropody (B), Long, UG; </v>
      </c>
      <c r="AR72" s="844" t="str">
        <f>IF(AND($AR$3=1,'7a Health full-time'!P72&gt;0),Q72,"")</f>
        <v/>
      </c>
      <c r="AS72" s="843" t="str">
        <f>IF(AND($AR$3=1,'7a Health full-time'!Q72&gt;0),R72,"")</f>
        <v/>
      </c>
      <c r="AT72" s="843" t="str">
        <f>IF(AND($AR$3=1,'7a Health full-time'!R72&gt;0),S72,"")</f>
        <v/>
      </c>
      <c r="AU72" s="843" t="str">
        <f>IF(AND($AR$3=1,'7a Health full-time'!S72&gt;0),T72,"")</f>
        <v/>
      </c>
      <c r="AV72" s="843" t="str">
        <f>IF(AND($AR$3=1,'7a Health full-time'!T72&gt;0),U72,"")</f>
        <v/>
      </c>
      <c r="AW72" s="845" t="str">
        <f>IF(AND($AR$3=1,'7a Health full-time'!U72&gt;0),V72,"")</f>
        <v/>
      </c>
      <c r="AY72" s="844" t="str">
        <f>IF(AND($AY$3=1,'7a Health full-time'!D72&lt;0),E72,"")</f>
        <v/>
      </c>
      <c r="AZ72" s="843" t="str">
        <f>IF(AND($AY$3=1,'7a Health full-time'!E72&lt;0),F72,"")</f>
        <v/>
      </c>
      <c r="BA72" s="843" t="str">
        <f>IF(AND($AY$3=1,'7a Health full-time'!F72&lt;0),G72,"")</f>
        <v/>
      </c>
      <c r="BB72" s="843" t="str">
        <f>IF(AND($AY$3=1,'7a Health full-time'!G72&lt;0),H72,"")</f>
        <v/>
      </c>
      <c r="BC72" s="843" t="str">
        <f>IF(AND($AY$3=1,'7a Health full-time'!H72&lt;0),I72,"")</f>
        <v/>
      </c>
      <c r="BD72" s="845" t="str">
        <f>IF(AND($AY$3=1,'7a Health full-time'!I72&lt;0),J72,"")</f>
        <v/>
      </c>
      <c r="BE72" s="844" t="str">
        <f>IF(AND($AY$3=1,'7a Health full-time'!J72&lt;0),K72,"")</f>
        <v/>
      </c>
      <c r="BF72" s="843" t="str">
        <f>IF(AND($AY$3=1,'7a Health full-time'!K72&lt;0),L72,"")</f>
        <v/>
      </c>
      <c r="BG72" s="843" t="str">
        <f>IF(AND($AY$3=1,'7a Health full-time'!L72&lt;0),M72,"")</f>
        <v/>
      </c>
      <c r="BH72" s="843" t="str">
        <f>IF(AND($AY$3=1,'7a Health full-time'!M72&lt;0),N72,"")</f>
        <v/>
      </c>
      <c r="BI72" s="843" t="str">
        <f>IF(AND($AY$3=1,'7a Health full-time'!N72&lt;0),O72,"")</f>
        <v/>
      </c>
      <c r="BJ72" s="845" t="str">
        <f>IF(AND($AY$3=1,'7a Health full-time'!O72&lt;0),P72,"")</f>
        <v/>
      </c>
      <c r="BK72" s="844" t="str">
        <f>IF(AND($AY$3=1,'7a Health full-time'!V72&lt;0),W72,"")</f>
        <v/>
      </c>
      <c r="BL72" s="843" t="str">
        <f>IF(AND($AY$3=1,'7a Health full-time'!W72&lt;0),X72,"")</f>
        <v/>
      </c>
      <c r="BM72" s="843" t="str">
        <f>IF(AND($AY$3=1,'7a Health full-time'!X72&lt;0),Y72,"")</f>
        <v/>
      </c>
      <c r="BN72" s="843" t="str">
        <f>IF(AND($AY$3=1,'7a Health full-time'!Y72&lt;0),Z72,"")</f>
        <v/>
      </c>
      <c r="BO72" s="843" t="str">
        <f>IF(AND($AY$3=1,'7a Health full-time'!Z72&lt;0),AA72,"")</f>
        <v/>
      </c>
      <c r="BP72" s="845" t="str">
        <f>IF(AND($AY$3=1,'7a Health full-time'!AA72&lt;0),AB72,"")</f>
        <v/>
      </c>
      <c r="BQ72" s="916"/>
      <c r="BR72" s="917"/>
      <c r="BS72" s="917"/>
      <c r="BT72" s="917"/>
      <c r="BU72" s="917"/>
      <c r="BV72" s="918"/>
      <c r="BX72" s="844" t="str">
        <f>IF(AND($BX$3=1,TRUNC('7a Health full-time'!D72)&lt;&gt;'7a Health full-time'!D72),E72,"")</f>
        <v/>
      </c>
      <c r="BY72" s="843" t="str">
        <f>IF(AND($BX$3=1,TRUNC('7a Health full-time'!E72)&lt;&gt;'7a Health full-time'!E72),F72,"")</f>
        <v/>
      </c>
      <c r="BZ72" s="843" t="str">
        <f>IF(AND($BX$3=1,TRUNC('7a Health full-time'!F72)&lt;&gt;'7a Health full-time'!F72),G72,"")</f>
        <v/>
      </c>
      <c r="CA72" s="843" t="str">
        <f>IF(AND($BX$3=1,TRUNC('7a Health full-time'!G72)&lt;&gt;'7a Health full-time'!G72),H72,"")</f>
        <v/>
      </c>
      <c r="CB72" s="843" t="str">
        <f>IF(AND($BX$3=1,TRUNC('7a Health full-time'!H72)&lt;&gt;'7a Health full-time'!H72),I72,"")</f>
        <v/>
      </c>
      <c r="CC72" s="845" t="str">
        <f>IF(AND($BX$3=1,TRUNC('7a Health full-time'!I72)&lt;&gt;'7a Health full-time'!I72),J72,"")</f>
        <v/>
      </c>
      <c r="CD72" s="844" t="str">
        <f>IF(AND($BX$3=1,TRUNC('7a Health full-time'!J72)&lt;&gt;'7a Health full-time'!J72),K72,"")</f>
        <v/>
      </c>
      <c r="CE72" s="843" t="str">
        <f>IF(AND($BX$3=1,TRUNC('7a Health full-time'!K72)&lt;&gt;'7a Health full-time'!K72),L72,"")</f>
        <v/>
      </c>
      <c r="CF72" s="843" t="str">
        <f>IF(AND($BX$3=1,TRUNC('7a Health full-time'!L72)&lt;&gt;'7a Health full-time'!L72),M72,"")</f>
        <v/>
      </c>
      <c r="CG72" s="843" t="str">
        <f>IF(AND($BX$3=1,TRUNC('7a Health full-time'!M72)&lt;&gt;'7a Health full-time'!M72),N72,"")</f>
        <v/>
      </c>
      <c r="CH72" s="843" t="str">
        <f>IF(AND($BX$3=1,TRUNC('7a Health full-time'!N72)&lt;&gt;'7a Health full-time'!N72),O72,"")</f>
        <v/>
      </c>
      <c r="CI72" s="845" t="str">
        <f>IF(AND($BX$3=1,TRUNC('7a Health full-time'!O72)&lt;&gt;'7a Health full-time'!O72),P72,"")</f>
        <v/>
      </c>
      <c r="CJ72" s="844" t="str">
        <f>IF(AND($BX$3=1,TRUNC('7a Health full-time'!P72)&lt;&gt;'7a Health full-time'!P72),Q72,"")</f>
        <v/>
      </c>
      <c r="CK72" s="843" t="str">
        <f>IF(AND($BX$3=1,TRUNC('7a Health full-time'!Q72)&lt;&gt;'7a Health full-time'!Q72),R72,"")</f>
        <v/>
      </c>
      <c r="CL72" s="843" t="str">
        <f>IF(AND($BX$3=1,TRUNC('7a Health full-time'!R72)&lt;&gt;'7a Health full-time'!R72),S72,"")</f>
        <v/>
      </c>
      <c r="CM72" s="843" t="str">
        <f>IF(AND($BX$3=1,TRUNC('7a Health full-time'!S72)&lt;&gt;'7a Health full-time'!S72),T72,"")</f>
        <v/>
      </c>
      <c r="CN72" s="843" t="str">
        <f>IF(AND($BX$3=1,TRUNC('7a Health full-time'!T72)&lt;&gt;'7a Health full-time'!T72),U72,"")</f>
        <v/>
      </c>
      <c r="CO72" s="845" t="str">
        <f>IF(AND($BX$3=1,TRUNC('7a Health full-time'!U72)&lt;&gt;'7a Health full-time'!U72),V72,"")</f>
        <v/>
      </c>
      <c r="DV72" s="844" t="str">
        <f>IF(AND($DV$3=1,ROUND('7a Health full-time'!AB72,2)&lt;&gt;'7a Health full-time'!AB72),AC72,"")</f>
        <v/>
      </c>
      <c r="DW72" s="843" t="str">
        <f>IF(AND($DV$3=1,ROUND('7a Health full-time'!AC72,2)&lt;&gt;'7a Health full-time'!AC72),AD72,"")</f>
        <v/>
      </c>
      <c r="DX72" s="843" t="str">
        <f>IF(AND($DV$3=1,ROUND('7a Health full-time'!AD72,2)&lt;&gt;'7a Health full-time'!AD72),AE72,"")</f>
        <v/>
      </c>
      <c r="DY72" s="843" t="str">
        <f>IF(AND($DV$3=1,ROUND('7a Health full-time'!AE72,2)&lt;&gt;'7a Health full-time'!AE72),AF72,"")</f>
        <v/>
      </c>
      <c r="DZ72" s="843" t="str">
        <f>IF(AND($DV$3=1,ROUND('7a Health full-time'!AF72,2)&lt;&gt;'7a Health full-time'!AF72),AG72,"")</f>
        <v/>
      </c>
      <c r="EA72" s="845" t="str">
        <f>IF(AND($DV$3=1,ROUND('7a Health full-time'!AG72,2)&lt;&gt;'7a Health full-time'!AG72),AH72,"")</f>
        <v/>
      </c>
      <c r="EC72" s="844" t="str">
        <f>IF(AND($EC$3=1,'7a Health full-time'!AB72&gt;'7a Health full-time'!V72),AC72,"")</f>
        <v/>
      </c>
      <c r="ED72" s="843" t="str">
        <f>IF(AND($EC$3=1,'7a Health full-time'!AC72&gt;'7a Health full-time'!W72),AD72,"")</f>
        <v/>
      </c>
      <c r="EE72" s="843" t="str">
        <f>IF(AND($EC$3=1,'7a Health full-time'!AD72&gt;'7a Health full-time'!X72),AE72,"")</f>
        <v/>
      </c>
      <c r="EF72" s="843" t="str">
        <f>IF(AND($EC$3=1,'7a Health full-time'!AE72&gt;'7a Health full-time'!Y72),AF72,"")</f>
        <v/>
      </c>
      <c r="EG72" s="843" t="str">
        <f>IF(AND($EC$3=1,'7a Health full-time'!AF72&gt;'7a Health full-time'!Z72),AG72,"")</f>
        <v/>
      </c>
      <c r="EH72" s="845" t="str">
        <f>IF(AND($EC$3=1,'7a Health full-time'!AG72&gt;'7a Health full-time'!AA72),AH72,"")</f>
        <v/>
      </c>
      <c r="EJ72" s="844" t="str">
        <f>IF(AND($EJ$3=1,'7a Health full-time'!V72&lt;&gt;0),IF(('7a Health full-time'!AB72/'7a Health full-time'!V72)&lt;0.03,AC72,""),"")</f>
        <v/>
      </c>
      <c r="EK72" s="843" t="str">
        <f>IF(AND($EJ$3=1,'7a Health full-time'!W72&lt;&gt;0),IF(('7a Health full-time'!AC72/'7a Health full-time'!W72)&lt;0.03,AD72,""),"")</f>
        <v/>
      </c>
      <c r="EL72" s="843" t="str">
        <f>IF(AND($EJ$3=1,'7a Health full-time'!X72&lt;&gt;0),IF(('7a Health full-time'!AD72/'7a Health full-time'!X72)&lt;0.03,AE72,""),"")</f>
        <v/>
      </c>
      <c r="EM72" s="843" t="str">
        <f>IF(AND($EJ$3=1,'7a Health full-time'!Y72&lt;&gt;0),IF(('7a Health full-time'!AE72/'7a Health full-time'!Y72)&lt;0.03,AF72,""),"")</f>
        <v/>
      </c>
      <c r="EN72" s="843" t="str">
        <f>IF(AND($EJ$3=1,'7a Health full-time'!Z72&lt;&gt;0),IF(('7a Health full-time'!AF72/'7a Health full-time'!Z72)&lt;0.03,AG72,""),"")</f>
        <v/>
      </c>
      <c r="EO72" s="845" t="str">
        <f>IF(AND($EJ$3=1,'7a Health full-time'!AA72&lt;&gt;0),IF(('7a Health full-time'!AG72/'7a Health full-time'!AA72)&lt;0.03,AH72,""),"")</f>
        <v/>
      </c>
      <c r="EQ72" s="844" t="str">
        <f>IF(AND($EQ$3=1,'7a Health full-time'!P72=0,SUM('7a Health full-time'!D72,'7a Health full-time'!J72)&gt;$ET$13),Q72,"")</f>
        <v/>
      </c>
      <c r="ER72" s="843" t="str">
        <f>IF(AND($EQ$3=1,'7a Health full-time'!Q72=0,SUM('7a Health full-time'!E72,'7a Health full-time'!K72)&gt;$ET$13),R72,"")</f>
        <v/>
      </c>
      <c r="ES72" s="843" t="str">
        <f>IF(AND($EQ$3=1,'7a Health full-time'!R72=0,SUM('7a Health full-time'!F72,'7a Health full-time'!L72)&gt;$ET$13),S72,"")</f>
        <v/>
      </c>
      <c r="ET72" s="843" t="str">
        <f>IF(AND($EQ$3=1,'7a Health full-time'!S72=0,SUM('7a Health full-time'!G72,'7a Health full-time'!M72)&gt;$ET$13),T72,"")</f>
        <v/>
      </c>
      <c r="EU72" s="843" t="str">
        <f>IF(AND($EQ$3=1,'7a Health full-time'!T72=0,SUM('7a Health full-time'!H72,'7a Health full-time'!N72)&gt;$ET$13),U72,"")</f>
        <v/>
      </c>
      <c r="EV72" s="845" t="str">
        <f>IF(AND($EQ$3=1,'7a Health full-time'!U72=0,SUM('7a Health full-time'!I72,'7a Health full-time'!O72)&gt;$ET$13),V72,"")</f>
        <v/>
      </c>
      <c r="EX72" s="844" t="str">
        <f>IF(AND($EX$3=1,SUM('7a Health full-time'!D72,'7a Health full-time'!J72)&gt;0,ABS('7a Health full-time'!P72)=SUM('7a Health full-time'!D72,'7a Health full-time'!J72)),Q72,"")</f>
        <v/>
      </c>
      <c r="EY72" s="843" t="str">
        <f>IF(AND($EX$3=1,SUM('7a Health full-time'!E72,'7a Health full-time'!K72)&gt;0,ABS('7a Health full-time'!Q72)=SUM('7a Health full-time'!E72,'7a Health full-time'!K72)),R72,"")</f>
        <v/>
      </c>
      <c r="EZ72" s="843" t="str">
        <f>IF(AND($EX$3=1,SUM('7a Health full-time'!F72,'7a Health full-time'!L72)&gt;0,ABS('7a Health full-time'!R72)=SUM('7a Health full-time'!F72,'7a Health full-time'!L72)),S72,"")</f>
        <v/>
      </c>
      <c r="FA72" s="843" t="str">
        <f>IF(AND($EX$3=1,SUM('7a Health full-time'!G72,'7a Health full-time'!M72)&gt;0,ABS('7a Health full-time'!S72)=SUM('7a Health full-time'!G72,'7a Health full-time'!M72)),T72,"")</f>
        <v/>
      </c>
      <c r="FB72" s="843" t="str">
        <f>IF(AND($EX$3=1,SUM('7a Health full-time'!H72,'7a Health full-time'!N72)&gt;0,ABS('7a Health full-time'!T72)=SUM('7a Health full-time'!H72,'7a Health full-time'!N72)),U72,"")</f>
        <v/>
      </c>
      <c r="FC72" s="845" t="str">
        <f>IF(AND($EX$3=1,SUM('7a Health full-time'!I72,'7a Health full-time'!O72)&gt;0,ABS('7a Health full-time'!U72)=SUM('7a Health full-time'!I72,'7a Health full-time'!O72)),V72,"")</f>
        <v/>
      </c>
      <c r="FR72" s="844" t="str">
        <f>IF(AND($FR$3=1,'7a Health full-time'!V72&lt;&gt;0),IF(('7a Health full-time'!AB72/'7a Health full-time'!V72)&lt;0.25,AC72,""),"")</f>
        <v/>
      </c>
      <c r="FS72" s="843" t="str">
        <f>IF(AND($FR$3=1,'7a Health full-time'!W72&lt;&gt;0),IF(('7a Health full-time'!AC72/'7a Health full-time'!W72)&lt;0.25,AD72,""),"")</f>
        <v/>
      </c>
      <c r="FT72" s="843" t="str">
        <f>IF(AND($FR$3=1,'7a Health full-time'!X72&lt;&gt;0),IF(('7a Health full-time'!AD72/'7a Health full-time'!X72)&lt;0.25,AE72,""),"")</f>
        <v/>
      </c>
      <c r="FU72" s="843" t="str">
        <f>IF(AND($FR$3=1,'7a Health full-time'!Y72&lt;&gt;0),IF(('7a Health full-time'!AE72/'7a Health full-time'!Y72)&lt;0.25,AF72,""),"")</f>
        <v/>
      </c>
      <c r="FV72" s="843" t="str">
        <f>IF(AND($FR$3=1,'7a Health full-time'!Z72&lt;&gt;0),IF(('7a Health full-time'!AF72/'7a Health full-time'!Z72)&lt;0.25,AG72,""),"")</f>
        <v/>
      </c>
      <c r="FW72" s="845" t="str">
        <f>IF(AND($FR$3=1,'7a Health full-time'!AA72&lt;&gt;0),IF(('7a Health full-time'!AG72/'7a Health full-time'!AA72)&lt;0.25,AH72,""),"")</f>
        <v/>
      </c>
      <c r="FY72" s="840" t="str">
        <f>IF(AND($FY$3=1,'7a Health full-time'!D72&gt;0),E72,"")</f>
        <v/>
      </c>
      <c r="FZ72" s="841" t="str">
        <f>IF(AND($FY$3=1,'7a Health full-time'!E72&gt;0),F72,"")</f>
        <v/>
      </c>
      <c r="GA72" s="841" t="str">
        <f>IF(AND($FY$3=1,'7a Health full-time'!F72&gt;0),G72,"")</f>
        <v/>
      </c>
      <c r="GB72" s="841" t="str">
        <f>IF(AND($FY$3=1,'7a Health full-time'!G72&gt;0),H72,"")</f>
        <v/>
      </c>
      <c r="GC72" s="841" t="str">
        <f>IF(AND($FY$3=1,'7a Health full-time'!H72&gt;0),I72,"")</f>
        <v/>
      </c>
      <c r="GD72" s="842" t="str">
        <f>IF(AND($FY$3=1,'7a Health full-time'!I72&gt;0),J72,"")</f>
        <v/>
      </c>
      <c r="GE72" s="841" t="str">
        <f>IF(AND($FY$3=1,'7a Health full-time'!J72&gt;0),K72,"")</f>
        <v/>
      </c>
      <c r="GF72" s="841" t="str">
        <f>IF(AND($FY$3=1,'7a Health full-time'!K72&gt;0),L72,"")</f>
        <v/>
      </c>
      <c r="GG72" s="841" t="str">
        <f>IF(AND($FY$3=1,'7a Health full-time'!L72&gt;0),M72,"")</f>
        <v/>
      </c>
      <c r="GH72" s="841" t="str">
        <f>IF(AND($FY$3=1,'7a Health full-time'!M72&gt;0),N72,"")</f>
        <v/>
      </c>
      <c r="GI72" s="841" t="str">
        <f>IF(AND($FY$3=1,'7a Health full-time'!N72&gt;0),O72,"")</f>
        <v/>
      </c>
      <c r="GJ72" s="842" t="str">
        <f>IF(AND($FY$3=1,'7a Health full-time'!O72&gt;0),P72,"")</f>
        <v/>
      </c>
      <c r="GL72" s="60"/>
      <c r="GM72" s="61" t="s">
        <v>19</v>
      </c>
      <c r="GN72" s="60" t="s">
        <v>116</v>
      </c>
      <c r="GO72" s="49" t="str">
        <f>$CS$102</f>
        <v/>
      </c>
      <c r="GP72" s="41" t="str">
        <f>$CT$102</f>
        <v/>
      </c>
      <c r="GQ72" s="40" t="str">
        <f>$CS$102</f>
        <v/>
      </c>
      <c r="GR72" s="41" t="str">
        <f>$CT$102</f>
        <v/>
      </c>
      <c r="GS72" s="40" t="str">
        <f>$CS$102</f>
        <v/>
      </c>
      <c r="GT72" s="873" t="str">
        <f>$CT$102</f>
        <v/>
      </c>
      <c r="GU72" s="49" t="str">
        <f>$CY$102</f>
        <v/>
      </c>
      <c r="GV72" s="41" t="str">
        <f>$CZ$102</f>
        <v/>
      </c>
      <c r="GW72" s="40" t="str">
        <f>$CY$102</f>
        <v/>
      </c>
      <c r="GX72" s="41" t="str">
        <f>$CZ$102</f>
        <v/>
      </c>
      <c r="GY72" s="40" t="str">
        <f>$CY$102</f>
        <v/>
      </c>
      <c r="GZ72" s="873" t="str">
        <f>$CZ$102</f>
        <v/>
      </c>
      <c r="HA72" s="49" t="str">
        <f>$DE$102</f>
        <v/>
      </c>
      <c r="HB72" s="41" t="str">
        <f>$DF$102</f>
        <v/>
      </c>
      <c r="HC72" s="40" t="str">
        <f>$DE$102</f>
        <v/>
      </c>
      <c r="HD72" s="41" t="str">
        <f>$DF$102</f>
        <v/>
      </c>
      <c r="HE72" s="40" t="str">
        <f>$DE$102</f>
        <v/>
      </c>
      <c r="HF72" s="873" t="str">
        <f>$DF$102</f>
        <v/>
      </c>
      <c r="HG72" s="49" t="str">
        <f>$DK$102</f>
        <v/>
      </c>
      <c r="HH72" s="41" t="str">
        <f>$DL$102</f>
        <v/>
      </c>
      <c r="HI72" s="40" t="str">
        <f>$DK$102</f>
        <v/>
      </c>
      <c r="HJ72" s="41" t="str">
        <f>$DL$102</f>
        <v/>
      </c>
      <c r="HK72" s="40" t="str">
        <f>$DK$102</f>
        <v/>
      </c>
      <c r="HL72" s="873" t="str">
        <f>$DL$102</f>
        <v/>
      </c>
      <c r="HM72" s="925"/>
      <c r="HN72" s="918"/>
      <c r="HO72" s="916"/>
      <c r="HP72" s="918"/>
      <c r="HQ72" s="916"/>
      <c r="HR72" s="926"/>
    </row>
    <row r="73" spans="1:226" x14ac:dyDescent="0.25">
      <c r="A73" s="18" t="str">
        <f>'7a Health full-time'!A73</f>
        <v>Podiatry and chiropody (B)</v>
      </c>
      <c r="B73" t="s">
        <v>19</v>
      </c>
      <c r="C73" s="18" t="str">
        <f>'7a Health full-time'!C73</f>
        <v>PGT (UG fee)</v>
      </c>
      <c r="D73" t="str">
        <f t="shared" si="4"/>
        <v>Podiatry and chiropody (B), Long, PGT (UG fee)</v>
      </c>
      <c r="E73" t="str">
        <f t="shared" si="15"/>
        <v xml:space="preserve">Column 1, Starters in 2016-17, OfS-fundable, Podiatry and chiropody (B), Long, PGT (UG fee); </v>
      </c>
      <c r="F73" t="str">
        <f t="shared" si="15"/>
        <v xml:space="preserve">Column 1, Starters in 2016-17, Non-fundable, Podiatry and chiropody (B), Long, PGT (UG fee); </v>
      </c>
      <c r="G73" t="str">
        <f t="shared" si="15"/>
        <v xml:space="preserve">Column 1, Starters in 2017-18, OfS-fundable, Podiatry and chiropody (B), Long, PGT (UG fee); </v>
      </c>
      <c r="H73" t="str">
        <f t="shared" si="15"/>
        <v xml:space="preserve">Column 1, Starters in 2017-18, Non-fundable, Podiatry and chiropody (B), Long, PGT (UG fee); </v>
      </c>
      <c r="I73" t="str">
        <f t="shared" si="15"/>
        <v xml:space="preserve">Column 1, Starters in 2018-19, OfS-fundable, Podiatry and chiropody (B), Long, PGT (UG fee); </v>
      </c>
      <c r="J73" t="str">
        <f t="shared" si="15"/>
        <v xml:space="preserve">Column 1, Starters in 2018-19, Non-fundable, Podiatry and chiropody (B), Long, PGT (UG fee); </v>
      </c>
      <c r="K73" t="str">
        <f t="shared" si="15"/>
        <v xml:space="preserve">Column 2, Starters in 2016-17, OfS-fundable, Podiatry and chiropody (B), Long, PGT (UG fee); </v>
      </c>
      <c r="L73" t="str">
        <f t="shared" si="15"/>
        <v xml:space="preserve">Column 2, Starters in 2016-17, Non-fundable, Podiatry and chiropody (B), Long, PGT (UG fee); </v>
      </c>
      <c r="M73" t="str">
        <f t="shared" si="15"/>
        <v xml:space="preserve">Column 2, Starters in 2017-18, OfS-fundable, Podiatry and chiropody (B), Long, PGT (UG fee); </v>
      </c>
      <c r="N73" t="str">
        <f t="shared" si="15"/>
        <v xml:space="preserve">Column 2, Starters in 2017-18, Non-fundable, Podiatry and chiropody (B), Long, PGT (UG fee); </v>
      </c>
      <c r="O73" t="str">
        <f t="shared" si="15"/>
        <v xml:space="preserve">Column 2, Starters in 2018-19, OfS-fundable, Podiatry and chiropody (B), Long, PGT (UG fee); </v>
      </c>
      <c r="P73" t="str">
        <f t="shared" si="15"/>
        <v xml:space="preserve">Column 2, Starters in 2018-19, Non-fundable, Podiatry and chiropody (B), Long, PGT (UG fee); </v>
      </c>
      <c r="Q73" t="str">
        <f t="shared" si="15"/>
        <v xml:space="preserve">Column 3, Starters in 2016-17, OfS-fundable, Podiatry and chiropody (B), Long, PGT (UG fee); </v>
      </c>
      <c r="R73" t="str">
        <f t="shared" si="15"/>
        <v xml:space="preserve">Column 3, Starters in 2016-17, Non-fundable, Podiatry and chiropody (B), Long, PGT (UG fee); </v>
      </c>
      <c r="S73" t="str">
        <f t="shared" si="15"/>
        <v xml:space="preserve">Column 3, Starters in 2017-18, OfS-fundable, Podiatry and chiropody (B), Long, PGT (UG fee); </v>
      </c>
      <c r="T73" t="str">
        <f t="shared" si="15"/>
        <v xml:space="preserve">Column 3, Starters in 2017-18, Non-fundable, Podiatry and chiropody (B), Long, PGT (UG fee); </v>
      </c>
      <c r="U73" t="str">
        <f t="shared" si="14"/>
        <v xml:space="preserve">Column 3, Starters in 2018-19, OfS-fundable, Podiatry and chiropody (B), Long, PGT (UG fee); </v>
      </c>
      <c r="V73" t="str">
        <f t="shared" si="14"/>
        <v xml:space="preserve">Column 3, Starters in 2018-19, Non-fundable, Podiatry and chiropody (B), Long, PGT (UG fee); </v>
      </c>
      <c r="W73" t="str">
        <f t="shared" si="14"/>
        <v xml:space="preserve">Column 4, Starters in 2016-17, OfS-fundable, Podiatry and chiropody (B), Long, PGT (UG fee); </v>
      </c>
      <c r="X73" t="str">
        <f t="shared" si="14"/>
        <v xml:space="preserve">Column 4, Starters in 2016-17, Non-fundable, Podiatry and chiropody (B), Long, PGT (UG fee); </v>
      </c>
      <c r="Y73" t="str">
        <f t="shared" si="14"/>
        <v xml:space="preserve">Column 4, Starters in 2017-18, OfS-fundable, Podiatry and chiropody (B), Long, PGT (UG fee); </v>
      </c>
      <c r="Z73" t="str">
        <f t="shared" si="14"/>
        <v xml:space="preserve">Column 4, Starters in 2017-18, Non-fundable, Podiatry and chiropody (B), Long, PGT (UG fee); </v>
      </c>
      <c r="AA73" t="str">
        <f t="shared" si="14"/>
        <v xml:space="preserve">Column 4, Starters in 2018-19, OfS-fundable, Podiatry and chiropody (B), Long, PGT (UG fee); </v>
      </c>
      <c r="AB73" t="str">
        <f t="shared" si="14"/>
        <v xml:space="preserve">Column 4, Starters in 2018-19, Non-fundable, Podiatry and chiropody (B), Long, PGT (UG fee); </v>
      </c>
      <c r="AC73" t="str">
        <f t="shared" si="14"/>
        <v xml:space="preserve">Column 4a, Starters in 2016-17, OfS-fundable, Podiatry and chiropody (B), Long, PGT (UG fee); </v>
      </c>
      <c r="AD73" t="str">
        <f t="shared" si="14"/>
        <v xml:space="preserve">Column 4a, Starters in 2016-17, Non-fundable, Podiatry and chiropody (B), Long, PGT (UG fee); </v>
      </c>
      <c r="AE73" t="str">
        <f t="shared" si="14"/>
        <v xml:space="preserve">Column 4a, Starters in 2017-18, OfS-fundable, Podiatry and chiropody (B), Long, PGT (UG fee); </v>
      </c>
      <c r="AF73" t="str">
        <f t="shared" si="14"/>
        <v xml:space="preserve">Column 4a, Starters in 2017-18, Non-fundable, Podiatry and chiropody (B), Long, PGT (UG fee); </v>
      </c>
      <c r="AG73" t="str">
        <f t="shared" si="14"/>
        <v xml:space="preserve">Column 4a, Starters in 2018-19, OfS-fundable, Podiatry and chiropody (B), Long, PGT (UG fee); </v>
      </c>
      <c r="AH73" t="str">
        <f t="shared" si="14"/>
        <v xml:space="preserve">Column 4a, Starters in 2018-19, Non-fundable, Podiatry and chiropody (B), Long, PGT (UG fee); </v>
      </c>
      <c r="AR73" s="726" t="str">
        <f>IF(AND($AR$3=1,'7a Health full-time'!P73&gt;0),Q73,"")</f>
        <v/>
      </c>
      <c r="AS73" s="727" t="str">
        <f>IF(AND($AR$3=1,'7a Health full-time'!Q73&gt;0),R73,"")</f>
        <v/>
      </c>
      <c r="AT73" s="727" t="str">
        <f>IF(AND($AR$3=1,'7a Health full-time'!R73&gt;0),S73,"")</f>
        <v/>
      </c>
      <c r="AU73" s="727" t="str">
        <f>IF(AND($AR$3=1,'7a Health full-time'!S73&gt;0),T73,"")</f>
        <v/>
      </c>
      <c r="AV73" s="727" t="str">
        <f>IF(AND($AR$3=1,'7a Health full-time'!T73&gt;0),U73,"")</f>
        <v/>
      </c>
      <c r="AW73" s="846" t="str">
        <f>IF(AND($AR$3=1,'7a Health full-time'!U73&gt;0),V73,"")</f>
        <v/>
      </c>
      <c r="AY73" s="726" t="str">
        <f>IF(AND($AY$3=1,'7a Health full-time'!D73&lt;0),E73,"")</f>
        <v/>
      </c>
      <c r="AZ73" s="727" t="str">
        <f>IF(AND($AY$3=1,'7a Health full-time'!E73&lt;0),F73,"")</f>
        <v/>
      </c>
      <c r="BA73" s="727" t="str">
        <f>IF(AND($AY$3=1,'7a Health full-time'!F73&lt;0),G73,"")</f>
        <v/>
      </c>
      <c r="BB73" s="727" t="str">
        <f>IF(AND($AY$3=1,'7a Health full-time'!G73&lt;0),H73,"")</f>
        <v/>
      </c>
      <c r="BC73" s="727" t="str">
        <f>IF(AND($AY$3=1,'7a Health full-time'!H73&lt;0),I73,"")</f>
        <v/>
      </c>
      <c r="BD73" s="846" t="str">
        <f>IF(AND($AY$3=1,'7a Health full-time'!I73&lt;0),J73,"")</f>
        <v/>
      </c>
      <c r="BE73" s="726" t="str">
        <f>IF(AND($AY$3=1,'7a Health full-time'!J73&lt;0),K73,"")</f>
        <v/>
      </c>
      <c r="BF73" s="727" t="str">
        <f>IF(AND($AY$3=1,'7a Health full-time'!K73&lt;0),L73,"")</f>
        <v/>
      </c>
      <c r="BG73" s="727" t="str">
        <f>IF(AND($AY$3=1,'7a Health full-time'!L73&lt;0),M73,"")</f>
        <v/>
      </c>
      <c r="BH73" s="727" t="str">
        <f>IF(AND($AY$3=1,'7a Health full-time'!M73&lt;0),N73,"")</f>
        <v/>
      </c>
      <c r="BI73" s="727" t="str">
        <f>IF(AND($AY$3=1,'7a Health full-time'!N73&lt;0),O73,"")</f>
        <v/>
      </c>
      <c r="BJ73" s="846" t="str">
        <f>IF(AND($AY$3=1,'7a Health full-time'!O73&lt;0),P73,"")</f>
        <v/>
      </c>
      <c r="BK73" s="726" t="str">
        <f>IF(AND($AY$3=1,'7a Health full-time'!V73&lt;0),W73,"")</f>
        <v/>
      </c>
      <c r="BL73" s="727" t="str">
        <f>IF(AND($AY$3=1,'7a Health full-time'!W73&lt;0),X73,"")</f>
        <v/>
      </c>
      <c r="BM73" s="727" t="str">
        <f>IF(AND($AY$3=1,'7a Health full-time'!X73&lt;0),Y73,"")</f>
        <v/>
      </c>
      <c r="BN73" s="727" t="str">
        <f>IF(AND($AY$3=1,'7a Health full-time'!Y73&lt;0),Z73,"")</f>
        <v/>
      </c>
      <c r="BO73" s="727" t="str">
        <f>IF(AND($AY$3=1,'7a Health full-time'!Z73&lt;0),AA73,"")</f>
        <v/>
      </c>
      <c r="BP73" s="846" t="str">
        <f>IF(AND($AY$3=1,'7a Health full-time'!AA73&lt;0),AB73,"")</f>
        <v/>
      </c>
      <c r="BQ73" s="910"/>
      <c r="BR73" s="919"/>
      <c r="BS73" s="919"/>
      <c r="BT73" s="919"/>
      <c r="BU73" s="919"/>
      <c r="BV73" s="911"/>
      <c r="BX73" s="726" t="str">
        <f>IF(AND($BX$3=1,TRUNC('7a Health full-time'!D73)&lt;&gt;'7a Health full-time'!D73),E73,"")</f>
        <v/>
      </c>
      <c r="BY73" s="727" t="str">
        <f>IF(AND($BX$3=1,TRUNC('7a Health full-time'!E73)&lt;&gt;'7a Health full-time'!E73),F73,"")</f>
        <v/>
      </c>
      <c r="BZ73" s="727" t="str">
        <f>IF(AND($BX$3=1,TRUNC('7a Health full-time'!F73)&lt;&gt;'7a Health full-time'!F73),G73,"")</f>
        <v/>
      </c>
      <c r="CA73" s="727" t="str">
        <f>IF(AND($BX$3=1,TRUNC('7a Health full-time'!G73)&lt;&gt;'7a Health full-time'!G73),H73,"")</f>
        <v/>
      </c>
      <c r="CB73" s="727" t="str">
        <f>IF(AND($BX$3=1,TRUNC('7a Health full-time'!H73)&lt;&gt;'7a Health full-time'!H73),I73,"")</f>
        <v/>
      </c>
      <c r="CC73" s="846" t="str">
        <f>IF(AND($BX$3=1,TRUNC('7a Health full-time'!I73)&lt;&gt;'7a Health full-time'!I73),J73,"")</f>
        <v/>
      </c>
      <c r="CD73" s="726" t="str">
        <f>IF(AND($BX$3=1,TRUNC('7a Health full-time'!J73)&lt;&gt;'7a Health full-time'!J73),K73,"")</f>
        <v/>
      </c>
      <c r="CE73" s="727" t="str">
        <f>IF(AND($BX$3=1,TRUNC('7a Health full-time'!K73)&lt;&gt;'7a Health full-time'!K73),L73,"")</f>
        <v/>
      </c>
      <c r="CF73" s="727" t="str">
        <f>IF(AND($BX$3=1,TRUNC('7a Health full-time'!L73)&lt;&gt;'7a Health full-time'!L73),M73,"")</f>
        <v/>
      </c>
      <c r="CG73" s="727" t="str">
        <f>IF(AND($BX$3=1,TRUNC('7a Health full-time'!M73)&lt;&gt;'7a Health full-time'!M73),N73,"")</f>
        <v/>
      </c>
      <c r="CH73" s="727" t="str">
        <f>IF(AND($BX$3=1,TRUNC('7a Health full-time'!N73)&lt;&gt;'7a Health full-time'!N73),O73,"")</f>
        <v/>
      </c>
      <c r="CI73" s="846" t="str">
        <f>IF(AND($BX$3=1,TRUNC('7a Health full-time'!O73)&lt;&gt;'7a Health full-time'!O73),P73,"")</f>
        <v/>
      </c>
      <c r="CJ73" s="726" t="str">
        <f>IF(AND($BX$3=1,TRUNC('7a Health full-time'!P73)&lt;&gt;'7a Health full-time'!P73),Q73,"")</f>
        <v/>
      </c>
      <c r="CK73" s="727" t="str">
        <f>IF(AND($BX$3=1,TRUNC('7a Health full-time'!Q73)&lt;&gt;'7a Health full-time'!Q73),R73,"")</f>
        <v/>
      </c>
      <c r="CL73" s="727" t="str">
        <f>IF(AND($BX$3=1,TRUNC('7a Health full-time'!R73)&lt;&gt;'7a Health full-time'!R73),S73,"")</f>
        <v/>
      </c>
      <c r="CM73" s="727" t="str">
        <f>IF(AND($BX$3=1,TRUNC('7a Health full-time'!S73)&lt;&gt;'7a Health full-time'!S73),T73,"")</f>
        <v/>
      </c>
      <c r="CN73" s="727" t="str">
        <f>IF(AND($BX$3=1,TRUNC('7a Health full-time'!T73)&lt;&gt;'7a Health full-time'!T73),U73,"")</f>
        <v/>
      </c>
      <c r="CO73" s="846" t="str">
        <f>IF(AND($BX$3=1,TRUNC('7a Health full-time'!U73)&lt;&gt;'7a Health full-time'!U73),V73,"")</f>
        <v/>
      </c>
      <c r="DV73" s="726" t="str">
        <f>IF(AND($DV$3=1,ROUND('7a Health full-time'!AB73,2)&lt;&gt;'7a Health full-time'!AB73),AC73,"")</f>
        <v/>
      </c>
      <c r="DW73" s="727" t="str">
        <f>IF(AND($DV$3=1,ROUND('7a Health full-time'!AC73,2)&lt;&gt;'7a Health full-time'!AC73),AD73,"")</f>
        <v/>
      </c>
      <c r="DX73" s="727" t="str">
        <f>IF(AND($DV$3=1,ROUND('7a Health full-time'!AD73,2)&lt;&gt;'7a Health full-time'!AD73),AE73,"")</f>
        <v/>
      </c>
      <c r="DY73" s="727" t="str">
        <f>IF(AND($DV$3=1,ROUND('7a Health full-time'!AE73,2)&lt;&gt;'7a Health full-time'!AE73),AF73,"")</f>
        <v/>
      </c>
      <c r="DZ73" s="727" t="str">
        <f>IF(AND($DV$3=1,ROUND('7a Health full-time'!AF73,2)&lt;&gt;'7a Health full-time'!AF73),AG73,"")</f>
        <v/>
      </c>
      <c r="EA73" s="846" t="str">
        <f>IF(AND($DV$3=1,ROUND('7a Health full-time'!AG73,2)&lt;&gt;'7a Health full-time'!AG73),AH73,"")</f>
        <v/>
      </c>
      <c r="EC73" s="726" t="str">
        <f>IF(AND($EC$3=1,'7a Health full-time'!AB73&gt;'7a Health full-time'!V73),AC73,"")</f>
        <v/>
      </c>
      <c r="ED73" s="727" t="str">
        <f>IF(AND($EC$3=1,'7a Health full-time'!AC73&gt;'7a Health full-time'!W73),AD73,"")</f>
        <v/>
      </c>
      <c r="EE73" s="727" t="str">
        <f>IF(AND($EC$3=1,'7a Health full-time'!AD73&gt;'7a Health full-time'!X73),AE73,"")</f>
        <v/>
      </c>
      <c r="EF73" s="727" t="str">
        <f>IF(AND($EC$3=1,'7a Health full-time'!AE73&gt;'7a Health full-time'!Y73),AF73,"")</f>
        <v/>
      </c>
      <c r="EG73" s="727" t="str">
        <f>IF(AND($EC$3=1,'7a Health full-time'!AF73&gt;'7a Health full-time'!Z73),AG73,"")</f>
        <v/>
      </c>
      <c r="EH73" s="846" t="str">
        <f>IF(AND($EC$3=1,'7a Health full-time'!AG73&gt;'7a Health full-time'!AA73),AH73,"")</f>
        <v/>
      </c>
      <c r="EJ73" s="726" t="str">
        <f>IF(AND($EJ$3=1,'7a Health full-time'!V73&lt;&gt;0),IF(('7a Health full-time'!AB73/'7a Health full-time'!V73)&lt;0.03,AC73,""),"")</f>
        <v/>
      </c>
      <c r="EK73" s="727" t="str">
        <f>IF(AND($EJ$3=1,'7a Health full-time'!W73&lt;&gt;0),IF(('7a Health full-time'!AC73/'7a Health full-time'!W73)&lt;0.03,AD73,""),"")</f>
        <v/>
      </c>
      <c r="EL73" s="727" t="str">
        <f>IF(AND($EJ$3=1,'7a Health full-time'!X73&lt;&gt;0),IF(('7a Health full-time'!AD73/'7a Health full-time'!X73)&lt;0.03,AE73,""),"")</f>
        <v/>
      </c>
      <c r="EM73" s="727" t="str">
        <f>IF(AND($EJ$3=1,'7a Health full-time'!Y73&lt;&gt;0),IF(('7a Health full-time'!AE73/'7a Health full-time'!Y73)&lt;0.03,AF73,""),"")</f>
        <v/>
      </c>
      <c r="EN73" s="727" t="str">
        <f>IF(AND($EJ$3=1,'7a Health full-time'!Z73&lt;&gt;0),IF(('7a Health full-time'!AF73/'7a Health full-time'!Z73)&lt;0.03,AG73,""),"")</f>
        <v/>
      </c>
      <c r="EO73" s="846" t="str">
        <f>IF(AND($EJ$3=1,'7a Health full-time'!AA73&lt;&gt;0),IF(('7a Health full-time'!AG73/'7a Health full-time'!AA73)&lt;0.03,AH73,""),"")</f>
        <v/>
      </c>
      <c r="EQ73" s="726" t="str">
        <f>IF(AND($EQ$3=1,'7a Health full-time'!P73=0,SUM('7a Health full-time'!D73,'7a Health full-time'!J73)&gt;$ET$13),Q73,"")</f>
        <v/>
      </c>
      <c r="ER73" s="727" t="str">
        <f>IF(AND($EQ$3=1,'7a Health full-time'!Q73=0,SUM('7a Health full-time'!E73,'7a Health full-time'!K73)&gt;$ET$13),R73,"")</f>
        <v/>
      </c>
      <c r="ES73" s="727" t="str">
        <f>IF(AND($EQ$3=1,'7a Health full-time'!R73=0,SUM('7a Health full-time'!F73,'7a Health full-time'!L73)&gt;$ET$13),S73,"")</f>
        <v/>
      </c>
      <c r="ET73" s="727" t="str">
        <f>IF(AND($EQ$3=1,'7a Health full-time'!S73=0,SUM('7a Health full-time'!G73,'7a Health full-time'!M73)&gt;$ET$13),T73,"")</f>
        <v/>
      </c>
      <c r="EU73" s="727" t="str">
        <f>IF(AND($EQ$3=1,'7a Health full-time'!T73=0,SUM('7a Health full-time'!H73,'7a Health full-time'!N73)&gt;$ET$13),U73,"")</f>
        <v/>
      </c>
      <c r="EV73" s="846" t="str">
        <f>IF(AND($EQ$3=1,'7a Health full-time'!U73=0,SUM('7a Health full-time'!I73,'7a Health full-time'!O73)&gt;$ET$13),V73,"")</f>
        <v/>
      </c>
      <c r="EX73" s="726" t="str">
        <f>IF(AND($EX$3=1,SUM('7a Health full-time'!D73,'7a Health full-time'!J73)&gt;0,ABS('7a Health full-time'!P73)=SUM('7a Health full-time'!D73,'7a Health full-time'!J73)),Q73,"")</f>
        <v/>
      </c>
      <c r="EY73" s="727" t="str">
        <f>IF(AND($EX$3=1,SUM('7a Health full-time'!E73,'7a Health full-time'!K73)&gt;0,ABS('7a Health full-time'!Q73)=SUM('7a Health full-time'!E73,'7a Health full-time'!K73)),R73,"")</f>
        <v/>
      </c>
      <c r="EZ73" s="727" t="str">
        <f>IF(AND($EX$3=1,SUM('7a Health full-time'!F73,'7a Health full-time'!L73)&gt;0,ABS('7a Health full-time'!R73)=SUM('7a Health full-time'!F73,'7a Health full-time'!L73)),S73,"")</f>
        <v/>
      </c>
      <c r="FA73" s="727" t="str">
        <f>IF(AND($EX$3=1,SUM('7a Health full-time'!G73,'7a Health full-time'!M73)&gt;0,ABS('7a Health full-time'!S73)=SUM('7a Health full-time'!G73,'7a Health full-time'!M73)),T73,"")</f>
        <v/>
      </c>
      <c r="FB73" s="727" t="str">
        <f>IF(AND($EX$3=1,SUM('7a Health full-time'!H73,'7a Health full-time'!N73)&gt;0,ABS('7a Health full-time'!T73)=SUM('7a Health full-time'!H73,'7a Health full-time'!N73)),U73,"")</f>
        <v/>
      </c>
      <c r="FC73" s="846" t="str">
        <f>IF(AND($EX$3=1,SUM('7a Health full-time'!I73,'7a Health full-time'!O73)&gt;0,ABS('7a Health full-time'!U73)=SUM('7a Health full-time'!I73,'7a Health full-time'!O73)),V73,"")</f>
        <v/>
      </c>
      <c r="FR73" s="726" t="str">
        <f>IF(AND($FR$3=1,'7a Health full-time'!V73&lt;&gt;0),IF(('7a Health full-time'!AB73/'7a Health full-time'!V73)&lt;0.25,AC73,""),"")</f>
        <v/>
      </c>
      <c r="FS73" s="727" t="str">
        <f>IF(AND($FR$3=1,'7a Health full-time'!W73&lt;&gt;0),IF(('7a Health full-time'!AC73/'7a Health full-time'!W73)&lt;0.25,AD73,""),"")</f>
        <v/>
      </c>
      <c r="FT73" s="727" t="str">
        <f>IF(AND($FR$3=1,'7a Health full-time'!X73&lt;&gt;0),IF(('7a Health full-time'!AD73/'7a Health full-time'!X73)&lt;0.25,AE73,""),"")</f>
        <v/>
      </c>
      <c r="FU73" s="727" t="str">
        <f>IF(AND($FR$3=1,'7a Health full-time'!Y73&lt;&gt;0),IF(('7a Health full-time'!AE73/'7a Health full-time'!Y73)&lt;0.25,AF73,""),"")</f>
        <v/>
      </c>
      <c r="FV73" s="727" t="str">
        <f>IF(AND($FR$3=1,'7a Health full-time'!Z73&lt;&gt;0),IF(('7a Health full-time'!AF73/'7a Health full-time'!Z73)&lt;0.25,AG73,""),"")</f>
        <v/>
      </c>
      <c r="FW73" s="846" t="str">
        <f>IF(AND($FR$3=1,'7a Health full-time'!AA73&lt;&gt;0),IF(('7a Health full-time'!AG73/'7a Health full-time'!AA73)&lt;0.25,AH73,""),"")</f>
        <v/>
      </c>
      <c r="FY73" s="726" t="str">
        <f>IF(AND($FY$3=1,'7a Health full-time'!D73&gt;0),E73,"")</f>
        <v/>
      </c>
      <c r="FZ73" s="727" t="str">
        <f>IF(AND($FY$3=1,'7a Health full-time'!E73&gt;0),F73,"")</f>
        <v/>
      </c>
      <c r="GA73" s="727" t="str">
        <f>IF(AND($FY$3=1,'7a Health full-time'!F73&gt;0),G73,"")</f>
        <v/>
      </c>
      <c r="GB73" s="727" t="str">
        <f>IF(AND($FY$3=1,'7a Health full-time'!G73&gt;0),H73,"")</f>
        <v/>
      </c>
      <c r="GC73" s="727" t="str">
        <f>IF(AND($FY$3=1,'7a Health full-time'!H73&gt;0),I73,"")</f>
        <v/>
      </c>
      <c r="GD73" s="846" t="str">
        <f>IF(AND($FY$3=1,'7a Health full-time'!I73&gt;0),J73,"")</f>
        <v/>
      </c>
      <c r="GE73" s="727" t="str">
        <f>IF(AND($FY$3=1,'7a Health full-time'!J73&gt;0),K73,"")</f>
        <v/>
      </c>
      <c r="GF73" s="727" t="str">
        <f>IF(AND($FY$3=1,'7a Health full-time'!K73&gt;0),L73,"")</f>
        <v/>
      </c>
      <c r="GG73" s="727" t="str">
        <f>IF(AND($FY$3=1,'7a Health full-time'!L73&gt;0),M73,"")</f>
        <v/>
      </c>
      <c r="GH73" s="727" t="str">
        <f>IF(AND($FY$3=1,'7a Health full-time'!M73&gt;0),N73,"")</f>
        <v/>
      </c>
      <c r="GI73" s="727" t="str">
        <f>IF(AND($FY$3=1,'7a Health full-time'!N73&gt;0),O73,"")</f>
        <v/>
      </c>
      <c r="GJ73" s="846" t="str">
        <f>IF(AND($FY$3=1,'7a Health full-time'!O73&gt;0),P73,"")</f>
        <v/>
      </c>
      <c r="GL73" s="60"/>
      <c r="GM73" s="61" t="s">
        <v>19</v>
      </c>
      <c r="GN73" s="60" t="s">
        <v>314</v>
      </c>
      <c r="GO73" s="221" t="str">
        <f>$CS$103</f>
        <v/>
      </c>
      <c r="GP73" s="42" t="str">
        <f>$CT$103</f>
        <v/>
      </c>
      <c r="GQ73" s="53" t="str">
        <f>$CS$103</f>
        <v/>
      </c>
      <c r="GR73" s="42" t="str">
        <f>$CT$103</f>
        <v/>
      </c>
      <c r="GS73" s="53" t="str">
        <f>$CS$103</f>
        <v/>
      </c>
      <c r="GT73" s="874" t="str">
        <f>$CT$103</f>
        <v/>
      </c>
      <c r="GU73" s="221" t="str">
        <f>$CY$103</f>
        <v/>
      </c>
      <c r="GV73" s="42" t="str">
        <f>$CZ$103</f>
        <v/>
      </c>
      <c r="GW73" s="53" t="str">
        <f>$CY$103</f>
        <v/>
      </c>
      <c r="GX73" s="42" t="str">
        <f>$CZ$103</f>
        <v/>
      </c>
      <c r="GY73" s="53" t="str">
        <f>$CY$103</f>
        <v/>
      </c>
      <c r="GZ73" s="874" t="str">
        <f>$CZ$103</f>
        <v/>
      </c>
      <c r="HA73" s="221" t="str">
        <f>$DE$103</f>
        <v/>
      </c>
      <c r="HB73" s="42" t="str">
        <f>$DF$103</f>
        <v/>
      </c>
      <c r="HC73" s="53" t="str">
        <f>$DE$103</f>
        <v/>
      </c>
      <c r="HD73" s="42" t="str">
        <f>$DF$103</f>
        <v/>
      </c>
      <c r="HE73" s="53" t="str">
        <f>$DE$103</f>
        <v/>
      </c>
      <c r="HF73" s="874" t="str">
        <f>$DF$103</f>
        <v/>
      </c>
      <c r="HG73" s="221" t="str">
        <f>$DK$103</f>
        <v/>
      </c>
      <c r="HH73" s="42" t="str">
        <f>$DL$103</f>
        <v/>
      </c>
      <c r="HI73" s="53" t="str">
        <f>$DK$103</f>
        <v/>
      </c>
      <c r="HJ73" s="42" t="str">
        <f>$DL$103</f>
        <v/>
      </c>
      <c r="HK73" s="53" t="str">
        <f>$DK$103</f>
        <v/>
      </c>
      <c r="HL73" s="874" t="str">
        <f>$DL$103</f>
        <v/>
      </c>
      <c r="HM73" s="927"/>
      <c r="HN73" s="911"/>
      <c r="HO73" s="910"/>
      <c r="HP73" s="911"/>
      <c r="HQ73" s="910"/>
      <c r="HR73" s="928"/>
    </row>
    <row r="74" spans="1:226" x14ac:dyDescent="0.25">
      <c r="A74" s="18" t="str">
        <f>'7a Health full-time'!A74</f>
        <v>Radiography (diagnostic) (B)</v>
      </c>
      <c r="B74" t="s">
        <v>13</v>
      </c>
      <c r="C74" s="18" t="str">
        <f>'7a Health full-time'!C74</f>
        <v>UG</v>
      </c>
      <c r="D74" t="str">
        <f t="shared" si="4"/>
        <v>Radiography (diagnostic) (B), Standard, UG</v>
      </c>
      <c r="E74" t="str">
        <f t="shared" si="15"/>
        <v xml:space="preserve">Column 1, Starters in 2016-17, OfS-fundable, Radiography (diagnostic) (B), Standard, UG; </v>
      </c>
      <c r="F74" t="str">
        <f t="shared" si="15"/>
        <v xml:space="preserve">Column 1, Starters in 2016-17, Non-fundable, Radiography (diagnostic) (B), Standard, UG; </v>
      </c>
      <c r="G74" t="str">
        <f t="shared" si="15"/>
        <v xml:space="preserve">Column 1, Starters in 2017-18, OfS-fundable, Radiography (diagnostic) (B), Standard, UG; </v>
      </c>
      <c r="H74" t="str">
        <f t="shared" si="15"/>
        <v xml:space="preserve">Column 1, Starters in 2017-18, Non-fundable, Radiography (diagnostic) (B), Standard, UG; </v>
      </c>
      <c r="I74" t="str">
        <f t="shared" si="15"/>
        <v xml:space="preserve">Column 1, Starters in 2018-19, OfS-fundable, Radiography (diagnostic) (B), Standard, UG; </v>
      </c>
      <c r="J74" t="str">
        <f t="shared" si="15"/>
        <v xml:space="preserve">Column 1, Starters in 2018-19, Non-fundable, Radiography (diagnostic) (B), Standard, UG; </v>
      </c>
      <c r="K74" t="str">
        <f t="shared" si="15"/>
        <v xml:space="preserve">Column 2, Starters in 2016-17, OfS-fundable, Radiography (diagnostic) (B), Standard, UG; </v>
      </c>
      <c r="L74" t="str">
        <f t="shared" si="15"/>
        <v xml:space="preserve">Column 2, Starters in 2016-17, Non-fundable, Radiography (diagnostic) (B), Standard, UG; </v>
      </c>
      <c r="M74" t="str">
        <f t="shared" si="15"/>
        <v xml:space="preserve">Column 2, Starters in 2017-18, OfS-fundable, Radiography (diagnostic) (B), Standard, UG; </v>
      </c>
      <c r="N74" t="str">
        <f t="shared" si="15"/>
        <v xml:space="preserve">Column 2, Starters in 2017-18, Non-fundable, Radiography (diagnostic) (B), Standard, UG; </v>
      </c>
      <c r="O74" t="str">
        <f t="shared" si="15"/>
        <v xml:space="preserve">Column 2, Starters in 2018-19, OfS-fundable, Radiography (diagnostic) (B), Standard, UG; </v>
      </c>
      <c r="P74" t="str">
        <f t="shared" si="15"/>
        <v xml:space="preserve">Column 2, Starters in 2018-19, Non-fundable, Radiography (diagnostic) (B), Standard, UG; </v>
      </c>
      <c r="Q74" t="str">
        <f t="shared" si="15"/>
        <v xml:space="preserve">Column 3, Starters in 2016-17, OfS-fundable, Radiography (diagnostic) (B), Standard, UG; </v>
      </c>
      <c r="R74" t="str">
        <f t="shared" si="15"/>
        <v xml:space="preserve">Column 3, Starters in 2016-17, Non-fundable, Radiography (diagnostic) (B), Standard, UG; </v>
      </c>
      <c r="S74" t="str">
        <f t="shared" si="15"/>
        <v xml:space="preserve">Column 3, Starters in 2017-18, OfS-fundable, Radiography (diagnostic) (B), Standard, UG; </v>
      </c>
      <c r="T74" t="str">
        <f t="shared" si="15"/>
        <v xml:space="preserve">Column 3, Starters in 2017-18, Non-fundable, Radiography (diagnostic) (B), Standard, UG; </v>
      </c>
      <c r="U74" t="str">
        <f t="shared" si="14"/>
        <v xml:space="preserve">Column 3, Starters in 2018-19, OfS-fundable, Radiography (diagnostic) (B), Standard, UG; </v>
      </c>
      <c r="V74" t="str">
        <f t="shared" si="14"/>
        <v xml:space="preserve">Column 3, Starters in 2018-19, Non-fundable, Radiography (diagnostic) (B), Standard, UG; </v>
      </c>
      <c r="W74" t="str">
        <f t="shared" si="14"/>
        <v xml:space="preserve">Column 4, Starters in 2016-17, OfS-fundable, Radiography (diagnostic) (B), Standard, UG; </v>
      </c>
      <c r="X74" t="str">
        <f t="shared" si="14"/>
        <v xml:space="preserve">Column 4, Starters in 2016-17, Non-fundable, Radiography (diagnostic) (B), Standard, UG; </v>
      </c>
      <c r="Y74" t="str">
        <f t="shared" si="14"/>
        <v xml:space="preserve">Column 4, Starters in 2017-18, OfS-fundable, Radiography (diagnostic) (B), Standard, UG; </v>
      </c>
      <c r="Z74" t="str">
        <f t="shared" si="14"/>
        <v xml:space="preserve">Column 4, Starters in 2017-18, Non-fundable, Radiography (diagnostic) (B), Standard, UG; </v>
      </c>
      <c r="AA74" t="str">
        <f t="shared" si="14"/>
        <v xml:space="preserve">Column 4, Starters in 2018-19, OfS-fundable, Radiography (diagnostic) (B), Standard, UG; </v>
      </c>
      <c r="AB74" t="str">
        <f t="shared" si="14"/>
        <v xml:space="preserve">Column 4, Starters in 2018-19, Non-fundable, Radiography (diagnostic) (B), Standard, UG; </v>
      </c>
      <c r="AC74" t="str">
        <f t="shared" si="14"/>
        <v xml:space="preserve">Column 4a, Starters in 2016-17, OfS-fundable, Radiography (diagnostic) (B), Standard, UG; </v>
      </c>
      <c r="AD74" t="str">
        <f t="shared" si="14"/>
        <v xml:space="preserve">Column 4a, Starters in 2016-17, Non-fundable, Radiography (diagnostic) (B), Standard, UG; </v>
      </c>
      <c r="AE74" t="str">
        <f t="shared" si="14"/>
        <v xml:space="preserve">Column 4a, Starters in 2017-18, OfS-fundable, Radiography (diagnostic) (B), Standard, UG; </v>
      </c>
      <c r="AF74" t="str">
        <f t="shared" si="14"/>
        <v xml:space="preserve">Column 4a, Starters in 2017-18, Non-fundable, Radiography (diagnostic) (B), Standard, UG; </v>
      </c>
      <c r="AG74" t="str">
        <f t="shared" si="14"/>
        <v xml:space="preserve">Column 4a, Starters in 2018-19, OfS-fundable, Radiography (diagnostic) (B), Standard, UG; </v>
      </c>
      <c r="AH74" t="str">
        <f t="shared" si="14"/>
        <v xml:space="preserve">Column 4a, Starters in 2018-19, Non-fundable, Radiography (diagnostic) (B), Standard, UG; </v>
      </c>
      <c r="AR74" s="840" t="str">
        <f>IF(AND($AR$3=1,'7a Health full-time'!P74&gt;0),Q74,"")</f>
        <v/>
      </c>
      <c r="AS74" s="841" t="str">
        <f>IF(AND($AR$3=1,'7a Health full-time'!Q74&gt;0),R74,"")</f>
        <v/>
      </c>
      <c r="AT74" s="841" t="str">
        <f>IF(AND($AR$3=1,'7a Health full-time'!R74&gt;0),S74,"")</f>
        <v/>
      </c>
      <c r="AU74" s="841" t="str">
        <f>IF(AND($AR$3=1,'7a Health full-time'!S74&gt;0),T74,"")</f>
        <v/>
      </c>
      <c r="AV74" s="841" t="str">
        <f>IF(AND($AR$3=1,'7a Health full-time'!T74&gt;0),U74,"")</f>
        <v/>
      </c>
      <c r="AW74" s="842" t="str">
        <f>IF(AND($AR$3=1,'7a Health full-time'!U74&gt;0),V74,"")</f>
        <v/>
      </c>
      <c r="AY74" s="840" t="str">
        <f>IF(AND($AY$3=1,'7a Health full-time'!D74&lt;0),E74,"")</f>
        <v/>
      </c>
      <c r="AZ74" s="841" t="str">
        <f>IF(AND($AY$3=1,'7a Health full-time'!E74&lt;0),F74,"")</f>
        <v/>
      </c>
      <c r="BA74" s="841" t="str">
        <f>IF(AND($AY$3=1,'7a Health full-time'!F74&lt;0),G74,"")</f>
        <v/>
      </c>
      <c r="BB74" s="841" t="str">
        <f>IF(AND($AY$3=1,'7a Health full-time'!G74&lt;0),H74,"")</f>
        <v/>
      </c>
      <c r="BC74" s="841" t="str">
        <f>IF(AND($AY$3=1,'7a Health full-time'!H74&lt;0),I74,"")</f>
        <v/>
      </c>
      <c r="BD74" s="842" t="str">
        <f>IF(AND($AY$3=1,'7a Health full-time'!I74&lt;0),J74,"")</f>
        <v/>
      </c>
      <c r="BE74" s="840" t="str">
        <f>IF(AND($AY$3=1,'7a Health full-time'!J74&lt;0),K74,"")</f>
        <v/>
      </c>
      <c r="BF74" s="841" t="str">
        <f>IF(AND($AY$3=1,'7a Health full-time'!K74&lt;0),L74,"")</f>
        <v/>
      </c>
      <c r="BG74" s="841" t="str">
        <f>IF(AND($AY$3=1,'7a Health full-time'!L74&lt;0),M74,"")</f>
        <v/>
      </c>
      <c r="BH74" s="841" t="str">
        <f>IF(AND($AY$3=1,'7a Health full-time'!M74&lt;0),N74,"")</f>
        <v/>
      </c>
      <c r="BI74" s="841" t="str">
        <f>IF(AND($AY$3=1,'7a Health full-time'!N74&lt;0),O74,"")</f>
        <v/>
      </c>
      <c r="BJ74" s="842" t="str">
        <f>IF(AND($AY$3=1,'7a Health full-time'!O74&lt;0),P74,"")</f>
        <v/>
      </c>
      <c r="BK74" s="840" t="str">
        <f>IF(AND($AY$3=1,'7a Health full-time'!V74&lt;0),W74,"")</f>
        <v/>
      </c>
      <c r="BL74" s="841" t="str">
        <f>IF(AND($AY$3=1,'7a Health full-time'!W74&lt;0),X74,"")</f>
        <v/>
      </c>
      <c r="BM74" s="841" t="str">
        <f>IF(AND($AY$3=1,'7a Health full-time'!X74&lt;0),Y74,"")</f>
        <v/>
      </c>
      <c r="BN74" s="841" t="str">
        <f>IF(AND($AY$3=1,'7a Health full-time'!Y74&lt;0),Z74,"")</f>
        <v/>
      </c>
      <c r="BO74" s="841" t="str">
        <f>IF(AND($AY$3=1,'7a Health full-time'!Z74&lt;0),AA74,"")</f>
        <v/>
      </c>
      <c r="BP74" s="842" t="str">
        <f>IF(AND($AY$3=1,'7a Health full-time'!AA74&lt;0),AB74,"")</f>
        <v/>
      </c>
      <c r="BQ74" s="906"/>
      <c r="BR74" s="915"/>
      <c r="BS74" s="915"/>
      <c r="BT74" s="915"/>
      <c r="BU74" s="915"/>
      <c r="BV74" s="907"/>
      <c r="BX74" s="840" t="str">
        <f>IF(AND($BX$3=1,TRUNC('7a Health full-time'!D74)&lt;&gt;'7a Health full-time'!D74),E74,"")</f>
        <v/>
      </c>
      <c r="BY74" s="841" t="str">
        <f>IF(AND($BX$3=1,TRUNC('7a Health full-time'!E74)&lt;&gt;'7a Health full-time'!E74),F74,"")</f>
        <v/>
      </c>
      <c r="BZ74" s="841" t="str">
        <f>IF(AND($BX$3=1,TRUNC('7a Health full-time'!F74)&lt;&gt;'7a Health full-time'!F74),G74,"")</f>
        <v/>
      </c>
      <c r="CA74" s="841" t="str">
        <f>IF(AND($BX$3=1,TRUNC('7a Health full-time'!G74)&lt;&gt;'7a Health full-time'!G74),H74,"")</f>
        <v/>
      </c>
      <c r="CB74" s="841" t="str">
        <f>IF(AND($BX$3=1,TRUNC('7a Health full-time'!H74)&lt;&gt;'7a Health full-time'!H74),I74,"")</f>
        <v/>
      </c>
      <c r="CC74" s="842" t="str">
        <f>IF(AND($BX$3=1,TRUNC('7a Health full-time'!I74)&lt;&gt;'7a Health full-time'!I74),J74,"")</f>
        <v/>
      </c>
      <c r="CD74" s="840" t="str">
        <f>IF(AND($BX$3=1,TRUNC('7a Health full-time'!J74)&lt;&gt;'7a Health full-time'!J74),K74,"")</f>
        <v/>
      </c>
      <c r="CE74" s="841" t="str">
        <f>IF(AND($BX$3=1,TRUNC('7a Health full-time'!K74)&lt;&gt;'7a Health full-time'!K74),L74,"")</f>
        <v/>
      </c>
      <c r="CF74" s="841" t="str">
        <f>IF(AND($BX$3=1,TRUNC('7a Health full-time'!L74)&lt;&gt;'7a Health full-time'!L74),M74,"")</f>
        <v/>
      </c>
      <c r="CG74" s="841" t="str">
        <f>IF(AND($BX$3=1,TRUNC('7a Health full-time'!M74)&lt;&gt;'7a Health full-time'!M74),N74,"")</f>
        <v/>
      </c>
      <c r="CH74" s="841" t="str">
        <f>IF(AND($BX$3=1,TRUNC('7a Health full-time'!N74)&lt;&gt;'7a Health full-time'!N74),O74,"")</f>
        <v/>
      </c>
      <c r="CI74" s="842" t="str">
        <f>IF(AND($BX$3=1,TRUNC('7a Health full-time'!O74)&lt;&gt;'7a Health full-time'!O74),P74,"")</f>
        <v/>
      </c>
      <c r="CJ74" s="840" t="str">
        <f>IF(AND($BX$3=1,TRUNC('7a Health full-time'!P74)&lt;&gt;'7a Health full-time'!P74),Q74,"")</f>
        <v/>
      </c>
      <c r="CK74" s="841" t="str">
        <f>IF(AND($BX$3=1,TRUNC('7a Health full-time'!Q74)&lt;&gt;'7a Health full-time'!Q74),R74,"")</f>
        <v/>
      </c>
      <c r="CL74" s="841" t="str">
        <f>IF(AND($BX$3=1,TRUNC('7a Health full-time'!R74)&lt;&gt;'7a Health full-time'!R74),S74,"")</f>
        <v/>
      </c>
      <c r="CM74" s="841" t="str">
        <f>IF(AND($BX$3=1,TRUNC('7a Health full-time'!S74)&lt;&gt;'7a Health full-time'!S74),T74,"")</f>
        <v/>
      </c>
      <c r="CN74" s="841" t="str">
        <f>IF(AND($BX$3=1,TRUNC('7a Health full-time'!T74)&lt;&gt;'7a Health full-time'!T74),U74,"")</f>
        <v/>
      </c>
      <c r="CO74" s="842" t="str">
        <f>IF(AND($BX$3=1,TRUNC('7a Health full-time'!U74)&lt;&gt;'7a Health full-time'!U74),V74,"")</f>
        <v/>
      </c>
      <c r="DV74" s="840" t="str">
        <f>IF(AND($DV$3=1,ROUND('7a Health full-time'!AB74,2)&lt;&gt;'7a Health full-time'!AB74),AC74,"")</f>
        <v/>
      </c>
      <c r="DW74" s="841" t="str">
        <f>IF(AND($DV$3=1,ROUND('7a Health full-time'!AC74,2)&lt;&gt;'7a Health full-time'!AC74),AD74,"")</f>
        <v/>
      </c>
      <c r="DX74" s="841" t="str">
        <f>IF(AND($DV$3=1,ROUND('7a Health full-time'!AD74,2)&lt;&gt;'7a Health full-time'!AD74),AE74,"")</f>
        <v/>
      </c>
      <c r="DY74" s="841" t="str">
        <f>IF(AND($DV$3=1,ROUND('7a Health full-time'!AE74,2)&lt;&gt;'7a Health full-time'!AE74),AF74,"")</f>
        <v/>
      </c>
      <c r="DZ74" s="841" t="str">
        <f>IF(AND($DV$3=1,ROUND('7a Health full-time'!AF74,2)&lt;&gt;'7a Health full-time'!AF74),AG74,"")</f>
        <v/>
      </c>
      <c r="EA74" s="842" t="str">
        <f>IF(AND($DV$3=1,ROUND('7a Health full-time'!AG74,2)&lt;&gt;'7a Health full-time'!AG74),AH74,"")</f>
        <v/>
      </c>
      <c r="EC74" s="840" t="str">
        <f>IF(AND($EC$3=1,'7a Health full-time'!AB74&gt;'7a Health full-time'!V74),AC74,"")</f>
        <v/>
      </c>
      <c r="ED74" s="841" t="str">
        <f>IF(AND($EC$3=1,'7a Health full-time'!AC74&gt;'7a Health full-time'!W74),AD74,"")</f>
        <v/>
      </c>
      <c r="EE74" s="841" t="str">
        <f>IF(AND($EC$3=1,'7a Health full-time'!AD74&gt;'7a Health full-time'!X74),AE74,"")</f>
        <v/>
      </c>
      <c r="EF74" s="841" t="str">
        <f>IF(AND($EC$3=1,'7a Health full-time'!AE74&gt;'7a Health full-time'!Y74),AF74,"")</f>
        <v/>
      </c>
      <c r="EG74" s="841" t="str">
        <f>IF(AND($EC$3=1,'7a Health full-time'!AF74&gt;'7a Health full-time'!Z74),AG74,"")</f>
        <v/>
      </c>
      <c r="EH74" s="842" t="str">
        <f>IF(AND($EC$3=1,'7a Health full-time'!AG74&gt;'7a Health full-time'!AA74),AH74,"")</f>
        <v/>
      </c>
      <c r="EJ74" s="840" t="str">
        <f>IF(AND($EJ$3=1,'7a Health full-time'!V74&lt;&gt;0),IF(('7a Health full-time'!AB74/'7a Health full-time'!V74)&lt;0.03,AC74,""),"")</f>
        <v/>
      </c>
      <c r="EK74" s="841" t="str">
        <f>IF(AND($EJ$3=1,'7a Health full-time'!W74&lt;&gt;0),IF(('7a Health full-time'!AC74/'7a Health full-time'!W74)&lt;0.03,AD74,""),"")</f>
        <v/>
      </c>
      <c r="EL74" s="841" t="str">
        <f>IF(AND($EJ$3=1,'7a Health full-time'!X74&lt;&gt;0),IF(('7a Health full-time'!AD74/'7a Health full-time'!X74)&lt;0.03,AE74,""),"")</f>
        <v/>
      </c>
      <c r="EM74" s="841" t="str">
        <f>IF(AND($EJ$3=1,'7a Health full-time'!Y74&lt;&gt;0),IF(('7a Health full-time'!AE74/'7a Health full-time'!Y74)&lt;0.03,AF74,""),"")</f>
        <v/>
      </c>
      <c r="EN74" s="841" t="str">
        <f>IF(AND($EJ$3=1,'7a Health full-time'!Z74&lt;&gt;0),IF(('7a Health full-time'!AF74/'7a Health full-time'!Z74)&lt;0.03,AG74,""),"")</f>
        <v/>
      </c>
      <c r="EO74" s="842" t="str">
        <f>IF(AND($EJ$3=1,'7a Health full-time'!AA74&lt;&gt;0),IF(('7a Health full-time'!AG74/'7a Health full-time'!AA74)&lt;0.03,AH74,""),"")</f>
        <v/>
      </c>
      <c r="EQ74" s="840" t="str">
        <f>IF(AND($EQ$3=1,'7a Health full-time'!P74=0,SUM('7a Health full-time'!D74,'7a Health full-time'!J74)&gt;$ET$13),Q74,"")</f>
        <v/>
      </c>
      <c r="ER74" s="841" t="str">
        <f>IF(AND($EQ$3=1,'7a Health full-time'!Q74=0,SUM('7a Health full-time'!E74,'7a Health full-time'!K74)&gt;$ET$13),R74,"")</f>
        <v/>
      </c>
      <c r="ES74" s="841" t="str">
        <f>IF(AND($EQ$3=1,'7a Health full-time'!R74=0,SUM('7a Health full-time'!F74,'7a Health full-time'!L74)&gt;$ET$13),S74,"")</f>
        <v/>
      </c>
      <c r="ET74" s="841" t="str">
        <f>IF(AND($EQ$3=1,'7a Health full-time'!S74=0,SUM('7a Health full-time'!G74,'7a Health full-time'!M74)&gt;$ET$13),T74,"")</f>
        <v/>
      </c>
      <c r="EU74" s="841" t="str">
        <f>IF(AND($EQ$3=1,'7a Health full-time'!T74=0,SUM('7a Health full-time'!H74,'7a Health full-time'!N74)&gt;$ET$13),U74,"")</f>
        <v/>
      </c>
      <c r="EV74" s="842" t="str">
        <f>IF(AND($EQ$3=1,'7a Health full-time'!U74=0,SUM('7a Health full-time'!I74,'7a Health full-time'!O74)&gt;$ET$13),V74,"")</f>
        <v/>
      </c>
      <c r="EX74" s="840" t="str">
        <f>IF(AND($EX$3=1,SUM('7a Health full-time'!D74,'7a Health full-time'!J74)&gt;0,ABS('7a Health full-time'!P74)=SUM('7a Health full-time'!D74,'7a Health full-time'!J74)),Q74,"")</f>
        <v/>
      </c>
      <c r="EY74" s="841" t="str">
        <f>IF(AND($EX$3=1,SUM('7a Health full-time'!E74,'7a Health full-time'!K74)&gt;0,ABS('7a Health full-time'!Q74)=SUM('7a Health full-time'!E74,'7a Health full-time'!K74)),R74,"")</f>
        <v/>
      </c>
      <c r="EZ74" s="841" t="str">
        <f>IF(AND($EX$3=1,SUM('7a Health full-time'!F74,'7a Health full-time'!L74)&gt;0,ABS('7a Health full-time'!R74)=SUM('7a Health full-time'!F74,'7a Health full-time'!L74)),S74,"")</f>
        <v/>
      </c>
      <c r="FA74" s="841" t="str">
        <f>IF(AND($EX$3=1,SUM('7a Health full-time'!G74,'7a Health full-time'!M74)&gt;0,ABS('7a Health full-time'!S74)=SUM('7a Health full-time'!G74,'7a Health full-time'!M74)),T74,"")</f>
        <v/>
      </c>
      <c r="FB74" s="841" t="str">
        <f>IF(AND($EX$3=1,SUM('7a Health full-time'!H74,'7a Health full-time'!N74)&gt;0,ABS('7a Health full-time'!T74)=SUM('7a Health full-time'!H74,'7a Health full-time'!N74)),U74,"")</f>
        <v/>
      </c>
      <c r="FC74" s="842" t="str">
        <f>IF(AND($EX$3=1,SUM('7a Health full-time'!I74,'7a Health full-time'!O74)&gt;0,ABS('7a Health full-time'!U74)=SUM('7a Health full-time'!I74,'7a Health full-time'!O74)),V74,"")</f>
        <v/>
      </c>
      <c r="FR74" s="840" t="str">
        <f>IF(AND($FR$3=1,'7a Health full-time'!V74&lt;&gt;0),IF(('7a Health full-time'!AB74/'7a Health full-time'!V74)&lt;0.25,AC74,""),"")</f>
        <v/>
      </c>
      <c r="FS74" s="841" t="str">
        <f>IF(AND($FR$3=1,'7a Health full-time'!W74&lt;&gt;0),IF(('7a Health full-time'!AC74/'7a Health full-time'!W74)&lt;0.25,AD74,""),"")</f>
        <v/>
      </c>
      <c r="FT74" s="841" t="str">
        <f>IF(AND($FR$3=1,'7a Health full-time'!X74&lt;&gt;0),IF(('7a Health full-time'!AD74/'7a Health full-time'!X74)&lt;0.25,AE74,""),"")</f>
        <v/>
      </c>
      <c r="FU74" s="841" t="str">
        <f>IF(AND($FR$3=1,'7a Health full-time'!Y74&lt;&gt;0),IF(('7a Health full-time'!AE74/'7a Health full-time'!Y74)&lt;0.25,AF74,""),"")</f>
        <v/>
      </c>
      <c r="FV74" s="841" t="str">
        <f>IF(AND($FR$3=1,'7a Health full-time'!Z74&lt;&gt;0),IF(('7a Health full-time'!AF74/'7a Health full-time'!Z74)&lt;0.25,AG74,""),"")</f>
        <v/>
      </c>
      <c r="FW74" s="842" t="str">
        <f>IF(AND($FR$3=1,'7a Health full-time'!AA74&lt;&gt;0),IF(('7a Health full-time'!AG74/'7a Health full-time'!AA74)&lt;0.25,AH74,""),"")</f>
        <v/>
      </c>
      <c r="FY74" s="843"/>
      <c r="FZ74" s="843"/>
      <c r="GA74" s="843"/>
      <c r="GB74" s="843"/>
      <c r="GC74" s="843"/>
      <c r="GD74" s="843"/>
      <c r="GE74" s="843"/>
      <c r="GF74" s="843"/>
      <c r="GG74" s="843"/>
      <c r="GH74" s="843"/>
      <c r="GI74" s="843"/>
      <c r="GJ74" s="843"/>
      <c r="GL74" s="881" t="s">
        <v>20</v>
      </c>
      <c r="GM74" s="60" t="s">
        <v>13</v>
      </c>
      <c r="GN74" s="60" t="s">
        <v>116</v>
      </c>
      <c r="GO74" s="48" t="str">
        <f>$CS$100</f>
        <v/>
      </c>
      <c r="GP74" s="39" t="str">
        <f>$CT$100</f>
        <v/>
      </c>
      <c r="GQ74" s="37" t="str">
        <f>$CS$100</f>
        <v/>
      </c>
      <c r="GR74" s="39" t="str">
        <f>$CT$100</f>
        <v/>
      </c>
      <c r="GS74" s="37" t="str">
        <f>$CS$100</f>
        <v/>
      </c>
      <c r="GT74" s="875" t="str">
        <f>$CT$100</f>
        <v/>
      </c>
      <c r="GU74" s="48" t="str">
        <f>$CY$100</f>
        <v/>
      </c>
      <c r="GV74" s="39" t="str">
        <f>$CZ$100</f>
        <v/>
      </c>
      <c r="GW74" s="37" t="str">
        <f>$CY$100</f>
        <v/>
      </c>
      <c r="GX74" s="39" t="str">
        <f>$CZ$100</f>
        <v/>
      </c>
      <c r="GY74" s="37" t="str">
        <f>$CY$100</f>
        <v/>
      </c>
      <c r="GZ74" s="875" t="str">
        <f>$CZ$100</f>
        <v/>
      </c>
      <c r="HA74" s="48" t="str">
        <f>$DE$100</f>
        <v/>
      </c>
      <c r="HB74" s="39" t="str">
        <f>$DF$100</f>
        <v/>
      </c>
      <c r="HC74" s="37" t="str">
        <f>$DE$100</f>
        <v/>
      </c>
      <c r="HD74" s="39" t="str">
        <f>$DF$100</f>
        <v/>
      </c>
      <c r="HE74" s="37" t="str">
        <f>$DE$100</f>
        <v/>
      </c>
      <c r="HF74" s="875" t="str">
        <f>$DF$100</f>
        <v/>
      </c>
      <c r="HG74" s="48" t="str">
        <f>$DK$100</f>
        <v/>
      </c>
      <c r="HH74" s="39" t="str">
        <f>$DL$100</f>
        <v/>
      </c>
      <c r="HI74" s="37" t="str">
        <f>$DK$100</f>
        <v/>
      </c>
      <c r="HJ74" s="39" t="str">
        <f>$DL$100</f>
        <v/>
      </c>
      <c r="HK74" s="37" t="str">
        <f>$DK$100</f>
        <v/>
      </c>
      <c r="HL74" s="875" t="str">
        <f>$DL$100</f>
        <v/>
      </c>
      <c r="HM74" s="929"/>
      <c r="HN74" s="907"/>
      <c r="HO74" s="906"/>
      <c r="HP74" s="907"/>
      <c r="HQ74" s="906"/>
      <c r="HR74" s="930"/>
    </row>
    <row r="75" spans="1:226" x14ac:dyDescent="0.25">
      <c r="A75" s="18" t="str">
        <f>'7a Health full-time'!A75</f>
        <v>Radiography (diagnostic) (B)</v>
      </c>
      <c r="B75" t="s">
        <v>13</v>
      </c>
      <c r="C75" s="18" t="str">
        <f>'7a Health full-time'!C75</f>
        <v>PGT (UG fee)</v>
      </c>
      <c r="D75" t="str">
        <f t="shared" si="4"/>
        <v>Radiography (diagnostic) (B), Standard, PGT (UG fee)</v>
      </c>
      <c r="E75" t="str">
        <f t="shared" si="15"/>
        <v xml:space="preserve">Column 1, Starters in 2016-17, OfS-fundable, Radiography (diagnostic) (B), Standard, PGT (UG fee); </v>
      </c>
      <c r="F75" t="str">
        <f t="shared" si="15"/>
        <v xml:space="preserve">Column 1, Starters in 2016-17, Non-fundable, Radiography (diagnostic) (B), Standard, PGT (UG fee); </v>
      </c>
      <c r="G75" t="str">
        <f t="shared" si="15"/>
        <v xml:space="preserve">Column 1, Starters in 2017-18, OfS-fundable, Radiography (diagnostic) (B), Standard, PGT (UG fee); </v>
      </c>
      <c r="H75" t="str">
        <f t="shared" si="15"/>
        <v xml:space="preserve">Column 1, Starters in 2017-18, Non-fundable, Radiography (diagnostic) (B), Standard, PGT (UG fee); </v>
      </c>
      <c r="I75" t="str">
        <f t="shared" si="15"/>
        <v xml:space="preserve">Column 1, Starters in 2018-19, OfS-fundable, Radiography (diagnostic) (B), Standard, PGT (UG fee); </v>
      </c>
      <c r="J75" t="str">
        <f t="shared" si="15"/>
        <v xml:space="preserve">Column 1, Starters in 2018-19, Non-fundable, Radiography (diagnostic) (B), Standard, PGT (UG fee); </v>
      </c>
      <c r="K75" t="str">
        <f t="shared" si="15"/>
        <v xml:space="preserve">Column 2, Starters in 2016-17, OfS-fundable, Radiography (diagnostic) (B), Standard, PGT (UG fee); </v>
      </c>
      <c r="L75" t="str">
        <f t="shared" si="15"/>
        <v xml:space="preserve">Column 2, Starters in 2016-17, Non-fundable, Radiography (diagnostic) (B), Standard, PGT (UG fee); </v>
      </c>
      <c r="M75" t="str">
        <f t="shared" si="15"/>
        <v xml:space="preserve">Column 2, Starters in 2017-18, OfS-fundable, Radiography (diagnostic) (B), Standard, PGT (UG fee); </v>
      </c>
      <c r="N75" t="str">
        <f t="shared" si="15"/>
        <v xml:space="preserve">Column 2, Starters in 2017-18, Non-fundable, Radiography (diagnostic) (B), Standard, PGT (UG fee); </v>
      </c>
      <c r="O75" t="str">
        <f t="shared" si="15"/>
        <v xml:space="preserve">Column 2, Starters in 2018-19, OfS-fundable, Radiography (diagnostic) (B), Standard, PGT (UG fee); </v>
      </c>
      <c r="P75" t="str">
        <f t="shared" si="15"/>
        <v xml:space="preserve">Column 2, Starters in 2018-19, Non-fundable, Radiography (diagnostic) (B), Standard, PGT (UG fee); </v>
      </c>
      <c r="Q75" t="str">
        <f t="shared" si="15"/>
        <v xml:space="preserve">Column 3, Starters in 2016-17, OfS-fundable, Radiography (diagnostic) (B), Standard, PGT (UG fee); </v>
      </c>
      <c r="R75" t="str">
        <f t="shared" si="15"/>
        <v xml:space="preserve">Column 3, Starters in 2016-17, Non-fundable, Radiography (diagnostic) (B), Standard, PGT (UG fee); </v>
      </c>
      <c r="S75" t="str">
        <f t="shared" si="15"/>
        <v xml:space="preserve">Column 3, Starters in 2017-18, OfS-fundable, Radiography (diagnostic) (B), Standard, PGT (UG fee); </v>
      </c>
      <c r="T75" t="str">
        <f t="shared" si="15"/>
        <v xml:space="preserve">Column 3, Starters in 2017-18, Non-fundable, Radiography (diagnostic) (B), Standard, PGT (UG fee); </v>
      </c>
      <c r="U75" t="str">
        <f t="shared" si="14"/>
        <v xml:space="preserve">Column 3, Starters in 2018-19, OfS-fundable, Radiography (diagnostic) (B), Standard, PGT (UG fee); </v>
      </c>
      <c r="V75" t="str">
        <f t="shared" si="14"/>
        <v xml:space="preserve">Column 3, Starters in 2018-19, Non-fundable, Radiography (diagnostic) (B), Standard, PGT (UG fee); </v>
      </c>
      <c r="W75" t="str">
        <f t="shared" si="14"/>
        <v xml:space="preserve">Column 4, Starters in 2016-17, OfS-fundable, Radiography (diagnostic) (B), Standard, PGT (UG fee); </v>
      </c>
      <c r="X75" t="str">
        <f t="shared" si="14"/>
        <v xml:space="preserve">Column 4, Starters in 2016-17, Non-fundable, Radiography (diagnostic) (B), Standard, PGT (UG fee); </v>
      </c>
      <c r="Y75" t="str">
        <f t="shared" si="14"/>
        <v xml:space="preserve">Column 4, Starters in 2017-18, OfS-fundable, Radiography (diagnostic) (B), Standard, PGT (UG fee); </v>
      </c>
      <c r="Z75" t="str">
        <f t="shared" si="14"/>
        <v xml:space="preserve">Column 4, Starters in 2017-18, Non-fundable, Radiography (diagnostic) (B), Standard, PGT (UG fee); </v>
      </c>
      <c r="AA75" t="str">
        <f t="shared" si="14"/>
        <v xml:space="preserve">Column 4, Starters in 2018-19, OfS-fundable, Radiography (diagnostic) (B), Standard, PGT (UG fee); </v>
      </c>
      <c r="AB75" t="str">
        <f t="shared" si="14"/>
        <v xml:space="preserve">Column 4, Starters in 2018-19, Non-fundable, Radiography (diagnostic) (B), Standard, PGT (UG fee); </v>
      </c>
      <c r="AC75" t="str">
        <f t="shared" si="14"/>
        <v xml:space="preserve">Column 4a, Starters in 2016-17, OfS-fundable, Radiography (diagnostic) (B), Standard, PGT (UG fee); </v>
      </c>
      <c r="AD75" t="str">
        <f t="shared" si="14"/>
        <v xml:space="preserve">Column 4a, Starters in 2016-17, Non-fundable, Radiography (diagnostic) (B), Standard, PGT (UG fee); </v>
      </c>
      <c r="AE75" t="str">
        <f t="shared" si="14"/>
        <v xml:space="preserve">Column 4a, Starters in 2017-18, OfS-fundable, Radiography (diagnostic) (B), Standard, PGT (UG fee); </v>
      </c>
      <c r="AF75" t="str">
        <f t="shared" si="14"/>
        <v xml:space="preserve">Column 4a, Starters in 2017-18, Non-fundable, Radiography (diagnostic) (B), Standard, PGT (UG fee); </v>
      </c>
      <c r="AG75" t="str">
        <f t="shared" si="14"/>
        <v xml:space="preserve">Column 4a, Starters in 2018-19, OfS-fundable, Radiography (diagnostic) (B), Standard, PGT (UG fee); </v>
      </c>
      <c r="AH75" t="str">
        <f t="shared" si="14"/>
        <v xml:space="preserve">Column 4a, Starters in 2018-19, Non-fundable, Radiography (diagnostic) (B), Standard, PGT (UG fee); </v>
      </c>
      <c r="AR75" s="844" t="str">
        <f>IF(AND($AR$3=1,'7a Health full-time'!P75&gt;0),Q75,"")</f>
        <v/>
      </c>
      <c r="AS75" s="843" t="str">
        <f>IF(AND($AR$3=1,'7a Health full-time'!Q75&gt;0),R75,"")</f>
        <v/>
      </c>
      <c r="AT75" s="843" t="str">
        <f>IF(AND($AR$3=1,'7a Health full-time'!R75&gt;0),S75,"")</f>
        <v/>
      </c>
      <c r="AU75" s="843" t="str">
        <f>IF(AND($AR$3=1,'7a Health full-time'!S75&gt;0),T75,"")</f>
        <v/>
      </c>
      <c r="AV75" s="843" t="str">
        <f>IF(AND($AR$3=1,'7a Health full-time'!T75&gt;0),U75,"")</f>
        <v/>
      </c>
      <c r="AW75" s="845" t="str">
        <f>IF(AND($AR$3=1,'7a Health full-time'!U75&gt;0),V75,"")</f>
        <v/>
      </c>
      <c r="AY75" s="844" t="str">
        <f>IF(AND($AY$3=1,'7a Health full-time'!D75&lt;0),E75,"")</f>
        <v/>
      </c>
      <c r="AZ75" s="843" t="str">
        <f>IF(AND($AY$3=1,'7a Health full-time'!E75&lt;0),F75,"")</f>
        <v/>
      </c>
      <c r="BA75" s="843" t="str">
        <f>IF(AND($AY$3=1,'7a Health full-time'!F75&lt;0),G75,"")</f>
        <v/>
      </c>
      <c r="BB75" s="843" t="str">
        <f>IF(AND($AY$3=1,'7a Health full-time'!G75&lt;0),H75,"")</f>
        <v/>
      </c>
      <c r="BC75" s="843" t="str">
        <f>IF(AND($AY$3=1,'7a Health full-time'!H75&lt;0),I75,"")</f>
        <v/>
      </c>
      <c r="BD75" s="845" t="str">
        <f>IF(AND($AY$3=1,'7a Health full-time'!I75&lt;0),J75,"")</f>
        <v/>
      </c>
      <c r="BE75" s="844" t="str">
        <f>IF(AND($AY$3=1,'7a Health full-time'!J75&lt;0),K75,"")</f>
        <v/>
      </c>
      <c r="BF75" s="843" t="str">
        <f>IF(AND($AY$3=1,'7a Health full-time'!K75&lt;0),L75,"")</f>
        <v/>
      </c>
      <c r="BG75" s="843" t="str">
        <f>IF(AND($AY$3=1,'7a Health full-time'!L75&lt;0),M75,"")</f>
        <v/>
      </c>
      <c r="BH75" s="843" t="str">
        <f>IF(AND($AY$3=1,'7a Health full-time'!M75&lt;0),N75,"")</f>
        <v/>
      </c>
      <c r="BI75" s="843" t="str">
        <f>IF(AND($AY$3=1,'7a Health full-time'!N75&lt;0),O75,"")</f>
        <v/>
      </c>
      <c r="BJ75" s="845" t="str">
        <f>IF(AND($AY$3=1,'7a Health full-time'!O75&lt;0),P75,"")</f>
        <v/>
      </c>
      <c r="BK75" s="844" t="str">
        <f>IF(AND($AY$3=1,'7a Health full-time'!V75&lt;0),W75,"")</f>
        <v/>
      </c>
      <c r="BL75" s="843" t="str">
        <f>IF(AND($AY$3=1,'7a Health full-time'!W75&lt;0),X75,"")</f>
        <v/>
      </c>
      <c r="BM75" s="843" t="str">
        <f>IF(AND($AY$3=1,'7a Health full-time'!X75&lt;0),Y75,"")</f>
        <v/>
      </c>
      <c r="BN75" s="843" t="str">
        <f>IF(AND($AY$3=1,'7a Health full-time'!Y75&lt;0),Z75,"")</f>
        <v/>
      </c>
      <c r="BO75" s="843" t="str">
        <f>IF(AND($AY$3=1,'7a Health full-time'!Z75&lt;0),AA75,"")</f>
        <v/>
      </c>
      <c r="BP75" s="845" t="str">
        <f>IF(AND($AY$3=1,'7a Health full-time'!AA75&lt;0),AB75,"")</f>
        <v/>
      </c>
      <c r="BQ75" s="916"/>
      <c r="BR75" s="917"/>
      <c r="BS75" s="917"/>
      <c r="BT75" s="917"/>
      <c r="BU75" s="917"/>
      <c r="BV75" s="918"/>
      <c r="BX75" s="844" t="str">
        <f>IF(AND($BX$3=1,TRUNC('7a Health full-time'!D75)&lt;&gt;'7a Health full-time'!D75),E75,"")</f>
        <v/>
      </c>
      <c r="BY75" s="843" t="str">
        <f>IF(AND($BX$3=1,TRUNC('7a Health full-time'!E75)&lt;&gt;'7a Health full-time'!E75),F75,"")</f>
        <v/>
      </c>
      <c r="BZ75" s="843" t="str">
        <f>IF(AND($BX$3=1,TRUNC('7a Health full-time'!F75)&lt;&gt;'7a Health full-time'!F75),G75,"")</f>
        <v/>
      </c>
      <c r="CA75" s="843" t="str">
        <f>IF(AND($BX$3=1,TRUNC('7a Health full-time'!G75)&lt;&gt;'7a Health full-time'!G75),H75,"")</f>
        <v/>
      </c>
      <c r="CB75" s="843" t="str">
        <f>IF(AND($BX$3=1,TRUNC('7a Health full-time'!H75)&lt;&gt;'7a Health full-time'!H75),I75,"")</f>
        <v/>
      </c>
      <c r="CC75" s="845" t="str">
        <f>IF(AND($BX$3=1,TRUNC('7a Health full-time'!I75)&lt;&gt;'7a Health full-time'!I75),J75,"")</f>
        <v/>
      </c>
      <c r="CD75" s="844" t="str">
        <f>IF(AND($BX$3=1,TRUNC('7a Health full-time'!J75)&lt;&gt;'7a Health full-time'!J75),K75,"")</f>
        <v/>
      </c>
      <c r="CE75" s="843" t="str">
        <f>IF(AND($BX$3=1,TRUNC('7a Health full-time'!K75)&lt;&gt;'7a Health full-time'!K75),L75,"")</f>
        <v/>
      </c>
      <c r="CF75" s="843" t="str">
        <f>IF(AND($BX$3=1,TRUNC('7a Health full-time'!L75)&lt;&gt;'7a Health full-time'!L75),M75,"")</f>
        <v/>
      </c>
      <c r="CG75" s="843" t="str">
        <f>IF(AND($BX$3=1,TRUNC('7a Health full-time'!M75)&lt;&gt;'7a Health full-time'!M75),N75,"")</f>
        <v/>
      </c>
      <c r="CH75" s="843" t="str">
        <f>IF(AND($BX$3=1,TRUNC('7a Health full-time'!N75)&lt;&gt;'7a Health full-time'!N75),O75,"")</f>
        <v/>
      </c>
      <c r="CI75" s="845" t="str">
        <f>IF(AND($BX$3=1,TRUNC('7a Health full-time'!O75)&lt;&gt;'7a Health full-time'!O75),P75,"")</f>
        <v/>
      </c>
      <c r="CJ75" s="844" t="str">
        <f>IF(AND($BX$3=1,TRUNC('7a Health full-time'!P75)&lt;&gt;'7a Health full-time'!P75),Q75,"")</f>
        <v/>
      </c>
      <c r="CK75" s="843" t="str">
        <f>IF(AND($BX$3=1,TRUNC('7a Health full-time'!Q75)&lt;&gt;'7a Health full-time'!Q75),R75,"")</f>
        <v/>
      </c>
      <c r="CL75" s="843" t="str">
        <f>IF(AND($BX$3=1,TRUNC('7a Health full-time'!R75)&lt;&gt;'7a Health full-time'!R75),S75,"")</f>
        <v/>
      </c>
      <c r="CM75" s="843" t="str">
        <f>IF(AND($BX$3=1,TRUNC('7a Health full-time'!S75)&lt;&gt;'7a Health full-time'!S75),T75,"")</f>
        <v/>
      </c>
      <c r="CN75" s="843" t="str">
        <f>IF(AND($BX$3=1,TRUNC('7a Health full-time'!T75)&lt;&gt;'7a Health full-time'!T75),U75,"")</f>
        <v/>
      </c>
      <c r="CO75" s="845" t="str">
        <f>IF(AND($BX$3=1,TRUNC('7a Health full-time'!U75)&lt;&gt;'7a Health full-time'!U75),V75,"")</f>
        <v/>
      </c>
      <c r="DV75" s="844" t="str">
        <f>IF(AND($DV$3=1,ROUND('7a Health full-time'!AB75,2)&lt;&gt;'7a Health full-time'!AB75),AC75,"")</f>
        <v/>
      </c>
      <c r="DW75" s="843" t="str">
        <f>IF(AND($DV$3=1,ROUND('7a Health full-time'!AC75,2)&lt;&gt;'7a Health full-time'!AC75),AD75,"")</f>
        <v/>
      </c>
      <c r="DX75" s="843" t="str">
        <f>IF(AND($DV$3=1,ROUND('7a Health full-time'!AD75,2)&lt;&gt;'7a Health full-time'!AD75),AE75,"")</f>
        <v/>
      </c>
      <c r="DY75" s="843" t="str">
        <f>IF(AND($DV$3=1,ROUND('7a Health full-time'!AE75,2)&lt;&gt;'7a Health full-time'!AE75),AF75,"")</f>
        <v/>
      </c>
      <c r="DZ75" s="843" t="str">
        <f>IF(AND($DV$3=1,ROUND('7a Health full-time'!AF75,2)&lt;&gt;'7a Health full-time'!AF75),AG75,"")</f>
        <v/>
      </c>
      <c r="EA75" s="845" t="str">
        <f>IF(AND($DV$3=1,ROUND('7a Health full-time'!AG75,2)&lt;&gt;'7a Health full-time'!AG75),AH75,"")</f>
        <v/>
      </c>
      <c r="EC75" s="844" t="str">
        <f>IF(AND($EC$3=1,'7a Health full-time'!AB75&gt;'7a Health full-time'!V75),AC75,"")</f>
        <v/>
      </c>
      <c r="ED75" s="843" t="str">
        <f>IF(AND($EC$3=1,'7a Health full-time'!AC75&gt;'7a Health full-time'!W75),AD75,"")</f>
        <v/>
      </c>
      <c r="EE75" s="843" t="str">
        <f>IF(AND($EC$3=1,'7a Health full-time'!AD75&gt;'7a Health full-time'!X75),AE75,"")</f>
        <v/>
      </c>
      <c r="EF75" s="843" t="str">
        <f>IF(AND($EC$3=1,'7a Health full-time'!AE75&gt;'7a Health full-time'!Y75),AF75,"")</f>
        <v/>
      </c>
      <c r="EG75" s="843" t="str">
        <f>IF(AND($EC$3=1,'7a Health full-time'!AF75&gt;'7a Health full-time'!Z75),AG75,"")</f>
        <v/>
      </c>
      <c r="EH75" s="845" t="str">
        <f>IF(AND($EC$3=1,'7a Health full-time'!AG75&gt;'7a Health full-time'!AA75),AH75,"")</f>
        <v/>
      </c>
      <c r="EJ75" s="844" t="str">
        <f>IF(AND($EJ$3=1,'7a Health full-time'!V75&lt;&gt;0),IF(('7a Health full-time'!AB75/'7a Health full-time'!V75)&lt;0.03,AC75,""),"")</f>
        <v/>
      </c>
      <c r="EK75" s="843" t="str">
        <f>IF(AND($EJ$3=1,'7a Health full-time'!W75&lt;&gt;0),IF(('7a Health full-time'!AC75/'7a Health full-time'!W75)&lt;0.03,AD75,""),"")</f>
        <v/>
      </c>
      <c r="EL75" s="843" t="str">
        <f>IF(AND($EJ$3=1,'7a Health full-time'!X75&lt;&gt;0),IF(('7a Health full-time'!AD75/'7a Health full-time'!X75)&lt;0.03,AE75,""),"")</f>
        <v/>
      </c>
      <c r="EM75" s="843" t="str">
        <f>IF(AND($EJ$3=1,'7a Health full-time'!Y75&lt;&gt;0),IF(('7a Health full-time'!AE75/'7a Health full-time'!Y75)&lt;0.03,AF75,""),"")</f>
        <v/>
      </c>
      <c r="EN75" s="843" t="str">
        <f>IF(AND($EJ$3=1,'7a Health full-time'!Z75&lt;&gt;0),IF(('7a Health full-time'!AF75/'7a Health full-time'!Z75)&lt;0.03,AG75,""),"")</f>
        <v/>
      </c>
      <c r="EO75" s="845" t="str">
        <f>IF(AND($EJ$3=1,'7a Health full-time'!AA75&lt;&gt;0),IF(('7a Health full-time'!AG75/'7a Health full-time'!AA75)&lt;0.03,AH75,""),"")</f>
        <v/>
      </c>
      <c r="EQ75" s="844" t="str">
        <f>IF(AND($EQ$3=1,'7a Health full-time'!P75=0,SUM('7a Health full-time'!D75,'7a Health full-time'!J75)&gt;$ET$13),Q75,"")</f>
        <v/>
      </c>
      <c r="ER75" s="843" t="str">
        <f>IF(AND($EQ$3=1,'7a Health full-time'!Q75=0,SUM('7a Health full-time'!E75,'7a Health full-time'!K75)&gt;$ET$13),R75,"")</f>
        <v/>
      </c>
      <c r="ES75" s="843" t="str">
        <f>IF(AND($EQ$3=1,'7a Health full-time'!R75=0,SUM('7a Health full-time'!F75,'7a Health full-time'!L75)&gt;$ET$13),S75,"")</f>
        <v/>
      </c>
      <c r="ET75" s="843" t="str">
        <f>IF(AND($EQ$3=1,'7a Health full-time'!S75=0,SUM('7a Health full-time'!G75,'7a Health full-time'!M75)&gt;$ET$13),T75,"")</f>
        <v/>
      </c>
      <c r="EU75" s="843" t="str">
        <f>IF(AND($EQ$3=1,'7a Health full-time'!T75=0,SUM('7a Health full-time'!H75,'7a Health full-time'!N75)&gt;$ET$13),U75,"")</f>
        <v/>
      </c>
      <c r="EV75" s="845" t="str">
        <f>IF(AND($EQ$3=1,'7a Health full-time'!U75=0,SUM('7a Health full-time'!I75,'7a Health full-time'!O75)&gt;$ET$13),V75,"")</f>
        <v/>
      </c>
      <c r="EX75" s="844" t="str">
        <f>IF(AND($EX$3=1,SUM('7a Health full-time'!D75,'7a Health full-time'!J75)&gt;0,ABS('7a Health full-time'!P75)=SUM('7a Health full-time'!D75,'7a Health full-time'!J75)),Q75,"")</f>
        <v/>
      </c>
      <c r="EY75" s="843" t="str">
        <f>IF(AND($EX$3=1,SUM('7a Health full-time'!E75,'7a Health full-time'!K75)&gt;0,ABS('7a Health full-time'!Q75)=SUM('7a Health full-time'!E75,'7a Health full-time'!K75)),R75,"")</f>
        <v/>
      </c>
      <c r="EZ75" s="843" t="str">
        <f>IF(AND($EX$3=1,SUM('7a Health full-time'!F75,'7a Health full-time'!L75)&gt;0,ABS('7a Health full-time'!R75)=SUM('7a Health full-time'!F75,'7a Health full-time'!L75)),S75,"")</f>
        <v/>
      </c>
      <c r="FA75" s="843" t="str">
        <f>IF(AND($EX$3=1,SUM('7a Health full-time'!G75,'7a Health full-time'!M75)&gt;0,ABS('7a Health full-time'!S75)=SUM('7a Health full-time'!G75,'7a Health full-time'!M75)),T75,"")</f>
        <v/>
      </c>
      <c r="FB75" s="843" t="str">
        <f>IF(AND($EX$3=1,SUM('7a Health full-time'!H75,'7a Health full-time'!N75)&gt;0,ABS('7a Health full-time'!T75)=SUM('7a Health full-time'!H75,'7a Health full-time'!N75)),U75,"")</f>
        <v/>
      </c>
      <c r="FC75" s="845" t="str">
        <f>IF(AND($EX$3=1,SUM('7a Health full-time'!I75,'7a Health full-time'!O75)&gt;0,ABS('7a Health full-time'!U75)=SUM('7a Health full-time'!I75,'7a Health full-time'!O75)),V75,"")</f>
        <v/>
      </c>
      <c r="FR75" s="844" t="str">
        <f>IF(AND($FR$3=1,'7a Health full-time'!V75&lt;&gt;0),IF(('7a Health full-time'!AB75/'7a Health full-time'!V75)&lt;0.25,AC75,""),"")</f>
        <v/>
      </c>
      <c r="FS75" s="843" t="str">
        <f>IF(AND($FR$3=1,'7a Health full-time'!W75&lt;&gt;0),IF(('7a Health full-time'!AC75/'7a Health full-time'!W75)&lt;0.25,AD75,""),"")</f>
        <v/>
      </c>
      <c r="FT75" s="843" t="str">
        <f>IF(AND($FR$3=1,'7a Health full-time'!X75&lt;&gt;0),IF(('7a Health full-time'!AD75/'7a Health full-time'!X75)&lt;0.25,AE75,""),"")</f>
        <v/>
      </c>
      <c r="FU75" s="843" t="str">
        <f>IF(AND($FR$3=1,'7a Health full-time'!Y75&lt;&gt;0),IF(('7a Health full-time'!AE75/'7a Health full-time'!Y75)&lt;0.25,AF75,""),"")</f>
        <v/>
      </c>
      <c r="FV75" s="843" t="str">
        <f>IF(AND($FR$3=1,'7a Health full-time'!Z75&lt;&gt;0),IF(('7a Health full-time'!AF75/'7a Health full-time'!Z75)&lt;0.25,AG75,""),"")</f>
        <v/>
      </c>
      <c r="FW75" s="845" t="str">
        <f>IF(AND($FR$3=1,'7a Health full-time'!AA75&lt;&gt;0),IF(('7a Health full-time'!AG75/'7a Health full-time'!AA75)&lt;0.25,AH75,""),"")</f>
        <v/>
      </c>
      <c r="FY75" s="843"/>
      <c r="FZ75" s="843"/>
      <c r="GA75" s="843"/>
      <c r="GB75" s="843"/>
      <c r="GC75" s="843"/>
      <c r="GD75" s="843"/>
      <c r="GE75" s="843"/>
      <c r="GF75" s="843"/>
      <c r="GG75" s="843"/>
      <c r="GH75" s="843"/>
      <c r="GI75" s="843"/>
      <c r="GJ75" s="843"/>
      <c r="GL75" s="60"/>
      <c r="GM75" s="60" t="s">
        <v>13</v>
      </c>
      <c r="GN75" s="60" t="s">
        <v>314</v>
      </c>
      <c r="GO75" s="49" t="str">
        <f>$CS$101</f>
        <v/>
      </c>
      <c r="GP75" s="41" t="str">
        <f>$CT$101</f>
        <v/>
      </c>
      <c r="GQ75" s="40" t="str">
        <f>$CS$101</f>
        <v/>
      </c>
      <c r="GR75" s="41" t="str">
        <f>$CT$101</f>
        <v/>
      </c>
      <c r="GS75" s="40" t="str">
        <f>$CS$101</f>
        <v/>
      </c>
      <c r="GT75" s="873" t="str">
        <f>$CT$101</f>
        <v/>
      </c>
      <c r="GU75" s="49" t="str">
        <f>$CY$101</f>
        <v/>
      </c>
      <c r="GV75" s="41" t="str">
        <f>$CZ$101</f>
        <v/>
      </c>
      <c r="GW75" s="40" t="str">
        <f>$CY$101</f>
        <v/>
      </c>
      <c r="GX75" s="41" t="str">
        <f>$CZ$101</f>
        <v/>
      </c>
      <c r="GY75" s="40" t="str">
        <f>$CY$101</f>
        <v/>
      </c>
      <c r="GZ75" s="873" t="str">
        <f>$CZ$101</f>
        <v/>
      </c>
      <c r="HA75" s="49" t="str">
        <f>$DE$101</f>
        <v/>
      </c>
      <c r="HB75" s="41" t="str">
        <f>$DF$101</f>
        <v/>
      </c>
      <c r="HC75" s="40" t="str">
        <f>$DE$101</f>
        <v/>
      </c>
      <c r="HD75" s="41" t="str">
        <f>$DF$101</f>
        <v/>
      </c>
      <c r="HE75" s="40" t="str">
        <f>$DE$101</f>
        <v/>
      </c>
      <c r="HF75" s="873" t="str">
        <f>$DF$101</f>
        <v/>
      </c>
      <c r="HG75" s="49" t="str">
        <f>$DK$101</f>
        <v/>
      </c>
      <c r="HH75" s="41" t="str">
        <f>$DL$101</f>
        <v/>
      </c>
      <c r="HI75" s="40" t="str">
        <f>$DK$101</f>
        <v/>
      </c>
      <c r="HJ75" s="41" t="str">
        <f>$DL$101</f>
        <v/>
      </c>
      <c r="HK75" s="40" t="str">
        <f>$DK$101</f>
        <v/>
      </c>
      <c r="HL75" s="873" t="str">
        <f>$DL$101</f>
        <v/>
      </c>
      <c r="HM75" s="925"/>
      <c r="HN75" s="918"/>
      <c r="HO75" s="916"/>
      <c r="HP75" s="918"/>
      <c r="HQ75" s="916"/>
      <c r="HR75" s="926"/>
    </row>
    <row r="76" spans="1:226" x14ac:dyDescent="0.25">
      <c r="A76" s="18" t="str">
        <f>'7a Health full-time'!A76</f>
        <v>Radiography (diagnostic) (B)</v>
      </c>
      <c r="B76" t="s">
        <v>19</v>
      </c>
      <c r="C76" s="18" t="str">
        <f>'7a Health full-time'!C76</f>
        <v>UG</v>
      </c>
      <c r="D76" t="str">
        <f t="shared" si="4"/>
        <v>Radiography (diagnostic) (B), Long, UG</v>
      </c>
      <c r="E76" t="str">
        <f t="shared" si="15"/>
        <v xml:space="preserve">Column 1, Starters in 2016-17, OfS-fundable, Radiography (diagnostic) (B), Long, UG; </v>
      </c>
      <c r="F76" t="str">
        <f t="shared" si="15"/>
        <v xml:space="preserve">Column 1, Starters in 2016-17, Non-fundable, Radiography (diagnostic) (B), Long, UG; </v>
      </c>
      <c r="G76" t="str">
        <f t="shared" si="15"/>
        <v xml:space="preserve">Column 1, Starters in 2017-18, OfS-fundable, Radiography (diagnostic) (B), Long, UG; </v>
      </c>
      <c r="H76" t="str">
        <f t="shared" si="15"/>
        <v xml:space="preserve">Column 1, Starters in 2017-18, Non-fundable, Radiography (diagnostic) (B), Long, UG; </v>
      </c>
      <c r="I76" t="str">
        <f t="shared" si="15"/>
        <v xml:space="preserve">Column 1, Starters in 2018-19, OfS-fundable, Radiography (diagnostic) (B), Long, UG; </v>
      </c>
      <c r="J76" t="str">
        <f t="shared" si="15"/>
        <v xml:space="preserve">Column 1, Starters in 2018-19, Non-fundable, Radiography (diagnostic) (B), Long, UG; </v>
      </c>
      <c r="K76" t="str">
        <f t="shared" si="15"/>
        <v xml:space="preserve">Column 2, Starters in 2016-17, OfS-fundable, Radiography (diagnostic) (B), Long, UG; </v>
      </c>
      <c r="L76" t="str">
        <f t="shared" si="15"/>
        <v xml:space="preserve">Column 2, Starters in 2016-17, Non-fundable, Radiography (diagnostic) (B), Long, UG; </v>
      </c>
      <c r="M76" t="str">
        <f t="shared" si="15"/>
        <v xml:space="preserve">Column 2, Starters in 2017-18, OfS-fundable, Radiography (diagnostic) (B), Long, UG; </v>
      </c>
      <c r="N76" t="str">
        <f t="shared" si="15"/>
        <v xml:space="preserve">Column 2, Starters in 2017-18, Non-fundable, Radiography (diagnostic) (B), Long, UG; </v>
      </c>
      <c r="O76" t="str">
        <f t="shared" si="15"/>
        <v xml:space="preserve">Column 2, Starters in 2018-19, OfS-fundable, Radiography (diagnostic) (B), Long, UG; </v>
      </c>
      <c r="P76" t="str">
        <f t="shared" si="15"/>
        <v xml:space="preserve">Column 2, Starters in 2018-19, Non-fundable, Radiography (diagnostic) (B), Long, UG; </v>
      </c>
      <c r="Q76" t="str">
        <f t="shared" si="15"/>
        <v xml:space="preserve">Column 3, Starters in 2016-17, OfS-fundable, Radiography (diagnostic) (B), Long, UG; </v>
      </c>
      <c r="R76" t="str">
        <f t="shared" si="15"/>
        <v xml:space="preserve">Column 3, Starters in 2016-17, Non-fundable, Radiography (diagnostic) (B), Long, UG; </v>
      </c>
      <c r="S76" t="str">
        <f t="shared" si="15"/>
        <v xml:space="preserve">Column 3, Starters in 2017-18, OfS-fundable, Radiography (diagnostic) (B), Long, UG; </v>
      </c>
      <c r="T76" t="str">
        <f t="shared" si="15"/>
        <v xml:space="preserve">Column 3, Starters in 2017-18, Non-fundable, Radiography (diagnostic) (B), Long, UG; </v>
      </c>
      <c r="U76" t="str">
        <f t="shared" si="14"/>
        <v xml:space="preserve">Column 3, Starters in 2018-19, OfS-fundable, Radiography (diagnostic) (B), Long, UG; </v>
      </c>
      <c r="V76" t="str">
        <f t="shared" si="14"/>
        <v xml:space="preserve">Column 3, Starters in 2018-19, Non-fundable, Radiography (diagnostic) (B), Long, UG; </v>
      </c>
      <c r="W76" t="str">
        <f t="shared" si="14"/>
        <v xml:space="preserve">Column 4, Starters in 2016-17, OfS-fundable, Radiography (diagnostic) (B), Long, UG; </v>
      </c>
      <c r="X76" t="str">
        <f t="shared" si="14"/>
        <v xml:space="preserve">Column 4, Starters in 2016-17, Non-fundable, Radiography (diagnostic) (B), Long, UG; </v>
      </c>
      <c r="Y76" t="str">
        <f t="shared" si="14"/>
        <v xml:space="preserve">Column 4, Starters in 2017-18, OfS-fundable, Radiography (diagnostic) (B), Long, UG; </v>
      </c>
      <c r="Z76" t="str">
        <f t="shared" si="14"/>
        <v xml:space="preserve">Column 4, Starters in 2017-18, Non-fundable, Radiography (diagnostic) (B), Long, UG; </v>
      </c>
      <c r="AA76" t="str">
        <f t="shared" si="14"/>
        <v xml:space="preserve">Column 4, Starters in 2018-19, OfS-fundable, Radiography (diagnostic) (B), Long, UG; </v>
      </c>
      <c r="AB76" t="str">
        <f t="shared" si="14"/>
        <v xml:space="preserve">Column 4, Starters in 2018-19, Non-fundable, Radiography (diagnostic) (B), Long, UG; </v>
      </c>
      <c r="AC76" t="str">
        <f t="shared" si="14"/>
        <v xml:space="preserve">Column 4a, Starters in 2016-17, OfS-fundable, Radiography (diagnostic) (B), Long, UG; </v>
      </c>
      <c r="AD76" t="str">
        <f t="shared" si="14"/>
        <v xml:space="preserve">Column 4a, Starters in 2016-17, Non-fundable, Radiography (diagnostic) (B), Long, UG; </v>
      </c>
      <c r="AE76" t="str">
        <f t="shared" si="14"/>
        <v xml:space="preserve">Column 4a, Starters in 2017-18, OfS-fundable, Radiography (diagnostic) (B), Long, UG; </v>
      </c>
      <c r="AF76" t="str">
        <f t="shared" si="14"/>
        <v xml:space="preserve">Column 4a, Starters in 2017-18, Non-fundable, Radiography (diagnostic) (B), Long, UG; </v>
      </c>
      <c r="AG76" t="str">
        <f t="shared" si="14"/>
        <v xml:space="preserve">Column 4a, Starters in 2018-19, OfS-fundable, Radiography (diagnostic) (B), Long, UG; </v>
      </c>
      <c r="AH76" t="str">
        <f t="shared" si="14"/>
        <v xml:space="preserve">Column 4a, Starters in 2018-19, Non-fundable, Radiography (diagnostic) (B), Long, UG; </v>
      </c>
      <c r="AR76" s="844" t="str">
        <f>IF(AND($AR$3=1,'7a Health full-time'!P76&gt;0),Q76,"")</f>
        <v/>
      </c>
      <c r="AS76" s="843" t="str">
        <f>IF(AND($AR$3=1,'7a Health full-time'!Q76&gt;0),R76,"")</f>
        <v/>
      </c>
      <c r="AT76" s="843" t="str">
        <f>IF(AND($AR$3=1,'7a Health full-time'!R76&gt;0),S76,"")</f>
        <v/>
      </c>
      <c r="AU76" s="843" t="str">
        <f>IF(AND($AR$3=1,'7a Health full-time'!S76&gt;0),T76,"")</f>
        <v/>
      </c>
      <c r="AV76" s="843" t="str">
        <f>IF(AND($AR$3=1,'7a Health full-time'!T76&gt;0),U76,"")</f>
        <v/>
      </c>
      <c r="AW76" s="845" t="str">
        <f>IF(AND($AR$3=1,'7a Health full-time'!U76&gt;0),V76,"")</f>
        <v/>
      </c>
      <c r="AY76" s="844" t="str">
        <f>IF(AND($AY$3=1,'7a Health full-time'!D76&lt;0),E76,"")</f>
        <v/>
      </c>
      <c r="AZ76" s="843" t="str">
        <f>IF(AND($AY$3=1,'7a Health full-time'!E76&lt;0),F76,"")</f>
        <v/>
      </c>
      <c r="BA76" s="843" t="str">
        <f>IF(AND($AY$3=1,'7a Health full-time'!F76&lt;0),G76,"")</f>
        <v/>
      </c>
      <c r="BB76" s="843" t="str">
        <f>IF(AND($AY$3=1,'7a Health full-time'!G76&lt;0),H76,"")</f>
        <v/>
      </c>
      <c r="BC76" s="843" t="str">
        <f>IF(AND($AY$3=1,'7a Health full-time'!H76&lt;0),I76,"")</f>
        <v/>
      </c>
      <c r="BD76" s="845" t="str">
        <f>IF(AND($AY$3=1,'7a Health full-time'!I76&lt;0),J76,"")</f>
        <v/>
      </c>
      <c r="BE76" s="844" t="str">
        <f>IF(AND($AY$3=1,'7a Health full-time'!J76&lt;0),K76,"")</f>
        <v/>
      </c>
      <c r="BF76" s="843" t="str">
        <f>IF(AND($AY$3=1,'7a Health full-time'!K76&lt;0),L76,"")</f>
        <v/>
      </c>
      <c r="BG76" s="843" t="str">
        <f>IF(AND($AY$3=1,'7a Health full-time'!L76&lt;0),M76,"")</f>
        <v/>
      </c>
      <c r="BH76" s="843" t="str">
        <f>IF(AND($AY$3=1,'7a Health full-time'!M76&lt;0),N76,"")</f>
        <v/>
      </c>
      <c r="BI76" s="843" t="str">
        <f>IF(AND($AY$3=1,'7a Health full-time'!N76&lt;0),O76,"")</f>
        <v/>
      </c>
      <c r="BJ76" s="845" t="str">
        <f>IF(AND($AY$3=1,'7a Health full-time'!O76&lt;0),P76,"")</f>
        <v/>
      </c>
      <c r="BK76" s="844" t="str">
        <f>IF(AND($AY$3=1,'7a Health full-time'!V76&lt;0),W76,"")</f>
        <v/>
      </c>
      <c r="BL76" s="843" t="str">
        <f>IF(AND($AY$3=1,'7a Health full-time'!W76&lt;0),X76,"")</f>
        <v/>
      </c>
      <c r="BM76" s="843" t="str">
        <f>IF(AND($AY$3=1,'7a Health full-time'!X76&lt;0),Y76,"")</f>
        <v/>
      </c>
      <c r="BN76" s="843" t="str">
        <f>IF(AND($AY$3=1,'7a Health full-time'!Y76&lt;0),Z76,"")</f>
        <v/>
      </c>
      <c r="BO76" s="843" t="str">
        <f>IF(AND($AY$3=1,'7a Health full-time'!Z76&lt;0),AA76,"")</f>
        <v/>
      </c>
      <c r="BP76" s="845" t="str">
        <f>IF(AND($AY$3=1,'7a Health full-time'!AA76&lt;0),AB76,"")</f>
        <v/>
      </c>
      <c r="BQ76" s="916"/>
      <c r="BR76" s="917"/>
      <c r="BS76" s="917"/>
      <c r="BT76" s="917"/>
      <c r="BU76" s="917"/>
      <c r="BV76" s="918"/>
      <c r="BX76" s="844" t="str">
        <f>IF(AND($BX$3=1,TRUNC('7a Health full-time'!D76)&lt;&gt;'7a Health full-time'!D76),E76,"")</f>
        <v/>
      </c>
      <c r="BY76" s="843" t="str">
        <f>IF(AND($BX$3=1,TRUNC('7a Health full-time'!E76)&lt;&gt;'7a Health full-time'!E76),F76,"")</f>
        <v/>
      </c>
      <c r="BZ76" s="843" t="str">
        <f>IF(AND($BX$3=1,TRUNC('7a Health full-time'!F76)&lt;&gt;'7a Health full-time'!F76),G76,"")</f>
        <v/>
      </c>
      <c r="CA76" s="843" t="str">
        <f>IF(AND($BX$3=1,TRUNC('7a Health full-time'!G76)&lt;&gt;'7a Health full-time'!G76),H76,"")</f>
        <v/>
      </c>
      <c r="CB76" s="843" t="str">
        <f>IF(AND($BX$3=1,TRUNC('7a Health full-time'!H76)&lt;&gt;'7a Health full-time'!H76),I76,"")</f>
        <v/>
      </c>
      <c r="CC76" s="845" t="str">
        <f>IF(AND($BX$3=1,TRUNC('7a Health full-time'!I76)&lt;&gt;'7a Health full-time'!I76),J76,"")</f>
        <v/>
      </c>
      <c r="CD76" s="844" t="str">
        <f>IF(AND($BX$3=1,TRUNC('7a Health full-time'!J76)&lt;&gt;'7a Health full-time'!J76),K76,"")</f>
        <v/>
      </c>
      <c r="CE76" s="843" t="str">
        <f>IF(AND($BX$3=1,TRUNC('7a Health full-time'!K76)&lt;&gt;'7a Health full-time'!K76),L76,"")</f>
        <v/>
      </c>
      <c r="CF76" s="843" t="str">
        <f>IF(AND($BX$3=1,TRUNC('7a Health full-time'!L76)&lt;&gt;'7a Health full-time'!L76),M76,"")</f>
        <v/>
      </c>
      <c r="CG76" s="843" t="str">
        <f>IF(AND($BX$3=1,TRUNC('7a Health full-time'!M76)&lt;&gt;'7a Health full-time'!M76),N76,"")</f>
        <v/>
      </c>
      <c r="CH76" s="843" t="str">
        <f>IF(AND($BX$3=1,TRUNC('7a Health full-time'!N76)&lt;&gt;'7a Health full-time'!N76),O76,"")</f>
        <v/>
      </c>
      <c r="CI76" s="845" t="str">
        <f>IF(AND($BX$3=1,TRUNC('7a Health full-time'!O76)&lt;&gt;'7a Health full-time'!O76),P76,"")</f>
        <v/>
      </c>
      <c r="CJ76" s="844" t="str">
        <f>IF(AND($BX$3=1,TRUNC('7a Health full-time'!P76)&lt;&gt;'7a Health full-time'!P76),Q76,"")</f>
        <v/>
      </c>
      <c r="CK76" s="843" t="str">
        <f>IF(AND($BX$3=1,TRUNC('7a Health full-time'!Q76)&lt;&gt;'7a Health full-time'!Q76),R76,"")</f>
        <v/>
      </c>
      <c r="CL76" s="843" t="str">
        <f>IF(AND($BX$3=1,TRUNC('7a Health full-time'!R76)&lt;&gt;'7a Health full-time'!R76),S76,"")</f>
        <v/>
      </c>
      <c r="CM76" s="843" t="str">
        <f>IF(AND($BX$3=1,TRUNC('7a Health full-time'!S76)&lt;&gt;'7a Health full-time'!S76),T76,"")</f>
        <v/>
      </c>
      <c r="CN76" s="843" t="str">
        <f>IF(AND($BX$3=1,TRUNC('7a Health full-time'!T76)&lt;&gt;'7a Health full-time'!T76),U76,"")</f>
        <v/>
      </c>
      <c r="CO76" s="845" t="str">
        <f>IF(AND($BX$3=1,TRUNC('7a Health full-time'!U76)&lt;&gt;'7a Health full-time'!U76),V76,"")</f>
        <v/>
      </c>
      <c r="DV76" s="844" t="str">
        <f>IF(AND($DV$3=1,ROUND('7a Health full-time'!AB76,2)&lt;&gt;'7a Health full-time'!AB76),AC76,"")</f>
        <v/>
      </c>
      <c r="DW76" s="843" t="str">
        <f>IF(AND($DV$3=1,ROUND('7a Health full-time'!AC76,2)&lt;&gt;'7a Health full-time'!AC76),AD76,"")</f>
        <v/>
      </c>
      <c r="DX76" s="843" t="str">
        <f>IF(AND($DV$3=1,ROUND('7a Health full-time'!AD76,2)&lt;&gt;'7a Health full-time'!AD76),AE76,"")</f>
        <v/>
      </c>
      <c r="DY76" s="843" t="str">
        <f>IF(AND($DV$3=1,ROUND('7a Health full-time'!AE76,2)&lt;&gt;'7a Health full-time'!AE76),AF76,"")</f>
        <v/>
      </c>
      <c r="DZ76" s="843" t="str">
        <f>IF(AND($DV$3=1,ROUND('7a Health full-time'!AF76,2)&lt;&gt;'7a Health full-time'!AF76),AG76,"")</f>
        <v/>
      </c>
      <c r="EA76" s="845" t="str">
        <f>IF(AND($DV$3=1,ROUND('7a Health full-time'!AG76,2)&lt;&gt;'7a Health full-time'!AG76),AH76,"")</f>
        <v/>
      </c>
      <c r="EC76" s="844" t="str">
        <f>IF(AND($EC$3=1,'7a Health full-time'!AB76&gt;'7a Health full-time'!V76),AC76,"")</f>
        <v/>
      </c>
      <c r="ED76" s="843" t="str">
        <f>IF(AND($EC$3=1,'7a Health full-time'!AC76&gt;'7a Health full-time'!W76),AD76,"")</f>
        <v/>
      </c>
      <c r="EE76" s="843" t="str">
        <f>IF(AND($EC$3=1,'7a Health full-time'!AD76&gt;'7a Health full-time'!X76),AE76,"")</f>
        <v/>
      </c>
      <c r="EF76" s="843" t="str">
        <f>IF(AND($EC$3=1,'7a Health full-time'!AE76&gt;'7a Health full-time'!Y76),AF76,"")</f>
        <v/>
      </c>
      <c r="EG76" s="843" t="str">
        <f>IF(AND($EC$3=1,'7a Health full-time'!AF76&gt;'7a Health full-time'!Z76),AG76,"")</f>
        <v/>
      </c>
      <c r="EH76" s="845" t="str">
        <f>IF(AND($EC$3=1,'7a Health full-time'!AG76&gt;'7a Health full-time'!AA76),AH76,"")</f>
        <v/>
      </c>
      <c r="EJ76" s="844" t="str">
        <f>IF(AND($EJ$3=1,'7a Health full-time'!V76&lt;&gt;0),IF(('7a Health full-time'!AB76/'7a Health full-time'!V76)&lt;0.03,AC76,""),"")</f>
        <v/>
      </c>
      <c r="EK76" s="843" t="str">
        <f>IF(AND($EJ$3=1,'7a Health full-time'!W76&lt;&gt;0),IF(('7a Health full-time'!AC76/'7a Health full-time'!W76)&lt;0.03,AD76,""),"")</f>
        <v/>
      </c>
      <c r="EL76" s="843" t="str">
        <f>IF(AND($EJ$3=1,'7a Health full-time'!X76&lt;&gt;0),IF(('7a Health full-time'!AD76/'7a Health full-time'!X76)&lt;0.03,AE76,""),"")</f>
        <v/>
      </c>
      <c r="EM76" s="843" t="str">
        <f>IF(AND($EJ$3=1,'7a Health full-time'!Y76&lt;&gt;0),IF(('7a Health full-time'!AE76/'7a Health full-time'!Y76)&lt;0.03,AF76,""),"")</f>
        <v/>
      </c>
      <c r="EN76" s="843" t="str">
        <f>IF(AND($EJ$3=1,'7a Health full-time'!Z76&lt;&gt;0),IF(('7a Health full-time'!AF76/'7a Health full-time'!Z76)&lt;0.03,AG76,""),"")</f>
        <v/>
      </c>
      <c r="EO76" s="845" t="str">
        <f>IF(AND($EJ$3=1,'7a Health full-time'!AA76&lt;&gt;0),IF(('7a Health full-time'!AG76/'7a Health full-time'!AA76)&lt;0.03,AH76,""),"")</f>
        <v/>
      </c>
      <c r="EQ76" s="844" t="str">
        <f>IF(AND($EQ$3=1,'7a Health full-time'!P76=0,SUM('7a Health full-time'!D76,'7a Health full-time'!J76)&gt;$ET$13),Q76,"")</f>
        <v/>
      </c>
      <c r="ER76" s="843" t="str">
        <f>IF(AND($EQ$3=1,'7a Health full-time'!Q76=0,SUM('7a Health full-time'!E76,'7a Health full-time'!K76)&gt;$ET$13),R76,"")</f>
        <v/>
      </c>
      <c r="ES76" s="843" t="str">
        <f>IF(AND($EQ$3=1,'7a Health full-time'!R76=0,SUM('7a Health full-time'!F76,'7a Health full-time'!L76)&gt;$ET$13),S76,"")</f>
        <v/>
      </c>
      <c r="ET76" s="843" t="str">
        <f>IF(AND($EQ$3=1,'7a Health full-time'!S76=0,SUM('7a Health full-time'!G76,'7a Health full-time'!M76)&gt;$ET$13),T76,"")</f>
        <v/>
      </c>
      <c r="EU76" s="843" t="str">
        <f>IF(AND($EQ$3=1,'7a Health full-time'!T76=0,SUM('7a Health full-time'!H76,'7a Health full-time'!N76)&gt;$ET$13),U76,"")</f>
        <v/>
      </c>
      <c r="EV76" s="845" t="str">
        <f>IF(AND($EQ$3=1,'7a Health full-time'!U76=0,SUM('7a Health full-time'!I76,'7a Health full-time'!O76)&gt;$ET$13),V76,"")</f>
        <v/>
      </c>
      <c r="EX76" s="844" t="str">
        <f>IF(AND($EX$3=1,SUM('7a Health full-time'!D76,'7a Health full-time'!J76)&gt;0,ABS('7a Health full-time'!P76)=SUM('7a Health full-time'!D76,'7a Health full-time'!J76)),Q76,"")</f>
        <v/>
      </c>
      <c r="EY76" s="843" t="str">
        <f>IF(AND($EX$3=1,SUM('7a Health full-time'!E76,'7a Health full-time'!K76)&gt;0,ABS('7a Health full-time'!Q76)=SUM('7a Health full-time'!E76,'7a Health full-time'!K76)),R76,"")</f>
        <v/>
      </c>
      <c r="EZ76" s="843" t="str">
        <f>IF(AND($EX$3=1,SUM('7a Health full-time'!F76,'7a Health full-time'!L76)&gt;0,ABS('7a Health full-time'!R76)=SUM('7a Health full-time'!F76,'7a Health full-time'!L76)),S76,"")</f>
        <v/>
      </c>
      <c r="FA76" s="843" t="str">
        <f>IF(AND($EX$3=1,SUM('7a Health full-time'!G76,'7a Health full-time'!M76)&gt;0,ABS('7a Health full-time'!S76)=SUM('7a Health full-time'!G76,'7a Health full-time'!M76)),T76,"")</f>
        <v/>
      </c>
      <c r="FB76" s="843" t="str">
        <f>IF(AND($EX$3=1,SUM('7a Health full-time'!H76,'7a Health full-time'!N76)&gt;0,ABS('7a Health full-time'!T76)=SUM('7a Health full-time'!H76,'7a Health full-time'!N76)),U76,"")</f>
        <v/>
      </c>
      <c r="FC76" s="845" t="str">
        <f>IF(AND($EX$3=1,SUM('7a Health full-time'!I76,'7a Health full-time'!O76)&gt;0,ABS('7a Health full-time'!U76)=SUM('7a Health full-time'!I76,'7a Health full-time'!O76)),V76,"")</f>
        <v/>
      </c>
      <c r="FR76" s="844" t="str">
        <f>IF(AND($FR$3=1,'7a Health full-time'!V76&lt;&gt;0),IF(('7a Health full-time'!AB76/'7a Health full-time'!V76)&lt;0.25,AC76,""),"")</f>
        <v/>
      </c>
      <c r="FS76" s="843" t="str">
        <f>IF(AND($FR$3=1,'7a Health full-time'!W76&lt;&gt;0),IF(('7a Health full-time'!AC76/'7a Health full-time'!W76)&lt;0.25,AD76,""),"")</f>
        <v/>
      </c>
      <c r="FT76" s="843" t="str">
        <f>IF(AND($FR$3=1,'7a Health full-time'!X76&lt;&gt;0),IF(('7a Health full-time'!AD76/'7a Health full-time'!X76)&lt;0.25,AE76,""),"")</f>
        <v/>
      </c>
      <c r="FU76" s="843" t="str">
        <f>IF(AND($FR$3=1,'7a Health full-time'!Y76&lt;&gt;0),IF(('7a Health full-time'!AE76/'7a Health full-time'!Y76)&lt;0.25,AF76,""),"")</f>
        <v/>
      </c>
      <c r="FV76" s="843" t="str">
        <f>IF(AND($FR$3=1,'7a Health full-time'!Z76&lt;&gt;0),IF(('7a Health full-time'!AF76/'7a Health full-time'!Z76)&lt;0.25,AG76,""),"")</f>
        <v/>
      </c>
      <c r="FW76" s="845" t="str">
        <f>IF(AND($FR$3=1,'7a Health full-time'!AA76&lt;&gt;0),IF(('7a Health full-time'!AG76/'7a Health full-time'!AA76)&lt;0.25,AH76,""),"")</f>
        <v/>
      </c>
      <c r="FY76" s="840" t="str">
        <f>IF(AND($FY$3=1,'7a Health full-time'!D76&gt;0),E76,"")</f>
        <v/>
      </c>
      <c r="FZ76" s="841" t="str">
        <f>IF(AND($FY$3=1,'7a Health full-time'!E76&gt;0),F76,"")</f>
        <v/>
      </c>
      <c r="GA76" s="841" t="str">
        <f>IF(AND($FY$3=1,'7a Health full-time'!F76&gt;0),G76,"")</f>
        <v/>
      </c>
      <c r="GB76" s="841" t="str">
        <f>IF(AND($FY$3=1,'7a Health full-time'!G76&gt;0),H76,"")</f>
        <v/>
      </c>
      <c r="GC76" s="841" t="str">
        <f>IF(AND($FY$3=1,'7a Health full-time'!H76&gt;0),I76,"")</f>
        <v/>
      </c>
      <c r="GD76" s="842" t="str">
        <f>IF(AND($FY$3=1,'7a Health full-time'!I76&gt;0),J76,"")</f>
        <v/>
      </c>
      <c r="GE76" s="841" t="str">
        <f>IF(AND($FY$3=1,'7a Health full-time'!J76&gt;0),K76,"")</f>
        <v/>
      </c>
      <c r="GF76" s="841" t="str">
        <f>IF(AND($FY$3=1,'7a Health full-time'!K76&gt;0),L76,"")</f>
        <v/>
      </c>
      <c r="GG76" s="841" t="str">
        <f>IF(AND($FY$3=1,'7a Health full-time'!L76&gt;0),M76,"")</f>
        <v/>
      </c>
      <c r="GH76" s="841" t="str">
        <f>IF(AND($FY$3=1,'7a Health full-time'!M76&gt;0),N76,"")</f>
        <v/>
      </c>
      <c r="GI76" s="841" t="str">
        <f>IF(AND($FY$3=1,'7a Health full-time'!N76&gt;0),O76,"")</f>
        <v/>
      </c>
      <c r="GJ76" s="842" t="str">
        <f>IF(AND($FY$3=1,'7a Health full-time'!O76&gt;0),P76,"")</f>
        <v/>
      </c>
      <c r="GL76" s="60"/>
      <c r="GM76" s="61" t="s">
        <v>19</v>
      </c>
      <c r="GN76" s="60" t="s">
        <v>116</v>
      </c>
      <c r="GO76" s="49" t="str">
        <f>$CS$102</f>
        <v/>
      </c>
      <c r="GP76" s="41" t="str">
        <f>$CT$102</f>
        <v/>
      </c>
      <c r="GQ76" s="40" t="str">
        <f>$CS$102</f>
        <v/>
      </c>
      <c r="GR76" s="41" t="str">
        <f>$CT$102</f>
        <v/>
      </c>
      <c r="GS76" s="40" t="str">
        <f>$CS$102</f>
        <v/>
      </c>
      <c r="GT76" s="873" t="str">
        <f>$CT$102</f>
        <v/>
      </c>
      <c r="GU76" s="49" t="str">
        <f>$CY$102</f>
        <v/>
      </c>
      <c r="GV76" s="41" t="str">
        <f>$CZ$102</f>
        <v/>
      </c>
      <c r="GW76" s="40" t="str">
        <f>$CY$102</f>
        <v/>
      </c>
      <c r="GX76" s="41" t="str">
        <f>$CZ$102</f>
        <v/>
      </c>
      <c r="GY76" s="40" t="str">
        <f>$CY$102</f>
        <v/>
      </c>
      <c r="GZ76" s="873" t="str">
        <f>$CZ$102</f>
        <v/>
      </c>
      <c r="HA76" s="49" t="str">
        <f>$DE$102</f>
        <v/>
      </c>
      <c r="HB76" s="41" t="str">
        <f>$DF$102</f>
        <v/>
      </c>
      <c r="HC76" s="40" t="str">
        <f>$DE$102</f>
        <v/>
      </c>
      <c r="HD76" s="41" t="str">
        <f>$DF$102</f>
        <v/>
      </c>
      <c r="HE76" s="40" t="str">
        <f>$DE$102</f>
        <v/>
      </c>
      <c r="HF76" s="873" t="str">
        <f>$DF$102</f>
        <v/>
      </c>
      <c r="HG76" s="49" t="str">
        <f>$DK$102</f>
        <v/>
      </c>
      <c r="HH76" s="41" t="str">
        <f>$DL$102</f>
        <v/>
      </c>
      <c r="HI76" s="40" t="str">
        <f>$DK$102</f>
        <v/>
      </c>
      <c r="HJ76" s="41" t="str">
        <f>$DL$102</f>
        <v/>
      </c>
      <c r="HK76" s="40" t="str">
        <f>$DK$102</f>
        <v/>
      </c>
      <c r="HL76" s="873" t="str">
        <f>$DL$102</f>
        <v/>
      </c>
      <c r="HM76" s="925"/>
      <c r="HN76" s="918"/>
      <c r="HO76" s="916"/>
      <c r="HP76" s="918"/>
      <c r="HQ76" s="916"/>
      <c r="HR76" s="926"/>
    </row>
    <row r="77" spans="1:226" x14ac:dyDescent="0.25">
      <c r="A77" s="18" t="str">
        <f>'7a Health full-time'!A77</f>
        <v>Radiography (diagnostic) (B)</v>
      </c>
      <c r="B77" t="s">
        <v>19</v>
      </c>
      <c r="C77" s="18" t="str">
        <f>'7a Health full-time'!C77</f>
        <v>PGT (UG fee)</v>
      </c>
      <c r="D77" t="str">
        <f t="shared" si="4"/>
        <v>Radiography (diagnostic) (B), Long, PGT (UG fee)</v>
      </c>
      <c r="E77" t="str">
        <f t="shared" si="15"/>
        <v xml:space="preserve">Column 1, Starters in 2016-17, OfS-fundable, Radiography (diagnostic) (B), Long, PGT (UG fee); </v>
      </c>
      <c r="F77" t="str">
        <f t="shared" si="15"/>
        <v xml:space="preserve">Column 1, Starters in 2016-17, Non-fundable, Radiography (diagnostic) (B), Long, PGT (UG fee); </v>
      </c>
      <c r="G77" t="str">
        <f t="shared" si="15"/>
        <v xml:space="preserve">Column 1, Starters in 2017-18, OfS-fundable, Radiography (diagnostic) (B), Long, PGT (UG fee); </v>
      </c>
      <c r="H77" t="str">
        <f t="shared" si="15"/>
        <v xml:space="preserve">Column 1, Starters in 2017-18, Non-fundable, Radiography (diagnostic) (B), Long, PGT (UG fee); </v>
      </c>
      <c r="I77" t="str">
        <f t="shared" si="15"/>
        <v xml:space="preserve">Column 1, Starters in 2018-19, OfS-fundable, Radiography (diagnostic) (B), Long, PGT (UG fee); </v>
      </c>
      <c r="J77" t="str">
        <f t="shared" si="15"/>
        <v xml:space="preserve">Column 1, Starters in 2018-19, Non-fundable, Radiography (diagnostic) (B), Long, PGT (UG fee); </v>
      </c>
      <c r="K77" t="str">
        <f t="shared" si="15"/>
        <v xml:space="preserve">Column 2, Starters in 2016-17, OfS-fundable, Radiography (diagnostic) (B), Long, PGT (UG fee); </v>
      </c>
      <c r="L77" t="str">
        <f t="shared" si="15"/>
        <v xml:space="preserve">Column 2, Starters in 2016-17, Non-fundable, Radiography (diagnostic) (B), Long, PGT (UG fee); </v>
      </c>
      <c r="M77" t="str">
        <f t="shared" si="15"/>
        <v xml:space="preserve">Column 2, Starters in 2017-18, OfS-fundable, Radiography (diagnostic) (B), Long, PGT (UG fee); </v>
      </c>
      <c r="N77" t="str">
        <f t="shared" si="15"/>
        <v xml:space="preserve">Column 2, Starters in 2017-18, Non-fundable, Radiography (diagnostic) (B), Long, PGT (UG fee); </v>
      </c>
      <c r="O77" t="str">
        <f t="shared" si="15"/>
        <v xml:space="preserve">Column 2, Starters in 2018-19, OfS-fundable, Radiography (diagnostic) (B), Long, PGT (UG fee); </v>
      </c>
      <c r="P77" t="str">
        <f t="shared" si="15"/>
        <v xml:space="preserve">Column 2, Starters in 2018-19, Non-fundable, Radiography (diagnostic) (B), Long, PGT (UG fee); </v>
      </c>
      <c r="Q77" t="str">
        <f t="shared" si="15"/>
        <v xml:space="preserve">Column 3, Starters in 2016-17, OfS-fundable, Radiography (diagnostic) (B), Long, PGT (UG fee); </v>
      </c>
      <c r="R77" t="str">
        <f t="shared" si="15"/>
        <v xml:space="preserve">Column 3, Starters in 2016-17, Non-fundable, Radiography (diagnostic) (B), Long, PGT (UG fee); </v>
      </c>
      <c r="S77" t="str">
        <f t="shared" si="15"/>
        <v xml:space="preserve">Column 3, Starters in 2017-18, OfS-fundable, Radiography (diagnostic) (B), Long, PGT (UG fee); </v>
      </c>
      <c r="T77" t="str">
        <f t="shared" si="15"/>
        <v xml:space="preserve">Column 3, Starters in 2017-18, Non-fundable, Radiography (diagnostic) (B), Long, PGT (UG fee); </v>
      </c>
      <c r="U77" t="str">
        <f t="shared" si="14"/>
        <v xml:space="preserve">Column 3, Starters in 2018-19, OfS-fundable, Radiography (diagnostic) (B), Long, PGT (UG fee); </v>
      </c>
      <c r="V77" t="str">
        <f t="shared" si="14"/>
        <v xml:space="preserve">Column 3, Starters in 2018-19, Non-fundable, Radiography (diagnostic) (B), Long, PGT (UG fee); </v>
      </c>
      <c r="W77" t="str">
        <f t="shared" si="14"/>
        <v xml:space="preserve">Column 4, Starters in 2016-17, OfS-fundable, Radiography (diagnostic) (B), Long, PGT (UG fee); </v>
      </c>
      <c r="X77" t="str">
        <f t="shared" si="14"/>
        <v xml:space="preserve">Column 4, Starters in 2016-17, Non-fundable, Radiography (diagnostic) (B), Long, PGT (UG fee); </v>
      </c>
      <c r="Y77" t="str">
        <f t="shared" si="14"/>
        <v xml:space="preserve">Column 4, Starters in 2017-18, OfS-fundable, Radiography (diagnostic) (B), Long, PGT (UG fee); </v>
      </c>
      <c r="Z77" t="str">
        <f t="shared" si="14"/>
        <v xml:space="preserve">Column 4, Starters in 2017-18, Non-fundable, Radiography (diagnostic) (B), Long, PGT (UG fee); </v>
      </c>
      <c r="AA77" t="str">
        <f t="shared" si="14"/>
        <v xml:space="preserve">Column 4, Starters in 2018-19, OfS-fundable, Radiography (diagnostic) (B), Long, PGT (UG fee); </v>
      </c>
      <c r="AB77" t="str">
        <f t="shared" si="14"/>
        <v xml:space="preserve">Column 4, Starters in 2018-19, Non-fundable, Radiography (diagnostic) (B), Long, PGT (UG fee); </v>
      </c>
      <c r="AC77" t="str">
        <f t="shared" si="14"/>
        <v xml:space="preserve">Column 4a, Starters in 2016-17, OfS-fundable, Radiography (diagnostic) (B), Long, PGT (UG fee); </v>
      </c>
      <c r="AD77" t="str">
        <f t="shared" si="14"/>
        <v xml:space="preserve">Column 4a, Starters in 2016-17, Non-fundable, Radiography (diagnostic) (B), Long, PGT (UG fee); </v>
      </c>
      <c r="AE77" t="str">
        <f t="shared" si="14"/>
        <v xml:space="preserve">Column 4a, Starters in 2017-18, OfS-fundable, Radiography (diagnostic) (B), Long, PGT (UG fee); </v>
      </c>
      <c r="AF77" t="str">
        <f t="shared" si="14"/>
        <v xml:space="preserve">Column 4a, Starters in 2017-18, Non-fundable, Radiography (diagnostic) (B), Long, PGT (UG fee); </v>
      </c>
      <c r="AG77" t="str">
        <f t="shared" si="14"/>
        <v xml:space="preserve">Column 4a, Starters in 2018-19, OfS-fundable, Radiography (diagnostic) (B), Long, PGT (UG fee); </v>
      </c>
      <c r="AH77" t="str">
        <f t="shared" si="14"/>
        <v xml:space="preserve">Column 4a, Starters in 2018-19, Non-fundable, Radiography (diagnostic) (B), Long, PGT (UG fee); </v>
      </c>
      <c r="AR77" s="726" t="str">
        <f>IF(AND($AR$3=1,'7a Health full-time'!P77&gt;0),Q77,"")</f>
        <v/>
      </c>
      <c r="AS77" s="727" t="str">
        <f>IF(AND($AR$3=1,'7a Health full-time'!Q77&gt;0),R77,"")</f>
        <v/>
      </c>
      <c r="AT77" s="727" t="str">
        <f>IF(AND($AR$3=1,'7a Health full-time'!R77&gt;0),S77,"")</f>
        <v/>
      </c>
      <c r="AU77" s="727" t="str">
        <f>IF(AND($AR$3=1,'7a Health full-time'!S77&gt;0),T77,"")</f>
        <v/>
      </c>
      <c r="AV77" s="727" t="str">
        <f>IF(AND($AR$3=1,'7a Health full-time'!T77&gt;0),U77,"")</f>
        <v/>
      </c>
      <c r="AW77" s="846" t="str">
        <f>IF(AND($AR$3=1,'7a Health full-time'!U77&gt;0),V77,"")</f>
        <v/>
      </c>
      <c r="AY77" s="726" t="str">
        <f>IF(AND($AY$3=1,'7a Health full-time'!D77&lt;0),E77,"")</f>
        <v/>
      </c>
      <c r="AZ77" s="727" t="str">
        <f>IF(AND($AY$3=1,'7a Health full-time'!E77&lt;0),F77,"")</f>
        <v/>
      </c>
      <c r="BA77" s="727" t="str">
        <f>IF(AND($AY$3=1,'7a Health full-time'!F77&lt;0),G77,"")</f>
        <v/>
      </c>
      <c r="BB77" s="727" t="str">
        <f>IF(AND($AY$3=1,'7a Health full-time'!G77&lt;0),H77,"")</f>
        <v/>
      </c>
      <c r="BC77" s="727" t="str">
        <f>IF(AND($AY$3=1,'7a Health full-time'!H77&lt;0),I77,"")</f>
        <v/>
      </c>
      <c r="BD77" s="846" t="str">
        <f>IF(AND($AY$3=1,'7a Health full-time'!I77&lt;0),J77,"")</f>
        <v/>
      </c>
      <c r="BE77" s="726" t="str">
        <f>IF(AND($AY$3=1,'7a Health full-time'!J77&lt;0),K77,"")</f>
        <v/>
      </c>
      <c r="BF77" s="727" t="str">
        <f>IF(AND($AY$3=1,'7a Health full-time'!K77&lt;0),L77,"")</f>
        <v/>
      </c>
      <c r="BG77" s="727" t="str">
        <f>IF(AND($AY$3=1,'7a Health full-time'!L77&lt;0),M77,"")</f>
        <v/>
      </c>
      <c r="BH77" s="727" t="str">
        <f>IF(AND($AY$3=1,'7a Health full-time'!M77&lt;0),N77,"")</f>
        <v/>
      </c>
      <c r="BI77" s="727" t="str">
        <f>IF(AND($AY$3=1,'7a Health full-time'!N77&lt;0),O77,"")</f>
        <v/>
      </c>
      <c r="BJ77" s="846" t="str">
        <f>IF(AND($AY$3=1,'7a Health full-time'!O77&lt;0),P77,"")</f>
        <v/>
      </c>
      <c r="BK77" s="726" t="str">
        <f>IF(AND($AY$3=1,'7a Health full-time'!V77&lt;0),W77,"")</f>
        <v/>
      </c>
      <c r="BL77" s="727" t="str">
        <f>IF(AND($AY$3=1,'7a Health full-time'!W77&lt;0),X77,"")</f>
        <v/>
      </c>
      <c r="BM77" s="727" t="str">
        <f>IF(AND($AY$3=1,'7a Health full-time'!X77&lt;0),Y77,"")</f>
        <v/>
      </c>
      <c r="BN77" s="727" t="str">
        <f>IF(AND($AY$3=1,'7a Health full-time'!Y77&lt;0),Z77,"")</f>
        <v/>
      </c>
      <c r="BO77" s="727" t="str">
        <f>IF(AND($AY$3=1,'7a Health full-time'!Z77&lt;0),AA77,"")</f>
        <v/>
      </c>
      <c r="BP77" s="846" t="str">
        <f>IF(AND($AY$3=1,'7a Health full-time'!AA77&lt;0),AB77,"")</f>
        <v/>
      </c>
      <c r="BQ77" s="910"/>
      <c r="BR77" s="919"/>
      <c r="BS77" s="919"/>
      <c r="BT77" s="919"/>
      <c r="BU77" s="919"/>
      <c r="BV77" s="911"/>
      <c r="BX77" s="726" t="str">
        <f>IF(AND($BX$3=1,TRUNC('7a Health full-time'!D77)&lt;&gt;'7a Health full-time'!D77),E77,"")</f>
        <v/>
      </c>
      <c r="BY77" s="727" t="str">
        <f>IF(AND($BX$3=1,TRUNC('7a Health full-time'!E77)&lt;&gt;'7a Health full-time'!E77),F77,"")</f>
        <v/>
      </c>
      <c r="BZ77" s="727" t="str">
        <f>IF(AND($BX$3=1,TRUNC('7a Health full-time'!F77)&lt;&gt;'7a Health full-time'!F77),G77,"")</f>
        <v/>
      </c>
      <c r="CA77" s="727" t="str">
        <f>IF(AND($BX$3=1,TRUNC('7a Health full-time'!G77)&lt;&gt;'7a Health full-time'!G77),H77,"")</f>
        <v/>
      </c>
      <c r="CB77" s="727" t="str">
        <f>IF(AND($BX$3=1,TRUNC('7a Health full-time'!H77)&lt;&gt;'7a Health full-time'!H77),I77,"")</f>
        <v/>
      </c>
      <c r="CC77" s="846" t="str">
        <f>IF(AND($BX$3=1,TRUNC('7a Health full-time'!I77)&lt;&gt;'7a Health full-time'!I77),J77,"")</f>
        <v/>
      </c>
      <c r="CD77" s="726" t="str">
        <f>IF(AND($BX$3=1,TRUNC('7a Health full-time'!J77)&lt;&gt;'7a Health full-time'!J77),K77,"")</f>
        <v/>
      </c>
      <c r="CE77" s="727" t="str">
        <f>IF(AND($BX$3=1,TRUNC('7a Health full-time'!K77)&lt;&gt;'7a Health full-time'!K77),L77,"")</f>
        <v/>
      </c>
      <c r="CF77" s="727" t="str">
        <f>IF(AND($BX$3=1,TRUNC('7a Health full-time'!L77)&lt;&gt;'7a Health full-time'!L77),M77,"")</f>
        <v/>
      </c>
      <c r="CG77" s="727" t="str">
        <f>IF(AND($BX$3=1,TRUNC('7a Health full-time'!M77)&lt;&gt;'7a Health full-time'!M77),N77,"")</f>
        <v/>
      </c>
      <c r="CH77" s="727" t="str">
        <f>IF(AND($BX$3=1,TRUNC('7a Health full-time'!N77)&lt;&gt;'7a Health full-time'!N77),O77,"")</f>
        <v/>
      </c>
      <c r="CI77" s="846" t="str">
        <f>IF(AND($BX$3=1,TRUNC('7a Health full-time'!O77)&lt;&gt;'7a Health full-time'!O77),P77,"")</f>
        <v/>
      </c>
      <c r="CJ77" s="726" t="str">
        <f>IF(AND($BX$3=1,TRUNC('7a Health full-time'!P77)&lt;&gt;'7a Health full-time'!P77),Q77,"")</f>
        <v/>
      </c>
      <c r="CK77" s="727" t="str">
        <f>IF(AND($BX$3=1,TRUNC('7a Health full-time'!Q77)&lt;&gt;'7a Health full-time'!Q77),R77,"")</f>
        <v/>
      </c>
      <c r="CL77" s="727" t="str">
        <f>IF(AND($BX$3=1,TRUNC('7a Health full-time'!R77)&lt;&gt;'7a Health full-time'!R77),S77,"")</f>
        <v/>
      </c>
      <c r="CM77" s="727" t="str">
        <f>IF(AND($BX$3=1,TRUNC('7a Health full-time'!S77)&lt;&gt;'7a Health full-time'!S77),T77,"")</f>
        <v/>
      </c>
      <c r="CN77" s="727" t="str">
        <f>IF(AND($BX$3=1,TRUNC('7a Health full-time'!T77)&lt;&gt;'7a Health full-time'!T77),U77,"")</f>
        <v/>
      </c>
      <c r="CO77" s="846" t="str">
        <f>IF(AND($BX$3=1,TRUNC('7a Health full-time'!U77)&lt;&gt;'7a Health full-time'!U77),V77,"")</f>
        <v/>
      </c>
      <c r="DV77" s="726" t="str">
        <f>IF(AND($DV$3=1,ROUND('7a Health full-time'!AB77,2)&lt;&gt;'7a Health full-time'!AB77),AC77,"")</f>
        <v/>
      </c>
      <c r="DW77" s="727" t="str">
        <f>IF(AND($DV$3=1,ROUND('7a Health full-time'!AC77,2)&lt;&gt;'7a Health full-time'!AC77),AD77,"")</f>
        <v/>
      </c>
      <c r="DX77" s="727" t="str">
        <f>IF(AND($DV$3=1,ROUND('7a Health full-time'!AD77,2)&lt;&gt;'7a Health full-time'!AD77),AE77,"")</f>
        <v/>
      </c>
      <c r="DY77" s="727" t="str">
        <f>IF(AND($DV$3=1,ROUND('7a Health full-time'!AE77,2)&lt;&gt;'7a Health full-time'!AE77),AF77,"")</f>
        <v/>
      </c>
      <c r="DZ77" s="727" t="str">
        <f>IF(AND($DV$3=1,ROUND('7a Health full-time'!AF77,2)&lt;&gt;'7a Health full-time'!AF77),AG77,"")</f>
        <v/>
      </c>
      <c r="EA77" s="846" t="str">
        <f>IF(AND($DV$3=1,ROUND('7a Health full-time'!AG77,2)&lt;&gt;'7a Health full-time'!AG77),AH77,"")</f>
        <v/>
      </c>
      <c r="EC77" s="726" t="str">
        <f>IF(AND($EC$3=1,'7a Health full-time'!AB77&gt;'7a Health full-time'!V77),AC77,"")</f>
        <v/>
      </c>
      <c r="ED77" s="727" t="str">
        <f>IF(AND($EC$3=1,'7a Health full-time'!AC77&gt;'7a Health full-time'!W77),AD77,"")</f>
        <v/>
      </c>
      <c r="EE77" s="727" t="str">
        <f>IF(AND($EC$3=1,'7a Health full-time'!AD77&gt;'7a Health full-time'!X77),AE77,"")</f>
        <v/>
      </c>
      <c r="EF77" s="727" t="str">
        <f>IF(AND($EC$3=1,'7a Health full-time'!AE77&gt;'7a Health full-time'!Y77),AF77,"")</f>
        <v/>
      </c>
      <c r="EG77" s="727" t="str">
        <f>IF(AND($EC$3=1,'7a Health full-time'!AF77&gt;'7a Health full-time'!Z77),AG77,"")</f>
        <v/>
      </c>
      <c r="EH77" s="846" t="str">
        <f>IF(AND($EC$3=1,'7a Health full-time'!AG77&gt;'7a Health full-time'!AA77),AH77,"")</f>
        <v/>
      </c>
      <c r="EJ77" s="726" t="str">
        <f>IF(AND($EJ$3=1,'7a Health full-time'!V77&lt;&gt;0),IF(('7a Health full-time'!AB77/'7a Health full-time'!V77)&lt;0.03,AC77,""),"")</f>
        <v/>
      </c>
      <c r="EK77" s="727" t="str">
        <f>IF(AND($EJ$3=1,'7a Health full-time'!W77&lt;&gt;0),IF(('7a Health full-time'!AC77/'7a Health full-time'!W77)&lt;0.03,AD77,""),"")</f>
        <v/>
      </c>
      <c r="EL77" s="727" t="str">
        <f>IF(AND($EJ$3=1,'7a Health full-time'!X77&lt;&gt;0),IF(('7a Health full-time'!AD77/'7a Health full-time'!X77)&lt;0.03,AE77,""),"")</f>
        <v/>
      </c>
      <c r="EM77" s="727" t="str">
        <f>IF(AND($EJ$3=1,'7a Health full-time'!Y77&lt;&gt;0),IF(('7a Health full-time'!AE77/'7a Health full-time'!Y77)&lt;0.03,AF77,""),"")</f>
        <v/>
      </c>
      <c r="EN77" s="727" t="str">
        <f>IF(AND($EJ$3=1,'7a Health full-time'!Z77&lt;&gt;0),IF(('7a Health full-time'!AF77/'7a Health full-time'!Z77)&lt;0.03,AG77,""),"")</f>
        <v/>
      </c>
      <c r="EO77" s="846" t="str">
        <f>IF(AND($EJ$3=1,'7a Health full-time'!AA77&lt;&gt;0),IF(('7a Health full-time'!AG77/'7a Health full-time'!AA77)&lt;0.03,AH77,""),"")</f>
        <v/>
      </c>
      <c r="EQ77" s="726" t="str">
        <f>IF(AND($EQ$3=1,'7a Health full-time'!P77=0,SUM('7a Health full-time'!D77,'7a Health full-time'!J77)&gt;$ET$13),Q77,"")</f>
        <v/>
      </c>
      <c r="ER77" s="727" t="str">
        <f>IF(AND($EQ$3=1,'7a Health full-time'!Q77=0,SUM('7a Health full-time'!E77,'7a Health full-time'!K77)&gt;$ET$13),R77,"")</f>
        <v/>
      </c>
      <c r="ES77" s="727" t="str">
        <f>IF(AND($EQ$3=1,'7a Health full-time'!R77=0,SUM('7a Health full-time'!F77,'7a Health full-time'!L77)&gt;$ET$13),S77,"")</f>
        <v/>
      </c>
      <c r="ET77" s="727" t="str">
        <f>IF(AND($EQ$3=1,'7a Health full-time'!S77=0,SUM('7a Health full-time'!G77,'7a Health full-time'!M77)&gt;$ET$13),T77,"")</f>
        <v/>
      </c>
      <c r="EU77" s="727" t="str">
        <f>IF(AND($EQ$3=1,'7a Health full-time'!T77=0,SUM('7a Health full-time'!H77,'7a Health full-time'!N77)&gt;$ET$13),U77,"")</f>
        <v/>
      </c>
      <c r="EV77" s="846" t="str">
        <f>IF(AND($EQ$3=1,'7a Health full-time'!U77=0,SUM('7a Health full-time'!I77,'7a Health full-time'!O77)&gt;$ET$13),V77,"")</f>
        <v/>
      </c>
      <c r="EX77" s="726" t="str">
        <f>IF(AND($EX$3=1,SUM('7a Health full-time'!D77,'7a Health full-time'!J77)&gt;0,ABS('7a Health full-time'!P77)=SUM('7a Health full-time'!D77,'7a Health full-time'!J77)),Q77,"")</f>
        <v/>
      </c>
      <c r="EY77" s="727" t="str">
        <f>IF(AND($EX$3=1,SUM('7a Health full-time'!E77,'7a Health full-time'!K77)&gt;0,ABS('7a Health full-time'!Q77)=SUM('7a Health full-time'!E77,'7a Health full-time'!K77)),R77,"")</f>
        <v/>
      </c>
      <c r="EZ77" s="727" t="str">
        <f>IF(AND($EX$3=1,SUM('7a Health full-time'!F77,'7a Health full-time'!L77)&gt;0,ABS('7a Health full-time'!R77)=SUM('7a Health full-time'!F77,'7a Health full-time'!L77)),S77,"")</f>
        <v/>
      </c>
      <c r="FA77" s="727" t="str">
        <f>IF(AND($EX$3=1,SUM('7a Health full-time'!G77,'7a Health full-time'!M77)&gt;0,ABS('7a Health full-time'!S77)=SUM('7a Health full-time'!G77,'7a Health full-time'!M77)),T77,"")</f>
        <v/>
      </c>
      <c r="FB77" s="727" t="str">
        <f>IF(AND($EX$3=1,SUM('7a Health full-time'!H77,'7a Health full-time'!N77)&gt;0,ABS('7a Health full-time'!T77)=SUM('7a Health full-time'!H77,'7a Health full-time'!N77)),U77,"")</f>
        <v/>
      </c>
      <c r="FC77" s="846" t="str">
        <f>IF(AND($EX$3=1,SUM('7a Health full-time'!I77,'7a Health full-time'!O77)&gt;0,ABS('7a Health full-time'!U77)=SUM('7a Health full-time'!I77,'7a Health full-time'!O77)),V77,"")</f>
        <v/>
      </c>
      <c r="FR77" s="726" t="str">
        <f>IF(AND($FR$3=1,'7a Health full-time'!V77&lt;&gt;0),IF(('7a Health full-time'!AB77/'7a Health full-time'!V77)&lt;0.25,AC77,""),"")</f>
        <v/>
      </c>
      <c r="FS77" s="727" t="str">
        <f>IF(AND($FR$3=1,'7a Health full-time'!W77&lt;&gt;0),IF(('7a Health full-time'!AC77/'7a Health full-time'!W77)&lt;0.25,AD77,""),"")</f>
        <v/>
      </c>
      <c r="FT77" s="727" t="str">
        <f>IF(AND($FR$3=1,'7a Health full-time'!X77&lt;&gt;0),IF(('7a Health full-time'!AD77/'7a Health full-time'!X77)&lt;0.25,AE77,""),"")</f>
        <v/>
      </c>
      <c r="FU77" s="727" t="str">
        <f>IF(AND($FR$3=1,'7a Health full-time'!Y77&lt;&gt;0),IF(('7a Health full-time'!AE77/'7a Health full-time'!Y77)&lt;0.25,AF77,""),"")</f>
        <v/>
      </c>
      <c r="FV77" s="727" t="str">
        <f>IF(AND($FR$3=1,'7a Health full-time'!Z77&lt;&gt;0),IF(('7a Health full-time'!AF77/'7a Health full-time'!Z77)&lt;0.25,AG77,""),"")</f>
        <v/>
      </c>
      <c r="FW77" s="846" t="str">
        <f>IF(AND($FR$3=1,'7a Health full-time'!AA77&lt;&gt;0),IF(('7a Health full-time'!AG77/'7a Health full-time'!AA77)&lt;0.25,AH77,""),"")</f>
        <v/>
      </c>
      <c r="FY77" s="726" t="str">
        <f>IF(AND($FY$3=1,'7a Health full-time'!D77&gt;0),E77,"")</f>
        <v/>
      </c>
      <c r="FZ77" s="727" t="str">
        <f>IF(AND($FY$3=1,'7a Health full-time'!E77&gt;0),F77,"")</f>
        <v/>
      </c>
      <c r="GA77" s="727" t="str">
        <f>IF(AND($FY$3=1,'7a Health full-time'!F77&gt;0),G77,"")</f>
        <v/>
      </c>
      <c r="GB77" s="727" t="str">
        <f>IF(AND($FY$3=1,'7a Health full-time'!G77&gt;0),H77,"")</f>
        <v/>
      </c>
      <c r="GC77" s="727" t="str">
        <f>IF(AND($FY$3=1,'7a Health full-time'!H77&gt;0),I77,"")</f>
        <v/>
      </c>
      <c r="GD77" s="846" t="str">
        <f>IF(AND($FY$3=1,'7a Health full-time'!I77&gt;0),J77,"")</f>
        <v/>
      </c>
      <c r="GE77" s="727" t="str">
        <f>IF(AND($FY$3=1,'7a Health full-time'!J77&gt;0),K77,"")</f>
        <v/>
      </c>
      <c r="GF77" s="727" t="str">
        <f>IF(AND($FY$3=1,'7a Health full-time'!K77&gt;0),L77,"")</f>
        <v/>
      </c>
      <c r="GG77" s="727" t="str">
        <f>IF(AND($FY$3=1,'7a Health full-time'!L77&gt;0),M77,"")</f>
        <v/>
      </c>
      <c r="GH77" s="727" t="str">
        <f>IF(AND($FY$3=1,'7a Health full-time'!M77&gt;0),N77,"")</f>
        <v/>
      </c>
      <c r="GI77" s="727" t="str">
        <f>IF(AND($FY$3=1,'7a Health full-time'!N77&gt;0),O77,"")</f>
        <v/>
      </c>
      <c r="GJ77" s="846" t="str">
        <f>IF(AND($FY$3=1,'7a Health full-time'!O77&gt;0),P77,"")</f>
        <v/>
      </c>
      <c r="GL77" s="60"/>
      <c r="GM77" s="61" t="s">
        <v>19</v>
      </c>
      <c r="GN77" s="60" t="s">
        <v>314</v>
      </c>
      <c r="GO77" s="221" t="str">
        <f>$CS$103</f>
        <v/>
      </c>
      <c r="GP77" s="42" t="str">
        <f>$CT$103</f>
        <v/>
      </c>
      <c r="GQ77" s="53" t="str">
        <f>$CS$103</f>
        <v/>
      </c>
      <c r="GR77" s="42" t="str">
        <f>$CT$103</f>
        <v/>
      </c>
      <c r="GS77" s="53" t="str">
        <f>$CS$103</f>
        <v/>
      </c>
      <c r="GT77" s="874" t="str">
        <f>$CT$103</f>
        <v/>
      </c>
      <c r="GU77" s="221" t="str">
        <f>$CY$103</f>
        <v/>
      </c>
      <c r="GV77" s="42" t="str">
        <f>$CZ$103</f>
        <v/>
      </c>
      <c r="GW77" s="53" t="str">
        <f>$CY$103</f>
        <v/>
      </c>
      <c r="GX77" s="42" t="str">
        <f>$CZ$103</f>
        <v/>
      </c>
      <c r="GY77" s="53" t="str">
        <f>$CY$103</f>
        <v/>
      </c>
      <c r="GZ77" s="874" t="str">
        <f>$CZ$103</f>
        <v/>
      </c>
      <c r="HA77" s="221" t="str">
        <f>$DE$103</f>
        <v/>
      </c>
      <c r="HB77" s="42" t="str">
        <f>$DF$103</f>
        <v/>
      </c>
      <c r="HC77" s="53" t="str">
        <f>$DE$103</f>
        <v/>
      </c>
      <c r="HD77" s="42" t="str">
        <f>$DF$103</f>
        <v/>
      </c>
      <c r="HE77" s="53" t="str">
        <f>$DE$103</f>
        <v/>
      </c>
      <c r="HF77" s="874" t="str">
        <f>$DF$103</f>
        <v/>
      </c>
      <c r="HG77" s="221" t="str">
        <f>$DK$103</f>
        <v/>
      </c>
      <c r="HH77" s="42" t="str">
        <f>$DL$103</f>
        <v/>
      </c>
      <c r="HI77" s="53" t="str">
        <f>$DK$103</f>
        <v/>
      </c>
      <c r="HJ77" s="42" t="str">
        <f>$DL$103</f>
        <v/>
      </c>
      <c r="HK77" s="53" t="str">
        <f>$DK$103</f>
        <v/>
      </c>
      <c r="HL77" s="874" t="str">
        <f>$DL$103</f>
        <v/>
      </c>
      <c r="HM77" s="927"/>
      <c r="HN77" s="911"/>
      <c r="HO77" s="910"/>
      <c r="HP77" s="911"/>
      <c r="HQ77" s="910"/>
      <c r="HR77" s="928"/>
    </row>
    <row r="78" spans="1:226" x14ac:dyDescent="0.25">
      <c r="A78" s="18" t="str">
        <f>'7a Health full-time'!A78</f>
        <v>Radiography (therapeutic) (B)</v>
      </c>
      <c r="B78" t="s">
        <v>13</v>
      </c>
      <c r="C78" s="18" t="str">
        <f>'7a Health full-time'!C78</f>
        <v>UG</v>
      </c>
      <c r="D78" t="str">
        <f t="shared" si="4"/>
        <v>Radiography (therapeutic) (B), Standard, UG</v>
      </c>
      <c r="E78" t="str">
        <f t="shared" si="15"/>
        <v xml:space="preserve">Column 1, Starters in 2016-17, OfS-fundable, Radiography (therapeutic) (B), Standard, UG; </v>
      </c>
      <c r="F78" t="str">
        <f t="shared" si="15"/>
        <v xml:space="preserve">Column 1, Starters in 2016-17, Non-fundable, Radiography (therapeutic) (B), Standard, UG; </v>
      </c>
      <c r="G78" t="str">
        <f t="shared" si="15"/>
        <v xml:space="preserve">Column 1, Starters in 2017-18, OfS-fundable, Radiography (therapeutic) (B), Standard, UG; </v>
      </c>
      <c r="H78" t="str">
        <f t="shared" si="15"/>
        <v xml:space="preserve">Column 1, Starters in 2017-18, Non-fundable, Radiography (therapeutic) (B), Standard, UG; </v>
      </c>
      <c r="I78" t="str">
        <f t="shared" si="15"/>
        <v xml:space="preserve">Column 1, Starters in 2018-19, OfS-fundable, Radiography (therapeutic) (B), Standard, UG; </v>
      </c>
      <c r="J78" t="str">
        <f t="shared" si="15"/>
        <v xml:space="preserve">Column 1, Starters in 2018-19, Non-fundable, Radiography (therapeutic) (B), Standard, UG; </v>
      </c>
      <c r="K78" t="str">
        <f t="shared" si="15"/>
        <v xml:space="preserve">Column 2, Starters in 2016-17, OfS-fundable, Radiography (therapeutic) (B), Standard, UG; </v>
      </c>
      <c r="L78" t="str">
        <f t="shared" si="15"/>
        <v xml:space="preserve">Column 2, Starters in 2016-17, Non-fundable, Radiography (therapeutic) (B), Standard, UG; </v>
      </c>
      <c r="M78" t="str">
        <f t="shared" si="15"/>
        <v xml:space="preserve">Column 2, Starters in 2017-18, OfS-fundable, Radiography (therapeutic) (B), Standard, UG; </v>
      </c>
      <c r="N78" t="str">
        <f t="shared" si="15"/>
        <v xml:space="preserve">Column 2, Starters in 2017-18, Non-fundable, Radiography (therapeutic) (B), Standard, UG; </v>
      </c>
      <c r="O78" t="str">
        <f t="shared" si="15"/>
        <v xml:space="preserve">Column 2, Starters in 2018-19, OfS-fundable, Radiography (therapeutic) (B), Standard, UG; </v>
      </c>
      <c r="P78" t="str">
        <f t="shared" si="15"/>
        <v xml:space="preserve">Column 2, Starters in 2018-19, Non-fundable, Radiography (therapeutic) (B), Standard, UG; </v>
      </c>
      <c r="Q78" t="str">
        <f t="shared" si="15"/>
        <v xml:space="preserve">Column 3, Starters in 2016-17, OfS-fundable, Radiography (therapeutic) (B), Standard, UG; </v>
      </c>
      <c r="R78" t="str">
        <f t="shared" si="15"/>
        <v xml:space="preserve">Column 3, Starters in 2016-17, Non-fundable, Radiography (therapeutic) (B), Standard, UG; </v>
      </c>
      <c r="S78" t="str">
        <f t="shared" si="15"/>
        <v xml:space="preserve">Column 3, Starters in 2017-18, OfS-fundable, Radiography (therapeutic) (B), Standard, UG; </v>
      </c>
      <c r="T78" t="str">
        <f t="shared" si="15"/>
        <v xml:space="preserve">Column 3, Starters in 2017-18, Non-fundable, Radiography (therapeutic) (B), Standard, UG; </v>
      </c>
      <c r="U78" t="str">
        <f t="shared" si="14"/>
        <v xml:space="preserve">Column 3, Starters in 2018-19, OfS-fundable, Radiography (therapeutic) (B), Standard, UG; </v>
      </c>
      <c r="V78" t="str">
        <f t="shared" si="14"/>
        <v xml:space="preserve">Column 3, Starters in 2018-19, Non-fundable, Radiography (therapeutic) (B), Standard, UG; </v>
      </c>
      <c r="W78" t="str">
        <f t="shared" si="14"/>
        <v xml:space="preserve">Column 4, Starters in 2016-17, OfS-fundable, Radiography (therapeutic) (B), Standard, UG; </v>
      </c>
      <c r="X78" t="str">
        <f t="shared" si="14"/>
        <v xml:space="preserve">Column 4, Starters in 2016-17, Non-fundable, Radiography (therapeutic) (B), Standard, UG; </v>
      </c>
      <c r="Y78" t="str">
        <f t="shared" si="14"/>
        <v xml:space="preserve">Column 4, Starters in 2017-18, OfS-fundable, Radiography (therapeutic) (B), Standard, UG; </v>
      </c>
      <c r="Z78" t="str">
        <f t="shared" si="14"/>
        <v xml:space="preserve">Column 4, Starters in 2017-18, Non-fundable, Radiography (therapeutic) (B), Standard, UG; </v>
      </c>
      <c r="AA78" t="str">
        <f t="shared" si="14"/>
        <v xml:space="preserve">Column 4, Starters in 2018-19, OfS-fundable, Radiography (therapeutic) (B), Standard, UG; </v>
      </c>
      <c r="AB78" t="str">
        <f t="shared" si="14"/>
        <v xml:space="preserve">Column 4, Starters in 2018-19, Non-fundable, Radiography (therapeutic) (B), Standard, UG; </v>
      </c>
      <c r="AC78" t="str">
        <f t="shared" si="14"/>
        <v xml:space="preserve">Column 4a, Starters in 2016-17, OfS-fundable, Radiography (therapeutic) (B), Standard, UG; </v>
      </c>
      <c r="AD78" t="str">
        <f t="shared" si="14"/>
        <v xml:space="preserve">Column 4a, Starters in 2016-17, Non-fundable, Radiography (therapeutic) (B), Standard, UG; </v>
      </c>
      <c r="AE78" t="str">
        <f t="shared" si="14"/>
        <v xml:space="preserve">Column 4a, Starters in 2017-18, OfS-fundable, Radiography (therapeutic) (B), Standard, UG; </v>
      </c>
      <c r="AF78" t="str">
        <f t="shared" si="14"/>
        <v xml:space="preserve">Column 4a, Starters in 2017-18, Non-fundable, Radiography (therapeutic) (B), Standard, UG; </v>
      </c>
      <c r="AG78" t="str">
        <f t="shared" si="14"/>
        <v xml:space="preserve">Column 4a, Starters in 2018-19, OfS-fundable, Radiography (therapeutic) (B), Standard, UG; </v>
      </c>
      <c r="AH78" t="str">
        <f t="shared" si="14"/>
        <v xml:space="preserve">Column 4a, Starters in 2018-19, Non-fundable, Radiography (therapeutic) (B), Standard, UG; </v>
      </c>
      <c r="AR78" s="840" t="str">
        <f>IF(AND($AR$3=1,'7a Health full-time'!P78&gt;0),Q78,"")</f>
        <v/>
      </c>
      <c r="AS78" s="841" t="str">
        <f>IF(AND($AR$3=1,'7a Health full-time'!Q78&gt;0),R78,"")</f>
        <v/>
      </c>
      <c r="AT78" s="841" t="str">
        <f>IF(AND($AR$3=1,'7a Health full-time'!R78&gt;0),S78,"")</f>
        <v/>
      </c>
      <c r="AU78" s="841" t="str">
        <f>IF(AND($AR$3=1,'7a Health full-time'!S78&gt;0),T78,"")</f>
        <v/>
      </c>
      <c r="AV78" s="841" t="str">
        <f>IF(AND($AR$3=1,'7a Health full-time'!T78&gt;0),U78,"")</f>
        <v/>
      </c>
      <c r="AW78" s="842" t="str">
        <f>IF(AND($AR$3=1,'7a Health full-time'!U78&gt;0),V78,"")</f>
        <v/>
      </c>
      <c r="AY78" s="840" t="str">
        <f>IF(AND($AY$3=1,'7a Health full-time'!D78&lt;0),E78,"")</f>
        <v/>
      </c>
      <c r="AZ78" s="841" t="str">
        <f>IF(AND($AY$3=1,'7a Health full-time'!E78&lt;0),F78,"")</f>
        <v/>
      </c>
      <c r="BA78" s="841" t="str">
        <f>IF(AND($AY$3=1,'7a Health full-time'!F78&lt;0),G78,"")</f>
        <v/>
      </c>
      <c r="BB78" s="841" t="str">
        <f>IF(AND($AY$3=1,'7a Health full-time'!G78&lt;0),H78,"")</f>
        <v/>
      </c>
      <c r="BC78" s="841" t="str">
        <f>IF(AND($AY$3=1,'7a Health full-time'!H78&lt;0),I78,"")</f>
        <v/>
      </c>
      <c r="BD78" s="842" t="str">
        <f>IF(AND($AY$3=1,'7a Health full-time'!I78&lt;0),J78,"")</f>
        <v/>
      </c>
      <c r="BE78" s="840" t="str">
        <f>IF(AND($AY$3=1,'7a Health full-time'!J78&lt;0),K78,"")</f>
        <v/>
      </c>
      <c r="BF78" s="841" t="str">
        <f>IF(AND($AY$3=1,'7a Health full-time'!K78&lt;0),L78,"")</f>
        <v/>
      </c>
      <c r="BG78" s="841" t="str">
        <f>IF(AND($AY$3=1,'7a Health full-time'!L78&lt;0),M78,"")</f>
        <v/>
      </c>
      <c r="BH78" s="841" t="str">
        <f>IF(AND($AY$3=1,'7a Health full-time'!M78&lt;0),N78,"")</f>
        <v/>
      </c>
      <c r="BI78" s="841" t="str">
        <f>IF(AND($AY$3=1,'7a Health full-time'!N78&lt;0),O78,"")</f>
        <v/>
      </c>
      <c r="BJ78" s="842" t="str">
        <f>IF(AND($AY$3=1,'7a Health full-time'!O78&lt;0),P78,"")</f>
        <v/>
      </c>
      <c r="BK78" s="840" t="str">
        <f>IF(AND($AY$3=1,'7a Health full-time'!V78&lt;0),W78,"")</f>
        <v/>
      </c>
      <c r="BL78" s="841" t="str">
        <f>IF(AND($AY$3=1,'7a Health full-time'!W78&lt;0),X78,"")</f>
        <v/>
      </c>
      <c r="BM78" s="841" t="str">
        <f>IF(AND($AY$3=1,'7a Health full-time'!X78&lt;0),Y78,"")</f>
        <v/>
      </c>
      <c r="BN78" s="841" t="str">
        <f>IF(AND($AY$3=1,'7a Health full-time'!Y78&lt;0),Z78,"")</f>
        <v/>
      </c>
      <c r="BO78" s="841" t="str">
        <f>IF(AND($AY$3=1,'7a Health full-time'!Z78&lt;0),AA78,"")</f>
        <v/>
      </c>
      <c r="BP78" s="842" t="str">
        <f>IF(AND($AY$3=1,'7a Health full-time'!AA78&lt;0),AB78,"")</f>
        <v/>
      </c>
      <c r="BQ78" s="906"/>
      <c r="BR78" s="915"/>
      <c r="BS78" s="915"/>
      <c r="BT78" s="915"/>
      <c r="BU78" s="915"/>
      <c r="BV78" s="907"/>
      <c r="BX78" s="840" t="str">
        <f>IF(AND($BX$3=1,TRUNC('7a Health full-time'!D78)&lt;&gt;'7a Health full-time'!D78),E78,"")</f>
        <v/>
      </c>
      <c r="BY78" s="841" t="str">
        <f>IF(AND($BX$3=1,TRUNC('7a Health full-time'!E78)&lt;&gt;'7a Health full-time'!E78),F78,"")</f>
        <v/>
      </c>
      <c r="BZ78" s="841" t="str">
        <f>IF(AND($BX$3=1,TRUNC('7a Health full-time'!F78)&lt;&gt;'7a Health full-time'!F78),G78,"")</f>
        <v/>
      </c>
      <c r="CA78" s="841" t="str">
        <f>IF(AND($BX$3=1,TRUNC('7a Health full-time'!G78)&lt;&gt;'7a Health full-time'!G78),H78,"")</f>
        <v/>
      </c>
      <c r="CB78" s="841" t="str">
        <f>IF(AND($BX$3=1,TRUNC('7a Health full-time'!H78)&lt;&gt;'7a Health full-time'!H78),I78,"")</f>
        <v/>
      </c>
      <c r="CC78" s="842" t="str">
        <f>IF(AND($BX$3=1,TRUNC('7a Health full-time'!I78)&lt;&gt;'7a Health full-time'!I78),J78,"")</f>
        <v/>
      </c>
      <c r="CD78" s="840" t="str">
        <f>IF(AND($BX$3=1,TRUNC('7a Health full-time'!J78)&lt;&gt;'7a Health full-time'!J78),K78,"")</f>
        <v/>
      </c>
      <c r="CE78" s="841" t="str">
        <f>IF(AND($BX$3=1,TRUNC('7a Health full-time'!K78)&lt;&gt;'7a Health full-time'!K78),L78,"")</f>
        <v/>
      </c>
      <c r="CF78" s="841" t="str">
        <f>IF(AND($BX$3=1,TRUNC('7a Health full-time'!L78)&lt;&gt;'7a Health full-time'!L78),M78,"")</f>
        <v/>
      </c>
      <c r="CG78" s="841" t="str">
        <f>IF(AND($BX$3=1,TRUNC('7a Health full-time'!M78)&lt;&gt;'7a Health full-time'!M78),N78,"")</f>
        <v/>
      </c>
      <c r="CH78" s="841" t="str">
        <f>IF(AND($BX$3=1,TRUNC('7a Health full-time'!N78)&lt;&gt;'7a Health full-time'!N78),O78,"")</f>
        <v/>
      </c>
      <c r="CI78" s="842" t="str">
        <f>IF(AND($BX$3=1,TRUNC('7a Health full-time'!O78)&lt;&gt;'7a Health full-time'!O78),P78,"")</f>
        <v/>
      </c>
      <c r="CJ78" s="840" t="str">
        <f>IF(AND($BX$3=1,TRUNC('7a Health full-time'!P78)&lt;&gt;'7a Health full-time'!P78),Q78,"")</f>
        <v/>
      </c>
      <c r="CK78" s="841" t="str">
        <f>IF(AND($BX$3=1,TRUNC('7a Health full-time'!Q78)&lt;&gt;'7a Health full-time'!Q78),R78,"")</f>
        <v/>
      </c>
      <c r="CL78" s="841" t="str">
        <f>IF(AND($BX$3=1,TRUNC('7a Health full-time'!R78)&lt;&gt;'7a Health full-time'!R78),S78,"")</f>
        <v/>
      </c>
      <c r="CM78" s="841" t="str">
        <f>IF(AND($BX$3=1,TRUNC('7a Health full-time'!S78)&lt;&gt;'7a Health full-time'!S78),T78,"")</f>
        <v/>
      </c>
      <c r="CN78" s="841" t="str">
        <f>IF(AND($BX$3=1,TRUNC('7a Health full-time'!T78)&lt;&gt;'7a Health full-time'!T78),U78,"")</f>
        <v/>
      </c>
      <c r="CO78" s="842" t="str">
        <f>IF(AND($BX$3=1,TRUNC('7a Health full-time'!U78)&lt;&gt;'7a Health full-time'!U78),V78,"")</f>
        <v/>
      </c>
      <c r="DV78" s="840" t="str">
        <f>IF(AND($DV$3=1,ROUND('7a Health full-time'!AB78,2)&lt;&gt;'7a Health full-time'!AB78),AC78,"")</f>
        <v/>
      </c>
      <c r="DW78" s="841" t="str">
        <f>IF(AND($DV$3=1,ROUND('7a Health full-time'!AC78,2)&lt;&gt;'7a Health full-time'!AC78),AD78,"")</f>
        <v/>
      </c>
      <c r="DX78" s="841" t="str">
        <f>IF(AND($DV$3=1,ROUND('7a Health full-time'!AD78,2)&lt;&gt;'7a Health full-time'!AD78),AE78,"")</f>
        <v/>
      </c>
      <c r="DY78" s="841" t="str">
        <f>IF(AND($DV$3=1,ROUND('7a Health full-time'!AE78,2)&lt;&gt;'7a Health full-time'!AE78),AF78,"")</f>
        <v/>
      </c>
      <c r="DZ78" s="841" t="str">
        <f>IF(AND($DV$3=1,ROUND('7a Health full-time'!AF78,2)&lt;&gt;'7a Health full-time'!AF78),AG78,"")</f>
        <v/>
      </c>
      <c r="EA78" s="842" t="str">
        <f>IF(AND($DV$3=1,ROUND('7a Health full-time'!AG78,2)&lt;&gt;'7a Health full-time'!AG78),AH78,"")</f>
        <v/>
      </c>
      <c r="EC78" s="840" t="str">
        <f>IF(AND($EC$3=1,'7a Health full-time'!AB78&gt;'7a Health full-time'!V78),AC78,"")</f>
        <v/>
      </c>
      <c r="ED78" s="841" t="str">
        <f>IF(AND($EC$3=1,'7a Health full-time'!AC78&gt;'7a Health full-time'!W78),AD78,"")</f>
        <v/>
      </c>
      <c r="EE78" s="841" t="str">
        <f>IF(AND($EC$3=1,'7a Health full-time'!AD78&gt;'7a Health full-time'!X78),AE78,"")</f>
        <v/>
      </c>
      <c r="EF78" s="841" t="str">
        <f>IF(AND($EC$3=1,'7a Health full-time'!AE78&gt;'7a Health full-time'!Y78),AF78,"")</f>
        <v/>
      </c>
      <c r="EG78" s="841" t="str">
        <f>IF(AND($EC$3=1,'7a Health full-time'!AF78&gt;'7a Health full-time'!Z78),AG78,"")</f>
        <v/>
      </c>
      <c r="EH78" s="842" t="str">
        <f>IF(AND($EC$3=1,'7a Health full-time'!AG78&gt;'7a Health full-time'!AA78),AH78,"")</f>
        <v/>
      </c>
      <c r="EJ78" s="840" t="str">
        <f>IF(AND($EJ$3=1,'7a Health full-time'!V78&lt;&gt;0),IF(('7a Health full-time'!AB78/'7a Health full-time'!V78)&lt;0.03,AC78,""),"")</f>
        <v/>
      </c>
      <c r="EK78" s="841" t="str">
        <f>IF(AND($EJ$3=1,'7a Health full-time'!W78&lt;&gt;0),IF(('7a Health full-time'!AC78/'7a Health full-time'!W78)&lt;0.03,AD78,""),"")</f>
        <v/>
      </c>
      <c r="EL78" s="841" t="str">
        <f>IF(AND($EJ$3=1,'7a Health full-time'!X78&lt;&gt;0),IF(('7a Health full-time'!AD78/'7a Health full-time'!X78)&lt;0.03,AE78,""),"")</f>
        <v/>
      </c>
      <c r="EM78" s="841" t="str">
        <f>IF(AND($EJ$3=1,'7a Health full-time'!Y78&lt;&gt;0),IF(('7a Health full-time'!AE78/'7a Health full-time'!Y78)&lt;0.03,AF78,""),"")</f>
        <v/>
      </c>
      <c r="EN78" s="841" t="str">
        <f>IF(AND($EJ$3=1,'7a Health full-time'!Z78&lt;&gt;0),IF(('7a Health full-time'!AF78/'7a Health full-time'!Z78)&lt;0.03,AG78,""),"")</f>
        <v/>
      </c>
      <c r="EO78" s="842" t="str">
        <f>IF(AND($EJ$3=1,'7a Health full-time'!AA78&lt;&gt;0),IF(('7a Health full-time'!AG78/'7a Health full-time'!AA78)&lt;0.03,AH78,""),"")</f>
        <v/>
      </c>
      <c r="EQ78" s="840" t="str">
        <f>IF(AND($EQ$3=1,'7a Health full-time'!P78=0,SUM('7a Health full-time'!D78,'7a Health full-time'!J78)&gt;$ET$13),Q78,"")</f>
        <v/>
      </c>
      <c r="ER78" s="841" t="str">
        <f>IF(AND($EQ$3=1,'7a Health full-time'!Q78=0,SUM('7a Health full-time'!E78,'7a Health full-time'!K78)&gt;$ET$13),R78,"")</f>
        <v/>
      </c>
      <c r="ES78" s="841" t="str">
        <f>IF(AND($EQ$3=1,'7a Health full-time'!R78=0,SUM('7a Health full-time'!F78,'7a Health full-time'!L78)&gt;$ET$13),S78,"")</f>
        <v/>
      </c>
      <c r="ET78" s="841" t="str">
        <f>IF(AND($EQ$3=1,'7a Health full-time'!S78=0,SUM('7a Health full-time'!G78,'7a Health full-time'!M78)&gt;$ET$13),T78,"")</f>
        <v/>
      </c>
      <c r="EU78" s="841" t="str">
        <f>IF(AND($EQ$3=1,'7a Health full-time'!T78=0,SUM('7a Health full-time'!H78,'7a Health full-time'!N78)&gt;$ET$13),U78,"")</f>
        <v/>
      </c>
      <c r="EV78" s="842" t="str">
        <f>IF(AND($EQ$3=1,'7a Health full-time'!U78=0,SUM('7a Health full-time'!I78,'7a Health full-time'!O78)&gt;$ET$13),V78,"")</f>
        <v/>
      </c>
      <c r="EX78" s="840" t="str">
        <f>IF(AND($EX$3=1,SUM('7a Health full-time'!D78,'7a Health full-time'!J78)&gt;0,ABS('7a Health full-time'!P78)=SUM('7a Health full-time'!D78,'7a Health full-time'!J78)),Q78,"")</f>
        <v/>
      </c>
      <c r="EY78" s="841" t="str">
        <f>IF(AND($EX$3=1,SUM('7a Health full-time'!E78,'7a Health full-time'!K78)&gt;0,ABS('7a Health full-time'!Q78)=SUM('7a Health full-time'!E78,'7a Health full-time'!K78)),R78,"")</f>
        <v/>
      </c>
      <c r="EZ78" s="841" t="str">
        <f>IF(AND($EX$3=1,SUM('7a Health full-time'!F78,'7a Health full-time'!L78)&gt;0,ABS('7a Health full-time'!R78)=SUM('7a Health full-time'!F78,'7a Health full-time'!L78)),S78,"")</f>
        <v/>
      </c>
      <c r="FA78" s="841" t="str">
        <f>IF(AND($EX$3=1,SUM('7a Health full-time'!G78,'7a Health full-time'!M78)&gt;0,ABS('7a Health full-time'!S78)=SUM('7a Health full-time'!G78,'7a Health full-time'!M78)),T78,"")</f>
        <v/>
      </c>
      <c r="FB78" s="841" t="str">
        <f>IF(AND($EX$3=1,SUM('7a Health full-time'!H78,'7a Health full-time'!N78)&gt;0,ABS('7a Health full-time'!T78)=SUM('7a Health full-time'!H78,'7a Health full-time'!N78)),U78,"")</f>
        <v/>
      </c>
      <c r="FC78" s="842" t="str">
        <f>IF(AND($EX$3=1,SUM('7a Health full-time'!I78,'7a Health full-time'!O78)&gt;0,ABS('7a Health full-time'!U78)=SUM('7a Health full-time'!I78,'7a Health full-time'!O78)),V78,"")</f>
        <v/>
      </c>
      <c r="FR78" s="840" t="str">
        <f>IF(AND($FR$3=1,'7a Health full-time'!V78&lt;&gt;0),IF(('7a Health full-time'!AB78/'7a Health full-time'!V78)&lt;0.25,AC78,""),"")</f>
        <v/>
      </c>
      <c r="FS78" s="841" t="str">
        <f>IF(AND($FR$3=1,'7a Health full-time'!W78&lt;&gt;0),IF(('7a Health full-time'!AC78/'7a Health full-time'!W78)&lt;0.25,AD78,""),"")</f>
        <v/>
      </c>
      <c r="FT78" s="841" t="str">
        <f>IF(AND($FR$3=1,'7a Health full-time'!X78&lt;&gt;0),IF(('7a Health full-time'!AD78/'7a Health full-time'!X78)&lt;0.25,AE78,""),"")</f>
        <v/>
      </c>
      <c r="FU78" s="841" t="str">
        <f>IF(AND($FR$3=1,'7a Health full-time'!Y78&lt;&gt;0),IF(('7a Health full-time'!AE78/'7a Health full-time'!Y78)&lt;0.25,AF78,""),"")</f>
        <v/>
      </c>
      <c r="FV78" s="841" t="str">
        <f>IF(AND($FR$3=1,'7a Health full-time'!Z78&lt;&gt;0),IF(('7a Health full-time'!AF78/'7a Health full-time'!Z78)&lt;0.25,AG78,""),"")</f>
        <v/>
      </c>
      <c r="FW78" s="842" t="str">
        <f>IF(AND($FR$3=1,'7a Health full-time'!AA78&lt;&gt;0),IF(('7a Health full-time'!AG78/'7a Health full-time'!AA78)&lt;0.25,AH78,""),"")</f>
        <v/>
      </c>
      <c r="FY78" s="843"/>
      <c r="FZ78" s="843"/>
      <c r="GA78" s="843"/>
      <c r="GB78" s="843"/>
      <c r="GC78" s="843"/>
      <c r="GD78" s="843"/>
      <c r="GE78" s="843"/>
      <c r="GF78" s="843"/>
      <c r="GG78" s="843"/>
      <c r="GH78" s="843"/>
      <c r="GI78" s="843"/>
      <c r="GJ78" s="843"/>
      <c r="GL78" s="881" t="s">
        <v>20</v>
      </c>
      <c r="GM78" s="60" t="s">
        <v>13</v>
      </c>
      <c r="GN78" s="60" t="s">
        <v>116</v>
      </c>
      <c r="GO78" s="48" t="str">
        <f>$CS$100</f>
        <v/>
      </c>
      <c r="GP78" s="39" t="str">
        <f>$CT$100</f>
        <v/>
      </c>
      <c r="GQ78" s="37" t="str">
        <f>$CS$100</f>
        <v/>
      </c>
      <c r="GR78" s="39" t="str">
        <f>$CT$100</f>
        <v/>
      </c>
      <c r="GS78" s="37" t="str">
        <f>$CS$100</f>
        <v/>
      </c>
      <c r="GT78" s="875" t="str">
        <f>$CT$100</f>
        <v/>
      </c>
      <c r="GU78" s="48" t="str">
        <f>$CY$100</f>
        <v/>
      </c>
      <c r="GV78" s="39" t="str">
        <f>$CZ$100</f>
        <v/>
      </c>
      <c r="GW78" s="37" t="str">
        <f>$CY$100</f>
        <v/>
      </c>
      <c r="GX78" s="39" t="str">
        <f>$CZ$100</f>
        <v/>
      </c>
      <c r="GY78" s="37" t="str">
        <f>$CY$100</f>
        <v/>
      </c>
      <c r="GZ78" s="875" t="str">
        <f>$CZ$100</f>
        <v/>
      </c>
      <c r="HA78" s="48" t="str">
        <f>$DE$100</f>
        <v/>
      </c>
      <c r="HB78" s="39" t="str">
        <f>$DF$100</f>
        <v/>
      </c>
      <c r="HC78" s="37" t="str">
        <f>$DE$100</f>
        <v/>
      </c>
      <c r="HD78" s="39" t="str">
        <f>$DF$100</f>
        <v/>
      </c>
      <c r="HE78" s="37" t="str">
        <f>$DE$100</f>
        <v/>
      </c>
      <c r="HF78" s="875" t="str">
        <f>$DF$100</f>
        <v/>
      </c>
      <c r="HG78" s="48" t="str">
        <f>$DK$100</f>
        <v/>
      </c>
      <c r="HH78" s="39" t="str">
        <f>$DL$100</f>
        <v/>
      </c>
      <c r="HI78" s="37" t="str">
        <f>$DK$100</f>
        <v/>
      </c>
      <c r="HJ78" s="39" t="str">
        <f>$DL$100</f>
        <v/>
      </c>
      <c r="HK78" s="37" t="str">
        <f>$DK$100</f>
        <v/>
      </c>
      <c r="HL78" s="875" t="str">
        <f>$DL$100</f>
        <v/>
      </c>
      <c r="HM78" s="929"/>
      <c r="HN78" s="907"/>
      <c r="HO78" s="906"/>
      <c r="HP78" s="907"/>
      <c r="HQ78" s="906"/>
      <c r="HR78" s="930"/>
    </row>
    <row r="79" spans="1:226" x14ac:dyDescent="0.25">
      <c r="A79" s="18" t="str">
        <f>'7a Health full-time'!A79</f>
        <v>Radiography (therapeutic) (B)</v>
      </c>
      <c r="B79" t="s">
        <v>13</v>
      </c>
      <c r="C79" s="18" t="str">
        <f>'7a Health full-time'!C79</f>
        <v>PGT (UG fee)</v>
      </c>
      <c r="D79" t="str">
        <f t="shared" ref="D79:D85" si="16">CONCATENATE(A79,", ",B79,", ",C79)</f>
        <v>Radiography (therapeutic) (B), Standard, PGT (UG fee)</v>
      </c>
      <c r="E79" t="str">
        <f t="shared" si="15"/>
        <v xml:space="preserve">Column 1, Starters in 2016-17, OfS-fundable, Radiography (therapeutic) (B), Standard, PGT (UG fee); </v>
      </c>
      <c r="F79" t="str">
        <f t="shared" si="15"/>
        <v xml:space="preserve">Column 1, Starters in 2016-17, Non-fundable, Radiography (therapeutic) (B), Standard, PGT (UG fee); </v>
      </c>
      <c r="G79" t="str">
        <f t="shared" si="15"/>
        <v xml:space="preserve">Column 1, Starters in 2017-18, OfS-fundable, Radiography (therapeutic) (B), Standard, PGT (UG fee); </v>
      </c>
      <c r="H79" t="str">
        <f t="shared" si="15"/>
        <v xml:space="preserve">Column 1, Starters in 2017-18, Non-fundable, Radiography (therapeutic) (B), Standard, PGT (UG fee); </v>
      </c>
      <c r="I79" t="str">
        <f t="shared" si="15"/>
        <v xml:space="preserve">Column 1, Starters in 2018-19, OfS-fundable, Radiography (therapeutic) (B), Standard, PGT (UG fee); </v>
      </c>
      <c r="J79" t="str">
        <f t="shared" si="15"/>
        <v xml:space="preserve">Column 1, Starters in 2018-19, Non-fundable, Radiography (therapeutic) (B), Standard, PGT (UG fee); </v>
      </c>
      <c r="K79" t="str">
        <f t="shared" si="15"/>
        <v xml:space="preserve">Column 2, Starters in 2016-17, OfS-fundable, Radiography (therapeutic) (B), Standard, PGT (UG fee); </v>
      </c>
      <c r="L79" t="str">
        <f t="shared" si="15"/>
        <v xml:space="preserve">Column 2, Starters in 2016-17, Non-fundable, Radiography (therapeutic) (B), Standard, PGT (UG fee); </v>
      </c>
      <c r="M79" t="str">
        <f t="shared" si="15"/>
        <v xml:space="preserve">Column 2, Starters in 2017-18, OfS-fundable, Radiography (therapeutic) (B), Standard, PGT (UG fee); </v>
      </c>
      <c r="N79" t="str">
        <f t="shared" si="15"/>
        <v xml:space="preserve">Column 2, Starters in 2017-18, Non-fundable, Radiography (therapeutic) (B), Standard, PGT (UG fee); </v>
      </c>
      <c r="O79" t="str">
        <f t="shared" si="15"/>
        <v xml:space="preserve">Column 2, Starters in 2018-19, OfS-fundable, Radiography (therapeutic) (B), Standard, PGT (UG fee); </v>
      </c>
      <c r="P79" t="str">
        <f t="shared" si="15"/>
        <v xml:space="preserve">Column 2, Starters in 2018-19, Non-fundable, Radiography (therapeutic) (B), Standard, PGT (UG fee); </v>
      </c>
      <c r="Q79" t="str">
        <f t="shared" si="15"/>
        <v xml:space="preserve">Column 3, Starters in 2016-17, OfS-fundable, Radiography (therapeutic) (B), Standard, PGT (UG fee); </v>
      </c>
      <c r="R79" t="str">
        <f t="shared" si="15"/>
        <v xml:space="preserve">Column 3, Starters in 2016-17, Non-fundable, Radiography (therapeutic) (B), Standard, PGT (UG fee); </v>
      </c>
      <c r="S79" t="str">
        <f t="shared" si="15"/>
        <v xml:space="preserve">Column 3, Starters in 2017-18, OfS-fundable, Radiography (therapeutic) (B), Standard, PGT (UG fee); </v>
      </c>
      <c r="T79" t="str">
        <f t="shared" si="15"/>
        <v xml:space="preserve">Column 3, Starters in 2017-18, Non-fundable, Radiography (therapeutic) (B), Standard, PGT (UG fee); </v>
      </c>
      <c r="U79" t="str">
        <f t="shared" si="14"/>
        <v xml:space="preserve">Column 3, Starters in 2018-19, OfS-fundable, Radiography (therapeutic) (B), Standard, PGT (UG fee); </v>
      </c>
      <c r="V79" t="str">
        <f t="shared" si="14"/>
        <v xml:space="preserve">Column 3, Starters in 2018-19, Non-fundable, Radiography (therapeutic) (B), Standard, PGT (UG fee); </v>
      </c>
      <c r="W79" t="str">
        <f t="shared" si="14"/>
        <v xml:space="preserve">Column 4, Starters in 2016-17, OfS-fundable, Radiography (therapeutic) (B), Standard, PGT (UG fee); </v>
      </c>
      <c r="X79" t="str">
        <f t="shared" si="14"/>
        <v xml:space="preserve">Column 4, Starters in 2016-17, Non-fundable, Radiography (therapeutic) (B), Standard, PGT (UG fee); </v>
      </c>
      <c r="Y79" t="str">
        <f t="shared" si="14"/>
        <v xml:space="preserve">Column 4, Starters in 2017-18, OfS-fundable, Radiography (therapeutic) (B), Standard, PGT (UG fee); </v>
      </c>
      <c r="Z79" t="str">
        <f t="shared" si="14"/>
        <v xml:space="preserve">Column 4, Starters in 2017-18, Non-fundable, Radiography (therapeutic) (B), Standard, PGT (UG fee); </v>
      </c>
      <c r="AA79" t="str">
        <f t="shared" si="14"/>
        <v xml:space="preserve">Column 4, Starters in 2018-19, OfS-fundable, Radiography (therapeutic) (B), Standard, PGT (UG fee); </v>
      </c>
      <c r="AB79" t="str">
        <f t="shared" si="14"/>
        <v xml:space="preserve">Column 4, Starters in 2018-19, Non-fundable, Radiography (therapeutic) (B), Standard, PGT (UG fee); </v>
      </c>
      <c r="AC79" t="str">
        <f t="shared" si="14"/>
        <v xml:space="preserve">Column 4a, Starters in 2016-17, OfS-fundable, Radiography (therapeutic) (B), Standard, PGT (UG fee); </v>
      </c>
      <c r="AD79" t="str">
        <f t="shared" si="14"/>
        <v xml:space="preserve">Column 4a, Starters in 2016-17, Non-fundable, Radiography (therapeutic) (B), Standard, PGT (UG fee); </v>
      </c>
      <c r="AE79" t="str">
        <f t="shared" si="14"/>
        <v xml:space="preserve">Column 4a, Starters in 2017-18, OfS-fundable, Radiography (therapeutic) (B), Standard, PGT (UG fee); </v>
      </c>
      <c r="AF79" t="str">
        <f t="shared" si="14"/>
        <v xml:space="preserve">Column 4a, Starters in 2017-18, Non-fundable, Radiography (therapeutic) (B), Standard, PGT (UG fee); </v>
      </c>
      <c r="AG79" t="str">
        <f t="shared" si="14"/>
        <v xml:space="preserve">Column 4a, Starters in 2018-19, OfS-fundable, Radiography (therapeutic) (B), Standard, PGT (UG fee); </v>
      </c>
      <c r="AH79" t="str">
        <f t="shared" si="14"/>
        <v xml:space="preserve">Column 4a, Starters in 2018-19, Non-fundable, Radiography (therapeutic) (B), Standard, PGT (UG fee); </v>
      </c>
      <c r="AR79" s="844" t="str">
        <f>IF(AND($AR$3=1,'7a Health full-time'!P79&gt;0),Q79,"")</f>
        <v/>
      </c>
      <c r="AS79" s="843" t="str">
        <f>IF(AND($AR$3=1,'7a Health full-time'!Q79&gt;0),R79,"")</f>
        <v/>
      </c>
      <c r="AT79" s="843" t="str">
        <f>IF(AND($AR$3=1,'7a Health full-time'!R79&gt;0),S79,"")</f>
        <v/>
      </c>
      <c r="AU79" s="843" t="str">
        <f>IF(AND($AR$3=1,'7a Health full-time'!S79&gt;0),T79,"")</f>
        <v/>
      </c>
      <c r="AV79" s="843" t="str">
        <f>IF(AND($AR$3=1,'7a Health full-time'!T79&gt;0),U79,"")</f>
        <v/>
      </c>
      <c r="AW79" s="845" t="str">
        <f>IF(AND($AR$3=1,'7a Health full-time'!U79&gt;0),V79,"")</f>
        <v/>
      </c>
      <c r="AY79" s="844" t="str">
        <f>IF(AND($AY$3=1,'7a Health full-time'!D79&lt;0),E79,"")</f>
        <v/>
      </c>
      <c r="AZ79" s="843" t="str">
        <f>IF(AND($AY$3=1,'7a Health full-time'!E79&lt;0),F79,"")</f>
        <v/>
      </c>
      <c r="BA79" s="843" t="str">
        <f>IF(AND($AY$3=1,'7a Health full-time'!F79&lt;0),G79,"")</f>
        <v/>
      </c>
      <c r="BB79" s="843" t="str">
        <f>IF(AND($AY$3=1,'7a Health full-time'!G79&lt;0),H79,"")</f>
        <v/>
      </c>
      <c r="BC79" s="843" t="str">
        <f>IF(AND($AY$3=1,'7a Health full-time'!H79&lt;0),I79,"")</f>
        <v/>
      </c>
      <c r="BD79" s="845" t="str">
        <f>IF(AND($AY$3=1,'7a Health full-time'!I79&lt;0),J79,"")</f>
        <v/>
      </c>
      <c r="BE79" s="844" t="str">
        <f>IF(AND($AY$3=1,'7a Health full-time'!J79&lt;0),K79,"")</f>
        <v/>
      </c>
      <c r="BF79" s="843" t="str">
        <f>IF(AND($AY$3=1,'7a Health full-time'!K79&lt;0),L79,"")</f>
        <v/>
      </c>
      <c r="BG79" s="843" t="str">
        <f>IF(AND($AY$3=1,'7a Health full-time'!L79&lt;0),M79,"")</f>
        <v/>
      </c>
      <c r="BH79" s="843" t="str">
        <f>IF(AND($AY$3=1,'7a Health full-time'!M79&lt;0),N79,"")</f>
        <v/>
      </c>
      <c r="BI79" s="843" t="str">
        <f>IF(AND($AY$3=1,'7a Health full-time'!N79&lt;0),O79,"")</f>
        <v/>
      </c>
      <c r="BJ79" s="845" t="str">
        <f>IF(AND($AY$3=1,'7a Health full-time'!O79&lt;0),P79,"")</f>
        <v/>
      </c>
      <c r="BK79" s="844" t="str">
        <f>IF(AND($AY$3=1,'7a Health full-time'!V79&lt;0),W79,"")</f>
        <v/>
      </c>
      <c r="BL79" s="843" t="str">
        <f>IF(AND($AY$3=1,'7a Health full-time'!W79&lt;0),X79,"")</f>
        <v/>
      </c>
      <c r="BM79" s="843" t="str">
        <f>IF(AND($AY$3=1,'7a Health full-time'!X79&lt;0),Y79,"")</f>
        <v/>
      </c>
      <c r="BN79" s="843" t="str">
        <f>IF(AND($AY$3=1,'7a Health full-time'!Y79&lt;0),Z79,"")</f>
        <v/>
      </c>
      <c r="BO79" s="843" t="str">
        <f>IF(AND($AY$3=1,'7a Health full-time'!Z79&lt;0),AA79,"")</f>
        <v/>
      </c>
      <c r="BP79" s="845" t="str">
        <f>IF(AND($AY$3=1,'7a Health full-time'!AA79&lt;0),AB79,"")</f>
        <v/>
      </c>
      <c r="BQ79" s="916"/>
      <c r="BR79" s="917"/>
      <c r="BS79" s="917"/>
      <c r="BT79" s="917"/>
      <c r="BU79" s="917"/>
      <c r="BV79" s="918"/>
      <c r="BX79" s="844" t="str">
        <f>IF(AND($BX$3=1,TRUNC('7a Health full-time'!D79)&lt;&gt;'7a Health full-time'!D79),E79,"")</f>
        <v/>
      </c>
      <c r="BY79" s="843" t="str">
        <f>IF(AND($BX$3=1,TRUNC('7a Health full-time'!E79)&lt;&gt;'7a Health full-time'!E79),F79,"")</f>
        <v/>
      </c>
      <c r="BZ79" s="843" t="str">
        <f>IF(AND($BX$3=1,TRUNC('7a Health full-time'!F79)&lt;&gt;'7a Health full-time'!F79),G79,"")</f>
        <v/>
      </c>
      <c r="CA79" s="843" t="str">
        <f>IF(AND($BX$3=1,TRUNC('7a Health full-time'!G79)&lt;&gt;'7a Health full-time'!G79),H79,"")</f>
        <v/>
      </c>
      <c r="CB79" s="843" t="str">
        <f>IF(AND($BX$3=1,TRUNC('7a Health full-time'!H79)&lt;&gt;'7a Health full-time'!H79),I79,"")</f>
        <v/>
      </c>
      <c r="CC79" s="845" t="str">
        <f>IF(AND($BX$3=1,TRUNC('7a Health full-time'!I79)&lt;&gt;'7a Health full-time'!I79),J79,"")</f>
        <v/>
      </c>
      <c r="CD79" s="844" t="str">
        <f>IF(AND($BX$3=1,TRUNC('7a Health full-time'!J79)&lt;&gt;'7a Health full-time'!J79),K79,"")</f>
        <v/>
      </c>
      <c r="CE79" s="843" t="str">
        <f>IF(AND($BX$3=1,TRUNC('7a Health full-time'!K79)&lt;&gt;'7a Health full-time'!K79),L79,"")</f>
        <v/>
      </c>
      <c r="CF79" s="843" t="str">
        <f>IF(AND($BX$3=1,TRUNC('7a Health full-time'!L79)&lt;&gt;'7a Health full-time'!L79),M79,"")</f>
        <v/>
      </c>
      <c r="CG79" s="843" t="str">
        <f>IF(AND($BX$3=1,TRUNC('7a Health full-time'!M79)&lt;&gt;'7a Health full-time'!M79),N79,"")</f>
        <v/>
      </c>
      <c r="CH79" s="843" t="str">
        <f>IF(AND($BX$3=1,TRUNC('7a Health full-time'!N79)&lt;&gt;'7a Health full-time'!N79),O79,"")</f>
        <v/>
      </c>
      <c r="CI79" s="845" t="str">
        <f>IF(AND($BX$3=1,TRUNC('7a Health full-time'!O79)&lt;&gt;'7a Health full-time'!O79),P79,"")</f>
        <v/>
      </c>
      <c r="CJ79" s="844" t="str">
        <f>IF(AND($BX$3=1,TRUNC('7a Health full-time'!P79)&lt;&gt;'7a Health full-time'!P79),Q79,"")</f>
        <v/>
      </c>
      <c r="CK79" s="843" t="str">
        <f>IF(AND($BX$3=1,TRUNC('7a Health full-time'!Q79)&lt;&gt;'7a Health full-time'!Q79),R79,"")</f>
        <v/>
      </c>
      <c r="CL79" s="843" t="str">
        <f>IF(AND($BX$3=1,TRUNC('7a Health full-time'!R79)&lt;&gt;'7a Health full-time'!R79),S79,"")</f>
        <v/>
      </c>
      <c r="CM79" s="843" t="str">
        <f>IF(AND($BX$3=1,TRUNC('7a Health full-time'!S79)&lt;&gt;'7a Health full-time'!S79),T79,"")</f>
        <v/>
      </c>
      <c r="CN79" s="843" t="str">
        <f>IF(AND($BX$3=1,TRUNC('7a Health full-time'!T79)&lt;&gt;'7a Health full-time'!T79),U79,"")</f>
        <v/>
      </c>
      <c r="CO79" s="845" t="str">
        <f>IF(AND($BX$3=1,TRUNC('7a Health full-time'!U79)&lt;&gt;'7a Health full-time'!U79),V79,"")</f>
        <v/>
      </c>
      <c r="DV79" s="844" t="str">
        <f>IF(AND($DV$3=1,ROUND('7a Health full-time'!AB79,2)&lt;&gt;'7a Health full-time'!AB79),AC79,"")</f>
        <v/>
      </c>
      <c r="DW79" s="843" t="str">
        <f>IF(AND($DV$3=1,ROUND('7a Health full-time'!AC79,2)&lt;&gt;'7a Health full-time'!AC79),AD79,"")</f>
        <v/>
      </c>
      <c r="DX79" s="843" t="str">
        <f>IF(AND($DV$3=1,ROUND('7a Health full-time'!AD79,2)&lt;&gt;'7a Health full-time'!AD79),AE79,"")</f>
        <v/>
      </c>
      <c r="DY79" s="843" t="str">
        <f>IF(AND($DV$3=1,ROUND('7a Health full-time'!AE79,2)&lt;&gt;'7a Health full-time'!AE79),AF79,"")</f>
        <v/>
      </c>
      <c r="DZ79" s="843" t="str">
        <f>IF(AND($DV$3=1,ROUND('7a Health full-time'!AF79,2)&lt;&gt;'7a Health full-time'!AF79),AG79,"")</f>
        <v/>
      </c>
      <c r="EA79" s="845" t="str">
        <f>IF(AND($DV$3=1,ROUND('7a Health full-time'!AG79,2)&lt;&gt;'7a Health full-time'!AG79),AH79,"")</f>
        <v/>
      </c>
      <c r="EC79" s="844" t="str">
        <f>IF(AND($EC$3=1,'7a Health full-time'!AB79&gt;'7a Health full-time'!V79),AC79,"")</f>
        <v/>
      </c>
      <c r="ED79" s="843" t="str">
        <f>IF(AND($EC$3=1,'7a Health full-time'!AC79&gt;'7a Health full-time'!W79),AD79,"")</f>
        <v/>
      </c>
      <c r="EE79" s="843" t="str">
        <f>IF(AND($EC$3=1,'7a Health full-time'!AD79&gt;'7a Health full-time'!X79),AE79,"")</f>
        <v/>
      </c>
      <c r="EF79" s="843" t="str">
        <f>IF(AND($EC$3=1,'7a Health full-time'!AE79&gt;'7a Health full-time'!Y79),AF79,"")</f>
        <v/>
      </c>
      <c r="EG79" s="843" t="str">
        <f>IF(AND($EC$3=1,'7a Health full-time'!AF79&gt;'7a Health full-time'!Z79),AG79,"")</f>
        <v/>
      </c>
      <c r="EH79" s="845" t="str">
        <f>IF(AND($EC$3=1,'7a Health full-time'!AG79&gt;'7a Health full-time'!AA79),AH79,"")</f>
        <v/>
      </c>
      <c r="EJ79" s="844" t="str">
        <f>IF(AND($EJ$3=1,'7a Health full-time'!V79&lt;&gt;0),IF(('7a Health full-time'!AB79/'7a Health full-time'!V79)&lt;0.03,AC79,""),"")</f>
        <v/>
      </c>
      <c r="EK79" s="843" t="str">
        <f>IF(AND($EJ$3=1,'7a Health full-time'!W79&lt;&gt;0),IF(('7a Health full-time'!AC79/'7a Health full-time'!W79)&lt;0.03,AD79,""),"")</f>
        <v/>
      </c>
      <c r="EL79" s="843" t="str">
        <f>IF(AND($EJ$3=1,'7a Health full-time'!X79&lt;&gt;0),IF(('7a Health full-time'!AD79/'7a Health full-time'!X79)&lt;0.03,AE79,""),"")</f>
        <v/>
      </c>
      <c r="EM79" s="843" t="str">
        <f>IF(AND($EJ$3=1,'7a Health full-time'!Y79&lt;&gt;0),IF(('7a Health full-time'!AE79/'7a Health full-time'!Y79)&lt;0.03,AF79,""),"")</f>
        <v/>
      </c>
      <c r="EN79" s="843" t="str">
        <f>IF(AND($EJ$3=1,'7a Health full-time'!Z79&lt;&gt;0),IF(('7a Health full-time'!AF79/'7a Health full-time'!Z79)&lt;0.03,AG79,""),"")</f>
        <v/>
      </c>
      <c r="EO79" s="845" t="str">
        <f>IF(AND($EJ$3=1,'7a Health full-time'!AA79&lt;&gt;0),IF(('7a Health full-time'!AG79/'7a Health full-time'!AA79)&lt;0.03,AH79,""),"")</f>
        <v/>
      </c>
      <c r="EQ79" s="844" t="str">
        <f>IF(AND($EQ$3=1,'7a Health full-time'!P79=0,SUM('7a Health full-time'!D79,'7a Health full-time'!J79)&gt;$ET$13),Q79,"")</f>
        <v/>
      </c>
      <c r="ER79" s="843" t="str">
        <f>IF(AND($EQ$3=1,'7a Health full-time'!Q79=0,SUM('7a Health full-time'!E79,'7a Health full-time'!K79)&gt;$ET$13),R79,"")</f>
        <v/>
      </c>
      <c r="ES79" s="843" t="str">
        <f>IF(AND($EQ$3=1,'7a Health full-time'!R79=0,SUM('7a Health full-time'!F79,'7a Health full-time'!L79)&gt;$ET$13),S79,"")</f>
        <v/>
      </c>
      <c r="ET79" s="843" t="str">
        <f>IF(AND($EQ$3=1,'7a Health full-time'!S79=0,SUM('7a Health full-time'!G79,'7a Health full-time'!M79)&gt;$ET$13),T79,"")</f>
        <v/>
      </c>
      <c r="EU79" s="843" t="str">
        <f>IF(AND($EQ$3=1,'7a Health full-time'!T79=0,SUM('7a Health full-time'!H79,'7a Health full-time'!N79)&gt;$ET$13),U79,"")</f>
        <v/>
      </c>
      <c r="EV79" s="845" t="str">
        <f>IF(AND($EQ$3=1,'7a Health full-time'!U79=0,SUM('7a Health full-time'!I79,'7a Health full-time'!O79)&gt;$ET$13),V79,"")</f>
        <v/>
      </c>
      <c r="EX79" s="844" t="str">
        <f>IF(AND($EX$3=1,SUM('7a Health full-time'!D79,'7a Health full-time'!J79)&gt;0,ABS('7a Health full-time'!P79)=SUM('7a Health full-time'!D79,'7a Health full-time'!J79)),Q79,"")</f>
        <v/>
      </c>
      <c r="EY79" s="843" t="str">
        <f>IF(AND($EX$3=1,SUM('7a Health full-time'!E79,'7a Health full-time'!K79)&gt;0,ABS('7a Health full-time'!Q79)=SUM('7a Health full-time'!E79,'7a Health full-time'!K79)),R79,"")</f>
        <v/>
      </c>
      <c r="EZ79" s="843" t="str">
        <f>IF(AND($EX$3=1,SUM('7a Health full-time'!F79,'7a Health full-time'!L79)&gt;0,ABS('7a Health full-time'!R79)=SUM('7a Health full-time'!F79,'7a Health full-time'!L79)),S79,"")</f>
        <v/>
      </c>
      <c r="FA79" s="843" t="str">
        <f>IF(AND($EX$3=1,SUM('7a Health full-time'!G79,'7a Health full-time'!M79)&gt;0,ABS('7a Health full-time'!S79)=SUM('7a Health full-time'!G79,'7a Health full-time'!M79)),T79,"")</f>
        <v/>
      </c>
      <c r="FB79" s="843" t="str">
        <f>IF(AND($EX$3=1,SUM('7a Health full-time'!H79,'7a Health full-time'!N79)&gt;0,ABS('7a Health full-time'!T79)=SUM('7a Health full-time'!H79,'7a Health full-time'!N79)),U79,"")</f>
        <v/>
      </c>
      <c r="FC79" s="845" t="str">
        <f>IF(AND($EX$3=1,SUM('7a Health full-time'!I79,'7a Health full-time'!O79)&gt;0,ABS('7a Health full-time'!U79)=SUM('7a Health full-time'!I79,'7a Health full-time'!O79)),V79,"")</f>
        <v/>
      </c>
      <c r="FR79" s="844" t="str">
        <f>IF(AND($FR$3=1,'7a Health full-time'!V79&lt;&gt;0),IF(('7a Health full-time'!AB79/'7a Health full-time'!V79)&lt;0.25,AC79,""),"")</f>
        <v/>
      </c>
      <c r="FS79" s="843" t="str">
        <f>IF(AND($FR$3=1,'7a Health full-time'!W79&lt;&gt;0),IF(('7a Health full-time'!AC79/'7a Health full-time'!W79)&lt;0.25,AD79,""),"")</f>
        <v/>
      </c>
      <c r="FT79" s="843" t="str">
        <f>IF(AND($FR$3=1,'7a Health full-time'!X79&lt;&gt;0),IF(('7a Health full-time'!AD79/'7a Health full-time'!X79)&lt;0.25,AE79,""),"")</f>
        <v/>
      </c>
      <c r="FU79" s="843" t="str">
        <f>IF(AND($FR$3=1,'7a Health full-time'!Y79&lt;&gt;0),IF(('7a Health full-time'!AE79/'7a Health full-time'!Y79)&lt;0.25,AF79,""),"")</f>
        <v/>
      </c>
      <c r="FV79" s="843" t="str">
        <f>IF(AND($FR$3=1,'7a Health full-time'!Z79&lt;&gt;0),IF(('7a Health full-time'!AF79/'7a Health full-time'!Z79)&lt;0.25,AG79,""),"")</f>
        <v/>
      </c>
      <c r="FW79" s="845" t="str">
        <f>IF(AND($FR$3=1,'7a Health full-time'!AA79&lt;&gt;0),IF(('7a Health full-time'!AG79/'7a Health full-time'!AA79)&lt;0.25,AH79,""),"")</f>
        <v/>
      </c>
      <c r="FY79" s="843"/>
      <c r="FZ79" s="843"/>
      <c r="GA79" s="843"/>
      <c r="GB79" s="843"/>
      <c r="GC79" s="843"/>
      <c r="GD79" s="843"/>
      <c r="GE79" s="843"/>
      <c r="GF79" s="843"/>
      <c r="GG79" s="843"/>
      <c r="GH79" s="843"/>
      <c r="GI79" s="843"/>
      <c r="GJ79" s="843"/>
      <c r="GL79" s="60"/>
      <c r="GM79" s="60" t="s">
        <v>13</v>
      </c>
      <c r="GN79" s="60" t="s">
        <v>314</v>
      </c>
      <c r="GO79" s="49" t="str">
        <f>$CS$101</f>
        <v/>
      </c>
      <c r="GP79" s="41" t="str">
        <f>$CT$101</f>
        <v/>
      </c>
      <c r="GQ79" s="40" t="str">
        <f>$CS$101</f>
        <v/>
      </c>
      <c r="GR79" s="41" t="str">
        <f>$CT$101</f>
        <v/>
      </c>
      <c r="GS79" s="40" t="str">
        <f>$CS$101</f>
        <v/>
      </c>
      <c r="GT79" s="873" t="str">
        <f>$CT$101</f>
        <v/>
      </c>
      <c r="GU79" s="49" t="str">
        <f>$CY$101</f>
        <v/>
      </c>
      <c r="GV79" s="41" t="str">
        <f>$CZ$101</f>
        <v/>
      </c>
      <c r="GW79" s="40" t="str">
        <f>$CY$101</f>
        <v/>
      </c>
      <c r="GX79" s="41" t="str">
        <f>$CZ$101</f>
        <v/>
      </c>
      <c r="GY79" s="40" t="str">
        <f>$CY$101</f>
        <v/>
      </c>
      <c r="GZ79" s="873" t="str">
        <f>$CZ$101</f>
        <v/>
      </c>
      <c r="HA79" s="49" t="str">
        <f>$DE$101</f>
        <v/>
      </c>
      <c r="HB79" s="41" t="str">
        <f>$DF$101</f>
        <v/>
      </c>
      <c r="HC79" s="40" t="str">
        <f>$DE$101</f>
        <v/>
      </c>
      <c r="HD79" s="41" t="str">
        <f>$DF$101</f>
        <v/>
      </c>
      <c r="HE79" s="40" t="str">
        <f>$DE$101</f>
        <v/>
      </c>
      <c r="HF79" s="873" t="str">
        <f>$DF$101</f>
        <v/>
      </c>
      <c r="HG79" s="49" t="str">
        <f>$DK$101</f>
        <v/>
      </c>
      <c r="HH79" s="41" t="str">
        <f>$DL$101</f>
        <v/>
      </c>
      <c r="HI79" s="40" t="str">
        <f>$DK$101</f>
        <v/>
      </c>
      <c r="HJ79" s="41" t="str">
        <f>$DL$101</f>
        <v/>
      </c>
      <c r="HK79" s="40" t="str">
        <f>$DK$101</f>
        <v/>
      </c>
      <c r="HL79" s="873" t="str">
        <f>$DL$101</f>
        <v/>
      </c>
      <c r="HM79" s="925"/>
      <c r="HN79" s="918"/>
      <c r="HO79" s="916"/>
      <c r="HP79" s="918"/>
      <c r="HQ79" s="916"/>
      <c r="HR79" s="926"/>
    </row>
    <row r="80" spans="1:226" x14ac:dyDescent="0.25">
      <c r="A80" s="18" t="str">
        <f>'7a Health full-time'!A80</f>
        <v>Radiography (therapeutic) (B)</v>
      </c>
      <c r="B80" t="s">
        <v>19</v>
      </c>
      <c r="C80" s="18" t="str">
        <f>'7a Health full-time'!C80</f>
        <v>UG</v>
      </c>
      <c r="D80" t="str">
        <f t="shared" si="16"/>
        <v>Radiography (therapeutic) (B), Long, UG</v>
      </c>
      <c r="E80" t="str">
        <f t="shared" si="15"/>
        <v xml:space="preserve">Column 1, Starters in 2016-17, OfS-fundable, Radiography (therapeutic) (B), Long, UG; </v>
      </c>
      <c r="F80" t="str">
        <f t="shared" si="15"/>
        <v xml:space="preserve">Column 1, Starters in 2016-17, Non-fundable, Radiography (therapeutic) (B), Long, UG; </v>
      </c>
      <c r="G80" t="str">
        <f t="shared" si="15"/>
        <v xml:space="preserve">Column 1, Starters in 2017-18, OfS-fundable, Radiography (therapeutic) (B), Long, UG; </v>
      </c>
      <c r="H80" t="str">
        <f t="shared" si="15"/>
        <v xml:space="preserve">Column 1, Starters in 2017-18, Non-fundable, Radiography (therapeutic) (B), Long, UG; </v>
      </c>
      <c r="I80" t="str">
        <f t="shared" si="15"/>
        <v xml:space="preserve">Column 1, Starters in 2018-19, OfS-fundable, Radiography (therapeutic) (B), Long, UG; </v>
      </c>
      <c r="J80" t="str">
        <f t="shared" si="15"/>
        <v xml:space="preserve">Column 1, Starters in 2018-19, Non-fundable, Radiography (therapeutic) (B), Long, UG; </v>
      </c>
      <c r="K80" t="str">
        <f t="shared" si="15"/>
        <v xml:space="preserve">Column 2, Starters in 2016-17, OfS-fundable, Radiography (therapeutic) (B), Long, UG; </v>
      </c>
      <c r="L80" t="str">
        <f t="shared" si="15"/>
        <v xml:space="preserve">Column 2, Starters in 2016-17, Non-fundable, Radiography (therapeutic) (B), Long, UG; </v>
      </c>
      <c r="M80" t="str">
        <f t="shared" si="15"/>
        <v xml:space="preserve">Column 2, Starters in 2017-18, OfS-fundable, Radiography (therapeutic) (B), Long, UG; </v>
      </c>
      <c r="N80" t="str">
        <f t="shared" si="15"/>
        <v xml:space="preserve">Column 2, Starters in 2017-18, Non-fundable, Radiography (therapeutic) (B), Long, UG; </v>
      </c>
      <c r="O80" t="str">
        <f t="shared" si="15"/>
        <v xml:space="preserve">Column 2, Starters in 2018-19, OfS-fundable, Radiography (therapeutic) (B), Long, UG; </v>
      </c>
      <c r="P80" t="str">
        <f t="shared" si="15"/>
        <v xml:space="preserve">Column 2, Starters in 2018-19, Non-fundable, Radiography (therapeutic) (B), Long, UG; </v>
      </c>
      <c r="Q80" t="str">
        <f t="shared" si="15"/>
        <v xml:space="preserve">Column 3, Starters in 2016-17, OfS-fundable, Radiography (therapeutic) (B), Long, UG; </v>
      </c>
      <c r="R80" t="str">
        <f t="shared" si="15"/>
        <v xml:space="preserve">Column 3, Starters in 2016-17, Non-fundable, Radiography (therapeutic) (B), Long, UG; </v>
      </c>
      <c r="S80" t="str">
        <f t="shared" si="15"/>
        <v xml:space="preserve">Column 3, Starters in 2017-18, OfS-fundable, Radiography (therapeutic) (B), Long, UG; </v>
      </c>
      <c r="T80" t="str">
        <f t="shared" si="15"/>
        <v xml:space="preserve">Column 3, Starters in 2017-18, Non-fundable, Radiography (therapeutic) (B), Long, UG; </v>
      </c>
      <c r="U80" t="str">
        <f t="shared" si="14"/>
        <v xml:space="preserve">Column 3, Starters in 2018-19, OfS-fundable, Radiography (therapeutic) (B), Long, UG; </v>
      </c>
      <c r="V80" t="str">
        <f t="shared" si="14"/>
        <v xml:space="preserve">Column 3, Starters in 2018-19, Non-fundable, Radiography (therapeutic) (B), Long, UG; </v>
      </c>
      <c r="W80" t="str">
        <f t="shared" si="14"/>
        <v xml:space="preserve">Column 4, Starters in 2016-17, OfS-fundable, Radiography (therapeutic) (B), Long, UG; </v>
      </c>
      <c r="X80" t="str">
        <f t="shared" si="14"/>
        <v xml:space="preserve">Column 4, Starters in 2016-17, Non-fundable, Radiography (therapeutic) (B), Long, UG; </v>
      </c>
      <c r="Y80" t="str">
        <f t="shared" si="14"/>
        <v xml:space="preserve">Column 4, Starters in 2017-18, OfS-fundable, Radiography (therapeutic) (B), Long, UG; </v>
      </c>
      <c r="Z80" t="str">
        <f t="shared" si="14"/>
        <v xml:space="preserve">Column 4, Starters in 2017-18, Non-fundable, Radiography (therapeutic) (B), Long, UG; </v>
      </c>
      <c r="AA80" t="str">
        <f t="shared" si="14"/>
        <v xml:space="preserve">Column 4, Starters in 2018-19, OfS-fundable, Radiography (therapeutic) (B), Long, UG; </v>
      </c>
      <c r="AB80" t="str">
        <f t="shared" si="14"/>
        <v xml:space="preserve">Column 4, Starters in 2018-19, Non-fundable, Radiography (therapeutic) (B), Long, UG; </v>
      </c>
      <c r="AC80" t="str">
        <f t="shared" si="14"/>
        <v xml:space="preserve">Column 4a, Starters in 2016-17, OfS-fundable, Radiography (therapeutic) (B), Long, UG; </v>
      </c>
      <c r="AD80" t="str">
        <f t="shared" si="14"/>
        <v xml:space="preserve">Column 4a, Starters in 2016-17, Non-fundable, Radiography (therapeutic) (B), Long, UG; </v>
      </c>
      <c r="AE80" t="str">
        <f t="shared" si="14"/>
        <v xml:space="preserve">Column 4a, Starters in 2017-18, OfS-fundable, Radiography (therapeutic) (B), Long, UG; </v>
      </c>
      <c r="AF80" t="str">
        <f t="shared" si="14"/>
        <v xml:space="preserve">Column 4a, Starters in 2017-18, Non-fundable, Radiography (therapeutic) (B), Long, UG; </v>
      </c>
      <c r="AG80" t="str">
        <f t="shared" si="14"/>
        <v xml:space="preserve">Column 4a, Starters in 2018-19, OfS-fundable, Radiography (therapeutic) (B), Long, UG; </v>
      </c>
      <c r="AH80" t="str">
        <f t="shared" si="14"/>
        <v xml:space="preserve">Column 4a, Starters in 2018-19, Non-fundable, Radiography (therapeutic) (B), Long, UG; </v>
      </c>
      <c r="AR80" s="844" t="str">
        <f>IF(AND($AR$3=1,'7a Health full-time'!P80&gt;0),Q80,"")</f>
        <v/>
      </c>
      <c r="AS80" s="843" t="str">
        <f>IF(AND($AR$3=1,'7a Health full-time'!Q80&gt;0),R80,"")</f>
        <v/>
      </c>
      <c r="AT80" s="843" t="str">
        <f>IF(AND($AR$3=1,'7a Health full-time'!R80&gt;0),S80,"")</f>
        <v/>
      </c>
      <c r="AU80" s="843" t="str">
        <f>IF(AND($AR$3=1,'7a Health full-time'!S80&gt;0),T80,"")</f>
        <v/>
      </c>
      <c r="AV80" s="843" t="str">
        <f>IF(AND($AR$3=1,'7a Health full-time'!T80&gt;0),U80,"")</f>
        <v/>
      </c>
      <c r="AW80" s="845" t="str">
        <f>IF(AND($AR$3=1,'7a Health full-time'!U80&gt;0),V80,"")</f>
        <v/>
      </c>
      <c r="AY80" s="844" t="str">
        <f>IF(AND($AY$3=1,'7a Health full-time'!D80&lt;0),E80,"")</f>
        <v/>
      </c>
      <c r="AZ80" s="843" t="str">
        <f>IF(AND($AY$3=1,'7a Health full-time'!E80&lt;0),F80,"")</f>
        <v/>
      </c>
      <c r="BA80" s="843" t="str">
        <f>IF(AND($AY$3=1,'7a Health full-time'!F80&lt;0),G80,"")</f>
        <v/>
      </c>
      <c r="BB80" s="843" t="str">
        <f>IF(AND($AY$3=1,'7a Health full-time'!G80&lt;0),H80,"")</f>
        <v/>
      </c>
      <c r="BC80" s="843" t="str">
        <f>IF(AND($AY$3=1,'7a Health full-time'!H80&lt;0),I80,"")</f>
        <v/>
      </c>
      <c r="BD80" s="845" t="str">
        <f>IF(AND($AY$3=1,'7a Health full-time'!I80&lt;0),J80,"")</f>
        <v/>
      </c>
      <c r="BE80" s="844" t="str">
        <f>IF(AND($AY$3=1,'7a Health full-time'!J80&lt;0),K80,"")</f>
        <v/>
      </c>
      <c r="BF80" s="843" t="str">
        <f>IF(AND($AY$3=1,'7a Health full-time'!K80&lt;0),L80,"")</f>
        <v/>
      </c>
      <c r="BG80" s="843" t="str">
        <f>IF(AND($AY$3=1,'7a Health full-time'!L80&lt;0),M80,"")</f>
        <v/>
      </c>
      <c r="BH80" s="843" t="str">
        <f>IF(AND($AY$3=1,'7a Health full-time'!M80&lt;0),N80,"")</f>
        <v/>
      </c>
      <c r="BI80" s="843" t="str">
        <f>IF(AND($AY$3=1,'7a Health full-time'!N80&lt;0),O80,"")</f>
        <v/>
      </c>
      <c r="BJ80" s="845" t="str">
        <f>IF(AND($AY$3=1,'7a Health full-time'!O80&lt;0),P80,"")</f>
        <v/>
      </c>
      <c r="BK80" s="844" t="str">
        <f>IF(AND($AY$3=1,'7a Health full-time'!V80&lt;0),W80,"")</f>
        <v/>
      </c>
      <c r="BL80" s="843" t="str">
        <f>IF(AND($AY$3=1,'7a Health full-time'!W80&lt;0),X80,"")</f>
        <v/>
      </c>
      <c r="BM80" s="843" t="str">
        <f>IF(AND($AY$3=1,'7a Health full-time'!X80&lt;0),Y80,"")</f>
        <v/>
      </c>
      <c r="BN80" s="843" t="str">
        <f>IF(AND($AY$3=1,'7a Health full-time'!Y80&lt;0),Z80,"")</f>
        <v/>
      </c>
      <c r="BO80" s="843" t="str">
        <f>IF(AND($AY$3=1,'7a Health full-time'!Z80&lt;0),AA80,"")</f>
        <v/>
      </c>
      <c r="BP80" s="845" t="str">
        <f>IF(AND($AY$3=1,'7a Health full-time'!AA80&lt;0),AB80,"")</f>
        <v/>
      </c>
      <c r="BQ80" s="916"/>
      <c r="BR80" s="917"/>
      <c r="BS80" s="917"/>
      <c r="BT80" s="917"/>
      <c r="BU80" s="917"/>
      <c r="BV80" s="918"/>
      <c r="BX80" s="844" t="str">
        <f>IF(AND($BX$3=1,TRUNC('7a Health full-time'!D80)&lt;&gt;'7a Health full-time'!D80),E80,"")</f>
        <v/>
      </c>
      <c r="BY80" s="843" t="str">
        <f>IF(AND($BX$3=1,TRUNC('7a Health full-time'!E80)&lt;&gt;'7a Health full-time'!E80),F80,"")</f>
        <v/>
      </c>
      <c r="BZ80" s="843" t="str">
        <f>IF(AND($BX$3=1,TRUNC('7a Health full-time'!F80)&lt;&gt;'7a Health full-time'!F80),G80,"")</f>
        <v/>
      </c>
      <c r="CA80" s="843" t="str">
        <f>IF(AND($BX$3=1,TRUNC('7a Health full-time'!G80)&lt;&gt;'7a Health full-time'!G80),H80,"")</f>
        <v/>
      </c>
      <c r="CB80" s="843" t="str">
        <f>IF(AND($BX$3=1,TRUNC('7a Health full-time'!H80)&lt;&gt;'7a Health full-time'!H80),I80,"")</f>
        <v/>
      </c>
      <c r="CC80" s="845" t="str">
        <f>IF(AND($BX$3=1,TRUNC('7a Health full-time'!I80)&lt;&gt;'7a Health full-time'!I80),J80,"")</f>
        <v/>
      </c>
      <c r="CD80" s="844" t="str">
        <f>IF(AND($BX$3=1,TRUNC('7a Health full-time'!J80)&lt;&gt;'7a Health full-time'!J80),K80,"")</f>
        <v/>
      </c>
      <c r="CE80" s="843" t="str">
        <f>IF(AND($BX$3=1,TRUNC('7a Health full-time'!K80)&lt;&gt;'7a Health full-time'!K80),L80,"")</f>
        <v/>
      </c>
      <c r="CF80" s="843" t="str">
        <f>IF(AND($BX$3=1,TRUNC('7a Health full-time'!L80)&lt;&gt;'7a Health full-time'!L80),M80,"")</f>
        <v/>
      </c>
      <c r="CG80" s="843" t="str">
        <f>IF(AND($BX$3=1,TRUNC('7a Health full-time'!M80)&lt;&gt;'7a Health full-time'!M80),N80,"")</f>
        <v/>
      </c>
      <c r="CH80" s="843" t="str">
        <f>IF(AND($BX$3=1,TRUNC('7a Health full-time'!N80)&lt;&gt;'7a Health full-time'!N80),O80,"")</f>
        <v/>
      </c>
      <c r="CI80" s="845" t="str">
        <f>IF(AND($BX$3=1,TRUNC('7a Health full-time'!O80)&lt;&gt;'7a Health full-time'!O80),P80,"")</f>
        <v/>
      </c>
      <c r="CJ80" s="844" t="str">
        <f>IF(AND($BX$3=1,TRUNC('7a Health full-time'!P80)&lt;&gt;'7a Health full-time'!P80),Q80,"")</f>
        <v/>
      </c>
      <c r="CK80" s="843" t="str">
        <f>IF(AND($BX$3=1,TRUNC('7a Health full-time'!Q80)&lt;&gt;'7a Health full-time'!Q80),R80,"")</f>
        <v/>
      </c>
      <c r="CL80" s="843" t="str">
        <f>IF(AND($BX$3=1,TRUNC('7a Health full-time'!R80)&lt;&gt;'7a Health full-time'!R80),S80,"")</f>
        <v/>
      </c>
      <c r="CM80" s="843" t="str">
        <f>IF(AND($BX$3=1,TRUNC('7a Health full-time'!S80)&lt;&gt;'7a Health full-time'!S80),T80,"")</f>
        <v/>
      </c>
      <c r="CN80" s="843" t="str">
        <f>IF(AND($BX$3=1,TRUNC('7a Health full-time'!T80)&lt;&gt;'7a Health full-time'!T80),U80,"")</f>
        <v/>
      </c>
      <c r="CO80" s="845" t="str">
        <f>IF(AND($BX$3=1,TRUNC('7a Health full-time'!U80)&lt;&gt;'7a Health full-time'!U80),V80,"")</f>
        <v/>
      </c>
      <c r="DV80" s="844" t="str">
        <f>IF(AND($DV$3=1,ROUND('7a Health full-time'!AB80,2)&lt;&gt;'7a Health full-time'!AB80),AC80,"")</f>
        <v/>
      </c>
      <c r="DW80" s="843" t="str">
        <f>IF(AND($DV$3=1,ROUND('7a Health full-time'!AC80,2)&lt;&gt;'7a Health full-time'!AC80),AD80,"")</f>
        <v/>
      </c>
      <c r="DX80" s="843" t="str">
        <f>IF(AND($DV$3=1,ROUND('7a Health full-time'!AD80,2)&lt;&gt;'7a Health full-time'!AD80),AE80,"")</f>
        <v/>
      </c>
      <c r="DY80" s="843" t="str">
        <f>IF(AND($DV$3=1,ROUND('7a Health full-time'!AE80,2)&lt;&gt;'7a Health full-time'!AE80),AF80,"")</f>
        <v/>
      </c>
      <c r="DZ80" s="843" t="str">
        <f>IF(AND($DV$3=1,ROUND('7a Health full-time'!AF80,2)&lt;&gt;'7a Health full-time'!AF80),AG80,"")</f>
        <v/>
      </c>
      <c r="EA80" s="845" t="str">
        <f>IF(AND($DV$3=1,ROUND('7a Health full-time'!AG80,2)&lt;&gt;'7a Health full-time'!AG80),AH80,"")</f>
        <v/>
      </c>
      <c r="EC80" s="844" t="str">
        <f>IF(AND($EC$3=1,'7a Health full-time'!AB80&gt;'7a Health full-time'!V80),AC80,"")</f>
        <v/>
      </c>
      <c r="ED80" s="843" t="str">
        <f>IF(AND($EC$3=1,'7a Health full-time'!AC80&gt;'7a Health full-time'!W80),AD80,"")</f>
        <v/>
      </c>
      <c r="EE80" s="843" t="str">
        <f>IF(AND($EC$3=1,'7a Health full-time'!AD80&gt;'7a Health full-time'!X80),AE80,"")</f>
        <v/>
      </c>
      <c r="EF80" s="843" t="str">
        <f>IF(AND($EC$3=1,'7a Health full-time'!AE80&gt;'7a Health full-time'!Y80),AF80,"")</f>
        <v/>
      </c>
      <c r="EG80" s="843" t="str">
        <f>IF(AND($EC$3=1,'7a Health full-time'!AF80&gt;'7a Health full-time'!Z80),AG80,"")</f>
        <v/>
      </c>
      <c r="EH80" s="845" t="str">
        <f>IF(AND($EC$3=1,'7a Health full-time'!AG80&gt;'7a Health full-time'!AA80),AH80,"")</f>
        <v/>
      </c>
      <c r="EJ80" s="844" t="str">
        <f>IF(AND($EJ$3=1,'7a Health full-time'!V80&lt;&gt;0),IF(('7a Health full-time'!AB80/'7a Health full-time'!V80)&lt;0.03,AC80,""),"")</f>
        <v/>
      </c>
      <c r="EK80" s="843" t="str">
        <f>IF(AND($EJ$3=1,'7a Health full-time'!W80&lt;&gt;0),IF(('7a Health full-time'!AC80/'7a Health full-time'!W80)&lt;0.03,AD80,""),"")</f>
        <v/>
      </c>
      <c r="EL80" s="843" t="str">
        <f>IF(AND($EJ$3=1,'7a Health full-time'!X80&lt;&gt;0),IF(('7a Health full-time'!AD80/'7a Health full-time'!X80)&lt;0.03,AE80,""),"")</f>
        <v/>
      </c>
      <c r="EM80" s="843" t="str">
        <f>IF(AND($EJ$3=1,'7a Health full-time'!Y80&lt;&gt;0),IF(('7a Health full-time'!AE80/'7a Health full-time'!Y80)&lt;0.03,AF80,""),"")</f>
        <v/>
      </c>
      <c r="EN80" s="843" t="str">
        <f>IF(AND($EJ$3=1,'7a Health full-time'!Z80&lt;&gt;0),IF(('7a Health full-time'!AF80/'7a Health full-time'!Z80)&lt;0.03,AG80,""),"")</f>
        <v/>
      </c>
      <c r="EO80" s="845" t="str">
        <f>IF(AND($EJ$3=1,'7a Health full-time'!AA80&lt;&gt;0),IF(('7a Health full-time'!AG80/'7a Health full-time'!AA80)&lt;0.03,AH80,""),"")</f>
        <v/>
      </c>
      <c r="EQ80" s="844" t="str">
        <f>IF(AND($EQ$3=1,'7a Health full-time'!P80=0,SUM('7a Health full-time'!D80,'7a Health full-time'!J80)&gt;$ET$13),Q80,"")</f>
        <v/>
      </c>
      <c r="ER80" s="843" t="str">
        <f>IF(AND($EQ$3=1,'7a Health full-time'!Q80=0,SUM('7a Health full-time'!E80,'7a Health full-time'!K80)&gt;$ET$13),R80,"")</f>
        <v/>
      </c>
      <c r="ES80" s="843" t="str">
        <f>IF(AND($EQ$3=1,'7a Health full-time'!R80=0,SUM('7a Health full-time'!F80,'7a Health full-time'!L80)&gt;$ET$13),S80,"")</f>
        <v/>
      </c>
      <c r="ET80" s="843" t="str">
        <f>IF(AND($EQ$3=1,'7a Health full-time'!S80=0,SUM('7a Health full-time'!G80,'7a Health full-time'!M80)&gt;$ET$13),T80,"")</f>
        <v/>
      </c>
      <c r="EU80" s="843" t="str">
        <f>IF(AND($EQ$3=1,'7a Health full-time'!T80=0,SUM('7a Health full-time'!H80,'7a Health full-time'!N80)&gt;$ET$13),U80,"")</f>
        <v/>
      </c>
      <c r="EV80" s="845" t="str">
        <f>IF(AND($EQ$3=1,'7a Health full-time'!U80=0,SUM('7a Health full-time'!I80,'7a Health full-time'!O80)&gt;$ET$13),V80,"")</f>
        <v/>
      </c>
      <c r="EX80" s="844" t="str">
        <f>IF(AND($EX$3=1,SUM('7a Health full-time'!D80,'7a Health full-time'!J80)&gt;0,ABS('7a Health full-time'!P80)=SUM('7a Health full-time'!D80,'7a Health full-time'!J80)),Q80,"")</f>
        <v/>
      </c>
      <c r="EY80" s="843" t="str">
        <f>IF(AND($EX$3=1,SUM('7a Health full-time'!E80,'7a Health full-time'!K80)&gt;0,ABS('7a Health full-time'!Q80)=SUM('7a Health full-time'!E80,'7a Health full-time'!K80)),R80,"")</f>
        <v/>
      </c>
      <c r="EZ80" s="843" t="str">
        <f>IF(AND($EX$3=1,SUM('7a Health full-time'!F80,'7a Health full-time'!L80)&gt;0,ABS('7a Health full-time'!R80)=SUM('7a Health full-time'!F80,'7a Health full-time'!L80)),S80,"")</f>
        <v/>
      </c>
      <c r="FA80" s="843" t="str">
        <f>IF(AND($EX$3=1,SUM('7a Health full-time'!G80,'7a Health full-time'!M80)&gt;0,ABS('7a Health full-time'!S80)=SUM('7a Health full-time'!G80,'7a Health full-time'!M80)),T80,"")</f>
        <v/>
      </c>
      <c r="FB80" s="843" t="str">
        <f>IF(AND($EX$3=1,SUM('7a Health full-time'!H80,'7a Health full-time'!N80)&gt;0,ABS('7a Health full-time'!T80)=SUM('7a Health full-time'!H80,'7a Health full-time'!N80)),U80,"")</f>
        <v/>
      </c>
      <c r="FC80" s="845" t="str">
        <f>IF(AND($EX$3=1,SUM('7a Health full-time'!I80,'7a Health full-time'!O80)&gt;0,ABS('7a Health full-time'!U80)=SUM('7a Health full-time'!I80,'7a Health full-time'!O80)),V80,"")</f>
        <v/>
      </c>
      <c r="FR80" s="844" t="str">
        <f>IF(AND($FR$3=1,'7a Health full-time'!V80&lt;&gt;0),IF(('7a Health full-time'!AB80/'7a Health full-time'!V80)&lt;0.25,AC80,""),"")</f>
        <v/>
      </c>
      <c r="FS80" s="843" t="str">
        <f>IF(AND($FR$3=1,'7a Health full-time'!W80&lt;&gt;0),IF(('7a Health full-time'!AC80/'7a Health full-time'!W80)&lt;0.25,AD80,""),"")</f>
        <v/>
      </c>
      <c r="FT80" s="843" t="str">
        <f>IF(AND($FR$3=1,'7a Health full-time'!X80&lt;&gt;0),IF(('7a Health full-time'!AD80/'7a Health full-time'!X80)&lt;0.25,AE80,""),"")</f>
        <v/>
      </c>
      <c r="FU80" s="843" t="str">
        <f>IF(AND($FR$3=1,'7a Health full-time'!Y80&lt;&gt;0),IF(('7a Health full-time'!AE80/'7a Health full-time'!Y80)&lt;0.25,AF80,""),"")</f>
        <v/>
      </c>
      <c r="FV80" s="843" t="str">
        <f>IF(AND($FR$3=1,'7a Health full-time'!Z80&lt;&gt;0),IF(('7a Health full-time'!AF80/'7a Health full-time'!Z80)&lt;0.25,AG80,""),"")</f>
        <v/>
      </c>
      <c r="FW80" s="845" t="str">
        <f>IF(AND($FR$3=1,'7a Health full-time'!AA80&lt;&gt;0),IF(('7a Health full-time'!AG80/'7a Health full-time'!AA80)&lt;0.25,AH80,""),"")</f>
        <v/>
      </c>
      <c r="FY80" s="840" t="str">
        <f>IF(AND($FY$3=1,'7a Health full-time'!D80&gt;0),E80,"")</f>
        <v/>
      </c>
      <c r="FZ80" s="841" t="str">
        <f>IF(AND($FY$3=1,'7a Health full-time'!E80&gt;0),F80,"")</f>
        <v/>
      </c>
      <c r="GA80" s="841" t="str">
        <f>IF(AND($FY$3=1,'7a Health full-time'!F80&gt;0),G80,"")</f>
        <v/>
      </c>
      <c r="GB80" s="841" t="str">
        <f>IF(AND($FY$3=1,'7a Health full-time'!G80&gt;0),H80,"")</f>
        <v/>
      </c>
      <c r="GC80" s="841" t="str">
        <f>IF(AND($FY$3=1,'7a Health full-time'!H80&gt;0),I80,"")</f>
        <v/>
      </c>
      <c r="GD80" s="842" t="str">
        <f>IF(AND($FY$3=1,'7a Health full-time'!I80&gt;0),J80,"")</f>
        <v/>
      </c>
      <c r="GE80" s="841" t="str">
        <f>IF(AND($FY$3=1,'7a Health full-time'!J80&gt;0),K80,"")</f>
        <v/>
      </c>
      <c r="GF80" s="841" t="str">
        <f>IF(AND($FY$3=1,'7a Health full-time'!K80&gt;0),L80,"")</f>
        <v/>
      </c>
      <c r="GG80" s="841" t="str">
        <f>IF(AND($FY$3=1,'7a Health full-time'!L80&gt;0),M80,"")</f>
        <v/>
      </c>
      <c r="GH80" s="841" t="str">
        <f>IF(AND($FY$3=1,'7a Health full-time'!M80&gt;0),N80,"")</f>
        <v/>
      </c>
      <c r="GI80" s="841" t="str">
        <f>IF(AND($FY$3=1,'7a Health full-time'!N80&gt;0),O80,"")</f>
        <v/>
      </c>
      <c r="GJ80" s="842" t="str">
        <f>IF(AND($FY$3=1,'7a Health full-time'!O80&gt;0),P80,"")</f>
        <v/>
      </c>
      <c r="GL80" s="60"/>
      <c r="GM80" s="61" t="s">
        <v>19</v>
      </c>
      <c r="GN80" s="60" t="s">
        <v>116</v>
      </c>
      <c r="GO80" s="49" t="str">
        <f>$CS$102</f>
        <v/>
      </c>
      <c r="GP80" s="41" t="str">
        <f>$CT$102</f>
        <v/>
      </c>
      <c r="GQ80" s="40" t="str">
        <f>$CS$102</f>
        <v/>
      </c>
      <c r="GR80" s="41" t="str">
        <f>$CT$102</f>
        <v/>
      </c>
      <c r="GS80" s="40" t="str">
        <f>$CS$102</f>
        <v/>
      </c>
      <c r="GT80" s="873" t="str">
        <f>$CT$102</f>
        <v/>
      </c>
      <c r="GU80" s="49" t="str">
        <f>$CY$102</f>
        <v/>
      </c>
      <c r="GV80" s="41" t="str">
        <f>$CZ$102</f>
        <v/>
      </c>
      <c r="GW80" s="40" t="str">
        <f>$CY$102</f>
        <v/>
      </c>
      <c r="GX80" s="41" t="str">
        <f>$CZ$102</f>
        <v/>
      </c>
      <c r="GY80" s="40" t="str">
        <f>$CY$102</f>
        <v/>
      </c>
      <c r="GZ80" s="873" t="str">
        <f>$CZ$102</f>
        <v/>
      </c>
      <c r="HA80" s="49" t="str">
        <f>$DE$102</f>
        <v/>
      </c>
      <c r="HB80" s="41" t="str">
        <f>$DF$102</f>
        <v/>
      </c>
      <c r="HC80" s="40" t="str">
        <f>$DE$102</f>
        <v/>
      </c>
      <c r="HD80" s="41" t="str">
        <f>$DF$102</f>
        <v/>
      </c>
      <c r="HE80" s="40" t="str">
        <f>$DE$102</f>
        <v/>
      </c>
      <c r="HF80" s="873" t="str">
        <f>$DF$102</f>
        <v/>
      </c>
      <c r="HG80" s="49" t="str">
        <f>$DK$102</f>
        <v/>
      </c>
      <c r="HH80" s="41" t="str">
        <f>$DL$102</f>
        <v/>
      </c>
      <c r="HI80" s="40" t="str">
        <f>$DK$102</f>
        <v/>
      </c>
      <c r="HJ80" s="41" t="str">
        <f>$DL$102</f>
        <v/>
      </c>
      <c r="HK80" s="40" t="str">
        <f>$DK$102</f>
        <v/>
      </c>
      <c r="HL80" s="873" t="str">
        <f>$DL$102</f>
        <v/>
      </c>
      <c r="HM80" s="925"/>
      <c r="HN80" s="918"/>
      <c r="HO80" s="916"/>
      <c r="HP80" s="918"/>
      <c r="HQ80" s="916"/>
      <c r="HR80" s="926"/>
    </row>
    <row r="81" spans="1:226" x14ac:dyDescent="0.25">
      <c r="A81" s="18" t="str">
        <f>'7a Health full-time'!A81</f>
        <v>Radiography (therapeutic) (B)</v>
      </c>
      <c r="B81" t="s">
        <v>19</v>
      </c>
      <c r="C81" s="18" t="str">
        <f>'7a Health full-time'!C81</f>
        <v>PGT (UG fee)</v>
      </c>
      <c r="D81" t="str">
        <f t="shared" si="16"/>
        <v>Radiography (therapeutic) (B), Long, PGT (UG fee)</v>
      </c>
      <c r="E81" t="str">
        <f t="shared" si="15"/>
        <v xml:space="preserve">Column 1, Starters in 2016-17, OfS-fundable, Radiography (therapeutic) (B), Long, PGT (UG fee); </v>
      </c>
      <c r="F81" t="str">
        <f t="shared" si="15"/>
        <v xml:space="preserve">Column 1, Starters in 2016-17, Non-fundable, Radiography (therapeutic) (B), Long, PGT (UG fee); </v>
      </c>
      <c r="G81" t="str">
        <f t="shared" si="15"/>
        <v xml:space="preserve">Column 1, Starters in 2017-18, OfS-fundable, Radiography (therapeutic) (B), Long, PGT (UG fee); </v>
      </c>
      <c r="H81" t="str">
        <f t="shared" si="15"/>
        <v xml:space="preserve">Column 1, Starters in 2017-18, Non-fundable, Radiography (therapeutic) (B), Long, PGT (UG fee); </v>
      </c>
      <c r="I81" t="str">
        <f t="shared" si="15"/>
        <v xml:space="preserve">Column 1, Starters in 2018-19, OfS-fundable, Radiography (therapeutic) (B), Long, PGT (UG fee); </v>
      </c>
      <c r="J81" t="str">
        <f t="shared" si="15"/>
        <v xml:space="preserve">Column 1, Starters in 2018-19, Non-fundable, Radiography (therapeutic) (B), Long, PGT (UG fee); </v>
      </c>
      <c r="K81" t="str">
        <f t="shared" si="15"/>
        <v xml:space="preserve">Column 2, Starters in 2016-17, OfS-fundable, Radiography (therapeutic) (B), Long, PGT (UG fee); </v>
      </c>
      <c r="L81" t="str">
        <f t="shared" si="15"/>
        <v xml:space="preserve">Column 2, Starters in 2016-17, Non-fundable, Radiography (therapeutic) (B), Long, PGT (UG fee); </v>
      </c>
      <c r="M81" t="str">
        <f t="shared" si="15"/>
        <v xml:space="preserve">Column 2, Starters in 2017-18, OfS-fundable, Radiography (therapeutic) (B), Long, PGT (UG fee); </v>
      </c>
      <c r="N81" t="str">
        <f t="shared" si="15"/>
        <v xml:space="preserve">Column 2, Starters in 2017-18, Non-fundable, Radiography (therapeutic) (B), Long, PGT (UG fee); </v>
      </c>
      <c r="O81" t="str">
        <f t="shared" si="15"/>
        <v xml:space="preserve">Column 2, Starters in 2018-19, OfS-fundable, Radiography (therapeutic) (B), Long, PGT (UG fee); </v>
      </c>
      <c r="P81" t="str">
        <f t="shared" si="15"/>
        <v xml:space="preserve">Column 2, Starters in 2018-19, Non-fundable, Radiography (therapeutic) (B), Long, PGT (UG fee); </v>
      </c>
      <c r="Q81" t="str">
        <f t="shared" si="15"/>
        <v xml:space="preserve">Column 3, Starters in 2016-17, OfS-fundable, Radiography (therapeutic) (B), Long, PGT (UG fee); </v>
      </c>
      <c r="R81" t="str">
        <f t="shared" si="15"/>
        <v xml:space="preserve">Column 3, Starters in 2016-17, Non-fundable, Radiography (therapeutic) (B), Long, PGT (UG fee); </v>
      </c>
      <c r="S81" t="str">
        <f t="shared" si="15"/>
        <v xml:space="preserve">Column 3, Starters in 2017-18, OfS-fundable, Radiography (therapeutic) (B), Long, PGT (UG fee); </v>
      </c>
      <c r="T81" t="str">
        <f t="shared" si="15"/>
        <v xml:space="preserve">Column 3, Starters in 2017-18, Non-fundable, Radiography (therapeutic) (B), Long, PGT (UG fee); </v>
      </c>
      <c r="U81" t="str">
        <f t="shared" si="14"/>
        <v xml:space="preserve">Column 3, Starters in 2018-19, OfS-fundable, Radiography (therapeutic) (B), Long, PGT (UG fee); </v>
      </c>
      <c r="V81" t="str">
        <f t="shared" si="14"/>
        <v xml:space="preserve">Column 3, Starters in 2018-19, Non-fundable, Radiography (therapeutic) (B), Long, PGT (UG fee); </v>
      </c>
      <c r="W81" t="str">
        <f t="shared" si="14"/>
        <v xml:space="preserve">Column 4, Starters in 2016-17, OfS-fundable, Radiography (therapeutic) (B), Long, PGT (UG fee); </v>
      </c>
      <c r="X81" t="str">
        <f t="shared" si="14"/>
        <v xml:space="preserve">Column 4, Starters in 2016-17, Non-fundable, Radiography (therapeutic) (B), Long, PGT (UG fee); </v>
      </c>
      <c r="Y81" t="str">
        <f t="shared" si="14"/>
        <v xml:space="preserve">Column 4, Starters in 2017-18, OfS-fundable, Radiography (therapeutic) (B), Long, PGT (UG fee); </v>
      </c>
      <c r="Z81" t="str">
        <f t="shared" si="14"/>
        <v xml:space="preserve">Column 4, Starters in 2017-18, Non-fundable, Radiography (therapeutic) (B), Long, PGT (UG fee); </v>
      </c>
      <c r="AA81" t="str">
        <f t="shared" si="14"/>
        <v xml:space="preserve">Column 4, Starters in 2018-19, OfS-fundable, Radiography (therapeutic) (B), Long, PGT (UG fee); </v>
      </c>
      <c r="AB81" t="str">
        <f t="shared" si="14"/>
        <v xml:space="preserve">Column 4, Starters in 2018-19, Non-fundable, Radiography (therapeutic) (B), Long, PGT (UG fee); </v>
      </c>
      <c r="AC81" t="str">
        <f t="shared" si="14"/>
        <v xml:space="preserve">Column 4a, Starters in 2016-17, OfS-fundable, Radiography (therapeutic) (B), Long, PGT (UG fee); </v>
      </c>
      <c r="AD81" t="str">
        <f t="shared" si="14"/>
        <v xml:space="preserve">Column 4a, Starters in 2016-17, Non-fundable, Radiography (therapeutic) (B), Long, PGT (UG fee); </v>
      </c>
      <c r="AE81" t="str">
        <f t="shared" si="14"/>
        <v xml:space="preserve">Column 4a, Starters in 2017-18, OfS-fundable, Radiography (therapeutic) (B), Long, PGT (UG fee); </v>
      </c>
      <c r="AF81" t="str">
        <f t="shared" si="14"/>
        <v xml:space="preserve">Column 4a, Starters in 2017-18, Non-fundable, Radiography (therapeutic) (B), Long, PGT (UG fee); </v>
      </c>
      <c r="AG81" t="str">
        <f t="shared" si="14"/>
        <v xml:space="preserve">Column 4a, Starters in 2018-19, OfS-fundable, Radiography (therapeutic) (B), Long, PGT (UG fee); </v>
      </c>
      <c r="AH81" t="str">
        <f t="shared" si="14"/>
        <v xml:space="preserve">Column 4a, Starters in 2018-19, Non-fundable, Radiography (therapeutic) (B), Long, PGT (UG fee); </v>
      </c>
      <c r="AR81" s="726" t="str">
        <f>IF(AND($AR$3=1,'7a Health full-time'!P81&gt;0),Q81,"")</f>
        <v/>
      </c>
      <c r="AS81" s="727" t="str">
        <f>IF(AND($AR$3=1,'7a Health full-time'!Q81&gt;0),R81,"")</f>
        <v/>
      </c>
      <c r="AT81" s="727" t="str">
        <f>IF(AND($AR$3=1,'7a Health full-time'!R81&gt;0),S81,"")</f>
        <v/>
      </c>
      <c r="AU81" s="727" t="str">
        <f>IF(AND($AR$3=1,'7a Health full-time'!S81&gt;0),T81,"")</f>
        <v/>
      </c>
      <c r="AV81" s="727" t="str">
        <f>IF(AND($AR$3=1,'7a Health full-time'!T81&gt;0),U81,"")</f>
        <v/>
      </c>
      <c r="AW81" s="846" t="str">
        <f>IF(AND($AR$3=1,'7a Health full-time'!U81&gt;0),V81,"")</f>
        <v/>
      </c>
      <c r="AY81" s="726" t="str">
        <f>IF(AND($AY$3=1,'7a Health full-time'!D81&lt;0),E81,"")</f>
        <v/>
      </c>
      <c r="AZ81" s="727" t="str">
        <f>IF(AND($AY$3=1,'7a Health full-time'!E81&lt;0),F81,"")</f>
        <v/>
      </c>
      <c r="BA81" s="727" t="str">
        <f>IF(AND($AY$3=1,'7a Health full-time'!F81&lt;0),G81,"")</f>
        <v/>
      </c>
      <c r="BB81" s="727" t="str">
        <f>IF(AND($AY$3=1,'7a Health full-time'!G81&lt;0),H81,"")</f>
        <v/>
      </c>
      <c r="BC81" s="727" t="str">
        <f>IF(AND($AY$3=1,'7a Health full-time'!H81&lt;0),I81,"")</f>
        <v/>
      </c>
      <c r="BD81" s="846" t="str">
        <f>IF(AND($AY$3=1,'7a Health full-time'!I81&lt;0),J81,"")</f>
        <v/>
      </c>
      <c r="BE81" s="726" t="str">
        <f>IF(AND($AY$3=1,'7a Health full-time'!J81&lt;0),K81,"")</f>
        <v/>
      </c>
      <c r="BF81" s="727" t="str">
        <f>IF(AND($AY$3=1,'7a Health full-time'!K81&lt;0),L81,"")</f>
        <v/>
      </c>
      <c r="BG81" s="727" t="str">
        <f>IF(AND($AY$3=1,'7a Health full-time'!L81&lt;0),M81,"")</f>
        <v/>
      </c>
      <c r="BH81" s="727" t="str">
        <f>IF(AND($AY$3=1,'7a Health full-time'!M81&lt;0),N81,"")</f>
        <v/>
      </c>
      <c r="BI81" s="727" t="str">
        <f>IF(AND($AY$3=1,'7a Health full-time'!N81&lt;0),O81,"")</f>
        <v/>
      </c>
      <c r="BJ81" s="846" t="str">
        <f>IF(AND($AY$3=1,'7a Health full-time'!O81&lt;0),P81,"")</f>
        <v/>
      </c>
      <c r="BK81" s="726" t="str">
        <f>IF(AND($AY$3=1,'7a Health full-time'!V81&lt;0),W81,"")</f>
        <v/>
      </c>
      <c r="BL81" s="727" t="str">
        <f>IF(AND($AY$3=1,'7a Health full-time'!W81&lt;0),X81,"")</f>
        <v/>
      </c>
      <c r="BM81" s="727" t="str">
        <f>IF(AND($AY$3=1,'7a Health full-time'!X81&lt;0),Y81,"")</f>
        <v/>
      </c>
      <c r="BN81" s="727" t="str">
        <f>IF(AND($AY$3=1,'7a Health full-time'!Y81&lt;0),Z81,"")</f>
        <v/>
      </c>
      <c r="BO81" s="727" t="str">
        <f>IF(AND($AY$3=1,'7a Health full-time'!Z81&lt;0),AA81,"")</f>
        <v/>
      </c>
      <c r="BP81" s="846" t="str">
        <f>IF(AND($AY$3=1,'7a Health full-time'!AA81&lt;0),AB81,"")</f>
        <v/>
      </c>
      <c r="BQ81" s="910"/>
      <c r="BR81" s="919"/>
      <c r="BS81" s="919"/>
      <c r="BT81" s="919"/>
      <c r="BU81" s="919"/>
      <c r="BV81" s="911"/>
      <c r="BX81" s="726" t="str">
        <f>IF(AND($BX$3=1,TRUNC('7a Health full-time'!D81)&lt;&gt;'7a Health full-time'!D81),E81,"")</f>
        <v/>
      </c>
      <c r="BY81" s="727" t="str">
        <f>IF(AND($BX$3=1,TRUNC('7a Health full-time'!E81)&lt;&gt;'7a Health full-time'!E81),F81,"")</f>
        <v/>
      </c>
      <c r="BZ81" s="727" t="str">
        <f>IF(AND($BX$3=1,TRUNC('7a Health full-time'!F81)&lt;&gt;'7a Health full-time'!F81),G81,"")</f>
        <v/>
      </c>
      <c r="CA81" s="727" t="str">
        <f>IF(AND($BX$3=1,TRUNC('7a Health full-time'!G81)&lt;&gt;'7a Health full-time'!G81),H81,"")</f>
        <v/>
      </c>
      <c r="CB81" s="727" t="str">
        <f>IF(AND($BX$3=1,TRUNC('7a Health full-time'!H81)&lt;&gt;'7a Health full-time'!H81),I81,"")</f>
        <v/>
      </c>
      <c r="CC81" s="846" t="str">
        <f>IF(AND($BX$3=1,TRUNC('7a Health full-time'!I81)&lt;&gt;'7a Health full-time'!I81),J81,"")</f>
        <v/>
      </c>
      <c r="CD81" s="726" t="str">
        <f>IF(AND($BX$3=1,TRUNC('7a Health full-time'!J81)&lt;&gt;'7a Health full-time'!J81),K81,"")</f>
        <v/>
      </c>
      <c r="CE81" s="727" t="str">
        <f>IF(AND($BX$3=1,TRUNC('7a Health full-time'!K81)&lt;&gt;'7a Health full-time'!K81),L81,"")</f>
        <v/>
      </c>
      <c r="CF81" s="727" t="str">
        <f>IF(AND($BX$3=1,TRUNC('7a Health full-time'!L81)&lt;&gt;'7a Health full-time'!L81),M81,"")</f>
        <v/>
      </c>
      <c r="CG81" s="727" t="str">
        <f>IF(AND($BX$3=1,TRUNC('7a Health full-time'!M81)&lt;&gt;'7a Health full-time'!M81),N81,"")</f>
        <v/>
      </c>
      <c r="CH81" s="727" t="str">
        <f>IF(AND($BX$3=1,TRUNC('7a Health full-time'!N81)&lt;&gt;'7a Health full-time'!N81),O81,"")</f>
        <v/>
      </c>
      <c r="CI81" s="846" t="str">
        <f>IF(AND($BX$3=1,TRUNC('7a Health full-time'!O81)&lt;&gt;'7a Health full-time'!O81),P81,"")</f>
        <v/>
      </c>
      <c r="CJ81" s="726" t="str">
        <f>IF(AND($BX$3=1,TRUNC('7a Health full-time'!P81)&lt;&gt;'7a Health full-time'!P81),Q81,"")</f>
        <v/>
      </c>
      <c r="CK81" s="727" t="str">
        <f>IF(AND($BX$3=1,TRUNC('7a Health full-time'!Q81)&lt;&gt;'7a Health full-time'!Q81),R81,"")</f>
        <v/>
      </c>
      <c r="CL81" s="727" t="str">
        <f>IF(AND($BX$3=1,TRUNC('7a Health full-time'!R81)&lt;&gt;'7a Health full-time'!R81),S81,"")</f>
        <v/>
      </c>
      <c r="CM81" s="727" t="str">
        <f>IF(AND($BX$3=1,TRUNC('7a Health full-time'!S81)&lt;&gt;'7a Health full-time'!S81),T81,"")</f>
        <v/>
      </c>
      <c r="CN81" s="727" t="str">
        <f>IF(AND($BX$3=1,TRUNC('7a Health full-time'!T81)&lt;&gt;'7a Health full-time'!T81),U81,"")</f>
        <v/>
      </c>
      <c r="CO81" s="846" t="str">
        <f>IF(AND($BX$3=1,TRUNC('7a Health full-time'!U81)&lt;&gt;'7a Health full-time'!U81),V81,"")</f>
        <v/>
      </c>
      <c r="DV81" s="726" t="str">
        <f>IF(AND($DV$3=1,ROUND('7a Health full-time'!AB81,2)&lt;&gt;'7a Health full-time'!AB81),AC81,"")</f>
        <v/>
      </c>
      <c r="DW81" s="727" t="str">
        <f>IF(AND($DV$3=1,ROUND('7a Health full-time'!AC81,2)&lt;&gt;'7a Health full-time'!AC81),AD81,"")</f>
        <v/>
      </c>
      <c r="DX81" s="727" t="str">
        <f>IF(AND($DV$3=1,ROUND('7a Health full-time'!AD81,2)&lt;&gt;'7a Health full-time'!AD81),AE81,"")</f>
        <v/>
      </c>
      <c r="DY81" s="727" t="str">
        <f>IF(AND($DV$3=1,ROUND('7a Health full-time'!AE81,2)&lt;&gt;'7a Health full-time'!AE81),AF81,"")</f>
        <v/>
      </c>
      <c r="DZ81" s="727" t="str">
        <f>IF(AND($DV$3=1,ROUND('7a Health full-time'!AF81,2)&lt;&gt;'7a Health full-time'!AF81),AG81,"")</f>
        <v/>
      </c>
      <c r="EA81" s="846" t="str">
        <f>IF(AND($DV$3=1,ROUND('7a Health full-time'!AG81,2)&lt;&gt;'7a Health full-time'!AG81),AH81,"")</f>
        <v/>
      </c>
      <c r="EC81" s="726" t="str">
        <f>IF(AND($EC$3=1,'7a Health full-time'!AB81&gt;'7a Health full-time'!V81),AC81,"")</f>
        <v/>
      </c>
      <c r="ED81" s="727" t="str">
        <f>IF(AND($EC$3=1,'7a Health full-time'!AC81&gt;'7a Health full-time'!W81),AD81,"")</f>
        <v/>
      </c>
      <c r="EE81" s="727" t="str">
        <f>IF(AND($EC$3=1,'7a Health full-time'!AD81&gt;'7a Health full-time'!X81),AE81,"")</f>
        <v/>
      </c>
      <c r="EF81" s="727" t="str">
        <f>IF(AND($EC$3=1,'7a Health full-time'!AE81&gt;'7a Health full-time'!Y81),AF81,"")</f>
        <v/>
      </c>
      <c r="EG81" s="727" t="str">
        <f>IF(AND($EC$3=1,'7a Health full-time'!AF81&gt;'7a Health full-time'!Z81),AG81,"")</f>
        <v/>
      </c>
      <c r="EH81" s="846" t="str">
        <f>IF(AND($EC$3=1,'7a Health full-time'!AG81&gt;'7a Health full-time'!AA81),AH81,"")</f>
        <v/>
      </c>
      <c r="EJ81" s="726" t="str">
        <f>IF(AND($EJ$3=1,'7a Health full-time'!V81&lt;&gt;0),IF(('7a Health full-time'!AB81/'7a Health full-time'!V81)&lt;0.03,AC81,""),"")</f>
        <v/>
      </c>
      <c r="EK81" s="727" t="str">
        <f>IF(AND($EJ$3=1,'7a Health full-time'!W81&lt;&gt;0),IF(('7a Health full-time'!AC81/'7a Health full-time'!W81)&lt;0.03,AD81,""),"")</f>
        <v/>
      </c>
      <c r="EL81" s="727" t="str">
        <f>IF(AND($EJ$3=1,'7a Health full-time'!X81&lt;&gt;0),IF(('7a Health full-time'!AD81/'7a Health full-time'!X81)&lt;0.03,AE81,""),"")</f>
        <v/>
      </c>
      <c r="EM81" s="727" t="str">
        <f>IF(AND($EJ$3=1,'7a Health full-time'!Y81&lt;&gt;0),IF(('7a Health full-time'!AE81/'7a Health full-time'!Y81)&lt;0.03,AF81,""),"")</f>
        <v/>
      </c>
      <c r="EN81" s="727" t="str">
        <f>IF(AND($EJ$3=1,'7a Health full-time'!Z81&lt;&gt;0),IF(('7a Health full-time'!AF81/'7a Health full-time'!Z81)&lt;0.03,AG81,""),"")</f>
        <v/>
      </c>
      <c r="EO81" s="846" t="str">
        <f>IF(AND($EJ$3=1,'7a Health full-time'!AA81&lt;&gt;0),IF(('7a Health full-time'!AG81/'7a Health full-time'!AA81)&lt;0.03,AH81,""),"")</f>
        <v/>
      </c>
      <c r="EQ81" s="726" t="str">
        <f>IF(AND($EQ$3=1,'7a Health full-time'!P81=0,SUM('7a Health full-time'!D81,'7a Health full-time'!J81)&gt;$ET$13),Q81,"")</f>
        <v/>
      </c>
      <c r="ER81" s="727" t="str">
        <f>IF(AND($EQ$3=1,'7a Health full-time'!Q81=0,SUM('7a Health full-time'!E81,'7a Health full-time'!K81)&gt;$ET$13),R81,"")</f>
        <v/>
      </c>
      <c r="ES81" s="727" t="str">
        <f>IF(AND($EQ$3=1,'7a Health full-time'!R81=0,SUM('7a Health full-time'!F81,'7a Health full-time'!L81)&gt;$ET$13),S81,"")</f>
        <v/>
      </c>
      <c r="ET81" s="727" t="str">
        <f>IF(AND($EQ$3=1,'7a Health full-time'!S81=0,SUM('7a Health full-time'!G81,'7a Health full-time'!M81)&gt;$ET$13),T81,"")</f>
        <v/>
      </c>
      <c r="EU81" s="727" t="str">
        <f>IF(AND($EQ$3=1,'7a Health full-time'!T81=0,SUM('7a Health full-time'!H81,'7a Health full-time'!N81)&gt;$ET$13),U81,"")</f>
        <v/>
      </c>
      <c r="EV81" s="846" t="str">
        <f>IF(AND($EQ$3=1,'7a Health full-time'!U81=0,SUM('7a Health full-time'!I81,'7a Health full-time'!O81)&gt;$ET$13),V81,"")</f>
        <v/>
      </c>
      <c r="EX81" s="726" t="str">
        <f>IF(AND($EX$3=1,SUM('7a Health full-time'!D81,'7a Health full-time'!J81)&gt;0,ABS('7a Health full-time'!P81)=SUM('7a Health full-time'!D81,'7a Health full-time'!J81)),Q81,"")</f>
        <v/>
      </c>
      <c r="EY81" s="727" t="str">
        <f>IF(AND($EX$3=1,SUM('7a Health full-time'!E81,'7a Health full-time'!K81)&gt;0,ABS('7a Health full-time'!Q81)=SUM('7a Health full-time'!E81,'7a Health full-time'!K81)),R81,"")</f>
        <v/>
      </c>
      <c r="EZ81" s="727" t="str">
        <f>IF(AND($EX$3=1,SUM('7a Health full-time'!F81,'7a Health full-time'!L81)&gt;0,ABS('7a Health full-time'!R81)=SUM('7a Health full-time'!F81,'7a Health full-time'!L81)),S81,"")</f>
        <v/>
      </c>
      <c r="FA81" s="727" t="str">
        <f>IF(AND($EX$3=1,SUM('7a Health full-time'!G81,'7a Health full-time'!M81)&gt;0,ABS('7a Health full-time'!S81)=SUM('7a Health full-time'!G81,'7a Health full-time'!M81)),T81,"")</f>
        <v/>
      </c>
      <c r="FB81" s="727" t="str">
        <f>IF(AND($EX$3=1,SUM('7a Health full-time'!H81,'7a Health full-time'!N81)&gt;0,ABS('7a Health full-time'!T81)=SUM('7a Health full-time'!H81,'7a Health full-time'!N81)),U81,"")</f>
        <v/>
      </c>
      <c r="FC81" s="846" t="str">
        <f>IF(AND($EX$3=1,SUM('7a Health full-time'!I81,'7a Health full-time'!O81)&gt;0,ABS('7a Health full-time'!U81)=SUM('7a Health full-time'!I81,'7a Health full-time'!O81)),V81,"")</f>
        <v/>
      </c>
      <c r="FR81" s="726" t="str">
        <f>IF(AND($FR$3=1,'7a Health full-time'!V81&lt;&gt;0),IF(('7a Health full-time'!AB81/'7a Health full-time'!V81)&lt;0.25,AC81,""),"")</f>
        <v/>
      </c>
      <c r="FS81" s="727" t="str">
        <f>IF(AND($FR$3=1,'7a Health full-time'!W81&lt;&gt;0),IF(('7a Health full-time'!AC81/'7a Health full-time'!W81)&lt;0.25,AD81,""),"")</f>
        <v/>
      </c>
      <c r="FT81" s="727" t="str">
        <f>IF(AND($FR$3=1,'7a Health full-time'!X81&lt;&gt;0),IF(('7a Health full-time'!AD81/'7a Health full-time'!X81)&lt;0.25,AE81,""),"")</f>
        <v/>
      </c>
      <c r="FU81" s="727" t="str">
        <f>IF(AND($FR$3=1,'7a Health full-time'!Y81&lt;&gt;0),IF(('7a Health full-time'!AE81/'7a Health full-time'!Y81)&lt;0.25,AF81,""),"")</f>
        <v/>
      </c>
      <c r="FV81" s="727" t="str">
        <f>IF(AND($FR$3=1,'7a Health full-time'!Z81&lt;&gt;0),IF(('7a Health full-time'!AF81/'7a Health full-time'!Z81)&lt;0.25,AG81,""),"")</f>
        <v/>
      </c>
      <c r="FW81" s="846" t="str">
        <f>IF(AND($FR$3=1,'7a Health full-time'!AA81&lt;&gt;0),IF(('7a Health full-time'!AG81/'7a Health full-time'!AA81)&lt;0.25,AH81,""),"")</f>
        <v/>
      </c>
      <c r="FY81" s="726" t="str">
        <f>IF(AND($FY$3=1,'7a Health full-time'!D81&gt;0),E81,"")</f>
        <v/>
      </c>
      <c r="FZ81" s="727" t="str">
        <f>IF(AND($FY$3=1,'7a Health full-time'!E81&gt;0),F81,"")</f>
        <v/>
      </c>
      <c r="GA81" s="727" t="str">
        <f>IF(AND($FY$3=1,'7a Health full-time'!F81&gt;0),G81,"")</f>
        <v/>
      </c>
      <c r="GB81" s="727" t="str">
        <f>IF(AND($FY$3=1,'7a Health full-time'!G81&gt;0),H81,"")</f>
        <v/>
      </c>
      <c r="GC81" s="727" t="str">
        <f>IF(AND($FY$3=1,'7a Health full-time'!H81&gt;0),I81,"")</f>
        <v/>
      </c>
      <c r="GD81" s="846" t="str">
        <f>IF(AND($FY$3=1,'7a Health full-time'!I81&gt;0),J81,"")</f>
        <v/>
      </c>
      <c r="GE81" s="727" t="str">
        <f>IF(AND($FY$3=1,'7a Health full-time'!J81&gt;0),K81,"")</f>
        <v/>
      </c>
      <c r="GF81" s="727" t="str">
        <f>IF(AND($FY$3=1,'7a Health full-time'!K81&gt;0),L81,"")</f>
        <v/>
      </c>
      <c r="GG81" s="727" t="str">
        <f>IF(AND($FY$3=1,'7a Health full-time'!L81&gt;0),M81,"")</f>
        <v/>
      </c>
      <c r="GH81" s="727" t="str">
        <f>IF(AND($FY$3=1,'7a Health full-time'!M81&gt;0),N81,"")</f>
        <v/>
      </c>
      <c r="GI81" s="727" t="str">
        <f>IF(AND($FY$3=1,'7a Health full-time'!N81&gt;0),O81,"")</f>
        <v/>
      </c>
      <c r="GJ81" s="846" t="str">
        <f>IF(AND($FY$3=1,'7a Health full-time'!O81&gt;0),P81,"")</f>
        <v/>
      </c>
      <c r="GL81" s="60"/>
      <c r="GM81" s="61" t="s">
        <v>19</v>
      </c>
      <c r="GN81" s="60" t="s">
        <v>314</v>
      </c>
      <c r="GO81" s="221" t="str">
        <f>$CS$103</f>
        <v/>
      </c>
      <c r="GP81" s="42" t="str">
        <f>$CT$103</f>
        <v/>
      </c>
      <c r="GQ81" s="53" t="str">
        <f>$CS$103</f>
        <v/>
      </c>
      <c r="GR81" s="42" t="str">
        <f>$CT$103</f>
        <v/>
      </c>
      <c r="GS81" s="53" t="str">
        <f>$CS$103</f>
        <v/>
      </c>
      <c r="GT81" s="874" t="str">
        <f>$CT$103</f>
        <v/>
      </c>
      <c r="GU81" s="221" t="str">
        <f>$CY$103</f>
        <v/>
      </c>
      <c r="GV81" s="42" t="str">
        <f>$CZ$103</f>
        <v/>
      </c>
      <c r="GW81" s="53" t="str">
        <f>$CY$103</f>
        <v/>
      </c>
      <c r="GX81" s="42" t="str">
        <f>$CZ$103</f>
        <v/>
      </c>
      <c r="GY81" s="53" t="str">
        <f>$CY$103</f>
        <v/>
      </c>
      <c r="GZ81" s="874" t="str">
        <f>$CZ$103</f>
        <v/>
      </c>
      <c r="HA81" s="221" t="str">
        <f>$DE$103</f>
        <v/>
      </c>
      <c r="HB81" s="42" t="str">
        <f>$DF$103</f>
        <v/>
      </c>
      <c r="HC81" s="53" t="str">
        <f>$DE$103</f>
        <v/>
      </c>
      <c r="HD81" s="42" t="str">
        <f>$DF$103</f>
        <v/>
      </c>
      <c r="HE81" s="53" t="str">
        <f>$DE$103</f>
        <v/>
      </c>
      <c r="HF81" s="874" t="str">
        <f>$DF$103</f>
        <v/>
      </c>
      <c r="HG81" s="221" t="str">
        <f>$DK$103</f>
        <v/>
      </c>
      <c r="HH81" s="42" t="str">
        <f>$DL$103</f>
        <v/>
      </c>
      <c r="HI81" s="53" t="str">
        <f>$DK$103</f>
        <v/>
      </c>
      <c r="HJ81" s="42" t="str">
        <f>$DL$103</f>
        <v/>
      </c>
      <c r="HK81" s="53" t="str">
        <f>$DK$103</f>
        <v/>
      </c>
      <c r="HL81" s="874" t="str">
        <f>$DL$103</f>
        <v/>
      </c>
      <c r="HM81" s="927"/>
      <c r="HN81" s="911"/>
      <c r="HO81" s="910"/>
      <c r="HP81" s="911"/>
      <c r="HQ81" s="910"/>
      <c r="HR81" s="928"/>
    </row>
    <row r="82" spans="1:226" x14ac:dyDescent="0.25">
      <c r="A82" s="18" t="str">
        <f>'7a Health full-time'!A82</f>
        <v>Speech and language therapy (B)</v>
      </c>
      <c r="B82" t="s">
        <v>13</v>
      </c>
      <c r="C82" s="18" t="str">
        <f>'7a Health full-time'!C82</f>
        <v>UG</v>
      </c>
      <c r="D82" t="str">
        <f t="shared" si="16"/>
        <v>Speech and language therapy (B), Standard, UG</v>
      </c>
      <c r="E82" t="str">
        <f t="shared" si="15"/>
        <v xml:space="preserve">Column 1, Starters in 2016-17, OfS-fundable, Speech and language therapy (B), Standard, UG; </v>
      </c>
      <c r="F82" t="str">
        <f t="shared" si="15"/>
        <v xml:space="preserve">Column 1, Starters in 2016-17, Non-fundable, Speech and language therapy (B), Standard, UG; </v>
      </c>
      <c r="G82" t="str">
        <f t="shared" si="15"/>
        <v xml:space="preserve">Column 1, Starters in 2017-18, OfS-fundable, Speech and language therapy (B), Standard, UG; </v>
      </c>
      <c r="H82" t="str">
        <f t="shared" si="15"/>
        <v xml:space="preserve">Column 1, Starters in 2017-18, Non-fundable, Speech and language therapy (B), Standard, UG; </v>
      </c>
      <c r="I82" t="str">
        <f t="shared" si="15"/>
        <v xml:space="preserve">Column 1, Starters in 2018-19, OfS-fundable, Speech and language therapy (B), Standard, UG; </v>
      </c>
      <c r="J82" t="str">
        <f t="shared" si="15"/>
        <v xml:space="preserve">Column 1, Starters in 2018-19, Non-fundable, Speech and language therapy (B), Standard, UG; </v>
      </c>
      <c r="K82" t="str">
        <f t="shared" si="15"/>
        <v xml:space="preserve">Column 2, Starters in 2016-17, OfS-fundable, Speech and language therapy (B), Standard, UG; </v>
      </c>
      <c r="L82" t="str">
        <f t="shared" si="15"/>
        <v xml:space="preserve">Column 2, Starters in 2016-17, Non-fundable, Speech and language therapy (B), Standard, UG; </v>
      </c>
      <c r="M82" t="str">
        <f t="shared" si="15"/>
        <v xml:space="preserve">Column 2, Starters in 2017-18, OfS-fundable, Speech and language therapy (B), Standard, UG; </v>
      </c>
      <c r="N82" t="str">
        <f t="shared" si="15"/>
        <v xml:space="preserve">Column 2, Starters in 2017-18, Non-fundable, Speech and language therapy (B), Standard, UG; </v>
      </c>
      <c r="O82" t="str">
        <f t="shared" si="15"/>
        <v xml:space="preserve">Column 2, Starters in 2018-19, OfS-fundable, Speech and language therapy (B), Standard, UG; </v>
      </c>
      <c r="P82" t="str">
        <f t="shared" si="15"/>
        <v xml:space="preserve">Column 2, Starters in 2018-19, Non-fundable, Speech and language therapy (B), Standard, UG; </v>
      </c>
      <c r="Q82" t="str">
        <f t="shared" si="15"/>
        <v xml:space="preserve">Column 3, Starters in 2016-17, OfS-fundable, Speech and language therapy (B), Standard, UG; </v>
      </c>
      <c r="R82" t="str">
        <f t="shared" si="15"/>
        <v xml:space="preserve">Column 3, Starters in 2016-17, Non-fundable, Speech and language therapy (B), Standard, UG; </v>
      </c>
      <c r="S82" t="str">
        <f t="shared" si="15"/>
        <v xml:space="preserve">Column 3, Starters in 2017-18, OfS-fundable, Speech and language therapy (B), Standard, UG; </v>
      </c>
      <c r="T82" t="str">
        <f t="shared" si="15"/>
        <v xml:space="preserve">Column 3, Starters in 2017-18, Non-fundable, Speech and language therapy (B), Standard, UG; </v>
      </c>
      <c r="U82" t="str">
        <f t="shared" si="14"/>
        <v xml:space="preserve">Column 3, Starters in 2018-19, OfS-fundable, Speech and language therapy (B), Standard, UG; </v>
      </c>
      <c r="V82" t="str">
        <f t="shared" si="14"/>
        <v xml:space="preserve">Column 3, Starters in 2018-19, Non-fundable, Speech and language therapy (B), Standard, UG; </v>
      </c>
      <c r="W82" t="str">
        <f t="shared" si="14"/>
        <v xml:space="preserve">Column 4, Starters in 2016-17, OfS-fundable, Speech and language therapy (B), Standard, UG; </v>
      </c>
      <c r="X82" t="str">
        <f t="shared" si="14"/>
        <v xml:space="preserve">Column 4, Starters in 2016-17, Non-fundable, Speech and language therapy (B), Standard, UG; </v>
      </c>
      <c r="Y82" t="str">
        <f t="shared" si="14"/>
        <v xml:space="preserve">Column 4, Starters in 2017-18, OfS-fundable, Speech and language therapy (B), Standard, UG; </v>
      </c>
      <c r="Z82" t="str">
        <f t="shared" si="14"/>
        <v xml:space="preserve">Column 4, Starters in 2017-18, Non-fundable, Speech and language therapy (B), Standard, UG; </v>
      </c>
      <c r="AA82" t="str">
        <f t="shared" si="14"/>
        <v xml:space="preserve">Column 4, Starters in 2018-19, OfS-fundable, Speech and language therapy (B), Standard, UG; </v>
      </c>
      <c r="AB82" t="str">
        <f t="shared" si="14"/>
        <v xml:space="preserve">Column 4, Starters in 2018-19, Non-fundable, Speech and language therapy (B), Standard, UG; </v>
      </c>
      <c r="AC82" t="str">
        <f t="shared" si="14"/>
        <v xml:space="preserve">Column 4a, Starters in 2016-17, OfS-fundable, Speech and language therapy (B), Standard, UG; </v>
      </c>
      <c r="AD82" t="str">
        <f t="shared" si="14"/>
        <v xml:space="preserve">Column 4a, Starters in 2016-17, Non-fundable, Speech and language therapy (B), Standard, UG; </v>
      </c>
      <c r="AE82" t="str">
        <f t="shared" si="14"/>
        <v xml:space="preserve">Column 4a, Starters in 2017-18, OfS-fundable, Speech and language therapy (B), Standard, UG; </v>
      </c>
      <c r="AF82" t="str">
        <f t="shared" si="14"/>
        <v xml:space="preserve">Column 4a, Starters in 2017-18, Non-fundable, Speech and language therapy (B), Standard, UG; </v>
      </c>
      <c r="AG82" t="str">
        <f t="shared" si="14"/>
        <v xml:space="preserve">Column 4a, Starters in 2018-19, OfS-fundable, Speech and language therapy (B), Standard, UG; </v>
      </c>
      <c r="AH82" t="str">
        <f t="shared" si="14"/>
        <v xml:space="preserve">Column 4a, Starters in 2018-19, Non-fundable, Speech and language therapy (B), Standard, UG; </v>
      </c>
      <c r="AR82" s="844" t="str">
        <f>IF(AND($AR$3=1,'7a Health full-time'!P82&gt;0),Q82,"")</f>
        <v/>
      </c>
      <c r="AS82" s="843" t="str">
        <f>IF(AND($AR$3=1,'7a Health full-time'!Q82&gt;0),R82,"")</f>
        <v/>
      </c>
      <c r="AT82" s="843" t="str">
        <f>IF(AND($AR$3=1,'7a Health full-time'!R82&gt;0),S82,"")</f>
        <v/>
      </c>
      <c r="AU82" s="843" t="str">
        <f>IF(AND($AR$3=1,'7a Health full-time'!S82&gt;0),T82,"")</f>
        <v/>
      </c>
      <c r="AV82" s="843" t="str">
        <f>IF(AND($AR$3=1,'7a Health full-time'!T82&gt;0),U82,"")</f>
        <v/>
      </c>
      <c r="AW82" s="845" t="str">
        <f>IF(AND($AR$3=1,'7a Health full-time'!U82&gt;0),V82,"")</f>
        <v/>
      </c>
      <c r="AY82" s="844" t="str">
        <f>IF(AND($AY$3=1,'7a Health full-time'!D82&lt;0),E82,"")</f>
        <v/>
      </c>
      <c r="AZ82" s="843" t="str">
        <f>IF(AND($AY$3=1,'7a Health full-time'!E82&lt;0),F82,"")</f>
        <v/>
      </c>
      <c r="BA82" s="843" t="str">
        <f>IF(AND($AY$3=1,'7a Health full-time'!F82&lt;0),G82,"")</f>
        <v/>
      </c>
      <c r="BB82" s="843" t="str">
        <f>IF(AND($AY$3=1,'7a Health full-time'!G82&lt;0),H82,"")</f>
        <v/>
      </c>
      <c r="BC82" s="843" t="str">
        <f>IF(AND($AY$3=1,'7a Health full-time'!H82&lt;0),I82,"")</f>
        <v/>
      </c>
      <c r="BD82" s="845" t="str">
        <f>IF(AND($AY$3=1,'7a Health full-time'!I82&lt;0),J82,"")</f>
        <v/>
      </c>
      <c r="BE82" s="844" t="str">
        <f>IF(AND($AY$3=1,'7a Health full-time'!J82&lt;0),K82,"")</f>
        <v/>
      </c>
      <c r="BF82" s="843" t="str">
        <f>IF(AND($AY$3=1,'7a Health full-time'!K82&lt;0),L82,"")</f>
        <v/>
      </c>
      <c r="BG82" s="843" t="str">
        <f>IF(AND($AY$3=1,'7a Health full-time'!L82&lt;0),M82,"")</f>
        <v/>
      </c>
      <c r="BH82" s="843" t="str">
        <f>IF(AND($AY$3=1,'7a Health full-time'!M82&lt;0),N82,"")</f>
        <v/>
      </c>
      <c r="BI82" s="843" t="str">
        <f>IF(AND($AY$3=1,'7a Health full-time'!N82&lt;0),O82,"")</f>
        <v/>
      </c>
      <c r="BJ82" s="845" t="str">
        <f>IF(AND($AY$3=1,'7a Health full-time'!O82&lt;0),P82,"")</f>
        <v/>
      </c>
      <c r="BK82" s="840" t="str">
        <f>IF(AND($AY$3=1,'7a Health full-time'!V82&lt;0),W82,"")</f>
        <v/>
      </c>
      <c r="BL82" s="841" t="str">
        <f>IF(AND($AY$3=1,'7a Health full-time'!W82&lt;0),X82,"")</f>
        <v/>
      </c>
      <c r="BM82" s="841" t="str">
        <f>IF(AND($AY$3=1,'7a Health full-time'!X82&lt;0),Y82,"")</f>
        <v/>
      </c>
      <c r="BN82" s="841" t="str">
        <f>IF(AND($AY$3=1,'7a Health full-time'!Y82&lt;0),Z82,"")</f>
        <v/>
      </c>
      <c r="BO82" s="841" t="str">
        <f>IF(AND($AY$3=1,'7a Health full-time'!Z82&lt;0),AA82,"")</f>
        <v/>
      </c>
      <c r="BP82" s="842" t="str">
        <f>IF(AND($AY$3=1,'7a Health full-time'!AA82&lt;0),AB82,"")</f>
        <v/>
      </c>
      <c r="BQ82" s="906"/>
      <c r="BR82" s="915"/>
      <c r="BS82" s="915"/>
      <c r="BT82" s="915"/>
      <c r="BU82" s="915"/>
      <c r="BV82" s="907"/>
      <c r="BX82" s="840" t="str">
        <f>IF(AND($BX$3=1,TRUNC('7a Health full-time'!D82)&lt;&gt;'7a Health full-time'!D82),E82,"")</f>
        <v/>
      </c>
      <c r="BY82" s="841" t="str">
        <f>IF(AND($BX$3=1,TRUNC('7a Health full-time'!E82)&lt;&gt;'7a Health full-time'!E82),F82,"")</f>
        <v/>
      </c>
      <c r="BZ82" s="841" t="str">
        <f>IF(AND($BX$3=1,TRUNC('7a Health full-time'!F82)&lt;&gt;'7a Health full-time'!F82),G82,"")</f>
        <v/>
      </c>
      <c r="CA82" s="841" t="str">
        <f>IF(AND($BX$3=1,TRUNC('7a Health full-time'!G82)&lt;&gt;'7a Health full-time'!G82),H82,"")</f>
        <v/>
      </c>
      <c r="CB82" s="841" t="str">
        <f>IF(AND($BX$3=1,TRUNC('7a Health full-time'!H82)&lt;&gt;'7a Health full-time'!H82),I82,"")</f>
        <v/>
      </c>
      <c r="CC82" s="842" t="str">
        <f>IF(AND($BX$3=1,TRUNC('7a Health full-time'!I82)&lt;&gt;'7a Health full-time'!I82),J82,"")</f>
        <v/>
      </c>
      <c r="CD82" s="840" t="str">
        <f>IF(AND($BX$3=1,TRUNC('7a Health full-time'!J82)&lt;&gt;'7a Health full-time'!J82),K82,"")</f>
        <v/>
      </c>
      <c r="CE82" s="841" t="str">
        <f>IF(AND($BX$3=1,TRUNC('7a Health full-time'!K82)&lt;&gt;'7a Health full-time'!K82),L82,"")</f>
        <v/>
      </c>
      <c r="CF82" s="841" t="str">
        <f>IF(AND($BX$3=1,TRUNC('7a Health full-time'!L82)&lt;&gt;'7a Health full-time'!L82),M82,"")</f>
        <v/>
      </c>
      <c r="CG82" s="841" t="str">
        <f>IF(AND($BX$3=1,TRUNC('7a Health full-time'!M82)&lt;&gt;'7a Health full-time'!M82),N82,"")</f>
        <v/>
      </c>
      <c r="CH82" s="841" t="str">
        <f>IF(AND($BX$3=1,TRUNC('7a Health full-time'!N82)&lt;&gt;'7a Health full-time'!N82),O82,"")</f>
        <v/>
      </c>
      <c r="CI82" s="842" t="str">
        <f>IF(AND($BX$3=1,TRUNC('7a Health full-time'!O82)&lt;&gt;'7a Health full-time'!O82),P82,"")</f>
        <v/>
      </c>
      <c r="CJ82" s="840" t="str">
        <f>IF(AND($BX$3=1,TRUNC('7a Health full-time'!P82)&lt;&gt;'7a Health full-time'!P82),Q82,"")</f>
        <v/>
      </c>
      <c r="CK82" s="841" t="str">
        <f>IF(AND($BX$3=1,TRUNC('7a Health full-time'!Q82)&lt;&gt;'7a Health full-time'!Q82),R82,"")</f>
        <v/>
      </c>
      <c r="CL82" s="841" t="str">
        <f>IF(AND($BX$3=1,TRUNC('7a Health full-time'!R82)&lt;&gt;'7a Health full-time'!R82),S82,"")</f>
        <v/>
      </c>
      <c r="CM82" s="841" t="str">
        <f>IF(AND($BX$3=1,TRUNC('7a Health full-time'!S82)&lt;&gt;'7a Health full-time'!S82),T82,"")</f>
        <v/>
      </c>
      <c r="CN82" s="841" t="str">
        <f>IF(AND($BX$3=1,TRUNC('7a Health full-time'!T82)&lt;&gt;'7a Health full-time'!T82),U82,"")</f>
        <v/>
      </c>
      <c r="CO82" s="842" t="str">
        <f>IF(AND($BX$3=1,TRUNC('7a Health full-time'!U82)&lt;&gt;'7a Health full-time'!U82),V82,"")</f>
        <v/>
      </c>
      <c r="DV82" s="840" t="str">
        <f>IF(AND($DV$3=1,ROUND('7a Health full-time'!AB82,2)&lt;&gt;'7a Health full-time'!AB82),AC82,"")</f>
        <v/>
      </c>
      <c r="DW82" s="841" t="str">
        <f>IF(AND($DV$3=1,ROUND('7a Health full-time'!AC82,2)&lt;&gt;'7a Health full-time'!AC82),AD82,"")</f>
        <v/>
      </c>
      <c r="DX82" s="841" t="str">
        <f>IF(AND($DV$3=1,ROUND('7a Health full-time'!AD82,2)&lt;&gt;'7a Health full-time'!AD82),AE82,"")</f>
        <v/>
      </c>
      <c r="DY82" s="841" t="str">
        <f>IF(AND($DV$3=1,ROUND('7a Health full-time'!AE82,2)&lt;&gt;'7a Health full-time'!AE82),AF82,"")</f>
        <v/>
      </c>
      <c r="DZ82" s="841" t="str">
        <f>IF(AND($DV$3=1,ROUND('7a Health full-time'!AF82,2)&lt;&gt;'7a Health full-time'!AF82),AG82,"")</f>
        <v/>
      </c>
      <c r="EA82" s="842" t="str">
        <f>IF(AND($DV$3=1,ROUND('7a Health full-time'!AG82,2)&lt;&gt;'7a Health full-time'!AG82),AH82,"")</f>
        <v/>
      </c>
      <c r="EC82" s="840" t="str">
        <f>IF(AND($EC$3=1,'7a Health full-time'!AB82&gt;'7a Health full-time'!V82),AC82,"")</f>
        <v/>
      </c>
      <c r="ED82" s="841" t="str">
        <f>IF(AND($EC$3=1,'7a Health full-time'!AC82&gt;'7a Health full-time'!W82),AD82,"")</f>
        <v/>
      </c>
      <c r="EE82" s="841" t="str">
        <f>IF(AND($EC$3=1,'7a Health full-time'!AD82&gt;'7a Health full-time'!X82),AE82,"")</f>
        <v/>
      </c>
      <c r="EF82" s="841" t="str">
        <f>IF(AND($EC$3=1,'7a Health full-time'!AE82&gt;'7a Health full-time'!Y82),AF82,"")</f>
        <v/>
      </c>
      <c r="EG82" s="841" t="str">
        <f>IF(AND($EC$3=1,'7a Health full-time'!AF82&gt;'7a Health full-time'!Z82),AG82,"")</f>
        <v/>
      </c>
      <c r="EH82" s="842" t="str">
        <f>IF(AND($EC$3=1,'7a Health full-time'!AG82&gt;'7a Health full-time'!AA82),AH82,"")</f>
        <v/>
      </c>
      <c r="EJ82" s="840" t="str">
        <f>IF(AND($EJ$3=1,'7a Health full-time'!V82&lt;&gt;0),IF(('7a Health full-time'!AB82/'7a Health full-time'!V82)&lt;0.03,AC82,""),"")</f>
        <v/>
      </c>
      <c r="EK82" s="841" t="str">
        <f>IF(AND($EJ$3=1,'7a Health full-time'!W82&lt;&gt;0),IF(('7a Health full-time'!AC82/'7a Health full-time'!W82)&lt;0.03,AD82,""),"")</f>
        <v/>
      </c>
      <c r="EL82" s="841" t="str">
        <f>IF(AND($EJ$3=1,'7a Health full-time'!X82&lt;&gt;0),IF(('7a Health full-time'!AD82/'7a Health full-time'!X82)&lt;0.03,AE82,""),"")</f>
        <v/>
      </c>
      <c r="EM82" s="841" t="str">
        <f>IF(AND($EJ$3=1,'7a Health full-time'!Y82&lt;&gt;0),IF(('7a Health full-time'!AE82/'7a Health full-time'!Y82)&lt;0.03,AF82,""),"")</f>
        <v/>
      </c>
      <c r="EN82" s="841" t="str">
        <f>IF(AND($EJ$3=1,'7a Health full-time'!Z82&lt;&gt;0),IF(('7a Health full-time'!AF82/'7a Health full-time'!Z82)&lt;0.03,AG82,""),"")</f>
        <v/>
      </c>
      <c r="EO82" s="842" t="str">
        <f>IF(AND($EJ$3=1,'7a Health full-time'!AA82&lt;&gt;0),IF(('7a Health full-time'!AG82/'7a Health full-time'!AA82)&lt;0.03,AH82,""),"")</f>
        <v/>
      </c>
      <c r="EQ82" s="840" t="str">
        <f>IF(AND($EQ$3=1,'7a Health full-time'!P82=0,SUM('7a Health full-time'!D82,'7a Health full-time'!J82)&gt;$ET$13),Q82,"")</f>
        <v/>
      </c>
      <c r="ER82" s="841" t="str">
        <f>IF(AND($EQ$3=1,'7a Health full-time'!Q82=0,SUM('7a Health full-time'!E82,'7a Health full-time'!K82)&gt;$ET$13),R82,"")</f>
        <v/>
      </c>
      <c r="ES82" s="841" t="str">
        <f>IF(AND($EQ$3=1,'7a Health full-time'!R82=0,SUM('7a Health full-time'!F82,'7a Health full-time'!L82)&gt;$ET$13),S82,"")</f>
        <v/>
      </c>
      <c r="ET82" s="841" t="str">
        <f>IF(AND($EQ$3=1,'7a Health full-time'!S82=0,SUM('7a Health full-time'!G82,'7a Health full-time'!M82)&gt;$ET$13),T82,"")</f>
        <v/>
      </c>
      <c r="EU82" s="841" t="str">
        <f>IF(AND($EQ$3=1,'7a Health full-time'!T82=0,SUM('7a Health full-time'!H82,'7a Health full-time'!N82)&gt;$ET$13),U82,"")</f>
        <v/>
      </c>
      <c r="EV82" s="842" t="str">
        <f>IF(AND($EQ$3=1,'7a Health full-time'!U82=0,SUM('7a Health full-time'!I82,'7a Health full-time'!O82)&gt;$ET$13),V82,"")</f>
        <v/>
      </c>
      <c r="EX82" s="840" t="str">
        <f>IF(AND($EX$3=1,SUM('7a Health full-time'!D82,'7a Health full-time'!J82)&gt;0,ABS('7a Health full-time'!P82)=SUM('7a Health full-time'!D82,'7a Health full-time'!J82)),Q82,"")</f>
        <v/>
      </c>
      <c r="EY82" s="841" t="str">
        <f>IF(AND($EX$3=1,SUM('7a Health full-time'!E82,'7a Health full-time'!K82)&gt;0,ABS('7a Health full-time'!Q82)=SUM('7a Health full-time'!E82,'7a Health full-time'!K82)),R82,"")</f>
        <v/>
      </c>
      <c r="EZ82" s="841" t="str">
        <f>IF(AND($EX$3=1,SUM('7a Health full-time'!F82,'7a Health full-time'!L82)&gt;0,ABS('7a Health full-time'!R82)=SUM('7a Health full-time'!F82,'7a Health full-time'!L82)),S82,"")</f>
        <v/>
      </c>
      <c r="FA82" s="841" t="str">
        <f>IF(AND($EX$3=1,SUM('7a Health full-time'!G82,'7a Health full-time'!M82)&gt;0,ABS('7a Health full-time'!S82)=SUM('7a Health full-time'!G82,'7a Health full-time'!M82)),T82,"")</f>
        <v/>
      </c>
      <c r="FB82" s="841" t="str">
        <f>IF(AND($EX$3=1,SUM('7a Health full-time'!H82,'7a Health full-time'!N82)&gt;0,ABS('7a Health full-time'!T82)=SUM('7a Health full-time'!H82,'7a Health full-time'!N82)),U82,"")</f>
        <v/>
      </c>
      <c r="FC82" s="842" t="str">
        <f>IF(AND($EX$3=1,SUM('7a Health full-time'!I82,'7a Health full-time'!O82)&gt;0,ABS('7a Health full-time'!U82)=SUM('7a Health full-time'!I82,'7a Health full-time'!O82)),V82,"")</f>
        <v/>
      </c>
      <c r="FR82" s="840" t="str">
        <f>IF(AND($FR$3=1,'7a Health full-time'!V82&lt;&gt;0),IF(('7a Health full-time'!AB82/'7a Health full-time'!V82)&lt;0.25,AC82,""),"")</f>
        <v/>
      </c>
      <c r="FS82" s="841" t="str">
        <f>IF(AND($FR$3=1,'7a Health full-time'!W82&lt;&gt;0),IF(('7a Health full-time'!AC82/'7a Health full-time'!W82)&lt;0.25,AD82,""),"")</f>
        <v/>
      </c>
      <c r="FT82" s="841" t="str">
        <f>IF(AND($FR$3=1,'7a Health full-time'!X82&lt;&gt;0),IF(('7a Health full-time'!AD82/'7a Health full-time'!X82)&lt;0.25,AE82,""),"")</f>
        <v/>
      </c>
      <c r="FU82" s="841" t="str">
        <f>IF(AND($FR$3=1,'7a Health full-time'!Y82&lt;&gt;0),IF(('7a Health full-time'!AE82/'7a Health full-time'!Y82)&lt;0.25,AF82,""),"")</f>
        <v/>
      </c>
      <c r="FV82" s="841" t="str">
        <f>IF(AND($FR$3=1,'7a Health full-time'!Z82&lt;&gt;0),IF(('7a Health full-time'!AF82/'7a Health full-time'!Z82)&lt;0.25,AG82,""),"")</f>
        <v/>
      </c>
      <c r="FW82" s="842" t="str">
        <f>IF(AND($FR$3=1,'7a Health full-time'!AA82&lt;&gt;0),IF(('7a Health full-time'!AG82/'7a Health full-time'!AA82)&lt;0.25,AH82,""),"")</f>
        <v/>
      </c>
      <c r="FY82" s="843"/>
      <c r="FZ82" s="843"/>
      <c r="GA82" s="843"/>
      <c r="GB82" s="843"/>
      <c r="GC82" s="843"/>
      <c r="GD82" s="843"/>
      <c r="GE82" s="843"/>
      <c r="GF82" s="843"/>
      <c r="GG82" s="843"/>
      <c r="GH82" s="843"/>
      <c r="GI82" s="843"/>
      <c r="GJ82" s="843"/>
      <c r="GL82" s="881" t="s">
        <v>20</v>
      </c>
      <c r="GM82" s="60" t="s">
        <v>13</v>
      </c>
      <c r="GN82" s="60" t="s">
        <v>116</v>
      </c>
      <c r="GO82" s="48" t="str">
        <f>$CS$100</f>
        <v/>
      </c>
      <c r="GP82" s="39" t="str">
        <f>$CT$100</f>
        <v/>
      </c>
      <c r="GQ82" s="37" t="str">
        <f>$CS$100</f>
        <v/>
      </c>
      <c r="GR82" s="39" t="str">
        <f>$CT$100</f>
        <v/>
      </c>
      <c r="GS82" s="37" t="str">
        <f>$CS$100</f>
        <v/>
      </c>
      <c r="GT82" s="875" t="str">
        <f>$CT$100</f>
        <v/>
      </c>
      <c r="GU82" s="48" t="str">
        <f>$CY$100</f>
        <v/>
      </c>
      <c r="GV82" s="39" t="str">
        <f>$CZ$100</f>
        <v/>
      </c>
      <c r="GW82" s="37" t="str">
        <f>$CY$100</f>
        <v/>
      </c>
      <c r="GX82" s="39" t="str">
        <f>$CZ$100</f>
        <v/>
      </c>
      <c r="GY82" s="37" t="str">
        <f>$CY$100</f>
        <v/>
      </c>
      <c r="GZ82" s="875" t="str">
        <f>$CZ$100</f>
        <v/>
      </c>
      <c r="HA82" s="48" t="str">
        <f>$DE$100</f>
        <v/>
      </c>
      <c r="HB82" s="39" t="str">
        <f>$DF$100</f>
        <v/>
      </c>
      <c r="HC82" s="37" t="str">
        <f>$DE$100</f>
        <v/>
      </c>
      <c r="HD82" s="39" t="str">
        <f>$DF$100</f>
        <v/>
      </c>
      <c r="HE82" s="37" t="str">
        <f>$DE$100</f>
        <v/>
      </c>
      <c r="HF82" s="875" t="str">
        <f>$DF$100</f>
        <v/>
      </c>
      <c r="HG82" s="48" t="str">
        <f>$DK$100</f>
        <v/>
      </c>
      <c r="HH82" s="39" t="str">
        <f>$DL$100</f>
        <v/>
      </c>
      <c r="HI82" s="37" t="str">
        <f>$DK$100</f>
        <v/>
      </c>
      <c r="HJ82" s="39" t="str">
        <f>$DL$100</f>
        <v/>
      </c>
      <c r="HK82" s="37" t="str">
        <f>$DK$100</f>
        <v/>
      </c>
      <c r="HL82" s="875" t="str">
        <f>$DL$100</f>
        <v/>
      </c>
      <c r="HM82" s="929"/>
      <c r="HN82" s="907"/>
      <c r="HO82" s="906"/>
      <c r="HP82" s="907"/>
      <c r="HQ82" s="906"/>
      <c r="HR82" s="930"/>
    </row>
    <row r="83" spans="1:226" x14ac:dyDescent="0.25">
      <c r="A83" s="18" t="str">
        <f>'7a Health full-time'!A83</f>
        <v>Speech and language therapy (B)</v>
      </c>
      <c r="B83" t="s">
        <v>13</v>
      </c>
      <c r="C83" s="18" t="str">
        <f>'7a Health full-time'!C83</f>
        <v>PGT (UG fee)</v>
      </c>
      <c r="D83" t="str">
        <f t="shared" si="16"/>
        <v>Speech and language therapy (B), Standard, PGT (UG fee)</v>
      </c>
      <c r="E83" t="str">
        <f t="shared" si="15"/>
        <v xml:space="preserve">Column 1, Starters in 2016-17, OfS-fundable, Speech and language therapy (B), Standard, PGT (UG fee); </v>
      </c>
      <c r="F83" t="str">
        <f t="shared" si="15"/>
        <v xml:space="preserve">Column 1, Starters in 2016-17, Non-fundable, Speech and language therapy (B), Standard, PGT (UG fee); </v>
      </c>
      <c r="G83" t="str">
        <f t="shared" si="15"/>
        <v xml:space="preserve">Column 1, Starters in 2017-18, OfS-fundable, Speech and language therapy (B), Standard, PGT (UG fee); </v>
      </c>
      <c r="H83" t="str">
        <f t="shared" si="15"/>
        <v xml:space="preserve">Column 1, Starters in 2017-18, Non-fundable, Speech and language therapy (B), Standard, PGT (UG fee); </v>
      </c>
      <c r="I83" t="str">
        <f t="shared" si="15"/>
        <v xml:space="preserve">Column 1, Starters in 2018-19, OfS-fundable, Speech and language therapy (B), Standard, PGT (UG fee); </v>
      </c>
      <c r="J83" t="str">
        <f t="shared" si="15"/>
        <v xml:space="preserve">Column 1, Starters in 2018-19, Non-fundable, Speech and language therapy (B), Standard, PGT (UG fee); </v>
      </c>
      <c r="K83" t="str">
        <f t="shared" si="15"/>
        <v xml:space="preserve">Column 2, Starters in 2016-17, OfS-fundable, Speech and language therapy (B), Standard, PGT (UG fee); </v>
      </c>
      <c r="L83" t="str">
        <f t="shared" si="15"/>
        <v xml:space="preserve">Column 2, Starters in 2016-17, Non-fundable, Speech and language therapy (B), Standard, PGT (UG fee); </v>
      </c>
      <c r="M83" t="str">
        <f t="shared" si="15"/>
        <v xml:space="preserve">Column 2, Starters in 2017-18, OfS-fundable, Speech and language therapy (B), Standard, PGT (UG fee); </v>
      </c>
      <c r="N83" t="str">
        <f t="shared" si="15"/>
        <v xml:space="preserve">Column 2, Starters in 2017-18, Non-fundable, Speech and language therapy (B), Standard, PGT (UG fee); </v>
      </c>
      <c r="O83" t="str">
        <f t="shared" si="15"/>
        <v xml:space="preserve">Column 2, Starters in 2018-19, OfS-fundable, Speech and language therapy (B), Standard, PGT (UG fee); </v>
      </c>
      <c r="P83" t="str">
        <f t="shared" si="15"/>
        <v xml:space="preserve">Column 2, Starters in 2018-19, Non-fundable, Speech and language therapy (B), Standard, PGT (UG fee); </v>
      </c>
      <c r="Q83" t="str">
        <f t="shared" si="15"/>
        <v xml:space="preserve">Column 3, Starters in 2016-17, OfS-fundable, Speech and language therapy (B), Standard, PGT (UG fee); </v>
      </c>
      <c r="R83" t="str">
        <f t="shared" si="15"/>
        <v xml:space="preserve">Column 3, Starters in 2016-17, Non-fundable, Speech and language therapy (B), Standard, PGT (UG fee); </v>
      </c>
      <c r="S83" t="str">
        <f t="shared" si="15"/>
        <v xml:space="preserve">Column 3, Starters in 2017-18, OfS-fundable, Speech and language therapy (B), Standard, PGT (UG fee); </v>
      </c>
      <c r="T83" t="str">
        <f t="shared" si="15"/>
        <v xml:space="preserve">Column 3, Starters in 2017-18, Non-fundable, Speech and language therapy (B), Standard, PGT (UG fee); </v>
      </c>
      <c r="U83" t="str">
        <f t="shared" si="14"/>
        <v xml:space="preserve">Column 3, Starters in 2018-19, OfS-fundable, Speech and language therapy (B), Standard, PGT (UG fee); </v>
      </c>
      <c r="V83" t="str">
        <f t="shared" si="14"/>
        <v xml:space="preserve">Column 3, Starters in 2018-19, Non-fundable, Speech and language therapy (B), Standard, PGT (UG fee); </v>
      </c>
      <c r="W83" t="str">
        <f t="shared" si="14"/>
        <v xml:space="preserve">Column 4, Starters in 2016-17, OfS-fundable, Speech and language therapy (B), Standard, PGT (UG fee); </v>
      </c>
      <c r="X83" t="str">
        <f t="shared" si="14"/>
        <v xml:space="preserve">Column 4, Starters in 2016-17, Non-fundable, Speech and language therapy (B), Standard, PGT (UG fee); </v>
      </c>
      <c r="Y83" t="str">
        <f t="shared" si="14"/>
        <v xml:space="preserve">Column 4, Starters in 2017-18, OfS-fundable, Speech and language therapy (B), Standard, PGT (UG fee); </v>
      </c>
      <c r="Z83" t="str">
        <f t="shared" si="14"/>
        <v xml:space="preserve">Column 4, Starters in 2017-18, Non-fundable, Speech and language therapy (B), Standard, PGT (UG fee); </v>
      </c>
      <c r="AA83" t="str">
        <f t="shared" si="14"/>
        <v xml:space="preserve">Column 4, Starters in 2018-19, OfS-fundable, Speech and language therapy (B), Standard, PGT (UG fee); </v>
      </c>
      <c r="AB83" t="str">
        <f t="shared" si="14"/>
        <v xml:space="preserve">Column 4, Starters in 2018-19, Non-fundable, Speech and language therapy (B), Standard, PGT (UG fee); </v>
      </c>
      <c r="AC83" t="str">
        <f t="shared" si="14"/>
        <v xml:space="preserve">Column 4a, Starters in 2016-17, OfS-fundable, Speech and language therapy (B), Standard, PGT (UG fee); </v>
      </c>
      <c r="AD83" t="str">
        <f t="shared" si="14"/>
        <v xml:space="preserve">Column 4a, Starters in 2016-17, Non-fundable, Speech and language therapy (B), Standard, PGT (UG fee); </v>
      </c>
      <c r="AE83" t="str">
        <f t="shared" si="14"/>
        <v xml:space="preserve">Column 4a, Starters in 2017-18, OfS-fundable, Speech and language therapy (B), Standard, PGT (UG fee); </v>
      </c>
      <c r="AF83" t="str">
        <f t="shared" si="14"/>
        <v xml:space="preserve">Column 4a, Starters in 2017-18, Non-fundable, Speech and language therapy (B), Standard, PGT (UG fee); </v>
      </c>
      <c r="AG83" t="str">
        <f t="shared" si="14"/>
        <v xml:space="preserve">Column 4a, Starters in 2018-19, OfS-fundable, Speech and language therapy (B), Standard, PGT (UG fee); </v>
      </c>
      <c r="AH83" t="str">
        <f t="shared" si="14"/>
        <v xml:space="preserve">Column 4a, Starters in 2018-19, Non-fundable, Speech and language therapy (B), Standard, PGT (UG fee); </v>
      </c>
      <c r="AR83" s="844" t="str">
        <f>IF(AND($AR$3=1,'7a Health full-time'!P83&gt;0),Q83,"")</f>
        <v/>
      </c>
      <c r="AS83" s="843" t="str">
        <f>IF(AND($AR$3=1,'7a Health full-time'!Q83&gt;0),R83,"")</f>
        <v/>
      </c>
      <c r="AT83" s="843" t="str">
        <f>IF(AND($AR$3=1,'7a Health full-time'!R83&gt;0),S83,"")</f>
        <v/>
      </c>
      <c r="AU83" s="843" t="str">
        <f>IF(AND($AR$3=1,'7a Health full-time'!S83&gt;0),T83,"")</f>
        <v/>
      </c>
      <c r="AV83" s="843" t="str">
        <f>IF(AND($AR$3=1,'7a Health full-time'!T83&gt;0),U83,"")</f>
        <v/>
      </c>
      <c r="AW83" s="845" t="str">
        <f>IF(AND($AR$3=1,'7a Health full-time'!U83&gt;0),V83,"")</f>
        <v/>
      </c>
      <c r="AY83" s="844" t="str">
        <f>IF(AND($AY$3=1,'7a Health full-time'!D83&lt;0),E83,"")</f>
        <v/>
      </c>
      <c r="AZ83" s="843" t="str">
        <f>IF(AND($AY$3=1,'7a Health full-time'!E83&lt;0),F83,"")</f>
        <v/>
      </c>
      <c r="BA83" s="843" t="str">
        <f>IF(AND($AY$3=1,'7a Health full-time'!F83&lt;0),G83,"")</f>
        <v/>
      </c>
      <c r="BB83" s="843" t="str">
        <f>IF(AND($AY$3=1,'7a Health full-time'!G83&lt;0),H83,"")</f>
        <v/>
      </c>
      <c r="BC83" s="843" t="str">
        <f>IF(AND($AY$3=1,'7a Health full-time'!H83&lt;0),I83,"")</f>
        <v/>
      </c>
      <c r="BD83" s="845" t="str">
        <f>IF(AND($AY$3=1,'7a Health full-time'!I83&lt;0),J83,"")</f>
        <v/>
      </c>
      <c r="BE83" s="844" t="str">
        <f>IF(AND($AY$3=1,'7a Health full-time'!J83&lt;0),K83,"")</f>
        <v/>
      </c>
      <c r="BF83" s="843" t="str">
        <f>IF(AND($AY$3=1,'7a Health full-time'!K83&lt;0),L83,"")</f>
        <v/>
      </c>
      <c r="BG83" s="843" t="str">
        <f>IF(AND($AY$3=1,'7a Health full-time'!L83&lt;0),M83,"")</f>
        <v/>
      </c>
      <c r="BH83" s="843" t="str">
        <f>IF(AND($AY$3=1,'7a Health full-time'!M83&lt;0),N83,"")</f>
        <v/>
      </c>
      <c r="BI83" s="843" t="str">
        <f>IF(AND($AY$3=1,'7a Health full-time'!N83&lt;0),O83,"")</f>
        <v/>
      </c>
      <c r="BJ83" s="845" t="str">
        <f>IF(AND($AY$3=1,'7a Health full-time'!O83&lt;0),P83,"")</f>
        <v/>
      </c>
      <c r="BK83" s="844" t="str">
        <f>IF(AND($AY$3=1,'7a Health full-time'!V83&lt;0),W83,"")</f>
        <v/>
      </c>
      <c r="BL83" s="843" t="str">
        <f>IF(AND($AY$3=1,'7a Health full-time'!W83&lt;0),X83,"")</f>
        <v/>
      </c>
      <c r="BM83" s="843" t="str">
        <f>IF(AND($AY$3=1,'7a Health full-time'!X83&lt;0),Y83,"")</f>
        <v/>
      </c>
      <c r="BN83" s="843" t="str">
        <f>IF(AND($AY$3=1,'7a Health full-time'!Y83&lt;0),Z83,"")</f>
        <v/>
      </c>
      <c r="BO83" s="843" t="str">
        <f>IF(AND($AY$3=1,'7a Health full-time'!Z83&lt;0),AA83,"")</f>
        <v/>
      </c>
      <c r="BP83" s="845" t="str">
        <f>IF(AND($AY$3=1,'7a Health full-time'!AA83&lt;0),AB83,"")</f>
        <v/>
      </c>
      <c r="BQ83" s="916"/>
      <c r="BR83" s="917"/>
      <c r="BS83" s="917"/>
      <c r="BT83" s="917"/>
      <c r="BU83" s="917"/>
      <c r="BV83" s="918"/>
      <c r="BX83" s="844" t="str">
        <f>IF(AND($BX$3=1,TRUNC('7a Health full-time'!D83)&lt;&gt;'7a Health full-time'!D83),E83,"")</f>
        <v/>
      </c>
      <c r="BY83" s="843" t="str">
        <f>IF(AND($BX$3=1,TRUNC('7a Health full-time'!E83)&lt;&gt;'7a Health full-time'!E83),F83,"")</f>
        <v/>
      </c>
      <c r="BZ83" s="843" t="str">
        <f>IF(AND($BX$3=1,TRUNC('7a Health full-time'!F83)&lt;&gt;'7a Health full-time'!F83),G83,"")</f>
        <v/>
      </c>
      <c r="CA83" s="843" t="str">
        <f>IF(AND($BX$3=1,TRUNC('7a Health full-time'!G83)&lt;&gt;'7a Health full-time'!G83),H83,"")</f>
        <v/>
      </c>
      <c r="CB83" s="843" t="str">
        <f>IF(AND($BX$3=1,TRUNC('7a Health full-time'!H83)&lt;&gt;'7a Health full-time'!H83),I83,"")</f>
        <v/>
      </c>
      <c r="CC83" s="845" t="str">
        <f>IF(AND($BX$3=1,TRUNC('7a Health full-time'!I83)&lt;&gt;'7a Health full-time'!I83),J83,"")</f>
        <v/>
      </c>
      <c r="CD83" s="844" t="str">
        <f>IF(AND($BX$3=1,TRUNC('7a Health full-time'!J83)&lt;&gt;'7a Health full-time'!J83),K83,"")</f>
        <v/>
      </c>
      <c r="CE83" s="843" t="str">
        <f>IF(AND($BX$3=1,TRUNC('7a Health full-time'!K83)&lt;&gt;'7a Health full-time'!K83),L83,"")</f>
        <v/>
      </c>
      <c r="CF83" s="843" t="str">
        <f>IF(AND($BX$3=1,TRUNC('7a Health full-time'!L83)&lt;&gt;'7a Health full-time'!L83),M83,"")</f>
        <v/>
      </c>
      <c r="CG83" s="843" t="str">
        <f>IF(AND($BX$3=1,TRUNC('7a Health full-time'!M83)&lt;&gt;'7a Health full-time'!M83),N83,"")</f>
        <v/>
      </c>
      <c r="CH83" s="843" t="str">
        <f>IF(AND($BX$3=1,TRUNC('7a Health full-time'!N83)&lt;&gt;'7a Health full-time'!N83),O83,"")</f>
        <v/>
      </c>
      <c r="CI83" s="845" t="str">
        <f>IF(AND($BX$3=1,TRUNC('7a Health full-time'!O83)&lt;&gt;'7a Health full-time'!O83),P83,"")</f>
        <v/>
      </c>
      <c r="CJ83" s="844" t="str">
        <f>IF(AND($BX$3=1,TRUNC('7a Health full-time'!P83)&lt;&gt;'7a Health full-time'!P83),Q83,"")</f>
        <v/>
      </c>
      <c r="CK83" s="843" t="str">
        <f>IF(AND($BX$3=1,TRUNC('7a Health full-time'!Q83)&lt;&gt;'7a Health full-time'!Q83),R83,"")</f>
        <v/>
      </c>
      <c r="CL83" s="843" t="str">
        <f>IF(AND($BX$3=1,TRUNC('7a Health full-time'!R83)&lt;&gt;'7a Health full-time'!R83),S83,"")</f>
        <v/>
      </c>
      <c r="CM83" s="843" t="str">
        <f>IF(AND($BX$3=1,TRUNC('7a Health full-time'!S83)&lt;&gt;'7a Health full-time'!S83),T83,"")</f>
        <v/>
      </c>
      <c r="CN83" s="843" t="str">
        <f>IF(AND($BX$3=1,TRUNC('7a Health full-time'!T83)&lt;&gt;'7a Health full-time'!T83),U83,"")</f>
        <v/>
      </c>
      <c r="CO83" s="845" t="str">
        <f>IF(AND($BX$3=1,TRUNC('7a Health full-time'!U83)&lt;&gt;'7a Health full-time'!U83),V83,"")</f>
        <v/>
      </c>
      <c r="DV83" s="844" t="str">
        <f>IF(AND($DV$3=1,ROUND('7a Health full-time'!AB83,2)&lt;&gt;'7a Health full-time'!AB83),AC83,"")</f>
        <v/>
      </c>
      <c r="DW83" s="843" t="str">
        <f>IF(AND($DV$3=1,ROUND('7a Health full-time'!AC83,2)&lt;&gt;'7a Health full-time'!AC83),AD83,"")</f>
        <v/>
      </c>
      <c r="DX83" s="843" t="str">
        <f>IF(AND($DV$3=1,ROUND('7a Health full-time'!AD83,2)&lt;&gt;'7a Health full-time'!AD83),AE83,"")</f>
        <v/>
      </c>
      <c r="DY83" s="843" t="str">
        <f>IF(AND($DV$3=1,ROUND('7a Health full-time'!AE83,2)&lt;&gt;'7a Health full-time'!AE83),AF83,"")</f>
        <v/>
      </c>
      <c r="DZ83" s="843" t="str">
        <f>IF(AND($DV$3=1,ROUND('7a Health full-time'!AF83,2)&lt;&gt;'7a Health full-time'!AF83),AG83,"")</f>
        <v/>
      </c>
      <c r="EA83" s="845" t="str">
        <f>IF(AND($DV$3=1,ROUND('7a Health full-time'!AG83,2)&lt;&gt;'7a Health full-time'!AG83),AH83,"")</f>
        <v/>
      </c>
      <c r="EC83" s="844" t="str">
        <f>IF(AND($EC$3=1,'7a Health full-time'!AB83&gt;'7a Health full-time'!V83),AC83,"")</f>
        <v/>
      </c>
      <c r="ED83" s="843" t="str">
        <f>IF(AND($EC$3=1,'7a Health full-time'!AC83&gt;'7a Health full-time'!W83),AD83,"")</f>
        <v/>
      </c>
      <c r="EE83" s="843" t="str">
        <f>IF(AND($EC$3=1,'7a Health full-time'!AD83&gt;'7a Health full-time'!X83),AE83,"")</f>
        <v/>
      </c>
      <c r="EF83" s="843" t="str">
        <f>IF(AND($EC$3=1,'7a Health full-time'!AE83&gt;'7a Health full-time'!Y83),AF83,"")</f>
        <v/>
      </c>
      <c r="EG83" s="843" t="str">
        <f>IF(AND($EC$3=1,'7a Health full-time'!AF83&gt;'7a Health full-time'!Z83),AG83,"")</f>
        <v/>
      </c>
      <c r="EH83" s="845" t="str">
        <f>IF(AND($EC$3=1,'7a Health full-time'!AG83&gt;'7a Health full-time'!AA83),AH83,"")</f>
        <v/>
      </c>
      <c r="EJ83" s="844" t="str">
        <f>IF(AND($EJ$3=1,'7a Health full-time'!V83&lt;&gt;0),IF(('7a Health full-time'!AB83/'7a Health full-time'!V83)&lt;0.03,AC83,""),"")</f>
        <v/>
      </c>
      <c r="EK83" s="843" t="str">
        <f>IF(AND($EJ$3=1,'7a Health full-time'!W83&lt;&gt;0),IF(('7a Health full-time'!AC83/'7a Health full-time'!W83)&lt;0.03,AD83,""),"")</f>
        <v/>
      </c>
      <c r="EL83" s="843" t="str">
        <f>IF(AND($EJ$3=1,'7a Health full-time'!X83&lt;&gt;0),IF(('7a Health full-time'!AD83/'7a Health full-time'!X83)&lt;0.03,AE83,""),"")</f>
        <v/>
      </c>
      <c r="EM83" s="843" t="str">
        <f>IF(AND($EJ$3=1,'7a Health full-time'!Y83&lt;&gt;0),IF(('7a Health full-time'!AE83/'7a Health full-time'!Y83)&lt;0.03,AF83,""),"")</f>
        <v/>
      </c>
      <c r="EN83" s="843" t="str">
        <f>IF(AND($EJ$3=1,'7a Health full-time'!Z83&lt;&gt;0),IF(('7a Health full-time'!AF83/'7a Health full-time'!Z83)&lt;0.03,AG83,""),"")</f>
        <v/>
      </c>
      <c r="EO83" s="845" t="str">
        <f>IF(AND($EJ$3=1,'7a Health full-time'!AA83&lt;&gt;0),IF(('7a Health full-time'!AG83/'7a Health full-time'!AA83)&lt;0.03,AH83,""),"")</f>
        <v/>
      </c>
      <c r="EQ83" s="844" t="str">
        <f>IF(AND($EQ$3=1,'7a Health full-time'!P83=0,SUM('7a Health full-time'!D83,'7a Health full-time'!J83)&gt;$ET$13),Q83,"")</f>
        <v/>
      </c>
      <c r="ER83" s="843" t="str">
        <f>IF(AND($EQ$3=1,'7a Health full-time'!Q83=0,SUM('7a Health full-time'!E83,'7a Health full-time'!K83)&gt;$ET$13),R83,"")</f>
        <v/>
      </c>
      <c r="ES83" s="843" t="str">
        <f>IF(AND($EQ$3=1,'7a Health full-time'!R83=0,SUM('7a Health full-time'!F83,'7a Health full-time'!L83)&gt;$ET$13),S83,"")</f>
        <v/>
      </c>
      <c r="ET83" s="843" t="str">
        <f>IF(AND($EQ$3=1,'7a Health full-time'!S83=0,SUM('7a Health full-time'!G83,'7a Health full-time'!M83)&gt;$ET$13),T83,"")</f>
        <v/>
      </c>
      <c r="EU83" s="843" t="str">
        <f>IF(AND($EQ$3=1,'7a Health full-time'!T83=0,SUM('7a Health full-time'!H83,'7a Health full-time'!N83)&gt;$ET$13),U83,"")</f>
        <v/>
      </c>
      <c r="EV83" s="845" t="str">
        <f>IF(AND($EQ$3=1,'7a Health full-time'!U83=0,SUM('7a Health full-time'!I83,'7a Health full-time'!O83)&gt;$ET$13),V83,"")</f>
        <v/>
      </c>
      <c r="EX83" s="844" t="str">
        <f>IF(AND($EX$3=1,SUM('7a Health full-time'!D83,'7a Health full-time'!J83)&gt;0,ABS('7a Health full-time'!P83)=SUM('7a Health full-time'!D83,'7a Health full-time'!J83)),Q83,"")</f>
        <v/>
      </c>
      <c r="EY83" s="843" t="str">
        <f>IF(AND($EX$3=1,SUM('7a Health full-time'!E83,'7a Health full-time'!K83)&gt;0,ABS('7a Health full-time'!Q83)=SUM('7a Health full-time'!E83,'7a Health full-time'!K83)),R83,"")</f>
        <v/>
      </c>
      <c r="EZ83" s="843" t="str">
        <f>IF(AND($EX$3=1,SUM('7a Health full-time'!F83,'7a Health full-time'!L83)&gt;0,ABS('7a Health full-time'!R83)=SUM('7a Health full-time'!F83,'7a Health full-time'!L83)),S83,"")</f>
        <v/>
      </c>
      <c r="FA83" s="843" t="str">
        <f>IF(AND($EX$3=1,SUM('7a Health full-time'!G83,'7a Health full-time'!M83)&gt;0,ABS('7a Health full-time'!S83)=SUM('7a Health full-time'!G83,'7a Health full-time'!M83)),T83,"")</f>
        <v/>
      </c>
      <c r="FB83" s="843" t="str">
        <f>IF(AND($EX$3=1,SUM('7a Health full-time'!H83,'7a Health full-time'!N83)&gt;0,ABS('7a Health full-time'!T83)=SUM('7a Health full-time'!H83,'7a Health full-time'!N83)),U83,"")</f>
        <v/>
      </c>
      <c r="FC83" s="845" t="str">
        <f>IF(AND($EX$3=1,SUM('7a Health full-time'!I83,'7a Health full-time'!O83)&gt;0,ABS('7a Health full-time'!U83)=SUM('7a Health full-time'!I83,'7a Health full-time'!O83)),V83,"")</f>
        <v/>
      </c>
      <c r="FR83" s="844" t="str">
        <f>IF(AND($FR$3=1,'7a Health full-time'!V83&lt;&gt;0),IF(('7a Health full-time'!AB83/'7a Health full-time'!V83)&lt;0.25,AC83,""),"")</f>
        <v/>
      </c>
      <c r="FS83" s="843" t="str">
        <f>IF(AND($FR$3=1,'7a Health full-time'!W83&lt;&gt;0),IF(('7a Health full-time'!AC83/'7a Health full-time'!W83)&lt;0.25,AD83,""),"")</f>
        <v/>
      </c>
      <c r="FT83" s="843" t="str">
        <f>IF(AND($FR$3=1,'7a Health full-time'!X83&lt;&gt;0),IF(('7a Health full-time'!AD83/'7a Health full-time'!X83)&lt;0.25,AE83,""),"")</f>
        <v/>
      </c>
      <c r="FU83" s="843" t="str">
        <f>IF(AND($FR$3=1,'7a Health full-time'!Y83&lt;&gt;0),IF(('7a Health full-time'!AE83/'7a Health full-time'!Y83)&lt;0.25,AF83,""),"")</f>
        <v/>
      </c>
      <c r="FV83" s="843" t="str">
        <f>IF(AND($FR$3=1,'7a Health full-time'!Z83&lt;&gt;0),IF(('7a Health full-time'!AF83/'7a Health full-time'!Z83)&lt;0.25,AG83,""),"")</f>
        <v/>
      </c>
      <c r="FW83" s="845" t="str">
        <f>IF(AND($FR$3=1,'7a Health full-time'!AA83&lt;&gt;0),IF(('7a Health full-time'!AG83/'7a Health full-time'!AA83)&lt;0.25,AH83,""),"")</f>
        <v/>
      </c>
      <c r="FY83" s="843"/>
      <c r="FZ83" s="843"/>
      <c r="GA83" s="843"/>
      <c r="GB83" s="843"/>
      <c r="GC83" s="843"/>
      <c r="GD83" s="843"/>
      <c r="GE83" s="843"/>
      <c r="GF83" s="843"/>
      <c r="GG83" s="843"/>
      <c r="GH83" s="843"/>
      <c r="GI83" s="843"/>
      <c r="GJ83" s="843"/>
      <c r="GL83" s="60"/>
      <c r="GM83" s="60" t="s">
        <v>13</v>
      </c>
      <c r="GN83" s="60" t="s">
        <v>314</v>
      </c>
      <c r="GO83" s="49" t="str">
        <f>$CS$101</f>
        <v/>
      </c>
      <c r="GP83" s="41" t="str">
        <f>$CT$101</f>
        <v/>
      </c>
      <c r="GQ83" s="40" t="str">
        <f>$CS$101</f>
        <v/>
      </c>
      <c r="GR83" s="41" t="str">
        <f>$CT$101</f>
        <v/>
      </c>
      <c r="GS83" s="40" t="str">
        <f>$CS$101</f>
        <v/>
      </c>
      <c r="GT83" s="873" t="str">
        <f>$CT$101</f>
        <v/>
      </c>
      <c r="GU83" s="49" t="str">
        <f>$CY$101</f>
        <v/>
      </c>
      <c r="GV83" s="41" t="str">
        <f>$CZ$101</f>
        <v/>
      </c>
      <c r="GW83" s="40" t="str">
        <f>$CY$101</f>
        <v/>
      </c>
      <c r="GX83" s="41" t="str">
        <f>$CZ$101</f>
        <v/>
      </c>
      <c r="GY83" s="40" t="str">
        <f>$CY$101</f>
        <v/>
      </c>
      <c r="GZ83" s="873" t="str">
        <f>$CZ$101</f>
        <v/>
      </c>
      <c r="HA83" s="49" t="str">
        <f>$DE$101</f>
        <v/>
      </c>
      <c r="HB83" s="41" t="str">
        <f>$DF$101</f>
        <v/>
      </c>
      <c r="HC83" s="40" t="str">
        <f>$DE$101</f>
        <v/>
      </c>
      <c r="HD83" s="41" t="str">
        <f>$DF$101</f>
        <v/>
      </c>
      <c r="HE83" s="40" t="str">
        <f>$DE$101</f>
        <v/>
      </c>
      <c r="HF83" s="873" t="str">
        <f>$DF$101</f>
        <v/>
      </c>
      <c r="HG83" s="49" t="str">
        <f>$DK$101</f>
        <v/>
      </c>
      <c r="HH83" s="41" t="str">
        <f>$DL$101</f>
        <v/>
      </c>
      <c r="HI83" s="40" t="str">
        <f>$DK$101</f>
        <v/>
      </c>
      <c r="HJ83" s="41" t="str">
        <f>$DL$101</f>
        <v/>
      </c>
      <c r="HK83" s="40" t="str">
        <f>$DK$101</f>
        <v/>
      </c>
      <c r="HL83" s="873" t="str">
        <f>$DL$101</f>
        <v/>
      </c>
      <c r="HM83" s="925"/>
      <c r="HN83" s="918"/>
      <c r="HO83" s="916"/>
      <c r="HP83" s="918"/>
      <c r="HQ83" s="916"/>
      <c r="HR83" s="926"/>
    </row>
    <row r="84" spans="1:226" x14ac:dyDescent="0.25">
      <c r="A84" s="18" t="str">
        <f>'7a Health full-time'!A84</f>
        <v>Speech and language therapy (B)</v>
      </c>
      <c r="B84" t="s">
        <v>19</v>
      </c>
      <c r="C84" s="18" t="str">
        <f>'7a Health full-time'!C84</f>
        <v>UG</v>
      </c>
      <c r="D84" t="str">
        <f t="shared" si="16"/>
        <v>Speech and language therapy (B), Long, UG</v>
      </c>
      <c r="E84" t="str">
        <f t="shared" si="15"/>
        <v xml:space="preserve">Column 1, Starters in 2016-17, OfS-fundable, Speech and language therapy (B), Long, UG; </v>
      </c>
      <c r="F84" t="str">
        <f t="shared" si="15"/>
        <v xml:space="preserve">Column 1, Starters in 2016-17, Non-fundable, Speech and language therapy (B), Long, UG; </v>
      </c>
      <c r="G84" t="str">
        <f t="shared" si="15"/>
        <v xml:space="preserve">Column 1, Starters in 2017-18, OfS-fundable, Speech and language therapy (B), Long, UG; </v>
      </c>
      <c r="H84" t="str">
        <f t="shared" si="15"/>
        <v xml:space="preserve">Column 1, Starters in 2017-18, Non-fundable, Speech and language therapy (B), Long, UG; </v>
      </c>
      <c r="I84" t="str">
        <f t="shared" si="15"/>
        <v xml:space="preserve">Column 1, Starters in 2018-19, OfS-fundable, Speech and language therapy (B), Long, UG; </v>
      </c>
      <c r="J84" t="str">
        <f t="shared" si="15"/>
        <v xml:space="preserve">Column 1, Starters in 2018-19, Non-fundable, Speech and language therapy (B), Long, UG; </v>
      </c>
      <c r="K84" t="str">
        <f t="shared" si="15"/>
        <v xml:space="preserve">Column 2, Starters in 2016-17, OfS-fundable, Speech and language therapy (B), Long, UG; </v>
      </c>
      <c r="L84" t="str">
        <f t="shared" si="15"/>
        <v xml:space="preserve">Column 2, Starters in 2016-17, Non-fundable, Speech and language therapy (B), Long, UG; </v>
      </c>
      <c r="M84" t="str">
        <f t="shared" si="15"/>
        <v xml:space="preserve">Column 2, Starters in 2017-18, OfS-fundable, Speech and language therapy (B), Long, UG; </v>
      </c>
      <c r="N84" t="str">
        <f t="shared" si="15"/>
        <v xml:space="preserve">Column 2, Starters in 2017-18, Non-fundable, Speech and language therapy (B), Long, UG; </v>
      </c>
      <c r="O84" t="str">
        <f t="shared" si="15"/>
        <v xml:space="preserve">Column 2, Starters in 2018-19, OfS-fundable, Speech and language therapy (B), Long, UG; </v>
      </c>
      <c r="P84" t="str">
        <f t="shared" si="15"/>
        <v xml:space="preserve">Column 2, Starters in 2018-19, Non-fundable, Speech and language therapy (B), Long, UG; </v>
      </c>
      <c r="Q84" t="str">
        <f t="shared" si="15"/>
        <v xml:space="preserve">Column 3, Starters in 2016-17, OfS-fundable, Speech and language therapy (B), Long, UG; </v>
      </c>
      <c r="R84" t="str">
        <f t="shared" si="15"/>
        <v xml:space="preserve">Column 3, Starters in 2016-17, Non-fundable, Speech and language therapy (B), Long, UG; </v>
      </c>
      <c r="S84" t="str">
        <f t="shared" si="15"/>
        <v xml:space="preserve">Column 3, Starters in 2017-18, OfS-fundable, Speech and language therapy (B), Long, UG; </v>
      </c>
      <c r="T84" t="str">
        <f t="shared" si="15"/>
        <v xml:space="preserve">Column 3, Starters in 2017-18, Non-fundable, Speech and language therapy (B), Long, UG; </v>
      </c>
      <c r="U84" t="str">
        <f t="shared" si="14"/>
        <v xml:space="preserve">Column 3, Starters in 2018-19, OfS-fundable, Speech and language therapy (B), Long, UG; </v>
      </c>
      <c r="V84" t="str">
        <f t="shared" si="14"/>
        <v xml:space="preserve">Column 3, Starters in 2018-19, Non-fundable, Speech and language therapy (B), Long, UG; </v>
      </c>
      <c r="W84" t="str">
        <f t="shared" si="14"/>
        <v xml:space="preserve">Column 4, Starters in 2016-17, OfS-fundable, Speech and language therapy (B), Long, UG; </v>
      </c>
      <c r="X84" t="str">
        <f t="shared" si="14"/>
        <v xml:space="preserve">Column 4, Starters in 2016-17, Non-fundable, Speech and language therapy (B), Long, UG; </v>
      </c>
      <c r="Y84" t="str">
        <f t="shared" si="14"/>
        <v xml:space="preserve">Column 4, Starters in 2017-18, OfS-fundable, Speech and language therapy (B), Long, UG; </v>
      </c>
      <c r="Z84" t="str">
        <f t="shared" si="14"/>
        <v xml:space="preserve">Column 4, Starters in 2017-18, Non-fundable, Speech and language therapy (B), Long, UG; </v>
      </c>
      <c r="AA84" t="str">
        <f t="shared" si="14"/>
        <v xml:space="preserve">Column 4, Starters in 2018-19, OfS-fundable, Speech and language therapy (B), Long, UG; </v>
      </c>
      <c r="AB84" t="str">
        <f t="shared" si="14"/>
        <v xml:space="preserve">Column 4, Starters in 2018-19, Non-fundable, Speech and language therapy (B), Long, UG; </v>
      </c>
      <c r="AC84" t="str">
        <f t="shared" si="14"/>
        <v xml:space="preserve">Column 4a, Starters in 2016-17, OfS-fundable, Speech and language therapy (B), Long, UG; </v>
      </c>
      <c r="AD84" t="str">
        <f t="shared" si="14"/>
        <v xml:space="preserve">Column 4a, Starters in 2016-17, Non-fundable, Speech and language therapy (B), Long, UG; </v>
      </c>
      <c r="AE84" t="str">
        <f t="shared" si="14"/>
        <v xml:space="preserve">Column 4a, Starters in 2017-18, OfS-fundable, Speech and language therapy (B), Long, UG; </v>
      </c>
      <c r="AF84" t="str">
        <f t="shared" si="14"/>
        <v xml:space="preserve">Column 4a, Starters in 2017-18, Non-fundable, Speech and language therapy (B), Long, UG; </v>
      </c>
      <c r="AG84" t="str">
        <f t="shared" si="14"/>
        <v xml:space="preserve">Column 4a, Starters in 2018-19, OfS-fundable, Speech and language therapy (B), Long, UG; </v>
      </c>
      <c r="AH84" t="str">
        <f t="shared" si="14"/>
        <v xml:space="preserve">Column 4a, Starters in 2018-19, Non-fundable, Speech and language therapy (B), Long, UG; </v>
      </c>
      <c r="AR84" s="844" t="str">
        <f>IF(AND($AR$3=1,'7a Health full-time'!P84&gt;0),Q84,"")</f>
        <v/>
      </c>
      <c r="AS84" s="843" t="str">
        <f>IF(AND($AR$3=1,'7a Health full-time'!Q84&gt;0),R84,"")</f>
        <v/>
      </c>
      <c r="AT84" s="843" t="str">
        <f>IF(AND($AR$3=1,'7a Health full-time'!R84&gt;0),S84,"")</f>
        <v/>
      </c>
      <c r="AU84" s="843" t="str">
        <f>IF(AND($AR$3=1,'7a Health full-time'!S84&gt;0),T84,"")</f>
        <v/>
      </c>
      <c r="AV84" s="843" t="str">
        <f>IF(AND($AR$3=1,'7a Health full-time'!T84&gt;0),U84,"")</f>
        <v/>
      </c>
      <c r="AW84" s="845" t="str">
        <f>IF(AND($AR$3=1,'7a Health full-time'!U84&gt;0),V84,"")</f>
        <v/>
      </c>
      <c r="AY84" s="844" t="str">
        <f>IF(AND($AY$3=1,'7a Health full-time'!D84&lt;0),E84,"")</f>
        <v/>
      </c>
      <c r="AZ84" s="843" t="str">
        <f>IF(AND($AY$3=1,'7a Health full-time'!E84&lt;0),F84,"")</f>
        <v/>
      </c>
      <c r="BA84" s="843" t="str">
        <f>IF(AND($AY$3=1,'7a Health full-time'!F84&lt;0),G84,"")</f>
        <v/>
      </c>
      <c r="BB84" s="843" t="str">
        <f>IF(AND($AY$3=1,'7a Health full-time'!G84&lt;0),H84,"")</f>
        <v/>
      </c>
      <c r="BC84" s="843" t="str">
        <f>IF(AND($AY$3=1,'7a Health full-time'!H84&lt;0),I84,"")</f>
        <v/>
      </c>
      <c r="BD84" s="845" t="str">
        <f>IF(AND($AY$3=1,'7a Health full-time'!I84&lt;0),J84,"")</f>
        <v/>
      </c>
      <c r="BE84" s="844" t="str">
        <f>IF(AND($AY$3=1,'7a Health full-time'!J84&lt;0),K84,"")</f>
        <v/>
      </c>
      <c r="BF84" s="843" t="str">
        <f>IF(AND($AY$3=1,'7a Health full-time'!K84&lt;0),L84,"")</f>
        <v/>
      </c>
      <c r="BG84" s="843" t="str">
        <f>IF(AND($AY$3=1,'7a Health full-time'!L84&lt;0),M84,"")</f>
        <v/>
      </c>
      <c r="BH84" s="843" t="str">
        <f>IF(AND($AY$3=1,'7a Health full-time'!M84&lt;0),N84,"")</f>
        <v/>
      </c>
      <c r="BI84" s="843" t="str">
        <f>IF(AND($AY$3=1,'7a Health full-time'!N84&lt;0),O84,"")</f>
        <v/>
      </c>
      <c r="BJ84" s="845" t="str">
        <f>IF(AND($AY$3=1,'7a Health full-time'!O84&lt;0),P84,"")</f>
        <v/>
      </c>
      <c r="BK84" s="844" t="str">
        <f>IF(AND($AY$3=1,'7a Health full-time'!V84&lt;0),W84,"")</f>
        <v/>
      </c>
      <c r="BL84" s="843" t="str">
        <f>IF(AND($AY$3=1,'7a Health full-time'!W84&lt;0),X84,"")</f>
        <v/>
      </c>
      <c r="BM84" s="843" t="str">
        <f>IF(AND($AY$3=1,'7a Health full-time'!X84&lt;0),Y84,"")</f>
        <v/>
      </c>
      <c r="BN84" s="843" t="str">
        <f>IF(AND($AY$3=1,'7a Health full-time'!Y84&lt;0),Z84,"")</f>
        <v/>
      </c>
      <c r="BO84" s="843" t="str">
        <f>IF(AND($AY$3=1,'7a Health full-time'!Z84&lt;0),AA84,"")</f>
        <v/>
      </c>
      <c r="BP84" s="845" t="str">
        <f>IF(AND($AY$3=1,'7a Health full-time'!AA84&lt;0),AB84,"")</f>
        <v/>
      </c>
      <c r="BQ84" s="916"/>
      <c r="BR84" s="917"/>
      <c r="BS84" s="917"/>
      <c r="BT84" s="917"/>
      <c r="BU84" s="917"/>
      <c r="BV84" s="918"/>
      <c r="BX84" s="844" t="str">
        <f>IF(AND($BX$3=1,TRUNC('7a Health full-time'!D84)&lt;&gt;'7a Health full-time'!D84),E84,"")</f>
        <v/>
      </c>
      <c r="BY84" s="843" t="str">
        <f>IF(AND($BX$3=1,TRUNC('7a Health full-time'!E84)&lt;&gt;'7a Health full-time'!E84),F84,"")</f>
        <v/>
      </c>
      <c r="BZ84" s="843" t="str">
        <f>IF(AND($BX$3=1,TRUNC('7a Health full-time'!F84)&lt;&gt;'7a Health full-time'!F84),G84,"")</f>
        <v/>
      </c>
      <c r="CA84" s="843" t="str">
        <f>IF(AND($BX$3=1,TRUNC('7a Health full-time'!G84)&lt;&gt;'7a Health full-time'!G84),H84,"")</f>
        <v/>
      </c>
      <c r="CB84" s="843" t="str">
        <f>IF(AND($BX$3=1,TRUNC('7a Health full-time'!H84)&lt;&gt;'7a Health full-time'!H84),I84,"")</f>
        <v/>
      </c>
      <c r="CC84" s="845" t="str">
        <f>IF(AND($BX$3=1,TRUNC('7a Health full-time'!I84)&lt;&gt;'7a Health full-time'!I84),J84,"")</f>
        <v/>
      </c>
      <c r="CD84" s="844" t="str">
        <f>IF(AND($BX$3=1,TRUNC('7a Health full-time'!J84)&lt;&gt;'7a Health full-time'!J84),K84,"")</f>
        <v/>
      </c>
      <c r="CE84" s="843" t="str">
        <f>IF(AND($BX$3=1,TRUNC('7a Health full-time'!K84)&lt;&gt;'7a Health full-time'!K84),L84,"")</f>
        <v/>
      </c>
      <c r="CF84" s="843" t="str">
        <f>IF(AND($BX$3=1,TRUNC('7a Health full-time'!L84)&lt;&gt;'7a Health full-time'!L84),M84,"")</f>
        <v/>
      </c>
      <c r="CG84" s="843" t="str">
        <f>IF(AND($BX$3=1,TRUNC('7a Health full-time'!M84)&lt;&gt;'7a Health full-time'!M84),N84,"")</f>
        <v/>
      </c>
      <c r="CH84" s="843" t="str">
        <f>IF(AND($BX$3=1,TRUNC('7a Health full-time'!N84)&lt;&gt;'7a Health full-time'!N84),O84,"")</f>
        <v/>
      </c>
      <c r="CI84" s="845" t="str">
        <f>IF(AND($BX$3=1,TRUNC('7a Health full-time'!O84)&lt;&gt;'7a Health full-time'!O84),P84,"")</f>
        <v/>
      </c>
      <c r="CJ84" s="844" t="str">
        <f>IF(AND($BX$3=1,TRUNC('7a Health full-time'!P84)&lt;&gt;'7a Health full-time'!P84),Q84,"")</f>
        <v/>
      </c>
      <c r="CK84" s="843" t="str">
        <f>IF(AND($BX$3=1,TRUNC('7a Health full-time'!Q84)&lt;&gt;'7a Health full-time'!Q84),R84,"")</f>
        <v/>
      </c>
      <c r="CL84" s="843" t="str">
        <f>IF(AND($BX$3=1,TRUNC('7a Health full-time'!R84)&lt;&gt;'7a Health full-time'!R84),S84,"")</f>
        <v/>
      </c>
      <c r="CM84" s="843" t="str">
        <f>IF(AND($BX$3=1,TRUNC('7a Health full-time'!S84)&lt;&gt;'7a Health full-time'!S84),T84,"")</f>
        <v/>
      </c>
      <c r="CN84" s="843" t="str">
        <f>IF(AND($BX$3=1,TRUNC('7a Health full-time'!T84)&lt;&gt;'7a Health full-time'!T84),U84,"")</f>
        <v/>
      </c>
      <c r="CO84" s="845" t="str">
        <f>IF(AND($BX$3=1,TRUNC('7a Health full-time'!U84)&lt;&gt;'7a Health full-time'!U84),V84,"")</f>
        <v/>
      </c>
      <c r="DV84" s="844" t="str">
        <f>IF(AND($DV$3=1,ROUND('7a Health full-time'!AB84,2)&lt;&gt;'7a Health full-time'!AB84),AC84,"")</f>
        <v/>
      </c>
      <c r="DW84" s="843" t="str">
        <f>IF(AND($DV$3=1,ROUND('7a Health full-time'!AC84,2)&lt;&gt;'7a Health full-time'!AC84),AD84,"")</f>
        <v/>
      </c>
      <c r="DX84" s="843" t="str">
        <f>IF(AND($DV$3=1,ROUND('7a Health full-time'!AD84,2)&lt;&gt;'7a Health full-time'!AD84),AE84,"")</f>
        <v/>
      </c>
      <c r="DY84" s="843" t="str">
        <f>IF(AND($DV$3=1,ROUND('7a Health full-time'!AE84,2)&lt;&gt;'7a Health full-time'!AE84),AF84,"")</f>
        <v/>
      </c>
      <c r="DZ84" s="843" t="str">
        <f>IF(AND($DV$3=1,ROUND('7a Health full-time'!AF84,2)&lt;&gt;'7a Health full-time'!AF84),AG84,"")</f>
        <v/>
      </c>
      <c r="EA84" s="845" t="str">
        <f>IF(AND($DV$3=1,ROUND('7a Health full-time'!AG84,2)&lt;&gt;'7a Health full-time'!AG84),AH84,"")</f>
        <v/>
      </c>
      <c r="EC84" s="844" t="str">
        <f>IF(AND($EC$3=1,'7a Health full-time'!AB84&gt;'7a Health full-time'!V84),AC84,"")</f>
        <v/>
      </c>
      <c r="ED84" s="843" t="str">
        <f>IF(AND($EC$3=1,'7a Health full-time'!AC84&gt;'7a Health full-time'!W84),AD84,"")</f>
        <v/>
      </c>
      <c r="EE84" s="843" t="str">
        <f>IF(AND($EC$3=1,'7a Health full-time'!AD84&gt;'7a Health full-time'!X84),AE84,"")</f>
        <v/>
      </c>
      <c r="EF84" s="843" t="str">
        <f>IF(AND($EC$3=1,'7a Health full-time'!AE84&gt;'7a Health full-time'!Y84),AF84,"")</f>
        <v/>
      </c>
      <c r="EG84" s="843" t="str">
        <f>IF(AND($EC$3=1,'7a Health full-time'!AF84&gt;'7a Health full-time'!Z84),AG84,"")</f>
        <v/>
      </c>
      <c r="EH84" s="845" t="str">
        <f>IF(AND($EC$3=1,'7a Health full-time'!AG84&gt;'7a Health full-time'!AA84),AH84,"")</f>
        <v/>
      </c>
      <c r="EJ84" s="844" t="str">
        <f>IF(AND($EJ$3=1,'7a Health full-time'!V84&lt;&gt;0),IF(('7a Health full-time'!AB84/'7a Health full-time'!V84)&lt;0.03,AC84,""),"")</f>
        <v/>
      </c>
      <c r="EK84" s="843" t="str">
        <f>IF(AND($EJ$3=1,'7a Health full-time'!W84&lt;&gt;0),IF(('7a Health full-time'!AC84/'7a Health full-time'!W84)&lt;0.03,AD84,""),"")</f>
        <v/>
      </c>
      <c r="EL84" s="843" t="str">
        <f>IF(AND($EJ$3=1,'7a Health full-time'!X84&lt;&gt;0),IF(('7a Health full-time'!AD84/'7a Health full-time'!X84)&lt;0.03,AE84,""),"")</f>
        <v/>
      </c>
      <c r="EM84" s="843" t="str">
        <f>IF(AND($EJ$3=1,'7a Health full-time'!Y84&lt;&gt;0),IF(('7a Health full-time'!AE84/'7a Health full-time'!Y84)&lt;0.03,AF84,""),"")</f>
        <v/>
      </c>
      <c r="EN84" s="843" t="str">
        <f>IF(AND($EJ$3=1,'7a Health full-time'!Z84&lt;&gt;0),IF(('7a Health full-time'!AF84/'7a Health full-time'!Z84)&lt;0.03,AG84,""),"")</f>
        <v/>
      </c>
      <c r="EO84" s="845" t="str">
        <f>IF(AND($EJ$3=1,'7a Health full-time'!AA84&lt;&gt;0),IF(('7a Health full-time'!AG84/'7a Health full-time'!AA84)&lt;0.03,AH84,""),"")</f>
        <v/>
      </c>
      <c r="EQ84" s="844" t="str">
        <f>IF(AND($EQ$3=1,'7a Health full-time'!P84=0,SUM('7a Health full-time'!D84,'7a Health full-time'!J84)&gt;$ET$13),Q84,"")</f>
        <v/>
      </c>
      <c r="ER84" s="843" t="str">
        <f>IF(AND($EQ$3=1,'7a Health full-time'!Q84=0,SUM('7a Health full-time'!E84,'7a Health full-time'!K84)&gt;$ET$13),R84,"")</f>
        <v/>
      </c>
      <c r="ES84" s="843" t="str">
        <f>IF(AND($EQ$3=1,'7a Health full-time'!R84=0,SUM('7a Health full-time'!F84,'7a Health full-time'!L84)&gt;$ET$13),S84,"")</f>
        <v/>
      </c>
      <c r="ET84" s="843" t="str">
        <f>IF(AND($EQ$3=1,'7a Health full-time'!S84=0,SUM('7a Health full-time'!G84,'7a Health full-time'!M84)&gt;$ET$13),T84,"")</f>
        <v/>
      </c>
      <c r="EU84" s="843" t="str">
        <f>IF(AND($EQ$3=1,'7a Health full-time'!T84=0,SUM('7a Health full-time'!H84,'7a Health full-time'!N84)&gt;$ET$13),U84,"")</f>
        <v/>
      </c>
      <c r="EV84" s="845" t="str">
        <f>IF(AND($EQ$3=1,'7a Health full-time'!U84=0,SUM('7a Health full-time'!I84,'7a Health full-time'!O84)&gt;$ET$13),V84,"")</f>
        <v/>
      </c>
      <c r="EX84" s="844" t="str">
        <f>IF(AND($EX$3=1,SUM('7a Health full-time'!D84,'7a Health full-time'!J84)&gt;0,ABS('7a Health full-time'!P84)=SUM('7a Health full-time'!D84,'7a Health full-time'!J84)),Q84,"")</f>
        <v/>
      </c>
      <c r="EY84" s="843" t="str">
        <f>IF(AND($EX$3=1,SUM('7a Health full-time'!E84,'7a Health full-time'!K84)&gt;0,ABS('7a Health full-time'!Q84)=SUM('7a Health full-time'!E84,'7a Health full-time'!K84)),R84,"")</f>
        <v/>
      </c>
      <c r="EZ84" s="843" t="str">
        <f>IF(AND($EX$3=1,SUM('7a Health full-time'!F84,'7a Health full-time'!L84)&gt;0,ABS('7a Health full-time'!R84)=SUM('7a Health full-time'!F84,'7a Health full-time'!L84)),S84,"")</f>
        <v/>
      </c>
      <c r="FA84" s="843" t="str">
        <f>IF(AND($EX$3=1,SUM('7a Health full-time'!G84,'7a Health full-time'!M84)&gt;0,ABS('7a Health full-time'!S84)=SUM('7a Health full-time'!G84,'7a Health full-time'!M84)),T84,"")</f>
        <v/>
      </c>
      <c r="FB84" s="843" t="str">
        <f>IF(AND($EX$3=1,SUM('7a Health full-time'!H84,'7a Health full-time'!N84)&gt;0,ABS('7a Health full-time'!T84)=SUM('7a Health full-time'!H84,'7a Health full-time'!N84)),U84,"")</f>
        <v/>
      </c>
      <c r="FC84" s="845" t="str">
        <f>IF(AND($EX$3=1,SUM('7a Health full-time'!I84,'7a Health full-time'!O84)&gt;0,ABS('7a Health full-time'!U84)=SUM('7a Health full-time'!I84,'7a Health full-time'!O84)),V84,"")</f>
        <v/>
      </c>
      <c r="FR84" s="844" t="str">
        <f>IF(AND($FR$3=1,'7a Health full-time'!V84&lt;&gt;0),IF(('7a Health full-time'!AB84/'7a Health full-time'!V84)&lt;0.25,AC84,""),"")</f>
        <v/>
      </c>
      <c r="FS84" s="843" t="str">
        <f>IF(AND($FR$3=1,'7a Health full-time'!W84&lt;&gt;0),IF(('7a Health full-time'!AC84/'7a Health full-time'!W84)&lt;0.25,AD84,""),"")</f>
        <v/>
      </c>
      <c r="FT84" s="843" t="str">
        <f>IF(AND($FR$3=1,'7a Health full-time'!X84&lt;&gt;0),IF(('7a Health full-time'!AD84/'7a Health full-time'!X84)&lt;0.25,AE84,""),"")</f>
        <v/>
      </c>
      <c r="FU84" s="843" t="str">
        <f>IF(AND($FR$3=1,'7a Health full-time'!Y84&lt;&gt;0),IF(('7a Health full-time'!AE84/'7a Health full-time'!Y84)&lt;0.25,AF84,""),"")</f>
        <v/>
      </c>
      <c r="FV84" s="843" t="str">
        <f>IF(AND($FR$3=1,'7a Health full-time'!Z84&lt;&gt;0),IF(('7a Health full-time'!AF84/'7a Health full-time'!Z84)&lt;0.25,AG84,""),"")</f>
        <v/>
      </c>
      <c r="FW84" s="845" t="str">
        <f>IF(AND($FR$3=1,'7a Health full-time'!AA84&lt;&gt;0),IF(('7a Health full-time'!AG84/'7a Health full-time'!AA84)&lt;0.25,AH84,""),"")</f>
        <v/>
      </c>
      <c r="FY84" s="840" t="str">
        <f>IF(AND($FY$3=1,'7a Health full-time'!D84&gt;0),E84,"")</f>
        <v/>
      </c>
      <c r="FZ84" s="841" t="str">
        <f>IF(AND($FY$3=1,'7a Health full-time'!E84&gt;0),F84,"")</f>
        <v/>
      </c>
      <c r="GA84" s="841" t="str">
        <f>IF(AND($FY$3=1,'7a Health full-time'!F84&gt;0),G84,"")</f>
        <v/>
      </c>
      <c r="GB84" s="841" t="str">
        <f>IF(AND($FY$3=1,'7a Health full-time'!G84&gt;0),H84,"")</f>
        <v/>
      </c>
      <c r="GC84" s="841" t="str">
        <f>IF(AND($FY$3=1,'7a Health full-time'!H84&gt;0),I84,"")</f>
        <v/>
      </c>
      <c r="GD84" s="842" t="str">
        <f>IF(AND($FY$3=1,'7a Health full-time'!I84&gt;0),J84,"")</f>
        <v/>
      </c>
      <c r="GE84" s="841" t="str">
        <f>IF(AND($FY$3=1,'7a Health full-time'!J84&gt;0),K84,"")</f>
        <v/>
      </c>
      <c r="GF84" s="841" t="str">
        <f>IF(AND($FY$3=1,'7a Health full-time'!K84&gt;0),L84,"")</f>
        <v/>
      </c>
      <c r="GG84" s="841" t="str">
        <f>IF(AND($FY$3=1,'7a Health full-time'!L84&gt;0),M84,"")</f>
        <v/>
      </c>
      <c r="GH84" s="841" t="str">
        <f>IF(AND($FY$3=1,'7a Health full-time'!M84&gt;0),N84,"")</f>
        <v/>
      </c>
      <c r="GI84" s="841" t="str">
        <f>IF(AND($FY$3=1,'7a Health full-time'!N84&gt;0),O84,"")</f>
        <v/>
      </c>
      <c r="GJ84" s="842" t="str">
        <f>IF(AND($FY$3=1,'7a Health full-time'!O84&gt;0),P84,"")</f>
        <v/>
      </c>
      <c r="GL84" s="60"/>
      <c r="GM84" s="61" t="s">
        <v>19</v>
      </c>
      <c r="GN84" s="60" t="s">
        <v>116</v>
      </c>
      <c r="GO84" s="49" t="str">
        <f>$CS$102</f>
        <v/>
      </c>
      <c r="GP84" s="41" t="str">
        <f>$CT$102</f>
        <v/>
      </c>
      <c r="GQ84" s="40" t="str">
        <f>$CS$102</f>
        <v/>
      </c>
      <c r="GR84" s="41" t="str">
        <f>$CT$102</f>
        <v/>
      </c>
      <c r="GS84" s="40" t="str">
        <f>$CS$102</f>
        <v/>
      </c>
      <c r="GT84" s="873" t="str">
        <f>$CT$102</f>
        <v/>
      </c>
      <c r="GU84" s="49" t="str">
        <f>$CY$102</f>
        <v/>
      </c>
      <c r="GV84" s="41" t="str">
        <f>$CZ$102</f>
        <v/>
      </c>
      <c r="GW84" s="40" t="str">
        <f>$CY$102</f>
        <v/>
      </c>
      <c r="GX84" s="41" t="str">
        <f>$CZ$102</f>
        <v/>
      </c>
      <c r="GY84" s="40" t="str">
        <f>$CY$102</f>
        <v/>
      </c>
      <c r="GZ84" s="873" t="str">
        <f>$CZ$102</f>
        <v/>
      </c>
      <c r="HA84" s="49" t="str">
        <f>$DE$102</f>
        <v/>
      </c>
      <c r="HB84" s="41" t="str">
        <f>$DF$102</f>
        <v/>
      </c>
      <c r="HC84" s="40" t="str">
        <f>$DE$102</f>
        <v/>
      </c>
      <c r="HD84" s="41" t="str">
        <f>$DF$102</f>
        <v/>
      </c>
      <c r="HE84" s="40" t="str">
        <f>$DE$102</f>
        <v/>
      </c>
      <c r="HF84" s="873" t="str">
        <f>$DF$102</f>
        <v/>
      </c>
      <c r="HG84" s="49" t="str">
        <f>$DK$102</f>
        <v/>
      </c>
      <c r="HH84" s="41" t="str">
        <f>$DL$102</f>
        <v/>
      </c>
      <c r="HI84" s="40" t="str">
        <f>$DK$102</f>
        <v/>
      </c>
      <c r="HJ84" s="41" t="str">
        <f>$DL$102</f>
        <v/>
      </c>
      <c r="HK84" s="40" t="str">
        <f>$DK$102</f>
        <v/>
      </c>
      <c r="HL84" s="873" t="str">
        <f>$DL$102</f>
        <v/>
      </c>
      <c r="HM84" s="925"/>
      <c r="HN84" s="918"/>
      <c r="HO84" s="916"/>
      <c r="HP84" s="918"/>
      <c r="HQ84" s="916"/>
      <c r="HR84" s="926"/>
    </row>
    <row r="85" spans="1:226" ht="15.75" thickBot="1" x14ac:dyDescent="0.3">
      <c r="A85" s="18" t="str">
        <f>'7a Health full-time'!A85</f>
        <v>Speech and language therapy (B)</v>
      </c>
      <c r="B85" t="s">
        <v>19</v>
      </c>
      <c r="C85" s="18" t="str">
        <f>'7a Health full-time'!C85</f>
        <v>PGT (UG fee)</v>
      </c>
      <c r="D85" t="str">
        <f t="shared" si="16"/>
        <v>Speech and language therapy (B), Long, PGT (UG fee)</v>
      </c>
      <c r="E85" t="str">
        <f t="shared" si="15"/>
        <v xml:space="preserve">Column 1, Starters in 2016-17, OfS-fundable, Speech and language therapy (B), Long, PGT (UG fee); </v>
      </c>
      <c r="F85" t="str">
        <f t="shared" si="15"/>
        <v xml:space="preserve">Column 1, Starters in 2016-17, Non-fundable, Speech and language therapy (B), Long, PGT (UG fee); </v>
      </c>
      <c r="G85" t="str">
        <f t="shared" si="15"/>
        <v xml:space="preserve">Column 1, Starters in 2017-18, OfS-fundable, Speech and language therapy (B), Long, PGT (UG fee); </v>
      </c>
      <c r="H85" t="str">
        <f t="shared" si="15"/>
        <v xml:space="preserve">Column 1, Starters in 2017-18, Non-fundable, Speech and language therapy (B), Long, PGT (UG fee); </v>
      </c>
      <c r="I85" t="str">
        <f t="shared" si="15"/>
        <v xml:space="preserve">Column 1, Starters in 2018-19, OfS-fundable, Speech and language therapy (B), Long, PGT (UG fee); </v>
      </c>
      <c r="J85" t="str">
        <f t="shared" si="15"/>
        <v xml:space="preserve">Column 1, Starters in 2018-19, Non-fundable, Speech and language therapy (B), Long, PGT (UG fee); </v>
      </c>
      <c r="K85" t="str">
        <f t="shared" si="15"/>
        <v xml:space="preserve">Column 2, Starters in 2016-17, OfS-fundable, Speech and language therapy (B), Long, PGT (UG fee); </v>
      </c>
      <c r="L85" t="str">
        <f t="shared" si="15"/>
        <v xml:space="preserve">Column 2, Starters in 2016-17, Non-fundable, Speech and language therapy (B), Long, PGT (UG fee); </v>
      </c>
      <c r="M85" t="str">
        <f t="shared" si="15"/>
        <v xml:space="preserve">Column 2, Starters in 2017-18, OfS-fundable, Speech and language therapy (B), Long, PGT (UG fee); </v>
      </c>
      <c r="N85" t="str">
        <f t="shared" si="15"/>
        <v xml:space="preserve">Column 2, Starters in 2017-18, Non-fundable, Speech and language therapy (B), Long, PGT (UG fee); </v>
      </c>
      <c r="O85" t="str">
        <f t="shared" si="15"/>
        <v xml:space="preserve">Column 2, Starters in 2018-19, OfS-fundable, Speech and language therapy (B), Long, PGT (UG fee); </v>
      </c>
      <c r="P85" t="str">
        <f t="shared" si="15"/>
        <v xml:space="preserve">Column 2, Starters in 2018-19, Non-fundable, Speech and language therapy (B), Long, PGT (UG fee); </v>
      </c>
      <c r="Q85" t="str">
        <f t="shared" si="15"/>
        <v xml:space="preserve">Column 3, Starters in 2016-17, OfS-fundable, Speech and language therapy (B), Long, PGT (UG fee); </v>
      </c>
      <c r="R85" t="str">
        <f t="shared" si="15"/>
        <v xml:space="preserve">Column 3, Starters in 2016-17, Non-fundable, Speech and language therapy (B), Long, PGT (UG fee); </v>
      </c>
      <c r="S85" t="str">
        <f t="shared" si="15"/>
        <v xml:space="preserve">Column 3, Starters in 2017-18, OfS-fundable, Speech and language therapy (B), Long, PGT (UG fee); </v>
      </c>
      <c r="T85" t="str">
        <f t="shared" si="15"/>
        <v xml:space="preserve">Column 3, Starters in 2017-18, Non-fundable, Speech and language therapy (B), Long, PGT (UG fee); </v>
      </c>
      <c r="U85" t="str">
        <f t="shared" si="14"/>
        <v xml:space="preserve">Column 3, Starters in 2018-19, OfS-fundable, Speech and language therapy (B), Long, PGT (UG fee); </v>
      </c>
      <c r="V85" t="str">
        <f t="shared" si="14"/>
        <v xml:space="preserve">Column 3, Starters in 2018-19, Non-fundable, Speech and language therapy (B), Long, PGT (UG fee); </v>
      </c>
      <c r="W85" t="str">
        <f t="shared" si="14"/>
        <v xml:space="preserve">Column 4, Starters in 2016-17, OfS-fundable, Speech and language therapy (B), Long, PGT (UG fee); </v>
      </c>
      <c r="X85" t="str">
        <f t="shared" si="14"/>
        <v xml:space="preserve">Column 4, Starters in 2016-17, Non-fundable, Speech and language therapy (B), Long, PGT (UG fee); </v>
      </c>
      <c r="Y85" t="str">
        <f t="shared" si="14"/>
        <v xml:space="preserve">Column 4, Starters in 2017-18, OfS-fundable, Speech and language therapy (B), Long, PGT (UG fee); </v>
      </c>
      <c r="Z85" t="str">
        <f t="shared" si="14"/>
        <v xml:space="preserve">Column 4, Starters in 2017-18, Non-fundable, Speech and language therapy (B), Long, PGT (UG fee); </v>
      </c>
      <c r="AA85" t="str">
        <f t="shared" si="14"/>
        <v xml:space="preserve">Column 4, Starters in 2018-19, OfS-fundable, Speech and language therapy (B), Long, PGT (UG fee); </v>
      </c>
      <c r="AB85" t="str">
        <f t="shared" si="14"/>
        <v xml:space="preserve">Column 4, Starters in 2018-19, Non-fundable, Speech and language therapy (B), Long, PGT (UG fee); </v>
      </c>
      <c r="AC85" t="str">
        <f t="shared" si="14"/>
        <v xml:space="preserve">Column 4a, Starters in 2016-17, OfS-fundable, Speech and language therapy (B), Long, PGT (UG fee); </v>
      </c>
      <c r="AD85" t="str">
        <f t="shared" si="14"/>
        <v xml:space="preserve">Column 4a, Starters in 2016-17, Non-fundable, Speech and language therapy (B), Long, PGT (UG fee); </v>
      </c>
      <c r="AE85" t="str">
        <f t="shared" si="14"/>
        <v xml:space="preserve">Column 4a, Starters in 2017-18, OfS-fundable, Speech and language therapy (B), Long, PGT (UG fee); </v>
      </c>
      <c r="AF85" t="str">
        <f t="shared" si="14"/>
        <v xml:space="preserve">Column 4a, Starters in 2017-18, Non-fundable, Speech and language therapy (B), Long, PGT (UG fee); </v>
      </c>
      <c r="AG85" t="str">
        <f t="shared" si="14"/>
        <v xml:space="preserve">Column 4a, Starters in 2018-19, OfS-fundable, Speech and language therapy (B), Long, PGT (UG fee); </v>
      </c>
      <c r="AH85" t="str">
        <f t="shared" si="14"/>
        <v xml:space="preserve">Column 4a, Starters in 2018-19, Non-fundable, Speech and language therapy (B), Long, PGT (UG fee); </v>
      </c>
      <c r="AR85" s="726" t="str">
        <f>IF(AND($AR$3=1,'7a Health full-time'!P85&gt;0),Q85,"")</f>
        <v/>
      </c>
      <c r="AS85" s="727" t="str">
        <f>IF(AND($AR$3=1,'7a Health full-time'!Q85&gt;0),R85,"")</f>
        <v/>
      </c>
      <c r="AT85" s="727" t="str">
        <f>IF(AND($AR$3=1,'7a Health full-time'!R85&gt;0),S85,"")</f>
        <v/>
      </c>
      <c r="AU85" s="727" t="str">
        <f>IF(AND($AR$3=1,'7a Health full-time'!S85&gt;0),T85,"")</f>
        <v/>
      </c>
      <c r="AV85" s="727" t="str">
        <f>IF(AND($AR$3=1,'7a Health full-time'!T85&gt;0),U85,"")</f>
        <v/>
      </c>
      <c r="AW85" s="846" t="str">
        <f>IF(AND($AR$3=1,'7a Health full-time'!U85&gt;0),V85,"")</f>
        <v/>
      </c>
      <c r="AY85" s="726" t="str">
        <f>IF(AND($AY$3=1,'7a Health full-time'!D85&lt;0),E85,"")</f>
        <v/>
      </c>
      <c r="AZ85" s="727" t="str">
        <f>IF(AND($AY$3=1,'7a Health full-time'!E85&lt;0),F85,"")</f>
        <v/>
      </c>
      <c r="BA85" s="727" t="str">
        <f>IF(AND($AY$3=1,'7a Health full-time'!F85&lt;0),G85,"")</f>
        <v/>
      </c>
      <c r="BB85" s="727" t="str">
        <f>IF(AND($AY$3=1,'7a Health full-time'!G85&lt;0),H85,"")</f>
        <v/>
      </c>
      <c r="BC85" s="727" t="str">
        <f>IF(AND($AY$3=1,'7a Health full-time'!H85&lt;0),I85,"")</f>
        <v/>
      </c>
      <c r="BD85" s="846" t="str">
        <f>IF(AND($AY$3=1,'7a Health full-time'!I85&lt;0),J85,"")</f>
        <v/>
      </c>
      <c r="BE85" s="726" t="str">
        <f>IF(AND($AY$3=1,'7a Health full-time'!J85&lt;0),K85,"")</f>
        <v/>
      </c>
      <c r="BF85" s="727" t="str">
        <f>IF(AND($AY$3=1,'7a Health full-time'!K85&lt;0),L85,"")</f>
        <v/>
      </c>
      <c r="BG85" s="727" t="str">
        <f>IF(AND($AY$3=1,'7a Health full-time'!L85&lt;0),M85,"")</f>
        <v/>
      </c>
      <c r="BH85" s="727" t="str">
        <f>IF(AND($AY$3=1,'7a Health full-time'!M85&lt;0),N85,"")</f>
        <v/>
      </c>
      <c r="BI85" s="727" t="str">
        <f>IF(AND($AY$3=1,'7a Health full-time'!N85&lt;0),O85,"")</f>
        <v/>
      </c>
      <c r="BJ85" s="846" t="str">
        <f>IF(AND($AY$3=1,'7a Health full-time'!O85&lt;0),P85,"")</f>
        <v/>
      </c>
      <c r="BK85" s="726" t="str">
        <f>IF(AND($AY$3=1,'7a Health full-time'!V85&lt;0),W85,"")</f>
        <v/>
      </c>
      <c r="BL85" s="727" t="str">
        <f>IF(AND($AY$3=1,'7a Health full-time'!W85&lt;0),X85,"")</f>
        <v/>
      </c>
      <c r="BM85" s="727" t="str">
        <f>IF(AND($AY$3=1,'7a Health full-time'!X85&lt;0),Y85,"")</f>
        <v/>
      </c>
      <c r="BN85" s="727" t="str">
        <f>IF(AND($AY$3=1,'7a Health full-time'!Y85&lt;0),Z85,"")</f>
        <v/>
      </c>
      <c r="BO85" s="727" t="str">
        <f>IF(AND($AY$3=1,'7a Health full-time'!Z85&lt;0),AA85,"")</f>
        <v/>
      </c>
      <c r="BP85" s="846" t="str">
        <f>IF(AND($AY$3=1,'7a Health full-time'!AA85&lt;0),AB85,"")</f>
        <v/>
      </c>
      <c r="BQ85" s="910"/>
      <c r="BR85" s="919"/>
      <c r="BS85" s="919"/>
      <c r="BT85" s="919"/>
      <c r="BU85" s="919"/>
      <c r="BV85" s="911"/>
      <c r="BX85" s="844" t="str">
        <f>IF(AND($BX$3=1,TRUNC('7a Health full-time'!D85)&lt;&gt;'7a Health full-time'!D85),E85,"")</f>
        <v/>
      </c>
      <c r="BY85" s="843" t="str">
        <f>IF(AND($BX$3=1,TRUNC('7a Health full-time'!E85)&lt;&gt;'7a Health full-time'!E85),F85,"")</f>
        <v/>
      </c>
      <c r="BZ85" s="843" t="str">
        <f>IF(AND($BX$3=1,TRUNC('7a Health full-time'!F85)&lt;&gt;'7a Health full-time'!F85),G85,"")</f>
        <v/>
      </c>
      <c r="CA85" s="843" t="str">
        <f>IF(AND($BX$3=1,TRUNC('7a Health full-time'!G85)&lt;&gt;'7a Health full-time'!G85),H85,"")</f>
        <v/>
      </c>
      <c r="CB85" s="843" t="str">
        <f>IF(AND($BX$3=1,TRUNC('7a Health full-time'!H85)&lt;&gt;'7a Health full-time'!H85),I85,"")</f>
        <v/>
      </c>
      <c r="CC85" s="845" t="str">
        <f>IF(AND($BX$3=1,TRUNC('7a Health full-time'!I85)&lt;&gt;'7a Health full-time'!I85),J85,"")</f>
        <v/>
      </c>
      <c r="CD85" s="844" t="str">
        <f>IF(AND($BX$3=1,TRUNC('7a Health full-time'!J85)&lt;&gt;'7a Health full-time'!J85),K85,"")</f>
        <v/>
      </c>
      <c r="CE85" s="843" t="str">
        <f>IF(AND($BX$3=1,TRUNC('7a Health full-time'!K85)&lt;&gt;'7a Health full-time'!K85),L85,"")</f>
        <v/>
      </c>
      <c r="CF85" s="843" t="str">
        <f>IF(AND($BX$3=1,TRUNC('7a Health full-time'!L85)&lt;&gt;'7a Health full-time'!L85),M85,"")</f>
        <v/>
      </c>
      <c r="CG85" s="843" t="str">
        <f>IF(AND($BX$3=1,TRUNC('7a Health full-time'!M85)&lt;&gt;'7a Health full-time'!M85),N85,"")</f>
        <v/>
      </c>
      <c r="CH85" s="843" t="str">
        <f>IF(AND($BX$3=1,TRUNC('7a Health full-time'!N85)&lt;&gt;'7a Health full-time'!N85),O85,"")</f>
        <v/>
      </c>
      <c r="CI85" s="845" t="str">
        <f>IF(AND($BX$3=1,TRUNC('7a Health full-time'!O85)&lt;&gt;'7a Health full-time'!O85),P85,"")</f>
        <v/>
      </c>
      <c r="CJ85" s="844" t="str">
        <f>IF(AND($BX$3=1,TRUNC('7a Health full-time'!P85)&lt;&gt;'7a Health full-time'!P85),Q85,"")</f>
        <v/>
      </c>
      <c r="CK85" s="843" t="str">
        <f>IF(AND($BX$3=1,TRUNC('7a Health full-time'!Q85)&lt;&gt;'7a Health full-time'!Q85),R85,"")</f>
        <v/>
      </c>
      <c r="CL85" s="843" t="str">
        <f>IF(AND($BX$3=1,TRUNC('7a Health full-time'!R85)&lt;&gt;'7a Health full-time'!R85),S85,"")</f>
        <v/>
      </c>
      <c r="CM85" s="843" t="str">
        <f>IF(AND($BX$3=1,TRUNC('7a Health full-time'!S85)&lt;&gt;'7a Health full-time'!S85),T85,"")</f>
        <v/>
      </c>
      <c r="CN85" s="843" t="str">
        <f>IF(AND($BX$3=1,TRUNC('7a Health full-time'!T85)&lt;&gt;'7a Health full-time'!T85),U85,"")</f>
        <v/>
      </c>
      <c r="CO85" s="845" t="str">
        <f>IF(AND($BX$3=1,TRUNC('7a Health full-time'!U85)&lt;&gt;'7a Health full-time'!U85),V85,"")</f>
        <v/>
      </c>
      <c r="DV85" s="726" t="str">
        <f>IF(AND($DV$3=1,ROUND('7a Health full-time'!AB85,2)&lt;&gt;'7a Health full-time'!AB85),AC85,"")</f>
        <v/>
      </c>
      <c r="DW85" s="727" t="str">
        <f>IF(AND($DV$3=1,ROUND('7a Health full-time'!AC85,2)&lt;&gt;'7a Health full-time'!AC85),AD85,"")</f>
        <v/>
      </c>
      <c r="DX85" s="727" t="str">
        <f>IF(AND($DV$3=1,ROUND('7a Health full-time'!AD85,2)&lt;&gt;'7a Health full-time'!AD85),AE85,"")</f>
        <v/>
      </c>
      <c r="DY85" s="727" t="str">
        <f>IF(AND($DV$3=1,ROUND('7a Health full-time'!AE85,2)&lt;&gt;'7a Health full-time'!AE85),AF85,"")</f>
        <v/>
      </c>
      <c r="DZ85" s="727" t="str">
        <f>IF(AND($DV$3=1,ROUND('7a Health full-time'!AF85,2)&lt;&gt;'7a Health full-time'!AF85),AG85,"")</f>
        <v/>
      </c>
      <c r="EA85" s="846" t="str">
        <f>IF(AND($DV$3=1,ROUND('7a Health full-time'!AG85,2)&lt;&gt;'7a Health full-time'!AG85),AH85,"")</f>
        <v/>
      </c>
      <c r="EC85" s="726" t="str">
        <f>IF(AND($EC$3=1,'7a Health full-time'!AB85&gt;'7a Health full-time'!V85),AC85,"")</f>
        <v/>
      </c>
      <c r="ED85" s="727" t="str">
        <f>IF(AND($EC$3=1,'7a Health full-time'!AC85&gt;'7a Health full-time'!W85),AD85,"")</f>
        <v/>
      </c>
      <c r="EE85" s="727" t="str">
        <f>IF(AND($EC$3=1,'7a Health full-time'!AD85&gt;'7a Health full-time'!X85),AE85,"")</f>
        <v/>
      </c>
      <c r="EF85" s="727" t="str">
        <f>IF(AND($EC$3=1,'7a Health full-time'!AE85&gt;'7a Health full-time'!Y85),AF85,"")</f>
        <v/>
      </c>
      <c r="EG85" s="727" t="str">
        <f>IF(AND($EC$3=1,'7a Health full-time'!AF85&gt;'7a Health full-time'!Z85),AG85,"")</f>
        <v/>
      </c>
      <c r="EH85" s="846" t="str">
        <f>IF(AND($EC$3=1,'7a Health full-time'!AG85&gt;'7a Health full-time'!AA85),AH85,"")</f>
        <v/>
      </c>
      <c r="EJ85" s="726" t="str">
        <f>IF(AND($EJ$3=1,'7a Health full-time'!V85&lt;&gt;0),IF(('7a Health full-time'!AB85/'7a Health full-time'!V85)&lt;0.03,AC85,""),"")</f>
        <v/>
      </c>
      <c r="EK85" s="727" t="str">
        <f>IF(AND($EJ$3=1,'7a Health full-time'!W85&lt;&gt;0),IF(('7a Health full-time'!AC85/'7a Health full-time'!W85)&lt;0.03,AD85,""),"")</f>
        <v/>
      </c>
      <c r="EL85" s="727" t="str">
        <f>IF(AND($EJ$3=1,'7a Health full-time'!X85&lt;&gt;0),IF(('7a Health full-time'!AD85/'7a Health full-time'!X85)&lt;0.03,AE85,""),"")</f>
        <v/>
      </c>
      <c r="EM85" s="727" t="str">
        <f>IF(AND($EJ$3=1,'7a Health full-time'!Y85&lt;&gt;0),IF(('7a Health full-time'!AE85/'7a Health full-time'!Y85)&lt;0.03,AF85,""),"")</f>
        <v/>
      </c>
      <c r="EN85" s="727" t="str">
        <f>IF(AND($EJ$3=1,'7a Health full-time'!Z85&lt;&gt;0),IF(('7a Health full-time'!AF85/'7a Health full-time'!Z85)&lt;0.03,AG85,""),"")</f>
        <v/>
      </c>
      <c r="EO85" s="846" t="str">
        <f>IF(AND($EJ$3=1,'7a Health full-time'!AA85&lt;&gt;0),IF(('7a Health full-time'!AG85/'7a Health full-time'!AA85)&lt;0.03,AH85,""),"")</f>
        <v/>
      </c>
      <c r="EQ85" s="726" t="str">
        <f>IF(AND($EQ$3=1,'7a Health full-time'!P85=0,SUM('7a Health full-time'!D85,'7a Health full-time'!J85)&gt;$ET$13),Q85,"")</f>
        <v/>
      </c>
      <c r="ER85" s="727" t="str">
        <f>IF(AND($EQ$3=1,'7a Health full-time'!Q85=0,SUM('7a Health full-time'!E85,'7a Health full-time'!K85)&gt;$ET$13),R85,"")</f>
        <v/>
      </c>
      <c r="ES85" s="727" t="str">
        <f>IF(AND($EQ$3=1,'7a Health full-time'!R85=0,SUM('7a Health full-time'!F85,'7a Health full-time'!L85)&gt;$ET$13),S85,"")</f>
        <v/>
      </c>
      <c r="ET85" s="727" t="str">
        <f>IF(AND($EQ$3=1,'7a Health full-time'!S85=0,SUM('7a Health full-time'!G85,'7a Health full-time'!M85)&gt;$ET$13),T85,"")</f>
        <v/>
      </c>
      <c r="EU85" s="727" t="str">
        <f>IF(AND($EQ$3=1,'7a Health full-time'!T85=0,SUM('7a Health full-time'!H85,'7a Health full-time'!N85)&gt;$ET$13),U85,"")</f>
        <v/>
      </c>
      <c r="EV85" s="846" t="str">
        <f>IF(AND($EQ$3=1,'7a Health full-time'!U85=0,SUM('7a Health full-time'!I85,'7a Health full-time'!O85)&gt;$ET$13),V85,"")</f>
        <v/>
      </c>
      <c r="EX85" s="726" t="str">
        <f>IF(AND($EX$3=1,SUM('7a Health full-time'!D85,'7a Health full-time'!J85)&gt;0,ABS('7a Health full-time'!P85)=SUM('7a Health full-time'!D85,'7a Health full-time'!J85)),Q85,"")</f>
        <v/>
      </c>
      <c r="EY85" s="727" t="str">
        <f>IF(AND($EX$3=1,SUM('7a Health full-time'!E85,'7a Health full-time'!K85)&gt;0,ABS('7a Health full-time'!Q85)=SUM('7a Health full-time'!E85,'7a Health full-time'!K85)),R85,"")</f>
        <v/>
      </c>
      <c r="EZ85" s="727" t="str">
        <f>IF(AND($EX$3=1,SUM('7a Health full-time'!F85,'7a Health full-time'!L85)&gt;0,ABS('7a Health full-time'!R85)=SUM('7a Health full-time'!F85,'7a Health full-time'!L85)),S85,"")</f>
        <v/>
      </c>
      <c r="FA85" s="727" t="str">
        <f>IF(AND($EX$3=1,SUM('7a Health full-time'!G85,'7a Health full-time'!M85)&gt;0,ABS('7a Health full-time'!S85)=SUM('7a Health full-time'!G85,'7a Health full-time'!M85)),T85,"")</f>
        <v/>
      </c>
      <c r="FB85" s="727" t="str">
        <f>IF(AND($EX$3=1,SUM('7a Health full-time'!H85,'7a Health full-time'!N85)&gt;0,ABS('7a Health full-time'!T85)=SUM('7a Health full-time'!H85,'7a Health full-time'!N85)),U85,"")</f>
        <v/>
      </c>
      <c r="FC85" s="846" t="str">
        <f>IF(AND($EX$3=1,SUM('7a Health full-time'!I85,'7a Health full-time'!O85)&gt;0,ABS('7a Health full-time'!U85)=SUM('7a Health full-time'!I85,'7a Health full-time'!O85)),V85,"")</f>
        <v/>
      </c>
      <c r="FR85" s="726" t="str">
        <f>IF(AND($FR$3=1,'7a Health full-time'!V85&lt;&gt;0),IF(('7a Health full-time'!AB85/'7a Health full-time'!V85)&lt;0.25,AC85,""),"")</f>
        <v/>
      </c>
      <c r="FS85" s="727" t="str">
        <f>IF(AND($FR$3=1,'7a Health full-time'!W85&lt;&gt;0),IF(('7a Health full-time'!AC85/'7a Health full-time'!W85)&lt;0.25,AD85,""),"")</f>
        <v/>
      </c>
      <c r="FT85" s="727" t="str">
        <f>IF(AND($FR$3=1,'7a Health full-time'!X85&lt;&gt;0),IF(('7a Health full-time'!AD85/'7a Health full-time'!X85)&lt;0.25,AE85,""),"")</f>
        <v/>
      </c>
      <c r="FU85" s="727" t="str">
        <f>IF(AND($FR$3=1,'7a Health full-time'!Y85&lt;&gt;0),IF(('7a Health full-time'!AE85/'7a Health full-time'!Y85)&lt;0.25,AF85,""),"")</f>
        <v/>
      </c>
      <c r="FV85" s="727" t="str">
        <f>IF(AND($FR$3=1,'7a Health full-time'!Z85&lt;&gt;0),IF(('7a Health full-time'!AF85/'7a Health full-time'!Z85)&lt;0.25,AG85,""),"")</f>
        <v/>
      </c>
      <c r="FW85" s="846" t="str">
        <f>IF(AND($FR$3=1,'7a Health full-time'!AA85&lt;&gt;0),IF(('7a Health full-time'!AG85/'7a Health full-time'!AA85)&lt;0.25,AH85,""),"")</f>
        <v/>
      </c>
      <c r="FY85" s="726" t="str">
        <f>IF(AND($FY$3=1,'7a Health full-time'!D85&gt;0),E85,"")</f>
        <v/>
      </c>
      <c r="FZ85" s="727" t="str">
        <f>IF(AND($FY$3=1,'7a Health full-time'!E85&gt;0),F85,"")</f>
        <v/>
      </c>
      <c r="GA85" s="727" t="str">
        <f>IF(AND($FY$3=1,'7a Health full-time'!F85&gt;0),G85,"")</f>
        <v/>
      </c>
      <c r="GB85" s="727" t="str">
        <f>IF(AND($FY$3=1,'7a Health full-time'!G85&gt;0),H85,"")</f>
        <v/>
      </c>
      <c r="GC85" s="727" t="str">
        <f>IF(AND($FY$3=1,'7a Health full-time'!H85&gt;0),I85,"")</f>
        <v/>
      </c>
      <c r="GD85" s="846" t="str">
        <f>IF(AND($FY$3=1,'7a Health full-time'!I85&gt;0),J85,"")</f>
        <v/>
      </c>
      <c r="GE85" s="727" t="str">
        <f>IF(AND($FY$3=1,'7a Health full-time'!J85&gt;0),K85,"")</f>
        <v/>
      </c>
      <c r="GF85" s="727" t="str">
        <f>IF(AND($FY$3=1,'7a Health full-time'!K85&gt;0),L85,"")</f>
        <v/>
      </c>
      <c r="GG85" s="727" t="str">
        <f>IF(AND($FY$3=1,'7a Health full-time'!L85&gt;0),M85,"")</f>
        <v/>
      </c>
      <c r="GH85" s="727" t="str">
        <f>IF(AND($FY$3=1,'7a Health full-time'!M85&gt;0),N85,"")</f>
        <v/>
      </c>
      <c r="GI85" s="727" t="str">
        <f>IF(AND($FY$3=1,'7a Health full-time'!N85&gt;0),O85,"")</f>
        <v/>
      </c>
      <c r="GJ85" s="846" t="str">
        <f>IF(AND($FY$3=1,'7a Health full-time'!O85&gt;0),P85,"")</f>
        <v/>
      </c>
      <c r="GL85" s="60"/>
      <c r="GM85" s="61" t="s">
        <v>19</v>
      </c>
      <c r="GN85" s="60" t="s">
        <v>314</v>
      </c>
      <c r="GO85" s="876" t="str">
        <f>$CS$103</f>
        <v/>
      </c>
      <c r="GP85" s="877" t="str">
        <f>$CT$103</f>
        <v/>
      </c>
      <c r="GQ85" s="878" t="str">
        <f>$CS$103</f>
        <v/>
      </c>
      <c r="GR85" s="877" t="str">
        <f>$CT$103</f>
        <v/>
      </c>
      <c r="GS85" s="878" t="str">
        <f>$CS$103</f>
        <v/>
      </c>
      <c r="GT85" s="879" t="str">
        <f>$CT$103</f>
        <v/>
      </c>
      <c r="GU85" s="876" t="str">
        <f>$CY$103</f>
        <v/>
      </c>
      <c r="GV85" s="877" t="str">
        <f>$CZ$103</f>
        <v/>
      </c>
      <c r="GW85" s="878" t="str">
        <f>$CY$103</f>
        <v/>
      </c>
      <c r="GX85" s="877" t="str">
        <f>$CZ$103</f>
        <v/>
      </c>
      <c r="GY85" s="878" t="str">
        <f>$CY$103</f>
        <v/>
      </c>
      <c r="GZ85" s="879" t="str">
        <f>$CZ$103</f>
        <v/>
      </c>
      <c r="HA85" s="876" t="str">
        <f>$DE$103</f>
        <v/>
      </c>
      <c r="HB85" s="877" t="str">
        <f>$DF$103</f>
        <v/>
      </c>
      <c r="HC85" s="878" t="str">
        <f>$DE$103</f>
        <v/>
      </c>
      <c r="HD85" s="877" t="str">
        <f>$DF$103</f>
        <v/>
      </c>
      <c r="HE85" s="878" t="str">
        <f>$DE$103</f>
        <v/>
      </c>
      <c r="HF85" s="879" t="str">
        <f>$DF$103</f>
        <v/>
      </c>
      <c r="HG85" s="876" t="str">
        <f>$DK$103</f>
        <v/>
      </c>
      <c r="HH85" s="877" t="str">
        <f>$DL$103</f>
        <v/>
      </c>
      <c r="HI85" s="878" t="str">
        <f>$DK$103</f>
        <v/>
      </c>
      <c r="HJ85" s="877" t="str">
        <f>$DL$103</f>
        <v/>
      </c>
      <c r="HK85" s="878" t="str">
        <f>$DK$103</f>
        <v/>
      </c>
      <c r="HL85" s="879" t="str">
        <f>$DL$103</f>
        <v/>
      </c>
      <c r="HM85" s="931"/>
      <c r="HN85" s="932"/>
      <c r="HO85" s="933"/>
      <c r="HP85" s="932"/>
      <c r="HQ85" s="933"/>
      <c r="HR85" s="934"/>
    </row>
    <row r="86" spans="1:226" ht="15.75" thickTop="1" x14ac:dyDescent="0.25">
      <c r="B86" t="s">
        <v>13</v>
      </c>
      <c r="C86" s="18" t="str">
        <f>'7a Health full-time'!C86</f>
        <v>UG</v>
      </c>
      <c r="D86" t="str">
        <f>CONCATENATE(B86,", ",C86)</f>
        <v>Standard, UG</v>
      </c>
      <c r="E86" t="str">
        <f>CONCATENATE(E$7,", ",E$12,", ",$B86,", ",$C86,"; ")</f>
        <v xml:space="preserve">Column 1, OfS-fundable, Standard, UG; </v>
      </c>
      <c r="F86" t="str">
        <f t="shared" ref="F86:AH89" si="17">CONCATENATE(F$7,", ",F$12,", ",$B86,", ",$C86,"; ")</f>
        <v xml:space="preserve">Column 1, Non-fundable, Standard, UG; </v>
      </c>
      <c r="G86" t="str">
        <f t="shared" si="17"/>
        <v xml:space="preserve">Column 1, OfS-fundable, Standard, UG; </v>
      </c>
      <c r="H86" t="str">
        <f t="shared" si="17"/>
        <v xml:space="preserve">Column 1, Non-fundable, Standard, UG; </v>
      </c>
      <c r="I86" t="str">
        <f t="shared" si="17"/>
        <v xml:space="preserve">Column 1, OfS-fundable, Standard, UG; </v>
      </c>
      <c r="J86" t="str">
        <f t="shared" si="17"/>
        <v xml:space="preserve">Column 1, Non-fundable, Standard, UG; </v>
      </c>
      <c r="K86" t="str">
        <f t="shared" si="17"/>
        <v xml:space="preserve">Column 2, OfS-fundable, Standard, UG; </v>
      </c>
      <c r="L86" t="str">
        <f t="shared" si="17"/>
        <v xml:space="preserve">Column 2, Non-fundable, Standard, UG; </v>
      </c>
      <c r="M86" t="str">
        <f t="shared" si="17"/>
        <v xml:space="preserve">Column 2, OfS-fundable, Standard, UG; </v>
      </c>
      <c r="N86" t="str">
        <f t="shared" si="17"/>
        <v xml:space="preserve">Column 2, Non-fundable, Standard, UG; </v>
      </c>
      <c r="O86" t="str">
        <f t="shared" si="17"/>
        <v xml:space="preserve">Column 2, OfS-fundable, Standard, UG; </v>
      </c>
      <c r="P86" t="str">
        <f t="shared" si="17"/>
        <v xml:space="preserve">Column 2, Non-fundable, Standard, UG; </v>
      </c>
      <c r="Q86" t="str">
        <f t="shared" si="17"/>
        <v xml:space="preserve">Column 3, OfS-fundable, Standard, UG; </v>
      </c>
      <c r="R86" t="str">
        <f t="shared" si="17"/>
        <v xml:space="preserve">Column 3, Non-fundable, Standard, UG; </v>
      </c>
      <c r="S86" t="str">
        <f t="shared" si="17"/>
        <v xml:space="preserve">Column 3, OfS-fundable, Standard, UG; </v>
      </c>
      <c r="T86" t="str">
        <f t="shared" si="17"/>
        <v xml:space="preserve">Column 3, Non-fundable, Standard, UG; </v>
      </c>
      <c r="U86" t="str">
        <f t="shared" si="17"/>
        <v xml:space="preserve">Column 3, OfS-fundable, Standard, UG; </v>
      </c>
      <c r="V86" t="str">
        <f t="shared" si="17"/>
        <v xml:space="preserve">Column 3, Non-fundable, Standard, UG; </v>
      </c>
      <c r="W86" t="str">
        <f t="shared" si="17"/>
        <v xml:space="preserve">Column 4, OfS-fundable, Standard, UG; </v>
      </c>
      <c r="X86" t="str">
        <f t="shared" si="17"/>
        <v xml:space="preserve">Column 4, Non-fundable, Standard, UG; </v>
      </c>
      <c r="Y86" t="str">
        <f t="shared" si="17"/>
        <v xml:space="preserve">Column 4, OfS-fundable, Standard, UG; </v>
      </c>
      <c r="Z86" t="str">
        <f t="shared" si="17"/>
        <v xml:space="preserve">Column 4, Non-fundable, Standard, UG; </v>
      </c>
      <c r="AA86" t="str">
        <f t="shared" si="17"/>
        <v xml:space="preserve">Column 4, OfS-fundable, Standard, UG; </v>
      </c>
      <c r="AB86" t="str">
        <f t="shared" si="17"/>
        <v xml:space="preserve">Column 4, Non-fundable, Standard, UG; </v>
      </c>
      <c r="AC86" t="str">
        <f t="shared" si="17"/>
        <v xml:space="preserve">Column 4a, OfS-fundable, Standard, UG; </v>
      </c>
      <c r="AD86" t="str">
        <f t="shared" si="17"/>
        <v xml:space="preserve">Column 4a, Non-fundable, Standard, UG; </v>
      </c>
      <c r="AE86" t="str">
        <f t="shared" si="17"/>
        <v xml:space="preserve">Column 4a, OfS-fundable, Standard, UG; </v>
      </c>
      <c r="AF86" t="str">
        <f t="shared" si="17"/>
        <v xml:space="preserve">Column 4a, Non-fundable, Standard, UG; </v>
      </c>
      <c r="AG86" t="str">
        <f t="shared" si="17"/>
        <v xml:space="preserve">Column 4a, OfS-fundable, Standard, UG; </v>
      </c>
      <c r="AH86" t="str">
        <f t="shared" si="17"/>
        <v xml:space="preserve">Column 4a, Non-fundable, Standard, UG; </v>
      </c>
      <c r="BX86" s="840" t="str">
        <f>IF(AND($BX$3=1,TRUNC('7a Health full-time'!D86)&lt;&gt;'7a Health full-time'!D86),CONCATENATE(E$7,", ",E$10,", ",E$12,", All professions, ",$B86,", ",$C86,"; "),"")</f>
        <v/>
      </c>
      <c r="BY86" s="841" t="str">
        <f>IF(AND($BX$3=1,TRUNC('7a Health full-time'!E86)&lt;&gt;'7a Health full-time'!E86),CONCATENATE(F$7,", ",F$10,", ",F$12,", All professions, ",$B86,", ",$C86,"; "),"")</f>
        <v/>
      </c>
      <c r="BZ86" s="841" t="str">
        <f>IF(AND($BX$3=1,TRUNC('7a Health full-time'!F86)&lt;&gt;'7a Health full-time'!F86),CONCATENATE(G$7,", ",G$10,", ",G$12,", All professions, ",$B86,", ",$C86,"; "),"")</f>
        <v/>
      </c>
      <c r="CA86" s="841" t="str">
        <f>IF(AND($BX$3=1,TRUNC('7a Health full-time'!G86)&lt;&gt;'7a Health full-time'!G86),CONCATENATE(H$7,", ",H$10,", ",H$12,", All professions, ",$B86,", ",$C86,"; "),"")</f>
        <v/>
      </c>
      <c r="CB86" s="841" t="str">
        <f>IF(AND($BX$3=1,TRUNC('7a Health full-time'!H86)&lt;&gt;'7a Health full-time'!H86),CONCATENATE(I$7,", ",I$10,", ",I$12,", All professions, ",$B86,", ",$C86,"; "),"")</f>
        <v/>
      </c>
      <c r="CC86" s="842" t="str">
        <f>IF(AND($BX$3=1,TRUNC('7a Health full-time'!I86)&lt;&gt;'7a Health full-time'!I86),CONCATENATE(J$7,", ",J$10,", ",J$12,", All professions, ",$B86,", ",$C86,"; "),"")</f>
        <v/>
      </c>
      <c r="CD86" s="840" t="str">
        <f>IF(AND($BX$3=1,TRUNC('7a Health full-time'!J86)&lt;&gt;'7a Health full-time'!J86),CONCATENATE(K$7,", ",K$10,", ",K$12,", All professions, ",$B86,", ",$C86,"; "),"")</f>
        <v/>
      </c>
      <c r="CE86" s="841" t="str">
        <f>IF(AND($BX$3=1,TRUNC('7a Health full-time'!K86)&lt;&gt;'7a Health full-time'!K86),CONCATENATE(L$7,", ",L$10,", ",L$12,", All professions, ",$B86,", ",$C86,"; "),"")</f>
        <v/>
      </c>
      <c r="CF86" s="841" t="str">
        <f>IF(AND($BX$3=1,TRUNC('7a Health full-time'!L86)&lt;&gt;'7a Health full-time'!L86),CONCATENATE(M$7,", ",M$10,", ",M$12,", All professions, ",$B86,", ",$C86,"; "),"")</f>
        <v/>
      </c>
      <c r="CG86" s="841" t="str">
        <f>IF(AND($BX$3=1,TRUNC('7a Health full-time'!M86)&lt;&gt;'7a Health full-time'!M86),CONCATENATE(N$7,", ",N$10,", ",N$12,", All professions, ",$B86,", ",$C86,"; "),"")</f>
        <v/>
      </c>
      <c r="CH86" s="841" t="str">
        <f>IF(AND($BX$3=1,TRUNC('7a Health full-time'!N86)&lt;&gt;'7a Health full-time'!N86),CONCATENATE(O$7,", ",O$10,", ",O$12,", All professions, ",$B86,", ",$C86,"; "),"")</f>
        <v/>
      </c>
      <c r="CI86" s="842" t="str">
        <f>IF(AND($BX$3=1,TRUNC('7a Health full-time'!O86)&lt;&gt;'7a Health full-time'!O86),CONCATENATE(P$7,", ",P$10,", ",P$12,", All professions, ",$B86,", ",$C86,"; "),"")</f>
        <v/>
      </c>
      <c r="CJ86" s="840" t="str">
        <f>IF(AND($BX$3=1,TRUNC('7a Health full-time'!P86)&lt;&gt;'7a Health full-time'!P86),CONCATENATE(Q$7,", ",Q$10,", ",Q$12,", All professions, ",$B86,", ",$C86,"; "),"")</f>
        <v/>
      </c>
      <c r="CK86" s="841" t="str">
        <f>IF(AND($BX$3=1,TRUNC('7a Health full-time'!Q86)&lt;&gt;'7a Health full-time'!Q86),CONCATENATE(R$7,", ",R$10,", ",R$12,", All professions, ",$B86,", ",$C86,"; "),"")</f>
        <v/>
      </c>
      <c r="CL86" s="841" t="str">
        <f>IF(AND($BX$3=1,TRUNC('7a Health full-time'!R86)&lt;&gt;'7a Health full-time'!R86),CONCATENATE(S$7,", ",S$10,", ",S$12,", All professions, ",$B86,", ",$C86,"; "),"")</f>
        <v/>
      </c>
      <c r="CM86" s="841" t="str">
        <f>IF(AND($BX$3=1,TRUNC('7a Health full-time'!S86)&lt;&gt;'7a Health full-time'!S86),CONCATENATE(T$7,", ",T$10,", ",T$12,", All professions, ",$B86,", ",$C86,"; "),"")</f>
        <v/>
      </c>
      <c r="CN86" s="841" t="str">
        <f>IF(AND($BX$3=1,TRUNC('7a Health full-time'!T86)&lt;&gt;'7a Health full-time'!T86),CONCATENATE(U$7,", ",U$10,", ",U$12,", All professions, ",$B86,", ",$C86,"; "),"")</f>
        <v/>
      </c>
      <c r="CO86" s="842" t="str">
        <f>IF(AND($BX$3=1,TRUNC('7a Health full-time'!U86)&lt;&gt;'7a Health full-time'!U86),CONCATENATE(V$7,", ",V$10,", ",V$12,", All professions, ",$B86,", ",$C86,"; "),"")</f>
        <v/>
      </c>
    </row>
    <row r="87" spans="1:226" x14ac:dyDescent="0.25">
      <c r="B87" t="s">
        <v>13</v>
      </c>
      <c r="C87" s="18" t="str">
        <f>'7a Health full-time'!C87</f>
        <v>PGT (UG fee)</v>
      </c>
      <c r="D87" t="str">
        <f t="shared" ref="D87" si="18">CONCATENATE(B87,", ",C87)</f>
        <v>Standard, PGT (UG fee)</v>
      </c>
      <c r="E87" t="str">
        <f t="shared" ref="E87:E89" si="19">CONCATENATE(E$7,", ",E$12,", ",$B87,", ",$C87,"; ")</f>
        <v xml:space="preserve">Column 1, OfS-fundable, Standard, PGT (UG fee); </v>
      </c>
      <c r="F87" t="str">
        <f t="shared" si="17"/>
        <v xml:space="preserve">Column 1, Non-fundable, Standard, PGT (UG fee); </v>
      </c>
      <c r="G87" t="str">
        <f t="shared" si="17"/>
        <v xml:space="preserve">Column 1, OfS-fundable, Standard, PGT (UG fee); </v>
      </c>
      <c r="H87" t="str">
        <f t="shared" si="17"/>
        <v xml:space="preserve">Column 1, Non-fundable, Standard, PGT (UG fee); </v>
      </c>
      <c r="I87" t="str">
        <f t="shared" si="17"/>
        <v xml:space="preserve">Column 1, OfS-fundable, Standard, PGT (UG fee); </v>
      </c>
      <c r="J87" t="str">
        <f t="shared" si="17"/>
        <v xml:space="preserve">Column 1, Non-fundable, Standard, PGT (UG fee); </v>
      </c>
      <c r="K87" t="str">
        <f t="shared" si="17"/>
        <v xml:space="preserve">Column 2, OfS-fundable, Standard, PGT (UG fee); </v>
      </c>
      <c r="L87" t="str">
        <f t="shared" si="17"/>
        <v xml:space="preserve">Column 2, Non-fundable, Standard, PGT (UG fee); </v>
      </c>
      <c r="M87" t="str">
        <f t="shared" si="17"/>
        <v xml:space="preserve">Column 2, OfS-fundable, Standard, PGT (UG fee); </v>
      </c>
      <c r="N87" t="str">
        <f t="shared" si="17"/>
        <v xml:space="preserve">Column 2, Non-fundable, Standard, PGT (UG fee); </v>
      </c>
      <c r="O87" t="str">
        <f t="shared" si="17"/>
        <v xml:space="preserve">Column 2, OfS-fundable, Standard, PGT (UG fee); </v>
      </c>
      <c r="P87" t="str">
        <f t="shared" si="17"/>
        <v xml:space="preserve">Column 2, Non-fundable, Standard, PGT (UG fee); </v>
      </c>
      <c r="Q87" t="str">
        <f t="shared" si="17"/>
        <v xml:space="preserve">Column 3, OfS-fundable, Standard, PGT (UG fee); </v>
      </c>
      <c r="R87" t="str">
        <f t="shared" si="17"/>
        <v xml:space="preserve">Column 3, Non-fundable, Standard, PGT (UG fee); </v>
      </c>
      <c r="S87" t="str">
        <f t="shared" si="17"/>
        <v xml:space="preserve">Column 3, OfS-fundable, Standard, PGT (UG fee); </v>
      </c>
      <c r="T87" t="str">
        <f t="shared" si="17"/>
        <v xml:space="preserve">Column 3, Non-fundable, Standard, PGT (UG fee); </v>
      </c>
      <c r="U87" t="str">
        <f t="shared" si="17"/>
        <v xml:space="preserve">Column 3, OfS-fundable, Standard, PGT (UG fee); </v>
      </c>
      <c r="V87" t="str">
        <f t="shared" si="17"/>
        <v xml:space="preserve">Column 3, Non-fundable, Standard, PGT (UG fee); </v>
      </c>
      <c r="W87" t="str">
        <f t="shared" si="17"/>
        <v xml:space="preserve">Column 4, OfS-fundable, Standard, PGT (UG fee); </v>
      </c>
      <c r="X87" t="str">
        <f t="shared" si="17"/>
        <v xml:space="preserve">Column 4, Non-fundable, Standard, PGT (UG fee); </v>
      </c>
      <c r="Y87" t="str">
        <f t="shared" si="17"/>
        <v xml:space="preserve">Column 4, OfS-fundable, Standard, PGT (UG fee); </v>
      </c>
      <c r="Z87" t="str">
        <f t="shared" si="17"/>
        <v xml:space="preserve">Column 4, Non-fundable, Standard, PGT (UG fee); </v>
      </c>
      <c r="AA87" t="str">
        <f t="shared" si="17"/>
        <v xml:space="preserve">Column 4, OfS-fundable, Standard, PGT (UG fee); </v>
      </c>
      <c r="AB87" t="str">
        <f t="shared" si="17"/>
        <v xml:space="preserve">Column 4, Non-fundable, Standard, PGT (UG fee); </v>
      </c>
      <c r="AC87" t="str">
        <f t="shared" si="17"/>
        <v xml:space="preserve">Column 4a, OfS-fundable, Standard, PGT (UG fee); </v>
      </c>
      <c r="AD87" t="str">
        <f t="shared" si="17"/>
        <v xml:space="preserve">Column 4a, Non-fundable, Standard, PGT (UG fee); </v>
      </c>
      <c r="AE87" t="str">
        <f t="shared" si="17"/>
        <v xml:space="preserve">Column 4a, OfS-fundable, Standard, PGT (UG fee); </v>
      </c>
      <c r="AF87" t="str">
        <f t="shared" si="17"/>
        <v xml:space="preserve">Column 4a, Non-fundable, Standard, PGT (UG fee); </v>
      </c>
      <c r="AG87" t="str">
        <f t="shared" si="17"/>
        <v xml:space="preserve">Column 4a, OfS-fundable, Standard, PGT (UG fee); </v>
      </c>
      <c r="AH87" t="str">
        <f t="shared" si="17"/>
        <v xml:space="preserve">Column 4a, Non-fundable, Standard, PGT (UG fee); </v>
      </c>
      <c r="AR87" s="62" t="str">
        <f>CONCATENATE(AR14,AR15,AR16,AR17,AR18,AR19,AR20,AR21,AR22,AR23,AR24,AR25,AR26,AR27,AR28,AR29,AR30,AR31,AR32,AR33,AR34,AR35,AR36,AR37,AR38,AR39,AR40,AR41,AR42,AR43,AR44,AR45,AR46,AR47,AR48,AR49,AR50,AR51,AR52,AR53,AR54,AR55,AR56,AR57,AR58,AR59,AR60,AR61,AR62,AR63,AR64,AR65,AR66,AR67,AR68,AR69,AR70,AR71,AR72,AR73,AR74,AR75,AR76,AR77,AR78,AR79,AR80,AR81,AR82,AR83,AR84,AR85)</f>
        <v/>
      </c>
      <c r="AS87" s="63" t="str">
        <f t="shared" ref="AS87:BP87" si="20">CONCATENATE(AS14,AS15,AS16,AS17,AS18,AS19,AS20,AS21,AS22,AS23,AS24,AS25,AS26,AS27,AS28,AS29,AS30,AS31,AS32,AS33,AS34,AS35,AS36,AS37,AS38,AS39,AS40,AS41,AS42,AS43,AS44,AS45,AS46,AS47,AS48,AS49,AS50,AS51,AS52,AS53,AS54,AS55,AS56,AS57,AS58,AS59,AS60,AS61,AS62,AS63,AS64,AS65,AS66,AS67,AS68,AS69,AS70,AS71,AS72,AS73,AS74,AS75,AS76,AS77,AS78,AS79,AS80,AS81,AS82,AS83,AS84,AS85)</f>
        <v/>
      </c>
      <c r="AT87" s="63" t="str">
        <f t="shared" si="20"/>
        <v/>
      </c>
      <c r="AU87" s="63" t="str">
        <f t="shared" si="20"/>
        <v/>
      </c>
      <c r="AV87" s="63" t="str">
        <f t="shared" si="20"/>
        <v/>
      </c>
      <c r="AW87" s="64" t="str">
        <f t="shared" si="20"/>
        <v/>
      </c>
      <c r="AX87" s="3"/>
      <c r="AY87" s="62" t="str">
        <f t="shared" si="20"/>
        <v/>
      </c>
      <c r="AZ87" s="63" t="str">
        <f t="shared" si="20"/>
        <v/>
      </c>
      <c r="BA87" s="63" t="str">
        <f t="shared" si="20"/>
        <v/>
      </c>
      <c r="BB87" s="63" t="str">
        <f t="shared" si="20"/>
        <v/>
      </c>
      <c r="BC87" s="63" t="str">
        <f t="shared" si="20"/>
        <v/>
      </c>
      <c r="BD87" s="64" t="str">
        <f t="shared" si="20"/>
        <v/>
      </c>
      <c r="BE87" s="62" t="str">
        <f t="shared" si="20"/>
        <v/>
      </c>
      <c r="BF87" s="63" t="str">
        <f t="shared" si="20"/>
        <v/>
      </c>
      <c r="BG87" s="63" t="str">
        <f t="shared" si="20"/>
        <v/>
      </c>
      <c r="BH87" s="63" t="str">
        <f t="shared" si="20"/>
        <v/>
      </c>
      <c r="BI87" s="63" t="str">
        <f t="shared" si="20"/>
        <v/>
      </c>
      <c r="BJ87" s="64" t="str">
        <f t="shared" si="20"/>
        <v/>
      </c>
      <c r="BK87" s="62" t="str">
        <f t="shared" si="20"/>
        <v/>
      </c>
      <c r="BL87" s="63" t="str">
        <f t="shared" si="20"/>
        <v/>
      </c>
      <c r="BM87" s="63" t="str">
        <f t="shared" si="20"/>
        <v/>
      </c>
      <c r="BN87" s="63" t="str">
        <f t="shared" si="20"/>
        <v/>
      </c>
      <c r="BO87" s="63" t="str">
        <f t="shared" si="20"/>
        <v/>
      </c>
      <c r="BP87" s="64" t="str">
        <f t="shared" si="20"/>
        <v/>
      </c>
      <c r="BQ87" s="912"/>
      <c r="BR87" s="920"/>
      <c r="BS87" s="920"/>
      <c r="BT87" s="920"/>
      <c r="BU87" s="920"/>
      <c r="BV87" s="913"/>
      <c r="BX87" s="844" t="str">
        <f>IF(AND($BX$3=1,TRUNC('7a Health full-time'!D87)&lt;&gt;'7a Health full-time'!D87),CONCATENATE(E$7,", ",E$10,", ",E$12,", All professions, ",$B87,", ",$C87,"; "),"")</f>
        <v/>
      </c>
      <c r="BY87" s="843" t="str">
        <f>IF(AND($BX$3=1,TRUNC('7a Health full-time'!E87)&lt;&gt;'7a Health full-time'!E87),CONCATENATE(F$7,", ",F$10,", ",F$12,", All professions, ",$B87,", ",$C87,"; "),"")</f>
        <v/>
      </c>
      <c r="BZ87" s="843" t="str">
        <f>IF(AND($BX$3=1,TRUNC('7a Health full-time'!F87)&lt;&gt;'7a Health full-time'!F87),CONCATENATE(G$7,", ",G$10,", ",G$12,", All professions, ",$B87,", ",$C87,"; "),"")</f>
        <v/>
      </c>
      <c r="CA87" s="843" t="str">
        <f>IF(AND($BX$3=1,TRUNC('7a Health full-time'!G87)&lt;&gt;'7a Health full-time'!G87),CONCATENATE(H$7,", ",H$10,", ",H$12,", All professions, ",$B87,", ",$C87,"; "),"")</f>
        <v/>
      </c>
      <c r="CB87" s="843" t="str">
        <f>IF(AND($BX$3=1,TRUNC('7a Health full-time'!H87)&lt;&gt;'7a Health full-time'!H87),CONCATENATE(I$7,", ",I$10,", ",I$12,", All professions, ",$B87,", ",$C87,"; "),"")</f>
        <v/>
      </c>
      <c r="CC87" s="845" t="str">
        <f>IF(AND($BX$3=1,TRUNC('7a Health full-time'!I87)&lt;&gt;'7a Health full-time'!I87),CONCATENATE(J$7,", ",J$10,", ",J$12,", All professions, ",$B87,", ",$C87,"; "),"")</f>
        <v/>
      </c>
      <c r="CD87" s="844" t="str">
        <f>IF(AND($BX$3=1,TRUNC('7a Health full-time'!J87)&lt;&gt;'7a Health full-time'!J87),CONCATENATE(K$7,", ",K$10,", ",K$12,", All professions, ",$B87,", ",$C87,"; "),"")</f>
        <v/>
      </c>
      <c r="CE87" s="843" t="str">
        <f>IF(AND($BX$3=1,TRUNC('7a Health full-time'!K87)&lt;&gt;'7a Health full-time'!K87),CONCATENATE(L$7,", ",L$10,", ",L$12,", All professions, ",$B87,", ",$C87,"; "),"")</f>
        <v/>
      </c>
      <c r="CF87" s="843" t="str">
        <f>IF(AND($BX$3=1,TRUNC('7a Health full-time'!L87)&lt;&gt;'7a Health full-time'!L87),CONCATENATE(M$7,", ",M$10,", ",M$12,", All professions, ",$B87,", ",$C87,"; "),"")</f>
        <v/>
      </c>
      <c r="CG87" s="843" t="str">
        <f>IF(AND($BX$3=1,TRUNC('7a Health full-time'!M87)&lt;&gt;'7a Health full-time'!M87),CONCATENATE(N$7,", ",N$10,", ",N$12,", All professions, ",$B87,", ",$C87,"; "),"")</f>
        <v/>
      </c>
      <c r="CH87" s="843" t="str">
        <f>IF(AND($BX$3=1,TRUNC('7a Health full-time'!N87)&lt;&gt;'7a Health full-time'!N87),CONCATENATE(O$7,", ",O$10,", ",O$12,", All professions, ",$B87,", ",$C87,"; "),"")</f>
        <v/>
      </c>
      <c r="CI87" s="845" t="str">
        <f>IF(AND($BX$3=1,TRUNC('7a Health full-time'!O87)&lt;&gt;'7a Health full-time'!O87),CONCATENATE(P$7,", ",P$10,", ",P$12,", All professions, ",$B87,", ",$C87,"; "),"")</f>
        <v/>
      </c>
      <c r="CJ87" s="844" t="str">
        <f>IF(AND($BX$3=1,TRUNC('7a Health full-time'!P87)&lt;&gt;'7a Health full-time'!P87),CONCATENATE(Q$7,", ",Q$10,", ",Q$12,", All professions, ",$B87,", ",$C87,"; "),"")</f>
        <v/>
      </c>
      <c r="CK87" s="843" t="str">
        <f>IF(AND($BX$3=1,TRUNC('7a Health full-time'!Q87)&lt;&gt;'7a Health full-time'!Q87),CONCATENATE(R$7,", ",R$10,", ",R$12,", All professions, ",$B87,", ",$C87,"; "),"")</f>
        <v/>
      </c>
      <c r="CL87" s="843" t="str">
        <f>IF(AND($BX$3=1,TRUNC('7a Health full-time'!R87)&lt;&gt;'7a Health full-time'!R87),CONCATENATE(S$7,", ",S$10,", ",S$12,", All professions, ",$B87,", ",$C87,"; "),"")</f>
        <v/>
      </c>
      <c r="CM87" s="843" t="str">
        <f>IF(AND($BX$3=1,TRUNC('7a Health full-time'!S87)&lt;&gt;'7a Health full-time'!S87),CONCATENATE(T$7,", ",T$10,", ",T$12,", All professions, ",$B87,", ",$C87,"; "),"")</f>
        <v/>
      </c>
      <c r="CN87" s="843" t="str">
        <f>IF(AND($BX$3=1,TRUNC('7a Health full-time'!T87)&lt;&gt;'7a Health full-time'!T87),CONCATENATE(U$7,", ",U$10,", ",U$12,", All professions, ",$B87,", ",$C87,"; "),"")</f>
        <v/>
      </c>
      <c r="CO87" s="845" t="str">
        <f>IF(AND($BX$3=1,TRUNC('7a Health full-time'!U87)&lt;&gt;'7a Health full-time'!U87),CONCATENATE(V$7,", ",V$10,", ",V$12,", All professions, ",$B87,", ",$C87,"; "),"")</f>
        <v/>
      </c>
      <c r="DV87" s="62" t="str">
        <f>CONCATENATE(DV14,DV15,DV16,DV17,DV18,DV19,DV20,DV21,DV22,DV23,DV24,DV25,DV26,DV27,DV28,DV29,DV30,DV31,DV32,DV33,DV34,DV35,DV36,DV37,DV38,DV39,DV40,DV41,DV42,DV43,DV44,DV45,DV46,DV47,DV48,DV49,DV50,DV51,DV52,DV53,DV54,DV55,DV56,DV57,DV58,DV59,DV60,DV61,DV62,DV63,DV64,DV65,DV66,DV67,DV68,DV69,DV70,DV71,DV72,DV73,DV74,DV75,DV76,DV77,DV78,DV79,DV80,DV81,DV82,DV83,DV84,DV85)</f>
        <v/>
      </c>
      <c r="DW87" s="63" t="str">
        <f t="shared" ref="DW87:FC87" si="21">CONCATENATE(DW14,DW15,DW16,DW17,DW18,DW19,DW20,DW21,DW22,DW23,DW24,DW25,DW26,DW27,DW28,DW29,DW30,DW31,DW32,DW33,DW34,DW35,DW36,DW37,DW38,DW39,DW40,DW41,DW42,DW43,DW44,DW45,DW46,DW47,DW48,DW49,DW50,DW51,DW52,DW53,DW54,DW55,DW56,DW57,DW58,DW59,DW60,DW61,DW62,DW63,DW64,DW65,DW66,DW67,DW68,DW69,DW70,DW71,DW72,DW73,DW74,DW75,DW76,DW77,DW78,DW79,DW80,DW81,DW82,DW83,DW84,DW85)</f>
        <v/>
      </c>
      <c r="DX87" s="63" t="str">
        <f t="shared" si="21"/>
        <v/>
      </c>
      <c r="DY87" s="63" t="str">
        <f t="shared" si="21"/>
        <v/>
      </c>
      <c r="DZ87" s="63" t="str">
        <f t="shared" si="21"/>
        <v/>
      </c>
      <c r="EA87" s="64" t="str">
        <f t="shared" si="21"/>
        <v/>
      </c>
      <c r="EB87" s="3"/>
      <c r="EC87" s="62" t="str">
        <f t="shared" si="21"/>
        <v/>
      </c>
      <c r="ED87" s="63" t="str">
        <f t="shared" si="21"/>
        <v/>
      </c>
      <c r="EE87" s="63" t="str">
        <f t="shared" si="21"/>
        <v/>
      </c>
      <c r="EF87" s="63" t="str">
        <f t="shared" si="21"/>
        <v/>
      </c>
      <c r="EG87" s="63" t="str">
        <f t="shared" si="21"/>
        <v/>
      </c>
      <c r="EH87" s="64" t="str">
        <f t="shared" si="21"/>
        <v/>
      </c>
      <c r="EI87" s="3"/>
      <c r="EJ87" s="62" t="str">
        <f t="shared" si="21"/>
        <v/>
      </c>
      <c r="EK87" s="63" t="str">
        <f t="shared" si="21"/>
        <v/>
      </c>
      <c r="EL87" s="63" t="str">
        <f t="shared" si="21"/>
        <v/>
      </c>
      <c r="EM87" s="63" t="str">
        <f t="shared" si="21"/>
        <v/>
      </c>
      <c r="EN87" s="63" t="str">
        <f t="shared" si="21"/>
        <v/>
      </c>
      <c r="EO87" s="64" t="str">
        <f t="shared" si="21"/>
        <v/>
      </c>
      <c r="EP87" s="3"/>
      <c r="EQ87" s="62" t="str">
        <f t="shared" si="21"/>
        <v/>
      </c>
      <c r="ER87" s="63" t="str">
        <f t="shared" si="21"/>
        <v/>
      </c>
      <c r="ES87" s="63" t="str">
        <f t="shared" si="21"/>
        <v/>
      </c>
      <c r="ET87" s="63" t="str">
        <f t="shared" si="21"/>
        <v/>
      </c>
      <c r="EU87" s="63" t="str">
        <f t="shared" si="21"/>
        <v/>
      </c>
      <c r="EV87" s="64" t="str">
        <f t="shared" si="21"/>
        <v/>
      </c>
      <c r="EW87" s="3"/>
      <c r="EX87" s="62" t="str">
        <f t="shared" si="21"/>
        <v/>
      </c>
      <c r="EY87" s="63" t="str">
        <f t="shared" si="21"/>
        <v/>
      </c>
      <c r="EZ87" s="63" t="str">
        <f t="shared" si="21"/>
        <v/>
      </c>
      <c r="FA87" s="63" t="str">
        <f t="shared" si="21"/>
        <v/>
      </c>
      <c r="FB87" s="63" t="str">
        <f t="shared" si="21"/>
        <v/>
      </c>
      <c r="FC87" s="64" t="str">
        <f t="shared" si="21"/>
        <v/>
      </c>
      <c r="FE87" s="62" t="str">
        <f>CONCATENATE(FE46,FE47,FE48,FE49)</f>
        <v/>
      </c>
      <c r="FF87" s="63" t="str">
        <f t="shared" ref="FF87:FP87" si="22">CONCATENATE(FF46,FF47,FF48,FF49)</f>
        <v/>
      </c>
      <c r="FG87" s="63" t="str">
        <f t="shared" si="22"/>
        <v/>
      </c>
      <c r="FH87" s="63" t="str">
        <f t="shared" si="22"/>
        <v/>
      </c>
      <c r="FI87" s="63" t="str">
        <f t="shared" si="22"/>
        <v/>
      </c>
      <c r="FJ87" s="64" t="str">
        <f t="shared" si="22"/>
        <v/>
      </c>
      <c r="FK87" s="62" t="str">
        <f t="shared" si="22"/>
        <v/>
      </c>
      <c r="FL87" s="63" t="str">
        <f t="shared" si="22"/>
        <v/>
      </c>
      <c r="FM87" s="63" t="str">
        <f t="shared" si="22"/>
        <v/>
      </c>
      <c r="FN87" s="63" t="str">
        <f t="shared" si="22"/>
        <v/>
      </c>
      <c r="FO87" s="63" t="str">
        <f t="shared" si="22"/>
        <v/>
      </c>
      <c r="FP87" s="64" t="str">
        <f t="shared" si="22"/>
        <v/>
      </c>
      <c r="FR87" s="62" t="str">
        <f>CONCATENATE(FR14,FR15,FR16,FR17,FR18,FR19,FR20,FR21,FR22,FR23,FR24,FR25,FR26,FR27,FR28,FR29,FR30,FR31,FR32,FR33,FR34,FR35,FR36,FR37,FR38,FR39,FR40,FR41,FR42,FR43,FR44,FR45,FR46,FR47,FR48,FR49,FR50,FR51,FR52,FR53,FR54,FR55,FR56,FR57,FR58,FR59,FR60,FR61,FR62,FR63,FR64,FR65,FR66,FR67,FR68,FR69,FR70,FR71,FR72,FR73,FR74,FR75,FR76,FR77,FR78,FR79,FR80,FR81,FR82,FR83,FR84,FR85)</f>
        <v/>
      </c>
      <c r="FS87" s="63" t="str">
        <f t="shared" ref="FS87:FW87" si="23">CONCATENATE(FS14,FS15,FS16,FS17,FS18,FS19,FS20,FS21,FS22,FS23,FS24,FS25,FS26,FS27,FS28,FS29,FS30,FS31,FS32,FS33,FS34,FS35,FS36,FS37,FS38,FS39,FS40,FS41,FS42,FS43,FS44,FS45,FS46,FS47,FS48,FS49,FS50,FS51,FS52,FS53,FS54,FS55,FS56,FS57,FS58,FS59,FS60,FS61,FS62,FS63,FS64,FS65,FS66,FS67,FS68,FS69,FS70,FS71,FS72,FS73,FS74,FS75,FS76,FS77,FS78,FS79,FS80,FS81,FS82,FS83,FS84,FS85)</f>
        <v/>
      </c>
      <c r="FT87" s="63" t="str">
        <f t="shared" si="23"/>
        <v/>
      </c>
      <c r="FU87" s="63" t="str">
        <f t="shared" si="23"/>
        <v/>
      </c>
      <c r="FV87" s="63" t="str">
        <f t="shared" si="23"/>
        <v/>
      </c>
      <c r="FW87" s="64" t="str">
        <f t="shared" si="23"/>
        <v/>
      </c>
      <c r="FY87" s="62" t="str">
        <f>CONCATENATE(FY16,FY17,FY20,FY21,FY24,FY25,FY28,FY29,FY32,FY33,FY36,FY37,FY40,FY41,FY44,FY45,FY48,FY49,FY52,FY53,FY56,FY57,FY60,FY61,FY64,FY65,FY68,FY69,FY72,FY73,FY76,FY77,FY80,FY81,FY84,FY85)</f>
        <v/>
      </c>
      <c r="FZ87" s="63" t="str">
        <f t="shared" ref="FZ87:GJ87" si="24">CONCATENATE(FZ16,FZ17,FZ20,FZ21,FZ24,FZ25,FZ28,FZ29,FZ32,FZ33,FZ36,FZ37,FZ40,FZ41,FZ44,FZ45,FZ48,FZ49,FZ52,FZ53,FZ56,FZ57,FZ60,FZ61,FZ64,FZ65,FZ68,FZ69,FZ72,FZ73,FZ76,FZ77,FZ80,FZ81,FZ84,FZ85)</f>
        <v/>
      </c>
      <c r="GA87" s="63" t="str">
        <f t="shared" si="24"/>
        <v/>
      </c>
      <c r="GB87" s="63" t="str">
        <f t="shared" si="24"/>
        <v/>
      </c>
      <c r="GC87" s="63" t="str">
        <f t="shared" si="24"/>
        <v/>
      </c>
      <c r="GD87" s="64" t="str">
        <f t="shared" si="24"/>
        <v/>
      </c>
      <c r="GE87" s="62" t="str">
        <f t="shared" si="24"/>
        <v/>
      </c>
      <c r="GF87" s="63" t="str">
        <f t="shared" si="24"/>
        <v/>
      </c>
      <c r="GG87" s="63" t="str">
        <f t="shared" si="24"/>
        <v/>
      </c>
      <c r="GH87" s="63" t="str">
        <f t="shared" si="24"/>
        <v/>
      </c>
      <c r="GI87" s="63" t="str">
        <f t="shared" si="24"/>
        <v/>
      </c>
      <c r="GJ87" s="64" t="str">
        <f t="shared" si="24"/>
        <v/>
      </c>
    </row>
    <row r="88" spans="1:226" x14ac:dyDescent="0.25">
      <c r="B88" t="s">
        <v>19</v>
      </c>
      <c r="C88" s="18" t="str">
        <f>'7a Health full-time'!C88</f>
        <v>UG</v>
      </c>
      <c r="D88" t="str">
        <f>CONCATENATE(B88,", ",C88)</f>
        <v>Long, UG</v>
      </c>
      <c r="E88" t="str">
        <f t="shared" si="19"/>
        <v xml:space="preserve">Column 1, OfS-fundable, Long, UG; </v>
      </c>
      <c r="F88" t="str">
        <f t="shared" si="17"/>
        <v xml:space="preserve">Column 1, Non-fundable, Long, UG; </v>
      </c>
      <c r="G88" t="str">
        <f t="shared" si="17"/>
        <v xml:space="preserve">Column 1, OfS-fundable, Long, UG; </v>
      </c>
      <c r="H88" t="str">
        <f t="shared" si="17"/>
        <v xml:space="preserve">Column 1, Non-fundable, Long, UG; </v>
      </c>
      <c r="I88" t="str">
        <f t="shared" si="17"/>
        <v xml:space="preserve">Column 1, OfS-fundable, Long, UG; </v>
      </c>
      <c r="J88" t="str">
        <f t="shared" si="17"/>
        <v xml:space="preserve">Column 1, Non-fundable, Long, UG; </v>
      </c>
      <c r="K88" t="str">
        <f t="shared" si="17"/>
        <v xml:space="preserve">Column 2, OfS-fundable, Long, UG; </v>
      </c>
      <c r="L88" t="str">
        <f t="shared" si="17"/>
        <v xml:space="preserve">Column 2, Non-fundable, Long, UG; </v>
      </c>
      <c r="M88" t="str">
        <f t="shared" si="17"/>
        <v xml:space="preserve">Column 2, OfS-fundable, Long, UG; </v>
      </c>
      <c r="N88" t="str">
        <f t="shared" si="17"/>
        <v xml:space="preserve">Column 2, Non-fundable, Long, UG; </v>
      </c>
      <c r="O88" t="str">
        <f t="shared" si="17"/>
        <v xml:space="preserve">Column 2, OfS-fundable, Long, UG; </v>
      </c>
      <c r="P88" t="str">
        <f t="shared" si="17"/>
        <v xml:space="preserve">Column 2, Non-fundable, Long, UG; </v>
      </c>
      <c r="Q88" t="str">
        <f t="shared" si="17"/>
        <v xml:space="preserve">Column 3, OfS-fundable, Long, UG; </v>
      </c>
      <c r="R88" t="str">
        <f t="shared" si="17"/>
        <v xml:space="preserve">Column 3, Non-fundable, Long, UG; </v>
      </c>
      <c r="S88" t="str">
        <f t="shared" si="17"/>
        <v xml:space="preserve">Column 3, OfS-fundable, Long, UG; </v>
      </c>
      <c r="T88" t="str">
        <f t="shared" si="17"/>
        <v xml:space="preserve">Column 3, Non-fundable, Long, UG; </v>
      </c>
      <c r="U88" t="str">
        <f t="shared" si="17"/>
        <v xml:space="preserve">Column 3, OfS-fundable, Long, UG; </v>
      </c>
      <c r="V88" t="str">
        <f t="shared" si="17"/>
        <v xml:space="preserve">Column 3, Non-fundable, Long, UG; </v>
      </c>
      <c r="W88" t="str">
        <f t="shared" si="17"/>
        <v xml:space="preserve">Column 4, OfS-fundable, Long, UG; </v>
      </c>
      <c r="X88" t="str">
        <f t="shared" si="17"/>
        <v xml:space="preserve">Column 4, Non-fundable, Long, UG; </v>
      </c>
      <c r="Y88" t="str">
        <f t="shared" si="17"/>
        <v xml:space="preserve">Column 4, OfS-fundable, Long, UG; </v>
      </c>
      <c r="Z88" t="str">
        <f t="shared" si="17"/>
        <v xml:space="preserve">Column 4, Non-fundable, Long, UG; </v>
      </c>
      <c r="AA88" t="str">
        <f t="shared" si="17"/>
        <v xml:space="preserve">Column 4, OfS-fundable, Long, UG; </v>
      </c>
      <c r="AB88" t="str">
        <f t="shared" si="17"/>
        <v xml:space="preserve">Column 4, Non-fundable, Long, UG; </v>
      </c>
      <c r="AC88" t="str">
        <f t="shared" si="17"/>
        <v xml:space="preserve">Column 4a, OfS-fundable, Long, UG; </v>
      </c>
      <c r="AD88" t="str">
        <f t="shared" si="17"/>
        <v xml:space="preserve">Column 4a, Non-fundable, Long, UG; </v>
      </c>
      <c r="AE88" t="str">
        <f t="shared" si="17"/>
        <v xml:space="preserve">Column 4a, OfS-fundable, Long, UG; </v>
      </c>
      <c r="AF88" t="str">
        <f t="shared" si="17"/>
        <v xml:space="preserve">Column 4a, Non-fundable, Long, UG; </v>
      </c>
      <c r="AG88" t="str">
        <f t="shared" si="17"/>
        <v xml:space="preserve">Column 4a, OfS-fundable, Long, UG; </v>
      </c>
      <c r="AH88" t="str">
        <f t="shared" si="17"/>
        <v xml:space="preserve">Column 4a, Non-fundable, Long, UG; </v>
      </c>
      <c r="BX88" s="844" t="str">
        <f>IF(AND($BX$3=1,TRUNC('7a Health full-time'!D88)&lt;&gt;'7a Health full-time'!D88),CONCATENATE(E$7,", ",E$10,", ",E$12,", All professions, ",$B88,", ",$C88,"; "),"")</f>
        <v/>
      </c>
      <c r="BY88" s="843" t="str">
        <f>IF(AND($BX$3=1,TRUNC('7a Health full-time'!E88)&lt;&gt;'7a Health full-time'!E88),CONCATENATE(F$7,", ",F$10,", ",F$12,", All professions, ",$B88,", ",$C88,"; "),"")</f>
        <v/>
      </c>
      <c r="BZ88" s="843" t="str">
        <f>IF(AND($BX$3=1,TRUNC('7a Health full-time'!F88)&lt;&gt;'7a Health full-time'!F88),CONCATENATE(G$7,", ",G$10,", ",G$12,", All professions, ",$B88,", ",$C88,"; "),"")</f>
        <v/>
      </c>
      <c r="CA88" s="843" t="str">
        <f>IF(AND($BX$3=1,TRUNC('7a Health full-time'!G88)&lt;&gt;'7a Health full-time'!G88),CONCATENATE(H$7,", ",H$10,", ",H$12,", All professions, ",$B88,", ",$C88,"; "),"")</f>
        <v/>
      </c>
      <c r="CB88" s="843" t="str">
        <f>IF(AND($BX$3=1,TRUNC('7a Health full-time'!H88)&lt;&gt;'7a Health full-time'!H88),CONCATENATE(I$7,", ",I$10,", ",I$12,", All professions, ",$B88,", ",$C88,"; "),"")</f>
        <v/>
      </c>
      <c r="CC88" s="845" t="str">
        <f>IF(AND($BX$3=1,TRUNC('7a Health full-time'!I88)&lt;&gt;'7a Health full-time'!I88),CONCATENATE(J$7,", ",J$10,", ",J$12,", All professions, ",$B88,", ",$C88,"; "),"")</f>
        <v/>
      </c>
      <c r="CD88" s="844" t="str">
        <f>IF(AND($BX$3=1,TRUNC('7a Health full-time'!J88)&lt;&gt;'7a Health full-time'!J88),CONCATENATE(K$7,", ",K$10,", ",K$12,", All professions, ",$B88,", ",$C88,"; "),"")</f>
        <v/>
      </c>
      <c r="CE88" s="843" t="str">
        <f>IF(AND($BX$3=1,TRUNC('7a Health full-time'!K88)&lt;&gt;'7a Health full-time'!K88),CONCATENATE(L$7,", ",L$10,", ",L$12,", All professions, ",$B88,", ",$C88,"; "),"")</f>
        <v/>
      </c>
      <c r="CF88" s="843" t="str">
        <f>IF(AND($BX$3=1,TRUNC('7a Health full-time'!L88)&lt;&gt;'7a Health full-time'!L88),CONCATENATE(M$7,", ",M$10,", ",M$12,", All professions, ",$B88,", ",$C88,"; "),"")</f>
        <v/>
      </c>
      <c r="CG88" s="843" t="str">
        <f>IF(AND($BX$3=1,TRUNC('7a Health full-time'!M88)&lt;&gt;'7a Health full-time'!M88),CONCATENATE(N$7,", ",N$10,", ",N$12,", All professions, ",$B88,", ",$C88,"; "),"")</f>
        <v/>
      </c>
      <c r="CH88" s="843" t="str">
        <f>IF(AND($BX$3=1,TRUNC('7a Health full-time'!N88)&lt;&gt;'7a Health full-time'!N88),CONCATENATE(O$7,", ",O$10,", ",O$12,", All professions, ",$B88,", ",$C88,"; "),"")</f>
        <v/>
      </c>
      <c r="CI88" s="845" t="str">
        <f>IF(AND($BX$3=1,TRUNC('7a Health full-time'!O88)&lt;&gt;'7a Health full-time'!O88),CONCATENATE(P$7,", ",P$10,", ",P$12,", All professions, ",$B88,", ",$C88,"; "),"")</f>
        <v/>
      </c>
      <c r="CJ88" s="844" t="str">
        <f>IF(AND($BX$3=1,TRUNC('7a Health full-time'!P88)&lt;&gt;'7a Health full-time'!P88),CONCATENATE(Q$7,", ",Q$10,", ",Q$12,", All professions, ",$B88,", ",$C88,"; "),"")</f>
        <v/>
      </c>
      <c r="CK88" s="843" t="str">
        <f>IF(AND($BX$3=1,TRUNC('7a Health full-time'!Q88)&lt;&gt;'7a Health full-time'!Q88),CONCATENATE(R$7,", ",R$10,", ",R$12,", All professions, ",$B88,", ",$C88,"; "),"")</f>
        <v/>
      </c>
      <c r="CL88" s="843" t="str">
        <f>IF(AND($BX$3=1,TRUNC('7a Health full-time'!R88)&lt;&gt;'7a Health full-time'!R88),CONCATENATE(S$7,", ",S$10,", ",S$12,", All professions, ",$B88,", ",$C88,"; "),"")</f>
        <v/>
      </c>
      <c r="CM88" s="843" t="str">
        <f>IF(AND($BX$3=1,TRUNC('7a Health full-time'!S88)&lt;&gt;'7a Health full-time'!S88),CONCATENATE(T$7,", ",T$10,", ",T$12,", All professions, ",$B88,", ",$C88,"; "),"")</f>
        <v/>
      </c>
      <c r="CN88" s="843" t="str">
        <f>IF(AND($BX$3=1,TRUNC('7a Health full-time'!T88)&lt;&gt;'7a Health full-time'!T88),CONCATENATE(U$7,", ",U$10,", ",U$12,", All professions, ",$B88,", ",$C88,"; "),"")</f>
        <v/>
      </c>
      <c r="CO88" s="845" t="str">
        <f>IF(AND($BX$3=1,TRUNC('7a Health full-time'!U88)&lt;&gt;'7a Health full-time'!U88),CONCATENATE(V$7,", ",V$10,", ",V$12,", All professions, ",$B88,", ",$C88,"; "),"")</f>
        <v/>
      </c>
    </row>
    <row r="89" spans="1:226" x14ac:dyDescent="0.25">
      <c r="B89" t="s">
        <v>19</v>
      </c>
      <c r="C89" s="18" t="str">
        <f>'7a Health full-time'!C89</f>
        <v>PGT (UG fee)</v>
      </c>
      <c r="D89" t="str">
        <f>CONCATENATE(B89,", ",C89)</f>
        <v>Long, PGT (UG fee)</v>
      </c>
      <c r="E89" t="str">
        <f t="shared" si="19"/>
        <v xml:space="preserve">Column 1, OfS-fundable, Long, PGT (UG fee); </v>
      </c>
      <c r="F89" t="str">
        <f t="shared" si="17"/>
        <v xml:space="preserve">Column 1, Non-fundable, Long, PGT (UG fee); </v>
      </c>
      <c r="G89" t="str">
        <f t="shared" si="17"/>
        <v xml:space="preserve">Column 1, OfS-fundable, Long, PGT (UG fee); </v>
      </c>
      <c r="H89" t="str">
        <f t="shared" si="17"/>
        <v xml:space="preserve">Column 1, Non-fundable, Long, PGT (UG fee); </v>
      </c>
      <c r="I89" t="str">
        <f t="shared" si="17"/>
        <v xml:space="preserve">Column 1, OfS-fundable, Long, PGT (UG fee); </v>
      </c>
      <c r="J89" t="str">
        <f t="shared" si="17"/>
        <v xml:space="preserve">Column 1, Non-fundable, Long, PGT (UG fee); </v>
      </c>
      <c r="K89" t="str">
        <f t="shared" si="17"/>
        <v xml:space="preserve">Column 2, OfS-fundable, Long, PGT (UG fee); </v>
      </c>
      <c r="L89" t="str">
        <f t="shared" si="17"/>
        <v xml:space="preserve">Column 2, Non-fundable, Long, PGT (UG fee); </v>
      </c>
      <c r="M89" t="str">
        <f t="shared" si="17"/>
        <v xml:space="preserve">Column 2, OfS-fundable, Long, PGT (UG fee); </v>
      </c>
      <c r="N89" t="str">
        <f t="shared" si="17"/>
        <v xml:space="preserve">Column 2, Non-fundable, Long, PGT (UG fee); </v>
      </c>
      <c r="O89" t="str">
        <f t="shared" si="17"/>
        <v xml:space="preserve">Column 2, OfS-fundable, Long, PGT (UG fee); </v>
      </c>
      <c r="P89" t="str">
        <f t="shared" si="17"/>
        <v xml:space="preserve">Column 2, Non-fundable, Long, PGT (UG fee); </v>
      </c>
      <c r="Q89" t="str">
        <f t="shared" si="17"/>
        <v xml:space="preserve">Column 3, OfS-fundable, Long, PGT (UG fee); </v>
      </c>
      <c r="R89" t="str">
        <f t="shared" si="17"/>
        <v xml:space="preserve">Column 3, Non-fundable, Long, PGT (UG fee); </v>
      </c>
      <c r="S89" t="str">
        <f t="shared" si="17"/>
        <v xml:space="preserve">Column 3, OfS-fundable, Long, PGT (UG fee); </v>
      </c>
      <c r="T89" t="str">
        <f t="shared" si="17"/>
        <v xml:space="preserve">Column 3, Non-fundable, Long, PGT (UG fee); </v>
      </c>
      <c r="U89" t="str">
        <f t="shared" si="17"/>
        <v xml:space="preserve">Column 3, OfS-fundable, Long, PGT (UG fee); </v>
      </c>
      <c r="V89" t="str">
        <f t="shared" si="17"/>
        <v xml:space="preserve">Column 3, Non-fundable, Long, PGT (UG fee); </v>
      </c>
      <c r="W89" t="str">
        <f t="shared" si="17"/>
        <v xml:space="preserve">Column 4, OfS-fundable, Long, PGT (UG fee); </v>
      </c>
      <c r="X89" t="str">
        <f t="shared" si="17"/>
        <v xml:space="preserve">Column 4, Non-fundable, Long, PGT (UG fee); </v>
      </c>
      <c r="Y89" t="str">
        <f t="shared" si="17"/>
        <v xml:space="preserve">Column 4, OfS-fundable, Long, PGT (UG fee); </v>
      </c>
      <c r="Z89" t="str">
        <f t="shared" si="17"/>
        <v xml:space="preserve">Column 4, Non-fundable, Long, PGT (UG fee); </v>
      </c>
      <c r="AA89" t="str">
        <f t="shared" si="17"/>
        <v xml:space="preserve">Column 4, OfS-fundable, Long, PGT (UG fee); </v>
      </c>
      <c r="AB89" t="str">
        <f t="shared" si="17"/>
        <v xml:space="preserve">Column 4, Non-fundable, Long, PGT (UG fee); </v>
      </c>
      <c r="AC89" t="str">
        <f t="shared" si="17"/>
        <v xml:space="preserve">Column 4a, OfS-fundable, Long, PGT (UG fee); </v>
      </c>
      <c r="AD89" t="str">
        <f t="shared" si="17"/>
        <v xml:space="preserve">Column 4a, Non-fundable, Long, PGT (UG fee); </v>
      </c>
      <c r="AE89" t="str">
        <f t="shared" si="17"/>
        <v xml:space="preserve">Column 4a, OfS-fundable, Long, PGT (UG fee); </v>
      </c>
      <c r="AF89" t="str">
        <f t="shared" si="17"/>
        <v xml:space="preserve">Column 4a, Non-fundable, Long, PGT (UG fee); </v>
      </c>
      <c r="AG89" t="str">
        <f t="shared" si="17"/>
        <v xml:space="preserve">Column 4a, OfS-fundable, Long, PGT (UG fee); </v>
      </c>
      <c r="AH89" t="str">
        <f t="shared" si="17"/>
        <v xml:space="preserve">Column 4a, Non-fundable, Long, PGT (UG fee); </v>
      </c>
      <c r="AV89" s="60" t="s">
        <v>2</v>
      </c>
      <c r="AW89" s="52" t="str">
        <f>CONCATENATE(AR87,AS87,AT87,AU87,AV87,AW87)</f>
        <v/>
      </c>
      <c r="BC89" s="60" t="s">
        <v>0</v>
      </c>
      <c r="BD89" s="52" t="str">
        <f>CONCATENATE(AY87,AZ87,BA87,BB87,BC87,BD87)</f>
        <v/>
      </c>
      <c r="BI89" s="60" t="s">
        <v>1</v>
      </c>
      <c r="BJ89" s="52" t="str">
        <f>CONCATENATE(BE87,BF87,BG87,BH87,BI87,BJ87)</f>
        <v/>
      </c>
      <c r="BO89" s="60" t="s">
        <v>3</v>
      </c>
      <c r="BP89" s="52" t="str">
        <f>CONCATENATE(BK87,BL87,BM87,BN87,BO87,BP87)</f>
        <v/>
      </c>
      <c r="BU89" s="60" t="s">
        <v>27</v>
      </c>
      <c r="BV89" s="914"/>
      <c r="BX89" s="726" t="str">
        <f>IF(AND($BX$3=1,TRUNC('7a Health full-time'!D89)&lt;&gt;'7a Health full-time'!D89),CONCATENATE(E$7,", ",E$10,", ",E$12,", All professions, ",$B89,", ",$C89,"; "),"")</f>
        <v/>
      </c>
      <c r="BY89" s="727" t="str">
        <f>IF(AND($BX$3=1,TRUNC('7a Health full-time'!E89)&lt;&gt;'7a Health full-time'!E89),CONCATENATE(F$7,", ",F$10,", ",F$12,", All professions, ",$B89,", ",$C89,"; "),"")</f>
        <v/>
      </c>
      <c r="BZ89" s="727" t="str">
        <f>IF(AND($BX$3=1,TRUNC('7a Health full-time'!F89)&lt;&gt;'7a Health full-time'!F89),CONCATENATE(G$7,", ",G$10,", ",G$12,", All professions, ",$B89,", ",$C89,"; "),"")</f>
        <v/>
      </c>
      <c r="CA89" s="727" t="str">
        <f>IF(AND($BX$3=1,TRUNC('7a Health full-time'!G89)&lt;&gt;'7a Health full-time'!G89),CONCATENATE(H$7,", ",H$10,", ",H$12,", All professions, ",$B89,", ",$C89,"; "),"")</f>
        <v/>
      </c>
      <c r="CB89" s="727" t="str">
        <f>IF(AND($BX$3=1,TRUNC('7a Health full-time'!H89)&lt;&gt;'7a Health full-time'!H89),CONCATENATE(I$7,", ",I$10,", ",I$12,", All professions, ",$B89,", ",$C89,"; "),"")</f>
        <v/>
      </c>
      <c r="CC89" s="846" t="str">
        <f>IF(AND($BX$3=1,TRUNC('7a Health full-time'!I89)&lt;&gt;'7a Health full-time'!I89),CONCATENATE(J$7,", ",J$10,", ",J$12,", All professions, ",$B89,", ",$C89,"; "),"")</f>
        <v/>
      </c>
      <c r="CD89" s="726" t="str">
        <f>IF(AND($BX$3=1,TRUNC('7a Health full-time'!J89)&lt;&gt;'7a Health full-time'!J89),CONCATENATE(K$7,", ",K$10,", ",K$12,", All professions, ",$B89,", ",$C89,"; "),"")</f>
        <v/>
      </c>
      <c r="CE89" s="727" t="str">
        <f>IF(AND($BX$3=1,TRUNC('7a Health full-time'!K89)&lt;&gt;'7a Health full-time'!K89),CONCATENATE(L$7,", ",L$10,", ",L$12,", All professions, ",$B89,", ",$C89,"; "),"")</f>
        <v/>
      </c>
      <c r="CF89" s="727" t="str">
        <f>IF(AND($BX$3=1,TRUNC('7a Health full-time'!L89)&lt;&gt;'7a Health full-time'!L89),CONCATENATE(M$7,", ",M$10,", ",M$12,", All professions, ",$B89,", ",$C89,"; "),"")</f>
        <v/>
      </c>
      <c r="CG89" s="727" t="str">
        <f>IF(AND($BX$3=1,TRUNC('7a Health full-time'!M89)&lt;&gt;'7a Health full-time'!M89),CONCATENATE(N$7,", ",N$10,", ",N$12,", All professions, ",$B89,", ",$C89,"; "),"")</f>
        <v/>
      </c>
      <c r="CH89" s="727" t="str">
        <f>IF(AND($BX$3=1,TRUNC('7a Health full-time'!N89)&lt;&gt;'7a Health full-time'!N89),CONCATENATE(O$7,", ",O$10,", ",O$12,", All professions, ",$B89,", ",$C89,"; "),"")</f>
        <v/>
      </c>
      <c r="CI89" s="846" t="str">
        <f>IF(AND($BX$3=1,TRUNC('7a Health full-time'!O89)&lt;&gt;'7a Health full-time'!O89),CONCATENATE(P$7,", ",P$10,", ",P$12,", All professions, ",$B89,", ",$C89,"; "),"")</f>
        <v/>
      </c>
      <c r="CJ89" s="726" t="str">
        <f>IF(AND($BX$3=1,TRUNC('7a Health full-time'!P89)&lt;&gt;'7a Health full-time'!P89),CONCATENATE(Q$7,", ",Q$10,", ",Q$12,", All professions, ",$B89,", ",$C89,"; "),"")</f>
        <v/>
      </c>
      <c r="CK89" s="727" t="str">
        <f>IF(AND($BX$3=1,TRUNC('7a Health full-time'!Q89)&lt;&gt;'7a Health full-time'!Q89),CONCATENATE(R$7,", ",R$10,", ",R$12,", All professions, ",$B89,", ",$C89,"; "),"")</f>
        <v/>
      </c>
      <c r="CL89" s="727" t="str">
        <f>IF(AND($BX$3=1,TRUNC('7a Health full-time'!R89)&lt;&gt;'7a Health full-time'!R89),CONCATENATE(S$7,", ",S$10,", ",S$12,", All professions, ",$B89,", ",$C89,"; "),"")</f>
        <v/>
      </c>
      <c r="CM89" s="727" t="str">
        <f>IF(AND($BX$3=1,TRUNC('7a Health full-time'!S89)&lt;&gt;'7a Health full-time'!S89),CONCATENATE(T$7,", ",T$10,", ",T$12,", All professions, ",$B89,", ",$C89,"; "),"")</f>
        <v/>
      </c>
      <c r="CN89" s="727" t="str">
        <f>IF(AND($BX$3=1,TRUNC('7a Health full-time'!T89)&lt;&gt;'7a Health full-time'!T89),CONCATENATE(U$7,", ",U$10,", ",U$12,", All professions, ",$B89,", ",$C89,"; "),"")</f>
        <v/>
      </c>
      <c r="CO89" s="846" t="str">
        <f>IF(AND($BX$3=1,TRUNC('7a Health full-time'!U89)&lt;&gt;'7a Health full-time'!U89),CONCATENATE(V$7,", ",V$10,", ",V$12,", All professions, ",$B89,", ",$C89,"; "),"")</f>
        <v/>
      </c>
      <c r="DZ89" s="60" t="s">
        <v>27</v>
      </c>
      <c r="EA89" s="52" t="str">
        <f>CONCATENATE(DV87,DW87,DX87,DY87,DZ87,EA87)</f>
        <v/>
      </c>
      <c r="EG89" s="60" t="s">
        <v>27</v>
      </c>
      <c r="EH89" s="52" t="str">
        <f>CONCATENATE(EC87,ED87,EE87,EF87,EG87,EH87)</f>
        <v/>
      </c>
      <c r="EN89" s="60" t="s">
        <v>27</v>
      </c>
      <c r="EO89" s="52" t="str">
        <f>CONCATENATE(EJ87,EK87,EL87,EM87,EN87,EO87)</f>
        <v/>
      </c>
      <c r="EU89" s="60" t="s">
        <v>2</v>
      </c>
      <c r="EV89" s="52" t="str">
        <f>CONCATENATE(EQ87,ER87,ES87,ET87,EU87,EV87)</f>
        <v/>
      </c>
      <c r="FB89" s="60" t="s">
        <v>2</v>
      </c>
      <c r="FC89" s="52" t="str">
        <f>CONCATENATE(EX87,EY87,EZ87,FA87,FB87,FC87)</f>
        <v/>
      </c>
      <c r="FI89" s="60" t="s">
        <v>0</v>
      </c>
      <c r="FJ89" s="52" t="str">
        <f>CONCATENATE(FE87,FF87,FG87,FH87,FI87,FJ87)</f>
        <v/>
      </c>
      <c r="FO89" s="60" t="s">
        <v>1</v>
      </c>
      <c r="FP89" s="52" t="str">
        <f>CONCATENATE(FK87,FL87,FM87,FN87,FO87,FP87)</f>
        <v/>
      </c>
      <c r="FV89" s="60" t="s">
        <v>27</v>
      </c>
      <c r="FW89" s="52" t="str">
        <f>CONCATENATE(FR87,FS87,FT87,FU87,FV87,FW87)</f>
        <v/>
      </c>
      <c r="GC89" s="60" t="s">
        <v>0</v>
      </c>
      <c r="GD89" s="52" t="str">
        <f>CONCATENATE(FY87,FZ87,GA87,GB87,GC87,GD87)</f>
        <v/>
      </c>
      <c r="GI89" s="60" t="s">
        <v>1</v>
      </c>
      <c r="GJ89" s="52" t="str">
        <f>CONCATENATE(GE87,GF87,GG87,GH87,GI87,GJ87)</f>
        <v/>
      </c>
    </row>
    <row r="90" spans="1:226" x14ac:dyDescent="0.25">
      <c r="CQ90" t="s">
        <v>0</v>
      </c>
      <c r="CR90" t="s">
        <v>0</v>
      </c>
      <c r="CS90" t="s">
        <v>0</v>
      </c>
      <c r="CT90" t="s">
        <v>0</v>
      </c>
      <c r="CU90" t="s">
        <v>392</v>
      </c>
      <c r="CV90" t="s">
        <v>392</v>
      </c>
      <c r="CW90" t="s">
        <v>1</v>
      </c>
      <c r="CX90" t="s">
        <v>1</v>
      </c>
      <c r="CY90" t="s">
        <v>1</v>
      </c>
      <c r="CZ90" t="s">
        <v>1</v>
      </c>
      <c r="DA90" t="s">
        <v>392</v>
      </c>
      <c r="DB90" t="s">
        <v>392</v>
      </c>
      <c r="DC90" t="s">
        <v>2</v>
      </c>
      <c r="DD90" t="s">
        <v>2</v>
      </c>
      <c r="DE90" t="s">
        <v>2</v>
      </c>
      <c r="DF90" t="s">
        <v>2</v>
      </c>
      <c r="DG90" t="s">
        <v>392</v>
      </c>
      <c r="DH90" t="s">
        <v>392</v>
      </c>
      <c r="DI90" t="s">
        <v>3</v>
      </c>
      <c r="DJ90" t="s">
        <v>3</v>
      </c>
      <c r="DK90" t="s">
        <v>3</v>
      </c>
      <c r="DL90" t="s">
        <v>3</v>
      </c>
      <c r="DM90" t="s">
        <v>392</v>
      </c>
      <c r="DN90" t="s">
        <v>392</v>
      </c>
      <c r="DO90" t="s">
        <v>27</v>
      </c>
      <c r="DP90" t="s">
        <v>27</v>
      </c>
      <c r="DQ90" t="s">
        <v>27</v>
      </c>
      <c r="DR90" t="s">
        <v>27</v>
      </c>
      <c r="DS90" t="s">
        <v>392</v>
      </c>
      <c r="DT90" t="s">
        <v>392</v>
      </c>
    </row>
    <row r="91" spans="1:226" x14ac:dyDescent="0.25">
      <c r="CQ91" t="s">
        <v>326</v>
      </c>
      <c r="CR91" t="s">
        <v>5</v>
      </c>
      <c r="CS91" t="s">
        <v>326</v>
      </c>
      <c r="CT91" t="s">
        <v>5</v>
      </c>
      <c r="CU91" t="s">
        <v>326</v>
      </c>
      <c r="CV91" t="s">
        <v>5</v>
      </c>
      <c r="CW91" t="s">
        <v>326</v>
      </c>
      <c r="CX91" t="s">
        <v>5</v>
      </c>
      <c r="CY91" t="s">
        <v>326</v>
      </c>
      <c r="CZ91" t="s">
        <v>5</v>
      </c>
      <c r="DA91" t="s">
        <v>326</v>
      </c>
      <c r="DB91" t="s">
        <v>5</v>
      </c>
      <c r="DC91" t="s">
        <v>326</v>
      </c>
      <c r="DD91" t="s">
        <v>5</v>
      </c>
      <c r="DE91" t="s">
        <v>326</v>
      </c>
      <c r="DF91" t="s">
        <v>5</v>
      </c>
      <c r="DG91" t="s">
        <v>326</v>
      </c>
      <c r="DH91" t="s">
        <v>5</v>
      </c>
      <c r="DI91" t="s">
        <v>326</v>
      </c>
      <c r="DJ91" t="s">
        <v>5</v>
      </c>
      <c r="DK91" t="s">
        <v>326</v>
      </c>
      <c r="DL91" t="s">
        <v>5</v>
      </c>
      <c r="DM91" t="s">
        <v>326</v>
      </c>
      <c r="DN91" t="s">
        <v>5</v>
      </c>
      <c r="DO91" t="s">
        <v>326</v>
      </c>
      <c r="DP91" t="s">
        <v>5</v>
      </c>
      <c r="DQ91" t="s">
        <v>326</v>
      </c>
      <c r="DR91" t="s">
        <v>5</v>
      </c>
      <c r="DS91" t="s">
        <v>326</v>
      </c>
      <c r="DT91" t="s">
        <v>5</v>
      </c>
    </row>
    <row r="92" spans="1:226" x14ac:dyDescent="0.25">
      <c r="C92" s="18"/>
      <c r="CM92" s="60" t="s">
        <v>101</v>
      </c>
      <c r="CN92" t="s">
        <v>354</v>
      </c>
      <c r="CO92" s="60" t="s">
        <v>13</v>
      </c>
      <c r="CP92" t="s">
        <v>116</v>
      </c>
      <c r="CQ92" s="58">
        <f>SUM('7a Health full-time'!D14,'7a Health full-time'!F14,'7a Health full-time'!H14,'7a Health full-time'!D18,'7a Health full-time'!F18,'7a Health full-time'!H18)</f>
        <v>0</v>
      </c>
      <c r="CR92" s="55">
        <f>SUM('7a Health full-time'!E14,'7a Health full-time'!G14,'7a Health full-time'!I14,'7a Health full-time'!E18,'7a Health full-time'!G18,'7a Health full-time'!I18)</f>
        <v>0</v>
      </c>
      <c r="CS92" s="37" t="str">
        <f t="shared" ref="CS92:CT103" si="25">IF(AND($CQ$3=1,CQ92&gt;CU92),CONCATENATE(CS$90,", ",CS$91,", ",$CN92,", ",$CO92,", ",$CP92),"")</f>
        <v/>
      </c>
      <c r="CT92" s="39" t="str">
        <f t="shared" si="25"/>
        <v/>
      </c>
      <c r="CU92" s="58">
        <f>'1 Full-time'!D14</f>
        <v>0</v>
      </c>
      <c r="CV92" s="55">
        <f>'1 Full-time'!E14</f>
        <v>0</v>
      </c>
      <c r="CW92" s="58">
        <f>SUM('7a Health full-time'!J14,'7a Health full-time'!L14,'7a Health full-time'!N14,'7a Health full-time'!J18,'7a Health full-time'!L18,'7a Health full-time'!N18)</f>
        <v>0</v>
      </c>
      <c r="CX92" s="55">
        <f>SUM('7a Health full-time'!K14,'7a Health full-time'!M14,'7a Health full-time'!O14,'7a Health full-time'!K18,'7a Health full-time'!M18,'7a Health full-time'!O18)</f>
        <v>0</v>
      </c>
      <c r="CY92" s="37" t="str">
        <f t="shared" ref="CY92:CZ103" si="26">IF(AND($CQ$3=1,CW92&gt;DA92),CONCATENATE(CY$90,", ",CY$91,", ",$CN92,", ",$CO92,", ",$CP92),"")</f>
        <v/>
      </c>
      <c r="CZ92" s="39" t="str">
        <f t="shared" si="26"/>
        <v/>
      </c>
      <c r="DA92" s="58">
        <f>'1 Full-time'!G14</f>
        <v>0</v>
      </c>
      <c r="DB92" s="55">
        <f>'1 Full-time'!H14</f>
        <v>0</v>
      </c>
      <c r="DC92" s="58">
        <f>SUM('7a Health full-time'!P14,'7a Health full-time'!R14,'7a Health full-time'!T14,'7a Health full-time'!P18,'7a Health full-time'!R18,'7a Health full-time'!T18)</f>
        <v>0</v>
      </c>
      <c r="DD92" s="55">
        <f>SUM('7a Health full-time'!Q14,'7a Health full-time'!S14,'7a Health full-time'!U14,'7a Health full-time'!Q18,'7a Health full-time'!S18,'7a Health full-time'!U18)</f>
        <v>0</v>
      </c>
      <c r="DE92" s="37" t="str">
        <f t="shared" ref="DE92:DF103" si="27">IF(AND($CQ$3=1,DC92&lt;DG92),CONCATENATE(DE$90,", ",DE$91,", ",$CN92,", ",$CO92,", ",$CP92),"")</f>
        <v/>
      </c>
      <c r="DF92" s="39" t="str">
        <f t="shared" si="27"/>
        <v/>
      </c>
      <c r="DG92" s="58">
        <f>'1 Full-time'!J14</f>
        <v>0</v>
      </c>
      <c r="DH92" s="55">
        <f>'1 Full-time'!K14</f>
        <v>0</v>
      </c>
      <c r="DI92" s="58">
        <f>SUM('7a Health full-time'!V14,'7a Health full-time'!X14,'7a Health full-time'!Z14,'7a Health full-time'!V18,'7a Health full-time'!X18,'7a Health full-time'!Z18)</f>
        <v>0</v>
      </c>
      <c r="DJ92" s="55">
        <f>SUM('7a Health full-time'!W14,'7a Health full-time'!Y14,'7a Health full-time'!AA14,'7a Health full-time'!W18,'7a Health full-time'!Y18,'7a Health full-time'!AA18)</f>
        <v>0</v>
      </c>
      <c r="DK92" s="37" t="str">
        <f t="shared" ref="DK92:DL103" si="28">IF(AND($CQ$3=1,DI92&gt;DM92),CONCATENATE(DK$90,", ",DK$91,", ",$CN92,", ",$CO92,", ",$CP92),"")</f>
        <v/>
      </c>
      <c r="DL92" s="39" t="str">
        <f t="shared" si="28"/>
        <v/>
      </c>
      <c r="DM92" s="58">
        <f>'1 Full-time'!M14</f>
        <v>0</v>
      </c>
      <c r="DN92" s="55">
        <f>'1 Full-time'!N14</f>
        <v>0</v>
      </c>
      <c r="DO92" s="904"/>
      <c r="DP92" s="905"/>
      <c r="DQ92" s="906"/>
      <c r="DR92" s="907"/>
      <c r="DS92" s="904"/>
      <c r="DT92" s="905"/>
    </row>
    <row r="93" spans="1:226" x14ac:dyDescent="0.25">
      <c r="C93" s="18"/>
      <c r="CN93" t="str">
        <f>CN$92</f>
        <v>Dental hygiene and dental therapy (price group A)</v>
      </c>
      <c r="CO93" s="60" t="s">
        <v>13</v>
      </c>
      <c r="CP93" t="s">
        <v>314</v>
      </c>
      <c r="CQ93" s="59">
        <f>SUM('7a Health full-time'!D15,'7a Health full-time'!F15,'7a Health full-time'!H15,'7a Health full-time'!D19,'7a Health full-time'!F19,'7a Health full-time'!H19)</f>
        <v>0</v>
      </c>
      <c r="CR93" s="57">
        <f>SUM('7a Health full-time'!E15,'7a Health full-time'!G15,'7a Health full-time'!I15,'7a Health full-time'!E19,'7a Health full-time'!G19,'7a Health full-time'!I19)</f>
        <v>0</v>
      </c>
      <c r="CS93" s="53" t="str">
        <f t="shared" si="25"/>
        <v/>
      </c>
      <c r="CT93" s="42" t="str">
        <f t="shared" si="25"/>
        <v/>
      </c>
      <c r="CU93" s="59">
        <f>'1 Full-time'!D15</f>
        <v>0</v>
      </c>
      <c r="CV93" s="57">
        <f>'1 Full-time'!E15</f>
        <v>0</v>
      </c>
      <c r="CW93" s="59">
        <f>SUM('7a Health full-time'!J15,'7a Health full-time'!L15,'7a Health full-time'!N15,'7a Health full-time'!J19,'7a Health full-time'!L19,'7a Health full-time'!N19)</f>
        <v>0</v>
      </c>
      <c r="CX93" s="57">
        <f>SUM('7a Health full-time'!K15,'7a Health full-time'!M15,'7a Health full-time'!O15,'7a Health full-time'!K19,'7a Health full-time'!M19,'7a Health full-time'!O19)</f>
        <v>0</v>
      </c>
      <c r="CY93" s="53" t="str">
        <f t="shared" si="26"/>
        <v/>
      </c>
      <c r="CZ93" s="42" t="str">
        <f t="shared" si="26"/>
        <v/>
      </c>
      <c r="DA93" s="59">
        <f>'1 Full-time'!G15</f>
        <v>0</v>
      </c>
      <c r="DB93" s="57">
        <f>'1 Full-time'!H15</f>
        <v>0</v>
      </c>
      <c r="DC93" s="59">
        <f>SUM('7a Health full-time'!P15,'7a Health full-time'!R15,'7a Health full-time'!T15,'7a Health full-time'!P19,'7a Health full-time'!R19,'7a Health full-time'!T19)</f>
        <v>0</v>
      </c>
      <c r="DD93" s="57">
        <f>SUM('7a Health full-time'!Q15,'7a Health full-time'!S15,'7a Health full-time'!U15,'7a Health full-time'!Q19,'7a Health full-time'!S19,'7a Health full-time'!U19)</f>
        <v>0</v>
      </c>
      <c r="DE93" s="53" t="str">
        <f t="shared" si="27"/>
        <v/>
      </c>
      <c r="DF93" s="42" t="str">
        <f t="shared" si="27"/>
        <v/>
      </c>
      <c r="DG93" s="59">
        <f>'1 Full-time'!J15</f>
        <v>0</v>
      </c>
      <c r="DH93" s="57">
        <f>'1 Full-time'!K15</f>
        <v>0</v>
      </c>
      <c r="DI93" s="59">
        <f>SUM('7a Health full-time'!V15,'7a Health full-time'!X15,'7a Health full-time'!Z15,'7a Health full-time'!V19,'7a Health full-time'!X19,'7a Health full-time'!Z19)</f>
        <v>0</v>
      </c>
      <c r="DJ93" s="57">
        <f>SUM('7a Health full-time'!W15,'7a Health full-time'!Y15,'7a Health full-time'!AA15,'7a Health full-time'!W19,'7a Health full-time'!Y19,'7a Health full-time'!AA19)</f>
        <v>0</v>
      </c>
      <c r="DK93" s="53" t="str">
        <f t="shared" si="28"/>
        <v/>
      </c>
      <c r="DL93" s="42" t="str">
        <f t="shared" si="28"/>
        <v/>
      </c>
      <c r="DM93" s="59">
        <f>'1 Full-time'!M15</f>
        <v>0</v>
      </c>
      <c r="DN93" s="57">
        <f>'1 Full-time'!N15</f>
        <v>0</v>
      </c>
      <c r="DO93" s="908"/>
      <c r="DP93" s="909"/>
      <c r="DQ93" s="910"/>
      <c r="DR93" s="911"/>
      <c r="DS93" s="908"/>
      <c r="DT93" s="909"/>
    </row>
    <row r="94" spans="1:226" x14ac:dyDescent="0.25">
      <c r="CN94" t="str">
        <f>CN$92</f>
        <v>Dental hygiene and dental therapy (price group A)</v>
      </c>
      <c r="CO94" s="61" t="s">
        <v>19</v>
      </c>
      <c r="CP94" t="s">
        <v>116</v>
      </c>
      <c r="CQ94" s="58">
        <f>SUM('7a Health full-time'!D16,'7a Health full-time'!F16,'7a Health full-time'!H16,'7a Health full-time'!D20,'7a Health full-time'!F20,'7a Health full-time'!H20)</f>
        <v>0</v>
      </c>
      <c r="CR94" s="55">
        <f>SUM('7a Health full-time'!E16,'7a Health full-time'!G16,'7a Health full-time'!I16,'7a Health full-time'!E20,'7a Health full-time'!G20,'7a Health full-time'!I20)</f>
        <v>0</v>
      </c>
      <c r="CS94" s="37" t="str">
        <f t="shared" si="25"/>
        <v/>
      </c>
      <c r="CT94" s="39" t="str">
        <f t="shared" si="25"/>
        <v/>
      </c>
      <c r="CU94" s="58">
        <f>'1 Full-time'!D19</f>
        <v>0</v>
      </c>
      <c r="CV94" s="55">
        <f>'1 Full-time'!E19</f>
        <v>0</v>
      </c>
      <c r="CW94" s="58">
        <f>SUM('7a Health full-time'!J16,'7a Health full-time'!L16,'7a Health full-time'!N16,'7a Health full-time'!J20,'7a Health full-time'!L20,'7a Health full-time'!N20)</f>
        <v>0</v>
      </c>
      <c r="CX94" s="55">
        <f>SUM('7a Health full-time'!K16,'7a Health full-time'!M16,'7a Health full-time'!O16,'7a Health full-time'!K20,'7a Health full-time'!M20,'7a Health full-time'!O20)</f>
        <v>0</v>
      </c>
      <c r="CY94" s="37" t="str">
        <f t="shared" si="26"/>
        <v/>
      </c>
      <c r="CZ94" s="39" t="str">
        <f t="shared" si="26"/>
        <v/>
      </c>
      <c r="DA94" s="58">
        <f>'1 Full-time'!G19</f>
        <v>0</v>
      </c>
      <c r="DB94" s="55">
        <f>'1 Full-time'!H19</f>
        <v>0</v>
      </c>
      <c r="DC94" s="58">
        <f>SUM('7a Health full-time'!P16,'7a Health full-time'!R16,'7a Health full-time'!T16,'7a Health full-time'!P20,'7a Health full-time'!R20,'7a Health full-time'!T20)</f>
        <v>0</v>
      </c>
      <c r="DD94" s="55">
        <f>SUM('7a Health full-time'!Q16,'7a Health full-time'!S16,'7a Health full-time'!U16,'7a Health full-time'!Q20,'7a Health full-time'!S20,'7a Health full-time'!U20)</f>
        <v>0</v>
      </c>
      <c r="DE94" s="37" t="str">
        <f t="shared" si="27"/>
        <v/>
      </c>
      <c r="DF94" s="39" t="str">
        <f t="shared" si="27"/>
        <v/>
      </c>
      <c r="DG94" s="58">
        <f>'1 Full-time'!J19</f>
        <v>0</v>
      </c>
      <c r="DH94" s="55">
        <f>'1 Full-time'!K19</f>
        <v>0</v>
      </c>
      <c r="DI94" s="58">
        <f>SUM('7a Health full-time'!V16,'7a Health full-time'!X16,'7a Health full-time'!Z16,'7a Health full-time'!V20,'7a Health full-time'!X20,'7a Health full-time'!Z20)</f>
        <v>0</v>
      </c>
      <c r="DJ94" s="55">
        <f>SUM('7a Health full-time'!W16,'7a Health full-time'!Y16,'7a Health full-time'!AA16,'7a Health full-time'!W20,'7a Health full-time'!Y20,'7a Health full-time'!AA20)</f>
        <v>0</v>
      </c>
      <c r="DK94" s="37" t="str">
        <f t="shared" si="28"/>
        <v/>
      </c>
      <c r="DL94" s="39" t="str">
        <f t="shared" si="28"/>
        <v/>
      </c>
      <c r="DM94" s="58">
        <f>'1 Full-time'!M19</f>
        <v>0</v>
      </c>
      <c r="DN94" s="55">
        <f>'1 Full-time'!N19</f>
        <v>0</v>
      </c>
      <c r="DO94" s="904"/>
      <c r="DP94" s="905"/>
      <c r="DQ94" s="906"/>
      <c r="DR94" s="907"/>
      <c r="DS94" s="904"/>
      <c r="DT94" s="905"/>
    </row>
    <row r="95" spans="1:226" x14ac:dyDescent="0.25">
      <c r="CN95" t="str">
        <f>CN$92</f>
        <v>Dental hygiene and dental therapy (price group A)</v>
      </c>
      <c r="CO95" s="61" t="s">
        <v>19</v>
      </c>
      <c r="CP95" t="s">
        <v>314</v>
      </c>
      <c r="CQ95" s="59">
        <f>SUM('7a Health full-time'!D17,'7a Health full-time'!F17,'7a Health full-time'!H17,'7a Health full-time'!D21,'7a Health full-time'!F21,'7a Health full-time'!H21)</f>
        <v>0</v>
      </c>
      <c r="CR95" s="57">
        <f>SUM('7a Health full-time'!E17,'7a Health full-time'!G17,'7a Health full-time'!I17,'7a Health full-time'!E21,'7a Health full-time'!G21,'7a Health full-time'!I21)</f>
        <v>0</v>
      </c>
      <c r="CS95" s="53" t="str">
        <f t="shared" si="25"/>
        <v/>
      </c>
      <c r="CT95" s="42" t="str">
        <f t="shared" si="25"/>
        <v/>
      </c>
      <c r="CU95" s="59">
        <f>'1 Full-time'!D20</f>
        <v>0</v>
      </c>
      <c r="CV95" s="57">
        <f>'1 Full-time'!E20</f>
        <v>0</v>
      </c>
      <c r="CW95" s="59">
        <f>SUM('7a Health full-time'!J17,'7a Health full-time'!L17,'7a Health full-time'!N17,'7a Health full-time'!J21,'7a Health full-time'!L21,'7a Health full-time'!N21)</f>
        <v>0</v>
      </c>
      <c r="CX95" s="57">
        <f>SUM('7a Health full-time'!K17,'7a Health full-time'!M17,'7a Health full-time'!O17,'7a Health full-time'!K21,'7a Health full-time'!M21,'7a Health full-time'!O21)</f>
        <v>0</v>
      </c>
      <c r="CY95" s="53" t="str">
        <f t="shared" si="26"/>
        <v/>
      </c>
      <c r="CZ95" s="42" t="str">
        <f t="shared" si="26"/>
        <v/>
      </c>
      <c r="DA95" s="59">
        <f>'1 Full-time'!G20</f>
        <v>0</v>
      </c>
      <c r="DB95" s="57">
        <f>'1 Full-time'!H20</f>
        <v>0</v>
      </c>
      <c r="DC95" s="59">
        <f>SUM('7a Health full-time'!P17,'7a Health full-time'!R17,'7a Health full-time'!T17,'7a Health full-time'!P21,'7a Health full-time'!R21,'7a Health full-time'!T21)</f>
        <v>0</v>
      </c>
      <c r="DD95" s="57">
        <f>SUM('7a Health full-time'!Q17,'7a Health full-time'!S17,'7a Health full-time'!U17,'7a Health full-time'!Q21,'7a Health full-time'!S21,'7a Health full-time'!U21)</f>
        <v>0</v>
      </c>
      <c r="DE95" s="53" t="str">
        <f t="shared" si="27"/>
        <v/>
      </c>
      <c r="DF95" s="42" t="str">
        <f t="shared" si="27"/>
        <v/>
      </c>
      <c r="DG95" s="59">
        <f>'1 Full-time'!J20</f>
        <v>0</v>
      </c>
      <c r="DH95" s="57">
        <f>'1 Full-time'!K20</f>
        <v>0</v>
      </c>
      <c r="DI95" s="59">
        <f>SUM('7a Health full-time'!V17,'7a Health full-time'!X17,'7a Health full-time'!Z17,'7a Health full-time'!V21,'7a Health full-time'!X21,'7a Health full-time'!Z21)</f>
        <v>0</v>
      </c>
      <c r="DJ95" s="57">
        <f>SUM('7a Health full-time'!W17,'7a Health full-time'!Y17,'7a Health full-time'!AA17,'7a Health full-time'!W21,'7a Health full-time'!Y21,'7a Health full-time'!AA21)</f>
        <v>0</v>
      </c>
      <c r="DK95" s="53" t="str">
        <f t="shared" si="28"/>
        <v/>
      </c>
      <c r="DL95" s="42" t="str">
        <f t="shared" si="28"/>
        <v/>
      </c>
      <c r="DM95" s="59">
        <f>'1 Full-time'!M20</f>
        <v>0</v>
      </c>
      <c r="DN95" s="57">
        <f>'1 Full-time'!N20</f>
        <v>0</v>
      </c>
      <c r="DO95" s="908"/>
      <c r="DP95" s="909"/>
      <c r="DQ95" s="910"/>
      <c r="DR95" s="911"/>
      <c r="DS95" s="908"/>
      <c r="DT95" s="909"/>
    </row>
    <row r="96" spans="1:226" x14ac:dyDescent="0.25">
      <c r="CM96" s="60" t="s">
        <v>97</v>
      </c>
      <c r="CN96" t="s">
        <v>99</v>
      </c>
      <c r="CO96" s="60" t="s">
        <v>13</v>
      </c>
      <c r="CP96" t="s">
        <v>116</v>
      </c>
      <c r="CQ96" s="58">
        <f>SUM('7a Health full-time'!D30,'7a Health full-time'!F30,'7a Health full-time'!H30,'7a Health full-time'!D34,'7a Health full-time'!F34,'7a Health full-time'!H34,'7a Health full-time'!D38,'7a Health full-time'!F38,'7a Health full-time'!H38,'7a Health full-time'!D42,'7a Health full-time'!F42,'7a Health full-time'!H42,'7a Health full-time'!D46,'7a Health full-time'!F46,'7a Health full-time'!H46)</f>
        <v>0</v>
      </c>
      <c r="CR96" s="55">
        <f>SUM('7a Health full-time'!E30,'7a Health full-time'!G30,'7a Health full-time'!I30,'7a Health full-time'!E34,'7a Health full-time'!G34,'7a Health full-time'!I34,'7a Health full-time'!E38,'7a Health full-time'!G38,'7a Health full-time'!I38,'7a Health full-time'!E42,'7a Health full-time'!G42,'7a Health full-time'!I42,'7a Health full-time'!E46,'7a Health full-time'!G46,'7a Health full-time'!I46)</f>
        <v>0</v>
      </c>
      <c r="CS96" s="37" t="str">
        <f t="shared" si="25"/>
        <v/>
      </c>
      <c r="CT96" s="39" t="str">
        <f t="shared" si="25"/>
        <v/>
      </c>
      <c r="CU96" s="58">
        <f>'1 Full-time'!D34</f>
        <v>0</v>
      </c>
      <c r="CV96" s="55">
        <f>'1 Full-time'!E34</f>
        <v>0</v>
      </c>
      <c r="CW96" s="58">
        <f>SUM('7a Health full-time'!J30,'7a Health full-time'!L30,'7a Health full-time'!N30,'7a Health full-time'!J34,'7a Health full-time'!L34,'7a Health full-time'!N34,'7a Health full-time'!J38,'7a Health full-time'!L38,'7a Health full-time'!N38,'7a Health full-time'!J42,'7a Health full-time'!L42,'7a Health full-time'!N42,'7a Health full-time'!J46,'7a Health full-time'!L46,'7a Health full-time'!N46)</f>
        <v>0</v>
      </c>
      <c r="CX96" s="55">
        <f>SUM('7a Health full-time'!K30,'7a Health full-time'!M30,'7a Health full-time'!O30,'7a Health full-time'!K34,'7a Health full-time'!M34,'7a Health full-time'!O34,'7a Health full-time'!K38,'7a Health full-time'!M38,'7a Health full-time'!O38,'7a Health full-time'!K42,'7a Health full-time'!M42,'7a Health full-time'!O42,'7a Health full-time'!K46,'7a Health full-time'!M46,'7a Health full-time'!O46)</f>
        <v>0</v>
      </c>
      <c r="CY96" s="37" t="str">
        <f t="shared" si="26"/>
        <v/>
      </c>
      <c r="CZ96" s="39" t="str">
        <f t="shared" si="26"/>
        <v/>
      </c>
      <c r="DA96" s="58">
        <f>'1 Full-time'!G34</f>
        <v>0</v>
      </c>
      <c r="DB96" s="55">
        <f>'1 Full-time'!H34</f>
        <v>0</v>
      </c>
      <c r="DC96" s="58">
        <f>SUM('7a Health full-time'!P30,'7a Health full-time'!R30,'7a Health full-time'!T30,'7a Health full-time'!P34,'7a Health full-time'!R34,'7a Health full-time'!T34,'7a Health full-time'!P38,'7a Health full-time'!R38,'7a Health full-time'!T38,'7a Health full-time'!P42,'7a Health full-time'!R42,'7a Health full-time'!T42,'7a Health full-time'!P46,'7a Health full-time'!R46,'7a Health full-time'!T46)</f>
        <v>0</v>
      </c>
      <c r="DD96" s="55">
        <f>SUM('7a Health full-time'!Q30,'7a Health full-time'!S30,'7a Health full-time'!U30,'7a Health full-time'!Q34,'7a Health full-time'!S34,'7a Health full-time'!U34,'7a Health full-time'!Q38,'7a Health full-time'!S38,'7a Health full-time'!U38,'7a Health full-time'!Q42,'7a Health full-time'!S42,'7a Health full-time'!U42,'7a Health full-time'!Q46,'7a Health full-time'!S46,'7a Health full-time'!U46)</f>
        <v>0</v>
      </c>
      <c r="DE96" s="37" t="str">
        <f t="shared" si="27"/>
        <v/>
      </c>
      <c r="DF96" s="39" t="str">
        <f t="shared" si="27"/>
        <v/>
      </c>
      <c r="DG96" s="58">
        <f>'1 Full-time'!J34</f>
        <v>0</v>
      </c>
      <c r="DH96" s="55">
        <f>'1 Full-time'!K34</f>
        <v>0</v>
      </c>
      <c r="DI96" s="58">
        <f>SUM('7a Health full-time'!V30,'7a Health full-time'!X30,'7a Health full-time'!Z30,'7a Health full-time'!V34,'7a Health full-time'!X34,'7a Health full-time'!Z34,'7a Health full-time'!V38,'7a Health full-time'!X38,'7a Health full-time'!Z38,'7a Health full-time'!V42,'7a Health full-time'!X42,'7a Health full-time'!Z42,'7a Health full-time'!V46,'7a Health full-time'!X46,'7a Health full-time'!Z46)</f>
        <v>0</v>
      </c>
      <c r="DJ96" s="55">
        <f>SUM('7a Health full-time'!W30,'7a Health full-time'!Y30,'7a Health full-time'!AA30,'7a Health full-time'!W34,'7a Health full-time'!Y34,'7a Health full-time'!AA34,'7a Health full-time'!W38,'7a Health full-time'!Y38,'7a Health full-time'!AA38,'7a Health full-time'!W42,'7a Health full-time'!Y42,'7a Health full-time'!AA42,'7a Health full-time'!W46,'7a Health full-time'!Y46,'7a Health full-time'!AA46)</f>
        <v>0</v>
      </c>
      <c r="DK96" s="37" t="str">
        <f t="shared" si="28"/>
        <v/>
      </c>
      <c r="DL96" s="39" t="str">
        <f t="shared" si="28"/>
        <v/>
      </c>
      <c r="DM96" s="58">
        <f>'1 Full-time'!M34</f>
        <v>0</v>
      </c>
      <c r="DN96" s="55">
        <f>'1 Full-time'!N34</f>
        <v>0</v>
      </c>
      <c r="DO96" s="904"/>
      <c r="DP96" s="905"/>
      <c r="DQ96" s="906"/>
      <c r="DR96" s="907"/>
      <c r="DS96" s="904"/>
      <c r="DT96" s="905"/>
    </row>
    <row r="97" spans="1:124" x14ac:dyDescent="0.25">
      <c r="CN97" t="str">
        <f>CN$96</f>
        <v>Price group C1 professions</v>
      </c>
      <c r="CO97" s="60" t="s">
        <v>13</v>
      </c>
      <c r="CP97" t="s">
        <v>314</v>
      </c>
      <c r="CQ97" s="59">
        <f>SUM('7a Health full-time'!D31,'7a Health full-time'!F31,'7a Health full-time'!H31,'7a Health full-time'!D35,'7a Health full-time'!F35,'7a Health full-time'!H35,'7a Health full-time'!D39,'7a Health full-time'!F39,'7a Health full-time'!H39,'7a Health full-time'!D43,'7a Health full-time'!F43,'7a Health full-time'!H43,'7a Health full-time'!D47,'7a Health full-time'!F47,'7a Health full-time'!H47)</f>
        <v>0</v>
      </c>
      <c r="CR97" s="57">
        <f>SUM('7a Health full-time'!E31,'7a Health full-time'!G31,'7a Health full-time'!I31,'7a Health full-time'!E35,'7a Health full-time'!G35,'7a Health full-time'!I35,'7a Health full-time'!E39,'7a Health full-time'!G39,'7a Health full-time'!I39,'7a Health full-time'!E43,'7a Health full-time'!G43,'7a Health full-time'!I43,'7a Health full-time'!E47,'7a Health full-time'!G47,'7a Health full-time'!I47)</f>
        <v>0</v>
      </c>
      <c r="CS97" s="53" t="str">
        <f t="shared" si="25"/>
        <v/>
      </c>
      <c r="CT97" s="42" t="str">
        <f t="shared" si="25"/>
        <v/>
      </c>
      <c r="CU97" s="59">
        <f>'1 Full-time'!D35</f>
        <v>0</v>
      </c>
      <c r="CV97" s="57">
        <f>'1 Full-time'!E35</f>
        <v>0</v>
      </c>
      <c r="CW97" s="59">
        <f>SUM('7a Health full-time'!J31,'7a Health full-time'!L31,'7a Health full-time'!N31,'7a Health full-time'!J35,'7a Health full-time'!L35,'7a Health full-time'!N35,'7a Health full-time'!J39,'7a Health full-time'!L39,'7a Health full-time'!N39,'7a Health full-time'!J43,'7a Health full-time'!L43,'7a Health full-time'!N43,'7a Health full-time'!J47,'7a Health full-time'!L47,'7a Health full-time'!N47)</f>
        <v>0</v>
      </c>
      <c r="CX97" s="57">
        <f>SUM('7a Health full-time'!K31,'7a Health full-time'!M31,'7a Health full-time'!O31,'7a Health full-time'!K35,'7a Health full-time'!M35,'7a Health full-time'!O35,'7a Health full-time'!K39,'7a Health full-time'!M39,'7a Health full-time'!O39,'7a Health full-time'!K43,'7a Health full-time'!M43,'7a Health full-time'!O43,'7a Health full-time'!K47,'7a Health full-time'!M47,'7a Health full-time'!O47)</f>
        <v>0</v>
      </c>
      <c r="CY97" s="53" t="str">
        <f t="shared" si="26"/>
        <v/>
      </c>
      <c r="CZ97" s="42" t="str">
        <f t="shared" si="26"/>
        <v/>
      </c>
      <c r="DA97" s="59">
        <f>'1 Full-time'!G35</f>
        <v>0</v>
      </c>
      <c r="DB97" s="57">
        <f>'1 Full-time'!H35</f>
        <v>0</v>
      </c>
      <c r="DC97" s="59">
        <f>SUM('7a Health full-time'!P31,'7a Health full-time'!R31,'7a Health full-time'!T31,'7a Health full-time'!P35,'7a Health full-time'!R35,'7a Health full-time'!T35,'7a Health full-time'!P39,'7a Health full-time'!R39,'7a Health full-time'!T39,'7a Health full-time'!P43,'7a Health full-time'!R43,'7a Health full-time'!T43,'7a Health full-time'!P47,'7a Health full-time'!R47,'7a Health full-time'!T47)</f>
        <v>0</v>
      </c>
      <c r="DD97" s="57">
        <f>SUM('7a Health full-time'!Q31,'7a Health full-time'!S31,'7a Health full-time'!U31,'7a Health full-time'!Q35,'7a Health full-time'!S35,'7a Health full-time'!U35,'7a Health full-time'!Q39,'7a Health full-time'!S39,'7a Health full-time'!U39,'7a Health full-time'!Q43,'7a Health full-time'!S43,'7a Health full-time'!U43,'7a Health full-time'!Q47,'7a Health full-time'!S47,'7a Health full-time'!U47)</f>
        <v>0</v>
      </c>
      <c r="DE97" s="53" t="str">
        <f t="shared" si="27"/>
        <v/>
      </c>
      <c r="DF97" s="42" t="str">
        <f t="shared" si="27"/>
        <v/>
      </c>
      <c r="DG97" s="59">
        <f>'1 Full-time'!J35</f>
        <v>0</v>
      </c>
      <c r="DH97" s="57">
        <f>'1 Full-time'!K35</f>
        <v>0</v>
      </c>
      <c r="DI97" s="59">
        <f>SUM('7a Health full-time'!V31,'7a Health full-time'!X31,'7a Health full-time'!Z31,'7a Health full-time'!V35,'7a Health full-time'!X35,'7a Health full-time'!Z35,'7a Health full-time'!V39,'7a Health full-time'!X39,'7a Health full-time'!Z39,'7a Health full-time'!V43,'7a Health full-time'!X43,'7a Health full-time'!Z43,'7a Health full-time'!V47,'7a Health full-time'!X47,'7a Health full-time'!Z47)</f>
        <v>0</v>
      </c>
      <c r="DJ97" s="57">
        <f>SUM('7a Health full-time'!W31,'7a Health full-time'!Y31,'7a Health full-time'!AA31,'7a Health full-time'!W35,'7a Health full-time'!Y35,'7a Health full-time'!AA35,'7a Health full-time'!W39,'7a Health full-time'!Y39,'7a Health full-time'!AA39,'7a Health full-time'!W43,'7a Health full-time'!Y43,'7a Health full-time'!AA43,'7a Health full-time'!W47,'7a Health full-time'!Y47,'7a Health full-time'!AA47)</f>
        <v>0</v>
      </c>
      <c r="DK97" s="53" t="str">
        <f t="shared" si="28"/>
        <v/>
      </c>
      <c r="DL97" s="42" t="str">
        <f t="shared" si="28"/>
        <v/>
      </c>
      <c r="DM97" s="59">
        <f>'1 Full-time'!M35</f>
        <v>0</v>
      </c>
      <c r="DN97" s="57">
        <f>'1 Full-time'!N35</f>
        <v>0</v>
      </c>
      <c r="DO97" s="908"/>
      <c r="DP97" s="909"/>
      <c r="DQ97" s="910"/>
      <c r="DR97" s="911"/>
      <c r="DS97" s="908"/>
      <c r="DT97" s="909"/>
    </row>
    <row r="98" spans="1:124" x14ac:dyDescent="0.25">
      <c r="CN98" t="str">
        <f>CN$96</f>
        <v>Price group C1 professions</v>
      </c>
      <c r="CO98" s="61" t="s">
        <v>19</v>
      </c>
      <c r="CP98" t="s">
        <v>116</v>
      </c>
      <c r="CQ98" s="58">
        <f>SUM('7a Health full-time'!D32,'7a Health full-time'!F32,'7a Health full-time'!H32,'7a Health full-time'!D36,'7a Health full-time'!F36,'7a Health full-time'!H36,'7a Health full-time'!D40,'7a Health full-time'!F40,'7a Health full-time'!H40,'7a Health full-time'!D44,'7a Health full-time'!F44,'7a Health full-time'!H44,'7a Health full-time'!D48,'7a Health full-time'!F48,'7a Health full-time'!H48)</f>
        <v>0</v>
      </c>
      <c r="CR98" s="55">
        <f>SUM('7a Health full-time'!E32,'7a Health full-time'!G32,'7a Health full-time'!I32,'7a Health full-time'!E36,'7a Health full-time'!G36,'7a Health full-time'!I36,'7a Health full-time'!E40,'7a Health full-time'!G40,'7a Health full-time'!I40,'7a Health full-time'!E44,'7a Health full-time'!G44,'7a Health full-time'!I44,'7a Health full-time'!E48,'7a Health full-time'!G48,'7a Health full-time'!I48)</f>
        <v>0</v>
      </c>
      <c r="CS98" s="37" t="str">
        <f t="shared" si="25"/>
        <v/>
      </c>
      <c r="CT98" s="39" t="str">
        <f t="shared" si="25"/>
        <v/>
      </c>
      <c r="CU98" s="58">
        <f>'1 Full-time'!D39</f>
        <v>0</v>
      </c>
      <c r="CV98" s="55">
        <f>'1 Full-time'!E39</f>
        <v>0</v>
      </c>
      <c r="CW98" s="58">
        <f>SUM('7a Health full-time'!J32,'7a Health full-time'!L32,'7a Health full-time'!N32,'7a Health full-time'!J36,'7a Health full-time'!L36,'7a Health full-time'!N36,'7a Health full-time'!J40,'7a Health full-time'!L40,'7a Health full-time'!N40,'7a Health full-time'!J44,'7a Health full-time'!L44,'7a Health full-time'!N44,'7a Health full-time'!J48,'7a Health full-time'!L48,'7a Health full-time'!N48)</f>
        <v>0</v>
      </c>
      <c r="CX98" s="55">
        <f>SUM('7a Health full-time'!K32,'7a Health full-time'!M32,'7a Health full-time'!O32,'7a Health full-time'!K36,'7a Health full-time'!M36,'7a Health full-time'!O36,'7a Health full-time'!K40,'7a Health full-time'!M40,'7a Health full-time'!O40,'7a Health full-time'!K44,'7a Health full-time'!M44,'7a Health full-time'!O44,'7a Health full-time'!K48,'7a Health full-time'!M48,'7a Health full-time'!O48)</f>
        <v>0</v>
      </c>
      <c r="CY98" s="37" t="str">
        <f t="shared" si="26"/>
        <v/>
      </c>
      <c r="CZ98" s="39" t="str">
        <f t="shared" si="26"/>
        <v/>
      </c>
      <c r="DA98" s="58">
        <f>'1 Full-time'!G39</f>
        <v>0</v>
      </c>
      <c r="DB98" s="55">
        <f>'1 Full-time'!H39</f>
        <v>0</v>
      </c>
      <c r="DC98" s="58">
        <f>SUM('7a Health full-time'!P32,'7a Health full-time'!R32,'7a Health full-time'!T32,'7a Health full-time'!P36,'7a Health full-time'!R36,'7a Health full-time'!T36,'7a Health full-time'!P40,'7a Health full-time'!R40,'7a Health full-time'!T40,'7a Health full-time'!P44,'7a Health full-time'!R44,'7a Health full-time'!T44,'7a Health full-time'!P48,'7a Health full-time'!R48,'7a Health full-time'!T48)</f>
        <v>0</v>
      </c>
      <c r="DD98" s="55">
        <f>SUM('7a Health full-time'!Q32,'7a Health full-time'!S32,'7a Health full-time'!U32,'7a Health full-time'!Q36,'7a Health full-time'!S36,'7a Health full-time'!U36,'7a Health full-time'!Q40,'7a Health full-time'!S40,'7a Health full-time'!U40,'7a Health full-time'!Q44,'7a Health full-time'!S44,'7a Health full-time'!U44,'7a Health full-time'!Q48,'7a Health full-time'!S48,'7a Health full-time'!U48)</f>
        <v>0</v>
      </c>
      <c r="DE98" s="37" t="str">
        <f t="shared" si="27"/>
        <v/>
      </c>
      <c r="DF98" s="39" t="str">
        <f t="shared" si="27"/>
        <v/>
      </c>
      <c r="DG98" s="58">
        <f>'1 Full-time'!J39</f>
        <v>0</v>
      </c>
      <c r="DH98" s="55">
        <f>'1 Full-time'!K39</f>
        <v>0</v>
      </c>
      <c r="DI98" s="58">
        <f>SUM('7a Health full-time'!V32,'7a Health full-time'!X32,'7a Health full-time'!Z32,'7a Health full-time'!V36,'7a Health full-time'!X36,'7a Health full-time'!Z36,'7a Health full-time'!V40,'7a Health full-time'!X40,'7a Health full-time'!Z40,'7a Health full-time'!V44,'7a Health full-time'!X44,'7a Health full-time'!Z44,'7a Health full-time'!V48,'7a Health full-time'!X48,'7a Health full-time'!Z48)</f>
        <v>0</v>
      </c>
      <c r="DJ98" s="55">
        <f>SUM('7a Health full-time'!W32,'7a Health full-time'!Y32,'7a Health full-time'!AA32,'7a Health full-time'!W36,'7a Health full-time'!Y36,'7a Health full-time'!AA36,'7a Health full-time'!W40,'7a Health full-time'!Y40,'7a Health full-time'!AA40,'7a Health full-time'!W44,'7a Health full-time'!Y44,'7a Health full-time'!AA44,'7a Health full-time'!W48,'7a Health full-time'!Y48,'7a Health full-time'!AA48)</f>
        <v>0</v>
      </c>
      <c r="DK98" s="37" t="str">
        <f t="shared" si="28"/>
        <v/>
      </c>
      <c r="DL98" s="39" t="str">
        <f t="shared" si="28"/>
        <v/>
      </c>
      <c r="DM98" s="58">
        <f>'1 Full-time'!M39</f>
        <v>0</v>
      </c>
      <c r="DN98" s="55">
        <f>'1 Full-time'!N39</f>
        <v>0</v>
      </c>
      <c r="DO98" s="904"/>
      <c r="DP98" s="905"/>
      <c r="DQ98" s="906"/>
      <c r="DR98" s="907"/>
      <c r="DS98" s="904"/>
      <c r="DT98" s="905"/>
    </row>
    <row r="99" spans="1:124" x14ac:dyDescent="0.25">
      <c r="CN99" t="str">
        <f>CN$96</f>
        <v>Price group C1 professions</v>
      </c>
      <c r="CO99" s="61" t="s">
        <v>19</v>
      </c>
      <c r="CP99" t="s">
        <v>314</v>
      </c>
      <c r="CQ99" s="59">
        <f>SUM('7a Health full-time'!D33,'7a Health full-time'!F33,'7a Health full-time'!H33,'7a Health full-time'!D37,'7a Health full-time'!F37,'7a Health full-time'!H37,'7a Health full-time'!D41,'7a Health full-time'!F41,'7a Health full-time'!H41,'7a Health full-time'!D45,'7a Health full-time'!F45,'7a Health full-time'!H45,'7a Health full-time'!D49,'7a Health full-time'!F49,'7a Health full-time'!H49)</f>
        <v>0</v>
      </c>
      <c r="CR99" s="57">
        <f>SUM('7a Health full-time'!E33,'7a Health full-time'!G33,'7a Health full-time'!I33,'7a Health full-time'!E37,'7a Health full-time'!G37,'7a Health full-time'!I37,'7a Health full-time'!E41,'7a Health full-time'!G41,'7a Health full-time'!I41,'7a Health full-time'!E45,'7a Health full-time'!G45,'7a Health full-time'!I45,'7a Health full-time'!E49,'7a Health full-time'!G49,'7a Health full-time'!I49)</f>
        <v>0</v>
      </c>
      <c r="CS99" s="53" t="str">
        <f t="shared" si="25"/>
        <v/>
      </c>
      <c r="CT99" s="42" t="str">
        <f t="shared" si="25"/>
        <v/>
      </c>
      <c r="CU99" s="59">
        <f>'1 Full-time'!D40</f>
        <v>0</v>
      </c>
      <c r="CV99" s="57">
        <f>'1 Full-time'!E40</f>
        <v>0</v>
      </c>
      <c r="CW99" s="59">
        <f>SUM('7a Health full-time'!J33,'7a Health full-time'!L33,'7a Health full-time'!N33,'7a Health full-time'!J37,'7a Health full-time'!L37,'7a Health full-time'!N37,'7a Health full-time'!J41,'7a Health full-time'!L41,'7a Health full-time'!N41,'7a Health full-time'!J45,'7a Health full-time'!L45,'7a Health full-time'!N45,'7a Health full-time'!J49,'7a Health full-time'!L49,'7a Health full-time'!N49)</f>
        <v>0</v>
      </c>
      <c r="CX99" s="57">
        <f>SUM('7a Health full-time'!K33,'7a Health full-time'!M33,'7a Health full-time'!O33,'7a Health full-time'!K37,'7a Health full-time'!M37,'7a Health full-time'!O37,'7a Health full-time'!K41,'7a Health full-time'!M41,'7a Health full-time'!O41,'7a Health full-time'!K45,'7a Health full-time'!M45,'7a Health full-time'!O45,'7a Health full-time'!K49,'7a Health full-time'!M49,'7a Health full-time'!O49)</f>
        <v>0</v>
      </c>
      <c r="CY99" s="53" t="str">
        <f t="shared" si="26"/>
        <v/>
      </c>
      <c r="CZ99" s="42" t="str">
        <f t="shared" si="26"/>
        <v/>
      </c>
      <c r="DA99" s="59">
        <f>'1 Full-time'!G40</f>
        <v>0</v>
      </c>
      <c r="DB99" s="57">
        <f>'1 Full-time'!H40</f>
        <v>0</v>
      </c>
      <c r="DC99" s="59">
        <f>SUM('7a Health full-time'!P33,'7a Health full-time'!R33,'7a Health full-time'!T33,'7a Health full-time'!P37,'7a Health full-time'!R37,'7a Health full-time'!T37,'7a Health full-time'!P41,'7a Health full-time'!R41,'7a Health full-time'!T41,'7a Health full-time'!P45,'7a Health full-time'!R45,'7a Health full-time'!T45,'7a Health full-time'!P49,'7a Health full-time'!R49,'7a Health full-time'!T49)</f>
        <v>0</v>
      </c>
      <c r="DD99" s="57">
        <f>SUM('7a Health full-time'!Q33,'7a Health full-time'!S33,'7a Health full-time'!U33,'7a Health full-time'!Q37,'7a Health full-time'!S37,'7a Health full-time'!U37,'7a Health full-time'!Q41,'7a Health full-time'!S41,'7a Health full-time'!U41,'7a Health full-time'!Q45,'7a Health full-time'!S45,'7a Health full-time'!U45,'7a Health full-time'!Q49,'7a Health full-time'!S49,'7a Health full-time'!U49)</f>
        <v>0</v>
      </c>
      <c r="DE99" s="53" t="str">
        <f t="shared" si="27"/>
        <v/>
      </c>
      <c r="DF99" s="42" t="str">
        <f t="shared" si="27"/>
        <v/>
      </c>
      <c r="DG99" s="59">
        <f>'1 Full-time'!J40</f>
        <v>0</v>
      </c>
      <c r="DH99" s="57">
        <f>'1 Full-time'!K40</f>
        <v>0</v>
      </c>
      <c r="DI99" s="59">
        <f>SUM('7a Health full-time'!V33,'7a Health full-time'!X33,'7a Health full-time'!Z33,'7a Health full-time'!V37,'7a Health full-time'!X37,'7a Health full-time'!Z37,'7a Health full-time'!V41,'7a Health full-time'!X41,'7a Health full-time'!Z41,'7a Health full-time'!V45,'7a Health full-time'!X45,'7a Health full-time'!Z45,'7a Health full-time'!V49,'7a Health full-time'!X49,'7a Health full-time'!Z49)</f>
        <v>0</v>
      </c>
      <c r="DJ99" s="57">
        <f>SUM('7a Health full-time'!W33,'7a Health full-time'!Y33,'7a Health full-time'!AA33,'7a Health full-time'!W37,'7a Health full-time'!Y37,'7a Health full-time'!AA37,'7a Health full-time'!W41,'7a Health full-time'!Y41,'7a Health full-time'!AA41,'7a Health full-time'!W45,'7a Health full-time'!Y45,'7a Health full-time'!AA45,'7a Health full-time'!W49,'7a Health full-time'!Y49,'7a Health full-time'!AA49)</f>
        <v>0</v>
      </c>
      <c r="DK99" s="53" t="str">
        <f t="shared" si="28"/>
        <v/>
      </c>
      <c r="DL99" s="42" t="str">
        <f t="shared" si="28"/>
        <v/>
      </c>
      <c r="DM99" s="59">
        <f>'1 Full-time'!M40</f>
        <v>0</v>
      </c>
      <c r="DN99" s="57">
        <f>'1 Full-time'!N40</f>
        <v>0</v>
      </c>
      <c r="DO99" s="908"/>
      <c r="DP99" s="909"/>
      <c r="DQ99" s="910"/>
      <c r="DR99" s="911"/>
      <c r="DS99" s="908"/>
      <c r="DT99" s="909"/>
    </row>
    <row r="100" spans="1:124" x14ac:dyDescent="0.25">
      <c r="CM100" s="60" t="s">
        <v>98</v>
      </c>
      <c r="CN100" t="s">
        <v>100</v>
      </c>
      <c r="CO100" s="60" t="s">
        <v>13</v>
      </c>
      <c r="CP100" t="s">
        <v>116</v>
      </c>
      <c r="CQ100" s="58">
        <f>SUM('7a Health full-time'!D86,'7a Health full-time'!F86,'7a Health full-time'!H86)-CQ92-CQ96</f>
        <v>0</v>
      </c>
      <c r="CR100" s="55">
        <f>SUM('7a Health full-time'!E86,'7a Health full-time'!G86,'7a Health full-time'!I86)-CR92-CR96</f>
        <v>0</v>
      </c>
      <c r="CS100" s="37" t="str">
        <f t="shared" si="25"/>
        <v/>
      </c>
      <c r="CT100" s="39" t="str">
        <f t="shared" si="25"/>
        <v/>
      </c>
      <c r="CU100" s="58">
        <f>'1 Full-time'!D24</f>
        <v>0</v>
      </c>
      <c r="CV100" s="55">
        <f>'1 Full-time'!E24</f>
        <v>0</v>
      </c>
      <c r="CW100" s="58">
        <f>SUM('7a Health full-time'!J86,'7a Health full-time'!L86,'7a Health full-time'!N86)-CW92-CW96</f>
        <v>0</v>
      </c>
      <c r="CX100" s="55">
        <f>SUM('7a Health full-time'!K86,'7a Health full-time'!M86,'7a Health full-time'!O86)-CX92-CX96</f>
        <v>0</v>
      </c>
      <c r="CY100" s="37" t="str">
        <f t="shared" si="26"/>
        <v/>
      </c>
      <c r="CZ100" s="39" t="str">
        <f t="shared" si="26"/>
        <v/>
      </c>
      <c r="DA100" s="58">
        <f>'1 Full-time'!G24</f>
        <v>0</v>
      </c>
      <c r="DB100" s="55">
        <f>'1 Full-time'!H24</f>
        <v>0</v>
      </c>
      <c r="DC100" s="58">
        <f>SUM('7a Health full-time'!P86,'7a Health full-time'!R86,'7a Health full-time'!T86)-DC92-DC96</f>
        <v>0</v>
      </c>
      <c r="DD100" s="55">
        <f>SUM('7a Health full-time'!Q86,'7a Health full-time'!S86,'7a Health full-time'!U86)-DD92-DD96</f>
        <v>0</v>
      </c>
      <c r="DE100" s="37" t="str">
        <f t="shared" si="27"/>
        <v/>
      </c>
      <c r="DF100" s="39" t="str">
        <f t="shared" si="27"/>
        <v/>
      </c>
      <c r="DG100" s="58">
        <f>'1 Full-time'!J24</f>
        <v>0</v>
      </c>
      <c r="DH100" s="55">
        <f>'1 Full-time'!K24</f>
        <v>0</v>
      </c>
      <c r="DI100" s="58">
        <f>SUM('7a Health full-time'!V86,'7a Health full-time'!X86,'7a Health full-time'!Z86)-DI92-DI96</f>
        <v>0</v>
      </c>
      <c r="DJ100" s="55">
        <f>SUM('7a Health full-time'!W86,'7a Health full-time'!Y86,'7a Health full-time'!AA86)-DJ92-DJ96</f>
        <v>0</v>
      </c>
      <c r="DK100" s="37" t="str">
        <f t="shared" si="28"/>
        <v/>
      </c>
      <c r="DL100" s="39" t="str">
        <f t="shared" si="28"/>
        <v/>
      </c>
      <c r="DM100" s="58">
        <f>'1 Full-time'!M24</f>
        <v>0</v>
      </c>
      <c r="DN100" s="55">
        <f>'1 Full-time'!N24</f>
        <v>0</v>
      </c>
      <c r="DO100" s="904"/>
      <c r="DP100" s="905"/>
      <c r="DQ100" s="906"/>
      <c r="DR100" s="907"/>
      <c r="DS100" s="904"/>
      <c r="DT100" s="905"/>
    </row>
    <row r="101" spans="1:124" x14ac:dyDescent="0.25">
      <c r="CN101" t="str">
        <f>CN$100</f>
        <v>Price group B professions</v>
      </c>
      <c r="CO101" s="60" t="s">
        <v>13</v>
      </c>
      <c r="CP101" t="s">
        <v>314</v>
      </c>
      <c r="CQ101" s="59">
        <f>SUM('7a Health full-time'!D87,'7a Health full-time'!F87,'7a Health full-time'!H87)-CQ93-CQ97</f>
        <v>0</v>
      </c>
      <c r="CR101" s="57">
        <f>SUM('7a Health full-time'!E87,'7a Health full-time'!G87,'7a Health full-time'!I87)-CR93-CR97</f>
        <v>0</v>
      </c>
      <c r="CS101" s="53" t="str">
        <f t="shared" si="25"/>
        <v/>
      </c>
      <c r="CT101" s="42" t="str">
        <f t="shared" si="25"/>
        <v/>
      </c>
      <c r="CU101" s="59">
        <f>'1 Full-time'!D25</f>
        <v>0</v>
      </c>
      <c r="CV101" s="57">
        <f>'1 Full-time'!E25</f>
        <v>0</v>
      </c>
      <c r="CW101" s="59">
        <f>SUM('7a Health full-time'!J87,'7a Health full-time'!L87,'7a Health full-time'!N87)-CW93-CW97</f>
        <v>0</v>
      </c>
      <c r="CX101" s="57">
        <f>SUM('7a Health full-time'!K87,'7a Health full-time'!M87,'7a Health full-time'!O87)-CX93-CX97</f>
        <v>0</v>
      </c>
      <c r="CY101" s="53" t="str">
        <f t="shared" si="26"/>
        <v/>
      </c>
      <c r="CZ101" s="42" t="str">
        <f t="shared" si="26"/>
        <v/>
      </c>
      <c r="DA101" s="59">
        <f>'1 Full-time'!G25</f>
        <v>0</v>
      </c>
      <c r="DB101" s="57">
        <f>'1 Full-time'!H25</f>
        <v>0</v>
      </c>
      <c r="DC101" s="59">
        <f>SUM('7a Health full-time'!P87,'7a Health full-time'!R87,'7a Health full-time'!T87)-DC93-DC97</f>
        <v>0</v>
      </c>
      <c r="DD101" s="57">
        <f>SUM('7a Health full-time'!Q87,'7a Health full-time'!S87,'7a Health full-time'!U87)-DD93-DD97</f>
        <v>0</v>
      </c>
      <c r="DE101" s="53" t="str">
        <f t="shared" si="27"/>
        <v/>
      </c>
      <c r="DF101" s="42" t="str">
        <f t="shared" si="27"/>
        <v/>
      </c>
      <c r="DG101" s="59">
        <f>'1 Full-time'!J25</f>
        <v>0</v>
      </c>
      <c r="DH101" s="57">
        <f>'1 Full-time'!K25</f>
        <v>0</v>
      </c>
      <c r="DI101" s="59">
        <f>SUM('7a Health full-time'!V87,'7a Health full-time'!X87,'7a Health full-time'!Z87)-DI93-DI97</f>
        <v>0</v>
      </c>
      <c r="DJ101" s="57">
        <f>SUM('7a Health full-time'!W87,'7a Health full-time'!Y87,'7a Health full-time'!AA87)-DJ93-DJ97</f>
        <v>0</v>
      </c>
      <c r="DK101" s="53" t="str">
        <f t="shared" si="28"/>
        <v/>
      </c>
      <c r="DL101" s="42" t="str">
        <f t="shared" si="28"/>
        <v/>
      </c>
      <c r="DM101" s="59">
        <f>'1 Full-time'!M25</f>
        <v>0</v>
      </c>
      <c r="DN101" s="57">
        <f>'1 Full-time'!N25</f>
        <v>0</v>
      </c>
      <c r="DO101" s="908"/>
      <c r="DP101" s="909"/>
      <c r="DQ101" s="910"/>
      <c r="DR101" s="911"/>
      <c r="DS101" s="908"/>
      <c r="DT101" s="909"/>
    </row>
    <row r="102" spans="1:124" x14ac:dyDescent="0.25">
      <c r="CN102" t="str">
        <f>CN$100</f>
        <v>Price group B professions</v>
      </c>
      <c r="CO102" s="61" t="s">
        <v>19</v>
      </c>
      <c r="CP102" t="s">
        <v>116</v>
      </c>
      <c r="CQ102" s="58">
        <f>SUM('7a Health full-time'!D88,'7a Health full-time'!F88,'7a Health full-time'!H88)-CQ94-CQ98</f>
        <v>0</v>
      </c>
      <c r="CR102" s="55">
        <f>SUM('7a Health full-time'!E88,'7a Health full-time'!G88,'7a Health full-time'!I88)-CR94-CR98</f>
        <v>0</v>
      </c>
      <c r="CS102" s="37" t="str">
        <f t="shared" si="25"/>
        <v/>
      </c>
      <c r="CT102" s="39" t="str">
        <f t="shared" si="25"/>
        <v/>
      </c>
      <c r="CU102" s="58">
        <f>'1 Full-time'!D29</f>
        <v>0</v>
      </c>
      <c r="CV102" s="55">
        <f>'1 Full-time'!E29</f>
        <v>0</v>
      </c>
      <c r="CW102" s="58">
        <f>SUM('7a Health full-time'!J88,'7a Health full-time'!L88,'7a Health full-time'!N88)-CW94-CW98</f>
        <v>0</v>
      </c>
      <c r="CX102" s="55">
        <f>SUM('7a Health full-time'!K88,'7a Health full-time'!M88,'7a Health full-time'!O88)-CX94-CX98</f>
        <v>0</v>
      </c>
      <c r="CY102" s="37" t="str">
        <f t="shared" si="26"/>
        <v/>
      </c>
      <c r="CZ102" s="39" t="str">
        <f t="shared" si="26"/>
        <v/>
      </c>
      <c r="DA102" s="58">
        <f>'1 Full-time'!G29</f>
        <v>0</v>
      </c>
      <c r="DB102" s="55">
        <f>'1 Full-time'!H29</f>
        <v>0</v>
      </c>
      <c r="DC102" s="58">
        <f>SUM('7a Health full-time'!P88,'7a Health full-time'!R88,'7a Health full-time'!T88)-DC94-DC98</f>
        <v>0</v>
      </c>
      <c r="DD102" s="55">
        <f>SUM('7a Health full-time'!Q88,'7a Health full-time'!S88,'7a Health full-time'!U88)-DD94-DD98</f>
        <v>0</v>
      </c>
      <c r="DE102" s="37" t="str">
        <f t="shared" si="27"/>
        <v/>
      </c>
      <c r="DF102" s="39" t="str">
        <f t="shared" si="27"/>
        <v/>
      </c>
      <c r="DG102" s="58">
        <f>'1 Full-time'!J29</f>
        <v>0</v>
      </c>
      <c r="DH102" s="55">
        <f>'1 Full-time'!K29</f>
        <v>0</v>
      </c>
      <c r="DI102" s="58">
        <f>SUM('7a Health full-time'!V88,'7a Health full-time'!X88,'7a Health full-time'!Z88)-DI94-DI98</f>
        <v>0</v>
      </c>
      <c r="DJ102" s="55">
        <f>SUM('7a Health full-time'!W88,'7a Health full-time'!Y88,'7a Health full-time'!AA88)-DJ94-DJ98</f>
        <v>0</v>
      </c>
      <c r="DK102" s="37" t="str">
        <f t="shared" si="28"/>
        <v/>
      </c>
      <c r="DL102" s="39" t="str">
        <f t="shared" si="28"/>
        <v/>
      </c>
      <c r="DM102" s="58">
        <f>'1 Full-time'!M29</f>
        <v>0</v>
      </c>
      <c r="DN102" s="55">
        <f>'1 Full-time'!N29</f>
        <v>0</v>
      </c>
      <c r="DO102" s="904"/>
      <c r="DP102" s="905"/>
      <c r="DQ102" s="906"/>
      <c r="DR102" s="907"/>
      <c r="DS102" s="904"/>
      <c r="DT102" s="905"/>
    </row>
    <row r="103" spans="1:124" x14ac:dyDescent="0.25">
      <c r="CN103" t="str">
        <f>CN$100</f>
        <v>Price group B professions</v>
      </c>
      <c r="CO103" s="61" t="s">
        <v>19</v>
      </c>
      <c r="CP103" t="s">
        <v>314</v>
      </c>
      <c r="CQ103" s="59">
        <f>SUM('7a Health full-time'!D89,'7a Health full-time'!F89,'7a Health full-time'!H89)-CQ95-CQ99</f>
        <v>0</v>
      </c>
      <c r="CR103" s="57">
        <f>SUM('7a Health full-time'!E89,'7a Health full-time'!G89,'7a Health full-time'!I89)-CR95-CR99</f>
        <v>0</v>
      </c>
      <c r="CS103" s="53" t="str">
        <f t="shared" si="25"/>
        <v/>
      </c>
      <c r="CT103" s="42" t="str">
        <f t="shared" si="25"/>
        <v/>
      </c>
      <c r="CU103" s="59">
        <f>'1 Full-time'!D30</f>
        <v>0</v>
      </c>
      <c r="CV103" s="57">
        <f>'1 Full-time'!E30</f>
        <v>0</v>
      </c>
      <c r="CW103" s="59">
        <f>SUM('7a Health full-time'!J89,'7a Health full-time'!L89,'7a Health full-time'!N89)-CW95-CW99</f>
        <v>0</v>
      </c>
      <c r="CX103" s="57">
        <f>SUM('7a Health full-time'!K89,'7a Health full-time'!M89,'7a Health full-time'!O89)-CX95-CX99</f>
        <v>0</v>
      </c>
      <c r="CY103" s="53" t="str">
        <f t="shared" si="26"/>
        <v/>
      </c>
      <c r="CZ103" s="42" t="str">
        <f t="shared" si="26"/>
        <v/>
      </c>
      <c r="DA103" s="59">
        <f>'1 Full-time'!G30</f>
        <v>0</v>
      </c>
      <c r="DB103" s="57">
        <f>'1 Full-time'!H30</f>
        <v>0</v>
      </c>
      <c r="DC103" s="59">
        <f>SUM('7a Health full-time'!P89,'7a Health full-time'!R89,'7a Health full-time'!T89)-DC95-DC99</f>
        <v>0</v>
      </c>
      <c r="DD103" s="57">
        <f>SUM('7a Health full-time'!Q89,'7a Health full-time'!S89,'7a Health full-time'!U89)-DD95-DD99</f>
        <v>0</v>
      </c>
      <c r="DE103" s="53" t="str">
        <f t="shared" si="27"/>
        <v/>
      </c>
      <c r="DF103" s="42" t="str">
        <f t="shared" si="27"/>
        <v/>
      </c>
      <c r="DG103" s="59">
        <f>'1 Full-time'!J30</f>
        <v>0</v>
      </c>
      <c r="DH103" s="57">
        <f>'1 Full-time'!K30</f>
        <v>0</v>
      </c>
      <c r="DI103" s="59">
        <f>SUM('7a Health full-time'!V89,'7a Health full-time'!X89,'7a Health full-time'!Z89)-DI95-DI99</f>
        <v>0</v>
      </c>
      <c r="DJ103" s="57">
        <f>SUM('7a Health full-time'!W89,'7a Health full-time'!Y89,'7a Health full-time'!AA89)-DJ95-DJ99</f>
        <v>0</v>
      </c>
      <c r="DK103" s="53" t="str">
        <f t="shared" si="28"/>
        <v/>
      </c>
      <c r="DL103" s="42" t="str">
        <f t="shared" si="28"/>
        <v/>
      </c>
      <c r="DM103" s="59">
        <f>'1 Full-time'!M30</f>
        <v>0</v>
      </c>
      <c r="DN103" s="57">
        <f>'1 Full-time'!N30</f>
        <v>0</v>
      </c>
      <c r="DO103" s="908"/>
      <c r="DP103" s="909"/>
      <c r="DQ103" s="910"/>
      <c r="DR103" s="911"/>
      <c r="DS103" s="908"/>
      <c r="DT103" s="909"/>
    </row>
    <row r="105" spans="1:124" x14ac:dyDescent="0.25">
      <c r="CS105" s="62" t="str">
        <f>CONCATENATE(CS92,CS93,CS94,CS95,CS96,CS97,CS98,CS99,CS100,CS101,CS102,CS103)</f>
        <v/>
      </c>
      <c r="CT105" s="64" t="str">
        <f>CONCATENATE(CT92,CT93,CT94,CT95,CT96,CT97,CT98,CT99,CT100,CT101,CT102,CT103)</f>
        <v/>
      </c>
      <c r="CY105" s="62" t="str">
        <f>CONCATENATE(CY92,CY93,CY94,CY95,CY96,CY97,CY98,CY99,CY100,CY101,CY102,CY103)</f>
        <v/>
      </c>
      <c r="CZ105" s="64" t="str">
        <f>CONCATENATE(CZ92,CZ93,CZ94,CZ95,CZ96,CZ97,CZ98,CZ99,CZ100,CZ101,CZ102,CZ103)</f>
        <v/>
      </c>
      <c r="DE105" s="62" t="str">
        <f>CONCATENATE(DE92,DE93,DE94,DE95,DE96,DE97,DE98,DE99,DE100,DE101,DE102,DE103)</f>
        <v/>
      </c>
      <c r="DF105" s="64" t="str">
        <f>CONCATENATE(DF92,DF93,DF94,DF95,DF96,DF97,DF98,DF99,DF100,DF101,DF102,DF103)</f>
        <v/>
      </c>
      <c r="DK105" s="62" t="str">
        <f>CONCATENATE(DK92,DK93,DK94,DK95,DK96,DK97,DK98,DK99,DK100,DK101,DK102,DK103)</f>
        <v/>
      </c>
      <c r="DL105" s="64" t="str">
        <f>CONCATENATE(DL92,DL93,DL94,DL95,DL96,DL97,DL98,DL99,DL100,DL101,DL102,DL103)</f>
        <v/>
      </c>
      <c r="DQ105" s="912"/>
      <c r="DR105" s="913"/>
    </row>
    <row r="107" spans="1:124" x14ac:dyDescent="0.25">
      <c r="CS107" s="60" t="s">
        <v>0</v>
      </c>
      <c r="CT107" s="52" t="str">
        <f>CONCATENATE(CS105,CT105)</f>
        <v/>
      </c>
      <c r="CY107" s="60" t="s">
        <v>1</v>
      </c>
      <c r="CZ107" s="52" t="str">
        <f>CONCATENATE(CY105,CZ105)</f>
        <v/>
      </c>
      <c r="DE107" s="60" t="s">
        <v>2</v>
      </c>
      <c r="DF107" s="52" t="str">
        <f>CONCATENATE(DE105,DF105)</f>
        <v/>
      </c>
      <c r="DK107" s="60" t="s">
        <v>3</v>
      </c>
      <c r="DL107" s="52" t="str">
        <f>CONCATENATE(DK105,DL105)</f>
        <v/>
      </c>
      <c r="DQ107" s="60" t="s">
        <v>27</v>
      </c>
      <c r="DR107" s="914"/>
    </row>
    <row r="108" spans="1:124" x14ac:dyDescent="0.25">
      <c r="A108" s="66" t="s">
        <v>394</v>
      </c>
    </row>
    <row r="109" spans="1:124" x14ac:dyDescent="0.25">
      <c r="A109" s="67" t="s">
        <v>103</v>
      </c>
    </row>
    <row r="110" spans="1:124" x14ac:dyDescent="0.25">
      <c r="A110" s="68" t="str">
        <f>AW89</f>
        <v/>
      </c>
    </row>
    <row r="111" spans="1:124" x14ac:dyDescent="0.25">
      <c r="A111" s="69" t="s">
        <v>118</v>
      </c>
    </row>
    <row r="112" spans="1:124" x14ac:dyDescent="0.25">
      <c r="A112" s="68" t="str">
        <f>CONCATENATE(BD89,BJ89,BP89)</f>
        <v/>
      </c>
    </row>
    <row r="113" spans="1:1" x14ac:dyDescent="0.25">
      <c r="A113" s="70" t="s">
        <v>105</v>
      </c>
    </row>
    <row r="114" spans="1:1" x14ac:dyDescent="0.25">
      <c r="A114" s="68" t="str">
        <f>CONCATENATE(CC7,CI7,CO7)</f>
        <v/>
      </c>
    </row>
    <row r="115" spans="1:1" x14ac:dyDescent="0.25">
      <c r="A115" s="70" t="s">
        <v>110</v>
      </c>
    </row>
    <row r="116" spans="1:1" x14ac:dyDescent="0.25">
      <c r="A116" s="68" t="str">
        <f>CONCATENATE(CC11,CI11,CO11)</f>
        <v/>
      </c>
    </row>
    <row r="117" spans="1:1" x14ac:dyDescent="0.25">
      <c r="A117" s="71" t="s">
        <v>390</v>
      </c>
    </row>
    <row r="118" spans="1:1" x14ac:dyDescent="0.25">
      <c r="A118" s="68" t="str">
        <f>CONCATENATE(CT107,CZ107,DF107,DL107)</f>
        <v/>
      </c>
    </row>
    <row r="119" spans="1:1" x14ac:dyDescent="0.25">
      <c r="A119" s="70"/>
    </row>
    <row r="120" spans="1:1" x14ac:dyDescent="0.25">
      <c r="A120" s="66" t="s">
        <v>395</v>
      </c>
    </row>
    <row r="121" spans="1:1" x14ac:dyDescent="0.25">
      <c r="A121" s="70" t="s">
        <v>111</v>
      </c>
    </row>
    <row r="122" spans="1:1" x14ac:dyDescent="0.25">
      <c r="A122" s="68" t="str">
        <f>EV89</f>
        <v/>
      </c>
    </row>
    <row r="123" spans="1:1" x14ac:dyDescent="0.25">
      <c r="A123" s="70" t="s">
        <v>112</v>
      </c>
    </row>
    <row r="124" spans="1:1" x14ac:dyDescent="0.25">
      <c r="A124" s="68" t="str">
        <f>FC89</f>
        <v/>
      </c>
    </row>
    <row r="125" spans="1:1" x14ac:dyDescent="0.25">
      <c r="A125" s="70" t="s">
        <v>113</v>
      </c>
    </row>
    <row r="126" spans="1:1" x14ac:dyDescent="0.25">
      <c r="A126" s="68" t="str">
        <f>CONCATENATE(FJ89,FP89)</f>
        <v/>
      </c>
    </row>
    <row r="127" spans="1:1" x14ac:dyDescent="0.25">
      <c r="A127" s="70" t="s">
        <v>224</v>
      </c>
    </row>
    <row r="128" spans="1:1" x14ac:dyDescent="0.25">
      <c r="A128" s="68" t="str">
        <f>CONCATENATE(GD89,GJ89)</f>
        <v/>
      </c>
    </row>
  </sheetDat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W78"/>
  <sheetViews>
    <sheetView showGridLines="0" zoomScaleNormal="100" workbookViewId="0">
      <pane ySplit="13" topLeftCell="A14" activePane="bottomLeft" state="frozen"/>
      <selection pane="bottomLeft"/>
    </sheetView>
  </sheetViews>
  <sheetFormatPr defaultRowHeight="15" x14ac:dyDescent="0.25"/>
  <cols>
    <col min="1" max="1" width="28.7109375" customWidth="1"/>
    <col min="2" max="2" width="9.42578125" hidden="1" customWidth="1"/>
    <col min="3" max="3" width="16.28515625" bestFit="1" customWidth="1"/>
    <col min="4" max="19" width="10.5703125" customWidth="1"/>
    <col min="20" max="23" width="10.5703125" hidden="1" customWidth="1"/>
  </cols>
  <sheetData>
    <row r="1" spans="1:23" ht="15.75" x14ac:dyDescent="0.25">
      <c r="A1" s="2" t="s">
        <v>329</v>
      </c>
    </row>
    <row r="3" spans="1:23" ht="16.5" customHeight="1" x14ac:dyDescent="0.25">
      <c r="A3" s="1071" t="str">
        <f>Information!$AI$3</f>
        <v>SAMPLE</v>
      </c>
      <c r="E3" s="1146"/>
      <c r="F3" s="1146"/>
      <c r="G3" s="1146"/>
      <c r="H3" s="1146"/>
      <c r="I3" s="1146"/>
      <c r="J3" s="1146"/>
      <c r="K3" s="1146"/>
      <c r="L3" s="1146"/>
      <c r="M3" s="1146"/>
      <c r="N3" s="1146"/>
      <c r="O3" s="1146"/>
      <c r="P3" s="1146"/>
      <c r="Q3" s="1146"/>
      <c r="R3" s="1146"/>
    </row>
    <row r="4" spans="1:23" ht="27.75" customHeight="1" x14ac:dyDescent="0.25">
      <c r="A4" s="482"/>
      <c r="B4" s="482"/>
      <c r="C4" s="482"/>
      <c r="D4" s="1145" t="str">
        <f>'7b Checks'!E2</f>
        <v>Validation: OK</v>
      </c>
      <c r="E4" s="1145"/>
      <c r="F4" s="1145"/>
      <c r="G4" s="1145"/>
      <c r="H4" s="1145" t="str">
        <f>'7b Checks'!I2</f>
        <v>Validation: OK</v>
      </c>
      <c r="I4" s="1145"/>
      <c r="J4" s="1145"/>
      <c r="K4" s="1145"/>
      <c r="L4" s="1145" t="str">
        <f>'7b Checks'!M2</f>
        <v>Validation: OK</v>
      </c>
      <c r="M4" s="1145"/>
      <c r="N4" s="1145"/>
      <c r="O4" s="1145"/>
      <c r="P4" s="1145" t="str">
        <f>'7b Checks'!Q2</f>
        <v>Validation: OK</v>
      </c>
      <c r="Q4" s="1145"/>
      <c r="R4" s="1145"/>
      <c r="S4" s="1145"/>
      <c r="T4" s="1145" t="str">
        <f>'7b Checks'!U2</f>
        <v>Validation: OK</v>
      </c>
      <c r="U4" s="1145"/>
      <c r="V4" s="1145"/>
      <c r="W4" s="1145"/>
    </row>
    <row r="5" spans="1:23" ht="27.75" customHeight="1" thickBot="1" x14ac:dyDescent="0.3">
      <c r="A5" s="482"/>
      <c r="B5" s="482"/>
      <c r="C5" s="482"/>
      <c r="D5" s="1153" t="str">
        <f>'7b Checks'!E3</f>
        <v>First-stage credibility: OK</v>
      </c>
      <c r="E5" s="1153"/>
      <c r="F5" s="1153"/>
      <c r="G5" s="1153"/>
      <c r="H5" s="1153" t="str">
        <f>'7b Checks'!I3</f>
        <v>First-stage credibility: OK</v>
      </c>
      <c r="I5" s="1153"/>
      <c r="J5" s="1153"/>
      <c r="K5" s="1153"/>
      <c r="L5" s="1153" t="str">
        <f>'7b Checks'!M3</f>
        <v>First-stage credibility: OK</v>
      </c>
      <c r="M5" s="1153"/>
      <c r="N5" s="1153"/>
      <c r="O5" s="1153"/>
      <c r="P5" s="1153" t="str">
        <f>'7b Checks'!Q3</f>
        <v>First-stage credibility: OK</v>
      </c>
      <c r="Q5" s="1153"/>
      <c r="R5" s="1153"/>
      <c r="S5" s="1153"/>
      <c r="T5" s="1153" t="str">
        <f>'7b Checks'!U3</f>
        <v>First-stage credibility: OK</v>
      </c>
      <c r="U5" s="1153"/>
      <c r="V5" s="1153"/>
      <c r="W5" s="1153"/>
    </row>
    <row r="6" spans="1:23" x14ac:dyDescent="0.25">
      <c r="A6" s="483"/>
      <c r="B6" s="483"/>
      <c r="C6" s="483"/>
      <c r="D6" s="484" t="s">
        <v>0</v>
      </c>
      <c r="E6" s="485"/>
      <c r="F6" s="485"/>
      <c r="G6" s="486"/>
      <c r="H6" s="484" t="s">
        <v>1</v>
      </c>
      <c r="I6" s="485"/>
      <c r="J6" s="485"/>
      <c r="K6" s="486"/>
      <c r="L6" s="484" t="s">
        <v>2</v>
      </c>
      <c r="M6" s="485"/>
      <c r="N6" s="485"/>
      <c r="O6" s="486"/>
      <c r="P6" s="484" t="s">
        <v>3</v>
      </c>
      <c r="Q6" s="485"/>
      <c r="R6" s="485"/>
      <c r="S6" s="487"/>
      <c r="T6" s="485" t="s">
        <v>27</v>
      </c>
      <c r="U6" s="484"/>
      <c r="V6" s="485"/>
      <c r="W6" s="487"/>
    </row>
    <row r="7" spans="1:23" ht="9.75" customHeight="1" x14ac:dyDescent="0.25">
      <c r="A7" s="488"/>
      <c r="B7" s="488"/>
      <c r="C7" s="488"/>
      <c r="D7" s="1147" t="s">
        <v>320</v>
      </c>
      <c r="E7" s="1148"/>
      <c r="F7" s="1148"/>
      <c r="G7" s="1149"/>
      <c r="H7" s="1147" t="s">
        <v>321</v>
      </c>
      <c r="I7" s="1148"/>
      <c r="J7" s="1148"/>
      <c r="K7" s="1149"/>
      <c r="L7" s="1147" t="s">
        <v>45</v>
      </c>
      <c r="M7" s="1148"/>
      <c r="N7" s="1148"/>
      <c r="O7" s="1149"/>
      <c r="P7" s="1147" t="s">
        <v>322</v>
      </c>
      <c r="Q7" s="1148"/>
      <c r="R7" s="1148"/>
      <c r="S7" s="1148"/>
      <c r="T7" s="1148" t="s">
        <v>323</v>
      </c>
      <c r="U7" s="1148"/>
      <c r="V7" s="1148"/>
      <c r="W7" s="1148"/>
    </row>
    <row r="8" spans="1:23" ht="15" customHeight="1" x14ac:dyDescent="0.25">
      <c r="A8" s="488"/>
      <c r="B8" s="488"/>
      <c r="C8" s="488"/>
      <c r="D8" s="1147"/>
      <c r="E8" s="1148"/>
      <c r="F8" s="1148"/>
      <c r="G8" s="1149"/>
      <c r="H8" s="1147"/>
      <c r="I8" s="1148"/>
      <c r="J8" s="1148"/>
      <c r="K8" s="1149"/>
      <c r="L8" s="1147"/>
      <c r="M8" s="1148"/>
      <c r="N8" s="1148"/>
      <c r="O8" s="1149"/>
      <c r="P8" s="1147"/>
      <c r="Q8" s="1148"/>
      <c r="R8" s="1148"/>
      <c r="S8" s="1148"/>
      <c r="T8" s="1148"/>
      <c r="U8" s="1148"/>
      <c r="V8" s="1148"/>
      <c r="W8" s="1148"/>
    </row>
    <row r="9" spans="1:23" ht="18" customHeight="1" x14ac:dyDescent="0.25">
      <c r="A9" s="488"/>
      <c r="B9" s="488"/>
      <c r="C9" s="488"/>
      <c r="D9" s="1150"/>
      <c r="E9" s="1151"/>
      <c r="F9" s="1151"/>
      <c r="G9" s="1152"/>
      <c r="H9" s="1150"/>
      <c r="I9" s="1151"/>
      <c r="J9" s="1151"/>
      <c r="K9" s="1152"/>
      <c r="L9" s="1150"/>
      <c r="M9" s="1151"/>
      <c r="N9" s="1151"/>
      <c r="O9" s="1152"/>
      <c r="P9" s="1150"/>
      <c r="Q9" s="1151"/>
      <c r="R9" s="1151"/>
      <c r="S9" s="1151"/>
      <c r="T9" s="1151"/>
      <c r="U9" s="1151"/>
      <c r="V9" s="1151"/>
      <c r="W9" s="1151"/>
    </row>
    <row r="10" spans="1:23" x14ac:dyDescent="0.25">
      <c r="A10" s="488"/>
      <c r="B10" s="488"/>
      <c r="C10" s="488"/>
      <c r="D10" s="489" t="s">
        <v>46</v>
      </c>
      <c r="E10" s="490"/>
      <c r="F10" s="491" t="s">
        <v>47</v>
      </c>
      <c r="G10" s="492"/>
      <c r="H10" s="489" t="s">
        <v>46</v>
      </c>
      <c r="I10" s="490"/>
      <c r="J10" s="491" t="s">
        <v>47</v>
      </c>
      <c r="K10" s="492"/>
      <c r="L10" s="489" t="s">
        <v>46</v>
      </c>
      <c r="M10" s="490"/>
      <c r="N10" s="491" t="s">
        <v>47</v>
      </c>
      <c r="O10" s="492"/>
      <c r="P10" s="489" t="s">
        <v>46</v>
      </c>
      <c r="Q10" s="490"/>
      <c r="R10" s="491" t="s">
        <v>47</v>
      </c>
      <c r="S10" s="493"/>
      <c r="T10" s="493" t="s">
        <v>46</v>
      </c>
      <c r="U10" s="490"/>
      <c r="V10" s="491" t="s">
        <v>47</v>
      </c>
      <c r="W10" s="493"/>
    </row>
    <row r="11" spans="1:23" ht="3.75" customHeight="1" x14ac:dyDescent="0.25">
      <c r="A11" s="488"/>
      <c r="B11" s="488"/>
      <c r="C11" s="488"/>
      <c r="D11" s="494"/>
      <c r="E11" s="495"/>
      <c r="F11" s="496"/>
      <c r="G11" s="497"/>
      <c r="H11" s="494"/>
      <c r="I11" s="498"/>
      <c r="J11" s="499"/>
      <c r="K11" s="500"/>
      <c r="L11" s="494"/>
      <c r="M11" s="498"/>
      <c r="N11" s="499"/>
      <c r="O11" s="500"/>
      <c r="P11" s="494"/>
      <c r="Q11" s="498"/>
      <c r="R11" s="499"/>
      <c r="S11" s="501"/>
      <c r="T11" s="958"/>
      <c r="U11" s="498"/>
      <c r="V11" s="499"/>
      <c r="W11" s="501"/>
    </row>
    <row r="12" spans="1:23" ht="27.75" x14ac:dyDescent="0.25">
      <c r="A12" s="488"/>
      <c r="B12" s="488"/>
      <c r="C12" s="488"/>
      <c r="D12" s="502" t="s">
        <v>326</v>
      </c>
      <c r="E12" s="503" t="s">
        <v>5</v>
      </c>
      <c r="F12" s="504" t="s">
        <v>326</v>
      </c>
      <c r="G12" s="505" t="s">
        <v>5</v>
      </c>
      <c r="H12" s="502" t="s">
        <v>326</v>
      </c>
      <c r="I12" s="506" t="s">
        <v>5</v>
      </c>
      <c r="J12" s="503" t="s">
        <v>326</v>
      </c>
      <c r="K12" s="505" t="s">
        <v>5</v>
      </c>
      <c r="L12" s="503" t="s">
        <v>326</v>
      </c>
      <c r="M12" s="503" t="s">
        <v>5</v>
      </c>
      <c r="N12" s="504" t="s">
        <v>326</v>
      </c>
      <c r="O12" s="505" t="s">
        <v>5</v>
      </c>
      <c r="P12" s="502" t="s">
        <v>326</v>
      </c>
      <c r="Q12" s="506" t="s">
        <v>5</v>
      </c>
      <c r="R12" s="503" t="s">
        <v>326</v>
      </c>
      <c r="S12" s="503" t="s">
        <v>5</v>
      </c>
      <c r="T12" s="503" t="s">
        <v>326</v>
      </c>
      <c r="U12" s="503" t="s">
        <v>5</v>
      </c>
      <c r="V12" s="504" t="s">
        <v>326</v>
      </c>
      <c r="W12" s="503" t="s">
        <v>5</v>
      </c>
    </row>
    <row r="13" spans="1:23" x14ac:dyDescent="0.25">
      <c r="A13" s="507" t="s">
        <v>48</v>
      </c>
      <c r="B13" s="482" t="s">
        <v>7</v>
      </c>
      <c r="C13" s="508" t="s">
        <v>8</v>
      </c>
      <c r="D13" s="509" t="s">
        <v>31</v>
      </c>
      <c r="E13" s="510" t="s">
        <v>32</v>
      </c>
      <c r="F13" s="511" t="s">
        <v>31</v>
      </c>
      <c r="G13" s="512" t="s">
        <v>32</v>
      </c>
      <c r="H13" s="510" t="s">
        <v>31</v>
      </c>
      <c r="I13" s="510" t="s">
        <v>32</v>
      </c>
      <c r="J13" s="511" t="s">
        <v>31</v>
      </c>
      <c r="K13" s="512" t="s">
        <v>32</v>
      </c>
      <c r="L13" s="510" t="s">
        <v>31</v>
      </c>
      <c r="M13" s="510" t="s">
        <v>32</v>
      </c>
      <c r="N13" s="511" t="s">
        <v>31</v>
      </c>
      <c r="O13" s="512" t="s">
        <v>32</v>
      </c>
      <c r="P13" s="513" t="s">
        <v>31</v>
      </c>
      <c r="Q13" s="510" t="s">
        <v>32</v>
      </c>
      <c r="R13" s="511" t="s">
        <v>31</v>
      </c>
      <c r="S13" s="510" t="s">
        <v>32</v>
      </c>
      <c r="T13" s="510" t="s">
        <v>31</v>
      </c>
      <c r="U13" s="510" t="s">
        <v>32</v>
      </c>
      <c r="V13" s="511" t="s">
        <v>31</v>
      </c>
      <c r="W13" s="510" t="s">
        <v>32</v>
      </c>
    </row>
    <row r="14" spans="1:23" ht="14.25" customHeight="1" x14ac:dyDescent="0.25">
      <c r="A14" s="514" t="s">
        <v>49</v>
      </c>
      <c r="B14" s="515" t="s">
        <v>13</v>
      </c>
      <c r="C14" s="516" t="s">
        <v>14</v>
      </c>
      <c r="D14" s="517"/>
      <c r="E14" s="518"/>
      <c r="F14" s="519">
        <v>0</v>
      </c>
      <c r="G14" s="520">
        <v>0</v>
      </c>
      <c r="H14" s="521"/>
      <c r="I14" s="522"/>
      <c r="J14" s="519">
        <v>0</v>
      </c>
      <c r="K14" s="520">
        <v>0</v>
      </c>
      <c r="L14" s="521"/>
      <c r="M14" s="522"/>
      <c r="N14" s="519">
        <v>0</v>
      </c>
      <c r="O14" s="520">
        <v>0</v>
      </c>
      <c r="P14" s="523"/>
      <c r="Q14" s="524"/>
      <c r="R14" s="525">
        <f t="shared" ref="Q14:S49" si="0">SUM(F14,J14,N14)</f>
        <v>0</v>
      </c>
      <c r="S14" s="526">
        <f t="shared" si="0"/>
        <v>0</v>
      </c>
      <c r="T14" s="759"/>
      <c r="U14" s="522"/>
      <c r="V14" s="864">
        <f t="shared" ref="V14:V48" si="1">R14*0.5</f>
        <v>0</v>
      </c>
      <c r="W14" s="865">
        <f t="shared" ref="W14:W49" si="2">S14*0.5</f>
        <v>0</v>
      </c>
    </row>
    <row r="15" spans="1:23" ht="14.25" customHeight="1" x14ac:dyDescent="0.25">
      <c r="A15" s="527" t="s">
        <v>49</v>
      </c>
      <c r="B15" s="542"/>
      <c r="C15" s="728" t="s">
        <v>15</v>
      </c>
      <c r="D15" s="729"/>
      <c r="E15" s="544"/>
      <c r="F15" s="545"/>
      <c r="G15" s="546"/>
      <c r="H15" s="547"/>
      <c r="I15" s="548"/>
      <c r="J15" s="545"/>
      <c r="K15" s="546"/>
      <c r="L15" s="547"/>
      <c r="M15" s="548"/>
      <c r="N15" s="545"/>
      <c r="O15" s="546"/>
      <c r="P15" s="549"/>
      <c r="Q15" s="550"/>
      <c r="R15" s="551"/>
      <c r="S15" s="552"/>
      <c r="T15" s="730"/>
      <c r="U15" s="548"/>
      <c r="V15" s="545"/>
      <c r="W15" s="587"/>
    </row>
    <row r="16" spans="1:23" ht="14.25" customHeight="1" x14ac:dyDescent="0.25">
      <c r="A16" s="514" t="s">
        <v>50</v>
      </c>
      <c r="B16" s="515" t="s">
        <v>13</v>
      </c>
      <c r="C16" s="516" t="s">
        <v>14</v>
      </c>
      <c r="D16" s="517"/>
      <c r="E16" s="518"/>
      <c r="F16" s="519">
        <v>0</v>
      </c>
      <c r="G16" s="520">
        <v>0</v>
      </c>
      <c r="H16" s="521"/>
      <c r="I16" s="522"/>
      <c r="J16" s="519">
        <v>0</v>
      </c>
      <c r="K16" s="520">
        <v>0</v>
      </c>
      <c r="L16" s="521"/>
      <c r="M16" s="522"/>
      <c r="N16" s="519">
        <v>0</v>
      </c>
      <c r="O16" s="520">
        <v>0</v>
      </c>
      <c r="P16" s="523"/>
      <c r="Q16" s="524"/>
      <c r="R16" s="525">
        <f t="shared" si="0"/>
        <v>0</v>
      </c>
      <c r="S16" s="526">
        <f t="shared" si="0"/>
        <v>0</v>
      </c>
      <c r="T16" s="759"/>
      <c r="U16" s="522"/>
      <c r="V16" s="864">
        <f t="shared" si="1"/>
        <v>0</v>
      </c>
      <c r="W16" s="865">
        <f t="shared" si="2"/>
        <v>0</v>
      </c>
    </row>
    <row r="17" spans="1:23" ht="14.25" customHeight="1" x14ac:dyDescent="0.25">
      <c r="A17" s="527" t="s">
        <v>50</v>
      </c>
      <c r="B17" s="542"/>
      <c r="C17" s="728" t="s">
        <v>15</v>
      </c>
      <c r="D17" s="729"/>
      <c r="E17" s="544"/>
      <c r="F17" s="545"/>
      <c r="G17" s="546"/>
      <c r="H17" s="547"/>
      <c r="I17" s="548"/>
      <c r="J17" s="545"/>
      <c r="K17" s="546"/>
      <c r="L17" s="547"/>
      <c r="M17" s="548"/>
      <c r="N17" s="545"/>
      <c r="O17" s="546"/>
      <c r="P17" s="549"/>
      <c r="Q17" s="550"/>
      <c r="R17" s="551"/>
      <c r="S17" s="552"/>
      <c r="T17" s="730"/>
      <c r="U17" s="548"/>
      <c r="V17" s="545"/>
      <c r="W17" s="587"/>
    </row>
    <row r="18" spans="1:23" ht="14.25" customHeight="1" x14ac:dyDescent="0.25">
      <c r="A18" s="558" t="s">
        <v>51</v>
      </c>
      <c r="B18" s="515" t="s">
        <v>13</v>
      </c>
      <c r="C18" s="516" t="s">
        <v>14</v>
      </c>
      <c r="D18" s="521"/>
      <c r="E18" s="559">
        <v>0</v>
      </c>
      <c r="F18" s="519">
        <v>0</v>
      </c>
      <c r="G18" s="520">
        <v>0</v>
      </c>
      <c r="H18" s="521"/>
      <c r="I18" s="559">
        <v>0</v>
      </c>
      <c r="J18" s="519">
        <v>0</v>
      </c>
      <c r="K18" s="520">
        <v>0</v>
      </c>
      <c r="L18" s="521"/>
      <c r="M18" s="559">
        <v>0</v>
      </c>
      <c r="N18" s="519">
        <v>0</v>
      </c>
      <c r="O18" s="520">
        <v>0</v>
      </c>
      <c r="P18" s="523"/>
      <c r="Q18" s="560">
        <f t="shared" si="0"/>
        <v>0</v>
      </c>
      <c r="R18" s="525">
        <f t="shared" si="0"/>
        <v>0</v>
      </c>
      <c r="S18" s="526">
        <f t="shared" si="0"/>
        <v>0</v>
      </c>
      <c r="T18" s="759"/>
      <c r="U18" s="866">
        <f t="shared" ref="U18:U48" si="3">Q18*0.5</f>
        <v>0</v>
      </c>
      <c r="V18" s="864">
        <f t="shared" si="1"/>
        <v>0</v>
      </c>
      <c r="W18" s="865">
        <f t="shared" si="2"/>
        <v>0</v>
      </c>
    </row>
    <row r="19" spans="1:23" ht="14.25" customHeight="1" x14ac:dyDescent="0.25">
      <c r="A19" s="539" t="s">
        <v>51</v>
      </c>
      <c r="B19" s="542"/>
      <c r="C19" s="728" t="s">
        <v>15</v>
      </c>
      <c r="D19" s="730"/>
      <c r="E19" s="548"/>
      <c r="F19" s="731"/>
      <c r="G19" s="562">
        <v>0</v>
      </c>
      <c r="H19" s="543"/>
      <c r="I19" s="544"/>
      <c r="J19" s="731"/>
      <c r="K19" s="562">
        <v>0</v>
      </c>
      <c r="L19" s="543"/>
      <c r="M19" s="544"/>
      <c r="N19" s="731"/>
      <c r="O19" s="562">
        <v>0</v>
      </c>
      <c r="P19" s="549"/>
      <c r="Q19" s="550"/>
      <c r="R19" s="551"/>
      <c r="S19" s="563">
        <f t="shared" si="0"/>
        <v>0</v>
      </c>
      <c r="T19" s="730"/>
      <c r="U19" s="548"/>
      <c r="V19" s="545"/>
      <c r="W19" s="867">
        <f t="shared" si="2"/>
        <v>0</v>
      </c>
    </row>
    <row r="20" spans="1:23" ht="14.25" customHeight="1" x14ac:dyDescent="0.25">
      <c r="A20" s="515" t="s">
        <v>52</v>
      </c>
      <c r="B20" s="515" t="s">
        <v>13</v>
      </c>
      <c r="C20" s="516" t="s">
        <v>14</v>
      </c>
      <c r="D20" s="521"/>
      <c r="E20" s="559">
        <v>0</v>
      </c>
      <c r="F20" s="519">
        <v>0</v>
      </c>
      <c r="G20" s="520">
        <v>0</v>
      </c>
      <c r="H20" s="521"/>
      <c r="I20" s="559">
        <v>0</v>
      </c>
      <c r="J20" s="519">
        <v>0</v>
      </c>
      <c r="K20" s="520">
        <v>0</v>
      </c>
      <c r="L20" s="521"/>
      <c r="M20" s="559">
        <v>0</v>
      </c>
      <c r="N20" s="519">
        <v>0</v>
      </c>
      <c r="O20" s="520">
        <v>0</v>
      </c>
      <c r="P20" s="523"/>
      <c r="Q20" s="560">
        <f t="shared" si="0"/>
        <v>0</v>
      </c>
      <c r="R20" s="525">
        <f t="shared" si="0"/>
        <v>0</v>
      </c>
      <c r="S20" s="526">
        <f t="shared" si="0"/>
        <v>0</v>
      </c>
      <c r="T20" s="759"/>
      <c r="U20" s="866">
        <f t="shared" si="3"/>
        <v>0</v>
      </c>
      <c r="V20" s="864">
        <f t="shared" si="1"/>
        <v>0</v>
      </c>
      <c r="W20" s="865">
        <f t="shared" si="2"/>
        <v>0</v>
      </c>
    </row>
    <row r="21" spans="1:23" ht="14.25" customHeight="1" x14ac:dyDescent="0.25">
      <c r="A21" s="539" t="s">
        <v>52</v>
      </c>
      <c r="B21" s="542"/>
      <c r="C21" s="728" t="s">
        <v>15</v>
      </c>
      <c r="D21" s="730"/>
      <c r="E21" s="548"/>
      <c r="F21" s="731"/>
      <c r="G21" s="562">
        <v>0</v>
      </c>
      <c r="H21" s="543"/>
      <c r="I21" s="544"/>
      <c r="J21" s="731"/>
      <c r="K21" s="562">
        <v>0</v>
      </c>
      <c r="L21" s="543"/>
      <c r="M21" s="544"/>
      <c r="N21" s="731"/>
      <c r="O21" s="562">
        <v>0</v>
      </c>
      <c r="P21" s="549"/>
      <c r="Q21" s="550"/>
      <c r="R21" s="551"/>
      <c r="S21" s="563">
        <f t="shared" si="0"/>
        <v>0</v>
      </c>
      <c r="T21" s="730"/>
      <c r="U21" s="548"/>
      <c r="V21" s="545"/>
      <c r="W21" s="867">
        <f t="shared" si="2"/>
        <v>0</v>
      </c>
    </row>
    <row r="22" spans="1:23" ht="14.25" customHeight="1" x14ac:dyDescent="0.25">
      <c r="A22" s="514" t="s">
        <v>53</v>
      </c>
      <c r="B22" s="515" t="s">
        <v>13</v>
      </c>
      <c r="C22" s="516" t="s">
        <v>14</v>
      </c>
      <c r="D22" s="521"/>
      <c r="E22" s="559">
        <v>0</v>
      </c>
      <c r="F22" s="519">
        <v>0</v>
      </c>
      <c r="G22" s="520">
        <v>0</v>
      </c>
      <c r="H22" s="521"/>
      <c r="I22" s="559">
        <v>0</v>
      </c>
      <c r="J22" s="519">
        <v>0</v>
      </c>
      <c r="K22" s="520">
        <v>0</v>
      </c>
      <c r="L22" s="521"/>
      <c r="M22" s="559">
        <v>0</v>
      </c>
      <c r="N22" s="519">
        <v>0</v>
      </c>
      <c r="O22" s="520">
        <v>0</v>
      </c>
      <c r="P22" s="523"/>
      <c r="Q22" s="560">
        <f t="shared" ref="Q22:R28" si="4">SUM(E22,I22,M22)</f>
        <v>0</v>
      </c>
      <c r="R22" s="525">
        <f t="shared" si="0"/>
        <v>0</v>
      </c>
      <c r="S22" s="526">
        <f t="shared" si="0"/>
        <v>0</v>
      </c>
      <c r="T22" s="759"/>
      <c r="U22" s="866">
        <f t="shared" si="3"/>
        <v>0</v>
      </c>
      <c r="V22" s="864">
        <f t="shared" si="1"/>
        <v>0</v>
      </c>
      <c r="W22" s="865">
        <f t="shared" si="2"/>
        <v>0</v>
      </c>
    </row>
    <row r="23" spans="1:23" ht="14.25" customHeight="1" x14ac:dyDescent="0.25">
      <c r="A23" s="527" t="s">
        <v>53</v>
      </c>
      <c r="B23" s="542"/>
      <c r="C23" s="728" t="s">
        <v>15</v>
      </c>
      <c r="D23" s="730"/>
      <c r="E23" s="548"/>
      <c r="F23" s="731"/>
      <c r="G23" s="562">
        <v>0</v>
      </c>
      <c r="H23" s="543"/>
      <c r="I23" s="544"/>
      <c r="J23" s="731"/>
      <c r="K23" s="562">
        <v>0</v>
      </c>
      <c r="L23" s="543"/>
      <c r="M23" s="544"/>
      <c r="N23" s="731"/>
      <c r="O23" s="562">
        <v>0</v>
      </c>
      <c r="P23" s="549"/>
      <c r="Q23" s="550"/>
      <c r="R23" s="551"/>
      <c r="S23" s="563">
        <f t="shared" si="0"/>
        <v>0</v>
      </c>
      <c r="T23" s="730"/>
      <c r="U23" s="548"/>
      <c r="V23" s="545"/>
      <c r="W23" s="867">
        <f t="shared" si="2"/>
        <v>0</v>
      </c>
    </row>
    <row r="24" spans="1:23" ht="14.25" customHeight="1" x14ac:dyDescent="0.25">
      <c r="A24" s="514" t="s">
        <v>54</v>
      </c>
      <c r="B24" s="515" t="s">
        <v>13</v>
      </c>
      <c r="C24" s="516" t="s">
        <v>14</v>
      </c>
      <c r="D24" s="521"/>
      <c r="E24" s="559">
        <v>0</v>
      </c>
      <c r="F24" s="519">
        <v>0</v>
      </c>
      <c r="G24" s="520">
        <v>0</v>
      </c>
      <c r="H24" s="521"/>
      <c r="I24" s="559">
        <v>0</v>
      </c>
      <c r="J24" s="519">
        <v>0</v>
      </c>
      <c r="K24" s="520">
        <v>0</v>
      </c>
      <c r="L24" s="521"/>
      <c r="M24" s="559">
        <v>0</v>
      </c>
      <c r="N24" s="519">
        <v>0</v>
      </c>
      <c r="O24" s="520">
        <v>0</v>
      </c>
      <c r="P24" s="523"/>
      <c r="Q24" s="560">
        <f t="shared" si="4"/>
        <v>0</v>
      </c>
      <c r="R24" s="525">
        <f t="shared" si="4"/>
        <v>0</v>
      </c>
      <c r="S24" s="526">
        <f t="shared" si="0"/>
        <v>0</v>
      </c>
      <c r="T24" s="759"/>
      <c r="U24" s="866">
        <f t="shared" si="3"/>
        <v>0</v>
      </c>
      <c r="V24" s="864">
        <f t="shared" si="1"/>
        <v>0</v>
      </c>
      <c r="W24" s="865">
        <f t="shared" si="2"/>
        <v>0</v>
      </c>
    </row>
    <row r="25" spans="1:23" ht="14.25" customHeight="1" x14ac:dyDescent="0.25">
      <c r="A25" s="527" t="s">
        <v>54</v>
      </c>
      <c r="B25" s="542"/>
      <c r="C25" s="728" t="s">
        <v>15</v>
      </c>
      <c r="D25" s="730"/>
      <c r="E25" s="548"/>
      <c r="F25" s="731"/>
      <c r="G25" s="562">
        <v>0</v>
      </c>
      <c r="H25" s="543"/>
      <c r="I25" s="544"/>
      <c r="J25" s="731"/>
      <c r="K25" s="562">
        <v>0</v>
      </c>
      <c r="L25" s="543"/>
      <c r="M25" s="544"/>
      <c r="N25" s="731"/>
      <c r="O25" s="562">
        <v>0</v>
      </c>
      <c r="P25" s="549"/>
      <c r="Q25" s="550"/>
      <c r="R25" s="551"/>
      <c r="S25" s="563">
        <f t="shared" si="0"/>
        <v>0</v>
      </c>
      <c r="T25" s="730"/>
      <c r="U25" s="548"/>
      <c r="V25" s="545"/>
      <c r="W25" s="867">
        <f t="shared" si="2"/>
        <v>0</v>
      </c>
    </row>
    <row r="26" spans="1:23" ht="14.25" customHeight="1" x14ac:dyDescent="0.25">
      <c r="A26" s="514" t="s">
        <v>55</v>
      </c>
      <c r="B26" s="515" t="s">
        <v>13</v>
      </c>
      <c r="C26" s="516" t="s">
        <v>14</v>
      </c>
      <c r="D26" s="521"/>
      <c r="E26" s="559">
        <v>0</v>
      </c>
      <c r="F26" s="519">
        <v>0</v>
      </c>
      <c r="G26" s="520">
        <v>0</v>
      </c>
      <c r="H26" s="521"/>
      <c r="I26" s="559">
        <v>0</v>
      </c>
      <c r="J26" s="519">
        <v>0</v>
      </c>
      <c r="K26" s="520">
        <v>0</v>
      </c>
      <c r="L26" s="521"/>
      <c r="M26" s="559">
        <v>0</v>
      </c>
      <c r="N26" s="519">
        <v>0</v>
      </c>
      <c r="O26" s="520">
        <v>0</v>
      </c>
      <c r="P26" s="523"/>
      <c r="Q26" s="560">
        <f t="shared" si="4"/>
        <v>0</v>
      </c>
      <c r="R26" s="525">
        <f t="shared" si="4"/>
        <v>0</v>
      </c>
      <c r="S26" s="526">
        <f t="shared" si="0"/>
        <v>0</v>
      </c>
      <c r="T26" s="759"/>
      <c r="U26" s="866">
        <f t="shared" si="3"/>
        <v>0</v>
      </c>
      <c r="V26" s="864">
        <f t="shared" si="1"/>
        <v>0</v>
      </c>
      <c r="W26" s="865">
        <f t="shared" si="2"/>
        <v>0</v>
      </c>
    </row>
    <row r="27" spans="1:23" ht="14.25" customHeight="1" x14ac:dyDescent="0.25">
      <c r="A27" s="527" t="s">
        <v>55</v>
      </c>
      <c r="B27" s="542"/>
      <c r="C27" s="728" t="s">
        <v>15</v>
      </c>
      <c r="D27" s="730"/>
      <c r="E27" s="548"/>
      <c r="F27" s="731"/>
      <c r="G27" s="562">
        <v>0</v>
      </c>
      <c r="H27" s="543"/>
      <c r="I27" s="544"/>
      <c r="J27" s="731"/>
      <c r="K27" s="562">
        <v>0</v>
      </c>
      <c r="L27" s="543"/>
      <c r="M27" s="544"/>
      <c r="N27" s="731"/>
      <c r="O27" s="562">
        <v>0</v>
      </c>
      <c r="P27" s="549"/>
      <c r="Q27" s="550"/>
      <c r="R27" s="551"/>
      <c r="S27" s="563">
        <f t="shared" si="0"/>
        <v>0</v>
      </c>
      <c r="T27" s="730"/>
      <c r="U27" s="548"/>
      <c r="V27" s="545"/>
      <c r="W27" s="867">
        <f t="shared" si="2"/>
        <v>0</v>
      </c>
    </row>
    <row r="28" spans="1:23" ht="14.25" customHeight="1" x14ac:dyDescent="0.25">
      <c r="A28" s="514" t="s">
        <v>56</v>
      </c>
      <c r="B28" s="515" t="s">
        <v>13</v>
      </c>
      <c r="C28" s="516" t="s">
        <v>14</v>
      </c>
      <c r="D28" s="521"/>
      <c r="E28" s="559">
        <v>0</v>
      </c>
      <c r="F28" s="519">
        <v>0</v>
      </c>
      <c r="G28" s="520">
        <v>0</v>
      </c>
      <c r="H28" s="521"/>
      <c r="I28" s="559">
        <v>0</v>
      </c>
      <c r="J28" s="519">
        <v>0</v>
      </c>
      <c r="K28" s="520">
        <v>0</v>
      </c>
      <c r="L28" s="521"/>
      <c r="M28" s="559">
        <v>0</v>
      </c>
      <c r="N28" s="519">
        <v>0</v>
      </c>
      <c r="O28" s="520">
        <v>0</v>
      </c>
      <c r="P28" s="523"/>
      <c r="Q28" s="560">
        <f t="shared" si="4"/>
        <v>0</v>
      </c>
      <c r="R28" s="525">
        <f t="shared" si="4"/>
        <v>0</v>
      </c>
      <c r="S28" s="526">
        <f t="shared" si="0"/>
        <v>0</v>
      </c>
      <c r="T28" s="759"/>
      <c r="U28" s="866">
        <f t="shared" si="3"/>
        <v>0</v>
      </c>
      <c r="V28" s="864">
        <f t="shared" si="1"/>
        <v>0</v>
      </c>
      <c r="W28" s="865">
        <f t="shared" si="2"/>
        <v>0</v>
      </c>
    </row>
    <row r="29" spans="1:23" ht="14.25" customHeight="1" x14ac:dyDescent="0.25">
      <c r="A29" s="527" t="s">
        <v>56</v>
      </c>
      <c r="B29" s="542"/>
      <c r="C29" s="728" t="s">
        <v>15</v>
      </c>
      <c r="D29" s="730"/>
      <c r="E29" s="548"/>
      <c r="F29" s="731"/>
      <c r="G29" s="562">
        <v>0</v>
      </c>
      <c r="H29" s="543"/>
      <c r="I29" s="544"/>
      <c r="J29" s="731"/>
      <c r="K29" s="562">
        <v>0</v>
      </c>
      <c r="L29" s="543"/>
      <c r="M29" s="544"/>
      <c r="N29" s="731"/>
      <c r="O29" s="562">
        <v>0</v>
      </c>
      <c r="P29" s="549"/>
      <c r="Q29" s="550"/>
      <c r="R29" s="551"/>
      <c r="S29" s="563">
        <f t="shared" si="0"/>
        <v>0</v>
      </c>
      <c r="T29" s="730"/>
      <c r="U29" s="548"/>
      <c r="V29" s="545"/>
      <c r="W29" s="867">
        <f t="shared" si="2"/>
        <v>0</v>
      </c>
    </row>
    <row r="30" spans="1:23" ht="14.25" customHeight="1" x14ac:dyDescent="0.25">
      <c r="A30" s="514" t="s">
        <v>57</v>
      </c>
      <c r="B30" s="515" t="s">
        <v>13</v>
      </c>
      <c r="C30" s="516" t="s">
        <v>14</v>
      </c>
      <c r="D30" s="521"/>
      <c r="E30" s="559">
        <v>0</v>
      </c>
      <c r="F30" s="519">
        <v>0</v>
      </c>
      <c r="G30" s="520">
        <v>0</v>
      </c>
      <c r="H30" s="521"/>
      <c r="I30" s="559">
        <v>0</v>
      </c>
      <c r="J30" s="519">
        <v>0</v>
      </c>
      <c r="K30" s="520">
        <v>0</v>
      </c>
      <c r="L30" s="521"/>
      <c r="M30" s="559">
        <v>0</v>
      </c>
      <c r="N30" s="519">
        <v>0</v>
      </c>
      <c r="O30" s="520">
        <v>0</v>
      </c>
      <c r="P30" s="523"/>
      <c r="Q30" s="560">
        <f t="shared" ref="P30:R36" si="5">SUM(E30,I30,M30)</f>
        <v>0</v>
      </c>
      <c r="R30" s="525">
        <f t="shared" si="5"/>
        <v>0</v>
      </c>
      <c r="S30" s="526">
        <f t="shared" si="0"/>
        <v>0</v>
      </c>
      <c r="T30" s="759"/>
      <c r="U30" s="866">
        <f t="shared" si="3"/>
        <v>0</v>
      </c>
      <c r="V30" s="864">
        <f t="shared" si="1"/>
        <v>0</v>
      </c>
      <c r="W30" s="865">
        <f t="shared" si="2"/>
        <v>0</v>
      </c>
    </row>
    <row r="31" spans="1:23" ht="14.25" customHeight="1" x14ac:dyDescent="0.25">
      <c r="A31" s="527" t="s">
        <v>57</v>
      </c>
      <c r="B31" s="542"/>
      <c r="C31" s="728" t="s">
        <v>15</v>
      </c>
      <c r="D31" s="730"/>
      <c r="E31" s="548"/>
      <c r="F31" s="731"/>
      <c r="G31" s="562">
        <v>0</v>
      </c>
      <c r="H31" s="543"/>
      <c r="I31" s="544"/>
      <c r="J31" s="731"/>
      <c r="K31" s="562">
        <v>0</v>
      </c>
      <c r="L31" s="543"/>
      <c r="M31" s="544"/>
      <c r="N31" s="731"/>
      <c r="O31" s="562">
        <v>0</v>
      </c>
      <c r="P31" s="549"/>
      <c r="Q31" s="550"/>
      <c r="R31" s="551"/>
      <c r="S31" s="563">
        <f t="shared" si="0"/>
        <v>0</v>
      </c>
      <c r="T31" s="730"/>
      <c r="U31" s="548"/>
      <c r="V31" s="545"/>
      <c r="W31" s="867">
        <f t="shared" si="2"/>
        <v>0</v>
      </c>
    </row>
    <row r="32" spans="1:23" ht="14.25" customHeight="1" x14ac:dyDescent="0.25">
      <c r="A32" s="514" t="s">
        <v>58</v>
      </c>
      <c r="B32" s="515" t="s">
        <v>13</v>
      </c>
      <c r="C32" s="516" t="s">
        <v>14</v>
      </c>
      <c r="D32" s="567">
        <v>0</v>
      </c>
      <c r="E32" s="559">
        <v>0</v>
      </c>
      <c r="F32" s="519">
        <v>0</v>
      </c>
      <c r="G32" s="520">
        <v>0</v>
      </c>
      <c r="H32" s="567">
        <v>0</v>
      </c>
      <c r="I32" s="559">
        <v>0</v>
      </c>
      <c r="J32" s="519">
        <v>0</v>
      </c>
      <c r="K32" s="520">
        <v>0</v>
      </c>
      <c r="L32" s="567">
        <v>0</v>
      </c>
      <c r="M32" s="559">
        <v>0</v>
      </c>
      <c r="N32" s="519">
        <v>0</v>
      </c>
      <c r="O32" s="520">
        <v>0</v>
      </c>
      <c r="P32" s="568">
        <f t="shared" si="5"/>
        <v>0</v>
      </c>
      <c r="Q32" s="560">
        <f t="shared" si="5"/>
        <v>0</v>
      </c>
      <c r="R32" s="525">
        <f t="shared" si="5"/>
        <v>0</v>
      </c>
      <c r="S32" s="526">
        <f t="shared" si="0"/>
        <v>0</v>
      </c>
      <c r="T32" s="959">
        <f t="shared" ref="T32:T46" si="6">P32*0.5</f>
        <v>0</v>
      </c>
      <c r="U32" s="866">
        <f t="shared" si="3"/>
        <v>0</v>
      </c>
      <c r="V32" s="864">
        <f t="shared" si="1"/>
        <v>0</v>
      </c>
      <c r="W32" s="865">
        <f t="shared" si="2"/>
        <v>0</v>
      </c>
    </row>
    <row r="33" spans="1:23" ht="14.25" customHeight="1" x14ac:dyDescent="0.25">
      <c r="A33" s="527" t="s">
        <v>58</v>
      </c>
      <c r="B33" s="542"/>
      <c r="C33" s="728" t="s">
        <v>15</v>
      </c>
      <c r="D33" s="730"/>
      <c r="E33" s="548"/>
      <c r="F33" s="569">
        <v>0</v>
      </c>
      <c r="G33" s="562">
        <v>0</v>
      </c>
      <c r="H33" s="543"/>
      <c r="I33" s="544"/>
      <c r="J33" s="569">
        <v>0</v>
      </c>
      <c r="K33" s="562">
        <v>0</v>
      </c>
      <c r="L33" s="543"/>
      <c r="M33" s="544"/>
      <c r="N33" s="569">
        <v>0</v>
      </c>
      <c r="O33" s="562">
        <v>0</v>
      </c>
      <c r="P33" s="549"/>
      <c r="Q33" s="550"/>
      <c r="R33" s="570">
        <f t="shared" si="0"/>
        <v>0</v>
      </c>
      <c r="S33" s="563">
        <f t="shared" si="0"/>
        <v>0</v>
      </c>
      <c r="T33" s="730"/>
      <c r="U33" s="548"/>
      <c r="V33" s="869">
        <f t="shared" si="1"/>
        <v>0</v>
      </c>
      <c r="W33" s="867">
        <f t="shared" si="2"/>
        <v>0</v>
      </c>
    </row>
    <row r="34" spans="1:23" ht="14.25" customHeight="1" x14ac:dyDescent="0.25">
      <c r="A34" s="514" t="s">
        <v>59</v>
      </c>
      <c r="B34" s="515" t="s">
        <v>13</v>
      </c>
      <c r="C34" s="516" t="s">
        <v>14</v>
      </c>
      <c r="D34" s="567">
        <v>0</v>
      </c>
      <c r="E34" s="559">
        <v>0</v>
      </c>
      <c r="F34" s="519">
        <v>0</v>
      </c>
      <c r="G34" s="520">
        <v>0</v>
      </c>
      <c r="H34" s="567">
        <v>0</v>
      </c>
      <c r="I34" s="559">
        <v>0</v>
      </c>
      <c r="J34" s="519">
        <v>0</v>
      </c>
      <c r="K34" s="520">
        <v>0</v>
      </c>
      <c r="L34" s="567">
        <v>0</v>
      </c>
      <c r="M34" s="559">
        <v>0</v>
      </c>
      <c r="N34" s="519">
        <v>0</v>
      </c>
      <c r="O34" s="520">
        <v>0</v>
      </c>
      <c r="P34" s="568">
        <f t="shared" si="5"/>
        <v>0</v>
      </c>
      <c r="Q34" s="560">
        <f t="shared" si="5"/>
        <v>0</v>
      </c>
      <c r="R34" s="525">
        <f t="shared" si="5"/>
        <v>0</v>
      </c>
      <c r="S34" s="526">
        <f t="shared" si="0"/>
        <v>0</v>
      </c>
      <c r="T34" s="959">
        <f t="shared" si="6"/>
        <v>0</v>
      </c>
      <c r="U34" s="866">
        <f t="shared" si="3"/>
        <v>0</v>
      </c>
      <c r="V34" s="864">
        <f t="shared" si="1"/>
        <v>0</v>
      </c>
      <c r="W34" s="865">
        <f t="shared" si="2"/>
        <v>0</v>
      </c>
    </row>
    <row r="35" spans="1:23" ht="14.25" customHeight="1" x14ac:dyDescent="0.25">
      <c r="A35" s="527" t="s">
        <v>59</v>
      </c>
      <c r="B35" s="542"/>
      <c r="C35" s="728" t="s">
        <v>15</v>
      </c>
      <c r="D35" s="730"/>
      <c r="E35" s="548"/>
      <c r="F35" s="569">
        <v>0</v>
      </c>
      <c r="G35" s="562">
        <v>0</v>
      </c>
      <c r="H35" s="543"/>
      <c r="I35" s="544"/>
      <c r="J35" s="569">
        <v>0</v>
      </c>
      <c r="K35" s="562">
        <v>0</v>
      </c>
      <c r="L35" s="543"/>
      <c r="M35" s="544"/>
      <c r="N35" s="569">
        <v>0</v>
      </c>
      <c r="O35" s="562">
        <v>0</v>
      </c>
      <c r="P35" s="549"/>
      <c r="Q35" s="550"/>
      <c r="R35" s="570">
        <f t="shared" si="0"/>
        <v>0</v>
      </c>
      <c r="S35" s="563">
        <f t="shared" si="0"/>
        <v>0</v>
      </c>
      <c r="T35" s="730"/>
      <c r="U35" s="548"/>
      <c r="V35" s="869">
        <f t="shared" si="1"/>
        <v>0</v>
      </c>
      <c r="W35" s="867">
        <f t="shared" si="2"/>
        <v>0</v>
      </c>
    </row>
    <row r="36" spans="1:23" ht="14.25" customHeight="1" x14ac:dyDescent="0.25">
      <c r="A36" s="515" t="s">
        <v>60</v>
      </c>
      <c r="B36" s="515" t="s">
        <v>13</v>
      </c>
      <c r="C36" s="516" t="s">
        <v>14</v>
      </c>
      <c r="D36" s="567">
        <v>0</v>
      </c>
      <c r="E36" s="559">
        <v>0</v>
      </c>
      <c r="F36" s="519">
        <v>0</v>
      </c>
      <c r="G36" s="520">
        <v>0</v>
      </c>
      <c r="H36" s="567">
        <v>0</v>
      </c>
      <c r="I36" s="559">
        <v>0</v>
      </c>
      <c r="J36" s="519">
        <v>0</v>
      </c>
      <c r="K36" s="520">
        <v>0</v>
      </c>
      <c r="L36" s="567">
        <v>0</v>
      </c>
      <c r="M36" s="559">
        <v>0</v>
      </c>
      <c r="N36" s="519">
        <v>0</v>
      </c>
      <c r="O36" s="520">
        <v>0</v>
      </c>
      <c r="P36" s="568">
        <f t="shared" si="5"/>
        <v>0</v>
      </c>
      <c r="Q36" s="560">
        <f t="shared" si="5"/>
        <v>0</v>
      </c>
      <c r="R36" s="525">
        <f t="shared" si="5"/>
        <v>0</v>
      </c>
      <c r="S36" s="526">
        <f t="shared" si="0"/>
        <v>0</v>
      </c>
      <c r="T36" s="959">
        <f t="shared" si="6"/>
        <v>0</v>
      </c>
      <c r="U36" s="866">
        <f t="shared" si="3"/>
        <v>0</v>
      </c>
      <c r="V36" s="864">
        <f t="shared" si="1"/>
        <v>0</v>
      </c>
      <c r="W36" s="865">
        <f t="shared" si="2"/>
        <v>0</v>
      </c>
    </row>
    <row r="37" spans="1:23" ht="14.25" customHeight="1" x14ac:dyDescent="0.25">
      <c r="A37" s="539" t="s">
        <v>60</v>
      </c>
      <c r="B37" s="542"/>
      <c r="C37" s="728" t="s">
        <v>15</v>
      </c>
      <c r="D37" s="730"/>
      <c r="E37" s="548"/>
      <c r="F37" s="569">
        <v>0</v>
      </c>
      <c r="G37" s="562">
        <v>0</v>
      </c>
      <c r="H37" s="543"/>
      <c r="I37" s="544"/>
      <c r="J37" s="569">
        <v>0</v>
      </c>
      <c r="K37" s="562">
        <v>0</v>
      </c>
      <c r="L37" s="543"/>
      <c r="M37" s="544"/>
      <c r="N37" s="569">
        <v>0</v>
      </c>
      <c r="O37" s="562">
        <v>0</v>
      </c>
      <c r="P37" s="549"/>
      <c r="Q37" s="550"/>
      <c r="R37" s="570">
        <f t="shared" si="0"/>
        <v>0</v>
      </c>
      <c r="S37" s="563">
        <f t="shared" si="0"/>
        <v>0</v>
      </c>
      <c r="T37" s="730"/>
      <c r="U37" s="548"/>
      <c r="V37" s="869">
        <f t="shared" si="1"/>
        <v>0</v>
      </c>
      <c r="W37" s="867">
        <f t="shared" si="2"/>
        <v>0</v>
      </c>
    </row>
    <row r="38" spans="1:23" ht="14.25" customHeight="1" x14ac:dyDescent="0.25">
      <c r="A38" s="514" t="s">
        <v>61</v>
      </c>
      <c r="B38" s="515" t="s">
        <v>13</v>
      </c>
      <c r="C38" s="516" t="s">
        <v>14</v>
      </c>
      <c r="D38" s="521"/>
      <c r="E38" s="559">
        <v>0</v>
      </c>
      <c r="F38" s="519">
        <v>0</v>
      </c>
      <c r="G38" s="520">
        <v>0</v>
      </c>
      <c r="H38" s="521"/>
      <c r="I38" s="559">
        <v>0</v>
      </c>
      <c r="J38" s="519">
        <v>0</v>
      </c>
      <c r="K38" s="520">
        <v>0</v>
      </c>
      <c r="L38" s="521"/>
      <c r="M38" s="559">
        <v>0</v>
      </c>
      <c r="N38" s="519">
        <v>0</v>
      </c>
      <c r="O38" s="520">
        <v>0</v>
      </c>
      <c r="P38" s="523"/>
      <c r="Q38" s="560">
        <f t="shared" ref="Q38" si="7">SUM(E38,I38,M38)</f>
        <v>0</v>
      </c>
      <c r="R38" s="525">
        <f>SUM(F38,J38,N38)</f>
        <v>0</v>
      </c>
      <c r="S38" s="526">
        <f t="shared" si="0"/>
        <v>0</v>
      </c>
      <c r="T38" s="759"/>
      <c r="U38" s="866">
        <f t="shared" si="3"/>
        <v>0</v>
      </c>
      <c r="V38" s="864">
        <f t="shared" si="1"/>
        <v>0</v>
      </c>
      <c r="W38" s="865">
        <f t="shared" si="2"/>
        <v>0</v>
      </c>
    </row>
    <row r="39" spans="1:23" ht="14.25" customHeight="1" x14ac:dyDescent="0.25">
      <c r="A39" s="527" t="s">
        <v>61</v>
      </c>
      <c r="B39" s="542"/>
      <c r="C39" s="728" t="s">
        <v>15</v>
      </c>
      <c r="D39" s="730"/>
      <c r="E39" s="548"/>
      <c r="F39" s="731"/>
      <c r="G39" s="562">
        <v>0</v>
      </c>
      <c r="H39" s="543"/>
      <c r="I39" s="544"/>
      <c r="J39" s="731"/>
      <c r="K39" s="562">
        <v>0</v>
      </c>
      <c r="L39" s="543"/>
      <c r="M39" s="544"/>
      <c r="N39" s="731"/>
      <c r="O39" s="562">
        <v>0</v>
      </c>
      <c r="P39" s="549"/>
      <c r="Q39" s="550"/>
      <c r="R39" s="551"/>
      <c r="S39" s="563">
        <f t="shared" si="0"/>
        <v>0</v>
      </c>
      <c r="T39" s="730"/>
      <c r="U39" s="548"/>
      <c r="V39" s="545"/>
      <c r="W39" s="867">
        <f t="shared" si="2"/>
        <v>0</v>
      </c>
    </row>
    <row r="40" spans="1:23" ht="14.25" customHeight="1" x14ac:dyDescent="0.25">
      <c r="A40" s="515" t="s">
        <v>62</v>
      </c>
      <c r="B40" s="515" t="s">
        <v>13</v>
      </c>
      <c r="C40" s="516" t="s">
        <v>14</v>
      </c>
      <c r="D40" s="567">
        <v>0</v>
      </c>
      <c r="E40" s="559">
        <v>0</v>
      </c>
      <c r="F40" s="519">
        <v>0</v>
      </c>
      <c r="G40" s="520">
        <v>0</v>
      </c>
      <c r="H40" s="567">
        <v>0</v>
      </c>
      <c r="I40" s="559">
        <v>0</v>
      </c>
      <c r="J40" s="519">
        <v>0</v>
      </c>
      <c r="K40" s="520">
        <v>0</v>
      </c>
      <c r="L40" s="567">
        <v>0</v>
      </c>
      <c r="M40" s="559">
        <v>0</v>
      </c>
      <c r="N40" s="519">
        <v>0</v>
      </c>
      <c r="O40" s="520">
        <v>0</v>
      </c>
      <c r="P40" s="568">
        <f t="shared" ref="P40" si="8">SUM(D40,H40,L40)</f>
        <v>0</v>
      </c>
      <c r="Q40" s="560">
        <f t="shared" ref="Q40" si="9">SUM(E40,I40,M40)</f>
        <v>0</v>
      </c>
      <c r="R40" s="525">
        <f t="shared" ref="R40" si="10">SUM(F40,J40,N40)</f>
        <v>0</v>
      </c>
      <c r="S40" s="526">
        <f t="shared" si="0"/>
        <v>0</v>
      </c>
      <c r="T40" s="959">
        <f t="shared" si="6"/>
        <v>0</v>
      </c>
      <c r="U40" s="866">
        <f t="shared" si="3"/>
        <v>0</v>
      </c>
      <c r="V40" s="864">
        <f t="shared" si="1"/>
        <v>0</v>
      </c>
      <c r="W40" s="865">
        <f t="shared" si="2"/>
        <v>0</v>
      </c>
    </row>
    <row r="41" spans="1:23" ht="14.25" customHeight="1" x14ac:dyDescent="0.25">
      <c r="A41" s="539" t="s">
        <v>62</v>
      </c>
      <c r="B41" s="542"/>
      <c r="C41" s="728" t="s">
        <v>15</v>
      </c>
      <c r="D41" s="730"/>
      <c r="E41" s="548"/>
      <c r="F41" s="569">
        <v>0</v>
      </c>
      <c r="G41" s="562">
        <v>0</v>
      </c>
      <c r="H41" s="543"/>
      <c r="I41" s="544"/>
      <c r="J41" s="569">
        <v>0</v>
      </c>
      <c r="K41" s="562">
        <v>0</v>
      </c>
      <c r="L41" s="543"/>
      <c r="M41" s="544"/>
      <c r="N41" s="569">
        <v>0</v>
      </c>
      <c r="O41" s="562">
        <v>0</v>
      </c>
      <c r="P41" s="549"/>
      <c r="Q41" s="550"/>
      <c r="R41" s="570">
        <f t="shared" si="0"/>
        <v>0</v>
      </c>
      <c r="S41" s="563">
        <f t="shared" si="0"/>
        <v>0</v>
      </c>
      <c r="T41" s="730"/>
      <c r="U41" s="548"/>
      <c r="V41" s="869">
        <f t="shared" si="1"/>
        <v>0</v>
      </c>
      <c r="W41" s="867">
        <f t="shared" si="2"/>
        <v>0</v>
      </c>
    </row>
    <row r="42" spans="1:23" ht="14.25" customHeight="1" x14ac:dyDescent="0.25">
      <c r="A42" s="514" t="s">
        <v>63</v>
      </c>
      <c r="B42" s="515" t="s">
        <v>13</v>
      </c>
      <c r="C42" s="516" t="s">
        <v>14</v>
      </c>
      <c r="D42" s="521"/>
      <c r="E42" s="559">
        <v>0</v>
      </c>
      <c r="F42" s="519">
        <v>0</v>
      </c>
      <c r="G42" s="520">
        <v>0</v>
      </c>
      <c r="H42" s="521"/>
      <c r="I42" s="559">
        <v>0</v>
      </c>
      <c r="J42" s="519">
        <v>0</v>
      </c>
      <c r="K42" s="520">
        <v>0</v>
      </c>
      <c r="L42" s="521"/>
      <c r="M42" s="559">
        <v>0</v>
      </c>
      <c r="N42" s="519">
        <v>0</v>
      </c>
      <c r="O42" s="520">
        <v>0</v>
      </c>
      <c r="P42" s="523"/>
      <c r="Q42" s="560">
        <f t="shared" ref="Q42" si="11">SUM(E42,I42,M42)</f>
        <v>0</v>
      </c>
      <c r="R42" s="525">
        <f>SUM(F42,J42,N42)</f>
        <v>0</v>
      </c>
      <c r="S42" s="526">
        <f t="shared" si="0"/>
        <v>0</v>
      </c>
      <c r="T42" s="759"/>
      <c r="U42" s="866">
        <f t="shared" si="3"/>
        <v>0</v>
      </c>
      <c r="V42" s="864">
        <f t="shared" si="1"/>
        <v>0</v>
      </c>
      <c r="W42" s="865">
        <f t="shared" si="2"/>
        <v>0</v>
      </c>
    </row>
    <row r="43" spans="1:23" ht="14.25" customHeight="1" x14ac:dyDescent="0.25">
      <c r="A43" s="527" t="s">
        <v>63</v>
      </c>
      <c r="B43" s="542"/>
      <c r="C43" s="728" t="s">
        <v>15</v>
      </c>
      <c r="D43" s="730"/>
      <c r="E43" s="548"/>
      <c r="F43" s="731"/>
      <c r="G43" s="562">
        <v>0</v>
      </c>
      <c r="H43" s="543"/>
      <c r="I43" s="544"/>
      <c r="J43" s="731"/>
      <c r="K43" s="562">
        <v>0</v>
      </c>
      <c r="L43" s="543"/>
      <c r="M43" s="544"/>
      <c r="N43" s="731"/>
      <c r="O43" s="562">
        <v>0</v>
      </c>
      <c r="P43" s="549"/>
      <c r="Q43" s="550"/>
      <c r="R43" s="551"/>
      <c r="S43" s="563">
        <f t="shared" si="0"/>
        <v>0</v>
      </c>
      <c r="T43" s="730"/>
      <c r="U43" s="548"/>
      <c r="V43" s="545"/>
      <c r="W43" s="867">
        <f t="shared" si="2"/>
        <v>0</v>
      </c>
    </row>
    <row r="44" spans="1:23" ht="14.25" customHeight="1" x14ac:dyDescent="0.25">
      <c r="A44" s="514" t="s">
        <v>64</v>
      </c>
      <c r="B44" s="515" t="s">
        <v>13</v>
      </c>
      <c r="C44" s="516" t="s">
        <v>14</v>
      </c>
      <c r="D44" s="567">
        <v>0</v>
      </c>
      <c r="E44" s="559">
        <v>0</v>
      </c>
      <c r="F44" s="519">
        <v>0</v>
      </c>
      <c r="G44" s="520">
        <v>0</v>
      </c>
      <c r="H44" s="567">
        <v>0</v>
      </c>
      <c r="I44" s="559">
        <v>0</v>
      </c>
      <c r="J44" s="519">
        <v>0</v>
      </c>
      <c r="K44" s="520">
        <v>0</v>
      </c>
      <c r="L44" s="567">
        <v>0</v>
      </c>
      <c r="M44" s="559">
        <v>0</v>
      </c>
      <c r="N44" s="519">
        <v>0</v>
      </c>
      <c r="O44" s="520">
        <v>0</v>
      </c>
      <c r="P44" s="568">
        <f t="shared" ref="P44" si="12">SUM(D44,H44,L44)</f>
        <v>0</v>
      </c>
      <c r="Q44" s="560">
        <f t="shared" ref="Q44" si="13">SUM(E44,I44,M44)</f>
        <v>0</v>
      </c>
      <c r="R44" s="525">
        <f t="shared" ref="R44:R46" si="14">SUM(F44,J44,N44)</f>
        <v>0</v>
      </c>
      <c r="S44" s="526">
        <f t="shared" si="0"/>
        <v>0</v>
      </c>
      <c r="T44" s="959">
        <f t="shared" si="6"/>
        <v>0</v>
      </c>
      <c r="U44" s="866">
        <f t="shared" si="3"/>
        <v>0</v>
      </c>
      <c r="V44" s="864">
        <f t="shared" si="1"/>
        <v>0</v>
      </c>
      <c r="W44" s="865">
        <f t="shared" si="2"/>
        <v>0</v>
      </c>
    </row>
    <row r="45" spans="1:23" ht="14.25" customHeight="1" x14ac:dyDescent="0.25">
      <c r="A45" s="527" t="s">
        <v>64</v>
      </c>
      <c r="B45" s="542"/>
      <c r="C45" s="728" t="s">
        <v>15</v>
      </c>
      <c r="D45" s="730"/>
      <c r="E45" s="548"/>
      <c r="F45" s="569">
        <v>0</v>
      </c>
      <c r="G45" s="562">
        <v>0</v>
      </c>
      <c r="H45" s="543"/>
      <c r="I45" s="544"/>
      <c r="J45" s="569">
        <v>0</v>
      </c>
      <c r="K45" s="562">
        <v>0</v>
      </c>
      <c r="L45" s="543"/>
      <c r="M45" s="544"/>
      <c r="N45" s="569">
        <v>0</v>
      </c>
      <c r="O45" s="562">
        <v>0</v>
      </c>
      <c r="P45" s="549"/>
      <c r="Q45" s="550"/>
      <c r="R45" s="570">
        <f t="shared" si="0"/>
        <v>0</v>
      </c>
      <c r="S45" s="563">
        <f t="shared" si="0"/>
        <v>0</v>
      </c>
      <c r="T45" s="730"/>
      <c r="U45" s="548"/>
      <c r="V45" s="869">
        <f t="shared" si="1"/>
        <v>0</v>
      </c>
      <c r="W45" s="867">
        <f t="shared" si="2"/>
        <v>0</v>
      </c>
    </row>
    <row r="46" spans="1:23" ht="14.25" customHeight="1" x14ac:dyDescent="0.25">
      <c r="A46" s="514" t="s">
        <v>65</v>
      </c>
      <c r="B46" s="515" t="s">
        <v>13</v>
      </c>
      <c r="C46" s="516" t="s">
        <v>14</v>
      </c>
      <c r="D46" s="567">
        <v>0</v>
      </c>
      <c r="E46" s="559">
        <v>0</v>
      </c>
      <c r="F46" s="519">
        <v>0</v>
      </c>
      <c r="G46" s="520">
        <v>0</v>
      </c>
      <c r="H46" s="567">
        <v>0</v>
      </c>
      <c r="I46" s="559">
        <v>0</v>
      </c>
      <c r="J46" s="519">
        <v>0</v>
      </c>
      <c r="K46" s="520">
        <v>0</v>
      </c>
      <c r="L46" s="567">
        <v>0</v>
      </c>
      <c r="M46" s="559">
        <v>0</v>
      </c>
      <c r="N46" s="519">
        <v>0</v>
      </c>
      <c r="O46" s="520">
        <v>0</v>
      </c>
      <c r="P46" s="568">
        <f t="shared" ref="P46" si="15">SUM(D46,H46,L46)</f>
        <v>0</v>
      </c>
      <c r="Q46" s="560">
        <f t="shared" ref="Q46" si="16">SUM(E46,I46,M46)</f>
        <v>0</v>
      </c>
      <c r="R46" s="525">
        <f t="shared" si="14"/>
        <v>0</v>
      </c>
      <c r="S46" s="526">
        <f t="shared" si="0"/>
        <v>0</v>
      </c>
      <c r="T46" s="959">
        <f t="shared" si="6"/>
        <v>0</v>
      </c>
      <c r="U46" s="866">
        <f t="shared" si="3"/>
        <v>0</v>
      </c>
      <c r="V46" s="864">
        <f t="shared" si="1"/>
        <v>0</v>
      </c>
      <c r="W46" s="865">
        <f t="shared" si="2"/>
        <v>0</v>
      </c>
    </row>
    <row r="47" spans="1:23" ht="14.25" customHeight="1" x14ac:dyDescent="0.25">
      <c r="A47" s="527" t="s">
        <v>65</v>
      </c>
      <c r="B47" s="542"/>
      <c r="C47" s="728" t="s">
        <v>15</v>
      </c>
      <c r="D47" s="730"/>
      <c r="E47" s="548"/>
      <c r="F47" s="569">
        <v>0</v>
      </c>
      <c r="G47" s="562">
        <v>0</v>
      </c>
      <c r="H47" s="543"/>
      <c r="I47" s="544"/>
      <c r="J47" s="569">
        <v>0</v>
      </c>
      <c r="K47" s="562">
        <v>0</v>
      </c>
      <c r="L47" s="543"/>
      <c r="M47" s="544"/>
      <c r="N47" s="569">
        <v>0</v>
      </c>
      <c r="O47" s="562">
        <v>0</v>
      </c>
      <c r="P47" s="549"/>
      <c r="Q47" s="550"/>
      <c r="R47" s="570">
        <f t="shared" si="0"/>
        <v>0</v>
      </c>
      <c r="S47" s="563">
        <f t="shared" si="0"/>
        <v>0</v>
      </c>
      <c r="T47" s="730"/>
      <c r="U47" s="548"/>
      <c r="V47" s="869">
        <f t="shared" si="1"/>
        <v>0</v>
      </c>
      <c r="W47" s="867">
        <f t="shared" si="2"/>
        <v>0</v>
      </c>
    </row>
    <row r="48" spans="1:23" ht="14.25" customHeight="1" x14ac:dyDescent="0.25">
      <c r="A48" s="514" t="s">
        <v>66</v>
      </c>
      <c r="B48" s="515" t="s">
        <v>13</v>
      </c>
      <c r="C48" s="516" t="s">
        <v>14</v>
      </c>
      <c r="D48" s="521"/>
      <c r="E48" s="559">
        <v>0</v>
      </c>
      <c r="F48" s="519">
        <v>0</v>
      </c>
      <c r="G48" s="520">
        <v>0</v>
      </c>
      <c r="H48" s="521"/>
      <c r="I48" s="559">
        <v>0</v>
      </c>
      <c r="J48" s="519">
        <v>0</v>
      </c>
      <c r="K48" s="520">
        <v>0</v>
      </c>
      <c r="L48" s="521"/>
      <c r="M48" s="559">
        <v>0</v>
      </c>
      <c r="N48" s="519">
        <v>0</v>
      </c>
      <c r="O48" s="520">
        <v>0</v>
      </c>
      <c r="P48" s="523"/>
      <c r="Q48" s="560">
        <f t="shared" ref="Q48" si="17">SUM(E48,I48,M48)</f>
        <v>0</v>
      </c>
      <c r="R48" s="525">
        <f>SUM(F48,J48,N48)</f>
        <v>0</v>
      </c>
      <c r="S48" s="526">
        <f t="shared" si="0"/>
        <v>0</v>
      </c>
      <c r="T48" s="759"/>
      <c r="U48" s="866">
        <f t="shared" si="3"/>
        <v>0</v>
      </c>
      <c r="V48" s="864">
        <f t="shared" si="1"/>
        <v>0</v>
      </c>
      <c r="W48" s="865">
        <f t="shared" si="2"/>
        <v>0</v>
      </c>
    </row>
    <row r="49" spans="1:23" ht="14.25" customHeight="1" thickBot="1" x14ac:dyDescent="0.3">
      <c r="A49" s="527" t="s">
        <v>66</v>
      </c>
      <c r="B49" s="542"/>
      <c r="C49" s="728" t="s">
        <v>15</v>
      </c>
      <c r="D49" s="730"/>
      <c r="E49" s="548"/>
      <c r="F49" s="731"/>
      <c r="G49" s="562">
        <v>0</v>
      </c>
      <c r="H49" s="543"/>
      <c r="I49" s="544"/>
      <c r="J49" s="731"/>
      <c r="K49" s="562">
        <v>0</v>
      </c>
      <c r="L49" s="543"/>
      <c r="M49" s="544"/>
      <c r="N49" s="731"/>
      <c r="O49" s="562">
        <v>0</v>
      </c>
      <c r="P49" s="549"/>
      <c r="Q49" s="550"/>
      <c r="R49" s="551"/>
      <c r="S49" s="563">
        <f t="shared" si="0"/>
        <v>0</v>
      </c>
      <c r="T49" s="730"/>
      <c r="U49" s="548"/>
      <c r="V49" s="545"/>
      <c r="W49" s="867">
        <f t="shared" si="2"/>
        <v>0</v>
      </c>
    </row>
    <row r="50" spans="1:23" ht="14.25" customHeight="1" thickTop="1" x14ac:dyDescent="0.25">
      <c r="A50" s="748" t="s">
        <v>67</v>
      </c>
      <c r="B50" s="749" t="s">
        <v>13</v>
      </c>
      <c r="C50" s="750" t="s">
        <v>14</v>
      </c>
      <c r="D50" s="751">
        <f t="shared" ref="D50:W50" si="18">SUM(D14,D16,D18,D20,D22,D24,D26,D28,D30,D32,D34,D36,D38,D40,D42,D44,D46,D48)</f>
        <v>0</v>
      </c>
      <c r="E50" s="752">
        <f t="shared" si="18"/>
        <v>0</v>
      </c>
      <c r="F50" s="753">
        <f t="shared" si="18"/>
        <v>0</v>
      </c>
      <c r="G50" s="754">
        <f t="shared" si="18"/>
        <v>0</v>
      </c>
      <c r="H50" s="751">
        <f t="shared" si="18"/>
        <v>0</v>
      </c>
      <c r="I50" s="752">
        <f t="shared" si="18"/>
        <v>0</v>
      </c>
      <c r="J50" s="753">
        <f t="shared" si="18"/>
        <v>0</v>
      </c>
      <c r="K50" s="754">
        <f t="shared" si="18"/>
        <v>0</v>
      </c>
      <c r="L50" s="751">
        <f t="shared" si="18"/>
        <v>0</v>
      </c>
      <c r="M50" s="752">
        <f t="shared" si="18"/>
        <v>0</v>
      </c>
      <c r="N50" s="753">
        <f t="shared" si="18"/>
        <v>0</v>
      </c>
      <c r="O50" s="754">
        <f t="shared" si="18"/>
        <v>0</v>
      </c>
      <c r="P50" s="751">
        <f t="shared" si="18"/>
        <v>0</v>
      </c>
      <c r="Q50" s="752">
        <f t="shared" si="18"/>
        <v>0</v>
      </c>
      <c r="R50" s="753">
        <f t="shared" si="18"/>
        <v>0</v>
      </c>
      <c r="S50" s="755">
        <f t="shared" si="18"/>
        <v>0</v>
      </c>
      <c r="T50" s="763">
        <f t="shared" si="18"/>
        <v>0</v>
      </c>
      <c r="U50" s="752">
        <f t="shared" si="18"/>
        <v>0</v>
      </c>
      <c r="V50" s="753">
        <f t="shared" si="18"/>
        <v>0</v>
      </c>
      <c r="W50" s="755">
        <f t="shared" si="18"/>
        <v>0</v>
      </c>
    </row>
    <row r="51" spans="1:23" ht="14.25" customHeight="1" x14ac:dyDescent="0.25">
      <c r="A51" s="577" t="s">
        <v>67</v>
      </c>
      <c r="B51" s="528"/>
      <c r="C51" s="529" t="s">
        <v>15</v>
      </c>
      <c r="D51" s="851"/>
      <c r="E51" s="852"/>
      <c r="F51" s="860">
        <f>SUM(F15,F17,F19,F21,F23,F25,F27,F29,F31,F33,F35,F37,F39,F41,F43,F45,F47,F49)</f>
        <v>0</v>
      </c>
      <c r="G51" s="861">
        <f>SUM(G15,G17,G19,G21,G23,G25,G27,G29,G31,G33,G35,G37,G39,G41,G43,G45,G47,G49)</f>
        <v>0</v>
      </c>
      <c r="H51" s="853"/>
      <c r="I51" s="850"/>
      <c r="J51" s="860">
        <f>SUM(J15,J17,J19,J21,J23,J25,J27,J29,J31,J33,J35,J37,J39,J41,J43,J45,J47,J49)</f>
        <v>0</v>
      </c>
      <c r="K51" s="861">
        <f>SUM(K15,K17,K19,K21,K23,K25,K27,K29,K31,K33,K35,K37,K39,K41,K43,K45,K47,K49)</f>
        <v>0</v>
      </c>
      <c r="L51" s="853"/>
      <c r="M51" s="850"/>
      <c r="N51" s="860">
        <f>SUM(N15,N17,N19,N21,N23,N25,N27,N29,N31,N33,N35,N37,N39,N41,N43,N45,N47,N49)</f>
        <v>0</v>
      </c>
      <c r="O51" s="861">
        <f>SUM(O15,O17,O19,O21,O23,O25,O27,O29,O31,O33,O35,O37,O39,O41,O43,O45,O47,O49)</f>
        <v>0</v>
      </c>
      <c r="P51" s="853"/>
      <c r="Q51" s="850"/>
      <c r="R51" s="860">
        <f>SUM(R15,R17,R19,R21,R23,R25,R27,R29,R31,R33,R35,R37,R39,R41,R43,R45,R47,R49)</f>
        <v>0</v>
      </c>
      <c r="S51" s="862">
        <f>SUM(S15,S17,S19,S21,S23,S25,S27,S29,S31,S33,S35,S37,S39,S41,S43,S45,S47,S49)</f>
        <v>0</v>
      </c>
      <c r="T51" s="960"/>
      <c r="U51" s="850"/>
      <c r="V51" s="860">
        <f>SUM(V15,V17,V19,V21,V23,V25,V27,V29,V31,V33,V35,V37,V39,V41,V43,V45,V47,V49)</f>
        <v>0</v>
      </c>
      <c r="W51" s="862">
        <f>SUM(W15,W17,W19,W21,W23,W25,W27,W29,W31,W33,W35,W37,W39,W41,W43,W45,W47,W49)</f>
        <v>0</v>
      </c>
    </row>
    <row r="52" spans="1:23" ht="14.25" customHeight="1" thickBot="1" x14ac:dyDescent="0.3">
      <c r="A52" s="578" t="s">
        <v>67</v>
      </c>
      <c r="B52" s="854"/>
      <c r="C52" s="855" t="s">
        <v>26</v>
      </c>
      <c r="D52" s="856">
        <f>D50</f>
        <v>0</v>
      </c>
      <c r="E52" s="857">
        <f>E50</f>
        <v>0</v>
      </c>
      <c r="F52" s="858">
        <f>SUM(F50:F51)</f>
        <v>0</v>
      </c>
      <c r="G52" s="859">
        <f>SUM(G50:G51)</f>
        <v>0</v>
      </c>
      <c r="H52" s="856">
        <f>H50</f>
        <v>0</v>
      </c>
      <c r="I52" s="857">
        <f>I50</f>
        <v>0</v>
      </c>
      <c r="J52" s="858">
        <f>SUM(J50:J51)</f>
        <v>0</v>
      </c>
      <c r="K52" s="859">
        <f>SUM(K50:K51)</f>
        <v>0</v>
      </c>
      <c r="L52" s="856">
        <f>L50</f>
        <v>0</v>
      </c>
      <c r="M52" s="857">
        <f>M50</f>
        <v>0</v>
      </c>
      <c r="N52" s="858">
        <f>SUM(N50:N51)</f>
        <v>0</v>
      </c>
      <c r="O52" s="859">
        <f>SUM(O50:O51)</f>
        <v>0</v>
      </c>
      <c r="P52" s="856">
        <f>P50</f>
        <v>0</v>
      </c>
      <c r="Q52" s="857">
        <f>Q50</f>
        <v>0</v>
      </c>
      <c r="R52" s="858">
        <f>SUM(R50:R51)</f>
        <v>0</v>
      </c>
      <c r="S52" s="961">
        <f>SUM(S50:S51)</f>
        <v>0</v>
      </c>
      <c r="T52" s="824">
        <f>T50</f>
        <v>0</v>
      </c>
      <c r="U52" s="835">
        <f>U50</f>
        <v>0</v>
      </c>
      <c r="V52" s="858">
        <f>SUM(V50:V51)</f>
        <v>0</v>
      </c>
      <c r="W52" s="839">
        <f>SUM(W50:W51)</f>
        <v>0</v>
      </c>
    </row>
    <row r="53" spans="1:23" x14ac:dyDescent="0.25">
      <c r="A53" s="5"/>
      <c r="B53" s="5"/>
      <c r="C53" s="5"/>
      <c r="D53" s="5"/>
      <c r="E53" s="5"/>
      <c r="F53" s="5"/>
      <c r="G53" s="5"/>
      <c r="H53" s="5"/>
      <c r="I53" s="5"/>
      <c r="J53" s="5"/>
      <c r="K53" s="5"/>
      <c r="L53" s="5"/>
      <c r="M53" s="5"/>
      <c r="N53" s="5"/>
      <c r="O53" s="5"/>
      <c r="P53" s="5"/>
      <c r="Q53" s="5"/>
      <c r="R53" s="5"/>
      <c r="S53" s="5"/>
      <c r="T53" s="5"/>
      <c r="U53" s="5"/>
      <c r="V53" s="5"/>
      <c r="W53" s="5"/>
    </row>
    <row r="56" spans="1:23" x14ac:dyDescent="0.25">
      <c r="A56" s="66" t="s">
        <v>156</v>
      </c>
    </row>
    <row r="57" spans="1:23" x14ac:dyDescent="0.25">
      <c r="A57" s="67" t="s">
        <v>103</v>
      </c>
    </row>
    <row r="58" spans="1:23" x14ac:dyDescent="0.25">
      <c r="A58" s="68" t="str">
        <f>'7b Checks'!A64</f>
        <v/>
      </c>
    </row>
    <row r="59" spans="1:23" x14ac:dyDescent="0.25">
      <c r="A59" s="67" t="s">
        <v>118</v>
      </c>
    </row>
    <row r="60" spans="1:23" x14ac:dyDescent="0.25">
      <c r="A60" s="68" t="str">
        <f>'7b Checks'!A66</f>
        <v/>
      </c>
    </row>
    <row r="61" spans="1:23" x14ac:dyDescent="0.25">
      <c r="A61" s="67" t="s">
        <v>105</v>
      </c>
    </row>
    <row r="62" spans="1:23" x14ac:dyDescent="0.25">
      <c r="A62" s="68" t="str">
        <f>'7b Checks'!A68</f>
        <v/>
      </c>
    </row>
    <row r="63" spans="1:23" x14ac:dyDescent="0.25">
      <c r="A63" s="67" t="s">
        <v>110</v>
      </c>
    </row>
    <row r="64" spans="1:23" x14ac:dyDescent="0.25">
      <c r="A64" s="68" t="str">
        <f>'7b Checks'!A70</f>
        <v/>
      </c>
    </row>
    <row r="65" spans="1:1" x14ac:dyDescent="0.25">
      <c r="A65" s="67" t="s">
        <v>332</v>
      </c>
    </row>
    <row r="66" spans="1:1" x14ac:dyDescent="0.25">
      <c r="A66" s="68" t="str">
        <f>'7b Checks'!A72</f>
        <v/>
      </c>
    </row>
    <row r="67" spans="1:1" x14ac:dyDescent="0.25">
      <c r="A67" s="67"/>
    </row>
    <row r="68" spans="1:1" x14ac:dyDescent="0.25">
      <c r="A68" s="66" t="s">
        <v>157</v>
      </c>
    </row>
    <row r="69" spans="1:1" x14ac:dyDescent="0.25">
      <c r="A69" s="67" t="s">
        <v>111</v>
      </c>
    </row>
    <row r="70" spans="1:1" x14ac:dyDescent="0.25">
      <c r="A70" s="238" t="str">
        <f>'7b Checks'!A76</f>
        <v/>
      </c>
    </row>
    <row r="71" spans="1:1" x14ac:dyDescent="0.25">
      <c r="A71" s="67" t="s">
        <v>112</v>
      </c>
    </row>
    <row r="72" spans="1:1" x14ac:dyDescent="0.25">
      <c r="A72" s="238" t="str">
        <f>'7b Checks'!A78</f>
        <v/>
      </c>
    </row>
    <row r="73" spans="1:1" x14ac:dyDescent="0.25">
      <c r="A73" s="67" t="s">
        <v>113</v>
      </c>
    </row>
    <row r="74" spans="1:1" x14ac:dyDescent="0.25">
      <c r="A74" s="238" t="str">
        <f>'7b Checks'!A80</f>
        <v/>
      </c>
    </row>
    <row r="75" spans="1:1" x14ac:dyDescent="0.25">
      <c r="A75" s="67" t="s">
        <v>225</v>
      </c>
    </row>
    <row r="76" spans="1:1" x14ac:dyDescent="0.25">
      <c r="A76" s="238" t="str">
        <f>'7b Checks'!A82</f>
        <v/>
      </c>
    </row>
    <row r="77" spans="1:1" x14ac:dyDescent="0.25">
      <c r="A77" s="67"/>
    </row>
    <row r="78" spans="1:1" x14ac:dyDescent="0.25">
      <c r="A78" s="238"/>
    </row>
  </sheetData>
  <sheetProtection autoFilter="0"/>
  <autoFilter ref="A13:A52"/>
  <mergeCells count="16">
    <mergeCell ref="E3:R3"/>
    <mergeCell ref="D7:G9"/>
    <mergeCell ref="H7:K9"/>
    <mergeCell ref="L7:O9"/>
    <mergeCell ref="P7:S9"/>
    <mergeCell ref="T7:W9"/>
    <mergeCell ref="D4:G4"/>
    <mergeCell ref="H4:K4"/>
    <mergeCell ref="L4:O4"/>
    <mergeCell ref="P4:S4"/>
    <mergeCell ref="T4:W4"/>
    <mergeCell ref="D5:G5"/>
    <mergeCell ref="H5:K5"/>
    <mergeCell ref="L5:O5"/>
    <mergeCell ref="P5:S5"/>
    <mergeCell ref="T5:W5"/>
  </mergeCells>
  <conditionalFormatting sqref="D4:G4">
    <cfRule type="expression" dxfId="73" priority="203">
      <formula>D4&lt;&gt;"Validation: OK"</formula>
    </cfRule>
  </conditionalFormatting>
  <conditionalFormatting sqref="H4:K4">
    <cfRule type="expression" dxfId="72" priority="202">
      <formula>H4&lt;&gt;"Validation: OK"</formula>
    </cfRule>
  </conditionalFormatting>
  <conditionalFormatting sqref="L4:O4">
    <cfRule type="expression" dxfId="71" priority="201">
      <formula>L4&lt;&gt;"Validation: OK"</formula>
    </cfRule>
  </conditionalFormatting>
  <conditionalFormatting sqref="P4:S4">
    <cfRule type="expression" dxfId="70" priority="200">
      <formula>P4&lt;&gt;"Validation: OK"</formula>
    </cfRule>
  </conditionalFormatting>
  <conditionalFormatting sqref="T4:W4">
    <cfRule type="expression" dxfId="69" priority="199">
      <formula>T4&lt;&gt;"Validation: OK"</formula>
    </cfRule>
  </conditionalFormatting>
  <conditionalFormatting sqref="D5:G5">
    <cfRule type="expression" dxfId="68" priority="198">
      <formula>D5&lt;&gt;"First-stage credibility: OK"</formula>
    </cfRule>
  </conditionalFormatting>
  <conditionalFormatting sqref="H5:K5">
    <cfRule type="expression" dxfId="67" priority="197">
      <formula>H5&lt;&gt;"First-stage credibility: OK"</formula>
    </cfRule>
  </conditionalFormatting>
  <conditionalFormatting sqref="L5:O5">
    <cfRule type="expression" dxfId="66" priority="196">
      <formula>L5&lt;&gt;"First-stage credibility: OK"</formula>
    </cfRule>
  </conditionalFormatting>
  <conditionalFormatting sqref="P5:S5">
    <cfRule type="expression" dxfId="65" priority="195">
      <formula>P5&lt;&gt;"First-stage credibility: OK"</formula>
    </cfRule>
  </conditionalFormatting>
  <conditionalFormatting sqref="T5:W5">
    <cfRule type="expression" dxfId="64" priority="194">
      <formula>T5&lt;&gt;"First-stage credibility: OK"</formula>
    </cfRule>
  </conditionalFormatting>
  <conditionalFormatting sqref="D14:W52">
    <cfRule type="expression" dxfId="63" priority="6">
      <formula>D14=0</formula>
    </cfRule>
  </conditionalFormatting>
  <pageMargins left="0.7" right="0.7" top="0.75" bottom="0.75" header="0.3" footer="0.3"/>
  <pageSetup paperSize="9" scale="61" fitToHeight="0" orientation="landscape" r:id="rId1"/>
  <rowBreaks count="3" manualBreakCount="3">
    <brk id="25" max="22" man="1"/>
    <brk id="41" max="22" man="1"/>
    <brk id="54" max="22" man="1"/>
  </rowBreaks>
  <extLst>
    <ext xmlns:x14="http://schemas.microsoft.com/office/spreadsheetml/2009/9/main" uri="{78C0D931-6437-407d-A8EE-F0AAD7539E65}">
      <x14:conditionalFormattings>
        <x14:conditionalFormatting xmlns:xm="http://schemas.microsoft.com/office/excel/2006/main">
          <x14:cfRule type="expression" priority="5" id="{431082EC-0BA3-466E-859D-3AFD0CC1EC08}">
            <xm:f>'7b Checks'!AH14&lt;&gt;""</xm:f>
            <x14:dxf>
              <font>
                <color rgb="FFFF0000"/>
              </font>
            </x14:dxf>
          </x14:cfRule>
          <xm:sqref>L14:O49</xm:sqref>
        </x14:conditionalFormatting>
        <x14:conditionalFormatting xmlns:xm="http://schemas.microsoft.com/office/excel/2006/main">
          <x14:cfRule type="expression" priority="4" id="{5A9286D9-779A-4859-AB10-6C3B70CC16FD}">
            <xm:f>'7b Checks'!AM14&lt;&gt;""</xm:f>
            <x14:dxf>
              <font>
                <color rgb="FFFF0000"/>
              </font>
            </x14:dxf>
          </x14:cfRule>
          <xm:sqref>D14:K49</xm:sqref>
        </x14:conditionalFormatting>
        <x14:conditionalFormatting xmlns:xm="http://schemas.microsoft.com/office/excel/2006/main">
          <x14:cfRule type="expression" priority="3" id="{D24BE9C6-045F-41EC-9EDC-34C40D0D3412}">
            <xm:f>'7b Checks'!AU14&lt;&gt;""</xm:f>
            <x14:dxf>
              <font>
                <color rgb="FFFF0000"/>
              </font>
            </x14:dxf>
          </x14:cfRule>
          <xm:sqref>P14:S49</xm:sqref>
        </x14:conditionalFormatting>
        <x14:conditionalFormatting xmlns:xm="http://schemas.microsoft.com/office/excel/2006/main">
          <x14:cfRule type="expression" priority="2" id="{3BBB79B0-7E5A-4B70-A7DA-25616293C38E}">
            <xm:f>'7b Checks'!BD14&lt;&gt;""</xm:f>
            <x14:dxf>
              <font>
                <color rgb="FFFF0000"/>
              </font>
            </x14:dxf>
          </x14:cfRule>
          <xm:sqref>D14:O51</xm:sqref>
        </x14:conditionalFormatting>
        <x14:conditionalFormatting xmlns:xm="http://schemas.microsoft.com/office/excel/2006/main">
          <x14:cfRule type="expression" priority="1" id="{EA63C4CE-43A5-4F1D-BBCB-20C3F03BD7B2}">
            <xm:f>'7b Checks'!EB50&lt;&gt;""</xm:f>
            <x14:dxf>
              <font>
                <color rgb="FFFF0000"/>
              </font>
            </x14:dxf>
          </x14:cfRule>
          <xm:sqref>D50:S51</xm:sqref>
        </x14:conditionalFormatting>
      </x14:conditionalFormatting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EQ90"/>
  <sheetViews>
    <sheetView topLeftCell="ET1" workbookViewId="0"/>
  </sheetViews>
  <sheetFormatPr defaultRowHeight="15" x14ac:dyDescent="0.25"/>
  <cols>
    <col min="1" max="125" width="9.140625" hidden="1" customWidth="1"/>
    <col min="126" max="149" width="0" hidden="1" customWidth="1"/>
  </cols>
  <sheetData>
    <row r="1" spans="1:128" x14ac:dyDescent="0.25">
      <c r="A1" t="s">
        <v>280</v>
      </c>
      <c r="B1" s="52">
        <f>IF(AND(E2="Validation: OK",I2="Validation: OK",M2="Validation: OK",Q2="Validation: OK",U2="Validation: OK"),0,1)</f>
        <v>0</v>
      </c>
    </row>
    <row r="2" spans="1:128" x14ac:dyDescent="0.25">
      <c r="A2" t="s">
        <v>279</v>
      </c>
      <c r="B2" s="52">
        <f>IF(AND(E3="First-stage credibility: OK",I3="First-stage credibility: OK",M3="First-stage credibility: OK",Q3="First-stage credibility: OK",U3="First-stage credibility: OK"),0,1)</f>
        <v>0</v>
      </c>
      <c r="E2" t="str">
        <f>IF(AND(AP53="",BG7="",BG11="",BR61=""),"Validation: OK","Validation: Failure (see below table)")</f>
        <v>Validation: OK</v>
      </c>
      <c r="I2" t="str">
        <f>IF(AND(AT53="",BK7="",BK11="",BV61=""),"Validation: OK","Validation: Failure (see below table)")</f>
        <v>Validation: OK</v>
      </c>
      <c r="M2" t="str">
        <f>IF(AND(AK53="",BO7="",BO11="",BZ61=""),"Validation: OK","Validation: Failure (see below table)")</f>
        <v>Validation: OK</v>
      </c>
      <c r="Q2" t="str">
        <f>IF(AND(AX53="",CD61=""),"Validation: OK","Validation: Failure (see below table)")</f>
        <v>Validation: OK</v>
      </c>
      <c r="U2" t="s">
        <v>334</v>
      </c>
    </row>
    <row r="3" spans="1:128" x14ac:dyDescent="0.25">
      <c r="E3" t="str">
        <f>IF(DJ53="","First-stage credibility: OK","First-stage credibility: Warnings (see below table)")</f>
        <v>First-stage credibility: OK</v>
      </c>
      <c r="I3" t="str">
        <f>IF(DN53="","First-stage credibility: OK","First-stage credibility: Warnings (see below table)")</f>
        <v>First-stage credibility: OK</v>
      </c>
      <c r="M3" t="str">
        <f>IF(AND(CZ53="",DE53=""),"First-stage credibility: OK","First-stage credibility: Warnings (see below table)")</f>
        <v>First-stage credibility: OK</v>
      </c>
      <c r="Q3" t="str">
        <f>IF(DX53="","First-stage credibility: OK","First-stage credibility: Warnings (see below table)")</f>
        <v>First-stage credibility: OK</v>
      </c>
      <c r="U3" t="s">
        <v>25</v>
      </c>
      <c r="AH3" s="52">
        <v>1</v>
      </c>
      <c r="AM3" s="52">
        <v>1</v>
      </c>
      <c r="BD3" s="52">
        <v>1</v>
      </c>
      <c r="BE3" s="52">
        <v>1</v>
      </c>
      <c r="BQ3" s="52">
        <v>1</v>
      </c>
      <c r="CH3" s="52"/>
      <c r="CM3" s="52"/>
      <c r="CR3" s="52"/>
      <c r="CW3" s="52">
        <v>1</v>
      </c>
      <c r="DB3" s="52">
        <v>1</v>
      </c>
      <c r="DG3" s="52">
        <v>1</v>
      </c>
      <c r="DP3" s="52"/>
      <c r="DU3" s="52">
        <v>1</v>
      </c>
    </row>
    <row r="5" spans="1:128" x14ac:dyDescent="0.25">
      <c r="BD5" s="62" t="str">
        <f>CONCATENATE(BD14,BD15,BD16,BD17,BD18,BD19,BD20,BD21,BD30,BD31,BD32,BD33,BD34,BD35,BD36,BD37,BD38,BD39,BD40,BD41,BD42,BD43,BD44,BD45,BD46,BD47,BD48,BD49,BD50,BD51)</f>
        <v/>
      </c>
      <c r="BE5" s="63" t="str">
        <f t="shared" ref="BE5:BO5" si="0">CONCATENATE(BE14,BE15,BE16,BE17,BE18,BE19,BE20,BE21,BE30,BE31,BE32,BE33,BE34,BE35,BE36,BE37,BE38,BE39,BE40,BE41,BE42,BE43,BE44,BE45,BE46,BE47,BE48,BE49,BE50,BE51)</f>
        <v/>
      </c>
      <c r="BF5" s="63" t="str">
        <f t="shared" si="0"/>
        <v/>
      </c>
      <c r="BG5" s="64" t="str">
        <f t="shared" si="0"/>
        <v/>
      </c>
      <c r="BH5" s="62" t="str">
        <f t="shared" si="0"/>
        <v/>
      </c>
      <c r="BI5" s="63" t="str">
        <f t="shared" si="0"/>
        <v/>
      </c>
      <c r="BJ5" s="63" t="str">
        <f t="shared" si="0"/>
        <v/>
      </c>
      <c r="BK5" s="64" t="str">
        <f t="shared" si="0"/>
        <v/>
      </c>
      <c r="BL5" s="62" t="str">
        <f t="shared" si="0"/>
        <v/>
      </c>
      <c r="BM5" s="63" t="str">
        <f t="shared" si="0"/>
        <v/>
      </c>
      <c r="BN5" s="63" t="str">
        <f t="shared" si="0"/>
        <v/>
      </c>
      <c r="BO5" s="64" t="str">
        <f t="shared" si="0"/>
        <v/>
      </c>
    </row>
    <row r="7" spans="1:128" x14ac:dyDescent="0.25">
      <c r="E7" t="s">
        <v>0</v>
      </c>
      <c r="F7" t="s">
        <v>0</v>
      </c>
      <c r="G7" t="s">
        <v>0</v>
      </c>
      <c r="H7" t="s">
        <v>0</v>
      </c>
      <c r="I7" t="s">
        <v>1</v>
      </c>
      <c r="J7" t="s">
        <v>1</v>
      </c>
      <c r="K7" t="s">
        <v>1</v>
      </c>
      <c r="L7" t="s">
        <v>1</v>
      </c>
      <c r="M7" t="s">
        <v>2</v>
      </c>
      <c r="N7" t="s">
        <v>2</v>
      </c>
      <c r="O7" t="s">
        <v>2</v>
      </c>
      <c r="P7" t="s">
        <v>2</v>
      </c>
      <c r="Q7" t="s">
        <v>3</v>
      </c>
      <c r="R7" t="s">
        <v>3</v>
      </c>
      <c r="S7" t="s">
        <v>3</v>
      </c>
      <c r="T7" t="s">
        <v>3</v>
      </c>
      <c r="U7" t="s">
        <v>27</v>
      </c>
      <c r="V7" t="s">
        <v>27</v>
      </c>
      <c r="W7" t="s">
        <v>27</v>
      </c>
      <c r="X7" t="s">
        <v>27</v>
      </c>
      <c r="BF7" s="60" t="s">
        <v>0</v>
      </c>
      <c r="BG7" s="52" t="str">
        <f>CONCATENATE(BD5,BE5,BF5,BG5)</f>
        <v/>
      </c>
      <c r="BJ7" s="60" t="s">
        <v>1</v>
      </c>
      <c r="BK7" s="52" t="str">
        <f>CONCATENATE(BH5,BI5,BJ5,BK5)</f>
        <v/>
      </c>
      <c r="BN7" s="60" t="s">
        <v>2</v>
      </c>
      <c r="BO7" s="52" t="str">
        <f>CONCATENATE(BL5,BM5,BN5,BO5)</f>
        <v/>
      </c>
    </row>
    <row r="9" spans="1:128" x14ac:dyDescent="0.25">
      <c r="BD9" s="62" t="str">
        <f>CONCATENATE(BD22,BD23,BD24,BD25,BD26,BD27,BD28,BD29)</f>
        <v/>
      </c>
      <c r="BE9" s="63" t="str">
        <f t="shared" ref="BE9:BO9" si="1">CONCATENATE(BE22,BE23,BE24,BE25,BE26,BE27,BE28,BE29)</f>
        <v/>
      </c>
      <c r="BF9" s="63" t="str">
        <f t="shared" si="1"/>
        <v/>
      </c>
      <c r="BG9" s="64" t="str">
        <f t="shared" si="1"/>
        <v/>
      </c>
      <c r="BH9" s="62" t="str">
        <f t="shared" si="1"/>
        <v/>
      </c>
      <c r="BI9" s="63" t="str">
        <f t="shared" si="1"/>
        <v/>
      </c>
      <c r="BJ9" s="63" t="str">
        <f t="shared" si="1"/>
        <v/>
      </c>
      <c r="BK9" s="64" t="str">
        <f t="shared" si="1"/>
        <v/>
      </c>
      <c r="BL9" s="62" t="str">
        <f t="shared" si="1"/>
        <v/>
      </c>
      <c r="BM9" s="63" t="str">
        <f t="shared" si="1"/>
        <v/>
      </c>
      <c r="BN9" s="63" t="str">
        <f t="shared" si="1"/>
        <v/>
      </c>
      <c r="BO9" s="64" t="str">
        <f t="shared" si="1"/>
        <v/>
      </c>
    </row>
    <row r="10" spans="1:128" x14ac:dyDescent="0.25">
      <c r="E10" t="s">
        <v>68</v>
      </c>
      <c r="F10" t="s">
        <v>68</v>
      </c>
      <c r="G10" t="s">
        <v>87</v>
      </c>
      <c r="H10" t="s">
        <v>87</v>
      </c>
      <c r="I10" t="s">
        <v>68</v>
      </c>
      <c r="J10" t="s">
        <v>68</v>
      </c>
      <c r="K10" t="s">
        <v>87</v>
      </c>
      <c r="L10" t="s">
        <v>87</v>
      </c>
      <c r="M10" t="s">
        <v>68</v>
      </c>
      <c r="N10" t="s">
        <v>68</v>
      </c>
      <c r="O10" t="s">
        <v>87</v>
      </c>
      <c r="P10" t="s">
        <v>87</v>
      </c>
      <c r="Q10" t="s">
        <v>68</v>
      </c>
      <c r="R10" t="s">
        <v>68</v>
      </c>
      <c r="S10" t="s">
        <v>87</v>
      </c>
      <c r="T10" t="s">
        <v>87</v>
      </c>
      <c r="U10" t="s">
        <v>68</v>
      </c>
      <c r="V10" t="s">
        <v>68</v>
      </c>
      <c r="W10" t="s">
        <v>87</v>
      </c>
      <c r="X10" t="s">
        <v>87</v>
      </c>
    </row>
    <row r="11" spans="1:128" x14ac:dyDescent="0.25">
      <c r="BF11" s="60" t="s">
        <v>0</v>
      </c>
      <c r="BG11" s="52" t="str">
        <f>CONCATENATE(BD9,BE9,BF9,BG9)</f>
        <v/>
      </c>
      <c r="BJ11" s="60" t="s">
        <v>1</v>
      </c>
      <c r="BK11" s="52" t="str">
        <f>CONCATENATE(BH9,BI9,BJ9,BK9)</f>
        <v/>
      </c>
      <c r="BN11" s="60" t="s">
        <v>2</v>
      </c>
      <c r="BO11" s="52" t="str">
        <f>CONCATENATE(BL9,BM9,BN9,BO9)</f>
        <v/>
      </c>
    </row>
    <row r="12" spans="1:128" x14ac:dyDescent="0.25">
      <c r="E12" s="18" t="str">
        <f>'7b Health sandwich'!D12</f>
        <v>OfS-fundable</v>
      </c>
      <c r="F12" s="18" t="str">
        <f>'7b Health sandwich'!E12</f>
        <v>Non-fundable</v>
      </c>
      <c r="G12" s="18" t="str">
        <f>'7b Health sandwich'!F12</f>
        <v>OfS-fundable</v>
      </c>
      <c r="H12" s="18" t="str">
        <f>'7b Health sandwich'!G12</f>
        <v>Non-fundable</v>
      </c>
      <c r="I12" s="18" t="str">
        <f>'7b Health sandwich'!H12</f>
        <v>OfS-fundable</v>
      </c>
      <c r="J12" s="18" t="str">
        <f>'7b Health sandwich'!I12</f>
        <v>Non-fundable</v>
      </c>
      <c r="K12" s="18" t="str">
        <f>'7b Health sandwich'!J12</f>
        <v>OfS-fundable</v>
      </c>
      <c r="L12" s="18" t="str">
        <f>'7b Health sandwich'!K12</f>
        <v>Non-fundable</v>
      </c>
      <c r="M12" s="18" t="str">
        <f>'7b Health sandwich'!L12</f>
        <v>OfS-fundable</v>
      </c>
      <c r="N12" s="18" t="str">
        <f>'7b Health sandwich'!M12</f>
        <v>Non-fundable</v>
      </c>
      <c r="O12" s="18" t="str">
        <f>'7b Health sandwich'!N12</f>
        <v>OfS-fundable</v>
      </c>
      <c r="P12" s="18" t="str">
        <f>'7b Health sandwich'!O12</f>
        <v>Non-fundable</v>
      </c>
      <c r="Q12" s="18" t="str">
        <f>'7b Health sandwich'!P12</f>
        <v>OfS-fundable</v>
      </c>
      <c r="R12" s="18" t="str">
        <f>'7b Health sandwich'!Q12</f>
        <v>Non-fundable</v>
      </c>
      <c r="S12" s="18" t="str">
        <f>'7b Health sandwich'!R12</f>
        <v>OfS-fundable</v>
      </c>
      <c r="T12" s="18" t="str">
        <f>'7b Health sandwich'!S12</f>
        <v>Non-fundable</v>
      </c>
      <c r="U12" s="18" t="str">
        <f>'7b Health sandwich'!T12</f>
        <v>OfS-fundable</v>
      </c>
      <c r="V12" s="18" t="str">
        <f>'7b Health sandwich'!U12</f>
        <v>Non-fundable</v>
      </c>
      <c r="W12" s="18" t="str">
        <f>'7b Health sandwich'!V12</f>
        <v>OfS-fundable</v>
      </c>
      <c r="X12" s="18" t="str">
        <f>'7b Health sandwich'!W12</f>
        <v>Non-fundable</v>
      </c>
      <c r="AH12" t="s">
        <v>80</v>
      </c>
      <c r="AM12" t="s">
        <v>79</v>
      </c>
      <c r="BD12" t="s">
        <v>89</v>
      </c>
      <c r="BQ12" t="s">
        <v>91</v>
      </c>
      <c r="CH12" t="s">
        <v>77</v>
      </c>
      <c r="CM12" t="s">
        <v>83</v>
      </c>
      <c r="CR12" t="s">
        <v>92</v>
      </c>
      <c r="CW12" t="s">
        <v>81</v>
      </c>
      <c r="DB12" t="s">
        <v>93</v>
      </c>
      <c r="DG12" t="s">
        <v>94</v>
      </c>
      <c r="DP12" t="s">
        <v>95</v>
      </c>
      <c r="DU12" t="s">
        <v>159</v>
      </c>
    </row>
    <row r="13" spans="1:128" x14ac:dyDescent="0.25">
      <c r="E13" t="str">
        <f>CONCATENATE(E7,", ",E10,", ",E12)</f>
        <v>Column 1, Starters in 2016-17, OfS-fundable</v>
      </c>
      <c r="F13" t="str">
        <f t="shared" ref="F13:X13" si="2">CONCATENATE(F7,", ",F10,", ",F12)</f>
        <v>Column 1, Starters in 2016-17, Non-fundable</v>
      </c>
      <c r="G13" t="str">
        <f t="shared" si="2"/>
        <v>Column 1, Starters in 2017-18, OfS-fundable</v>
      </c>
      <c r="H13" t="str">
        <f t="shared" si="2"/>
        <v>Column 1, Starters in 2017-18, Non-fundable</v>
      </c>
      <c r="I13" t="str">
        <f t="shared" si="2"/>
        <v>Column 2, Starters in 2016-17, OfS-fundable</v>
      </c>
      <c r="J13" t="str">
        <f t="shared" si="2"/>
        <v>Column 2, Starters in 2016-17, Non-fundable</v>
      </c>
      <c r="K13" t="str">
        <f t="shared" si="2"/>
        <v>Column 2, Starters in 2017-18, OfS-fundable</v>
      </c>
      <c r="L13" t="str">
        <f t="shared" si="2"/>
        <v>Column 2, Starters in 2017-18, Non-fundable</v>
      </c>
      <c r="M13" t="str">
        <f t="shared" si="2"/>
        <v>Column 3, Starters in 2016-17, OfS-fundable</v>
      </c>
      <c r="N13" t="str">
        <f t="shared" si="2"/>
        <v>Column 3, Starters in 2016-17, Non-fundable</v>
      </c>
      <c r="O13" t="str">
        <f t="shared" si="2"/>
        <v>Column 3, Starters in 2017-18, OfS-fundable</v>
      </c>
      <c r="P13" t="str">
        <f t="shared" si="2"/>
        <v>Column 3, Starters in 2017-18, Non-fundable</v>
      </c>
      <c r="Q13" t="str">
        <f t="shared" si="2"/>
        <v>Column 4, Starters in 2016-17, OfS-fundable</v>
      </c>
      <c r="R13" t="str">
        <f t="shared" si="2"/>
        <v>Column 4, Starters in 2016-17, Non-fundable</v>
      </c>
      <c r="S13" t="str">
        <f t="shared" si="2"/>
        <v>Column 4, Starters in 2017-18, OfS-fundable</v>
      </c>
      <c r="T13" t="str">
        <f t="shared" si="2"/>
        <v>Column 4, Starters in 2017-18, Non-fundable</v>
      </c>
      <c r="U13" t="str">
        <f t="shared" si="2"/>
        <v>Column 4a, Starters in 2016-17, OfS-fundable</v>
      </c>
      <c r="V13" t="str">
        <f t="shared" si="2"/>
        <v>Column 4a, Starters in 2016-17, Non-fundable</v>
      </c>
      <c r="W13" t="str">
        <f t="shared" si="2"/>
        <v>Column 4a, Starters in 2017-18, OfS-fundable</v>
      </c>
      <c r="X13" t="str">
        <f t="shared" si="2"/>
        <v>Column 4a, Starters in 2017-18, Non-fundable</v>
      </c>
      <c r="AH13" t="s">
        <v>2</v>
      </c>
      <c r="AM13" t="s">
        <v>0</v>
      </c>
      <c r="AQ13" t="s">
        <v>1</v>
      </c>
      <c r="AU13" t="s">
        <v>3</v>
      </c>
      <c r="AY13" t="s">
        <v>27</v>
      </c>
      <c r="BD13" t="s">
        <v>0</v>
      </c>
      <c r="BH13" t="s">
        <v>1</v>
      </c>
      <c r="BL13" t="s">
        <v>2</v>
      </c>
      <c r="BQ13" t="s">
        <v>88</v>
      </c>
      <c r="CH13" t="s">
        <v>27</v>
      </c>
      <c r="CM13" t="s">
        <v>27</v>
      </c>
      <c r="CR13" t="s">
        <v>27</v>
      </c>
      <c r="CW13" t="s">
        <v>2</v>
      </c>
      <c r="CZ13">
        <v>50</v>
      </c>
      <c r="DB13" t="s">
        <v>2</v>
      </c>
      <c r="DG13" t="s">
        <v>88</v>
      </c>
      <c r="DP13" t="s">
        <v>27</v>
      </c>
      <c r="DU13" t="s">
        <v>3</v>
      </c>
    </row>
    <row r="14" spans="1:128" x14ac:dyDescent="0.25">
      <c r="A14" s="18" t="str">
        <f>'7b Health sandwich'!A14</f>
        <v>Dental hygiene</v>
      </c>
      <c r="B14" t="s">
        <v>13</v>
      </c>
      <c r="C14" s="18" t="str">
        <f>'7b Health sandwich'!C14</f>
        <v>UG</v>
      </c>
      <c r="D14" t="str">
        <f>CONCATENATE(A14,", ",B14,", ",C14)</f>
        <v>Dental hygiene, Standard, UG</v>
      </c>
      <c r="E14" t="str">
        <f>CONCATENATE(E$7,", ",E$10,", ",E$12,", ",$A14,", ",$B14,", ",$C14,"; ")</f>
        <v xml:space="preserve">Column 1, Starters in 2016-17, OfS-fundable, Dental hygiene, Standard, UG; </v>
      </c>
      <c r="F14" t="str">
        <f t="shared" ref="F14:X17" si="3">CONCATENATE(F$7,", ",F$10,", ",F$12,", ",$A14,", ",$B14,", ",$C14,"; ")</f>
        <v xml:space="preserve">Column 1, Starters in 2016-17, Non-fundable, Dental hygiene, Standard, UG; </v>
      </c>
      <c r="G14" t="str">
        <f t="shared" si="3"/>
        <v xml:space="preserve">Column 1, Starters in 2017-18, OfS-fundable, Dental hygiene, Standard, UG; </v>
      </c>
      <c r="H14" t="str">
        <f t="shared" si="3"/>
        <v xml:space="preserve">Column 1, Starters in 2017-18, Non-fundable, Dental hygiene, Standard, UG; </v>
      </c>
      <c r="I14" t="str">
        <f t="shared" si="3"/>
        <v xml:space="preserve">Column 2, Starters in 2016-17, OfS-fundable, Dental hygiene, Standard, UG; </v>
      </c>
      <c r="J14" t="str">
        <f t="shared" si="3"/>
        <v xml:space="preserve">Column 2, Starters in 2016-17, Non-fundable, Dental hygiene, Standard, UG; </v>
      </c>
      <c r="K14" t="str">
        <f t="shared" si="3"/>
        <v xml:space="preserve">Column 2, Starters in 2017-18, OfS-fundable, Dental hygiene, Standard, UG; </v>
      </c>
      <c r="L14" t="str">
        <f t="shared" si="3"/>
        <v xml:space="preserve">Column 2, Starters in 2017-18, Non-fundable, Dental hygiene, Standard, UG; </v>
      </c>
      <c r="M14" t="str">
        <f t="shared" si="3"/>
        <v xml:space="preserve">Column 3, Starters in 2016-17, OfS-fundable, Dental hygiene, Standard, UG; </v>
      </c>
      <c r="N14" t="str">
        <f t="shared" si="3"/>
        <v xml:space="preserve">Column 3, Starters in 2016-17, Non-fundable, Dental hygiene, Standard, UG; </v>
      </c>
      <c r="O14" t="str">
        <f t="shared" si="3"/>
        <v xml:space="preserve">Column 3, Starters in 2017-18, OfS-fundable, Dental hygiene, Standard, UG; </v>
      </c>
      <c r="P14" t="str">
        <f t="shared" si="3"/>
        <v xml:space="preserve">Column 3, Starters in 2017-18, Non-fundable, Dental hygiene, Standard, UG; </v>
      </c>
      <c r="Q14" t="str">
        <f t="shared" si="3"/>
        <v xml:space="preserve">Column 4, Starters in 2016-17, OfS-fundable, Dental hygiene, Standard, UG; </v>
      </c>
      <c r="R14" t="str">
        <f t="shared" si="3"/>
        <v xml:space="preserve">Column 4, Starters in 2016-17, Non-fundable, Dental hygiene, Standard, UG; </v>
      </c>
      <c r="S14" t="str">
        <f t="shared" si="3"/>
        <v xml:space="preserve">Column 4, Starters in 2017-18, OfS-fundable, Dental hygiene, Standard, UG; </v>
      </c>
      <c r="T14" t="str">
        <f t="shared" si="3"/>
        <v xml:space="preserve">Column 4, Starters in 2017-18, Non-fundable, Dental hygiene, Standard, UG; </v>
      </c>
      <c r="U14" t="str">
        <f t="shared" si="3"/>
        <v xml:space="preserve">Column 4a, Starters in 2016-17, OfS-fundable, Dental hygiene, Standard, UG; </v>
      </c>
      <c r="V14" t="str">
        <f t="shared" si="3"/>
        <v xml:space="preserve">Column 4a, Starters in 2016-17, Non-fundable, Dental hygiene, Standard, UG; </v>
      </c>
      <c r="W14" t="str">
        <f t="shared" si="3"/>
        <v xml:space="preserve">Column 4a, Starters in 2017-18, OfS-fundable, Dental hygiene, Standard, UG; </v>
      </c>
      <c r="X14" t="str">
        <f t="shared" si="3"/>
        <v xml:space="preserve">Column 4a, Starters in 2017-18, Non-fundable, Dental hygiene, Standard, UG; </v>
      </c>
      <c r="AH14" s="840" t="str">
        <f>IF(AND($AH$3=1,'7b Health sandwich'!L14&gt;0),M14,"")</f>
        <v/>
      </c>
      <c r="AI14" s="841" t="str">
        <f>IF(AND($AH$3=1,'7b Health sandwich'!M14&gt;0),N14,"")</f>
        <v/>
      </c>
      <c r="AJ14" s="841" t="str">
        <f>IF(AND($AH$3=1,'7b Health sandwich'!N14&gt;0),O14,"")</f>
        <v/>
      </c>
      <c r="AK14" s="842" t="str">
        <f>IF(AND($AH$3=1,'7b Health sandwich'!O14&gt;0),P14,"")</f>
        <v/>
      </c>
      <c r="AM14" s="840" t="str">
        <f>IF(AND($AM$3=1,'7b Health sandwich'!D14&lt;0),E14,"")</f>
        <v/>
      </c>
      <c r="AN14" s="841" t="str">
        <f>IF(AND($AM$3=1,'7b Health sandwich'!E14&lt;0),F14,"")</f>
        <v/>
      </c>
      <c r="AO14" s="841" t="str">
        <f>IF(AND($AM$3=1,'7b Health sandwich'!F14&lt;0),G14,"")</f>
        <v/>
      </c>
      <c r="AP14" s="842" t="str">
        <f>IF(AND($AM$3=1,'7b Health sandwich'!G14&lt;0),H14,"")</f>
        <v/>
      </c>
      <c r="AQ14" s="840" t="str">
        <f>IF(AND($AM$3=1,'7b Health sandwich'!H14&lt;0),I14,"")</f>
        <v/>
      </c>
      <c r="AR14" s="841" t="str">
        <f>IF(AND($AM$3=1,'7b Health sandwich'!I14&lt;0),J14,"")</f>
        <v/>
      </c>
      <c r="AS14" s="841" t="str">
        <f>IF(AND($AM$3=1,'7b Health sandwich'!J14&lt;0),K14,"")</f>
        <v/>
      </c>
      <c r="AT14" s="842" t="str">
        <f>IF(AND($AM$3=1,'7b Health sandwich'!K14&lt;0),L14,"")</f>
        <v/>
      </c>
      <c r="AU14" s="840" t="str">
        <f>IF(AND($AM$3=1,'7b Health sandwich'!P14&lt;0),Q14,"")</f>
        <v/>
      </c>
      <c r="AV14" s="841" t="str">
        <f>IF(AND($AM$3=1,'7b Health sandwich'!Q14&lt;0),R14,"")</f>
        <v/>
      </c>
      <c r="AW14" s="841" t="str">
        <f>IF(AND($AM$3=1,'7b Health sandwich'!R14&lt;0),S14,"")</f>
        <v/>
      </c>
      <c r="AX14" s="842" t="str">
        <f>IF(AND($AM$3=1,'7b Health sandwich'!S14&lt;0),T14,"")</f>
        <v/>
      </c>
      <c r="AY14" s="840" t="str">
        <f>IF(AND($AM$3=1,'7b Health sandwich'!T14&lt;0),U14,"")</f>
        <v/>
      </c>
      <c r="AZ14" s="841" t="str">
        <f>IF(AND($AM$3=1,'7b Health sandwich'!U14&lt;0),V14,"")</f>
        <v/>
      </c>
      <c r="BA14" s="841" t="str">
        <f>IF(AND($AM$3=1,'7b Health sandwich'!V14&lt;0),W14,"")</f>
        <v/>
      </c>
      <c r="BB14" s="842" t="str">
        <f>IF(AND($AM$3=1,'7b Health sandwich'!W14&lt;0),X14,"")</f>
        <v/>
      </c>
      <c r="BD14" s="840" t="str">
        <f>IF(AND($BD$3=1,TRUNC('7b Health sandwich'!D14)&lt;&gt;'7b Health sandwich'!D14),E14,"")</f>
        <v/>
      </c>
      <c r="BE14" s="841" t="str">
        <f>IF(AND($BD$3=1,TRUNC('7b Health sandwich'!E14)&lt;&gt;'7b Health sandwich'!E14),F14,"")</f>
        <v/>
      </c>
      <c r="BF14" s="841" t="str">
        <f>IF(AND($BD$3=1,TRUNC('7b Health sandwich'!F14)&lt;&gt;'7b Health sandwich'!F14),G14,"")</f>
        <v/>
      </c>
      <c r="BG14" s="842" t="str">
        <f>IF(AND($BD$3=1,TRUNC('7b Health sandwich'!G14)&lt;&gt;'7b Health sandwich'!G14),H14,"")</f>
        <v/>
      </c>
      <c r="BH14" s="840" t="str">
        <f>IF(AND($BD$3=1,TRUNC('7b Health sandwich'!H14)&lt;&gt;'7b Health sandwich'!H14),I14,"")</f>
        <v/>
      </c>
      <c r="BI14" s="841" t="str">
        <f>IF(AND($BD$3=1,TRUNC('7b Health sandwich'!I14)&lt;&gt;'7b Health sandwich'!I14),J14,"")</f>
        <v/>
      </c>
      <c r="BJ14" s="841" t="str">
        <f>IF(AND($BD$3=1,TRUNC('7b Health sandwich'!J14)&lt;&gt;'7b Health sandwich'!J14),K14,"")</f>
        <v/>
      </c>
      <c r="BK14" s="842" t="str">
        <f>IF(AND($BD$3=1,TRUNC('7b Health sandwich'!K14)&lt;&gt;'7b Health sandwich'!K14),L14,"")</f>
        <v/>
      </c>
      <c r="BL14" s="840" t="str">
        <f>IF(AND($BD$3=1,TRUNC('7b Health sandwich'!L14)&lt;&gt;'7b Health sandwich'!L14),M14,"")</f>
        <v/>
      </c>
      <c r="BM14" s="841" t="str">
        <f>IF(AND($BD$3=1,TRUNC('7b Health sandwich'!M14)&lt;&gt;'7b Health sandwich'!M14),N14,"")</f>
        <v/>
      </c>
      <c r="BN14" s="841" t="str">
        <f>IF(AND($BD$3=1,TRUNC('7b Health sandwich'!N14)&lt;&gt;'7b Health sandwich'!N14),O14,"")</f>
        <v/>
      </c>
      <c r="BO14" s="842" t="str">
        <f>IF(AND($BD$3=1,TRUNC('7b Health sandwich'!O14)&lt;&gt;'7b Health sandwich'!O14),P14,"")</f>
        <v/>
      </c>
      <c r="CH14" s="840" t="str">
        <f>IF(AND($CH$3=1,ROUND('7b Health sandwich'!T14,2)&lt;&gt;'7b Health sandwich'!T14),U14,"")</f>
        <v/>
      </c>
      <c r="CI14" s="841" t="str">
        <f>IF(AND($CH$3=1,ROUND('7b Health sandwich'!U14,2)&lt;&gt;'7b Health sandwich'!U14),V14,"")</f>
        <v/>
      </c>
      <c r="CJ14" s="841" t="str">
        <f>IF(AND($CH$3=1,ROUND('7b Health sandwich'!V14,2)&lt;&gt;'7b Health sandwich'!V14),W14,"")</f>
        <v/>
      </c>
      <c r="CK14" s="842" t="str">
        <f>IF(AND($CH$3=1,ROUND('7b Health sandwich'!W14,2)&lt;&gt;'7b Health sandwich'!W14),X14,"")</f>
        <v/>
      </c>
      <c r="CL14" s="54"/>
      <c r="CM14" s="840" t="str">
        <f>IF(AND($CM$3=1,'7b Health sandwich'!T14&gt;'7b Health sandwich'!P14),U14,"")</f>
        <v/>
      </c>
      <c r="CN14" s="841" t="str">
        <f>IF(AND($CM$3=1,'7b Health sandwich'!U14&gt;'7b Health sandwich'!Q14),V14,"")</f>
        <v/>
      </c>
      <c r="CO14" s="841" t="str">
        <f>IF(AND($CM$3=1,'7b Health sandwich'!V14&gt;'7b Health sandwich'!R14),W14,"")</f>
        <v/>
      </c>
      <c r="CP14" s="842" t="str">
        <f>IF(AND($CM$3=1,'7b Health sandwich'!W14&gt;'7b Health sandwich'!S14),X14,"")</f>
        <v/>
      </c>
      <c r="CQ14" s="54"/>
      <c r="CR14" s="840" t="str">
        <f>IF(AND($CR$3=1,'7b Health sandwich'!P14&lt;&gt;0),IF(('7b Health sandwich'!T14/'7b Health sandwich'!P14)&lt;0.03,U14,""),"")</f>
        <v/>
      </c>
      <c r="CS14" s="841" t="str">
        <f>IF(AND($CR$3=1,'7b Health sandwich'!Q14&lt;&gt;0),IF(('7b Health sandwich'!U14/'7b Health sandwich'!Q14)&lt;0.03,V14,""),"")</f>
        <v/>
      </c>
      <c r="CT14" s="841" t="str">
        <f>IF(AND($CR$3=1,'7b Health sandwich'!R14&lt;&gt;0),IF(('7b Health sandwich'!V14/'7b Health sandwich'!R14)&lt;0.03,W14,""),"")</f>
        <v/>
      </c>
      <c r="CU14" s="842" t="str">
        <f>IF(AND($CR$3=1,'7b Health sandwich'!S14&lt;&gt;0),IF(('7b Health sandwich'!W14/'7b Health sandwich'!S14)&lt;0.03,X14,""),"")</f>
        <v/>
      </c>
      <c r="CV14" s="54"/>
      <c r="CW14" s="840" t="str">
        <f>IF(AND($CW$3=1,'7b Health sandwich'!L14=0,SUM('7b Health sandwich'!D14,'7b Health sandwich'!H14)&gt;$CZ$13),M14,"")</f>
        <v/>
      </c>
      <c r="CX14" s="841" t="str">
        <f>IF(AND($CW$3=1,'7b Health sandwich'!M14=0,SUM('7b Health sandwich'!E14,'7b Health sandwich'!I14)&gt;$CZ$13),N14,"")</f>
        <v/>
      </c>
      <c r="CY14" s="841" t="str">
        <f>IF(AND($CW$3=1,'7b Health sandwich'!N14=0,SUM('7b Health sandwich'!F14,'7b Health sandwich'!J14)&gt;$CZ$13),O14,"")</f>
        <v/>
      </c>
      <c r="CZ14" s="842" t="str">
        <f>IF(AND($CW$3=1,'7b Health sandwich'!O14=0,SUM('7b Health sandwich'!G14,'7b Health sandwich'!K14)&gt;$CZ$13),P14,"")</f>
        <v/>
      </c>
      <c r="DA14" s="54"/>
      <c r="DB14" s="840" t="str">
        <f>IF(AND($DB$3=1,SUM('7b Health sandwich'!D14,'7b Health sandwich'!H14)&gt;0,ABS('7b Health sandwich'!L14)=SUM('7b Health sandwich'!D14,'7b Health sandwich'!H14)),M14,"")</f>
        <v/>
      </c>
      <c r="DC14" s="841" t="str">
        <f>IF(AND($DB$3=1,SUM('7b Health sandwich'!E14,'7b Health sandwich'!I14)&gt;0,ABS('7b Health sandwich'!M14)=SUM('7b Health sandwich'!E14,'7b Health sandwich'!I14)),N14,"")</f>
        <v/>
      </c>
      <c r="DD14" s="841" t="str">
        <f>IF(AND($DB$3=1,SUM('7b Health sandwich'!F14,'7b Health sandwich'!J14)&gt;0,ABS('7b Health sandwich'!N14)=SUM('7b Health sandwich'!F14,'7b Health sandwich'!J14)),O14,"")</f>
        <v/>
      </c>
      <c r="DE14" s="842" t="str">
        <f>IF(AND($DB$3=1,SUM('7b Health sandwich'!G14,'7b Health sandwich'!K14)&gt;0,ABS('7b Health sandwich'!O14)=SUM('7b Health sandwich'!G14,'7b Health sandwich'!K14)),P14,"")</f>
        <v/>
      </c>
      <c r="DP14" s="840" t="str">
        <f>IF(AND($DP$3=1,'7b Health sandwich'!P14&lt;&gt;0),IF(('7b Health sandwich'!T14/'7b Health sandwich'!P14)&lt;0.25,U14,""),"")</f>
        <v/>
      </c>
      <c r="DQ14" s="841" t="str">
        <f>IF(AND($DP$3=1,'7b Health sandwich'!Q14&lt;&gt;0),IF(('7b Health sandwich'!U14/'7b Health sandwich'!Q14)&lt;0.25,V14,""),"")</f>
        <v/>
      </c>
      <c r="DR14" s="841" t="str">
        <f>IF(AND($DP$3=1,'7b Health sandwich'!R14&lt;&gt;0),IF(('7b Health sandwich'!V14/'7b Health sandwich'!R14)&lt;0.25,W14,""),"")</f>
        <v/>
      </c>
      <c r="DS14" s="842" t="str">
        <f>IF(AND($DP$3=1,'7b Health sandwich'!S14&lt;&gt;0),IF(('7b Health sandwich'!W14/'7b Health sandwich'!S14)&lt;0.25,X14,""),"")</f>
        <v/>
      </c>
      <c r="DU14" s="37" t="str">
        <f>IF(AND($DU$3=1,'7b Health sandwich'!P14&gt;0),Q14,"")</f>
        <v/>
      </c>
      <c r="DV14" s="38" t="str">
        <f>IF(AND($DU$3=1,'7b Health sandwich'!Q14&gt;0),R14,"")</f>
        <v/>
      </c>
      <c r="DW14" s="38" t="str">
        <f>IF(AND($DU$3=1,'7b Health sandwich'!R14&gt;0),S14,"")</f>
        <v/>
      </c>
      <c r="DX14" s="39" t="str">
        <f>IF(AND($DU$3=1,'7b Health sandwich'!S14&gt;0),T14,"")</f>
        <v/>
      </c>
    </row>
    <row r="15" spans="1:128" x14ac:dyDescent="0.25">
      <c r="A15" s="18" t="str">
        <f>'7b Health sandwich'!A15</f>
        <v>Dental hygiene</v>
      </c>
      <c r="B15" t="s">
        <v>13</v>
      </c>
      <c r="C15" s="18" t="str">
        <f>'7b Health sandwich'!C15</f>
        <v>PGT (UG fee)</v>
      </c>
      <c r="D15" t="str">
        <f t="shared" ref="D15:D30" si="4">CONCATENATE(A15,", ",B15,", ",C15)</f>
        <v>Dental hygiene, Standard, PGT (UG fee)</v>
      </c>
      <c r="E15" t="str">
        <f t="shared" ref="E15:T21" si="5">CONCATENATE(E$7,", ",E$10,", ",E$12,", ",$A15,", ",$B15,", ",$C15,"; ")</f>
        <v xml:space="preserve">Column 1, Starters in 2016-17, OfS-fundable, Dental hygiene, Standard, PGT (UG fee); </v>
      </c>
      <c r="F15" t="str">
        <f t="shared" si="3"/>
        <v xml:space="preserve">Column 1, Starters in 2016-17, Non-fundable, Dental hygiene, Standard, PGT (UG fee); </v>
      </c>
      <c r="G15" t="str">
        <f t="shared" si="3"/>
        <v xml:space="preserve">Column 1, Starters in 2017-18, OfS-fundable, Dental hygiene, Standard, PGT (UG fee); </v>
      </c>
      <c r="H15" t="str">
        <f t="shared" si="3"/>
        <v xml:space="preserve">Column 1, Starters in 2017-18, Non-fundable, Dental hygiene, Standard, PGT (UG fee); </v>
      </c>
      <c r="I15" t="str">
        <f t="shared" si="3"/>
        <v xml:space="preserve">Column 2, Starters in 2016-17, OfS-fundable, Dental hygiene, Standard, PGT (UG fee); </v>
      </c>
      <c r="J15" t="str">
        <f t="shared" si="3"/>
        <v xml:space="preserve">Column 2, Starters in 2016-17, Non-fundable, Dental hygiene, Standard, PGT (UG fee); </v>
      </c>
      <c r="K15" t="str">
        <f t="shared" si="3"/>
        <v xml:space="preserve">Column 2, Starters in 2017-18, OfS-fundable, Dental hygiene, Standard, PGT (UG fee); </v>
      </c>
      <c r="L15" t="str">
        <f t="shared" si="3"/>
        <v xml:space="preserve">Column 2, Starters in 2017-18, Non-fundable, Dental hygiene, Standard, PGT (UG fee); </v>
      </c>
      <c r="M15" t="str">
        <f t="shared" si="3"/>
        <v xml:space="preserve">Column 3, Starters in 2016-17, OfS-fundable, Dental hygiene, Standard, PGT (UG fee); </v>
      </c>
      <c r="N15" t="str">
        <f t="shared" si="3"/>
        <v xml:space="preserve">Column 3, Starters in 2016-17, Non-fundable, Dental hygiene, Standard, PGT (UG fee); </v>
      </c>
      <c r="O15" t="str">
        <f t="shared" si="3"/>
        <v xml:space="preserve">Column 3, Starters in 2017-18, OfS-fundable, Dental hygiene, Standard, PGT (UG fee); </v>
      </c>
      <c r="P15" t="str">
        <f t="shared" si="3"/>
        <v xml:space="preserve">Column 3, Starters in 2017-18, Non-fundable, Dental hygiene, Standard, PGT (UG fee); </v>
      </c>
      <c r="Q15" t="str">
        <f t="shared" si="3"/>
        <v xml:space="preserve">Column 4, Starters in 2016-17, OfS-fundable, Dental hygiene, Standard, PGT (UG fee); </v>
      </c>
      <c r="R15" t="str">
        <f t="shared" si="3"/>
        <v xml:space="preserve">Column 4, Starters in 2016-17, Non-fundable, Dental hygiene, Standard, PGT (UG fee); </v>
      </c>
      <c r="S15" t="str">
        <f t="shared" si="3"/>
        <v xml:space="preserve">Column 4, Starters in 2017-18, OfS-fundable, Dental hygiene, Standard, PGT (UG fee); </v>
      </c>
      <c r="T15" t="str">
        <f t="shared" si="3"/>
        <v xml:space="preserve">Column 4, Starters in 2017-18, Non-fundable, Dental hygiene, Standard, PGT (UG fee); </v>
      </c>
      <c r="U15" t="str">
        <f t="shared" si="3"/>
        <v xml:space="preserve">Column 4a, Starters in 2016-17, OfS-fundable, Dental hygiene, Standard, PGT (UG fee); </v>
      </c>
      <c r="V15" t="str">
        <f t="shared" si="3"/>
        <v xml:space="preserve">Column 4a, Starters in 2016-17, Non-fundable, Dental hygiene, Standard, PGT (UG fee); </v>
      </c>
      <c r="W15" t="str">
        <f t="shared" si="3"/>
        <v xml:space="preserve">Column 4a, Starters in 2017-18, OfS-fundable, Dental hygiene, Standard, PGT (UG fee); </v>
      </c>
      <c r="X15" t="str">
        <f t="shared" si="3"/>
        <v xml:space="preserve">Column 4a, Starters in 2017-18, Non-fundable, Dental hygiene, Standard, PGT (UG fee); </v>
      </c>
      <c r="AH15" s="844" t="str">
        <f>IF(AND($AH$3=1,'7b Health sandwich'!L15&gt;0),M15,"")</f>
        <v/>
      </c>
      <c r="AI15" s="843" t="str">
        <f>IF(AND($AH$3=1,'7b Health sandwich'!M15&gt;0),N15,"")</f>
        <v/>
      </c>
      <c r="AJ15" s="843" t="str">
        <f>IF(AND($AH$3=1,'7b Health sandwich'!N15&gt;0),O15,"")</f>
        <v/>
      </c>
      <c r="AK15" s="845" t="str">
        <f>IF(AND($AH$3=1,'7b Health sandwich'!O15&gt;0),P15,"")</f>
        <v/>
      </c>
      <c r="AM15" s="844" t="str">
        <f>IF(AND($AM$3=1,'7b Health sandwich'!D15&lt;0),E15,"")</f>
        <v/>
      </c>
      <c r="AN15" s="843" t="str">
        <f>IF(AND($AM$3=1,'7b Health sandwich'!E15&lt;0),F15,"")</f>
        <v/>
      </c>
      <c r="AO15" s="843" t="str">
        <f>IF(AND($AM$3=1,'7b Health sandwich'!F15&lt;0),G15,"")</f>
        <v/>
      </c>
      <c r="AP15" s="845" t="str">
        <f>IF(AND($AM$3=1,'7b Health sandwich'!G15&lt;0),H15,"")</f>
        <v/>
      </c>
      <c r="AQ15" s="844" t="str">
        <f>IF(AND($AM$3=1,'7b Health sandwich'!H15&lt;0),I15,"")</f>
        <v/>
      </c>
      <c r="AR15" s="843" t="str">
        <f>IF(AND($AM$3=1,'7b Health sandwich'!I15&lt;0),J15,"")</f>
        <v/>
      </c>
      <c r="AS15" s="843" t="str">
        <f>IF(AND($AM$3=1,'7b Health sandwich'!J15&lt;0),K15,"")</f>
        <v/>
      </c>
      <c r="AT15" s="845" t="str">
        <f>IF(AND($AM$3=1,'7b Health sandwich'!K15&lt;0),L15,"")</f>
        <v/>
      </c>
      <c r="AU15" s="844" t="str">
        <f>IF(AND($AM$3=1,'7b Health sandwich'!P15&lt;0),Q15,"")</f>
        <v/>
      </c>
      <c r="AV15" s="843" t="str">
        <f>IF(AND($AM$3=1,'7b Health sandwich'!Q15&lt;0),R15,"")</f>
        <v/>
      </c>
      <c r="AW15" s="843" t="str">
        <f>IF(AND($AM$3=1,'7b Health sandwich'!R15&lt;0),S15,"")</f>
        <v/>
      </c>
      <c r="AX15" s="845" t="str">
        <f>IF(AND($AM$3=1,'7b Health sandwich'!S15&lt;0),T15,"")</f>
        <v/>
      </c>
      <c r="AY15" s="844" t="str">
        <f>IF(AND($AM$3=1,'7b Health sandwich'!T15&lt;0),U15,"")</f>
        <v/>
      </c>
      <c r="AZ15" s="843" t="str">
        <f>IF(AND($AM$3=1,'7b Health sandwich'!U15&lt;0),V15,"")</f>
        <v/>
      </c>
      <c r="BA15" s="843" t="str">
        <f>IF(AND($AM$3=1,'7b Health sandwich'!V15&lt;0),W15,"")</f>
        <v/>
      </c>
      <c r="BB15" s="845" t="str">
        <f>IF(AND($AM$3=1,'7b Health sandwich'!W15&lt;0),X15,"")</f>
        <v/>
      </c>
      <c r="BD15" s="844" t="str">
        <f>IF(AND($BD$3=1,TRUNC('7b Health sandwich'!D15)&lt;&gt;'7b Health sandwich'!D15),E15,"")</f>
        <v/>
      </c>
      <c r="BE15" s="843" t="str">
        <f>IF(AND($BD$3=1,TRUNC('7b Health sandwich'!E15)&lt;&gt;'7b Health sandwich'!E15),F15,"")</f>
        <v/>
      </c>
      <c r="BF15" s="843" t="str">
        <f>IF(AND($BD$3=1,TRUNC('7b Health sandwich'!F15)&lt;&gt;'7b Health sandwich'!F15),G15,"")</f>
        <v/>
      </c>
      <c r="BG15" s="845" t="str">
        <f>IF(AND($BD$3=1,TRUNC('7b Health sandwich'!G15)&lt;&gt;'7b Health sandwich'!G15),H15,"")</f>
        <v/>
      </c>
      <c r="BH15" s="844" t="str">
        <f>IF(AND($BD$3=1,TRUNC('7b Health sandwich'!H15)&lt;&gt;'7b Health sandwich'!H15),I15,"")</f>
        <v/>
      </c>
      <c r="BI15" s="843" t="str">
        <f>IF(AND($BD$3=1,TRUNC('7b Health sandwich'!I15)&lt;&gt;'7b Health sandwich'!I15),J15,"")</f>
        <v/>
      </c>
      <c r="BJ15" s="843" t="str">
        <f>IF(AND($BD$3=1,TRUNC('7b Health sandwich'!J15)&lt;&gt;'7b Health sandwich'!J15),K15,"")</f>
        <v/>
      </c>
      <c r="BK15" s="845" t="str">
        <f>IF(AND($BD$3=1,TRUNC('7b Health sandwich'!K15)&lt;&gt;'7b Health sandwich'!K15),L15,"")</f>
        <v/>
      </c>
      <c r="BL15" s="844" t="str">
        <f>IF(AND($BD$3=1,TRUNC('7b Health sandwich'!L15)&lt;&gt;'7b Health sandwich'!L15),M15,"")</f>
        <v/>
      </c>
      <c r="BM15" s="843" t="str">
        <f>IF(AND($BD$3=1,TRUNC('7b Health sandwich'!M15)&lt;&gt;'7b Health sandwich'!M15),N15,"")</f>
        <v/>
      </c>
      <c r="BN15" s="843" t="str">
        <f>IF(AND($BD$3=1,TRUNC('7b Health sandwich'!N15)&lt;&gt;'7b Health sandwich'!N15),O15,"")</f>
        <v/>
      </c>
      <c r="BO15" s="845" t="str">
        <f>IF(AND($BD$3=1,TRUNC('7b Health sandwich'!O15)&lt;&gt;'7b Health sandwich'!O15),P15,"")</f>
        <v/>
      </c>
      <c r="CH15" s="844" t="str">
        <f>IF(AND($CH$3=1,ROUND('7b Health sandwich'!T15,2)&lt;&gt;'7b Health sandwich'!T15),U15,"")</f>
        <v/>
      </c>
      <c r="CI15" s="843" t="str">
        <f>IF(AND($CH$3=1,ROUND('7b Health sandwich'!U15,2)&lt;&gt;'7b Health sandwich'!U15),V15,"")</f>
        <v/>
      </c>
      <c r="CJ15" s="843" t="str">
        <f>IF(AND($CH$3=1,ROUND('7b Health sandwich'!V15,2)&lt;&gt;'7b Health sandwich'!V15),W15,"")</f>
        <v/>
      </c>
      <c r="CK15" s="845" t="str">
        <f>IF(AND($CH$3=1,ROUND('7b Health sandwich'!W15,2)&lt;&gt;'7b Health sandwich'!W15),X15,"")</f>
        <v/>
      </c>
      <c r="CL15" s="54"/>
      <c r="CM15" s="844" t="str">
        <f>IF(AND($CM$3=1,'7b Health sandwich'!T15&gt;'7b Health sandwich'!P15),U15,"")</f>
        <v/>
      </c>
      <c r="CN15" s="843" t="str">
        <f>IF(AND($CM$3=1,'7b Health sandwich'!U15&gt;'7b Health sandwich'!Q15),V15,"")</f>
        <v/>
      </c>
      <c r="CO15" s="843" t="str">
        <f>IF(AND($CM$3=1,'7b Health sandwich'!V15&gt;'7b Health sandwich'!R15),W15,"")</f>
        <v/>
      </c>
      <c r="CP15" s="845" t="str">
        <f>IF(AND($CM$3=1,'7b Health sandwich'!W15&gt;'7b Health sandwich'!S15),X15,"")</f>
        <v/>
      </c>
      <c r="CQ15" s="54"/>
      <c r="CR15" s="844" t="str">
        <f>IF(AND($CR$3=1,'7b Health sandwich'!P15&lt;&gt;0),IF(('7b Health sandwich'!T15/'7b Health sandwich'!P15)&lt;0.03,U15,""),"")</f>
        <v/>
      </c>
      <c r="CS15" s="843" t="str">
        <f>IF(AND($CR$3=1,'7b Health sandwich'!Q15&lt;&gt;0),IF(('7b Health sandwich'!U15/'7b Health sandwich'!Q15)&lt;0.03,V15,""),"")</f>
        <v/>
      </c>
      <c r="CT15" s="843" t="str">
        <f>IF(AND($CR$3=1,'7b Health sandwich'!R15&lt;&gt;0),IF(('7b Health sandwich'!V15/'7b Health sandwich'!R15)&lt;0.03,W15,""),"")</f>
        <v/>
      </c>
      <c r="CU15" s="845" t="str">
        <f>IF(AND($CR$3=1,'7b Health sandwich'!S15&lt;&gt;0),IF(('7b Health sandwich'!W15/'7b Health sandwich'!S15)&lt;0.03,X15,""),"")</f>
        <v/>
      </c>
      <c r="CV15" s="54"/>
      <c r="CW15" s="844" t="str">
        <f>IF(AND($CW$3=1,'7b Health sandwich'!L15=0,SUM('7b Health sandwich'!D15,'7b Health sandwich'!H15)&gt;$CZ$13),M15,"")</f>
        <v/>
      </c>
      <c r="CX15" s="843" t="str">
        <f>IF(AND($CW$3=1,'7b Health sandwich'!M15=0,SUM('7b Health sandwich'!E15,'7b Health sandwich'!I15)&gt;$CZ$13),N15,"")</f>
        <v/>
      </c>
      <c r="CY15" s="843" t="str">
        <f>IF(AND($CW$3=1,'7b Health sandwich'!N15=0,SUM('7b Health sandwich'!F15,'7b Health sandwich'!J15)&gt;$CZ$13),O15,"")</f>
        <v/>
      </c>
      <c r="CZ15" s="845" t="str">
        <f>IF(AND($CW$3=1,'7b Health sandwich'!O15=0,SUM('7b Health sandwich'!G15,'7b Health sandwich'!K15)&gt;$CZ$13),P15,"")</f>
        <v/>
      </c>
      <c r="DA15" s="54"/>
      <c r="DB15" s="844" t="str">
        <f>IF(AND($DB$3=1,SUM('7b Health sandwich'!D15,'7b Health sandwich'!H15)&gt;0,ABS('7b Health sandwich'!L15)=SUM('7b Health sandwich'!D15,'7b Health sandwich'!H15)),M15,"")</f>
        <v/>
      </c>
      <c r="DC15" s="843" t="str">
        <f>IF(AND($DB$3=1,SUM('7b Health sandwich'!E15,'7b Health sandwich'!I15)&gt;0,ABS('7b Health sandwich'!M15)=SUM('7b Health sandwich'!E15,'7b Health sandwich'!I15)),N15,"")</f>
        <v/>
      </c>
      <c r="DD15" s="843" t="str">
        <f>IF(AND($DB$3=1,SUM('7b Health sandwich'!F15,'7b Health sandwich'!J15)&gt;0,ABS('7b Health sandwich'!N15)=SUM('7b Health sandwich'!F15,'7b Health sandwich'!J15)),O15,"")</f>
        <v/>
      </c>
      <c r="DE15" s="845" t="str">
        <f>IF(AND($DB$3=1,SUM('7b Health sandwich'!G15,'7b Health sandwich'!K15)&gt;0,ABS('7b Health sandwich'!O15)=SUM('7b Health sandwich'!G15,'7b Health sandwich'!K15)),P15,"")</f>
        <v/>
      </c>
      <c r="DP15" s="844" t="str">
        <f>IF(AND($DP$3=1,'7b Health sandwich'!P15&lt;&gt;0),IF(('7b Health sandwich'!T15/'7b Health sandwich'!P15)&lt;0.25,U15,""),"")</f>
        <v/>
      </c>
      <c r="DQ15" s="843" t="str">
        <f>IF(AND($DP$3=1,'7b Health sandwich'!Q15&lt;&gt;0),IF(('7b Health sandwich'!U15/'7b Health sandwich'!Q15)&lt;0.25,V15,""),"")</f>
        <v/>
      </c>
      <c r="DR15" s="843" t="str">
        <f>IF(AND($DP$3=1,'7b Health sandwich'!R15&lt;&gt;0),IF(('7b Health sandwich'!V15/'7b Health sandwich'!R15)&lt;0.25,W15,""),"")</f>
        <v/>
      </c>
      <c r="DS15" s="845" t="str">
        <f>IF(AND($DP$3=1,'7b Health sandwich'!S15&lt;&gt;0),IF(('7b Health sandwich'!W15/'7b Health sandwich'!S15)&lt;0.25,X15,""),"")</f>
        <v/>
      </c>
      <c r="DU15" s="53" t="str">
        <f>IF(AND($DU$3=1,'7b Health sandwich'!P15&gt;0),Q15,"")</f>
        <v/>
      </c>
      <c r="DV15" s="4" t="str">
        <f>IF(AND($DU$3=1,'7b Health sandwich'!Q15&gt;0),R15,"")</f>
        <v/>
      </c>
      <c r="DW15" s="4" t="str">
        <f>IF(AND($DU$3=1,'7b Health sandwich'!R15&gt;0),S15,"")</f>
        <v/>
      </c>
      <c r="DX15" s="42" t="str">
        <f>IF(AND($DU$3=1,'7b Health sandwich'!S15&gt;0),T15,"")</f>
        <v/>
      </c>
    </row>
    <row r="16" spans="1:128" x14ac:dyDescent="0.25">
      <c r="A16" s="18" t="str">
        <f>'7b Health sandwich'!A16</f>
        <v>Dental therapy</v>
      </c>
      <c r="B16" t="s">
        <v>13</v>
      </c>
      <c r="C16" s="18" t="str">
        <f>'7b Health sandwich'!C16</f>
        <v>UG</v>
      </c>
      <c r="D16" t="str">
        <f t="shared" si="4"/>
        <v>Dental therapy, Standard, UG</v>
      </c>
      <c r="E16" t="str">
        <f t="shared" si="5"/>
        <v xml:space="preserve">Column 1, Starters in 2016-17, OfS-fundable, Dental therapy, Standard, UG; </v>
      </c>
      <c r="F16" t="str">
        <f t="shared" si="3"/>
        <v xml:space="preserve">Column 1, Starters in 2016-17, Non-fundable, Dental therapy, Standard, UG; </v>
      </c>
      <c r="G16" t="str">
        <f t="shared" si="3"/>
        <v xml:space="preserve">Column 1, Starters in 2017-18, OfS-fundable, Dental therapy, Standard, UG; </v>
      </c>
      <c r="H16" t="str">
        <f t="shared" si="3"/>
        <v xml:space="preserve">Column 1, Starters in 2017-18, Non-fundable, Dental therapy, Standard, UG; </v>
      </c>
      <c r="I16" t="str">
        <f t="shared" si="3"/>
        <v xml:space="preserve">Column 2, Starters in 2016-17, OfS-fundable, Dental therapy, Standard, UG; </v>
      </c>
      <c r="J16" t="str">
        <f t="shared" si="3"/>
        <v xml:space="preserve">Column 2, Starters in 2016-17, Non-fundable, Dental therapy, Standard, UG; </v>
      </c>
      <c r="K16" t="str">
        <f t="shared" si="3"/>
        <v xml:space="preserve">Column 2, Starters in 2017-18, OfS-fundable, Dental therapy, Standard, UG; </v>
      </c>
      <c r="L16" t="str">
        <f t="shared" si="3"/>
        <v xml:space="preserve">Column 2, Starters in 2017-18, Non-fundable, Dental therapy, Standard, UG; </v>
      </c>
      <c r="M16" t="str">
        <f t="shared" si="3"/>
        <v xml:space="preserve">Column 3, Starters in 2016-17, OfS-fundable, Dental therapy, Standard, UG; </v>
      </c>
      <c r="N16" t="str">
        <f t="shared" si="3"/>
        <v xml:space="preserve">Column 3, Starters in 2016-17, Non-fundable, Dental therapy, Standard, UG; </v>
      </c>
      <c r="O16" t="str">
        <f t="shared" si="3"/>
        <v xml:space="preserve">Column 3, Starters in 2017-18, OfS-fundable, Dental therapy, Standard, UG; </v>
      </c>
      <c r="P16" t="str">
        <f t="shared" si="3"/>
        <v xml:space="preserve">Column 3, Starters in 2017-18, Non-fundable, Dental therapy, Standard, UG; </v>
      </c>
      <c r="Q16" t="str">
        <f t="shared" si="3"/>
        <v xml:space="preserve">Column 4, Starters in 2016-17, OfS-fundable, Dental therapy, Standard, UG; </v>
      </c>
      <c r="R16" t="str">
        <f t="shared" si="3"/>
        <v xml:space="preserve">Column 4, Starters in 2016-17, Non-fundable, Dental therapy, Standard, UG; </v>
      </c>
      <c r="S16" t="str">
        <f t="shared" si="3"/>
        <v xml:space="preserve">Column 4, Starters in 2017-18, OfS-fundable, Dental therapy, Standard, UG; </v>
      </c>
      <c r="T16" t="str">
        <f t="shared" si="3"/>
        <v xml:space="preserve">Column 4, Starters in 2017-18, Non-fundable, Dental therapy, Standard, UG; </v>
      </c>
      <c r="U16" t="str">
        <f t="shared" si="3"/>
        <v xml:space="preserve">Column 4a, Starters in 2016-17, OfS-fundable, Dental therapy, Standard, UG; </v>
      </c>
      <c r="V16" t="str">
        <f t="shared" si="3"/>
        <v xml:space="preserve">Column 4a, Starters in 2016-17, Non-fundable, Dental therapy, Standard, UG; </v>
      </c>
      <c r="W16" t="str">
        <f t="shared" si="3"/>
        <v xml:space="preserve">Column 4a, Starters in 2017-18, OfS-fundable, Dental therapy, Standard, UG; </v>
      </c>
      <c r="X16" t="str">
        <f t="shared" si="3"/>
        <v xml:space="preserve">Column 4a, Starters in 2017-18, Non-fundable, Dental therapy, Standard, UG; </v>
      </c>
      <c r="AH16" s="840" t="str">
        <f>IF(AND($AH$3=1,'7b Health sandwich'!L16&gt;0),M16,"")</f>
        <v/>
      </c>
      <c r="AI16" s="841" t="str">
        <f>IF(AND($AH$3=1,'7b Health sandwich'!M16&gt;0),N16,"")</f>
        <v/>
      </c>
      <c r="AJ16" s="841" t="str">
        <f>IF(AND($AH$3=1,'7b Health sandwich'!N16&gt;0),O16,"")</f>
        <v/>
      </c>
      <c r="AK16" s="842" t="str">
        <f>IF(AND($AH$3=1,'7b Health sandwich'!O16&gt;0),P16,"")</f>
        <v/>
      </c>
      <c r="AM16" s="840" t="str">
        <f>IF(AND($AM$3=1,'7b Health sandwich'!D16&lt;0),E16,"")</f>
        <v/>
      </c>
      <c r="AN16" s="841" t="str">
        <f>IF(AND($AM$3=1,'7b Health sandwich'!E16&lt;0),F16,"")</f>
        <v/>
      </c>
      <c r="AO16" s="841" t="str">
        <f>IF(AND($AM$3=1,'7b Health sandwich'!F16&lt;0),G16,"")</f>
        <v/>
      </c>
      <c r="AP16" s="842" t="str">
        <f>IF(AND($AM$3=1,'7b Health sandwich'!G16&lt;0),H16,"")</f>
        <v/>
      </c>
      <c r="AQ16" s="840" t="str">
        <f>IF(AND($AM$3=1,'7b Health sandwich'!H16&lt;0),I16,"")</f>
        <v/>
      </c>
      <c r="AR16" s="841" t="str">
        <f>IF(AND($AM$3=1,'7b Health sandwich'!I16&lt;0),J16,"")</f>
        <v/>
      </c>
      <c r="AS16" s="841" t="str">
        <f>IF(AND($AM$3=1,'7b Health sandwich'!J16&lt;0),K16,"")</f>
        <v/>
      </c>
      <c r="AT16" s="842" t="str">
        <f>IF(AND($AM$3=1,'7b Health sandwich'!K16&lt;0),L16,"")</f>
        <v/>
      </c>
      <c r="AU16" s="840" t="str">
        <f>IF(AND($AM$3=1,'7b Health sandwich'!P16&lt;0),Q16,"")</f>
        <v/>
      </c>
      <c r="AV16" s="841" t="str">
        <f>IF(AND($AM$3=1,'7b Health sandwich'!Q16&lt;0),R16,"")</f>
        <v/>
      </c>
      <c r="AW16" s="841" t="str">
        <f>IF(AND($AM$3=1,'7b Health sandwich'!R16&lt;0),S16,"")</f>
        <v/>
      </c>
      <c r="AX16" s="842" t="str">
        <f>IF(AND($AM$3=1,'7b Health sandwich'!S16&lt;0),T16,"")</f>
        <v/>
      </c>
      <c r="AY16" s="840" t="str">
        <f>IF(AND($AM$3=1,'7b Health sandwich'!T16&lt;0),U16,"")</f>
        <v/>
      </c>
      <c r="AZ16" s="841" t="str">
        <f>IF(AND($AM$3=1,'7b Health sandwich'!U16&lt;0),V16,"")</f>
        <v/>
      </c>
      <c r="BA16" s="841" t="str">
        <f>IF(AND($AM$3=1,'7b Health sandwich'!V16&lt;0),W16,"")</f>
        <v/>
      </c>
      <c r="BB16" s="842" t="str">
        <f>IF(AND($AM$3=1,'7b Health sandwich'!W16&lt;0),X16,"")</f>
        <v/>
      </c>
      <c r="BD16" s="840" t="str">
        <f>IF(AND($BD$3=1,TRUNC('7b Health sandwich'!D16)&lt;&gt;'7b Health sandwich'!D16),E16,"")</f>
        <v/>
      </c>
      <c r="BE16" s="841" t="str">
        <f>IF(AND($BD$3=1,TRUNC('7b Health sandwich'!E16)&lt;&gt;'7b Health sandwich'!E16),F16,"")</f>
        <v/>
      </c>
      <c r="BF16" s="841" t="str">
        <f>IF(AND($BD$3=1,TRUNC('7b Health sandwich'!F16)&lt;&gt;'7b Health sandwich'!F16),G16,"")</f>
        <v/>
      </c>
      <c r="BG16" s="842" t="str">
        <f>IF(AND($BD$3=1,TRUNC('7b Health sandwich'!G16)&lt;&gt;'7b Health sandwich'!G16),H16,"")</f>
        <v/>
      </c>
      <c r="BH16" s="840" t="str">
        <f>IF(AND($BD$3=1,TRUNC('7b Health sandwich'!H16)&lt;&gt;'7b Health sandwich'!H16),I16,"")</f>
        <v/>
      </c>
      <c r="BI16" s="841" t="str">
        <f>IF(AND($BD$3=1,TRUNC('7b Health sandwich'!I16)&lt;&gt;'7b Health sandwich'!I16),J16,"")</f>
        <v/>
      </c>
      <c r="BJ16" s="841" t="str">
        <f>IF(AND($BD$3=1,TRUNC('7b Health sandwich'!J16)&lt;&gt;'7b Health sandwich'!J16),K16,"")</f>
        <v/>
      </c>
      <c r="BK16" s="842" t="str">
        <f>IF(AND($BD$3=1,TRUNC('7b Health sandwich'!K16)&lt;&gt;'7b Health sandwich'!K16),L16,"")</f>
        <v/>
      </c>
      <c r="BL16" s="840" t="str">
        <f>IF(AND($BD$3=1,TRUNC('7b Health sandwich'!L16)&lt;&gt;'7b Health sandwich'!L16),M16,"")</f>
        <v/>
      </c>
      <c r="BM16" s="841" t="str">
        <f>IF(AND($BD$3=1,TRUNC('7b Health sandwich'!M16)&lt;&gt;'7b Health sandwich'!M16),N16,"")</f>
        <v/>
      </c>
      <c r="BN16" s="841" t="str">
        <f>IF(AND($BD$3=1,TRUNC('7b Health sandwich'!N16)&lt;&gt;'7b Health sandwich'!N16),O16,"")</f>
        <v/>
      </c>
      <c r="BO16" s="842" t="str">
        <f>IF(AND($BD$3=1,TRUNC('7b Health sandwich'!O16)&lt;&gt;'7b Health sandwich'!O16),P16,"")</f>
        <v/>
      </c>
      <c r="CH16" s="840" t="str">
        <f>IF(AND($CH$3=1,ROUND('7b Health sandwich'!T16,2)&lt;&gt;'7b Health sandwich'!T16),U16,"")</f>
        <v/>
      </c>
      <c r="CI16" s="841" t="str">
        <f>IF(AND($CH$3=1,ROUND('7b Health sandwich'!U16,2)&lt;&gt;'7b Health sandwich'!U16),V16,"")</f>
        <v/>
      </c>
      <c r="CJ16" s="841" t="str">
        <f>IF(AND($CH$3=1,ROUND('7b Health sandwich'!V16,2)&lt;&gt;'7b Health sandwich'!V16),W16,"")</f>
        <v/>
      </c>
      <c r="CK16" s="842" t="str">
        <f>IF(AND($CH$3=1,ROUND('7b Health sandwich'!W16,2)&lt;&gt;'7b Health sandwich'!W16),X16,"")</f>
        <v/>
      </c>
      <c r="CL16" s="54"/>
      <c r="CM16" s="840" t="str">
        <f>IF(AND($CM$3=1,'7b Health sandwich'!T16&gt;'7b Health sandwich'!P16),U16,"")</f>
        <v/>
      </c>
      <c r="CN16" s="841" t="str">
        <f>IF(AND($CM$3=1,'7b Health sandwich'!U16&gt;'7b Health sandwich'!Q16),V16,"")</f>
        <v/>
      </c>
      <c r="CO16" s="841" t="str">
        <f>IF(AND($CM$3=1,'7b Health sandwich'!V16&gt;'7b Health sandwich'!R16),W16,"")</f>
        <v/>
      </c>
      <c r="CP16" s="842" t="str">
        <f>IF(AND($CM$3=1,'7b Health sandwich'!W16&gt;'7b Health sandwich'!S16),X16,"")</f>
        <v/>
      </c>
      <c r="CQ16" s="54"/>
      <c r="CR16" s="840" t="str">
        <f>IF(AND($CR$3=1,'7b Health sandwich'!P16&lt;&gt;0),IF(('7b Health sandwich'!T16/'7b Health sandwich'!P16)&lt;0.03,U16,""),"")</f>
        <v/>
      </c>
      <c r="CS16" s="841" t="str">
        <f>IF(AND($CR$3=1,'7b Health sandwich'!Q16&lt;&gt;0),IF(('7b Health sandwich'!U16/'7b Health sandwich'!Q16)&lt;0.03,V16,""),"")</f>
        <v/>
      </c>
      <c r="CT16" s="841" t="str">
        <f>IF(AND($CR$3=1,'7b Health sandwich'!R16&lt;&gt;0),IF(('7b Health sandwich'!V16/'7b Health sandwich'!R16)&lt;0.03,W16,""),"")</f>
        <v/>
      </c>
      <c r="CU16" s="842" t="str">
        <f>IF(AND($CR$3=1,'7b Health sandwich'!S16&lt;&gt;0),IF(('7b Health sandwich'!W16/'7b Health sandwich'!S16)&lt;0.03,X16,""),"")</f>
        <v/>
      </c>
      <c r="CV16" s="54"/>
      <c r="CW16" s="840" t="str">
        <f>IF(AND($CW$3=1,'7b Health sandwich'!L16=0,SUM('7b Health sandwich'!D16,'7b Health sandwich'!H16)&gt;$CZ$13),M16,"")</f>
        <v/>
      </c>
      <c r="CX16" s="841" t="str">
        <f>IF(AND($CW$3=1,'7b Health sandwich'!M16=0,SUM('7b Health sandwich'!E16,'7b Health sandwich'!I16)&gt;$CZ$13),N16,"")</f>
        <v/>
      </c>
      <c r="CY16" s="841" t="str">
        <f>IF(AND($CW$3=1,'7b Health sandwich'!N16=0,SUM('7b Health sandwich'!F16,'7b Health sandwich'!J16)&gt;$CZ$13),O16,"")</f>
        <v/>
      </c>
      <c r="CZ16" s="842" t="str">
        <f>IF(AND($CW$3=1,'7b Health sandwich'!O16=0,SUM('7b Health sandwich'!G16,'7b Health sandwich'!K16)&gt;$CZ$13),P16,"")</f>
        <v/>
      </c>
      <c r="DA16" s="54"/>
      <c r="DB16" s="840" t="str">
        <f>IF(AND($DB$3=1,SUM('7b Health sandwich'!D16,'7b Health sandwich'!H16)&gt;0,ABS('7b Health sandwich'!L16)=SUM('7b Health sandwich'!D16,'7b Health sandwich'!H16)),M16,"")</f>
        <v/>
      </c>
      <c r="DC16" s="841" t="str">
        <f>IF(AND($DB$3=1,SUM('7b Health sandwich'!E16,'7b Health sandwich'!I16)&gt;0,ABS('7b Health sandwich'!M16)=SUM('7b Health sandwich'!E16,'7b Health sandwich'!I16)),N16,"")</f>
        <v/>
      </c>
      <c r="DD16" s="841" t="str">
        <f>IF(AND($DB$3=1,SUM('7b Health sandwich'!F16,'7b Health sandwich'!J16)&gt;0,ABS('7b Health sandwich'!N16)=SUM('7b Health sandwich'!F16,'7b Health sandwich'!J16)),O16,"")</f>
        <v/>
      </c>
      <c r="DE16" s="842" t="str">
        <f>IF(AND($DB$3=1,SUM('7b Health sandwich'!G16,'7b Health sandwich'!K16)&gt;0,ABS('7b Health sandwich'!O16)=SUM('7b Health sandwich'!G16,'7b Health sandwich'!K16)),P16,"")</f>
        <v/>
      </c>
      <c r="DP16" s="840" t="str">
        <f>IF(AND($DP$3=1,'7b Health sandwich'!P16&lt;&gt;0),IF(('7b Health sandwich'!T16/'7b Health sandwich'!P16)&lt;0.25,U16,""),"")</f>
        <v/>
      </c>
      <c r="DQ16" s="841" t="str">
        <f>IF(AND($DP$3=1,'7b Health sandwich'!Q16&lt;&gt;0),IF(('7b Health sandwich'!U16/'7b Health sandwich'!Q16)&lt;0.25,V16,""),"")</f>
        <v/>
      </c>
      <c r="DR16" s="841" t="str">
        <f>IF(AND($DP$3=1,'7b Health sandwich'!R16&lt;&gt;0),IF(('7b Health sandwich'!V16/'7b Health sandwich'!R16)&lt;0.25,W16,""),"")</f>
        <v/>
      </c>
      <c r="DS16" s="842" t="str">
        <f>IF(AND($DP$3=1,'7b Health sandwich'!S16&lt;&gt;0),IF(('7b Health sandwich'!W16/'7b Health sandwich'!S16)&lt;0.25,X16,""),"")</f>
        <v/>
      </c>
      <c r="DU16" s="37" t="str">
        <f>IF(AND($DU$3=1,'7b Health sandwich'!P16&gt;0),Q16,"")</f>
        <v/>
      </c>
      <c r="DV16" s="38" t="str">
        <f>IF(AND($DU$3=1,'7b Health sandwich'!Q16&gt;0),R16,"")</f>
        <v/>
      </c>
      <c r="DW16" s="38" t="str">
        <f>IF(AND($DU$3=1,'7b Health sandwich'!R16&gt;0),S16,"")</f>
        <v/>
      </c>
      <c r="DX16" s="39" t="str">
        <f>IF(AND($DU$3=1,'7b Health sandwich'!S16&gt;0),T16,"")</f>
        <v/>
      </c>
    </row>
    <row r="17" spans="1:128" x14ac:dyDescent="0.25">
      <c r="A17" s="18" t="str">
        <f>'7b Health sandwich'!A17</f>
        <v>Dental therapy</v>
      </c>
      <c r="B17" t="s">
        <v>13</v>
      </c>
      <c r="C17" s="18" t="str">
        <f>'7b Health sandwich'!C17</f>
        <v>PGT (UG fee)</v>
      </c>
      <c r="D17" t="str">
        <f t="shared" si="4"/>
        <v>Dental therapy, Standard, PGT (UG fee)</v>
      </c>
      <c r="E17" t="str">
        <f t="shared" si="5"/>
        <v xml:space="preserve">Column 1, Starters in 2016-17, OfS-fundable, Dental therapy, Standard, PGT (UG fee); </v>
      </c>
      <c r="F17" t="str">
        <f t="shared" si="3"/>
        <v xml:space="preserve">Column 1, Starters in 2016-17, Non-fundable, Dental therapy, Standard, PGT (UG fee); </v>
      </c>
      <c r="G17" t="str">
        <f t="shared" si="3"/>
        <v xml:space="preserve">Column 1, Starters in 2017-18, OfS-fundable, Dental therapy, Standard, PGT (UG fee); </v>
      </c>
      <c r="H17" t="str">
        <f t="shared" si="3"/>
        <v xml:space="preserve">Column 1, Starters in 2017-18, Non-fundable, Dental therapy, Standard, PGT (UG fee); </v>
      </c>
      <c r="I17" t="str">
        <f t="shared" si="3"/>
        <v xml:space="preserve">Column 2, Starters in 2016-17, OfS-fundable, Dental therapy, Standard, PGT (UG fee); </v>
      </c>
      <c r="J17" t="str">
        <f t="shared" si="3"/>
        <v xml:space="preserve">Column 2, Starters in 2016-17, Non-fundable, Dental therapy, Standard, PGT (UG fee); </v>
      </c>
      <c r="K17" t="str">
        <f t="shared" si="3"/>
        <v xml:space="preserve">Column 2, Starters in 2017-18, OfS-fundable, Dental therapy, Standard, PGT (UG fee); </v>
      </c>
      <c r="L17" t="str">
        <f t="shared" si="3"/>
        <v xml:space="preserve">Column 2, Starters in 2017-18, Non-fundable, Dental therapy, Standard, PGT (UG fee); </v>
      </c>
      <c r="M17" t="str">
        <f t="shared" si="3"/>
        <v xml:space="preserve">Column 3, Starters in 2016-17, OfS-fundable, Dental therapy, Standard, PGT (UG fee); </v>
      </c>
      <c r="N17" t="str">
        <f t="shared" si="3"/>
        <v xml:space="preserve">Column 3, Starters in 2016-17, Non-fundable, Dental therapy, Standard, PGT (UG fee); </v>
      </c>
      <c r="O17" t="str">
        <f t="shared" si="3"/>
        <v xml:space="preserve">Column 3, Starters in 2017-18, OfS-fundable, Dental therapy, Standard, PGT (UG fee); </v>
      </c>
      <c r="P17" t="str">
        <f t="shared" si="3"/>
        <v xml:space="preserve">Column 3, Starters in 2017-18, Non-fundable, Dental therapy, Standard, PGT (UG fee); </v>
      </c>
      <c r="Q17" t="str">
        <f t="shared" si="3"/>
        <v xml:space="preserve">Column 4, Starters in 2016-17, OfS-fundable, Dental therapy, Standard, PGT (UG fee); </v>
      </c>
      <c r="R17" t="str">
        <f t="shared" si="3"/>
        <v xml:space="preserve">Column 4, Starters in 2016-17, Non-fundable, Dental therapy, Standard, PGT (UG fee); </v>
      </c>
      <c r="S17" t="str">
        <f t="shared" si="3"/>
        <v xml:space="preserve">Column 4, Starters in 2017-18, OfS-fundable, Dental therapy, Standard, PGT (UG fee); </v>
      </c>
      <c r="T17" t="str">
        <f t="shared" si="3"/>
        <v xml:space="preserve">Column 4, Starters in 2017-18, Non-fundable, Dental therapy, Standard, PGT (UG fee); </v>
      </c>
      <c r="U17" t="str">
        <f t="shared" si="3"/>
        <v xml:space="preserve">Column 4a, Starters in 2016-17, OfS-fundable, Dental therapy, Standard, PGT (UG fee); </v>
      </c>
      <c r="V17" t="str">
        <f t="shared" si="3"/>
        <v xml:space="preserve">Column 4a, Starters in 2016-17, Non-fundable, Dental therapy, Standard, PGT (UG fee); </v>
      </c>
      <c r="W17" t="str">
        <f t="shared" si="3"/>
        <v xml:space="preserve">Column 4a, Starters in 2017-18, OfS-fundable, Dental therapy, Standard, PGT (UG fee); </v>
      </c>
      <c r="X17" t="str">
        <f t="shared" si="3"/>
        <v xml:space="preserve">Column 4a, Starters in 2017-18, Non-fundable, Dental therapy, Standard, PGT (UG fee); </v>
      </c>
      <c r="AH17" s="844" t="str">
        <f>IF(AND($AH$3=1,'7b Health sandwich'!L17&gt;0),M17,"")</f>
        <v/>
      </c>
      <c r="AI17" s="843" t="str">
        <f>IF(AND($AH$3=1,'7b Health sandwich'!M17&gt;0),N17,"")</f>
        <v/>
      </c>
      <c r="AJ17" s="843" t="str">
        <f>IF(AND($AH$3=1,'7b Health sandwich'!N17&gt;0),O17,"")</f>
        <v/>
      </c>
      <c r="AK17" s="845" t="str">
        <f>IF(AND($AH$3=1,'7b Health sandwich'!O17&gt;0),P17,"")</f>
        <v/>
      </c>
      <c r="AM17" s="844" t="str">
        <f>IF(AND($AM$3=1,'7b Health sandwich'!D17&lt;0),E17,"")</f>
        <v/>
      </c>
      <c r="AN17" s="843" t="str">
        <f>IF(AND($AM$3=1,'7b Health sandwich'!E17&lt;0),F17,"")</f>
        <v/>
      </c>
      <c r="AO17" s="843" t="str">
        <f>IF(AND($AM$3=1,'7b Health sandwich'!F17&lt;0),G17,"")</f>
        <v/>
      </c>
      <c r="AP17" s="845" t="str">
        <f>IF(AND($AM$3=1,'7b Health sandwich'!G17&lt;0),H17,"")</f>
        <v/>
      </c>
      <c r="AQ17" s="844" t="str">
        <f>IF(AND($AM$3=1,'7b Health sandwich'!H17&lt;0),I17,"")</f>
        <v/>
      </c>
      <c r="AR17" s="843" t="str">
        <f>IF(AND($AM$3=1,'7b Health sandwich'!I17&lt;0),J17,"")</f>
        <v/>
      </c>
      <c r="AS17" s="843" t="str">
        <f>IF(AND($AM$3=1,'7b Health sandwich'!J17&lt;0),K17,"")</f>
        <v/>
      </c>
      <c r="AT17" s="845" t="str">
        <f>IF(AND($AM$3=1,'7b Health sandwich'!K17&lt;0),L17,"")</f>
        <v/>
      </c>
      <c r="AU17" s="844" t="str">
        <f>IF(AND($AM$3=1,'7b Health sandwich'!P17&lt;0),Q17,"")</f>
        <v/>
      </c>
      <c r="AV17" s="843" t="str">
        <f>IF(AND($AM$3=1,'7b Health sandwich'!Q17&lt;0),R17,"")</f>
        <v/>
      </c>
      <c r="AW17" s="843" t="str">
        <f>IF(AND($AM$3=1,'7b Health sandwich'!R17&lt;0),S17,"")</f>
        <v/>
      </c>
      <c r="AX17" s="845" t="str">
        <f>IF(AND($AM$3=1,'7b Health sandwich'!S17&lt;0),T17,"")</f>
        <v/>
      </c>
      <c r="AY17" s="844" t="str">
        <f>IF(AND($AM$3=1,'7b Health sandwich'!T17&lt;0),U17,"")</f>
        <v/>
      </c>
      <c r="AZ17" s="843" t="str">
        <f>IF(AND($AM$3=1,'7b Health sandwich'!U17&lt;0),V17,"")</f>
        <v/>
      </c>
      <c r="BA17" s="843" t="str">
        <f>IF(AND($AM$3=1,'7b Health sandwich'!V17&lt;0),W17,"")</f>
        <v/>
      </c>
      <c r="BB17" s="845" t="str">
        <f>IF(AND($AM$3=1,'7b Health sandwich'!W17&lt;0),X17,"")</f>
        <v/>
      </c>
      <c r="BD17" s="844" t="str">
        <f>IF(AND($BD$3=1,TRUNC('7b Health sandwich'!D17)&lt;&gt;'7b Health sandwich'!D17),E17,"")</f>
        <v/>
      </c>
      <c r="BE17" s="843" t="str">
        <f>IF(AND($BD$3=1,TRUNC('7b Health sandwich'!E17)&lt;&gt;'7b Health sandwich'!E17),F17,"")</f>
        <v/>
      </c>
      <c r="BF17" s="843" t="str">
        <f>IF(AND($BD$3=1,TRUNC('7b Health sandwich'!F17)&lt;&gt;'7b Health sandwich'!F17),G17,"")</f>
        <v/>
      </c>
      <c r="BG17" s="845" t="str">
        <f>IF(AND($BD$3=1,TRUNC('7b Health sandwich'!G17)&lt;&gt;'7b Health sandwich'!G17),H17,"")</f>
        <v/>
      </c>
      <c r="BH17" s="844" t="str">
        <f>IF(AND($BD$3=1,TRUNC('7b Health sandwich'!H17)&lt;&gt;'7b Health sandwich'!H17),I17,"")</f>
        <v/>
      </c>
      <c r="BI17" s="843" t="str">
        <f>IF(AND($BD$3=1,TRUNC('7b Health sandwich'!I17)&lt;&gt;'7b Health sandwich'!I17),J17,"")</f>
        <v/>
      </c>
      <c r="BJ17" s="843" t="str">
        <f>IF(AND($BD$3=1,TRUNC('7b Health sandwich'!J17)&lt;&gt;'7b Health sandwich'!J17),K17,"")</f>
        <v/>
      </c>
      <c r="BK17" s="845" t="str">
        <f>IF(AND($BD$3=1,TRUNC('7b Health sandwich'!K17)&lt;&gt;'7b Health sandwich'!K17),L17,"")</f>
        <v/>
      </c>
      <c r="BL17" s="844" t="str">
        <f>IF(AND($BD$3=1,TRUNC('7b Health sandwich'!L17)&lt;&gt;'7b Health sandwich'!L17),M17,"")</f>
        <v/>
      </c>
      <c r="BM17" s="843" t="str">
        <f>IF(AND($BD$3=1,TRUNC('7b Health sandwich'!M17)&lt;&gt;'7b Health sandwich'!M17),N17,"")</f>
        <v/>
      </c>
      <c r="BN17" s="843" t="str">
        <f>IF(AND($BD$3=1,TRUNC('7b Health sandwich'!N17)&lt;&gt;'7b Health sandwich'!N17),O17,"")</f>
        <v/>
      </c>
      <c r="BO17" s="845" t="str">
        <f>IF(AND($BD$3=1,TRUNC('7b Health sandwich'!O17)&lt;&gt;'7b Health sandwich'!O17),P17,"")</f>
        <v/>
      </c>
      <c r="CH17" s="844" t="str">
        <f>IF(AND($CH$3=1,ROUND('7b Health sandwich'!T17,2)&lt;&gt;'7b Health sandwich'!T17),U17,"")</f>
        <v/>
      </c>
      <c r="CI17" s="843" t="str">
        <f>IF(AND($CH$3=1,ROUND('7b Health sandwich'!U17,2)&lt;&gt;'7b Health sandwich'!U17),V17,"")</f>
        <v/>
      </c>
      <c r="CJ17" s="843" t="str">
        <f>IF(AND($CH$3=1,ROUND('7b Health sandwich'!V17,2)&lt;&gt;'7b Health sandwich'!V17),W17,"")</f>
        <v/>
      </c>
      <c r="CK17" s="845" t="str">
        <f>IF(AND($CH$3=1,ROUND('7b Health sandwich'!W17,2)&lt;&gt;'7b Health sandwich'!W17),X17,"")</f>
        <v/>
      </c>
      <c r="CL17" s="54"/>
      <c r="CM17" s="844" t="str">
        <f>IF(AND($CM$3=1,'7b Health sandwich'!T17&gt;'7b Health sandwich'!P17),U17,"")</f>
        <v/>
      </c>
      <c r="CN17" s="843" t="str">
        <f>IF(AND($CM$3=1,'7b Health sandwich'!U17&gt;'7b Health sandwich'!Q17),V17,"")</f>
        <v/>
      </c>
      <c r="CO17" s="843" t="str">
        <f>IF(AND($CM$3=1,'7b Health sandwich'!V17&gt;'7b Health sandwich'!R17),W17,"")</f>
        <v/>
      </c>
      <c r="CP17" s="845" t="str">
        <f>IF(AND($CM$3=1,'7b Health sandwich'!W17&gt;'7b Health sandwich'!S17),X17,"")</f>
        <v/>
      </c>
      <c r="CQ17" s="54"/>
      <c r="CR17" s="844" t="str">
        <f>IF(AND($CR$3=1,'7b Health sandwich'!P17&lt;&gt;0),IF(('7b Health sandwich'!T17/'7b Health sandwich'!P17)&lt;0.03,U17,""),"")</f>
        <v/>
      </c>
      <c r="CS17" s="843" t="str">
        <f>IF(AND($CR$3=1,'7b Health sandwich'!Q17&lt;&gt;0),IF(('7b Health sandwich'!U17/'7b Health sandwich'!Q17)&lt;0.03,V17,""),"")</f>
        <v/>
      </c>
      <c r="CT17" s="843" t="str">
        <f>IF(AND($CR$3=1,'7b Health sandwich'!R17&lt;&gt;0),IF(('7b Health sandwich'!V17/'7b Health sandwich'!R17)&lt;0.03,W17,""),"")</f>
        <v/>
      </c>
      <c r="CU17" s="845" t="str">
        <f>IF(AND($CR$3=1,'7b Health sandwich'!S17&lt;&gt;0),IF(('7b Health sandwich'!W17/'7b Health sandwich'!S17)&lt;0.03,X17,""),"")</f>
        <v/>
      </c>
      <c r="CV17" s="54"/>
      <c r="CW17" s="844" t="str">
        <f>IF(AND($CW$3=1,'7b Health sandwich'!L17=0,SUM('7b Health sandwich'!D17,'7b Health sandwich'!H17)&gt;$CZ$13),M17,"")</f>
        <v/>
      </c>
      <c r="CX17" s="843" t="str">
        <f>IF(AND($CW$3=1,'7b Health sandwich'!M17=0,SUM('7b Health sandwich'!E17,'7b Health sandwich'!I17)&gt;$CZ$13),N17,"")</f>
        <v/>
      </c>
      <c r="CY17" s="843" t="str">
        <f>IF(AND($CW$3=1,'7b Health sandwich'!N17=0,SUM('7b Health sandwich'!F17,'7b Health sandwich'!J17)&gt;$CZ$13),O17,"")</f>
        <v/>
      </c>
      <c r="CZ17" s="845" t="str">
        <f>IF(AND($CW$3=1,'7b Health sandwich'!O17=0,SUM('7b Health sandwich'!G17,'7b Health sandwich'!K17)&gt;$CZ$13),P17,"")</f>
        <v/>
      </c>
      <c r="DA17" s="54"/>
      <c r="DB17" s="844" t="str">
        <f>IF(AND($DB$3=1,SUM('7b Health sandwich'!D17,'7b Health sandwich'!H17)&gt;0,ABS('7b Health sandwich'!L17)=SUM('7b Health sandwich'!D17,'7b Health sandwich'!H17)),M17,"")</f>
        <v/>
      </c>
      <c r="DC17" s="843" t="str">
        <f>IF(AND($DB$3=1,SUM('7b Health sandwich'!E17,'7b Health sandwich'!I17)&gt;0,ABS('7b Health sandwich'!M17)=SUM('7b Health sandwich'!E17,'7b Health sandwich'!I17)),N17,"")</f>
        <v/>
      </c>
      <c r="DD17" s="843" t="str">
        <f>IF(AND($DB$3=1,SUM('7b Health sandwich'!F17,'7b Health sandwich'!J17)&gt;0,ABS('7b Health sandwich'!N17)=SUM('7b Health sandwich'!F17,'7b Health sandwich'!J17)),O17,"")</f>
        <v/>
      </c>
      <c r="DE17" s="845" t="str">
        <f>IF(AND($DB$3=1,SUM('7b Health sandwich'!G17,'7b Health sandwich'!K17)&gt;0,ABS('7b Health sandwich'!O17)=SUM('7b Health sandwich'!G17,'7b Health sandwich'!K17)),P17,"")</f>
        <v/>
      </c>
      <c r="DP17" s="844" t="str">
        <f>IF(AND($DP$3=1,'7b Health sandwich'!P17&lt;&gt;0),IF(('7b Health sandwich'!T17/'7b Health sandwich'!P17)&lt;0.25,U17,""),"")</f>
        <v/>
      </c>
      <c r="DQ17" s="843" t="str">
        <f>IF(AND($DP$3=1,'7b Health sandwich'!Q17&lt;&gt;0),IF(('7b Health sandwich'!U17/'7b Health sandwich'!Q17)&lt;0.25,V17,""),"")</f>
        <v/>
      </c>
      <c r="DR17" s="843" t="str">
        <f>IF(AND($DP$3=1,'7b Health sandwich'!R17&lt;&gt;0),IF(('7b Health sandwich'!V17/'7b Health sandwich'!R17)&lt;0.25,W17,""),"")</f>
        <v/>
      </c>
      <c r="DS17" s="845" t="str">
        <f>IF(AND($DP$3=1,'7b Health sandwich'!S17&lt;&gt;0),IF(('7b Health sandwich'!W17/'7b Health sandwich'!S17)&lt;0.25,X17,""),"")</f>
        <v/>
      </c>
      <c r="DU17" s="53" t="str">
        <f>IF(AND($DU$3=1,'7b Health sandwich'!P17&gt;0),Q17,"")</f>
        <v/>
      </c>
      <c r="DV17" s="4" t="str">
        <f>IF(AND($DU$3=1,'7b Health sandwich'!Q17&gt;0),R17,"")</f>
        <v/>
      </c>
      <c r="DW17" s="4" t="str">
        <f>IF(AND($DU$3=1,'7b Health sandwich'!R17&gt;0),S17,"")</f>
        <v/>
      </c>
      <c r="DX17" s="42" t="str">
        <f>IF(AND($DU$3=1,'7b Health sandwich'!S17&gt;0),T17,"")</f>
        <v/>
      </c>
    </row>
    <row r="18" spans="1:128" x14ac:dyDescent="0.25">
      <c r="A18" s="18" t="str">
        <f>'7b Health sandwich'!A18</f>
        <v>Dietetics</v>
      </c>
      <c r="B18" t="s">
        <v>13</v>
      </c>
      <c r="C18" s="18" t="str">
        <f>'7b Health sandwich'!C18</f>
        <v>UG</v>
      </c>
      <c r="D18" t="str">
        <f t="shared" si="4"/>
        <v>Dietetics, Standard, UG</v>
      </c>
      <c r="E18" t="str">
        <f t="shared" si="5"/>
        <v xml:space="preserve">Column 1, Starters in 2016-17, OfS-fundable, Dietetics, Standard, UG; </v>
      </c>
      <c r="F18" t="str">
        <f t="shared" si="5"/>
        <v xml:space="preserve">Column 1, Starters in 2016-17, Non-fundable, Dietetics, Standard, UG; </v>
      </c>
      <c r="G18" t="str">
        <f t="shared" si="5"/>
        <v xml:space="preserve">Column 1, Starters in 2017-18, OfS-fundable, Dietetics, Standard, UG; </v>
      </c>
      <c r="H18" t="str">
        <f t="shared" si="5"/>
        <v xml:space="preserve">Column 1, Starters in 2017-18, Non-fundable, Dietetics, Standard, UG; </v>
      </c>
      <c r="I18" t="str">
        <f t="shared" si="5"/>
        <v xml:space="preserve">Column 2, Starters in 2016-17, OfS-fundable, Dietetics, Standard, UG; </v>
      </c>
      <c r="J18" t="str">
        <f t="shared" si="5"/>
        <v xml:space="preserve">Column 2, Starters in 2016-17, Non-fundable, Dietetics, Standard, UG; </v>
      </c>
      <c r="K18" t="str">
        <f t="shared" si="5"/>
        <v xml:space="preserve">Column 2, Starters in 2017-18, OfS-fundable, Dietetics, Standard, UG; </v>
      </c>
      <c r="L18" t="str">
        <f t="shared" si="5"/>
        <v xml:space="preserve">Column 2, Starters in 2017-18, Non-fundable, Dietetics, Standard, UG; </v>
      </c>
      <c r="M18" t="str">
        <f t="shared" si="5"/>
        <v xml:space="preserve">Column 3, Starters in 2016-17, OfS-fundable, Dietetics, Standard, UG; </v>
      </c>
      <c r="N18" t="str">
        <f t="shared" si="5"/>
        <v xml:space="preserve">Column 3, Starters in 2016-17, Non-fundable, Dietetics, Standard, UG; </v>
      </c>
      <c r="O18" t="str">
        <f t="shared" si="5"/>
        <v xml:space="preserve">Column 3, Starters in 2017-18, OfS-fundable, Dietetics, Standard, UG; </v>
      </c>
      <c r="P18" t="str">
        <f t="shared" si="5"/>
        <v xml:space="preserve">Column 3, Starters in 2017-18, Non-fundable, Dietetics, Standard, UG; </v>
      </c>
      <c r="Q18" t="str">
        <f t="shared" si="5"/>
        <v xml:space="preserve">Column 4, Starters in 2016-17, OfS-fundable, Dietetics, Standard, UG; </v>
      </c>
      <c r="R18" t="str">
        <f t="shared" si="5"/>
        <v xml:space="preserve">Column 4, Starters in 2016-17, Non-fundable, Dietetics, Standard, UG; </v>
      </c>
      <c r="S18" t="str">
        <f t="shared" si="5"/>
        <v xml:space="preserve">Column 4, Starters in 2017-18, OfS-fundable, Dietetics, Standard, UG; </v>
      </c>
      <c r="T18" t="str">
        <f t="shared" si="5"/>
        <v xml:space="preserve">Column 4, Starters in 2017-18, Non-fundable, Dietetics, Standard, UG; </v>
      </c>
      <c r="U18" t="str">
        <f t="shared" ref="U18:X25" si="6">CONCATENATE(U$7,", ",U$10,", ",U$12,", ",$A18,", ",$B18,", ",$C18,"; ")</f>
        <v xml:space="preserve">Column 4a, Starters in 2016-17, OfS-fundable, Dietetics, Standard, UG; </v>
      </c>
      <c r="V18" t="str">
        <f t="shared" si="6"/>
        <v xml:space="preserve">Column 4a, Starters in 2016-17, Non-fundable, Dietetics, Standard, UG; </v>
      </c>
      <c r="W18" t="str">
        <f t="shared" si="6"/>
        <v xml:space="preserve">Column 4a, Starters in 2017-18, OfS-fundable, Dietetics, Standard, UG; </v>
      </c>
      <c r="X18" t="str">
        <f t="shared" si="6"/>
        <v xml:space="preserve">Column 4a, Starters in 2017-18, Non-fundable, Dietetics, Standard, UG; </v>
      </c>
      <c r="AH18" s="840" t="str">
        <f>IF(AND($AH$3=1,'7b Health sandwich'!L18&gt;0),M18,"")</f>
        <v/>
      </c>
      <c r="AI18" s="841" t="str">
        <f>IF(AND($AH$3=1,'7b Health sandwich'!M18&gt;0),N18,"")</f>
        <v/>
      </c>
      <c r="AJ18" s="841" t="str">
        <f>IF(AND($AH$3=1,'7b Health sandwich'!N18&gt;0),O18,"")</f>
        <v/>
      </c>
      <c r="AK18" s="842" t="str">
        <f>IF(AND($AH$3=1,'7b Health sandwich'!O18&gt;0),P18,"")</f>
        <v/>
      </c>
      <c r="AM18" s="840" t="str">
        <f>IF(AND($AM$3=1,'7b Health sandwich'!D18&lt;0),E18,"")</f>
        <v/>
      </c>
      <c r="AN18" s="841" t="str">
        <f>IF(AND($AM$3=1,'7b Health sandwich'!E18&lt;0),F18,"")</f>
        <v/>
      </c>
      <c r="AO18" s="841" t="str">
        <f>IF(AND($AM$3=1,'7b Health sandwich'!F18&lt;0),G18,"")</f>
        <v/>
      </c>
      <c r="AP18" s="842" t="str">
        <f>IF(AND($AM$3=1,'7b Health sandwich'!G18&lt;0),H18,"")</f>
        <v/>
      </c>
      <c r="AQ18" s="840" t="str">
        <f>IF(AND($AM$3=1,'7b Health sandwich'!H18&lt;0),I18,"")</f>
        <v/>
      </c>
      <c r="AR18" s="841" t="str">
        <f>IF(AND($AM$3=1,'7b Health sandwich'!I18&lt;0),J18,"")</f>
        <v/>
      </c>
      <c r="AS18" s="841" t="str">
        <f>IF(AND($AM$3=1,'7b Health sandwich'!J18&lt;0),K18,"")</f>
        <v/>
      </c>
      <c r="AT18" s="842" t="str">
        <f>IF(AND($AM$3=1,'7b Health sandwich'!K18&lt;0),L18,"")</f>
        <v/>
      </c>
      <c r="AU18" s="840" t="str">
        <f>IF(AND($AM$3=1,'7b Health sandwich'!P18&lt;0),Q18,"")</f>
        <v/>
      </c>
      <c r="AV18" s="841" t="str">
        <f>IF(AND($AM$3=1,'7b Health sandwich'!Q18&lt;0),R18,"")</f>
        <v/>
      </c>
      <c r="AW18" s="841" t="str">
        <f>IF(AND($AM$3=1,'7b Health sandwich'!R18&lt;0),S18,"")</f>
        <v/>
      </c>
      <c r="AX18" s="842" t="str">
        <f>IF(AND($AM$3=1,'7b Health sandwich'!S18&lt;0),T18,"")</f>
        <v/>
      </c>
      <c r="AY18" s="840" t="str">
        <f>IF(AND($AM$3=1,'7b Health sandwich'!T18&lt;0),U18,"")</f>
        <v/>
      </c>
      <c r="AZ18" s="841" t="str">
        <f>IF(AND($AM$3=1,'7b Health sandwich'!U18&lt;0),V18,"")</f>
        <v/>
      </c>
      <c r="BA18" s="841" t="str">
        <f>IF(AND($AM$3=1,'7b Health sandwich'!V18&lt;0),W18,"")</f>
        <v/>
      </c>
      <c r="BB18" s="842" t="str">
        <f>IF(AND($AM$3=1,'7b Health sandwich'!W18&lt;0),X18,"")</f>
        <v/>
      </c>
      <c r="BD18" s="840" t="str">
        <f>IF(AND($BD$3=1,TRUNC('7b Health sandwich'!D18)&lt;&gt;'7b Health sandwich'!D18),E18,"")</f>
        <v/>
      </c>
      <c r="BE18" s="841" t="str">
        <f>IF(AND($BD$3=1,TRUNC('7b Health sandwich'!E18)&lt;&gt;'7b Health sandwich'!E18),F18,"")</f>
        <v/>
      </c>
      <c r="BF18" s="841" t="str">
        <f>IF(AND($BD$3=1,TRUNC('7b Health sandwich'!F18)&lt;&gt;'7b Health sandwich'!F18),G18,"")</f>
        <v/>
      </c>
      <c r="BG18" s="842" t="str">
        <f>IF(AND($BD$3=1,TRUNC('7b Health sandwich'!G18)&lt;&gt;'7b Health sandwich'!G18),H18,"")</f>
        <v/>
      </c>
      <c r="BH18" s="840" t="str">
        <f>IF(AND($BD$3=1,TRUNC('7b Health sandwich'!H18)&lt;&gt;'7b Health sandwich'!H18),I18,"")</f>
        <v/>
      </c>
      <c r="BI18" s="841" t="str">
        <f>IF(AND($BD$3=1,TRUNC('7b Health sandwich'!I18)&lt;&gt;'7b Health sandwich'!I18),J18,"")</f>
        <v/>
      </c>
      <c r="BJ18" s="841" t="str">
        <f>IF(AND($BD$3=1,TRUNC('7b Health sandwich'!J18)&lt;&gt;'7b Health sandwich'!J18),K18,"")</f>
        <v/>
      </c>
      <c r="BK18" s="842" t="str">
        <f>IF(AND($BD$3=1,TRUNC('7b Health sandwich'!K18)&lt;&gt;'7b Health sandwich'!K18),L18,"")</f>
        <v/>
      </c>
      <c r="BL18" s="840" t="str">
        <f>IF(AND($BD$3=1,TRUNC('7b Health sandwich'!L18)&lt;&gt;'7b Health sandwich'!L18),M18,"")</f>
        <v/>
      </c>
      <c r="BM18" s="841" t="str">
        <f>IF(AND($BD$3=1,TRUNC('7b Health sandwich'!M18)&lt;&gt;'7b Health sandwich'!M18),N18,"")</f>
        <v/>
      </c>
      <c r="BN18" s="841" t="str">
        <f>IF(AND($BD$3=1,TRUNC('7b Health sandwich'!N18)&lt;&gt;'7b Health sandwich'!N18),O18,"")</f>
        <v/>
      </c>
      <c r="BO18" s="842" t="str">
        <f>IF(AND($BD$3=1,TRUNC('7b Health sandwich'!O18)&lt;&gt;'7b Health sandwich'!O18),P18,"")</f>
        <v/>
      </c>
      <c r="CH18" s="840" t="str">
        <f>IF(AND($CH$3=1,ROUND('7b Health sandwich'!T18,2)&lt;&gt;'7b Health sandwich'!T18),U18,"")</f>
        <v/>
      </c>
      <c r="CI18" s="841" t="str">
        <f>IF(AND($CH$3=1,ROUND('7b Health sandwich'!U18,2)&lt;&gt;'7b Health sandwich'!U18),V18,"")</f>
        <v/>
      </c>
      <c r="CJ18" s="841" t="str">
        <f>IF(AND($CH$3=1,ROUND('7b Health sandwich'!V18,2)&lt;&gt;'7b Health sandwich'!V18),W18,"")</f>
        <v/>
      </c>
      <c r="CK18" s="842" t="str">
        <f>IF(AND($CH$3=1,ROUND('7b Health sandwich'!W18,2)&lt;&gt;'7b Health sandwich'!W18),X18,"")</f>
        <v/>
      </c>
      <c r="CL18" s="54"/>
      <c r="CM18" s="840" t="str">
        <f>IF(AND($CM$3=1,'7b Health sandwich'!T18&gt;'7b Health sandwich'!P18),U18,"")</f>
        <v/>
      </c>
      <c r="CN18" s="841" t="str">
        <f>IF(AND($CM$3=1,'7b Health sandwich'!U18&gt;'7b Health sandwich'!Q18),V18,"")</f>
        <v/>
      </c>
      <c r="CO18" s="841" t="str">
        <f>IF(AND($CM$3=1,'7b Health sandwich'!V18&gt;'7b Health sandwich'!R18),W18,"")</f>
        <v/>
      </c>
      <c r="CP18" s="842" t="str">
        <f>IF(AND($CM$3=1,'7b Health sandwich'!W18&gt;'7b Health sandwich'!S18),X18,"")</f>
        <v/>
      </c>
      <c r="CQ18" s="54"/>
      <c r="CR18" s="840" t="str">
        <f>IF(AND($CR$3=1,'7b Health sandwich'!P18&lt;&gt;0),IF(('7b Health sandwich'!T18/'7b Health sandwich'!P18)&lt;0.03,U18,""),"")</f>
        <v/>
      </c>
      <c r="CS18" s="841" t="str">
        <f>IF(AND($CR$3=1,'7b Health sandwich'!Q18&lt;&gt;0),IF(('7b Health sandwich'!U18/'7b Health sandwich'!Q18)&lt;0.03,V18,""),"")</f>
        <v/>
      </c>
      <c r="CT18" s="841" t="str">
        <f>IF(AND($CR$3=1,'7b Health sandwich'!R18&lt;&gt;0),IF(('7b Health sandwich'!V18/'7b Health sandwich'!R18)&lt;0.03,W18,""),"")</f>
        <v/>
      </c>
      <c r="CU18" s="842" t="str">
        <f>IF(AND($CR$3=1,'7b Health sandwich'!S18&lt;&gt;0),IF(('7b Health sandwich'!W18/'7b Health sandwich'!S18)&lt;0.03,X18,""),"")</f>
        <v/>
      </c>
      <c r="CV18" s="54"/>
      <c r="CW18" s="840" t="str">
        <f>IF(AND($CW$3=1,'7b Health sandwich'!L18=0,SUM('7b Health sandwich'!D18,'7b Health sandwich'!H18)&gt;$CZ$13),M18,"")</f>
        <v/>
      </c>
      <c r="CX18" s="841" t="str">
        <f>IF(AND($CW$3=1,'7b Health sandwich'!M18=0,SUM('7b Health sandwich'!E18,'7b Health sandwich'!I18)&gt;$CZ$13),N18,"")</f>
        <v/>
      </c>
      <c r="CY18" s="841" t="str">
        <f>IF(AND($CW$3=1,'7b Health sandwich'!N18=0,SUM('7b Health sandwich'!F18,'7b Health sandwich'!J18)&gt;$CZ$13),O18,"")</f>
        <v/>
      </c>
      <c r="CZ18" s="842" t="str">
        <f>IF(AND($CW$3=1,'7b Health sandwich'!O18=0,SUM('7b Health sandwich'!G18,'7b Health sandwich'!K18)&gt;$CZ$13),P18,"")</f>
        <v/>
      </c>
      <c r="DA18" s="54"/>
      <c r="DB18" s="840" t="str">
        <f>IF(AND($DB$3=1,SUM('7b Health sandwich'!D18,'7b Health sandwich'!H18)&gt;0,ABS('7b Health sandwich'!L18)=SUM('7b Health sandwich'!D18,'7b Health sandwich'!H18)),M18,"")</f>
        <v/>
      </c>
      <c r="DC18" s="841" t="str">
        <f>IF(AND($DB$3=1,SUM('7b Health sandwich'!E18,'7b Health sandwich'!I18)&gt;0,ABS('7b Health sandwich'!M18)=SUM('7b Health sandwich'!E18,'7b Health sandwich'!I18)),N18,"")</f>
        <v/>
      </c>
      <c r="DD18" s="841" t="str">
        <f>IF(AND($DB$3=1,SUM('7b Health sandwich'!F18,'7b Health sandwich'!J18)&gt;0,ABS('7b Health sandwich'!N18)=SUM('7b Health sandwich'!F18,'7b Health sandwich'!J18)),O18,"")</f>
        <v/>
      </c>
      <c r="DE18" s="842" t="str">
        <f>IF(AND($DB$3=1,SUM('7b Health sandwich'!G18,'7b Health sandwich'!K18)&gt;0,ABS('7b Health sandwich'!O18)=SUM('7b Health sandwich'!G18,'7b Health sandwich'!K18)),P18,"")</f>
        <v/>
      </c>
      <c r="DP18" s="840" t="str">
        <f>IF(AND($DP$3=1,'7b Health sandwich'!P18&lt;&gt;0),IF(('7b Health sandwich'!T18/'7b Health sandwich'!P18)&lt;0.25,U18,""),"")</f>
        <v/>
      </c>
      <c r="DQ18" s="841" t="str">
        <f>IF(AND($DP$3=1,'7b Health sandwich'!Q18&lt;&gt;0),IF(('7b Health sandwich'!U18/'7b Health sandwich'!Q18)&lt;0.25,V18,""),"")</f>
        <v/>
      </c>
      <c r="DR18" s="841" t="str">
        <f>IF(AND($DP$3=1,'7b Health sandwich'!R18&lt;&gt;0),IF(('7b Health sandwich'!V18/'7b Health sandwich'!R18)&lt;0.25,W18,""),"")</f>
        <v/>
      </c>
      <c r="DS18" s="842" t="str">
        <f>IF(AND($DP$3=1,'7b Health sandwich'!S18&lt;&gt;0),IF(('7b Health sandwich'!W18/'7b Health sandwich'!S18)&lt;0.25,X18,""),"")</f>
        <v/>
      </c>
      <c r="DU18" s="37" t="str">
        <f>IF(AND($DU$3=1,'7b Health sandwich'!P18&gt;0),Q18,"")</f>
        <v/>
      </c>
      <c r="DV18" s="38" t="str">
        <f>IF(AND($DU$3=1,'7b Health sandwich'!Q18&gt;0),R18,"")</f>
        <v/>
      </c>
      <c r="DW18" s="38" t="str">
        <f>IF(AND($DU$3=1,'7b Health sandwich'!R18&gt;0),S18,"")</f>
        <v/>
      </c>
      <c r="DX18" s="39" t="str">
        <f>IF(AND($DU$3=1,'7b Health sandwich'!S18&gt;0),T18,"")</f>
        <v/>
      </c>
    </row>
    <row r="19" spans="1:128" x14ac:dyDescent="0.25">
      <c r="A19" s="18" t="str">
        <f>'7b Health sandwich'!A19</f>
        <v>Dietetics</v>
      </c>
      <c r="B19" t="s">
        <v>13</v>
      </c>
      <c r="C19" s="18" t="str">
        <f>'7b Health sandwich'!C19</f>
        <v>PGT (UG fee)</v>
      </c>
      <c r="D19" t="str">
        <f t="shared" si="4"/>
        <v>Dietetics, Standard, PGT (UG fee)</v>
      </c>
      <c r="E19" t="str">
        <f t="shared" si="5"/>
        <v xml:space="preserve">Column 1, Starters in 2016-17, OfS-fundable, Dietetics, Standard, PGT (UG fee); </v>
      </c>
      <c r="F19" t="str">
        <f t="shared" si="5"/>
        <v xml:space="preserve">Column 1, Starters in 2016-17, Non-fundable, Dietetics, Standard, PGT (UG fee); </v>
      </c>
      <c r="G19" t="str">
        <f t="shared" si="5"/>
        <v xml:space="preserve">Column 1, Starters in 2017-18, OfS-fundable, Dietetics, Standard, PGT (UG fee); </v>
      </c>
      <c r="H19" t="str">
        <f t="shared" si="5"/>
        <v xml:space="preserve">Column 1, Starters in 2017-18, Non-fundable, Dietetics, Standard, PGT (UG fee); </v>
      </c>
      <c r="I19" t="str">
        <f t="shared" si="5"/>
        <v xml:space="preserve">Column 2, Starters in 2016-17, OfS-fundable, Dietetics, Standard, PGT (UG fee); </v>
      </c>
      <c r="J19" t="str">
        <f t="shared" si="5"/>
        <v xml:space="preserve">Column 2, Starters in 2016-17, Non-fundable, Dietetics, Standard, PGT (UG fee); </v>
      </c>
      <c r="K19" t="str">
        <f t="shared" si="5"/>
        <v xml:space="preserve">Column 2, Starters in 2017-18, OfS-fundable, Dietetics, Standard, PGT (UG fee); </v>
      </c>
      <c r="L19" t="str">
        <f t="shared" si="5"/>
        <v xml:space="preserve">Column 2, Starters in 2017-18, Non-fundable, Dietetics, Standard, PGT (UG fee); </v>
      </c>
      <c r="M19" t="str">
        <f t="shared" si="5"/>
        <v xml:space="preserve">Column 3, Starters in 2016-17, OfS-fundable, Dietetics, Standard, PGT (UG fee); </v>
      </c>
      <c r="N19" t="str">
        <f t="shared" si="5"/>
        <v xml:space="preserve">Column 3, Starters in 2016-17, Non-fundable, Dietetics, Standard, PGT (UG fee); </v>
      </c>
      <c r="O19" t="str">
        <f t="shared" si="5"/>
        <v xml:space="preserve">Column 3, Starters in 2017-18, OfS-fundable, Dietetics, Standard, PGT (UG fee); </v>
      </c>
      <c r="P19" t="str">
        <f t="shared" si="5"/>
        <v xml:space="preserve">Column 3, Starters in 2017-18, Non-fundable, Dietetics, Standard, PGT (UG fee); </v>
      </c>
      <c r="Q19" t="str">
        <f t="shared" si="5"/>
        <v xml:space="preserve">Column 4, Starters in 2016-17, OfS-fundable, Dietetics, Standard, PGT (UG fee); </v>
      </c>
      <c r="R19" t="str">
        <f t="shared" si="5"/>
        <v xml:space="preserve">Column 4, Starters in 2016-17, Non-fundable, Dietetics, Standard, PGT (UG fee); </v>
      </c>
      <c r="S19" t="str">
        <f t="shared" si="5"/>
        <v xml:space="preserve">Column 4, Starters in 2017-18, OfS-fundable, Dietetics, Standard, PGT (UG fee); </v>
      </c>
      <c r="T19" t="str">
        <f t="shared" si="5"/>
        <v xml:space="preserve">Column 4, Starters in 2017-18, Non-fundable, Dietetics, Standard, PGT (UG fee); </v>
      </c>
      <c r="U19" t="str">
        <f t="shared" si="6"/>
        <v xml:space="preserve">Column 4a, Starters in 2016-17, OfS-fundable, Dietetics, Standard, PGT (UG fee); </v>
      </c>
      <c r="V19" t="str">
        <f t="shared" si="6"/>
        <v xml:space="preserve">Column 4a, Starters in 2016-17, Non-fundable, Dietetics, Standard, PGT (UG fee); </v>
      </c>
      <c r="W19" t="str">
        <f t="shared" si="6"/>
        <v xml:space="preserve">Column 4a, Starters in 2017-18, OfS-fundable, Dietetics, Standard, PGT (UG fee); </v>
      </c>
      <c r="X19" t="str">
        <f t="shared" si="6"/>
        <v xml:space="preserve">Column 4a, Starters in 2017-18, Non-fundable, Dietetics, Standard, PGT (UG fee); </v>
      </c>
      <c r="AH19" s="844" t="str">
        <f>IF(AND($AH$3=1,'7b Health sandwich'!L19&gt;0),M19,"")</f>
        <v/>
      </c>
      <c r="AI19" s="843" t="str">
        <f>IF(AND($AH$3=1,'7b Health sandwich'!M19&gt;0),N19,"")</f>
        <v/>
      </c>
      <c r="AJ19" s="843" t="str">
        <f>IF(AND($AH$3=1,'7b Health sandwich'!N19&gt;0),O19,"")</f>
        <v/>
      </c>
      <c r="AK19" s="845" t="str">
        <f>IF(AND($AH$3=1,'7b Health sandwich'!O19&gt;0),P19,"")</f>
        <v/>
      </c>
      <c r="AM19" s="844" t="str">
        <f>IF(AND($AM$3=1,'7b Health sandwich'!D19&lt;0),E19,"")</f>
        <v/>
      </c>
      <c r="AN19" s="843" t="str">
        <f>IF(AND($AM$3=1,'7b Health sandwich'!E19&lt;0),F19,"")</f>
        <v/>
      </c>
      <c r="AO19" s="843" t="str">
        <f>IF(AND($AM$3=1,'7b Health sandwich'!F19&lt;0),G19,"")</f>
        <v/>
      </c>
      <c r="AP19" s="845" t="str">
        <f>IF(AND($AM$3=1,'7b Health sandwich'!G19&lt;0),H19,"")</f>
        <v/>
      </c>
      <c r="AQ19" s="844" t="str">
        <f>IF(AND($AM$3=1,'7b Health sandwich'!H19&lt;0),I19,"")</f>
        <v/>
      </c>
      <c r="AR19" s="843" t="str">
        <f>IF(AND($AM$3=1,'7b Health sandwich'!I19&lt;0),J19,"")</f>
        <v/>
      </c>
      <c r="AS19" s="843" t="str">
        <f>IF(AND($AM$3=1,'7b Health sandwich'!J19&lt;0),K19,"")</f>
        <v/>
      </c>
      <c r="AT19" s="845" t="str">
        <f>IF(AND($AM$3=1,'7b Health sandwich'!K19&lt;0),L19,"")</f>
        <v/>
      </c>
      <c r="AU19" s="844" t="str">
        <f>IF(AND($AM$3=1,'7b Health sandwich'!P19&lt;0),Q19,"")</f>
        <v/>
      </c>
      <c r="AV19" s="843" t="str">
        <f>IF(AND($AM$3=1,'7b Health sandwich'!Q19&lt;0),R19,"")</f>
        <v/>
      </c>
      <c r="AW19" s="843" t="str">
        <f>IF(AND($AM$3=1,'7b Health sandwich'!R19&lt;0),S19,"")</f>
        <v/>
      </c>
      <c r="AX19" s="845" t="str">
        <f>IF(AND($AM$3=1,'7b Health sandwich'!S19&lt;0),T19,"")</f>
        <v/>
      </c>
      <c r="AY19" s="844" t="str">
        <f>IF(AND($AM$3=1,'7b Health sandwich'!T19&lt;0),U19,"")</f>
        <v/>
      </c>
      <c r="AZ19" s="843" t="str">
        <f>IF(AND($AM$3=1,'7b Health sandwich'!U19&lt;0),V19,"")</f>
        <v/>
      </c>
      <c r="BA19" s="843" t="str">
        <f>IF(AND($AM$3=1,'7b Health sandwich'!V19&lt;0),W19,"")</f>
        <v/>
      </c>
      <c r="BB19" s="845" t="str">
        <f>IF(AND($AM$3=1,'7b Health sandwich'!W19&lt;0),X19,"")</f>
        <v/>
      </c>
      <c r="BD19" s="844" t="str">
        <f>IF(AND($BD$3=1,TRUNC('7b Health sandwich'!D19)&lt;&gt;'7b Health sandwich'!D19),E19,"")</f>
        <v/>
      </c>
      <c r="BE19" s="843" t="str">
        <f>IF(AND($BD$3=1,TRUNC('7b Health sandwich'!E19)&lt;&gt;'7b Health sandwich'!E19),F19,"")</f>
        <v/>
      </c>
      <c r="BF19" s="843" t="str">
        <f>IF(AND($BD$3=1,TRUNC('7b Health sandwich'!F19)&lt;&gt;'7b Health sandwich'!F19),G19,"")</f>
        <v/>
      </c>
      <c r="BG19" s="845" t="str">
        <f>IF(AND($BD$3=1,TRUNC('7b Health sandwich'!G19)&lt;&gt;'7b Health sandwich'!G19),H19,"")</f>
        <v/>
      </c>
      <c r="BH19" s="844" t="str">
        <f>IF(AND($BD$3=1,TRUNC('7b Health sandwich'!H19)&lt;&gt;'7b Health sandwich'!H19),I19,"")</f>
        <v/>
      </c>
      <c r="BI19" s="843" t="str">
        <f>IF(AND($BD$3=1,TRUNC('7b Health sandwich'!I19)&lt;&gt;'7b Health sandwich'!I19),J19,"")</f>
        <v/>
      </c>
      <c r="BJ19" s="843" t="str">
        <f>IF(AND($BD$3=1,TRUNC('7b Health sandwich'!J19)&lt;&gt;'7b Health sandwich'!J19),K19,"")</f>
        <v/>
      </c>
      <c r="BK19" s="845" t="str">
        <f>IF(AND($BD$3=1,TRUNC('7b Health sandwich'!K19)&lt;&gt;'7b Health sandwich'!K19),L19,"")</f>
        <v/>
      </c>
      <c r="BL19" s="844" t="str">
        <f>IF(AND($BD$3=1,TRUNC('7b Health sandwich'!L19)&lt;&gt;'7b Health sandwich'!L19),M19,"")</f>
        <v/>
      </c>
      <c r="BM19" s="843" t="str">
        <f>IF(AND($BD$3=1,TRUNC('7b Health sandwich'!M19)&lt;&gt;'7b Health sandwich'!M19),N19,"")</f>
        <v/>
      </c>
      <c r="BN19" s="843" t="str">
        <f>IF(AND($BD$3=1,TRUNC('7b Health sandwich'!N19)&lt;&gt;'7b Health sandwich'!N19),O19,"")</f>
        <v/>
      </c>
      <c r="BO19" s="845" t="str">
        <f>IF(AND($BD$3=1,TRUNC('7b Health sandwich'!O19)&lt;&gt;'7b Health sandwich'!O19),P19,"")</f>
        <v/>
      </c>
      <c r="CH19" s="844" t="str">
        <f>IF(AND($CH$3=1,ROUND('7b Health sandwich'!T19,2)&lt;&gt;'7b Health sandwich'!T19),U19,"")</f>
        <v/>
      </c>
      <c r="CI19" s="843" t="str">
        <f>IF(AND($CH$3=1,ROUND('7b Health sandwich'!U19,2)&lt;&gt;'7b Health sandwich'!U19),V19,"")</f>
        <v/>
      </c>
      <c r="CJ19" s="843" t="str">
        <f>IF(AND($CH$3=1,ROUND('7b Health sandwich'!V19,2)&lt;&gt;'7b Health sandwich'!V19),W19,"")</f>
        <v/>
      </c>
      <c r="CK19" s="845" t="str">
        <f>IF(AND($CH$3=1,ROUND('7b Health sandwich'!W19,2)&lt;&gt;'7b Health sandwich'!W19),X19,"")</f>
        <v/>
      </c>
      <c r="CL19" s="54"/>
      <c r="CM19" s="844" t="str">
        <f>IF(AND($CM$3=1,'7b Health sandwich'!T19&gt;'7b Health sandwich'!P19),U19,"")</f>
        <v/>
      </c>
      <c r="CN19" s="843" t="str">
        <f>IF(AND($CM$3=1,'7b Health sandwich'!U19&gt;'7b Health sandwich'!Q19),V19,"")</f>
        <v/>
      </c>
      <c r="CO19" s="843" t="str">
        <f>IF(AND($CM$3=1,'7b Health sandwich'!V19&gt;'7b Health sandwich'!R19),W19,"")</f>
        <v/>
      </c>
      <c r="CP19" s="845" t="str">
        <f>IF(AND($CM$3=1,'7b Health sandwich'!W19&gt;'7b Health sandwich'!S19),X19,"")</f>
        <v/>
      </c>
      <c r="CQ19" s="54"/>
      <c r="CR19" s="844" t="str">
        <f>IF(AND($CR$3=1,'7b Health sandwich'!P19&lt;&gt;0),IF(('7b Health sandwich'!T19/'7b Health sandwich'!P19)&lt;0.03,U19,""),"")</f>
        <v/>
      </c>
      <c r="CS19" s="843" t="str">
        <f>IF(AND($CR$3=1,'7b Health sandwich'!Q19&lt;&gt;0),IF(('7b Health sandwich'!U19/'7b Health sandwich'!Q19)&lt;0.03,V19,""),"")</f>
        <v/>
      </c>
      <c r="CT19" s="843" t="str">
        <f>IF(AND($CR$3=1,'7b Health sandwich'!R19&lt;&gt;0),IF(('7b Health sandwich'!V19/'7b Health sandwich'!R19)&lt;0.03,W19,""),"")</f>
        <v/>
      </c>
      <c r="CU19" s="845" t="str">
        <f>IF(AND($CR$3=1,'7b Health sandwich'!S19&lt;&gt;0),IF(('7b Health sandwich'!W19/'7b Health sandwich'!S19)&lt;0.03,X19,""),"")</f>
        <v/>
      </c>
      <c r="CV19" s="54"/>
      <c r="CW19" s="844" t="str">
        <f>IF(AND($CW$3=1,'7b Health sandwich'!L19=0,SUM('7b Health sandwich'!D19,'7b Health sandwich'!H19)&gt;$CZ$13),M19,"")</f>
        <v/>
      </c>
      <c r="CX19" s="843" t="str">
        <f>IF(AND($CW$3=1,'7b Health sandwich'!M19=0,SUM('7b Health sandwich'!E19,'7b Health sandwich'!I19)&gt;$CZ$13),N19,"")</f>
        <v/>
      </c>
      <c r="CY19" s="843" t="str">
        <f>IF(AND($CW$3=1,'7b Health sandwich'!N19=0,SUM('7b Health sandwich'!F19,'7b Health sandwich'!J19)&gt;$CZ$13),O19,"")</f>
        <v/>
      </c>
      <c r="CZ19" s="845" t="str">
        <f>IF(AND($CW$3=1,'7b Health sandwich'!O19=0,SUM('7b Health sandwich'!G19,'7b Health sandwich'!K19)&gt;$CZ$13),P19,"")</f>
        <v/>
      </c>
      <c r="DA19" s="54"/>
      <c r="DB19" s="844" t="str">
        <f>IF(AND($DB$3=1,SUM('7b Health sandwich'!D19,'7b Health sandwich'!H19)&gt;0,ABS('7b Health sandwich'!L19)=SUM('7b Health sandwich'!D19,'7b Health sandwich'!H19)),M19,"")</f>
        <v/>
      </c>
      <c r="DC19" s="843" t="str">
        <f>IF(AND($DB$3=1,SUM('7b Health sandwich'!E19,'7b Health sandwich'!I19)&gt;0,ABS('7b Health sandwich'!M19)=SUM('7b Health sandwich'!E19,'7b Health sandwich'!I19)),N19,"")</f>
        <v/>
      </c>
      <c r="DD19" s="843" t="str">
        <f>IF(AND($DB$3=1,SUM('7b Health sandwich'!F19,'7b Health sandwich'!J19)&gt;0,ABS('7b Health sandwich'!N19)=SUM('7b Health sandwich'!F19,'7b Health sandwich'!J19)),O19,"")</f>
        <v/>
      </c>
      <c r="DE19" s="845" t="str">
        <f>IF(AND($DB$3=1,SUM('7b Health sandwich'!G19,'7b Health sandwich'!K19)&gt;0,ABS('7b Health sandwich'!O19)=SUM('7b Health sandwich'!G19,'7b Health sandwich'!K19)),P19,"")</f>
        <v/>
      </c>
      <c r="DP19" s="844" t="str">
        <f>IF(AND($DP$3=1,'7b Health sandwich'!P19&lt;&gt;0),IF(('7b Health sandwich'!T19/'7b Health sandwich'!P19)&lt;0.25,U19,""),"")</f>
        <v/>
      </c>
      <c r="DQ19" s="843" t="str">
        <f>IF(AND($DP$3=1,'7b Health sandwich'!Q19&lt;&gt;0),IF(('7b Health sandwich'!U19/'7b Health sandwich'!Q19)&lt;0.25,V19,""),"")</f>
        <v/>
      </c>
      <c r="DR19" s="843" t="str">
        <f>IF(AND($DP$3=1,'7b Health sandwich'!R19&lt;&gt;0),IF(('7b Health sandwich'!V19/'7b Health sandwich'!R19)&lt;0.25,W19,""),"")</f>
        <v/>
      </c>
      <c r="DS19" s="845" t="str">
        <f>IF(AND($DP$3=1,'7b Health sandwich'!S19&lt;&gt;0),IF(('7b Health sandwich'!W19/'7b Health sandwich'!S19)&lt;0.25,X19,""),"")</f>
        <v/>
      </c>
      <c r="DU19" s="53" t="str">
        <f>IF(AND($DU$3=1,'7b Health sandwich'!P19&gt;0),Q19,"")</f>
        <v/>
      </c>
      <c r="DV19" s="4" t="str">
        <f>IF(AND($DU$3=1,'7b Health sandwich'!Q19&gt;0),R19,"")</f>
        <v/>
      </c>
      <c r="DW19" s="4" t="str">
        <f>IF(AND($DU$3=1,'7b Health sandwich'!R19&gt;0),S19,"")</f>
        <v/>
      </c>
      <c r="DX19" s="42" t="str">
        <f>IF(AND($DU$3=1,'7b Health sandwich'!S19&gt;0),T19,"")</f>
        <v/>
      </c>
    </row>
    <row r="20" spans="1:128" x14ac:dyDescent="0.25">
      <c r="A20" s="18" t="str">
        <f>'7b Health sandwich'!A20</f>
        <v>Midwifery</v>
      </c>
      <c r="B20" t="s">
        <v>13</v>
      </c>
      <c r="C20" s="18" t="str">
        <f>'7b Health sandwich'!C20</f>
        <v>UG</v>
      </c>
      <c r="D20" t="str">
        <f t="shared" si="4"/>
        <v>Midwifery, Standard, UG</v>
      </c>
      <c r="E20" t="str">
        <f t="shared" si="5"/>
        <v xml:space="preserve">Column 1, Starters in 2016-17, OfS-fundable, Midwifery, Standard, UG; </v>
      </c>
      <c r="F20" t="str">
        <f t="shared" si="5"/>
        <v xml:space="preserve">Column 1, Starters in 2016-17, Non-fundable, Midwifery, Standard, UG; </v>
      </c>
      <c r="G20" t="str">
        <f t="shared" si="5"/>
        <v xml:space="preserve">Column 1, Starters in 2017-18, OfS-fundable, Midwifery, Standard, UG; </v>
      </c>
      <c r="H20" t="str">
        <f t="shared" si="5"/>
        <v xml:space="preserve">Column 1, Starters in 2017-18, Non-fundable, Midwifery, Standard, UG; </v>
      </c>
      <c r="I20" t="str">
        <f t="shared" si="5"/>
        <v xml:space="preserve">Column 2, Starters in 2016-17, OfS-fundable, Midwifery, Standard, UG; </v>
      </c>
      <c r="J20" t="str">
        <f t="shared" si="5"/>
        <v xml:space="preserve">Column 2, Starters in 2016-17, Non-fundable, Midwifery, Standard, UG; </v>
      </c>
      <c r="K20" t="str">
        <f t="shared" si="5"/>
        <v xml:space="preserve">Column 2, Starters in 2017-18, OfS-fundable, Midwifery, Standard, UG; </v>
      </c>
      <c r="L20" t="str">
        <f t="shared" si="5"/>
        <v xml:space="preserve">Column 2, Starters in 2017-18, Non-fundable, Midwifery, Standard, UG; </v>
      </c>
      <c r="M20" t="str">
        <f t="shared" si="5"/>
        <v xml:space="preserve">Column 3, Starters in 2016-17, OfS-fundable, Midwifery, Standard, UG; </v>
      </c>
      <c r="N20" t="str">
        <f t="shared" si="5"/>
        <v xml:space="preserve">Column 3, Starters in 2016-17, Non-fundable, Midwifery, Standard, UG; </v>
      </c>
      <c r="O20" t="str">
        <f t="shared" si="5"/>
        <v xml:space="preserve">Column 3, Starters in 2017-18, OfS-fundable, Midwifery, Standard, UG; </v>
      </c>
      <c r="P20" t="str">
        <f t="shared" si="5"/>
        <v xml:space="preserve">Column 3, Starters in 2017-18, Non-fundable, Midwifery, Standard, UG; </v>
      </c>
      <c r="Q20" t="str">
        <f t="shared" si="5"/>
        <v xml:space="preserve">Column 4, Starters in 2016-17, OfS-fundable, Midwifery, Standard, UG; </v>
      </c>
      <c r="R20" t="str">
        <f t="shared" si="5"/>
        <v xml:space="preserve">Column 4, Starters in 2016-17, Non-fundable, Midwifery, Standard, UG; </v>
      </c>
      <c r="S20" t="str">
        <f t="shared" si="5"/>
        <v xml:space="preserve">Column 4, Starters in 2017-18, OfS-fundable, Midwifery, Standard, UG; </v>
      </c>
      <c r="T20" t="str">
        <f t="shared" si="5"/>
        <v xml:space="preserve">Column 4, Starters in 2017-18, Non-fundable, Midwifery, Standard, UG; </v>
      </c>
      <c r="U20" t="str">
        <f t="shared" si="6"/>
        <v xml:space="preserve">Column 4a, Starters in 2016-17, OfS-fundable, Midwifery, Standard, UG; </v>
      </c>
      <c r="V20" t="str">
        <f t="shared" si="6"/>
        <v xml:space="preserve">Column 4a, Starters in 2016-17, Non-fundable, Midwifery, Standard, UG; </v>
      </c>
      <c r="W20" t="str">
        <f t="shared" si="6"/>
        <v xml:space="preserve">Column 4a, Starters in 2017-18, OfS-fundable, Midwifery, Standard, UG; </v>
      </c>
      <c r="X20" t="str">
        <f t="shared" si="6"/>
        <v xml:space="preserve">Column 4a, Starters in 2017-18, Non-fundable, Midwifery, Standard, UG; </v>
      </c>
      <c r="AH20" s="840" t="str">
        <f>IF(AND($AH$3=1,'7b Health sandwich'!L20&gt;0),M20,"")</f>
        <v/>
      </c>
      <c r="AI20" s="841" t="str">
        <f>IF(AND($AH$3=1,'7b Health sandwich'!M20&gt;0),N20,"")</f>
        <v/>
      </c>
      <c r="AJ20" s="841" t="str">
        <f>IF(AND($AH$3=1,'7b Health sandwich'!N20&gt;0),O20,"")</f>
        <v/>
      </c>
      <c r="AK20" s="842" t="str">
        <f>IF(AND($AH$3=1,'7b Health sandwich'!O20&gt;0),P20,"")</f>
        <v/>
      </c>
      <c r="AM20" s="840" t="str">
        <f>IF(AND($AM$3=1,'7b Health sandwich'!D20&lt;0),E20,"")</f>
        <v/>
      </c>
      <c r="AN20" s="841" t="str">
        <f>IF(AND($AM$3=1,'7b Health sandwich'!E20&lt;0),F20,"")</f>
        <v/>
      </c>
      <c r="AO20" s="841" t="str">
        <f>IF(AND($AM$3=1,'7b Health sandwich'!F20&lt;0),G20,"")</f>
        <v/>
      </c>
      <c r="AP20" s="842" t="str">
        <f>IF(AND($AM$3=1,'7b Health sandwich'!G20&lt;0),H20,"")</f>
        <v/>
      </c>
      <c r="AQ20" s="840" t="str">
        <f>IF(AND($AM$3=1,'7b Health sandwich'!H20&lt;0),I20,"")</f>
        <v/>
      </c>
      <c r="AR20" s="841" t="str">
        <f>IF(AND($AM$3=1,'7b Health sandwich'!I20&lt;0),J20,"")</f>
        <v/>
      </c>
      <c r="AS20" s="841" t="str">
        <f>IF(AND($AM$3=1,'7b Health sandwich'!J20&lt;0),K20,"")</f>
        <v/>
      </c>
      <c r="AT20" s="842" t="str">
        <f>IF(AND($AM$3=1,'7b Health sandwich'!K20&lt;0),L20,"")</f>
        <v/>
      </c>
      <c r="AU20" s="840" t="str">
        <f>IF(AND($AM$3=1,'7b Health sandwich'!P20&lt;0),Q20,"")</f>
        <v/>
      </c>
      <c r="AV20" s="841" t="str">
        <f>IF(AND($AM$3=1,'7b Health sandwich'!Q20&lt;0),R20,"")</f>
        <v/>
      </c>
      <c r="AW20" s="841" t="str">
        <f>IF(AND($AM$3=1,'7b Health sandwich'!R20&lt;0),S20,"")</f>
        <v/>
      </c>
      <c r="AX20" s="842" t="str">
        <f>IF(AND($AM$3=1,'7b Health sandwich'!S20&lt;0),T20,"")</f>
        <v/>
      </c>
      <c r="AY20" s="840" t="str">
        <f>IF(AND($AM$3=1,'7b Health sandwich'!T20&lt;0),U20,"")</f>
        <v/>
      </c>
      <c r="AZ20" s="841" t="str">
        <f>IF(AND($AM$3=1,'7b Health sandwich'!U20&lt;0),V20,"")</f>
        <v/>
      </c>
      <c r="BA20" s="841" t="str">
        <f>IF(AND($AM$3=1,'7b Health sandwich'!V20&lt;0),W20,"")</f>
        <v/>
      </c>
      <c r="BB20" s="842" t="str">
        <f>IF(AND($AM$3=1,'7b Health sandwich'!W20&lt;0),X20,"")</f>
        <v/>
      </c>
      <c r="BD20" s="840" t="str">
        <f>IF(AND($BD$3=1,TRUNC('7b Health sandwich'!D20)&lt;&gt;'7b Health sandwich'!D20),E20,"")</f>
        <v/>
      </c>
      <c r="BE20" s="841" t="str">
        <f>IF(AND($BD$3=1,TRUNC('7b Health sandwich'!E20)&lt;&gt;'7b Health sandwich'!E20),F20,"")</f>
        <v/>
      </c>
      <c r="BF20" s="841" t="str">
        <f>IF(AND($BD$3=1,TRUNC('7b Health sandwich'!F20)&lt;&gt;'7b Health sandwich'!F20),G20,"")</f>
        <v/>
      </c>
      <c r="BG20" s="842" t="str">
        <f>IF(AND($BD$3=1,TRUNC('7b Health sandwich'!G20)&lt;&gt;'7b Health sandwich'!G20),H20,"")</f>
        <v/>
      </c>
      <c r="BH20" s="840" t="str">
        <f>IF(AND($BD$3=1,TRUNC('7b Health sandwich'!H20)&lt;&gt;'7b Health sandwich'!H20),I20,"")</f>
        <v/>
      </c>
      <c r="BI20" s="841" t="str">
        <f>IF(AND($BD$3=1,TRUNC('7b Health sandwich'!I20)&lt;&gt;'7b Health sandwich'!I20),J20,"")</f>
        <v/>
      </c>
      <c r="BJ20" s="841" t="str">
        <f>IF(AND($BD$3=1,TRUNC('7b Health sandwich'!J20)&lt;&gt;'7b Health sandwich'!J20),K20,"")</f>
        <v/>
      </c>
      <c r="BK20" s="842" t="str">
        <f>IF(AND($BD$3=1,TRUNC('7b Health sandwich'!K20)&lt;&gt;'7b Health sandwich'!K20),L20,"")</f>
        <v/>
      </c>
      <c r="BL20" s="840" t="str">
        <f>IF(AND($BD$3=1,TRUNC('7b Health sandwich'!L20)&lt;&gt;'7b Health sandwich'!L20),M20,"")</f>
        <v/>
      </c>
      <c r="BM20" s="841" t="str">
        <f>IF(AND($BD$3=1,TRUNC('7b Health sandwich'!M20)&lt;&gt;'7b Health sandwich'!M20),N20,"")</f>
        <v/>
      </c>
      <c r="BN20" s="841" t="str">
        <f>IF(AND($BD$3=1,TRUNC('7b Health sandwich'!N20)&lt;&gt;'7b Health sandwich'!N20),O20,"")</f>
        <v/>
      </c>
      <c r="BO20" s="842" t="str">
        <f>IF(AND($BD$3=1,TRUNC('7b Health sandwich'!O20)&lt;&gt;'7b Health sandwich'!O20),P20,"")</f>
        <v/>
      </c>
      <c r="CH20" s="840" t="str">
        <f>IF(AND($CH$3=1,ROUND('7b Health sandwich'!T20,2)&lt;&gt;'7b Health sandwich'!T20),U20,"")</f>
        <v/>
      </c>
      <c r="CI20" s="841" t="str">
        <f>IF(AND($CH$3=1,ROUND('7b Health sandwich'!U20,2)&lt;&gt;'7b Health sandwich'!U20),V20,"")</f>
        <v/>
      </c>
      <c r="CJ20" s="841" t="str">
        <f>IF(AND($CH$3=1,ROUND('7b Health sandwich'!V20,2)&lt;&gt;'7b Health sandwich'!V20),W20,"")</f>
        <v/>
      </c>
      <c r="CK20" s="842" t="str">
        <f>IF(AND($CH$3=1,ROUND('7b Health sandwich'!W20,2)&lt;&gt;'7b Health sandwich'!W20),X20,"")</f>
        <v/>
      </c>
      <c r="CL20" s="54"/>
      <c r="CM20" s="840" t="str">
        <f>IF(AND($CM$3=1,'7b Health sandwich'!T20&gt;'7b Health sandwich'!P20),U20,"")</f>
        <v/>
      </c>
      <c r="CN20" s="841" t="str">
        <f>IF(AND($CM$3=1,'7b Health sandwich'!U20&gt;'7b Health sandwich'!Q20),V20,"")</f>
        <v/>
      </c>
      <c r="CO20" s="841" t="str">
        <f>IF(AND($CM$3=1,'7b Health sandwich'!V20&gt;'7b Health sandwich'!R20),W20,"")</f>
        <v/>
      </c>
      <c r="CP20" s="842" t="str">
        <f>IF(AND($CM$3=1,'7b Health sandwich'!W20&gt;'7b Health sandwich'!S20),X20,"")</f>
        <v/>
      </c>
      <c r="CQ20" s="54"/>
      <c r="CR20" s="840" t="str">
        <f>IF(AND($CR$3=1,'7b Health sandwich'!P20&lt;&gt;0),IF(('7b Health sandwich'!T20/'7b Health sandwich'!P20)&lt;0.03,U20,""),"")</f>
        <v/>
      </c>
      <c r="CS20" s="841" t="str">
        <f>IF(AND($CR$3=1,'7b Health sandwich'!Q20&lt;&gt;0),IF(('7b Health sandwich'!U20/'7b Health sandwich'!Q20)&lt;0.03,V20,""),"")</f>
        <v/>
      </c>
      <c r="CT20" s="841" t="str">
        <f>IF(AND($CR$3=1,'7b Health sandwich'!R20&lt;&gt;0),IF(('7b Health sandwich'!V20/'7b Health sandwich'!R20)&lt;0.03,W20,""),"")</f>
        <v/>
      </c>
      <c r="CU20" s="842" t="str">
        <f>IF(AND($CR$3=1,'7b Health sandwich'!S20&lt;&gt;0),IF(('7b Health sandwich'!W20/'7b Health sandwich'!S20)&lt;0.03,X20,""),"")</f>
        <v/>
      </c>
      <c r="CV20" s="54"/>
      <c r="CW20" s="840" t="str">
        <f>IF(AND($CW$3=1,'7b Health sandwich'!L20=0,SUM('7b Health sandwich'!D20,'7b Health sandwich'!H20)&gt;$CZ$13),M20,"")</f>
        <v/>
      </c>
      <c r="CX20" s="841" t="str">
        <f>IF(AND($CW$3=1,'7b Health sandwich'!M20=0,SUM('7b Health sandwich'!E20,'7b Health sandwich'!I20)&gt;$CZ$13),N20,"")</f>
        <v/>
      </c>
      <c r="CY20" s="841" t="str">
        <f>IF(AND($CW$3=1,'7b Health sandwich'!N20=0,SUM('7b Health sandwich'!F20,'7b Health sandwich'!J20)&gt;$CZ$13),O20,"")</f>
        <v/>
      </c>
      <c r="CZ20" s="842" t="str">
        <f>IF(AND($CW$3=1,'7b Health sandwich'!O20=0,SUM('7b Health sandwich'!G20,'7b Health sandwich'!K20)&gt;$CZ$13),P20,"")</f>
        <v/>
      </c>
      <c r="DA20" s="54"/>
      <c r="DB20" s="840" t="str">
        <f>IF(AND($DB$3=1,SUM('7b Health sandwich'!D20,'7b Health sandwich'!H20)&gt;0,ABS('7b Health sandwich'!L20)=SUM('7b Health sandwich'!D20,'7b Health sandwich'!H20)),M20,"")</f>
        <v/>
      </c>
      <c r="DC20" s="841" t="str">
        <f>IF(AND($DB$3=1,SUM('7b Health sandwich'!E20,'7b Health sandwich'!I20)&gt;0,ABS('7b Health sandwich'!M20)=SUM('7b Health sandwich'!E20,'7b Health sandwich'!I20)),N20,"")</f>
        <v/>
      </c>
      <c r="DD20" s="841" t="str">
        <f>IF(AND($DB$3=1,SUM('7b Health sandwich'!F20,'7b Health sandwich'!J20)&gt;0,ABS('7b Health sandwich'!N20)=SUM('7b Health sandwich'!F20,'7b Health sandwich'!J20)),O20,"")</f>
        <v/>
      </c>
      <c r="DE20" s="842" t="str">
        <f>IF(AND($DB$3=1,SUM('7b Health sandwich'!G20,'7b Health sandwich'!K20)&gt;0,ABS('7b Health sandwich'!O20)=SUM('7b Health sandwich'!G20,'7b Health sandwich'!K20)),P20,"")</f>
        <v/>
      </c>
      <c r="DP20" s="840" t="str">
        <f>IF(AND($DP$3=1,'7b Health sandwich'!P20&lt;&gt;0),IF(('7b Health sandwich'!T20/'7b Health sandwich'!P20)&lt;0.25,U20,""),"")</f>
        <v/>
      </c>
      <c r="DQ20" s="841" t="str">
        <f>IF(AND($DP$3=1,'7b Health sandwich'!Q20&lt;&gt;0),IF(('7b Health sandwich'!U20/'7b Health sandwich'!Q20)&lt;0.25,V20,""),"")</f>
        <v/>
      </c>
      <c r="DR20" s="841" t="str">
        <f>IF(AND($DP$3=1,'7b Health sandwich'!R20&lt;&gt;0),IF(('7b Health sandwich'!V20/'7b Health sandwich'!R20)&lt;0.25,W20,""),"")</f>
        <v/>
      </c>
      <c r="DS20" s="842" t="str">
        <f>IF(AND($DP$3=1,'7b Health sandwich'!S20&lt;&gt;0),IF(('7b Health sandwich'!W20/'7b Health sandwich'!S20)&lt;0.25,X20,""),"")</f>
        <v/>
      </c>
      <c r="DU20" s="37" t="str">
        <f>IF(AND($DU$3=1,'7b Health sandwich'!P20&gt;0),Q20,"")</f>
        <v/>
      </c>
      <c r="DV20" s="38" t="str">
        <f>IF(AND($DU$3=1,'7b Health sandwich'!Q20&gt;0),R20,"")</f>
        <v/>
      </c>
      <c r="DW20" s="38" t="str">
        <f>IF(AND($DU$3=1,'7b Health sandwich'!R20&gt;0),S20,"")</f>
        <v/>
      </c>
      <c r="DX20" s="39" t="str">
        <f>IF(AND($DU$3=1,'7b Health sandwich'!S20&gt;0),T20,"")</f>
        <v/>
      </c>
    </row>
    <row r="21" spans="1:128" ht="15.75" thickBot="1" x14ac:dyDescent="0.3">
      <c r="A21" s="18" t="str">
        <f>'7b Health sandwich'!A21</f>
        <v>Midwifery</v>
      </c>
      <c r="B21" t="s">
        <v>13</v>
      </c>
      <c r="C21" s="18" t="str">
        <f>'7b Health sandwich'!C21</f>
        <v>PGT (UG fee)</v>
      </c>
      <c r="D21" t="str">
        <f t="shared" si="4"/>
        <v>Midwifery, Standard, PGT (UG fee)</v>
      </c>
      <c r="E21" t="str">
        <f t="shared" si="5"/>
        <v xml:space="preserve">Column 1, Starters in 2016-17, OfS-fundable, Midwifery, Standard, PGT (UG fee); </v>
      </c>
      <c r="F21" t="str">
        <f t="shared" si="5"/>
        <v xml:space="preserve">Column 1, Starters in 2016-17, Non-fundable, Midwifery, Standard, PGT (UG fee); </v>
      </c>
      <c r="G21" t="str">
        <f t="shared" si="5"/>
        <v xml:space="preserve">Column 1, Starters in 2017-18, OfS-fundable, Midwifery, Standard, PGT (UG fee); </v>
      </c>
      <c r="H21" t="str">
        <f t="shared" si="5"/>
        <v xml:space="preserve">Column 1, Starters in 2017-18, Non-fundable, Midwifery, Standard, PGT (UG fee); </v>
      </c>
      <c r="I21" t="str">
        <f t="shared" si="5"/>
        <v xml:space="preserve">Column 2, Starters in 2016-17, OfS-fundable, Midwifery, Standard, PGT (UG fee); </v>
      </c>
      <c r="J21" t="str">
        <f t="shared" si="5"/>
        <v xml:space="preserve">Column 2, Starters in 2016-17, Non-fundable, Midwifery, Standard, PGT (UG fee); </v>
      </c>
      <c r="K21" t="str">
        <f t="shared" si="5"/>
        <v xml:space="preserve">Column 2, Starters in 2017-18, OfS-fundable, Midwifery, Standard, PGT (UG fee); </v>
      </c>
      <c r="L21" t="str">
        <f t="shared" si="5"/>
        <v xml:space="preserve">Column 2, Starters in 2017-18, Non-fundable, Midwifery, Standard, PGT (UG fee); </v>
      </c>
      <c r="M21" t="str">
        <f t="shared" si="5"/>
        <v xml:space="preserve">Column 3, Starters in 2016-17, OfS-fundable, Midwifery, Standard, PGT (UG fee); </v>
      </c>
      <c r="N21" t="str">
        <f t="shared" si="5"/>
        <v xml:space="preserve">Column 3, Starters in 2016-17, Non-fundable, Midwifery, Standard, PGT (UG fee); </v>
      </c>
      <c r="O21" t="str">
        <f t="shared" si="5"/>
        <v xml:space="preserve">Column 3, Starters in 2017-18, OfS-fundable, Midwifery, Standard, PGT (UG fee); </v>
      </c>
      <c r="P21" t="str">
        <f t="shared" si="5"/>
        <v xml:space="preserve">Column 3, Starters in 2017-18, Non-fundable, Midwifery, Standard, PGT (UG fee); </v>
      </c>
      <c r="Q21" t="str">
        <f t="shared" si="5"/>
        <v xml:space="preserve">Column 4, Starters in 2016-17, OfS-fundable, Midwifery, Standard, PGT (UG fee); </v>
      </c>
      <c r="R21" t="str">
        <f t="shared" si="5"/>
        <v xml:space="preserve">Column 4, Starters in 2016-17, Non-fundable, Midwifery, Standard, PGT (UG fee); </v>
      </c>
      <c r="S21" t="str">
        <f t="shared" si="5"/>
        <v xml:space="preserve">Column 4, Starters in 2017-18, OfS-fundable, Midwifery, Standard, PGT (UG fee); </v>
      </c>
      <c r="T21" t="str">
        <f t="shared" si="5"/>
        <v xml:space="preserve">Column 4, Starters in 2017-18, Non-fundable, Midwifery, Standard, PGT (UG fee); </v>
      </c>
      <c r="U21" t="str">
        <f t="shared" si="6"/>
        <v xml:space="preserve">Column 4a, Starters in 2016-17, OfS-fundable, Midwifery, Standard, PGT (UG fee); </v>
      </c>
      <c r="V21" t="str">
        <f t="shared" si="6"/>
        <v xml:space="preserve">Column 4a, Starters in 2016-17, Non-fundable, Midwifery, Standard, PGT (UG fee); </v>
      </c>
      <c r="W21" t="str">
        <f t="shared" si="6"/>
        <v xml:space="preserve">Column 4a, Starters in 2017-18, OfS-fundable, Midwifery, Standard, PGT (UG fee); </v>
      </c>
      <c r="X21" t="str">
        <f t="shared" si="6"/>
        <v xml:space="preserve">Column 4a, Starters in 2017-18, Non-fundable, Midwifery, Standard, PGT (UG fee); </v>
      </c>
      <c r="AH21" s="844" t="str">
        <f>IF(AND($AH$3=1,'7b Health sandwich'!L21&gt;0),M21,"")</f>
        <v/>
      </c>
      <c r="AI21" s="843" t="str">
        <f>IF(AND($AH$3=1,'7b Health sandwich'!M21&gt;0),N21,"")</f>
        <v/>
      </c>
      <c r="AJ21" s="843" t="str">
        <f>IF(AND($AH$3=1,'7b Health sandwich'!N21&gt;0),O21,"")</f>
        <v/>
      </c>
      <c r="AK21" s="845" t="str">
        <f>IF(AND($AH$3=1,'7b Health sandwich'!O21&gt;0),P21,"")</f>
        <v/>
      </c>
      <c r="AM21" s="844" t="str">
        <f>IF(AND($AM$3=1,'7b Health sandwich'!D21&lt;0),E21,"")</f>
        <v/>
      </c>
      <c r="AN21" s="843" t="str">
        <f>IF(AND($AM$3=1,'7b Health sandwich'!E21&lt;0),F21,"")</f>
        <v/>
      </c>
      <c r="AO21" s="843" t="str">
        <f>IF(AND($AM$3=1,'7b Health sandwich'!F21&lt;0),G21,"")</f>
        <v/>
      </c>
      <c r="AP21" s="845" t="str">
        <f>IF(AND($AM$3=1,'7b Health sandwich'!G21&lt;0),H21,"")</f>
        <v/>
      </c>
      <c r="AQ21" s="844" t="str">
        <f>IF(AND($AM$3=1,'7b Health sandwich'!H21&lt;0),I21,"")</f>
        <v/>
      </c>
      <c r="AR21" s="843" t="str">
        <f>IF(AND($AM$3=1,'7b Health sandwich'!I21&lt;0),J21,"")</f>
        <v/>
      </c>
      <c r="AS21" s="843" t="str">
        <f>IF(AND($AM$3=1,'7b Health sandwich'!J21&lt;0),K21,"")</f>
        <v/>
      </c>
      <c r="AT21" s="845" t="str">
        <f>IF(AND($AM$3=1,'7b Health sandwich'!K21&lt;0),L21,"")</f>
        <v/>
      </c>
      <c r="AU21" s="844" t="str">
        <f>IF(AND($AM$3=1,'7b Health sandwich'!P21&lt;0),Q21,"")</f>
        <v/>
      </c>
      <c r="AV21" s="843" t="str">
        <f>IF(AND($AM$3=1,'7b Health sandwich'!Q21&lt;0),R21,"")</f>
        <v/>
      </c>
      <c r="AW21" s="843" t="str">
        <f>IF(AND($AM$3=1,'7b Health sandwich'!R21&lt;0),S21,"")</f>
        <v/>
      </c>
      <c r="AX21" s="845" t="str">
        <f>IF(AND($AM$3=1,'7b Health sandwich'!S21&lt;0),T21,"")</f>
        <v/>
      </c>
      <c r="AY21" s="844" t="str">
        <f>IF(AND($AM$3=1,'7b Health sandwich'!T21&lt;0),U21,"")</f>
        <v/>
      </c>
      <c r="AZ21" s="843" t="str">
        <f>IF(AND($AM$3=1,'7b Health sandwich'!U21&lt;0),V21,"")</f>
        <v/>
      </c>
      <c r="BA21" s="843" t="str">
        <f>IF(AND($AM$3=1,'7b Health sandwich'!V21&lt;0),W21,"")</f>
        <v/>
      </c>
      <c r="BB21" s="845" t="str">
        <f>IF(AND($AM$3=1,'7b Health sandwich'!W21&lt;0),X21,"")</f>
        <v/>
      </c>
      <c r="BD21" s="844" t="str">
        <f>IF(AND($BD$3=1,TRUNC('7b Health sandwich'!D21)&lt;&gt;'7b Health sandwich'!D21),E21,"")</f>
        <v/>
      </c>
      <c r="BE21" s="843" t="str">
        <f>IF(AND($BD$3=1,TRUNC('7b Health sandwich'!E21)&lt;&gt;'7b Health sandwich'!E21),F21,"")</f>
        <v/>
      </c>
      <c r="BF21" s="843" t="str">
        <f>IF(AND($BD$3=1,TRUNC('7b Health sandwich'!F21)&lt;&gt;'7b Health sandwich'!F21),G21,"")</f>
        <v/>
      </c>
      <c r="BG21" s="845" t="str">
        <f>IF(AND($BD$3=1,TRUNC('7b Health sandwich'!G21)&lt;&gt;'7b Health sandwich'!G21),H21,"")</f>
        <v/>
      </c>
      <c r="BH21" s="844" t="str">
        <f>IF(AND($BD$3=1,TRUNC('7b Health sandwich'!H21)&lt;&gt;'7b Health sandwich'!H21),I21,"")</f>
        <v/>
      </c>
      <c r="BI21" s="843" t="str">
        <f>IF(AND($BD$3=1,TRUNC('7b Health sandwich'!I21)&lt;&gt;'7b Health sandwich'!I21),J21,"")</f>
        <v/>
      </c>
      <c r="BJ21" s="843" t="str">
        <f>IF(AND($BD$3=1,TRUNC('7b Health sandwich'!J21)&lt;&gt;'7b Health sandwich'!J21),K21,"")</f>
        <v/>
      </c>
      <c r="BK21" s="845" t="str">
        <f>IF(AND($BD$3=1,TRUNC('7b Health sandwich'!K21)&lt;&gt;'7b Health sandwich'!K21),L21,"")</f>
        <v/>
      </c>
      <c r="BL21" s="844" t="str">
        <f>IF(AND($BD$3=1,TRUNC('7b Health sandwich'!L21)&lt;&gt;'7b Health sandwich'!L21),M21,"")</f>
        <v/>
      </c>
      <c r="BM21" s="843" t="str">
        <f>IF(AND($BD$3=1,TRUNC('7b Health sandwich'!M21)&lt;&gt;'7b Health sandwich'!M21),N21,"")</f>
        <v/>
      </c>
      <c r="BN21" s="843" t="str">
        <f>IF(AND($BD$3=1,TRUNC('7b Health sandwich'!N21)&lt;&gt;'7b Health sandwich'!N21),O21,"")</f>
        <v/>
      </c>
      <c r="BO21" s="845" t="str">
        <f>IF(AND($BD$3=1,TRUNC('7b Health sandwich'!O21)&lt;&gt;'7b Health sandwich'!O21),P21,"")</f>
        <v/>
      </c>
      <c r="CH21" s="844" t="str">
        <f>IF(AND($CH$3=1,ROUND('7b Health sandwich'!T21,2)&lt;&gt;'7b Health sandwich'!T21),U21,"")</f>
        <v/>
      </c>
      <c r="CI21" s="843" t="str">
        <f>IF(AND($CH$3=1,ROUND('7b Health sandwich'!U21,2)&lt;&gt;'7b Health sandwich'!U21),V21,"")</f>
        <v/>
      </c>
      <c r="CJ21" s="843" t="str">
        <f>IF(AND($CH$3=1,ROUND('7b Health sandwich'!V21,2)&lt;&gt;'7b Health sandwich'!V21),W21,"")</f>
        <v/>
      </c>
      <c r="CK21" s="845" t="str">
        <f>IF(AND($CH$3=1,ROUND('7b Health sandwich'!W21,2)&lt;&gt;'7b Health sandwich'!W21),X21,"")</f>
        <v/>
      </c>
      <c r="CL21" s="54"/>
      <c r="CM21" s="844" t="str">
        <f>IF(AND($CM$3=1,'7b Health sandwich'!T21&gt;'7b Health sandwich'!P21),U21,"")</f>
        <v/>
      </c>
      <c r="CN21" s="843" t="str">
        <f>IF(AND($CM$3=1,'7b Health sandwich'!U21&gt;'7b Health sandwich'!Q21),V21,"")</f>
        <v/>
      </c>
      <c r="CO21" s="843" t="str">
        <f>IF(AND($CM$3=1,'7b Health sandwich'!V21&gt;'7b Health sandwich'!R21),W21,"")</f>
        <v/>
      </c>
      <c r="CP21" s="845" t="str">
        <f>IF(AND($CM$3=1,'7b Health sandwich'!W21&gt;'7b Health sandwich'!S21),X21,"")</f>
        <v/>
      </c>
      <c r="CQ21" s="54"/>
      <c r="CR21" s="844" t="str">
        <f>IF(AND($CR$3=1,'7b Health sandwich'!P21&lt;&gt;0),IF(('7b Health sandwich'!T21/'7b Health sandwich'!P21)&lt;0.03,U21,""),"")</f>
        <v/>
      </c>
      <c r="CS21" s="843" t="str">
        <f>IF(AND($CR$3=1,'7b Health sandwich'!Q21&lt;&gt;0),IF(('7b Health sandwich'!U21/'7b Health sandwich'!Q21)&lt;0.03,V21,""),"")</f>
        <v/>
      </c>
      <c r="CT21" s="843" t="str">
        <f>IF(AND($CR$3=1,'7b Health sandwich'!R21&lt;&gt;0),IF(('7b Health sandwich'!V21/'7b Health sandwich'!R21)&lt;0.03,W21,""),"")</f>
        <v/>
      </c>
      <c r="CU21" s="845" t="str">
        <f>IF(AND($CR$3=1,'7b Health sandwich'!S21&lt;&gt;0),IF(('7b Health sandwich'!W21/'7b Health sandwich'!S21)&lt;0.03,X21,""),"")</f>
        <v/>
      </c>
      <c r="CV21" s="54"/>
      <c r="CW21" s="844" t="str">
        <f>IF(AND($CW$3=1,'7b Health sandwich'!L21=0,SUM('7b Health sandwich'!D21,'7b Health sandwich'!H21)&gt;$CZ$13),M21,"")</f>
        <v/>
      </c>
      <c r="CX21" s="843" t="str">
        <f>IF(AND($CW$3=1,'7b Health sandwich'!M21=0,SUM('7b Health sandwich'!E21,'7b Health sandwich'!I21)&gt;$CZ$13),N21,"")</f>
        <v/>
      </c>
      <c r="CY21" s="843" t="str">
        <f>IF(AND($CW$3=1,'7b Health sandwich'!N21=0,SUM('7b Health sandwich'!F21,'7b Health sandwich'!J21)&gt;$CZ$13),O21,"")</f>
        <v/>
      </c>
      <c r="CZ21" s="845" t="str">
        <f>IF(AND($CW$3=1,'7b Health sandwich'!O21=0,SUM('7b Health sandwich'!G21,'7b Health sandwich'!K21)&gt;$CZ$13),P21,"")</f>
        <v/>
      </c>
      <c r="DA21" s="54"/>
      <c r="DB21" s="844" t="str">
        <f>IF(AND($DB$3=1,SUM('7b Health sandwich'!D21,'7b Health sandwich'!H21)&gt;0,ABS('7b Health sandwich'!L21)=SUM('7b Health sandwich'!D21,'7b Health sandwich'!H21)),M21,"")</f>
        <v/>
      </c>
      <c r="DC21" s="843" t="str">
        <f>IF(AND($DB$3=1,SUM('7b Health sandwich'!E21,'7b Health sandwich'!I21)&gt;0,ABS('7b Health sandwich'!M21)=SUM('7b Health sandwich'!E21,'7b Health sandwich'!I21)),N21,"")</f>
        <v/>
      </c>
      <c r="DD21" s="843" t="str">
        <f>IF(AND($DB$3=1,SUM('7b Health sandwich'!F21,'7b Health sandwich'!J21)&gt;0,ABS('7b Health sandwich'!N21)=SUM('7b Health sandwich'!F21,'7b Health sandwich'!J21)),O21,"")</f>
        <v/>
      </c>
      <c r="DE21" s="845" t="str">
        <f>IF(AND($DB$3=1,SUM('7b Health sandwich'!G21,'7b Health sandwich'!K21)&gt;0,ABS('7b Health sandwich'!O21)=SUM('7b Health sandwich'!G21,'7b Health sandwich'!K21)),P21,"")</f>
        <v/>
      </c>
      <c r="DP21" s="844" t="str">
        <f>IF(AND($DP$3=1,'7b Health sandwich'!P21&lt;&gt;0),IF(('7b Health sandwich'!T21/'7b Health sandwich'!P21)&lt;0.25,U21,""),"")</f>
        <v/>
      </c>
      <c r="DQ21" s="843" t="str">
        <f>IF(AND($DP$3=1,'7b Health sandwich'!Q21&lt;&gt;0),IF(('7b Health sandwich'!U21/'7b Health sandwich'!Q21)&lt;0.25,V21,""),"")</f>
        <v/>
      </c>
      <c r="DR21" s="843" t="str">
        <f>IF(AND($DP$3=1,'7b Health sandwich'!R21&lt;&gt;0),IF(('7b Health sandwich'!V21/'7b Health sandwich'!R21)&lt;0.25,W21,""),"")</f>
        <v/>
      </c>
      <c r="DS21" s="845" t="str">
        <f>IF(AND($DP$3=1,'7b Health sandwich'!S21&lt;&gt;0),IF(('7b Health sandwich'!W21/'7b Health sandwich'!S21)&lt;0.25,X21,""),"")</f>
        <v/>
      </c>
      <c r="DU21" s="53" t="str">
        <f>IF(AND($DU$3=1,'7b Health sandwich'!P21&gt;0),Q21,"")</f>
        <v/>
      </c>
      <c r="DV21" s="4" t="str">
        <f>IF(AND($DU$3=1,'7b Health sandwich'!Q21&gt;0),R21,"")</f>
        <v/>
      </c>
      <c r="DW21" s="4" t="str">
        <f>IF(AND($DU$3=1,'7b Health sandwich'!R21&gt;0),S21,"")</f>
        <v/>
      </c>
      <c r="DX21" s="42" t="str">
        <f>IF(AND($DU$3=1,'7b Health sandwich'!S21&gt;0),T21,"")</f>
        <v/>
      </c>
    </row>
    <row r="22" spans="1:128" ht="15.75" thickTop="1" x14ac:dyDescent="0.25">
      <c r="A22" s="18" t="str">
        <f>'7b Health sandwich'!A22</f>
        <v>Nursing - adult</v>
      </c>
      <c r="B22" t="s">
        <v>13</v>
      </c>
      <c r="C22" s="18" t="str">
        <f>'7b Health sandwich'!C22</f>
        <v>UG</v>
      </c>
      <c r="D22" t="str">
        <f t="shared" si="4"/>
        <v>Nursing - adult, Standard, UG</v>
      </c>
      <c r="E22" t="str">
        <f t="shared" ref="E22:T25" si="7">CONCATENATE(E$7,", ",E$10,", ",E$12,", ",$A22,", ",$B22,", ",$C22,"; ")</f>
        <v xml:space="preserve">Column 1, Starters in 2016-17, OfS-fundable, Nursing - adult, Standard, UG; </v>
      </c>
      <c r="F22" t="str">
        <f t="shared" si="7"/>
        <v xml:space="preserve">Column 1, Starters in 2016-17, Non-fundable, Nursing - adult, Standard, UG; </v>
      </c>
      <c r="G22" t="str">
        <f t="shared" si="7"/>
        <v xml:space="preserve">Column 1, Starters in 2017-18, OfS-fundable, Nursing - adult, Standard, UG; </v>
      </c>
      <c r="H22" t="str">
        <f t="shared" si="7"/>
        <v xml:space="preserve">Column 1, Starters in 2017-18, Non-fundable, Nursing - adult, Standard, UG; </v>
      </c>
      <c r="I22" t="str">
        <f t="shared" si="7"/>
        <v xml:space="preserve">Column 2, Starters in 2016-17, OfS-fundable, Nursing - adult, Standard, UG; </v>
      </c>
      <c r="J22" t="str">
        <f t="shared" si="7"/>
        <v xml:space="preserve">Column 2, Starters in 2016-17, Non-fundable, Nursing - adult, Standard, UG; </v>
      </c>
      <c r="K22" t="str">
        <f t="shared" si="7"/>
        <v xml:space="preserve">Column 2, Starters in 2017-18, OfS-fundable, Nursing - adult, Standard, UG; </v>
      </c>
      <c r="L22" t="str">
        <f t="shared" si="7"/>
        <v xml:space="preserve">Column 2, Starters in 2017-18, Non-fundable, Nursing - adult, Standard, UG; </v>
      </c>
      <c r="M22" t="str">
        <f t="shared" si="7"/>
        <v xml:space="preserve">Column 3, Starters in 2016-17, OfS-fundable, Nursing - adult, Standard, UG; </v>
      </c>
      <c r="N22" t="str">
        <f t="shared" si="7"/>
        <v xml:space="preserve">Column 3, Starters in 2016-17, Non-fundable, Nursing - adult, Standard, UG; </v>
      </c>
      <c r="O22" t="str">
        <f t="shared" si="7"/>
        <v xml:space="preserve">Column 3, Starters in 2017-18, OfS-fundable, Nursing - adult, Standard, UG; </v>
      </c>
      <c r="P22" t="str">
        <f t="shared" si="7"/>
        <v xml:space="preserve">Column 3, Starters in 2017-18, Non-fundable, Nursing - adult, Standard, UG; </v>
      </c>
      <c r="Q22" t="str">
        <f t="shared" si="7"/>
        <v xml:space="preserve">Column 4, Starters in 2016-17, OfS-fundable, Nursing - adult, Standard, UG; </v>
      </c>
      <c r="R22" t="str">
        <f t="shared" si="7"/>
        <v xml:space="preserve">Column 4, Starters in 2016-17, Non-fundable, Nursing - adult, Standard, UG; </v>
      </c>
      <c r="S22" t="str">
        <f t="shared" si="7"/>
        <v xml:space="preserve">Column 4, Starters in 2017-18, OfS-fundable, Nursing - adult, Standard, UG; </v>
      </c>
      <c r="T22" t="str">
        <f t="shared" si="7"/>
        <v xml:space="preserve">Column 4, Starters in 2017-18, Non-fundable, Nursing - adult, Standard, UG; </v>
      </c>
      <c r="U22" t="str">
        <f t="shared" ref="U22:V25" si="8">CONCATENATE(U$7,", ",U$10,", ",U$12,", ",$A22,", ",$B22,", ",$C22,"; ")</f>
        <v xml:space="preserve">Column 4a, Starters in 2016-17, OfS-fundable, Nursing - adult, Standard, UG; </v>
      </c>
      <c r="V22" t="str">
        <f t="shared" si="8"/>
        <v xml:space="preserve">Column 4a, Starters in 2016-17, Non-fundable, Nursing - adult, Standard, UG; </v>
      </c>
      <c r="W22" t="str">
        <f t="shared" si="6"/>
        <v xml:space="preserve">Column 4a, Starters in 2017-18, OfS-fundable, Nursing - adult, Standard, UG; </v>
      </c>
      <c r="X22" t="str">
        <f t="shared" si="6"/>
        <v xml:space="preserve">Column 4a, Starters in 2017-18, Non-fundable, Nursing - adult, Standard, UG; </v>
      </c>
      <c r="AH22" s="840" t="str">
        <f>IF(AND($AH$3=1,'7b Health sandwich'!L22&gt;0),M22,"")</f>
        <v/>
      </c>
      <c r="AI22" s="841" t="str">
        <f>IF(AND($AH$3=1,'7b Health sandwich'!M22&gt;0),N22,"")</f>
        <v/>
      </c>
      <c r="AJ22" s="841" t="str">
        <f>IF(AND($AH$3=1,'7b Health sandwich'!N22&gt;0),O22,"")</f>
        <v/>
      </c>
      <c r="AK22" s="842" t="str">
        <f>IF(AND($AH$3=1,'7b Health sandwich'!O22&gt;0),P22,"")</f>
        <v/>
      </c>
      <c r="AM22" s="840" t="str">
        <f>IF(AND($AM$3=1,'7b Health sandwich'!D22&lt;0),E22,"")</f>
        <v/>
      </c>
      <c r="AN22" s="841" t="str">
        <f>IF(AND($AM$3=1,'7b Health sandwich'!E22&lt;0),F22,"")</f>
        <v/>
      </c>
      <c r="AO22" s="841" t="str">
        <f>IF(AND($AM$3=1,'7b Health sandwich'!F22&lt;0),G22,"")</f>
        <v/>
      </c>
      <c r="AP22" s="842" t="str">
        <f>IF(AND($AM$3=1,'7b Health sandwich'!G22&lt;0),H22,"")</f>
        <v/>
      </c>
      <c r="AQ22" s="840" t="str">
        <f>IF(AND($AM$3=1,'7b Health sandwich'!H22&lt;0),I22,"")</f>
        <v/>
      </c>
      <c r="AR22" s="841" t="str">
        <f>IF(AND($AM$3=1,'7b Health sandwich'!I22&lt;0),J22,"")</f>
        <v/>
      </c>
      <c r="AS22" s="841" t="str">
        <f>IF(AND($AM$3=1,'7b Health sandwich'!J22&lt;0),K22,"")</f>
        <v/>
      </c>
      <c r="AT22" s="842" t="str">
        <f>IF(AND($AM$3=1,'7b Health sandwich'!K22&lt;0),L22,"")</f>
        <v/>
      </c>
      <c r="AU22" s="840" t="str">
        <f>IF(AND($AM$3=1,'7b Health sandwich'!P22&lt;0),Q22,"")</f>
        <v/>
      </c>
      <c r="AV22" s="841" t="str">
        <f>IF(AND($AM$3=1,'7b Health sandwich'!Q22&lt;0),R22,"")</f>
        <v/>
      </c>
      <c r="AW22" s="841" t="str">
        <f>IF(AND($AM$3=1,'7b Health sandwich'!R22&lt;0),S22,"")</f>
        <v/>
      </c>
      <c r="AX22" s="842" t="str">
        <f>IF(AND($AM$3=1,'7b Health sandwich'!S22&lt;0),T22,"")</f>
        <v/>
      </c>
      <c r="AY22" s="840" t="str">
        <f>IF(AND($AM$3=1,'7b Health sandwich'!T22&lt;0),U22,"")</f>
        <v/>
      </c>
      <c r="AZ22" s="841" t="str">
        <f>IF(AND($AM$3=1,'7b Health sandwich'!U22&lt;0),V22,"")</f>
        <v/>
      </c>
      <c r="BA22" s="841" t="str">
        <f>IF(AND($AM$3=1,'7b Health sandwich'!V22&lt;0),W22,"")</f>
        <v/>
      </c>
      <c r="BB22" s="842" t="str">
        <f>IF(AND($AM$3=1,'7b Health sandwich'!W22&lt;0),X22,"")</f>
        <v/>
      </c>
      <c r="BC22" s="54"/>
      <c r="BD22" s="847" t="str">
        <f>IF(AND($BE$3=1,('7b Health sandwich'!D22-INT('7b Health sandwich'!D22))&lt;&gt;0.5,('7b Health sandwich'!D22-INT('7b Health sandwich'!D22))&lt;&gt;0),E22,"")</f>
        <v/>
      </c>
      <c r="BE22" s="848" t="str">
        <f>IF(AND($BE$3=1,('7b Health sandwich'!E22-INT('7b Health sandwich'!E22))&lt;&gt;0.5,('7b Health sandwich'!E22-INT('7b Health sandwich'!E22))&lt;&gt;0),F22,"")</f>
        <v/>
      </c>
      <c r="BF22" s="848" t="str">
        <f>IF(AND($BE$3=1,('7b Health sandwich'!F22-INT('7b Health sandwich'!F22))&lt;&gt;0.5,('7b Health sandwich'!F22-INT('7b Health sandwich'!F22))&lt;&gt;0),G22,"")</f>
        <v/>
      </c>
      <c r="BG22" s="849" t="str">
        <f>IF(AND($BE$3=1,('7b Health sandwich'!G22-INT('7b Health sandwich'!G22))&lt;&gt;0.5,('7b Health sandwich'!G22-INT('7b Health sandwich'!G22))&lt;&gt;0),H22,"")</f>
        <v/>
      </c>
      <c r="BH22" s="847" t="str">
        <f>IF(AND($BE$3=1,('7b Health sandwich'!H22-INT('7b Health sandwich'!H22))&lt;&gt;0.5,('7b Health sandwich'!H22-INT('7b Health sandwich'!H22))&lt;&gt;0),I22,"")</f>
        <v/>
      </c>
      <c r="BI22" s="848" t="str">
        <f>IF(AND($BE$3=1,('7b Health sandwich'!I22-INT('7b Health sandwich'!I22))&lt;&gt;0.5,('7b Health sandwich'!I22-INT('7b Health sandwich'!I22))&lt;&gt;0),J22,"")</f>
        <v/>
      </c>
      <c r="BJ22" s="848" t="str">
        <f>IF(AND($BE$3=1,('7b Health sandwich'!J22-INT('7b Health sandwich'!J22))&lt;&gt;0.5,('7b Health sandwich'!J22-INT('7b Health sandwich'!J22))&lt;&gt;0),K22,"")</f>
        <v/>
      </c>
      <c r="BK22" s="849" t="str">
        <f>IF(AND($BE$3=1,('7b Health sandwich'!K22-INT('7b Health sandwich'!K22))&lt;&gt;0.5,('7b Health sandwich'!K22-INT('7b Health sandwich'!K22))&lt;&gt;0),L22,"")</f>
        <v/>
      </c>
      <c r="BL22" s="847" t="str">
        <f>IF(AND($BE$3=1,('7b Health sandwich'!L22-INT('7b Health sandwich'!L22))&lt;&gt;0.5,('7b Health sandwich'!L22-INT('7b Health sandwich'!L22))&lt;&gt;0),M22,"")</f>
        <v/>
      </c>
      <c r="BM22" s="848" t="str">
        <f>IF(AND($BE$3=1,('7b Health sandwich'!M22-INT('7b Health sandwich'!M22))&lt;&gt;0.5,('7b Health sandwich'!M22-INT('7b Health sandwich'!M22))&lt;&gt;0),N22,"")</f>
        <v/>
      </c>
      <c r="BN22" s="848" t="str">
        <f>IF(AND($BE$3=1,('7b Health sandwich'!N22-INT('7b Health sandwich'!N22))&lt;&gt;0.5,('7b Health sandwich'!N22-INT('7b Health sandwich'!N22))&lt;&gt;0),O22,"")</f>
        <v/>
      </c>
      <c r="BO22" s="849" t="str">
        <f>IF(AND($BE$3=1,('7b Health sandwich'!O22-INT('7b Health sandwich'!O22))&lt;&gt;0.5,('7b Health sandwich'!O22-INT('7b Health sandwich'!O22))&lt;&gt;0),P22,"")</f>
        <v/>
      </c>
      <c r="CH22" s="840" t="str">
        <f>IF(AND($CH$3=1,ROUND('7b Health sandwich'!T22,2)&lt;&gt;'7b Health sandwich'!T22),U22,"")</f>
        <v/>
      </c>
      <c r="CI22" s="841" t="str">
        <f>IF(AND($CH$3=1,ROUND('7b Health sandwich'!U22,2)&lt;&gt;'7b Health sandwich'!U22),V22,"")</f>
        <v/>
      </c>
      <c r="CJ22" s="841" t="str">
        <f>IF(AND($CH$3=1,ROUND('7b Health sandwich'!V22,2)&lt;&gt;'7b Health sandwich'!V22),W22,"")</f>
        <v/>
      </c>
      <c r="CK22" s="842" t="str">
        <f>IF(AND($CH$3=1,ROUND('7b Health sandwich'!W22,2)&lt;&gt;'7b Health sandwich'!W22),X22,"")</f>
        <v/>
      </c>
      <c r="CL22" s="54"/>
      <c r="CM22" s="840" t="str">
        <f>IF(AND($CM$3=1,'7b Health sandwich'!T22&gt;'7b Health sandwich'!P22),U22,"")</f>
        <v/>
      </c>
      <c r="CN22" s="841" t="str">
        <f>IF(AND($CM$3=1,'7b Health sandwich'!U22&gt;'7b Health sandwich'!Q22),V22,"")</f>
        <v/>
      </c>
      <c r="CO22" s="841" t="str">
        <f>IF(AND($CM$3=1,'7b Health sandwich'!V22&gt;'7b Health sandwich'!R22),W22,"")</f>
        <v/>
      </c>
      <c r="CP22" s="842" t="str">
        <f>IF(AND($CM$3=1,'7b Health sandwich'!W22&gt;'7b Health sandwich'!S22),X22,"")</f>
        <v/>
      </c>
      <c r="CQ22" s="54"/>
      <c r="CR22" s="840" t="str">
        <f>IF(AND($CR$3=1,'7b Health sandwich'!P22&lt;&gt;0),IF(('7b Health sandwich'!T22/'7b Health sandwich'!P22)&lt;0.03,U22,""),"")</f>
        <v/>
      </c>
      <c r="CS22" s="841" t="str">
        <f>IF(AND($CR$3=1,'7b Health sandwich'!Q22&lt;&gt;0),IF(('7b Health sandwich'!U22/'7b Health sandwich'!Q22)&lt;0.03,V22,""),"")</f>
        <v/>
      </c>
      <c r="CT22" s="841" t="str">
        <f>IF(AND($CR$3=1,'7b Health sandwich'!R22&lt;&gt;0),IF(('7b Health sandwich'!V22/'7b Health sandwich'!R22)&lt;0.03,W22,""),"")</f>
        <v/>
      </c>
      <c r="CU22" s="842" t="str">
        <f>IF(AND($CR$3=1,'7b Health sandwich'!S22&lt;&gt;0),IF(('7b Health sandwich'!W22/'7b Health sandwich'!S22)&lt;0.03,X22,""),"")</f>
        <v/>
      </c>
      <c r="CV22" s="54"/>
      <c r="CW22" s="840" t="str">
        <f>IF(AND($CW$3=1,'7b Health sandwich'!L22=0,SUM('7b Health sandwich'!D22,'7b Health sandwich'!H22)&gt;$CZ$13),M22,"")</f>
        <v/>
      </c>
      <c r="CX22" s="841" t="str">
        <f>IF(AND($CW$3=1,'7b Health sandwich'!M22=0,SUM('7b Health sandwich'!E22,'7b Health sandwich'!I22)&gt;$CZ$13),N22,"")</f>
        <v/>
      </c>
      <c r="CY22" s="841" t="str">
        <f>IF(AND($CW$3=1,'7b Health sandwich'!N22=0,SUM('7b Health sandwich'!F22,'7b Health sandwich'!J22)&gt;$CZ$13),O22,"")</f>
        <v/>
      </c>
      <c r="CZ22" s="842" t="str">
        <f>IF(AND($CW$3=1,'7b Health sandwich'!O22=0,SUM('7b Health sandwich'!G22,'7b Health sandwich'!K22)&gt;$CZ$13),P22,"")</f>
        <v/>
      </c>
      <c r="DA22" s="54"/>
      <c r="DB22" s="840" t="str">
        <f>IF(AND($DB$3=1,SUM('7b Health sandwich'!D22,'7b Health sandwich'!H22)&gt;0,ABS('7b Health sandwich'!L22)=SUM('7b Health sandwich'!D22,'7b Health sandwich'!H22)),M22,"")</f>
        <v/>
      </c>
      <c r="DC22" s="841" t="str">
        <f>IF(AND($DB$3=1,SUM('7b Health sandwich'!E22,'7b Health sandwich'!I22)&gt;0,ABS('7b Health sandwich'!M22)=SUM('7b Health sandwich'!E22,'7b Health sandwich'!I22)),N22,"")</f>
        <v/>
      </c>
      <c r="DD22" s="841" t="str">
        <f>IF(AND($DB$3=1,SUM('7b Health sandwich'!F22,'7b Health sandwich'!J22)&gt;0,ABS('7b Health sandwich'!N22)=SUM('7b Health sandwich'!F22,'7b Health sandwich'!J22)),O22,"")</f>
        <v/>
      </c>
      <c r="DE22" s="842" t="str">
        <f>IF(AND($DB$3=1,SUM('7b Health sandwich'!G22,'7b Health sandwich'!K22)&gt;0,ABS('7b Health sandwich'!O22)=SUM('7b Health sandwich'!G22,'7b Health sandwich'!K22)),P22,"")</f>
        <v/>
      </c>
      <c r="DP22" s="840" t="str">
        <f>IF(AND($DP$3=1,'7b Health sandwich'!P22&lt;&gt;0),IF(('7b Health sandwich'!T22/'7b Health sandwich'!P22)&lt;0.25,U22,""),"")</f>
        <v/>
      </c>
      <c r="DQ22" s="841" t="str">
        <f>IF(AND($DP$3=1,'7b Health sandwich'!Q22&lt;&gt;0),IF(('7b Health sandwich'!U22/'7b Health sandwich'!Q22)&lt;0.25,V22,""),"")</f>
        <v/>
      </c>
      <c r="DR22" s="841" t="str">
        <f>IF(AND($DP$3=1,'7b Health sandwich'!R22&lt;&gt;0),IF(('7b Health sandwich'!V22/'7b Health sandwich'!R22)&lt;0.25,W22,""),"")</f>
        <v/>
      </c>
      <c r="DS22" s="842" t="str">
        <f>IF(AND($DP$3=1,'7b Health sandwich'!S22&lt;&gt;0),IF(('7b Health sandwich'!W22/'7b Health sandwich'!S22)&lt;0.25,X22,""),"")</f>
        <v/>
      </c>
      <c r="DU22" s="37" t="str">
        <f>IF(AND($DU$3=1,'7b Health sandwich'!P22&gt;0),Q22,"")</f>
        <v/>
      </c>
      <c r="DV22" s="38" t="str">
        <f>IF(AND($DU$3=1,'7b Health sandwich'!Q22&gt;0),R22,"")</f>
        <v/>
      </c>
      <c r="DW22" s="38" t="str">
        <f>IF(AND($DU$3=1,'7b Health sandwich'!R22&gt;0),S22,"")</f>
        <v/>
      </c>
      <c r="DX22" s="39" t="str">
        <f>IF(AND($DU$3=1,'7b Health sandwich'!S22&gt;0),T22,"")</f>
        <v/>
      </c>
    </row>
    <row r="23" spans="1:128" x14ac:dyDescent="0.25">
      <c r="A23" s="18" t="str">
        <f>'7b Health sandwich'!A23</f>
        <v>Nursing - adult</v>
      </c>
      <c r="B23" t="s">
        <v>13</v>
      </c>
      <c r="C23" s="18" t="str">
        <f>'7b Health sandwich'!C23</f>
        <v>PGT (UG fee)</v>
      </c>
      <c r="D23" t="str">
        <f t="shared" si="4"/>
        <v>Nursing - adult, Standard, PGT (UG fee)</v>
      </c>
      <c r="E23" t="str">
        <f t="shared" si="7"/>
        <v xml:space="preserve">Column 1, Starters in 2016-17, OfS-fundable, Nursing - adult, Standard, PGT (UG fee); </v>
      </c>
      <c r="F23" t="str">
        <f t="shared" si="7"/>
        <v xml:space="preserve">Column 1, Starters in 2016-17, Non-fundable, Nursing - adult, Standard, PGT (UG fee); </v>
      </c>
      <c r="G23" t="str">
        <f t="shared" si="7"/>
        <v xml:space="preserve">Column 1, Starters in 2017-18, OfS-fundable, Nursing - adult, Standard, PGT (UG fee); </v>
      </c>
      <c r="H23" t="str">
        <f t="shared" si="7"/>
        <v xml:space="preserve">Column 1, Starters in 2017-18, Non-fundable, Nursing - adult, Standard, PGT (UG fee); </v>
      </c>
      <c r="I23" t="str">
        <f t="shared" si="7"/>
        <v xml:space="preserve">Column 2, Starters in 2016-17, OfS-fundable, Nursing - adult, Standard, PGT (UG fee); </v>
      </c>
      <c r="J23" t="str">
        <f t="shared" si="7"/>
        <v xml:space="preserve">Column 2, Starters in 2016-17, Non-fundable, Nursing - adult, Standard, PGT (UG fee); </v>
      </c>
      <c r="K23" t="str">
        <f t="shared" si="7"/>
        <v xml:space="preserve">Column 2, Starters in 2017-18, OfS-fundable, Nursing - adult, Standard, PGT (UG fee); </v>
      </c>
      <c r="L23" t="str">
        <f t="shared" si="7"/>
        <v xml:space="preserve">Column 2, Starters in 2017-18, Non-fundable, Nursing - adult, Standard, PGT (UG fee); </v>
      </c>
      <c r="M23" t="str">
        <f t="shared" si="7"/>
        <v xml:space="preserve">Column 3, Starters in 2016-17, OfS-fundable, Nursing - adult, Standard, PGT (UG fee); </v>
      </c>
      <c r="N23" t="str">
        <f t="shared" si="7"/>
        <v xml:space="preserve">Column 3, Starters in 2016-17, Non-fundable, Nursing - adult, Standard, PGT (UG fee); </v>
      </c>
      <c r="O23" t="str">
        <f t="shared" si="7"/>
        <v xml:space="preserve">Column 3, Starters in 2017-18, OfS-fundable, Nursing - adult, Standard, PGT (UG fee); </v>
      </c>
      <c r="P23" t="str">
        <f t="shared" si="7"/>
        <v xml:space="preserve">Column 3, Starters in 2017-18, Non-fundable, Nursing - adult, Standard, PGT (UG fee); </v>
      </c>
      <c r="Q23" t="str">
        <f t="shared" si="7"/>
        <v xml:space="preserve">Column 4, Starters in 2016-17, OfS-fundable, Nursing - adult, Standard, PGT (UG fee); </v>
      </c>
      <c r="R23" t="str">
        <f t="shared" si="7"/>
        <v xml:space="preserve">Column 4, Starters in 2016-17, Non-fundable, Nursing - adult, Standard, PGT (UG fee); </v>
      </c>
      <c r="S23" t="str">
        <f t="shared" si="7"/>
        <v xml:space="preserve">Column 4, Starters in 2017-18, OfS-fundable, Nursing - adult, Standard, PGT (UG fee); </v>
      </c>
      <c r="T23" t="str">
        <f t="shared" si="7"/>
        <v xml:space="preserve">Column 4, Starters in 2017-18, Non-fundable, Nursing - adult, Standard, PGT (UG fee); </v>
      </c>
      <c r="U23" t="str">
        <f t="shared" si="8"/>
        <v xml:space="preserve">Column 4a, Starters in 2016-17, OfS-fundable, Nursing - adult, Standard, PGT (UG fee); </v>
      </c>
      <c r="V23" t="str">
        <f t="shared" si="8"/>
        <v xml:space="preserve">Column 4a, Starters in 2016-17, Non-fundable, Nursing - adult, Standard, PGT (UG fee); </v>
      </c>
      <c r="W23" t="str">
        <f t="shared" si="6"/>
        <v xml:space="preserve">Column 4a, Starters in 2017-18, OfS-fundable, Nursing - adult, Standard, PGT (UG fee); </v>
      </c>
      <c r="X23" t="str">
        <f t="shared" si="6"/>
        <v xml:space="preserve">Column 4a, Starters in 2017-18, Non-fundable, Nursing - adult, Standard, PGT (UG fee); </v>
      </c>
      <c r="AH23" s="844" t="str">
        <f>IF(AND($AH$3=1,'7b Health sandwich'!L23&gt;0),M23,"")</f>
        <v/>
      </c>
      <c r="AI23" s="843" t="str">
        <f>IF(AND($AH$3=1,'7b Health sandwich'!M23&gt;0),N23,"")</f>
        <v/>
      </c>
      <c r="AJ23" s="843" t="str">
        <f>IF(AND($AH$3=1,'7b Health sandwich'!N23&gt;0),O23,"")</f>
        <v/>
      </c>
      <c r="AK23" s="845" t="str">
        <f>IF(AND($AH$3=1,'7b Health sandwich'!O23&gt;0),P23,"")</f>
        <v/>
      </c>
      <c r="AM23" s="844" t="str">
        <f>IF(AND($AM$3=1,'7b Health sandwich'!D23&lt;0),E23,"")</f>
        <v/>
      </c>
      <c r="AN23" s="843" t="str">
        <f>IF(AND($AM$3=1,'7b Health sandwich'!E23&lt;0),F23,"")</f>
        <v/>
      </c>
      <c r="AO23" s="843" t="str">
        <f>IF(AND($AM$3=1,'7b Health sandwich'!F23&lt;0),G23,"")</f>
        <v/>
      </c>
      <c r="AP23" s="845" t="str">
        <f>IF(AND($AM$3=1,'7b Health sandwich'!G23&lt;0),H23,"")</f>
        <v/>
      </c>
      <c r="AQ23" s="844" t="str">
        <f>IF(AND($AM$3=1,'7b Health sandwich'!H23&lt;0),I23,"")</f>
        <v/>
      </c>
      <c r="AR23" s="843" t="str">
        <f>IF(AND($AM$3=1,'7b Health sandwich'!I23&lt;0),J23,"")</f>
        <v/>
      </c>
      <c r="AS23" s="843" t="str">
        <f>IF(AND($AM$3=1,'7b Health sandwich'!J23&lt;0),K23,"")</f>
        <v/>
      </c>
      <c r="AT23" s="845" t="str">
        <f>IF(AND($AM$3=1,'7b Health sandwich'!K23&lt;0),L23,"")</f>
        <v/>
      </c>
      <c r="AU23" s="844" t="str">
        <f>IF(AND($AM$3=1,'7b Health sandwich'!P23&lt;0),Q23,"")</f>
        <v/>
      </c>
      <c r="AV23" s="843" t="str">
        <f>IF(AND($AM$3=1,'7b Health sandwich'!Q23&lt;0),R23,"")</f>
        <v/>
      </c>
      <c r="AW23" s="843" t="str">
        <f>IF(AND($AM$3=1,'7b Health sandwich'!R23&lt;0),S23,"")</f>
        <v/>
      </c>
      <c r="AX23" s="845" t="str">
        <f>IF(AND($AM$3=1,'7b Health sandwich'!S23&lt;0),T23,"")</f>
        <v/>
      </c>
      <c r="AY23" s="844" t="str">
        <f>IF(AND($AM$3=1,'7b Health sandwich'!T23&lt;0),U23,"")</f>
        <v/>
      </c>
      <c r="AZ23" s="843" t="str">
        <f>IF(AND($AM$3=1,'7b Health sandwich'!U23&lt;0),V23,"")</f>
        <v/>
      </c>
      <c r="BA23" s="843" t="str">
        <f>IF(AND($AM$3=1,'7b Health sandwich'!V23&lt;0),W23,"")</f>
        <v/>
      </c>
      <c r="BB23" s="845" t="str">
        <f>IF(AND($AM$3=1,'7b Health sandwich'!W23&lt;0),X23,"")</f>
        <v/>
      </c>
      <c r="BD23" s="844" t="str">
        <f>IF(AND($BE$3=1,('7b Health sandwich'!D23-INT('7b Health sandwich'!D23))&lt;&gt;0.5,('7b Health sandwich'!D23-INT('7b Health sandwich'!D23))&lt;&gt;0),E23,"")</f>
        <v/>
      </c>
      <c r="BE23" s="843" t="str">
        <f>IF(AND($BE$3=1,('7b Health sandwich'!E23-INT('7b Health sandwich'!E23))&lt;&gt;0.5,('7b Health sandwich'!E23-INT('7b Health sandwich'!E23))&lt;&gt;0),F23,"")</f>
        <v/>
      </c>
      <c r="BF23" s="843" t="str">
        <f>IF(AND($BE$3=1,('7b Health sandwich'!F23-INT('7b Health sandwich'!F23))&lt;&gt;0.5,('7b Health sandwich'!F23-INT('7b Health sandwich'!F23))&lt;&gt;0),G23,"")</f>
        <v/>
      </c>
      <c r="BG23" s="845" t="str">
        <f>IF(AND($BE$3=1,('7b Health sandwich'!G23-INT('7b Health sandwich'!G23))&lt;&gt;0.5,('7b Health sandwich'!G23-INT('7b Health sandwich'!G23))&lt;&gt;0),H23,"")</f>
        <v/>
      </c>
      <c r="BH23" s="844" t="str">
        <f>IF(AND($BE$3=1,('7b Health sandwich'!H23-INT('7b Health sandwich'!H23))&lt;&gt;0.5,('7b Health sandwich'!H23-INT('7b Health sandwich'!H23))&lt;&gt;0),I23,"")</f>
        <v/>
      </c>
      <c r="BI23" s="843" t="str">
        <f>IF(AND($BE$3=1,('7b Health sandwich'!I23-INT('7b Health sandwich'!I23))&lt;&gt;0.5,('7b Health sandwich'!I23-INT('7b Health sandwich'!I23))&lt;&gt;0),J23,"")</f>
        <v/>
      </c>
      <c r="BJ23" s="843" t="str">
        <f>IF(AND($BE$3=1,('7b Health sandwich'!J23-INT('7b Health sandwich'!J23))&lt;&gt;0.5,('7b Health sandwich'!J23-INT('7b Health sandwich'!J23))&lt;&gt;0),K23,"")</f>
        <v/>
      </c>
      <c r="BK23" s="845" t="str">
        <f>IF(AND($BE$3=1,('7b Health sandwich'!K23-INT('7b Health sandwich'!K23))&lt;&gt;0.5,('7b Health sandwich'!K23-INT('7b Health sandwich'!K23))&lt;&gt;0),L23,"")</f>
        <v/>
      </c>
      <c r="BL23" s="844" t="str">
        <f>IF(AND($BE$3=1,('7b Health sandwich'!L23-INT('7b Health sandwich'!L23))&lt;&gt;0.5,('7b Health sandwich'!L23-INT('7b Health sandwich'!L23))&lt;&gt;0),M23,"")</f>
        <v/>
      </c>
      <c r="BM23" s="843" t="str">
        <f>IF(AND($BE$3=1,('7b Health sandwich'!M23-INT('7b Health sandwich'!M23))&lt;&gt;0.5,('7b Health sandwich'!M23-INT('7b Health sandwich'!M23))&lt;&gt;0),N23,"")</f>
        <v/>
      </c>
      <c r="BN23" s="843" t="str">
        <f>IF(AND($BE$3=1,('7b Health sandwich'!N23-INT('7b Health sandwich'!N23))&lt;&gt;0.5,('7b Health sandwich'!N23-INT('7b Health sandwich'!N23))&lt;&gt;0),O23,"")</f>
        <v/>
      </c>
      <c r="BO23" s="845" t="str">
        <f>IF(AND($BE$3=1,('7b Health sandwich'!O23-INT('7b Health sandwich'!O23))&lt;&gt;0.5,('7b Health sandwich'!O23-INT('7b Health sandwich'!O23))&lt;&gt;0),P23,"")</f>
        <v/>
      </c>
      <c r="CH23" s="844" t="str">
        <f>IF(AND($CH$3=1,ROUND('7b Health sandwich'!T23,2)&lt;&gt;'7b Health sandwich'!T23),U23,"")</f>
        <v/>
      </c>
      <c r="CI23" s="843" t="str">
        <f>IF(AND($CH$3=1,ROUND('7b Health sandwich'!U23,2)&lt;&gt;'7b Health sandwich'!U23),V23,"")</f>
        <v/>
      </c>
      <c r="CJ23" s="843" t="str">
        <f>IF(AND($CH$3=1,ROUND('7b Health sandwich'!V23,2)&lt;&gt;'7b Health sandwich'!V23),W23,"")</f>
        <v/>
      </c>
      <c r="CK23" s="845" t="str">
        <f>IF(AND($CH$3=1,ROUND('7b Health sandwich'!W23,2)&lt;&gt;'7b Health sandwich'!W23),X23,"")</f>
        <v/>
      </c>
      <c r="CL23" s="54"/>
      <c r="CM23" s="844" t="str">
        <f>IF(AND($CM$3=1,'7b Health sandwich'!T23&gt;'7b Health sandwich'!P23),U23,"")</f>
        <v/>
      </c>
      <c r="CN23" s="843" t="str">
        <f>IF(AND($CM$3=1,'7b Health sandwich'!U23&gt;'7b Health sandwich'!Q23),V23,"")</f>
        <v/>
      </c>
      <c r="CO23" s="843" t="str">
        <f>IF(AND($CM$3=1,'7b Health sandwich'!V23&gt;'7b Health sandwich'!R23),W23,"")</f>
        <v/>
      </c>
      <c r="CP23" s="845" t="str">
        <f>IF(AND($CM$3=1,'7b Health sandwich'!W23&gt;'7b Health sandwich'!S23),X23,"")</f>
        <v/>
      </c>
      <c r="CQ23" s="54"/>
      <c r="CR23" s="844" t="str">
        <f>IF(AND($CR$3=1,'7b Health sandwich'!P23&lt;&gt;0),IF(('7b Health sandwich'!T23/'7b Health sandwich'!P23)&lt;0.03,U23,""),"")</f>
        <v/>
      </c>
      <c r="CS23" s="843" t="str">
        <f>IF(AND($CR$3=1,'7b Health sandwich'!Q23&lt;&gt;0),IF(('7b Health sandwich'!U23/'7b Health sandwich'!Q23)&lt;0.03,V23,""),"")</f>
        <v/>
      </c>
      <c r="CT23" s="843" t="str">
        <f>IF(AND($CR$3=1,'7b Health sandwich'!R23&lt;&gt;0),IF(('7b Health sandwich'!V23/'7b Health sandwich'!R23)&lt;0.03,W23,""),"")</f>
        <v/>
      </c>
      <c r="CU23" s="845" t="str">
        <f>IF(AND($CR$3=1,'7b Health sandwich'!S23&lt;&gt;0),IF(('7b Health sandwich'!W23/'7b Health sandwich'!S23)&lt;0.03,X23,""),"")</f>
        <v/>
      </c>
      <c r="CV23" s="54"/>
      <c r="CW23" s="844" t="str">
        <f>IF(AND($CW$3=1,'7b Health sandwich'!L23=0,SUM('7b Health sandwich'!D23,'7b Health sandwich'!H23)&gt;$CZ$13),M23,"")</f>
        <v/>
      </c>
      <c r="CX23" s="843" t="str">
        <f>IF(AND($CW$3=1,'7b Health sandwich'!M23=0,SUM('7b Health sandwich'!E23,'7b Health sandwich'!I23)&gt;$CZ$13),N23,"")</f>
        <v/>
      </c>
      <c r="CY23" s="843" t="str">
        <f>IF(AND($CW$3=1,'7b Health sandwich'!N23=0,SUM('7b Health sandwich'!F23,'7b Health sandwich'!J23)&gt;$CZ$13),O23,"")</f>
        <v/>
      </c>
      <c r="CZ23" s="845" t="str">
        <f>IF(AND($CW$3=1,'7b Health sandwich'!O23=0,SUM('7b Health sandwich'!G23,'7b Health sandwich'!K23)&gt;$CZ$13),P23,"")</f>
        <v/>
      </c>
      <c r="DA23" s="54"/>
      <c r="DB23" s="844" t="str">
        <f>IF(AND($DB$3=1,SUM('7b Health sandwich'!D23,'7b Health sandwich'!H23)&gt;0,ABS('7b Health sandwich'!L23)=SUM('7b Health sandwich'!D23,'7b Health sandwich'!H23)),M23,"")</f>
        <v/>
      </c>
      <c r="DC23" s="843" t="str">
        <f>IF(AND($DB$3=1,SUM('7b Health sandwich'!E23,'7b Health sandwich'!I23)&gt;0,ABS('7b Health sandwich'!M23)=SUM('7b Health sandwich'!E23,'7b Health sandwich'!I23)),N23,"")</f>
        <v/>
      </c>
      <c r="DD23" s="843" t="str">
        <f>IF(AND($DB$3=1,SUM('7b Health sandwich'!F23,'7b Health sandwich'!J23)&gt;0,ABS('7b Health sandwich'!N23)=SUM('7b Health sandwich'!F23,'7b Health sandwich'!J23)),O23,"")</f>
        <v/>
      </c>
      <c r="DE23" s="845" t="str">
        <f>IF(AND($DB$3=1,SUM('7b Health sandwich'!G23,'7b Health sandwich'!K23)&gt;0,ABS('7b Health sandwich'!O23)=SUM('7b Health sandwich'!G23,'7b Health sandwich'!K23)),P23,"")</f>
        <v/>
      </c>
      <c r="DP23" s="844" t="str">
        <f>IF(AND($DP$3=1,'7b Health sandwich'!P23&lt;&gt;0),IF(('7b Health sandwich'!T23/'7b Health sandwich'!P23)&lt;0.25,U23,""),"")</f>
        <v/>
      </c>
      <c r="DQ23" s="843" t="str">
        <f>IF(AND($DP$3=1,'7b Health sandwich'!Q23&lt;&gt;0),IF(('7b Health sandwich'!U23/'7b Health sandwich'!Q23)&lt;0.25,V23,""),"")</f>
        <v/>
      </c>
      <c r="DR23" s="843" t="str">
        <f>IF(AND($DP$3=1,'7b Health sandwich'!R23&lt;&gt;0),IF(('7b Health sandwich'!V23/'7b Health sandwich'!R23)&lt;0.25,W23,""),"")</f>
        <v/>
      </c>
      <c r="DS23" s="845" t="str">
        <f>IF(AND($DP$3=1,'7b Health sandwich'!S23&lt;&gt;0),IF(('7b Health sandwich'!W23/'7b Health sandwich'!S23)&lt;0.25,X23,""),"")</f>
        <v/>
      </c>
      <c r="DU23" s="53" t="str">
        <f>IF(AND($DU$3=1,'7b Health sandwich'!P23&gt;0),Q23,"")</f>
        <v/>
      </c>
      <c r="DV23" s="4" t="str">
        <f>IF(AND($DU$3=1,'7b Health sandwich'!Q23&gt;0),R23,"")</f>
        <v/>
      </c>
      <c r="DW23" s="4" t="str">
        <f>IF(AND($DU$3=1,'7b Health sandwich'!R23&gt;0),S23,"")</f>
        <v/>
      </c>
      <c r="DX23" s="42" t="str">
        <f>IF(AND($DU$3=1,'7b Health sandwich'!S23&gt;0),T23,"")</f>
        <v/>
      </c>
    </row>
    <row r="24" spans="1:128" x14ac:dyDescent="0.25">
      <c r="A24" s="18" t="str">
        <f>'7b Health sandwich'!A24</f>
        <v>Nursing - children</v>
      </c>
      <c r="B24" t="s">
        <v>13</v>
      </c>
      <c r="C24" s="18" t="str">
        <f>'7b Health sandwich'!C24</f>
        <v>UG</v>
      </c>
      <c r="D24" t="str">
        <f t="shared" si="4"/>
        <v>Nursing - children, Standard, UG</v>
      </c>
      <c r="E24" t="str">
        <f t="shared" si="7"/>
        <v xml:space="preserve">Column 1, Starters in 2016-17, OfS-fundable, Nursing - children, Standard, UG; </v>
      </c>
      <c r="F24" t="str">
        <f t="shared" si="7"/>
        <v xml:space="preserve">Column 1, Starters in 2016-17, Non-fundable, Nursing - children, Standard, UG; </v>
      </c>
      <c r="G24" t="str">
        <f t="shared" si="7"/>
        <v xml:space="preserve">Column 1, Starters in 2017-18, OfS-fundable, Nursing - children, Standard, UG; </v>
      </c>
      <c r="H24" t="str">
        <f t="shared" si="7"/>
        <v xml:space="preserve">Column 1, Starters in 2017-18, Non-fundable, Nursing - children, Standard, UG; </v>
      </c>
      <c r="I24" t="str">
        <f t="shared" si="7"/>
        <v xml:space="preserve">Column 2, Starters in 2016-17, OfS-fundable, Nursing - children, Standard, UG; </v>
      </c>
      <c r="J24" t="str">
        <f t="shared" si="7"/>
        <v xml:space="preserve">Column 2, Starters in 2016-17, Non-fundable, Nursing - children, Standard, UG; </v>
      </c>
      <c r="K24" t="str">
        <f t="shared" si="7"/>
        <v xml:space="preserve">Column 2, Starters in 2017-18, OfS-fundable, Nursing - children, Standard, UG; </v>
      </c>
      <c r="L24" t="str">
        <f t="shared" si="7"/>
        <v xml:space="preserve">Column 2, Starters in 2017-18, Non-fundable, Nursing - children, Standard, UG; </v>
      </c>
      <c r="M24" t="str">
        <f t="shared" si="7"/>
        <v xml:space="preserve">Column 3, Starters in 2016-17, OfS-fundable, Nursing - children, Standard, UG; </v>
      </c>
      <c r="N24" t="str">
        <f t="shared" si="7"/>
        <v xml:space="preserve">Column 3, Starters in 2016-17, Non-fundable, Nursing - children, Standard, UG; </v>
      </c>
      <c r="O24" t="str">
        <f t="shared" si="7"/>
        <v xml:space="preserve">Column 3, Starters in 2017-18, OfS-fundable, Nursing - children, Standard, UG; </v>
      </c>
      <c r="P24" t="str">
        <f t="shared" si="7"/>
        <v xml:space="preserve">Column 3, Starters in 2017-18, Non-fundable, Nursing - children, Standard, UG; </v>
      </c>
      <c r="Q24" t="str">
        <f t="shared" si="7"/>
        <v xml:space="preserve">Column 4, Starters in 2016-17, OfS-fundable, Nursing - children, Standard, UG; </v>
      </c>
      <c r="R24" t="str">
        <f t="shared" si="7"/>
        <v xml:space="preserve">Column 4, Starters in 2016-17, Non-fundable, Nursing - children, Standard, UG; </v>
      </c>
      <c r="S24" t="str">
        <f t="shared" si="7"/>
        <v xml:space="preserve">Column 4, Starters in 2017-18, OfS-fundable, Nursing - children, Standard, UG; </v>
      </c>
      <c r="T24" t="str">
        <f t="shared" si="7"/>
        <v xml:space="preserve">Column 4, Starters in 2017-18, Non-fundable, Nursing - children, Standard, UG; </v>
      </c>
      <c r="U24" t="str">
        <f t="shared" si="8"/>
        <v xml:space="preserve">Column 4a, Starters in 2016-17, OfS-fundable, Nursing - children, Standard, UG; </v>
      </c>
      <c r="V24" t="str">
        <f t="shared" si="8"/>
        <v xml:space="preserve">Column 4a, Starters in 2016-17, Non-fundable, Nursing - children, Standard, UG; </v>
      </c>
      <c r="W24" t="str">
        <f t="shared" si="6"/>
        <v xml:space="preserve">Column 4a, Starters in 2017-18, OfS-fundable, Nursing - children, Standard, UG; </v>
      </c>
      <c r="X24" t="str">
        <f t="shared" si="6"/>
        <v xml:space="preserve">Column 4a, Starters in 2017-18, Non-fundable, Nursing - children, Standard, UG; </v>
      </c>
      <c r="AH24" s="840" t="str">
        <f>IF(AND($AH$3=1,'7b Health sandwich'!L24&gt;0),M24,"")</f>
        <v/>
      </c>
      <c r="AI24" s="841" t="str">
        <f>IF(AND($AH$3=1,'7b Health sandwich'!M24&gt;0),N24,"")</f>
        <v/>
      </c>
      <c r="AJ24" s="841" t="str">
        <f>IF(AND($AH$3=1,'7b Health sandwich'!N24&gt;0),O24,"")</f>
        <v/>
      </c>
      <c r="AK24" s="842" t="str">
        <f>IF(AND($AH$3=1,'7b Health sandwich'!O24&gt;0),P24,"")</f>
        <v/>
      </c>
      <c r="AM24" s="840" t="str">
        <f>IF(AND($AM$3=1,'7b Health sandwich'!D24&lt;0),E24,"")</f>
        <v/>
      </c>
      <c r="AN24" s="841" t="str">
        <f>IF(AND($AM$3=1,'7b Health sandwich'!E24&lt;0),F24,"")</f>
        <v/>
      </c>
      <c r="AO24" s="841" t="str">
        <f>IF(AND($AM$3=1,'7b Health sandwich'!F24&lt;0),G24,"")</f>
        <v/>
      </c>
      <c r="AP24" s="842" t="str">
        <f>IF(AND($AM$3=1,'7b Health sandwich'!G24&lt;0),H24,"")</f>
        <v/>
      </c>
      <c r="AQ24" s="840" t="str">
        <f>IF(AND($AM$3=1,'7b Health sandwich'!H24&lt;0),I24,"")</f>
        <v/>
      </c>
      <c r="AR24" s="841" t="str">
        <f>IF(AND($AM$3=1,'7b Health sandwich'!I24&lt;0),J24,"")</f>
        <v/>
      </c>
      <c r="AS24" s="841" t="str">
        <f>IF(AND($AM$3=1,'7b Health sandwich'!J24&lt;0),K24,"")</f>
        <v/>
      </c>
      <c r="AT24" s="842" t="str">
        <f>IF(AND($AM$3=1,'7b Health sandwich'!K24&lt;0),L24,"")</f>
        <v/>
      </c>
      <c r="AU24" s="840" t="str">
        <f>IF(AND($AM$3=1,'7b Health sandwich'!P24&lt;0),Q24,"")</f>
        <v/>
      </c>
      <c r="AV24" s="841" t="str">
        <f>IF(AND($AM$3=1,'7b Health sandwich'!Q24&lt;0),R24,"")</f>
        <v/>
      </c>
      <c r="AW24" s="841" t="str">
        <f>IF(AND($AM$3=1,'7b Health sandwich'!R24&lt;0),S24,"")</f>
        <v/>
      </c>
      <c r="AX24" s="842" t="str">
        <f>IF(AND($AM$3=1,'7b Health sandwich'!S24&lt;0),T24,"")</f>
        <v/>
      </c>
      <c r="AY24" s="840" t="str">
        <f>IF(AND($AM$3=1,'7b Health sandwich'!T24&lt;0),U24,"")</f>
        <v/>
      </c>
      <c r="AZ24" s="841" t="str">
        <f>IF(AND($AM$3=1,'7b Health sandwich'!U24&lt;0),V24,"")</f>
        <v/>
      </c>
      <c r="BA24" s="841" t="str">
        <f>IF(AND($AM$3=1,'7b Health sandwich'!V24&lt;0),W24,"")</f>
        <v/>
      </c>
      <c r="BB24" s="842" t="str">
        <f>IF(AND($AM$3=1,'7b Health sandwich'!W24&lt;0),X24,"")</f>
        <v/>
      </c>
      <c r="BD24" s="840" t="str">
        <f>IF(AND($BE$3=1,('7b Health sandwich'!D24-INT('7b Health sandwich'!D24))&lt;&gt;0.5,('7b Health sandwich'!D24-INT('7b Health sandwich'!D24))&lt;&gt;0),E24,"")</f>
        <v/>
      </c>
      <c r="BE24" s="841" t="str">
        <f>IF(AND($BE$3=1,('7b Health sandwich'!E24-INT('7b Health sandwich'!E24))&lt;&gt;0.5,('7b Health sandwich'!E24-INT('7b Health sandwich'!E24))&lt;&gt;0),F24,"")</f>
        <v/>
      </c>
      <c r="BF24" s="841" t="str">
        <f>IF(AND($BE$3=1,('7b Health sandwich'!F24-INT('7b Health sandwich'!F24))&lt;&gt;0.5,('7b Health sandwich'!F24-INT('7b Health sandwich'!F24))&lt;&gt;0),G24,"")</f>
        <v/>
      </c>
      <c r="BG24" s="842" t="str">
        <f>IF(AND($BE$3=1,('7b Health sandwich'!G24-INT('7b Health sandwich'!G24))&lt;&gt;0.5,('7b Health sandwich'!G24-INT('7b Health sandwich'!G24))&lt;&gt;0),H24,"")</f>
        <v/>
      </c>
      <c r="BH24" s="840" t="str">
        <f>IF(AND($BE$3=1,('7b Health sandwich'!H24-INT('7b Health sandwich'!H24))&lt;&gt;0.5,('7b Health sandwich'!H24-INT('7b Health sandwich'!H24))&lt;&gt;0),I24,"")</f>
        <v/>
      </c>
      <c r="BI24" s="841" t="str">
        <f>IF(AND($BE$3=1,('7b Health sandwich'!I24-INT('7b Health sandwich'!I24))&lt;&gt;0.5,('7b Health sandwich'!I24-INT('7b Health sandwich'!I24))&lt;&gt;0),J24,"")</f>
        <v/>
      </c>
      <c r="BJ24" s="841" t="str">
        <f>IF(AND($BE$3=1,('7b Health sandwich'!J24-INT('7b Health sandwich'!J24))&lt;&gt;0.5,('7b Health sandwich'!J24-INT('7b Health sandwich'!J24))&lt;&gt;0),K24,"")</f>
        <v/>
      </c>
      <c r="BK24" s="842" t="str">
        <f>IF(AND($BE$3=1,('7b Health sandwich'!K24-INT('7b Health sandwich'!K24))&lt;&gt;0.5,('7b Health sandwich'!K24-INT('7b Health sandwich'!K24))&lt;&gt;0),L24,"")</f>
        <v/>
      </c>
      <c r="BL24" s="840" t="str">
        <f>IF(AND($BE$3=1,('7b Health sandwich'!L24-INT('7b Health sandwich'!L24))&lt;&gt;0.5,('7b Health sandwich'!L24-INT('7b Health sandwich'!L24))&lt;&gt;0),M24,"")</f>
        <v/>
      </c>
      <c r="BM24" s="841" t="str">
        <f>IF(AND($BE$3=1,('7b Health sandwich'!M24-INT('7b Health sandwich'!M24))&lt;&gt;0.5,('7b Health sandwich'!M24-INT('7b Health sandwich'!M24))&lt;&gt;0),N24,"")</f>
        <v/>
      </c>
      <c r="BN24" s="841" t="str">
        <f>IF(AND($BE$3=1,('7b Health sandwich'!N24-INT('7b Health sandwich'!N24))&lt;&gt;0.5,('7b Health sandwich'!N24-INT('7b Health sandwich'!N24))&lt;&gt;0),O24,"")</f>
        <v/>
      </c>
      <c r="BO24" s="842" t="str">
        <f>IF(AND($BE$3=1,('7b Health sandwich'!O24-INT('7b Health sandwich'!O24))&lt;&gt;0.5,('7b Health sandwich'!O24-INT('7b Health sandwich'!O24))&lt;&gt;0),P24,"")</f>
        <v/>
      </c>
      <c r="CH24" s="840" t="str">
        <f>IF(AND($CH$3=1,ROUND('7b Health sandwich'!T24,2)&lt;&gt;'7b Health sandwich'!T24),U24,"")</f>
        <v/>
      </c>
      <c r="CI24" s="841" t="str">
        <f>IF(AND($CH$3=1,ROUND('7b Health sandwich'!U24,2)&lt;&gt;'7b Health sandwich'!U24),V24,"")</f>
        <v/>
      </c>
      <c r="CJ24" s="841" t="str">
        <f>IF(AND($CH$3=1,ROUND('7b Health sandwich'!V24,2)&lt;&gt;'7b Health sandwich'!V24),W24,"")</f>
        <v/>
      </c>
      <c r="CK24" s="842" t="str">
        <f>IF(AND($CH$3=1,ROUND('7b Health sandwich'!W24,2)&lt;&gt;'7b Health sandwich'!W24),X24,"")</f>
        <v/>
      </c>
      <c r="CL24" s="54"/>
      <c r="CM24" s="840" t="str">
        <f>IF(AND($CM$3=1,'7b Health sandwich'!T24&gt;'7b Health sandwich'!P24),U24,"")</f>
        <v/>
      </c>
      <c r="CN24" s="841" t="str">
        <f>IF(AND($CM$3=1,'7b Health sandwich'!U24&gt;'7b Health sandwich'!Q24),V24,"")</f>
        <v/>
      </c>
      <c r="CO24" s="841" t="str">
        <f>IF(AND($CM$3=1,'7b Health sandwich'!V24&gt;'7b Health sandwich'!R24),W24,"")</f>
        <v/>
      </c>
      <c r="CP24" s="842" t="str">
        <f>IF(AND($CM$3=1,'7b Health sandwich'!W24&gt;'7b Health sandwich'!S24),X24,"")</f>
        <v/>
      </c>
      <c r="CQ24" s="54"/>
      <c r="CR24" s="840" t="str">
        <f>IF(AND($CR$3=1,'7b Health sandwich'!P24&lt;&gt;0),IF(('7b Health sandwich'!T24/'7b Health sandwich'!P24)&lt;0.03,U24,""),"")</f>
        <v/>
      </c>
      <c r="CS24" s="841" t="str">
        <f>IF(AND($CR$3=1,'7b Health sandwich'!Q24&lt;&gt;0),IF(('7b Health sandwich'!U24/'7b Health sandwich'!Q24)&lt;0.03,V24,""),"")</f>
        <v/>
      </c>
      <c r="CT24" s="841" t="str">
        <f>IF(AND($CR$3=1,'7b Health sandwich'!R24&lt;&gt;0),IF(('7b Health sandwich'!V24/'7b Health sandwich'!R24)&lt;0.03,W24,""),"")</f>
        <v/>
      </c>
      <c r="CU24" s="842" t="str">
        <f>IF(AND($CR$3=1,'7b Health sandwich'!S24&lt;&gt;0),IF(('7b Health sandwich'!W24/'7b Health sandwich'!S24)&lt;0.03,X24,""),"")</f>
        <v/>
      </c>
      <c r="CV24" s="54"/>
      <c r="CW24" s="840" t="str">
        <f>IF(AND($CW$3=1,'7b Health sandwich'!L24=0,SUM('7b Health sandwich'!D24,'7b Health sandwich'!H24)&gt;$CZ$13),M24,"")</f>
        <v/>
      </c>
      <c r="CX24" s="841" t="str">
        <f>IF(AND($CW$3=1,'7b Health sandwich'!M24=0,SUM('7b Health sandwich'!E24,'7b Health sandwich'!I24)&gt;$CZ$13),N24,"")</f>
        <v/>
      </c>
      <c r="CY24" s="841" t="str">
        <f>IF(AND($CW$3=1,'7b Health sandwich'!N24=0,SUM('7b Health sandwich'!F24,'7b Health sandwich'!J24)&gt;$CZ$13),O24,"")</f>
        <v/>
      </c>
      <c r="CZ24" s="842" t="str">
        <f>IF(AND($CW$3=1,'7b Health sandwich'!O24=0,SUM('7b Health sandwich'!G24,'7b Health sandwich'!K24)&gt;$CZ$13),P24,"")</f>
        <v/>
      </c>
      <c r="DA24" s="54"/>
      <c r="DB24" s="840" t="str">
        <f>IF(AND($DB$3=1,SUM('7b Health sandwich'!D24,'7b Health sandwich'!H24)&gt;0,ABS('7b Health sandwich'!L24)=SUM('7b Health sandwich'!D24,'7b Health sandwich'!H24)),M24,"")</f>
        <v/>
      </c>
      <c r="DC24" s="841" t="str">
        <f>IF(AND($DB$3=1,SUM('7b Health sandwich'!E24,'7b Health sandwich'!I24)&gt;0,ABS('7b Health sandwich'!M24)=SUM('7b Health sandwich'!E24,'7b Health sandwich'!I24)),N24,"")</f>
        <v/>
      </c>
      <c r="DD24" s="841" t="str">
        <f>IF(AND($DB$3=1,SUM('7b Health sandwich'!F24,'7b Health sandwich'!J24)&gt;0,ABS('7b Health sandwich'!N24)=SUM('7b Health sandwich'!F24,'7b Health sandwich'!J24)),O24,"")</f>
        <v/>
      </c>
      <c r="DE24" s="842" t="str">
        <f>IF(AND($DB$3=1,SUM('7b Health sandwich'!G24,'7b Health sandwich'!K24)&gt;0,ABS('7b Health sandwich'!O24)=SUM('7b Health sandwich'!G24,'7b Health sandwich'!K24)),P24,"")</f>
        <v/>
      </c>
      <c r="DP24" s="840" t="str">
        <f>IF(AND($DP$3=1,'7b Health sandwich'!P24&lt;&gt;0),IF(('7b Health sandwich'!T24/'7b Health sandwich'!P24)&lt;0.25,U24,""),"")</f>
        <v/>
      </c>
      <c r="DQ24" s="841" t="str">
        <f>IF(AND($DP$3=1,'7b Health sandwich'!Q24&lt;&gt;0),IF(('7b Health sandwich'!U24/'7b Health sandwich'!Q24)&lt;0.25,V24,""),"")</f>
        <v/>
      </c>
      <c r="DR24" s="841" t="str">
        <f>IF(AND($DP$3=1,'7b Health sandwich'!R24&lt;&gt;0),IF(('7b Health sandwich'!V24/'7b Health sandwich'!R24)&lt;0.25,W24,""),"")</f>
        <v/>
      </c>
      <c r="DS24" s="842" t="str">
        <f>IF(AND($DP$3=1,'7b Health sandwich'!S24&lt;&gt;0),IF(('7b Health sandwich'!W24/'7b Health sandwich'!S24)&lt;0.25,X24,""),"")</f>
        <v/>
      </c>
      <c r="DU24" s="37" t="str">
        <f>IF(AND($DU$3=1,'7b Health sandwich'!P24&gt;0),Q24,"")</f>
        <v/>
      </c>
      <c r="DV24" s="38" t="str">
        <f>IF(AND($DU$3=1,'7b Health sandwich'!Q24&gt;0),R24,"")</f>
        <v/>
      </c>
      <c r="DW24" s="38" t="str">
        <f>IF(AND($DU$3=1,'7b Health sandwich'!R24&gt;0),S24,"")</f>
        <v/>
      </c>
      <c r="DX24" s="39" t="str">
        <f>IF(AND($DU$3=1,'7b Health sandwich'!S24&gt;0),T24,"")</f>
        <v/>
      </c>
    </row>
    <row r="25" spans="1:128" x14ac:dyDescent="0.25">
      <c r="A25" s="18" t="str">
        <f>'7b Health sandwich'!A25</f>
        <v>Nursing - children</v>
      </c>
      <c r="B25" t="s">
        <v>13</v>
      </c>
      <c r="C25" s="18" t="str">
        <f>'7b Health sandwich'!C25</f>
        <v>PGT (UG fee)</v>
      </c>
      <c r="D25" t="str">
        <f t="shared" si="4"/>
        <v>Nursing - children, Standard, PGT (UG fee)</v>
      </c>
      <c r="E25" t="str">
        <f t="shared" si="7"/>
        <v xml:space="preserve">Column 1, Starters in 2016-17, OfS-fundable, Nursing - children, Standard, PGT (UG fee); </v>
      </c>
      <c r="F25" t="str">
        <f t="shared" si="7"/>
        <v xml:space="preserve">Column 1, Starters in 2016-17, Non-fundable, Nursing - children, Standard, PGT (UG fee); </v>
      </c>
      <c r="G25" t="str">
        <f t="shared" si="7"/>
        <v xml:space="preserve">Column 1, Starters in 2017-18, OfS-fundable, Nursing - children, Standard, PGT (UG fee); </v>
      </c>
      <c r="H25" t="str">
        <f t="shared" si="7"/>
        <v xml:space="preserve">Column 1, Starters in 2017-18, Non-fundable, Nursing - children, Standard, PGT (UG fee); </v>
      </c>
      <c r="I25" t="str">
        <f t="shared" si="7"/>
        <v xml:space="preserve">Column 2, Starters in 2016-17, OfS-fundable, Nursing - children, Standard, PGT (UG fee); </v>
      </c>
      <c r="J25" t="str">
        <f t="shared" si="7"/>
        <v xml:space="preserve">Column 2, Starters in 2016-17, Non-fundable, Nursing - children, Standard, PGT (UG fee); </v>
      </c>
      <c r="K25" t="str">
        <f t="shared" si="7"/>
        <v xml:space="preserve">Column 2, Starters in 2017-18, OfS-fundable, Nursing - children, Standard, PGT (UG fee); </v>
      </c>
      <c r="L25" t="str">
        <f t="shared" si="7"/>
        <v xml:space="preserve">Column 2, Starters in 2017-18, Non-fundable, Nursing - children, Standard, PGT (UG fee); </v>
      </c>
      <c r="M25" t="str">
        <f t="shared" si="7"/>
        <v xml:space="preserve">Column 3, Starters in 2016-17, OfS-fundable, Nursing - children, Standard, PGT (UG fee); </v>
      </c>
      <c r="N25" t="str">
        <f t="shared" si="7"/>
        <v xml:space="preserve">Column 3, Starters in 2016-17, Non-fundable, Nursing - children, Standard, PGT (UG fee); </v>
      </c>
      <c r="O25" t="str">
        <f t="shared" si="7"/>
        <v xml:space="preserve">Column 3, Starters in 2017-18, OfS-fundable, Nursing - children, Standard, PGT (UG fee); </v>
      </c>
      <c r="P25" t="str">
        <f t="shared" si="7"/>
        <v xml:space="preserve">Column 3, Starters in 2017-18, Non-fundable, Nursing - children, Standard, PGT (UG fee); </v>
      </c>
      <c r="Q25" t="str">
        <f t="shared" si="7"/>
        <v xml:space="preserve">Column 4, Starters in 2016-17, OfS-fundable, Nursing - children, Standard, PGT (UG fee); </v>
      </c>
      <c r="R25" t="str">
        <f t="shared" si="7"/>
        <v xml:space="preserve">Column 4, Starters in 2016-17, Non-fundable, Nursing - children, Standard, PGT (UG fee); </v>
      </c>
      <c r="S25" t="str">
        <f t="shared" si="7"/>
        <v xml:space="preserve">Column 4, Starters in 2017-18, OfS-fundable, Nursing - children, Standard, PGT (UG fee); </v>
      </c>
      <c r="T25" t="str">
        <f t="shared" si="7"/>
        <v xml:space="preserve">Column 4, Starters in 2017-18, Non-fundable, Nursing - children, Standard, PGT (UG fee); </v>
      </c>
      <c r="U25" t="str">
        <f t="shared" si="8"/>
        <v xml:space="preserve">Column 4a, Starters in 2016-17, OfS-fundable, Nursing - children, Standard, PGT (UG fee); </v>
      </c>
      <c r="V25" t="str">
        <f t="shared" si="8"/>
        <v xml:space="preserve">Column 4a, Starters in 2016-17, Non-fundable, Nursing - children, Standard, PGT (UG fee); </v>
      </c>
      <c r="W25" t="str">
        <f t="shared" si="6"/>
        <v xml:space="preserve">Column 4a, Starters in 2017-18, OfS-fundable, Nursing - children, Standard, PGT (UG fee); </v>
      </c>
      <c r="X25" t="str">
        <f t="shared" si="6"/>
        <v xml:space="preserve">Column 4a, Starters in 2017-18, Non-fundable, Nursing - children, Standard, PGT (UG fee); </v>
      </c>
      <c r="AH25" s="844" t="str">
        <f>IF(AND($AH$3=1,'7b Health sandwich'!L25&gt;0),M25,"")</f>
        <v/>
      </c>
      <c r="AI25" s="843" t="str">
        <f>IF(AND($AH$3=1,'7b Health sandwich'!M25&gt;0),N25,"")</f>
        <v/>
      </c>
      <c r="AJ25" s="843" t="str">
        <f>IF(AND($AH$3=1,'7b Health sandwich'!N25&gt;0),O25,"")</f>
        <v/>
      </c>
      <c r="AK25" s="845" t="str">
        <f>IF(AND($AH$3=1,'7b Health sandwich'!O25&gt;0),P25,"")</f>
        <v/>
      </c>
      <c r="AM25" s="844" t="str">
        <f>IF(AND($AM$3=1,'7b Health sandwich'!D25&lt;0),E25,"")</f>
        <v/>
      </c>
      <c r="AN25" s="843" t="str">
        <f>IF(AND($AM$3=1,'7b Health sandwich'!E25&lt;0),F25,"")</f>
        <v/>
      </c>
      <c r="AO25" s="843" t="str">
        <f>IF(AND($AM$3=1,'7b Health sandwich'!F25&lt;0),G25,"")</f>
        <v/>
      </c>
      <c r="AP25" s="845" t="str">
        <f>IF(AND($AM$3=1,'7b Health sandwich'!G25&lt;0),H25,"")</f>
        <v/>
      </c>
      <c r="AQ25" s="844" t="str">
        <f>IF(AND($AM$3=1,'7b Health sandwich'!H25&lt;0),I25,"")</f>
        <v/>
      </c>
      <c r="AR25" s="843" t="str">
        <f>IF(AND($AM$3=1,'7b Health sandwich'!I25&lt;0),J25,"")</f>
        <v/>
      </c>
      <c r="AS25" s="843" t="str">
        <f>IF(AND($AM$3=1,'7b Health sandwich'!J25&lt;0),K25,"")</f>
        <v/>
      </c>
      <c r="AT25" s="845" t="str">
        <f>IF(AND($AM$3=1,'7b Health sandwich'!K25&lt;0),L25,"")</f>
        <v/>
      </c>
      <c r="AU25" s="844" t="str">
        <f>IF(AND($AM$3=1,'7b Health sandwich'!P25&lt;0),Q25,"")</f>
        <v/>
      </c>
      <c r="AV25" s="843" t="str">
        <f>IF(AND($AM$3=1,'7b Health sandwich'!Q25&lt;0),R25,"")</f>
        <v/>
      </c>
      <c r="AW25" s="843" t="str">
        <f>IF(AND($AM$3=1,'7b Health sandwich'!R25&lt;0),S25,"")</f>
        <v/>
      </c>
      <c r="AX25" s="845" t="str">
        <f>IF(AND($AM$3=1,'7b Health sandwich'!S25&lt;0),T25,"")</f>
        <v/>
      </c>
      <c r="AY25" s="844" t="str">
        <f>IF(AND($AM$3=1,'7b Health sandwich'!T25&lt;0),U25,"")</f>
        <v/>
      </c>
      <c r="AZ25" s="843" t="str">
        <f>IF(AND($AM$3=1,'7b Health sandwich'!U25&lt;0),V25,"")</f>
        <v/>
      </c>
      <c r="BA25" s="843" t="str">
        <f>IF(AND($AM$3=1,'7b Health sandwich'!V25&lt;0),W25,"")</f>
        <v/>
      </c>
      <c r="BB25" s="845" t="str">
        <f>IF(AND($AM$3=1,'7b Health sandwich'!W25&lt;0),X25,"")</f>
        <v/>
      </c>
      <c r="BD25" s="844" t="str">
        <f>IF(AND($BE$3=1,('7b Health sandwich'!D25-INT('7b Health sandwich'!D25))&lt;&gt;0.5,('7b Health sandwich'!D25-INT('7b Health sandwich'!D25))&lt;&gt;0),E25,"")</f>
        <v/>
      </c>
      <c r="BE25" s="843" t="str">
        <f>IF(AND($BE$3=1,('7b Health sandwich'!E25-INT('7b Health sandwich'!E25))&lt;&gt;0.5,('7b Health sandwich'!E25-INT('7b Health sandwich'!E25))&lt;&gt;0),F25,"")</f>
        <v/>
      </c>
      <c r="BF25" s="843" t="str">
        <f>IF(AND($BE$3=1,('7b Health sandwich'!F25-INT('7b Health sandwich'!F25))&lt;&gt;0.5,('7b Health sandwich'!F25-INT('7b Health sandwich'!F25))&lt;&gt;0),G25,"")</f>
        <v/>
      </c>
      <c r="BG25" s="845" t="str">
        <f>IF(AND($BE$3=1,('7b Health sandwich'!G25-INT('7b Health sandwich'!G25))&lt;&gt;0.5,('7b Health sandwich'!G25-INT('7b Health sandwich'!G25))&lt;&gt;0),H25,"")</f>
        <v/>
      </c>
      <c r="BH25" s="844" t="str">
        <f>IF(AND($BE$3=1,('7b Health sandwich'!H25-INT('7b Health sandwich'!H25))&lt;&gt;0.5,('7b Health sandwich'!H25-INT('7b Health sandwich'!H25))&lt;&gt;0),I25,"")</f>
        <v/>
      </c>
      <c r="BI25" s="843" t="str">
        <f>IF(AND($BE$3=1,('7b Health sandwich'!I25-INT('7b Health sandwich'!I25))&lt;&gt;0.5,('7b Health sandwich'!I25-INT('7b Health sandwich'!I25))&lt;&gt;0),J25,"")</f>
        <v/>
      </c>
      <c r="BJ25" s="843" t="str">
        <f>IF(AND($BE$3=1,('7b Health sandwich'!J25-INT('7b Health sandwich'!J25))&lt;&gt;0.5,('7b Health sandwich'!J25-INT('7b Health sandwich'!J25))&lt;&gt;0),K25,"")</f>
        <v/>
      </c>
      <c r="BK25" s="845" t="str">
        <f>IF(AND($BE$3=1,('7b Health sandwich'!K25-INT('7b Health sandwich'!K25))&lt;&gt;0.5,('7b Health sandwich'!K25-INT('7b Health sandwich'!K25))&lt;&gt;0),L25,"")</f>
        <v/>
      </c>
      <c r="BL25" s="844" t="str">
        <f>IF(AND($BE$3=1,('7b Health sandwich'!L25-INT('7b Health sandwich'!L25))&lt;&gt;0.5,('7b Health sandwich'!L25-INT('7b Health sandwich'!L25))&lt;&gt;0),M25,"")</f>
        <v/>
      </c>
      <c r="BM25" s="843" t="str">
        <f>IF(AND($BE$3=1,('7b Health sandwich'!M25-INT('7b Health sandwich'!M25))&lt;&gt;0.5,('7b Health sandwich'!M25-INT('7b Health sandwich'!M25))&lt;&gt;0),N25,"")</f>
        <v/>
      </c>
      <c r="BN25" s="843" t="str">
        <f>IF(AND($BE$3=1,('7b Health sandwich'!N25-INT('7b Health sandwich'!N25))&lt;&gt;0.5,('7b Health sandwich'!N25-INT('7b Health sandwich'!N25))&lt;&gt;0),O25,"")</f>
        <v/>
      </c>
      <c r="BO25" s="845" t="str">
        <f>IF(AND($BE$3=1,('7b Health sandwich'!O25-INT('7b Health sandwich'!O25))&lt;&gt;0.5,('7b Health sandwich'!O25-INT('7b Health sandwich'!O25))&lt;&gt;0),P25,"")</f>
        <v/>
      </c>
      <c r="CH25" s="844" t="str">
        <f>IF(AND($CH$3=1,ROUND('7b Health sandwich'!T25,2)&lt;&gt;'7b Health sandwich'!T25),U25,"")</f>
        <v/>
      </c>
      <c r="CI25" s="843" t="str">
        <f>IF(AND($CH$3=1,ROUND('7b Health sandwich'!U25,2)&lt;&gt;'7b Health sandwich'!U25),V25,"")</f>
        <v/>
      </c>
      <c r="CJ25" s="843" t="str">
        <f>IF(AND($CH$3=1,ROUND('7b Health sandwich'!V25,2)&lt;&gt;'7b Health sandwich'!V25),W25,"")</f>
        <v/>
      </c>
      <c r="CK25" s="845" t="str">
        <f>IF(AND($CH$3=1,ROUND('7b Health sandwich'!W25,2)&lt;&gt;'7b Health sandwich'!W25),X25,"")</f>
        <v/>
      </c>
      <c r="CL25" s="54"/>
      <c r="CM25" s="844" t="str">
        <f>IF(AND($CM$3=1,'7b Health sandwich'!T25&gt;'7b Health sandwich'!P25),U25,"")</f>
        <v/>
      </c>
      <c r="CN25" s="843" t="str">
        <f>IF(AND($CM$3=1,'7b Health sandwich'!U25&gt;'7b Health sandwich'!Q25),V25,"")</f>
        <v/>
      </c>
      <c r="CO25" s="843" t="str">
        <f>IF(AND($CM$3=1,'7b Health sandwich'!V25&gt;'7b Health sandwich'!R25),W25,"")</f>
        <v/>
      </c>
      <c r="CP25" s="845" t="str">
        <f>IF(AND($CM$3=1,'7b Health sandwich'!W25&gt;'7b Health sandwich'!S25),X25,"")</f>
        <v/>
      </c>
      <c r="CQ25" s="54"/>
      <c r="CR25" s="844" t="str">
        <f>IF(AND($CR$3=1,'7b Health sandwich'!P25&lt;&gt;0),IF(('7b Health sandwich'!T25/'7b Health sandwich'!P25)&lt;0.03,U25,""),"")</f>
        <v/>
      </c>
      <c r="CS25" s="843" t="str">
        <f>IF(AND($CR$3=1,'7b Health sandwich'!Q25&lt;&gt;0),IF(('7b Health sandwich'!U25/'7b Health sandwich'!Q25)&lt;0.03,V25,""),"")</f>
        <v/>
      </c>
      <c r="CT25" s="843" t="str">
        <f>IF(AND($CR$3=1,'7b Health sandwich'!R25&lt;&gt;0),IF(('7b Health sandwich'!V25/'7b Health sandwich'!R25)&lt;0.03,W25,""),"")</f>
        <v/>
      </c>
      <c r="CU25" s="845" t="str">
        <f>IF(AND($CR$3=1,'7b Health sandwich'!S25&lt;&gt;0),IF(('7b Health sandwich'!W25/'7b Health sandwich'!S25)&lt;0.03,X25,""),"")</f>
        <v/>
      </c>
      <c r="CV25" s="54"/>
      <c r="CW25" s="844" t="str">
        <f>IF(AND($CW$3=1,'7b Health sandwich'!L25=0,SUM('7b Health sandwich'!D25,'7b Health sandwich'!H25)&gt;$CZ$13),M25,"")</f>
        <v/>
      </c>
      <c r="CX25" s="843" t="str">
        <f>IF(AND($CW$3=1,'7b Health sandwich'!M25=0,SUM('7b Health sandwich'!E25,'7b Health sandwich'!I25)&gt;$CZ$13),N25,"")</f>
        <v/>
      </c>
      <c r="CY25" s="843" t="str">
        <f>IF(AND($CW$3=1,'7b Health sandwich'!N25=0,SUM('7b Health sandwich'!F25,'7b Health sandwich'!J25)&gt;$CZ$13),O25,"")</f>
        <v/>
      </c>
      <c r="CZ25" s="845" t="str">
        <f>IF(AND($CW$3=1,'7b Health sandwich'!O25=0,SUM('7b Health sandwich'!G25,'7b Health sandwich'!K25)&gt;$CZ$13),P25,"")</f>
        <v/>
      </c>
      <c r="DA25" s="54"/>
      <c r="DB25" s="844" t="str">
        <f>IF(AND($DB$3=1,SUM('7b Health sandwich'!D25,'7b Health sandwich'!H25)&gt;0,ABS('7b Health sandwich'!L25)=SUM('7b Health sandwich'!D25,'7b Health sandwich'!H25)),M25,"")</f>
        <v/>
      </c>
      <c r="DC25" s="843" t="str">
        <f>IF(AND($DB$3=1,SUM('7b Health sandwich'!E25,'7b Health sandwich'!I25)&gt;0,ABS('7b Health sandwich'!M25)=SUM('7b Health sandwich'!E25,'7b Health sandwich'!I25)),N25,"")</f>
        <v/>
      </c>
      <c r="DD25" s="843" t="str">
        <f>IF(AND($DB$3=1,SUM('7b Health sandwich'!F25,'7b Health sandwich'!J25)&gt;0,ABS('7b Health sandwich'!N25)=SUM('7b Health sandwich'!F25,'7b Health sandwich'!J25)),O25,"")</f>
        <v/>
      </c>
      <c r="DE25" s="845" t="str">
        <f>IF(AND($DB$3=1,SUM('7b Health sandwich'!G25,'7b Health sandwich'!K25)&gt;0,ABS('7b Health sandwich'!O25)=SUM('7b Health sandwich'!G25,'7b Health sandwich'!K25)),P25,"")</f>
        <v/>
      </c>
      <c r="DP25" s="844" t="str">
        <f>IF(AND($DP$3=1,'7b Health sandwich'!P25&lt;&gt;0),IF(('7b Health sandwich'!T25/'7b Health sandwich'!P25)&lt;0.25,U25,""),"")</f>
        <v/>
      </c>
      <c r="DQ25" s="843" t="str">
        <f>IF(AND($DP$3=1,'7b Health sandwich'!Q25&lt;&gt;0),IF(('7b Health sandwich'!U25/'7b Health sandwich'!Q25)&lt;0.25,V25,""),"")</f>
        <v/>
      </c>
      <c r="DR25" s="843" t="str">
        <f>IF(AND($DP$3=1,'7b Health sandwich'!R25&lt;&gt;0),IF(('7b Health sandwich'!V25/'7b Health sandwich'!R25)&lt;0.25,W25,""),"")</f>
        <v/>
      </c>
      <c r="DS25" s="845" t="str">
        <f>IF(AND($DP$3=1,'7b Health sandwich'!S25&lt;&gt;0),IF(('7b Health sandwich'!W25/'7b Health sandwich'!S25)&lt;0.25,X25,""),"")</f>
        <v/>
      </c>
      <c r="DU25" s="53" t="str">
        <f>IF(AND($DU$3=1,'7b Health sandwich'!P25&gt;0),Q25,"")</f>
        <v/>
      </c>
      <c r="DV25" s="4" t="str">
        <f>IF(AND($DU$3=1,'7b Health sandwich'!Q25&gt;0),R25,"")</f>
        <v/>
      </c>
      <c r="DW25" s="4" t="str">
        <f>IF(AND($DU$3=1,'7b Health sandwich'!R25&gt;0),S25,"")</f>
        <v/>
      </c>
      <c r="DX25" s="42" t="str">
        <f>IF(AND($DU$3=1,'7b Health sandwich'!S25&gt;0),T25,"")</f>
        <v/>
      </c>
    </row>
    <row r="26" spans="1:128" x14ac:dyDescent="0.25">
      <c r="A26" s="18" t="str">
        <f>'7b Health sandwich'!A26</f>
        <v>Nursing - learning disability</v>
      </c>
      <c r="B26" t="s">
        <v>13</v>
      </c>
      <c r="C26" s="18" t="str">
        <f>'7b Health sandwich'!C26</f>
        <v>UG</v>
      </c>
      <c r="D26" t="str">
        <f t="shared" si="4"/>
        <v>Nursing - learning disability, Standard, UG</v>
      </c>
      <c r="E26" t="str">
        <f t="shared" ref="E26:T29" si="9">CONCATENATE(E$7,", ",E$10,", ",E$12,", ",$A26,", ",$B26,", ",$C26,"; ")</f>
        <v xml:space="preserve">Column 1, Starters in 2016-17, OfS-fundable, Nursing - learning disability, Standard, UG; </v>
      </c>
      <c r="F26" t="str">
        <f t="shared" si="9"/>
        <v xml:space="preserve">Column 1, Starters in 2016-17, Non-fundable, Nursing - learning disability, Standard, UG; </v>
      </c>
      <c r="G26" t="str">
        <f t="shared" si="9"/>
        <v xml:space="preserve">Column 1, Starters in 2017-18, OfS-fundable, Nursing - learning disability, Standard, UG; </v>
      </c>
      <c r="H26" t="str">
        <f t="shared" si="9"/>
        <v xml:space="preserve">Column 1, Starters in 2017-18, Non-fundable, Nursing - learning disability, Standard, UG; </v>
      </c>
      <c r="I26" t="str">
        <f t="shared" si="9"/>
        <v xml:space="preserve">Column 2, Starters in 2016-17, OfS-fundable, Nursing - learning disability, Standard, UG; </v>
      </c>
      <c r="J26" t="str">
        <f t="shared" si="9"/>
        <v xml:space="preserve">Column 2, Starters in 2016-17, Non-fundable, Nursing - learning disability, Standard, UG; </v>
      </c>
      <c r="K26" t="str">
        <f t="shared" si="9"/>
        <v xml:space="preserve">Column 2, Starters in 2017-18, OfS-fundable, Nursing - learning disability, Standard, UG; </v>
      </c>
      <c r="L26" t="str">
        <f t="shared" si="9"/>
        <v xml:space="preserve">Column 2, Starters in 2017-18, Non-fundable, Nursing - learning disability, Standard, UG; </v>
      </c>
      <c r="M26" t="str">
        <f t="shared" si="9"/>
        <v xml:space="preserve">Column 3, Starters in 2016-17, OfS-fundable, Nursing - learning disability, Standard, UG; </v>
      </c>
      <c r="N26" t="str">
        <f t="shared" si="9"/>
        <v xml:space="preserve">Column 3, Starters in 2016-17, Non-fundable, Nursing - learning disability, Standard, UG; </v>
      </c>
      <c r="O26" t="str">
        <f t="shared" si="9"/>
        <v xml:space="preserve">Column 3, Starters in 2017-18, OfS-fundable, Nursing - learning disability, Standard, UG; </v>
      </c>
      <c r="P26" t="str">
        <f t="shared" si="9"/>
        <v xml:space="preserve">Column 3, Starters in 2017-18, Non-fundable, Nursing - learning disability, Standard, UG; </v>
      </c>
      <c r="Q26" t="str">
        <f t="shared" si="9"/>
        <v xml:space="preserve">Column 4, Starters in 2016-17, OfS-fundable, Nursing - learning disability, Standard, UG; </v>
      </c>
      <c r="R26" t="str">
        <f t="shared" si="9"/>
        <v xml:space="preserve">Column 4, Starters in 2016-17, Non-fundable, Nursing - learning disability, Standard, UG; </v>
      </c>
      <c r="S26" t="str">
        <f t="shared" si="9"/>
        <v xml:space="preserve">Column 4, Starters in 2017-18, OfS-fundable, Nursing - learning disability, Standard, UG; </v>
      </c>
      <c r="T26" t="str">
        <f t="shared" si="9"/>
        <v xml:space="preserve">Column 4, Starters in 2017-18, Non-fundable, Nursing - learning disability, Standard, UG; </v>
      </c>
      <c r="U26" t="str">
        <f t="shared" ref="U26:X29" si="10">CONCATENATE(U$7,", ",U$10,", ",U$12,", ",$A26,", ",$B26,", ",$C26,"; ")</f>
        <v xml:space="preserve">Column 4a, Starters in 2016-17, OfS-fundable, Nursing - learning disability, Standard, UG; </v>
      </c>
      <c r="V26" t="str">
        <f t="shared" si="10"/>
        <v xml:space="preserve">Column 4a, Starters in 2016-17, Non-fundable, Nursing - learning disability, Standard, UG; </v>
      </c>
      <c r="W26" t="str">
        <f t="shared" si="10"/>
        <v xml:space="preserve">Column 4a, Starters in 2017-18, OfS-fundable, Nursing - learning disability, Standard, UG; </v>
      </c>
      <c r="X26" t="str">
        <f t="shared" si="10"/>
        <v xml:space="preserve">Column 4a, Starters in 2017-18, Non-fundable, Nursing - learning disability, Standard, UG; </v>
      </c>
      <c r="AH26" s="840" t="str">
        <f>IF(AND($AH$3=1,'7b Health sandwich'!L26&gt;0),M26,"")</f>
        <v/>
      </c>
      <c r="AI26" s="841" t="str">
        <f>IF(AND($AH$3=1,'7b Health sandwich'!M26&gt;0),N26,"")</f>
        <v/>
      </c>
      <c r="AJ26" s="841" t="str">
        <f>IF(AND($AH$3=1,'7b Health sandwich'!N26&gt;0),O26,"")</f>
        <v/>
      </c>
      <c r="AK26" s="842" t="str">
        <f>IF(AND($AH$3=1,'7b Health sandwich'!O26&gt;0),P26,"")</f>
        <v/>
      </c>
      <c r="AM26" s="840" t="str">
        <f>IF(AND($AM$3=1,'7b Health sandwich'!D26&lt;0),E26,"")</f>
        <v/>
      </c>
      <c r="AN26" s="841" t="str">
        <f>IF(AND($AM$3=1,'7b Health sandwich'!E26&lt;0),F26,"")</f>
        <v/>
      </c>
      <c r="AO26" s="841" t="str">
        <f>IF(AND($AM$3=1,'7b Health sandwich'!F26&lt;0),G26,"")</f>
        <v/>
      </c>
      <c r="AP26" s="842" t="str">
        <f>IF(AND($AM$3=1,'7b Health sandwich'!G26&lt;0),H26,"")</f>
        <v/>
      </c>
      <c r="AQ26" s="840" t="str">
        <f>IF(AND($AM$3=1,'7b Health sandwich'!H26&lt;0),I26,"")</f>
        <v/>
      </c>
      <c r="AR26" s="841" t="str">
        <f>IF(AND($AM$3=1,'7b Health sandwich'!I26&lt;0),J26,"")</f>
        <v/>
      </c>
      <c r="AS26" s="841" t="str">
        <f>IF(AND($AM$3=1,'7b Health sandwich'!J26&lt;0),K26,"")</f>
        <v/>
      </c>
      <c r="AT26" s="842" t="str">
        <f>IF(AND($AM$3=1,'7b Health sandwich'!K26&lt;0),L26,"")</f>
        <v/>
      </c>
      <c r="AU26" s="840" t="str">
        <f>IF(AND($AM$3=1,'7b Health sandwich'!P26&lt;0),Q26,"")</f>
        <v/>
      </c>
      <c r="AV26" s="841" t="str">
        <f>IF(AND($AM$3=1,'7b Health sandwich'!Q26&lt;0),R26,"")</f>
        <v/>
      </c>
      <c r="AW26" s="841" t="str">
        <f>IF(AND($AM$3=1,'7b Health sandwich'!R26&lt;0),S26,"")</f>
        <v/>
      </c>
      <c r="AX26" s="842" t="str">
        <f>IF(AND($AM$3=1,'7b Health sandwich'!S26&lt;0),T26,"")</f>
        <v/>
      </c>
      <c r="AY26" s="840" t="str">
        <f>IF(AND($AM$3=1,'7b Health sandwich'!T26&lt;0),U26,"")</f>
        <v/>
      </c>
      <c r="AZ26" s="841" t="str">
        <f>IF(AND($AM$3=1,'7b Health sandwich'!U26&lt;0),V26,"")</f>
        <v/>
      </c>
      <c r="BA26" s="841" t="str">
        <f>IF(AND($AM$3=1,'7b Health sandwich'!V26&lt;0),W26,"")</f>
        <v/>
      </c>
      <c r="BB26" s="842" t="str">
        <f>IF(AND($AM$3=1,'7b Health sandwich'!W26&lt;0),X26,"")</f>
        <v/>
      </c>
      <c r="BD26" s="840" t="str">
        <f>IF(AND($BE$3=1,('7b Health sandwich'!D26-INT('7b Health sandwich'!D26))&lt;&gt;0.5,('7b Health sandwich'!D26-INT('7b Health sandwich'!D26))&lt;&gt;0),E26,"")</f>
        <v/>
      </c>
      <c r="BE26" s="841" t="str">
        <f>IF(AND($BE$3=1,('7b Health sandwich'!E26-INT('7b Health sandwich'!E26))&lt;&gt;0.5,('7b Health sandwich'!E26-INT('7b Health sandwich'!E26))&lt;&gt;0),F26,"")</f>
        <v/>
      </c>
      <c r="BF26" s="841" t="str">
        <f>IF(AND($BE$3=1,('7b Health sandwich'!F26-INT('7b Health sandwich'!F26))&lt;&gt;0.5,('7b Health sandwich'!F26-INT('7b Health sandwich'!F26))&lt;&gt;0),G26,"")</f>
        <v/>
      </c>
      <c r="BG26" s="842" t="str">
        <f>IF(AND($BE$3=1,('7b Health sandwich'!G26-INT('7b Health sandwich'!G26))&lt;&gt;0.5,('7b Health sandwich'!G26-INT('7b Health sandwich'!G26))&lt;&gt;0),H26,"")</f>
        <v/>
      </c>
      <c r="BH26" s="840" t="str">
        <f>IF(AND($BE$3=1,('7b Health sandwich'!H26-INT('7b Health sandwich'!H26))&lt;&gt;0.5,('7b Health sandwich'!H26-INT('7b Health sandwich'!H26))&lt;&gt;0),I26,"")</f>
        <v/>
      </c>
      <c r="BI26" s="841" t="str">
        <f>IF(AND($BE$3=1,('7b Health sandwich'!I26-INT('7b Health sandwich'!I26))&lt;&gt;0.5,('7b Health sandwich'!I26-INT('7b Health sandwich'!I26))&lt;&gt;0),J26,"")</f>
        <v/>
      </c>
      <c r="BJ26" s="841" t="str">
        <f>IF(AND($BE$3=1,('7b Health sandwich'!J26-INT('7b Health sandwich'!J26))&lt;&gt;0.5,('7b Health sandwich'!J26-INT('7b Health sandwich'!J26))&lt;&gt;0),K26,"")</f>
        <v/>
      </c>
      <c r="BK26" s="842" t="str">
        <f>IF(AND($BE$3=1,('7b Health sandwich'!K26-INT('7b Health sandwich'!K26))&lt;&gt;0.5,('7b Health sandwich'!K26-INT('7b Health sandwich'!K26))&lt;&gt;0),L26,"")</f>
        <v/>
      </c>
      <c r="BL26" s="840" t="str">
        <f>IF(AND($BE$3=1,('7b Health sandwich'!L26-INT('7b Health sandwich'!L26))&lt;&gt;0.5,('7b Health sandwich'!L26-INT('7b Health sandwich'!L26))&lt;&gt;0),M26,"")</f>
        <v/>
      </c>
      <c r="BM26" s="841" t="str">
        <f>IF(AND($BE$3=1,('7b Health sandwich'!M26-INT('7b Health sandwich'!M26))&lt;&gt;0.5,('7b Health sandwich'!M26-INT('7b Health sandwich'!M26))&lt;&gt;0),N26,"")</f>
        <v/>
      </c>
      <c r="BN26" s="841" t="str">
        <f>IF(AND($BE$3=1,('7b Health sandwich'!N26-INT('7b Health sandwich'!N26))&lt;&gt;0.5,('7b Health sandwich'!N26-INT('7b Health sandwich'!N26))&lt;&gt;0),O26,"")</f>
        <v/>
      </c>
      <c r="BO26" s="842" t="str">
        <f>IF(AND($BE$3=1,('7b Health sandwich'!O26-INT('7b Health sandwich'!O26))&lt;&gt;0.5,('7b Health sandwich'!O26-INT('7b Health sandwich'!O26))&lt;&gt;0),P26,"")</f>
        <v/>
      </c>
      <c r="CH26" s="840" t="str">
        <f>IF(AND($CH$3=1,ROUND('7b Health sandwich'!T26,2)&lt;&gt;'7b Health sandwich'!T26),U26,"")</f>
        <v/>
      </c>
      <c r="CI26" s="841" t="str">
        <f>IF(AND($CH$3=1,ROUND('7b Health sandwich'!U26,2)&lt;&gt;'7b Health sandwich'!U26),V26,"")</f>
        <v/>
      </c>
      <c r="CJ26" s="841" t="str">
        <f>IF(AND($CH$3=1,ROUND('7b Health sandwich'!V26,2)&lt;&gt;'7b Health sandwich'!V26),W26,"")</f>
        <v/>
      </c>
      <c r="CK26" s="842" t="str">
        <f>IF(AND($CH$3=1,ROUND('7b Health sandwich'!W26,2)&lt;&gt;'7b Health sandwich'!W26),X26,"")</f>
        <v/>
      </c>
      <c r="CL26" s="54"/>
      <c r="CM26" s="840" t="str">
        <f>IF(AND($CM$3=1,'7b Health sandwich'!T26&gt;'7b Health sandwich'!P26),U26,"")</f>
        <v/>
      </c>
      <c r="CN26" s="841" t="str">
        <f>IF(AND($CM$3=1,'7b Health sandwich'!U26&gt;'7b Health sandwich'!Q26),V26,"")</f>
        <v/>
      </c>
      <c r="CO26" s="841" t="str">
        <f>IF(AND($CM$3=1,'7b Health sandwich'!V26&gt;'7b Health sandwich'!R26),W26,"")</f>
        <v/>
      </c>
      <c r="CP26" s="842" t="str">
        <f>IF(AND($CM$3=1,'7b Health sandwich'!W26&gt;'7b Health sandwich'!S26),X26,"")</f>
        <v/>
      </c>
      <c r="CQ26" s="54"/>
      <c r="CR26" s="840" t="str">
        <f>IF(AND($CR$3=1,'7b Health sandwich'!P26&lt;&gt;0),IF(('7b Health sandwich'!T26/'7b Health sandwich'!P26)&lt;0.03,U26,""),"")</f>
        <v/>
      </c>
      <c r="CS26" s="841" t="str">
        <f>IF(AND($CR$3=1,'7b Health sandwich'!Q26&lt;&gt;0),IF(('7b Health sandwich'!U26/'7b Health sandwich'!Q26)&lt;0.03,V26,""),"")</f>
        <v/>
      </c>
      <c r="CT26" s="841" t="str">
        <f>IF(AND($CR$3=1,'7b Health sandwich'!R26&lt;&gt;0),IF(('7b Health sandwich'!V26/'7b Health sandwich'!R26)&lt;0.03,W26,""),"")</f>
        <v/>
      </c>
      <c r="CU26" s="842" t="str">
        <f>IF(AND($CR$3=1,'7b Health sandwich'!S26&lt;&gt;0),IF(('7b Health sandwich'!W26/'7b Health sandwich'!S26)&lt;0.03,X26,""),"")</f>
        <v/>
      </c>
      <c r="CV26" s="54"/>
      <c r="CW26" s="840" t="str">
        <f>IF(AND($CW$3=1,'7b Health sandwich'!L26=0,SUM('7b Health sandwich'!D26,'7b Health sandwich'!H26)&gt;$CZ$13),M26,"")</f>
        <v/>
      </c>
      <c r="CX26" s="841" t="str">
        <f>IF(AND($CW$3=1,'7b Health sandwich'!M26=0,SUM('7b Health sandwich'!E26,'7b Health sandwich'!I26)&gt;$CZ$13),N26,"")</f>
        <v/>
      </c>
      <c r="CY26" s="841" t="str">
        <f>IF(AND($CW$3=1,'7b Health sandwich'!N26=0,SUM('7b Health sandwich'!F26,'7b Health sandwich'!J26)&gt;$CZ$13),O26,"")</f>
        <v/>
      </c>
      <c r="CZ26" s="842" t="str">
        <f>IF(AND($CW$3=1,'7b Health sandwich'!O26=0,SUM('7b Health sandwich'!G26,'7b Health sandwich'!K26)&gt;$CZ$13),P26,"")</f>
        <v/>
      </c>
      <c r="DA26" s="54"/>
      <c r="DB26" s="840" t="str">
        <f>IF(AND($DB$3=1,SUM('7b Health sandwich'!D26,'7b Health sandwich'!H26)&gt;0,ABS('7b Health sandwich'!L26)=SUM('7b Health sandwich'!D26,'7b Health sandwich'!H26)),M26,"")</f>
        <v/>
      </c>
      <c r="DC26" s="841" t="str">
        <f>IF(AND($DB$3=1,SUM('7b Health sandwich'!E26,'7b Health sandwich'!I26)&gt;0,ABS('7b Health sandwich'!M26)=SUM('7b Health sandwich'!E26,'7b Health sandwich'!I26)),N26,"")</f>
        <v/>
      </c>
      <c r="DD26" s="841" t="str">
        <f>IF(AND($DB$3=1,SUM('7b Health sandwich'!F26,'7b Health sandwich'!J26)&gt;0,ABS('7b Health sandwich'!N26)=SUM('7b Health sandwich'!F26,'7b Health sandwich'!J26)),O26,"")</f>
        <v/>
      </c>
      <c r="DE26" s="842" t="str">
        <f>IF(AND($DB$3=1,SUM('7b Health sandwich'!G26,'7b Health sandwich'!K26)&gt;0,ABS('7b Health sandwich'!O26)=SUM('7b Health sandwich'!G26,'7b Health sandwich'!K26)),P26,"")</f>
        <v/>
      </c>
      <c r="DP26" s="840" t="str">
        <f>IF(AND($DP$3=1,'7b Health sandwich'!P26&lt;&gt;0),IF(('7b Health sandwich'!T26/'7b Health sandwich'!P26)&lt;0.25,U26,""),"")</f>
        <v/>
      </c>
      <c r="DQ26" s="841" t="str">
        <f>IF(AND($DP$3=1,'7b Health sandwich'!Q26&lt;&gt;0),IF(('7b Health sandwich'!U26/'7b Health sandwich'!Q26)&lt;0.25,V26,""),"")</f>
        <v/>
      </c>
      <c r="DR26" s="841" t="str">
        <f>IF(AND($DP$3=1,'7b Health sandwich'!R26&lt;&gt;0),IF(('7b Health sandwich'!V26/'7b Health sandwich'!R26)&lt;0.25,W26,""),"")</f>
        <v/>
      </c>
      <c r="DS26" s="842" t="str">
        <f>IF(AND($DP$3=1,'7b Health sandwich'!S26&lt;&gt;0),IF(('7b Health sandwich'!W26/'7b Health sandwich'!S26)&lt;0.25,X26,""),"")</f>
        <v/>
      </c>
      <c r="DU26" s="37" t="str">
        <f>IF(AND($DU$3=1,'7b Health sandwich'!P26&gt;0),Q26,"")</f>
        <v/>
      </c>
      <c r="DV26" s="38" t="str">
        <f>IF(AND($DU$3=1,'7b Health sandwich'!Q26&gt;0),R26,"")</f>
        <v/>
      </c>
      <c r="DW26" s="38" t="str">
        <f>IF(AND($DU$3=1,'7b Health sandwich'!R26&gt;0),S26,"")</f>
        <v/>
      </c>
      <c r="DX26" s="39" t="str">
        <f>IF(AND($DU$3=1,'7b Health sandwich'!S26&gt;0),T26,"")</f>
        <v/>
      </c>
    </row>
    <row r="27" spans="1:128" x14ac:dyDescent="0.25">
      <c r="A27" s="18" t="str">
        <f>'7b Health sandwich'!A27</f>
        <v>Nursing - learning disability</v>
      </c>
      <c r="B27" t="s">
        <v>13</v>
      </c>
      <c r="C27" s="18" t="str">
        <f>'7b Health sandwich'!C27</f>
        <v>PGT (UG fee)</v>
      </c>
      <c r="D27" t="str">
        <f t="shared" si="4"/>
        <v>Nursing - learning disability, Standard, PGT (UG fee)</v>
      </c>
      <c r="E27" t="str">
        <f t="shared" si="9"/>
        <v xml:space="preserve">Column 1, Starters in 2016-17, OfS-fundable, Nursing - learning disability, Standard, PGT (UG fee); </v>
      </c>
      <c r="F27" t="str">
        <f t="shared" si="9"/>
        <v xml:space="preserve">Column 1, Starters in 2016-17, Non-fundable, Nursing - learning disability, Standard, PGT (UG fee); </v>
      </c>
      <c r="G27" t="str">
        <f t="shared" si="9"/>
        <v xml:space="preserve">Column 1, Starters in 2017-18, OfS-fundable, Nursing - learning disability, Standard, PGT (UG fee); </v>
      </c>
      <c r="H27" t="str">
        <f t="shared" si="9"/>
        <v xml:space="preserve">Column 1, Starters in 2017-18, Non-fundable, Nursing - learning disability, Standard, PGT (UG fee); </v>
      </c>
      <c r="I27" t="str">
        <f t="shared" si="9"/>
        <v xml:space="preserve">Column 2, Starters in 2016-17, OfS-fundable, Nursing - learning disability, Standard, PGT (UG fee); </v>
      </c>
      <c r="J27" t="str">
        <f t="shared" si="9"/>
        <v xml:space="preserve">Column 2, Starters in 2016-17, Non-fundable, Nursing - learning disability, Standard, PGT (UG fee); </v>
      </c>
      <c r="K27" t="str">
        <f t="shared" si="9"/>
        <v xml:space="preserve">Column 2, Starters in 2017-18, OfS-fundable, Nursing - learning disability, Standard, PGT (UG fee); </v>
      </c>
      <c r="L27" t="str">
        <f t="shared" si="9"/>
        <v xml:space="preserve">Column 2, Starters in 2017-18, Non-fundable, Nursing - learning disability, Standard, PGT (UG fee); </v>
      </c>
      <c r="M27" t="str">
        <f t="shared" si="9"/>
        <v xml:space="preserve">Column 3, Starters in 2016-17, OfS-fundable, Nursing - learning disability, Standard, PGT (UG fee); </v>
      </c>
      <c r="N27" t="str">
        <f t="shared" si="9"/>
        <v xml:space="preserve">Column 3, Starters in 2016-17, Non-fundable, Nursing - learning disability, Standard, PGT (UG fee); </v>
      </c>
      <c r="O27" t="str">
        <f t="shared" si="9"/>
        <v xml:space="preserve">Column 3, Starters in 2017-18, OfS-fundable, Nursing - learning disability, Standard, PGT (UG fee); </v>
      </c>
      <c r="P27" t="str">
        <f t="shared" si="9"/>
        <v xml:space="preserve">Column 3, Starters in 2017-18, Non-fundable, Nursing - learning disability, Standard, PGT (UG fee); </v>
      </c>
      <c r="Q27" t="str">
        <f t="shared" si="9"/>
        <v xml:space="preserve">Column 4, Starters in 2016-17, OfS-fundable, Nursing - learning disability, Standard, PGT (UG fee); </v>
      </c>
      <c r="R27" t="str">
        <f t="shared" si="9"/>
        <v xml:space="preserve">Column 4, Starters in 2016-17, Non-fundable, Nursing - learning disability, Standard, PGT (UG fee); </v>
      </c>
      <c r="S27" t="str">
        <f t="shared" si="9"/>
        <v xml:space="preserve">Column 4, Starters in 2017-18, OfS-fundable, Nursing - learning disability, Standard, PGT (UG fee); </v>
      </c>
      <c r="T27" t="str">
        <f t="shared" si="9"/>
        <v xml:space="preserve">Column 4, Starters in 2017-18, Non-fundable, Nursing - learning disability, Standard, PGT (UG fee); </v>
      </c>
      <c r="U27" t="str">
        <f t="shared" si="10"/>
        <v xml:space="preserve">Column 4a, Starters in 2016-17, OfS-fundable, Nursing - learning disability, Standard, PGT (UG fee); </v>
      </c>
      <c r="V27" t="str">
        <f t="shared" si="10"/>
        <v xml:space="preserve">Column 4a, Starters in 2016-17, Non-fundable, Nursing - learning disability, Standard, PGT (UG fee); </v>
      </c>
      <c r="W27" t="str">
        <f t="shared" si="10"/>
        <v xml:space="preserve">Column 4a, Starters in 2017-18, OfS-fundable, Nursing - learning disability, Standard, PGT (UG fee); </v>
      </c>
      <c r="X27" t="str">
        <f t="shared" si="10"/>
        <v xml:space="preserve">Column 4a, Starters in 2017-18, Non-fundable, Nursing - learning disability, Standard, PGT (UG fee); </v>
      </c>
      <c r="AH27" s="844" t="str">
        <f>IF(AND($AH$3=1,'7b Health sandwich'!L27&gt;0),M27,"")</f>
        <v/>
      </c>
      <c r="AI27" s="843" t="str">
        <f>IF(AND($AH$3=1,'7b Health sandwich'!M27&gt;0),N27,"")</f>
        <v/>
      </c>
      <c r="AJ27" s="843" t="str">
        <f>IF(AND($AH$3=1,'7b Health sandwich'!N27&gt;0),O27,"")</f>
        <v/>
      </c>
      <c r="AK27" s="845" t="str">
        <f>IF(AND($AH$3=1,'7b Health sandwich'!O27&gt;0),P27,"")</f>
        <v/>
      </c>
      <c r="AM27" s="844" t="str">
        <f>IF(AND($AM$3=1,'7b Health sandwich'!D27&lt;0),E27,"")</f>
        <v/>
      </c>
      <c r="AN27" s="843" t="str">
        <f>IF(AND($AM$3=1,'7b Health sandwich'!E27&lt;0),F27,"")</f>
        <v/>
      </c>
      <c r="AO27" s="843" t="str">
        <f>IF(AND($AM$3=1,'7b Health sandwich'!F27&lt;0),G27,"")</f>
        <v/>
      </c>
      <c r="AP27" s="845" t="str">
        <f>IF(AND($AM$3=1,'7b Health sandwich'!G27&lt;0),H27,"")</f>
        <v/>
      </c>
      <c r="AQ27" s="844" t="str">
        <f>IF(AND($AM$3=1,'7b Health sandwich'!H27&lt;0),I27,"")</f>
        <v/>
      </c>
      <c r="AR27" s="843" t="str">
        <f>IF(AND($AM$3=1,'7b Health sandwich'!I27&lt;0),J27,"")</f>
        <v/>
      </c>
      <c r="AS27" s="843" t="str">
        <f>IF(AND($AM$3=1,'7b Health sandwich'!J27&lt;0),K27,"")</f>
        <v/>
      </c>
      <c r="AT27" s="845" t="str">
        <f>IF(AND($AM$3=1,'7b Health sandwich'!K27&lt;0),L27,"")</f>
        <v/>
      </c>
      <c r="AU27" s="844" t="str">
        <f>IF(AND($AM$3=1,'7b Health sandwich'!P27&lt;0),Q27,"")</f>
        <v/>
      </c>
      <c r="AV27" s="843" t="str">
        <f>IF(AND($AM$3=1,'7b Health sandwich'!Q27&lt;0),R27,"")</f>
        <v/>
      </c>
      <c r="AW27" s="843" t="str">
        <f>IF(AND($AM$3=1,'7b Health sandwich'!R27&lt;0),S27,"")</f>
        <v/>
      </c>
      <c r="AX27" s="845" t="str">
        <f>IF(AND($AM$3=1,'7b Health sandwich'!S27&lt;0),T27,"")</f>
        <v/>
      </c>
      <c r="AY27" s="844" t="str">
        <f>IF(AND($AM$3=1,'7b Health sandwich'!T27&lt;0),U27,"")</f>
        <v/>
      </c>
      <c r="AZ27" s="843" t="str">
        <f>IF(AND($AM$3=1,'7b Health sandwich'!U27&lt;0),V27,"")</f>
        <v/>
      </c>
      <c r="BA27" s="843" t="str">
        <f>IF(AND($AM$3=1,'7b Health sandwich'!V27&lt;0),W27,"")</f>
        <v/>
      </c>
      <c r="BB27" s="845" t="str">
        <f>IF(AND($AM$3=1,'7b Health sandwich'!W27&lt;0),X27,"")</f>
        <v/>
      </c>
      <c r="BD27" s="844" t="str">
        <f>IF(AND($BE$3=1,('7b Health sandwich'!D27-INT('7b Health sandwich'!D27))&lt;&gt;0.5,('7b Health sandwich'!D27-INT('7b Health sandwich'!D27))&lt;&gt;0),E27,"")</f>
        <v/>
      </c>
      <c r="BE27" s="843" t="str">
        <f>IF(AND($BE$3=1,('7b Health sandwich'!E27-INT('7b Health sandwich'!E27))&lt;&gt;0.5,('7b Health sandwich'!E27-INT('7b Health sandwich'!E27))&lt;&gt;0),F27,"")</f>
        <v/>
      </c>
      <c r="BF27" s="843" t="str">
        <f>IF(AND($BE$3=1,('7b Health sandwich'!F27-INT('7b Health sandwich'!F27))&lt;&gt;0.5,('7b Health sandwich'!F27-INT('7b Health sandwich'!F27))&lt;&gt;0),G27,"")</f>
        <v/>
      </c>
      <c r="BG27" s="845" t="str">
        <f>IF(AND($BE$3=1,('7b Health sandwich'!G27-INT('7b Health sandwich'!G27))&lt;&gt;0.5,('7b Health sandwich'!G27-INT('7b Health sandwich'!G27))&lt;&gt;0),H27,"")</f>
        <v/>
      </c>
      <c r="BH27" s="844" t="str">
        <f>IF(AND($BE$3=1,('7b Health sandwich'!H27-INT('7b Health sandwich'!H27))&lt;&gt;0.5,('7b Health sandwich'!H27-INT('7b Health sandwich'!H27))&lt;&gt;0),I27,"")</f>
        <v/>
      </c>
      <c r="BI27" s="843" t="str">
        <f>IF(AND($BE$3=1,('7b Health sandwich'!I27-INT('7b Health sandwich'!I27))&lt;&gt;0.5,('7b Health sandwich'!I27-INT('7b Health sandwich'!I27))&lt;&gt;0),J27,"")</f>
        <v/>
      </c>
      <c r="BJ27" s="843" t="str">
        <f>IF(AND($BE$3=1,('7b Health sandwich'!J27-INT('7b Health sandwich'!J27))&lt;&gt;0.5,('7b Health sandwich'!J27-INT('7b Health sandwich'!J27))&lt;&gt;0),K27,"")</f>
        <v/>
      </c>
      <c r="BK27" s="845" t="str">
        <f>IF(AND($BE$3=1,('7b Health sandwich'!K27-INT('7b Health sandwich'!K27))&lt;&gt;0.5,('7b Health sandwich'!K27-INT('7b Health sandwich'!K27))&lt;&gt;0),L27,"")</f>
        <v/>
      </c>
      <c r="BL27" s="844" t="str">
        <f>IF(AND($BE$3=1,('7b Health sandwich'!L27-INT('7b Health sandwich'!L27))&lt;&gt;0.5,('7b Health sandwich'!L27-INT('7b Health sandwich'!L27))&lt;&gt;0),M27,"")</f>
        <v/>
      </c>
      <c r="BM27" s="843" t="str">
        <f>IF(AND($BE$3=1,('7b Health sandwich'!M27-INT('7b Health sandwich'!M27))&lt;&gt;0.5,('7b Health sandwich'!M27-INT('7b Health sandwich'!M27))&lt;&gt;0),N27,"")</f>
        <v/>
      </c>
      <c r="BN27" s="843" t="str">
        <f>IF(AND($BE$3=1,('7b Health sandwich'!N27-INT('7b Health sandwich'!N27))&lt;&gt;0.5,('7b Health sandwich'!N27-INT('7b Health sandwich'!N27))&lt;&gt;0),O27,"")</f>
        <v/>
      </c>
      <c r="BO27" s="845" t="str">
        <f>IF(AND($BE$3=1,('7b Health sandwich'!O27-INT('7b Health sandwich'!O27))&lt;&gt;0.5,('7b Health sandwich'!O27-INT('7b Health sandwich'!O27))&lt;&gt;0),P27,"")</f>
        <v/>
      </c>
      <c r="CH27" s="844" t="str">
        <f>IF(AND($CH$3=1,ROUND('7b Health sandwich'!T27,2)&lt;&gt;'7b Health sandwich'!T27),U27,"")</f>
        <v/>
      </c>
      <c r="CI27" s="843" t="str">
        <f>IF(AND($CH$3=1,ROUND('7b Health sandwich'!U27,2)&lt;&gt;'7b Health sandwich'!U27),V27,"")</f>
        <v/>
      </c>
      <c r="CJ27" s="843" t="str">
        <f>IF(AND($CH$3=1,ROUND('7b Health sandwich'!V27,2)&lt;&gt;'7b Health sandwich'!V27),W27,"")</f>
        <v/>
      </c>
      <c r="CK27" s="845" t="str">
        <f>IF(AND($CH$3=1,ROUND('7b Health sandwich'!W27,2)&lt;&gt;'7b Health sandwich'!W27),X27,"")</f>
        <v/>
      </c>
      <c r="CL27" s="54"/>
      <c r="CM27" s="844" t="str">
        <f>IF(AND($CM$3=1,'7b Health sandwich'!T27&gt;'7b Health sandwich'!P27),U27,"")</f>
        <v/>
      </c>
      <c r="CN27" s="843" t="str">
        <f>IF(AND($CM$3=1,'7b Health sandwich'!U27&gt;'7b Health sandwich'!Q27),V27,"")</f>
        <v/>
      </c>
      <c r="CO27" s="843" t="str">
        <f>IF(AND($CM$3=1,'7b Health sandwich'!V27&gt;'7b Health sandwich'!R27),W27,"")</f>
        <v/>
      </c>
      <c r="CP27" s="845" t="str">
        <f>IF(AND($CM$3=1,'7b Health sandwich'!W27&gt;'7b Health sandwich'!S27),X27,"")</f>
        <v/>
      </c>
      <c r="CQ27" s="54"/>
      <c r="CR27" s="844" t="str">
        <f>IF(AND($CR$3=1,'7b Health sandwich'!P27&lt;&gt;0),IF(('7b Health sandwich'!T27/'7b Health sandwich'!P27)&lt;0.03,U27,""),"")</f>
        <v/>
      </c>
      <c r="CS27" s="843" t="str">
        <f>IF(AND($CR$3=1,'7b Health sandwich'!Q27&lt;&gt;0),IF(('7b Health sandwich'!U27/'7b Health sandwich'!Q27)&lt;0.03,V27,""),"")</f>
        <v/>
      </c>
      <c r="CT27" s="843" t="str">
        <f>IF(AND($CR$3=1,'7b Health sandwich'!R27&lt;&gt;0),IF(('7b Health sandwich'!V27/'7b Health sandwich'!R27)&lt;0.03,W27,""),"")</f>
        <v/>
      </c>
      <c r="CU27" s="845" t="str">
        <f>IF(AND($CR$3=1,'7b Health sandwich'!S27&lt;&gt;0),IF(('7b Health sandwich'!W27/'7b Health sandwich'!S27)&lt;0.03,X27,""),"")</f>
        <v/>
      </c>
      <c r="CV27" s="54"/>
      <c r="CW27" s="844" t="str">
        <f>IF(AND($CW$3=1,'7b Health sandwich'!L27=0,SUM('7b Health sandwich'!D27,'7b Health sandwich'!H27)&gt;$CZ$13),M27,"")</f>
        <v/>
      </c>
      <c r="CX27" s="843" t="str">
        <f>IF(AND($CW$3=1,'7b Health sandwich'!M27=0,SUM('7b Health sandwich'!E27,'7b Health sandwich'!I27)&gt;$CZ$13),N27,"")</f>
        <v/>
      </c>
      <c r="CY27" s="843" t="str">
        <f>IF(AND($CW$3=1,'7b Health sandwich'!N27=0,SUM('7b Health sandwich'!F27,'7b Health sandwich'!J27)&gt;$CZ$13),O27,"")</f>
        <v/>
      </c>
      <c r="CZ27" s="845" t="str">
        <f>IF(AND($CW$3=1,'7b Health sandwich'!O27=0,SUM('7b Health sandwich'!G27,'7b Health sandwich'!K27)&gt;$CZ$13),P27,"")</f>
        <v/>
      </c>
      <c r="DA27" s="54"/>
      <c r="DB27" s="844" t="str">
        <f>IF(AND($DB$3=1,SUM('7b Health sandwich'!D27,'7b Health sandwich'!H27)&gt;0,ABS('7b Health sandwich'!L27)=SUM('7b Health sandwich'!D27,'7b Health sandwich'!H27)),M27,"")</f>
        <v/>
      </c>
      <c r="DC27" s="843" t="str">
        <f>IF(AND($DB$3=1,SUM('7b Health sandwich'!E27,'7b Health sandwich'!I27)&gt;0,ABS('7b Health sandwich'!M27)=SUM('7b Health sandwich'!E27,'7b Health sandwich'!I27)),N27,"")</f>
        <v/>
      </c>
      <c r="DD27" s="843" t="str">
        <f>IF(AND($DB$3=1,SUM('7b Health sandwich'!F27,'7b Health sandwich'!J27)&gt;0,ABS('7b Health sandwich'!N27)=SUM('7b Health sandwich'!F27,'7b Health sandwich'!J27)),O27,"")</f>
        <v/>
      </c>
      <c r="DE27" s="845" t="str">
        <f>IF(AND($DB$3=1,SUM('7b Health sandwich'!G27,'7b Health sandwich'!K27)&gt;0,ABS('7b Health sandwich'!O27)=SUM('7b Health sandwich'!G27,'7b Health sandwich'!K27)),P27,"")</f>
        <v/>
      </c>
      <c r="DP27" s="844" t="str">
        <f>IF(AND($DP$3=1,'7b Health sandwich'!P27&lt;&gt;0),IF(('7b Health sandwich'!T27/'7b Health sandwich'!P27)&lt;0.25,U27,""),"")</f>
        <v/>
      </c>
      <c r="DQ27" s="843" t="str">
        <f>IF(AND($DP$3=1,'7b Health sandwich'!Q27&lt;&gt;0),IF(('7b Health sandwich'!U27/'7b Health sandwich'!Q27)&lt;0.25,V27,""),"")</f>
        <v/>
      </c>
      <c r="DR27" s="843" t="str">
        <f>IF(AND($DP$3=1,'7b Health sandwich'!R27&lt;&gt;0),IF(('7b Health sandwich'!V27/'7b Health sandwich'!R27)&lt;0.25,W27,""),"")</f>
        <v/>
      </c>
      <c r="DS27" s="845" t="str">
        <f>IF(AND($DP$3=1,'7b Health sandwich'!S27&lt;&gt;0),IF(('7b Health sandwich'!W27/'7b Health sandwich'!S27)&lt;0.25,X27,""),"")</f>
        <v/>
      </c>
      <c r="DU27" s="53" t="str">
        <f>IF(AND($DU$3=1,'7b Health sandwich'!P27&gt;0),Q27,"")</f>
        <v/>
      </c>
      <c r="DV27" s="4" t="str">
        <f>IF(AND($DU$3=1,'7b Health sandwich'!Q27&gt;0),R27,"")</f>
        <v/>
      </c>
      <c r="DW27" s="4" t="str">
        <f>IF(AND($DU$3=1,'7b Health sandwich'!R27&gt;0),S27,"")</f>
        <v/>
      </c>
      <c r="DX27" s="42" t="str">
        <f>IF(AND($DU$3=1,'7b Health sandwich'!S27&gt;0),T27,"")</f>
        <v/>
      </c>
    </row>
    <row r="28" spans="1:128" x14ac:dyDescent="0.25">
      <c r="A28" s="18" t="str">
        <f>'7b Health sandwich'!A28</f>
        <v>Nursing - mental health</v>
      </c>
      <c r="B28" t="s">
        <v>13</v>
      </c>
      <c r="C28" s="18" t="str">
        <f>'7b Health sandwich'!C28</f>
        <v>UG</v>
      </c>
      <c r="D28" t="str">
        <f t="shared" si="4"/>
        <v>Nursing - mental health, Standard, UG</v>
      </c>
      <c r="E28" t="str">
        <f t="shared" si="9"/>
        <v xml:space="preserve">Column 1, Starters in 2016-17, OfS-fundable, Nursing - mental health, Standard, UG; </v>
      </c>
      <c r="F28" t="str">
        <f t="shared" si="9"/>
        <v xml:space="preserve">Column 1, Starters in 2016-17, Non-fundable, Nursing - mental health, Standard, UG; </v>
      </c>
      <c r="G28" t="str">
        <f t="shared" si="9"/>
        <v xml:space="preserve">Column 1, Starters in 2017-18, OfS-fundable, Nursing - mental health, Standard, UG; </v>
      </c>
      <c r="H28" t="str">
        <f t="shared" si="9"/>
        <v xml:space="preserve">Column 1, Starters in 2017-18, Non-fundable, Nursing - mental health, Standard, UG; </v>
      </c>
      <c r="I28" t="str">
        <f t="shared" si="9"/>
        <v xml:space="preserve">Column 2, Starters in 2016-17, OfS-fundable, Nursing - mental health, Standard, UG; </v>
      </c>
      <c r="J28" t="str">
        <f t="shared" si="9"/>
        <v xml:space="preserve">Column 2, Starters in 2016-17, Non-fundable, Nursing - mental health, Standard, UG; </v>
      </c>
      <c r="K28" t="str">
        <f t="shared" si="9"/>
        <v xml:space="preserve">Column 2, Starters in 2017-18, OfS-fundable, Nursing - mental health, Standard, UG; </v>
      </c>
      <c r="L28" t="str">
        <f t="shared" si="9"/>
        <v xml:space="preserve">Column 2, Starters in 2017-18, Non-fundable, Nursing - mental health, Standard, UG; </v>
      </c>
      <c r="M28" t="str">
        <f t="shared" si="9"/>
        <v xml:space="preserve">Column 3, Starters in 2016-17, OfS-fundable, Nursing - mental health, Standard, UG; </v>
      </c>
      <c r="N28" t="str">
        <f t="shared" si="9"/>
        <v xml:space="preserve">Column 3, Starters in 2016-17, Non-fundable, Nursing - mental health, Standard, UG; </v>
      </c>
      <c r="O28" t="str">
        <f t="shared" si="9"/>
        <v xml:space="preserve">Column 3, Starters in 2017-18, OfS-fundable, Nursing - mental health, Standard, UG; </v>
      </c>
      <c r="P28" t="str">
        <f t="shared" si="9"/>
        <v xml:space="preserve">Column 3, Starters in 2017-18, Non-fundable, Nursing - mental health, Standard, UG; </v>
      </c>
      <c r="Q28" t="str">
        <f t="shared" si="9"/>
        <v xml:space="preserve">Column 4, Starters in 2016-17, OfS-fundable, Nursing - mental health, Standard, UG; </v>
      </c>
      <c r="R28" t="str">
        <f t="shared" si="9"/>
        <v xml:space="preserve">Column 4, Starters in 2016-17, Non-fundable, Nursing - mental health, Standard, UG; </v>
      </c>
      <c r="S28" t="str">
        <f t="shared" si="9"/>
        <v xml:space="preserve">Column 4, Starters in 2017-18, OfS-fundable, Nursing - mental health, Standard, UG; </v>
      </c>
      <c r="T28" t="str">
        <f t="shared" si="9"/>
        <v xml:space="preserve">Column 4, Starters in 2017-18, Non-fundable, Nursing - mental health, Standard, UG; </v>
      </c>
      <c r="U28" t="str">
        <f t="shared" si="10"/>
        <v xml:space="preserve">Column 4a, Starters in 2016-17, OfS-fundable, Nursing - mental health, Standard, UG; </v>
      </c>
      <c r="V28" t="str">
        <f t="shared" si="10"/>
        <v xml:space="preserve">Column 4a, Starters in 2016-17, Non-fundable, Nursing - mental health, Standard, UG; </v>
      </c>
      <c r="W28" t="str">
        <f t="shared" si="10"/>
        <v xml:space="preserve">Column 4a, Starters in 2017-18, OfS-fundable, Nursing - mental health, Standard, UG; </v>
      </c>
      <c r="X28" t="str">
        <f t="shared" si="10"/>
        <v xml:space="preserve">Column 4a, Starters in 2017-18, Non-fundable, Nursing - mental health, Standard, UG; </v>
      </c>
      <c r="AH28" s="840" t="str">
        <f>IF(AND($AH$3=1,'7b Health sandwich'!L28&gt;0),M28,"")</f>
        <v/>
      </c>
      <c r="AI28" s="841" t="str">
        <f>IF(AND($AH$3=1,'7b Health sandwich'!M28&gt;0),N28,"")</f>
        <v/>
      </c>
      <c r="AJ28" s="841" t="str">
        <f>IF(AND($AH$3=1,'7b Health sandwich'!N28&gt;0),O28,"")</f>
        <v/>
      </c>
      <c r="AK28" s="842" t="str">
        <f>IF(AND($AH$3=1,'7b Health sandwich'!O28&gt;0),P28,"")</f>
        <v/>
      </c>
      <c r="AM28" s="840" t="str">
        <f>IF(AND($AM$3=1,'7b Health sandwich'!D28&lt;0),E28,"")</f>
        <v/>
      </c>
      <c r="AN28" s="841" t="str">
        <f>IF(AND($AM$3=1,'7b Health sandwich'!E28&lt;0),F28,"")</f>
        <v/>
      </c>
      <c r="AO28" s="841" t="str">
        <f>IF(AND($AM$3=1,'7b Health sandwich'!F28&lt;0),G28,"")</f>
        <v/>
      </c>
      <c r="AP28" s="842" t="str">
        <f>IF(AND($AM$3=1,'7b Health sandwich'!G28&lt;0),H28,"")</f>
        <v/>
      </c>
      <c r="AQ28" s="840" t="str">
        <f>IF(AND($AM$3=1,'7b Health sandwich'!H28&lt;0),I28,"")</f>
        <v/>
      </c>
      <c r="AR28" s="841" t="str">
        <f>IF(AND($AM$3=1,'7b Health sandwich'!I28&lt;0),J28,"")</f>
        <v/>
      </c>
      <c r="AS28" s="841" t="str">
        <f>IF(AND($AM$3=1,'7b Health sandwich'!J28&lt;0),K28,"")</f>
        <v/>
      </c>
      <c r="AT28" s="842" t="str">
        <f>IF(AND($AM$3=1,'7b Health sandwich'!K28&lt;0),L28,"")</f>
        <v/>
      </c>
      <c r="AU28" s="840" t="str">
        <f>IF(AND($AM$3=1,'7b Health sandwich'!P28&lt;0),Q28,"")</f>
        <v/>
      </c>
      <c r="AV28" s="841" t="str">
        <f>IF(AND($AM$3=1,'7b Health sandwich'!Q28&lt;0),R28,"")</f>
        <v/>
      </c>
      <c r="AW28" s="841" t="str">
        <f>IF(AND($AM$3=1,'7b Health sandwich'!R28&lt;0),S28,"")</f>
        <v/>
      </c>
      <c r="AX28" s="842" t="str">
        <f>IF(AND($AM$3=1,'7b Health sandwich'!S28&lt;0),T28,"")</f>
        <v/>
      </c>
      <c r="AY28" s="840" t="str">
        <f>IF(AND($AM$3=1,'7b Health sandwich'!T28&lt;0),U28,"")</f>
        <v/>
      </c>
      <c r="AZ28" s="841" t="str">
        <f>IF(AND($AM$3=1,'7b Health sandwich'!U28&lt;0),V28,"")</f>
        <v/>
      </c>
      <c r="BA28" s="841" t="str">
        <f>IF(AND($AM$3=1,'7b Health sandwich'!V28&lt;0),W28,"")</f>
        <v/>
      </c>
      <c r="BB28" s="842" t="str">
        <f>IF(AND($AM$3=1,'7b Health sandwich'!W28&lt;0),X28,"")</f>
        <v/>
      </c>
      <c r="BD28" s="840" t="str">
        <f>IF(AND($BE$3=1,('7b Health sandwich'!D28-INT('7b Health sandwich'!D28))&lt;&gt;0.5,('7b Health sandwich'!D28-INT('7b Health sandwich'!D28))&lt;&gt;0),E28,"")</f>
        <v/>
      </c>
      <c r="BE28" s="841" t="str">
        <f>IF(AND($BE$3=1,('7b Health sandwich'!E28-INT('7b Health sandwich'!E28))&lt;&gt;0.5,('7b Health sandwich'!E28-INT('7b Health sandwich'!E28))&lt;&gt;0),F28,"")</f>
        <v/>
      </c>
      <c r="BF28" s="841" t="str">
        <f>IF(AND($BE$3=1,('7b Health sandwich'!F28-INT('7b Health sandwich'!F28))&lt;&gt;0.5,('7b Health sandwich'!F28-INT('7b Health sandwich'!F28))&lt;&gt;0),G28,"")</f>
        <v/>
      </c>
      <c r="BG28" s="842" t="str">
        <f>IF(AND($BE$3=1,('7b Health sandwich'!G28-INT('7b Health sandwich'!G28))&lt;&gt;0.5,('7b Health sandwich'!G28-INT('7b Health sandwich'!G28))&lt;&gt;0),H28,"")</f>
        <v/>
      </c>
      <c r="BH28" s="840" t="str">
        <f>IF(AND($BE$3=1,('7b Health sandwich'!H28-INT('7b Health sandwich'!H28))&lt;&gt;0.5,('7b Health sandwich'!H28-INT('7b Health sandwich'!H28))&lt;&gt;0),I28,"")</f>
        <v/>
      </c>
      <c r="BI28" s="841" t="str">
        <f>IF(AND($BE$3=1,('7b Health sandwich'!I28-INT('7b Health sandwich'!I28))&lt;&gt;0.5,('7b Health sandwich'!I28-INT('7b Health sandwich'!I28))&lt;&gt;0),J28,"")</f>
        <v/>
      </c>
      <c r="BJ28" s="841" t="str">
        <f>IF(AND($BE$3=1,('7b Health sandwich'!J28-INT('7b Health sandwich'!J28))&lt;&gt;0.5,('7b Health sandwich'!J28-INT('7b Health sandwich'!J28))&lt;&gt;0),K28,"")</f>
        <v/>
      </c>
      <c r="BK28" s="842" t="str">
        <f>IF(AND($BE$3=1,('7b Health sandwich'!K28-INT('7b Health sandwich'!K28))&lt;&gt;0.5,('7b Health sandwich'!K28-INT('7b Health sandwich'!K28))&lt;&gt;0),L28,"")</f>
        <v/>
      </c>
      <c r="BL28" s="840" t="str">
        <f>IF(AND($BE$3=1,('7b Health sandwich'!L28-INT('7b Health sandwich'!L28))&lt;&gt;0.5,('7b Health sandwich'!L28-INT('7b Health sandwich'!L28))&lt;&gt;0),M28,"")</f>
        <v/>
      </c>
      <c r="BM28" s="841" t="str">
        <f>IF(AND($BE$3=1,('7b Health sandwich'!M28-INT('7b Health sandwich'!M28))&lt;&gt;0.5,('7b Health sandwich'!M28-INT('7b Health sandwich'!M28))&lt;&gt;0),N28,"")</f>
        <v/>
      </c>
      <c r="BN28" s="841" t="str">
        <f>IF(AND($BE$3=1,('7b Health sandwich'!N28-INT('7b Health sandwich'!N28))&lt;&gt;0.5,('7b Health sandwich'!N28-INT('7b Health sandwich'!N28))&lt;&gt;0),O28,"")</f>
        <v/>
      </c>
      <c r="BO28" s="842" t="str">
        <f>IF(AND($BE$3=1,('7b Health sandwich'!O28-INT('7b Health sandwich'!O28))&lt;&gt;0.5,('7b Health sandwich'!O28-INT('7b Health sandwich'!O28))&lt;&gt;0),P28,"")</f>
        <v/>
      </c>
      <c r="CH28" s="840" t="str">
        <f>IF(AND($CH$3=1,ROUND('7b Health sandwich'!T28,2)&lt;&gt;'7b Health sandwich'!T28),U28,"")</f>
        <v/>
      </c>
      <c r="CI28" s="841" t="str">
        <f>IF(AND($CH$3=1,ROUND('7b Health sandwich'!U28,2)&lt;&gt;'7b Health sandwich'!U28),V28,"")</f>
        <v/>
      </c>
      <c r="CJ28" s="841" t="str">
        <f>IF(AND($CH$3=1,ROUND('7b Health sandwich'!V28,2)&lt;&gt;'7b Health sandwich'!V28),W28,"")</f>
        <v/>
      </c>
      <c r="CK28" s="842" t="str">
        <f>IF(AND($CH$3=1,ROUND('7b Health sandwich'!W28,2)&lt;&gt;'7b Health sandwich'!W28),X28,"")</f>
        <v/>
      </c>
      <c r="CL28" s="54"/>
      <c r="CM28" s="840" t="str">
        <f>IF(AND($CM$3=1,'7b Health sandwich'!T28&gt;'7b Health sandwich'!P28),U28,"")</f>
        <v/>
      </c>
      <c r="CN28" s="841" t="str">
        <f>IF(AND($CM$3=1,'7b Health sandwich'!U28&gt;'7b Health sandwich'!Q28),V28,"")</f>
        <v/>
      </c>
      <c r="CO28" s="841" t="str">
        <f>IF(AND($CM$3=1,'7b Health sandwich'!V28&gt;'7b Health sandwich'!R28),W28,"")</f>
        <v/>
      </c>
      <c r="CP28" s="842" t="str">
        <f>IF(AND($CM$3=1,'7b Health sandwich'!W28&gt;'7b Health sandwich'!S28),X28,"")</f>
        <v/>
      </c>
      <c r="CQ28" s="54"/>
      <c r="CR28" s="840" t="str">
        <f>IF(AND($CR$3=1,'7b Health sandwich'!P28&lt;&gt;0),IF(('7b Health sandwich'!T28/'7b Health sandwich'!P28)&lt;0.03,U28,""),"")</f>
        <v/>
      </c>
      <c r="CS28" s="841" t="str">
        <f>IF(AND($CR$3=1,'7b Health sandwich'!Q28&lt;&gt;0),IF(('7b Health sandwich'!U28/'7b Health sandwich'!Q28)&lt;0.03,V28,""),"")</f>
        <v/>
      </c>
      <c r="CT28" s="841" t="str">
        <f>IF(AND($CR$3=1,'7b Health sandwich'!R28&lt;&gt;0),IF(('7b Health sandwich'!V28/'7b Health sandwich'!R28)&lt;0.03,W28,""),"")</f>
        <v/>
      </c>
      <c r="CU28" s="842" t="str">
        <f>IF(AND($CR$3=1,'7b Health sandwich'!S28&lt;&gt;0),IF(('7b Health sandwich'!W28/'7b Health sandwich'!S28)&lt;0.03,X28,""),"")</f>
        <v/>
      </c>
      <c r="CV28" s="54"/>
      <c r="CW28" s="840" t="str">
        <f>IF(AND($CW$3=1,'7b Health sandwich'!L28=0,SUM('7b Health sandwich'!D28,'7b Health sandwich'!H28)&gt;$CZ$13),M28,"")</f>
        <v/>
      </c>
      <c r="CX28" s="841" t="str">
        <f>IF(AND($CW$3=1,'7b Health sandwich'!M28=0,SUM('7b Health sandwich'!E28,'7b Health sandwich'!I28)&gt;$CZ$13),N28,"")</f>
        <v/>
      </c>
      <c r="CY28" s="841" t="str">
        <f>IF(AND($CW$3=1,'7b Health sandwich'!N28=0,SUM('7b Health sandwich'!F28,'7b Health sandwich'!J28)&gt;$CZ$13),O28,"")</f>
        <v/>
      </c>
      <c r="CZ28" s="842" t="str">
        <f>IF(AND($CW$3=1,'7b Health sandwich'!O28=0,SUM('7b Health sandwich'!G28,'7b Health sandwich'!K28)&gt;$CZ$13),P28,"")</f>
        <v/>
      </c>
      <c r="DA28" s="54"/>
      <c r="DB28" s="840" t="str">
        <f>IF(AND($DB$3=1,SUM('7b Health sandwich'!D28,'7b Health sandwich'!H28)&gt;0,ABS('7b Health sandwich'!L28)=SUM('7b Health sandwich'!D28,'7b Health sandwich'!H28)),M28,"")</f>
        <v/>
      </c>
      <c r="DC28" s="841" t="str">
        <f>IF(AND($DB$3=1,SUM('7b Health sandwich'!E28,'7b Health sandwich'!I28)&gt;0,ABS('7b Health sandwich'!M28)=SUM('7b Health sandwich'!E28,'7b Health sandwich'!I28)),N28,"")</f>
        <v/>
      </c>
      <c r="DD28" s="841" t="str">
        <f>IF(AND($DB$3=1,SUM('7b Health sandwich'!F28,'7b Health sandwich'!J28)&gt;0,ABS('7b Health sandwich'!N28)=SUM('7b Health sandwich'!F28,'7b Health sandwich'!J28)),O28,"")</f>
        <v/>
      </c>
      <c r="DE28" s="842" t="str">
        <f>IF(AND($DB$3=1,SUM('7b Health sandwich'!G28,'7b Health sandwich'!K28)&gt;0,ABS('7b Health sandwich'!O28)=SUM('7b Health sandwich'!G28,'7b Health sandwich'!K28)),P28,"")</f>
        <v/>
      </c>
      <c r="DP28" s="840" t="str">
        <f>IF(AND($DP$3=1,'7b Health sandwich'!P28&lt;&gt;0),IF(('7b Health sandwich'!T28/'7b Health sandwich'!P28)&lt;0.25,U28,""),"")</f>
        <v/>
      </c>
      <c r="DQ28" s="841" t="str">
        <f>IF(AND($DP$3=1,'7b Health sandwich'!Q28&lt;&gt;0),IF(('7b Health sandwich'!U28/'7b Health sandwich'!Q28)&lt;0.25,V28,""),"")</f>
        <v/>
      </c>
      <c r="DR28" s="841" t="str">
        <f>IF(AND($DP$3=1,'7b Health sandwich'!R28&lt;&gt;0),IF(('7b Health sandwich'!V28/'7b Health sandwich'!R28)&lt;0.25,W28,""),"")</f>
        <v/>
      </c>
      <c r="DS28" s="842" t="str">
        <f>IF(AND($DP$3=1,'7b Health sandwich'!S28&lt;&gt;0),IF(('7b Health sandwich'!W28/'7b Health sandwich'!S28)&lt;0.25,X28,""),"")</f>
        <v/>
      </c>
      <c r="DU28" s="37" t="str">
        <f>IF(AND($DU$3=1,'7b Health sandwich'!P28&gt;0),Q28,"")</f>
        <v/>
      </c>
      <c r="DV28" s="38" t="str">
        <f>IF(AND($DU$3=1,'7b Health sandwich'!Q28&gt;0),R28,"")</f>
        <v/>
      </c>
      <c r="DW28" s="38" t="str">
        <f>IF(AND($DU$3=1,'7b Health sandwich'!R28&gt;0),S28,"")</f>
        <v/>
      </c>
      <c r="DX28" s="39" t="str">
        <f>IF(AND($DU$3=1,'7b Health sandwich'!S28&gt;0),T28,"")</f>
        <v/>
      </c>
    </row>
    <row r="29" spans="1:128" ht="15.75" thickBot="1" x14ac:dyDescent="0.3">
      <c r="A29" s="18" t="str">
        <f>'7b Health sandwich'!A29</f>
        <v>Nursing - mental health</v>
      </c>
      <c r="B29" t="s">
        <v>13</v>
      </c>
      <c r="C29" s="18" t="str">
        <f>'7b Health sandwich'!C29</f>
        <v>PGT (UG fee)</v>
      </c>
      <c r="D29" t="str">
        <f t="shared" si="4"/>
        <v>Nursing - mental health, Standard, PGT (UG fee)</v>
      </c>
      <c r="E29" t="str">
        <f t="shared" si="9"/>
        <v xml:space="preserve">Column 1, Starters in 2016-17, OfS-fundable, Nursing - mental health, Standard, PGT (UG fee); </v>
      </c>
      <c r="F29" t="str">
        <f t="shared" si="9"/>
        <v xml:space="preserve">Column 1, Starters in 2016-17, Non-fundable, Nursing - mental health, Standard, PGT (UG fee); </v>
      </c>
      <c r="G29" t="str">
        <f t="shared" si="9"/>
        <v xml:space="preserve">Column 1, Starters in 2017-18, OfS-fundable, Nursing - mental health, Standard, PGT (UG fee); </v>
      </c>
      <c r="H29" t="str">
        <f t="shared" si="9"/>
        <v xml:space="preserve">Column 1, Starters in 2017-18, Non-fundable, Nursing - mental health, Standard, PGT (UG fee); </v>
      </c>
      <c r="I29" t="str">
        <f t="shared" si="9"/>
        <v xml:space="preserve">Column 2, Starters in 2016-17, OfS-fundable, Nursing - mental health, Standard, PGT (UG fee); </v>
      </c>
      <c r="J29" t="str">
        <f t="shared" si="9"/>
        <v xml:space="preserve">Column 2, Starters in 2016-17, Non-fundable, Nursing - mental health, Standard, PGT (UG fee); </v>
      </c>
      <c r="K29" t="str">
        <f t="shared" si="9"/>
        <v xml:space="preserve">Column 2, Starters in 2017-18, OfS-fundable, Nursing - mental health, Standard, PGT (UG fee); </v>
      </c>
      <c r="L29" t="str">
        <f t="shared" si="9"/>
        <v xml:space="preserve">Column 2, Starters in 2017-18, Non-fundable, Nursing - mental health, Standard, PGT (UG fee); </v>
      </c>
      <c r="M29" t="str">
        <f t="shared" si="9"/>
        <v xml:space="preserve">Column 3, Starters in 2016-17, OfS-fundable, Nursing - mental health, Standard, PGT (UG fee); </v>
      </c>
      <c r="N29" t="str">
        <f t="shared" si="9"/>
        <v xml:space="preserve">Column 3, Starters in 2016-17, Non-fundable, Nursing - mental health, Standard, PGT (UG fee); </v>
      </c>
      <c r="O29" t="str">
        <f t="shared" si="9"/>
        <v xml:space="preserve">Column 3, Starters in 2017-18, OfS-fundable, Nursing - mental health, Standard, PGT (UG fee); </v>
      </c>
      <c r="P29" t="str">
        <f t="shared" si="9"/>
        <v xml:space="preserve">Column 3, Starters in 2017-18, Non-fundable, Nursing - mental health, Standard, PGT (UG fee); </v>
      </c>
      <c r="Q29" t="str">
        <f t="shared" si="9"/>
        <v xml:space="preserve">Column 4, Starters in 2016-17, OfS-fundable, Nursing - mental health, Standard, PGT (UG fee); </v>
      </c>
      <c r="R29" t="str">
        <f t="shared" si="9"/>
        <v xml:space="preserve">Column 4, Starters in 2016-17, Non-fundable, Nursing - mental health, Standard, PGT (UG fee); </v>
      </c>
      <c r="S29" t="str">
        <f t="shared" si="9"/>
        <v xml:space="preserve">Column 4, Starters in 2017-18, OfS-fundable, Nursing - mental health, Standard, PGT (UG fee); </v>
      </c>
      <c r="T29" t="str">
        <f t="shared" si="9"/>
        <v xml:space="preserve">Column 4, Starters in 2017-18, Non-fundable, Nursing - mental health, Standard, PGT (UG fee); </v>
      </c>
      <c r="U29" t="str">
        <f t="shared" si="10"/>
        <v xml:space="preserve">Column 4a, Starters in 2016-17, OfS-fundable, Nursing - mental health, Standard, PGT (UG fee); </v>
      </c>
      <c r="V29" t="str">
        <f t="shared" si="10"/>
        <v xml:space="preserve">Column 4a, Starters in 2016-17, Non-fundable, Nursing - mental health, Standard, PGT (UG fee); </v>
      </c>
      <c r="W29" t="str">
        <f t="shared" si="10"/>
        <v xml:space="preserve">Column 4a, Starters in 2017-18, OfS-fundable, Nursing - mental health, Standard, PGT (UG fee); </v>
      </c>
      <c r="X29" t="str">
        <f t="shared" si="10"/>
        <v xml:space="preserve">Column 4a, Starters in 2017-18, Non-fundable, Nursing - mental health, Standard, PGT (UG fee); </v>
      </c>
      <c r="AH29" s="844" t="str">
        <f>IF(AND($AH$3=1,'7b Health sandwich'!L29&gt;0),M29,"")</f>
        <v/>
      </c>
      <c r="AI29" s="843" t="str">
        <f>IF(AND($AH$3=1,'7b Health sandwich'!M29&gt;0),N29,"")</f>
        <v/>
      </c>
      <c r="AJ29" s="843" t="str">
        <f>IF(AND($AH$3=1,'7b Health sandwich'!N29&gt;0),O29,"")</f>
        <v/>
      </c>
      <c r="AK29" s="845" t="str">
        <f>IF(AND($AH$3=1,'7b Health sandwich'!O29&gt;0),P29,"")</f>
        <v/>
      </c>
      <c r="AM29" s="844" t="str">
        <f>IF(AND($AM$3=1,'7b Health sandwich'!D29&lt;0),E29,"")</f>
        <v/>
      </c>
      <c r="AN29" s="843" t="str">
        <f>IF(AND($AM$3=1,'7b Health sandwich'!E29&lt;0),F29,"")</f>
        <v/>
      </c>
      <c r="AO29" s="843" t="str">
        <f>IF(AND($AM$3=1,'7b Health sandwich'!F29&lt;0),G29,"")</f>
        <v/>
      </c>
      <c r="AP29" s="845" t="str">
        <f>IF(AND($AM$3=1,'7b Health sandwich'!G29&lt;0),H29,"")</f>
        <v/>
      </c>
      <c r="AQ29" s="844" t="str">
        <f>IF(AND($AM$3=1,'7b Health sandwich'!H29&lt;0),I29,"")</f>
        <v/>
      </c>
      <c r="AR29" s="843" t="str">
        <f>IF(AND($AM$3=1,'7b Health sandwich'!I29&lt;0),J29,"")</f>
        <v/>
      </c>
      <c r="AS29" s="843" t="str">
        <f>IF(AND($AM$3=1,'7b Health sandwich'!J29&lt;0),K29,"")</f>
        <v/>
      </c>
      <c r="AT29" s="845" t="str">
        <f>IF(AND($AM$3=1,'7b Health sandwich'!K29&lt;0),L29,"")</f>
        <v/>
      </c>
      <c r="AU29" s="844" t="str">
        <f>IF(AND($AM$3=1,'7b Health sandwich'!P29&lt;0),Q29,"")</f>
        <v/>
      </c>
      <c r="AV29" s="843" t="str">
        <f>IF(AND($AM$3=1,'7b Health sandwich'!Q29&lt;0),R29,"")</f>
        <v/>
      </c>
      <c r="AW29" s="843" t="str">
        <f>IF(AND($AM$3=1,'7b Health sandwich'!R29&lt;0),S29,"")</f>
        <v/>
      </c>
      <c r="AX29" s="845" t="str">
        <f>IF(AND($AM$3=1,'7b Health sandwich'!S29&lt;0),T29,"")</f>
        <v/>
      </c>
      <c r="AY29" s="844" t="str">
        <f>IF(AND($AM$3=1,'7b Health sandwich'!T29&lt;0),U29,"")</f>
        <v/>
      </c>
      <c r="AZ29" s="843" t="str">
        <f>IF(AND($AM$3=1,'7b Health sandwich'!U29&lt;0),V29,"")</f>
        <v/>
      </c>
      <c r="BA29" s="843" t="str">
        <f>IF(AND($AM$3=1,'7b Health sandwich'!V29&lt;0),W29,"")</f>
        <v/>
      </c>
      <c r="BB29" s="845" t="str">
        <f>IF(AND($AM$3=1,'7b Health sandwich'!W29&lt;0),X29,"")</f>
        <v/>
      </c>
      <c r="BD29" s="844" t="str">
        <f>IF(AND($BE$3=1,('7b Health sandwich'!D29-INT('7b Health sandwich'!D29))&lt;&gt;0.5,('7b Health sandwich'!D29-INT('7b Health sandwich'!D29))&lt;&gt;0),E29,"")</f>
        <v/>
      </c>
      <c r="BE29" s="843" t="str">
        <f>IF(AND($BE$3=1,('7b Health sandwich'!E29-INT('7b Health sandwich'!E29))&lt;&gt;0.5,('7b Health sandwich'!E29-INT('7b Health sandwich'!E29))&lt;&gt;0),F29,"")</f>
        <v/>
      </c>
      <c r="BF29" s="843" t="str">
        <f>IF(AND($BE$3=1,('7b Health sandwich'!F29-INT('7b Health sandwich'!F29))&lt;&gt;0.5,('7b Health sandwich'!F29-INT('7b Health sandwich'!F29))&lt;&gt;0),G29,"")</f>
        <v/>
      </c>
      <c r="BG29" s="845" t="str">
        <f>IF(AND($BE$3=1,('7b Health sandwich'!G29-INT('7b Health sandwich'!G29))&lt;&gt;0.5,('7b Health sandwich'!G29-INT('7b Health sandwich'!G29))&lt;&gt;0),H29,"")</f>
        <v/>
      </c>
      <c r="BH29" s="844" t="str">
        <f>IF(AND($BE$3=1,('7b Health sandwich'!H29-INT('7b Health sandwich'!H29))&lt;&gt;0.5,('7b Health sandwich'!H29-INT('7b Health sandwich'!H29))&lt;&gt;0),I29,"")</f>
        <v/>
      </c>
      <c r="BI29" s="843" t="str">
        <f>IF(AND($BE$3=1,('7b Health sandwich'!I29-INT('7b Health sandwich'!I29))&lt;&gt;0.5,('7b Health sandwich'!I29-INT('7b Health sandwich'!I29))&lt;&gt;0),J29,"")</f>
        <v/>
      </c>
      <c r="BJ29" s="843" t="str">
        <f>IF(AND($BE$3=1,('7b Health sandwich'!J29-INT('7b Health sandwich'!J29))&lt;&gt;0.5,('7b Health sandwich'!J29-INT('7b Health sandwich'!J29))&lt;&gt;0),K29,"")</f>
        <v/>
      </c>
      <c r="BK29" s="845" t="str">
        <f>IF(AND($BE$3=1,('7b Health sandwich'!K29-INT('7b Health sandwich'!K29))&lt;&gt;0.5,('7b Health sandwich'!K29-INT('7b Health sandwich'!K29))&lt;&gt;0),L29,"")</f>
        <v/>
      </c>
      <c r="BL29" s="844" t="str">
        <f>IF(AND($BE$3=1,('7b Health sandwich'!L29-INT('7b Health sandwich'!L29))&lt;&gt;0.5,('7b Health sandwich'!L29-INT('7b Health sandwich'!L29))&lt;&gt;0),M29,"")</f>
        <v/>
      </c>
      <c r="BM29" s="843" t="str">
        <f>IF(AND($BE$3=1,('7b Health sandwich'!M29-INT('7b Health sandwich'!M29))&lt;&gt;0.5,('7b Health sandwich'!M29-INT('7b Health sandwich'!M29))&lt;&gt;0),N29,"")</f>
        <v/>
      </c>
      <c r="BN29" s="843" t="str">
        <f>IF(AND($BE$3=1,('7b Health sandwich'!N29-INT('7b Health sandwich'!N29))&lt;&gt;0.5,('7b Health sandwich'!N29-INT('7b Health sandwich'!N29))&lt;&gt;0),O29,"")</f>
        <v/>
      </c>
      <c r="BO29" s="845" t="str">
        <f>IF(AND($BE$3=1,('7b Health sandwich'!O29-INT('7b Health sandwich'!O29))&lt;&gt;0.5,('7b Health sandwich'!O29-INT('7b Health sandwich'!O29))&lt;&gt;0),P29,"")</f>
        <v/>
      </c>
      <c r="CH29" s="844" t="str">
        <f>IF(AND($CH$3=1,ROUND('7b Health sandwich'!T29,2)&lt;&gt;'7b Health sandwich'!T29),U29,"")</f>
        <v/>
      </c>
      <c r="CI29" s="843" t="str">
        <f>IF(AND($CH$3=1,ROUND('7b Health sandwich'!U29,2)&lt;&gt;'7b Health sandwich'!U29),V29,"")</f>
        <v/>
      </c>
      <c r="CJ29" s="843" t="str">
        <f>IF(AND($CH$3=1,ROUND('7b Health sandwich'!V29,2)&lt;&gt;'7b Health sandwich'!V29),W29,"")</f>
        <v/>
      </c>
      <c r="CK29" s="845" t="str">
        <f>IF(AND($CH$3=1,ROUND('7b Health sandwich'!W29,2)&lt;&gt;'7b Health sandwich'!W29),X29,"")</f>
        <v/>
      </c>
      <c r="CL29" s="54"/>
      <c r="CM29" s="844" t="str">
        <f>IF(AND($CM$3=1,'7b Health sandwich'!T29&gt;'7b Health sandwich'!P29),U29,"")</f>
        <v/>
      </c>
      <c r="CN29" s="843" t="str">
        <f>IF(AND($CM$3=1,'7b Health sandwich'!U29&gt;'7b Health sandwich'!Q29),V29,"")</f>
        <v/>
      </c>
      <c r="CO29" s="843" t="str">
        <f>IF(AND($CM$3=1,'7b Health sandwich'!V29&gt;'7b Health sandwich'!R29),W29,"")</f>
        <v/>
      </c>
      <c r="CP29" s="845" t="str">
        <f>IF(AND($CM$3=1,'7b Health sandwich'!W29&gt;'7b Health sandwich'!S29),X29,"")</f>
        <v/>
      </c>
      <c r="CQ29" s="54"/>
      <c r="CR29" s="844" t="str">
        <f>IF(AND($CR$3=1,'7b Health sandwich'!P29&lt;&gt;0),IF(('7b Health sandwich'!T29/'7b Health sandwich'!P29)&lt;0.03,U29,""),"")</f>
        <v/>
      </c>
      <c r="CS29" s="843" t="str">
        <f>IF(AND($CR$3=1,'7b Health sandwich'!Q29&lt;&gt;0),IF(('7b Health sandwich'!U29/'7b Health sandwich'!Q29)&lt;0.03,V29,""),"")</f>
        <v/>
      </c>
      <c r="CT29" s="843" t="str">
        <f>IF(AND($CR$3=1,'7b Health sandwich'!R29&lt;&gt;0),IF(('7b Health sandwich'!V29/'7b Health sandwich'!R29)&lt;0.03,W29,""),"")</f>
        <v/>
      </c>
      <c r="CU29" s="845" t="str">
        <f>IF(AND($CR$3=1,'7b Health sandwich'!S29&lt;&gt;0),IF(('7b Health sandwich'!W29/'7b Health sandwich'!S29)&lt;0.03,X29,""),"")</f>
        <v/>
      </c>
      <c r="CV29" s="54"/>
      <c r="CW29" s="844" t="str">
        <f>IF(AND($CW$3=1,'7b Health sandwich'!L29=0,SUM('7b Health sandwich'!D29,'7b Health sandwich'!H29)&gt;$CZ$13),M29,"")</f>
        <v/>
      </c>
      <c r="CX29" s="843" t="str">
        <f>IF(AND($CW$3=1,'7b Health sandwich'!M29=0,SUM('7b Health sandwich'!E29,'7b Health sandwich'!I29)&gt;$CZ$13),N29,"")</f>
        <v/>
      </c>
      <c r="CY29" s="843" t="str">
        <f>IF(AND($CW$3=1,'7b Health sandwich'!N29=0,SUM('7b Health sandwich'!F29,'7b Health sandwich'!J29)&gt;$CZ$13),O29,"")</f>
        <v/>
      </c>
      <c r="CZ29" s="845" t="str">
        <f>IF(AND($CW$3=1,'7b Health sandwich'!O29=0,SUM('7b Health sandwich'!G29,'7b Health sandwich'!K29)&gt;$CZ$13),P29,"")</f>
        <v/>
      </c>
      <c r="DA29" s="54"/>
      <c r="DB29" s="844" t="str">
        <f>IF(AND($DB$3=1,SUM('7b Health sandwich'!D29,'7b Health sandwich'!H29)&gt;0,ABS('7b Health sandwich'!L29)=SUM('7b Health sandwich'!D29,'7b Health sandwich'!H29)),M29,"")</f>
        <v/>
      </c>
      <c r="DC29" s="843" t="str">
        <f>IF(AND($DB$3=1,SUM('7b Health sandwich'!E29,'7b Health sandwich'!I29)&gt;0,ABS('7b Health sandwich'!M29)=SUM('7b Health sandwich'!E29,'7b Health sandwich'!I29)),N29,"")</f>
        <v/>
      </c>
      <c r="DD29" s="843" t="str">
        <f>IF(AND($DB$3=1,SUM('7b Health sandwich'!F29,'7b Health sandwich'!J29)&gt;0,ABS('7b Health sandwich'!N29)=SUM('7b Health sandwich'!F29,'7b Health sandwich'!J29)),O29,"")</f>
        <v/>
      </c>
      <c r="DE29" s="845" t="str">
        <f>IF(AND($DB$3=1,SUM('7b Health sandwich'!G29,'7b Health sandwich'!K29)&gt;0,ABS('7b Health sandwich'!O29)=SUM('7b Health sandwich'!G29,'7b Health sandwich'!K29)),P29,"")</f>
        <v/>
      </c>
      <c r="DG29" t="s">
        <v>0</v>
      </c>
      <c r="DK29" t="s">
        <v>1</v>
      </c>
      <c r="DP29" s="844" t="str">
        <f>IF(AND($DP$3=1,'7b Health sandwich'!P29&lt;&gt;0),IF(('7b Health sandwich'!T29/'7b Health sandwich'!P29)&lt;0.25,U29,""),"")</f>
        <v/>
      </c>
      <c r="DQ29" s="843" t="str">
        <f>IF(AND($DP$3=1,'7b Health sandwich'!Q29&lt;&gt;0),IF(('7b Health sandwich'!U29/'7b Health sandwich'!Q29)&lt;0.25,V29,""),"")</f>
        <v/>
      </c>
      <c r="DR29" s="843" t="str">
        <f>IF(AND($DP$3=1,'7b Health sandwich'!R29&lt;&gt;0),IF(('7b Health sandwich'!V29/'7b Health sandwich'!R29)&lt;0.25,W29,""),"")</f>
        <v/>
      </c>
      <c r="DS29" s="845" t="str">
        <f>IF(AND($DP$3=1,'7b Health sandwich'!S29&lt;&gt;0),IF(('7b Health sandwich'!W29/'7b Health sandwich'!S29)&lt;0.25,X29,""),"")</f>
        <v/>
      </c>
      <c r="DU29" s="53" t="str">
        <f>IF(AND($DU$3=1,'7b Health sandwich'!P29&gt;0),Q29,"")</f>
        <v/>
      </c>
      <c r="DV29" s="4" t="str">
        <f>IF(AND($DU$3=1,'7b Health sandwich'!Q29&gt;0),R29,"")</f>
        <v/>
      </c>
      <c r="DW29" s="4" t="str">
        <f>IF(AND($DU$3=1,'7b Health sandwich'!R29&gt;0),S29,"")</f>
        <v/>
      </c>
      <c r="DX29" s="42" t="str">
        <f>IF(AND($DU$3=1,'7b Health sandwich'!S29&gt;0),T29,"")</f>
        <v/>
      </c>
    </row>
    <row r="30" spans="1:128" ht="15.75" thickTop="1" x14ac:dyDescent="0.25">
      <c r="A30" s="18" t="str">
        <f>'7b Health sandwich'!A30</f>
        <v>Nursing - unclassified</v>
      </c>
      <c r="B30" t="s">
        <v>13</v>
      </c>
      <c r="C30" s="18" t="str">
        <f>'7b Health sandwich'!C30</f>
        <v>UG</v>
      </c>
      <c r="D30" t="str">
        <f t="shared" si="4"/>
        <v>Nursing - unclassified, Standard, UG</v>
      </c>
      <c r="E30" t="str">
        <f t="shared" ref="E30:T33" si="11">CONCATENATE(E$7,", ",E$10,", ",E$12,", ",$A30,", ",$B30,", ",$C30,"; ")</f>
        <v xml:space="preserve">Column 1, Starters in 2016-17, OfS-fundable, Nursing - unclassified, Standard, UG; </v>
      </c>
      <c r="F30" t="str">
        <f t="shared" si="11"/>
        <v xml:space="preserve">Column 1, Starters in 2016-17, Non-fundable, Nursing - unclassified, Standard, UG; </v>
      </c>
      <c r="G30" t="str">
        <f t="shared" si="11"/>
        <v xml:space="preserve">Column 1, Starters in 2017-18, OfS-fundable, Nursing - unclassified, Standard, UG; </v>
      </c>
      <c r="H30" t="str">
        <f t="shared" si="11"/>
        <v xml:space="preserve">Column 1, Starters in 2017-18, Non-fundable, Nursing - unclassified, Standard, UG; </v>
      </c>
      <c r="I30" t="str">
        <f t="shared" si="11"/>
        <v xml:space="preserve">Column 2, Starters in 2016-17, OfS-fundable, Nursing - unclassified, Standard, UG; </v>
      </c>
      <c r="J30" t="str">
        <f t="shared" si="11"/>
        <v xml:space="preserve">Column 2, Starters in 2016-17, Non-fundable, Nursing - unclassified, Standard, UG; </v>
      </c>
      <c r="K30" t="str">
        <f t="shared" si="11"/>
        <v xml:space="preserve">Column 2, Starters in 2017-18, OfS-fundable, Nursing - unclassified, Standard, UG; </v>
      </c>
      <c r="L30" t="str">
        <f t="shared" si="11"/>
        <v xml:space="preserve">Column 2, Starters in 2017-18, Non-fundable, Nursing - unclassified, Standard, UG; </v>
      </c>
      <c r="M30" t="str">
        <f t="shared" si="11"/>
        <v xml:space="preserve">Column 3, Starters in 2016-17, OfS-fundable, Nursing - unclassified, Standard, UG; </v>
      </c>
      <c r="N30" t="str">
        <f t="shared" si="11"/>
        <v xml:space="preserve">Column 3, Starters in 2016-17, Non-fundable, Nursing - unclassified, Standard, UG; </v>
      </c>
      <c r="O30" t="str">
        <f t="shared" si="11"/>
        <v xml:space="preserve">Column 3, Starters in 2017-18, OfS-fundable, Nursing - unclassified, Standard, UG; </v>
      </c>
      <c r="P30" t="str">
        <f t="shared" si="11"/>
        <v xml:space="preserve">Column 3, Starters in 2017-18, Non-fundable, Nursing - unclassified, Standard, UG; </v>
      </c>
      <c r="Q30" t="str">
        <f t="shared" si="11"/>
        <v xml:space="preserve">Column 4, Starters in 2016-17, OfS-fundable, Nursing - unclassified, Standard, UG; </v>
      </c>
      <c r="R30" t="str">
        <f t="shared" si="11"/>
        <v xml:space="preserve">Column 4, Starters in 2016-17, Non-fundable, Nursing - unclassified, Standard, UG; </v>
      </c>
      <c r="S30" t="str">
        <f t="shared" si="11"/>
        <v xml:space="preserve">Column 4, Starters in 2017-18, OfS-fundable, Nursing - unclassified, Standard, UG; </v>
      </c>
      <c r="T30" t="str">
        <f t="shared" si="11"/>
        <v xml:space="preserve">Column 4, Starters in 2017-18, Non-fundable, Nursing - unclassified, Standard, UG; </v>
      </c>
      <c r="U30" t="str">
        <f t="shared" ref="U30:X33" si="12">CONCATENATE(U$7,", ",U$10,", ",U$12,", ",$A30,", ",$B30,", ",$C30,"; ")</f>
        <v xml:space="preserve">Column 4a, Starters in 2016-17, OfS-fundable, Nursing - unclassified, Standard, UG; </v>
      </c>
      <c r="V30" t="str">
        <f t="shared" si="12"/>
        <v xml:space="preserve">Column 4a, Starters in 2016-17, Non-fundable, Nursing - unclassified, Standard, UG; </v>
      </c>
      <c r="W30" t="str">
        <f t="shared" si="12"/>
        <v xml:space="preserve">Column 4a, Starters in 2017-18, OfS-fundable, Nursing - unclassified, Standard, UG; </v>
      </c>
      <c r="X30" t="str">
        <f t="shared" si="12"/>
        <v xml:space="preserve">Column 4a, Starters in 2017-18, Non-fundable, Nursing - unclassified, Standard, UG; </v>
      </c>
      <c r="AH30" s="840" t="str">
        <f>IF(AND($AH$3=1,'7b Health sandwich'!L30&gt;0),M30,"")</f>
        <v/>
      </c>
      <c r="AI30" s="841" t="str">
        <f>IF(AND($AH$3=1,'7b Health sandwich'!M30&gt;0),N30,"")</f>
        <v/>
      </c>
      <c r="AJ30" s="841" t="str">
        <f>IF(AND($AH$3=1,'7b Health sandwich'!N30&gt;0),O30,"")</f>
        <v/>
      </c>
      <c r="AK30" s="842" t="str">
        <f>IF(AND($AH$3=1,'7b Health sandwich'!O30&gt;0),P30,"")</f>
        <v/>
      </c>
      <c r="AM30" s="840" t="str">
        <f>IF(AND($AM$3=1,'7b Health sandwich'!D30&lt;0),E30,"")</f>
        <v/>
      </c>
      <c r="AN30" s="841" t="str">
        <f>IF(AND($AM$3=1,'7b Health sandwich'!E30&lt;0),F30,"")</f>
        <v/>
      </c>
      <c r="AO30" s="841" t="str">
        <f>IF(AND($AM$3=1,'7b Health sandwich'!F30&lt;0),G30,"")</f>
        <v/>
      </c>
      <c r="AP30" s="842" t="str">
        <f>IF(AND($AM$3=1,'7b Health sandwich'!G30&lt;0),H30,"")</f>
        <v/>
      </c>
      <c r="AQ30" s="840" t="str">
        <f>IF(AND($AM$3=1,'7b Health sandwich'!H30&lt;0),I30,"")</f>
        <v/>
      </c>
      <c r="AR30" s="841" t="str">
        <f>IF(AND($AM$3=1,'7b Health sandwich'!I30&lt;0),J30,"")</f>
        <v/>
      </c>
      <c r="AS30" s="841" t="str">
        <f>IF(AND($AM$3=1,'7b Health sandwich'!J30&lt;0),K30,"")</f>
        <v/>
      </c>
      <c r="AT30" s="842" t="str">
        <f>IF(AND($AM$3=1,'7b Health sandwich'!K30&lt;0),L30,"")</f>
        <v/>
      </c>
      <c r="AU30" s="840" t="str">
        <f>IF(AND($AM$3=1,'7b Health sandwich'!P30&lt;0),Q30,"")</f>
        <v/>
      </c>
      <c r="AV30" s="841" t="str">
        <f>IF(AND($AM$3=1,'7b Health sandwich'!Q30&lt;0),R30,"")</f>
        <v/>
      </c>
      <c r="AW30" s="841" t="str">
        <f>IF(AND($AM$3=1,'7b Health sandwich'!R30&lt;0),S30,"")</f>
        <v/>
      </c>
      <c r="AX30" s="842" t="str">
        <f>IF(AND($AM$3=1,'7b Health sandwich'!S30&lt;0),T30,"")</f>
        <v/>
      </c>
      <c r="AY30" s="840" t="str">
        <f>IF(AND($AM$3=1,'7b Health sandwich'!T30&lt;0),U30,"")</f>
        <v/>
      </c>
      <c r="AZ30" s="841" t="str">
        <f>IF(AND($AM$3=1,'7b Health sandwich'!U30&lt;0),V30,"")</f>
        <v/>
      </c>
      <c r="BA30" s="841" t="str">
        <f>IF(AND($AM$3=1,'7b Health sandwich'!V30&lt;0),W30,"")</f>
        <v/>
      </c>
      <c r="BB30" s="842" t="str">
        <f>IF(AND($AM$3=1,'7b Health sandwich'!W30&lt;0),X30,"")</f>
        <v/>
      </c>
      <c r="BC30" s="54"/>
      <c r="BD30" s="847" t="str">
        <f>IF(AND($BD$3=1,TRUNC('7b Health sandwich'!D30)&lt;&gt;'7b Health sandwich'!D30),E30,"")</f>
        <v/>
      </c>
      <c r="BE30" s="848" t="str">
        <f>IF(AND($BD$3=1,TRUNC('7b Health sandwich'!E30)&lt;&gt;'7b Health sandwich'!E30),F30,"")</f>
        <v/>
      </c>
      <c r="BF30" s="848" t="str">
        <f>IF(AND($BD$3=1,TRUNC('7b Health sandwich'!F30)&lt;&gt;'7b Health sandwich'!F30),G30,"")</f>
        <v/>
      </c>
      <c r="BG30" s="849" t="str">
        <f>IF(AND($BD$3=1,TRUNC('7b Health sandwich'!G30)&lt;&gt;'7b Health sandwich'!G30),H30,"")</f>
        <v/>
      </c>
      <c r="BH30" s="847" t="str">
        <f>IF(AND($BD$3=1,TRUNC('7b Health sandwich'!H30)&lt;&gt;'7b Health sandwich'!H30),I30,"")</f>
        <v/>
      </c>
      <c r="BI30" s="848" t="str">
        <f>IF(AND($BD$3=1,TRUNC('7b Health sandwich'!I30)&lt;&gt;'7b Health sandwich'!I30),J30,"")</f>
        <v/>
      </c>
      <c r="BJ30" s="848" t="str">
        <f>IF(AND($BD$3=1,TRUNC('7b Health sandwich'!J30)&lt;&gt;'7b Health sandwich'!J30),K30,"")</f>
        <v/>
      </c>
      <c r="BK30" s="849" t="str">
        <f>IF(AND($BD$3=1,TRUNC('7b Health sandwich'!K30)&lt;&gt;'7b Health sandwich'!K30),L30,"")</f>
        <v/>
      </c>
      <c r="BL30" s="847" t="str">
        <f>IF(AND($BD$3=1,TRUNC('7b Health sandwich'!L30)&lt;&gt;'7b Health sandwich'!L30),M30,"")</f>
        <v/>
      </c>
      <c r="BM30" s="848" t="str">
        <f>IF(AND($BD$3=1,TRUNC('7b Health sandwich'!M30)&lt;&gt;'7b Health sandwich'!M30),N30,"")</f>
        <v/>
      </c>
      <c r="BN30" s="848" t="str">
        <f>IF(AND($BD$3=1,TRUNC('7b Health sandwich'!N30)&lt;&gt;'7b Health sandwich'!N30),O30,"")</f>
        <v/>
      </c>
      <c r="BO30" s="849" t="str">
        <f>IF(AND($BD$3=1,TRUNC('7b Health sandwich'!O30)&lt;&gt;'7b Health sandwich'!O30),P30,"")</f>
        <v/>
      </c>
      <c r="CH30" s="840" t="str">
        <f>IF(AND($CH$3=1,ROUND('7b Health sandwich'!T30,2)&lt;&gt;'7b Health sandwich'!T30),U30,"")</f>
        <v/>
      </c>
      <c r="CI30" s="841" t="str">
        <f>IF(AND($CH$3=1,ROUND('7b Health sandwich'!U30,2)&lt;&gt;'7b Health sandwich'!U30),V30,"")</f>
        <v/>
      </c>
      <c r="CJ30" s="841" t="str">
        <f>IF(AND($CH$3=1,ROUND('7b Health sandwich'!V30,2)&lt;&gt;'7b Health sandwich'!V30),W30,"")</f>
        <v/>
      </c>
      <c r="CK30" s="842" t="str">
        <f>IF(AND($CH$3=1,ROUND('7b Health sandwich'!W30,2)&lt;&gt;'7b Health sandwich'!W30),X30,"")</f>
        <v/>
      </c>
      <c r="CL30" s="54"/>
      <c r="CM30" s="840" t="str">
        <f>IF(AND($CM$3=1,'7b Health sandwich'!T30&gt;'7b Health sandwich'!P30),U30,"")</f>
        <v/>
      </c>
      <c r="CN30" s="841" t="str">
        <f>IF(AND($CM$3=1,'7b Health sandwich'!U30&gt;'7b Health sandwich'!Q30),V30,"")</f>
        <v/>
      </c>
      <c r="CO30" s="841" t="str">
        <f>IF(AND($CM$3=1,'7b Health sandwich'!V30&gt;'7b Health sandwich'!R30),W30,"")</f>
        <v/>
      </c>
      <c r="CP30" s="842" t="str">
        <f>IF(AND($CM$3=1,'7b Health sandwich'!W30&gt;'7b Health sandwich'!S30),X30,"")</f>
        <v/>
      </c>
      <c r="CQ30" s="54"/>
      <c r="CR30" s="840" t="str">
        <f>IF(AND($CR$3=1,'7b Health sandwich'!P30&lt;&gt;0),IF(('7b Health sandwich'!T30/'7b Health sandwich'!P30)&lt;0.03,U30,""),"")</f>
        <v/>
      </c>
      <c r="CS30" s="841" t="str">
        <f>IF(AND($CR$3=1,'7b Health sandwich'!Q30&lt;&gt;0),IF(('7b Health sandwich'!U30/'7b Health sandwich'!Q30)&lt;0.03,V30,""),"")</f>
        <v/>
      </c>
      <c r="CT30" s="841" t="str">
        <f>IF(AND($CR$3=1,'7b Health sandwich'!R30&lt;&gt;0),IF(('7b Health sandwich'!V30/'7b Health sandwich'!R30)&lt;0.03,W30,""),"")</f>
        <v/>
      </c>
      <c r="CU30" s="842" t="str">
        <f>IF(AND($CR$3=1,'7b Health sandwich'!S30&lt;&gt;0),IF(('7b Health sandwich'!W30/'7b Health sandwich'!S30)&lt;0.03,X30,""),"")</f>
        <v/>
      </c>
      <c r="CV30" s="54"/>
      <c r="CW30" s="840" t="str">
        <f>IF(AND($CW$3=1,'7b Health sandwich'!L30=0,SUM('7b Health sandwich'!D30,'7b Health sandwich'!H30)&gt;$CZ$13),M30,"")</f>
        <v/>
      </c>
      <c r="CX30" s="841" t="str">
        <f>IF(AND($CW$3=1,'7b Health sandwich'!M30=0,SUM('7b Health sandwich'!E30,'7b Health sandwich'!I30)&gt;$CZ$13),N30,"")</f>
        <v/>
      </c>
      <c r="CY30" s="841" t="str">
        <f>IF(AND($CW$3=1,'7b Health sandwich'!N30=0,SUM('7b Health sandwich'!F30,'7b Health sandwich'!J30)&gt;$CZ$13),O30,"")</f>
        <v/>
      </c>
      <c r="CZ30" s="842" t="str">
        <f>IF(AND($CW$3=1,'7b Health sandwich'!O30=0,SUM('7b Health sandwich'!G30,'7b Health sandwich'!K30)&gt;$CZ$13),P30,"")</f>
        <v/>
      </c>
      <c r="DA30" s="54"/>
      <c r="DB30" s="840" t="str">
        <f>IF(AND($DB$3=1,SUM('7b Health sandwich'!D30,'7b Health sandwich'!H30)&gt;0,ABS('7b Health sandwich'!L30)=SUM('7b Health sandwich'!D30,'7b Health sandwich'!H30)),M30,"")</f>
        <v/>
      </c>
      <c r="DC30" s="841" t="str">
        <f>IF(AND($DB$3=1,SUM('7b Health sandwich'!E30,'7b Health sandwich'!I30)&gt;0,ABS('7b Health sandwich'!M30)=SUM('7b Health sandwich'!E30,'7b Health sandwich'!I30)),N30,"")</f>
        <v/>
      </c>
      <c r="DD30" s="841" t="str">
        <f>IF(AND($DB$3=1,SUM('7b Health sandwich'!F30,'7b Health sandwich'!J30)&gt;0,ABS('7b Health sandwich'!N30)=SUM('7b Health sandwich'!F30,'7b Health sandwich'!J30)),O30,"")</f>
        <v/>
      </c>
      <c r="DE30" s="842" t="str">
        <f>IF(AND($DB$3=1,SUM('7b Health sandwich'!G30,'7b Health sandwich'!K30)&gt;0,ABS('7b Health sandwich'!O30)=SUM('7b Health sandwich'!G30,'7b Health sandwich'!K30)),P30,"")</f>
        <v/>
      </c>
      <c r="DG30" s="840" t="str">
        <f>IF(AND($DG$3=1,'7b Health sandwich'!D30&gt;0),E30,"")</f>
        <v/>
      </c>
      <c r="DH30" s="841" t="str">
        <f>IF(AND($DG$3=1,'7b Health sandwich'!E30&gt;0),F30,"")</f>
        <v/>
      </c>
      <c r="DI30" s="841" t="str">
        <f>IF(AND($DG$3=1,'7b Health sandwich'!F30&gt;0),G30,"")</f>
        <v/>
      </c>
      <c r="DJ30" s="842" t="str">
        <f>IF(AND($DG$3=1,'7b Health sandwich'!G30&gt;0),H30,"")</f>
        <v/>
      </c>
      <c r="DK30" s="840" t="str">
        <f>IF(AND($DG$3=1,'7b Health sandwich'!H30&gt;0),I30,"")</f>
        <v/>
      </c>
      <c r="DL30" s="841" t="str">
        <f>IF(AND($DG$3=1,'7b Health sandwich'!I30&gt;0),J30,"")</f>
        <v/>
      </c>
      <c r="DM30" s="841" t="str">
        <f>IF(AND($DG$3=1,'7b Health sandwich'!J30&gt;0),K30,"")</f>
        <v/>
      </c>
      <c r="DN30" s="842" t="str">
        <f>IF(AND($DG$3=1,'7b Health sandwich'!K30&gt;0),L30,"")</f>
        <v/>
      </c>
      <c r="DP30" s="840" t="str">
        <f>IF(AND($DP$3=1,'7b Health sandwich'!P30&lt;&gt;0),IF(('7b Health sandwich'!T30/'7b Health sandwich'!P30)&lt;0.25,U30,""),"")</f>
        <v/>
      </c>
      <c r="DQ30" s="841" t="str">
        <f>IF(AND($DP$3=1,'7b Health sandwich'!Q30&lt;&gt;0),IF(('7b Health sandwich'!U30/'7b Health sandwich'!Q30)&lt;0.25,V30,""),"")</f>
        <v/>
      </c>
      <c r="DR30" s="841" t="str">
        <f>IF(AND($DP$3=1,'7b Health sandwich'!R30&lt;&gt;0),IF(('7b Health sandwich'!V30/'7b Health sandwich'!R30)&lt;0.25,W30,""),"")</f>
        <v/>
      </c>
      <c r="DS30" s="842" t="str">
        <f>IF(AND($DP$3=1,'7b Health sandwich'!S30&lt;&gt;0),IF(('7b Health sandwich'!W30/'7b Health sandwich'!S30)&lt;0.25,X30,""),"")</f>
        <v/>
      </c>
      <c r="DU30" s="37" t="str">
        <f>IF(AND($DU$3=1,'7b Health sandwich'!P30&gt;0),Q30,"")</f>
        <v/>
      </c>
      <c r="DV30" s="38" t="str">
        <f>IF(AND($DU$3=1,'7b Health sandwich'!Q30&gt;0),R30,"")</f>
        <v/>
      </c>
      <c r="DW30" s="38" t="str">
        <f>IF(AND($DU$3=1,'7b Health sandwich'!R30&gt;0),S30,"")</f>
        <v/>
      </c>
      <c r="DX30" s="39" t="str">
        <f>IF(AND($DU$3=1,'7b Health sandwich'!S30&gt;0),T30,"")</f>
        <v/>
      </c>
    </row>
    <row r="31" spans="1:128" x14ac:dyDescent="0.25">
      <c r="A31" s="18" t="str">
        <f>'7b Health sandwich'!A31</f>
        <v>Nursing - unclassified</v>
      </c>
      <c r="B31" t="s">
        <v>13</v>
      </c>
      <c r="C31" s="18" t="str">
        <f>'7b Health sandwich'!C31</f>
        <v>PGT (UG fee)</v>
      </c>
      <c r="D31" t="str">
        <f t="shared" ref="D31:D46" si="13">CONCATENATE(A31,", ",B31,", ",C31)</f>
        <v>Nursing - unclassified, Standard, PGT (UG fee)</v>
      </c>
      <c r="E31" t="str">
        <f t="shared" si="11"/>
        <v xml:space="preserve">Column 1, Starters in 2016-17, OfS-fundable, Nursing - unclassified, Standard, PGT (UG fee); </v>
      </c>
      <c r="F31" t="str">
        <f t="shared" si="11"/>
        <v xml:space="preserve">Column 1, Starters in 2016-17, Non-fundable, Nursing - unclassified, Standard, PGT (UG fee); </v>
      </c>
      <c r="G31" t="str">
        <f t="shared" si="11"/>
        <v xml:space="preserve">Column 1, Starters in 2017-18, OfS-fundable, Nursing - unclassified, Standard, PGT (UG fee); </v>
      </c>
      <c r="H31" t="str">
        <f t="shared" si="11"/>
        <v xml:space="preserve">Column 1, Starters in 2017-18, Non-fundable, Nursing - unclassified, Standard, PGT (UG fee); </v>
      </c>
      <c r="I31" t="str">
        <f t="shared" si="11"/>
        <v xml:space="preserve">Column 2, Starters in 2016-17, OfS-fundable, Nursing - unclassified, Standard, PGT (UG fee); </v>
      </c>
      <c r="J31" t="str">
        <f t="shared" si="11"/>
        <v xml:space="preserve">Column 2, Starters in 2016-17, Non-fundable, Nursing - unclassified, Standard, PGT (UG fee); </v>
      </c>
      <c r="K31" t="str">
        <f t="shared" si="11"/>
        <v xml:space="preserve">Column 2, Starters in 2017-18, OfS-fundable, Nursing - unclassified, Standard, PGT (UG fee); </v>
      </c>
      <c r="L31" t="str">
        <f t="shared" si="11"/>
        <v xml:space="preserve">Column 2, Starters in 2017-18, Non-fundable, Nursing - unclassified, Standard, PGT (UG fee); </v>
      </c>
      <c r="M31" t="str">
        <f t="shared" si="11"/>
        <v xml:space="preserve">Column 3, Starters in 2016-17, OfS-fundable, Nursing - unclassified, Standard, PGT (UG fee); </v>
      </c>
      <c r="N31" t="str">
        <f t="shared" si="11"/>
        <v xml:space="preserve">Column 3, Starters in 2016-17, Non-fundable, Nursing - unclassified, Standard, PGT (UG fee); </v>
      </c>
      <c r="O31" t="str">
        <f t="shared" si="11"/>
        <v xml:space="preserve">Column 3, Starters in 2017-18, OfS-fundable, Nursing - unclassified, Standard, PGT (UG fee); </v>
      </c>
      <c r="P31" t="str">
        <f t="shared" si="11"/>
        <v xml:space="preserve">Column 3, Starters in 2017-18, Non-fundable, Nursing - unclassified, Standard, PGT (UG fee); </v>
      </c>
      <c r="Q31" t="str">
        <f t="shared" si="11"/>
        <v xml:space="preserve">Column 4, Starters in 2016-17, OfS-fundable, Nursing - unclassified, Standard, PGT (UG fee); </v>
      </c>
      <c r="R31" t="str">
        <f t="shared" si="11"/>
        <v xml:space="preserve">Column 4, Starters in 2016-17, Non-fundable, Nursing - unclassified, Standard, PGT (UG fee); </v>
      </c>
      <c r="S31" t="str">
        <f t="shared" si="11"/>
        <v xml:space="preserve">Column 4, Starters in 2017-18, OfS-fundable, Nursing - unclassified, Standard, PGT (UG fee); </v>
      </c>
      <c r="T31" t="str">
        <f t="shared" si="11"/>
        <v xml:space="preserve">Column 4, Starters in 2017-18, Non-fundable, Nursing - unclassified, Standard, PGT (UG fee); </v>
      </c>
      <c r="U31" t="str">
        <f t="shared" si="12"/>
        <v xml:space="preserve">Column 4a, Starters in 2016-17, OfS-fundable, Nursing - unclassified, Standard, PGT (UG fee); </v>
      </c>
      <c r="V31" t="str">
        <f t="shared" si="12"/>
        <v xml:space="preserve">Column 4a, Starters in 2016-17, Non-fundable, Nursing - unclassified, Standard, PGT (UG fee); </v>
      </c>
      <c r="W31" t="str">
        <f t="shared" si="12"/>
        <v xml:space="preserve">Column 4a, Starters in 2017-18, OfS-fundable, Nursing - unclassified, Standard, PGT (UG fee); </v>
      </c>
      <c r="X31" t="str">
        <f t="shared" si="12"/>
        <v xml:space="preserve">Column 4a, Starters in 2017-18, Non-fundable, Nursing - unclassified, Standard, PGT (UG fee); </v>
      </c>
      <c r="AH31" s="844" t="str">
        <f>IF(AND($AH$3=1,'7b Health sandwich'!L31&gt;0),M31,"")</f>
        <v/>
      </c>
      <c r="AI31" s="843" t="str">
        <f>IF(AND($AH$3=1,'7b Health sandwich'!M31&gt;0),N31,"")</f>
        <v/>
      </c>
      <c r="AJ31" s="843" t="str">
        <f>IF(AND($AH$3=1,'7b Health sandwich'!N31&gt;0),O31,"")</f>
        <v/>
      </c>
      <c r="AK31" s="845" t="str">
        <f>IF(AND($AH$3=1,'7b Health sandwich'!O31&gt;0),P31,"")</f>
        <v/>
      </c>
      <c r="AM31" s="844" t="str">
        <f>IF(AND($AM$3=1,'7b Health sandwich'!D31&lt;0),E31,"")</f>
        <v/>
      </c>
      <c r="AN31" s="843" t="str">
        <f>IF(AND($AM$3=1,'7b Health sandwich'!E31&lt;0),F31,"")</f>
        <v/>
      </c>
      <c r="AO31" s="843" t="str">
        <f>IF(AND($AM$3=1,'7b Health sandwich'!F31&lt;0),G31,"")</f>
        <v/>
      </c>
      <c r="AP31" s="845" t="str">
        <f>IF(AND($AM$3=1,'7b Health sandwich'!G31&lt;0),H31,"")</f>
        <v/>
      </c>
      <c r="AQ31" s="844" t="str">
        <f>IF(AND($AM$3=1,'7b Health sandwich'!H31&lt;0),I31,"")</f>
        <v/>
      </c>
      <c r="AR31" s="843" t="str">
        <f>IF(AND($AM$3=1,'7b Health sandwich'!I31&lt;0),J31,"")</f>
        <v/>
      </c>
      <c r="AS31" s="843" t="str">
        <f>IF(AND($AM$3=1,'7b Health sandwich'!J31&lt;0),K31,"")</f>
        <v/>
      </c>
      <c r="AT31" s="845" t="str">
        <f>IF(AND($AM$3=1,'7b Health sandwich'!K31&lt;0),L31,"")</f>
        <v/>
      </c>
      <c r="AU31" s="844" t="str">
        <f>IF(AND($AM$3=1,'7b Health sandwich'!P31&lt;0),Q31,"")</f>
        <v/>
      </c>
      <c r="AV31" s="843" t="str">
        <f>IF(AND($AM$3=1,'7b Health sandwich'!Q31&lt;0),R31,"")</f>
        <v/>
      </c>
      <c r="AW31" s="843" t="str">
        <f>IF(AND($AM$3=1,'7b Health sandwich'!R31&lt;0),S31,"")</f>
        <v/>
      </c>
      <c r="AX31" s="845" t="str">
        <f>IF(AND($AM$3=1,'7b Health sandwich'!S31&lt;0),T31,"")</f>
        <v/>
      </c>
      <c r="AY31" s="844" t="str">
        <f>IF(AND($AM$3=1,'7b Health sandwich'!T31&lt;0),U31,"")</f>
        <v/>
      </c>
      <c r="AZ31" s="843" t="str">
        <f>IF(AND($AM$3=1,'7b Health sandwich'!U31&lt;0),V31,"")</f>
        <v/>
      </c>
      <c r="BA31" s="843" t="str">
        <f>IF(AND($AM$3=1,'7b Health sandwich'!V31&lt;0),W31,"")</f>
        <v/>
      </c>
      <c r="BB31" s="845" t="str">
        <f>IF(AND($AM$3=1,'7b Health sandwich'!W31&lt;0),X31,"")</f>
        <v/>
      </c>
      <c r="BD31" s="844" t="str">
        <f>IF(AND($BD$3=1,TRUNC('7b Health sandwich'!D31)&lt;&gt;'7b Health sandwich'!D31),E31,"")</f>
        <v/>
      </c>
      <c r="BE31" s="843" t="str">
        <f>IF(AND($BD$3=1,TRUNC('7b Health sandwich'!E31)&lt;&gt;'7b Health sandwich'!E31),F31,"")</f>
        <v/>
      </c>
      <c r="BF31" s="843" t="str">
        <f>IF(AND($BD$3=1,TRUNC('7b Health sandwich'!F31)&lt;&gt;'7b Health sandwich'!F31),G31,"")</f>
        <v/>
      </c>
      <c r="BG31" s="845" t="str">
        <f>IF(AND($BD$3=1,TRUNC('7b Health sandwich'!G31)&lt;&gt;'7b Health sandwich'!G31),H31,"")</f>
        <v/>
      </c>
      <c r="BH31" s="844" t="str">
        <f>IF(AND($BD$3=1,TRUNC('7b Health sandwich'!H31)&lt;&gt;'7b Health sandwich'!H31),I31,"")</f>
        <v/>
      </c>
      <c r="BI31" s="843" t="str">
        <f>IF(AND($BD$3=1,TRUNC('7b Health sandwich'!I31)&lt;&gt;'7b Health sandwich'!I31),J31,"")</f>
        <v/>
      </c>
      <c r="BJ31" s="843" t="str">
        <f>IF(AND($BD$3=1,TRUNC('7b Health sandwich'!J31)&lt;&gt;'7b Health sandwich'!J31),K31,"")</f>
        <v/>
      </c>
      <c r="BK31" s="845" t="str">
        <f>IF(AND($BD$3=1,TRUNC('7b Health sandwich'!K31)&lt;&gt;'7b Health sandwich'!K31),L31,"")</f>
        <v/>
      </c>
      <c r="BL31" s="844" t="str">
        <f>IF(AND($BD$3=1,TRUNC('7b Health sandwich'!L31)&lt;&gt;'7b Health sandwich'!L31),M31,"")</f>
        <v/>
      </c>
      <c r="BM31" s="843" t="str">
        <f>IF(AND($BD$3=1,TRUNC('7b Health sandwich'!M31)&lt;&gt;'7b Health sandwich'!M31),N31,"")</f>
        <v/>
      </c>
      <c r="BN31" s="843" t="str">
        <f>IF(AND($BD$3=1,TRUNC('7b Health sandwich'!N31)&lt;&gt;'7b Health sandwich'!N31),O31,"")</f>
        <v/>
      </c>
      <c r="BO31" s="845" t="str">
        <f>IF(AND($BD$3=1,TRUNC('7b Health sandwich'!O31)&lt;&gt;'7b Health sandwich'!O31),P31,"")</f>
        <v/>
      </c>
      <c r="CH31" s="844" t="str">
        <f>IF(AND($CH$3=1,ROUND('7b Health sandwich'!T31,2)&lt;&gt;'7b Health sandwich'!T31),U31,"")</f>
        <v/>
      </c>
      <c r="CI31" s="843" t="str">
        <f>IF(AND($CH$3=1,ROUND('7b Health sandwich'!U31,2)&lt;&gt;'7b Health sandwich'!U31),V31,"")</f>
        <v/>
      </c>
      <c r="CJ31" s="843" t="str">
        <f>IF(AND($CH$3=1,ROUND('7b Health sandwich'!V31,2)&lt;&gt;'7b Health sandwich'!V31),W31,"")</f>
        <v/>
      </c>
      <c r="CK31" s="845" t="str">
        <f>IF(AND($CH$3=1,ROUND('7b Health sandwich'!W31,2)&lt;&gt;'7b Health sandwich'!W31),X31,"")</f>
        <v/>
      </c>
      <c r="CL31" s="54"/>
      <c r="CM31" s="844" t="str">
        <f>IF(AND($CM$3=1,'7b Health sandwich'!T31&gt;'7b Health sandwich'!P31),U31,"")</f>
        <v/>
      </c>
      <c r="CN31" s="843" t="str">
        <f>IF(AND($CM$3=1,'7b Health sandwich'!U31&gt;'7b Health sandwich'!Q31),V31,"")</f>
        <v/>
      </c>
      <c r="CO31" s="843" t="str">
        <f>IF(AND($CM$3=1,'7b Health sandwich'!V31&gt;'7b Health sandwich'!R31),W31,"")</f>
        <v/>
      </c>
      <c r="CP31" s="845" t="str">
        <f>IF(AND($CM$3=1,'7b Health sandwich'!W31&gt;'7b Health sandwich'!S31),X31,"")</f>
        <v/>
      </c>
      <c r="CQ31" s="54"/>
      <c r="CR31" s="844" t="str">
        <f>IF(AND($CR$3=1,'7b Health sandwich'!P31&lt;&gt;0),IF(('7b Health sandwich'!T31/'7b Health sandwich'!P31)&lt;0.03,U31,""),"")</f>
        <v/>
      </c>
      <c r="CS31" s="843" t="str">
        <f>IF(AND($CR$3=1,'7b Health sandwich'!Q31&lt;&gt;0),IF(('7b Health sandwich'!U31/'7b Health sandwich'!Q31)&lt;0.03,V31,""),"")</f>
        <v/>
      </c>
      <c r="CT31" s="843" t="str">
        <f>IF(AND($CR$3=1,'7b Health sandwich'!R31&lt;&gt;0),IF(('7b Health sandwich'!V31/'7b Health sandwich'!R31)&lt;0.03,W31,""),"")</f>
        <v/>
      </c>
      <c r="CU31" s="845" t="str">
        <f>IF(AND($CR$3=1,'7b Health sandwich'!S31&lt;&gt;0),IF(('7b Health sandwich'!W31/'7b Health sandwich'!S31)&lt;0.03,X31,""),"")</f>
        <v/>
      </c>
      <c r="CV31" s="54"/>
      <c r="CW31" s="844" t="str">
        <f>IF(AND($CW$3=1,'7b Health sandwich'!L31=0,SUM('7b Health sandwich'!D31,'7b Health sandwich'!H31)&gt;$CZ$13),M31,"")</f>
        <v/>
      </c>
      <c r="CX31" s="843" t="str">
        <f>IF(AND($CW$3=1,'7b Health sandwich'!M31=0,SUM('7b Health sandwich'!E31,'7b Health sandwich'!I31)&gt;$CZ$13),N31,"")</f>
        <v/>
      </c>
      <c r="CY31" s="843" t="str">
        <f>IF(AND($CW$3=1,'7b Health sandwich'!N31=0,SUM('7b Health sandwich'!F31,'7b Health sandwich'!J31)&gt;$CZ$13),O31,"")</f>
        <v/>
      </c>
      <c r="CZ31" s="845" t="str">
        <f>IF(AND($CW$3=1,'7b Health sandwich'!O31=0,SUM('7b Health sandwich'!G31,'7b Health sandwich'!K31)&gt;$CZ$13),P31,"")</f>
        <v/>
      </c>
      <c r="DA31" s="54"/>
      <c r="DB31" s="844" t="str">
        <f>IF(AND($DB$3=1,SUM('7b Health sandwich'!D31,'7b Health sandwich'!H31)&gt;0,ABS('7b Health sandwich'!L31)=SUM('7b Health sandwich'!D31,'7b Health sandwich'!H31)),M31,"")</f>
        <v/>
      </c>
      <c r="DC31" s="843" t="str">
        <f>IF(AND($DB$3=1,SUM('7b Health sandwich'!E31,'7b Health sandwich'!I31)&gt;0,ABS('7b Health sandwich'!M31)=SUM('7b Health sandwich'!E31,'7b Health sandwich'!I31)),N31,"")</f>
        <v/>
      </c>
      <c r="DD31" s="843" t="str">
        <f>IF(AND($DB$3=1,SUM('7b Health sandwich'!F31,'7b Health sandwich'!J31)&gt;0,ABS('7b Health sandwich'!N31)=SUM('7b Health sandwich'!F31,'7b Health sandwich'!J31)),O31,"")</f>
        <v/>
      </c>
      <c r="DE31" s="845" t="str">
        <f>IF(AND($DB$3=1,SUM('7b Health sandwich'!G31,'7b Health sandwich'!K31)&gt;0,ABS('7b Health sandwich'!O31)=SUM('7b Health sandwich'!G31,'7b Health sandwich'!K31)),P31,"")</f>
        <v/>
      </c>
      <c r="DG31" s="726" t="str">
        <f>IF(AND($DG$3=1,'7b Health sandwich'!D31&gt;0),E31,"")</f>
        <v/>
      </c>
      <c r="DH31" s="727" t="str">
        <f>IF(AND($DG$3=1,'7b Health sandwich'!E31&gt;0),F31,"")</f>
        <v/>
      </c>
      <c r="DI31" s="727" t="str">
        <f>IF(AND($DG$3=1,'7b Health sandwich'!F31&gt;0),G31,"")</f>
        <v/>
      </c>
      <c r="DJ31" s="846" t="str">
        <f>IF(AND($DG$3=1,'7b Health sandwich'!G31&gt;0),H31,"")</f>
        <v/>
      </c>
      <c r="DK31" s="726" t="str">
        <f>IF(AND($DG$3=1,'7b Health sandwich'!H31&gt;0),I31,"")</f>
        <v/>
      </c>
      <c r="DL31" s="727" t="str">
        <f>IF(AND($DG$3=1,'7b Health sandwich'!I31&gt;0),J31,"")</f>
        <v/>
      </c>
      <c r="DM31" s="727" t="str">
        <f>IF(AND($DG$3=1,'7b Health sandwich'!J31&gt;0),K31,"")</f>
        <v/>
      </c>
      <c r="DN31" s="846" t="str">
        <f>IF(AND($DG$3=1,'7b Health sandwich'!K31&gt;0),L31,"")</f>
        <v/>
      </c>
      <c r="DP31" s="844" t="str">
        <f>IF(AND($DP$3=1,'7b Health sandwich'!P31&lt;&gt;0),IF(('7b Health sandwich'!T31/'7b Health sandwich'!P31)&lt;0.25,U31,""),"")</f>
        <v/>
      </c>
      <c r="DQ31" s="843" t="str">
        <f>IF(AND($DP$3=1,'7b Health sandwich'!Q31&lt;&gt;0),IF(('7b Health sandwich'!U31/'7b Health sandwich'!Q31)&lt;0.25,V31,""),"")</f>
        <v/>
      </c>
      <c r="DR31" s="843" t="str">
        <f>IF(AND($DP$3=1,'7b Health sandwich'!R31&lt;&gt;0),IF(('7b Health sandwich'!V31/'7b Health sandwich'!R31)&lt;0.25,W31,""),"")</f>
        <v/>
      </c>
      <c r="DS31" s="845" t="str">
        <f>IF(AND($DP$3=1,'7b Health sandwich'!S31&lt;&gt;0),IF(('7b Health sandwich'!W31/'7b Health sandwich'!S31)&lt;0.25,X31,""),"")</f>
        <v/>
      </c>
      <c r="DU31" s="53" t="str">
        <f>IF(AND($DU$3=1,'7b Health sandwich'!P31&gt;0),Q31,"")</f>
        <v/>
      </c>
      <c r="DV31" s="4" t="str">
        <f>IF(AND($DU$3=1,'7b Health sandwich'!Q31&gt;0),R31,"")</f>
        <v/>
      </c>
      <c r="DW31" s="4" t="str">
        <f>IF(AND($DU$3=1,'7b Health sandwich'!R31&gt;0),S31,"")</f>
        <v/>
      </c>
      <c r="DX31" s="42" t="str">
        <f>IF(AND($DU$3=1,'7b Health sandwich'!S31&gt;0),T31,"")</f>
        <v/>
      </c>
    </row>
    <row r="32" spans="1:128" x14ac:dyDescent="0.25">
      <c r="A32" s="18" t="str">
        <f>'7b Health sandwich'!A32</f>
        <v>Occupational therapy</v>
      </c>
      <c r="B32" t="s">
        <v>13</v>
      </c>
      <c r="C32" s="18" t="str">
        <f>'7b Health sandwich'!C32</f>
        <v>UG</v>
      </c>
      <c r="D32" t="str">
        <f t="shared" si="13"/>
        <v>Occupational therapy, Standard, UG</v>
      </c>
      <c r="E32" t="str">
        <f t="shared" si="11"/>
        <v xml:space="preserve">Column 1, Starters in 2016-17, OfS-fundable, Occupational therapy, Standard, UG; </v>
      </c>
      <c r="F32" t="str">
        <f t="shared" si="11"/>
        <v xml:space="preserve">Column 1, Starters in 2016-17, Non-fundable, Occupational therapy, Standard, UG; </v>
      </c>
      <c r="G32" t="str">
        <f t="shared" si="11"/>
        <v xml:space="preserve">Column 1, Starters in 2017-18, OfS-fundable, Occupational therapy, Standard, UG; </v>
      </c>
      <c r="H32" t="str">
        <f t="shared" si="11"/>
        <v xml:space="preserve">Column 1, Starters in 2017-18, Non-fundable, Occupational therapy, Standard, UG; </v>
      </c>
      <c r="I32" t="str">
        <f t="shared" si="11"/>
        <v xml:space="preserve">Column 2, Starters in 2016-17, OfS-fundable, Occupational therapy, Standard, UG; </v>
      </c>
      <c r="J32" t="str">
        <f t="shared" si="11"/>
        <v xml:space="preserve">Column 2, Starters in 2016-17, Non-fundable, Occupational therapy, Standard, UG; </v>
      </c>
      <c r="K32" t="str">
        <f t="shared" si="11"/>
        <v xml:space="preserve">Column 2, Starters in 2017-18, OfS-fundable, Occupational therapy, Standard, UG; </v>
      </c>
      <c r="L32" t="str">
        <f t="shared" si="11"/>
        <v xml:space="preserve">Column 2, Starters in 2017-18, Non-fundable, Occupational therapy, Standard, UG; </v>
      </c>
      <c r="M32" t="str">
        <f t="shared" si="11"/>
        <v xml:space="preserve">Column 3, Starters in 2016-17, OfS-fundable, Occupational therapy, Standard, UG; </v>
      </c>
      <c r="N32" t="str">
        <f t="shared" si="11"/>
        <v xml:space="preserve">Column 3, Starters in 2016-17, Non-fundable, Occupational therapy, Standard, UG; </v>
      </c>
      <c r="O32" t="str">
        <f t="shared" si="11"/>
        <v xml:space="preserve">Column 3, Starters in 2017-18, OfS-fundable, Occupational therapy, Standard, UG; </v>
      </c>
      <c r="P32" t="str">
        <f t="shared" si="11"/>
        <v xml:space="preserve">Column 3, Starters in 2017-18, Non-fundable, Occupational therapy, Standard, UG; </v>
      </c>
      <c r="Q32" t="str">
        <f t="shared" si="11"/>
        <v xml:space="preserve">Column 4, Starters in 2016-17, OfS-fundable, Occupational therapy, Standard, UG; </v>
      </c>
      <c r="R32" t="str">
        <f t="shared" si="11"/>
        <v xml:space="preserve">Column 4, Starters in 2016-17, Non-fundable, Occupational therapy, Standard, UG; </v>
      </c>
      <c r="S32" t="str">
        <f t="shared" si="11"/>
        <v xml:space="preserve">Column 4, Starters in 2017-18, OfS-fundable, Occupational therapy, Standard, UG; </v>
      </c>
      <c r="T32" t="str">
        <f t="shared" si="11"/>
        <v xml:space="preserve">Column 4, Starters in 2017-18, Non-fundable, Occupational therapy, Standard, UG; </v>
      </c>
      <c r="U32" t="str">
        <f t="shared" si="12"/>
        <v xml:space="preserve">Column 4a, Starters in 2016-17, OfS-fundable, Occupational therapy, Standard, UG; </v>
      </c>
      <c r="V32" t="str">
        <f t="shared" si="12"/>
        <v xml:space="preserve">Column 4a, Starters in 2016-17, Non-fundable, Occupational therapy, Standard, UG; </v>
      </c>
      <c r="W32" t="str">
        <f t="shared" si="12"/>
        <v xml:space="preserve">Column 4a, Starters in 2017-18, OfS-fundable, Occupational therapy, Standard, UG; </v>
      </c>
      <c r="X32" t="str">
        <f t="shared" si="12"/>
        <v xml:space="preserve">Column 4a, Starters in 2017-18, Non-fundable, Occupational therapy, Standard, UG; </v>
      </c>
      <c r="AH32" s="840" t="str">
        <f>IF(AND($AH$3=1,'7b Health sandwich'!L32&gt;0),M32,"")</f>
        <v/>
      </c>
      <c r="AI32" s="841" t="str">
        <f>IF(AND($AH$3=1,'7b Health sandwich'!M32&gt;0),N32,"")</f>
        <v/>
      </c>
      <c r="AJ32" s="841" t="str">
        <f>IF(AND($AH$3=1,'7b Health sandwich'!N32&gt;0),O32,"")</f>
        <v/>
      </c>
      <c r="AK32" s="842" t="str">
        <f>IF(AND($AH$3=1,'7b Health sandwich'!O32&gt;0),P32,"")</f>
        <v/>
      </c>
      <c r="AM32" s="840" t="str">
        <f>IF(AND($AM$3=1,'7b Health sandwich'!D32&lt;0),E32,"")</f>
        <v/>
      </c>
      <c r="AN32" s="841" t="str">
        <f>IF(AND($AM$3=1,'7b Health sandwich'!E32&lt;0),F32,"")</f>
        <v/>
      </c>
      <c r="AO32" s="841" t="str">
        <f>IF(AND($AM$3=1,'7b Health sandwich'!F32&lt;0),G32,"")</f>
        <v/>
      </c>
      <c r="AP32" s="842" t="str">
        <f>IF(AND($AM$3=1,'7b Health sandwich'!G32&lt;0),H32,"")</f>
        <v/>
      </c>
      <c r="AQ32" s="840" t="str">
        <f>IF(AND($AM$3=1,'7b Health sandwich'!H32&lt;0),I32,"")</f>
        <v/>
      </c>
      <c r="AR32" s="841" t="str">
        <f>IF(AND($AM$3=1,'7b Health sandwich'!I32&lt;0),J32,"")</f>
        <v/>
      </c>
      <c r="AS32" s="841" t="str">
        <f>IF(AND($AM$3=1,'7b Health sandwich'!J32&lt;0),K32,"")</f>
        <v/>
      </c>
      <c r="AT32" s="842" t="str">
        <f>IF(AND($AM$3=1,'7b Health sandwich'!K32&lt;0),L32,"")</f>
        <v/>
      </c>
      <c r="AU32" s="840" t="str">
        <f>IF(AND($AM$3=1,'7b Health sandwich'!P32&lt;0),Q32,"")</f>
        <v/>
      </c>
      <c r="AV32" s="841" t="str">
        <f>IF(AND($AM$3=1,'7b Health sandwich'!Q32&lt;0),R32,"")</f>
        <v/>
      </c>
      <c r="AW32" s="841" t="str">
        <f>IF(AND($AM$3=1,'7b Health sandwich'!R32&lt;0),S32,"")</f>
        <v/>
      </c>
      <c r="AX32" s="842" t="str">
        <f>IF(AND($AM$3=1,'7b Health sandwich'!S32&lt;0),T32,"")</f>
        <v/>
      </c>
      <c r="AY32" s="840" t="str">
        <f>IF(AND($AM$3=1,'7b Health sandwich'!T32&lt;0),U32,"")</f>
        <v/>
      </c>
      <c r="AZ32" s="841" t="str">
        <f>IF(AND($AM$3=1,'7b Health sandwich'!U32&lt;0),V32,"")</f>
        <v/>
      </c>
      <c r="BA32" s="841" t="str">
        <f>IF(AND($AM$3=1,'7b Health sandwich'!V32&lt;0),W32,"")</f>
        <v/>
      </c>
      <c r="BB32" s="842" t="str">
        <f>IF(AND($AM$3=1,'7b Health sandwich'!W32&lt;0),X32,"")</f>
        <v/>
      </c>
      <c r="BD32" s="840" t="str">
        <f>IF(AND($BD$3=1,TRUNC('7b Health sandwich'!D32)&lt;&gt;'7b Health sandwich'!D32),E32,"")</f>
        <v/>
      </c>
      <c r="BE32" s="841" t="str">
        <f>IF(AND($BD$3=1,TRUNC('7b Health sandwich'!E32)&lt;&gt;'7b Health sandwich'!E32),F32,"")</f>
        <v/>
      </c>
      <c r="BF32" s="841" t="str">
        <f>IF(AND($BD$3=1,TRUNC('7b Health sandwich'!F32)&lt;&gt;'7b Health sandwich'!F32),G32,"")</f>
        <v/>
      </c>
      <c r="BG32" s="842" t="str">
        <f>IF(AND($BD$3=1,TRUNC('7b Health sandwich'!G32)&lt;&gt;'7b Health sandwich'!G32),H32,"")</f>
        <v/>
      </c>
      <c r="BH32" s="840" t="str">
        <f>IF(AND($BD$3=1,TRUNC('7b Health sandwich'!H32)&lt;&gt;'7b Health sandwich'!H32),I32,"")</f>
        <v/>
      </c>
      <c r="BI32" s="841" t="str">
        <f>IF(AND($BD$3=1,TRUNC('7b Health sandwich'!I32)&lt;&gt;'7b Health sandwich'!I32),J32,"")</f>
        <v/>
      </c>
      <c r="BJ32" s="841" t="str">
        <f>IF(AND($BD$3=1,TRUNC('7b Health sandwich'!J32)&lt;&gt;'7b Health sandwich'!J32),K32,"")</f>
        <v/>
      </c>
      <c r="BK32" s="842" t="str">
        <f>IF(AND($BD$3=1,TRUNC('7b Health sandwich'!K32)&lt;&gt;'7b Health sandwich'!K32),L32,"")</f>
        <v/>
      </c>
      <c r="BL32" s="840" t="str">
        <f>IF(AND($BD$3=1,TRUNC('7b Health sandwich'!L32)&lt;&gt;'7b Health sandwich'!L32),M32,"")</f>
        <v/>
      </c>
      <c r="BM32" s="841" t="str">
        <f>IF(AND($BD$3=1,TRUNC('7b Health sandwich'!M32)&lt;&gt;'7b Health sandwich'!M32),N32,"")</f>
        <v/>
      </c>
      <c r="BN32" s="841" t="str">
        <f>IF(AND($BD$3=1,TRUNC('7b Health sandwich'!N32)&lt;&gt;'7b Health sandwich'!N32),O32,"")</f>
        <v/>
      </c>
      <c r="BO32" s="842" t="str">
        <f>IF(AND($BD$3=1,TRUNC('7b Health sandwich'!O32)&lt;&gt;'7b Health sandwich'!O32),P32,"")</f>
        <v/>
      </c>
      <c r="CH32" s="840" t="str">
        <f>IF(AND($CH$3=1,ROUND('7b Health sandwich'!T32,2)&lt;&gt;'7b Health sandwich'!T32),U32,"")</f>
        <v/>
      </c>
      <c r="CI32" s="841" t="str">
        <f>IF(AND($CH$3=1,ROUND('7b Health sandwich'!U32,2)&lt;&gt;'7b Health sandwich'!U32),V32,"")</f>
        <v/>
      </c>
      <c r="CJ32" s="841" t="str">
        <f>IF(AND($CH$3=1,ROUND('7b Health sandwich'!V32,2)&lt;&gt;'7b Health sandwich'!V32),W32,"")</f>
        <v/>
      </c>
      <c r="CK32" s="842" t="str">
        <f>IF(AND($CH$3=1,ROUND('7b Health sandwich'!W32,2)&lt;&gt;'7b Health sandwich'!W32),X32,"")</f>
        <v/>
      </c>
      <c r="CL32" s="54"/>
      <c r="CM32" s="840" t="str">
        <f>IF(AND($CM$3=1,'7b Health sandwich'!T32&gt;'7b Health sandwich'!P32),U32,"")</f>
        <v/>
      </c>
      <c r="CN32" s="841" t="str">
        <f>IF(AND($CM$3=1,'7b Health sandwich'!U32&gt;'7b Health sandwich'!Q32),V32,"")</f>
        <v/>
      </c>
      <c r="CO32" s="841" t="str">
        <f>IF(AND($CM$3=1,'7b Health sandwich'!V32&gt;'7b Health sandwich'!R32),W32,"")</f>
        <v/>
      </c>
      <c r="CP32" s="842" t="str">
        <f>IF(AND($CM$3=1,'7b Health sandwich'!W32&gt;'7b Health sandwich'!S32),X32,"")</f>
        <v/>
      </c>
      <c r="CQ32" s="54"/>
      <c r="CR32" s="840" t="str">
        <f>IF(AND($CR$3=1,'7b Health sandwich'!P32&lt;&gt;0),IF(('7b Health sandwich'!T32/'7b Health sandwich'!P32)&lt;0.03,U32,""),"")</f>
        <v/>
      </c>
      <c r="CS32" s="841" t="str">
        <f>IF(AND($CR$3=1,'7b Health sandwich'!Q32&lt;&gt;0),IF(('7b Health sandwich'!U32/'7b Health sandwich'!Q32)&lt;0.03,V32,""),"")</f>
        <v/>
      </c>
      <c r="CT32" s="841" t="str">
        <f>IF(AND($CR$3=1,'7b Health sandwich'!R32&lt;&gt;0),IF(('7b Health sandwich'!V32/'7b Health sandwich'!R32)&lt;0.03,W32,""),"")</f>
        <v/>
      </c>
      <c r="CU32" s="842" t="str">
        <f>IF(AND($CR$3=1,'7b Health sandwich'!S32&lt;&gt;0),IF(('7b Health sandwich'!W32/'7b Health sandwich'!S32)&lt;0.03,X32,""),"")</f>
        <v/>
      </c>
      <c r="CV32" s="54"/>
      <c r="CW32" s="840" t="str">
        <f>IF(AND($CW$3=1,'7b Health sandwich'!L32=0,SUM('7b Health sandwich'!D32,'7b Health sandwich'!H32)&gt;$CZ$13),M32,"")</f>
        <v/>
      </c>
      <c r="CX32" s="841" t="str">
        <f>IF(AND($CW$3=1,'7b Health sandwich'!M32=0,SUM('7b Health sandwich'!E32,'7b Health sandwich'!I32)&gt;$CZ$13),N32,"")</f>
        <v/>
      </c>
      <c r="CY32" s="841" t="str">
        <f>IF(AND($CW$3=1,'7b Health sandwich'!N32=0,SUM('7b Health sandwich'!F32,'7b Health sandwich'!J32)&gt;$CZ$13),O32,"")</f>
        <v/>
      </c>
      <c r="CZ32" s="842" t="str">
        <f>IF(AND($CW$3=1,'7b Health sandwich'!O32=0,SUM('7b Health sandwich'!G32,'7b Health sandwich'!K32)&gt;$CZ$13),P32,"")</f>
        <v/>
      </c>
      <c r="DA32" s="54"/>
      <c r="DB32" s="840" t="str">
        <f>IF(AND($DB$3=1,SUM('7b Health sandwich'!D32,'7b Health sandwich'!H32)&gt;0,ABS('7b Health sandwich'!L32)=SUM('7b Health sandwich'!D32,'7b Health sandwich'!H32)),M32,"")</f>
        <v/>
      </c>
      <c r="DC32" s="841" t="str">
        <f>IF(AND($DB$3=1,SUM('7b Health sandwich'!E32,'7b Health sandwich'!I32)&gt;0,ABS('7b Health sandwich'!M32)=SUM('7b Health sandwich'!E32,'7b Health sandwich'!I32)),N32,"")</f>
        <v/>
      </c>
      <c r="DD32" s="841" t="str">
        <f>IF(AND($DB$3=1,SUM('7b Health sandwich'!F32,'7b Health sandwich'!J32)&gt;0,ABS('7b Health sandwich'!N32)=SUM('7b Health sandwich'!F32,'7b Health sandwich'!J32)),O32,"")</f>
        <v/>
      </c>
      <c r="DE32" s="842" t="str">
        <f>IF(AND($DB$3=1,SUM('7b Health sandwich'!G32,'7b Health sandwich'!K32)&gt;0,ABS('7b Health sandwich'!O32)=SUM('7b Health sandwich'!G32,'7b Health sandwich'!K32)),P32,"")</f>
        <v/>
      </c>
      <c r="DP32" s="840" t="str">
        <f>IF(AND($DP$3=1,'7b Health sandwich'!P32&lt;&gt;0),IF(('7b Health sandwich'!T32/'7b Health sandwich'!P32)&lt;0.25,U32,""),"")</f>
        <v/>
      </c>
      <c r="DQ32" s="841" t="str">
        <f>IF(AND($DP$3=1,'7b Health sandwich'!Q32&lt;&gt;0),IF(('7b Health sandwich'!U32/'7b Health sandwich'!Q32)&lt;0.25,V32,""),"")</f>
        <v/>
      </c>
      <c r="DR32" s="841" t="str">
        <f>IF(AND($DP$3=1,'7b Health sandwich'!R32&lt;&gt;0),IF(('7b Health sandwich'!V32/'7b Health sandwich'!R32)&lt;0.25,W32,""),"")</f>
        <v/>
      </c>
      <c r="DS32" s="842" t="str">
        <f>IF(AND($DP$3=1,'7b Health sandwich'!S32&lt;&gt;0),IF(('7b Health sandwich'!W32/'7b Health sandwich'!S32)&lt;0.25,X32,""),"")</f>
        <v/>
      </c>
      <c r="DU32" s="37" t="str">
        <f>IF(AND($DU$3=1,'7b Health sandwich'!P32&gt;0),Q32,"")</f>
        <v/>
      </c>
      <c r="DV32" s="38" t="str">
        <f>IF(AND($DU$3=1,'7b Health sandwich'!Q32&gt;0),R32,"")</f>
        <v/>
      </c>
      <c r="DW32" s="38" t="str">
        <f>IF(AND($DU$3=1,'7b Health sandwich'!R32&gt;0),S32,"")</f>
        <v/>
      </c>
      <c r="DX32" s="39" t="str">
        <f>IF(AND($DU$3=1,'7b Health sandwich'!S32&gt;0),T32,"")</f>
        <v/>
      </c>
    </row>
    <row r="33" spans="1:144" x14ac:dyDescent="0.25">
      <c r="A33" s="18" t="str">
        <f>'7b Health sandwich'!A33</f>
        <v>Occupational therapy</v>
      </c>
      <c r="B33" t="s">
        <v>13</v>
      </c>
      <c r="C33" s="18" t="str">
        <f>'7b Health sandwich'!C33</f>
        <v>PGT (UG fee)</v>
      </c>
      <c r="D33" t="str">
        <f t="shared" si="13"/>
        <v>Occupational therapy, Standard, PGT (UG fee)</v>
      </c>
      <c r="E33" t="str">
        <f t="shared" si="11"/>
        <v xml:space="preserve">Column 1, Starters in 2016-17, OfS-fundable, Occupational therapy, Standard, PGT (UG fee); </v>
      </c>
      <c r="F33" t="str">
        <f t="shared" si="11"/>
        <v xml:space="preserve">Column 1, Starters in 2016-17, Non-fundable, Occupational therapy, Standard, PGT (UG fee); </v>
      </c>
      <c r="G33" t="str">
        <f t="shared" si="11"/>
        <v xml:space="preserve">Column 1, Starters in 2017-18, OfS-fundable, Occupational therapy, Standard, PGT (UG fee); </v>
      </c>
      <c r="H33" t="str">
        <f t="shared" si="11"/>
        <v xml:space="preserve">Column 1, Starters in 2017-18, Non-fundable, Occupational therapy, Standard, PGT (UG fee); </v>
      </c>
      <c r="I33" t="str">
        <f t="shared" si="11"/>
        <v xml:space="preserve">Column 2, Starters in 2016-17, OfS-fundable, Occupational therapy, Standard, PGT (UG fee); </v>
      </c>
      <c r="J33" t="str">
        <f t="shared" si="11"/>
        <v xml:space="preserve">Column 2, Starters in 2016-17, Non-fundable, Occupational therapy, Standard, PGT (UG fee); </v>
      </c>
      <c r="K33" t="str">
        <f t="shared" si="11"/>
        <v xml:space="preserve">Column 2, Starters in 2017-18, OfS-fundable, Occupational therapy, Standard, PGT (UG fee); </v>
      </c>
      <c r="L33" t="str">
        <f t="shared" si="11"/>
        <v xml:space="preserve">Column 2, Starters in 2017-18, Non-fundable, Occupational therapy, Standard, PGT (UG fee); </v>
      </c>
      <c r="M33" t="str">
        <f t="shared" si="11"/>
        <v xml:space="preserve">Column 3, Starters in 2016-17, OfS-fundable, Occupational therapy, Standard, PGT (UG fee); </v>
      </c>
      <c r="N33" t="str">
        <f t="shared" si="11"/>
        <v xml:space="preserve">Column 3, Starters in 2016-17, Non-fundable, Occupational therapy, Standard, PGT (UG fee); </v>
      </c>
      <c r="O33" t="str">
        <f t="shared" si="11"/>
        <v xml:space="preserve">Column 3, Starters in 2017-18, OfS-fundable, Occupational therapy, Standard, PGT (UG fee); </v>
      </c>
      <c r="P33" t="str">
        <f t="shared" si="11"/>
        <v xml:space="preserve">Column 3, Starters in 2017-18, Non-fundable, Occupational therapy, Standard, PGT (UG fee); </v>
      </c>
      <c r="Q33" t="str">
        <f t="shared" si="11"/>
        <v xml:space="preserve">Column 4, Starters in 2016-17, OfS-fundable, Occupational therapy, Standard, PGT (UG fee); </v>
      </c>
      <c r="R33" t="str">
        <f t="shared" si="11"/>
        <v xml:space="preserve">Column 4, Starters in 2016-17, Non-fundable, Occupational therapy, Standard, PGT (UG fee); </v>
      </c>
      <c r="S33" t="str">
        <f t="shared" si="11"/>
        <v xml:space="preserve">Column 4, Starters in 2017-18, OfS-fundable, Occupational therapy, Standard, PGT (UG fee); </v>
      </c>
      <c r="T33" t="str">
        <f t="shared" si="11"/>
        <v xml:space="preserve">Column 4, Starters in 2017-18, Non-fundable, Occupational therapy, Standard, PGT (UG fee); </v>
      </c>
      <c r="U33" t="str">
        <f t="shared" si="12"/>
        <v xml:space="preserve">Column 4a, Starters in 2016-17, OfS-fundable, Occupational therapy, Standard, PGT (UG fee); </v>
      </c>
      <c r="V33" t="str">
        <f t="shared" si="12"/>
        <v xml:space="preserve">Column 4a, Starters in 2016-17, Non-fundable, Occupational therapy, Standard, PGT (UG fee); </v>
      </c>
      <c r="W33" t="str">
        <f t="shared" si="12"/>
        <v xml:space="preserve">Column 4a, Starters in 2017-18, OfS-fundable, Occupational therapy, Standard, PGT (UG fee); </v>
      </c>
      <c r="X33" t="str">
        <f t="shared" si="12"/>
        <v xml:space="preserve">Column 4a, Starters in 2017-18, Non-fundable, Occupational therapy, Standard, PGT (UG fee); </v>
      </c>
      <c r="AH33" s="844" t="str">
        <f>IF(AND($AH$3=1,'7b Health sandwich'!L33&gt;0),M33,"")</f>
        <v/>
      </c>
      <c r="AI33" s="843" t="str">
        <f>IF(AND($AH$3=1,'7b Health sandwich'!M33&gt;0),N33,"")</f>
        <v/>
      </c>
      <c r="AJ33" s="843" t="str">
        <f>IF(AND($AH$3=1,'7b Health sandwich'!N33&gt;0),O33,"")</f>
        <v/>
      </c>
      <c r="AK33" s="845" t="str">
        <f>IF(AND($AH$3=1,'7b Health sandwich'!O33&gt;0),P33,"")</f>
        <v/>
      </c>
      <c r="AM33" s="844" t="str">
        <f>IF(AND($AM$3=1,'7b Health sandwich'!D33&lt;0),E33,"")</f>
        <v/>
      </c>
      <c r="AN33" s="843" t="str">
        <f>IF(AND($AM$3=1,'7b Health sandwich'!E33&lt;0),F33,"")</f>
        <v/>
      </c>
      <c r="AO33" s="843" t="str">
        <f>IF(AND($AM$3=1,'7b Health sandwich'!F33&lt;0),G33,"")</f>
        <v/>
      </c>
      <c r="AP33" s="845" t="str">
        <f>IF(AND($AM$3=1,'7b Health sandwich'!G33&lt;0),H33,"")</f>
        <v/>
      </c>
      <c r="AQ33" s="844" t="str">
        <f>IF(AND($AM$3=1,'7b Health sandwich'!H33&lt;0),I33,"")</f>
        <v/>
      </c>
      <c r="AR33" s="843" t="str">
        <f>IF(AND($AM$3=1,'7b Health sandwich'!I33&lt;0),J33,"")</f>
        <v/>
      </c>
      <c r="AS33" s="843" t="str">
        <f>IF(AND($AM$3=1,'7b Health sandwich'!J33&lt;0),K33,"")</f>
        <v/>
      </c>
      <c r="AT33" s="845" t="str">
        <f>IF(AND($AM$3=1,'7b Health sandwich'!K33&lt;0),L33,"")</f>
        <v/>
      </c>
      <c r="AU33" s="844" t="str">
        <f>IF(AND($AM$3=1,'7b Health sandwich'!P33&lt;0),Q33,"")</f>
        <v/>
      </c>
      <c r="AV33" s="843" t="str">
        <f>IF(AND($AM$3=1,'7b Health sandwich'!Q33&lt;0),R33,"")</f>
        <v/>
      </c>
      <c r="AW33" s="843" t="str">
        <f>IF(AND($AM$3=1,'7b Health sandwich'!R33&lt;0),S33,"")</f>
        <v/>
      </c>
      <c r="AX33" s="845" t="str">
        <f>IF(AND($AM$3=1,'7b Health sandwich'!S33&lt;0),T33,"")</f>
        <v/>
      </c>
      <c r="AY33" s="844" t="str">
        <f>IF(AND($AM$3=1,'7b Health sandwich'!T33&lt;0),U33,"")</f>
        <v/>
      </c>
      <c r="AZ33" s="843" t="str">
        <f>IF(AND($AM$3=1,'7b Health sandwich'!U33&lt;0),V33,"")</f>
        <v/>
      </c>
      <c r="BA33" s="843" t="str">
        <f>IF(AND($AM$3=1,'7b Health sandwich'!V33&lt;0),W33,"")</f>
        <v/>
      </c>
      <c r="BB33" s="845" t="str">
        <f>IF(AND($AM$3=1,'7b Health sandwich'!W33&lt;0),X33,"")</f>
        <v/>
      </c>
      <c r="BD33" s="844" t="str">
        <f>IF(AND($BD$3=1,TRUNC('7b Health sandwich'!D33)&lt;&gt;'7b Health sandwich'!D33),E33,"")</f>
        <v/>
      </c>
      <c r="BE33" s="843" t="str">
        <f>IF(AND($BD$3=1,TRUNC('7b Health sandwich'!E33)&lt;&gt;'7b Health sandwich'!E33),F33,"")</f>
        <v/>
      </c>
      <c r="BF33" s="843" t="str">
        <f>IF(AND($BD$3=1,TRUNC('7b Health sandwich'!F33)&lt;&gt;'7b Health sandwich'!F33),G33,"")</f>
        <v/>
      </c>
      <c r="BG33" s="845" t="str">
        <f>IF(AND($BD$3=1,TRUNC('7b Health sandwich'!G33)&lt;&gt;'7b Health sandwich'!G33),H33,"")</f>
        <v/>
      </c>
      <c r="BH33" s="844" t="str">
        <f>IF(AND($BD$3=1,TRUNC('7b Health sandwich'!H33)&lt;&gt;'7b Health sandwich'!H33),I33,"")</f>
        <v/>
      </c>
      <c r="BI33" s="843" t="str">
        <f>IF(AND($BD$3=1,TRUNC('7b Health sandwich'!I33)&lt;&gt;'7b Health sandwich'!I33),J33,"")</f>
        <v/>
      </c>
      <c r="BJ33" s="843" t="str">
        <f>IF(AND($BD$3=1,TRUNC('7b Health sandwich'!J33)&lt;&gt;'7b Health sandwich'!J33),K33,"")</f>
        <v/>
      </c>
      <c r="BK33" s="845" t="str">
        <f>IF(AND($BD$3=1,TRUNC('7b Health sandwich'!K33)&lt;&gt;'7b Health sandwich'!K33),L33,"")</f>
        <v/>
      </c>
      <c r="BL33" s="844" t="str">
        <f>IF(AND($BD$3=1,TRUNC('7b Health sandwich'!L33)&lt;&gt;'7b Health sandwich'!L33),M33,"")</f>
        <v/>
      </c>
      <c r="BM33" s="843" t="str">
        <f>IF(AND($BD$3=1,TRUNC('7b Health sandwich'!M33)&lt;&gt;'7b Health sandwich'!M33),N33,"")</f>
        <v/>
      </c>
      <c r="BN33" s="843" t="str">
        <f>IF(AND($BD$3=1,TRUNC('7b Health sandwich'!N33)&lt;&gt;'7b Health sandwich'!N33),O33,"")</f>
        <v/>
      </c>
      <c r="BO33" s="845" t="str">
        <f>IF(AND($BD$3=1,TRUNC('7b Health sandwich'!O33)&lt;&gt;'7b Health sandwich'!O33),P33,"")</f>
        <v/>
      </c>
      <c r="CH33" s="844" t="str">
        <f>IF(AND($CH$3=1,ROUND('7b Health sandwich'!T33,2)&lt;&gt;'7b Health sandwich'!T33),U33,"")</f>
        <v/>
      </c>
      <c r="CI33" s="843" t="str">
        <f>IF(AND($CH$3=1,ROUND('7b Health sandwich'!U33,2)&lt;&gt;'7b Health sandwich'!U33),V33,"")</f>
        <v/>
      </c>
      <c r="CJ33" s="843" t="str">
        <f>IF(AND($CH$3=1,ROUND('7b Health sandwich'!V33,2)&lt;&gt;'7b Health sandwich'!V33),W33,"")</f>
        <v/>
      </c>
      <c r="CK33" s="845" t="str">
        <f>IF(AND($CH$3=1,ROUND('7b Health sandwich'!W33,2)&lt;&gt;'7b Health sandwich'!W33),X33,"")</f>
        <v/>
      </c>
      <c r="CL33" s="54"/>
      <c r="CM33" s="844" t="str">
        <f>IF(AND($CM$3=1,'7b Health sandwich'!T33&gt;'7b Health sandwich'!P33),U33,"")</f>
        <v/>
      </c>
      <c r="CN33" s="843" t="str">
        <f>IF(AND($CM$3=1,'7b Health sandwich'!U33&gt;'7b Health sandwich'!Q33),V33,"")</f>
        <v/>
      </c>
      <c r="CO33" s="843" t="str">
        <f>IF(AND($CM$3=1,'7b Health sandwich'!V33&gt;'7b Health sandwich'!R33),W33,"")</f>
        <v/>
      </c>
      <c r="CP33" s="845" t="str">
        <f>IF(AND($CM$3=1,'7b Health sandwich'!W33&gt;'7b Health sandwich'!S33),X33,"")</f>
        <v/>
      </c>
      <c r="CQ33" s="54"/>
      <c r="CR33" s="844" t="str">
        <f>IF(AND($CR$3=1,'7b Health sandwich'!P33&lt;&gt;0),IF(('7b Health sandwich'!T33/'7b Health sandwich'!P33)&lt;0.03,U33,""),"")</f>
        <v/>
      </c>
      <c r="CS33" s="843" t="str">
        <f>IF(AND($CR$3=1,'7b Health sandwich'!Q33&lt;&gt;0),IF(('7b Health sandwich'!U33/'7b Health sandwich'!Q33)&lt;0.03,V33,""),"")</f>
        <v/>
      </c>
      <c r="CT33" s="843" t="str">
        <f>IF(AND($CR$3=1,'7b Health sandwich'!R33&lt;&gt;0),IF(('7b Health sandwich'!V33/'7b Health sandwich'!R33)&lt;0.03,W33,""),"")</f>
        <v/>
      </c>
      <c r="CU33" s="845" t="str">
        <f>IF(AND($CR$3=1,'7b Health sandwich'!S33&lt;&gt;0),IF(('7b Health sandwich'!W33/'7b Health sandwich'!S33)&lt;0.03,X33,""),"")</f>
        <v/>
      </c>
      <c r="CV33" s="54"/>
      <c r="CW33" s="844" t="str">
        <f>IF(AND($CW$3=1,'7b Health sandwich'!L33=0,SUM('7b Health sandwich'!D33,'7b Health sandwich'!H33)&gt;$CZ$13),M33,"")</f>
        <v/>
      </c>
      <c r="CX33" s="843" t="str">
        <f>IF(AND($CW$3=1,'7b Health sandwich'!M33=0,SUM('7b Health sandwich'!E33,'7b Health sandwich'!I33)&gt;$CZ$13),N33,"")</f>
        <v/>
      </c>
      <c r="CY33" s="843" t="str">
        <f>IF(AND($CW$3=1,'7b Health sandwich'!N33=0,SUM('7b Health sandwich'!F33,'7b Health sandwich'!J33)&gt;$CZ$13),O33,"")</f>
        <v/>
      </c>
      <c r="CZ33" s="845" t="str">
        <f>IF(AND($CW$3=1,'7b Health sandwich'!O33=0,SUM('7b Health sandwich'!G33,'7b Health sandwich'!K33)&gt;$CZ$13),P33,"")</f>
        <v/>
      </c>
      <c r="DA33" s="54"/>
      <c r="DB33" s="844" t="str">
        <f>IF(AND($DB$3=1,SUM('7b Health sandwich'!D33,'7b Health sandwich'!H33)&gt;0,ABS('7b Health sandwich'!L33)=SUM('7b Health sandwich'!D33,'7b Health sandwich'!H33)),M33,"")</f>
        <v/>
      </c>
      <c r="DC33" s="843" t="str">
        <f>IF(AND($DB$3=1,SUM('7b Health sandwich'!E33,'7b Health sandwich'!I33)&gt;0,ABS('7b Health sandwich'!M33)=SUM('7b Health sandwich'!E33,'7b Health sandwich'!I33)),N33,"")</f>
        <v/>
      </c>
      <c r="DD33" s="843" t="str">
        <f>IF(AND($DB$3=1,SUM('7b Health sandwich'!F33,'7b Health sandwich'!J33)&gt;0,ABS('7b Health sandwich'!N33)=SUM('7b Health sandwich'!F33,'7b Health sandwich'!J33)),O33,"")</f>
        <v/>
      </c>
      <c r="DE33" s="845" t="str">
        <f>IF(AND($DB$3=1,SUM('7b Health sandwich'!G33,'7b Health sandwich'!K33)&gt;0,ABS('7b Health sandwich'!O33)=SUM('7b Health sandwich'!G33,'7b Health sandwich'!K33)),P33,"")</f>
        <v/>
      </c>
      <c r="DP33" s="844" t="str">
        <f>IF(AND($DP$3=1,'7b Health sandwich'!P33&lt;&gt;0),IF(('7b Health sandwich'!T33/'7b Health sandwich'!P33)&lt;0.25,U33,""),"")</f>
        <v/>
      </c>
      <c r="DQ33" s="843" t="str">
        <f>IF(AND($DP$3=1,'7b Health sandwich'!Q33&lt;&gt;0),IF(('7b Health sandwich'!U33/'7b Health sandwich'!Q33)&lt;0.25,V33,""),"")</f>
        <v/>
      </c>
      <c r="DR33" s="843" t="str">
        <f>IF(AND($DP$3=1,'7b Health sandwich'!R33&lt;&gt;0),IF(('7b Health sandwich'!V33/'7b Health sandwich'!R33)&lt;0.25,W33,""),"")</f>
        <v/>
      </c>
      <c r="DS33" s="845" t="str">
        <f>IF(AND($DP$3=1,'7b Health sandwich'!S33&lt;&gt;0),IF(('7b Health sandwich'!W33/'7b Health sandwich'!S33)&lt;0.25,X33,""),"")</f>
        <v/>
      </c>
      <c r="DU33" s="53" t="str">
        <f>IF(AND($DU$3=1,'7b Health sandwich'!P33&gt;0),Q33,"")</f>
        <v/>
      </c>
      <c r="DV33" s="4" t="str">
        <f>IF(AND($DU$3=1,'7b Health sandwich'!Q33&gt;0),R33,"")</f>
        <v/>
      </c>
      <c r="DW33" s="4" t="str">
        <f>IF(AND($DU$3=1,'7b Health sandwich'!R33&gt;0),S33,"")</f>
        <v/>
      </c>
      <c r="DX33" s="42" t="str">
        <f>IF(AND($DU$3=1,'7b Health sandwich'!S33&gt;0),T33,"")</f>
        <v/>
      </c>
    </row>
    <row r="34" spans="1:144" x14ac:dyDescent="0.25">
      <c r="A34" s="18" t="str">
        <f>'7b Health sandwich'!A34</f>
        <v>Operating department practice</v>
      </c>
      <c r="B34" t="s">
        <v>13</v>
      </c>
      <c r="C34" s="18" t="str">
        <f>'7b Health sandwich'!C34</f>
        <v>UG</v>
      </c>
      <c r="D34" t="str">
        <f t="shared" si="13"/>
        <v>Operating department practice, Standard, UG</v>
      </c>
      <c r="E34" t="str">
        <f t="shared" ref="E34:T37" si="14">CONCATENATE(E$7,", ",E$10,", ",E$12,", ",$A34,", ",$B34,", ",$C34,"; ")</f>
        <v xml:space="preserve">Column 1, Starters in 2016-17, OfS-fundable, Operating department practice, Standard, UG; </v>
      </c>
      <c r="F34" t="str">
        <f t="shared" si="14"/>
        <v xml:space="preserve">Column 1, Starters in 2016-17, Non-fundable, Operating department practice, Standard, UG; </v>
      </c>
      <c r="G34" t="str">
        <f t="shared" si="14"/>
        <v xml:space="preserve">Column 1, Starters in 2017-18, OfS-fundable, Operating department practice, Standard, UG; </v>
      </c>
      <c r="H34" t="str">
        <f t="shared" si="14"/>
        <v xml:space="preserve">Column 1, Starters in 2017-18, Non-fundable, Operating department practice, Standard, UG; </v>
      </c>
      <c r="I34" t="str">
        <f t="shared" si="14"/>
        <v xml:space="preserve">Column 2, Starters in 2016-17, OfS-fundable, Operating department practice, Standard, UG; </v>
      </c>
      <c r="J34" t="str">
        <f t="shared" si="14"/>
        <v xml:space="preserve">Column 2, Starters in 2016-17, Non-fundable, Operating department practice, Standard, UG; </v>
      </c>
      <c r="K34" t="str">
        <f t="shared" si="14"/>
        <v xml:space="preserve">Column 2, Starters in 2017-18, OfS-fundable, Operating department practice, Standard, UG; </v>
      </c>
      <c r="L34" t="str">
        <f t="shared" si="14"/>
        <v xml:space="preserve">Column 2, Starters in 2017-18, Non-fundable, Operating department practice, Standard, UG; </v>
      </c>
      <c r="M34" t="str">
        <f t="shared" si="14"/>
        <v xml:space="preserve">Column 3, Starters in 2016-17, OfS-fundable, Operating department practice, Standard, UG; </v>
      </c>
      <c r="N34" t="str">
        <f t="shared" si="14"/>
        <v xml:space="preserve">Column 3, Starters in 2016-17, Non-fundable, Operating department practice, Standard, UG; </v>
      </c>
      <c r="O34" t="str">
        <f t="shared" si="14"/>
        <v xml:space="preserve">Column 3, Starters in 2017-18, OfS-fundable, Operating department practice, Standard, UG; </v>
      </c>
      <c r="P34" t="str">
        <f t="shared" si="14"/>
        <v xml:space="preserve">Column 3, Starters in 2017-18, Non-fundable, Operating department practice, Standard, UG; </v>
      </c>
      <c r="Q34" t="str">
        <f t="shared" si="14"/>
        <v xml:space="preserve">Column 4, Starters in 2016-17, OfS-fundable, Operating department practice, Standard, UG; </v>
      </c>
      <c r="R34" t="str">
        <f t="shared" si="14"/>
        <v xml:space="preserve">Column 4, Starters in 2016-17, Non-fundable, Operating department practice, Standard, UG; </v>
      </c>
      <c r="S34" t="str">
        <f t="shared" si="14"/>
        <v xml:space="preserve">Column 4, Starters in 2017-18, OfS-fundable, Operating department practice, Standard, UG; </v>
      </c>
      <c r="T34" t="str">
        <f t="shared" si="14"/>
        <v xml:space="preserve">Column 4, Starters in 2017-18, Non-fundable, Operating department practice, Standard, UG; </v>
      </c>
      <c r="U34" t="str">
        <f t="shared" ref="U34:X37" si="15">CONCATENATE(U$7,", ",U$10,", ",U$12,", ",$A34,", ",$B34,", ",$C34,"; ")</f>
        <v xml:space="preserve">Column 4a, Starters in 2016-17, OfS-fundable, Operating department practice, Standard, UG; </v>
      </c>
      <c r="V34" t="str">
        <f t="shared" si="15"/>
        <v xml:space="preserve">Column 4a, Starters in 2016-17, Non-fundable, Operating department practice, Standard, UG; </v>
      </c>
      <c r="W34" t="str">
        <f t="shared" si="15"/>
        <v xml:space="preserve">Column 4a, Starters in 2017-18, OfS-fundable, Operating department practice, Standard, UG; </v>
      </c>
      <c r="X34" t="str">
        <f t="shared" si="15"/>
        <v xml:space="preserve">Column 4a, Starters in 2017-18, Non-fundable, Operating department practice, Standard, UG; </v>
      </c>
      <c r="AH34" s="840" t="str">
        <f>IF(AND($AH$3=1,'7b Health sandwich'!L34&gt;0),M34,"")</f>
        <v/>
      </c>
      <c r="AI34" s="841" t="str">
        <f>IF(AND($AH$3=1,'7b Health sandwich'!M34&gt;0),N34,"")</f>
        <v/>
      </c>
      <c r="AJ34" s="841" t="str">
        <f>IF(AND($AH$3=1,'7b Health sandwich'!N34&gt;0),O34,"")</f>
        <v/>
      </c>
      <c r="AK34" s="842" t="str">
        <f>IF(AND($AH$3=1,'7b Health sandwich'!O34&gt;0),P34,"")</f>
        <v/>
      </c>
      <c r="AM34" s="840" t="str">
        <f>IF(AND($AM$3=1,'7b Health sandwich'!D34&lt;0),E34,"")</f>
        <v/>
      </c>
      <c r="AN34" s="841" t="str">
        <f>IF(AND($AM$3=1,'7b Health sandwich'!E34&lt;0),F34,"")</f>
        <v/>
      </c>
      <c r="AO34" s="841" t="str">
        <f>IF(AND($AM$3=1,'7b Health sandwich'!F34&lt;0),G34,"")</f>
        <v/>
      </c>
      <c r="AP34" s="842" t="str">
        <f>IF(AND($AM$3=1,'7b Health sandwich'!G34&lt;0),H34,"")</f>
        <v/>
      </c>
      <c r="AQ34" s="840" t="str">
        <f>IF(AND($AM$3=1,'7b Health sandwich'!H34&lt;0),I34,"")</f>
        <v/>
      </c>
      <c r="AR34" s="841" t="str">
        <f>IF(AND($AM$3=1,'7b Health sandwich'!I34&lt;0),J34,"")</f>
        <v/>
      </c>
      <c r="AS34" s="841" t="str">
        <f>IF(AND($AM$3=1,'7b Health sandwich'!J34&lt;0),K34,"")</f>
        <v/>
      </c>
      <c r="AT34" s="842" t="str">
        <f>IF(AND($AM$3=1,'7b Health sandwich'!K34&lt;0),L34,"")</f>
        <v/>
      </c>
      <c r="AU34" s="840" t="str">
        <f>IF(AND($AM$3=1,'7b Health sandwich'!P34&lt;0),Q34,"")</f>
        <v/>
      </c>
      <c r="AV34" s="841" t="str">
        <f>IF(AND($AM$3=1,'7b Health sandwich'!Q34&lt;0),R34,"")</f>
        <v/>
      </c>
      <c r="AW34" s="841" t="str">
        <f>IF(AND($AM$3=1,'7b Health sandwich'!R34&lt;0),S34,"")</f>
        <v/>
      </c>
      <c r="AX34" s="842" t="str">
        <f>IF(AND($AM$3=1,'7b Health sandwich'!S34&lt;0),T34,"")</f>
        <v/>
      </c>
      <c r="AY34" s="840" t="str">
        <f>IF(AND($AM$3=1,'7b Health sandwich'!T34&lt;0),U34,"")</f>
        <v/>
      </c>
      <c r="AZ34" s="841" t="str">
        <f>IF(AND($AM$3=1,'7b Health sandwich'!U34&lt;0),V34,"")</f>
        <v/>
      </c>
      <c r="BA34" s="841" t="str">
        <f>IF(AND($AM$3=1,'7b Health sandwich'!V34&lt;0),W34,"")</f>
        <v/>
      </c>
      <c r="BB34" s="842" t="str">
        <f>IF(AND($AM$3=1,'7b Health sandwich'!W34&lt;0),X34,"")</f>
        <v/>
      </c>
      <c r="BD34" s="840" t="str">
        <f>IF(AND($BD$3=1,TRUNC('7b Health sandwich'!D34)&lt;&gt;'7b Health sandwich'!D34),E34,"")</f>
        <v/>
      </c>
      <c r="BE34" s="841" t="str">
        <f>IF(AND($BD$3=1,TRUNC('7b Health sandwich'!E34)&lt;&gt;'7b Health sandwich'!E34),F34,"")</f>
        <v/>
      </c>
      <c r="BF34" s="841" t="str">
        <f>IF(AND($BD$3=1,TRUNC('7b Health sandwich'!F34)&lt;&gt;'7b Health sandwich'!F34),G34,"")</f>
        <v/>
      </c>
      <c r="BG34" s="842" t="str">
        <f>IF(AND($BD$3=1,TRUNC('7b Health sandwich'!G34)&lt;&gt;'7b Health sandwich'!G34),H34,"")</f>
        <v/>
      </c>
      <c r="BH34" s="840" t="str">
        <f>IF(AND($BD$3=1,TRUNC('7b Health sandwich'!H34)&lt;&gt;'7b Health sandwich'!H34),I34,"")</f>
        <v/>
      </c>
      <c r="BI34" s="841" t="str">
        <f>IF(AND($BD$3=1,TRUNC('7b Health sandwich'!I34)&lt;&gt;'7b Health sandwich'!I34),J34,"")</f>
        <v/>
      </c>
      <c r="BJ34" s="841" t="str">
        <f>IF(AND($BD$3=1,TRUNC('7b Health sandwich'!J34)&lt;&gt;'7b Health sandwich'!J34),K34,"")</f>
        <v/>
      </c>
      <c r="BK34" s="842" t="str">
        <f>IF(AND($BD$3=1,TRUNC('7b Health sandwich'!K34)&lt;&gt;'7b Health sandwich'!K34),L34,"")</f>
        <v/>
      </c>
      <c r="BL34" s="840" t="str">
        <f>IF(AND($BD$3=1,TRUNC('7b Health sandwich'!L34)&lt;&gt;'7b Health sandwich'!L34),M34,"")</f>
        <v/>
      </c>
      <c r="BM34" s="841" t="str">
        <f>IF(AND($BD$3=1,TRUNC('7b Health sandwich'!M34)&lt;&gt;'7b Health sandwich'!M34),N34,"")</f>
        <v/>
      </c>
      <c r="BN34" s="841" t="str">
        <f>IF(AND($BD$3=1,TRUNC('7b Health sandwich'!N34)&lt;&gt;'7b Health sandwich'!N34),O34,"")</f>
        <v/>
      </c>
      <c r="BO34" s="842" t="str">
        <f>IF(AND($BD$3=1,TRUNC('7b Health sandwich'!O34)&lt;&gt;'7b Health sandwich'!O34),P34,"")</f>
        <v/>
      </c>
      <c r="CH34" s="840" t="str">
        <f>IF(AND($CH$3=1,ROUND('7b Health sandwich'!T34,2)&lt;&gt;'7b Health sandwich'!T34),U34,"")</f>
        <v/>
      </c>
      <c r="CI34" s="841" t="str">
        <f>IF(AND($CH$3=1,ROUND('7b Health sandwich'!U34,2)&lt;&gt;'7b Health sandwich'!U34),V34,"")</f>
        <v/>
      </c>
      <c r="CJ34" s="841" t="str">
        <f>IF(AND($CH$3=1,ROUND('7b Health sandwich'!V34,2)&lt;&gt;'7b Health sandwich'!V34),W34,"")</f>
        <v/>
      </c>
      <c r="CK34" s="842" t="str">
        <f>IF(AND($CH$3=1,ROUND('7b Health sandwich'!W34,2)&lt;&gt;'7b Health sandwich'!W34),X34,"")</f>
        <v/>
      </c>
      <c r="CL34" s="54"/>
      <c r="CM34" s="840" t="str">
        <f>IF(AND($CM$3=1,'7b Health sandwich'!T34&gt;'7b Health sandwich'!P34),U34,"")</f>
        <v/>
      </c>
      <c r="CN34" s="841" t="str">
        <f>IF(AND($CM$3=1,'7b Health sandwich'!U34&gt;'7b Health sandwich'!Q34),V34,"")</f>
        <v/>
      </c>
      <c r="CO34" s="841" t="str">
        <f>IF(AND($CM$3=1,'7b Health sandwich'!V34&gt;'7b Health sandwich'!R34),W34,"")</f>
        <v/>
      </c>
      <c r="CP34" s="842" t="str">
        <f>IF(AND($CM$3=1,'7b Health sandwich'!W34&gt;'7b Health sandwich'!S34),X34,"")</f>
        <v/>
      </c>
      <c r="CQ34" s="54"/>
      <c r="CR34" s="840" t="str">
        <f>IF(AND($CR$3=1,'7b Health sandwich'!P34&lt;&gt;0),IF(('7b Health sandwich'!T34/'7b Health sandwich'!P34)&lt;0.03,U34,""),"")</f>
        <v/>
      </c>
      <c r="CS34" s="841" t="str">
        <f>IF(AND($CR$3=1,'7b Health sandwich'!Q34&lt;&gt;0),IF(('7b Health sandwich'!U34/'7b Health sandwich'!Q34)&lt;0.03,V34,""),"")</f>
        <v/>
      </c>
      <c r="CT34" s="841" t="str">
        <f>IF(AND($CR$3=1,'7b Health sandwich'!R34&lt;&gt;0),IF(('7b Health sandwich'!V34/'7b Health sandwich'!R34)&lt;0.03,W34,""),"")</f>
        <v/>
      </c>
      <c r="CU34" s="842" t="str">
        <f>IF(AND($CR$3=1,'7b Health sandwich'!S34&lt;&gt;0),IF(('7b Health sandwich'!W34/'7b Health sandwich'!S34)&lt;0.03,X34,""),"")</f>
        <v/>
      </c>
      <c r="CV34" s="54"/>
      <c r="CW34" s="840" t="str">
        <f>IF(AND($CW$3=1,'7b Health sandwich'!L34=0,SUM('7b Health sandwich'!D34,'7b Health sandwich'!H34)&gt;$CZ$13),M34,"")</f>
        <v/>
      </c>
      <c r="CX34" s="841" t="str">
        <f>IF(AND($CW$3=1,'7b Health sandwich'!M34=0,SUM('7b Health sandwich'!E34,'7b Health sandwich'!I34)&gt;$CZ$13),N34,"")</f>
        <v/>
      </c>
      <c r="CY34" s="841" t="str">
        <f>IF(AND($CW$3=1,'7b Health sandwich'!N34=0,SUM('7b Health sandwich'!F34,'7b Health sandwich'!J34)&gt;$CZ$13),O34,"")</f>
        <v/>
      </c>
      <c r="CZ34" s="842" t="str">
        <f>IF(AND($CW$3=1,'7b Health sandwich'!O34=0,SUM('7b Health sandwich'!G34,'7b Health sandwich'!K34)&gt;$CZ$13),P34,"")</f>
        <v/>
      </c>
      <c r="DA34" s="54"/>
      <c r="DB34" s="840" t="str">
        <f>IF(AND($DB$3=1,SUM('7b Health sandwich'!D34,'7b Health sandwich'!H34)&gt;0,ABS('7b Health sandwich'!L34)=SUM('7b Health sandwich'!D34,'7b Health sandwich'!H34)),M34,"")</f>
        <v/>
      </c>
      <c r="DC34" s="841" t="str">
        <f>IF(AND($DB$3=1,SUM('7b Health sandwich'!E34,'7b Health sandwich'!I34)&gt;0,ABS('7b Health sandwich'!M34)=SUM('7b Health sandwich'!E34,'7b Health sandwich'!I34)),N34,"")</f>
        <v/>
      </c>
      <c r="DD34" s="841" t="str">
        <f>IF(AND($DB$3=1,SUM('7b Health sandwich'!F34,'7b Health sandwich'!J34)&gt;0,ABS('7b Health sandwich'!N34)=SUM('7b Health sandwich'!F34,'7b Health sandwich'!J34)),O34,"")</f>
        <v/>
      </c>
      <c r="DE34" s="842" t="str">
        <f>IF(AND($DB$3=1,SUM('7b Health sandwich'!G34,'7b Health sandwich'!K34)&gt;0,ABS('7b Health sandwich'!O34)=SUM('7b Health sandwich'!G34,'7b Health sandwich'!K34)),P34,"")</f>
        <v/>
      </c>
      <c r="DP34" s="840" t="str">
        <f>IF(AND($DP$3=1,'7b Health sandwich'!P34&lt;&gt;0),IF(('7b Health sandwich'!T34/'7b Health sandwich'!P34)&lt;0.25,U34,""),"")</f>
        <v/>
      </c>
      <c r="DQ34" s="841" t="str">
        <f>IF(AND($DP$3=1,'7b Health sandwich'!Q34&lt;&gt;0),IF(('7b Health sandwich'!U34/'7b Health sandwich'!Q34)&lt;0.25,V34,""),"")</f>
        <v/>
      </c>
      <c r="DR34" s="841" t="str">
        <f>IF(AND($DP$3=1,'7b Health sandwich'!R34&lt;&gt;0),IF(('7b Health sandwich'!V34/'7b Health sandwich'!R34)&lt;0.25,W34,""),"")</f>
        <v/>
      </c>
      <c r="DS34" s="842" t="str">
        <f>IF(AND($DP$3=1,'7b Health sandwich'!S34&lt;&gt;0),IF(('7b Health sandwich'!W34/'7b Health sandwich'!S34)&lt;0.25,X34,""),"")</f>
        <v/>
      </c>
      <c r="DU34" s="37" t="str">
        <f>IF(AND($DU$3=1,'7b Health sandwich'!P34&gt;0),Q34,"")</f>
        <v/>
      </c>
      <c r="DV34" s="38" t="str">
        <f>IF(AND($DU$3=1,'7b Health sandwich'!Q34&gt;0),R34,"")</f>
        <v/>
      </c>
      <c r="DW34" s="38" t="str">
        <f>IF(AND($DU$3=1,'7b Health sandwich'!R34&gt;0),S34,"")</f>
        <v/>
      </c>
      <c r="DX34" s="39" t="str">
        <f>IF(AND($DU$3=1,'7b Health sandwich'!S34&gt;0),T34,"")</f>
        <v/>
      </c>
    </row>
    <row r="35" spans="1:144" x14ac:dyDescent="0.25">
      <c r="A35" s="18" t="str">
        <f>'7b Health sandwich'!A35</f>
        <v>Operating department practice</v>
      </c>
      <c r="B35" t="s">
        <v>13</v>
      </c>
      <c r="C35" s="18" t="str">
        <f>'7b Health sandwich'!C35</f>
        <v>PGT (UG fee)</v>
      </c>
      <c r="D35" t="str">
        <f t="shared" si="13"/>
        <v>Operating department practice, Standard, PGT (UG fee)</v>
      </c>
      <c r="E35" t="str">
        <f t="shared" si="14"/>
        <v xml:space="preserve">Column 1, Starters in 2016-17, OfS-fundable, Operating department practice, Standard, PGT (UG fee); </v>
      </c>
      <c r="F35" t="str">
        <f t="shared" si="14"/>
        <v xml:space="preserve">Column 1, Starters in 2016-17, Non-fundable, Operating department practice, Standard, PGT (UG fee); </v>
      </c>
      <c r="G35" t="str">
        <f t="shared" si="14"/>
        <v xml:space="preserve">Column 1, Starters in 2017-18, OfS-fundable, Operating department practice, Standard, PGT (UG fee); </v>
      </c>
      <c r="H35" t="str">
        <f t="shared" si="14"/>
        <v xml:space="preserve">Column 1, Starters in 2017-18, Non-fundable, Operating department practice, Standard, PGT (UG fee); </v>
      </c>
      <c r="I35" t="str">
        <f t="shared" si="14"/>
        <v xml:space="preserve">Column 2, Starters in 2016-17, OfS-fundable, Operating department practice, Standard, PGT (UG fee); </v>
      </c>
      <c r="J35" t="str">
        <f t="shared" si="14"/>
        <v xml:space="preserve">Column 2, Starters in 2016-17, Non-fundable, Operating department practice, Standard, PGT (UG fee); </v>
      </c>
      <c r="K35" t="str">
        <f t="shared" si="14"/>
        <v xml:space="preserve">Column 2, Starters in 2017-18, OfS-fundable, Operating department practice, Standard, PGT (UG fee); </v>
      </c>
      <c r="L35" t="str">
        <f t="shared" si="14"/>
        <v xml:space="preserve">Column 2, Starters in 2017-18, Non-fundable, Operating department practice, Standard, PGT (UG fee); </v>
      </c>
      <c r="M35" t="str">
        <f t="shared" si="14"/>
        <v xml:space="preserve">Column 3, Starters in 2016-17, OfS-fundable, Operating department practice, Standard, PGT (UG fee); </v>
      </c>
      <c r="N35" t="str">
        <f t="shared" si="14"/>
        <v xml:space="preserve">Column 3, Starters in 2016-17, Non-fundable, Operating department practice, Standard, PGT (UG fee); </v>
      </c>
      <c r="O35" t="str">
        <f t="shared" si="14"/>
        <v xml:space="preserve">Column 3, Starters in 2017-18, OfS-fundable, Operating department practice, Standard, PGT (UG fee); </v>
      </c>
      <c r="P35" t="str">
        <f t="shared" si="14"/>
        <v xml:space="preserve">Column 3, Starters in 2017-18, Non-fundable, Operating department practice, Standard, PGT (UG fee); </v>
      </c>
      <c r="Q35" t="str">
        <f t="shared" si="14"/>
        <v xml:space="preserve">Column 4, Starters in 2016-17, OfS-fundable, Operating department practice, Standard, PGT (UG fee); </v>
      </c>
      <c r="R35" t="str">
        <f t="shared" si="14"/>
        <v xml:space="preserve">Column 4, Starters in 2016-17, Non-fundable, Operating department practice, Standard, PGT (UG fee); </v>
      </c>
      <c r="S35" t="str">
        <f t="shared" si="14"/>
        <v xml:space="preserve">Column 4, Starters in 2017-18, OfS-fundable, Operating department practice, Standard, PGT (UG fee); </v>
      </c>
      <c r="T35" t="str">
        <f t="shared" si="14"/>
        <v xml:space="preserve">Column 4, Starters in 2017-18, Non-fundable, Operating department practice, Standard, PGT (UG fee); </v>
      </c>
      <c r="U35" t="str">
        <f t="shared" si="15"/>
        <v xml:space="preserve">Column 4a, Starters in 2016-17, OfS-fundable, Operating department practice, Standard, PGT (UG fee); </v>
      </c>
      <c r="V35" t="str">
        <f t="shared" si="15"/>
        <v xml:space="preserve">Column 4a, Starters in 2016-17, Non-fundable, Operating department practice, Standard, PGT (UG fee); </v>
      </c>
      <c r="W35" t="str">
        <f t="shared" si="15"/>
        <v xml:space="preserve">Column 4a, Starters in 2017-18, OfS-fundable, Operating department practice, Standard, PGT (UG fee); </v>
      </c>
      <c r="X35" t="str">
        <f t="shared" si="15"/>
        <v xml:space="preserve">Column 4a, Starters in 2017-18, Non-fundable, Operating department practice, Standard, PGT (UG fee); </v>
      </c>
      <c r="AH35" s="844" t="str">
        <f>IF(AND($AH$3=1,'7b Health sandwich'!L35&gt;0),M35,"")</f>
        <v/>
      </c>
      <c r="AI35" s="843" t="str">
        <f>IF(AND($AH$3=1,'7b Health sandwich'!M35&gt;0),N35,"")</f>
        <v/>
      </c>
      <c r="AJ35" s="843" t="str">
        <f>IF(AND($AH$3=1,'7b Health sandwich'!N35&gt;0),O35,"")</f>
        <v/>
      </c>
      <c r="AK35" s="845" t="str">
        <f>IF(AND($AH$3=1,'7b Health sandwich'!O35&gt;0),P35,"")</f>
        <v/>
      </c>
      <c r="AM35" s="844" t="str">
        <f>IF(AND($AM$3=1,'7b Health sandwich'!D35&lt;0),E35,"")</f>
        <v/>
      </c>
      <c r="AN35" s="843" t="str">
        <f>IF(AND($AM$3=1,'7b Health sandwich'!E35&lt;0),F35,"")</f>
        <v/>
      </c>
      <c r="AO35" s="843" t="str">
        <f>IF(AND($AM$3=1,'7b Health sandwich'!F35&lt;0),G35,"")</f>
        <v/>
      </c>
      <c r="AP35" s="845" t="str">
        <f>IF(AND($AM$3=1,'7b Health sandwich'!G35&lt;0),H35,"")</f>
        <v/>
      </c>
      <c r="AQ35" s="844" t="str">
        <f>IF(AND($AM$3=1,'7b Health sandwich'!H35&lt;0),I35,"")</f>
        <v/>
      </c>
      <c r="AR35" s="843" t="str">
        <f>IF(AND($AM$3=1,'7b Health sandwich'!I35&lt;0),J35,"")</f>
        <v/>
      </c>
      <c r="AS35" s="843" t="str">
        <f>IF(AND($AM$3=1,'7b Health sandwich'!J35&lt;0),K35,"")</f>
        <v/>
      </c>
      <c r="AT35" s="845" t="str">
        <f>IF(AND($AM$3=1,'7b Health sandwich'!K35&lt;0),L35,"")</f>
        <v/>
      </c>
      <c r="AU35" s="844" t="str">
        <f>IF(AND($AM$3=1,'7b Health sandwich'!P35&lt;0),Q35,"")</f>
        <v/>
      </c>
      <c r="AV35" s="843" t="str">
        <f>IF(AND($AM$3=1,'7b Health sandwich'!Q35&lt;0),R35,"")</f>
        <v/>
      </c>
      <c r="AW35" s="843" t="str">
        <f>IF(AND($AM$3=1,'7b Health sandwich'!R35&lt;0),S35,"")</f>
        <v/>
      </c>
      <c r="AX35" s="845" t="str">
        <f>IF(AND($AM$3=1,'7b Health sandwich'!S35&lt;0),T35,"")</f>
        <v/>
      </c>
      <c r="AY35" s="844" t="str">
        <f>IF(AND($AM$3=1,'7b Health sandwich'!T35&lt;0),U35,"")</f>
        <v/>
      </c>
      <c r="AZ35" s="843" t="str">
        <f>IF(AND($AM$3=1,'7b Health sandwich'!U35&lt;0),V35,"")</f>
        <v/>
      </c>
      <c r="BA35" s="843" t="str">
        <f>IF(AND($AM$3=1,'7b Health sandwich'!V35&lt;0),W35,"")</f>
        <v/>
      </c>
      <c r="BB35" s="845" t="str">
        <f>IF(AND($AM$3=1,'7b Health sandwich'!W35&lt;0),X35,"")</f>
        <v/>
      </c>
      <c r="BD35" s="844" t="str">
        <f>IF(AND($BD$3=1,TRUNC('7b Health sandwich'!D35)&lt;&gt;'7b Health sandwich'!D35),E35,"")</f>
        <v/>
      </c>
      <c r="BE35" s="843" t="str">
        <f>IF(AND($BD$3=1,TRUNC('7b Health sandwich'!E35)&lt;&gt;'7b Health sandwich'!E35),F35,"")</f>
        <v/>
      </c>
      <c r="BF35" s="843" t="str">
        <f>IF(AND($BD$3=1,TRUNC('7b Health sandwich'!F35)&lt;&gt;'7b Health sandwich'!F35),G35,"")</f>
        <v/>
      </c>
      <c r="BG35" s="845" t="str">
        <f>IF(AND($BD$3=1,TRUNC('7b Health sandwich'!G35)&lt;&gt;'7b Health sandwich'!G35),H35,"")</f>
        <v/>
      </c>
      <c r="BH35" s="844" t="str">
        <f>IF(AND($BD$3=1,TRUNC('7b Health sandwich'!H35)&lt;&gt;'7b Health sandwich'!H35),I35,"")</f>
        <v/>
      </c>
      <c r="BI35" s="843" t="str">
        <f>IF(AND($BD$3=1,TRUNC('7b Health sandwich'!I35)&lt;&gt;'7b Health sandwich'!I35),J35,"")</f>
        <v/>
      </c>
      <c r="BJ35" s="843" t="str">
        <f>IF(AND($BD$3=1,TRUNC('7b Health sandwich'!J35)&lt;&gt;'7b Health sandwich'!J35),K35,"")</f>
        <v/>
      </c>
      <c r="BK35" s="845" t="str">
        <f>IF(AND($BD$3=1,TRUNC('7b Health sandwich'!K35)&lt;&gt;'7b Health sandwich'!K35),L35,"")</f>
        <v/>
      </c>
      <c r="BL35" s="844" t="str">
        <f>IF(AND($BD$3=1,TRUNC('7b Health sandwich'!L35)&lt;&gt;'7b Health sandwich'!L35),M35,"")</f>
        <v/>
      </c>
      <c r="BM35" s="843" t="str">
        <f>IF(AND($BD$3=1,TRUNC('7b Health sandwich'!M35)&lt;&gt;'7b Health sandwich'!M35),N35,"")</f>
        <v/>
      </c>
      <c r="BN35" s="843" t="str">
        <f>IF(AND($BD$3=1,TRUNC('7b Health sandwich'!N35)&lt;&gt;'7b Health sandwich'!N35),O35,"")</f>
        <v/>
      </c>
      <c r="BO35" s="845" t="str">
        <f>IF(AND($BD$3=1,TRUNC('7b Health sandwich'!O35)&lt;&gt;'7b Health sandwich'!O35),P35,"")</f>
        <v/>
      </c>
      <c r="CH35" s="844" t="str">
        <f>IF(AND($CH$3=1,ROUND('7b Health sandwich'!T35,2)&lt;&gt;'7b Health sandwich'!T35),U35,"")</f>
        <v/>
      </c>
      <c r="CI35" s="843" t="str">
        <f>IF(AND($CH$3=1,ROUND('7b Health sandwich'!U35,2)&lt;&gt;'7b Health sandwich'!U35),V35,"")</f>
        <v/>
      </c>
      <c r="CJ35" s="843" t="str">
        <f>IF(AND($CH$3=1,ROUND('7b Health sandwich'!V35,2)&lt;&gt;'7b Health sandwich'!V35),W35,"")</f>
        <v/>
      </c>
      <c r="CK35" s="845" t="str">
        <f>IF(AND($CH$3=1,ROUND('7b Health sandwich'!W35,2)&lt;&gt;'7b Health sandwich'!W35),X35,"")</f>
        <v/>
      </c>
      <c r="CL35" s="54"/>
      <c r="CM35" s="844" t="str">
        <f>IF(AND($CM$3=1,'7b Health sandwich'!T35&gt;'7b Health sandwich'!P35),U35,"")</f>
        <v/>
      </c>
      <c r="CN35" s="843" t="str">
        <f>IF(AND($CM$3=1,'7b Health sandwich'!U35&gt;'7b Health sandwich'!Q35),V35,"")</f>
        <v/>
      </c>
      <c r="CO35" s="843" t="str">
        <f>IF(AND($CM$3=1,'7b Health sandwich'!V35&gt;'7b Health sandwich'!R35),W35,"")</f>
        <v/>
      </c>
      <c r="CP35" s="845" t="str">
        <f>IF(AND($CM$3=1,'7b Health sandwich'!W35&gt;'7b Health sandwich'!S35),X35,"")</f>
        <v/>
      </c>
      <c r="CQ35" s="54"/>
      <c r="CR35" s="844" t="str">
        <f>IF(AND($CR$3=1,'7b Health sandwich'!P35&lt;&gt;0),IF(('7b Health sandwich'!T35/'7b Health sandwich'!P35)&lt;0.03,U35,""),"")</f>
        <v/>
      </c>
      <c r="CS35" s="843" t="str">
        <f>IF(AND($CR$3=1,'7b Health sandwich'!Q35&lt;&gt;0),IF(('7b Health sandwich'!U35/'7b Health sandwich'!Q35)&lt;0.03,V35,""),"")</f>
        <v/>
      </c>
      <c r="CT35" s="843" t="str">
        <f>IF(AND($CR$3=1,'7b Health sandwich'!R35&lt;&gt;0),IF(('7b Health sandwich'!V35/'7b Health sandwich'!R35)&lt;0.03,W35,""),"")</f>
        <v/>
      </c>
      <c r="CU35" s="845" t="str">
        <f>IF(AND($CR$3=1,'7b Health sandwich'!S35&lt;&gt;0),IF(('7b Health sandwich'!W35/'7b Health sandwich'!S35)&lt;0.03,X35,""),"")</f>
        <v/>
      </c>
      <c r="CV35" s="54"/>
      <c r="CW35" s="844" t="str">
        <f>IF(AND($CW$3=1,'7b Health sandwich'!L35=0,SUM('7b Health sandwich'!D35,'7b Health sandwich'!H35)&gt;$CZ$13),M35,"")</f>
        <v/>
      </c>
      <c r="CX35" s="843" t="str">
        <f>IF(AND($CW$3=1,'7b Health sandwich'!M35=0,SUM('7b Health sandwich'!E35,'7b Health sandwich'!I35)&gt;$CZ$13),N35,"")</f>
        <v/>
      </c>
      <c r="CY35" s="843" t="str">
        <f>IF(AND($CW$3=1,'7b Health sandwich'!N35=0,SUM('7b Health sandwich'!F35,'7b Health sandwich'!J35)&gt;$CZ$13),O35,"")</f>
        <v/>
      </c>
      <c r="CZ35" s="845" t="str">
        <f>IF(AND($CW$3=1,'7b Health sandwich'!O35=0,SUM('7b Health sandwich'!G35,'7b Health sandwich'!K35)&gt;$CZ$13),P35,"")</f>
        <v/>
      </c>
      <c r="DA35" s="54"/>
      <c r="DB35" s="844" t="str">
        <f>IF(AND($DB$3=1,SUM('7b Health sandwich'!D35,'7b Health sandwich'!H35)&gt;0,ABS('7b Health sandwich'!L35)=SUM('7b Health sandwich'!D35,'7b Health sandwich'!H35)),M35,"")</f>
        <v/>
      </c>
      <c r="DC35" s="843" t="str">
        <f>IF(AND($DB$3=1,SUM('7b Health sandwich'!E35,'7b Health sandwich'!I35)&gt;0,ABS('7b Health sandwich'!M35)=SUM('7b Health sandwich'!E35,'7b Health sandwich'!I35)),N35,"")</f>
        <v/>
      </c>
      <c r="DD35" s="843" t="str">
        <f>IF(AND($DB$3=1,SUM('7b Health sandwich'!F35,'7b Health sandwich'!J35)&gt;0,ABS('7b Health sandwich'!N35)=SUM('7b Health sandwich'!F35,'7b Health sandwich'!J35)),O35,"")</f>
        <v/>
      </c>
      <c r="DE35" s="845" t="str">
        <f>IF(AND($DB$3=1,SUM('7b Health sandwich'!G35,'7b Health sandwich'!K35)&gt;0,ABS('7b Health sandwich'!O35)=SUM('7b Health sandwich'!G35,'7b Health sandwich'!K35)),P35,"")</f>
        <v/>
      </c>
      <c r="DP35" s="844" t="str">
        <f>IF(AND($DP$3=1,'7b Health sandwich'!P35&lt;&gt;0),IF(('7b Health sandwich'!T35/'7b Health sandwich'!P35)&lt;0.25,U35,""),"")</f>
        <v/>
      </c>
      <c r="DQ35" s="843" t="str">
        <f>IF(AND($DP$3=1,'7b Health sandwich'!Q35&lt;&gt;0),IF(('7b Health sandwich'!U35/'7b Health sandwich'!Q35)&lt;0.25,V35,""),"")</f>
        <v/>
      </c>
      <c r="DR35" s="843" t="str">
        <f>IF(AND($DP$3=1,'7b Health sandwich'!R35&lt;&gt;0),IF(('7b Health sandwich'!V35/'7b Health sandwich'!R35)&lt;0.25,W35,""),"")</f>
        <v/>
      </c>
      <c r="DS35" s="845" t="str">
        <f>IF(AND($DP$3=1,'7b Health sandwich'!S35&lt;&gt;0),IF(('7b Health sandwich'!W35/'7b Health sandwich'!S35)&lt;0.25,X35,""),"")</f>
        <v/>
      </c>
      <c r="DU35" s="53" t="str">
        <f>IF(AND($DU$3=1,'7b Health sandwich'!P35&gt;0),Q35,"")</f>
        <v/>
      </c>
      <c r="DV35" s="4" t="str">
        <f>IF(AND($DU$3=1,'7b Health sandwich'!Q35&gt;0),R35,"")</f>
        <v/>
      </c>
      <c r="DW35" s="4" t="str">
        <f>IF(AND($DU$3=1,'7b Health sandwich'!R35&gt;0),S35,"")</f>
        <v/>
      </c>
      <c r="DX35" s="42" t="str">
        <f>IF(AND($DU$3=1,'7b Health sandwich'!S35&gt;0),T35,"")</f>
        <v/>
      </c>
    </row>
    <row r="36" spans="1:144" x14ac:dyDescent="0.25">
      <c r="A36" s="18" t="str">
        <f>'7b Health sandwich'!A36</f>
        <v>Orthoptics</v>
      </c>
      <c r="B36" t="s">
        <v>13</v>
      </c>
      <c r="C36" s="18" t="str">
        <f>'7b Health sandwich'!C36</f>
        <v>UG</v>
      </c>
      <c r="D36" t="str">
        <f t="shared" si="13"/>
        <v>Orthoptics, Standard, UG</v>
      </c>
      <c r="E36" t="str">
        <f t="shared" si="14"/>
        <v xml:space="preserve">Column 1, Starters in 2016-17, OfS-fundable, Orthoptics, Standard, UG; </v>
      </c>
      <c r="F36" t="str">
        <f t="shared" si="14"/>
        <v xml:space="preserve">Column 1, Starters in 2016-17, Non-fundable, Orthoptics, Standard, UG; </v>
      </c>
      <c r="G36" t="str">
        <f t="shared" si="14"/>
        <v xml:space="preserve">Column 1, Starters in 2017-18, OfS-fundable, Orthoptics, Standard, UG; </v>
      </c>
      <c r="H36" t="str">
        <f t="shared" si="14"/>
        <v xml:space="preserve">Column 1, Starters in 2017-18, Non-fundable, Orthoptics, Standard, UG; </v>
      </c>
      <c r="I36" t="str">
        <f t="shared" si="14"/>
        <v xml:space="preserve">Column 2, Starters in 2016-17, OfS-fundable, Orthoptics, Standard, UG; </v>
      </c>
      <c r="J36" t="str">
        <f t="shared" si="14"/>
        <v xml:space="preserve">Column 2, Starters in 2016-17, Non-fundable, Orthoptics, Standard, UG; </v>
      </c>
      <c r="K36" t="str">
        <f t="shared" si="14"/>
        <v xml:space="preserve">Column 2, Starters in 2017-18, OfS-fundable, Orthoptics, Standard, UG; </v>
      </c>
      <c r="L36" t="str">
        <f t="shared" si="14"/>
        <v xml:space="preserve">Column 2, Starters in 2017-18, Non-fundable, Orthoptics, Standard, UG; </v>
      </c>
      <c r="M36" t="str">
        <f t="shared" si="14"/>
        <v xml:space="preserve">Column 3, Starters in 2016-17, OfS-fundable, Orthoptics, Standard, UG; </v>
      </c>
      <c r="N36" t="str">
        <f t="shared" si="14"/>
        <v xml:space="preserve">Column 3, Starters in 2016-17, Non-fundable, Orthoptics, Standard, UG; </v>
      </c>
      <c r="O36" t="str">
        <f t="shared" si="14"/>
        <v xml:space="preserve">Column 3, Starters in 2017-18, OfS-fundable, Orthoptics, Standard, UG; </v>
      </c>
      <c r="P36" t="str">
        <f t="shared" si="14"/>
        <v xml:space="preserve">Column 3, Starters in 2017-18, Non-fundable, Orthoptics, Standard, UG; </v>
      </c>
      <c r="Q36" t="str">
        <f t="shared" si="14"/>
        <v xml:space="preserve">Column 4, Starters in 2016-17, OfS-fundable, Orthoptics, Standard, UG; </v>
      </c>
      <c r="R36" t="str">
        <f t="shared" si="14"/>
        <v xml:space="preserve">Column 4, Starters in 2016-17, Non-fundable, Orthoptics, Standard, UG; </v>
      </c>
      <c r="S36" t="str">
        <f t="shared" si="14"/>
        <v xml:space="preserve">Column 4, Starters in 2017-18, OfS-fundable, Orthoptics, Standard, UG; </v>
      </c>
      <c r="T36" t="str">
        <f t="shared" si="14"/>
        <v xml:space="preserve">Column 4, Starters in 2017-18, Non-fundable, Orthoptics, Standard, UG; </v>
      </c>
      <c r="U36" t="str">
        <f t="shared" si="15"/>
        <v xml:space="preserve">Column 4a, Starters in 2016-17, OfS-fundable, Orthoptics, Standard, UG; </v>
      </c>
      <c r="V36" t="str">
        <f t="shared" si="15"/>
        <v xml:space="preserve">Column 4a, Starters in 2016-17, Non-fundable, Orthoptics, Standard, UG; </v>
      </c>
      <c r="W36" t="str">
        <f t="shared" si="15"/>
        <v xml:space="preserve">Column 4a, Starters in 2017-18, OfS-fundable, Orthoptics, Standard, UG; </v>
      </c>
      <c r="X36" t="str">
        <f t="shared" si="15"/>
        <v xml:space="preserve">Column 4a, Starters in 2017-18, Non-fundable, Orthoptics, Standard, UG; </v>
      </c>
      <c r="AH36" s="840" t="str">
        <f>IF(AND($AH$3=1,'7b Health sandwich'!L36&gt;0),M36,"")</f>
        <v/>
      </c>
      <c r="AI36" s="841" t="str">
        <f>IF(AND($AH$3=1,'7b Health sandwich'!M36&gt;0),N36,"")</f>
        <v/>
      </c>
      <c r="AJ36" s="841" t="str">
        <f>IF(AND($AH$3=1,'7b Health sandwich'!N36&gt;0),O36,"")</f>
        <v/>
      </c>
      <c r="AK36" s="842" t="str">
        <f>IF(AND($AH$3=1,'7b Health sandwich'!O36&gt;0),P36,"")</f>
        <v/>
      </c>
      <c r="AM36" s="840" t="str">
        <f>IF(AND($AM$3=1,'7b Health sandwich'!D36&lt;0),E36,"")</f>
        <v/>
      </c>
      <c r="AN36" s="841" t="str">
        <f>IF(AND($AM$3=1,'7b Health sandwich'!E36&lt;0),F36,"")</f>
        <v/>
      </c>
      <c r="AO36" s="841" t="str">
        <f>IF(AND($AM$3=1,'7b Health sandwich'!F36&lt;0),G36,"")</f>
        <v/>
      </c>
      <c r="AP36" s="842" t="str">
        <f>IF(AND($AM$3=1,'7b Health sandwich'!G36&lt;0),H36,"")</f>
        <v/>
      </c>
      <c r="AQ36" s="840" t="str">
        <f>IF(AND($AM$3=1,'7b Health sandwich'!H36&lt;0),I36,"")</f>
        <v/>
      </c>
      <c r="AR36" s="841" t="str">
        <f>IF(AND($AM$3=1,'7b Health sandwich'!I36&lt;0),J36,"")</f>
        <v/>
      </c>
      <c r="AS36" s="841" t="str">
        <f>IF(AND($AM$3=1,'7b Health sandwich'!J36&lt;0),K36,"")</f>
        <v/>
      </c>
      <c r="AT36" s="842" t="str">
        <f>IF(AND($AM$3=1,'7b Health sandwich'!K36&lt;0),L36,"")</f>
        <v/>
      </c>
      <c r="AU36" s="840" t="str">
        <f>IF(AND($AM$3=1,'7b Health sandwich'!P36&lt;0),Q36,"")</f>
        <v/>
      </c>
      <c r="AV36" s="841" t="str">
        <f>IF(AND($AM$3=1,'7b Health sandwich'!Q36&lt;0),R36,"")</f>
        <v/>
      </c>
      <c r="AW36" s="841" t="str">
        <f>IF(AND($AM$3=1,'7b Health sandwich'!R36&lt;0),S36,"")</f>
        <v/>
      </c>
      <c r="AX36" s="842" t="str">
        <f>IF(AND($AM$3=1,'7b Health sandwich'!S36&lt;0),T36,"")</f>
        <v/>
      </c>
      <c r="AY36" s="840" t="str">
        <f>IF(AND($AM$3=1,'7b Health sandwich'!T36&lt;0),U36,"")</f>
        <v/>
      </c>
      <c r="AZ36" s="841" t="str">
        <f>IF(AND($AM$3=1,'7b Health sandwich'!U36&lt;0),V36,"")</f>
        <v/>
      </c>
      <c r="BA36" s="841" t="str">
        <f>IF(AND($AM$3=1,'7b Health sandwich'!V36&lt;0),W36,"")</f>
        <v/>
      </c>
      <c r="BB36" s="842" t="str">
        <f>IF(AND($AM$3=1,'7b Health sandwich'!W36&lt;0),X36,"")</f>
        <v/>
      </c>
      <c r="BD36" s="840" t="str">
        <f>IF(AND($BD$3=1,TRUNC('7b Health sandwich'!D36)&lt;&gt;'7b Health sandwich'!D36),E36,"")</f>
        <v/>
      </c>
      <c r="BE36" s="841" t="str">
        <f>IF(AND($BD$3=1,TRUNC('7b Health sandwich'!E36)&lt;&gt;'7b Health sandwich'!E36),F36,"")</f>
        <v/>
      </c>
      <c r="BF36" s="841" t="str">
        <f>IF(AND($BD$3=1,TRUNC('7b Health sandwich'!F36)&lt;&gt;'7b Health sandwich'!F36),G36,"")</f>
        <v/>
      </c>
      <c r="BG36" s="842" t="str">
        <f>IF(AND($BD$3=1,TRUNC('7b Health sandwich'!G36)&lt;&gt;'7b Health sandwich'!G36),H36,"")</f>
        <v/>
      </c>
      <c r="BH36" s="840" t="str">
        <f>IF(AND($BD$3=1,TRUNC('7b Health sandwich'!H36)&lt;&gt;'7b Health sandwich'!H36),I36,"")</f>
        <v/>
      </c>
      <c r="BI36" s="841" t="str">
        <f>IF(AND($BD$3=1,TRUNC('7b Health sandwich'!I36)&lt;&gt;'7b Health sandwich'!I36),J36,"")</f>
        <v/>
      </c>
      <c r="BJ36" s="841" t="str">
        <f>IF(AND($BD$3=1,TRUNC('7b Health sandwich'!J36)&lt;&gt;'7b Health sandwich'!J36),K36,"")</f>
        <v/>
      </c>
      <c r="BK36" s="842" t="str">
        <f>IF(AND($BD$3=1,TRUNC('7b Health sandwich'!K36)&lt;&gt;'7b Health sandwich'!K36),L36,"")</f>
        <v/>
      </c>
      <c r="BL36" s="840" t="str">
        <f>IF(AND($BD$3=1,TRUNC('7b Health sandwich'!L36)&lt;&gt;'7b Health sandwich'!L36),M36,"")</f>
        <v/>
      </c>
      <c r="BM36" s="841" t="str">
        <f>IF(AND($BD$3=1,TRUNC('7b Health sandwich'!M36)&lt;&gt;'7b Health sandwich'!M36),N36,"")</f>
        <v/>
      </c>
      <c r="BN36" s="841" t="str">
        <f>IF(AND($BD$3=1,TRUNC('7b Health sandwich'!N36)&lt;&gt;'7b Health sandwich'!N36),O36,"")</f>
        <v/>
      </c>
      <c r="BO36" s="842" t="str">
        <f>IF(AND($BD$3=1,TRUNC('7b Health sandwich'!O36)&lt;&gt;'7b Health sandwich'!O36),P36,"")</f>
        <v/>
      </c>
      <c r="CH36" s="840" t="str">
        <f>IF(AND($CH$3=1,ROUND('7b Health sandwich'!T36,2)&lt;&gt;'7b Health sandwich'!T36),U36,"")</f>
        <v/>
      </c>
      <c r="CI36" s="841" t="str">
        <f>IF(AND($CH$3=1,ROUND('7b Health sandwich'!U36,2)&lt;&gt;'7b Health sandwich'!U36),V36,"")</f>
        <v/>
      </c>
      <c r="CJ36" s="841" t="str">
        <f>IF(AND($CH$3=1,ROUND('7b Health sandwich'!V36,2)&lt;&gt;'7b Health sandwich'!V36),W36,"")</f>
        <v/>
      </c>
      <c r="CK36" s="842" t="str">
        <f>IF(AND($CH$3=1,ROUND('7b Health sandwich'!W36,2)&lt;&gt;'7b Health sandwich'!W36),X36,"")</f>
        <v/>
      </c>
      <c r="CL36" s="54"/>
      <c r="CM36" s="840" t="str">
        <f>IF(AND($CM$3=1,'7b Health sandwich'!T36&gt;'7b Health sandwich'!P36),U36,"")</f>
        <v/>
      </c>
      <c r="CN36" s="841" t="str">
        <f>IF(AND($CM$3=1,'7b Health sandwich'!U36&gt;'7b Health sandwich'!Q36),V36,"")</f>
        <v/>
      </c>
      <c r="CO36" s="841" t="str">
        <f>IF(AND($CM$3=1,'7b Health sandwich'!V36&gt;'7b Health sandwich'!R36),W36,"")</f>
        <v/>
      </c>
      <c r="CP36" s="842" t="str">
        <f>IF(AND($CM$3=1,'7b Health sandwich'!W36&gt;'7b Health sandwich'!S36),X36,"")</f>
        <v/>
      </c>
      <c r="CQ36" s="54"/>
      <c r="CR36" s="840" t="str">
        <f>IF(AND($CR$3=1,'7b Health sandwich'!P36&lt;&gt;0),IF(('7b Health sandwich'!T36/'7b Health sandwich'!P36)&lt;0.03,U36,""),"")</f>
        <v/>
      </c>
      <c r="CS36" s="841" t="str">
        <f>IF(AND($CR$3=1,'7b Health sandwich'!Q36&lt;&gt;0),IF(('7b Health sandwich'!U36/'7b Health sandwich'!Q36)&lt;0.03,V36,""),"")</f>
        <v/>
      </c>
      <c r="CT36" s="841" t="str">
        <f>IF(AND($CR$3=1,'7b Health sandwich'!R36&lt;&gt;0),IF(('7b Health sandwich'!V36/'7b Health sandwich'!R36)&lt;0.03,W36,""),"")</f>
        <v/>
      </c>
      <c r="CU36" s="842" t="str">
        <f>IF(AND($CR$3=1,'7b Health sandwich'!S36&lt;&gt;0),IF(('7b Health sandwich'!W36/'7b Health sandwich'!S36)&lt;0.03,X36,""),"")</f>
        <v/>
      </c>
      <c r="CV36" s="54"/>
      <c r="CW36" s="840" t="str">
        <f>IF(AND($CW$3=1,'7b Health sandwich'!L36=0,SUM('7b Health sandwich'!D36,'7b Health sandwich'!H36)&gt;$CZ$13),M36,"")</f>
        <v/>
      </c>
      <c r="CX36" s="841" t="str">
        <f>IF(AND($CW$3=1,'7b Health sandwich'!M36=0,SUM('7b Health sandwich'!E36,'7b Health sandwich'!I36)&gt;$CZ$13),N36,"")</f>
        <v/>
      </c>
      <c r="CY36" s="841" t="str">
        <f>IF(AND($CW$3=1,'7b Health sandwich'!N36=0,SUM('7b Health sandwich'!F36,'7b Health sandwich'!J36)&gt;$CZ$13),O36,"")</f>
        <v/>
      </c>
      <c r="CZ36" s="842" t="str">
        <f>IF(AND($CW$3=1,'7b Health sandwich'!O36=0,SUM('7b Health sandwich'!G36,'7b Health sandwich'!K36)&gt;$CZ$13),P36,"")</f>
        <v/>
      </c>
      <c r="DA36" s="54"/>
      <c r="DB36" s="840" t="str">
        <f>IF(AND($DB$3=1,SUM('7b Health sandwich'!D36,'7b Health sandwich'!H36)&gt;0,ABS('7b Health sandwich'!L36)=SUM('7b Health sandwich'!D36,'7b Health sandwich'!H36)),M36,"")</f>
        <v/>
      </c>
      <c r="DC36" s="841" t="str">
        <f>IF(AND($DB$3=1,SUM('7b Health sandwich'!E36,'7b Health sandwich'!I36)&gt;0,ABS('7b Health sandwich'!M36)=SUM('7b Health sandwich'!E36,'7b Health sandwich'!I36)),N36,"")</f>
        <v/>
      </c>
      <c r="DD36" s="841" t="str">
        <f>IF(AND($DB$3=1,SUM('7b Health sandwich'!F36,'7b Health sandwich'!J36)&gt;0,ABS('7b Health sandwich'!N36)=SUM('7b Health sandwich'!F36,'7b Health sandwich'!J36)),O36,"")</f>
        <v/>
      </c>
      <c r="DE36" s="842" t="str">
        <f>IF(AND($DB$3=1,SUM('7b Health sandwich'!G36,'7b Health sandwich'!K36)&gt;0,ABS('7b Health sandwich'!O36)=SUM('7b Health sandwich'!G36,'7b Health sandwich'!K36)),P36,"")</f>
        <v/>
      </c>
      <c r="DP36" s="840" t="str">
        <f>IF(AND($DP$3=1,'7b Health sandwich'!P36&lt;&gt;0),IF(('7b Health sandwich'!T36/'7b Health sandwich'!P36)&lt;0.25,U36,""),"")</f>
        <v/>
      </c>
      <c r="DQ36" s="841" t="str">
        <f>IF(AND($DP$3=1,'7b Health sandwich'!Q36&lt;&gt;0),IF(('7b Health sandwich'!U36/'7b Health sandwich'!Q36)&lt;0.25,V36,""),"")</f>
        <v/>
      </c>
      <c r="DR36" s="841" t="str">
        <f>IF(AND($DP$3=1,'7b Health sandwich'!R36&lt;&gt;0),IF(('7b Health sandwich'!V36/'7b Health sandwich'!R36)&lt;0.25,W36,""),"")</f>
        <v/>
      </c>
      <c r="DS36" s="842" t="str">
        <f>IF(AND($DP$3=1,'7b Health sandwich'!S36&lt;&gt;0),IF(('7b Health sandwich'!W36/'7b Health sandwich'!S36)&lt;0.25,X36,""),"")</f>
        <v/>
      </c>
      <c r="DU36" s="37" t="str">
        <f>IF(AND($DU$3=1,'7b Health sandwich'!P36&gt;0),Q36,"")</f>
        <v/>
      </c>
      <c r="DV36" s="38" t="str">
        <f>IF(AND($DU$3=1,'7b Health sandwich'!Q36&gt;0),R36,"")</f>
        <v/>
      </c>
      <c r="DW36" s="38" t="str">
        <f>IF(AND($DU$3=1,'7b Health sandwich'!R36&gt;0),S36,"")</f>
        <v/>
      </c>
      <c r="DX36" s="39" t="str">
        <f>IF(AND($DU$3=1,'7b Health sandwich'!S36&gt;0),T36,"")</f>
        <v/>
      </c>
    </row>
    <row r="37" spans="1:144" x14ac:dyDescent="0.25">
      <c r="A37" s="18" t="str">
        <f>'7b Health sandwich'!A37</f>
        <v>Orthoptics</v>
      </c>
      <c r="B37" t="s">
        <v>13</v>
      </c>
      <c r="C37" s="18" t="str">
        <f>'7b Health sandwich'!C37</f>
        <v>PGT (UG fee)</v>
      </c>
      <c r="D37" t="str">
        <f t="shared" si="13"/>
        <v>Orthoptics, Standard, PGT (UG fee)</v>
      </c>
      <c r="E37" t="str">
        <f t="shared" si="14"/>
        <v xml:space="preserve">Column 1, Starters in 2016-17, OfS-fundable, Orthoptics, Standard, PGT (UG fee); </v>
      </c>
      <c r="F37" t="str">
        <f t="shared" si="14"/>
        <v xml:space="preserve">Column 1, Starters in 2016-17, Non-fundable, Orthoptics, Standard, PGT (UG fee); </v>
      </c>
      <c r="G37" t="str">
        <f t="shared" si="14"/>
        <v xml:space="preserve">Column 1, Starters in 2017-18, OfS-fundable, Orthoptics, Standard, PGT (UG fee); </v>
      </c>
      <c r="H37" t="str">
        <f t="shared" si="14"/>
        <v xml:space="preserve">Column 1, Starters in 2017-18, Non-fundable, Orthoptics, Standard, PGT (UG fee); </v>
      </c>
      <c r="I37" t="str">
        <f t="shared" si="14"/>
        <v xml:space="preserve">Column 2, Starters in 2016-17, OfS-fundable, Orthoptics, Standard, PGT (UG fee); </v>
      </c>
      <c r="J37" t="str">
        <f t="shared" si="14"/>
        <v xml:space="preserve">Column 2, Starters in 2016-17, Non-fundable, Orthoptics, Standard, PGT (UG fee); </v>
      </c>
      <c r="K37" t="str">
        <f t="shared" si="14"/>
        <v xml:space="preserve">Column 2, Starters in 2017-18, OfS-fundable, Orthoptics, Standard, PGT (UG fee); </v>
      </c>
      <c r="L37" t="str">
        <f t="shared" si="14"/>
        <v xml:space="preserve">Column 2, Starters in 2017-18, Non-fundable, Orthoptics, Standard, PGT (UG fee); </v>
      </c>
      <c r="M37" t="str">
        <f t="shared" si="14"/>
        <v xml:space="preserve">Column 3, Starters in 2016-17, OfS-fundable, Orthoptics, Standard, PGT (UG fee); </v>
      </c>
      <c r="N37" t="str">
        <f t="shared" si="14"/>
        <v xml:space="preserve">Column 3, Starters in 2016-17, Non-fundable, Orthoptics, Standard, PGT (UG fee); </v>
      </c>
      <c r="O37" t="str">
        <f t="shared" si="14"/>
        <v xml:space="preserve">Column 3, Starters in 2017-18, OfS-fundable, Orthoptics, Standard, PGT (UG fee); </v>
      </c>
      <c r="P37" t="str">
        <f t="shared" si="14"/>
        <v xml:space="preserve">Column 3, Starters in 2017-18, Non-fundable, Orthoptics, Standard, PGT (UG fee); </v>
      </c>
      <c r="Q37" t="str">
        <f t="shared" si="14"/>
        <v xml:space="preserve">Column 4, Starters in 2016-17, OfS-fundable, Orthoptics, Standard, PGT (UG fee); </v>
      </c>
      <c r="R37" t="str">
        <f t="shared" si="14"/>
        <v xml:space="preserve">Column 4, Starters in 2016-17, Non-fundable, Orthoptics, Standard, PGT (UG fee); </v>
      </c>
      <c r="S37" t="str">
        <f t="shared" si="14"/>
        <v xml:space="preserve">Column 4, Starters in 2017-18, OfS-fundable, Orthoptics, Standard, PGT (UG fee); </v>
      </c>
      <c r="T37" t="str">
        <f t="shared" si="14"/>
        <v xml:space="preserve">Column 4, Starters in 2017-18, Non-fundable, Orthoptics, Standard, PGT (UG fee); </v>
      </c>
      <c r="U37" t="str">
        <f t="shared" si="15"/>
        <v xml:space="preserve">Column 4a, Starters in 2016-17, OfS-fundable, Orthoptics, Standard, PGT (UG fee); </v>
      </c>
      <c r="V37" t="str">
        <f t="shared" si="15"/>
        <v xml:space="preserve">Column 4a, Starters in 2016-17, Non-fundable, Orthoptics, Standard, PGT (UG fee); </v>
      </c>
      <c r="W37" t="str">
        <f t="shared" si="15"/>
        <v xml:space="preserve">Column 4a, Starters in 2017-18, OfS-fundable, Orthoptics, Standard, PGT (UG fee); </v>
      </c>
      <c r="X37" t="str">
        <f t="shared" si="15"/>
        <v xml:space="preserve">Column 4a, Starters in 2017-18, Non-fundable, Orthoptics, Standard, PGT (UG fee); </v>
      </c>
      <c r="AH37" s="844" t="str">
        <f>IF(AND($AH$3=1,'7b Health sandwich'!L37&gt;0),M37,"")</f>
        <v/>
      </c>
      <c r="AI37" s="843" t="str">
        <f>IF(AND($AH$3=1,'7b Health sandwich'!M37&gt;0),N37,"")</f>
        <v/>
      </c>
      <c r="AJ37" s="843" t="str">
        <f>IF(AND($AH$3=1,'7b Health sandwich'!N37&gt;0),O37,"")</f>
        <v/>
      </c>
      <c r="AK37" s="845" t="str">
        <f>IF(AND($AH$3=1,'7b Health sandwich'!O37&gt;0),P37,"")</f>
        <v/>
      </c>
      <c r="AM37" s="844" t="str">
        <f>IF(AND($AM$3=1,'7b Health sandwich'!D37&lt;0),E37,"")</f>
        <v/>
      </c>
      <c r="AN37" s="843" t="str">
        <f>IF(AND($AM$3=1,'7b Health sandwich'!E37&lt;0),F37,"")</f>
        <v/>
      </c>
      <c r="AO37" s="843" t="str">
        <f>IF(AND($AM$3=1,'7b Health sandwich'!F37&lt;0),G37,"")</f>
        <v/>
      </c>
      <c r="AP37" s="845" t="str">
        <f>IF(AND($AM$3=1,'7b Health sandwich'!G37&lt;0),H37,"")</f>
        <v/>
      </c>
      <c r="AQ37" s="844" t="str">
        <f>IF(AND($AM$3=1,'7b Health sandwich'!H37&lt;0),I37,"")</f>
        <v/>
      </c>
      <c r="AR37" s="843" t="str">
        <f>IF(AND($AM$3=1,'7b Health sandwich'!I37&lt;0),J37,"")</f>
        <v/>
      </c>
      <c r="AS37" s="843" t="str">
        <f>IF(AND($AM$3=1,'7b Health sandwich'!J37&lt;0),K37,"")</f>
        <v/>
      </c>
      <c r="AT37" s="845" t="str">
        <f>IF(AND($AM$3=1,'7b Health sandwich'!K37&lt;0),L37,"")</f>
        <v/>
      </c>
      <c r="AU37" s="844" t="str">
        <f>IF(AND($AM$3=1,'7b Health sandwich'!P37&lt;0),Q37,"")</f>
        <v/>
      </c>
      <c r="AV37" s="843" t="str">
        <f>IF(AND($AM$3=1,'7b Health sandwich'!Q37&lt;0),R37,"")</f>
        <v/>
      </c>
      <c r="AW37" s="843" t="str">
        <f>IF(AND($AM$3=1,'7b Health sandwich'!R37&lt;0),S37,"")</f>
        <v/>
      </c>
      <c r="AX37" s="845" t="str">
        <f>IF(AND($AM$3=1,'7b Health sandwich'!S37&lt;0),T37,"")</f>
        <v/>
      </c>
      <c r="AY37" s="844" t="str">
        <f>IF(AND($AM$3=1,'7b Health sandwich'!T37&lt;0),U37,"")</f>
        <v/>
      </c>
      <c r="AZ37" s="843" t="str">
        <f>IF(AND($AM$3=1,'7b Health sandwich'!U37&lt;0),V37,"")</f>
        <v/>
      </c>
      <c r="BA37" s="843" t="str">
        <f>IF(AND($AM$3=1,'7b Health sandwich'!V37&lt;0),W37,"")</f>
        <v/>
      </c>
      <c r="BB37" s="845" t="str">
        <f>IF(AND($AM$3=1,'7b Health sandwich'!W37&lt;0),X37,"")</f>
        <v/>
      </c>
      <c r="BD37" s="844" t="str">
        <f>IF(AND($BD$3=1,TRUNC('7b Health sandwich'!D37)&lt;&gt;'7b Health sandwich'!D37),E37,"")</f>
        <v/>
      </c>
      <c r="BE37" s="843" t="str">
        <f>IF(AND($BD$3=1,TRUNC('7b Health sandwich'!E37)&lt;&gt;'7b Health sandwich'!E37),F37,"")</f>
        <v/>
      </c>
      <c r="BF37" s="843" t="str">
        <f>IF(AND($BD$3=1,TRUNC('7b Health sandwich'!F37)&lt;&gt;'7b Health sandwich'!F37),G37,"")</f>
        <v/>
      </c>
      <c r="BG37" s="845" t="str">
        <f>IF(AND($BD$3=1,TRUNC('7b Health sandwich'!G37)&lt;&gt;'7b Health sandwich'!G37),H37,"")</f>
        <v/>
      </c>
      <c r="BH37" s="844" t="str">
        <f>IF(AND($BD$3=1,TRUNC('7b Health sandwich'!H37)&lt;&gt;'7b Health sandwich'!H37),I37,"")</f>
        <v/>
      </c>
      <c r="BI37" s="843" t="str">
        <f>IF(AND($BD$3=1,TRUNC('7b Health sandwich'!I37)&lt;&gt;'7b Health sandwich'!I37),J37,"")</f>
        <v/>
      </c>
      <c r="BJ37" s="843" t="str">
        <f>IF(AND($BD$3=1,TRUNC('7b Health sandwich'!J37)&lt;&gt;'7b Health sandwich'!J37),K37,"")</f>
        <v/>
      </c>
      <c r="BK37" s="845" t="str">
        <f>IF(AND($BD$3=1,TRUNC('7b Health sandwich'!K37)&lt;&gt;'7b Health sandwich'!K37),L37,"")</f>
        <v/>
      </c>
      <c r="BL37" s="844" t="str">
        <f>IF(AND($BD$3=1,TRUNC('7b Health sandwich'!L37)&lt;&gt;'7b Health sandwich'!L37),M37,"")</f>
        <v/>
      </c>
      <c r="BM37" s="843" t="str">
        <f>IF(AND($BD$3=1,TRUNC('7b Health sandwich'!M37)&lt;&gt;'7b Health sandwich'!M37),N37,"")</f>
        <v/>
      </c>
      <c r="BN37" s="843" t="str">
        <f>IF(AND($BD$3=1,TRUNC('7b Health sandwich'!N37)&lt;&gt;'7b Health sandwich'!N37),O37,"")</f>
        <v/>
      </c>
      <c r="BO37" s="845" t="str">
        <f>IF(AND($BD$3=1,TRUNC('7b Health sandwich'!O37)&lt;&gt;'7b Health sandwich'!O37),P37,"")</f>
        <v/>
      </c>
      <c r="CH37" s="844" t="str">
        <f>IF(AND($CH$3=1,ROUND('7b Health sandwich'!T37,2)&lt;&gt;'7b Health sandwich'!T37),U37,"")</f>
        <v/>
      </c>
      <c r="CI37" s="843" t="str">
        <f>IF(AND($CH$3=1,ROUND('7b Health sandwich'!U37,2)&lt;&gt;'7b Health sandwich'!U37),V37,"")</f>
        <v/>
      </c>
      <c r="CJ37" s="843" t="str">
        <f>IF(AND($CH$3=1,ROUND('7b Health sandwich'!V37,2)&lt;&gt;'7b Health sandwich'!V37),W37,"")</f>
        <v/>
      </c>
      <c r="CK37" s="845" t="str">
        <f>IF(AND($CH$3=1,ROUND('7b Health sandwich'!W37,2)&lt;&gt;'7b Health sandwich'!W37),X37,"")</f>
        <v/>
      </c>
      <c r="CL37" s="54"/>
      <c r="CM37" s="844" t="str">
        <f>IF(AND($CM$3=1,'7b Health sandwich'!T37&gt;'7b Health sandwich'!P37),U37,"")</f>
        <v/>
      </c>
      <c r="CN37" s="843" t="str">
        <f>IF(AND($CM$3=1,'7b Health sandwich'!U37&gt;'7b Health sandwich'!Q37),V37,"")</f>
        <v/>
      </c>
      <c r="CO37" s="843" t="str">
        <f>IF(AND($CM$3=1,'7b Health sandwich'!V37&gt;'7b Health sandwich'!R37),W37,"")</f>
        <v/>
      </c>
      <c r="CP37" s="845" t="str">
        <f>IF(AND($CM$3=1,'7b Health sandwich'!W37&gt;'7b Health sandwich'!S37),X37,"")</f>
        <v/>
      </c>
      <c r="CQ37" s="54"/>
      <c r="CR37" s="844" t="str">
        <f>IF(AND($CR$3=1,'7b Health sandwich'!P37&lt;&gt;0),IF(('7b Health sandwich'!T37/'7b Health sandwich'!P37)&lt;0.03,U37,""),"")</f>
        <v/>
      </c>
      <c r="CS37" s="843" t="str">
        <f>IF(AND($CR$3=1,'7b Health sandwich'!Q37&lt;&gt;0),IF(('7b Health sandwich'!U37/'7b Health sandwich'!Q37)&lt;0.03,V37,""),"")</f>
        <v/>
      </c>
      <c r="CT37" s="843" t="str">
        <f>IF(AND($CR$3=1,'7b Health sandwich'!R37&lt;&gt;0),IF(('7b Health sandwich'!V37/'7b Health sandwich'!R37)&lt;0.03,W37,""),"")</f>
        <v/>
      </c>
      <c r="CU37" s="845" t="str">
        <f>IF(AND($CR$3=1,'7b Health sandwich'!S37&lt;&gt;0),IF(('7b Health sandwich'!W37/'7b Health sandwich'!S37)&lt;0.03,X37,""),"")</f>
        <v/>
      </c>
      <c r="CV37" s="54"/>
      <c r="CW37" s="844" t="str">
        <f>IF(AND($CW$3=1,'7b Health sandwich'!L37=0,SUM('7b Health sandwich'!D37,'7b Health sandwich'!H37)&gt;$CZ$13),M37,"")</f>
        <v/>
      </c>
      <c r="CX37" s="843" t="str">
        <f>IF(AND($CW$3=1,'7b Health sandwich'!M37=0,SUM('7b Health sandwich'!E37,'7b Health sandwich'!I37)&gt;$CZ$13),N37,"")</f>
        <v/>
      </c>
      <c r="CY37" s="843" t="str">
        <f>IF(AND($CW$3=1,'7b Health sandwich'!N37=0,SUM('7b Health sandwich'!F37,'7b Health sandwich'!J37)&gt;$CZ$13),O37,"")</f>
        <v/>
      </c>
      <c r="CZ37" s="845" t="str">
        <f>IF(AND($CW$3=1,'7b Health sandwich'!O37=0,SUM('7b Health sandwich'!G37,'7b Health sandwich'!K37)&gt;$CZ$13),P37,"")</f>
        <v/>
      </c>
      <c r="DA37" s="54"/>
      <c r="DB37" s="844" t="str">
        <f>IF(AND($DB$3=1,SUM('7b Health sandwich'!D37,'7b Health sandwich'!H37)&gt;0,ABS('7b Health sandwich'!L37)=SUM('7b Health sandwich'!D37,'7b Health sandwich'!H37)),M37,"")</f>
        <v/>
      </c>
      <c r="DC37" s="843" t="str">
        <f>IF(AND($DB$3=1,SUM('7b Health sandwich'!E37,'7b Health sandwich'!I37)&gt;0,ABS('7b Health sandwich'!M37)=SUM('7b Health sandwich'!E37,'7b Health sandwich'!I37)),N37,"")</f>
        <v/>
      </c>
      <c r="DD37" s="843" t="str">
        <f>IF(AND($DB$3=1,SUM('7b Health sandwich'!F37,'7b Health sandwich'!J37)&gt;0,ABS('7b Health sandwich'!N37)=SUM('7b Health sandwich'!F37,'7b Health sandwich'!J37)),O37,"")</f>
        <v/>
      </c>
      <c r="DE37" s="845" t="str">
        <f>IF(AND($DB$3=1,SUM('7b Health sandwich'!G37,'7b Health sandwich'!K37)&gt;0,ABS('7b Health sandwich'!O37)=SUM('7b Health sandwich'!G37,'7b Health sandwich'!K37)),P37,"")</f>
        <v/>
      </c>
      <c r="DP37" s="844" t="str">
        <f>IF(AND($DP$3=1,'7b Health sandwich'!P37&lt;&gt;0),IF(('7b Health sandwich'!T37/'7b Health sandwich'!P37)&lt;0.25,U37,""),"")</f>
        <v/>
      </c>
      <c r="DQ37" s="843" t="str">
        <f>IF(AND($DP$3=1,'7b Health sandwich'!Q37&lt;&gt;0),IF(('7b Health sandwich'!U37/'7b Health sandwich'!Q37)&lt;0.25,V37,""),"")</f>
        <v/>
      </c>
      <c r="DR37" s="843" t="str">
        <f>IF(AND($DP$3=1,'7b Health sandwich'!R37&lt;&gt;0),IF(('7b Health sandwich'!V37/'7b Health sandwich'!R37)&lt;0.25,W37,""),"")</f>
        <v/>
      </c>
      <c r="DS37" s="845" t="str">
        <f>IF(AND($DP$3=1,'7b Health sandwich'!S37&lt;&gt;0),IF(('7b Health sandwich'!W37/'7b Health sandwich'!S37)&lt;0.25,X37,""),"")</f>
        <v/>
      </c>
      <c r="DU37" s="53" t="str">
        <f>IF(AND($DU$3=1,'7b Health sandwich'!P37&gt;0),Q37,"")</f>
        <v/>
      </c>
      <c r="DV37" s="4" t="str">
        <f>IF(AND($DU$3=1,'7b Health sandwich'!Q37&gt;0),R37,"")</f>
        <v/>
      </c>
      <c r="DW37" s="4" t="str">
        <f>IF(AND($DU$3=1,'7b Health sandwich'!R37&gt;0),S37,"")</f>
        <v/>
      </c>
      <c r="DX37" s="42" t="str">
        <f>IF(AND($DU$3=1,'7b Health sandwich'!S37&gt;0),T37,"")</f>
        <v/>
      </c>
    </row>
    <row r="38" spans="1:144" x14ac:dyDescent="0.25">
      <c r="A38" s="18" t="str">
        <f>'7b Health sandwich'!A38</f>
        <v>Orthotics and prosthetics</v>
      </c>
      <c r="B38" t="s">
        <v>13</v>
      </c>
      <c r="C38" s="18" t="str">
        <f>'7b Health sandwich'!C38</f>
        <v>UG</v>
      </c>
      <c r="D38" t="str">
        <f t="shared" si="13"/>
        <v>Orthotics and prosthetics, Standard, UG</v>
      </c>
      <c r="E38" t="str">
        <f t="shared" ref="E38:T41" si="16">CONCATENATE(E$7,", ",E$10,", ",E$12,", ",$A38,", ",$B38,", ",$C38,"; ")</f>
        <v xml:space="preserve">Column 1, Starters in 2016-17, OfS-fundable, Orthotics and prosthetics, Standard, UG; </v>
      </c>
      <c r="F38" t="str">
        <f t="shared" si="16"/>
        <v xml:space="preserve">Column 1, Starters in 2016-17, Non-fundable, Orthotics and prosthetics, Standard, UG; </v>
      </c>
      <c r="G38" t="str">
        <f t="shared" si="16"/>
        <v xml:space="preserve">Column 1, Starters in 2017-18, OfS-fundable, Orthotics and prosthetics, Standard, UG; </v>
      </c>
      <c r="H38" t="str">
        <f t="shared" si="16"/>
        <v xml:space="preserve">Column 1, Starters in 2017-18, Non-fundable, Orthotics and prosthetics, Standard, UG; </v>
      </c>
      <c r="I38" t="str">
        <f t="shared" si="16"/>
        <v xml:space="preserve">Column 2, Starters in 2016-17, OfS-fundable, Orthotics and prosthetics, Standard, UG; </v>
      </c>
      <c r="J38" t="str">
        <f t="shared" si="16"/>
        <v xml:space="preserve">Column 2, Starters in 2016-17, Non-fundable, Orthotics and prosthetics, Standard, UG; </v>
      </c>
      <c r="K38" t="str">
        <f t="shared" si="16"/>
        <v xml:space="preserve">Column 2, Starters in 2017-18, OfS-fundable, Orthotics and prosthetics, Standard, UG; </v>
      </c>
      <c r="L38" t="str">
        <f t="shared" si="16"/>
        <v xml:space="preserve">Column 2, Starters in 2017-18, Non-fundable, Orthotics and prosthetics, Standard, UG; </v>
      </c>
      <c r="M38" t="str">
        <f t="shared" si="16"/>
        <v xml:space="preserve">Column 3, Starters in 2016-17, OfS-fundable, Orthotics and prosthetics, Standard, UG; </v>
      </c>
      <c r="N38" t="str">
        <f t="shared" si="16"/>
        <v xml:space="preserve">Column 3, Starters in 2016-17, Non-fundable, Orthotics and prosthetics, Standard, UG; </v>
      </c>
      <c r="O38" t="str">
        <f t="shared" si="16"/>
        <v xml:space="preserve">Column 3, Starters in 2017-18, OfS-fundable, Orthotics and prosthetics, Standard, UG; </v>
      </c>
      <c r="P38" t="str">
        <f t="shared" si="16"/>
        <v xml:space="preserve">Column 3, Starters in 2017-18, Non-fundable, Orthotics and prosthetics, Standard, UG; </v>
      </c>
      <c r="Q38" t="str">
        <f t="shared" si="16"/>
        <v xml:space="preserve">Column 4, Starters in 2016-17, OfS-fundable, Orthotics and prosthetics, Standard, UG; </v>
      </c>
      <c r="R38" t="str">
        <f t="shared" si="16"/>
        <v xml:space="preserve">Column 4, Starters in 2016-17, Non-fundable, Orthotics and prosthetics, Standard, UG; </v>
      </c>
      <c r="S38" t="str">
        <f t="shared" si="16"/>
        <v xml:space="preserve">Column 4, Starters in 2017-18, OfS-fundable, Orthotics and prosthetics, Standard, UG; </v>
      </c>
      <c r="T38" t="str">
        <f t="shared" si="16"/>
        <v xml:space="preserve">Column 4, Starters in 2017-18, Non-fundable, Orthotics and prosthetics, Standard, UG; </v>
      </c>
      <c r="U38" t="str">
        <f t="shared" ref="U38:X41" si="17">CONCATENATE(U$7,", ",U$10,", ",U$12,", ",$A38,", ",$B38,", ",$C38,"; ")</f>
        <v xml:space="preserve">Column 4a, Starters in 2016-17, OfS-fundable, Orthotics and prosthetics, Standard, UG; </v>
      </c>
      <c r="V38" t="str">
        <f t="shared" si="17"/>
        <v xml:space="preserve">Column 4a, Starters in 2016-17, Non-fundable, Orthotics and prosthetics, Standard, UG; </v>
      </c>
      <c r="W38" t="str">
        <f t="shared" si="17"/>
        <v xml:space="preserve">Column 4a, Starters in 2017-18, OfS-fundable, Orthotics and prosthetics, Standard, UG; </v>
      </c>
      <c r="X38" t="str">
        <f t="shared" si="17"/>
        <v xml:space="preserve">Column 4a, Starters in 2017-18, Non-fundable, Orthotics and prosthetics, Standard, UG; </v>
      </c>
      <c r="AH38" s="840" t="str">
        <f>IF(AND($AH$3=1,'7b Health sandwich'!L38&gt;0),M38,"")</f>
        <v/>
      </c>
      <c r="AI38" s="841" t="str">
        <f>IF(AND($AH$3=1,'7b Health sandwich'!M38&gt;0),N38,"")</f>
        <v/>
      </c>
      <c r="AJ38" s="841" t="str">
        <f>IF(AND($AH$3=1,'7b Health sandwich'!N38&gt;0),O38,"")</f>
        <v/>
      </c>
      <c r="AK38" s="842" t="str">
        <f>IF(AND($AH$3=1,'7b Health sandwich'!O38&gt;0),P38,"")</f>
        <v/>
      </c>
      <c r="AM38" s="840" t="str">
        <f>IF(AND($AM$3=1,'7b Health sandwich'!D38&lt;0),E38,"")</f>
        <v/>
      </c>
      <c r="AN38" s="841" t="str">
        <f>IF(AND($AM$3=1,'7b Health sandwich'!E38&lt;0),F38,"")</f>
        <v/>
      </c>
      <c r="AO38" s="841" t="str">
        <f>IF(AND($AM$3=1,'7b Health sandwich'!F38&lt;0),G38,"")</f>
        <v/>
      </c>
      <c r="AP38" s="842" t="str">
        <f>IF(AND($AM$3=1,'7b Health sandwich'!G38&lt;0),H38,"")</f>
        <v/>
      </c>
      <c r="AQ38" s="840" t="str">
        <f>IF(AND($AM$3=1,'7b Health sandwich'!H38&lt;0),I38,"")</f>
        <v/>
      </c>
      <c r="AR38" s="841" t="str">
        <f>IF(AND($AM$3=1,'7b Health sandwich'!I38&lt;0),J38,"")</f>
        <v/>
      </c>
      <c r="AS38" s="841" t="str">
        <f>IF(AND($AM$3=1,'7b Health sandwich'!J38&lt;0),K38,"")</f>
        <v/>
      </c>
      <c r="AT38" s="842" t="str">
        <f>IF(AND($AM$3=1,'7b Health sandwich'!K38&lt;0),L38,"")</f>
        <v/>
      </c>
      <c r="AU38" s="840" t="str">
        <f>IF(AND($AM$3=1,'7b Health sandwich'!P38&lt;0),Q38,"")</f>
        <v/>
      </c>
      <c r="AV38" s="841" t="str">
        <f>IF(AND($AM$3=1,'7b Health sandwich'!Q38&lt;0),R38,"")</f>
        <v/>
      </c>
      <c r="AW38" s="841" t="str">
        <f>IF(AND($AM$3=1,'7b Health sandwich'!R38&lt;0),S38,"")</f>
        <v/>
      </c>
      <c r="AX38" s="842" t="str">
        <f>IF(AND($AM$3=1,'7b Health sandwich'!S38&lt;0),T38,"")</f>
        <v/>
      </c>
      <c r="AY38" s="840" t="str">
        <f>IF(AND($AM$3=1,'7b Health sandwich'!T38&lt;0),U38,"")</f>
        <v/>
      </c>
      <c r="AZ38" s="841" t="str">
        <f>IF(AND($AM$3=1,'7b Health sandwich'!U38&lt;0),V38,"")</f>
        <v/>
      </c>
      <c r="BA38" s="841" t="str">
        <f>IF(AND($AM$3=1,'7b Health sandwich'!V38&lt;0),W38,"")</f>
        <v/>
      </c>
      <c r="BB38" s="842" t="str">
        <f>IF(AND($AM$3=1,'7b Health sandwich'!W38&lt;0),X38,"")</f>
        <v/>
      </c>
      <c r="BD38" s="840" t="str">
        <f>IF(AND($BD$3=1,TRUNC('7b Health sandwich'!D38)&lt;&gt;'7b Health sandwich'!D38),E38,"")</f>
        <v/>
      </c>
      <c r="BE38" s="841" t="str">
        <f>IF(AND($BD$3=1,TRUNC('7b Health sandwich'!E38)&lt;&gt;'7b Health sandwich'!E38),F38,"")</f>
        <v/>
      </c>
      <c r="BF38" s="841" t="str">
        <f>IF(AND($BD$3=1,TRUNC('7b Health sandwich'!F38)&lt;&gt;'7b Health sandwich'!F38),G38,"")</f>
        <v/>
      </c>
      <c r="BG38" s="842" t="str">
        <f>IF(AND($BD$3=1,TRUNC('7b Health sandwich'!G38)&lt;&gt;'7b Health sandwich'!G38),H38,"")</f>
        <v/>
      </c>
      <c r="BH38" s="840" t="str">
        <f>IF(AND($BD$3=1,TRUNC('7b Health sandwich'!H38)&lt;&gt;'7b Health sandwich'!H38),I38,"")</f>
        <v/>
      </c>
      <c r="BI38" s="841" t="str">
        <f>IF(AND($BD$3=1,TRUNC('7b Health sandwich'!I38)&lt;&gt;'7b Health sandwich'!I38),J38,"")</f>
        <v/>
      </c>
      <c r="BJ38" s="841" t="str">
        <f>IF(AND($BD$3=1,TRUNC('7b Health sandwich'!J38)&lt;&gt;'7b Health sandwich'!J38),K38,"")</f>
        <v/>
      </c>
      <c r="BK38" s="842" t="str">
        <f>IF(AND($BD$3=1,TRUNC('7b Health sandwich'!K38)&lt;&gt;'7b Health sandwich'!K38),L38,"")</f>
        <v/>
      </c>
      <c r="BL38" s="840" t="str">
        <f>IF(AND($BD$3=1,TRUNC('7b Health sandwich'!L38)&lt;&gt;'7b Health sandwich'!L38),M38,"")</f>
        <v/>
      </c>
      <c r="BM38" s="841" t="str">
        <f>IF(AND($BD$3=1,TRUNC('7b Health sandwich'!M38)&lt;&gt;'7b Health sandwich'!M38),N38,"")</f>
        <v/>
      </c>
      <c r="BN38" s="841" t="str">
        <f>IF(AND($BD$3=1,TRUNC('7b Health sandwich'!N38)&lt;&gt;'7b Health sandwich'!N38),O38,"")</f>
        <v/>
      </c>
      <c r="BO38" s="842" t="str">
        <f>IF(AND($BD$3=1,TRUNC('7b Health sandwich'!O38)&lt;&gt;'7b Health sandwich'!O38),P38,"")</f>
        <v/>
      </c>
      <c r="CH38" s="840" t="str">
        <f>IF(AND($CH$3=1,ROUND('7b Health sandwich'!T38,2)&lt;&gt;'7b Health sandwich'!T38),U38,"")</f>
        <v/>
      </c>
      <c r="CI38" s="841" t="str">
        <f>IF(AND($CH$3=1,ROUND('7b Health sandwich'!U38,2)&lt;&gt;'7b Health sandwich'!U38),V38,"")</f>
        <v/>
      </c>
      <c r="CJ38" s="841" t="str">
        <f>IF(AND($CH$3=1,ROUND('7b Health sandwich'!V38,2)&lt;&gt;'7b Health sandwich'!V38),W38,"")</f>
        <v/>
      </c>
      <c r="CK38" s="842" t="str">
        <f>IF(AND($CH$3=1,ROUND('7b Health sandwich'!W38,2)&lt;&gt;'7b Health sandwich'!W38),X38,"")</f>
        <v/>
      </c>
      <c r="CL38" s="54"/>
      <c r="CM38" s="840" t="str">
        <f>IF(AND($CM$3=1,'7b Health sandwich'!T38&gt;'7b Health sandwich'!P38),U38,"")</f>
        <v/>
      </c>
      <c r="CN38" s="841" t="str">
        <f>IF(AND($CM$3=1,'7b Health sandwich'!U38&gt;'7b Health sandwich'!Q38),V38,"")</f>
        <v/>
      </c>
      <c r="CO38" s="841" t="str">
        <f>IF(AND($CM$3=1,'7b Health sandwich'!V38&gt;'7b Health sandwich'!R38),W38,"")</f>
        <v/>
      </c>
      <c r="CP38" s="842" t="str">
        <f>IF(AND($CM$3=1,'7b Health sandwich'!W38&gt;'7b Health sandwich'!S38),X38,"")</f>
        <v/>
      </c>
      <c r="CQ38" s="54"/>
      <c r="CR38" s="840" t="str">
        <f>IF(AND($CR$3=1,'7b Health sandwich'!P38&lt;&gt;0),IF(('7b Health sandwich'!T38/'7b Health sandwich'!P38)&lt;0.03,U38,""),"")</f>
        <v/>
      </c>
      <c r="CS38" s="841" t="str">
        <f>IF(AND($CR$3=1,'7b Health sandwich'!Q38&lt;&gt;0),IF(('7b Health sandwich'!U38/'7b Health sandwich'!Q38)&lt;0.03,V38,""),"")</f>
        <v/>
      </c>
      <c r="CT38" s="841" t="str">
        <f>IF(AND($CR$3=1,'7b Health sandwich'!R38&lt;&gt;0),IF(('7b Health sandwich'!V38/'7b Health sandwich'!R38)&lt;0.03,W38,""),"")</f>
        <v/>
      </c>
      <c r="CU38" s="842" t="str">
        <f>IF(AND($CR$3=1,'7b Health sandwich'!S38&lt;&gt;0),IF(('7b Health sandwich'!W38/'7b Health sandwich'!S38)&lt;0.03,X38,""),"")</f>
        <v/>
      </c>
      <c r="CV38" s="54"/>
      <c r="CW38" s="840" t="str">
        <f>IF(AND($CW$3=1,'7b Health sandwich'!L38=0,SUM('7b Health sandwich'!D38,'7b Health sandwich'!H38)&gt;$CZ$13),M38,"")</f>
        <v/>
      </c>
      <c r="CX38" s="841" t="str">
        <f>IF(AND($CW$3=1,'7b Health sandwich'!M38=0,SUM('7b Health sandwich'!E38,'7b Health sandwich'!I38)&gt;$CZ$13),N38,"")</f>
        <v/>
      </c>
      <c r="CY38" s="841" t="str">
        <f>IF(AND($CW$3=1,'7b Health sandwich'!N38=0,SUM('7b Health sandwich'!F38,'7b Health sandwich'!J38)&gt;$CZ$13),O38,"")</f>
        <v/>
      </c>
      <c r="CZ38" s="842" t="str">
        <f>IF(AND($CW$3=1,'7b Health sandwich'!O38=0,SUM('7b Health sandwich'!G38,'7b Health sandwich'!K38)&gt;$CZ$13),P38,"")</f>
        <v/>
      </c>
      <c r="DA38" s="54"/>
      <c r="DB38" s="840" t="str">
        <f>IF(AND($DB$3=1,SUM('7b Health sandwich'!D38,'7b Health sandwich'!H38)&gt;0,ABS('7b Health sandwich'!L38)=SUM('7b Health sandwich'!D38,'7b Health sandwich'!H38)),M38,"")</f>
        <v/>
      </c>
      <c r="DC38" s="841" t="str">
        <f>IF(AND($DB$3=1,SUM('7b Health sandwich'!E38,'7b Health sandwich'!I38)&gt;0,ABS('7b Health sandwich'!M38)=SUM('7b Health sandwich'!E38,'7b Health sandwich'!I38)),N38,"")</f>
        <v/>
      </c>
      <c r="DD38" s="841" t="str">
        <f>IF(AND($DB$3=1,SUM('7b Health sandwich'!F38,'7b Health sandwich'!J38)&gt;0,ABS('7b Health sandwich'!N38)=SUM('7b Health sandwich'!F38,'7b Health sandwich'!J38)),O38,"")</f>
        <v/>
      </c>
      <c r="DE38" s="842" t="str">
        <f>IF(AND($DB$3=1,SUM('7b Health sandwich'!G38,'7b Health sandwich'!K38)&gt;0,ABS('7b Health sandwich'!O38)=SUM('7b Health sandwich'!G38,'7b Health sandwich'!K38)),P38,"")</f>
        <v/>
      </c>
      <c r="DP38" s="840" t="str">
        <f>IF(AND($DP$3=1,'7b Health sandwich'!P38&lt;&gt;0),IF(('7b Health sandwich'!T38/'7b Health sandwich'!P38)&lt;0.25,U38,""),"")</f>
        <v/>
      </c>
      <c r="DQ38" s="841" t="str">
        <f>IF(AND($DP$3=1,'7b Health sandwich'!Q38&lt;&gt;0),IF(('7b Health sandwich'!U38/'7b Health sandwich'!Q38)&lt;0.25,V38,""),"")</f>
        <v/>
      </c>
      <c r="DR38" s="841" t="str">
        <f>IF(AND($DP$3=1,'7b Health sandwich'!R38&lt;&gt;0),IF(('7b Health sandwich'!V38/'7b Health sandwich'!R38)&lt;0.25,W38,""),"")</f>
        <v/>
      </c>
      <c r="DS38" s="842" t="str">
        <f>IF(AND($DP$3=1,'7b Health sandwich'!S38&lt;&gt;0),IF(('7b Health sandwich'!W38/'7b Health sandwich'!S38)&lt;0.25,X38,""),"")</f>
        <v/>
      </c>
      <c r="DU38" s="37" t="str">
        <f>IF(AND($DU$3=1,'7b Health sandwich'!P38&gt;0),Q38,"")</f>
        <v/>
      </c>
      <c r="DV38" s="38" t="str">
        <f>IF(AND($DU$3=1,'7b Health sandwich'!Q38&gt;0),R38,"")</f>
        <v/>
      </c>
      <c r="DW38" s="38" t="str">
        <f>IF(AND($DU$3=1,'7b Health sandwich'!R38&gt;0),S38,"")</f>
        <v/>
      </c>
      <c r="DX38" s="39" t="str">
        <f>IF(AND($DU$3=1,'7b Health sandwich'!S38&gt;0),T38,"")</f>
        <v/>
      </c>
    </row>
    <row r="39" spans="1:144" x14ac:dyDescent="0.25">
      <c r="A39" s="18" t="str">
        <f>'7b Health sandwich'!A39</f>
        <v>Orthotics and prosthetics</v>
      </c>
      <c r="B39" t="s">
        <v>13</v>
      </c>
      <c r="C39" s="18" t="str">
        <f>'7b Health sandwich'!C39</f>
        <v>PGT (UG fee)</v>
      </c>
      <c r="D39" t="str">
        <f t="shared" si="13"/>
        <v>Orthotics and prosthetics, Standard, PGT (UG fee)</v>
      </c>
      <c r="E39" t="str">
        <f t="shared" si="16"/>
        <v xml:space="preserve">Column 1, Starters in 2016-17, OfS-fundable, Orthotics and prosthetics, Standard, PGT (UG fee); </v>
      </c>
      <c r="F39" t="str">
        <f t="shared" si="16"/>
        <v xml:space="preserve">Column 1, Starters in 2016-17, Non-fundable, Orthotics and prosthetics, Standard, PGT (UG fee); </v>
      </c>
      <c r="G39" t="str">
        <f t="shared" si="16"/>
        <v xml:space="preserve">Column 1, Starters in 2017-18, OfS-fundable, Orthotics and prosthetics, Standard, PGT (UG fee); </v>
      </c>
      <c r="H39" t="str">
        <f t="shared" si="16"/>
        <v xml:space="preserve">Column 1, Starters in 2017-18, Non-fundable, Orthotics and prosthetics, Standard, PGT (UG fee); </v>
      </c>
      <c r="I39" t="str">
        <f t="shared" si="16"/>
        <v xml:space="preserve">Column 2, Starters in 2016-17, OfS-fundable, Orthotics and prosthetics, Standard, PGT (UG fee); </v>
      </c>
      <c r="J39" t="str">
        <f t="shared" si="16"/>
        <v xml:space="preserve">Column 2, Starters in 2016-17, Non-fundable, Orthotics and prosthetics, Standard, PGT (UG fee); </v>
      </c>
      <c r="K39" t="str">
        <f t="shared" si="16"/>
        <v xml:space="preserve">Column 2, Starters in 2017-18, OfS-fundable, Orthotics and prosthetics, Standard, PGT (UG fee); </v>
      </c>
      <c r="L39" t="str">
        <f t="shared" si="16"/>
        <v xml:space="preserve">Column 2, Starters in 2017-18, Non-fundable, Orthotics and prosthetics, Standard, PGT (UG fee); </v>
      </c>
      <c r="M39" t="str">
        <f t="shared" si="16"/>
        <v xml:space="preserve">Column 3, Starters in 2016-17, OfS-fundable, Orthotics and prosthetics, Standard, PGT (UG fee); </v>
      </c>
      <c r="N39" t="str">
        <f t="shared" si="16"/>
        <v xml:space="preserve">Column 3, Starters in 2016-17, Non-fundable, Orthotics and prosthetics, Standard, PGT (UG fee); </v>
      </c>
      <c r="O39" t="str">
        <f t="shared" si="16"/>
        <v xml:space="preserve">Column 3, Starters in 2017-18, OfS-fundable, Orthotics and prosthetics, Standard, PGT (UG fee); </v>
      </c>
      <c r="P39" t="str">
        <f t="shared" si="16"/>
        <v xml:space="preserve">Column 3, Starters in 2017-18, Non-fundable, Orthotics and prosthetics, Standard, PGT (UG fee); </v>
      </c>
      <c r="Q39" t="str">
        <f t="shared" si="16"/>
        <v xml:space="preserve">Column 4, Starters in 2016-17, OfS-fundable, Orthotics and prosthetics, Standard, PGT (UG fee); </v>
      </c>
      <c r="R39" t="str">
        <f t="shared" si="16"/>
        <v xml:space="preserve">Column 4, Starters in 2016-17, Non-fundable, Orthotics and prosthetics, Standard, PGT (UG fee); </v>
      </c>
      <c r="S39" t="str">
        <f t="shared" si="16"/>
        <v xml:space="preserve">Column 4, Starters in 2017-18, OfS-fundable, Orthotics and prosthetics, Standard, PGT (UG fee); </v>
      </c>
      <c r="T39" t="str">
        <f t="shared" si="16"/>
        <v xml:space="preserve">Column 4, Starters in 2017-18, Non-fundable, Orthotics and prosthetics, Standard, PGT (UG fee); </v>
      </c>
      <c r="U39" t="str">
        <f t="shared" si="17"/>
        <v xml:space="preserve">Column 4a, Starters in 2016-17, OfS-fundable, Orthotics and prosthetics, Standard, PGT (UG fee); </v>
      </c>
      <c r="V39" t="str">
        <f t="shared" si="17"/>
        <v xml:space="preserve">Column 4a, Starters in 2016-17, Non-fundable, Orthotics and prosthetics, Standard, PGT (UG fee); </v>
      </c>
      <c r="W39" t="str">
        <f t="shared" si="17"/>
        <v xml:space="preserve">Column 4a, Starters in 2017-18, OfS-fundable, Orthotics and prosthetics, Standard, PGT (UG fee); </v>
      </c>
      <c r="X39" t="str">
        <f t="shared" si="17"/>
        <v xml:space="preserve">Column 4a, Starters in 2017-18, Non-fundable, Orthotics and prosthetics, Standard, PGT (UG fee); </v>
      </c>
      <c r="AH39" s="844" t="str">
        <f>IF(AND($AH$3=1,'7b Health sandwich'!L39&gt;0),M39,"")</f>
        <v/>
      </c>
      <c r="AI39" s="843" t="str">
        <f>IF(AND($AH$3=1,'7b Health sandwich'!M39&gt;0),N39,"")</f>
        <v/>
      </c>
      <c r="AJ39" s="843" t="str">
        <f>IF(AND($AH$3=1,'7b Health sandwich'!N39&gt;0),O39,"")</f>
        <v/>
      </c>
      <c r="AK39" s="845" t="str">
        <f>IF(AND($AH$3=1,'7b Health sandwich'!O39&gt;0),P39,"")</f>
        <v/>
      </c>
      <c r="AM39" s="844" t="str">
        <f>IF(AND($AM$3=1,'7b Health sandwich'!D39&lt;0),E39,"")</f>
        <v/>
      </c>
      <c r="AN39" s="843" t="str">
        <f>IF(AND($AM$3=1,'7b Health sandwich'!E39&lt;0),F39,"")</f>
        <v/>
      </c>
      <c r="AO39" s="843" t="str">
        <f>IF(AND($AM$3=1,'7b Health sandwich'!F39&lt;0),G39,"")</f>
        <v/>
      </c>
      <c r="AP39" s="845" t="str">
        <f>IF(AND($AM$3=1,'7b Health sandwich'!G39&lt;0),H39,"")</f>
        <v/>
      </c>
      <c r="AQ39" s="844" t="str">
        <f>IF(AND($AM$3=1,'7b Health sandwich'!H39&lt;0),I39,"")</f>
        <v/>
      </c>
      <c r="AR39" s="843" t="str">
        <f>IF(AND($AM$3=1,'7b Health sandwich'!I39&lt;0),J39,"")</f>
        <v/>
      </c>
      <c r="AS39" s="843" t="str">
        <f>IF(AND($AM$3=1,'7b Health sandwich'!J39&lt;0),K39,"")</f>
        <v/>
      </c>
      <c r="AT39" s="845" t="str">
        <f>IF(AND($AM$3=1,'7b Health sandwich'!K39&lt;0),L39,"")</f>
        <v/>
      </c>
      <c r="AU39" s="844" t="str">
        <f>IF(AND($AM$3=1,'7b Health sandwich'!P39&lt;0),Q39,"")</f>
        <v/>
      </c>
      <c r="AV39" s="843" t="str">
        <f>IF(AND($AM$3=1,'7b Health sandwich'!Q39&lt;0),R39,"")</f>
        <v/>
      </c>
      <c r="AW39" s="843" t="str">
        <f>IF(AND($AM$3=1,'7b Health sandwich'!R39&lt;0),S39,"")</f>
        <v/>
      </c>
      <c r="AX39" s="845" t="str">
        <f>IF(AND($AM$3=1,'7b Health sandwich'!S39&lt;0),T39,"")</f>
        <v/>
      </c>
      <c r="AY39" s="844" t="str">
        <f>IF(AND($AM$3=1,'7b Health sandwich'!T39&lt;0),U39,"")</f>
        <v/>
      </c>
      <c r="AZ39" s="843" t="str">
        <f>IF(AND($AM$3=1,'7b Health sandwich'!U39&lt;0),V39,"")</f>
        <v/>
      </c>
      <c r="BA39" s="843" t="str">
        <f>IF(AND($AM$3=1,'7b Health sandwich'!V39&lt;0),W39,"")</f>
        <v/>
      </c>
      <c r="BB39" s="845" t="str">
        <f>IF(AND($AM$3=1,'7b Health sandwich'!W39&lt;0),X39,"")</f>
        <v/>
      </c>
      <c r="BD39" s="844" t="str">
        <f>IF(AND($BD$3=1,TRUNC('7b Health sandwich'!D39)&lt;&gt;'7b Health sandwich'!D39),E39,"")</f>
        <v/>
      </c>
      <c r="BE39" s="843" t="str">
        <f>IF(AND($BD$3=1,TRUNC('7b Health sandwich'!E39)&lt;&gt;'7b Health sandwich'!E39),F39,"")</f>
        <v/>
      </c>
      <c r="BF39" s="843" t="str">
        <f>IF(AND($BD$3=1,TRUNC('7b Health sandwich'!F39)&lt;&gt;'7b Health sandwich'!F39),G39,"")</f>
        <v/>
      </c>
      <c r="BG39" s="845" t="str">
        <f>IF(AND($BD$3=1,TRUNC('7b Health sandwich'!G39)&lt;&gt;'7b Health sandwich'!G39),H39,"")</f>
        <v/>
      </c>
      <c r="BH39" s="844" t="str">
        <f>IF(AND($BD$3=1,TRUNC('7b Health sandwich'!H39)&lt;&gt;'7b Health sandwich'!H39),I39,"")</f>
        <v/>
      </c>
      <c r="BI39" s="843" t="str">
        <f>IF(AND($BD$3=1,TRUNC('7b Health sandwich'!I39)&lt;&gt;'7b Health sandwich'!I39),J39,"")</f>
        <v/>
      </c>
      <c r="BJ39" s="843" t="str">
        <f>IF(AND($BD$3=1,TRUNC('7b Health sandwich'!J39)&lt;&gt;'7b Health sandwich'!J39),K39,"")</f>
        <v/>
      </c>
      <c r="BK39" s="845" t="str">
        <f>IF(AND($BD$3=1,TRUNC('7b Health sandwich'!K39)&lt;&gt;'7b Health sandwich'!K39),L39,"")</f>
        <v/>
      </c>
      <c r="BL39" s="844" t="str">
        <f>IF(AND($BD$3=1,TRUNC('7b Health sandwich'!L39)&lt;&gt;'7b Health sandwich'!L39),M39,"")</f>
        <v/>
      </c>
      <c r="BM39" s="843" t="str">
        <f>IF(AND($BD$3=1,TRUNC('7b Health sandwich'!M39)&lt;&gt;'7b Health sandwich'!M39),N39,"")</f>
        <v/>
      </c>
      <c r="BN39" s="843" t="str">
        <f>IF(AND($BD$3=1,TRUNC('7b Health sandwich'!N39)&lt;&gt;'7b Health sandwich'!N39),O39,"")</f>
        <v/>
      </c>
      <c r="BO39" s="845" t="str">
        <f>IF(AND($BD$3=1,TRUNC('7b Health sandwich'!O39)&lt;&gt;'7b Health sandwich'!O39),P39,"")</f>
        <v/>
      </c>
      <c r="CH39" s="844" t="str">
        <f>IF(AND($CH$3=1,ROUND('7b Health sandwich'!T39,2)&lt;&gt;'7b Health sandwich'!T39),U39,"")</f>
        <v/>
      </c>
      <c r="CI39" s="843" t="str">
        <f>IF(AND($CH$3=1,ROUND('7b Health sandwich'!U39,2)&lt;&gt;'7b Health sandwich'!U39),V39,"")</f>
        <v/>
      </c>
      <c r="CJ39" s="843" t="str">
        <f>IF(AND($CH$3=1,ROUND('7b Health sandwich'!V39,2)&lt;&gt;'7b Health sandwich'!V39),W39,"")</f>
        <v/>
      </c>
      <c r="CK39" s="845" t="str">
        <f>IF(AND($CH$3=1,ROUND('7b Health sandwich'!W39,2)&lt;&gt;'7b Health sandwich'!W39),X39,"")</f>
        <v/>
      </c>
      <c r="CL39" s="54"/>
      <c r="CM39" s="844" t="str">
        <f>IF(AND($CM$3=1,'7b Health sandwich'!T39&gt;'7b Health sandwich'!P39),U39,"")</f>
        <v/>
      </c>
      <c r="CN39" s="843" t="str">
        <f>IF(AND($CM$3=1,'7b Health sandwich'!U39&gt;'7b Health sandwich'!Q39),V39,"")</f>
        <v/>
      </c>
      <c r="CO39" s="843" t="str">
        <f>IF(AND($CM$3=1,'7b Health sandwich'!V39&gt;'7b Health sandwich'!R39),W39,"")</f>
        <v/>
      </c>
      <c r="CP39" s="845" t="str">
        <f>IF(AND($CM$3=1,'7b Health sandwich'!W39&gt;'7b Health sandwich'!S39),X39,"")</f>
        <v/>
      </c>
      <c r="CQ39" s="54"/>
      <c r="CR39" s="844" t="str">
        <f>IF(AND($CR$3=1,'7b Health sandwich'!P39&lt;&gt;0),IF(('7b Health sandwich'!T39/'7b Health sandwich'!P39)&lt;0.03,U39,""),"")</f>
        <v/>
      </c>
      <c r="CS39" s="843" t="str">
        <f>IF(AND($CR$3=1,'7b Health sandwich'!Q39&lt;&gt;0),IF(('7b Health sandwich'!U39/'7b Health sandwich'!Q39)&lt;0.03,V39,""),"")</f>
        <v/>
      </c>
      <c r="CT39" s="843" t="str">
        <f>IF(AND($CR$3=1,'7b Health sandwich'!R39&lt;&gt;0),IF(('7b Health sandwich'!V39/'7b Health sandwich'!R39)&lt;0.03,W39,""),"")</f>
        <v/>
      </c>
      <c r="CU39" s="845" t="str">
        <f>IF(AND($CR$3=1,'7b Health sandwich'!S39&lt;&gt;0),IF(('7b Health sandwich'!W39/'7b Health sandwich'!S39)&lt;0.03,X39,""),"")</f>
        <v/>
      </c>
      <c r="CV39" s="54"/>
      <c r="CW39" s="844" t="str">
        <f>IF(AND($CW$3=1,'7b Health sandwich'!L39=0,SUM('7b Health sandwich'!D39,'7b Health sandwich'!H39)&gt;$CZ$13),M39,"")</f>
        <v/>
      </c>
      <c r="CX39" s="843" t="str">
        <f>IF(AND($CW$3=1,'7b Health sandwich'!M39=0,SUM('7b Health sandwich'!E39,'7b Health sandwich'!I39)&gt;$CZ$13),N39,"")</f>
        <v/>
      </c>
      <c r="CY39" s="843" t="str">
        <f>IF(AND($CW$3=1,'7b Health sandwich'!N39=0,SUM('7b Health sandwich'!F39,'7b Health sandwich'!J39)&gt;$CZ$13),O39,"")</f>
        <v/>
      </c>
      <c r="CZ39" s="845" t="str">
        <f>IF(AND($CW$3=1,'7b Health sandwich'!O39=0,SUM('7b Health sandwich'!G39,'7b Health sandwich'!K39)&gt;$CZ$13),P39,"")</f>
        <v/>
      </c>
      <c r="DA39" s="54"/>
      <c r="DB39" s="844" t="str">
        <f>IF(AND($DB$3=1,SUM('7b Health sandwich'!D39,'7b Health sandwich'!H39)&gt;0,ABS('7b Health sandwich'!L39)=SUM('7b Health sandwich'!D39,'7b Health sandwich'!H39)),M39,"")</f>
        <v/>
      </c>
      <c r="DC39" s="843" t="str">
        <f>IF(AND($DB$3=1,SUM('7b Health sandwich'!E39,'7b Health sandwich'!I39)&gt;0,ABS('7b Health sandwich'!M39)=SUM('7b Health sandwich'!E39,'7b Health sandwich'!I39)),N39,"")</f>
        <v/>
      </c>
      <c r="DD39" s="843" t="str">
        <f>IF(AND($DB$3=1,SUM('7b Health sandwich'!F39,'7b Health sandwich'!J39)&gt;0,ABS('7b Health sandwich'!N39)=SUM('7b Health sandwich'!F39,'7b Health sandwich'!J39)),O39,"")</f>
        <v/>
      </c>
      <c r="DE39" s="845" t="str">
        <f>IF(AND($DB$3=1,SUM('7b Health sandwich'!G39,'7b Health sandwich'!K39)&gt;0,ABS('7b Health sandwich'!O39)=SUM('7b Health sandwich'!G39,'7b Health sandwich'!K39)),P39,"")</f>
        <v/>
      </c>
      <c r="DP39" s="844" t="str">
        <f>IF(AND($DP$3=1,'7b Health sandwich'!P39&lt;&gt;0),IF(('7b Health sandwich'!T39/'7b Health sandwich'!P39)&lt;0.25,U39,""),"")</f>
        <v/>
      </c>
      <c r="DQ39" s="843" t="str">
        <f>IF(AND($DP$3=1,'7b Health sandwich'!Q39&lt;&gt;0),IF(('7b Health sandwich'!U39/'7b Health sandwich'!Q39)&lt;0.25,V39,""),"")</f>
        <v/>
      </c>
      <c r="DR39" s="843" t="str">
        <f>IF(AND($DP$3=1,'7b Health sandwich'!R39&lt;&gt;0),IF(('7b Health sandwich'!V39/'7b Health sandwich'!R39)&lt;0.25,W39,""),"")</f>
        <v/>
      </c>
      <c r="DS39" s="845" t="str">
        <f>IF(AND($DP$3=1,'7b Health sandwich'!S39&lt;&gt;0),IF(('7b Health sandwich'!W39/'7b Health sandwich'!S39)&lt;0.25,X39,""),"")</f>
        <v/>
      </c>
      <c r="DU39" s="53" t="str">
        <f>IF(AND($DU$3=1,'7b Health sandwich'!P39&gt;0),Q39,"")</f>
        <v/>
      </c>
      <c r="DV39" s="4" t="str">
        <f>IF(AND($DU$3=1,'7b Health sandwich'!Q39&gt;0),R39,"")</f>
        <v/>
      </c>
      <c r="DW39" s="4" t="str">
        <f>IF(AND($DU$3=1,'7b Health sandwich'!R39&gt;0),S39,"")</f>
        <v/>
      </c>
      <c r="DX39" s="42" t="str">
        <f>IF(AND($DU$3=1,'7b Health sandwich'!S39&gt;0),T39,"")</f>
        <v/>
      </c>
    </row>
    <row r="40" spans="1:144" x14ac:dyDescent="0.25">
      <c r="A40" s="18" t="str">
        <f>'7b Health sandwich'!A40</f>
        <v>Physiotherapy</v>
      </c>
      <c r="B40" t="s">
        <v>13</v>
      </c>
      <c r="C40" s="18" t="str">
        <f>'7b Health sandwich'!C40</f>
        <v>UG</v>
      </c>
      <c r="D40" t="str">
        <f t="shared" si="13"/>
        <v>Physiotherapy, Standard, UG</v>
      </c>
      <c r="E40" t="str">
        <f t="shared" si="16"/>
        <v xml:space="preserve">Column 1, Starters in 2016-17, OfS-fundable, Physiotherapy, Standard, UG; </v>
      </c>
      <c r="F40" t="str">
        <f t="shared" si="16"/>
        <v xml:space="preserve">Column 1, Starters in 2016-17, Non-fundable, Physiotherapy, Standard, UG; </v>
      </c>
      <c r="G40" t="str">
        <f t="shared" si="16"/>
        <v xml:space="preserve">Column 1, Starters in 2017-18, OfS-fundable, Physiotherapy, Standard, UG; </v>
      </c>
      <c r="H40" t="str">
        <f t="shared" si="16"/>
        <v xml:space="preserve">Column 1, Starters in 2017-18, Non-fundable, Physiotherapy, Standard, UG; </v>
      </c>
      <c r="I40" t="str">
        <f t="shared" si="16"/>
        <v xml:space="preserve">Column 2, Starters in 2016-17, OfS-fundable, Physiotherapy, Standard, UG; </v>
      </c>
      <c r="J40" t="str">
        <f t="shared" si="16"/>
        <v xml:space="preserve">Column 2, Starters in 2016-17, Non-fundable, Physiotherapy, Standard, UG; </v>
      </c>
      <c r="K40" t="str">
        <f t="shared" si="16"/>
        <v xml:space="preserve">Column 2, Starters in 2017-18, OfS-fundable, Physiotherapy, Standard, UG; </v>
      </c>
      <c r="L40" t="str">
        <f t="shared" si="16"/>
        <v xml:space="preserve">Column 2, Starters in 2017-18, Non-fundable, Physiotherapy, Standard, UG; </v>
      </c>
      <c r="M40" t="str">
        <f t="shared" si="16"/>
        <v xml:space="preserve">Column 3, Starters in 2016-17, OfS-fundable, Physiotherapy, Standard, UG; </v>
      </c>
      <c r="N40" t="str">
        <f t="shared" si="16"/>
        <v xml:space="preserve">Column 3, Starters in 2016-17, Non-fundable, Physiotherapy, Standard, UG; </v>
      </c>
      <c r="O40" t="str">
        <f t="shared" si="16"/>
        <v xml:space="preserve">Column 3, Starters in 2017-18, OfS-fundable, Physiotherapy, Standard, UG; </v>
      </c>
      <c r="P40" t="str">
        <f t="shared" si="16"/>
        <v xml:space="preserve">Column 3, Starters in 2017-18, Non-fundable, Physiotherapy, Standard, UG; </v>
      </c>
      <c r="Q40" t="str">
        <f t="shared" si="16"/>
        <v xml:space="preserve">Column 4, Starters in 2016-17, OfS-fundable, Physiotherapy, Standard, UG; </v>
      </c>
      <c r="R40" t="str">
        <f t="shared" si="16"/>
        <v xml:space="preserve">Column 4, Starters in 2016-17, Non-fundable, Physiotherapy, Standard, UG; </v>
      </c>
      <c r="S40" t="str">
        <f t="shared" si="16"/>
        <v xml:space="preserve">Column 4, Starters in 2017-18, OfS-fundable, Physiotherapy, Standard, UG; </v>
      </c>
      <c r="T40" t="str">
        <f t="shared" si="16"/>
        <v xml:space="preserve">Column 4, Starters in 2017-18, Non-fundable, Physiotherapy, Standard, UG; </v>
      </c>
      <c r="U40" t="str">
        <f t="shared" si="17"/>
        <v xml:space="preserve">Column 4a, Starters in 2016-17, OfS-fundable, Physiotherapy, Standard, UG; </v>
      </c>
      <c r="V40" t="str">
        <f t="shared" si="17"/>
        <v xml:space="preserve">Column 4a, Starters in 2016-17, Non-fundable, Physiotherapy, Standard, UG; </v>
      </c>
      <c r="W40" t="str">
        <f t="shared" si="17"/>
        <v xml:space="preserve">Column 4a, Starters in 2017-18, OfS-fundable, Physiotherapy, Standard, UG; </v>
      </c>
      <c r="X40" t="str">
        <f t="shared" si="17"/>
        <v xml:space="preserve">Column 4a, Starters in 2017-18, Non-fundable, Physiotherapy, Standard, UG; </v>
      </c>
      <c r="AH40" s="840" t="str">
        <f>IF(AND($AH$3=1,'7b Health sandwich'!L40&gt;0),M40,"")</f>
        <v/>
      </c>
      <c r="AI40" s="841" t="str">
        <f>IF(AND($AH$3=1,'7b Health sandwich'!M40&gt;0),N40,"")</f>
        <v/>
      </c>
      <c r="AJ40" s="841" t="str">
        <f>IF(AND($AH$3=1,'7b Health sandwich'!N40&gt;0),O40,"")</f>
        <v/>
      </c>
      <c r="AK40" s="842" t="str">
        <f>IF(AND($AH$3=1,'7b Health sandwich'!O40&gt;0),P40,"")</f>
        <v/>
      </c>
      <c r="AM40" s="840" t="str">
        <f>IF(AND($AM$3=1,'7b Health sandwich'!D40&lt;0),E40,"")</f>
        <v/>
      </c>
      <c r="AN40" s="841" t="str">
        <f>IF(AND($AM$3=1,'7b Health sandwich'!E40&lt;0),F40,"")</f>
        <v/>
      </c>
      <c r="AO40" s="841" t="str">
        <f>IF(AND($AM$3=1,'7b Health sandwich'!F40&lt;0),G40,"")</f>
        <v/>
      </c>
      <c r="AP40" s="842" t="str">
        <f>IF(AND($AM$3=1,'7b Health sandwich'!G40&lt;0),H40,"")</f>
        <v/>
      </c>
      <c r="AQ40" s="840" t="str">
        <f>IF(AND($AM$3=1,'7b Health sandwich'!H40&lt;0),I40,"")</f>
        <v/>
      </c>
      <c r="AR40" s="841" t="str">
        <f>IF(AND($AM$3=1,'7b Health sandwich'!I40&lt;0),J40,"")</f>
        <v/>
      </c>
      <c r="AS40" s="841" t="str">
        <f>IF(AND($AM$3=1,'7b Health sandwich'!J40&lt;0),K40,"")</f>
        <v/>
      </c>
      <c r="AT40" s="842" t="str">
        <f>IF(AND($AM$3=1,'7b Health sandwich'!K40&lt;0),L40,"")</f>
        <v/>
      </c>
      <c r="AU40" s="840" t="str">
        <f>IF(AND($AM$3=1,'7b Health sandwich'!P40&lt;0),Q40,"")</f>
        <v/>
      </c>
      <c r="AV40" s="841" t="str">
        <f>IF(AND($AM$3=1,'7b Health sandwich'!Q40&lt;0),R40,"")</f>
        <v/>
      </c>
      <c r="AW40" s="841" t="str">
        <f>IF(AND($AM$3=1,'7b Health sandwich'!R40&lt;0),S40,"")</f>
        <v/>
      </c>
      <c r="AX40" s="842" t="str">
        <f>IF(AND($AM$3=1,'7b Health sandwich'!S40&lt;0),T40,"")</f>
        <v/>
      </c>
      <c r="AY40" s="840" t="str">
        <f>IF(AND($AM$3=1,'7b Health sandwich'!T40&lt;0),U40,"")</f>
        <v/>
      </c>
      <c r="AZ40" s="841" t="str">
        <f>IF(AND($AM$3=1,'7b Health sandwich'!U40&lt;0),V40,"")</f>
        <v/>
      </c>
      <c r="BA40" s="841" t="str">
        <f>IF(AND($AM$3=1,'7b Health sandwich'!V40&lt;0),W40,"")</f>
        <v/>
      </c>
      <c r="BB40" s="842" t="str">
        <f>IF(AND($AM$3=1,'7b Health sandwich'!W40&lt;0),X40,"")</f>
        <v/>
      </c>
      <c r="BD40" s="840" t="str">
        <f>IF(AND($BD$3=1,TRUNC('7b Health sandwich'!D40)&lt;&gt;'7b Health sandwich'!D40),E40,"")</f>
        <v/>
      </c>
      <c r="BE40" s="841" t="str">
        <f>IF(AND($BD$3=1,TRUNC('7b Health sandwich'!E40)&lt;&gt;'7b Health sandwich'!E40),F40,"")</f>
        <v/>
      </c>
      <c r="BF40" s="841" t="str">
        <f>IF(AND($BD$3=1,TRUNC('7b Health sandwich'!F40)&lt;&gt;'7b Health sandwich'!F40),G40,"")</f>
        <v/>
      </c>
      <c r="BG40" s="842" t="str">
        <f>IF(AND($BD$3=1,TRUNC('7b Health sandwich'!G40)&lt;&gt;'7b Health sandwich'!G40),H40,"")</f>
        <v/>
      </c>
      <c r="BH40" s="840" t="str">
        <f>IF(AND($BD$3=1,TRUNC('7b Health sandwich'!H40)&lt;&gt;'7b Health sandwich'!H40),I40,"")</f>
        <v/>
      </c>
      <c r="BI40" s="841" t="str">
        <f>IF(AND($BD$3=1,TRUNC('7b Health sandwich'!I40)&lt;&gt;'7b Health sandwich'!I40),J40,"")</f>
        <v/>
      </c>
      <c r="BJ40" s="841" t="str">
        <f>IF(AND($BD$3=1,TRUNC('7b Health sandwich'!J40)&lt;&gt;'7b Health sandwich'!J40),K40,"")</f>
        <v/>
      </c>
      <c r="BK40" s="842" t="str">
        <f>IF(AND($BD$3=1,TRUNC('7b Health sandwich'!K40)&lt;&gt;'7b Health sandwich'!K40),L40,"")</f>
        <v/>
      </c>
      <c r="BL40" s="840" t="str">
        <f>IF(AND($BD$3=1,TRUNC('7b Health sandwich'!L40)&lt;&gt;'7b Health sandwich'!L40),M40,"")</f>
        <v/>
      </c>
      <c r="BM40" s="841" t="str">
        <f>IF(AND($BD$3=1,TRUNC('7b Health sandwich'!M40)&lt;&gt;'7b Health sandwich'!M40),N40,"")</f>
        <v/>
      </c>
      <c r="BN40" s="841" t="str">
        <f>IF(AND($BD$3=1,TRUNC('7b Health sandwich'!N40)&lt;&gt;'7b Health sandwich'!N40),O40,"")</f>
        <v/>
      </c>
      <c r="BO40" s="842" t="str">
        <f>IF(AND($BD$3=1,TRUNC('7b Health sandwich'!O40)&lt;&gt;'7b Health sandwich'!O40),P40,"")</f>
        <v/>
      </c>
      <c r="CH40" s="840" t="str">
        <f>IF(AND($CH$3=1,ROUND('7b Health sandwich'!T40,2)&lt;&gt;'7b Health sandwich'!T40),U40,"")</f>
        <v/>
      </c>
      <c r="CI40" s="841" t="str">
        <f>IF(AND($CH$3=1,ROUND('7b Health sandwich'!U40,2)&lt;&gt;'7b Health sandwich'!U40),V40,"")</f>
        <v/>
      </c>
      <c r="CJ40" s="841" t="str">
        <f>IF(AND($CH$3=1,ROUND('7b Health sandwich'!V40,2)&lt;&gt;'7b Health sandwich'!V40),W40,"")</f>
        <v/>
      </c>
      <c r="CK40" s="842" t="str">
        <f>IF(AND($CH$3=1,ROUND('7b Health sandwich'!W40,2)&lt;&gt;'7b Health sandwich'!W40),X40,"")</f>
        <v/>
      </c>
      <c r="CL40" s="54"/>
      <c r="CM40" s="840" t="str">
        <f>IF(AND($CM$3=1,'7b Health sandwich'!T40&gt;'7b Health sandwich'!P40),U40,"")</f>
        <v/>
      </c>
      <c r="CN40" s="841" t="str">
        <f>IF(AND($CM$3=1,'7b Health sandwich'!U40&gt;'7b Health sandwich'!Q40),V40,"")</f>
        <v/>
      </c>
      <c r="CO40" s="841" t="str">
        <f>IF(AND($CM$3=1,'7b Health sandwich'!V40&gt;'7b Health sandwich'!R40),W40,"")</f>
        <v/>
      </c>
      <c r="CP40" s="842" t="str">
        <f>IF(AND($CM$3=1,'7b Health sandwich'!W40&gt;'7b Health sandwich'!S40),X40,"")</f>
        <v/>
      </c>
      <c r="CQ40" s="54"/>
      <c r="CR40" s="840" t="str">
        <f>IF(AND($CR$3=1,'7b Health sandwich'!P40&lt;&gt;0),IF(('7b Health sandwich'!T40/'7b Health sandwich'!P40)&lt;0.03,U40,""),"")</f>
        <v/>
      </c>
      <c r="CS40" s="841" t="str">
        <f>IF(AND($CR$3=1,'7b Health sandwich'!Q40&lt;&gt;0),IF(('7b Health sandwich'!U40/'7b Health sandwich'!Q40)&lt;0.03,V40,""),"")</f>
        <v/>
      </c>
      <c r="CT40" s="841" t="str">
        <f>IF(AND($CR$3=1,'7b Health sandwich'!R40&lt;&gt;0),IF(('7b Health sandwich'!V40/'7b Health sandwich'!R40)&lt;0.03,W40,""),"")</f>
        <v/>
      </c>
      <c r="CU40" s="842" t="str">
        <f>IF(AND($CR$3=1,'7b Health sandwich'!S40&lt;&gt;0),IF(('7b Health sandwich'!W40/'7b Health sandwich'!S40)&lt;0.03,X40,""),"")</f>
        <v/>
      </c>
      <c r="CV40" s="54"/>
      <c r="CW40" s="840" t="str">
        <f>IF(AND($CW$3=1,'7b Health sandwich'!L40=0,SUM('7b Health sandwich'!D40,'7b Health sandwich'!H40)&gt;$CZ$13),M40,"")</f>
        <v/>
      </c>
      <c r="CX40" s="841" t="str">
        <f>IF(AND($CW$3=1,'7b Health sandwich'!M40=0,SUM('7b Health sandwich'!E40,'7b Health sandwich'!I40)&gt;$CZ$13),N40,"")</f>
        <v/>
      </c>
      <c r="CY40" s="841" t="str">
        <f>IF(AND($CW$3=1,'7b Health sandwich'!N40=0,SUM('7b Health sandwich'!F40,'7b Health sandwich'!J40)&gt;$CZ$13),O40,"")</f>
        <v/>
      </c>
      <c r="CZ40" s="842" t="str">
        <f>IF(AND($CW$3=1,'7b Health sandwich'!O40=0,SUM('7b Health sandwich'!G40,'7b Health sandwich'!K40)&gt;$CZ$13),P40,"")</f>
        <v/>
      </c>
      <c r="DA40" s="54"/>
      <c r="DB40" s="840" t="str">
        <f>IF(AND($DB$3=1,SUM('7b Health sandwich'!D40,'7b Health sandwich'!H40)&gt;0,ABS('7b Health sandwich'!L40)=SUM('7b Health sandwich'!D40,'7b Health sandwich'!H40)),M40,"")</f>
        <v/>
      </c>
      <c r="DC40" s="841" t="str">
        <f>IF(AND($DB$3=1,SUM('7b Health sandwich'!E40,'7b Health sandwich'!I40)&gt;0,ABS('7b Health sandwich'!M40)=SUM('7b Health sandwich'!E40,'7b Health sandwich'!I40)),N40,"")</f>
        <v/>
      </c>
      <c r="DD40" s="841" t="str">
        <f>IF(AND($DB$3=1,SUM('7b Health sandwich'!F40,'7b Health sandwich'!J40)&gt;0,ABS('7b Health sandwich'!N40)=SUM('7b Health sandwich'!F40,'7b Health sandwich'!J40)),O40,"")</f>
        <v/>
      </c>
      <c r="DE40" s="842" t="str">
        <f>IF(AND($DB$3=1,SUM('7b Health sandwich'!G40,'7b Health sandwich'!K40)&gt;0,ABS('7b Health sandwich'!O40)=SUM('7b Health sandwich'!G40,'7b Health sandwich'!K40)),P40,"")</f>
        <v/>
      </c>
      <c r="DP40" s="840" t="str">
        <f>IF(AND($DP$3=1,'7b Health sandwich'!P40&lt;&gt;0),IF(('7b Health sandwich'!T40/'7b Health sandwich'!P40)&lt;0.25,U40,""),"")</f>
        <v/>
      </c>
      <c r="DQ40" s="841" t="str">
        <f>IF(AND($DP$3=1,'7b Health sandwich'!Q40&lt;&gt;0),IF(('7b Health sandwich'!U40/'7b Health sandwich'!Q40)&lt;0.25,V40,""),"")</f>
        <v/>
      </c>
      <c r="DR40" s="841" t="str">
        <f>IF(AND($DP$3=1,'7b Health sandwich'!R40&lt;&gt;0),IF(('7b Health sandwich'!V40/'7b Health sandwich'!R40)&lt;0.25,W40,""),"")</f>
        <v/>
      </c>
      <c r="DS40" s="842" t="str">
        <f>IF(AND($DP$3=1,'7b Health sandwich'!S40&lt;&gt;0),IF(('7b Health sandwich'!W40/'7b Health sandwich'!S40)&lt;0.25,X40,""),"")</f>
        <v/>
      </c>
      <c r="DU40" s="37" t="str">
        <f>IF(AND($DU$3=1,'7b Health sandwich'!P40&gt;0),Q40,"")</f>
        <v/>
      </c>
      <c r="DV40" s="38" t="str">
        <f>IF(AND($DU$3=1,'7b Health sandwich'!Q40&gt;0),R40,"")</f>
        <v/>
      </c>
      <c r="DW40" s="38" t="str">
        <f>IF(AND($DU$3=1,'7b Health sandwich'!R40&gt;0),S40,"")</f>
        <v/>
      </c>
      <c r="DX40" s="39" t="str">
        <f>IF(AND($DU$3=1,'7b Health sandwich'!S40&gt;0),T40,"")</f>
        <v/>
      </c>
    </row>
    <row r="41" spans="1:144" x14ac:dyDescent="0.25">
      <c r="A41" s="18" t="str">
        <f>'7b Health sandwich'!A41</f>
        <v>Physiotherapy</v>
      </c>
      <c r="B41" t="s">
        <v>13</v>
      </c>
      <c r="C41" s="18" t="str">
        <f>'7b Health sandwich'!C41</f>
        <v>PGT (UG fee)</v>
      </c>
      <c r="D41" t="str">
        <f t="shared" si="13"/>
        <v>Physiotherapy, Standard, PGT (UG fee)</v>
      </c>
      <c r="E41" t="str">
        <f t="shared" si="16"/>
        <v xml:space="preserve">Column 1, Starters in 2016-17, OfS-fundable, Physiotherapy, Standard, PGT (UG fee); </v>
      </c>
      <c r="F41" t="str">
        <f t="shared" si="16"/>
        <v xml:space="preserve">Column 1, Starters in 2016-17, Non-fundable, Physiotherapy, Standard, PGT (UG fee); </v>
      </c>
      <c r="G41" t="str">
        <f t="shared" si="16"/>
        <v xml:space="preserve">Column 1, Starters in 2017-18, OfS-fundable, Physiotherapy, Standard, PGT (UG fee); </v>
      </c>
      <c r="H41" t="str">
        <f t="shared" si="16"/>
        <v xml:space="preserve">Column 1, Starters in 2017-18, Non-fundable, Physiotherapy, Standard, PGT (UG fee); </v>
      </c>
      <c r="I41" t="str">
        <f t="shared" si="16"/>
        <v xml:space="preserve">Column 2, Starters in 2016-17, OfS-fundable, Physiotherapy, Standard, PGT (UG fee); </v>
      </c>
      <c r="J41" t="str">
        <f t="shared" si="16"/>
        <v xml:space="preserve">Column 2, Starters in 2016-17, Non-fundable, Physiotherapy, Standard, PGT (UG fee); </v>
      </c>
      <c r="K41" t="str">
        <f t="shared" si="16"/>
        <v xml:space="preserve">Column 2, Starters in 2017-18, OfS-fundable, Physiotherapy, Standard, PGT (UG fee); </v>
      </c>
      <c r="L41" t="str">
        <f t="shared" si="16"/>
        <v xml:space="preserve">Column 2, Starters in 2017-18, Non-fundable, Physiotherapy, Standard, PGT (UG fee); </v>
      </c>
      <c r="M41" t="str">
        <f t="shared" si="16"/>
        <v xml:space="preserve">Column 3, Starters in 2016-17, OfS-fundable, Physiotherapy, Standard, PGT (UG fee); </v>
      </c>
      <c r="N41" t="str">
        <f t="shared" si="16"/>
        <v xml:space="preserve">Column 3, Starters in 2016-17, Non-fundable, Physiotherapy, Standard, PGT (UG fee); </v>
      </c>
      <c r="O41" t="str">
        <f t="shared" si="16"/>
        <v xml:space="preserve">Column 3, Starters in 2017-18, OfS-fundable, Physiotherapy, Standard, PGT (UG fee); </v>
      </c>
      <c r="P41" t="str">
        <f t="shared" si="16"/>
        <v xml:space="preserve">Column 3, Starters in 2017-18, Non-fundable, Physiotherapy, Standard, PGT (UG fee); </v>
      </c>
      <c r="Q41" t="str">
        <f t="shared" si="16"/>
        <v xml:space="preserve">Column 4, Starters in 2016-17, OfS-fundable, Physiotherapy, Standard, PGT (UG fee); </v>
      </c>
      <c r="R41" t="str">
        <f t="shared" si="16"/>
        <v xml:space="preserve">Column 4, Starters in 2016-17, Non-fundable, Physiotherapy, Standard, PGT (UG fee); </v>
      </c>
      <c r="S41" t="str">
        <f t="shared" si="16"/>
        <v xml:space="preserve">Column 4, Starters in 2017-18, OfS-fundable, Physiotherapy, Standard, PGT (UG fee); </v>
      </c>
      <c r="T41" t="str">
        <f t="shared" si="16"/>
        <v xml:space="preserve">Column 4, Starters in 2017-18, Non-fundable, Physiotherapy, Standard, PGT (UG fee); </v>
      </c>
      <c r="U41" t="str">
        <f t="shared" si="17"/>
        <v xml:space="preserve">Column 4a, Starters in 2016-17, OfS-fundable, Physiotherapy, Standard, PGT (UG fee); </v>
      </c>
      <c r="V41" t="str">
        <f t="shared" si="17"/>
        <v xml:space="preserve">Column 4a, Starters in 2016-17, Non-fundable, Physiotherapy, Standard, PGT (UG fee); </v>
      </c>
      <c r="W41" t="str">
        <f t="shared" si="17"/>
        <v xml:space="preserve">Column 4a, Starters in 2017-18, OfS-fundable, Physiotherapy, Standard, PGT (UG fee); </v>
      </c>
      <c r="X41" t="str">
        <f t="shared" si="17"/>
        <v xml:space="preserve">Column 4a, Starters in 2017-18, Non-fundable, Physiotherapy, Standard, PGT (UG fee); </v>
      </c>
      <c r="AH41" s="844" t="str">
        <f>IF(AND($AH$3=1,'7b Health sandwich'!L41&gt;0),M41,"")</f>
        <v/>
      </c>
      <c r="AI41" s="843" t="str">
        <f>IF(AND($AH$3=1,'7b Health sandwich'!M41&gt;0),N41,"")</f>
        <v/>
      </c>
      <c r="AJ41" s="843" t="str">
        <f>IF(AND($AH$3=1,'7b Health sandwich'!N41&gt;0),O41,"")</f>
        <v/>
      </c>
      <c r="AK41" s="845" t="str">
        <f>IF(AND($AH$3=1,'7b Health sandwich'!O41&gt;0),P41,"")</f>
        <v/>
      </c>
      <c r="AM41" s="844" t="str">
        <f>IF(AND($AM$3=1,'7b Health sandwich'!D41&lt;0),E41,"")</f>
        <v/>
      </c>
      <c r="AN41" s="843" t="str">
        <f>IF(AND($AM$3=1,'7b Health sandwich'!E41&lt;0),F41,"")</f>
        <v/>
      </c>
      <c r="AO41" s="843" t="str">
        <f>IF(AND($AM$3=1,'7b Health sandwich'!F41&lt;0),G41,"")</f>
        <v/>
      </c>
      <c r="AP41" s="845" t="str">
        <f>IF(AND($AM$3=1,'7b Health sandwich'!G41&lt;0),H41,"")</f>
        <v/>
      </c>
      <c r="AQ41" s="844" t="str">
        <f>IF(AND($AM$3=1,'7b Health sandwich'!H41&lt;0),I41,"")</f>
        <v/>
      </c>
      <c r="AR41" s="843" t="str">
        <f>IF(AND($AM$3=1,'7b Health sandwich'!I41&lt;0),J41,"")</f>
        <v/>
      </c>
      <c r="AS41" s="843" t="str">
        <f>IF(AND($AM$3=1,'7b Health sandwich'!J41&lt;0),K41,"")</f>
        <v/>
      </c>
      <c r="AT41" s="845" t="str">
        <f>IF(AND($AM$3=1,'7b Health sandwich'!K41&lt;0),L41,"")</f>
        <v/>
      </c>
      <c r="AU41" s="844" t="str">
        <f>IF(AND($AM$3=1,'7b Health sandwich'!P41&lt;0),Q41,"")</f>
        <v/>
      </c>
      <c r="AV41" s="843" t="str">
        <f>IF(AND($AM$3=1,'7b Health sandwich'!Q41&lt;0),R41,"")</f>
        <v/>
      </c>
      <c r="AW41" s="843" t="str">
        <f>IF(AND($AM$3=1,'7b Health sandwich'!R41&lt;0),S41,"")</f>
        <v/>
      </c>
      <c r="AX41" s="845" t="str">
        <f>IF(AND($AM$3=1,'7b Health sandwich'!S41&lt;0),T41,"")</f>
        <v/>
      </c>
      <c r="AY41" s="844" t="str">
        <f>IF(AND($AM$3=1,'7b Health sandwich'!T41&lt;0),U41,"")</f>
        <v/>
      </c>
      <c r="AZ41" s="843" t="str">
        <f>IF(AND($AM$3=1,'7b Health sandwich'!U41&lt;0),V41,"")</f>
        <v/>
      </c>
      <c r="BA41" s="843" t="str">
        <f>IF(AND($AM$3=1,'7b Health sandwich'!V41&lt;0),W41,"")</f>
        <v/>
      </c>
      <c r="BB41" s="845" t="str">
        <f>IF(AND($AM$3=1,'7b Health sandwich'!W41&lt;0),X41,"")</f>
        <v/>
      </c>
      <c r="BD41" s="844" t="str">
        <f>IF(AND($BD$3=1,TRUNC('7b Health sandwich'!D41)&lt;&gt;'7b Health sandwich'!D41),E41,"")</f>
        <v/>
      </c>
      <c r="BE41" s="843" t="str">
        <f>IF(AND($BD$3=1,TRUNC('7b Health sandwich'!E41)&lt;&gt;'7b Health sandwich'!E41),F41,"")</f>
        <v/>
      </c>
      <c r="BF41" s="843" t="str">
        <f>IF(AND($BD$3=1,TRUNC('7b Health sandwich'!F41)&lt;&gt;'7b Health sandwich'!F41),G41,"")</f>
        <v/>
      </c>
      <c r="BG41" s="845" t="str">
        <f>IF(AND($BD$3=1,TRUNC('7b Health sandwich'!G41)&lt;&gt;'7b Health sandwich'!G41),H41,"")</f>
        <v/>
      </c>
      <c r="BH41" s="844" t="str">
        <f>IF(AND($BD$3=1,TRUNC('7b Health sandwich'!H41)&lt;&gt;'7b Health sandwich'!H41),I41,"")</f>
        <v/>
      </c>
      <c r="BI41" s="843" t="str">
        <f>IF(AND($BD$3=1,TRUNC('7b Health sandwich'!I41)&lt;&gt;'7b Health sandwich'!I41),J41,"")</f>
        <v/>
      </c>
      <c r="BJ41" s="843" t="str">
        <f>IF(AND($BD$3=1,TRUNC('7b Health sandwich'!J41)&lt;&gt;'7b Health sandwich'!J41),K41,"")</f>
        <v/>
      </c>
      <c r="BK41" s="845" t="str">
        <f>IF(AND($BD$3=1,TRUNC('7b Health sandwich'!K41)&lt;&gt;'7b Health sandwich'!K41),L41,"")</f>
        <v/>
      </c>
      <c r="BL41" s="844" t="str">
        <f>IF(AND($BD$3=1,TRUNC('7b Health sandwich'!L41)&lt;&gt;'7b Health sandwich'!L41),M41,"")</f>
        <v/>
      </c>
      <c r="BM41" s="843" t="str">
        <f>IF(AND($BD$3=1,TRUNC('7b Health sandwich'!M41)&lt;&gt;'7b Health sandwich'!M41),N41,"")</f>
        <v/>
      </c>
      <c r="BN41" s="843" t="str">
        <f>IF(AND($BD$3=1,TRUNC('7b Health sandwich'!N41)&lt;&gt;'7b Health sandwich'!N41),O41,"")</f>
        <v/>
      </c>
      <c r="BO41" s="845" t="str">
        <f>IF(AND($BD$3=1,TRUNC('7b Health sandwich'!O41)&lt;&gt;'7b Health sandwich'!O41),P41,"")</f>
        <v/>
      </c>
      <c r="CH41" s="844" t="str">
        <f>IF(AND($CH$3=1,ROUND('7b Health sandwich'!T41,2)&lt;&gt;'7b Health sandwich'!T41),U41,"")</f>
        <v/>
      </c>
      <c r="CI41" s="843" t="str">
        <f>IF(AND($CH$3=1,ROUND('7b Health sandwich'!U41,2)&lt;&gt;'7b Health sandwich'!U41),V41,"")</f>
        <v/>
      </c>
      <c r="CJ41" s="843" t="str">
        <f>IF(AND($CH$3=1,ROUND('7b Health sandwich'!V41,2)&lt;&gt;'7b Health sandwich'!V41),W41,"")</f>
        <v/>
      </c>
      <c r="CK41" s="845" t="str">
        <f>IF(AND($CH$3=1,ROUND('7b Health sandwich'!W41,2)&lt;&gt;'7b Health sandwich'!W41),X41,"")</f>
        <v/>
      </c>
      <c r="CL41" s="54"/>
      <c r="CM41" s="844" t="str">
        <f>IF(AND($CM$3=1,'7b Health sandwich'!T41&gt;'7b Health sandwich'!P41),U41,"")</f>
        <v/>
      </c>
      <c r="CN41" s="843" t="str">
        <f>IF(AND($CM$3=1,'7b Health sandwich'!U41&gt;'7b Health sandwich'!Q41),V41,"")</f>
        <v/>
      </c>
      <c r="CO41" s="843" t="str">
        <f>IF(AND($CM$3=1,'7b Health sandwich'!V41&gt;'7b Health sandwich'!R41),W41,"")</f>
        <v/>
      </c>
      <c r="CP41" s="845" t="str">
        <f>IF(AND($CM$3=1,'7b Health sandwich'!W41&gt;'7b Health sandwich'!S41),X41,"")</f>
        <v/>
      </c>
      <c r="CQ41" s="54"/>
      <c r="CR41" s="844" t="str">
        <f>IF(AND($CR$3=1,'7b Health sandwich'!P41&lt;&gt;0),IF(('7b Health sandwich'!T41/'7b Health sandwich'!P41)&lt;0.03,U41,""),"")</f>
        <v/>
      </c>
      <c r="CS41" s="843" t="str">
        <f>IF(AND($CR$3=1,'7b Health sandwich'!Q41&lt;&gt;0),IF(('7b Health sandwich'!U41/'7b Health sandwich'!Q41)&lt;0.03,V41,""),"")</f>
        <v/>
      </c>
      <c r="CT41" s="843" t="str">
        <f>IF(AND($CR$3=1,'7b Health sandwich'!R41&lt;&gt;0),IF(('7b Health sandwich'!V41/'7b Health sandwich'!R41)&lt;0.03,W41,""),"")</f>
        <v/>
      </c>
      <c r="CU41" s="845" t="str">
        <f>IF(AND($CR$3=1,'7b Health sandwich'!S41&lt;&gt;0),IF(('7b Health sandwich'!W41/'7b Health sandwich'!S41)&lt;0.03,X41,""),"")</f>
        <v/>
      </c>
      <c r="CV41" s="54"/>
      <c r="CW41" s="844" t="str">
        <f>IF(AND($CW$3=1,'7b Health sandwich'!L41=0,SUM('7b Health sandwich'!D41,'7b Health sandwich'!H41)&gt;$CZ$13),M41,"")</f>
        <v/>
      </c>
      <c r="CX41" s="843" t="str">
        <f>IF(AND($CW$3=1,'7b Health sandwich'!M41=0,SUM('7b Health sandwich'!E41,'7b Health sandwich'!I41)&gt;$CZ$13),N41,"")</f>
        <v/>
      </c>
      <c r="CY41" s="843" t="str">
        <f>IF(AND($CW$3=1,'7b Health sandwich'!N41=0,SUM('7b Health sandwich'!F41,'7b Health sandwich'!J41)&gt;$CZ$13),O41,"")</f>
        <v/>
      </c>
      <c r="CZ41" s="845" t="str">
        <f>IF(AND($CW$3=1,'7b Health sandwich'!O41=0,SUM('7b Health sandwich'!G41,'7b Health sandwich'!K41)&gt;$CZ$13),P41,"")</f>
        <v/>
      </c>
      <c r="DA41" s="54"/>
      <c r="DB41" s="844" t="str">
        <f>IF(AND($DB$3=1,SUM('7b Health sandwich'!D41,'7b Health sandwich'!H41)&gt;0,ABS('7b Health sandwich'!L41)=SUM('7b Health sandwich'!D41,'7b Health sandwich'!H41)),M41,"")</f>
        <v/>
      </c>
      <c r="DC41" s="843" t="str">
        <f>IF(AND($DB$3=1,SUM('7b Health sandwich'!E41,'7b Health sandwich'!I41)&gt;0,ABS('7b Health sandwich'!M41)=SUM('7b Health sandwich'!E41,'7b Health sandwich'!I41)),N41,"")</f>
        <v/>
      </c>
      <c r="DD41" s="843" t="str">
        <f>IF(AND($DB$3=1,SUM('7b Health sandwich'!F41,'7b Health sandwich'!J41)&gt;0,ABS('7b Health sandwich'!N41)=SUM('7b Health sandwich'!F41,'7b Health sandwich'!J41)),O41,"")</f>
        <v/>
      </c>
      <c r="DE41" s="845" t="str">
        <f>IF(AND($DB$3=1,SUM('7b Health sandwich'!G41,'7b Health sandwich'!K41)&gt;0,ABS('7b Health sandwich'!O41)=SUM('7b Health sandwich'!G41,'7b Health sandwich'!K41)),P41,"")</f>
        <v/>
      </c>
      <c r="DP41" s="844" t="str">
        <f>IF(AND($DP$3=1,'7b Health sandwich'!P41&lt;&gt;0),IF(('7b Health sandwich'!T41/'7b Health sandwich'!P41)&lt;0.25,U41,""),"")</f>
        <v/>
      </c>
      <c r="DQ41" s="843" t="str">
        <f>IF(AND($DP$3=1,'7b Health sandwich'!Q41&lt;&gt;0),IF(('7b Health sandwich'!U41/'7b Health sandwich'!Q41)&lt;0.25,V41,""),"")</f>
        <v/>
      </c>
      <c r="DR41" s="843" t="str">
        <f>IF(AND($DP$3=1,'7b Health sandwich'!R41&lt;&gt;0),IF(('7b Health sandwich'!V41/'7b Health sandwich'!R41)&lt;0.25,W41,""),"")</f>
        <v/>
      </c>
      <c r="DS41" s="845" t="str">
        <f>IF(AND($DP$3=1,'7b Health sandwich'!S41&lt;&gt;0),IF(('7b Health sandwich'!W41/'7b Health sandwich'!S41)&lt;0.25,X41,""),"")</f>
        <v/>
      </c>
      <c r="DU41" s="53" t="str">
        <f>IF(AND($DU$3=1,'7b Health sandwich'!P41&gt;0),Q41,"")</f>
        <v/>
      </c>
      <c r="DV41" s="4" t="str">
        <f>IF(AND($DU$3=1,'7b Health sandwich'!Q41&gt;0),R41,"")</f>
        <v/>
      </c>
      <c r="DW41" s="4" t="str">
        <f>IF(AND($DU$3=1,'7b Health sandwich'!R41&gt;0),S41,"")</f>
        <v/>
      </c>
      <c r="DX41" s="42" t="str">
        <f>IF(AND($DU$3=1,'7b Health sandwich'!S41&gt;0),T41,"")</f>
        <v/>
      </c>
    </row>
    <row r="42" spans="1:144" x14ac:dyDescent="0.25">
      <c r="A42" s="18" t="str">
        <f>'7b Health sandwich'!A42</f>
        <v>Podiatry and chiropody</v>
      </c>
      <c r="B42" t="s">
        <v>13</v>
      </c>
      <c r="C42" s="18" t="str">
        <f>'7b Health sandwich'!C42</f>
        <v>UG</v>
      </c>
      <c r="D42" t="str">
        <f t="shared" si="13"/>
        <v>Podiatry and chiropody, Standard, UG</v>
      </c>
      <c r="E42" t="str">
        <f t="shared" ref="E42:T45" si="18">CONCATENATE(E$7,", ",E$10,", ",E$12,", ",$A42,", ",$B42,", ",$C42,"; ")</f>
        <v xml:space="preserve">Column 1, Starters in 2016-17, OfS-fundable, Podiatry and chiropody, Standard, UG; </v>
      </c>
      <c r="F42" t="str">
        <f t="shared" si="18"/>
        <v xml:space="preserve">Column 1, Starters in 2016-17, Non-fundable, Podiatry and chiropody, Standard, UG; </v>
      </c>
      <c r="G42" t="str">
        <f t="shared" si="18"/>
        <v xml:space="preserve">Column 1, Starters in 2017-18, OfS-fundable, Podiatry and chiropody, Standard, UG; </v>
      </c>
      <c r="H42" t="str">
        <f t="shared" si="18"/>
        <v xml:space="preserve">Column 1, Starters in 2017-18, Non-fundable, Podiatry and chiropody, Standard, UG; </v>
      </c>
      <c r="I42" t="str">
        <f t="shared" si="18"/>
        <v xml:space="preserve">Column 2, Starters in 2016-17, OfS-fundable, Podiatry and chiropody, Standard, UG; </v>
      </c>
      <c r="J42" t="str">
        <f t="shared" si="18"/>
        <v xml:space="preserve">Column 2, Starters in 2016-17, Non-fundable, Podiatry and chiropody, Standard, UG; </v>
      </c>
      <c r="K42" t="str">
        <f t="shared" si="18"/>
        <v xml:space="preserve">Column 2, Starters in 2017-18, OfS-fundable, Podiatry and chiropody, Standard, UG; </v>
      </c>
      <c r="L42" t="str">
        <f t="shared" si="18"/>
        <v xml:space="preserve">Column 2, Starters in 2017-18, Non-fundable, Podiatry and chiropody, Standard, UG; </v>
      </c>
      <c r="M42" t="str">
        <f t="shared" si="18"/>
        <v xml:space="preserve">Column 3, Starters in 2016-17, OfS-fundable, Podiatry and chiropody, Standard, UG; </v>
      </c>
      <c r="N42" t="str">
        <f t="shared" si="18"/>
        <v xml:space="preserve">Column 3, Starters in 2016-17, Non-fundable, Podiatry and chiropody, Standard, UG; </v>
      </c>
      <c r="O42" t="str">
        <f t="shared" si="18"/>
        <v xml:space="preserve">Column 3, Starters in 2017-18, OfS-fundable, Podiatry and chiropody, Standard, UG; </v>
      </c>
      <c r="P42" t="str">
        <f t="shared" si="18"/>
        <v xml:space="preserve">Column 3, Starters in 2017-18, Non-fundable, Podiatry and chiropody, Standard, UG; </v>
      </c>
      <c r="Q42" t="str">
        <f t="shared" si="18"/>
        <v xml:space="preserve">Column 4, Starters in 2016-17, OfS-fundable, Podiatry and chiropody, Standard, UG; </v>
      </c>
      <c r="R42" t="str">
        <f t="shared" si="18"/>
        <v xml:space="preserve">Column 4, Starters in 2016-17, Non-fundable, Podiatry and chiropody, Standard, UG; </v>
      </c>
      <c r="S42" t="str">
        <f t="shared" si="18"/>
        <v xml:space="preserve">Column 4, Starters in 2017-18, OfS-fundable, Podiatry and chiropody, Standard, UG; </v>
      </c>
      <c r="T42" t="str">
        <f t="shared" si="18"/>
        <v xml:space="preserve">Column 4, Starters in 2017-18, Non-fundable, Podiatry and chiropody, Standard, UG; </v>
      </c>
      <c r="U42" t="str">
        <f t="shared" ref="U42:X45" si="19">CONCATENATE(U$7,", ",U$10,", ",U$12,", ",$A42,", ",$B42,", ",$C42,"; ")</f>
        <v xml:space="preserve">Column 4a, Starters in 2016-17, OfS-fundable, Podiatry and chiropody, Standard, UG; </v>
      </c>
      <c r="V42" t="str">
        <f t="shared" si="19"/>
        <v xml:space="preserve">Column 4a, Starters in 2016-17, Non-fundable, Podiatry and chiropody, Standard, UG; </v>
      </c>
      <c r="W42" t="str">
        <f t="shared" si="19"/>
        <v xml:space="preserve">Column 4a, Starters in 2017-18, OfS-fundable, Podiatry and chiropody, Standard, UG; </v>
      </c>
      <c r="X42" t="str">
        <f t="shared" si="19"/>
        <v xml:space="preserve">Column 4a, Starters in 2017-18, Non-fundable, Podiatry and chiropody, Standard, UG; </v>
      </c>
      <c r="AH42" s="840" t="str">
        <f>IF(AND($AH$3=1,'7b Health sandwich'!L42&gt;0),M42,"")</f>
        <v/>
      </c>
      <c r="AI42" s="841" t="str">
        <f>IF(AND($AH$3=1,'7b Health sandwich'!M42&gt;0),N42,"")</f>
        <v/>
      </c>
      <c r="AJ42" s="841" t="str">
        <f>IF(AND($AH$3=1,'7b Health sandwich'!N42&gt;0),O42,"")</f>
        <v/>
      </c>
      <c r="AK42" s="842" t="str">
        <f>IF(AND($AH$3=1,'7b Health sandwich'!O42&gt;0),P42,"")</f>
        <v/>
      </c>
      <c r="AM42" s="840" t="str">
        <f>IF(AND($AM$3=1,'7b Health sandwich'!D42&lt;0),E42,"")</f>
        <v/>
      </c>
      <c r="AN42" s="841" t="str">
        <f>IF(AND($AM$3=1,'7b Health sandwich'!E42&lt;0),F42,"")</f>
        <v/>
      </c>
      <c r="AO42" s="841" t="str">
        <f>IF(AND($AM$3=1,'7b Health sandwich'!F42&lt;0),G42,"")</f>
        <v/>
      </c>
      <c r="AP42" s="842" t="str">
        <f>IF(AND($AM$3=1,'7b Health sandwich'!G42&lt;0),H42,"")</f>
        <v/>
      </c>
      <c r="AQ42" s="840" t="str">
        <f>IF(AND($AM$3=1,'7b Health sandwich'!H42&lt;0),I42,"")</f>
        <v/>
      </c>
      <c r="AR42" s="841" t="str">
        <f>IF(AND($AM$3=1,'7b Health sandwich'!I42&lt;0),J42,"")</f>
        <v/>
      </c>
      <c r="AS42" s="841" t="str">
        <f>IF(AND($AM$3=1,'7b Health sandwich'!J42&lt;0),K42,"")</f>
        <v/>
      </c>
      <c r="AT42" s="842" t="str">
        <f>IF(AND($AM$3=1,'7b Health sandwich'!K42&lt;0),L42,"")</f>
        <v/>
      </c>
      <c r="AU42" s="840" t="str">
        <f>IF(AND($AM$3=1,'7b Health sandwich'!P42&lt;0),Q42,"")</f>
        <v/>
      </c>
      <c r="AV42" s="841" t="str">
        <f>IF(AND($AM$3=1,'7b Health sandwich'!Q42&lt;0),R42,"")</f>
        <v/>
      </c>
      <c r="AW42" s="841" t="str">
        <f>IF(AND($AM$3=1,'7b Health sandwich'!R42&lt;0),S42,"")</f>
        <v/>
      </c>
      <c r="AX42" s="842" t="str">
        <f>IF(AND($AM$3=1,'7b Health sandwich'!S42&lt;0),T42,"")</f>
        <v/>
      </c>
      <c r="AY42" s="840" t="str">
        <f>IF(AND($AM$3=1,'7b Health sandwich'!T42&lt;0),U42,"")</f>
        <v/>
      </c>
      <c r="AZ42" s="841" t="str">
        <f>IF(AND($AM$3=1,'7b Health sandwich'!U42&lt;0),V42,"")</f>
        <v/>
      </c>
      <c r="BA42" s="841" t="str">
        <f>IF(AND($AM$3=1,'7b Health sandwich'!V42&lt;0),W42,"")</f>
        <v/>
      </c>
      <c r="BB42" s="842" t="str">
        <f>IF(AND($AM$3=1,'7b Health sandwich'!W42&lt;0),X42,"")</f>
        <v/>
      </c>
      <c r="BD42" s="840" t="str">
        <f>IF(AND($BD$3=1,TRUNC('7b Health sandwich'!D42)&lt;&gt;'7b Health sandwich'!D42),E42,"")</f>
        <v/>
      </c>
      <c r="BE42" s="841" t="str">
        <f>IF(AND($BD$3=1,TRUNC('7b Health sandwich'!E42)&lt;&gt;'7b Health sandwich'!E42),F42,"")</f>
        <v/>
      </c>
      <c r="BF42" s="841" t="str">
        <f>IF(AND($BD$3=1,TRUNC('7b Health sandwich'!F42)&lt;&gt;'7b Health sandwich'!F42),G42,"")</f>
        <v/>
      </c>
      <c r="BG42" s="842" t="str">
        <f>IF(AND($BD$3=1,TRUNC('7b Health sandwich'!G42)&lt;&gt;'7b Health sandwich'!G42),H42,"")</f>
        <v/>
      </c>
      <c r="BH42" s="840" t="str">
        <f>IF(AND($BD$3=1,TRUNC('7b Health sandwich'!H42)&lt;&gt;'7b Health sandwich'!H42),I42,"")</f>
        <v/>
      </c>
      <c r="BI42" s="841" t="str">
        <f>IF(AND($BD$3=1,TRUNC('7b Health sandwich'!I42)&lt;&gt;'7b Health sandwich'!I42),J42,"")</f>
        <v/>
      </c>
      <c r="BJ42" s="841" t="str">
        <f>IF(AND($BD$3=1,TRUNC('7b Health sandwich'!J42)&lt;&gt;'7b Health sandwich'!J42),K42,"")</f>
        <v/>
      </c>
      <c r="BK42" s="842" t="str">
        <f>IF(AND($BD$3=1,TRUNC('7b Health sandwich'!K42)&lt;&gt;'7b Health sandwich'!K42),L42,"")</f>
        <v/>
      </c>
      <c r="BL42" s="840" t="str">
        <f>IF(AND($BD$3=1,TRUNC('7b Health sandwich'!L42)&lt;&gt;'7b Health sandwich'!L42),M42,"")</f>
        <v/>
      </c>
      <c r="BM42" s="841" t="str">
        <f>IF(AND($BD$3=1,TRUNC('7b Health sandwich'!M42)&lt;&gt;'7b Health sandwich'!M42),N42,"")</f>
        <v/>
      </c>
      <c r="BN42" s="841" t="str">
        <f>IF(AND($BD$3=1,TRUNC('7b Health sandwich'!N42)&lt;&gt;'7b Health sandwich'!N42),O42,"")</f>
        <v/>
      </c>
      <c r="BO42" s="842" t="str">
        <f>IF(AND($BD$3=1,TRUNC('7b Health sandwich'!O42)&lt;&gt;'7b Health sandwich'!O42),P42,"")</f>
        <v/>
      </c>
      <c r="CH42" s="840" t="str">
        <f>IF(AND($CH$3=1,ROUND('7b Health sandwich'!T42,2)&lt;&gt;'7b Health sandwich'!T42),U42,"")</f>
        <v/>
      </c>
      <c r="CI42" s="841" t="str">
        <f>IF(AND($CH$3=1,ROUND('7b Health sandwich'!U42,2)&lt;&gt;'7b Health sandwich'!U42),V42,"")</f>
        <v/>
      </c>
      <c r="CJ42" s="841" t="str">
        <f>IF(AND($CH$3=1,ROUND('7b Health sandwich'!V42,2)&lt;&gt;'7b Health sandwich'!V42),W42,"")</f>
        <v/>
      </c>
      <c r="CK42" s="842" t="str">
        <f>IF(AND($CH$3=1,ROUND('7b Health sandwich'!W42,2)&lt;&gt;'7b Health sandwich'!W42),X42,"")</f>
        <v/>
      </c>
      <c r="CL42" s="54"/>
      <c r="CM42" s="840" t="str">
        <f>IF(AND($CM$3=1,'7b Health sandwich'!T42&gt;'7b Health sandwich'!P42),U42,"")</f>
        <v/>
      </c>
      <c r="CN42" s="841" t="str">
        <f>IF(AND($CM$3=1,'7b Health sandwich'!U42&gt;'7b Health sandwich'!Q42),V42,"")</f>
        <v/>
      </c>
      <c r="CO42" s="841" t="str">
        <f>IF(AND($CM$3=1,'7b Health sandwich'!V42&gt;'7b Health sandwich'!R42),W42,"")</f>
        <v/>
      </c>
      <c r="CP42" s="842" t="str">
        <f>IF(AND($CM$3=1,'7b Health sandwich'!W42&gt;'7b Health sandwich'!S42),X42,"")</f>
        <v/>
      </c>
      <c r="CQ42" s="54"/>
      <c r="CR42" s="840" t="str">
        <f>IF(AND($CR$3=1,'7b Health sandwich'!P42&lt;&gt;0),IF(('7b Health sandwich'!T42/'7b Health sandwich'!P42)&lt;0.03,U42,""),"")</f>
        <v/>
      </c>
      <c r="CS42" s="841" t="str">
        <f>IF(AND($CR$3=1,'7b Health sandwich'!Q42&lt;&gt;0),IF(('7b Health sandwich'!U42/'7b Health sandwich'!Q42)&lt;0.03,V42,""),"")</f>
        <v/>
      </c>
      <c r="CT42" s="841" t="str">
        <f>IF(AND($CR$3=1,'7b Health sandwich'!R42&lt;&gt;0),IF(('7b Health sandwich'!V42/'7b Health sandwich'!R42)&lt;0.03,W42,""),"")</f>
        <v/>
      </c>
      <c r="CU42" s="842" t="str">
        <f>IF(AND($CR$3=1,'7b Health sandwich'!S42&lt;&gt;0),IF(('7b Health sandwich'!W42/'7b Health sandwich'!S42)&lt;0.03,X42,""),"")</f>
        <v/>
      </c>
      <c r="CV42" s="54"/>
      <c r="CW42" s="840" t="str">
        <f>IF(AND($CW$3=1,'7b Health sandwich'!L42=0,SUM('7b Health sandwich'!D42,'7b Health sandwich'!H42)&gt;$CZ$13),M42,"")</f>
        <v/>
      </c>
      <c r="CX42" s="841" t="str">
        <f>IF(AND($CW$3=1,'7b Health sandwich'!M42=0,SUM('7b Health sandwich'!E42,'7b Health sandwich'!I42)&gt;$CZ$13),N42,"")</f>
        <v/>
      </c>
      <c r="CY42" s="841" t="str">
        <f>IF(AND($CW$3=1,'7b Health sandwich'!N42=0,SUM('7b Health sandwich'!F42,'7b Health sandwich'!J42)&gt;$CZ$13),O42,"")</f>
        <v/>
      </c>
      <c r="CZ42" s="842" t="str">
        <f>IF(AND($CW$3=1,'7b Health sandwich'!O42=0,SUM('7b Health sandwich'!G42,'7b Health sandwich'!K42)&gt;$CZ$13),P42,"")</f>
        <v/>
      </c>
      <c r="DA42" s="54"/>
      <c r="DB42" s="840" t="str">
        <f>IF(AND($DB$3=1,SUM('7b Health sandwich'!D42,'7b Health sandwich'!H42)&gt;0,ABS('7b Health sandwich'!L42)=SUM('7b Health sandwich'!D42,'7b Health sandwich'!H42)),M42,"")</f>
        <v/>
      </c>
      <c r="DC42" s="841" t="str">
        <f>IF(AND($DB$3=1,SUM('7b Health sandwich'!E42,'7b Health sandwich'!I42)&gt;0,ABS('7b Health sandwich'!M42)=SUM('7b Health sandwich'!E42,'7b Health sandwich'!I42)),N42,"")</f>
        <v/>
      </c>
      <c r="DD42" s="841" t="str">
        <f>IF(AND($DB$3=1,SUM('7b Health sandwich'!F42,'7b Health sandwich'!J42)&gt;0,ABS('7b Health sandwich'!N42)=SUM('7b Health sandwich'!F42,'7b Health sandwich'!J42)),O42,"")</f>
        <v/>
      </c>
      <c r="DE42" s="842" t="str">
        <f>IF(AND($DB$3=1,SUM('7b Health sandwich'!G42,'7b Health sandwich'!K42)&gt;0,ABS('7b Health sandwich'!O42)=SUM('7b Health sandwich'!G42,'7b Health sandwich'!K42)),P42,"")</f>
        <v/>
      </c>
      <c r="DP42" s="840" t="str">
        <f>IF(AND($DP$3=1,'7b Health sandwich'!P42&lt;&gt;0),IF(('7b Health sandwich'!T42/'7b Health sandwich'!P42)&lt;0.25,U42,""),"")</f>
        <v/>
      </c>
      <c r="DQ42" s="841" t="str">
        <f>IF(AND($DP$3=1,'7b Health sandwich'!Q42&lt;&gt;0),IF(('7b Health sandwich'!U42/'7b Health sandwich'!Q42)&lt;0.25,V42,""),"")</f>
        <v/>
      </c>
      <c r="DR42" s="841" t="str">
        <f>IF(AND($DP$3=1,'7b Health sandwich'!R42&lt;&gt;0),IF(('7b Health sandwich'!V42/'7b Health sandwich'!R42)&lt;0.25,W42,""),"")</f>
        <v/>
      </c>
      <c r="DS42" s="842" t="str">
        <f>IF(AND($DP$3=1,'7b Health sandwich'!S42&lt;&gt;0),IF(('7b Health sandwich'!W42/'7b Health sandwich'!S42)&lt;0.25,X42,""),"")</f>
        <v/>
      </c>
      <c r="DU42" s="37" t="str">
        <f>IF(AND($DU$3=1,'7b Health sandwich'!P42&gt;0),Q42,"")</f>
        <v/>
      </c>
      <c r="DV42" s="38" t="str">
        <f>IF(AND($DU$3=1,'7b Health sandwich'!Q42&gt;0),R42,"")</f>
        <v/>
      </c>
      <c r="DW42" s="38" t="str">
        <f>IF(AND($DU$3=1,'7b Health sandwich'!R42&gt;0),S42,"")</f>
        <v/>
      </c>
      <c r="DX42" s="39" t="str">
        <f>IF(AND($DU$3=1,'7b Health sandwich'!S42&gt;0),T42,"")</f>
        <v/>
      </c>
    </row>
    <row r="43" spans="1:144" x14ac:dyDescent="0.25">
      <c r="A43" s="18" t="str">
        <f>'7b Health sandwich'!A43</f>
        <v>Podiatry and chiropody</v>
      </c>
      <c r="B43" t="s">
        <v>13</v>
      </c>
      <c r="C43" s="18" t="str">
        <f>'7b Health sandwich'!C43</f>
        <v>PGT (UG fee)</v>
      </c>
      <c r="D43" t="str">
        <f t="shared" si="13"/>
        <v>Podiatry and chiropody, Standard, PGT (UG fee)</v>
      </c>
      <c r="E43" t="str">
        <f t="shared" si="18"/>
        <v xml:space="preserve">Column 1, Starters in 2016-17, OfS-fundable, Podiatry and chiropody, Standard, PGT (UG fee); </v>
      </c>
      <c r="F43" t="str">
        <f t="shared" si="18"/>
        <v xml:space="preserve">Column 1, Starters in 2016-17, Non-fundable, Podiatry and chiropody, Standard, PGT (UG fee); </v>
      </c>
      <c r="G43" t="str">
        <f t="shared" si="18"/>
        <v xml:space="preserve">Column 1, Starters in 2017-18, OfS-fundable, Podiatry and chiropody, Standard, PGT (UG fee); </v>
      </c>
      <c r="H43" t="str">
        <f t="shared" si="18"/>
        <v xml:space="preserve">Column 1, Starters in 2017-18, Non-fundable, Podiatry and chiropody, Standard, PGT (UG fee); </v>
      </c>
      <c r="I43" t="str">
        <f t="shared" si="18"/>
        <v xml:space="preserve">Column 2, Starters in 2016-17, OfS-fundable, Podiatry and chiropody, Standard, PGT (UG fee); </v>
      </c>
      <c r="J43" t="str">
        <f t="shared" si="18"/>
        <v xml:space="preserve">Column 2, Starters in 2016-17, Non-fundable, Podiatry and chiropody, Standard, PGT (UG fee); </v>
      </c>
      <c r="K43" t="str">
        <f t="shared" si="18"/>
        <v xml:space="preserve">Column 2, Starters in 2017-18, OfS-fundable, Podiatry and chiropody, Standard, PGT (UG fee); </v>
      </c>
      <c r="L43" t="str">
        <f t="shared" si="18"/>
        <v xml:space="preserve">Column 2, Starters in 2017-18, Non-fundable, Podiatry and chiropody, Standard, PGT (UG fee); </v>
      </c>
      <c r="M43" t="str">
        <f t="shared" si="18"/>
        <v xml:space="preserve">Column 3, Starters in 2016-17, OfS-fundable, Podiatry and chiropody, Standard, PGT (UG fee); </v>
      </c>
      <c r="N43" t="str">
        <f t="shared" si="18"/>
        <v xml:space="preserve">Column 3, Starters in 2016-17, Non-fundable, Podiatry and chiropody, Standard, PGT (UG fee); </v>
      </c>
      <c r="O43" t="str">
        <f t="shared" si="18"/>
        <v xml:space="preserve">Column 3, Starters in 2017-18, OfS-fundable, Podiatry and chiropody, Standard, PGT (UG fee); </v>
      </c>
      <c r="P43" t="str">
        <f t="shared" si="18"/>
        <v xml:space="preserve">Column 3, Starters in 2017-18, Non-fundable, Podiatry and chiropody, Standard, PGT (UG fee); </v>
      </c>
      <c r="Q43" t="str">
        <f t="shared" si="18"/>
        <v xml:space="preserve">Column 4, Starters in 2016-17, OfS-fundable, Podiatry and chiropody, Standard, PGT (UG fee); </v>
      </c>
      <c r="R43" t="str">
        <f t="shared" si="18"/>
        <v xml:space="preserve">Column 4, Starters in 2016-17, Non-fundable, Podiatry and chiropody, Standard, PGT (UG fee); </v>
      </c>
      <c r="S43" t="str">
        <f t="shared" si="18"/>
        <v xml:space="preserve">Column 4, Starters in 2017-18, OfS-fundable, Podiatry and chiropody, Standard, PGT (UG fee); </v>
      </c>
      <c r="T43" t="str">
        <f t="shared" si="18"/>
        <v xml:space="preserve">Column 4, Starters in 2017-18, Non-fundable, Podiatry and chiropody, Standard, PGT (UG fee); </v>
      </c>
      <c r="U43" t="str">
        <f t="shared" si="19"/>
        <v xml:space="preserve">Column 4a, Starters in 2016-17, OfS-fundable, Podiatry and chiropody, Standard, PGT (UG fee); </v>
      </c>
      <c r="V43" t="str">
        <f t="shared" si="19"/>
        <v xml:space="preserve">Column 4a, Starters in 2016-17, Non-fundable, Podiatry and chiropody, Standard, PGT (UG fee); </v>
      </c>
      <c r="W43" t="str">
        <f t="shared" si="19"/>
        <v xml:space="preserve">Column 4a, Starters in 2017-18, OfS-fundable, Podiatry and chiropody, Standard, PGT (UG fee); </v>
      </c>
      <c r="X43" t="str">
        <f t="shared" si="19"/>
        <v xml:space="preserve">Column 4a, Starters in 2017-18, Non-fundable, Podiatry and chiropody, Standard, PGT (UG fee); </v>
      </c>
      <c r="AH43" s="844" t="str">
        <f>IF(AND($AH$3=1,'7b Health sandwich'!L43&gt;0),M43,"")</f>
        <v/>
      </c>
      <c r="AI43" s="843" t="str">
        <f>IF(AND($AH$3=1,'7b Health sandwich'!M43&gt;0),N43,"")</f>
        <v/>
      </c>
      <c r="AJ43" s="843" t="str">
        <f>IF(AND($AH$3=1,'7b Health sandwich'!N43&gt;0),O43,"")</f>
        <v/>
      </c>
      <c r="AK43" s="845" t="str">
        <f>IF(AND($AH$3=1,'7b Health sandwich'!O43&gt;0),P43,"")</f>
        <v/>
      </c>
      <c r="AM43" s="844" t="str">
        <f>IF(AND($AM$3=1,'7b Health sandwich'!D43&lt;0),E43,"")</f>
        <v/>
      </c>
      <c r="AN43" s="843" t="str">
        <f>IF(AND($AM$3=1,'7b Health sandwich'!E43&lt;0),F43,"")</f>
        <v/>
      </c>
      <c r="AO43" s="843" t="str">
        <f>IF(AND($AM$3=1,'7b Health sandwich'!F43&lt;0),G43,"")</f>
        <v/>
      </c>
      <c r="AP43" s="845" t="str">
        <f>IF(AND($AM$3=1,'7b Health sandwich'!G43&lt;0),H43,"")</f>
        <v/>
      </c>
      <c r="AQ43" s="844" t="str">
        <f>IF(AND($AM$3=1,'7b Health sandwich'!H43&lt;0),I43,"")</f>
        <v/>
      </c>
      <c r="AR43" s="843" t="str">
        <f>IF(AND($AM$3=1,'7b Health sandwich'!I43&lt;0),J43,"")</f>
        <v/>
      </c>
      <c r="AS43" s="843" t="str">
        <f>IF(AND($AM$3=1,'7b Health sandwich'!J43&lt;0),K43,"")</f>
        <v/>
      </c>
      <c r="AT43" s="845" t="str">
        <f>IF(AND($AM$3=1,'7b Health sandwich'!K43&lt;0),L43,"")</f>
        <v/>
      </c>
      <c r="AU43" s="844" t="str">
        <f>IF(AND($AM$3=1,'7b Health sandwich'!P43&lt;0),Q43,"")</f>
        <v/>
      </c>
      <c r="AV43" s="843" t="str">
        <f>IF(AND($AM$3=1,'7b Health sandwich'!Q43&lt;0),R43,"")</f>
        <v/>
      </c>
      <c r="AW43" s="843" t="str">
        <f>IF(AND($AM$3=1,'7b Health sandwich'!R43&lt;0),S43,"")</f>
        <v/>
      </c>
      <c r="AX43" s="845" t="str">
        <f>IF(AND($AM$3=1,'7b Health sandwich'!S43&lt;0),T43,"")</f>
        <v/>
      </c>
      <c r="AY43" s="844" t="str">
        <f>IF(AND($AM$3=1,'7b Health sandwich'!T43&lt;0),U43,"")</f>
        <v/>
      </c>
      <c r="AZ43" s="843" t="str">
        <f>IF(AND($AM$3=1,'7b Health sandwich'!U43&lt;0),V43,"")</f>
        <v/>
      </c>
      <c r="BA43" s="843" t="str">
        <f>IF(AND($AM$3=1,'7b Health sandwich'!V43&lt;0),W43,"")</f>
        <v/>
      </c>
      <c r="BB43" s="845" t="str">
        <f>IF(AND($AM$3=1,'7b Health sandwich'!W43&lt;0),X43,"")</f>
        <v/>
      </c>
      <c r="BD43" s="844" t="str">
        <f>IF(AND($BD$3=1,TRUNC('7b Health sandwich'!D43)&lt;&gt;'7b Health sandwich'!D43),E43,"")</f>
        <v/>
      </c>
      <c r="BE43" s="843" t="str">
        <f>IF(AND($BD$3=1,TRUNC('7b Health sandwich'!E43)&lt;&gt;'7b Health sandwich'!E43),F43,"")</f>
        <v/>
      </c>
      <c r="BF43" s="843" t="str">
        <f>IF(AND($BD$3=1,TRUNC('7b Health sandwich'!F43)&lt;&gt;'7b Health sandwich'!F43),G43,"")</f>
        <v/>
      </c>
      <c r="BG43" s="845" t="str">
        <f>IF(AND($BD$3=1,TRUNC('7b Health sandwich'!G43)&lt;&gt;'7b Health sandwich'!G43),H43,"")</f>
        <v/>
      </c>
      <c r="BH43" s="844" t="str">
        <f>IF(AND($BD$3=1,TRUNC('7b Health sandwich'!H43)&lt;&gt;'7b Health sandwich'!H43),I43,"")</f>
        <v/>
      </c>
      <c r="BI43" s="843" t="str">
        <f>IF(AND($BD$3=1,TRUNC('7b Health sandwich'!I43)&lt;&gt;'7b Health sandwich'!I43),J43,"")</f>
        <v/>
      </c>
      <c r="BJ43" s="843" t="str">
        <f>IF(AND($BD$3=1,TRUNC('7b Health sandwich'!J43)&lt;&gt;'7b Health sandwich'!J43),K43,"")</f>
        <v/>
      </c>
      <c r="BK43" s="845" t="str">
        <f>IF(AND($BD$3=1,TRUNC('7b Health sandwich'!K43)&lt;&gt;'7b Health sandwich'!K43),L43,"")</f>
        <v/>
      </c>
      <c r="BL43" s="844" t="str">
        <f>IF(AND($BD$3=1,TRUNC('7b Health sandwich'!L43)&lt;&gt;'7b Health sandwich'!L43),M43,"")</f>
        <v/>
      </c>
      <c r="BM43" s="843" t="str">
        <f>IF(AND($BD$3=1,TRUNC('7b Health sandwich'!M43)&lt;&gt;'7b Health sandwich'!M43),N43,"")</f>
        <v/>
      </c>
      <c r="BN43" s="843" t="str">
        <f>IF(AND($BD$3=1,TRUNC('7b Health sandwich'!N43)&lt;&gt;'7b Health sandwich'!N43),O43,"")</f>
        <v/>
      </c>
      <c r="BO43" s="845" t="str">
        <f>IF(AND($BD$3=1,TRUNC('7b Health sandwich'!O43)&lt;&gt;'7b Health sandwich'!O43),P43,"")</f>
        <v/>
      </c>
      <c r="CH43" s="844" t="str">
        <f>IF(AND($CH$3=1,ROUND('7b Health sandwich'!T43,2)&lt;&gt;'7b Health sandwich'!T43),U43,"")</f>
        <v/>
      </c>
      <c r="CI43" s="843" t="str">
        <f>IF(AND($CH$3=1,ROUND('7b Health sandwich'!U43,2)&lt;&gt;'7b Health sandwich'!U43),V43,"")</f>
        <v/>
      </c>
      <c r="CJ43" s="843" t="str">
        <f>IF(AND($CH$3=1,ROUND('7b Health sandwich'!V43,2)&lt;&gt;'7b Health sandwich'!V43),W43,"")</f>
        <v/>
      </c>
      <c r="CK43" s="845" t="str">
        <f>IF(AND($CH$3=1,ROUND('7b Health sandwich'!W43,2)&lt;&gt;'7b Health sandwich'!W43),X43,"")</f>
        <v/>
      </c>
      <c r="CL43" s="54"/>
      <c r="CM43" s="844" t="str">
        <f>IF(AND($CM$3=1,'7b Health sandwich'!T43&gt;'7b Health sandwich'!P43),U43,"")</f>
        <v/>
      </c>
      <c r="CN43" s="843" t="str">
        <f>IF(AND($CM$3=1,'7b Health sandwich'!U43&gt;'7b Health sandwich'!Q43),V43,"")</f>
        <v/>
      </c>
      <c r="CO43" s="843" t="str">
        <f>IF(AND($CM$3=1,'7b Health sandwich'!V43&gt;'7b Health sandwich'!R43),W43,"")</f>
        <v/>
      </c>
      <c r="CP43" s="845" t="str">
        <f>IF(AND($CM$3=1,'7b Health sandwich'!W43&gt;'7b Health sandwich'!S43),X43,"")</f>
        <v/>
      </c>
      <c r="CQ43" s="54"/>
      <c r="CR43" s="844" t="str">
        <f>IF(AND($CR$3=1,'7b Health sandwich'!P43&lt;&gt;0),IF(('7b Health sandwich'!T43/'7b Health sandwich'!P43)&lt;0.03,U43,""),"")</f>
        <v/>
      </c>
      <c r="CS43" s="843" t="str">
        <f>IF(AND($CR$3=1,'7b Health sandwich'!Q43&lt;&gt;0),IF(('7b Health sandwich'!U43/'7b Health sandwich'!Q43)&lt;0.03,V43,""),"")</f>
        <v/>
      </c>
      <c r="CT43" s="843" t="str">
        <f>IF(AND($CR$3=1,'7b Health sandwich'!R43&lt;&gt;0),IF(('7b Health sandwich'!V43/'7b Health sandwich'!R43)&lt;0.03,W43,""),"")</f>
        <v/>
      </c>
      <c r="CU43" s="845" t="str">
        <f>IF(AND($CR$3=1,'7b Health sandwich'!S43&lt;&gt;0),IF(('7b Health sandwich'!W43/'7b Health sandwich'!S43)&lt;0.03,X43,""),"")</f>
        <v/>
      </c>
      <c r="CV43" s="54"/>
      <c r="CW43" s="844" t="str">
        <f>IF(AND($CW$3=1,'7b Health sandwich'!L43=0,SUM('7b Health sandwich'!D43,'7b Health sandwich'!H43)&gt;$CZ$13),M43,"")</f>
        <v/>
      </c>
      <c r="CX43" s="843" t="str">
        <f>IF(AND($CW$3=1,'7b Health sandwich'!M43=0,SUM('7b Health sandwich'!E43,'7b Health sandwich'!I43)&gt;$CZ$13),N43,"")</f>
        <v/>
      </c>
      <c r="CY43" s="843" t="str">
        <f>IF(AND($CW$3=1,'7b Health sandwich'!N43=0,SUM('7b Health sandwich'!F43,'7b Health sandwich'!J43)&gt;$CZ$13),O43,"")</f>
        <v/>
      </c>
      <c r="CZ43" s="845" t="str">
        <f>IF(AND($CW$3=1,'7b Health sandwich'!O43=0,SUM('7b Health sandwich'!G43,'7b Health sandwich'!K43)&gt;$CZ$13),P43,"")</f>
        <v/>
      </c>
      <c r="DA43" s="54"/>
      <c r="DB43" s="844" t="str">
        <f>IF(AND($DB$3=1,SUM('7b Health sandwich'!D43,'7b Health sandwich'!H43)&gt;0,ABS('7b Health sandwich'!L43)=SUM('7b Health sandwich'!D43,'7b Health sandwich'!H43)),M43,"")</f>
        <v/>
      </c>
      <c r="DC43" s="843" t="str">
        <f>IF(AND($DB$3=1,SUM('7b Health sandwich'!E43,'7b Health sandwich'!I43)&gt;0,ABS('7b Health sandwich'!M43)=SUM('7b Health sandwich'!E43,'7b Health sandwich'!I43)),N43,"")</f>
        <v/>
      </c>
      <c r="DD43" s="843" t="str">
        <f>IF(AND($DB$3=1,SUM('7b Health sandwich'!F43,'7b Health sandwich'!J43)&gt;0,ABS('7b Health sandwich'!N43)=SUM('7b Health sandwich'!F43,'7b Health sandwich'!J43)),O43,"")</f>
        <v/>
      </c>
      <c r="DE43" s="845" t="str">
        <f>IF(AND($DB$3=1,SUM('7b Health sandwich'!G43,'7b Health sandwich'!K43)&gt;0,ABS('7b Health sandwich'!O43)=SUM('7b Health sandwich'!G43,'7b Health sandwich'!K43)),P43,"")</f>
        <v/>
      </c>
      <c r="DP43" s="844" t="str">
        <f>IF(AND($DP$3=1,'7b Health sandwich'!P43&lt;&gt;0),IF(('7b Health sandwich'!T43/'7b Health sandwich'!P43)&lt;0.25,U43,""),"")</f>
        <v/>
      </c>
      <c r="DQ43" s="843" t="str">
        <f>IF(AND($DP$3=1,'7b Health sandwich'!Q43&lt;&gt;0),IF(('7b Health sandwich'!U43/'7b Health sandwich'!Q43)&lt;0.25,V43,""),"")</f>
        <v/>
      </c>
      <c r="DR43" s="843" t="str">
        <f>IF(AND($DP$3=1,'7b Health sandwich'!R43&lt;&gt;0),IF(('7b Health sandwich'!V43/'7b Health sandwich'!R43)&lt;0.25,W43,""),"")</f>
        <v/>
      </c>
      <c r="DS43" s="845" t="str">
        <f>IF(AND($DP$3=1,'7b Health sandwich'!S43&lt;&gt;0),IF(('7b Health sandwich'!W43/'7b Health sandwich'!S43)&lt;0.25,X43,""),"")</f>
        <v/>
      </c>
      <c r="DU43" s="53" t="str">
        <f>IF(AND($DU$3=1,'7b Health sandwich'!P43&gt;0),Q43,"")</f>
        <v/>
      </c>
      <c r="DV43" s="4" t="str">
        <f>IF(AND($DU$3=1,'7b Health sandwich'!Q43&gt;0),R43,"")</f>
        <v/>
      </c>
      <c r="DW43" s="4" t="str">
        <f>IF(AND($DU$3=1,'7b Health sandwich'!R43&gt;0),S43,"")</f>
        <v/>
      </c>
      <c r="DX43" s="42" t="str">
        <f>IF(AND($DU$3=1,'7b Health sandwich'!S43&gt;0),T43,"")</f>
        <v/>
      </c>
    </row>
    <row r="44" spans="1:144" x14ac:dyDescent="0.25">
      <c r="A44" s="18" t="str">
        <f>'7b Health sandwich'!A44</f>
        <v>Radiography (diagnostic)</v>
      </c>
      <c r="B44" t="s">
        <v>13</v>
      </c>
      <c r="C44" s="18" t="str">
        <f>'7b Health sandwich'!C44</f>
        <v>UG</v>
      </c>
      <c r="D44" t="str">
        <f t="shared" si="13"/>
        <v>Radiography (diagnostic), Standard, UG</v>
      </c>
      <c r="E44" t="str">
        <f t="shared" si="18"/>
        <v xml:space="preserve">Column 1, Starters in 2016-17, OfS-fundable, Radiography (diagnostic), Standard, UG; </v>
      </c>
      <c r="F44" t="str">
        <f t="shared" si="18"/>
        <v xml:space="preserve">Column 1, Starters in 2016-17, Non-fundable, Radiography (diagnostic), Standard, UG; </v>
      </c>
      <c r="G44" t="str">
        <f t="shared" si="18"/>
        <v xml:space="preserve">Column 1, Starters in 2017-18, OfS-fundable, Radiography (diagnostic), Standard, UG; </v>
      </c>
      <c r="H44" t="str">
        <f t="shared" si="18"/>
        <v xml:space="preserve">Column 1, Starters in 2017-18, Non-fundable, Radiography (diagnostic), Standard, UG; </v>
      </c>
      <c r="I44" t="str">
        <f t="shared" si="18"/>
        <v xml:space="preserve">Column 2, Starters in 2016-17, OfS-fundable, Radiography (diagnostic), Standard, UG; </v>
      </c>
      <c r="J44" t="str">
        <f t="shared" si="18"/>
        <v xml:space="preserve">Column 2, Starters in 2016-17, Non-fundable, Radiography (diagnostic), Standard, UG; </v>
      </c>
      <c r="K44" t="str">
        <f t="shared" si="18"/>
        <v xml:space="preserve">Column 2, Starters in 2017-18, OfS-fundable, Radiography (diagnostic), Standard, UG; </v>
      </c>
      <c r="L44" t="str">
        <f t="shared" si="18"/>
        <v xml:space="preserve">Column 2, Starters in 2017-18, Non-fundable, Radiography (diagnostic), Standard, UG; </v>
      </c>
      <c r="M44" t="str">
        <f t="shared" si="18"/>
        <v xml:space="preserve">Column 3, Starters in 2016-17, OfS-fundable, Radiography (diagnostic), Standard, UG; </v>
      </c>
      <c r="N44" t="str">
        <f t="shared" si="18"/>
        <v xml:space="preserve">Column 3, Starters in 2016-17, Non-fundable, Radiography (diagnostic), Standard, UG; </v>
      </c>
      <c r="O44" t="str">
        <f t="shared" si="18"/>
        <v xml:space="preserve">Column 3, Starters in 2017-18, OfS-fundable, Radiography (diagnostic), Standard, UG; </v>
      </c>
      <c r="P44" t="str">
        <f t="shared" si="18"/>
        <v xml:space="preserve">Column 3, Starters in 2017-18, Non-fundable, Radiography (diagnostic), Standard, UG; </v>
      </c>
      <c r="Q44" t="str">
        <f t="shared" si="18"/>
        <v xml:space="preserve">Column 4, Starters in 2016-17, OfS-fundable, Radiography (diagnostic), Standard, UG; </v>
      </c>
      <c r="R44" t="str">
        <f t="shared" si="18"/>
        <v xml:space="preserve">Column 4, Starters in 2016-17, Non-fundable, Radiography (diagnostic), Standard, UG; </v>
      </c>
      <c r="S44" t="str">
        <f t="shared" si="18"/>
        <v xml:space="preserve">Column 4, Starters in 2017-18, OfS-fundable, Radiography (diagnostic), Standard, UG; </v>
      </c>
      <c r="T44" t="str">
        <f t="shared" si="18"/>
        <v xml:space="preserve">Column 4, Starters in 2017-18, Non-fundable, Radiography (diagnostic), Standard, UG; </v>
      </c>
      <c r="U44" t="str">
        <f t="shared" si="19"/>
        <v xml:space="preserve">Column 4a, Starters in 2016-17, OfS-fundable, Radiography (diagnostic), Standard, UG; </v>
      </c>
      <c r="V44" t="str">
        <f t="shared" si="19"/>
        <v xml:space="preserve">Column 4a, Starters in 2016-17, Non-fundable, Radiography (diagnostic), Standard, UG; </v>
      </c>
      <c r="W44" t="str">
        <f t="shared" si="19"/>
        <v xml:space="preserve">Column 4a, Starters in 2017-18, OfS-fundable, Radiography (diagnostic), Standard, UG; </v>
      </c>
      <c r="X44" t="str">
        <f t="shared" si="19"/>
        <v xml:space="preserve">Column 4a, Starters in 2017-18, Non-fundable, Radiography (diagnostic), Standard, UG; </v>
      </c>
      <c r="AH44" s="840" t="str">
        <f>IF(AND($AH$3=1,'7b Health sandwich'!L44&gt;0),M44,"")</f>
        <v/>
      </c>
      <c r="AI44" s="841" t="str">
        <f>IF(AND($AH$3=1,'7b Health sandwich'!M44&gt;0),N44,"")</f>
        <v/>
      </c>
      <c r="AJ44" s="841" t="str">
        <f>IF(AND($AH$3=1,'7b Health sandwich'!N44&gt;0),O44,"")</f>
        <v/>
      </c>
      <c r="AK44" s="842" t="str">
        <f>IF(AND($AH$3=1,'7b Health sandwich'!O44&gt;0),P44,"")</f>
        <v/>
      </c>
      <c r="AM44" s="840" t="str">
        <f>IF(AND($AM$3=1,'7b Health sandwich'!D44&lt;0),E44,"")</f>
        <v/>
      </c>
      <c r="AN44" s="841" t="str">
        <f>IF(AND($AM$3=1,'7b Health sandwich'!E44&lt;0),F44,"")</f>
        <v/>
      </c>
      <c r="AO44" s="841" t="str">
        <f>IF(AND($AM$3=1,'7b Health sandwich'!F44&lt;0),G44,"")</f>
        <v/>
      </c>
      <c r="AP44" s="842" t="str">
        <f>IF(AND($AM$3=1,'7b Health sandwich'!G44&lt;0),H44,"")</f>
        <v/>
      </c>
      <c r="AQ44" s="840" t="str">
        <f>IF(AND($AM$3=1,'7b Health sandwich'!H44&lt;0),I44,"")</f>
        <v/>
      </c>
      <c r="AR44" s="841" t="str">
        <f>IF(AND($AM$3=1,'7b Health sandwich'!I44&lt;0),J44,"")</f>
        <v/>
      </c>
      <c r="AS44" s="841" t="str">
        <f>IF(AND($AM$3=1,'7b Health sandwich'!J44&lt;0),K44,"")</f>
        <v/>
      </c>
      <c r="AT44" s="842" t="str">
        <f>IF(AND($AM$3=1,'7b Health sandwich'!K44&lt;0),L44,"")</f>
        <v/>
      </c>
      <c r="AU44" s="840" t="str">
        <f>IF(AND($AM$3=1,'7b Health sandwich'!P44&lt;0),Q44,"")</f>
        <v/>
      </c>
      <c r="AV44" s="841" t="str">
        <f>IF(AND($AM$3=1,'7b Health sandwich'!Q44&lt;0),R44,"")</f>
        <v/>
      </c>
      <c r="AW44" s="841" t="str">
        <f>IF(AND($AM$3=1,'7b Health sandwich'!R44&lt;0),S44,"")</f>
        <v/>
      </c>
      <c r="AX44" s="842" t="str">
        <f>IF(AND($AM$3=1,'7b Health sandwich'!S44&lt;0),T44,"")</f>
        <v/>
      </c>
      <c r="AY44" s="840" t="str">
        <f>IF(AND($AM$3=1,'7b Health sandwich'!T44&lt;0),U44,"")</f>
        <v/>
      </c>
      <c r="AZ44" s="841" t="str">
        <f>IF(AND($AM$3=1,'7b Health sandwich'!U44&lt;0),V44,"")</f>
        <v/>
      </c>
      <c r="BA44" s="841" t="str">
        <f>IF(AND($AM$3=1,'7b Health sandwich'!V44&lt;0),W44,"")</f>
        <v/>
      </c>
      <c r="BB44" s="842" t="str">
        <f>IF(AND($AM$3=1,'7b Health sandwich'!W44&lt;0),X44,"")</f>
        <v/>
      </c>
      <c r="BD44" s="840" t="str">
        <f>IF(AND($BD$3=1,TRUNC('7b Health sandwich'!D44)&lt;&gt;'7b Health sandwich'!D44),E44,"")</f>
        <v/>
      </c>
      <c r="BE44" s="841" t="str">
        <f>IF(AND($BD$3=1,TRUNC('7b Health sandwich'!E44)&lt;&gt;'7b Health sandwich'!E44),F44,"")</f>
        <v/>
      </c>
      <c r="BF44" s="841" t="str">
        <f>IF(AND($BD$3=1,TRUNC('7b Health sandwich'!F44)&lt;&gt;'7b Health sandwich'!F44),G44,"")</f>
        <v/>
      </c>
      <c r="BG44" s="842" t="str">
        <f>IF(AND($BD$3=1,TRUNC('7b Health sandwich'!G44)&lt;&gt;'7b Health sandwich'!G44),H44,"")</f>
        <v/>
      </c>
      <c r="BH44" s="840" t="str">
        <f>IF(AND($BD$3=1,TRUNC('7b Health sandwich'!H44)&lt;&gt;'7b Health sandwich'!H44),I44,"")</f>
        <v/>
      </c>
      <c r="BI44" s="841" t="str">
        <f>IF(AND($BD$3=1,TRUNC('7b Health sandwich'!I44)&lt;&gt;'7b Health sandwich'!I44),J44,"")</f>
        <v/>
      </c>
      <c r="BJ44" s="841" t="str">
        <f>IF(AND($BD$3=1,TRUNC('7b Health sandwich'!J44)&lt;&gt;'7b Health sandwich'!J44),K44,"")</f>
        <v/>
      </c>
      <c r="BK44" s="842" t="str">
        <f>IF(AND($BD$3=1,TRUNC('7b Health sandwich'!K44)&lt;&gt;'7b Health sandwich'!K44),L44,"")</f>
        <v/>
      </c>
      <c r="BL44" s="840" t="str">
        <f>IF(AND($BD$3=1,TRUNC('7b Health sandwich'!L44)&lt;&gt;'7b Health sandwich'!L44),M44,"")</f>
        <v/>
      </c>
      <c r="BM44" s="841" t="str">
        <f>IF(AND($BD$3=1,TRUNC('7b Health sandwich'!M44)&lt;&gt;'7b Health sandwich'!M44),N44,"")</f>
        <v/>
      </c>
      <c r="BN44" s="841" t="str">
        <f>IF(AND($BD$3=1,TRUNC('7b Health sandwich'!N44)&lt;&gt;'7b Health sandwich'!N44),O44,"")</f>
        <v/>
      </c>
      <c r="BO44" s="842" t="str">
        <f>IF(AND($BD$3=1,TRUNC('7b Health sandwich'!O44)&lt;&gt;'7b Health sandwich'!O44),P44,"")</f>
        <v/>
      </c>
      <c r="CH44" s="840" t="str">
        <f>IF(AND($CH$3=1,ROUND('7b Health sandwich'!T44,2)&lt;&gt;'7b Health sandwich'!T44),U44,"")</f>
        <v/>
      </c>
      <c r="CI44" s="841" t="str">
        <f>IF(AND($CH$3=1,ROUND('7b Health sandwich'!U44,2)&lt;&gt;'7b Health sandwich'!U44),V44,"")</f>
        <v/>
      </c>
      <c r="CJ44" s="841" t="str">
        <f>IF(AND($CH$3=1,ROUND('7b Health sandwich'!V44,2)&lt;&gt;'7b Health sandwich'!V44),W44,"")</f>
        <v/>
      </c>
      <c r="CK44" s="842" t="str">
        <f>IF(AND($CH$3=1,ROUND('7b Health sandwich'!W44,2)&lt;&gt;'7b Health sandwich'!W44),X44,"")</f>
        <v/>
      </c>
      <c r="CL44" s="54"/>
      <c r="CM44" s="840" t="str">
        <f>IF(AND($CM$3=1,'7b Health sandwich'!T44&gt;'7b Health sandwich'!P44),U44,"")</f>
        <v/>
      </c>
      <c r="CN44" s="841" t="str">
        <f>IF(AND($CM$3=1,'7b Health sandwich'!U44&gt;'7b Health sandwich'!Q44),V44,"")</f>
        <v/>
      </c>
      <c r="CO44" s="841" t="str">
        <f>IF(AND($CM$3=1,'7b Health sandwich'!V44&gt;'7b Health sandwich'!R44),W44,"")</f>
        <v/>
      </c>
      <c r="CP44" s="842" t="str">
        <f>IF(AND($CM$3=1,'7b Health sandwich'!W44&gt;'7b Health sandwich'!S44),X44,"")</f>
        <v/>
      </c>
      <c r="CQ44" s="54"/>
      <c r="CR44" s="840" t="str">
        <f>IF(AND($CR$3=1,'7b Health sandwich'!P44&lt;&gt;0),IF(('7b Health sandwich'!T44/'7b Health sandwich'!P44)&lt;0.03,U44,""),"")</f>
        <v/>
      </c>
      <c r="CS44" s="841" t="str">
        <f>IF(AND($CR$3=1,'7b Health sandwich'!Q44&lt;&gt;0),IF(('7b Health sandwich'!U44/'7b Health sandwich'!Q44)&lt;0.03,V44,""),"")</f>
        <v/>
      </c>
      <c r="CT44" s="841" t="str">
        <f>IF(AND($CR$3=1,'7b Health sandwich'!R44&lt;&gt;0),IF(('7b Health sandwich'!V44/'7b Health sandwich'!R44)&lt;0.03,W44,""),"")</f>
        <v/>
      </c>
      <c r="CU44" s="842" t="str">
        <f>IF(AND($CR$3=1,'7b Health sandwich'!S44&lt;&gt;0),IF(('7b Health sandwich'!W44/'7b Health sandwich'!S44)&lt;0.03,X44,""),"")</f>
        <v/>
      </c>
      <c r="CV44" s="54"/>
      <c r="CW44" s="840" t="str">
        <f>IF(AND($CW$3=1,'7b Health sandwich'!L44=0,SUM('7b Health sandwich'!D44,'7b Health sandwich'!H44)&gt;$CZ$13),M44,"")</f>
        <v/>
      </c>
      <c r="CX44" s="841" t="str">
        <f>IF(AND($CW$3=1,'7b Health sandwich'!M44=0,SUM('7b Health sandwich'!E44,'7b Health sandwich'!I44)&gt;$CZ$13),N44,"")</f>
        <v/>
      </c>
      <c r="CY44" s="841" t="str">
        <f>IF(AND($CW$3=1,'7b Health sandwich'!N44=0,SUM('7b Health sandwich'!F44,'7b Health sandwich'!J44)&gt;$CZ$13),O44,"")</f>
        <v/>
      </c>
      <c r="CZ44" s="842" t="str">
        <f>IF(AND($CW$3=1,'7b Health sandwich'!O44=0,SUM('7b Health sandwich'!G44,'7b Health sandwich'!K44)&gt;$CZ$13),P44,"")</f>
        <v/>
      </c>
      <c r="DA44" s="54"/>
      <c r="DB44" s="840" t="str">
        <f>IF(AND($DB$3=1,SUM('7b Health sandwich'!D44,'7b Health sandwich'!H44)&gt;0,ABS('7b Health sandwich'!L44)=SUM('7b Health sandwich'!D44,'7b Health sandwich'!H44)),M44,"")</f>
        <v/>
      </c>
      <c r="DC44" s="841" t="str">
        <f>IF(AND($DB$3=1,SUM('7b Health sandwich'!E44,'7b Health sandwich'!I44)&gt;0,ABS('7b Health sandwich'!M44)=SUM('7b Health sandwich'!E44,'7b Health sandwich'!I44)),N44,"")</f>
        <v/>
      </c>
      <c r="DD44" s="841" t="str">
        <f>IF(AND($DB$3=1,SUM('7b Health sandwich'!F44,'7b Health sandwich'!J44)&gt;0,ABS('7b Health sandwich'!N44)=SUM('7b Health sandwich'!F44,'7b Health sandwich'!J44)),O44,"")</f>
        <v/>
      </c>
      <c r="DE44" s="842" t="str">
        <f>IF(AND($DB$3=1,SUM('7b Health sandwich'!G44,'7b Health sandwich'!K44)&gt;0,ABS('7b Health sandwich'!O44)=SUM('7b Health sandwich'!G44,'7b Health sandwich'!K44)),P44,"")</f>
        <v/>
      </c>
      <c r="DP44" s="840" t="str">
        <f>IF(AND($DP$3=1,'7b Health sandwich'!P44&lt;&gt;0),IF(('7b Health sandwich'!T44/'7b Health sandwich'!P44)&lt;0.25,U44,""),"")</f>
        <v/>
      </c>
      <c r="DQ44" s="841" t="str">
        <f>IF(AND($DP$3=1,'7b Health sandwich'!Q44&lt;&gt;0),IF(('7b Health sandwich'!U44/'7b Health sandwich'!Q44)&lt;0.25,V44,""),"")</f>
        <v/>
      </c>
      <c r="DR44" s="841" t="str">
        <f>IF(AND($DP$3=1,'7b Health sandwich'!R44&lt;&gt;0),IF(('7b Health sandwich'!V44/'7b Health sandwich'!R44)&lt;0.25,W44,""),"")</f>
        <v/>
      </c>
      <c r="DS44" s="842" t="str">
        <f>IF(AND($DP$3=1,'7b Health sandwich'!S44&lt;&gt;0),IF(('7b Health sandwich'!W44/'7b Health sandwich'!S44)&lt;0.25,X44,""),"")</f>
        <v/>
      </c>
      <c r="DU44" s="37" t="str">
        <f>IF(AND($DU$3=1,'7b Health sandwich'!P44&gt;0),Q44,"")</f>
        <v/>
      </c>
      <c r="DV44" s="38" t="str">
        <f>IF(AND($DU$3=1,'7b Health sandwich'!Q44&gt;0),R44,"")</f>
        <v/>
      </c>
      <c r="DW44" s="38" t="str">
        <f>IF(AND($DU$3=1,'7b Health sandwich'!R44&gt;0),S44,"")</f>
        <v/>
      </c>
      <c r="DX44" s="39" t="str">
        <f>IF(AND($DU$3=1,'7b Health sandwich'!S44&gt;0),T44,"")</f>
        <v/>
      </c>
    </row>
    <row r="45" spans="1:144" x14ac:dyDescent="0.25">
      <c r="A45" s="18" t="str">
        <f>'7b Health sandwich'!A45</f>
        <v>Radiography (diagnostic)</v>
      </c>
      <c r="B45" t="s">
        <v>13</v>
      </c>
      <c r="C45" s="18" t="str">
        <f>'7b Health sandwich'!C45</f>
        <v>PGT (UG fee)</v>
      </c>
      <c r="D45" t="str">
        <f t="shared" si="13"/>
        <v>Radiography (diagnostic), Standard, PGT (UG fee)</v>
      </c>
      <c r="E45" t="str">
        <f t="shared" si="18"/>
        <v xml:space="preserve">Column 1, Starters in 2016-17, OfS-fundable, Radiography (diagnostic), Standard, PGT (UG fee); </v>
      </c>
      <c r="F45" t="str">
        <f t="shared" si="18"/>
        <v xml:space="preserve">Column 1, Starters in 2016-17, Non-fundable, Radiography (diagnostic), Standard, PGT (UG fee); </v>
      </c>
      <c r="G45" t="str">
        <f t="shared" si="18"/>
        <v xml:space="preserve">Column 1, Starters in 2017-18, OfS-fundable, Radiography (diagnostic), Standard, PGT (UG fee); </v>
      </c>
      <c r="H45" t="str">
        <f t="shared" si="18"/>
        <v xml:space="preserve">Column 1, Starters in 2017-18, Non-fundable, Radiography (diagnostic), Standard, PGT (UG fee); </v>
      </c>
      <c r="I45" t="str">
        <f t="shared" si="18"/>
        <v xml:space="preserve">Column 2, Starters in 2016-17, OfS-fundable, Radiography (diagnostic), Standard, PGT (UG fee); </v>
      </c>
      <c r="J45" t="str">
        <f t="shared" si="18"/>
        <v xml:space="preserve">Column 2, Starters in 2016-17, Non-fundable, Radiography (diagnostic), Standard, PGT (UG fee); </v>
      </c>
      <c r="K45" t="str">
        <f t="shared" si="18"/>
        <v xml:space="preserve">Column 2, Starters in 2017-18, OfS-fundable, Radiography (diagnostic), Standard, PGT (UG fee); </v>
      </c>
      <c r="L45" t="str">
        <f t="shared" si="18"/>
        <v xml:space="preserve">Column 2, Starters in 2017-18, Non-fundable, Radiography (diagnostic), Standard, PGT (UG fee); </v>
      </c>
      <c r="M45" t="str">
        <f t="shared" si="18"/>
        <v xml:space="preserve">Column 3, Starters in 2016-17, OfS-fundable, Radiography (diagnostic), Standard, PGT (UG fee); </v>
      </c>
      <c r="N45" t="str">
        <f t="shared" si="18"/>
        <v xml:space="preserve">Column 3, Starters in 2016-17, Non-fundable, Radiography (diagnostic), Standard, PGT (UG fee); </v>
      </c>
      <c r="O45" t="str">
        <f t="shared" si="18"/>
        <v xml:space="preserve">Column 3, Starters in 2017-18, OfS-fundable, Radiography (diagnostic), Standard, PGT (UG fee); </v>
      </c>
      <c r="P45" t="str">
        <f t="shared" si="18"/>
        <v xml:space="preserve">Column 3, Starters in 2017-18, Non-fundable, Radiography (diagnostic), Standard, PGT (UG fee); </v>
      </c>
      <c r="Q45" t="str">
        <f t="shared" si="18"/>
        <v xml:space="preserve">Column 4, Starters in 2016-17, OfS-fundable, Radiography (diagnostic), Standard, PGT (UG fee); </v>
      </c>
      <c r="R45" t="str">
        <f t="shared" si="18"/>
        <v xml:space="preserve">Column 4, Starters in 2016-17, Non-fundable, Radiography (diagnostic), Standard, PGT (UG fee); </v>
      </c>
      <c r="S45" t="str">
        <f t="shared" si="18"/>
        <v xml:space="preserve">Column 4, Starters in 2017-18, OfS-fundable, Radiography (diagnostic), Standard, PGT (UG fee); </v>
      </c>
      <c r="T45" t="str">
        <f t="shared" si="18"/>
        <v xml:space="preserve">Column 4, Starters in 2017-18, Non-fundable, Radiography (diagnostic), Standard, PGT (UG fee); </v>
      </c>
      <c r="U45" t="str">
        <f t="shared" si="19"/>
        <v xml:space="preserve">Column 4a, Starters in 2016-17, OfS-fundable, Radiography (diagnostic), Standard, PGT (UG fee); </v>
      </c>
      <c r="V45" t="str">
        <f t="shared" si="19"/>
        <v xml:space="preserve">Column 4a, Starters in 2016-17, Non-fundable, Radiography (diagnostic), Standard, PGT (UG fee); </v>
      </c>
      <c r="W45" t="str">
        <f t="shared" si="19"/>
        <v xml:space="preserve">Column 4a, Starters in 2017-18, OfS-fundable, Radiography (diagnostic), Standard, PGT (UG fee); </v>
      </c>
      <c r="X45" t="str">
        <f t="shared" si="19"/>
        <v xml:space="preserve">Column 4a, Starters in 2017-18, Non-fundable, Radiography (diagnostic), Standard, PGT (UG fee); </v>
      </c>
      <c r="AH45" s="844" t="str">
        <f>IF(AND($AH$3=1,'7b Health sandwich'!L45&gt;0),M45,"")</f>
        <v/>
      </c>
      <c r="AI45" s="843" t="str">
        <f>IF(AND($AH$3=1,'7b Health sandwich'!M45&gt;0),N45,"")</f>
        <v/>
      </c>
      <c r="AJ45" s="843" t="str">
        <f>IF(AND($AH$3=1,'7b Health sandwich'!N45&gt;0),O45,"")</f>
        <v/>
      </c>
      <c r="AK45" s="845" t="str">
        <f>IF(AND($AH$3=1,'7b Health sandwich'!O45&gt;0),P45,"")</f>
        <v/>
      </c>
      <c r="AM45" s="844" t="str">
        <f>IF(AND($AM$3=1,'7b Health sandwich'!D45&lt;0),E45,"")</f>
        <v/>
      </c>
      <c r="AN45" s="843" t="str">
        <f>IF(AND($AM$3=1,'7b Health sandwich'!E45&lt;0),F45,"")</f>
        <v/>
      </c>
      <c r="AO45" s="843" t="str">
        <f>IF(AND($AM$3=1,'7b Health sandwich'!F45&lt;0),G45,"")</f>
        <v/>
      </c>
      <c r="AP45" s="845" t="str">
        <f>IF(AND($AM$3=1,'7b Health sandwich'!G45&lt;0),H45,"")</f>
        <v/>
      </c>
      <c r="AQ45" s="844" t="str">
        <f>IF(AND($AM$3=1,'7b Health sandwich'!H45&lt;0),I45,"")</f>
        <v/>
      </c>
      <c r="AR45" s="843" t="str">
        <f>IF(AND($AM$3=1,'7b Health sandwich'!I45&lt;0),J45,"")</f>
        <v/>
      </c>
      <c r="AS45" s="843" t="str">
        <f>IF(AND($AM$3=1,'7b Health sandwich'!J45&lt;0),K45,"")</f>
        <v/>
      </c>
      <c r="AT45" s="845" t="str">
        <f>IF(AND($AM$3=1,'7b Health sandwich'!K45&lt;0),L45,"")</f>
        <v/>
      </c>
      <c r="AU45" s="844" t="str">
        <f>IF(AND($AM$3=1,'7b Health sandwich'!P45&lt;0),Q45,"")</f>
        <v/>
      </c>
      <c r="AV45" s="843" t="str">
        <f>IF(AND($AM$3=1,'7b Health sandwich'!Q45&lt;0),R45,"")</f>
        <v/>
      </c>
      <c r="AW45" s="843" t="str">
        <f>IF(AND($AM$3=1,'7b Health sandwich'!R45&lt;0),S45,"")</f>
        <v/>
      </c>
      <c r="AX45" s="845" t="str">
        <f>IF(AND($AM$3=1,'7b Health sandwich'!S45&lt;0),T45,"")</f>
        <v/>
      </c>
      <c r="AY45" s="844" t="str">
        <f>IF(AND($AM$3=1,'7b Health sandwich'!T45&lt;0),U45,"")</f>
        <v/>
      </c>
      <c r="AZ45" s="843" t="str">
        <f>IF(AND($AM$3=1,'7b Health sandwich'!U45&lt;0),V45,"")</f>
        <v/>
      </c>
      <c r="BA45" s="843" t="str">
        <f>IF(AND($AM$3=1,'7b Health sandwich'!V45&lt;0),W45,"")</f>
        <v/>
      </c>
      <c r="BB45" s="845" t="str">
        <f>IF(AND($AM$3=1,'7b Health sandwich'!W45&lt;0),X45,"")</f>
        <v/>
      </c>
      <c r="BD45" s="844" t="str">
        <f>IF(AND($BD$3=1,TRUNC('7b Health sandwich'!D45)&lt;&gt;'7b Health sandwich'!D45),E45,"")</f>
        <v/>
      </c>
      <c r="BE45" s="843" t="str">
        <f>IF(AND($BD$3=1,TRUNC('7b Health sandwich'!E45)&lt;&gt;'7b Health sandwich'!E45),F45,"")</f>
        <v/>
      </c>
      <c r="BF45" s="843" t="str">
        <f>IF(AND($BD$3=1,TRUNC('7b Health sandwich'!F45)&lt;&gt;'7b Health sandwich'!F45),G45,"")</f>
        <v/>
      </c>
      <c r="BG45" s="845" t="str">
        <f>IF(AND($BD$3=1,TRUNC('7b Health sandwich'!G45)&lt;&gt;'7b Health sandwich'!G45),H45,"")</f>
        <v/>
      </c>
      <c r="BH45" s="844" t="str">
        <f>IF(AND($BD$3=1,TRUNC('7b Health sandwich'!H45)&lt;&gt;'7b Health sandwich'!H45),I45,"")</f>
        <v/>
      </c>
      <c r="BI45" s="843" t="str">
        <f>IF(AND($BD$3=1,TRUNC('7b Health sandwich'!I45)&lt;&gt;'7b Health sandwich'!I45),J45,"")</f>
        <v/>
      </c>
      <c r="BJ45" s="843" t="str">
        <f>IF(AND($BD$3=1,TRUNC('7b Health sandwich'!J45)&lt;&gt;'7b Health sandwich'!J45),K45,"")</f>
        <v/>
      </c>
      <c r="BK45" s="845" t="str">
        <f>IF(AND($BD$3=1,TRUNC('7b Health sandwich'!K45)&lt;&gt;'7b Health sandwich'!K45),L45,"")</f>
        <v/>
      </c>
      <c r="BL45" s="844" t="str">
        <f>IF(AND($BD$3=1,TRUNC('7b Health sandwich'!L45)&lt;&gt;'7b Health sandwich'!L45),M45,"")</f>
        <v/>
      </c>
      <c r="BM45" s="843" t="str">
        <f>IF(AND($BD$3=1,TRUNC('7b Health sandwich'!M45)&lt;&gt;'7b Health sandwich'!M45),N45,"")</f>
        <v/>
      </c>
      <c r="BN45" s="843" t="str">
        <f>IF(AND($BD$3=1,TRUNC('7b Health sandwich'!N45)&lt;&gt;'7b Health sandwich'!N45),O45,"")</f>
        <v/>
      </c>
      <c r="BO45" s="845" t="str">
        <f>IF(AND($BD$3=1,TRUNC('7b Health sandwich'!O45)&lt;&gt;'7b Health sandwich'!O45),P45,"")</f>
        <v/>
      </c>
      <c r="CH45" s="844" t="str">
        <f>IF(AND($CH$3=1,ROUND('7b Health sandwich'!T45,2)&lt;&gt;'7b Health sandwich'!T45),U45,"")</f>
        <v/>
      </c>
      <c r="CI45" s="843" t="str">
        <f>IF(AND($CH$3=1,ROUND('7b Health sandwich'!U45,2)&lt;&gt;'7b Health sandwich'!U45),V45,"")</f>
        <v/>
      </c>
      <c r="CJ45" s="843" t="str">
        <f>IF(AND($CH$3=1,ROUND('7b Health sandwich'!V45,2)&lt;&gt;'7b Health sandwich'!V45),W45,"")</f>
        <v/>
      </c>
      <c r="CK45" s="845" t="str">
        <f>IF(AND($CH$3=1,ROUND('7b Health sandwich'!W45,2)&lt;&gt;'7b Health sandwich'!W45),X45,"")</f>
        <v/>
      </c>
      <c r="CL45" s="54"/>
      <c r="CM45" s="844" t="str">
        <f>IF(AND($CM$3=1,'7b Health sandwich'!T45&gt;'7b Health sandwich'!P45),U45,"")</f>
        <v/>
      </c>
      <c r="CN45" s="843" t="str">
        <f>IF(AND($CM$3=1,'7b Health sandwich'!U45&gt;'7b Health sandwich'!Q45),V45,"")</f>
        <v/>
      </c>
      <c r="CO45" s="843" t="str">
        <f>IF(AND($CM$3=1,'7b Health sandwich'!V45&gt;'7b Health sandwich'!R45),W45,"")</f>
        <v/>
      </c>
      <c r="CP45" s="845" t="str">
        <f>IF(AND($CM$3=1,'7b Health sandwich'!W45&gt;'7b Health sandwich'!S45),X45,"")</f>
        <v/>
      </c>
      <c r="CQ45" s="54"/>
      <c r="CR45" s="844" t="str">
        <f>IF(AND($CR$3=1,'7b Health sandwich'!P45&lt;&gt;0),IF(('7b Health sandwich'!T45/'7b Health sandwich'!P45)&lt;0.03,U45,""),"")</f>
        <v/>
      </c>
      <c r="CS45" s="843" t="str">
        <f>IF(AND($CR$3=1,'7b Health sandwich'!Q45&lt;&gt;0),IF(('7b Health sandwich'!U45/'7b Health sandwich'!Q45)&lt;0.03,V45,""),"")</f>
        <v/>
      </c>
      <c r="CT45" s="843" t="str">
        <f>IF(AND($CR$3=1,'7b Health sandwich'!R45&lt;&gt;0),IF(('7b Health sandwich'!V45/'7b Health sandwich'!R45)&lt;0.03,W45,""),"")</f>
        <v/>
      </c>
      <c r="CU45" s="845" t="str">
        <f>IF(AND($CR$3=1,'7b Health sandwich'!S45&lt;&gt;0),IF(('7b Health sandwich'!W45/'7b Health sandwich'!S45)&lt;0.03,X45,""),"")</f>
        <v/>
      </c>
      <c r="CV45" s="54"/>
      <c r="CW45" s="844" t="str">
        <f>IF(AND($CW$3=1,'7b Health sandwich'!L45=0,SUM('7b Health sandwich'!D45,'7b Health sandwich'!H45)&gt;$CZ$13),M45,"")</f>
        <v/>
      </c>
      <c r="CX45" s="843" t="str">
        <f>IF(AND($CW$3=1,'7b Health sandwich'!M45=0,SUM('7b Health sandwich'!E45,'7b Health sandwich'!I45)&gt;$CZ$13),N45,"")</f>
        <v/>
      </c>
      <c r="CY45" s="843" t="str">
        <f>IF(AND($CW$3=1,'7b Health sandwich'!N45=0,SUM('7b Health sandwich'!F45,'7b Health sandwich'!J45)&gt;$CZ$13),O45,"")</f>
        <v/>
      </c>
      <c r="CZ45" s="845" t="str">
        <f>IF(AND($CW$3=1,'7b Health sandwich'!O45=0,SUM('7b Health sandwich'!G45,'7b Health sandwich'!K45)&gt;$CZ$13),P45,"")</f>
        <v/>
      </c>
      <c r="DA45" s="54"/>
      <c r="DB45" s="844" t="str">
        <f>IF(AND($DB$3=1,SUM('7b Health sandwich'!D45,'7b Health sandwich'!H45)&gt;0,ABS('7b Health sandwich'!L45)=SUM('7b Health sandwich'!D45,'7b Health sandwich'!H45)),M45,"")</f>
        <v/>
      </c>
      <c r="DC45" s="843" t="str">
        <f>IF(AND($DB$3=1,SUM('7b Health sandwich'!E45,'7b Health sandwich'!I45)&gt;0,ABS('7b Health sandwich'!M45)=SUM('7b Health sandwich'!E45,'7b Health sandwich'!I45)),N45,"")</f>
        <v/>
      </c>
      <c r="DD45" s="843" t="str">
        <f>IF(AND($DB$3=1,SUM('7b Health sandwich'!F45,'7b Health sandwich'!J45)&gt;0,ABS('7b Health sandwich'!N45)=SUM('7b Health sandwich'!F45,'7b Health sandwich'!J45)),O45,"")</f>
        <v/>
      </c>
      <c r="DE45" s="845" t="str">
        <f>IF(AND($DB$3=1,SUM('7b Health sandwich'!G45,'7b Health sandwich'!K45)&gt;0,ABS('7b Health sandwich'!O45)=SUM('7b Health sandwich'!G45,'7b Health sandwich'!K45)),P45,"")</f>
        <v/>
      </c>
      <c r="DP45" s="844" t="str">
        <f>IF(AND($DP$3=1,'7b Health sandwich'!P45&lt;&gt;0),IF(('7b Health sandwich'!T45/'7b Health sandwich'!P45)&lt;0.25,U45,""),"")</f>
        <v/>
      </c>
      <c r="DQ45" s="843" t="str">
        <f>IF(AND($DP$3=1,'7b Health sandwich'!Q45&lt;&gt;0),IF(('7b Health sandwich'!U45/'7b Health sandwich'!Q45)&lt;0.25,V45,""),"")</f>
        <v/>
      </c>
      <c r="DR45" s="843" t="str">
        <f>IF(AND($DP$3=1,'7b Health sandwich'!R45&lt;&gt;0),IF(('7b Health sandwich'!V45/'7b Health sandwich'!R45)&lt;0.25,W45,""),"")</f>
        <v/>
      </c>
      <c r="DS45" s="845" t="str">
        <f>IF(AND($DP$3=1,'7b Health sandwich'!S45&lt;&gt;0),IF(('7b Health sandwich'!W45/'7b Health sandwich'!S45)&lt;0.25,X45,""),"")</f>
        <v/>
      </c>
      <c r="DU45" s="53" t="str">
        <f>IF(AND($DU$3=1,'7b Health sandwich'!P45&gt;0),Q45,"")</f>
        <v/>
      </c>
      <c r="DV45" s="4" t="str">
        <f>IF(AND($DU$3=1,'7b Health sandwich'!Q45&gt;0),R45,"")</f>
        <v/>
      </c>
      <c r="DW45" s="4" t="str">
        <f>IF(AND($DU$3=1,'7b Health sandwich'!R45&gt;0),S45,"")</f>
        <v/>
      </c>
      <c r="DX45" s="42" t="str">
        <f>IF(AND($DU$3=1,'7b Health sandwich'!S45&gt;0),T45,"")</f>
        <v/>
      </c>
    </row>
    <row r="46" spans="1:144" x14ac:dyDescent="0.25">
      <c r="A46" s="18" t="str">
        <f>'7b Health sandwich'!A46</f>
        <v>Radiography (therapeutic)</v>
      </c>
      <c r="B46" t="s">
        <v>13</v>
      </c>
      <c r="C46" s="18" t="str">
        <f>'7b Health sandwich'!C46</f>
        <v>UG</v>
      </c>
      <c r="D46" t="str">
        <f t="shared" si="13"/>
        <v>Radiography (therapeutic), Standard, UG</v>
      </c>
      <c r="E46" t="str">
        <f t="shared" ref="E46:T49" si="20">CONCATENATE(E$7,", ",E$10,", ",E$12,", ",$A46,", ",$B46,", ",$C46,"; ")</f>
        <v xml:space="preserve">Column 1, Starters in 2016-17, OfS-fundable, Radiography (therapeutic), Standard, UG; </v>
      </c>
      <c r="F46" t="str">
        <f t="shared" si="20"/>
        <v xml:space="preserve">Column 1, Starters in 2016-17, Non-fundable, Radiography (therapeutic), Standard, UG; </v>
      </c>
      <c r="G46" t="str">
        <f t="shared" si="20"/>
        <v xml:space="preserve">Column 1, Starters in 2017-18, OfS-fundable, Radiography (therapeutic), Standard, UG; </v>
      </c>
      <c r="H46" t="str">
        <f t="shared" si="20"/>
        <v xml:space="preserve">Column 1, Starters in 2017-18, Non-fundable, Radiography (therapeutic), Standard, UG; </v>
      </c>
      <c r="I46" t="str">
        <f t="shared" si="20"/>
        <v xml:space="preserve">Column 2, Starters in 2016-17, OfS-fundable, Radiography (therapeutic), Standard, UG; </v>
      </c>
      <c r="J46" t="str">
        <f t="shared" si="20"/>
        <v xml:space="preserve">Column 2, Starters in 2016-17, Non-fundable, Radiography (therapeutic), Standard, UG; </v>
      </c>
      <c r="K46" t="str">
        <f t="shared" si="20"/>
        <v xml:space="preserve">Column 2, Starters in 2017-18, OfS-fundable, Radiography (therapeutic), Standard, UG; </v>
      </c>
      <c r="L46" t="str">
        <f t="shared" si="20"/>
        <v xml:space="preserve">Column 2, Starters in 2017-18, Non-fundable, Radiography (therapeutic), Standard, UG; </v>
      </c>
      <c r="M46" t="str">
        <f t="shared" si="20"/>
        <v xml:space="preserve">Column 3, Starters in 2016-17, OfS-fundable, Radiography (therapeutic), Standard, UG; </v>
      </c>
      <c r="N46" t="str">
        <f t="shared" si="20"/>
        <v xml:space="preserve">Column 3, Starters in 2016-17, Non-fundable, Radiography (therapeutic), Standard, UG; </v>
      </c>
      <c r="O46" t="str">
        <f t="shared" si="20"/>
        <v xml:space="preserve">Column 3, Starters in 2017-18, OfS-fundable, Radiography (therapeutic), Standard, UG; </v>
      </c>
      <c r="P46" t="str">
        <f t="shared" si="20"/>
        <v xml:space="preserve">Column 3, Starters in 2017-18, Non-fundable, Radiography (therapeutic), Standard, UG; </v>
      </c>
      <c r="Q46" t="str">
        <f t="shared" si="20"/>
        <v xml:space="preserve">Column 4, Starters in 2016-17, OfS-fundable, Radiography (therapeutic), Standard, UG; </v>
      </c>
      <c r="R46" t="str">
        <f t="shared" si="20"/>
        <v xml:space="preserve">Column 4, Starters in 2016-17, Non-fundable, Radiography (therapeutic), Standard, UG; </v>
      </c>
      <c r="S46" t="str">
        <f t="shared" si="20"/>
        <v xml:space="preserve">Column 4, Starters in 2017-18, OfS-fundable, Radiography (therapeutic), Standard, UG; </v>
      </c>
      <c r="T46" t="str">
        <f t="shared" si="20"/>
        <v xml:space="preserve">Column 4, Starters in 2017-18, Non-fundable, Radiography (therapeutic), Standard, UG; </v>
      </c>
      <c r="U46" t="str">
        <f t="shared" ref="U46:X49" si="21">CONCATENATE(U$7,", ",U$10,", ",U$12,", ",$A46,", ",$B46,", ",$C46,"; ")</f>
        <v xml:space="preserve">Column 4a, Starters in 2016-17, OfS-fundable, Radiography (therapeutic), Standard, UG; </v>
      </c>
      <c r="V46" t="str">
        <f t="shared" si="21"/>
        <v xml:space="preserve">Column 4a, Starters in 2016-17, Non-fundable, Radiography (therapeutic), Standard, UG; </v>
      </c>
      <c r="W46" t="str">
        <f t="shared" si="21"/>
        <v xml:space="preserve">Column 4a, Starters in 2017-18, OfS-fundable, Radiography (therapeutic), Standard, UG; </v>
      </c>
      <c r="X46" t="str">
        <f t="shared" si="21"/>
        <v xml:space="preserve">Column 4a, Starters in 2017-18, Non-fundable, Radiography (therapeutic), Standard, UG; </v>
      </c>
      <c r="AH46" s="840" t="str">
        <f>IF(AND($AH$3=1,'7b Health sandwich'!L46&gt;0),M46,"")</f>
        <v/>
      </c>
      <c r="AI46" s="841" t="str">
        <f>IF(AND($AH$3=1,'7b Health sandwich'!M46&gt;0),N46,"")</f>
        <v/>
      </c>
      <c r="AJ46" s="841" t="str">
        <f>IF(AND($AH$3=1,'7b Health sandwich'!N46&gt;0),O46,"")</f>
        <v/>
      </c>
      <c r="AK46" s="842" t="str">
        <f>IF(AND($AH$3=1,'7b Health sandwich'!O46&gt;0),P46,"")</f>
        <v/>
      </c>
      <c r="AM46" s="840" t="str">
        <f>IF(AND($AM$3=1,'7b Health sandwich'!D46&lt;0),E46,"")</f>
        <v/>
      </c>
      <c r="AN46" s="841" t="str">
        <f>IF(AND($AM$3=1,'7b Health sandwich'!E46&lt;0),F46,"")</f>
        <v/>
      </c>
      <c r="AO46" s="841" t="str">
        <f>IF(AND($AM$3=1,'7b Health sandwich'!F46&lt;0),G46,"")</f>
        <v/>
      </c>
      <c r="AP46" s="842" t="str">
        <f>IF(AND($AM$3=1,'7b Health sandwich'!G46&lt;0),H46,"")</f>
        <v/>
      </c>
      <c r="AQ46" s="840" t="str">
        <f>IF(AND($AM$3=1,'7b Health sandwich'!H46&lt;0),I46,"")</f>
        <v/>
      </c>
      <c r="AR46" s="841" t="str">
        <f>IF(AND($AM$3=1,'7b Health sandwich'!I46&lt;0),J46,"")</f>
        <v/>
      </c>
      <c r="AS46" s="841" t="str">
        <f>IF(AND($AM$3=1,'7b Health sandwich'!J46&lt;0),K46,"")</f>
        <v/>
      </c>
      <c r="AT46" s="842" t="str">
        <f>IF(AND($AM$3=1,'7b Health sandwich'!K46&lt;0),L46,"")</f>
        <v/>
      </c>
      <c r="AU46" s="840" t="str">
        <f>IF(AND($AM$3=1,'7b Health sandwich'!P46&lt;0),Q46,"")</f>
        <v/>
      </c>
      <c r="AV46" s="841" t="str">
        <f>IF(AND($AM$3=1,'7b Health sandwich'!Q46&lt;0),R46,"")</f>
        <v/>
      </c>
      <c r="AW46" s="841" t="str">
        <f>IF(AND($AM$3=1,'7b Health sandwich'!R46&lt;0),S46,"")</f>
        <v/>
      </c>
      <c r="AX46" s="842" t="str">
        <f>IF(AND($AM$3=1,'7b Health sandwich'!S46&lt;0),T46,"")</f>
        <v/>
      </c>
      <c r="AY46" s="840" t="str">
        <f>IF(AND($AM$3=1,'7b Health sandwich'!T46&lt;0),U46,"")</f>
        <v/>
      </c>
      <c r="AZ46" s="841" t="str">
        <f>IF(AND($AM$3=1,'7b Health sandwich'!U46&lt;0),V46,"")</f>
        <v/>
      </c>
      <c r="BA46" s="841" t="str">
        <f>IF(AND($AM$3=1,'7b Health sandwich'!V46&lt;0),W46,"")</f>
        <v/>
      </c>
      <c r="BB46" s="842" t="str">
        <f>IF(AND($AM$3=1,'7b Health sandwich'!W46&lt;0),X46,"")</f>
        <v/>
      </c>
      <c r="BD46" s="840" t="str">
        <f>IF(AND($BD$3=1,TRUNC('7b Health sandwich'!D46)&lt;&gt;'7b Health sandwich'!D46),E46,"")</f>
        <v/>
      </c>
      <c r="BE46" s="841" t="str">
        <f>IF(AND($BD$3=1,TRUNC('7b Health sandwich'!E46)&lt;&gt;'7b Health sandwich'!E46),F46,"")</f>
        <v/>
      </c>
      <c r="BF46" s="841" t="str">
        <f>IF(AND($BD$3=1,TRUNC('7b Health sandwich'!F46)&lt;&gt;'7b Health sandwich'!F46),G46,"")</f>
        <v/>
      </c>
      <c r="BG46" s="842" t="str">
        <f>IF(AND($BD$3=1,TRUNC('7b Health sandwich'!G46)&lt;&gt;'7b Health sandwich'!G46),H46,"")</f>
        <v/>
      </c>
      <c r="BH46" s="840" t="str">
        <f>IF(AND($BD$3=1,TRUNC('7b Health sandwich'!H46)&lt;&gt;'7b Health sandwich'!H46),I46,"")</f>
        <v/>
      </c>
      <c r="BI46" s="841" t="str">
        <f>IF(AND($BD$3=1,TRUNC('7b Health sandwich'!I46)&lt;&gt;'7b Health sandwich'!I46),J46,"")</f>
        <v/>
      </c>
      <c r="BJ46" s="841" t="str">
        <f>IF(AND($BD$3=1,TRUNC('7b Health sandwich'!J46)&lt;&gt;'7b Health sandwich'!J46),K46,"")</f>
        <v/>
      </c>
      <c r="BK46" s="842" t="str">
        <f>IF(AND($BD$3=1,TRUNC('7b Health sandwich'!K46)&lt;&gt;'7b Health sandwich'!K46),L46,"")</f>
        <v/>
      </c>
      <c r="BL46" s="840" t="str">
        <f>IF(AND($BD$3=1,TRUNC('7b Health sandwich'!L46)&lt;&gt;'7b Health sandwich'!L46),M46,"")</f>
        <v/>
      </c>
      <c r="BM46" s="841" t="str">
        <f>IF(AND($BD$3=1,TRUNC('7b Health sandwich'!M46)&lt;&gt;'7b Health sandwich'!M46),N46,"")</f>
        <v/>
      </c>
      <c r="BN46" s="841" t="str">
        <f>IF(AND($BD$3=1,TRUNC('7b Health sandwich'!N46)&lt;&gt;'7b Health sandwich'!N46),O46,"")</f>
        <v/>
      </c>
      <c r="BO46" s="842" t="str">
        <f>IF(AND($BD$3=1,TRUNC('7b Health sandwich'!O46)&lt;&gt;'7b Health sandwich'!O46),P46,"")</f>
        <v/>
      </c>
      <c r="CH46" s="840" t="str">
        <f>IF(AND($CH$3=1,ROUND('7b Health sandwich'!T46,2)&lt;&gt;'7b Health sandwich'!T46),U46,"")</f>
        <v/>
      </c>
      <c r="CI46" s="841" t="str">
        <f>IF(AND($CH$3=1,ROUND('7b Health sandwich'!U46,2)&lt;&gt;'7b Health sandwich'!U46),V46,"")</f>
        <v/>
      </c>
      <c r="CJ46" s="841" t="str">
        <f>IF(AND($CH$3=1,ROUND('7b Health sandwich'!V46,2)&lt;&gt;'7b Health sandwich'!V46),W46,"")</f>
        <v/>
      </c>
      <c r="CK46" s="842" t="str">
        <f>IF(AND($CH$3=1,ROUND('7b Health sandwich'!W46,2)&lt;&gt;'7b Health sandwich'!W46),X46,"")</f>
        <v/>
      </c>
      <c r="CL46" s="54"/>
      <c r="CM46" s="840" t="str">
        <f>IF(AND($CM$3=1,'7b Health sandwich'!T46&gt;'7b Health sandwich'!P46),U46,"")</f>
        <v/>
      </c>
      <c r="CN46" s="841" t="str">
        <f>IF(AND($CM$3=1,'7b Health sandwich'!U46&gt;'7b Health sandwich'!Q46),V46,"")</f>
        <v/>
      </c>
      <c r="CO46" s="841" t="str">
        <f>IF(AND($CM$3=1,'7b Health sandwich'!V46&gt;'7b Health sandwich'!R46),W46,"")</f>
        <v/>
      </c>
      <c r="CP46" s="842" t="str">
        <f>IF(AND($CM$3=1,'7b Health sandwich'!W46&gt;'7b Health sandwich'!S46),X46,"")</f>
        <v/>
      </c>
      <c r="CQ46" s="54"/>
      <c r="CR46" s="840" t="str">
        <f>IF(AND($CR$3=1,'7b Health sandwich'!P46&lt;&gt;0),IF(('7b Health sandwich'!T46/'7b Health sandwich'!P46)&lt;0.03,U46,""),"")</f>
        <v/>
      </c>
      <c r="CS46" s="841" t="str">
        <f>IF(AND($CR$3=1,'7b Health sandwich'!Q46&lt;&gt;0),IF(('7b Health sandwich'!U46/'7b Health sandwich'!Q46)&lt;0.03,V46,""),"")</f>
        <v/>
      </c>
      <c r="CT46" s="841" t="str">
        <f>IF(AND($CR$3=1,'7b Health sandwich'!R46&lt;&gt;0),IF(('7b Health sandwich'!V46/'7b Health sandwich'!R46)&lt;0.03,W46,""),"")</f>
        <v/>
      </c>
      <c r="CU46" s="842" t="str">
        <f>IF(AND($CR$3=1,'7b Health sandwich'!S46&lt;&gt;0),IF(('7b Health sandwich'!W46/'7b Health sandwich'!S46)&lt;0.03,X46,""),"")</f>
        <v/>
      </c>
      <c r="CV46" s="54"/>
      <c r="CW46" s="840" t="str">
        <f>IF(AND($CW$3=1,'7b Health sandwich'!L46=0,SUM('7b Health sandwich'!D46,'7b Health sandwich'!H46)&gt;$CZ$13),M46,"")</f>
        <v/>
      </c>
      <c r="CX46" s="841" t="str">
        <f>IF(AND($CW$3=1,'7b Health sandwich'!M46=0,SUM('7b Health sandwich'!E46,'7b Health sandwich'!I46)&gt;$CZ$13),N46,"")</f>
        <v/>
      </c>
      <c r="CY46" s="841" t="str">
        <f>IF(AND($CW$3=1,'7b Health sandwich'!N46=0,SUM('7b Health sandwich'!F46,'7b Health sandwich'!J46)&gt;$CZ$13),O46,"")</f>
        <v/>
      </c>
      <c r="CZ46" s="842" t="str">
        <f>IF(AND($CW$3=1,'7b Health sandwich'!O46=0,SUM('7b Health sandwich'!G46,'7b Health sandwich'!K46)&gt;$CZ$13),P46,"")</f>
        <v/>
      </c>
      <c r="DA46" s="54"/>
      <c r="DB46" s="840" t="str">
        <f>IF(AND($DB$3=1,SUM('7b Health sandwich'!D46,'7b Health sandwich'!H46)&gt;0,ABS('7b Health sandwich'!L46)=SUM('7b Health sandwich'!D46,'7b Health sandwich'!H46)),M46,"")</f>
        <v/>
      </c>
      <c r="DC46" s="841" t="str">
        <f>IF(AND($DB$3=1,SUM('7b Health sandwich'!E46,'7b Health sandwich'!I46)&gt;0,ABS('7b Health sandwich'!M46)=SUM('7b Health sandwich'!E46,'7b Health sandwich'!I46)),N46,"")</f>
        <v/>
      </c>
      <c r="DD46" s="841" t="str">
        <f>IF(AND($DB$3=1,SUM('7b Health sandwich'!F46,'7b Health sandwich'!J46)&gt;0,ABS('7b Health sandwich'!N46)=SUM('7b Health sandwich'!F46,'7b Health sandwich'!J46)),O46,"")</f>
        <v/>
      </c>
      <c r="DE46" s="842" t="str">
        <f>IF(AND($DB$3=1,SUM('7b Health sandwich'!G46,'7b Health sandwich'!K46)&gt;0,ABS('7b Health sandwich'!O46)=SUM('7b Health sandwich'!G46,'7b Health sandwich'!K46)),P46,"")</f>
        <v/>
      </c>
      <c r="DP46" s="840" t="str">
        <f>IF(AND($DP$3=1,'7b Health sandwich'!P46&lt;&gt;0),IF(('7b Health sandwich'!T46/'7b Health sandwich'!P46)&lt;0.25,U46,""),"")</f>
        <v/>
      </c>
      <c r="DQ46" s="841" t="str">
        <f>IF(AND($DP$3=1,'7b Health sandwich'!Q46&lt;&gt;0),IF(('7b Health sandwich'!U46/'7b Health sandwich'!Q46)&lt;0.25,V46,""),"")</f>
        <v/>
      </c>
      <c r="DR46" s="841" t="str">
        <f>IF(AND($DP$3=1,'7b Health sandwich'!R46&lt;&gt;0),IF(('7b Health sandwich'!V46/'7b Health sandwich'!R46)&lt;0.25,W46,""),"")</f>
        <v/>
      </c>
      <c r="DS46" s="842" t="str">
        <f>IF(AND($DP$3=1,'7b Health sandwich'!S46&lt;&gt;0),IF(('7b Health sandwich'!W46/'7b Health sandwich'!S46)&lt;0.25,X46,""),"")</f>
        <v/>
      </c>
      <c r="DU46" s="37" t="str">
        <f>IF(AND($DU$3=1,'7b Health sandwich'!P46&gt;0),Q46,"")</f>
        <v/>
      </c>
      <c r="DV46" s="38" t="str">
        <f>IF(AND($DU$3=1,'7b Health sandwich'!Q46&gt;0),R46,"")</f>
        <v/>
      </c>
      <c r="DW46" s="38" t="str">
        <f>IF(AND($DU$3=1,'7b Health sandwich'!R46&gt;0),S46,"")</f>
        <v/>
      </c>
      <c r="DX46" s="39" t="str">
        <f>IF(AND($DU$3=1,'7b Health sandwich'!S46&gt;0),T46,"")</f>
        <v/>
      </c>
    </row>
    <row r="47" spans="1:144" x14ac:dyDescent="0.25">
      <c r="A47" s="18" t="str">
        <f>'7b Health sandwich'!A47</f>
        <v>Radiography (therapeutic)</v>
      </c>
      <c r="B47" t="s">
        <v>13</v>
      </c>
      <c r="C47" s="18" t="str">
        <f>'7b Health sandwich'!C47</f>
        <v>PGT (UG fee)</v>
      </c>
      <c r="D47" t="str">
        <f t="shared" ref="D47:D49" si="22">CONCATENATE(A47,", ",B47,", ",C47)</f>
        <v>Radiography (therapeutic), Standard, PGT (UG fee)</v>
      </c>
      <c r="E47" t="str">
        <f t="shared" si="20"/>
        <v xml:space="preserve">Column 1, Starters in 2016-17, OfS-fundable, Radiography (therapeutic), Standard, PGT (UG fee); </v>
      </c>
      <c r="F47" t="str">
        <f t="shared" si="20"/>
        <v xml:space="preserve">Column 1, Starters in 2016-17, Non-fundable, Radiography (therapeutic), Standard, PGT (UG fee); </v>
      </c>
      <c r="G47" t="str">
        <f t="shared" si="20"/>
        <v xml:space="preserve">Column 1, Starters in 2017-18, OfS-fundable, Radiography (therapeutic), Standard, PGT (UG fee); </v>
      </c>
      <c r="H47" t="str">
        <f t="shared" si="20"/>
        <v xml:space="preserve">Column 1, Starters in 2017-18, Non-fundable, Radiography (therapeutic), Standard, PGT (UG fee); </v>
      </c>
      <c r="I47" t="str">
        <f t="shared" si="20"/>
        <v xml:space="preserve">Column 2, Starters in 2016-17, OfS-fundable, Radiography (therapeutic), Standard, PGT (UG fee); </v>
      </c>
      <c r="J47" t="str">
        <f t="shared" si="20"/>
        <v xml:space="preserve">Column 2, Starters in 2016-17, Non-fundable, Radiography (therapeutic), Standard, PGT (UG fee); </v>
      </c>
      <c r="K47" t="str">
        <f t="shared" si="20"/>
        <v xml:space="preserve">Column 2, Starters in 2017-18, OfS-fundable, Radiography (therapeutic), Standard, PGT (UG fee); </v>
      </c>
      <c r="L47" t="str">
        <f t="shared" si="20"/>
        <v xml:space="preserve">Column 2, Starters in 2017-18, Non-fundable, Radiography (therapeutic), Standard, PGT (UG fee); </v>
      </c>
      <c r="M47" t="str">
        <f t="shared" si="20"/>
        <v xml:space="preserve">Column 3, Starters in 2016-17, OfS-fundable, Radiography (therapeutic), Standard, PGT (UG fee); </v>
      </c>
      <c r="N47" t="str">
        <f t="shared" si="20"/>
        <v xml:space="preserve">Column 3, Starters in 2016-17, Non-fundable, Radiography (therapeutic), Standard, PGT (UG fee); </v>
      </c>
      <c r="O47" t="str">
        <f t="shared" si="20"/>
        <v xml:space="preserve">Column 3, Starters in 2017-18, OfS-fundable, Radiography (therapeutic), Standard, PGT (UG fee); </v>
      </c>
      <c r="P47" t="str">
        <f t="shared" si="20"/>
        <v xml:space="preserve">Column 3, Starters in 2017-18, Non-fundable, Radiography (therapeutic), Standard, PGT (UG fee); </v>
      </c>
      <c r="Q47" t="str">
        <f t="shared" si="20"/>
        <v xml:space="preserve">Column 4, Starters in 2016-17, OfS-fundable, Radiography (therapeutic), Standard, PGT (UG fee); </v>
      </c>
      <c r="R47" t="str">
        <f t="shared" si="20"/>
        <v xml:space="preserve">Column 4, Starters in 2016-17, Non-fundable, Radiography (therapeutic), Standard, PGT (UG fee); </v>
      </c>
      <c r="S47" t="str">
        <f t="shared" si="20"/>
        <v xml:space="preserve">Column 4, Starters in 2017-18, OfS-fundable, Radiography (therapeutic), Standard, PGT (UG fee); </v>
      </c>
      <c r="T47" t="str">
        <f t="shared" si="20"/>
        <v xml:space="preserve">Column 4, Starters in 2017-18, Non-fundable, Radiography (therapeutic), Standard, PGT (UG fee); </v>
      </c>
      <c r="U47" t="str">
        <f t="shared" si="21"/>
        <v xml:space="preserve">Column 4a, Starters in 2016-17, OfS-fundable, Radiography (therapeutic), Standard, PGT (UG fee); </v>
      </c>
      <c r="V47" t="str">
        <f t="shared" si="21"/>
        <v xml:space="preserve">Column 4a, Starters in 2016-17, Non-fundable, Radiography (therapeutic), Standard, PGT (UG fee); </v>
      </c>
      <c r="W47" t="str">
        <f t="shared" si="21"/>
        <v xml:space="preserve">Column 4a, Starters in 2017-18, OfS-fundable, Radiography (therapeutic), Standard, PGT (UG fee); </v>
      </c>
      <c r="X47" t="str">
        <f t="shared" si="21"/>
        <v xml:space="preserve">Column 4a, Starters in 2017-18, Non-fundable, Radiography (therapeutic), Standard, PGT (UG fee); </v>
      </c>
      <c r="AH47" s="844" t="str">
        <f>IF(AND($AH$3=1,'7b Health sandwich'!L47&gt;0),M47,"")</f>
        <v/>
      </c>
      <c r="AI47" s="843" t="str">
        <f>IF(AND($AH$3=1,'7b Health sandwich'!M47&gt;0),N47,"")</f>
        <v/>
      </c>
      <c r="AJ47" s="843" t="str">
        <f>IF(AND($AH$3=1,'7b Health sandwich'!N47&gt;0),O47,"")</f>
        <v/>
      </c>
      <c r="AK47" s="845" t="str">
        <f>IF(AND($AH$3=1,'7b Health sandwich'!O47&gt;0),P47,"")</f>
        <v/>
      </c>
      <c r="AM47" s="844" t="str">
        <f>IF(AND($AM$3=1,'7b Health sandwich'!D47&lt;0),E47,"")</f>
        <v/>
      </c>
      <c r="AN47" s="843" t="str">
        <f>IF(AND($AM$3=1,'7b Health sandwich'!E47&lt;0),F47,"")</f>
        <v/>
      </c>
      <c r="AO47" s="843" t="str">
        <f>IF(AND($AM$3=1,'7b Health sandwich'!F47&lt;0),G47,"")</f>
        <v/>
      </c>
      <c r="AP47" s="845" t="str">
        <f>IF(AND($AM$3=1,'7b Health sandwich'!G47&lt;0),H47,"")</f>
        <v/>
      </c>
      <c r="AQ47" s="844" t="str">
        <f>IF(AND($AM$3=1,'7b Health sandwich'!H47&lt;0),I47,"")</f>
        <v/>
      </c>
      <c r="AR47" s="843" t="str">
        <f>IF(AND($AM$3=1,'7b Health sandwich'!I47&lt;0),J47,"")</f>
        <v/>
      </c>
      <c r="AS47" s="843" t="str">
        <f>IF(AND($AM$3=1,'7b Health sandwich'!J47&lt;0),K47,"")</f>
        <v/>
      </c>
      <c r="AT47" s="845" t="str">
        <f>IF(AND($AM$3=1,'7b Health sandwich'!K47&lt;0),L47,"")</f>
        <v/>
      </c>
      <c r="AU47" s="844" t="str">
        <f>IF(AND($AM$3=1,'7b Health sandwich'!P47&lt;0),Q47,"")</f>
        <v/>
      </c>
      <c r="AV47" s="843" t="str">
        <f>IF(AND($AM$3=1,'7b Health sandwich'!Q47&lt;0),R47,"")</f>
        <v/>
      </c>
      <c r="AW47" s="843" t="str">
        <f>IF(AND($AM$3=1,'7b Health sandwich'!R47&lt;0),S47,"")</f>
        <v/>
      </c>
      <c r="AX47" s="845" t="str">
        <f>IF(AND($AM$3=1,'7b Health sandwich'!S47&lt;0),T47,"")</f>
        <v/>
      </c>
      <c r="AY47" s="844" t="str">
        <f>IF(AND($AM$3=1,'7b Health sandwich'!T47&lt;0),U47,"")</f>
        <v/>
      </c>
      <c r="AZ47" s="843" t="str">
        <f>IF(AND($AM$3=1,'7b Health sandwich'!U47&lt;0),V47,"")</f>
        <v/>
      </c>
      <c r="BA47" s="843" t="str">
        <f>IF(AND($AM$3=1,'7b Health sandwich'!V47&lt;0),W47,"")</f>
        <v/>
      </c>
      <c r="BB47" s="845" t="str">
        <f>IF(AND($AM$3=1,'7b Health sandwich'!W47&lt;0),X47,"")</f>
        <v/>
      </c>
      <c r="BD47" s="844" t="str">
        <f>IF(AND($BD$3=1,TRUNC('7b Health sandwich'!D47)&lt;&gt;'7b Health sandwich'!D47),E47,"")</f>
        <v/>
      </c>
      <c r="BE47" s="843" t="str">
        <f>IF(AND($BD$3=1,TRUNC('7b Health sandwich'!E47)&lt;&gt;'7b Health sandwich'!E47),F47,"")</f>
        <v/>
      </c>
      <c r="BF47" s="843" t="str">
        <f>IF(AND($BD$3=1,TRUNC('7b Health sandwich'!F47)&lt;&gt;'7b Health sandwich'!F47),G47,"")</f>
        <v/>
      </c>
      <c r="BG47" s="845" t="str">
        <f>IF(AND($BD$3=1,TRUNC('7b Health sandwich'!G47)&lt;&gt;'7b Health sandwich'!G47),H47,"")</f>
        <v/>
      </c>
      <c r="BH47" s="844" t="str">
        <f>IF(AND($BD$3=1,TRUNC('7b Health sandwich'!H47)&lt;&gt;'7b Health sandwich'!H47),I47,"")</f>
        <v/>
      </c>
      <c r="BI47" s="843" t="str">
        <f>IF(AND($BD$3=1,TRUNC('7b Health sandwich'!I47)&lt;&gt;'7b Health sandwich'!I47),J47,"")</f>
        <v/>
      </c>
      <c r="BJ47" s="843" t="str">
        <f>IF(AND($BD$3=1,TRUNC('7b Health sandwich'!J47)&lt;&gt;'7b Health sandwich'!J47),K47,"")</f>
        <v/>
      </c>
      <c r="BK47" s="845" t="str">
        <f>IF(AND($BD$3=1,TRUNC('7b Health sandwich'!K47)&lt;&gt;'7b Health sandwich'!K47),L47,"")</f>
        <v/>
      </c>
      <c r="BL47" s="844" t="str">
        <f>IF(AND($BD$3=1,TRUNC('7b Health sandwich'!L47)&lt;&gt;'7b Health sandwich'!L47),M47,"")</f>
        <v/>
      </c>
      <c r="BM47" s="843" t="str">
        <f>IF(AND($BD$3=1,TRUNC('7b Health sandwich'!M47)&lt;&gt;'7b Health sandwich'!M47),N47,"")</f>
        <v/>
      </c>
      <c r="BN47" s="843" t="str">
        <f>IF(AND($BD$3=1,TRUNC('7b Health sandwich'!N47)&lt;&gt;'7b Health sandwich'!N47),O47,"")</f>
        <v/>
      </c>
      <c r="BO47" s="845" t="str">
        <f>IF(AND($BD$3=1,TRUNC('7b Health sandwich'!O47)&lt;&gt;'7b Health sandwich'!O47),P47,"")</f>
        <v/>
      </c>
      <c r="CH47" s="844" t="str">
        <f>IF(AND($CH$3=1,ROUND('7b Health sandwich'!T47,2)&lt;&gt;'7b Health sandwich'!T47),U47,"")</f>
        <v/>
      </c>
      <c r="CI47" s="843" t="str">
        <f>IF(AND($CH$3=1,ROUND('7b Health sandwich'!U47,2)&lt;&gt;'7b Health sandwich'!U47),V47,"")</f>
        <v/>
      </c>
      <c r="CJ47" s="843" t="str">
        <f>IF(AND($CH$3=1,ROUND('7b Health sandwich'!V47,2)&lt;&gt;'7b Health sandwich'!V47),W47,"")</f>
        <v/>
      </c>
      <c r="CK47" s="845" t="str">
        <f>IF(AND($CH$3=1,ROUND('7b Health sandwich'!W47,2)&lt;&gt;'7b Health sandwich'!W47),X47,"")</f>
        <v/>
      </c>
      <c r="CL47" s="54"/>
      <c r="CM47" s="844" t="str">
        <f>IF(AND($CM$3=1,'7b Health sandwich'!T47&gt;'7b Health sandwich'!P47),U47,"")</f>
        <v/>
      </c>
      <c r="CN47" s="843" t="str">
        <f>IF(AND($CM$3=1,'7b Health sandwich'!U47&gt;'7b Health sandwich'!Q47),V47,"")</f>
        <v/>
      </c>
      <c r="CO47" s="843" t="str">
        <f>IF(AND($CM$3=1,'7b Health sandwich'!V47&gt;'7b Health sandwich'!R47),W47,"")</f>
        <v/>
      </c>
      <c r="CP47" s="845" t="str">
        <f>IF(AND($CM$3=1,'7b Health sandwich'!W47&gt;'7b Health sandwich'!S47),X47,"")</f>
        <v/>
      </c>
      <c r="CQ47" s="54"/>
      <c r="CR47" s="844" t="str">
        <f>IF(AND($CR$3=1,'7b Health sandwich'!P47&lt;&gt;0),IF(('7b Health sandwich'!T47/'7b Health sandwich'!P47)&lt;0.03,U47,""),"")</f>
        <v/>
      </c>
      <c r="CS47" s="843" t="str">
        <f>IF(AND($CR$3=1,'7b Health sandwich'!Q47&lt;&gt;0),IF(('7b Health sandwich'!U47/'7b Health sandwich'!Q47)&lt;0.03,V47,""),"")</f>
        <v/>
      </c>
      <c r="CT47" s="843" t="str">
        <f>IF(AND($CR$3=1,'7b Health sandwich'!R47&lt;&gt;0),IF(('7b Health sandwich'!V47/'7b Health sandwich'!R47)&lt;0.03,W47,""),"")</f>
        <v/>
      </c>
      <c r="CU47" s="845" t="str">
        <f>IF(AND($CR$3=1,'7b Health sandwich'!S47&lt;&gt;0),IF(('7b Health sandwich'!W47/'7b Health sandwich'!S47)&lt;0.03,X47,""),"")</f>
        <v/>
      </c>
      <c r="CV47" s="54"/>
      <c r="CW47" s="844" t="str">
        <f>IF(AND($CW$3=1,'7b Health sandwich'!L47=0,SUM('7b Health sandwich'!D47,'7b Health sandwich'!H47)&gt;$CZ$13),M47,"")</f>
        <v/>
      </c>
      <c r="CX47" s="843" t="str">
        <f>IF(AND($CW$3=1,'7b Health sandwich'!M47=0,SUM('7b Health sandwich'!E47,'7b Health sandwich'!I47)&gt;$CZ$13),N47,"")</f>
        <v/>
      </c>
      <c r="CY47" s="843" t="str">
        <f>IF(AND($CW$3=1,'7b Health sandwich'!N47=0,SUM('7b Health sandwich'!F47,'7b Health sandwich'!J47)&gt;$CZ$13),O47,"")</f>
        <v/>
      </c>
      <c r="CZ47" s="845" t="str">
        <f>IF(AND($CW$3=1,'7b Health sandwich'!O47=0,SUM('7b Health sandwich'!G47,'7b Health sandwich'!K47)&gt;$CZ$13),P47,"")</f>
        <v/>
      </c>
      <c r="DA47" s="54"/>
      <c r="DB47" s="844" t="str">
        <f>IF(AND($DB$3=1,SUM('7b Health sandwich'!D47,'7b Health sandwich'!H47)&gt;0,ABS('7b Health sandwich'!L47)=SUM('7b Health sandwich'!D47,'7b Health sandwich'!H47)),M47,"")</f>
        <v/>
      </c>
      <c r="DC47" s="843" t="str">
        <f>IF(AND($DB$3=1,SUM('7b Health sandwich'!E47,'7b Health sandwich'!I47)&gt;0,ABS('7b Health sandwich'!M47)=SUM('7b Health sandwich'!E47,'7b Health sandwich'!I47)),N47,"")</f>
        <v/>
      </c>
      <c r="DD47" s="843" t="str">
        <f>IF(AND($DB$3=1,SUM('7b Health sandwich'!F47,'7b Health sandwich'!J47)&gt;0,ABS('7b Health sandwich'!N47)=SUM('7b Health sandwich'!F47,'7b Health sandwich'!J47)),O47,"")</f>
        <v/>
      </c>
      <c r="DE47" s="845" t="str">
        <f>IF(AND($DB$3=1,SUM('7b Health sandwich'!G47,'7b Health sandwich'!K47)&gt;0,ABS('7b Health sandwich'!O47)=SUM('7b Health sandwich'!G47,'7b Health sandwich'!K47)),P47,"")</f>
        <v/>
      </c>
      <c r="DP47" s="844" t="str">
        <f>IF(AND($DP$3=1,'7b Health sandwich'!P47&lt;&gt;0),IF(('7b Health sandwich'!T47/'7b Health sandwich'!P47)&lt;0.25,U47,""),"")</f>
        <v/>
      </c>
      <c r="DQ47" s="843" t="str">
        <f>IF(AND($DP$3=1,'7b Health sandwich'!Q47&lt;&gt;0),IF(('7b Health sandwich'!U47/'7b Health sandwich'!Q47)&lt;0.25,V47,""),"")</f>
        <v/>
      </c>
      <c r="DR47" s="843" t="str">
        <f>IF(AND($DP$3=1,'7b Health sandwich'!R47&lt;&gt;0),IF(('7b Health sandwich'!V47/'7b Health sandwich'!R47)&lt;0.25,W47,""),"")</f>
        <v/>
      </c>
      <c r="DS47" s="845" t="str">
        <f>IF(AND($DP$3=1,'7b Health sandwich'!S47&lt;&gt;0),IF(('7b Health sandwich'!W47/'7b Health sandwich'!S47)&lt;0.25,X47,""),"")</f>
        <v/>
      </c>
      <c r="DU47" s="53" t="str">
        <f>IF(AND($DU$3=1,'7b Health sandwich'!P47&gt;0),Q47,"")</f>
        <v/>
      </c>
      <c r="DV47" s="4" t="str">
        <f>IF(AND($DU$3=1,'7b Health sandwich'!Q47&gt;0),R47,"")</f>
        <v/>
      </c>
      <c r="DW47" s="4" t="str">
        <f>IF(AND($DU$3=1,'7b Health sandwich'!R47&gt;0),S47,"")</f>
        <v/>
      </c>
      <c r="DX47" s="42" t="str">
        <f>IF(AND($DU$3=1,'7b Health sandwich'!S47&gt;0),T47,"")</f>
        <v/>
      </c>
    </row>
    <row r="48" spans="1:144" x14ac:dyDescent="0.25">
      <c r="A48" s="18" t="str">
        <f>'7b Health sandwich'!A48</f>
        <v>Speech and language therapy</v>
      </c>
      <c r="B48" t="s">
        <v>13</v>
      </c>
      <c r="C48" s="18" t="str">
        <f>'7b Health sandwich'!C48</f>
        <v>UG</v>
      </c>
      <c r="D48" t="str">
        <f t="shared" si="22"/>
        <v>Speech and language therapy, Standard, UG</v>
      </c>
      <c r="E48" t="str">
        <f t="shared" si="20"/>
        <v xml:space="preserve">Column 1, Starters in 2016-17, OfS-fundable, Speech and language therapy, Standard, UG; </v>
      </c>
      <c r="F48" t="str">
        <f t="shared" si="20"/>
        <v xml:space="preserve">Column 1, Starters in 2016-17, Non-fundable, Speech and language therapy, Standard, UG; </v>
      </c>
      <c r="G48" t="str">
        <f t="shared" si="20"/>
        <v xml:space="preserve">Column 1, Starters in 2017-18, OfS-fundable, Speech and language therapy, Standard, UG; </v>
      </c>
      <c r="H48" t="str">
        <f t="shared" si="20"/>
        <v xml:space="preserve">Column 1, Starters in 2017-18, Non-fundable, Speech and language therapy, Standard, UG; </v>
      </c>
      <c r="I48" t="str">
        <f t="shared" si="20"/>
        <v xml:space="preserve">Column 2, Starters in 2016-17, OfS-fundable, Speech and language therapy, Standard, UG; </v>
      </c>
      <c r="J48" t="str">
        <f t="shared" si="20"/>
        <v xml:space="preserve">Column 2, Starters in 2016-17, Non-fundable, Speech and language therapy, Standard, UG; </v>
      </c>
      <c r="K48" t="str">
        <f t="shared" si="20"/>
        <v xml:space="preserve">Column 2, Starters in 2017-18, OfS-fundable, Speech and language therapy, Standard, UG; </v>
      </c>
      <c r="L48" t="str">
        <f t="shared" si="20"/>
        <v xml:space="preserve">Column 2, Starters in 2017-18, Non-fundable, Speech and language therapy, Standard, UG; </v>
      </c>
      <c r="M48" t="str">
        <f t="shared" si="20"/>
        <v xml:space="preserve">Column 3, Starters in 2016-17, OfS-fundable, Speech and language therapy, Standard, UG; </v>
      </c>
      <c r="N48" t="str">
        <f t="shared" si="20"/>
        <v xml:space="preserve">Column 3, Starters in 2016-17, Non-fundable, Speech and language therapy, Standard, UG; </v>
      </c>
      <c r="O48" t="str">
        <f t="shared" si="20"/>
        <v xml:space="preserve">Column 3, Starters in 2017-18, OfS-fundable, Speech and language therapy, Standard, UG; </v>
      </c>
      <c r="P48" t="str">
        <f t="shared" si="20"/>
        <v xml:space="preserve">Column 3, Starters in 2017-18, Non-fundable, Speech and language therapy, Standard, UG; </v>
      </c>
      <c r="Q48" t="str">
        <f t="shared" si="20"/>
        <v xml:space="preserve">Column 4, Starters in 2016-17, OfS-fundable, Speech and language therapy, Standard, UG; </v>
      </c>
      <c r="R48" t="str">
        <f t="shared" si="20"/>
        <v xml:space="preserve">Column 4, Starters in 2016-17, Non-fundable, Speech and language therapy, Standard, UG; </v>
      </c>
      <c r="S48" t="str">
        <f t="shared" si="20"/>
        <v xml:space="preserve">Column 4, Starters in 2017-18, OfS-fundable, Speech and language therapy, Standard, UG; </v>
      </c>
      <c r="T48" t="str">
        <f t="shared" si="20"/>
        <v xml:space="preserve">Column 4, Starters in 2017-18, Non-fundable, Speech and language therapy, Standard, UG; </v>
      </c>
      <c r="U48" t="str">
        <f t="shared" si="21"/>
        <v xml:space="preserve">Column 4a, Starters in 2016-17, OfS-fundable, Speech and language therapy, Standard, UG; </v>
      </c>
      <c r="V48" t="str">
        <f t="shared" si="21"/>
        <v xml:space="preserve">Column 4a, Starters in 2016-17, Non-fundable, Speech and language therapy, Standard, UG; </v>
      </c>
      <c r="W48" t="str">
        <f t="shared" si="21"/>
        <v xml:space="preserve">Column 4a, Starters in 2017-18, OfS-fundable, Speech and language therapy, Standard, UG; </v>
      </c>
      <c r="X48" t="str">
        <f t="shared" si="21"/>
        <v xml:space="preserve">Column 4a, Starters in 2017-18, Non-fundable, Speech and language therapy, Standard, UG; </v>
      </c>
      <c r="AH48" s="840" t="str">
        <f>IF(AND($AH$3=1,'7b Health sandwich'!L48&gt;0),M48,"")</f>
        <v/>
      </c>
      <c r="AI48" s="841" t="str">
        <f>IF(AND($AH$3=1,'7b Health sandwich'!M48&gt;0),N48,"")</f>
        <v/>
      </c>
      <c r="AJ48" s="841" t="str">
        <f>IF(AND($AH$3=1,'7b Health sandwich'!N48&gt;0),O48,"")</f>
        <v/>
      </c>
      <c r="AK48" s="842" t="str">
        <f>IF(AND($AH$3=1,'7b Health sandwich'!O48&gt;0),P48,"")</f>
        <v/>
      </c>
      <c r="AM48" s="840" t="str">
        <f>IF(AND($AM$3=1,'7b Health sandwich'!D48&lt;0),E48,"")</f>
        <v/>
      </c>
      <c r="AN48" s="841" t="str">
        <f>IF(AND($AM$3=1,'7b Health sandwich'!E48&lt;0),F48,"")</f>
        <v/>
      </c>
      <c r="AO48" s="841" t="str">
        <f>IF(AND($AM$3=1,'7b Health sandwich'!F48&lt;0),G48,"")</f>
        <v/>
      </c>
      <c r="AP48" s="842" t="str">
        <f>IF(AND($AM$3=1,'7b Health sandwich'!G48&lt;0),H48,"")</f>
        <v/>
      </c>
      <c r="AQ48" s="840" t="str">
        <f>IF(AND($AM$3=1,'7b Health sandwich'!H48&lt;0),I48,"")</f>
        <v/>
      </c>
      <c r="AR48" s="841" t="str">
        <f>IF(AND($AM$3=1,'7b Health sandwich'!I48&lt;0),J48,"")</f>
        <v/>
      </c>
      <c r="AS48" s="841" t="str">
        <f>IF(AND($AM$3=1,'7b Health sandwich'!J48&lt;0),K48,"")</f>
        <v/>
      </c>
      <c r="AT48" s="842" t="str">
        <f>IF(AND($AM$3=1,'7b Health sandwich'!K48&lt;0),L48,"")</f>
        <v/>
      </c>
      <c r="AU48" s="840" t="str">
        <f>IF(AND($AM$3=1,'7b Health sandwich'!P48&lt;0),Q48,"")</f>
        <v/>
      </c>
      <c r="AV48" s="841" t="str">
        <f>IF(AND($AM$3=1,'7b Health sandwich'!Q48&lt;0),R48,"")</f>
        <v/>
      </c>
      <c r="AW48" s="841" t="str">
        <f>IF(AND($AM$3=1,'7b Health sandwich'!R48&lt;0),S48,"")</f>
        <v/>
      </c>
      <c r="AX48" s="842" t="str">
        <f>IF(AND($AM$3=1,'7b Health sandwich'!S48&lt;0),T48,"")</f>
        <v/>
      </c>
      <c r="AY48" s="840" t="str">
        <f>IF(AND($AM$3=1,'7b Health sandwich'!T48&lt;0),U48,"")</f>
        <v/>
      </c>
      <c r="AZ48" s="841" t="str">
        <f>IF(AND($AM$3=1,'7b Health sandwich'!U48&lt;0),V48,"")</f>
        <v/>
      </c>
      <c r="BA48" s="841" t="str">
        <f>IF(AND($AM$3=1,'7b Health sandwich'!V48&lt;0),W48,"")</f>
        <v/>
      </c>
      <c r="BB48" s="842" t="str">
        <f>IF(AND($AM$3=1,'7b Health sandwich'!W48&lt;0),X48,"")</f>
        <v/>
      </c>
      <c r="BD48" s="840" t="str">
        <f>IF(AND($BD$3=1,TRUNC('7b Health sandwich'!D48)&lt;&gt;'7b Health sandwich'!D48),E48,"")</f>
        <v/>
      </c>
      <c r="BE48" s="841" t="str">
        <f>IF(AND($BD$3=1,TRUNC('7b Health sandwich'!E48)&lt;&gt;'7b Health sandwich'!E48),F48,"")</f>
        <v/>
      </c>
      <c r="BF48" s="841" t="str">
        <f>IF(AND($BD$3=1,TRUNC('7b Health sandwich'!F48)&lt;&gt;'7b Health sandwich'!F48),G48,"")</f>
        <v/>
      </c>
      <c r="BG48" s="842" t="str">
        <f>IF(AND($BD$3=1,TRUNC('7b Health sandwich'!G48)&lt;&gt;'7b Health sandwich'!G48),H48,"")</f>
        <v/>
      </c>
      <c r="BH48" s="840" t="str">
        <f>IF(AND($BD$3=1,TRUNC('7b Health sandwich'!H48)&lt;&gt;'7b Health sandwich'!H48),I48,"")</f>
        <v/>
      </c>
      <c r="BI48" s="841" t="str">
        <f>IF(AND($BD$3=1,TRUNC('7b Health sandwich'!I48)&lt;&gt;'7b Health sandwich'!I48),J48,"")</f>
        <v/>
      </c>
      <c r="BJ48" s="841" t="str">
        <f>IF(AND($BD$3=1,TRUNC('7b Health sandwich'!J48)&lt;&gt;'7b Health sandwich'!J48),K48,"")</f>
        <v/>
      </c>
      <c r="BK48" s="842" t="str">
        <f>IF(AND($BD$3=1,TRUNC('7b Health sandwich'!K48)&lt;&gt;'7b Health sandwich'!K48),L48,"")</f>
        <v/>
      </c>
      <c r="BL48" s="840" t="str">
        <f>IF(AND($BD$3=1,TRUNC('7b Health sandwich'!L48)&lt;&gt;'7b Health sandwich'!L48),M48,"")</f>
        <v/>
      </c>
      <c r="BM48" s="841" t="str">
        <f>IF(AND($BD$3=1,TRUNC('7b Health sandwich'!M48)&lt;&gt;'7b Health sandwich'!M48),N48,"")</f>
        <v/>
      </c>
      <c r="BN48" s="841" t="str">
        <f>IF(AND($BD$3=1,TRUNC('7b Health sandwich'!N48)&lt;&gt;'7b Health sandwich'!N48),O48,"")</f>
        <v/>
      </c>
      <c r="BO48" s="842" t="str">
        <f>IF(AND($BD$3=1,TRUNC('7b Health sandwich'!O48)&lt;&gt;'7b Health sandwich'!O48),P48,"")</f>
        <v/>
      </c>
      <c r="CH48" s="840" t="str">
        <f>IF(AND($CH$3=1,ROUND('7b Health sandwich'!T48,2)&lt;&gt;'7b Health sandwich'!T48),U48,"")</f>
        <v/>
      </c>
      <c r="CI48" s="841" t="str">
        <f>IF(AND($CH$3=1,ROUND('7b Health sandwich'!U48,2)&lt;&gt;'7b Health sandwich'!U48),V48,"")</f>
        <v/>
      </c>
      <c r="CJ48" s="841" t="str">
        <f>IF(AND($CH$3=1,ROUND('7b Health sandwich'!V48,2)&lt;&gt;'7b Health sandwich'!V48),W48,"")</f>
        <v/>
      </c>
      <c r="CK48" s="842" t="str">
        <f>IF(AND($CH$3=1,ROUND('7b Health sandwich'!W48,2)&lt;&gt;'7b Health sandwich'!W48),X48,"")</f>
        <v/>
      </c>
      <c r="CL48" s="54"/>
      <c r="CM48" s="840" t="str">
        <f>IF(AND($CM$3=1,'7b Health sandwich'!T48&gt;'7b Health sandwich'!P48),U48,"")</f>
        <v/>
      </c>
      <c r="CN48" s="841" t="str">
        <f>IF(AND($CM$3=1,'7b Health sandwich'!U48&gt;'7b Health sandwich'!Q48),V48,"")</f>
        <v/>
      </c>
      <c r="CO48" s="841" t="str">
        <f>IF(AND($CM$3=1,'7b Health sandwich'!V48&gt;'7b Health sandwich'!R48),W48,"")</f>
        <v/>
      </c>
      <c r="CP48" s="842" t="str">
        <f>IF(AND($CM$3=1,'7b Health sandwich'!W48&gt;'7b Health sandwich'!S48),X48,"")</f>
        <v/>
      </c>
      <c r="CQ48" s="54"/>
      <c r="CR48" s="840" t="str">
        <f>IF(AND($CR$3=1,'7b Health sandwich'!P48&lt;&gt;0),IF(('7b Health sandwich'!T48/'7b Health sandwich'!P48)&lt;0.03,U48,""),"")</f>
        <v/>
      </c>
      <c r="CS48" s="841" t="str">
        <f>IF(AND($CR$3=1,'7b Health sandwich'!Q48&lt;&gt;0),IF(('7b Health sandwich'!U48/'7b Health sandwich'!Q48)&lt;0.03,V48,""),"")</f>
        <v/>
      </c>
      <c r="CT48" s="841" t="str">
        <f>IF(AND($CR$3=1,'7b Health sandwich'!R48&lt;&gt;0),IF(('7b Health sandwich'!V48/'7b Health sandwich'!R48)&lt;0.03,W48,""),"")</f>
        <v/>
      </c>
      <c r="CU48" s="842" t="str">
        <f>IF(AND($CR$3=1,'7b Health sandwich'!S48&lt;&gt;0),IF(('7b Health sandwich'!W48/'7b Health sandwich'!S48)&lt;0.03,X48,""),"")</f>
        <v/>
      </c>
      <c r="CV48" s="54"/>
      <c r="CW48" s="840" t="str">
        <f>IF(AND($CW$3=1,'7b Health sandwich'!L48=0,SUM('7b Health sandwich'!D48,'7b Health sandwich'!H48)&gt;$CZ$13),M48,"")</f>
        <v/>
      </c>
      <c r="CX48" s="841" t="str">
        <f>IF(AND($CW$3=1,'7b Health sandwich'!M48=0,SUM('7b Health sandwich'!E48,'7b Health sandwich'!I48)&gt;$CZ$13),N48,"")</f>
        <v/>
      </c>
      <c r="CY48" s="841" t="str">
        <f>IF(AND($CW$3=1,'7b Health sandwich'!N48=0,SUM('7b Health sandwich'!F48,'7b Health sandwich'!J48)&gt;$CZ$13),O48,"")</f>
        <v/>
      </c>
      <c r="CZ48" s="842" t="str">
        <f>IF(AND($CW$3=1,'7b Health sandwich'!O48=0,SUM('7b Health sandwich'!G48,'7b Health sandwich'!K48)&gt;$CZ$13),P48,"")</f>
        <v/>
      </c>
      <c r="DA48" s="54"/>
      <c r="DB48" s="840" t="str">
        <f>IF(AND($DB$3=1,SUM('7b Health sandwich'!D48,'7b Health sandwich'!H48)&gt;0,ABS('7b Health sandwich'!L48)=SUM('7b Health sandwich'!D48,'7b Health sandwich'!H48)),M48,"")</f>
        <v/>
      </c>
      <c r="DC48" s="841" t="str">
        <f>IF(AND($DB$3=1,SUM('7b Health sandwich'!E48,'7b Health sandwich'!I48)&gt;0,ABS('7b Health sandwich'!M48)=SUM('7b Health sandwich'!E48,'7b Health sandwich'!I48)),N48,"")</f>
        <v/>
      </c>
      <c r="DD48" s="841" t="str">
        <f>IF(AND($DB$3=1,SUM('7b Health sandwich'!F48,'7b Health sandwich'!J48)&gt;0,ABS('7b Health sandwich'!N48)=SUM('7b Health sandwich'!F48,'7b Health sandwich'!J48)),O48,"")</f>
        <v/>
      </c>
      <c r="DE48" s="842" t="str">
        <f>IF(AND($DB$3=1,SUM('7b Health sandwich'!G48,'7b Health sandwich'!K48)&gt;0,ABS('7b Health sandwich'!O48)=SUM('7b Health sandwich'!G48,'7b Health sandwich'!K48)),P48,"")</f>
        <v/>
      </c>
      <c r="DP48" s="840" t="str">
        <f>IF(AND($DP$3=1,'7b Health sandwich'!P48&lt;&gt;0),IF(('7b Health sandwich'!T48/'7b Health sandwich'!P48)&lt;0.25,U48,""),"")</f>
        <v/>
      </c>
      <c r="DQ48" s="841" t="str">
        <f>IF(AND($DP$3=1,'7b Health sandwich'!Q48&lt;&gt;0),IF(('7b Health sandwich'!U48/'7b Health sandwich'!Q48)&lt;0.25,V48,""),"")</f>
        <v/>
      </c>
      <c r="DR48" s="841" t="str">
        <f>IF(AND($DP$3=1,'7b Health sandwich'!R48&lt;&gt;0),IF(('7b Health sandwich'!V48/'7b Health sandwich'!R48)&lt;0.25,W48,""),"")</f>
        <v/>
      </c>
      <c r="DS48" s="842" t="str">
        <f>IF(AND($DP$3=1,'7b Health sandwich'!S48&lt;&gt;0),IF(('7b Health sandwich'!W48/'7b Health sandwich'!S48)&lt;0.25,X48,""),"")</f>
        <v/>
      </c>
      <c r="DU48" s="37" t="str">
        <f>IF(AND($DU$3=1,'7b Health sandwich'!P48&gt;0),Q48,"")</f>
        <v/>
      </c>
      <c r="DV48" s="38" t="str">
        <f>IF(AND($DU$3=1,'7b Health sandwich'!Q48&gt;0),R48,"")</f>
        <v/>
      </c>
      <c r="DW48" s="38" t="str">
        <f>IF(AND($DU$3=1,'7b Health sandwich'!R48&gt;0),S48,"")</f>
        <v/>
      </c>
      <c r="DX48" s="39" t="str">
        <f>IF(AND($DU$3=1,'7b Health sandwich'!S48&gt;0),T48,"")</f>
        <v/>
      </c>
      <c r="EB48" t="s">
        <v>0</v>
      </c>
      <c r="EF48" t="s">
        <v>1</v>
      </c>
      <c r="EJ48" t="s">
        <v>2</v>
      </c>
      <c r="EN48" t="s">
        <v>3</v>
      </c>
    </row>
    <row r="49" spans="1:147" x14ac:dyDescent="0.25">
      <c r="A49" s="18" t="str">
        <f>'7b Health sandwich'!A49</f>
        <v>Speech and language therapy</v>
      </c>
      <c r="B49" t="s">
        <v>13</v>
      </c>
      <c r="C49" s="18" t="str">
        <f>'7b Health sandwich'!C49</f>
        <v>PGT (UG fee)</v>
      </c>
      <c r="D49" t="str">
        <f t="shared" si="22"/>
        <v>Speech and language therapy, Standard, PGT (UG fee)</v>
      </c>
      <c r="E49" t="str">
        <f t="shared" si="20"/>
        <v xml:space="preserve">Column 1, Starters in 2016-17, OfS-fundable, Speech and language therapy, Standard, PGT (UG fee); </v>
      </c>
      <c r="F49" t="str">
        <f t="shared" si="20"/>
        <v xml:space="preserve">Column 1, Starters in 2016-17, Non-fundable, Speech and language therapy, Standard, PGT (UG fee); </v>
      </c>
      <c r="G49" t="str">
        <f t="shared" si="20"/>
        <v xml:space="preserve">Column 1, Starters in 2017-18, OfS-fundable, Speech and language therapy, Standard, PGT (UG fee); </v>
      </c>
      <c r="H49" t="str">
        <f t="shared" si="20"/>
        <v xml:space="preserve">Column 1, Starters in 2017-18, Non-fundable, Speech and language therapy, Standard, PGT (UG fee); </v>
      </c>
      <c r="I49" t="str">
        <f t="shared" si="20"/>
        <v xml:space="preserve">Column 2, Starters in 2016-17, OfS-fundable, Speech and language therapy, Standard, PGT (UG fee); </v>
      </c>
      <c r="J49" t="str">
        <f t="shared" si="20"/>
        <v xml:space="preserve">Column 2, Starters in 2016-17, Non-fundable, Speech and language therapy, Standard, PGT (UG fee); </v>
      </c>
      <c r="K49" t="str">
        <f t="shared" si="20"/>
        <v xml:space="preserve">Column 2, Starters in 2017-18, OfS-fundable, Speech and language therapy, Standard, PGT (UG fee); </v>
      </c>
      <c r="L49" t="str">
        <f t="shared" si="20"/>
        <v xml:space="preserve">Column 2, Starters in 2017-18, Non-fundable, Speech and language therapy, Standard, PGT (UG fee); </v>
      </c>
      <c r="M49" t="str">
        <f t="shared" si="20"/>
        <v xml:space="preserve">Column 3, Starters in 2016-17, OfS-fundable, Speech and language therapy, Standard, PGT (UG fee); </v>
      </c>
      <c r="N49" t="str">
        <f t="shared" si="20"/>
        <v xml:space="preserve">Column 3, Starters in 2016-17, Non-fundable, Speech and language therapy, Standard, PGT (UG fee); </v>
      </c>
      <c r="O49" t="str">
        <f t="shared" si="20"/>
        <v xml:space="preserve">Column 3, Starters in 2017-18, OfS-fundable, Speech and language therapy, Standard, PGT (UG fee); </v>
      </c>
      <c r="P49" t="str">
        <f t="shared" si="20"/>
        <v xml:space="preserve">Column 3, Starters in 2017-18, Non-fundable, Speech and language therapy, Standard, PGT (UG fee); </v>
      </c>
      <c r="Q49" t="str">
        <f t="shared" si="20"/>
        <v xml:space="preserve">Column 4, Starters in 2016-17, OfS-fundable, Speech and language therapy, Standard, PGT (UG fee); </v>
      </c>
      <c r="R49" t="str">
        <f t="shared" si="20"/>
        <v xml:space="preserve">Column 4, Starters in 2016-17, Non-fundable, Speech and language therapy, Standard, PGT (UG fee); </v>
      </c>
      <c r="S49" t="str">
        <f t="shared" si="20"/>
        <v xml:space="preserve">Column 4, Starters in 2017-18, OfS-fundable, Speech and language therapy, Standard, PGT (UG fee); </v>
      </c>
      <c r="T49" t="str">
        <f t="shared" si="20"/>
        <v xml:space="preserve">Column 4, Starters in 2017-18, Non-fundable, Speech and language therapy, Standard, PGT (UG fee); </v>
      </c>
      <c r="U49" t="str">
        <f t="shared" si="21"/>
        <v xml:space="preserve">Column 4a, Starters in 2016-17, OfS-fundable, Speech and language therapy, Standard, PGT (UG fee); </v>
      </c>
      <c r="V49" t="str">
        <f t="shared" si="21"/>
        <v xml:space="preserve">Column 4a, Starters in 2016-17, Non-fundable, Speech and language therapy, Standard, PGT (UG fee); </v>
      </c>
      <c r="W49" t="str">
        <f t="shared" si="21"/>
        <v xml:space="preserve">Column 4a, Starters in 2017-18, OfS-fundable, Speech and language therapy, Standard, PGT (UG fee); </v>
      </c>
      <c r="X49" t="str">
        <f t="shared" si="21"/>
        <v xml:space="preserve">Column 4a, Starters in 2017-18, Non-fundable, Speech and language therapy, Standard, PGT (UG fee); </v>
      </c>
      <c r="AH49" s="726" t="str">
        <f>IF(AND($AH$3=1,'7b Health sandwich'!L49&gt;0),M49,"")</f>
        <v/>
      </c>
      <c r="AI49" s="727" t="str">
        <f>IF(AND($AH$3=1,'7b Health sandwich'!M49&gt;0),N49,"")</f>
        <v/>
      </c>
      <c r="AJ49" s="727" t="str">
        <f>IF(AND($AH$3=1,'7b Health sandwich'!N49&gt;0),O49,"")</f>
        <v/>
      </c>
      <c r="AK49" s="846" t="str">
        <f>IF(AND($AH$3=1,'7b Health sandwich'!O49&gt;0),P49,"")</f>
        <v/>
      </c>
      <c r="AM49" s="726" t="str">
        <f>IF(AND($AM$3=1,'7b Health sandwich'!D49&lt;0),E49,"")</f>
        <v/>
      </c>
      <c r="AN49" s="727" t="str">
        <f>IF(AND($AM$3=1,'7b Health sandwich'!E49&lt;0),F49,"")</f>
        <v/>
      </c>
      <c r="AO49" s="727" t="str">
        <f>IF(AND($AM$3=1,'7b Health sandwich'!F49&lt;0),G49,"")</f>
        <v/>
      </c>
      <c r="AP49" s="846" t="str">
        <f>IF(AND($AM$3=1,'7b Health sandwich'!G49&lt;0),H49,"")</f>
        <v/>
      </c>
      <c r="AQ49" s="726" t="str">
        <f>IF(AND($AM$3=1,'7b Health sandwich'!H49&lt;0),I49,"")</f>
        <v/>
      </c>
      <c r="AR49" s="727" t="str">
        <f>IF(AND($AM$3=1,'7b Health sandwich'!I49&lt;0),J49,"")</f>
        <v/>
      </c>
      <c r="AS49" s="727" t="str">
        <f>IF(AND($AM$3=1,'7b Health sandwich'!J49&lt;0),K49,"")</f>
        <v/>
      </c>
      <c r="AT49" s="846" t="str">
        <f>IF(AND($AM$3=1,'7b Health sandwich'!K49&lt;0),L49,"")</f>
        <v/>
      </c>
      <c r="AU49" s="726" t="str">
        <f>IF(AND($AM$3=1,'7b Health sandwich'!P49&lt;0),Q49,"")</f>
        <v/>
      </c>
      <c r="AV49" s="727" t="str">
        <f>IF(AND($AM$3=1,'7b Health sandwich'!Q49&lt;0),R49,"")</f>
        <v/>
      </c>
      <c r="AW49" s="727" t="str">
        <f>IF(AND($AM$3=1,'7b Health sandwich'!R49&lt;0),S49,"")</f>
        <v/>
      </c>
      <c r="AX49" s="846" t="str">
        <f>IF(AND($AM$3=1,'7b Health sandwich'!S49&lt;0),T49,"")</f>
        <v/>
      </c>
      <c r="AY49" s="726" t="str">
        <f>IF(AND($AM$3=1,'7b Health sandwich'!T49&lt;0),U49,"")</f>
        <v/>
      </c>
      <c r="AZ49" s="727" t="str">
        <f>IF(AND($AM$3=1,'7b Health sandwich'!U49&lt;0),V49,"")</f>
        <v/>
      </c>
      <c r="BA49" s="727" t="str">
        <f>IF(AND($AM$3=1,'7b Health sandwich'!V49&lt;0),W49,"")</f>
        <v/>
      </c>
      <c r="BB49" s="846" t="str">
        <f>IF(AND($AM$3=1,'7b Health sandwich'!W49&lt;0),X49,"")</f>
        <v/>
      </c>
      <c r="BD49" s="844" t="str">
        <f>IF(AND($BD$3=1,TRUNC('7b Health sandwich'!D49)&lt;&gt;'7b Health sandwich'!D49),E49,"")</f>
        <v/>
      </c>
      <c r="BE49" s="843" t="str">
        <f>IF(AND($BD$3=1,TRUNC('7b Health sandwich'!E49)&lt;&gt;'7b Health sandwich'!E49),F49,"")</f>
        <v/>
      </c>
      <c r="BF49" s="843" t="str">
        <f>IF(AND($BD$3=1,TRUNC('7b Health sandwich'!F49)&lt;&gt;'7b Health sandwich'!F49),G49,"")</f>
        <v/>
      </c>
      <c r="BG49" s="845" t="str">
        <f>IF(AND($BD$3=1,TRUNC('7b Health sandwich'!G49)&lt;&gt;'7b Health sandwich'!G49),H49,"")</f>
        <v/>
      </c>
      <c r="BH49" s="844" t="str">
        <f>IF(AND($BD$3=1,TRUNC('7b Health sandwich'!H49)&lt;&gt;'7b Health sandwich'!H49),I49,"")</f>
        <v/>
      </c>
      <c r="BI49" s="843" t="str">
        <f>IF(AND($BD$3=1,TRUNC('7b Health sandwich'!I49)&lt;&gt;'7b Health sandwich'!I49),J49,"")</f>
        <v/>
      </c>
      <c r="BJ49" s="843" t="str">
        <f>IF(AND($BD$3=1,TRUNC('7b Health sandwich'!J49)&lt;&gt;'7b Health sandwich'!J49),K49,"")</f>
        <v/>
      </c>
      <c r="BK49" s="845" t="str">
        <f>IF(AND($BD$3=1,TRUNC('7b Health sandwich'!K49)&lt;&gt;'7b Health sandwich'!K49),L49,"")</f>
        <v/>
      </c>
      <c r="BL49" s="844" t="str">
        <f>IF(AND($BD$3=1,TRUNC('7b Health sandwich'!L49)&lt;&gt;'7b Health sandwich'!L49),M49,"")</f>
        <v/>
      </c>
      <c r="BM49" s="843" t="str">
        <f>IF(AND($BD$3=1,TRUNC('7b Health sandwich'!M49)&lt;&gt;'7b Health sandwich'!M49),N49,"")</f>
        <v/>
      </c>
      <c r="BN49" s="843" t="str">
        <f>IF(AND($BD$3=1,TRUNC('7b Health sandwich'!N49)&lt;&gt;'7b Health sandwich'!N49),O49,"")</f>
        <v/>
      </c>
      <c r="BO49" s="845" t="str">
        <f>IF(AND($BD$3=1,TRUNC('7b Health sandwich'!O49)&lt;&gt;'7b Health sandwich'!O49),P49,"")</f>
        <v/>
      </c>
      <c r="CH49" s="726" t="str">
        <f>IF(AND($CH$3=1,ROUND('7b Health sandwich'!T49,2)&lt;&gt;'7b Health sandwich'!T49),U49,"")</f>
        <v/>
      </c>
      <c r="CI49" s="727" t="str">
        <f>IF(AND($CH$3=1,ROUND('7b Health sandwich'!U49,2)&lt;&gt;'7b Health sandwich'!U49),V49,"")</f>
        <v/>
      </c>
      <c r="CJ49" s="727" t="str">
        <f>IF(AND($CH$3=1,ROUND('7b Health sandwich'!V49,2)&lt;&gt;'7b Health sandwich'!V49),W49,"")</f>
        <v/>
      </c>
      <c r="CK49" s="846" t="str">
        <f>IF(AND($CH$3=1,ROUND('7b Health sandwich'!W49,2)&lt;&gt;'7b Health sandwich'!W49),X49,"")</f>
        <v/>
      </c>
      <c r="CL49" s="54"/>
      <c r="CM49" s="726" t="str">
        <f>IF(AND($CM$3=1,'7b Health sandwich'!T49&gt;'7b Health sandwich'!P49),U49,"")</f>
        <v/>
      </c>
      <c r="CN49" s="727" t="str">
        <f>IF(AND($CM$3=1,'7b Health sandwich'!U49&gt;'7b Health sandwich'!Q49),V49,"")</f>
        <v/>
      </c>
      <c r="CO49" s="727" t="str">
        <f>IF(AND($CM$3=1,'7b Health sandwich'!V49&gt;'7b Health sandwich'!R49),W49,"")</f>
        <v/>
      </c>
      <c r="CP49" s="846" t="str">
        <f>IF(AND($CM$3=1,'7b Health sandwich'!W49&gt;'7b Health sandwich'!S49),X49,"")</f>
        <v/>
      </c>
      <c r="CQ49" s="54"/>
      <c r="CR49" s="726" t="str">
        <f>IF(AND($CR$3=1,'7b Health sandwich'!P49&lt;&gt;0),IF(('7b Health sandwich'!T49/'7b Health sandwich'!P49)&lt;0.03,U49,""),"")</f>
        <v/>
      </c>
      <c r="CS49" s="727" t="str">
        <f>IF(AND($CR$3=1,'7b Health sandwich'!Q49&lt;&gt;0),IF(('7b Health sandwich'!U49/'7b Health sandwich'!Q49)&lt;0.03,V49,""),"")</f>
        <v/>
      </c>
      <c r="CT49" s="727" t="str">
        <f>IF(AND($CR$3=1,'7b Health sandwich'!R49&lt;&gt;0),IF(('7b Health sandwich'!V49/'7b Health sandwich'!R49)&lt;0.03,W49,""),"")</f>
        <v/>
      </c>
      <c r="CU49" s="846" t="str">
        <f>IF(AND($CR$3=1,'7b Health sandwich'!S49&lt;&gt;0),IF(('7b Health sandwich'!W49/'7b Health sandwich'!S49)&lt;0.03,X49,""),"")</f>
        <v/>
      </c>
      <c r="CV49" s="54"/>
      <c r="CW49" s="726" t="str">
        <f>IF(AND($CW$3=1,'7b Health sandwich'!L49=0,SUM('7b Health sandwich'!D49,'7b Health sandwich'!H49)&gt;$CZ$13),M49,"")</f>
        <v/>
      </c>
      <c r="CX49" s="727" t="str">
        <f>IF(AND($CW$3=1,'7b Health sandwich'!M49=0,SUM('7b Health sandwich'!E49,'7b Health sandwich'!I49)&gt;$CZ$13),N49,"")</f>
        <v/>
      </c>
      <c r="CY49" s="727" t="str">
        <f>IF(AND($CW$3=1,'7b Health sandwich'!N49=0,SUM('7b Health sandwich'!F49,'7b Health sandwich'!J49)&gt;$CZ$13),O49,"")</f>
        <v/>
      </c>
      <c r="CZ49" s="846" t="str">
        <f>IF(AND($CW$3=1,'7b Health sandwich'!O49=0,SUM('7b Health sandwich'!G49,'7b Health sandwich'!K49)&gt;$CZ$13),P49,"")</f>
        <v/>
      </c>
      <c r="DA49" s="54"/>
      <c r="DB49" s="726" t="str">
        <f>IF(AND($DB$3=1,SUM('7b Health sandwich'!D49,'7b Health sandwich'!H49)&gt;0,ABS('7b Health sandwich'!L49)=SUM('7b Health sandwich'!D49,'7b Health sandwich'!H49)),M49,"")</f>
        <v/>
      </c>
      <c r="DC49" s="727" t="str">
        <f>IF(AND($DB$3=1,SUM('7b Health sandwich'!E49,'7b Health sandwich'!I49)&gt;0,ABS('7b Health sandwich'!M49)=SUM('7b Health sandwich'!E49,'7b Health sandwich'!I49)),N49,"")</f>
        <v/>
      </c>
      <c r="DD49" s="727" t="str">
        <f>IF(AND($DB$3=1,SUM('7b Health sandwich'!F49,'7b Health sandwich'!J49)&gt;0,ABS('7b Health sandwich'!N49)=SUM('7b Health sandwich'!F49,'7b Health sandwich'!J49)),O49,"")</f>
        <v/>
      </c>
      <c r="DE49" s="846" t="str">
        <f>IF(AND($DB$3=1,SUM('7b Health sandwich'!G49,'7b Health sandwich'!K49)&gt;0,ABS('7b Health sandwich'!O49)=SUM('7b Health sandwich'!G49,'7b Health sandwich'!K49)),P49,"")</f>
        <v/>
      </c>
      <c r="DP49" s="726" t="str">
        <f>IF(AND($DP$3=1,'7b Health sandwich'!P49&lt;&gt;0),IF(('7b Health sandwich'!T49/'7b Health sandwich'!P49)&lt;0.25,U49,""),"")</f>
        <v/>
      </c>
      <c r="DQ49" s="727" t="str">
        <f>IF(AND($DP$3=1,'7b Health sandwich'!Q49&lt;&gt;0),IF(('7b Health sandwich'!U49/'7b Health sandwich'!Q49)&lt;0.25,V49,""),"")</f>
        <v/>
      </c>
      <c r="DR49" s="727" t="str">
        <f>IF(AND($DP$3=1,'7b Health sandwich'!R49&lt;&gt;0),IF(('7b Health sandwich'!V49/'7b Health sandwich'!R49)&lt;0.25,W49,""),"")</f>
        <v/>
      </c>
      <c r="DS49" s="846" t="str">
        <f>IF(AND($DP$3=1,'7b Health sandwich'!S49&lt;&gt;0),IF(('7b Health sandwich'!W49/'7b Health sandwich'!S49)&lt;0.25,X49,""),"")</f>
        <v/>
      </c>
      <c r="DU49" s="53" t="str">
        <f>IF(AND($DU$3=1,'7b Health sandwich'!P49&gt;0),Q49,"")</f>
        <v/>
      </c>
      <c r="DV49" s="4" t="str">
        <f>IF(AND($DU$3=1,'7b Health sandwich'!Q49&gt;0),R49,"")</f>
        <v/>
      </c>
      <c r="DW49" s="4" t="str">
        <f>IF(AND($DU$3=1,'7b Health sandwich'!R49&gt;0),S49,"")</f>
        <v/>
      </c>
      <c r="DX49" s="42" t="str">
        <f>IF(AND($DU$3=1,'7b Health sandwich'!S49&gt;0),T49,"")</f>
        <v/>
      </c>
      <c r="EB49" t="s">
        <v>326</v>
      </c>
      <c r="EC49" t="s">
        <v>5</v>
      </c>
      <c r="ED49" t="s">
        <v>326</v>
      </c>
      <c r="EE49" t="s">
        <v>5</v>
      </c>
      <c r="EF49" t="s">
        <v>326</v>
      </c>
      <c r="EG49" t="s">
        <v>5</v>
      </c>
      <c r="EH49" t="s">
        <v>326</v>
      </c>
      <c r="EI49" t="s">
        <v>5</v>
      </c>
      <c r="EJ49" t="s">
        <v>326</v>
      </c>
      <c r="EK49" t="s">
        <v>5</v>
      </c>
      <c r="EL49" t="s">
        <v>326</v>
      </c>
      <c r="EM49" t="s">
        <v>5</v>
      </c>
      <c r="EN49" t="s">
        <v>326</v>
      </c>
      <c r="EO49" t="s">
        <v>5</v>
      </c>
      <c r="EP49" t="s">
        <v>326</v>
      </c>
      <c r="EQ49" t="s">
        <v>5</v>
      </c>
    </row>
    <row r="50" spans="1:147" x14ac:dyDescent="0.25">
      <c r="B50" t="s">
        <v>13</v>
      </c>
      <c r="C50" s="18" t="str">
        <f>'7b Health sandwich'!C50</f>
        <v>UG</v>
      </c>
      <c r="D50" t="str">
        <f>CONCATENATE(B50,", ",C50)</f>
        <v>Standard, UG</v>
      </c>
      <c r="E50" t="str">
        <f>CONCATENATE(E$7,", ",E$12,", ",$B50,", ",$C50,"; ")</f>
        <v xml:space="preserve">Column 1, OfS-fundable, Standard, UG; </v>
      </c>
      <c r="F50" t="str">
        <f t="shared" ref="F50:X51" si="23">CONCATENATE(F$7,", ",F$12,", ",$B50,", ",$C50,"; ")</f>
        <v xml:space="preserve">Column 1, Non-fundable, Standard, UG; </v>
      </c>
      <c r="G50" t="str">
        <f t="shared" si="23"/>
        <v xml:space="preserve">Column 1, OfS-fundable, Standard, UG; </v>
      </c>
      <c r="H50" t="str">
        <f t="shared" si="23"/>
        <v xml:space="preserve">Column 1, Non-fundable, Standard, UG; </v>
      </c>
      <c r="I50" t="str">
        <f t="shared" si="23"/>
        <v xml:space="preserve">Column 2, OfS-fundable, Standard, UG; </v>
      </c>
      <c r="J50" t="str">
        <f t="shared" si="23"/>
        <v xml:space="preserve">Column 2, Non-fundable, Standard, UG; </v>
      </c>
      <c r="K50" t="str">
        <f t="shared" si="23"/>
        <v xml:space="preserve">Column 2, OfS-fundable, Standard, UG; </v>
      </c>
      <c r="L50" t="str">
        <f t="shared" si="23"/>
        <v xml:space="preserve">Column 2, Non-fundable, Standard, UG; </v>
      </c>
      <c r="M50" t="str">
        <f t="shared" si="23"/>
        <v xml:space="preserve">Column 3, OfS-fundable, Standard, UG; </v>
      </c>
      <c r="N50" t="str">
        <f t="shared" si="23"/>
        <v xml:space="preserve">Column 3, Non-fundable, Standard, UG; </v>
      </c>
      <c r="O50" t="str">
        <f t="shared" si="23"/>
        <v xml:space="preserve">Column 3, OfS-fundable, Standard, UG; </v>
      </c>
      <c r="P50" t="str">
        <f t="shared" si="23"/>
        <v xml:space="preserve">Column 3, Non-fundable, Standard, UG; </v>
      </c>
      <c r="Q50" t="str">
        <f t="shared" si="23"/>
        <v xml:space="preserve">Column 4, OfS-fundable, Standard, UG; </v>
      </c>
      <c r="R50" t="str">
        <f t="shared" si="23"/>
        <v xml:space="preserve">Column 4, Non-fundable, Standard, UG; </v>
      </c>
      <c r="S50" t="str">
        <f t="shared" si="23"/>
        <v xml:space="preserve">Column 4, OfS-fundable, Standard, UG; </v>
      </c>
      <c r="T50" t="str">
        <f t="shared" si="23"/>
        <v xml:space="preserve">Column 4, Non-fundable, Standard, UG; </v>
      </c>
      <c r="U50" t="str">
        <f t="shared" si="23"/>
        <v xml:space="preserve">Column 4a, OfS-fundable, Standard, UG; </v>
      </c>
      <c r="V50" t="str">
        <f t="shared" si="23"/>
        <v xml:space="preserve">Column 4a, Non-fundable, Standard, UG; </v>
      </c>
      <c r="W50" t="str">
        <f t="shared" si="23"/>
        <v xml:space="preserve">Column 4a, OfS-fundable, Standard, UG; </v>
      </c>
      <c r="X50" t="str">
        <f t="shared" si="23"/>
        <v xml:space="preserve">Column 4a, Non-fundable, Standard, UG; </v>
      </c>
      <c r="BD50" s="840" t="str">
        <f>IF(AND($BD$3=1,TRUNC('7b Health sandwich'!D50)&lt;&gt;'7b Health sandwich'!D50),CONCATENATE(E$7,", ",E$10,", ",E$12,", All professions, ",$B50,", ",$C50,"; "),"")</f>
        <v/>
      </c>
      <c r="BE50" s="841" t="str">
        <f>IF(AND($BD$3=1,TRUNC('7b Health sandwich'!E50)&lt;&gt;'7b Health sandwich'!E50),CONCATENATE(F$7,", ",F$10,", ",F$12,", All professions, ",$B50,", ",$C50,"; "),"")</f>
        <v/>
      </c>
      <c r="BF50" s="841" t="str">
        <f>IF(AND($BD$3=1,TRUNC('7b Health sandwich'!F50)&lt;&gt;'7b Health sandwich'!F50),CONCATENATE(G$7,", ",G$10,", ",G$12,", All professions, ",$B50,", ",$C50,"; "),"")</f>
        <v/>
      </c>
      <c r="BG50" s="842" t="str">
        <f>IF(AND($BD$3=1,TRUNC('7b Health sandwich'!G50)&lt;&gt;'7b Health sandwich'!G50),CONCATENATE(H$7,", ",H$10,", ",H$12,", All professions, ",$B50,", ",$C50,"; "),"")</f>
        <v/>
      </c>
      <c r="BH50" s="840" t="str">
        <f>IF(AND($BD$3=1,TRUNC('7b Health sandwich'!H50)&lt;&gt;'7b Health sandwich'!H50),CONCATENATE(I$7,", ",I$10,", ",I$12,", All professions, ",$B50,", ",$C50,"; "),"")</f>
        <v/>
      </c>
      <c r="BI50" s="841" t="str">
        <f>IF(AND($BD$3=1,TRUNC('7b Health sandwich'!I50)&lt;&gt;'7b Health sandwich'!I50),CONCATENATE(J$7,", ",J$10,", ",J$12,", All professions, ",$B50,", ",$C50,"; "),"")</f>
        <v/>
      </c>
      <c r="BJ50" s="841" t="str">
        <f>IF(AND($BD$3=1,TRUNC('7b Health sandwich'!J50)&lt;&gt;'7b Health sandwich'!J50),CONCATENATE(K$7,", ",K$10,", ",K$12,", All professions, ",$B50,", ",$C50,"; "),"")</f>
        <v/>
      </c>
      <c r="BK50" s="842" t="str">
        <f>IF(AND($BD$3=1,TRUNC('7b Health sandwich'!K50)&lt;&gt;'7b Health sandwich'!K50),CONCATENATE(L$7,", ",L$10,", ",L$12,", All professions, ",$B50,", ",$C50,"; "),"")</f>
        <v/>
      </c>
      <c r="BL50" s="840" t="str">
        <f>IF(AND($BD$3=1,TRUNC('7b Health sandwich'!L50)&lt;&gt;'7b Health sandwich'!L50),CONCATENATE(M$7,", ",M$10,", ",M$12,", All professions, ",$B50,", ",$C50,"; "),"")</f>
        <v/>
      </c>
      <c r="BM50" s="841" t="str">
        <f>IF(AND($BD$3=1,TRUNC('7b Health sandwich'!M50)&lt;&gt;'7b Health sandwich'!M50),CONCATENATE(N$7,", ",N$10,", ",N$12,", All professions, ",$B50,", ",$C50,"; "),"")</f>
        <v/>
      </c>
      <c r="BN50" s="841" t="str">
        <f>IF(AND($BD$3=1,TRUNC('7b Health sandwich'!N50)&lt;&gt;'7b Health sandwich'!N50),CONCATENATE(O$7,", ",O$10,", ",O$12,", All professions, ",$B50,", ",$C50,"; "),"")</f>
        <v/>
      </c>
      <c r="BO50" s="842" t="str">
        <f>IF(AND($BD$3=1,TRUNC('7b Health sandwich'!O50)&lt;&gt;'7b Health sandwich'!O50),CONCATENATE(P$7,", ",P$10,", ",P$12,", All professions, ",$B50,", ",$C50,"; "),"")</f>
        <v/>
      </c>
      <c r="DZ50" s="60" t="s">
        <v>67</v>
      </c>
      <c r="EA50" s="60" t="s">
        <v>116</v>
      </c>
      <c r="EB50" s="37" t="str">
        <f>$BQ$56</f>
        <v/>
      </c>
      <c r="EC50" s="38" t="str">
        <f>$BR$56</f>
        <v/>
      </c>
      <c r="ED50" s="38" t="str">
        <f>$BQ$56</f>
        <v/>
      </c>
      <c r="EE50" s="39" t="str">
        <f>$BR$56</f>
        <v/>
      </c>
      <c r="EF50" s="37" t="str">
        <f>$BU$56</f>
        <v/>
      </c>
      <c r="EG50" s="38" t="str">
        <f>$BV$56</f>
        <v/>
      </c>
      <c r="EH50" s="38" t="str">
        <f>$BU$56</f>
        <v/>
      </c>
      <c r="EI50" s="39" t="str">
        <f>$BV$56</f>
        <v/>
      </c>
      <c r="EJ50" s="37" t="str">
        <f>$BY$56</f>
        <v/>
      </c>
      <c r="EK50" s="38" t="str">
        <f>$BZ$56</f>
        <v/>
      </c>
      <c r="EL50" s="38" t="str">
        <f>$BY$56</f>
        <v/>
      </c>
      <c r="EM50" s="39" t="str">
        <f>$BZ$56</f>
        <v/>
      </c>
      <c r="EN50" s="37" t="str">
        <f>$CC$56</f>
        <v/>
      </c>
      <c r="EO50" s="38" t="str">
        <f>$CD$56</f>
        <v/>
      </c>
      <c r="EP50" s="38" t="str">
        <f>$CC$56</f>
        <v/>
      </c>
      <c r="EQ50" s="39" t="str">
        <f>$CD$56</f>
        <v/>
      </c>
    </row>
    <row r="51" spans="1:147" x14ac:dyDescent="0.25">
      <c r="B51" t="s">
        <v>13</v>
      </c>
      <c r="C51" s="18" t="str">
        <f>'7b Health sandwich'!C51</f>
        <v>PGT (UG fee)</v>
      </c>
      <c r="D51" t="str">
        <f t="shared" ref="D51" si="24">CONCATENATE(B51,", ",C51)</f>
        <v>Standard, PGT (UG fee)</v>
      </c>
      <c r="E51" t="str">
        <f t="shared" ref="E51" si="25">CONCATENATE(E$7,", ",E$12,", ",$B51,", ",$C51,"; ")</f>
        <v xml:space="preserve">Column 1, OfS-fundable, Standard, PGT (UG fee); </v>
      </c>
      <c r="F51" t="str">
        <f t="shared" si="23"/>
        <v xml:space="preserve">Column 1, Non-fundable, Standard, PGT (UG fee); </v>
      </c>
      <c r="G51" t="str">
        <f t="shared" si="23"/>
        <v xml:space="preserve">Column 1, OfS-fundable, Standard, PGT (UG fee); </v>
      </c>
      <c r="H51" t="str">
        <f t="shared" si="23"/>
        <v xml:space="preserve">Column 1, Non-fundable, Standard, PGT (UG fee); </v>
      </c>
      <c r="I51" t="str">
        <f t="shared" si="23"/>
        <v xml:space="preserve">Column 2, OfS-fundable, Standard, PGT (UG fee); </v>
      </c>
      <c r="J51" t="str">
        <f t="shared" si="23"/>
        <v xml:space="preserve">Column 2, Non-fundable, Standard, PGT (UG fee); </v>
      </c>
      <c r="K51" t="str">
        <f t="shared" si="23"/>
        <v xml:space="preserve">Column 2, OfS-fundable, Standard, PGT (UG fee); </v>
      </c>
      <c r="L51" t="str">
        <f t="shared" si="23"/>
        <v xml:space="preserve">Column 2, Non-fundable, Standard, PGT (UG fee); </v>
      </c>
      <c r="M51" t="str">
        <f t="shared" si="23"/>
        <v xml:space="preserve">Column 3, OfS-fundable, Standard, PGT (UG fee); </v>
      </c>
      <c r="N51" t="str">
        <f t="shared" si="23"/>
        <v xml:space="preserve">Column 3, Non-fundable, Standard, PGT (UG fee); </v>
      </c>
      <c r="O51" t="str">
        <f t="shared" si="23"/>
        <v xml:space="preserve">Column 3, OfS-fundable, Standard, PGT (UG fee); </v>
      </c>
      <c r="P51" t="str">
        <f t="shared" si="23"/>
        <v xml:space="preserve">Column 3, Non-fundable, Standard, PGT (UG fee); </v>
      </c>
      <c r="Q51" t="str">
        <f t="shared" si="23"/>
        <v xml:space="preserve">Column 4, OfS-fundable, Standard, PGT (UG fee); </v>
      </c>
      <c r="R51" t="str">
        <f t="shared" si="23"/>
        <v xml:space="preserve">Column 4, Non-fundable, Standard, PGT (UG fee); </v>
      </c>
      <c r="S51" t="str">
        <f t="shared" si="23"/>
        <v xml:space="preserve">Column 4, OfS-fundable, Standard, PGT (UG fee); </v>
      </c>
      <c r="T51" t="str">
        <f t="shared" si="23"/>
        <v xml:space="preserve">Column 4, Non-fundable, Standard, PGT (UG fee); </v>
      </c>
      <c r="U51" t="str">
        <f t="shared" si="23"/>
        <v xml:space="preserve">Column 4a, OfS-fundable, Standard, PGT (UG fee); </v>
      </c>
      <c r="V51" t="str">
        <f t="shared" si="23"/>
        <v xml:space="preserve">Column 4a, Non-fundable, Standard, PGT (UG fee); </v>
      </c>
      <c r="W51" t="str">
        <f t="shared" si="23"/>
        <v xml:space="preserve">Column 4a, OfS-fundable, Standard, PGT (UG fee); </v>
      </c>
      <c r="X51" t="str">
        <f t="shared" si="23"/>
        <v xml:space="preserve">Column 4a, Non-fundable, Standard, PGT (UG fee); </v>
      </c>
      <c r="AH51" s="62" t="str">
        <f>CONCATENATE(AH14,AH15,AH16,AH17,AH18,AH19,AH20,AH21,AH22,AH23,AH24,AH25,AH26,AH27,AH28,AH29,AH30,AH31,AH32,AH33,AH34,AH35,AH36,AH37,AH38,AH39,AH40,AH41,AH42,AH43,AH44,AH45,AH46,AH47,AH48,AH49)</f>
        <v/>
      </c>
      <c r="AI51" s="63" t="str">
        <f>CONCATENATE(AI14,AI15,AI16,AI17,AI18,AI19,AI20,AI21,AI22,AI23,AI24,AI25,AI26,AI27,AI28,AI29,AI30,AI31,AI32,AI33,AI34,AI35,AI36,AI37,AI38,AI39,AI40,AI41,AI42,AI43,AI44,AI45,AI46,AI47,AI48,AI49)</f>
        <v/>
      </c>
      <c r="AJ51" s="63" t="str">
        <f>CONCATENATE(AJ14,AJ15,AJ16,AJ17,AJ18,AJ19,AJ20,AJ21,AJ22,AJ23,AJ24,AJ25,AJ26,AJ27,AJ28,AJ29,AJ30,AJ31,AJ32,AJ33,AJ34,AJ35,AJ36,AJ37,AJ38,AJ39,AJ40,AJ41,AJ42,AJ43,AJ44,AJ45,AJ46,AJ47,AJ48,AJ49)</f>
        <v/>
      </c>
      <c r="AK51" s="64" t="str">
        <f>CONCATENATE(AK14,AK15,AK16,AK17,AK18,AK19,AK20,AK21,AK22,AK23,AK24,AK25,AK26,AK27,AK28,AK29,AK30,AK31,AK32,AK33,AK34,AK35,AK36,AK37,AK38,AK39,AK40,AK41,AK42,AK43,AK44,AK45,AK46,AK47,AK48,AK49)</f>
        <v/>
      </c>
      <c r="AL51" s="3"/>
      <c r="AM51" s="62" t="str">
        <f>CONCATENATE(AM14,AM15,AM16,AM17,AM18,AM19,AM20,AM21,AM22,AM23,AM24,AM25,AM26,AM27,AM28,AM29,AM30,AM31,AM32,AM33,AM34,AM35,AM36,AM37,AM38,AM39,AM40,AM41,AM42,AM43,AM44,AM45,AM46,AM47,AM48,AM49)</f>
        <v/>
      </c>
      <c r="AN51" s="63" t="str">
        <f t="shared" ref="AN51:BB51" si="26">CONCATENATE(AN14,AN15,AN16,AN17,AN18,AN19,AN20,AN21,AN22,AN23,AN24,AN25,AN26,AN27,AN28,AN29,AN30,AN31,AN32,AN33,AN34,AN35,AN36,AN37,AN38,AN39,AN40,AN41,AN42,AN43,AN44,AN45,AN46,AN47,AN48,AN49)</f>
        <v/>
      </c>
      <c r="AO51" s="63" t="str">
        <f t="shared" si="26"/>
        <v/>
      </c>
      <c r="AP51" s="64" t="str">
        <f t="shared" si="26"/>
        <v/>
      </c>
      <c r="AQ51" s="62" t="str">
        <f t="shared" si="26"/>
        <v/>
      </c>
      <c r="AR51" s="63" t="str">
        <f t="shared" si="26"/>
        <v/>
      </c>
      <c r="AS51" s="63" t="str">
        <f t="shared" si="26"/>
        <v/>
      </c>
      <c r="AT51" s="64" t="str">
        <f t="shared" si="26"/>
        <v/>
      </c>
      <c r="AU51" s="62" t="str">
        <f t="shared" si="26"/>
        <v/>
      </c>
      <c r="AV51" s="63" t="str">
        <f t="shared" si="26"/>
        <v/>
      </c>
      <c r="AW51" s="63" t="str">
        <f t="shared" si="26"/>
        <v/>
      </c>
      <c r="AX51" s="64" t="str">
        <f t="shared" si="26"/>
        <v/>
      </c>
      <c r="AY51" s="62" t="str">
        <f t="shared" si="26"/>
        <v/>
      </c>
      <c r="AZ51" s="63" t="str">
        <f t="shared" si="26"/>
        <v/>
      </c>
      <c r="BA51" s="63" t="str">
        <f t="shared" si="26"/>
        <v/>
      </c>
      <c r="BB51" s="64" t="str">
        <f t="shared" si="26"/>
        <v/>
      </c>
      <c r="BD51" s="726" t="str">
        <f>IF(AND($BD$3=1,TRUNC('7b Health sandwich'!D51)&lt;&gt;'7b Health sandwich'!D51),CONCATENATE(E$7,", ",E$10,", ",E$12,", All professions, ",$B51,", ",$C51,"; "),"")</f>
        <v/>
      </c>
      <c r="BE51" s="727" t="str">
        <f>IF(AND($BD$3=1,TRUNC('7b Health sandwich'!E51)&lt;&gt;'7b Health sandwich'!E51),CONCATENATE(F$7,", ",F$10,", ",F$12,", All professions, ",$B51,", ",$C51,"; "),"")</f>
        <v/>
      </c>
      <c r="BF51" s="727" t="str">
        <f>IF(AND($BD$3=1,TRUNC('7b Health sandwich'!F51)&lt;&gt;'7b Health sandwich'!F51),CONCATENATE(G$7,", ",G$10,", ",G$12,", All professions, ",$B51,", ",$C51,"; "),"")</f>
        <v/>
      </c>
      <c r="BG51" s="846" t="str">
        <f>IF(AND($BD$3=1,TRUNC('7b Health sandwich'!G51)&lt;&gt;'7b Health sandwich'!G51),CONCATENATE(H$7,", ",H$10,", ",H$12,", All professions, ",$B51,", ",$C51,"; "),"")</f>
        <v/>
      </c>
      <c r="BH51" s="726" t="str">
        <f>IF(AND($BD$3=1,TRUNC('7b Health sandwich'!H51)&lt;&gt;'7b Health sandwich'!H51),CONCATENATE(I$7,", ",I$10,", ",I$12,", All professions, ",$B51,", ",$C51,"; "),"")</f>
        <v/>
      </c>
      <c r="BI51" s="727" t="str">
        <f>IF(AND($BD$3=1,TRUNC('7b Health sandwich'!I51)&lt;&gt;'7b Health sandwich'!I51),CONCATENATE(J$7,", ",J$10,", ",J$12,", All professions, ",$B51,", ",$C51,"; "),"")</f>
        <v/>
      </c>
      <c r="BJ51" s="727" t="str">
        <f>IF(AND($BD$3=1,TRUNC('7b Health sandwich'!J51)&lt;&gt;'7b Health sandwich'!J51),CONCATENATE(K$7,", ",K$10,", ",K$12,", All professions, ",$B51,", ",$C51,"; "),"")</f>
        <v/>
      </c>
      <c r="BK51" s="846" t="str">
        <f>IF(AND($BD$3=1,TRUNC('7b Health sandwich'!K51)&lt;&gt;'7b Health sandwich'!K51),CONCATENATE(L$7,", ",L$10,", ",L$12,", All professions, ",$B51,", ",$C51,"; "),"")</f>
        <v/>
      </c>
      <c r="BL51" s="726" t="str">
        <f>IF(AND($BD$3=1,TRUNC('7b Health sandwich'!L51)&lt;&gt;'7b Health sandwich'!L51),CONCATENATE(M$7,", ",M$10,", ",M$12,", All professions, ",$B51,", ",$C51,"; "),"")</f>
        <v/>
      </c>
      <c r="BM51" s="727" t="str">
        <f>IF(AND($BD$3=1,TRUNC('7b Health sandwich'!M51)&lt;&gt;'7b Health sandwich'!M51),CONCATENATE(N$7,", ",N$10,", ",N$12,", All professions, ",$B51,", ",$C51,"; "),"")</f>
        <v/>
      </c>
      <c r="BN51" s="727" t="str">
        <f>IF(AND($BD$3=1,TRUNC('7b Health sandwich'!N51)&lt;&gt;'7b Health sandwich'!N51),CONCATENATE(O$7,", ",O$10,", ",O$12,", All professions, ",$B51,", ",$C51,"; "),"")</f>
        <v/>
      </c>
      <c r="BO51" s="846" t="str">
        <f>IF(AND($BD$3=1,TRUNC('7b Health sandwich'!O51)&lt;&gt;'7b Health sandwich'!O51),CONCATENATE(P$7,", ",P$10,", ",P$12,", All professions, ",$B51,", ",$C51,"; "),"")</f>
        <v/>
      </c>
      <c r="CH51" s="62" t="str">
        <f>CONCATENATE(CH14,CH15,CH16,CH17,CH18,CH19,CH20,CH21,CH22,CH23,CH24,CH25,CH26,CH27,CH28,CH29,CH30,CH31,CH32,CH33,CH34,CH35,CH36,CH37,CH38,CH39,CH40,CH41,CH42,CH43,CH44,CH45,CH46,CH47,CH48,CH49)</f>
        <v/>
      </c>
      <c r="CI51" s="63" t="str">
        <f>CONCATENATE(CI14,CI15,CI16,CI17,CI18,CI19,CI20,CI21,CI22,CI23,CI24,CI25,CI26,CI27,CI28,CI29,CI30,CI31,CI32,CI33,CI34,CI35,CI36,CI37,CI38,CI39,CI40,CI41,CI42,CI43,CI44,CI45,CI46,CI47,CI48,CI49)</f>
        <v/>
      </c>
      <c r="CJ51" s="63" t="str">
        <f>CONCATENATE(CJ14,CJ15,CJ16,CJ17,CJ18,CJ19,CJ20,CJ21,CJ22,CJ23,CJ24,CJ25,CJ26,CJ27,CJ28,CJ29,CJ30,CJ31,CJ32,CJ33,CJ34,CJ35,CJ36,CJ37,CJ38,CJ39,CJ40,CJ41,CJ42,CJ43,CJ44,CJ45,CJ46,CJ47,CJ48,CJ49)</f>
        <v/>
      </c>
      <c r="CK51" s="64" t="str">
        <f>CONCATENATE(CK14,CK15,CK16,CK17,CK18,CK19,CK20,CK21,CK22,CK23,CK24,CK25,CK26,CK27,CK28,CK29,CK30,CK31,CK32,CK33,CK34,CK35,CK36,CK37,CK38,CK39,CK40,CK41,CK42,CK43,CK44,CK45,CK46,CK47,CK48,CK49)</f>
        <v/>
      </c>
      <c r="CL51" s="3"/>
      <c r="CM51" s="62" t="str">
        <f>CONCATENATE(CM14,CM15,CM16,CM17,CM18,CM19,CM20,CM21,CM22,CM23,CM24,CM25,CM26,CM27,CM28,CM29,CM30,CM31,CM32,CM33,CM34,CM35,CM36,CM37,CM38,CM39,CM40,CM41,CM42,CM43,CM44,CM45,CM46,CM47,CM48,CM49)</f>
        <v/>
      </c>
      <c r="CN51" s="63" t="str">
        <f>CONCATENATE(CN14,CN15,CN16,CN17,CN18,CN19,CN20,CN21,CN22,CN23,CN24,CN25,CN26,CN27,CN28,CN29,CN30,CN31,CN32,CN33,CN34,CN35,CN36,CN37,CN38,CN39,CN40,CN41,CN42,CN43,CN44,CN45,CN46,CN47,CN48,CN49)</f>
        <v/>
      </c>
      <c r="CO51" s="63" t="str">
        <f>CONCATENATE(CO14,CO15,CO16,CO17,CO18,CO19,CO20,CO21,CO22,CO23,CO24,CO25,CO26,CO27,CO28,CO29,CO30,CO31,CO32,CO33,CO34,CO35,CO36,CO37,CO38,CO39,CO40,CO41,CO42,CO43,CO44,CO45,CO46,CO47,CO48,CO49)</f>
        <v/>
      </c>
      <c r="CP51" s="64" t="str">
        <f>CONCATENATE(CP14,CP15,CP16,CP17,CP18,CP19,CP20,CP21,CP22,CP23,CP24,CP25,CP26,CP27,CP28,CP29,CP30,CP31,CP32,CP33,CP34,CP35,CP36,CP37,CP38,CP39,CP40,CP41,CP42,CP43,CP44,CP45,CP46,CP47,CP48,CP49)</f>
        <v/>
      </c>
      <c r="CQ51" s="3"/>
      <c r="CR51" s="62" t="str">
        <f>CONCATENATE(CR14,CR15,CR16,CR17,CR18,CR19,CR20,CR21,CR22,CR23,CR24,CR25,CR26,CR27,CR28,CR29,CR30,CR31,CR32,CR33,CR34,CR35,CR36,CR37,CR38,CR39,CR40,CR41,CR42,CR43,CR44,CR45,CR46,CR47,CR48,CR49)</f>
        <v/>
      </c>
      <c r="CS51" s="63" t="str">
        <f>CONCATENATE(CS14,CS15,CS16,CS17,CS18,CS19,CS20,CS21,CS22,CS23,CS24,CS25,CS26,CS27,CS28,CS29,CS30,CS31,CS32,CS33,CS34,CS35,CS36,CS37,CS38,CS39,CS40,CS41,CS42,CS43,CS44,CS45,CS46,CS47,CS48,CS49)</f>
        <v/>
      </c>
      <c r="CT51" s="63" t="str">
        <f>CONCATENATE(CT14,CT15,CT16,CT17,CT18,CT19,CT20,CT21,CT22,CT23,CT24,CT25,CT26,CT27,CT28,CT29,CT30,CT31,CT32,CT33,CT34,CT35,CT36,CT37,CT38,CT39,CT40,CT41,CT42,CT43,CT44,CT45,CT46,CT47,CT48,CT49)</f>
        <v/>
      </c>
      <c r="CU51" s="64" t="str">
        <f>CONCATENATE(CU14,CU15,CU16,CU17,CU18,CU19,CU20,CU21,CU22,CU23,CU24,CU25,CU26,CU27,CU28,CU29,CU30,CU31,CU32,CU33,CU34,CU35,CU36,CU37,CU38,CU39,CU40,CU41,CU42,CU43,CU44,CU45,CU46,CU47,CU48,CU49)</f>
        <v/>
      </c>
      <c r="CV51" s="3"/>
      <c r="CW51" s="62" t="str">
        <f>CONCATENATE(CW14,CW15,CW16,CW17,CW18,CW19,CW20,CW21,CW22,CW23,CW24,CW25,CW26,CW27,CW28,CW29,CW30,CW31,CW32,CW33,CW34,CW35,CW36,CW37,CW38,CW39,CW40,CW41,CW42,CW43,CW44,CW45,CW46,CW47,CW48,CW49)</f>
        <v/>
      </c>
      <c r="CX51" s="63" t="str">
        <f>CONCATENATE(CX14,CX15,CX16,CX17,CX18,CX19,CX20,CX21,CX22,CX23,CX24,CX25,CX26,CX27,CX28,CX29,CX30,CX31,CX32,CX33,CX34,CX35,CX36,CX37,CX38,CX39,CX40,CX41,CX42,CX43,CX44,CX45,CX46,CX47,CX48,CX49)</f>
        <v/>
      </c>
      <c r="CY51" s="63" t="str">
        <f>CONCATENATE(CY14,CY15,CY16,CY17,CY18,CY19,CY20,CY21,CY22,CY23,CY24,CY25,CY26,CY27,CY28,CY29,CY30,CY31,CY32,CY33,CY34,CY35,CY36,CY37,CY38,CY39,CY40,CY41,CY42,CY43,CY44,CY45,CY46,CY47,CY48,CY49)</f>
        <v/>
      </c>
      <c r="CZ51" s="64" t="str">
        <f>CONCATENATE(CZ14,CZ15,CZ16,CZ17,CZ18,CZ19,CZ20,CZ21,CZ22,CZ23,CZ24,CZ25,CZ26,CZ27,CZ28,CZ29,CZ30,CZ31,CZ32,CZ33,CZ34,CZ35,CZ36,CZ37,CZ38,CZ39,CZ40,CZ41,CZ42,CZ43,CZ44,CZ45,CZ46,CZ47,CZ48,CZ49)</f>
        <v/>
      </c>
      <c r="DA51" s="3"/>
      <c r="DB51" s="62" t="str">
        <f>CONCATENATE(DB14,DB15,DB16,DB17,DB18,DB19,DB20,DB21,DB22,DB23,DB24,DB25,DB26,DB27,DB28,DB29,DB30,DB31,DB32,DB33,DB34,DB35,DB36,DB37,DB38,DB39,DB40,DB41,DB42,DB43,DB44,DB45,DB46,DB47,DB48,DB49)</f>
        <v/>
      </c>
      <c r="DC51" s="63" t="str">
        <f>CONCATENATE(DC14,DC15,DC16,DC17,DC18,DC19,DC20,DC21,DC22,DC23,DC24,DC25,DC26,DC27,DC28,DC29,DC30,DC31,DC32,DC33,DC34,DC35,DC36,DC37,DC38,DC39,DC40,DC41,DC42,DC43,DC44,DC45,DC46,DC47,DC48,DC49)</f>
        <v/>
      </c>
      <c r="DD51" s="63" t="str">
        <f>CONCATENATE(DD14,DD15,DD16,DD17,DD18,DD19,DD20,DD21,DD22,DD23,DD24,DD25,DD26,DD27,DD28,DD29,DD30,DD31,DD32,DD33,DD34,DD35,DD36,DD37,DD38,DD39,DD40,DD41,DD42,DD43,DD44,DD45,DD46,DD47,DD48,DD49)</f>
        <v/>
      </c>
      <c r="DE51" s="64" t="str">
        <f>CONCATENATE(DE14,DE15,DE16,DE17,DE18,DE19,DE20,DE21,DE22,DE23,DE24,DE25,DE26,DE27,DE28,DE29,DE30,DE31,DE32,DE33,DE34,DE35,DE36,DE37,DE38,DE39,DE40,DE41,DE42,DE43,DE44,DE45,DE46,DE47,DE48,DE49)</f>
        <v/>
      </c>
      <c r="DG51" s="62" t="str">
        <f>CONCATENATE(DG30,DG31)</f>
        <v/>
      </c>
      <c r="DH51" s="63" t="str">
        <f t="shared" ref="DH51:DN51" si="27">CONCATENATE(DH30,DH31)</f>
        <v/>
      </c>
      <c r="DI51" s="63" t="str">
        <f t="shared" si="27"/>
        <v/>
      </c>
      <c r="DJ51" s="64" t="str">
        <f t="shared" si="27"/>
        <v/>
      </c>
      <c r="DK51" s="62" t="str">
        <f t="shared" si="27"/>
        <v/>
      </c>
      <c r="DL51" s="63" t="str">
        <f t="shared" si="27"/>
        <v/>
      </c>
      <c r="DM51" s="63" t="str">
        <f t="shared" si="27"/>
        <v/>
      </c>
      <c r="DN51" s="64" t="str">
        <f t="shared" si="27"/>
        <v/>
      </c>
      <c r="DP51" s="62" t="str">
        <f>CONCATENATE(DP14,DP15,DP16,DP17,DP18,DP19,DP20,DP21,DP22,DP23,DP24,DP25,DP26,DP27,DP28,DP29,DP30,DP31,DP32,DP33,DP34,DP35,DP36,DP37,DP38,DP39,DP40,DP41,DP42,DP43,DP44,DP45,DP46,DP47,DP48,DP49)</f>
        <v/>
      </c>
      <c r="DQ51" s="63" t="str">
        <f>CONCATENATE(DQ14,DQ15,DQ16,DQ17,DQ18,DQ19,DQ20,DQ21,DQ22,DQ23,DQ24,DQ25,DQ26,DQ27,DQ28,DQ29,DQ30,DQ31,DQ32,DQ33,DQ34,DQ35,DQ36,DQ37,DQ38,DQ39,DQ40,DQ41,DQ42,DQ43,DQ44,DQ45,DQ46,DQ47,DQ48,DQ49)</f>
        <v/>
      </c>
      <c r="DR51" s="63" t="str">
        <f>CONCATENATE(DR14,DR15,DR16,DR17,DR18,DR19,DR20,DR21,DR22,DR23,DR24,DR25,DR26,DR27,DR28,DR29,DR30,DR31,DR32,DR33,DR34,DR35,DR36,DR37,DR38,DR39,DR40,DR41,DR42,DR43,DR44,DR45,DR46,DR47,DR48,DR49)</f>
        <v/>
      </c>
      <c r="DS51" s="64" t="str">
        <f>CONCATENATE(DS14,DS15,DS16,DS17,DS18,DS19,DS20,DS21,DS22,DS23,DS24,DS25,DS26,DS27,DS28,DS29,DS30,DS31,DS32,DS33,DS34,DS35,DS36,DS37,DS38,DS39,DS40,DS41,DS42,DS43,DS44,DS45,DS46,DS47,DS48,DS49)</f>
        <v/>
      </c>
      <c r="DU51" s="62" t="str">
        <f>CONCATENATE(DU14,DU15,DU16,DU17,DU18,DU19,DU20,DU21,DU22,DU23,DU24,DU25,DU26,DU27,DU28,DU29,DU30,DU31,DU32,DU33,DU34,DU35,DU36,DU37,DU38,DU39,DU40,DU41,DU42,DU43,DU44,DU45,DU46,DU47,DU48,DU49)</f>
        <v/>
      </c>
      <c r="DV51" s="63" t="str">
        <f t="shared" ref="DV51:DX51" si="28">CONCATENATE(DV14,DV15,DV16,DV17,DV18,DV19,DV20,DV21,DV22,DV23,DV24,DV25,DV26,DV27,DV28,DV29,DV30,DV31,DV32,DV33,DV34,DV35,DV36,DV37,DV38,DV39,DV40,DV41,DV42,DV43,DV44,DV45,DV46,DV47,DV48,DV49)</f>
        <v/>
      </c>
      <c r="DW51" s="63" t="str">
        <f t="shared" si="28"/>
        <v/>
      </c>
      <c r="DX51" s="64" t="str">
        <f t="shared" si="28"/>
        <v/>
      </c>
      <c r="DZ51" s="60" t="s">
        <v>67</v>
      </c>
      <c r="EA51" s="60" t="s">
        <v>314</v>
      </c>
      <c r="EB51" s="53" t="str">
        <f>$BQ$57</f>
        <v/>
      </c>
      <c r="EC51" s="4" t="str">
        <f>$BR$57</f>
        <v/>
      </c>
      <c r="ED51" s="4" t="str">
        <f>$BQ$57</f>
        <v/>
      </c>
      <c r="EE51" s="42" t="str">
        <f>$BR$57</f>
        <v/>
      </c>
      <c r="EF51" s="53" t="str">
        <f>$BU$57</f>
        <v/>
      </c>
      <c r="EG51" s="4" t="str">
        <f>$BV$57</f>
        <v/>
      </c>
      <c r="EH51" s="4" t="str">
        <f>$BU$57</f>
        <v/>
      </c>
      <c r="EI51" s="42" t="str">
        <f>$BV$57</f>
        <v/>
      </c>
      <c r="EJ51" s="53" t="str">
        <f>$BY$57</f>
        <v/>
      </c>
      <c r="EK51" s="4" t="str">
        <f>$BZ$57</f>
        <v/>
      </c>
      <c r="EL51" s="4" t="str">
        <f>$BY$57</f>
        <v/>
      </c>
      <c r="EM51" s="42" t="str">
        <f>$BZ$57</f>
        <v/>
      </c>
      <c r="EN51" s="53" t="str">
        <f>$CC$57</f>
        <v/>
      </c>
      <c r="EO51" s="4" t="str">
        <f>$CD$57</f>
        <v/>
      </c>
      <c r="EP51" s="4" t="str">
        <f>$CC$57</f>
        <v/>
      </c>
      <c r="EQ51" s="42" t="str">
        <f>$CD$57</f>
        <v/>
      </c>
    </row>
    <row r="52" spans="1:147" x14ac:dyDescent="0.25">
      <c r="C52" s="18"/>
      <c r="BD52" s="843"/>
      <c r="BE52" s="843"/>
      <c r="BF52" s="843"/>
      <c r="BG52" s="843"/>
      <c r="BH52" s="843"/>
      <c r="BI52" s="843"/>
      <c r="BJ52" s="843"/>
      <c r="BK52" s="843"/>
      <c r="BL52" s="843"/>
      <c r="BM52" s="843"/>
      <c r="BN52" s="843"/>
      <c r="BO52" s="843"/>
    </row>
    <row r="53" spans="1:147" x14ac:dyDescent="0.25">
      <c r="C53" s="18"/>
      <c r="AJ53" s="60" t="s">
        <v>2</v>
      </c>
      <c r="AK53" s="52" t="str">
        <f>CONCATENATE(AH51,AI51,AJ51,AK51)</f>
        <v/>
      </c>
      <c r="AO53" s="60" t="s">
        <v>0</v>
      </c>
      <c r="AP53" s="52" t="str">
        <f>CONCATENATE(AM51,AN51,AO51,AP51)</f>
        <v/>
      </c>
      <c r="AS53" s="60" t="s">
        <v>1</v>
      </c>
      <c r="AT53" s="52" t="str">
        <f>CONCATENATE(AQ51,AR51,AS51,AT51)</f>
        <v/>
      </c>
      <c r="AW53" s="60" t="s">
        <v>3</v>
      </c>
      <c r="AX53" s="52" t="str">
        <f>CONCATENATE(AU51,AV51,AW51,AX51)</f>
        <v/>
      </c>
      <c r="BA53" s="60" t="s">
        <v>27</v>
      </c>
      <c r="BB53" s="52" t="str">
        <f>CONCATENATE(AY51,AZ51,BA51,BB51)</f>
        <v/>
      </c>
      <c r="BD53" s="843"/>
      <c r="BE53" s="843"/>
      <c r="BF53" s="843"/>
      <c r="BG53" s="843"/>
      <c r="BH53" s="843"/>
      <c r="BI53" s="843"/>
      <c r="BJ53" s="843"/>
      <c r="BK53" s="843"/>
      <c r="BL53" s="843"/>
      <c r="BM53" s="843"/>
      <c r="BN53" s="843"/>
      <c r="BO53" s="843"/>
      <c r="CJ53" s="60" t="s">
        <v>27</v>
      </c>
      <c r="CK53" s="52" t="str">
        <f>CONCATENATE(CH51,CI51,CJ51,CK51)</f>
        <v/>
      </c>
      <c r="CO53" s="60" t="s">
        <v>27</v>
      </c>
      <c r="CP53" s="52" t="str">
        <f>CONCATENATE(CM51,CN51,CO51,CP51)</f>
        <v/>
      </c>
      <c r="CT53" s="60" t="s">
        <v>27</v>
      </c>
      <c r="CU53" s="52" t="str">
        <f>CONCATENATE(CR51,CS51,CT51,CU51)</f>
        <v/>
      </c>
      <c r="CY53" s="60" t="s">
        <v>2</v>
      </c>
      <c r="CZ53" s="52" t="str">
        <f>CONCATENATE(CW51,CX51,CY51,CZ51)</f>
        <v/>
      </c>
      <c r="DD53" s="60" t="s">
        <v>2</v>
      </c>
      <c r="DE53" s="52" t="str">
        <f>CONCATENATE(DB51,DC51,DD51,DE51)</f>
        <v/>
      </c>
      <c r="DI53" s="60" t="s">
        <v>0</v>
      </c>
      <c r="DJ53" s="52" t="str">
        <f>CONCATENATE(DG51,DH51,DI51,DJ51)</f>
        <v/>
      </c>
      <c r="DM53" s="60" t="s">
        <v>1</v>
      </c>
      <c r="DN53" s="52" t="str">
        <f>CONCATENATE(DK51,DL51,DM51,DN51)</f>
        <v/>
      </c>
      <c r="DR53" s="60" t="s">
        <v>27</v>
      </c>
      <c r="DS53" s="52" t="str">
        <f>CONCATENATE(DP51,DQ51,DR51,DS51)</f>
        <v/>
      </c>
      <c r="DW53" s="60" t="s">
        <v>3</v>
      </c>
      <c r="DX53" s="52" t="str">
        <f>CONCATENATE(DU51,DV51,DW51,DX51)</f>
        <v/>
      </c>
    </row>
    <row r="54" spans="1:147" x14ac:dyDescent="0.25">
      <c r="BQ54" t="s">
        <v>0</v>
      </c>
      <c r="BR54" t="s">
        <v>0</v>
      </c>
      <c r="BS54" t="s">
        <v>158</v>
      </c>
      <c r="BT54" t="s">
        <v>158</v>
      </c>
      <c r="BU54" t="s">
        <v>1</v>
      </c>
      <c r="BV54" t="s">
        <v>1</v>
      </c>
      <c r="BW54" t="s">
        <v>158</v>
      </c>
      <c r="BX54" t="s">
        <v>158</v>
      </c>
      <c r="BY54" t="s">
        <v>2</v>
      </c>
      <c r="BZ54" t="s">
        <v>2</v>
      </c>
      <c r="CA54" t="s">
        <v>158</v>
      </c>
      <c r="CB54" t="s">
        <v>158</v>
      </c>
      <c r="CC54" t="s">
        <v>3</v>
      </c>
      <c r="CD54" t="s">
        <v>3</v>
      </c>
      <c r="CE54" t="s">
        <v>158</v>
      </c>
      <c r="CF54" t="s">
        <v>158</v>
      </c>
    </row>
    <row r="55" spans="1:147" x14ac:dyDescent="0.25">
      <c r="BQ55" t="s">
        <v>326</v>
      </c>
      <c r="BR55" t="s">
        <v>5</v>
      </c>
      <c r="BS55" t="s">
        <v>326</v>
      </c>
      <c r="BT55" t="s">
        <v>5</v>
      </c>
      <c r="BU55" t="s">
        <v>326</v>
      </c>
      <c r="BV55" t="s">
        <v>5</v>
      </c>
      <c r="BW55" t="s">
        <v>326</v>
      </c>
      <c r="BX55" t="s">
        <v>5</v>
      </c>
      <c r="BY55" t="s">
        <v>326</v>
      </c>
      <c r="BZ55" t="s">
        <v>5</v>
      </c>
      <c r="CA55" t="s">
        <v>326</v>
      </c>
      <c r="CB55" t="s">
        <v>5</v>
      </c>
      <c r="CC55" t="s">
        <v>326</v>
      </c>
      <c r="CD55" t="s">
        <v>5</v>
      </c>
      <c r="CE55" t="s">
        <v>326</v>
      </c>
      <c r="CF55" t="s">
        <v>5</v>
      </c>
    </row>
    <row r="56" spans="1:147" x14ac:dyDescent="0.25">
      <c r="C56" s="18"/>
      <c r="BM56" s="60"/>
      <c r="BO56" s="863" t="s">
        <v>67</v>
      </c>
      <c r="BP56" t="s">
        <v>116</v>
      </c>
      <c r="BQ56" s="37" t="str">
        <f>IF(AND($BQ$3=1,SUM('7b Health sandwich'!D50,'7b Health sandwich'!F50)&gt;BS56),CONCATENATE(BQ$54,", ",BQ$55,", ",$BO56,", ",$BP56),"")</f>
        <v/>
      </c>
      <c r="BR56" s="39" t="str">
        <f>IF(AND($BQ$3=1,SUM('7b Health sandwich'!E50,'7b Health sandwich'!G50)&gt;BT56),CONCATENATE(BR$54,", ",BR$55,", ",$BO56,", ",$BP56),"")</f>
        <v/>
      </c>
      <c r="BS56" s="58">
        <f>'2 Sandwich'!D14</f>
        <v>0</v>
      </c>
      <c r="BT56" s="55">
        <f>'2 Sandwich'!E14</f>
        <v>0</v>
      </c>
      <c r="BU56" s="37" t="str">
        <f>IF(AND($BQ$3=1,SUM('7b Health sandwich'!H50,'7b Health sandwich'!J50)&gt;BW56),CONCATENATE(BU$54,", ",BU$55,", ",$BO56,", ",$BP56),"")</f>
        <v/>
      </c>
      <c r="BV56" s="39" t="str">
        <f>IF(AND($BQ$3=1,SUM('7b Health sandwich'!I50,'7b Health sandwich'!K50)&gt;BX56),CONCATENATE(BV$54,", ",BV$55,", ",$BO56,", ",$BP56),"")</f>
        <v/>
      </c>
      <c r="BW56" s="58">
        <f>'2 Sandwich'!G14</f>
        <v>0</v>
      </c>
      <c r="BX56" s="55">
        <f>'2 Sandwich'!H14</f>
        <v>0</v>
      </c>
      <c r="BY56" s="37" t="str">
        <f>IF(AND($BQ$3=1,SUM('7b Health sandwich'!L50,'7b Health sandwich'!N50)&lt;CA56),CONCATENATE(BY$54,", ",BY$55,", ",$BO56,", ",$BP56),"")</f>
        <v/>
      </c>
      <c r="BZ56" s="39" t="str">
        <f>IF(AND($BQ$3=1,SUM('7b Health sandwich'!M50,'7b Health sandwich'!O50)&lt;CB56),CONCATENATE(BZ$54,", ",BZ$55,", ",$BO56,", ",$BP56),"")</f>
        <v/>
      </c>
      <c r="CA56" s="58">
        <f>'2 Sandwich'!J14</f>
        <v>0</v>
      </c>
      <c r="CB56" s="55">
        <f>'2 Sandwich'!K14</f>
        <v>0</v>
      </c>
      <c r="CC56" s="37" t="str">
        <f>IF(AND($BQ$3=1,SUM('7b Health sandwich'!P50,'7b Health sandwich'!R50)&gt;CE56),CONCATENATE(CC$54,", ",CC$55,", ",$BO56,", ",$BP56),"")</f>
        <v/>
      </c>
      <c r="CD56" s="39" t="str">
        <f>IF(AND($BQ$3=1,SUM('7b Health sandwich'!Q50,'7b Health sandwich'!S50)&gt;CF56),CONCATENATE(CD$54,", ",CD$55,", ",$BO56,", ",$BP56),"")</f>
        <v/>
      </c>
      <c r="CE56" s="58">
        <f>'2 Sandwich'!M14</f>
        <v>0</v>
      </c>
      <c r="CF56" s="55">
        <f>'2 Sandwich'!N14</f>
        <v>0</v>
      </c>
    </row>
    <row r="57" spans="1:147" x14ac:dyDescent="0.25">
      <c r="C57" s="18"/>
      <c r="BO57" s="863" t="s">
        <v>67</v>
      </c>
      <c r="BP57" t="s">
        <v>314</v>
      </c>
      <c r="BQ57" s="53" t="str">
        <f>IF(AND($BQ$3=1,SUM('7b Health sandwich'!D51,'7b Health sandwich'!F51)&gt;BS57),CONCATENATE(BQ$54,", ",BQ$55,", ",$BO57,", ",$BP57),"")</f>
        <v/>
      </c>
      <c r="BR57" s="42" t="str">
        <f>IF(AND($BQ$3=1,SUM('7b Health sandwich'!E51,'7b Health sandwich'!G51)&gt;BT57),CONCATENATE(BR$54,", ",BR$55,", ",$BO57,", ",$BP57),"")</f>
        <v/>
      </c>
      <c r="BS57" s="59">
        <f>'2 Sandwich'!D15</f>
        <v>0</v>
      </c>
      <c r="BT57" s="57">
        <f>'2 Sandwich'!E15</f>
        <v>0</v>
      </c>
      <c r="BU57" s="53" t="str">
        <f>IF(AND($BQ$3=1,SUM('7b Health sandwich'!H51,'7b Health sandwich'!J51)&gt;BW57),CONCATENATE(BU$54,", ",BU$55,", ",$BO57,", ",$BP57),"")</f>
        <v/>
      </c>
      <c r="BV57" s="42" t="str">
        <f>IF(AND($BQ$3=1,SUM('7b Health sandwich'!I51,'7b Health sandwich'!K51)&gt;BX57),CONCATENATE(BV$54,", ",BV$55,", ",$BO57,", ",$BP57),"")</f>
        <v/>
      </c>
      <c r="BW57" s="59">
        <f>'2 Sandwich'!G15</f>
        <v>0</v>
      </c>
      <c r="BX57" s="57">
        <f>'2 Sandwich'!H15</f>
        <v>0</v>
      </c>
      <c r="BY57" s="53" t="str">
        <f>IF(AND($BQ$3=1,SUM('7b Health sandwich'!L51,'7b Health sandwich'!N51)&lt;CA57),CONCATENATE(BY$54,", ",BY$55,", ",$BO57,", ",$BP57),"")</f>
        <v/>
      </c>
      <c r="BZ57" s="42" t="str">
        <f>IF(AND($BQ$3=1,SUM('7b Health sandwich'!M51,'7b Health sandwich'!O51)&lt;CB57),CONCATENATE(BZ$54,", ",BZ$55,", ",$BO57,", ",$BP57),"")</f>
        <v/>
      </c>
      <c r="CA57" s="59">
        <f>'2 Sandwich'!J15</f>
        <v>0</v>
      </c>
      <c r="CB57" s="57">
        <f>'2 Sandwich'!K15</f>
        <v>0</v>
      </c>
      <c r="CC57" s="53" t="str">
        <f>IF(AND($BQ$3=1,SUM('7b Health sandwich'!P51,'7b Health sandwich'!R51)&gt;CE57),CONCATENATE(CC$54,", ",CC$55,", ",$BO57,", ",$BP57),"")</f>
        <v/>
      </c>
      <c r="CD57" s="42" t="str">
        <f>IF(AND($BQ$3=1,SUM('7b Health sandwich'!Q51,'7b Health sandwich'!S51)&gt;CF57),CONCATENATE(CD$54,", ",CD$55,", ",$BO57,", ",$BP57),"")</f>
        <v/>
      </c>
      <c r="CE57" s="59">
        <f>'2 Sandwich'!M15</f>
        <v>0</v>
      </c>
      <c r="CF57" s="57">
        <f>'2 Sandwich'!N15</f>
        <v>0</v>
      </c>
    </row>
    <row r="59" spans="1:147" x14ac:dyDescent="0.25">
      <c r="BQ59" s="62" t="str">
        <f>CONCATENATE(BQ56,BQ57)</f>
        <v/>
      </c>
      <c r="BR59" s="64" t="str">
        <f>CONCATENATE(BR56,BR57)</f>
        <v/>
      </c>
      <c r="BU59" s="62" t="str">
        <f>CONCATENATE(BU56,BU57)</f>
        <v/>
      </c>
      <c r="BV59" s="64" t="str">
        <f>CONCATENATE(BV56,BV57)</f>
        <v/>
      </c>
      <c r="BY59" s="62" t="str">
        <f>CONCATENATE(BY56,BY57)</f>
        <v/>
      </c>
      <c r="BZ59" s="64" t="str">
        <f>CONCATENATE(BZ56,BZ57)</f>
        <v/>
      </c>
      <c r="CC59" s="62" t="str">
        <f>CONCATENATE(CC56,CC57)</f>
        <v/>
      </c>
      <c r="CD59" s="64" t="str">
        <f>CONCATENATE(CD56,CD57)</f>
        <v/>
      </c>
    </row>
    <row r="61" spans="1:147" x14ac:dyDescent="0.25">
      <c r="BQ61" s="60" t="s">
        <v>0</v>
      </c>
      <c r="BR61" s="52" t="str">
        <f>CONCATENATE(BQ59,BR59)</f>
        <v/>
      </c>
      <c r="BU61" s="60" t="s">
        <v>1</v>
      </c>
      <c r="BV61" s="52" t="str">
        <f>CONCATENATE(BU59,BV59)</f>
        <v/>
      </c>
      <c r="BY61" s="60" t="s">
        <v>2</v>
      </c>
      <c r="BZ61" s="52" t="str">
        <f>CONCATENATE(BY59,BZ59)</f>
        <v/>
      </c>
      <c r="CC61" s="60" t="s">
        <v>3</v>
      </c>
      <c r="CD61" s="52" t="str">
        <f>CONCATENATE(CC59,CD59)</f>
        <v/>
      </c>
    </row>
    <row r="62" spans="1:147" x14ac:dyDescent="0.25">
      <c r="A62" s="66" t="s">
        <v>331</v>
      </c>
    </row>
    <row r="63" spans="1:147" x14ac:dyDescent="0.25">
      <c r="A63" s="67" t="s">
        <v>103</v>
      </c>
    </row>
    <row r="64" spans="1:147" x14ac:dyDescent="0.25">
      <c r="A64" s="68" t="str">
        <f>AK53</f>
        <v/>
      </c>
    </row>
    <row r="65" spans="1:1" x14ac:dyDescent="0.25">
      <c r="A65" s="69" t="s">
        <v>118</v>
      </c>
    </row>
    <row r="66" spans="1:1" x14ac:dyDescent="0.25">
      <c r="A66" s="68" t="str">
        <f>CONCATENATE(AP53,AT53,AX53)</f>
        <v/>
      </c>
    </row>
    <row r="67" spans="1:1" x14ac:dyDescent="0.25">
      <c r="A67" s="70" t="s">
        <v>105</v>
      </c>
    </row>
    <row r="68" spans="1:1" x14ac:dyDescent="0.25">
      <c r="A68" s="68" t="str">
        <f>CONCATENATE(BG7,BK7,BO7)</f>
        <v/>
      </c>
    </row>
    <row r="69" spans="1:1" x14ac:dyDescent="0.25">
      <c r="A69" s="70" t="s">
        <v>110</v>
      </c>
    </row>
    <row r="70" spans="1:1" x14ac:dyDescent="0.25">
      <c r="A70" s="68" t="str">
        <f>CONCATENATE(BG11,BK11,BO11)</f>
        <v/>
      </c>
    </row>
    <row r="71" spans="1:1" x14ac:dyDescent="0.25">
      <c r="A71" s="71" t="s">
        <v>332</v>
      </c>
    </row>
    <row r="72" spans="1:1" x14ac:dyDescent="0.25">
      <c r="A72" s="68" t="str">
        <f>CONCATENATE(BR61,BV61,BZ61,CD61)</f>
        <v/>
      </c>
    </row>
    <row r="73" spans="1:1" x14ac:dyDescent="0.25">
      <c r="A73" s="70"/>
    </row>
    <row r="74" spans="1:1" x14ac:dyDescent="0.25">
      <c r="A74" s="66" t="s">
        <v>333</v>
      </c>
    </row>
    <row r="75" spans="1:1" x14ac:dyDescent="0.25">
      <c r="A75" s="70" t="s">
        <v>111</v>
      </c>
    </row>
    <row r="76" spans="1:1" x14ac:dyDescent="0.25">
      <c r="A76" s="68" t="str">
        <f>CZ53</f>
        <v/>
      </c>
    </row>
    <row r="77" spans="1:1" x14ac:dyDescent="0.25">
      <c r="A77" s="70" t="s">
        <v>112</v>
      </c>
    </row>
    <row r="78" spans="1:1" x14ac:dyDescent="0.25">
      <c r="A78" s="68" t="str">
        <f>DE53</f>
        <v/>
      </c>
    </row>
    <row r="79" spans="1:1" x14ac:dyDescent="0.25">
      <c r="A79" s="70" t="s">
        <v>113</v>
      </c>
    </row>
    <row r="80" spans="1:1" x14ac:dyDescent="0.25">
      <c r="A80" s="68" t="str">
        <f>CONCATENATE(DJ53,DN53)</f>
        <v/>
      </c>
    </row>
    <row r="81" spans="1:1" x14ac:dyDescent="0.25">
      <c r="A81" s="67" t="s">
        <v>225</v>
      </c>
    </row>
    <row r="82" spans="1:1" x14ac:dyDescent="0.25">
      <c r="A82" s="68" t="str">
        <f>DX53</f>
        <v/>
      </c>
    </row>
    <row r="89" spans="1:1" x14ac:dyDescent="0.25">
      <c r="A89" s="70"/>
    </row>
    <row r="90" spans="1:1" x14ac:dyDescent="0.25">
      <c r="A90" s="68"/>
    </row>
  </sheetData>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AG122"/>
  <sheetViews>
    <sheetView showGridLines="0" zoomScaleNormal="100" workbookViewId="0">
      <pane xSplit="3" ySplit="13" topLeftCell="D14" activePane="bottomRight" state="frozen"/>
      <selection pane="topRight" activeCell="D1" sqref="D1"/>
      <selection pane="bottomLeft" activeCell="A14" sqref="A14"/>
      <selection pane="bottomRight"/>
    </sheetView>
  </sheetViews>
  <sheetFormatPr defaultRowHeight="15" x14ac:dyDescent="0.25"/>
  <cols>
    <col min="1" max="1" width="33" customWidth="1"/>
    <col min="2" max="2" width="9.42578125" customWidth="1"/>
    <col min="3" max="3" width="16.28515625" bestFit="1" customWidth="1"/>
    <col min="4" max="33" width="10.5703125" customWidth="1"/>
  </cols>
  <sheetData>
    <row r="1" spans="1:33" ht="15.75" x14ac:dyDescent="0.25">
      <c r="A1" s="2" t="s">
        <v>330</v>
      </c>
    </row>
    <row r="3" spans="1:33" ht="16.5" customHeight="1" x14ac:dyDescent="0.25">
      <c r="A3" s="1071" t="str">
        <f>Information!$AI$3</f>
        <v>SAMPLE</v>
      </c>
      <c r="E3" s="1146"/>
      <c r="F3" s="1146"/>
      <c r="G3" s="1146"/>
      <c r="H3" s="1146"/>
      <c r="I3" s="1146"/>
      <c r="J3" s="1146"/>
      <c r="K3" s="1146"/>
      <c r="L3" s="1146"/>
      <c r="M3" s="1146"/>
      <c r="N3" s="1146"/>
      <c r="O3" s="1146"/>
      <c r="P3" s="1146"/>
      <c r="Q3" s="1146"/>
      <c r="R3" s="1146"/>
      <c r="S3" s="1146"/>
      <c r="T3" s="1146"/>
      <c r="U3" s="1146"/>
      <c r="V3" s="1146"/>
      <c r="W3" s="1146"/>
      <c r="X3" s="1146"/>
    </row>
    <row r="4" spans="1:33" ht="27.75" customHeight="1" x14ac:dyDescent="0.25">
      <c r="A4" s="482"/>
      <c r="B4" s="482"/>
      <c r="C4" s="482"/>
      <c r="D4" s="1145" t="str">
        <f>'7c Checks'!E2</f>
        <v>Validation: OK</v>
      </c>
      <c r="E4" s="1145"/>
      <c r="F4" s="1145"/>
      <c r="G4" s="1145"/>
      <c r="H4" s="1145"/>
      <c r="I4" s="1145"/>
      <c r="J4" s="1145" t="str">
        <f>'7c Checks'!K2</f>
        <v>Validation: OK</v>
      </c>
      <c r="K4" s="1145"/>
      <c r="L4" s="1145"/>
      <c r="M4" s="1145"/>
      <c r="N4" s="1145"/>
      <c r="O4" s="1145"/>
      <c r="P4" s="1145" t="str">
        <f>'7c Checks'!Q2</f>
        <v>Validation: OK</v>
      </c>
      <c r="Q4" s="1145"/>
      <c r="R4" s="1145"/>
      <c r="S4" s="1145"/>
      <c r="T4" s="1145"/>
      <c r="U4" s="1145"/>
      <c r="V4" s="1145" t="str">
        <f>'7c Checks'!W2</f>
        <v>Validation: OK</v>
      </c>
      <c r="W4" s="1145"/>
      <c r="X4" s="1145"/>
      <c r="Y4" s="1145"/>
      <c r="Z4" s="1145"/>
      <c r="AA4" s="1145"/>
      <c r="AB4" s="1145" t="str">
        <f>'7c Checks'!AC2</f>
        <v>Validation: OK</v>
      </c>
      <c r="AC4" s="1145"/>
      <c r="AD4" s="1145"/>
      <c r="AE4" s="1145"/>
      <c r="AF4" s="1145"/>
      <c r="AG4" s="1145"/>
    </row>
    <row r="5" spans="1:33" ht="27.75" customHeight="1" thickBot="1" x14ac:dyDescent="0.3">
      <c r="A5" s="482"/>
      <c r="B5" s="482"/>
      <c r="C5" s="482"/>
      <c r="D5" s="1153" t="str">
        <f>'7c Checks'!E3</f>
        <v>First-stage credibility: OK</v>
      </c>
      <c r="E5" s="1153"/>
      <c r="F5" s="1153"/>
      <c r="G5" s="1153"/>
      <c r="H5" s="1153"/>
      <c r="I5" s="1153"/>
      <c r="J5" s="1153" t="str">
        <f>'7c Checks'!K3</f>
        <v>First-stage credibility: OK</v>
      </c>
      <c r="K5" s="1153"/>
      <c r="L5" s="1153"/>
      <c r="M5" s="1153"/>
      <c r="N5" s="1153"/>
      <c r="O5" s="1153"/>
      <c r="P5" s="1153" t="str">
        <f>'7c Checks'!Q3</f>
        <v>First-stage credibility: OK</v>
      </c>
      <c r="Q5" s="1153"/>
      <c r="R5" s="1153"/>
      <c r="S5" s="1153"/>
      <c r="T5" s="1153"/>
      <c r="U5" s="1153"/>
      <c r="V5" s="1153" t="str">
        <f>'7c Checks'!W3</f>
        <v>First-stage credibility: OK</v>
      </c>
      <c r="W5" s="1153"/>
      <c r="X5" s="1153"/>
      <c r="Y5" s="1153"/>
      <c r="Z5" s="1153"/>
      <c r="AA5" s="1153"/>
      <c r="AB5" s="1145" t="str">
        <f>'7c Checks'!AC3</f>
        <v>First-stage credibility: OK</v>
      </c>
      <c r="AC5" s="1145"/>
      <c r="AD5" s="1145"/>
      <c r="AE5" s="1145"/>
      <c r="AF5" s="1145"/>
      <c r="AG5" s="1145"/>
    </row>
    <row r="6" spans="1:33" x14ac:dyDescent="0.25">
      <c r="A6" s="483"/>
      <c r="B6" s="483"/>
      <c r="C6" s="483"/>
      <c r="D6" s="484" t="s">
        <v>0</v>
      </c>
      <c r="E6" s="485"/>
      <c r="F6" s="485"/>
      <c r="G6" s="487"/>
      <c r="H6" s="487"/>
      <c r="I6" s="487"/>
      <c r="J6" s="484" t="s">
        <v>1</v>
      </c>
      <c r="K6" s="485"/>
      <c r="L6" s="485"/>
      <c r="M6" s="487"/>
      <c r="N6" s="487"/>
      <c r="O6" s="487"/>
      <c r="P6" s="484" t="s">
        <v>2</v>
      </c>
      <c r="Q6" s="485"/>
      <c r="R6" s="485"/>
      <c r="S6" s="487"/>
      <c r="T6" s="487"/>
      <c r="U6" s="487"/>
      <c r="V6" s="484" t="s">
        <v>3</v>
      </c>
      <c r="W6" s="485"/>
      <c r="X6" s="485"/>
      <c r="Y6" s="487"/>
      <c r="Z6" s="487"/>
      <c r="AA6" s="487"/>
      <c r="AB6" s="484" t="s">
        <v>27</v>
      </c>
      <c r="AC6" s="484"/>
      <c r="AD6" s="485"/>
      <c r="AE6" s="487"/>
      <c r="AF6" s="487"/>
      <c r="AG6" s="487"/>
    </row>
    <row r="7" spans="1:33" ht="9.75" customHeight="1" x14ac:dyDescent="0.25">
      <c r="A7" s="488"/>
      <c r="B7" s="488"/>
      <c r="C7" s="488"/>
      <c r="D7" s="1147" t="s">
        <v>324</v>
      </c>
      <c r="E7" s="1148"/>
      <c r="F7" s="1148"/>
      <c r="G7" s="1148"/>
      <c r="H7" s="1148"/>
      <c r="I7" s="1149"/>
      <c r="J7" s="1147" t="s">
        <v>321</v>
      </c>
      <c r="K7" s="1148"/>
      <c r="L7" s="1148"/>
      <c r="M7" s="1148"/>
      <c r="N7" s="1148"/>
      <c r="O7" s="1149"/>
      <c r="P7" s="1147" t="s">
        <v>45</v>
      </c>
      <c r="Q7" s="1148"/>
      <c r="R7" s="1148"/>
      <c r="S7" s="1148"/>
      <c r="T7" s="1148"/>
      <c r="U7" s="1149"/>
      <c r="V7" s="1147" t="s">
        <v>327</v>
      </c>
      <c r="W7" s="1148"/>
      <c r="X7" s="1148"/>
      <c r="Y7" s="1148"/>
      <c r="Z7" s="1148"/>
      <c r="AA7" s="1149"/>
      <c r="AB7" s="1147" t="s">
        <v>323</v>
      </c>
      <c r="AC7" s="1148"/>
      <c r="AD7" s="1148"/>
      <c r="AE7" s="1148"/>
      <c r="AF7" s="1148"/>
      <c r="AG7" s="1148"/>
    </row>
    <row r="8" spans="1:33" ht="15" customHeight="1" x14ac:dyDescent="0.25">
      <c r="A8" s="488"/>
      <c r="B8" s="488"/>
      <c r="C8" s="488"/>
      <c r="D8" s="1147"/>
      <c r="E8" s="1148"/>
      <c r="F8" s="1148"/>
      <c r="G8" s="1148"/>
      <c r="H8" s="1148"/>
      <c r="I8" s="1149"/>
      <c r="J8" s="1147"/>
      <c r="K8" s="1148"/>
      <c r="L8" s="1148"/>
      <c r="M8" s="1148"/>
      <c r="N8" s="1148"/>
      <c r="O8" s="1149"/>
      <c r="P8" s="1147"/>
      <c r="Q8" s="1148"/>
      <c r="R8" s="1148"/>
      <c r="S8" s="1148"/>
      <c r="T8" s="1148"/>
      <c r="U8" s="1149"/>
      <c r="V8" s="1147"/>
      <c r="W8" s="1148"/>
      <c r="X8" s="1148"/>
      <c r="Y8" s="1148"/>
      <c r="Z8" s="1148"/>
      <c r="AA8" s="1149"/>
      <c r="AB8" s="1147"/>
      <c r="AC8" s="1148"/>
      <c r="AD8" s="1148"/>
      <c r="AE8" s="1148"/>
      <c r="AF8" s="1148"/>
      <c r="AG8" s="1148"/>
    </row>
    <row r="9" spans="1:33" ht="18" customHeight="1" x14ac:dyDescent="0.25">
      <c r="A9" s="488"/>
      <c r="B9" s="488"/>
      <c r="C9" s="488"/>
      <c r="D9" s="1150"/>
      <c r="E9" s="1151"/>
      <c r="F9" s="1151"/>
      <c r="G9" s="1151"/>
      <c r="H9" s="1151"/>
      <c r="I9" s="1152"/>
      <c r="J9" s="1150"/>
      <c r="K9" s="1151"/>
      <c r="L9" s="1151"/>
      <c r="M9" s="1151"/>
      <c r="N9" s="1151"/>
      <c r="O9" s="1152"/>
      <c r="P9" s="1150"/>
      <c r="Q9" s="1151"/>
      <c r="R9" s="1151"/>
      <c r="S9" s="1151"/>
      <c r="T9" s="1151"/>
      <c r="U9" s="1152"/>
      <c r="V9" s="1150"/>
      <c r="W9" s="1151"/>
      <c r="X9" s="1151"/>
      <c r="Y9" s="1151"/>
      <c r="Z9" s="1151"/>
      <c r="AA9" s="1152"/>
      <c r="AB9" s="1147"/>
      <c r="AC9" s="1148"/>
      <c r="AD9" s="1148"/>
      <c r="AE9" s="1148"/>
      <c r="AF9" s="1148"/>
      <c r="AG9" s="1148"/>
    </row>
    <row r="10" spans="1:33" x14ac:dyDescent="0.25">
      <c r="A10" s="488"/>
      <c r="B10" s="488"/>
      <c r="C10" s="488"/>
      <c r="D10" s="489" t="s">
        <v>46</v>
      </c>
      <c r="E10" s="490"/>
      <c r="F10" s="491" t="s">
        <v>47</v>
      </c>
      <c r="G10" s="493"/>
      <c r="H10" s="491" t="s">
        <v>325</v>
      </c>
      <c r="I10" s="492"/>
      <c r="J10" s="493" t="s">
        <v>46</v>
      </c>
      <c r="K10" s="490"/>
      <c r="L10" s="491" t="s">
        <v>47</v>
      </c>
      <c r="M10" s="493"/>
      <c r="N10" s="491" t="s">
        <v>325</v>
      </c>
      <c r="O10" s="492"/>
      <c r="P10" s="493" t="s">
        <v>46</v>
      </c>
      <c r="Q10" s="490"/>
      <c r="R10" s="491" t="s">
        <v>47</v>
      </c>
      <c r="S10" s="493"/>
      <c r="T10" s="491" t="s">
        <v>325</v>
      </c>
      <c r="U10" s="493"/>
      <c r="V10" s="489" t="s">
        <v>46</v>
      </c>
      <c r="W10" s="490"/>
      <c r="X10" s="491" t="s">
        <v>47</v>
      </c>
      <c r="Y10" s="493"/>
      <c r="Z10" s="491" t="s">
        <v>325</v>
      </c>
      <c r="AA10" s="493"/>
      <c r="AB10" s="489" t="s">
        <v>46</v>
      </c>
      <c r="AC10" s="490"/>
      <c r="AD10" s="491" t="s">
        <v>47</v>
      </c>
      <c r="AE10" s="493"/>
      <c r="AF10" s="491" t="s">
        <v>325</v>
      </c>
      <c r="AG10" s="493"/>
    </row>
    <row r="11" spans="1:33" ht="3.75" customHeight="1" x14ac:dyDescent="0.25">
      <c r="A11" s="488"/>
      <c r="B11" s="488"/>
      <c r="C11" s="488"/>
      <c r="D11" s="746"/>
      <c r="E11" s="747"/>
      <c r="F11" s="496"/>
      <c r="G11" s="758"/>
      <c r="H11" s="496"/>
      <c r="I11" s="497"/>
      <c r="J11" s="756"/>
      <c r="K11" s="498"/>
      <c r="L11" s="499"/>
      <c r="M11" s="501"/>
      <c r="N11" s="499"/>
      <c r="O11" s="500"/>
      <c r="P11" s="757"/>
      <c r="Q11" s="498"/>
      <c r="R11" s="499"/>
      <c r="S11" s="501"/>
      <c r="T11" s="499"/>
      <c r="U11" s="501"/>
      <c r="V11" s="746"/>
      <c r="W11" s="498"/>
      <c r="X11" s="499"/>
      <c r="Y11" s="501"/>
      <c r="Z11" s="499"/>
      <c r="AA11" s="501"/>
      <c r="AB11" s="746"/>
      <c r="AC11" s="498"/>
      <c r="AD11" s="499"/>
      <c r="AE11" s="501"/>
      <c r="AF11" s="499"/>
      <c r="AG11" s="501"/>
    </row>
    <row r="12" spans="1:33" ht="27.75" x14ac:dyDescent="0.25">
      <c r="A12" s="488"/>
      <c r="B12" s="488"/>
      <c r="C12" s="488"/>
      <c r="D12" s="502" t="s">
        <v>326</v>
      </c>
      <c r="E12" s="503" t="s">
        <v>5</v>
      </c>
      <c r="F12" s="504" t="s">
        <v>326</v>
      </c>
      <c r="G12" s="503" t="s">
        <v>5</v>
      </c>
      <c r="H12" s="504" t="s">
        <v>326</v>
      </c>
      <c r="I12" s="505" t="s">
        <v>5</v>
      </c>
      <c r="J12" s="503" t="s">
        <v>326</v>
      </c>
      <c r="K12" s="506" t="s">
        <v>5</v>
      </c>
      <c r="L12" s="503" t="s">
        <v>326</v>
      </c>
      <c r="M12" s="503" t="s">
        <v>5</v>
      </c>
      <c r="N12" s="504" t="s">
        <v>326</v>
      </c>
      <c r="O12" s="505" t="s">
        <v>5</v>
      </c>
      <c r="P12" s="503" t="s">
        <v>326</v>
      </c>
      <c r="Q12" s="503" t="s">
        <v>5</v>
      </c>
      <c r="R12" s="504" t="s">
        <v>326</v>
      </c>
      <c r="S12" s="503" t="s">
        <v>5</v>
      </c>
      <c r="T12" s="504" t="s">
        <v>326</v>
      </c>
      <c r="U12" s="503" t="s">
        <v>5</v>
      </c>
      <c r="V12" s="502" t="s">
        <v>326</v>
      </c>
      <c r="W12" s="506" t="s">
        <v>5</v>
      </c>
      <c r="X12" s="503" t="s">
        <v>326</v>
      </c>
      <c r="Y12" s="503" t="s">
        <v>5</v>
      </c>
      <c r="Z12" s="504" t="s">
        <v>326</v>
      </c>
      <c r="AA12" s="503" t="s">
        <v>5</v>
      </c>
      <c r="AB12" s="502" t="s">
        <v>326</v>
      </c>
      <c r="AC12" s="503" t="s">
        <v>5</v>
      </c>
      <c r="AD12" s="504" t="s">
        <v>326</v>
      </c>
      <c r="AE12" s="503" t="s">
        <v>5</v>
      </c>
      <c r="AF12" s="504" t="s">
        <v>326</v>
      </c>
      <c r="AG12" s="503" t="s">
        <v>5</v>
      </c>
    </row>
    <row r="13" spans="1:33" x14ac:dyDescent="0.25">
      <c r="A13" s="507" t="s">
        <v>336</v>
      </c>
      <c r="B13" s="482" t="s">
        <v>7</v>
      </c>
      <c r="C13" s="508" t="s">
        <v>8</v>
      </c>
      <c r="D13" s="509" t="s">
        <v>31</v>
      </c>
      <c r="E13" s="510" t="s">
        <v>32</v>
      </c>
      <c r="F13" s="511" t="s">
        <v>31</v>
      </c>
      <c r="G13" s="510" t="s">
        <v>32</v>
      </c>
      <c r="H13" s="511" t="s">
        <v>31</v>
      </c>
      <c r="I13" s="512" t="s">
        <v>32</v>
      </c>
      <c r="J13" s="510" t="s">
        <v>31</v>
      </c>
      <c r="K13" s="510" t="s">
        <v>32</v>
      </c>
      <c r="L13" s="511" t="s">
        <v>31</v>
      </c>
      <c r="M13" s="510" t="s">
        <v>32</v>
      </c>
      <c r="N13" s="511" t="s">
        <v>31</v>
      </c>
      <c r="O13" s="512" t="s">
        <v>32</v>
      </c>
      <c r="P13" s="510" t="s">
        <v>31</v>
      </c>
      <c r="Q13" s="510" t="s">
        <v>32</v>
      </c>
      <c r="R13" s="511" t="s">
        <v>31</v>
      </c>
      <c r="S13" s="510" t="s">
        <v>32</v>
      </c>
      <c r="T13" s="511" t="s">
        <v>31</v>
      </c>
      <c r="U13" s="510" t="s">
        <v>32</v>
      </c>
      <c r="V13" s="513" t="s">
        <v>31</v>
      </c>
      <c r="W13" s="510" t="s">
        <v>32</v>
      </c>
      <c r="X13" s="511" t="s">
        <v>31</v>
      </c>
      <c r="Y13" s="510" t="s">
        <v>32</v>
      </c>
      <c r="Z13" s="816" t="s">
        <v>31</v>
      </c>
      <c r="AA13" s="510" t="s">
        <v>32</v>
      </c>
      <c r="AB13" s="513" t="s">
        <v>31</v>
      </c>
      <c r="AC13" s="510" t="s">
        <v>32</v>
      </c>
      <c r="AD13" s="511" t="s">
        <v>31</v>
      </c>
      <c r="AE13" s="510" t="s">
        <v>32</v>
      </c>
      <c r="AF13" s="511" t="s">
        <v>31</v>
      </c>
      <c r="AG13" s="510" t="s">
        <v>32</v>
      </c>
    </row>
    <row r="14" spans="1:33" ht="14.25" customHeight="1" x14ac:dyDescent="0.25">
      <c r="A14" s="514" t="s">
        <v>335</v>
      </c>
      <c r="B14" s="515" t="s">
        <v>13</v>
      </c>
      <c r="C14" s="516" t="s">
        <v>14</v>
      </c>
      <c r="D14" s="517"/>
      <c r="E14" s="518"/>
      <c r="F14" s="519">
        <v>0</v>
      </c>
      <c r="G14" s="585">
        <v>0</v>
      </c>
      <c r="H14" s="768">
        <v>0</v>
      </c>
      <c r="I14" s="769">
        <v>0</v>
      </c>
      <c r="J14" s="759"/>
      <c r="K14" s="522"/>
      <c r="L14" s="519">
        <v>0</v>
      </c>
      <c r="M14" s="585">
        <v>0</v>
      </c>
      <c r="N14" s="768">
        <v>0</v>
      </c>
      <c r="O14" s="769">
        <v>0</v>
      </c>
      <c r="P14" s="521"/>
      <c r="Q14" s="522"/>
      <c r="R14" s="519">
        <v>0</v>
      </c>
      <c r="S14" s="585">
        <v>0</v>
      </c>
      <c r="T14" s="768">
        <v>0</v>
      </c>
      <c r="U14" s="769">
        <v>0</v>
      </c>
      <c r="V14" s="523"/>
      <c r="W14" s="524"/>
      <c r="X14" s="525">
        <f>SUM(F14,L14,R14)</f>
        <v>0</v>
      </c>
      <c r="Y14" s="526">
        <f>SUM(G14,M14,S14)</f>
        <v>0</v>
      </c>
      <c r="Z14" s="809">
        <f>SUM(H14,N14,T14)</f>
        <v>0</v>
      </c>
      <c r="AA14" s="802">
        <f>SUM(I14,O14,U14)</f>
        <v>0</v>
      </c>
      <c r="AB14" s="521"/>
      <c r="AC14" s="522"/>
      <c r="AD14" s="519">
        <v>0</v>
      </c>
      <c r="AE14" s="585">
        <v>0</v>
      </c>
      <c r="AF14" s="827">
        <v>0</v>
      </c>
      <c r="AG14" s="821">
        <v>0</v>
      </c>
    </row>
    <row r="15" spans="1:33" ht="14.25" customHeight="1" x14ac:dyDescent="0.25">
      <c r="A15" s="527" t="s">
        <v>335</v>
      </c>
      <c r="B15" s="542"/>
      <c r="C15" s="728" t="s">
        <v>15</v>
      </c>
      <c r="D15" s="729"/>
      <c r="E15" s="544"/>
      <c r="F15" s="545"/>
      <c r="G15" s="587"/>
      <c r="H15" s="770"/>
      <c r="I15" s="771"/>
      <c r="J15" s="730"/>
      <c r="K15" s="548"/>
      <c r="L15" s="545"/>
      <c r="M15" s="587"/>
      <c r="N15" s="776"/>
      <c r="O15" s="777"/>
      <c r="P15" s="547"/>
      <c r="Q15" s="548"/>
      <c r="R15" s="545"/>
      <c r="S15" s="587"/>
      <c r="T15" s="776"/>
      <c r="U15" s="777"/>
      <c r="V15" s="549"/>
      <c r="W15" s="550"/>
      <c r="X15" s="551"/>
      <c r="Y15" s="552"/>
      <c r="Z15" s="810"/>
      <c r="AA15" s="803"/>
      <c r="AB15" s="547"/>
      <c r="AC15" s="548"/>
      <c r="AD15" s="545"/>
      <c r="AE15" s="587"/>
      <c r="AF15" s="776"/>
      <c r="AG15" s="831"/>
    </row>
    <row r="16" spans="1:33" ht="14.25" customHeight="1" x14ac:dyDescent="0.25">
      <c r="A16" s="539" t="s">
        <v>335</v>
      </c>
      <c r="B16" s="528" t="s">
        <v>19</v>
      </c>
      <c r="C16" s="540" t="s">
        <v>14</v>
      </c>
      <c r="D16" s="541"/>
      <c r="E16" s="531"/>
      <c r="F16" s="553">
        <v>0</v>
      </c>
      <c r="G16" s="588">
        <v>0</v>
      </c>
      <c r="H16" s="772">
        <v>0</v>
      </c>
      <c r="I16" s="773">
        <v>0</v>
      </c>
      <c r="J16" s="561"/>
      <c r="K16" s="534"/>
      <c r="L16" s="553">
        <v>0</v>
      </c>
      <c r="M16" s="588">
        <v>0</v>
      </c>
      <c r="N16" s="772">
        <v>0</v>
      </c>
      <c r="O16" s="773">
        <v>0</v>
      </c>
      <c r="P16" s="533"/>
      <c r="Q16" s="534"/>
      <c r="R16" s="553">
        <v>0</v>
      </c>
      <c r="S16" s="588">
        <v>0</v>
      </c>
      <c r="T16" s="772">
        <v>0</v>
      </c>
      <c r="U16" s="773">
        <v>0</v>
      </c>
      <c r="V16" s="535"/>
      <c r="W16" s="536"/>
      <c r="X16" s="554">
        <f>SUM(F16,L16,R16)</f>
        <v>0</v>
      </c>
      <c r="Y16" s="555">
        <f>SUM(G16,M16,S16)</f>
        <v>0</v>
      </c>
      <c r="Z16" s="811">
        <f>SUM(H16,N16,T16)</f>
        <v>0</v>
      </c>
      <c r="AA16" s="804">
        <f>SUM(I16,O16,U16)</f>
        <v>0</v>
      </c>
      <c r="AB16" s="533"/>
      <c r="AC16" s="534"/>
      <c r="AD16" s="553">
        <v>0</v>
      </c>
      <c r="AE16" s="588">
        <v>0</v>
      </c>
      <c r="AF16" s="772">
        <v>0</v>
      </c>
      <c r="AG16" s="833">
        <v>0</v>
      </c>
    </row>
    <row r="17" spans="1:33" ht="14.25" customHeight="1" x14ac:dyDescent="0.25">
      <c r="A17" s="539" t="s">
        <v>335</v>
      </c>
      <c r="B17" s="528"/>
      <c r="C17" s="540" t="s">
        <v>15</v>
      </c>
      <c r="D17" s="541"/>
      <c r="E17" s="531"/>
      <c r="F17" s="532"/>
      <c r="G17" s="586"/>
      <c r="H17" s="774"/>
      <c r="I17" s="775"/>
      <c r="J17" s="561"/>
      <c r="K17" s="534"/>
      <c r="L17" s="532"/>
      <c r="M17" s="586"/>
      <c r="N17" s="774"/>
      <c r="O17" s="775"/>
      <c r="P17" s="533"/>
      <c r="Q17" s="534"/>
      <c r="R17" s="532"/>
      <c r="S17" s="586"/>
      <c r="T17" s="774"/>
      <c r="U17" s="775"/>
      <c r="V17" s="535"/>
      <c r="W17" s="536"/>
      <c r="X17" s="537"/>
      <c r="Y17" s="538"/>
      <c r="Z17" s="812"/>
      <c r="AA17" s="805"/>
      <c r="AB17" s="533"/>
      <c r="AC17" s="534"/>
      <c r="AD17" s="532"/>
      <c r="AE17" s="586"/>
      <c r="AF17" s="774"/>
      <c r="AG17" s="834"/>
    </row>
    <row r="18" spans="1:33" ht="14.25" customHeight="1" x14ac:dyDescent="0.25">
      <c r="A18" s="514" t="s">
        <v>337</v>
      </c>
      <c r="B18" s="515" t="s">
        <v>13</v>
      </c>
      <c r="C18" s="516" t="s">
        <v>14</v>
      </c>
      <c r="D18" s="517"/>
      <c r="E18" s="518"/>
      <c r="F18" s="519">
        <v>0</v>
      </c>
      <c r="G18" s="585">
        <v>0</v>
      </c>
      <c r="H18" s="768">
        <v>0</v>
      </c>
      <c r="I18" s="769">
        <v>0</v>
      </c>
      <c r="J18" s="759"/>
      <c r="K18" s="522"/>
      <c r="L18" s="519">
        <v>0</v>
      </c>
      <c r="M18" s="585">
        <v>0</v>
      </c>
      <c r="N18" s="784">
        <v>0</v>
      </c>
      <c r="O18" s="785">
        <v>0</v>
      </c>
      <c r="P18" s="521"/>
      <c r="Q18" s="522"/>
      <c r="R18" s="519">
        <v>0</v>
      </c>
      <c r="S18" s="585">
        <v>0</v>
      </c>
      <c r="T18" s="784">
        <v>0</v>
      </c>
      <c r="U18" s="785">
        <v>0</v>
      </c>
      <c r="V18" s="523"/>
      <c r="W18" s="524"/>
      <c r="X18" s="525">
        <f>SUM(F18,L18,R18)</f>
        <v>0</v>
      </c>
      <c r="Y18" s="526">
        <f>SUM(G18,M18,S18)</f>
        <v>0</v>
      </c>
      <c r="Z18" s="809">
        <f>SUM(H18,N18,T18)</f>
        <v>0</v>
      </c>
      <c r="AA18" s="802">
        <f>SUM(I18,O18,U18)</f>
        <v>0</v>
      </c>
      <c r="AB18" s="521"/>
      <c r="AC18" s="522"/>
      <c r="AD18" s="519">
        <v>0</v>
      </c>
      <c r="AE18" s="585">
        <v>0</v>
      </c>
      <c r="AF18" s="784">
        <v>0</v>
      </c>
      <c r="AG18" s="832">
        <v>0</v>
      </c>
    </row>
    <row r="19" spans="1:33" ht="14.25" customHeight="1" x14ac:dyDescent="0.25">
      <c r="A19" s="527" t="s">
        <v>337</v>
      </c>
      <c r="B19" s="542"/>
      <c r="C19" s="728" t="s">
        <v>15</v>
      </c>
      <c r="D19" s="729"/>
      <c r="E19" s="544"/>
      <c r="F19" s="545"/>
      <c r="G19" s="587"/>
      <c r="H19" s="776"/>
      <c r="I19" s="777"/>
      <c r="J19" s="730"/>
      <c r="K19" s="548"/>
      <c r="L19" s="545"/>
      <c r="M19" s="587"/>
      <c r="N19" s="776"/>
      <c r="O19" s="777"/>
      <c r="P19" s="547"/>
      <c r="Q19" s="548"/>
      <c r="R19" s="545"/>
      <c r="S19" s="587"/>
      <c r="T19" s="776"/>
      <c r="U19" s="777"/>
      <c r="V19" s="549"/>
      <c r="W19" s="550"/>
      <c r="X19" s="551"/>
      <c r="Y19" s="552"/>
      <c r="Z19" s="810"/>
      <c r="AA19" s="803"/>
      <c r="AB19" s="547"/>
      <c r="AC19" s="548"/>
      <c r="AD19" s="545"/>
      <c r="AE19" s="587"/>
      <c r="AF19" s="776"/>
      <c r="AG19" s="831"/>
    </row>
    <row r="20" spans="1:33" ht="14.25" customHeight="1" x14ac:dyDescent="0.25">
      <c r="A20" s="539" t="s">
        <v>337</v>
      </c>
      <c r="B20" s="528" t="s">
        <v>19</v>
      </c>
      <c r="C20" s="540" t="s">
        <v>14</v>
      </c>
      <c r="D20" s="541"/>
      <c r="E20" s="531"/>
      <c r="F20" s="553">
        <v>0</v>
      </c>
      <c r="G20" s="588">
        <v>0</v>
      </c>
      <c r="H20" s="772">
        <v>0</v>
      </c>
      <c r="I20" s="773">
        <v>0</v>
      </c>
      <c r="J20" s="561"/>
      <c r="K20" s="534"/>
      <c r="L20" s="553">
        <v>0</v>
      </c>
      <c r="M20" s="588">
        <v>0</v>
      </c>
      <c r="N20" s="772">
        <v>0</v>
      </c>
      <c r="O20" s="773">
        <v>0</v>
      </c>
      <c r="P20" s="533"/>
      <c r="Q20" s="534"/>
      <c r="R20" s="553">
        <v>0</v>
      </c>
      <c r="S20" s="588">
        <v>0</v>
      </c>
      <c r="T20" s="772">
        <v>0</v>
      </c>
      <c r="U20" s="773">
        <v>0</v>
      </c>
      <c r="V20" s="535"/>
      <c r="W20" s="536"/>
      <c r="X20" s="554">
        <f>SUM(F20,L20,R20)</f>
        <v>0</v>
      </c>
      <c r="Y20" s="555">
        <f>SUM(G20,M20,S20)</f>
        <v>0</v>
      </c>
      <c r="Z20" s="811">
        <f>SUM(H20,N20,T20)</f>
        <v>0</v>
      </c>
      <c r="AA20" s="804">
        <f>SUM(I20,O20,U20)</f>
        <v>0</v>
      </c>
      <c r="AB20" s="533"/>
      <c r="AC20" s="534"/>
      <c r="AD20" s="553">
        <v>0</v>
      </c>
      <c r="AE20" s="588">
        <v>0</v>
      </c>
      <c r="AF20" s="772">
        <v>0</v>
      </c>
      <c r="AG20" s="833">
        <v>0</v>
      </c>
    </row>
    <row r="21" spans="1:33" ht="14.25" customHeight="1" x14ac:dyDescent="0.25">
      <c r="A21" s="539" t="s">
        <v>337</v>
      </c>
      <c r="B21" s="528"/>
      <c r="C21" s="540" t="s">
        <v>15</v>
      </c>
      <c r="D21" s="541"/>
      <c r="E21" s="531"/>
      <c r="F21" s="532"/>
      <c r="G21" s="586"/>
      <c r="H21" s="774"/>
      <c r="I21" s="775"/>
      <c r="J21" s="561"/>
      <c r="K21" s="534"/>
      <c r="L21" s="532"/>
      <c r="M21" s="586"/>
      <c r="N21" s="774"/>
      <c r="O21" s="775"/>
      <c r="P21" s="533"/>
      <c r="Q21" s="534"/>
      <c r="R21" s="532"/>
      <c r="S21" s="586"/>
      <c r="T21" s="774"/>
      <c r="U21" s="775"/>
      <c r="V21" s="535"/>
      <c r="W21" s="536"/>
      <c r="X21" s="537"/>
      <c r="Y21" s="538"/>
      <c r="Z21" s="812"/>
      <c r="AA21" s="805"/>
      <c r="AB21" s="533"/>
      <c r="AC21" s="534"/>
      <c r="AD21" s="532"/>
      <c r="AE21" s="586"/>
      <c r="AF21" s="774"/>
      <c r="AG21" s="834"/>
    </row>
    <row r="22" spans="1:33" ht="14.25" customHeight="1" x14ac:dyDescent="0.25">
      <c r="A22" s="558" t="s">
        <v>338</v>
      </c>
      <c r="B22" s="515" t="s">
        <v>13</v>
      </c>
      <c r="C22" s="516" t="s">
        <v>14</v>
      </c>
      <c r="D22" s="521"/>
      <c r="E22" s="559">
        <v>0</v>
      </c>
      <c r="F22" s="519">
        <v>0</v>
      </c>
      <c r="G22" s="585">
        <v>0</v>
      </c>
      <c r="H22" s="784">
        <v>0</v>
      </c>
      <c r="I22" s="785">
        <v>0</v>
      </c>
      <c r="J22" s="759"/>
      <c r="K22" s="559">
        <v>0</v>
      </c>
      <c r="L22" s="519">
        <v>0</v>
      </c>
      <c r="M22" s="585">
        <v>0</v>
      </c>
      <c r="N22" s="784">
        <v>0</v>
      </c>
      <c r="O22" s="785">
        <v>0</v>
      </c>
      <c r="P22" s="521"/>
      <c r="Q22" s="559">
        <v>0</v>
      </c>
      <c r="R22" s="519">
        <v>0</v>
      </c>
      <c r="S22" s="585">
        <v>0</v>
      </c>
      <c r="T22" s="784">
        <v>0</v>
      </c>
      <c r="U22" s="785">
        <v>0</v>
      </c>
      <c r="V22" s="523"/>
      <c r="W22" s="560">
        <f>SUM(E22,K22,Q22)</f>
        <v>0</v>
      </c>
      <c r="X22" s="525">
        <f>SUM(F22,L22,R22)</f>
        <v>0</v>
      </c>
      <c r="Y22" s="526">
        <f>SUM(G22,M22,S22)</f>
        <v>0</v>
      </c>
      <c r="Z22" s="809">
        <f>SUM(H22,N22,T22)</f>
        <v>0</v>
      </c>
      <c r="AA22" s="802">
        <f>SUM(I22,O22,U22)</f>
        <v>0</v>
      </c>
      <c r="AB22" s="521"/>
      <c r="AC22" s="559">
        <v>0</v>
      </c>
      <c r="AD22" s="519">
        <v>0</v>
      </c>
      <c r="AE22" s="585">
        <v>0</v>
      </c>
      <c r="AF22" s="784">
        <v>0</v>
      </c>
      <c r="AG22" s="832">
        <v>0</v>
      </c>
    </row>
    <row r="23" spans="1:33" ht="14.25" customHeight="1" x14ac:dyDescent="0.25">
      <c r="A23" s="539" t="s">
        <v>338</v>
      </c>
      <c r="B23" s="542"/>
      <c r="C23" s="728" t="s">
        <v>15</v>
      </c>
      <c r="D23" s="730"/>
      <c r="E23" s="548"/>
      <c r="F23" s="731"/>
      <c r="G23" s="786">
        <v>0</v>
      </c>
      <c r="H23" s="787">
        <v>0</v>
      </c>
      <c r="I23" s="788">
        <v>0</v>
      </c>
      <c r="J23" s="729"/>
      <c r="K23" s="544"/>
      <c r="L23" s="731"/>
      <c r="M23" s="786">
        <v>0</v>
      </c>
      <c r="N23" s="787">
        <v>0</v>
      </c>
      <c r="O23" s="788">
        <v>0</v>
      </c>
      <c r="P23" s="543"/>
      <c r="Q23" s="544"/>
      <c r="R23" s="731"/>
      <c r="S23" s="786">
        <v>0</v>
      </c>
      <c r="T23" s="787">
        <v>0</v>
      </c>
      <c r="U23" s="788">
        <v>0</v>
      </c>
      <c r="V23" s="549"/>
      <c r="W23" s="550"/>
      <c r="X23" s="551"/>
      <c r="Y23" s="563">
        <f t="shared" ref="Y23:Y54" si="0">SUM(G23,M23,S23)</f>
        <v>0</v>
      </c>
      <c r="Z23" s="813">
        <f t="shared" ref="Z23:Z54" si="1">SUM(H23,N23,T23)</f>
        <v>0</v>
      </c>
      <c r="AA23" s="807">
        <f t="shared" ref="AA23:AA54" si="2">SUM(I23,O23,U23)</f>
        <v>0</v>
      </c>
      <c r="AB23" s="547"/>
      <c r="AC23" s="548"/>
      <c r="AD23" s="545"/>
      <c r="AE23" s="786">
        <v>0</v>
      </c>
      <c r="AF23" s="787">
        <v>0</v>
      </c>
      <c r="AG23" s="836">
        <v>0</v>
      </c>
    </row>
    <row r="24" spans="1:33" ht="14.25" customHeight="1" x14ac:dyDescent="0.25">
      <c r="A24" s="539" t="s">
        <v>338</v>
      </c>
      <c r="B24" s="528" t="s">
        <v>19</v>
      </c>
      <c r="C24" s="540" t="s">
        <v>14</v>
      </c>
      <c r="D24" s="533"/>
      <c r="E24" s="564">
        <v>0</v>
      </c>
      <c r="F24" s="553">
        <v>0</v>
      </c>
      <c r="G24" s="588">
        <v>0</v>
      </c>
      <c r="H24" s="772">
        <v>0</v>
      </c>
      <c r="I24" s="773">
        <v>0</v>
      </c>
      <c r="J24" s="561"/>
      <c r="K24" s="564">
        <v>0</v>
      </c>
      <c r="L24" s="553">
        <v>0</v>
      </c>
      <c r="M24" s="588">
        <v>0</v>
      </c>
      <c r="N24" s="772">
        <v>0</v>
      </c>
      <c r="O24" s="773">
        <v>0</v>
      </c>
      <c r="P24" s="533"/>
      <c r="Q24" s="564">
        <v>0</v>
      </c>
      <c r="R24" s="553">
        <v>0</v>
      </c>
      <c r="S24" s="588">
        <v>0</v>
      </c>
      <c r="T24" s="772">
        <v>0</v>
      </c>
      <c r="U24" s="773">
        <v>0</v>
      </c>
      <c r="V24" s="535"/>
      <c r="W24" s="565">
        <f>SUM(E24,K24,Q24)</f>
        <v>0</v>
      </c>
      <c r="X24" s="554">
        <f>SUM(F24,L24,R24)</f>
        <v>0</v>
      </c>
      <c r="Y24" s="555">
        <f t="shared" si="0"/>
        <v>0</v>
      </c>
      <c r="Z24" s="811">
        <f t="shared" si="1"/>
        <v>0</v>
      </c>
      <c r="AA24" s="804">
        <f t="shared" si="2"/>
        <v>0</v>
      </c>
      <c r="AB24" s="533"/>
      <c r="AC24" s="564">
        <v>0</v>
      </c>
      <c r="AD24" s="553">
        <v>0</v>
      </c>
      <c r="AE24" s="588">
        <v>0</v>
      </c>
      <c r="AF24" s="772">
        <v>0</v>
      </c>
      <c r="AG24" s="833">
        <v>0</v>
      </c>
    </row>
    <row r="25" spans="1:33" ht="14.25" customHeight="1" x14ac:dyDescent="0.25">
      <c r="A25" s="539" t="s">
        <v>338</v>
      </c>
      <c r="B25" s="528"/>
      <c r="C25" s="540" t="s">
        <v>15</v>
      </c>
      <c r="D25" s="533"/>
      <c r="E25" s="534"/>
      <c r="F25" s="725"/>
      <c r="G25" s="588">
        <v>0</v>
      </c>
      <c r="H25" s="789">
        <v>0</v>
      </c>
      <c r="I25" s="790">
        <v>0</v>
      </c>
      <c r="J25" s="530"/>
      <c r="K25" s="531"/>
      <c r="L25" s="725"/>
      <c r="M25" s="588">
        <v>0</v>
      </c>
      <c r="N25" s="789">
        <v>0</v>
      </c>
      <c r="O25" s="790">
        <v>0</v>
      </c>
      <c r="P25" s="541"/>
      <c r="Q25" s="531"/>
      <c r="R25" s="725"/>
      <c r="S25" s="588">
        <v>0</v>
      </c>
      <c r="T25" s="789">
        <v>0</v>
      </c>
      <c r="U25" s="790">
        <v>0</v>
      </c>
      <c r="V25" s="535"/>
      <c r="W25" s="536"/>
      <c r="X25" s="537"/>
      <c r="Y25" s="555">
        <f t="shared" si="0"/>
        <v>0</v>
      </c>
      <c r="Z25" s="811">
        <f t="shared" si="1"/>
        <v>0</v>
      </c>
      <c r="AA25" s="804">
        <f t="shared" si="2"/>
        <v>0</v>
      </c>
      <c r="AB25" s="533"/>
      <c r="AC25" s="534"/>
      <c r="AD25" s="532"/>
      <c r="AE25" s="588">
        <v>0</v>
      </c>
      <c r="AF25" s="789">
        <v>0</v>
      </c>
      <c r="AG25" s="837">
        <v>0</v>
      </c>
    </row>
    <row r="26" spans="1:33" ht="14.25" customHeight="1" x14ac:dyDescent="0.25">
      <c r="A26" s="515" t="s">
        <v>339</v>
      </c>
      <c r="B26" s="515" t="s">
        <v>13</v>
      </c>
      <c r="C26" s="516" t="s">
        <v>14</v>
      </c>
      <c r="D26" s="521"/>
      <c r="E26" s="559">
        <v>0</v>
      </c>
      <c r="F26" s="519">
        <v>0</v>
      </c>
      <c r="G26" s="585">
        <v>0</v>
      </c>
      <c r="H26" s="784">
        <v>0</v>
      </c>
      <c r="I26" s="785">
        <v>0</v>
      </c>
      <c r="J26" s="759"/>
      <c r="K26" s="559">
        <v>0</v>
      </c>
      <c r="L26" s="519">
        <v>0</v>
      </c>
      <c r="M26" s="585">
        <v>0</v>
      </c>
      <c r="N26" s="784">
        <v>0</v>
      </c>
      <c r="O26" s="785">
        <v>0</v>
      </c>
      <c r="P26" s="521"/>
      <c r="Q26" s="559">
        <v>0</v>
      </c>
      <c r="R26" s="519">
        <v>0</v>
      </c>
      <c r="S26" s="585">
        <v>0</v>
      </c>
      <c r="T26" s="784">
        <v>0</v>
      </c>
      <c r="U26" s="785">
        <v>0</v>
      </c>
      <c r="V26" s="523"/>
      <c r="W26" s="560">
        <f>SUM(E26,K26,Q26)</f>
        <v>0</v>
      </c>
      <c r="X26" s="525">
        <f>SUM(F26,L26,R26)</f>
        <v>0</v>
      </c>
      <c r="Y26" s="526">
        <f t="shared" si="0"/>
        <v>0</v>
      </c>
      <c r="Z26" s="809">
        <f t="shared" si="1"/>
        <v>0</v>
      </c>
      <c r="AA26" s="802">
        <f t="shared" si="2"/>
        <v>0</v>
      </c>
      <c r="AB26" s="521"/>
      <c r="AC26" s="559">
        <v>0</v>
      </c>
      <c r="AD26" s="519">
        <v>0</v>
      </c>
      <c r="AE26" s="585">
        <v>0</v>
      </c>
      <c r="AF26" s="784">
        <v>0</v>
      </c>
      <c r="AG26" s="832">
        <v>0</v>
      </c>
    </row>
    <row r="27" spans="1:33" ht="14.25" customHeight="1" x14ac:dyDescent="0.25">
      <c r="A27" s="539" t="s">
        <v>339</v>
      </c>
      <c r="B27" s="542"/>
      <c r="C27" s="728" t="s">
        <v>15</v>
      </c>
      <c r="D27" s="730"/>
      <c r="E27" s="548"/>
      <c r="F27" s="731"/>
      <c r="G27" s="786">
        <v>0</v>
      </c>
      <c r="H27" s="787">
        <v>0</v>
      </c>
      <c r="I27" s="788">
        <v>0</v>
      </c>
      <c r="J27" s="729"/>
      <c r="K27" s="544"/>
      <c r="L27" s="731"/>
      <c r="M27" s="786">
        <v>0</v>
      </c>
      <c r="N27" s="787">
        <v>0</v>
      </c>
      <c r="O27" s="788">
        <v>0</v>
      </c>
      <c r="P27" s="543"/>
      <c r="Q27" s="544"/>
      <c r="R27" s="731"/>
      <c r="S27" s="786">
        <v>0</v>
      </c>
      <c r="T27" s="787">
        <v>0</v>
      </c>
      <c r="U27" s="788">
        <v>0</v>
      </c>
      <c r="V27" s="549"/>
      <c r="W27" s="550"/>
      <c r="X27" s="551"/>
      <c r="Y27" s="563">
        <f t="shared" si="0"/>
        <v>0</v>
      </c>
      <c r="Z27" s="813">
        <f t="shared" si="1"/>
        <v>0</v>
      </c>
      <c r="AA27" s="807">
        <f t="shared" si="2"/>
        <v>0</v>
      </c>
      <c r="AB27" s="547"/>
      <c r="AC27" s="548"/>
      <c r="AD27" s="545"/>
      <c r="AE27" s="786">
        <v>0</v>
      </c>
      <c r="AF27" s="787">
        <v>0</v>
      </c>
      <c r="AG27" s="836">
        <v>0</v>
      </c>
    </row>
    <row r="28" spans="1:33" ht="14.25" customHeight="1" x14ac:dyDescent="0.25">
      <c r="A28" s="539" t="s">
        <v>339</v>
      </c>
      <c r="B28" s="528" t="s">
        <v>19</v>
      </c>
      <c r="C28" s="540" t="s">
        <v>14</v>
      </c>
      <c r="D28" s="533"/>
      <c r="E28" s="564">
        <v>0</v>
      </c>
      <c r="F28" s="553">
        <v>0</v>
      </c>
      <c r="G28" s="588">
        <v>0</v>
      </c>
      <c r="H28" s="772">
        <v>0</v>
      </c>
      <c r="I28" s="773">
        <v>0</v>
      </c>
      <c r="J28" s="561"/>
      <c r="K28" s="564">
        <v>0</v>
      </c>
      <c r="L28" s="553">
        <v>0</v>
      </c>
      <c r="M28" s="588">
        <v>0</v>
      </c>
      <c r="N28" s="772">
        <v>0</v>
      </c>
      <c r="O28" s="773">
        <v>0</v>
      </c>
      <c r="P28" s="533"/>
      <c r="Q28" s="564">
        <v>0</v>
      </c>
      <c r="R28" s="553">
        <v>0</v>
      </c>
      <c r="S28" s="588">
        <v>0</v>
      </c>
      <c r="T28" s="772">
        <v>0</v>
      </c>
      <c r="U28" s="773">
        <v>0</v>
      </c>
      <c r="V28" s="535"/>
      <c r="W28" s="565">
        <f>SUM(E28,K28,Q28)</f>
        <v>0</v>
      </c>
      <c r="X28" s="554">
        <f>SUM(F28,L28,R28)</f>
        <v>0</v>
      </c>
      <c r="Y28" s="555">
        <f t="shared" si="0"/>
        <v>0</v>
      </c>
      <c r="Z28" s="811">
        <f t="shared" si="1"/>
        <v>0</v>
      </c>
      <c r="AA28" s="804">
        <f t="shared" si="2"/>
        <v>0</v>
      </c>
      <c r="AB28" s="533"/>
      <c r="AC28" s="564">
        <v>0</v>
      </c>
      <c r="AD28" s="553">
        <v>0</v>
      </c>
      <c r="AE28" s="588">
        <v>0</v>
      </c>
      <c r="AF28" s="772">
        <v>0</v>
      </c>
      <c r="AG28" s="833">
        <v>0</v>
      </c>
    </row>
    <row r="29" spans="1:33" ht="14.25" customHeight="1" x14ac:dyDescent="0.25">
      <c r="A29" s="539" t="s">
        <v>339</v>
      </c>
      <c r="B29" s="528"/>
      <c r="C29" s="540" t="s">
        <v>15</v>
      </c>
      <c r="D29" s="533"/>
      <c r="E29" s="534"/>
      <c r="F29" s="725"/>
      <c r="G29" s="588">
        <v>0</v>
      </c>
      <c r="H29" s="789">
        <v>0</v>
      </c>
      <c r="I29" s="790">
        <v>0</v>
      </c>
      <c r="J29" s="530"/>
      <c r="K29" s="531"/>
      <c r="L29" s="725"/>
      <c r="M29" s="588">
        <v>0</v>
      </c>
      <c r="N29" s="789">
        <v>0</v>
      </c>
      <c r="O29" s="790">
        <v>0</v>
      </c>
      <c r="P29" s="541"/>
      <c r="Q29" s="531"/>
      <c r="R29" s="725"/>
      <c r="S29" s="588">
        <v>0</v>
      </c>
      <c r="T29" s="789">
        <v>0</v>
      </c>
      <c r="U29" s="790">
        <v>0</v>
      </c>
      <c r="V29" s="535"/>
      <c r="W29" s="536"/>
      <c r="X29" s="537"/>
      <c r="Y29" s="555">
        <f t="shared" si="0"/>
        <v>0</v>
      </c>
      <c r="Z29" s="811">
        <f t="shared" si="1"/>
        <v>0</v>
      </c>
      <c r="AA29" s="804">
        <f t="shared" si="2"/>
        <v>0</v>
      </c>
      <c r="AB29" s="533"/>
      <c r="AC29" s="534"/>
      <c r="AD29" s="532"/>
      <c r="AE29" s="588">
        <v>0</v>
      </c>
      <c r="AF29" s="789">
        <v>0</v>
      </c>
      <c r="AG29" s="837">
        <v>0</v>
      </c>
    </row>
    <row r="30" spans="1:33" ht="14.25" customHeight="1" x14ac:dyDescent="0.25">
      <c r="A30" s="514" t="s">
        <v>340</v>
      </c>
      <c r="B30" s="515" t="s">
        <v>13</v>
      </c>
      <c r="C30" s="516" t="s">
        <v>14</v>
      </c>
      <c r="D30" s="521"/>
      <c r="E30" s="559">
        <v>0</v>
      </c>
      <c r="F30" s="519">
        <v>0</v>
      </c>
      <c r="G30" s="585">
        <v>0</v>
      </c>
      <c r="H30" s="784">
        <v>0</v>
      </c>
      <c r="I30" s="785">
        <v>0</v>
      </c>
      <c r="J30" s="759"/>
      <c r="K30" s="559">
        <v>0</v>
      </c>
      <c r="L30" s="519">
        <v>0</v>
      </c>
      <c r="M30" s="585">
        <v>0</v>
      </c>
      <c r="N30" s="784">
        <v>0</v>
      </c>
      <c r="O30" s="785">
        <v>0</v>
      </c>
      <c r="P30" s="521"/>
      <c r="Q30" s="559">
        <v>0</v>
      </c>
      <c r="R30" s="519">
        <v>0</v>
      </c>
      <c r="S30" s="585">
        <v>0</v>
      </c>
      <c r="T30" s="784">
        <v>0</v>
      </c>
      <c r="U30" s="785">
        <v>0</v>
      </c>
      <c r="V30" s="523"/>
      <c r="W30" s="560">
        <f>SUM(E30,K30,Q30)</f>
        <v>0</v>
      </c>
      <c r="X30" s="525">
        <f>SUM(F30,L30,R30)</f>
        <v>0</v>
      </c>
      <c r="Y30" s="526">
        <f t="shared" si="0"/>
        <v>0</v>
      </c>
      <c r="Z30" s="809">
        <f t="shared" si="1"/>
        <v>0</v>
      </c>
      <c r="AA30" s="802">
        <f t="shared" si="2"/>
        <v>0</v>
      </c>
      <c r="AB30" s="521"/>
      <c r="AC30" s="559">
        <v>0</v>
      </c>
      <c r="AD30" s="519">
        <v>0</v>
      </c>
      <c r="AE30" s="585">
        <v>0</v>
      </c>
      <c r="AF30" s="784">
        <v>0</v>
      </c>
      <c r="AG30" s="832">
        <v>0</v>
      </c>
    </row>
    <row r="31" spans="1:33" ht="14.25" customHeight="1" x14ac:dyDescent="0.25">
      <c r="A31" s="527" t="s">
        <v>340</v>
      </c>
      <c r="B31" s="542"/>
      <c r="C31" s="728" t="s">
        <v>15</v>
      </c>
      <c r="D31" s="730"/>
      <c r="E31" s="548"/>
      <c r="F31" s="731"/>
      <c r="G31" s="786">
        <v>0</v>
      </c>
      <c r="H31" s="787">
        <v>0</v>
      </c>
      <c r="I31" s="788">
        <v>0</v>
      </c>
      <c r="J31" s="729"/>
      <c r="K31" s="544"/>
      <c r="L31" s="731"/>
      <c r="M31" s="786">
        <v>0</v>
      </c>
      <c r="N31" s="787">
        <v>0</v>
      </c>
      <c r="O31" s="788">
        <v>0</v>
      </c>
      <c r="P31" s="543"/>
      <c r="Q31" s="544"/>
      <c r="R31" s="731"/>
      <c r="S31" s="786">
        <v>0</v>
      </c>
      <c r="T31" s="787">
        <v>0</v>
      </c>
      <c r="U31" s="788">
        <v>0</v>
      </c>
      <c r="V31" s="549"/>
      <c r="W31" s="550"/>
      <c r="X31" s="551"/>
      <c r="Y31" s="563">
        <f t="shared" si="0"/>
        <v>0</v>
      </c>
      <c r="Z31" s="813">
        <f t="shared" si="1"/>
        <v>0</v>
      </c>
      <c r="AA31" s="807">
        <f t="shared" si="2"/>
        <v>0</v>
      </c>
      <c r="AB31" s="547"/>
      <c r="AC31" s="548"/>
      <c r="AD31" s="545"/>
      <c r="AE31" s="786">
        <v>0</v>
      </c>
      <c r="AF31" s="787">
        <v>0</v>
      </c>
      <c r="AG31" s="836">
        <v>0</v>
      </c>
    </row>
    <row r="32" spans="1:33" ht="14.25" customHeight="1" x14ac:dyDescent="0.25">
      <c r="A32" s="539" t="s">
        <v>340</v>
      </c>
      <c r="B32" s="528" t="s">
        <v>19</v>
      </c>
      <c r="C32" s="540" t="s">
        <v>14</v>
      </c>
      <c r="D32" s="533"/>
      <c r="E32" s="564">
        <v>0</v>
      </c>
      <c r="F32" s="553">
        <v>0</v>
      </c>
      <c r="G32" s="588">
        <v>0</v>
      </c>
      <c r="H32" s="772">
        <v>0</v>
      </c>
      <c r="I32" s="773">
        <v>0</v>
      </c>
      <c r="J32" s="561"/>
      <c r="K32" s="564">
        <v>0</v>
      </c>
      <c r="L32" s="553">
        <v>0</v>
      </c>
      <c r="M32" s="588">
        <v>0</v>
      </c>
      <c r="N32" s="772">
        <v>0</v>
      </c>
      <c r="O32" s="773">
        <v>0</v>
      </c>
      <c r="P32" s="533"/>
      <c r="Q32" s="564">
        <v>0</v>
      </c>
      <c r="R32" s="553">
        <v>0</v>
      </c>
      <c r="S32" s="588">
        <v>0</v>
      </c>
      <c r="T32" s="772">
        <v>0</v>
      </c>
      <c r="U32" s="773">
        <v>0</v>
      </c>
      <c r="V32" s="535"/>
      <c r="W32" s="565">
        <f>SUM(E32,K32,Q32)</f>
        <v>0</v>
      </c>
      <c r="X32" s="554">
        <f>SUM(F32,L32,R32)</f>
        <v>0</v>
      </c>
      <c r="Y32" s="555">
        <f t="shared" si="0"/>
        <v>0</v>
      </c>
      <c r="Z32" s="811">
        <f t="shared" si="1"/>
        <v>0</v>
      </c>
      <c r="AA32" s="804">
        <f t="shared" si="2"/>
        <v>0</v>
      </c>
      <c r="AB32" s="533"/>
      <c r="AC32" s="564">
        <v>0</v>
      </c>
      <c r="AD32" s="553">
        <v>0</v>
      </c>
      <c r="AE32" s="588">
        <v>0</v>
      </c>
      <c r="AF32" s="772">
        <v>0</v>
      </c>
      <c r="AG32" s="833">
        <v>0</v>
      </c>
    </row>
    <row r="33" spans="1:33" ht="14.25" customHeight="1" x14ac:dyDescent="0.25">
      <c r="A33" s="539" t="s">
        <v>340</v>
      </c>
      <c r="B33" s="528"/>
      <c r="C33" s="540" t="s">
        <v>15</v>
      </c>
      <c r="D33" s="533"/>
      <c r="E33" s="534"/>
      <c r="F33" s="725"/>
      <c r="G33" s="588">
        <v>0</v>
      </c>
      <c r="H33" s="789">
        <v>0</v>
      </c>
      <c r="I33" s="790">
        <v>0</v>
      </c>
      <c r="J33" s="530"/>
      <c r="K33" s="531"/>
      <c r="L33" s="725"/>
      <c r="M33" s="588">
        <v>0</v>
      </c>
      <c r="N33" s="789">
        <v>0</v>
      </c>
      <c r="O33" s="790">
        <v>0</v>
      </c>
      <c r="P33" s="541"/>
      <c r="Q33" s="531"/>
      <c r="R33" s="725"/>
      <c r="S33" s="588">
        <v>0</v>
      </c>
      <c r="T33" s="789">
        <v>0</v>
      </c>
      <c r="U33" s="790">
        <v>0</v>
      </c>
      <c r="V33" s="535"/>
      <c r="W33" s="536"/>
      <c r="X33" s="537"/>
      <c r="Y33" s="555">
        <f t="shared" si="0"/>
        <v>0</v>
      </c>
      <c r="Z33" s="811">
        <f t="shared" si="1"/>
        <v>0</v>
      </c>
      <c r="AA33" s="804">
        <f t="shared" si="2"/>
        <v>0</v>
      </c>
      <c r="AB33" s="533"/>
      <c r="AC33" s="534"/>
      <c r="AD33" s="532"/>
      <c r="AE33" s="588">
        <v>0</v>
      </c>
      <c r="AF33" s="789">
        <v>0</v>
      </c>
      <c r="AG33" s="837">
        <v>0</v>
      </c>
    </row>
    <row r="34" spans="1:33" ht="14.25" customHeight="1" x14ac:dyDescent="0.25">
      <c r="A34" s="514" t="s">
        <v>341</v>
      </c>
      <c r="B34" s="515" t="s">
        <v>13</v>
      </c>
      <c r="C34" s="516" t="s">
        <v>14</v>
      </c>
      <c r="D34" s="521"/>
      <c r="E34" s="559">
        <v>0</v>
      </c>
      <c r="F34" s="519">
        <v>0</v>
      </c>
      <c r="G34" s="585">
        <v>0</v>
      </c>
      <c r="H34" s="784">
        <v>0</v>
      </c>
      <c r="I34" s="785">
        <v>0</v>
      </c>
      <c r="J34" s="759"/>
      <c r="K34" s="559">
        <v>0</v>
      </c>
      <c r="L34" s="519">
        <v>0</v>
      </c>
      <c r="M34" s="585">
        <v>0</v>
      </c>
      <c r="N34" s="784">
        <v>0</v>
      </c>
      <c r="O34" s="785">
        <v>0</v>
      </c>
      <c r="P34" s="521"/>
      <c r="Q34" s="559">
        <v>0</v>
      </c>
      <c r="R34" s="519">
        <v>0</v>
      </c>
      <c r="S34" s="585">
        <v>0</v>
      </c>
      <c r="T34" s="784">
        <v>0</v>
      </c>
      <c r="U34" s="785">
        <v>0</v>
      </c>
      <c r="V34" s="523"/>
      <c r="W34" s="560">
        <f>SUM(E34,K34,Q34)</f>
        <v>0</v>
      </c>
      <c r="X34" s="525">
        <f>SUM(F34,L34,R34)</f>
        <v>0</v>
      </c>
      <c r="Y34" s="526">
        <f t="shared" si="0"/>
        <v>0</v>
      </c>
      <c r="Z34" s="809">
        <f t="shared" si="1"/>
        <v>0</v>
      </c>
      <c r="AA34" s="802">
        <f t="shared" si="2"/>
        <v>0</v>
      </c>
      <c r="AB34" s="521"/>
      <c r="AC34" s="559">
        <v>0</v>
      </c>
      <c r="AD34" s="519">
        <v>0</v>
      </c>
      <c r="AE34" s="585">
        <v>0</v>
      </c>
      <c r="AF34" s="784">
        <v>0</v>
      </c>
      <c r="AG34" s="832">
        <v>0</v>
      </c>
    </row>
    <row r="35" spans="1:33" ht="14.25" customHeight="1" x14ac:dyDescent="0.25">
      <c r="A35" s="527" t="s">
        <v>341</v>
      </c>
      <c r="B35" s="542"/>
      <c r="C35" s="728" t="s">
        <v>15</v>
      </c>
      <c r="D35" s="730"/>
      <c r="E35" s="548"/>
      <c r="F35" s="731"/>
      <c r="G35" s="786">
        <v>0</v>
      </c>
      <c r="H35" s="787">
        <v>0</v>
      </c>
      <c r="I35" s="788">
        <v>0</v>
      </c>
      <c r="J35" s="729"/>
      <c r="K35" s="544"/>
      <c r="L35" s="731"/>
      <c r="M35" s="786">
        <v>0</v>
      </c>
      <c r="N35" s="787">
        <v>0</v>
      </c>
      <c r="O35" s="788">
        <v>0</v>
      </c>
      <c r="P35" s="543"/>
      <c r="Q35" s="544"/>
      <c r="R35" s="731"/>
      <c r="S35" s="786">
        <v>0</v>
      </c>
      <c r="T35" s="787">
        <v>0</v>
      </c>
      <c r="U35" s="788">
        <v>0</v>
      </c>
      <c r="V35" s="549"/>
      <c r="W35" s="550"/>
      <c r="X35" s="551"/>
      <c r="Y35" s="563">
        <f t="shared" si="0"/>
        <v>0</v>
      </c>
      <c r="Z35" s="813">
        <f t="shared" si="1"/>
        <v>0</v>
      </c>
      <c r="AA35" s="807">
        <f t="shared" si="2"/>
        <v>0</v>
      </c>
      <c r="AB35" s="547"/>
      <c r="AC35" s="548"/>
      <c r="AD35" s="545"/>
      <c r="AE35" s="786">
        <v>0</v>
      </c>
      <c r="AF35" s="787">
        <v>0</v>
      </c>
      <c r="AG35" s="836">
        <v>0</v>
      </c>
    </row>
    <row r="36" spans="1:33" ht="14.25" customHeight="1" x14ac:dyDescent="0.25">
      <c r="A36" s="539" t="s">
        <v>341</v>
      </c>
      <c r="B36" s="528" t="s">
        <v>19</v>
      </c>
      <c r="C36" s="540" t="s">
        <v>14</v>
      </c>
      <c r="D36" s="533"/>
      <c r="E36" s="564">
        <v>0</v>
      </c>
      <c r="F36" s="553">
        <v>0</v>
      </c>
      <c r="G36" s="588">
        <v>0</v>
      </c>
      <c r="H36" s="772">
        <v>0</v>
      </c>
      <c r="I36" s="773">
        <v>0</v>
      </c>
      <c r="J36" s="561"/>
      <c r="K36" s="564">
        <v>0</v>
      </c>
      <c r="L36" s="553">
        <v>0</v>
      </c>
      <c r="M36" s="588">
        <v>0</v>
      </c>
      <c r="N36" s="772">
        <v>0</v>
      </c>
      <c r="O36" s="773">
        <v>0</v>
      </c>
      <c r="P36" s="533"/>
      <c r="Q36" s="564">
        <v>0</v>
      </c>
      <c r="R36" s="553">
        <v>0</v>
      </c>
      <c r="S36" s="588">
        <v>0</v>
      </c>
      <c r="T36" s="772">
        <v>0</v>
      </c>
      <c r="U36" s="773">
        <v>0</v>
      </c>
      <c r="V36" s="535"/>
      <c r="W36" s="565">
        <f>SUM(E36,K36,Q36)</f>
        <v>0</v>
      </c>
      <c r="X36" s="554">
        <f>SUM(F36,L36,R36)</f>
        <v>0</v>
      </c>
      <c r="Y36" s="555">
        <f t="shared" si="0"/>
        <v>0</v>
      </c>
      <c r="Z36" s="811">
        <f t="shared" si="1"/>
        <v>0</v>
      </c>
      <c r="AA36" s="804">
        <f t="shared" si="2"/>
        <v>0</v>
      </c>
      <c r="AB36" s="533"/>
      <c r="AC36" s="564">
        <v>0</v>
      </c>
      <c r="AD36" s="553">
        <v>0</v>
      </c>
      <c r="AE36" s="588">
        <v>0</v>
      </c>
      <c r="AF36" s="772">
        <v>0</v>
      </c>
      <c r="AG36" s="833">
        <v>0</v>
      </c>
    </row>
    <row r="37" spans="1:33" ht="14.25" customHeight="1" x14ac:dyDescent="0.25">
      <c r="A37" s="539" t="s">
        <v>341</v>
      </c>
      <c r="B37" s="528"/>
      <c r="C37" s="540" t="s">
        <v>15</v>
      </c>
      <c r="D37" s="533"/>
      <c r="E37" s="534"/>
      <c r="F37" s="725"/>
      <c r="G37" s="588">
        <v>0</v>
      </c>
      <c r="H37" s="789">
        <v>0</v>
      </c>
      <c r="I37" s="790">
        <v>0</v>
      </c>
      <c r="J37" s="530"/>
      <c r="K37" s="531"/>
      <c r="L37" s="725"/>
      <c r="M37" s="588">
        <v>0</v>
      </c>
      <c r="N37" s="789">
        <v>0</v>
      </c>
      <c r="O37" s="790">
        <v>0</v>
      </c>
      <c r="P37" s="541"/>
      <c r="Q37" s="531"/>
      <c r="R37" s="725"/>
      <c r="S37" s="588">
        <v>0</v>
      </c>
      <c r="T37" s="789">
        <v>0</v>
      </c>
      <c r="U37" s="790">
        <v>0</v>
      </c>
      <c r="V37" s="535"/>
      <c r="W37" s="536"/>
      <c r="X37" s="537"/>
      <c r="Y37" s="555">
        <f t="shared" si="0"/>
        <v>0</v>
      </c>
      <c r="Z37" s="811">
        <f t="shared" si="1"/>
        <v>0</v>
      </c>
      <c r="AA37" s="804">
        <f t="shared" si="2"/>
        <v>0</v>
      </c>
      <c r="AB37" s="533"/>
      <c r="AC37" s="534"/>
      <c r="AD37" s="532"/>
      <c r="AE37" s="588">
        <v>0</v>
      </c>
      <c r="AF37" s="789">
        <v>0</v>
      </c>
      <c r="AG37" s="837">
        <v>0</v>
      </c>
    </row>
    <row r="38" spans="1:33" ht="14.25" customHeight="1" x14ac:dyDescent="0.25">
      <c r="A38" s="514" t="s">
        <v>342</v>
      </c>
      <c r="B38" s="515" t="s">
        <v>13</v>
      </c>
      <c r="C38" s="516" t="s">
        <v>14</v>
      </c>
      <c r="D38" s="521"/>
      <c r="E38" s="559">
        <v>0</v>
      </c>
      <c r="F38" s="519">
        <v>0</v>
      </c>
      <c r="G38" s="585">
        <v>0</v>
      </c>
      <c r="H38" s="784">
        <v>0</v>
      </c>
      <c r="I38" s="785">
        <v>0</v>
      </c>
      <c r="J38" s="759"/>
      <c r="K38" s="559">
        <v>0</v>
      </c>
      <c r="L38" s="519">
        <v>0</v>
      </c>
      <c r="M38" s="585">
        <v>0</v>
      </c>
      <c r="N38" s="784">
        <v>0</v>
      </c>
      <c r="O38" s="785">
        <v>0</v>
      </c>
      <c r="P38" s="521"/>
      <c r="Q38" s="559">
        <v>0</v>
      </c>
      <c r="R38" s="519">
        <v>0</v>
      </c>
      <c r="S38" s="585">
        <v>0</v>
      </c>
      <c r="T38" s="784">
        <v>0</v>
      </c>
      <c r="U38" s="785">
        <v>0</v>
      </c>
      <c r="V38" s="523"/>
      <c r="W38" s="560">
        <f>SUM(E38,K38,Q38)</f>
        <v>0</v>
      </c>
      <c r="X38" s="525">
        <f>SUM(F38,L38,R38)</f>
        <v>0</v>
      </c>
      <c r="Y38" s="526">
        <f t="shared" si="0"/>
        <v>0</v>
      </c>
      <c r="Z38" s="809">
        <f t="shared" si="1"/>
        <v>0</v>
      </c>
      <c r="AA38" s="802">
        <f t="shared" si="2"/>
        <v>0</v>
      </c>
      <c r="AB38" s="521"/>
      <c r="AC38" s="559">
        <v>0</v>
      </c>
      <c r="AD38" s="519">
        <v>0</v>
      </c>
      <c r="AE38" s="585">
        <v>0</v>
      </c>
      <c r="AF38" s="784">
        <v>0</v>
      </c>
      <c r="AG38" s="832">
        <v>0</v>
      </c>
    </row>
    <row r="39" spans="1:33" ht="14.25" customHeight="1" x14ac:dyDescent="0.25">
      <c r="A39" s="527" t="s">
        <v>342</v>
      </c>
      <c r="B39" s="542"/>
      <c r="C39" s="728" t="s">
        <v>15</v>
      </c>
      <c r="D39" s="730"/>
      <c r="E39" s="548"/>
      <c r="F39" s="731"/>
      <c r="G39" s="786">
        <v>0</v>
      </c>
      <c r="H39" s="787">
        <v>0</v>
      </c>
      <c r="I39" s="788">
        <v>0</v>
      </c>
      <c r="J39" s="729"/>
      <c r="K39" s="544"/>
      <c r="L39" s="731"/>
      <c r="M39" s="786">
        <v>0</v>
      </c>
      <c r="N39" s="787">
        <v>0</v>
      </c>
      <c r="O39" s="788">
        <v>0</v>
      </c>
      <c r="P39" s="543"/>
      <c r="Q39" s="544"/>
      <c r="R39" s="731"/>
      <c r="S39" s="786">
        <v>0</v>
      </c>
      <c r="T39" s="787">
        <v>0</v>
      </c>
      <c r="U39" s="788">
        <v>0</v>
      </c>
      <c r="V39" s="549"/>
      <c r="W39" s="550"/>
      <c r="X39" s="551"/>
      <c r="Y39" s="563">
        <f t="shared" si="0"/>
        <v>0</v>
      </c>
      <c r="Z39" s="813">
        <f t="shared" si="1"/>
        <v>0</v>
      </c>
      <c r="AA39" s="807">
        <f t="shared" si="2"/>
        <v>0</v>
      </c>
      <c r="AB39" s="547"/>
      <c r="AC39" s="548"/>
      <c r="AD39" s="545"/>
      <c r="AE39" s="786">
        <v>0</v>
      </c>
      <c r="AF39" s="787">
        <v>0</v>
      </c>
      <c r="AG39" s="836">
        <v>0</v>
      </c>
    </row>
    <row r="40" spans="1:33" ht="14.25" customHeight="1" x14ac:dyDescent="0.25">
      <c r="A40" s="539" t="s">
        <v>342</v>
      </c>
      <c r="B40" s="528" t="s">
        <v>19</v>
      </c>
      <c r="C40" s="540" t="s">
        <v>14</v>
      </c>
      <c r="D40" s="533"/>
      <c r="E40" s="564">
        <v>0</v>
      </c>
      <c r="F40" s="553">
        <v>0</v>
      </c>
      <c r="G40" s="588">
        <v>0</v>
      </c>
      <c r="H40" s="772">
        <v>0</v>
      </c>
      <c r="I40" s="773">
        <v>0</v>
      </c>
      <c r="J40" s="561"/>
      <c r="K40" s="564">
        <v>0</v>
      </c>
      <c r="L40" s="553">
        <v>0</v>
      </c>
      <c r="M40" s="588">
        <v>0</v>
      </c>
      <c r="N40" s="772">
        <v>0</v>
      </c>
      <c r="O40" s="773">
        <v>0</v>
      </c>
      <c r="P40" s="533"/>
      <c r="Q40" s="564">
        <v>0</v>
      </c>
      <c r="R40" s="553">
        <v>0</v>
      </c>
      <c r="S40" s="588">
        <v>0</v>
      </c>
      <c r="T40" s="772">
        <v>0</v>
      </c>
      <c r="U40" s="773">
        <v>0</v>
      </c>
      <c r="V40" s="535"/>
      <c r="W40" s="565">
        <f>SUM(E40,K40,Q40)</f>
        <v>0</v>
      </c>
      <c r="X40" s="554">
        <f>SUM(F40,L40,R40)</f>
        <v>0</v>
      </c>
      <c r="Y40" s="555">
        <f t="shared" si="0"/>
        <v>0</v>
      </c>
      <c r="Z40" s="811">
        <f t="shared" si="1"/>
        <v>0</v>
      </c>
      <c r="AA40" s="804">
        <f t="shared" si="2"/>
        <v>0</v>
      </c>
      <c r="AB40" s="533"/>
      <c r="AC40" s="564">
        <v>0</v>
      </c>
      <c r="AD40" s="553">
        <v>0</v>
      </c>
      <c r="AE40" s="588">
        <v>0</v>
      </c>
      <c r="AF40" s="772">
        <v>0</v>
      </c>
      <c r="AG40" s="833">
        <v>0</v>
      </c>
    </row>
    <row r="41" spans="1:33" ht="14.25" customHeight="1" x14ac:dyDescent="0.25">
      <c r="A41" s="539" t="s">
        <v>342</v>
      </c>
      <c r="B41" s="528"/>
      <c r="C41" s="540" t="s">
        <v>15</v>
      </c>
      <c r="D41" s="533"/>
      <c r="E41" s="534"/>
      <c r="F41" s="725"/>
      <c r="G41" s="588">
        <v>0</v>
      </c>
      <c r="H41" s="789">
        <v>0</v>
      </c>
      <c r="I41" s="790">
        <v>0</v>
      </c>
      <c r="J41" s="530"/>
      <c r="K41" s="531"/>
      <c r="L41" s="725"/>
      <c r="M41" s="588">
        <v>0</v>
      </c>
      <c r="N41" s="789">
        <v>0</v>
      </c>
      <c r="O41" s="790">
        <v>0</v>
      </c>
      <c r="P41" s="541"/>
      <c r="Q41" s="531"/>
      <c r="R41" s="725"/>
      <c r="S41" s="588">
        <v>0</v>
      </c>
      <c r="T41" s="789">
        <v>0</v>
      </c>
      <c r="U41" s="790">
        <v>0</v>
      </c>
      <c r="V41" s="535"/>
      <c r="W41" s="536"/>
      <c r="X41" s="537"/>
      <c r="Y41" s="555">
        <f t="shared" si="0"/>
        <v>0</v>
      </c>
      <c r="Z41" s="811">
        <f t="shared" si="1"/>
        <v>0</v>
      </c>
      <c r="AA41" s="804">
        <f t="shared" si="2"/>
        <v>0</v>
      </c>
      <c r="AB41" s="533"/>
      <c r="AC41" s="534"/>
      <c r="AD41" s="532"/>
      <c r="AE41" s="588">
        <v>0</v>
      </c>
      <c r="AF41" s="789">
        <v>0</v>
      </c>
      <c r="AG41" s="837">
        <v>0</v>
      </c>
    </row>
    <row r="42" spans="1:33" ht="14.25" customHeight="1" x14ac:dyDescent="0.25">
      <c r="A42" s="514" t="s">
        <v>343</v>
      </c>
      <c r="B42" s="515" t="s">
        <v>13</v>
      </c>
      <c r="C42" s="516" t="s">
        <v>14</v>
      </c>
      <c r="D42" s="521"/>
      <c r="E42" s="559">
        <v>0</v>
      </c>
      <c r="F42" s="519">
        <v>0</v>
      </c>
      <c r="G42" s="585">
        <v>0</v>
      </c>
      <c r="H42" s="784">
        <v>0</v>
      </c>
      <c r="I42" s="785">
        <v>0</v>
      </c>
      <c r="J42" s="759"/>
      <c r="K42" s="559">
        <v>0</v>
      </c>
      <c r="L42" s="519">
        <v>0</v>
      </c>
      <c r="M42" s="585">
        <v>0</v>
      </c>
      <c r="N42" s="784">
        <v>0</v>
      </c>
      <c r="O42" s="785">
        <v>0</v>
      </c>
      <c r="P42" s="521"/>
      <c r="Q42" s="559">
        <v>0</v>
      </c>
      <c r="R42" s="519">
        <v>0</v>
      </c>
      <c r="S42" s="585">
        <v>0</v>
      </c>
      <c r="T42" s="784">
        <v>0</v>
      </c>
      <c r="U42" s="785">
        <v>0</v>
      </c>
      <c r="V42" s="523"/>
      <c r="W42" s="560">
        <f>SUM(E42,K42,Q42)</f>
        <v>0</v>
      </c>
      <c r="X42" s="525">
        <f>SUM(F42,L42,R42)</f>
        <v>0</v>
      </c>
      <c r="Y42" s="526">
        <f t="shared" si="0"/>
        <v>0</v>
      </c>
      <c r="Z42" s="809">
        <f t="shared" si="1"/>
        <v>0</v>
      </c>
      <c r="AA42" s="802">
        <f t="shared" si="2"/>
        <v>0</v>
      </c>
      <c r="AB42" s="521"/>
      <c r="AC42" s="559">
        <v>0</v>
      </c>
      <c r="AD42" s="519">
        <v>0</v>
      </c>
      <c r="AE42" s="585">
        <v>0</v>
      </c>
      <c r="AF42" s="784">
        <v>0</v>
      </c>
      <c r="AG42" s="832">
        <v>0</v>
      </c>
    </row>
    <row r="43" spans="1:33" ht="14.25" customHeight="1" x14ac:dyDescent="0.25">
      <c r="A43" s="527" t="s">
        <v>343</v>
      </c>
      <c r="B43" s="542"/>
      <c r="C43" s="728" t="s">
        <v>15</v>
      </c>
      <c r="D43" s="730"/>
      <c r="E43" s="548"/>
      <c r="F43" s="731"/>
      <c r="G43" s="786">
        <v>0</v>
      </c>
      <c r="H43" s="787">
        <v>0</v>
      </c>
      <c r="I43" s="788">
        <v>0</v>
      </c>
      <c r="J43" s="729"/>
      <c r="K43" s="544"/>
      <c r="L43" s="731"/>
      <c r="M43" s="786">
        <v>0</v>
      </c>
      <c r="N43" s="787">
        <v>0</v>
      </c>
      <c r="O43" s="788">
        <v>0</v>
      </c>
      <c r="P43" s="543"/>
      <c r="Q43" s="544"/>
      <c r="R43" s="731"/>
      <c r="S43" s="786">
        <v>0</v>
      </c>
      <c r="T43" s="787">
        <v>0</v>
      </c>
      <c r="U43" s="788">
        <v>0</v>
      </c>
      <c r="V43" s="549"/>
      <c r="W43" s="550"/>
      <c r="X43" s="551"/>
      <c r="Y43" s="563">
        <f t="shared" si="0"/>
        <v>0</v>
      </c>
      <c r="Z43" s="813">
        <f t="shared" si="1"/>
        <v>0</v>
      </c>
      <c r="AA43" s="807">
        <f t="shared" si="2"/>
        <v>0</v>
      </c>
      <c r="AB43" s="547"/>
      <c r="AC43" s="548"/>
      <c r="AD43" s="545"/>
      <c r="AE43" s="786">
        <v>0</v>
      </c>
      <c r="AF43" s="787">
        <v>0</v>
      </c>
      <c r="AG43" s="836">
        <v>0</v>
      </c>
    </row>
    <row r="44" spans="1:33" ht="14.25" customHeight="1" x14ac:dyDescent="0.25">
      <c r="A44" s="539" t="s">
        <v>343</v>
      </c>
      <c r="B44" s="528" t="s">
        <v>19</v>
      </c>
      <c r="C44" s="540" t="s">
        <v>14</v>
      </c>
      <c r="D44" s="533"/>
      <c r="E44" s="564">
        <v>0</v>
      </c>
      <c r="F44" s="553">
        <v>0</v>
      </c>
      <c r="G44" s="588">
        <v>0</v>
      </c>
      <c r="H44" s="772">
        <v>0</v>
      </c>
      <c r="I44" s="773">
        <v>0</v>
      </c>
      <c r="J44" s="561"/>
      <c r="K44" s="564">
        <v>0</v>
      </c>
      <c r="L44" s="553">
        <v>0</v>
      </c>
      <c r="M44" s="588">
        <v>0</v>
      </c>
      <c r="N44" s="772">
        <v>0</v>
      </c>
      <c r="O44" s="773">
        <v>0</v>
      </c>
      <c r="P44" s="533"/>
      <c r="Q44" s="564">
        <v>0</v>
      </c>
      <c r="R44" s="553">
        <v>0</v>
      </c>
      <c r="S44" s="588">
        <v>0</v>
      </c>
      <c r="T44" s="772">
        <v>0</v>
      </c>
      <c r="U44" s="773">
        <v>0</v>
      </c>
      <c r="V44" s="535"/>
      <c r="W44" s="565">
        <f>SUM(E44,K44,Q44)</f>
        <v>0</v>
      </c>
      <c r="X44" s="554">
        <f>SUM(F44,L44,R44)</f>
        <v>0</v>
      </c>
      <c r="Y44" s="555">
        <f t="shared" si="0"/>
        <v>0</v>
      </c>
      <c r="Z44" s="811">
        <f t="shared" si="1"/>
        <v>0</v>
      </c>
      <c r="AA44" s="804">
        <f t="shared" si="2"/>
        <v>0</v>
      </c>
      <c r="AB44" s="533"/>
      <c r="AC44" s="564">
        <v>0</v>
      </c>
      <c r="AD44" s="553">
        <v>0</v>
      </c>
      <c r="AE44" s="588">
        <v>0</v>
      </c>
      <c r="AF44" s="772">
        <v>0</v>
      </c>
      <c r="AG44" s="833">
        <v>0</v>
      </c>
    </row>
    <row r="45" spans="1:33" ht="14.25" customHeight="1" x14ac:dyDescent="0.25">
      <c r="A45" s="539" t="s">
        <v>343</v>
      </c>
      <c r="B45" s="528"/>
      <c r="C45" s="540" t="s">
        <v>15</v>
      </c>
      <c r="D45" s="533"/>
      <c r="E45" s="534"/>
      <c r="F45" s="725"/>
      <c r="G45" s="588">
        <v>0</v>
      </c>
      <c r="H45" s="789">
        <v>0</v>
      </c>
      <c r="I45" s="790">
        <v>0</v>
      </c>
      <c r="J45" s="530"/>
      <c r="K45" s="531"/>
      <c r="L45" s="725"/>
      <c r="M45" s="588">
        <v>0</v>
      </c>
      <c r="N45" s="789">
        <v>0</v>
      </c>
      <c r="O45" s="790">
        <v>0</v>
      </c>
      <c r="P45" s="541"/>
      <c r="Q45" s="531"/>
      <c r="R45" s="725"/>
      <c r="S45" s="588">
        <v>0</v>
      </c>
      <c r="T45" s="789">
        <v>0</v>
      </c>
      <c r="U45" s="790">
        <v>0</v>
      </c>
      <c r="V45" s="535"/>
      <c r="W45" s="536"/>
      <c r="X45" s="537"/>
      <c r="Y45" s="555">
        <f t="shared" si="0"/>
        <v>0</v>
      </c>
      <c r="Z45" s="811">
        <f t="shared" si="1"/>
        <v>0</v>
      </c>
      <c r="AA45" s="804">
        <f t="shared" si="2"/>
        <v>0</v>
      </c>
      <c r="AB45" s="533"/>
      <c r="AC45" s="534"/>
      <c r="AD45" s="532"/>
      <c r="AE45" s="588">
        <v>0</v>
      </c>
      <c r="AF45" s="789">
        <v>0</v>
      </c>
      <c r="AG45" s="837">
        <v>0</v>
      </c>
    </row>
    <row r="46" spans="1:33" ht="14.25" customHeight="1" x14ac:dyDescent="0.25">
      <c r="A46" s="514" t="s">
        <v>344</v>
      </c>
      <c r="B46" s="515" t="s">
        <v>13</v>
      </c>
      <c r="C46" s="516" t="s">
        <v>14</v>
      </c>
      <c r="D46" s="521"/>
      <c r="E46" s="559">
        <v>0</v>
      </c>
      <c r="F46" s="519">
        <v>0</v>
      </c>
      <c r="G46" s="585">
        <v>0</v>
      </c>
      <c r="H46" s="784">
        <v>0</v>
      </c>
      <c r="I46" s="785">
        <v>0</v>
      </c>
      <c r="J46" s="759"/>
      <c r="K46" s="559">
        <v>0</v>
      </c>
      <c r="L46" s="519">
        <v>0</v>
      </c>
      <c r="M46" s="585">
        <v>0</v>
      </c>
      <c r="N46" s="784">
        <v>0</v>
      </c>
      <c r="O46" s="785">
        <v>0</v>
      </c>
      <c r="P46" s="521"/>
      <c r="Q46" s="559">
        <v>0</v>
      </c>
      <c r="R46" s="519">
        <v>0</v>
      </c>
      <c r="S46" s="585">
        <v>0</v>
      </c>
      <c r="T46" s="784">
        <v>0</v>
      </c>
      <c r="U46" s="785">
        <v>0</v>
      </c>
      <c r="V46" s="523"/>
      <c r="W46" s="560">
        <f>SUM(E46,K46,Q46)</f>
        <v>0</v>
      </c>
      <c r="X46" s="525">
        <f>SUM(F46,L46,R46)</f>
        <v>0</v>
      </c>
      <c r="Y46" s="526">
        <f t="shared" si="0"/>
        <v>0</v>
      </c>
      <c r="Z46" s="809">
        <f t="shared" si="1"/>
        <v>0</v>
      </c>
      <c r="AA46" s="802">
        <f t="shared" si="2"/>
        <v>0</v>
      </c>
      <c r="AB46" s="521"/>
      <c r="AC46" s="559">
        <v>0</v>
      </c>
      <c r="AD46" s="519">
        <v>0</v>
      </c>
      <c r="AE46" s="585">
        <v>0</v>
      </c>
      <c r="AF46" s="784">
        <v>0</v>
      </c>
      <c r="AG46" s="832">
        <v>0</v>
      </c>
    </row>
    <row r="47" spans="1:33" ht="14.25" customHeight="1" x14ac:dyDescent="0.25">
      <c r="A47" s="527" t="s">
        <v>344</v>
      </c>
      <c r="B47" s="542"/>
      <c r="C47" s="728" t="s">
        <v>15</v>
      </c>
      <c r="D47" s="730"/>
      <c r="E47" s="548"/>
      <c r="F47" s="731"/>
      <c r="G47" s="786">
        <v>0</v>
      </c>
      <c r="H47" s="787">
        <v>0</v>
      </c>
      <c r="I47" s="788">
        <v>0</v>
      </c>
      <c r="J47" s="729"/>
      <c r="K47" s="544"/>
      <c r="L47" s="731"/>
      <c r="M47" s="786">
        <v>0</v>
      </c>
      <c r="N47" s="787">
        <v>0</v>
      </c>
      <c r="O47" s="788">
        <v>0</v>
      </c>
      <c r="P47" s="543"/>
      <c r="Q47" s="544"/>
      <c r="R47" s="731"/>
      <c r="S47" s="786">
        <v>0</v>
      </c>
      <c r="T47" s="787">
        <v>0</v>
      </c>
      <c r="U47" s="788">
        <v>0</v>
      </c>
      <c r="V47" s="549"/>
      <c r="W47" s="550"/>
      <c r="X47" s="551"/>
      <c r="Y47" s="563">
        <f t="shared" si="0"/>
        <v>0</v>
      </c>
      <c r="Z47" s="813">
        <f t="shared" si="1"/>
        <v>0</v>
      </c>
      <c r="AA47" s="807">
        <f t="shared" si="2"/>
        <v>0</v>
      </c>
      <c r="AB47" s="547"/>
      <c r="AC47" s="548"/>
      <c r="AD47" s="545"/>
      <c r="AE47" s="786">
        <v>0</v>
      </c>
      <c r="AF47" s="787">
        <v>0</v>
      </c>
      <c r="AG47" s="836">
        <v>0</v>
      </c>
    </row>
    <row r="48" spans="1:33" ht="14.25" customHeight="1" x14ac:dyDescent="0.25">
      <c r="A48" s="539" t="s">
        <v>344</v>
      </c>
      <c r="B48" s="528" t="s">
        <v>19</v>
      </c>
      <c r="C48" s="540" t="s">
        <v>14</v>
      </c>
      <c r="D48" s="533"/>
      <c r="E48" s="564">
        <v>0</v>
      </c>
      <c r="F48" s="553">
        <v>0</v>
      </c>
      <c r="G48" s="588">
        <v>0</v>
      </c>
      <c r="H48" s="772">
        <v>0</v>
      </c>
      <c r="I48" s="773">
        <v>0</v>
      </c>
      <c r="J48" s="561"/>
      <c r="K48" s="564">
        <v>0</v>
      </c>
      <c r="L48" s="553">
        <v>0</v>
      </c>
      <c r="M48" s="588">
        <v>0</v>
      </c>
      <c r="N48" s="772">
        <v>0</v>
      </c>
      <c r="O48" s="773">
        <v>0</v>
      </c>
      <c r="P48" s="533"/>
      <c r="Q48" s="564">
        <v>0</v>
      </c>
      <c r="R48" s="553">
        <v>0</v>
      </c>
      <c r="S48" s="588">
        <v>0</v>
      </c>
      <c r="T48" s="772">
        <v>0</v>
      </c>
      <c r="U48" s="773">
        <v>0</v>
      </c>
      <c r="V48" s="535"/>
      <c r="W48" s="565">
        <f>SUM(E48,K48,Q48)</f>
        <v>0</v>
      </c>
      <c r="X48" s="554">
        <f>SUM(F48,L48,R48)</f>
        <v>0</v>
      </c>
      <c r="Y48" s="555">
        <f t="shared" si="0"/>
        <v>0</v>
      </c>
      <c r="Z48" s="811">
        <f t="shared" si="1"/>
        <v>0</v>
      </c>
      <c r="AA48" s="804">
        <f t="shared" si="2"/>
        <v>0</v>
      </c>
      <c r="AB48" s="533"/>
      <c r="AC48" s="564">
        <v>0</v>
      </c>
      <c r="AD48" s="553">
        <v>0</v>
      </c>
      <c r="AE48" s="588">
        <v>0</v>
      </c>
      <c r="AF48" s="772">
        <v>0</v>
      </c>
      <c r="AG48" s="833">
        <v>0</v>
      </c>
    </row>
    <row r="49" spans="1:33" ht="14.25" customHeight="1" x14ac:dyDescent="0.25">
      <c r="A49" s="539" t="s">
        <v>344</v>
      </c>
      <c r="B49" s="528"/>
      <c r="C49" s="540" t="s">
        <v>15</v>
      </c>
      <c r="D49" s="533"/>
      <c r="E49" s="534"/>
      <c r="F49" s="725"/>
      <c r="G49" s="588">
        <v>0</v>
      </c>
      <c r="H49" s="789">
        <v>0</v>
      </c>
      <c r="I49" s="790">
        <v>0</v>
      </c>
      <c r="J49" s="530"/>
      <c r="K49" s="531"/>
      <c r="L49" s="725"/>
      <c r="M49" s="588">
        <v>0</v>
      </c>
      <c r="N49" s="789">
        <v>0</v>
      </c>
      <c r="O49" s="790">
        <v>0</v>
      </c>
      <c r="P49" s="541"/>
      <c r="Q49" s="531"/>
      <c r="R49" s="725"/>
      <c r="S49" s="588">
        <v>0</v>
      </c>
      <c r="T49" s="789">
        <v>0</v>
      </c>
      <c r="U49" s="790">
        <v>0</v>
      </c>
      <c r="V49" s="535"/>
      <c r="W49" s="536"/>
      <c r="X49" s="537"/>
      <c r="Y49" s="555">
        <f t="shared" si="0"/>
        <v>0</v>
      </c>
      <c r="Z49" s="811">
        <f t="shared" si="1"/>
        <v>0</v>
      </c>
      <c r="AA49" s="804">
        <f t="shared" si="2"/>
        <v>0</v>
      </c>
      <c r="AB49" s="533"/>
      <c r="AC49" s="534"/>
      <c r="AD49" s="532"/>
      <c r="AE49" s="588">
        <v>0</v>
      </c>
      <c r="AF49" s="789">
        <v>0</v>
      </c>
      <c r="AG49" s="837">
        <v>0</v>
      </c>
    </row>
    <row r="50" spans="1:33" ht="14.25" customHeight="1" x14ac:dyDescent="0.25">
      <c r="A50" s="514" t="s">
        <v>345</v>
      </c>
      <c r="B50" s="515" t="s">
        <v>13</v>
      </c>
      <c r="C50" s="516" t="s">
        <v>14</v>
      </c>
      <c r="D50" s="567">
        <v>0</v>
      </c>
      <c r="E50" s="559">
        <v>0</v>
      </c>
      <c r="F50" s="519">
        <v>0</v>
      </c>
      <c r="G50" s="585">
        <v>0</v>
      </c>
      <c r="H50" s="784">
        <v>0</v>
      </c>
      <c r="I50" s="785">
        <v>0</v>
      </c>
      <c r="J50" s="760">
        <v>0</v>
      </c>
      <c r="K50" s="559">
        <v>0</v>
      </c>
      <c r="L50" s="519">
        <v>0</v>
      </c>
      <c r="M50" s="585">
        <v>0</v>
      </c>
      <c r="N50" s="784">
        <v>0</v>
      </c>
      <c r="O50" s="785">
        <v>0</v>
      </c>
      <c r="P50" s="567">
        <v>0</v>
      </c>
      <c r="Q50" s="559">
        <v>0</v>
      </c>
      <c r="R50" s="519">
        <v>0</v>
      </c>
      <c r="S50" s="585">
        <v>0</v>
      </c>
      <c r="T50" s="784">
        <v>0</v>
      </c>
      <c r="U50" s="785">
        <v>0</v>
      </c>
      <c r="V50" s="568">
        <f>SUM(D50,J50,P50)</f>
        <v>0</v>
      </c>
      <c r="W50" s="560">
        <f>SUM(E50,K50,Q50)</f>
        <v>0</v>
      </c>
      <c r="X50" s="525">
        <f>SUM(F50,L50,R50)</f>
        <v>0</v>
      </c>
      <c r="Y50" s="526">
        <f t="shared" si="0"/>
        <v>0</v>
      </c>
      <c r="Z50" s="809">
        <f t="shared" si="1"/>
        <v>0</v>
      </c>
      <c r="AA50" s="802">
        <f t="shared" si="2"/>
        <v>0</v>
      </c>
      <c r="AB50" s="567">
        <v>0</v>
      </c>
      <c r="AC50" s="559">
        <v>0</v>
      </c>
      <c r="AD50" s="519">
        <v>0</v>
      </c>
      <c r="AE50" s="585">
        <v>0</v>
      </c>
      <c r="AF50" s="784">
        <v>0</v>
      </c>
      <c r="AG50" s="832">
        <v>0</v>
      </c>
    </row>
    <row r="51" spans="1:33" ht="14.25" customHeight="1" x14ac:dyDescent="0.25">
      <c r="A51" s="527" t="s">
        <v>345</v>
      </c>
      <c r="B51" s="542"/>
      <c r="C51" s="728" t="s">
        <v>15</v>
      </c>
      <c r="D51" s="730"/>
      <c r="E51" s="548"/>
      <c r="F51" s="569">
        <v>0</v>
      </c>
      <c r="G51" s="786">
        <v>0</v>
      </c>
      <c r="H51" s="787">
        <v>0</v>
      </c>
      <c r="I51" s="788">
        <v>0</v>
      </c>
      <c r="J51" s="729"/>
      <c r="K51" s="544"/>
      <c r="L51" s="569">
        <v>0</v>
      </c>
      <c r="M51" s="786">
        <v>0</v>
      </c>
      <c r="N51" s="787">
        <v>0</v>
      </c>
      <c r="O51" s="788">
        <v>0</v>
      </c>
      <c r="P51" s="543"/>
      <c r="Q51" s="544"/>
      <c r="R51" s="569">
        <v>0</v>
      </c>
      <c r="S51" s="786">
        <v>0</v>
      </c>
      <c r="T51" s="787">
        <v>0</v>
      </c>
      <c r="U51" s="788">
        <v>0</v>
      </c>
      <c r="V51" s="549"/>
      <c r="W51" s="550"/>
      <c r="X51" s="570">
        <f t="shared" ref="X51:X62" si="3">SUM(F51,L51,R51)</f>
        <v>0</v>
      </c>
      <c r="Y51" s="563">
        <f t="shared" si="0"/>
        <v>0</v>
      </c>
      <c r="Z51" s="813">
        <f t="shared" si="1"/>
        <v>0</v>
      </c>
      <c r="AA51" s="807">
        <f t="shared" si="2"/>
        <v>0</v>
      </c>
      <c r="AB51" s="547"/>
      <c r="AC51" s="548"/>
      <c r="AD51" s="569">
        <v>0</v>
      </c>
      <c r="AE51" s="786">
        <v>0</v>
      </c>
      <c r="AF51" s="787">
        <v>0</v>
      </c>
      <c r="AG51" s="836">
        <v>0</v>
      </c>
    </row>
    <row r="52" spans="1:33" ht="14.25" customHeight="1" x14ac:dyDescent="0.25">
      <c r="A52" s="539" t="s">
        <v>345</v>
      </c>
      <c r="B52" s="528" t="s">
        <v>19</v>
      </c>
      <c r="C52" s="540" t="s">
        <v>14</v>
      </c>
      <c r="D52" s="571">
        <v>0</v>
      </c>
      <c r="E52" s="564">
        <v>0</v>
      </c>
      <c r="F52" s="553">
        <v>0</v>
      </c>
      <c r="G52" s="588">
        <v>0</v>
      </c>
      <c r="H52" s="772">
        <v>0</v>
      </c>
      <c r="I52" s="773">
        <v>0</v>
      </c>
      <c r="J52" s="761">
        <v>0</v>
      </c>
      <c r="K52" s="564">
        <v>0</v>
      </c>
      <c r="L52" s="553">
        <v>0</v>
      </c>
      <c r="M52" s="588">
        <v>0</v>
      </c>
      <c r="N52" s="772">
        <v>0</v>
      </c>
      <c r="O52" s="773">
        <v>0</v>
      </c>
      <c r="P52" s="571">
        <v>0</v>
      </c>
      <c r="Q52" s="564">
        <v>0</v>
      </c>
      <c r="R52" s="553">
        <v>0</v>
      </c>
      <c r="S52" s="588">
        <v>0</v>
      </c>
      <c r="T52" s="772">
        <v>0</v>
      </c>
      <c r="U52" s="773">
        <v>0</v>
      </c>
      <c r="V52" s="572">
        <f>SUM(D52,J52,P52)</f>
        <v>0</v>
      </c>
      <c r="W52" s="565">
        <f>SUM(E52,K52,Q52)</f>
        <v>0</v>
      </c>
      <c r="X52" s="554">
        <f t="shared" si="3"/>
        <v>0</v>
      </c>
      <c r="Y52" s="555">
        <f t="shared" si="0"/>
        <v>0</v>
      </c>
      <c r="Z52" s="811">
        <f t="shared" si="1"/>
        <v>0</v>
      </c>
      <c r="AA52" s="804">
        <f t="shared" si="2"/>
        <v>0</v>
      </c>
      <c r="AB52" s="571">
        <v>0</v>
      </c>
      <c r="AC52" s="564">
        <v>0</v>
      </c>
      <c r="AD52" s="553">
        <v>0</v>
      </c>
      <c r="AE52" s="588">
        <v>0</v>
      </c>
      <c r="AF52" s="772">
        <v>0</v>
      </c>
      <c r="AG52" s="833">
        <v>0</v>
      </c>
    </row>
    <row r="53" spans="1:33" ht="14.25" customHeight="1" x14ac:dyDescent="0.25">
      <c r="A53" s="539" t="s">
        <v>345</v>
      </c>
      <c r="B53" s="528"/>
      <c r="C53" s="540" t="s">
        <v>15</v>
      </c>
      <c r="D53" s="533"/>
      <c r="E53" s="534"/>
      <c r="F53" s="553">
        <v>0</v>
      </c>
      <c r="G53" s="588">
        <v>0</v>
      </c>
      <c r="H53" s="789">
        <v>0</v>
      </c>
      <c r="I53" s="790">
        <v>0</v>
      </c>
      <c r="J53" s="530"/>
      <c r="K53" s="531"/>
      <c r="L53" s="553">
        <v>0</v>
      </c>
      <c r="M53" s="588">
        <v>0</v>
      </c>
      <c r="N53" s="789">
        <v>0</v>
      </c>
      <c r="O53" s="790">
        <v>0</v>
      </c>
      <c r="P53" s="541"/>
      <c r="Q53" s="531"/>
      <c r="R53" s="553">
        <v>0</v>
      </c>
      <c r="S53" s="588">
        <v>0</v>
      </c>
      <c r="T53" s="789">
        <v>0</v>
      </c>
      <c r="U53" s="790">
        <v>0</v>
      </c>
      <c r="V53" s="535"/>
      <c r="W53" s="536"/>
      <c r="X53" s="554">
        <f t="shared" si="3"/>
        <v>0</v>
      </c>
      <c r="Y53" s="555">
        <f t="shared" si="0"/>
        <v>0</v>
      </c>
      <c r="Z53" s="811">
        <f t="shared" si="1"/>
        <v>0</v>
      </c>
      <c r="AA53" s="804">
        <f t="shared" si="2"/>
        <v>0</v>
      </c>
      <c r="AB53" s="533"/>
      <c r="AC53" s="534"/>
      <c r="AD53" s="553">
        <v>0</v>
      </c>
      <c r="AE53" s="588">
        <v>0</v>
      </c>
      <c r="AF53" s="789">
        <v>0</v>
      </c>
      <c r="AG53" s="837">
        <v>0</v>
      </c>
    </row>
    <row r="54" spans="1:33" ht="14.25" customHeight="1" x14ac:dyDescent="0.25">
      <c r="A54" s="514" t="s">
        <v>346</v>
      </c>
      <c r="B54" s="515" t="s">
        <v>13</v>
      </c>
      <c r="C54" s="516" t="s">
        <v>14</v>
      </c>
      <c r="D54" s="567">
        <v>0</v>
      </c>
      <c r="E54" s="559">
        <v>0</v>
      </c>
      <c r="F54" s="519">
        <v>0</v>
      </c>
      <c r="G54" s="585">
        <v>0</v>
      </c>
      <c r="H54" s="784">
        <v>0</v>
      </c>
      <c r="I54" s="785">
        <v>0</v>
      </c>
      <c r="J54" s="760">
        <v>0</v>
      </c>
      <c r="K54" s="559">
        <v>0</v>
      </c>
      <c r="L54" s="519">
        <v>0</v>
      </c>
      <c r="M54" s="585">
        <v>0</v>
      </c>
      <c r="N54" s="784">
        <v>0</v>
      </c>
      <c r="O54" s="785">
        <v>0</v>
      </c>
      <c r="P54" s="567">
        <v>0</v>
      </c>
      <c r="Q54" s="559">
        <v>0</v>
      </c>
      <c r="R54" s="519">
        <v>0</v>
      </c>
      <c r="S54" s="585">
        <v>0</v>
      </c>
      <c r="T54" s="784">
        <v>0</v>
      </c>
      <c r="U54" s="785">
        <v>0</v>
      </c>
      <c r="V54" s="568">
        <f>SUM(D54,J54,P54)</f>
        <v>0</v>
      </c>
      <c r="W54" s="560">
        <f>SUM(E54,K54,Q54)</f>
        <v>0</v>
      </c>
      <c r="X54" s="525">
        <f t="shared" si="3"/>
        <v>0</v>
      </c>
      <c r="Y54" s="526">
        <f t="shared" si="0"/>
        <v>0</v>
      </c>
      <c r="Z54" s="809">
        <f t="shared" si="1"/>
        <v>0</v>
      </c>
      <c r="AA54" s="802">
        <f t="shared" si="2"/>
        <v>0</v>
      </c>
      <c r="AB54" s="567">
        <v>0</v>
      </c>
      <c r="AC54" s="559">
        <v>0</v>
      </c>
      <c r="AD54" s="519">
        <v>0</v>
      </c>
      <c r="AE54" s="585">
        <v>0</v>
      </c>
      <c r="AF54" s="784">
        <v>0</v>
      </c>
      <c r="AG54" s="832">
        <v>0</v>
      </c>
    </row>
    <row r="55" spans="1:33" ht="14.25" customHeight="1" x14ac:dyDescent="0.25">
      <c r="A55" s="527" t="s">
        <v>346</v>
      </c>
      <c r="B55" s="542"/>
      <c r="C55" s="728" t="s">
        <v>15</v>
      </c>
      <c r="D55" s="730"/>
      <c r="E55" s="548"/>
      <c r="F55" s="569">
        <v>0</v>
      </c>
      <c r="G55" s="786">
        <v>0</v>
      </c>
      <c r="H55" s="787">
        <v>0</v>
      </c>
      <c r="I55" s="788">
        <v>0</v>
      </c>
      <c r="J55" s="729"/>
      <c r="K55" s="544"/>
      <c r="L55" s="569">
        <v>0</v>
      </c>
      <c r="M55" s="786">
        <v>0</v>
      </c>
      <c r="N55" s="787">
        <v>0</v>
      </c>
      <c r="O55" s="788">
        <v>0</v>
      </c>
      <c r="P55" s="543"/>
      <c r="Q55" s="544"/>
      <c r="R55" s="569">
        <v>0</v>
      </c>
      <c r="S55" s="786">
        <v>0</v>
      </c>
      <c r="T55" s="787">
        <v>0</v>
      </c>
      <c r="U55" s="788">
        <v>0</v>
      </c>
      <c r="V55" s="549"/>
      <c r="W55" s="550"/>
      <c r="X55" s="570">
        <f t="shared" si="3"/>
        <v>0</v>
      </c>
      <c r="Y55" s="563">
        <f t="shared" ref="Y55:Y85" si="4">SUM(G55,M55,S55)</f>
        <v>0</v>
      </c>
      <c r="Z55" s="813">
        <f t="shared" ref="Z55:Z85" si="5">SUM(H55,N55,T55)</f>
        <v>0</v>
      </c>
      <c r="AA55" s="807">
        <f t="shared" ref="AA55:AA85" si="6">SUM(I55,O55,U55)</f>
        <v>0</v>
      </c>
      <c r="AB55" s="547"/>
      <c r="AC55" s="548"/>
      <c r="AD55" s="569">
        <v>0</v>
      </c>
      <c r="AE55" s="786">
        <v>0</v>
      </c>
      <c r="AF55" s="787">
        <v>0</v>
      </c>
      <c r="AG55" s="836">
        <v>0</v>
      </c>
    </row>
    <row r="56" spans="1:33" ht="14.25" customHeight="1" x14ac:dyDescent="0.25">
      <c r="A56" s="539" t="s">
        <v>346</v>
      </c>
      <c r="B56" s="528" t="s">
        <v>19</v>
      </c>
      <c r="C56" s="540" t="s">
        <v>14</v>
      </c>
      <c r="D56" s="571">
        <v>0</v>
      </c>
      <c r="E56" s="564">
        <v>0</v>
      </c>
      <c r="F56" s="553">
        <v>0</v>
      </c>
      <c r="G56" s="588">
        <v>0</v>
      </c>
      <c r="H56" s="772">
        <v>0</v>
      </c>
      <c r="I56" s="773">
        <v>0</v>
      </c>
      <c r="J56" s="761">
        <v>0</v>
      </c>
      <c r="K56" s="564">
        <v>0</v>
      </c>
      <c r="L56" s="553">
        <v>0</v>
      </c>
      <c r="M56" s="588">
        <v>0</v>
      </c>
      <c r="N56" s="772">
        <v>0</v>
      </c>
      <c r="O56" s="773">
        <v>0</v>
      </c>
      <c r="P56" s="571">
        <v>0</v>
      </c>
      <c r="Q56" s="564">
        <v>0</v>
      </c>
      <c r="R56" s="553">
        <v>0</v>
      </c>
      <c r="S56" s="588">
        <v>0</v>
      </c>
      <c r="T56" s="772">
        <v>0</v>
      </c>
      <c r="U56" s="773">
        <v>0</v>
      </c>
      <c r="V56" s="572">
        <f>SUM(D56,J56,P56)</f>
        <v>0</v>
      </c>
      <c r="W56" s="565">
        <f>SUM(E56,K56,Q56)</f>
        <v>0</v>
      </c>
      <c r="X56" s="554">
        <f t="shared" si="3"/>
        <v>0</v>
      </c>
      <c r="Y56" s="555">
        <f t="shared" si="4"/>
        <v>0</v>
      </c>
      <c r="Z56" s="811">
        <f t="shared" si="5"/>
        <v>0</v>
      </c>
      <c r="AA56" s="804">
        <f t="shared" si="6"/>
        <v>0</v>
      </c>
      <c r="AB56" s="571">
        <v>0</v>
      </c>
      <c r="AC56" s="564">
        <v>0</v>
      </c>
      <c r="AD56" s="553">
        <v>0</v>
      </c>
      <c r="AE56" s="588">
        <v>0</v>
      </c>
      <c r="AF56" s="772">
        <v>0</v>
      </c>
      <c r="AG56" s="833">
        <v>0</v>
      </c>
    </row>
    <row r="57" spans="1:33" ht="14.25" customHeight="1" x14ac:dyDescent="0.25">
      <c r="A57" s="539" t="s">
        <v>346</v>
      </c>
      <c r="B57" s="528"/>
      <c r="C57" s="540" t="s">
        <v>15</v>
      </c>
      <c r="D57" s="533"/>
      <c r="E57" s="534"/>
      <c r="F57" s="553">
        <v>0</v>
      </c>
      <c r="G57" s="588">
        <v>0</v>
      </c>
      <c r="H57" s="789">
        <v>0</v>
      </c>
      <c r="I57" s="790">
        <v>0</v>
      </c>
      <c r="J57" s="530"/>
      <c r="K57" s="531"/>
      <c r="L57" s="553">
        <v>0</v>
      </c>
      <c r="M57" s="588">
        <v>0</v>
      </c>
      <c r="N57" s="789">
        <v>0</v>
      </c>
      <c r="O57" s="790">
        <v>0</v>
      </c>
      <c r="P57" s="541"/>
      <c r="Q57" s="531"/>
      <c r="R57" s="553">
        <v>0</v>
      </c>
      <c r="S57" s="588">
        <v>0</v>
      </c>
      <c r="T57" s="789">
        <v>0</v>
      </c>
      <c r="U57" s="790">
        <v>0</v>
      </c>
      <c r="V57" s="535"/>
      <c r="W57" s="536"/>
      <c r="X57" s="554">
        <f t="shared" si="3"/>
        <v>0</v>
      </c>
      <c r="Y57" s="555">
        <f t="shared" si="4"/>
        <v>0</v>
      </c>
      <c r="Z57" s="811">
        <f t="shared" si="5"/>
        <v>0</v>
      </c>
      <c r="AA57" s="804">
        <f t="shared" si="6"/>
        <v>0</v>
      </c>
      <c r="AB57" s="533"/>
      <c r="AC57" s="534"/>
      <c r="AD57" s="553">
        <v>0</v>
      </c>
      <c r="AE57" s="588">
        <v>0</v>
      </c>
      <c r="AF57" s="789">
        <v>0</v>
      </c>
      <c r="AG57" s="837">
        <v>0</v>
      </c>
    </row>
    <row r="58" spans="1:33" ht="14.25" customHeight="1" x14ac:dyDescent="0.25">
      <c r="A58" s="515" t="s">
        <v>347</v>
      </c>
      <c r="B58" s="515" t="s">
        <v>13</v>
      </c>
      <c r="C58" s="516" t="s">
        <v>14</v>
      </c>
      <c r="D58" s="567">
        <v>0</v>
      </c>
      <c r="E58" s="559">
        <v>0</v>
      </c>
      <c r="F58" s="519">
        <v>0</v>
      </c>
      <c r="G58" s="585">
        <v>0</v>
      </c>
      <c r="H58" s="784">
        <v>0</v>
      </c>
      <c r="I58" s="785">
        <v>0</v>
      </c>
      <c r="J58" s="760">
        <v>0</v>
      </c>
      <c r="K58" s="559">
        <v>0</v>
      </c>
      <c r="L58" s="519">
        <v>0</v>
      </c>
      <c r="M58" s="585">
        <v>0</v>
      </c>
      <c r="N58" s="784">
        <v>0</v>
      </c>
      <c r="O58" s="785">
        <v>0</v>
      </c>
      <c r="P58" s="567">
        <v>0</v>
      </c>
      <c r="Q58" s="559">
        <v>0</v>
      </c>
      <c r="R58" s="519">
        <v>0</v>
      </c>
      <c r="S58" s="585">
        <v>0</v>
      </c>
      <c r="T58" s="784">
        <v>0</v>
      </c>
      <c r="U58" s="785">
        <v>0</v>
      </c>
      <c r="V58" s="568">
        <f>SUM(D58,J58,P58)</f>
        <v>0</v>
      </c>
      <c r="W58" s="560">
        <f>SUM(E58,K58,Q58)</f>
        <v>0</v>
      </c>
      <c r="X58" s="525">
        <f t="shared" si="3"/>
        <v>0</v>
      </c>
      <c r="Y58" s="526">
        <f t="shared" si="4"/>
        <v>0</v>
      </c>
      <c r="Z58" s="809">
        <f t="shared" si="5"/>
        <v>0</v>
      </c>
      <c r="AA58" s="802">
        <f t="shared" si="6"/>
        <v>0</v>
      </c>
      <c r="AB58" s="567">
        <v>0</v>
      </c>
      <c r="AC58" s="559">
        <v>0</v>
      </c>
      <c r="AD58" s="519">
        <v>0</v>
      </c>
      <c r="AE58" s="585">
        <v>0</v>
      </c>
      <c r="AF58" s="784">
        <v>0</v>
      </c>
      <c r="AG58" s="832">
        <v>0</v>
      </c>
    </row>
    <row r="59" spans="1:33" ht="14.25" customHeight="1" x14ac:dyDescent="0.25">
      <c r="A59" s="539" t="s">
        <v>347</v>
      </c>
      <c r="B59" s="542"/>
      <c r="C59" s="728" t="s">
        <v>15</v>
      </c>
      <c r="D59" s="730"/>
      <c r="E59" s="548"/>
      <c r="F59" s="569">
        <v>0</v>
      </c>
      <c r="G59" s="786">
        <v>0</v>
      </c>
      <c r="H59" s="787">
        <v>0</v>
      </c>
      <c r="I59" s="788">
        <v>0</v>
      </c>
      <c r="J59" s="729"/>
      <c r="K59" s="544"/>
      <c r="L59" s="569">
        <v>0</v>
      </c>
      <c r="M59" s="786">
        <v>0</v>
      </c>
      <c r="N59" s="787">
        <v>0</v>
      </c>
      <c r="O59" s="788">
        <v>0</v>
      </c>
      <c r="P59" s="543"/>
      <c r="Q59" s="544"/>
      <c r="R59" s="569">
        <v>0</v>
      </c>
      <c r="S59" s="786">
        <v>0</v>
      </c>
      <c r="T59" s="787">
        <v>0</v>
      </c>
      <c r="U59" s="788">
        <v>0</v>
      </c>
      <c r="V59" s="549"/>
      <c r="W59" s="550"/>
      <c r="X59" s="570">
        <f t="shared" si="3"/>
        <v>0</v>
      </c>
      <c r="Y59" s="563">
        <f t="shared" si="4"/>
        <v>0</v>
      </c>
      <c r="Z59" s="813">
        <f t="shared" si="5"/>
        <v>0</v>
      </c>
      <c r="AA59" s="807">
        <f t="shared" si="6"/>
        <v>0</v>
      </c>
      <c r="AB59" s="547"/>
      <c r="AC59" s="548"/>
      <c r="AD59" s="569">
        <v>0</v>
      </c>
      <c r="AE59" s="786">
        <v>0</v>
      </c>
      <c r="AF59" s="787">
        <v>0</v>
      </c>
      <c r="AG59" s="836">
        <v>0</v>
      </c>
    </row>
    <row r="60" spans="1:33" ht="14.25" customHeight="1" x14ac:dyDescent="0.25">
      <c r="A60" s="539" t="s">
        <v>347</v>
      </c>
      <c r="B60" s="528" t="s">
        <v>19</v>
      </c>
      <c r="C60" s="540" t="s">
        <v>14</v>
      </c>
      <c r="D60" s="571">
        <v>0</v>
      </c>
      <c r="E60" s="564">
        <v>0</v>
      </c>
      <c r="F60" s="553">
        <v>0</v>
      </c>
      <c r="G60" s="588">
        <v>0</v>
      </c>
      <c r="H60" s="772">
        <v>0</v>
      </c>
      <c r="I60" s="773">
        <v>0</v>
      </c>
      <c r="J60" s="761">
        <v>0</v>
      </c>
      <c r="K60" s="564">
        <v>0</v>
      </c>
      <c r="L60" s="553">
        <v>0</v>
      </c>
      <c r="M60" s="588">
        <v>0</v>
      </c>
      <c r="N60" s="772">
        <v>0</v>
      </c>
      <c r="O60" s="773">
        <v>0</v>
      </c>
      <c r="P60" s="571">
        <v>0</v>
      </c>
      <c r="Q60" s="564">
        <v>0</v>
      </c>
      <c r="R60" s="553">
        <v>0</v>
      </c>
      <c r="S60" s="588">
        <v>0</v>
      </c>
      <c r="T60" s="772">
        <v>0</v>
      </c>
      <c r="U60" s="773">
        <v>0</v>
      </c>
      <c r="V60" s="572">
        <f>SUM(D60,J60,P60)</f>
        <v>0</v>
      </c>
      <c r="W60" s="565">
        <f>SUM(E60,K60,Q60)</f>
        <v>0</v>
      </c>
      <c r="X60" s="554">
        <f t="shared" si="3"/>
        <v>0</v>
      </c>
      <c r="Y60" s="555">
        <f t="shared" si="4"/>
        <v>0</v>
      </c>
      <c r="Z60" s="811">
        <f t="shared" si="5"/>
        <v>0</v>
      </c>
      <c r="AA60" s="804">
        <f t="shared" si="6"/>
        <v>0</v>
      </c>
      <c r="AB60" s="571">
        <v>0</v>
      </c>
      <c r="AC60" s="564">
        <v>0</v>
      </c>
      <c r="AD60" s="553">
        <v>0</v>
      </c>
      <c r="AE60" s="588">
        <v>0</v>
      </c>
      <c r="AF60" s="772">
        <v>0</v>
      </c>
      <c r="AG60" s="833">
        <v>0</v>
      </c>
    </row>
    <row r="61" spans="1:33" ht="14.25" customHeight="1" x14ac:dyDescent="0.25">
      <c r="A61" s="539" t="s">
        <v>347</v>
      </c>
      <c r="B61" s="528"/>
      <c r="C61" s="540" t="s">
        <v>15</v>
      </c>
      <c r="D61" s="533"/>
      <c r="E61" s="534"/>
      <c r="F61" s="553">
        <v>0</v>
      </c>
      <c r="G61" s="588">
        <v>0</v>
      </c>
      <c r="H61" s="789">
        <v>0</v>
      </c>
      <c r="I61" s="790">
        <v>0</v>
      </c>
      <c r="J61" s="530"/>
      <c r="K61" s="531"/>
      <c r="L61" s="553">
        <v>0</v>
      </c>
      <c r="M61" s="588">
        <v>0</v>
      </c>
      <c r="N61" s="789">
        <v>0</v>
      </c>
      <c r="O61" s="790">
        <v>0</v>
      </c>
      <c r="P61" s="541"/>
      <c r="Q61" s="531"/>
      <c r="R61" s="553">
        <v>0</v>
      </c>
      <c r="S61" s="588">
        <v>0</v>
      </c>
      <c r="T61" s="789">
        <v>0</v>
      </c>
      <c r="U61" s="790">
        <v>0</v>
      </c>
      <c r="V61" s="535"/>
      <c r="W61" s="536"/>
      <c r="X61" s="554">
        <f t="shared" si="3"/>
        <v>0</v>
      </c>
      <c r="Y61" s="555">
        <f t="shared" si="4"/>
        <v>0</v>
      </c>
      <c r="Z61" s="811">
        <f t="shared" si="5"/>
        <v>0</v>
      </c>
      <c r="AA61" s="804">
        <f t="shared" si="6"/>
        <v>0</v>
      </c>
      <c r="AB61" s="533"/>
      <c r="AC61" s="534"/>
      <c r="AD61" s="553">
        <v>0</v>
      </c>
      <c r="AE61" s="588">
        <v>0</v>
      </c>
      <c r="AF61" s="789">
        <v>0</v>
      </c>
      <c r="AG61" s="837">
        <v>0</v>
      </c>
    </row>
    <row r="62" spans="1:33" ht="14.25" customHeight="1" x14ac:dyDescent="0.25">
      <c r="A62" s="514" t="s">
        <v>348</v>
      </c>
      <c r="B62" s="515" t="s">
        <v>13</v>
      </c>
      <c r="C62" s="516" t="s">
        <v>14</v>
      </c>
      <c r="D62" s="521"/>
      <c r="E62" s="559">
        <v>0</v>
      </c>
      <c r="F62" s="519">
        <v>0</v>
      </c>
      <c r="G62" s="585">
        <v>0</v>
      </c>
      <c r="H62" s="784">
        <v>0</v>
      </c>
      <c r="I62" s="785">
        <v>0</v>
      </c>
      <c r="J62" s="759"/>
      <c r="K62" s="559">
        <v>0</v>
      </c>
      <c r="L62" s="519">
        <v>0</v>
      </c>
      <c r="M62" s="585">
        <v>0</v>
      </c>
      <c r="N62" s="784">
        <v>0</v>
      </c>
      <c r="O62" s="785">
        <v>0</v>
      </c>
      <c r="P62" s="521"/>
      <c r="Q62" s="559">
        <v>0</v>
      </c>
      <c r="R62" s="519">
        <v>0</v>
      </c>
      <c r="S62" s="585">
        <v>0</v>
      </c>
      <c r="T62" s="784">
        <v>0</v>
      </c>
      <c r="U62" s="785">
        <v>0</v>
      </c>
      <c r="V62" s="523"/>
      <c r="W62" s="560">
        <f t="shared" ref="W62" si="7">SUM(E62,K62,Q62)</f>
        <v>0</v>
      </c>
      <c r="X62" s="525">
        <f t="shared" si="3"/>
        <v>0</v>
      </c>
      <c r="Y62" s="526">
        <f t="shared" si="4"/>
        <v>0</v>
      </c>
      <c r="Z62" s="809">
        <f t="shared" si="5"/>
        <v>0</v>
      </c>
      <c r="AA62" s="802">
        <f t="shared" si="6"/>
        <v>0</v>
      </c>
      <c r="AB62" s="521"/>
      <c r="AC62" s="559">
        <v>0</v>
      </c>
      <c r="AD62" s="519">
        <v>0</v>
      </c>
      <c r="AE62" s="585">
        <v>0</v>
      </c>
      <c r="AF62" s="784">
        <v>0</v>
      </c>
      <c r="AG62" s="832">
        <v>0</v>
      </c>
    </row>
    <row r="63" spans="1:33" ht="14.25" customHeight="1" x14ac:dyDescent="0.25">
      <c r="A63" s="527" t="s">
        <v>348</v>
      </c>
      <c r="B63" s="542"/>
      <c r="C63" s="728" t="s">
        <v>15</v>
      </c>
      <c r="D63" s="730"/>
      <c r="E63" s="548"/>
      <c r="F63" s="731"/>
      <c r="G63" s="786">
        <v>0</v>
      </c>
      <c r="H63" s="787">
        <v>0</v>
      </c>
      <c r="I63" s="788">
        <v>0</v>
      </c>
      <c r="J63" s="729"/>
      <c r="K63" s="544"/>
      <c r="L63" s="731"/>
      <c r="M63" s="786">
        <v>0</v>
      </c>
      <c r="N63" s="787">
        <v>0</v>
      </c>
      <c r="O63" s="788">
        <v>0</v>
      </c>
      <c r="P63" s="543"/>
      <c r="Q63" s="544"/>
      <c r="R63" s="731"/>
      <c r="S63" s="786">
        <v>0</v>
      </c>
      <c r="T63" s="787">
        <v>0</v>
      </c>
      <c r="U63" s="788">
        <v>0</v>
      </c>
      <c r="V63" s="549"/>
      <c r="W63" s="550"/>
      <c r="X63" s="551"/>
      <c r="Y63" s="563">
        <f t="shared" si="4"/>
        <v>0</v>
      </c>
      <c r="Z63" s="813">
        <f t="shared" si="5"/>
        <v>0</v>
      </c>
      <c r="AA63" s="807">
        <f t="shared" si="6"/>
        <v>0</v>
      </c>
      <c r="AB63" s="547"/>
      <c r="AC63" s="548"/>
      <c r="AD63" s="545"/>
      <c r="AE63" s="786">
        <v>0</v>
      </c>
      <c r="AF63" s="787">
        <v>0</v>
      </c>
      <c r="AG63" s="836">
        <v>0</v>
      </c>
    </row>
    <row r="64" spans="1:33" ht="14.25" customHeight="1" x14ac:dyDescent="0.25">
      <c r="A64" s="539" t="s">
        <v>348</v>
      </c>
      <c r="B64" s="528" t="s">
        <v>19</v>
      </c>
      <c r="C64" s="540" t="s">
        <v>14</v>
      </c>
      <c r="D64" s="533"/>
      <c r="E64" s="564">
        <v>0</v>
      </c>
      <c r="F64" s="553">
        <v>0</v>
      </c>
      <c r="G64" s="588">
        <v>0</v>
      </c>
      <c r="H64" s="772">
        <v>0</v>
      </c>
      <c r="I64" s="773">
        <v>0</v>
      </c>
      <c r="J64" s="561"/>
      <c r="K64" s="564">
        <v>0</v>
      </c>
      <c r="L64" s="553">
        <v>0</v>
      </c>
      <c r="M64" s="588">
        <v>0</v>
      </c>
      <c r="N64" s="772">
        <v>0</v>
      </c>
      <c r="O64" s="773">
        <v>0</v>
      </c>
      <c r="P64" s="533"/>
      <c r="Q64" s="564">
        <v>0</v>
      </c>
      <c r="R64" s="553">
        <v>0</v>
      </c>
      <c r="S64" s="588">
        <v>0</v>
      </c>
      <c r="T64" s="772">
        <v>0</v>
      </c>
      <c r="U64" s="773">
        <v>0</v>
      </c>
      <c r="V64" s="535"/>
      <c r="W64" s="565">
        <f t="shared" ref="W64" si="8">SUM(E64,K64,Q64)</f>
        <v>0</v>
      </c>
      <c r="X64" s="554">
        <f>SUM(F64,L64,R64)</f>
        <v>0</v>
      </c>
      <c r="Y64" s="555">
        <f t="shared" si="4"/>
        <v>0</v>
      </c>
      <c r="Z64" s="811">
        <f t="shared" si="5"/>
        <v>0</v>
      </c>
      <c r="AA64" s="804">
        <f t="shared" si="6"/>
        <v>0</v>
      </c>
      <c r="AB64" s="533"/>
      <c r="AC64" s="564">
        <v>0</v>
      </c>
      <c r="AD64" s="553">
        <v>0</v>
      </c>
      <c r="AE64" s="588">
        <v>0</v>
      </c>
      <c r="AF64" s="772">
        <v>0</v>
      </c>
      <c r="AG64" s="833">
        <v>0</v>
      </c>
    </row>
    <row r="65" spans="1:33" ht="14.25" customHeight="1" x14ac:dyDescent="0.25">
      <c r="A65" s="539" t="s">
        <v>348</v>
      </c>
      <c r="B65" s="528"/>
      <c r="C65" s="540" t="s">
        <v>15</v>
      </c>
      <c r="D65" s="533"/>
      <c r="E65" s="534"/>
      <c r="F65" s="725"/>
      <c r="G65" s="588">
        <v>0</v>
      </c>
      <c r="H65" s="789">
        <v>0</v>
      </c>
      <c r="I65" s="790">
        <v>0</v>
      </c>
      <c r="J65" s="530"/>
      <c r="K65" s="531"/>
      <c r="L65" s="725"/>
      <c r="M65" s="588">
        <v>0</v>
      </c>
      <c r="N65" s="789">
        <v>0</v>
      </c>
      <c r="O65" s="790">
        <v>0</v>
      </c>
      <c r="P65" s="541"/>
      <c r="Q65" s="531"/>
      <c r="R65" s="725"/>
      <c r="S65" s="588">
        <v>0</v>
      </c>
      <c r="T65" s="789">
        <v>0</v>
      </c>
      <c r="U65" s="790">
        <v>0</v>
      </c>
      <c r="V65" s="535"/>
      <c r="W65" s="536"/>
      <c r="X65" s="537"/>
      <c r="Y65" s="555">
        <f t="shared" si="4"/>
        <v>0</v>
      </c>
      <c r="Z65" s="811">
        <f t="shared" si="5"/>
        <v>0</v>
      </c>
      <c r="AA65" s="804">
        <f t="shared" si="6"/>
        <v>0</v>
      </c>
      <c r="AB65" s="533"/>
      <c r="AC65" s="534"/>
      <c r="AD65" s="532"/>
      <c r="AE65" s="588">
        <v>0</v>
      </c>
      <c r="AF65" s="789">
        <v>0</v>
      </c>
      <c r="AG65" s="837">
        <v>0</v>
      </c>
    </row>
    <row r="66" spans="1:33" ht="14.25" customHeight="1" x14ac:dyDescent="0.25">
      <c r="A66" s="515" t="s">
        <v>349</v>
      </c>
      <c r="B66" s="515" t="s">
        <v>13</v>
      </c>
      <c r="C66" s="516" t="s">
        <v>14</v>
      </c>
      <c r="D66" s="567">
        <v>0</v>
      </c>
      <c r="E66" s="559">
        <v>0</v>
      </c>
      <c r="F66" s="519">
        <v>0</v>
      </c>
      <c r="G66" s="585">
        <v>0</v>
      </c>
      <c r="H66" s="784">
        <v>0</v>
      </c>
      <c r="I66" s="785">
        <v>0</v>
      </c>
      <c r="J66" s="760">
        <v>0</v>
      </c>
      <c r="K66" s="559">
        <v>0</v>
      </c>
      <c r="L66" s="519">
        <v>0</v>
      </c>
      <c r="M66" s="585">
        <v>0</v>
      </c>
      <c r="N66" s="784">
        <v>0</v>
      </c>
      <c r="O66" s="785">
        <v>0</v>
      </c>
      <c r="P66" s="567">
        <v>0</v>
      </c>
      <c r="Q66" s="559">
        <v>0</v>
      </c>
      <c r="R66" s="519">
        <v>0</v>
      </c>
      <c r="S66" s="585">
        <v>0</v>
      </c>
      <c r="T66" s="784">
        <v>0</v>
      </c>
      <c r="U66" s="785">
        <v>0</v>
      </c>
      <c r="V66" s="568">
        <f>SUM(D66,J66,P66)</f>
        <v>0</v>
      </c>
      <c r="W66" s="560">
        <f>SUM(E66,K66,Q66)</f>
        <v>0</v>
      </c>
      <c r="X66" s="525">
        <f>SUM(F66,L66,R66)</f>
        <v>0</v>
      </c>
      <c r="Y66" s="526">
        <f t="shared" si="4"/>
        <v>0</v>
      </c>
      <c r="Z66" s="809">
        <f t="shared" si="5"/>
        <v>0</v>
      </c>
      <c r="AA66" s="802">
        <f t="shared" si="6"/>
        <v>0</v>
      </c>
      <c r="AB66" s="567">
        <v>0</v>
      </c>
      <c r="AC66" s="559">
        <v>0</v>
      </c>
      <c r="AD66" s="519">
        <v>0</v>
      </c>
      <c r="AE66" s="585">
        <v>0</v>
      </c>
      <c r="AF66" s="784">
        <v>0</v>
      </c>
      <c r="AG66" s="832">
        <v>0</v>
      </c>
    </row>
    <row r="67" spans="1:33" ht="14.25" customHeight="1" x14ac:dyDescent="0.25">
      <c r="A67" s="539" t="s">
        <v>349</v>
      </c>
      <c r="B67" s="542"/>
      <c r="C67" s="728" t="s">
        <v>15</v>
      </c>
      <c r="D67" s="730"/>
      <c r="E67" s="548"/>
      <c r="F67" s="569">
        <v>0</v>
      </c>
      <c r="G67" s="786">
        <v>0</v>
      </c>
      <c r="H67" s="787">
        <v>0</v>
      </c>
      <c r="I67" s="788">
        <v>0</v>
      </c>
      <c r="J67" s="729"/>
      <c r="K67" s="544"/>
      <c r="L67" s="569">
        <v>0</v>
      </c>
      <c r="M67" s="786">
        <v>0</v>
      </c>
      <c r="N67" s="787">
        <v>0</v>
      </c>
      <c r="O67" s="788">
        <v>0</v>
      </c>
      <c r="P67" s="543"/>
      <c r="Q67" s="544"/>
      <c r="R67" s="569">
        <v>0</v>
      </c>
      <c r="S67" s="786">
        <v>0</v>
      </c>
      <c r="T67" s="787">
        <v>0</v>
      </c>
      <c r="U67" s="788">
        <v>0</v>
      </c>
      <c r="V67" s="549"/>
      <c r="W67" s="550"/>
      <c r="X67" s="570">
        <f>SUM(F67,L67,R67)</f>
        <v>0</v>
      </c>
      <c r="Y67" s="563">
        <f t="shared" si="4"/>
        <v>0</v>
      </c>
      <c r="Z67" s="813">
        <f t="shared" si="5"/>
        <v>0</v>
      </c>
      <c r="AA67" s="807">
        <f t="shared" si="6"/>
        <v>0</v>
      </c>
      <c r="AB67" s="547"/>
      <c r="AC67" s="548"/>
      <c r="AD67" s="569">
        <v>0</v>
      </c>
      <c r="AE67" s="786">
        <v>0</v>
      </c>
      <c r="AF67" s="787">
        <v>0</v>
      </c>
      <c r="AG67" s="836">
        <v>0</v>
      </c>
    </row>
    <row r="68" spans="1:33" ht="14.25" customHeight="1" x14ac:dyDescent="0.25">
      <c r="A68" s="539" t="s">
        <v>349</v>
      </c>
      <c r="B68" s="528" t="s">
        <v>19</v>
      </c>
      <c r="C68" s="540" t="s">
        <v>14</v>
      </c>
      <c r="D68" s="571">
        <v>0</v>
      </c>
      <c r="E68" s="564">
        <v>0</v>
      </c>
      <c r="F68" s="553">
        <v>0</v>
      </c>
      <c r="G68" s="588">
        <v>0</v>
      </c>
      <c r="H68" s="772">
        <v>0</v>
      </c>
      <c r="I68" s="773">
        <v>0</v>
      </c>
      <c r="J68" s="761">
        <v>0</v>
      </c>
      <c r="K68" s="564">
        <v>0</v>
      </c>
      <c r="L68" s="553">
        <v>0</v>
      </c>
      <c r="M68" s="588">
        <v>0</v>
      </c>
      <c r="N68" s="772">
        <v>0</v>
      </c>
      <c r="O68" s="773">
        <v>0</v>
      </c>
      <c r="P68" s="571">
        <v>0</v>
      </c>
      <c r="Q68" s="564">
        <v>0</v>
      </c>
      <c r="R68" s="553">
        <v>0</v>
      </c>
      <c r="S68" s="588">
        <v>0</v>
      </c>
      <c r="T68" s="772">
        <v>0</v>
      </c>
      <c r="U68" s="773">
        <v>0</v>
      </c>
      <c r="V68" s="572">
        <f>SUM(D68,J68,P68)</f>
        <v>0</v>
      </c>
      <c r="W68" s="565">
        <f>SUM(E68,K68,Q68)</f>
        <v>0</v>
      </c>
      <c r="X68" s="554">
        <f>SUM(F68,L68,R68)</f>
        <v>0</v>
      </c>
      <c r="Y68" s="555">
        <f t="shared" si="4"/>
        <v>0</v>
      </c>
      <c r="Z68" s="811">
        <f t="shared" si="5"/>
        <v>0</v>
      </c>
      <c r="AA68" s="804">
        <f t="shared" si="6"/>
        <v>0</v>
      </c>
      <c r="AB68" s="571">
        <v>0</v>
      </c>
      <c r="AC68" s="564">
        <v>0</v>
      </c>
      <c r="AD68" s="553">
        <v>0</v>
      </c>
      <c r="AE68" s="588">
        <v>0</v>
      </c>
      <c r="AF68" s="772">
        <v>0</v>
      </c>
      <c r="AG68" s="833">
        <v>0</v>
      </c>
    </row>
    <row r="69" spans="1:33" ht="14.25" customHeight="1" x14ac:dyDescent="0.25">
      <c r="A69" s="539" t="s">
        <v>349</v>
      </c>
      <c r="B69" s="528"/>
      <c r="C69" s="540" t="s">
        <v>15</v>
      </c>
      <c r="D69" s="533"/>
      <c r="E69" s="534"/>
      <c r="F69" s="553">
        <v>0</v>
      </c>
      <c r="G69" s="588">
        <v>0</v>
      </c>
      <c r="H69" s="789">
        <v>0</v>
      </c>
      <c r="I69" s="790">
        <v>0</v>
      </c>
      <c r="J69" s="530"/>
      <c r="K69" s="531"/>
      <c r="L69" s="553">
        <v>0</v>
      </c>
      <c r="M69" s="588">
        <v>0</v>
      </c>
      <c r="N69" s="789">
        <v>0</v>
      </c>
      <c r="O69" s="790">
        <v>0</v>
      </c>
      <c r="P69" s="541"/>
      <c r="Q69" s="531"/>
      <c r="R69" s="553">
        <v>0</v>
      </c>
      <c r="S69" s="588">
        <v>0</v>
      </c>
      <c r="T69" s="789">
        <v>0</v>
      </c>
      <c r="U69" s="790">
        <v>0</v>
      </c>
      <c r="V69" s="535"/>
      <c r="W69" s="536"/>
      <c r="X69" s="554">
        <f>SUM(F69,L69,R69)</f>
        <v>0</v>
      </c>
      <c r="Y69" s="555">
        <f t="shared" si="4"/>
        <v>0</v>
      </c>
      <c r="Z69" s="811">
        <f t="shared" si="5"/>
        <v>0</v>
      </c>
      <c r="AA69" s="804">
        <f t="shared" si="6"/>
        <v>0</v>
      </c>
      <c r="AB69" s="533"/>
      <c r="AC69" s="534"/>
      <c r="AD69" s="553">
        <v>0</v>
      </c>
      <c r="AE69" s="588">
        <v>0</v>
      </c>
      <c r="AF69" s="789">
        <v>0</v>
      </c>
      <c r="AG69" s="837">
        <v>0</v>
      </c>
    </row>
    <row r="70" spans="1:33" ht="14.25" customHeight="1" x14ac:dyDescent="0.25">
      <c r="A70" s="514" t="s">
        <v>350</v>
      </c>
      <c r="B70" s="515" t="s">
        <v>13</v>
      </c>
      <c r="C70" s="516" t="s">
        <v>14</v>
      </c>
      <c r="D70" s="521"/>
      <c r="E70" s="559">
        <v>0</v>
      </c>
      <c r="F70" s="519">
        <v>0</v>
      </c>
      <c r="G70" s="585">
        <v>0</v>
      </c>
      <c r="H70" s="784">
        <v>0</v>
      </c>
      <c r="I70" s="785">
        <v>0</v>
      </c>
      <c r="J70" s="759"/>
      <c r="K70" s="559">
        <v>0</v>
      </c>
      <c r="L70" s="519">
        <v>0</v>
      </c>
      <c r="M70" s="585">
        <v>0</v>
      </c>
      <c r="N70" s="784">
        <v>0</v>
      </c>
      <c r="O70" s="785">
        <v>0</v>
      </c>
      <c r="P70" s="521"/>
      <c r="Q70" s="559">
        <v>0</v>
      </c>
      <c r="R70" s="519">
        <v>0</v>
      </c>
      <c r="S70" s="585">
        <v>0</v>
      </c>
      <c r="T70" s="784">
        <v>0</v>
      </c>
      <c r="U70" s="785">
        <v>0</v>
      </c>
      <c r="V70" s="523"/>
      <c r="W70" s="560">
        <f t="shared" ref="W70" si="9">SUM(E70,K70,Q70)</f>
        <v>0</v>
      </c>
      <c r="X70" s="525">
        <f>SUM(F70,L70,R70)</f>
        <v>0</v>
      </c>
      <c r="Y70" s="526">
        <f t="shared" si="4"/>
        <v>0</v>
      </c>
      <c r="Z70" s="809">
        <f t="shared" si="5"/>
        <v>0</v>
      </c>
      <c r="AA70" s="802">
        <f t="shared" si="6"/>
        <v>0</v>
      </c>
      <c r="AB70" s="521"/>
      <c r="AC70" s="559">
        <v>0</v>
      </c>
      <c r="AD70" s="519">
        <v>0</v>
      </c>
      <c r="AE70" s="585">
        <v>0</v>
      </c>
      <c r="AF70" s="784">
        <v>0</v>
      </c>
      <c r="AG70" s="832">
        <v>0</v>
      </c>
    </row>
    <row r="71" spans="1:33" ht="14.25" customHeight="1" x14ac:dyDescent="0.25">
      <c r="A71" s="527" t="s">
        <v>350</v>
      </c>
      <c r="B71" s="542"/>
      <c r="C71" s="728" t="s">
        <v>15</v>
      </c>
      <c r="D71" s="730"/>
      <c r="E71" s="548"/>
      <c r="F71" s="731"/>
      <c r="G71" s="786">
        <v>0</v>
      </c>
      <c r="H71" s="787">
        <v>0</v>
      </c>
      <c r="I71" s="788">
        <v>0</v>
      </c>
      <c r="J71" s="729"/>
      <c r="K71" s="544"/>
      <c r="L71" s="731"/>
      <c r="M71" s="786">
        <v>0</v>
      </c>
      <c r="N71" s="787">
        <v>0</v>
      </c>
      <c r="O71" s="788">
        <v>0</v>
      </c>
      <c r="P71" s="543"/>
      <c r="Q71" s="544"/>
      <c r="R71" s="731"/>
      <c r="S71" s="786">
        <v>0</v>
      </c>
      <c r="T71" s="787">
        <v>0</v>
      </c>
      <c r="U71" s="788">
        <v>0</v>
      </c>
      <c r="V71" s="549"/>
      <c r="W71" s="550"/>
      <c r="X71" s="551"/>
      <c r="Y71" s="563">
        <f t="shared" si="4"/>
        <v>0</v>
      </c>
      <c r="Z71" s="813">
        <f t="shared" si="5"/>
        <v>0</v>
      </c>
      <c r="AA71" s="807">
        <f t="shared" si="6"/>
        <v>0</v>
      </c>
      <c r="AB71" s="547"/>
      <c r="AC71" s="548"/>
      <c r="AD71" s="545"/>
      <c r="AE71" s="786">
        <v>0</v>
      </c>
      <c r="AF71" s="787">
        <v>0</v>
      </c>
      <c r="AG71" s="836">
        <v>0</v>
      </c>
    </row>
    <row r="72" spans="1:33" ht="14.25" customHeight="1" x14ac:dyDescent="0.25">
      <c r="A72" s="539" t="s">
        <v>350</v>
      </c>
      <c r="B72" s="528" t="s">
        <v>19</v>
      </c>
      <c r="C72" s="540" t="s">
        <v>14</v>
      </c>
      <c r="D72" s="533"/>
      <c r="E72" s="564">
        <v>0</v>
      </c>
      <c r="F72" s="553">
        <v>0</v>
      </c>
      <c r="G72" s="588">
        <v>0</v>
      </c>
      <c r="H72" s="772">
        <v>0</v>
      </c>
      <c r="I72" s="773">
        <v>0</v>
      </c>
      <c r="J72" s="561"/>
      <c r="K72" s="564">
        <v>0</v>
      </c>
      <c r="L72" s="553">
        <v>0</v>
      </c>
      <c r="M72" s="588">
        <v>0</v>
      </c>
      <c r="N72" s="772">
        <v>0</v>
      </c>
      <c r="O72" s="773">
        <v>0</v>
      </c>
      <c r="P72" s="533"/>
      <c r="Q72" s="564">
        <v>0</v>
      </c>
      <c r="R72" s="553">
        <v>0</v>
      </c>
      <c r="S72" s="588">
        <v>0</v>
      </c>
      <c r="T72" s="772">
        <v>0</v>
      </c>
      <c r="U72" s="773">
        <v>0</v>
      </c>
      <c r="V72" s="535"/>
      <c r="W72" s="565">
        <f t="shared" ref="W72" si="10">SUM(E72,K72,Q72)</f>
        <v>0</v>
      </c>
      <c r="X72" s="554">
        <f>SUM(F72,L72,R72)</f>
        <v>0</v>
      </c>
      <c r="Y72" s="555">
        <f t="shared" si="4"/>
        <v>0</v>
      </c>
      <c r="Z72" s="811">
        <f t="shared" si="5"/>
        <v>0</v>
      </c>
      <c r="AA72" s="804">
        <f t="shared" si="6"/>
        <v>0</v>
      </c>
      <c r="AB72" s="533"/>
      <c r="AC72" s="564">
        <v>0</v>
      </c>
      <c r="AD72" s="553">
        <v>0</v>
      </c>
      <c r="AE72" s="588">
        <v>0</v>
      </c>
      <c r="AF72" s="772">
        <v>0</v>
      </c>
      <c r="AG72" s="833">
        <v>0</v>
      </c>
    </row>
    <row r="73" spans="1:33" ht="14.25" customHeight="1" x14ac:dyDescent="0.25">
      <c r="A73" s="539" t="s">
        <v>350</v>
      </c>
      <c r="B73" s="528"/>
      <c r="C73" s="540" t="s">
        <v>15</v>
      </c>
      <c r="D73" s="533"/>
      <c r="E73" s="534"/>
      <c r="F73" s="725"/>
      <c r="G73" s="588">
        <v>0</v>
      </c>
      <c r="H73" s="789">
        <v>0</v>
      </c>
      <c r="I73" s="790">
        <v>0</v>
      </c>
      <c r="J73" s="530"/>
      <c r="K73" s="531"/>
      <c r="L73" s="725"/>
      <c r="M73" s="588">
        <v>0</v>
      </c>
      <c r="N73" s="789">
        <v>0</v>
      </c>
      <c r="O73" s="790">
        <v>0</v>
      </c>
      <c r="P73" s="541"/>
      <c r="Q73" s="531"/>
      <c r="R73" s="725"/>
      <c r="S73" s="588">
        <v>0</v>
      </c>
      <c r="T73" s="789">
        <v>0</v>
      </c>
      <c r="U73" s="790">
        <v>0</v>
      </c>
      <c r="V73" s="535"/>
      <c r="W73" s="536"/>
      <c r="X73" s="537"/>
      <c r="Y73" s="555">
        <f t="shared" si="4"/>
        <v>0</v>
      </c>
      <c r="Z73" s="811">
        <f t="shared" si="5"/>
        <v>0</v>
      </c>
      <c r="AA73" s="804">
        <f t="shared" si="6"/>
        <v>0</v>
      </c>
      <c r="AB73" s="533"/>
      <c r="AC73" s="534"/>
      <c r="AD73" s="532"/>
      <c r="AE73" s="588">
        <v>0</v>
      </c>
      <c r="AF73" s="789">
        <v>0</v>
      </c>
      <c r="AG73" s="837">
        <v>0</v>
      </c>
    </row>
    <row r="74" spans="1:33" ht="14.25" customHeight="1" x14ac:dyDescent="0.25">
      <c r="A74" s="514" t="s">
        <v>351</v>
      </c>
      <c r="B74" s="515" t="s">
        <v>13</v>
      </c>
      <c r="C74" s="516" t="s">
        <v>14</v>
      </c>
      <c r="D74" s="567">
        <v>0</v>
      </c>
      <c r="E74" s="559">
        <v>0</v>
      </c>
      <c r="F74" s="519">
        <v>0</v>
      </c>
      <c r="G74" s="585">
        <v>0</v>
      </c>
      <c r="H74" s="784">
        <v>0</v>
      </c>
      <c r="I74" s="785">
        <v>0</v>
      </c>
      <c r="J74" s="760">
        <v>0</v>
      </c>
      <c r="K74" s="559">
        <v>0</v>
      </c>
      <c r="L74" s="519">
        <v>0</v>
      </c>
      <c r="M74" s="585">
        <v>0</v>
      </c>
      <c r="N74" s="784">
        <v>0</v>
      </c>
      <c r="O74" s="785">
        <v>0</v>
      </c>
      <c r="P74" s="567">
        <v>0</v>
      </c>
      <c r="Q74" s="559">
        <v>0</v>
      </c>
      <c r="R74" s="519">
        <v>0</v>
      </c>
      <c r="S74" s="585">
        <v>0</v>
      </c>
      <c r="T74" s="784">
        <v>0</v>
      </c>
      <c r="U74" s="785">
        <v>0</v>
      </c>
      <c r="V74" s="568">
        <f>SUM(D74,J74,P74)</f>
        <v>0</v>
      </c>
      <c r="W74" s="560">
        <f>SUM(E74,K74,Q74)</f>
        <v>0</v>
      </c>
      <c r="X74" s="525">
        <f>SUM(F74,L74,R74)</f>
        <v>0</v>
      </c>
      <c r="Y74" s="526">
        <f t="shared" si="4"/>
        <v>0</v>
      </c>
      <c r="Z74" s="809">
        <f t="shared" si="5"/>
        <v>0</v>
      </c>
      <c r="AA74" s="802">
        <f t="shared" si="6"/>
        <v>0</v>
      </c>
      <c r="AB74" s="567">
        <v>0</v>
      </c>
      <c r="AC74" s="559">
        <v>0</v>
      </c>
      <c r="AD74" s="519">
        <v>0</v>
      </c>
      <c r="AE74" s="585">
        <v>0</v>
      </c>
      <c r="AF74" s="784">
        <v>0</v>
      </c>
      <c r="AG74" s="832">
        <v>0</v>
      </c>
    </row>
    <row r="75" spans="1:33" ht="14.25" customHeight="1" x14ac:dyDescent="0.25">
      <c r="A75" s="527" t="s">
        <v>351</v>
      </c>
      <c r="B75" s="542"/>
      <c r="C75" s="728" t="s">
        <v>15</v>
      </c>
      <c r="D75" s="730"/>
      <c r="E75" s="548"/>
      <c r="F75" s="569">
        <v>0</v>
      </c>
      <c r="G75" s="786">
        <v>0</v>
      </c>
      <c r="H75" s="787">
        <v>0</v>
      </c>
      <c r="I75" s="788">
        <v>0</v>
      </c>
      <c r="J75" s="729"/>
      <c r="K75" s="544"/>
      <c r="L75" s="569">
        <v>0</v>
      </c>
      <c r="M75" s="786">
        <v>0</v>
      </c>
      <c r="N75" s="787">
        <v>0</v>
      </c>
      <c r="O75" s="788">
        <v>0</v>
      </c>
      <c r="P75" s="543"/>
      <c r="Q75" s="544"/>
      <c r="R75" s="569">
        <v>0</v>
      </c>
      <c r="S75" s="786">
        <v>0</v>
      </c>
      <c r="T75" s="787">
        <v>0</v>
      </c>
      <c r="U75" s="788">
        <v>0</v>
      </c>
      <c r="V75" s="549"/>
      <c r="W75" s="550"/>
      <c r="X75" s="570">
        <f t="shared" ref="X75:X82" si="11">SUM(F75,L75,R75)</f>
        <v>0</v>
      </c>
      <c r="Y75" s="563">
        <f t="shared" si="4"/>
        <v>0</v>
      </c>
      <c r="Z75" s="813">
        <f t="shared" si="5"/>
        <v>0</v>
      </c>
      <c r="AA75" s="807">
        <f t="shared" si="6"/>
        <v>0</v>
      </c>
      <c r="AB75" s="547"/>
      <c r="AC75" s="548"/>
      <c r="AD75" s="569">
        <v>0</v>
      </c>
      <c r="AE75" s="786">
        <v>0</v>
      </c>
      <c r="AF75" s="787">
        <v>0</v>
      </c>
      <c r="AG75" s="836">
        <v>0</v>
      </c>
    </row>
    <row r="76" spans="1:33" ht="14.25" customHeight="1" x14ac:dyDescent="0.25">
      <c r="A76" s="539" t="s">
        <v>351</v>
      </c>
      <c r="B76" s="528" t="s">
        <v>19</v>
      </c>
      <c r="C76" s="540" t="s">
        <v>14</v>
      </c>
      <c r="D76" s="571">
        <v>0</v>
      </c>
      <c r="E76" s="564">
        <v>0</v>
      </c>
      <c r="F76" s="553">
        <v>0</v>
      </c>
      <c r="G76" s="588">
        <v>0</v>
      </c>
      <c r="H76" s="772">
        <v>0</v>
      </c>
      <c r="I76" s="773">
        <v>0</v>
      </c>
      <c r="J76" s="761">
        <v>0</v>
      </c>
      <c r="K76" s="564">
        <v>0</v>
      </c>
      <c r="L76" s="553">
        <v>0</v>
      </c>
      <c r="M76" s="588">
        <v>0</v>
      </c>
      <c r="N76" s="772">
        <v>0</v>
      </c>
      <c r="O76" s="773">
        <v>0</v>
      </c>
      <c r="P76" s="571">
        <v>0</v>
      </c>
      <c r="Q76" s="564">
        <v>0</v>
      </c>
      <c r="R76" s="553">
        <v>0</v>
      </c>
      <c r="S76" s="588">
        <v>0</v>
      </c>
      <c r="T76" s="772">
        <v>0</v>
      </c>
      <c r="U76" s="773">
        <v>0</v>
      </c>
      <c r="V76" s="572">
        <f>SUM(D76,J76,P76)</f>
        <v>0</v>
      </c>
      <c r="W76" s="565">
        <f>SUM(E76,K76,Q76)</f>
        <v>0</v>
      </c>
      <c r="X76" s="554">
        <f t="shared" si="11"/>
        <v>0</v>
      </c>
      <c r="Y76" s="555">
        <f t="shared" si="4"/>
        <v>0</v>
      </c>
      <c r="Z76" s="811">
        <f t="shared" si="5"/>
        <v>0</v>
      </c>
      <c r="AA76" s="804">
        <f t="shared" si="6"/>
        <v>0</v>
      </c>
      <c r="AB76" s="571">
        <v>0</v>
      </c>
      <c r="AC76" s="564">
        <v>0</v>
      </c>
      <c r="AD76" s="553">
        <v>0</v>
      </c>
      <c r="AE76" s="588">
        <v>0</v>
      </c>
      <c r="AF76" s="772">
        <v>0</v>
      </c>
      <c r="AG76" s="833">
        <v>0</v>
      </c>
    </row>
    <row r="77" spans="1:33" ht="14.25" customHeight="1" x14ac:dyDescent="0.25">
      <c r="A77" s="539" t="s">
        <v>351</v>
      </c>
      <c r="B77" s="528"/>
      <c r="C77" s="540" t="s">
        <v>15</v>
      </c>
      <c r="D77" s="533"/>
      <c r="E77" s="534"/>
      <c r="F77" s="553">
        <v>0</v>
      </c>
      <c r="G77" s="588">
        <v>0</v>
      </c>
      <c r="H77" s="789">
        <v>0</v>
      </c>
      <c r="I77" s="790">
        <v>0</v>
      </c>
      <c r="J77" s="530"/>
      <c r="K77" s="531"/>
      <c r="L77" s="553">
        <v>0</v>
      </c>
      <c r="M77" s="588">
        <v>0</v>
      </c>
      <c r="N77" s="789">
        <v>0</v>
      </c>
      <c r="O77" s="790">
        <v>0</v>
      </c>
      <c r="P77" s="541"/>
      <c r="Q77" s="531"/>
      <c r="R77" s="553">
        <v>0</v>
      </c>
      <c r="S77" s="588">
        <v>0</v>
      </c>
      <c r="T77" s="789">
        <v>0</v>
      </c>
      <c r="U77" s="790">
        <v>0</v>
      </c>
      <c r="V77" s="535"/>
      <c r="W77" s="536"/>
      <c r="X77" s="554">
        <f t="shared" si="11"/>
        <v>0</v>
      </c>
      <c r="Y77" s="555">
        <f t="shared" si="4"/>
        <v>0</v>
      </c>
      <c r="Z77" s="811">
        <f t="shared" si="5"/>
        <v>0</v>
      </c>
      <c r="AA77" s="804">
        <f t="shared" si="6"/>
        <v>0</v>
      </c>
      <c r="AB77" s="533"/>
      <c r="AC77" s="534"/>
      <c r="AD77" s="553">
        <v>0</v>
      </c>
      <c r="AE77" s="588">
        <v>0</v>
      </c>
      <c r="AF77" s="789">
        <v>0</v>
      </c>
      <c r="AG77" s="837">
        <v>0</v>
      </c>
    </row>
    <row r="78" spans="1:33" ht="14.25" customHeight="1" x14ac:dyDescent="0.25">
      <c r="A78" s="514" t="s">
        <v>352</v>
      </c>
      <c r="B78" s="515" t="s">
        <v>13</v>
      </c>
      <c r="C78" s="516" t="s">
        <v>14</v>
      </c>
      <c r="D78" s="567">
        <v>0</v>
      </c>
      <c r="E78" s="559">
        <v>0</v>
      </c>
      <c r="F78" s="519">
        <v>0</v>
      </c>
      <c r="G78" s="585">
        <v>0</v>
      </c>
      <c r="H78" s="784">
        <v>0</v>
      </c>
      <c r="I78" s="785">
        <v>0</v>
      </c>
      <c r="J78" s="760">
        <v>0</v>
      </c>
      <c r="K78" s="559">
        <v>0</v>
      </c>
      <c r="L78" s="519">
        <v>0</v>
      </c>
      <c r="M78" s="585">
        <v>0</v>
      </c>
      <c r="N78" s="784">
        <v>0</v>
      </c>
      <c r="O78" s="785">
        <v>0</v>
      </c>
      <c r="P78" s="567">
        <v>0</v>
      </c>
      <c r="Q78" s="559">
        <v>0</v>
      </c>
      <c r="R78" s="519">
        <v>0</v>
      </c>
      <c r="S78" s="585">
        <v>0</v>
      </c>
      <c r="T78" s="784">
        <v>0</v>
      </c>
      <c r="U78" s="785">
        <v>0</v>
      </c>
      <c r="V78" s="568">
        <f>SUM(D78,J78,P78)</f>
        <v>0</v>
      </c>
      <c r="W78" s="560">
        <f>SUM(E78,K78,Q78)</f>
        <v>0</v>
      </c>
      <c r="X78" s="525">
        <f t="shared" si="11"/>
        <v>0</v>
      </c>
      <c r="Y78" s="526">
        <f t="shared" si="4"/>
        <v>0</v>
      </c>
      <c r="Z78" s="809">
        <f t="shared" si="5"/>
        <v>0</v>
      </c>
      <c r="AA78" s="802">
        <f t="shared" si="6"/>
        <v>0</v>
      </c>
      <c r="AB78" s="567">
        <v>0</v>
      </c>
      <c r="AC78" s="559">
        <v>0</v>
      </c>
      <c r="AD78" s="519">
        <v>0</v>
      </c>
      <c r="AE78" s="585">
        <v>0</v>
      </c>
      <c r="AF78" s="784">
        <v>0</v>
      </c>
      <c r="AG78" s="832">
        <v>0</v>
      </c>
    </row>
    <row r="79" spans="1:33" ht="14.25" customHeight="1" x14ac:dyDescent="0.25">
      <c r="A79" s="527" t="s">
        <v>352</v>
      </c>
      <c r="B79" s="542"/>
      <c r="C79" s="728" t="s">
        <v>15</v>
      </c>
      <c r="D79" s="730"/>
      <c r="E79" s="548"/>
      <c r="F79" s="569">
        <v>0</v>
      </c>
      <c r="G79" s="786">
        <v>0</v>
      </c>
      <c r="H79" s="787">
        <v>0</v>
      </c>
      <c r="I79" s="788">
        <v>0</v>
      </c>
      <c r="J79" s="729"/>
      <c r="K79" s="544"/>
      <c r="L79" s="569">
        <v>0</v>
      </c>
      <c r="M79" s="786">
        <v>0</v>
      </c>
      <c r="N79" s="787">
        <v>0</v>
      </c>
      <c r="O79" s="788">
        <v>0</v>
      </c>
      <c r="P79" s="543"/>
      <c r="Q79" s="544"/>
      <c r="R79" s="569">
        <v>0</v>
      </c>
      <c r="S79" s="786">
        <v>0</v>
      </c>
      <c r="T79" s="787">
        <v>0</v>
      </c>
      <c r="U79" s="788">
        <v>0</v>
      </c>
      <c r="V79" s="549"/>
      <c r="W79" s="550"/>
      <c r="X79" s="570">
        <f t="shared" si="11"/>
        <v>0</v>
      </c>
      <c r="Y79" s="563">
        <f t="shared" si="4"/>
        <v>0</v>
      </c>
      <c r="Z79" s="813">
        <f t="shared" si="5"/>
        <v>0</v>
      </c>
      <c r="AA79" s="807">
        <f t="shared" si="6"/>
        <v>0</v>
      </c>
      <c r="AB79" s="547"/>
      <c r="AC79" s="548"/>
      <c r="AD79" s="569">
        <v>0</v>
      </c>
      <c r="AE79" s="786">
        <v>0</v>
      </c>
      <c r="AF79" s="787">
        <v>0</v>
      </c>
      <c r="AG79" s="836">
        <v>0</v>
      </c>
    </row>
    <row r="80" spans="1:33" ht="14.25" customHeight="1" x14ac:dyDescent="0.25">
      <c r="A80" s="539" t="s">
        <v>352</v>
      </c>
      <c r="B80" s="528" t="s">
        <v>19</v>
      </c>
      <c r="C80" s="540" t="s">
        <v>14</v>
      </c>
      <c r="D80" s="571">
        <v>0</v>
      </c>
      <c r="E80" s="564">
        <v>0</v>
      </c>
      <c r="F80" s="553">
        <v>0</v>
      </c>
      <c r="G80" s="588">
        <v>0</v>
      </c>
      <c r="H80" s="772">
        <v>0</v>
      </c>
      <c r="I80" s="773">
        <v>0</v>
      </c>
      <c r="J80" s="761">
        <v>0</v>
      </c>
      <c r="K80" s="564">
        <v>0</v>
      </c>
      <c r="L80" s="553">
        <v>0</v>
      </c>
      <c r="M80" s="588">
        <v>0</v>
      </c>
      <c r="N80" s="772">
        <v>0</v>
      </c>
      <c r="O80" s="773">
        <v>0</v>
      </c>
      <c r="P80" s="571">
        <v>0</v>
      </c>
      <c r="Q80" s="564">
        <v>0</v>
      </c>
      <c r="R80" s="553">
        <v>0</v>
      </c>
      <c r="S80" s="588">
        <v>0</v>
      </c>
      <c r="T80" s="772">
        <v>0</v>
      </c>
      <c r="U80" s="773">
        <v>0</v>
      </c>
      <c r="V80" s="572">
        <f>SUM(D80,J80,P80)</f>
        <v>0</v>
      </c>
      <c r="W80" s="565">
        <f>SUM(E80,K80,Q80)</f>
        <v>0</v>
      </c>
      <c r="X80" s="554">
        <f t="shared" si="11"/>
        <v>0</v>
      </c>
      <c r="Y80" s="555">
        <f t="shared" si="4"/>
        <v>0</v>
      </c>
      <c r="Z80" s="811">
        <f t="shared" si="5"/>
        <v>0</v>
      </c>
      <c r="AA80" s="804">
        <f t="shared" si="6"/>
        <v>0</v>
      </c>
      <c r="AB80" s="571">
        <v>0</v>
      </c>
      <c r="AC80" s="564">
        <v>0</v>
      </c>
      <c r="AD80" s="553">
        <v>0</v>
      </c>
      <c r="AE80" s="588">
        <v>0</v>
      </c>
      <c r="AF80" s="772">
        <v>0</v>
      </c>
      <c r="AG80" s="833">
        <v>0</v>
      </c>
    </row>
    <row r="81" spans="1:33" ht="14.25" customHeight="1" x14ac:dyDescent="0.25">
      <c r="A81" s="539" t="s">
        <v>352</v>
      </c>
      <c r="B81" s="528"/>
      <c r="C81" s="540" t="s">
        <v>15</v>
      </c>
      <c r="D81" s="533"/>
      <c r="E81" s="534"/>
      <c r="F81" s="553">
        <v>0</v>
      </c>
      <c r="G81" s="588">
        <v>0</v>
      </c>
      <c r="H81" s="789">
        <v>0</v>
      </c>
      <c r="I81" s="790">
        <v>0</v>
      </c>
      <c r="J81" s="530"/>
      <c r="K81" s="531"/>
      <c r="L81" s="553">
        <v>0</v>
      </c>
      <c r="M81" s="588">
        <v>0</v>
      </c>
      <c r="N81" s="789">
        <v>0</v>
      </c>
      <c r="O81" s="790">
        <v>0</v>
      </c>
      <c r="P81" s="541"/>
      <c r="Q81" s="531"/>
      <c r="R81" s="553">
        <v>0</v>
      </c>
      <c r="S81" s="588">
        <v>0</v>
      </c>
      <c r="T81" s="789">
        <v>0</v>
      </c>
      <c r="U81" s="790">
        <v>0</v>
      </c>
      <c r="V81" s="535"/>
      <c r="W81" s="536"/>
      <c r="X81" s="554">
        <f t="shared" si="11"/>
        <v>0</v>
      </c>
      <c r="Y81" s="555">
        <f t="shared" si="4"/>
        <v>0</v>
      </c>
      <c r="Z81" s="811">
        <f t="shared" si="5"/>
        <v>0</v>
      </c>
      <c r="AA81" s="804">
        <f t="shared" si="6"/>
        <v>0</v>
      </c>
      <c r="AB81" s="533"/>
      <c r="AC81" s="534"/>
      <c r="AD81" s="553">
        <v>0</v>
      </c>
      <c r="AE81" s="588">
        <v>0</v>
      </c>
      <c r="AF81" s="789">
        <v>0</v>
      </c>
      <c r="AG81" s="837">
        <v>0</v>
      </c>
    </row>
    <row r="82" spans="1:33" ht="14.25" customHeight="1" x14ac:dyDescent="0.25">
      <c r="A82" s="514" t="s">
        <v>353</v>
      </c>
      <c r="B82" s="515" t="s">
        <v>13</v>
      </c>
      <c r="C82" s="516" t="s">
        <v>14</v>
      </c>
      <c r="D82" s="521"/>
      <c r="E82" s="559">
        <v>0</v>
      </c>
      <c r="F82" s="519">
        <v>0</v>
      </c>
      <c r="G82" s="585">
        <v>0</v>
      </c>
      <c r="H82" s="784">
        <v>0</v>
      </c>
      <c r="I82" s="785">
        <v>0</v>
      </c>
      <c r="J82" s="759"/>
      <c r="K82" s="559">
        <v>0</v>
      </c>
      <c r="L82" s="519">
        <v>0</v>
      </c>
      <c r="M82" s="585">
        <v>0</v>
      </c>
      <c r="N82" s="784">
        <v>0</v>
      </c>
      <c r="O82" s="785">
        <v>0</v>
      </c>
      <c r="P82" s="521"/>
      <c r="Q82" s="559">
        <v>0</v>
      </c>
      <c r="R82" s="519">
        <v>0</v>
      </c>
      <c r="S82" s="585">
        <v>0</v>
      </c>
      <c r="T82" s="784">
        <v>0</v>
      </c>
      <c r="U82" s="785">
        <v>0</v>
      </c>
      <c r="V82" s="523"/>
      <c r="W82" s="560">
        <f t="shared" ref="W82" si="12">SUM(E82,K82,Q82)</f>
        <v>0</v>
      </c>
      <c r="X82" s="525">
        <f t="shared" si="11"/>
        <v>0</v>
      </c>
      <c r="Y82" s="526">
        <f t="shared" si="4"/>
        <v>0</v>
      </c>
      <c r="Z82" s="809">
        <f t="shared" si="5"/>
        <v>0</v>
      </c>
      <c r="AA82" s="802">
        <f t="shared" si="6"/>
        <v>0</v>
      </c>
      <c r="AB82" s="521"/>
      <c r="AC82" s="559">
        <v>0</v>
      </c>
      <c r="AD82" s="519">
        <v>0</v>
      </c>
      <c r="AE82" s="585">
        <v>0</v>
      </c>
      <c r="AF82" s="784">
        <v>0</v>
      </c>
      <c r="AG82" s="832">
        <v>0</v>
      </c>
    </row>
    <row r="83" spans="1:33" ht="14.25" customHeight="1" x14ac:dyDescent="0.25">
      <c r="A83" s="527" t="s">
        <v>353</v>
      </c>
      <c r="B83" s="542"/>
      <c r="C83" s="728" t="s">
        <v>15</v>
      </c>
      <c r="D83" s="730"/>
      <c r="E83" s="548"/>
      <c r="F83" s="731"/>
      <c r="G83" s="786">
        <v>0</v>
      </c>
      <c r="H83" s="787">
        <v>0</v>
      </c>
      <c r="I83" s="788">
        <v>0</v>
      </c>
      <c r="J83" s="729"/>
      <c r="K83" s="544"/>
      <c r="L83" s="731"/>
      <c r="M83" s="786">
        <v>0</v>
      </c>
      <c r="N83" s="787">
        <v>0</v>
      </c>
      <c r="O83" s="788">
        <v>0</v>
      </c>
      <c r="P83" s="543"/>
      <c r="Q83" s="544"/>
      <c r="R83" s="731"/>
      <c r="S83" s="786">
        <v>0</v>
      </c>
      <c r="T83" s="787">
        <v>0</v>
      </c>
      <c r="U83" s="788">
        <v>0</v>
      </c>
      <c r="V83" s="549"/>
      <c r="W83" s="550"/>
      <c r="X83" s="551"/>
      <c r="Y83" s="563">
        <f t="shared" si="4"/>
        <v>0</v>
      </c>
      <c r="Z83" s="813">
        <f t="shared" si="5"/>
        <v>0</v>
      </c>
      <c r="AA83" s="807">
        <f t="shared" si="6"/>
        <v>0</v>
      </c>
      <c r="AB83" s="547"/>
      <c r="AC83" s="548"/>
      <c r="AD83" s="545"/>
      <c r="AE83" s="786">
        <v>0</v>
      </c>
      <c r="AF83" s="787">
        <v>0</v>
      </c>
      <c r="AG83" s="836">
        <v>0</v>
      </c>
    </row>
    <row r="84" spans="1:33" ht="14.25" customHeight="1" x14ac:dyDescent="0.25">
      <c r="A84" s="539" t="s">
        <v>353</v>
      </c>
      <c r="B84" s="528" t="s">
        <v>19</v>
      </c>
      <c r="C84" s="540" t="s">
        <v>14</v>
      </c>
      <c r="D84" s="533"/>
      <c r="E84" s="564">
        <v>0</v>
      </c>
      <c r="F84" s="553">
        <v>0</v>
      </c>
      <c r="G84" s="588">
        <v>0</v>
      </c>
      <c r="H84" s="772">
        <v>0</v>
      </c>
      <c r="I84" s="773">
        <v>0</v>
      </c>
      <c r="J84" s="561"/>
      <c r="K84" s="564">
        <v>0</v>
      </c>
      <c r="L84" s="553">
        <v>0</v>
      </c>
      <c r="M84" s="588">
        <v>0</v>
      </c>
      <c r="N84" s="772">
        <v>0</v>
      </c>
      <c r="O84" s="773">
        <v>0</v>
      </c>
      <c r="P84" s="533"/>
      <c r="Q84" s="564">
        <v>0</v>
      </c>
      <c r="R84" s="553">
        <v>0</v>
      </c>
      <c r="S84" s="588">
        <v>0</v>
      </c>
      <c r="T84" s="772">
        <v>0</v>
      </c>
      <c r="U84" s="773">
        <v>0</v>
      </c>
      <c r="V84" s="535"/>
      <c r="W84" s="565">
        <f t="shared" ref="W84" si="13">SUM(E84,K84,Q84)</f>
        <v>0</v>
      </c>
      <c r="X84" s="554">
        <f>SUM(F84,L84,R84)</f>
        <v>0</v>
      </c>
      <c r="Y84" s="555">
        <f t="shared" si="4"/>
        <v>0</v>
      </c>
      <c r="Z84" s="811">
        <f t="shared" si="5"/>
        <v>0</v>
      </c>
      <c r="AA84" s="804">
        <f t="shared" si="6"/>
        <v>0</v>
      </c>
      <c r="AB84" s="533"/>
      <c r="AC84" s="564">
        <v>0</v>
      </c>
      <c r="AD84" s="553">
        <v>0</v>
      </c>
      <c r="AE84" s="588">
        <v>0</v>
      </c>
      <c r="AF84" s="772">
        <v>0</v>
      </c>
      <c r="AG84" s="833">
        <v>0</v>
      </c>
    </row>
    <row r="85" spans="1:33" ht="14.25" customHeight="1" thickBot="1" x14ac:dyDescent="0.3">
      <c r="A85" s="574" t="s">
        <v>353</v>
      </c>
      <c r="B85" s="575"/>
      <c r="C85" s="576" t="s">
        <v>15</v>
      </c>
      <c r="D85" s="732"/>
      <c r="E85" s="733"/>
      <c r="F85" s="734"/>
      <c r="G85" s="791">
        <v>0</v>
      </c>
      <c r="H85" s="792">
        <v>0</v>
      </c>
      <c r="I85" s="793">
        <v>0</v>
      </c>
      <c r="J85" s="762"/>
      <c r="K85" s="736"/>
      <c r="L85" s="734"/>
      <c r="M85" s="791">
        <v>0</v>
      </c>
      <c r="N85" s="792">
        <v>0</v>
      </c>
      <c r="O85" s="788">
        <v>0</v>
      </c>
      <c r="P85" s="735"/>
      <c r="Q85" s="736"/>
      <c r="R85" s="734"/>
      <c r="S85" s="791">
        <v>0</v>
      </c>
      <c r="T85" s="787">
        <v>0</v>
      </c>
      <c r="U85" s="788">
        <v>0</v>
      </c>
      <c r="V85" s="737"/>
      <c r="W85" s="738"/>
      <c r="X85" s="739"/>
      <c r="Y85" s="817">
        <f t="shared" si="4"/>
        <v>0</v>
      </c>
      <c r="Z85" s="818">
        <f t="shared" si="5"/>
        <v>0</v>
      </c>
      <c r="AA85" s="819">
        <f t="shared" si="6"/>
        <v>0</v>
      </c>
      <c r="AB85" s="732"/>
      <c r="AC85" s="733"/>
      <c r="AD85" s="740"/>
      <c r="AE85" s="791">
        <v>0</v>
      </c>
      <c r="AF85" s="838">
        <v>0</v>
      </c>
      <c r="AG85" s="820">
        <v>0</v>
      </c>
    </row>
    <row r="86" spans="1:33" ht="14.25" customHeight="1" thickTop="1" x14ac:dyDescent="0.25">
      <c r="A86" s="748" t="s">
        <v>67</v>
      </c>
      <c r="B86" s="749" t="s">
        <v>13</v>
      </c>
      <c r="C86" s="750" t="s">
        <v>14</v>
      </c>
      <c r="D86" s="751">
        <f>SUM(D14,D18,D22,D26,D30,D34,D38,D42,D46,D50,D54,D58,D62,D66,D70,D74,D78,D82)</f>
        <v>0</v>
      </c>
      <c r="E86" s="752">
        <f>SUM(E14,E18,E22,E26,E30,E34,E38,E42,E46,E50,E54,E58,E62,E66,E70,E74,E78,E82)</f>
        <v>0</v>
      </c>
      <c r="F86" s="753">
        <f t="shared" ref="F86:AE89" si="14">SUM(F14,F18,F22,F26,F30,F34,F38,F42,F46,F50,F54,F58,F62,F66,F70,F74,F78,F82)</f>
        <v>0</v>
      </c>
      <c r="G86" s="755">
        <f t="shared" si="14"/>
        <v>0</v>
      </c>
      <c r="H86" s="778">
        <f t="shared" ref="H86:I86" si="15">SUM(H14,H18,H22,H26,H30,H34,H38,H42,H46,H50,H54,H58,H62,H66,H70,H74,H78,H82)</f>
        <v>0</v>
      </c>
      <c r="I86" s="779">
        <f t="shared" si="15"/>
        <v>0</v>
      </c>
      <c r="J86" s="763">
        <f t="shared" si="14"/>
        <v>0</v>
      </c>
      <c r="K86" s="752">
        <f t="shared" si="14"/>
        <v>0</v>
      </c>
      <c r="L86" s="753">
        <f t="shared" si="14"/>
        <v>0</v>
      </c>
      <c r="M86" s="755">
        <f t="shared" si="14"/>
        <v>0</v>
      </c>
      <c r="N86" s="799">
        <f t="shared" ref="N86:O86" si="16">SUM(N14,N18,N22,N26,N30,N34,N38,N42,N46,N50,N54,N58,N62,N66,N70,N74,N78,N82)</f>
        <v>0</v>
      </c>
      <c r="O86" s="798">
        <f t="shared" si="16"/>
        <v>0</v>
      </c>
      <c r="P86" s="751">
        <f t="shared" si="14"/>
        <v>0</v>
      </c>
      <c r="Q86" s="752">
        <f t="shared" si="14"/>
        <v>0</v>
      </c>
      <c r="R86" s="753">
        <f t="shared" si="14"/>
        <v>0</v>
      </c>
      <c r="S86" s="755">
        <f t="shared" si="14"/>
        <v>0</v>
      </c>
      <c r="T86" s="799">
        <f t="shared" ref="T86:U86" si="17">SUM(T14,T18,T22,T26,T30,T34,T38,T42,T46,T50,T54,T58,T62,T66,T70,T74,T78,T82)</f>
        <v>0</v>
      </c>
      <c r="U86" s="798">
        <f t="shared" si="17"/>
        <v>0</v>
      </c>
      <c r="V86" s="751">
        <f t="shared" si="14"/>
        <v>0</v>
      </c>
      <c r="W86" s="752">
        <f t="shared" si="14"/>
        <v>0</v>
      </c>
      <c r="X86" s="753">
        <f t="shared" si="14"/>
        <v>0</v>
      </c>
      <c r="Y86" s="755">
        <f t="shared" si="14"/>
        <v>0</v>
      </c>
      <c r="Z86" s="814">
        <f t="shared" ref="Z86:AA86" si="18">SUM(Z14,Z18,Z22,Z26,Z30,Z34,Z38,Z42,Z46,Z50,Z54,Z58,Z62,Z66,Z70,Z74,Z78,Z82)</f>
        <v>0</v>
      </c>
      <c r="AA86" s="806">
        <f t="shared" si="18"/>
        <v>0</v>
      </c>
      <c r="AB86" s="751">
        <f t="shared" si="14"/>
        <v>0</v>
      </c>
      <c r="AC86" s="752">
        <f t="shared" si="14"/>
        <v>0</v>
      </c>
      <c r="AD86" s="753">
        <f t="shared" si="14"/>
        <v>0</v>
      </c>
      <c r="AE86" s="755">
        <f t="shared" si="14"/>
        <v>0</v>
      </c>
      <c r="AF86" s="828">
        <f t="shared" ref="AF86:AG86" si="19">SUM(AF14,AF18,AF22,AF26,AF30,AF34,AF38,AF42,AF46,AF50,AF54,AF58,AF62,AF66,AF70,AF74,AF78,AF82)</f>
        <v>0</v>
      </c>
      <c r="AG86" s="822">
        <f t="shared" si="19"/>
        <v>0</v>
      </c>
    </row>
    <row r="87" spans="1:33" ht="14.25" customHeight="1" x14ac:dyDescent="0.25">
      <c r="A87" s="577" t="s">
        <v>67</v>
      </c>
      <c r="B87" s="542"/>
      <c r="C87" s="728" t="s">
        <v>15</v>
      </c>
      <c r="D87" s="741"/>
      <c r="E87" s="550"/>
      <c r="F87" s="570">
        <f>SUM(F15,F19,F23,F27,F31,F35,F39,F43,F47,F51,F55,F59,F63,F67,F71,F75,F79,F83)</f>
        <v>0</v>
      </c>
      <c r="G87" s="563">
        <f>SUM(G15,G19,G23,G27,G31,G35,G39,G43,G47,G51,G55,G59,G63,G67,G71,G75,G79,G83)</f>
        <v>0</v>
      </c>
      <c r="H87" s="794">
        <f>SUM(H15,H19,H23,H27,H31,H35,H39,H43,H47,H51,H55,H59,H63,H67,H71,H75,H79,H83)</f>
        <v>0</v>
      </c>
      <c r="I87" s="795">
        <f>SUM(I15,I19,I23,I27,I31,I35,I39,I43,I47,I51,I55,I59,I63,I67,I71,I75,I79,I83)</f>
        <v>0</v>
      </c>
      <c r="J87" s="764"/>
      <c r="K87" s="743"/>
      <c r="L87" s="570">
        <f t="shared" si="14"/>
        <v>0</v>
      </c>
      <c r="M87" s="563">
        <f t="shared" si="14"/>
        <v>0</v>
      </c>
      <c r="N87" s="794">
        <f t="shared" ref="N87:O87" si="20">SUM(N15,N19,N23,N27,N31,N35,N39,N43,N47,N51,N55,N59,N63,N67,N71,N75,N79,N83)</f>
        <v>0</v>
      </c>
      <c r="O87" s="795">
        <f t="shared" si="20"/>
        <v>0</v>
      </c>
      <c r="P87" s="742"/>
      <c r="Q87" s="743"/>
      <c r="R87" s="570">
        <f t="shared" si="14"/>
        <v>0</v>
      </c>
      <c r="S87" s="563">
        <f t="shared" si="14"/>
        <v>0</v>
      </c>
      <c r="T87" s="794">
        <f t="shared" ref="T87:U87" si="21">SUM(T15,T19,T23,T27,T31,T35,T39,T43,T47,T51,T55,T59,T63,T67,T71,T75,T79,T83)</f>
        <v>0</v>
      </c>
      <c r="U87" s="795">
        <f t="shared" si="21"/>
        <v>0</v>
      </c>
      <c r="V87" s="742"/>
      <c r="W87" s="743"/>
      <c r="X87" s="570">
        <f t="shared" si="14"/>
        <v>0</v>
      </c>
      <c r="Y87" s="563">
        <f t="shared" si="14"/>
        <v>0</v>
      </c>
      <c r="Z87" s="813">
        <f t="shared" ref="Z87:AA87" si="22">SUM(Z15,Z19,Z23,Z27,Z31,Z35,Z39,Z43,Z47,Z51,Z55,Z59,Z63,Z67,Z71,Z75,Z79,Z83)</f>
        <v>0</v>
      </c>
      <c r="AA87" s="807">
        <f t="shared" si="22"/>
        <v>0</v>
      </c>
      <c r="AB87" s="742"/>
      <c r="AC87" s="743"/>
      <c r="AD87" s="570">
        <f t="shared" si="14"/>
        <v>0</v>
      </c>
      <c r="AE87" s="563">
        <f t="shared" si="14"/>
        <v>0</v>
      </c>
      <c r="AF87" s="829">
        <f t="shared" ref="AF87:AG87" si="23">SUM(AF15,AF19,AF23,AF27,AF31,AF35,AF39,AF43,AF47,AF51,AF55,AF59,AF63,AF67,AF71,AF75,AF79,AF83)</f>
        <v>0</v>
      </c>
      <c r="AG87" s="826">
        <f t="shared" si="23"/>
        <v>0</v>
      </c>
    </row>
    <row r="88" spans="1:33" ht="14.25" customHeight="1" x14ac:dyDescent="0.25">
      <c r="A88" s="577" t="s">
        <v>67</v>
      </c>
      <c r="B88" s="528" t="s">
        <v>19</v>
      </c>
      <c r="C88" s="540" t="s">
        <v>14</v>
      </c>
      <c r="D88" s="572">
        <f>SUM(D16,D20,D24,D28,D32,D36,D40,D44,D48,D52,D56,D60,D64,D68,D72,D76,D80,D84)</f>
        <v>0</v>
      </c>
      <c r="E88" s="565">
        <f>SUM(E16,E20,E24,E28,E32,E36,E40,E44,E48,E52,E56,E60,E64,E68,E72,E76,E80,E84)</f>
        <v>0</v>
      </c>
      <c r="F88" s="554">
        <f t="shared" si="14"/>
        <v>0</v>
      </c>
      <c r="G88" s="555">
        <f t="shared" si="14"/>
        <v>0</v>
      </c>
      <c r="H88" s="782">
        <f t="shared" ref="H88:I88" si="24">SUM(H16,H20,H24,H28,H32,H36,H40,H44,H48,H52,H56,H60,H64,H68,H72,H76,H80,H84)</f>
        <v>0</v>
      </c>
      <c r="I88" s="783">
        <f t="shared" si="24"/>
        <v>0</v>
      </c>
      <c r="J88" s="765">
        <f>SUM(J16,J20,J24,J28,J32,J36,J40,J44,J48,J52,J56,J60,J64,J68,J72,J76,J80,J84)</f>
        <v>0</v>
      </c>
      <c r="K88" s="565">
        <f>SUM(K16,K20,K24,K28,K32,K36,K40,K44,K48,K52,K56,K60,K64,K68,K72,K76,K80,K84)</f>
        <v>0</v>
      </c>
      <c r="L88" s="554">
        <f t="shared" si="14"/>
        <v>0</v>
      </c>
      <c r="M88" s="555">
        <f t="shared" si="14"/>
        <v>0</v>
      </c>
      <c r="N88" s="782">
        <f t="shared" ref="N88:O88" si="25">SUM(N16,N20,N24,N28,N32,N36,N40,N44,N48,N52,N56,N60,N64,N68,N72,N76,N80,N84)</f>
        <v>0</v>
      </c>
      <c r="O88" s="783">
        <f t="shared" si="25"/>
        <v>0</v>
      </c>
      <c r="P88" s="572">
        <f>SUM(P16,P20,P24,P28,P32,P36,P40,P44,P48,P52,P56,P60,P64,P68,P72,P76,P80,P84)</f>
        <v>0</v>
      </c>
      <c r="Q88" s="565">
        <f>SUM(Q16,Q20,Q24,Q28,Q32,Q36,Q40,Q44,Q48,Q52,Q56,Q60,Q64,Q68,Q72,Q76,Q80,Q84)</f>
        <v>0</v>
      </c>
      <c r="R88" s="554">
        <f t="shared" si="14"/>
        <v>0</v>
      </c>
      <c r="S88" s="555">
        <f t="shared" si="14"/>
        <v>0</v>
      </c>
      <c r="T88" s="782">
        <f t="shared" ref="T88:U88" si="26">SUM(T16,T20,T24,T28,T32,T36,T40,T44,T48,T52,T56,T60,T64,T68,T72,T76,T80,T84)</f>
        <v>0</v>
      </c>
      <c r="U88" s="783">
        <f t="shared" si="26"/>
        <v>0</v>
      </c>
      <c r="V88" s="572">
        <f>SUM(V16,V20,V24,V28,V32,V36,V40,V44,V48,V52,V56,V60,V64,V68,V72,V76,V80,V84)</f>
        <v>0</v>
      </c>
      <c r="W88" s="565">
        <f>SUM(W16,W20,W24,W28,W32,W36,W40,W44,W48,W52,W56,W60,W64,W68,W72,W76,W80,W84)</f>
        <v>0</v>
      </c>
      <c r="X88" s="554">
        <f t="shared" si="14"/>
        <v>0</v>
      </c>
      <c r="Y88" s="555">
        <f t="shared" si="14"/>
        <v>0</v>
      </c>
      <c r="Z88" s="811">
        <f t="shared" ref="Z88:AA88" si="27">SUM(Z16,Z20,Z24,Z28,Z32,Z36,Z40,Z44,Z48,Z52,Z56,Z60,Z64,Z68,Z72,Z76,Z80,Z84)</f>
        <v>0</v>
      </c>
      <c r="AA88" s="804">
        <f t="shared" si="27"/>
        <v>0</v>
      </c>
      <c r="AB88" s="572">
        <f>SUM(AB16,AB20,AB24,AB28,AB32,AB36,AB40,AB44,AB48,AB52,AB56,AB60,AB64,AB68,AB72,AB76,AB80,AB84)</f>
        <v>0</v>
      </c>
      <c r="AC88" s="565">
        <f>SUM(AC16,AC20,AC24,AC28,AC32,AC36,AC40,AC44,AC48,AC52,AC56,AC60,AC64,AC68,AC72,AC76,AC80,AC84)</f>
        <v>0</v>
      </c>
      <c r="AD88" s="554">
        <f t="shared" si="14"/>
        <v>0</v>
      </c>
      <c r="AE88" s="555">
        <f t="shared" si="14"/>
        <v>0</v>
      </c>
      <c r="AF88" s="830">
        <f t="shared" ref="AF88:AG88" si="28">SUM(AF16,AF20,AF24,AF28,AF32,AF36,AF40,AF44,AF48,AF52,AF56,AF60,AF64,AF68,AF72,AF76,AF80,AF84)</f>
        <v>0</v>
      </c>
      <c r="AG88" s="823">
        <f t="shared" si="28"/>
        <v>0</v>
      </c>
    </row>
    <row r="89" spans="1:33" ht="14.25" customHeight="1" x14ac:dyDescent="0.25">
      <c r="A89" s="577" t="s">
        <v>67</v>
      </c>
      <c r="B89" s="556"/>
      <c r="C89" s="557" t="s">
        <v>15</v>
      </c>
      <c r="D89" s="744"/>
      <c r="E89" s="745"/>
      <c r="F89" s="573">
        <f>SUM(F17,F21,F25,F29,F33,F37,F41,F45,F49,F53,F57,F61,F65,F69,F73,F77,F81,F85)</f>
        <v>0</v>
      </c>
      <c r="G89" s="566">
        <f>SUM(G17,G21,G25,G29,G33,G37,G41,G45,G49,G53,G57,G61,G65,G69,G73,G77,G81,G85)</f>
        <v>0</v>
      </c>
      <c r="H89" s="796">
        <f>SUM(H17,H21,H25,H29,H33,H37,H41,H45,H49,H53,H57,H61,H65,H69,H73,H77,H81,H85)</f>
        <v>0</v>
      </c>
      <c r="I89" s="797">
        <f>SUM(I17,I21,I25,I29,I33,I37,I41,I45,I49,I53,I57,I61,I65,I69,I73,I77,I81,I85)</f>
        <v>0</v>
      </c>
      <c r="J89" s="766"/>
      <c r="K89" s="745"/>
      <c r="L89" s="573">
        <f t="shared" si="14"/>
        <v>0</v>
      </c>
      <c r="M89" s="566">
        <f t="shared" si="14"/>
        <v>0</v>
      </c>
      <c r="N89" s="794">
        <f t="shared" ref="N89:O89" si="29">SUM(N17,N21,N25,N29,N33,N37,N41,N45,N49,N53,N57,N61,N65,N69,N73,N77,N81,N85)</f>
        <v>0</v>
      </c>
      <c r="O89" s="795">
        <f t="shared" si="29"/>
        <v>0</v>
      </c>
      <c r="P89" s="744"/>
      <c r="Q89" s="745"/>
      <c r="R89" s="573">
        <f t="shared" si="14"/>
        <v>0</v>
      </c>
      <c r="S89" s="566">
        <f t="shared" si="14"/>
        <v>0</v>
      </c>
      <c r="T89" s="796">
        <f t="shared" ref="T89:U89" si="30">SUM(T17,T21,T25,T29,T33,T37,T41,T45,T49,T53,T57,T61,T65,T69,T73,T77,T81,T85)</f>
        <v>0</v>
      </c>
      <c r="U89" s="797">
        <f t="shared" si="30"/>
        <v>0</v>
      </c>
      <c r="V89" s="744"/>
      <c r="W89" s="745"/>
      <c r="X89" s="573">
        <f t="shared" si="14"/>
        <v>0</v>
      </c>
      <c r="Y89" s="566">
        <f t="shared" si="14"/>
        <v>0</v>
      </c>
      <c r="Z89" s="815">
        <f t="shared" ref="Z89:AA89" si="31">SUM(Z17,Z21,Z25,Z29,Z33,Z37,Z41,Z45,Z49,Z53,Z57,Z61,Z65,Z69,Z73,Z77,Z81,Z85)</f>
        <v>0</v>
      </c>
      <c r="AA89" s="808">
        <f t="shared" si="31"/>
        <v>0</v>
      </c>
      <c r="AB89" s="744"/>
      <c r="AC89" s="745"/>
      <c r="AD89" s="573">
        <f t="shared" si="14"/>
        <v>0</v>
      </c>
      <c r="AE89" s="566">
        <f t="shared" si="14"/>
        <v>0</v>
      </c>
      <c r="AF89" s="796">
        <f t="shared" ref="AF89:AG89" si="32">SUM(AF17,AF21,AF25,AF29,AF33,AF37,AF41,AF45,AF49,AF53,AF57,AF61,AF65,AF69,AF73,AF77,AF81,AF85)</f>
        <v>0</v>
      </c>
      <c r="AG89" s="825">
        <f t="shared" si="32"/>
        <v>0</v>
      </c>
    </row>
    <row r="90" spans="1:33" ht="14.25" customHeight="1" thickBot="1" x14ac:dyDescent="0.3">
      <c r="A90" s="578" t="s">
        <v>67</v>
      </c>
      <c r="B90" s="579"/>
      <c r="C90" s="580" t="s">
        <v>26</v>
      </c>
      <c r="D90" s="581">
        <f>SUM(D86,D88)</f>
        <v>0</v>
      </c>
      <c r="E90" s="582">
        <f>SUM(E86,E88)</f>
        <v>0</v>
      </c>
      <c r="F90" s="583">
        <f>SUM(F86:F89)</f>
        <v>0</v>
      </c>
      <c r="G90" s="584">
        <f>SUM(G86:G89)</f>
        <v>0</v>
      </c>
      <c r="H90" s="780">
        <f>SUM(H86:H89)</f>
        <v>0</v>
      </c>
      <c r="I90" s="781">
        <f>SUM(I86:I89)</f>
        <v>0</v>
      </c>
      <c r="J90" s="767">
        <f>SUM(J86,J88)</f>
        <v>0</v>
      </c>
      <c r="K90" s="582">
        <f>SUM(K86,K88)</f>
        <v>0</v>
      </c>
      <c r="L90" s="583">
        <f>SUM(L86:L89)</f>
        <v>0</v>
      </c>
      <c r="M90" s="584">
        <f>SUM(M86:M89)</f>
        <v>0</v>
      </c>
      <c r="N90" s="800">
        <f>SUM(N86:N89)</f>
        <v>0</v>
      </c>
      <c r="O90" s="801">
        <f>SUM(O86:O89)</f>
        <v>0</v>
      </c>
      <c r="P90" s="581">
        <f>SUM(P86,P88)</f>
        <v>0</v>
      </c>
      <c r="Q90" s="582">
        <f>SUM(Q86,Q88)</f>
        <v>0</v>
      </c>
      <c r="R90" s="583">
        <f>SUM(R86:R89)</f>
        <v>0</v>
      </c>
      <c r="S90" s="584">
        <f>SUM(S86:S89)</f>
        <v>0</v>
      </c>
      <c r="T90" s="800">
        <f>SUM(T86:T89)</f>
        <v>0</v>
      </c>
      <c r="U90" s="801">
        <f>SUM(U86:U89)</f>
        <v>0</v>
      </c>
      <c r="V90" s="581">
        <f>SUM(V86,V88)</f>
        <v>0</v>
      </c>
      <c r="W90" s="582">
        <f>SUM(W86,W88)</f>
        <v>0</v>
      </c>
      <c r="X90" s="583">
        <f>SUM(X86:X89)</f>
        <v>0</v>
      </c>
      <c r="Y90" s="584">
        <f>SUM(Y86:Y89)</f>
        <v>0</v>
      </c>
      <c r="Z90" s="780">
        <f>SUM(Z86:Z89)</f>
        <v>0</v>
      </c>
      <c r="AA90" s="590">
        <f>SUM(AA86:AA89)</f>
        <v>0</v>
      </c>
      <c r="AB90" s="589">
        <f>SUM(AB86,AB88)</f>
        <v>0</v>
      </c>
      <c r="AC90" s="835">
        <f>SUM(AC86,AC88)</f>
        <v>0</v>
      </c>
      <c r="AD90" s="583">
        <f>SUM(AD86:AD89)</f>
        <v>0</v>
      </c>
      <c r="AE90" s="835">
        <f>SUM(AE86:AE89)</f>
        <v>0</v>
      </c>
      <c r="AF90" s="800">
        <f>SUM(AF86:AF89)</f>
        <v>0</v>
      </c>
      <c r="AG90" s="824">
        <f>SUM(AG86:AG89)</f>
        <v>0</v>
      </c>
    </row>
    <row r="91" spans="1:33" x14ac:dyDescent="0.25">
      <c r="A91" s="5"/>
      <c r="B91" s="5"/>
      <c r="C91" s="5"/>
      <c r="D91" s="5"/>
      <c r="E91" s="5"/>
      <c r="F91" s="5"/>
      <c r="G91" s="5"/>
      <c r="H91" s="5"/>
      <c r="I91" s="5"/>
      <c r="J91" s="5"/>
      <c r="K91" s="5"/>
      <c r="L91" s="5"/>
      <c r="M91" s="5"/>
      <c r="N91" s="3"/>
      <c r="O91" s="3"/>
      <c r="P91" s="5"/>
      <c r="Q91" s="5"/>
      <c r="R91" s="5"/>
      <c r="S91" s="5"/>
      <c r="T91" s="3"/>
      <c r="U91" s="3"/>
      <c r="V91" s="5"/>
      <c r="W91" s="5"/>
      <c r="X91" s="5"/>
      <c r="Y91" s="5"/>
      <c r="Z91" s="5"/>
      <c r="AA91" s="5"/>
      <c r="AB91" s="5"/>
      <c r="AC91" s="5"/>
      <c r="AD91" s="5"/>
      <c r="AE91" s="5"/>
      <c r="AF91" s="3"/>
      <c r="AG91" s="3"/>
    </row>
    <row r="94" spans="1:33" x14ac:dyDescent="0.25">
      <c r="A94" s="66" t="s">
        <v>102</v>
      </c>
    </row>
    <row r="95" spans="1:33" x14ac:dyDescent="0.25">
      <c r="A95" s="67" t="s">
        <v>103</v>
      </c>
    </row>
    <row r="96" spans="1:33" x14ac:dyDescent="0.25">
      <c r="A96" s="68" t="str">
        <f>'7c Checks'!A110</f>
        <v/>
      </c>
    </row>
    <row r="97" spans="1:1" x14ac:dyDescent="0.25">
      <c r="A97" s="67" t="s">
        <v>104</v>
      </c>
    </row>
    <row r="98" spans="1:1" x14ac:dyDescent="0.25">
      <c r="A98" s="68" t="str">
        <f>'7c Checks'!A112</f>
        <v/>
      </c>
    </row>
    <row r="99" spans="1:1" x14ac:dyDescent="0.25">
      <c r="A99" s="67" t="s">
        <v>105</v>
      </c>
    </row>
    <row r="100" spans="1:1" x14ac:dyDescent="0.25">
      <c r="A100" s="68" t="str">
        <f>'7c Checks'!A114</f>
        <v/>
      </c>
    </row>
    <row r="101" spans="1:1" x14ac:dyDescent="0.25">
      <c r="A101" s="67" t="s">
        <v>110</v>
      </c>
    </row>
    <row r="102" spans="1:1" x14ac:dyDescent="0.25">
      <c r="A102" s="68" t="str">
        <f>'7c Checks'!A116</f>
        <v/>
      </c>
    </row>
    <row r="103" spans="1:1" x14ac:dyDescent="0.25">
      <c r="A103" s="67" t="s">
        <v>357</v>
      </c>
    </row>
    <row r="104" spans="1:1" x14ac:dyDescent="0.25">
      <c r="A104" s="68" t="str">
        <f>'7c Checks'!A118</f>
        <v/>
      </c>
    </row>
    <row r="105" spans="1:1" x14ac:dyDescent="0.25">
      <c r="A105" s="67" t="s">
        <v>106</v>
      </c>
    </row>
    <row r="106" spans="1:1" x14ac:dyDescent="0.25">
      <c r="A106" s="68" t="str">
        <f>'7c Checks'!A120</f>
        <v/>
      </c>
    </row>
    <row r="107" spans="1:1" x14ac:dyDescent="0.25">
      <c r="A107" s="67" t="s">
        <v>107</v>
      </c>
    </row>
    <row r="108" spans="1:1" x14ac:dyDescent="0.25">
      <c r="A108" s="68" t="str">
        <f>'7c Checks'!A122</f>
        <v/>
      </c>
    </row>
    <row r="109" spans="1:1" x14ac:dyDescent="0.25">
      <c r="A109" s="67" t="s">
        <v>109</v>
      </c>
    </row>
    <row r="110" spans="1:1" x14ac:dyDescent="0.25">
      <c r="A110" s="68" t="str">
        <f>'7c Checks'!A124</f>
        <v/>
      </c>
    </row>
    <row r="111" spans="1:1" x14ac:dyDescent="0.25">
      <c r="A111" s="65"/>
    </row>
    <row r="112" spans="1:1" x14ac:dyDescent="0.25">
      <c r="A112" s="66" t="s">
        <v>108</v>
      </c>
    </row>
    <row r="113" spans="1:1" x14ac:dyDescent="0.25">
      <c r="A113" s="67" t="s">
        <v>111</v>
      </c>
    </row>
    <row r="114" spans="1:1" x14ac:dyDescent="0.25">
      <c r="A114" s="238" t="str">
        <f>'7c Checks'!A128</f>
        <v/>
      </c>
    </row>
    <row r="115" spans="1:1" x14ac:dyDescent="0.25">
      <c r="A115" s="67" t="s">
        <v>112</v>
      </c>
    </row>
    <row r="116" spans="1:1" x14ac:dyDescent="0.25">
      <c r="A116" s="238" t="str">
        <f>'7c Checks'!A130</f>
        <v/>
      </c>
    </row>
    <row r="117" spans="1:1" x14ac:dyDescent="0.25">
      <c r="A117" s="67" t="s">
        <v>113</v>
      </c>
    </row>
    <row r="118" spans="1:1" x14ac:dyDescent="0.25">
      <c r="A118" s="238" t="str">
        <f>'7c Checks'!A132</f>
        <v/>
      </c>
    </row>
    <row r="119" spans="1:1" x14ac:dyDescent="0.25">
      <c r="A119" s="67" t="s">
        <v>114</v>
      </c>
    </row>
    <row r="120" spans="1:1" x14ac:dyDescent="0.25">
      <c r="A120" s="238" t="str">
        <f>'7c Checks'!A134</f>
        <v/>
      </c>
    </row>
    <row r="121" spans="1:1" x14ac:dyDescent="0.25">
      <c r="A121" s="67" t="s">
        <v>115</v>
      </c>
    </row>
    <row r="122" spans="1:1" x14ac:dyDescent="0.25">
      <c r="A122" s="238" t="str">
        <f>'7c Checks'!A136</f>
        <v/>
      </c>
    </row>
  </sheetData>
  <sheetProtection autoFilter="0"/>
  <autoFilter ref="A13:A90"/>
  <mergeCells count="16">
    <mergeCell ref="AB4:AG4"/>
    <mergeCell ref="AB5:AG5"/>
    <mergeCell ref="AB7:AG9"/>
    <mergeCell ref="E3:X3"/>
    <mergeCell ref="P4:U4"/>
    <mergeCell ref="P5:U5"/>
    <mergeCell ref="P7:U9"/>
    <mergeCell ref="J4:O4"/>
    <mergeCell ref="J5:O5"/>
    <mergeCell ref="J7:O9"/>
    <mergeCell ref="D4:I4"/>
    <mergeCell ref="D5:I5"/>
    <mergeCell ref="D7:I9"/>
    <mergeCell ref="V4:AA4"/>
    <mergeCell ref="V5:AA5"/>
    <mergeCell ref="V7:AA9"/>
  </mergeCells>
  <conditionalFormatting sqref="D4">
    <cfRule type="expression" dxfId="57" priority="26">
      <formula>D4&lt;&gt;"Validation: OK"</formula>
    </cfRule>
  </conditionalFormatting>
  <conditionalFormatting sqref="J4">
    <cfRule type="expression" dxfId="56" priority="25">
      <formula>J4&lt;&gt;"Validation: OK"</formula>
    </cfRule>
  </conditionalFormatting>
  <conditionalFormatting sqref="P4">
    <cfRule type="expression" dxfId="55" priority="24">
      <formula>P4&lt;&gt;"Validation: OK"</formula>
    </cfRule>
  </conditionalFormatting>
  <conditionalFormatting sqref="V4">
    <cfRule type="expression" dxfId="54" priority="23">
      <formula>V4&lt;&gt;"Validation: OK"</formula>
    </cfRule>
  </conditionalFormatting>
  <conditionalFormatting sqref="AB4">
    <cfRule type="expression" dxfId="53" priority="22">
      <formula>AB4&lt;&gt;"Validation: OK"</formula>
    </cfRule>
  </conditionalFormatting>
  <conditionalFormatting sqref="D5">
    <cfRule type="expression" dxfId="52" priority="21">
      <formula>D5&lt;&gt;"First-stage credibility: OK"</formula>
    </cfRule>
  </conditionalFormatting>
  <conditionalFormatting sqref="J5">
    <cfRule type="expression" dxfId="51" priority="20">
      <formula>J5&lt;&gt;"First-stage credibility: OK"</formula>
    </cfRule>
  </conditionalFormatting>
  <conditionalFormatting sqref="P5">
    <cfRule type="expression" dxfId="50" priority="19">
      <formula>P5&lt;&gt;"First-stage credibility: OK"</formula>
    </cfRule>
  </conditionalFormatting>
  <conditionalFormatting sqref="V5">
    <cfRule type="expression" dxfId="49" priority="18">
      <formula>V5&lt;&gt;"First-stage credibility: OK"</formula>
    </cfRule>
  </conditionalFormatting>
  <conditionalFormatting sqref="AB5">
    <cfRule type="expression" dxfId="48" priority="17">
      <formula>AB5&lt;&gt;"First-stage credibility: OK"</formula>
    </cfRule>
  </conditionalFormatting>
  <conditionalFormatting sqref="D14:AG90">
    <cfRule type="expression" dxfId="47" priority="9">
      <formula>D14=0</formula>
    </cfRule>
  </conditionalFormatting>
  <pageMargins left="0.7" right="0.7" top="0.75" bottom="0.75" header="0.3" footer="0.3"/>
  <pageSetup paperSize="9" scale="35" fitToHeight="0" orientation="landscape" r:id="rId1"/>
  <rowBreaks count="3" manualBreakCount="3">
    <brk id="37" max="32" man="1"/>
    <brk id="69" max="32" man="1"/>
    <brk id="92" max="32" man="1"/>
  </rowBreaks>
  <extLst>
    <ext xmlns:x14="http://schemas.microsoft.com/office/spreadsheetml/2009/9/main" uri="{78C0D931-6437-407d-A8EE-F0AAD7539E65}">
      <x14:conditionalFormattings>
        <x14:conditionalFormatting xmlns:xm="http://schemas.microsoft.com/office/excel/2006/main">
          <x14:cfRule type="expression" priority="8" id="{A10D5D35-E868-4752-96C0-9837025AB81C}">
            <xm:f>'7c Checks'!AY14&lt;&gt;""</xm:f>
            <x14:dxf>
              <font>
                <color rgb="FFFF0000"/>
              </font>
            </x14:dxf>
          </x14:cfRule>
          <xm:sqref>D14:O85</xm:sqref>
        </x14:conditionalFormatting>
        <x14:conditionalFormatting xmlns:xm="http://schemas.microsoft.com/office/excel/2006/main">
          <x14:cfRule type="expression" priority="7" id="{566D1BD9-1A3F-481F-AC2A-6925B0FA46A5}">
            <xm:f>'7c Checks'!BX14&lt;&gt;""</xm:f>
            <x14:dxf>
              <font>
                <color rgb="FFFF0000"/>
              </font>
            </x14:dxf>
          </x14:cfRule>
          <xm:sqref>D14:U89</xm:sqref>
        </x14:conditionalFormatting>
        <x14:conditionalFormatting xmlns:xm="http://schemas.microsoft.com/office/excel/2006/main">
          <x14:cfRule type="expression" priority="6" id="{2EB925E8-8423-47B4-81EB-F561E21FE1B7}">
            <xm:f>'7c Checks'!AR14&lt;&gt;""</xm:f>
            <x14:dxf>
              <font>
                <color rgb="FFFF0000"/>
              </font>
            </x14:dxf>
          </x14:cfRule>
          <xm:sqref>P14:U85</xm:sqref>
        </x14:conditionalFormatting>
        <x14:conditionalFormatting xmlns:xm="http://schemas.microsoft.com/office/excel/2006/main">
          <x14:cfRule type="expression" priority="5" id="{26BEE430-88AF-4F27-A1B1-CEBD6E655558}">
            <xm:f>'7c Checks'!BK14&lt;&gt;""</xm:f>
            <x14:dxf>
              <font>
                <color rgb="FFFF0000"/>
              </font>
            </x14:dxf>
          </x14:cfRule>
          <xm:sqref>V14:AG85</xm:sqref>
        </x14:conditionalFormatting>
        <x14:conditionalFormatting xmlns:xm="http://schemas.microsoft.com/office/excel/2006/main">
          <x14:cfRule type="expression" priority="2" id="{796EDCC7-74EA-4F38-9BD5-566BDDA926F7}">
            <xm:f>'7c Checks'!EJ14&lt;&gt;""</xm:f>
            <x14:dxf>
              <font>
                <color rgb="FFFF0000"/>
              </font>
            </x14:dxf>
          </x14:cfRule>
          <x14:cfRule type="expression" priority="3" id="{35D9C0E7-05E2-4053-AB7B-56C57AAFF375}">
            <xm:f>'7c Checks'!EC14&lt;&gt;""</xm:f>
            <x14:dxf>
              <font>
                <color rgb="FFFF0000"/>
              </font>
            </x14:dxf>
          </x14:cfRule>
          <x14:cfRule type="expression" priority="4" id="{32CAAB7B-D1F8-49FD-9322-25C2E1A0C782}">
            <xm:f>'7c Checks'!DV14&lt;&gt;""</xm:f>
            <x14:dxf>
              <font>
                <color rgb="FFFF0000"/>
              </font>
            </x14:dxf>
          </x14:cfRule>
          <xm:sqref>AB14:AG85</xm:sqref>
        </x14:conditionalFormatting>
        <x14:conditionalFormatting xmlns:xm="http://schemas.microsoft.com/office/excel/2006/main">
          <x14:cfRule type="expression" priority="1" id="{6FE16A54-2DB4-4DFC-9F3D-A387814DC0E7}">
            <xm:f>'7c Checks'!GO14&lt;&gt;""</xm:f>
            <x14:dxf>
              <font>
                <color rgb="FFFF0000"/>
              </font>
            </x14:dxf>
          </x14:cfRule>
          <xm:sqref>D14:AG85</xm:sqref>
        </x14:conditionalFormatting>
      </x14:conditionalFormatting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HR136"/>
  <sheetViews>
    <sheetView topLeftCell="HV1" workbookViewId="0"/>
  </sheetViews>
  <sheetFormatPr defaultRowHeight="15" x14ac:dyDescent="0.25"/>
  <cols>
    <col min="1" max="195" width="9.140625" hidden="1" customWidth="1"/>
    <col min="196" max="196" width="13.42578125" hidden="1" customWidth="1"/>
    <col min="197" max="229" width="0" hidden="1" customWidth="1"/>
  </cols>
  <sheetData>
    <row r="1" spans="1:226" x14ac:dyDescent="0.25">
      <c r="A1" t="s">
        <v>280</v>
      </c>
      <c r="B1" s="52">
        <f>IF(AND(E2="Validation: OK",K2="Validation: OK",Q2="Validation: OK",W2="Validation: OK",AC2="Validation: OK"),0,1)</f>
        <v>0</v>
      </c>
    </row>
    <row r="2" spans="1:226" x14ac:dyDescent="0.25">
      <c r="A2" t="s">
        <v>279</v>
      </c>
      <c r="B2" s="52">
        <f>IF(AND(E3="First-stage credibility: OK",K3="First-stage credibility: OK",Q3="First-stage credibility: OK",W3="First-stage credibility: OK",AC3="First-stage credibility: OK"),0,1)</f>
        <v>0</v>
      </c>
      <c r="E2" t="str">
        <f>IF(AND(BD89="",CC7="",CC11="",CT107=""),"Validation: OK","Validation: Failure (see below table)")</f>
        <v>Validation: OK</v>
      </c>
      <c r="K2" t="str">
        <f>IF(AND(BJ89="",CI7="",CI11="",CZ107=""),"Validation: OK","Validation: Failure (see below table)")</f>
        <v>Validation: OK</v>
      </c>
      <c r="Q2" t="str">
        <f>IF(AND(AW89="",CO7="",CO11="",DF107=""),"Validation: OK","Validation: Failure (see below table)")</f>
        <v>Validation: OK</v>
      </c>
      <c r="W2" t="str">
        <f>IF(AND(BP89="",DL107=""),"Validation: OK","Validation: Failure (see below table)")</f>
        <v>Validation: OK</v>
      </c>
      <c r="AC2" t="str">
        <f>IF(AND(BV89="",DR107="",EA89="",EH89="",EO89=""),"Validation: OK","Validation: Failure (see below table)")</f>
        <v>Validation: OK</v>
      </c>
    </row>
    <row r="3" spans="1:226" x14ac:dyDescent="0.25">
      <c r="E3" t="str">
        <f>IF(AND(FJ89="",GD89=""),"First-stage credibility: OK","First-stage credibility: Warnings (see below table)")</f>
        <v>First-stage credibility: OK</v>
      </c>
      <c r="K3" t="str">
        <f>IF(AND(FP89="",GJ89=""),"First-stage credibility: OK","First-stage credibility: Warnings (see below table)")</f>
        <v>First-stage credibility: OK</v>
      </c>
      <c r="Q3" t="str">
        <f>IF(AND(EV89="",FC89=""),"First-stage credibility: OK","First-stage credibility: Warnings (see below table)")</f>
        <v>First-stage credibility: OK</v>
      </c>
      <c r="W3" t="s">
        <v>25</v>
      </c>
      <c r="AC3" t="str">
        <f>IF(FW89="","First-stage credibility: OK","First-stage credibility: Warnings (see below table)")</f>
        <v>First-stage credibility: OK</v>
      </c>
      <c r="AR3" s="52">
        <v>1</v>
      </c>
      <c r="AY3" s="52">
        <v>1</v>
      </c>
      <c r="BX3" s="52">
        <v>1</v>
      </c>
      <c r="BY3" s="52">
        <v>1</v>
      </c>
      <c r="CQ3" s="52">
        <v>1</v>
      </c>
      <c r="DV3" s="52">
        <v>1</v>
      </c>
      <c r="EC3" s="52">
        <v>1</v>
      </c>
      <c r="EJ3" s="52">
        <v>1</v>
      </c>
      <c r="EQ3" s="52">
        <v>1</v>
      </c>
      <c r="EX3" s="52">
        <v>1</v>
      </c>
      <c r="FE3" s="52">
        <v>1</v>
      </c>
      <c r="FR3" s="52">
        <v>1</v>
      </c>
      <c r="FY3" s="52">
        <v>1</v>
      </c>
    </row>
    <row r="5" spans="1:226" x14ac:dyDescent="0.25">
      <c r="BX5" s="62" t="str">
        <f>CONCATENATE(BX14,BX15,BX16,BX17,BX18,BX19,BX20,BX21,BX22,BX23,BX24,BX25,BX26,BX27,BX28,BX29,BX46,BX47,BX48,BX49,BX50,BX51,BX52,BX53,BX54,BX55,BX56,BX57,BX58,BX59,BX60,BX61,BX62,BX63,BX64,BX65,BX66,BX67,BX68,BX69,BX70,BX71,BX72,BX73,BX74,BX75,BX76,BX77,BX78,BX79,BX80,BX81,BX82,BX83,BX84,BX85,BX86,BX87,BX88,BX89)</f>
        <v/>
      </c>
      <c r="BY5" s="63" t="str">
        <f t="shared" ref="BY5:CO5" si="0">CONCATENATE(BY14,BY15,BY16,BY17,BY18,BY19,BY20,BY21,BY22,BY23,BY24,BY25,BY26,BY27,BY28,BY29,BY46,BY47,BY48,BY49,BY50,BY51,BY52,BY53,BY54,BY55,BY56,BY57,BY58,BY59,BY60,BY61,BY62,BY63,BY64,BY65,BY66,BY67,BY68,BY69,BY70,BY71,BY72,BY73,BY74,BY75,BY76,BY77,BY78,BY79,BY80,BY81,BY82,BY83,BY84,BY85,BY86,BY87,BY88,BY89)</f>
        <v/>
      </c>
      <c r="BZ5" s="63" t="str">
        <f t="shared" si="0"/>
        <v/>
      </c>
      <c r="CA5" s="63" t="str">
        <f t="shared" si="0"/>
        <v/>
      </c>
      <c r="CB5" s="63" t="str">
        <f t="shared" si="0"/>
        <v/>
      </c>
      <c r="CC5" s="63" t="str">
        <f t="shared" si="0"/>
        <v/>
      </c>
      <c r="CD5" s="62" t="str">
        <f t="shared" si="0"/>
        <v/>
      </c>
      <c r="CE5" s="63" t="str">
        <f t="shared" si="0"/>
        <v/>
      </c>
      <c r="CF5" s="63" t="str">
        <f t="shared" si="0"/>
        <v/>
      </c>
      <c r="CG5" s="63" t="str">
        <f t="shared" si="0"/>
        <v/>
      </c>
      <c r="CH5" s="63" t="str">
        <f t="shared" si="0"/>
        <v/>
      </c>
      <c r="CI5" s="64" t="str">
        <f t="shared" si="0"/>
        <v/>
      </c>
      <c r="CJ5" s="62" t="str">
        <f t="shared" si="0"/>
        <v/>
      </c>
      <c r="CK5" s="63" t="str">
        <f t="shared" si="0"/>
        <v/>
      </c>
      <c r="CL5" s="63" t="str">
        <f t="shared" si="0"/>
        <v/>
      </c>
      <c r="CM5" s="63" t="str">
        <f t="shared" si="0"/>
        <v/>
      </c>
      <c r="CN5" s="63" t="str">
        <f t="shared" si="0"/>
        <v/>
      </c>
      <c r="CO5" s="64" t="str">
        <f t="shared" si="0"/>
        <v/>
      </c>
    </row>
    <row r="7" spans="1:226" x14ac:dyDescent="0.25">
      <c r="E7" t="s">
        <v>0</v>
      </c>
      <c r="F7" t="s">
        <v>0</v>
      </c>
      <c r="G7" t="s">
        <v>0</v>
      </c>
      <c r="H7" t="s">
        <v>0</v>
      </c>
      <c r="I7" t="s">
        <v>0</v>
      </c>
      <c r="J7" t="s">
        <v>0</v>
      </c>
      <c r="K7" t="s">
        <v>1</v>
      </c>
      <c r="L7" t="s">
        <v>1</v>
      </c>
      <c r="M7" t="s">
        <v>1</v>
      </c>
      <c r="N7" t="s">
        <v>1</v>
      </c>
      <c r="O7" t="s">
        <v>1</v>
      </c>
      <c r="P7" t="s">
        <v>1</v>
      </c>
      <c r="Q7" t="s">
        <v>2</v>
      </c>
      <c r="R7" t="s">
        <v>2</v>
      </c>
      <c r="S7" t="s">
        <v>2</v>
      </c>
      <c r="T7" t="s">
        <v>2</v>
      </c>
      <c r="U7" t="s">
        <v>2</v>
      </c>
      <c r="V7" t="s">
        <v>2</v>
      </c>
      <c r="W7" t="s">
        <v>3</v>
      </c>
      <c r="X7" t="s">
        <v>3</v>
      </c>
      <c r="Y7" t="s">
        <v>3</v>
      </c>
      <c r="Z7" t="s">
        <v>3</v>
      </c>
      <c r="AA7" t="s">
        <v>3</v>
      </c>
      <c r="AB7" t="s">
        <v>3</v>
      </c>
      <c r="AC7" t="s">
        <v>27</v>
      </c>
      <c r="AD7" t="s">
        <v>27</v>
      </c>
      <c r="AE7" t="s">
        <v>27</v>
      </c>
      <c r="AF7" t="s">
        <v>27</v>
      </c>
      <c r="AG7" t="s">
        <v>27</v>
      </c>
      <c r="AH7" t="s">
        <v>27</v>
      </c>
      <c r="CB7" s="60" t="s">
        <v>0</v>
      </c>
      <c r="CC7" s="52" t="str">
        <f>CONCATENATE(BX5,BY5,BZ5,CA5,CB5,CC5)</f>
        <v/>
      </c>
      <c r="CH7" s="60" t="s">
        <v>1</v>
      </c>
      <c r="CI7" s="52" t="str">
        <f>CONCATENATE(CD5,CE5,CF5,CG5,CH5,CI5)</f>
        <v/>
      </c>
      <c r="CN7" s="60" t="s">
        <v>2</v>
      </c>
      <c r="CO7" s="52" t="str">
        <f>CONCATENATE(CJ5,CK5,CL5,CM5,CN5,CO5)</f>
        <v/>
      </c>
    </row>
    <row r="9" spans="1:226" x14ac:dyDescent="0.25">
      <c r="BX9" s="62" t="str">
        <f>CONCATENATE(BX30,BX31,BX32,BX33,BX34,BX35,BX36,BX37,BX38,BX39,BX40,BX41,BX42,BX43,BX44,BX45)</f>
        <v/>
      </c>
      <c r="BY9" s="63" t="str">
        <f t="shared" ref="BY9:CO9" si="1">CONCATENATE(BY30,BY31,BY32,BY33,BY34,BY35,BY36,BY37,BY38,BY39,BY40,BY41,BY42,BY43,BY44,BY45)</f>
        <v/>
      </c>
      <c r="BZ9" s="63" t="str">
        <f t="shared" si="1"/>
        <v/>
      </c>
      <c r="CA9" s="63" t="str">
        <f t="shared" si="1"/>
        <v/>
      </c>
      <c r="CB9" s="63" t="str">
        <f t="shared" si="1"/>
        <v/>
      </c>
      <c r="CC9" s="63" t="str">
        <f t="shared" si="1"/>
        <v/>
      </c>
      <c r="CD9" s="62" t="str">
        <f t="shared" si="1"/>
        <v/>
      </c>
      <c r="CE9" s="63" t="str">
        <f t="shared" si="1"/>
        <v/>
      </c>
      <c r="CF9" s="63" t="str">
        <f t="shared" si="1"/>
        <v/>
      </c>
      <c r="CG9" s="63" t="str">
        <f t="shared" si="1"/>
        <v/>
      </c>
      <c r="CH9" s="63" t="str">
        <f t="shared" si="1"/>
        <v/>
      </c>
      <c r="CI9" s="64" t="str">
        <f t="shared" si="1"/>
        <v/>
      </c>
      <c r="CJ9" s="62" t="str">
        <f t="shared" si="1"/>
        <v/>
      </c>
      <c r="CK9" s="63" t="str">
        <f t="shared" si="1"/>
        <v/>
      </c>
      <c r="CL9" s="63" t="str">
        <f t="shared" si="1"/>
        <v/>
      </c>
      <c r="CM9" s="63" t="str">
        <f t="shared" si="1"/>
        <v/>
      </c>
      <c r="CN9" s="63" t="str">
        <f t="shared" si="1"/>
        <v/>
      </c>
      <c r="CO9" s="64" t="str">
        <f t="shared" si="1"/>
        <v/>
      </c>
    </row>
    <row r="10" spans="1:226" x14ac:dyDescent="0.25">
      <c r="E10" t="s">
        <v>68</v>
      </c>
      <c r="F10" t="s">
        <v>68</v>
      </c>
      <c r="G10" t="s">
        <v>87</v>
      </c>
      <c r="H10" t="s">
        <v>87</v>
      </c>
      <c r="I10" t="s">
        <v>328</v>
      </c>
      <c r="J10" t="s">
        <v>328</v>
      </c>
      <c r="K10" t="s">
        <v>68</v>
      </c>
      <c r="L10" t="s">
        <v>68</v>
      </c>
      <c r="M10" t="s">
        <v>87</v>
      </c>
      <c r="N10" t="s">
        <v>87</v>
      </c>
      <c r="O10" t="s">
        <v>328</v>
      </c>
      <c r="P10" t="s">
        <v>328</v>
      </c>
      <c r="Q10" t="s">
        <v>68</v>
      </c>
      <c r="R10" t="s">
        <v>68</v>
      </c>
      <c r="S10" t="s">
        <v>87</v>
      </c>
      <c r="T10" t="s">
        <v>87</v>
      </c>
      <c r="U10" t="s">
        <v>328</v>
      </c>
      <c r="V10" t="s">
        <v>328</v>
      </c>
      <c r="W10" t="s">
        <v>68</v>
      </c>
      <c r="X10" t="s">
        <v>68</v>
      </c>
      <c r="Y10" t="s">
        <v>87</v>
      </c>
      <c r="Z10" t="s">
        <v>87</v>
      </c>
      <c r="AA10" t="s">
        <v>328</v>
      </c>
      <c r="AB10" t="s">
        <v>328</v>
      </c>
      <c r="AC10" t="s">
        <v>68</v>
      </c>
      <c r="AD10" t="s">
        <v>68</v>
      </c>
      <c r="AE10" t="s">
        <v>87</v>
      </c>
      <c r="AF10" t="s">
        <v>87</v>
      </c>
      <c r="AG10" t="s">
        <v>328</v>
      </c>
      <c r="AH10" t="s">
        <v>328</v>
      </c>
    </row>
    <row r="11" spans="1:226" x14ac:dyDescent="0.25">
      <c r="CB11" s="60" t="s">
        <v>0</v>
      </c>
      <c r="CC11" s="52" t="str">
        <f>CONCATENATE(BX9,BY9,BZ9,CA9,CB9,CC9)</f>
        <v/>
      </c>
      <c r="CH11" s="60" t="s">
        <v>1</v>
      </c>
      <c r="CI11" s="52" t="str">
        <f>CONCATENATE(CD9,CE9,CF9,CG9,CH9,CI9)</f>
        <v/>
      </c>
      <c r="CN11" s="60" t="s">
        <v>2</v>
      </c>
      <c r="CO11" s="52" t="str">
        <f>CONCATENATE(CJ9,CK9,CL9,CM9,CN9,CO9)</f>
        <v/>
      </c>
      <c r="GO11" t="s">
        <v>355</v>
      </c>
    </row>
    <row r="12" spans="1:226" x14ac:dyDescent="0.25">
      <c r="E12" s="18" t="str">
        <f>'7c Health part-time'!D12</f>
        <v>OfS-fundable</v>
      </c>
      <c r="F12" s="18" t="str">
        <f>'7c Health part-time'!E12</f>
        <v>Non-fundable</v>
      </c>
      <c r="G12" s="18" t="str">
        <f>'7c Health part-time'!F12</f>
        <v>OfS-fundable</v>
      </c>
      <c r="H12" s="18" t="str">
        <f>'7c Health part-time'!G12</f>
        <v>Non-fundable</v>
      </c>
      <c r="I12" s="18" t="str">
        <f>'7c Health part-time'!H12</f>
        <v>OfS-fundable</v>
      </c>
      <c r="J12" s="18" t="str">
        <f>'7c Health part-time'!I12</f>
        <v>Non-fundable</v>
      </c>
      <c r="K12" s="18" t="str">
        <f>'7c Health part-time'!J12</f>
        <v>OfS-fundable</v>
      </c>
      <c r="L12" s="18" t="str">
        <f>'7c Health part-time'!K12</f>
        <v>Non-fundable</v>
      </c>
      <c r="M12" s="18" t="str">
        <f>'7c Health part-time'!L12</f>
        <v>OfS-fundable</v>
      </c>
      <c r="N12" s="18" t="str">
        <f>'7c Health part-time'!M12</f>
        <v>Non-fundable</v>
      </c>
      <c r="O12" s="18" t="str">
        <f>'7c Health part-time'!N12</f>
        <v>OfS-fundable</v>
      </c>
      <c r="P12" s="18" t="str">
        <f>'7c Health part-time'!O12</f>
        <v>Non-fundable</v>
      </c>
      <c r="Q12" s="18" t="str">
        <f>'7c Health part-time'!P12</f>
        <v>OfS-fundable</v>
      </c>
      <c r="R12" s="18" t="str">
        <f>'7c Health part-time'!Q12</f>
        <v>Non-fundable</v>
      </c>
      <c r="S12" s="18" t="str">
        <f>'7c Health part-time'!R12</f>
        <v>OfS-fundable</v>
      </c>
      <c r="T12" s="18" t="str">
        <f>'7c Health part-time'!S12</f>
        <v>Non-fundable</v>
      </c>
      <c r="U12" s="18" t="str">
        <f>'7c Health part-time'!T12</f>
        <v>OfS-fundable</v>
      </c>
      <c r="V12" s="18" t="str">
        <f>'7c Health part-time'!U12</f>
        <v>Non-fundable</v>
      </c>
      <c r="W12" s="18" t="str">
        <f>'7c Health part-time'!V12</f>
        <v>OfS-fundable</v>
      </c>
      <c r="X12" s="18" t="str">
        <f>'7c Health part-time'!W12</f>
        <v>Non-fundable</v>
      </c>
      <c r="Y12" s="18" t="str">
        <f>'7c Health part-time'!X12</f>
        <v>OfS-fundable</v>
      </c>
      <c r="Z12" s="18" t="str">
        <f>'7c Health part-time'!Y12</f>
        <v>Non-fundable</v>
      </c>
      <c r="AA12" s="18" t="str">
        <f>'7c Health part-time'!Z12</f>
        <v>OfS-fundable</v>
      </c>
      <c r="AB12" s="18" t="str">
        <f>'7c Health part-time'!AA12</f>
        <v>Non-fundable</v>
      </c>
      <c r="AC12" s="18" t="str">
        <f>'7c Health part-time'!AB12</f>
        <v>OfS-fundable</v>
      </c>
      <c r="AD12" s="18" t="str">
        <f>'7c Health part-time'!AC12</f>
        <v>Non-fundable</v>
      </c>
      <c r="AE12" s="18" t="str">
        <f>'7c Health part-time'!AD12</f>
        <v>OfS-fundable</v>
      </c>
      <c r="AF12" s="18" t="str">
        <f>'7c Health part-time'!AE12</f>
        <v>Non-fundable</v>
      </c>
      <c r="AG12" s="18" t="str">
        <f>'7c Health part-time'!AF12</f>
        <v>OfS-fundable</v>
      </c>
      <c r="AH12" s="18" t="str">
        <f>'7c Health part-time'!AG12</f>
        <v>Non-fundable</v>
      </c>
      <c r="AR12" t="s">
        <v>80</v>
      </c>
      <c r="AY12" t="s">
        <v>79</v>
      </c>
      <c r="BX12" t="s">
        <v>89</v>
      </c>
      <c r="CQ12" t="s">
        <v>91</v>
      </c>
      <c r="DV12" t="s">
        <v>77</v>
      </c>
      <c r="EC12" t="s">
        <v>83</v>
      </c>
      <c r="EJ12" t="s">
        <v>92</v>
      </c>
      <c r="EQ12" t="s">
        <v>81</v>
      </c>
      <c r="EX12" t="s">
        <v>93</v>
      </c>
      <c r="FE12" t="s">
        <v>94</v>
      </c>
      <c r="FR12" t="s">
        <v>95</v>
      </c>
      <c r="FY12" t="s">
        <v>96</v>
      </c>
      <c r="GO12" t="s">
        <v>0</v>
      </c>
      <c r="GU12" t="s">
        <v>1</v>
      </c>
      <c r="HA12" t="s">
        <v>2</v>
      </c>
      <c r="HG12" t="s">
        <v>3</v>
      </c>
      <c r="HM12" t="s">
        <v>27</v>
      </c>
    </row>
    <row r="13" spans="1:226" ht="15.75" thickBot="1" x14ac:dyDescent="0.3">
      <c r="E13" t="str">
        <f>CONCATENATE(E7,", ",E10,", ",E12)</f>
        <v>Column 1, Starters in 2016-17, OfS-fundable</v>
      </c>
      <c r="F13" t="str">
        <f t="shared" ref="F13:AH13" si="2">CONCATENATE(F7,", ",F10,", ",F12)</f>
        <v>Column 1, Starters in 2016-17, Non-fundable</v>
      </c>
      <c r="G13" t="str">
        <f t="shared" si="2"/>
        <v>Column 1, Starters in 2017-18, OfS-fundable</v>
      </c>
      <c r="H13" t="str">
        <f t="shared" si="2"/>
        <v>Column 1, Starters in 2017-18, Non-fundable</v>
      </c>
      <c r="I13" t="str">
        <f t="shared" si="2"/>
        <v>Column 1, Starters in 2018-19, OfS-fundable</v>
      </c>
      <c r="J13" t="str">
        <f t="shared" si="2"/>
        <v>Column 1, Starters in 2018-19, Non-fundable</v>
      </c>
      <c r="K13" t="str">
        <f t="shared" si="2"/>
        <v>Column 2, Starters in 2016-17, OfS-fundable</v>
      </c>
      <c r="L13" t="str">
        <f t="shared" si="2"/>
        <v>Column 2, Starters in 2016-17, Non-fundable</v>
      </c>
      <c r="M13" t="str">
        <f t="shared" si="2"/>
        <v>Column 2, Starters in 2017-18, OfS-fundable</v>
      </c>
      <c r="N13" t="str">
        <f t="shared" si="2"/>
        <v>Column 2, Starters in 2017-18, Non-fundable</v>
      </c>
      <c r="O13" t="str">
        <f t="shared" si="2"/>
        <v>Column 2, Starters in 2018-19, OfS-fundable</v>
      </c>
      <c r="P13" t="str">
        <f t="shared" si="2"/>
        <v>Column 2, Starters in 2018-19, Non-fundable</v>
      </c>
      <c r="Q13" t="str">
        <f t="shared" si="2"/>
        <v>Column 3, Starters in 2016-17, OfS-fundable</v>
      </c>
      <c r="R13" t="str">
        <f t="shared" si="2"/>
        <v>Column 3, Starters in 2016-17, Non-fundable</v>
      </c>
      <c r="S13" t="str">
        <f t="shared" si="2"/>
        <v>Column 3, Starters in 2017-18, OfS-fundable</v>
      </c>
      <c r="T13" t="str">
        <f t="shared" si="2"/>
        <v>Column 3, Starters in 2017-18, Non-fundable</v>
      </c>
      <c r="U13" t="str">
        <f t="shared" si="2"/>
        <v>Column 3, Starters in 2018-19, OfS-fundable</v>
      </c>
      <c r="V13" t="str">
        <f t="shared" si="2"/>
        <v>Column 3, Starters in 2018-19, Non-fundable</v>
      </c>
      <c r="W13" t="str">
        <f t="shared" si="2"/>
        <v>Column 4, Starters in 2016-17, OfS-fundable</v>
      </c>
      <c r="X13" t="str">
        <f t="shared" si="2"/>
        <v>Column 4, Starters in 2016-17, Non-fundable</v>
      </c>
      <c r="Y13" t="str">
        <f t="shared" si="2"/>
        <v>Column 4, Starters in 2017-18, OfS-fundable</v>
      </c>
      <c r="Z13" t="str">
        <f t="shared" si="2"/>
        <v>Column 4, Starters in 2017-18, Non-fundable</v>
      </c>
      <c r="AA13" t="str">
        <f t="shared" si="2"/>
        <v>Column 4, Starters in 2018-19, OfS-fundable</v>
      </c>
      <c r="AB13" t="str">
        <f t="shared" si="2"/>
        <v>Column 4, Starters in 2018-19, Non-fundable</v>
      </c>
      <c r="AC13" t="str">
        <f t="shared" si="2"/>
        <v>Column 4a, Starters in 2016-17, OfS-fundable</v>
      </c>
      <c r="AD13" t="str">
        <f t="shared" si="2"/>
        <v>Column 4a, Starters in 2016-17, Non-fundable</v>
      </c>
      <c r="AE13" t="str">
        <f t="shared" si="2"/>
        <v>Column 4a, Starters in 2017-18, OfS-fundable</v>
      </c>
      <c r="AF13" t="str">
        <f t="shared" si="2"/>
        <v>Column 4a, Starters in 2017-18, Non-fundable</v>
      </c>
      <c r="AG13" t="str">
        <f t="shared" si="2"/>
        <v>Column 4a, Starters in 2018-19, OfS-fundable</v>
      </c>
      <c r="AH13" t="str">
        <f t="shared" si="2"/>
        <v>Column 4a, Starters in 2018-19, Non-fundable</v>
      </c>
      <c r="AR13" t="s">
        <v>2</v>
      </c>
      <c r="AY13" t="s">
        <v>0</v>
      </c>
      <c r="BE13" t="s">
        <v>1</v>
      </c>
      <c r="BK13" t="s">
        <v>3</v>
      </c>
      <c r="BQ13" t="s">
        <v>27</v>
      </c>
      <c r="BX13" t="s">
        <v>0</v>
      </c>
      <c r="CD13" t="s">
        <v>1</v>
      </c>
      <c r="CJ13" t="s">
        <v>2</v>
      </c>
      <c r="CQ13" t="s">
        <v>88</v>
      </c>
      <c r="DV13" t="s">
        <v>27</v>
      </c>
      <c r="EC13" t="s">
        <v>27</v>
      </c>
      <c r="EJ13" t="s">
        <v>27</v>
      </c>
      <c r="EQ13" t="s">
        <v>2</v>
      </c>
      <c r="ET13">
        <v>50</v>
      </c>
      <c r="EX13" t="s">
        <v>2</v>
      </c>
      <c r="FE13" t="s">
        <v>88</v>
      </c>
      <c r="FR13" t="s">
        <v>27</v>
      </c>
      <c r="GO13" t="s">
        <v>326</v>
      </c>
      <c r="GP13" t="s">
        <v>5</v>
      </c>
      <c r="GQ13" t="s">
        <v>326</v>
      </c>
      <c r="GR13" t="s">
        <v>5</v>
      </c>
      <c r="GS13" t="s">
        <v>326</v>
      </c>
      <c r="GT13" t="s">
        <v>5</v>
      </c>
      <c r="GU13" t="s">
        <v>326</v>
      </c>
      <c r="GV13" t="s">
        <v>5</v>
      </c>
      <c r="GW13" t="s">
        <v>326</v>
      </c>
      <c r="GX13" t="s">
        <v>5</v>
      </c>
      <c r="GY13" t="s">
        <v>326</v>
      </c>
      <c r="GZ13" t="s">
        <v>5</v>
      </c>
      <c r="HA13" t="s">
        <v>326</v>
      </c>
      <c r="HB13" t="s">
        <v>5</v>
      </c>
      <c r="HC13" t="s">
        <v>326</v>
      </c>
      <c r="HD13" t="s">
        <v>5</v>
      </c>
      <c r="HE13" t="s">
        <v>326</v>
      </c>
      <c r="HF13" t="s">
        <v>5</v>
      </c>
      <c r="HG13" t="s">
        <v>326</v>
      </c>
      <c r="HH13" t="s">
        <v>5</v>
      </c>
      <c r="HI13" t="s">
        <v>326</v>
      </c>
      <c r="HJ13" t="s">
        <v>5</v>
      </c>
      <c r="HK13" t="s">
        <v>326</v>
      </c>
      <c r="HL13" t="s">
        <v>5</v>
      </c>
      <c r="HM13" t="s">
        <v>326</v>
      </c>
      <c r="HN13" t="s">
        <v>5</v>
      </c>
      <c r="HO13" t="s">
        <v>326</v>
      </c>
      <c r="HP13" t="s">
        <v>5</v>
      </c>
      <c r="HQ13" t="s">
        <v>326</v>
      </c>
      <c r="HR13" t="s">
        <v>5</v>
      </c>
    </row>
    <row r="14" spans="1:226" ht="15.75" thickTop="1" x14ac:dyDescent="0.25">
      <c r="A14" s="18" t="str">
        <f>'7c Health part-time'!A14</f>
        <v>Dental hygiene (A)</v>
      </c>
      <c r="B14" t="s">
        <v>13</v>
      </c>
      <c r="C14" s="18" t="str">
        <f>'7c Health part-time'!C14</f>
        <v>UG</v>
      </c>
      <c r="D14" t="str">
        <f>CONCATENATE(A14,", ",B14,", ",C14)</f>
        <v>Dental hygiene (A), Standard, UG</v>
      </c>
      <c r="E14" t="str">
        <f>CONCATENATE(E$7,", ",E$10,", ",E$12,", ",$A14,", ",$B14,", ",$C14,"; ")</f>
        <v xml:space="preserve">Column 1, Starters in 2016-17, OfS-fundable, Dental hygiene (A), Standard, UG; </v>
      </c>
      <c r="F14" t="str">
        <f t="shared" ref="F14:AH22" si="3">CONCATENATE(F$7,", ",F$10,", ",F$12,", ",$A14,", ",$B14,", ",$C14,"; ")</f>
        <v xml:space="preserve">Column 1, Starters in 2016-17, Non-fundable, Dental hygiene (A), Standard, UG; </v>
      </c>
      <c r="G14" t="str">
        <f t="shared" si="3"/>
        <v xml:space="preserve">Column 1, Starters in 2017-18, OfS-fundable, Dental hygiene (A), Standard, UG; </v>
      </c>
      <c r="H14" t="str">
        <f t="shared" si="3"/>
        <v xml:space="preserve">Column 1, Starters in 2017-18, Non-fundable, Dental hygiene (A), Standard, UG; </v>
      </c>
      <c r="I14" t="str">
        <f t="shared" si="3"/>
        <v xml:space="preserve">Column 1, Starters in 2018-19, OfS-fundable, Dental hygiene (A), Standard, UG; </v>
      </c>
      <c r="J14" t="str">
        <f t="shared" si="3"/>
        <v xml:space="preserve">Column 1, Starters in 2018-19, Non-fundable, Dental hygiene (A), Standard, UG; </v>
      </c>
      <c r="K14" t="str">
        <f t="shared" si="3"/>
        <v xml:space="preserve">Column 2, Starters in 2016-17, OfS-fundable, Dental hygiene (A), Standard, UG; </v>
      </c>
      <c r="L14" t="str">
        <f t="shared" si="3"/>
        <v xml:space="preserve">Column 2, Starters in 2016-17, Non-fundable, Dental hygiene (A), Standard, UG; </v>
      </c>
      <c r="M14" t="str">
        <f t="shared" si="3"/>
        <v xml:space="preserve">Column 2, Starters in 2017-18, OfS-fundable, Dental hygiene (A), Standard, UG; </v>
      </c>
      <c r="N14" t="str">
        <f t="shared" si="3"/>
        <v xml:space="preserve">Column 2, Starters in 2017-18, Non-fundable, Dental hygiene (A), Standard, UG; </v>
      </c>
      <c r="O14" t="str">
        <f t="shared" si="3"/>
        <v xml:space="preserve">Column 2, Starters in 2018-19, OfS-fundable, Dental hygiene (A), Standard, UG; </v>
      </c>
      <c r="P14" t="str">
        <f t="shared" si="3"/>
        <v xml:space="preserve">Column 2, Starters in 2018-19, Non-fundable, Dental hygiene (A), Standard, UG; </v>
      </c>
      <c r="Q14" t="str">
        <f t="shared" si="3"/>
        <v xml:space="preserve">Column 3, Starters in 2016-17, OfS-fundable, Dental hygiene (A), Standard, UG; </v>
      </c>
      <c r="R14" t="str">
        <f t="shared" si="3"/>
        <v xml:space="preserve">Column 3, Starters in 2016-17, Non-fundable, Dental hygiene (A), Standard, UG; </v>
      </c>
      <c r="S14" t="str">
        <f t="shared" si="3"/>
        <v xml:space="preserve">Column 3, Starters in 2017-18, OfS-fundable, Dental hygiene (A), Standard, UG; </v>
      </c>
      <c r="T14" t="str">
        <f t="shared" si="3"/>
        <v xml:space="preserve">Column 3, Starters in 2017-18, Non-fundable, Dental hygiene (A), Standard, UG; </v>
      </c>
      <c r="U14" t="str">
        <f t="shared" si="3"/>
        <v xml:space="preserve">Column 3, Starters in 2018-19, OfS-fundable, Dental hygiene (A), Standard, UG; </v>
      </c>
      <c r="V14" t="str">
        <f t="shared" si="3"/>
        <v xml:space="preserve">Column 3, Starters in 2018-19, Non-fundable, Dental hygiene (A), Standard, UG; </v>
      </c>
      <c r="W14" t="str">
        <f t="shared" si="3"/>
        <v xml:space="preserve">Column 4, Starters in 2016-17, OfS-fundable, Dental hygiene (A), Standard, UG; </v>
      </c>
      <c r="X14" t="str">
        <f t="shared" si="3"/>
        <v xml:space="preserve">Column 4, Starters in 2016-17, Non-fundable, Dental hygiene (A), Standard, UG; </v>
      </c>
      <c r="Y14" t="str">
        <f t="shared" si="3"/>
        <v xml:space="preserve">Column 4, Starters in 2017-18, OfS-fundable, Dental hygiene (A), Standard, UG; </v>
      </c>
      <c r="Z14" t="str">
        <f t="shared" si="3"/>
        <v xml:space="preserve">Column 4, Starters in 2017-18, Non-fundable, Dental hygiene (A), Standard, UG; </v>
      </c>
      <c r="AA14" t="str">
        <f t="shared" si="3"/>
        <v xml:space="preserve">Column 4, Starters in 2018-19, OfS-fundable, Dental hygiene (A), Standard, UG; </v>
      </c>
      <c r="AB14" t="str">
        <f t="shared" si="3"/>
        <v xml:space="preserve">Column 4, Starters in 2018-19, Non-fundable, Dental hygiene (A), Standard, UG; </v>
      </c>
      <c r="AC14" t="str">
        <f t="shared" si="3"/>
        <v xml:space="preserve">Column 4a, Starters in 2016-17, OfS-fundable, Dental hygiene (A), Standard, UG; </v>
      </c>
      <c r="AD14" t="str">
        <f t="shared" si="3"/>
        <v xml:space="preserve">Column 4a, Starters in 2016-17, Non-fundable, Dental hygiene (A), Standard, UG; </v>
      </c>
      <c r="AE14" t="str">
        <f t="shared" si="3"/>
        <v xml:space="preserve">Column 4a, Starters in 2017-18, OfS-fundable, Dental hygiene (A), Standard, UG; </v>
      </c>
      <c r="AF14" t="str">
        <f t="shared" si="3"/>
        <v xml:space="preserve">Column 4a, Starters in 2017-18, Non-fundable, Dental hygiene (A), Standard, UG; </v>
      </c>
      <c r="AG14" t="str">
        <f t="shared" si="3"/>
        <v xml:space="preserve">Column 4a, Starters in 2018-19, OfS-fundable, Dental hygiene (A), Standard, UG; </v>
      </c>
      <c r="AH14" t="str">
        <f t="shared" si="3"/>
        <v xml:space="preserve">Column 4a, Starters in 2018-19, Non-fundable, Dental hygiene (A), Standard, UG; </v>
      </c>
      <c r="AR14" s="840" t="str">
        <f>IF(AND($AR$3=1,'7c Health part-time'!P14&gt;0),Q14,"")</f>
        <v/>
      </c>
      <c r="AS14" s="841" t="str">
        <f>IF(AND($AR$3=1,'7c Health part-time'!Q14&gt;0),R14,"")</f>
        <v/>
      </c>
      <c r="AT14" s="841" t="str">
        <f>IF(AND($AR$3=1,'7c Health part-time'!R14&gt;0),S14,"")</f>
        <v/>
      </c>
      <c r="AU14" s="841" t="str">
        <f>IF(AND($AR$3=1,'7c Health part-time'!S14&gt;0),T14,"")</f>
        <v/>
      </c>
      <c r="AV14" s="841" t="str">
        <f>IF(AND($AR$3=1,'7c Health part-time'!T14&gt;0),U14,"")</f>
        <v/>
      </c>
      <c r="AW14" s="842" t="str">
        <f>IF(AND($AR$3=1,'7c Health part-time'!U14&gt;0),V14,"")</f>
        <v/>
      </c>
      <c r="AY14" s="840" t="str">
        <f>IF(AND($AY$3=1,'7c Health part-time'!D14&lt;0),E14,"")</f>
        <v/>
      </c>
      <c r="AZ14" s="841" t="str">
        <f>IF(AND($AY$3=1,'7c Health part-time'!E14&lt;0),F14,"")</f>
        <v/>
      </c>
      <c r="BA14" s="841" t="str">
        <f>IF(AND($AY$3=1,'7c Health part-time'!F14&lt;0),G14,"")</f>
        <v/>
      </c>
      <c r="BB14" s="841" t="str">
        <f>IF(AND($AY$3=1,'7c Health part-time'!G14&lt;0),H14,"")</f>
        <v/>
      </c>
      <c r="BC14" s="841" t="str">
        <f>IF(AND($AY$3=1,'7c Health part-time'!H14&lt;0),I14,"")</f>
        <v/>
      </c>
      <c r="BD14" s="842" t="str">
        <f>IF(AND($AY$3=1,'7c Health part-time'!I14&lt;0),J14,"")</f>
        <v/>
      </c>
      <c r="BE14" s="840" t="str">
        <f>IF(AND($AY$3=1,'7c Health part-time'!J14&lt;0),K14,"")</f>
        <v/>
      </c>
      <c r="BF14" s="841" t="str">
        <f>IF(AND($AY$3=1,'7c Health part-time'!K14&lt;0),L14,"")</f>
        <v/>
      </c>
      <c r="BG14" s="841" t="str">
        <f>IF(AND($AY$3=1,'7c Health part-time'!L14&lt;0),M14,"")</f>
        <v/>
      </c>
      <c r="BH14" s="841" t="str">
        <f>IF(AND($AY$3=1,'7c Health part-time'!M14&lt;0),N14,"")</f>
        <v/>
      </c>
      <c r="BI14" s="841" t="str">
        <f>IF(AND($AY$3=1,'7c Health part-time'!N14&lt;0),O14,"")</f>
        <v/>
      </c>
      <c r="BJ14" s="842" t="str">
        <f>IF(AND($AY$3=1,'7c Health part-time'!O14&lt;0),P14,"")</f>
        <v/>
      </c>
      <c r="BK14" s="840" t="str">
        <f>IF(AND($AY$3=1,'7c Health part-time'!V14&lt;0),W14,"")</f>
        <v/>
      </c>
      <c r="BL14" s="841" t="str">
        <f>IF(AND($AY$3=1,'7c Health part-time'!W14&lt;0),X14,"")</f>
        <v/>
      </c>
      <c r="BM14" s="841" t="str">
        <f>IF(AND($AY$3=1,'7c Health part-time'!X14&lt;0),Y14,"")</f>
        <v/>
      </c>
      <c r="BN14" s="841" t="str">
        <f>IF(AND($AY$3=1,'7c Health part-time'!Y14&lt;0),Z14,"")</f>
        <v/>
      </c>
      <c r="BO14" s="841" t="str">
        <f>IF(AND($AY$3=1,'7c Health part-time'!Z14&lt;0),AA14,"")</f>
        <v/>
      </c>
      <c r="BP14" s="842" t="str">
        <f>IF(AND($AY$3=1,'7c Health part-time'!AA14&lt;0),AB14,"")</f>
        <v/>
      </c>
      <c r="BQ14" s="840" t="str">
        <f>IF(AND($AY$3=1,'7c Health part-time'!AB14&lt;0),AC14,"")</f>
        <v/>
      </c>
      <c r="BR14" s="841" t="str">
        <f>IF(AND($AY$3=1,'7c Health part-time'!AC14&lt;0),AD14,"")</f>
        <v/>
      </c>
      <c r="BS14" s="841" t="str">
        <f>IF(AND($AY$3=1,'7c Health part-time'!AD14&lt;0),AE14,"")</f>
        <v/>
      </c>
      <c r="BT14" s="841" t="str">
        <f>IF(AND($AY$3=1,'7c Health part-time'!AE14&lt;0),AF14,"")</f>
        <v/>
      </c>
      <c r="BU14" s="841" t="str">
        <f>IF(AND($AY$3=1,'7c Health part-time'!AF14&lt;0),AG14,"")</f>
        <v/>
      </c>
      <c r="BV14" s="842" t="str">
        <f>IF(AND($AY$3=1,'7c Health part-time'!AG14&lt;0),AH14,"")</f>
        <v/>
      </c>
      <c r="BX14" s="840" t="str">
        <f>IF(AND($BX$3=1,TRUNC('7c Health part-time'!D14)&lt;&gt;'7c Health part-time'!D14),E14,"")</f>
        <v/>
      </c>
      <c r="BY14" s="841" t="str">
        <f>IF(AND($BX$3=1,TRUNC('7c Health part-time'!E14)&lt;&gt;'7c Health part-time'!E14),F14,"")</f>
        <v/>
      </c>
      <c r="BZ14" s="841" t="str">
        <f>IF(AND($BX$3=1,TRUNC('7c Health part-time'!F14)&lt;&gt;'7c Health part-time'!F14),G14,"")</f>
        <v/>
      </c>
      <c r="CA14" s="841" t="str">
        <f>IF(AND($BX$3=1,TRUNC('7c Health part-time'!G14)&lt;&gt;'7c Health part-time'!G14),H14,"")</f>
        <v/>
      </c>
      <c r="CB14" s="841" t="str">
        <f>IF(AND($BX$3=1,TRUNC('7c Health part-time'!H14)&lt;&gt;'7c Health part-time'!H14),I14,"")</f>
        <v/>
      </c>
      <c r="CC14" s="842" t="str">
        <f>IF(AND($BX$3=1,TRUNC('7c Health part-time'!I14)&lt;&gt;'7c Health part-time'!I14),J14,"")</f>
        <v/>
      </c>
      <c r="CD14" s="840" t="str">
        <f>IF(AND($BX$3=1,TRUNC('7c Health part-time'!J14)&lt;&gt;'7c Health part-time'!J14),K14,"")</f>
        <v/>
      </c>
      <c r="CE14" s="841" t="str">
        <f>IF(AND($BX$3=1,TRUNC('7c Health part-time'!K14)&lt;&gt;'7c Health part-time'!K14),L14,"")</f>
        <v/>
      </c>
      <c r="CF14" s="841" t="str">
        <f>IF(AND($BX$3=1,TRUNC('7c Health part-time'!L14)&lt;&gt;'7c Health part-time'!L14),M14,"")</f>
        <v/>
      </c>
      <c r="CG14" s="841" t="str">
        <f>IF(AND($BX$3=1,TRUNC('7c Health part-time'!M14)&lt;&gt;'7c Health part-time'!M14),N14,"")</f>
        <v/>
      </c>
      <c r="CH14" s="841" t="str">
        <f>IF(AND($BX$3=1,TRUNC('7c Health part-time'!N14)&lt;&gt;'7c Health part-time'!N14),O14,"")</f>
        <v/>
      </c>
      <c r="CI14" s="842" t="str">
        <f>IF(AND($BX$3=1,TRUNC('7c Health part-time'!O14)&lt;&gt;'7c Health part-time'!O14),P14,"")</f>
        <v/>
      </c>
      <c r="CJ14" s="840" t="str">
        <f>IF(AND($BX$3=1,TRUNC('7c Health part-time'!P14)&lt;&gt;'7c Health part-time'!P14),Q14,"")</f>
        <v/>
      </c>
      <c r="CK14" s="841" t="str">
        <f>IF(AND($BX$3=1,TRUNC('7c Health part-time'!Q14)&lt;&gt;'7c Health part-time'!Q14),R14,"")</f>
        <v/>
      </c>
      <c r="CL14" s="841" t="str">
        <f>IF(AND($BX$3=1,TRUNC('7c Health part-time'!R14)&lt;&gt;'7c Health part-time'!R14),S14,"")</f>
        <v/>
      </c>
      <c r="CM14" s="841" t="str">
        <f>IF(AND($BX$3=1,TRUNC('7c Health part-time'!S14)&lt;&gt;'7c Health part-time'!S14),T14,"")</f>
        <v/>
      </c>
      <c r="CN14" s="841" t="str">
        <f>IF(AND($BX$3=1,TRUNC('7c Health part-time'!T14)&lt;&gt;'7c Health part-time'!T14),U14,"")</f>
        <v/>
      </c>
      <c r="CO14" s="842" t="str">
        <f>IF(AND($BX$3=1,TRUNC('7c Health part-time'!U14)&lt;&gt;'7c Health part-time'!U14),V14,"")</f>
        <v/>
      </c>
      <c r="DV14" s="840" t="str">
        <f>IF(AND($DV$3=1,ROUND('7c Health part-time'!AB14,2)&lt;&gt;'7c Health part-time'!AB14),AC14,"")</f>
        <v/>
      </c>
      <c r="DW14" s="841" t="str">
        <f>IF(AND($DV$3=1,ROUND('7c Health part-time'!AC14,2)&lt;&gt;'7c Health part-time'!AC14),AD14,"")</f>
        <v/>
      </c>
      <c r="DX14" s="841" t="str">
        <f>IF(AND($DV$3=1,ROUND('7c Health part-time'!AD14,2)&lt;&gt;'7c Health part-time'!AD14),AE14,"")</f>
        <v/>
      </c>
      <c r="DY14" s="841" t="str">
        <f>IF(AND($DV$3=1,ROUND('7c Health part-time'!AE14,2)&lt;&gt;'7c Health part-time'!AE14),AF14,"")</f>
        <v/>
      </c>
      <c r="DZ14" s="841" t="str">
        <f>IF(AND($DV$3=1,ROUND('7c Health part-time'!AF14,2)&lt;&gt;'7c Health part-time'!AF14),AG14,"")</f>
        <v/>
      </c>
      <c r="EA14" s="842" t="str">
        <f>IF(AND($DV$3=1,ROUND('7c Health part-time'!AG14,2)&lt;&gt;'7c Health part-time'!AG14),AH14,"")</f>
        <v/>
      </c>
      <c r="EC14" s="840" t="str">
        <f>IF(AND($EC$3=1,'7c Health part-time'!AB14&gt;'7c Health part-time'!V14),AC14,"")</f>
        <v/>
      </c>
      <c r="ED14" s="841" t="str">
        <f>IF(AND($EC$3=1,'7c Health part-time'!AC14&gt;'7c Health part-time'!W14),AD14,"")</f>
        <v/>
      </c>
      <c r="EE14" s="841" t="str">
        <f>IF(AND($EC$3=1,'7c Health part-time'!AD14&gt;'7c Health part-time'!X14),AE14,"")</f>
        <v/>
      </c>
      <c r="EF14" s="841" t="str">
        <f>IF(AND($EC$3=1,'7c Health part-time'!AE14&gt;'7c Health part-time'!Y14),AF14,"")</f>
        <v/>
      </c>
      <c r="EG14" s="841" t="str">
        <f>IF(AND($EC$3=1,'7c Health part-time'!AF14&gt;'7c Health part-time'!Z14),AG14,"")</f>
        <v/>
      </c>
      <c r="EH14" s="842" t="str">
        <f>IF(AND($EC$3=1,'7c Health part-time'!AG14&gt;'7c Health part-time'!AA14),AH14,"")</f>
        <v/>
      </c>
      <c r="EJ14" s="840" t="str">
        <f>IF(AND($EJ$3=1,'7c Health part-time'!V14&lt;&gt;0),IF(('7c Health part-time'!AB14/'7c Health part-time'!V14)&lt;0.03,AC14,""),"")</f>
        <v/>
      </c>
      <c r="EK14" s="841" t="str">
        <f>IF(AND($EJ$3=1,'7c Health part-time'!W14&lt;&gt;0),IF(('7c Health part-time'!AC14/'7c Health part-time'!W14)&lt;0.03,AD14,""),"")</f>
        <v/>
      </c>
      <c r="EL14" s="841" t="str">
        <f>IF(AND($EJ$3=1,'7c Health part-time'!X14&lt;&gt;0),IF(('7c Health part-time'!AD14/'7c Health part-time'!X14)&lt;0.03,AE14,""),"")</f>
        <v/>
      </c>
      <c r="EM14" s="841" t="str">
        <f>IF(AND($EJ$3=1,'7c Health part-time'!Y14&lt;&gt;0),IF(('7c Health part-time'!AE14/'7c Health part-time'!Y14)&lt;0.03,AF14,""),"")</f>
        <v/>
      </c>
      <c r="EN14" s="841" t="str">
        <f>IF(AND($EJ$3=1,'7c Health part-time'!Z14&lt;&gt;0),IF(('7c Health part-time'!AF14/'7c Health part-time'!Z14)&lt;0.03,AG14,""),"")</f>
        <v/>
      </c>
      <c r="EO14" s="842" t="str">
        <f>IF(AND($EJ$3=1,'7c Health part-time'!AA14&lt;&gt;0),IF(('7c Health part-time'!AG14/'7c Health part-time'!AA14)&lt;0.03,AH14,""),"")</f>
        <v/>
      </c>
      <c r="EQ14" s="840" t="str">
        <f>IF(AND($EQ$3=1,'7c Health part-time'!P14=0,SUM('7c Health part-time'!D14,'7c Health part-time'!J14)&gt;$ET$13),Q14,"")</f>
        <v/>
      </c>
      <c r="ER14" s="841" t="str">
        <f>IF(AND($EQ$3=1,'7c Health part-time'!Q14=0,SUM('7c Health part-time'!E14,'7c Health part-time'!K14)&gt;$ET$13),R14,"")</f>
        <v/>
      </c>
      <c r="ES14" s="841" t="str">
        <f>IF(AND($EQ$3=1,'7c Health part-time'!R14=0,SUM('7c Health part-time'!F14,'7c Health part-time'!L14)&gt;$ET$13),S14,"")</f>
        <v/>
      </c>
      <c r="ET14" s="841" t="str">
        <f>IF(AND($EQ$3=1,'7c Health part-time'!S14=0,SUM('7c Health part-time'!G14,'7c Health part-time'!M14)&gt;$ET$13),T14,"")</f>
        <v/>
      </c>
      <c r="EU14" s="841" t="str">
        <f>IF(AND($EQ$3=1,'7c Health part-time'!T14=0,SUM('7c Health part-time'!H14,'7c Health part-time'!N14)&gt;$ET$13),U14,"")</f>
        <v/>
      </c>
      <c r="EV14" s="842" t="str">
        <f>IF(AND($EQ$3=1,'7c Health part-time'!U14=0,SUM('7c Health part-time'!I14,'7c Health part-time'!O14)&gt;$ET$13),V14,"")</f>
        <v/>
      </c>
      <c r="EX14" s="840" t="str">
        <f>IF(AND($EX$3=1,SUM('7c Health part-time'!D14,'7c Health part-time'!J14)&gt;0,ABS('7c Health part-time'!P14)=SUM('7c Health part-time'!D14,'7c Health part-time'!J14)),Q14,"")</f>
        <v/>
      </c>
      <c r="EY14" s="841" t="str">
        <f>IF(AND($EX$3=1,SUM('7c Health part-time'!E14,'7c Health part-time'!K14)&gt;0,ABS('7c Health part-time'!Q14)=SUM('7c Health part-time'!E14,'7c Health part-time'!K14)),R14,"")</f>
        <v/>
      </c>
      <c r="EZ14" s="841" t="str">
        <f>IF(AND($EX$3=1,SUM('7c Health part-time'!F14,'7c Health part-time'!L14)&gt;0,ABS('7c Health part-time'!R14)=SUM('7c Health part-time'!F14,'7c Health part-time'!L14)),S14,"")</f>
        <v/>
      </c>
      <c r="FA14" s="841" t="str">
        <f>IF(AND($EX$3=1,SUM('7c Health part-time'!G14,'7c Health part-time'!M14)&gt;0,ABS('7c Health part-time'!S14)=SUM('7c Health part-time'!G14,'7c Health part-time'!M14)),T14,"")</f>
        <v/>
      </c>
      <c r="FB14" s="841" t="str">
        <f>IF(AND($EX$3=1,SUM('7c Health part-time'!H14,'7c Health part-time'!N14)&gt;0,ABS('7c Health part-time'!T14)=SUM('7c Health part-time'!H14,'7c Health part-time'!N14)),U14,"")</f>
        <v/>
      </c>
      <c r="FC14" s="842" t="str">
        <f>IF(AND($EX$3=1,SUM('7c Health part-time'!I14,'7c Health part-time'!O14)&gt;0,ABS('7c Health part-time'!U14)=SUM('7c Health part-time'!I14,'7c Health part-time'!O14)),V14,"")</f>
        <v/>
      </c>
      <c r="FR14" s="840" t="str">
        <f>IF(AND($FR$3=1,'7c Health part-time'!V14&lt;&gt;0),IF(('7c Health part-time'!AB14/'7c Health part-time'!V14)&lt;0.25,AC14,""),"")</f>
        <v/>
      </c>
      <c r="FS14" s="841" t="str">
        <f>IF(AND($FR$3=1,'7c Health part-time'!W14&lt;&gt;0),IF(('7c Health part-time'!AC14/'7c Health part-time'!W14)&lt;0.25,AD14,""),"")</f>
        <v/>
      </c>
      <c r="FT14" s="841" t="str">
        <f>IF(AND($FR$3=1,'7c Health part-time'!X14&lt;&gt;0),IF(('7c Health part-time'!AD14/'7c Health part-time'!X14)&lt;0.25,AE14,""),"")</f>
        <v/>
      </c>
      <c r="FU14" s="841" t="str">
        <f>IF(AND($FR$3=1,'7c Health part-time'!Y14&lt;&gt;0),IF(('7c Health part-time'!AE14/'7c Health part-time'!Y14)&lt;0.25,AF14,""),"")</f>
        <v/>
      </c>
      <c r="FV14" s="841" t="str">
        <f>IF(AND($FR$3=1,'7c Health part-time'!Z14&lt;&gt;0),IF(('7c Health part-time'!AF14/'7c Health part-time'!Z14)&lt;0.25,AG14,""),"")</f>
        <v/>
      </c>
      <c r="FW14" s="842" t="str">
        <f>IF(AND($FR$3=1,'7c Health part-time'!AA14&lt;&gt;0),IF(('7c Health part-time'!AG14/'7c Health part-time'!AA14)&lt;0.25,AH14,""),"")</f>
        <v/>
      </c>
      <c r="GL14" s="881" t="s">
        <v>12</v>
      </c>
      <c r="GM14" s="60" t="s">
        <v>13</v>
      </c>
      <c r="GN14" s="60" t="s">
        <v>116</v>
      </c>
      <c r="GO14" s="880" t="str">
        <f>$CS$92</f>
        <v/>
      </c>
      <c r="GP14" s="882" t="str">
        <f>$CT$92</f>
        <v/>
      </c>
      <c r="GQ14" s="871" t="str">
        <f>$CS$92</f>
        <v/>
      </c>
      <c r="GR14" s="119" t="str">
        <f>$CT$92</f>
        <v/>
      </c>
      <c r="GS14" s="871" t="str">
        <f>$CS$92</f>
        <v/>
      </c>
      <c r="GT14" s="872" t="str">
        <f>$CT$92</f>
        <v/>
      </c>
      <c r="GU14" s="870" t="str">
        <f>$CY$92</f>
        <v/>
      </c>
      <c r="GV14" s="119" t="str">
        <f>$CZ$92</f>
        <v/>
      </c>
      <c r="GW14" s="871" t="str">
        <f>$CY$92</f>
        <v/>
      </c>
      <c r="GX14" s="119" t="str">
        <f>$CZ$92</f>
        <v/>
      </c>
      <c r="GY14" s="871" t="str">
        <f>$CY$92</f>
        <v/>
      </c>
      <c r="GZ14" s="872" t="str">
        <f>$CZ$92</f>
        <v/>
      </c>
      <c r="HA14" s="870" t="str">
        <f>$DE$92</f>
        <v/>
      </c>
      <c r="HB14" s="119" t="str">
        <f>$DF$92</f>
        <v/>
      </c>
      <c r="HC14" s="871" t="str">
        <f>$DE$92</f>
        <v/>
      </c>
      <c r="HD14" s="119" t="str">
        <f>$DF$92</f>
        <v/>
      </c>
      <c r="HE14" s="871" t="str">
        <f>$DE$92</f>
        <v/>
      </c>
      <c r="HF14" s="872" t="str">
        <f>$DF$92</f>
        <v/>
      </c>
      <c r="HG14" s="870" t="str">
        <f>$DK$92</f>
        <v/>
      </c>
      <c r="HH14" s="119" t="str">
        <f>$DL$92</f>
        <v/>
      </c>
      <c r="HI14" s="871" t="str">
        <f>$DK$92</f>
        <v/>
      </c>
      <c r="HJ14" s="119" t="str">
        <f>$DL$92</f>
        <v/>
      </c>
      <c r="HK14" s="871" t="str">
        <f>$DK$92</f>
        <v/>
      </c>
      <c r="HL14" s="872" t="str">
        <f>$DL$92</f>
        <v/>
      </c>
      <c r="HM14" s="870" t="str">
        <f>$DQ$92</f>
        <v/>
      </c>
      <c r="HN14" s="119" t="str">
        <f>$DR$92</f>
        <v/>
      </c>
      <c r="HO14" s="871" t="str">
        <f>$DQ$92</f>
        <v/>
      </c>
      <c r="HP14" s="119" t="str">
        <f>$DR$92</f>
        <v/>
      </c>
      <c r="HQ14" s="871" t="str">
        <f>$DQ$92</f>
        <v/>
      </c>
      <c r="HR14" s="872" t="str">
        <f>$DR$92</f>
        <v/>
      </c>
    </row>
    <row r="15" spans="1:226" x14ac:dyDescent="0.25">
      <c r="A15" s="18" t="str">
        <f>'7c Health part-time'!A15</f>
        <v>Dental hygiene (A)</v>
      </c>
      <c r="B15" t="s">
        <v>13</v>
      </c>
      <c r="C15" s="18" t="str">
        <f>'7c Health part-time'!C15</f>
        <v>PGT (UG fee)</v>
      </c>
      <c r="D15" t="str">
        <f t="shared" ref="D15:D78" si="4">CONCATENATE(A15,", ",B15,", ",C15)</f>
        <v>Dental hygiene (A), Standard, PGT (UG fee)</v>
      </c>
      <c r="E15" t="str">
        <f t="shared" ref="E15:T38" si="5">CONCATENATE(E$7,", ",E$10,", ",E$12,", ",$A15,", ",$B15,", ",$C15,"; ")</f>
        <v xml:space="preserve">Column 1, Starters in 2016-17, OfS-fundable, Dental hygiene (A), Standard, PGT (UG fee); </v>
      </c>
      <c r="F15" t="str">
        <f t="shared" si="3"/>
        <v xml:space="preserve">Column 1, Starters in 2016-17, Non-fundable, Dental hygiene (A), Standard, PGT (UG fee); </v>
      </c>
      <c r="G15" t="str">
        <f t="shared" si="3"/>
        <v xml:space="preserve">Column 1, Starters in 2017-18, OfS-fundable, Dental hygiene (A), Standard, PGT (UG fee); </v>
      </c>
      <c r="H15" t="str">
        <f t="shared" si="3"/>
        <v xml:space="preserve">Column 1, Starters in 2017-18, Non-fundable, Dental hygiene (A), Standard, PGT (UG fee); </v>
      </c>
      <c r="I15" t="str">
        <f t="shared" si="3"/>
        <v xml:space="preserve">Column 1, Starters in 2018-19, OfS-fundable, Dental hygiene (A), Standard, PGT (UG fee); </v>
      </c>
      <c r="J15" t="str">
        <f t="shared" si="3"/>
        <v xml:space="preserve">Column 1, Starters in 2018-19, Non-fundable, Dental hygiene (A), Standard, PGT (UG fee); </v>
      </c>
      <c r="K15" t="str">
        <f t="shared" si="3"/>
        <v xml:space="preserve">Column 2, Starters in 2016-17, OfS-fundable, Dental hygiene (A), Standard, PGT (UG fee); </v>
      </c>
      <c r="L15" t="str">
        <f t="shared" si="3"/>
        <v xml:space="preserve">Column 2, Starters in 2016-17, Non-fundable, Dental hygiene (A), Standard, PGT (UG fee); </v>
      </c>
      <c r="M15" t="str">
        <f t="shared" si="3"/>
        <v xml:space="preserve">Column 2, Starters in 2017-18, OfS-fundable, Dental hygiene (A), Standard, PGT (UG fee); </v>
      </c>
      <c r="N15" t="str">
        <f t="shared" si="3"/>
        <v xml:space="preserve">Column 2, Starters in 2017-18, Non-fundable, Dental hygiene (A), Standard, PGT (UG fee); </v>
      </c>
      <c r="O15" t="str">
        <f t="shared" si="3"/>
        <v xml:space="preserve">Column 2, Starters in 2018-19, OfS-fundable, Dental hygiene (A), Standard, PGT (UG fee); </v>
      </c>
      <c r="P15" t="str">
        <f t="shared" si="3"/>
        <v xml:space="preserve">Column 2, Starters in 2018-19, Non-fundable, Dental hygiene (A), Standard, PGT (UG fee); </v>
      </c>
      <c r="Q15" t="str">
        <f t="shared" si="3"/>
        <v xml:space="preserve">Column 3, Starters in 2016-17, OfS-fundable, Dental hygiene (A), Standard, PGT (UG fee); </v>
      </c>
      <c r="R15" t="str">
        <f t="shared" si="3"/>
        <v xml:space="preserve">Column 3, Starters in 2016-17, Non-fundable, Dental hygiene (A), Standard, PGT (UG fee); </v>
      </c>
      <c r="S15" t="str">
        <f t="shared" si="3"/>
        <v xml:space="preserve">Column 3, Starters in 2017-18, OfS-fundable, Dental hygiene (A), Standard, PGT (UG fee); </v>
      </c>
      <c r="T15" t="str">
        <f t="shared" si="3"/>
        <v xml:space="preserve">Column 3, Starters in 2017-18, Non-fundable, Dental hygiene (A), Standard, PGT (UG fee); </v>
      </c>
      <c r="U15" t="str">
        <f t="shared" si="3"/>
        <v xml:space="preserve">Column 3, Starters in 2018-19, OfS-fundable, Dental hygiene (A), Standard, PGT (UG fee); </v>
      </c>
      <c r="V15" t="str">
        <f t="shared" si="3"/>
        <v xml:space="preserve">Column 3, Starters in 2018-19, Non-fundable, Dental hygiene (A), Standard, PGT (UG fee); </v>
      </c>
      <c r="W15" t="str">
        <f t="shared" si="3"/>
        <v xml:space="preserve">Column 4, Starters in 2016-17, OfS-fundable, Dental hygiene (A), Standard, PGT (UG fee); </v>
      </c>
      <c r="X15" t="str">
        <f t="shared" si="3"/>
        <v xml:space="preserve">Column 4, Starters in 2016-17, Non-fundable, Dental hygiene (A), Standard, PGT (UG fee); </v>
      </c>
      <c r="Y15" t="str">
        <f t="shared" si="3"/>
        <v xml:space="preserve">Column 4, Starters in 2017-18, OfS-fundable, Dental hygiene (A), Standard, PGT (UG fee); </v>
      </c>
      <c r="Z15" t="str">
        <f t="shared" si="3"/>
        <v xml:space="preserve">Column 4, Starters in 2017-18, Non-fundable, Dental hygiene (A), Standard, PGT (UG fee); </v>
      </c>
      <c r="AA15" t="str">
        <f t="shared" si="3"/>
        <v xml:space="preserve">Column 4, Starters in 2018-19, OfS-fundable, Dental hygiene (A), Standard, PGT (UG fee); </v>
      </c>
      <c r="AB15" t="str">
        <f t="shared" si="3"/>
        <v xml:space="preserve">Column 4, Starters in 2018-19, Non-fundable, Dental hygiene (A), Standard, PGT (UG fee); </v>
      </c>
      <c r="AC15" t="str">
        <f t="shared" si="3"/>
        <v xml:space="preserve">Column 4a, Starters in 2016-17, OfS-fundable, Dental hygiene (A), Standard, PGT (UG fee); </v>
      </c>
      <c r="AD15" t="str">
        <f t="shared" si="3"/>
        <v xml:space="preserve">Column 4a, Starters in 2016-17, Non-fundable, Dental hygiene (A), Standard, PGT (UG fee); </v>
      </c>
      <c r="AE15" t="str">
        <f t="shared" si="3"/>
        <v xml:space="preserve">Column 4a, Starters in 2017-18, OfS-fundable, Dental hygiene (A), Standard, PGT (UG fee); </v>
      </c>
      <c r="AF15" t="str">
        <f t="shared" si="3"/>
        <v xml:space="preserve">Column 4a, Starters in 2017-18, Non-fundable, Dental hygiene (A), Standard, PGT (UG fee); </v>
      </c>
      <c r="AG15" t="str">
        <f t="shared" si="3"/>
        <v xml:space="preserve">Column 4a, Starters in 2018-19, OfS-fundable, Dental hygiene (A), Standard, PGT (UG fee); </v>
      </c>
      <c r="AH15" t="str">
        <f t="shared" si="3"/>
        <v xml:space="preserve">Column 4a, Starters in 2018-19, Non-fundable, Dental hygiene (A), Standard, PGT (UG fee); </v>
      </c>
      <c r="AR15" s="844" t="str">
        <f>IF(AND($AR$3=1,'7c Health part-time'!P15&gt;0),Q15,"")</f>
        <v/>
      </c>
      <c r="AS15" s="843" t="str">
        <f>IF(AND($AR$3=1,'7c Health part-time'!Q15&gt;0),R15,"")</f>
        <v/>
      </c>
      <c r="AT15" s="843" t="str">
        <f>IF(AND($AR$3=1,'7c Health part-time'!R15&gt;0),S15,"")</f>
        <v/>
      </c>
      <c r="AU15" s="843" t="str">
        <f>IF(AND($AR$3=1,'7c Health part-time'!S15&gt;0),T15,"")</f>
        <v/>
      </c>
      <c r="AV15" s="843" t="str">
        <f>IF(AND($AR$3=1,'7c Health part-time'!T15&gt;0),U15,"")</f>
        <v/>
      </c>
      <c r="AW15" s="845" t="str">
        <f>IF(AND($AR$3=1,'7c Health part-time'!U15&gt;0),V15,"")</f>
        <v/>
      </c>
      <c r="AY15" s="844" t="str">
        <f>IF(AND($AY$3=1,'7c Health part-time'!D15&lt;0),E15,"")</f>
        <v/>
      </c>
      <c r="AZ15" s="843" t="str">
        <f>IF(AND($AY$3=1,'7c Health part-time'!E15&lt;0),F15,"")</f>
        <v/>
      </c>
      <c r="BA15" s="843" t="str">
        <f>IF(AND($AY$3=1,'7c Health part-time'!F15&lt;0),G15,"")</f>
        <v/>
      </c>
      <c r="BB15" s="843" t="str">
        <f>IF(AND($AY$3=1,'7c Health part-time'!G15&lt;0),H15,"")</f>
        <v/>
      </c>
      <c r="BC15" s="843" t="str">
        <f>IF(AND($AY$3=1,'7c Health part-time'!H15&lt;0),I15,"")</f>
        <v/>
      </c>
      <c r="BD15" s="845" t="str">
        <f>IF(AND($AY$3=1,'7c Health part-time'!I15&lt;0),J15,"")</f>
        <v/>
      </c>
      <c r="BE15" s="844" t="str">
        <f>IF(AND($AY$3=1,'7c Health part-time'!J15&lt;0),K15,"")</f>
        <v/>
      </c>
      <c r="BF15" s="843" t="str">
        <f>IF(AND($AY$3=1,'7c Health part-time'!K15&lt;0),L15,"")</f>
        <v/>
      </c>
      <c r="BG15" s="843" t="str">
        <f>IF(AND($AY$3=1,'7c Health part-time'!L15&lt;0),M15,"")</f>
        <v/>
      </c>
      <c r="BH15" s="843" t="str">
        <f>IF(AND($AY$3=1,'7c Health part-time'!M15&lt;0),N15,"")</f>
        <v/>
      </c>
      <c r="BI15" s="843" t="str">
        <f>IF(AND($AY$3=1,'7c Health part-time'!N15&lt;0),O15,"")</f>
        <v/>
      </c>
      <c r="BJ15" s="845" t="str">
        <f>IF(AND($AY$3=1,'7c Health part-time'!O15&lt;0),P15,"")</f>
        <v/>
      </c>
      <c r="BK15" s="844" t="str">
        <f>IF(AND($AY$3=1,'7c Health part-time'!V15&lt;0),W15,"")</f>
        <v/>
      </c>
      <c r="BL15" s="843" t="str">
        <f>IF(AND($AY$3=1,'7c Health part-time'!W15&lt;0),X15,"")</f>
        <v/>
      </c>
      <c r="BM15" s="843" t="str">
        <f>IF(AND($AY$3=1,'7c Health part-time'!X15&lt;0),Y15,"")</f>
        <v/>
      </c>
      <c r="BN15" s="843" t="str">
        <f>IF(AND($AY$3=1,'7c Health part-time'!Y15&lt;0),Z15,"")</f>
        <v/>
      </c>
      <c r="BO15" s="843" t="str">
        <f>IF(AND($AY$3=1,'7c Health part-time'!Z15&lt;0),AA15,"")</f>
        <v/>
      </c>
      <c r="BP15" s="845" t="str">
        <f>IF(AND($AY$3=1,'7c Health part-time'!AA15&lt;0),AB15,"")</f>
        <v/>
      </c>
      <c r="BQ15" s="844" t="str">
        <f>IF(AND($AY$3=1,'7c Health part-time'!AB15&lt;0),AC15,"")</f>
        <v/>
      </c>
      <c r="BR15" s="843" t="str">
        <f>IF(AND($AY$3=1,'7c Health part-time'!AC15&lt;0),AD15,"")</f>
        <v/>
      </c>
      <c r="BS15" s="843" t="str">
        <f>IF(AND($AY$3=1,'7c Health part-time'!AD15&lt;0),AE15,"")</f>
        <v/>
      </c>
      <c r="BT15" s="843" t="str">
        <f>IF(AND($AY$3=1,'7c Health part-time'!AE15&lt;0),AF15,"")</f>
        <v/>
      </c>
      <c r="BU15" s="843" t="str">
        <f>IF(AND($AY$3=1,'7c Health part-time'!AF15&lt;0),AG15,"")</f>
        <v/>
      </c>
      <c r="BV15" s="845" t="str">
        <f>IF(AND($AY$3=1,'7c Health part-time'!AG15&lt;0),AH15,"")</f>
        <v/>
      </c>
      <c r="BX15" s="844" t="str">
        <f>IF(AND($BX$3=1,TRUNC('7c Health part-time'!D15)&lt;&gt;'7c Health part-time'!D15),E15,"")</f>
        <v/>
      </c>
      <c r="BY15" s="843" t="str">
        <f>IF(AND($BX$3=1,TRUNC('7c Health part-time'!E15)&lt;&gt;'7c Health part-time'!E15),F15,"")</f>
        <v/>
      </c>
      <c r="BZ15" s="843" t="str">
        <f>IF(AND($BX$3=1,TRUNC('7c Health part-time'!F15)&lt;&gt;'7c Health part-time'!F15),G15,"")</f>
        <v/>
      </c>
      <c r="CA15" s="843" t="str">
        <f>IF(AND($BX$3=1,TRUNC('7c Health part-time'!G15)&lt;&gt;'7c Health part-time'!G15),H15,"")</f>
        <v/>
      </c>
      <c r="CB15" s="843" t="str">
        <f>IF(AND($BX$3=1,TRUNC('7c Health part-time'!H15)&lt;&gt;'7c Health part-time'!H15),I15,"")</f>
        <v/>
      </c>
      <c r="CC15" s="845" t="str">
        <f>IF(AND($BX$3=1,TRUNC('7c Health part-time'!I15)&lt;&gt;'7c Health part-time'!I15),J15,"")</f>
        <v/>
      </c>
      <c r="CD15" s="844" t="str">
        <f>IF(AND($BX$3=1,TRUNC('7c Health part-time'!J15)&lt;&gt;'7c Health part-time'!J15),K15,"")</f>
        <v/>
      </c>
      <c r="CE15" s="843" t="str">
        <f>IF(AND($BX$3=1,TRUNC('7c Health part-time'!K15)&lt;&gt;'7c Health part-time'!K15),L15,"")</f>
        <v/>
      </c>
      <c r="CF15" s="843" t="str">
        <f>IF(AND($BX$3=1,TRUNC('7c Health part-time'!L15)&lt;&gt;'7c Health part-time'!L15),M15,"")</f>
        <v/>
      </c>
      <c r="CG15" s="843" t="str">
        <f>IF(AND($BX$3=1,TRUNC('7c Health part-time'!M15)&lt;&gt;'7c Health part-time'!M15),N15,"")</f>
        <v/>
      </c>
      <c r="CH15" s="843" t="str">
        <f>IF(AND($BX$3=1,TRUNC('7c Health part-time'!N15)&lt;&gt;'7c Health part-time'!N15),O15,"")</f>
        <v/>
      </c>
      <c r="CI15" s="845" t="str">
        <f>IF(AND($BX$3=1,TRUNC('7c Health part-time'!O15)&lt;&gt;'7c Health part-time'!O15),P15,"")</f>
        <v/>
      </c>
      <c r="CJ15" s="844" t="str">
        <f>IF(AND($BX$3=1,TRUNC('7c Health part-time'!P15)&lt;&gt;'7c Health part-time'!P15),Q15,"")</f>
        <v/>
      </c>
      <c r="CK15" s="843" t="str">
        <f>IF(AND($BX$3=1,TRUNC('7c Health part-time'!Q15)&lt;&gt;'7c Health part-time'!Q15),R15,"")</f>
        <v/>
      </c>
      <c r="CL15" s="843" t="str">
        <f>IF(AND($BX$3=1,TRUNC('7c Health part-time'!R15)&lt;&gt;'7c Health part-time'!R15),S15,"")</f>
        <v/>
      </c>
      <c r="CM15" s="843" t="str">
        <f>IF(AND($BX$3=1,TRUNC('7c Health part-time'!S15)&lt;&gt;'7c Health part-time'!S15),T15,"")</f>
        <v/>
      </c>
      <c r="CN15" s="843" t="str">
        <f>IF(AND($BX$3=1,TRUNC('7c Health part-time'!T15)&lt;&gt;'7c Health part-time'!T15),U15,"")</f>
        <v/>
      </c>
      <c r="CO15" s="845" t="str">
        <f>IF(AND($BX$3=1,TRUNC('7c Health part-time'!U15)&lt;&gt;'7c Health part-time'!U15),V15,"")</f>
        <v/>
      </c>
      <c r="DV15" s="844" t="str">
        <f>IF(AND($DV$3=1,ROUND('7c Health part-time'!AB15,2)&lt;&gt;'7c Health part-time'!AB15),AC15,"")</f>
        <v/>
      </c>
      <c r="DW15" s="843" t="str">
        <f>IF(AND($DV$3=1,ROUND('7c Health part-time'!AC15,2)&lt;&gt;'7c Health part-time'!AC15),AD15,"")</f>
        <v/>
      </c>
      <c r="DX15" s="843" t="str">
        <f>IF(AND($DV$3=1,ROUND('7c Health part-time'!AD15,2)&lt;&gt;'7c Health part-time'!AD15),AE15,"")</f>
        <v/>
      </c>
      <c r="DY15" s="843" t="str">
        <f>IF(AND($DV$3=1,ROUND('7c Health part-time'!AE15,2)&lt;&gt;'7c Health part-time'!AE15),AF15,"")</f>
        <v/>
      </c>
      <c r="DZ15" s="843" t="str">
        <f>IF(AND($DV$3=1,ROUND('7c Health part-time'!AF15,2)&lt;&gt;'7c Health part-time'!AF15),AG15,"")</f>
        <v/>
      </c>
      <c r="EA15" s="845" t="str">
        <f>IF(AND($DV$3=1,ROUND('7c Health part-time'!AG15,2)&lt;&gt;'7c Health part-time'!AG15),AH15,"")</f>
        <v/>
      </c>
      <c r="EC15" s="844" t="str">
        <f>IF(AND($EC$3=1,'7c Health part-time'!AB15&gt;'7c Health part-time'!V15),AC15,"")</f>
        <v/>
      </c>
      <c r="ED15" s="843" t="str">
        <f>IF(AND($EC$3=1,'7c Health part-time'!AC15&gt;'7c Health part-time'!W15),AD15,"")</f>
        <v/>
      </c>
      <c r="EE15" s="843" t="str">
        <f>IF(AND($EC$3=1,'7c Health part-time'!AD15&gt;'7c Health part-time'!X15),AE15,"")</f>
        <v/>
      </c>
      <c r="EF15" s="843" t="str">
        <f>IF(AND($EC$3=1,'7c Health part-time'!AE15&gt;'7c Health part-time'!Y15),AF15,"")</f>
        <v/>
      </c>
      <c r="EG15" s="843" t="str">
        <f>IF(AND($EC$3=1,'7c Health part-time'!AF15&gt;'7c Health part-time'!Z15),AG15,"")</f>
        <v/>
      </c>
      <c r="EH15" s="845" t="str">
        <f>IF(AND($EC$3=1,'7c Health part-time'!AG15&gt;'7c Health part-time'!AA15),AH15,"")</f>
        <v/>
      </c>
      <c r="EJ15" s="844" t="str">
        <f>IF(AND($EJ$3=1,'7c Health part-time'!V15&lt;&gt;0),IF(('7c Health part-time'!AB15/'7c Health part-time'!V15)&lt;0.03,AC15,""),"")</f>
        <v/>
      </c>
      <c r="EK15" s="843" t="str">
        <f>IF(AND($EJ$3=1,'7c Health part-time'!W15&lt;&gt;0),IF(('7c Health part-time'!AC15/'7c Health part-time'!W15)&lt;0.03,AD15,""),"")</f>
        <v/>
      </c>
      <c r="EL15" s="843" t="str">
        <f>IF(AND($EJ$3=1,'7c Health part-time'!X15&lt;&gt;0),IF(('7c Health part-time'!AD15/'7c Health part-time'!X15)&lt;0.03,AE15,""),"")</f>
        <v/>
      </c>
      <c r="EM15" s="843" t="str">
        <f>IF(AND($EJ$3=1,'7c Health part-time'!Y15&lt;&gt;0),IF(('7c Health part-time'!AE15/'7c Health part-time'!Y15)&lt;0.03,AF15,""),"")</f>
        <v/>
      </c>
      <c r="EN15" s="843" t="str">
        <f>IF(AND($EJ$3=1,'7c Health part-time'!Z15&lt;&gt;0),IF(('7c Health part-time'!AF15/'7c Health part-time'!Z15)&lt;0.03,AG15,""),"")</f>
        <v/>
      </c>
      <c r="EO15" s="845" t="str">
        <f>IF(AND($EJ$3=1,'7c Health part-time'!AA15&lt;&gt;0),IF(('7c Health part-time'!AG15/'7c Health part-time'!AA15)&lt;0.03,AH15,""),"")</f>
        <v/>
      </c>
      <c r="EQ15" s="844" t="str">
        <f>IF(AND($EQ$3=1,'7c Health part-time'!P15=0,SUM('7c Health part-time'!D15,'7c Health part-time'!J15)&gt;$ET$13),Q15,"")</f>
        <v/>
      </c>
      <c r="ER15" s="843" t="str">
        <f>IF(AND($EQ$3=1,'7c Health part-time'!Q15=0,SUM('7c Health part-time'!E15,'7c Health part-time'!K15)&gt;$ET$13),R15,"")</f>
        <v/>
      </c>
      <c r="ES15" s="843" t="str">
        <f>IF(AND($EQ$3=1,'7c Health part-time'!R15=0,SUM('7c Health part-time'!F15,'7c Health part-time'!L15)&gt;$ET$13),S15,"")</f>
        <v/>
      </c>
      <c r="ET15" s="843" t="str">
        <f>IF(AND($EQ$3=1,'7c Health part-time'!S15=0,SUM('7c Health part-time'!G15,'7c Health part-time'!M15)&gt;$ET$13),T15,"")</f>
        <v/>
      </c>
      <c r="EU15" s="843" t="str">
        <f>IF(AND($EQ$3=1,'7c Health part-time'!T15=0,SUM('7c Health part-time'!H15,'7c Health part-time'!N15)&gt;$ET$13),U15,"")</f>
        <v/>
      </c>
      <c r="EV15" s="845" t="str">
        <f>IF(AND($EQ$3=1,'7c Health part-time'!U15=0,SUM('7c Health part-time'!I15,'7c Health part-time'!O15)&gt;$ET$13),V15,"")</f>
        <v/>
      </c>
      <c r="EX15" s="844" t="str">
        <f>IF(AND($EX$3=1,SUM('7c Health part-time'!D15,'7c Health part-time'!J15)&gt;0,ABS('7c Health part-time'!P15)=SUM('7c Health part-time'!D15,'7c Health part-time'!J15)),Q15,"")</f>
        <v/>
      </c>
      <c r="EY15" s="843" t="str">
        <f>IF(AND($EX$3=1,SUM('7c Health part-time'!E15,'7c Health part-time'!K15)&gt;0,ABS('7c Health part-time'!Q15)=SUM('7c Health part-time'!E15,'7c Health part-time'!K15)),R15,"")</f>
        <v/>
      </c>
      <c r="EZ15" s="843" t="str">
        <f>IF(AND($EX$3=1,SUM('7c Health part-time'!F15,'7c Health part-time'!L15)&gt;0,ABS('7c Health part-time'!R15)=SUM('7c Health part-time'!F15,'7c Health part-time'!L15)),S15,"")</f>
        <v/>
      </c>
      <c r="FA15" s="843" t="str">
        <f>IF(AND($EX$3=1,SUM('7c Health part-time'!G15,'7c Health part-time'!M15)&gt;0,ABS('7c Health part-time'!S15)=SUM('7c Health part-time'!G15,'7c Health part-time'!M15)),T15,"")</f>
        <v/>
      </c>
      <c r="FB15" s="843" t="str">
        <f>IF(AND($EX$3=1,SUM('7c Health part-time'!H15,'7c Health part-time'!N15)&gt;0,ABS('7c Health part-time'!T15)=SUM('7c Health part-time'!H15,'7c Health part-time'!N15)),U15,"")</f>
        <v/>
      </c>
      <c r="FC15" s="845" t="str">
        <f>IF(AND($EX$3=1,SUM('7c Health part-time'!I15,'7c Health part-time'!O15)&gt;0,ABS('7c Health part-time'!U15)=SUM('7c Health part-time'!I15,'7c Health part-time'!O15)),V15,"")</f>
        <v/>
      </c>
      <c r="FR15" s="844" t="str">
        <f>IF(AND($FR$3=1,'7c Health part-time'!V15&lt;&gt;0),IF(('7c Health part-time'!AB15/'7c Health part-time'!V15)&lt;0.25,AC15,""),"")</f>
        <v/>
      </c>
      <c r="FS15" s="843" t="str">
        <f>IF(AND($FR$3=1,'7c Health part-time'!W15&lt;&gt;0),IF(('7c Health part-time'!AC15/'7c Health part-time'!W15)&lt;0.25,AD15,""),"")</f>
        <v/>
      </c>
      <c r="FT15" s="843" t="str">
        <f>IF(AND($FR$3=1,'7c Health part-time'!X15&lt;&gt;0),IF(('7c Health part-time'!AD15/'7c Health part-time'!X15)&lt;0.25,AE15,""),"")</f>
        <v/>
      </c>
      <c r="FU15" s="843" t="str">
        <f>IF(AND($FR$3=1,'7c Health part-time'!Y15&lt;&gt;0),IF(('7c Health part-time'!AE15/'7c Health part-time'!Y15)&lt;0.25,AF15,""),"")</f>
        <v/>
      </c>
      <c r="FV15" s="843" t="str">
        <f>IF(AND($FR$3=1,'7c Health part-time'!Z15&lt;&gt;0),IF(('7c Health part-time'!AF15/'7c Health part-time'!Z15)&lt;0.25,AG15,""),"")</f>
        <v/>
      </c>
      <c r="FW15" s="845" t="str">
        <f>IF(AND($FR$3=1,'7c Health part-time'!AA15&lt;&gt;0),IF(('7c Health part-time'!AG15/'7c Health part-time'!AA15)&lt;0.25,AH15,""),"")</f>
        <v/>
      </c>
      <c r="FY15" t="s">
        <v>0</v>
      </c>
      <c r="GE15" t="s">
        <v>1</v>
      </c>
      <c r="GL15" s="60"/>
      <c r="GM15" s="60" t="s">
        <v>13</v>
      </c>
      <c r="GN15" s="60" t="s">
        <v>314</v>
      </c>
      <c r="GO15" s="883" t="str">
        <f>$CS$93</f>
        <v/>
      </c>
      <c r="GP15" s="56" t="str">
        <f>$CT$93</f>
        <v/>
      </c>
      <c r="GQ15" s="40" t="str">
        <f>$CS$93</f>
        <v/>
      </c>
      <c r="GR15" s="41" t="str">
        <f>$CT$93</f>
        <v/>
      </c>
      <c r="GS15" s="40" t="str">
        <f>$CS$93</f>
        <v/>
      </c>
      <c r="GT15" s="873" t="str">
        <f>$CT$93</f>
        <v/>
      </c>
      <c r="GU15" s="49" t="str">
        <f>$CY$93</f>
        <v/>
      </c>
      <c r="GV15" s="41" t="str">
        <f>$CZ$93</f>
        <v/>
      </c>
      <c r="GW15" s="40" t="str">
        <f>$CY$93</f>
        <v/>
      </c>
      <c r="GX15" s="41" t="str">
        <f>$CZ$93</f>
        <v/>
      </c>
      <c r="GY15" s="40" t="str">
        <f>$CY$93</f>
        <v/>
      </c>
      <c r="GZ15" s="873" t="str">
        <f>$CZ$93</f>
        <v/>
      </c>
      <c r="HA15" s="49" t="str">
        <f>$DE$93</f>
        <v/>
      </c>
      <c r="HB15" s="41" t="str">
        <f>$DF$93</f>
        <v/>
      </c>
      <c r="HC15" s="40" t="str">
        <f>$DE$93</f>
        <v/>
      </c>
      <c r="HD15" s="41" t="str">
        <f>$DF$93</f>
        <v/>
      </c>
      <c r="HE15" s="40" t="str">
        <f>$DE$93</f>
        <v/>
      </c>
      <c r="HF15" s="873" t="str">
        <f>$DF$93</f>
        <v/>
      </c>
      <c r="HG15" s="49" t="str">
        <f>$DK$93</f>
        <v/>
      </c>
      <c r="HH15" s="41" t="str">
        <f>$DL$93</f>
        <v/>
      </c>
      <c r="HI15" s="40" t="str">
        <f>$DK$93</f>
        <v/>
      </c>
      <c r="HJ15" s="41" t="str">
        <f>$DL$93</f>
        <v/>
      </c>
      <c r="HK15" s="40" t="str">
        <f>$DK$93</f>
        <v/>
      </c>
      <c r="HL15" s="873" t="str">
        <f>$DL$93</f>
        <v/>
      </c>
      <c r="HM15" s="49" t="str">
        <f>$DQ$93</f>
        <v/>
      </c>
      <c r="HN15" s="41" t="str">
        <f>$DR$93</f>
        <v/>
      </c>
      <c r="HO15" s="40" t="str">
        <f>$DQ$93</f>
        <v/>
      </c>
      <c r="HP15" s="41" t="str">
        <f>$DR$93</f>
        <v/>
      </c>
      <c r="HQ15" s="40" t="str">
        <f>$DQ$93</f>
        <v/>
      </c>
      <c r="HR15" s="873" t="str">
        <f>$DR$93</f>
        <v/>
      </c>
    </row>
    <row r="16" spans="1:226" x14ac:dyDescent="0.25">
      <c r="A16" s="18" t="str">
        <f>'7c Health part-time'!A16</f>
        <v>Dental hygiene (A)</v>
      </c>
      <c r="B16" t="s">
        <v>19</v>
      </c>
      <c r="C16" s="18" t="str">
        <f>'7c Health part-time'!C16</f>
        <v>UG</v>
      </c>
      <c r="D16" t="str">
        <f t="shared" si="4"/>
        <v>Dental hygiene (A), Long, UG</v>
      </c>
      <c r="E16" t="str">
        <f t="shared" si="5"/>
        <v xml:space="preserve">Column 1, Starters in 2016-17, OfS-fundable, Dental hygiene (A), Long, UG; </v>
      </c>
      <c r="F16" t="str">
        <f t="shared" si="3"/>
        <v xml:space="preserve">Column 1, Starters in 2016-17, Non-fundable, Dental hygiene (A), Long, UG; </v>
      </c>
      <c r="G16" t="str">
        <f t="shared" si="3"/>
        <v xml:space="preserve">Column 1, Starters in 2017-18, OfS-fundable, Dental hygiene (A), Long, UG; </v>
      </c>
      <c r="H16" t="str">
        <f t="shared" si="3"/>
        <v xml:space="preserve">Column 1, Starters in 2017-18, Non-fundable, Dental hygiene (A), Long, UG; </v>
      </c>
      <c r="I16" t="str">
        <f t="shared" si="3"/>
        <v xml:space="preserve">Column 1, Starters in 2018-19, OfS-fundable, Dental hygiene (A), Long, UG; </v>
      </c>
      <c r="J16" t="str">
        <f t="shared" si="3"/>
        <v xml:space="preserve">Column 1, Starters in 2018-19, Non-fundable, Dental hygiene (A), Long, UG; </v>
      </c>
      <c r="K16" t="str">
        <f t="shared" si="3"/>
        <v xml:space="preserve">Column 2, Starters in 2016-17, OfS-fundable, Dental hygiene (A), Long, UG; </v>
      </c>
      <c r="L16" t="str">
        <f t="shared" si="3"/>
        <v xml:space="preserve">Column 2, Starters in 2016-17, Non-fundable, Dental hygiene (A), Long, UG; </v>
      </c>
      <c r="M16" t="str">
        <f t="shared" si="3"/>
        <v xml:space="preserve">Column 2, Starters in 2017-18, OfS-fundable, Dental hygiene (A), Long, UG; </v>
      </c>
      <c r="N16" t="str">
        <f t="shared" si="3"/>
        <v xml:space="preserve">Column 2, Starters in 2017-18, Non-fundable, Dental hygiene (A), Long, UG; </v>
      </c>
      <c r="O16" t="str">
        <f t="shared" si="3"/>
        <v xml:space="preserve">Column 2, Starters in 2018-19, OfS-fundable, Dental hygiene (A), Long, UG; </v>
      </c>
      <c r="P16" t="str">
        <f t="shared" si="3"/>
        <v xml:space="preserve">Column 2, Starters in 2018-19, Non-fundable, Dental hygiene (A), Long, UG; </v>
      </c>
      <c r="Q16" t="str">
        <f t="shared" si="3"/>
        <v xml:space="preserve">Column 3, Starters in 2016-17, OfS-fundable, Dental hygiene (A), Long, UG; </v>
      </c>
      <c r="R16" t="str">
        <f t="shared" si="3"/>
        <v xml:space="preserve">Column 3, Starters in 2016-17, Non-fundable, Dental hygiene (A), Long, UG; </v>
      </c>
      <c r="S16" t="str">
        <f t="shared" si="3"/>
        <v xml:space="preserve">Column 3, Starters in 2017-18, OfS-fundable, Dental hygiene (A), Long, UG; </v>
      </c>
      <c r="T16" t="str">
        <f t="shared" si="3"/>
        <v xml:space="preserve">Column 3, Starters in 2017-18, Non-fundable, Dental hygiene (A), Long, UG; </v>
      </c>
      <c r="U16" t="str">
        <f t="shared" si="3"/>
        <v xml:space="preserve">Column 3, Starters in 2018-19, OfS-fundable, Dental hygiene (A), Long, UG; </v>
      </c>
      <c r="V16" t="str">
        <f t="shared" si="3"/>
        <v xml:space="preserve">Column 3, Starters in 2018-19, Non-fundable, Dental hygiene (A), Long, UG; </v>
      </c>
      <c r="W16" t="str">
        <f t="shared" si="3"/>
        <v xml:space="preserve">Column 4, Starters in 2016-17, OfS-fundable, Dental hygiene (A), Long, UG; </v>
      </c>
      <c r="X16" t="str">
        <f t="shared" si="3"/>
        <v xml:space="preserve">Column 4, Starters in 2016-17, Non-fundable, Dental hygiene (A), Long, UG; </v>
      </c>
      <c r="Y16" t="str">
        <f t="shared" si="3"/>
        <v xml:space="preserve">Column 4, Starters in 2017-18, OfS-fundable, Dental hygiene (A), Long, UG; </v>
      </c>
      <c r="Z16" t="str">
        <f t="shared" si="3"/>
        <v xml:space="preserve">Column 4, Starters in 2017-18, Non-fundable, Dental hygiene (A), Long, UG; </v>
      </c>
      <c r="AA16" t="str">
        <f t="shared" si="3"/>
        <v xml:space="preserve">Column 4, Starters in 2018-19, OfS-fundable, Dental hygiene (A), Long, UG; </v>
      </c>
      <c r="AB16" t="str">
        <f t="shared" si="3"/>
        <v xml:space="preserve">Column 4, Starters in 2018-19, Non-fundable, Dental hygiene (A), Long, UG; </v>
      </c>
      <c r="AC16" t="str">
        <f t="shared" si="3"/>
        <v xml:space="preserve">Column 4a, Starters in 2016-17, OfS-fundable, Dental hygiene (A), Long, UG; </v>
      </c>
      <c r="AD16" t="str">
        <f t="shared" si="3"/>
        <v xml:space="preserve">Column 4a, Starters in 2016-17, Non-fundable, Dental hygiene (A), Long, UG; </v>
      </c>
      <c r="AE16" t="str">
        <f t="shared" si="3"/>
        <v xml:space="preserve">Column 4a, Starters in 2017-18, OfS-fundable, Dental hygiene (A), Long, UG; </v>
      </c>
      <c r="AF16" t="str">
        <f t="shared" si="3"/>
        <v xml:space="preserve">Column 4a, Starters in 2017-18, Non-fundable, Dental hygiene (A), Long, UG; </v>
      </c>
      <c r="AG16" t="str">
        <f t="shared" si="3"/>
        <v xml:space="preserve">Column 4a, Starters in 2018-19, OfS-fundable, Dental hygiene (A), Long, UG; </v>
      </c>
      <c r="AH16" t="str">
        <f t="shared" si="3"/>
        <v xml:space="preserve">Column 4a, Starters in 2018-19, Non-fundable, Dental hygiene (A), Long, UG; </v>
      </c>
      <c r="AR16" s="844" t="str">
        <f>IF(AND($AR$3=1,'7c Health part-time'!P16&gt;0),Q16,"")</f>
        <v/>
      </c>
      <c r="AS16" s="843" t="str">
        <f>IF(AND($AR$3=1,'7c Health part-time'!Q16&gt;0),R16,"")</f>
        <v/>
      </c>
      <c r="AT16" s="843" t="str">
        <f>IF(AND($AR$3=1,'7c Health part-time'!R16&gt;0),S16,"")</f>
        <v/>
      </c>
      <c r="AU16" s="843" t="str">
        <f>IF(AND($AR$3=1,'7c Health part-time'!S16&gt;0),T16,"")</f>
        <v/>
      </c>
      <c r="AV16" s="843" t="str">
        <f>IF(AND($AR$3=1,'7c Health part-time'!T16&gt;0),U16,"")</f>
        <v/>
      </c>
      <c r="AW16" s="845" t="str">
        <f>IF(AND($AR$3=1,'7c Health part-time'!U16&gt;0),V16,"")</f>
        <v/>
      </c>
      <c r="AY16" s="844" t="str">
        <f>IF(AND($AY$3=1,'7c Health part-time'!D16&lt;0),E16,"")</f>
        <v/>
      </c>
      <c r="AZ16" s="843" t="str">
        <f>IF(AND($AY$3=1,'7c Health part-time'!E16&lt;0),F16,"")</f>
        <v/>
      </c>
      <c r="BA16" s="843" t="str">
        <f>IF(AND($AY$3=1,'7c Health part-time'!F16&lt;0),G16,"")</f>
        <v/>
      </c>
      <c r="BB16" s="843" t="str">
        <f>IF(AND($AY$3=1,'7c Health part-time'!G16&lt;0),H16,"")</f>
        <v/>
      </c>
      <c r="BC16" s="843" t="str">
        <f>IF(AND($AY$3=1,'7c Health part-time'!H16&lt;0),I16,"")</f>
        <v/>
      </c>
      <c r="BD16" s="845" t="str">
        <f>IF(AND($AY$3=1,'7c Health part-time'!I16&lt;0),J16,"")</f>
        <v/>
      </c>
      <c r="BE16" s="844" t="str">
        <f>IF(AND($AY$3=1,'7c Health part-time'!J16&lt;0),K16,"")</f>
        <v/>
      </c>
      <c r="BF16" s="843" t="str">
        <f>IF(AND($AY$3=1,'7c Health part-time'!K16&lt;0),L16,"")</f>
        <v/>
      </c>
      <c r="BG16" s="843" t="str">
        <f>IF(AND($AY$3=1,'7c Health part-time'!L16&lt;0),M16,"")</f>
        <v/>
      </c>
      <c r="BH16" s="843" t="str">
        <f>IF(AND($AY$3=1,'7c Health part-time'!M16&lt;0),N16,"")</f>
        <v/>
      </c>
      <c r="BI16" s="843" t="str">
        <f>IF(AND($AY$3=1,'7c Health part-time'!N16&lt;0),O16,"")</f>
        <v/>
      </c>
      <c r="BJ16" s="845" t="str">
        <f>IF(AND($AY$3=1,'7c Health part-time'!O16&lt;0),P16,"")</f>
        <v/>
      </c>
      <c r="BK16" s="844" t="str">
        <f>IF(AND($AY$3=1,'7c Health part-time'!V16&lt;0),W16,"")</f>
        <v/>
      </c>
      <c r="BL16" s="843" t="str">
        <f>IF(AND($AY$3=1,'7c Health part-time'!W16&lt;0),X16,"")</f>
        <v/>
      </c>
      <c r="BM16" s="843" t="str">
        <f>IF(AND($AY$3=1,'7c Health part-time'!X16&lt;0),Y16,"")</f>
        <v/>
      </c>
      <c r="BN16" s="843" t="str">
        <f>IF(AND($AY$3=1,'7c Health part-time'!Y16&lt;0),Z16,"")</f>
        <v/>
      </c>
      <c r="BO16" s="843" t="str">
        <f>IF(AND($AY$3=1,'7c Health part-time'!Z16&lt;0),AA16,"")</f>
        <v/>
      </c>
      <c r="BP16" s="845" t="str">
        <f>IF(AND($AY$3=1,'7c Health part-time'!AA16&lt;0),AB16,"")</f>
        <v/>
      </c>
      <c r="BQ16" s="844" t="str">
        <f>IF(AND($AY$3=1,'7c Health part-time'!AB16&lt;0),AC16,"")</f>
        <v/>
      </c>
      <c r="BR16" s="843" t="str">
        <f>IF(AND($AY$3=1,'7c Health part-time'!AC16&lt;0),AD16,"")</f>
        <v/>
      </c>
      <c r="BS16" s="843" t="str">
        <f>IF(AND($AY$3=1,'7c Health part-time'!AD16&lt;0),AE16,"")</f>
        <v/>
      </c>
      <c r="BT16" s="843" t="str">
        <f>IF(AND($AY$3=1,'7c Health part-time'!AE16&lt;0),AF16,"")</f>
        <v/>
      </c>
      <c r="BU16" s="843" t="str">
        <f>IF(AND($AY$3=1,'7c Health part-time'!AF16&lt;0),AG16,"")</f>
        <v/>
      </c>
      <c r="BV16" s="845" t="str">
        <f>IF(AND($AY$3=1,'7c Health part-time'!AG16&lt;0),AH16,"")</f>
        <v/>
      </c>
      <c r="BX16" s="844" t="str">
        <f>IF(AND($BX$3=1,TRUNC('7c Health part-time'!D16)&lt;&gt;'7c Health part-time'!D16),E16,"")</f>
        <v/>
      </c>
      <c r="BY16" s="843" t="str">
        <f>IF(AND($BX$3=1,TRUNC('7c Health part-time'!E16)&lt;&gt;'7c Health part-time'!E16),F16,"")</f>
        <v/>
      </c>
      <c r="BZ16" s="843" t="str">
        <f>IF(AND($BX$3=1,TRUNC('7c Health part-time'!F16)&lt;&gt;'7c Health part-time'!F16),G16,"")</f>
        <v/>
      </c>
      <c r="CA16" s="843" t="str">
        <f>IF(AND($BX$3=1,TRUNC('7c Health part-time'!G16)&lt;&gt;'7c Health part-time'!G16),H16,"")</f>
        <v/>
      </c>
      <c r="CB16" s="843" t="str">
        <f>IF(AND($BX$3=1,TRUNC('7c Health part-time'!H16)&lt;&gt;'7c Health part-time'!H16),I16,"")</f>
        <v/>
      </c>
      <c r="CC16" s="845" t="str">
        <f>IF(AND($BX$3=1,TRUNC('7c Health part-time'!I16)&lt;&gt;'7c Health part-time'!I16),J16,"")</f>
        <v/>
      </c>
      <c r="CD16" s="844" t="str">
        <f>IF(AND($BX$3=1,TRUNC('7c Health part-time'!J16)&lt;&gt;'7c Health part-time'!J16),K16,"")</f>
        <v/>
      </c>
      <c r="CE16" s="843" t="str">
        <f>IF(AND($BX$3=1,TRUNC('7c Health part-time'!K16)&lt;&gt;'7c Health part-time'!K16),L16,"")</f>
        <v/>
      </c>
      <c r="CF16" s="843" t="str">
        <f>IF(AND($BX$3=1,TRUNC('7c Health part-time'!L16)&lt;&gt;'7c Health part-time'!L16),M16,"")</f>
        <v/>
      </c>
      <c r="CG16" s="843" t="str">
        <f>IF(AND($BX$3=1,TRUNC('7c Health part-time'!M16)&lt;&gt;'7c Health part-time'!M16),N16,"")</f>
        <v/>
      </c>
      <c r="CH16" s="843" t="str">
        <f>IF(AND($BX$3=1,TRUNC('7c Health part-time'!N16)&lt;&gt;'7c Health part-time'!N16),O16,"")</f>
        <v/>
      </c>
      <c r="CI16" s="845" t="str">
        <f>IF(AND($BX$3=1,TRUNC('7c Health part-time'!O16)&lt;&gt;'7c Health part-time'!O16),P16,"")</f>
        <v/>
      </c>
      <c r="CJ16" s="844" t="str">
        <f>IF(AND($BX$3=1,TRUNC('7c Health part-time'!P16)&lt;&gt;'7c Health part-time'!P16),Q16,"")</f>
        <v/>
      </c>
      <c r="CK16" s="843" t="str">
        <f>IF(AND($BX$3=1,TRUNC('7c Health part-time'!Q16)&lt;&gt;'7c Health part-time'!Q16),R16,"")</f>
        <v/>
      </c>
      <c r="CL16" s="843" t="str">
        <f>IF(AND($BX$3=1,TRUNC('7c Health part-time'!R16)&lt;&gt;'7c Health part-time'!R16),S16,"")</f>
        <v/>
      </c>
      <c r="CM16" s="843" t="str">
        <f>IF(AND($BX$3=1,TRUNC('7c Health part-time'!S16)&lt;&gt;'7c Health part-time'!S16),T16,"")</f>
        <v/>
      </c>
      <c r="CN16" s="843" t="str">
        <f>IF(AND($BX$3=1,TRUNC('7c Health part-time'!T16)&lt;&gt;'7c Health part-time'!T16),U16,"")</f>
        <v/>
      </c>
      <c r="CO16" s="845" t="str">
        <f>IF(AND($BX$3=1,TRUNC('7c Health part-time'!U16)&lt;&gt;'7c Health part-time'!U16),V16,"")</f>
        <v/>
      </c>
      <c r="DV16" s="844" t="str">
        <f>IF(AND($DV$3=1,ROUND('7c Health part-time'!AB16,2)&lt;&gt;'7c Health part-time'!AB16),AC16,"")</f>
        <v/>
      </c>
      <c r="DW16" s="843" t="str">
        <f>IF(AND($DV$3=1,ROUND('7c Health part-time'!AC16,2)&lt;&gt;'7c Health part-time'!AC16),AD16,"")</f>
        <v/>
      </c>
      <c r="DX16" s="843" t="str">
        <f>IF(AND($DV$3=1,ROUND('7c Health part-time'!AD16,2)&lt;&gt;'7c Health part-time'!AD16),AE16,"")</f>
        <v/>
      </c>
      <c r="DY16" s="843" t="str">
        <f>IF(AND($DV$3=1,ROUND('7c Health part-time'!AE16,2)&lt;&gt;'7c Health part-time'!AE16),AF16,"")</f>
        <v/>
      </c>
      <c r="DZ16" s="843" t="str">
        <f>IF(AND($DV$3=1,ROUND('7c Health part-time'!AF16,2)&lt;&gt;'7c Health part-time'!AF16),AG16,"")</f>
        <v/>
      </c>
      <c r="EA16" s="845" t="str">
        <f>IF(AND($DV$3=1,ROUND('7c Health part-time'!AG16,2)&lt;&gt;'7c Health part-time'!AG16),AH16,"")</f>
        <v/>
      </c>
      <c r="EC16" s="844" t="str">
        <f>IF(AND($EC$3=1,'7c Health part-time'!AB16&gt;'7c Health part-time'!V16),AC16,"")</f>
        <v/>
      </c>
      <c r="ED16" s="843" t="str">
        <f>IF(AND($EC$3=1,'7c Health part-time'!AC16&gt;'7c Health part-time'!W16),AD16,"")</f>
        <v/>
      </c>
      <c r="EE16" s="843" t="str">
        <f>IF(AND($EC$3=1,'7c Health part-time'!AD16&gt;'7c Health part-time'!X16),AE16,"")</f>
        <v/>
      </c>
      <c r="EF16" s="843" t="str">
        <f>IF(AND($EC$3=1,'7c Health part-time'!AE16&gt;'7c Health part-time'!Y16),AF16,"")</f>
        <v/>
      </c>
      <c r="EG16" s="843" t="str">
        <f>IF(AND($EC$3=1,'7c Health part-time'!AF16&gt;'7c Health part-time'!Z16),AG16,"")</f>
        <v/>
      </c>
      <c r="EH16" s="845" t="str">
        <f>IF(AND($EC$3=1,'7c Health part-time'!AG16&gt;'7c Health part-time'!AA16),AH16,"")</f>
        <v/>
      </c>
      <c r="EJ16" s="844" t="str">
        <f>IF(AND($EJ$3=1,'7c Health part-time'!V16&lt;&gt;0),IF(('7c Health part-time'!AB16/'7c Health part-time'!V16)&lt;0.03,AC16,""),"")</f>
        <v/>
      </c>
      <c r="EK16" s="843" t="str">
        <f>IF(AND($EJ$3=1,'7c Health part-time'!W16&lt;&gt;0),IF(('7c Health part-time'!AC16/'7c Health part-time'!W16)&lt;0.03,AD16,""),"")</f>
        <v/>
      </c>
      <c r="EL16" s="843" t="str">
        <f>IF(AND($EJ$3=1,'7c Health part-time'!X16&lt;&gt;0),IF(('7c Health part-time'!AD16/'7c Health part-time'!X16)&lt;0.03,AE16,""),"")</f>
        <v/>
      </c>
      <c r="EM16" s="843" t="str">
        <f>IF(AND($EJ$3=1,'7c Health part-time'!Y16&lt;&gt;0),IF(('7c Health part-time'!AE16/'7c Health part-time'!Y16)&lt;0.03,AF16,""),"")</f>
        <v/>
      </c>
      <c r="EN16" s="843" t="str">
        <f>IF(AND($EJ$3=1,'7c Health part-time'!Z16&lt;&gt;0),IF(('7c Health part-time'!AF16/'7c Health part-time'!Z16)&lt;0.03,AG16,""),"")</f>
        <v/>
      </c>
      <c r="EO16" s="845" t="str">
        <f>IF(AND($EJ$3=1,'7c Health part-time'!AA16&lt;&gt;0),IF(('7c Health part-time'!AG16/'7c Health part-time'!AA16)&lt;0.03,AH16,""),"")</f>
        <v/>
      </c>
      <c r="EQ16" s="844" t="str">
        <f>IF(AND($EQ$3=1,'7c Health part-time'!P16=0,SUM('7c Health part-time'!D16,'7c Health part-time'!J16)&gt;$ET$13),Q16,"")</f>
        <v/>
      </c>
      <c r="ER16" s="843" t="str">
        <f>IF(AND($EQ$3=1,'7c Health part-time'!Q16=0,SUM('7c Health part-time'!E16,'7c Health part-time'!K16)&gt;$ET$13),R16,"")</f>
        <v/>
      </c>
      <c r="ES16" s="843" t="str">
        <f>IF(AND($EQ$3=1,'7c Health part-time'!R16=0,SUM('7c Health part-time'!F16,'7c Health part-time'!L16)&gt;$ET$13),S16,"")</f>
        <v/>
      </c>
      <c r="ET16" s="843" t="str">
        <f>IF(AND($EQ$3=1,'7c Health part-time'!S16=0,SUM('7c Health part-time'!G16,'7c Health part-time'!M16)&gt;$ET$13),T16,"")</f>
        <v/>
      </c>
      <c r="EU16" s="843" t="str">
        <f>IF(AND($EQ$3=1,'7c Health part-time'!T16=0,SUM('7c Health part-time'!H16,'7c Health part-time'!N16)&gt;$ET$13),U16,"")</f>
        <v/>
      </c>
      <c r="EV16" s="845" t="str">
        <f>IF(AND($EQ$3=1,'7c Health part-time'!U16=0,SUM('7c Health part-time'!I16,'7c Health part-time'!O16)&gt;$ET$13),V16,"")</f>
        <v/>
      </c>
      <c r="EX16" s="844" t="str">
        <f>IF(AND($EX$3=1,SUM('7c Health part-time'!D16,'7c Health part-time'!J16)&gt;0,ABS('7c Health part-time'!P16)=SUM('7c Health part-time'!D16,'7c Health part-time'!J16)),Q16,"")</f>
        <v/>
      </c>
      <c r="EY16" s="843" t="str">
        <f>IF(AND($EX$3=1,SUM('7c Health part-time'!E16,'7c Health part-time'!K16)&gt;0,ABS('7c Health part-time'!Q16)=SUM('7c Health part-time'!E16,'7c Health part-time'!K16)),R16,"")</f>
        <v/>
      </c>
      <c r="EZ16" s="843" t="str">
        <f>IF(AND($EX$3=1,SUM('7c Health part-time'!F16,'7c Health part-time'!L16)&gt;0,ABS('7c Health part-time'!R16)=SUM('7c Health part-time'!F16,'7c Health part-time'!L16)),S16,"")</f>
        <v/>
      </c>
      <c r="FA16" s="843" t="str">
        <f>IF(AND($EX$3=1,SUM('7c Health part-time'!G16,'7c Health part-time'!M16)&gt;0,ABS('7c Health part-time'!S16)=SUM('7c Health part-time'!G16,'7c Health part-time'!M16)),T16,"")</f>
        <v/>
      </c>
      <c r="FB16" s="843" t="str">
        <f>IF(AND($EX$3=1,SUM('7c Health part-time'!H16,'7c Health part-time'!N16)&gt;0,ABS('7c Health part-time'!T16)=SUM('7c Health part-time'!H16,'7c Health part-time'!N16)),U16,"")</f>
        <v/>
      </c>
      <c r="FC16" s="845" t="str">
        <f>IF(AND($EX$3=1,SUM('7c Health part-time'!I16,'7c Health part-time'!O16)&gt;0,ABS('7c Health part-time'!U16)=SUM('7c Health part-time'!I16,'7c Health part-time'!O16)),V16,"")</f>
        <v/>
      </c>
      <c r="FR16" s="844" t="str">
        <f>IF(AND($FR$3=1,'7c Health part-time'!V16&lt;&gt;0),IF(('7c Health part-time'!AB16/'7c Health part-time'!V16)&lt;0.25,AC16,""),"")</f>
        <v/>
      </c>
      <c r="FS16" s="843" t="str">
        <f>IF(AND($FR$3=1,'7c Health part-time'!W16&lt;&gt;0),IF(('7c Health part-time'!AC16/'7c Health part-time'!W16)&lt;0.25,AD16,""),"")</f>
        <v/>
      </c>
      <c r="FT16" s="843" t="str">
        <f>IF(AND($FR$3=1,'7c Health part-time'!X16&lt;&gt;0),IF(('7c Health part-time'!AD16/'7c Health part-time'!X16)&lt;0.25,AE16,""),"")</f>
        <v/>
      </c>
      <c r="FU16" s="843" t="str">
        <f>IF(AND($FR$3=1,'7c Health part-time'!Y16&lt;&gt;0),IF(('7c Health part-time'!AE16/'7c Health part-time'!Y16)&lt;0.25,AF16,""),"")</f>
        <v/>
      </c>
      <c r="FV16" s="843" t="str">
        <f>IF(AND($FR$3=1,'7c Health part-time'!Z16&lt;&gt;0),IF(('7c Health part-time'!AF16/'7c Health part-time'!Z16)&lt;0.25,AG16,""),"")</f>
        <v/>
      </c>
      <c r="FW16" s="845" t="str">
        <f>IF(AND($FR$3=1,'7c Health part-time'!AA16&lt;&gt;0),IF(('7c Health part-time'!AG16/'7c Health part-time'!AA16)&lt;0.25,AH16,""),"")</f>
        <v/>
      </c>
      <c r="FY16" s="840" t="str">
        <f>IF(AND($FY$3=1,'7c Health part-time'!D16&gt;0),E16,"")</f>
        <v/>
      </c>
      <c r="FZ16" s="841" t="str">
        <f>IF(AND($FY$3=1,'7c Health part-time'!E16&gt;0),F16,"")</f>
        <v/>
      </c>
      <c r="GA16" s="841" t="str">
        <f>IF(AND($FY$3=1,'7c Health part-time'!F16&gt;0),G16,"")</f>
        <v/>
      </c>
      <c r="GB16" s="841" t="str">
        <f>IF(AND($FY$3=1,'7c Health part-time'!G16&gt;0),H16,"")</f>
        <v/>
      </c>
      <c r="GC16" s="841" t="str">
        <f>IF(AND($FY$3=1,'7c Health part-time'!H16&gt;0),I16,"")</f>
        <v/>
      </c>
      <c r="GD16" s="842" t="str">
        <f>IF(AND($FY$3=1,'7c Health part-time'!I16&gt;0),J16,"")</f>
        <v/>
      </c>
      <c r="GE16" s="841" t="str">
        <f>IF(AND($FY$3=1,'7c Health part-time'!J16&gt;0),K16,"")</f>
        <v/>
      </c>
      <c r="GF16" s="841" t="str">
        <f>IF(AND($FY$3=1,'7c Health part-time'!K16&gt;0),L16,"")</f>
        <v/>
      </c>
      <c r="GG16" s="841" t="str">
        <f>IF(AND($FY$3=1,'7c Health part-time'!L16&gt;0),M16,"")</f>
        <v/>
      </c>
      <c r="GH16" s="841" t="str">
        <f>IF(AND($FY$3=1,'7c Health part-time'!M16&gt;0),N16,"")</f>
        <v/>
      </c>
      <c r="GI16" s="841" t="str">
        <f>IF(AND($FY$3=1,'7c Health part-time'!N16&gt;0),O16,"")</f>
        <v/>
      </c>
      <c r="GJ16" s="842" t="str">
        <f>IF(AND($FY$3=1,'7c Health part-time'!O16&gt;0),P16,"")</f>
        <v/>
      </c>
      <c r="GL16" s="60"/>
      <c r="GM16" s="61" t="s">
        <v>19</v>
      </c>
      <c r="GN16" s="60" t="s">
        <v>116</v>
      </c>
      <c r="GO16" s="883" t="str">
        <f>$CS$94</f>
        <v/>
      </c>
      <c r="GP16" s="56" t="str">
        <f>$CT$94</f>
        <v/>
      </c>
      <c r="GQ16" s="40" t="str">
        <f>$CS$94</f>
        <v/>
      </c>
      <c r="GR16" s="41" t="str">
        <f>$CT$94</f>
        <v/>
      </c>
      <c r="GS16" s="40" t="str">
        <f>$CS$94</f>
        <v/>
      </c>
      <c r="GT16" s="873" t="str">
        <f>$CT$94</f>
        <v/>
      </c>
      <c r="GU16" s="49" t="str">
        <f>$CY$94</f>
        <v/>
      </c>
      <c r="GV16" s="41" t="str">
        <f>$CZ$94</f>
        <v/>
      </c>
      <c r="GW16" s="40" t="str">
        <f>$CY$94</f>
        <v/>
      </c>
      <c r="GX16" s="41" t="str">
        <f>$CZ$94</f>
        <v/>
      </c>
      <c r="GY16" s="40" t="str">
        <f>$CY$94</f>
        <v/>
      </c>
      <c r="GZ16" s="873" t="str">
        <f>$CZ$94</f>
        <v/>
      </c>
      <c r="HA16" s="49" t="str">
        <f>$DE$94</f>
        <v/>
      </c>
      <c r="HB16" s="41" t="str">
        <f>$DF$94</f>
        <v/>
      </c>
      <c r="HC16" s="40" t="str">
        <f>$DE$94</f>
        <v/>
      </c>
      <c r="HD16" s="41" t="str">
        <f>$DF$94</f>
        <v/>
      </c>
      <c r="HE16" s="40" t="str">
        <f>$DE$94</f>
        <v/>
      </c>
      <c r="HF16" s="873" t="str">
        <f>$DF$94</f>
        <v/>
      </c>
      <c r="HG16" s="49" t="str">
        <f>$DK$94</f>
        <v/>
      </c>
      <c r="HH16" s="41" t="str">
        <f>$DL$94</f>
        <v/>
      </c>
      <c r="HI16" s="40" t="str">
        <f>$DK$94</f>
        <v/>
      </c>
      <c r="HJ16" s="41" t="str">
        <f>$DL$94</f>
        <v/>
      </c>
      <c r="HK16" s="40" t="str">
        <f>$DK$94</f>
        <v/>
      </c>
      <c r="HL16" s="873" t="str">
        <f>$DL$94</f>
        <v/>
      </c>
      <c r="HM16" s="49" t="str">
        <f>$DQ$94</f>
        <v/>
      </c>
      <c r="HN16" s="41" t="str">
        <f>$DR$94</f>
        <v/>
      </c>
      <c r="HO16" s="40" t="str">
        <f>$DQ$94</f>
        <v/>
      </c>
      <c r="HP16" s="41" t="str">
        <f>$DR$94</f>
        <v/>
      </c>
      <c r="HQ16" s="40" t="str">
        <f>$DQ$94</f>
        <v/>
      </c>
      <c r="HR16" s="873" t="str">
        <f>$DR$94</f>
        <v/>
      </c>
    </row>
    <row r="17" spans="1:226" x14ac:dyDescent="0.25">
      <c r="A17" s="18" t="str">
        <f>'7c Health part-time'!A17</f>
        <v>Dental hygiene (A)</v>
      </c>
      <c r="B17" t="s">
        <v>19</v>
      </c>
      <c r="C17" s="18" t="str">
        <f>'7c Health part-time'!C17</f>
        <v>PGT (UG fee)</v>
      </c>
      <c r="D17" t="str">
        <f t="shared" si="4"/>
        <v>Dental hygiene (A), Long, PGT (UG fee)</v>
      </c>
      <c r="E17" t="str">
        <f t="shared" si="5"/>
        <v xml:space="preserve">Column 1, Starters in 2016-17, OfS-fundable, Dental hygiene (A), Long, PGT (UG fee); </v>
      </c>
      <c r="F17" t="str">
        <f t="shared" si="3"/>
        <v xml:space="preserve">Column 1, Starters in 2016-17, Non-fundable, Dental hygiene (A), Long, PGT (UG fee); </v>
      </c>
      <c r="G17" t="str">
        <f t="shared" si="3"/>
        <v xml:space="preserve">Column 1, Starters in 2017-18, OfS-fundable, Dental hygiene (A), Long, PGT (UG fee); </v>
      </c>
      <c r="H17" t="str">
        <f t="shared" si="3"/>
        <v xml:space="preserve">Column 1, Starters in 2017-18, Non-fundable, Dental hygiene (A), Long, PGT (UG fee); </v>
      </c>
      <c r="I17" t="str">
        <f t="shared" si="3"/>
        <v xml:space="preserve">Column 1, Starters in 2018-19, OfS-fundable, Dental hygiene (A), Long, PGT (UG fee); </v>
      </c>
      <c r="J17" t="str">
        <f t="shared" si="3"/>
        <v xml:space="preserve">Column 1, Starters in 2018-19, Non-fundable, Dental hygiene (A), Long, PGT (UG fee); </v>
      </c>
      <c r="K17" t="str">
        <f t="shared" si="3"/>
        <v xml:space="preserve">Column 2, Starters in 2016-17, OfS-fundable, Dental hygiene (A), Long, PGT (UG fee); </v>
      </c>
      <c r="L17" t="str">
        <f t="shared" si="3"/>
        <v xml:space="preserve">Column 2, Starters in 2016-17, Non-fundable, Dental hygiene (A), Long, PGT (UG fee); </v>
      </c>
      <c r="M17" t="str">
        <f t="shared" si="3"/>
        <v xml:space="preserve">Column 2, Starters in 2017-18, OfS-fundable, Dental hygiene (A), Long, PGT (UG fee); </v>
      </c>
      <c r="N17" t="str">
        <f t="shared" si="3"/>
        <v xml:space="preserve">Column 2, Starters in 2017-18, Non-fundable, Dental hygiene (A), Long, PGT (UG fee); </v>
      </c>
      <c r="O17" t="str">
        <f t="shared" si="3"/>
        <v xml:space="preserve">Column 2, Starters in 2018-19, OfS-fundable, Dental hygiene (A), Long, PGT (UG fee); </v>
      </c>
      <c r="P17" t="str">
        <f t="shared" si="3"/>
        <v xml:space="preserve">Column 2, Starters in 2018-19, Non-fundable, Dental hygiene (A), Long, PGT (UG fee); </v>
      </c>
      <c r="Q17" t="str">
        <f t="shared" si="3"/>
        <v xml:space="preserve">Column 3, Starters in 2016-17, OfS-fundable, Dental hygiene (A), Long, PGT (UG fee); </v>
      </c>
      <c r="R17" t="str">
        <f t="shared" si="3"/>
        <v xml:space="preserve">Column 3, Starters in 2016-17, Non-fundable, Dental hygiene (A), Long, PGT (UG fee); </v>
      </c>
      <c r="S17" t="str">
        <f t="shared" si="3"/>
        <v xml:space="preserve">Column 3, Starters in 2017-18, OfS-fundable, Dental hygiene (A), Long, PGT (UG fee); </v>
      </c>
      <c r="T17" t="str">
        <f t="shared" si="3"/>
        <v xml:space="preserve">Column 3, Starters in 2017-18, Non-fundable, Dental hygiene (A), Long, PGT (UG fee); </v>
      </c>
      <c r="U17" t="str">
        <f t="shared" si="3"/>
        <v xml:space="preserve">Column 3, Starters in 2018-19, OfS-fundable, Dental hygiene (A), Long, PGT (UG fee); </v>
      </c>
      <c r="V17" t="str">
        <f t="shared" si="3"/>
        <v xml:space="preserve">Column 3, Starters in 2018-19, Non-fundable, Dental hygiene (A), Long, PGT (UG fee); </v>
      </c>
      <c r="W17" t="str">
        <f t="shared" si="3"/>
        <v xml:space="preserve">Column 4, Starters in 2016-17, OfS-fundable, Dental hygiene (A), Long, PGT (UG fee); </v>
      </c>
      <c r="X17" t="str">
        <f t="shared" si="3"/>
        <v xml:space="preserve">Column 4, Starters in 2016-17, Non-fundable, Dental hygiene (A), Long, PGT (UG fee); </v>
      </c>
      <c r="Y17" t="str">
        <f t="shared" si="3"/>
        <v xml:space="preserve">Column 4, Starters in 2017-18, OfS-fundable, Dental hygiene (A), Long, PGT (UG fee); </v>
      </c>
      <c r="Z17" t="str">
        <f t="shared" si="3"/>
        <v xml:space="preserve">Column 4, Starters in 2017-18, Non-fundable, Dental hygiene (A), Long, PGT (UG fee); </v>
      </c>
      <c r="AA17" t="str">
        <f t="shared" si="3"/>
        <v xml:space="preserve">Column 4, Starters in 2018-19, OfS-fundable, Dental hygiene (A), Long, PGT (UG fee); </v>
      </c>
      <c r="AB17" t="str">
        <f t="shared" si="3"/>
        <v xml:space="preserve">Column 4, Starters in 2018-19, Non-fundable, Dental hygiene (A), Long, PGT (UG fee); </v>
      </c>
      <c r="AC17" t="str">
        <f t="shared" si="3"/>
        <v xml:space="preserve">Column 4a, Starters in 2016-17, OfS-fundable, Dental hygiene (A), Long, PGT (UG fee); </v>
      </c>
      <c r="AD17" t="str">
        <f t="shared" si="3"/>
        <v xml:space="preserve">Column 4a, Starters in 2016-17, Non-fundable, Dental hygiene (A), Long, PGT (UG fee); </v>
      </c>
      <c r="AE17" t="str">
        <f t="shared" si="3"/>
        <v xml:space="preserve">Column 4a, Starters in 2017-18, OfS-fundable, Dental hygiene (A), Long, PGT (UG fee); </v>
      </c>
      <c r="AF17" t="str">
        <f t="shared" si="3"/>
        <v xml:space="preserve">Column 4a, Starters in 2017-18, Non-fundable, Dental hygiene (A), Long, PGT (UG fee); </v>
      </c>
      <c r="AG17" t="str">
        <f t="shared" si="3"/>
        <v xml:space="preserve">Column 4a, Starters in 2018-19, OfS-fundable, Dental hygiene (A), Long, PGT (UG fee); </v>
      </c>
      <c r="AH17" t="str">
        <f t="shared" si="3"/>
        <v xml:space="preserve">Column 4a, Starters in 2018-19, Non-fundable, Dental hygiene (A), Long, PGT (UG fee); </v>
      </c>
      <c r="AR17" s="726" t="str">
        <f>IF(AND($AR$3=1,'7c Health part-time'!P17&gt;0),Q17,"")</f>
        <v/>
      </c>
      <c r="AS17" s="727" t="str">
        <f>IF(AND($AR$3=1,'7c Health part-time'!Q17&gt;0),R17,"")</f>
        <v/>
      </c>
      <c r="AT17" s="727" t="str">
        <f>IF(AND($AR$3=1,'7c Health part-time'!R17&gt;0),S17,"")</f>
        <v/>
      </c>
      <c r="AU17" s="727" t="str">
        <f>IF(AND($AR$3=1,'7c Health part-time'!S17&gt;0),T17,"")</f>
        <v/>
      </c>
      <c r="AV17" s="727" t="str">
        <f>IF(AND($AR$3=1,'7c Health part-time'!T17&gt;0),U17,"")</f>
        <v/>
      </c>
      <c r="AW17" s="846" t="str">
        <f>IF(AND($AR$3=1,'7c Health part-time'!U17&gt;0),V17,"")</f>
        <v/>
      </c>
      <c r="AY17" s="726" t="str">
        <f>IF(AND($AY$3=1,'7c Health part-time'!D17&lt;0),E17,"")</f>
        <v/>
      </c>
      <c r="AZ17" s="727" t="str">
        <f>IF(AND($AY$3=1,'7c Health part-time'!E17&lt;0),F17,"")</f>
        <v/>
      </c>
      <c r="BA17" s="727" t="str">
        <f>IF(AND($AY$3=1,'7c Health part-time'!F17&lt;0),G17,"")</f>
        <v/>
      </c>
      <c r="BB17" s="727" t="str">
        <f>IF(AND($AY$3=1,'7c Health part-time'!G17&lt;0),H17,"")</f>
        <v/>
      </c>
      <c r="BC17" s="727" t="str">
        <f>IF(AND($AY$3=1,'7c Health part-time'!H17&lt;0),I17,"")</f>
        <v/>
      </c>
      <c r="BD17" s="846" t="str">
        <f>IF(AND($AY$3=1,'7c Health part-time'!I17&lt;0),J17,"")</f>
        <v/>
      </c>
      <c r="BE17" s="726" t="str">
        <f>IF(AND($AY$3=1,'7c Health part-time'!J17&lt;0),K17,"")</f>
        <v/>
      </c>
      <c r="BF17" s="727" t="str">
        <f>IF(AND($AY$3=1,'7c Health part-time'!K17&lt;0),L17,"")</f>
        <v/>
      </c>
      <c r="BG17" s="727" t="str">
        <f>IF(AND($AY$3=1,'7c Health part-time'!L17&lt;0),M17,"")</f>
        <v/>
      </c>
      <c r="BH17" s="727" t="str">
        <f>IF(AND($AY$3=1,'7c Health part-time'!M17&lt;0),N17,"")</f>
        <v/>
      </c>
      <c r="BI17" s="727" t="str">
        <f>IF(AND($AY$3=1,'7c Health part-time'!N17&lt;0),O17,"")</f>
        <v/>
      </c>
      <c r="BJ17" s="846" t="str">
        <f>IF(AND($AY$3=1,'7c Health part-time'!O17&lt;0),P17,"")</f>
        <v/>
      </c>
      <c r="BK17" s="726" t="str">
        <f>IF(AND($AY$3=1,'7c Health part-time'!V17&lt;0),W17,"")</f>
        <v/>
      </c>
      <c r="BL17" s="727" t="str">
        <f>IF(AND($AY$3=1,'7c Health part-time'!W17&lt;0),X17,"")</f>
        <v/>
      </c>
      <c r="BM17" s="727" t="str">
        <f>IF(AND($AY$3=1,'7c Health part-time'!X17&lt;0),Y17,"")</f>
        <v/>
      </c>
      <c r="BN17" s="727" t="str">
        <f>IF(AND($AY$3=1,'7c Health part-time'!Y17&lt;0),Z17,"")</f>
        <v/>
      </c>
      <c r="BO17" s="727" t="str">
        <f>IF(AND($AY$3=1,'7c Health part-time'!Z17&lt;0),AA17,"")</f>
        <v/>
      </c>
      <c r="BP17" s="846" t="str">
        <f>IF(AND($AY$3=1,'7c Health part-time'!AA17&lt;0),AB17,"")</f>
        <v/>
      </c>
      <c r="BQ17" s="726" t="str">
        <f>IF(AND($AY$3=1,'7c Health part-time'!AB17&lt;0),AC17,"")</f>
        <v/>
      </c>
      <c r="BR17" s="727" t="str">
        <f>IF(AND($AY$3=1,'7c Health part-time'!AC17&lt;0),AD17,"")</f>
        <v/>
      </c>
      <c r="BS17" s="727" t="str">
        <f>IF(AND($AY$3=1,'7c Health part-time'!AD17&lt;0),AE17,"")</f>
        <v/>
      </c>
      <c r="BT17" s="727" t="str">
        <f>IF(AND($AY$3=1,'7c Health part-time'!AE17&lt;0),AF17,"")</f>
        <v/>
      </c>
      <c r="BU17" s="727" t="str">
        <f>IF(AND($AY$3=1,'7c Health part-time'!AF17&lt;0),AG17,"")</f>
        <v/>
      </c>
      <c r="BV17" s="846" t="str">
        <f>IF(AND($AY$3=1,'7c Health part-time'!AG17&lt;0),AH17,"")</f>
        <v/>
      </c>
      <c r="BX17" s="726" t="str">
        <f>IF(AND($BX$3=1,TRUNC('7c Health part-time'!D17)&lt;&gt;'7c Health part-time'!D17),E17,"")</f>
        <v/>
      </c>
      <c r="BY17" s="727" t="str">
        <f>IF(AND($BX$3=1,TRUNC('7c Health part-time'!E17)&lt;&gt;'7c Health part-time'!E17),F17,"")</f>
        <v/>
      </c>
      <c r="BZ17" s="727" t="str">
        <f>IF(AND($BX$3=1,TRUNC('7c Health part-time'!F17)&lt;&gt;'7c Health part-time'!F17),G17,"")</f>
        <v/>
      </c>
      <c r="CA17" s="727" t="str">
        <f>IF(AND($BX$3=1,TRUNC('7c Health part-time'!G17)&lt;&gt;'7c Health part-time'!G17),H17,"")</f>
        <v/>
      </c>
      <c r="CB17" s="727" t="str">
        <f>IF(AND($BX$3=1,TRUNC('7c Health part-time'!H17)&lt;&gt;'7c Health part-time'!H17),I17,"")</f>
        <v/>
      </c>
      <c r="CC17" s="846" t="str">
        <f>IF(AND($BX$3=1,TRUNC('7c Health part-time'!I17)&lt;&gt;'7c Health part-time'!I17),J17,"")</f>
        <v/>
      </c>
      <c r="CD17" s="726" t="str">
        <f>IF(AND($BX$3=1,TRUNC('7c Health part-time'!J17)&lt;&gt;'7c Health part-time'!J17),K17,"")</f>
        <v/>
      </c>
      <c r="CE17" s="727" t="str">
        <f>IF(AND($BX$3=1,TRUNC('7c Health part-time'!K17)&lt;&gt;'7c Health part-time'!K17),L17,"")</f>
        <v/>
      </c>
      <c r="CF17" s="727" t="str">
        <f>IF(AND($BX$3=1,TRUNC('7c Health part-time'!L17)&lt;&gt;'7c Health part-time'!L17),M17,"")</f>
        <v/>
      </c>
      <c r="CG17" s="727" t="str">
        <f>IF(AND($BX$3=1,TRUNC('7c Health part-time'!M17)&lt;&gt;'7c Health part-time'!M17),N17,"")</f>
        <v/>
      </c>
      <c r="CH17" s="727" t="str">
        <f>IF(AND($BX$3=1,TRUNC('7c Health part-time'!N17)&lt;&gt;'7c Health part-time'!N17),O17,"")</f>
        <v/>
      </c>
      <c r="CI17" s="846" t="str">
        <f>IF(AND($BX$3=1,TRUNC('7c Health part-time'!O17)&lt;&gt;'7c Health part-time'!O17),P17,"")</f>
        <v/>
      </c>
      <c r="CJ17" s="726" t="str">
        <f>IF(AND($BX$3=1,TRUNC('7c Health part-time'!P17)&lt;&gt;'7c Health part-time'!P17),Q17,"")</f>
        <v/>
      </c>
      <c r="CK17" s="727" t="str">
        <f>IF(AND($BX$3=1,TRUNC('7c Health part-time'!Q17)&lt;&gt;'7c Health part-time'!Q17),R17,"")</f>
        <v/>
      </c>
      <c r="CL17" s="727" t="str">
        <f>IF(AND($BX$3=1,TRUNC('7c Health part-time'!R17)&lt;&gt;'7c Health part-time'!R17),S17,"")</f>
        <v/>
      </c>
      <c r="CM17" s="727" t="str">
        <f>IF(AND($BX$3=1,TRUNC('7c Health part-time'!S17)&lt;&gt;'7c Health part-time'!S17),T17,"")</f>
        <v/>
      </c>
      <c r="CN17" s="727" t="str">
        <f>IF(AND($BX$3=1,TRUNC('7c Health part-time'!T17)&lt;&gt;'7c Health part-time'!T17),U17,"")</f>
        <v/>
      </c>
      <c r="CO17" s="846" t="str">
        <f>IF(AND($BX$3=1,TRUNC('7c Health part-time'!U17)&lt;&gt;'7c Health part-time'!U17),V17,"")</f>
        <v/>
      </c>
      <c r="DV17" s="726" t="str">
        <f>IF(AND($DV$3=1,ROUND('7c Health part-time'!AB17,2)&lt;&gt;'7c Health part-time'!AB17),AC17,"")</f>
        <v/>
      </c>
      <c r="DW17" s="727" t="str">
        <f>IF(AND($DV$3=1,ROUND('7c Health part-time'!AC17,2)&lt;&gt;'7c Health part-time'!AC17),AD17,"")</f>
        <v/>
      </c>
      <c r="DX17" s="727" t="str">
        <f>IF(AND($DV$3=1,ROUND('7c Health part-time'!AD17,2)&lt;&gt;'7c Health part-time'!AD17),AE17,"")</f>
        <v/>
      </c>
      <c r="DY17" s="727" t="str">
        <f>IF(AND($DV$3=1,ROUND('7c Health part-time'!AE17,2)&lt;&gt;'7c Health part-time'!AE17),AF17,"")</f>
        <v/>
      </c>
      <c r="DZ17" s="727" t="str">
        <f>IF(AND($DV$3=1,ROUND('7c Health part-time'!AF17,2)&lt;&gt;'7c Health part-time'!AF17),AG17,"")</f>
        <v/>
      </c>
      <c r="EA17" s="846" t="str">
        <f>IF(AND($DV$3=1,ROUND('7c Health part-time'!AG17,2)&lt;&gt;'7c Health part-time'!AG17),AH17,"")</f>
        <v/>
      </c>
      <c r="EC17" s="726" t="str">
        <f>IF(AND($EC$3=1,'7c Health part-time'!AB17&gt;'7c Health part-time'!V17),AC17,"")</f>
        <v/>
      </c>
      <c r="ED17" s="727" t="str">
        <f>IF(AND($EC$3=1,'7c Health part-time'!AC17&gt;'7c Health part-time'!W17),AD17,"")</f>
        <v/>
      </c>
      <c r="EE17" s="727" t="str">
        <f>IF(AND($EC$3=1,'7c Health part-time'!AD17&gt;'7c Health part-time'!X17),AE17,"")</f>
        <v/>
      </c>
      <c r="EF17" s="727" t="str">
        <f>IF(AND($EC$3=1,'7c Health part-time'!AE17&gt;'7c Health part-time'!Y17),AF17,"")</f>
        <v/>
      </c>
      <c r="EG17" s="727" t="str">
        <f>IF(AND($EC$3=1,'7c Health part-time'!AF17&gt;'7c Health part-time'!Z17),AG17,"")</f>
        <v/>
      </c>
      <c r="EH17" s="846" t="str">
        <f>IF(AND($EC$3=1,'7c Health part-time'!AG17&gt;'7c Health part-time'!AA17),AH17,"")</f>
        <v/>
      </c>
      <c r="EJ17" s="726" t="str">
        <f>IF(AND($EJ$3=1,'7c Health part-time'!V17&lt;&gt;0),IF(('7c Health part-time'!AB17/'7c Health part-time'!V17)&lt;0.03,AC17,""),"")</f>
        <v/>
      </c>
      <c r="EK17" s="727" t="str">
        <f>IF(AND($EJ$3=1,'7c Health part-time'!W17&lt;&gt;0),IF(('7c Health part-time'!AC17/'7c Health part-time'!W17)&lt;0.03,AD17,""),"")</f>
        <v/>
      </c>
      <c r="EL17" s="727" t="str">
        <f>IF(AND($EJ$3=1,'7c Health part-time'!X17&lt;&gt;0),IF(('7c Health part-time'!AD17/'7c Health part-time'!X17)&lt;0.03,AE17,""),"")</f>
        <v/>
      </c>
      <c r="EM17" s="727" t="str">
        <f>IF(AND($EJ$3=1,'7c Health part-time'!Y17&lt;&gt;0),IF(('7c Health part-time'!AE17/'7c Health part-time'!Y17)&lt;0.03,AF17,""),"")</f>
        <v/>
      </c>
      <c r="EN17" s="727" t="str">
        <f>IF(AND($EJ$3=1,'7c Health part-time'!Z17&lt;&gt;0),IF(('7c Health part-time'!AF17/'7c Health part-time'!Z17)&lt;0.03,AG17,""),"")</f>
        <v/>
      </c>
      <c r="EO17" s="846" t="str">
        <f>IF(AND($EJ$3=1,'7c Health part-time'!AA17&lt;&gt;0),IF(('7c Health part-time'!AG17/'7c Health part-time'!AA17)&lt;0.03,AH17,""),"")</f>
        <v/>
      </c>
      <c r="EQ17" s="726" t="str">
        <f>IF(AND($EQ$3=1,'7c Health part-time'!P17=0,SUM('7c Health part-time'!D17,'7c Health part-time'!J17)&gt;$ET$13),Q17,"")</f>
        <v/>
      </c>
      <c r="ER17" s="727" t="str">
        <f>IF(AND($EQ$3=1,'7c Health part-time'!Q17=0,SUM('7c Health part-time'!E17,'7c Health part-time'!K17)&gt;$ET$13),R17,"")</f>
        <v/>
      </c>
      <c r="ES17" s="727" t="str">
        <f>IF(AND($EQ$3=1,'7c Health part-time'!R17=0,SUM('7c Health part-time'!F17,'7c Health part-time'!L17)&gt;$ET$13),S17,"")</f>
        <v/>
      </c>
      <c r="ET17" s="727" t="str">
        <f>IF(AND($EQ$3=1,'7c Health part-time'!S17=0,SUM('7c Health part-time'!G17,'7c Health part-time'!M17)&gt;$ET$13),T17,"")</f>
        <v/>
      </c>
      <c r="EU17" s="727" t="str">
        <f>IF(AND($EQ$3=1,'7c Health part-time'!T17=0,SUM('7c Health part-time'!H17,'7c Health part-time'!N17)&gt;$ET$13),U17,"")</f>
        <v/>
      </c>
      <c r="EV17" s="846" t="str">
        <f>IF(AND($EQ$3=1,'7c Health part-time'!U17=0,SUM('7c Health part-time'!I17,'7c Health part-time'!O17)&gt;$ET$13),V17,"")</f>
        <v/>
      </c>
      <c r="EX17" s="726" t="str">
        <f>IF(AND($EX$3=1,SUM('7c Health part-time'!D17,'7c Health part-time'!J17)&gt;0,ABS('7c Health part-time'!P17)=SUM('7c Health part-time'!D17,'7c Health part-time'!J17)),Q17,"")</f>
        <v/>
      </c>
      <c r="EY17" s="727" t="str">
        <f>IF(AND($EX$3=1,SUM('7c Health part-time'!E17,'7c Health part-time'!K17)&gt;0,ABS('7c Health part-time'!Q17)=SUM('7c Health part-time'!E17,'7c Health part-time'!K17)),R17,"")</f>
        <v/>
      </c>
      <c r="EZ17" s="727" t="str">
        <f>IF(AND($EX$3=1,SUM('7c Health part-time'!F17,'7c Health part-time'!L17)&gt;0,ABS('7c Health part-time'!R17)=SUM('7c Health part-time'!F17,'7c Health part-time'!L17)),S17,"")</f>
        <v/>
      </c>
      <c r="FA17" s="727" t="str">
        <f>IF(AND($EX$3=1,SUM('7c Health part-time'!G17,'7c Health part-time'!M17)&gt;0,ABS('7c Health part-time'!S17)=SUM('7c Health part-time'!G17,'7c Health part-time'!M17)),T17,"")</f>
        <v/>
      </c>
      <c r="FB17" s="727" t="str">
        <f>IF(AND($EX$3=1,SUM('7c Health part-time'!H17,'7c Health part-time'!N17)&gt;0,ABS('7c Health part-time'!T17)=SUM('7c Health part-time'!H17,'7c Health part-time'!N17)),U17,"")</f>
        <v/>
      </c>
      <c r="FC17" s="846" t="str">
        <f>IF(AND($EX$3=1,SUM('7c Health part-time'!I17,'7c Health part-time'!O17)&gt;0,ABS('7c Health part-time'!U17)=SUM('7c Health part-time'!I17,'7c Health part-time'!O17)),V17,"")</f>
        <v/>
      </c>
      <c r="FR17" s="726" t="str">
        <f>IF(AND($FR$3=1,'7c Health part-time'!V17&lt;&gt;0),IF(('7c Health part-time'!AB17/'7c Health part-time'!V17)&lt;0.25,AC17,""),"")</f>
        <v/>
      </c>
      <c r="FS17" s="727" t="str">
        <f>IF(AND($FR$3=1,'7c Health part-time'!W17&lt;&gt;0),IF(('7c Health part-time'!AC17/'7c Health part-time'!W17)&lt;0.25,AD17,""),"")</f>
        <v/>
      </c>
      <c r="FT17" s="727" t="str">
        <f>IF(AND($FR$3=1,'7c Health part-time'!X17&lt;&gt;0),IF(('7c Health part-time'!AD17/'7c Health part-time'!X17)&lt;0.25,AE17,""),"")</f>
        <v/>
      </c>
      <c r="FU17" s="727" t="str">
        <f>IF(AND($FR$3=1,'7c Health part-time'!Y17&lt;&gt;0),IF(('7c Health part-time'!AE17/'7c Health part-time'!Y17)&lt;0.25,AF17,""),"")</f>
        <v/>
      </c>
      <c r="FV17" s="727" t="str">
        <f>IF(AND($FR$3=1,'7c Health part-time'!Z17&lt;&gt;0),IF(('7c Health part-time'!AF17/'7c Health part-time'!Z17)&lt;0.25,AG17,""),"")</f>
        <v/>
      </c>
      <c r="FW17" s="846" t="str">
        <f>IF(AND($FR$3=1,'7c Health part-time'!AA17&lt;&gt;0),IF(('7c Health part-time'!AG17/'7c Health part-time'!AA17)&lt;0.25,AH17,""),"")</f>
        <v/>
      </c>
      <c r="FY17" s="726" t="str">
        <f>IF(AND($FY$3=1,'7c Health part-time'!D17&gt;0),E17,"")</f>
        <v/>
      </c>
      <c r="FZ17" s="727" t="str">
        <f>IF(AND($FY$3=1,'7c Health part-time'!E17&gt;0),F17,"")</f>
        <v/>
      </c>
      <c r="GA17" s="727" t="str">
        <f>IF(AND($FY$3=1,'7c Health part-time'!F17&gt;0),G17,"")</f>
        <v/>
      </c>
      <c r="GB17" s="727" t="str">
        <f>IF(AND($FY$3=1,'7c Health part-time'!G17&gt;0),H17,"")</f>
        <v/>
      </c>
      <c r="GC17" s="727" t="str">
        <f>IF(AND($FY$3=1,'7c Health part-time'!H17&gt;0),I17,"")</f>
        <v/>
      </c>
      <c r="GD17" s="846" t="str">
        <f>IF(AND($FY$3=1,'7c Health part-time'!I17&gt;0),J17,"")</f>
        <v/>
      </c>
      <c r="GE17" s="727" t="str">
        <f>IF(AND($FY$3=1,'7c Health part-time'!J17&gt;0),K17,"")</f>
        <v/>
      </c>
      <c r="GF17" s="727" t="str">
        <f>IF(AND($FY$3=1,'7c Health part-time'!K17&gt;0),L17,"")</f>
        <v/>
      </c>
      <c r="GG17" s="727" t="str">
        <f>IF(AND($FY$3=1,'7c Health part-time'!L17&gt;0),M17,"")</f>
        <v/>
      </c>
      <c r="GH17" s="727" t="str">
        <f>IF(AND($FY$3=1,'7c Health part-time'!M17&gt;0),N17,"")</f>
        <v/>
      </c>
      <c r="GI17" s="727" t="str">
        <f>IF(AND($FY$3=1,'7c Health part-time'!N17&gt;0),O17,"")</f>
        <v/>
      </c>
      <c r="GJ17" s="846" t="str">
        <f>IF(AND($FY$3=1,'7c Health part-time'!O17&gt;0),P17,"")</f>
        <v/>
      </c>
      <c r="GL17" s="60"/>
      <c r="GM17" s="61" t="s">
        <v>19</v>
      </c>
      <c r="GN17" s="60" t="s">
        <v>314</v>
      </c>
      <c r="GO17" s="884" t="str">
        <f>$CS$95</f>
        <v/>
      </c>
      <c r="GP17" s="57" t="str">
        <f>$CT$95</f>
        <v/>
      </c>
      <c r="GQ17" s="53" t="str">
        <f>$CS$95</f>
        <v/>
      </c>
      <c r="GR17" s="42" t="str">
        <f>$CT$95</f>
        <v/>
      </c>
      <c r="GS17" s="53" t="str">
        <f>$CS$95</f>
        <v/>
      </c>
      <c r="GT17" s="874" t="str">
        <f>$CT$95</f>
        <v/>
      </c>
      <c r="GU17" s="221" t="str">
        <f>$CY$95</f>
        <v/>
      </c>
      <c r="GV17" s="42" t="str">
        <f>$CZ$95</f>
        <v/>
      </c>
      <c r="GW17" s="53" t="str">
        <f>$CY$95</f>
        <v/>
      </c>
      <c r="GX17" s="42" t="str">
        <f>$CZ$95</f>
        <v/>
      </c>
      <c r="GY17" s="53" t="str">
        <f>$CY$95</f>
        <v/>
      </c>
      <c r="GZ17" s="874" t="str">
        <f>$CZ$95</f>
        <v/>
      </c>
      <c r="HA17" s="221" t="str">
        <f>$DE$95</f>
        <v/>
      </c>
      <c r="HB17" s="42" t="str">
        <f>$DF$95</f>
        <v/>
      </c>
      <c r="HC17" s="53" t="str">
        <f>$DE$95</f>
        <v/>
      </c>
      <c r="HD17" s="42" t="str">
        <f>$DF$95</f>
        <v/>
      </c>
      <c r="HE17" s="53" t="str">
        <f>$DE$95</f>
        <v/>
      </c>
      <c r="HF17" s="874" t="str">
        <f>$DF$95</f>
        <v/>
      </c>
      <c r="HG17" s="221" t="str">
        <f>$DK$95</f>
        <v/>
      </c>
      <c r="HH17" s="42" t="str">
        <f>$DL$95</f>
        <v/>
      </c>
      <c r="HI17" s="53" t="str">
        <f>$DK$95</f>
        <v/>
      </c>
      <c r="HJ17" s="42" t="str">
        <f>$DL$95</f>
        <v/>
      </c>
      <c r="HK17" s="53" t="str">
        <f>$DK$95</f>
        <v/>
      </c>
      <c r="HL17" s="874" t="str">
        <f>$DL$95</f>
        <v/>
      </c>
      <c r="HM17" s="221" t="str">
        <f>$DQ$95</f>
        <v/>
      </c>
      <c r="HN17" s="42" t="str">
        <f>$DR$95</f>
        <v/>
      </c>
      <c r="HO17" s="53" t="str">
        <f>$DQ$95</f>
        <v/>
      </c>
      <c r="HP17" s="42" t="str">
        <f>$DR$95</f>
        <v/>
      </c>
      <c r="HQ17" s="53" t="str">
        <f>$DQ$95</f>
        <v/>
      </c>
      <c r="HR17" s="874" t="str">
        <f>$DR$95</f>
        <v/>
      </c>
    </row>
    <row r="18" spans="1:226" x14ac:dyDescent="0.25">
      <c r="A18" s="18" t="str">
        <f>'7c Health part-time'!A18</f>
        <v>Dental therapy (A)</v>
      </c>
      <c r="B18" t="s">
        <v>13</v>
      </c>
      <c r="C18" s="18" t="str">
        <f>'7c Health part-time'!C18</f>
        <v>UG</v>
      </c>
      <c r="D18" t="str">
        <f t="shared" si="4"/>
        <v>Dental therapy (A), Standard, UG</v>
      </c>
      <c r="E18" t="str">
        <f t="shared" si="5"/>
        <v xml:space="preserve">Column 1, Starters in 2016-17, OfS-fundable, Dental therapy (A), Standard, UG; </v>
      </c>
      <c r="F18" t="str">
        <f t="shared" si="3"/>
        <v xml:space="preserve">Column 1, Starters in 2016-17, Non-fundable, Dental therapy (A), Standard, UG; </v>
      </c>
      <c r="G18" t="str">
        <f t="shared" si="3"/>
        <v xml:space="preserve">Column 1, Starters in 2017-18, OfS-fundable, Dental therapy (A), Standard, UG; </v>
      </c>
      <c r="H18" t="str">
        <f t="shared" si="3"/>
        <v xml:space="preserve">Column 1, Starters in 2017-18, Non-fundable, Dental therapy (A), Standard, UG; </v>
      </c>
      <c r="I18" t="str">
        <f t="shared" si="3"/>
        <v xml:space="preserve">Column 1, Starters in 2018-19, OfS-fundable, Dental therapy (A), Standard, UG; </v>
      </c>
      <c r="J18" t="str">
        <f t="shared" si="3"/>
        <v xml:space="preserve">Column 1, Starters in 2018-19, Non-fundable, Dental therapy (A), Standard, UG; </v>
      </c>
      <c r="K18" t="str">
        <f t="shared" si="3"/>
        <v xml:space="preserve">Column 2, Starters in 2016-17, OfS-fundable, Dental therapy (A), Standard, UG; </v>
      </c>
      <c r="L18" t="str">
        <f t="shared" si="3"/>
        <v xml:space="preserve">Column 2, Starters in 2016-17, Non-fundable, Dental therapy (A), Standard, UG; </v>
      </c>
      <c r="M18" t="str">
        <f t="shared" si="3"/>
        <v xml:space="preserve">Column 2, Starters in 2017-18, OfS-fundable, Dental therapy (A), Standard, UG; </v>
      </c>
      <c r="N18" t="str">
        <f t="shared" si="3"/>
        <v xml:space="preserve">Column 2, Starters in 2017-18, Non-fundable, Dental therapy (A), Standard, UG; </v>
      </c>
      <c r="O18" t="str">
        <f t="shared" si="3"/>
        <v xml:space="preserve">Column 2, Starters in 2018-19, OfS-fundable, Dental therapy (A), Standard, UG; </v>
      </c>
      <c r="P18" t="str">
        <f t="shared" si="3"/>
        <v xml:space="preserve">Column 2, Starters in 2018-19, Non-fundable, Dental therapy (A), Standard, UG; </v>
      </c>
      <c r="Q18" t="str">
        <f t="shared" si="3"/>
        <v xml:space="preserve">Column 3, Starters in 2016-17, OfS-fundable, Dental therapy (A), Standard, UG; </v>
      </c>
      <c r="R18" t="str">
        <f t="shared" si="3"/>
        <v xml:space="preserve">Column 3, Starters in 2016-17, Non-fundable, Dental therapy (A), Standard, UG; </v>
      </c>
      <c r="S18" t="str">
        <f t="shared" si="3"/>
        <v xml:space="preserve">Column 3, Starters in 2017-18, OfS-fundable, Dental therapy (A), Standard, UG; </v>
      </c>
      <c r="T18" t="str">
        <f t="shared" si="3"/>
        <v xml:space="preserve">Column 3, Starters in 2017-18, Non-fundable, Dental therapy (A), Standard, UG; </v>
      </c>
      <c r="U18" t="str">
        <f t="shared" si="3"/>
        <v xml:space="preserve">Column 3, Starters in 2018-19, OfS-fundable, Dental therapy (A), Standard, UG; </v>
      </c>
      <c r="V18" t="str">
        <f t="shared" si="3"/>
        <v xml:space="preserve">Column 3, Starters in 2018-19, Non-fundable, Dental therapy (A), Standard, UG; </v>
      </c>
      <c r="W18" t="str">
        <f t="shared" si="3"/>
        <v xml:space="preserve">Column 4, Starters in 2016-17, OfS-fundable, Dental therapy (A), Standard, UG; </v>
      </c>
      <c r="X18" t="str">
        <f t="shared" si="3"/>
        <v xml:space="preserve">Column 4, Starters in 2016-17, Non-fundable, Dental therapy (A), Standard, UG; </v>
      </c>
      <c r="Y18" t="str">
        <f t="shared" si="3"/>
        <v xml:space="preserve">Column 4, Starters in 2017-18, OfS-fundable, Dental therapy (A), Standard, UG; </v>
      </c>
      <c r="Z18" t="str">
        <f t="shared" si="3"/>
        <v xml:space="preserve">Column 4, Starters in 2017-18, Non-fundable, Dental therapy (A), Standard, UG; </v>
      </c>
      <c r="AA18" t="str">
        <f t="shared" si="3"/>
        <v xml:space="preserve">Column 4, Starters in 2018-19, OfS-fundable, Dental therapy (A), Standard, UG; </v>
      </c>
      <c r="AB18" t="str">
        <f t="shared" si="3"/>
        <v xml:space="preserve">Column 4, Starters in 2018-19, Non-fundable, Dental therapy (A), Standard, UG; </v>
      </c>
      <c r="AC18" t="str">
        <f t="shared" si="3"/>
        <v xml:space="preserve">Column 4a, Starters in 2016-17, OfS-fundable, Dental therapy (A), Standard, UG; </v>
      </c>
      <c r="AD18" t="str">
        <f t="shared" si="3"/>
        <v xml:space="preserve">Column 4a, Starters in 2016-17, Non-fundable, Dental therapy (A), Standard, UG; </v>
      </c>
      <c r="AE18" t="str">
        <f t="shared" si="3"/>
        <v xml:space="preserve">Column 4a, Starters in 2017-18, OfS-fundable, Dental therapy (A), Standard, UG; </v>
      </c>
      <c r="AF18" t="str">
        <f t="shared" si="3"/>
        <v xml:space="preserve">Column 4a, Starters in 2017-18, Non-fundable, Dental therapy (A), Standard, UG; </v>
      </c>
      <c r="AG18" t="str">
        <f t="shared" si="3"/>
        <v xml:space="preserve">Column 4a, Starters in 2018-19, OfS-fundable, Dental therapy (A), Standard, UG; </v>
      </c>
      <c r="AH18" t="str">
        <f t="shared" si="3"/>
        <v xml:space="preserve">Column 4a, Starters in 2018-19, Non-fundable, Dental therapy (A), Standard, UG; </v>
      </c>
      <c r="AR18" s="840" t="str">
        <f>IF(AND($AR$3=1,'7c Health part-time'!P18&gt;0),Q18,"")</f>
        <v/>
      </c>
      <c r="AS18" s="841" t="str">
        <f>IF(AND($AR$3=1,'7c Health part-time'!Q18&gt;0),R18,"")</f>
        <v/>
      </c>
      <c r="AT18" s="841" t="str">
        <f>IF(AND($AR$3=1,'7c Health part-time'!R18&gt;0),S18,"")</f>
        <v/>
      </c>
      <c r="AU18" s="841" t="str">
        <f>IF(AND($AR$3=1,'7c Health part-time'!S18&gt;0),T18,"")</f>
        <v/>
      </c>
      <c r="AV18" s="841" t="str">
        <f>IF(AND($AR$3=1,'7c Health part-time'!T18&gt;0),U18,"")</f>
        <v/>
      </c>
      <c r="AW18" s="842" t="str">
        <f>IF(AND($AR$3=1,'7c Health part-time'!U18&gt;0),V18,"")</f>
        <v/>
      </c>
      <c r="AY18" s="840" t="str">
        <f>IF(AND($AY$3=1,'7c Health part-time'!D18&lt;0),E18,"")</f>
        <v/>
      </c>
      <c r="AZ18" s="841" t="str">
        <f>IF(AND($AY$3=1,'7c Health part-time'!E18&lt;0),F18,"")</f>
        <v/>
      </c>
      <c r="BA18" s="841" t="str">
        <f>IF(AND($AY$3=1,'7c Health part-time'!F18&lt;0),G18,"")</f>
        <v/>
      </c>
      <c r="BB18" s="841" t="str">
        <f>IF(AND($AY$3=1,'7c Health part-time'!G18&lt;0),H18,"")</f>
        <v/>
      </c>
      <c r="BC18" s="841" t="str">
        <f>IF(AND($AY$3=1,'7c Health part-time'!H18&lt;0),I18,"")</f>
        <v/>
      </c>
      <c r="BD18" s="842" t="str">
        <f>IF(AND($AY$3=1,'7c Health part-time'!I18&lt;0),J18,"")</f>
        <v/>
      </c>
      <c r="BE18" s="840" t="str">
        <f>IF(AND($AY$3=1,'7c Health part-time'!J18&lt;0),K18,"")</f>
        <v/>
      </c>
      <c r="BF18" s="841" t="str">
        <f>IF(AND($AY$3=1,'7c Health part-time'!K18&lt;0),L18,"")</f>
        <v/>
      </c>
      <c r="BG18" s="841" t="str">
        <f>IF(AND($AY$3=1,'7c Health part-time'!L18&lt;0),M18,"")</f>
        <v/>
      </c>
      <c r="BH18" s="841" t="str">
        <f>IF(AND($AY$3=1,'7c Health part-time'!M18&lt;0),N18,"")</f>
        <v/>
      </c>
      <c r="BI18" s="841" t="str">
        <f>IF(AND($AY$3=1,'7c Health part-time'!N18&lt;0),O18,"")</f>
        <v/>
      </c>
      <c r="BJ18" s="842" t="str">
        <f>IF(AND($AY$3=1,'7c Health part-time'!O18&lt;0),P18,"")</f>
        <v/>
      </c>
      <c r="BK18" s="840" t="str">
        <f>IF(AND($AY$3=1,'7c Health part-time'!V18&lt;0),W18,"")</f>
        <v/>
      </c>
      <c r="BL18" s="841" t="str">
        <f>IF(AND($AY$3=1,'7c Health part-time'!W18&lt;0),X18,"")</f>
        <v/>
      </c>
      <c r="BM18" s="841" t="str">
        <f>IF(AND($AY$3=1,'7c Health part-time'!X18&lt;0),Y18,"")</f>
        <v/>
      </c>
      <c r="BN18" s="841" t="str">
        <f>IF(AND($AY$3=1,'7c Health part-time'!Y18&lt;0),Z18,"")</f>
        <v/>
      </c>
      <c r="BO18" s="841" t="str">
        <f>IF(AND($AY$3=1,'7c Health part-time'!Z18&lt;0),AA18,"")</f>
        <v/>
      </c>
      <c r="BP18" s="842" t="str">
        <f>IF(AND($AY$3=1,'7c Health part-time'!AA18&lt;0),AB18,"")</f>
        <v/>
      </c>
      <c r="BQ18" s="840" t="str">
        <f>IF(AND($AY$3=1,'7c Health part-time'!AB18&lt;0),AC18,"")</f>
        <v/>
      </c>
      <c r="BR18" s="841" t="str">
        <f>IF(AND($AY$3=1,'7c Health part-time'!AC18&lt;0),AD18,"")</f>
        <v/>
      </c>
      <c r="BS18" s="841" t="str">
        <f>IF(AND($AY$3=1,'7c Health part-time'!AD18&lt;0),AE18,"")</f>
        <v/>
      </c>
      <c r="BT18" s="841" t="str">
        <f>IF(AND($AY$3=1,'7c Health part-time'!AE18&lt;0),AF18,"")</f>
        <v/>
      </c>
      <c r="BU18" s="841" t="str">
        <f>IF(AND($AY$3=1,'7c Health part-time'!AF18&lt;0),AG18,"")</f>
        <v/>
      </c>
      <c r="BV18" s="842" t="str">
        <f>IF(AND($AY$3=1,'7c Health part-time'!AG18&lt;0),AH18,"")</f>
        <v/>
      </c>
      <c r="BX18" s="840" t="str">
        <f>IF(AND($BX$3=1,TRUNC('7c Health part-time'!D18)&lt;&gt;'7c Health part-time'!D18),E18,"")</f>
        <v/>
      </c>
      <c r="BY18" s="841" t="str">
        <f>IF(AND($BX$3=1,TRUNC('7c Health part-time'!E18)&lt;&gt;'7c Health part-time'!E18),F18,"")</f>
        <v/>
      </c>
      <c r="BZ18" s="841" t="str">
        <f>IF(AND($BX$3=1,TRUNC('7c Health part-time'!F18)&lt;&gt;'7c Health part-time'!F18),G18,"")</f>
        <v/>
      </c>
      <c r="CA18" s="841" t="str">
        <f>IF(AND($BX$3=1,TRUNC('7c Health part-time'!G18)&lt;&gt;'7c Health part-time'!G18),H18,"")</f>
        <v/>
      </c>
      <c r="CB18" s="841" t="str">
        <f>IF(AND($BX$3=1,TRUNC('7c Health part-time'!H18)&lt;&gt;'7c Health part-time'!H18),I18,"")</f>
        <v/>
      </c>
      <c r="CC18" s="842" t="str">
        <f>IF(AND($BX$3=1,TRUNC('7c Health part-time'!I18)&lt;&gt;'7c Health part-time'!I18),J18,"")</f>
        <v/>
      </c>
      <c r="CD18" s="840" t="str">
        <f>IF(AND($BX$3=1,TRUNC('7c Health part-time'!J18)&lt;&gt;'7c Health part-time'!J18),K18,"")</f>
        <v/>
      </c>
      <c r="CE18" s="841" t="str">
        <f>IF(AND($BX$3=1,TRUNC('7c Health part-time'!K18)&lt;&gt;'7c Health part-time'!K18),L18,"")</f>
        <v/>
      </c>
      <c r="CF18" s="841" t="str">
        <f>IF(AND($BX$3=1,TRUNC('7c Health part-time'!L18)&lt;&gt;'7c Health part-time'!L18),M18,"")</f>
        <v/>
      </c>
      <c r="CG18" s="841" t="str">
        <f>IF(AND($BX$3=1,TRUNC('7c Health part-time'!M18)&lt;&gt;'7c Health part-time'!M18),N18,"")</f>
        <v/>
      </c>
      <c r="CH18" s="841" t="str">
        <f>IF(AND($BX$3=1,TRUNC('7c Health part-time'!N18)&lt;&gt;'7c Health part-time'!N18),O18,"")</f>
        <v/>
      </c>
      <c r="CI18" s="842" t="str">
        <f>IF(AND($BX$3=1,TRUNC('7c Health part-time'!O18)&lt;&gt;'7c Health part-time'!O18),P18,"")</f>
        <v/>
      </c>
      <c r="CJ18" s="840" t="str">
        <f>IF(AND($BX$3=1,TRUNC('7c Health part-time'!P18)&lt;&gt;'7c Health part-time'!P18),Q18,"")</f>
        <v/>
      </c>
      <c r="CK18" s="841" t="str">
        <f>IF(AND($BX$3=1,TRUNC('7c Health part-time'!Q18)&lt;&gt;'7c Health part-time'!Q18),R18,"")</f>
        <v/>
      </c>
      <c r="CL18" s="841" t="str">
        <f>IF(AND($BX$3=1,TRUNC('7c Health part-time'!R18)&lt;&gt;'7c Health part-time'!R18),S18,"")</f>
        <v/>
      </c>
      <c r="CM18" s="841" t="str">
        <f>IF(AND($BX$3=1,TRUNC('7c Health part-time'!S18)&lt;&gt;'7c Health part-time'!S18),T18,"")</f>
        <v/>
      </c>
      <c r="CN18" s="841" t="str">
        <f>IF(AND($BX$3=1,TRUNC('7c Health part-time'!T18)&lt;&gt;'7c Health part-time'!T18),U18,"")</f>
        <v/>
      </c>
      <c r="CO18" s="842" t="str">
        <f>IF(AND($BX$3=1,TRUNC('7c Health part-time'!U18)&lt;&gt;'7c Health part-time'!U18),V18,"")</f>
        <v/>
      </c>
      <c r="DV18" s="840" t="str">
        <f>IF(AND($DV$3=1,ROUND('7c Health part-time'!AB18,2)&lt;&gt;'7c Health part-time'!AB18),AC18,"")</f>
        <v/>
      </c>
      <c r="DW18" s="841" t="str">
        <f>IF(AND($DV$3=1,ROUND('7c Health part-time'!AC18,2)&lt;&gt;'7c Health part-time'!AC18),AD18,"")</f>
        <v/>
      </c>
      <c r="DX18" s="841" t="str">
        <f>IF(AND($DV$3=1,ROUND('7c Health part-time'!AD18,2)&lt;&gt;'7c Health part-time'!AD18),AE18,"")</f>
        <v/>
      </c>
      <c r="DY18" s="841" t="str">
        <f>IF(AND($DV$3=1,ROUND('7c Health part-time'!AE18,2)&lt;&gt;'7c Health part-time'!AE18),AF18,"")</f>
        <v/>
      </c>
      <c r="DZ18" s="841" t="str">
        <f>IF(AND($DV$3=1,ROUND('7c Health part-time'!AF18,2)&lt;&gt;'7c Health part-time'!AF18),AG18,"")</f>
        <v/>
      </c>
      <c r="EA18" s="842" t="str">
        <f>IF(AND($DV$3=1,ROUND('7c Health part-time'!AG18,2)&lt;&gt;'7c Health part-time'!AG18),AH18,"")</f>
        <v/>
      </c>
      <c r="EC18" s="840" t="str">
        <f>IF(AND($EC$3=1,'7c Health part-time'!AB18&gt;'7c Health part-time'!V18),AC18,"")</f>
        <v/>
      </c>
      <c r="ED18" s="841" t="str">
        <f>IF(AND($EC$3=1,'7c Health part-time'!AC18&gt;'7c Health part-time'!W18),AD18,"")</f>
        <v/>
      </c>
      <c r="EE18" s="841" t="str">
        <f>IF(AND($EC$3=1,'7c Health part-time'!AD18&gt;'7c Health part-time'!X18),AE18,"")</f>
        <v/>
      </c>
      <c r="EF18" s="841" t="str">
        <f>IF(AND($EC$3=1,'7c Health part-time'!AE18&gt;'7c Health part-time'!Y18),AF18,"")</f>
        <v/>
      </c>
      <c r="EG18" s="841" t="str">
        <f>IF(AND($EC$3=1,'7c Health part-time'!AF18&gt;'7c Health part-time'!Z18),AG18,"")</f>
        <v/>
      </c>
      <c r="EH18" s="842" t="str">
        <f>IF(AND($EC$3=1,'7c Health part-time'!AG18&gt;'7c Health part-time'!AA18),AH18,"")</f>
        <v/>
      </c>
      <c r="EJ18" s="840" t="str">
        <f>IF(AND($EJ$3=1,'7c Health part-time'!V18&lt;&gt;0),IF(('7c Health part-time'!AB18/'7c Health part-time'!V18)&lt;0.03,AC18,""),"")</f>
        <v/>
      </c>
      <c r="EK18" s="841" t="str">
        <f>IF(AND($EJ$3=1,'7c Health part-time'!W18&lt;&gt;0),IF(('7c Health part-time'!AC18/'7c Health part-time'!W18)&lt;0.03,AD18,""),"")</f>
        <v/>
      </c>
      <c r="EL18" s="841" t="str">
        <f>IF(AND($EJ$3=1,'7c Health part-time'!X18&lt;&gt;0),IF(('7c Health part-time'!AD18/'7c Health part-time'!X18)&lt;0.03,AE18,""),"")</f>
        <v/>
      </c>
      <c r="EM18" s="841" t="str">
        <f>IF(AND($EJ$3=1,'7c Health part-time'!Y18&lt;&gt;0),IF(('7c Health part-time'!AE18/'7c Health part-time'!Y18)&lt;0.03,AF18,""),"")</f>
        <v/>
      </c>
      <c r="EN18" s="841" t="str">
        <f>IF(AND($EJ$3=1,'7c Health part-time'!Z18&lt;&gt;0),IF(('7c Health part-time'!AF18/'7c Health part-time'!Z18)&lt;0.03,AG18,""),"")</f>
        <v/>
      </c>
      <c r="EO18" s="842" t="str">
        <f>IF(AND($EJ$3=1,'7c Health part-time'!AA18&lt;&gt;0),IF(('7c Health part-time'!AG18/'7c Health part-time'!AA18)&lt;0.03,AH18,""),"")</f>
        <v/>
      </c>
      <c r="EQ18" s="840" t="str">
        <f>IF(AND($EQ$3=1,'7c Health part-time'!P18=0,SUM('7c Health part-time'!D18,'7c Health part-time'!J18)&gt;$ET$13),Q18,"")</f>
        <v/>
      </c>
      <c r="ER18" s="841" t="str">
        <f>IF(AND($EQ$3=1,'7c Health part-time'!Q18=0,SUM('7c Health part-time'!E18,'7c Health part-time'!K18)&gt;$ET$13),R18,"")</f>
        <v/>
      </c>
      <c r="ES18" s="841" t="str">
        <f>IF(AND($EQ$3=1,'7c Health part-time'!R18=0,SUM('7c Health part-time'!F18,'7c Health part-time'!L18)&gt;$ET$13),S18,"")</f>
        <v/>
      </c>
      <c r="ET18" s="841" t="str">
        <f>IF(AND($EQ$3=1,'7c Health part-time'!S18=0,SUM('7c Health part-time'!G18,'7c Health part-time'!M18)&gt;$ET$13),T18,"")</f>
        <v/>
      </c>
      <c r="EU18" s="841" t="str">
        <f>IF(AND($EQ$3=1,'7c Health part-time'!T18=0,SUM('7c Health part-time'!H18,'7c Health part-time'!N18)&gt;$ET$13),U18,"")</f>
        <v/>
      </c>
      <c r="EV18" s="842" t="str">
        <f>IF(AND($EQ$3=1,'7c Health part-time'!U18=0,SUM('7c Health part-time'!I18,'7c Health part-time'!O18)&gt;$ET$13),V18,"")</f>
        <v/>
      </c>
      <c r="EX18" s="840" t="str">
        <f>IF(AND($EX$3=1,SUM('7c Health part-time'!D18,'7c Health part-time'!J18)&gt;0,ABS('7c Health part-time'!P18)=SUM('7c Health part-time'!D18,'7c Health part-time'!J18)),Q18,"")</f>
        <v/>
      </c>
      <c r="EY18" s="841" t="str">
        <f>IF(AND($EX$3=1,SUM('7c Health part-time'!E18,'7c Health part-time'!K18)&gt;0,ABS('7c Health part-time'!Q18)=SUM('7c Health part-time'!E18,'7c Health part-time'!K18)),R18,"")</f>
        <v/>
      </c>
      <c r="EZ18" s="841" t="str">
        <f>IF(AND($EX$3=1,SUM('7c Health part-time'!F18,'7c Health part-time'!L18)&gt;0,ABS('7c Health part-time'!R18)=SUM('7c Health part-time'!F18,'7c Health part-time'!L18)),S18,"")</f>
        <v/>
      </c>
      <c r="FA18" s="841" t="str">
        <f>IF(AND($EX$3=1,SUM('7c Health part-time'!G18,'7c Health part-time'!M18)&gt;0,ABS('7c Health part-time'!S18)=SUM('7c Health part-time'!G18,'7c Health part-time'!M18)),T18,"")</f>
        <v/>
      </c>
      <c r="FB18" s="841" t="str">
        <f>IF(AND($EX$3=1,SUM('7c Health part-time'!H18,'7c Health part-time'!N18)&gt;0,ABS('7c Health part-time'!T18)=SUM('7c Health part-time'!H18,'7c Health part-time'!N18)),U18,"")</f>
        <v/>
      </c>
      <c r="FC18" s="842" t="str">
        <f>IF(AND($EX$3=1,SUM('7c Health part-time'!I18,'7c Health part-time'!O18)&gt;0,ABS('7c Health part-time'!U18)=SUM('7c Health part-time'!I18,'7c Health part-time'!O18)),V18,"")</f>
        <v/>
      </c>
      <c r="FR18" s="840" t="str">
        <f>IF(AND($FR$3=1,'7c Health part-time'!V18&lt;&gt;0),IF(('7c Health part-time'!AB18/'7c Health part-time'!V18)&lt;0.25,AC18,""),"")</f>
        <v/>
      </c>
      <c r="FS18" s="841" t="str">
        <f>IF(AND($FR$3=1,'7c Health part-time'!W18&lt;&gt;0),IF(('7c Health part-time'!AC18/'7c Health part-time'!W18)&lt;0.25,AD18,""),"")</f>
        <v/>
      </c>
      <c r="FT18" s="841" t="str">
        <f>IF(AND($FR$3=1,'7c Health part-time'!X18&lt;&gt;0),IF(('7c Health part-time'!AD18/'7c Health part-time'!X18)&lt;0.25,AE18,""),"")</f>
        <v/>
      </c>
      <c r="FU18" s="841" t="str">
        <f>IF(AND($FR$3=1,'7c Health part-time'!Y18&lt;&gt;0),IF(('7c Health part-time'!AE18/'7c Health part-time'!Y18)&lt;0.25,AF18,""),"")</f>
        <v/>
      </c>
      <c r="FV18" s="841" t="str">
        <f>IF(AND($FR$3=1,'7c Health part-time'!Z18&lt;&gt;0),IF(('7c Health part-time'!AF18/'7c Health part-time'!Z18)&lt;0.25,AG18,""),"")</f>
        <v/>
      </c>
      <c r="FW18" s="842" t="str">
        <f>IF(AND($FR$3=1,'7c Health part-time'!AA18&lt;&gt;0),IF(('7c Health part-time'!AG18/'7c Health part-time'!AA18)&lt;0.25,AH18,""),"")</f>
        <v/>
      </c>
      <c r="FY18" s="843"/>
      <c r="FZ18" s="843"/>
      <c r="GA18" s="843"/>
      <c r="GB18" s="843"/>
      <c r="GC18" s="843"/>
      <c r="GD18" s="843"/>
      <c r="GE18" s="843"/>
      <c r="GF18" s="843"/>
      <c r="GG18" s="843"/>
      <c r="GH18" s="843"/>
      <c r="GI18" s="843"/>
      <c r="GJ18" s="843"/>
      <c r="GL18" s="881" t="s">
        <v>12</v>
      </c>
      <c r="GM18" s="60" t="s">
        <v>13</v>
      </c>
      <c r="GN18" s="60" t="s">
        <v>116</v>
      </c>
      <c r="GO18" s="48" t="str">
        <f>$CS$92</f>
        <v/>
      </c>
      <c r="GP18" s="39" t="str">
        <f>$CT$92</f>
        <v/>
      </c>
      <c r="GQ18" s="37" t="str">
        <f>$CS$92</f>
        <v/>
      </c>
      <c r="GR18" s="39" t="str">
        <f>$CT$92</f>
        <v/>
      </c>
      <c r="GS18" s="37" t="str">
        <f>$CS$92</f>
        <v/>
      </c>
      <c r="GT18" s="875" t="str">
        <f>$CT$92</f>
        <v/>
      </c>
      <c r="GU18" s="48" t="str">
        <f>$CY$92</f>
        <v/>
      </c>
      <c r="GV18" s="39" t="str">
        <f>$CZ$92</f>
        <v/>
      </c>
      <c r="GW18" s="37" t="str">
        <f>$CY$92</f>
        <v/>
      </c>
      <c r="GX18" s="39" t="str">
        <f>$CZ$92</f>
        <v/>
      </c>
      <c r="GY18" s="37" t="str">
        <f>$CY$92</f>
        <v/>
      </c>
      <c r="GZ18" s="875" t="str">
        <f>$CZ$92</f>
        <v/>
      </c>
      <c r="HA18" s="48" t="str">
        <f>$DE$92</f>
        <v/>
      </c>
      <c r="HB18" s="39" t="str">
        <f>$DF$92</f>
        <v/>
      </c>
      <c r="HC18" s="37" t="str">
        <f>$DE$92</f>
        <v/>
      </c>
      <c r="HD18" s="39" t="str">
        <f>$DF$92</f>
        <v/>
      </c>
      <c r="HE18" s="37" t="str">
        <f>$DE$92</f>
        <v/>
      </c>
      <c r="HF18" s="875" t="str">
        <f>$DF$92</f>
        <v/>
      </c>
      <c r="HG18" s="48" t="str">
        <f>$DK$92</f>
        <v/>
      </c>
      <c r="HH18" s="39" t="str">
        <f>$DL$92</f>
        <v/>
      </c>
      <c r="HI18" s="37" t="str">
        <f>$DK$92</f>
        <v/>
      </c>
      <c r="HJ18" s="39" t="str">
        <f>$DL$92</f>
        <v/>
      </c>
      <c r="HK18" s="37" t="str">
        <f>$DK$92</f>
        <v/>
      </c>
      <c r="HL18" s="875" t="str">
        <f>$DL$92</f>
        <v/>
      </c>
      <c r="HM18" s="48" t="str">
        <f>$DQ$92</f>
        <v/>
      </c>
      <c r="HN18" s="39" t="str">
        <f>$DR$92</f>
        <v/>
      </c>
      <c r="HO18" s="37" t="str">
        <f>$DQ$92</f>
        <v/>
      </c>
      <c r="HP18" s="39" t="str">
        <f>$DR$92</f>
        <v/>
      </c>
      <c r="HQ18" s="37" t="str">
        <f>$DQ$92</f>
        <v/>
      </c>
      <c r="HR18" s="875" t="str">
        <f>$DR$92</f>
        <v/>
      </c>
    </row>
    <row r="19" spans="1:226" x14ac:dyDescent="0.25">
      <c r="A19" s="18" t="str">
        <f>'7c Health part-time'!A19</f>
        <v>Dental therapy (A)</v>
      </c>
      <c r="B19" t="s">
        <v>13</v>
      </c>
      <c r="C19" s="18" t="str">
        <f>'7c Health part-time'!C19</f>
        <v>PGT (UG fee)</v>
      </c>
      <c r="D19" t="str">
        <f t="shared" si="4"/>
        <v>Dental therapy (A), Standard, PGT (UG fee)</v>
      </c>
      <c r="E19" t="str">
        <f t="shared" si="5"/>
        <v xml:space="preserve">Column 1, Starters in 2016-17, OfS-fundable, Dental therapy (A), Standard, PGT (UG fee); </v>
      </c>
      <c r="F19" t="str">
        <f t="shared" si="3"/>
        <v xml:space="preserve">Column 1, Starters in 2016-17, Non-fundable, Dental therapy (A), Standard, PGT (UG fee); </v>
      </c>
      <c r="G19" t="str">
        <f t="shared" si="3"/>
        <v xml:space="preserve">Column 1, Starters in 2017-18, OfS-fundable, Dental therapy (A), Standard, PGT (UG fee); </v>
      </c>
      <c r="H19" t="str">
        <f t="shared" si="3"/>
        <v xml:space="preserve">Column 1, Starters in 2017-18, Non-fundable, Dental therapy (A), Standard, PGT (UG fee); </v>
      </c>
      <c r="I19" t="str">
        <f t="shared" si="3"/>
        <v xml:space="preserve">Column 1, Starters in 2018-19, OfS-fundable, Dental therapy (A), Standard, PGT (UG fee); </v>
      </c>
      <c r="J19" t="str">
        <f t="shared" si="3"/>
        <v xml:space="preserve">Column 1, Starters in 2018-19, Non-fundable, Dental therapy (A), Standard, PGT (UG fee); </v>
      </c>
      <c r="K19" t="str">
        <f t="shared" si="3"/>
        <v xml:space="preserve">Column 2, Starters in 2016-17, OfS-fundable, Dental therapy (A), Standard, PGT (UG fee); </v>
      </c>
      <c r="L19" t="str">
        <f t="shared" si="3"/>
        <v xml:space="preserve">Column 2, Starters in 2016-17, Non-fundable, Dental therapy (A), Standard, PGT (UG fee); </v>
      </c>
      <c r="M19" t="str">
        <f t="shared" si="3"/>
        <v xml:space="preserve">Column 2, Starters in 2017-18, OfS-fundable, Dental therapy (A), Standard, PGT (UG fee); </v>
      </c>
      <c r="N19" t="str">
        <f t="shared" si="3"/>
        <v xml:space="preserve">Column 2, Starters in 2017-18, Non-fundable, Dental therapy (A), Standard, PGT (UG fee); </v>
      </c>
      <c r="O19" t="str">
        <f t="shared" si="3"/>
        <v xml:space="preserve">Column 2, Starters in 2018-19, OfS-fundable, Dental therapy (A), Standard, PGT (UG fee); </v>
      </c>
      <c r="P19" t="str">
        <f t="shared" si="3"/>
        <v xml:space="preserve">Column 2, Starters in 2018-19, Non-fundable, Dental therapy (A), Standard, PGT (UG fee); </v>
      </c>
      <c r="Q19" t="str">
        <f t="shared" si="3"/>
        <v xml:space="preserve">Column 3, Starters in 2016-17, OfS-fundable, Dental therapy (A), Standard, PGT (UG fee); </v>
      </c>
      <c r="R19" t="str">
        <f t="shared" si="3"/>
        <v xml:space="preserve">Column 3, Starters in 2016-17, Non-fundable, Dental therapy (A), Standard, PGT (UG fee); </v>
      </c>
      <c r="S19" t="str">
        <f t="shared" si="3"/>
        <v xml:space="preserve">Column 3, Starters in 2017-18, OfS-fundable, Dental therapy (A), Standard, PGT (UG fee); </v>
      </c>
      <c r="T19" t="str">
        <f t="shared" si="3"/>
        <v xml:space="preserve">Column 3, Starters in 2017-18, Non-fundable, Dental therapy (A), Standard, PGT (UG fee); </v>
      </c>
      <c r="U19" t="str">
        <f t="shared" si="3"/>
        <v xml:space="preserve">Column 3, Starters in 2018-19, OfS-fundable, Dental therapy (A), Standard, PGT (UG fee); </v>
      </c>
      <c r="V19" t="str">
        <f t="shared" si="3"/>
        <v xml:space="preserve">Column 3, Starters in 2018-19, Non-fundable, Dental therapy (A), Standard, PGT (UG fee); </v>
      </c>
      <c r="W19" t="str">
        <f t="shared" si="3"/>
        <v xml:space="preserve">Column 4, Starters in 2016-17, OfS-fundable, Dental therapy (A), Standard, PGT (UG fee); </v>
      </c>
      <c r="X19" t="str">
        <f t="shared" si="3"/>
        <v xml:space="preserve">Column 4, Starters in 2016-17, Non-fundable, Dental therapy (A), Standard, PGT (UG fee); </v>
      </c>
      <c r="Y19" t="str">
        <f t="shared" si="3"/>
        <v xml:space="preserve">Column 4, Starters in 2017-18, OfS-fundable, Dental therapy (A), Standard, PGT (UG fee); </v>
      </c>
      <c r="Z19" t="str">
        <f t="shared" si="3"/>
        <v xml:space="preserve">Column 4, Starters in 2017-18, Non-fundable, Dental therapy (A), Standard, PGT (UG fee); </v>
      </c>
      <c r="AA19" t="str">
        <f t="shared" si="3"/>
        <v xml:space="preserve">Column 4, Starters in 2018-19, OfS-fundable, Dental therapy (A), Standard, PGT (UG fee); </v>
      </c>
      <c r="AB19" t="str">
        <f t="shared" si="3"/>
        <v xml:space="preserve">Column 4, Starters in 2018-19, Non-fundable, Dental therapy (A), Standard, PGT (UG fee); </v>
      </c>
      <c r="AC19" t="str">
        <f t="shared" si="3"/>
        <v xml:space="preserve">Column 4a, Starters in 2016-17, OfS-fundable, Dental therapy (A), Standard, PGT (UG fee); </v>
      </c>
      <c r="AD19" t="str">
        <f t="shared" si="3"/>
        <v xml:space="preserve">Column 4a, Starters in 2016-17, Non-fundable, Dental therapy (A), Standard, PGT (UG fee); </v>
      </c>
      <c r="AE19" t="str">
        <f t="shared" si="3"/>
        <v xml:space="preserve">Column 4a, Starters in 2017-18, OfS-fundable, Dental therapy (A), Standard, PGT (UG fee); </v>
      </c>
      <c r="AF19" t="str">
        <f t="shared" si="3"/>
        <v xml:space="preserve">Column 4a, Starters in 2017-18, Non-fundable, Dental therapy (A), Standard, PGT (UG fee); </v>
      </c>
      <c r="AG19" t="str">
        <f t="shared" si="3"/>
        <v xml:space="preserve">Column 4a, Starters in 2018-19, OfS-fundable, Dental therapy (A), Standard, PGT (UG fee); </v>
      </c>
      <c r="AH19" t="str">
        <f t="shared" si="3"/>
        <v xml:space="preserve">Column 4a, Starters in 2018-19, Non-fundable, Dental therapy (A), Standard, PGT (UG fee); </v>
      </c>
      <c r="AR19" s="844" t="str">
        <f>IF(AND($AR$3=1,'7c Health part-time'!P19&gt;0),Q19,"")</f>
        <v/>
      </c>
      <c r="AS19" s="843" t="str">
        <f>IF(AND($AR$3=1,'7c Health part-time'!Q19&gt;0),R19,"")</f>
        <v/>
      </c>
      <c r="AT19" s="843" t="str">
        <f>IF(AND($AR$3=1,'7c Health part-time'!R19&gt;0),S19,"")</f>
        <v/>
      </c>
      <c r="AU19" s="843" t="str">
        <f>IF(AND($AR$3=1,'7c Health part-time'!S19&gt;0),T19,"")</f>
        <v/>
      </c>
      <c r="AV19" s="843" t="str">
        <f>IF(AND($AR$3=1,'7c Health part-time'!T19&gt;0),U19,"")</f>
        <v/>
      </c>
      <c r="AW19" s="845" t="str">
        <f>IF(AND($AR$3=1,'7c Health part-time'!U19&gt;0),V19,"")</f>
        <v/>
      </c>
      <c r="AY19" s="844" t="str">
        <f>IF(AND($AY$3=1,'7c Health part-time'!D19&lt;0),E19,"")</f>
        <v/>
      </c>
      <c r="AZ19" s="843" t="str">
        <f>IF(AND($AY$3=1,'7c Health part-time'!E19&lt;0),F19,"")</f>
        <v/>
      </c>
      <c r="BA19" s="843" t="str">
        <f>IF(AND($AY$3=1,'7c Health part-time'!F19&lt;0),G19,"")</f>
        <v/>
      </c>
      <c r="BB19" s="843" t="str">
        <f>IF(AND($AY$3=1,'7c Health part-time'!G19&lt;0),H19,"")</f>
        <v/>
      </c>
      <c r="BC19" s="843" t="str">
        <f>IF(AND($AY$3=1,'7c Health part-time'!H19&lt;0),I19,"")</f>
        <v/>
      </c>
      <c r="BD19" s="845" t="str">
        <f>IF(AND($AY$3=1,'7c Health part-time'!I19&lt;0),J19,"")</f>
        <v/>
      </c>
      <c r="BE19" s="844" t="str">
        <f>IF(AND($AY$3=1,'7c Health part-time'!J19&lt;0),K19,"")</f>
        <v/>
      </c>
      <c r="BF19" s="843" t="str">
        <f>IF(AND($AY$3=1,'7c Health part-time'!K19&lt;0),L19,"")</f>
        <v/>
      </c>
      <c r="BG19" s="843" t="str">
        <f>IF(AND($AY$3=1,'7c Health part-time'!L19&lt;0),M19,"")</f>
        <v/>
      </c>
      <c r="BH19" s="843" t="str">
        <f>IF(AND($AY$3=1,'7c Health part-time'!M19&lt;0),N19,"")</f>
        <v/>
      </c>
      <c r="BI19" s="843" t="str">
        <f>IF(AND($AY$3=1,'7c Health part-time'!N19&lt;0),O19,"")</f>
        <v/>
      </c>
      <c r="BJ19" s="845" t="str">
        <f>IF(AND($AY$3=1,'7c Health part-time'!O19&lt;0),P19,"")</f>
        <v/>
      </c>
      <c r="BK19" s="844" t="str">
        <f>IF(AND($AY$3=1,'7c Health part-time'!V19&lt;0),W19,"")</f>
        <v/>
      </c>
      <c r="BL19" s="843" t="str">
        <f>IF(AND($AY$3=1,'7c Health part-time'!W19&lt;0),X19,"")</f>
        <v/>
      </c>
      <c r="BM19" s="843" t="str">
        <f>IF(AND($AY$3=1,'7c Health part-time'!X19&lt;0),Y19,"")</f>
        <v/>
      </c>
      <c r="BN19" s="843" t="str">
        <f>IF(AND($AY$3=1,'7c Health part-time'!Y19&lt;0),Z19,"")</f>
        <v/>
      </c>
      <c r="BO19" s="843" t="str">
        <f>IF(AND($AY$3=1,'7c Health part-time'!Z19&lt;0),AA19,"")</f>
        <v/>
      </c>
      <c r="BP19" s="845" t="str">
        <f>IF(AND($AY$3=1,'7c Health part-time'!AA19&lt;0),AB19,"")</f>
        <v/>
      </c>
      <c r="BQ19" s="844" t="str">
        <f>IF(AND($AY$3=1,'7c Health part-time'!AB19&lt;0),AC19,"")</f>
        <v/>
      </c>
      <c r="BR19" s="843" t="str">
        <f>IF(AND($AY$3=1,'7c Health part-time'!AC19&lt;0),AD19,"")</f>
        <v/>
      </c>
      <c r="BS19" s="843" t="str">
        <f>IF(AND($AY$3=1,'7c Health part-time'!AD19&lt;0),AE19,"")</f>
        <v/>
      </c>
      <c r="BT19" s="843" t="str">
        <f>IF(AND($AY$3=1,'7c Health part-time'!AE19&lt;0),AF19,"")</f>
        <v/>
      </c>
      <c r="BU19" s="843" t="str">
        <f>IF(AND($AY$3=1,'7c Health part-time'!AF19&lt;0),AG19,"")</f>
        <v/>
      </c>
      <c r="BV19" s="845" t="str">
        <f>IF(AND($AY$3=1,'7c Health part-time'!AG19&lt;0),AH19,"")</f>
        <v/>
      </c>
      <c r="BX19" s="844" t="str">
        <f>IF(AND($BX$3=1,TRUNC('7c Health part-time'!D19)&lt;&gt;'7c Health part-time'!D19),E19,"")</f>
        <v/>
      </c>
      <c r="BY19" s="843" t="str">
        <f>IF(AND($BX$3=1,TRUNC('7c Health part-time'!E19)&lt;&gt;'7c Health part-time'!E19),F19,"")</f>
        <v/>
      </c>
      <c r="BZ19" s="843" t="str">
        <f>IF(AND($BX$3=1,TRUNC('7c Health part-time'!F19)&lt;&gt;'7c Health part-time'!F19),G19,"")</f>
        <v/>
      </c>
      <c r="CA19" s="843" t="str">
        <f>IF(AND($BX$3=1,TRUNC('7c Health part-time'!G19)&lt;&gt;'7c Health part-time'!G19),H19,"")</f>
        <v/>
      </c>
      <c r="CB19" s="843" t="str">
        <f>IF(AND($BX$3=1,TRUNC('7c Health part-time'!H19)&lt;&gt;'7c Health part-time'!H19),I19,"")</f>
        <v/>
      </c>
      <c r="CC19" s="845" t="str">
        <f>IF(AND($BX$3=1,TRUNC('7c Health part-time'!I19)&lt;&gt;'7c Health part-time'!I19),J19,"")</f>
        <v/>
      </c>
      <c r="CD19" s="844" t="str">
        <f>IF(AND($BX$3=1,TRUNC('7c Health part-time'!J19)&lt;&gt;'7c Health part-time'!J19),K19,"")</f>
        <v/>
      </c>
      <c r="CE19" s="843" t="str">
        <f>IF(AND($BX$3=1,TRUNC('7c Health part-time'!K19)&lt;&gt;'7c Health part-time'!K19),L19,"")</f>
        <v/>
      </c>
      <c r="CF19" s="843" t="str">
        <f>IF(AND($BX$3=1,TRUNC('7c Health part-time'!L19)&lt;&gt;'7c Health part-time'!L19),M19,"")</f>
        <v/>
      </c>
      <c r="CG19" s="843" t="str">
        <f>IF(AND($BX$3=1,TRUNC('7c Health part-time'!M19)&lt;&gt;'7c Health part-time'!M19),N19,"")</f>
        <v/>
      </c>
      <c r="CH19" s="843" t="str">
        <f>IF(AND($BX$3=1,TRUNC('7c Health part-time'!N19)&lt;&gt;'7c Health part-time'!N19),O19,"")</f>
        <v/>
      </c>
      <c r="CI19" s="845" t="str">
        <f>IF(AND($BX$3=1,TRUNC('7c Health part-time'!O19)&lt;&gt;'7c Health part-time'!O19),P19,"")</f>
        <v/>
      </c>
      <c r="CJ19" s="844" t="str">
        <f>IF(AND($BX$3=1,TRUNC('7c Health part-time'!P19)&lt;&gt;'7c Health part-time'!P19),Q19,"")</f>
        <v/>
      </c>
      <c r="CK19" s="843" t="str">
        <f>IF(AND($BX$3=1,TRUNC('7c Health part-time'!Q19)&lt;&gt;'7c Health part-time'!Q19),R19,"")</f>
        <v/>
      </c>
      <c r="CL19" s="843" t="str">
        <f>IF(AND($BX$3=1,TRUNC('7c Health part-time'!R19)&lt;&gt;'7c Health part-time'!R19),S19,"")</f>
        <v/>
      </c>
      <c r="CM19" s="843" t="str">
        <f>IF(AND($BX$3=1,TRUNC('7c Health part-time'!S19)&lt;&gt;'7c Health part-time'!S19),T19,"")</f>
        <v/>
      </c>
      <c r="CN19" s="843" t="str">
        <f>IF(AND($BX$3=1,TRUNC('7c Health part-time'!T19)&lt;&gt;'7c Health part-time'!T19),U19,"")</f>
        <v/>
      </c>
      <c r="CO19" s="845" t="str">
        <f>IF(AND($BX$3=1,TRUNC('7c Health part-time'!U19)&lt;&gt;'7c Health part-time'!U19),V19,"")</f>
        <v/>
      </c>
      <c r="DV19" s="844" t="str">
        <f>IF(AND($DV$3=1,ROUND('7c Health part-time'!AB19,2)&lt;&gt;'7c Health part-time'!AB19),AC19,"")</f>
        <v/>
      </c>
      <c r="DW19" s="843" t="str">
        <f>IF(AND($DV$3=1,ROUND('7c Health part-time'!AC19,2)&lt;&gt;'7c Health part-time'!AC19),AD19,"")</f>
        <v/>
      </c>
      <c r="DX19" s="843" t="str">
        <f>IF(AND($DV$3=1,ROUND('7c Health part-time'!AD19,2)&lt;&gt;'7c Health part-time'!AD19),AE19,"")</f>
        <v/>
      </c>
      <c r="DY19" s="843" t="str">
        <f>IF(AND($DV$3=1,ROUND('7c Health part-time'!AE19,2)&lt;&gt;'7c Health part-time'!AE19),AF19,"")</f>
        <v/>
      </c>
      <c r="DZ19" s="843" t="str">
        <f>IF(AND($DV$3=1,ROUND('7c Health part-time'!AF19,2)&lt;&gt;'7c Health part-time'!AF19),AG19,"")</f>
        <v/>
      </c>
      <c r="EA19" s="845" t="str">
        <f>IF(AND($DV$3=1,ROUND('7c Health part-time'!AG19,2)&lt;&gt;'7c Health part-time'!AG19),AH19,"")</f>
        <v/>
      </c>
      <c r="EC19" s="844" t="str">
        <f>IF(AND($EC$3=1,'7c Health part-time'!AB19&gt;'7c Health part-time'!V19),AC19,"")</f>
        <v/>
      </c>
      <c r="ED19" s="843" t="str">
        <f>IF(AND($EC$3=1,'7c Health part-time'!AC19&gt;'7c Health part-time'!W19),AD19,"")</f>
        <v/>
      </c>
      <c r="EE19" s="843" t="str">
        <f>IF(AND($EC$3=1,'7c Health part-time'!AD19&gt;'7c Health part-time'!X19),AE19,"")</f>
        <v/>
      </c>
      <c r="EF19" s="843" t="str">
        <f>IF(AND($EC$3=1,'7c Health part-time'!AE19&gt;'7c Health part-time'!Y19),AF19,"")</f>
        <v/>
      </c>
      <c r="EG19" s="843" t="str">
        <f>IF(AND($EC$3=1,'7c Health part-time'!AF19&gt;'7c Health part-time'!Z19),AG19,"")</f>
        <v/>
      </c>
      <c r="EH19" s="845" t="str">
        <f>IF(AND($EC$3=1,'7c Health part-time'!AG19&gt;'7c Health part-time'!AA19),AH19,"")</f>
        <v/>
      </c>
      <c r="EJ19" s="844" t="str">
        <f>IF(AND($EJ$3=1,'7c Health part-time'!V19&lt;&gt;0),IF(('7c Health part-time'!AB19/'7c Health part-time'!V19)&lt;0.03,AC19,""),"")</f>
        <v/>
      </c>
      <c r="EK19" s="843" t="str">
        <f>IF(AND($EJ$3=1,'7c Health part-time'!W19&lt;&gt;0),IF(('7c Health part-time'!AC19/'7c Health part-time'!W19)&lt;0.03,AD19,""),"")</f>
        <v/>
      </c>
      <c r="EL19" s="843" t="str">
        <f>IF(AND($EJ$3=1,'7c Health part-time'!X19&lt;&gt;0),IF(('7c Health part-time'!AD19/'7c Health part-time'!X19)&lt;0.03,AE19,""),"")</f>
        <v/>
      </c>
      <c r="EM19" s="843" t="str">
        <f>IF(AND($EJ$3=1,'7c Health part-time'!Y19&lt;&gt;0),IF(('7c Health part-time'!AE19/'7c Health part-time'!Y19)&lt;0.03,AF19,""),"")</f>
        <v/>
      </c>
      <c r="EN19" s="843" t="str">
        <f>IF(AND($EJ$3=1,'7c Health part-time'!Z19&lt;&gt;0),IF(('7c Health part-time'!AF19/'7c Health part-time'!Z19)&lt;0.03,AG19,""),"")</f>
        <v/>
      </c>
      <c r="EO19" s="845" t="str">
        <f>IF(AND($EJ$3=1,'7c Health part-time'!AA19&lt;&gt;0),IF(('7c Health part-time'!AG19/'7c Health part-time'!AA19)&lt;0.03,AH19,""),"")</f>
        <v/>
      </c>
      <c r="EQ19" s="844" t="str">
        <f>IF(AND($EQ$3=1,'7c Health part-time'!P19=0,SUM('7c Health part-time'!D19,'7c Health part-time'!J19)&gt;$ET$13),Q19,"")</f>
        <v/>
      </c>
      <c r="ER19" s="843" t="str">
        <f>IF(AND($EQ$3=1,'7c Health part-time'!Q19=0,SUM('7c Health part-time'!E19,'7c Health part-time'!K19)&gt;$ET$13),R19,"")</f>
        <v/>
      </c>
      <c r="ES19" s="843" t="str">
        <f>IF(AND($EQ$3=1,'7c Health part-time'!R19=0,SUM('7c Health part-time'!F19,'7c Health part-time'!L19)&gt;$ET$13),S19,"")</f>
        <v/>
      </c>
      <c r="ET19" s="843" t="str">
        <f>IF(AND($EQ$3=1,'7c Health part-time'!S19=0,SUM('7c Health part-time'!G19,'7c Health part-time'!M19)&gt;$ET$13),T19,"")</f>
        <v/>
      </c>
      <c r="EU19" s="843" t="str">
        <f>IF(AND($EQ$3=1,'7c Health part-time'!T19=0,SUM('7c Health part-time'!H19,'7c Health part-time'!N19)&gt;$ET$13),U19,"")</f>
        <v/>
      </c>
      <c r="EV19" s="845" t="str">
        <f>IF(AND($EQ$3=1,'7c Health part-time'!U19=0,SUM('7c Health part-time'!I19,'7c Health part-time'!O19)&gt;$ET$13),V19,"")</f>
        <v/>
      </c>
      <c r="EX19" s="844" t="str">
        <f>IF(AND($EX$3=1,SUM('7c Health part-time'!D19,'7c Health part-time'!J19)&gt;0,ABS('7c Health part-time'!P19)=SUM('7c Health part-time'!D19,'7c Health part-time'!J19)),Q19,"")</f>
        <v/>
      </c>
      <c r="EY19" s="843" t="str">
        <f>IF(AND($EX$3=1,SUM('7c Health part-time'!E19,'7c Health part-time'!K19)&gt;0,ABS('7c Health part-time'!Q19)=SUM('7c Health part-time'!E19,'7c Health part-time'!K19)),R19,"")</f>
        <v/>
      </c>
      <c r="EZ19" s="843" t="str">
        <f>IF(AND($EX$3=1,SUM('7c Health part-time'!F19,'7c Health part-time'!L19)&gt;0,ABS('7c Health part-time'!R19)=SUM('7c Health part-time'!F19,'7c Health part-time'!L19)),S19,"")</f>
        <v/>
      </c>
      <c r="FA19" s="843" t="str">
        <f>IF(AND($EX$3=1,SUM('7c Health part-time'!G19,'7c Health part-time'!M19)&gt;0,ABS('7c Health part-time'!S19)=SUM('7c Health part-time'!G19,'7c Health part-time'!M19)),T19,"")</f>
        <v/>
      </c>
      <c r="FB19" s="843" t="str">
        <f>IF(AND($EX$3=1,SUM('7c Health part-time'!H19,'7c Health part-time'!N19)&gt;0,ABS('7c Health part-time'!T19)=SUM('7c Health part-time'!H19,'7c Health part-time'!N19)),U19,"")</f>
        <v/>
      </c>
      <c r="FC19" s="845" t="str">
        <f>IF(AND($EX$3=1,SUM('7c Health part-time'!I19,'7c Health part-time'!O19)&gt;0,ABS('7c Health part-time'!U19)=SUM('7c Health part-time'!I19,'7c Health part-time'!O19)),V19,"")</f>
        <v/>
      </c>
      <c r="FR19" s="844" t="str">
        <f>IF(AND($FR$3=1,'7c Health part-time'!V19&lt;&gt;0),IF(('7c Health part-time'!AB19/'7c Health part-time'!V19)&lt;0.25,AC19,""),"")</f>
        <v/>
      </c>
      <c r="FS19" s="843" t="str">
        <f>IF(AND($FR$3=1,'7c Health part-time'!W19&lt;&gt;0),IF(('7c Health part-time'!AC19/'7c Health part-time'!W19)&lt;0.25,AD19,""),"")</f>
        <v/>
      </c>
      <c r="FT19" s="843" t="str">
        <f>IF(AND($FR$3=1,'7c Health part-time'!X19&lt;&gt;0),IF(('7c Health part-time'!AD19/'7c Health part-time'!X19)&lt;0.25,AE19,""),"")</f>
        <v/>
      </c>
      <c r="FU19" s="843" t="str">
        <f>IF(AND($FR$3=1,'7c Health part-time'!Y19&lt;&gt;0),IF(('7c Health part-time'!AE19/'7c Health part-time'!Y19)&lt;0.25,AF19,""),"")</f>
        <v/>
      </c>
      <c r="FV19" s="843" t="str">
        <f>IF(AND($FR$3=1,'7c Health part-time'!Z19&lt;&gt;0),IF(('7c Health part-time'!AF19/'7c Health part-time'!Z19)&lt;0.25,AG19,""),"")</f>
        <v/>
      </c>
      <c r="FW19" s="845" t="str">
        <f>IF(AND($FR$3=1,'7c Health part-time'!AA19&lt;&gt;0),IF(('7c Health part-time'!AG19/'7c Health part-time'!AA19)&lt;0.25,AH19,""),"")</f>
        <v/>
      </c>
      <c r="FY19" s="843"/>
      <c r="FZ19" s="843"/>
      <c r="GA19" s="843"/>
      <c r="GB19" s="843"/>
      <c r="GC19" s="843"/>
      <c r="GD19" s="843"/>
      <c r="GE19" s="843"/>
      <c r="GF19" s="843"/>
      <c r="GG19" s="843"/>
      <c r="GH19" s="843"/>
      <c r="GI19" s="843"/>
      <c r="GJ19" s="843"/>
      <c r="GL19" s="60"/>
      <c r="GM19" s="60" t="s">
        <v>13</v>
      </c>
      <c r="GN19" s="60" t="s">
        <v>314</v>
      </c>
      <c r="GO19" s="49" t="str">
        <f>$CS$93</f>
        <v/>
      </c>
      <c r="GP19" s="41" t="str">
        <f>$CT$93</f>
        <v/>
      </c>
      <c r="GQ19" s="40" t="str">
        <f>$CS$93</f>
        <v/>
      </c>
      <c r="GR19" s="41" t="str">
        <f>$CT$93</f>
        <v/>
      </c>
      <c r="GS19" s="40" t="str">
        <f>$CS$93</f>
        <v/>
      </c>
      <c r="GT19" s="873" t="str">
        <f>$CT$93</f>
        <v/>
      </c>
      <c r="GU19" s="49" t="str">
        <f>$CY$93</f>
        <v/>
      </c>
      <c r="GV19" s="41" t="str">
        <f>$CZ$93</f>
        <v/>
      </c>
      <c r="GW19" s="40" t="str">
        <f>$CY$93</f>
        <v/>
      </c>
      <c r="GX19" s="41" t="str">
        <f>$CZ$93</f>
        <v/>
      </c>
      <c r="GY19" s="40" t="str">
        <f>$CY$93</f>
        <v/>
      </c>
      <c r="GZ19" s="873" t="str">
        <f>$CZ$93</f>
        <v/>
      </c>
      <c r="HA19" s="49" t="str">
        <f>$DE$93</f>
        <v/>
      </c>
      <c r="HB19" s="41" t="str">
        <f>$DF$93</f>
        <v/>
      </c>
      <c r="HC19" s="40" t="str">
        <f>$DE$93</f>
        <v/>
      </c>
      <c r="HD19" s="41" t="str">
        <f>$DF$93</f>
        <v/>
      </c>
      <c r="HE19" s="40" t="str">
        <f>$DE$93</f>
        <v/>
      </c>
      <c r="HF19" s="873" t="str">
        <f>$DF$93</f>
        <v/>
      </c>
      <c r="HG19" s="49" t="str">
        <f>$DK$93</f>
        <v/>
      </c>
      <c r="HH19" s="41" t="str">
        <f>$DL$93</f>
        <v/>
      </c>
      <c r="HI19" s="40" t="str">
        <f>$DK$93</f>
        <v/>
      </c>
      <c r="HJ19" s="41" t="str">
        <f>$DL$93</f>
        <v/>
      </c>
      <c r="HK19" s="40" t="str">
        <f>$DK$93</f>
        <v/>
      </c>
      <c r="HL19" s="873" t="str">
        <f>$DL$93</f>
        <v/>
      </c>
      <c r="HM19" s="49" t="str">
        <f>$DQ$93</f>
        <v/>
      </c>
      <c r="HN19" s="41" t="str">
        <f>$DR$93</f>
        <v/>
      </c>
      <c r="HO19" s="40" t="str">
        <f>$DQ$93</f>
        <v/>
      </c>
      <c r="HP19" s="41" t="str">
        <f>$DR$93</f>
        <v/>
      </c>
      <c r="HQ19" s="40" t="str">
        <f>$DQ$93</f>
        <v/>
      </c>
      <c r="HR19" s="873" t="str">
        <f>$DR$93</f>
        <v/>
      </c>
    </row>
    <row r="20" spans="1:226" x14ac:dyDescent="0.25">
      <c r="A20" s="18" t="str">
        <f>'7c Health part-time'!A20</f>
        <v>Dental therapy (A)</v>
      </c>
      <c r="B20" t="s">
        <v>19</v>
      </c>
      <c r="C20" s="18" t="str">
        <f>'7c Health part-time'!C20</f>
        <v>UG</v>
      </c>
      <c r="D20" t="str">
        <f t="shared" si="4"/>
        <v>Dental therapy (A), Long, UG</v>
      </c>
      <c r="E20" t="str">
        <f t="shared" si="5"/>
        <v xml:space="preserve">Column 1, Starters in 2016-17, OfS-fundable, Dental therapy (A), Long, UG; </v>
      </c>
      <c r="F20" t="str">
        <f t="shared" si="3"/>
        <v xml:space="preserve">Column 1, Starters in 2016-17, Non-fundable, Dental therapy (A), Long, UG; </v>
      </c>
      <c r="G20" t="str">
        <f t="shared" si="3"/>
        <v xml:space="preserve">Column 1, Starters in 2017-18, OfS-fundable, Dental therapy (A), Long, UG; </v>
      </c>
      <c r="H20" t="str">
        <f t="shared" si="3"/>
        <v xml:space="preserve">Column 1, Starters in 2017-18, Non-fundable, Dental therapy (A), Long, UG; </v>
      </c>
      <c r="I20" t="str">
        <f t="shared" si="3"/>
        <v xml:space="preserve">Column 1, Starters in 2018-19, OfS-fundable, Dental therapy (A), Long, UG; </v>
      </c>
      <c r="J20" t="str">
        <f t="shared" si="3"/>
        <v xml:space="preserve">Column 1, Starters in 2018-19, Non-fundable, Dental therapy (A), Long, UG; </v>
      </c>
      <c r="K20" t="str">
        <f t="shared" si="3"/>
        <v xml:space="preserve">Column 2, Starters in 2016-17, OfS-fundable, Dental therapy (A), Long, UG; </v>
      </c>
      <c r="L20" t="str">
        <f t="shared" si="3"/>
        <v xml:space="preserve">Column 2, Starters in 2016-17, Non-fundable, Dental therapy (A), Long, UG; </v>
      </c>
      <c r="M20" t="str">
        <f t="shared" si="3"/>
        <v xml:space="preserve">Column 2, Starters in 2017-18, OfS-fundable, Dental therapy (A), Long, UG; </v>
      </c>
      <c r="N20" t="str">
        <f t="shared" si="3"/>
        <v xml:space="preserve">Column 2, Starters in 2017-18, Non-fundable, Dental therapy (A), Long, UG; </v>
      </c>
      <c r="O20" t="str">
        <f t="shared" si="3"/>
        <v xml:space="preserve">Column 2, Starters in 2018-19, OfS-fundable, Dental therapy (A), Long, UG; </v>
      </c>
      <c r="P20" t="str">
        <f t="shared" si="3"/>
        <v xml:space="preserve">Column 2, Starters in 2018-19, Non-fundable, Dental therapy (A), Long, UG; </v>
      </c>
      <c r="Q20" t="str">
        <f t="shared" si="3"/>
        <v xml:space="preserve">Column 3, Starters in 2016-17, OfS-fundable, Dental therapy (A), Long, UG; </v>
      </c>
      <c r="R20" t="str">
        <f t="shared" si="3"/>
        <v xml:space="preserve">Column 3, Starters in 2016-17, Non-fundable, Dental therapy (A), Long, UG; </v>
      </c>
      <c r="S20" t="str">
        <f t="shared" si="3"/>
        <v xml:space="preserve">Column 3, Starters in 2017-18, OfS-fundable, Dental therapy (A), Long, UG; </v>
      </c>
      <c r="T20" t="str">
        <f t="shared" si="3"/>
        <v xml:space="preserve">Column 3, Starters in 2017-18, Non-fundable, Dental therapy (A), Long, UG; </v>
      </c>
      <c r="U20" t="str">
        <f t="shared" si="3"/>
        <v xml:space="preserve">Column 3, Starters in 2018-19, OfS-fundable, Dental therapy (A), Long, UG; </v>
      </c>
      <c r="V20" t="str">
        <f t="shared" si="3"/>
        <v xml:space="preserve">Column 3, Starters in 2018-19, Non-fundable, Dental therapy (A), Long, UG; </v>
      </c>
      <c r="W20" t="str">
        <f t="shared" si="3"/>
        <v xml:space="preserve">Column 4, Starters in 2016-17, OfS-fundable, Dental therapy (A), Long, UG; </v>
      </c>
      <c r="X20" t="str">
        <f t="shared" si="3"/>
        <v xml:space="preserve">Column 4, Starters in 2016-17, Non-fundable, Dental therapy (A), Long, UG; </v>
      </c>
      <c r="Y20" t="str">
        <f t="shared" si="3"/>
        <v xml:space="preserve">Column 4, Starters in 2017-18, OfS-fundable, Dental therapy (A), Long, UG; </v>
      </c>
      <c r="Z20" t="str">
        <f t="shared" si="3"/>
        <v xml:space="preserve">Column 4, Starters in 2017-18, Non-fundable, Dental therapy (A), Long, UG; </v>
      </c>
      <c r="AA20" t="str">
        <f t="shared" si="3"/>
        <v xml:space="preserve">Column 4, Starters in 2018-19, OfS-fundable, Dental therapy (A), Long, UG; </v>
      </c>
      <c r="AB20" t="str">
        <f t="shared" si="3"/>
        <v xml:space="preserve">Column 4, Starters in 2018-19, Non-fundable, Dental therapy (A), Long, UG; </v>
      </c>
      <c r="AC20" t="str">
        <f t="shared" si="3"/>
        <v xml:space="preserve">Column 4a, Starters in 2016-17, OfS-fundable, Dental therapy (A), Long, UG; </v>
      </c>
      <c r="AD20" t="str">
        <f t="shared" si="3"/>
        <v xml:space="preserve">Column 4a, Starters in 2016-17, Non-fundable, Dental therapy (A), Long, UG; </v>
      </c>
      <c r="AE20" t="str">
        <f t="shared" si="3"/>
        <v xml:space="preserve">Column 4a, Starters in 2017-18, OfS-fundable, Dental therapy (A), Long, UG; </v>
      </c>
      <c r="AF20" t="str">
        <f t="shared" si="3"/>
        <v xml:space="preserve">Column 4a, Starters in 2017-18, Non-fundable, Dental therapy (A), Long, UG; </v>
      </c>
      <c r="AG20" t="str">
        <f t="shared" si="3"/>
        <v xml:space="preserve">Column 4a, Starters in 2018-19, OfS-fundable, Dental therapy (A), Long, UG; </v>
      </c>
      <c r="AH20" t="str">
        <f t="shared" si="3"/>
        <v xml:space="preserve">Column 4a, Starters in 2018-19, Non-fundable, Dental therapy (A), Long, UG; </v>
      </c>
      <c r="AR20" s="844" t="str">
        <f>IF(AND($AR$3=1,'7c Health part-time'!P20&gt;0),Q20,"")</f>
        <v/>
      </c>
      <c r="AS20" s="843" t="str">
        <f>IF(AND($AR$3=1,'7c Health part-time'!Q20&gt;0),R20,"")</f>
        <v/>
      </c>
      <c r="AT20" s="843" t="str">
        <f>IF(AND($AR$3=1,'7c Health part-time'!R20&gt;0),S20,"")</f>
        <v/>
      </c>
      <c r="AU20" s="843" t="str">
        <f>IF(AND($AR$3=1,'7c Health part-time'!S20&gt;0),T20,"")</f>
        <v/>
      </c>
      <c r="AV20" s="843" t="str">
        <f>IF(AND($AR$3=1,'7c Health part-time'!T20&gt;0),U20,"")</f>
        <v/>
      </c>
      <c r="AW20" s="845" t="str">
        <f>IF(AND($AR$3=1,'7c Health part-time'!U20&gt;0),V20,"")</f>
        <v/>
      </c>
      <c r="AY20" s="844" t="str">
        <f>IF(AND($AY$3=1,'7c Health part-time'!D20&lt;0),E20,"")</f>
        <v/>
      </c>
      <c r="AZ20" s="843" t="str">
        <f>IF(AND($AY$3=1,'7c Health part-time'!E20&lt;0),F20,"")</f>
        <v/>
      </c>
      <c r="BA20" s="843" t="str">
        <f>IF(AND($AY$3=1,'7c Health part-time'!F20&lt;0),G20,"")</f>
        <v/>
      </c>
      <c r="BB20" s="843" t="str">
        <f>IF(AND($AY$3=1,'7c Health part-time'!G20&lt;0),H20,"")</f>
        <v/>
      </c>
      <c r="BC20" s="843" t="str">
        <f>IF(AND($AY$3=1,'7c Health part-time'!H20&lt;0),I20,"")</f>
        <v/>
      </c>
      <c r="BD20" s="845" t="str">
        <f>IF(AND($AY$3=1,'7c Health part-time'!I20&lt;0),J20,"")</f>
        <v/>
      </c>
      <c r="BE20" s="844" t="str">
        <f>IF(AND($AY$3=1,'7c Health part-time'!J20&lt;0),K20,"")</f>
        <v/>
      </c>
      <c r="BF20" s="843" t="str">
        <f>IF(AND($AY$3=1,'7c Health part-time'!K20&lt;0),L20,"")</f>
        <v/>
      </c>
      <c r="BG20" s="843" t="str">
        <f>IF(AND($AY$3=1,'7c Health part-time'!L20&lt;0),M20,"")</f>
        <v/>
      </c>
      <c r="BH20" s="843" t="str">
        <f>IF(AND($AY$3=1,'7c Health part-time'!M20&lt;0),N20,"")</f>
        <v/>
      </c>
      <c r="BI20" s="843" t="str">
        <f>IF(AND($AY$3=1,'7c Health part-time'!N20&lt;0),O20,"")</f>
        <v/>
      </c>
      <c r="BJ20" s="845" t="str">
        <f>IF(AND($AY$3=1,'7c Health part-time'!O20&lt;0),P20,"")</f>
        <v/>
      </c>
      <c r="BK20" s="844" t="str">
        <f>IF(AND($AY$3=1,'7c Health part-time'!V20&lt;0),W20,"")</f>
        <v/>
      </c>
      <c r="BL20" s="843" t="str">
        <f>IF(AND($AY$3=1,'7c Health part-time'!W20&lt;0),X20,"")</f>
        <v/>
      </c>
      <c r="BM20" s="843" t="str">
        <f>IF(AND($AY$3=1,'7c Health part-time'!X20&lt;0),Y20,"")</f>
        <v/>
      </c>
      <c r="BN20" s="843" t="str">
        <f>IF(AND($AY$3=1,'7c Health part-time'!Y20&lt;0),Z20,"")</f>
        <v/>
      </c>
      <c r="BO20" s="843" t="str">
        <f>IF(AND($AY$3=1,'7c Health part-time'!Z20&lt;0),AA20,"")</f>
        <v/>
      </c>
      <c r="BP20" s="845" t="str">
        <f>IF(AND($AY$3=1,'7c Health part-time'!AA20&lt;0),AB20,"")</f>
        <v/>
      </c>
      <c r="BQ20" s="844" t="str">
        <f>IF(AND($AY$3=1,'7c Health part-time'!AB20&lt;0),AC20,"")</f>
        <v/>
      </c>
      <c r="BR20" s="843" t="str">
        <f>IF(AND($AY$3=1,'7c Health part-time'!AC20&lt;0),AD20,"")</f>
        <v/>
      </c>
      <c r="BS20" s="843" t="str">
        <f>IF(AND($AY$3=1,'7c Health part-time'!AD20&lt;0),AE20,"")</f>
        <v/>
      </c>
      <c r="BT20" s="843" t="str">
        <f>IF(AND($AY$3=1,'7c Health part-time'!AE20&lt;0),AF20,"")</f>
        <v/>
      </c>
      <c r="BU20" s="843" t="str">
        <f>IF(AND($AY$3=1,'7c Health part-time'!AF20&lt;0),AG20,"")</f>
        <v/>
      </c>
      <c r="BV20" s="845" t="str">
        <f>IF(AND($AY$3=1,'7c Health part-time'!AG20&lt;0),AH20,"")</f>
        <v/>
      </c>
      <c r="BX20" s="844" t="str">
        <f>IF(AND($BX$3=1,TRUNC('7c Health part-time'!D20)&lt;&gt;'7c Health part-time'!D20),E20,"")</f>
        <v/>
      </c>
      <c r="BY20" s="843" t="str">
        <f>IF(AND($BX$3=1,TRUNC('7c Health part-time'!E20)&lt;&gt;'7c Health part-time'!E20),F20,"")</f>
        <v/>
      </c>
      <c r="BZ20" s="843" t="str">
        <f>IF(AND($BX$3=1,TRUNC('7c Health part-time'!F20)&lt;&gt;'7c Health part-time'!F20),G20,"")</f>
        <v/>
      </c>
      <c r="CA20" s="843" t="str">
        <f>IF(AND($BX$3=1,TRUNC('7c Health part-time'!G20)&lt;&gt;'7c Health part-time'!G20),H20,"")</f>
        <v/>
      </c>
      <c r="CB20" s="843" t="str">
        <f>IF(AND($BX$3=1,TRUNC('7c Health part-time'!H20)&lt;&gt;'7c Health part-time'!H20),I20,"")</f>
        <v/>
      </c>
      <c r="CC20" s="845" t="str">
        <f>IF(AND($BX$3=1,TRUNC('7c Health part-time'!I20)&lt;&gt;'7c Health part-time'!I20),J20,"")</f>
        <v/>
      </c>
      <c r="CD20" s="844" t="str">
        <f>IF(AND($BX$3=1,TRUNC('7c Health part-time'!J20)&lt;&gt;'7c Health part-time'!J20),K20,"")</f>
        <v/>
      </c>
      <c r="CE20" s="843" t="str">
        <f>IF(AND($BX$3=1,TRUNC('7c Health part-time'!K20)&lt;&gt;'7c Health part-time'!K20),L20,"")</f>
        <v/>
      </c>
      <c r="CF20" s="843" t="str">
        <f>IF(AND($BX$3=1,TRUNC('7c Health part-time'!L20)&lt;&gt;'7c Health part-time'!L20),M20,"")</f>
        <v/>
      </c>
      <c r="CG20" s="843" t="str">
        <f>IF(AND($BX$3=1,TRUNC('7c Health part-time'!M20)&lt;&gt;'7c Health part-time'!M20),N20,"")</f>
        <v/>
      </c>
      <c r="CH20" s="843" t="str">
        <f>IF(AND($BX$3=1,TRUNC('7c Health part-time'!N20)&lt;&gt;'7c Health part-time'!N20),O20,"")</f>
        <v/>
      </c>
      <c r="CI20" s="845" t="str">
        <f>IF(AND($BX$3=1,TRUNC('7c Health part-time'!O20)&lt;&gt;'7c Health part-time'!O20),P20,"")</f>
        <v/>
      </c>
      <c r="CJ20" s="844" t="str">
        <f>IF(AND($BX$3=1,TRUNC('7c Health part-time'!P20)&lt;&gt;'7c Health part-time'!P20),Q20,"")</f>
        <v/>
      </c>
      <c r="CK20" s="843" t="str">
        <f>IF(AND($BX$3=1,TRUNC('7c Health part-time'!Q20)&lt;&gt;'7c Health part-time'!Q20),R20,"")</f>
        <v/>
      </c>
      <c r="CL20" s="843" t="str">
        <f>IF(AND($BX$3=1,TRUNC('7c Health part-time'!R20)&lt;&gt;'7c Health part-time'!R20),S20,"")</f>
        <v/>
      </c>
      <c r="CM20" s="843" t="str">
        <f>IF(AND($BX$3=1,TRUNC('7c Health part-time'!S20)&lt;&gt;'7c Health part-time'!S20),T20,"")</f>
        <v/>
      </c>
      <c r="CN20" s="843" t="str">
        <f>IF(AND($BX$3=1,TRUNC('7c Health part-time'!T20)&lt;&gt;'7c Health part-time'!T20),U20,"")</f>
        <v/>
      </c>
      <c r="CO20" s="845" t="str">
        <f>IF(AND($BX$3=1,TRUNC('7c Health part-time'!U20)&lt;&gt;'7c Health part-time'!U20),V20,"")</f>
        <v/>
      </c>
      <c r="DV20" s="844" t="str">
        <f>IF(AND($DV$3=1,ROUND('7c Health part-time'!AB20,2)&lt;&gt;'7c Health part-time'!AB20),AC20,"")</f>
        <v/>
      </c>
      <c r="DW20" s="843" t="str">
        <f>IF(AND($DV$3=1,ROUND('7c Health part-time'!AC20,2)&lt;&gt;'7c Health part-time'!AC20),AD20,"")</f>
        <v/>
      </c>
      <c r="DX20" s="843" t="str">
        <f>IF(AND($DV$3=1,ROUND('7c Health part-time'!AD20,2)&lt;&gt;'7c Health part-time'!AD20),AE20,"")</f>
        <v/>
      </c>
      <c r="DY20" s="843" t="str">
        <f>IF(AND($DV$3=1,ROUND('7c Health part-time'!AE20,2)&lt;&gt;'7c Health part-time'!AE20),AF20,"")</f>
        <v/>
      </c>
      <c r="DZ20" s="843" t="str">
        <f>IF(AND($DV$3=1,ROUND('7c Health part-time'!AF20,2)&lt;&gt;'7c Health part-time'!AF20),AG20,"")</f>
        <v/>
      </c>
      <c r="EA20" s="845" t="str">
        <f>IF(AND($DV$3=1,ROUND('7c Health part-time'!AG20,2)&lt;&gt;'7c Health part-time'!AG20),AH20,"")</f>
        <v/>
      </c>
      <c r="EC20" s="844" t="str">
        <f>IF(AND($EC$3=1,'7c Health part-time'!AB20&gt;'7c Health part-time'!V20),AC20,"")</f>
        <v/>
      </c>
      <c r="ED20" s="843" t="str">
        <f>IF(AND($EC$3=1,'7c Health part-time'!AC20&gt;'7c Health part-time'!W20),AD20,"")</f>
        <v/>
      </c>
      <c r="EE20" s="843" t="str">
        <f>IF(AND($EC$3=1,'7c Health part-time'!AD20&gt;'7c Health part-time'!X20),AE20,"")</f>
        <v/>
      </c>
      <c r="EF20" s="843" t="str">
        <f>IF(AND($EC$3=1,'7c Health part-time'!AE20&gt;'7c Health part-time'!Y20),AF20,"")</f>
        <v/>
      </c>
      <c r="EG20" s="843" t="str">
        <f>IF(AND($EC$3=1,'7c Health part-time'!AF20&gt;'7c Health part-time'!Z20),AG20,"")</f>
        <v/>
      </c>
      <c r="EH20" s="845" t="str">
        <f>IF(AND($EC$3=1,'7c Health part-time'!AG20&gt;'7c Health part-time'!AA20),AH20,"")</f>
        <v/>
      </c>
      <c r="EJ20" s="844" t="str">
        <f>IF(AND($EJ$3=1,'7c Health part-time'!V20&lt;&gt;0),IF(('7c Health part-time'!AB20/'7c Health part-time'!V20)&lt;0.03,AC20,""),"")</f>
        <v/>
      </c>
      <c r="EK20" s="843" t="str">
        <f>IF(AND($EJ$3=1,'7c Health part-time'!W20&lt;&gt;0),IF(('7c Health part-time'!AC20/'7c Health part-time'!W20)&lt;0.03,AD20,""),"")</f>
        <v/>
      </c>
      <c r="EL20" s="843" t="str">
        <f>IF(AND($EJ$3=1,'7c Health part-time'!X20&lt;&gt;0),IF(('7c Health part-time'!AD20/'7c Health part-time'!X20)&lt;0.03,AE20,""),"")</f>
        <v/>
      </c>
      <c r="EM20" s="843" t="str">
        <f>IF(AND($EJ$3=1,'7c Health part-time'!Y20&lt;&gt;0),IF(('7c Health part-time'!AE20/'7c Health part-time'!Y20)&lt;0.03,AF20,""),"")</f>
        <v/>
      </c>
      <c r="EN20" s="843" t="str">
        <f>IF(AND($EJ$3=1,'7c Health part-time'!Z20&lt;&gt;0),IF(('7c Health part-time'!AF20/'7c Health part-time'!Z20)&lt;0.03,AG20,""),"")</f>
        <v/>
      </c>
      <c r="EO20" s="845" t="str">
        <f>IF(AND($EJ$3=1,'7c Health part-time'!AA20&lt;&gt;0),IF(('7c Health part-time'!AG20/'7c Health part-time'!AA20)&lt;0.03,AH20,""),"")</f>
        <v/>
      </c>
      <c r="EQ20" s="844" t="str">
        <f>IF(AND($EQ$3=1,'7c Health part-time'!P20=0,SUM('7c Health part-time'!D20,'7c Health part-time'!J20)&gt;$ET$13),Q20,"")</f>
        <v/>
      </c>
      <c r="ER20" s="843" t="str">
        <f>IF(AND($EQ$3=1,'7c Health part-time'!Q20=0,SUM('7c Health part-time'!E20,'7c Health part-time'!K20)&gt;$ET$13),R20,"")</f>
        <v/>
      </c>
      <c r="ES20" s="843" t="str">
        <f>IF(AND($EQ$3=1,'7c Health part-time'!R20=0,SUM('7c Health part-time'!F20,'7c Health part-time'!L20)&gt;$ET$13),S20,"")</f>
        <v/>
      </c>
      <c r="ET20" s="843" t="str">
        <f>IF(AND($EQ$3=1,'7c Health part-time'!S20=0,SUM('7c Health part-time'!G20,'7c Health part-time'!M20)&gt;$ET$13),T20,"")</f>
        <v/>
      </c>
      <c r="EU20" s="843" t="str">
        <f>IF(AND($EQ$3=1,'7c Health part-time'!T20=0,SUM('7c Health part-time'!H20,'7c Health part-time'!N20)&gt;$ET$13),U20,"")</f>
        <v/>
      </c>
      <c r="EV20" s="845" t="str">
        <f>IF(AND($EQ$3=1,'7c Health part-time'!U20=0,SUM('7c Health part-time'!I20,'7c Health part-time'!O20)&gt;$ET$13),V20,"")</f>
        <v/>
      </c>
      <c r="EX20" s="844" t="str">
        <f>IF(AND($EX$3=1,SUM('7c Health part-time'!D20,'7c Health part-time'!J20)&gt;0,ABS('7c Health part-time'!P20)=SUM('7c Health part-time'!D20,'7c Health part-time'!J20)),Q20,"")</f>
        <v/>
      </c>
      <c r="EY20" s="843" t="str">
        <f>IF(AND($EX$3=1,SUM('7c Health part-time'!E20,'7c Health part-time'!K20)&gt;0,ABS('7c Health part-time'!Q20)=SUM('7c Health part-time'!E20,'7c Health part-time'!K20)),R20,"")</f>
        <v/>
      </c>
      <c r="EZ20" s="843" t="str">
        <f>IF(AND($EX$3=1,SUM('7c Health part-time'!F20,'7c Health part-time'!L20)&gt;0,ABS('7c Health part-time'!R20)=SUM('7c Health part-time'!F20,'7c Health part-time'!L20)),S20,"")</f>
        <v/>
      </c>
      <c r="FA20" s="843" t="str">
        <f>IF(AND($EX$3=1,SUM('7c Health part-time'!G20,'7c Health part-time'!M20)&gt;0,ABS('7c Health part-time'!S20)=SUM('7c Health part-time'!G20,'7c Health part-time'!M20)),T20,"")</f>
        <v/>
      </c>
      <c r="FB20" s="843" t="str">
        <f>IF(AND($EX$3=1,SUM('7c Health part-time'!H20,'7c Health part-time'!N20)&gt;0,ABS('7c Health part-time'!T20)=SUM('7c Health part-time'!H20,'7c Health part-time'!N20)),U20,"")</f>
        <v/>
      </c>
      <c r="FC20" s="845" t="str">
        <f>IF(AND($EX$3=1,SUM('7c Health part-time'!I20,'7c Health part-time'!O20)&gt;0,ABS('7c Health part-time'!U20)=SUM('7c Health part-time'!I20,'7c Health part-time'!O20)),V20,"")</f>
        <v/>
      </c>
      <c r="FR20" s="844" t="str">
        <f>IF(AND($FR$3=1,'7c Health part-time'!V20&lt;&gt;0),IF(('7c Health part-time'!AB20/'7c Health part-time'!V20)&lt;0.25,AC20,""),"")</f>
        <v/>
      </c>
      <c r="FS20" s="843" t="str">
        <f>IF(AND($FR$3=1,'7c Health part-time'!W20&lt;&gt;0),IF(('7c Health part-time'!AC20/'7c Health part-time'!W20)&lt;0.25,AD20,""),"")</f>
        <v/>
      </c>
      <c r="FT20" s="843" t="str">
        <f>IF(AND($FR$3=1,'7c Health part-time'!X20&lt;&gt;0),IF(('7c Health part-time'!AD20/'7c Health part-time'!X20)&lt;0.25,AE20,""),"")</f>
        <v/>
      </c>
      <c r="FU20" s="843" t="str">
        <f>IF(AND($FR$3=1,'7c Health part-time'!Y20&lt;&gt;0),IF(('7c Health part-time'!AE20/'7c Health part-time'!Y20)&lt;0.25,AF20,""),"")</f>
        <v/>
      </c>
      <c r="FV20" s="843" t="str">
        <f>IF(AND($FR$3=1,'7c Health part-time'!Z20&lt;&gt;0),IF(('7c Health part-time'!AF20/'7c Health part-time'!Z20)&lt;0.25,AG20,""),"")</f>
        <v/>
      </c>
      <c r="FW20" s="845" t="str">
        <f>IF(AND($FR$3=1,'7c Health part-time'!AA20&lt;&gt;0),IF(('7c Health part-time'!AG20/'7c Health part-time'!AA20)&lt;0.25,AH20,""),"")</f>
        <v/>
      </c>
      <c r="FY20" s="840" t="str">
        <f>IF(AND($FY$3=1,'7c Health part-time'!D20&gt;0),E20,"")</f>
        <v/>
      </c>
      <c r="FZ20" s="841" t="str">
        <f>IF(AND($FY$3=1,'7c Health part-time'!E20&gt;0),F20,"")</f>
        <v/>
      </c>
      <c r="GA20" s="841" t="str">
        <f>IF(AND($FY$3=1,'7c Health part-time'!F20&gt;0),G20,"")</f>
        <v/>
      </c>
      <c r="GB20" s="841" t="str">
        <f>IF(AND($FY$3=1,'7c Health part-time'!G20&gt;0),H20,"")</f>
        <v/>
      </c>
      <c r="GC20" s="841" t="str">
        <f>IF(AND($FY$3=1,'7c Health part-time'!H20&gt;0),I20,"")</f>
        <v/>
      </c>
      <c r="GD20" s="842" t="str">
        <f>IF(AND($FY$3=1,'7c Health part-time'!I20&gt;0),J20,"")</f>
        <v/>
      </c>
      <c r="GE20" s="841" t="str">
        <f>IF(AND($FY$3=1,'7c Health part-time'!J20&gt;0),K20,"")</f>
        <v/>
      </c>
      <c r="GF20" s="841" t="str">
        <f>IF(AND($FY$3=1,'7c Health part-time'!K20&gt;0),L20,"")</f>
        <v/>
      </c>
      <c r="GG20" s="841" t="str">
        <f>IF(AND($FY$3=1,'7c Health part-time'!L20&gt;0),M20,"")</f>
        <v/>
      </c>
      <c r="GH20" s="841" t="str">
        <f>IF(AND($FY$3=1,'7c Health part-time'!M20&gt;0),N20,"")</f>
        <v/>
      </c>
      <c r="GI20" s="841" t="str">
        <f>IF(AND($FY$3=1,'7c Health part-time'!N20&gt;0),O20,"")</f>
        <v/>
      </c>
      <c r="GJ20" s="842" t="str">
        <f>IF(AND($FY$3=1,'7c Health part-time'!O20&gt;0),P20,"")</f>
        <v/>
      </c>
      <c r="GL20" s="60"/>
      <c r="GM20" s="61" t="s">
        <v>19</v>
      </c>
      <c r="GN20" s="60" t="s">
        <v>116</v>
      </c>
      <c r="GO20" s="49" t="str">
        <f>$CS$94</f>
        <v/>
      </c>
      <c r="GP20" s="41" t="str">
        <f>$CT$94</f>
        <v/>
      </c>
      <c r="GQ20" s="40" t="str">
        <f>$CS$94</f>
        <v/>
      </c>
      <c r="GR20" s="41" t="str">
        <f>$CT$94</f>
        <v/>
      </c>
      <c r="GS20" s="40" t="str">
        <f>$CS$94</f>
        <v/>
      </c>
      <c r="GT20" s="873" t="str">
        <f>$CT$94</f>
        <v/>
      </c>
      <c r="GU20" s="49" t="str">
        <f>$CY$94</f>
        <v/>
      </c>
      <c r="GV20" s="41" t="str">
        <f>$CZ$94</f>
        <v/>
      </c>
      <c r="GW20" s="40" t="str">
        <f>$CY$94</f>
        <v/>
      </c>
      <c r="GX20" s="41" t="str">
        <f>$CZ$94</f>
        <v/>
      </c>
      <c r="GY20" s="40" t="str">
        <f>$CY$94</f>
        <v/>
      </c>
      <c r="GZ20" s="873" t="str">
        <f>$CZ$94</f>
        <v/>
      </c>
      <c r="HA20" s="49" t="str">
        <f>$DE$94</f>
        <v/>
      </c>
      <c r="HB20" s="41" t="str">
        <f>$DF$94</f>
        <v/>
      </c>
      <c r="HC20" s="40" t="str">
        <f>$DE$94</f>
        <v/>
      </c>
      <c r="HD20" s="41" t="str">
        <f>$DF$94</f>
        <v/>
      </c>
      <c r="HE20" s="40" t="str">
        <f>$DE$94</f>
        <v/>
      </c>
      <c r="HF20" s="873" t="str">
        <f>$DF$94</f>
        <v/>
      </c>
      <c r="HG20" s="49" t="str">
        <f>$DK$94</f>
        <v/>
      </c>
      <c r="HH20" s="41" t="str">
        <f>$DL$94</f>
        <v/>
      </c>
      <c r="HI20" s="40" t="str">
        <f>$DK$94</f>
        <v/>
      </c>
      <c r="HJ20" s="41" t="str">
        <f>$DL$94</f>
        <v/>
      </c>
      <c r="HK20" s="40" t="str">
        <f>$DK$94</f>
        <v/>
      </c>
      <c r="HL20" s="873" t="str">
        <f>$DL$94</f>
        <v/>
      </c>
      <c r="HM20" s="49" t="str">
        <f>$DQ$94</f>
        <v/>
      </c>
      <c r="HN20" s="41" t="str">
        <f>$DR$94</f>
        <v/>
      </c>
      <c r="HO20" s="40" t="str">
        <f>$DQ$94</f>
        <v/>
      </c>
      <c r="HP20" s="41" t="str">
        <f>$DR$94</f>
        <v/>
      </c>
      <c r="HQ20" s="40" t="str">
        <f>$DQ$94</f>
        <v/>
      </c>
      <c r="HR20" s="873" t="str">
        <f>$DR$94</f>
        <v/>
      </c>
    </row>
    <row r="21" spans="1:226" ht="15.75" thickBot="1" x14ac:dyDescent="0.3">
      <c r="A21" s="18" t="str">
        <f>'7c Health part-time'!A21</f>
        <v>Dental therapy (A)</v>
      </c>
      <c r="B21" t="s">
        <v>19</v>
      </c>
      <c r="C21" s="18" t="str">
        <f>'7c Health part-time'!C21</f>
        <v>PGT (UG fee)</v>
      </c>
      <c r="D21" t="str">
        <f t="shared" si="4"/>
        <v>Dental therapy (A), Long, PGT (UG fee)</v>
      </c>
      <c r="E21" t="str">
        <f t="shared" si="5"/>
        <v xml:space="preserve">Column 1, Starters in 2016-17, OfS-fundable, Dental therapy (A), Long, PGT (UG fee); </v>
      </c>
      <c r="F21" t="str">
        <f t="shared" si="3"/>
        <v xml:space="preserve">Column 1, Starters in 2016-17, Non-fundable, Dental therapy (A), Long, PGT (UG fee); </v>
      </c>
      <c r="G21" t="str">
        <f t="shared" si="3"/>
        <v xml:space="preserve">Column 1, Starters in 2017-18, OfS-fundable, Dental therapy (A), Long, PGT (UG fee); </v>
      </c>
      <c r="H21" t="str">
        <f t="shared" si="3"/>
        <v xml:space="preserve">Column 1, Starters in 2017-18, Non-fundable, Dental therapy (A), Long, PGT (UG fee); </v>
      </c>
      <c r="I21" t="str">
        <f t="shared" si="3"/>
        <v xml:space="preserve">Column 1, Starters in 2018-19, OfS-fundable, Dental therapy (A), Long, PGT (UG fee); </v>
      </c>
      <c r="J21" t="str">
        <f t="shared" si="3"/>
        <v xml:space="preserve">Column 1, Starters in 2018-19, Non-fundable, Dental therapy (A), Long, PGT (UG fee); </v>
      </c>
      <c r="K21" t="str">
        <f t="shared" si="3"/>
        <v xml:space="preserve">Column 2, Starters in 2016-17, OfS-fundable, Dental therapy (A), Long, PGT (UG fee); </v>
      </c>
      <c r="L21" t="str">
        <f t="shared" si="3"/>
        <v xml:space="preserve">Column 2, Starters in 2016-17, Non-fundable, Dental therapy (A), Long, PGT (UG fee); </v>
      </c>
      <c r="M21" t="str">
        <f t="shared" si="3"/>
        <v xml:space="preserve">Column 2, Starters in 2017-18, OfS-fundable, Dental therapy (A), Long, PGT (UG fee); </v>
      </c>
      <c r="N21" t="str">
        <f t="shared" si="3"/>
        <v xml:space="preserve">Column 2, Starters in 2017-18, Non-fundable, Dental therapy (A), Long, PGT (UG fee); </v>
      </c>
      <c r="O21" t="str">
        <f t="shared" si="3"/>
        <v xml:space="preserve">Column 2, Starters in 2018-19, OfS-fundable, Dental therapy (A), Long, PGT (UG fee); </v>
      </c>
      <c r="P21" t="str">
        <f t="shared" si="3"/>
        <v xml:space="preserve">Column 2, Starters in 2018-19, Non-fundable, Dental therapy (A), Long, PGT (UG fee); </v>
      </c>
      <c r="Q21" t="str">
        <f t="shared" si="3"/>
        <v xml:space="preserve">Column 3, Starters in 2016-17, OfS-fundable, Dental therapy (A), Long, PGT (UG fee); </v>
      </c>
      <c r="R21" t="str">
        <f t="shared" si="3"/>
        <v xml:space="preserve">Column 3, Starters in 2016-17, Non-fundable, Dental therapy (A), Long, PGT (UG fee); </v>
      </c>
      <c r="S21" t="str">
        <f t="shared" si="3"/>
        <v xml:space="preserve">Column 3, Starters in 2017-18, OfS-fundable, Dental therapy (A), Long, PGT (UG fee); </v>
      </c>
      <c r="T21" t="str">
        <f t="shared" si="3"/>
        <v xml:space="preserve">Column 3, Starters in 2017-18, Non-fundable, Dental therapy (A), Long, PGT (UG fee); </v>
      </c>
      <c r="U21" t="str">
        <f t="shared" si="3"/>
        <v xml:space="preserve">Column 3, Starters in 2018-19, OfS-fundable, Dental therapy (A), Long, PGT (UG fee); </v>
      </c>
      <c r="V21" t="str">
        <f t="shared" si="3"/>
        <v xml:space="preserve">Column 3, Starters in 2018-19, Non-fundable, Dental therapy (A), Long, PGT (UG fee); </v>
      </c>
      <c r="W21" t="str">
        <f t="shared" si="3"/>
        <v xml:space="preserve">Column 4, Starters in 2016-17, OfS-fundable, Dental therapy (A), Long, PGT (UG fee); </v>
      </c>
      <c r="X21" t="str">
        <f t="shared" si="3"/>
        <v xml:space="preserve">Column 4, Starters in 2016-17, Non-fundable, Dental therapy (A), Long, PGT (UG fee); </v>
      </c>
      <c r="Y21" t="str">
        <f t="shared" si="3"/>
        <v xml:space="preserve">Column 4, Starters in 2017-18, OfS-fundable, Dental therapy (A), Long, PGT (UG fee); </v>
      </c>
      <c r="Z21" t="str">
        <f t="shared" si="3"/>
        <v xml:space="preserve">Column 4, Starters in 2017-18, Non-fundable, Dental therapy (A), Long, PGT (UG fee); </v>
      </c>
      <c r="AA21" t="str">
        <f t="shared" si="3"/>
        <v xml:space="preserve">Column 4, Starters in 2018-19, OfS-fundable, Dental therapy (A), Long, PGT (UG fee); </v>
      </c>
      <c r="AB21" t="str">
        <f t="shared" si="3"/>
        <v xml:space="preserve">Column 4, Starters in 2018-19, Non-fundable, Dental therapy (A), Long, PGT (UG fee); </v>
      </c>
      <c r="AC21" t="str">
        <f t="shared" si="3"/>
        <v xml:space="preserve">Column 4a, Starters in 2016-17, OfS-fundable, Dental therapy (A), Long, PGT (UG fee); </v>
      </c>
      <c r="AD21" t="str">
        <f t="shared" si="3"/>
        <v xml:space="preserve">Column 4a, Starters in 2016-17, Non-fundable, Dental therapy (A), Long, PGT (UG fee); </v>
      </c>
      <c r="AE21" t="str">
        <f t="shared" si="3"/>
        <v xml:space="preserve">Column 4a, Starters in 2017-18, OfS-fundable, Dental therapy (A), Long, PGT (UG fee); </v>
      </c>
      <c r="AF21" t="str">
        <f t="shared" si="3"/>
        <v xml:space="preserve">Column 4a, Starters in 2017-18, Non-fundable, Dental therapy (A), Long, PGT (UG fee); </v>
      </c>
      <c r="AG21" t="str">
        <f t="shared" si="3"/>
        <v xml:space="preserve">Column 4a, Starters in 2018-19, OfS-fundable, Dental therapy (A), Long, PGT (UG fee); </v>
      </c>
      <c r="AH21" t="str">
        <f t="shared" si="3"/>
        <v xml:space="preserve">Column 4a, Starters in 2018-19, Non-fundable, Dental therapy (A), Long, PGT (UG fee); </v>
      </c>
      <c r="AR21" s="726" t="str">
        <f>IF(AND($AR$3=1,'7c Health part-time'!P21&gt;0),Q21,"")</f>
        <v/>
      </c>
      <c r="AS21" s="727" t="str">
        <f>IF(AND($AR$3=1,'7c Health part-time'!Q21&gt;0),R21,"")</f>
        <v/>
      </c>
      <c r="AT21" s="727" t="str">
        <f>IF(AND($AR$3=1,'7c Health part-time'!R21&gt;0),S21,"")</f>
        <v/>
      </c>
      <c r="AU21" s="727" t="str">
        <f>IF(AND($AR$3=1,'7c Health part-time'!S21&gt;0),T21,"")</f>
        <v/>
      </c>
      <c r="AV21" s="727" t="str">
        <f>IF(AND($AR$3=1,'7c Health part-time'!T21&gt;0),U21,"")</f>
        <v/>
      </c>
      <c r="AW21" s="846" t="str">
        <f>IF(AND($AR$3=1,'7c Health part-time'!U21&gt;0),V21,"")</f>
        <v/>
      </c>
      <c r="AY21" s="726" t="str">
        <f>IF(AND($AY$3=1,'7c Health part-time'!D21&lt;0),E21,"")</f>
        <v/>
      </c>
      <c r="AZ21" s="727" t="str">
        <f>IF(AND($AY$3=1,'7c Health part-time'!E21&lt;0),F21,"")</f>
        <v/>
      </c>
      <c r="BA21" s="727" t="str">
        <f>IF(AND($AY$3=1,'7c Health part-time'!F21&lt;0),G21,"")</f>
        <v/>
      </c>
      <c r="BB21" s="727" t="str">
        <f>IF(AND($AY$3=1,'7c Health part-time'!G21&lt;0),H21,"")</f>
        <v/>
      </c>
      <c r="BC21" s="727" t="str">
        <f>IF(AND($AY$3=1,'7c Health part-time'!H21&lt;0),I21,"")</f>
        <v/>
      </c>
      <c r="BD21" s="846" t="str">
        <f>IF(AND($AY$3=1,'7c Health part-time'!I21&lt;0),J21,"")</f>
        <v/>
      </c>
      <c r="BE21" s="726" t="str">
        <f>IF(AND($AY$3=1,'7c Health part-time'!J21&lt;0),K21,"")</f>
        <v/>
      </c>
      <c r="BF21" s="727" t="str">
        <f>IF(AND($AY$3=1,'7c Health part-time'!K21&lt;0),L21,"")</f>
        <v/>
      </c>
      <c r="BG21" s="727" t="str">
        <f>IF(AND($AY$3=1,'7c Health part-time'!L21&lt;0),M21,"")</f>
        <v/>
      </c>
      <c r="BH21" s="727" t="str">
        <f>IF(AND($AY$3=1,'7c Health part-time'!M21&lt;0),N21,"")</f>
        <v/>
      </c>
      <c r="BI21" s="727" t="str">
        <f>IF(AND($AY$3=1,'7c Health part-time'!N21&lt;0),O21,"")</f>
        <v/>
      </c>
      <c r="BJ21" s="846" t="str">
        <f>IF(AND($AY$3=1,'7c Health part-time'!O21&lt;0),P21,"")</f>
        <v/>
      </c>
      <c r="BK21" s="726" t="str">
        <f>IF(AND($AY$3=1,'7c Health part-time'!V21&lt;0),W21,"")</f>
        <v/>
      </c>
      <c r="BL21" s="727" t="str">
        <f>IF(AND($AY$3=1,'7c Health part-time'!W21&lt;0),X21,"")</f>
        <v/>
      </c>
      <c r="BM21" s="727" t="str">
        <f>IF(AND($AY$3=1,'7c Health part-time'!X21&lt;0),Y21,"")</f>
        <v/>
      </c>
      <c r="BN21" s="727" t="str">
        <f>IF(AND($AY$3=1,'7c Health part-time'!Y21&lt;0),Z21,"")</f>
        <v/>
      </c>
      <c r="BO21" s="727" t="str">
        <f>IF(AND($AY$3=1,'7c Health part-time'!Z21&lt;0),AA21,"")</f>
        <v/>
      </c>
      <c r="BP21" s="846" t="str">
        <f>IF(AND($AY$3=1,'7c Health part-time'!AA21&lt;0),AB21,"")</f>
        <v/>
      </c>
      <c r="BQ21" s="726" t="str">
        <f>IF(AND($AY$3=1,'7c Health part-time'!AB21&lt;0),AC21,"")</f>
        <v/>
      </c>
      <c r="BR21" s="727" t="str">
        <f>IF(AND($AY$3=1,'7c Health part-time'!AC21&lt;0),AD21,"")</f>
        <v/>
      </c>
      <c r="BS21" s="727" t="str">
        <f>IF(AND($AY$3=1,'7c Health part-time'!AD21&lt;0),AE21,"")</f>
        <v/>
      </c>
      <c r="BT21" s="727" t="str">
        <f>IF(AND($AY$3=1,'7c Health part-time'!AE21&lt;0),AF21,"")</f>
        <v/>
      </c>
      <c r="BU21" s="727" t="str">
        <f>IF(AND($AY$3=1,'7c Health part-time'!AF21&lt;0),AG21,"")</f>
        <v/>
      </c>
      <c r="BV21" s="846" t="str">
        <f>IF(AND($AY$3=1,'7c Health part-time'!AG21&lt;0),AH21,"")</f>
        <v/>
      </c>
      <c r="BX21" s="726" t="str">
        <f>IF(AND($BX$3=1,TRUNC('7c Health part-time'!D21)&lt;&gt;'7c Health part-time'!D21),E21,"")</f>
        <v/>
      </c>
      <c r="BY21" s="727" t="str">
        <f>IF(AND($BX$3=1,TRUNC('7c Health part-time'!E21)&lt;&gt;'7c Health part-time'!E21),F21,"")</f>
        <v/>
      </c>
      <c r="BZ21" s="727" t="str">
        <f>IF(AND($BX$3=1,TRUNC('7c Health part-time'!F21)&lt;&gt;'7c Health part-time'!F21),G21,"")</f>
        <v/>
      </c>
      <c r="CA21" s="727" t="str">
        <f>IF(AND($BX$3=1,TRUNC('7c Health part-time'!G21)&lt;&gt;'7c Health part-time'!G21),H21,"")</f>
        <v/>
      </c>
      <c r="CB21" s="727" t="str">
        <f>IF(AND($BX$3=1,TRUNC('7c Health part-time'!H21)&lt;&gt;'7c Health part-time'!H21),I21,"")</f>
        <v/>
      </c>
      <c r="CC21" s="846" t="str">
        <f>IF(AND($BX$3=1,TRUNC('7c Health part-time'!I21)&lt;&gt;'7c Health part-time'!I21),J21,"")</f>
        <v/>
      </c>
      <c r="CD21" s="726" t="str">
        <f>IF(AND($BX$3=1,TRUNC('7c Health part-time'!J21)&lt;&gt;'7c Health part-time'!J21),K21,"")</f>
        <v/>
      </c>
      <c r="CE21" s="727" t="str">
        <f>IF(AND($BX$3=1,TRUNC('7c Health part-time'!K21)&lt;&gt;'7c Health part-time'!K21),L21,"")</f>
        <v/>
      </c>
      <c r="CF21" s="727" t="str">
        <f>IF(AND($BX$3=1,TRUNC('7c Health part-time'!L21)&lt;&gt;'7c Health part-time'!L21),M21,"")</f>
        <v/>
      </c>
      <c r="CG21" s="727" t="str">
        <f>IF(AND($BX$3=1,TRUNC('7c Health part-time'!M21)&lt;&gt;'7c Health part-time'!M21),N21,"")</f>
        <v/>
      </c>
      <c r="CH21" s="727" t="str">
        <f>IF(AND($BX$3=1,TRUNC('7c Health part-time'!N21)&lt;&gt;'7c Health part-time'!N21),O21,"")</f>
        <v/>
      </c>
      <c r="CI21" s="846" t="str">
        <f>IF(AND($BX$3=1,TRUNC('7c Health part-time'!O21)&lt;&gt;'7c Health part-time'!O21),P21,"")</f>
        <v/>
      </c>
      <c r="CJ21" s="726" t="str">
        <f>IF(AND($BX$3=1,TRUNC('7c Health part-time'!P21)&lt;&gt;'7c Health part-time'!P21),Q21,"")</f>
        <v/>
      </c>
      <c r="CK21" s="727" t="str">
        <f>IF(AND($BX$3=1,TRUNC('7c Health part-time'!Q21)&lt;&gt;'7c Health part-time'!Q21),R21,"")</f>
        <v/>
      </c>
      <c r="CL21" s="727" t="str">
        <f>IF(AND($BX$3=1,TRUNC('7c Health part-time'!R21)&lt;&gt;'7c Health part-time'!R21),S21,"")</f>
        <v/>
      </c>
      <c r="CM21" s="727" t="str">
        <f>IF(AND($BX$3=1,TRUNC('7c Health part-time'!S21)&lt;&gt;'7c Health part-time'!S21),T21,"")</f>
        <v/>
      </c>
      <c r="CN21" s="727" t="str">
        <f>IF(AND($BX$3=1,TRUNC('7c Health part-time'!T21)&lt;&gt;'7c Health part-time'!T21),U21,"")</f>
        <v/>
      </c>
      <c r="CO21" s="846" t="str">
        <f>IF(AND($BX$3=1,TRUNC('7c Health part-time'!U21)&lt;&gt;'7c Health part-time'!U21),V21,"")</f>
        <v/>
      </c>
      <c r="DV21" s="726" t="str">
        <f>IF(AND($DV$3=1,ROUND('7c Health part-time'!AB21,2)&lt;&gt;'7c Health part-time'!AB21),AC21,"")</f>
        <v/>
      </c>
      <c r="DW21" s="727" t="str">
        <f>IF(AND($DV$3=1,ROUND('7c Health part-time'!AC21,2)&lt;&gt;'7c Health part-time'!AC21),AD21,"")</f>
        <v/>
      </c>
      <c r="DX21" s="727" t="str">
        <f>IF(AND($DV$3=1,ROUND('7c Health part-time'!AD21,2)&lt;&gt;'7c Health part-time'!AD21),AE21,"")</f>
        <v/>
      </c>
      <c r="DY21" s="727" t="str">
        <f>IF(AND($DV$3=1,ROUND('7c Health part-time'!AE21,2)&lt;&gt;'7c Health part-time'!AE21),AF21,"")</f>
        <v/>
      </c>
      <c r="DZ21" s="727" t="str">
        <f>IF(AND($DV$3=1,ROUND('7c Health part-time'!AF21,2)&lt;&gt;'7c Health part-time'!AF21),AG21,"")</f>
        <v/>
      </c>
      <c r="EA21" s="846" t="str">
        <f>IF(AND($DV$3=1,ROUND('7c Health part-time'!AG21,2)&lt;&gt;'7c Health part-time'!AG21),AH21,"")</f>
        <v/>
      </c>
      <c r="EC21" s="726" t="str">
        <f>IF(AND($EC$3=1,'7c Health part-time'!AB21&gt;'7c Health part-time'!V21),AC21,"")</f>
        <v/>
      </c>
      <c r="ED21" s="727" t="str">
        <f>IF(AND($EC$3=1,'7c Health part-time'!AC21&gt;'7c Health part-time'!W21),AD21,"")</f>
        <v/>
      </c>
      <c r="EE21" s="727" t="str">
        <f>IF(AND($EC$3=1,'7c Health part-time'!AD21&gt;'7c Health part-time'!X21),AE21,"")</f>
        <v/>
      </c>
      <c r="EF21" s="727" t="str">
        <f>IF(AND($EC$3=1,'7c Health part-time'!AE21&gt;'7c Health part-time'!Y21),AF21,"")</f>
        <v/>
      </c>
      <c r="EG21" s="727" t="str">
        <f>IF(AND($EC$3=1,'7c Health part-time'!AF21&gt;'7c Health part-time'!Z21),AG21,"")</f>
        <v/>
      </c>
      <c r="EH21" s="846" t="str">
        <f>IF(AND($EC$3=1,'7c Health part-time'!AG21&gt;'7c Health part-time'!AA21),AH21,"")</f>
        <v/>
      </c>
      <c r="EJ21" s="726" t="str">
        <f>IF(AND($EJ$3=1,'7c Health part-time'!V21&lt;&gt;0),IF(('7c Health part-time'!AB21/'7c Health part-time'!V21)&lt;0.03,AC21,""),"")</f>
        <v/>
      </c>
      <c r="EK21" s="727" t="str">
        <f>IF(AND($EJ$3=1,'7c Health part-time'!W21&lt;&gt;0),IF(('7c Health part-time'!AC21/'7c Health part-time'!W21)&lt;0.03,AD21,""),"")</f>
        <v/>
      </c>
      <c r="EL21" s="727" t="str">
        <f>IF(AND($EJ$3=1,'7c Health part-time'!X21&lt;&gt;0),IF(('7c Health part-time'!AD21/'7c Health part-time'!X21)&lt;0.03,AE21,""),"")</f>
        <v/>
      </c>
      <c r="EM21" s="727" t="str">
        <f>IF(AND($EJ$3=1,'7c Health part-time'!Y21&lt;&gt;0),IF(('7c Health part-time'!AE21/'7c Health part-time'!Y21)&lt;0.03,AF21,""),"")</f>
        <v/>
      </c>
      <c r="EN21" s="727" t="str">
        <f>IF(AND($EJ$3=1,'7c Health part-time'!Z21&lt;&gt;0),IF(('7c Health part-time'!AF21/'7c Health part-time'!Z21)&lt;0.03,AG21,""),"")</f>
        <v/>
      </c>
      <c r="EO21" s="846" t="str">
        <f>IF(AND($EJ$3=1,'7c Health part-time'!AA21&lt;&gt;0),IF(('7c Health part-time'!AG21/'7c Health part-time'!AA21)&lt;0.03,AH21,""),"")</f>
        <v/>
      </c>
      <c r="EQ21" s="726" t="str">
        <f>IF(AND($EQ$3=1,'7c Health part-time'!P21=0,SUM('7c Health part-time'!D21,'7c Health part-time'!J21)&gt;$ET$13),Q21,"")</f>
        <v/>
      </c>
      <c r="ER21" s="727" t="str">
        <f>IF(AND($EQ$3=1,'7c Health part-time'!Q21=0,SUM('7c Health part-time'!E21,'7c Health part-time'!K21)&gt;$ET$13),R21,"")</f>
        <v/>
      </c>
      <c r="ES21" s="727" t="str">
        <f>IF(AND($EQ$3=1,'7c Health part-time'!R21=0,SUM('7c Health part-time'!F21,'7c Health part-time'!L21)&gt;$ET$13),S21,"")</f>
        <v/>
      </c>
      <c r="ET21" s="727" t="str">
        <f>IF(AND($EQ$3=1,'7c Health part-time'!S21=0,SUM('7c Health part-time'!G21,'7c Health part-time'!M21)&gt;$ET$13),T21,"")</f>
        <v/>
      </c>
      <c r="EU21" s="727" t="str">
        <f>IF(AND($EQ$3=1,'7c Health part-time'!T21=0,SUM('7c Health part-time'!H21,'7c Health part-time'!N21)&gt;$ET$13),U21,"")</f>
        <v/>
      </c>
      <c r="EV21" s="846" t="str">
        <f>IF(AND($EQ$3=1,'7c Health part-time'!U21=0,SUM('7c Health part-time'!I21,'7c Health part-time'!O21)&gt;$ET$13),V21,"")</f>
        <v/>
      </c>
      <c r="EX21" s="726" t="str">
        <f>IF(AND($EX$3=1,SUM('7c Health part-time'!D21,'7c Health part-time'!J21)&gt;0,ABS('7c Health part-time'!P21)=SUM('7c Health part-time'!D21,'7c Health part-time'!J21)),Q21,"")</f>
        <v/>
      </c>
      <c r="EY21" s="727" t="str">
        <f>IF(AND($EX$3=1,SUM('7c Health part-time'!E21,'7c Health part-time'!K21)&gt;0,ABS('7c Health part-time'!Q21)=SUM('7c Health part-time'!E21,'7c Health part-time'!K21)),R21,"")</f>
        <v/>
      </c>
      <c r="EZ21" s="727" t="str">
        <f>IF(AND($EX$3=1,SUM('7c Health part-time'!F21,'7c Health part-time'!L21)&gt;0,ABS('7c Health part-time'!R21)=SUM('7c Health part-time'!F21,'7c Health part-time'!L21)),S21,"")</f>
        <v/>
      </c>
      <c r="FA21" s="727" t="str">
        <f>IF(AND($EX$3=1,SUM('7c Health part-time'!G21,'7c Health part-time'!M21)&gt;0,ABS('7c Health part-time'!S21)=SUM('7c Health part-time'!G21,'7c Health part-time'!M21)),T21,"")</f>
        <v/>
      </c>
      <c r="FB21" s="727" t="str">
        <f>IF(AND($EX$3=1,SUM('7c Health part-time'!H21,'7c Health part-time'!N21)&gt;0,ABS('7c Health part-time'!T21)=SUM('7c Health part-time'!H21,'7c Health part-time'!N21)),U21,"")</f>
        <v/>
      </c>
      <c r="FC21" s="846" t="str">
        <f>IF(AND($EX$3=1,SUM('7c Health part-time'!I21,'7c Health part-time'!O21)&gt;0,ABS('7c Health part-time'!U21)=SUM('7c Health part-time'!I21,'7c Health part-time'!O21)),V21,"")</f>
        <v/>
      </c>
      <c r="FR21" s="726" t="str">
        <f>IF(AND($FR$3=1,'7c Health part-time'!V21&lt;&gt;0),IF(('7c Health part-time'!AB21/'7c Health part-time'!V21)&lt;0.25,AC21,""),"")</f>
        <v/>
      </c>
      <c r="FS21" s="727" t="str">
        <f>IF(AND($FR$3=1,'7c Health part-time'!W21&lt;&gt;0),IF(('7c Health part-time'!AC21/'7c Health part-time'!W21)&lt;0.25,AD21,""),"")</f>
        <v/>
      </c>
      <c r="FT21" s="727" t="str">
        <f>IF(AND($FR$3=1,'7c Health part-time'!X21&lt;&gt;0),IF(('7c Health part-time'!AD21/'7c Health part-time'!X21)&lt;0.25,AE21,""),"")</f>
        <v/>
      </c>
      <c r="FU21" s="727" t="str">
        <f>IF(AND($FR$3=1,'7c Health part-time'!Y21&lt;&gt;0),IF(('7c Health part-time'!AE21/'7c Health part-time'!Y21)&lt;0.25,AF21,""),"")</f>
        <v/>
      </c>
      <c r="FV21" s="727" t="str">
        <f>IF(AND($FR$3=1,'7c Health part-time'!Z21&lt;&gt;0),IF(('7c Health part-time'!AF21/'7c Health part-time'!Z21)&lt;0.25,AG21,""),"")</f>
        <v/>
      </c>
      <c r="FW21" s="846" t="str">
        <f>IF(AND($FR$3=1,'7c Health part-time'!AA21&lt;&gt;0),IF(('7c Health part-time'!AG21/'7c Health part-time'!AA21)&lt;0.25,AH21,""),"")</f>
        <v/>
      </c>
      <c r="FY21" s="726" t="str">
        <f>IF(AND($FY$3=1,'7c Health part-time'!D21&gt;0),E21,"")</f>
        <v/>
      </c>
      <c r="FZ21" s="727" t="str">
        <f>IF(AND($FY$3=1,'7c Health part-time'!E21&gt;0),F21,"")</f>
        <v/>
      </c>
      <c r="GA21" s="727" t="str">
        <f>IF(AND($FY$3=1,'7c Health part-time'!F21&gt;0),G21,"")</f>
        <v/>
      </c>
      <c r="GB21" s="727" t="str">
        <f>IF(AND($FY$3=1,'7c Health part-time'!G21&gt;0),H21,"")</f>
        <v/>
      </c>
      <c r="GC21" s="727" t="str">
        <f>IF(AND($FY$3=1,'7c Health part-time'!H21&gt;0),I21,"")</f>
        <v/>
      </c>
      <c r="GD21" s="846" t="str">
        <f>IF(AND($FY$3=1,'7c Health part-time'!I21&gt;0),J21,"")</f>
        <v/>
      </c>
      <c r="GE21" s="727" t="str">
        <f>IF(AND($FY$3=1,'7c Health part-time'!J21&gt;0),K21,"")</f>
        <v/>
      </c>
      <c r="GF21" s="727" t="str">
        <f>IF(AND($FY$3=1,'7c Health part-time'!K21&gt;0),L21,"")</f>
        <v/>
      </c>
      <c r="GG21" s="727" t="str">
        <f>IF(AND($FY$3=1,'7c Health part-time'!L21&gt;0),M21,"")</f>
        <v/>
      </c>
      <c r="GH21" s="727" t="str">
        <f>IF(AND($FY$3=1,'7c Health part-time'!M21&gt;0),N21,"")</f>
        <v/>
      </c>
      <c r="GI21" s="727" t="str">
        <f>IF(AND($FY$3=1,'7c Health part-time'!N21&gt;0),O21,"")</f>
        <v/>
      </c>
      <c r="GJ21" s="846" t="str">
        <f>IF(AND($FY$3=1,'7c Health part-time'!O21&gt;0),P21,"")</f>
        <v/>
      </c>
      <c r="GL21" s="60"/>
      <c r="GM21" s="61" t="s">
        <v>19</v>
      </c>
      <c r="GN21" s="60" t="s">
        <v>314</v>
      </c>
      <c r="GO21" s="876" t="str">
        <f>$CS$95</f>
        <v/>
      </c>
      <c r="GP21" s="877" t="str">
        <f>$CT$95</f>
        <v/>
      </c>
      <c r="GQ21" s="878" t="str">
        <f>$CS$95</f>
        <v/>
      </c>
      <c r="GR21" s="877" t="str">
        <f>$CT$95</f>
        <v/>
      </c>
      <c r="GS21" s="878" t="str">
        <f>$CS$95</f>
        <v/>
      </c>
      <c r="GT21" s="879" t="str">
        <f>$CT$95</f>
        <v/>
      </c>
      <c r="GU21" s="876" t="str">
        <f>$CY$95</f>
        <v/>
      </c>
      <c r="GV21" s="877" t="str">
        <f>$CZ$95</f>
        <v/>
      </c>
      <c r="GW21" s="878" t="str">
        <f>$CY$95</f>
        <v/>
      </c>
      <c r="GX21" s="877" t="str">
        <f>$CZ$95</f>
        <v/>
      </c>
      <c r="GY21" s="878" t="str">
        <f>$CY$95</f>
        <v/>
      </c>
      <c r="GZ21" s="879" t="str">
        <f>$CZ$95</f>
        <v/>
      </c>
      <c r="HA21" s="876" t="str">
        <f>$DE$95</f>
        <v/>
      </c>
      <c r="HB21" s="877" t="str">
        <f>$DF$95</f>
        <v/>
      </c>
      <c r="HC21" s="878" t="str">
        <f>$DE$95</f>
        <v/>
      </c>
      <c r="HD21" s="877" t="str">
        <f>$DF$95</f>
        <v/>
      </c>
      <c r="HE21" s="878" t="str">
        <f>$DE$95</f>
        <v/>
      </c>
      <c r="HF21" s="879" t="str">
        <f>$DF$95</f>
        <v/>
      </c>
      <c r="HG21" s="876" t="str">
        <f>$DK$95</f>
        <v/>
      </c>
      <c r="HH21" s="877" t="str">
        <f>$DL$95</f>
        <v/>
      </c>
      <c r="HI21" s="878" t="str">
        <f>$DK$95</f>
        <v/>
      </c>
      <c r="HJ21" s="877" t="str">
        <f>$DL$95</f>
        <v/>
      </c>
      <c r="HK21" s="878" t="str">
        <f>$DK$95</f>
        <v/>
      </c>
      <c r="HL21" s="879" t="str">
        <f>$DL$95</f>
        <v/>
      </c>
      <c r="HM21" s="876" t="str">
        <f>$DQ$95</f>
        <v/>
      </c>
      <c r="HN21" s="877" t="str">
        <f>$DR$95</f>
        <v/>
      </c>
      <c r="HO21" s="878" t="str">
        <f>$DQ$95</f>
        <v/>
      </c>
      <c r="HP21" s="877" t="str">
        <f>$DR$95</f>
        <v/>
      </c>
      <c r="HQ21" s="878" t="str">
        <f>$DQ$95</f>
        <v/>
      </c>
      <c r="HR21" s="879" t="str">
        <f>$DR$95</f>
        <v/>
      </c>
    </row>
    <row r="22" spans="1:226" ht="15.75" thickTop="1" x14ac:dyDescent="0.25">
      <c r="A22" s="18" t="str">
        <f>'7c Health part-time'!A22</f>
        <v>Dietetics (B)</v>
      </c>
      <c r="B22" t="s">
        <v>13</v>
      </c>
      <c r="C22" s="18" t="str">
        <f>'7c Health part-time'!C22</f>
        <v>UG</v>
      </c>
      <c r="D22" t="str">
        <f t="shared" si="4"/>
        <v>Dietetics (B), Standard, UG</v>
      </c>
      <c r="E22" t="str">
        <f t="shared" si="5"/>
        <v xml:space="preserve">Column 1, Starters in 2016-17, OfS-fundable, Dietetics (B), Standard, UG; </v>
      </c>
      <c r="F22" t="str">
        <f t="shared" si="3"/>
        <v xml:space="preserve">Column 1, Starters in 2016-17, Non-fundable, Dietetics (B), Standard, UG; </v>
      </c>
      <c r="G22" t="str">
        <f t="shared" si="3"/>
        <v xml:space="preserve">Column 1, Starters in 2017-18, OfS-fundable, Dietetics (B), Standard, UG; </v>
      </c>
      <c r="H22" t="str">
        <f t="shared" si="3"/>
        <v xml:space="preserve">Column 1, Starters in 2017-18, Non-fundable, Dietetics (B), Standard, UG; </v>
      </c>
      <c r="I22" t="str">
        <f t="shared" si="3"/>
        <v xml:space="preserve">Column 1, Starters in 2018-19, OfS-fundable, Dietetics (B), Standard, UG; </v>
      </c>
      <c r="J22" t="str">
        <f t="shared" si="3"/>
        <v xml:space="preserve">Column 1, Starters in 2018-19, Non-fundable, Dietetics (B), Standard, UG; </v>
      </c>
      <c r="K22" t="str">
        <f t="shared" si="3"/>
        <v xml:space="preserve">Column 2, Starters in 2016-17, OfS-fundable, Dietetics (B), Standard, UG; </v>
      </c>
      <c r="L22" t="str">
        <f t="shared" si="3"/>
        <v xml:space="preserve">Column 2, Starters in 2016-17, Non-fundable, Dietetics (B), Standard, UG; </v>
      </c>
      <c r="M22" t="str">
        <f t="shared" si="3"/>
        <v xml:space="preserve">Column 2, Starters in 2017-18, OfS-fundable, Dietetics (B), Standard, UG; </v>
      </c>
      <c r="N22" t="str">
        <f t="shared" si="3"/>
        <v xml:space="preserve">Column 2, Starters in 2017-18, Non-fundable, Dietetics (B), Standard, UG; </v>
      </c>
      <c r="O22" t="str">
        <f t="shared" si="3"/>
        <v xml:space="preserve">Column 2, Starters in 2018-19, OfS-fundable, Dietetics (B), Standard, UG; </v>
      </c>
      <c r="P22" t="str">
        <f t="shared" si="3"/>
        <v xml:space="preserve">Column 2, Starters in 2018-19, Non-fundable, Dietetics (B), Standard, UG; </v>
      </c>
      <c r="Q22" t="str">
        <f t="shared" si="3"/>
        <v xml:space="preserve">Column 3, Starters in 2016-17, OfS-fundable, Dietetics (B), Standard, UG; </v>
      </c>
      <c r="R22" t="str">
        <f t="shared" si="3"/>
        <v xml:space="preserve">Column 3, Starters in 2016-17, Non-fundable, Dietetics (B), Standard, UG; </v>
      </c>
      <c r="S22" t="str">
        <f t="shared" si="3"/>
        <v xml:space="preserve">Column 3, Starters in 2017-18, OfS-fundable, Dietetics (B), Standard, UG; </v>
      </c>
      <c r="T22" t="str">
        <f t="shared" si="3"/>
        <v xml:space="preserve">Column 3, Starters in 2017-18, Non-fundable, Dietetics (B), Standard, UG; </v>
      </c>
      <c r="U22" t="str">
        <f t="shared" si="3"/>
        <v xml:space="preserve">Column 3, Starters in 2018-19, OfS-fundable, Dietetics (B), Standard, UG; </v>
      </c>
      <c r="V22" t="str">
        <f t="shared" si="3"/>
        <v xml:space="preserve">Column 3, Starters in 2018-19, Non-fundable, Dietetics (B), Standard, UG; </v>
      </c>
      <c r="W22" t="str">
        <f t="shared" si="3"/>
        <v xml:space="preserve">Column 4, Starters in 2016-17, OfS-fundable, Dietetics (B), Standard, UG; </v>
      </c>
      <c r="X22" t="str">
        <f t="shared" si="3"/>
        <v xml:space="preserve">Column 4, Starters in 2016-17, Non-fundable, Dietetics (B), Standard, UG; </v>
      </c>
      <c r="Y22" t="str">
        <f t="shared" si="3"/>
        <v xml:space="preserve">Column 4, Starters in 2017-18, OfS-fundable, Dietetics (B), Standard, UG; </v>
      </c>
      <c r="Z22" t="str">
        <f t="shared" si="3"/>
        <v xml:space="preserve">Column 4, Starters in 2017-18, Non-fundable, Dietetics (B), Standard, UG; </v>
      </c>
      <c r="AA22" t="str">
        <f t="shared" si="3"/>
        <v xml:space="preserve">Column 4, Starters in 2018-19, OfS-fundable, Dietetics (B), Standard, UG; </v>
      </c>
      <c r="AB22" t="str">
        <f t="shared" si="3"/>
        <v xml:space="preserve">Column 4, Starters in 2018-19, Non-fundable, Dietetics (B), Standard, UG; </v>
      </c>
      <c r="AC22" t="str">
        <f t="shared" ref="AC22:AH22" si="6">CONCATENATE(AC$7,", ",AC$10,", ",AC$12,", ",$A22,", ",$B22,", ",$C22,"; ")</f>
        <v xml:space="preserve">Column 4a, Starters in 2016-17, OfS-fundable, Dietetics (B), Standard, UG; </v>
      </c>
      <c r="AD22" t="str">
        <f t="shared" si="6"/>
        <v xml:space="preserve">Column 4a, Starters in 2016-17, Non-fundable, Dietetics (B), Standard, UG; </v>
      </c>
      <c r="AE22" t="str">
        <f t="shared" si="6"/>
        <v xml:space="preserve">Column 4a, Starters in 2017-18, OfS-fundable, Dietetics (B), Standard, UG; </v>
      </c>
      <c r="AF22" t="str">
        <f t="shared" si="6"/>
        <v xml:space="preserve">Column 4a, Starters in 2017-18, Non-fundable, Dietetics (B), Standard, UG; </v>
      </c>
      <c r="AG22" t="str">
        <f t="shared" si="6"/>
        <v xml:space="preserve">Column 4a, Starters in 2018-19, OfS-fundable, Dietetics (B), Standard, UG; </v>
      </c>
      <c r="AH22" t="str">
        <f t="shared" si="6"/>
        <v xml:space="preserve">Column 4a, Starters in 2018-19, Non-fundable, Dietetics (B), Standard, UG; </v>
      </c>
      <c r="AR22" s="840" t="str">
        <f>IF(AND($AR$3=1,'7c Health part-time'!P22&gt;0),Q22,"")</f>
        <v/>
      </c>
      <c r="AS22" s="841" t="str">
        <f>IF(AND($AR$3=1,'7c Health part-time'!Q22&gt;0),R22,"")</f>
        <v/>
      </c>
      <c r="AT22" s="841" t="str">
        <f>IF(AND($AR$3=1,'7c Health part-time'!R22&gt;0),S22,"")</f>
        <v/>
      </c>
      <c r="AU22" s="841" t="str">
        <f>IF(AND($AR$3=1,'7c Health part-time'!S22&gt;0),T22,"")</f>
        <v/>
      </c>
      <c r="AV22" s="841" t="str">
        <f>IF(AND($AR$3=1,'7c Health part-time'!T22&gt;0),U22,"")</f>
        <v/>
      </c>
      <c r="AW22" s="842" t="str">
        <f>IF(AND($AR$3=1,'7c Health part-time'!U22&gt;0),V22,"")</f>
        <v/>
      </c>
      <c r="AY22" s="840" t="str">
        <f>IF(AND($AY$3=1,'7c Health part-time'!D22&lt;0),E22,"")</f>
        <v/>
      </c>
      <c r="AZ22" s="841" t="str">
        <f>IF(AND($AY$3=1,'7c Health part-time'!E22&lt;0),F22,"")</f>
        <v/>
      </c>
      <c r="BA22" s="841" t="str">
        <f>IF(AND($AY$3=1,'7c Health part-time'!F22&lt;0),G22,"")</f>
        <v/>
      </c>
      <c r="BB22" s="841" t="str">
        <f>IF(AND($AY$3=1,'7c Health part-time'!G22&lt;0),H22,"")</f>
        <v/>
      </c>
      <c r="BC22" s="841" t="str">
        <f>IF(AND($AY$3=1,'7c Health part-time'!H22&lt;0),I22,"")</f>
        <v/>
      </c>
      <c r="BD22" s="842" t="str">
        <f>IF(AND($AY$3=1,'7c Health part-time'!I22&lt;0),J22,"")</f>
        <v/>
      </c>
      <c r="BE22" s="840" t="str">
        <f>IF(AND($AY$3=1,'7c Health part-time'!J22&lt;0),K22,"")</f>
        <v/>
      </c>
      <c r="BF22" s="841" t="str">
        <f>IF(AND($AY$3=1,'7c Health part-time'!K22&lt;0),L22,"")</f>
        <v/>
      </c>
      <c r="BG22" s="841" t="str">
        <f>IF(AND($AY$3=1,'7c Health part-time'!L22&lt;0),M22,"")</f>
        <v/>
      </c>
      <c r="BH22" s="841" t="str">
        <f>IF(AND($AY$3=1,'7c Health part-time'!M22&lt;0),N22,"")</f>
        <v/>
      </c>
      <c r="BI22" s="841" t="str">
        <f>IF(AND($AY$3=1,'7c Health part-time'!N22&lt;0),O22,"")</f>
        <v/>
      </c>
      <c r="BJ22" s="842" t="str">
        <f>IF(AND($AY$3=1,'7c Health part-time'!O22&lt;0),P22,"")</f>
        <v/>
      </c>
      <c r="BK22" s="840" t="str">
        <f>IF(AND($AY$3=1,'7c Health part-time'!V22&lt;0),W22,"")</f>
        <v/>
      </c>
      <c r="BL22" s="841" t="str">
        <f>IF(AND($AY$3=1,'7c Health part-time'!W22&lt;0),X22,"")</f>
        <v/>
      </c>
      <c r="BM22" s="841" t="str">
        <f>IF(AND($AY$3=1,'7c Health part-time'!X22&lt;0),Y22,"")</f>
        <v/>
      </c>
      <c r="BN22" s="841" t="str">
        <f>IF(AND($AY$3=1,'7c Health part-time'!Y22&lt;0),Z22,"")</f>
        <v/>
      </c>
      <c r="BO22" s="841" t="str">
        <f>IF(AND($AY$3=1,'7c Health part-time'!Z22&lt;0),AA22,"")</f>
        <v/>
      </c>
      <c r="BP22" s="842" t="str">
        <f>IF(AND($AY$3=1,'7c Health part-time'!AA22&lt;0),AB22,"")</f>
        <v/>
      </c>
      <c r="BQ22" s="840" t="str">
        <f>IF(AND($AY$3=1,'7c Health part-time'!AB22&lt;0),AC22,"")</f>
        <v/>
      </c>
      <c r="BR22" s="841" t="str">
        <f>IF(AND($AY$3=1,'7c Health part-time'!AC22&lt;0),AD22,"")</f>
        <v/>
      </c>
      <c r="BS22" s="841" t="str">
        <f>IF(AND($AY$3=1,'7c Health part-time'!AD22&lt;0),AE22,"")</f>
        <v/>
      </c>
      <c r="BT22" s="841" t="str">
        <f>IF(AND($AY$3=1,'7c Health part-time'!AE22&lt;0),AF22,"")</f>
        <v/>
      </c>
      <c r="BU22" s="841" t="str">
        <f>IF(AND($AY$3=1,'7c Health part-time'!AF22&lt;0),AG22,"")</f>
        <v/>
      </c>
      <c r="BV22" s="842" t="str">
        <f>IF(AND($AY$3=1,'7c Health part-time'!AG22&lt;0),AH22,"")</f>
        <v/>
      </c>
      <c r="BX22" s="840" t="str">
        <f>IF(AND($BX$3=1,TRUNC('7c Health part-time'!D22)&lt;&gt;'7c Health part-time'!D22),E22,"")</f>
        <v/>
      </c>
      <c r="BY22" s="841" t="str">
        <f>IF(AND($BX$3=1,TRUNC('7c Health part-time'!E22)&lt;&gt;'7c Health part-time'!E22),F22,"")</f>
        <v/>
      </c>
      <c r="BZ22" s="841" t="str">
        <f>IF(AND($BX$3=1,TRUNC('7c Health part-time'!F22)&lt;&gt;'7c Health part-time'!F22),G22,"")</f>
        <v/>
      </c>
      <c r="CA22" s="841" t="str">
        <f>IF(AND($BX$3=1,TRUNC('7c Health part-time'!G22)&lt;&gt;'7c Health part-time'!G22),H22,"")</f>
        <v/>
      </c>
      <c r="CB22" s="841" t="str">
        <f>IF(AND($BX$3=1,TRUNC('7c Health part-time'!H22)&lt;&gt;'7c Health part-time'!H22),I22,"")</f>
        <v/>
      </c>
      <c r="CC22" s="842" t="str">
        <f>IF(AND($BX$3=1,TRUNC('7c Health part-time'!I22)&lt;&gt;'7c Health part-time'!I22),J22,"")</f>
        <v/>
      </c>
      <c r="CD22" s="840" t="str">
        <f>IF(AND($BX$3=1,TRUNC('7c Health part-time'!J22)&lt;&gt;'7c Health part-time'!J22),K22,"")</f>
        <v/>
      </c>
      <c r="CE22" s="841" t="str">
        <f>IF(AND($BX$3=1,TRUNC('7c Health part-time'!K22)&lt;&gt;'7c Health part-time'!K22),L22,"")</f>
        <v/>
      </c>
      <c r="CF22" s="841" t="str">
        <f>IF(AND($BX$3=1,TRUNC('7c Health part-time'!L22)&lt;&gt;'7c Health part-time'!L22),M22,"")</f>
        <v/>
      </c>
      <c r="CG22" s="841" t="str">
        <f>IF(AND($BX$3=1,TRUNC('7c Health part-time'!M22)&lt;&gt;'7c Health part-time'!M22),N22,"")</f>
        <v/>
      </c>
      <c r="CH22" s="841" t="str">
        <f>IF(AND($BX$3=1,TRUNC('7c Health part-time'!N22)&lt;&gt;'7c Health part-time'!N22),O22,"")</f>
        <v/>
      </c>
      <c r="CI22" s="842" t="str">
        <f>IF(AND($BX$3=1,TRUNC('7c Health part-time'!O22)&lt;&gt;'7c Health part-time'!O22),P22,"")</f>
        <v/>
      </c>
      <c r="CJ22" s="840" t="str">
        <f>IF(AND($BX$3=1,TRUNC('7c Health part-time'!P22)&lt;&gt;'7c Health part-time'!P22),Q22,"")</f>
        <v/>
      </c>
      <c r="CK22" s="841" t="str">
        <f>IF(AND($BX$3=1,TRUNC('7c Health part-time'!Q22)&lt;&gt;'7c Health part-time'!Q22),R22,"")</f>
        <v/>
      </c>
      <c r="CL22" s="841" t="str">
        <f>IF(AND($BX$3=1,TRUNC('7c Health part-time'!R22)&lt;&gt;'7c Health part-time'!R22),S22,"")</f>
        <v/>
      </c>
      <c r="CM22" s="841" t="str">
        <f>IF(AND($BX$3=1,TRUNC('7c Health part-time'!S22)&lt;&gt;'7c Health part-time'!S22),T22,"")</f>
        <v/>
      </c>
      <c r="CN22" s="841" t="str">
        <f>IF(AND($BX$3=1,TRUNC('7c Health part-time'!T22)&lt;&gt;'7c Health part-time'!T22),U22,"")</f>
        <v/>
      </c>
      <c r="CO22" s="842" t="str">
        <f>IF(AND($BX$3=1,TRUNC('7c Health part-time'!U22)&lt;&gt;'7c Health part-time'!U22),V22,"")</f>
        <v/>
      </c>
      <c r="DV22" s="840" t="str">
        <f>IF(AND($DV$3=1,ROUND('7c Health part-time'!AB22,2)&lt;&gt;'7c Health part-time'!AB22),AC22,"")</f>
        <v/>
      </c>
      <c r="DW22" s="841" t="str">
        <f>IF(AND($DV$3=1,ROUND('7c Health part-time'!AC22,2)&lt;&gt;'7c Health part-time'!AC22),AD22,"")</f>
        <v/>
      </c>
      <c r="DX22" s="841" t="str">
        <f>IF(AND($DV$3=1,ROUND('7c Health part-time'!AD22,2)&lt;&gt;'7c Health part-time'!AD22),AE22,"")</f>
        <v/>
      </c>
      <c r="DY22" s="841" t="str">
        <f>IF(AND($DV$3=1,ROUND('7c Health part-time'!AE22,2)&lt;&gt;'7c Health part-time'!AE22),AF22,"")</f>
        <v/>
      </c>
      <c r="DZ22" s="841" t="str">
        <f>IF(AND($DV$3=1,ROUND('7c Health part-time'!AF22,2)&lt;&gt;'7c Health part-time'!AF22),AG22,"")</f>
        <v/>
      </c>
      <c r="EA22" s="842" t="str">
        <f>IF(AND($DV$3=1,ROUND('7c Health part-time'!AG22,2)&lt;&gt;'7c Health part-time'!AG22),AH22,"")</f>
        <v/>
      </c>
      <c r="EC22" s="840" t="str">
        <f>IF(AND($EC$3=1,'7c Health part-time'!AB22&gt;'7c Health part-time'!V22),AC22,"")</f>
        <v/>
      </c>
      <c r="ED22" s="841" t="str">
        <f>IF(AND($EC$3=1,'7c Health part-time'!AC22&gt;'7c Health part-time'!W22),AD22,"")</f>
        <v/>
      </c>
      <c r="EE22" s="841" t="str">
        <f>IF(AND($EC$3=1,'7c Health part-time'!AD22&gt;'7c Health part-time'!X22),AE22,"")</f>
        <v/>
      </c>
      <c r="EF22" s="841" t="str">
        <f>IF(AND($EC$3=1,'7c Health part-time'!AE22&gt;'7c Health part-time'!Y22),AF22,"")</f>
        <v/>
      </c>
      <c r="EG22" s="841" t="str">
        <f>IF(AND($EC$3=1,'7c Health part-time'!AF22&gt;'7c Health part-time'!Z22),AG22,"")</f>
        <v/>
      </c>
      <c r="EH22" s="842" t="str">
        <f>IF(AND($EC$3=1,'7c Health part-time'!AG22&gt;'7c Health part-time'!AA22),AH22,"")</f>
        <v/>
      </c>
      <c r="EJ22" s="840" t="str">
        <f>IF(AND($EJ$3=1,'7c Health part-time'!V22&lt;&gt;0),IF(('7c Health part-time'!AB22/'7c Health part-time'!V22)&lt;0.03,AC22,""),"")</f>
        <v/>
      </c>
      <c r="EK22" s="841" t="str">
        <f>IF(AND($EJ$3=1,'7c Health part-time'!W22&lt;&gt;0),IF(('7c Health part-time'!AC22/'7c Health part-time'!W22)&lt;0.03,AD22,""),"")</f>
        <v/>
      </c>
      <c r="EL22" s="841" t="str">
        <f>IF(AND($EJ$3=1,'7c Health part-time'!X22&lt;&gt;0),IF(('7c Health part-time'!AD22/'7c Health part-time'!X22)&lt;0.03,AE22,""),"")</f>
        <v/>
      </c>
      <c r="EM22" s="841" t="str">
        <f>IF(AND($EJ$3=1,'7c Health part-time'!Y22&lt;&gt;0),IF(('7c Health part-time'!AE22/'7c Health part-time'!Y22)&lt;0.03,AF22,""),"")</f>
        <v/>
      </c>
      <c r="EN22" s="841" t="str">
        <f>IF(AND($EJ$3=1,'7c Health part-time'!Z22&lt;&gt;0),IF(('7c Health part-time'!AF22/'7c Health part-time'!Z22)&lt;0.03,AG22,""),"")</f>
        <v/>
      </c>
      <c r="EO22" s="842" t="str">
        <f>IF(AND($EJ$3=1,'7c Health part-time'!AA22&lt;&gt;0),IF(('7c Health part-time'!AG22/'7c Health part-time'!AA22)&lt;0.03,AH22,""),"")</f>
        <v/>
      </c>
      <c r="EQ22" s="840" t="str">
        <f>IF(AND($EQ$3=1,'7c Health part-time'!P22=0,SUM('7c Health part-time'!D22,'7c Health part-time'!J22)&gt;$ET$13),Q22,"")</f>
        <v/>
      </c>
      <c r="ER22" s="841" t="str">
        <f>IF(AND($EQ$3=1,'7c Health part-time'!Q22=0,SUM('7c Health part-time'!E22,'7c Health part-time'!K22)&gt;$ET$13),R22,"")</f>
        <v/>
      </c>
      <c r="ES22" s="841" t="str">
        <f>IF(AND($EQ$3=1,'7c Health part-time'!R22=0,SUM('7c Health part-time'!F22,'7c Health part-time'!L22)&gt;$ET$13),S22,"")</f>
        <v/>
      </c>
      <c r="ET22" s="841" t="str">
        <f>IF(AND($EQ$3=1,'7c Health part-time'!S22=0,SUM('7c Health part-time'!G22,'7c Health part-time'!M22)&gt;$ET$13),T22,"")</f>
        <v/>
      </c>
      <c r="EU22" s="841" t="str">
        <f>IF(AND($EQ$3=1,'7c Health part-time'!T22=0,SUM('7c Health part-time'!H22,'7c Health part-time'!N22)&gt;$ET$13),U22,"")</f>
        <v/>
      </c>
      <c r="EV22" s="842" t="str">
        <f>IF(AND($EQ$3=1,'7c Health part-time'!U22=0,SUM('7c Health part-time'!I22,'7c Health part-time'!O22)&gt;$ET$13),V22,"")</f>
        <v/>
      </c>
      <c r="EX22" s="840" t="str">
        <f>IF(AND($EX$3=1,SUM('7c Health part-time'!D22,'7c Health part-time'!J22)&gt;0,ABS('7c Health part-time'!P22)=SUM('7c Health part-time'!D22,'7c Health part-time'!J22)),Q22,"")</f>
        <v/>
      </c>
      <c r="EY22" s="841" t="str">
        <f>IF(AND($EX$3=1,SUM('7c Health part-time'!E22,'7c Health part-time'!K22)&gt;0,ABS('7c Health part-time'!Q22)=SUM('7c Health part-time'!E22,'7c Health part-time'!K22)),R22,"")</f>
        <v/>
      </c>
      <c r="EZ22" s="841" t="str">
        <f>IF(AND($EX$3=1,SUM('7c Health part-time'!F22,'7c Health part-time'!L22)&gt;0,ABS('7c Health part-time'!R22)=SUM('7c Health part-time'!F22,'7c Health part-time'!L22)),S22,"")</f>
        <v/>
      </c>
      <c r="FA22" s="841" t="str">
        <f>IF(AND($EX$3=1,SUM('7c Health part-time'!G22,'7c Health part-time'!M22)&gt;0,ABS('7c Health part-time'!S22)=SUM('7c Health part-time'!G22,'7c Health part-time'!M22)),T22,"")</f>
        <v/>
      </c>
      <c r="FB22" s="841" t="str">
        <f>IF(AND($EX$3=1,SUM('7c Health part-time'!H22,'7c Health part-time'!N22)&gt;0,ABS('7c Health part-time'!T22)=SUM('7c Health part-time'!H22,'7c Health part-time'!N22)),U22,"")</f>
        <v/>
      </c>
      <c r="FC22" s="842" t="str">
        <f>IF(AND($EX$3=1,SUM('7c Health part-time'!I22,'7c Health part-time'!O22)&gt;0,ABS('7c Health part-time'!U22)=SUM('7c Health part-time'!I22,'7c Health part-time'!O22)),V22,"")</f>
        <v/>
      </c>
      <c r="FR22" s="840" t="str">
        <f>IF(AND($FR$3=1,'7c Health part-time'!V22&lt;&gt;0),IF(('7c Health part-time'!AB22/'7c Health part-time'!V22)&lt;0.25,AC22,""),"")</f>
        <v/>
      </c>
      <c r="FS22" s="841" t="str">
        <f>IF(AND($FR$3=1,'7c Health part-time'!W22&lt;&gt;0),IF(('7c Health part-time'!AC22/'7c Health part-time'!W22)&lt;0.25,AD22,""),"")</f>
        <v/>
      </c>
      <c r="FT22" s="841" t="str">
        <f>IF(AND($FR$3=1,'7c Health part-time'!X22&lt;&gt;0),IF(('7c Health part-time'!AD22/'7c Health part-time'!X22)&lt;0.25,AE22,""),"")</f>
        <v/>
      </c>
      <c r="FU22" s="841" t="str">
        <f>IF(AND($FR$3=1,'7c Health part-time'!Y22&lt;&gt;0),IF(('7c Health part-time'!AE22/'7c Health part-time'!Y22)&lt;0.25,AF22,""),"")</f>
        <v/>
      </c>
      <c r="FV22" s="841" t="str">
        <f>IF(AND($FR$3=1,'7c Health part-time'!Z22&lt;&gt;0),IF(('7c Health part-time'!AF22/'7c Health part-time'!Z22)&lt;0.25,AG22,""),"")</f>
        <v/>
      </c>
      <c r="FW22" s="842" t="str">
        <f>IF(AND($FR$3=1,'7c Health part-time'!AA22&lt;&gt;0),IF(('7c Health part-time'!AG22/'7c Health part-time'!AA22)&lt;0.25,AH22,""),"")</f>
        <v/>
      </c>
      <c r="FY22" s="843"/>
      <c r="FZ22" s="843"/>
      <c r="GA22" s="843"/>
      <c r="GB22" s="843"/>
      <c r="GC22" s="843"/>
      <c r="GD22" s="843"/>
      <c r="GE22" s="843"/>
      <c r="GF22" s="843"/>
      <c r="GG22" s="843"/>
      <c r="GH22" s="843"/>
      <c r="GI22" s="843"/>
      <c r="GJ22" s="843"/>
      <c r="GL22" s="881" t="s">
        <v>20</v>
      </c>
      <c r="GM22" s="60" t="s">
        <v>13</v>
      </c>
      <c r="GN22" s="60" t="s">
        <v>116</v>
      </c>
      <c r="GO22" s="870" t="str">
        <f>$CS$100</f>
        <v/>
      </c>
      <c r="GP22" s="119" t="str">
        <f>$CT$100</f>
        <v/>
      </c>
      <c r="GQ22" s="871" t="str">
        <f>$CS$100</f>
        <v/>
      </c>
      <c r="GR22" s="119" t="str">
        <f>$CT$100</f>
        <v/>
      </c>
      <c r="GS22" s="871" t="str">
        <f>$CS$100</f>
        <v/>
      </c>
      <c r="GT22" s="872" t="str">
        <f>$CT$100</f>
        <v/>
      </c>
      <c r="GU22" s="870" t="str">
        <f>$CY$100</f>
        <v/>
      </c>
      <c r="GV22" s="119" t="str">
        <f>$CZ$100</f>
        <v/>
      </c>
      <c r="GW22" s="871" t="str">
        <f>$CY$100</f>
        <v/>
      </c>
      <c r="GX22" s="119" t="str">
        <f>$CZ$100</f>
        <v/>
      </c>
      <c r="GY22" s="871" t="str">
        <f>$CY$100</f>
        <v/>
      </c>
      <c r="GZ22" s="872" t="str">
        <f>$CZ$100</f>
        <v/>
      </c>
      <c r="HA22" s="870" t="str">
        <f>$DE$100</f>
        <v/>
      </c>
      <c r="HB22" s="119" t="str">
        <f>$DF$100</f>
        <v/>
      </c>
      <c r="HC22" s="871" t="str">
        <f>$DE$100</f>
        <v/>
      </c>
      <c r="HD22" s="119" t="str">
        <f>$DF$100</f>
        <v/>
      </c>
      <c r="HE22" s="871" t="str">
        <f>$DE$100</f>
        <v/>
      </c>
      <c r="HF22" s="872" t="str">
        <f>$DF$100</f>
        <v/>
      </c>
      <c r="HG22" s="870" t="str">
        <f>$DK$100</f>
        <v/>
      </c>
      <c r="HH22" s="119" t="str">
        <f>$DL$100</f>
        <v/>
      </c>
      <c r="HI22" s="871" t="str">
        <f>$DK$100</f>
        <v/>
      </c>
      <c r="HJ22" s="119" t="str">
        <f>$DL$100</f>
        <v/>
      </c>
      <c r="HK22" s="871" t="str">
        <f>$DK$100</f>
        <v/>
      </c>
      <c r="HL22" s="872" t="str">
        <f>$DL$100</f>
        <v/>
      </c>
      <c r="HM22" s="870" t="str">
        <f>$DQ$100</f>
        <v/>
      </c>
      <c r="HN22" s="119" t="str">
        <f>$DR$100</f>
        <v/>
      </c>
      <c r="HO22" s="871" t="str">
        <f>$DQ$100</f>
        <v/>
      </c>
      <c r="HP22" s="119" t="str">
        <f>$DR$100</f>
        <v/>
      </c>
      <c r="HQ22" s="871" t="str">
        <f>$DQ$100</f>
        <v/>
      </c>
      <c r="HR22" s="872" t="str">
        <f>$DR$100</f>
        <v/>
      </c>
    </row>
    <row r="23" spans="1:226" x14ac:dyDescent="0.25">
      <c r="A23" s="18" t="str">
        <f>'7c Health part-time'!A23</f>
        <v>Dietetics (B)</v>
      </c>
      <c r="B23" t="s">
        <v>13</v>
      </c>
      <c r="C23" s="18" t="str">
        <f>'7c Health part-time'!C23</f>
        <v>PGT (UG fee)</v>
      </c>
      <c r="D23" t="str">
        <f t="shared" si="4"/>
        <v>Dietetics (B), Standard, PGT (UG fee)</v>
      </c>
      <c r="E23" t="str">
        <f t="shared" si="5"/>
        <v xml:space="preserve">Column 1, Starters in 2016-17, OfS-fundable, Dietetics (B), Standard, PGT (UG fee); </v>
      </c>
      <c r="F23" t="str">
        <f t="shared" si="5"/>
        <v xml:space="preserve">Column 1, Starters in 2016-17, Non-fundable, Dietetics (B), Standard, PGT (UG fee); </v>
      </c>
      <c r="G23" t="str">
        <f t="shared" si="5"/>
        <v xml:space="preserve">Column 1, Starters in 2017-18, OfS-fundable, Dietetics (B), Standard, PGT (UG fee); </v>
      </c>
      <c r="H23" t="str">
        <f t="shared" si="5"/>
        <v xml:space="preserve">Column 1, Starters in 2017-18, Non-fundable, Dietetics (B), Standard, PGT (UG fee); </v>
      </c>
      <c r="I23" t="str">
        <f t="shared" si="5"/>
        <v xml:space="preserve">Column 1, Starters in 2018-19, OfS-fundable, Dietetics (B), Standard, PGT (UG fee); </v>
      </c>
      <c r="J23" t="str">
        <f t="shared" si="5"/>
        <v xml:space="preserve">Column 1, Starters in 2018-19, Non-fundable, Dietetics (B), Standard, PGT (UG fee); </v>
      </c>
      <c r="K23" t="str">
        <f t="shared" si="5"/>
        <v xml:space="preserve">Column 2, Starters in 2016-17, OfS-fundable, Dietetics (B), Standard, PGT (UG fee); </v>
      </c>
      <c r="L23" t="str">
        <f t="shared" si="5"/>
        <v xml:space="preserve">Column 2, Starters in 2016-17, Non-fundable, Dietetics (B), Standard, PGT (UG fee); </v>
      </c>
      <c r="M23" t="str">
        <f t="shared" si="5"/>
        <v xml:space="preserve">Column 2, Starters in 2017-18, OfS-fundable, Dietetics (B), Standard, PGT (UG fee); </v>
      </c>
      <c r="N23" t="str">
        <f t="shared" si="5"/>
        <v xml:space="preserve">Column 2, Starters in 2017-18, Non-fundable, Dietetics (B), Standard, PGT (UG fee); </v>
      </c>
      <c r="O23" t="str">
        <f t="shared" si="5"/>
        <v xml:space="preserve">Column 2, Starters in 2018-19, OfS-fundable, Dietetics (B), Standard, PGT (UG fee); </v>
      </c>
      <c r="P23" t="str">
        <f t="shared" si="5"/>
        <v xml:space="preserve">Column 2, Starters in 2018-19, Non-fundable, Dietetics (B), Standard, PGT (UG fee); </v>
      </c>
      <c r="Q23" t="str">
        <f t="shared" si="5"/>
        <v xml:space="preserve">Column 3, Starters in 2016-17, OfS-fundable, Dietetics (B), Standard, PGT (UG fee); </v>
      </c>
      <c r="R23" t="str">
        <f t="shared" si="5"/>
        <v xml:space="preserve">Column 3, Starters in 2016-17, Non-fundable, Dietetics (B), Standard, PGT (UG fee); </v>
      </c>
      <c r="S23" t="str">
        <f t="shared" si="5"/>
        <v xml:space="preserve">Column 3, Starters in 2017-18, OfS-fundable, Dietetics (B), Standard, PGT (UG fee); </v>
      </c>
      <c r="T23" t="str">
        <f t="shared" si="5"/>
        <v xml:space="preserve">Column 3, Starters in 2017-18, Non-fundable, Dietetics (B), Standard, PGT (UG fee); </v>
      </c>
      <c r="U23" t="str">
        <f t="shared" ref="U23:AH44" si="7">CONCATENATE(U$7,", ",U$10,", ",U$12,", ",$A23,", ",$B23,", ",$C23,"; ")</f>
        <v xml:space="preserve">Column 3, Starters in 2018-19, OfS-fundable, Dietetics (B), Standard, PGT (UG fee); </v>
      </c>
      <c r="V23" t="str">
        <f t="shared" si="7"/>
        <v xml:space="preserve">Column 3, Starters in 2018-19, Non-fundable, Dietetics (B), Standard, PGT (UG fee); </v>
      </c>
      <c r="W23" t="str">
        <f t="shared" si="7"/>
        <v xml:space="preserve">Column 4, Starters in 2016-17, OfS-fundable, Dietetics (B), Standard, PGT (UG fee); </v>
      </c>
      <c r="X23" t="str">
        <f t="shared" si="7"/>
        <v xml:space="preserve">Column 4, Starters in 2016-17, Non-fundable, Dietetics (B), Standard, PGT (UG fee); </v>
      </c>
      <c r="Y23" t="str">
        <f t="shared" si="7"/>
        <v xml:space="preserve">Column 4, Starters in 2017-18, OfS-fundable, Dietetics (B), Standard, PGT (UG fee); </v>
      </c>
      <c r="Z23" t="str">
        <f t="shared" si="7"/>
        <v xml:space="preserve">Column 4, Starters in 2017-18, Non-fundable, Dietetics (B), Standard, PGT (UG fee); </v>
      </c>
      <c r="AA23" t="str">
        <f t="shared" si="7"/>
        <v xml:space="preserve">Column 4, Starters in 2018-19, OfS-fundable, Dietetics (B), Standard, PGT (UG fee); </v>
      </c>
      <c r="AB23" t="str">
        <f t="shared" si="7"/>
        <v xml:space="preserve">Column 4, Starters in 2018-19, Non-fundable, Dietetics (B), Standard, PGT (UG fee); </v>
      </c>
      <c r="AC23" t="str">
        <f t="shared" si="7"/>
        <v xml:space="preserve">Column 4a, Starters in 2016-17, OfS-fundable, Dietetics (B), Standard, PGT (UG fee); </v>
      </c>
      <c r="AD23" t="str">
        <f t="shared" si="7"/>
        <v xml:space="preserve">Column 4a, Starters in 2016-17, Non-fundable, Dietetics (B), Standard, PGT (UG fee); </v>
      </c>
      <c r="AE23" t="str">
        <f t="shared" si="7"/>
        <v xml:space="preserve">Column 4a, Starters in 2017-18, OfS-fundable, Dietetics (B), Standard, PGT (UG fee); </v>
      </c>
      <c r="AF23" t="str">
        <f t="shared" si="7"/>
        <v xml:space="preserve">Column 4a, Starters in 2017-18, Non-fundable, Dietetics (B), Standard, PGT (UG fee); </v>
      </c>
      <c r="AG23" t="str">
        <f t="shared" si="7"/>
        <v xml:space="preserve">Column 4a, Starters in 2018-19, OfS-fundable, Dietetics (B), Standard, PGT (UG fee); </v>
      </c>
      <c r="AH23" t="str">
        <f t="shared" si="7"/>
        <v xml:space="preserve">Column 4a, Starters in 2018-19, Non-fundable, Dietetics (B), Standard, PGT (UG fee); </v>
      </c>
      <c r="AR23" s="844" t="str">
        <f>IF(AND($AR$3=1,'7c Health part-time'!P23&gt;0),Q23,"")</f>
        <v/>
      </c>
      <c r="AS23" s="843" t="str">
        <f>IF(AND($AR$3=1,'7c Health part-time'!Q23&gt;0),R23,"")</f>
        <v/>
      </c>
      <c r="AT23" s="843" t="str">
        <f>IF(AND($AR$3=1,'7c Health part-time'!R23&gt;0),S23,"")</f>
        <v/>
      </c>
      <c r="AU23" s="843" t="str">
        <f>IF(AND($AR$3=1,'7c Health part-time'!S23&gt;0),T23,"")</f>
        <v/>
      </c>
      <c r="AV23" s="843" t="str">
        <f>IF(AND($AR$3=1,'7c Health part-time'!T23&gt;0),U23,"")</f>
        <v/>
      </c>
      <c r="AW23" s="845" t="str">
        <f>IF(AND($AR$3=1,'7c Health part-time'!U23&gt;0),V23,"")</f>
        <v/>
      </c>
      <c r="AY23" s="844" t="str">
        <f>IF(AND($AY$3=1,'7c Health part-time'!D23&lt;0),E23,"")</f>
        <v/>
      </c>
      <c r="AZ23" s="843" t="str">
        <f>IF(AND($AY$3=1,'7c Health part-time'!E23&lt;0),F23,"")</f>
        <v/>
      </c>
      <c r="BA23" s="843" t="str">
        <f>IF(AND($AY$3=1,'7c Health part-time'!F23&lt;0),G23,"")</f>
        <v/>
      </c>
      <c r="BB23" s="843" t="str">
        <f>IF(AND($AY$3=1,'7c Health part-time'!G23&lt;0),H23,"")</f>
        <v/>
      </c>
      <c r="BC23" s="843" t="str">
        <f>IF(AND($AY$3=1,'7c Health part-time'!H23&lt;0),I23,"")</f>
        <v/>
      </c>
      <c r="BD23" s="845" t="str">
        <f>IF(AND($AY$3=1,'7c Health part-time'!I23&lt;0),J23,"")</f>
        <v/>
      </c>
      <c r="BE23" s="844" t="str">
        <f>IF(AND($AY$3=1,'7c Health part-time'!J23&lt;0),K23,"")</f>
        <v/>
      </c>
      <c r="BF23" s="843" t="str">
        <f>IF(AND($AY$3=1,'7c Health part-time'!K23&lt;0),L23,"")</f>
        <v/>
      </c>
      <c r="BG23" s="843" t="str">
        <f>IF(AND($AY$3=1,'7c Health part-time'!L23&lt;0),M23,"")</f>
        <v/>
      </c>
      <c r="BH23" s="843" t="str">
        <f>IF(AND($AY$3=1,'7c Health part-time'!M23&lt;0),N23,"")</f>
        <v/>
      </c>
      <c r="BI23" s="843" t="str">
        <f>IF(AND($AY$3=1,'7c Health part-time'!N23&lt;0),O23,"")</f>
        <v/>
      </c>
      <c r="BJ23" s="845" t="str">
        <f>IF(AND($AY$3=1,'7c Health part-time'!O23&lt;0),P23,"")</f>
        <v/>
      </c>
      <c r="BK23" s="844" t="str">
        <f>IF(AND($AY$3=1,'7c Health part-time'!V23&lt;0),W23,"")</f>
        <v/>
      </c>
      <c r="BL23" s="843" t="str">
        <f>IF(AND($AY$3=1,'7c Health part-time'!W23&lt;0),X23,"")</f>
        <v/>
      </c>
      <c r="BM23" s="843" t="str">
        <f>IF(AND($AY$3=1,'7c Health part-time'!X23&lt;0),Y23,"")</f>
        <v/>
      </c>
      <c r="BN23" s="843" t="str">
        <f>IF(AND($AY$3=1,'7c Health part-time'!Y23&lt;0),Z23,"")</f>
        <v/>
      </c>
      <c r="BO23" s="843" t="str">
        <f>IF(AND($AY$3=1,'7c Health part-time'!Z23&lt;0),AA23,"")</f>
        <v/>
      </c>
      <c r="BP23" s="845" t="str">
        <f>IF(AND($AY$3=1,'7c Health part-time'!AA23&lt;0),AB23,"")</f>
        <v/>
      </c>
      <c r="BQ23" s="844" t="str">
        <f>IF(AND($AY$3=1,'7c Health part-time'!AB23&lt;0),AC23,"")</f>
        <v/>
      </c>
      <c r="BR23" s="843" t="str">
        <f>IF(AND($AY$3=1,'7c Health part-time'!AC23&lt;0),AD23,"")</f>
        <v/>
      </c>
      <c r="BS23" s="843" t="str">
        <f>IF(AND($AY$3=1,'7c Health part-time'!AD23&lt;0),AE23,"")</f>
        <v/>
      </c>
      <c r="BT23" s="843" t="str">
        <f>IF(AND($AY$3=1,'7c Health part-time'!AE23&lt;0),AF23,"")</f>
        <v/>
      </c>
      <c r="BU23" s="843" t="str">
        <f>IF(AND($AY$3=1,'7c Health part-time'!AF23&lt;0),AG23,"")</f>
        <v/>
      </c>
      <c r="BV23" s="845" t="str">
        <f>IF(AND($AY$3=1,'7c Health part-time'!AG23&lt;0),AH23,"")</f>
        <v/>
      </c>
      <c r="BX23" s="844" t="str">
        <f>IF(AND($BX$3=1,TRUNC('7c Health part-time'!D23)&lt;&gt;'7c Health part-time'!D23),E23,"")</f>
        <v/>
      </c>
      <c r="BY23" s="843" t="str">
        <f>IF(AND($BX$3=1,TRUNC('7c Health part-time'!E23)&lt;&gt;'7c Health part-time'!E23),F23,"")</f>
        <v/>
      </c>
      <c r="BZ23" s="843" t="str">
        <f>IF(AND($BX$3=1,TRUNC('7c Health part-time'!F23)&lt;&gt;'7c Health part-time'!F23),G23,"")</f>
        <v/>
      </c>
      <c r="CA23" s="843" t="str">
        <f>IF(AND($BX$3=1,TRUNC('7c Health part-time'!G23)&lt;&gt;'7c Health part-time'!G23),H23,"")</f>
        <v/>
      </c>
      <c r="CB23" s="843" t="str">
        <f>IF(AND($BX$3=1,TRUNC('7c Health part-time'!H23)&lt;&gt;'7c Health part-time'!H23),I23,"")</f>
        <v/>
      </c>
      <c r="CC23" s="845" t="str">
        <f>IF(AND($BX$3=1,TRUNC('7c Health part-time'!I23)&lt;&gt;'7c Health part-time'!I23),J23,"")</f>
        <v/>
      </c>
      <c r="CD23" s="844" t="str">
        <f>IF(AND($BX$3=1,TRUNC('7c Health part-time'!J23)&lt;&gt;'7c Health part-time'!J23),K23,"")</f>
        <v/>
      </c>
      <c r="CE23" s="843" t="str">
        <f>IF(AND($BX$3=1,TRUNC('7c Health part-time'!K23)&lt;&gt;'7c Health part-time'!K23),L23,"")</f>
        <v/>
      </c>
      <c r="CF23" s="843" t="str">
        <f>IF(AND($BX$3=1,TRUNC('7c Health part-time'!L23)&lt;&gt;'7c Health part-time'!L23),M23,"")</f>
        <v/>
      </c>
      <c r="CG23" s="843" t="str">
        <f>IF(AND($BX$3=1,TRUNC('7c Health part-time'!M23)&lt;&gt;'7c Health part-time'!M23),N23,"")</f>
        <v/>
      </c>
      <c r="CH23" s="843" t="str">
        <f>IF(AND($BX$3=1,TRUNC('7c Health part-time'!N23)&lt;&gt;'7c Health part-time'!N23),O23,"")</f>
        <v/>
      </c>
      <c r="CI23" s="845" t="str">
        <f>IF(AND($BX$3=1,TRUNC('7c Health part-time'!O23)&lt;&gt;'7c Health part-time'!O23),P23,"")</f>
        <v/>
      </c>
      <c r="CJ23" s="844" t="str">
        <f>IF(AND($BX$3=1,TRUNC('7c Health part-time'!P23)&lt;&gt;'7c Health part-time'!P23),Q23,"")</f>
        <v/>
      </c>
      <c r="CK23" s="843" t="str">
        <f>IF(AND($BX$3=1,TRUNC('7c Health part-time'!Q23)&lt;&gt;'7c Health part-time'!Q23),R23,"")</f>
        <v/>
      </c>
      <c r="CL23" s="843" t="str">
        <f>IF(AND($BX$3=1,TRUNC('7c Health part-time'!R23)&lt;&gt;'7c Health part-time'!R23),S23,"")</f>
        <v/>
      </c>
      <c r="CM23" s="843" t="str">
        <f>IF(AND($BX$3=1,TRUNC('7c Health part-time'!S23)&lt;&gt;'7c Health part-time'!S23),T23,"")</f>
        <v/>
      </c>
      <c r="CN23" s="843" t="str">
        <f>IF(AND($BX$3=1,TRUNC('7c Health part-time'!T23)&lt;&gt;'7c Health part-time'!T23),U23,"")</f>
        <v/>
      </c>
      <c r="CO23" s="845" t="str">
        <f>IF(AND($BX$3=1,TRUNC('7c Health part-time'!U23)&lt;&gt;'7c Health part-time'!U23),V23,"")</f>
        <v/>
      </c>
      <c r="DV23" s="844" t="str">
        <f>IF(AND($DV$3=1,ROUND('7c Health part-time'!AB23,2)&lt;&gt;'7c Health part-time'!AB23),AC23,"")</f>
        <v/>
      </c>
      <c r="DW23" s="843" t="str">
        <f>IF(AND($DV$3=1,ROUND('7c Health part-time'!AC23,2)&lt;&gt;'7c Health part-time'!AC23),AD23,"")</f>
        <v/>
      </c>
      <c r="DX23" s="843" t="str">
        <f>IF(AND($DV$3=1,ROUND('7c Health part-time'!AD23,2)&lt;&gt;'7c Health part-time'!AD23),AE23,"")</f>
        <v/>
      </c>
      <c r="DY23" s="843" t="str">
        <f>IF(AND($DV$3=1,ROUND('7c Health part-time'!AE23,2)&lt;&gt;'7c Health part-time'!AE23),AF23,"")</f>
        <v/>
      </c>
      <c r="DZ23" s="843" t="str">
        <f>IF(AND($DV$3=1,ROUND('7c Health part-time'!AF23,2)&lt;&gt;'7c Health part-time'!AF23),AG23,"")</f>
        <v/>
      </c>
      <c r="EA23" s="845" t="str">
        <f>IF(AND($DV$3=1,ROUND('7c Health part-time'!AG23,2)&lt;&gt;'7c Health part-time'!AG23),AH23,"")</f>
        <v/>
      </c>
      <c r="EC23" s="844" t="str">
        <f>IF(AND($EC$3=1,'7c Health part-time'!AB23&gt;'7c Health part-time'!V23),AC23,"")</f>
        <v/>
      </c>
      <c r="ED23" s="843" t="str">
        <f>IF(AND($EC$3=1,'7c Health part-time'!AC23&gt;'7c Health part-time'!W23),AD23,"")</f>
        <v/>
      </c>
      <c r="EE23" s="843" t="str">
        <f>IF(AND($EC$3=1,'7c Health part-time'!AD23&gt;'7c Health part-time'!X23),AE23,"")</f>
        <v/>
      </c>
      <c r="EF23" s="843" t="str">
        <f>IF(AND($EC$3=1,'7c Health part-time'!AE23&gt;'7c Health part-time'!Y23),AF23,"")</f>
        <v/>
      </c>
      <c r="EG23" s="843" t="str">
        <f>IF(AND($EC$3=1,'7c Health part-time'!AF23&gt;'7c Health part-time'!Z23),AG23,"")</f>
        <v/>
      </c>
      <c r="EH23" s="845" t="str">
        <f>IF(AND($EC$3=1,'7c Health part-time'!AG23&gt;'7c Health part-time'!AA23),AH23,"")</f>
        <v/>
      </c>
      <c r="EJ23" s="844" t="str">
        <f>IF(AND($EJ$3=1,'7c Health part-time'!V23&lt;&gt;0),IF(('7c Health part-time'!AB23/'7c Health part-time'!V23)&lt;0.03,AC23,""),"")</f>
        <v/>
      </c>
      <c r="EK23" s="843" t="str">
        <f>IF(AND($EJ$3=1,'7c Health part-time'!W23&lt;&gt;0),IF(('7c Health part-time'!AC23/'7c Health part-time'!W23)&lt;0.03,AD23,""),"")</f>
        <v/>
      </c>
      <c r="EL23" s="843" t="str">
        <f>IF(AND($EJ$3=1,'7c Health part-time'!X23&lt;&gt;0),IF(('7c Health part-time'!AD23/'7c Health part-time'!X23)&lt;0.03,AE23,""),"")</f>
        <v/>
      </c>
      <c r="EM23" s="843" t="str">
        <f>IF(AND($EJ$3=1,'7c Health part-time'!Y23&lt;&gt;0),IF(('7c Health part-time'!AE23/'7c Health part-time'!Y23)&lt;0.03,AF23,""),"")</f>
        <v/>
      </c>
      <c r="EN23" s="843" t="str">
        <f>IF(AND($EJ$3=1,'7c Health part-time'!Z23&lt;&gt;0),IF(('7c Health part-time'!AF23/'7c Health part-time'!Z23)&lt;0.03,AG23,""),"")</f>
        <v/>
      </c>
      <c r="EO23" s="845" t="str">
        <f>IF(AND($EJ$3=1,'7c Health part-time'!AA23&lt;&gt;0),IF(('7c Health part-time'!AG23/'7c Health part-time'!AA23)&lt;0.03,AH23,""),"")</f>
        <v/>
      </c>
      <c r="EQ23" s="844" t="str">
        <f>IF(AND($EQ$3=1,'7c Health part-time'!P23=0,SUM('7c Health part-time'!D23,'7c Health part-time'!J23)&gt;$ET$13),Q23,"")</f>
        <v/>
      </c>
      <c r="ER23" s="843" t="str">
        <f>IF(AND($EQ$3=1,'7c Health part-time'!Q23=0,SUM('7c Health part-time'!E23,'7c Health part-time'!K23)&gt;$ET$13),R23,"")</f>
        <v/>
      </c>
      <c r="ES23" s="843" t="str">
        <f>IF(AND($EQ$3=1,'7c Health part-time'!R23=0,SUM('7c Health part-time'!F23,'7c Health part-time'!L23)&gt;$ET$13),S23,"")</f>
        <v/>
      </c>
      <c r="ET23" s="843" t="str">
        <f>IF(AND($EQ$3=1,'7c Health part-time'!S23=0,SUM('7c Health part-time'!G23,'7c Health part-time'!M23)&gt;$ET$13),T23,"")</f>
        <v/>
      </c>
      <c r="EU23" s="843" t="str">
        <f>IF(AND($EQ$3=1,'7c Health part-time'!T23=0,SUM('7c Health part-time'!H23,'7c Health part-time'!N23)&gt;$ET$13),U23,"")</f>
        <v/>
      </c>
      <c r="EV23" s="845" t="str">
        <f>IF(AND($EQ$3=1,'7c Health part-time'!U23=0,SUM('7c Health part-time'!I23,'7c Health part-time'!O23)&gt;$ET$13),V23,"")</f>
        <v/>
      </c>
      <c r="EX23" s="844" t="str">
        <f>IF(AND($EX$3=1,SUM('7c Health part-time'!D23,'7c Health part-time'!J23)&gt;0,ABS('7c Health part-time'!P23)=SUM('7c Health part-time'!D23,'7c Health part-time'!J23)),Q23,"")</f>
        <v/>
      </c>
      <c r="EY23" s="843" t="str">
        <f>IF(AND($EX$3=1,SUM('7c Health part-time'!E23,'7c Health part-time'!K23)&gt;0,ABS('7c Health part-time'!Q23)=SUM('7c Health part-time'!E23,'7c Health part-time'!K23)),R23,"")</f>
        <v/>
      </c>
      <c r="EZ23" s="843" t="str">
        <f>IF(AND($EX$3=1,SUM('7c Health part-time'!F23,'7c Health part-time'!L23)&gt;0,ABS('7c Health part-time'!R23)=SUM('7c Health part-time'!F23,'7c Health part-time'!L23)),S23,"")</f>
        <v/>
      </c>
      <c r="FA23" s="843" t="str">
        <f>IF(AND($EX$3=1,SUM('7c Health part-time'!G23,'7c Health part-time'!M23)&gt;0,ABS('7c Health part-time'!S23)=SUM('7c Health part-time'!G23,'7c Health part-time'!M23)),T23,"")</f>
        <v/>
      </c>
      <c r="FB23" s="843" t="str">
        <f>IF(AND($EX$3=1,SUM('7c Health part-time'!H23,'7c Health part-time'!N23)&gt;0,ABS('7c Health part-time'!T23)=SUM('7c Health part-time'!H23,'7c Health part-time'!N23)),U23,"")</f>
        <v/>
      </c>
      <c r="FC23" s="845" t="str">
        <f>IF(AND($EX$3=1,SUM('7c Health part-time'!I23,'7c Health part-time'!O23)&gt;0,ABS('7c Health part-time'!U23)=SUM('7c Health part-time'!I23,'7c Health part-time'!O23)),V23,"")</f>
        <v/>
      </c>
      <c r="FR23" s="844" t="str">
        <f>IF(AND($FR$3=1,'7c Health part-time'!V23&lt;&gt;0),IF(('7c Health part-time'!AB23/'7c Health part-time'!V23)&lt;0.25,AC23,""),"")</f>
        <v/>
      </c>
      <c r="FS23" s="843" t="str">
        <f>IF(AND($FR$3=1,'7c Health part-time'!W23&lt;&gt;0),IF(('7c Health part-time'!AC23/'7c Health part-time'!W23)&lt;0.25,AD23,""),"")</f>
        <v/>
      </c>
      <c r="FT23" s="843" t="str">
        <f>IF(AND($FR$3=1,'7c Health part-time'!X23&lt;&gt;0),IF(('7c Health part-time'!AD23/'7c Health part-time'!X23)&lt;0.25,AE23,""),"")</f>
        <v/>
      </c>
      <c r="FU23" s="843" t="str">
        <f>IF(AND($FR$3=1,'7c Health part-time'!Y23&lt;&gt;0),IF(('7c Health part-time'!AE23/'7c Health part-time'!Y23)&lt;0.25,AF23,""),"")</f>
        <v/>
      </c>
      <c r="FV23" s="843" t="str">
        <f>IF(AND($FR$3=1,'7c Health part-time'!Z23&lt;&gt;0),IF(('7c Health part-time'!AF23/'7c Health part-time'!Z23)&lt;0.25,AG23,""),"")</f>
        <v/>
      </c>
      <c r="FW23" s="845" t="str">
        <f>IF(AND($FR$3=1,'7c Health part-time'!AA23&lt;&gt;0),IF(('7c Health part-time'!AG23/'7c Health part-time'!AA23)&lt;0.25,AH23,""),"")</f>
        <v/>
      </c>
      <c r="FY23" s="843"/>
      <c r="FZ23" s="843"/>
      <c r="GA23" s="843"/>
      <c r="GB23" s="843"/>
      <c r="GC23" s="843"/>
      <c r="GD23" s="843"/>
      <c r="GE23" s="843"/>
      <c r="GF23" s="843"/>
      <c r="GG23" s="843"/>
      <c r="GH23" s="843"/>
      <c r="GI23" s="843"/>
      <c r="GJ23" s="843"/>
      <c r="GL23" s="60"/>
      <c r="GM23" s="60" t="s">
        <v>13</v>
      </c>
      <c r="GN23" s="60" t="s">
        <v>314</v>
      </c>
      <c r="GO23" s="49" t="str">
        <f>$CS$101</f>
        <v/>
      </c>
      <c r="GP23" s="41" t="str">
        <f>$CT$101</f>
        <v/>
      </c>
      <c r="GQ23" s="40" t="str">
        <f>$CS$101</f>
        <v/>
      </c>
      <c r="GR23" s="41" t="str">
        <f>$CT$101</f>
        <v/>
      </c>
      <c r="GS23" s="40" t="str">
        <f>$CS$101</f>
        <v/>
      </c>
      <c r="GT23" s="873" t="str">
        <f>$CT$101</f>
        <v/>
      </c>
      <c r="GU23" s="49" t="str">
        <f>$CY$101</f>
        <v/>
      </c>
      <c r="GV23" s="41" t="str">
        <f>$CZ$101</f>
        <v/>
      </c>
      <c r="GW23" s="40" t="str">
        <f>$CY$101</f>
        <v/>
      </c>
      <c r="GX23" s="41" t="str">
        <f>$CZ$101</f>
        <v/>
      </c>
      <c r="GY23" s="40" t="str">
        <f>$CY$101</f>
        <v/>
      </c>
      <c r="GZ23" s="873" t="str">
        <f>$CZ$101</f>
        <v/>
      </c>
      <c r="HA23" s="49" t="str">
        <f>$DE$101</f>
        <v/>
      </c>
      <c r="HB23" s="41" t="str">
        <f>$DF$101</f>
        <v/>
      </c>
      <c r="HC23" s="40" t="str">
        <f>$DE$101</f>
        <v/>
      </c>
      <c r="HD23" s="41" t="str">
        <f>$DF$101</f>
        <v/>
      </c>
      <c r="HE23" s="40" t="str">
        <f>$DE$101</f>
        <v/>
      </c>
      <c r="HF23" s="873" t="str">
        <f>$DF$101</f>
        <v/>
      </c>
      <c r="HG23" s="49" t="str">
        <f>$DK$101</f>
        <v/>
      </c>
      <c r="HH23" s="41" t="str">
        <f>$DL$101</f>
        <v/>
      </c>
      <c r="HI23" s="40" t="str">
        <f>$DK$101</f>
        <v/>
      </c>
      <c r="HJ23" s="41" t="str">
        <f>$DL$101</f>
        <v/>
      </c>
      <c r="HK23" s="40" t="str">
        <f>$DK$101</f>
        <v/>
      </c>
      <c r="HL23" s="873" t="str">
        <f>$DL$101</f>
        <v/>
      </c>
      <c r="HM23" s="49" t="str">
        <f>$DQ$101</f>
        <v/>
      </c>
      <c r="HN23" s="41" t="str">
        <f>$DR$101</f>
        <v/>
      </c>
      <c r="HO23" s="40" t="str">
        <f>$DQ$101</f>
        <v/>
      </c>
      <c r="HP23" s="41" t="str">
        <f>$DR$101</f>
        <v/>
      </c>
      <c r="HQ23" s="40" t="str">
        <f>$DQ$101</f>
        <v/>
      </c>
      <c r="HR23" s="873" t="str">
        <f>$DR$101</f>
        <v/>
      </c>
    </row>
    <row r="24" spans="1:226" x14ac:dyDescent="0.25">
      <c r="A24" s="18" t="str">
        <f>'7c Health part-time'!A24</f>
        <v>Dietetics (B)</v>
      </c>
      <c r="B24" t="s">
        <v>19</v>
      </c>
      <c r="C24" s="18" t="str">
        <f>'7c Health part-time'!C24</f>
        <v>UG</v>
      </c>
      <c r="D24" t="str">
        <f t="shared" si="4"/>
        <v>Dietetics (B), Long, UG</v>
      </c>
      <c r="E24" t="str">
        <f t="shared" si="5"/>
        <v xml:space="preserve">Column 1, Starters in 2016-17, OfS-fundable, Dietetics (B), Long, UG; </v>
      </c>
      <c r="F24" t="str">
        <f t="shared" si="5"/>
        <v xml:space="preserve">Column 1, Starters in 2016-17, Non-fundable, Dietetics (B), Long, UG; </v>
      </c>
      <c r="G24" t="str">
        <f t="shared" si="5"/>
        <v xml:space="preserve">Column 1, Starters in 2017-18, OfS-fundable, Dietetics (B), Long, UG; </v>
      </c>
      <c r="H24" t="str">
        <f t="shared" si="5"/>
        <v xml:space="preserve">Column 1, Starters in 2017-18, Non-fundable, Dietetics (B), Long, UG; </v>
      </c>
      <c r="I24" t="str">
        <f t="shared" si="5"/>
        <v xml:space="preserve">Column 1, Starters in 2018-19, OfS-fundable, Dietetics (B), Long, UG; </v>
      </c>
      <c r="J24" t="str">
        <f t="shared" si="5"/>
        <v xml:space="preserve">Column 1, Starters in 2018-19, Non-fundable, Dietetics (B), Long, UG; </v>
      </c>
      <c r="K24" t="str">
        <f t="shared" si="5"/>
        <v xml:space="preserve">Column 2, Starters in 2016-17, OfS-fundable, Dietetics (B), Long, UG; </v>
      </c>
      <c r="L24" t="str">
        <f t="shared" si="5"/>
        <v xml:space="preserve">Column 2, Starters in 2016-17, Non-fundable, Dietetics (B), Long, UG; </v>
      </c>
      <c r="M24" t="str">
        <f t="shared" si="5"/>
        <v xml:space="preserve">Column 2, Starters in 2017-18, OfS-fundable, Dietetics (B), Long, UG; </v>
      </c>
      <c r="N24" t="str">
        <f t="shared" si="5"/>
        <v xml:space="preserve">Column 2, Starters in 2017-18, Non-fundable, Dietetics (B), Long, UG; </v>
      </c>
      <c r="O24" t="str">
        <f t="shared" si="5"/>
        <v xml:space="preserve">Column 2, Starters in 2018-19, OfS-fundable, Dietetics (B), Long, UG; </v>
      </c>
      <c r="P24" t="str">
        <f t="shared" si="5"/>
        <v xml:space="preserve">Column 2, Starters in 2018-19, Non-fundable, Dietetics (B), Long, UG; </v>
      </c>
      <c r="Q24" t="str">
        <f t="shared" si="5"/>
        <v xml:space="preserve">Column 3, Starters in 2016-17, OfS-fundable, Dietetics (B), Long, UG; </v>
      </c>
      <c r="R24" t="str">
        <f t="shared" si="5"/>
        <v xml:space="preserve">Column 3, Starters in 2016-17, Non-fundable, Dietetics (B), Long, UG; </v>
      </c>
      <c r="S24" t="str">
        <f t="shared" si="5"/>
        <v xml:space="preserve">Column 3, Starters in 2017-18, OfS-fundable, Dietetics (B), Long, UG; </v>
      </c>
      <c r="T24" t="str">
        <f t="shared" si="5"/>
        <v xml:space="preserve">Column 3, Starters in 2017-18, Non-fundable, Dietetics (B), Long, UG; </v>
      </c>
      <c r="U24" t="str">
        <f t="shared" si="7"/>
        <v xml:space="preserve">Column 3, Starters in 2018-19, OfS-fundable, Dietetics (B), Long, UG; </v>
      </c>
      <c r="V24" t="str">
        <f t="shared" si="7"/>
        <v xml:space="preserve">Column 3, Starters in 2018-19, Non-fundable, Dietetics (B), Long, UG; </v>
      </c>
      <c r="W24" t="str">
        <f t="shared" si="7"/>
        <v xml:space="preserve">Column 4, Starters in 2016-17, OfS-fundable, Dietetics (B), Long, UG; </v>
      </c>
      <c r="X24" t="str">
        <f t="shared" si="7"/>
        <v xml:space="preserve">Column 4, Starters in 2016-17, Non-fundable, Dietetics (B), Long, UG; </v>
      </c>
      <c r="Y24" t="str">
        <f t="shared" si="7"/>
        <v xml:space="preserve">Column 4, Starters in 2017-18, OfS-fundable, Dietetics (B), Long, UG; </v>
      </c>
      <c r="Z24" t="str">
        <f t="shared" si="7"/>
        <v xml:space="preserve">Column 4, Starters in 2017-18, Non-fundable, Dietetics (B), Long, UG; </v>
      </c>
      <c r="AA24" t="str">
        <f t="shared" si="7"/>
        <v xml:space="preserve">Column 4, Starters in 2018-19, OfS-fundable, Dietetics (B), Long, UG; </v>
      </c>
      <c r="AB24" t="str">
        <f t="shared" si="7"/>
        <v xml:space="preserve">Column 4, Starters in 2018-19, Non-fundable, Dietetics (B), Long, UG; </v>
      </c>
      <c r="AC24" t="str">
        <f t="shared" si="7"/>
        <v xml:space="preserve">Column 4a, Starters in 2016-17, OfS-fundable, Dietetics (B), Long, UG; </v>
      </c>
      <c r="AD24" t="str">
        <f t="shared" si="7"/>
        <v xml:space="preserve">Column 4a, Starters in 2016-17, Non-fundable, Dietetics (B), Long, UG; </v>
      </c>
      <c r="AE24" t="str">
        <f t="shared" si="7"/>
        <v xml:space="preserve">Column 4a, Starters in 2017-18, OfS-fundable, Dietetics (B), Long, UG; </v>
      </c>
      <c r="AF24" t="str">
        <f t="shared" si="7"/>
        <v xml:space="preserve">Column 4a, Starters in 2017-18, Non-fundable, Dietetics (B), Long, UG; </v>
      </c>
      <c r="AG24" t="str">
        <f t="shared" si="7"/>
        <v xml:space="preserve">Column 4a, Starters in 2018-19, OfS-fundable, Dietetics (B), Long, UG; </v>
      </c>
      <c r="AH24" t="str">
        <f t="shared" si="7"/>
        <v xml:space="preserve">Column 4a, Starters in 2018-19, Non-fundable, Dietetics (B), Long, UG; </v>
      </c>
      <c r="AR24" s="844" t="str">
        <f>IF(AND($AR$3=1,'7c Health part-time'!P24&gt;0),Q24,"")</f>
        <v/>
      </c>
      <c r="AS24" s="843" t="str">
        <f>IF(AND($AR$3=1,'7c Health part-time'!Q24&gt;0),R24,"")</f>
        <v/>
      </c>
      <c r="AT24" s="843" t="str">
        <f>IF(AND($AR$3=1,'7c Health part-time'!R24&gt;0),S24,"")</f>
        <v/>
      </c>
      <c r="AU24" s="843" t="str">
        <f>IF(AND($AR$3=1,'7c Health part-time'!S24&gt;0),T24,"")</f>
        <v/>
      </c>
      <c r="AV24" s="843" t="str">
        <f>IF(AND($AR$3=1,'7c Health part-time'!T24&gt;0),U24,"")</f>
        <v/>
      </c>
      <c r="AW24" s="845" t="str">
        <f>IF(AND($AR$3=1,'7c Health part-time'!U24&gt;0),V24,"")</f>
        <v/>
      </c>
      <c r="AY24" s="844" t="str">
        <f>IF(AND($AY$3=1,'7c Health part-time'!D24&lt;0),E24,"")</f>
        <v/>
      </c>
      <c r="AZ24" s="843" t="str">
        <f>IF(AND($AY$3=1,'7c Health part-time'!E24&lt;0),F24,"")</f>
        <v/>
      </c>
      <c r="BA24" s="843" t="str">
        <f>IF(AND($AY$3=1,'7c Health part-time'!F24&lt;0),G24,"")</f>
        <v/>
      </c>
      <c r="BB24" s="843" t="str">
        <f>IF(AND($AY$3=1,'7c Health part-time'!G24&lt;0),H24,"")</f>
        <v/>
      </c>
      <c r="BC24" s="843" t="str">
        <f>IF(AND($AY$3=1,'7c Health part-time'!H24&lt;0),I24,"")</f>
        <v/>
      </c>
      <c r="BD24" s="845" t="str">
        <f>IF(AND($AY$3=1,'7c Health part-time'!I24&lt;0),J24,"")</f>
        <v/>
      </c>
      <c r="BE24" s="844" t="str">
        <f>IF(AND($AY$3=1,'7c Health part-time'!J24&lt;0),K24,"")</f>
        <v/>
      </c>
      <c r="BF24" s="843" t="str">
        <f>IF(AND($AY$3=1,'7c Health part-time'!K24&lt;0),L24,"")</f>
        <v/>
      </c>
      <c r="BG24" s="843" t="str">
        <f>IF(AND($AY$3=1,'7c Health part-time'!L24&lt;0),M24,"")</f>
        <v/>
      </c>
      <c r="BH24" s="843" t="str">
        <f>IF(AND($AY$3=1,'7c Health part-time'!M24&lt;0),N24,"")</f>
        <v/>
      </c>
      <c r="BI24" s="843" t="str">
        <f>IF(AND($AY$3=1,'7c Health part-time'!N24&lt;0),O24,"")</f>
        <v/>
      </c>
      <c r="BJ24" s="845" t="str">
        <f>IF(AND($AY$3=1,'7c Health part-time'!O24&lt;0),P24,"")</f>
        <v/>
      </c>
      <c r="BK24" s="844" t="str">
        <f>IF(AND($AY$3=1,'7c Health part-time'!V24&lt;0),W24,"")</f>
        <v/>
      </c>
      <c r="BL24" s="843" t="str">
        <f>IF(AND($AY$3=1,'7c Health part-time'!W24&lt;0),X24,"")</f>
        <v/>
      </c>
      <c r="BM24" s="843" t="str">
        <f>IF(AND($AY$3=1,'7c Health part-time'!X24&lt;0),Y24,"")</f>
        <v/>
      </c>
      <c r="BN24" s="843" t="str">
        <f>IF(AND($AY$3=1,'7c Health part-time'!Y24&lt;0),Z24,"")</f>
        <v/>
      </c>
      <c r="BO24" s="843" t="str">
        <f>IF(AND($AY$3=1,'7c Health part-time'!Z24&lt;0),AA24,"")</f>
        <v/>
      </c>
      <c r="BP24" s="845" t="str">
        <f>IF(AND($AY$3=1,'7c Health part-time'!AA24&lt;0),AB24,"")</f>
        <v/>
      </c>
      <c r="BQ24" s="844" t="str">
        <f>IF(AND($AY$3=1,'7c Health part-time'!AB24&lt;0),AC24,"")</f>
        <v/>
      </c>
      <c r="BR24" s="843" t="str">
        <f>IF(AND($AY$3=1,'7c Health part-time'!AC24&lt;0),AD24,"")</f>
        <v/>
      </c>
      <c r="BS24" s="843" t="str">
        <f>IF(AND($AY$3=1,'7c Health part-time'!AD24&lt;0),AE24,"")</f>
        <v/>
      </c>
      <c r="BT24" s="843" t="str">
        <f>IF(AND($AY$3=1,'7c Health part-time'!AE24&lt;0),AF24,"")</f>
        <v/>
      </c>
      <c r="BU24" s="843" t="str">
        <f>IF(AND($AY$3=1,'7c Health part-time'!AF24&lt;0),AG24,"")</f>
        <v/>
      </c>
      <c r="BV24" s="845" t="str">
        <f>IF(AND($AY$3=1,'7c Health part-time'!AG24&lt;0),AH24,"")</f>
        <v/>
      </c>
      <c r="BX24" s="844" t="str">
        <f>IF(AND($BX$3=1,TRUNC('7c Health part-time'!D24)&lt;&gt;'7c Health part-time'!D24),E24,"")</f>
        <v/>
      </c>
      <c r="BY24" s="843" t="str">
        <f>IF(AND($BX$3=1,TRUNC('7c Health part-time'!E24)&lt;&gt;'7c Health part-time'!E24),F24,"")</f>
        <v/>
      </c>
      <c r="BZ24" s="843" t="str">
        <f>IF(AND($BX$3=1,TRUNC('7c Health part-time'!F24)&lt;&gt;'7c Health part-time'!F24),G24,"")</f>
        <v/>
      </c>
      <c r="CA24" s="843" t="str">
        <f>IF(AND($BX$3=1,TRUNC('7c Health part-time'!G24)&lt;&gt;'7c Health part-time'!G24),H24,"")</f>
        <v/>
      </c>
      <c r="CB24" s="843" t="str">
        <f>IF(AND($BX$3=1,TRUNC('7c Health part-time'!H24)&lt;&gt;'7c Health part-time'!H24),I24,"")</f>
        <v/>
      </c>
      <c r="CC24" s="845" t="str">
        <f>IF(AND($BX$3=1,TRUNC('7c Health part-time'!I24)&lt;&gt;'7c Health part-time'!I24),J24,"")</f>
        <v/>
      </c>
      <c r="CD24" s="844" t="str">
        <f>IF(AND($BX$3=1,TRUNC('7c Health part-time'!J24)&lt;&gt;'7c Health part-time'!J24),K24,"")</f>
        <v/>
      </c>
      <c r="CE24" s="843" t="str">
        <f>IF(AND($BX$3=1,TRUNC('7c Health part-time'!K24)&lt;&gt;'7c Health part-time'!K24),L24,"")</f>
        <v/>
      </c>
      <c r="CF24" s="843" t="str">
        <f>IF(AND($BX$3=1,TRUNC('7c Health part-time'!L24)&lt;&gt;'7c Health part-time'!L24),M24,"")</f>
        <v/>
      </c>
      <c r="CG24" s="843" t="str">
        <f>IF(AND($BX$3=1,TRUNC('7c Health part-time'!M24)&lt;&gt;'7c Health part-time'!M24),N24,"")</f>
        <v/>
      </c>
      <c r="CH24" s="843" t="str">
        <f>IF(AND($BX$3=1,TRUNC('7c Health part-time'!N24)&lt;&gt;'7c Health part-time'!N24),O24,"")</f>
        <v/>
      </c>
      <c r="CI24" s="845" t="str">
        <f>IF(AND($BX$3=1,TRUNC('7c Health part-time'!O24)&lt;&gt;'7c Health part-time'!O24),P24,"")</f>
        <v/>
      </c>
      <c r="CJ24" s="844" t="str">
        <f>IF(AND($BX$3=1,TRUNC('7c Health part-time'!P24)&lt;&gt;'7c Health part-time'!P24),Q24,"")</f>
        <v/>
      </c>
      <c r="CK24" s="843" t="str">
        <f>IF(AND($BX$3=1,TRUNC('7c Health part-time'!Q24)&lt;&gt;'7c Health part-time'!Q24),R24,"")</f>
        <v/>
      </c>
      <c r="CL24" s="843" t="str">
        <f>IF(AND($BX$3=1,TRUNC('7c Health part-time'!R24)&lt;&gt;'7c Health part-time'!R24),S24,"")</f>
        <v/>
      </c>
      <c r="CM24" s="843" t="str">
        <f>IF(AND($BX$3=1,TRUNC('7c Health part-time'!S24)&lt;&gt;'7c Health part-time'!S24),T24,"")</f>
        <v/>
      </c>
      <c r="CN24" s="843" t="str">
        <f>IF(AND($BX$3=1,TRUNC('7c Health part-time'!T24)&lt;&gt;'7c Health part-time'!T24),U24,"")</f>
        <v/>
      </c>
      <c r="CO24" s="845" t="str">
        <f>IF(AND($BX$3=1,TRUNC('7c Health part-time'!U24)&lt;&gt;'7c Health part-time'!U24),V24,"")</f>
        <v/>
      </c>
      <c r="DV24" s="844" t="str">
        <f>IF(AND($DV$3=1,ROUND('7c Health part-time'!AB24,2)&lt;&gt;'7c Health part-time'!AB24),AC24,"")</f>
        <v/>
      </c>
      <c r="DW24" s="843" t="str">
        <f>IF(AND($DV$3=1,ROUND('7c Health part-time'!AC24,2)&lt;&gt;'7c Health part-time'!AC24),AD24,"")</f>
        <v/>
      </c>
      <c r="DX24" s="843" t="str">
        <f>IF(AND($DV$3=1,ROUND('7c Health part-time'!AD24,2)&lt;&gt;'7c Health part-time'!AD24),AE24,"")</f>
        <v/>
      </c>
      <c r="DY24" s="843" t="str">
        <f>IF(AND($DV$3=1,ROUND('7c Health part-time'!AE24,2)&lt;&gt;'7c Health part-time'!AE24),AF24,"")</f>
        <v/>
      </c>
      <c r="DZ24" s="843" t="str">
        <f>IF(AND($DV$3=1,ROUND('7c Health part-time'!AF24,2)&lt;&gt;'7c Health part-time'!AF24),AG24,"")</f>
        <v/>
      </c>
      <c r="EA24" s="845" t="str">
        <f>IF(AND($DV$3=1,ROUND('7c Health part-time'!AG24,2)&lt;&gt;'7c Health part-time'!AG24),AH24,"")</f>
        <v/>
      </c>
      <c r="EC24" s="844" t="str">
        <f>IF(AND($EC$3=1,'7c Health part-time'!AB24&gt;'7c Health part-time'!V24),AC24,"")</f>
        <v/>
      </c>
      <c r="ED24" s="843" t="str">
        <f>IF(AND($EC$3=1,'7c Health part-time'!AC24&gt;'7c Health part-time'!W24),AD24,"")</f>
        <v/>
      </c>
      <c r="EE24" s="843" t="str">
        <f>IF(AND($EC$3=1,'7c Health part-time'!AD24&gt;'7c Health part-time'!X24),AE24,"")</f>
        <v/>
      </c>
      <c r="EF24" s="843" t="str">
        <f>IF(AND($EC$3=1,'7c Health part-time'!AE24&gt;'7c Health part-time'!Y24),AF24,"")</f>
        <v/>
      </c>
      <c r="EG24" s="843" t="str">
        <f>IF(AND($EC$3=1,'7c Health part-time'!AF24&gt;'7c Health part-time'!Z24),AG24,"")</f>
        <v/>
      </c>
      <c r="EH24" s="845" t="str">
        <f>IF(AND($EC$3=1,'7c Health part-time'!AG24&gt;'7c Health part-time'!AA24),AH24,"")</f>
        <v/>
      </c>
      <c r="EJ24" s="844" t="str">
        <f>IF(AND($EJ$3=1,'7c Health part-time'!V24&lt;&gt;0),IF(('7c Health part-time'!AB24/'7c Health part-time'!V24)&lt;0.03,AC24,""),"")</f>
        <v/>
      </c>
      <c r="EK24" s="843" t="str">
        <f>IF(AND($EJ$3=1,'7c Health part-time'!W24&lt;&gt;0),IF(('7c Health part-time'!AC24/'7c Health part-time'!W24)&lt;0.03,AD24,""),"")</f>
        <v/>
      </c>
      <c r="EL24" s="843" t="str">
        <f>IF(AND($EJ$3=1,'7c Health part-time'!X24&lt;&gt;0),IF(('7c Health part-time'!AD24/'7c Health part-time'!X24)&lt;0.03,AE24,""),"")</f>
        <v/>
      </c>
      <c r="EM24" s="843" t="str">
        <f>IF(AND($EJ$3=1,'7c Health part-time'!Y24&lt;&gt;0),IF(('7c Health part-time'!AE24/'7c Health part-time'!Y24)&lt;0.03,AF24,""),"")</f>
        <v/>
      </c>
      <c r="EN24" s="843" t="str">
        <f>IF(AND($EJ$3=1,'7c Health part-time'!Z24&lt;&gt;0),IF(('7c Health part-time'!AF24/'7c Health part-time'!Z24)&lt;0.03,AG24,""),"")</f>
        <v/>
      </c>
      <c r="EO24" s="845" t="str">
        <f>IF(AND($EJ$3=1,'7c Health part-time'!AA24&lt;&gt;0),IF(('7c Health part-time'!AG24/'7c Health part-time'!AA24)&lt;0.03,AH24,""),"")</f>
        <v/>
      </c>
      <c r="EQ24" s="844" t="str">
        <f>IF(AND($EQ$3=1,'7c Health part-time'!P24=0,SUM('7c Health part-time'!D24,'7c Health part-time'!J24)&gt;$ET$13),Q24,"")</f>
        <v/>
      </c>
      <c r="ER24" s="843" t="str">
        <f>IF(AND($EQ$3=1,'7c Health part-time'!Q24=0,SUM('7c Health part-time'!E24,'7c Health part-time'!K24)&gt;$ET$13),R24,"")</f>
        <v/>
      </c>
      <c r="ES24" s="843" t="str">
        <f>IF(AND($EQ$3=1,'7c Health part-time'!R24=0,SUM('7c Health part-time'!F24,'7c Health part-time'!L24)&gt;$ET$13),S24,"")</f>
        <v/>
      </c>
      <c r="ET24" s="843" t="str">
        <f>IF(AND($EQ$3=1,'7c Health part-time'!S24=0,SUM('7c Health part-time'!G24,'7c Health part-time'!M24)&gt;$ET$13),T24,"")</f>
        <v/>
      </c>
      <c r="EU24" s="843" t="str">
        <f>IF(AND($EQ$3=1,'7c Health part-time'!T24=0,SUM('7c Health part-time'!H24,'7c Health part-time'!N24)&gt;$ET$13),U24,"")</f>
        <v/>
      </c>
      <c r="EV24" s="845" t="str">
        <f>IF(AND($EQ$3=1,'7c Health part-time'!U24=0,SUM('7c Health part-time'!I24,'7c Health part-time'!O24)&gt;$ET$13),V24,"")</f>
        <v/>
      </c>
      <c r="EX24" s="844" t="str">
        <f>IF(AND($EX$3=1,SUM('7c Health part-time'!D24,'7c Health part-time'!J24)&gt;0,ABS('7c Health part-time'!P24)=SUM('7c Health part-time'!D24,'7c Health part-time'!J24)),Q24,"")</f>
        <v/>
      </c>
      <c r="EY24" s="843" t="str">
        <f>IF(AND($EX$3=1,SUM('7c Health part-time'!E24,'7c Health part-time'!K24)&gt;0,ABS('7c Health part-time'!Q24)=SUM('7c Health part-time'!E24,'7c Health part-time'!K24)),R24,"")</f>
        <v/>
      </c>
      <c r="EZ24" s="843" t="str">
        <f>IF(AND($EX$3=1,SUM('7c Health part-time'!F24,'7c Health part-time'!L24)&gt;0,ABS('7c Health part-time'!R24)=SUM('7c Health part-time'!F24,'7c Health part-time'!L24)),S24,"")</f>
        <v/>
      </c>
      <c r="FA24" s="843" t="str">
        <f>IF(AND($EX$3=1,SUM('7c Health part-time'!G24,'7c Health part-time'!M24)&gt;0,ABS('7c Health part-time'!S24)=SUM('7c Health part-time'!G24,'7c Health part-time'!M24)),T24,"")</f>
        <v/>
      </c>
      <c r="FB24" s="843" t="str">
        <f>IF(AND($EX$3=1,SUM('7c Health part-time'!H24,'7c Health part-time'!N24)&gt;0,ABS('7c Health part-time'!T24)=SUM('7c Health part-time'!H24,'7c Health part-time'!N24)),U24,"")</f>
        <v/>
      </c>
      <c r="FC24" s="845" t="str">
        <f>IF(AND($EX$3=1,SUM('7c Health part-time'!I24,'7c Health part-time'!O24)&gt;0,ABS('7c Health part-time'!U24)=SUM('7c Health part-time'!I24,'7c Health part-time'!O24)),V24,"")</f>
        <v/>
      </c>
      <c r="FR24" s="844" t="str">
        <f>IF(AND($FR$3=1,'7c Health part-time'!V24&lt;&gt;0),IF(('7c Health part-time'!AB24/'7c Health part-time'!V24)&lt;0.25,AC24,""),"")</f>
        <v/>
      </c>
      <c r="FS24" s="843" t="str">
        <f>IF(AND($FR$3=1,'7c Health part-time'!W24&lt;&gt;0),IF(('7c Health part-time'!AC24/'7c Health part-time'!W24)&lt;0.25,AD24,""),"")</f>
        <v/>
      </c>
      <c r="FT24" s="843" t="str">
        <f>IF(AND($FR$3=1,'7c Health part-time'!X24&lt;&gt;0),IF(('7c Health part-time'!AD24/'7c Health part-time'!X24)&lt;0.25,AE24,""),"")</f>
        <v/>
      </c>
      <c r="FU24" s="843" t="str">
        <f>IF(AND($FR$3=1,'7c Health part-time'!Y24&lt;&gt;0),IF(('7c Health part-time'!AE24/'7c Health part-time'!Y24)&lt;0.25,AF24,""),"")</f>
        <v/>
      </c>
      <c r="FV24" s="843" t="str">
        <f>IF(AND($FR$3=1,'7c Health part-time'!Z24&lt;&gt;0),IF(('7c Health part-time'!AF24/'7c Health part-time'!Z24)&lt;0.25,AG24,""),"")</f>
        <v/>
      </c>
      <c r="FW24" s="845" t="str">
        <f>IF(AND($FR$3=1,'7c Health part-time'!AA24&lt;&gt;0),IF(('7c Health part-time'!AG24/'7c Health part-time'!AA24)&lt;0.25,AH24,""),"")</f>
        <v/>
      </c>
      <c r="FY24" s="840" t="str">
        <f>IF(AND($FY$3=1,'7c Health part-time'!D24&gt;0),E24,"")</f>
        <v/>
      </c>
      <c r="FZ24" s="841" t="str">
        <f>IF(AND($FY$3=1,'7c Health part-time'!E24&gt;0),F24,"")</f>
        <v/>
      </c>
      <c r="GA24" s="841" t="str">
        <f>IF(AND($FY$3=1,'7c Health part-time'!F24&gt;0),G24,"")</f>
        <v/>
      </c>
      <c r="GB24" s="841" t="str">
        <f>IF(AND($FY$3=1,'7c Health part-time'!G24&gt;0),H24,"")</f>
        <v/>
      </c>
      <c r="GC24" s="841" t="str">
        <f>IF(AND($FY$3=1,'7c Health part-time'!H24&gt;0),I24,"")</f>
        <v/>
      </c>
      <c r="GD24" s="842" t="str">
        <f>IF(AND($FY$3=1,'7c Health part-time'!I24&gt;0),J24,"")</f>
        <v/>
      </c>
      <c r="GE24" s="841" t="str">
        <f>IF(AND($FY$3=1,'7c Health part-time'!J24&gt;0),K24,"")</f>
        <v/>
      </c>
      <c r="GF24" s="841" t="str">
        <f>IF(AND($FY$3=1,'7c Health part-time'!K24&gt;0),L24,"")</f>
        <v/>
      </c>
      <c r="GG24" s="841" t="str">
        <f>IF(AND($FY$3=1,'7c Health part-time'!L24&gt;0),M24,"")</f>
        <v/>
      </c>
      <c r="GH24" s="841" t="str">
        <f>IF(AND($FY$3=1,'7c Health part-time'!M24&gt;0),N24,"")</f>
        <v/>
      </c>
      <c r="GI24" s="841" t="str">
        <f>IF(AND($FY$3=1,'7c Health part-time'!N24&gt;0),O24,"")</f>
        <v/>
      </c>
      <c r="GJ24" s="842" t="str">
        <f>IF(AND($FY$3=1,'7c Health part-time'!O24&gt;0),P24,"")</f>
        <v/>
      </c>
      <c r="GL24" s="60"/>
      <c r="GM24" s="61" t="s">
        <v>19</v>
      </c>
      <c r="GN24" s="60" t="s">
        <v>116</v>
      </c>
      <c r="GO24" s="49" t="str">
        <f>$CS$102</f>
        <v/>
      </c>
      <c r="GP24" s="41" t="str">
        <f>$CT$102</f>
        <v/>
      </c>
      <c r="GQ24" s="40" t="str">
        <f>$CS$102</f>
        <v/>
      </c>
      <c r="GR24" s="41" t="str">
        <f>$CT$102</f>
        <v/>
      </c>
      <c r="GS24" s="40" t="str">
        <f>$CS$102</f>
        <v/>
      </c>
      <c r="GT24" s="873" t="str">
        <f>$CT$102</f>
        <v/>
      </c>
      <c r="GU24" s="49" t="str">
        <f>$CY$102</f>
        <v/>
      </c>
      <c r="GV24" s="41" t="str">
        <f>$CZ$102</f>
        <v/>
      </c>
      <c r="GW24" s="40" t="str">
        <f>$CY$102</f>
        <v/>
      </c>
      <c r="GX24" s="41" t="str">
        <f>$CZ$102</f>
        <v/>
      </c>
      <c r="GY24" s="40" t="str">
        <f>$CY$102</f>
        <v/>
      </c>
      <c r="GZ24" s="873" t="str">
        <f>$CZ$102</f>
        <v/>
      </c>
      <c r="HA24" s="49" t="str">
        <f>$DE$102</f>
        <v/>
      </c>
      <c r="HB24" s="41" t="str">
        <f>$DF$102</f>
        <v/>
      </c>
      <c r="HC24" s="40" t="str">
        <f>$DE$102</f>
        <v/>
      </c>
      <c r="HD24" s="41" t="str">
        <f>$DF$102</f>
        <v/>
      </c>
      <c r="HE24" s="40" t="str">
        <f>$DE$102</f>
        <v/>
      </c>
      <c r="HF24" s="873" t="str">
        <f>$DF$102</f>
        <v/>
      </c>
      <c r="HG24" s="49" t="str">
        <f>$DK$102</f>
        <v/>
      </c>
      <c r="HH24" s="41" t="str">
        <f>$DL$102</f>
        <v/>
      </c>
      <c r="HI24" s="40" t="str">
        <f>$DK$102</f>
        <v/>
      </c>
      <c r="HJ24" s="41" t="str">
        <f>$DL$102</f>
        <v/>
      </c>
      <c r="HK24" s="40" t="str">
        <f>$DK$102</f>
        <v/>
      </c>
      <c r="HL24" s="873" t="str">
        <f>$DL$102</f>
        <v/>
      </c>
      <c r="HM24" s="49" t="str">
        <f>$DQ$102</f>
        <v/>
      </c>
      <c r="HN24" s="41" t="str">
        <f>$DR$102</f>
        <v/>
      </c>
      <c r="HO24" s="40" t="str">
        <f>$DQ$102</f>
        <v/>
      </c>
      <c r="HP24" s="41" t="str">
        <f>$DR$102</f>
        <v/>
      </c>
      <c r="HQ24" s="40" t="str">
        <f>$DQ$102</f>
        <v/>
      </c>
      <c r="HR24" s="873" t="str">
        <f>$DR$102</f>
        <v/>
      </c>
    </row>
    <row r="25" spans="1:226" x14ac:dyDescent="0.25">
      <c r="A25" s="18" t="str">
        <f>'7c Health part-time'!A25</f>
        <v>Dietetics (B)</v>
      </c>
      <c r="B25" t="s">
        <v>19</v>
      </c>
      <c r="C25" s="18" t="str">
        <f>'7c Health part-time'!C25</f>
        <v>PGT (UG fee)</v>
      </c>
      <c r="D25" t="str">
        <f t="shared" si="4"/>
        <v>Dietetics (B), Long, PGT (UG fee)</v>
      </c>
      <c r="E25" t="str">
        <f t="shared" si="5"/>
        <v xml:space="preserve">Column 1, Starters in 2016-17, OfS-fundable, Dietetics (B), Long, PGT (UG fee); </v>
      </c>
      <c r="F25" t="str">
        <f t="shared" si="5"/>
        <v xml:space="preserve">Column 1, Starters in 2016-17, Non-fundable, Dietetics (B), Long, PGT (UG fee); </v>
      </c>
      <c r="G25" t="str">
        <f t="shared" si="5"/>
        <v xml:space="preserve">Column 1, Starters in 2017-18, OfS-fundable, Dietetics (B), Long, PGT (UG fee); </v>
      </c>
      <c r="H25" t="str">
        <f t="shared" si="5"/>
        <v xml:space="preserve">Column 1, Starters in 2017-18, Non-fundable, Dietetics (B), Long, PGT (UG fee); </v>
      </c>
      <c r="I25" t="str">
        <f t="shared" si="5"/>
        <v xml:space="preserve">Column 1, Starters in 2018-19, OfS-fundable, Dietetics (B), Long, PGT (UG fee); </v>
      </c>
      <c r="J25" t="str">
        <f t="shared" si="5"/>
        <v xml:space="preserve">Column 1, Starters in 2018-19, Non-fundable, Dietetics (B), Long, PGT (UG fee); </v>
      </c>
      <c r="K25" t="str">
        <f t="shared" si="5"/>
        <v xml:space="preserve">Column 2, Starters in 2016-17, OfS-fundable, Dietetics (B), Long, PGT (UG fee); </v>
      </c>
      <c r="L25" t="str">
        <f t="shared" si="5"/>
        <v xml:space="preserve">Column 2, Starters in 2016-17, Non-fundable, Dietetics (B), Long, PGT (UG fee); </v>
      </c>
      <c r="M25" t="str">
        <f t="shared" si="5"/>
        <v xml:space="preserve">Column 2, Starters in 2017-18, OfS-fundable, Dietetics (B), Long, PGT (UG fee); </v>
      </c>
      <c r="N25" t="str">
        <f t="shared" si="5"/>
        <v xml:space="preserve">Column 2, Starters in 2017-18, Non-fundable, Dietetics (B), Long, PGT (UG fee); </v>
      </c>
      <c r="O25" t="str">
        <f t="shared" si="5"/>
        <v xml:space="preserve">Column 2, Starters in 2018-19, OfS-fundable, Dietetics (B), Long, PGT (UG fee); </v>
      </c>
      <c r="P25" t="str">
        <f t="shared" si="5"/>
        <v xml:space="preserve">Column 2, Starters in 2018-19, Non-fundable, Dietetics (B), Long, PGT (UG fee); </v>
      </c>
      <c r="Q25" t="str">
        <f t="shared" si="5"/>
        <v xml:space="preserve">Column 3, Starters in 2016-17, OfS-fundable, Dietetics (B), Long, PGT (UG fee); </v>
      </c>
      <c r="R25" t="str">
        <f t="shared" si="5"/>
        <v xml:space="preserve">Column 3, Starters in 2016-17, Non-fundable, Dietetics (B), Long, PGT (UG fee); </v>
      </c>
      <c r="S25" t="str">
        <f t="shared" si="5"/>
        <v xml:space="preserve">Column 3, Starters in 2017-18, OfS-fundable, Dietetics (B), Long, PGT (UG fee); </v>
      </c>
      <c r="T25" t="str">
        <f t="shared" si="5"/>
        <v xml:space="preserve">Column 3, Starters in 2017-18, Non-fundable, Dietetics (B), Long, PGT (UG fee); </v>
      </c>
      <c r="U25" t="str">
        <f t="shared" si="7"/>
        <v xml:space="preserve">Column 3, Starters in 2018-19, OfS-fundable, Dietetics (B), Long, PGT (UG fee); </v>
      </c>
      <c r="V25" t="str">
        <f t="shared" si="7"/>
        <v xml:space="preserve">Column 3, Starters in 2018-19, Non-fundable, Dietetics (B), Long, PGT (UG fee); </v>
      </c>
      <c r="W25" t="str">
        <f t="shared" si="7"/>
        <v xml:space="preserve">Column 4, Starters in 2016-17, OfS-fundable, Dietetics (B), Long, PGT (UG fee); </v>
      </c>
      <c r="X25" t="str">
        <f t="shared" si="7"/>
        <v xml:space="preserve">Column 4, Starters in 2016-17, Non-fundable, Dietetics (B), Long, PGT (UG fee); </v>
      </c>
      <c r="Y25" t="str">
        <f t="shared" si="7"/>
        <v xml:space="preserve">Column 4, Starters in 2017-18, OfS-fundable, Dietetics (B), Long, PGT (UG fee); </v>
      </c>
      <c r="Z25" t="str">
        <f t="shared" si="7"/>
        <v xml:space="preserve">Column 4, Starters in 2017-18, Non-fundable, Dietetics (B), Long, PGT (UG fee); </v>
      </c>
      <c r="AA25" t="str">
        <f t="shared" si="7"/>
        <v xml:space="preserve">Column 4, Starters in 2018-19, OfS-fundable, Dietetics (B), Long, PGT (UG fee); </v>
      </c>
      <c r="AB25" t="str">
        <f t="shared" si="7"/>
        <v xml:space="preserve">Column 4, Starters in 2018-19, Non-fundable, Dietetics (B), Long, PGT (UG fee); </v>
      </c>
      <c r="AC25" t="str">
        <f t="shared" si="7"/>
        <v xml:space="preserve">Column 4a, Starters in 2016-17, OfS-fundable, Dietetics (B), Long, PGT (UG fee); </v>
      </c>
      <c r="AD25" t="str">
        <f t="shared" si="7"/>
        <v xml:space="preserve">Column 4a, Starters in 2016-17, Non-fundable, Dietetics (B), Long, PGT (UG fee); </v>
      </c>
      <c r="AE25" t="str">
        <f t="shared" si="7"/>
        <v xml:space="preserve">Column 4a, Starters in 2017-18, OfS-fundable, Dietetics (B), Long, PGT (UG fee); </v>
      </c>
      <c r="AF25" t="str">
        <f t="shared" si="7"/>
        <v xml:space="preserve">Column 4a, Starters in 2017-18, Non-fundable, Dietetics (B), Long, PGT (UG fee); </v>
      </c>
      <c r="AG25" t="str">
        <f t="shared" si="7"/>
        <v xml:space="preserve">Column 4a, Starters in 2018-19, OfS-fundable, Dietetics (B), Long, PGT (UG fee); </v>
      </c>
      <c r="AH25" t="str">
        <f t="shared" si="7"/>
        <v xml:space="preserve">Column 4a, Starters in 2018-19, Non-fundable, Dietetics (B), Long, PGT (UG fee); </v>
      </c>
      <c r="AR25" s="726" t="str">
        <f>IF(AND($AR$3=1,'7c Health part-time'!P25&gt;0),Q25,"")</f>
        <v/>
      </c>
      <c r="AS25" s="727" t="str">
        <f>IF(AND($AR$3=1,'7c Health part-time'!Q25&gt;0),R25,"")</f>
        <v/>
      </c>
      <c r="AT25" s="727" t="str">
        <f>IF(AND($AR$3=1,'7c Health part-time'!R25&gt;0),S25,"")</f>
        <v/>
      </c>
      <c r="AU25" s="727" t="str">
        <f>IF(AND($AR$3=1,'7c Health part-time'!S25&gt;0),T25,"")</f>
        <v/>
      </c>
      <c r="AV25" s="727" t="str">
        <f>IF(AND($AR$3=1,'7c Health part-time'!T25&gt;0),U25,"")</f>
        <v/>
      </c>
      <c r="AW25" s="846" t="str">
        <f>IF(AND($AR$3=1,'7c Health part-time'!U25&gt;0),V25,"")</f>
        <v/>
      </c>
      <c r="AY25" s="726" t="str">
        <f>IF(AND($AY$3=1,'7c Health part-time'!D25&lt;0),E25,"")</f>
        <v/>
      </c>
      <c r="AZ25" s="727" t="str">
        <f>IF(AND($AY$3=1,'7c Health part-time'!E25&lt;0),F25,"")</f>
        <v/>
      </c>
      <c r="BA25" s="727" t="str">
        <f>IF(AND($AY$3=1,'7c Health part-time'!F25&lt;0),G25,"")</f>
        <v/>
      </c>
      <c r="BB25" s="727" t="str">
        <f>IF(AND($AY$3=1,'7c Health part-time'!G25&lt;0),H25,"")</f>
        <v/>
      </c>
      <c r="BC25" s="727" t="str">
        <f>IF(AND($AY$3=1,'7c Health part-time'!H25&lt;0),I25,"")</f>
        <v/>
      </c>
      <c r="BD25" s="846" t="str">
        <f>IF(AND($AY$3=1,'7c Health part-time'!I25&lt;0),J25,"")</f>
        <v/>
      </c>
      <c r="BE25" s="726" t="str">
        <f>IF(AND($AY$3=1,'7c Health part-time'!J25&lt;0),K25,"")</f>
        <v/>
      </c>
      <c r="BF25" s="727" t="str">
        <f>IF(AND($AY$3=1,'7c Health part-time'!K25&lt;0),L25,"")</f>
        <v/>
      </c>
      <c r="BG25" s="727" t="str">
        <f>IF(AND($AY$3=1,'7c Health part-time'!L25&lt;0),M25,"")</f>
        <v/>
      </c>
      <c r="BH25" s="727" t="str">
        <f>IF(AND($AY$3=1,'7c Health part-time'!M25&lt;0),N25,"")</f>
        <v/>
      </c>
      <c r="BI25" s="727" t="str">
        <f>IF(AND($AY$3=1,'7c Health part-time'!N25&lt;0),O25,"")</f>
        <v/>
      </c>
      <c r="BJ25" s="846" t="str">
        <f>IF(AND($AY$3=1,'7c Health part-time'!O25&lt;0),P25,"")</f>
        <v/>
      </c>
      <c r="BK25" s="726" t="str">
        <f>IF(AND($AY$3=1,'7c Health part-time'!V25&lt;0),W25,"")</f>
        <v/>
      </c>
      <c r="BL25" s="727" t="str">
        <f>IF(AND($AY$3=1,'7c Health part-time'!W25&lt;0),X25,"")</f>
        <v/>
      </c>
      <c r="BM25" s="727" t="str">
        <f>IF(AND($AY$3=1,'7c Health part-time'!X25&lt;0),Y25,"")</f>
        <v/>
      </c>
      <c r="BN25" s="727" t="str">
        <f>IF(AND($AY$3=1,'7c Health part-time'!Y25&lt;0),Z25,"")</f>
        <v/>
      </c>
      <c r="BO25" s="727" t="str">
        <f>IF(AND($AY$3=1,'7c Health part-time'!Z25&lt;0),AA25,"")</f>
        <v/>
      </c>
      <c r="BP25" s="846" t="str">
        <f>IF(AND($AY$3=1,'7c Health part-time'!AA25&lt;0),AB25,"")</f>
        <v/>
      </c>
      <c r="BQ25" s="726" t="str">
        <f>IF(AND($AY$3=1,'7c Health part-time'!AB25&lt;0),AC25,"")</f>
        <v/>
      </c>
      <c r="BR25" s="727" t="str">
        <f>IF(AND($AY$3=1,'7c Health part-time'!AC25&lt;0),AD25,"")</f>
        <v/>
      </c>
      <c r="BS25" s="727" t="str">
        <f>IF(AND($AY$3=1,'7c Health part-time'!AD25&lt;0),AE25,"")</f>
        <v/>
      </c>
      <c r="BT25" s="727" t="str">
        <f>IF(AND($AY$3=1,'7c Health part-time'!AE25&lt;0),AF25,"")</f>
        <v/>
      </c>
      <c r="BU25" s="727" t="str">
        <f>IF(AND($AY$3=1,'7c Health part-time'!AF25&lt;0),AG25,"")</f>
        <v/>
      </c>
      <c r="BV25" s="846" t="str">
        <f>IF(AND($AY$3=1,'7c Health part-time'!AG25&lt;0),AH25,"")</f>
        <v/>
      </c>
      <c r="BX25" s="726" t="str">
        <f>IF(AND($BX$3=1,TRUNC('7c Health part-time'!D25)&lt;&gt;'7c Health part-time'!D25),E25,"")</f>
        <v/>
      </c>
      <c r="BY25" s="727" t="str">
        <f>IF(AND($BX$3=1,TRUNC('7c Health part-time'!E25)&lt;&gt;'7c Health part-time'!E25),F25,"")</f>
        <v/>
      </c>
      <c r="BZ25" s="727" t="str">
        <f>IF(AND($BX$3=1,TRUNC('7c Health part-time'!F25)&lt;&gt;'7c Health part-time'!F25),G25,"")</f>
        <v/>
      </c>
      <c r="CA25" s="727" t="str">
        <f>IF(AND($BX$3=1,TRUNC('7c Health part-time'!G25)&lt;&gt;'7c Health part-time'!G25),H25,"")</f>
        <v/>
      </c>
      <c r="CB25" s="727" t="str">
        <f>IF(AND($BX$3=1,TRUNC('7c Health part-time'!H25)&lt;&gt;'7c Health part-time'!H25),I25,"")</f>
        <v/>
      </c>
      <c r="CC25" s="846" t="str">
        <f>IF(AND($BX$3=1,TRUNC('7c Health part-time'!I25)&lt;&gt;'7c Health part-time'!I25),J25,"")</f>
        <v/>
      </c>
      <c r="CD25" s="726" t="str">
        <f>IF(AND($BX$3=1,TRUNC('7c Health part-time'!J25)&lt;&gt;'7c Health part-time'!J25),K25,"")</f>
        <v/>
      </c>
      <c r="CE25" s="727" t="str">
        <f>IF(AND($BX$3=1,TRUNC('7c Health part-time'!K25)&lt;&gt;'7c Health part-time'!K25),L25,"")</f>
        <v/>
      </c>
      <c r="CF25" s="727" t="str">
        <f>IF(AND($BX$3=1,TRUNC('7c Health part-time'!L25)&lt;&gt;'7c Health part-time'!L25),M25,"")</f>
        <v/>
      </c>
      <c r="CG25" s="727" t="str">
        <f>IF(AND($BX$3=1,TRUNC('7c Health part-time'!M25)&lt;&gt;'7c Health part-time'!M25),N25,"")</f>
        <v/>
      </c>
      <c r="CH25" s="727" t="str">
        <f>IF(AND($BX$3=1,TRUNC('7c Health part-time'!N25)&lt;&gt;'7c Health part-time'!N25),O25,"")</f>
        <v/>
      </c>
      <c r="CI25" s="846" t="str">
        <f>IF(AND($BX$3=1,TRUNC('7c Health part-time'!O25)&lt;&gt;'7c Health part-time'!O25),P25,"")</f>
        <v/>
      </c>
      <c r="CJ25" s="726" t="str">
        <f>IF(AND($BX$3=1,TRUNC('7c Health part-time'!P25)&lt;&gt;'7c Health part-time'!P25),Q25,"")</f>
        <v/>
      </c>
      <c r="CK25" s="727" t="str">
        <f>IF(AND($BX$3=1,TRUNC('7c Health part-time'!Q25)&lt;&gt;'7c Health part-time'!Q25),R25,"")</f>
        <v/>
      </c>
      <c r="CL25" s="727" t="str">
        <f>IF(AND($BX$3=1,TRUNC('7c Health part-time'!R25)&lt;&gt;'7c Health part-time'!R25),S25,"")</f>
        <v/>
      </c>
      <c r="CM25" s="727" t="str">
        <f>IF(AND($BX$3=1,TRUNC('7c Health part-time'!S25)&lt;&gt;'7c Health part-time'!S25),T25,"")</f>
        <v/>
      </c>
      <c r="CN25" s="727" t="str">
        <f>IF(AND($BX$3=1,TRUNC('7c Health part-time'!T25)&lt;&gt;'7c Health part-time'!T25),U25,"")</f>
        <v/>
      </c>
      <c r="CO25" s="846" t="str">
        <f>IF(AND($BX$3=1,TRUNC('7c Health part-time'!U25)&lt;&gt;'7c Health part-time'!U25),V25,"")</f>
        <v/>
      </c>
      <c r="DV25" s="726" t="str">
        <f>IF(AND($DV$3=1,ROUND('7c Health part-time'!AB25,2)&lt;&gt;'7c Health part-time'!AB25),AC25,"")</f>
        <v/>
      </c>
      <c r="DW25" s="727" t="str">
        <f>IF(AND($DV$3=1,ROUND('7c Health part-time'!AC25,2)&lt;&gt;'7c Health part-time'!AC25),AD25,"")</f>
        <v/>
      </c>
      <c r="DX25" s="727" t="str">
        <f>IF(AND($DV$3=1,ROUND('7c Health part-time'!AD25,2)&lt;&gt;'7c Health part-time'!AD25),AE25,"")</f>
        <v/>
      </c>
      <c r="DY25" s="727" t="str">
        <f>IF(AND($DV$3=1,ROUND('7c Health part-time'!AE25,2)&lt;&gt;'7c Health part-time'!AE25),AF25,"")</f>
        <v/>
      </c>
      <c r="DZ25" s="727" t="str">
        <f>IF(AND($DV$3=1,ROUND('7c Health part-time'!AF25,2)&lt;&gt;'7c Health part-time'!AF25),AG25,"")</f>
        <v/>
      </c>
      <c r="EA25" s="846" t="str">
        <f>IF(AND($DV$3=1,ROUND('7c Health part-time'!AG25,2)&lt;&gt;'7c Health part-time'!AG25),AH25,"")</f>
        <v/>
      </c>
      <c r="EC25" s="726" t="str">
        <f>IF(AND($EC$3=1,'7c Health part-time'!AB25&gt;'7c Health part-time'!V25),AC25,"")</f>
        <v/>
      </c>
      <c r="ED25" s="727" t="str">
        <f>IF(AND($EC$3=1,'7c Health part-time'!AC25&gt;'7c Health part-time'!W25),AD25,"")</f>
        <v/>
      </c>
      <c r="EE25" s="727" t="str">
        <f>IF(AND($EC$3=1,'7c Health part-time'!AD25&gt;'7c Health part-time'!X25),AE25,"")</f>
        <v/>
      </c>
      <c r="EF25" s="727" t="str">
        <f>IF(AND($EC$3=1,'7c Health part-time'!AE25&gt;'7c Health part-time'!Y25),AF25,"")</f>
        <v/>
      </c>
      <c r="EG25" s="727" t="str">
        <f>IF(AND($EC$3=1,'7c Health part-time'!AF25&gt;'7c Health part-time'!Z25),AG25,"")</f>
        <v/>
      </c>
      <c r="EH25" s="846" t="str">
        <f>IF(AND($EC$3=1,'7c Health part-time'!AG25&gt;'7c Health part-time'!AA25),AH25,"")</f>
        <v/>
      </c>
      <c r="EJ25" s="726" t="str">
        <f>IF(AND($EJ$3=1,'7c Health part-time'!V25&lt;&gt;0),IF(('7c Health part-time'!AB25/'7c Health part-time'!V25)&lt;0.03,AC25,""),"")</f>
        <v/>
      </c>
      <c r="EK25" s="727" t="str">
        <f>IF(AND($EJ$3=1,'7c Health part-time'!W25&lt;&gt;0),IF(('7c Health part-time'!AC25/'7c Health part-time'!W25)&lt;0.03,AD25,""),"")</f>
        <v/>
      </c>
      <c r="EL25" s="727" t="str">
        <f>IF(AND($EJ$3=1,'7c Health part-time'!X25&lt;&gt;0),IF(('7c Health part-time'!AD25/'7c Health part-time'!X25)&lt;0.03,AE25,""),"")</f>
        <v/>
      </c>
      <c r="EM25" s="727" t="str">
        <f>IF(AND($EJ$3=1,'7c Health part-time'!Y25&lt;&gt;0),IF(('7c Health part-time'!AE25/'7c Health part-time'!Y25)&lt;0.03,AF25,""),"")</f>
        <v/>
      </c>
      <c r="EN25" s="727" t="str">
        <f>IF(AND($EJ$3=1,'7c Health part-time'!Z25&lt;&gt;0),IF(('7c Health part-time'!AF25/'7c Health part-time'!Z25)&lt;0.03,AG25,""),"")</f>
        <v/>
      </c>
      <c r="EO25" s="846" t="str">
        <f>IF(AND($EJ$3=1,'7c Health part-time'!AA25&lt;&gt;0),IF(('7c Health part-time'!AG25/'7c Health part-time'!AA25)&lt;0.03,AH25,""),"")</f>
        <v/>
      </c>
      <c r="EQ25" s="726" t="str">
        <f>IF(AND($EQ$3=1,'7c Health part-time'!P25=0,SUM('7c Health part-time'!D25,'7c Health part-time'!J25)&gt;$ET$13),Q25,"")</f>
        <v/>
      </c>
      <c r="ER25" s="727" t="str">
        <f>IF(AND($EQ$3=1,'7c Health part-time'!Q25=0,SUM('7c Health part-time'!E25,'7c Health part-time'!K25)&gt;$ET$13),R25,"")</f>
        <v/>
      </c>
      <c r="ES25" s="727" t="str">
        <f>IF(AND($EQ$3=1,'7c Health part-time'!R25=0,SUM('7c Health part-time'!F25,'7c Health part-time'!L25)&gt;$ET$13),S25,"")</f>
        <v/>
      </c>
      <c r="ET25" s="727" t="str">
        <f>IF(AND($EQ$3=1,'7c Health part-time'!S25=0,SUM('7c Health part-time'!G25,'7c Health part-time'!M25)&gt;$ET$13),T25,"")</f>
        <v/>
      </c>
      <c r="EU25" s="727" t="str">
        <f>IF(AND($EQ$3=1,'7c Health part-time'!T25=0,SUM('7c Health part-time'!H25,'7c Health part-time'!N25)&gt;$ET$13),U25,"")</f>
        <v/>
      </c>
      <c r="EV25" s="846" t="str">
        <f>IF(AND($EQ$3=1,'7c Health part-time'!U25=0,SUM('7c Health part-time'!I25,'7c Health part-time'!O25)&gt;$ET$13),V25,"")</f>
        <v/>
      </c>
      <c r="EX25" s="726" t="str">
        <f>IF(AND($EX$3=1,SUM('7c Health part-time'!D25,'7c Health part-time'!J25)&gt;0,ABS('7c Health part-time'!P25)=SUM('7c Health part-time'!D25,'7c Health part-time'!J25)),Q25,"")</f>
        <v/>
      </c>
      <c r="EY25" s="727" t="str">
        <f>IF(AND($EX$3=1,SUM('7c Health part-time'!E25,'7c Health part-time'!K25)&gt;0,ABS('7c Health part-time'!Q25)=SUM('7c Health part-time'!E25,'7c Health part-time'!K25)),R25,"")</f>
        <v/>
      </c>
      <c r="EZ25" s="727" t="str">
        <f>IF(AND($EX$3=1,SUM('7c Health part-time'!F25,'7c Health part-time'!L25)&gt;0,ABS('7c Health part-time'!R25)=SUM('7c Health part-time'!F25,'7c Health part-time'!L25)),S25,"")</f>
        <v/>
      </c>
      <c r="FA25" s="727" t="str">
        <f>IF(AND($EX$3=1,SUM('7c Health part-time'!G25,'7c Health part-time'!M25)&gt;0,ABS('7c Health part-time'!S25)=SUM('7c Health part-time'!G25,'7c Health part-time'!M25)),T25,"")</f>
        <v/>
      </c>
      <c r="FB25" s="727" t="str">
        <f>IF(AND($EX$3=1,SUM('7c Health part-time'!H25,'7c Health part-time'!N25)&gt;0,ABS('7c Health part-time'!T25)=SUM('7c Health part-time'!H25,'7c Health part-time'!N25)),U25,"")</f>
        <v/>
      </c>
      <c r="FC25" s="846" t="str">
        <f>IF(AND($EX$3=1,SUM('7c Health part-time'!I25,'7c Health part-time'!O25)&gt;0,ABS('7c Health part-time'!U25)=SUM('7c Health part-time'!I25,'7c Health part-time'!O25)),V25,"")</f>
        <v/>
      </c>
      <c r="FR25" s="726" t="str">
        <f>IF(AND($FR$3=1,'7c Health part-time'!V25&lt;&gt;0),IF(('7c Health part-time'!AB25/'7c Health part-time'!V25)&lt;0.25,AC25,""),"")</f>
        <v/>
      </c>
      <c r="FS25" s="727" t="str">
        <f>IF(AND($FR$3=1,'7c Health part-time'!W25&lt;&gt;0),IF(('7c Health part-time'!AC25/'7c Health part-time'!W25)&lt;0.25,AD25,""),"")</f>
        <v/>
      </c>
      <c r="FT25" s="727" t="str">
        <f>IF(AND($FR$3=1,'7c Health part-time'!X25&lt;&gt;0),IF(('7c Health part-time'!AD25/'7c Health part-time'!X25)&lt;0.25,AE25,""),"")</f>
        <v/>
      </c>
      <c r="FU25" s="727" t="str">
        <f>IF(AND($FR$3=1,'7c Health part-time'!Y25&lt;&gt;0),IF(('7c Health part-time'!AE25/'7c Health part-time'!Y25)&lt;0.25,AF25,""),"")</f>
        <v/>
      </c>
      <c r="FV25" s="727" t="str">
        <f>IF(AND($FR$3=1,'7c Health part-time'!Z25&lt;&gt;0),IF(('7c Health part-time'!AF25/'7c Health part-time'!Z25)&lt;0.25,AG25,""),"")</f>
        <v/>
      </c>
      <c r="FW25" s="846" t="str">
        <f>IF(AND($FR$3=1,'7c Health part-time'!AA25&lt;&gt;0),IF(('7c Health part-time'!AG25/'7c Health part-time'!AA25)&lt;0.25,AH25,""),"")</f>
        <v/>
      </c>
      <c r="FY25" s="726" t="str">
        <f>IF(AND($FY$3=1,'7c Health part-time'!D25&gt;0),E25,"")</f>
        <v/>
      </c>
      <c r="FZ25" s="727" t="str">
        <f>IF(AND($FY$3=1,'7c Health part-time'!E25&gt;0),F25,"")</f>
        <v/>
      </c>
      <c r="GA25" s="727" t="str">
        <f>IF(AND($FY$3=1,'7c Health part-time'!F25&gt;0),G25,"")</f>
        <v/>
      </c>
      <c r="GB25" s="727" t="str">
        <f>IF(AND($FY$3=1,'7c Health part-time'!G25&gt;0),H25,"")</f>
        <v/>
      </c>
      <c r="GC25" s="727" t="str">
        <f>IF(AND($FY$3=1,'7c Health part-time'!H25&gt;0),I25,"")</f>
        <v/>
      </c>
      <c r="GD25" s="846" t="str">
        <f>IF(AND($FY$3=1,'7c Health part-time'!I25&gt;0),J25,"")</f>
        <v/>
      </c>
      <c r="GE25" s="727" t="str">
        <f>IF(AND($FY$3=1,'7c Health part-time'!J25&gt;0),K25,"")</f>
        <v/>
      </c>
      <c r="GF25" s="727" t="str">
        <f>IF(AND($FY$3=1,'7c Health part-time'!K25&gt;0),L25,"")</f>
        <v/>
      </c>
      <c r="GG25" s="727" t="str">
        <f>IF(AND($FY$3=1,'7c Health part-time'!L25&gt;0),M25,"")</f>
        <v/>
      </c>
      <c r="GH25" s="727" t="str">
        <f>IF(AND($FY$3=1,'7c Health part-time'!M25&gt;0),N25,"")</f>
        <v/>
      </c>
      <c r="GI25" s="727" t="str">
        <f>IF(AND($FY$3=1,'7c Health part-time'!N25&gt;0),O25,"")</f>
        <v/>
      </c>
      <c r="GJ25" s="846" t="str">
        <f>IF(AND($FY$3=1,'7c Health part-time'!O25&gt;0),P25,"")</f>
        <v/>
      </c>
      <c r="GL25" s="60"/>
      <c r="GM25" s="61" t="s">
        <v>19</v>
      </c>
      <c r="GN25" s="60" t="s">
        <v>314</v>
      </c>
      <c r="GO25" s="221" t="str">
        <f>$CS$103</f>
        <v/>
      </c>
      <c r="GP25" s="42" t="str">
        <f>$CT$103</f>
        <v/>
      </c>
      <c r="GQ25" s="53" t="str">
        <f>$CS$103</f>
        <v/>
      </c>
      <c r="GR25" s="42" t="str">
        <f>$CT$103</f>
        <v/>
      </c>
      <c r="GS25" s="53" t="str">
        <f>$CS$103</f>
        <v/>
      </c>
      <c r="GT25" s="874" t="str">
        <f>$CT$103</f>
        <v/>
      </c>
      <c r="GU25" s="221" t="str">
        <f>$CY$103</f>
        <v/>
      </c>
      <c r="GV25" s="42" t="str">
        <f>$CZ$103</f>
        <v/>
      </c>
      <c r="GW25" s="53" t="str">
        <f>$CY$103</f>
        <v/>
      </c>
      <c r="GX25" s="42" t="str">
        <f>$CZ$103</f>
        <v/>
      </c>
      <c r="GY25" s="53" t="str">
        <f>$CY$103</f>
        <v/>
      </c>
      <c r="GZ25" s="874" t="str">
        <f>$CZ$103</f>
        <v/>
      </c>
      <c r="HA25" s="221" t="str">
        <f>$DE$103</f>
        <v/>
      </c>
      <c r="HB25" s="42" t="str">
        <f>$DF$103</f>
        <v/>
      </c>
      <c r="HC25" s="53" t="str">
        <f>$DE$103</f>
        <v/>
      </c>
      <c r="HD25" s="42" t="str">
        <f>$DF$103</f>
        <v/>
      </c>
      <c r="HE25" s="53" t="str">
        <f>$DE$103</f>
        <v/>
      </c>
      <c r="HF25" s="874" t="str">
        <f>$DF$103</f>
        <v/>
      </c>
      <c r="HG25" s="221" t="str">
        <f>$DK$103</f>
        <v/>
      </c>
      <c r="HH25" s="42" t="str">
        <f>$DL$103</f>
        <v/>
      </c>
      <c r="HI25" s="53" t="str">
        <f>$DK$103</f>
        <v/>
      </c>
      <c r="HJ25" s="42" t="str">
        <f>$DL$103</f>
        <v/>
      </c>
      <c r="HK25" s="53" t="str">
        <f>$DK$103</f>
        <v/>
      </c>
      <c r="HL25" s="874" t="str">
        <f>$DL$103</f>
        <v/>
      </c>
      <c r="HM25" s="221" t="str">
        <f>$DQ$103</f>
        <v/>
      </c>
      <c r="HN25" s="42" t="str">
        <f>$DR$103</f>
        <v/>
      </c>
      <c r="HO25" s="53" t="str">
        <f>$DQ$103</f>
        <v/>
      </c>
      <c r="HP25" s="42" t="str">
        <f>$DR$103</f>
        <v/>
      </c>
      <c r="HQ25" s="53" t="str">
        <f>$DQ$103</f>
        <v/>
      </c>
      <c r="HR25" s="874" t="str">
        <f>$DR$103</f>
        <v/>
      </c>
    </row>
    <row r="26" spans="1:226" x14ac:dyDescent="0.25">
      <c r="A26" s="18" t="str">
        <f>'7c Health part-time'!A26</f>
        <v>Midwifery (B)</v>
      </c>
      <c r="B26" t="s">
        <v>13</v>
      </c>
      <c r="C26" s="18" t="str">
        <f>'7c Health part-time'!C26</f>
        <v>UG</v>
      </c>
      <c r="D26" t="str">
        <f t="shared" si="4"/>
        <v>Midwifery (B), Standard, UG</v>
      </c>
      <c r="E26" t="str">
        <f t="shared" si="5"/>
        <v xml:space="preserve">Column 1, Starters in 2016-17, OfS-fundable, Midwifery (B), Standard, UG; </v>
      </c>
      <c r="F26" t="str">
        <f t="shared" si="5"/>
        <v xml:space="preserve">Column 1, Starters in 2016-17, Non-fundable, Midwifery (B), Standard, UG; </v>
      </c>
      <c r="G26" t="str">
        <f t="shared" si="5"/>
        <v xml:space="preserve">Column 1, Starters in 2017-18, OfS-fundable, Midwifery (B), Standard, UG; </v>
      </c>
      <c r="H26" t="str">
        <f t="shared" si="5"/>
        <v xml:space="preserve">Column 1, Starters in 2017-18, Non-fundable, Midwifery (B), Standard, UG; </v>
      </c>
      <c r="I26" t="str">
        <f t="shared" si="5"/>
        <v xml:space="preserve">Column 1, Starters in 2018-19, OfS-fundable, Midwifery (B), Standard, UG; </v>
      </c>
      <c r="J26" t="str">
        <f t="shared" si="5"/>
        <v xml:space="preserve">Column 1, Starters in 2018-19, Non-fundable, Midwifery (B), Standard, UG; </v>
      </c>
      <c r="K26" t="str">
        <f t="shared" si="5"/>
        <v xml:space="preserve">Column 2, Starters in 2016-17, OfS-fundable, Midwifery (B), Standard, UG; </v>
      </c>
      <c r="L26" t="str">
        <f t="shared" si="5"/>
        <v xml:space="preserve">Column 2, Starters in 2016-17, Non-fundable, Midwifery (B), Standard, UG; </v>
      </c>
      <c r="M26" t="str">
        <f t="shared" si="5"/>
        <v xml:space="preserve">Column 2, Starters in 2017-18, OfS-fundable, Midwifery (B), Standard, UG; </v>
      </c>
      <c r="N26" t="str">
        <f t="shared" si="5"/>
        <v xml:space="preserve">Column 2, Starters in 2017-18, Non-fundable, Midwifery (B), Standard, UG; </v>
      </c>
      <c r="O26" t="str">
        <f t="shared" si="5"/>
        <v xml:space="preserve">Column 2, Starters in 2018-19, OfS-fundable, Midwifery (B), Standard, UG; </v>
      </c>
      <c r="P26" t="str">
        <f t="shared" si="5"/>
        <v xml:space="preserve">Column 2, Starters in 2018-19, Non-fundable, Midwifery (B), Standard, UG; </v>
      </c>
      <c r="Q26" t="str">
        <f t="shared" si="5"/>
        <v xml:space="preserve">Column 3, Starters in 2016-17, OfS-fundable, Midwifery (B), Standard, UG; </v>
      </c>
      <c r="R26" t="str">
        <f t="shared" si="5"/>
        <v xml:space="preserve">Column 3, Starters in 2016-17, Non-fundable, Midwifery (B), Standard, UG; </v>
      </c>
      <c r="S26" t="str">
        <f t="shared" si="5"/>
        <v xml:space="preserve">Column 3, Starters in 2017-18, OfS-fundable, Midwifery (B), Standard, UG; </v>
      </c>
      <c r="T26" t="str">
        <f t="shared" si="5"/>
        <v xml:space="preserve">Column 3, Starters in 2017-18, Non-fundable, Midwifery (B), Standard, UG; </v>
      </c>
      <c r="U26" t="str">
        <f t="shared" si="7"/>
        <v xml:space="preserve">Column 3, Starters in 2018-19, OfS-fundable, Midwifery (B), Standard, UG; </v>
      </c>
      <c r="V26" t="str">
        <f t="shared" si="7"/>
        <v xml:space="preserve">Column 3, Starters in 2018-19, Non-fundable, Midwifery (B), Standard, UG; </v>
      </c>
      <c r="W26" t="str">
        <f t="shared" si="7"/>
        <v xml:space="preserve">Column 4, Starters in 2016-17, OfS-fundable, Midwifery (B), Standard, UG; </v>
      </c>
      <c r="X26" t="str">
        <f t="shared" si="7"/>
        <v xml:space="preserve">Column 4, Starters in 2016-17, Non-fundable, Midwifery (B), Standard, UG; </v>
      </c>
      <c r="Y26" t="str">
        <f t="shared" si="7"/>
        <v xml:space="preserve">Column 4, Starters in 2017-18, OfS-fundable, Midwifery (B), Standard, UG; </v>
      </c>
      <c r="Z26" t="str">
        <f t="shared" si="7"/>
        <v xml:space="preserve">Column 4, Starters in 2017-18, Non-fundable, Midwifery (B), Standard, UG; </v>
      </c>
      <c r="AA26" t="str">
        <f t="shared" si="7"/>
        <v xml:space="preserve">Column 4, Starters in 2018-19, OfS-fundable, Midwifery (B), Standard, UG; </v>
      </c>
      <c r="AB26" t="str">
        <f t="shared" si="7"/>
        <v xml:space="preserve">Column 4, Starters in 2018-19, Non-fundable, Midwifery (B), Standard, UG; </v>
      </c>
      <c r="AC26" t="str">
        <f t="shared" si="7"/>
        <v xml:space="preserve">Column 4a, Starters in 2016-17, OfS-fundable, Midwifery (B), Standard, UG; </v>
      </c>
      <c r="AD26" t="str">
        <f t="shared" si="7"/>
        <v xml:space="preserve">Column 4a, Starters in 2016-17, Non-fundable, Midwifery (B), Standard, UG; </v>
      </c>
      <c r="AE26" t="str">
        <f t="shared" si="7"/>
        <v xml:space="preserve">Column 4a, Starters in 2017-18, OfS-fundable, Midwifery (B), Standard, UG; </v>
      </c>
      <c r="AF26" t="str">
        <f t="shared" si="7"/>
        <v xml:space="preserve">Column 4a, Starters in 2017-18, Non-fundable, Midwifery (B), Standard, UG; </v>
      </c>
      <c r="AG26" t="str">
        <f t="shared" si="7"/>
        <v xml:space="preserve">Column 4a, Starters in 2018-19, OfS-fundable, Midwifery (B), Standard, UG; </v>
      </c>
      <c r="AH26" t="str">
        <f t="shared" si="7"/>
        <v xml:space="preserve">Column 4a, Starters in 2018-19, Non-fundable, Midwifery (B), Standard, UG; </v>
      </c>
      <c r="AR26" s="840" t="str">
        <f>IF(AND($AR$3=1,'7c Health part-time'!P26&gt;0),Q26,"")</f>
        <v/>
      </c>
      <c r="AS26" s="841" t="str">
        <f>IF(AND($AR$3=1,'7c Health part-time'!Q26&gt;0),R26,"")</f>
        <v/>
      </c>
      <c r="AT26" s="841" t="str">
        <f>IF(AND($AR$3=1,'7c Health part-time'!R26&gt;0),S26,"")</f>
        <v/>
      </c>
      <c r="AU26" s="841" t="str">
        <f>IF(AND($AR$3=1,'7c Health part-time'!S26&gt;0),T26,"")</f>
        <v/>
      </c>
      <c r="AV26" s="841" t="str">
        <f>IF(AND($AR$3=1,'7c Health part-time'!T26&gt;0),U26,"")</f>
        <v/>
      </c>
      <c r="AW26" s="842" t="str">
        <f>IF(AND($AR$3=1,'7c Health part-time'!U26&gt;0),V26,"")</f>
        <v/>
      </c>
      <c r="AY26" s="840" t="str">
        <f>IF(AND($AY$3=1,'7c Health part-time'!D26&lt;0),E26,"")</f>
        <v/>
      </c>
      <c r="AZ26" s="841" t="str">
        <f>IF(AND($AY$3=1,'7c Health part-time'!E26&lt;0),F26,"")</f>
        <v/>
      </c>
      <c r="BA26" s="841" t="str">
        <f>IF(AND($AY$3=1,'7c Health part-time'!F26&lt;0),G26,"")</f>
        <v/>
      </c>
      <c r="BB26" s="841" t="str">
        <f>IF(AND($AY$3=1,'7c Health part-time'!G26&lt;0),H26,"")</f>
        <v/>
      </c>
      <c r="BC26" s="841" t="str">
        <f>IF(AND($AY$3=1,'7c Health part-time'!H26&lt;0),I26,"")</f>
        <v/>
      </c>
      <c r="BD26" s="842" t="str">
        <f>IF(AND($AY$3=1,'7c Health part-time'!I26&lt;0),J26,"")</f>
        <v/>
      </c>
      <c r="BE26" s="840" t="str">
        <f>IF(AND($AY$3=1,'7c Health part-time'!J26&lt;0),K26,"")</f>
        <v/>
      </c>
      <c r="BF26" s="841" t="str">
        <f>IF(AND($AY$3=1,'7c Health part-time'!K26&lt;0),L26,"")</f>
        <v/>
      </c>
      <c r="BG26" s="841" t="str">
        <f>IF(AND($AY$3=1,'7c Health part-time'!L26&lt;0),M26,"")</f>
        <v/>
      </c>
      <c r="BH26" s="841" t="str">
        <f>IF(AND($AY$3=1,'7c Health part-time'!M26&lt;0),N26,"")</f>
        <v/>
      </c>
      <c r="BI26" s="841" t="str">
        <f>IF(AND($AY$3=1,'7c Health part-time'!N26&lt;0),O26,"")</f>
        <v/>
      </c>
      <c r="BJ26" s="842" t="str">
        <f>IF(AND($AY$3=1,'7c Health part-time'!O26&lt;0),P26,"")</f>
        <v/>
      </c>
      <c r="BK26" s="840" t="str">
        <f>IF(AND($AY$3=1,'7c Health part-time'!V26&lt;0),W26,"")</f>
        <v/>
      </c>
      <c r="BL26" s="841" t="str">
        <f>IF(AND($AY$3=1,'7c Health part-time'!W26&lt;0),X26,"")</f>
        <v/>
      </c>
      <c r="BM26" s="841" t="str">
        <f>IF(AND($AY$3=1,'7c Health part-time'!X26&lt;0),Y26,"")</f>
        <v/>
      </c>
      <c r="BN26" s="841" t="str">
        <f>IF(AND($AY$3=1,'7c Health part-time'!Y26&lt;0),Z26,"")</f>
        <v/>
      </c>
      <c r="BO26" s="841" t="str">
        <f>IF(AND($AY$3=1,'7c Health part-time'!Z26&lt;0),AA26,"")</f>
        <v/>
      </c>
      <c r="BP26" s="842" t="str">
        <f>IF(AND($AY$3=1,'7c Health part-time'!AA26&lt;0),AB26,"")</f>
        <v/>
      </c>
      <c r="BQ26" s="840" t="str">
        <f>IF(AND($AY$3=1,'7c Health part-time'!AB26&lt;0),AC26,"")</f>
        <v/>
      </c>
      <c r="BR26" s="841" t="str">
        <f>IF(AND($AY$3=1,'7c Health part-time'!AC26&lt;0),AD26,"")</f>
        <v/>
      </c>
      <c r="BS26" s="841" t="str">
        <f>IF(AND($AY$3=1,'7c Health part-time'!AD26&lt;0),AE26,"")</f>
        <v/>
      </c>
      <c r="BT26" s="841" t="str">
        <f>IF(AND($AY$3=1,'7c Health part-time'!AE26&lt;0),AF26,"")</f>
        <v/>
      </c>
      <c r="BU26" s="841" t="str">
        <f>IF(AND($AY$3=1,'7c Health part-time'!AF26&lt;0),AG26,"")</f>
        <v/>
      </c>
      <c r="BV26" s="842" t="str">
        <f>IF(AND($AY$3=1,'7c Health part-time'!AG26&lt;0),AH26,"")</f>
        <v/>
      </c>
      <c r="BX26" s="840" t="str">
        <f>IF(AND($BX$3=1,TRUNC('7c Health part-time'!D26)&lt;&gt;'7c Health part-time'!D26),E26,"")</f>
        <v/>
      </c>
      <c r="BY26" s="841" t="str">
        <f>IF(AND($BX$3=1,TRUNC('7c Health part-time'!E26)&lt;&gt;'7c Health part-time'!E26),F26,"")</f>
        <v/>
      </c>
      <c r="BZ26" s="841" t="str">
        <f>IF(AND($BX$3=1,TRUNC('7c Health part-time'!F26)&lt;&gt;'7c Health part-time'!F26),G26,"")</f>
        <v/>
      </c>
      <c r="CA26" s="841" t="str">
        <f>IF(AND($BX$3=1,TRUNC('7c Health part-time'!G26)&lt;&gt;'7c Health part-time'!G26),H26,"")</f>
        <v/>
      </c>
      <c r="CB26" s="841" t="str">
        <f>IF(AND($BX$3=1,TRUNC('7c Health part-time'!H26)&lt;&gt;'7c Health part-time'!H26),I26,"")</f>
        <v/>
      </c>
      <c r="CC26" s="842" t="str">
        <f>IF(AND($BX$3=1,TRUNC('7c Health part-time'!I26)&lt;&gt;'7c Health part-time'!I26),J26,"")</f>
        <v/>
      </c>
      <c r="CD26" s="840" t="str">
        <f>IF(AND($BX$3=1,TRUNC('7c Health part-time'!J26)&lt;&gt;'7c Health part-time'!J26),K26,"")</f>
        <v/>
      </c>
      <c r="CE26" s="841" t="str">
        <f>IF(AND($BX$3=1,TRUNC('7c Health part-time'!K26)&lt;&gt;'7c Health part-time'!K26),L26,"")</f>
        <v/>
      </c>
      <c r="CF26" s="841" t="str">
        <f>IF(AND($BX$3=1,TRUNC('7c Health part-time'!L26)&lt;&gt;'7c Health part-time'!L26),M26,"")</f>
        <v/>
      </c>
      <c r="CG26" s="841" t="str">
        <f>IF(AND($BX$3=1,TRUNC('7c Health part-time'!M26)&lt;&gt;'7c Health part-time'!M26),N26,"")</f>
        <v/>
      </c>
      <c r="CH26" s="841" t="str">
        <f>IF(AND($BX$3=1,TRUNC('7c Health part-time'!N26)&lt;&gt;'7c Health part-time'!N26),O26,"")</f>
        <v/>
      </c>
      <c r="CI26" s="842" t="str">
        <f>IF(AND($BX$3=1,TRUNC('7c Health part-time'!O26)&lt;&gt;'7c Health part-time'!O26),P26,"")</f>
        <v/>
      </c>
      <c r="CJ26" s="840" t="str">
        <f>IF(AND($BX$3=1,TRUNC('7c Health part-time'!P26)&lt;&gt;'7c Health part-time'!P26),Q26,"")</f>
        <v/>
      </c>
      <c r="CK26" s="841" t="str">
        <f>IF(AND($BX$3=1,TRUNC('7c Health part-time'!Q26)&lt;&gt;'7c Health part-time'!Q26),R26,"")</f>
        <v/>
      </c>
      <c r="CL26" s="841" t="str">
        <f>IF(AND($BX$3=1,TRUNC('7c Health part-time'!R26)&lt;&gt;'7c Health part-time'!R26),S26,"")</f>
        <v/>
      </c>
      <c r="CM26" s="841" t="str">
        <f>IF(AND($BX$3=1,TRUNC('7c Health part-time'!S26)&lt;&gt;'7c Health part-time'!S26),T26,"")</f>
        <v/>
      </c>
      <c r="CN26" s="841" t="str">
        <f>IF(AND($BX$3=1,TRUNC('7c Health part-time'!T26)&lt;&gt;'7c Health part-time'!T26),U26,"")</f>
        <v/>
      </c>
      <c r="CO26" s="842" t="str">
        <f>IF(AND($BX$3=1,TRUNC('7c Health part-time'!U26)&lt;&gt;'7c Health part-time'!U26),V26,"")</f>
        <v/>
      </c>
      <c r="DV26" s="840" t="str">
        <f>IF(AND($DV$3=1,ROUND('7c Health part-time'!AB26,2)&lt;&gt;'7c Health part-time'!AB26),AC26,"")</f>
        <v/>
      </c>
      <c r="DW26" s="841" t="str">
        <f>IF(AND($DV$3=1,ROUND('7c Health part-time'!AC26,2)&lt;&gt;'7c Health part-time'!AC26),AD26,"")</f>
        <v/>
      </c>
      <c r="DX26" s="841" t="str">
        <f>IF(AND($DV$3=1,ROUND('7c Health part-time'!AD26,2)&lt;&gt;'7c Health part-time'!AD26),AE26,"")</f>
        <v/>
      </c>
      <c r="DY26" s="841" t="str">
        <f>IF(AND($DV$3=1,ROUND('7c Health part-time'!AE26,2)&lt;&gt;'7c Health part-time'!AE26),AF26,"")</f>
        <v/>
      </c>
      <c r="DZ26" s="841" t="str">
        <f>IF(AND($DV$3=1,ROUND('7c Health part-time'!AF26,2)&lt;&gt;'7c Health part-time'!AF26),AG26,"")</f>
        <v/>
      </c>
      <c r="EA26" s="842" t="str">
        <f>IF(AND($DV$3=1,ROUND('7c Health part-time'!AG26,2)&lt;&gt;'7c Health part-time'!AG26),AH26,"")</f>
        <v/>
      </c>
      <c r="EC26" s="840" t="str">
        <f>IF(AND($EC$3=1,'7c Health part-time'!AB26&gt;'7c Health part-time'!V26),AC26,"")</f>
        <v/>
      </c>
      <c r="ED26" s="841" t="str">
        <f>IF(AND($EC$3=1,'7c Health part-time'!AC26&gt;'7c Health part-time'!W26),AD26,"")</f>
        <v/>
      </c>
      <c r="EE26" s="841" t="str">
        <f>IF(AND($EC$3=1,'7c Health part-time'!AD26&gt;'7c Health part-time'!X26),AE26,"")</f>
        <v/>
      </c>
      <c r="EF26" s="841" t="str">
        <f>IF(AND($EC$3=1,'7c Health part-time'!AE26&gt;'7c Health part-time'!Y26),AF26,"")</f>
        <v/>
      </c>
      <c r="EG26" s="841" t="str">
        <f>IF(AND($EC$3=1,'7c Health part-time'!AF26&gt;'7c Health part-time'!Z26),AG26,"")</f>
        <v/>
      </c>
      <c r="EH26" s="842" t="str">
        <f>IF(AND($EC$3=1,'7c Health part-time'!AG26&gt;'7c Health part-time'!AA26),AH26,"")</f>
        <v/>
      </c>
      <c r="EJ26" s="840" t="str">
        <f>IF(AND($EJ$3=1,'7c Health part-time'!V26&lt;&gt;0),IF(('7c Health part-time'!AB26/'7c Health part-time'!V26)&lt;0.03,AC26,""),"")</f>
        <v/>
      </c>
      <c r="EK26" s="841" t="str">
        <f>IF(AND($EJ$3=1,'7c Health part-time'!W26&lt;&gt;0),IF(('7c Health part-time'!AC26/'7c Health part-time'!W26)&lt;0.03,AD26,""),"")</f>
        <v/>
      </c>
      <c r="EL26" s="841" t="str">
        <f>IF(AND($EJ$3=1,'7c Health part-time'!X26&lt;&gt;0),IF(('7c Health part-time'!AD26/'7c Health part-time'!X26)&lt;0.03,AE26,""),"")</f>
        <v/>
      </c>
      <c r="EM26" s="841" t="str">
        <f>IF(AND($EJ$3=1,'7c Health part-time'!Y26&lt;&gt;0),IF(('7c Health part-time'!AE26/'7c Health part-time'!Y26)&lt;0.03,AF26,""),"")</f>
        <v/>
      </c>
      <c r="EN26" s="841" t="str">
        <f>IF(AND($EJ$3=1,'7c Health part-time'!Z26&lt;&gt;0),IF(('7c Health part-time'!AF26/'7c Health part-time'!Z26)&lt;0.03,AG26,""),"")</f>
        <v/>
      </c>
      <c r="EO26" s="842" t="str">
        <f>IF(AND($EJ$3=1,'7c Health part-time'!AA26&lt;&gt;0),IF(('7c Health part-time'!AG26/'7c Health part-time'!AA26)&lt;0.03,AH26,""),"")</f>
        <v/>
      </c>
      <c r="EQ26" s="840" t="str">
        <f>IF(AND($EQ$3=1,'7c Health part-time'!P26=0,SUM('7c Health part-time'!D26,'7c Health part-time'!J26)&gt;$ET$13),Q26,"")</f>
        <v/>
      </c>
      <c r="ER26" s="841" t="str">
        <f>IF(AND($EQ$3=1,'7c Health part-time'!Q26=0,SUM('7c Health part-time'!E26,'7c Health part-time'!K26)&gt;$ET$13),R26,"")</f>
        <v/>
      </c>
      <c r="ES26" s="841" t="str">
        <f>IF(AND($EQ$3=1,'7c Health part-time'!R26=0,SUM('7c Health part-time'!F26,'7c Health part-time'!L26)&gt;$ET$13),S26,"")</f>
        <v/>
      </c>
      <c r="ET26" s="841" t="str">
        <f>IF(AND($EQ$3=1,'7c Health part-time'!S26=0,SUM('7c Health part-time'!G26,'7c Health part-time'!M26)&gt;$ET$13),T26,"")</f>
        <v/>
      </c>
      <c r="EU26" s="841" t="str">
        <f>IF(AND($EQ$3=1,'7c Health part-time'!T26=0,SUM('7c Health part-time'!H26,'7c Health part-time'!N26)&gt;$ET$13),U26,"")</f>
        <v/>
      </c>
      <c r="EV26" s="842" t="str">
        <f>IF(AND($EQ$3=1,'7c Health part-time'!U26=0,SUM('7c Health part-time'!I26,'7c Health part-time'!O26)&gt;$ET$13),V26,"")</f>
        <v/>
      </c>
      <c r="EX26" s="840" t="str">
        <f>IF(AND($EX$3=1,SUM('7c Health part-time'!D26,'7c Health part-time'!J26)&gt;0,ABS('7c Health part-time'!P26)=SUM('7c Health part-time'!D26,'7c Health part-time'!J26)),Q26,"")</f>
        <v/>
      </c>
      <c r="EY26" s="841" t="str">
        <f>IF(AND($EX$3=1,SUM('7c Health part-time'!E26,'7c Health part-time'!K26)&gt;0,ABS('7c Health part-time'!Q26)=SUM('7c Health part-time'!E26,'7c Health part-time'!K26)),R26,"")</f>
        <v/>
      </c>
      <c r="EZ26" s="841" t="str">
        <f>IF(AND($EX$3=1,SUM('7c Health part-time'!F26,'7c Health part-time'!L26)&gt;0,ABS('7c Health part-time'!R26)=SUM('7c Health part-time'!F26,'7c Health part-time'!L26)),S26,"")</f>
        <v/>
      </c>
      <c r="FA26" s="841" t="str">
        <f>IF(AND($EX$3=1,SUM('7c Health part-time'!G26,'7c Health part-time'!M26)&gt;0,ABS('7c Health part-time'!S26)=SUM('7c Health part-time'!G26,'7c Health part-time'!M26)),T26,"")</f>
        <v/>
      </c>
      <c r="FB26" s="841" t="str">
        <f>IF(AND($EX$3=1,SUM('7c Health part-time'!H26,'7c Health part-time'!N26)&gt;0,ABS('7c Health part-time'!T26)=SUM('7c Health part-time'!H26,'7c Health part-time'!N26)),U26,"")</f>
        <v/>
      </c>
      <c r="FC26" s="842" t="str">
        <f>IF(AND($EX$3=1,SUM('7c Health part-time'!I26,'7c Health part-time'!O26)&gt;0,ABS('7c Health part-time'!U26)=SUM('7c Health part-time'!I26,'7c Health part-time'!O26)),V26,"")</f>
        <v/>
      </c>
      <c r="FR26" s="840" t="str">
        <f>IF(AND($FR$3=1,'7c Health part-time'!V26&lt;&gt;0),IF(('7c Health part-time'!AB26/'7c Health part-time'!V26)&lt;0.25,AC26,""),"")</f>
        <v/>
      </c>
      <c r="FS26" s="841" t="str">
        <f>IF(AND($FR$3=1,'7c Health part-time'!W26&lt;&gt;0),IF(('7c Health part-time'!AC26/'7c Health part-time'!W26)&lt;0.25,AD26,""),"")</f>
        <v/>
      </c>
      <c r="FT26" s="841" t="str">
        <f>IF(AND($FR$3=1,'7c Health part-time'!X26&lt;&gt;0),IF(('7c Health part-time'!AD26/'7c Health part-time'!X26)&lt;0.25,AE26,""),"")</f>
        <v/>
      </c>
      <c r="FU26" s="841" t="str">
        <f>IF(AND($FR$3=1,'7c Health part-time'!Y26&lt;&gt;0),IF(('7c Health part-time'!AE26/'7c Health part-time'!Y26)&lt;0.25,AF26,""),"")</f>
        <v/>
      </c>
      <c r="FV26" s="841" t="str">
        <f>IF(AND($FR$3=1,'7c Health part-time'!Z26&lt;&gt;0),IF(('7c Health part-time'!AF26/'7c Health part-time'!Z26)&lt;0.25,AG26,""),"")</f>
        <v/>
      </c>
      <c r="FW26" s="842" t="str">
        <f>IF(AND($FR$3=1,'7c Health part-time'!AA26&lt;&gt;0),IF(('7c Health part-time'!AG26/'7c Health part-time'!AA26)&lt;0.25,AH26,""),"")</f>
        <v/>
      </c>
      <c r="FY26" s="843"/>
      <c r="FZ26" s="843"/>
      <c r="GA26" s="843"/>
      <c r="GB26" s="843"/>
      <c r="GC26" s="843"/>
      <c r="GD26" s="843"/>
      <c r="GE26" s="843"/>
      <c r="GF26" s="843"/>
      <c r="GG26" s="843"/>
      <c r="GH26" s="843"/>
      <c r="GI26" s="843"/>
      <c r="GJ26" s="843"/>
      <c r="GL26" s="881" t="s">
        <v>20</v>
      </c>
      <c r="GM26" s="60" t="s">
        <v>13</v>
      </c>
      <c r="GN26" s="60" t="s">
        <v>116</v>
      </c>
      <c r="GO26" s="48" t="str">
        <f>$CS$100</f>
        <v/>
      </c>
      <c r="GP26" s="39" t="str">
        <f>$CT$100</f>
        <v/>
      </c>
      <c r="GQ26" s="37" t="str">
        <f>$CS$100</f>
        <v/>
      </c>
      <c r="GR26" s="39" t="str">
        <f>$CT$100</f>
        <v/>
      </c>
      <c r="GS26" s="37" t="str">
        <f>$CS$100</f>
        <v/>
      </c>
      <c r="GT26" s="875" t="str">
        <f>$CT$100</f>
        <v/>
      </c>
      <c r="GU26" s="48" t="str">
        <f>$CY$100</f>
        <v/>
      </c>
      <c r="GV26" s="39" t="str">
        <f>$CZ$100</f>
        <v/>
      </c>
      <c r="GW26" s="37" t="str">
        <f>$CY$100</f>
        <v/>
      </c>
      <c r="GX26" s="39" t="str">
        <f>$CZ$100</f>
        <v/>
      </c>
      <c r="GY26" s="37" t="str">
        <f>$CY$100</f>
        <v/>
      </c>
      <c r="GZ26" s="875" t="str">
        <f>$CZ$100</f>
        <v/>
      </c>
      <c r="HA26" s="48" t="str">
        <f>$DE$100</f>
        <v/>
      </c>
      <c r="HB26" s="39" t="str">
        <f>$DF$100</f>
        <v/>
      </c>
      <c r="HC26" s="37" t="str">
        <f>$DE$100</f>
        <v/>
      </c>
      <c r="HD26" s="39" t="str">
        <f>$DF$100</f>
        <v/>
      </c>
      <c r="HE26" s="37" t="str">
        <f>$DE$100</f>
        <v/>
      </c>
      <c r="HF26" s="875" t="str">
        <f>$DF$100</f>
        <v/>
      </c>
      <c r="HG26" s="48" t="str">
        <f>$DK$100</f>
        <v/>
      </c>
      <c r="HH26" s="39" t="str">
        <f>$DL$100</f>
        <v/>
      </c>
      <c r="HI26" s="37" t="str">
        <f>$DK$100</f>
        <v/>
      </c>
      <c r="HJ26" s="39" t="str">
        <f>$DL$100</f>
        <v/>
      </c>
      <c r="HK26" s="37" t="str">
        <f>$DK$100</f>
        <v/>
      </c>
      <c r="HL26" s="875" t="str">
        <f>$DL$100</f>
        <v/>
      </c>
      <c r="HM26" s="48" t="str">
        <f>$DQ$100</f>
        <v/>
      </c>
      <c r="HN26" s="39" t="str">
        <f>$DR$100</f>
        <v/>
      </c>
      <c r="HO26" s="37" t="str">
        <f>$DQ$100</f>
        <v/>
      </c>
      <c r="HP26" s="39" t="str">
        <f>$DR$100</f>
        <v/>
      </c>
      <c r="HQ26" s="37" t="str">
        <f>$DQ$100</f>
        <v/>
      </c>
      <c r="HR26" s="875" t="str">
        <f>$DR$100</f>
        <v/>
      </c>
    </row>
    <row r="27" spans="1:226" x14ac:dyDescent="0.25">
      <c r="A27" s="18" t="str">
        <f>'7c Health part-time'!A27</f>
        <v>Midwifery (B)</v>
      </c>
      <c r="B27" t="s">
        <v>13</v>
      </c>
      <c r="C27" s="18" t="str">
        <f>'7c Health part-time'!C27</f>
        <v>PGT (UG fee)</v>
      </c>
      <c r="D27" t="str">
        <f t="shared" si="4"/>
        <v>Midwifery (B), Standard, PGT (UG fee)</v>
      </c>
      <c r="E27" t="str">
        <f t="shared" si="5"/>
        <v xml:space="preserve">Column 1, Starters in 2016-17, OfS-fundable, Midwifery (B), Standard, PGT (UG fee); </v>
      </c>
      <c r="F27" t="str">
        <f t="shared" si="5"/>
        <v xml:space="preserve">Column 1, Starters in 2016-17, Non-fundable, Midwifery (B), Standard, PGT (UG fee); </v>
      </c>
      <c r="G27" t="str">
        <f t="shared" si="5"/>
        <v xml:space="preserve">Column 1, Starters in 2017-18, OfS-fundable, Midwifery (B), Standard, PGT (UG fee); </v>
      </c>
      <c r="H27" t="str">
        <f t="shared" si="5"/>
        <v xml:space="preserve">Column 1, Starters in 2017-18, Non-fundable, Midwifery (B), Standard, PGT (UG fee); </v>
      </c>
      <c r="I27" t="str">
        <f t="shared" si="5"/>
        <v xml:space="preserve">Column 1, Starters in 2018-19, OfS-fundable, Midwifery (B), Standard, PGT (UG fee); </v>
      </c>
      <c r="J27" t="str">
        <f t="shared" si="5"/>
        <v xml:space="preserve">Column 1, Starters in 2018-19, Non-fundable, Midwifery (B), Standard, PGT (UG fee); </v>
      </c>
      <c r="K27" t="str">
        <f t="shared" si="5"/>
        <v xml:space="preserve">Column 2, Starters in 2016-17, OfS-fundable, Midwifery (B), Standard, PGT (UG fee); </v>
      </c>
      <c r="L27" t="str">
        <f t="shared" si="5"/>
        <v xml:space="preserve">Column 2, Starters in 2016-17, Non-fundable, Midwifery (B), Standard, PGT (UG fee); </v>
      </c>
      <c r="M27" t="str">
        <f t="shared" si="5"/>
        <v xml:space="preserve">Column 2, Starters in 2017-18, OfS-fundable, Midwifery (B), Standard, PGT (UG fee); </v>
      </c>
      <c r="N27" t="str">
        <f t="shared" si="5"/>
        <v xml:space="preserve">Column 2, Starters in 2017-18, Non-fundable, Midwifery (B), Standard, PGT (UG fee); </v>
      </c>
      <c r="O27" t="str">
        <f t="shared" si="5"/>
        <v xml:space="preserve">Column 2, Starters in 2018-19, OfS-fundable, Midwifery (B), Standard, PGT (UG fee); </v>
      </c>
      <c r="P27" t="str">
        <f t="shared" si="5"/>
        <v xml:space="preserve">Column 2, Starters in 2018-19, Non-fundable, Midwifery (B), Standard, PGT (UG fee); </v>
      </c>
      <c r="Q27" t="str">
        <f t="shared" si="5"/>
        <v xml:space="preserve">Column 3, Starters in 2016-17, OfS-fundable, Midwifery (B), Standard, PGT (UG fee); </v>
      </c>
      <c r="R27" t="str">
        <f t="shared" si="5"/>
        <v xml:space="preserve">Column 3, Starters in 2016-17, Non-fundable, Midwifery (B), Standard, PGT (UG fee); </v>
      </c>
      <c r="S27" t="str">
        <f t="shared" si="5"/>
        <v xml:space="preserve">Column 3, Starters in 2017-18, OfS-fundable, Midwifery (B), Standard, PGT (UG fee); </v>
      </c>
      <c r="T27" t="str">
        <f t="shared" si="5"/>
        <v xml:space="preserve">Column 3, Starters in 2017-18, Non-fundable, Midwifery (B), Standard, PGT (UG fee); </v>
      </c>
      <c r="U27" t="str">
        <f t="shared" si="7"/>
        <v xml:space="preserve">Column 3, Starters in 2018-19, OfS-fundable, Midwifery (B), Standard, PGT (UG fee); </v>
      </c>
      <c r="V27" t="str">
        <f t="shared" si="7"/>
        <v xml:space="preserve">Column 3, Starters in 2018-19, Non-fundable, Midwifery (B), Standard, PGT (UG fee); </v>
      </c>
      <c r="W27" t="str">
        <f t="shared" si="7"/>
        <v xml:space="preserve">Column 4, Starters in 2016-17, OfS-fundable, Midwifery (B), Standard, PGT (UG fee); </v>
      </c>
      <c r="X27" t="str">
        <f t="shared" si="7"/>
        <v xml:space="preserve">Column 4, Starters in 2016-17, Non-fundable, Midwifery (B), Standard, PGT (UG fee); </v>
      </c>
      <c r="Y27" t="str">
        <f t="shared" si="7"/>
        <v xml:space="preserve">Column 4, Starters in 2017-18, OfS-fundable, Midwifery (B), Standard, PGT (UG fee); </v>
      </c>
      <c r="Z27" t="str">
        <f t="shared" si="7"/>
        <v xml:space="preserve">Column 4, Starters in 2017-18, Non-fundable, Midwifery (B), Standard, PGT (UG fee); </v>
      </c>
      <c r="AA27" t="str">
        <f t="shared" si="7"/>
        <v xml:space="preserve">Column 4, Starters in 2018-19, OfS-fundable, Midwifery (B), Standard, PGT (UG fee); </v>
      </c>
      <c r="AB27" t="str">
        <f t="shared" si="7"/>
        <v xml:space="preserve">Column 4, Starters in 2018-19, Non-fundable, Midwifery (B), Standard, PGT (UG fee); </v>
      </c>
      <c r="AC27" t="str">
        <f t="shared" si="7"/>
        <v xml:space="preserve">Column 4a, Starters in 2016-17, OfS-fundable, Midwifery (B), Standard, PGT (UG fee); </v>
      </c>
      <c r="AD27" t="str">
        <f t="shared" si="7"/>
        <v xml:space="preserve">Column 4a, Starters in 2016-17, Non-fundable, Midwifery (B), Standard, PGT (UG fee); </v>
      </c>
      <c r="AE27" t="str">
        <f t="shared" si="7"/>
        <v xml:space="preserve">Column 4a, Starters in 2017-18, OfS-fundable, Midwifery (B), Standard, PGT (UG fee); </v>
      </c>
      <c r="AF27" t="str">
        <f t="shared" si="7"/>
        <v xml:space="preserve">Column 4a, Starters in 2017-18, Non-fundable, Midwifery (B), Standard, PGT (UG fee); </v>
      </c>
      <c r="AG27" t="str">
        <f t="shared" si="7"/>
        <v xml:space="preserve">Column 4a, Starters in 2018-19, OfS-fundable, Midwifery (B), Standard, PGT (UG fee); </v>
      </c>
      <c r="AH27" t="str">
        <f t="shared" si="7"/>
        <v xml:space="preserve">Column 4a, Starters in 2018-19, Non-fundable, Midwifery (B), Standard, PGT (UG fee); </v>
      </c>
      <c r="AR27" s="844" t="str">
        <f>IF(AND($AR$3=1,'7c Health part-time'!P27&gt;0),Q27,"")</f>
        <v/>
      </c>
      <c r="AS27" s="843" t="str">
        <f>IF(AND($AR$3=1,'7c Health part-time'!Q27&gt;0),R27,"")</f>
        <v/>
      </c>
      <c r="AT27" s="843" t="str">
        <f>IF(AND($AR$3=1,'7c Health part-time'!R27&gt;0),S27,"")</f>
        <v/>
      </c>
      <c r="AU27" s="843" t="str">
        <f>IF(AND($AR$3=1,'7c Health part-time'!S27&gt;0),T27,"")</f>
        <v/>
      </c>
      <c r="AV27" s="843" t="str">
        <f>IF(AND($AR$3=1,'7c Health part-time'!T27&gt;0),U27,"")</f>
        <v/>
      </c>
      <c r="AW27" s="845" t="str">
        <f>IF(AND($AR$3=1,'7c Health part-time'!U27&gt;0),V27,"")</f>
        <v/>
      </c>
      <c r="AY27" s="844" t="str">
        <f>IF(AND($AY$3=1,'7c Health part-time'!D27&lt;0),E27,"")</f>
        <v/>
      </c>
      <c r="AZ27" s="843" t="str">
        <f>IF(AND($AY$3=1,'7c Health part-time'!E27&lt;0),F27,"")</f>
        <v/>
      </c>
      <c r="BA27" s="843" t="str">
        <f>IF(AND($AY$3=1,'7c Health part-time'!F27&lt;0),G27,"")</f>
        <v/>
      </c>
      <c r="BB27" s="843" t="str">
        <f>IF(AND($AY$3=1,'7c Health part-time'!G27&lt;0),H27,"")</f>
        <v/>
      </c>
      <c r="BC27" s="843" t="str">
        <f>IF(AND($AY$3=1,'7c Health part-time'!H27&lt;0),I27,"")</f>
        <v/>
      </c>
      <c r="BD27" s="845" t="str">
        <f>IF(AND($AY$3=1,'7c Health part-time'!I27&lt;0),J27,"")</f>
        <v/>
      </c>
      <c r="BE27" s="844" t="str">
        <f>IF(AND($AY$3=1,'7c Health part-time'!J27&lt;0),K27,"")</f>
        <v/>
      </c>
      <c r="BF27" s="843" t="str">
        <f>IF(AND($AY$3=1,'7c Health part-time'!K27&lt;0),L27,"")</f>
        <v/>
      </c>
      <c r="BG27" s="843" t="str">
        <f>IF(AND($AY$3=1,'7c Health part-time'!L27&lt;0),M27,"")</f>
        <v/>
      </c>
      <c r="BH27" s="843" t="str">
        <f>IF(AND($AY$3=1,'7c Health part-time'!M27&lt;0),N27,"")</f>
        <v/>
      </c>
      <c r="BI27" s="843" t="str">
        <f>IF(AND($AY$3=1,'7c Health part-time'!N27&lt;0),O27,"")</f>
        <v/>
      </c>
      <c r="BJ27" s="845" t="str">
        <f>IF(AND($AY$3=1,'7c Health part-time'!O27&lt;0),P27,"")</f>
        <v/>
      </c>
      <c r="BK27" s="844" t="str">
        <f>IF(AND($AY$3=1,'7c Health part-time'!V27&lt;0),W27,"")</f>
        <v/>
      </c>
      <c r="BL27" s="843" t="str">
        <f>IF(AND($AY$3=1,'7c Health part-time'!W27&lt;0),X27,"")</f>
        <v/>
      </c>
      <c r="BM27" s="843" t="str">
        <f>IF(AND($AY$3=1,'7c Health part-time'!X27&lt;0),Y27,"")</f>
        <v/>
      </c>
      <c r="BN27" s="843" t="str">
        <f>IF(AND($AY$3=1,'7c Health part-time'!Y27&lt;0),Z27,"")</f>
        <v/>
      </c>
      <c r="BO27" s="843" t="str">
        <f>IF(AND($AY$3=1,'7c Health part-time'!Z27&lt;0),AA27,"")</f>
        <v/>
      </c>
      <c r="BP27" s="845" t="str">
        <f>IF(AND($AY$3=1,'7c Health part-time'!AA27&lt;0),AB27,"")</f>
        <v/>
      </c>
      <c r="BQ27" s="844" t="str">
        <f>IF(AND($AY$3=1,'7c Health part-time'!AB27&lt;0),AC27,"")</f>
        <v/>
      </c>
      <c r="BR27" s="843" t="str">
        <f>IF(AND($AY$3=1,'7c Health part-time'!AC27&lt;0),AD27,"")</f>
        <v/>
      </c>
      <c r="BS27" s="843" t="str">
        <f>IF(AND($AY$3=1,'7c Health part-time'!AD27&lt;0),AE27,"")</f>
        <v/>
      </c>
      <c r="BT27" s="843" t="str">
        <f>IF(AND($AY$3=1,'7c Health part-time'!AE27&lt;0),AF27,"")</f>
        <v/>
      </c>
      <c r="BU27" s="843" t="str">
        <f>IF(AND($AY$3=1,'7c Health part-time'!AF27&lt;0),AG27,"")</f>
        <v/>
      </c>
      <c r="BV27" s="845" t="str">
        <f>IF(AND($AY$3=1,'7c Health part-time'!AG27&lt;0),AH27,"")</f>
        <v/>
      </c>
      <c r="BX27" s="844" t="str">
        <f>IF(AND($BX$3=1,TRUNC('7c Health part-time'!D27)&lt;&gt;'7c Health part-time'!D27),E27,"")</f>
        <v/>
      </c>
      <c r="BY27" s="843" t="str">
        <f>IF(AND($BX$3=1,TRUNC('7c Health part-time'!E27)&lt;&gt;'7c Health part-time'!E27),F27,"")</f>
        <v/>
      </c>
      <c r="BZ27" s="843" t="str">
        <f>IF(AND($BX$3=1,TRUNC('7c Health part-time'!F27)&lt;&gt;'7c Health part-time'!F27),G27,"")</f>
        <v/>
      </c>
      <c r="CA27" s="843" t="str">
        <f>IF(AND($BX$3=1,TRUNC('7c Health part-time'!G27)&lt;&gt;'7c Health part-time'!G27),H27,"")</f>
        <v/>
      </c>
      <c r="CB27" s="843" t="str">
        <f>IF(AND($BX$3=1,TRUNC('7c Health part-time'!H27)&lt;&gt;'7c Health part-time'!H27),I27,"")</f>
        <v/>
      </c>
      <c r="CC27" s="845" t="str">
        <f>IF(AND($BX$3=1,TRUNC('7c Health part-time'!I27)&lt;&gt;'7c Health part-time'!I27),J27,"")</f>
        <v/>
      </c>
      <c r="CD27" s="844" t="str">
        <f>IF(AND($BX$3=1,TRUNC('7c Health part-time'!J27)&lt;&gt;'7c Health part-time'!J27),K27,"")</f>
        <v/>
      </c>
      <c r="CE27" s="843" t="str">
        <f>IF(AND($BX$3=1,TRUNC('7c Health part-time'!K27)&lt;&gt;'7c Health part-time'!K27),L27,"")</f>
        <v/>
      </c>
      <c r="CF27" s="843" t="str">
        <f>IF(AND($BX$3=1,TRUNC('7c Health part-time'!L27)&lt;&gt;'7c Health part-time'!L27),M27,"")</f>
        <v/>
      </c>
      <c r="CG27" s="843" t="str">
        <f>IF(AND($BX$3=1,TRUNC('7c Health part-time'!M27)&lt;&gt;'7c Health part-time'!M27),N27,"")</f>
        <v/>
      </c>
      <c r="CH27" s="843" t="str">
        <f>IF(AND($BX$3=1,TRUNC('7c Health part-time'!N27)&lt;&gt;'7c Health part-time'!N27),O27,"")</f>
        <v/>
      </c>
      <c r="CI27" s="845" t="str">
        <f>IF(AND($BX$3=1,TRUNC('7c Health part-time'!O27)&lt;&gt;'7c Health part-time'!O27),P27,"")</f>
        <v/>
      </c>
      <c r="CJ27" s="844" t="str">
        <f>IF(AND($BX$3=1,TRUNC('7c Health part-time'!P27)&lt;&gt;'7c Health part-time'!P27),Q27,"")</f>
        <v/>
      </c>
      <c r="CK27" s="843" t="str">
        <f>IF(AND($BX$3=1,TRUNC('7c Health part-time'!Q27)&lt;&gt;'7c Health part-time'!Q27),R27,"")</f>
        <v/>
      </c>
      <c r="CL27" s="843" t="str">
        <f>IF(AND($BX$3=1,TRUNC('7c Health part-time'!R27)&lt;&gt;'7c Health part-time'!R27),S27,"")</f>
        <v/>
      </c>
      <c r="CM27" s="843" t="str">
        <f>IF(AND($BX$3=1,TRUNC('7c Health part-time'!S27)&lt;&gt;'7c Health part-time'!S27),T27,"")</f>
        <v/>
      </c>
      <c r="CN27" s="843" t="str">
        <f>IF(AND($BX$3=1,TRUNC('7c Health part-time'!T27)&lt;&gt;'7c Health part-time'!T27),U27,"")</f>
        <v/>
      </c>
      <c r="CO27" s="845" t="str">
        <f>IF(AND($BX$3=1,TRUNC('7c Health part-time'!U27)&lt;&gt;'7c Health part-time'!U27),V27,"")</f>
        <v/>
      </c>
      <c r="DV27" s="844" t="str">
        <f>IF(AND($DV$3=1,ROUND('7c Health part-time'!AB27,2)&lt;&gt;'7c Health part-time'!AB27),AC27,"")</f>
        <v/>
      </c>
      <c r="DW27" s="843" t="str">
        <f>IF(AND($DV$3=1,ROUND('7c Health part-time'!AC27,2)&lt;&gt;'7c Health part-time'!AC27),AD27,"")</f>
        <v/>
      </c>
      <c r="DX27" s="843" t="str">
        <f>IF(AND($DV$3=1,ROUND('7c Health part-time'!AD27,2)&lt;&gt;'7c Health part-time'!AD27),AE27,"")</f>
        <v/>
      </c>
      <c r="DY27" s="843" t="str">
        <f>IF(AND($DV$3=1,ROUND('7c Health part-time'!AE27,2)&lt;&gt;'7c Health part-time'!AE27),AF27,"")</f>
        <v/>
      </c>
      <c r="DZ27" s="843" t="str">
        <f>IF(AND($DV$3=1,ROUND('7c Health part-time'!AF27,2)&lt;&gt;'7c Health part-time'!AF27),AG27,"")</f>
        <v/>
      </c>
      <c r="EA27" s="845" t="str">
        <f>IF(AND($DV$3=1,ROUND('7c Health part-time'!AG27,2)&lt;&gt;'7c Health part-time'!AG27),AH27,"")</f>
        <v/>
      </c>
      <c r="EC27" s="844" t="str">
        <f>IF(AND($EC$3=1,'7c Health part-time'!AB27&gt;'7c Health part-time'!V27),AC27,"")</f>
        <v/>
      </c>
      <c r="ED27" s="843" t="str">
        <f>IF(AND($EC$3=1,'7c Health part-time'!AC27&gt;'7c Health part-time'!W27),AD27,"")</f>
        <v/>
      </c>
      <c r="EE27" s="843" t="str">
        <f>IF(AND($EC$3=1,'7c Health part-time'!AD27&gt;'7c Health part-time'!X27),AE27,"")</f>
        <v/>
      </c>
      <c r="EF27" s="843" t="str">
        <f>IF(AND($EC$3=1,'7c Health part-time'!AE27&gt;'7c Health part-time'!Y27),AF27,"")</f>
        <v/>
      </c>
      <c r="EG27" s="843" t="str">
        <f>IF(AND($EC$3=1,'7c Health part-time'!AF27&gt;'7c Health part-time'!Z27),AG27,"")</f>
        <v/>
      </c>
      <c r="EH27" s="845" t="str">
        <f>IF(AND($EC$3=1,'7c Health part-time'!AG27&gt;'7c Health part-time'!AA27),AH27,"")</f>
        <v/>
      </c>
      <c r="EJ27" s="844" t="str">
        <f>IF(AND($EJ$3=1,'7c Health part-time'!V27&lt;&gt;0),IF(('7c Health part-time'!AB27/'7c Health part-time'!V27)&lt;0.03,AC27,""),"")</f>
        <v/>
      </c>
      <c r="EK27" s="843" t="str">
        <f>IF(AND($EJ$3=1,'7c Health part-time'!W27&lt;&gt;0),IF(('7c Health part-time'!AC27/'7c Health part-time'!W27)&lt;0.03,AD27,""),"")</f>
        <v/>
      </c>
      <c r="EL27" s="843" t="str">
        <f>IF(AND($EJ$3=1,'7c Health part-time'!X27&lt;&gt;0),IF(('7c Health part-time'!AD27/'7c Health part-time'!X27)&lt;0.03,AE27,""),"")</f>
        <v/>
      </c>
      <c r="EM27" s="843" t="str">
        <f>IF(AND($EJ$3=1,'7c Health part-time'!Y27&lt;&gt;0),IF(('7c Health part-time'!AE27/'7c Health part-time'!Y27)&lt;0.03,AF27,""),"")</f>
        <v/>
      </c>
      <c r="EN27" s="843" t="str">
        <f>IF(AND($EJ$3=1,'7c Health part-time'!Z27&lt;&gt;0),IF(('7c Health part-time'!AF27/'7c Health part-time'!Z27)&lt;0.03,AG27,""),"")</f>
        <v/>
      </c>
      <c r="EO27" s="845" t="str">
        <f>IF(AND($EJ$3=1,'7c Health part-time'!AA27&lt;&gt;0),IF(('7c Health part-time'!AG27/'7c Health part-time'!AA27)&lt;0.03,AH27,""),"")</f>
        <v/>
      </c>
      <c r="EQ27" s="844" t="str">
        <f>IF(AND($EQ$3=1,'7c Health part-time'!P27=0,SUM('7c Health part-time'!D27,'7c Health part-time'!J27)&gt;$ET$13),Q27,"")</f>
        <v/>
      </c>
      <c r="ER27" s="843" t="str">
        <f>IF(AND($EQ$3=1,'7c Health part-time'!Q27=0,SUM('7c Health part-time'!E27,'7c Health part-time'!K27)&gt;$ET$13),R27,"")</f>
        <v/>
      </c>
      <c r="ES27" s="843" t="str">
        <f>IF(AND($EQ$3=1,'7c Health part-time'!R27=0,SUM('7c Health part-time'!F27,'7c Health part-time'!L27)&gt;$ET$13),S27,"")</f>
        <v/>
      </c>
      <c r="ET27" s="843" t="str">
        <f>IF(AND($EQ$3=1,'7c Health part-time'!S27=0,SUM('7c Health part-time'!G27,'7c Health part-time'!M27)&gt;$ET$13),T27,"")</f>
        <v/>
      </c>
      <c r="EU27" s="843" t="str">
        <f>IF(AND($EQ$3=1,'7c Health part-time'!T27=0,SUM('7c Health part-time'!H27,'7c Health part-time'!N27)&gt;$ET$13),U27,"")</f>
        <v/>
      </c>
      <c r="EV27" s="845" t="str">
        <f>IF(AND($EQ$3=1,'7c Health part-time'!U27=0,SUM('7c Health part-time'!I27,'7c Health part-time'!O27)&gt;$ET$13),V27,"")</f>
        <v/>
      </c>
      <c r="EX27" s="844" t="str">
        <f>IF(AND($EX$3=1,SUM('7c Health part-time'!D27,'7c Health part-time'!J27)&gt;0,ABS('7c Health part-time'!P27)=SUM('7c Health part-time'!D27,'7c Health part-time'!J27)),Q27,"")</f>
        <v/>
      </c>
      <c r="EY27" s="843" t="str">
        <f>IF(AND($EX$3=1,SUM('7c Health part-time'!E27,'7c Health part-time'!K27)&gt;0,ABS('7c Health part-time'!Q27)=SUM('7c Health part-time'!E27,'7c Health part-time'!K27)),R27,"")</f>
        <v/>
      </c>
      <c r="EZ27" s="843" t="str">
        <f>IF(AND($EX$3=1,SUM('7c Health part-time'!F27,'7c Health part-time'!L27)&gt;0,ABS('7c Health part-time'!R27)=SUM('7c Health part-time'!F27,'7c Health part-time'!L27)),S27,"")</f>
        <v/>
      </c>
      <c r="FA27" s="843" t="str">
        <f>IF(AND($EX$3=1,SUM('7c Health part-time'!G27,'7c Health part-time'!M27)&gt;0,ABS('7c Health part-time'!S27)=SUM('7c Health part-time'!G27,'7c Health part-time'!M27)),T27,"")</f>
        <v/>
      </c>
      <c r="FB27" s="843" t="str">
        <f>IF(AND($EX$3=1,SUM('7c Health part-time'!H27,'7c Health part-time'!N27)&gt;0,ABS('7c Health part-time'!T27)=SUM('7c Health part-time'!H27,'7c Health part-time'!N27)),U27,"")</f>
        <v/>
      </c>
      <c r="FC27" s="845" t="str">
        <f>IF(AND($EX$3=1,SUM('7c Health part-time'!I27,'7c Health part-time'!O27)&gt;0,ABS('7c Health part-time'!U27)=SUM('7c Health part-time'!I27,'7c Health part-time'!O27)),V27,"")</f>
        <v/>
      </c>
      <c r="FR27" s="844" t="str">
        <f>IF(AND($FR$3=1,'7c Health part-time'!V27&lt;&gt;0),IF(('7c Health part-time'!AB27/'7c Health part-time'!V27)&lt;0.25,AC27,""),"")</f>
        <v/>
      </c>
      <c r="FS27" s="843" t="str">
        <f>IF(AND($FR$3=1,'7c Health part-time'!W27&lt;&gt;0),IF(('7c Health part-time'!AC27/'7c Health part-time'!W27)&lt;0.25,AD27,""),"")</f>
        <v/>
      </c>
      <c r="FT27" s="843" t="str">
        <f>IF(AND($FR$3=1,'7c Health part-time'!X27&lt;&gt;0),IF(('7c Health part-time'!AD27/'7c Health part-time'!X27)&lt;0.25,AE27,""),"")</f>
        <v/>
      </c>
      <c r="FU27" s="843" t="str">
        <f>IF(AND($FR$3=1,'7c Health part-time'!Y27&lt;&gt;0),IF(('7c Health part-time'!AE27/'7c Health part-time'!Y27)&lt;0.25,AF27,""),"")</f>
        <v/>
      </c>
      <c r="FV27" s="843" t="str">
        <f>IF(AND($FR$3=1,'7c Health part-time'!Z27&lt;&gt;0),IF(('7c Health part-time'!AF27/'7c Health part-time'!Z27)&lt;0.25,AG27,""),"")</f>
        <v/>
      </c>
      <c r="FW27" s="845" t="str">
        <f>IF(AND($FR$3=1,'7c Health part-time'!AA27&lt;&gt;0),IF(('7c Health part-time'!AG27/'7c Health part-time'!AA27)&lt;0.25,AH27,""),"")</f>
        <v/>
      </c>
      <c r="FY27" s="843"/>
      <c r="FZ27" s="843"/>
      <c r="GA27" s="843"/>
      <c r="GB27" s="843"/>
      <c r="GC27" s="843"/>
      <c r="GD27" s="843"/>
      <c r="GE27" s="843"/>
      <c r="GF27" s="843"/>
      <c r="GG27" s="843"/>
      <c r="GH27" s="843"/>
      <c r="GI27" s="843"/>
      <c r="GJ27" s="843"/>
      <c r="GL27" s="60"/>
      <c r="GM27" s="60" t="s">
        <v>13</v>
      </c>
      <c r="GN27" s="60" t="s">
        <v>314</v>
      </c>
      <c r="GO27" s="49" t="str">
        <f>$CS$101</f>
        <v/>
      </c>
      <c r="GP27" s="41" t="str">
        <f>$CT$101</f>
        <v/>
      </c>
      <c r="GQ27" s="40" t="str">
        <f>$CS$101</f>
        <v/>
      </c>
      <c r="GR27" s="41" t="str">
        <f>$CT$101</f>
        <v/>
      </c>
      <c r="GS27" s="40" t="str">
        <f>$CS$101</f>
        <v/>
      </c>
      <c r="GT27" s="873" t="str">
        <f>$CT$101</f>
        <v/>
      </c>
      <c r="GU27" s="49" t="str">
        <f>$CY$101</f>
        <v/>
      </c>
      <c r="GV27" s="41" t="str">
        <f>$CZ$101</f>
        <v/>
      </c>
      <c r="GW27" s="40" t="str">
        <f>$CY$101</f>
        <v/>
      </c>
      <c r="GX27" s="41" t="str">
        <f>$CZ$101</f>
        <v/>
      </c>
      <c r="GY27" s="40" t="str">
        <f>$CY$101</f>
        <v/>
      </c>
      <c r="GZ27" s="873" t="str">
        <f>$CZ$101</f>
        <v/>
      </c>
      <c r="HA27" s="49" t="str">
        <f>$DE$101</f>
        <v/>
      </c>
      <c r="HB27" s="41" t="str">
        <f>$DF$101</f>
        <v/>
      </c>
      <c r="HC27" s="40" t="str">
        <f>$DE$101</f>
        <v/>
      </c>
      <c r="HD27" s="41" t="str">
        <f>$DF$101</f>
        <v/>
      </c>
      <c r="HE27" s="40" t="str">
        <f>$DE$101</f>
        <v/>
      </c>
      <c r="HF27" s="873" t="str">
        <f>$DF$101</f>
        <v/>
      </c>
      <c r="HG27" s="49" t="str">
        <f>$DK$101</f>
        <v/>
      </c>
      <c r="HH27" s="41" t="str">
        <f>$DL$101</f>
        <v/>
      </c>
      <c r="HI27" s="40" t="str">
        <f>$DK$101</f>
        <v/>
      </c>
      <c r="HJ27" s="41" t="str">
        <f>$DL$101</f>
        <v/>
      </c>
      <c r="HK27" s="40" t="str">
        <f>$DK$101</f>
        <v/>
      </c>
      <c r="HL27" s="873" t="str">
        <f>$DL$101</f>
        <v/>
      </c>
      <c r="HM27" s="49" t="str">
        <f>$DQ$101</f>
        <v/>
      </c>
      <c r="HN27" s="41" t="str">
        <f>$DR$101</f>
        <v/>
      </c>
      <c r="HO27" s="40" t="str">
        <f>$DQ$101</f>
        <v/>
      </c>
      <c r="HP27" s="41" t="str">
        <f>$DR$101</f>
        <v/>
      </c>
      <c r="HQ27" s="40" t="str">
        <f>$DQ$101</f>
        <v/>
      </c>
      <c r="HR27" s="873" t="str">
        <f>$DR$101</f>
        <v/>
      </c>
    </row>
    <row r="28" spans="1:226" x14ac:dyDescent="0.25">
      <c r="A28" s="18" t="str">
        <f>'7c Health part-time'!A28</f>
        <v>Midwifery (B)</v>
      </c>
      <c r="B28" t="s">
        <v>19</v>
      </c>
      <c r="C28" s="18" t="str">
        <f>'7c Health part-time'!C28</f>
        <v>UG</v>
      </c>
      <c r="D28" t="str">
        <f t="shared" si="4"/>
        <v>Midwifery (B), Long, UG</v>
      </c>
      <c r="E28" t="str">
        <f t="shared" si="5"/>
        <v xml:space="preserve">Column 1, Starters in 2016-17, OfS-fundable, Midwifery (B), Long, UG; </v>
      </c>
      <c r="F28" t="str">
        <f t="shared" si="5"/>
        <v xml:space="preserve">Column 1, Starters in 2016-17, Non-fundable, Midwifery (B), Long, UG; </v>
      </c>
      <c r="G28" t="str">
        <f t="shared" si="5"/>
        <v xml:space="preserve">Column 1, Starters in 2017-18, OfS-fundable, Midwifery (B), Long, UG; </v>
      </c>
      <c r="H28" t="str">
        <f t="shared" si="5"/>
        <v xml:space="preserve">Column 1, Starters in 2017-18, Non-fundable, Midwifery (B), Long, UG; </v>
      </c>
      <c r="I28" t="str">
        <f t="shared" si="5"/>
        <v xml:space="preserve">Column 1, Starters in 2018-19, OfS-fundable, Midwifery (B), Long, UG; </v>
      </c>
      <c r="J28" t="str">
        <f t="shared" si="5"/>
        <v xml:space="preserve">Column 1, Starters in 2018-19, Non-fundable, Midwifery (B), Long, UG; </v>
      </c>
      <c r="K28" t="str">
        <f t="shared" si="5"/>
        <v xml:space="preserve">Column 2, Starters in 2016-17, OfS-fundable, Midwifery (B), Long, UG; </v>
      </c>
      <c r="L28" t="str">
        <f t="shared" si="5"/>
        <v xml:space="preserve">Column 2, Starters in 2016-17, Non-fundable, Midwifery (B), Long, UG; </v>
      </c>
      <c r="M28" t="str">
        <f t="shared" si="5"/>
        <v xml:space="preserve">Column 2, Starters in 2017-18, OfS-fundable, Midwifery (B), Long, UG; </v>
      </c>
      <c r="N28" t="str">
        <f t="shared" si="5"/>
        <v xml:space="preserve">Column 2, Starters in 2017-18, Non-fundable, Midwifery (B), Long, UG; </v>
      </c>
      <c r="O28" t="str">
        <f t="shared" si="5"/>
        <v xml:space="preserve">Column 2, Starters in 2018-19, OfS-fundable, Midwifery (B), Long, UG; </v>
      </c>
      <c r="P28" t="str">
        <f t="shared" si="5"/>
        <v xml:space="preserve">Column 2, Starters in 2018-19, Non-fundable, Midwifery (B), Long, UG; </v>
      </c>
      <c r="Q28" t="str">
        <f t="shared" si="5"/>
        <v xml:space="preserve">Column 3, Starters in 2016-17, OfS-fundable, Midwifery (B), Long, UG; </v>
      </c>
      <c r="R28" t="str">
        <f t="shared" si="5"/>
        <v xml:space="preserve">Column 3, Starters in 2016-17, Non-fundable, Midwifery (B), Long, UG; </v>
      </c>
      <c r="S28" t="str">
        <f t="shared" si="5"/>
        <v xml:space="preserve">Column 3, Starters in 2017-18, OfS-fundable, Midwifery (B), Long, UG; </v>
      </c>
      <c r="T28" t="str">
        <f t="shared" si="5"/>
        <v xml:space="preserve">Column 3, Starters in 2017-18, Non-fundable, Midwifery (B), Long, UG; </v>
      </c>
      <c r="U28" t="str">
        <f t="shared" si="7"/>
        <v xml:space="preserve">Column 3, Starters in 2018-19, OfS-fundable, Midwifery (B), Long, UG; </v>
      </c>
      <c r="V28" t="str">
        <f t="shared" si="7"/>
        <v xml:space="preserve">Column 3, Starters in 2018-19, Non-fundable, Midwifery (B), Long, UG; </v>
      </c>
      <c r="W28" t="str">
        <f t="shared" si="7"/>
        <v xml:space="preserve">Column 4, Starters in 2016-17, OfS-fundable, Midwifery (B), Long, UG; </v>
      </c>
      <c r="X28" t="str">
        <f t="shared" si="7"/>
        <v xml:space="preserve">Column 4, Starters in 2016-17, Non-fundable, Midwifery (B), Long, UG; </v>
      </c>
      <c r="Y28" t="str">
        <f t="shared" si="7"/>
        <v xml:space="preserve">Column 4, Starters in 2017-18, OfS-fundable, Midwifery (B), Long, UG; </v>
      </c>
      <c r="Z28" t="str">
        <f t="shared" si="7"/>
        <v xml:space="preserve">Column 4, Starters in 2017-18, Non-fundable, Midwifery (B), Long, UG; </v>
      </c>
      <c r="AA28" t="str">
        <f t="shared" si="7"/>
        <v xml:space="preserve">Column 4, Starters in 2018-19, OfS-fundable, Midwifery (B), Long, UG; </v>
      </c>
      <c r="AB28" t="str">
        <f t="shared" si="7"/>
        <v xml:space="preserve">Column 4, Starters in 2018-19, Non-fundable, Midwifery (B), Long, UG; </v>
      </c>
      <c r="AC28" t="str">
        <f t="shared" si="7"/>
        <v xml:space="preserve">Column 4a, Starters in 2016-17, OfS-fundable, Midwifery (B), Long, UG; </v>
      </c>
      <c r="AD28" t="str">
        <f t="shared" si="7"/>
        <v xml:space="preserve">Column 4a, Starters in 2016-17, Non-fundable, Midwifery (B), Long, UG; </v>
      </c>
      <c r="AE28" t="str">
        <f t="shared" si="7"/>
        <v xml:space="preserve">Column 4a, Starters in 2017-18, OfS-fundable, Midwifery (B), Long, UG; </v>
      </c>
      <c r="AF28" t="str">
        <f t="shared" si="7"/>
        <v xml:space="preserve">Column 4a, Starters in 2017-18, Non-fundable, Midwifery (B), Long, UG; </v>
      </c>
      <c r="AG28" t="str">
        <f t="shared" si="7"/>
        <v xml:space="preserve">Column 4a, Starters in 2018-19, OfS-fundable, Midwifery (B), Long, UG; </v>
      </c>
      <c r="AH28" t="str">
        <f t="shared" si="7"/>
        <v xml:space="preserve">Column 4a, Starters in 2018-19, Non-fundable, Midwifery (B), Long, UG; </v>
      </c>
      <c r="AR28" s="844" t="str">
        <f>IF(AND($AR$3=1,'7c Health part-time'!P28&gt;0),Q28,"")</f>
        <v/>
      </c>
      <c r="AS28" s="843" t="str">
        <f>IF(AND($AR$3=1,'7c Health part-time'!Q28&gt;0),R28,"")</f>
        <v/>
      </c>
      <c r="AT28" s="843" t="str">
        <f>IF(AND($AR$3=1,'7c Health part-time'!R28&gt;0),S28,"")</f>
        <v/>
      </c>
      <c r="AU28" s="843" t="str">
        <f>IF(AND($AR$3=1,'7c Health part-time'!S28&gt;0),T28,"")</f>
        <v/>
      </c>
      <c r="AV28" s="843" t="str">
        <f>IF(AND($AR$3=1,'7c Health part-time'!T28&gt;0),U28,"")</f>
        <v/>
      </c>
      <c r="AW28" s="845" t="str">
        <f>IF(AND($AR$3=1,'7c Health part-time'!U28&gt;0),V28,"")</f>
        <v/>
      </c>
      <c r="AY28" s="844" t="str">
        <f>IF(AND($AY$3=1,'7c Health part-time'!D28&lt;0),E28,"")</f>
        <v/>
      </c>
      <c r="AZ28" s="843" t="str">
        <f>IF(AND($AY$3=1,'7c Health part-time'!E28&lt;0),F28,"")</f>
        <v/>
      </c>
      <c r="BA28" s="843" t="str">
        <f>IF(AND($AY$3=1,'7c Health part-time'!F28&lt;0),G28,"")</f>
        <v/>
      </c>
      <c r="BB28" s="843" t="str">
        <f>IF(AND($AY$3=1,'7c Health part-time'!G28&lt;0),H28,"")</f>
        <v/>
      </c>
      <c r="BC28" s="843" t="str">
        <f>IF(AND($AY$3=1,'7c Health part-time'!H28&lt;0),I28,"")</f>
        <v/>
      </c>
      <c r="BD28" s="845" t="str">
        <f>IF(AND($AY$3=1,'7c Health part-time'!I28&lt;0),J28,"")</f>
        <v/>
      </c>
      <c r="BE28" s="844" t="str">
        <f>IF(AND($AY$3=1,'7c Health part-time'!J28&lt;0),K28,"")</f>
        <v/>
      </c>
      <c r="BF28" s="843" t="str">
        <f>IF(AND($AY$3=1,'7c Health part-time'!K28&lt;0),L28,"")</f>
        <v/>
      </c>
      <c r="BG28" s="843" t="str">
        <f>IF(AND($AY$3=1,'7c Health part-time'!L28&lt;0),M28,"")</f>
        <v/>
      </c>
      <c r="BH28" s="843" t="str">
        <f>IF(AND($AY$3=1,'7c Health part-time'!M28&lt;0),N28,"")</f>
        <v/>
      </c>
      <c r="BI28" s="843" t="str">
        <f>IF(AND($AY$3=1,'7c Health part-time'!N28&lt;0),O28,"")</f>
        <v/>
      </c>
      <c r="BJ28" s="845" t="str">
        <f>IF(AND($AY$3=1,'7c Health part-time'!O28&lt;0),P28,"")</f>
        <v/>
      </c>
      <c r="BK28" s="844" t="str">
        <f>IF(AND($AY$3=1,'7c Health part-time'!V28&lt;0),W28,"")</f>
        <v/>
      </c>
      <c r="BL28" s="843" t="str">
        <f>IF(AND($AY$3=1,'7c Health part-time'!W28&lt;0),X28,"")</f>
        <v/>
      </c>
      <c r="BM28" s="843" t="str">
        <f>IF(AND($AY$3=1,'7c Health part-time'!X28&lt;0),Y28,"")</f>
        <v/>
      </c>
      <c r="BN28" s="843" t="str">
        <f>IF(AND($AY$3=1,'7c Health part-time'!Y28&lt;0),Z28,"")</f>
        <v/>
      </c>
      <c r="BO28" s="843" t="str">
        <f>IF(AND($AY$3=1,'7c Health part-time'!Z28&lt;0),AA28,"")</f>
        <v/>
      </c>
      <c r="BP28" s="845" t="str">
        <f>IF(AND($AY$3=1,'7c Health part-time'!AA28&lt;0),AB28,"")</f>
        <v/>
      </c>
      <c r="BQ28" s="844" t="str">
        <f>IF(AND($AY$3=1,'7c Health part-time'!AB28&lt;0),AC28,"")</f>
        <v/>
      </c>
      <c r="BR28" s="843" t="str">
        <f>IF(AND($AY$3=1,'7c Health part-time'!AC28&lt;0),AD28,"")</f>
        <v/>
      </c>
      <c r="BS28" s="843" t="str">
        <f>IF(AND($AY$3=1,'7c Health part-time'!AD28&lt;0),AE28,"")</f>
        <v/>
      </c>
      <c r="BT28" s="843" t="str">
        <f>IF(AND($AY$3=1,'7c Health part-time'!AE28&lt;0),AF28,"")</f>
        <v/>
      </c>
      <c r="BU28" s="843" t="str">
        <f>IF(AND($AY$3=1,'7c Health part-time'!AF28&lt;0),AG28,"")</f>
        <v/>
      </c>
      <c r="BV28" s="845" t="str">
        <f>IF(AND($AY$3=1,'7c Health part-time'!AG28&lt;0),AH28,"")</f>
        <v/>
      </c>
      <c r="BX28" s="844" t="str">
        <f>IF(AND($BX$3=1,TRUNC('7c Health part-time'!D28)&lt;&gt;'7c Health part-time'!D28),E28,"")</f>
        <v/>
      </c>
      <c r="BY28" s="843" t="str">
        <f>IF(AND($BX$3=1,TRUNC('7c Health part-time'!E28)&lt;&gt;'7c Health part-time'!E28),F28,"")</f>
        <v/>
      </c>
      <c r="BZ28" s="843" t="str">
        <f>IF(AND($BX$3=1,TRUNC('7c Health part-time'!F28)&lt;&gt;'7c Health part-time'!F28),G28,"")</f>
        <v/>
      </c>
      <c r="CA28" s="843" t="str">
        <f>IF(AND($BX$3=1,TRUNC('7c Health part-time'!G28)&lt;&gt;'7c Health part-time'!G28),H28,"")</f>
        <v/>
      </c>
      <c r="CB28" s="843" t="str">
        <f>IF(AND($BX$3=1,TRUNC('7c Health part-time'!H28)&lt;&gt;'7c Health part-time'!H28),I28,"")</f>
        <v/>
      </c>
      <c r="CC28" s="845" t="str">
        <f>IF(AND($BX$3=1,TRUNC('7c Health part-time'!I28)&lt;&gt;'7c Health part-time'!I28),J28,"")</f>
        <v/>
      </c>
      <c r="CD28" s="844" t="str">
        <f>IF(AND($BX$3=1,TRUNC('7c Health part-time'!J28)&lt;&gt;'7c Health part-time'!J28),K28,"")</f>
        <v/>
      </c>
      <c r="CE28" s="843" t="str">
        <f>IF(AND($BX$3=1,TRUNC('7c Health part-time'!K28)&lt;&gt;'7c Health part-time'!K28),L28,"")</f>
        <v/>
      </c>
      <c r="CF28" s="843" t="str">
        <f>IF(AND($BX$3=1,TRUNC('7c Health part-time'!L28)&lt;&gt;'7c Health part-time'!L28),M28,"")</f>
        <v/>
      </c>
      <c r="CG28" s="843" t="str">
        <f>IF(AND($BX$3=1,TRUNC('7c Health part-time'!M28)&lt;&gt;'7c Health part-time'!M28),N28,"")</f>
        <v/>
      </c>
      <c r="CH28" s="843" t="str">
        <f>IF(AND($BX$3=1,TRUNC('7c Health part-time'!N28)&lt;&gt;'7c Health part-time'!N28),O28,"")</f>
        <v/>
      </c>
      <c r="CI28" s="845" t="str">
        <f>IF(AND($BX$3=1,TRUNC('7c Health part-time'!O28)&lt;&gt;'7c Health part-time'!O28),P28,"")</f>
        <v/>
      </c>
      <c r="CJ28" s="844" t="str">
        <f>IF(AND($BX$3=1,TRUNC('7c Health part-time'!P28)&lt;&gt;'7c Health part-time'!P28),Q28,"")</f>
        <v/>
      </c>
      <c r="CK28" s="843" t="str">
        <f>IF(AND($BX$3=1,TRUNC('7c Health part-time'!Q28)&lt;&gt;'7c Health part-time'!Q28),R28,"")</f>
        <v/>
      </c>
      <c r="CL28" s="843" t="str">
        <f>IF(AND($BX$3=1,TRUNC('7c Health part-time'!R28)&lt;&gt;'7c Health part-time'!R28),S28,"")</f>
        <v/>
      </c>
      <c r="CM28" s="843" t="str">
        <f>IF(AND($BX$3=1,TRUNC('7c Health part-time'!S28)&lt;&gt;'7c Health part-time'!S28),T28,"")</f>
        <v/>
      </c>
      <c r="CN28" s="843" t="str">
        <f>IF(AND($BX$3=1,TRUNC('7c Health part-time'!T28)&lt;&gt;'7c Health part-time'!T28),U28,"")</f>
        <v/>
      </c>
      <c r="CO28" s="845" t="str">
        <f>IF(AND($BX$3=1,TRUNC('7c Health part-time'!U28)&lt;&gt;'7c Health part-time'!U28),V28,"")</f>
        <v/>
      </c>
      <c r="DV28" s="844" t="str">
        <f>IF(AND($DV$3=1,ROUND('7c Health part-time'!AB28,2)&lt;&gt;'7c Health part-time'!AB28),AC28,"")</f>
        <v/>
      </c>
      <c r="DW28" s="843" t="str">
        <f>IF(AND($DV$3=1,ROUND('7c Health part-time'!AC28,2)&lt;&gt;'7c Health part-time'!AC28),AD28,"")</f>
        <v/>
      </c>
      <c r="DX28" s="843" t="str">
        <f>IF(AND($DV$3=1,ROUND('7c Health part-time'!AD28,2)&lt;&gt;'7c Health part-time'!AD28),AE28,"")</f>
        <v/>
      </c>
      <c r="DY28" s="843" t="str">
        <f>IF(AND($DV$3=1,ROUND('7c Health part-time'!AE28,2)&lt;&gt;'7c Health part-time'!AE28),AF28,"")</f>
        <v/>
      </c>
      <c r="DZ28" s="843" t="str">
        <f>IF(AND($DV$3=1,ROUND('7c Health part-time'!AF28,2)&lt;&gt;'7c Health part-time'!AF28),AG28,"")</f>
        <v/>
      </c>
      <c r="EA28" s="845" t="str">
        <f>IF(AND($DV$3=1,ROUND('7c Health part-time'!AG28,2)&lt;&gt;'7c Health part-time'!AG28),AH28,"")</f>
        <v/>
      </c>
      <c r="EC28" s="844" t="str">
        <f>IF(AND($EC$3=1,'7c Health part-time'!AB28&gt;'7c Health part-time'!V28),AC28,"")</f>
        <v/>
      </c>
      <c r="ED28" s="843" t="str">
        <f>IF(AND($EC$3=1,'7c Health part-time'!AC28&gt;'7c Health part-time'!W28),AD28,"")</f>
        <v/>
      </c>
      <c r="EE28" s="843" t="str">
        <f>IF(AND($EC$3=1,'7c Health part-time'!AD28&gt;'7c Health part-time'!X28),AE28,"")</f>
        <v/>
      </c>
      <c r="EF28" s="843" t="str">
        <f>IF(AND($EC$3=1,'7c Health part-time'!AE28&gt;'7c Health part-time'!Y28),AF28,"")</f>
        <v/>
      </c>
      <c r="EG28" s="843" t="str">
        <f>IF(AND($EC$3=1,'7c Health part-time'!AF28&gt;'7c Health part-time'!Z28),AG28,"")</f>
        <v/>
      </c>
      <c r="EH28" s="845" t="str">
        <f>IF(AND($EC$3=1,'7c Health part-time'!AG28&gt;'7c Health part-time'!AA28),AH28,"")</f>
        <v/>
      </c>
      <c r="EJ28" s="844" t="str">
        <f>IF(AND($EJ$3=1,'7c Health part-time'!V28&lt;&gt;0),IF(('7c Health part-time'!AB28/'7c Health part-time'!V28)&lt;0.03,AC28,""),"")</f>
        <v/>
      </c>
      <c r="EK28" s="843" t="str">
        <f>IF(AND($EJ$3=1,'7c Health part-time'!W28&lt;&gt;0),IF(('7c Health part-time'!AC28/'7c Health part-time'!W28)&lt;0.03,AD28,""),"")</f>
        <v/>
      </c>
      <c r="EL28" s="843" t="str">
        <f>IF(AND($EJ$3=1,'7c Health part-time'!X28&lt;&gt;0),IF(('7c Health part-time'!AD28/'7c Health part-time'!X28)&lt;0.03,AE28,""),"")</f>
        <v/>
      </c>
      <c r="EM28" s="843" t="str">
        <f>IF(AND($EJ$3=1,'7c Health part-time'!Y28&lt;&gt;0),IF(('7c Health part-time'!AE28/'7c Health part-time'!Y28)&lt;0.03,AF28,""),"")</f>
        <v/>
      </c>
      <c r="EN28" s="843" t="str">
        <f>IF(AND($EJ$3=1,'7c Health part-time'!Z28&lt;&gt;0),IF(('7c Health part-time'!AF28/'7c Health part-time'!Z28)&lt;0.03,AG28,""),"")</f>
        <v/>
      </c>
      <c r="EO28" s="845" t="str">
        <f>IF(AND($EJ$3=1,'7c Health part-time'!AA28&lt;&gt;0),IF(('7c Health part-time'!AG28/'7c Health part-time'!AA28)&lt;0.03,AH28,""),"")</f>
        <v/>
      </c>
      <c r="EQ28" s="844" t="str">
        <f>IF(AND($EQ$3=1,'7c Health part-time'!P28=0,SUM('7c Health part-time'!D28,'7c Health part-time'!J28)&gt;$ET$13),Q28,"")</f>
        <v/>
      </c>
      <c r="ER28" s="843" t="str">
        <f>IF(AND($EQ$3=1,'7c Health part-time'!Q28=0,SUM('7c Health part-time'!E28,'7c Health part-time'!K28)&gt;$ET$13),R28,"")</f>
        <v/>
      </c>
      <c r="ES28" s="843" t="str">
        <f>IF(AND($EQ$3=1,'7c Health part-time'!R28=0,SUM('7c Health part-time'!F28,'7c Health part-time'!L28)&gt;$ET$13),S28,"")</f>
        <v/>
      </c>
      <c r="ET28" s="843" t="str">
        <f>IF(AND($EQ$3=1,'7c Health part-time'!S28=0,SUM('7c Health part-time'!G28,'7c Health part-time'!M28)&gt;$ET$13),T28,"")</f>
        <v/>
      </c>
      <c r="EU28" s="843" t="str">
        <f>IF(AND($EQ$3=1,'7c Health part-time'!T28=0,SUM('7c Health part-time'!H28,'7c Health part-time'!N28)&gt;$ET$13),U28,"")</f>
        <v/>
      </c>
      <c r="EV28" s="845" t="str">
        <f>IF(AND($EQ$3=1,'7c Health part-time'!U28=0,SUM('7c Health part-time'!I28,'7c Health part-time'!O28)&gt;$ET$13),V28,"")</f>
        <v/>
      </c>
      <c r="EX28" s="844" t="str">
        <f>IF(AND($EX$3=1,SUM('7c Health part-time'!D28,'7c Health part-time'!J28)&gt;0,ABS('7c Health part-time'!P28)=SUM('7c Health part-time'!D28,'7c Health part-time'!J28)),Q28,"")</f>
        <v/>
      </c>
      <c r="EY28" s="843" t="str">
        <f>IF(AND($EX$3=1,SUM('7c Health part-time'!E28,'7c Health part-time'!K28)&gt;0,ABS('7c Health part-time'!Q28)=SUM('7c Health part-time'!E28,'7c Health part-time'!K28)),R28,"")</f>
        <v/>
      </c>
      <c r="EZ28" s="843" t="str">
        <f>IF(AND($EX$3=1,SUM('7c Health part-time'!F28,'7c Health part-time'!L28)&gt;0,ABS('7c Health part-time'!R28)=SUM('7c Health part-time'!F28,'7c Health part-time'!L28)),S28,"")</f>
        <v/>
      </c>
      <c r="FA28" s="843" t="str">
        <f>IF(AND($EX$3=1,SUM('7c Health part-time'!G28,'7c Health part-time'!M28)&gt;0,ABS('7c Health part-time'!S28)=SUM('7c Health part-time'!G28,'7c Health part-time'!M28)),T28,"")</f>
        <v/>
      </c>
      <c r="FB28" s="843" t="str">
        <f>IF(AND($EX$3=1,SUM('7c Health part-time'!H28,'7c Health part-time'!N28)&gt;0,ABS('7c Health part-time'!T28)=SUM('7c Health part-time'!H28,'7c Health part-time'!N28)),U28,"")</f>
        <v/>
      </c>
      <c r="FC28" s="845" t="str">
        <f>IF(AND($EX$3=1,SUM('7c Health part-time'!I28,'7c Health part-time'!O28)&gt;0,ABS('7c Health part-time'!U28)=SUM('7c Health part-time'!I28,'7c Health part-time'!O28)),V28,"")</f>
        <v/>
      </c>
      <c r="FR28" s="844" t="str">
        <f>IF(AND($FR$3=1,'7c Health part-time'!V28&lt;&gt;0),IF(('7c Health part-time'!AB28/'7c Health part-time'!V28)&lt;0.25,AC28,""),"")</f>
        <v/>
      </c>
      <c r="FS28" s="843" t="str">
        <f>IF(AND($FR$3=1,'7c Health part-time'!W28&lt;&gt;0),IF(('7c Health part-time'!AC28/'7c Health part-time'!W28)&lt;0.25,AD28,""),"")</f>
        <v/>
      </c>
      <c r="FT28" s="843" t="str">
        <f>IF(AND($FR$3=1,'7c Health part-time'!X28&lt;&gt;0),IF(('7c Health part-time'!AD28/'7c Health part-time'!X28)&lt;0.25,AE28,""),"")</f>
        <v/>
      </c>
      <c r="FU28" s="843" t="str">
        <f>IF(AND($FR$3=1,'7c Health part-time'!Y28&lt;&gt;0),IF(('7c Health part-time'!AE28/'7c Health part-time'!Y28)&lt;0.25,AF28,""),"")</f>
        <v/>
      </c>
      <c r="FV28" s="843" t="str">
        <f>IF(AND($FR$3=1,'7c Health part-time'!Z28&lt;&gt;0),IF(('7c Health part-time'!AF28/'7c Health part-time'!Z28)&lt;0.25,AG28,""),"")</f>
        <v/>
      </c>
      <c r="FW28" s="845" t="str">
        <f>IF(AND($FR$3=1,'7c Health part-time'!AA28&lt;&gt;0),IF(('7c Health part-time'!AG28/'7c Health part-time'!AA28)&lt;0.25,AH28,""),"")</f>
        <v/>
      </c>
      <c r="FY28" s="840" t="str">
        <f>IF(AND($FY$3=1,'7c Health part-time'!D28&gt;0),E28,"")</f>
        <v/>
      </c>
      <c r="FZ28" s="841" t="str">
        <f>IF(AND($FY$3=1,'7c Health part-time'!E28&gt;0),F28,"")</f>
        <v/>
      </c>
      <c r="GA28" s="841" t="str">
        <f>IF(AND($FY$3=1,'7c Health part-time'!F28&gt;0),G28,"")</f>
        <v/>
      </c>
      <c r="GB28" s="841" t="str">
        <f>IF(AND($FY$3=1,'7c Health part-time'!G28&gt;0),H28,"")</f>
        <v/>
      </c>
      <c r="GC28" s="841" t="str">
        <f>IF(AND($FY$3=1,'7c Health part-time'!H28&gt;0),I28,"")</f>
        <v/>
      </c>
      <c r="GD28" s="842" t="str">
        <f>IF(AND($FY$3=1,'7c Health part-time'!I28&gt;0),J28,"")</f>
        <v/>
      </c>
      <c r="GE28" s="841" t="str">
        <f>IF(AND($FY$3=1,'7c Health part-time'!J28&gt;0),K28,"")</f>
        <v/>
      </c>
      <c r="GF28" s="841" t="str">
        <f>IF(AND($FY$3=1,'7c Health part-time'!K28&gt;0),L28,"")</f>
        <v/>
      </c>
      <c r="GG28" s="841" t="str">
        <f>IF(AND($FY$3=1,'7c Health part-time'!L28&gt;0),M28,"")</f>
        <v/>
      </c>
      <c r="GH28" s="841" t="str">
        <f>IF(AND($FY$3=1,'7c Health part-time'!M28&gt;0),N28,"")</f>
        <v/>
      </c>
      <c r="GI28" s="841" t="str">
        <f>IF(AND($FY$3=1,'7c Health part-time'!N28&gt;0),O28,"")</f>
        <v/>
      </c>
      <c r="GJ28" s="842" t="str">
        <f>IF(AND($FY$3=1,'7c Health part-time'!O28&gt;0),P28,"")</f>
        <v/>
      </c>
      <c r="GL28" s="60"/>
      <c r="GM28" s="61" t="s">
        <v>19</v>
      </c>
      <c r="GN28" s="60" t="s">
        <v>116</v>
      </c>
      <c r="GO28" s="49" t="str">
        <f>$CS$102</f>
        <v/>
      </c>
      <c r="GP28" s="41" t="str">
        <f>$CT$102</f>
        <v/>
      </c>
      <c r="GQ28" s="40" t="str">
        <f>$CS$102</f>
        <v/>
      </c>
      <c r="GR28" s="41" t="str">
        <f>$CT$102</f>
        <v/>
      </c>
      <c r="GS28" s="40" t="str">
        <f>$CS$102</f>
        <v/>
      </c>
      <c r="GT28" s="873" t="str">
        <f>$CT$102</f>
        <v/>
      </c>
      <c r="GU28" s="49" t="str">
        <f>$CY$102</f>
        <v/>
      </c>
      <c r="GV28" s="41" t="str">
        <f>$CZ$102</f>
        <v/>
      </c>
      <c r="GW28" s="40" t="str">
        <f>$CY$102</f>
        <v/>
      </c>
      <c r="GX28" s="41" t="str">
        <f>$CZ$102</f>
        <v/>
      </c>
      <c r="GY28" s="40" t="str">
        <f>$CY$102</f>
        <v/>
      </c>
      <c r="GZ28" s="873" t="str">
        <f>$CZ$102</f>
        <v/>
      </c>
      <c r="HA28" s="49" t="str">
        <f>$DE$102</f>
        <v/>
      </c>
      <c r="HB28" s="41" t="str">
        <f>$DF$102</f>
        <v/>
      </c>
      <c r="HC28" s="40" t="str">
        <f>$DE$102</f>
        <v/>
      </c>
      <c r="HD28" s="41" t="str">
        <f>$DF$102</f>
        <v/>
      </c>
      <c r="HE28" s="40" t="str">
        <f>$DE$102</f>
        <v/>
      </c>
      <c r="HF28" s="873" t="str">
        <f>$DF$102</f>
        <v/>
      </c>
      <c r="HG28" s="49" t="str">
        <f>$DK$102</f>
        <v/>
      </c>
      <c r="HH28" s="41" t="str">
        <f>$DL$102</f>
        <v/>
      </c>
      <c r="HI28" s="40" t="str">
        <f>$DK$102</f>
        <v/>
      </c>
      <c r="HJ28" s="41" t="str">
        <f>$DL$102</f>
        <v/>
      </c>
      <c r="HK28" s="40" t="str">
        <f>$DK$102</f>
        <v/>
      </c>
      <c r="HL28" s="873" t="str">
        <f>$DL$102</f>
        <v/>
      </c>
      <c r="HM28" s="49" t="str">
        <f>$DQ$102</f>
        <v/>
      </c>
      <c r="HN28" s="41" t="str">
        <f>$DR$102</f>
        <v/>
      </c>
      <c r="HO28" s="40" t="str">
        <f>$DQ$102</f>
        <v/>
      </c>
      <c r="HP28" s="41" t="str">
        <f>$DR$102</f>
        <v/>
      </c>
      <c r="HQ28" s="40" t="str">
        <f>$DQ$102</f>
        <v/>
      </c>
      <c r="HR28" s="873" t="str">
        <f>$DR$102</f>
        <v/>
      </c>
    </row>
    <row r="29" spans="1:226" ht="15.75" thickBot="1" x14ac:dyDescent="0.3">
      <c r="A29" s="18" t="str">
        <f>'7c Health part-time'!A29</f>
        <v>Midwifery (B)</v>
      </c>
      <c r="B29" t="s">
        <v>19</v>
      </c>
      <c r="C29" s="18" t="str">
        <f>'7c Health part-time'!C29</f>
        <v>PGT (UG fee)</v>
      </c>
      <c r="D29" t="str">
        <f t="shared" si="4"/>
        <v>Midwifery (B), Long, PGT (UG fee)</v>
      </c>
      <c r="E29" t="str">
        <f t="shared" si="5"/>
        <v xml:space="preserve">Column 1, Starters in 2016-17, OfS-fundable, Midwifery (B), Long, PGT (UG fee); </v>
      </c>
      <c r="F29" t="str">
        <f t="shared" si="5"/>
        <v xml:space="preserve">Column 1, Starters in 2016-17, Non-fundable, Midwifery (B), Long, PGT (UG fee); </v>
      </c>
      <c r="G29" t="str">
        <f t="shared" si="5"/>
        <v xml:space="preserve">Column 1, Starters in 2017-18, OfS-fundable, Midwifery (B), Long, PGT (UG fee); </v>
      </c>
      <c r="H29" t="str">
        <f t="shared" si="5"/>
        <v xml:space="preserve">Column 1, Starters in 2017-18, Non-fundable, Midwifery (B), Long, PGT (UG fee); </v>
      </c>
      <c r="I29" t="str">
        <f t="shared" si="5"/>
        <v xml:space="preserve">Column 1, Starters in 2018-19, OfS-fundable, Midwifery (B), Long, PGT (UG fee); </v>
      </c>
      <c r="J29" t="str">
        <f t="shared" si="5"/>
        <v xml:space="preserve">Column 1, Starters in 2018-19, Non-fundable, Midwifery (B), Long, PGT (UG fee); </v>
      </c>
      <c r="K29" t="str">
        <f t="shared" si="5"/>
        <v xml:space="preserve">Column 2, Starters in 2016-17, OfS-fundable, Midwifery (B), Long, PGT (UG fee); </v>
      </c>
      <c r="L29" t="str">
        <f t="shared" si="5"/>
        <v xml:space="preserve">Column 2, Starters in 2016-17, Non-fundable, Midwifery (B), Long, PGT (UG fee); </v>
      </c>
      <c r="M29" t="str">
        <f t="shared" si="5"/>
        <v xml:space="preserve">Column 2, Starters in 2017-18, OfS-fundable, Midwifery (B), Long, PGT (UG fee); </v>
      </c>
      <c r="N29" t="str">
        <f t="shared" si="5"/>
        <v xml:space="preserve">Column 2, Starters in 2017-18, Non-fundable, Midwifery (B), Long, PGT (UG fee); </v>
      </c>
      <c r="O29" t="str">
        <f t="shared" si="5"/>
        <v xml:space="preserve">Column 2, Starters in 2018-19, OfS-fundable, Midwifery (B), Long, PGT (UG fee); </v>
      </c>
      <c r="P29" t="str">
        <f t="shared" si="5"/>
        <v xml:space="preserve">Column 2, Starters in 2018-19, Non-fundable, Midwifery (B), Long, PGT (UG fee); </v>
      </c>
      <c r="Q29" t="str">
        <f t="shared" si="5"/>
        <v xml:space="preserve">Column 3, Starters in 2016-17, OfS-fundable, Midwifery (B), Long, PGT (UG fee); </v>
      </c>
      <c r="R29" t="str">
        <f t="shared" si="5"/>
        <v xml:space="preserve">Column 3, Starters in 2016-17, Non-fundable, Midwifery (B), Long, PGT (UG fee); </v>
      </c>
      <c r="S29" t="str">
        <f t="shared" si="5"/>
        <v xml:space="preserve">Column 3, Starters in 2017-18, OfS-fundable, Midwifery (B), Long, PGT (UG fee); </v>
      </c>
      <c r="T29" t="str">
        <f t="shared" si="5"/>
        <v xml:space="preserve">Column 3, Starters in 2017-18, Non-fundable, Midwifery (B), Long, PGT (UG fee); </v>
      </c>
      <c r="U29" t="str">
        <f t="shared" si="7"/>
        <v xml:space="preserve">Column 3, Starters in 2018-19, OfS-fundable, Midwifery (B), Long, PGT (UG fee); </v>
      </c>
      <c r="V29" t="str">
        <f t="shared" si="7"/>
        <v xml:space="preserve">Column 3, Starters in 2018-19, Non-fundable, Midwifery (B), Long, PGT (UG fee); </v>
      </c>
      <c r="W29" t="str">
        <f t="shared" si="7"/>
        <v xml:space="preserve">Column 4, Starters in 2016-17, OfS-fundable, Midwifery (B), Long, PGT (UG fee); </v>
      </c>
      <c r="X29" t="str">
        <f t="shared" si="7"/>
        <v xml:space="preserve">Column 4, Starters in 2016-17, Non-fundable, Midwifery (B), Long, PGT (UG fee); </v>
      </c>
      <c r="Y29" t="str">
        <f t="shared" si="7"/>
        <v xml:space="preserve">Column 4, Starters in 2017-18, OfS-fundable, Midwifery (B), Long, PGT (UG fee); </v>
      </c>
      <c r="Z29" t="str">
        <f t="shared" si="7"/>
        <v xml:space="preserve">Column 4, Starters in 2017-18, Non-fundable, Midwifery (B), Long, PGT (UG fee); </v>
      </c>
      <c r="AA29" t="str">
        <f t="shared" si="7"/>
        <v xml:space="preserve">Column 4, Starters in 2018-19, OfS-fundable, Midwifery (B), Long, PGT (UG fee); </v>
      </c>
      <c r="AB29" t="str">
        <f t="shared" si="7"/>
        <v xml:space="preserve">Column 4, Starters in 2018-19, Non-fundable, Midwifery (B), Long, PGT (UG fee); </v>
      </c>
      <c r="AC29" t="str">
        <f t="shared" si="7"/>
        <v xml:space="preserve">Column 4a, Starters in 2016-17, OfS-fundable, Midwifery (B), Long, PGT (UG fee); </v>
      </c>
      <c r="AD29" t="str">
        <f t="shared" si="7"/>
        <v xml:space="preserve">Column 4a, Starters in 2016-17, Non-fundable, Midwifery (B), Long, PGT (UG fee); </v>
      </c>
      <c r="AE29" t="str">
        <f t="shared" si="7"/>
        <v xml:space="preserve">Column 4a, Starters in 2017-18, OfS-fundable, Midwifery (B), Long, PGT (UG fee); </v>
      </c>
      <c r="AF29" t="str">
        <f t="shared" si="7"/>
        <v xml:space="preserve">Column 4a, Starters in 2017-18, Non-fundable, Midwifery (B), Long, PGT (UG fee); </v>
      </c>
      <c r="AG29" t="str">
        <f t="shared" si="7"/>
        <v xml:space="preserve">Column 4a, Starters in 2018-19, OfS-fundable, Midwifery (B), Long, PGT (UG fee); </v>
      </c>
      <c r="AH29" t="str">
        <f t="shared" si="7"/>
        <v xml:space="preserve">Column 4a, Starters in 2018-19, Non-fundable, Midwifery (B), Long, PGT (UG fee); </v>
      </c>
      <c r="AR29" s="726" t="str">
        <f>IF(AND($AR$3=1,'7c Health part-time'!P29&gt;0),Q29,"")</f>
        <v/>
      </c>
      <c r="AS29" s="727" t="str">
        <f>IF(AND($AR$3=1,'7c Health part-time'!Q29&gt;0),R29,"")</f>
        <v/>
      </c>
      <c r="AT29" s="727" t="str">
        <f>IF(AND($AR$3=1,'7c Health part-time'!R29&gt;0),S29,"")</f>
        <v/>
      </c>
      <c r="AU29" s="727" t="str">
        <f>IF(AND($AR$3=1,'7c Health part-time'!S29&gt;0),T29,"")</f>
        <v/>
      </c>
      <c r="AV29" s="727" t="str">
        <f>IF(AND($AR$3=1,'7c Health part-time'!T29&gt;0),U29,"")</f>
        <v/>
      </c>
      <c r="AW29" s="846" t="str">
        <f>IF(AND($AR$3=1,'7c Health part-time'!U29&gt;0),V29,"")</f>
        <v/>
      </c>
      <c r="AY29" s="726" t="str">
        <f>IF(AND($AY$3=1,'7c Health part-time'!D29&lt;0),E29,"")</f>
        <v/>
      </c>
      <c r="AZ29" s="727" t="str">
        <f>IF(AND($AY$3=1,'7c Health part-time'!E29&lt;0),F29,"")</f>
        <v/>
      </c>
      <c r="BA29" s="727" t="str">
        <f>IF(AND($AY$3=1,'7c Health part-time'!F29&lt;0),G29,"")</f>
        <v/>
      </c>
      <c r="BB29" s="727" t="str">
        <f>IF(AND($AY$3=1,'7c Health part-time'!G29&lt;0),H29,"")</f>
        <v/>
      </c>
      <c r="BC29" s="727" t="str">
        <f>IF(AND($AY$3=1,'7c Health part-time'!H29&lt;0),I29,"")</f>
        <v/>
      </c>
      <c r="BD29" s="846" t="str">
        <f>IF(AND($AY$3=1,'7c Health part-time'!I29&lt;0),J29,"")</f>
        <v/>
      </c>
      <c r="BE29" s="726" t="str">
        <f>IF(AND($AY$3=1,'7c Health part-time'!J29&lt;0),K29,"")</f>
        <v/>
      </c>
      <c r="BF29" s="727" t="str">
        <f>IF(AND($AY$3=1,'7c Health part-time'!K29&lt;0),L29,"")</f>
        <v/>
      </c>
      <c r="BG29" s="727" t="str">
        <f>IF(AND($AY$3=1,'7c Health part-time'!L29&lt;0),M29,"")</f>
        <v/>
      </c>
      <c r="BH29" s="727" t="str">
        <f>IF(AND($AY$3=1,'7c Health part-time'!M29&lt;0),N29,"")</f>
        <v/>
      </c>
      <c r="BI29" s="727" t="str">
        <f>IF(AND($AY$3=1,'7c Health part-time'!N29&lt;0),O29,"")</f>
        <v/>
      </c>
      <c r="BJ29" s="846" t="str">
        <f>IF(AND($AY$3=1,'7c Health part-time'!O29&lt;0),P29,"")</f>
        <v/>
      </c>
      <c r="BK29" s="726" t="str">
        <f>IF(AND($AY$3=1,'7c Health part-time'!V29&lt;0),W29,"")</f>
        <v/>
      </c>
      <c r="BL29" s="727" t="str">
        <f>IF(AND($AY$3=1,'7c Health part-time'!W29&lt;0),X29,"")</f>
        <v/>
      </c>
      <c r="BM29" s="727" t="str">
        <f>IF(AND($AY$3=1,'7c Health part-time'!X29&lt;0),Y29,"")</f>
        <v/>
      </c>
      <c r="BN29" s="727" t="str">
        <f>IF(AND($AY$3=1,'7c Health part-time'!Y29&lt;0),Z29,"")</f>
        <v/>
      </c>
      <c r="BO29" s="727" t="str">
        <f>IF(AND($AY$3=1,'7c Health part-time'!Z29&lt;0),AA29,"")</f>
        <v/>
      </c>
      <c r="BP29" s="846" t="str">
        <f>IF(AND($AY$3=1,'7c Health part-time'!AA29&lt;0),AB29,"")</f>
        <v/>
      </c>
      <c r="BQ29" s="726" t="str">
        <f>IF(AND($AY$3=1,'7c Health part-time'!AB29&lt;0),AC29,"")</f>
        <v/>
      </c>
      <c r="BR29" s="727" t="str">
        <f>IF(AND($AY$3=1,'7c Health part-time'!AC29&lt;0),AD29,"")</f>
        <v/>
      </c>
      <c r="BS29" s="727" t="str">
        <f>IF(AND($AY$3=1,'7c Health part-time'!AD29&lt;0),AE29,"")</f>
        <v/>
      </c>
      <c r="BT29" s="727" t="str">
        <f>IF(AND($AY$3=1,'7c Health part-time'!AE29&lt;0),AF29,"")</f>
        <v/>
      </c>
      <c r="BU29" s="727" t="str">
        <f>IF(AND($AY$3=1,'7c Health part-time'!AF29&lt;0),AG29,"")</f>
        <v/>
      </c>
      <c r="BV29" s="846" t="str">
        <f>IF(AND($AY$3=1,'7c Health part-time'!AG29&lt;0),AH29,"")</f>
        <v/>
      </c>
      <c r="BX29" s="844" t="str">
        <f>IF(AND($BX$3=1,TRUNC('7c Health part-time'!D29)&lt;&gt;'7c Health part-time'!D29),E29,"")</f>
        <v/>
      </c>
      <c r="BY29" s="843" t="str">
        <f>IF(AND($BX$3=1,TRUNC('7c Health part-time'!E29)&lt;&gt;'7c Health part-time'!E29),F29,"")</f>
        <v/>
      </c>
      <c r="BZ29" s="843" t="str">
        <f>IF(AND($BX$3=1,TRUNC('7c Health part-time'!F29)&lt;&gt;'7c Health part-time'!F29),G29,"")</f>
        <v/>
      </c>
      <c r="CA29" s="843" t="str">
        <f>IF(AND($BX$3=1,TRUNC('7c Health part-time'!G29)&lt;&gt;'7c Health part-time'!G29),H29,"")</f>
        <v/>
      </c>
      <c r="CB29" s="843" t="str">
        <f>IF(AND($BX$3=1,TRUNC('7c Health part-time'!H29)&lt;&gt;'7c Health part-time'!H29),I29,"")</f>
        <v/>
      </c>
      <c r="CC29" s="845" t="str">
        <f>IF(AND($BX$3=1,TRUNC('7c Health part-time'!I29)&lt;&gt;'7c Health part-time'!I29),J29,"")</f>
        <v/>
      </c>
      <c r="CD29" s="844" t="str">
        <f>IF(AND($BX$3=1,TRUNC('7c Health part-time'!J29)&lt;&gt;'7c Health part-time'!J29),K29,"")</f>
        <v/>
      </c>
      <c r="CE29" s="843" t="str">
        <f>IF(AND($BX$3=1,TRUNC('7c Health part-time'!K29)&lt;&gt;'7c Health part-time'!K29),L29,"")</f>
        <v/>
      </c>
      <c r="CF29" s="843" t="str">
        <f>IF(AND($BX$3=1,TRUNC('7c Health part-time'!L29)&lt;&gt;'7c Health part-time'!L29),M29,"")</f>
        <v/>
      </c>
      <c r="CG29" s="843" t="str">
        <f>IF(AND($BX$3=1,TRUNC('7c Health part-time'!M29)&lt;&gt;'7c Health part-time'!M29),N29,"")</f>
        <v/>
      </c>
      <c r="CH29" s="843" t="str">
        <f>IF(AND($BX$3=1,TRUNC('7c Health part-time'!N29)&lt;&gt;'7c Health part-time'!N29),O29,"")</f>
        <v/>
      </c>
      <c r="CI29" s="845" t="str">
        <f>IF(AND($BX$3=1,TRUNC('7c Health part-time'!O29)&lt;&gt;'7c Health part-time'!O29),P29,"")</f>
        <v/>
      </c>
      <c r="CJ29" s="844" t="str">
        <f>IF(AND($BX$3=1,TRUNC('7c Health part-time'!P29)&lt;&gt;'7c Health part-time'!P29),Q29,"")</f>
        <v/>
      </c>
      <c r="CK29" s="843" t="str">
        <f>IF(AND($BX$3=1,TRUNC('7c Health part-time'!Q29)&lt;&gt;'7c Health part-time'!Q29),R29,"")</f>
        <v/>
      </c>
      <c r="CL29" s="843" t="str">
        <f>IF(AND($BX$3=1,TRUNC('7c Health part-time'!R29)&lt;&gt;'7c Health part-time'!R29),S29,"")</f>
        <v/>
      </c>
      <c r="CM29" s="843" t="str">
        <f>IF(AND($BX$3=1,TRUNC('7c Health part-time'!S29)&lt;&gt;'7c Health part-time'!S29),T29,"")</f>
        <v/>
      </c>
      <c r="CN29" s="843" t="str">
        <f>IF(AND($BX$3=1,TRUNC('7c Health part-time'!T29)&lt;&gt;'7c Health part-time'!T29),U29,"")</f>
        <v/>
      </c>
      <c r="CO29" s="845" t="str">
        <f>IF(AND($BX$3=1,TRUNC('7c Health part-time'!U29)&lt;&gt;'7c Health part-time'!U29),V29,"")</f>
        <v/>
      </c>
      <c r="DV29" s="726" t="str">
        <f>IF(AND($DV$3=1,ROUND('7c Health part-time'!AB29,2)&lt;&gt;'7c Health part-time'!AB29),AC29,"")</f>
        <v/>
      </c>
      <c r="DW29" s="727" t="str">
        <f>IF(AND($DV$3=1,ROUND('7c Health part-time'!AC29,2)&lt;&gt;'7c Health part-time'!AC29),AD29,"")</f>
        <v/>
      </c>
      <c r="DX29" s="727" t="str">
        <f>IF(AND($DV$3=1,ROUND('7c Health part-time'!AD29,2)&lt;&gt;'7c Health part-time'!AD29),AE29,"")</f>
        <v/>
      </c>
      <c r="DY29" s="727" t="str">
        <f>IF(AND($DV$3=1,ROUND('7c Health part-time'!AE29,2)&lt;&gt;'7c Health part-time'!AE29),AF29,"")</f>
        <v/>
      </c>
      <c r="DZ29" s="727" t="str">
        <f>IF(AND($DV$3=1,ROUND('7c Health part-time'!AF29,2)&lt;&gt;'7c Health part-time'!AF29),AG29,"")</f>
        <v/>
      </c>
      <c r="EA29" s="846" t="str">
        <f>IF(AND($DV$3=1,ROUND('7c Health part-time'!AG29,2)&lt;&gt;'7c Health part-time'!AG29),AH29,"")</f>
        <v/>
      </c>
      <c r="EC29" s="726" t="str">
        <f>IF(AND($EC$3=1,'7c Health part-time'!AB29&gt;'7c Health part-time'!V29),AC29,"")</f>
        <v/>
      </c>
      <c r="ED29" s="727" t="str">
        <f>IF(AND($EC$3=1,'7c Health part-time'!AC29&gt;'7c Health part-time'!W29),AD29,"")</f>
        <v/>
      </c>
      <c r="EE29" s="727" t="str">
        <f>IF(AND($EC$3=1,'7c Health part-time'!AD29&gt;'7c Health part-time'!X29),AE29,"")</f>
        <v/>
      </c>
      <c r="EF29" s="727" t="str">
        <f>IF(AND($EC$3=1,'7c Health part-time'!AE29&gt;'7c Health part-time'!Y29),AF29,"")</f>
        <v/>
      </c>
      <c r="EG29" s="727" t="str">
        <f>IF(AND($EC$3=1,'7c Health part-time'!AF29&gt;'7c Health part-time'!Z29),AG29,"")</f>
        <v/>
      </c>
      <c r="EH29" s="846" t="str">
        <f>IF(AND($EC$3=1,'7c Health part-time'!AG29&gt;'7c Health part-time'!AA29),AH29,"")</f>
        <v/>
      </c>
      <c r="EJ29" s="726" t="str">
        <f>IF(AND($EJ$3=1,'7c Health part-time'!V29&lt;&gt;0),IF(('7c Health part-time'!AB29/'7c Health part-time'!V29)&lt;0.03,AC29,""),"")</f>
        <v/>
      </c>
      <c r="EK29" s="727" t="str">
        <f>IF(AND($EJ$3=1,'7c Health part-time'!W29&lt;&gt;0),IF(('7c Health part-time'!AC29/'7c Health part-time'!W29)&lt;0.03,AD29,""),"")</f>
        <v/>
      </c>
      <c r="EL29" s="727" t="str">
        <f>IF(AND($EJ$3=1,'7c Health part-time'!X29&lt;&gt;0),IF(('7c Health part-time'!AD29/'7c Health part-time'!X29)&lt;0.03,AE29,""),"")</f>
        <v/>
      </c>
      <c r="EM29" s="727" t="str">
        <f>IF(AND($EJ$3=1,'7c Health part-time'!Y29&lt;&gt;0),IF(('7c Health part-time'!AE29/'7c Health part-time'!Y29)&lt;0.03,AF29,""),"")</f>
        <v/>
      </c>
      <c r="EN29" s="727" t="str">
        <f>IF(AND($EJ$3=1,'7c Health part-time'!Z29&lt;&gt;0),IF(('7c Health part-time'!AF29/'7c Health part-time'!Z29)&lt;0.03,AG29,""),"")</f>
        <v/>
      </c>
      <c r="EO29" s="846" t="str">
        <f>IF(AND($EJ$3=1,'7c Health part-time'!AA29&lt;&gt;0),IF(('7c Health part-time'!AG29/'7c Health part-time'!AA29)&lt;0.03,AH29,""),"")</f>
        <v/>
      </c>
      <c r="EQ29" s="726" t="str">
        <f>IF(AND($EQ$3=1,'7c Health part-time'!P29=0,SUM('7c Health part-time'!D29,'7c Health part-time'!J29)&gt;$ET$13),Q29,"")</f>
        <v/>
      </c>
      <c r="ER29" s="727" t="str">
        <f>IF(AND($EQ$3=1,'7c Health part-time'!Q29=0,SUM('7c Health part-time'!E29,'7c Health part-time'!K29)&gt;$ET$13),R29,"")</f>
        <v/>
      </c>
      <c r="ES29" s="727" t="str">
        <f>IF(AND($EQ$3=1,'7c Health part-time'!R29=0,SUM('7c Health part-time'!F29,'7c Health part-time'!L29)&gt;$ET$13),S29,"")</f>
        <v/>
      </c>
      <c r="ET29" s="727" t="str">
        <f>IF(AND($EQ$3=1,'7c Health part-time'!S29=0,SUM('7c Health part-time'!G29,'7c Health part-time'!M29)&gt;$ET$13),T29,"")</f>
        <v/>
      </c>
      <c r="EU29" s="727" t="str">
        <f>IF(AND($EQ$3=1,'7c Health part-time'!T29=0,SUM('7c Health part-time'!H29,'7c Health part-time'!N29)&gt;$ET$13),U29,"")</f>
        <v/>
      </c>
      <c r="EV29" s="846" t="str">
        <f>IF(AND($EQ$3=1,'7c Health part-time'!U29=0,SUM('7c Health part-time'!I29,'7c Health part-time'!O29)&gt;$ET$13),V29,"")</f>
        <v/>
      </c>
      <c r="EX29" s="726" t="str">
        <f>IF(AND($EX$3=1,SUM('7c Health part-time'!D29,'7c Health part-time'!J29)&gt;0,ABS('7c Health part-time'!P29)=SUM('7c Health part-time'!D29,'7c Health part-time'!J29)),Q29,"")</f>
        <v/>
      </c>
      <c r="EY29" s="727" t="str">
        <f>IF(AND($EX$3=1,SUM('7c Health part-time'!E29,'7c Health part-time'!K29)&gt;0,ABS('7c Health part-time'!Q29)=SUM('7c Health part-time'!E29,'7c Health part-time'!K29)),R29,"")</f>
        <v/>
      </c>
      <c r="EZ29" s="727" t="str">
        <f>IF(AND($EX$3=1,SUM('7c Health part-time'!F29,'7c Health part-time'!L29)&gt;0,ABS('7c Health part-time'!R29)=SUM('7c Health part-time'!F29,'7c Health part-time'!L29)),S29,"")</f>
        <v/>
      </c>
      <c r="FA29" s="727" t="str">
        <f>IF(AND($EX$3=1,SUM('7c Health part-time'!G29,'7c Health part-time'!M29)&gt;0,ABS('7c Health part-time'!S29)=SUM('7c Health part-time'!G29,'7c Health part-time'!M29)),T29,"")</f>
        <v/>
      </c>
      <c r="FB29" s="727" t="str">
        <f>IF(AND($EX$3=1,SUM('7c Health part-time'!H29,'7c Health part-time'!N29)&gt;0,ABS('7c Health part-time'!T29)=SUM('7c Health part-time'!H29,'7c Health part-time'!N29)),U29,"")</f>
        <v/>
      </c>
      <c r="FC29" s="846" t="str">
        <f>IF(AND($EX$3=1,SUM('7c Health part-time'!I29,'7c Health part-time'!O29)&gt;0,ABS('7c Health part-time'!U29)=SUM('7c Health part-time'!I29,'7c Health part-time'!O29)),V29,"")</f>
        <v/>
      </c>
      <c r="FR29" s="726" t="str">
        <f>IF(AND($FR$3=1,'7c Health part-time'!V29&lt;&gt;0),IF(('7c Health part-time'!AB29/'7c Health part-time'!V29)&lt;0.25,AC29,""),"")</f>
        <v/>
      </c>
      <c r="FS29" s="727" t="str">
        <f>IF(AND($FR$3=1,'7c Health part-time'!W29&lt;&gt;0),IF(('7c Health part-time'!AC29/'7c Health part-time'!W29)&lt;0.25,AD29,""),"")</f>
        <v/>
      </c>
      <c r="FT29" s="727" t="str">
        <f>IF(AND($FR$3=1,'7c Health part-time'!X29&lt;&gt;0),IF(('7c Health part-time'!AD29/'7c Health part-time'!X29)&lt;0.25,AE29,""),"")</f>
        <v/>
      </c>
      <c r="FU29" s="727" t="str">
        <f>IF(AND($FR$3=1,'7c Health part-time'!Y29&lt;&gt;0),IF(('7c Health part-time'!AE29/'7c Health part-time'!Y29)&lt;0.25,AF29,""),"")</f>
        <v/>
      </c>
      <c r="FV29" s="727" t="str">
        <f>IF(AND($FR$3=1,'7c Health part-time'!Z29&lt;&gt;0),IF(('7c Health part-time'!AF29/'7c Health part-time'!Z29)&lt;0.25,AG29,""),"")</f>
        <v/>
      </c>
      <c r="FW29" s="846" t="str">
        <f>IF(AND($FR$3=1,'7c Health part-time'!AA29&lt;&gt;0),IF(('7c Health part-time'!AG29/'7c Health part-time'!AA29)&lt;0.25,AH29,""),"")</f>
        <v/>
      </c>
      <c r="FY29" s="726" t="str">
        <f>IF(AND($FY$3=1,'7c Health part-time'!D29&gt;0),E29,"")</f>
        <v/>
      </c>
      <c r="FZ29" s="727" t="str">
        <f>IF(AND($FY$3=1,'7c Health part-time'!E29&gt;0),F29,"")</f>
        <v/>
      </c>
      <c r="GA29" s="727" t="str">
        <f>IF(AND($FY$3=1,'7c Health part-time'!F29&gt;0),G29,"")</f>
        <v/>
      </c>
      <c r="GB29" s="727" t="str">
        <f>IF(AND($FY$3=1,'7c Health part-time'!G29&gt;0),H29,"")</f>
        <v/>
      </c>
      <c r="GC29" s="727" t="str">
        <f>IF(AND($FY$3=1,'7c Health part-time'!H29&gt;0),I29,"")</f>
        <v/>
      </c>
      <c r="GD29" s="846" t="str">
        <f>IF(AND($FY$3=1,'7c Health part-time'!I29&gt;0),J29,"")</f>
        <v/>
      </c>
      <c r="GE29" s="727" t="str">
        <f>IF(AND($FY$3=1,'7c Health part-time'!J29&gt;0),K29,"")</f>
        <v/>
      </c>
      <c r="GF29" s="727" t="str">
        <f>IF(AND($FY$3=1,'7c Health part-time'!K29&gt;0),L29,"")</f>
        <v/>
      </c>
      <c r="GG29" s="727" t="str">
        <f>IF(AND($FY$3=1,'7c Health part-time'!L29&gt;0),M29,"")</f>
        <v/>
      </c>
      <c r="GH29" s="727" t="str">
        <f>IF(AND($FY$3=1,'7c Health part-time'!M29&gt;0),N29,"")</f>
        <v/>
      </c>
      <c r="GI29" s="727" t="str">
        <f>IF(AND($FY$3=1,'7c Health part-time'!N29&gt;0),O29,"")</f>
        <v/>
      </c>
      <c r="GJ29" s="846" t="str">
        <f>IF(AND($FY$3=1,'7c Health part-time'!O29&gt;0),P29,"")</f>
        <v/>
      </c>
      <c r="GL29" s="60"/>
      <c r="GM29" s="61" t="s">
        <v>19</v>
      </c>
      <c r="GN29" s="60" t="s">
        <v>314</v>
      </c>
      <c r="GO29" s="876" t="str">
        <f>$CS$103</f>
        <v/>
      </c>
      <c r="GP29" s="877" t="str">
        <f>$CT$103</f>
        <v/>
      </c>
      <c r="GQ29" s="878" t="str">
        <f>$CS$103</f>
        <v/>
      </c>
      <c r="GR29" s="877" t="str">
        <f>$CT$103</f>
        <v/>
      </c>
      <c r="GS29" s="878" t="str">
        <f>$CS$103</f>
        <v/>
      </c>
      <c r="GT29" s="879" t="str">
        <f>$CT$103</f>
        <v/>
      </c>
      <c r="GU29" s="876" t="str">
        <f>$CY$103</f>
        <v/>
      </c>
      <c r="GV29" s="877" t="str">
        <f>$CZ$103</f>
        <v/>
      </c>
      <c r="GW29" s="878" t="str">
        <f>$CY$103</f>
        <v/>
      </c>
      <c r="GX29" s="877" t="str">
        <f>$CZ$103</f>
        <v/>
      </c>
      <c r="GY29" s="878" t="str">
        <f>$CY$103</f>
        <v/>
      </c>
      <c r="GZ29" s="879" t="str">
        <f>$CZ$103</f>
        <v/>
      </c>
      <c r="HA29" s="876" t="str">
        <f>$DE$103</f>
        <v/>
      </c>
      <c r="HB29" s="877" t="str">
        <f>$DF$103</f>
        <v/>
      </c>
      <c r="HC29" s="878" t="str">
        <f>$DE$103</f>
        <v/>
      </c>
      <c r="HD29" s="877" t="str">
        <f>$DF$103</f>
        <v/>
      </c>
      <c r="HE29" s="878" t="str">
        <f>$DE$103</f>
        <v/>
      </c>
      <c r="HF29" s="879" t="str">
        <f>$DF$103</f>
        <v/>
      </c>
      <c r="HG29" s="876" t="str">
        <f>$DK$103</f>
        <v/>
      </c>
      <c r="HH29" s="877" t="str">
        <f>$DL$103</f>
        <v/>
      </c>
      <c r="HI29" s="878" t="str">
        <f>$DK$103</f>
        <v/>
      </c>
      <c r="HJ29" s="877" t="str">
        <f>$DL$103</f>
        <v/>
      </c>
      <c r="HK29" s="878" t="str">
        <f>$DK$103</f>
        <v/>
      </c>
      <c r="HL29" s="879" t="str">
        <f>$DL$103</f>
        <v/>
      </c>
      <c r="HM29" s="876" t="str">
        <f>$DQ$103</f>
        <v/>
      </c>
      <c r="HN29" s="877" t="str">
        <f>$DR$103</f>
        <v/>
      </c>
      <c r="HO29" s="878" t="str">
        <f>$DQ$103</f>
        <v/>
      </c>
      <c r="HP29" s="877" t="str">
        <f>$DR$103</f>
        <v/>
      </c>
      <c r="HQ29" s="878" t="str">
        <f>$DQ$103</f>
        <v/>
      </c>
      <c r="HR29" s="879" t="str">
        <f>$DR$103</f>
        <v/>
      </c>
    </row>
    <row r="30" spans="1:226" ht="15.75" thickTop="1" x14ac:dyDescent="0.25">
      <c r="A30" s="18" t="str">
        <f>'7c Health part-time'!A30</f>
        <v>Nursing - adult (C1)</v>
      </c>
      <c r="B30" t="s">
        <v>13</v>
      </c>
      <c r="C30" s="18" t="str">
        <f>'7c Health part-time'!C30</f>
        <v>UG</v>
      </c>
      <c r="D30" t="str">
        <f t="shared" si="4"/>
        <v>Nursing - adult (C1), Standard, UG</v>
      </c>
      <c r="E30" t="str">
        <f t="shared" si="5"/>
        <v xml:space="preserve">Column 1, Starters in 2016-17, OfS-fundable, Nursing - adult (C1), Standard, UG; </v>
      </c>
      <c r="F30" t="str">
        <f t="shared" si="5"/>
        <v xml:space="preserve">Column 1, Starters in 2016-17, Non-fundable, Nursing - adult (C1), Standard, UG; </v>
      </c>
      <c r="G30" t="str">
        <f t="shared" si="5"/>
        <v xml:space="preserve">Column 1, Starters in 2017-18, OfS-fundable, Nursing - adult (C1), Standard, UG; </v>
      </c>
      <c r="H30" t="str">
        <f t="shared" si="5"/>
        <v xml:space="preserve">Column 1, Starters in 2017-18, Non-fundable, Nursing - adult (C1), Standard, UG; </v>
      </c>
      <c r="I30" t="str">
        <f t="shared" si="5"/>
        <v xml:space="preserve">Column 1, Starters in 2018-19, OfS-fundable, Nursing - adult (C1), Standard, UG; </v>
      </c>
      <c r="J30" t="str">
        <f t="shared" si="5"/>
        <v xml:space="preserve">Column 1, Starters in 2018-19, Non-fundable, Nursing - adult (C1), Standard, UG; </v>
      </c>
      <c r="K30" t="str">
        <f t="shared" si="5"/>
        <v xml:space="preserve">Column 2, Starters in 2016-17, OfS-fundable, Nursing - adult (C1), Standard, UG; </v>
      </c>
      <c r="L30" t="str">
        <f t="shared" si="5"/>
        <v xml:space="preserve">Column 2, Starters in 2016-17, Non-fundable, Nursing - adult (C1), Standard, UG; </v>
      </c>
      <c r="M30" t="str">
        <f t="shared" si="5"/>
        <v xml:space="preserve">Column 2, Starters in 2017-18, OfS-fundable, Nursing - adult (C1), Standard, UG; </v>
      </c>
      <c r="N30" t="str">
        <f t="shared" si="5"/>
        <v xml:space="preserve">Column 2, Starters in 2017-18, Non-fundable, Nursing - adult (C1), Standard, UG; </v>
      </c>
      <c r="O30" t="str">
        <f t="shared" si="5"/>
        <v xml:space="preserve">Column 2, Starters in 2018-19, OfS-fundable, Nursing - adult (C1), Standard, UG; </v>
      </c>
      <c r="P30" t="str">
        <f t="shared" si="5"/>
        <v xml:space="preserve">Column 2, Starters in 2018-19, Non-fundable, Nursing - adult (C1), Standard, UG; </v>
      </c>
      <c r="Q30" t="str">
        <f t="shared" si="5"/>
        <v xml:space="preserve">Column 3, Starters in 2016-17, OfS-fundable, Nursing - adult (C1), Standard, UG; </v>
      </c>
      <c r="R30" t="str">
        <f t="shared" si="5"/>
        <v xml:space="preserve">Column 3, Starters in 2016-17, Non-fundable, Nursing - adult (C1), Standard, UG; </v>
      </c>
      <c r="S30" t="str">
        <f t="shared" si="5"/>
        <v xml:space="preserve">Column 3, Starters in 2017-18, OfS-fundable, Nursing - adult (C1), Standard, UG; </v>
      </c>
      <c r="T30" t="str">
        <f t="shared" si="5"/>
        <v xml:space="preserve">Column 3, Starters in 2017-18, Non-fundable, Nursing - adult (C1), Standard, UG; </v>
      </c>
      <c r="U30" t="str">
        <f t="shared" si="7"/>
        <v xml:space="preserve">Column 3, Starters in 2018-19, OfS-fundable, Nursing - adult (C1), Standard, UG; </v>
      </c>
      <c r="V30" t="str">
        <f t="shared" si="7"/>
        <v xml:space="preserve">Column 3, Starters in 2018-19, Non-fundable, Nursing - adult (C1), Standard, UG; </v>
      </c>
      <c r="W30" t="str">
        <f t="shared" si="7"/>
        <v xml:space="preserve">Column 4, Starters in 2016-17, OfS-fundable, Nursing - adult (C1), Standard, UG; </v>
      </c>
      <c r="X30" t="str">
        <f t="shared" si="7"/>
        <v xml:space="preserve">Column 4, Starters in 2016-17, Non-fundable, Nursing - adult (C1), Standard, UG; </v>
      </c>
      <c r="Y30" t="str">
        <f t="shared" si="7"/>
        <v xml:space="preserve">Column 4, Starters in 2017-18, OfS-fundable, Nursing - adult (C1), Standard, UG; </v>
      </c>
      <c r="Z30" t="str">
        <f t="shared" si="7"/>
        <v xml:space="preserve">Column 4, Starters in 2017-18, Non-fundable, Nursing - adult (C1), Standard, UG; </v>
      </c>
      <c r="AA30" t="str">
        <f t="shared" si="7"/>
        <v xml:space="preserve">Column 4, Starters in 2018-19, OfS-fundable, Nursing - adult (C1), Standard, UG; </v>
      </c>
      <c r="AB30" t="str">
        <f t="shared" si="7"/>
        <v xml:space="preserve">Column 4, Starters in 2018-19, Non-fundable, Nursing - adult (C1), Standard, UG; </v>
      </c>
      <c r="AC30" t="str">
        <f t="shared" si="7"/>
        <v xml:space="preserve">Column 4a, Starters in 2016-17, OfS-fundable, Nursing - adult (C1), Standard, UG; </v>
      </c>
      <c r="AD30" t="str">
        <f t="shared" si="7"/>
        <v xml:space="preserve">Column 4a, Starters in 2016-17, Non-fundable, Nursing - adult (C1), Standard, UG; </v>
      </c>
      <c r="AE30" t="str">
        <f t="shared" si="7"/>
        <v xml:space="preserve">Column 4a, Starters in 2017-18, OfS-fundable, Nursing - adult (C1), Standard, UG; </v>
      </c>
      <c r="AF30" t="str">
        <f t="shared" si="7"/>
        <v xml:space="preserve">Column 4a, Starters in 2017-18, Non-fundable, Nursing - adult (C1), Standard, UG; </v>
      </c>
      <c r="AG30" t="str">
        <f t="shared" si="7"/>
        <v xml:space="preserve">Column 4a, Starters in 2018-19, OfS-fundable, Nursing - adult (C1), Standard, UG; </v>
      </c>
      <c r="AH30" t="str">
        <f t="shared" si="7"/>
        <v xml:space="preserve">Column 4a, Starters in 2018-19, Non-fundable, Nursing - adult (C1), Standard, UG; </v>
      </c>
      <c r="AR30" s="840" t="str">
        <f>IF(AND($AR$3=1,'7c Health part-time'!P30&gt;0),Q30,"")</f>
        <v/>
      </c>
      <c r="AS30" s="841" t="str">
        <f>IF(AND($AR$3=1,'7c Health part-time'!Q30&gt;0),R30,"")</f>
        <v/>
      </c>
      <c r="AT30" s="841" t="str">
        <f>IF(AND($AR$3=1,'7c Health part-time'!R30&gt;0),S30,"")</f>
        <v/>
      </c>
      <c r="AU30" s="841" t="str">
        <f>IF(AND($AR$3=1,'7c Health part-time'!S30&gt;0),T30,"")</f>
        <v/>
      </c>
      <c r="AV30" s="841" t="str">
        <f>IF(AND($AR$3=1,'7c Health part-time'!T30&gt;0),U30,"")</f>
        <v/>
      </c>
      <c r="AW30" s="842" t="str">
        <f>IF(AND($AR$3=1,'7c Health part-time'!U30&gt;0),V30,"")</f>
        <v/>
      </c>
      <c r="AY30" s="840" t="str">
        <f>IF(AND($AY$3=1,'7c Health part-time'!D30&lt;0),E30,"")</f>
        <v/>
      </c>
      <c r="AZ30" s="841" t="str">
        <f>IF(AND($AY$3=1,'7c Health part-time'!E30&lt;0),F30,"")</f>
        <v/>
      </c>
      <c r="BA30" s="841" t="str">
        <f>IF(AND($AY$3=1,'7c Health part-time'!F30&lt;0),G30,"")</f>
        <v/>
      </c>
      <c r="BB30" s="841" t="str">
        <f>IF(AND($AY$3=1,'7c Health part-time'!G30&lt;0),H30,"")</f>
        <v/>
      </c>
      <c r="BC30" s="841" t="str">
        <f>IF(AND($AY$3=1,'7c Health part-time'!H30&lt;0),I30,"")</f>
        <v/>
      </c>
      <c r="BD30" s="842" t="str">
        <f>IF(AND($AY$3=1,'7c Health part-time'!I30&lt;0),J30,"")</f>
        <v/>
      </c>
      <c r="BE30" s="840" t="str">
        <f>IF(AND($AY$3=1,'7c Health part-time'!J30&lt;0),K30,"")</f>
        <v/>
      </c>
      <c r="BF30" s="841" t="str">
        <f>IF(AND($AY$3=1,'7c Health part-time'!K30&lt;0),L30,"")</f>
        <v/>
      </c>
      <c r="BG30" s="841" t="str">
        <f>IF(AND($AY$3=1,'7c Health part-time'!L30&lt;0),M30,"")</f>
        <v/>
      </c>
      <c r="BH30" s="841" t="str">
        <f>IF(AND($AY$3=1,'7c Health part-time'!M30&lt;0),N30,"")</f>
        <v/>
      </c>
      <c r="BI30" s="841" t="str">
        <f>IF(AND($AY$3=1,'7c Health part-time'!N30&lt;0),O30,"")</f>
        <v/>
      </c>
      <c r="BJ30" s="842" t="str">
        <f>IF(AND($AY$3=1,'7c Health part-time'!O30&lt;0),P30,"")</f>
        <v/>
      </c>
      <c r="BK30" s="840" t="str">
        <f>IF(AND($AY$3=1,'7c Health part-time'!V30&lt;0),W30,"")</f>
        <v/>
      </c>
      <c r="BL30" s="841" t="str">
        <f>IF(AND($AY$3=1,'7c Health part-time'!W30&lt;0),X30,"")</f>
        <v/>
      </c>
      <c r="BM30" s="841" t="str">
        <f>IF(AND($AY$3=1,'7c Health part-time'!X30&lt;0),Y30,"")</f>
        <v/>
      </c>
      <c r="BN30" s="841" t="str">
        <f>IF(AND($AY$3=1,'7c Health part-time'!Y30&lt;0),Z30,"")</f>
        <v/>
      </c>
      <c r="BO30" s="841" t="str">
        <f>IF(AND($AY$3=1,'7c Health part-time'!Z30&lt;0),AA30,"")</f>
        <v/>
      </c>
      <c r="BP30" s="842" t="str">
        <f>IF(AND($AY$3=1,'7c Health part-time'!AA30&lt;0),AB30,"")</f>
        <v/>
      </c>
      <c r="BQ30" s="840" t="str">
        <f>IF(AND($AY$3=1,'7c Health part-time'!AB30&lt;0),AC30,"")</f>
        <v/>
      </c>
      <c r="BR30" s="841" t="str">
        <f>IF(AND($AY$3=1,'7c Health part-time'!AC30&lt;0),AD30,"")</f>
        <v/>
      </c>
      <c r="BS30" s="841" t="str">
        <f>IF(AND($AY$3=1,'7c Health part-time'!AD30&lt;0),AE30,"")</f>
        <v/>
      </c>
      <c r="BT30" s="841" t="str">
        <f>IF(AND($AY$3=1,'7c Health part-time'!AE30&lt;0),AF30,"")</f>
        <v/>
      </c>
      <c r="BU30" s="841" t="str">
        <f>IF(AND($AY$3=1,'7c Health part-time'!AF30&lt;0),AG30,"")</f>
        <v/>
      </c>
      <c r="BV30" s="842" t="str">
        <f>IF(AND($AY$3=1,'7c Health part-time'!AG30&lt;0),AH30,"")</f>
        <v/>
      </c>
      <c r="BW30" s="54"/>
      <c r="BX30" s="847" t="str">
        <f>IF(AND($BY$3=1,('7c Health part-time'!D30-INT('7c Health part-time'!D30))&lt;&gt;0.5,('7c Health part-time'!D30-INT('7c Health part-time'!D30))&lt;&gt;0),E30,"")</f>
        <v/>
      </c>
      <c r="BY30" s="848" t="str">
        <f>IF(AND($BY$3=1,('7c Health part-time'!E30-INT('7c Health part-time'!E30))&lt;&gt;0.5,('7c Health part-time'!E30-INT('7c Health part-time'!E30))&lt;&gt;0),F30,"")</f>
        <v/>
      </c>
      <c r="BZ30" s="848" t="str">
        <f>IF(AND($BY$3=1,('7c Health part-time'!F30-INT('7c Health part-time'!F30))&lt;&gt;0.5,('7c Health part-time'!F30-INT('7c Health part-time'!F30))&lt;&gt;0),G30,"")</f>
        <v/>
      </c>
      <c r="CA30" s="848" t="str">
        <f>IF(AND($BY$3=1,('7c Health part-time'!G30-INT('7c Health part-time'!G30))&lt;&gt;0.5,('7c Health part-time'!G30-INT('7c Health part-time'!G30))&lt;&gt;0),H30,"")</f>
        <v/>
      </c>
      <c r="CB30" s="848" t="str">
        <f>IF(AND($BY$3=1,('7c Health part-time'!H30-INT('7c Health part-time'!H30))&lt;&gt;0.5,('7c Health part-time'!H30-INT('7c Health part-time'!H30))&lt;&gt;0),I30,"")</f>
        <v/>
      </c>
      <c r="CC30" s="849" t="str">
        <f>IF(AND($BY$3=1,('7c Health part-time'!I30-INT('7c Health part-time'!I30))&lt;&gt;0.5,('7c Health part-time'!I30-INT('7c Health part-time'!I30))&lt;&gt;0),J30,"")</f>
        <v/>
      </c>
      <c r="CD30" s="847" t="str">
        <f>IF(AND($BY$3=1,('7c Health part-time'!J30-INT('7c Health part-time'!J30))&lt;&gt;0.5,('7c Health part-time'!J30-INT('7c Health part-time'!J30))&lt;&gt;0),K30,"")</f>
        <v/>
      </c>
      <c r="CE30" s="848" t="str">
        <f>IF(AND($BY$3=1,('7c Health part-time'!K30-INT('7c Health part-time'!K30))&lt;&gt;0.5,('7c Health part-time'!K30-INT('7c Health part-time'!K30))&lt;&gt;0),L30,"")</f>
        <v/>
      </c>
      <c r="CF30" s="848" t="str">
        <f>IF(AND($BY$3=1,('7c Health part-time'!L30-INT('7c Health part-time'!L30))&lt;&gt;0.5,('7c Health part-time'!L30-INT('7c Health part-time'!L30))&lt;&gt;0),M30,"")</f>
        <v/>
      </c>
      <c r="CG30" s="848" t="str">
        <f>IF(AND($BY$3=1,('7c Health part-time'!M30-INT('7c Health part-time'!M30))&lt;&gt;0.5,('7c Health part-time'!M30-INT('7c Health part-time'!M30))&lt;&gt;0),N30,"")</f>
        <v/>
      </c>
      <c r="CH30" s="848" t="str">
        <f>IF(AND($BY$3=1,('7c Health part-time'!N30-INT('7c Health part-time'!N30))&lt;&gt;0.5,('7c Health part-time'!N30-INT('7c Health part-time'!N30))&lt;&gt;0),O30,"")</f>
        <v/>
      </c>
      <c r="CI30" s="849" t="str">
        <f>IF(AND($BY$3=1,('7c Health part-time'!O30-INT('7c Health part-time'!O30))&lt;&gt;0.5,('7c Health part-time'!O30-INT('7c Health part-time'!O30))&lt;&gt;0),P30,"")</f>
        <v/>
      </c>
      <c r="CJ30" s="847" t="str">
        <f>IF(AND($BY$3=1,('7c Health part-time'!P30-INT('7c Health part-time'!P30))&lt;&gt;0.5,('7c Health part-time'!P30-INT('7c Health part-time'!P30))&lt;&gt;0),Q30,"")</f>
        <v/>
      </c>
      <c r="CK30" s="848" t="str">
        <f>IF(AND($BY$3=1,('7c Health part-time'!Q30-INT('7c Health part-time'!Q30))&lt;&gt;0.5,('7c Health part-time'!Q30-INT('7c Health part-time'!Q30))&lt;&gt;0),R30,"")</f>
        <v/>
      </c>
      <c r="CL30" s="848" t="str">
        <f>IF(AND($BY$3=1,('7c Health part-time'!R30-INT('7c Health part-time'!R30))&lt;&gt;0.5,('7c Health part-time'!R30-INT('7c Health part-time'!R30))&lt;&gt;0),S30,"")</f>
        <v/>
      </c>
      <c r="CM30" s="848" t="str">
        <f>IF(AND($BY$3=1,('7c Health part-time'!S30-INT('7c Health part-time'!S30))&lt;&gt;0.5,('7c Health part-time'!S30-INT('7c Health part-time'!S30))&lt;&gt;0),T30,"")</f>
        <v/>
      </c>
      <c r="CN30" s="848" t="str">
        <f>IF(AND($BY$3=1,('7c Health part-time'!T30-INT('7c Health part-time'!T30))&lt;&gt;0.5,('7c Health part-time'!T30-INT('7c Health part-time'!T30))&lt;&gt;0),U30,"")</f>
        <v/>
      </c>
      <c r="CO30" s="849" t="str">
        <f>IF(AND($BY$3=1,('7c Health part-time'!U30-INT('7c Health part-time'!U30))&lt;&gt;0.5,('7c Health part-time'!U30-INT('7c Health part-time'!U30))&lt;&gt;0),V30,"")</f>
        <v/>
      </c>
      <c r="DV30" s="840" t="str">
        <f>IF(AND($DV$3=1,ROUND('7c Health part-time'!AB30,2)&lt;&gt;'7c Health part-time'!AB30),AC30,"")</f>
        <v/>
      </c>
      <c r="DW30" s="841" t="str">
        <f>IF(AND($DV$3=1,ROUND('7c Health part-time'!AC30,2)&lt;&gt;'7c Health part-time'!AC30),AD30,"")</f>
        <v/>
      </c>
      <c r="DX30" s="841" t="str">
        <f>IF(AND($DV$3=1,ROUND('7c Health part-time'!AD30,2)&lt;&gt;'7c Health part-time'!AD30),AE30,"")</f>
        <v/>
      </c>
      <c r="DY30" s="841" t="str">
        <f>IF(AND($DV$3=1,ROUND('7c Health part-time'!AE30,2)&lt;&gt;'7c Health part-time'!AE30),AF30,"")</f>
        <v/>
      </c>
      <c r="DZ30" s="841" t="str">
        <f>IF(AND($DV$3=1,ROUND('7c Health part-time'!AF30,2)&lt;&gt;'7c Health part-time'!AF30),AG30,"")</f>
        <v/>
      </c>
      <c r="EA30" s="842" t="str">
        <f>IF(AND($DV$3=1,ROUND('7c Health part-time'!AG30,2)&lt;&gt;'7c Health part-time'!AG30),AH30,"")</f>
        <v/>
      </c>
      <c r="EC30" s="840" t="str">
        <f>IF(AND($EC$3=1,'7c Health part-time'!AB30&gt;'7c Health part-time'!V30),AC30,"")</f>
        <v/>
      </c>
      <c r="ED30" s="841" t="str">
        <f>IF(AND($EC$3=1,'7c Health part-time'!AC30&gt;'7c Health part-time'!W30),AD30,"")</f>
        <v/>
      </c>
      <c r="EE30" s="841" t="str">
        <f>IF(AND($EC$3=1,'7c Health part-time'!AD30&gt;'7c Health part-time'!X30),AE30,"")</f>
        <v/>
      </c>
      <c r="EF30" s="841" t="str">
        <f>IF(AND($EC$3=1,'7c Health part-time'!AE30&gt;'7c Health part-time'!Y30),AF30,"")</f>
        <v/>
      </c>
      <c r="EG30" s="841" t="str">
        <f>IF(AND($EC$3=1,'7c Health part-time'!AF30&gt;'7c Health part-time'!Z30),AG30,"")</f>
        <v/>
      </c>
      <c r="EH30" s="842" t="str">
        <f>IF(AND($EC$3=1,'7c Health part-time'!AG30&gt;'7c Health part-time'!AA30),AH30,"")</f>
        <v/>
      </c>
      <c r="EJ30" s="840" t="str">
        <f>IF(AND($EJ$3=1,'7c Health part-time'!V30&lt;&gt;0),IF(('7c Health part-time'!AB30/'7c Health part-time'!V30)&lt;0.03,AC30,""),"")</f>
        <v/>
      </c>
      <c r="EK30" s="841" t="str">
        <f>IF(AND($EJ$3=1,'7c Health part-time'!W30&lt;&gt;0),IF(('7c Health part-time'!AC30/'7c Health part-time'!W30)&lt;0.03,AD30,""),"")</f>
        <v/>
      </c>
      <c r="EL30" s="841" t="str">
        <f>IF(AND($EJ$3=1,'7c Health part-time'!X30&lt;&gt;0),IF(('7c Health part-time'!AD30/'7c Health part-time'!X30)&lt;0.03,AE30,""),"")</f>
        <v/>
      </c>
      <c r="EM30" s="841" t="str">
        <f>IF(AND($EJ$3=1,'7c Health part-time'!Y30&lt;&gt;0),IF(('7c Health part-time'!AE30/'7c Health part-time'!Y30)&lt;0.03,AF30,""),"")</f>
        <v/>
      </c>
      <c r="EN30" s="841" t="str">
        <f>IF(AND($EJ$3=1,'7c Health part-time'!Z30&lt;&gt;0),IF(('7c Health part-time'!AF30/'7c Health part-time'!Z30)&lt;0.03,AG30,""),"")</f>
        <v/>
      </c>
      <c r="EO30" s="842" t="str">
        <f>IF(AND($EJ$3=1,'7c Health part-time'!AA30&lt;&gt;0),IF(('7c Health part-time'!AG30/'7c Health part-time'!AA30)&lt;0.03,AH30,""),"")</f>
        <v/>
      </c>
      <c r="EQ30" s="840" t="str">
        <f>IF(AND($EQ$3=1,'7c Health part-time'!P30=0,SUM('7c Health part-time'!D30,'7c Health part-time'!J30)&gt;$ET$13),Q30,"")</f>
        <v/>
      </c>
      <c r="ER30" s="841" t="str">
        <f>IF(AND($EQ$3=1,'7c Health part-time'!Q30=0,SUM('7c Health part-time'!E30,'7c Health part-time'!K30)&gt;$ET$13),R30,"")</f>
        <v/>
      </c>
      <c r="ES30" s="841" t="str">
        <f>IF(AND($EQ$3=1,'7c Health part-time'!R30=0,SUM('7c Health part-time'!F30,'7c Health part-time'!L30)&gt;$ET$13),S30,"")</f>
        <v/>
      </c>
      <c r="ET30" s="841" t="str">
        <f>IF(AND($EQ$3=1,'7c Health part-time'!S30=0,SUM('7c Health part-time'!G30,'7c Health part-time'!M30)&gt;$ET$13),T30,"")</f>
        <v/>
      </c>
      <c r="EU30" s="841" t="str">
        <f>IF(AND($EQ$3=1,'7c Health part-time'!T30=0,SUM('7c Health part-time'!H30,'7c Health part-time'!N30)&gt;$ET$13),U30,"")</f>
        <v/>
      </c>
      <c r="EV30" s="842" t="str">
        <f>IF(AND($EQ$3=1,'7c Health part-time'!U30=0,SUM('7c Health part-time'!I30,'7c Health part-time'!O30)&gt;$ET$13),V30,"")</f>
        <v/>
      </c>
      <c r="EX30" s="840" t="str">
        <f>IF(AND($EX$3=1,SUM('7c Health part-time'!D30,'7c Health part-time'!J30)&gt;0,ABS('7c Health part-time'!P30)=SUM('7c Health part-time'!D30,'7c Health part-time'!J30)),Q30,"")</f>
        <v/>
      </c>
      <c r="EY30" s="841" t="str">
        <f>IF(AND($EX$3=1,SUM('7c Health part-time'!E30,'7c Health part-time'!K30)&gt;0,ABS('7c Health part-time'!Q30)=SUM('7c Health part-time'!E30,'7c Health part-time'!K30)),R30,"")</f>
        <v/>
      </c>
      <c r="EZ30" s="841" t="str">
        <f>IF(AND($EX$3=1,SUM('7c Health part-time'!F30,'7c Health part-time'!L30)&gt;0,ABS('7c Health part-time'!R30)=SUM('7c Health part-time'!F30,'7c Health part-time'!L30)),S30,"")</f>
        <v/>
      </c>
      <c r="FA30" s="841" t="str">
        <f>IF(AND($EX$3=1,SUM('7c Health part-time'!G30,'7c Health part-time'!M30)&gt;0,ABS('7c Health part-time'!S30)=SUM('7c Health part-time'!G30,'7c Health part-time'!M30)),T30,"")</f>
        <v/>
      </c>
      <c r="FB30" s="841" t="str">
        <f>IF(AND($EX$3=1,SUM('7c Health part-time'!H30,'7c Health part-time'!N30)&gt;0,ABS('7c Health part-time'!T30)=SUM('7c Health part-time'!H30,'7c Health part-time'!N30)),U30,"")</f>
        <v/>
      </c>
      <c r="FC30" s="842" t="str">
        <f>IF(AND($EX$3=1,SUM('7c Health part-time'!I30,'7c Health part-time'!O30)&gt;0,ABS('7c Health part-time'!U30)=SUM('7c Health part-time'!I30,'7c Health part-time'!O30)),V30,"")</f>
        <v/>
      </c>
      <c r="FR30" s="840" t="str">
        <f>IF(AND($FR$3=1,'7c Health part-time'!V30&lt;&gt;0),IF(('7c Health part-time'!AB30/'7c Health part-time'!V30)&lt;0.25,AC30,""),"")</f>
        <v/>
      </c>
      <c r="FS30" s="841" t="str">
        <f>IF(AND($FR$3=1,'7c Health part-time'!W30&lt;&gt;0),IF(('7c Health part-time'!AC30/'7c Health part-time'!W30)&lt;0.25,AD30,""),"")</f>
        <v/>
      </c>
      <c r="FT30" s="841" t="str">
        <f>IF(AND($FR$3=1,'7c Health part-time'!X30&lt;&gt;0),IF(('7c Health part-time'!AD30/'7c Health part-time'!X30)&lt;0.25,AE30,""),"")</f>
        <v/>
      </c>
      <c r="FU30" s="841" t="str">
        <f>IF(AND($FR$3=1,'7c Health part-time'!Y30&lt;&gt;0),IF(('7c Health part-time'!AE30/'7c Health part-time'!Y30)&lt;0.25,AF30,""),"")</f>
        <v/>
      </c>
      <c r="FV30" s="841" t="str">
        <f>IF(AND($FR$3=1,'7c Health part-time'!Z30&lt;&gt;0),IF(('7c Health part-time'!AF30/'7c Health part-time'!Z30)&lt;0.25,AG30,""),"")</f>
        <v/>
      </c>
      <c r="FW30" s="842" t="str">
        <f>IF(AND($FR$3=1,'7c Health part-time'!AA30&lt;&gt;0),IF(('7c Health part-time'!AG30/'7c Health part-time'!AA30)&lt;0.25,AH30,""),"")</f>
        <v/>
      </c>
      <c r="FY30" s="843"/>
      <c r="FZ30" s="843"/>
      <c r="GA30" s="843"/>
      <c r="GB30" s="843"/>
      <c r="GC30" s="843"/>
      <c r="GD30" s="843"/>
      <c r="GE30" s="843"/>
      <c r="GF30" s="843"/>
      <c r="GG30" s="843"/>
      <c r="GH30" s="843"/>
      <c r="GI30" s="843"/>
      <c r="GJ30" s="843"/>
      <c r="GL30" s="881" t="s">
        <v>21</v>
      </c>
      <c r="GM30" s="60" t="s">
        <v>13</v>
      </c>
      <c r="GN30" s="60" t="s">
        <v>116</v>
      </c>
      <c r="GO30" s="870" t="str">
        <f>$CS$96</f>
        <v/>
      </c>
      <c r="GP30" s="119" t="str">
        <f>$CT$96</f>
        <v/>
      </c>
      <c r="GQ30" s="871" t="str">
        <f>$CS$96</f>
        <v/>
      </c>
      <c r="GR30" s="119" t="str">
        <f>$CT$96</f>
        <v/>
      </c>
      <c r="GS30" s="871" t="str">
        <f>$CS$96</f>
        <v/>
      </c>
      <c r="GT30" s="872" t="str">
        <f>$CT$96</f>
        <v/>
      </c>
      <c r="GU30" s="870" t="str">
        <f>$CY$96</f>
        <v/>
      </c>
      <c r="GV30" s="119" t="str">
        <f>$CZ$96</f>
        <v/>
      </c>
      <c r="GW30" s="871" t="str">
        <f>$CY$96</f>
        <v/>
      </c>
      <c r="GX30" s="119" t="str">
        <f>$CZ$96</f>
        <v/>
      </c>
      <c r="GY30" s="871" t="str">
        <f>$CY$96</f>
        <v/>
      </c>
      <c r="GZ30" s="872" t="str">
        <f>$CZ$96</f>
        <v/>
      </c>
      <c r="HA30" s="870" t="str">
        <f>$DE$96</f>
        <v/>
      </c>
      <c r="HB30" s="119" t="str">
        <f>$DF$96</f>
        <v/>
      </c>
      <c r="HC30" s="871" t="str">
        <f>$DE$96</f>
        <v/>
      </c>
      <c r="HD30" s="119" t="str">
        <f>$DF$96</f>
        <v/>
      </c>
      <c r="HE30" s="871" t="str">
        <f>$DE$96</f>
        <v/>
      </c>
      <c r="HF30" s="872" t="str">
        <f>$DF$96</f>
        <v/>
      </c>
      <c r="HG30" s="870" t="str">
        <f>$DK$96</f>
        <v/>
      </c>
      <c r="HH30" s="119" t="str">
        <f>$DL$96</f>
        <v/>
      </c>
      <c r="HI30" s="871" t="str">
        <f>$DK$96</f>
        <v/>
      </c>
      <c r="HJ30" s="119" t="str">
        <f>$DL$96</f>
        <v/>
      </c>
      <c r="HK30" s="871" t="str">
        <f>$DK$96</f>
        <v/>
      </c>
      <c r="HL30" s="872" t="str">
        <f>$DL$96</f>
        <v/>
      </c>
      <c r="HM30" s="870" t="str">
        <f>$DQ$96</f>
        <v/>
      </c>
      <c r="HN30" s="119" t="str">
        <f>$DR$96</f>
        <v/>
      </c>
      <c r="HO30" s="871" t="str">
        <f>$DQ$96</f>
        <v/>
      </c>
      <c r="HP30" s="119" t="str">
        <f>$DR$96</f>
        <v/>
      </c>
      <c r="HQ30" s="871" t="str">
        <f>$DQ$96</f>
        <v/>
      </c>
      <c r="HR30" s="872" t="str">
        <f>$DR$96</f>
        <v/>
      </c>
    </row>
    <row r="31" spans="1:226" x14ac:dyDescent="0.25">
      <c r="A31" s="18" t="str">
        <f>'7c Health part-time'!A31</f>
        <v>Nursing - adult (C1)</v>
      </c>
      <c r="B31" t="s">
        <v>13</v>
      </c>
      <c r="C31" s="18" t="str">
        <f>'7c Health part-time'!C31</f>
        <v>PGT (UG fee)</v>
      </c>
      <c r="D31" t="str">
        <f t="shared" si="4"/>
        <v>Nursing - adult (C1), Standard, PGT (UG fee)</v>
      </c>
      <c r="E31" t="str">
        <f t="shared" si="5"/>
        <v xml:space="preserve">Column 1, Starters in 2016-17, OfS-fundable, Nursing - adult (C1), Standard, PGT (UG fee); </v>
      </c>
      <c r="F31" t="str">
        <f t="shared" si="5"/>
        <v xml:space="preserve">Column 1, Starters in 2016-17, Non-fundable, Nursing - adult (C1), Standard, PGT (UG fee); </v>
      </c>
      <c r="G31" t="str">
        <f t="shared" si="5"/>
        <v xml:space="preserve">Column 1, Starters in 2017-18, OfS-fundable, Nursing - adult (C1), Standard, PGT (UG fee); </v>
      </c>
      <c r="H31" t="str">
        <f t="shared" si="5"/>
        <v xml:space="preserve">Column 1, Starters in 2017-18, Non-fundable, Nursing - adult (C1), Standard, PGT (UG fee); </v>
      </c>
      <c r="I31" t="str">
        <f t="shared" si="5"/>
        <v xml:space="preserve">Column 1, Starters in 2018-19, OfS-fundable, Nursing - adult (C1), Standard, PGT (UG fee); </v>
      </c>
      <c r="J31" t="str">
        <f t="shared" si="5"/>
        <v xml:space="preserve">Column 1, Starters in 2018-19, Non-fundable, Nursing - adult (C1), Standard, PGT (UG fee); </v>
      </c>
      <c r="K31" t="str">
        <f t="shared" si="5"/>
        <v xml:space="preserve">Column 2, Starters in 2016-17, OfS-fundable, Nursing - adult (C1), Standard, PGT (UG fee); </v>
      </c>
      <c r="L31" t="str">
        <f t="shared" si="5"/>
        <v xml:space="preserve">Column 2, Starters in 2016-17, Non-fundable, Nursing - adult (C1), Standard, PGT (UG fee); </v>
      </c>
      <c r="M31" t="str">
        <f t="shared" si="5"/>
        <v xml:space="preserve">Column 2, Starters in 2017-18, OfS-fundable, Nursing - adult (C1), Standard, PGT (UG fee); </v>
      </c>
      <c r="N31" t="str">
        <f t="shared" si="5"/>
        <v xml:space="preserve">Column 2, Starters in 2017-18, Non-fundable, Nursing - adult (C1), Standard, PGT (UG fee); </v>
      </c>
      <c r="O31" t="str">
        <f t="shared" si="5"/>
        <v xml:space="preserve">Column 2, Starters in 2018-19, OfS-fundable, Nursing - adult (C1), Standard, PGT (UG fee); </v>
      </c>
      <c r="P31" t="str">
        <f t="shared" si="5"/>
        <v xml:space="preserve">Column 2, Starters in 2018-19, Non-fundable, Nursing - adult (C1), Standard, PGT (UG fee); </v>
      </c>
      <c r="Q31" t="str">
        <f t="shared" si="5"/>
        <v xml:space="preserve">Column 3, Starters in 2016-17, OfS-fundable, Nursing - adult (C1), Standard, PGT (UG fee); </v>
      </c>
      <c r="R31" t="str">
        <f t="shared" si="5"/>
        <v xml:space="preserve">Column 3, Starters in 2016-17, Non-fundable, Nursing - adult (C1), Standard, PGT (UG fee); </v>
      </c>
      <c r="S31" t="str">
        <f t="shared" si="5"/>
        <v xml:space="preserve">Column 3, Starters in 2017-18, OfS-fundable, Nursing - adult (C1), Standard, PGT (UG fee); </v>
      </c>
      <c r="T31" t="str">
        <f t="shared" si="5"/>
        <v xml:space="preserve">Column 3, Starters in 2017-18, Non-fundable, Nursing - adult (C1), Standard, PGT (UG fee); </v>
      </c>
      <c r="U31" t="str">
        <f t="shared" si="7"/>
        <v xml:space="preserve">Column 3, Starters in 2018-19, OfS-fundable, Nursing - adult (C1), Standard, PGT (UG fee); </v>
      </c>
      <c r="V31" t="str">
        <f t="shared" si="7"/>
        <v xml:space="preserve">Column 3, Starters in 2018-19, Non-fundable, Nursing - adult (C1), Standard, PGT (UG fee); </v>
      </c>
      <c r="W31" t="str">
        <f t="shared" si="7"/>
        <v xml:space="preserve">Column 4, Starters in 2016-17, OfS-fundable, Nursing - adult (C1), Standard, PGT (UG fee); </v>
      </c>
      <c r="X31" t="str">
        <f t="shared" si="7"/>
        <v xml:space="preserve">Column 4, Starters in 2016-17, Non-fundable, Nursing - adult (C1), Standard, PGT (UG fee); </v>
      </c>
      <c r="Y31" t="str">
        <f t="shared" si="7"/>
        <v xml:space="preserve">Column 4, Starters in 2017-18, OfS-fundable, Nursing - adult (C1), Standard, PGT (UG fee); </v>
      </c>
      <c r="Z31" t="str">
        <f t="shared" si="7"/>
        <v xml:space="preserve">Column 4, Starters in 2017-18, Non-fundable, Nursing - adult (C1), Standard, PGT (UG fee); </v>
      </c>
      <c r="AA31" t="str">
        <f t="shared" si="7"/>
        <v xml:space="preserve">Column 4, Starters in 2018-19, OfS-fundable, Nursing - adult (C1), Standard, PGT (UG fee); </v>
      </c>
      <c r="AB31" t="str">
        <f t="shared" si="7"/>
        <v xml:space="preserve">Column 4, Starters in 2018-19, Non-fundable, Nursing - adult (C1), Standard, PGT (UG fee); </v>
      </c>
      <c r="AC31" t="str">
        <f t="shared" si="7"/>
        <v xml:space="preserve">Column 4a, Starters in 2016-17, OfS-fundable, Nursing - adult (C1), Standard, PGT (UG fee); </v>
      </c>
      <c r="AD31" t="str">
        <f t="shared" si="7"/>
        <v xml:space="preserve">Column 4a, Starters in 2016-17, Non-fundable, Nursing - adult (C1), Standard, PGT (UG fee); </v>
      </c>
      <c r="AE31" t="str">
        <f t="shared" si="7"/>
        <v xml:space="preserve">Column 4a, Starters in 2017-18, OfS-fundable, Nursing - adult (C1), Standard, PGT (UG fee); </v>
      </c>
      <c r="AF31" t="str">
        <f t="shared" si="7"/>
        <v xml:space="preserve">Column 4a, Starters in 2017-18, Non-fundable, Nursing - adult (C1), Standard, PGT (UG fee); </v>
      </c>
      <c r="AG31" t="str">
        <f t="shared" si="7"/>
        <v xml:space="preserve">Column 4a, Starters in 2018-19, OfS-fundable, Nursing - adult (C1), Standard, PGT (UG fee); </v>
      </c>
      <c r="AH31" t="str">
        <f t="shared" si="7"/>
        <v xml:space="preserve">Column 4a, Starters in 2018-19, Non-fundable, Nursing - adult (C1), Standard, PGT (UG fee); </v>
      </c>
      <c r="AR31" s="844" t="str">
        <f>IF(AND($AR$3=1,'7c Health part-time'!P31&gt;0),Q31,"")</f>
        <v/>
      </c>
      <c r="AS31" s="843" t="str">
        <f>IF(AND($AR$3=1,'7c Health part-time'!Q31&gt;0),R31,"")</f>
        <v/>
      </c>
      <c r="AT31" s="843" t="str">
        <f>IF(AND($AR$3=1,'7c Health part-time'!R31&gt;0),S31,"")</f>
        <v/>
      </c>
      <c r="AU31" s="843" t="str">
        <f>IF(AND($AR$3=1,'7c Health part-time'!S31&gt;0),T31,"")</f>
        <v/>
      </c>
      <c r="AV31" s="843" t="str">
        <f>IF(AND($AR$3=1,'7c Health part-time'!T31&gt;0),U31,"")</f>
        <v/>
      </c>
      <c r="AW31" s="845" t="str">
        <f>IF(AND($AR$3=1,'7c Health part-time'!U31&gt;0),V31,"")</f>
        <v/>
      </c>
      <c r="AY31" s="844" t="str">
        <f>IF(AND($AY$3=1,'7c Health part-time'!D31&lt;0),E31,"")</f>
        <v/>
      </c>
      <c r="AZ31" s="843" t="str">
        <f>IF(AND($AY$3=1,'7c Health part-time'!E31&lt;0),F31,"")</f>
        <v/>
      </c>
      <c r="BA31" s="843" t="str">
        <f>IF(AND($AY$3=1,'7c Health part-time'!F31&lt;0),G31,"")</f>
        <v/>
      </c>
      <c r="BB31" s="843" t="str">
        <f>IF(AND($AY$3=1,'7c Health part-time'!G31&lt;0),H31,"")</f>
        <v/>
      </c>
      <c r="BC31" s="843" t="str">
        <f>IF(AND($AY$3=1,'7c Health part-time'!H31&lt;0),I31,"")</f>
        <v/>
      </c>
      <c r="BD31" s="845" t="str">
        <f>IF(AND($AY$3=1,'7c Health part-time'!I31&lt;0),J31,"")</f>
        <v/>
      </c>
      <c r="BE31" s="844" t="str">
        <f>IF(AND($AY$3=1,'7c Health part-time'!J31&lt;0),K31,"")</f>
        <v/>
      </c>
      <c r="BF31" s="843" t="str">
        <f>IF(AND($AY$3=1,'7c Health part-time'!K31&lt;0),L31,"")</f>
        <v/>
      </c>
      <c r="BG31" s="843" t="str">
        <f>IF(AND($AY$3=1,'7c Health part-time'!L31&lt;0),M31,"")</f>
        <v/>
      </c>
      <c r="BH31" s="843" t="str">
        <f>IF(AND($AY$3=1,'7c Health part-time'!M31&lt;0),N31,"")</f>
        <v/>
      </c>
      <c r="BI31" s="843" t="str">
        <f>IF(AND($AY$3=1,'7c Health part-time'!N31&lt;0),O31,"")</f>
        <v/>
      </c>
      <c r="BJ31" s="845" t="str">
        <f>IF(AND($AY$3=1,'7c Health part-time'!O31&lt;0),P31,"")</f>
        <v/>
      </c>
      <c r="BK31" s="844" t="str">
        <f>IF(AND($AY$3=1,'7c Health part-time'!V31&lt;0),W31,"")</f>
        <v/>
      </c>
      <c r="BL31" s="843" t="str">
        <f>IF(AND($AY$3=1,'7c Health part-time'!W31&lt;0),X31,"")</f>
        <v/>
      </c>
      <c r="BM31" s="843" t="str">
        <f>IF(AND($AY$3=1,'7c Health part-time'!X31&lt;0),Y31,"")</f>
        <v/>
      </c>
      <c r="BN31" s="843" t="str">
        <f>IF(AND($AY$3=1,'7c Health part-time'!Y31&lt;0),Z31,"")</f>
        <v/>
      </c>
      <c r="BO31" s="843" t="str">
        <f>IF(AND($AY$3=1,'7c Health part-time'!Z31&lt;0),AA31,"")</f>
        <v/>
      </c>
      <c r="BP31" s="845" t="str">
        <f>IF(AND($AY$3=1,'7c Health part-time'!AA31&lt;0),AB31,"")</f>
        <v/>
      </c>
      <c r="BQ31" s="844" t="str">
        <f>IF(AND($AY$3=1,'7c Health part-time'!AB31&lt;0),AC31,"")</f>
        <v/>
      </c>
      <c r="BR31" s="843" t="str">
        <f>IF(AND($AY$3=1,'7c Health part-time'!AC31&lt;0),AD31,"")</f>
        <v/>
      </c>
      <c r="BS31" s="843" t="str">
        <f>IF(AND($AY$3=1,'7c Health part-time'!AD31&lt;0),AE31,"")</f>
        <v/>
      </c>
      <c r="BT31" s="843" t="str">
        <f>IF(AND($AY$3=1,'7c Health part-time'!AE31&lt;0),AF31,"")</f>
        <v/>
      </c>
      <c r="BU31" s="843" t="str">
        <f>IF(AND($AY$3=1,'7c Health part-time'!AF31&lt;0),AG31,"")</f>
        <v/>
      </c>
      <c r="BV31" s="845" t="str">
        <f>IF(AND($AY$3=1,'7c Health part-time'!AG31&lt;0),AH31,"")</f>
        <v/>
      </c>
      <c r="BX31" s="844" t="str">
        <f>IF(AND($BY$3=1,('7c Health part-time'!D31-INT('7c Health part-time'!D31))&lt;&gt;0.5,('7c Health part-time'!D31-INT('7c Health part-time'!D31))&lt;&gt;0),E31,"")</f>
        <v/>
      </c>
      <c r="BY31" s="843" t="str">
        <f>IF(AND($BY$3=1,('7c Health part-time'!E31-INT('7c Health part-time'!E31))&lt;&gt;0.5,('7c Health part-time'!E31-INT('7c Health part-time'!E31))&lt;&gt;0),F31,"")</f>
        <v/>
      </c>
      <c r="BZ31" s="843" t="str">
        <f>IF(AND($BY$3=1,('7c Health part-time'!F31-INT('7c Health part-time'!F31))&lt;&gt;0.5,('7c Health part-time'!F31-INT('7c Health part-time'!F31))&lt;&gt;0),G31,"")</f>
        <v/>
      </c>
      <c r="CA31" s="843" t="str">
        <f>IF(AND($BY$3=1,('7c Health part-time'!G31-INT('7c Health part-time'!G31))&lt;&gt;0.5,('7c Health part-time'!G31-INT('7c Health part-time'!G31))&lt;&gt;0),H31,"")</f>
        <v/>
      </c>
      <c r="CB31" s="843" t="str">
        <f>IF(AND($BY$3=1,('7c Health part-time'!H31-INT('7c Health part-time'!H31))&lt;&gt;0.5,('7c Health part-time'!H31-INT('7c Health part-time'!H31))&lt;&gt;0),I31,"")</f>
        <v/>
      </c>
      <c r="CC31" s="845" t="str">
        <f>IF(AND($BY$3=1,('7c Health part-time'!I31-INT('7c Health part-time'!I31))&lt;&gt;0.5,('7c Health part-time'!I31-INT('7c Health part-time'!I31))&lt;&gt;0),J31,"")</f>
        <v/>
      </c>
      <c r="CD31" s="844" t="str">
        <f>IF(AND($BY$3=1,('7c Health part-time'!J31-INT('7c Health part-time'!J31))&lt;&gt;0.5,('7c Health part-time'!J31-INT('7c Health part-time'!J31))&lt;&gt;0),K31,"")</f>
        <v/>
      </c>
      <c r="CE31" s="843" t="str">
        <f>IF(AND($BY$3=1,('7c Health part-time'!K31-INT('7c Health part-time'!K31))&lt;&gt;0.5,('7c Health part-time'!K31-INT('7c Health part-time'!K31))&lt;&gt;0),L31,"")</f>
        <v/>
      </c>
      <c r="CF31" s="843" t="str">
        <f>IF(AND($BY$3=1,('7c Health part-time'!L31-INT('7c Health part-time'!L31))&lt;&gt;0.5,('7c Health part-time'!L31-INT('7c Health part-time'!L31))&lt;&gt;0),M31,"")</f>
        <v/>
      </c>
      <c r="CG31" s="843" t="str">
        <f>IF(AND($BY$3=1,('7c Health part-time'!M31-INT('7c Health part-time'!M31))&lt;&gt;0.5,('7c Health part-time'!M31-INT('7c Health part-time'!M31))&lt;&gt;0),N31,"")</f>
        <v/>
      </c>
      <c r="CH31" s="843" t="str">
        <f>IF(AND($BY$3=1,('7c Health part-time'!N31-INT('7c Health part-time'!N31))&lt;&gt;0.5,('7c Health part-time'!N31-INT('7c Health part-time'!N31))&lt;&gt;0),O31,"")</f>
        <v/>
      </c>
      <c r="CI31" s="845" t="str">
        <f>IF(AND($BY$3=1,('7c Health part-time'!O31-INT('7c Health part-time'!O31))&lt;&gt;0.5,('7c Health part-time'!O31-INT('7c Health part-time'!O31))&lt;&gt;0),P31,"")</f>
        <v/>
      </c>
      <c r="CJ31" s="844" t="str">
        <f>IF(AND($BY$3=1,('7c Health part-time'!P31-INT('7c Health part-time'!P31))&lt;&gt;0.5,('7c Health part-time'!P31-INT('7c Health part-time'!P31))&lt;&gt;0),Q31,"")</f>
        <v/>
      </c>
      <c r="CK31" s="843" t="str">
        <f>IF(AND($BY$3=1,('7c Health part-time'!Q31-INT('7c Health part-time'!Q31))&lt;&gt;0.5,('7c Health part-time'!Q31-INT('7c Health part-time'!Q31))&lt;&gt;0),R31,"")</f>
        <v/>
      </c>
      <c r="CL31" s="843" t="str">
        <f>IF(AND($BY$3=1,('7c Health part-time'!R31-INT('7c Health part-time'!R31))&lt;&gt;0.5,('7c Health part-time'!R31-INT('7c Health part-time'!R31))&lt;&gt;0),S31,"")</f>
        <v/>
      </c>
      <c r="CM31" s="843" t="str">
        <f>IF(AND($BY$3=1,('7c Health part-time'!S31-INT('7c Health part-time'!S31))&lt;&gt;0.5,('7c Health part-time'!S31-INT('7c Health part-time'!S31))&lt;&gt;0),T31,"")</f>
        <v/>
      </c>
      <c r="CN31" s="843" t="str">
        <f>IF(AND($BY$3=1,('7c Health part-time'!T31-INT('7c Health part-time'!T31))&lt;&gt;0.5,('7c Health part-time'!T31-INT('7c Health part-time'!T31))&lt;&gt;0),U31,"")</f>
        <v/>
      </c>
      <c r="CO31" s="845" t="str">
        <f>IF(AND($BY$3=1,('7c Health part-time'!U31-INT('7c Health part-time'!U31))&lt;&gt;0.5,('7c Health part-time'!U31-INT('7c Health part-time'!U31))&lt;&gt;0),V31,"")</f>
        <v/>
      </c>
      <c r="DV31" s="844" t="str">
        <f>IF(AND($DV$3=1,ROUND('7c Health part-time'!AB31,2)&lt;&gt;'7c Health part-time'!AB31),AC31,"")</f>
        <v/>
      </c>
      <c r="DW31" s="843" t="str">
        <f>IF(AND($DV$3=1,ROUND('7c Health part-time'!AC31,2)&lt;&gt;'7c Health part-time'!AC31),AD31,"")</f>
        <v/>
      </c>
      <c r="DX31" s="843" t="str">
        <f>IF(AND($DV$3=1,ROUND('7c Health part-time'!AD31,2)&lt;&gt;'7c Health part-time'!AD31),AE31,"")</f>
        <v/>
      </c>
      <c r="DY31" s="843" t="str">
        <f>IF(AND($DV$3=1,ROUND('7c Health part-time'!AE31,2)&lt;&gt;'7c Health part-time'!AE31),AF31,"")</f>
        <v/>
      </c>
      <c r="DZ31" s="843" t="str">
        <f>IF(AND($DV$3=1,ROUND('7c Health part-time'!AF31,2)&lt;&gt;'7c Health part-time'!AF31),AG31,"")</f>
        <v/>
      </c>
      <c r="EA31" s="845" t="str">
        <f>IF(AND($DV$3=1,ROUND('7c Health part-time'!AG31,2)&lt;&gt;'7c Health part-time'!AG31),AH31,"")</f>
        <v/>
      </c>
      <c r="EC31" s="844" t="str">
        <f>IF(AND($EC$3=1,'7c Health part-time'!AB31&gt;'7c Health part-time'!V31),AC31,"")</f>
        <v/>
      </c>
      <c r="ED31" s="843" t="str">
        <f>IF(AND($EC$3=1,'7c Health part-time'!AC31&gt;'7c Health part-time'!W31),AD31,"")</f>
        <v/>
      </c>
      <c r="EE31" s="843" t="str">
        <f>IF(AND($EC$3=1,'7c Health part-time'!AD31&gt;'7c Health part-time'!X31),AE31,"")</f>
        <v/>
      </c>
      <c r="EF31" s="843" t="str">
        <f>IF(AND($EC$3=1,'7c Health part-time'!AE31&gt;'7c Health part-time'!Y31),AF31,"")</f>
        <v/>
      </c>
      <c r="EG31" s="843" t="str">
        <f>IF(AND($EC$3=1,'7c Health part-time'!AF31&gt;'7c Health part-time'!Z31),AG31,"")</f>
        <v/>
      </c>
      <c r="EH31" s="845" t="str">
        <f>IF(AND($EC$3=1,'7c Health part-time'!AG31&gt;'7c Health part-time'!AA31),AH31,"")</f>
        <v/>
      </c>
      <c r="EJ31" s="844" t="str">
        <f>IF(AND($EJ$3=1,'7c Health part-time'!V31&lt;&gt;0),IF(('7c Health part-time'!AB31/'7c Health part-time'!V31)&lt;0.03,AC31,""),"")</f>
        <v/>
      </c>
      <c r="EK31" s="843" t="str">
        <f>IF(AND($EJ$3=1,'7c Health part-time'!W31&lt;&gt;0),IF(('7c Health part-time'!AC31/'7c Health part-time'!W31)&lt;0.03,AD31,""),"")</f>
        <v/>
      </c>
      <c r="EL31" s="843" t="str">
        <f>IF(AND($EJ$3=1,'7c Health part-time'!X31&lt;&gt;0),IF(('7c Health part-time'!AD31/'7c Health part-time'!X31)&lt;0.03,AE31,""),"")</f>
        <v/>
      </c>
      <c r="EM31" s="843" t="str">
        <f>IF(AND($EJ$3=1,'7c Health part-time'!Y31&lt;&gt;0),IF(('7c Health part-time'!AE31/'7c Health part-time'!Y31)&lt;0.03,AF31,""),"")</f>
        <v/>
      </c>
      <c r="EN31" s="843" t="str">
        <f>IF(AND($EJ$3=1,'7c Health part-time'!Z31&lt;&gt;0),IF(('7c Health part-time'!AF31/'7c Health part-time'!Z31)&lt;0.03,AG31,""),"")</f>
        <v/>
      </c>
      <c r="EO31" s="845" t="str">
        <f>IF(AND($EJ$3=1,'7c Health part-time'!AA31&lt;&gt;0),IF(('7c Health part-time'!AG31/'7c Health part-time'!AA31)&lt;0.03,AH31,""),"")</f>
        <v/>
      </c>
      <c r="EQ31" s="844" t="str">
        <f>IF(AND($EQ$3=1,'7c Health part-time'!P31=0,SUM('7c Health part-time'!D31,'7c Health part-time'!J31)&gt;$ET$13),Q31,"")</f>
        <v/>
      </c>
      <c r="ER31" s="843" t="str">
        <f>IF(AND($EQ$3=1,'7c Health part-time'!Q31=0,SUM('7c Health part-time'!E31,'7c Health part-time'!K31)&gt;$ET$13),R31,"")</f>
        <v/>
      </c>
      <c r="ES31" s="843" t="str">
        <f>IF(AND($EQ$3=1,'7c Health part-time'!R31=0,SUM('7c Health part-time'!F31,'7c Health part-time'!L31)&gt;$ET$13),S31,"")</f>
        <v/>
      </c>
      <c r="ET31" s="843" t="str">
        <f>IF(AND($EQ$3=1,'7c Health part-time'!S31=0,SUM('7c Health part-time'!G31,'7c Health part-time'!M31)&gt;$ET$13),T31,"")</f>
        <v/>
      </c>
      <c r="EU31" s="843" t="str">
        <f>IF(AND($EQ$3=1,'7c Health part-time'!T31=0,SUM('7c Health part-time'!H31,'7c Health part-time'!N31)&gt;$ET$13),U31,"")</f>
        <v/>
      </c>
      <c r="EV31" s="845" t="str">
        <f>IF(AND($EQ$3=1,'7c Health part-time'!U31=0,SUM('7c Health part-time'!I31,'7c Health part-time'!O31)&gt;$ET$13),V31,"")</f>
        <v/>
      </c>
      <c r="EX31" s="844" t="str">
        <f>IF(AND($EX$3=1,SUM('7c Health part-time'!D31,'7c Health part-time'!J31)&gt;0,ABS('7c Health part-time'!P31)=SUM('7c Health part-time'!D31,'7c Health part-time'!J31)),Q31,"")</f>
        <v/>
      </c>
      <c r="EY31" s="843" t="str">
        <f>IF(AND($EX$3=1,SUM('7c Health part-time'!E31,'7c Health part-time'!K31)&gt;0,ABS('7c Health part-time'!Q31)=SUM('7c Health part-time'!E31,'7c Health part-time'!K31)),R31,"")</f>
        <v/>
      </c>
      <c r="EZ31" s="843" t="str">
        <f>IF(AND($EX$3=1,SUM('7c Health part-time'!F31,'7c Health part-time'!L31)&gt;0,ABS('7c Health part-time'!R31)=SUM('7c Health part-time'!F31,'7c Health part-time'!L31)),S31,"")</f>
        <v/>
      </c>
      <c r="FA31" s="843" t="str">
        <f>IF(AND($EX$3=1,SUM('7c Health part-time'!G31,'7c Health part-time'!M31)&gt;0,ABS('7c Health part-time'!S31)=SUM('7c Health part-time'!G31,'7c Health part-time'!M31)),T31,"")</f>
        <v/>
      </c>
      <c r="FB31" s="843" t="str">
        <f>IF(AND($EX$3=1,SUM('7c Health part-time'!H31,'7c Health part-time'!N31)&gt;0,ABS('7c Health part-time'!T31)=SUM('7c Health part-time'!H31,'7c Health part-time'!N31)),U31,"")</f>
        <v/>
      </c>
      <c r="FC31" s="845" t="str">
        <f>IF(AND($EX$3=1,SUM('7c Health part-time'!I31,'7c Health part-time'!O31)&gt;0,ABS('7c Health part-time'!U31)=SUM('7c Health part-time'!I31,'7c Health part-time'!O31)),V31,"")</f>
        <v/>
      </c>
      <c r="FR31" s="844" t="str">
        <f>IF(AND($FR$3=1,'7c Health part-time'!V31&lt;&gt;0),IF(('7c Health part-time'!AB31/'7c Health part-time'!V31)&lt;0.25,AC31,""),"")</f>
        <v/>
      </c>
      <c r="FS31" s="843" t="str">
        <f>IF(AND($FR$3=1,'7c Health part-time'!W31&lt;&gt;0),IF(('7c Health part-time'!AC31/'7c Health part-time'!W31)&lt;0.25,AD31,""),"")</f>
        <v/>
      </c>
      <c r="FT31" s="843" t="str">
        <f>IF(AND($FR$3=1,'7c Health part-time'!X31&lt;&gt;0),IF(('7c Health part-time'!AD31/'7c Health part-time'!X31)&lt;0.25,AE31,""),"")</f>
        <v/>
      </c>
      <c r="FU31" s="843" t="str">
        <f>IF(AND($FR$3=1,'7c Health part-time'!Y31&lt;&gt;0),IF(('7c Health part-time'!AE31/'7c Health part-time'!Y31)&lt;0.25,AF31,""),"")</f>
        <v/>
      </c>
      <c r="FV31" s="843" t="str">
        <f>IF(AND($FR$3=1,'7c Health part-time'!Z31&lt;&gt;0),IF(('7c Health part-time'!AF31/'7c Health part-time'!Z31)&lt;0.25,AG31,""),"")</f>
        <v/>
      </c>
      <c r="FW31" s="845" t="str">
        <f>IF(AND($FR$3=1,'7c Health part-time'!AA31&lt;&gt;0),IF(('7c Health part-time'!AG31/'7c Health part-time'!AA31)&lt;0.25,AH31,""),"")</f>
        <v/>
      </c>
      <c r="FY31" s="843"/>
      <c r="FZ31" s="843"/>
      <c r="GA31" s="843"/>
      <c r="GB31" s="843"/>
      <c r="GC31" s="843"/>
      <c r="GD31" s="843"/>
      <c r="GE31" s="843"/>
      <c r="GF31" s="843"/>
      <c r="GG31" s="843"/>
      <c r="GH31" s="843"/>
      <c r="GI31" s="843"/>
      <c r="GJ31" s="843"/>
      <c r="GL31" s="60"/>
      <c r="GM31" s="60" t="s">
        <v>13</v>
      </c>
      <c r="GN31" s="60" t="s">
        <v>314</v>
      </c>
      <c r="GO31" s="49" t="str">
        <f>$CS$97</f>
        <v/>
      </c>
      <c r="GP31" s="41" t="str">
        <f>$CT$97</f>
        <v/>
      </c>
      <c r="GQ31" s="40" t="str">
        <f>$CS$97</f>
        <v/>
      </c>
      <c r="GR31" s="41" t="str">
        <f>$CT$97</f>
        <v/>
      </c>
      <c r="GS31" s="40" t="str">
        <f>$CS$97</f>
        <v/>
      </c>
      <c r="GT31" s="873" t="str">
        <f>$CT$97</f>
        <v/>
      </c>
      <c r="GU31" s="49" t="str">
        <f>$CY$97</f>
        <v/>
      </c>
      <c r="GV31" s="41" t="str">
        <f>$CZ$97</f>
        <v/>
      </c>
      <c r="GW31" s="40" t="str">
        <f>$CY$97</f>
        <v/>
      </c>
      <c r="GX31" s="41" t="str">
        <f>$CZ$97</f>
        <v/>
      </c>
      <c r="GY31" s="40" t="str">
        <f>$CY$97</f>
        <v/>
      </c>
      <c r="GZ31" s="873" t="str">
        <f>$CZ$97</f>
        <v/>
      </c>
      <c r="HA31" s="49" t="str">
        <f>$DE$97</f>
        <v/>
      </c>
      <c r="HB31" s="41" t="str">
        <f>$DF$97</f>
        <v/>
      </c>
      <c r="HC31" s="40" t="str">
        <f>$DE$97</f>
        <v/>
      </c>
      <c r="HD31" s="41" t="str">
        <f>$DF$97</f>
        <v/>
      </c>
      <c r="HE31" s="40" t="str">
        <f>$DE$97</f>
        <v/>
      </c>
      <c r="HF31" s="873" t="str">
        <f>$DF$97</f>
        <v/>
      </c>
      <c r="HG31" s="49" t="str">
        <f>$DK$97</f>
        <v/>
      </c>
      <c r="HH31" s="41" t="str">
        <f>$DL$97</f>
        <v/>
      </c>
      <c r="HI31" s="40" t="str">
        <f>$DK$97</f>
        <v/>
      </c>
      <c r="HJ31" s="41" t="str">
        <f>$DL$97</f>
        <v/>
      </c>
      <c r="HK31" s="40" t="str">
        <f>$DK$97</f>
        <v/>
      </c>
      <c r="HL31" s="873" t="str">
        <f>$DL$97</f>
        <v/>
      </c>
      <c r="HM31" s="49" t="str">
        <f>$DQ$97</f>
        <v/>
      </c>
      <c r="HN31" s="41" t="str">
        <f>$DR$97</f>
        <v/>
      </c>
      <c r="HO31" s="40" t="str">
        <f>$DQ$97</f>
        <v/>
      </c>
      <c r="HP31" s="41" t="str">
        <f>$DR$97</f>
        <v/>
      </c>
      <c r="HQ31" s="40" t="str">
        <f>$DQ$97</f>
        <v/>
      </c>
      <c r="HR31" s="873" t="str">
        <f>$DR$97</f>
        <v/>
      </c>
    </row>
    <row r="32" spans="1:226" x14ac:dyDescent="0.25">
      <c r="A32" s="18" t="str">
        <f>'7c Health part-time'!A32</f>
        <v>Nursing - adult (C1)</v>
      </c>
      <c r="B32" t="s">
        <v>19</v>
      </c>
      <c r="C32" s="18" t="str">
        <f>'7c Health part-time'!C32</f>
        <v>UG</v>
      </c>
      <c r="D32" t="str">
        <f t="shared" si="4"/>
        <v>Nursing - adult (C1), Long, UG</v>
      </c>
      <c r="E32" t="str">
        <f t="shared" si="5"/>
        <v xml:space="preserve">Column 1, Starters in 2016-17, OfS-fundable, Nursing - adult (C1), Long, UG; </v>
      </c>
      <c r="F32" t="str">
        <f t="shared" si="5"/>
        <v xml:space="preserve">Column 1, Starters in 2016-17, Non-fundable, Nursing - adult (C1), Long, UG; </v>
      </c>
      <c r="G32" t="str">
        <f t="shared" si="5"/>
        <v xml:space="preserve">Column 1, Starters in 2017-18, OfS-fundable, Nursing - adult (C1), Long, UG; </v>
      </c>
      <c r="H32" t="str">
        <f t="shared" si="5"/>
        <v xml:space="preserve">Column 1, Starters in 2017-18, Non-fundable, Nursing - adult (C1), Long, UG; </v>
      </c>
      <c r="I32" t="str">
        <f t="shared" si="5"/>
        <v xml:space="preserve">Column 1, Starters in 2018-19, OfS-fundable, Nursing - adult (C1), Long, UG; </v>
      </c>
      <c r="J32" t="str">
        <f t="shared" si="5"/>
        <v xml:space="preserve">Column 1, Starters in 2018-19, Non-fundable, Nursing - adult (C1), Long, UG; </v>
      </c>
      <c r="K32" t="str">
        <f t="shared" si="5"/>
        <v xml:space="preserve">Column 2, Starters in 2016-17, OfS-fundable, Nursing - adult (C1), Long, UG; </v>
      </c>
      <c r="L32" t="str">
        <f t="shared" si="5"/>
        <v xml:space="preserve">Column 2, Starters in 2016-17, Non-fundable, Nursing - adult (C1), Long, UG; </v>
      </c>
      <c r="M32" t="str">
        <f t="shared" si="5"/>
        <v xml:space="preserve">Column 2, Starters in 2017-18, OfS-fundable, Nursing - adult (C1), Long, UG; </v>
      </c>
      <c r="N32" t="str">
        <f t="shared" si="5"/>
        <v xml:space="preserve">Column 2, Starters in 2017-18, Non-fundable, Nursing - adult (C1), Long, UG; </v>
      </c>
      <c r="O32" t="str">
        <f t="shared" si="5"/>
        <v xml:space="preserve">Column 2, Starters in 2018-19, OfS-fundable, Nursing - adult (C1), Long, UG; </v>
      </c>
      <c r="P32" t="str">
        <f t="shared" si="5"/>
        <v xml:space="preserve">Column 2, Starters in 2018-19, Non-fundable, Nursing - adult (C1), Long, UG; </v>
      </c>
      <c r="Q32" t="str">
        <f t="shared" si="5"/>
        <v xml:space="preserve">Column 3, Starters in 2016-17, OfS-fundable, Nursing - adult (C1), Long, UG; </v>
      </c>
      <c r="R32" t="str">
        <f t="shared" si="5"/>
        <v xml:space="preserve">Column 3, Starters in 2016-17, Non-fundable, Nursing - adult (C1), Long, UG; </v>
      </c>
      <c r="S32" t="str">
        <f t="shared" si="5"/>
        <v xml:space="preserve">Column 3, Starters in 2017-18, OfS-fundable, Nursing - adult (C1), Long, UG; </v>
      </c>
      <c r="T32" t="str">
        <f t="shared" si="5"/>
        <v xml:space="preserve">Column 3, Starters in 2017-18, Non-fundable, Nursing - adult (C1), Long, UG; </v>
      </c>
      <c r="U32" t="str">
        <f t="shared" si="7"/>
        <v xml:space="preserve">Column 3, Starters in 2018-19, OfS-fundable, Nursing - adult (C1), Long, UG; </v>
      </c>
      <c r="V32" t="str">
        <f t="shared" si="7"/>
        <v xml:space="preserve">Column 3, Starters in 2018-19, Non-fundable, Nursing - adult (C1), Long, UG; </v>
      </c>
      <c r="W32" t="str">
        <f t="shared" si="7"/>
        <v xml:space="preserve">Column 4, Starters in 2016-17, OfS-fundable, Nursing - adult (C1), Long, UG; </v>
      </c>
      <c r="X32" t="str">
        <f t="shared" si="7"/>
        <v xml:space="preserve">Column 4, Starters in 2016-17, Non-fundable, Nursing - adult (C1), Long, UG; </v>
      </c>
      <c r="Y32" t="str">
        <f t="shared" si="7"/>
        <v xml:space="preserve">Column 4, Starters in 2017-18, OfS-fundable, Nursing - adult (C1), Long, UG; </v>
      </c>
      <c r="Z32" t="str">
        <f t="shared" si="7"/>
        <v xml:space="preserve">Column 4, Starters in 2017-18, Non-fundable, Nursing - adult (C1), Long, UG; </v>
      </c>
      <c r="AA32" t="str">
        <f t="shared" si="7"/>
        <v xml:space="preserve">Column 4, Starters in 2018-19, OfS-fundable, Nursing - adult (C1), Long, UG; </v>
      </c>
      <c r="AB32" t="str">
        <f t="shared" si="7"/>
        <v xml:space="preserve">Column 4, Starters in 2018-19, Non-fundable, Nursing - adult (C1), Long, UG; </v>
      </c>
      <c r="AC32" t="str">
        <f t="shared" si="7"/>
        <v xml:space="preserve">Column 4a, Starters in 2016-17, OfS-fundable, Nursing - adult (C1), Long, UG; </v>
      </c>
      <c r="AD32" t="str">
        <f t="shared" si="7"/>
        <v xml:space="preserve">Column 4a, Starters in 2016-17, Non-fundable, Nursing - adult (C1), Long, UG; </v>
      </c>
      <c r="AE32" t="str">
        <f t="shared" si="7"/>
        <v xml:space="preserve">Column 4a, Starters in 2017-18, OfS-fundable, Nursing - adult (C1), Long, UG; </v>
      </c>
      <c r="AF32" t="str">
        <f t="shared" si="7"/>
        <v xml:space="preserve">Column 4a, Starters in 2017-18, Non-fundable, Nursing - adult (C1), Long, UG; </v>
      </c>
      <c r="AG32" t="str">
        <f t="shared" si="7"/>
        <v xml:space="preserve">Column 4a, Starters in 2018-19, OfS-fundable, Nursing - adult (C1), Long, UG; </v>
      </c>
      <c r="AH32" t="str">
        <f t="shared" si="7"/>
        <v xml:space="preserve">Column 4a, Starters in 2018-19, Non-fundable, Nursing - adult (C1), Long, UG; </v>
      </c>
      <c r="AR32" s="844" t="str">
        <f>IF(AND($AR$3=1,'7c Health part-time'!P32&gt;0),Q32,"")</f>
        <v/>
      </c>
      <c r="AS32" s="843" t="str">
        <f>IF(AND($AR$3=1,'7c Health part-time'!Q32&gt;0),R32,"")</f>
        <v/>
      </c>
      <c r="AT32" s="843" t="str">
        <f>IF(AND($AR$3=1,'7c Health part-time'!R32&gt;0),S32,"")</f>
        <v/>
      </c>
      <c r="AU32" s="843" t="str">
        <f>IF(AND($AR$3=1,'7c Health part-time'!S32&gt;0),T32,"")</f>
        <v/>
      </c>
      <c r="AV32" s="843" t="str">
        <f>IF(AND($AR$3=1,'7c Health part-time'!T32&gt;0),U32,"")</f>
        <v/>
      </c>
      <c r="AW32" s="845" t="str">
        <f>IF(AND($AR$3=1,'7c Health part-time'!U32&gt;0),V32,"")</f>
        <v/>
      </c>
      <c r="AY32" s="844" t="str">
        <f>IF(AND($AY$3=1,'7c Health part-time'!D32&lt;0),E32,"")</f>
        <v/>
      </c>
      <c r="AZ32" s="843" t="str">
        <f>IF(AND($AY$3=1,'7c Health part-time'!E32&lt;0),F32,"")</f>
        <v/>
      </c>
      <c r="BA32" s="843" t="str">
        <f>IF(AND($AY$3=1,'7c Health part-time'!F32&lt;0),G32,"")</f>
        <v/>
      </c>
      <c r="BB32" s="843" t="str">
        <f>IF(AND($AY$3=1,'7c Health part-time'!G32&lt;0),H32,"")</f>
        <v/>
      </c>
      <c r="BC32" s="843" t="str">
        <f>IF(AND($AY$3=1,'7c Health part-time'!H32&lt;0),I32,"")</f>
        <v/>
      </c>
      <c r="BD32" s="845" t="str">
        <f>IF(AND($AY$3=1,'7c Health part-time'!I32&lt;0),J32,"")</f>
        <v/>
      </c>
      <c r="BE32" s="844" t="str">
        <f>IF(AND($AY$3=1,'7c Health part-time'!J32&lt;0),K32,"")</f>
        <v/>
      </c>
      <c r="BF32" s="843" t="str">
        <f>IF(AND($AY$3=1,'7c Health part-time'!K32&lt;0),L32,"")</f>
        <v/>
      </c>
      <c r="BG32" s="843" t="str">
        <f>IF(AND($AY$3=1,'7c Health part-time'!L32&lt;0),M32,"")</f>
        <v/>
      </c>
      <c r="BH32" s="843" t="str">
        <f>IF(AND($AY$3=1,'7c Health part-time'!M32&lt;0),N32,"")</f>
        <v/>
      </c>
      <c r="BI32" s="843" t="str">
        <f>IF(AND($AY$3=1,'7c Health part-time'!N32&lt;0),O32,"")</f>
        <v/>
      </c>
      <c r="BJ32" s="845" t="str">
        <f>IF(AND($AY$3=1,'7c Health part-time'!O32&lt;0),P32,"")</f>
        <v/>
      </c>
      <c r="BK32" s="844" t="str">
        <f>IF(AND($AY$3=1,'7c Health part-time'!V32&lt;0),W32,"")</f>
        <v/>
      </c>
      <c r="BL32" s="843" t="str">
        <f>IF(AND($AY$3=1,'7c Health part-time'!W32&lt;0),X32,"")</f>
        <v/>
      </c>
      <c r="BM32" s="843" t="str">
        <f>IF(AND($AY$3=1,'7c Health part-time'!X32&lt;0),Y32,"")</f>
        <v/>
      </c>
      <c r="BN32" s="843" t="str">
        <f>IF(AND($AY$3=1,'7c Health part-time'!Y32&lt;0),Z32,"")</f>
        <v/>
      </c>
      <c r="BO32" s="843" t="str">
        <f>IF(AND($AY$3=1,'7c Health part-time'!Z32&lt;0),AA32,"")</f>
        <v/>
      </c>
      <c r="BP32" s="845" t="str">
        <f>IF(AND($AY$3=1,'7c Health part-time'!AA32&lt;0),AB32,"")</f>
        <v/>
      </c>
      <c r="BQ32" s="844" t="str">
        <f>IF(AND($AY$3=1,'7c Health part-time'!AB32&lt;0),AC32,"")</f>
        <v/>
      </c>
      <c r="BR32" s="843" t="str">
        <f>IF(AND($AY$3=1,'7c Health part-time'!AC32&lt;0),AD32,"")</f>
        <v/>
      </c>
      <c r="BS32" s="843" t="str">
        <f>IF(AND($AY$3=1,'7c Health part-time'!AD32&lt;0),AE32,"")</f>
        <v/>
      </c>
      <c r="BT32" s="843" t="str">
        <f>IF(AND($AY$3=1,'7c Health part-time'!AE32&lt;0),AF32,"")</f>
        <v/>
      </c>
      <c r="BU32" s="843" t="str">
        <f>IF(AND($AY$3=1,'7c Health part-time'!AF32&lt;0),AG32,"")</f>
        <v/>
      </c>
      <c r="BV32" s="845" t="str">
        <f>IF(AND($AY$3=1,'7c Health part-time'!AG32&lt;0),AH32,"")</f>
        <v/>
      </c>
      <c r="BX32" s="844" t="str">
        <f>IF(AND($BY$3=1,('7c Health part-time'!D32-INT('7c Health part-time'!D32))&lt;&gt;0.5,('7c Health part-time'!D32-INT('7c Health part-time'!D32))&lt;&gt;0),E32,"")</f>
        <v/>
      </c>
      <c r="BY32" s="843" t="str">
        <f>IF(AND($BY$3=1,('7c Health part-time'!E32-INT('7c Health part-time'!E32))&lt;&gt;0.5,('7c Health part-time'!E32-INT('7c Health part-time'!E32))&lt;&gt;0),F32,"")</f>
        <v/>
      </c>
      <c r="BZ32" s="843" t="str">
        <f>IF(AND($BY$3=1,('7c Health part-time'!F32-INT('7c Health part-time'!F32))&lt;&gt;0.5,('7c Health part-time'!F32-INT('7c Health part-time'!F32))&lt;&gt;0),G32,"")</f>
        <v/>
      </c>
      <c r="CA32" s="843" t="str">
        <f>IF(AND($BY$3=1,('7c Health part-time'!G32-INT('7c Health part-time'!G32))&lt;&gt;0.5,('7c Health part-time'!G32-INT('7c Health part-time'!G32))&lt;&gt;0),H32,"")</f>
        <v/>
      </c>
      <c r="CB32" s="843" t="str">
        <f>IF(AND($BY$3=1,('7c Health part-time'!H32-INT('7c Health part-time'!H32))&lt;&gt;0.5,('7c Health part-time'!H32-INT('7c Health part-time'!H32))&lt;&gt;0),I32,"")</f>
        <v/>
      </c>
      <c r="CC32" s="845" t="str">
        <f>IF(AND($BY$3=1,('7c Health part-time'!I32-INT('7c Health part-time'!I32))&lt;&gt;0.5,('7c Health part-time'!I32-INT('7c Health part-time'!I32))&lt;&gt;0),J32,"")</f>
        <v/>
      </c>
      <c r="CD32" s="844" t="str">
        <f>IF(AND($BY$3=1,('7c Health part-time'!J32-INT('7c Health part-time'!J32))&lt;&gt;0.5,('7c Health part-time'!J32-INT('7c Health part-time'!J32))&lt;&gt;0),K32,"")</f>
        <v/>
      </c>
      <c r="CE32" s="843" t="str">
        <f>IF(AND($BY$3=1,('7c Health part-time'!K32-INT('7c Health part-time'!K32))&lt;&gt;0.5,('7c Health part-time'!K32-INT('7c Health part-time'!K32))&lt;&gt;0),L32,"")</f>
        <v/>
      </c>
      <c r="CF32" s="843" t="str">
        <f>IF(AND($BY$3=1,('7c Health part-time'!L32-INT('7c Health part-time'!L32))&lt;&gt;0.5,('7c Health part-time'!L32-INT('7c Health part-time'!L32))&lt;&gt;0),M32,"")</f>
        <v/>
      </c>
      <c r="CG32" s="843" t="str">
        <f>IF(AND($BY$3=1,('7c Health part-time'!M32-INT('7c Health part-time'!M32))&lt;&gt;0.5,('7c Health part-time'!M32-INT('7c Health part-time'!M32))&lt;&gt;0),N32,"")</f>
        <v/>
      </c>
      <c r="CH32" s="843" t="str">
        <f>IF(AND($BY$3=1,('7c Health part-time'!N32-INT('7c Health part-time'!N32))&lt;&gt;0.5,('7c Health part-time'!N32-INT('7c Health part-time'!N32))&lt;&gt;0),O32,"")</f>
        <v/>
      </c>
      <c r="CI32" s="845" t="str">
        <f>IF(AND($BY$3=1,('7c Health part-time'!O32-INT('7c Health part-time'!O32))&lt;&gt;0.5,('7c Health part-time'!O32-INT('7c Health part-time'!O32))&lt;&gt;0),P32,"")</f>
        <v/>
      </c>
      <c r="CJ32" s="844" t="str">
        <f>IF(AND($BY$3=1,('7c Health part-time'!P32-INT('7c Health part-time'!P32))&lt;&gt;0.5,('7c Health part-time'!P32-INT('7c Health part-time'!P32))&lt;&gt;0),Q32,"")</f>
        <v/>
      </c>
      <c r="CK32" s="843" t="str">
        <f>IF(AND($BY$3=1,('7c Health part-time'!Q32-INT('7c Health part-time'!Q32))&lt;&gt;0.5,('7c Health part-time'!Q32-INT('7c Health part-time'!Q32))&lt;&gt;0),R32,"")</f>
        <v/>
      </c>
      <c r="CL32" s="843" t="str">
        <f>IF(AND($BY$3=1,('7c Health part-time'!R32-INT('7c Health part-time'!R32))&lt;&gt;0.5,('7c Health part-time'!R32-INT('7c Health part-time'!R32))&lt;&gt;0),S32,"")</f>
        <v/>
      </c>
      <c r="CM32" s="843" t="str">
        <f>IF(AND($BY$3=1,('7c Health part-time'!S32-INT('7c Health part-time'!S32))&lt;&gt;0.5,('7c Health part-time'!S32-INT('7c Health part-time'!S32))&lt;&gt;0),T32,"")</f>
        <v/>
      </c>
      <c r="CN32" s="843" t="str">
        <f>IF(AND($BY$3=1,('7c Health part-time'!T32-INT('7c Health part-time'!T32))&lt;&gt;0.5,('7c Health part-time'!T32-INT('7c Health part-time'!T32))&lt;&gt;0),U32,"")</f>
        <v/>
      </c>
      <c r="CO32" s="845" t="str">
        <f>IF(AND($BY$3=1,('7c Health part-time'!U32-INT('7c Health part-time'!U32))&lt;&gt;0.5,('7c Health part-time'!U32-INT('7c Health part-time'!U32))&lt;&gt;0),V32,"")</f>
        <v/>
      </c>
      <c r="DV32" s="844" t="str">
        <f>IF(AND($DV$3=1,ROUND('7c Health part-time'!AB32,2)&lt;&gt;'7c Health part-time'!AB32),AC32,"")</f>
        <v/>
      </c>
      <c r="DW32" s="843" t="str">
        <f>IF(AND($DV$3=1,ROUND('7c Health part-time'!AC32,2)&lt;&gt;'7c Health part-time'!AC32),AD32,"")</f>
        <v/>
      </c>
      <c r="DX32" s="843" t="str">
        <f>IF(AND($DV$3=1,ROUND('7c Health part-time'!AD32,2)&lt;&gt;'7c Health part-time'!AD32),AE32,"")</f>
        <v/>
      </c>
      <c r="DY32" s="843" t="str">
        <f>IF(AND($DV$3=1,ROUND('7c Health part-time'!AE32,2)&lt;&gt;'7c Health part-time'!AE32),AF32,"")</f>
        <v/>
      </c>
      <c r="DZ32" s="843" t="str">
        <f>IF(AND($DV$3=1,ROUND('7c Health part-time'!AF32,2)&lt;&gt;'7c Health part-time'!AF32),AG32,"")</f>
        <v/>
      </c>
      <c r="EA32" s="845" t="str">
        <f>IF(AND($DV$3=1,ROUND('7c Health part-time'!AG32,2)&lt;&gt;'7c Health part-time'!AG32),AH32,"")</f>
        <v/>
      </c>
      <c r="EC32" s="844" t="str">
        <f>IF(AND($EC$3=1,'7c Health part-time'!AB32&gt;'7c Health part-time'!V32),AC32,"")</f>
        <v/>
      </c>
      <c r="ED32" s="843" t="str">
        <f>IF(AND($EC$3=1,'7c Health part-time'!AC32&gt;'7c Health part-time'!W32),AD32,"")</f>
        <v/>
      </c>
      <c r="EE32" s="843" t="str">
        <f>IF(AND($EC$3=1,'7c Health part-time'!AD32&gt;'7c Health part-time'!X32),AE32,"")</f>
        <v/>
      </c>
      <c r="EF32" s="843" t="str">
        <f>IF(AND($EC$3=1,'7c Health part-time'!AE32&gt;'7c Health part-time'!Y32),AF32,"")</f>
        <v/>
      </c>
      <c r="EG32" s="843" t="str">
        <f>IF(AND($EC$3=1,'7c Health part-time'!AF32&gt;'7c Health part-time'!Z32),AG32,"")</f>
        <v/>
      </c>
      <c r="EH32" s="845" t="str">
        <f>IF(AND($EC$3=1,'7c Health part-time'!AG32&gt;'7c Health part-time'!AA32),AH32,"")</f>
        <v/>
      </c>
      <c r="EJ32" s="844" t="str">
        <f>IF(AND($EJ$3=1,'7c Health part-time'!V32&lt;&gt;0),IF(('7c Health part-time'!AB32/'7c Health part-time'!V32)&lt;0.03,AC32,""),"")</f>
        <v/>
      </c>
      <c r="EK32" s="843" t="str">
        <f>IF(AND($EJ$3=1,'7c Health part-time'!W32&lt;&gt;0),IF(('7c Health part-time'!AC32/'7c Health part-time'!W32)&lt;0.03,AD32,""),"")</f>
        <v/>
      </c>
      <c r="EL32" s="843" t="str">
        <f>IF(AND($EJ$3=1,'7c Health part-time'!X32&lt;&gt;0),IF(('7c Health part-time'!AD32/'7c Health part-time'!X32)&lt;0.03,AE32,""),"")</f>
        <v/>
      </c>
      <c r="EM32" s="843" t="str">
        <f>IF(AND($EJ$3=1,'7c Health part-time'!Y32&lt;&gt;0),IF(('7c Health part-time'!AE32/'7c Health part-time'!Y32)&lt;0.03,AF32,""),"")</f>
        <v/>
      </c>
      <c r="EN32" s="843" t="str">
        <f>IF(AND($EJ$3=1,'7c Health part-time'!Z32&lt;&gt;0),IF(('7c Health part-time'!AF32/'7c Health part-time'!Z32)&lt;0.03,AG32,""),"")</f>
        <v/>
      </c>
      <c r="EO32" s="845" t="str">
        <f>IF(AND($EJ$3=1,'7c Health part-time'!AA32&lt;&gt;0),IF(('7c Health part-time'!AG32/'7c Health part-time'!AA32)&lt;0.03,AH32,""),"")</f>
        <v/>
      </c>
      <c r="EQ32" s="844" t="str">
        <f>IF(AND($EQ$3=1,'7c Health part-time'!P32=0,SUM('7c Health part-time'!D32,'7c Health part-time'!J32)&gt;$ET$13),Q32,"")</f>
        <v/>
      </c>
      <c r="ER32" s="843" t="str">
        <f>IF(AND($EQ$3=1,'7c Health part-time'!Q32=0,SUM('7c Health part-time'!E32,'7c Health part-time'!K32)&gt;$ET$13),R32,"")</f>
        <v/>
      </c>
      <c r="ES32" s="843" t="str">
        <f>IF(AND($EQ$3=1,'7c Health part-time'!R32=0,SUM('7c Health part-time'!F32,'7c Health part-time'!L32)&gt;$ET$13),S32,"")</f>
        <v/>
      </c>
      <c r="ET32" s="843" t="str">
        <f>IF(AND($EQ$3=1,'7c Health part-time'!S32=0,SUM('7c Health part-time'!G32,'7c Health part-time'!M32)&gt;$ET$13),T32,"")</f>
        <v/>
      </c>
      <c r="EU32" s="843" t="str">
        <f>IF(AND($EQ$3=1,'7c Health part-time'!T32=0,SUM('7c Health part-time'!H32,'7c Health part-time'!N32)&gt;$ET$13),U32,"")</f>
        <v/>
      </c>
      <c r="EV32" s="845" t="str">
        <f>IF(AND($EQ$3=1,'7c Health part-time'!U32=0,SUM('7c Health part-time'!I32,'7c Health part-time'!O32)&gt;$ET$13),V32,"")</f>
        <v/>
      </c>
      <c r="EX32" s="844" t="str">
        <f>IF(AND($EX$3=1,SUM('7c Health part-time'!D32,'7c Health part-time'!J32)&gt;0,ABS('7c Health part-time'!P32)=SUM('7c Health part-time'!D32,'7c Health part-time'!J32)),Q32,"")</f>
        <v/>
      </c>
      <c r="EY32" s="843" t="str">
        <f>IF(AND($EX$3=1,SUM('7c Health part-time'!E32,'7c Health part-time'!K32)&gt;0,ABS('7c Health part-time'!Q32)=SUM('7c Health part-time'!E32,'7c Health part-time'!K32)),R32,"")</f>
        <v/>
      </c>
      <c r="EZ32" s="843" t="str">
        <f>IF(AND($EX$3=1,SUM('7c Health part-time'!F32,'7c Health part-time'!L32)&gt;0,ABS('7c Health part-time'!R32)=SUM('7c Health part-time'!F32,'7c Health part-time'!L32)),S32,"")</f>
        <v/>
      </c>
      <c r="FA32" s="843" t="str">
        <f>IF(AND($EX$3=1,SUM('7c Health part-time'!G32,'7c Health part-time'!M32)&gt;0,ABS('7c Health part-time'!S32)=SUM('7c Health part-time'!G32,'7c Health part-time'!M32)),T32,"")</f>
        <v/>
      </c>
      <c r="FB32" s="843" t="str">
        <f>IF(AND($EX$3=1,SUM('7c Health part-time'!H32,'7c Health part-time'!N32)&gt;0,ABS('7c Health part-time'!T32)=SUM('7c Health part-time'!H32,'7c Health part-time'!N32)),U32,"")</f>
        <v/>
      </c>
      <c r="FC32" s="845" t="str">
        <f>IF(AND($EX$3=1,SUM('7c Health part-time'!I32,'7c Health part-time'!O32)&gt;0,ABS('7c Health part-time'!U32)=SUM('7c Health part-time'!I32,'7c Health part-time'!O32)),V32,"")</f>
        <v/>
      </c>
      <c r="FR32" s="844" t="str">
        <f>IF(AND($FR$3=1,'7c Health part-time'!V32&lt;&gt;0),IF(('7c Health part-time'!AB32/'7c Health part-time'!V32)&lt;0.25,AC32,""),"")</f>
        <v/>
      </c>
      <c r="FS32" s="843" t="str">
        <f>IF(AND($FR$3=1,'7c Health part-time'!W32&lt;&gt;0),IF(('7c Health part-time'!AC32/'7c Health part-time'!W32)&lt;0.25,AD32,""),"")</f>
        <v/>
      </c>
      <c r="FT32" s="843" t="str">
        <f>IF(AND($FR$3=1,'7c Health part-time'!X32&lt;&gt;0),IF(('7c Health part-time'!AD32/'7c Health part-time'!X32)&lt;0.25,AE32,""),"")</f>
        <v/>
      </c>
      <c r="FU32" s="843" t="str">
        <f>IF(AND($FR$3=1,'7c Health part-time'!Y32&lt;&gt;0),IF(('7c Health part-time'!AE32/'7c Health part-time'!Y32)&lt;0.25,AF32,""),"")</f>
        <v/>
      </c>
      <c r="FV32" s="843" t="str">
        <f>IF(AND($FR$3=1,'7c Health part-time'!Z32&lt;&gt;0),IF(('7c Health part-time'!AF32/'7c Health part-time'!Z32)&lt;0.25,AG32,""),"")</f>
        <v/>
      </c>
      <c r="FW32" s="845" t="str">
        <f>IF(AND($FR$3=1,'7c Health part-time'!AA32&lt;&gt;0),IF(('7c Health part-time'!AG32/'7c Health part-time'!AA32)&lt;0.25,AH32,""),"")</f>
        <v/>
      </c>
      <c r="FY32" s="840" t="str">
        <f>IF(AND($FY$3=1,'7c Health part-time'!D32&gt;0),E32,"")</f>
        <v/>
      </c>
      <c r="FZ32" s="841" t="str">
        <f>IF(AND($FY$3=1,'7c Health part-time'!E32&gt;0),F32,"")</f>
        <v/>
      </c>
      <c r="GA32" s="841" t="str">
        <f>IF(AND($FY$3=1,'7c Health part-time'!F32&gt;0),G32,"")</f>
        <v/>
      </c>
      <c r="GB32" s="841" t="str">
        <f>IF(AND($FY$3=1,'7c Health part-time'!G32&gt;0),H32,"")</f>
        <v/>
      </c>
      <c r="GC32" s="841" t="str">
        <f>IF(AND($FY$3=1,'7c Health part-time'!H32&gt;0),I32,"")</f>
        <v/>
      </c>
      <c r="GD32" s="842" t="str">
        <f>IF(AND($FY$3=1,'7c Health part-time'!I32&gt;0),J32,"")</f>
        <v/>
      </c>
      <c r="GE32" s="841" t="str">
        <f>IF(AND($FY$3=1,'7c Health part-time'!J32&gt;0),K32,"")</f>
        <v/>
      </c>
      <c r="GF32" s="841" t="str">
        <f>IF(AND($FY$3=1,'7c Health part-time'!K32&gt;0),L32,"")</f>
        <v/>
      </c>
      <c r="GG32" s="841" t="str">
        <f>IF(AND($FY$3=1,'7c Health part-time'!L32&gt;0),M32,"")</f>
        <v/>
      </c>
      <c r="GH32" s="841" t="str">
        <f>IF(AND($FY$3=1,'7c Health part-time'!M32&gt;0),N32,"")</f>
        <v/>
      </c>
      <c r="GI32" s="841" t="str">
        <f>IF(AND($FY$3=1,'7c Health part-time'!N32&gt;0),O32,"")</f>
        <v/>
      </c>
      <c r="GJ32" s="842" t="str">
        <f>IF(AND($FY$3=1,'7c Health part-time'!O32&gt;0),P32,"")</f>
        <v/>
      </c>
      <c r="GL32" s="60"/>
      <c r="GM32" s="61" t="s">
        <v>19</v>
      </c>
      <c r="GN32" s="60" t="s">
        <v>116</v>
      </c>
      <c r="GO32" s="49" t="str">
        <f>$CS$98</f>
        <v/>
      </c>
      <c r="GP32" s="41" t="str">
        <f>$CT$98</f>
        <v/>
      </c>
      <c r="GQ32" s="40" t="str">
        <f>$CS$98</f>
        <v/>
      </c>
      <c r="GR32" s="41" t="str">
        <f>$CT$98</f>
        <v/>
      </c>
      <c r="GS32" s="40" t="str">
        <f>$CS$98</f>
        <v/>
      </c>
      <c r="GT32" s="873" t="str">
        <f>$CT$98</f>
        <v/>
      </c>
      <c r="GU32" s="49" t="str">
        <f>$CY$98</f>
        <v/>
      </c>
      <c r="GV32" s="41" t="str">
        <f>$CZ$98</f>
        <v/>
      </c>
      <c r="GW32" s="40" t="str">
        <f>$CY$98</f>
        <v/>
      </c>
      <c r="GX32" s="41" t="str">
        <f>$CZ$98</f>
        <v/>
      </c>
      <c r="GY32" s="40" t="str">
        <f>$CY$98</f>
        <v/>
      </c>
      <c r="GZ32" s="873" t="str">
        <f>$CZ$98</f>
        <v/>
      </c>
      <c r="HA32" s="49" t="str">
        <f>$DE$98</f>
        <v/>
      </c>
      <c r="HB32" s="41" t="str">
        <f>$DF$98</f>
        <v/>
      </c>
      <c r="HC32" s="40" t="str">
        <f>$DE$98</f>
        <v/>
      </c>
      <c r="HD32" s="41" t="str">
        <f>$DF$98</f>
        <v/>
      </c>
      <c r="HE32" s="40" t="str">
        <f>$DE$98</f>
        <v/>
      </c>
      <c r="HF32" s="873" t="str">
        <f>$DF$98</f>
        <v/>
      </c>
      <c r="HG32" s="49" t="str">
        <f>$DK$98</f>
        <v/>
      </c>
      <c r="HH32" s="41" t="str">
        <f>$DL$98</f>
        <v/>
      </c>
      <c r="HI32" s="40" t="str">
        <f>$DK$98</f>
        <v/>
      </c>
      <c r="HJ32" s="41" t="str">
        <f>$DL$98</f>
        <v/>
      </c>
      <c r="HK32" s="40" t="str">
        <f>$DK$98</f>
        <v/>
      </c>
      <c r="HL32" s="873" t="str">
        <f>$DL$98</f>
        <v/>
      </c>
      <c r="HM32" s="49" t="str">
        <f>$DQ$98</f>
        <v/>
      </c>
      <c r="HN32" s="41" t="str">
        <f>$DR$98</f>
        <v/>
      </c>
      <c r="HO32" s="40" t="str">
        <f>$DQ$98</f>
        <v/>
      </c>
      <c r="HP32" s="41" t="str">
        <f>$DR$98</f>
        <v/>
      </c>
      <c r="HQ32" s="40" t="str">
        <f>$DQ$98</f>
        <v/>
      </c>
      <c r="HR32" s="873" t="str">
        <f>$DR$98</f>
        <v/>
      </c>
    </row>
    <row r="33" spans="1:226" x14ac:dyDescent="0.25">
      <c r="A33" s="18" t="str">
        <f>'7c Health part-time'!A33</f>
        <v>Nursing - adult (C1)</v>
      </c>
      <c r="B33" t="s">
        <v>19</v>
      </c>
      <c r="C33" s="18" t="str">
        <f>'7c Health part-time'!C33</f>
        <v>PGT (UG fee)</v>
      </c>
      <c r="D33" t="str">
        <f t="shared" si="4"/>
        <v>Nursing - adult (C1), Long, PGT (UG fee)</v>
      </c>
      <c r="E33" t="str">
        <f t="shared" si="5"/>
        <v xml:space="preserve">Column 1, Starters in 2016-17, OfS-fundable, Nursing - adult (C1), Long, PGT (UG fee); </v>
      </c>
      <c r="F33" t="str">
        <f t="shared" si="5"/>
        <v xml:space="preserve">Column 1, Starters in 2016-17, Non-fundable, Nursing - adult (C1), Long, PGT (UG fee); </v>
      </c>
      <c r="G33" t="str">
        <f t="shared" si="5"/>
        <v xml:space="preserve">Column 1, Starters in 2017-18, OfS-fundable, Nursing - adult (C1), Long, PGT (UG fee); </v>
      </c>
      <c r="H33" t="str">
        <f t="shared" si="5"/>
        <v xml:space="preserve">Column 1, Starters in 2017-18, Non-fundable, Nursing - adult (C1), Long, PGT (UG fee); </v>
      </c>
      <c r="I33" t="str">
        <f t="shared" si="5"/>
        <v xml:space="preserve">Column 1, Starters in 2018-19, OfS-fundable, Nursing - adult (C1), Long, PGT (UG fee); </v>
      </c>
      <c r="J33" t="str">
        <f t="shared" si="5"/>
        <v xml:space="preserve">Column 1, Starters in 2018-19, Non-fundable, Nursing - adult (C1), Long, PGT (UG fee); </v>
      </c>
      <c r="K33" t="str">
        <f t="shared" si="5"/>
        <v xml:space="preserve">Column 2, Starters in 2016-17, OfS-fundable, Nursing - adult (C1), Long, PGT (UG fee); </v>
      </c>
      <c r="L33" t="str">
        <f t="shared" si="5"/>
        <v xml:space="preserve">Column 2, Starters in 2016-17, Non-fundable, Nursing - adult (C1), Long, PGT (UG fee); </v>
      </c>
      <c r="M33" t="str">
        <f t="shared" si="5"/>
        <v xml:space="preserve">Column 2, Starters in 2017-18, OfS-fundable, Nursing - adult (C1), Long, PGT (UG fee); </v>
      </c>
      <c r="N33" t="str">
        <f t="shared" si="5"/>
        <v xml:space="preserve">Column 2, Starters in 2017-18, Non-fundable, Nursing - adult (C1), Long, PGT (UG fee); </v>
      </c>
      <c r="O33" t="str">
        <f t="shared" si="5"/>
        <v xml:space="preserve">Column 2, Starters in 2018-19, OfS-fundable, Nursing - adult (C1), Long, PGT (UG fee); </v>
      </c>
      <c r="P33" t="str">
        <f t="shared" si="5"/>
        <v xml:space="preserve">Column 2, Starters in 2018-19, Non-fundable, Nursing - adult (C1), Long, PGT (UG fee); </v>
      </c>
      <c r="Q33" t="str">
        <f t="shared" si="5"/>
        <v xml:space="preserve">Column 3, Starters in 2016-17, OfS-fundable, Nursing - adult (C1), Long, PGT (UG fee); </v>
      </c>
      <c r="R33" t="str">
        <f t="shared" si="5"/>
        <v xml:space="preserve">Column 3, Starters in 2016-17, Non-fundable, Nursing - adult (C1), Long, PGT (UG fee); </v>
      </c>
      <c r="S33" t="str">
        <f t="shared" si="5"/>
        <v xml:space="preserve">Column 3, Starters in 2017-18, OfS-fundable, Nursing - adult (C1), Long, PGT (UG fee); </v>
      </c>
      <c r="T33" t="str">
        <f t="shared" si="5"/>
        <v xml:space="preserve">Column 3, Starters in 2017-18, Non-fundable, Nursing - adult (C1), Long, PGT (UG fee); </v>
      </c>
      <c r="U33" t="str">
        <f t="shared" si="7"/>
        <v xml:space="preserve">Column 3, Starters in 2018-19, OfS-fundable, Nursing - adult (C1), Long, PGT (UG fee); </v>
      </c>
      <c r="V33" t="str">
        <f t="shared" si="7"/>
        <v xml:space="preserve">Column 3, Starters in 2018-19, Non-fundable, Nursing - adult (C1), Long, PGT (UG fee); </v>
      </c>
      <c r="W33" t="str">
        <f t="shared" si="7"/>
        <v xml:space="preserve">Column 4, Starters in 2016-17, OfS-fundable, Nursing - adult (C1), Long, PGT (UG fee); </v>
      </c>
      <c r="X33" t="str">
        <f t="shared" si="7"/>
        <v xml:space="preserve">Column 4, Starters in 2016-17, Non-fundable, Nursing - adult (C1), Long, PGT (UG fee); </v>
      </c>
      <c r="Y33" t="str">
        <f t="shared" si="7"/>
        <v xml:space="preserve">Column 4, Starters in 2017-18, OfS-fundable, Nursing - adult (C1), Long, PGT (UG fee); </v>
      </c>
      <c r="Z33" t="str">
        <f t="shared" si="7"/>
        <v xml:space="preserve">Column 4, Starters in 2017-18, Non-fundable, Nursing - adult (C1), Long, PGT (UG fee); </v>
      </c>
      <c r="AA33" t="str">
        <f t="shared" si="7"/>
        <v xml:space="preserve">Column 4, Starters in 2018-19, OfS-fundable, Nursing - adult (C1), Long, PGT (UG fee); </v>
      </c>
      <c r="AB33" t="str">
        <f t="shared" si="7"/>
        <v xml:space="preserve">Column 4, Starters in 2018-19, Non-fundable, Nursing - adult (C1), Long, PGT (UG fee); </v>
      </c>
      <c r="AC33" t="str">
        <f t="shared" si="7"/>
        <v xml:space="preserve">Column 4a, Starters in 2016-17, OfS-fundable, Nursing - adult (C1), Long, PGT (UG fee); </v>
      </c>
      <c r="AD33" t="str">
        <f t="shared" si="7"/>
        <v xml:space="preserve">Column 4a, Starters in 2016-17, Non-fundable, Nursing - adult (C1), Long, PGT (UG fee); </v>
      </c>
      <c r="AE33" t="str">
        <f t="shared" si="7"/>
        <v xml:space="preserve">Column 4a, Starters in 2017-18, OfS-fundable, Nursing - adult (C1), Long, PGT (UG fee); </v>
      </c>
      <c r="AF33" t="str">
        <f t="shared" si="7"/>
        <v xml:space="preserve">Column 4a, Starters in 2017-18, Non-fundable, Nursing - adult (C1), Long, PGT (UG fee); </v>
      </c>
      <c r="AG33" t="str">
        <f t="shared" si="7"/>
        <v xml:space="preserve">Column 4a, Starters in 2018-19, OfS-fundable, Nursing - adult (C1), Long, PGT (UG fee); </v>
      </c>
      <c r="AH33" t="str">
        <f t="shared" si="7"/>
        <v xml:space="preserve">Column 4a, Starters in 2018-19, Non-fundable, Nursing - adult (C1), Long, PGT (UG fee); </v>
      </c>
      <c r="AR33" s="726" t="str">
        <f>IF(AND($AR$3=1,'7c Health part-time'!P33&gt;0),Q33,"")</f>
        <v/>
      </c>
      <c r="AS33" s="727" t="str">
        <f>IF(AND($AR$3=1,'7c Health part-time'!Q33&gt;0),R33,"")</f>
        <v/>
      </c>
      <c r="AT33" s="727" t="str">
        <f>IF(AND($AR$3=1,'7c Health part-time'!R33&gt;0),S33,"")</f>
        <v/>
      </c>
      <c r="AU33" s="727" t="str">
        <f>IF(AND($AR$3=1,'7c Health part-time'!S33&gt;0),T33,"")</f>
        <v/>
      </c>
      <c r="AV33" s="727" t="str">
        <f>IF(AND($AR$3=1,'7c Health part-time'!T33&gt;0),U33,"")</f>
        <v/>
      </c>
      <c r="AW33" s="846" t="str">
        <f>IF(AND($AR$3=1,'7c Health part-time'!U33&gt;0),V33,"")</f>
        <v/>
      </c>
      <c r="AY33" s="726" t="str">
        <f>IF(AND($AY$3=1,'7c Health part-time'!D33&lt;0),E33,"")</f>
        <v/>
      </c>
      <c r="AZ33" s="727" t="str">
        <f>IF(AND($AY$3=1,'7c Health part-time'!E33&lt;0),F33,"")</f>
        <v/>
      </c>
      <c r="BA33" s="727" t="str">
        <f>IF(AND($AY$3=1,'7c Health part-time'!F33&lt;0),G33,"")</f>
        <v/>
      </c>
      <c r="BB33" s="727" t="str">
        <f>IF(AND($AY$3=1,'7c Health part-time'!G33&lt;0),H33,"")</f>
        <v/>
      </c>
      <c r="BC33" s="727" t="str">
        <f>IF(AND($AY$3=1,'7c Health part-time'!H33&lt;0),I33,"")</f>
        <v/>
      </c>
      <c r="BD33" s="846" t="str">
        <f>IF(AND($AY$3=1,'7c Health part-time'!I33&lt;0),J33,"")</f>
        <v/>
      </c>
      <c r="BE33" s="726" t="str">
        <f>IF(AND($AY$3=1,'7c Health part-time'!J33&lt;0),K33,"")</f>
        <v/>
      </c>
      <c r="BF33" s="727" t="str">
        <f>IF(AND($AY$3=1,'7c Health part-time'!K33&lt;0),L33,"")</f>
        <v/>
      </c>
      <c r="BG33" s="727" t="str">
        <f>IF(AND($AY$3=1,'7c Health part-time'!L33&lt;0),M33,"")</f>
        <v/>
      </c>
      <c r="BH33" s="727" t="str">
        <f>IF(AND($AY$3=1,'7c Health part-time'!M33&lt;0),N33,"")</f>
        <v/>
      </c>
      <c r="BI33" s="727" t="str">
        <f>IF(AND($AY$3=1,'7c Health part-time'!N33&lt;0),O33,"")</f>
        <v/>
      </c>
      <c r="BJ33" s="846" t="str">
        <f>IF(AND($AY$3=1,'7c Health part-time'!O33&lt;0),P33,"")</f>
        <v/>
      </c>
      <c r="BK33" s="726" t="str">
        <f>IF(AND($AY$3=1,'7c Health part-time'!V33&lt;0),W33,"")</f>
        <v/>
      </c>
      <c r="BL33" s="727" t="str">
        <f>IF(AND($AY$3=1,'7c Health part-time'!W33&lt;0),X33,"")</f>
        <v/>
      </c>
      <c r="BM33" s="727" t="str">
        <f>IF(AND($AY$3=1,'7c Health part-time'!X33&lt;0),Y33,"")</f>
        <v/>
      </c>
      <c r="BN33" s="727" t="str">
        <f>IF(AND($AY$3=1,'7c Health part-time'!Y33&lt;0),Z33,"")</f>
        <v/>
      </c>
      <c r="BO33" s="727" t="str">
        <f>IF(AND($AY$3=1,'7c Health part-time'!Z33&lt;0),AA33,"")</f>
        <v/>
      </c>
      <c r="BP33" s="846" t="str">
        <f>IF(AND($AY$3=1,'7c Health part-time'!AA33&lt;0),AB33,"")</f>
        <v/>
      </c>
      <c r="BQ33" s="726" t="str">
        <f>IF(AND($AY$3=1,'7c Health part-time'!AB33&lt;0),AC33,"")</f>
        <v/>
      </c>
      <c r="BR33" s="727" t="str">
        <f>IF(AND($AY$3=1,'7c Health part-time'!AC33&lt;0),AD33,"")</f>
        <v/>
      </c>
      <c r="BS33" s="727" t="str">
        <f>IF(AND($AY$3=1,'7c Health part-time'!AD33&lt;0),AE33,"")</f>
        <v/>
      </c>
      <c r="BT33" s="727" t="str">
        <f>IF(AND($AY$3=1,'7c Health part-time'!AE33&lt;0),AF33,"")</f>
        <v/>
      </c>
      <c r="BU33" s="727" t="str">
        <f>IF(AND($AY$3=1,'7c Health part-time'!AF33&lt;0),AG33,"")</f>
        <v/>
      </c>
      <c r="BV33" s="846" t="str">
        <f>IF(AND($AY$3=1,'7c Health part-time'!AG33&lt;0),AH33,"")</f>
        <v/>
      </c>
      <c r="BX33" s="726" t="str">
        <f>IF(AND($BY$3=1,('7c Health part-time'!D33-INT('7c Health part-time'!D33))&lt;&gt;0.5,('7c Health part-time'!D33-INT('7c Health part-time'!D33))&lt;&gt;0),E33,"")</f>
        <v/>
      </c>
      <c r="BY33" s="727" t="str">
        <f>IF(AND($BY$3=1,('7c Health part-time'!E33-INT('7c Health part-time'!E33))&lt;&gt;0.5,('7c Health part-time'!E33-INT('7c Health part-time'!E33))&lt;&gt;0),F33,"")</f>
        <v/>
      </c>
      <c r="BZ33" s="727" t="str">
        <f>IF(AND($BY$3=1,('7c Health part-time'!F33-INT('7c Health part-time'!F33))&lt;&gt;0.5,('7c Health part-time'!F33-INT('7c Health part-time'!F33))&lt;&gt;0),G33,"")</f>
        <v/>
      </c>
      <c r="CA33" s="727" t="str">
        <f>IF(AND($BY$3=1,('7c Health part-time'!G33-INT('7c Health part-time'!G33))&lt;&gt;0.5,('7c Health part-time'!G33-INT('7c Health part-time'!G33))&lt;&gt;0),H33,"")</f>
        <v/>
      </c>
      <c r="CB33" s="727" t="str">
        <f>IF(AND($BY$3=1,('7c Health part-time'!H33-INT('7c Health part-time'!H33))&lt;&gt;0.5,('7c Health part-time'!H33-INT('7c Health part-time'!H33))&lt;&gt;0),I33,"")</f>
        <v/>
      </c>
      <c r="CC33" s="846" t="str">
        <f>IF(AND($BY$3=1,('7c Health part-time'!I33-INT('7c Health part-time'!I33))&lt;&gt;0.5,('7c Health part-time'!I33-INT('7c Health part-time'!I33))&lt;&gt;0),J33,"")</f>
        <v/>
      </c>
      <c r="CD33" s="726" t="str">
        <f>IF(AND($BY$3=1,('7c Health part-time'!J33-INT('7c Health part-time'!J33))&lt;&gt;0.5,('7c Health part-time'!J33-INT('7c Health part-time'!J33))&lt;&gt;0),K33,"")</f>
        <v/>
      </c>
      <c r="CE33" s="727" t="str">
        <f>IF(AND($BY$3=1,('7c Health part-time'!K33-INT('7c Health part-time'!K33))&lt;&gt;0.5,('7c Health part-time'!K33-INT('7c Health part-time'!K33))&lt;&gt;0),L33,"")</f>
        <v/>
      </c>
      <c r="CF33" s="727" t="str">
        <f>IF(AND($BY$3=1,('7c Health part-time'!L33-INT('7c Health part-time'!L33))&lt;&gt;0.5,('7c Health part-time'!L33-INT('7c Health part-time'!L33))&lt;&gt;0),M33,"")</f>
        <v/>
      </c>
      <c r="CG33" s="727" t="str">
        <f>IF(AND($BY$3=1,('7c Health part-time'!M33-INT('7c Health part-time'!M33))&lt;&gt;0.5,('7c Health part-time'!M33-INT('7c Health part-time'!M33))&lt;&gt;0),N33,"")</f>
        <v/>
      </c>
      <c r="CH33" s="727" t="str">
        <f>IF(AND($BY$3=1,('7c Health part-time'!N33-INT('7c Health part-time'!N33))&lt;&gt;0.5,('7c Health part-time'!N33-INT('7c Health part-time'!N33))&lt;&gt;0),O33,"")</f>
        <v/>
      </c>
      <c r="CI33" s="846" t="str">
        <f>IF(AND($BY$3=1,('7c Health part-time'!O33-INT('7c Health part-time'!O33))&lt;&gt;0.5,('7c Health part-time'!O33-INT('7c Health part-time'!O33))&lt;&gt;0),P33,"")</f>
        <v/>
      </c>
      <c r="CJ33" s="726" t="str">
        <f>IF(AND($BY$3=1,('7c Health part-time'!P33-INT('7c Health part-time'!P33))&lt;&gt;0.5,('7c Health part-time'!P33-INT('7c Health part-time'!P33))&lt;&gt;0),Q33,"")</f>
        <v/>
      </c>
      <c r="CK33" s="727" t="str">
        <f>IF(AND($BY$3=1,('7c Health part-time'!Q33-INT('7c Health part-time'!Q33))&lt;&gt;0.5,('7c Health part-time'!Q33-INT('7c Health part-time'!Q33))&lt;&gt;0),R33,"")</f>
        <v/>
      </c>
      <c r="CL33" s="727" t="str">
        <f>IF(AND($BY$3=1,('7c Health part-time'!R33-INT('7c Health part-time'!R33))&lt;&gt;0.5,('7c Health part-time'!R33-INT('7c Health part-time'!R33))&lt;&gt;0),S33,"")</f>
        <v/>
      </c>
      <c r="CM33" s="727" t="str">
        <f>IF(AND($BY$3=1,('7c Health part-time'!S33-INT('7c Health part-time'!S33))&lt;&gt;0.5,('7c Health part-time'!S33-INT('7c Health part-time'!S33))&lt;&gt;0),T33,"")</f>
        <v/>
      </c>
      <c r="CN33" s="727" t="str">
        <f>IF(AND($BY$3=1,('7c Health part-time'!T33-INT('7c Health part-time'!T33))&lt;&gt;0.5,('7c Health part-time'!T33-INT('7c Health part-time'!T33))&lt;&gt;0),U33,"")</f>
        <v/>
      </c>
      <c r="CO33" s="846" t="str">
        <f>IF(AND($BY$3=1,('7c Health part-time'!U33-INT('7c Health part-time'!U33))&lt;&gt;0.5,('7c Health part-time'!U33-INT('7c Health part-time'!U33))&lt;&gt;0),V33,"")</f>
        <v/>
      </c>
      <c r="DV33" s="726" t="str">
        <f>IF(AND($DV$3=1,ROUND('7c Health part-time'!AB33,2)&lt;&gt;'7c Health part-time'!AB33),AC33,"")</f>
        <v/>
      </c>
      <c r="DW33" s="727" t="str">
        <f>IF(AND($DV$3=1,ROUND('7c Health part-time'!AC33,2)&lt;&gt;'7c Health part-time'!AC33),AD33,"")</f>
        <v/>
      </c>
      <c r="DX33" s="727" t="str">
        <f>IF(AND($DV$3=1,ROUND('7c Health part-time'!AD33,2)&lt;&gt;'7c Health part-time'!AD33),AE33,"")</f>
        <v/>
      </c>
      <c r="DY33" s="727" t="str">
        <f>IF(AND($DV$3=1,ROUND('7c Health part-time'!AE33,2)&lt;&gt;'7c Health part-time'!AE33),AF33,"")</f>
        <v/>
      </c>
      <c r="DZ33" s="727" t="str">
        <f>IF(AND($DV$3=1,ROUND('7c Health part-time'!AF33,2)&lt;&gt;'7c Health part-time'!AF33),AG33,"")</f>
        <v/>
      </c>
      <c r="EA33" s="846" t="str">
        <f>IF(AND($DV$3=1,ROUND('7c Health part-time'!AG33,2)&lt;&gt;'7c Health part-time'!AG33),AH33,"")</f>
        <v/>
      </c>
      <c r="EC33" s="726" t="str">
        <f>IF(AND($EC$3=1,'7c Health part-time'!AB33&gt;'7c Health part-time'!V33),AC33,"")</f>
        <v/>
      </c>
      <c r="ED33" s="727" t="str">
        <f>IF(AND($EC$3=1,'7c Health part-time'!AC33&gt;'7c Health part-time'!W33),AD33,"")</f>
        <v/>
      </c>
      <c r="EE33" s="727" t="str">
        <f>IF(AND($EC$3=1,'7c Health part-time'!AD33&gt;'7c Health part-time'!X33),AE33,"")</f>
        <v/>
      </c>
      <c r="EF33" s="727" t="str">
        <f>IF(AND($EC$3=1,'7c Health part-time'!AE33&gt;'7c Health part-time'!Y33),AF33,"")</f>
        <v/>
      </c>
      <c r="EG33" s="727" t="str">
        <f>IF(AND($EC$3=1,'7c Health part-time'!AF33&gt;'7c Health part-time'!Z33),AG33,"")</f>
        <v/>
      </c>
      <c r="EH33" s="846" t="str">
        <f>IF(AND($EC$3=1,'7c Health part-time'!AG33&gt;'7c Health part-time'!AA33),AH33,"")</f>
        <v/>
      </c>
      <c r="EJ33" s="726" t="str">
        <f>IF(AND($EJ$3=1,'7c Health part-time'!V33&lt;&gt;0),IF(('7c Health part-time'!AB33/'7c Health part-time'!V33)&lt;0.03,AC33,""),"")</f>
        <v/>
      </c>
      <c r="EK33" s="727" t="str">
        <f>IF(AND($EJ$3=1,'7c Health part-time'!W33&lt;&gt;0),IF(('7c Health part-time'!AC33/'7c Health part-time'!W33)&lt;0.03,AD33,""),"")</f>
        <v/>
      </c>
      <c r="EL33" s="727" t="str">
        <f>IF(AND($EJ$3=1,'7c Health part-time'!X33&lt;&gt;0),IF(('7c Health part-time'!AD33/'7c Health part-time'!X33)&lt;0.03,AE33,""),"")</f>
        <v/>
      </c>
      <c r="EM33" s="727" t="str">
        <f>IF(AND($EJ$3=1,'7c Health part-time'!Y33&lt;&gt;0),IF(('7c Health part-time'!AE33/'7c Health part-time'!Y33)&lt;0.03,AF33,""),"")</f>
        <v/>
      </c>
      <c r="EN33" s="727" t="str">
        <f>IF(AND($EJ$3=1,'7c Health part-time'!Z33&lt;&gt;0),IF(('7c Health part-time'!AF33/'7c Health part-time'!Z33)&lt;0.03,AG33,""),"")</f>
        <v/>
      </c>
      <c r="EO33" s="846" t="str">
        <f>IF(AND($EJ$3=1,'7c Health part-time'!AA33&lt;&gt;0),IF(('7c Health part-time'!AG33/'7c Health part-time'!AA33)&lt;0.03,AH33,""),"")</f>
        <v/>
      </c>
      <c r="EQ33" s="726" t="str">
        <f>IF(AND($EQ$3=1,'7c Health part-time'!P33=0,SUM('7c Health part-time'!D33,'7c Health part-time'!J33)&gt;$ET$13),Q33,"")</f>
        <v/>
      </c>
      <c r="ER33" s="727" t="str">
        <f>IF(AND($EQ$3=1,'7c Health part-time'!Q33=0,SUM('7c Health part-time'!E33,'7c Health part-time'!K33)&gt;$ET$13),R33,"")</f>
        <v/>
      </c>
      <c r="ES33" s="727" t="str">
        <f>IF(AND($EQ$3=1,'7c Health part-time'!R33=0,SUM('7c Health part-time'!F33,'7c Health part-time'!L33)&gt;$ET$13),S33,"")</f>
        <v/>
      </c>
      <c r="ET33" s="727" t="str">
        <f>IF(AND($EQ$3=1,'7c Health part-time'!S33=0,SUM('7c Health part-time'!G33,'7c Health part-time'!M33)&gt;$ET$13),T33,"")</f>
        <v/>
      </c>
      <c r="EU33" s="727" t="str">
        <f>IF(AND($EQ$3=1,'7c Health part-time'!T33=0,SUM('7c Health part-time'!H33,'7c Health part-time'!N33)&gt;$ET$13),U33,"")</f>
        <v/>
      </c>
      <c r="EV33" s="846" t="str">
        <f>IF(AND($EQ$3=1,'7c Health part-time'!U33=0,SUM('7c Health part-time'!I33,'7c Health part-time'!O33)&gt;$ET$13),V33,"")</f>
        <v/>
      </c>
      <c r="EX33" s="726" t="str">
        <f>IF(AND($EX$3=1,SUM('7c Health part-time'!D33,'7c Health part-time'!J33)&gt;0,ABS('7c Health part-time'!P33)=SUM('7c Health part-time'!D33,'7c Health part-time'!J33)),Q33,"")</f>
        <v/>
      </c>
      <c r="EY33" s="727" t="str">
        <f>IF(AND($EX$3=1,SUM('7c Health part-time'!E33,'7c Health part-time'!K33)&gt;0,ABS('7c Health part-time'!Q33)=SUM('7c Health part-time'!E33,'7c Health part-time'!K33)),R33,"")</f>
        <v/>
      </c>
      <c r="EZ33" s="727" t="str">
        <f>IF(AND($EX$3=1,SUM('7c Health part-time'!F33,'7c Health part-time'!L33)&gt;0,ABS('7c Health part-time'!R33)=SUM('7c Health part-time'!F33,'7c Health part-time'!L33)),S33,"")</f>
        <v/>
      </c>
      <c r="FA33" s="727" t="str">
        <f>IF(AND($EX$3=1,SUM('7c Health part-time'!G33,'7c Health part-time'!M33)&gt;0,ABS('7c Health part-time'!S33)=SUM('7c Health part-time'!G33,'7c Health part-time'!M33)),T33,"")</f>
        <v/>
      </c>
      <c r="FB33" s="727" t="str">
        <f>IF(AND($EX$3=1,SUM('7c Health part-time'!H33,'7c Health part-time'!N33)&gt;0,ABS('7c Health part-time'!T33)=SUM('7c Health part-time'!H33,'7c Health part-time'!N33)),U33,"")</f>
        <v/>
      </c>
      <c r="FC33" s="846" t="str">
        <f>IF(AND($EX$3=1,SUM('7c Health part-time'!I33,'7c Health part-time'!O33)&gt;0,ABS('7c Health part-time'!U33)=SUM('7c Health part-time'!I33,'7c Health part-time'!O33)),V33,"")</f>
        <v/>
      </c>
      <c r="FR33" s="726" t="str">
        <f>IF(AND($FR$3=1,'7c Health part-time'!V33&lt;&gt;0),IF(('7c Health part-time'!AB33/'7c Health part-time'!V33)&lt;0.25,AC33,""),"")</f>
        <v/>
      </c>
      <c r="FS33" s="727" t="str">
        <f>IF(AND($FR$3=1,'7c Health part-time'!W33&lt;&gt;0),IF(('7c Health part-time'!AC33/'7c Health part-time'!W33)&lt;0.25,AD33,""),"")</f>
        <v/>
      </c>
      <c r="FT33" s="727" t="str">
        <f>IF(AND($FR$3=1,'7c Health part-time'!X33&lt;&gt;0),IF(('7c Health part-time'!AD33/'7c Health part-time'!X33)&lt;0.25,AE33,""),"")</f>
        <v/>
      </c>
      <c r="FU33" s="727" t="str">
        <f>IF(AND($FR$3=1,'7c Health part-time'!Y33&lt;&gt;0),IF(('7c Health part-time'!AE33/'7c Health part-time'!Y33)&lt;0.25,AF33,""),"")</f>
        <v/>
      </c>
      <c r="FV33" s="727" t="str">
        <f>IF(AND($FR$3=1,'7c Health part-time'!Z33&lt;&gt;0),IF(('7c Health part-time'!AF33/'7c Health part-time'!Z33)&lt;0.25,AG33,""),"")</f>
        <v/>
      </c>
      <c r="FW33" s="846" t="str">
        <f>IF(AND($FR$3=1,'7c Health part-time'!AA33&lt;&gt;0),IF(('7c Health part-time'!AG33/'7c Health part-time'!AA33)&lt;0.25,AH33,""),"")</f>
        <v/>
      </c>
      <c r="FY33" s="726" t="str">
        <f>IF(AND($FY$3=1,'7c Health part-time'!D33&gt;0),E33,"")</f>
        <v/>
      </c>
      <c r="FZ33" s="727" t="str">
        <f>IF(AND($FY$3=1,'7c Health part-time'!E33&gt;0),F33,"")</f>
        <v/>
      </c>
      <c r="GA33" s="727" t="str">
        <f>IF(AND($FY$3=1,'7c Health part-time'!F33&gt;0),G33,"")</f>
        <v/>
      </c>
      <c r="GB33" s="727" t="str">
        <f>IF(AND($FY$3=1,'7c Health part-time'!G33&gt;0),H33,"")</f>
        <v/>
      </c>
      <c r="GC33" s="727" t="str">
        <f>IF(AND($FY$3=1,'7c Health part-time'!H33&gt;0),I33,"")</f>
        <v/>
      </c>
      <c r="GD33" s="846" t="str">
        <f>IF(AND($FY$3=1,'7c Health part-time'!I33&gt;0),J33,"")</f>
        <v/>
      </c>
      <c r="GE33" s="727" t="str">
        <f>IF(AND($FY$3=1,'7c Health part-time'!J33&gt;0),K33,"")</f>
        <v/>
      </c>
      <c r="GF33" s="727" t="str">
        <f>IF(AND($FY$3=1,'7c Health part-time'!K33&gt;0),L33,"")</f>
        <v/>
      </c>
      <c r="GG33" s="727" t="str">
        <f>IF(AND($FY$3=1,'7c Health part-time'!L33&gt;0),M33,"")</f>
        <v/>
      </c>
      <c r="GH33" s="727" t="str">
        <f>IF(AND($FY$3=1,'7c Health part-time'!M33&gt;0),N33,"")</f>
        <v/>
      </c>
      <c r="GI33" s="727" t="str">
        <f>IF(AND($FY$3=1,'7c Health part-time'!N33&gt;0),O33,"")</f>
        <v/>
      </c>
      <c r="GJ33" s="846" t="str">
        <f>IF(AND($FY$3=1,'7c Health part-time'!O33&gt;0),P33,"")</f>
        <v/>
      </c>
      <c r="GL33" s="60"/>
      <c r="GM33" s="61" t="s">
        <v>19</v>
      </c>
      <c r="GN33" s="60" t="s">
        <v>314</v>
      </c>
      <c r="GO33" s="221" t="str">
        <f>$CS$99</f>
        <v/>
      </c>
      <c r="GP33" s="42" t="str">
        <f>$CT$99</f>
        <v/>
      </c>
      <c r="GQ33" s="53" t="str">
        <f>$CS$99</f>
        <v/>
      </c>
      <c r="GR33" s="42" t="str">
        <f>$CT$99</f>
        <v/>
      </c>
      <c r="GS33" s="53" t="str">
        <f>$CS$99</f>
        <v/>
      </c>
      <c r="GT33" s="874" t="str">
        <f>$CT$99</f>
        <v/>
      </c>
      <c r="GU33" s="221" t="str">
        <f>$CY$99</f>
        <v/>
      </c>
      <c r="GV33" s="42" t="str">
        <f>$CZ$99</f>
        <v/>
      </c>
      <c r="GW33" s="53" t="str">
        <f>$CY$99</f>
        <v/>
      </c>
      <c r="GX33" s="42" t="str">
        <f>$CZ$99</f>
        <v/>
      </c>
      <c r="GY33" s="53" t="str">
        <f>$CY$99</f>
        <v/>
      </c>
      <c r="GZ33" s="874" t="str">
        <f>$CZ$99</f>
        <v/>
      </c>
      <c r="HA33" s="221" t="str">
        <f>$DE$99</f>
        <v/>
      </c>
      <c r="HB33" s="42" t="str">
        <f>$DF$99</f>
        <v/>
      </c>
      <c r="HC33" s="53" t="str">
        <f>$DE$99</f>
        <v/>
      </c>
      <c r="HD33" s="42" t="str">
        <f>$DF$99</f>
        <v/>
      </c>
      <c r="HE33" s="53" t="str">
        <f>$DE$99</f>
        <v/>
      </c>
      <c r="HF33" s="874" t="str">
        <f>$DF$99</f>
        <v/>
      </c>
      <c r="HG33" s="221" t="str">
        <f>$DK$99</f>
        <v/>
      </c>
      <c r="HH33" s="42" t="str">
        <f>$DL$99</f>
        <v/>
      </c>
      <c r="HI33" s="53" t="str">
        <f>$DK$99</f>
        <v/>
      </c>
      <c r="HJ33" s="42" t="str">
        <f>$DL$99</f>
        <v/>
      </c>
      <c r="HK33" s="53" t="str">
        <f>$DK$99</f>
        <v/>
      </c>
      <c r="HL33" s="874" t="str">
        <f>$DL$99</f>
        <v/>
      </c>
      <c r="HM33" s="221" t="str">
        <f>$DQ$99</f>
        <v/>
      </c>
      <c r="HN33" s="42" t="str">
        <f>$DR$99</f>
        <v/>
      </c>
      <c r="HO33" s="53" t="str">
        <f>$DQ$99</f>
        <v/>
      </c>
      <c r="HP33" s="42" t="str">
        <f>$DR$99</f>
        <v/>
      </c>
      <c r="HQ33" s="53" t="str">
        <f>$DQ$99</f>
        <v/>
      </c>
      <c r="HR33" s="874" t="str">
        <f>$DR$99</f>
        <v/>
      </c>
    </row>
    <row r="34" spans="1:226" x14ac:dyDescent="0.25">
      <c r="A34" s="18" t="str">
        <f>'7c Health part-time'!A34</f>
        <v>Nursing - children (C1)</v>
      </c>
      <c r="B34" t="s">
        <v>13</v>
      </c>
      <c r="C34" s="18" t="str">
        <f>'7c Health part-time'!C34</f>
        <v>UG</v>
      </c>
      <c r="D34" t="str">
        <f t="shared" si="4"/>
        <v>Nursing - children (C1), Standard, UG</v>
      </c>
      <c r="E34" t="str">
        <f t="shared" si="5"/>
        <v xml:space="preserve">Column 1, Starters in 2016-17, OfS-fundable, Nursing - children (C1), Standard, UG; </v>
      </c>
      <c r="F34" t="str">
        <f t="shared" si="5"/>
        <v xml:space="preserve">Column 1, Starters in 2016-17, Non-fundable, Nursing - children (C1), Standard, UG; </v>
      </c>
      <c r="G34" t="str">
        <f t="shared" si="5"/>
        <v xml:space="preserve">Column 1, Starters in 2017-18, OfS-fundable, Nursing - children (C1), Standard, UG; </v>
      </c>
      <c r="H34" t="str">
        <f t="shared" si="5"/>
        <v xml:space="preserve">Column 1, Starters in 2017-18, Non-fundable, Nursing - children (C1), Standard, UG; </v>
      </c>
      <c r="I34" t="str">
        <f t="shared" si="5"/>
        <v xml:space="preserve">Column 1, Starters in 2018-19, OfS-fundable, Nursing - children (C1), Standard, UG; </v>
      </c>
      <c r="J34" t="str">
        <f t="shared" si="5"/>
        <v xml:space="preserve">Column 1, Starters in 2018-19, Non-fundable, Nursing - children (C1), Standard, UG; </v>
      </c>
      <c r="K34" t="str">
        <f t="shared" si="5"/>
        <v xml:space="preserve">Column 2, Starters in 2016-17, OfS-fundable, Nursing - children (C1), Standard, UG; </v>
      </c>
      <c r="L34" t="str">
        <f t="shared" si="5"/>
        <v xml:space="preserve">Column 2, Starters in 2016-17, Non-fundable, Nursing - children (C1), Standard, UG; </v>
      </c>
      <c r="M34" t="str">
        <f t="shared" si="5"/>
        <v xml:space="preserve">Column 2, Starters in 2017-18, OfS-fundable, Nursing - children (C1), Standard, UG; </v>
      </c>
      <c r="N34" t="str">
        <f t="shared" si="5"/>
        <v xml:space="preserve">Column 2, Starters in 2017-18, Non-fundable, Nursing - children (C1), Standard, UG; </v>
      </c>
      <c r="O34" t="str">
        <f t="shared" si="5"/>
        <v xml:space="preserve">Column 2, Starters in 2018-19, OfS-fundable, Nursing - children (C1), Standard, UG; </v>
      </c>
      <c r="P34" t="str">
        <f t="shared" si="5"/>
        <v xml:space="preserve">Column 2, Starters in 2018-19, Non-fundable, Nursing - children (C1), Standard, UG; </v>
      </c>
      <c r="Q34" t="str">
        <f t="shared" si="5"/>
        <v xml:space="preserve">Column 3, Starters in 2016-17, OfS-fundable, Nursing - children (C1), Standard, UG; </v>
      </c>
      <c r="R34" t="str">
        <f t="shared" si="5"/>
        <v xml:space="preserve">Column 3, Starters in 2016-17, Non-fundable, Nursing - children (C1), Standard, UG; </v>
      </c>
      <c r="S34" t="str">
        <f t="shared" si="5"/>
        <v xml:space="preserve">Column 3, Starters in 2017-18, OfS-fundable, Nursing - children (C1), Standard, UG; </v>
      </c>
      <c r="T34" t="str">
        <f t="shared" si="5"/>
        <v xml:space="preserve">Column 3, Starters in 2017-18, Non-fundable, Nursing - children (C1), Standard, UG; </v>
      </c>
      <c r="U34" t="str">
        <f t="shared" si="7"/>
        <v xml:space="preserve">Column 3, Starters in 2018-19, OfS-fundable, Nursing - children (C1), Standard, UG; </v>
      </c>
      <c r="V34" t="str">
        <f t="shared" si="7"/>
        <v xml:space="preserve">Column 3, Starters in 2018-19, Non-fundable, Nursing - children (C1), Standard, UG; </v>
      </c>
      <c r="W34" t="str">
        <f t="shared" si="7"/>
        <v xml:space="preserve">Column 4, Starters in 2016-17, OfS-fundable, Nursing - children (C1), Standard, UG; </v>
      </c>
      <c r="X34" t="str">
        <f t="shared" si="7"/>
        <v xml:space="preserve">Column 4, Starters in 2016-17, Non-fundable, Nursing - children (C1), Standard, UG; </v>
      </c>
      <c r="Y34" t="str">
        <f t="shared" si="7"/>
        <v xml:space="preserve">Column 4, Starters in 2017-18, OfS-fundable, Nursing - children (C1), Standard, UG; </v>
      </c>
      <c r="Z34" t="str">
        <f t="shared" si="7"/>
        <v xml:space="preserve">Column 4, Starters in 2017-18, Non-fundable, Nursing - children (C1), Standard, UG; </v>
      </c>
      <c r="AA34" t="str">
        <f t="shared" si="7"/>
        <v xml:space="preserve">Column 4, Starters in 2018-19, OfS-fundable, Nursing - children (C1), Standard, UG; </v>
      </c>
      <c r="AB34" t="str">
        <f t="shared" si="7"/>
        <v xml:space="preserve">Column 4, Starters in 2018-19, Non-fundable, Nursing - children (C1), Standard, UG; </v>
      </c>
      <c r="AC34" t="str">
        <f t="shared" si="7"/>
        <v xml:space="preserve">Column 4a, Starters in 2016-17, OfS-fundable, Nursing - children (C1), Standard, UG; </v>
      </c>
      <c r="AD34" t="str">
        <f t="shared" si="7"/>
        <v xml:space="preserve">Column 4a, Starters in 2016-17, Non-fundable, Nursing - children (C1), Standard, UG; </v>
      </c>
      <c r="AE34" t="str">
        <f t="shared" si="7"/>
        <v xml:space="preserve">Column 4a, Starters in 2017-18, OfS-fundable, Nursing - children (C1), Standard, UG; </v>
      </c>
      <c r="AF34" t="str">
        <f t="shared" si="7"/>
        <v xml:space="preserve">Column 4a, Starters in 2017-18, Non-fundable, Nursing - children (C1), Standard, UG; </v>
      </c>
      <c r="AG34" t="str">
        <f t="shared" si="7"/>
        <v xml:space="preserve">Column 4a, Starters in 2018-19, OfS-fundable, Nursing - children (C1), Standard, UG; </v>
      </c>
      <c r="AH34" t="str">
        <f t="shared" si="7"/>
        <v xml:space="preserve">Column 4a, Starters in 2018-19, Non-fundable, Nursing - children (C1), Standard, UG; </v>
      </c>
      <c r="AR34" s="840" t="str">
        <f>IF(AND($AR$3=1,'7c Health part-time'!P34&gt;0),Q34,"")</f>
        <v/>
      </c>
      <c r="AS34" s="841" t="str">
        <f>IF(AND($AR$3=1,'7c Health part-time'!Q34&gt;0),R34,"")</f>
        <v/>
      </c>
      <c r="AT34" s="841" t="str">
        <f>IF(AND($AR$3=1,'7c Health part-time'!R34&gt;0),S34,"")</f>
        <v/>
      </c>
      <c r="AU34" s="841" t="str">
        <f>IF(AND($AR$3=1,'7c Health part-time'!S34&gt;0),T34,"")</f>
        <v/>
      </c>
      <c r="AV34" s="841" t="str">
        <f>IF(AND($AR$3=1,'7c Health part-time'!T34&gt;0),U34,"")</f>
        <v/>
      </c>
      <c r="AW34" s="842" t="str">
        <f>IF(AND($AR$3=1,'7c Health part-time'!U34&gt;0),V34,"")</f>
        <v/>
      </c>
      <c r="AY34" s="840" t="str">
        <f>IF(AND($AY$3=1,'7c Health part-time'!D34&lt;0),E34,"")</f>
        <v/>
      </c>
      <c r="AZ34" s="841" t="str">
        <f>IF(AND($AY$3=1,'7c Health part-time'!E34&lt;0),F34,"")</f>
        <v/>
      </c>
      <c r="BA34" s="841" t="str">
        <f>IF(AND($AY$3=1,'7c Health part-time'!F34&lt;0),G34,"")</f>
        <v/>
      </c>
      <c r="BB34" s="841" t="str">
        <f>IF(AND($AY$3=1,'7c Health part-time'!G34&lt;0),H34,"")</f>
        <v/>
      </c>
      <c r="BC34" s="841" t="str">
        <f>IF(AND($AY$3=1,'7c Health part-time'!H34&lt;0),I34,"")</f>
        <v/>
      </c>
      <c r="BD34" s="842" t="str">
        <f>IF(AND($AY$3=1,'7c Health part-time'!I34&lt;0),J34,"")</f>
        <v/>
      </c>
      <c r="BE34" s="840" t="str">
        <f>IF(AND($AY$3=1,'7c Health part-time'!J34&lt;0),K34,"")</f>
        <v/>
      </c>
      <c r="BF34" s="841" t="str">
        <f>IF(AND($AY$3=1,'7c Health part-time'!K34&lt;0),L34,"")</f>
        <v/>
      </c>
      <c r="BG34" s="841" t="str">
        <f>IF(AND($AY$3=1,'7c Health part-time'!L34&lt;0),M34,"")</f>
        <v/>
      </c>
      <c r="BH34" s="841" t="str">
        <f>IF(AND($AY$3=1,'7c Health part-time'!M34&lt;0),N34,"")</f>
        <v/>
      </c>
      <c r="BI34" s="841" t="str">
        <f>IF(AND($AY$3=1,'7c Health part-time'!N34&lt;0),O34,"")</f>
        <v/>
      </c>
      <c r="BJ34" s="842" t="str">
        <f>IF(AND($AY$3=1,'7c Health part-time'!O34&lt;0),P34,"")</f>
        <v/>
      </c>
      <c r="BK34" s="840" t="str">
        <f>IF(AND($AY$3=1,'7c Health part-time'!V34&lt;0),W34,"")</f>
        <v/>
      </c>
      <c r="BL34" s="841" t="str">
        <f>IF(AND($AY$3=1,'7c Health part-time'!W34&lt;0),X34,"")</f>
        <v/>
      </c>
      <c r="BM34" s="841" t="str">
        <f>IF(AND($AY$3=1,'7c Health part-time'!X34&lt;0),Y34,"")</f>
        <v/>
      </c>
      <c r="BN34" s="841" t="str">
        <f>IF(AND($AY$3=1,'7c Health part-time'!Y34&lt;0),Z34,"")</f>
        <v/>
      </c>
      <c r="BO34" s="841" t="str">
        <f>IF(AND($AY$3=1,'7c Health part-time'!Z34&lt;0),AA34,"")</f>
        <v/>
      </c>
      <c r="BP34" s="842" t="str">
        <f>IF(AND($AY$3=1,'7c Health part-time'!AA34&lt;0),AB34,"")</f>
        <v/>
      </c>
      <c r="BQ34" s="840" t="str">
        <f>IF(AND($AY$3=1,'7c Health part-time'!AB34&lt;0),AC34,"")</f>
        <v/>
      </c>
      <c r="BR34" s="841" t="str">
        <f>IF(AND($AY$3=1,'7c Health part-time'!AC34&lt;0),AD34,"")</f>
        <v/>
      </c>
      <c r="BS34" s="841" t="str">
        <f>IF(AND($AY$3=1,'7c Health part-time'!AD34&lt;0),AE34,"")</f>
        <v/>
      </c>
      <c r="BT34" s="841" t="str">
        <f>IF(AND($AY$3=1,'7c Health part-time'!AE34&lt;0),AF34,"")</f>
        <v/>
      </c>
      <c r="BU34" s="841" t="str">
        <f>IF(AND($AY$3=1,'7c Health part-time'!AF34&lt;0),AG34,"")</f>
        <v/>
      </c>
      <c r="BV34" s="842" t="str">
        <f>IF(AND($AY$3=1,'7c Health part-time'!AG34&lt;0),AH34,"")</f>
        <v/>
      </c>
      <c r="BX34" s="840" t="str">
        <f>IF(AND($BY$3=1,('7c Health part-time'!D34-INT('7c Health part-time'!D34))&lt;&gt;0.5,('7c Health part-time'!D34-INT('7c Health part-time'!D34))&lt;&gt;0),E34,"")</f>
        <v/>
      </c>
      <c r="BY34" s="841" t="str">
        <f>IF(AND($BY$3=1,('7c Health part-time'!E34-INT('7c Health part-time'!E34))&lt;&gt;0.5,('7c Health part-time'!E34-INT('7c Health part-time'!E34))&lt;&gt;0),F34,"")</f>
        <v/>
      </c>
      <c r="BZ34" s="841" t="str">
        <f>IF(AND($BY$3=1,('7c Health part-time'!F34-INT('7c Health part-time'!F34))&lt;&gt;0.5,('7c Health part-time'!F34-INT('7c Health part-time'!F34))&lt;&gt;0),G34,"")</f>
        <v/>
      </c>
      <c r="CA34" s="841" t="str">
        <f>IF(AND($BY$3=1,('7c Health part-time'!G34-INT('7c Health part-time'!G34))&lt;&gt;0.5,('7c Health part-time'!G34-INT('7c Health part-time'!G34))&lt;&gt;0),H34,"")</f>
        <v/>
      </c>
      <c r="CB34" s="841" t="str">
        <f>IF(AND($BY$3=1,('7c Health part-time'!H34-INT('7c Health part-time'!H34))&lt;&gt;0.5,('7c Health part-time'!H34-INT('7c Health part-time'!H34))&lt;&gt;0),I34,"")</f>
        <v/>
      </c>
      <c r="CC34" s="842" t="str">
        <f>IF(AND($BY$3=1,('7c Health part-time'!I34-INT('7c Health part-time'!I34))&lt;&gt;0.5,('7c Health part-time'!I34-INT('7c Health part-time'!I34))&lt;&gt;0),J34,"")</f>
        <v/>
      </c>
      <c r="CD34" s="840" t="str">
        <f>IF(AND($BY$3=1,('7c Health part-time'!J34-INT('7c Health part-time'!J34))&lt;&gt;0.5,('7c Health part-time'!J34-INT('7c Health part-time'!J34))&lt;&gt;0),K34,"")</f>
        <v/>
      </c>
      <c r="CE34" s="841" t="str">
        <f>IF(AND($BY$3=1,('7c Health part-time'!K34-INT('7c Health part-time'!K34))&lt;&gt;0.5,('7c Health part-time'!K34-INT('7c Health part-time'!K34))&lt;&gt;0),L34,"")</f>
        <v/>
      </c>
      <c r="CF34" s="841" t="str">
        <f>IF(AND($BY$3=1,('7c Health part-time'!L34-INT('7c Health part-time'!L34))&lt;&gt;0.5,('7c Health part-time'!L34-INT('7c Health part-time'!L34))&lt;&gt;0),M34,"")</f>
        <v/>
      </c>
      <c r="CG34" s="841" t="str">
        <f>IF(AND($BY$3=1,('7c Health part-time'!M34-INT('7c Health part-time'!M34))&lt;&gt;0.5,('7c Health part-time'!M34-INT('7c Health part-time'!M34))&lt;&gt;0),N34,"")</f>
        <v/>
      </c>
      <c r="CH34" s="841" t="str">
        <f>IF(AND($BY$3=1,('7c Health part-time'!N34-INT('7c Health part-time'!N34))&lt;&gt;0.5,('7c Health part-time'!N34-INT('7c Health part-time'!N34))&lt;&gt;0),O34,"")</f>
        <v/>
      </c>
      <c r="CI34" s="842" t="str">
        <f>IF(AND($BY$3=1,('7c Health part-time'!O34-INT('7c Health part-time'!O34))&lt;&gt;0.5,('7c Health part-time'!O34-INT('7c Health part-time'!O34))&lt;&gt;0),P34,"")</f>
        <v/>
      </c>
      <c r="CJ34" s="840" t="str">
        <f>IF(AND($BY$3=1,('7c Health part-time'!P34-INT('7c Health part-time'!P34))&lt;&gt;0.5,('7c Health part-time'!P34-INT('7c Health part-time'!P34))&lt;&gt;0),Q34,"")</f>
        <v/>
      </c>
      <c r="CK34" s="841" t="str">
        <f>IF(AND($BY$3=1,('7c Health part-time'!Q34-INT('7c Health part-time'!Q34))&lt;&gt;0.5,('7c Health part-time'!Q34-INT('7c Health part-time'!Q34))&lt;&gt;0),R34,"")</f>
        <v/>
      </c>
      <c r="CL34" s="841" t="str">
        <f>IF(AND($BY$3=1,('7c Health part-time'!R34-INT('7c Health part-time'!R34))&lt;&gt;0.5,('7c Health part-time'!R34-INT('7c Health part-time'!R34))&lt;&gt;0),S34,"")</f>
        <v/>
      </c>
      <c r="CM34" s="841" t="str">
        <f>IF(AND($BY$3=1,('7c Health part-time'!S34-INT('7c Health part-time'!S34))&lt;&gt;0.5,('7c Health part-time'!S34-INT('7c Health part-time'!S34))&lt;&gt;0),T34,"")</f>
        <v/>
      </c>
      <c r="CN34" s="841" t="str">
        <f>IF(AND($BY$3=1,('7c Health part-time'!T34-INT('7c Health part-time'!T34))&lt;&gt;0.5,('7c Health part-time'!T34-INT('7c Health part-time'!T34))&lt;&gt;0),U34,"")</f>
        <v/>
      </c>
      <c r="CO34" s="842" t="str">
        <f>IF(AND($BY$3=1,('7c Health part-time'!U34-INT('7c Health part-time'!U34))&lt;&gt;0.5,('7c Health part-time'!U34-INT('7c Health part-time'!U34))&lt;&gt;0),V34,"")</f>
        <v/>
      </c>
      <c r="DV34" s="840" t="str">
        <f>IF(AND($DV$3=1,ROUND('7c Health part-time'!AB34,2)&lt;&gt;'7c Health part-time'!AB34),AC34,"")</f>
        <v/>
      </c>
      <c r="DW34" s="841" t="str">
        <f>IF(AND($DV$3=1,ROUND('7c Health part-time'!AC34,2)&lt;&gt;'7c Health part-time'!AC34),AD34,"")</f>
        <v/>
      </c>
      <c r="DX34" s="841" t="str">
        <f>IF(AND($DV$3=1,ROUND('7c Health part-time'!AD34,2)&lt;&gt;'7c Health part-time'!AD34),AE34,"")</f>
        <v/>
      </c>
      <c r="DY34" s="841" t="str">
        <f>IF(AND($DV$3=1,ROUND('7c Health part-time'!AE34,2)&lt;&gt;'7c Health part-time'!AE34),AF34,"")</f>
        <v/>
      </c>
      <c r="DZ34" s="841" t="str">
        <f>IF(AND($DV$3=1,ROUND('7c Health part-time'!AF34,2)&lt;&gt;'7c Health part-time'!AF34),AG34,"")</f>
        <v/>
      </c>
      <c r="EA34" s="842" t="str">
        <f>IF(AND($DV$3=1,ROUND('7c Health part-time'!AG34,2)&lt;&gt;'7c Health part-time'!AG34),AH34,"")</f>
        <v/>
      </c>
      <c r="EC34" s="840" t="str">
        <f>IF(AND($EC$3=1,'7c Health part-time'!AB34&gt;'7c Health part-time'!V34),AC34,"")</f>
        <v/>
      </c>
      <c r="ED34" s="841" t="str">
        <f>IF(AND($EC$3=1,'7c Health part-time'!AC34&gt;'7c Health part-time'!W34),AD34,"")</f>
        <v/>
      </c>
      <c r="EE34" s="841" t="str">
        <f>IF(AND($EC$3=1,'7c Health part-time'!AD34&gt;'7c Health part-time'!X34),AE34,"")</f>
        <v/>
      </c>
      <c r="EF34" s="841" t="str">
        <f>IF(AND($EC$3=1,'7c Health part-time'!AE34&gt;'7c Health part-time'!Y34),AF34,"")</f>
        <v/>
      </c>
      <c r="EG34" s="841" t="str">
        <f>IF(AND($EC$3=1,'7c Health part-time'!AF34&gt;'7c Health part-time'!Z34),AG34,"")</f>
        <v/>
      </c>
      <c r="EH34" s="842" t="str">
        <f>IF(AND($EC$3=1,'7c Health part-time'!AG34&gt;'7c Health part-time'!AA34),AH34,"")</f>
        <v/>
      </c>
      <c r="EJ34" s="840" t="str">
        <f>IF(AND($EJ$3=1,'7c Health part-time'!V34&lt;&gt;0),IF(('7c Health part-time'!AB34/'7c Health part-time'!V34)&lt;0.03,AC34,""),"")</f>
        <v/>
      </c>
      <c r="EK34" s="841" t="str">
        <f>IF(AND($EJ$3=1,'7c Health part-time'!W34&lt;&gt;0),IF(('7c Health part-time'!AC34/'7c Health part-time'!W34)&lt;0.03,AD34,""),"")</f>
        <v/>
      </c>
      <c r="EL34" s="841" t="str">
        <f>IF(AND($EJ$3=1,'7c Health part-time'!X34&lt;&gt;0),IF(('7c Health part-time'!AD34/'7c Health part-time'!X34)&lt;0.03,AE34,""),"")</f>
        <v/>
      </c>
      <c r="EM34" s="841" t="str">
        <f>IF(AND($EJ$3=1,'7c Health part-time'!Y34&lt;&gt;0),IF(('7c Health part-time'!AE34/'7c Health part-time'!Y34)&lt;0.03,AF34,""),"")</f>
        <v/>
      </c>
      <c r="EN34" s="841" t="str">
        <f>IF(AND($EJ$3=1,'7c Health part-time'!Z34&lt;&gt;0),IF(('7c Health part-time'!AF34/'7c Health part-time'!Z34)&lt;0.03,AG34,""),"")</f>
        <v/>
      </c>
      <c r="EO34" s="842" t="str">
        <f>IF(AND($EJ$3=1,'7c Health part-time'!AA34&lt;&gt;0),IF(('7c Health part-time'!AG34/'7c Health part-time'!AA34)&lt;0.03,AH34,""),"")</f>
        <v/>
      </c>
      <c r="EQ34" s="840" t="str">
        <f>IF(AND($EQ$3=1,'7c Health part-time'!P34=0,SUM('7c Health part-time'!D34,'7c Health part-time'!J34)&gt;$ET$13),Q34,"")</f>
        <v/>
      </c>
      <c r="ER34" s="841" t="str">
        <f>IF(AND($EQ$3=1,'7c Health part-time'!Q34=0,SUM('7c Health part-time'!E34,'7c Health part-time'!K34)&gt;$ET$13),R34,"")</f>
        <v/>
      </c>
      <c r="ES34" s="841" t="str">
        <f>IF(AND($EQ$3=1,'7c Health part-time'!R34=0,SUM('7c Health part-time'!F34,'7c Health part-time'!L34)&gt;$ET$13),S34,"")</f>
        <v/>
      </c>
      <c r="ET34" s="841" t="str">
        <f>IF(AND($EQ$3=1,'7c Health part-time'!S34=0,SUM('7c Health part-time'!G34,'7c Health part-time'!M34)&gt;$ET$13),T34,"")</f>
        <v/>
      </c>
      <c r="EU34" s="841" t="str">
        <f>IF(AND($EQ$3=1,'7c Health part-time'!T34=0,SUM('7c Health part-time'!H34,'7c Health part-time'!N34)&gt;$ET$13),U34,"")</f>
        <v/>
      </c>
      <c r="EV34" s="842" t="str">
        <f>IF(AND($EQ$3=1,'7c Health part-time'!U34=0,SUM('7c Health part-time'!I34,'7c Health part-time'!O34)&gt;$ET$13),V34,"")</f>
        <v/>
      </c>
      <c r="EX34" s="840" t="str">
        <f>IF(AND($EX$3=1,SUM('7c Health part-time'!D34,'7c Health part-time'!J34)&gt;0,ABS('7c Health part-time'!P34)=SUM('7c Health part-time'!D34,'7c Health part-time'!J34)),Q34,"")</f>
        <v/>
      </c>
      <c r="EY34" s="841" t="str">
        <f>IF(AND($EX$3=1,SUM('7c Health part-time'!E34,'7c Health part-time'!K34)&gt;0,ABS('7c Health part-time'!Q34)=SUM('7c Health part-time'!E34,'7c Health part-time'!K34)),R34,"")</f>
        <v/>
      </c>
      <c r="EZ34" s="841" t="str">
        <f>IF(AND($EX$3=1,SUM('7c Health part-time'!F34,'7c Health part-time'!L34)&gt;0,ABS('7c Health part-time'!R34)=SUM('7c Health part-time'!F34,'7c Health part-time'!L34)),S34,"")</f>
        <v/>
      </c>
      <c r="FA34" s="841" t="str">
        <f>IF(AND($EX$3=1,SUM('7c Health part-time'!G34,'7c Health part-time'!M34)&gt;0,ABS('7c Health part-time'!S34)=SUM('7c Health part-time'!G34,'7c Health part-time'!M34)),T34,"")</f>
        <v/>
      </c>
      <c r="FB34" s="841" t="str">
        <f>IF(AND($EX$3=1,SUM('7c Health part-time'!H34,'7c Health part-time'!N34)&gt;0,ABS('7c Health part-time'!T34)=SUM('7c Health part-time'!H34,'7c Health part-time'!N34)),U34,"")</f>
        <v/>
      </c>
      <c r="FC34" s="842" t="str">
        <f>IF(AND($EX$3=1,SUM('7c Health part-time'!I34,'7c Health part-time'!O34)&gt;0,ABS('7c Health part-time'!U34)=SUM('7c Health part-time'!I34,'7c Health part-time'!O34)),V34,"")</f>
        <v/>
      </c>
      <c r="FR34" s="840" t="str">
        <f>IF(AND($FR$3=1,'7c Health part-time'!V34&lt;&gt;0),IF(('7c Health part-time'!AB34/'7c Health part-time'!V34)&lt;0.25,AC34,""),"")</f>
        <v/>
      </c>
      <c r="FS34" s="841" t="str">
        <f>IF(AND($FR$3=1,'7c Health part-time'!W34&lt;&gt;0),IF(('7c Health part-time'!AC34/'7c Health part-time'!W34)&lt;0.25,AD34,""),"")</f>
        <v/>
      </c>
      <c r="FT34" s="841" t="str">
        <f>IF(AND($FR$3=1,'7c Health part-time'!X34&lt;&gt;0),IF(('7c Health part-time'!AD34/'7c Health part-time'!X34)&lt;0.25,AE34,""),"")</f>
        <v/>
      </c>
      <c r="FU34" s="841" t="str">
        <f>IF(AND($FR$3=1,'7c Health part-time'!Y34&lt;&gt;0),IF(('7c Health part-time'!AE34/'7c Health part-time'!Y34)&lt;0.25,AF34,""),"")</f>
        <v/>
      </c>
      <c r="FV34" s="841" t="str">
        <f>IF(AND($FR$3=1,'7c Health part-time'!Z34&lt;&gt;0),IF(('7c Health part-time'!AF34/'7c Health part-time'!Z34)&lt;0.25,AG34,""),"")</f>
        <v/>
      </c>
      <c r="FW34" s="842" t="str">
        <f>IF(AND($FR$3=1,'7c Health part-time'!AA34&lt;&gt;0),IF(('7c Health part-time'!AG34/'7c Health part-time'!AA34)&lt;0.25,AH34,""),"")</f>
        <v/>
      </c>
      <c r="FY34" s="843"/>
      <c r="FZ34" s="843"/>
      <c r="GA34" s="843"/>
      <c r="GB34" s="843"/>
      <c r="GC34" s="843"/>
      <c r="GD34" s="843"/>
      <c r="GE34" s="843"/>
      <c r="GF34" s="843"/>
      <c r="GG34" s="843"/>
      <c r="GH34" s="843"/>
      <c r="GI34" s="843"/>
      <c r="GJ34" s="843"/>
      <c r="GL34" s="881" t="s">
        <v>21</v>
      </c>
      <c r="GM34" s="60" t="s">
        <v>13</v>
      </c>
      <c r="GN34" s="60" t="s">
        <v>116</v>
      </c>
      <c r="GO34" s="48" t="str">
        <f>$CS$96</f>
        <v/>
      </c>
      <c r="GP34" s="39" t="str">
        <f>$CT$96</f>
        <v/>
      </c>
      <c r="GQ34" s="37" t="str">
        <f>$CS$96</f>
        <v/>
      </c>
      <c r="GR34" s="39" t="str">
        <f>$CT$96</f>
        <v/>
      </c>
      <c r="GS34" s="37" t="str">
        <f>$CS$96</f>
        <v/>
      </c>
      <c r="GT34" s="875" t="str">
        <f>$CT$96</f>
        <v/>
      </c>
      <c r="GU34" s="48" t="str">
        <f>$CY$96</f>
        <v/>
      </c>
      <c r="GV34" s="39" t="str">
        <f>$CZ$96</f>
        <v/>
      </c>
      <c r="GW34" s="37" t="str">
        <f>$CY$96</f>
        <v/>
      </c>
      <c r="GX34" s="39" t="str">
        <f>$CZ$96</f>
        <v/>
      </c>
      <c r="GY34" s="37" t="str">
        <f>$CY$96</f>
        <v/>
      </c>
      <c r="GZ34" s="875" t="str">
        <f>$CZ$96</f>
        <v/>
      </c>
      <c r="HA34" s="48" t="str">
        <f>$DE$96</f>
        <v/>
      </c>
      <c r="HB34" s="39" t="str">
        <f>$DF$96</f>
        <v/>
      </c>
      <c r="HC34" s="37" t="str">
        <f>$DE$96</f>
        <v/>
      </c>
      <c r="HD34" s="39" t="str">
        <f>$DF$96</f>
        <v/>
      </c>
      <c r="HE34" s="37" t="str">
        <f>$DE$96</f>
        <v/>
      </c>
      <c r="HF34" s="875" t="str">
        <f>$DF$96</f>
        <v/>
      </c>
      <c r="HG34" s="48" t="str">
        <f>$DK$96</f>
        <v/>
      </c>
      <c r="HH34" s="39" t="str">
        <f>$DL$96</f>
        <v/>
      </c>
      <c r="HI34" s="37" t="str">
        <f>$DK$96</f>
        <v/>
      </c>
      <c r="HJ34" s="39" t="str">
        <f>$DL$96</f>
        <v/>
      </c>
      <c r="HK34" s="37" t="str">
        <f>$DK$96</f>
        <v/>
      </c>
      <c r="HL34" s="875" t="str">
        <f>$DL$96</f>
        <v/>
      </c>
      <c r="HM34" s="48" t="str">
        <f>$DQ$96</f>
        <v/>
      </c>
      <c r="HN34" s="39" t="str">
        <f>$DR$96</f>
        <v/>
      </c>
      <c r="HO34" s="37" t="str">
        <f>$DQ$96</f>
        <v/>
      </c>
      <c r="HP34" s="39" t="str">
        <f>$DR$96</f>
        <v/>
      </c>
      <c r="HQ34" s="37" t="str">
        <f>$DQ$96</f>
        <v/>
      </c>
      <c r="HR34" s="875" t="str">
        <f>$DR$96</f>
        <v/>
      </c>
    </row>
    <row r="35" spans="1:226" x14ac:dyDescent="0.25">
      <c r="A35" s="18" t="str">
        <f>'7c Health part-time'!A35</f>
        <v>Nursing - children (C1)</v>
      </c>
      <c r="B35" t="s">
        <v>13</v>
      </c>
      <c r="C35" s="18" t="str">
        <f>'7c Health part-time'!C35</f>
        <v>PGT (UG fee)</v>
      </c>
      <c r="D35" t="str">
        <f t="shared" si="4"/>
        <v>Nursing - children (C1), Standard, PGT (UG fee)</v>
      </c>
      <c r="E35" t="str">
        <f t="shared" si="5"/>
        <v xml:space="preserve">Column 1, Starters in 2016-17, OfS-fundable, Nursing - children (C1), Standard, PGT (UG fee); </v>
      </c>
      <c r="F35" t="str">
        <f t="shared" si="5"/>
        <v xml:space="preserve">Column 1, Starters in 2016-17, Non-fundable, Nursing - children (C1), Standard, PGT (UG fee); </v>
      </c>
      <c r="G35" t="str">
        <f t="shared" si="5"/>
        <v xml:space="preserve">Column 1, Starters in 2017-18, OfS-fundable, Nursing - children (C1), Standard, PGT (UG fee); </v>
      </c>
      <c r="H35" t="str">
        <f t="shared" si="5"/>
        <v xml:space="preserve">Column 1, Starters in 2017-18, Non-fundable, Nursing - children (C1), Standard, PGT (UG fee); </v>
      </c>
      <c r="I35" t="str">
        <f t="shared" si="5"/>
        <v xml:space="preserve">Column 1, Starters in 2018-19, OfS-fundable, Nursing - children (C1), Standard, PGT (UG fee); </v>
      </c>
      <c r="J35" t="str">
        <f t="shared" si="5"/>
        <v xml:space="preserve">Column 1, Starters in 2018-19, Non-fundable, Nursing - children (C1), Standard, PGT (UG fee); </v>
      </c>
      <c r="K35" t="str">
        <f t="shared" si="5"/>
        <v xml:space="preserve">Column 2, Starters in 2016-17, OfS-fundable, Nursing - children (C1), Standard, PGT (UG fee); </v>
      </c>
      <c r="L35" t="str">
        <f t="shared" si="5"/>
        <v xml:space="preserve">Column 2, Starters in 2016-17, Non-fundable, Nursing - children (C1), Standard, PGT (UG fee); </v>
      </c>
      <c r="M35" t="str">
        <f t="shared" si="5"/>
        <v xml:space="preserve">Column 2, Starters in 2017-18, OfS-fundable, Nursing - children (C1), Standard, PGT (UG fee); </v>
      </c>
      <c r="N35" t="str">
        <f t="shared" si="5"/>
        <v xml:space="preserve">Column 2, Starters in 2017-18, Non-fundable, Nursing - children (C1), Standard, PGT (UG fee); </v>
      </c>
      <c r="O35" t="str">
        <f t="shared" si="5"/>
        <v xml:space="preserve">Column 2, Starters in 2018-19, OfS-fundable, Nursing - children (C1), Standard, PGT (UG fee); </v>
      </c>
      <c r="P35" t="str">
        <f t="shared" si="5"/>
        <v xml:space="preserve">Column 2, Starters in 2018-19, Non-fundable, Nursing - children (C1), Standard, PGT (UG fee); </v>
      </c>
      <c r="Q35" t="str">
        <f t="shared" si="5"/>
        <v xml:space="preserve">Column 3, Starters in 2016-17, OfS-fundable, Nursing - children (C1), Standard, PGT (UG fee); </v>
      </c>
      <c r="R35" t="str">
        <f t="shared" si="5"/>
        <v xml:space="preserve">Column 3, Starters in 2016-17, Non-fundable, Nursing - children (C1), Standard, PGT (UG fee); </v>
      </c>
      <c r="S35" t="str">
        <f t="shared" si="5"/>
        <v xml:space="preserve">Column 3, Starters in 2017-18, OfS-fundable, Nursing - children (C1), Standard, PGT (UG fee); </v>
      </c>
      <c r="T35" t="str">
        <f t="shared" si="5"/>
        <v xml:space="preserve">Column 3, Starters in 2017-18, Non-fundable, Nursing - children (C1), Standard, PGT (UG fee); </v>
      </c>
      <c r="U35" t="str">
        <f t="shared" si="7"/>
        <v xml:space="preserve">Column 3, Starters in 2018-19, OfS-fundable, Nursing - children (C1), Standard, PGT (UG fee); </v>
      </c>
      <c r="V35" t="str">
        <f t="shared" si="7"/>
        <v xml:space="preserve">Column 3, Starters in 2018-19, Non-fundable, Nursing - children (C1), Standard, PGT (UG fee); </v>
      </c>
      <c r="W35" t="str">
        <f t="shared" si="7"/>
        <v xml:space="preserve">Column 4, Starters in 2016-17, OfS-fundable, Nursing - children (C1), Standard, PGT (UG fee); </v>
      </c>
      <c r="X35" t="str">
        <f t="shared" si="7"/>
        <v xml:space="preserve">Column 4, Starters in 2016-17, Non-fundable, Nursing - children (C1), Standard, PGT (UG fee); </v>
      </c>
      <c r="Y35" t="str">
        <f t="shared" si="7"/>
        <v xml:space="preserve">Column 4, Starters in 2017-18, OfS-fundable, Nursing - children (C1), Standard, PGT (UG fee); </v>
      </c>
      <c r="Z35" t="str">
        <f t="shared" si="7"/>
        <v xml:space="preserve">Column 4, Starters in 2017-18, Non-fundable, Nursing - children (C1), Standard, PGT (UG fee); </v>
      </c>
      <c r="AA35" t="str">
        <f t="shared" si="7"/>
        <v xml:space="preserve">Column 4, Starters in 2018-19, OfS-fundable, Nursing - children (C1), Standard, PGT (UG fee); </v>
      </c>
      <c r="AB35" t="str">
        <f t="shared" si="7"/>
        <v xml:space="preserve">Column 4, Starters in 2018-19, Non-fundable, Nursing - children (C1), Standard, PGT (UG fee); </v>
      </c>
      <c r="AC35" t="str">
        <f t="shared" si="7"/>
        <v xml:space="preserve">Column 4a, Starters in 2016-17, OfS-fundable, Nursing - children (C1), Standard, PGT (UG fee); </v>
      </c>
      <c r="AD35" t="str">
        <f t="shared" si="7"/>
        <v xml:space="preserve">Column 4a, Starters in 2016-17, Non-fundable, Nursing - children (C1), Standard, PGT (UG fee); </v>
      </c>
      <c r="AE35" t="str">
        <f t="shared" si="7"/>
        <v xml:space="preserve">Column 4a, Starters in 2017-18, OfS-fundable, Nursing - children (C1), Standard, PGT (UG fee); </v>
      </c>
      <c r="AF35" t="str">
        <f t="shared" si="7"/>
        <v xml:space="preserve">Column 4a, Starters in 2017-18, Non-fundable, Nursing - children (C1), Standard, PGT (UG fee); </v>
      </c>
      <c r="AG35" t="str">
        <f t="shared" si="7"/>
        <v xml:space="preserve">Column 4a, Starters in 2018-19, OfS-fundable, Nursing - children (C1), Standard, PGT (UG fee); </v>
      </c>
      <c r="AH35" t="str">
        <f t="shared" si="7"/>
        <v xml:space="preserve">Column 4a, Starters in 2018-19, Non-fundable, Nursing - children (C1), Standard, PGT (UG fee); </v>
      </c>
      <c r="AR35" s="844" t="str">
        <f>IF(AND($AR$3=1,'7c Health part-time'!P35&gt;0),Q35,"")</f>
        <v/>
      </c>
      <c r="AS35" s="843" t="str">
        <f>IF(AND($AR$3=1,'7c Health part-time'!Q35&gt;0),R35,"")</f>
        <v/>
      </c>
      <c r="AT35" s="843" t="str">
        <f>IF(AND($AR$3=1,'7c Health part-time'!R35&gt;0),S35,"")</f>
        <v/>
      </c>
      <c r="AU35" s="843" t="str">
        <f>IF(AND($AR$3=1,'7c Health part-time'!S35&gt;0),T35,"")</f>
        <v/>
      </c>
      <c r="AV35" s="843" t="str">
        <f>IF(AND($AR$3=1,'7c Health part-time'!T35&gt;0),U35,"")</f>
        <v/>
      </c>
      <c r="AW35" s="845" t="str">
        <f>IF(AND($AR$3=1,'7c Health part-time'!U35&gt;0),V35,"")</f>
        <v/>
      </c>
      <c r="AY35" s="844" t="str">
        <f>IF(AND($AY$3=1,'7c Health part-time'!D35&lt;0),E35,"")</f>
        <v/>
      </c>
      <c r="AZ35" s="843" t="str">
        <f>IF(AND($AY$3=1,'7c Health part-time'!E35&lt;0),F35,"")</f>
        <v/>
      </c>
      <c r="BA35" s="843" t="str">
        <f>IF(AND($AY$3=1,'7c Health part-time'!F35&lt;0),G35,"")</f>
        <v/>
      </c>
      <c r="BB35" s="843" t="str">
        <f>IF(AND($AY$3=1,'7c Health part-time'!G35&lt;0),H35,"")</f>
        <v/>
      </c>
      <c r="BC35" s="843" t="str">
        <f>IF(AND($AY$3=1,'7c Health part-time'!H35&lt;0),I35,"")</f>
        <v/>
      </c>
      <c r="BD35" s="845" t="str">
        <f>IF(AND($AY$3=1,'7c Health part-time'!I35&lt;0),J35,"")</f>
        <v/>
      </c>
      <c r="BE35" s="844" t="str">
        <f>IF(AND($AY$3=1,'7c Health part-time'!J35&lt;0),K35,"")</f>
        <v/>
      </c>
      <c r="BF35" s="843" t="str">
        <f>IF(AND($AY$3=1,'7c Health part-time'!K35&lt;0),L35,"")</f>
        <v/>
      </c>
      <c r="BG35" s="843" t="str">
        <f>IF(AND($AY$3=1,'7c Health part-time'!L35&lt;0),M35,"")</f>
        <v/>
      </c>
      <c r="BH35" s="843" t="str">
        <f>IF(AND($AY$3=1,'7c Health part-time'!M35&lt;0),N35,"")</f>
        <v/>
      </c>
      <c r="BI35" s="843" t="str">
        <f>IF(AND($AY$3=1,'7c Health part-time'!N35&lt;0),O35,"")</f>
        <v/>
      </c>
      <c r="BJ35" s="845" t="str">
        <f>IF(AND($AY$3=1,'7c Health part-time'!O35&lt;0),P35,"")</f>
        <v/>
      </c>
      <c r="BK35" s="844" t="str">
        <f>IF(AND($AY$3=1,'7c Health part-time'!V35&lt;0),W35,"")</f>
        <v/>
      </c>
      <c r="BL35" s="843" t="str">
        <f>IF(AND($AY$3=1,'7c Health part-time'!W35&lt;0),X35,"")</f>
        <v/>
      </c>
      <c r="BM35" s="843" t="str">
        <f>IF(AND($AY$3=1,'7c Health part-time'!X35&lt;0),Y35,"")</f>
        <v/>
      </c>
      <c r="BN35" s="843" t="str">
        <f>IF(AND($AY$3=1,'7c Health part-time'!Y35&lt;0),Z35,"")</f>
        <v/>
      </c>
      <c r="BO35" s="843" t="str">
        <f>IF(AND($AY$3=1,'7c Health part-time'!Z35&lt;0),AA35,"")</f>
        <v/>
      </c>
      <c r="BP35" s="845" t="str">
        <f>IF(AND($AY$3=1,'7c Health part-time'!AA35&lt;0),AB35,"")</f>
        <v/>
      </c>
      <c r="BQ35" s="844" t="str">
        <f>IF(AND($AY$3=1,'7c Health part-time'!AB35&lt;0),AC35,"")</f>
        <v/>
      </c>
      <c r="BR35" s="843" t="str">
        <f>IF(AND($AY$3=1,'7c Health part-time'!AC35&lt;0),AD35,"")</f>
        <v/>
      </c>
      <c r="BS35" s="843" t="str">
        <f>IF(AND($AY$3=1,'7c Health part-time'!AD35&lt;0),AE35,"")</f>
        <v/>
      </c>
      <c r="BT35" s="843" t="str">
        <f>IF(AND($AY$3=1,'7c Health part-time'!AE35&lt;0),AF35,"")</f>
        <v/>
      </c>
      <c r="BU35" s="843" t="str">
        <f>IF(AND($AY$3=1,'7c Health part-time'!AF35&lt;0),AG35,"")</f>
        <v/>
      </c>
      <c r="BV35" s="845" t="str">
        <f>IF(AND($AY$3=1,'7c Health part-time'!AG35&lt;0),AH35,"")</f>
        <v/>
      </c>
      <c r="BX35" s="844" t="str">
        <f>IF(AND($BY$3=1,('7c Health part-time'!D35-INT('7c Health part-time'!D35))&lt;&gt;0.5,('7c Health part-time'!D35-INT('7c Health part-time'!D35))&lt;&gt;0),E35,"")</f>
        <v/>
      </c>
      <c r="BY35" s="843" t="str">
        <f>IF(AND($BY$3=1,('7c Health part-time'!E35-INT('7c Health part-time'!E35))&lt;&gt;0.5,('7c Health part-time'!E35-INT('7c Health part-time'!E35))&lt;&gt;0),F35,"")</f>
        <v/>
      </c>
      <c r="BZ35" s="843" t="str">
        <f>IF(AND($BY$3=1,('7c Health part-time'!F35-INT('7c Health part-time'!F35))&lt;&gt;0.5,('7c Health part-time'!F35-INT('7c Health part-time'!F35))&lt;&gt;0),G35,"")</f>
        <v/>
      </c>
      <c r="CA35" s="843" t="str">
        <f>IF(AND($BY$3=1,('7c Health part-time'!G35-INT('7c Health part-time'!G35))&lt;&gt;0.5,('7c Health part-time'!G35-INT('7c Health part-time'!G35))&lt;&gt;0),H35,"")</f>
        <v/>
      </c>
      <c r="CB35" s="843" t="str">
        <f>IF(AND($BY$3=1,('7c Health part-time'!H35-INT('7c Health part-time'!H35))&lt;&gt;0.5,('7c Health part-time'!H35-INT('7c Health part-time'!H35))&lt;&gt;0),I35,"")</f>
        <v/>
      </c>
      <c r="CC35" s="845" t="str">
        <f>IF(AND($BY$3=1,('7c Health part-time'!I35-INT('7c Health part-time'!I35))&lt;&gt;0.5,('7c Health part-time'!I35-INT('7c Health part-time'!I35))&lt;&gt;0),J35,"")</f>
        <v/>
      </c>
      <c r="CD35" s="844" t="str">
        <f>IF(AND($BY$3=1,('7c Health part-time'!J35-INT('7c Health part-time'!J35))&lt;&gt;0.5,('7c Health part-time'!J35-INT('7c Health part-time'!J35))&lt;&gt;0),K35,"")</f>
        <v/>
      </c>
      <c r="CE35" s="843" t="str">
        <f>IF(AND($BY$3=1,('7c Health part-time'!K35-INT('7c Health part-time'!K35))&lt;&gt;0.5,('7c Health part-time'!K35-INT('7c Health part-time'!K35))&lt;&gt;0),L35,"")</f>
        <v/>
      </c>
      <c r="CF35" s="843" t="str">
        <f>IF(AND($BY$3=1,('7c Health part-time'!L35-INT('7c Health part-time'!L35))&lt;&gt;0.5,('7c Health part-time'!L35-INT('7c Health part-time'!L35))&lt;&gt;0),M35,"")</f>
        <v/>
      </c>
      <c r="CG35" s="843" t="str">
        <f>IF(AND($BY$3=1,('7c Health part-time'!M35-INT('7c Health part-time'!M35))&lt;&gt;0.5,('7c Health part-time'!M35-INT('7c Health part-time'!M35))&lt;&gt;0),N35,"")</f>
        <v/>
      </c>
      <c r="CH35" s="843" t="str">
        <f>IF(AND($BY$3=1,('7c Health part-time'!N35-INT('7c Health part-time'!N35))&lt;&gt;0.5,('7c Health part-time'!N35-INT('7c Health part-time'!N35))&lt;&gt;0),O35,"")</f>
        <v/>
      </c>
      <c r="CI35" s="845" t="str">
        <f>IF(AND($BY$3=1,('7c Health part-time'!O35-INT('7c Health part-time'!O35))&lt;&gt;0.5,('7c Health part-time'!O35-INT('7c Health part-time'!O35))&lt;&gt;0),P35,"")</f>
        <v/>
      </c>
      <c r="CJ35" s="844" t="str">
        <f>IF(AND($BY$3=1,('7c Health part-time'!P35-INT('7c Health part-time'!P35))&lt;&gt;0.5,('7c Health part-time'!P35-INT('7c Health part-time'!P35))&lt;&gt;0),Q35,"")</f>
        <v/>
      </c>
      <c r="CK35" s="843" t="str">
        <f>IF(AND($BY$3=1,('7c Health part-time'!Q35-INT('7c Health part-time'!Q35))&lt;&gt;0.5,('7c Health part-time'!Q35-INT('7c Health part-time'!Q35))&lt;&gt;0),R35,"")</f>
        <v/>
      </c>
      <c r="CL35" s="843" t="str">
        <f>IF(AND($BY$3=1,('7c Health part-time'!R35-INT('7c Health part-time'!R35))&lt;&gt;0.5,('7c Health part-time'!R35-INT('7c Health part-time'!R35))&lt;&gt;0),S35,"")</f>
        <v/>
      </c>
      <c r="CM35" s="843" t="str">
        <f>IF(AND($BY$3=1,('7c Health part-time'!S35-INT('7c Health part-time'!S35))&lt;&gt;0.5,('7c Health part-time'!S35-INT('7c Health part-time'!S35))&lt;&gt;0),T35,"")</f>
        <v/>
      </c>
      <c r="CN35" s="843" t="str">
        <f>IF(AND($BY$3=1,('7c Health part-time'!T35-INT('7c Health part-time'!T35))&lt;&gt;0.5,('7c Health part-time'!T35-INT('7c Health part-time'!T35))&lt;&gt;0),U35,"")</f>
        <v/>
      </c>
      <c r="CO35" s="845" t="str">
        <f>IF(AND($BY$3=1,('7c Health part-time'!U35-INT('7c Health part-time'!U35))&lt;&gt;0.5,('7c Health part-time'!U35-INT('7c Health part-time'!U35))&lt;&gt;0),V35,"")</f>
        <v/>
      </c>
      <c r="DV35" s="844" t="str">
        <f>IF(AND($DV$3=1,ROUND('7c Health part-time'!AB35,2)&lt;&gt;'7c Health part-time'!AB35),AC35,"")</f>
        <v/>
      </c>
      <c r="DW35" s="843" t="str">
        <f>IF(AND($DV$3=1,ROUND('7c Health part-time'!AC35,2)&lt;&gt;'7c Health part-time'!AC35),AD35,"")</f>
        <v/>
      </c>
      <c r="DX35" s="843" t="str">
        <f>IF(AND($DV$3=1,ROUND('7c Health part-time'!AD35,2)&lt;&gt;'7c Health part-time'!AD35),AE35,"")</f>
        <v/>
      </c>
      <c r="DY35" s="843" t="str">
        <f>IF(AND($DV$3=1,ROUND('7c Health part-time'!AE35,2)&lt;&gt;'7c Health part-time'!AE35),AF35,"")</f>
        <v/>
      </c>
      <c r="DZ35" s="843" t="str">
        <f>IF(AND($DV$3=1,ROUND('7c Health part-time'!AF35,2)&lt;&gt;'7c Health part-time'!AF35),AG35,"")</f>
        <v/>
      </c>
      <c r="EA35" s="845" t="str">
        <f>IF(AND($DV$3=1,ROUND('7c Health part-time'!AG35,2)&lt;&gt;'7c Health part-time'!AG35),AH35,"")</f>
        <v/>
      </c>
      <c r="EC35" s="844" t="str">
        <f>IF(AND($EC$3=1,'7c Health part-time'!AB35&gt;'7c Health part-time'!V35),AC35,"")</f>
        <v/>
      </c>
      <c r="ED35" s="843" t="str">
        <f>IF(AND($EC$3=1,'7c Health part-time'!AC35&gt;'7c Health part-time'!W35),AD35,"")</f>
        <v/>
      </c>
      <c r="EE35" s="843" t="str">
        <f>IF(AND($EC$3=1,'7c Health part-time'!AD35&gt;'7c Health part-time'!X35),AE35,"")</f>
        <v/>
      </c>
      <c r="EF35" s="843" t="str">
        <f>IF(AND($EC$3=1,'7c Health part-time'!AE35&gt;'7c Health part-time'!Y35),AF35,"")</f>
        <v/>
      </c>
      <c r="EG35" s="843" t="str">
        <f>IF(AND($EC$3=1,'7c Health part-time'!AF35&gt;'7c Health part-time'!Z35),AG35,"")</f>
        <v/>
      </c>
      <c r="EH35" s="845" t="str">
        <f>IF(AND($EC$3=1,'7c Health part-time'!AG35&gt;'7c Health part-time'!AA35),AH35,"")</f>
        <v/>
      </c>
      <c r="EJ35" s="844" t="str">
        <f>IF(AND($EJ$3=1,'7c Health part-time'!V35&lt;&gt;0),IF(('7c Health part-time'!AB35/'7c Health part-time'!V35)&lt;0.03,AC35,""),"")</f>
        <v/>
      </c>
      <c r="EK35" s="843" t="str">
        <f>IF(AND($EJ$3=1,'7c Health part-time'!W35&lt;&gt;0),IF(('7c Health part-time'!AC35/'7c Health part-time'!W35)&lt;0.03,AD35,""),"")</f>
        <v/>
      </c>
      <c r="EL35" s="843" t="str">
        <f>IF(AND($EJ$3=1,'7c Health part-time'!X35&lt;&gt;0),IF(('7c Health part-time'!AD35/'7c Health part-time'!X35)&lt;0.03,AE35,""),"")</f>
        <v/>
      </c>
      <c r="EM35" s="843" t="str">
        <f>IF(AND($EJ$3=1,'7c Health part-time'!Y35&lt;&gt;0),IF(('7c Health part-time'!AE35/'7c Health part-time'!Y35)&lt;0.03,AF35,""),"")</f>
        <v/>
      </c>
      <c r="EN35" s="843" t="str">
        <f>IF(AND($EJ$3=1,'7c Health part-time'!Z35&lt;&gt;0),IF(('7c Health part-time'!AF35/'7c Health part-time'!Z35)&lt;0.03,AG35,""),"")</f>
        <v/>
      </c>
      <c r="EO35" s="845" t="str">
        <f>IF(AND($EJ$3=1,'7c Health part-time'!AA35&lt;&gt;0),IF(('7c Health part-time'!AG35/'7c Health part-time'!AA35)&lt;0.03,AH35,""),"")</f>
        <v/>
      </c>
      <c r="EQ35" s="844" t="str">
        <f>IF(AND($EQ$3=1,'7c Health part-time'!P35=0,SUM('7c Health part-time'!D35,'7c Health part-time'!J35)&gt;$ET$13),Q35,"")</f>
        <v/>
      </c>
      <c r="ER35" s="843" t="str">
        <f>IF(AND($EQ$3=1,'7c Health part-time'!Q35=0,SUM('7c Health part-time'!E35,'7c Health part-time'!K35)&gt;$ET$13),R35,"")</f>
        <v/>
      </c>
      <c r="ES35" s="843" t="str">
        <f>IF(AND($EQ$3=1,'7c Health part-time'!R35=0,SUM('7c Health part-time'!F35,'7c Health part-time'!L35)&gt;$ET$13),S35,"")</f>
        <v/>
      </c>
      <c r="ET35" s="843" t="str">
        <f>IF(AND($EQ$3=1,'7c Health part-time'!S35=0,SUM('7c Health part-time'!G35,'7c Health part-time'!M35)&gt;$ET$13),T35,"")</f>
        <v/>
      </c>
      <c r="EU35" s="843" t="str">
        <f>IF(AND($EQ$3=1,'7c Health part-time'!T35=0,SUM('7c Health part-time'!H35,'7c Health part-time'!N35)&gt;$ET$13),U35,"")</f>
        <v/>
      </c>
      <c r="EV35" s="845" t="str">
        <f>IF(AND($EQ$3=1,'7c Health part-time'!U35=0,SUM('7c Health part-time'!I35,'7c Health part-time'!O35)&gt;$ET$13),V35,"")</f>
        <v/>
      </c>
      <c r="EX35" s="844" t="str">
        <f>IF(AND($EX$3=1,SUM('7c Health part-time'!D35,'7c Health part-time'!J35)&gt;0,ABS('7c Health part-time'!P35)=SUM('7c Health part-time'!D35,'7c Health part-time'!J35)),Q35,"")</f>
        <v/>
      </c>
      <c r="EY35" s="843" t="str">
        <f>IF(AND($EX$3=1,SUM('7c Health part-time'!E35,'7c Health part-time'!K35)&gt;0,ABS('7c Health part-time'!Q35)=SUM('7c Health part-time'!E35,'7c Health part-time'!K35)),R35,"")</f>
        <v/>
      </c>
      <c r="EZ35" s="843" t="str">
        <f>IF(AND($EX$3=1,SUM('7c Health part-time'!F35,'7c Health part-time'!L35)&gt;0,ABS('7c Health part-time'!R35)=SUM('7c Health part-time'!F35,'7c Health part-time'!L35)),S35,"")</f>
        <v/>
      </c>
      <c r="FA35" s="843" t="str">
        <f>IF(AND($EX$3=1,SUM('7c Health part-time'!G35,'7c Health part-time'!M35)&gt;0,ABS('7c Health part-time'!S35)=SUM('7c Health part-time'!G35,'7c Health part-time'!M35)),T35,"")</f>
        <v/>
      </c>
      <c r="FB35" s="843" t="str">
        <f>IF(AND($EX$3=1,SUM('7c Health part-time'!H35,'7c Health part-time'!N35)&gt;0,ABS('7c Health part-time'!T35)=SUM('7c Health part-time'!H35,'7c Health part-time'!N35)),U35,"")</f>
        <v/>
      </c>
      <c r="FC35" s="845" t="str">
        <f>IF(AND($EX$3=1,SUM('7c Health part-time'!I35,'7c Health part-time'!O35)&gt;0,ABS('7c Health part-time'!U35)=SUM('7c Health part-time'!I35,'7c Health part-time'!O35)),V35,"")</f>
        <v/>
      </c>
      <c r="FR35" s="844" t="str">
        <f>IF(AND($FR$3=1,'7c Health part-time'!V35&lt;&gt;0),IF(('7c Health part-time'!AB35/'7c Health part-time'!V35)&lt;0.25,AC35,""),"")</f>
        <v/>
      </c>
      <c r="FS35" s="843" t="str">
        <f>IF(AND($FR$3=1,'7c Health part-time'!W35&lt;&gt;0),IF(('7c Health part-time'!AC35/'7c Health part-time'!W35)&lt;0.25,AD35,""),"")</f>
        <v/>
      </c>
      <c r="FT35" s="843" t="str">
        <f>IF(AND($FR$3=1,'7c Health part-time'!X35&lt;&gt;0),IF(('7c Health part-time'!AD35/'7c Health part-time'!X35)&lt;0.25,AE35,""),"")</f>
        <v/>
      </c>
      <c r="FU35" s="843" t="str">
        <f>IF(AND($FR$3=1,'7c Health part-time'!Y35&lt;&gt;0),IF(('7c Health part-time'!AE35/'7c Health part-time'!Y35)&lt;0.25,AF35,""),"")</f>
        <v/>
      </c>
      <c r="FV35" s="843" t="str">
        <f>IF(AND($FR$3=1,'7c Health part-time'!Z35&lt;&gt;0),IF(('7c Health part-time'!AF35/'7c Health part-time'!Z35)&lt;0.25,AG35,""),"")</f>
        <v/>
      </c>
      <c r="FW35" s="845" t="str">
        <f>IF(AND($FR$3=1,'7c Health part-time'!AA35&lt;&gt;0),IF(('7c Health part-time'!AG35/'7c Health part-time'!AA35)&lt;0.25,AH35,""),"")</f>
        <v/>
      </c>
      <c r="FY35" s="843"/>
      <c r="FZ35" s="843"/>
      <c r="GA35" s="843"/>
      <c r="GB35" s="843"/>
      <c r="GC35" s="843"/>
      <c r="GD35" s="843"/>
      <c r="GE35" s="843"/>
      <c r="GF35" s="843"/>
      <c r="GG35" s="843"/>
      <c r="GH35" s="843"/>
      <c r="GI35" s="843"/>
      <c r="GJ35" s="843"/>
      <c r="GL35" s="60"/>
      <c r="GM35" s="60" t="s">
        <v>13</v>
      </c>
      <c r="GN35" s="60" t="s">
        <v>314</v>
      </c>
      <c r="GO35" s="49" t="str">
        <f>$CS$97</f>
        <v/>
      </c>
      <c r="GP35" s="41" t="str">
        <f>$CT$97</f>
        <v/>
      </c>
      <c r="GQ35" s="40" t="str">
        <f>$CS$97</f>
        <v/>
      </c>
      <c r="GR35" s="41" t="str">
        <f>$CT$97</f>
        <v/>
      </c>
      <c r="GS35" s="40" t="str">
        <f>$CS$97</f>
        <v/>
      </c>
      <c r="GT35" s="873" t="str">
        <f>$CT$97</f>
        <v/>
      </c>
      <c r="GU35" s="49" t="str">
        <f>$CY$97</f>
        <v/>
      </c>
      <c r="GV35" s="41" t="str">
        <f>$CZ$97</f>
        <v/>
      </c>
      <c r="GW35" s="40" t="str">
        <f>$CY$97</f>
        <v/>
      </c>
      <c r="GX35" s="41" t="str">
        <f>$CZ$97</f>
        <v/>
      </c>
      <c r="GY35" s="40" t="str">
        <f>$CY$97</f>
        <v/>
      </c>
      <c r="GZ35" s="873" t="str">
        <f>$CZ$97</f>
        <v/>
      </c>
      <c r="HA35" s="49" t="str">
        <f>$DE$97</f>
        <v/>
      </c>
      <c r="HB35" s="41" t="str">
        <f>$DF$97</f>
        <v/>
      </c>
      <c r="HC35" s="40" t="str">
        <f>$DE$97</f>
        <v/>
      </c>
      <c r="HD35" s="41" t="str">
        <f>$DF$97</f>
        <v/>
      </c>
      <c r="HE35" s="40" t="str">
        <f>$DE$97</f>
        <v/>
      </c>
      <c r="HF35" s="873" t="str">
        <f>$DF$97</f>
        <v/>
      </c>
      <c r="HG35" s="49" t="str">
        <f>$DK$97</f>
        <v/>
      </c>
      <c r="HH35" s="41" t="str">
        <f>$DL$97</f>
        <v/>
      </c>
      <c r="HI35" s="40" t="str">
        <f>$DK$97</f>
        <v/>
      </c>
      <c r="HJ35" s="41" t="str">
        <f>$DL$97</f>
        <v/>
      </c>
      <c r="HK35" s="40" t="str">
        <f>$DK$97</f>
        <v/>
      </c>
      <c r="HL35" s="873" t="str">
        <f>$DL$97</f>
        <v/>
      </c>
      <c r="HM35" s="49" t="str">
        <f>$DQ$97</f>
        <v/>
      </c>
      <c r="HN35" s="41" t="str">
        <f>$DR$97</f>
        <v/>
      </c>
      <c r="HO35" s="40" t="str">
        <f>$DQ$97</f>
        <v/>
      </c>
      <c r="HP35" s="41" t="str">
        <f>$DR$97</f>
        <v/>
      </c>
      <c r="HQ35" s="40" t="str">
        <f>$DQ$97</f>
        <v/>
      </c>
      <c r="HR35" s="873" t="str">
        <f>$DR$97</f>
        <v/>
      </c>
    </row>
    <row r="36" spans="1:226" x14ac:dyDescent="0.25">
      <c r="A36" s="18" t="str">
        <f>'7c Health part-time'!A36</f>
        <v>Nursing - children (C1)</v>
      </c>
      <c r="B36" t="s">
        <v>19</v>
      </c>
      <c r="C36" s="18" t="str">
        <f>'7c Health part-time'!C36</f>
        <v>UG</v>
      </c>
      <c r="D36" t="str">
        <f t="shared" si="4"/>
        <v>Nursing - children (C1), Long, UG</v>
      </c>
      <c r="E36" t="str">
        <f t="shared" si="5"/>
        <v xml:space="preserve">Column 1, Starters in 2016-17, OfS-fundable, Nursing - children (C1), Long, UG; </v>
      </c>
      <c r="F36" t="str">
        <f t="shared" si="5"/>
        <v xml:space="preserve">Column 1, Starters in 2016-17, Non-fundable, Nursing - children (C1), Long, UG; </v>
      </c>
      <c r="G36" t="str">
        <f t="shared" si="5"/>
        <v xml:space="preserve">Column 1, Starters in 2017-18, OfS-fundable, Nursing - children (C1), Long, UG; </v>
      </c>
      <c r="H36" t="str">
        <f t="shared" si="5"/>
        <v xml:space="preserve">Column 1, Starters in 2017-18, Non-fundable, Nursing - children (C1), Long, UG; </v>
      </c>
      <c r="I36" t="str">
        <f t="shared" si="5"/>
        <v xml:space="preserve">Column 1, Starters in 2018-19, OfS-fundable, Nursing - children (C1), Long, UG; </v>
      </c>
      <c r="J36" t="str">
        <f t="shared" si="5"/>
        <v xml:space="preserve">Column 1, Starters in 2018-19, Non-fundable, Nursing - children (C1), Long, UG; </v>
      </c>
      <c r="K36" t="str">
        <f t="shared" si="5"/>
        <v xml:space="preserve">Column 2, Starters in 2016-17, OfS-fundable, Nursing - children (C1), Long, UG; </v>
      </c>
      <c r="L36" t="str">
        <f t="shared" si="5"/>
        <v xml:space="preserve">Column 2, Starters in 2016-17, Non-fundable, Nursing - children (C1), Long, UG; </v>
      </c>
      <c r="M36" t="str">
        <f t="shared" si="5"/>
        <v xml:space="preserve">Column 2, Starters in 2017-18, OfS-fundable, Nursing - children (C1), Long, UG; </v>
      </c>
      <c r="N36" t="str">
        <f t="shared" si="5"/>
        <v xml:space="preserve">Column 2, Starters in 2017-18, Non-fundable, Nursing - children (C1), Long, UG; </v>
      </c>
      <c r="O36" t="str">
        <f t="shared" si="5"/>
        <v xml:space="preserve">Column 2, Starters in 2018-19, OfS-fundable, Nursing - children (C1), Long, UG; </v>
      </c>
      <c r="P36" t="str">
        <f t="shared" si="5"/>
        <v xml:space="preserve">Column 2, Starters in 2018-19, Non-fundable, Nursing - children (C1), Long, UG; </v>
      </c>
      <c r="Q36" t="str">
        <f t="shared" si="5"/>
        <v xml:space="preserve">Column 3, Starters in 2016-17, OfS-fundable, Nursing - children (C1), Long, UG; </v>
      </c>
      <c r="R36" t="str">
        <f t="shared" si="5"/>
        <v xml:space="preserve">Column 3, Starters in 2016-17, Non-fundable, Nursing - children (C1), Long, UG; </v>
      </c>
      <c r="S36" t="str">
        <f t="shared" si="5"/>
        <v xml:space="preserve">Column 3, Starters in 2017-18, OfS-fundable, Nursing - children (C1), Long, UG; </v>
      </c>
      <c r="T36" t="str">
        <f t="shared" si="5"/>
        <v xml:space="preserve">Column 3, Starters in 2017-18, Non-fundable, Nursing - children (C1), Long, UG; </v>
      </c>
      <c r="U36" t="str">
        <f t="shared" si="7"/>
        <v xml:space="preserve">Column 3, Starters in 2018-19, OfS-fundable, Nursing - children (C1), Long, UG; </v>
      </c>
      <c r="V36" t="str">
        <f t="shared" si="7"/>
        <v xml:space="preserve">Column 3, Starters in 2018-19, Non-fundable, Nursing - children (C1), Long, UG; </v>
      </c>
      <c r="W36" t="str">
        <f t="shared" si="7"/>
        <v xml:space="preserve">Column 4, Starters in 2016-17, OfS-fundable, Nursing - children (C1), Long, UG; </v>
      </c>
      <c r="X36" t="str">
        <f t="shared" si="7"/>
        <v xml:space="preserve">Column 4, Starters in 2016-17, Non-fundable, Nursing - children (C1), Long, UG; </v>
      </c>
      <c r="Y36" t="str">
        <f t="shared" si="7"/>
        <v xml:space="preserve">Column 4, Starters in 2017-18, OfS-fundable, Nursing - children (C1), Long, UG; </v>
      </c>
      <c r="Z36" t="str">
        <f t="shared" si="7"/>
        <v xml:space="preserve">Column 4, Starters in 2017-18, Non-fundable, Nursing - children (C1), Long, UG; </v>
      </c>
      <c r="AA36" t="str">
        <f t="shared" si="7"/>
        <v xml:space="preserve">Column 4, Starters in 2018-19, OfS-fundable, Nursing - children (C1), Long, UG; </v>
      </c>
      <c r="AB36" t="str">
        <f t="shared" si="7"/>
        <v xml:space="preserve">Column 4, Starters in 2018-19, Non-fundable, Nursing - children (C1), Long, UG; </v>
      </c>
      <c r="AC36" t="str">
        <f t="shared" si="7"/>
        <v xml:space="preserve">Column 4a, Starters in 2016-17, OfS-fundable, Nursing - children (C1), Long, UG; </v>
      </c>
      <c r="AD36" t="str">
        <f t="shared" si="7"/>
        <v xml:space="preserve">Column 4a, Starters in 2016-17, Non-fundable, Nursing - children (C1), Long, UG; </v>
      </c>
      <c r="AE36" t="str">
        <f t="shared" si="7"/>
        <v xml:space="preserve">Column 4a, Starters in 2017-18, OfS-fundable, Nursing - children (C1), Long, UG; </v>
      </c>
      <c r="AF36" t="str">
        <f t="shared" si="7"/>
        <v xml:space="preserve">Column 4a, Starters in 2017-18, Non-fundable, Nursing - children (C1), Long, UG; </v>
      </c>
      <c r="AG36" t="str">
        <f t="shared" si="7"/>
        <v xml:space="preserve">Column 4a, Starters in 2018-19, OfS-fundable, Nursing - children (C1), Long, UG; </v>
      </c>
      <c r="AH36" t="str">
        <f t="shared" si="7"/>
        <v xml:space="preserve">Column 4a, Starters in 2018-19, Non-fundable, Nursing - children (C1), Long, UG; </v>
      </c>
      <c r="AR36" s="844" t="str">
        <f>IF(AND($AR$3=1,'7c Health part-time'!P36&gt;0),Q36,"")</f>
        <v/>
      </c>
      <c r="AS36" s="843" t="str">
        <f>IF(AND($AR$3=1,'7c Health part-time'!Q36&gt;0),R36,"")</f>
        <v/>
      </c>
      <c r="AT36" s="843" t="str">
        <f>IF(AND($AR$3=1,'7c Health part-time'!R36&gt;0),S36,"")</f>
        <v/>
      </c>
      <c r="AU36" s="843" t="str">
        <f>IF(AND($AR$3=1,'7c Health part-time'!S36&gt;0),T36,"")</f>
        <v/>
      </c>
      <c r="AV36" s="843" t="str">
        <f>IF(AND($AR$3=1,'7c Health part-time'!T36&gt;0),U36,"")</f>
        <v/>
      </c>
      <c r="AW36" s="845" t="str">
        <f>IF(AND($AR$3=1,'7c Health part-time'!U36&gt;0),V36,"")</f>
        <v/>
      </c>
      <c r="AY36" s="844" t="str">
        <f>IF(AND($AY$3=1,'7c Health part-time'!D36&lt;0),E36,"")</f>
        <v/>
      </c>
      <c r="AZ36" s="843" t="str">
        <f>IF(AND($AY$3=1,'7c Health part-time'!E36&lt;0),F36,"")</f>
        <v/>
      </c>
      <c r="BA36" s="843" t="str">
        <f>IF(AND($AY$3=1,'7c Health part-time'!F36&lt;0),G36,"")</f>
        <v/>
      </c>
      <c r="BB36" s="843" t="str">
        <f>IF(AND($AY$3=1,'7c Health part-time'!G36&lt;0),H36,"")</f>
        <v/>
      </c>
      <c r="BC36" s="843" t="str">
        <f>IF(AND($AY$3=1,'7c Health part-time'!H36&lt;0),I36,"")</f>
        <v/>
      </c>
      <c r="BD36" s="845" t="str">
        <f>IF(AND($AY$3=1,'7c Health part-time'!I36&lt;0),J36,"")</f>
        <v/>
      </c>
      <c r="BE36" s="844" t="str">
        <f>IF(AND($AY$3=1,'7c Health part-time'!J36&lt;0),K36,"")</f>
        <v/>
      </c>
      <c r="BF36" s="843" t="str">
        <f>IF(AND($AY$3=1,'7c Health part-time'!K36&lt;0),L36,"")</f>
        <v/>
      </c>
      <c r="BG36" s="843" t="str">
        <f>IF(AND($AY$3=1,'7c Health part-time'!L36&lt;0),M36,"")</f>
        <v/>
      </c>
      <c r="BH36" s="843" t="str">
        <f>IF(AND($AY$3=1,'7c Health part-time'!M36&lt;0),N36,"")</f>
        <v/>
      </c>
      <c r="BI36" s="843" t="str">
        <f>IF(AND($AY$3=1,'7c Health part-time'!N36&lt;0),O36,"")</f>
        <v/>
      </c>
      <c r="BJ36" s="845" t="str">
        <f>IF(AND($AY$3=1,'7c Health part-time'!O36&lt;0),P36,"")</f>
        <v/>
      </c>
      <c r="BK36" s="844" t="str">
        <f>IF(AND($AY$3=1,'7c Health part-time'!V36&lt;0),W36,"")</f>
        <v/>
      </c>
      <c r="BL36" s="843" t="str">
        <f>IF(AND($AY$3=1,'7c Health part-time'!W36&lt;0),X36,"")</f>
        <v/>
      </c>
      <c r="BM36" s="843" t="str">
        <f>IF(AND($AY$3=1,'7c Health part-time'!X36&lt;0),Y36,"")</f>
        <v/>
      </c>
      <c r="BN36" s="843" t="str">
        <f>IF(AND($AY$3=1,'7c Health part-time'!Y36&lt;0),Z36,"")</f>
        <v/>
      </c>
      <c r="BO36" s="843" t="str">
        <f>IF(AND($AY$3=1,'7c Health part-time'!Z36&lt;0),AA36,"")</f>
        <v/>
      </c>
      <c r="BP36" s="845" t="str">
        <f>IF(AND($AY$3=1,'7c Health part-time'!AA36&lt;0),AB36,"")</f>
        <v/>
      </c>
      <c r="BQ36" s="844" t="str">
        <f>IF(AND($AY$3=1,'7c Health part-time'!AB36&lt;0),AC36,"")</f>
        <v/>
      </c>
      <c r="BR36" s="843" t="str">
        <f>IF(AND($AY$3=1,'7c Health part-time'!AC36&lt;0),AD36,"")</f>
        <v/>
      </c>
      <c r="BS36" s="843" t="str">
        <f>IF(AND($AY$3=1,'7c Health part-time'!AD36&lt;0),AE36,"")</f>
        <v/>
      </c>
      <c r="BT36" s="843" t="str">
        <f>IF(AND($AY$3=1,'7c Health part-time'!AE36&lt;0),AF36,"")</f>
        <v/>
      </c>
      <c r="BU36" s="843" t="str">
        <f>IF(AND($AY$3=1,'7c Health part-time'!AF36&lt;0),AG36,"")</f>
        <v/>
      </c>
      <c r="BV36" s="845" t="str">
        <f>IF(AND($AY$3=1,'7c Health part-time'!AG36&lt;0),AH36,"")</f>
        <v/>
      </c>
      <c r="BX36" s="844" t="str">
        <f>IF(AND($BY$3=1,('7c Health part-time'!D36-INT('7c Health part-time'!D36))&lt;&gt;0.5,('7c Health part-time'!D36-INT('7c Health part-time'!D36))&lt;&gt;0),E36,"")</f>
        <v/>
      </c>
      <c r="BY36" s="843" t="str">
        <f>IF(AND($BY$3=1,('7c Health part-time'!E36-INT('7c Health part-time'!E36))&lt;&gt;0.5,('7c Health part-time'!E36-INT('7c Health part-time'!E36))&lt;&gt;0),F36,"")</f>
        <v/>
      </c>
      <c r="BZ36" s="843" t="str">
        <f>IF(AND($BY$3=1,('7c Health part-time'!F36-INT('7c Health part-time'!F36))&lt;&gt;0.5,('7c Health part-time'!F36-INT('7c Health part-time'!F36))&lt;&gt;0),G36,"")</f>
        <v/>
      </c>
      <c r="CA36" s="843" t="str">
        <f>IF(AND($BY$3=1,('7c Health part-time'!G36-INT('7c Health part-time'!G36))&lt;&gt;0.5,('7c Health part-time'!G36-INT('7c Health part-time'!G36))&lt;&gt;0),H36,"")</f>
        <v/>
      </c>
      <c r="CB36" s="843" t="str">
        <f>IF(AND($BY$3=1,('7c Health part-time'!H36-INT('7c Health part-time'!H36))&lt;&gt;0.5,('7c Health part-time'!H36-INT('7c Health part-time'!H36))&lt;&gt;0),I36,"")</f>
        <v/>
      </c>
      <c r="CC36" s="845" t="str">
        <f>IF(AND($BY$3=1,('7c Health part-time'!I36-INT('7c Health part-time'!I36))&lt;&gt;0.5,('7c Health part-time'!I36-INT('7c Health part-time'!I36))&lt;&gt;0),J36,"")</f>
        <v/>
      </c>
      <c r="CD36" s="844" t="str">
        <f>IF(AND($BY$3=1,('7c Health part-time'!J36-INT('7c Health part-time'!J36))&lt;&gt;0.5,('7c Health part-time'!J36-INT('7c Health part-time'!J36))&lt;&gt;0),K36,"")</f>
        <v/>
      </c>
      <c r="CE36" s="843" t="str">
        <f>IF(AND($BY$3=1,('7c Health part-time'!K36-INT('7c Health part-time'!K36))&lt;&gt;0.5,('7c Health part-time'!K36-INT('7c Health part-time'!K36))&lt;&gt;0),L36,"")</f>
        <v/>
      </c>
      <c r="CF36" s="843" t="str">
        <f>IF(AND($BY$3=1,('7c Health part-time'!L36-INT('7c Health part-time'!L36))&lt;&gt;0.5,('7c Health part-time'!L36-INT('7c Health part-time'!L36))&lt;&gt;0),M36,"")</f>
        <v/>
      </c>
      <c r="CG36" s="843" t="str">
        <f>IF(AND($BY$3=1,('7c Health part-time'!M36-INT('7c Health part-time'!M36))&lt;&gt;0.5,('7c Health part-time'!M36-INT('7c Health part-time'!M36))&lt;&gt;0),N36,"")</f>
        <v/>
      </c>
      <c r="CH36" s="843" t="str">
        <f>IF(AND($BY$3=1,('7c Health part-time'!N36-INT('7c Health part-time'!N36))&lt;&gt;0.5,('7c Health part-time'!N36-INT('7c Health part-time'!N36))&lt;&gt;0),O36,"")</f>
        <v/>
      </c>
      <c r="CI36" s="845" t="str">
        <f>IF(AND($BY$3=1,('7c Health part-time'!O36-INT('7c Health part-time'!O36))&lt;&gt;0.5,('7c Health part-time'!O36-INT('7c Health part-time'!O36))&lt;&gt;0),P36,"")</f>
        <v/>
      </c>
      <c r="CJ36" s="844" t="str">
        <f>IF(AND($BY$3=1,('7c Health part-time'!P36-INT('7c Health part-time'!P36))&lt;&gt;0.5,('7c Health part-time'!P36-INT('7c Health part-time'!P36))&lt;&gt;0),Q36,"")</f>
        <v/>
      </c>
      <c r="CK36" s="843" t="str">
        <f>IF(AND($BY$3=1,('7c Health part-time'!Q36-INT('7c Health part-time'!Q36))&lt;&gt;0.5,('7c Health part-time'!Q36-INT('7c Health part-time'!Q36))&lt;&gt;0),R36,"")</f>
        <v/>
      </c>
      <c r="CL36" s="843" t="str">
        <f>IF(AND($BY$3=1,('7c Health part-time'!R36-INT('7c Health part-time'!R36))&lt;&gt;0.5,('7c Health part-time'!R36-INT('7c Health part-time'!R36))&lt;&gt;0),S36,"")</f>
        <v/>
      </c>
      <c r="CM36" s="843" t="str">
        <f>IF(AND($BY$3=1,('7c Health part-time'!S36-INT('7c Health part-time'!S36))&lt;&gt;0.5,('7c Health part-time'!S36-INT('7c Health part-time'!S36))&lt;&gt;0),T36,"")</f>
        <v/>
      </c>
      <c r="CN36" s="843" t="str">
        <f>IF(AND($BY$3=1,('7c Health part-time'!T36-INT('7c Health part-time'!T36))&lt;&gt;0.5,('7c Health part-time'!T36-INT('7c Health part-time'!T36))&lt;&gt;0),U36,"")</f>
        <v/>
      </c>
      <c r="CO36" s="845" t="str">
        <f>IF(AND($BY$3=1,('7c Health part-time'!U36-INT('7c Health part-time'!U36))&lt;&gt;0.5,('7c Health part-time'!U36-INT('7c Health part-time'!U36))&lt;&gt;0),V36,"")</f>
        <v/>
      </c>
      <c r="DV36" s="844" t="str">
        <f>IF(AND($DV$3=1,ROUND('7c Health part-time'!AB36,2)&lt;&gt;'7c Health part-time'!AB36),AC36,"")</f>
        <v/>
      </c>
      <c r="DW36" s="843" t="str">
        <f>IF(AND($DV$3=1,ROUND('7c Health part-time'!AC36,2)&lt;&gt;'7c Health part-time'!AC36),AD36,"")</f>
        <v/>
      </c>
      <c r="DX36" s="843" t="str">
        <f>IF(AND($DV$3=1,ROUND('7c Health part-time'!AD36,2)&lt;&gt;'7c Health part-time'!AD36),AE36,"")</f>
        <v/>
      </c>
      <c r="DY36" s="843" t="str">
        <f>IF(AND($DV$3=1,ROUND('7c Health part-time'!AE36,2)&lt;&gt;'7c Health part-time'!AE36),AF36,"")</f>
        <v/>
      </c>
      <c r="DZ36" s="843" t="str">
        <f>IF(AND($DV$3=1,ROUND('7c Health part-time'!AF36,2)&lt;&gt;'7c Health part-time'!AF36),AG36,"")</f>
        <v/>
      </c>
      <c r="EA36" s="845" t="str">
        <f>IF(AND($DV$3=1,ROUND('7c Health part-time'!AG36,2)&lt;&gt;'7c Health part-time'!AG36),AH36,"")</f>
        <v/>
      </c>
      <c r="EC36" s="844" t="str">
        <f>IF(AND($EC$3=1,'7c Health part-time'!AB36&gt;'7c Health part-time'!V36),AC36,"")</f>
        <v/>
      </c>
      <c r="ED36" s="843" t="str">
        <f>IF(AND($EC$3=1,'7c Health part-time'!AC36&gt;'7c Health part-time'!W36),AD36,"")</f>
        <v/>
      </c>
      <c r="EE36" s="843" t="str">
        <f>IF(AND($EC$3=1,'7c Health part-time'!AD36&gt;'7c Health part-time'!X36),AE36,"")</f>
        <v/>
      </c>
      <c r="EF36" s="843" t="str">
        <f>IF(AND($EC$3=1,'7c Health part-time'!AE36&gt;'7c Health part-time'!Y36),AF36,"")</f>
        <v/>
      </c>
      <c r="EG36" s="843" t="str">
        <f>IF(AND($EC$3=1,'7c Health part-time'!AF36&gt;'7c Health part-time'!Z36),AG36,"")</f>
        <v/>
      </c>
      <c r="EH36" s="845" t="str">
        <f>IF(AND($EC$3=1,'7c Health part-time'!AG36&gt;'7c Health part-time'!AA36),AH36,"")</f>
        <v/>
      </c>
      <c r="EJ36" s="844" t="str">
        <f>IF(AND($EJ$3=1,'7c Health part-time'!V36&lt;&gt;0),IF(('7c Health part-time'!AB36/'7c Health part-time'!V36)&lt;0.03,AC36,""),"")</f>
        <v/>
      </c>
      <c r="EK36" s="843" t="str">
        <f>IF(AND($EJ$3=1,'7c Health part-time'!W36&lt;&gt;0),IF(('7c Health part-time'!AC36/'7c Health part-time'!W36)&lt;0.03,AD36,""),"")</f>
        <v/>
      </c>
      <c r="EL36" s="843" t="str">
        <f>IF(AND($EJ$3=1,'7c Health part-time'!X36&lt;&gt;0),IF(('7c Health part-time'!AD36/'7c Health part-time'!X36)&lt;0.03,AE36,""),"")</f>
        <v/>
      </c>
      <c r="EM36" s="843" t="str">
        <f>IF(AND($EJ$3=1,'7c Health part-time'!Y36&lt;&gt;0),IF(('7c Health part-time'!AE36/'7c Health part-time'!Y36)&lt;0.03,AF36,""),"")</f>
        <v/>
      </c>
      <c r="EN36" s="843" t="str">
        <f>IF(AND($EJ$3=1,'7c Health part-time'!Z36&lt;&gt;0),IF(('7c Health part-time'!AF36/'7c Health part-time'!Z36)&lt;0.03,AG36,""),"")</f>
        <v/>
      </c>
      <c r="EO36" s="845" t="str">
        <f>IF(AND($EJ$3=1,'7c Health part-time'!AA36&lt;&gt;0),IF(('7c Health part-time'!AG36/'7c Health part-time'!AA36)&lt;0.03,AH36,""),"")</f>
        <v/>
      </c>
      <c r="EQ36" s="844" t="str">
        <f>IF(AND($EQ$3=1,'7c Health part-time'!P36=0,SUM('7c Health part-time'!D36,'7c Health part-time'!J36)&gt;$ET$13),Q36,"")</f>
        <v/>
      </c>
      <c r="ER36" s="843" t="str">
        <f>IF(AND($EQ$3=1,'7c Health part-time'!Q36=0,SUM('7c Health part-time'!E36,'7c Health part-time'!K36)&gt;$ET$13),R36,"")</f>
        <v/>
      </c>
      <c r="ES36" s="843" t="str">
        <f>IF(AND($EQ$3=1,'7c Health part-time'!R36=0,SUM('7c Health part-time'!F36,'7c Health part-time'!L36)&gt;$ET$13),S36,"")</f>
        <v/>
      </c>
      <c r="ET36" s="843" t="str">
        <f>IF(AND($EQ$3=1,'7c Health part-time'!S36=0,SUM('7c Health part-time'!G36,'7c Health part-time'!M36)&gt;$ET$13),T36,"")</f>
        <v/>
      </c>
      <c r="EU36" s="843" t="str">
        <f>IF(AND($EQ$3=1,'7c Health part-time'!T36=0,SUM('7c Health part-time'!H36,'7c Health part-time'!N36)&gt;$ET$13),U36,"")</f>
        <v/>
      </c>
      <c r="EV36" s="845" t="str">
        <f>IF(AND($EQ$3=1,'7c Health part-time'!U36=0,SUM('7c Health part-time'!I36,'7c Health part-time'!O36)&gt;$ET$13),V36,"")</f>
        <v/>
      </c>
      <c r="EX36" s="844" t="str">
        <f>IF(AND($EX$3=1,SUM('7c Health part-time'!D36,'7c Health part-time'!J36)&gt;0,ABS('7c Health part-time'!P36)=SUM('7c Health part-time'!D36,'7c Health part-time'!J36)),Q36,"")</f>
        <v/>
      </c>
      <c r="EY36" s="843" t="str">
        <f>IF(AND($EX$3=1,SUM('7c Health part-time'!E36,'7c Health part-time'!K36)&gt;0,ABS('7c Health part-time'!Q36)=SUM('7c Health part-time'!E36,'7c Health part-time'!K36)),R36,"")</f>
        <v/>
      </c>
      <c r="EZ36" s="843" t="str">
        <f>IF(AND($EX$3=1,SUM('7c Health part-time'!F36,'7c Health part-time'!L36)&gt;0,ABS('7c Health part-time'!R36)=SUM('7c Health part-time'!F36,'7c Health part-time'!L36)),S36,"")</f>
        <v/>
      </c>
      <c r="FA36" s="843" t="str">
        <f>IF(AND($EX$3=1,SUM('7c Health part-time'!G36,'7c Health part-time'!M36)&gt;0,ABS('7c Health part-time'!S36)=SUM('7c Health part-time'!G36,'7c Health part-time'!M36)),T36,"")</f>
        <v/>
      </c>
      <c r="FB36" s="843" t="str">
        <f>IF(AND($EX$3=1,SUM('7c Health part-time'!H36,'7c Health part-time'!N36)&gt;0,ABS('7c Health part-time'!T36)=SUM('7c Health part-time'!H36,'7c Health part-time'!N36)),U36,"")</f>
        <v/>
      </c>
      <c r="FC36" s="845" t="str">
        <f>IF(AND($EX$3=1,SUM('7c Health part-time'!I36,'7c Health part-time'!O36)&gt;0,ABS('7c Health part-time'!U36)=SUM('7c Health part-time'!I36,'7c Health part-time'!O36)),V36,"")</f>
        <v/>
      </c>
      <c r="FR36" s="844" t="str">
        <f>IF(AND($FR$3=1,'7c Health part-time'!V36&lt;&gt;0),IF(('7c Health part-time'!AB36/'7c Health part-time'!V36)&lt;0.25,AC36,""),"")</f>
        <v/>
      </c>
      <c r="FS36" s="843" t="str">
        <f>IF(AND($FR$3=1,'7c Health part-time'!W36&lt;&gt;0),IF(('7c Health part-time'!AC36/'7c Health part-time'!W36)&lt;0.25,AD36,""),"")</f>
        <v/>
      </c>
      <c r="FT36" s="843" t="str">
        <f>IF(AND($FR$3=1,'7c Health part-time'!X36&lt;&gt;0),IF(('7c Health part-time'!AD36/'7c Health part-time'!X36)&lt;0.25,AE36,""),"")</f>
        <v/>
      </c>
      <c r="FU36" s="843" t="str">
        <f>IF(AND($FR$3=1,'7c Health part-time'!Y36&lt;&gt;0),IF(('7c Health part-time'!AE36/'7c Health part-time'!Y36)&lt;0.25,AF36,""),"")</f>
        <v/>
      </c>
      <c r="FV36" s="843" t="str">
        <f>IF(AND($FR$3=1,'7c Health part-time'!Z36&lt;&gt;0),IF(('7c Health part-time'!AF36/'7c Health part-time'!Z36)&lt;0.25,AG36,""),"")</f>
        <v/>
      </c>
      <c r="FW36" s="845" t="str">
        <f>IF(AND($FR$3=1,'7c Health part-time'!AA36&lt;&gt;0),IF(('7c Health part-time'!AG36/'7c Health part-time'!AA36)&lt;0.25,AH36,""),"")</f>
        <v/>
      </c>
      <c r="FY36" s="840" t="str">
        <f>IF(AND($FY$3=1,'7c Health part-time'!D36&gt;0),E36,"")</f>
        <v/>
      </c>
      <c r="FZ36" s="841" t="str">
        <f>IF(AND($FY$3=1,'7c Health part-time'!E36&gt;0),F36,"")</f>
        <v/>
      </c>
      <c r="GA36" s="841" t="str">
        <f>IF(AND($FY$3=1,'7c Health part-time'!F36&gt;0),G36,"")</f>
        <v/>
      </c>
      <c r="GB36" s="841" t="str">
        <f>IF(AND($FY$3=1,'7c Health part-time'!G36&gt;0),H36,"")</f>
        <v/>
      </c>
      <c r="GC36" s="841" t="str">
        <f>IF(AND($FY$3=1,'7c Health part-time'!H36&gt;0),I36,"")</f>
        <v/>
      </c>
      <c r="GD36" s="842" t="str">
        <f>IF(AND($FY$3=1,'7c Health part-time'!I36&gt;0),J36,"")</f>
        <v/>
      </c>
      <c r="GE36" s="841" t="str">
        <f>IF(AND($FY$3=1,'7c Health part-time'!J36&gt;0),K36,"")</f>
        <v/>
      </c>
      <c r="GF36" s="841" t="str">
        <f>IF(AND($FY$3=1,'7c Health part-time'!K36&gt;0),L36,"")</f>
        <v/>
      </c>
      <c r="GG36" s="841" t="str">
        <f>IF(AND($FY$3=1,'7c Health part-time'!L36&gt;0),M36,"")</f>
        <v/>
      </c>
      <c r="GH36" s="841" t="str">
        <f>IF(AND($FY$3=1,'7c Health part-time'!M36&gt;0),N36,"")</f>
        <v/>
      </c>
      <c r="GI36" s="841" t="str">
        <f>IF(AND($FY$3=1,'7c Health part-time'!N36&gt;0),O36,"")</f>
        <v/>
      </c>
      <c r="GJ36" s="842" t="str">
        <f>IF(AND($FY$3=1,'7c Health part-time'!O36&gt;0),P36,"")</f>
        <v/>
      </c>
      <c r="GL36" s="60"/>
      <c r="GM36" s="61" t="s">
        <v>19</v>
      </c>
      <c r="GN36" s="60" t="s">
        <v>116</v>
      </c>
      <c r="GO36" s="49" t="str">
        <f>$CS$98</f>
        <v/>
      </c>
      <c r="GP36" s="41" t="str">
        <f>$CT$98</f>
        <v/>
      </c>
      <c r="GQ36" s="40" t="str">
        <f>$CS$98</f>
        <v/>
      </c>
      <c r="GR36" s="41" t="str">
        <f>$CT$98</f>
        <v/>
      </c>
      <c r="GS36" s="40" t="str">
        <f>$CS$98</f>
        <v/>
      </c>
      <c r="GT36" s="873" t="str">
        <f>$CT$98</f>
        <v/>
      </c>
      <c r="GU36" s="49" t="str">
        <f>$CY$98</f>
        <v/>
      </c>
      <c r="GV36" s="41" t="str">
        <f>$CZ$98</f>
        <v/>
      </c>
      <c r="GW36" s="40" t="str">
        <f>$CY$98</f>
        <v/>
      </c>
      <c r="GX36" s="41" t="str">
        <f>$CZ$98</f>
        <v/>
      </c>
      <c r="GY36" s="40" t="str">
        <f>$CY$98</f>
        <v/>
      </c>
      <c r="GZ36" s="873" t="str">
        <f>$CZ$98</f>
        <v/>
      </c>
      <c r="HA36" s="49" t="str">
        <f>$DE$98</f>
        <v/>
      </c>
      <c r="HB36" s="41" t="str">
        <f>$DF$98</f>
        <v/>
      </c>
      <c r="HC36" s="40" t="str">
        <f>$DE$98</f>
        <v/>
      </c>
      <c r="HD36" s="41" t="str">
        <f>$DF$98</f>
        <v/>
      </c>
      <c r="HE36" s="40" t="str">
        <f>$DE$98</f>
        <v/>
      </c>
      <c r="HF36" s="873" t="str">
        <f>$DF$98</f>
        <v/>
      </c>
      <c r="HG36" s="49" t="str">
        <f>$DK$98</f>
        <v/>
      </c>
      <c r="HH36" s="41" t="str">
        <f>$DL$98</f>
        <v/>
      </c>
      <c r="HI36" s="40" t="str">
        <f>$DK$98</f>
        <v/>
      </c>
      <c r="HJ36" s="41" t="str">
        <f>$DL$98</f>
        <v/>
      </c>
      <c r="HK36" s="40" t="str">
        <f>$DK$98</f>
        <v/>
      </c>
      <c r="HL36" s="873" t="str">
        <f>$DL$98</f>
        <v/>
      </c>
      <c r="HM36" s="49" t="str">
        <f>$DQ$98</f>
        <v/>
      </c>
      <c r="HN36" s="41" t="str">
        <f>$DR$98</f>
        <v/>
      </c>
      <c r="HO36" s="40" t="str">
        <f>$DQ$98</f>
        <v/>
      </c>
      <c r="HP36" s="41" t="str">
        <f>$DR$98</f>
        <v/>
      </c>
      <c r="HQ36" s="40" t="str">
        <f>$DQ$98</f>
        <v/>
      </c>
      <c r="HR36" s="873" t="str">
        <f>$DR$98</f>
        <v/>
      </c>
    </row>
    <row r="37" spans="1:226" x14ac:dyDescent="0.25">
      <c r="A37" s="18" t="str">
        <f>'7c Health part-time'!A37</f>
        <v>Nursing - children (C1)</v>
      </c>
      <c r="B37" t="s">
        <v>19</v>
      </c>
      <c r="C37" s="18" t="str">
        <f>'7c Health part-time'!C37</f>
        <v>PGT (UG fee)</v>
      </c>
      <c r="D37" t="str">
        <f t="shared" si="4"/>
        <v>Nursing - children (C1), Long, PGT (UG fee)</v>
      </c>
      <c r="E37" t="str">
        <f t="shared" si="5"/>
        <v xml:space="preserve">Column 1, Starters in 2016-17, OfS-fundable, Nursing - children (C1), Long, PGT (UG fee); </v>
      </c>
      <c r="F37" t="str">
        <f t="shared" si="5"/>
        <v xml:space="preserve">Column 1, Starters in 2016-17, Non-fundable, Nursing - children (C1), Long, PGT (UG fee); </v>
      </c>
      <c r="G37" t="str">
        <f t="shared" si="5"/>
        <v xml:space="preserve">Column 1, Starters in 2017-18, OfS-fundable, Nursing - children (C1), Long, PGT (UG fee); </v>
      </c>
      <c r="H37" t="str">
        <f t="shared" si="5"/>
        <v xml:space="preserve">Column 1, Starters in 2017-18, Non-fundable, Nursing - children (C1), Long, PGT (UG fee); </v>
      </c>
      <c r="I37" t="str">
        <f t="shared" si="5"/>
        <v xml:space="preserve">Column 1, Starters in 2018-19, OfS-fundable, Nursing - children (C1), Long, PGT (UG fee); </v>
      </c>
      <c r="J37" t="str">
        <f t="shared" si="5"/>
        <v xml:space="preserve">Column 1, Starters in 2018-19, Non-fundable, Nursing - children (C1), Long, PGT (UG fee); </v>
      </c>
      <c r="K37" t="str">
        <f t="shared" si="5"/>
        <v xml:space="preserve">Column 2, Starters in 2016-17, OfS-fundable, Nursing - children (C1), Long, PGT (UG fee); </v>
      </c>
      <c r="L37" t="str">
        <f t="shared" si="5"/>
        <v xml:space="preserve">Column 2, Starters in 2016-17, Non-fundable, Nursing - children (C1), Long, PGT (UG fee); </v>
      </c>
      <c r="M37" t="str">
        <f t="shared" si="5"/>
        <v xml:space="preserve">Column 2, Starters in 2017-18, OfS-fundable, Nursing - children (C1), Long, PGT (UG fee); </v>
      </c>
      <c r="N37" t="str">
        <f t="shared" si="5"/>
        <v xml:space="preserve">Column 2, Starters in 2017-18, Non-fundable, Nursing - children (C1), Long, PGT (UG fee); </v>
      </c>
      <c r="O37" t="str">
        <f t="shared" si="5"/>
        <v xml:space="preserve">Column 2, Starters in 2018-19, OfS-fundable, Nursing - children (C1), Long, PGT (UG fee); </v>
      </c>
      <c r="P37" t="str">
        <f t="shared" si="5"/>
        <v xml:space="preserve">Column 2, Starters in 2018-19, Non-fundable, Nursing - children (C1), Long, PGT (UG fee); </v>
      </c>
      <c r="Q37" t="str">
        <f t="shared" si="5"/>
        <v xml:space="preserve">Column 3, Starters in 2016-17, OfS-fundable, Nursing - children (C1), Long, PGT (UG fee); </v>
      </c>
      <c r="R37" t="str">
        <f t="shared" si="5"/>
        <v xml:space="preserve">Column 3, Starters in 2016-17, Non-fundable, Nursing - children (C1), Long, PGT (UG fee); </v>
      </c>
      <c r="S37" t="str">
        <f t="shared" si="5"/>
        <v xml:space="preserve">Column 3, Starters in 2017-18, OfS-fundable, Nursing - children (C1), Long, PGT (UG fee); </v>
      </c>
      <c r="T37" t="str">
        <f t="shared" si="5"/>
        <v xml:space="preserve">Column 3, Starters in 2017-18, Non-fundable, Nursing - children (C1), Long, PGT (UG fee); </v>
      </c>
      <c r="U37" t="str">
        <f t="shared" si="7"/>
        <v xml:space="preserve">Column 3, Starters in 2018-19, OfS-fundable, Nursing - children (C1), Long, PGT (UG fee); </v>
      </c>
      <c r="V37" t="str">
        <f t="shared" si="7"/>
        <v xml:space="preserve">Column 3, Starters in 2018-19, Non-fundable, Nursing - children (C1), Long, PGT (UG fee); </v>
      </c>
      <c r="W37" t="str">
        <f t="shared" si="7"/>
        <v xml:space="preserve">Column 4, Starters in 2016-17, OfS-fundable, Nursing - children (C1), Long, PGT (UG fee); </v>
      </c>
      <c r="X37" t="str">
        <f t="shared" si="7"/>
        <v xml:space="preserve">Column 4, Starters in 2016-17, Non-fundable, Nursing - children (C1), Long, PGT (UG fee); </v>
      </c>
      <c r="Y37" t="str">
        <f t="shared" si="7"/>
        <v xml:space="preserve">Column 4, Starters in 2017-18, OfS-fundable, Nursing - children (C1), Long, PGT (UG fee); </v>
      </c>
      <c r="Z37" t="str">
        <f t="shared" si="7"/>
        <v xml:space="preserve">Column 4, Starters in 2017-18, Non-fundable, Nursing - children (C1), Long, PGT (UG fee); </v>
      </c>
      <c r="AA37" t="str">
        <f t="shared" si="7"/>
        <v xml:space="preserve">Column 4, Starters in 2018-19, OfS-fundable, Nursing - children (C1), Long, PGT (UG fee); </v>
      </c>
      <c r="AB37" t="str">
        <f t="shared" si="7"/>
        <v xml:space="preserve">Column 4, Starters in 2018-19, Non-fundable, Nursing - children (C1), Long, PGT (UG fee); </v>
      </c>
      <c r="AC37" t="str">
        <f t="shared" si="7"/>
        <v xml:space="preserve">Column 4a, Starters in 2016-17, OfS-fundable, Nursing - children (C1), Long, PGT (UG fee); </v>
      </c>
      <c r="AD37" t="str">
        <f t="shared" si="7"/>
        <v xml:space="preserve">Column 4a, Starters in 2016-17, Non-fundable, Nursing - children (C1), Long, PGT (UG fee); </v>
      </c>
      <c r="AE37" t="str">
        <f t="shared" si="7"/>
        <v xml:space="preserve">Column 4a, Starters in 2017-18, OfS-fundable, Nursing - children (C1), Long, PGT (UG fee); </v>
      </c>
      <c r="AF37" t="str">
        <f t="shared" si="7"/>
        <v xml:space="preserve">Column 4a, Starters in 2017-18, Non-fundable, Nursing - children (C1), Long, PGT (UG fee); </v>
      </c>
      <c r="AG37" t="str">
        <f t="shared" si="7"/>
        <v xml:space="preserve">Column 4a, Starters in 2018-19, OfS-fundable, Nursing - children (C1), Long, PGT (UG fee); </v>
      </c>
      <c r="AH37" t="str">
        <f t="shared" si="7"/>
        <v xml:space="preserve">Column 4a, Starters in 2018-19, Non-fundable, Nursing - children (C1), Long, PGT (UG fee); </v>
      </c>
      <c r="AR37" s="726" t="str">
        <f>IF(AND($AR$3=1,'7c Health part-time'!P37&gt;0),Q37,"")</f>
        <v/>
      </c>
      <c r="AS37" s="727" t="str">
        <f>IF(AND($AR$3=1,'7c Health part-time'!Q37&gt;0),R37,"")</f>
        <v/>
      </c>
      <c r="AT37" s="727" t="str">
        <f>IF(AND($AR$3=1,'7c Health part-time'!R37&gt;0),S37,"")</f>
        <v/>
      </c>
      <c r="AU37" s="727" t="str">
        <f>IF(AND($AR$3=1,'7c Health part-time'!S37&gt;0),T37,"")</f>
        <v/>
      </c>
      <c r="AV37" s="727" t="str">
        <f>IF(AND($AR$3=1,'7c Health part-time'!T37&gt;0),U37,"")</f>
        <v/>
      </c>
      <c r="AW37" s="846" t="str">
        <f>IF(AND($AR$3=1,'7c Health part-time'!U37&gt;0),V37,"")</f>
        <v/>
      </c>
      <c r="AY37" s="726" t="str">
        <f>IF(AND($AY$3=1,'7c Health part-time'!D37&lt;0),E37,"")</f>
        <v/>
      </c>
      <c r="AZ37" s="727" t="str">
        <f>IF(AND($AY$3=1,'7c Health part-time'!E37&lt;0),F37,"")</f>
        <v/>
      </c>
      <c r="BA37" s="727" t="str">
        <f>IF(AND($AY$3=1,'7c Health part-time'!F37&lt;0),G37,"")</f>
        <v/>
      </c>
      <c r="BB37" s="727" t="str">
        <f>IF(AND($AY$3=1,'7c Health part-time'!G37&lt;0),H37,"")</f>
        <v/>
      </c>
      <c r="BC37" s="727" t="str">
        <f>IF(AND($AY$3=1,'7c Health part-time'!H37&lt;0),I37,"")</f>
        <v/>
      </c>
      <c r="BD37" s="846" t="str">
        <f>IF(AND($AY$3=1,'7c Health part-time'!I37&lt;0),J37,"")</f>
        <v/>
      </c>
      <c r="BE37" s="726" t="str">
        <f>IF(AND($AY$3=1,'7c Health part-time'!J37&lt;0),K37,"")</f>
        <v/>
      </c>
      <c r="BF37" s="727" t="str">
        <f>IF(AND($AY$3=1,'7c Health part-time'!K37&lt;0),L37,"")</f>
        <v/>
      </c>
      <c r="BG37" s="727" t="str">
        <f>IF(AND($AY$3=1,'7c Health part-time'!L37&lt;0),M37,"")</f>
        <v/>
      </c>
      <c r="BH37" s="727" t="str">
        <f>IF(AND($AY$3=1,'7c Health part-time'!M37&lt;0),N37,"")</f>
        <v/>
      </c>
      <c r="BI37" s="727" t="str">
        <f>IF(AND($AY$3=1,'7c Health part-time'!N37&lt;0),O37,"")</f>
        <v/>
      </c>
      <c r="BJ37" s="846" t="str">
        <f>IF(AND($AY$3=1,'7c Health part-time'!O37&lt;0),P37,"")</f>
        <v/>
      </c>
      <c r="BK37" s="726" t="str">
        <f>IF(AND($AY$3=1,'7c Health part-time'!V37&lt;0),W37,"")</f>
        <v/>
      </c>
      <c r="BL37" s="727" t="str">
        <f>IF(AND($AY$3=1,'7c Health part-time'!W37&lt;0),X37,"")</f>
        <v/>
      </c>
      <c r="BM37" s="727" t="str">
        <f>IF(AND($AY$3=1,'7c Health part-time'!X37&lt;0),Y37,"")</f>
        <v/>
      </c>
      <c r="BN37" s="727" t="str">
        <f>IF(AND($AY$3=1,'7c Health part-time'!Y37&lt;0),Z37,"")</f>
        <v/>
      </c>
      <c r="BO37" s="727" t="str">
        <f>IF(AND($AY$3=1,'7c Health part-time'!Z37&lt;0),AA37,"")</f>
        <v/>
      </c>
      <c r="BP37" s="846" t="str">
        <f>IF(AND($AY$3=1,'7c Health part-time'!AA37&lt;0),AB37,"")</f>
        <v/>
      </c>
      <c r="BQ37" s="726" t="str">
        <f>IF(AND($AY$3=1,'7c Health part-time'!AB37&lt;0),AC37,"")</f>
        <v/>
      </c>
      <c r="BR37" s="727" t="str">
        <f>IF(AND($AY$3=1,'7c Health part-time'!AC37&lt;0),AD37,"")</f>
        <v/>
      </c>
      <c r="BS37" s="727" t="str">
        <f>IF(AND($AY$3=1,'7c Health part-time'!AD37&lt;0),AE37,"")</f>
        <v/>
      </c>
      <c r="BT37" s="727" t="str">
        <f>IF(AND($AY$3=1,'7c Health part-time'!AE37&lt;0),AF37,"")</f>
        <v/>
      </c>
      <c r="BU37" s="727" t="str">
        <f>IF(AND($AY$3=1,'7c Health part-time'!AF37&lt;0),AG37,"")</f>
        <v/>
      </c>
      <c r="BV37" s="846" t="str">
        <f>IF(AND($AY$3=1,'7c Health part-time'!AG37&lt;0),AH37,"")</f>
        <v/>
      </c>
      <c r="BX37" s="726" t="str">
        <f>IF(AND($BY$3=1,('7c Health part-time'!D37-INT('7c Health part-time'!D37))&lt;&gt;0.5,('7c Health part-time'!D37-INT('7c Health part-time'!D37))&lt;&gt;0),E37,"")</f>
        <v/>
      </c>
      <c r="BY37" s="727" t="str">
        <f>IF(AND($BY$3=1,('7c Health part-time'!E37-INT('7c Health part-time'!E37))&lt;&gt;0.5,('7c Health part-time'!E37-INT('7c Health part-time'!E37))&lt;&gt;0),F37,"")</f>
        <v/>
      </c>
      <c r="BZ37" s="727" t="str">
        <f>IF(AND($BY$3=1,('7c Health part-time'!F37-INT('7c Health part-time'!F37))&lt;&gt;0.5,('7c Health part-time'!F37-INT('7c Health part-time'!F37))&lt;&gt;0),G37,"")</f>
        <v/>
      </c>
      <c r="CA37" s="727" t="str">
        <f>IF(AND($BY$3=1,('7c Health part-time'!G37-INT('7c Health part-time'!G37))&lt;&gt;0.5,('7c Health part-time'!G37-INT('7c Health part-time'!G37))&lt;&gt;0),H37,"")</f>
        <v/>
      </c>
      <c r="CB37" s="727" t="str">
        <f>IF(AND($BY$3=1,('7c Health part-time'!H37-INT('7c Health part-time'!H37))&lt;&gt;0.5,('7c Health part-time'!H37-INT('7c Health part-time'!H37))&lt;&gt;0),I37,"")</f>
        <v/>
      </c>
      <c r="CC37" s="846" t="str">
        <f>IF(AND($BY$3=1,('7c Health part-time'!I37-INT('7c Health part-time'!I37))&lt;&gt;0.5,('7c Health part-time'!I37-INT('7c Health part-time'!I37))&lt;&gt;0),J37,"")</f>
        <v/>
      </c>
      <c r="CD37" s="726" t="str">
        <f>IF(AND($BY$3=1,('7c Health part-time'!J37-INT('7c Health part-time'!J37))&lt;&gt;0.5,('7c Health part-time'!J37-INT('7c Health part-time'!J37))&lt;&gt;0),K37,"")</f>
        <v/>
      </c>
      <c r="CE37" s="727" t="str">
        <f>IF(AND($BY$3=1,('7c Health part-time'!K37-INT('7c Health part-time'!K37))&lt;&gt;0.5,('7c Health part-time'!K37-INT('7c Health part-time'!K37))&lt;&gt;0),L37,"")</f>
        <v/>
      </c>
      <c r="CF37" s="727" t="str">
        <f>IF(AND($BY$3=1,('7c Health part-time'!L37-INT('7c Health part-time'!L37))&lt;&gt;0.5,('7c Health part-time'!L37-INT('7c Health part-time'!L37))&lt;&gt;0),M37,"")</f>
        <v/>
      </c>
      <c r="CG37" s="727" t="str">
        <f>IF(AND($BY$3=1,('7c Health part-time'!M37-INT('7c Health part-time'!M37))&lt;&gt;0.5,('7c Health part-time'!M37-INT('7c Health part-time'!M37))&lt;&gt;0),N37,"")</f>
        <v/>
      </c>
      <c r="CH37" s="727" t="str">
        <f>IF(AND($BY$3=1,('7c Health part-time'!N37-INT('7c Health part-time'!N37))&lt;&gt;0.5,('7c Health part-time'!N37-INT('7c Health part-time'!N37))&lt;&gt;0),O37,"")</f>
        <v/>
      </c>
      <c r="CI37" s="846" t="str">
        <f>IF(AND($BY$3=1,('7c Health part-time'!O37-INT('7c Health part-time'!O37))&lt;&gt;0.5,('7c Health part-time'!O37-INT('7c Health part-time'!O37))&lt;&gt;0),P37,"")</f>
        <v/>
      </c>
      <c r="CJ37" s="726" t="str">
        <f>IF(AND($BY$3=1,('7c Health part-time'!P37-INT('7c Health part-time'!P37))&lt;&gt;0.5,('7c Health part-time'!P37-INT('7c Health part-time'!P37))&lt;&gt;0),Q37,"")</f>
        <v/>
      </c>
      <c r="CK37" s="727" t="str">
        <f>IF(AND($BY$3=1,('7c Health part-time'!Q37-INT('7c Health part-time'!Q37))&lt;&gt;0.5,('7c Health part-time'!Q37-INT('7c Health part-time'!Q37))&lt;&gt;0),R37,"")</f>
        <v/>
      </c>
      <c r="CL37" s="727" t="str">
        <f>IF(AND($BY$3=1,('7c Health part-time'!R37-INT('7c Health part-time'!R37))&lt;&gt;0.5,('7c Health part-time'!R37-INT('7c Health part-time'!R37))&lt;&gt;0),S37,"")</f>
        <v/>
      </c>
      <c r="CM37" s="727" t="str">
        <f>IF(AND($BY$3=1,('7c Health part-time'!S37-INT('7c Health part-time'!S37))&lt;&gt;0.5,('7c Health part-time'!S37-INT('7c Health part-time'!S37))&lt;&gt;0),T37,"")</f>
        <v/>
      </c>
      <c r="CN37" s="727" t="str">
        <f>IF(AND($BY$3=1,('7c Health part-time'!T37-INT('7c Health part-time'!T37))&lt;&gt;0.5,('7c Health part-time'!T37-INT('7c Health part-time'!T37))&lt;&gt;0),U37,"")</f>
        <v/>
      </c>
      <c r="CO37" s="846" t="str">
        <f>IF(AND($BY$3=1,('7c Health part-time'!U37-INT('7c Health part-time'!U37))&lt;&gt;0.5,('7c Health part-time'!U37-INT('7c Health part-time'!U37))&lt;&gt;0),V37,"")</f>
        <v/>
      </c>
      <c r="DV37" s="726" t="str">
        <f>IF(AND($DV$3=1,ROUND('7c Health part-time'!AB37,2)&lt;&gt;'7c Health part-time'!AB37),AC37,"")</f>
        <v/>
      </c>
      <c r="DW37" s="727" t="str">
        <f>IF(AND($DV$3=1,ROUND('7c Health part-time'!AC37,2)&lt;&gt;'7c Health part-time'!AC37),AD37,"")</f>
        <v/>
      </c>
      <c r="DX37" s="727" t="str">
        <f>IF(AND($DV$3=1,ROUND('7c Health part-time'!AD37,2)&lt;&gt;'7c Health part-time'!AD37),AE37,"")</f>
        <v/>
      </c>
      <c r="DY37" s="727" t="str">
        <f>IF(AND($DV$3=1,ROUND('7c Health part-time'!AE37,2)&lt;&gt;'7c Health part-time'!AE37),AF37,"")</f>
        <v/>
      </c>
      <c r="DZ37" s="727" t="str">
        <f>IF(AND($DV$3=1,ROUND('7c Health part-time'!AF37,2)&lt;&gt;'7c Health part-time'!AF37),AG37,"")</f>
        <v/>
      </c>
      <c r="EA37" s="846" t="str">
        <f>IF(AND($DV$3=1,ROUND('7c Health part-time'!AG37,2)&lt;&gt;'7c Health part-time'!AG37),AH37,"")</f>
        <v/>
      </c>
      <c r="EC37" s="726" t="str">
        <f>IF(AND($EC$3=1,'7c Health part-time'!AB37&gt;'7c Health part-time'!V37),AC37,"")</f>
        <v/>
      </c>
      <c r="ED37" s="727" t="str">
        <f>IF(AND($EC$3=1,'7c Health part-time'!AC37&gt;'7c Health part-time'!W37),AD37,"")</f>
        <v/>
      </c>
      <c r="EE37" s="727" t="str">
        <f>IF(AND($EC$3=1,'7c Health part-time'!AD37&gt;'7c Health part-time'!X37),AE37,"")</f>
        <v/>
      </c>
      <c r="EF37" s="727" t="str">
        <f>IF(AND($EC$3=1,'7c Health part-time'!AE37&gt;'7c Health part-time'!Y37),AF37,"")</f>
        <v/>
      </c>
      <c r="EG37" s="727" t="str">
        <f>IF(AND($EC$3=1,'7c Health part-time'!AF37&gt;'7c Health part-time'!Z37),AG37,"")</f>
        <v/>
      </c>
      <c r="EH37" s="846" t="str">
        <f>IF(AND($EC$3=1,'7c Health part-time'!AG37&gt;'7c Health part-time'!AA37),AH37,"")</f>
        <v/>
      </c>
      <c r="EJ37" s="726" t="str">
        <f>IF(AND($EJ$3=1,'7c Health part-time'!V37&lt;&gt;0),IF(('7c Health part-time'!AB37/'7c Health part-time'!V37)&lt;0.03,AC37,""),"")</f>
        <v/>
      </c>
      <c r="EK37" s="727" t="str">
        <f>IF(AND($EJ$3=1,'7c Health part-time'!W37&lt;&gt;0),IF(('7c Health part-time'!AC37/'7c Health part-time'!W37)&lt;0.03,AD37,""),"")</f>
        <v/>
      </c>
      <c r="EL37" s="727" t="str">
        <f>IF(AND($EJ$3=1,'7c Health part-time'!X37&lt;&gt;0),IF(('7c Health part-time'!AD37/'7c Health part-time'!X37)&lt;0.03,AE37,""),"")</f>
        <v/>
      </c>
      <c r="EM37" s="727" t="str">
        <f>IF(AND($EJ$3=1,'7c Health part-time'!Y37&lt;&gt;0),IF(('7c Health part-time'!AE37/'7c Health part-time'!Y37)&lt;0.03,AF37,""),"")</f>
        <v/>
      </c>
      <c r="EN37" s="727" t="str">
        <f>IF(AND($EJ$3=1,'7c Health part-time'!Z37&lt;&gt;0),IF(('7c Health part-time'!AF37/'7c Health part-time'!Z37)&lt;0.03,AG37,""),"")</f>
        <v/>
      </c>
      <c r="EO37" s="846" t="str">
        <f>IF(AND($EJ$3=1,'7c Health part-time'!AA37&lt;&gt;0),IF(('7c Health part-time'!AG37/'7c Health part-time'!AA37)&lt;0.03,AH37,""),"")</f>
        <v/>
      </c>
      <c r="EQ37" s="726" t="str">
        <f>IF(AND($EQ$3=1,'7c Health part-time'!P37=0,SUM('7c Health part-time'!D37,'7c Health part-time'!J37)&gt;$ET$13),Q37,"")</f>
        <v/>
      </c>
      <c r="ER37" s="727" t="str">
        <f>IF(AND($EQ$3=1,'7c Health part-time'!Q37=0,SUM('7c Health part-time'!E37,'7c Health part-time'!K37)&gt;$ET$13),R37,"")</f>
        <v/>
      </c>
      <c r="ES37" s="727" t="str">
        <f>IF(AND($EQ$3=1,'7c Health part-time'!R37=0,SUM('7c Health part-time'!F37,'7c Health part-time'!L37)&gt;$ET$13),S37,"")</f>
        <v/>
      </c>
      <c r="ET37" s="727" t="str">
        <f>IF(AND($EQ$3=1,'7c Health part-time'!S37=0,SUM('7c Health part-time'!G37,'7c Health part-time'!M37)&gt;$ET$13),T37,"")</f>
        <v/>
      </c>
      <c r="EU37" s="727" t="str">
        <f>IF(AND($EQ$3=1,'7c Health part-time'!T37=0,SUM('7c Health part-time'!H37,'7c Health part-time'!N37)&gt;$ET$13),U37,"")</f>
        <v/>
      </c>
      <c r="EV37" s="846" t="str">
        <f>IF(AND($EQ$3=1,'7c Health part-time'!U37=0,SUM('7c Health part-time'!I37,'7c Health part-time'!O37)&gt;$ET$13),V37,"")</f>
        <v/>
      </c>
      <c r="EX37" s="726" t="str">
        <f>IF(AND($EX$3=1,SUM('7c Health part-time'!D37,'7c Health part-time'!J37)&gt;0,ABS('7c Health part-time'!P37)=SUM('7c Health part-time'!D37,'7c Health part-time'!J37)),Q37,"")</f>
        <v/>
      </c>
      <c r="EY37" s="727" t="str">
        <f>IF(AND($EX$3=1,SUM('7c Health part-time'!E37,'7c Health part-time'!K37)&gt;0,ABS('7c Health part-time'!Q37)=SUM('7c Health part-time'!E37,'7c Health part-time'!K37)),R37,"")</f>
        <v/>
      </c>
      <c r="EZ37" s="727" t="str">
        <f>IF(AND($EX$3=1,SUM('7c Health part-time'!F37,'7c Health part-time'!L37)&gt;0,ABS('7c Health part-time'!R37)=SUM('7c Health part-time'!F37,'7c Health part-time'!L37)),S37,"")</f>
        <v/>
      </c>
      <c r="FA37" s="727" t="str">
        <f>IF(AND($EX$3=1,SUM('7c Health part-time'!G37,'7c Health part-time'!M37)&gt;0,ABS('7c Health part-time'!S37)=SUM('7c Health part-time'!G37,'7c Health part-time'!M37)),T37,"")</f>
        <v/>
      </c>
      <c r="FB37" s="727" t="str">
        <f>IF(AND($EX$3=1,SUM('7c Health part-time'!H37,'7c Health part-time'!N37)&gt;0,ABS('7c Health part-time'!T37)=SUM('7c Health part-time'!H37,'7c Health part-time'!N37)),U37,"")</f>
        <v/>
      </c>
      <c r="FC37" s="846" t="str">
        <f>IF(AND($EX$3=1,SUM('7c Health part-time'!I37,'7c Health part-time'!O37)&gt;0,ABS('7c Health part-time'!U37)=SUM('7c Health part-time'!I37,'7c Health part-time'!O37)),V37,"")</f>
        <v/>
      </c>
      <c r="FR37" s="726" t="str">
        <f>IF(AND($FR$3=1,'7c Health part-time'!V37&lt;&gt;0),IF(('7c Health part-time'!AB37/'7c Health part-time'!V37)&lt;0.25,AC37,""),"")</f>
        <v/>
      </c>
      <c r="FS37" s="727" t="str">
        <f>IF(AND($FR$3=1,'7c Health part-time'!W37&lt;&gt;0),IF(('7c Health part-time'!AC37/'7c Health part-time'!W37)&lt;0.25,AD37,""),"")</f>
        <v/>
      </c>
      <c r="FT37" s="727" t="str">
        <f>IF(AND($FR$3=1,'7c Health part-time'!X37&lt;&gt;0),IF(('7c Health part-time'!AD37/'7c Health part-time'!X37)&lt;0.25,AE37,""),"")</f>
        <v/>
      </c>
      <c r="FU37" s="727" t="str">
        <f>IF(AND($FR$3=1,'7c Health part-time'!Y37&lt;&gt;0),IF(('7c Health part-time'!AE37/'7c Health part-time'!Y37)&lt;0.25,AF37,""),"")</f>
        <v/>
      </c>
      <c r="FV37" s="727" t="str">
        <f>IF(AND($FR$3=1,'7c Health part-time'!Z37&lt;&gt;0),IF(('7c Health part-time'!AF37/'7c Health part-time'!Z37)&lt;0.25,AG37,""),"")</f>
        <v/>
      </c>
      <c r="FW37" s="846" t="str">
        <f>IF(AND($FR$3=1,'7c Health part-time'!AA37&lt;&gt;0),IF(('7c Health part-time'!AG37/'7c Health part-time'!AA37)&lt;0.25,AH37,""),"")</f>
        <v/>
      </c>
      <c r="FY37" s="726" t="str">
        <f>IF(AND($FY$3=1,'7c Health part-time'!D37&gt;0),E37,"")</f>
        <v/>
      </c>
      <c r="FZ37" s="727" t="str">
        <f>IF(AND($FY$3=1,'7c Health part-time'!E37&gt;0),F37,"")</f>
        <v/>
      </c>
      <c r="GA37" s="727" t="str">
        <f>IF(AND($FY$3=1,'7c Health part-time'!F37&gt;0),G37,"")</f>
        <v/>
      </c>
      <c r="GB37" s="727" t="str">
        <f>IF(AND($FY$3=1,'7c Health part-time'!G37&gt;0),H37,"")</f>
        <v/>
      </c>
      <c r="GC37" s="727" t="str">
        <f>IF(AND($FY$3=1,'7c Health part-time'!H37&gt;0),I37,"")</f>
        <v/>
      </c>
      <c r="GD37" s="846" t="str">
        <f>IF(AND($FY$3=1,'7c Health part-time'!I37&gt;0),J37,"")</f>
        <v/>
      </c>
      <c r="GE37" s="727" t="str">
        <f>IF(AND($FY$3=1,'7c Health part-time'!J37&gt;0),K37,"")</f>
        <v/>
      </c>
      <c r="GF37" s="727" t="str">
        <f>IF(AND($FY$3=1,'7c Health part-time'!K37&gt;0),L37,"")</f>
        <v/>
      </c>
      <c r="GG37" s="727" t="str">
        <f>IF(AND($FY$3=1,'7c Health part-time'!L37&gt;0),M37,"")</f>
        <v/>
      </c>
      <c r="GH37" s="727" t="str">
        <f>IF(AND($FY$3=1,'7c Health part-time'!M37&gt;0),N37,"")</f>
        <v/>
      </c>
      <c r="GI37" s="727" t="str">
        <f>IF(AND($FY$3=1,'7c Health part-time'!N37&gt;0),O37,"")</f>
        <v/>
      </c>
      <c r="GJ37" s="846" t="str">
        <f>IF(AND($FY$3=1,'7c Health part-time'!O37&gt;0),P37,"")</f>
        <v/>
      </c>
      <c r="GL37" s="60"/>
      <c r="GM37" s="61" t="s">
        <v>19</v>
      </c>
      <c r="GN37" s="60" t="s">
        <v>314</v>
      </c>
      <c r="GO37" s="221" t="str">
        <f>$CS$99</f>
        <v/>
      </c>
      <c r="GP37" s="42" t="str">
        <f>$CT$99</f>
        <v/>
      </c>
      <c r="GQ37" s="53" t="str">
        <f>$CS$99</f>
        <v/>
      </c>
      <c r="GR37" s="42" t="str">
        <f>$CT$99</f>
        <v/>
      </c>
      <c r="GS37" s="53" t="str">
        <f>$CS$99</f>
        <v/>
      </c>
      <c r="GT37" s="874" t="str">
        <f>$CT$99</f>
        <v/>
      </c>
      <c r="GU37" s="221" t="str">
        <f>$CY$99</f>
        <v/>
      </c>
      <c r="GV37" s="42" t="str">
        <f>$CZ$99</f>
        <v/>
      </c>
      <c r="GW37" s="53" t="str">
        <f>$CY$99</f>
        <v/>
      </c>
      <c r="GX37" s="42" t="str">
        <f>$CZ$99</f>
        <v/>
      </c>
      <c r="GY37" s="53" t="str">
        <f>$CY$99</f>
        <v/>
      </c>
      <c r="GZ37" s="874" t="str">
        <f>$CZ$99</f>
        <v/>
      </c>
      <c r="HA37" s="221" t="str">
        <f>$DE$99</f>
        <v/>
      </c>
      <c r="HB37" s="42" t="str">
        <f>$DF$99</f>
        <v/>
      </c>
      <c r="HC37" s="53" t="str">
        <f>$DE$99</f>
        <v/>
      </c>
      <c r="HD37" s="42" t="str">
        <f>$DF$99</f>
        <v/>
      </c>
      <c r="HE37" s="53" t="str">
        <f>$DE$99</f>
        <v/>
      </c>
      <c r="HF37" s="874" t="str">
        <f>$DF$99</f>
        <v/>
      </c>
      <c r="HG37" s="221" t="str">
        <f>$DK$99</f>
        <v/>
      </c>
      <c r="HH37" s="42" t="str">
        <f>$DL$99</f>
        <v/>
      </c>
      <c r="HI37" s="53" t="str">
        <f>$DK$99</f>
        <v/>
      </c>
      <c r="HJ37" s="42" t="str">
        <f>$DL$99</f>
        <v/>
      </c>
      <c r="HK37" s="53" t="str">
        <f>$DK$99</f>
        <v/>
      </c>
      <c r="HL37" s="874" t="str">
        <f>$DL$99</f>
        <v/>
      </c>
      <c r="HM37" s="221" t="str">
        <f>$DQ$99</f>
        <v/>
      </c>
      <c r="HN37" s="42" t="str">
        <f>$DR$99</f>
        <v/>
      </c>
      <c r="HO37" s="53" t="str">
        <f>$DQ$99</f>
        <v/>
      </c>
      <c r="HP37" s="42" t="str">
        <f>$DR$99</f>
        <v/>
      </c>
      <c r="HQ37" s="53" t="str">
        <f>$DQ$99</f>
        <v/>
      </c>
      <c r="HR37" s="874" t="str">
        <f>$DR$99</f>
        <v/>
      </c>
    </row>
    <row r="38" spans="1:226" x14ac:dyDescent="0.25">
      <c r="A38" s="18" t="str">
        <f>'7c Health part-time'!A38</f>
        <v>Nursing - learning disability (C1)</v>
      </c>
      <c r="B38" t="s">
        <v>13</v>
      </c>
      <c r="C38" s="18" t="str">
        <f>'7c Health part-time'!C38</f>
        <v>UG</v>
      </c>
      <c r="D38" t="str">
        <f t="shared" si="4"/>
        <v>Nursing - learning disability (C1), Standard, UG</v>
      </c>
      <c r="E38" t="str">
        <f t="shared" si="5"/>
        <v xml:space="preserve">Column 1, Starters in 2016-17, OfS-fundable, Nursing - learning disability (C1), Standard, UG; </v>
      </c>
      <c r="F38" t="str">
        <f t="shared" si="5"/>
        <v xml:space="preserve">Column 1, Starters in 2016-17, Non-fundable, Nursing - learning disability (C1), Standard, UG; </v>
      </c>
      <c r="G38" t="str">
        <f t="shared" si="5"/>
        <v xml:space="preserve">Column 1, Starters in 2017-18, OfS-fundable, Nursing - learning disability (C1), Standard, UG; </v>
      </c>
      <c r="H38" t="str">
        <f t="shared" si="5"/>
        <v xml:space="preserve">Column 1, Starters in 2017-18, Non-fundable, Nursing - learning disability (C1), Standard, UG; </v>
      </c>
      <c r="I38" t="str">
        <f t="shared" si="5"/>
        <v xml:space="preserve">Column 1, Starters in 2018-19, OfS-fundable, Nursing - learning disability (C1), Standard, UG; </v>
      </c>
      <c r="J38" t="str">
        <f t="shared" si="5"/>
        <v xml:space="preserve">Column 1, Starters in 2018-19, Non-fundable, Nursing - learning disability (C1), Standard, UG; </v>
      </c>
      <c r="K38" t="str">
        <f t="shared" si="5"/>
        <v xml:space="preserve">Column 2, Starters in 2016-17, OfS-fundable, Nursing - learning disability (C1), Standard, UG; </v>
      </c>
      <c r="L38" t="str">
        <f t="shared" ref="L38:AA53" si="8">CONCATENATE(L$7,", ",L$10,", ",L$12,", ",$A38,", ",$B38,", ",$C38,"; ")</f>
        <v xml:space="preserve">Column 2, Starters in 2016-17, Non-fundable, Nursing - learning disability (C1), Standard, UG; </v>
      </c>
      <c r="M38" t="str">
        <f t="shared" si="8"/>
        <v xml:space="preserve">Column 2, Starters in 2017-18, OfS-fundable, Nursing - learning disability (C1), Standard, UG; </v>
      </c>
      <c r="N38" t="str">
        <f t="shared" si="8"/>
        <v xml:space="preserve">Column 2, Starters in 2017-18, Non-fundable, Nursing - learning disability (C1), Standard, UG; </v>
      </c>
      <c r="O38" t="str">
        <f t="shared" si="8"/>
        <v xml:space="preserve">Column 2, Starters in 2018-19, OfS-fundable, Nursing - learning disability (C1), Standard, UG; </v>
      </c>
      <c r="P38" t="str">
        <f t="shared" si="8"/>
        <v xml:space="preserve">Column 2, Starters in 2018-19, Non-fundable, Nursing - learning disability (C1), Standard, UG; </v>
      </c>
      <c r="Q38" t="str">
        <f t="shared" si="8"/>
        <v xml:space="preserve">Column 3, Starters in 2016-17, OfS-fundable, Nursing - learning disability (C1), Standard, UG; </v>
      </c>
      <c r="R38" t="str">
        <f t="shared" si="8"/>
        <v xml:space="preserve">Column 3, Starters in 2016-17, Non-fundable, Nursing - learning disability (C1), Standard, UG; </v>
      </c>
      <c r="S38" t="str">
        <f t="shared" si="8"/>
        <v xml:space="preserve">Column 3, Starters in 2017-18, OfS-fundable, Nursing - learning disability (C1), Standard, UG; </v>
      </c>
      <c r="T38" t="str">
        <f t="shared" si="8"/>
        <v xml:space="preserve">Column 3, Starters in 2017-18, Non-fundable, Nursing - learning disability (C1), Standard, UG; </v>
      </c>
      <c r="U38" t="str">
        <f t="shared" si="8"/>
        <v xml:space="preserve">Column 3, Starters in 2018-19, OfS-fundable, Nursing - learning disability (C1), Standard, UG; </v>
      </c>
      <c r="V38" t="str">
        <f t="shared" si="8"/>
        <v xml:space="preserve">Column 3, Starters in 2018-19, Non-fundable, Nursing - learning disability (C1), Standard, UG; </v>
      </c>
      <c r="W38" t="str">
        <f t="shared" si="8"/>
        <v xml:space="preserve">Column 4, Starters in 2016-17, OfS-fundable, Nursing - learning disability (C1), Standard, UG; </v>
      </c>
      <c r="X38" t="str">
        <f t="shared" si="8"/>
        <v xml:space="preserve">Column 4, Starters in 2016-17, Non-fundable, Nursing - learning disability (C1), Standard, UG; </v>
      </c>
      <c r="Y38" t="str">
        <f t="shared" si="8"/>
        <v xml:space="preserve">Column 4, Starters in 2017-18, OfS-fundable, Nursing - learning disability (C1), Standard, UG; </v>
      </c>
      <c r="Z38" t="str">
        <f t="shared" si="8"/>
        <v xml:space="preserve">Column 4, Starters in 2017-18, Non-fundable, Nursing - learning disability (C1), Standard, UG; </v>
      </c>
      <c r="AA38" t="str">
        <f t="shared" si="8"/>
        <v xml:space="preserve">Column 4, Starters in 2018-19, OfS-fundable, Nursing - learning disability (C1), Standard, UG; </v>
      </c>
      <c r="AB38" t="str">
        <f t="shared" si="7"/>
        <v xml:space="preserve">Column 4, Starters in 2018-19, Non-fundable, Nursing - learning disability (C1), Standard, UG; </v>
      </c>
      <c r="AC38" t="str">
        <f t="shared" si="7"/>
        <v xml:space="preserve">Column 4a, Starters in 2016-17, OfS-fundable, Nursing - learning disability (C1), Standard, UG; </v>
      </c>
      <c r="AD38" t="str">
        <f t="shared" si="7"/>
        <v xml:space="preserve">Column 4a, Starters in 2016-17, Non-fundable, Nursing - learning disability (C1), Standard, UG; </v>
      </c>
      <c r="AE38" t="str">
        <f t="shared" si="7"/>
        <v xml:space="preserve">Column 4a, Starters in 2017-18, OfS-fundable, Nursing - learning disability (C1), Standard, UG; </v>
      </c>
      <c r="AF38" t="str">
        <f t="shared" si="7"/>
        <v xml:space="preserve">Column 4a, Starters in 2017-18, Non-fundable, Nursing - learning disability (C1), Standard, UG; </v>
      </c>
      <c r="AG38" t="str">
        <f t="shared" si="7"/>
        <v xml:space="preserve">Column 4a, Starters in 2018-19, OfS-fundable, Nursing - learning disability (C1), Standard, UG; </v>
      </c>
      <c r="AH38" t="str">
        <f t="shared" si="7"/>
        <v xml:space="preserve">Column 4a, Starters in 2018-19, Non-fundable, Nursing - learning disability (C1), Standard, UG; </v>
      </c>
      <c r="AR38" s="840" t="str">
        <f>IF(AND($AR$3=1,'7c Health part-time'!P38&gt;0),Q38,"")</f>
        <v/>
      </c>
      <c r="AS38" s="841" t="str">
        <f>IF(AND($AR$3=1,'7c Health part-time'!Q38&gt;0),R38,"")</f>
        <v/>
      </c>
      <c r="AT38" s="841" t="str">
        <f>IF(AND($AR$3=1,'7c Health part-time'!R38&gt;0),S38,"")</f>
        <v/>
      </c>
      <c r="AU38" s="841" t="str">
        <f>IF(AND($AR$3=1,'7c Health part-time'!S38&gt;0),T38,"")</f>
        <v/>
      </c>
      <c r="AV38" s="841" t="str">
        <f>IF(AND($AR$3=1,'7c Health part-time'!T38&gt;0),U38,"")</f>
        <v/>
      </c>
      <c r="AW38" s="842" t="str">
        <f>IF(AND($AR$3=1,'7c Health part-time'!U38&gt;0),V38,"")</f>
        <v/>
      </c>
      <c r="AY38" s="840" t="str">
        <f>IF(AND($AY$3=1,'7c Health part-time'!D38&lt;0),E38,"")</f>
        <v/>
      </c>
      <c r="AZ38" s="841" t="str">
        <f>IF(AND($AY$3=1,'7c Health part-time'!E38&lt;0),F38,"")</f>
        <v/>
      </c>
      <c r="BA38" s="841" t="str">
        <f>IF(AND($AY$3=1,'7c Health part-time'!F38&lt;0),G38,"")</f>
        <v/>
      </c>
      <c r="BB38" s="841" t="str">
        <f>IF(AND($AY$3=1,'7c Health part-time'!G38&lt;0),H38,"")</f>
        <v/>
      </c>
      <c r="BC38" s="841" t="str">
        <f>IF(AND($AY$3=1,'7c Health part-time'!H38&lt;0),I38,"")</f>
        <v/>
      </c>
      <c r="BD38" s="842" t="str">
        <f>IF(AND($AY$3=1,'7c Health part-time'!I38&lt;0),J38,"")</f>
        <v/>
      </c>
      <c r="BE38" s="840" t="str">
        <f>IF(AND($AY$3=1,'7c Health part-time'!J38&lt;0),K38,"")</f>
        <v/>
      </c>
      <c r="BF38" s="841" t="str">
        <f>IF(AND($AY$3=1,'7c Health part-time'!K38&lt;0),L38,"")</f>
        <v/>
      </c>
      <c r="BG38" s="841" t="str">
        <f>IF(AND($AY$3=1,'7c Health part-time'!L38&lt;0),M38,"")</f>
        <v/>
      </c>
      <c r="BH38" s="841" t="str">
        <f>IF(AND($AY$3=1,'7c Health part-time'!M38&lt;0),N38,"")</f>
        <v/>
      </c>
      <c r="BI38" s="841" t="str">
        <f>IF(AND($AY$3=1,'7c Health part-time'!N38&lt;0),O38,"")</f>
        <v/>
      </c>
      <c r="BJ38" s="842" t="str">
        <f>IF(AND($AY$3=1,'7c Health part-time'!O38&lt;0),P38,"")</f>
        <v/>
      </c>
      <c r="BK38" s="840" t="str">
        <f>IF(AND($AY$3=1,'7c Health part-time'!V38&lt;0),W38,"")</f>
        <v/>
      </c>
      <c r="BL38" s="841" t="str">
        <f>IF(AND($AY$3=1,'7c Health part-time'!W38&lt;0),X38,"")</f>
        <v/>
      </c>
      <c r="BM38" s="841" t="str">
        <f>IF(AND($AY$3=1,'7c Health part-time'!X38&lt;0),Y38,"")</f>
        <v/>
      </c>
      <c r="BN38" s="841" t="str">
        <f>IF(AND($AY$3=1,'7c Health part-time'!Y38&lt;0),Z38,"")</f>
        <v/>
      </c>
      <c r="BO38" s="841" t="str">
        <f>IF(AND($AY$3=1,'7c Health part-time'!Z38&lt;0),AA38,"")</f>
        <v/>
      </c>
      <c r="BP38" s="842" t="str">
        <f>IF(AND($AY$3=1,'7c Health part-time'!AA38&lt;0),AB38,"")</f>
        <v/>
      </c>
      <c r="BQ38" s="840" t="str">
        <f>IF(AND($AY$3=1,'7c Health part-time'!AB38&lt;0),AC38,"")</f>
        <v/>
      </c>
      <c r="BR38" s="841" t="str">
        <f>IF(AND($AY$3=1,'7c Health part-time'!AC38&lt;0),AD38,"")</f>
        <v/>
      </c>
      <c r="BS38" s="841" t="str">
        <f>IF(AND($AY$3=1,'7c Health part-time'!AD38&lt;0),AE38,"")</f>
        <v/>
      </c>
      <c r="BT38" s="841" t="str">
        <f>IF(AND($AY$3=1,'7c Health part-time'!AE38&lt;0),AF38,"")</f>
        <v/>
      </c>
      <c r="BU38" s="841" t="str">
        <f>IF(AND($AY$3=1,'7c Health part-time'!AF38&lt;0),AG38,"")</f>
        <v/>
      </c>
      <c r="BV38" s="842" t="str">
        <f>IF(AND($AY$3=1,'7c Health part-time'!AG38&lt;0),AH38,"")</f>
        <v/>
      </c>
      <c r="BX38" s="840" t="str">
        <f>IF(AND($BY$3=1,('7c Health part-time'!D38-INT('7c Health part-time'!D38))&lt;&gt;0.5,('7c Health part-time'!D38-INT('7c Health part-time'!D38))&lt;&gt;0),E38,"")</f>
        <v/>
      </c>
      <c r="BY38" s="841" t="str">
        <f>IF(AND($BY$3=1,('7c Health part-time'!E38-INT('7c Health part-time'!E38))&lt;&gt;0.5,('7c Health part-time'!E38-INT('7c Health part-time'!E38))&lt;&gt;0),F38,"")</f>
        <v/>
      </c>
      <c r="BZ38" s="841" t="str">
        <f>IF(AND($BY$3=1,('7c Health part-time'!F38-INT('7c Health part-time'!F38))&lt;&gt;0.5,('7c Health part-time'!F38-INT('7c Health part-time'!F38))&lt;&gt;0),G38,"")</f>
        <v/>
      </c>
      <c r="CA38" s="841" t="str">
        <f>IF(AND($BY$3=1,('7c Health part-time'!G38-INT('7c Health part-time'!G38))&lt;&gt;0.5,('7c Health part-time'!G38-INT('7c Health part-time'!G38))&lt;&gt;0),H38,"")</f>
        <v/>
      </c>
      <c r="CB38" s="841" t="str">
        <f>IF(AND($BY$3=1,('7c Health part-time'!H38-INT('7c Health part-time'!H38))&lt;&gt;0.5,('7c Health part-time'!H38-INT('7c Health part-time'!H38))&lt;&gt;0),I38,"")</f>
        <v/>
      </c>
      <c r="CC38" s="842" t="str">
        <f>IF(AND($BY$3=1,('7c Health part-time'!I38-INT('7c Health part-time'!I38))&lt;&gt;0.5,('7c Health part-time'!I38-INT('7c Health part-time'!I38))&lt;&gt;0),J38,"")</f>
        <v/>
      </c>
      <c r="CD38" s="840" t="str">
        <f>IF(AND($BY$3=1,('7c Health part-time'!J38-INT('7c Health part-time'!J38))&lt;&gt;0.5,('7c Health part-time'!J38-INT('7c Health part-time'!J38))&lt;&gt;0),K38,"")</f>
        <v/>
      </c>
      <c r="CE38" s="841" t="str">
        <f>IF(AND($BY$3=1,('7c Health part-time'!K38-INT('7c Health part-time'!K38))&lt;&gt;0.5,('7c Health part-time'!K38-INT('7c Health part-time'!K38))&lt;&gt;0),L38,"")</f>
        <v/>
      </c>
      <c r="CF38" s="841" t="str">
        <f>IF(AND($BY$3=1,('7c Health part-time'!L38-INT('7c Health part-time'!L38))&lt;&gt;0.5,('7c Health part-time'!L38-INT('7c Health part-time'!L38))&lt;&gt;0),M38,"")</f>
        <v/>
      </c>
      <c r="CG38" s="841" t="str">
        <f>IF(AND($BY$3=1,('7c Health part-time'!M38-INT('7c Health part-time'!M38))&lt;&gt;0.5,('7c Health part-time'!M38-INT('7c Health part-time'!M38))&lt;&gt;0),N38,"")</f>
        <v/>
      </c>
      <c r="CH38" s="841" t="str">
        <f>IF(AND($BY$3=1,('7c Health part-time'!N38-INT('7c Health part-time'!N38))&lt;&gt;0.5,('7c Health part-time'!N38-INT('7c Health part-time'!N38))&lt;&gt;0),O38,"")</f>
        <v/>
      </c>
      <c r="CI38" s="842" t="str">
        <f>IF(AND($BY$3=1,('7c Health part-time'!O38-INT('7c Health part-time'!O38))&lt;&gt;0.5,('7c Health part-time'!O38-INT('7c Health part-time'!O38))&lt;&gt;0),P38,"")</f>
        <v/>
      </c>
      <c r="CJ38" s="840" t="str">
        <f>IF(AND($BY$3=1,('7c Health part-time'!P38-INT('7c Health part-time'!P38))&lt;&gt;0.5,('7c Health part-time'!P38-INT('7c Health part-time'!P38))&lt;&gt;0),Q38,"")</f>
        <v/>
      </c>
      <c r="CK38" s="841" t="str">
        <f>IF(AND($BY$3=1,('7c Health part-time'!Q38-INT('7c Health part-time'!Q38))&lt;&gt;0.5,('7c Health part-time'!Q38-INT('7c Health part-time'!Q38))&lt;&gt;0),R38,"")</f>
        <v/>
      </c>
      <c r="CL38" s="841" t="str">
        <f>IF(AND($BY$3=1,('7c Health part-time'!R38-INT('7c Health part-time'!R38))&lt;&gt;0.5,('7c Health part-time'!R38-INT('7c Health part-time'!R38))&lt;&gt;0),S38,"")</f>
        <v/>
      </c>
      <c r="CM38" s="841" t="str">
        <f>IF(AND($BY$3=1,('7c Health part-time'!S38-INT('7c Health part-time'!S38))&lt;&gt;0.5,('7c Health part-time'!S38-INT('7c Health part-time'!S38))&lt;&gt;0),T38,"")</f>
        <v/>
      </c>
      <c r="CN38" s="841" t="str">
        <f>IF(AND($BY$3=1,('7c Health part-time'!T38-INT('7c Health part-time'!T38))&lt;&gt;0.5,('7c Health part-time'!T38-INT('7c Health part-time'!T38))&lt;&gt;0),U38,"")</f>
        <v/>
      </c>
      <c r="CO38" s="842" t="str">
        <f>IF(AND($BY$3=1,('7c Health part-time'!U38-INT('7c Health part-time'!U38))&lt;&gt;0.5,('7c Health part-time'!U38-INT('7c Health part-time'!U38))&lt;&gt;0),V38,"")</f>
        <v/>
      </c>
      <c r="DV38" s="840" t="str">
        <f>IF(AND($DV$3=1,ROUND('7c Health part-time'!AB38,2)&lt;&gt;'7c Health part-time'!AB38),AC38,"")</f>
        <v/>
      </c>
      <c r="DW38" s="841" t="str">
        <f>IF(AND($DV$3=1,ROUND('7c Health part-time'!AC38,2)&lt;&gt;'7c Health part-time'!AC38),AD38,"")</f>
        <v/>
      </c>
      <c r="DX38" s="841" t="str">
        <f>IF(AND($DV$3=1,ROUND('7c Health part-time'!AD38,2)&lt;&gt;'7c Health part-time'!AD38),AE38,"")</f>
        <v/>
      </c>
      <c r="DY38" s="841" t="str">
        <f>IF(AND($DV$3=1,ROUND('7c Health part-time'!AE38,2)&lt;&gt;'7c Health part-time'!AE38),AF38,"")</f>
        <v/>
      </c>
      <c r="DZ38" s="841" t="str">
        <f>IF(AND($DV$3=1,ROUND('7c Health part-time'!AF38,2)&lt;&gt;'7c Health part-time'!AF38),AG38,"")</f>
        <v/>
      </c>
      <c r="EA38" s="842" t="str">
        <f>IF(AND($DV$3=1,ROUND('7c Health part-time'!AG38,2)&lt;&gt;'7c Health part-time'!AG38),AH38,"")</f>
        <v/>
      </c>
      <c r="EC38" s="840" t="str">
        <f>IF(AND($EC$3=1,'7c Health part-time'!AB38&gt;'7c Health part-time'!V38),AC38,"")</f>
        <v/>
      </c>
      <c r="ED38" s="841" t="str">
        <f>IF(AND($EC$3=1,'7c Health part-time'!AC38&gt;'7c Health part-time'!W38),AD38,"")</f>
        <v/>
      </c>
      <c r="EE38" s="841" t="str">
        <f>IF(AND($EC$3=1,'7c Health part-time'!AD38&gt;'7c Health part-time'!X38),AE38,"")</f>
        <v/>
      </c>
      <c r="EF38" s="841" t="str">
        <f>IF(AND($EC$3=1,'7c Health part-time'!AE38&gt;'7c Health part-time'!Y38),AF38,"")</f>
        <v/>
      </c>
      <c r="EG38" s="841" t="str">
        <f>IF(AND($EC$3=1,'7c Health part-time'!AF38&gt;'7c Health part-time'!Z38),AG38,"")</f>
        <v/>
      </c>
      <c r="EH38" s="842" t="str">
        <f>IF(AND($EC$3=1,'7c Health part-time'!AG38&gt;'7c Health part-time'!AA38),AH38,"")</f>
        <v/>
      </c>
      <c r="EJ38" s="840" t="str">
        <f>IF(AND($EJ$3=1,'7c Health part-time'!V38&lt;&gt;0),IF(('7c Health part-time'!AB38/'7c Health part-time'!V38)&lt;0.03,AC38,""),"")</f>
        <v/>
      </c>
      <c r="EK38" s="841" t="str">
        <f>IF(AND($EJ$3=1,'7c Health part-time'!W38&lt;&gt;0),IF(('7c Health part-time'!AC38/'7c Health part-time'!W38)&lt;0.03,AD38,""),"")</f>
        <v/>
      </c>
      <c r="EL38" s="841" t="str">
        <f>IF(AND($EJ$3=1,'7c Health part-time'!X38&lt;&gt;0),IF(('7c Health part-time'!AD38/'7c Health part-time'!X38)&lt;0.03,AE38,""),"")</f>
        <v/>
      </c>
      <c r="EM38" s="841" t="str">
        <f>IF(AND($EJ$3=1,'7c Health part-time'!Y38&lt;&gt;0),IF(('7c Health part-time'!AE38/'7c Health part-time'!Y38)&lt;0.03,AF38,""),"")</f>
        <v/>
      </c>
      <c r="EN38" s="841" t="str">
        <f>IF(AND($EJ$3=1,'7c Health part-time'!Z38&lt;&gt;0),IF(('7c Health part-time'!AF38/'7c Health part-time'!Z38)&lt;0.03,AG38,""),"")</f>
        <v/>
      </c>
      <c r="EO38" s="842" t="str">
        <f>IF(AND($EJ$3=1,'7c Health part-time'!AA38&lt;&gt;0),IF(('7c Health part-time'!AG38/'7c Health part-time'!AA38)&lt;0.03,AH38,""),"")</f>
        <v/>
      </c>
      <c r="EQ38" s="840" t="str">
        <f>IF(AND($EQ$3=1,'7c Health part-time'!P38=0,SUM('7c Health part-time'!D38,'7c Health part-time'!J38)&gt;$ET$13),Q38,"")</f>
        <v/>
      </c>
      <c r="ER38" s="841" t="str">
        <f>IF(AND($EQ$3=1,'7c Health part-time'!Q38=0,SUM('7c Health part-time'!E38,'7c Health part-time'!K38)&gt;$ET$13),R38,"")</f>
        <v/>
      </c>
      <c r="ES38" s="841" t="str">
        <f>IF(AND($EQ$3=1,'7c Health part-time'!R38=0,SUM('7c Health part-time'!F38,'7c Health part-time'!L38)&gt;$ET$13),S38,"")</f>
        <v/>
      </c>
      <c r="ET38" s="841" t="str">
        <f>IF(AND($EQ$3=1,'7c Health part-time'!S38=0,SUM('7c Health part-time'!G38,'7c Health part-time'!M38)&gt;$ET$13),T38,"")</f>
        <v/>
      </c>
      <c r="EU38" s="841" t="str">
        <f>IF(AND($EQ$3=1,'7c Health part-time'!T38=0,SUM('7c Health part-time'!H38,'7c Health part-time'!N38)&gt;$ET$13),U38,"")</f>
        <v/>
      </c>
      <c r="EV38" s="842" t="str">
        <f>IF(AND($EQ$3=1,'7c Health part-time'!U38=0,SUM('7c Health part-time'!I38,'7c Health part-time'!O38)&gt;$ET$13),V38,"")</f>
        <v/>
      </c>
      <c r="EX38" s="840" t="str">
        <f>IF(AND($EX$3=1,SUM('7c Health part-time'!D38,'7c Health part-time'!J38)&gt;0,ABS('7c Health part-time'!P38)=SUM('7c Health part-time'!D38,'7c Health part-time'!J38)),Q38,"")</f>
        <v/>
      </c>
      <c r="EY38" s="841" t="str">
        <f>IF(AND($EX$3=1,SUM('7c Health part-time'!E38,'7c Health part-time'!K38)&gt;0,ABS('7c Health part-time'!Q38)=SUM('7c Health part-time'!E38,'7c Health part-time'!K38)),R38,"")</f>
        <v/>
      </c>
      <c r="EZ38" s="841" t="str">
        <f>IF(AND($EX$3=1,SUM('7c Health part-time'!F38,'7c Health part-time'!L38)&gt;0,ABS('7c Health part-time'!R38)=SUM('7c Health part-time'!F38,'7c Health part-time'!L38)),S38,"")</f>
        <v/>
      </c>
      <c r="FA38" s="841" t="str">
        <f>IF(AND($EX$3=1,SUM('7c Health part-time'!G38,'7c Health part-time'!M38)&gt;0,ABS('7c Health part-time'!S38)=SUM('7c Health part-time'!G38,'7c Health part-time'!M38)),T38,"")</f>
        <v/>
      </c>
      <c r="FB38" s="841" t="str">
        <f>IF(AND($EX$3=1,SUM('7c Health part-time'!H38,'7c Health part-time'!N38)&gt;0,ABS('7c Health part-time'!T38)=SUM('7c Health part-time'!H38,'7c Health part-time'!N38)),U38,"")</f>
        <v/>
      </c>
      <c r="FC38" s="842" t="str">
        <f>IF(AND($EX$3=1,SUM('7c Health part-time'!I38,'7c Health part-time'!O38)&gt;0,ABS('7c Health part-time'!U38)=SUM('7c Health part-time'!I38,'7c Health part-time'!O38)),V38,"")</f>
        <v/>
      </c>
      <c r="FR38" s="840" t="str">
        <f>IF(AND($FR$3=1,'7c Health part-time'!V38&lt;&gt;0),IF(('7c Health part-time'!AB38/'7c Health part-time'!V38)&lt;0.25,AC38,""),"")</f>
        <v/>
      </c>
      <c r="FS38" s="841" t="str">
        <f>IF(AND($FR$3=1,'7c Health part-time'!W38&lt;&gt;0),IF(('7c Health part-time'!AC38/'7c Health part-time'!W38)&lt;0.25,AD38,""),"")</f>
        <v/>
      </c>
      <c r="FT38" s="841" t="str">
        <f>IF(AND($FR$3=1,'7c Health part-time'!X38&lt;&gt;0),IF(('7c Health part-time'!AD38/'7c Health part-time'!X38)&lt;0.25,AE38,""),"")</f>
        <v/>
      </c>
      <c r="FU38" s="841" t="str">
        <f>IF(AND($FR$3=1,'7c Health part-time'!Y38&lt;&gt;0),IF(('7c Health part-time'!AE38/'7c Health part-time'!Y38)&lt;0.25,AF38,""),"")</f>
        <v/>
      </c>
      <c r="FV38" s="841" t="str">
        <f>IF(AND($FR$3=1,'7c Health part-time'!Z38&lt;&gt;0),IF(('7c Health part-time'!AF38/'7c Health part-time'!Z38)&lt;0.25,AG38,""),"")</f>
        <v/>
      </c>
      <c r="FW38" s="842" t="str">
        <f>IF(AND($FR$3=1,'7c Health part-time'!AA38&lt;&gt;0),IF(('7c Health part-time'!AG38/'7c Health part-time'!AA38)&lt;0.25,AH38,""),"")</f>
        <v/>
      </c>
      <c r="FY38" s="843"/>
      <c r="FZ38" s="843"/>
      <c r="GA38" s="843"/>
      <c r="GB38" s="843"/>
      <c r="GC38" s="843"/>
      <c r="GD38" s="843"/>
      <c r="GE38" s="843"/>
      <c r="GF38" s="843"/>
      <c r="GG38" s="843"/>
      <c r="GH38" s="843"/>
      <c r="GI38" s="843"/>
      <c r="GJ38" s="843"/>
      <c r="GL38" s="881" t="s">
        <v>21</v>
      </c>
      <c r="GM38" s="60" t="s">
        <v>13</v>
      </c>
      <c r="GN38" s="60" t="s">
        <v>116</v>
      </c>
      <c r="GO38" s="48" t="str">
        <f>$CS$96</f>
        <v/>
      </c>
      <c r="GP38" s="39" t="str">
        <f>$CT$96</f>
        <v/>
      </c>
      <c r="GQ38" s="37" t="str">
        <f>$CS$96</f>
        <v/>
      </c>
      <c r="GR38" s="39" t="str">
        <f>$CT$96</f>
        <v/>
      </c>
      <c r="GS38" s="37" t="str">
        <f>$CS$96</f>
        <v/>
      </c>
      <c r="GT38" s="875" t="str">
        <f>$CT$96</f>
        <v/>
      </c>
      <c r="GU38" s="48" t="str">
        <f>$CY$96</f>
        <v/>
      </c>
      <c r="GV38" s="39" t="str">
        <f>$CZ$96</f>
        <v/>
      </c>
      <c r="GW38" s="37" t="str">
        <f>$CY$96</f>
        <v/>
      </c>
      <c r="GX38" s="39" t="str">
        <f>$CZ$96</f>
        <v/>
      </c>
      <c r="GY38" s="37" t="str">
        <f>$CY$96</f>
        <v/>
      </c>
      <c r="GZ38" s="875" t="str">
        <f>$CZ$96</f>
        <v/>
      </c>
      <c r="HA38" s="48" t="str">
        <f>$DE$96</f>
        <v/>
      </c>
      <c r="HB38" s="39" t="str">
        <f>$DF$96</f>
        <v/>
      </c>
      <c r="HC38" s="37" t="str">
        <f>$DE$96</f>
        <v/>
      </c>
      <c r="HD38" s="39" t="str">
        <f>$DF$96</f>
        <v/>
      </c>
      <c r="HE38" s="37" t="str">
        <f>$DE$96</f>
        <v/>
      </c>
      <c r="HF38" s="875" t="str">
        <f>$DF$96</f>
        <v/>
      </c>
      <c r="HG38" s="48" t="str">
        <f>$DK$96</f>
        <v/>
      </c>
      <c r="HH38" s="39" t="str">
        <f>$DL$96</f>
        <v/>
      </c>
      <c r="HI38" s="37" t="str">
        <f>$DK$96</f>
        <v/>
      </c>
      <c r="HJ38" s="39" t="str">
        <f>$DL$96</f>
        <v/>
      </c>
      <c r="HK38" s="37" t="str">
        <f>$DK$96</f>
        <v/>
      </c>
      <c r="HL38" s="875" t="str">
        <f>$DL$96</f>
        <v/>
      </c>
      <c r="HM38" s="48" t="str">
        <f>$DQ$96</f>
        <v/>
      </c>
      <c r="HN38" s="39" t="str">
        <f>$DR$96</f>
        <v/>
      </c>
      <c r="HO38" s="37" t="str">
        <f>$DQ$96</f>
        <v/>
      </c>
      <c r="HP38" s="39" t="str">
        <f>$DR$96</f>
        <v/>
      </c>
      <c r="HQ38" s="37" t="str">
        <f>$DQ$96</f>
        <v/>
      </c>
      <c r="HR38" s="875" t="str">
        <f>$DR$96</f>
        <v/>
      </c>
    </row>
    <row r="39" spans="1:226" x14ac:dyDescent="0.25">
      <c r="A39" s="18" t="str">
        <f>'7c Health part-time'!A39</f>
        <v>Nursing - learning disability (C1)</v>
      </c>
      <c r="B39" t="s">
        <v>13</v>
      </c>
      <c r="C39" s="18" t="str">
        <f>'7c Health part-time'!C39</f>
        <v>PGT (UG fee)</v>
      </c>
      <c r="D39" t="str">
        <f t="shared" si="4"/>
        <v>Nursing - learning disability (C1), Standard, PGT (UG fee)</v>
      </c>
      <c r="E39" t="str">
        <f t="shared" ref="E39:T54" si="9">CONCATENATE(E$7,", ",E$10,", ",E$12,", ",$A39,", ",$B39,", ",$C39,"; ")</f>
        <v xml:space="preserve">Column 1, Starters in 2016-17, OfS-fundable, Nursing - learning disability (C1), Standard, PGT (UG fee); </v>
      </c>
      <c r="F39" t="str">
        <f t="shared" si="9"/>
        <v xml:space="preserve">Column 1, Starters in 2016-17, Non-fundable, Nursing - learning disability (C1), Standard, PGT (UG fee); </v>
      </c>
      <c r="G39" t="str">
        <f t="shared" si="9"/>
        <v xml:space="preserve">Column 1, Starters in 2017-18, OfS-fundable, Nursing - learning disability (C1), Standard, PGT (UG fee); </v>
      </c>
      <c r="H39" t="str">
        <f t="shared" si="9"/>
        <v xml:space="preserve">Column 1, Starters in 2017-18, Non-fundable, Nursing - learning disability (C1), Standard, PGT (UG fee); </v>
      </c>
      <c r="I39" t="str">
        <f t="shared" si="9"/>
        <v xml:space="preserve">Column 1, Starters in 2018-19, OfS-fundable, Nursing - learning disability (C1), Standard, PGT (UG fee); </v>
      </c>
      <c r="J39" t="str">
        <f t="shared" si="9"/>
        <v xml:space="preserve">Column 1, Starters in 2018-19, Non-fundable, Nursing - learning disability (C1), Standard, PGT (UG fee); </v>
      </c>
      <c r="K39" t="str">
        <f t="shared" si="9"/>
        <v xml:space="preserve">Column 2, Starters in 2016-17, OfS-fundable, Nursing - learning disability (C1), Standard, PGT (UG fee); </v>
      </c>
      <c r="L39" t="str">
        <f t="shared" si="9"/>
        <v xml:space="preserve">Column 2, Starters in 2016-17, Non-fundable, Nursing - learning disability (C1), Standard, PGT (UG fee); </v>
      </c>
      <c r="M39" t="str">
        <f t="shared" si="9"/>
        <v xml:space="preserve">Column 2, Starters in 2017-18, OfS-fundable, Nursing - learning disability (C1), Standard, PGT (UG fee); </v>
      </c>
      <c r="N39" t="str">
        <f t="shared" si="9"/>
        <v xml:space="preserve">Column 2, Starters in 2017-18, Non-fundable, Nursing - learning disability (C1), Standard, PGT (UG fee); </v>
      </c>
      <c r="O39" t="str">
        <f t="shared" si="9"/>
        <v xml:space="preserve">Column 2, Starters in 2018-19, OfS-fundable, Nursing - learning disability (C1), Standard, PGT (UG fee); </v>
      </c>
      <c r="P39" t="str">
        <f t="shared" si="9"/>
        <v xml:space="preserve">Column 2, Starters in 2018-19, Non-fundable, Nursing - learning disability (C1), Standard, PGT (UG fee); </v>
      </c>
      <c r="Q39" t="str">
        <f t="shared" si="9"/>
        <v xml:space="preserve">Column 3, Starters in 2016-17, OfS-fundable, Nursing - learning disability (C1), Standard, PGT (UG fee); </v>
      </c>
      <c r="R39" t="str">
        <f t="shared" si="9"/>
        <v xml:space="preserve">Column 3, Starters in 2016-17, Non-fundable, Nursing - learning disability (C1), Standard, PGT (UG fee); </v>
      </c>
      <c r="S39" t="str">
        <f t="shared" si="9"/>
        <v xml:space="preserve">Column 3, Starters in 2017-18, OfS-fundable, Nursing - learning disability (C1), Standard, PGT (UG fee); </v>
      </c>
      <c r="T39" t="str">
        <f t="shared" si="9"/>
        <v xml:space="preserve">Column 3, Starters in 2017-18, Non-fundable, Nursing - learning disability (C1), Standard, PGT (UG fee); </v>
      </c>
      <c r="U39" t="str">
        <f t="shared" si="8"/>
        <v xml:space="preserve">Column 3, Starters in 2018-19, OfS-fundable, Nursing - learning disability (C1), Standard, PGT (UG fee); </v>
      </c>
      <c r="V39" t="str">
        <f t="shared" si="8"/>
        <v xml:space="preserve">Column 3, Starters in 2018-19, Non-fundable, Nursing - learning disability (C1), Standard, PGT (UG fee); </v>
      </c>
      <c r="W39" t="str">
        <f t="shared" si="8"/>
        <v xml:space="preserve">Column 4, Starters in 2016-17, OfS-fundable, Nursing - learning disability (C1), Standard, PGT (UG fee); </v>
      </c>
      <c r="X39" t="str">
        <f t="shared" si="8"/>
        <v xml:space="preserve">Column 4, Starters in 2016-17, Non-fundable, Nursing - learning disability (C1), Standard, PGT (UG fee); </v>
      </c>
      <c r="Y39" t="str">
        <f t="shared" si="8"/>
        <v xml:space="preserve">Column 4, Starters in 2017-18, OfS-fundable, Nursing - learning disability (C1), Standard, PGT (UG fee); </v>
      </c>
      <c r="Z39" t="str">
        <f t="shared" si="8"/>
        <v xml:space="preserve">Column 4, Starters in 2017-18, Non-fundable, Nursing - learning disability (C1), Standard, PGT (UG fee); </v>
      </c>
      <c r="AA39" t="str">
        <f t="shared" si="8"/>
        <v xml:space="preserve">Column 4, Starters in 2018-19, OfS-fundable, Nursing - learning disability (C1), Standard, PGT (UG fee); </v>
      </c>
      <c r="AB39" t="str">
        <f t="shared" si="7"/>
        <v xml:space="preserve">Column 4, Starters in 2018-19, Non-fundable, Nursing - learning disability (C1), Standard, PGT (UG fee); </v>
      </c>
      <c r="AC39" t="str">
        <f t="shared" si="7"/>
        <v xml:space="preserve">Column 4a, Starters in 2016-17, OfS-fundable, Nursing - learning disability (C1), Standard, PGT (UG fee); </v>
      </c>
      <c r="AD39" t="str">
        <f t="shared" si="7"/>
        <v xml:space="preserve">Column 4a, Starters in 2016-17, Non-fundable, Nursing - learning disability (C1), Standard, PGT (UG fee); </v>
      </c>
      <c r="AE39" t="str">
        <f t="shared" si="7"/>
        <v xml:space="preserve">Column 4a, Starters in 2017-18, OfS-fundable, Nursing - learning disability (C1), Standard, PGT (UG fee); </v>
      </c>
      <c r="AF39" t="str">
        <f t="shared" si="7"/>
        <v xml:space="preserve">Column 4a, Starters in 2017-18, Non-fundable, Nursing - learning disability (C1), Standard, PGT (UG fee); </v>
      </c>
      <c r="AG39" t="str">
        <f t="shared" si="7"/>
        <v xml:space="preserve">Column 4a, Starters in 2018-19, OfS-fundable, Nursing - learning disability (C1), Standard, PGT (UG fee); </v>
      </c>
      <c r="AH39" t="str">
        <f t="shared" si="7"/>
        <v xml:space="preserve">Column 4a, Starters in 2018-19, Non-fundable, Nursing - learning disability (C1), Standard, PGT (UG fee); </v>
      </c>
      <c r="AR39" s="844" t="str">
        <f>IF(AND($AR$3=1,'7c Health part-time'!P39&gt;0),Q39,"")</f>
        <v/>
      </c>
      <c r="AS39" s="843" t="str">
        <f>IF(AND($AR$3=1,'7c Health part-time'!Q39&gt;0),R39,"")</f>
        <v/>
      </c>
      <c r="AT39" s="843" t="str">
        <f>IF(AND($AR$3=1,'7c Health part-time'!R39&gt;0),S39,"")</f>
        <v/>
      </c>
      <c r="AU39" s="843" t="str">
        <f>IF(AND($AR$3=1,'7c Health part-time'!S39&gt;0),T39,"")</f>
        <v/>
      </c>
      <c r="AV39" s="843" t="str">
        <f>IF(AND($AR$3=1,'7c Health part-time'!T39&gt;0),U39,"")</f>
        <v/>
      </c>
      <c r="AW39" s="845" t="str">
        <f>IF(AND($AR$3=1,'7c Health part-time'!U39&gt;0),V39,"")</f>
        <v/>
      </c>
      <c r="AY39" s="844" t="str">
        <f>IF(AND($AY$3=1,'7c Health part-time'!D39&lt;0),E39,"")</f>
        <v/>
      </c>
      <c r="AZ39" s="843" t="str">
        <f>IF(AND($AY$3=1,'7c Health part-time'!E39&lt;0),F39,"")</f>
        <v/>
      </c>
      <c r="BA39" s="843" t="str">
        <f>IF(AND($AY$3=1,'7c Health part-time'!F39&lt;0),G39,"")</f>
        <v/>
      </c>
      <c r="BB39" s="843" t="str">
        <f>IF(AND($AY$3=1,'7c Health part-time'!G39&lt;0),H39,"")</f>
        <v/>
      </c>
      <c r="BC39" s="843" t="str">
        <f>IF(AND($AY$3=1,'7c Health part-time'!H39&lt;0),I39,"")</f>
        <v/>
      </c>
      <c r="BD39" s="845" t="str">
        <f>IF(AND($AY$3=1,'7c Health part-time'!I39&lt;0),J39,"")</f>
        <v/>
      </c>
      <c r="BE39" s="844" t="str">
        <f>IF(AND($AY$3=1,'7c Health part-time'!J39&lt;0),K39,"")</f>
        <v/>
      </c>
      <c r="BF39" s="843" t="str">
        <f>IF(AND($AY$3=1,'7c Health part-time'!K39&lt;0),L39,"")</f>
        <v/>
      </c>
      <c r="BG39" s="843" t="str">
        <f>IF(AND($AY$3=1,'7c Health part-time'!L39&lt;0),M39,"")</f>
        <v/>
      </c>
      <c r="BH39" s="843" t="str">
        <f>IF(AND($AY$3=1,'7c Health part-time'!M39&lt;0),N39,"")</f>
        <v/>
      </c>
      <c r="BI39" s="843" t="str">
        <f>IF(AND($AY$3=1,'7c Health part-time'!N39&lt;0),O39,"")</f>
        <v/>
      </c>
      <c r="BJ39" s="845" t="str">
        <f>IF(AND($AY$3=1,'7c Health part-time'!O39&lt;0),P39,"")</f>
        <v/>
      </c>
      <c r="BK39" s="844" t="str">
        <f>IF(AND($AY$3=1,'7c Health part-time'!V39&lt;0),W39,"")</f>
        <v/>
      </c>
      <c r="BL39" s="843" t="str">
        <f>IF(AND($AY$3=1,'7c Health part-time'!W39&lt;0),X39,"")</f>
        <v/>
      </c>
      <c r="BM39" s="843" t="str">
        <f>IF(AND($AY$3=1,'7c Health part-time'!X39&lt;0),Y39,"")</f>
        <v/>
      </c>
      <c r="BN39" s="843" t="str">
        <f>IF(AND($AY$3=1,'7c Health part-time'!Y39&lt;0),Z39,"")</f>
        <v/>
      </c>
      <c r="BO39" s="843" t="str">
        <f>IF(AND($AY$3=1,'7c Health part-time'!Z39&lt;0),AA39,"")</f>
        <v/>
      </c>
      <c r="BP39" s="845" t="str">
        <f>IF(AND($AY$3=1,'7c Health part-time'!AA39&lt;0),AB39,"")</f>
        <v/>
      </c>
      <c r="BQ39" s="844" t="str">
        <f>IF(AND($AY$3=1,'7c Health part-time'!AB39&lt;0),AC39,"")</f>
        <v/>
      </c>
      <c r="BR39" s="843" t="str">
        <f>IF(AND($AY$3=1,'7c Health part-time'!AC39&lt;0),AD39,"")</f>
        <v/>
      </c>
      <c r="BS39" s="843" t="str">
        <f>IF(AND($AY$3=1,'7c Health part-time'!AD39&lt;0),AE39,"")</f>
        <v/>
      </c>
      <c r="BT39" s="843" t="str">
        <f>IF(AND($AY$3=1,'7c Health part-time'!AE39&lt;0),AF39,"")</f>
        <v/>
      </c>
      <c r="BU39" s="843" t="str">
        <f>IF(AND($AY$3=1,'7c Health part-time'!AF39&lt;0),AG39,"")</f>
        <v/>
      </c>
      <c r="BV39" s="845" t="str">
        <f>IF(AND($AY$3=1,'7c Health part-time'!AG39&lt;0),AH39,"")</f>
        <v/>
      </c>
      <c r="BX39" s="844" t="str">
        <f>IF(AND($BY$3=1,('7c Health part-time'!D39-INT('7c Health part-time'!D39))&lt;&gt;0.5,('7c Health part-time'!D39-INT('7c Health part-time'!D39))&lt;&gt;0),E39,"")</f>
        <v/>
      </c>
      <c r="BY39" s="843" t="str">
        <f>IF(AND($BY$3=1,('7c Health part-time'!E39-INT('7c Health part-time'!E39))&lt;&gt;0.5,('7c Health part-time'!E39-INT('7c Health part-time'!E39))&lt;&gt;0),F39,"")</f>
        <v/>
      </c>
      <c r="BZ39" s="843" t="str">
        <f>IF(AND($BY$3=1,('7c Health part-time'!F39-INT('7c Health part-time'!F39))&lt;&gt;0.5,('7c Health part-time'!F39-INT('7c Health part-time'!F39))&lt;&gt;0),G39,"")</f>
        <v/>
      </c>
      <c r="CA39" s="843" t="str">
        <f>IF(AND($BY$3=1,('7c Health part-time'!G39-INT('7c Health part-time'!G39))&lt;&gt;0.5,('7c Health part-time'!G39-INT('7c Health part-time'!G39))&lt;&gt;0),H39,"")</f>
        <v/>
      </c>
      <c r="CB39" s="843" t="str">
        <f>IF(AND($BY$3=1,('7c Health part-time'!H39-INT('7c Health part-time'!H39))&lt;&gt;0.5,('7c Health part-time'!H39-INT('7c Health part-time'!H39))&lt;&gt;0),I39,"")</f>
        <v/>
      </c>
      <c r="CC39" s="845" t="str">
        <f>IF(AND($BY$3=1,('7c Health part-time'!I39-INT('7c Health part-time'!I39))&lt;&gt;0.5,('7c Health part-time'!I39-INT('7c Health part-time'!I39))&lt;&gt;0),J39,"")</f>
        <v/>
      </c>
      <c r="CD39" s="844" t="str">
        <f>IF(AND($BY$3=1,('7c Health part-time'!J39-INT('7c Health part-time'!J39))&lt;&gt;0.5,('7c Health part-time'!J39-INT('7c Health part-time'!J39))&lt;&gt;0),K39,"")</f>
        <v/>
      </c>
      <c r="CE39" s="843" t="str">
        <f>IF(AND($BY$3=1,('7c Health part-time'!K39-INT('7c Health part-time'!K39))&lt;&gt;0.5,('7c Health part-time'!K39-INT('7c Health part-time'!K39))&lt;&gt;0),L39,"")</f>
        <v/>
      </c>
      <c r="CF39" s="843" t="str">
        <f>IF(AND($BY$3=1,('7c Health part-time'!L39-INT('7c Health part-time'!L39))&lt;&gt;0.5,('7c Health part-time'!L39-INT('7c Health part-time'!L39))&lt;&gt;0),M39,"")</f>
        <v/>
      </c>
      <c r="CG39" s="843" t="str">
        <f>IF(AND($BY$3=1,('7c Health part-time'!M39-INT('7c Health part-time'!M39))&lt;&gt;0.5,('7c Health part-time'!M39-INT('7c Health part-time'!M39))&lt;&gt;0),N39,"")</f>
        <v/>
      </c>
      <c r="CH39" s="843" t="str">
        <f>IF(AND($BY$3=1,('7c Health part-time'!N39-INT('7c Health part-time'!N39))&lt;&gt;0.5,('7c Health part-time'!N39-INT('7c Health part-time'!N39))&lt;&gt;0),O39,"")</f>
        <v/>
      </c>
      <c r="CI39" s="845" t="str">
        <f>IF(AND($BY$3=1,('7c Health part-time'!O39-INT('7c Health part-time'!O39))&lt;&gt;0.5,('7c Health part-time'!O39-INT('7c Health part-time'!O39))&lt;&gt;0),P39,"")</f>
        <v/>
      </c>
      <c r="CJ39" s="844" t="str">
        <f>IF(AND($BY$3=1,('7c Health part-time'!P39-INT('7c Health part-time'!P39))&lt;&gt;0.5,('7c Health part-time'!P39-INT('7c Health part-time'!P39))&lt;&gt;0),Q39,"")</f>
        <v/>
      </c>
      <c r="CK39" s="843" t="str">
        <f>IF(AND($BY$3=1,('7c Health part-time'!Q39-INT('7c Health part-time'!Q39))&lt;&gt;0.5,('7c Health part-time'!Q39-INT('7c Health part-time'!Q39))&lt;&gt;0),R39,"")</f>
        <v/>
      </c>
      <c r="CL39" s="843" t="str">
        <f>IF(AND($BY$3=1,('7c Health part-time'!R39-INT('7c Health part-time'!R39))&lt;&gt;0.5,('7c Health part-time'!R39-INT('7c Health part-time'!R39))&lt;&gt;0),S39,"")</f>
        <v/>
      </c>
      <c r="CM39" s="843" t="str">
        <f>IF(AND($BY$3=1,('7c Health part-time'!S39-INT('7c Health part-time'!S39))&lt;&gt;0.5,('7c Health part-time'!S39-INT('7c Health part-time'!S39))&lt;&gt;0),T39,"")</f>
        <v/>
      </c>
      <c r="CN39" s="843" t="str">
        <f>IF(AND($BY$3=1,('7c Health part-time'!T39-INT('7c Health part-time'!T39))&lt;&gt;0.5,('7c Health part-time'!T39-INT('7c Health part-time'!T39))&lt;&gt;0),U39,"")</f>
        <v/>
      </c>
      <c r="CO39" s="845" t="str">
        <f>IF(AND($BY$3=1,('7c Health part-time'!U39-INT('7c Health part-time'!U39))&lt;&gt;0.5,('7c Health part-time'!U39-INT('7c Health part-time'!U39))&lt;&gt;0),V39,"")</f>
        <v/>
      </c>
      <c r="DV39" s="844" t="str">
        <f>IF(AND($DV$3=1,ROUND('7c Health part-time'!AB39,2)&lt;&gt;'7c Health part-time'!AB39),AC39,"")</f>
        <v/>
      </c>
      <c r="DW39" s="843" t="str">
        <f>IF(AND($DV$3=1,ROUND('7c Health part-time'!AC39,2)&lt;&gt;'7c Health part-time'!AC39),AD39,"")</f>
        <v/>
      </c>
      <c r="DX39" s="843" t="str">
        <f>IF(AND($DV$3=1,ROUND('7c Health part-time'!AD39,2)&lt;&gt;'7c Health part-time'!AD39),AE39,"")</f>
        <v/>
      </c>
      <c r="DY39" s="843" t="str">
        <f>IF(AND($DV$3=1,ROUND('7c Health part-time'!AE39,2)&lt;&gt;'7c Health part-time'!AE39),AF39,"")</f>
        <v/>
      </c>
      <c r="DZ39" s="843" t="str">
        <f>IF(AND($DV$3=1,ROUND('7c Health part-time'!AF39,2)&lt;&gt;'7c Health part-time'!AF39),AG39,"")</f>
        <v/>
      </c>
      <c r="EA39" s="845" t="str">
        <f>IF(AND($DV$3=1,ROUND('7c Health part-time'!AG39,2)&lt;&gt;'7c Health part-time'!AG39),AH39,"")</f>
        <v/>
      </c>
      <c r="EC39" s="844" t="str">
        <f>IF(AND($EC$3=1,'7c Health part-time'!AB39&gt;'7c Health part-time'!V39),AC39,"")</f>
        <v/>
      </c>
      <c r="ED39" s="843" t="str">
        <f>IF(AND($EC$3=1,'7c Health part-time'!AC39&gt;'7c Health part-time'!W39),AD39,"")</f>
        <v/>
      </c>
      <c r="EE39" s="843" t="str">
        <f>IF(AND($EC$3=1,'7c Health part-time'!AD39&gt;'7c Health part-time'!X39),AE39,"")</f>
        <v/>
      </c>
      <c r="EF39" s="843" t="str">
        <f>IF(AND($EC$3=1,'7c Health part-time'!AE39&gt;'7c Health part-time'!Y39),AF39,"")</f>
        <v/>
      </c>
      <c r="EG39" s="843" t="str">
        <f>IF(AND($EC$3=1,'7c Health part-time'!AF39&gt;'7c Health part-time'!Z39),AG39,"")</f>
        <v/>
      </c>
      <c r="EH39" s="845" t="str">
        <f>IF(AND($EC$3=1,'7c Health part-time'!AG39&gt;'7c Health part-time'!AA39),AH39,"")</f>
        <v/>
      </c>
      <c r="EJ39" s="844" t="str">
        <f>IF(AND($EJ$3=1,'7c Health part-time'!V39&lt;&gt;0),IF(('7c Health part-time'!AB39/'7c Health part-time'!V39)&lt;0.03,AC39,""),"")</f>
        <v/>
      </c>
      <c r="EK39" s="843" t="str">
        <f>IF(AND($EJ$3=1,'7c Health part-time'!W39&lt;&gt;0),IF(('7c Health part-time'!AC39/'7c Health part-time'!W39)&lt;0.03,AD39,""),"")</f>
        <v/>
      </c>
      <c r="EL39" s="843" t="str">
        <f>IF(AND($EJ$3=1,'7c Health part-time'!X39&lt;&gt;0),IF(('7c Health part-time'!AD39/'7c Health part-time'!X39)&lt;0.03,AE39,""),"")</f>
        <v/>
      </c>
      <c r="EM39" s="843" t="str">
        <f>IF(AND($EJ$3=1,'7c Health part-time'!Y39&lt;&gt;0),IF(('7c Health part-time'!AE39/'7c Health part-time'!Y39)&lt;0.03,AF39,""),"")</f>
        <v/>
      </c>
      <c r="EN39" s="843" t="str">
        <f>IF(AND($EJ$3=1,'7c Health part-time'!Z39&lt;&gt;0),IF(('7c Health part-time'!AF39/'7c Health part-time'!Z39)&lt;0.03,AG39,""),"")</f>
        <v/>
      </c>
      <c r="EO39" s="845" t="str">
        <f>IF(AND($EJ$3=1,'7c Health part-time'!AA39&lt;&gt;0),IF(('7c Health part-time'!AG39/'7c Health part-time'!AA39)&lt;0.03,AH39,""),"")</f>
        <v/>
      </c>
      <c r="EQ39" s="844" t="str">
        <f>IF(AND($EQ$3=1,'7c Health part-time'!P39=0,SUM('7c Health part-time'!D39,'7c Health part-time'!J39)&gt;$ET$13),Q39,"")</f>
        <v/>
      </c>
      <c r="ER39" s="843" t="str">
        <f>IF(AND($EQ$3=1,'7c Health part-time'!Q39=0,SUM('7c Health part-time'!E39,'7c Health part-time'!K39)&gt;$ET$13),R39,"")</f>
        <v/>
      </c>
      <c r="ES39" s="843" t="str">
        <f>IF(AND($EQ$3=1,'7c Health part-time'!R39=0,SUM('7c Health part-time'!F39,'7c Health part-time'!L39)&gt;$ET$13),S39,"")</f>
        <v/>
      </c>
      <c r="ET39" s="843" t="str">
        <f>IF(AND($EQ$3=1,'7c Health part-time'!S39=0,SUM('7c Health part-time'!G39,'7c Health part-time'!M39)&gt;$ET$13),T39,"")</f>
        <v/>
      </c>
      <c r="EU39" s="843" t="str">
        <f>IF(AND($EQ$3=1,'7c Health part-time'!T39=0,SUM('7c Health part-time'!H39,'7c Health part-time'!N39)&gt;$ET$13),U39,"")</f>
        <v/>
      </c>
      <c r="EV39" s="845" t="str">
        <f>IF(AND($EQ$3=1,'7c Health part-time'!U39=0,SUM('7c Health part-time'!I39,'7c Health part-time'!O39)&gt;$ET$13),V39,"")</f>
        <v/>
      </c>
      <c r="EX39" s="844" t="str">
        <f>IF(AND($EX$3=1,SUM('7c Health part-time'!D39,'7c Health part-time'!J39)&gt;0,ABS('7c Health part-time'!P39)=SUM('7c Health part-time'!D39,'7c Health part-time'!J39)),Q39,"")</f>
        <v/>
      </c>
      <c r="EY39" s="843" t="str">
        <f>IF(AND($EX$3=1,SUM('7c Health part-time'!E39,'7c Health part-time'!K39)&gt;0,ABS('7c Health part-time'!Q39)=SUM('7c Health part-time'!E39,'7c Health part-time'!K39)),R39,"")</f>
        <v/>
      </c>
      <c r="EZ39" s="843" t="str">
        <f>IF(AND($EX$3=1,SUM('7c Health part-time'!F39,'7c Health part-time'!L39)&gt;0,ABS('7c Health part-time'!R39)=SUM('7c Health part-time'!F39,'7c Health part-time'!L39)),S39,"")</f>
        <v/>
      </c>
      <c r="FA39" s="843" t="str">
        <f>IF(AND($EX$3=1,SUM('7c Health part-time'!G39,'7c Health part-time'!M39)&gt;0,ABS('7c Health part-time'!S39)=SUM('7c Health part-time'!G39,'7c Health part-time'!M39)),T39,"")</f>
        <v/>
      </c>
      <c r="FB39" s="843" t="str">
        <f>IF(AND($EX$3=1,SUM('7c Health part-time'!H39,'7c Health part-time'!N39)&gt;0,ABS('7c Health part-time'!T39)=SUM('7c Health part-time'!H39,'7c Health part-time'!N39)),U39,"")</f>
        <v/>
      </c>
      <c r="FC39" s="845" t="str">
        <f>IF(AND($EX$3=1,SUM('7c Health part-time'!I39,'7c Health part-time'!O39)&gt;0,ABS('7c Health part-time'!U39)=SUM('7c Health part-time'!I39,'7c Health part-time'!O39)),V39,"")</f>
        <v/>
      </c>
      <c r="FR39" s="844" t="str">
        <f>IF(AND($FR$3=1,'7c Health part-time'!V39&lt;&gt;0),IF(('7c Health part-time'!AB39/'7c Health part-time'!V39)&lt;0.25,AC39,""),"")</f>
        <v/>
      </c>
      <c r="FS39" s="843" t="str">
        <f>IF(AND($FR$3=1,'7c Health part-time'!W39&lt;&gt;0),IF(('7c Health part-time'!AC39/'7c Health part-time'!W39)&lt;0.25,AD39,""),"")</f>
        <v/>
      </c>
      <c r="FT39" s="843" t="str">
        <f>IF(AND($FR$3=1,'7c Health part-time'!X39&lt;&gt;0),IF(('7c Health part-time'!AD39/'7c Health part-time'!X39)&lt;0.25,AE39,""),"")</f>
        <v/>
      </c>
      <c r="FU39" s="843" t="str">
        <f>IF(AND($FR$3=1,'7c Health part-time'!Y39&lt;&gt;0),IF(('7c Health part-time'!AE39/'7c Health part-time'!Y39)&lt;0.25,AF39,""),"")</f>
        <v/>
      </c>
      <c r="FV39" s="843" t="str">
        <f>IF(AND($FR$3=1,'7c Health part-time'!Z39&lt;&gt;0),IF(('7c Health part-time'!AF39/'7c Health part-time'!Z39)&lt;0.25,AG39,""),"")</f>
        <v/>
      </c>
      <c r="FW39" s="845" t="str">
        <f>IF(AND($FR$3=1,'7c Health part-time'!AA39&lt;&gt;0),IF(('7c Health part-time'!AG39/'7c Health part-time'!AA39)&lt;0.25,AH39,""),"")</f>
        <v/>
      </c>
      <c r="FY39" s="843"/>
      <c r="FZ39" s="843"/>
      <c r="GA39" s="843"/>
      <c r="GB39" s="843"/>
      <c r="GC39" s="843"/>
      <c r="GD39" s="843"/>
      <c r="GE39" s="843"/>
      <c r="GF39" s="843"/>
      <c r="GG39" s="843"/>
      <c r="GH39" s="843"/>
      <c r="GI39" s="843"/>
      <c r="GJ39" s="843"/>
      <c r="GL39" s="60"/>
      <c r="GM39" s="60" t="s">
        <v>13</v>
      </c>
      <c r="GN39" s="60" t="s">
        <v>314</v>
      </c>
      <c r="GO39" s="49" t="str">
        <f>$CS$97</f>
        <v/>
      </c>
      <c r="GP39" s="41" t="str">
        <f>$CT$97</f>
        <v/>
      </c>
      <c r="GQ39" s="40" t="str">
        <f>$CS$97</f>
        <v/>
      </c>
      <c r="GR39" s="41" t="str">
        <f>$CT$97</f>
        <v/>
      </c>
      <c r="GS39" s="40" t="str">
        <f>$CS$97</f>
        <v/>
      </c>
      <c r="GT39" s="873" t="str">
        <f>$CT$97</f>
        <v/>
      </c>
      <c r="GU39" s="49" t="str">
        <f>$CY$97</f>
        <v/>
      </c>
      <c r="GV39" s="41" t="str">
        <f>$CZ$97</f>
        <v/>
      </c>
      <c r="GW39" s="40" t="str">
        <f>$CY$97</f>
        <v/>
      </c>
      <c r="GX39" s="41" t="str">
        <f>$CZ$97</f>
        <v/>
      </c>
      <c r="GY39" s="40" t="str">
        <f>$CY$97</f>
        <v/>
      </c>
      <c r="GZ39" s="873" t="str">
        <f>$CZ$97</f>
        <v/>
      </c>
      <c r="HA39" s="49" t="str">
        <f>$DE$97</f>
        <v/>
      </c>
      <c r="HB39" s="41" t="str">
        <f>$DF$97</f>
        <v/>
      </c>
      <c r="HC39" s="40" t="str">
        <f>$DE$97</f>
        <v/>
      </c>
      <c r="HD39" s="41" t="str">
        <f>$DF$97</f>
        <v/>
      </c>
      <c r="HE39" s="40" t="str">
        <f>$DE$97</f>
        <v/>
      </c>
      <c r="HF39" s="873" t="str">
        <f>$DF$97</f>
        <v/>
      </c>
      <c r="HG39" s="49" t="str">
        <f>$DK$97</f>
        <v/>
      </c>
      <c r="HH39" s="41" t="str">
        <f>$DL$97</f>
        <v/>
      </c>
      <c r="HI39" s="40" t="str">
        <f>$DK$97</f>
        <v/>
      </c>
      <c r="HJ39" s="41" t="str">
        <f>$DL$97</f>
        <v/>
      </c>
      <c r="HK39" s="40" t="str">
        <f>$DK$97</f>
        <v/>
      </c>
      <c r="HL39" s="873" t="str">
        <f>$DL$97</f>
        <v/>
      </c>
      <c r="HM39" s="49" t="str">
        <f>$DQ$97</f>
        <v/>
      </c>
      <c r="HN39" s="41" t="str">
        <f>$DR$97</f>
        <v/>
      </c>
      <c r="HO39" s="40" t="str">
        <f>$DQ$97</f>
        <v/>
      </c>
      <c r="HP39" s="41" t="str">
        <f>$DR$97</f>
        <v/>
      </c>
      <c r="HQ39" s="40" t="str">
        <f>$DQ$97</f>
        <v/>
      </c>
      <c r="HR39" s="873" t="str">
        <f>$DR$97</f>
        <v/>
      </c>
    </row>
    <row r="40" spans="1:226" x14ac:dyDescent="0.25">
      <c r="A40" s="18" t="str">
        <f>'7c Health part-time'!A40</f>
        <v>Nursing - learning disability (C1)</v>
      </c>
      <c r="B40" t="s">
        <v>19</v>
      </c>
      <c r="C40" s="18" t="str">
        <f>'7c Health part-time'!C40</f>
        <v>UG</v>
      </c>
      <c r="D40" t="str">
        <f t="shared" si="4"/>
        <v>Nursing - learning disability (C1), Long, UG</v>
      </c>
      <c r="E40" t="str">
        <f t="shared" si="9"/>
        <v xml:space="preserve">Column 1, Starters in 2016-17, OfS-fundable, Nursing - learning disability (C1), Long, UG; </v>
      </c>
      <c r="F40" t="str">
        <f t="shared" si="9"/>
        <v xml:space="preserve">Column 1, Starters in 2016-17, Non-fundable, Nursing - learning disability (C1), Long, UG; </v>
      </c>
      <c r="G40" t="str">
        <f t="shared" si="9"/>
        <v xml:space="preserve">Column 1, Starters in 2017-18, OfS-fundable, Nursing - learning disability (C1), Long, UG; </v>
      </c>
      <c r="H40" t="str">
        <f t="shared" si="9"/>
        <v xml:space="preserve">Column 1, Starters in 2017-18, Non-fundable, Nursing - learning disability (C1), Long, UG; </v>
      </c>
      <c r="I40" t="str">
        <f t="shared" si="9"/>
        <v xml:space="preserve">Column 1, Starters in 2018-19, OfS-fundable, Nursing - learning disability (C1), Long, UG; </v>
      </c>
      <c r="J40" t="str">
        <f t="shared" si="9"/>
        <v xml:space="preserve">Column 1, Starters in 2018-19, Non-fundable, Nursing - learning disability (C1), Long, UG; </v>
      </c>
      <c r="K40" t="str">
        <f t="shared" si="9"/>
        <v xml:space="preserve">Column 2, Starters in 2016-17, OfS-fundable, Nursing - learning disability (C1), Long, UG; </v>
      </c>
      <c r="L40" t="str">
        <f t="shared" si="9"/>
        <v xml:space="preserve">Column 2, Starters in 2016-17, Non-fundable, Nursing - learning disability (C1), Long, UG; </v>
      </c>
      <c r="M40" t="str">
        <f t="shared" si="9"/>
        <v xml:space="preserve">Column 2, Starters in 2017-18, OfS-fundable, Nursing - learning disability (C1), Long, UG; </v>
      </c>
      <c r="N40" t="str">
        <f t="shared" si="9"/>
        <v xml:space="preserve">Column 2, Starters in 2017-18, Non-fundable, Nursing - learning disability (C1), Long, UG; </v>
      </c>
      <c r="O40" t="str">
        <f t="shared" si="9"/>
        <v xml:space="preserve">Column 2, Starters in 2018-19, OfS-fundable, Nursing - learning disability (C1), Long, UG; </v>
      </c>
      <c r="P40" t="str">
        <f t="shared" si="9"/>
        <v xml:space="preserve">Column 2, Starters in 2018-19, Non-fundable, Nursing - learning disability (C1), Long, UG; </v>
      </c>
      <c r="Q40" t="str">
        <f t="shared" si="9"/>
        <v xml:space="preserve">Column 3, Starters in 2016-17, OfS-fundable, Nursing - learning disability (C1), Long, UG; </v>
      </c>
      <c r="R40" t="str">
        <f t="shared" si="9"/>
        <v xml:space="preserve">Column 3, Starters in 2016-17, Non-fundable, Nursing - learning disability (C1), Long, UG; </v>
      </c>
      <c r="S40" t="str">
        <f t="shared" si="9"/>
        <v xml:space="preserve">Column 3, Starters in 2017-18, OfS-fundable, Nursing - learning disability (C1), Long, UG; </v>
      </c>
      <c r="T40" t="str">
        <f t="shared" si="9"/>
        <v xml:space="preserve">Column 3, Starters in 2017-18, Non-fundable, Nursing - learning disability (C1), Long, UG; </v>
      </c>
      <c r="U40" t="str">
        <f t="shared" si="8"/>
        <v xml:space="preserve">Column 3, Starters in 2018-19, OfS-fundable, Nursing - learning disability (C1), Long, UG; </v>
      </c>
      <c r="V40" t="str">
        <f t="shared" si="8"/>
        <v xml:space="preserve">Column 3, Starters in 2018-19, Non-fundable, Nursing - learning disability (C1), Long, UG; </v>
      </c>
      <c r="W40" t="str">
        <f t="shared" si="8"/>
        <v xml:space="preserve">Column 4, Starters in 2016-17, OfS-fundable, Nursing - learning disability (C1), Long, UG; </v>
      </c>
      <c r="X40" t="str">
        <f t="shared" si="8"/>
        <v xml:space="preserve">Column 4, Starters in 2016-17, Non-fundable, Nursing - learning disability (C1), Long, UG; </v>
      </c>
      <c r="Y40" t="str">
        <f t="shared" si="8"/>
        <v xml:space="preserve">Column 4, Starters in 2017-18, OfS-fundable, Nursing - learning disability (C1), Long, UG; </v>
      </c>
      <c r="Z40" t="str">
        <f t="shared" si="8"/>
        <v xml:space="preserve">Column 4, Starters in 2017-18, Non-fundable, Nursing - learning disability (C1), Long, UG; </v>
      </c>
      <c r="AA40" t="str">
        <f t="shared" si="8"/>
        <v xml:space="preserve">Column 4, Starters in 2018-19, OfS-fundable, Nursing - learning disability (C1), Long, UG; </v>
      </c>
      <c r="AB40" t="str">
        <f t="shared" si="7"/>
        <v xml:space="preserve">Column 4, Starters in 2018-19, Non-fundable, Nursing - learning disability (C1), Long, UG; </v>
      </c>
      <c r="AC40" t="str">
        <f t="shared" si="7"/>
        <v xml:space="preserve">Column 4a, Starters in 2016-17, OfS-fundable, Nursing - learning disability (C1), Long, UG; </v>
      </c>
      <c r="AD40" t="str">
        <f t="shared" si="7"/>
        <v xml:space="preserve">Column 4a, Starters in 2016-17, Non-fundable, Nursing - learning disability (C1), Long, UG; </v>
      </c>
      <c r="AE40" t="str">
        <f t="shared" si="7"/>
        <v xml:space="preserve">Column 4a, Starters in 2017-18, OfS-fundable, Nursing - learning disability (C1), Long, UG; </v>
      </c>
      <c r="AF40" t="str">
        <f t="shared" si="7"/>
        <v xml:space="preserve">Column 4a, Starters in 2017-18, Non-fundable, Nursing - learning disability (C1), Long, UG; </v>
      </c>
      <c r="AG40" t="str">
        <f t="shared" si="7"/>
        <v xml:space="preserve">Column 4a, Starters in 2018-19, OfS-fundable, Nursing - learning disability (C1), Long, UG; </v>
      </c>
      <c r="AH40" t="str">
        <f t="shared" si="7"/>
        <v xml:space="preserve">Column 4a, Starters in 2018-19, Non-fundable, Nursing - learning disability (C1), Long, UG; </v>
      </c>
      <c r="AR40" s="844" t="str">
        <f>IF(AND($AR$3=1,'7c Health part-time'!P40&gt;0),Q40,"")</f>
        <v/>
      </c>
      <c r="AS40" s="843" t="str">
        <f>IF(AND($AR$3=1,'7c Health part-time'!Q40&gt;0),R40,"")</f>
        <v/>
      </c>
      <c r="AT40" s="843" t="str">
        <f>IF(AND($AR$3=1,'7c Health part-time'!R40&gt;0),S40,"")</f>
        <v/>
      </c>
      <c r="AU40" s="843" t="str">
        <f>IF(AND($AR$3=1,'7c Health part-time'!S40&gt;0),T40,"")</f>
        <v/>
      </c>
      <c r="AV40" s="843" t="str">
        <f>IF(AND($AR$3=1,'7c Health part-time'!T40&gt;0),U40,"")</f>
        <v/>
      </c>
      <c r="AW40" s="845" t="str">
        <f>IF(AND($AR$3=1,'7c Health part-time'!U40&gt;0),V40,"")</f>
        <v/>
      </c>
      <c r="AY40" s="844" t="str">
        <f>IF(AND($AY$3=1,'7c Health part-time'!D40&lt;0),E40,"")</f>
        <v/>
      </c>
      <c r="AZ40" s="843" t="str">
        <f>IF(AND($AY$3=1,'7c Health part-time'!E40&lt;0),F40,"")</f>
        <v/>
      </c>
      <c r="BA40" s="843" t="str">
        <f>IF(AND($AY$3=1,'7c Health part-time'!F40&lt;0),G40,"")</f>
        <v/>
      </c>
      <c r="BB40" s="843" t="str">
        <f>IF(AND($AY$3=1,'7c Health part-time'!G40&lt;0),H40,"")</f>
        <v/>
      </c>
      <c r="BC40" s="843" t="str">
        <f>IF(AND($AY$3=1,'7c Health part-time'!H40&lt;0),I40,"")</f>
        <v/>
      </c>
      <c r="BD40" s="845" t="str">
        <f>IF(AND($AY$3=1,'7c Health part-time'!I40&lt;0),J40,"")</f>
        <v/>
      </c>
      <c r="BE40" s="844" t="str">
        <f>IF(AND($AY$3=1,'7c Health part-time'!J40&lt;0),K40,"")</f>
        <v/>
      </c>
      <c r="BF40" s="843" t="str">
        <f>IF(AND($AY$3=1,'7c Health part-time'!K40&lt;0),L40,"")</f>
        <v/>
      </c>
      <c r="BG40" s="843" t="str">
        <f>IF(AND($AY$3=1,'7c Health part-time'!L40&lt;0),M40,"")</f>
        <v/>
      </c>
      <c r="BH40" s="843" t="str">
        <f>IF(AND($AY$3=1,'7c Health part-time'!M40&lt;0),N40,"")</f>
        <v/>
      </c>
      <c r="BI40" s="843" t="str">
        <f>IF(AND($AY$3=1,'7c Health part-time'!N40&lt;0),O40,"")</f>
        <v/>
      </c>
      <c r="BJ40" s="845" t="str">
        <f>IF(AND($AY$3=1,'7c Health part-time'!O40&lt;0),P40,"")</f>
        <v/>
      </c>
      <c r="BK40" s="844" t="str">
        <f>IF(AND($AY$3=1,'7c Health part-time'!V40&lt;0),W40,"")</f>
        <v/>
      </c>
      <c r="BL40" s="843" t="str">
        <f>IF(AND($AY$3=1,'7c Health part-time'!W40&lt;0),X40,"")</f>
        <v/>
      </c>
      <c r="BM40" s="843" t="str">
        <f>IF(AND($AY$3=1,'7c Health part-time'!X40&lt;0),Y40,"")</f>
        <v/>
      </c>
      <c r="BN40" s="843" t="str">
        <f>IF(AND($AY$3=1,'7c Health part-time'!Y40&lt;0),Z40,"")</f>
        <v/>
      </c>
      <c r="BO40" s="843" t="str">
        <f>IF(AND($AY$3=1,'7c Health part-time'!Z40&lt;0),AA40,"")</f>
        <v/>
      </c>
      <c r="BP40" s="845" t="str">
        <f>IF(AND($AY$3=1,'7c Health part-time'!AA40&lt;0),AB40,"")</f>
        <v/>
      </c>
      <c r="BQ40" s="844" t="str">
        <f>IF(AND($AY$3=1,'7c Health part-time'!AB40&lt;0),AC40,"")</f>
        <v/>
      </c>
      <c r="BR40" s="843" t="str">
        <f>IF(AND($AY$3=1,'7c Health part-time'!AC40&lt;0),AD40,"")</f>
        <v/>
      </c>
      <c r="BS40" s="843" t="str">
        <f>IF(AND($AY$3=1,'7c Health part-time'!AD40&lt;0),AE40,"")</f>
        <v/>
      </c>
      <c r="BT40" s="843" t="str">
        <f>IF(AND($AY$3=1,'7c Health part-time'!AE40&lt;0),AF40,"")</f>
        <v/>
      </c>
      <c r="BU40" s="843" t="str">
        <f>IF(AND($AY$3=1,'7c Health part-time'!AF40&lt;0),AG40,"")</f>
        <v/>
      </c>
      <c r="BV40" s="845" t="str">
        <f>IF(AND($AY$3=1,'7c Health part-time'!AG40&lt;0),AH40,"")</f>
        <v/>
      </c>
      <c r="BX40" s="844" t="str">
        <f>IF(AND($BY$3=1,('7c Health part-time'!D40-INT('7c Health part-time'!D40))&lt;&gt;0.5,('7c Health part-time'!D40-INT('7c Health part-time'!D40))&lt;&gt;0),E40,"")</f>
        <v/>
      </c>
      <c r="BY40" s="843" t="str">
        <f>IF(AND($BY$3=1,('7c Health part-time'!E40-INT('7c Health part-time'!E40))&lt;&gt;0.5,('7c Health part-time'!E40-INT('7c Health part-time'!E40))&lt;&gt;0),F40,"")</f>
        <v/>
      </c>
      <c r="BZ40" s="843" t="str">
        <f>IF(AND($BY$3=1,('7c Health part-time'!F40-INT('7c Health part-time'!F40))&lt;&gt;0.5,('7c Health part-time'!F40-INT('7c Health part-time'!F40))&lt;&gt;0),G40,"")</f>
        <v/>
      </c>
      <c r="CA40" s="843" t="str">
        <f>IF(AND($BY$3=1,('7c Health part-time'!G40-INT('7c Health part-time'!G40))&lt;&gt;0.5,('7c Health part-time'!G40-INT('7c Health part-time'!G40))&lt;&gt;0),H40,"")</f>
        <v/>
      </c>
      <c r="CB40" s="843" t="str">
        <f>IF(AND($BY$3=1,('7c Health part-time'!H40-INT('7c Health part-time'!H40))&lt;&gt;0.5,('7c Health part-time'!H40-INT('7c Health part-time'!H40))&lt;&gt;0),I40,"")</f>
        <v/>
      </c>
      <c r="CC40" s="845" t="str">
        <f>IF(AND($BY$3=1,('7c Health part-time'!I40-INT('7c Health part-time'!I40))&lt;&gt;0.5,('7c Health part-time'!I40-INT('7c Health part-time'!I40))&lt;&gt;0),J40,"")</f>
        <v/>
      </c>
      <c r="CD40" s="844" t="str">
        <f>IF(AND($BY$3=1,('7c Health part-time'!J40-INT('7c Health part-time'!J40))&lt;&gt;0.5,('7c Health part-time'!J40-INT('7c Health part-time'!J40))&lt;&gt;0),K40,"")</f>
        <v/>
      </c>
      <c r="CE40" s="843" t="str">
        <f>IF(AND($BY$3=1,('7c Health part-time'!K40-INT('7c Health part-time'!K40))&lt;&gt;0.5,('7c Health part-time'!K40-INT('7c Health part-time'!K40))&lt;&gt;0),L40,"")</f>
        <v/>
      </c>
      <c r="CF40" s="843" t="str">
        <f>IF(AND($BY$3=1,('7c Health part-time'!L40-INT('7c Health part-time'!L40))&lt;&gt;0.5,('7c Health part-time'!L40-INT('7c Health part-time'!L40))&lt;&gt;0),M40,"")</f>
        <v/>
      </c>
      <c r="CG40" s="843" t="str">
        <f>IF(AND($BY$3=1,('7c Health part-time'!M40-INT('7c Health part-time'!M40))&lt;&gt;0.5,('7c Health part-time'!M40-INT('7c Health part-time'!M40))&lt;&gt;0),N40,"")</f>
        <v/>
      </c>
      <c r="CH40" s="843" t="str">
        <f>IF(AND($BY$3=1,('7c Health part-time'!N40-INT('7c Health part-time'!N40))&lt;&gt;0.5,('7c Health part-time'!N40-INT('7c Health part-time'!N40))&lt;&gt;0),O40,"")</f>
        <v/>
      </c>
      <c r="CI40" s="845" t="str">
        <f>IF(AND($BY$3=1,('7c Health part-time'!O40-INT('7c Health part-time'!O40))&lt;&gt;0.5,('7c Health part-time'!O40-INT('7c Health part-time'!O40))&lt;&gt;0),P40,"")</f>
        <v/>
      </c>
      <c r="CJ40" s="844" t="str">
        <f>IF(AND($BY$3=1,('7c Health part-time'!P40-INT('7c Health part-time'!P40))&lt;&gt;0.5,('7c Health part-time'!P40-INT('7c Health part-time'!P40))&lt;&gt;0),Q40,"")</f>
        <v/>
      </c>
      <c r="CK40" s="843" t="str">
        <f>IF(AND($BY$3=1,('7c Health part-time'!Q40-INT('7c Health part-time'!Q40))&lt;&gt;0.5,('7c Health part-time'!Q40-INT('7c Health part-time'!Q40))&lt;&gt;0),R40,"")</f>
        <v/>
      </c>
      <c r="CL40" s="843" t="str">
        <f>IF(AND($BY$3=1,('7c Health part-time'!R40-INT('7c Health part-time'!R40))&lt;&gt;0.5,('7c Health part-time'!R40-INT('7c Health part-time'!R40))&lt;&gt;0),S40,"")</f>
        <v/>
      </c>
      <c r="CM40" s="843" t="str">
        <f>IF(AND($BY$3=1,('7c Health part-time'!S40-INT('7c Health part-time'!S40))&lt;&gt;0.5,('7c Health part-time'!S40-INT('7c Health part-time'!S40))&lt;&gt;0),T40,"")</f>
        <v/>
      </c>
      <c r="CN40" s="843" t="str">
        <f>IF(AND($BY$3=1,('7c Health part-time'!T40-INT('7c Health part-time'!T40))&lt;&gt;0.5,('7c Health part-time'!T40-INT('7c Health part-time'!T40))&lt;&gt;0),U40,"")</f>
        <v/>
      </c>
      <c r="CO40" s="845" t="str">
        <f>IF(AND($BY$3=1,('7c Health part-time'!U40-INT('7c Health part-time'!U40))&lt;&gt;0.5,('7c Health part-time'!U40-INT('7c Health part-time'!U40))&lt;&gt;0),V40,"")</f>
        <v/>
      </c>
      <c r="DV40" s="844" t="str">
        <f>IF(AND($DV$3=1,ROUND('7c Health part-time'!AB40,2)&lt;&gt;'7c Health part-time'!AB40),AC40,"")</f>
        <v/>
      </c>
      <c r="DW40" s="843" t="str">
        <f>IF(AND($DV$3=1,ROUND('7c Health part-time'!AC40,2)&lt;&gt;'7c Health part-time'!AC40),AD40,"")</f>
        <v/>
      </c>
      <c r="DX40" s="843" t="str">
        <f>IF(AND($DV$3=1,ROUND('7c Health part-time'!AD40,2)&lt;&gt;'7c Health part-time'!AD40),AE40,"")</f>
        <v/>
      </c>
      <c r="DY40" s="843" t="str">
        <f>IF(AND($DV$3=1,ROUND('7c Health part-time'!AE40,2)&lt;&gt;'7c Health part-time'!AE40),AF40,"")</f>
        <v/>
      </c>
      <c r="DZ40" s="843" t="str">
        <f>IF(AND($DV$3=1,ROUND('7c Health part-time'!AF40,2)&lt;&gt;'7c Health part-time'!AF40),AG40,"")</f>
        <v/>
      </c>
      <c r="EA40" s="845" t="str">
        <f>IF(AND($DV$3=1,ROUND('7c Health part-time'!AG40,2)&lt;&gt;'7c Health part-time'!AG40),AH40,"")</f>
        <v/>
      </c>
      <c r="EC40" s="844" t="str">
        <f>IF(AND($EC$3=1,'7c Health part-time'!AB40&gt;'7c Health part-time'!V40),AC40,"")</f>
        <v/>
      </c>
      <c r="ED40" s="843" t="str">
        <f>IF(AND($EC$3=1,'7c Health part-time'!AC40&gt;'7c Health part-time'!W40),AD40,"")</f>
        <v/>
      </c>
      <c r="EE40" s="843" t="str">
        <f>IF(AND($EC$3=1,'7c Health part-time'!AD40&gt;'7c Health part-time'!X40),AE40,"")</f>
        <v/>
      </c>
      <c r="EF40" s="843" t="str">
        <f>IF(AND($EC$3=1,'7c Health part-time'!AE40&gt;'7c Health part-time'!Y40),AF40,"")</f>
        <v/>
      </c>
      <c r="EG40" s="843" t="str">
        <f>IF(AND($EC$3=1,'7c Health part-time'!AF40&gt;'7c Health part-time'!Z40),AG40,"")</f>
        <v/>
      </c>
      <c r="EH40" s="845" t="str">
        <f>IF(AND($EC$3=1,'7c Health part-time'!AG40&gt;'7c Health part-time'!AA40),AH40,"")</f>
        <v/>
      </c>
      <c r="EJ40" s="844" t="str">
        <f>IF(AND($EJ$3=1,'7c Health part-time'!V40&lt;&gt;0),IF(('7c Health part-time'!AB40/'7c Health part-time'!V40)&lt;0.03,AC40,""),"")</f>
        <v/>
      </c>
      <c r="EK40" s="843" t="str">
        <f>IF(AND($EJ$3=1,'7c Health part-time'!W40&lt;&gt;0),IF(('7c Health part-time'!AC40/'7c Health part-time'!W40)&lt;0.03,AD40,""),"")</f>
        <v/>
      </c>
      <c r="EL40" s="843" t="str">
        <f>IF(AND($EJ$3=1,'7c Health part-time'!X40&lt;&gt;0),IF(('7c Health part-time'!AD40/'7c Health part-time'!X40)&lt;0.03,AE40,""),"")</f>
        <v/>
      </c>
      <c r="EM40" s="843" t="str">
        <f>IF(AND($EJ$3=1,'7c Health part-time'!Y40&lt;&gt;0),IF(('7c Health part-time'!AE40/'7c Health part-time'!Y40)&lt;0.03,AF40,""),"")</f>
        <v/>
      </c>
      <c r="EN40" s="843" t="str">
        <f>IF(AND($EJ$3=1,'7c Health part-time'!Z40&lt;&gt;0),IF(('7c Health part-time'!AF40/'7c Health part-time'!Z40)&lt;0.03,AG40,""),"")</f>
        <v/>
      </c>
      <c r="EO40" s="845" t="str">
        <f>IF(AND($EJ$3=1,'7c Health part-time'!AA40&lt;&gt;0),IF(('7c Health part-time'!AG40/'7c Health part-time'!AA40)&lt;0.03,AH40,""),"")</f>
        <v/>
      </c>
      <c r="EQ40" s="844" t="str">
        <f>IF(AND($EQ$3=1,'7c Health part-time'!P40=0,SUM('7c Health part-time'!D40,'7c Health part-time'!J40)&gt;$ET$13),Q40,"")</f>
        <v/>
      </c>
      <c r="ER40" s="843" t="str">
        <f>IF(AND($EQ$3=1,'7c Health part-time'!Q40=0,SUM('7c Health part-time'!E40,'7c Health part-time'!K40)&gt;$ET$13),R40,"")</f>
        <v/>
      </c>
      <c r="ES40" s="843" t="str">
        <f>IF(AND($EQ$3=1,'7c Health part-time'!R40=0,SUM('7c Health part-time'!F40,'7c Health part-time'!L40)&gt;$ET$13),S40,"")</f>
        <v/>
      </c>
      <c r="ET40" s="843" t="str">
        <f>IF(AND($EQ$3=1,'7c Health part-time'!S40=0,SUM('7c Health part-time'!G40,'7c Health part-time'!M40)&gt;$ET$13),T40,"")</f>
        <v/>
      </c>
      <c r="EU40" s="843" t="str">
        <f>IF(AND($EQ$3=1,'7c Health part-time'!T40=0,SUM('7c Health part-time'!H40,'7c Health part-time'!N40)&gt;$ET$13),U40,"")</f>
        <v/>
      </c>
      <c r="EV40" s="845" t="str">
        <f>IF(AND($EQ$3=1,'7c Health part-time'!U40=0,SUM('7c Health part-time'!I40,'7c Health part-time'!O40)&gt;$ET$13),V40,"")</f>
        <v/>
      </c>
      <c r="EX40" s="844" t="str">
        <f>IF(AND($EX$3=1,SUM('7c Health part-time'!D40,'7c Health part-time'!J40)&gt;0,ABS('7c Health part-time'!P40)=SUM('7c Health part-time'!D40,'7c Health part-time'!J40)),Q40,"")</f>
        <v/>
      </c>
      <c r="EY40" s="843" t="str">
        <f>IF(AND($EX$3=1,SUM('7c Health part-time'!E40,'7c Health part-time'!K40)&gt;0,ABS('7c Health part-time'!Q40)=SUM('7c Health part-time'!E40,'7c Health part-time'!K40)),R40,"")</f>
        <v/>
      </c>
      <c r="EZ40" s="843" t="str">
        <f>IF(AND($EX$3=1,SUM('7c Health part-time'!F40,'7c Health part-time'!L40)&gt;0,ABS('7c Health part-time'!R40)=SUM('7c Health part-time'!F40,'7c Health part-time'!L40)),S40,"")</f>
        <v/>
      </c>
      <c r="FA40" s="843" t="str">
        <f>IF(AND($EX$3=1,SUM('7c Health part-time'!G40,'7c Health part-time'!M40)&gt;0,ABS('7c Health part-time'!S40)=SUM('7c Health part-time'!G40,'7c Health part-time'!M40)),T40,"")</f>
        <v/>
      </c>
      <c r="FB40" s="843" t="str">
        <f>IF(AND($EX$3=1,SUM('7c Health part-time'!H40,'7c Health part-time'!N40)&gt;0,ABS('7c Health part-time'!T40)=SUM('7c Health part-time'!H40,'7c Health part-time'!N40)),U40,"")</f>
        <v/>
      </c>
      <c r="FC40" s="845" t="str">
        <f>IF(AND($EX$3=1,SUM('7c Health part-time'!I40,'7c Health part-time'!O40)&gt;0,ABS('7c Health part-time'!U40)=SUM('7c Health part-time'!I40,'7c Health part-time'!O40)),V40,"")</f>
        <v/>
      </c>
      <c r="FR40" s="844" t="str">
        <f>IF(AND($FR$3=1,'7c Health part-time'!V40&lt;&gt;0),IF(('7c Health part-time'!AB40/'7c Health part-time'!V40)&lt;0.25,AC40,""),"")</f>
        <v/>
      </c>
      <c r="FS40" s="843" t="str">
        <f>IF(AND($FR$3=1,'7c Health part-time'!W40&lt;&gt;0),IF(('7c Health part-time'!AC40/'7c Health part-time'!W40)&lt;0.25,AD40,""),"")</f>
        <v/>
      </c>
      <c r="FT40" s="843" t="str">
        <f>IF(AND($FR$3=1,'7c Health part-time'!X40&lt;&gt;0),IF(('7c Health part-time'!AD40/'7c Health part-time'!X40)&lt;0.25,AE40,""),"")</f>
        <v/>
      </c>
      <c r="FU40" s="843" t="str">
        <f>IF(AND($FR$3=1,'7c Health part-time'!Y40&lt;&gt;0),IF(('7c Health part-time'!AE40/'7c Health part-time'!Y40)&lt;0.25,AF40,""),"")</f>
        <v/>
      </c>
      <c r="FV40" s="843" t="str">
        <f>IF(AND($FR$3=1,'7c Health part-time'!Z40&lt;&gt;0),IF(('7c Health part-time'!AF40/'7c Health part-time'!Z40)&lt;0.25,AG40,""),"")</f>
        <v/>
      </c>
      <c r="FW40" s="845" t="str">
        <f>IF(AND($FR$3=1,'7c Health part-time'!AA40&lt;&gt;0),IF(('7c Health part-time'!AG40/'7c Health part-time'!AA40)&lt;0.25,AH40,""),"")</f>
        <v/>
      </c>
      <c r="FY40" s="840" t="str">
        <f>IF(AND($FY$3=1,'7c Health part-time'!D40&gt;0),E40,"")</f>
        <v/>
      </c>
      <c r="FZ40" s="841" t="str">
        <f>IF(AND($FY$3=1,'7c Health part-time'!E40&gt;0),F40,"")</f>
        <v/>
      </c>
      <c r="GA40" s="841" t="str">
        <f>IF(AND($FY$3=1,'7c Health part-time'!F40&gt;0),G40,"")</f>
        <v/>
      </c>
      <c r="GB40" s="841" t="str">
        <f>IF(AND($FY$3=1,'7c Health part-time'!G40&gt;0),H40,"")</f>
        <v/>
      </c>
      <c r="GC40" s="841" t="str">
        <f>IF(AND($FY$3=1,'7c Health part-time'!H40&gt;0),I40,"")</f>
        <v/>
      </c>
      <c r="GD40" s="842" t="str">
        <f>IF(AND($FY$3=1,'7c Health part-time'!I40&gt;0),J40,"")</f>
        <v/>
      </c>
      <c r="GE40" s="841" t="str">
        <f>IF(AND($FY$3=1,'7c Health part-time'!J40&gt;0),K40,"")</f>
        <v/>
      </c>
      <c r="GF40" s="841" t="str">
        <f>IF(AND($FY$3=1,'7c Health part-time'!K40&gt;0),L40,"")</f>
        <v/>
      </c>
      <c r="GG40" s="841" t="str">
        <f>IF(AND($FY$3=1,'7c Health part-time'!L40&gt;0),M40,"")</f>
        <v/>
      </c>
      <c r="GH40" s="841" t="str">
        <f>IF(AND($FY$3=1,'7c Health part-time'!M40&gt;0),N40,"")</f>
        <v/>
      </c>
      <c r="GI40" s="841" t="str">
        <f>IF(AND($FY$3=1,'7c Health part-time'!N40&gt;0),O40,"")</f>
        <v/>
      </c>
      <c r="GJ40" s="842" t="str">
        <f>IF(AND($FY$3=1,'7c Health part-time'!O40&gt;0),P40,"")</f>
        <v/>
      </c>
      <c r="GL40" s="60"/>
      <c r="GM40" s="61" t="s">
        <v>19</v>
      </c>
      <c r="GN40" s="60" t="s">
        <v>116</v>
      </c>
      <c r="GO40" s="49" t="str">
        <f>$CS$98</f>
        <v/>
      </c>
      <c r="GP40" s="41" t="str">
        <f>$CT$98</f>
        <v/>
      </c>
      <c r="GQ40" s="40" t="str">
        <f>$CS$98</f>
        <v/>
      </c>
      <c r="GR40" s="41" t="str">
        <f>$CT$98</f>
        <v/>
      </c>
      <c r="GS40" s="40" t="str">
        <f>$CS$98</f>
        <v/>
      </c>
      <c r="GT40" s="873" t="str">
        <f>$CT$98</f>
        <v/>
      </c>
      <c r="GU40" s="49" t="str">
        <f>$CY$98</f>
        <v/>
      </c>
      <c r="GV40" s="41" t="str">
        <f>$CZ$98</f>
        <v/>
      </c>
      <c r="GW40" s="40" t="str">
        <f>$CY$98</f>
        <v/>
      </c>
      <c r="GX40" s="41" t="str">
        <f>$CZ$98</f>
        <v/>
      </c>
      <c r="GY40" s="40" t="str">
        <f>$CY$98</f>
        <v/>
      </c>
      <c r="GZ40" s="873" t="str">
        <f>$CZ$98</f>
        <v/>
      </c>
      <c r="HA40" s="49" t="str">
        <f>$DE$98</f>
        <v/>
      </c>
      <c r="HB40" s="41" t="str">
        <f>$DF$98</f>
        <v/>
      </c>
      <c r="HC40" s="40" t="str">
        <f>$DE$98</f>
        <v/>
      </c>
      <c r="HD40" s="41" t="str">
        <f>$DF$98</f>
        <v/>
      </c>
      <c r="HE40" s="40" t="str">
        <f>$DE$98</f>
        <v/>
      </c>
      <c r="HF40" s="873" t="str">
        <f>$DF$98</f>
        <v/>
      </c>
      <c r="HG40" s="49" t="str">
        <f>$DK$98</f>
        <v/>
      </c>
      <c r="HH40" s="41" t="str">
        <f>$DL$98</f>
        <v/>
      </c>
      <c r="HI40" s="40" t="str">
        <f>$DK$98</f>
        <v/>
      </c>
      <c r="HJ40" s="41" t="str">
        <f>$DL$98</f>
        <v/>
      </c>
      <c r="HK40" s="40" t="str">
        <f>$DK$98</f>
        <v/>
      </c>
      <c r="HL40" s="873" t="str">
        <f>$DL$98</f>
        <v/>
      </c>
      <c r="HM40" s="49" t="str">
        <f>$DQ$98</f>
        <v/>
      </c>
      <c r="HN40" s="41" t="str">
        <f>$DR$98</f>
        <v/>
      </c>
      <c r="HO40" s="40" t="str">
        <f>$DQ$98</f>
        <v/>
      </c>
      <c r="HP40" s="41" t="str">
        <f>$DR$98</f>
        <v/>
      </c>
      <c r="HQ40" s="40" t="str">
        <f>$DQ$98</f>
        <v/>
      </c>
      <c r="HR40" s="873" t="str">
        <f>$DR$98</f>
        <v/>
      </c>
    </row>
    <row r="41" spans="1:226" x14ac:dyDescent="0.25">
      <c r="A41" s="18" t="str">
        <f>'7c Health part-time'!A41</f>
        <v>Nursing - learning disability (C1)</v>
      </c>
      <c r="B41" t="s">
        <v>19</v>
      </c>
      <c r="C41" s="18" t="str">
        <f>'7c Health part-time'!C41</f>
        <v>PGT (UG fee)</v>
      </c>
      <c r="D41" t="str">
        <f t="shared" si="4"/>
        <v>Nursing - learning disability (C1), Long, PGT (UG fee)</v>
      </c>
      <c r="E41" t="str">
        <f t="shared" si="9"/>
        <v xml:space="preserve">Column 1, Starters in 2016-17, OfS-fundable, Nursing - learning disability (C1), Long, PGT (UG fee); </v>
      </c>
      <c r="F41" t="str">
        <f t="shared" si="9"/>
        <v xml:space="preserve">Column 1, Starters in 2016-17, Non-fundable, Nursing - learning disability (C1), Long, PGT (UG fee); </v>
      </c>
      <c r="G41" t="str">
        <f t="shared" si="9"/>
        <v xml:space="preserve">Column 1, Starters in 2017-18, OfS-fundable, Nursing - learning disability (C1), Long, PGT (UG fee); </v>
      </c>
      <c r="H41" t="str">
        <f t="shared" si="9"/>
        <v xml:space="preserve">Column 1, Starters in 2017-18, Non-fundable, Nursing - learning disability (C1), Long, PGT (UG fee); </v>
      </c>
      <c r="I41" t="str">
        <f t="shared" si="9"/>
        <v xml:space="preserve">Column 1, Starters in 2018-19, OfS-fundable, Nursing - learning disability (C1), Long, PGT (UG fee); </v>
      </c>
      <c r="J41" t="str">
        <f t="shared" si="9"/>
        <v xml:space="preserve">Column 1, Starters in 2018-19, Non-fundable, Nursing - learning disability (C1), Long, PGT (UG fee); </v>
      </c>
      <c r="K41" t="str">
        <f t="shared" si="9"/>
        <v xml:space="preserve">Column 2, Starters in 2016-17, OfS-fundable, Nursing - learning disability (C1), Long, PGT (UG fee); </v>
      </c>
      <c r="L41" t="str">
        <f t="shared" si="9"/>
        <v xml:space="preserve">Column 2, Starters in 2016-17, Non-fundable, Nursing - learning disability (C1), Long, PGT (UG fee); </v>
      </c>
      <c r="M41" t="str">
        <f t="shared" si="9"/>
        <v xml:space="preserve">Column 2, Starters in 2017-18, OfS-fundable, Nursing - learning disability (C1), Long, PGT (UG fee); </v>
      </c>
      <c r="N41" t="str">
        <f t="shared" si="9"/>
        <v xml:space="preserve">Column 2, Starters in 2017-18, Non-fundable, Nursing - learning disability (C1), Long, PGT (UG fee); </v>
      </c>
      <c r="O41" t="str">
        <f t="shared" si="9"/>
        <v xml:space="preserve">Column 2, Starters in 2018-19, OfS-fundable, Nursing - learning disability (C1), Long, PGT (UG fee); </v>
      </c>
      <c r="P41" t="str">
        <f t="shared" si="9"/>
        <v xml:space="preserve">Column 2, Starters in 2018-19, Non-fundable, Nursing - learning disability (C1), Long, PGT (UG fee); </v>
      </c>
      <c r="Q41" t="str">
        <f t="shared" si="9"/>
        <v xml:space="preserve">Column 3, Starters in 2016-17, OfS-fundable, Nursing - learning disability (C1), Long, PGT (UG fee); </v>
      </c>
      <c r="R41" t="str">
        <f t="shared" si="9"/>
        <v xml:space="preserve">Column 3, Starters in 2016-17, Non-fundable, Nursing - learning disability (C1), Long, PGT (UG fee); </v>
      </c>
      <c r="S41" t="str">
        <f t="shared" si="9"/>
        <v xml:space="preserve">Column 3, Starters in 2017-18, OfS-fundable, Nursing - learning disability (C1), Long, PGT (UG fee); </v>
      </c>
      <c r="T41" t="str">
        <f t="shared" si="9"/>
        <v xml:space="preserve">Column 3, Starters in 2017-18, Non-fundable, Nursing - learning disability (C1), Long, PGT (UG fee); </v>
      </c>
      <c r="U41" t="str">
        <f t="shared" si="8"/>
        <v xml:space="preserve">Column 3, Starters in 2018-19, OfS-fundable, Nursing - learning disability (C1), Long, PGT (UG fee); </v>
      </c>
      <c r="V41" t="str">
        <f t="shared" si="8"/>
        <v xml:space="preserve">Column 3, Starters in 2018-19, Non-fundable, Nursing - learning disability (C1), Long, PGT (UG fee); </v>
      </c>
      <c r="W41" t="str">
        <f t="shared" si="8"/>
        <v xml:space="preserve">Column 4, Starters in 2016-17, OfS-fundable, Nursing - learning disability (C1), Long, PGT (UG fee); </v>
      </c>
      <c r="X41" t="str">
        <f t="shared" si="8"/>
        <v xml:space="preserve">Column 4, Starters in 2016-17, Non-fundable, Nursing - learning disability (C1), Long, PGT (UG fee); </v>
      </c>
      <c r="Y41" t="str">
        <f t="shared" si="8"/>
        <v xml:space="preserve">Column 4, Starters in 2017-18, OfS-fundable, Nursing - learning disability (C1), Long, PGT (UG fee); </v>
      </c>
      <c r="Z41" t="str">
        <f t="shared" si="8"/>
        <v xml:space="preserve">Column 4, Starters in 2017-18, Non-fundable, Nursing - learning disability (C1), Long, PGT (UG fee); </v>
      </c>
      <c r="AA41" t="str">
        <f t="shared" si="8"/>
        <v xml:space="preserve">Column 4, Starters in 2018-19, OfS-fundable, Nursing - learning disability (C1), Long, PGT (UG fee); </v>
      </c>
      <c r="AB41" t="str">
        <f t="shared" si="7"/>
        <v xml:space="preserve">Column 4, Starters in 2018-19, Non-fundable, Nursing - learning disability (C1), Long, PGT (UG fee); </v>
      </c>
      <c r="AC41" t="str">
        <f t="shared" si="7"/>
        <v xml:space="preserve">Column 4a, Starters in 2016-17, OfS-fundable, Nursing - learning disability (C1), Long, PGT (UG fee); </v>
      </c>
      <c r="AD41" t="str">
        <f t="shared" si="7"/>
        <v xml:space="preserve">Column 4a, Starters in 2016-17, Non-fundable, Nursing - learning disability (C1), Long, PGT (UG fee); </v>
      </c>
      <c r="AE41" t="str">
        <f t="shared" si="7"/>
        <v xml:space="preserve">Column 4a, Starters in 2017-18, OfS-fundable, Nursing - learning disability (C1), Long, PGT (UG fee); </v>
      </c>
      <c r="AF41" t="str">
        <f t="shared" si="7"/>
        <v xml:space="preserve">Column 4a, Starters in 2017-18, Non-fundable, Nursing - learning disability (C1), Long, PGT (UG fee); </v>
      </c>
      <c r="AG41" t="str">
        <f t="shared" si="7"/>
        <v xml:space="preserve">Column 4a, Starters in 2018-19, OfS-fundable, Nursing - learning disability (C1), Long, PGT (UG fee); </v>
      </c>
      <c r="AH41" t="str">
        <f t="shared" si="7"/>
        <v xml:space="preserve">Column 4a, Starters in 2018-19, Non-fundable, Nursing - learning disability (C1), Long, PGT (UG fee); </v>
      </c>
      <c r="AR41" s="726" t="str">
        <f>IF(AND($AR$3=1,'7c Health part-time'!P41&gt;0),Q41,"")</f>
        <v/>
      </c>
      <c r="AS41" s="727" t="str">
        <f>IF(AND($AR$3=1,'7c Health part-time'!Q41&gt;0),R41,"")</f>
        <v/>
      </c>
      <c r="AT41" s="727" t="str">
        <f>IF(AND($AR$3=1,'7c Health part-time'!R41&gt;0),S41,"")</f>
        <v/>
      </c>
      <c r="AU41" s="727" t="str">
        <f>IF(AND($AR$3=1,'7c Health part-time'!S41&gt;0),T41,"")</f>
        <v/>
      </c>
      <c r="AV41" s="727" t="str">
        <f>IF(AND($AR$3=1,'7c Health part-time'!T41&gt;0),U41,"")</f>
        <v/>
      </c>
      <c r="AW41" s="846" t="str">
        <f>IF(AND($AR$3=1,'7c Health part-time'!U41&gt;0),V41,"")</f>
        <v/>
      </c>
      <c r="AY41" s="726" t="str">
        <f>IF(AND($AY$3=1,'7c Health part-time'!D41&lt;0),E41,"")</f>
        <v/>
      </c>
      <c r="AZ41" s="727" t="str">
        <f>IF(AND($AY$3=1,'7c Health part-time'!E41&lt;0),F41,"")</f>
        <v/>
      </c>
      <c r="BA41" s="727" t="str">
        <f>IF(AND($AY$3=1,'7c Health part-time'!F41&lt;0),G41,"")</f>
        <v/>
      </c>
      <c r="BB41" s="727" t="str">
        <f>IF(AND($AY$3=1,'7c Health part-time'!G41&lt;0),H41,"")</f>
        <v/>
      </c>
      <c r="BC41" s="727" t="str">
        <f>IF(AND($AY$3=1,'7c Health part-time'!H41&lt;0),I41,"")</f>
        <v/>
      </c>
      <c r="BD41" s="846" t="str">
        <f>IF(AND($AY$3=1,'7c Health part-time'!I41&lt;0),J41,"")</f>
        <v/>
      </c>
      <c r="BE41" s="726" t="str">
        <f>IF(AND($AY$3=1,'7c Health part-time'!J41&lt;0),K41,"")</f>
        <v/>
      </c>
      <c r="BF41" s="727" t="str">
        <f>IF(AND($AY$3=1,'7c Health part-time'!K41&lt;0),L41,"")</f>
        <v/>
      </c>
      <c r="BG41" s="727" t="str">
        <f>IF(AND($AY$3=1,'7c Health part-time'!L41&lt;0),M41,"")</f>
        <v/>
      </c>
      <c r="BH41" s="727" t="str">
        <f>IF(AND($AY$3=1,'7c Health part-time'!M41&lt;0),N41,"")</f>
        <v/>
      </c>
      <c r="BI41" s="727" t="str">
        <f>IF(AND($AY$3=1,'7c Health part-time'!N41&lt;0),O41,"")</f>
        <v/>
      </c>
      <c r="BJ41" s="846" t="str">
        <f>IF(AND($AY$3=1,'7c Health part-time'!O41&lt;0),P41,"")</f>
        <v/>
      </c>
      <c r="BK41" s="726" t="str">
        <f>IF(AND($AY$3=1,'7c Health part-time'!V41&lt;0),W41,"")</f>
        <v/>
      </c>
      <c r="BL41" s="727" t="str">
        <f>IF(AND($AY$3=1,'7c Health part-time'!W41&lt;0),X41,"")</f>
        <v/>
      </c>
      <c r="BM41" s="727" t="str">
        <f>IF(AND($AY$3=1,'7c Health part-time'!X41&lt;0),Y41,"")</f>
        <v/>
      </c>
      <c r="BN41" s="727" t="str">
        <f>IF(AND($AY$3=1,'7c Health part-time'!Y41&lt;0),Z41,"")</f>
        <v/>
      </c>
      <c r="BO41" s="727" t="str">
        <f>IF(AND($AY$3=1,'7c Health part-time'!Z41&lt;0),AA41,"")</f>
        <v/>
      </c>
      <c r="BP41" s="846" t="str">
        <f>IF(AND($AY$3=1,'7c Health part-time'!AA41&lt;0),AB41,"")</f>
        <v/>
      </c>
      <c r="BQ41" s="726" t="str">
        <f>IF(AND($AY$3=1,'7c Health part-time'!AB41&lt;0),AC41,"")</f>
        <v/>
      </c>
      <c r="BR41" s="727" t="str">
        <f>IF(AND($AY$3=1,'7c Health part-time'!AC41&lt;0),AD41,"")</f>
        <v/>
      </c>
      <c r="BS41" s="727" t="str">
        <f>IF(AND($AY$3=1,'7c Health part-time'!AD41&lt;0),AE41,"")</f>
        <v/>
      </c>
      <c r="BT41" s="727" t="str">
        <f>IF(AND($AY$3=1,'7c Health part-time'!AE41&lt;0),AF41,"")</f>
        <v/>
      </c>
      <c r="BU41" s="727" t="str">
        <f>IF(AND($AY$3=1,'7c Health part-time'!AF41&lt;0),AG41,"")</f>
        <v/>
      </c>
      <c r="BV41" s="846" t="str">
        <f>IF(AND($AY$3=1,'7c Health part-time'!AG41&lt;0),AH41,"")</f>
        <v/>
      </c>
      <c r="BX41" s="726" t="str">
        <f>IF(AND($BY$3=1,('7c Health part-time'!D41-INT('7c Health part-time'!D41))&lt;&gt;0.5,('7c Health part-time'!D41-INT('7c Health part-time'!D41))&lt;&gt;0),E41,"")</f>
        <v/>
      </c>
      <c r="BY41" s="727" t="str">
        <f>IF(AND($BY$3=1,('7c Health part-time'!E41-INT('7c Health part-time'!E41))&lt;&gt;0.5,('7c Health part-time'!E41-INT('7c Health part-time'!E41))&lt;&gt;0),F41,"")</f>
        <v/>
      </c>
      <c r="BZ41" s="727" t="str">
        <f>IF(AND($BY$3=1,('7c Health part-time'!F41-INT('7c Health part-time'!F41))&lt;&gt;0.5,('7c Health part-time'!F41-INT('7c Health part-time'!F41))&lt;&gt;0),G41,"")</f>
        <v/>
      </c>
      <c r="CA41" s="727" t="str">
        <f>IF(AND($BY$3=1,('7c Health part-time'!G41-INT('7c Health part-time'!G41))&lt;&gt;0.5,('7c Health part-time'!G41-INT('7c Health part-time'!G41))&lt;&gt;0),H41,"")</f>
        <v/>
      </c>
      <c r="CB41" s="727" t="str">
        <f>IF(AND($BY$3=1,('7c Health part-time'!H41-INT('7c Health part-time'!H41))&lt;&gt;0.5,('7c Health part-time'!H41-INT('7c Health part-time'!H41))&lt;&gt;0),I41,"")</f>
        <v/>
      </c>
      <c r="CC41" s="846" t="str">
        <f>IF(AND($BY$3=1,('7c Health part-time'!I41-INT('7c Health part-time'!I41))&lt;&gt;0.5,('7c Health part-time'!I41-INT('7c Health part-time'!I41))&lt;&gt;0),J41,"")</f>
        <v/>
      </c>
      <c r="CD41" s="726" t="str">
        <f>IF(AND($BY$3=1,('7c Health part-time'!J41-INT('7c Health part-time'!J41))&lt;&gt;0.5,('7c Health part-time'!J41-INT('7c Health part-time'!J41))&lt;&gt;0),K41,"")</f>
        <v/>
      </c>
      <c r="CE41" s="727" t="str">
        <f>IF(AND($BY$3=1,('7c Health part-time'!K41-INT('7c Health part-time'!K41))&lt;&gt;0.5,('7c Health part-time'!K41-INT('7c Health part-time'!K41))&lt;&gt;0),L41,"")</f>
        <v/>
      </c>
      <c r="CF41" s="727" t="str">
        <f>IF(AND($BY$3=1,('7c Health part-time'!L41-INT('7c Health part-time'!L41))&lt;&gt;0.5,('7c Health part-time'!L41-INT('7c Health part-time'!L41))&lt;&gt;0),M41,"")</f>
        <v/>
      </c>
      <c r="CG41" s="727" t="str">
        <f>IF(AND($BY$3=1,('7c Health part-time'!M41-INT('7c Health part-time'!M41))&lt;&gt;0.5,('7c Health part-time'!M41-INT('7c Health part-time'!M41))&lt;&gt;0),N41,"")</f>
        <v/>
      </c>
      <c r="CH41" s="727" t="str">
        <f>IF(AND($BY$3=1,('7c Health part-time'!N41-INT('7c Health part-time'!N41))&lt;&gt;0.5,('7c Health part-time'!N41-INT('7c Health part-time'!N41))&lt;&gt;0),O41,"")</f>
        <v/>
      </c>
      <c r="CI41" s="846" t="str">
        <f>IF(AND($BY$3=1,('7c Health part-time'!O41-INT('7c Health part-time'!O41))&lt;&gt;0.5,('7c Health part-time'!O41-INT('7c Health part-time'!O41))&lt;&gt;0),P41,"")</f>
        <v/>
      </c>
      <c r="CJ41" s="726" t="str">
        <f>IF(AND($BY$3=1,('7c Health part-time'!P41-INT('7c Health part-time'!P41))&lt;&gt;0.5,('7c Health part-time'!P41-INT('7c Health part-time'!P41))&lt;&gt;0),Q41,"")</f>
        <v/>
      </c>
      <c r="CK41" s="727" t="str">
        <f>IF(AND($BY$3=1,('7c Health part-time'!Q41-INT('7c Health part-time'!Q41))&lt;&gt;0.5,('7c Health part-time'!Q41-INT('7c Health part-time'!Q41))&lt;&gt;0),R41,"")</f>
        <v/>
      </c>
      <c r="CL41" s="727" t="str">
        <f>IF(AND($BY$3=1,('7c Health part-time'!R41-INT('7c Health part-time'!R41))&lt;&gt;0.5,('7c Health part-time'!R41-INT('7c Health part-time'!R41))&lt;&gt;0),S41,"")</f>
        <v/>
      </c>
      <c r="CM41" s="727" t="str">
        <f>IF(AND($BY$3=1,('7c Health part-time'!S41-INT('7c Health part-time'!S41))&lt;&gt;0.5,('7c Health part-time'!S41-INT('7c Health part-time'!S41))&lt;&gt;0),T41,"")</f>
        <v/>
      </c>
      <c r="CN41" s="727" t="str">
        <f>IF(AND($BY$3=1,('7c Health part-time'!T41-INT('7c Health part-time'!T41))&lt;&gt;0.5,('7c Health part-time'!T41-INT('7c Health part-time'!T41))&lt;&gt;0),U41,"")</f>
        <v/>
      </c>
      <c r="CO41" s="846" t="str">
        <f>IF(AND($BY$3=1,('7c Health part-time'!U41-INT('7c Health part-time'!U41))&lt;&gt;0.5,('7c Health part-time'!U41-INT('7c Health part-time'!U41))&lt;&gt;0),V41,"")</f>
        <v/>
      </c>
      <c r="DV41" s="726" t="str">
        <f>IF(AND($DV$3=1,ROUND('7c Health part-time'!AB41,2)&lt;&gt;'7c Health part-time'!AB41),AC41,"")</f>
        <v/>
      </c>
      <c r="DW41" s="727" t="str">
        <f>IF(AND($DV$3=1,ROUND('7c Health part-time'!AC41,2)&lt;&gt;'7c Health part-time'!AC41),AD41,"")</f>
        <v/>
      </c>
      <c r="DX41" s="727" t="str">
        <f>IF(AND($DV$3=1,ROUND('7c Health part-time'!AD41,2)&lt;&gt;'7c Health part-time'!AD41),AE41,"")</f>
        <v/>
      </c>
      <c r="DY41" s="727" t="str">
        <f>IF(AND($DV$3=1,ROUND('7c Health part-time'!AE41,2)&lt;&gt;'7c Health part-time'!AE41),AF41,"")</f>
        <v/>
      </c>
      <c r="DZ41" s="727" t="str">
        <f>IF(AND($DV$3=1,ROUND('7c Health part-time'!AF41,2)&lt;&gt;'7c Health part-time'!AF41),AG41,"")</f>
        <v/>
      </c>
      <c r="EA41" s="846" t="str">
        <f>IF(AND($DV$3=1,ROUND('7c Health part-time'!AG41,2)&lt;&gt;'7c Health part-time'!AG41),AH41,"")</f>
        <v/>
      </c>
      <c r="EC41" s="726" t="str">
        <f>IF(AND($EC$3=1,'7c Health part-time'!AB41&gt;'7c Health part-time'!V41),AC41,"")</f>
        <v/>
      </c>
      <c r="ED41" s="727" t="str">
        <f>IF(AND($EC$3=1,'7c Health part-time'!AC41&gt;'7c Health part-time'!W41),AD41,"")</f>
        <v/>
      </c>
      <c r="EE41" s="727" t="str">
        <f>IF(AND($EC$3=1,'7c Health part-time'!AD41&gt;'7c Health part-time'!X41),AE41,"")</f>
        <v/>
      </c>
      <c r="EF41" s="727" t="str">
        <f>IF(AND($EC$3=1,'7c Health part-time'!AE41&gt;'7c Health part-time'!Y41),AF41,"")</f>
        <v/>
      </c>
      <c r="EG41" s="727" t="str">
        <f>IF(AND($EC$3=1,'7c Health part-time'!AF41&gt;'7c Health part-time'!Z41),AG41,"")</f>
        <v/>
      </c>
      <c r="EH41" s="846" t="str">
        <f>IF(AND($EC$3=1,'7c Health part-time'!AG41&gt;'7c Health part-time'!AA41),AH41,"")</f>
        <v/>
      </c>
      <c r="EJ41" s="726" t="str">
        <f>IF(AND($EJ$3=1,'7c Health part-time'!V41&lt;&gt;0),IF(('7c Health part-time'!AB41/'7c Health part-time'!V41)&lt;0.03,AC41,""),"")</f>
        <v/>
      </c>
      <c r="EK41" s="727" t="str">
        <f>IF(AND($EJ$3=1,'7c Health part-time'!W41&lt;&gt;0),IF(('7c Health part-time'!AC41/'7c Health part-time'!W41)&lt;0.03,AD41,""),"")</f>
        <v/>
      </c>
      <c r="EL41" s="727" t="str">
        <f>IF(AND($EJ$3=1,'7c Health part-time'!X41&lt;&gt;0),IF(('7c Health part-time'!AD41/'7c Health part-time'!X41)&lt;0.03,AE41,""),"")</f>
        <v/>
      </c>
      <c r="EM41" s="727" t="str">
        <f>IF(AND($EJ$3=1,'7c Health part-time'!Y41&lt;&gt;0),IF(('7c Health part-time'!AE41/'7c Health part-time'!Y41)&lt;0.03,AF41,""),"")</f>
        <v/>
      </c>
      <c r="EN41" s="727" t="str">
        <f>IF(AND($EJ$3=1,'7c Health part-time'!Z41&lt;&gt;0),IF(('7c Health part-time'!AF41/'7c Health part-time'!Z41)&lt;0.03,AG41,""),"")</f>
        <v/>
      </c>
      <c r="EO41" s="846" t="str">
        <f>IF(AND($EJ$3=1,'7c Health part-time'!AA41&lt;&gt;0),IF(('7c Health part-time'!AG41/'7c Health part-time'!AA41)&lt;0.03,AH41,""),"")</f>
        <v/>
      </c>
      <c r="EQ41" s="726" t="str">
        <f>IF(AND($EQ$3=1,'7c Health part-time'!P41=0,SUM('7c Health part-time'!D41,'7c Health part-time'!J41)&gt;$ET$13),Q41,"")</f>
        <v/>
      </c>
      <c r="ER41" s="727" t="str">
        <f>IF(AND($EQ$3=1,'7c Health part-time'!Q41=0,SUM('7c Health part-time'!E41,'7c Health part-time'!K41)&gt;$ET$13),R41,"")</f>
        <v/>
      </c>
      <c r="ES41" s="727" t="str">
        <f>IF(AND($EQ$3=1,'7c Health part-time'!R41=0,SUM('7c Health part-time'!F41,'7c Health part-time'!L41)&gt;$ET$13),S41,"")</f>
        <v/>
      </c>
      <c r="ET41" s="727" t="str">
        <f>IF(AND($EQ$3=1,'7c Health part-time'!S41=0,SUM('7c Health part-time'!G41,'7c Health part-time'!M41)&gt;$ET$13),T41,"")</f>
        <v/>
      </c>
      <c r="EU41" s="727" t="str">
        <f>IF(AND($EQ$3=1,'7c Health part-time'!T41=0,SUM('7c Health part-time'!H41,'7c Health part-time'!N41)&gt;$ET$13),U41,"")</f>
        <v/>
      </c>
      <c r="EV41" s="846" t="str">
        <f>IF(AND($EQ$3=1,'7c Health part-time'!U41=0,SUM('7c Health part-time'!I41,'7c Health part-time'!O41)&gt;$ET$13),V41,"")</f>
        <v/>
      </c>
      <c r="EX41" s="726" t="str">
        <f>IF(AND($EX$3=1,SUM('7c Health part-time'!D41,'7c Health part-time'!J41)&gt;0,ABS('7c Health part-time'!P41)=SUM('7c Health part-time'!D41,'7c Health part-time'!J41)),Q41,"")</f>
        <v/>
      </c>
      <c r="EY41" s="727" t="str">
        <f>IF(AND($EX$3=1,SUM('7c Health part-time'!E41,'7c Health part-time'!K41)&gt;0,ABS('7c Health part-time'!Q41)=SUM('7c Health part-time'!E41,'7c Health part-time'!K41)),R41,"")</f>
        <v/>
      </c>
      <c r="EZ41" s="727" t="str">
        <f>IF(AND($EX$3=1,SUM('7c Health part-time'!F41,'7c Health part-time'!L41)&gt;0,ABS('7c Health part-time'!R41)=SUM('7c Health part-time'!F41,'7c Health part-time'!L41)),S41,"")</f>
        <v/>
      </c>
      <c r="FA41" s="727" t="str">
        <f>IF(AND($EX$3=1,SUM('7c Health part-time'!G41,'7c Health part-time'!M41)&gt;0,ABS('7c Health part-time'!S41)=SUM('7c Health part-time'!G41,'7c Health part-time'!M41)),T41,"")</f>
        <v/>
      </c>
      <c r="FB41" s="727" t="str">
        <f>IF(AND($EX$3=1,SUM('7c Health part-time'!H41,'7c Health part-time'!N41)&gt;0,ABS('7c Health part-time'!T41)=SUM('7c Health part-time'!H41,'7c Health part-time'!N41)),U41,"")</f>
        <v/>
      </c>
      <c r="FC41" s="846" t="str">
        <f>IF(AND($EX$3=1,SUM('7c Health part-time'!I41,'7c Health part-time'!O41)&gt;0,ABS('7c Health part-time'!U41)=SUM('7c Health part-time'!I41,'7c Health part-time'!O41)),V41,"")</f>
        <v/>
      </c>
      <c r="FR41" s="726" t="str">
        <f>IF(AND($FR$3=1,'7c Health part-time'!V41&lt;&gt;0),IF(('7c Health part-time'!AB41/'7c Health part-time'!V41)&lt;0.25,AC41,""),"")</f>
        <v/>
      </c>
      <c r="FS41" s="727" t="str">
        <f>IF(AND($FR$3=1,'7c Health part-time'!W41&lt;&gt;0),IF(('7c Health part-time'!AC41/'7c Health part-time'!W41)&lt;0.25,AD41,""),"")</f>
        <v/>
      </c>
      <c r="FT41" s="727" t="str">
        <f>IF(AND($FR$3=1,'7c Health part-time'!X41&lt;&gt;0),IF(('7c Health part-time'!AD41/'7c Health part-time'!X41)&lt;0.25,AE41,""),"")</f>
        <v/>
      </c>
      <c r="FU41" s="727" t="str">
        <f>IF(AND($FR$3=1,'7c Health part-time'!Y41&lt;&gt;0),IF(('7c Health part-time'!AE41/'7c Health part-time'!Y41)&lt;0.25,AF41,""),"")</f>
        <v/>
      </c>
      <c r="FV41" s="727" t="str">
        <f>IF(AND($FR$3=1,'7c Health part-time'!Z41&lt;&gt;0),IF(('7c Health part-time'!AF41/'7c Health part-time'!Z41)&lt;0.25,AG41,""),"")</f>
        <v/>
      </c>
      <c r="FW41" s="846" t="str">
        <f>IF(AND($FR$3=1,'7c Health part-time'!AA41&lt;&gt;0),IF(('7c Health part-time'!AG41/'7c Health part-time'!AA41)&lt;0.25,AH41,""),"")</f>
        <v/>
      </c>
      <c r="FY41" s="726" t="str">
        <f>IF(AND($FY$3=1,'7c Health part-time'!D41&gt;0),E41,"")</f>
        <v/>
      </c>
      <c r="FZ41" s="727" t="str">
        <f>IF(AND($FY$3=1,'7c Health part-time'!E41&gt;0),F41,"")</f>
        <v/>
      </c>
      <c r="GA41" s="727" t="str">
        <f>IF(AND($FY$3=1,'7c Health part-time'!F41&gt;0),G41,"")</f>
        <v/>
      </c>
      <c r="GB41" s="727" t="str">
        <f>IF(AND($FY$3=1,'7c Health part-time'!G41&gt;0),H41,"")</f>
        <v/>
      </c>
      <c r="GC41" s="727" t="str">
        <f>IF(AND($FY$3=1,'7c Health part-time'!H41&gt;0),I41,"")</f>
        <v/>
      </c>
      <c r="GD41" s="846" t="str">
        <f>IF(AND($FY$3=1,'7c Health part-time'!I41&gt;0),J41,"")</f>
        <v/>
      </c>
      <c r="GE41" s="727" t="str">
        <f>IF(AND($FY$3=1,'7c Health part-time'!J41&gt;0),K41,"")</f>
        <v/>
      </c>
      <c r="GF41" s="727" t="str">
        <f>IF(AND($FY$3=1,'7c Health part-time'!K41&gt;0),L41,"")</f>
        <v/>
      </c>
      <c r="GG41" s="727" t="str">
        <f>IF(AND($FY$3=1,'7c Health part-time'!L41&gt;0),M41,"")</f>
        <v/>
      </c>
      <c r="GH41" s="727" t="str">
        <f>IF(AND($FY$3=1,'7c Health part-time'!M41&gt;0),N41,"")</f>
        <v/>
      </c>
      <c r="GI41" s="727" t="str">
        <f>IF(AND($FY$3=1,'7c Health part-time'!N41&gt;0),O41,"")</f>
        <v/>
      </c>
      <c r="GJ41" s="846" t="str">
        <f>IF(AND($FY$3=1,'7c Health part-time'!O41&gt;0),P41,"")</f>
        <v/>
      </c>
      <c r="GL41" s="60"/>
      <c r="GM41" s="61" t="s">
        <v>19</v>
      </c>
      <c r="GN41" s="60" t="s">
        <v>314</v>
      </c>
      <c r="GO41" s="221" t="str">
        <f>$CS$99</f>
        <v/>
      </c>
      <c r="GP41" s="42" t="str">
        <f>$CT$99</f>
        <v/>
      </c>
      <c r="GQ41" s="53" t="str">
        <f>$CS$99</f>
        <v/>
      </c>
      <c r="GR41" s="42" t="str">
        <f>$CT$99</f>
        <v/>
      </c>
      <c r="GS41" s="53" t="str">
        <f>$CS$99</f>
        <v/>
      </c>
      <c r="GT41" s="874" t="str">
        <f>$CT$99</f>
        <v/>
      </c>
      <c r="GU41" s="221" t="str">
        <f>$CY$99</f>
        <v/>
      </c>
      <c r="GV41" s="42" t="str">
        <f>$CZ$99</f>
        <v/>
      </c>
      <c r="GW41" s="53" t="str">
        <f>$CY$99</f>
        <v/>
      </c>
      <c r="GX41" s="42" t="str">
        <f>$CZ$99</f>
        <v/>
      </c>
      <c r="GY41" s="53" t="str">
        <f>$CY$99</f>
        <v/>
      </c>
      <c r="GZ41" s="874" t="str">
        <f>$CZ$99</f>
        <v/>
      </c>
      <c r="HA41" s="221" t="str">
        <f>$DE$99</f>
        <v/>
      </c>
      <c r="HB41" s="42" t="str">
        <f>$DF$99</f>
        <v/>
      </c>
      <c r="HC41" s="53" t="str">
        <f>$DE$99</f>
        <v/>
      </c>
      <c r="HD41" s="42" t="str">
        <f>$DF$99</f>
        <v/>
      </c>
      <c r="HE41" s="53" t="str">
        <f>$DE$99</f>
        <v/>
      </c>
      <c r="HF41" s="874" t="str">
        <f>$DF$99</f>
        <v/>
      </c>
      <c r="HG41" s="221" t="str">
        <f>$DK$99</f>
        <v/>
      </c>
      <c r="HH41" s="42" t="str">
        <f>$DL$99</f>
        <v/>
      </c>
      <c r="HI41" s="53" t="str">
        <f>$DK$99</f>
        <v/>
      </c>
      <c r="HJ41" s="42" t="str">
        <f>$DL$99</f>
        <v/>
      </c>
      <c r="HK41" s="53" t="str">
        <f>$DK$99</f>
        <v/>
      </c>
      <c r="HL41" s="874" t="str">
        <f>$DL$99</f>
        <v/>
      </c>
      <c r="HM41" s="221" t="str">
        <f>$DQ$99</f>
        <v/>
      </c>
      <c r="HN41" s="42" t="str">
        <f>$DR$99</f>
        <v/>
      </c>
      <c r="HO41" s="53" t="str">
        <f>$DQ$99</f>
        <v/>
      </c>
      <c r="HP41" s="42" t="str">
        <f>$DR$99</f>
        <v/>
      </c>
      <c r="HQ41" s="53" t="str">
        <f>$DQ$99</f>
        <v/>
      </c>
      <c r="HR41" s="874" t="str">
        <f>$DR$99</f>
        <v/>
      </c>
    </row>
    <row r="42" spans="1:226" x14ac:dyDescent="0.25">
      <c r="A42" s="18" t="str">
        <f>'7c Health part-time'!A42</f>
        <v>Nursing - mental health (C1)</v>
      </c>
      <c r="B42" t="s">
        <v>13</v>
      </c>
      <c r="C42" s="18" t="str">
        <f>'7c Health part-time'!C42</f>
        <v>UG</v>
      </c>
      <c r="D42" t="str">
        <f t="shared" si="4"/>
        <v>Nursing - mental health (C1), Standard, UG</v>
      </c>
      <c r="E42" t="str">
        <f t="shared" si="9"/>
        <v xml:space="preserve">Column 1, Starters in 2016-17, OfS-fundable, Nursing - mental health (C1), Standard, UG; </v>
      </c>
      <c r="F42" t="str">
        <f t="shared" si="9"/>
        <v xml:space="preserve">Column 1, Starters in 2016-17, Non-fundable, Nursing - mental health (C1), Standard, UG; </v>
      </c>
      <c r="G42" t="str">
        <f t="shared" si="9"/>
        <v xml:space="preserve">Column 1, Starters in 2017-18, OfS-fundable, Nursing - mental health (C1), Standard, UG; </v>
      </c>
      <c r="H42" t="str">
        <f t="shared" si="9"/>
        <v xml:space="preserve">Column 1, Starters in 2017-18, Non-fundable, Nursing - mental health (C1), Standard, UG; </v>
      </c>
      <c r="I42" t="str">
        <f t="shared" si="9"/>
        <v xml:space="preserve">Column 1, Starters in 2018-19, OfS-fundable, Nursing - mental health (C1), Standard, UG; </v>
      </c>
      <c r="J42" t="str">
        <f t="shared" si="9"/>
        <v xml:space="preserve">Column 1, Starters in 2018-19, Non-fundable, Nursing - mental health (C1), Standard, UG; </v>
      </c>
      <c r="K42" t="str">
        <f t="shared" si="9"/>
        <v xml:space="preserve">Column 2, Starters in 2016-17, OfS-fundable, Nursing - mental health (C1), Standard, UG; </v>
      </c>
      <c r="L42" t="str">
        <f t="shared" si="9"/>
        <v xml:space="preserve">Column 2, Starters in 2016-17, Non-fundable, Nursing - mental health (C1), Standard, UG; </v>
      </c>
      <c r="M42" t="str">
        <f t="shared" si="9"/>
        <v xml:space="preserve">Column 2, Starters in 2017-18, OfS-fundable, Nursing - mental health (C1), Standard, UG; </v>
      </c>
      <c r="N42" t="str">
        <f t="shared" si="9"/>
        <v xml:space="preserve">Column 2, Starters in 2017-18, Non-fundable, Nursing - mental health (C1), Standard, UG; </v>
      </c>
      <c r="O42" t="str">
        <f t="shared" si="9"/>
        <v xml:space="preserve">Column 2, Starters in 2018-19, OfS-fundable, Nursing - mental health (C1), Standard, UG; </v>
      </c>
      <c r="P42" t="str">
        <f t="shared" si="9"/>
        <v xml:space="preserve">Column 2, Starters in 2018-19, Non-fundable, Nursing - mental health (C1), Standard, UG; </v>
      </c>
      <c r="Q42" t="str">
        <f t="shared" si="9"/>
        <v xml:space="preserve">Column 3, Starters in 2016-17, OfS-fundable, Nursing - mental health (C1), Standard, UG; </v>
      </c>
      <c r="R42" t="str">
        <f t="shared" si="9"/>
        <v xml:space="preserve">Column 3, Starters in 2016-17, Non-fundable, Nursing - mental health (C1), Standard, UG; </v>
      </c>
      <c r="S42" t="str">
        <f t="shared" si="9"/>
        <v xml:space="preserve">Column 3, Starters in 2017-18, OfS-fundable, Nursing - mental health (C1), Standard, UG; </v>
      </c>
      <c r="T42" t="str">
        <f t="shared" si="9"/>
        <v xml:space="preserve">Column 3, Starters in 2017-18, Non-fundable, Nursing - mental health (C1), Standard, UG; </v>
      </c>
      <c r="U42" t="str">
        <f t="shared" si="8"/>
        <v xml:space="preserve">Column 3, Starters in 2018-19, OfS-fundable, Nursing - mental health (C1), Standard, UG; </v>
      </c>
      <c r="V42" t="str">
        <f t="shared" si="8"/>
        <v xml:space="preserve">Column 3, Starters in 2018-19, Non-fundable, Nursing - mental health (C1), Standard, UG; </v>
      </c>
      <c r="W42" t="str">
        <f t="shared" si="8"/>
        <v xml:space="preserve">Column 4, Starters in 2016-17, OfS-fundable, Nursing - mental health (C1), Standard, UG; </v>
      </c>
      <c r="X42" t="str">
        <f t="shared" si="8"/>
        <v xml:space="preserve">Column 4, Starters in 2016-17, Non-fundable, Nursing - mental health (C1), Standard, UG; </v>
      </c>
      <c r="Y42" t="str">
        <f t="shared" si="8"/>
        <v xml:space="preserve">Column 4, Starters in 2017-18, OfS-fundable, Nursing - mental health (C1), Standard, UG; </v>
      </c>
      <c r="Z42" t="str">
        <f t="shared" si="8"/>
        <v xml:space="preserve">Column 4, Starters in 2017-18, Non-fundable, Nursing - mental health (C1), Standard, UG; </v>
      </c>
      <c r="AA42" t="str">
        <f t="shared" si="8"/>
        <v xml:space="preserve">Column 4, Starters in 2018-19, OfS-fundable, Nursing - mental health (C1), Standard, UG; </v>
      </c>
      <c r="AB42" t="str">
        <f t="shared" si="7"/>
        <v xml:space="preserve">Column 4, Starters in 2018-19, Non-fundable, Nursing - mental health (C1), Standard, UG; </v>
      </c>
      <c r="AC42" t="str">
        <f t="shared" si="7"/>
        <v xml:space="preserve">Column 4a, Starters in 2016-17, OfS-fundable, Nursing - mental health (C1), Standard, UG; </v>
      </c>
      <c r="AD42" t="str">
        <f t="shared" si="7"/>
        <v xml:space="preserve">Column 4a, Starters in 2016-17, Non-fundable, Nursing - mental health (C1), Standard, UG; </v>
      </c>
      <c r="AE42" t="str">
        <f t="shared" si="7"/>
        <v xml:space="preserve">Column 4a, Starters in 2017-18, OfS-fundable, Nursing - mental health (C1), Standard, UG; </v>
      </c>
      <c r="AF42" t="str">
        <f t="shared" si="7"/>
        <v xml:space="preserve">Column 4a, Starters in 2017-18, Non-fundable, Nursing - mental health (C1), Standard, UG; </v>
      </c>
      <c r="AG42" t="str">
        <f t="shared" si="7"/>
        <v xml:space="preserve">Column 4a, Starters in 2018-19, OfS-fundable, Nursing - mental health (C1), Standard, UG; </v>
      </c>
      <c r="AH42" t="str">
        <f t="shared" si="7"/>
        <v xml:space="preserve">Column 4a, Starters in 2018-19, Non-fundable, Nursing - mental health (C1), Standard, UG; </v>
      </c>
      <c r="AR42" s="840" t="str">
        <f>IF(AND($AR$3=1,'7c Health part-time'!P42&gt;0),Q42,"")</f>
        <v/>
      </c>
      <c r="AS42" s="841" t="str">
        <f>IF(AND($AR$3=1,'7c Health part-time'!Q42&gt;0),R42,"")</f>
        <v/>
      </c>
      <c r="AT42" s="841" t="str">
        <f>IF(AND($AR$3=1,'7c Health part-time'!R42&gt;0),S42,"")</f>
        <v/>
      </c>
      <c r="AU42" s="841" t="str">
        <f>IF(AND($AR$3=1,'7c Health part-time'!S42&gt;0),T42,"")</f>
        <v/>
      </c>
      <c r="AV42" s="841" t="str">
        <f>IF(AND($AR$3=1,'7c Health part-time'!T42&gt;0),U42,"")</f>
        <v/>
      </c>
      <c r="AW42" s="842" t="str">
        <f>IF(AND($AR$3=1,'7c Health part-time'!U42&gt;0),V42,"")</f>
        <v/>
      </c>
      <c r="AY42" s="840" t="str">
        <f>IF(AND($AY$3=1,'7c Health part-time'!D42&lt;0),E42,"")</f>
        <v/>
      </c>
      <c r="AZ42" s="841" t="str">
        <f>IF(AND($AY$3=1,'7c Health part-time'!E42&lt;0),F42,"")</f>
        <v/>
      </c>
      <c r="BA42" s="841" t="str">
        <f>IF(AND($AY$3=1,'7c Health part-time'!F42&lt;0),G42,"")</f>
        <v/>
      </c>
      <c r="BB42" s="841" t="str">
        <f>IF(AND($AY$3=1,'7c Health part-time'!G42&lt;0),H42,"")</f>
        <v/>
      </c>
      <c r="BC42" s="841" t="str">
        <f>IF(AND($AY$3=1,'7c Health part-time'!H42&lt;0),I42,"")</f>
        <v/>
      </c>
      <c r="BD42" s="842" t="str">
        <f>IF(AND($AY$3=1,'7c Health part-time'!I42&lt;0),J42,"")</f>
        <v/>
      </c>
      <c r="BE42" s="840" t="str">
        <f>IF(AND($AY$3=1,'7c Health part-time'!J42&lt;0),K42,"")</f>
        <v/>
      </c>
      <c r="BF42" s="841" t="str">
        <f>IF(AND($AY$3=1,'7c Health part-time'!K42&lt;0),L42,"")</f>
        <v/>
      </c>
      <c r="BG42" s="841" t="str">
        <f>IF(AND($AY$3=1,'7c Health part-time'!L42&lt;0),M42,"")</f>
        <v/>
      </c>
      <c r="BH42" s="841" t="str">
        <f>IF(AND($AY$3=1,'7c Health part-time'!M42&lt;0),N42,"")</f>
        <v/>
      </c>
      <c r="BI42" s="841" t="str">
        <f>IF(AND($AY$3=1,'7c Health part-time'!N42&lt;0),O42,"")</f>
        <v/>
      </c>
      <c r="BJ42" s="842" t="str">
        <f>IF(AND($AY$3=1,'7c Health part-time'!O42&lt;0),P42,"")</f>
        <v/>
      </c>
      <c r="BK42" s="840" t="str">
        <f>IF(AND($AY$3=1,'7c Health part-time'!V42&lt;0),W42,"")</f>
        <v/>
      </c>
      <c r="BL42" s="841" t="str">
        <f>IF(AND($AY$3=1,'7c Health part-time'!W42&lt;0),X42,"")</f>
        <v/>
      </c>
      <c r="BM42" s="841" t="str">
        <f>IF(AND($AY$3=1,'7c Health part-time'!X42&lt;0),Y42,"")</f>
        <v/>
      </c>
      <c r="BN42" s="841" t="str">
        <f>IF(AND($AY$3=1,'7c Health part-time'!Y42&lt;0),Z42,"")</f>
        <v/>
      </c>
      <c r="BO42" s="841" t="str">
        <f>IF(AND($AY$3=1,'7c Health part-time'!Z42&lt;0),AA42,"")</f>
        <v/>
      </c>
      <c r="BP42" s="842" t="str">
        <f>IF(AND($AY$3=1,'7c Health part-time'!AA42&lt;0),AB42,"")</f>
        <v/>
      </c>
      <c r="BQ42" s="840" t="str">
        <f>IF(AND($AY$3=1,'7c Health part-time'!AB42&lt;0),AC42,"")</f>
        <v/>
      </c>
      <c r="BR42" s="841" t="str">
        <f>IF(AND($AY$3=1,'7c Health part-time'!AC42&lt;0),AD42,"")</f>
        <v/>
      </c>
      <c r="BS42" s="841" t="str">
        <f>IF(AND($AY$3=1,'7c Health part-time'!AD42&lt;0),AE42,"")</f>
        <v/>
      </c>
      <c r="BT42" s="841" t="str">
        <f>IF(AND($AY$3=1,'7c Health part-time'!AE42&lt;0),AF42,"")</f>
        <v/>
      </c>
      <c r="BU42" s="841" t="str">
        <f>IF(AND($AY$3=1,'7c Health part-time'!AF42&lt;0),AG42,"")</f>
        <v/>
      </c>
      <c r="BV42" s="842" t="str">
        <f>IF(AND($AY$3=1,'7c Health part-time'!AG42&lt;0),AH42,"")</f>
        <v/>
      </c>
      <c r="BX42" s="840" t="str">
        <f>IF(AND($BY$3=1,('7c Health part-time'!D42-INT('7c Health part-time'!D42))&lt;&gt;0.5,('7c Health part-time'!D42-INT('7c Health part-time'!D42))&lt;&gt;0),E42,"")</f>
        <v/>
      </c>
      <c r="BY42" s="841" t="str">
        <f>IF(AND($BY$3=1,('7c Health part-time'!E42-INT('7c Health part-time'!E42))&lt;&gt;0.5,('7c Health part-time'!E42-INT('7c Health part-time'!E42))&lt;&gt;0),F42,"")</f>
        <v/>
      </c>
      <c r="BZ42" s="841" t="str">
        <f>IF(AND($BY$3=1,('7c Health part-time'!F42-INT('7c Health part-time'!F42))&lt;&gt;0.5,('7c Health part-time'!F42-INT('7c Health part-time'!F42))&lt;&gt;0),G42,"")</f>
        <v/>
      </c>
      <c r="CA42" s="841" t="str">
        <f>IF(AND($BY$3=1,('7c Health part-time'!G42-INT('7c Health part-time'!G42))&lt;&gt;0.5,('7c Health part-time'!G42-INT('7c Health part-time'!G42))&lt;&gt;0),H42,"")</f>
        <v/>
      </c>
      <c r="CB42" s="841" t="str">
        <f>IF(AND($BY$3=1,('7c Health part-time'!H42-INT('7c Health part-time'!H42))&lt;&gt;0.5,('7c Health part-time'!H42-INT('7c Health part-time'!H42))&lt;&gt;0),I42,"")</f>
        <v/>
      </c>
      <c r="CC42" s="842" t="str">
        <f>IF(AND($BY$3=1,('7c Health part-time'!I42-INT('7c Health part-time'!I42))&lt;&gt;0.5,('7c Health part-time'!I42-INT('7c Health part-time'!I42))&lt;&gt;0),J42,"")</f>
        <v/>
      </c>
      <c r="CD42" s="840" t="str">
        <f>IF(AND($BY$3=1,('7c Health part-time'!J42-INT('7c Health part-time'!J42))&lt;&gt;0.5,('7c Health part-time'!J42-INT('7c Health part-time'!J42))&lt;&gt;0),K42,"")</f>
        <v/>
      </c>
      <c r="CE42" s="841" t="str">
        <f>IF(AND($BY$3=1,('7c Health part-time'!K42-INT('7c Health part-time'!K42))&lt;&gt;0.5,('7c Health part-time'!K42-INT('7c Health part-time'!K42))&lt;&gt;0),L42,"")</f>
        <v/>
      </c>
      <c r="CF42" s="841" t="str">
        <f>IF(AND($BY$3=1,('7c Health part-time'!L42-INT('7c Health part-time'!L42))&lt;&gt;0.5,('7c Health part-time'!L42-INT('7c Health part-time'!L42))&lt;&gt;0),M42,"")</f>
        <v/>
      </c>
      <c r="CG42" s="841" t="str">
        <f>IF(AND($BY$3=1,('7c Health part-time'!M42-INT('7c Health part-time'!M42))&lt;&gt;0.5,('7c Health part-time'!M42-INT('7c Health part-time'!M42))&lt;&gt;0),N42,"")</f>
        <v/>
      </c>
      <c r="CH42" s="841" t="str">
        <f>IF(AND($BY$3=1,('7c Health part-time'!N42-INT('7c Health part-time'!N42))&lt;&gt;0.5,('7c Health part-time'!N42-INT('7c Health part-time'!N42))&lt;&gt;0),O42,"")</f>
        <v/>
      </c>
      <c r="CI42" s="842" t="str">
        <f>IF(AND($BY$3=1,('7c Health part-time'!O42-INT('7c Health part-time'!O42))&lt;&gt;0.5,('7c Health part-time'!O42-INT('7c Health part-time'!O42))&lt;&gt;0),P42,"")</f>
        <v/>
      </c>
      <c r="CJ42" s="840" t="str">
        <f>IF(AND($BY$3=1,('7c Health part-time'!P42-INT('7c Health part-time'!P42))&lt;&gt;0.5,('7c Health part-time'!P42-INT('7c Health part-time'!P42))&lt;&gt;0),Q42,"")</f>
        <v/>
      </c>
      <c r="CK42" s="841" t="str">
        <f>IF(AND($BY$3=1,('7c Health part-time'!Q42-INT('7c Health part-time'!Q42))&lt;&gt;0.5,('7c Health part-time'!Q42-INT('7c Health part-time'!Q42))&lt;&gt;0),R42,"")</f>
        <v/>
      </c>
      <c r="CL42" s="841" t="str">
        <f>IF(AND($BY$3=1,('7c Health part-time'!R42-INT('7c Health part-time'!R42))&lt;&gt;0.5,('7c Health part-time'!R42-INT('7c Health part-time'!R42))&lt;&gt;0),S42,"")</f>
        <v/>
      </c>
      <c r="CM42" s="841" t="str">
        <f>IF(AND($BY$3=1,('7c Health part-time'!S42-INT('7c Health part-time'!S42))&lt;&gt;0.5,('7c Health part-time'!S42-INT('7c Health part-time'!S42))&lt;&gt;0),T42,"")</f>
        <v/>
      </c>
      <c r="CN42" s="841" t="str">
        <f>IF(AND($BY$3=1,('7c Health part-time'!T42-INT('7c Health part-time'!T42))&lt;&gt;0.5,('7c Health part-time'!T42-INT('7c Health part-time'!T42))&lt;&gt;0),U42,"")</f>
        <v/>
      </c>
      <c r="CO42" s="842" t="str">
        <f>IF(AND($BY$3=1,('7c Health part-time'!U42-INT('7c Health part-time'!U42))&lt;&gt;0.5,('7c Health part-time'!U42-INT('7c Health part-time'!U42))&lt;&gt;0),V42,"")</f>
        <v/>
      </c>
      <c r="DV42" s="840" t="str">
        <f>IF(AND($DV$3=1,ROUND('7c Health part-time'!AB42,2)&lt;&gt;'7c Health part-time'!AB42),AC42,"")</f>
        <v/>
      </c>
      <c r="DW42" s="841" t="str">
        <f>IF(AND($DV$3=1,ROUND('7c Health part-time'!AC42,2)&lt;&gt;'7c Health part-time'!AC42),AD42,"")</f>
        <v/>
      </c>
      <c r="DX42" s="841" t="str">
        <f>IF(AND($DV$3=1,ROUND('7c Health part-time'!AD42,2)&lt;&gt;'7c Health part-time'!AD42),AE42,"")</f>
        <v/>
      </c>
      <c r="DY42" s="841" t="str">
        <f>IF(AND($DV$3=1,ROUND('7c Health part-time'!AE42,2)&lt;&gt;'7c Health part-time'!AE42),AF42,"")</f>
        <v/>
      </c>
      <c r="DZ42" s="841" t="str">
        <f>IF(AND($DV$3=1,ROUND('7c Health part-time'!AF42,2)&lt;&gt;'7c Health part-time'!AF42),AG42,"")</f>
        <v/>
      </c>
      <c r="EA42" s="842" t="str">
        <f>IF(AND($DV$3=1,ROUND('7c Health part-time'!AG42,2)&lt;&gt;'7c Health part-time'!AG42),AH42,"")</f>
        <v/>
      </c>
      <c r="EC42" s="840" t="str">
        <f>IF(AND($EC$3=1,'7c Health part-time'!AB42&gt;'7c Health part-time'!V42),AC42,"")</f>
        <v/>
      </c>
      <c r="ED42" s="841" t="str">
        <f>IF(AND($EC$3=1,'7c Health part-time'!AC42&gt;'7c Health part-time'!W42),AD42,"")</f>
        <v/>
      </c>
      <c r="EE42" s="841" t="str">
        <f>IF(AND($EC$3=1,'7c Health part-time'!AD42&gt;'7c Health part-time'!X42),AE42,"")</f>
        <v/>
      </c>
      <c r="EF42" s="841" t="str">
        <f>IF(AND($EC$3=1,'7c Health part-time'!AE42&gt;'7c Health part-time'!Y42),AF42,"")</f>
        <v/>
      </c>
      <c r="EG42" s="841" t="str">
        <f>IF(AND($EC$3=1,'7c Health part-time'!AF42&gt;'7c Health part-time'!Z42),AG42,"")</f>
        <v/>
      </c>
      <c r="EH42" s="842" t="str">
        <f>IF(AND($EC$3=1,'7c Health part-time'!AG42&gt;'7c Health part-time'!AA42),AH42,"")</f>
        <v/>
      </c>
      <c r="EJ42" s="840" t="str">
        <f>IF(AND($EJ$3=1,'7c Health part-time'!V42&lt;&gt;0),IF(('7c Health part-time'!AB42/'7c Health part-time'!V42)&lt;0.03,AC42,""),"")</f>
        <v/>
      </c>
      <c r="EK42" s="841" t="str">
        <f>IF(AND($EJ$3=1,'7c Health part-time'!W42&lt;&gt;0),IF(('7c Health part-time'!AC42/'7c Health part-time'!W42)&lt;0.03,AD42,""),"")</f>
        <v/>
      </c>
      <c r="EL42" s="841" t="str">
        <f>IF(AND($EJ$3=1,'7c Health part-time'!X42&lt;&gt;0),IF(('7c Health part-time'!AD42/'7c Health part-time'!X42)&lt;0.03,AE42,""),"")</f>
        <v/>
      </c>
      <c r="EM42" s="841" t="str">
        <f>IF(AND($EJ$3=1,'7c Health part-time'!Y42&lt;&gt;0),IF(('7c Health part-time'!AE42/'7c Health part-time'!Y42)&lt;0.03,AF42,""),"")</f>
        <v/>
      </c>
      <c r="EN42" s="841" t="str">
        <f>IF(AND($EJ$3=1,'7c Health part-time'!Z42&lt;&gt;0),IF(('7c Health part-time'!AF42/'7c Health part-time'!Z42)&lt;0.03,AG42,""),"")</f>
        <v/>
      </c>
      <c r="EO42" s="842" t="str">
        <f>IF(AND($EJ$3=1,'7c Health part-time'!AA42&lt;&gt;0),IF(('7c Health part-time'!AG42/'7c Health part-time'!AA42)&lt;0.03,AH42,""),"")</f>
        <v/>
      </c>
      <c r="EQ42" s="840" t="str">
        <f>IF(AND($EQ$3=1,'7c Health part-time'!P42=0,SUM('7c Health part-time'!D42,'7c Health part-time'!J42)&gt;$ET$13),Q42,"")</f>
        <v/>
      </c>
      <c r="ER42" s="841" t="str">
        <f>IF(AND($EQ$3=1,'7c Health part-time'!Q42=0,SUM('7c Health part-time'!E42,'7c Health part-time'!K42)&gt;$ET$13),R42,"")</f>
        <v/>
      </c>
      <c r="ES42" s="841" t="str">
        <f>IF(AND($EQ$3=1,'7c Health part-time'!R42=0,SUM('7c Health part-time'!F42,'7c Health part-time'!L42)&gt;$ET$13),S42,"")</f>
        <v/>
      </c>
      <c r="ET42" s="841" t="str">
        <f>IF(AND($EQ$3=1,'7c Health part-time'!S42=0,SUM('7c Health part-time'!G42,'7c Health part-time'!M42)&gt;$ET$13),T42,"")</f>
        <v/>
      </c>
      <c r="EU42" s="841" t="str">
        <f>IF(AND($EQ$3=1,'7c Health part-time'!T42=0,SUM('7c Health part-time'!H42,'7c Health part-time'!N42)&gt;$ET$13),U42,"")</f>
        <v/>
      </c>
      <c r="EV42" s="842" t="str">
        <f>IF(AND($EQ$3=1,'7c Health part-time'!U42=0,SUM('7c Health part-time'!I42,'7c Health part-time'!O42)&gt;$ET$13),V42,"")</f>
        <v/>
      </c>
      <c r="EX42" s="840" t="str">
        <f>IF(AND($EX$3=1,SUM('7c Health part-time'!D42,'7c Health part-time'!J42)&gt;0,ABS('7c Health part-time'!P42)=SUM('7c Health part-time'!D42,'7c Health part-time'!J42)),Q42,"")</f>
        <v/>
      </c>
      <c r="EY42" s="841" t="str">
        <f>IF(AND($EX$3=1,SUM('7c Health part-time'!E42,'7c Health part-time'!K42)&gt;0,ABS('7c Health part-time'!Q42)=SUM('7c Health part-time'!E42,'7c Health part-time'!K42)),R42,"")</f>
        <v/>
      </c>
      <c r="EZ42" s="841" t="str">
        <f>IF(AND($EX$3=1,SUM('7c Health part-time'!F42,'7c Health part-time'!L42)&gt;0,ABS('7c Health part-time'!R42)=SUM('7c Health part-time'!F42,'7c Health part-time'!L42)),S42,"")</f>
        <v/>
      </c>
      <c r="FA42" s="841" t="str">
        <f>IF(AND($EX$3=1,SUM('7c Health part-time'!G42,'7c Health part-time'!M42)&gt;0,ABS('7c Health part-time'!S42)=SUM('7c Health part-time'!G42,'7c Health part-time'!M42)),T42,"")</f>
        <v/>
      </c>
      <c r="FB42" s="841" t="str">
        <f>IF(AND($EX$3=1,SUM('7c Health part-time'!H42,'7c Health part-time'!N42)&gt;0,ABS('7c Health part-time'!T42)=SUM('7c Health part-time'!H42,'7c Health part-time'!N42)),U42,"")</f>
        <v/>
      </c>
      <c r="FC42" s="842" t="str">
        <f>IF(AND($EX$3=1,SUM('7c Health part-time'!I42,'7c Health part-time'!O42)&gt;0,ABS('7c Health part-time'!U42)=SUM('7c Health part-time'!I42,'7c Health part-time'!O42)),V42,"")</f>
        <v/>
      </c>
      <c r="FR42" s="840" t="str">
        <f>IF(AND($FR$3=1,'7c Health part-time'!V42&lt;&gt;0),IF(('7c Health part-time'!AB42/'7c Health part-time'!V42)&lt;0.25,AC42,""),"")</f>
        <v/>
      </c>
      <c r="FS42" s="841" t="str">
        <f>IF(AND($FR$3=1,'7c Health part-time'!W42&lt;&gt;0),IF(('7c Health part-time'!AC42/'7c Health part-time'!W42)&lt;0.25,AD42,""),"")</f>
        <v/>
      </c>
      <c r="FT42" s="841" t="str">
        <f>IF(AND($FR$3=1,'7c Health part-time'!X42&lt;&gt;0),IF(('7c Health part-time'!AD42/'7c Health part-time'!X42)&lt;0.25,AE42,""),"")</f>
        <v/>
      </c>
      <c r="FU42" s="841" t="str">
        <f>IF(AND($FR$3=1,'7c Health part-time'!Y42&lt;&gt;0),IF(('7c Health part-time'!AE42/'7c Health part-time'!Y42)&lt;0.25,AF42,""),"")</f>
        <v/>
      </c>
      <c r="FV42" s="841" t="str">
        <f>IF(AND($FR$3=1,'7c Health part-time'!Z42&lt;&gt;0),IF(('7c Health part-time'!AF42/'7c Health part-time'!Z42)&lt;0.25,AG42,""),"")</f>
        <v/>
      </c>
      <c r="FW42" s="842" t="str">
        <f>IF(AND($FR$3=1,'7c Health part-time'!AA42&lt;&gt;0),IF(('7c Health part-time'!AG42/'7c Health part-time'!AA42)&lt;0.25,AH42,""),"")</f>
        <v/>
      </c>
      <c r="FY42" s="843"/>
      <c r="FZ42" s="843"/>
      <c r="GA42" s="843"/>
      <c r="GB42" s="843"/>
      <c r="GC42" s="843"/>
      <c r="GD42" s="843"/>
      <c r="GE42" s="843"/>
      <c r="GF42" s="843"/>
      <c r="GG42" s="843"/>
      <c r="GH42" s="843"/>
      <c r="GI42" s="843"/>
      <c r="GJ42" s="843"/>
      <c r="GL42" s="881" t="s">
        <v>21</v>
      </c>
      <c r="GM42" s="60" t="s">
        <v>13</v>
      </c>
      <c r="GN42" s="60" t="s">
        <v>116</v>
      </c>
      <c r="GO42" s="48" t="str">
        <f>$CS$96</f>
        <v/>
      </c>
      <c r="GP42" s="39" t="str">
        <f>$CT$96</f>
        <v/>
      </c>
      <c r="GQ42" s="37" t="str">
        <f>$CS$96</f>
        <v/>
      </c>
      <c r="GR42" s="39" t="str">
        <f>$CT$96</f>
        <v/>
      </c>
      <c r="GS42" s="37" t="str">
        <f>$CS$96</f>
        <v/>
      </c>
      <c r="GT42" s="875" t="str">
        <f>$CT$96</f>
        <v/>
      </c>
      <c r="GU42" s="48" t="str">
        <f>$CY$96</f>
        <v/>
      </c>
      <c r="GV42" s="39" t="str">
        <f>$CZ$96</f>
        <v/>
      </c>
      <c r="GW42" s="37" t="str">
        <f>$CY$96</f>
        <v/>
      </c>
      <c r="GX42" s="39" t="str">
        <f>$CZ$96</f>
        <v/>
      </c>
      <c r="GY42" s="37" t="str">
        <f>$CY$96</f>
        <v/>
      </c>
      <c r="GZ42" s="875" t="str">
        <f>$CZ$96</f>
        <v/>
      </c>
      <c r="HA42" s="48" t="str">
        <f>$DE$96</f>
        <v/>
      </c>
      <c r="HB42" s="39" t="str">
        <f>$DF$96</f>
        <v/>
      </c>
      <c r="HC42" s="37" t="str">
        <f>$DE$96</f>
        <v/>
      </c>
      <c r="HD42" s="39" t="str">
        <f>$DF$96</f>
        <v/>
      </c>
      <c r="HE42" s="37" t="str">
        <f>$DE$96</f>
        <v/>
      </c>
      <c r="HF42" s="875" t="str">
        <f>$DF$96</f>
        <v/>
      </c>
      <c r="HG42" s="48" t="str">
        <f>$DK$96</f>
        <v/>
      </c>
      <c r="HH42" s="39" t="str">
        <f>$DL$96</f>
        <v/>
      </c>
      <c r="HI42" s="37" t="str">
        <f>$DK$96</f>
        <v/>
      </c>
      <c r="HJ42" s="39" t="str">
        <f>$DL$96</f>
        <v/>
      </c>
      <c r="HK42" s="37" t="str">
        <f>$DK$96</f>
        <v/>
      </c>
      <c r="HL42" s="875" t="str">
        <f>$DL$96</f>
        <v/>
      </c>
      <c r="HM42" s="48" t="str">
        <f>$DQ$96</f>
        <v/>
      </c>
      <c r="HN42" s="39" t="str">
        <f>$DR$96</f>
        <v/>
      </c>
      <c r="HO42" s="37" t="str">
        <f>$DQ$96</f>
        <v/>
      </c>
      <c r="HP42" s="39" t="str">
        <f>$DR$96</f>
        <v/>
      </c>
      <c r="HQ42" s="37" t="str">
        <f>$DQ$96</f>
        <v/>
      </c>
      <c r="HR42" s="875" t="str">
        <f>$DR$96</f>
        <v/>
      </c>
    </row>
    <row r="43" spans="1:226" x14ac:dyDescent="0.25">
      <c r="A43" s="18" t="str">
        <f>'7c Health part-time'!A43</f>
        <v>Nursing - mental health (C1)</v>
      </c>
      <c r="B43" t="s">
        <v>13</v>
      </c>
      <c r="C43" s="18" t="str">
        <f>'7c Health part-time'!C43</f>
        <v>PGT (UG fee)</v>
      </c>
      <c r="D43" t="str">
        <f t="shared" si="4"/>
        <v>Nursing - mental health (C1), Standard, PGT (UG fee)</v>
      </c>
      <c r="E43" t="str">
        <f t="shared" si="9"/>
        <v xml:space="preserve">Column 1, Starters in 2016-17, OfS-fundable, Nursing - mental health (C1), Standard, PGT (UG fee); </v>
      </c>
      <c r="F43" t="str">
        <f t="shared" si="9"/>
        <v xml:space="preserve">Column 1, Starters in 2016-17, Non-fundable, Nursing - mental health (C1), Standard, PGT (UG fee); </v>
      </c>
      <c r="G43" t="str">
        <f t="shared" si="9"/>
        <v xml:space="preserve">Column 1, Starters in 2017-18, OfS-fundable, Nursing - mental health (C1), Standard, PGT (UG fee); </v>
      </c>
      <c r="H43" t="str">
        <f t="shared" si="9"/>
        <v xml:space="preserve">Column 1, Starters in 2017-18, Non-fundable, Nursing - mental health (C1), Standard, PGT (UG fee); </v>
      </c>
      <c r="I43" t="str">
        <f t="shared" si="9"/>
        <v xml:space="preserve">Column 1, Starters in 2018-19, OfS-fundable, Nursing - mental health (C1), Standard, PGT (UG fee); </v>
      </c>
      <c r="J43" t="str">
        <f t="shared" si="9"/>
        <v xml:space="preserve">Column 1, Starters in 2018-19, Non-fundable, Nursing - mental health (C1), Standard, PGT (UG fee); </v>
      </c>
      <c r="K43" t="str">
        <f t="shared" si="9"/>
        <v xml:space="preserve">Column 2, Starters in 2016-17, OfS-fundable, Nursing - mental health (C1), Standard, PGT (UG fee); </v>
      </c>
      <c r="L43" t="str">
        <f t="shared" si="9"/>
        <v xml:space="preserve">Column 2, Starters in 2016-17, Non-fundable, Nursing - mental health (C1), Standard, PGT (UG fee); </v>
      </c>
      <c r="M43" t="str">
        <f t="shared" si="9"/>
        <v xml:space="preserve">Column 2, Starters in 2017-18, OfS-fundable, Nursing - mental health (C1), Standard, PGT (UG fee); </v>
      </c>
      <c r="N43" t="str">
        <f t="shared" si="9"/>
        <v xml:space="preserve">Column 2, Starters in 2017-18, Non-fundable, Nursing - mental health (C1), Standard, PGT (UG fee); </v>
      </c>
      <c r="O43" t="str">
        <f t="shared" si="9"/>
        <v xml:space="preserve">Column 2, Starters in 2018-19, OfS-fundable, Nursing - mental health (C1), Standard, PGT (UG fee); </v>
      </c>
      <c r="P43" t="str">
        <f t="shared" si="9"/>
        <v xml:space="preserve">Column 2, Starters in 2018-19, Non-fundable, Nursing - mental health (C1), Standard, PGT (UG fee); </v>
      </c>
      <c r="Q43" t="str">
        <f t="shared" si="9"/>
        <v xml:space="preserve">Column 3, Starters in 2016-17, OfS-fundable, Nursing - mental health (C1), Standard, PGT (UG fee); </v>
      </c>
      <c r="R43" t="str">
        <f t="shared" si="9"/>
        <v xml:space="preserve">Column 3, Starters in 2016-17, Non-fundable, Nursing - mental health (C1), Standard, PGT (UG fee); </v>
      </c>
      <c r="S43" t="str">
        <f t="shared" si="9"/>
        <v xml:space="preserve">Column 3, Starters in 2017-18, OfS-fundable, Nursing - mental health (C1), Standard, PGT (UG fee); </v>
      </c>
      <c r="T43" t="str">
        <f t="shared" si="9"/>
        <v xml:space="preserve">Column 3, Starters in 2017-18, Non-fundable, Nursing - mental health (C1), Standard, PGT (UG fee); </v>
      </c>
      <c r="U43" t="str">
        <f t="shared" si="8"/>
        <v xml:space="preserve">Column 3, Starters in 2018-19, OfS-fundable, Nursing - mental health (C1), Standard, PGT (UG fee); </v>
      </c>
      <c r="V43" t="str">
        <f t="shared" si="8"/>
        <v xml:space="preserve">Column 3, Starters in 2018-19, Non-fundable, Nursing - mental health (C1), Standard, PGT (UG fee); </v>
      </c>
      <c r="W43" t="str">
        <f t="shared" si="8"/>
        <v xml:space="preserve">Column 4, Starters in 2016-17, OfS-fundable, Nursing - mental health (C1), Standard, PGT (UG fee); </v>
      </c>
      <c r="X43" t="str">
        <f t="shared" si="8"/>
        <v xml:space="preserve">Column 4, Starters in 2016-17, Non-fundable, Nursing - mental health (C1), Standard, PGT (UG fee); </v>
      </c>
      <c r="Y43" t="str">
        <f t="shared" si="8"/>
        <v xml:space="preserve">Column 4, Starters in 2017-18, OfS-fundable, Nursing - mental health (C1), Standard, PGT (UG fee); </v>
      </c>
      <c r="Z43" t="str">
        <f t="shared" si="8"/>
        <v xml:space="preserve">Column 4, Starters in 2017-18, Non-fundable, Nursing - mental health (C1), Standard, PGT (UG fee); </v>
      </c>
      <c r="AA43" t="str">
        <f t="shared" si="8"/>
        <v xml:space="preserve">Column 4, Starters in 2018-19, OfS-fundable, Nursing - mental health (C1), Standard, PGT (UG fee); </v>
      </c>
      <c r="AB43" t="str">
        <f t="shared" si="7"/>
        <v xml:space="preserve">Column 4, Starters in 2018-19, Non-fundable, Nursing - mental health (C1), Standard, PGT (UG fee); </v>
      </c>
      <c r="AC43" t="str">
        <f t="shared" si="7"/>
        <v xml:space="preserve">Column 4a, Starters in 2016-17, OfS-fundable, Nursing - mental health (C1), Standard, PGT (UG fee); </v>
      </c>
      <c r="AD43" t="str">
        <f t="shared" si="7"/>
        <v xml:space="preserve">Column 4a, Starters in 2016-17, Non-fundable, Nursing - mental health (C1), Standard, PGT (UG fee); </v>
      </c>
      <c r="AE43" t="str">
        <f t="shared" si="7"/>
        <v xml:space="preserve">Column 4a, Starters in 2017-18, OfS-fundable, Nursing - mental health (C1), Standard, PGT (UG fee); </v>
      </c>
      <c r="AF43" t="str">
        <f t="shared" si="7"/>
        <v xml:space="preserve">Column 4a, Starters in 2017-18, Non-fundable, Nursing - mental health (C1), Standard, PGT (UG fee); </v>
      </c>
      <c r="AG43" t="str">
        <f t="shared" si="7"/>
        <v xml:space="preserve">Column 4a, Starters in 2018-19, OfS-fundable, Nursing - mental health (C1), Standard, PGT (UG fee); </v>
      </c>
      <c r="AH43" t="str">
        <f t="shared" si="7"/>
        <v xml:space="preserve">Column 4a, Starters in 2018-19, Non-fundable, Nursing - mental health (C1), Standard, PGT (UG fee); </v>
      </c>
      <c r="AR43" s="844" t="str">
        <f>IF(AND($AR$3=1,'7c Health part-time'!P43&gt;0),Q43,"")</f>
        <v/>
      </c>
      <c r="AS43" s="843" t="str">
        <f>IF(AND($AR$3=1,'7c Health part-time'!Q43&gt;0),R43,"")</f>
        <v/>
      </c>
      <c r="AT43" s="843" t="str">
        <f>IF(AND($AR$3=1,'7c Health part-time'!R43&gt;0),S43,"")</f>
        <v/>
      </c>
      <c r="AU43" s="843" t="str">
        <f>IF(AND($AR$3=1,'7c Health part-time'!S43&gt;0),T43,"")</f>
        <v/>
      </c>
      <c r="AV43" s="843" t="str">
        <f>IF(AND($AR$3=1,'7c Health part-time'!T43&gt;0),U43,"")</f>
        <v/>
      </c>
      <c r="AW43" s="845" t="str">
        <f>IF(AND($AR$3=1,'7c Health part-time'!U43&gt;0),V43,"")</f>
        <v/>
      </c>
      <c r="AY43" s="844" t="str">
        <f>IF(AND($AY$3=1,'7c Health part-time'!D43&lt;0),E43,"")</f>
        <v/>
      </c>
      <c r="AZ43" s="843" t="str">
        <f>IF(AND($AY$3=1,'7c Health part-time'!E43&lt;0),F43,"")</f>
        <v/>
      </c>
      <c r="BA43" s="843" t="str">
        <f>IF(AND($AY$3=1,'7c Health part-time'!F43&lt;0),G43,"")</f>
        <v/>
      </c>
      <c r="BB43" s="843" t="str">
        <f>IF(AND($AY$3=1,'7c Health part-time'!G43&lt;0),H43,"")</f>
        <v/>
      </c>
      <c r="BC43" s="843" t="str">
        <f>IF(AND($AY$3=1,'7c Health part-time'!H43&lt;0),I43,"")</f>
        <v/>
      </c>
      <c r="BD43" s="845" t="str">
        <f>IF(AND($AY$3=1,'7c Health part-time'!I43&lt;0),J43,"")</f>
        <v/>
      </c>
      <c r="BE43" s="844" t="str">
        <f>IF(AND($AY$3=1,'7c Health part-time'!J43&lt;0),K43,"")</f>
        <v/>
      </c>
      <c r="BF43" s="843" t="str">
        <f>IF(AND($AY$3=1,'7c Health part-time'!K43&lt;0),L43,"")</f>
        <v/>
      </c>
      <c r="BG43" s="843" t="str">
        <f>IF(AND($AY$3=1,'7c Health part-time'!L43&lt;0),M43,"")</f>
        <v/>
      </c>
      <c r="BH43" s="843" t="str">
        <f>IF(AND($AY$3=1,'7c Health part-time'!M43&lt;0),N43,"")</f>
        <v/>
      </c>
      <c r="BI43" s="843" t="str">
        <f>IF(AND($AY$3=1,'7c Health part-time'!N43&lt;0),O43,"")</f>
        <v/>
      </c>
      <c r="BJ43" s="845" t="str">
        <f>IF(AND($AY$3=1,'7c Health part-time'!O43&lt;0),P43,"")</f>
        <v/>
      </c>
      <c r="BK43" s="844" t="str">
        <f>IF(AND($AY$3=1,'7c Health part-time'!V43&lt;0),W43,"")</f>
        <v/>
      </c>
      <c r="BL43" s="843" t="str">
        <f>IF(AND($AY$3=1,'7c Health part-time'!W43&lt;0),X43,"")</f>
        <v/>
      </c>
      <c r="BM43" s="843" t="str">
        <f>IF(AND($AY$3=1,'7c Health part-time'!X43&lt;0),Y43,"")</f>
        <v/>
      </c>
      <c r="BN43" s="843" t="str">
        <f>IF(AND($AY$3=1,'7c Health part-time'!Y43&lt;0),Z43,"")</f>
        <v/>
      </c>
      <c r="BO43" s="843" t="str">
        <f>IF(AND($AY$3=1,'7c Health part-time'!Z43&lt;0),AA43,"")</f>
        <v/>
      </c>
      <c r="BP43" s="845" t="str">
        <f>IF(AND($AY$3=1,'7c Health part-time'!AA43&lt;0),AB43,"")</f>
        <v/>
      </c>
      <c r="BQ43" s="844" t="str">
        <f>IF(AND($AY$3=1,'7c Health part-time'!AB43&lt;0),AC43,"")</f>
        <v/>
      </c>
      <c r="BR43" s="843" t="str">
        <f>IF(AND($AY$3=1,'7c Health part-time'!AC43&lt;0),AD43,"")</f>
        <v/>
      </c>
      <c r="BS43" s="843" t="str">
        <f>IF(AND($AY$3=1,'7c Health part-time'!AD43&lt;0),AE43,"")</f>
        <v/>
      </c>
      <c r="BT43" s="843" t="str">
        <f>IF(AND($AY$3=1,'7c Health part-time'!AE43&lt;0),AF43,"")</f>
        <v/>
      </c>
      <c r="BU43" s="843" t="str">
        <f>IF(AND($AY$3=1,'7c Health part-time'!AF43&lt;0),AG43,"")</f>
        <v/>
      </c>
      <c r="BV43" s="845" t="str">
        <f>IF(AND($AY$3=1,'7c Health part-time'!AG43&lt;0),AH43,"")</f>
        <v/>
      </c>
      <c r="BX43" s="844" t="str">
        <f>IF(AND($BY$3=1,('7c Health part-time'!D43-INT('7c Health part-time'!D43))&lt;&gt;0.5,('7c Health part-time'!D43-INT('7c Health part-time'!D43))&lt;&gt;0),E43,"")</f>
        <v/>
      </c>
      <c r="BY43" s="843" t="str">
        <f>IF(AND($BY$3=1,('7c Health part-time'!E43-INT('7c Health part-time'!E43))&lt;&gt;0.5,('7c Health part-time'!E43-INT('7c Health part-time'!E43))&lt;&gt;0),F43,"")</f>
        <v/>
      </c>
      <c r="BZ43" s="843" t="str">
        <f>IF(AND($BY$3=1,('7c Health part-time'!F43-INT('7c Health part-time'!F43))&lt;&gt;0.5,('7c Health part-time'!F43-INT('7c Health part-time'!F43))&lt;&gt;0),G43,"")</f>
        <v/>
      </c>
      <c r="CA43" s="843" t="str">
        <f>IF(AND($BY$3=1,('7c Health part-time'!G43-INT('7c Health part-time'!G43))&lt;&gt;0.5,('7c Health part-time'!G43-INT('7c Health part-time'!G43))&lt;&gt;0),H43,"")</f>
        <v/>
      </c>
      <c r="CB43" s="843" t="str">
        <f>IF(AND($BY$3=1,('7c Health part-time'!H43-INT('7c Health part-time'!H43))&lt;&gt;0.5,('7c Health part-time'!H43-INT('7c Health part-time'!H43))&lt;&gt;0),I43,"")</f>
        <v/>
      </c>
      <c r="CC43" s="845" t="str">
        <f>IF(AND($BY$3=1,('7c Health part-time'!I43-INT('7c Health part-time'!I43))&lt;&gt;0.5,('7c Health part-time'!I43-INT('7c Health part-time'!I43))&lt;&gt;0),J43,"")</f>
        <v/>
      </c>
      <c r="CD43" s="844" t="str">
        <f>IF(AND($BY$3=1,('7c Health part-time'!J43-INT('7c Health part-time'!J43))&lt;&gt;0.5,('7c Health part-time'!J43-INT('7c Health part-time'!J43))&lt;&gt;0),K43,"")</f>
        <v/>
      </c>
      <c r="CE43" s="843" t="str">
        <f>IF(AND($BY$3=1,('7c Health part-time'!K43-INT('7c Health part-time'!K43))&lt;&gt;0.5,('7c Health part-time'!K43-INT('7c Health part-time'!K43))&lt;&gt;0),L43,"")</f>
        <v/>
      </c>
      <c r="CF43" s="843" t="str">
        <f>IF(AND($BY$3=1,('7c Health part-time'!L43-INT('7c Health part-time'!L43))&lt;&gt;0.5,('7c Health part-time'!L43-INT('7c Health part-time'!L43))&lt;&gt;0),M43,"")</f>
        <v/>
      </c>
      <c r="CG43" s="843" t="str">
        <f>IF(AND($BY$3=1,('7c Health part-time'!M43-INT('7c Health part-time'!M43))&lt;&gt;0.5,('7c Health part-time'!M43-INT('7c Health part-time'!M43))&lt;&gt;0),N43,"")</f>
        <v/>
      </c>
      <c r="CH43" s="843" t="str">
        <f>IF(AND($BY$3=1,('7c Health part-time'!N43-INT('7c Health part-time'!N43))&lt;&gt;0.5,('7c Health part-time'!N43-INT('7c Health part-time'!N43))&lt;&gt;0),O43,"")</f>
        <v/>
      </c>
      <c r="CI43" s="845" t="str">
        <f>IF(AND($BY$3=1,('7c Health part-time'!O43-INT('7c Health part-time'!O43))&lt;&gt;0.5,('7c Health part-time'!O43-INT('7c Health part-time'!O43))&lt;&gt;0),P43,"")</f>
        <v/>
      </c>
      <c r="CJ43" s="844" t="str">
        <f>IF(AND($BY$3=1,('7c Health part-time'!P43-INT('7c Health part-time'!P43))&lt;&gt;0.5,('7c Health part-time'!P43-INT('7c Health part-time'!P43))&lt;&gt;0),Q43,"")</f>
        <v/>
      </c>
      <c r="CK43" s="843" t="str">
        <f>IF(AND($BY$3=1,('7c Health part-time'!Q43-INT('7c Health part-time'!Q43))&lt;&gt;0.5,('7c Health part-time'!Q43-INT('7c Health part-time'!Q43))&lt;&gt;0),R43,"")</f>
        <v/>
      </c>
      <c r="CL43" s="843" t="str">
        <f>IF(AND($BY$3=1,('7c Health part-time'!R43-INT('7c Health part-time'!R43))&lt;&gt;0.5,('7c Health part-time'!R43-INT('7c Health part-time'!R43))&lt;&gt;0),S43,"")</f>
        <v/>
      </c>
      <c r="CM43" s="843" t="str">
        <f>IF(AND($BY$3=1,('7c Health part-time'!S43-INT('7c Health part-time'!S43))&lt;&gt;0.5,('7c Health part-time'!S43-INT('7c Health part-time'!S43))&lt;&gt;0),T43,"")</f>
        <v/>
      </c>
      <c r="CN43" s="843" t="str">
        <f>IF(AND($BY$3=1,('7c Health part-time'!T43-INT('7c Health part-time'!T43))&lt;&gt;0.5,('7c Health part-time'!T43-INT('7c Health part-time'!T43))&lt;&gt;0),U43,"")</f>
        <v/>
      </c>
      <c r="CO43" s="845" t="str">
        <f>IF(AND($BY$3=1,('7c Health part-time'!U43-INT('7c Health part-time'!U43))&lt;&gt;0.5,('7c Health part-time'!U43-INT('7c Health part-time'!U43))&lt;&gt;0),V43,"")</f>
        <v/>
      </c>
      <c r="DV43" s="844" t="str">
        <f>IF(AND($DV$3=1,ROUND('7c Health part-time'!AB43,2)&lt;&gt;'7c Health part-time'!AB43),AC43,"")</f>
        <v/>
      </c>
      <c r="DW43" s="843" t="str">
        <f>IF(AND($DV$3=1,ROUND('7c Health part-time'!AC43,2)&lt;&gt;'7c Health part-time'!AC43),AD43,"")</f>
        <v/>
      </c>
      <c r="DX43" s="843" t="str">
        <f>IF(AND($DV$3=1,ROUND('7c Health part-time'!AD43,2)&lt;&gt;'7c Health part-time'!AD43),AE43,"")</f>
        <v/>
      </c>
      <c r="DY43" s="843" t="str">
        <f>IF(AND($DV$3=1,ROUND('7c Health part-time'!AE43,2)&lt;&gt;'7c Health part-time'!AE43),AF43,"")</f>
        <v/>
      </c>
      <c r="DZ43" s="843" t="str">
        <f>IF(AND($DV$3=1,ROUND('7c Health part-time'!AF43,2)&lt;&gt;'7c Health part-time'!AF43),AG43,"")</f>
        <v/>
      </c>
      <c r="EA43" s="845" t="str">
        <f>IF(AND($DV$3=1,ROUND('7c Health part-time'!AG43,2)&lt;&gt;'7c Health part-time'!AG43),AH43,"")</f>
        <v/>
      </c>
      <c r="EC43" s="844" t="str">
        <f>IF(AND($EC$3=1,'7c Health part-time'!AB43&gt;'7c Health part-time'!V43),AC43,"")</f>
        <v/>
      </c>
      <c r="ED43" s="843" t="str">
        <f>IF(AND($EC$3=1,'7c Health part-time'!AC43&gt;'7c Health part-time'!W43),AD43,"")</f>
        <v/>
      </c>
      <c r="EE43" s="843" t="str">
        <f>IF(AND($EC$3=1,'7c Health part-time'!AD43&gt;'7c Health part-time'!X43),AE43,"")</f>
        <v/>
      </c>
      <c r="EF43" s="843" t="str">
        <f>IF(AND($EC$3=1,'7c Health part-time'!AE43&gt;'7c Health part-time'!Y43),AF43,"")</f>
        <v/>
      </c>
      <c r="EG43" s="843" t="str">
        <f>IF(AND($EC$3=1,'7c Health part-time'!AF43&gt;'7c Health part-time'!Z43),AG43,"")</f>
        <v/>
      </c>
      <c r="EH43" s="845" t="str">
        <f>IF(AND($EC$3=1,'7c Health part-time'!AG43&gt;'7c Health part-time'!AA43),AH43,"")</f>
        <v/>
      </c>
      <c r="EJ43" s="844" t="str">
        <f>IF(AND($EJ$3=1,'7c Health part-time'!V43&lt;&gt;0),IF(('7c Health part-time'!AB43/'7c Health part-time'!V43)&lt;0.03,AC43,""),"")</f>
        <v/>
      </c>
      <c r="EK43" s="843" t="str">
        <f>IF(AND($EJ$3=1,'7c Health part-time'!W43&lt;&gt;0),IF(('7c Health part-time'!AC43/'7c Health part-time'!W43)&lt;0.03,AD43,""),"")</f>
        <v/>
      </c>
      <c r="EL43" s="843" t="str">
        <f>IF(AND($EJ$3=1,'7c Health part-time'!X43&lt;&gt;0),IF(('7c Health part-time'!AD43/'7c Health part-time'!X43)&lt;0.03,AE43,""),"")</f>
        <v/>
      </c>
      <c r="EM43" s="843" t="str">
        <f>IF(AND($EJ$3=1,'7c Health part-time'!Y43&lt;&gt;0),IF(('7c Health part-time'!AE43/'7c Health part-time'!Y43)&lt;0.03,AF43,""),"")</f>
        <v/>
      </c>
      <c r="EN43" s="843" t="str">
        <f>IF(AND($EJ$3=1,'7c Health part-time'!Z43&lt;&gt;0),IF(('7c Health part-time'!AF43/'7c Health part-time'!Z43)&lt;0.03,AG43,""),"")</f>
        <v/>
      </c>
      <c r="EO43" s="845" t="str">
        <f>IF(AND($EJ$3=1,'7c Health part-time'!AA43&lt;&gt;0),IF(('7c Health part-time'!AG43/'7c Health part-time'!AA43)&lt;0.03,AH43,""),"")</f>
        <v/>
      </c>
      <c r="EQ43" s="844" t="str">
        <f>IF(AND($EQ$3=1,'7c Health part-time'!P43=0,SUM('7c Health part-time'!D43,'7c Health part-time'!J43)&gt;$ET$13),Q43,"")</f>
        <v/>
      </c>
      <c r="ER43" s="843" t="str">
        <f>IF(AND($EQ$3=1,'7c Health part-time'!Q43=0,SUM('7c Health part-time'!E43,'7c Health part-time'!K43)&gt;$ET$13),R43,"")</f>
        <v/>
      </c>
      <c r="ES43" s="843" t="str">
        <f>IF(AND($EQ$3=1,'7c Health part-time'!R43=0,SUM('7c Health part-time'!F43,'7c Health part-time'!L43)&gt;$ET$13),S43,"")</f>
        <v/>
      </c>
      <c r="ET43" s="843" t="str">
        <f>IF(AND($EQ$3=1,'7c Health part-time'!S43=0,SUM('7c Health part-time'!G43,'7c Health part-time'!M43)&gt;$ET$13),T43,"")</f>
        <v/>
      </c>
      <c r="EU43" s="843" t="str">
        <f>IF(AND($EQ$3=1,'7c Health part-time'!T43=0,SUM('7c Health part-time'!H43,'7c Health part-time'!N43)&gt;$ET$13),U43,"")</f>
        <v/>
      </c>
      <c r="EV43" s="845" t="str">
        <f>IF(AND($EQ$3=1,'7c Health part-time'!U43=0,SUM('7c Health part-time'!I43,'7c Health part-time'!O43)&gt;$ET$13),V43,"")</f>
        <v/>
      </c>
      <c r="EX43" s="844" t="str">
        <f>IF(AND($EX$3=1,SUM('7c Health part-time'!D43,'7c Health part-time'!J43)&gt;0,ABS('7c Health part-time'!P43)=SUM('7c Health part-time'!D43,'7c Health part-time'!J43)),Q43,"")</f>
        <v/>
      </c>
      <c r="EY43" s="843" t="str">
        <f>IF(AND($EX$3=1,SUM('7c Health part-time'!E43,'7c Health part-time'!K43)&gt;0,ABS('7c Health part-time'!Q43)=SUM('7c Health part-time'!E43,'7c Health part-time'!K43)),R43,"")</f>
        <v/>
      </c>
      <c r="EZ43" s="843" t="str">
        <f>IF(AND($EX$3=1,SUM('7c Health part-time'!F43,'7c Health part-time'!L43)&gt;0,ABS('7c Health part-time'!R43)=SUM('7c Health part-time'!F43,'7c Health part-time'!L43)),S43,"")</f>
        <v/>
      </c>
      <c r="FA43" s="843" t="str">
        <f>IF(AND($EX$3=1,SUM('7c Health part-time'!G43,'7c Health part-time'!M43)&gt;0,ABS('7c Health part-time'!S43)=SUM('7c Health part-time'!G43,'7c Health part-time'!M43)),T43,"")</f>
        <v/>
      </c>
      <c r="FB43" s="843" t="str">
        <f>IF(AND($EX$3=1,SUM('7c Health part-time'!H43,'7c Health part-time'!N43)&gt;0,ABS('7c Health part-time'!T43)=SUM('7c Health part-time'!H43,'7c Health part-time'!N43)),U43,"")</f>
        <v/>
      </c>
      <c r="FC43" s="845" t="str">
        <f>IF(AND($EX$3=1,SUM('7c Health part-time'!I43,'7c Health part-time'!O43)&gt;0,ABS('7c Health part-time'!U43)=SUM('7c Health part-time'!I43,'7c Health part-time'!O43)),V43,"")</f>
        <v/>
      </c>
      <c r="FR43" s="844" t="str">
        <f>IF(AND($FR$3=1,'7c Health part-time'!V43&lt;&gt;0),IF(('7c Health part-time'!AB43/'7c Health part-time'!V43)&lt;0.25,AC43,""),"")</f>
        <v/>
      </c>
      <c r="FS43" s="843" t="str">
        <f>IF(AND($FR$3=1,'7c Health part-time'!W43&lt;&gt;0),IF(('7c Health part-time'!AC43/'7c Health part-time'!W43)&lt;0.25,AD43,""),"")</f>
        <v/>
      </c>
      <c r="FT43" s="843" t="str">
        <f>IF(AND($FR$3=1,'7c Health part-time'!X43&lt;&gt;0),IF(('7c Health part-time'!AD43/'7c Health part-time'!X43)&lt;0.25,AE43,""),"")</f>
        <v/>
      </c>
      <c r="FU43" s="843" t="str">
        <f>IF(AND($FR$3=1,'7c Health part-time'!Y43&lt;&gt;0),IF(('7c Health part-time'!AE43/'7c Health part-time'!Y43)&lt;0.25,AF43,""),"")</f>
        <v/>
      </c>
      <c r="FV43" s="843" t="str">
        <f>IF(AND($FR$3=1,'7c Health part-time'!Z43&lt;&gt;0),IF(('7c Health part-time'!AF43/'7c Health part-time'!Z43)&lt;0.25,AG43,""),"")</f>
        <v/>
      </c>
      <c r="FW43" s="845" t="str">
        <f>IF(AND($FR$3=1,'7c Health part-time'!AA43&lt;&gt;0),IF(('7c Health part-time'!AG43/'7c Health part-time'!AA43)&lt;0.25,AH43,""),"")</f>
        <v/>
      </c>
      <c r="FY43" s="843"/>
      <c r="FZ43" s="843"/>
      <c r="GA43" s="843"/>
      <c r="GB43" s="843"/>
      <c r="GC43" s="843"/>
      <c r="GD43" s="843"/>
      <c r="GE43" s="843"/>
      <c r="GF43" s="843"/>
      <c r="GG43" s="843"/>
      <c r="GH43" s="843"/>
      <c r="GI43" s="843"/>
      <c r="GJ43" s="843"/>
      <c r="GL43" s="60"/>
      <c r="GM43" s="60" t="s">
        <v>13</v>
      </c>
      <c r="GN43" s="60" t="s">
        <v>314</v>
      </c>
      <c r="GO43" s="49" t="str">
        <f>$CS$97</f>
        <v/>
      </c>
      <c r="GP43" s="41" t="str">
        <f>$CT$97</f>
        <v/>
      </c>
      <c r="GQ43" s="40" t="str">
        <f>$CS$97</f>
        <v/>
      </c>
      <c r="GR43" s="41" t="str">
        <f>$CT$97</f>
        <v/>
      </c>
      <c r="GS43" s="40" t="str">
        <f>$CS$97</f>
        <v/>
      </c>
      <c r="GT43" s="873" t="str">
        <f>$CT$97</f>
        <v/>
      </c>
      <c r="GU43" s="49" t="str">
        <f>$CY$97</f>
        <v/>
      </c>
      <c r="GV43" s="41" t="str">
        <f>$CZ$97</f>
        <v/>
      </c>
      <c r="GW43" s="40" t="str">
        <f>$CY$97</f>
        <v/>
      </c>
      <c r="GX43" s="41" t="str">
        <f>$CZ$97</f>
        <v/>
      </c>
      <c r="GY43" s="40" t="str">
        <f>$CY$97</f>
        <v/>
      </c>
      <c r="GZ43" s="873" t="str">
        <f>$CZ$97</f>
        <v/>
      </c>
      <c r="HA43" s="49" t="str">
        <f>$DE$97</f>
        <v/>
      </c>
      <c r="HB43" s="41" t="str">
        <f>$DF$97</f>
        <v/>
      </c>
      <c r="HC43" s="40" t="str">
        <f>$DE$97</f>
        <v/>
      </c>
      <c r="HD43" s="41" t="str">
        <f>$DF$97</f>
        <v/>
      </c>
      <c r="HE43" s="40" t="str">
        <f>$DE$97</f>
        <v/>
      </c>
      <c r="HF43" s="873" t="str">
        <f>$DF$97</f>
        <v/>
      </c>
      <c r="HG43" s="49" t="str">
        <f>$DK$97</f>
        <v/>
      </c>
      <c r="HH43" s="41" t="str">
        <f>$DL$97</f>
        <v/>
      </c>
      <c r="HI43" s="40" t="str">
        <f>$DK$97</f>
        <v/>
      </c>
      <c r="HJ43" s="41" t="str">
        <f>$DL$97</f>
        <v/>
      </c>
      <c r="HK43" s="40" t="str">
        <f>$DK$97</f>
        <v/>
      </c>
      <c r="HL43" s="873" t="str">
        <f>$DL$97</f>
        <v/>
      </c>
      <c r="HM43" s="49" t="str">
        <f>$DQ$97</f>
        <v/>
      </c>
      <c r="HN43" s="41" t="str">
        <f>$DR$97</f>
        <v/>
      </c>
      <c r="HO43" s="40" t="str">
        <f>$DQ$97</f>
        <v/>
      </c>
      <c r="HP43" s="41" t="str">
        <f>$DR$97</f>
        <v/>
      </c>
      <c r="HQ43" s="40" t="str">
        <f>$DQ$97</f>
        <v/>
      </c>
      <c r="HR43" s="873" t="str">
        <f>$DR$97</f>
        <v/>
      </c>
    </row>
    <row r="44" spans="1:226" x14ac:dyDescent="0.25">
      <c r="A44" s="18" t="str">
        <f>'7c Health part-time'!A44</f>
        <v>Nursing - mental health (C1)</v>
      </c>
      <c r="B44" t="s">
        <v>19</v>
      </c>
      <c r="C44" s="18" t="str">
        <f>'7c Health part-time'!C44</f>
        <v>UG</v>
      </c>
      <c r="D44" t="str">
        <f t="shared" si="4"/>
        <v>Nursing - mental health (C1), Long, UG</v>
      </c>
      <c r="E44" t="str">
        <f t="shared" si="9"/>
        <v xml:space="preserve">Column 1, Starters in 2016-17, OfS-fundable, Nursing - mental health (C1), Long, UG; </v>
      </c>
      <c r="F44" t="str">
        <f t="shared" si="9"/>
        <v xml:space="preserve">Column 1, Starters in 2016-17, Non-fundable, Nursing - mental health (C1), Long, UG; </v>
      </c>
      <c r="G44" t="str">
        <f t="shared" si="9"/>
        <v xml:space="preserve">Column 1, Starters in 2017-18, OfS-fundable, Nursing - mental health (C1), Long, UG; </v>
      </c>
      <c r="H44" t="str">
        <f t="shared" si="9"/>
        <v xml:space="preserve">Column 1, Starters in 2017-18, Non-fundable, Nursing - mental health (C1), Long, UG; </v>
      </c>
      <c r="I44" t="str">
        <f t="shared" si="9"/>
        <v xml:space="preserve">Column 1, Starters in 2018-19, OfS-fundable, Nursing - mental health (C1), Long, UG; </v>
      </c>
      <c r="J44" t="str">
        <f t="shared" si="9"/>
        <v xml:space="preserve">Column 1, Starters in 2018-19, Non-fundable, Nursing - mental health (C1), Long, UG; </v>
      </c>
      <c r="K44" t="str">
        <f t="shared" si="9"/>
        <v xml:space="preserve">Column 2, Starters in 2016-17, OfS-fundable, Nursing - mental health (C1), Long, UG; </v>
      </c>
      <c r="L44" t="str">
        <f t="shared" si="9"/>
        <v xml:space="preserve">Column 2, Starters in 2016-17, Non-fundable, Nursing - mental health (C1), Long, UG; </v>
      </c>
      <c r="M44" t="str">
        <f t="shared" si="9"/>
        <v xml:space="preserve">Column 2, Starters in 2017-18, OfS-fundable, Nursing - mental health (C1), Long, UG; </v>
      </c>
      <c r="N44" t="str">
        <f t="shared" si="9"/>
        <v xml:space="preserve">Column 2, Starters in 2017-18, Non-fundable, Nursing - mental health (C1), Long, UG; </v>
      </c>
      <c r="O44" t="str">
        <f t="shared" si="9"/>
        <v xml:space="preserve">Column 2, Starters in 2018-19, OfS-fundable, Nursing - mental health (C1), Long, UG; </v>
      </c>
      <c r="P44" t="str">
        <f t="shared" si="9"/>
        <v xml:space="preserve">Column 2, Starters in 2018-19, Non-fundable, Nursing - mental health (C1), Long, UG; </v>
      </c>
      <c r="Q44" t="str">
        <f t="shared" si="9"/>
        <v xml:space="preserve">Column 3, Starters in 2016-17, OfS-fundable, Nursing - mental health (C1), Long, UG; </v>
      </c>
      <c r="R44" t="str">
        <f t="shared" si="9"/>
        <v xml:space="preserve">Column 3, Starters in 2016-17, Non-fundable, Nursing - mental health (C1), Long, UG; </v>
      </c>
      <c r="S44" t="str">
        <f t="shared" si="9"/>
        <v xml:space="preserve">Column 3, Starters in 2017-18, OfS-fundable, Nursing - mental health (C1), Long, UG; </v>
      </c>
      <c r="T44" t="str">
        <f t="shared" si="9"/>
        <v xml:space="preserve">Column 3, Starters in 2017-18, Non-fundable, Nursing - mental health (C1), Long, UG; </v>
      </c>
      <c r="U44" t="str">
        <f t="shared" si="8"/>
        <v xml:space="preserve">Column 3, Starters in 2018-19, OfS-fundable, Nursing - mental health (C1), Long, UG; </v>
      </c>
      <c r="V44" t="str">
        <f t="shared" si="8"/>
        <v xml:space="preserve">Column 3, Starters in 2018-19, Non-fundable, Nursing - mental health (C1), Long, UG; </v>
      </c>
      <c r="W44" t="str">
        <f t="shared" si="8"/>
        <v xml:space="preserve">Column 4, Starters in 2016-17, OfS-fundable, Nursing - mental health (C1), Long, UG; </v>
      </c>
      <c r="X44" t="str">
        <f t="shared" si="8"/>
        <v xml:space="preserve">Column 4, Starters in 2016-17, Non-fundable, Nursing - mental health (C1), Long, UG; </v>
      </c>
      <c r="Y44" t="str">
        <f t="shared" si="8"/>
        <v xml:space="preserve">Column 4, Starters in 2017-18, OfS-fundable, Nursing - mental health (C1), Long, UG; </v>
      </c>
      <c r="Z44" t="str">
        <f t="shared" si="8"/>
        <v xml:space="preserve">Column 4, Starters in 2017-18, Non-fundable, Nursing - mental health (C1), Long, UG; </v>
      </c>
      <c r="AA44" t="str">
        <f t="shared" si="8"/>
        <v xml:space="preserve">Column 4, Starters in 2018-19, OfS-fundable, Nursing - mental health (C1), Long, UG; </v>
      </c>
      <c r="AB44" t="str">
        <f t="shared" si="7"/>
        <v xml:space="preserve">Column 4, Starters in 2018-19, Non-fundable, Nursing - mental health (C1), Long, UG; </v>
      </c>
      <c r="AC44" t="str">
        <f t="shared" si="7"/>
        <v xml:space="preserve">Column 4a, Starters in 2016-17, OfS-fundable, Nursing - mental health (C1), Long, UG; </v>
      </c>
      <c r="AD44" t="str">
        <f t="shared" si="7"/>
        <v xml:space="preserve">Column 4a, Starters in 2016-17, Non-fundable, Nursing - mental health (C1), Long, UG; </v>
      </c>
      <c r="AE44" t="str">
        <f t="shared" ref="AE44:AH44" si="10">CONCATENATE(AE$7,", ",AE$10,", ",AE$12,", ",$A44,", ",$B44,", ",$C44,"; ")</f>
        <v xml:space="preserve">Column 4a, Starters in 2017-18, OfS-fundable, Nursing - mental health (C1), Long, UG; </v>
      </c>
      <c r="AF44" t="str">
        <f t="shared" si="10"/>
        <v xml:space="preserve">Column 4a, Starters in 2017-18, Non-fundable, Nursing - mental health (C1), Long, UG; </v>
      </c>
      <c r="AG44" t="str">
        <f t="shared" si="10"/>
        <v xml:space="preserve">Column 4a, Starters in 2018-19, OfS-fundable, Nursing - mental health (C1), Long, UG; </v>
      </c>
      <c r="AH44" t="str">
        <f t="shared" si="10"/>
        <v xml:space="preserve">Column 4a, Starters in 2018-19, Non-fundable, Nursing - mental health (C1), Long, UG; </v>
      </c>
      <c r="AR44" s="844" t="str">
        <f>IF(AND($AR$3=1,'7c Health part-time'!P44&gt;0),Q44,"")</f>
        <v/>
      </c>
      <c r="AS44" s="843" t="str">
        <f>IF(AND($AR$3=1,'7c Health part-time'!Q44&gt;0),R44,"")</f>
        <v/>
      </c>
      <c r="AT44" s="843" t="str">
        <f>IF(AND($AR$3=1,'7c Health part-time'!R44&gt;0),S44,"")</f>
        <v/>
      </c>
      <c r="AU44" s="843" t="str">
        <f>IF(AND($AR$3=1,'7c Health part-time'!S44&gt;0),T44,"")</f>
        <v/>
      </c>
      <c r="AV44" s="843" t="str">
        <f>IF(AND($AR$3=1,'7c Health part-time'!T44&gt;0),U44,"")</f>
        <v/>
      </c>
      <c r="AW44" s="845" t="str">
        <f>IF(AND($AR$3=1,'7c Health part-time'!U44&gt;0),V44,"")</f>
        <v/>
      </c>
      <c r="AY44" s="844" t="str">
        <f>IF(AND($AY$3=1,'7c Health part-time'!D44&lt;0),E44,"")</f>
        <v/>
      </c>
      <c r="AZ44" s="843" t="str">
        <f>IF(AND($AY$3=1,'7c Health part-time'!E44&lt;0),F44,"")</f>
        <v/>
      </c>
      <c r="BA44" s="843" t="str">
        <f>IF(AND($AY$3=1,'7c Health part-time'!F44&lt;0),G44,"")</f>
        <v/>
      </c>
      <c r="BB44" s="843" t="str">
        <f>IF(AND($AY$3=1,'7c Health part-time'!G44&lt;0),H44,"")</f>
        <v/>
      </c>
      <c r="BC44" s="843" t="str">
        <f>IF(AND($AY$3=1,'7c Health part-time'!H44&lt;0),I44,"")</f>
        <v/>
      </c>
      <c r="BD44" s="845" t="str">
        <f>IF(AND($AY$3=1,'7c Health part-time'!I44&lt;0),J44,"")</f>
        <v/>
      </c>
      <c r="BE44" s="844" t="str">
        <f>IF(AND($AY$3=1,'7c Health part-time'!J44&lt;0),K44,"")</f>
        <v/>
      </c>
      <c r="BF44" s="843" t="str">
        <f>IF(AND($AY$3=1,'7c Health part-time'!K44&lt;0),L44,"")</f>
        <v/>
      </c>
      <c r="BG44" s="843" t="str">
        <f>IF(AND($AY$3=1,'7c Health part-time'!L44&lt;0),M44,"")</f>
        <v/>
      </c>
      <c r="BH44" s="843" t="str">
        <f>IF(AND($AY$3=1,'7c Health part-time'!M44&lt;0),N44,"")</f>
        <v/>
      </c>
      <c r="BI44" s="843" t="str">
        <f>IF(AND($AY$3=1,'7c Health part-time'!N44&lt;0),O44,"")</f>
        <v/>
      </c>
      <c r="BJ44" s="845" t="str">
        <f>IF(AND($AY$3=1,'7c Health part-time'!O44&lt;0),P44,"")</f>
        <v/>
      </c>
      <c r="BK44" s="844" t="str">
        <f>IF(AND($AY$3=1,'7c Health part-time'!V44&lt;0),W44,"")</f>
        <v/>
      </c>
      <c r="BL44" s="843" t="str">
        <f>IF(AND($AY$3=1,'7c Health part-time'!W44&lt;0),X44,"")</f>
        <v/>
      </c>
      <c r="BM44" s="843" t="str">
        <f>IF(AND($AY$3=1,'7c Health part-time'!X44&lt;0),Y44,"")</f>
        <v/>
      </c>
      <c r="BN44" s="843" t="str">
        <f>IF(AND($AY$3=1,'7c Health part-time'!Y44&lt;0),Z44,"")</f>
        <v/>
      </c>
      <c r="BO44" s="843" t="str">
        <f>IF(AND($AY$3=1,'7c Health part-time'!Z44&lt;0),AA44,"")</f>
        <v/>
      </c>
      <c r="BP44" s="845" t="str">
        <f>IF(AND($AY$3=1,'7c Health part-time'!AA44&lt;0),AB44,"")</f>
        <v/>
      </c>
      <c r="BQ44" s="844" t="str">
        <f>IF(AND($AY$3=1,'7c Health part-time'!AB44&lt;0),AC44,"")</f>
        <v/>
      </c>
      <c r="BR44" s="843" t="str">
        <f>IF(AND($AY$3=1,'7c Health part-time'!AC44&lt;0),AD44,"")</f>
        <v/>
      </c>
      <c r="BS44" s="843" t="str">
        <f>IF(AND($AY$3=1,'7c Health part-time'!AD44&lt;0),AE44,"")</f>
        <v/>
      </c>
      <c r="BT44" s="843" t="str">
        <f>IF(AND($AY$3=1,'7c Health part-time'!AE44&lt;0),AF44,"")</f>
        <v/>
      </c>
      <c r="BU44" s="843" t="str">
        <f>IF(AND($AY$3=1,'7c Health part-time'!AF44&lt;0),AG44,"")</f>
        <v/>
      </c>
      <c r="BV44" s="845" t="str">
        <f>IF(AND($AY$3=1,'7c Health part-time'!AG44&lt;0),AH44,"")</f>
        <v/>
      </c>
      <c r="BX44" s="844" t="str">
        <f>IF(AND($BY$3=1,('7c Health part-time'!D44-INT('7c Health part-time'!D44))&lt;&gt;0.5,('7c Health part-time'!D44-INT('7c Health part-time'!D44))&lt;&gt;0),E44,"")</f>
        <v/>
      </c>
      <c r="BY44" s="843" t="str">
        <f>IF(AND($BY$3=1,('7c Health part-time'!E44-INT('7c Health part-time'!E44))&lt;&gt;0.5,('7c Health part-time'!E44-INT('7c Health part-time'!E44))&lt;&gt;0),F44,"")</f>
        <v/>
      </c>
      <c r="BZ44" s="843" t="str">
        <f>IF(AND($BY$3=1,('7c Health part-time'!F44-INT('7c Health part-time'!F44))&lt;&gt;0.5,('7c Health part-time'!F44-INT('7c Health part-time'!F44))&lt;&gt;0),G44,"")</f>
        <v/>
      </c>
      <c r="CA44" s="843" t="str">
        <f>IF(AND($BY$3=1,('7c Health part-time'!G44-INT('7c Health part-time'!G44))&lt;&gt;0.5,('7c Health part-time'!G44-INT('7c Health part-time'!G44))&lt;&gt;0),H44,"")</f>
        <v/>
      </c>
      <c r="CB44" s="843" t="str">
        <f>IF(AND($BY$3=1,('7c Health part-time'!H44-INT('7c Health part-time'!H44))&lt;&gt;0.5,('7c Health part-time'!H44-INT('7c Health part-time'!H44))&lt;&gt;0),I44,"")</f>
        <v/>
      </c>
      <c r="CC44" s="845" t="str">
        <f>IF(AND($BY$3=1,('7c Health part-time'!I44-INT('7c Health part-time'!I44))&lt;&gt;0.5,('7c Health part-time'!I44-INT('7c Health part-time'!I44))&lt;&gt;0),J44,"")</f>
        <v/>
      </c>
      <c r="CD44" s="844" t="str">
        <f>IF(AND($BY$3=1,('7c Health part-time'!J44-INT('7c Health part-time'!J44))&lt;&gt;0.5,('7c Health part-time'!J44-INT('7c Health part-time'!J44))&lt;&gt;0),K44,"")</f>
        <v/>
      </c>
      <c r="CE44" s="843" t="str">
        <f>IF(AND($BY$3=1,('7c Health part-time'!K44-INT('7c Health part-time'!K44))&lt;&gt;0.5,('7c Health part-time'!K44-INT('7c Health part-time'!K44))&lt;&gt;0),L44,"")</f>
        <v/>
      </c>
      <c r="CF44" s="843" t="str">
        <f>IF(AND($BY$3=1,('7c Health part-time'!L44-INT('7c Health part-time'!L44))&lt;&gt;0.5,('7c Health part-time'!L44-INT('7c Health part-time'!L44))&lt;&gt;0),M44,"")</f>
        <v/>
      </c>
      <c r="CG44" s="843" t="str">
        <f>IF(AND($BY$3=1,('7c Health part-time'!M44-INT('7c Health part-time'!M44))&lt;&gt;0.5,('7c Health part-time'!M44-INT('7c Health part-time'!M44))&lt;&gt;0),N44,"")</f>
        <v/>
      </c>
      <c r="CH44" s="843" t="str">
        <f>IF(AND($BY$3=1,('7c Health part-time'!N44-INT('7c Health part-time'!N44))&lt;&gt;0.5,('7c Health part-time'!N44-INT('7c Health part-time'!N44))&lt;&gt;0),O44,"")</f>
        <v/>
      </c>
      <c r="CI44" s="845" t="str">
        <f>IF(AND($BY$3=1,('7c Health part-time'!O44-INT('7c Health part-time'!O44))&lt;&gt;0.5,('7c Health part-time'!O44-INT('7c Health part-time'!O44))&lt;&gt;0),P44,"")</f>
        <v/>
      </c>
      <c r="CJ44" s="844" t="str">
        <f>IF(AND($BY$3=1,('7c Health part-time'!P44-INT('7c Health part-time'!P44))&lt;&gt;0.5,('7c Health part-time'!P44-INT('7c Health part-time'!P44))&lt;&gt;0),Q44,"")</f>
        <v/>
      </c>
      <c r="CK44" s="843" t="str">
        <f>IF(AND($BY$3=1,('7c Health part-time'!Q44-INT('7c Health part-time'!Q44))&lt;&gt;0.5,('7c Health part-time'!Q44-INT('7c Health part-time'!Q44))&lt;&gt;0),R44,"")</f>
        <v/>
      </c>
      <c r="CL44" s="843" t="str">
        <f>IF(AND($BY$3=1,('7c Health part-time'!R44-INT('7c Health part-time'!R44))&lt;&gt;0.5,('7c Health part-time'!R44-INT('7c Health part-time'!R44))&lt;&gt;0),S44,"")</f>
        <v/>
      </c>
      <c r="CM44" s="843" t="str">
        <f>IF(AND($BY$3=1,('7c Health part-time'!S44-INT('7c Health part-time'!S44))&lt;&gt;0.5,('7c Health part-time'!S44-INT('7c Health part-time'!S44))&lt;&gt;0),T44,"")</f>
        <v/>
      </c>
      <c r="CN44" s="843" t="str">
        <f>IF(AND($BY$3=1,('7c Health part-time'!T44-INT('7c Health part-time'!T44))&lt;&gt;0.5,('7c Health part-time'!T44-INT('7c Health part-time'!T44))&lt;&gt;0),U44,"")</f>
        <v/>
      </c>
      <c r="CO44" s="845" t="str">
        <f>IF(AND($BY$3=1,('7c Health part-time'!U44-INT('7c Health part-time'!U44))&lt;&gt;0.5,('7c Health part-time'!U44-INT('7c Health part-time'!U44))&lt;&gt;0),V44,"")</f>
        <v/>
      </c>
      <c r="DV44" s="844" t="str">
        <f>IF(AND($DV$3=1,ROUND('7c Health part-time'!AB44,2)&lt;&gt;'7c Health part-time'!AB44),AC44,"")</f>
        <v/>
      </c>
      <c r="DW44" s="843" t="str">
        <f>IF(AND($DV$3=1,ROUND('7c Health part-time'!AC44,2)&lt;&gt;'7c Health part-time'!AC44),AD44,"")</f>
        <v/>
      </c>
      <c r="DX44" s="843" t="str">
        <f>IF(AND($DV$3=1,ROUND('7c Health part-time'!AD44,2)&lt;&gt;'7c Health part-time'!AD44),AE44,"")</f>
        <v/>
      </c>
      <c r="DY44" s="843" t="str">
        <f>IF(AND($DV$3=1,ROUND('7c Health part-time'!AE44,2)&lt;&gt;'7c Health part-time'!AE44),AF44,"")</f>
        <v/>
      </c>
      <c r="DZ44" s="843" t="str">
        <f>IF(AND($DV$3=1,ROUND('7c Health part-time'!AF44,2)&lt;&gt;'7c Health part-time'!AF44),AG44,"")</f>
        <v/>
      </c>
      <c r="EA44" s="845" t="str">
        <f>IF(AND($DV$3=1,ROUND('7c Health part-time'!AG44,2)&lt;&gt;'7c Health part-time'!AG44),AH44,"")</f>
        <v/>
      </c>
      <c r="EC44" s="844" t="str">
        <f>IF(AND($EC$3=1,'7c Health part-time'!AB44&gt;'7c Health part-time'!V44),AC44,"")</f>
        <v/>
      </c>
      <c r="ED44" s="843" t="str">
        <f>IF(AND($EC$3=1,'7c Health part-time'!AC44&gt;'7c Health part-time'!W44),AD44,"")</f>
        <v/>
      </c>
      <c r="EE44" s="843" t="str">
        <f>IF(AND($EC$3=1,'7c Health part-time'!AD44&gt;'7c Health part-time'!X44),AE44,"")</f>
        <v/>
      </c>
      <c r="EF44" s="843" t="str">
        <f>IF(AND($EC$3=1,'7c Health part-time'!AE44&gt;'7c Health part-time'!Y44),AF44,"")</f>
        <v/>
      </c>
      <c r="EG44" s="843" t="str">
        <f>IF(AND($EC$3=1,'7c Health part-time'!AF44&gt;'7c Health part-time'!Z44),AG44,"")</f>
        <v/>
      </c>
      <c r="EH44" s="845" t="str">
        <f>IF(AND($EC$3=1,'7c Health part-time'!AG44&gt;'7c Health part-time'!AA44),AH44,"")</f>
        <v/>
      </c>
      <c r="EJ44" s="844" t="str">
        <f>IF(AND($EJ$3=1,'7c Health part-time'!V44&lt;&gt;0),IF(('7c Health part-time'!AB44/'7c Health part-time'!V44)&lt;0.03,AC44,""),"")</f>
        <v/>
      </c>
      <c r="EK44" s="843" t="str">
        <f>IF(AND($EJ$3=1,'7c Health part-time'!W44&lt;&gt;0),IF(('7c Health part-time'!AC44/'7c Health part-time'!W44)&lt;0.03,AD44,""),"")</f>
        <v/>
      </c>
      <c r="EL44" s="843" t="str">
        <f>IF(AND($EJ$3=1,'7c Health part-time'!X44&lt;&gt;0),IF(('7c Health part-time'!AD44/'7c Health part-time'!X44)&lt;0.03,AE44,""),"")</f>
        <v/>
      </c>
      <c r="EM44" s="843" t="str">
        <f>IF(AND($EJ$3=1,'7c Health part-time'!Y44&lt;&gt;0),IF(('7c Health part-time'!AE44/'7c Health part-time'!Y44)&lt;0.03,AF44,""),"")</f>
        <v/>
      </c>
      <c r="EN44" s="843" t="str">
        <f>IF(AND($EJ$3=1,'7c Health part-time'!Z44&lt;&gt;0),IF(('7c Health part-time'!AF44/'7c Health part-time'!Z44)&lt;0.03,AG44,""),"")</f>
        <v/>
      </c>
      <c r="EO44" s="845" t="str">
        <f>IF(AND($EJ$3=1,'7c Health part-time'!AA44&lt;&gt;0),IF(('7c Health part-time'!AG44/'7c Health part-time'!AA44)&lt;0.03,AH44,""),"")</f>
        <v/>
      </c>
      <c r="EQ44" s="844" t="str">
        <f>IF(AND($EQ$3=1,'7c Health part-time'!P44=0,SUM('7c Health part-time'!D44,'7c Health part-time'!J44)&gt;$ET$13),Q44,"")</f>
        <v/>
      </c>
      <c r="ER44" s="843" t="str">
        <f>IF(AND($EQ$3=1,'7c Health part-time'!Q44=0,SUM('7c Health part-time'!E44,'7c Health part-time'!K44)&gt;$ET$13),R44,"")</f>
        <v/>
      </c>
      <c r="ES44" s="843" t="str">
        <f>IF(AND($EQ$3=1,'7c Health part-time'!R44=0,SUM('7c Health part-time'!F44,'7c Health part-time'!L44)&gt;$ET$13),S44,"")</f>
        <v/>
      </c>
      <c r="ET44" s="843" t="str">
        <f>IF(AND($EQ$3=1,'7c Health part-time'!S44=0,SUM('7c Health part-time'!G44,'7c Health part-time'!M44)&gt;$ET$13),T44,"")</f>
        <v/>
      </c>
      <c r="EU44" s="843" t="str">
        <f>IF(AND($EQ$3=1,'7c Health part-time'!T44=0,SUM('7c Health part-time'!H44,'7c Health part-time'!N44)&gt;$ET$13),U44,"")</f>
        <v/>
      </c>
      <c r="EV44" s="845" t="str">
        <f>IF(AND($EQ$3=1,'7c Health part-time'!U44=0,SUM('7c Health part-time'!I44,'7c Health part-time'!O44)&gt;$ET$13),V44,"")</f>
        <v/>
      </c>
      <c r="EX44" s="844" t="str">
        <f>IF(AND($EX$3=1,SUM('7c Health part-time'!D44,'7c Health part-time'!J44)&gt;0,ABS('7c Health part-time'!P44)=SUM('7c Health part-time'!D44,'7c Health part-time'!J44)),Q44,"")</f>
        <v/>
      </c>
      <c r="EY44" s="843" t="str">
        <f>IF(AND($EX$3=1,SUM('7c Health part-time'!E44,'7c Health part-time'!K44)&gt;0,ABS('7c Health part-time'!Q44)=SUM('7c Health part-time'!E44,'7c Health part-time'!K44)),R44,"")</f>
        <v/>
      </c>
      <c r="EZ44" s="843" t="str">
        <f>IF(AND($EX$3=1,SUM('7c Health part-time'!F44,'7c Health part-time'!L44)&gt;0,ABS('7c Health part-time'!R44)=SUM('7c Health part-time'!F44,'7c Health part-time'!L44)),S44,"")</f>
        <v/>
      </c>
      <c r="FA44" s="843" t="str">
        <f>IF(AND($EX$3=1,SUM('7c Health part-time'!G44,'7c Health part-time'!M44)&gt;0,ABS('7c Health part-time'!S44)=SUM('7c Health part-time'!G44,'7c Health part-time'!M44)),T44,"")</f>
        <v/>
      </c>
      <c r="FB44" s="843" t="str">
        <f>IF(AND($EX$3=1,SUM('7c Health part-time'!H44,'7c Health part-time'!N44)&gt;0,ABS('7c Health part-time'!T44)=SUM('7c Health part-time'!H44,'7c Health part-time'!N44)),U44,"")</f>
        <v/>
      </c>
      <c r="FC44" s="845" t="str">
        <f>IF(AND($EX$3=1,SUM('7c Health part-time'!I44,'7c Health part-time'!O44)&gt;0,ABS('7c Health part-time'!U44)=SUM('7c Health part-time'!I44,'7c Health part-time'!O44)),V44,"")</f>
        <v/>
      </c>
      <c r="FR44" s="844" t="str">
        <f>IF(AND($FR$3=1,'7c Health part-time'!V44&lt;&gt;0),IF(('7c Health part-time'!AB44/'7c Health part-time'!V44)&lt;0.25,AC44,""),"")</f>
        <v/>
      </c>
      <c r="FS44" s="843" t="str">
        <f>IF(AND($FR$3=1,'7c Health part-time'!W44&lt;&gt;0),IF(('7c Health part-time'!AC44/'7c Health part-time'!W44)&lt;0.25,AD44,""),"")</f>
        <v/>
      </c>
      <c r="FT44" s="843" t="str">
        <f>IF(AND($FR$3=1,'7c Health part-time'!X44&lt;&gt;0),IF(('7c Health part-time'!AD44/'7c Health part-time'!X44)&lt;0.25,AE44,""),"")</f>
        <v/>
      </c>
      <c r="FU44" s="843" t="str">
        <f>IF(AND($FR$3=1,'7c Health part-time'!Y44&lt;&gt;0),IF(('7c Health part-time'!AE44/'7c Health part-time'!Y44)&lt;0.25,AF44,""),"")</f>
        <v/>
      </c>
      <c r="FV44" s="843" t="str">
        <f>IF(AND($FR$3=1,'7c Health part-time'!Z44&lt;&gt;0),IF(('7c Health part-time'!AF44/'7c Health part-time'!Z44)&lt;0.25,AG44,""),"")</f>
        <v/>
      </c>
      <c r="FW44" s="845" t="str">
        <f>IF(AND($FR$3=1,'7c Health part-time'!AA44&lt;&gt;0),IF(('7c Health part-time'!AG44/'7c Health part-time'!AA44)&lt;0.25,AH44,""),"")</f>
        <v/>
      </c>
      <c r="FY44" s="840" t="str">
        <f>IF(AND($FY$3=1,'7c Health part-time'!D44&gt;0),E44,"")</f>
        <v/>
      </c>
      <c r="FZ44" s="841" t="str">
        <f>IF(AND($FY$3=1,'7c Health part-time'!E44&gt;0),F44,"")</f>
        <v/>
      </c>
      <c r="GA44" s="841" t="str">
        <f>IF(AND($FY$3=1,'7c Health part-time'!F44&gt;0),G44,"")</f>
        <v/>
      </c>
      <c r="GB44" s="841" t="str">
        <f>IF(AND($FY$3=1,'7c Health part-time'!G44&gt;0),H44,"")</f>
        <v/>
      </c>
      <c r="GC44" s="841" t="str">
        <f>IF(AND($FY$3=1,'7c Health part-time'!H44&gt;0),I44,"")</f>
        <v/>
      </c>
      <c r="GD44" s="842" t="str">
        <f>IF(AND($FY$3=1,'7c Health part-time'!I44&gt;0),J44,"")</f>
        <v/>
      </c>
      <c r="GE44" s="841" t="str">
        <f>IF(AND($FY$3=1,'7c Health part-time'!J44&gt;0),K44,"")</f>
        <v/>
      </c>
      <c r="GF44" s="841" t="str">
        <f>IF(AND($FY$3=1,'7c Health part-time'!K44&gt;0),L44,"")</f>
        <v/>
      </c>
      <c r="GG44" s="841" t="str">
        <f>IF(AND($FY$3=1,'7c Health part-time'!L44&gt;0),M44,"")</f>
        <v/>
      </c>
      <c r="GH44" s="841" t="str">
        <f>IF(AND($FY$3=1,'7c Health part-time'!M44&gt;0),N44,"")</f>
        <v/>
      </c>
      <c r="GI44" s="841" t="str">
        <f>IF(AND($FY$3=1,'7c Health part-time'!N44&gt;0),O44,"")</f>
        <v/>
      </c>
      <c r="GJ44" s="842" t="str">
        <f>IF(AND($FY$3=1,'7c Health part-time'!O44&gt;0),P44,"")</f>
        <v/>
      </c>
      <c r="GL44" s="60"/>
      <c r="GM44" s="61" t="s">
        <v>19</v>
      </c>
      <c r="GN44" s="60" t="s">
        <v>116</v>
      </c>
      <c r="GO44" s="49" t="str">
        <f>$CS$98</f>
        <v/>
      </c>
      <c r="GP44" s="41" t="str">
        <f>$CT$98</f>
        <v/>
      </c>
      <c r="GQ44" s="40" t="str">
        <f>$CS$98</f>
        <v/>
      </c>
      <c r="GR44" s="41" t="str">
        <f>$CT$98</f>
        <v/>
      </c>
      <c r="GS44" s="40" t="str">
        <f>$CS$98</f>
        <v/>
      </c>
      <c r="GT44" s="873" t="str">
        <f>$CT$98</f>
        <v/>
      </c>
      <c r="GU44" s="49" t="str">
        <f>$CY$98</f>
        <v/>
      </c>
      <c r="GV44" s="41" t="str">
        <f>$CZ$98</f>
        <v/>
      </c>
      <c r="GW44" s="40" t="str">
        <f>$CY$98</f>
        <v/>
      </c>
      <c r="GX44" s="41" t="str">
        <f>$CZ$98</f>
        <v/>
      </c>
      <c r="GY44" s="40" t="str">
        <f>$CY$98</f>
        <v/>
      </c>
      <c r="GZ44" s="873" t="str">
        <f>$CZ$98</f>
        <v/>
      </c>
      <c r="HA44" s="49" t="str">
        <f>$DE$98</f>
        <v/>
      </c>
      <c r="HB44" s="41" t="str">
        <f>$DF$98</f>
        <v/>
      </c>
      <c r="HC44" s="40" t="str">
        <f>$DE$98</f>
        <v/>
      </c>
      <c r="HD44" s="41" t="str">
        <f>$DF$98</f>
        <v/>
      </c>
      <c r="HE44" s="40" t="str">
        <f>$DE$98</f>
        <v/>
      </c>
      <c r="HF44" s="873" t="str">
        <f>$DF$98</f>
        <v/>
      </c>
      <c r="HG44" s="49" t="str">
        <f>$DK$98</f>
        <v/>
      </c>
      <c r="HH44" s="41" t="str">
        <f>$DL$98</f>
        <v/>
      </c>
      <c r="HI44" s="40" t="str">
        <f>$DK$98</f>
        <v/>
      </c>
      <c r="HJ44" s="41" t="str">
        <f>$DL$98</f>
        <v/>
      </c>
      <c r="HK44" s="40" t="str">
        <f>$DK$98</f>
        <v/>
      </c>
      <c r="HL44" s="873" t="str">
        <f>$DL$98</f>
        <v/>
      </c>
      <c r="HM44" s="49" t="str">
        <f>$DQ$98</f>
        <v/>
      </c>
      <c r="HN44" s="41" t="str">
        <f>$DR$98</f>
        <v/>
      </c>
      <c r="HO44" s="40" t="str">
        <f>$DQ$98</f>
        <v/>
      </c>
      <c r="HP44" s="41" t="str">
        <f>$DR$98</f>
        <v/>
      </c>
      <c r="HQ44" s="40" t="str">
        <f>$DQ$98</f>
        <v/>
      </c>
      <c r="HR44" s="873" t="str">
        <f>$DR$98</f>
        <v/>
      </c>
    </row>
    <row r="45" spans="1:226" ht="15.75" thickBot="1" x14ac:dyDescent="0.3">
      <c r="A45" s="18" t="str">
        <f>'7c Health part-time'!A45</f>
        <v>Nursing - mental health (C1)</v>
      </c>
      <c r="B45" t="s">
        <v>19</v>
      </c>
      <c r="C45" s="18" t="str">
        <f>'7c Health part-time'!C45</f>
        <v>PGT (UG fee)</v>
      </c>
      <c r="D45" t="str">
        <f t="shared" si="4"/>
        <v>Nursing - mental health (C1), Long, PGT (UG fee)</v>
      </c>
      <c r="E45" t="str">
        <f t="shared" si="9"/>
        <v xml:space="preserve">Column 1, Starters in 2016-17, OfS-fundable, Nursing - mental health (C1), Long, PGT (UG fee); </v>
      </c>
      <c r="F45" t="str">
        <f t="shared" si="9"/>
        <v xml:space="preserve">Column 1, Starters in 2016-17, Non-fundable, Nursing - mental health (C1), Long, PGT (UG fee); </v>
      </c>
      <c r="G45" t="str">
        <f t="shared" si="9"/>
        <v xml:space="preserve">Column 1, Starters in 2017-18, OfS-fundable, Nursing - mental health (C1), Long, PGT (UG fee); </v>
      </c>
      <c r="H45" t="str">
        <f t="shared" si="9"/>
        <v xml:space="preserve">Column 1, Starters in 2017-18, Non-fundable, Nursing - mental health (C1), Long, PGT (UG fee); </v>
      </c>
      <c r="I45" t="str">
        <f t="shared" si="9"/>
        <v xml:space="preserve">Column 1, Starters in 2018-19, OfS-fundable, Nursing - mental health (C1), Long, PGT (UG fee); </v>
      </c>
      <c r="J45" t="str">
        <f t="shared" si="9"/>
        <v xml:space="preserve">Column 1, Starters in 2018-19, Non-fundable, Nursing - mental health (C1), Long, PGT (UG fee); </v>
      </c>
      <c r="K45" t="str">
        <f t="shared" si="9"/>
        <v xml:space="preserve">Column 2, Starters in 2016-17, OfS-fundable, Nursing - mental health (C1), Long, PGT (UG fee); </v>
      </c>
      <c r="L45" t="str">
        <f t="shared" si="9"/>
        <v xml:space="preserve">Column 2, Starters in 2016-17, Non-fundable, Nursing - mental health (C1), Long, PGT (UG fee); </v>
      </c>
      <c r="M45" t="str">
        <f t="shared" si="9"/>
        <v xml:space="preserve">Column 2, Starters in 2017-18, OfS-fundable, Nursing - mental health (C1), Long, PGT (UG fee); </v>
      </c>
      <c r="N45" t="str">
        <f t="shared" si="9"/>
        <v xml:space="preserve">Column 2, Starters in 2017-18, Non-fundable, Nursing - mental health (C1), Long, PGT (UG fee); </v>
      </c>
      <c r="O45" t="str">
        <f t="shared" si="9"/>
        <v xml:space="preserve">Column 2, Starters in 2018-19, OfS-fundable, Nursing - mental health (C1), Long, PGT (UG fee); </v>
      </c>
      <c r="P45" t="str">
        <f t="shared" si="9"/>
        <v xml:space="preserve">Column 2, Starters in 2018-19, Non-fundable, Nursing - mental health (C1), Long, PGT (UG fee); </v>
      </c>
      <c r="Q45" t="str">
        <f t="shared" si="9"/>
        <v xml:space="preserve">Column 3, Starters in 2016-17, OfS-fundable, Nursing - mental health (C1), Long, PGT (UG fee); </v>
      </c>
      <c r="R45" t="str">
        <f t="shared" si="9"/>
        <v xml:space="preserve">Column 3, Starters in 2016-17, Non-fundable, Nursing - mental health (C1), Long, PGT (UG fee); </v>
      </c>
      <c r="S45" t="str">
        <f t="shared" si="9"/>
        <v xml:space="preserve">Column 3, Starters in 2017-18, OfS-fundable, Nursing - mental health (C1), Long, PGT (UG fee); </v>
      </c>
      <c r="T45" t="str">
        <f t="shared" si="9"/>
        <v xml:space="preserve">Column 3, Starters in 2017-18, Non-fundable, Nursing - mental health (C1), Long, PGT (UG fee); </v>
      </c>
      <c r="U45" t="str">
        <f t="shared" si="8"/>
        <v xml:space="preserve">Column 3, Starters in 2018-19, OfS-fundable, Nursing - mental health (C1), Long, PGT (UG fee); </v>
      </c>
      <c r="V45" t="str">
        <f t="shared" si="8"/>
        <v xml:space="preserve">Column 3, Starters in 2018-19, Non-fundable, Nursing - mental health (C1), Long, PGT (UG fee); </v>
      </c>
      <c r="W45" t="str">
        <f t="shared" si="8"/>
        <v xml:space="preserve">Column 4, Starters in 2016-17, OfS-fundable, Nursing - mental health (C1), Long, PGT (UG fee); </v>
      </c>
      <c r="X45" t="str">
        <f t="shared" si="8"/>
        <v xml:space="preserve">Column 4, Starters in 2016-17, Non-fundable, Nursing - mental health (C1), Long, PGT (UG fee); </v>
      </c>
      <c r="Y45" t="str">
        <f t="shared" si="8"/>
        <v xml:space="preserve">Column 4, Starters in 2017-18, OfS-fundable, Nursing - mental health (C1), Long, PGT (UG fee); </v>
      </c>
      <c r="Z45" t="str">
        <f t="shared" si="8"/>
        <v xml:space="preserve">Column 4, Starters in 2017-18, Non-fundable, Nursing - mental health (C1), Long, PGT (UG fee); </v>
      </c>
      <c r="AA45" t="str">
        <f t="shared" si="8"/>
        <v xml:space="preserve">Column 4, Starters in 2018-19, OfS-fundable, Nursing - mental health (C1), Long, PGT (UG fee); </v>
      </c>
      <c r="AB45" t="str">
        <f t="shared" ref="AB45:AH53" si="11">CONCATENATE(AB$7,", ",AB$10,", ",AB$12,", ",$A45,", ",$B45,", ",$C45,"; ")</f>
        <v xml:space="preserve">Column 4, Starters in 2018-19, Non-fundable, Nursing - mental health (C1), Long, PGT (UG fee); </v>
      </c>
      <c r="AC45" t="str">
        <f t="shared" si="11"/>
        <v xml:space="preserve">Column 4a, Starters in 2016-17, OfS-fundable, Nursing - mental health (C1), Long, PGT (UG fee); </v>
      </c>
      <c r="AD45" t="str">
        <f t="shared" si="11"/>
        <v xml:space="preserve">Column 4a, Starters in 2016-17, Non-fundable, Nursing - mental health (C1), Long, PGT (UG fee); </v>
      </c>
      <c r="AE45" t="str">
        <f t="shared" si="11"/>
        <v xml:space="preserve">Column 4a, Starters in 2017-18, OfS-fundable, Nursing - mental health (C1), Long, PGT (UG fee); </v>
      </c>
      <c r="AF45" t="str">
        <f t="shared" si="11"/>
        <v xml:space="preserve">Column 4a, Starters in 2017-18, Non-fundable, Nursing - mental health (C1), Long, PGT (UG fee); </v>
      </c>
      <c r="AG45" t="str">
        <f t="shared" si="11"/>
        <v xml:space="preserve">Column 4a, Starters in 2018-19, OfS-fundable, Nursing - mental health (C1), Long, PGT (UG fee); </v>
      </c>
      <c r="AH45" t="str">
        <f t="shared" si="11"/>
        <v xml:space="preserve">Column 4a, Starters in 2018-19, Non-fundable, Nursing - mental health (C1), Long, PGT (UG fee); </v>
      </c>
      <c r="AR45" s="726" t="str">
        <f>IF(AND($AR$3=1,'7c Health part-time'!P45&gt;0),Q45,"")</f>
        <v/>
      </c>
      <c r="AS45" s="727" t="str">
        <f>IF(AND($AR$3=1,'7c Health part-time'!Q45&gt;0),R45,"")</f>
        <v/>
      </c>
      <c r="AT45" s="727" t="str">
        <f>IF(AND($AR$3=1,'7c Health part-time'!R45&gt;0),S45,"")</f>
        <v/>
      </c>
      <c r="AU45" s="727" t="str">
        <f>IF(AND($AR$3=1,'7c Health part-time'!S45&gt;0),T45,"")</f>
        <v/>
      </c>
      <c r="AV45" s="727" t="str">
        <f>IF(AND($AR$3=1,'7c Health part-time'!T45&gt;0),U45,"")</f>
        <v/>
      </c>
      <c r="AW45" s="846" t="str">
        <f>IF(AND($AR$3=1,'7c Health part-time'!U45&gt;0),V45,"")</f>
        <v/>
      </c>
      <c r="AY45" s="726" t="str">
        <f>IF(AND($AY$3=1,'7c Health part-time'!D45&lt;0),E45,"")</f>
        <v/>
      </c>
      <c r="AZ45" s="727" t="str">
        <f>IF(AND($AY$3=1,'7c Health part-time'!E45&lt;0),F45,"")</f>
        <v/>
      </c>
      <c r="BA45" s="727" t="str">
        <f>IF(AND($AY$3=1,'7c Health part-time'!F45&lt;0),G45,"")</f>
        <v/>
      </c>
      <c r="BB45" s="727" t="str">
        <f>IF(AND($AY$3=1,'7c Health part-time'!G45&lt;0),H45,"")</f>
        <v/>
      </c>
      <c r="BC45" s="727" t="str">
        <f>IF(AND($AY$3=1,'7c Health part-time'!H45&lt;0),I45,"")</f>
        <v/>
      </c>
      <c r="BD45" s="846" t="str">
        <f>IF(AND($AY$3=1,'7c Health part-time'!I45&lt;0),J45,"")</f>
        <v/>
      </c>
      <c r="BE45" s="726" t="str">
        <f>IF(AND($AY$3=1,'7c Health part-time'!J45&lt;0),K45,"")</f>
        <v/>
      </c>
      <c r="BF45" s="727" t="str">
        <f>IF(AND($AY$3=1,'7c Health part-time'!K45&lt;0),L45,"")</f>
        <v/>
      </c>
      <c r="BG45" s="727" t="str">
        <f>IF(AND($AY$3=1,'7c Health part-time'!L45&lt;0),M45,"")</f>
        <v/>
      </c>
      <c r="BH45" s="727" t="str">
        <f>IF(AND($AY$3=1,'7c Health part-time'!M45&lt;0),N45,"")</f>
        <v/>
      </c>
      <c r="BI45" s="727" t="str">
        <f>IF(AND($AY$3=1,'7c Health part-time'!N45&lt;0),O45,"")</f>
        <v/>
      </c>
      <c r="BJ45" s="846" t="str">
        <f>IF(AND($AY$3=1,'7c Health part-time'!O45&lt;0),P45,"")</f>
        <v/>
      </c>
      <c r="BK45" s="726" t="str">
        <f>IF(AND($AY$3=1,'7c Health part-time'!V45&lt;0),W45,"")</f>
        <v/>
      </c>
      <c r="BL45" s="727" t="str">
        <f>IF(AND($AY$3=1,'7c Health part-time'!W45&lt;0),X45,"")</f>
        <v/>
      </c>
      <c r="BM45" s="727" t="str">
        <f>IF(AND($AY$3=1,'7c Health part-time'!X45&lt;0),Y45,"")</f>
        <v/>
      </c>
      <c r="BN45" s="727" t="str">
        <f>IF(AND($AY$3=1,'7c Health part-time'!Y45&lt;0),Z45,"")</f>
        <v/>
      </c>
      <c r="BO45" s="727" t="str">
        <f>IF(AND($AY$3=1,'7c Health part-time'!Z45&lt;0),AA45,"")</f>
        <v/>
      </c>
      <c r="BP45" s="846" t="str">
        <f>IF(AND($AY$3=1,'7c Health part-time'!AA45&lt;0),AB45,"")</f>
        <v/>
      </c>
      <c r="BQ45" s="726" t="str">
        <f>IF(AND($AY$3=1,'7c Health part-time'!AB45&lt;0),AC45,"")</f>
        <v/>
      </c>
      <c r="BR45" s="727" t="str">
        <f>IF(AND($AY$3=1,'7c Health part-time'!AC45&lt;0),AD45,"")</f>
        <v/>
      </c>
      <c r="BS45" s="727" t="str">
        <f>IF(AND($AY$3=1,'7c Health part-time'!AD45&lt;0),AE45,"")</f>
        <v/>
      </c>
      <c r="BT45" s="727" t="str">
        <f>IF(AND($AY$3=1,'7c Health part-time'!AE45&lt;0),AF45,"")</f>
        <v/>
      </c>
      <c r="BU45" s="727" t="str">
        <f>IF(AND($AY$3=1,'7c Health part-time'!AF45&lt;0),AG45,"")</f>
        <v/>
      </c>
      <c r="BV45" s="846" t="str">
        <f>IF(AND($AY$3=1,'7c Health part-time'!AG45&lt;0),AH45,"")</f>
        <v/>
      </c>
      <c r="BX45" s="844" t="str">
        <f>IF(AND($BY$3=1,('7c Health part-time'!D45-INT('7c Health part-time'!D45))&lt;&gt;0.5,('7c Health part-time'!D45-INT('7c Health part-time'!D45))&lt;&gt;0),E45,"")</f>
        <v/>
      </c>
      <c r="BY45" s="843" t="str">
        <f>IF(AND($BY$3=1,('7c Health part-time'!E45-INT('7c Health part-time'!E45))&lt;&gt;0.5,('7c Health part-time'!E45-INT('7c Health part-time'!E45))&lt;&gt;0),F45,"")</f>
        <v/>
      </c>
      <c r="BZ45" s="843" t="str">
        <f>IF(AND($BY$3=1,('7c Health part-time'!F45-INT('7c Health part-time'!F45))&lt;&gt;0.5,('7c Health part-time'!F45-INT('7c Health part-time'!F45))&lt;&gt;0),G45,"")</f>
        <v/>
      </c>
      <c r="CA45" s="843" t="str">
        <f>IF(AND($BY$3=1,('7c Health part-time'!G45-INT('7c Health part-time'!G45))&lt;&gt;0.5,('7c Health part-time'!G45-INT('7c Health part-time'!G45))&lt;&gt;0),H45,"")</f>
        <v/>
      </c>
      <c r="CB45" s="843" t="str">
        <f>IF(AND($BY$3=1,('7c Health part-time'!H45-INT('7c Health part-time'!H45))&lt;&gt;0.5,('7c Health part-time'!H45-INT('7c Health part-time'!H45))&lt;&gt;0),I45,"")</f>
        <v/>
      </c>
      <c r="CC45" s="845" t="str">
        <f>IF(AND($BY$3=1,('7c Health part-time'!I45-INT('7c Health part-time'!I45))&lt;&gt;0.5,('7c Health part-time'!I45-INT('7c Health part-time'!I45))&lt;&gt;0),J45,"")</f>
        <v/>
      </c>
      <c r="CD45" s="844" t="str">
        <f>IF(AND($BY$3=1,('7c Health part-time'!J45-INT('7c Health part-time'!J45))&lt;&gt;0.5,('7c Health part-time'!J45-INT('7c Health part-time'!J45))&lt;&gt;0),K45,"")</f>
        <v/>
      </c>
      <c r="CE45" s="843" t="str">
        <f>IF(AND($BY$3=1,('7c Health part-time'!K45-INT('7c Health part-time'!K45))&lt;&gt;0.5,('7c Health part-time'!K45-INT('7c Health part-time'!K45))&lt;&gt;0),L45,"")</f>
        <v/>
      </c>
      <c r="CF45" s="843" t="str">
        <f>IF(AND($BY$3=1,('7c Health part-time'!L45-INT('7c Health part-time'!L45))&lt;&gt;0.5,('7c Health part-time'!L45-INT('7c Health part-time'!L45))&lt;&gt;0),M45,"")</f>
        <v/>
      </c>
      <c r="CG45" s="843" t="str">
        <f>IF(AND($BY$3=1,('7c Health part-time'!M45-INT('7c Health part-time'!M45))&lt;&gt;0.5,('7c Health part-time'!M45-INT('7c Health part-time'!M45))&lt;&gt;0),N45,"")</f>
        <v/>
      </c>
      <c r="CH45" s="843" t="str">
        <f>IF(AND($BY$3=1,('7c Health part-time'!N45-INT('7c Health part-time'!N45))&lt;&gt;0.5,('7c Health part-time'!N45-INT('7c Health part-time'!N45))&lt;&gt;0),O45,"")</f>
        <v/>
      </c>
      <c r="CI45" s="845" t="str">
        <f>IF(AND($BY$3=1,('7c Health part-time'!O45-INT('7c Health part-time'!O45))&lt;&gt;0.5,('7c Health part-time'!O45-INT('7c Health part-time'!O45))&lt;&gt;0),P45,"")</f>
        <v/>
      </c>
      <c r="CJ45" s="844" t="str">
        <f>IF(AND($BY$3=1,('7c Health part-time'!P45-INT('7c Health part-time'!P45))&lt;&gt;0.5,('7c Health part-time'!P45-INT('7c Health part-time'!P45))&lt;&gt;0),Q45,"")</f>
        <v/>
      </c>
      <c r="CK45" s="843" t="str">
        <f>IF(AND($BY$3=1,('7c Health part-time'!Q45-INT('7c Health part-time'!Q45))&lt;&gt;0.5,('7c Health part-time'!Q45-INT('7c Health part-time'!Q45))&lt;&gt;0),R45,"")</f>
        <v/>
      </c>
      <c r="CL45" s="843" t="str">
        <f>IF(AND($BY$3=1,('7c Health part-time'!R45-INT('7c Health part-time'!R45))&lt;&gt;0.5,('7c Health part-time'!R45-INT('7c Health part-time'!R45))&lt;&gt;0),S45,"")</f>
        <v/>
      </c>
      <c r="CM45" s="843" t="str">
        <f>IF(AND($BY$3=1,('7c Health part-time'!S45-INT('7c Health part-time'!S45))&lt;&gt;0.5,('7c Health part-time'!S45-INT('7c Health part-time'!S45))&lt;&gt;0),T45,"")</f>
        <v/>
      </c>
      <c r="CN45" s="843" t="str">
        <f>IF(AND($BY$3=1,('7c Health part-time'!T45-INT('7c Health part-time'!T45))&lt;&gt;0.5,('7c Health part-time'!T45-INT('7c Health part-time'!T45))&lt;&gt;0),U45,"")</f>
        <v/>
      </c>
      <c r="CO45" s="845" t="str">
        <f>IF(AND($BY$3=1,('7c Health part-time'!U45-INT('7c Health part-time'!U45))&lt;&gt;0.5,('7c Health part-time'!U45-INT('7c Health part-time'!U45))&lt;&gt;0),V45,"")</f>
        <v/>
      </c>
      <c r="DV45" s="726" t="str">
        <f>IF(AND($DV$3=1,ROUND('7c Health part-time'!AB45,2)&lt;&gt;'7c Health part-time'!AB45),AC45,"")</f>
        <v/>
      </c>
      <c r="DW45" s="727" t="str">
        <f>IF(AND($DV$3=1,ROUND('7c Health part-time'!AC45,2)&lt;&gt;'7c Health part-time'!AC45),AD45,"")</f>
        <v/>
      </c>
      <c r="DX45" s="727" t="str">
        <f>IF(AND($DV$3=1,ROUND('7c Health part-time'!AD45,2)&lt;&gt;'7c Health part-time'!AD45),AE45,"")</f>
        <v/>
      </c>
      <c r="DY45" s="727" t="str">
        <f>IF(AND($DV$3=1,ROUND('7c Health part-time'!AE45,2)&lt;&gt;'7c Health part-time'!AE45),AF45,"")</f>
        <v/>
      </c>
      <c r="DZ45" s="727" t="str">
        <f>IF(AND($DV$3=1,ROUND('7c Health part-time'!AF45,2)&lt;&gt;'7c Health part-time'!AF45),AG45,"")</f>
        <v/>
      </c>
      <c r="EA45" s="846" t="str">
        <f>IF(AND($DV$3=1,ROUND('7c Health part-time'!AG45,2)&lt;&gt;'7c Health part-time'!AG45),AH45,"")</f>
        <v/>
      </c>
      <c r="EC45" s="726" t="str">
        <f>IF(AND($EC$3=1,'7c Health part-time'!AB45&gt;'7c Health part-time'!V45),AC45,"")</f>
        <v/>
      </c>
      <c r="ED45" s="727" t="str">
        <f>IF(AND($EC$3=1,'7c Health part-time'!AC45&gt;'7c Health part-time'!W45),AD45,"")</f>
        <v/>
      </c>
      <c r="EE45" s="727" t="str">
        <f>IF(AND($EC$3=1,'7c Health part-time'!AD45&gt;'7c Health part-time'!X45),AE45,"")</f>
        <v/>
      </c>
      <c r="EF45" s="727" t="str">
        <f>IF(AND($EC$3=1,'7c Health part-time'!AE45&gt;'7c Health part-time'!Y45),AF45,"")</f>
        <v/>
      </c>
      <c r="EG45" s="727" t="str">
        <f>IF(AND($EC$3=1,'7c Health part-time'!AF45&gt;'7c Health part-time'!Z45),AG45,"")</f>
        <v/>
      </c>
      <c r="EH45" s="846" t="str">
        <f>IF(AND($EC$3=1,'7c Health part-time'!AG45&gt;'7c Health part-time'!AA45),AH45,"")</f>
        <v/>
      </c>
      <c r="EJ45" s="726" t="str">
        <f>IF(AND($EJ$3=1,'7c Health part-time'!V45&lt;&gt;0),IF(('7c Health part-time'!AB45/'7c Health part-time'!V45)&lt;0.03,AC45,""),"")</f>
        <v/>
      </c>
      <c r="EK45" s="727" t="str">
        <f>IF(AND($EJ$3=1,'7c Health part-time'!W45&lt;&gt;0),IF(('7c Health part-time'!AC45/'7c Health part-time'!W45)&lt;0.03,AD45,""),"")</f>
        <v/>
      </c>
      <c r="EL45" s="727" t="str">
        <f>IF(AND($EJ$3=1,'7c Health part-time'!X45&lt;&gt;0),IF(('7c Health part-time'!AD45/'7c Health part-time'!X45)&lt;0.03,AE45,""),"")</f>
        <v/>
      </c>
      <c r="EM45" s="727" t="str">
        <f>IF(AND($EJ$3=1,'7c Health part-time'!Y45&lt;&gt;0),IF(('7c Health part-time'!AE45/'7c Health part-time'!Y45)&lt;0.03,AF45,""),"")</f>
        <v/>
      </c>
      <c r="EN45" s="727" t="str">
        <f>IF(AND($EJ$3=1,'7c Health part-time'!Z45&lt;&gt;0),IF(('7c Health part-time'!AF45/'7c Health part-time'!Z45)&lt;0.03,AG45,""),"")</f>
        <v/>
      </c>
      <c r="EO45" s="846" t="str">
        <f>IF(AND($EJ$3=1,'7c Health part-time'!AA45&lt;&gt;0),IF(('7c Health part-time'!AG45/'7c Health part-time'!AA45)&lt;0.03,AH45,""),"")</f>
        <v/>
      </c>
      <c r="EQ45" s="726" t="str">
        <f>IF(AND($EQ$3=1,'7c Health part-time'!P45=0,SUM('7c Health part-time'!D45,'7c Health part-time'!J45)&gt;$ET$13),Q45,"")</f>
        <v/>
      </c>
      <c r="ER45" s="727" t="str">
        <f>IF(AND($EQ$3=1,'7c Health part-time'!Q45=0,SUM('7c Health part-time'!E45,'7c Health part-time'!K45)&gt;$ET$13),R45,"")</f>
        <v/>
      </c>
      <c r="ES45" s="727" t="str">
        <f>IF(AND($EQ$3=1,'7c Health part-time'!R45=0,SUM('7c Health part-time'!F45,'7c Health part-time'!L45)&gt;$ET$13),S45,"")</f>
        <v/>
      </c>
      <c r="ET45" s="727" t="str">
        <f>IF(AND($EQ$3=1,'7c Health part-time'!S45=0,SUM('7c Health part-time'!G45,'7c Health part-time'!M45)&gt;$ET$13),T45,"")</f>
        <v/>
      </c>
      <c r="EU45" s="727" t="str">
        <f>IF(AND($EQ$3=1,'7c Health part-time'!T45=0,SUM('7c Health part-time'!H45,'7c Health part-time'!N45)&gt;$ET$13),U45,"")</f>
        <v/>
      </c>
      <c r="EV45" s="846" t="str">
        <f>IF(AND($EQ$3=1,'7c Health part-time'!U45=0,SUM('7c Health part-time'!I45,'7c Health part-time'!O45)&gt;$ET$13),V45,"")</f>
        <v/>
      </c>
      <c r="EX45" s="726" t="str">
        <f>IF(AND($EX$3=1,SUM('7c Health part-time'!D45,'7c Health part-time'!J45)&gt;0,ABS('7c Health part-time'!P45)=SUM('7c Health part-time'!D45,'7c Health part-time'!J45)),Q45,"")</f>
        <v/>
      </c>
      <c r="EY45" s="727" t="str">
        <f>IF(AND($EX$3=1,SUM('7c Health part-time'!E45,'7c Health part-time'!K45)&gt;0,ABS('7c Health part-time'!Q45)=SUM('7c Health part-time'!E45,'7c Health part-time'!K45)),R45,"")</f>
        <v/>
      </c>
      <c r="EZ45" s="727" t="str">
        <f>IF(AND($EX$3=1,SUM('7c Health part-time'!F45,'7c Health part-time'!L45)&gt;0,ABS('7c Health part-time'!R45)=SUM('7c Health part-time'!F45,'7c Health part-time'!L45)),S45,"")</f>
        <v/>
      </c>
      <c r="FA45" s="727" t="str">
        <f>IF(AND($EX$3=1,SUM('7c Health part-time'!G45,'7c Health part-time'!M45)&gt;0,ABS('7c Health part-time'!S45)=SUM('7c Health part-time'!G45,'7c Health part-time'!M45)),T45,"")</f>
        <v/>
      </c>
      <c r="FB45" s="727" t="str">
        <f>IF(AND($EX$3=1,SUM('7c Health part-time'!H45,'7c Health part-time'!N45)&gt;0,ABS('7c Health part-time'!T45)=SUM('7c Health part-time'!H45,'7c Health part-time'!N45)),U45,"")</f>
        <v/>
      </c>
      <c r="FC45" s="846" t="str">
        <f>IF(AND($EX$3=1,SUM('7c Health part-time'!I45,'7c Health part-time'!O45)&gt;0,ABS('7c Health part-time'!U45)=SUM('7c Health part-time'!I45,'7c Health part-time'!O45)),V45,"")</f>
        <v/>
      </c>
      <c r="FE45" t="s">
        <v>0</v>
      </c>
      <c r="FK45" t="s">
        <v>1</v>
      </c>
      <c r="FR45" s="726" t="str">
        <f>IF(AND($FR$3=1,'7c Health part-time'!V45&lt;&gt;0),IF(('7c Health part-time'!AB45/'7c Health part-time'!V45)&lt;0.25,AC45,""),"")</f>
        <v/>
      </c>
      <c r="FS45" s="727" t="str">
        <f>IF(AND($FR$3=1,'7c Health part-time'!W45&lt;&gt;0),IF(('7c Health part-time'!AC45/'7c Health part-time'!W45)&lt;0.25,AD45,""),"")</f>
        <v/>
      </c>
      <c r="FT45" s="727" t="str">
        <f>IF(AND($FR$3=1,'7c Health part-time'!X45&lt;&gt;0),IF(('7c Health part-time'!AD45/'7c Health part-time'!X45)&lt;0.25,AE45,""),"")</f>
        <v/>
      </c>
      <c r="FU45" s="727" t="str">
        <f>IF(AND($FR$3=1,'7c Health part-time'!Y45&lt;&gt;0),IF(('7c Health part-time'!AE45/'7c Health part-time'!Y45)&lt;0.25,AF45,""),"")</f>
        <v/>
      </c>
      <c r="FV45" s="727" t="str">
        <f>IF(AND($FR$3=1,'7c Health part-time'!Z45&lt;&gt;0),IF(('7c Health part-time'!AF45/'7c Health part-time'!Z45)&lt;0.25,AG45,""),"")</f>
        <v/>
      </c>
      <c r="FW45" s="846" t="str">
        <f>IF(AND($FR$3=1,'7c Health part-time'!AA45&lt;&gt;0),IF(('7c Health part-time'!AG45/'7c Health part-time'!AA45)&lt;0.25,AH45,""),"")</f>
        <v/>
      </c>
      <c r="FY45" s="726" t="str">
        <f>IF(AND($FY$3=1,'7c Health part-time'!D45&gt;0),E45,"")</f>
        <v/>
      </c>
      <c r="FZ45" s="727" t="str">
        <f>IF(AND($FY$3=1,'7c Health part-time'!E45&gt;0),F45,"")</f>
        <v/>
      </c>
      <c r="GA45" s="727" t="str">
        <f>IF(AND($FY$3=1,'7c Health part-time'!F45&gt;0),G45,"")</f>
        <v/>
      </c>
      <c r="GB45" s="727" t="str">
        <f>IF(AND($FY$3=1,'7c Health part-time'!G45&gt;0),H45,"")</f>
        <v/>
      </c>
      <c r="GC45" s="727" t="str">
        <f>IF(AND($FY$3=1,'7c Health part-time'!H45&gt;0),I45,"")</f>
        <v/>
      </c>
      <c r="GD45" s="846" t="str">
        <f>IF(AND($FY$3=1,'7c Health part-time'!I45&gt;0),J45,"")</f>
        <v/>
      </c>
      <c r="GE45" s="727" t="str">
        <f>IF(AND($FY$3=1,'7c Health part-time'!J45&gt;0),K45,"")</f>
        <v/>
      </c>
      <c r="GF45" s="727" t="str">
        <f>IF(AND($FY$3=1,'7c Health part-time'!K45&gt;0),L45,"")</f>
        <v/>
      </c>
      <c r="GG45" s="727" t="str">
        <f>IF(AND($FY$3=1,'7c Health part-time'!L45&gt;0),M45,"")</f>
        <v/>
      </c>
      <c r="GH45" s="727" t="str">
        <f>IF(AND($FY$3=1,'7c Health part-time'!M45&gt;0),N45,"")</f>
        <v/>
      </c>
      <c r="GI45" s="727" t="str">
        <f>IF(AND($FY$3=1,'7c Health part-time'!N45&gt;0),O45,"")</f>
        <v/>
      </c>
      <c r="GJ45" s="846" t="str">
        <f>IF(AND($FY$3=1,'7c Health part-time'!O45&gt;0),P45,"")</f>
        <v/>
      </c>
      <c r="GL45" s="60"/>
      <c r="GM45" s="61" t="s">
        <v>19</v>
      </c>
      <c r="GN45" s="60" t="s">
        <v>314</v>
      </c>
      <c r="GO45" s="221" t="str">
        <f>$CS$99</f>
        <v/>
      </c>
      <c r="GP45" s="42" t="str">
        <f>$CT$99</f>
        <v/>
      </c>
      <c r="GQ45" s="53" t="str">
        <f>$CS$99</f>
        <v/>
      </c>
      <c r="GR45" s="42" t="str">
        <f>$CT$99</f>
        <v/>
      </c>
      <c r="GS45" s="53" t="str">
        <f>$CS$99</f>
        <v/>
      </c>
      <c r="GT45" s="874" t="str">
        <f>$CT$99</f>
        <v/>
      </c>
      <c r="GU45" s="221" t="str">
        <f>$CY$99</f>
        <v/>
      </c>
      <c r="GV45" s="42" t="str">
        <f>$CZ$99</f>
        <v/>
      </c>
      <c r="GW45" s="53" t="str">
        <f>$CY$99</f>
        <v/>
      </c>
      <c r="GX45" s="42" t="str">
        <f>$CZ$99</f>
        <v/>
      </c>
      <c r="GY45" s="53" t="str">
        <f>$CY$99</f>
        <v/>
      </c>
      <c r="GZ45" s="874" t="str">
        <f>$CZ$99</f>
        <v/>
      </c>
      <c r="HA45" s="221" t="str">
        <f>$DE$99</f>
        <v/>
      </c>
      <c r="HB45" s="42" t="str">
        <f>$DF$99</f>
        <v/>
      </c>
      <c r="HC45" s="53" t="str">
        <f>$DE$99</f>
        <v/>
      </c>
      <c r="HD45" s="42" t="str">
        <f>$DF$99</f>
        <v/>
      </c>
      <c r="HE45" s="53" t="str">
        <f>$DE$99</f>
        <v/>
      </c>
      <c r="HF45" s="874" t="str">
        <f>$DF$99</f>
        <v/>
      </c>
      <c r="HG45" s="221" t="str">
        <f>$DK$99</f>
        <v/>
      </c>
      <c r="HH45" s="42" t="str">
        <f>$DL$99</f>
        <v/>
      </c>
      <c r="HI45" s="53" t="str">
        <f>$DK$99</f>
        <v/>
      </c>
      <c r="HJ45" s="42" t="str">
        <f>$DL$99</f>
        <v/>
      </c>
      <c r="HK45" s="53" t="str">
        <f>$DK$99</f>
        <v/>
      </c>
      <c r="HL45" s="874" t="str">
        <f>$DL$99</f>
        <v/>
      </c>
      <c r="HM45" s="221" t="str">
        <f>$DQ$99</f>
        <v/>
      </c>
      <c r="HN45" s="42" t="str">
        <f>$DR$99</f>
        <v/>
      </c>
      <c r="HO45" s="53" t="str">
        <f>$DQ$99</f>
        <v/>
      </c>
      <c r="HP45" s="42" t="str">
        <f>$DR$99</f>
        <v/>
      </c>
      <c r="HQ45" s="53" t="str">
        <f>$DQ$99</f>
        <v/>
      </c>
      <c r="HR45" s="874" t="str">
        <f>$DR$99</f>
        <v/>
      </c>
    </row>
    <row r="46" spans="1:226" ht="15.75" thickTop="1" x14ac:dyDescent="0.25">
      <c r="A46" s="18" t="str">
        <f>'7c Health part-time'!A46</f>
        <v>Nursing - unclassified (C1)</v>
      </c>
      <c r="B46" t="s">
        <v>13</v>
      </c>
      <c r="C46" s="18" t="str">
        <f>'7c Health part-time'!C46</f>
        <v>UG</v>
      </c>
      <c r="D46" t="str">
        <f t="shared" si="4"/>
        <v>Nursing - unclassified (C1), Standard, UG</v>
      </c>
      <c r="E46" t="str">
        <f t="shared" si="9"/>
        <v xml:space="preserve">Column 1, Starters in 2016-17, OfS-fundable, Nursing - unclassified (C1), Standard, UG; </v>
      </c>
      <c r="F46" t="str">
        <f t="shared" si="9"/>
        <v xml:space="preserve">Column 1, Starters in 2016-17, Non-fundable, Nursing - unclassified (C1), Standard, UG; </v>
      </c>
      <c r="G46" t="str">
        <f t="shared" si="9"/>
        <v xml:space="preserve">Column 1, Starters in 2017-18, OfS-fundable, Nursing - unclassified (C1), Standard, UG; </v>
      </c>
      <c r="H46" t="str">
        <f t="shared" si="9"/>
        <v xml:space="preserve">Column 1, Starters in 2017-18, Non-fundable, Nursing - unclassified (C1), Standard, UG; </v>
      </c>
      <c r="I46" t="str">
        <f t="shared" si="9"/>
        <v xml:space="preserve">Column 1, Starters in 2018-19, OfS-fundable, Nursing - unclassified (C1), Standard, UG; </v>
      </c>
      <c r="J46" t="str">
        <f t="shared" si="9"/>
        <v xml:space="preserve">Column 1, Starters in 2018-19, Non-fundable, Nursing - unclassified (C1), Standard, UG; </v>
      </c>
      <c r="K46" t="str">
        <f t="shared" si="9"/>
        <v xml:space="preserve">Column 2, Starters in 2016-17, OfS-fundable, Nursing - unclassified (C1), Standard, UG; </v>
      </c>
      <c r="L46" t="str">
        <f t="shared" si="9"/>
        <v xml:space="preserve">Column 2, Starters in 2016-17, Non-fundable, Nursing - unclassified (C1), Standard, UG; </v>
      </c>
      <c r="M46" t="str">
        <f t="shared" si="9"/>
        <v xml:space="preserve">Column 2, Starters in 2017-18, OfS-fundable, Nursing - unclassified (C1), Standard, UG; </v>
      </c>
      <c r="N46" t="str">
        <f t="shared" si="9"/>
        <v xml:space="preserve">Column 2, Starters in 2017-18, Non-fundable, Nursing - unclassified (C1), Standard, UG; </v>
      </c>
      <c r="O46" t="str">
        <f t="shared" si="9"/>
        <v xml:space="preserve">Column 2, Starters in 2018-19, OfS-fundable, Nursing - unclassified (C1), Standard, UG; </v>
      </c>
      <c r="P46" t="str">
        <f t="shared" si="9"/>
        <v xml:space="preserve">Column 2, Starters in 2018-19, Non-fundable, Nursing - unclassified (C1), Standard, UG; </v>
      </c>
      <c r="Q46" t="str">
        <f t="shared" si="9"/>
        <v xml:space="preserve">Column 3, Starters in 2016-17, OfS-fundable, Nursing - unclassified (C1), Standard, UG; </v>
      </c>
      <c r="R46" t="str">
        <f t="shared" si="9"/>
        <v xml:space="preserve">Column 3, Starters in 2016-17, Non-fundable, Nursing - unclassified (C1), Standard, UG; </v>
      </c>
      <c r="S46" t="str">
        <f t="shared" si="9"/>
        <v xml:space="preserve">Column 3, Starters in 2017-18, OfS-fundable, Nursing - unclassified (C1), Standard, UG; </v>
      </c>
      <c r="T46" t="str">
        <f t="shared" si="9"/>
        <v xml:space="preserve">Column 3, Starters in 2017-18, Non-fundable, Nursing - unclassified (C1), Standard, UG; </v>
      </c>
      <c r="U46" t="str">
        <f t="shared" si="8"/>
        <v xml:space="preserve">Column 3, Starters in 2018-19, OfS-fundable, Nursing - unclassified (C1), Standard, UG; </v>
      </c>
      <c r="V46" t="str">
        <f t="shared" si="8"/>
        <v xml:space="preserve">Column 3, Starters in 2018-19, Non-fundable, Nursing - unclassified (C1), Standard, UG; </v>
      </c>
      <c r="W46" t="str">
        <f t="shared" si="8"/>
        <v xml:space="preserve">Column 4, Starters in 2016-17, OfS-fundable, Nursing - unclassified (C1), Standard, UG; </v>
      </c>
      <c r="X46" t="str">
        <f t="shared" si="8"/>
        <v xml:space="preserve">Column 4, Starters in 2016-17, Non-fundable, Nursing - unclassified (C1), Standard, UG; </v>
      </c>
      <c r="Y46" t="str">
        <f t="shared" si="8"/>
        <v xml:space="preserve">Column 4, Starters in 2017-18, OfS-fundable, Nursing - unclassified (C1), Standard, UG; </v>
      </c>
      <c r="Z46" t="str">
        <f t="shared" si="8"/>
        <v xml:space="preserve">Column 4, Starters in 2017-18, Non-fundable, Nursing - unclassified (C1), Standard, UG; </v>
      </c>
      <c r="AA46" t="str">
        <f t="shared" si="8"/>
        <v xml:space="preserve">Column 4, Starters in 2018-19, OfS-fundable, Nursing - unclassified (C1), Standard, UG; </v>
      </c>
      <c r="AB46" t="str">
        <f t="shared" si="11"/>
        <v xml:space="preserve">Column 4, Starters in 2018-19, Non-fundable, Nursing - unclassified (C1), Standard, UG; </v>
      </c>
      <c r="AC46" t="str">
        <f t="shared" si="11"/>
        <v xml:space="preserve">Column 4a, Starters in 2016-17, OfS-fundable, Nursing - unclassified (C1), Standard, UG; </v>
      </c>
      <c r="AD46" t="str">
        <f t="shared" si="11"/>
        <v xml:space="preserve">Column 4a, Starters in 2016-17, Non-fundable, Nursing - unclassified (C1), Standard, UG; </v>
      </c>
      <c r="AE46" t="str">
        <f t="shared" si="11"/>
        <v xml:space="preserve">Column 4a, Starters in 2017-18, OfS-fundable, Nursing - unclassified (C1), Standard, UG; </v>
      </c>
      <c r="AF46" t="str">
        <f t="shared" si="11"/>
        <v xml:space="preserve">Column 4a, Starters in 2017-18, Non-fundable, Nursing - unclassified (C1), Standard, UG; </v>
      </c>
      <c r="AG46" t="str">
        <f t="shared" si="11"/>
        <v xml:space="preserve">Column 4a, Starters in 2018-19, OfS-fundable, Nursing - unclassified (C1), Standard, UG; </v>
      </c>
      <c r="AH46" t="str">
        <f t="shared" si="11"/>
        <v xml:space="preserve">Column 4a, Starters in 2018-19, Non-fundable, Nursing - unclassified (C1), Standard, UG; </v>
      </c>
      <c r="AR46" s="840" t="str">
        <f>IF(AND($AR$3=1,'7c Health part-time'!P46&gt;0),Q46,"")</f>
        <v/>
      </c>
      <c r="AS46" s="841" t="str">
        <f>IF(AND($AR$3=1,'7c Health part-time'!Q46&gt;0),R46,"")</f>
        <v/>
      </c>
      <c r="AT46" s="841" t="str">
        <f>IF(AND($AR$3=1,'7c Health part-time'!R46&gt;0),S46,"")</f>
        <v/>
      </c>
      <c r="AU46" s="841" t="str">
        <f>IF(AND($AR$3=1,'7c Health part-time'!S46&gt;0),T46,"")</f>
        <v/>
      </c>
      <c r="AV46" s="841" t="str">
        <f>IF(AND($AR$3=1,'7c Health part-time'!T46&gt;0),U46,"")</f>
        <v/>
      </c>
      <c r="AW46" s="842" t="str">
        <f>IF(AND($AR$3=1,'7c Health part-time'!U46&gt;0),V46,"")</f>
        <v/>
      </c>
      <c r="AY46" s="840" t="str">
        <f>IF(AND($AY$3=1,'7c Health part-time'!D46&lt;0),E46,"")</f>
        <v/>
      </c>
      <c r="AZ46" s="841" t="str">
        <f>IF(AND($AY$3=1,'7c Health part-time'!E46&lt;0),F46,"")</f>
        <v/>
      </c>
      <c r="BA46" s="841" t="str">
        <f>IF(AND($AY$3=1,'7c Health part-time'!F46&lt;0),G46,"")</f>
        <v/>
      </c>
      <c r="BB46" s="841" t="str">
        <f>IF(AND($AY$3=1,'7c Health part-time'!G46&lt;0),H46,"")</f>
        <v/>
      </c>
      <c r="BC46" s="841" t="str">
        <f>IF(AND($AY$3=1,'7c Health part-time'!H46&lt;0),I46,"")</f>
        <v/>
      </c>
      <c r="BD46" s="842" t="str">
        <f>IF(AND($AY$3=1,'7c Health part-time'!I46&lt;0),J46,"")</f>
        <v/>
      </c>
      <c r="BE46" s="840" t="str">
        <f>IF(AND($AY$3=1,'7c Health part-time'!J46&lt;0),K46,"")</f>
        <v/>
      </c>
      <c r="BF46" s="841" t="str">
        <f>IF(AND($AY$3=1,'7c Health part-time'!K46&lt;0),L46,"")</f>
        <v/>
      </c>
      <c r="BG46" s="841" t="str">
        <f>IF(AND($AY$3=1,'7c Health part-time'!L46&lt;0),M46,"")</f>
        <v/>
      </c>
      <c r="BH46" s="841" t="str">
        <f>IF(AND($AY$3=1,'7c Health part-time'!M46&lt;0),N46,"")</f>
        <v/>
      </c>
      <c r="BI46" s="841" t="str">
        <f>IF(AND($AY$3=1,'7c Health part-time'!N46&lt;0),O46,"")</f>
        <v/>
      </c>
      <c r="BJ46" s="842" t="str">
        <f>IF(AND($AY$3=1,'7c Health part-time'!O46&lt;0),P46,"")</f>
        <v/>
      </c>
      <c r="BK46" s="840" t="str">
        <f>IF(AND($AY$3=1,'7c Health part-time'!V46&lt;0),W46,"")</f>
        <v/>
      </c>
      <c r="BL46" s="841" t="str">
        <f>IF(AND($AY$3=1,'7c Health part-time'!W46&lt;0),X46,"")</f>
        <v/>
      </c>
      <c r="BM46" s="841" t="str">
        <f>IF(AND($AY$3=1,'7c Health part-time'!X46&lt;0),Y46,"")</f>
        <v/>
      </c>
      <c r="BN46" s="841" t="str">
        <f>IF(AND($AY$3=1,'7c Health part-time'!Y46&lt;0),Z46,"")</f>
        <v/>
      </c>
      <c r="BO46" s="841" t="str">
        <f>IF(AND($AY$3=1,'7c Health part-time'!Z46&lt;0),AA46,"")</f>
        <v/>
      </c>
      <c r="BP46" s="842" t="str">
        <f>IF(AND($AY$3=1,'7c Health part-time'!AA46&lt;0),AB46,"")</f>
        <v/>
      </c>
      <c r="BQ46" s="840" t="str">
        <f>IF(AND($AY$3=1,'7c Health part-time'!AB46&lt;0),AC46,"")</f>
        <v/>
      </c>
      <c r="BR46" s="841" t="str">
        <f>IF(AND($AY$3=1,'7c Health part-time'!AC46&lt;0),AD46,"")</f>
        <v/>
      </c>
      <c r="BS46" s="841" t="str">
        <f>IF(AND($AY$3=1,'7c Health part-time'!AD46&lt;0),AE46,"")</f>
        <v/>
      </c>
      <c r="BT46" s="841" t="str">
        <f>IF(AND($AY$3=1,'7c Health part-time'!AE46&lt;0),AF46,"")</f>
        <v/>
      </c>
      <c r="BU46" s="841" t="str">
        <f>IF(AND($AY$3=1,'7c Health part-time'!AF46&lt;0),AG46,"")</f>
        <v/>
      </c>
      <c r="BV46" s="842" t="str">
        <f>IF(AND($AY$3=1,'7c Health part-time'!AG46&lt;0),AH46,"")</f>
        <v/>
      </c>
      <c r="BW46" s="54"/>
      <c r="BX46" s="847" t="str">
        <f>IF(AND($BX$3=1,TRUNC('7c Health part-time'!D46)&lt;&gt;'7c Health part-time'!D46),E46,"")</f>
        <v/>
      </c>
      <c r="BY46" s="848" t="str">
        <f>IF(AND($BX$3=1,TRUNC('7c Health part-time'!E46)&lt;&gt;'7c Health part-time'!E46),F46,"")</f>
        <v/>
      </c>
      <c r="BZ46" s="848" t="str">
        <f>IF(AND($BX$3=1,TRUNC('7c Health part-time'!F46)&lt;&gt;'7c Health part-time'!F46),G46,"")</f>
        <v/>
      </c>
      <c r="CA46" s="848" t="str">
        <f>IF(AND($BX$3=1,TRUNC('7c Health part-time'!G46)&lt;&gt;'7c Health part-time'!G46),H46,"")</f>
        <v/>
      </c>
      <c r="CB46" s="848" t="str">
        <f>IF(AND($BX$3=1,TRUNC('7c Health part-time'!H46)&lt;&gt;'7c Health part-time'!H46),I46,"")</f>
        <v/>
      </c>
      <c r="CC46" s="849" t="str">
        <f>IF(AND($BX$3=1,TRUNC('7c Health part-time'!I46)&lt;&gt;'7c Health part-time'!I46),J46,"")</f>
        <v/>
      </c>
      <c r="CD46" s="847" t="str">
        <f>IF(AND($BX$3=1,TRUNC('7c Health part-time'!J46)&lt;&gt;'7c Health part-time'!J46),K46,"")</f>
        <v/>
      </c>
      <c r="CE46" s="848" t="str">
        <f>IF(AND($BX$3=1,TRUNC('7c Health part-time'!K46)&lt;&gt;'7c Health part-time'!K46),L46,"")</f>
        <v/>
      </c>
      <c r="CF46" s="848" t="str">
        <f>IF(AND($BX$3=1,TRUNC('7c Health part-time'!L46)&lt;&gt;'7c Health part-time'!L46),M46,"")</f>
        <v/>
      </c>
      <c r="CG46" s="848" t="str">
        <f>IF(AND($BX$3=1,TRUNC('7c Health part-time'!M46)&lt;&gt;'7c Health part-time'!M46),N46,"")</f>
        <v/>
      </c>
      <c r="CH46" s="848" t="str">
        <f>IF(AND($BX$3=1,TRUNC('7c Health part-time'!N46)&lt;&gt;'7c Health part-time'!N46),O46,"")</f>
        <v/>
      </c>
      <c r="CI46" s="849" t="str">
        <f>IF(AND($BX$3=1,TRUNC('7c Health part-time'!O46)&lt;&gt;'7c Health part-time'!O46),P46,"")</f>
        <v/>
      </c>
      <c r="CJ46" s="847" t="str">
        <f>IF(AND($BX$3=1,TRUNC('7c Health part-time'!P46)&lt;&gt;'7c Health part-time'!P46),Q46,"")</f>
        <v/>
      </c>
      <c r="CK46" s="848" t="str">
        <f>IF(AND($BX$3=1,TRUNC('7c Health part-time'!Q46)&lt;&gt;'7c Health part-time'!Q46),R46,"")</f>
        <v/>
      </c>
      <c r="CL46" s="848" t="str">
        <f>IF(AND($BX$3=1,TRUNC('7c Health part-time'!R46)&lt;&gt;'7c Health part-time'!R46),S46,"")</f>
        <v/>
      </c>
      <c r="CM46" s="848" t="str">
        <f>IF(AND($BX$3=1,TRUNC('7c Health part-time'!S46)&lt;&gt;'7c Health part-time'!S46),T46,"")</f>
        <v/>
      </c>
      <c r="CN46" s="848" t="str">
        <f>IF(AND($BX$3=1,TRUNC('7c Health part-time'!T46)&lt;&gt;'7c Health part-time'!T46),U46,"")</f>
        <v/>
      </c>
      <c r="CO46" s="849" t="str">
        <f>IF(AND($BX$3=1,TRUNC('7c Health part-time'!U46)&lt;&gt;'7c Health part-time'!U46),V46,"")</f>
        <v/>
      </c>
      <c r="DV46" s="840" t="str">
        <f>IF(AND($DV$3=1,ROUND('7c Health part-time'!AB46,2)&lt;&gt;'7c Health part-time'!AB46),AC46,"")</f>
        <v/>
      </c>
      <c r="DW46" s="841" t="str">
        <f>IF(AND($DV$3=1,ROUND('7c Health part-time'!AC46,2)&lt;&gt;'7c Health part-time'!AC46),AD46,"")</f>
        <v/>
      </c>
      <c r="DX46" s="841" t="str">
        <f>IF(AND($DV$3=1,ROUND('7c Health part-time'!AD46,2)&lt;&gt;'7c Health part-time'!AD46),AE46,"")</f>
        <v/>
      </c>
      <c r="DY46" s="841" t="str">
        <f>IF(AND($DV$3=1,ROUND('7c Health part-time'!AE46,2)&lt;&gt;'7c Health part-time'!AE46),AF46,"")</f>
        <v/>
      </c>
      <c r="DZ46" s="841" t="str">
        <f>IF(AND($DV$3=1,ROUND('7c Health part-time'!AF46,2)&lt;&gt;'7c Health part-time'!AF46),AG46,"")</f>
        <v/>
      </c>
      <c r="EA46" s="842" t="str">
        <f>IF(AND($DV$3=1,ROUND('7c Health part-time'!AG46,2)&lt;&gt;'7c Health part-time'!AG46),AH46,"")</f>
        <v/>
      </c>
      <c r="EC46" s="840" t="str">
        <f>IF(AND($EC$3=1,'7c Health part-time'!AB46&gt;'7c Health part-time'!V46),AC46,"")</f>
        <v/>
      </c>
      <c r="ED46" s="841" t="str">
        <f>IF(AND($EC$3=1,'7c Health part-time'!AC46&gt;'7c Health part-time'!W46),AD46,"")</f>
        <v/>
      </c>
      <c r="EE46" s="841" t="str">
        <f>IF(AND($EC$3=1,'7c Health part-time'!AD46&gt;'7c Health part-time'!X46),AE46,"")</f>
        <v/>
      </c>
      <c r="EF46" s="841" t="str">
        <f>IF(AND($EC$3=1,'7c Health part-time'!AE46&gt;'7c Health part-time'!Y46),AF46,"")</f>
        <v/>
      </c>
      <c r="EG46" s="841" t="str">
        <f>IF(AND($EC$3=1,'7c Health part-time'!AF46&gt;'7c Health part-time'!Z46),AG46,"")</f>
        <v/>
      </c>
      <c r="EH46" s="842" t="str">
        <f>IF(AND($EC$3=1,'7c Health part-time'!AG46&gt;'7c Health part-time'!AA46),AH46,"")</f>
        <v/>
      </c>
      <c r="EJ46" s="840" t="str">
        <f>IF(AND($EJ$3=1,'7c Health part-time'!V46&lt;&gt;0),IF(('7c Health part-time'!AB46/'7c Health part-time'!V46)&lt;0.03,AC46,""),"")</f>
        <v/>
      </c>
      <c r="EK46" s="841" t="str">
        <f>IF(AND($EJ$3=1,'7c Health part-time'!W46&lt;&gt;0),IF(('7c Health part-time'!AC46/'7c Health part-time'!W46)&lt;0.03,AD46,""),"")</f>
        <v/>
      </c>
      <c r="EL46" s="841" t="str">
        <f>IF(AND($EJ$3=1,'7c Health part-time'!X46&lt;&gt;0),IF(('7c Health part-time'!AD46/'7c Health part-time'!X46)&lt;0.03,AE46,""),"")</f>
        <v/>
      </c>
      <c r="EM46" s="841" t="str">
        <f>IF(AND($EJ$3=1,'7c Health part-time'!Y46&lt;&gt;0),IF(('7c Health part-time'!AE46/'7c Health part-time'!Y46)&lt;0.03,AF46,""),"")</f>
        <v/>
      </c>
      <c r="EN46" s="841" t="str">
        <f>IF(AND($EJ$3=1,'7c Health part-time'!Z46&lt;&gt;0),IF(('7c Health part-time'!AF46/'7c Health part-time'!Z46)&lt;0.03,AG46,""),"")</f>
        <v/>
      </c>
      <c r="EO46" s="842" t="str">
        <f>IF(AND($EJ$3=1,'7c Health part-time'!AA46&lt;&gt;0),IF(('7c Health part-time'!AG46/'7c Health part-time'!AA46)&lt;0.03,AH46,""),"")</f>
        <v/>
      </c>
      <c r="EQ46" s="840" t="str">
        <f>IF(AND($EQ$3=1,'7c Health part-time'!P46=0,SUM('7c Health part-time'!D46,'7c Health part-time'!J46)&gt;$ET$13),Q46,"")</f>
        <v/>
      </c>
      <c r="ER46" s="841" t="str">
        <f>IF(AND($EQ$3=1,'7c Health part-time'!Q46=0,SUM('7c Health part-time'!E46,'7c Health part-time'!K46)&gt;$ET$13),R46,"")</f>
        <v/>
      </c>
      <c r="ES46" s="841" t="str">
        <f>IF(AND($EQ$3=1,'7c Health part-time'!R46=0,SUM('7c Health part-time'!F46,'7c Health part-time'!L46)&gt;$ET$13),S46,"")</f>
        <v/>
      </c>
      <c r="ET46" s="841" t="str">
        <f>IF(AND($EQ$3=1,'7c Health part-time'!S46=0,SUM('7c Health part-time'!G46,'7c Health part-time'!M46)&gt;$ET$13),T46,"")</f>
        <v/>
      </c>
      <c r="EU46" s="841" t="str">
        <f>IF(AND($EQ$3=1,'7c Health part-time'!T46=0,SUM('7c Health part-time'!H46,'7c Health part-time'!N46)&gt;$ET$13),U46,"")</f>
        <v/>
      </c>
      <c r="EV46" s="842" t="str">
        <f>IF(AND($EQ$3=1,'7c Health part-time'!U46=0,SUM('7c Health part-time'!I46,'7c Health part-time'!O46)&gt;$ET$13),V46,"")</f>
        <v/>
      </c>
      <c r="EX46" s="840" t="str">
        <f>IF(AND($EX$3=1,SUM('7c Health part-time'!D46,'7c Health part-time'!J46)&gt;0,ABS('7c Health part-time'!P46)=SUM('7c Health part-time'!D46,'7c Health part-time'!J46)),Q46,"")</f>
        <v/>
      </c>
      <c r="EY46" s="841" t="str">
        <f>IF(AND($EX$3=1,SUM('7c Health part-time'!E46,'7c Health part-time'!K46)&gt;0,ABS('7c Health part-time'!Q46)=SUM('7c Health part-time'!E46,'7c Health part-time'!K46)),R46,"")</f>
        <v/>
      </c>
      <c r="EZ46" s="841" t="str">
        <f>IF(AND($EX$3=1,SUM('7c Health part-time'!F46,'7c Health part-time'!L46)&gt;0,ABS('7c Health part-time'!R46)=SUM('7c Health part-time'!F46,'7c Health part-time'!L46)),S46,"")</f>
        <v/>
      </c>
      <c r="FA46" s="841" t="str">
        <f>IF(AND($EX$3=1,SUM('7c Health part-time'!G46,'7c Health part-time'!M46)&gt;0,ABS('7c Health part-time'!S46)=SUM('7c Health part-time'!G46,'7c Health part-time'!M46)),T46,"")</f>
        <v/>
      </c>
      <c r="FB46" s="841" t="str">
        <f>IF(AND($EX$3=1,SUM('7c Health part-time'!H46,'7c Health part-time'!N46)&gt;0,ABS('7c Health part-time'!T46)=SUM('7c Health part-time'!H46,'7c Health part-time'!N46)),U46,"")</f>
        <v/>
      </c>
      <c r="FC46" s="842" t="str">
        <f>IF(AND($EX$3=1,SUM('7c Health part-time'!I46,'7c Health part-time'!O46)&gt;0,ABS('7c Health part-time'!U46)=SUM('7c Health part-time'!I46,'7c Health part-time'!O46)),V46,"")</f>
        <v/>
      </c>
      <c r="FE46" s="840" t="str">
        <f>IF(AND($FE$3=1,'7c Health part-time'!D46&gt;0),E46,"")</f>
        <v/>
      </c>
      <c r="FF46" s="841" t="str">
        <f>IF(AND($FE$3=1,'7c Health part-time'!E46&gt;0),F46,"")</f>
        <v/>
      </c>
      <c r="FG46" s="841" t="str">
        <f>IF(AND($FE$3=1,'7c Health part-time'!F46&gt;0),G46,"")</f>
        <v/>
      </c>
      <c r="FH46" s="841" t="str">
        <f>IF(AND($FE$3=1,'7c Health part-time'!G46&gt;0),H46,"")</f>
        <v/>
      </c>
      <c r="FI46" s="841" t="str">
        <f>IF(AND($FE$3=1,'7c Health part-time'!H46&gt;0),I46,"")</f>
        <v/>
      </c>
      <c r="FJ46" s="842" t="str">
        <f>IF(AND($FE$3=1,'7c Health part-time'!I46&gt;0),J46,"")</f>
        <v/>
      </c>
      <c r="FK46" s="840" t="str">
        <f>IF(AND($FE$3=1,'7c Health part-time'!J46&gt;0),K46,"")</f>
        <v/>
      </c>
      <c r="FL46" s="841" t="str">
        <f>IF(AND($FE$3=1,'7c Health part-time'!K46&gt;0),L46,"")</f>
        <v/>
      </c>
      <c r="FM46" s="841" t="str">
        <f>IF(AND($FE$3=1,'7c Health part-time'!L46&gt;0),M46,"")</f>
        <v/>
      </c>
      <c r="FN46" s="841" t="str">
        <f>IF(AND($FE$3=1,'7c Health part-time'!M46&gt;0),N46,"")</f>
        <v/>
      </c>
      <c r="FO46" s="841" t="str">
        <f>IF(AND($FE$3=1,'7c Health part-time'!N46&gt;0),O46,"")</f>
        <v/>
      </c>
      <c r="FP46" s="842" t="str">
        <f>IF(AND($FE$3=1,'7c Health part-time'!O46&gt;0),P46,"")</f>
        <v/>
      </c>
      <c r="FR46" s="840" t="str">
        <f>IF(AND($FR$3=1,'7c Health part-time'!V46&lt;&gt;0),IF(('7c Health part-time'!AB46/'7c Health part-time'!V46)&lt;0.25,AC46,""),"")</f>
        <v/>
      </c>
      <c r="FS46" s="841" t="str">
        <f>IF(AND($FR$3=1,'7c Health part-time'!W46&lt;&gt;0),IF(('7c Health part-time'!AC46/'7c Health part-time'!W46)&lt;0.25,AD46,""),"")</f>
        <v/>
      </c>
      <c r="FT46" s="841" t="str">
        <f>IF(AND($FR$3=1,'7c Health part-time'!X46&lt;&gt;0),IF(('7c Health part-time'!AD46/'7c Health part-time'!X46)&lt;0.25,AE46,""),"")</f>
        <v/>
      </c>
      <c r="FU46" s="841" t="str">
        <f>IF(AND($FR$3=1,'7c Health part-time'!Y46&lt;&gt;0),IF(('7c Health part-time'!AE46/'7c Health part-time'!Y46)&lt;0.25,AF46,""),"")</f>
        <v/>
      </c>
      <c r="FV46" s="841" t="str">
        <f>IF(AND($FR$3=1,'7c Health part-time'!Z46&lt;&gt;0),IF(('7c Health part-time'!AF46/'7c Health part-time'!Z46)&lt;0.25,AG46,""),"")</f>
        <v/>
      </c>
      <c r="FW46" s="842" t="str">
        <f>IF(AND($FR$3=1,'7c Health part-time'!AA46&lt;&gt;0),IF(('7c Health part-time'!AG46/'7c Health part-time'!AA46)&lt;0.25,AH46,""),"")</f>
        <v/>
      </c>
      <c r="FY46" s="843"/>
      <c r="FZ46" s="843"/>
      <c r="GA46" s="843"/>
      <c r="GB46" s="843"/>
      <c r="GC46" s="843"/>
      <c r="GD46" s="843"/>
      <c r="GE46" s="843"/>
      <c r="GF46" s="843"/>
      <c r="GG46" s="843"/>
      <c r="GH46" s="843"/>
      <c r="GI46" s="843"/>
      <c r="GJ46" s="843"/>
      <c r="GL46" s="881" t="s">
        <v>21</v>
      </c>
      <c r="GM46" s="60" t="s">
        <v>13</v>
      </c>
      <c r="GN46" s="60" t="s">
        <v>116</v>
      </c>
      <c r="GO46" s="48" t="str">
        <f>$CS$96</f>
        <v/>
      </c>
      <c r="GP46" s="39" t="str">
        <f>$CT$96</f>
        <v/>
      </c>
      <c r="GQ46" s="37" t="str">
        <f>$CS$96</f>
        <v/>
      </c>
      <c r="GR46" s="39" t="str">
        <f>$CT$96</f>
        <v/>
      </c>
      <c r="GS46" s="37" t="str">
        <f>$CS$96</f>
        <v/>
      </c>
      <c r="GT46" s="875" t="str">
        <f>$CT$96</f>
        <v/>
      </c>
      <c r="GU46" s="48" t="str">
        <f>$CY$96</f>
        <v/>
      </c>
      <c r="GV46" s="39" t="str">
        <f>$CZ$96</f>
        <v/>
      </c>
      <c r="GW46" s="37" t="str">
        <f>$CY$96</f>
        <v/>
      </c>
      <c r="GX46" s="39" t="str">
        <f>$CZ$96</f>
        <v/>
      </c>
      <c r="GY46" s="37" t="str">
        <f>$CY$96</f>
        <v/>
      </c>
      <c r="GZ46" s="875" t="str">
        <f>$CZ$96</f>
        <v/>
      </c>
      <c r="HA46" s="48" t="str">
        <f>$DE$96</f>
        <v/>
      </c>
      <c r="HB46" s="39" t="str">
        <f>$DF$96</f>
        <v/>
      </c>
      <c r="HC46" s="37" t="str">
        <f>$DE$96</f>
        <v/>
      </c>
      <c r="HD46" s="39" t="str">
        <f>$DF$96</f>
        <v/>
      </c>
      <c r="HE46" s="37" t="str">
        <f>$DE$96</f>
        <v/>
      </c>
      <c r="HF46" s="875" t="str">
        <f>$DF$96</f>
        <v/>
      </c>
      <c r="HG46" s="48" t="str">
        <f>$DK$96</f>
        <v/>
      </c>
      <c r="HH46" s="39" t="str">
        <f>$DL$96</f>
        <v/>
      </c>
      <c r="HI46" s="37" t="str">
        <f>$DK$96</f>
        <v/>
      </c>
      <c r="HJ46" s="39" t="str">
        <f>$DL$96</f>
        <v/>
      </c>
      <c r="HK46" s="37" t="str">
        <f>$DK$96</f>
        <v/>
      </c>
      <c r="HL46" s="875" t="str">
        <f>$DL$96</f>
        <v/>
      </c>
      <c r="HM46" s="48" t="str">
        <f>$DQ$96</f>
        <v/>
      </c>
      <c r="HN46" s="39" t="str">
        <f>$DR$96</f>
        <v/>
      </c>
      <c r="HO46" s="37" t="str">
        <f>$DQ$96</f>
        <v/>
      </c>
      <c r="HP46" s="39" t="str">
        <f>$DR$96</f>
        <v/>
      </c>
      <c r="HQ46" s="37" t="str">
        <f>$DQ$96</f>
        <v/>
      </c>
      <c r="HR46" s="875" t="str">
        <f>$DR$96</f>
        <v/>
      </c>
    </row>
    <row r="47" spans="1:226" x14ac:dyDescent="0.25">
      <c r="A47" s="18" t="str">
        <f>'7c Health part-time'!A47</f>
        <v>Nursing - unclassified (C1)</v>
      </c>
      <c r="B47" t="s">
        <v>13</v>
      </c>
      <c r="C47" s="18" t="str">
        <f>'7c Health part-time'!C47</f>
        <v>PGT (UG fee)</v>
      </c>
      <c r="D47" t="str">
        <f t="shared" si="4"/>
        <v>Nursing - unclassified (C1), Standard, PGT (UG fee)</v>
      </c>
      <c r="E47" t="str">
        <f t="shared" si="9"/>
        <v xml:space="preserve">Column 1, Starters in 2016-17, OfS-fundable, Nursing - unclassified (C1), Standard, PGT (UG fee); </v>
      </c>
      <c r="F47" t="str">
        <f t="shared" si="9"/>
        <v xml:space="preserve">Column 1, Starters in 2016-17, Non-fundable, Nursing - unclassified (C1), Standard, PGT (UG fee); </v>
      </c>
      <c r="G47" t="str">
        <f t="shared" si="9"/>
        <v xml:space="preserve">Column 1, Starters in 2017-18, OfS-fundable, Nursing - unclassified (C1), Standard, PGT (UG fee); </v>
      </c>
      <c r="H47" t="str">
        <f t="shared" si="9"/>
        <v xml:space="preserve">Column 1, Starters in 2017-18, Non-fundable, Nursing - unclassified (C1), Standard, PGT (UG fee); </v>
      </c>
      <c r="I47" t="str">
        <f t="shared" si="9"/>
        <v xml:space="preserve">Column 1, Starters in 2018-19, OfS-fundable, Nursing - unclassified (C1), Standard, PGT (UG fee); </v>
      </c>
      <c r="J47" t="str">
        <f t="shared" si="9"/>
        <v xml:space="preserve">Column 1, Starters in 2018-19, Non-fundable, Nursing - unclassified (C1), Standard, PGT (UG fee); </v>
      </c>
      <c r="K47" t="str">
        <f t="shared" si="9"/>
        <v xml:space="preserve">Column 2, Starters in 2016-17, OfS-fundable, Nursing - unclassified (C1), Standard, PGT (UG fee); </v>
      </c>
      <c r="L47" t="str">
        <f t="shared" si="9"/>
        <v xml:space="preserve">Column 2, Starters in 2016-17, Non-fundable, Nursing - unclassified (C1), Standard, PGT (UG fee); </v>
      </c>
      <c r="M47" t="str">
        <f t="shared" si="9"/>
        <v xml:space="preserve">Column 2, Starters in 2017-18, OfS-fundable, Nursing - unclassified (C1), Standard, PGT (UG fee); </v>
      </c>
      <c r="N47" t="str">
        <f t="shared" si="9"/>
        <v xml:space="preserve">Column 2, Starters in 2017-18, Non-fundable, Nursing - unclassified (C1), Standard, PGT (UG fee); </v>
      </c>
      <c r="O47" t="str">
        <f t="shared" si="9"/>
        <v xml:space="preserve">Column 2, Starters in 2018-19, OfS-fundable, Nursing - unclassified (C1), Standard, PGT (UG fee); </v>
      </c>
      <c r="P47" t="str">
        <f t="shared" si="9"/>
        <v xml:space="preserve">Column 2, Starters in 2018-19, Non-fundable, Nursing - unclassified (C1), Standard, PGT (UG fee); </v>
      </c>
      <c r="Q47" t="str">
        <f t="shared" si="9"/>
        <v xml:space="preserve">Column 3, Starters in 2016-17, OfS-fundable, Nursing - unclassified (C1), Standard, PGT (UG fee); </v>
      </c>
      <c r="R47" t="str">
        <f t="shared" si="9"/>
        <v xml:space="preserve">Column 3, Starters in 2016-17, Non-fundable, Nursing - unclassified (C1), Standard, PGT (UG fee); </v>
      </c>
      <c r="S47" t="str">
        <f t="shared" si="9"/>
        <v xml:space="preserve">Column 3, Starters in 2017-18, OfS-fundable, Nursing - unclassified (C1), Standard, PGT (UG fee); </v>
      </c>
      <c r="T47" t="str">
        <f t="shared" si="9"/>
        <v xml:space="preserve">Column 3, Starters in 2017-18, Non-fundable, Nursing - unclassified (C1), Standard, PGT (UG fee); </v>
      </c>
      <c r="U47" t="str">
        <f t="shared" si="8"/>
        <v xml:space="preserve">Column 3, Starters in 2018-19, OfS-fundable, Nursing - unclassified (C1), Standard, PGT (UG fee); </v>
      </c>
      <c r="V47" t="str">
        <f t="shared" si="8"/>
        <v xml:space="preserve">Column 3, Starters in 2018-19, Non-fundable, Nursing - unclassified (C1), Standard, PGT (UG fee); </v>
      </c>
      <c r="W47" t="str">
        <f t="shared" si="8"/>
        <v xml:space="preserve">Column 4, Starters in 2016-17, OfS-fundable, Nursing - unclassified (C1), Standard, PGT (UG fee); </v>
      </c>
      <c r="X47" t="str">
        <f t="shared" si="8"/>
        <v xml:space="preserve">Column 4, Starters in 2016-17, Non-fundable, Nursing - unclassified (C1), Standard, PGT (UG fee); </v>
      </c>
      <c r="Y47" t="str">
        <f t="shared" si="8"/>
        <v xml:space="preserve">Column 4, Starters in 2017-18, OfS-fundable, Nursing - unclassified (C1), Standard, PGT (UG fee); </v>
      </c>
      <c r="Z47" t="str">
        <f t="shared" si="8"/>
        <v xml:space="preserve">Column 4, Starters in 2017-18, Non-fundable, Nursing - unclassified (C1), Standard, PGT (UG fee); </v>
      </c>
      <c r="AA47" t="str">
        <f t="shared" si="8"/>
        <v xml:space="preserve">Column 4, Starters in 2018-19, OfS-fundable, Nursing - unclassified (C1), Standard, PGT (UG fee); </v>
      </c>
      <c r="AB47" t="str">
        <f t="shared" si="11"/>
        <v xml:space="preserve">Column 4, Starters in 2018-19, Non-fundable, Nursing - unclassified (C1), Standard, PGT (UG fee); </v>
      </c>
      <c r="AC47" t="str">
        <f t="shared" si="11"/>
        <v xml:space="preserve">Column 4a, Starters in 2016-17, OfS-fundable, Nursing - unclassified (C1), Standard, PGT (UG fee); </v>
      </c>
      <c r="AD47" t="str">
        <f t="shared" si="11"/>
        <v xml:space="preserve">Column 4a, Starters in 2016-17, Non-fundable, Nursing - unclassified (C1), Standard, PGT (UG fee); </v>
      </c>
      <c r="AE47" t="str">
        <f t="shared" si="11"/>
        <v xml:space="preserve">Column 4a, Starters in 2017-18, OfS-fundable, Nursing - unclassified (C1), Standard, PGT (UG fee); </v>
      </c>
      <c r="AF47" t="str">
        <f t="shared" si="11"/>
        <v xml:space="preserve">Column 4a, Starters in 2017-18, Non-fundable, Nursing - unclassified (C1), Standard, PGT (UG fee); </v>
      </c>
      <c r="AG47" t="str">
        <f t="shared" si="11"/>
        <v xml:space="preserve">Column 4a, Starters in 2018-19, OfS-fundable, Nursing - unclassified (C1), Standard, PGT (UG fee); </v>
      </c>
      <c r="AH47" t="str">
        <f t="shared" si="11"/>
        <v xml:space="preserve">Column 4a, Starters in 2018-19, Non-fundable, Nursing - unclassified (C1), Standard, PGT (UG fee); </v>
      </c>
      <c r="AR47" s="844" t="str">
        <f>IF(AND($AR$3=1,'7c Health part-time'!P47&gt;0),Q47,"")</f>
        <v/>
      </c>
      <c r="AS47" s="843" t="str">
        <f>IF(AND($AR$3=1,'7c Health part-time'!Q47&gt;0),R47,"")</f>
        <v/>
      </c>
      <c r="AT47" s="843" t="str">
        <f>IF(AND($AR$3=1,'7c Health part-time'!R47&gt;0),S47,"")</f>
        <v/>
      </c>
      <c r="AU47" s="843" t="str">
        <f>IF(AND($AR$3=1,'7c Health part-time'!S47&gt;0),T47,"")</f>
        <v/>
      </c>
      <c r="AV47" s="843" t="str">
        <f>IF(AND($AR$3=1,'7c Health part-time'!T47&gt;0),U47,"")</f>
        <v/>
      </c>
      <c r="AW47" s="845" t="str">
        <f>IF(AND($AR$3=1,'7c Health part-time'!U47&gt;0),V47,"")</f>
        <v/>
      </c>
      <c r="AY47" s="844" t="str">
        <f>IF(AND($AY$3=1,'7c Health part-time'!D47&lt;0),E47,"")</f>
        <v/>
      </c>
      <c r="AZ47" s="843" t="str">
        <f>IF(AND($AY$3=1,'7c Health part-time'!E47&lt;0),F47,"")</f>
        <v/>
      </c>
      <c r="BA47" s="843" t="str">
        <f>IF(AND($AY$3=1,'7c Health part-time'!F47&lt;0),G47,"")</f>
        <v/>
      </c>
      <c r="BB47" s="843" t="str">
        <f>IF(AND($AY$3=1,'7c Health part-time'!G47&lt;0),H47,"")</f>
        <v/>
      </c>
      <c r="BC47" s="843" t="str">
        <f>IF(AND($AY$3=1,'7c Health part-time'!H47&lt;0),I47,"")</f>
        <v/>
      </c>
      <c r="BD47" s="845" t="str">
        <f>IF(AND($AY$3=1,'7c Health part-time'!I47&lt;0),J47,"")</f>
        <v/>
      </c>
      <c r="BE47" s="844" t="str">
        <f>IF(AND($AY$3=1,'7c Health part-time'!J47&lt;0),K47,"")</f>
        <v/>
      </c>
      <c r="BF47" s="843" t="str">
        <f>IF(AND($AY$3=1,'7c Health part-time'!K47&lt;0),L47,"")</f>
        <v/>
      </c>
      <c r="BG47" s="843" t="str">
        <f>IF(AND($AY$3=1,'7c Health part-time'!L47&lt;0),M47,"")</f>
        <v/>
      </c>
      <c r="BH47" s="843" t="str">
        <f>IF(AND($AY$3=1,'7c Health part-time'!M47&lt;0),N47,"")</f>
        <v/>
      </c>
      <c r="BI47" s="843" t="str">
        <f>IF(AND($AY$3=1,'7c Health part-time'!N47&lt;0),O47,"")</f>
        <v/>
      </c>
      <c r="BJ47" s="845" t="str">
        <f>IF(AND($AY$3=1,'7c Health part-time'!O47&lt;0),P47,"")</f>
        <v/>
      </c>
      <c r="BK47" s="844" t="str">
        <f>IF(AND($AY$3=1,'7c Health part-time'!V47&lt;0),W47,"")</f>
        <v/>
      </c>
      <c r="BL47" s="843" t="str">
        <f>IF(AND($AY$3=1,'7c Health part-time'!W47&lt;0),X47,"")</f>
        <v/>
      </c>
      <c r="BM47" s="843" t="str">
        <f>IF(AND($AY$3=1,'7c Health part-time'!X47&lt;0),Y47,"")</f>
        <v/>
      </c>
      <c r="BN47" s="843" t="str">
        <f>IF(AND($AY$3=1,'7c Health part-time'!Y47&lt;0),Z47,"")</f>
        <v/>
      </c>
      <c r="BO47" s="843" t="str">
        <f>IF(AND($AY$3=1,'7c Health part-time'!Z47&lt;0),AA47,"")</f>
        <v/>
      </c>
      <c r="BP47" s="845" t="str">
        <f>IF(AND($AY$3=1,'7c Health part-time'!AA47&lt;0),AB47,"")</f>
        <v/>
      </c>
      <c r="BQ47" s="844" t="str">
        <f>IF(AND($AY$3=1,'7c Health part-time'!AB47&lt;0),AC47,"")</f>
        <v/>
      </c>
      <c r="BR47" s="843" t="str">
        <f>IF(AND($AY$3=1,'7c Health part-time'!AC47&lt;0),AD47,"")</f>
        <v/>
      </c>
      <c r="BS47" s="843" t="str">
        <f>IF(AND($AY$3=1,'7c Health part-time'!AD47&lt;0),AE47,"")</f>
        <v/>
      </c>
      <c r="BT47" s="843" t="str">
        <f>IF(AND($AY$3=1,'7c Health part-time'!AE47&lt;0),AF47,"")</f>
        <v/>
      </c>
      <c r="BU47" s="843" t="str">
        <f>IF(AND($AY$3=1,'7c Health part-time'!AF47&lt;0),AG47,"")</f>
        <v/>
      </c>
      <c r="BV47" s="845" t="str">
        <f>IF(AND($AY$3=1,'7c Health part-time'!AG47&lt;0),AH47,"")</f>
        <v/>
      </c>
      <c r="BX47" s="844" t="str">
        <f>IF(AND($BX$3=1,TRUNC('7c Health part-time'!D47)&lt;&gt;'7c Health part-time'!D47),E47,"")</f>
        <v/>
      </c>
      <c r="BY47" s="843" t="str">
        <f>IF(AND($BX$3=1,TRUNC('7c Health part-time'!E47)&lt;&gt;'7c Health part-time'!E47),F47,"")</f>
        <v/>
      </c>
      <c r="BZ47" s="843" t="str">
        <f>IF(AND($BX$3=1,TRUNC('7c Health part-time'!F47)&lt;&gt;'7c Health part-time'!F47),G47,"")</f>
        <v/>
      </c>
      <c r="CA47" s="843" t="str">
        <f>IF(AND($BX$3=1,TRUNC('7c Health part-time'!G47)&lt;&gt;'7c Health part-time'!G47),H47,"")</f>
        <v/>
      </c>
      <c r="CB47" s="843" t="str">
        <f>IF(AND($BX$3=1,TRUNC('7c Health part-time'!H47)&lt;&gt;'7c Health part-time'!H47),I47,"")</f>
        <v/>
      </c>
      <c r="CC47" s="845" t="str">
        <f>IF(AND($BX$3=1,TRUNC('7c Health part-time'!I47)&lt;&gt;'7c Health part-time'!I47),J47,"")</f>
        <v/>
      </c>
      <c r="CD47" s="844" t="str">
        <f>IF(AND($BX$3=1,TRUNC('7c Health part-time'!J47)&lt;&gt;'7c Health part-time'!J47),K47,"")</f>
        <v/>
      </c>
      <c r="CE47" s="843" t="str">
        <f>IF(AND($BX$3=1,TRUNC('7c Health part-time'!K47)&lt;&gt;'7c Health part-time'!K47),L47,"")</f>
        <v/>
      </c>
      <c r="CF47" s="843" t="str">
        <f>IF(AND($BX$3=1,TRUNC('7c Health part-time'!L47)&lt;&gt;'7c Health part-time'!L47),M47,"")</f>
        <v/>
      </c>
      <c r="CG47" s="843" t="str">
        <f>IF(AND($BX$3=1,TRUNC('7c Health part-time'!M47)&lt;&gt;'7c Health part-time'!M47),N47,"")</f>
        <v/>
      </c>
      <c r="CH47" s="843" t="str">
        <f>IF(AND($BX$3=1,TRUNC('7c Health part-time'!N47)&lt;&gt;'7c Health part-time'!N47),O47,"")</f>
        <v/>
      </c>
      <c r="CI47" s="845" t="str">
        <f>IF(AND($BX$3=1,TRUNC('7c Health part-time'!O47)&lt;&gt;'7c Health part-time'!O47),P47,"")</f>
        <v/>
      </c>
      <c r="CJ47" s="844" t="str">
        <f>IF(AND($BX$3=1,TRUNC('7c Health part-time'!P47)&lt;&gt;'7c Health part-time'!P47),Q47,"")</f>
        <v/>
      </c>
      <c r="CK47" s="843" t="str">
        <f>IF(AND($BX$3=1,TRUNC('7c Health part-time'!Q47)&lt;&gt;'7c Health part-time'!Q47),R47,"")</f>
        <v/>
      </c>
      <c r="CL47" s="843" t="str">
        <f>IF(AND($BX$3=1,TRUNC('7c Health part-time'!R47)&lt;&gt;'7c Health part-time'!R47),S47,"")</f>
        <v/>
      </c>
      <c r="CM47" s="843" t="str">
        <f>IF(AND($BX$3=1,TRUNC('7c Health part-time'!S47)&lt;&gt;'7c Health part-time'!S47),T47,"")</f>
        <v/>
      </c>
      <c r="CN47" s="843" t="str">
        <f>IF(AND($BX$3=1,TRUNC('7c Health part-time'!T47)&lt;&gt;'7c Health part-time'!T47),U47,"")</f>
        <v/>
      </c>
      <c r="CO47" s="845" t="str">
        <f>IF(AND($BX$3=1,TRUNC('7c Health part-time'!U47)&lt;&gt;'7c Health part-time'!U47),V47,"")</f>
        <v/>
      </c>
      <c r="DV47" s="844" t="str">
        <f>IF(AND($DV$3=1,ROUND('7c Health part-time'!AB47,2)&lt;&gt;'7c Health part-time'!AB47),AC47,"")</f>
        <v/>
      </c>
      <c r="DW47" s="843" t="str">
        <f>IF(AND($DV$3=1,ROUND('7c Health part-time'!AC47,2)&lt;&gt;'7c Health part-time'!AC47),AD47,"")</f>
        <v/>
      </c>
      <c r="DX47" s="843" t="str">
        <f>IF(AND($DV$3=1,ROUND('7c Health part-time'!AD47,2)&lt;&gt;'7c Health part-time'!AD47),AE47,"")</f>
        <v/>
      </c>
      <c r="DY47" s="843" t="str">
        <f>IF(AND($DV$3=1,ROUND('7c Health part-time'!AE47,2)&lt;&gt;'7c Health part-time'!AE47),AF47,"")</f>
        <v/>
      </c>
      <c r="DZ47" s="843" t="str">
        <f>IF(AND($DV$3=1,ROUND('7c Health part-time'!AF47,2)&lt;&gt;'7c Health part-time'!AF47),AG47,"")</f>
        <v/>
      </c>
      <c r="EA47" s="845" t="str">
        <f>IF(AND($DV$3=1,ROUND('7c Health part-time'!AG47,2)&lt;&gt;'7c Health part-time'!AG47),AH47,"")</f>
        <v/>
      </c>
      <c r="EC47" s="844" t="str">
        <f>IF(AND($EC$3=1,'7c Health part-time'!AB47&gt;'7c Health part-time'!V47),AC47,"")</f>
        <v/>
      </c>
      <c r="ED47" s="843" t="str">
        <f>IF(AND($EC$3=1,'7c Health part-time'!AC47&gt;'7c Health part-time'!W47),AD47,"")</f>
        <v/>
      </c>
      <c r="EE47" s="843" t="str">
        <f>IF(AND($EC$3=1,'7c Health part-time'!AD47&gt;'7c Health part-time'!X47),AE47,"")</f>
        <v/>
      </c>
      <c r="EF47" s="843" t="str">
        <f>IF(AND($EC$3=1,'7c Health part-time'!AE47&gt;'7c Health part-time'!Y47),AF47,"")</f>
        <v/>
      </c>
      <c r="EG47" s="843" t="str">
        <f>IF(AND($EC$3=1,'7c Health part-time'!AF47&gt;'7c Health part-time'!Z47),AG47,"")</f>
        <v/>
      </c>
      <c r="EH47" s="845" t="str">
        <f>IF(AND($EC$3=1,'7c Health part-time'!AG47&gt;'7c Health part-time'!AA47),AH47,"")</f>
        <v/>
      </c>
      <c r="EJ47" s="844" t="str">
        <f>IF(AND($EJ$3=1,'7c Health part-time'!V47&lt;&gt;0),IF(('7c Health part-time'!AB47/'7c Health part-time'!V47)&lt;0.03,AC47,""),"")</f>
        <v/>
      </c>
      <c r="EK47" s="843" t="str">
        <f>IF(AND($EJ$3=1,'7c Health part-time'!W47&lt;&gt;0),IF(('7c Health part-time'!AC47/'7c Health part-time'!W47)&lt;0.03,AD47,""),"")</f>
        <v/>
      </c>
      <c r="EL47" s="843" t="str">
        <f>IF(AND($EJ$3=1,'7c Health part-time'!X47&lt;&gt;0),IF(('7c Health part-time'!AD47/'7c Health part-time'!X47)&lt;0.03,AE47,""),"")</f>
        <v/>
      </c>
      <c r="EM47" s="843" t="str">
        <f>IF(AND($EJ$3=1,'7c Health part-time'!Y47&lt;&gt;0),IF(('7c Health part-time'!AE47/'7c Health part-time'!Y47)&lt;0.03,AF47,""),"")</f>
        <v/>
      </c>
      <c r="EN47" s="843" t="str">
        <f>IF(AND($EJ$3=1,'7c Health part-time'!Z47&lt;&gt;0),IF(('7c Health part-time'!AF47/'7c Health part-time'!Z47)&lt;0.03,AG47,""),"")</f>
        <v/>
      </c>
      <c r="EO47" s="845" t="str">
        <f>IF(AND($EJ$3=1,'7c Health part-time'!AA47&lt;&gt;0),IF(('7c Health part-time'!AG47/'7c Health part-time'!AA47)&lt;0.03,AH47,""),"")</f>
        <v/>
      </c>
      <c r="EQ47" s="844" t="str">
        <f>IF(AND($EQ$3=1,'7c Health part-time'!P47=0,SUM('7c Health part-time'!D47,'7c Health part-time'!J47)&gt;$ET$13),Q47,"")</f>
        <v/>
      </c>
      <c r="ER47" s="843" t="str">
        <f>IF(AND($EQ$3=1,'7c Health part-time'!Q47=0,SUM('7c Health part-time'!E47,'7c Health part-time'!K47)&gt;$ET$13),R47,"")</f>
        <v/>
      </c>
      <c r="ES47" s="843" t="str">
        <f>IF(AND($EQ$3=1,'7c Health part-time'!R47=0,SUM('7c Health part-time'!F47,'7c Health part-time'!L47)&gt;$ET$13),S47,"")</f>
        <v/>
      </c>
      <c r="ET47" s="843" t="str">
        <f>IF(AND($EQ$3=1,'7c Health part-time'!S47=0,SUM('7c Health part-time'!G47,'7c Health part-time'!M47)&gt;$ET$13),T47,"")</f>
        <v/>
      </c>
      <c r="EU47" s="843" t="str">
        <f>IF(AND($EQ$3=1,'7c Health part-time'!T47=0,SUM('7c Health part-time'!H47,'7c Health part-time'!N47)&gt;$ET$13),U47,"")</f>
        <v/>
      </c>
      <c r="EV47" s="845" t="str">
        <f>IF(AND($EQ$3=1,'7c Health part-time'!U47=0,SUM('7c Health part-time'!I47,'7c Health part-time'!O47)&gt;$ET$13),V47,"")</f>
        <v/>
      </c>
      <c r="EX47" s="844" t="str">
        <f>IF(AND($EX$3=1,SUM('7c Health part-time'!D47,'7c Health part-time'!J47)&gt;0,ABS('7c Health part-time'!P47)=SUM('7c Health part-time'!D47,'7c Health part-time'!J47)),Q47,"")</f>
        <v/>
      </c>
      <c r="EY47" s="843" t="str">
        <f>IF(AND($EX$3=1,SUM('7c Health part-time'!E47,'7c Health part-time'!K47)&gt;0,ABS('7c Health part-time'!Q47)=SUM('7c Health part-time'!E47,'7c Health part-time'!K47)),R47,"")</f>
        <v/>
      </c>
      <c r="EZ47" s="843" t="str">
        <f>IF(AND($EX$3=1,SUM('7c Health part-time'!F47,'7c Health part-time'!L47)&gt;0,ABS('7c Health part-time'!R47)=SUM('7c Health part-time'!F47,'7c Health part-time'!L47)),S47,"")</f>
        <v/>
      </c>
      <c r="FA47" s="843" t="str">
        <f>IF(AND($EX$3=1,SUM('7c Health part-time'!G47,'7c Health part-time'!M47)&gt;0,ABS('7c Health part-time'!S47)=SUM('7c Health part-time'!G47,'7c Health part-time'!M47)),T47,"")</f>
        <v/>
      </c>
      <c r="FB47" s="843" t="str">
        <f>IF(AND($EX$3=1,SUM('7c Health part-time'!H47,'7c Health part-time'!N47)&gt;0,ABS('7c Health part-time'!T47)=SUM('7c Health part-time'!H47,'7c Health part-time'!N47)),U47,"")</f>
        <v/>
      </c>
      <c r="FC47" s="845" t="str">
        <f>IF(AND($EX$3=1,SUM('7c Health part-time'!I47,'7c Health part-time'!O47)&gt;0,ABS('7c Health part-time'!U47)=SUM('7c Health part-time'!I47,'7c Health part-time'!O47)),V47,"")</f>
        <v/>
      </c>
      <c r="FE47" s="844" t="str">
        <f>IF(AND($FE$3=1,'7c Health part-time'!D47&gt;0),E47,"")</f>
        <v/>
      </c>
      <c r="FF47" s="843" t="str">
        <f>IF(AND($FE$3=1,'7c Health part-time'!E47&gt;0),F47,"")</f>
        <v/>
      </c>
      <c r="FG47" s="843" t="str">
        <f>IF(AND($FE$3=1,'7c Health part-time'!F47&gt;0),G47,"")</f>
        <v/>
      </c>
      <c r="FH47" s="843" t="str">
        <f>IF(AND($FE$3=1,'7c Health part-time'!G47&gt;0),H47,"")</f>
        <v/>
      </c>
      <c r="FI47" s="843" t="str">
        <f>IF(AND($FE$3=1,'7c Health part-time'!H47&gt;0),I47,"")</f>
        <v/>
      </c>
      <c r="FJ47" s="845" t="str">
        <f>IF(AND($FE$3=1,'7c Health part-time'!I47&gt;0),J47,"")</f>
        <v/>
      </c>
      <c r="FK47" s="844" t="str">
        <f>IF(AND($FE$3=1,'7c Health part-time'!J47&gt;0),K47,"")</f>
        <v/>
      </c>
      <c r="FL47" s="843" t="str">
        <f>IF(AND($FE$3=1,'7c Health part-time'!K47&gt;0),L47,"")</f>
        <v/>
      </c>
      <c r="FM47" s="843" t="str">
        <f>IF(AND($FE$3=1,'7c Health part-time'!L47&gt;0),M47,"")</f>
        <v/>
      </c>
      <c r="FN47" s="843" t="str">
        <f>IF(AND($FE$3=1,'7c Health part-time'!M47&gt;0),N47,"")</f>
        <v/>
      </c>
      <c r="FO47" s="843" t="str">
        <f>IF(AND($FE$3=1,'7c Health part-time'!N47&gt;0),O47,"")</f>
        <v/>
      </c>
      <c r="FP47" s="845" t="str">
        <f>IF(AND($FE$3=1,'7c Health part-time'!O47&gt;0),P47,"")</f>
        <v/>
      </c>
      <c r="FR47" s="844" t="str">
        <f>IF(AND($FR$3=1,'7c Health part-time'!V47&lt;&gt;0),IF(('7c Health part-time'!AB47/'7c Health part-time'!V47)&lt;0.25,AC47,""),"")</f>
        <v/>
      </c>
      <c r="FS47" s="843" t="str">
        <f>IF(AND($FR$3=1,'7c Health part-time'!W47&lt;&gt;0),IF(('7c Health part-time'!AC47/'7c Health part-time'!W47)&lt;0.25,AD47,""),"")</f>
        <v/>
      </c>
      <c r="FT47" s="843" t="str">
        <f>IF(AND($FR$3=1,'7c Health part-time'!X47&lt;&gt;0),IF(('7c Health part-time'!AD47/'7c Health part-time'!X47)&lt;0.25,AE47,""),"")</f>
        <v/>
      </c>
      <c r="FU47" s="843" t="str">
        <f>IF(AND($FR$3=1,'7c Health part-time'!Y47&lt;&gt;0),IF(('7c Health part-time'!AE47/'7c Health part-time'!Y47)&lt;0.25,AF47,""),"")</f>
        <v/>
      </c>
      <c r="FV47" s="843" t="str">
        <f>IF(AND($FR$3=1,'7c Health part-time'!Z47&lt;&gt;0),IF(('7c Health part-time'!AF47/'7c Health part-time'!Z47)&lt;0.25,AG47,""),"")</f>
        <v/>
      </c>
      <c r="FW47" s="845" t="str">
        <f>IF(AND($FR$3=1,'7c Health part-time'!AA47&lt;&gt;0),IF(('7c Health part-time'!AG47/'7c Health part-time'!AA47)&lt;0.25,AH47,""),"")</f>
        <v/>
      </c>
      <c r="FY47" s="843"/>
      <c r="FZ47" s="843"/>
      <c r="GA47" s="843"/>
      <c r="GB47" s="843"/>
      <c r="GC47" s="843"/>
      <c r="GD47" s="843"/>
      <c r="GE47" s="843"/>
      <c r="GF47" s="843"/>
      <c r="GG47" s="843"/>
      <c r="GH47" s="843"/>
      <c r="GI47" s="843"/>
      <c r="GJ47" s="843"/>
      <c r="GL47" s="60"/>
      <c r="GM47" s="60" t="s">
        <v>13</v>
      </c>
      <c r="GN47" s="60" t="s">
        <v>314</v>
      </c>
      <c r="GO47" s="49" t="str">
        <f>$CS$97</f>
        <v/>
      </c>
      <c r="GP47" s="41" t="str">
        <f>$CT$97</f>
        <v/>
      </c>
      <c r="GQ47" s="40" t="str">
        <f>$CS$97</f>
        <v/>
      </c>
      <c r="GR47" s="41" t="str">
        <f>$CT$97</f>
        <v/>
      </c>
      <c r="GS47" s="40" t="str">
        <f>$CS$97</f>
        <v/>
      </c>
      <c r="GT47" s="873" t="str">
        <f>$CT$97</f>
        <v/>
      </c>
      <c r="GU47" s="49" t="str">
        <f>$CY$97</f>
        <v/>
      </c>
      <c r="GV47" s="41" t="str">
        <f>$CZ$97</f>
        <v/>
      </c>
      <c r="GW47" s="40" t="str">
        <f>$CY$97</f>
        <v/>
      </c>
      <c r="GX47" s="41" t="str">
        <f>$CZ$97</f>
        <v/>
      </c>
      <c r="GY47" s="40" t="str">
        <f>$CY$97</f>
        <v/>
      </c>
      <c r="GZ47" s="873" t="str">
        <f>$CZ$97</f>
        <v/>
      </c>
      <c r="HA47" s="49" t="str">
        <f>$DE$97</f>
        <v/>
      </c>
      <c r="HB47" s="41" t="str">
        <f>$DF$97</f>
        <v/>
      </c>
      <c r="HC47" s="40" t="str">
        <f>$DE$97</f>
        <v/>
      </c>
      <c r="HD47" s="41" t="str">
        <f>$DF$97</f>
        <v/>
      </c>
      <c r="HE47" s="40" t="str">
        <f>$DE$97</f>
        <v/>
      </c>
      <c r="HF47" s="873" t="str">
        <f>$DF$97</f>
        <v/>
      </c>
      <c r="HG47" s="49" t="str">
        <f>$DK$97</f>
        <v/>
      </c>
      <c r="HH47" s="41" t="str">
        <f>$DL$97</f>
        <v/>
      </c>
      <c r="HI47" s="40" t="str">
        <f>$DK$97</f>
        <v/>
      </c>
      <c r="HJ47" s="41" t="str">
        <f>$DL$97</f>
        <v/>
      </c>
      <c r="HK47" s="40" t="str">
        <f>$DK$97</f>
        <v/>
      </c>
      <c r="HL47" s="873" t="str">
        <f>$DL$97</f>
        <v/>
      </c>
      <c r="HM47" s="49" t="str">
        <f>$DQ$97</f>
        <v/>
      </c>
      <c r="HN47" s="41" t="str">
        <f>$DR$97</f>
        <v/>
      </c>
      <c r="HO47" s="40" t="str">
        <f>$DQ$97</f>
        <v/>
      </c>
      <c r="HP47" s="41" t="str">
        <f>$DR$97</f>
        <v/>
      </c>
      <c r="HQ47" s="40" t="str">
        <f>$DQ$97</f>
        <v/>
      </c>
      <c r="HR47" s="873" t="str">
        <f>$DR$97</f>
        <v/>
      </c>
    </row>
    <row r="48" spans="1:226" x14ac:dyDescent="0.25">
      <c r="A48" s="18" t="str">
        <f>'7c Health part-time'!A48</f>
        <v>Nursing - unclassified (C1)</v>
      </c>
      <c r="B48" t="s">
        <v>19</v>
      </c>
      <c r="C48" s="18" t="str">
        <f>'7c Health part-time'!C48</f>
        <v>UG</v>
      </c>
      <c r="D48" t="str">
        <f t="shared" si="4"/>
        <v>Nursing - unclassified (C1), Long, UG</v>
      </c>
      <c r="E48" t="str">
        <f t="shared" si="9"/>
        <v xml:space="preserve">Column 1, Starters in 2016-17, OfS-fundable, Nursing - unclassified (C1), Long, UG; </v>
      </c>
      <c r="F48" t="str">
        <f t="shared" si="9"/>
        <v xml:space="preserve">Column 1, Starters in 2016-17, Non-fundable, Nursing - unclassified (C1), Long, UG; </v>
      </c>
      <c r="G48" t="str">
        <f t="shared" si="9"/>
        <v xml:space="preserve">Column 1, Starters in 2017-18, OfS-fundable, Nursing - unclassified (C1), Long, UG; </v>
      </c>
      <c r="H48" t="str">
        <f t="shared" si="9"/>
        <v xml:space="preserve">Column 1, Starters in 2017-18, Non-fundable, Nursing - unclassified (C1), Long, UG; </v>
      </c>
      <c r="I48" t="str">
        <f t="shared" si="9"/>
        <v xml:space="preserve">Column 1, Starters in 2018-19, OfS-fundable, Nursing - unclassified (C1), Long, UG; </v>
      </c>
      <c r="J48" t="str">
        <f t="shared" si="9"/>
        <v xml:space="preserve">Column 1, Starters in 2018-19, Non-fundable, Nursing - unclassified (C1), Long, UG; </v>
      </c>
      <c r="K48" t="str">
        <f t="shared" si="9"/>
        <v xml:space="preserve">Column 2, Starters in 2016-17, OfS-fundable, Nursing - unclassified (C1), Long, UG; </v>
      </c>
      <c r="L48" t="str">
        <f t="shared" si="9"/>
        <v xml:space="preserve">Column 2, Starters in 2016-17, Non-fundable, Nursing - unclassified (C1), Long, UG; </v>
      </c>
      <c r="M48" t="str">
        <f t="shared" si="9"/>
        <v xml:space="preserve">Column 2, Starters in 2017-18, OfS-fundable, Nursing - unclassified (C1), Long, UG; </v>
      </c>
      <c r="N48" t="str">
        <f t="shared" si="9"/>
        <v xml:space="preserve">Column 2, Starters in 2017-18, Non-fundable, Nursing - unclassified (C1), Long, UG; </v>
      </c>
      <c r="O48" t="str">
        <f t="shared" si="9"/>
        <v xml:space="preserve">Column 2, Starters in 2018-19, OfS-fundable, Nursing - unclassified (C1), Long, UG; </v>
      </c>
      <c r="P48" t="str">
        <f t="shared" si="9"/>
        <v xml:space="preserve">Column 2, Starters in 2018-19, Non-fundable, Nursing - unclassified (C1), Long, UG; </v>
      </c>
      <c r="Q48" t="str">
        <f t="shared" si="9"/>
        <v xml:space="preserve">Column 3, Starters in 2016-17, OfS-fundable, Nursing - unclassified (C1), Long, UG; </v>
      </c>
      <c r="R48" t="str">
        <f t="shared" si="9"/>
        <v xml:space="preserve">Column 3, Starters in 2016-17, Non-fundable, Nursing - unclassified (C1), Long, UG; </v>
      </c>
      <c r="S48" t="str">
        <f t="shared" si="9"/>
        <v xml:space="preserve">Column 3, Starters in 2017-18, OfS-fundable, Nursing - unclassified (C1), Long, UG; </v>
      </c>
      <c r="T48" t="str">
        <f t="shared" si="9"/>
        <v xml:space="preserve">Column 3, Starters in 2017-18, Non-fundable, Nursing - unclassified (C1), Long, UG; </v>
      </c>
      <c r="U48" t="str">
        <f t="shared" si="8"/>
        <v xml:space="preserve">Column 3, Starters in 2018-19, OfS-fundable, Nursing - unclassified (C1), Long, UG; </v>
      </c>
      <c r="V48" t="str">
        <f t="shared" si="8"/>
        <v xml:space="preserve">Column 3, Starters in 2018-19, Non-fundable, Nursing - unclassified (C1), Long, UG; </v>
      </c>
      <c r="W48" t="str">
        <f t="shared" si="8"/>
        <v xml:space="preserve">Column 4, Starters in 2016-17, OfS-fundable, Nursing - unclassified (C1), Long, UG; </v>
      </c>
      <c r="X48" t="str">
        <f t="shared" si="8"/>
        <v xml:space="preserve">Column 4, Starters in 2016-17, Non-fundable, Nursing - unclassified (C1), Long, UG; </v>
      </c>
      <c r="Y48" t="str">
        <f t="shared" si="8"/>
        <v xml:space="preserve">Column 4, Starters in 2017-18, OfS-fundable, Nursing - unclassified (C1), Long, UG; </v>
      </c>
      <c r="Z48" t="str">
        <f t="shared" si="8"/>
        <v xml:space="preserve">Column 4, Starters in 2017-18, Non-fundable, Nursing - unclassified (C1), Long, UG; </v>
      </c>
      <c r="AA48" t="str">
        <f t="shared" si="8"/>
        <v xml:space="preserve">Column 4, Starters in 2018-19, OfS-fundable, Nursing - unclassified (C1), Long, UG; </v>
      </c>
      <c r="AB48" t="str">
        <f t="shared" si="11"/>
        <v xml:space="preserve">Column 4, Starters in 2018-19, Non-fundable, Nursing - unclassified (C1), Long, UG; </v>
      </c>
      <c r="AC48" t="str">
        <f t="shared" si="11"/>
        <v xml:space="preserve">Column 4a, Starters in 2016-17, OfS-fundable, Nursing - unclassified (C1), Long, UG; </v>
      </c>
      <c r="AD48" t="str">
        <f t="shared" si="11"/>
        <v xml:space="preserve">Column 4a, Starters in 2016-17, Non-fundable, Nursing - unclassified (C1), Long, UG; </v>
      </c>
      <c r="AE48" t="str">
        <f t="shared" si="11"/>
        <v xml:space="preserve">Column 4a, Starters in 2017-18, OfS-fundable, Nursing - unclassified (C1), Long, UG; </v>
      </c>
      <c r="AF48" t="str">
        <f t="shared" si="11"/>
        <v xml:space="preserve">Column 4a, Starters in 2017-18, Non-fundable, Nursing - unclassified (C1), Long, UG; </v>
      </c>
      <c r="AG48" t="str">
        <f t="shared" si="11"/>
        <v xml:space="preserve">Column 4a, Starters in 2018-19, OfS-fundable, Nursing - unclassified (C1), Long, UG; </v>
      </c>
      <c r="AH48" t="str">
        <f t="shared" si="11"/>
        <v xml:space="preserve">Column 4a, Starters in 2018-19, Non-fundable, Nursing - unclassified (C1), Long, UG; </v>
      </c>
      <c r="AR48" s="844" t="str">
        <f>IF(AND($AR$3=1,'7c Health part-time'!P48&gt;0),Q48,"")</f>
        <v/>
      </c>
      <c r="AS48" s="843" t="str">
        <f>IF(AND($AR$3=1,'7c Health part-time'!Q48&gt;0),R48,"")</f>
        <v/>
      </c>
      <c r="AT48" s="843" t="str">
        <f>IF(AND($AR$3=1,'7c Health part-time'!R48&gt;0),S48,"")</f>
        <v/>
      </c>
      <c r="AU48" s="843" t="str">
        <f>IF(AND($AR$3=1,'7c Health part-time'!S48&gt;0),T48,"")</f>
        <v/>
      </c>
      <c r="AV48" s="843" t="str">
        <f>IF(AND($AR$3=1,'7c Health part-time'!T48&gt;0),U48,"")</f>
        <v/>
      </c>
      <c r="AW48" s="845" t="str">
        <f>IF(AND($AR$3=1,'7c Health part-time'!U48&gt;0),V48,"")</f>
        <v/>
      </c>
      <c r="AY48" s="844" t="str">
        <f>IF(AND($AY$3=1,'7c Health part-time'!D48&lt;0),E48,"")</f>
        <v/>
      </c>
      <c r="AZ48" s="843" t="str">
        <f>IF(AND($AY$3=1,'7c Health part-time'!E48&lt;0),F48,"")</f>
        <v/>
      </c>
      <c r="BA48" s="843" t="str">
        <f>IF(AND($AY$3=1,'7c Health part-time'!F48&lt;0),G48,"")</f>
        <v/>
      </c>
      <c r="BB48" s="843" t="str">
        <f>IF(AND($AY$3=1,'7c Health part-time'!G48&lt;0),H48,"")</f>
        <v/>
      </c>
      <c r="BC48" s="843" t="str">
        <f>IF(AND($AY$3=1,'7c Health part-time'!H48&lt;0),I48,"")</f>
        <v/>
      </c>
      <c r="BD48" s="845" t="str">
        <f>IF(AND($AY$3=1,'7c Health part-time'!I48&lt;0),J48,"")</f>
        <v/>
      </c>
      <c r="BE48" s="844" t="str">
        <f>IF(AND($AY$3=1,'7c Health part-time'!J48&lt;0),K48,"")</f>
        <v/>
      </c>
      <c r="BF48" s="843" t="str">
        <f>IF(AND($AY$3=1,'7c Health part-time'!K48&lt;0),L48,"")</f>
        <v/>
      </c>
      <c r="BG48" s="843" t="str">
        <f>IF(AND($AY$3=1,'7c Health part-time'!L48&lt;0),M48,"")</f>
        <v/>
      </c>
      <c r="BH48" s="843" t="str">
        <f>IF(AND($AY$3=1,'7c Health part-time'!M48&lt;0),N48,"")</f>
        <v/>
      </c>
      <c r="BI48" s="843" t="str">
        <f>IF(AND($AY$3=1,'7c Health part-time'!N48&lt;0),O48,"")</f>
        <v/>
      </c>
      <c r="BJ48" s="845" t="str">
        <f>IF(AND($AY$3=1,'7c Health part-time'!O48&lt;0),P48,"")</f>
        <v/>
      </c>
      <c r="BK48" s="844" t="str">
        <f>IF(AND($AY$3=1,'7c Health part-time'!V48&lt;0),W48,"")</f>
        <v/>
      </c>
      <c r="BL48" s="843" t="str">
        <f>IF(AND($AY$3=1,'7c Health part-time'!W48&lt;0),X48,"")</f>
        <v/>
      </c>
      <c r="BM48" s="843" t="str">
        <f>IF(AND($AY$3=1,'7c Health part-time'!X48&lt;0),Y48,"")</f>
        <v/>
      </c>
      <c r="BN48" s="843" t="str">
        <f>IF(AND($AY$3=1,'7c Health part-time'!Y48&lt;0),Z48,"")</f>
        <v/>
      </c>
      <c r="BO48" s="843" t="str">
        <f>IF(AND($AY$3=1,'7c Health part-time'!Z48&lt;0),AA48,"")</f>
        <v/>
      </c>
      <c r="BP48" s="845" t="str">
        <f>IF(AND($AY$3=1,'7c Health part-time'!AA48&lt;0),AB48,"")</f>
        <v/>
      </c>
      <c r="BQ48" s="844" t="str">
        <f>IF(AND($AY$3=1,'7c Health part-time'!AB48&lt;0),AC48,"")</f>
        <v/>
      </c>
      <c r="BR48" s="843" t="str">
        <f>IF(AND($AY$3=1,'7c Health part-time'!AC48&lt;0),AD48,"")</f>
        <v/>
      </c>
      <c r="BS48" s="843" t="str">
        <f>IF(AND($AY$3=1,'7c Health part-time'!AD48&lt;0),AE48,"")</f>
        <v/>
      </c>
      <c r="BT48" s="843" t="str">
        <f>IF(AND($AY$3=1,'7c Health part-time'!AE48&lt;0),AF48,"")</f>
        <v/>
      </c>
      <c r="BU48" s="843" t="str">
        <f>IF(AND($AY$3=1,'7c Health part-time'!AF48&lt;0),AG48,"")</f>
        <v/>
      </c>
      <c r="BV48" s="845" t="str">
        <f>IF(AND($AY$3=1,'7c Health part-time'!AG48&lt;0),AH48,"")</f>
        <v/>
      </c>
      <c r="BX48" s="844" t="str">
        <f>IF(AND($BX$3=1,TRUNC('7c Health part-time'!D48)&lt;&gt;'7c Health part-time'!D48),E48,"")</f>
        <v/>
      </c>
      <c r="BY48" s="843" t="str">
        <f>IF(AND($BX$3=1,TRUNC('7c Health part-time'!E48)&lt;&gt;'7c Health part-time'!E48),F48,"")</f>
        <v/>
      </c>
      <c r="BZ48" s="843" t="str">
        <f>IF(AND($BX$3=1,TRUNC('7c Health part-time'!F48)&lt;&gt;'7c Health part-time'!F48),G48,"")</f>
        <v/>
      </c>
      <c r="CA48" s="843" t="str">
        <f>IF(AND($BX$3=1,TRUNC('7c Health part-time'!G48)&lt;&gt;'7c Health part-time'!G48),H48,"")</f>
        <v/>
      </c>
      <c r="CB48" s="843" t="str">
        <f>IF(AND($BX$3=1,TRUNC('7c Health part-time'!H48)&lt;&gt;'7c Health part-time'!H48),I48,"")</f>
        <v/>
      </c>
      <c r="CC48" s="845" t="str">
        <f>IF(AND($BX$3=1,TRUNC('7c Health part-time'!I48)&lt;&gt;'7c Health part-time'!I48),J48,"")</f>
        <v/>
      </c>
      <c r="CD48" s="844" t="str">
        <f>IF(AND($BX$3=1,TRUNC('7c Health part-time'!J48)&lt;&gt;'7c Health part-time'!J48),K48,"")</f>
        <v/>
      </c>
      <c r="CE48" s="843" t="str">
        <f>IF(AND($BX$3=1,TRUNC('7c Health part-time'!K48)&lt;&gt;'7c Health part-time'!K48),L48,"")</f>
        <v/>
      </c>
      <c r="CF48" s="843" t="str">
        <f>IF(AND($BX$3=1,TRUNC('7c Health part-time'!L48)&lt;&gt;'7c Health part-time'!L48),M48,"")</f>
        <v/>
      </c>
      <c r="CG48" s="843" t="str">
        <f>IF(AND($BX$3=1,TRUNC('7c Health part-time'!M48)&lt;&gt;'7c Health part-time'!M48),N48,"")</f>
        <v/>
      </c>
      <c r="CH48" s="843" t="str">
        <f>IF(AND($BX$3=1,TRUNC('7c Health part-time'!N48)&lt;&gt;'7c Health part-time'!N48),O48,"")</f>
        <v/>
      </c>
      <c r="CI48" s="845" t="str">
        <f>IF(AND($BX$3=1,TRUNC('7c Health part-time'!O48)&lt;&gt;'7c Health part-time'!O48),P48,"")</f>
        <v/>
      </c>
      <c r="CJ48" s="844" t="str">
        <f>IF(AND($BX$3=1,TRUNC('7c Health part-time'!P48)&lt;&gt;'7c Health part-time'!P48),Q48,"")</f>
        <v/>
      </c>
      <c r="CK48" s="843" t="str">
        <f>IF(AND($BX$3=1,TRUNC('7c Health part-time'!Q48)&lt;&gt;'7c Health part-time'!Q48),R48,"")</f>
        <v/>
      </c>
      <c r="CL48" s="843" t="str">
        <f>IF(AND($BX$3=1,TRUNC('7c Health part-time'!R48)&lt;&gt;'7c Health part-time'!R48),S48,"")</f>
        <v/>
      </c>
      <c r="CM48" s="843" t="str">
        <f>IF(AND($BX$3=1,TRUNC('7c Health part-time'!S48)&lt;&gt;'7c Health part-time'!S48),T48,"")</f>
        <v/>
      </c>
      <c r="CN48" s="843" t="str">
        <f>IF(AND($BX$3=1,TRUNC('7c Health part-time'!T48)&lt;&gt;'7c Health part-time'!T48),U48,"")</f>
        <v/>
      </c>
      <c r="CO48" s="845" t="str">
        <f>IF(AND($BX$3=1,TRUNC('7c Health part-time'!U48)&lt;&gt;'7c Health part-time'!U48),V48,"")</f>
        <v/>
      </c>
      <c r="DV48" s="844" t="str">
        <f>IF(AND($DV$3=1,ROUND('7c Health part-time'!AB48,2)&lt;&gt;'7c Health part-time'!AB48),AC48,"")</f>
        <v/>
      </c>
      <c r="DW48" s="843" t="str">
        <f>IF(AND($DV$3=1,ROUND('7c Health part-time'!AC48,2)&lt;&gt;'7c Health part-time'!AC48),AD48,"")</f>
        <v/>
      </c>
      <c r="DX48" s="843" t="str">
        <f>IF(AND($DV$3=1,ROUND('7c Health part-time'!AD48,2)&lt;&gt;'7c Health part-time'!AD48),AE48,"")</f>
        <v/>
      </c>
      <c r="DY48" s="843" t="str">
        <f>IF(AND($DV$3=1,ROUND('7c Health part-time'!AE48,2)&lt;&gt;'7c Health part-time'!AE48),AF48,"")</f>
        <v/>
      </c>
      <c r="DZ48" s="843" t="str">
        <f>IF(AND($DV$3=1,ROUND('7c Health part-time'!AF48,2)&lt;&gt;'7c Health part-time'!AF48),AG48,"")</f>
        <v/>
      </c>
      <c r="EA48" s="845" t="str">
        <f>IF(AND($DV$3=1,ROUND('7c Health part-time'!AG48,2)&lt;&gt;'7c Health part-time'!AG48),AH48,"")</f>
        <v/>
      </c>
      <c r="EC48" s="844" t="str">
        <f>IF(AND($EC$3=1,'7c Health part-time'!AB48&gt;'7c Health part-time'!V48),AC48,"")</f>
        <v/>
      </c>
      <c r="ED48" s="843" t="str">
        <f>IF(AND($EC$3=1,'7c Health part-time'!AC48&gt;'7c Health part-time'!W48),AD48,"")</f>
        <v/>
      </c>
      <c r="EE48" s="843" t="str">
        <f>IF(AND($EC$3=1,'7c Health part-time'!AD48&gt;'7c Health part-time'!X48),AE48,"")</f>
        <v/>
      </c>
      <c r="EF48" s="843" t="str">
        <f>IF(AND($EC$3=1,'7c Health part-time'!AE48&gt;'7c Health part-time'!Y48),AF48,"")</f>
        <v/>
      </c>
      <c r="EG48" s="843" t="str">
        <f>IF(AND($EC$3=1,'7c Health part-time'!AF48&gt;'7c Health part-time'!Z48),AG48,"")</f>
        <v/>
      </c>
      <c r="EH48" s="845" t="str">
        <f>IF(AND($EC$3=1,'7c Health part-time'!AG48&gt;'7c Health part-time'!AA48),AH48,"")</f>
        <v/>
      </c>
      <c r="EJ48" s="844" t="str">
        <f>IF(AND($EJ$3=1,'7c Health part-time'!V48&lt;&gt;0),IF(('7c Health part-time'!AB48/'7c Health part-time'!V48)&lt;0.03,AC48,""),"")</f>
        <v/>
      </c>
      <c r="EK48" s="843" t="str">
        <f>IF(AND($EJ$3=1,'7c Health part-time'!W48&lt;&gt;0),IF(('7c Health part-time'!AC48/'7c Health part-time'!W48)&lt;0.03,AD48,""),"")</f>
        <v/>
      </c>
      <c r="EL48" s="843" t="str">
        <f>IF(AND($EJ$3=1,'7c Health part-time'!X48&lt;&gt;0),IF(('7c Health part-time'!AD48/'7c Health part-time'!X48)&lt;0.03,AE48,""),"")</f>
        <v/>
      </c>
      <c r="EM48" s="843" t="str">
        <f>IF(AND($EJ$3=1,'7c Health part-time'!Y48&lt;&gt;0),IF(('7c Health part-time'!AE48/'7c Health part-time'!Y48)&lt;0.03,AF48,""),"")</f>
        <v/>
      </c>
      <c r="EN48" s="843" t="str">
        <f>IF(AND($EJ$3=1,'7c Health part-time'!Z48&lt;&gt;0),IF(('7c Health part-time'!AF48/'7c Health part-time'!Z48)&lt;0.03,AG48,""),"")</f>
        <v/>
      </c>
      <c r="EO48" s="845" t="str">
        <f>IF(AND($EJ$3=1,'7c Health part-time'!AA48&lt;&gt;0),IF(('7c Health part-time'!AG48/'7c Health part-time'!AA48)&lt;0.03,AH48,""),"")</f>
        <v/>
      </c>
      <c r="EQ48" s="844" t="str">
        <f>IF(AND($EQ$3=1,'7c Health part-time'!P48=0,SUM('7c Health part-time'!D48,'7c Health part-time'!J48)&gt;$ET$13),Q48,"")</f>
        <v/>
      </c>
      <c r="ER48" s="843" t="str">
        <f>IF(AND($EQ$3=1,'7c Health part-time'!Q48=0,SUM('7c Health part-time'!E48,'7c Health part-time'!K48)&gt;$ET$13),R48,"")</f>
        <v/>
      </c>
      <c r="ES48" s="843" t="str">
        <f>IF(AND($EQ$3=1,'7c Health part-time'!R48=0,SUM('7c Health part-time'!F48,'7c Health part-time'!L48)&gt;$ET$13),S48,"")</f>
        <v/>
      </c>
      <c r="ET48" s="843" t="str">
        <f>IF(AND($EQ$3=1,'7c Health part-time'!S48=0,SUM('7c Health part-time'!G48,'7c Health part-time'!M48)&gt;$ET$13),T48,"")</f>
        <v/>
      </c>
      <c r="EU48" s="843" t="str">
        <f>IF(AND($EQ$3=1,'7c Health part-time'!T48=0,SUM('7c Health part-time'!H48,'7c Health part-time'!N48)&gt;$ET$13),U48,"")</f>
        <v/>
      </c>
      <c r="EV48" s="845" t="str">
        <f>IF(AND($EQ$3=1,'7c Health part-time'!U48=0,SUM('7c Health part-time'!I48,'7c Health part-time'!O48)&gt;$ET$13),V48,"")</f>
        <v/>
      </c>
      <c r="EX48" s="844" t="str">
        <f>IF(AND($EX$3=1,SUM('7c Health part-time'!D48,'7c Health part-time'!J48)&gt;0,ABS('7c Health part-time'!P48)=SUM('7c Health part-time'!D48,'7c Health part-time'!J48)),Q48,"")</f>
        <v/>
      </c>
      <c r="EY48" s="843" t="str">
        <f>IF(AND($EX$3=1,SUM('7c Health part-time'!E48,'7c Health part-time'!K48)&gt;0,ABS('7c Health part-time'!Q48)=SUM('7c Health part-time'!E48,'7c Health part-time'!K48)),R48,"")</f>
        <v/>
      </c>
      <c r="EZ48" s="843" t="str">
        <f>IF(AND($EX$3=1,SUM('7c Health part-time'!F48,'7c Health part-time'!L48)&gt;0,ABS('7c Health part-time'!R48)=SUM('7c Health part-time'!F48,'7c Health part-time'!L48)),S48,"")</f>
        <v/>
      </c>
      <c r="FA48" s="843" t="str">
        <f>IF(AND($EX$3=1,SUM('7c Health part-time'!G48,'7c Health part-time'!M48)&gt;0,ABS('7c Health part-time'!S48)=SUM('7c Health part-time'!G48,'7c Health part-time'!M48)),T48,"")</f>
        <v/>
      </c>
      <c r="FB48" s="843" t="str">
        <f>IF(AND($EX$3=1,SUM('7c Health part-time'!H48,'7c Health part-time'!N48)&gt;0,ABS('7c Health part-time'!T48)=SUM('7c Health part-time'!H48,'7c Health part-time'!N48)),U48,"")</f>
        <v/>
      </c>
      <c r="FC48" s="845" t="str">
        <f>IF(AND($EX$3=1,SUM('7c Health part-time'!I48,'7c Health part-time'!O48)&gt;0,ABS('7c Health part-time'!U48)=SUM('7c Health part-time'!I48,'7c Health part-time'!O48)),V48,"")</f>
        <v/>
      </c>
      <c r="FE48" s="844" t="str">
        <f>IF(AND($FE$3=1,'7c Health part-time'!D48&gt;0),E48,"")</f>
        <v/>
      </c>
      <c r="FF48" s="843" t="str">
        <f>IF(AND($FE$3=1,'7c Health part-time'!E48&gt;0),F48,"")</f>
        <v/>
      </c>
      <c r="FG48" s="843" t="str">
        <f>IF(AND($FE$3=1,'7c Health part-time'!F48&gt;0),G48,"")</f>
        <v/>
      </c>
      <c r="FH48" s="843" t="str">
        <f>IF(AND($FE$3=1,'7c Health part-time'!G48&gt;0),H48,"")</f>
        <v/>
      </c>
      <c r="FI48" s="843" t="str">
        <f>IF(AND($FE$3=1,'7c Health part-time'!H48&gt;0),I48,"")</f>
        <v/>
      </c>
      <c r="FJ48" s="845" t="str">
        <f>IF(AND($FE$3=1,'7c Health part-time'!I48&gt;0),J48,"")</f>
        <v/>
      </c>
      <c r="FK48" s="844" t="str">
        <f>IF(AND($FE$3=1,'7c Health part-time'!J48&gt;0),K48,"")</f>
        <v/>
      </c>
      <c r="FL48" s="843" t="str">
        <f>IF(AND($FE$3=1,'7c Health part-time'!K48&gt;0),L48,"")</f>
        <v/>
      </c>
      <c r="FM48" s="843" t="str">
        <f>IF(AND($FE$3=1,'7c Health part-time'!L48&gt;0),M48,"")</f>
        <v/>
      </c>
      <c r="FN48" s="843" t="str">
        <f>IF(AND($FE$3=1,'7c Health part-time'!M48&gt;0),N48,"")</f>
        <v/>
      </c>
      <c r="FO48" s="843" t="str">
        <f>IF(AND($FE$3=1,'7c Health part-time'!N48&gt;0),O48,"")</f>
        <v/>
      </c>
      <c r="FP48" s="845" t="str">
        <f>IF(AND($FE$3=1,'7c Health part-time'!O48&gt;0),P48,"")</f>
        <v/>
      </c>
      <c r="FR48" s="844" t="str">
        <f>IF(AND($FR$3=1,'7c Health part-time'!V48&lt;&gt;0),IF(('7c Health part-time'!AB48/'7c Health part-time'!V48)&lt;0.25,AC48,""),"")</f>
        <v/>
      </c>
      <c r="FS48" s="843" t="str">
        <f>IF(AND($FR$3=1,'7c Health part-time'!W48&lt;&gt;0),IF(('7c Health part-time'!AC48/'7c Health part-time'!W48)&lt;0.25,AD48,""),"")</f>
        <v/>
      </c>
      <c r="FT48" s="843" t="str">
        <f>IF(AND($FR$3=1,'7c Health part-time'!X48&lt;&gt;0),IF(('7c Health part-time'!AD48/'7c Health part-time'!X48)&lt;0.25,AE48,""),"")</f>
        <v/>
      </c>
      <c r="FU48" s="843" t="str">
        <f>IF(AND($FR$3=1,'7c Health part-time'!Y48&lt;&gt;0),IF(('7c Health part-time'!AE48/'7c Health part-time'!Y48)&lt;0.25,AF48,""),"")</f>
        <v/>
      </c>
      <c r="FV48" s="843" t="str">
        <f>IF(AND($FR$3=1,'7c Health part-time'!Z48&lt;&gt;0),IF(('7c Health part-time'!AF48/'7c Health part-time'!Z48)&lt;0.25,AG48,""),"")</f>
        <v/>
      </c>
      <c r="FW48" s="845" t="str">
        <f>IF(AND($FR$3=1,'7c Health part-time'!AA48&lt;&gt;0),IF(('7c Health part-time'!AG48/'7c Health part-time'!AA48)&lt;0.25,AH48,""),"")</f>
        <v/>
      </c>
      <c r="FY48" s="840" t="str">
        <f>IF(AND($FY$3=1,'7c Health part-time'!D48&gt;0),E48,"")</f>
        <v/>
      </c>
      <c r="FZ48" s="841" t="str">
        <f>IF(AND($FY$3=1,'7c Health part-time'!E48&gt;0),F48,"")</f>
        <v/>
      </c>
      <c r="GA48" s="841" t="str">
        <f>IF(AND($FY$3=1,'7c Health part-time'!F48&gt;0),G48,"")</f>
        <v/>
      </c>
      <c r="GB48" s="841" t="str">
        <f>IF(AND($FY$3=1,'7c Health part-time'!G48&gt;0),H48,"")</f>
        <v/>
      </c>
      <c r="GC48" s="841" t="str">
        <f>IF(AND($FY$3=1,'7c Health part-time'!H48&gt;0),I48,"")</f>
        <v/>
      </c>
      <c r="GD48" s="842" t="str">
        <f>IF(AND($FY$3=1,'7c Health part-time'!I48&gt;0),J48,"")</f>
        <v/>
      </c>
      <c r="GE48" s="841" t="str">
        <f>IF(AND($FY$3=1,'7c Health part-time'!J48&gt;0),K48,"")</f>
        <v/>
      </c>
      <c r="GF48" s="841" t="str">
        <f>IF(AND($FY$3=1,'7c Health part-time'!K48&gt;0),L48,"")</f>
        <v/>
      </c>
      <c r="GG48" s="841" t="str">
        <f>IF(AND($FY$3=1,'7c Health part-time'!L48&gt;0),M48,"")</f>
        <v/>
      </c>
      <c r="GH48" s="841" t="str">
        <f>IF(AND($FY$3=1,'7c Health part-time'!M48&gt;0),N48,"")</f>
        <v/>
      </c>
      <c r="GI48" s="841" t="str">
        <f>IF(AND($FY$3=1,'7c Health part-time'!N48&gt;0),O48,"")</f>
        <v/>
      </c>
      <c r="GJ48" s="842" t="str">
        <f>IF(AND($FY$3=1,'7c Health part-time'!O48&gt;0),P48,"")</f>
        <v/>
      </c>
      <c r="GL48" s="60"/>
      <c r="GM48" s="61" t="s">
        <v>19</v>
      </c>
      <c r="GN48" s="60" t="s">
        <v>116</v>
      </c>
      <c r="GO48" s="49" t="str">
        <f>$CS$98</f>
        <v/>
      </c>
      <c r="GP48" s="41" t="str">
        <f>$CT$98</f>
        <v/>
      </c>
      <c r="GQ48" s="40" t="str">
        <f>$CS$98</f>
        <v/>
      </c>
      <c r="GR48" s="41" t="str">
        <f>$CT$98</f>
        <v/>
      </c>
      <c r="GS48" s="40" t="str">
        <f>$CS$98</f>
        <v/>
      </c>
      <c r="GT48" s="873" t="str">
        <f>$CT$98</f>
        <v/>
      </c>
      <c r="GU48" s="49" t="str">
        <f>$CY$98</f>
        <v/>
      </c>
      <c r="GV48" s="41" t="str">
        <f>$CZ$98</f>
        <v/>
      </c>
      <c r="GW48" s="40" t="str">
        <f>$CY$98</f>
        <v/>
      </c>
      <c r="GX48" s="41" t="str">
        <f>$CZ$98</f>
        <v/>
      </c>
      <c r="GY48" s="40" t="str">
        <f>$CY$98</f>
        <v/>
      </c>
      <c r="GZ48" s="873" t="str">
        <f>$CZ$98</f>
        <v/>
      </c>
      <c r="HA48" s="49" t="str">
        <f>$DE$98</f>
        <v/>
      </c>
      <c r="HB48" s="41" t="str">
        <f>$DF$98</f>
        <v/>
      </c>
      <c r="HC48" s="40" t="str">
        <f>$DE$98</f>
        <v/>
      </c>
      <c r="HD48" s="41" t="str">
        <f>$DF$98</f>
        <v/>
      </c>
      <c r="HE48" s="40" t="str">
        <f>$DE$98</f>
        <v/>
      </c>
      <c r="HF48" s="873" t="str">
        <f>$DF$98</f>
        <v/>
      </c>
      <c r="HG48" s="49" t="str">
        <f>$DK$98</f>
        <v/>
      </c>
      <c r="HH48" s="41" t="str">
        <f>$DL$98</f>
        <v/>
      </c>
      <c r="HI48" s="40" t="str">
        <f>$DK$98</f>
        <v/>
      </c>
      <c r="HJ48" s="41" t="str">
        <f>$DL$98</f>
        <v/>
      </c>
      <c r="HK48" s="40" t="str">
        <f>$DK$98</f>
        <v/>
      </c>
      <c r="HL48" s="873" t="str">
        <f>$DL$98</f>
        <v/>
      </c>
      <c r="HM48" s="49" t="str">
        <f>$DQ$98</f>
        <v/>
      </c>
      <c r="HN48" s="41" t="str">
        <f>$DR$98</f>
        <v/>
      </c>
      <c r="HO48" s="40" t="str">
        <f>$DQ$98</f>
        <v/>
      </c>
      <c r="HP48" s="41" t="str">
        <f>$DR$98</f>
        <v/>
      </c>
      <c r="HQ48" s="40" t="str">
        <f>$DQ$98</f>
        <v/>
      </c>
      <c r="HR48" s="873" t="str">
        <f>$DR$98</f>
        <v/>
      </c>
    </row>
    <row r="49" spans="1:226" ht="15.75" thickBot="1" x14ac:dyDescent="0.3">
      <c r="A49" s="18" t="str">
        <f>'7c Health part-time'!A49</f>
        <v>Nursing - unclassified (C1)</v>
      </c>
      <c r="B49" t="s">
        <v>19</v>
      </c>
      <c r="C49" s="18" t="str">
        <f>'7c Health part-time'!C49</f>
        <v>PGT (UG fee)</v>
      </c>
      <c r="D49" t="str">
        <f t="shared" si="4"/>
        <v>Nursing - unclassified (C1), Long, PGT (UG fee)</v>
      </c>
      <c r="E49" t="str">
        <f t="shared" si="9"/>
        <v xml:space="preserve">Column 1, Starters in 2016-17, OfS-fundable, Nursing - unclassified (C1), Long, PGT (UG fee); </v>
      </c>
      <c r="F49" t="str">
        <f t="shared" si="9"/>
        <v xml:space="preserve">Column 1, Starters in 2016-17, Non-fundable, Nursing - unclassified (C1), Long, PGT (UG fee); </v>
      </c>
      <c r="G49" t="str">
        <f t="shared" si="9"/>
        <v xml:space="preserve">Column 1, Starters in 2017-18, OfS-fundable, Nursing - unclassified (C1), Long, PGT (UG fee); </v>
      </c>
      <c r="H49" t="str">
        <f t="shared" si="9"/>
        <v xml:space="preserve">Column 1, Starters in 2017-18, Non-fundable, Nursing - unclassified (C1), Long, PGT (UG fee); </v>
      </c>
      <c r="I49" t="str">
        <f t="shared" si="9"/>
        <v xml:space="preserve">Column 1, Starters in 2018-19, OfS-fundable, Nursing - unclassified (C1), Long, PGT (UG fee); </v>
      </c>
      <c r="J49" t="str">
        <f t="shared" si="9"/>
        <v xml:space="preserve">Column 1, Starters in 2018-19, Non-fundable, Nursing - unclassified (C1), Long, PGT (UG fee); </v>
      </c>
      <c r="K49" t="str">
        <f t="shared" si="9"/>
        <v xml:space="preserve">Column 2, Starters in 2016-17, OfS-fundable, Nursing - unclassified (C1), Long, PGT (UG fee); </v>
      </c>
      <c r="L49" t="str">
        <f t="shared" si="9"/>
        <v xml:space="preserve">Column 2, Starters in 2016-17, Non-fundable, Nursing - unclassified (C1), Long, PGT (UG fee); </v>
      </c>
      <c r="M49" t="str">
        <f t="shared" si="9"/>
        <v xml:space="preserve">Column 2, Starters in 2017-18, OfS-fundable, Nursing - unclassified (C1), Long, PGT (UG fee); </v>
      </c>
      <c r="N49" t="str">
        <f t="shared" si="9"/>
        <v xml:space="preserve">Column 2, Starters in 2017-18, Non-fundable, Nursing - unclassified (C1), Long, PGT (UG fee); </v>
      </c>
      <c r="O49" t="str">
        <f t="shared" si="9"/>
        <v xml:space="preserve">Column 2, Starters in 2018-19, OfS-fundable, Nursing - unclassified (C1), Long, PGT (UG fee); </v>
      </c>
      <c r="P49" t="str">
        <f t="shared" si="9"/>
        <v xml:space="preserve">Column 2, Starters in 2018-19, Non-fundable, Nursing - unclassified (C1), Long, PGT (UG fee); </v>
      </c>
      <c r="Q49" t="str">
        <f t="shared" si="9"/>
        <v xml:space="preserve">Column 3, Starters in 2016-17, OfS-fundable, Nursing - unclassified (C1), Long, PGT (UG fee); </v>
      </c>
      <c r="R49" t="str">
        <f t="shared" si="9"/>
        <v xml:space="preserve">Column 3, Starters in 2016-17, Non-fundable, Nursing - unclassified (C1), Long, PGT (UG fee); </v>
      </c>
      <c r="S49" t="str">
        <f t="shared" si="9"/>
        <v xml:space="preserve">Column 3, Starters in 2017-18, OfS-fundable, Nursing - unclassified (C1), Long, PGT (UG fee); </v>
      </c>
      <c r="T49" t="str">
        <f t="shared" si="9"/>
        <v xml:space="preserve">Column 3, Starters in 2017-18, Non-fundable, Nursing - unclassified (C1), Long, PGT (UG fee); </v>
      </c>
      <c r="U49" t="str">
        <f t="shared" si="8"/>
        <v xml:space="preserve">Column 3, Starters in 2018-19, OfS-fundable, Nursing - unclassified (C1), Long, PGT (UG fee); </v>
      </c>
      <c r="V49" t="str">
        <f t="shared" si="8"/>
        <v xml:space="preserve">Column 3, Starters in 2018-19, Non-fundable, Nursing - unclassified (C1), Long, PGT (UG fee); </v>
      </c>
      <c r="W49" t="str">
        <f t="shared" si="8"/>
        <v xml:space="preserve">Column 4, Starters in 2016-17, OfS-fundable, Nursing - unclassified (C1), Long, PGT (UG fee); </v>
      </c>
      <c r="X49" t="str">
        <f t="shared" si="8"/>
        <v xml:space="preserve">Column 4, Starters in 2016-17, Non-fundable, Nursing - unclassified (C1), Long, PGT (UG fee); </v>
      </c>
      <c r="Y49" t="str">
        <f t="shared" si="8"/>
        <v xml:space="preserve">Column 4, Starters in 2017-18, OfS-fundable, Nursing - unclassified (C1), Long, PGT (UG fee); </v>
      </c>
      <c r="Z49" t="str">
        <f t="shared" si="8"/>
        <v xml:space="preserve">Column 4, Starters in 2017-18, Non-fundable, Nursing - unclassified (C1), Long, PGT (UG fee); </v>
      </c>
      <c r="AA49" t="str">
        <f t="shared" si="8"/>
        <v xml:space="preserve">Column 4, Starters in 2018-19, OfS-fundable, Nursing - unclassified (C1), Long, PGT (UG fee); </v>
      </c>
      <c r="AB49" t="str">
        <f t="shared" si="11"/>
        <v xml:space="preserve">Column 4, Starters in 2018-19, Non-fundable, Nursing - unclassified (C1), Long, PGT (UG fee); </v>
      </c>
      <c r="AC49" t="str">
        <f t="shared" si="11"/>
        <v xml:space="preserve">Column 4a, Starters in 2016-17, OfS-fundable, Nursing - unclassified (C1), Long, PGT (UG fee); </v>
      </c>
      <c r="AD49" t="str">
        <f t="shared" si="11"/>
        <v xml:space="preserve">Column 4a, Starters in 2016-17, Non-fundable, Nursing - unclassified (C1), Long, PGT (UG fee); </v>
      </c>
      <c r="AE49" t="str">
        <f t="shared" si="11"/>
        <v xml:space="preserve">Column 4a, Starters in 2017-18, OfS-fundable, Nursing - unclassified (C1), Long, PGT (UG fee); </v>
      </c>
      <c r="AF49" t="str">
        <f t="shared" si="11"/>
        <v xml:space="preserve">Column 4a, Starters in 2017-18, Non-fundable, Nursing - unclassified (C1), Long, PGT (UG fee); </v>
      </c>
      <c r="AG49" t="str">
        <f t="shared" si="11"/>
        <v xml:space="preserve">Column 4a, Starters in 2018-19, OfS-fundable, Nursing - unclassified (C1), Long, PGT (UG fee); </v>
      </c>
      <c r="AH49" t="str">
        <f t="shared" si="11"/>
        <v xml:space="preserve">Column 4a, Starters in 2018-19, Non-fundable, Nursing - unclassified (C1), Long, PGT (UG fee); </v>
      </c>
      <c r="AR49" s="726" t="str">
        <f>IF(AND($AR$3=1,'7c Health part-time'!P49&gt;0),Q49,"")</f>
        <v/>
      </c>
      <c r="AS49" s="727" t="str">
        <f>IF(AND($AR$3=1,'7c Health part-time'!Q49&gt;0),R49,"")</f>
        <v/>
      </c>
      <c r="AT49" s="727" t="str">
        <f>IF(AND($AR$3=1,'7c Health part-time'!R49&gt;0),S49,"")</f>
        <v/>
      </c>
      <c r="AU49" s="727" t="str">
        <f>IF(AND($AR$3=1,'7c Health part-time'!S49&gt;0),T49,"")</f>
        <v/>
      </c>
      <c r="AV49" s="727" t="str">
        <f>IF(AND($AR$3=1,'7c Health part-time'!T49&gt;0),U49,"")</f>
        <v/>
      </c>
      <c r="AW49" s="846" t="str">
        <f>IF(AND($AR$3=1,'7c Health part-time'!U49&gt;0),V49,"")</f>
        <v/>
      </c>
      <c r="AY49" s="726" t="str">
        <f>IF(AND($AY$3=1,'7c Health part-time'!D49&lt;0),E49,"")</f>
        <v/>
      </c>
      <c r="AZ49" s="727" t="str">
        <f>IF(AND($AY$3=1,'7c Health part-time'!E49&lt;0),F49,"")</f>
        <v/>
      </c>
      <c r="BA49" s="727" t="str">
        <f>IF(AND($AY$3=1,'7c Health part-time'!F49&lt;0),G49,"")</f>
        <v/>
      </c>
      <c r="BB49" s="727" t="str">
        <f>IF(AND($AY$3=1,'7c Health part-time'!G49&lt;0),H49,"")</f>
        <v/>
      </c>
      <c r="BC49" s="727" t="str">
        <f>IF(AND($AY$3=1,'7c Health part-time'!H49&lt;0),I49,"")</f>
        <v/>
      </c>
      <c r="BD49" s="846" t="str">
        <f>IF(AND($AY$3=1,'7c Health part-time'!I49&lt;0),J49,"")</f>
        <v/>
      </c>
      <c r="BE49" s="726" t="str">
        <f>IF(AND($AY$3=1,'7c Health part-time'!J49&lt;0),K49,"")</f>
        <v/>
      </c>
      <c r="BF49" s="727" t="str">
        <f>IF(AND($AY$3=1,'7c Health part-time'!K49&lt;0),L49,"")</f>
        <v/>
      </c>
      <c r="BG49" s="727" t="str">
        <f>IF(AND($AY$3=1,'7c Health part-time'!L49&lt;0),M49,"")</f>
        <v/>
      </c>
      <c r="BH49" s="727" t="str">
        <f>IF(AND($AY$3=1,'7c Health part-time'!M49&lt;0),N49,"")</f>
        <v/>
      </c>
      <c r="BI49" s="727" t="str">
        <f>IF(AND($AY$3=1,'7c Health part-time'!N49&lt;0),O49,"")</f>
        <v/>
      </c>
      <c r="BJ49" s="846" t="str">
        <f>IF(AND($AY$3=1,'7c Health part-time'!O49&lt;0),P49,"")</f>
        <v/>
      </c>
      <c r="BK49" s="726" t="str">
        <f>IF(AND($AY$3=1,'7c Health part-time'!V49&lt;0),W49,"")</f>
        <v/>
      </c>
      <c r="BL49" s="727" t="str">
        <f>IF(AND($AY$3=1,'7c Health part-time'!W49&lt;0),X49,"")</f>
        <v/>
      </c>
      <c r="BM49" s="727" t="str">
        <f>IF(AND($AY$3=1,'7c Health part-time'!X49&lt;0),Y49,"")</f>
        <v/>
      </c>
      <c r="BN49" s="727" t="str">
        <f>IF(AND($AY$3=1,'7c Health part-time'!Y49&lt;0),Z49,"")</f>
        <v/>
      </c>
      <c r="BO49" s="727" t="str">
        <f>IF(AND($AY$3=1,'7c Health part-time'!Z49&lt;0),AA49,"")</f>
        <v/>
      </c>
      <c r="BP49" s="846" t="str">
        <f>IF(AND($AY$3=1,'7c Health part-time'!AA49&lt;0),AB49,"")</f>
        <v/>
      </c>
      <c r="BQ49" s="726" t="str">
        <f>IF(AND($AY$3=1,'7c Health part-time'!AB49&lt;0),AC49,"")</f>
        <v/>
      </c>
      <c r="BR49" s="727" t="str">
        <f>IF(AND($AY$3=1,'7c Health part-time'!AC49&lt;0),AD49,"")</f>
        <v/>
      </c>
      <c r="BS49" s="727" t="str">
        <f>IF(AND($AY$3=1,'7c Health part-time'!AD49&lt;0),AE49,"")</f>
        <v/>
      </c>
      <c r="BT49" s="727" t="str">
        <f>IF(AND($AY$3=1,'7c Health part-time'!AE49&lt;0),AF49,"")</f>
        <v/>
      </c>
      <c r="BU49" s="727" t="str">
        <f>IF(AND($AY$3=1,'7c Health part-time'!AF49&lt;0),AG49,"")</f>
        <v/>
      </c>
      <c r="BV49" s="846" t="str">
        <f>IF(AND($AY$3=1,'7c Health part-time'!AG49&lt;0),AH49,"")</f>
        <v/>
      </c>
      <c r="BX49" s="844" t="str">
        <f>IF(AND($BX$3=1,TRUNC('7c Health part-time'!D49)&lt;&gt;'7c Health part-time'!D49),E49,"")</f>
        <v/>
      </c>
      <c r="BY49" s="843" t="str">
        <f>IF(AND($BX$3=1,TRUNC('7c Health part-time'!E49)&lt;&gt;'7c Health part-time'!E49),F49,"")</f>
        <v/>
      </c>
      <c r="BZ49" s="843" t="str">
        <f>IF(AND($BX$3=1,TRUNC('7c Health part-time'!F49)&lt;&gt;'7c Health part-time'!F49),G49,"")</f>
        <v/>
      </c>
      <c r="CA49" s="843" t="str">
        <f>IF(AND($BX$3=1,TRUNC('7c Health part-time'!G49)&lt;&gt;'7c Health part-time'!G49),H49,"")</f>
        <v/>
      </c>
      <c r="CB49" s="843" t="str">
        <f>IF(AND($BX$3=1,TRUNC('7c Health part-time'!H49)&lt;&gt;'7c Health part-time'!H49),I49,"")</f>
        <v/>
      </c>
      <c r="CC49" s="845" t="str">
        <f>IF(AND($BX$3=1,TRUNC('7c Health part-time'!I49)&lt;&gt;'7c Health part-time'!I49),J49,"")</f>
        <v/>
      </c>
      <c r="CD49" s="844" t="str">
        <f>IF(AND($BX$3=1,TRUNC('7c Health part-time'!J49)&lt;&gt;'7c Health part-time'!J49),K49,"")</f>
        <v/>
      </c>
      <c r="CE49" s="843" t="str">
        <f>IF(AND($BX$3=1,TRUNC('7c Health part-time'!K49)&lt;&gt;'7c Health part-time'!K49),L49,"")</f>
        <v/>
      </c>
      <c r="CF49" s="843" t="str">
        <f>IF(AND($BX$3=1,TRUNC('7c Health part-time'!L49)&lt;&gt;'7c Health part-time'!L49),M49,"")</f>
        <v/>
      </c>
      <c r="CG49" s="843" t="str">
        <f>IF(AND($BX$3=1,TRUNC('7c Health part-time'!M49)&lt;&gt;'7c Health part-time'!M49),N49,"")</f>
        <v/>
      </c>
      <c r="CH49" s="843" t="str">
        <f>IF(AND($BX$3=1,TRUNC('7c Health part-time'!N49)&lt;&gt;'7c Health part-time'!N49),O49,"")</f>
        <v/>
      </c>
      <c r="CI49" s="845" t="str">
        <f>IF(AND($BX$3=1,TRUNC('7c Health part-time'!O49)&lt;&gt;'7c Health part-time'!O49),P49,"")</f>
        <v/>
      </c>
      <c r="CJ49" s="844" t="str">
        <f>IF(AND($BX$3=1,TRUNC('7c Health part-time'!P49)&lt;&gt;'7c Health part-time'!P49),Q49,"")</f>
        <v/>
      </c>
      <c r="CK49" s="843" t="str">
        <f>IF(AND($BX$3=1,TRUNC('7c Health part-time'!Q49)&lt;&gt;'7c Health part-time'!Q49),R49,"")</f>
        <v/>
      </c>
      <c r="CL49" s="843" t="str">
        <f>IF(AND($BX$3=1,TRUNC('7c Health part-time'!R49)&lt;&gt;'7c Health part-time'!R49),S49,"")</f>
        <v/>
      </c>
      <c r="CM49" s="843" t="str">
        <f>IF(AND($BX$3=1,TRUNC('7c Health part-time'!S49)&lt;&gt;'7c Health part-time'!S49),T49,"")</f>
        <v/>
      </c>
      <c r="CN49" s="843" t="str">
        <f>IF(AND($BX$3=1,TRUNC('7c Health part-time'!T49)&lt;&gt;'7c Health part-time'!T49),U49,"")</f>
        <v/>
      </c>
      <c r="CO49" s="845" t="str">
        <f>IF(AND($BX$3=1,TRUNC('7c Health part-time'!U49)&lt;&gt;'7c Health part-time'!U49),V49,"")</f>
        <v/>
      </c>
      <c r="DV49" s="726" t="str">
        <f>IF(AND($DV$3=1,ROUND('7c Health part-time'!AB49,2)&lt;&gt;'7c Health part-time'!AB49),AC49,"")</f>
        <v/>
      </c>
      <c r="DW49" s="727" t="str">
        <f>IF(AND($DV$3=1,ROUND('7c Health part-time'!AC49,2)&lt;&gt;'7c Health part-time'!AC49),AD49,"")</f>
        <v/>
      </c>
      <c r="DX49" s="727" t="str">
        <f>IF(AND($DV$3=1,ROUND('7c Health part-time'!AD49,2)&lt;&gt;'7c Health part-time'!AD49),AE49,"")</f>
        <v/>
      </c>
      <c r="DY49" s="727" t="str">
        <f>IF(AND($DV$3=1,ROUND('7c Health part-time'!AE49,2)&lt;&gt;'7c Health part-time'!AE49),AF49,"")</f>
        <v/>
      </c>
      <c r="DZ49" s="727" t="str">
        <f>IF(AND($DV$3=1,ROUND('7c Health part-time'!AF49,2)&lt;&gt;'7c Health part-time'!AF49),AG49,"")</f>
        <v/>
      </c>
      <c r="EA49" s="846" t="str">
        <f>IF(AND($DV$3=1,ROUND('7c Health part-time'!AG49,2)&lt;&gt;'7c Health part-time'!AG49),AH49,"")</f>
        <v/>
      </c>
      <c r="EC49" s="726" t="str">
        <f>IF(AND($EC$3=1,'7c Health part-time'!AB49&gt;'7c Health part-time'!V49),AC49,"")</f>
        <v/>
      </c>
      <c r="ED49" s="727" t="str">
        <f>IF(AND($EC$3=1,'7c Health part-time'!AC49&gt;'7c Health part-time'!W49),AD49,"")</f>
        <v/>
      </c>
      <c r="EE49" s="727" t="str">
        <f>IF(AND($EC$3=1,'7c Health part-time'!AD49&gt;'7c Health part-time'!X49),AE49,"")</f>
        <v/>
      </c>
      <c r="EF49" s="727" t="str">
        <f>IF(AND($EC$3=1,'7c Health part-time'!AE49&gt;'7c Health part-time'!Y49),AF49,"")</f>
        <v/>
      </c>
      <c r="EG49" s="727" t="str">
        <f>IF(AND($EC$3=1,'7c Health part-time'!AF49&gt;'7c Health part-time'!Z49),AG49,"")</f>
        <v/>
      </c>
      <c r="EH49" s="846" t="str">
        <f>IF(AND($EC$3=1,'7c Health part-time'!AG49&gt;'7c Health part-time'!AA49),AH49,"")</f>
        <v/>
      </c>
      <c r="EJ49" s="726" t="str">
        <f>IF(AND($EJ$3=1,'7c Health part-time'!V49&lt;&gt;0),IF(('7c Health part-time'!AB49/'7c Health part-time'!V49)&lt;0.03,AC49,""),"")</f>
        <v/>
      </c>
      <c r="EK49" s="727" t="str">
        <f>IF(AND($EJ$3=1,'7c Health part-time'!W49&lt;&gt;0),IF(('7c Health part-time'!AC49/'7c Health part-time'!W49)&lt;0.03,AD49,""),"")</f>
        <v/>
      </c>
      <c r="EL49" s="727" t="str">
        <f>IF(AND($EJ$3=1,'7c Health part-time'!X49&lt;&gt;0),IF(('7c Health part-time'!AD49/'7c Health part-time'!X49)&lt;0.03,AE49,""),"")</f>
        <v/>
      </c>
      <c r="EM49" s="727" t="str">
        <f>IF(AND($EJ$3=1,'7c Health part-time'!Y49&lt;&gt;0),IF(('7c Health part-time'!AE49/'7c Health part-time'!Y49)&lt;0.03,AF49,""),"")</f>
        <v/>
      </c>
      <c r="EN49" s="727" t="str">
        <f>IF(AND($EJ$3=1,'7c Health part-time'!Z49&lt;&gt;0),IF(('7c Health part-time'!AF49/'7c Health part-time'!Z49)&lt;0.03,AG49,""),"")</f>
        <v/>
      </c>
      <c r="EO49" s="846" t="str">
        <f>IF(AND($EJ$3=1,'7c Health part-time'!AA49&lt;&gt;0),IF(('7c Health part-time'!AG49/'7c Health part-time'!AA49)&lt;0.03,AH49,""),"")</f>
        <v/>
      </c>
      <c r="EQ49" s="726" t="str">
        <f>IF(AND($EQ$3=1,'7c Health part-time'!P49=0,SUM('7c Health part-time'!D49,'7c Health part-time'!J49)&gt;$ET$13),Q49,"")</f>
        <v/>
      </c>
      <c r="ER49" s="727" t="str">
        <f>IF(AND($EQ$3=1,'7c Health part-time'!Q49=0,SUM('7c Health part-time'!E49,'7c Health part-time'!K49)&gt;$ET$13),R49,"")</f>
        <v/>
      </c>
      <c r="ES49" s="727" t="str">
        <f>IF(AND($EQ$3=1,'7c Health part-time'!R49=0,SUM('7c Health part-time'!F49,'7c Health part-time'!L49)&gt;$ET$13),S49,"")</f>
        <v/>
      </c>
      <c r="ET49" s="727" t="str">
        <f>IF(AND($EQ$3=1,'7c Health part-time'!S49=0,SUM('7c Health part-time'!G49,'7c Health part-time'!M49)&gt;$ET$13),T49,"")</f>
        <v/>
      </c>
      <c r="EU49" s="727" t="str">
        <f>IF(AND($EQ$3=1,'7c Health part-time'!T49=0,SUM('7c Health part-time'!H49,'7c Health part-time'!N49)&gt;$ET$13),U49,"")</f>
        <v/>
      </c>
      <c r="EV49" s="846" t="str">
        <f>IF(AND($EQ$3=1,'7c Health part-time'!U49=0,SUM('7c Health part-time'!I49,'7c Health part-time'!O49)&gt;$ET$13),V49,"")</f>
        <v/>
      </c>
      <c r="EX49" s="726" t="str">
        <f>IF(AND($EX$3=1,SUM('7c Health part-time'!D49,'7c Health part-time'!J49)&gt;0,ABS('7c Health part-time'!P49)=SUM('7c Health part-time'!D49,'7c Health part-time'!J49)),Q49,"")</f>
        <v/>
      </c>
      <c r="EY49" s="727" t="str">
        <f>IF(AND($EX$3=1,SUM('7c Health part-time'!E49,'7c Health part-time'!K49)&gt;0,ABS('7c Health part-time'!Q49)=SUM('7c Health part-time'!E49,'7c Health part-time'!K49)),R49,"")</f>
        <v/>
      </c>
      <c r="EZ49" s="727" t="str">
        <f>IF(AND($EX$3=1,SUM('7c Health part-time'!F49,'7c Health part-time'!L49)&gt;0,ABS('7c Health part-time'!R49)=SUM('7c Health part-time'!F49,'7c Health part-time'!L49)),S49,"")</f>
        <v/>
      </c>
      <c r="FA49" s="727" t="str">
        <f>IF(AND($EX$3=1,SUM('7c Health part-time'!G49,'7c Health part-time'!M49)&gt;0,ABS('7c Health part-time'!S49)=SUM('7c Health part-time'!G49,'7c Health part-time'!M49)),T49,"")</f>
        <v/>
      </c>
      <c r="FB49" s="727" t="str">
        <f>IF(AND($EX$3=1,SUM('7c Health part-time'!H49,'7c Health part-time'!N49)&gt;0,ABS('7c Health part-time'!T49)=SUM('7c Health part-time'!H49,'7c Health part-time'!N49)),U49,"")</f>
        <v/>
      </c>
      <c r="FC49" s="846" t="str">
        <f>IF(AND($EX$3=1,SUM('7c Health part-time'!I49,'7c Health part-time'!O49)&gt;0,ABS('7c Health part-time'!U49)=SUM('7c Health part-time'!I49,'7c Health part-time'!O49)),V49,"")</f>
        <v/>
      </c>
      <c r="FE49" s="726" t="str">
        <f>IF(AND($FE$3=1,'7c Health part-time'!D49&gt;0),E49,"")</f>
        <v/>
      </c>
      <c r="FF49" s="727" t="str">
        <f>IF(AND($FE$3=1,'7c Health part-time'!E49&gt;0),F49,"")</f>
        <v/>
      </c>
      <c r="FG49" s="727" t="str">
        <f>IF(AND($FE$3=1,'7c Health part-time'!F49&gt;0),G49,"")</f>
        <v/>
      </c>
      <c r="FH49" s="727" t="str">
        <f>IF(AND($FE$3=1,'7c Health part-time'!G49&gt;0),H49,"")</f>
        <v/>
      </c>
      <c r="FI49" s="727" t="str">
        <f>IF(AND($FE$3=1,'7c Health part-time'!H49&gt;0),I49,"")</f>
        <v/>
      </c>
      <c r="FJ49" s="846" t="str">
        <f>IF(AND($FE$3=1,'7c Health part-time'!I49&gt;0),J49,"")</f>
        <v/>
      </c>
      <c r="FK49" s="726" t="str">
        <f>IF(AND($FE$3=1,'7c Health part-time'!J49&gt;0),K49,"")</f>
        <v/>
      </c>
      <c r="FL49" s="727" t="str">
        <f>IF(AND($FE$3=1,'7c Health part-time'!K49&gt;0),L49,"")</f>
        <v/>
      </c>
      <c r="FM49" s="727" t="str">
        <f>IF(AND($FE$3=1,'7c Health part-time'!L49&gt;0),M49,"")</f>
        <v/>
      </c>
      <c r="FN49" s="727" t="str">
        <f>IF(AND($FE$3=1,'7c Health part-time'!M49&gt;0),N49,"")</f>
        <v/>
      </c>
      <c r="FO49" s="727" t="str">
        <f>IF(AND($FE$3=1,'7c Health part-time'!N49&gt;0),O49,"")</f>
        <v/>
      </c>
      <c r="FP49" s="846" t="str">
        <f>IF(AND($FE$3=1,'7c Health part-time'!O49&gt;0),P49,"")</f>
        <v/>
      </c>
      <c r="FR49" s="726" t="str">
        <f>IF(AND($FR$3=1,'7c Health part-time'!V49&lt;&gt;0),IF(('7c Health part-time'!AB49/'7c Health part-time'!V49)&lt;0.25,AC49,""),"")</f>
        <v/>
      </c>
      <c r="FS49" s="727" t="str">
        <f>IF(AND($FR$3=1,'7c Health part-time'!W49&lt;&gt;0),IF(('7c Health part-time'!AC49/'7c Health part-time'!W49)&lt;0.25,AD49,""),"")</f>
        <v/>
      </c>
      <c r="FT49" s="727" t="str">
        <f>IF(AND($FR$3=1,'7c Health part-time'!X49&lt;&gt;0),IF(('7c Health part-time'!AD49/'7c Health part-time'!X49)&lt;0.25,AE49,""),"")</f>
        <v/>
      </c>
      <c r="FU49" s="727" t="str">
        <f>IF(AND($FR$3=1,'7c Health part-time'!Y49&lt;&gt;0),IF(('7c Health part-time'!AE49/'7c Health part-time'!Y49)&lt;0.25,AF49,""),"")</f>
        <v/>
      </c>
      <c r="FV49" s="727" t="str">
        <f>IF(AND($FR$3=1,'7c Health part-time'!Z49&lt;&gt;0),IF(('7c Health part-time'!AF49/'7c Health part-time'!Z49)&lt;0.25,AG49,""),"")</f>
        <v/>
      </c>
      <c r="FW49" s="846" t="str">
        <f>IF(AND($FR$3=1,'7c Health part-time'!AA49&lt;&gt;0),IF(('7c Health part-time'!AG49/'7c Health part-time'!AA49)&lt;0.25,AH49,""),"")</f>
        <v/>
      </c>
      <c r="FY49" s="726" t="str">
        <f>IF(AND($FY$3=1,'7c Health part-time'!D49&gt;0),E49,"")</f>
        <v/>
      </c>
      <c r="FZ49" s="727" t="str">
        <f>IF(AND($FY$3=1,'7c Health part-time'!E49&gt;0),F49,"")</f>
        <v/>
      </c>
      <c r="GA49" s="727" t="str">
        <f>IF(AND($FY$3=1,'7c Health part-time'!F49&gt;0),G49,"")</f>
        <v/>
      </c>
      <c r="GB49" s="727" t="str">
        <f>IF(AND($FY$3=1,'7c Health part-time'!G49&gt;0),H49,"")</f>
        <v/>
      </c>
      <c r="GC49" s="727" t="str">
        <f>IF(AND($FY$3=1,'7c Health part-time'!H49&gt;0),I49,"")</f>
        <v/>
      </c>
      <c r="GD49" s="846" t="str">
        <f>IF(AND($FY$3=1,'7c Health part-time'!I49&gt;0),J49,"")</f>
        <v/>
      </c>
      <c r="GE49" s="727" t="str">
        <f>IF(AND($FY$3=1,'7c Health part-time'!J49&gt;0),K49,"")</f>
        <v/>
      </c>
      <c r="GF49" s="727" t="str">
        <f>IF(AND($FY$3=1,'7c Health part-time'!K49&gt;0),L49,"")</f>
        <v/>
      </c>
      <c r="GG49" s="727" t="str">
        <f>IF(AND($FY$3=1,'7c Health part-time'!L49&gt;0),M49,"")</f>
        <v/>
      </c>
      <c r="GH49" s="727" t="str">
        <f>IF(AND($FY$3=1,'7c Health part-time'!M49&gt;0),N49,"")</f>
        <v/>
      </c>
      <c r="GI49" s="727" t="str">
        <f>IF(AND($FY$3=1,'7c Health part-time'!N49&gt;0),O49,"")</f>
        <v/>
      </c>
      <c r="GJ49" s="846" t="str">
        <f>IF(AND($FY$3=1,'7c Health part-time'!O49&gt;0),P49,"")</f>
        <v/>
      </c>
      <c r="GL49" s="60"/>
      <c r="GM49" s="61" t="s">
        <v>19</v>
      </c>
      <c r="GN49" s="60" t="s">
        <v>314</v>
      </c>
      <c r="GO49" s="876" t="str">
        <f>$CS$99</f>
        <v/>
      </c>
      <c r="GP49" s="877" t="str">
        <f>$CT$99</f>
        <v/>
      </c>
      <c r="GQ49" s="878" t="str">
        <f>$CS$99</f>
        <v/>
      </c>
      <c r="GR49" s="877" t="str">
        <f>$CT$99</f>
        <v/>
      </c>
      <c r="GS49" s="878" t="str">
        <f>$CS$99</f>
        <v/>
      </c>
      <c r="GT49" s="879" t="str">
        <f>$CT$99</f>
        <v/>
      </c>
      <c r="GU49" s="876" t="str">
        <f>$CY$99</f>
        <v/>
      </c>
      <c r="GV49" s="877" t="str">
        <f>$CZ$99</f>
        <v/>
      </c>
      <c r="GW49" s="878" t="str">
        <f>$CY$99</f>
        <v/>
      </c>
      <c r="GX49" s="877" t="str">
        <f>$CZ$99</f>
        <v/>
      </c>
      <c r="GY49" s="878" t="str">
        <f>$CY$99</f>
        <v/>
      </c>
      <c r="GZ49" s="879" t="str">
        <f>$CZ$99</f>
        <v/>
      </c>
      <c r="HA49" s="876" t="str">
        <f>$DE$99</f>
        <v/>
      </c>
      <c r="HB49" s="877" t="str">
        <f>$DF$99</f>
        <v/>
      </c>
      <c r="HC49" s="878" t="str">
        <f>$DE$99</f>
        <v/>
      </c>
      <c r="HD49" s="877" t="str">
        <f>$DF$99</f>
        <v/>
      </c>
      <c r="HE49" s="878" t="str">
        <f>$DE$99</f>
        <v/>
      </c>
      <c r="HF49" s="879" t="str">
        <f>$DF$99</f>
        <v/>
      </c>
      <c r="HG49" s="876" t="str">
        <f>$DK$99</f>
        <v/>
      </c>
      <c r="HH49" s="877" t="str">
        <f>$DL$99</f>
        <v/>
      </c>
      <c r="HI49" s="878" t="str">
        <f>$DK$99</f>
        <v/>
      </c>
      <c r="HJ49" s="877" t="str">
        <f>$DL$99</f>
        <v/>
      </c>
      <c r="HK49" s="878" t="str">
        <f>$DK$99</f>
        <v/>
      </c>
      <c r="HL49" s="879" t="str">
        <f>$DL$99</f>
        <v/>
      </c>
      <c r="HM49" s="876" t="str">
        <f>$DQ$99</f>
        <v/>
      </c>
      <c r="HN49" s="877" t="str">
        <f>$DR$99</f>
        <v/>
      </c>
      <c r="HO49" s="878" t="str">
        <f>$DQ$99</f>
        <v/>
      </c>
      <c r="HP49" s="877" t="str">
        <f>$DR$99</f>
        <v/>
      </c>
      <c r="HQ49" s="878" t="str">
        <f>$DQ$99</f>
        <v/>
      </c>
      <c r="HR49" s="879" t="str">
        <f>$DR$99</f>
        <v/>
      </c>
    </row>
    <row r="50" spans="1:226" ht="15.75" thickTop="1" x14ac:dyDescent="0.25">
      <c r="A50" s="18" t="str">
        <f>'7c Health part-time'!A50</f>
        <v>Occupational therapy (B)</v>
      </c>
      <c r="B50" t="s">
        <v>13</v>
      </c>
      <c r="C50" s="18" t="str">
        <f>'7c Health part-time'!C50</f>
        <v>UG</v>
      </c>
      <c r="D50" t="str">
        <f t="shared" si="4"/>
        <v>Occupational therapy (B), Standard, UG</v>
      </c>
      <c r="E50" t="str">
        <f t="shared" si="9"/>
        <v xml:space="preserve">Column 1, Starters in 2016-17, OfS-fundable, Occupational therapy (B), Standard, UG; </v>
      </c>
      <c r="F50" t="str">
        <f t="shared" si="9"/>
        <v xml:space="preserve">Column 1, Starters in 2016-17, Non-fundable, Occupational therapy (B), Standard, UG; </v>
      </c>
      <c r="G50" t="str">
        <f t="shared" si="9"/>
        <v xml:space="preserve">Column 1, Starters in 2017-18, OfS-fundable, Occupational therapy (B), Standard, UG; </v>
      </c>
      <c r="H50" t="str">
        <f t="shared" si="9"/>
        <v xml:space="preserve">Column 1, Starters in 2017-18, Non-fundable, Occupational therapy (B), Standard, UG; </v>
      </c>
      <c r="I50" t="str">
        <f t="shared" si="9"/>
        <v xml:space="preserve">Column 1, Starters in 2018-19, OfS-fundable, Occupational therapy (B), Standard, UG; </v>
      </c>
      <c r="J50" t="str">
        <f t="shared" si="9"/>
        <v xml:space="preserve">Column 1, Starters in 2018-19, Non-fundable, Occupational therapy (B), Standard, UG; </v>
      </c>
      <c r="K50" t="str">
        <f t="shared" si="9"/>
        <v xml:space="preserve">Column 2, Starters in 2016-17, OfS-fundable, Occupational therapy (B), Standard, UG; </v>
      </c>
      <c r="L50" t="str">
        <f t="shared" si="9"/>
        <v xml:space="preserve">Column 2, Starters in 2016-17, Non-fundable, Occupational therapy (B), Standard, UG; </v>
      </c>
      <c r="M50" t="str">
        <f t="shared" si="9"/>
        <v xml:space="preserve">Column 2, Starters in 2017-18, OfS-fundable, Occupational therapy (B), Standard, UG; </v>
      </c>
      <c r="N50" t="str">
        <f t="shared" si="9"/>
        <v xml:space="preserve">Column 2, Starters in 2017-18, Non-fundable, Occupational therapy (B), Standard, UG; </v>
      </c>
      <c r="O50" t="str">
        <f t="shared" si="9"/>
        <v xml:space="preserve">Column 2, Starters in 2018-19, OfS-fundable, Occupational therapy (B), Standard, UG; </v>
      </c>
      <c r="P50" t="str">
        <f t="shared" si="9"/>
        <v xml:space="preserve">Column 2, Starters in 2018-19, Non-fundable, Occupational therapy (B), Standard, UG; </v>
      </c>
      <c r="Q50" t="str">
        <f t="shared" si="9"/>
        <v xml:space="preserve">Column 3, Starters in 2016-17, OfS-fundable, Occupational therapy (B), Standard, UG; </v>
      </c>
      <c r="R50" t="str">
        <f t="shared" si="9"/>
        <v xml:space="preserve">Column 3, Starters in 2016-17, Non-fundable, Occupational therapy (B), Standard, UG; </v>
      </c>
      <c r="S50" t="str">
        <f t="shared" si="9"/>
        <v xml:space="preserve">Column 3, Starters in 2017-18, OfS-fundable, Occupational therapy (B), Standard, UG; </v>
      </c>
      <c r="T50" t="str">
        <f t="shared" si="9"/>
        <v xml:space="preserve">Column 3, Starters in 2017-18, Non-fundable, Occupational therapy (B), Standard, UG; </v>
      </c>
      <c r="U50" t="str">
        <f t="shared" si="8"/>
        <v xml:space="preserve">Column 3, Starters in 2018-19, OfS-fundable, Occupational therapy (B), Standard, UG; </v>
      </c>
      <c r="V50" t="str">
        <f t="shared" si="8"/>
        <v xml:space="preserve">Column 3, Starters in 2018-19, Non-fundable, Occupational therapy (B), Standard, UG; </v>
      </c>
      <c r="W50" t="str">
        <f t="shared" si="8"/>
        <v xml:space="preserve">Column 4, Starters in 2016-17, OfS-fundable, Occupational therapy (B), Standard, UG; </v>
      </c>
      <c r="X50" t="str">
        <f t="shared" si="8"/>
        <v xml:space="preserve">Column 4, Starters in 2016-17, Non-fundable, Occupational therapy (B), Standard, UG; </v>
      </c>
      <c r="Y50" t="str">
        <f t="shared" si="8"/>
        <v xml:space="preserve">Column 4, Starters in 2017-18, OfS-fundable, Occupational therapy (B), Standard, UG; </v>
      </c>
      <c r="Z50" t="str">
        <f t="shared" si="8"/>
        <v xml:space="preserve">Column 4, Starters in 2017-18, Non-fundable, Occupational therapy (B), Standard, UG; </v>
      </c>
      <c r="AA50" t="str">
        <f t="shared" si="8"/>
        <v xml:space="preserve">Column 4, Starters in 2018-19, OfS-fundable, Occupational therapy (B), Standard, UG; </v>
      </c>
      <c r="AB50" t="str">
        <f t="shared" si="11"/>
        <v xml:space="preserve">Column 4, Starters in 2018-19, Non-fundable, Occupational therapy (B), Standard, UG; </v>
      </c>
      <c r="AC50" t="str">
        <f t="shared" si="11"/>
        <v xml:space="preserve">Column 4a, Starters in 2016-17, OfS-fundable, Occupational therapy (B), Standard, UG; </v>
      </c>
      <c r="AD50" t="str">
        <f t="shared" si="11"/>
        <v xml:space="preserve">Column 4a, Starters in 2016-17, Non-fundable, Occupational therapy (B), Standard, UG; </v>
      </c>
      <c r="AE50" t="str">
        <f t="shared" si="11"/>
        <v xml:space="preserve">Column 4a, Starters in 2017-18, OfS-fundable, Occupational therapy (B), Standard, UG; </v>
      </c>
      <c r="AF50" t="str">
        <f t="shared" si="11"/>
        <v xml:space="preserve">Column 4a, Starters in 2017-18, Non-fundable, Occupational therapy (B), Standard, UG; </v>
      </c>
      <c r="AG50" t="str">
        <f t="shared" si="11"/>
        <v xml:space="preserve">Column 4a, Starters in 2018-19, OfS-fundable, Occupational therapy (B), Standard, UG; </v>
      </c>
      <c r="AH50" t="str">
        <f t="shared" si="11"/>
        <v xml:space="preserve">Column 4a, Starters in 2018-19, Non-fundable, Occupational therapy (B), Standard, UG; </v>
      </c>
      <c r="AR50" s="840" t="str">
        <f>IF(AND($AR$3=1,'7c Health part-time'!P50&gt;0),Q50,"")</f>
        <v/>
      </c>
      <c r="AS50" s="841" t="str">
        <f>IF(AND($AR$3=1,'7c Health part-time'!Q50&gt;0),R50,"")</f>
        <v/>
      </c>
      <c r="AT50" s="841" t="str">
        <f>IF(AND($AR$3=1,'7c Health part-time'!R50&gt;0),S50,"")</f>
        <v/>
      </c>
      <c r="AU50" s="841" t="str">
        <f>IF(AND($AR$3=1,'7c Health part-time'!S50&gt;0),T50,"")</f>
        <v/>
      </c>
      <c r="AV50" s="841" t="str">
        <f>IF(AND($AR$3=1,'7c Health part-time'!T50&gt;0),U50,"")</f>
        <v/>
      </c>
      <c r="AW50" s="842" t="str">
        <f>IF(AND($AR$3=1,'7c Health part-time'!U50&gt;0),V50,"")</f>
        <v/>
      </c>
      <c r="AY50" s="840" t="str">
        <f>IF(AND($AY$3=1,'7c Health part-time'!D50&lt;0),E50,"")</f>
        <v/>
      </c>
      <c r="AZ50" s="841" t="str">
        <f>IF(AND($AY$3=1,'7c Health part-time'!E50&lt;0),F50,"")</f>
        <v/>
      </c>
      <c r="BA50" s="841" t="str">
        <f>IF(AND($AY$3=1,'7c Health part-time'!F50&lt;0),G50,"")</f>
        <v/>
      </c>
      <c r="BB50" s="841" t="str">
        <f>IF(AND($AY$3=1,'7c Health part-time'!G50&lt;0),H50,"")</f>
        <v/>
      </c>
      <c r="BC50" s="841" t="str">
        <f>IF(AND($AY$3=1,'7c Health part-time'!H50&lt;0),I50,"")</f>
        <v/>
      </c>
      <c r="BD50" s="842" t="str">
        <f>IF(AND($AY$3=1,'7c Health part-time'!I50&lt;0),J50,"")</f>
        <v/>
      </c>
      <c r="BE50" s="840" t="str">
        <f>IF(AND($AY$3=1,'7c Health part-time'!J50&lt;0),K50,"")</f>
        <v/>
      </c>
      <c r="BF50" s="841" t="str">
        <f>IF(AND($AY$3=1,'7c Health part-time'!K50&lt;0),L50,"")</f>
        <v/>
      </c>
      <c r="BG50" s="841" t="str">
        <f>IF(AND($AY$3=1,'7c Health part-time'!L50&lt;0),M50,"")</f>
        <v/>
      </c>
      <c r="BH50" s="841" t="str">
        <f>IF(AND($AY$3=1,'7c Health part-time'!M50&lt;0),N50,"")</f>
        <v/>
      </c>
      <c r="BI50" s="841" t="str">
        <f>IF(AND($AY$3=1,'7c Health part-time'!N50&lt;0),O50,"")</f>
        <v/>
      </c>
      <c r="BJ50" s="842" t="str">
        <f>IF(AND($AY$3=1,'7c Health part-time'!O50&lt;0),P50,"")</f>
        <v/>
      </c>
      <c r="BK50" s="840" t="str">
        <f>IF(AND($AY$3=1,'7c Health part-time'!V50&lt;0),W50,"")</f>
        <v/>
      </c>
      <c r="BL50" s="841" t="str">
        <f>IF(AND($AY$3=1,'7c Health part-time'!W50&lt;0),X50,"")</f>
        <v/>
      </c>
      <c r="BM50" s="841" t="str">
        <f>IF(AND($AY$3=1,'7c Health part-time'!X50&lt;0),Y50,"")</f>
        <v/>
      </c>
      <c r="BN50" s="841" t="str">
        <f>IF(AND($AY$3=1,'7c Health part-time'!Y50&lt;0),Z50,"")</f>
        <v/>
      </c>
      <c r="BO50" s="841" t="str">
        <f>IF(AND($AY$3=1,'7c Health part-time'!Z50&lt;0),AA50,"")</f>
        <v/>
      </c>
      <c r="BP50" s="842" t="str">
        <f>IF(AND($AY$3=1,'7c Health part-time'!AA50&lt;0),AB50,"")</f>
        <v/>
      </c>
      <c r="BQ50" s="840" t="str">
        <f>IF(AND($AY$3=1,'7c Health part-time'!AB50&lt;0),AC50,"")</f>
        <v/>
      </c>
      <c r="BR50" s="841" t="str">
        <f>IF(AND($AY$3=1,'7c Health part-time'!AC50&lt;0),AD50,"")</f>
        <v/>
      </c>
      <c r="BS50" s="841" t="str">
        <f>IF(AND($AY$3=1,'7c Health part-time'!AD50&lt;0),AE50,"")</f>
        <v/>
      </c>
      <c r="BT50" s="841" t="str">
        <f>IF(AND($AY$3=1,'7c Health part-time'!AE50&lt;0),AF50,"")</f>
        <v/>
      </c>
      <c r="BU50" s="841" t="str">
        <f>IF(AND($AY$3=1,'7c Health part-time'!AF50&lt;0),AG50,"")</f>
        <v/>
      </c>
      <c r="BV50" s="842" t="str">
        <f>IF(AND($AY$3=1,'7c Health part-time'!AG50&lt;0),AH50,"")</f>
        <v/>
      </c>
      <c r="BX50" s="840" t="str">
        <f>IF(AND($BX$3=1,TRUNC('7c Health part-time'!D50)&lt;&gt;'7c Health part-time'!D50),E50,"")</f>
        <v/>
      </c>
      <c r="BY50" s="841" t="str">
        <f>IF(AND($BX$3=1,TRUNC('7c Health part-time'!E50)&lt;&gt;'7c Health part-time'!E50),F50,"")</f>
        <v/>
      </c>
      <c r="BZ50" s="841" t="str">
        <f>IF(AND($BX$3=1,TRUNC('7c Health part-time'!F50)&lt;&gt;'7c Health part-time'!F50),G50,"")</f>
        <v/>
      </c>
      <c r="CA50" s="841" t="str">
        <f>IF(AND($BX$3=1,TRUNC('7c Health part-time'!G50)&lt;&gt;'7c Health part-time'!G50),H50,"")</f>
        <v/>
      </c>
      <c r="CB50" s="841" t="str">
        <f>IF(AND($BX$3=1,TRUNC('7c Health part-time'!H50)&lt;&gt;'7c Health part-time'!H50),I50,"")</f>
        <v/>
      </c>
      <c r="CC50" s="842" t="str">
        <f>IF(AND($BX$3=1,TRUNC('7c Health part-time'!I50)&lt;&gt;'7c Health part-time'!I50),J50,"")</f>
        <v/>
      </c>
      <c r="CD50" s="840" t="str">
        <f>IF(AND($BX$3=1,TRUNC('7c Health part-time'!J50)&lt;&gt;'7c Health part-time'!J50),K50,"")</f>
        <v/>
      </c>
      <c r="CE50" s="841" t="str">
        <f>IF(AND($BX$3=1,TRUNC('7c Health part-time'!K50)&lt;&gt;'7c Health part-time'!K50),L50,"")</f>
        <v/>
      </c>
      <c r="CF50" s="841" t="str">
        <f>IF(AND($BX$3=1,TRUNC('7c Health part-time'!L50)&lt;&gt;'7c Health part-time'!L50),M50,"")</f>
        <v/>
      </c>
      <c r="CG50" s="841" t="str">
        <f>IF(AND($BX$3=1,TRUNC('7c Health part-time'!M50)&lt;&gt;'7c Health part-time'!M50),N50,"")</f>
        <v/>
      </c>
      <c r="CH50" s="841" t="str">
        <f>IF(AND($BX$3=1,TRUNC('7c Health part-time'!N50)&lt;&gt;'7c Health part-time'!N50),O50,"")</f>
        <v/>
      </c>
      <c r="CI50" s="842" t="str">
        <f>IF(AND($BX$3=1,TRUNC('7c Health part-time'!O50)&lt;&gt;'7c Health part-time'!O50),P50,"")</f>
        <v/>
      </c>
      <c r="CJ50" s="840" t="str">
        <f>IF(AND($BX$3=1,TRUNC('7c Health part-time'!P50)&lt;&gt;'7c Health part-time'!P50),Q50,"")</f>
        <v/>
      </c>
      <c r="CK50" s="841" t="str">
        <f>IF(AND($BX$3=1,TRUNC('7c Health part-time'!Q50)&lt;&gt;'7c Health part-time'!Q50),R50,"")</f>
        <v/>
      </c>
      <c r="CL50" s="841" t="str">
        <f>IF(AND($BX$3=1,TRUNC('7c Health part-time'!R50)&lt;&gt;'7c Health part-time'!R50),S50,"")</f>
        <v/>
      </c>
      <c r="CM50" s="841" t="str">
        <f>IF(AND($BX$3=1,TRUNC('7c Health part-time'!S50)&lt;&gt;'7c Health part-time'!S50),T50,"")</f>
        <v/>
      </c>
      <c r="CN50" s="841" t="str">
        <f>IF(AND($BX$3=1,TRUNC('7c Health part-time'!T50)&lt;&gt;'7c Health part-time'!T50),U50,"")</f>
        <v/>
      </c>
      <c r="CO50" s="842" t="str">
        <f>IF(AND($BX$3=1,TRUNC('7c Health part-time'!U50)&lt;&gt;'7c Health part-time'!U50),V50,"")</f>
        <v/>
      </c>
      <c r="DV50" s="840" t="str">
        <f>IF(AND($DV$3=1,ROUND('7c Health part-time'!AB50,2)&lt;&gt;'7c Health part-time'!AB50),AC50,"")</f>
        <v/>
      </c>
      <c r="DW50" s="841" t="str">
        <f>IF(AND($DV$3=1,ROUND('7c Health part-time'!AC50,2)&lt;&gt;'7c Health part-time'!AC50),AD50,"")</f>
        <v/>
      </c>
      <c r="DX50" s="841" t="str">
        <f>IF(AND($DV$3=1,ROUND('7c Health part-time'!AD50,2)&lt;&gt;'7c Health part-time'!AD50),AE50,"")</f>
        <v/>
      </c>
      <c r="DY50" s="841" t="str">
        <f>IF(AND($DV$3=1,ROUND('7c Health part-time'!AE50,2)&lt;&gt;'7c Health part-time'!AE50),AF50,"")</f>
        <v/>
      </c>
      <c r="DZ50" s="841" t="str">
        <f>IF(AND($DV$3=1,ROUND('7c Health part-time'!AF50,2)&lt;&gt;'7c Health part-time'!AF50),AG50,"")</f>
        <v/>
      </c>
      <c r="EA50" s="842" t="str">
        <f>IF(AND($DV$3=1,ROUND('7c Health part-time'!AG50,2)&lt;&gt;'7c Health part-time'!AG50),AH50,"")</f>
        <v/>
      </c>
      <c r="EC50" s="840" t="str">
        <f>IF(AND($EC$3=1,'7c Health part-time'!AB50&gt;'7c Health part-time'!V50),AC50,"")</f>
        <v/>
      </c>
      <c r="ED50" s="841" t="str">
        <f>IF(AND($EC$3=1,'7c Health part-time'!AC50&gt;'7c Health part-time'!W50),AD50,"")</f>
        <v/>
      </c>
      <c r="EE50" s="841" t="str">
        <f>IF(AND($EC$3=1,'7c Health part-time'!AD50&gt;'7c Health part-time'!X50),AE50,"")</f>
        <v/>
      </c>
      <c r="EF50" s="841" t="str">
        <f>IF(AND($EC$3=1,'7c Health part-time'!AE50&gt;'7c Health part-time'!Y50),AF50,"")</f>
        <v/>
      </c>
      <c r="EG50" s="841" t="str">
        <f>IF(AND($EC$3=1,'7c Health part-time'!AF50&gt;'7c Health part-time'!Z50),AG50,"")</f>
        <v/>
      </c>
      <c r="EH50" s="842" t="str">
        <f>IF(AND($EC$3=1,'7c Health part-time'!AG50&gt;'7c Health part-time'!AA50),AH50,"")</f>
        <v/>
      </c>
      <c r="EJ50" s="840" t="str">
        <f>IF(AND($EJ$3=1,'7c Health part-time'!V50&lt;&gt;0),IF(('7c Health part-time'!AB50/'7c Health part-time'!V50)&lt;0.03,AC50,""),"")</f>
        <v/>
      </c>
      <c r="EK50" s="841" t="str">
        <f>IF(AND($EJ$3=1,'7c Health part-time'!W50&lt;&gt;0),IF(('7c Health part-time'!AC50/'7c Health part-time'!W50)&lt;0.03,AD50,""),"")</f>
        <v/>
      </c>
      <c r="EL50" s="841" t="str">
        <f>IF(AND($EJ$3=1,'7c Health part-time'!X50&lt;&gt;0),IF(('7c Health part-time'!AD50/'7c Health part-time'!X50)&lt;0.03,AE50,""),"")</f>
        <v/>
      </c>
      <c r="EM50" s="841" t="str">
        <f>IF(AND($EJ$3=1,'7c Health part-time'!Y50&lt;&gt;0),IF(('7c Health part-time'!AE50/'7c Health part-time'!Y50)&lt;0.03,AF50,""),"")</f>
        <v/>
      </c>
      <c r="EN50" s="841" t="str">
        <f>IF(AND($EJ$3=1,'7c Health part-time'!Z50&lt;&gt;0),IF(('7c Health part-time'!AF50/'7c Health part-time'!Z50)&lt;0.03,AG50,""),"")</f>
        <v/>
      </c>
      <c r="EO50" s="842" t="str">
        <f>IF(AND($EJ$3=1,'7c Health part-time'!AA50&lt;&gt;0),IF(('7c Health part-time'!AG50/'7c Health part-time'!AA50)&lt;0.03,AH50,""),"")</f>
        <v/>
      </c>
      <c r="EQ50" s="840" t="str">
        <f>IF(AND($EQ$3=1,'7c Health part-time'!P50=0,SUM('7c Health part-time'!D50,'7c Health part-time'!J50)&gt;$ET$13),Q50,"")</f>
        <v/>
      </c>
      <c r="ER50" s="841" t="str">
        <f>IF(AND($EQ$3=1,'7c Health part-time'!Q50=0,SUM('7c Health part-time'!E50,'7c Health part-time'!K50)&gt;$ET$13),R50,"")</f>
        <v/>
      </c>
      <c r="ES50" s="841" t="str">
        <f>IF(AND($EQ$3=1,'7c Health part-time'!R50=0,SUM('7c Health part-time'!F50,'7c Health part-time'!L50)&gt;$ET$13),S50,"")</f>
        <v/>
      </c>
      <c r="ET50" s="841" t="str">
        <f>IF(AND($EQ$3=1,'7c Health part-time'!S50=0,SUM('7c Health part-time'!G50,'7c Health part-time'!M50)&gt;$ET$13),T50,"")</f>
        <v/>
      </c>
      <c r="EU50" s="841" t="str">
        <f>IF(AND($EQ$3=1,'7c Health part-time'!T50=0,SUM('7c Health part-time'!H50,'7c Health part-time'!N50)&gt;$ET$13),U50,"")</f>
        <v/>
      </c>
      <c r="EV50" s="842" t="str">
        <f>IF(AND($EQ$3=1,'7c Health part-time'!U50=0,SUM('7c Health part-time'!I50,'7c Health part-time'!O50)&gt;$ET$13),V50,"")</f>
        <v/>
      </c>
      <c r="EX50" s="840" t="str">
        <f>IF(AND($EX$3=1,SUM('7c Health part-time'!D50,'7c Health part-time'!J50)&gt;0,ABS('7c Health part-time'!P50)=SUM('7c Health part-time'!D50,'7c Health part-time'!J50)),Q50,"")</f>
        <v/>
      </c>
      <c r="EY50" s="841" t="str">
        <f>IF(AND($EX$3=1,SUM('7c Health part-time'!E50,'7c Health part-time'!K50)&gt;0,ABS('7c Health part-time'!Q50)=SUM('7c Health part-time'!E50,'7c Health part-time'!K50)),R50,"")</f>
        <v/>
      </c>
      <c r="EZ50" s="841" t="str">
        <f>IF(AND($EX$3=1,SUM('7c Health part-time'!F50,'7c Health part-time'!L50)&gt;0,ABS('7c Health part-time'!R50)=SUM('7c Health part-time'!F50,'7c Health part-time'!L50)),S50,"")</f>
        <v/>
      </c>
      <c r="FA50" s="841" t="str">
        <f>IF(AND($EX$3=1,SUM('7c Health part-time'!G50,'7c Health part-time'!M50)&gt;0,ABS('7c Health part-time'!S50)=SUM('7c Health part-time'!G50,'7c Health part-time'!M50)),T50,"")</f>
        <v/>
      </c>
      <c r="FB50" s="841" t="str">
        <f>IF(AND($EX$3=1,SUM('7c Health part-time'!H50,'7c Health part-time'!N50)&gt;0,ABS('7c Health part-time'!T50)=SUM('7c Health part-time'!H50,'7c Health part-time'!N50)),U50,"")</f>
        <v/>
      </c>
      <c r="FC50" s="842" t="str">
        <f>IF(AND($EX$3=1,SUM('7c Health part-time'!I50,'7c Health part-time'!O50)&gt;0,ABS('7c Health part-time'!U50)=SUM('7c Health part-time'!I50,'7c Health part-time'!O50)),V50,"")</f>
        <v/>
      </c>
      <c r="FR50" s="840" t="str">
        <f>IF(AND($FR$3=1,'7c Health part-time'!V50&lt;&gt;0),IF(('7c Health part-time'!AB50/'7c Health part-time'!V50)&lt;0.25,AC50,""),"")</f>
        <v/>
      </c>
      <c r="FS50" s="841" t="str">
        <f>IF(AND($FR$3=1,'7c Health part-time'!W50&lt;&gt;0),IF(('7c Health part-time'!AC50/'7c Health part-time'!W50)&lt;0.25,AD50,""),"")</f>
        <v/>
      </c>
      <c r="FT50" s="841" t="str">
        <f>IF(AND($FR$3=1,'7c Health part-time'!X50&lt;&gt;0),IF(('7c Health part-time'!AD50/'7c Health part-time'!X50)&lt;0.25,AE50,""),"")</f>
        <v/>
      </c>
      <c r="FU50" s="841" t="str">
        <f>IF(AND($FR$3=1,'7c Health part-time'!Y50&lt;&gt;0),IF(('7c Health part-time'!AE50/'7c Health part-time'!Y50)&lt;0.25,AF50,""),"")</f>
        <v/>
      </c>
      <c r="FV50" s="841" t="str">
        <f>IF(AND($FR$3=1,'7c Health part-time'!Z50&lt;&gt;0),IF(('7c Health part-time'!AF50/'7c Health part-time'!Z50)&lt;0.25,AG50,""),"")</f>
        <v/>
      </c>
      <c r="FW50" s="842" t="str">
        <f>IF(AND($FR$3=1,'7c Health part-time'!AA50&lt;&gt;0),IF(('7c Health part-time'!AG50/'7c Health part-time'!AA50)&lt;0.25,AH50,""),"")</f>
        <v/>
      </c>
      <c r="FY50" s="843"/>
      <c r="FZ50" s="843"/>
      <c r="GA50" s="843"/>
      <c r="GB50" s="843"/>
      <c r="GC50" s="843"/>
      <c r="GD50" s="843"/>
      <c r="GE50" s="843"/>
      <c r="GF50" s="843"/>
      <c r="GG50" s="843"/>
      <c r="GH50" s="843"/>
      <c r="GI50" s="843"/>
      <c r="GJ50" s="843"/>
      <c r="GL50" s="881" t="s">
        <v>20</v>
      </c>
      <c r="GM50" s="60" t="s">
        <v>13</v>
      </c>
      <c r="GN50" s="60" t="s">
        <v>116</v>
      </c>
      <c r="GO50" s="49" t="str">
        <f>$CS$100</f>
        <v/>
      </c>
      <c r="GP50" s="41" t="str">
        <f>$CT$100</f>
        <v/>
      </c>
      <c r="GQ50" s="40" t="str">
        <f>$CS$100</f>
        <v/>
      </c>
      <c r="GR50" s="41" t="str">
        <f>$CT$100</f>
        <v/>
      </c>
      <c r="GS50" s="40" t="str">
        <f>$CS$100</f>
        <v/>
      </c>
      <c r="GT50" s="873" t="str">
        <f>$CT$100</f>
        <v/>
      </c>
      <c r="GU50" s="49" t="str">
        <f>$CY$100</f>
        <v/>
      </c>
      <c r="GV50" s="41" t="str">
        <f>$CZ$100</f>
        <v/>
      </c>
      <c r="GW50" s="40" t="str">
        <f>$CY$100</f>
        <v/>
      </c>
      <c r="GX50" s="41" t="str">
        <f>$CZ$100</f>
        <v/>
      </c>
      <c r="GY50" s="40" t="str">
        <f>$CY$100</f>
        <v/>
      </c>
      <c r="GZ50" s="873" t="str">
        <f>$CZ$100</f>
        <v/>
      </c>
      <c r="HA50" s="49" t="str">
        <f>$DE$100</f>
        <v/>
      </c>
      <c r="HB50" s="41" t="str">
        <f>$DF$100</f>
        <v/>
      </c>
      <c r="HC50" s="40" t="str">
        <f>$DE$100</f>
        <v/>
      </c>
      <c r="HD50" s="41" t="str">
        <f>$DF$100</f>
        <v/>
      </c>
      <c r="HE50" s="40" t="str">
        <f>$DE$100</f>
        <v/>
      </c>
      <c r="HF50" s="873" t="str">
        <f>$DF$100</f>
        <v/>
      </c>
      <c r="HG50" s="49" t="str">
        <f>$DK$100</f>
        <v/>
      </c>
      <c r="HH50" s="41" t="str">
        <f>$DL$100</f>
        <v/>
      </c>
      <c r="HI50" s="40" t="str">
        <f>$DK$100</f>
        <v/>
      </c>
      <c r="HJ50" s="41" t="str">
        <f>$DL$100</f>
        <v/>
      </c>
      <c r="HK50" s="40" t="str">
        <f>$DK$100</f>
        <v/>
      </c>
      <c r="HL50" s="873" t="str">
        <f>$DL$100</f>
        <v/>
      </c>
      <c r="HM50" s="49" t="str">
        <f>$DQ$100</f>
        <v/>
      </c>
      <c r="HN50" s="41" t="str">
        <f>$DR$100</f>
        <v/>
      </c>
      <c r="HO50" s="40" t="str">
        <f>$DQ$100</f>
        <v/>
      </c>
      <c r="HP50" s="41" t="str">
        <f>$DR$100</f>
        <v/>
      </c>
      <c r="HQ50" s="40" t="str">
        <f>$DQ$100</f>
        <v/>
      </c>
      <c r="HR50" s="873" t="str">
        <f>$DR$100</f>
        <v/>
      </c>
    </row>
    <row r="51" spans="1:226" x14ac:dyDescent="0.25">
      <c r="A51" s="18" t="str">
        <f>'7c Health part-time'!A51</f>
        <v>Occupational therapy (B)</v>
      </c>
      <c r="B51" t="s">
        <v>13</v>
      </c>
      <c r="C51" s="18" t="str">
        <f>'7c Health part-time'!C51</f>
        <v>PGT (UG fee)</v>
      </c>
      <c r="D51" t="str">
        <f t="shared" si="4"/>
        <v>Occupational therapy (B), Standard, PGT (UG fee)</v>
      </c>
      <c r="E51" t="str">
        <f t="shared" si="9"/>
        <v xml:space="preserve">Column 1, Starters in 2016-17, OfS-fundable, Occupational therapy (B), Standard, PGT (UG fee); </v>
      </c>
      <c r="F51" t="str">
        <f t="shared" si="9"/>
        <v xml:space="preserve">Column 1, Starters in 2016-17, Non-fundable, Occupational therapy (B), Standard, PGT (UG fee); </v>
      </c>
      <c r="G51" t="str">
        <f t="shared" si="9"/>
        <v xml:space="preserve">Column 1, Starters in 2017-18, OfS-fundable, Occupational therapy (B), Standard, PGT (UG fee); </v>
      </c>
      <c r="H51" t="str">
        <f t="shared" si="9"/>
        <v xml:space="preserve">Column 1, Starters in 2017-18, Non-fundable, Occupational therapy (B), Standard, PGT (UG fee); </v>
      </c>
      <c r="I51" t="str">
        <f t="shared" si="9"/>
        <v xml:space="preserve">Column 1, Starters in 2018-19, OfS-fundable, Occupational therapy (B), Standard, PGT (UG fee); </v>
      </c>
      <c r="J51" t="str">
        <f t="shared" si="9"/>
        <v xml:space="preserve">Column 1, Starters in 2018-19, Non-fundable, Occupational therapy (B), Standard, PGT (UG fee); </v>
      </c>
      <c r="K51" t="str">
        <f t="shared" si="9"/>
        <v xml:space="preserve">Column 2, Starters in 2016-17, OfS-fundable, Occupational therapy (B), Standard, PGT (UG fee); </v>
      </c>
      <c r="L51" t="str">
        <f t="shared" si="9"/>
        <v xml:space="preserve">Column 2, Starters in 2016-17, Non-fundable, Occupational therapy (B), Standard, PGT (UG fee); </v>
      </c>
      <c r="M51" t="str">
        <f t="shared" si="9"/>
        <v xml:space="preserve">Column 2, Starters in 2017-18, OfS-fundable, Occupational therapy (B), Standard, PGT (UG fee); </v>
      </c>
      <c r="N51" t="str">
        <f t="shared" si="9"/>
        <v xml:space="preserve">Column 2, Starters in 2017-18, Non-fundable, Occupational therapy (B), Standard, PGT (UG fee); </v>
      </c>
      <c r="O51" t="str">
        <f t="shared" si="9"/>
        <v xml:space="preserve">Column 2, Starters in 2018-19, OfS-fundable, Occupational therapy (B), Standard, PGT (UG fee); </v>
      </c>
      <c r="P51" t="str">
        <f t="shared" si="9"/>
        <v xml:space="preserve">Column 2, Starters in 2018-19, Non-fundable, Occupational therapy (B), Standard, PGT (UG fee); </v>
      </c>
      <c r="Q51" t="str">
        <f t="shared" si="9"/>
        <v xml:space="preserve">Column 3, Starters in 2016-17, OfS-fundable, Occupational therapy (B), Standard, PGT (UG fee); </v>
      </c>
      <c r="R51" t="str">
        <f t="shared" si="9"/>
        <v xml:space="preserve">Column 3, Starters in 2016-17, Non-fundable, Occupational therapy (B), Standard, PGT (UG fee); </v>
      </c>
      <c r="S51" t="str">
        <f t="shared" si="9"/>
        <v xml:space="preserve">Column 3, Starters in 2017-18, OfS-fundable, Occupational therapy (B), Standard, PGT (UG fee); </v>
      </c>
      <c r="T51" t="str">
        <f t="shared" si="9"/>
        <v xml:space="preserve">Column 3, Starters in 2017-18, Non-fundable, Occupational therapy (B), Standard, PGT (UG fee); </v>
      </c>
      <c r="U51" t="str">
        <f t="shared" si="8"/>
        <v xml:space="preserve">Column 3, Starters in 2018-19, OfS-fundable, Occupational therapy (B), Standard, PGT (UG fee); </v>
      </c>
      <c r="V51" t="str">
        <f t="shared" si="8"/>
        <v xml:space="preserve">Column 3, Starters in 2018-19, Non-fundable, Occupational therapy (B), Standard, PGT (UG fee); </v>
      </c>
      <c r="W51" t="str">
        <f t="shared" si="8"/>
        <v xml:space="preserve">Column 4, Starters in 2016-17, OfS-fundable, Occupational therapy (B), Standard, PGT (UG fee); </v>
      </c>
      <c r="X51" t="str">
        <f t="shared" si="8"/>
        <v xml:space="preserve">Column 4, Starters in 2016-17, Non-fundable, Occupational therapy (B), Standard, PGT (UG fee); </v>
      </c>
      <c r="Y51" t="str">
        <f t="shared" si="8"/>
        <v xml:space="preserve">Column 4, Starters in 2017-18, OfS-fundable, Occupational therapy (B), Standard, PGT (UG fee); </v>
      </c>
      <c r="Z51" t="str">
        <f t="shared" si="8"/>
        <v xml:space="preserve">Column 4, Starters in 2017-18, Non-fundable, Occupational therapy (B), Standard, PGT (UG fee); </v>
      </c>
      <c r="AA51" t="str">
        <f t="shared" si="8"/>
        <v xml:space="preserve">Column 4, Starters in 2018-19, OfS-fundable, Occupational therapy (B), Standard, PGT (UG fee); </v>
      </c>
      <c r="AB51" t="str">
        <f t="shared" si="11"/>
        <v xml:space="preserve">Column 4, Starters in 2018-19, Non-fundable, Occupational therapy (B), Standard, PGT (UG fee); </v>
      </c>
      <c r="AC51" t="str">
        <f t="shared" si="11"/>
        <v xml:space="preserve">Column 4a, Starters in 2016-17, OfS-fundable, Occupational therapy (B), Standard, PGT (UG fee); </v>
      </c>
      <c r="AD51" t="str">
        <f t="shared" si="11"/>
        <v xml:space="preserve">Column 4a, Starters in 2016-17, Non-fundable, Occupational therapy (B), Standard, PGT (UG fee); </v>
      </c>
      <c r="AE51" t="str">
        <f t="shared" si="11"/>
        <v xml:space="preserve">Column 4a, Starters in 2017-18, OfS-fundable, Occupational therapy (B), Standard, PGT (UG fee); </v>
      </c>
      <c r="AF51" t="str">
        <f t="shared" si="11"/>
        <v xml:space="preserve">Column 4a, Starters in 2017-18, Non-fundable, Occupational therapy (B), Standard, PGT (UG fee); </v>
      </c>
      <c r="AG51" t="str">
        <f t="shared" si="11"/>
        <v xml:space="preserve">Column 4a, Starters in 2018-19, OfS-fundable, Occupational therapy (B), Standard, PGT (UG fee); </v>
      </c>
      <c r="AH51" t="str">
        <f t="shared" si="11"/>
        <v xml:space="preserve">Column 4a, Starters in 2018-19, Non-fundable, Occupational therapy (B), Standard, PGT (UG fee); </v>
      </c>
      <c r="AR51" s="844" t="str">
        <f>IF(AND($AR$3=1,'7c Health part-time'!P51&gt;0),Q51,"")</f>
        <v/>
      </c>
      <c r="AS51" s="843" t="str">
        <f>IF(AND($AR$3=1,'7c Health part-time'!Q51&gt;0),R51,"")</f>
        <v/>
      </c>
      <c r="AT51" s="843" t="str">
        <f>IF(AND($AR$3=1,'7c Health part-time'!R51&gt;0),S51,"")</f>
        <v/>
      </c>
      <c r="AU51" s="843" t="str">
        <f>IF(AND($AR$3=1,'7c Health part-time'!S51&gt;0),T51,"")</f>
        <v/>
      </c>
      <c r="AV51" s="843" t="str">
        <f>IF(AND($AR$3=1,'7c Health part-time'!T51&gt;0),U51,"")</f>
        <v/>
      </c>
      <c r="AW51" s="845" t="str">
        <f>IF(AND($AR$3=1,'7c Health part-time'!U51&gt;0),V51,"")</f>
        <v/>
      </c>
      <c r="AY51" s="844" t="str">
        <f>IF(AND($AY$3=1,'7c Health part-time'!D51&lt;0),E51,"")</f>
        <v/>
      </c>
      <c r="AZ51" s="843" t="str">
        <f>IF(AND($AY$3=1,'7c Health part-time'!E51&lt;0),F51,"")</f>
        <v/>
      </c>
      <c r="BA51" s="843" t="str">
        <f>IF(AND($AY$3=1,'7c Health part-time'!F51&lt;0),G51,"")</f>
        <v/>
      </c>
      <c r="BB51" s="843" t="str">
        <f>IF(AND($AY$3=1,'7c Health part-time'!G51&lt;0),H51,"")</f>
        <v/>
      </c>
      <c r="BC51" s="843" t="str">
        <f>IF(AND($AY$3=1,'7c Health part-time'!H51&lt;0),I51,"")</f>
        <v/>
      </c>
      <c r="BD51" s="845" t="str">
        <f>IF(AND($AY$3=1,'7c Health part-time'!I51&lt;0),J51,"")</f>
        <v/>
      </c>
      <c r="BE51" s="844" t="str">
        <f>IF(AND($AY$3=1,'7c Health part-time'!J51&lt;0),K51,"")</f>
        <v/>
      </c>
      <c r="BF51" s="843" t="str">
        <f>IF(AND($AY$3=1,'7c Health part-time'!K51&lt;0),L51,"")</f>
        <v/>
      </c>
      <c r="BG51" s="843" t="str">
        <f>IF(AND($AY$3=1,'7c Health part-time'!L51&lt;0),M51,"")</f>
        <v/>
      </c>
      <c r="BH51" s="843" t="str">
        <f>IF(AND($AY$3=1,'7c Health part-time'!M51&lt;0),N51,"")</f>
        <v/>
      </c>
      <c r="BI51" s="843" t="str">
        <f>IF(AND($AY$3=1,'7c Health part-time'!N51&lt;0),O51,"")</f>
        <v/>
      </c>
      <c r="BJ51" s="845" t="str">
        <f>IF(AND($AY$3=1,'7c Health part-time'!O51&lt;0),P51,"")</f>
        <v/>
      </c>
      <c r="BK51" s="844" t="str">
        <f>IF(AND($AY$3=1,'7c Health part-time'!V51&lt;0),W51,"")</f>
        <v/>
      </c>
      <c r="BL51" s="843" t="str">
        <f>IF(AND($AY$3=1,'7c Health part-time'!W51&lt;0),X51,"")</f>
        <v/>
      </c>
      <c r="BM51" s="843" t="str">
        <f>IF(AND($AY$3=1,'7c Health part-time'!X51&lt;0),Y51,"")</f>
        <v/>
      </c>
      <c r="BN51" s="843" t="str">
        <f>IF(AND($AY$3=1,'7c Health part-time'!Y51&lt;0),Z51,"")</f>
        <v/>
      </c>
      <c r="BO51" s="843" t="str">
        <f>IF(AND($AY$3=1,'7c Health part-time'!Z51&lt;0),AA51,"")</f>
        <v/>
      </c>
      <c r="BP51" s="845" t="str">
        <f>IF(AND($AY$3=1,'7c Health part-time'!AA51&lt;0),AB51,"")</f>
        <v/>
      </c>
      <c r="BQ51" s="844" t="str">
        <f>IF(AND($AY$3=1,'7c Health part-time'!AB51&lt;0),AC51,"")</f>
        <v/>
      </c>
      <c r="BR51" s="843" t="str">
        <f>IF(AND($AY$3=1,'7c Health part-time'!AC51&lt;0),AD51,"")</f>
        <v/>
      </c>
      <c r="BS51" s="843" t="str">
        <f>IF(AND($AY$3=1,'7c Health part-time'!AD51&lt;0),AE51,"")</f>
        <v/>
      </c>
      <c r="BT51" s="843" t="str">
        <f>IF(AND($AY$3=1,'7c Health part-time'!AE51&lt;0),AF51,"")</f>
        <v/>
      </c>
      <c r="BU51" s="843" t="str">
        <f>IF(AND($AY$3=1,'7c Health part-time'!AF51&lt;0),AG51,"")</f>
        <v/>
      </c>
      <c r="BV51" s="845" t="str">
        <f>IF(AND($AY$3=1,'7c Health part-time'!AG51&lt;0),AH51,"")</f>
        <v/>
      </c>
      <c r="BX51" s="844" t="str">
        <f>IF(AND($BX$3=1,TRUNC('7c Health part-time'!D51)&lt;&gt;'7c Health part-time'!D51),E51,"")</f>
        <v/>
      </c>
      <c r="BY51" s="843" t="str">
        <f>IF(AND($BX$3=1,TRUNC('7c Health part-time'!E51)&lt;&gt;'7c Health part-time'!E51),F51,"")</f>
        <v/>
      </c>
      <c r="BZ51" s="843" t="str">
        <f>IF(AND($BX$3=1,TRUNC('7c Health part-time'!F51)&lt;&gt;'7c Health part-time'!F51),G51,"")</f>
        <v/>
      </c>
      <c r="CA51" s="843" t="str">
        <f>IF(AND($BX$3=1,TRUNC('7c Health part-time'!G51)&lt;&gt;'7c Health part-time'!G51),H51,"")</f>
        <v/>
      </c>
      <c r="CB51" s="843" t="str">
        <f>IF(AND($BX$3=1,TRUNC('7c Health part-time'!H51)&lt;&gt;'7c Health part-time'!H51),I51,"")</f>
        <v/>
      </c>
      <c r="CC51" s="845" t="str">
        <f>IF(AND($BX$3=1,TRUNC('7c Health part-time'!I51)&lt;&gt;'7c Health part-time'!I51),J51,"")</f>
        <v/>
      </c>
      <c r="CD51" s="844" t="str">
        <f>IF(AND($BX$3=1,TRUNC('7c Health part-time'!J51)&lt;&gt;'7c Health part-time'!J51),K51,"")</f>
        <v/>
      </c>
      <c r="CE51" s="843" t="str">
        <f>IF(AND($BX$3=1,TRUNC('7c Health part-time'!K51)&lt;&gt;'7c Health part-time'!K51),L51,"")</f>
        <v/>
      </c>
      <c r="CF51" s="843" t="str">
        <f>IF(AND($BX$3=1,TRUNC('7c Health part-time'!L51)&lt;&gt;'7c Health part-time'!L51),M51,"")</f>
        <v/>
      </c>
      <c r="CG51" s="843" t="str">
        <f>IF(AND($BX$3=1,TRUNC('7c Health part-time'!M51)&lt;&gt;'7c Health part-time'!M51),N51,"")</f>
        <v/>
      </c>
      <c r="CH51" s="843" t="str">
        <f>IF(AND($BX$3=1,TRUNC('7c Health part-time'!N51)&lt;&gt;'7c Health part-time'!N51),O51,"")</f>
        <v/>
      </c>
      <c r="CI51" s="845" t="str">
        <f>IF(AND($BX$3=1,TRUNC('7c Health part-time'!O51)&lt;&gt;'7c Health part-time'!O51),P51,"")</f>
        <v/>
      </c>
      <c r="CJ51" s="844" t="str">
        <f>IF(AND($BX$3=1,TRUNC('7c Health part-time'!P51)&lt;&gt;'7c Health part-time'!P51),Q51,"")</f>
        <v/>
      </c>
      <c r="CK51" s="843" t="str">
        <f>IF(AND($BX$3=1,TRUNC('7c Health part-time'!Q51)&lt;&gt;'7c Health part-time'!Q51),R51,"")</f>
        <v/>
      </c>
      <c r="CL51" s="843" t="str">
        <f>IF(AND($BX$3=1,TRUNC('7c Health part-time'!R51)&lt;&gt;'7c Health part-time'!R51),S51,"")</f>
        <v/>
      </c>
      <c r="CM51" s="843" t="str">
        <f>IF(AND($BX$3=1,TRUNC('7c Health part-time'!S51)&lt;&gt;'7c Health part-time'!S51),T51,"")</f>
        <v/>
      </c>
      <c r="CN51" s="843" t="str">
        <f>IF(AND($BX$3=1,TRUNC('7c Health part-time'!T51)&lt;&gt;'7c Health part-time'!T51),U51,"")</f>
        <v/>
      </c>
      <c r="CO51" s="845" t="str">
        <f>IF(AND($BX$3=1,TRUNC('7c Health part-time'!U51)&lt;&gt;'7c Health part-time'!U51),V51,"")</f>
        <v/>
      </c>
      <c r="DV51" s="844" t="str">
        <f>IF(AND($DV$3=1,ROUND('7c Health part-time'!AB51,2)&lt;&gt;'7c Health part-time'!AB51),AC51,"")</f>
        <v/>
      </c>
      <c r="DW51" s="843" t="str">
        <f>IF(AND($DV$3=1,ROUND('7c Health part-time'!AC51,2)&lt;&gt;'7c Health part-time'!AC51),AD51,"")</f>
        <v/>
      </c>
      <c r="DX51" s="843" t="str">
        <f>IF(AND($DV$3=1,ROUND('7c Health part-time'!AD51,2)&lt;&gt;'7c Health part-time'!AD51),AE51,"")</f>
        <v/>
      </c>
      <c r="DY51" s="843" t="str">
        <f>IF(AND($DV$3=1,ROUND('7c Health part-time'!AE51,2)&lt;&gt;'7c Health part-time'!AE51),AF51,"")</f>
        <v/>
      </c>
      <c r="DZ51" s="843" t="str">
        <f>IF(AND($DV$3=1,ROUND('7c Health part-time'!AF51,2)&lt;&gt;'7c Health part-time'!AF51),AG51,"")</f>
        <v/>
      </c>
      <c r="EA51" s="845" t="str">
        <f>IF(AND($DV$3=1,ROUND('7c Health part-time'!AG51,2)&lt;&gt;'7c Health part-time'!AG51),AH51,"")</f>
        <v/>
      </c>
      <c r="EC51" s="844" t="str">
        <f>IF(AND($EC$3=1,'7c Health part-time'!AB51&gt;'7c Health part-time'!V51),AC51,"")</f>
        <v/>
      </c>
      <c r="ED51" s="843" t="str">
        <f>IF(AND($EC$3=1,'7c Health part-time'!AC51&gt;'7c Health part-time'!W51),AD51,"")</f>
        <v/>
      </c>
      <c r="EE51" s="843" t="str">
        <f>IF(AND($EC$3=1,'7c Health part-time'!AD51&gt;'7c Health part-time'!X51),AE51,"")</f>
        <v/>
      </c>
      <c r="EF51" s="843" t="str">
        <f>IF(AND($EC$3=1,'7c Health part-time'!AE51&gt;'7c Health part-time'!Y51),AF51,"")</f>
        <v/>
      </c>
      <c r="EG51" s="843" t="str">
        <f>IF(AND($EC$3=1,'7c Health part-time'!AF51&gt;'7c Health part-time'!Z51),AG51,"")</f>
        <v/>
      </c>
      <c r="EH51" s="845" t="str">
        <f>IF(AND($EC$3=1,'7c Health part-time'!AG51&gt;'7c Health part-time'!AA51),AH51,"")</f>
        <v/>
      </c>
      <c r="EJ51" s="844" t="str">
        <f>IF(AND($EJ$3=1,'7c Health part-time'!V51&lt;&gt;0),IF(('7c Health part-time'!AB51/'7c Health part-time'!V51)&lt;0.03,AC51,""),"")</f>
        <v/>
      </c>
      <c r="EK51" s="843" t="str">
        <f>IF(AND($EJ$3=1,'7c Health part-time'!W51&lt;&gt;0),IF(('7c Health part-time'!AC51/'7c Health part-time'!W51)&lt;0.03,AD51,""),"")</f>
        <v/>
      </c>
      <c r="EL51" s="843" t="str">
        <f>IF(AND($EJ$3=1,'7c Health part-time'!X51&lt;&gt;0),IF(('7c Health part-time'!AD51/'7c Health part-time'!X51)&lt;0.03,AE51,""),"")</f>
        <v/>
      </c>
      <c r="EM51" s="843" t="str">
        <f>IF(AND($EJ$3=1,'7c Health part-time'!Y51&lt;&gt;0),IF(('7c Health part-time'!AE51/'7c Health part-time'!Y51)&lt;0.03,AF51,""),"")</f>
        <v/>
      </c>
      <c r="EN51" s="843" t="str">
        <f>IF(AND($EJ$3=1,'7c Health part-time'!Z51&lt;&gt;0),IF(('7c Health part-time'!AF51/'7c Health part-time'!Z51)&lt;0.03,AG51,""),"")</f>
        <v/>
      </c>
      <c r="EO51" s="845" t="str">
        <f>IF(AND($EJ$3=1,'7c Health part-time'!AA51&lt;&gt;0),IF(('7c Health part-time'!AG51/'7c Health part-time'!AA51)&lt;0.03,AH51,""),"")</f>
        <v/>
      </c>
      <c r="EQ51" s="844" t="str">
        <f>IF(AND($EQ$3=1,'7c Health part-time'!P51=0,SUM('7c Health part-time'!D51,'7c Health part-time'!J51)&gt;$ET$13),Q51,"")</f>
        <v/>
      </c>
      <c r="ER51" s="843" t="str">
        <f>IF(AND($EQ$3=1,'7c Health part-time'!Q51=0,SUM('7c Health part-time'!E51,'7c Health part-time'!K51)&gt;$ET$13),R51,"")</f>
        <v/>
      </c>
      <c r="ES51" s="843" t="str">
        <f>IF(AND($EQ$3=1,'7c Health part-time'!R51=0,SUM('7c Health part-time'!F51,'7c Health part-time'!L51)&gt;$ET$13),S51,"")</f>
        <v/>
      </c>
      <c r="ET51" s="843" t="str">
        <f>IF(AND($EQ$3=1,'7c Health part-time'!S51=0,SUM('7c Health part-time'!G51,'7c Health part-time'!M51)&gt;$ET$13),T51,"")</f>
        <v/>
      </c>
      <c r="EU51" s="843" t="str">
        <f>IF(AND($EQ$3=1,'7c Health part-time'!T51=0,SUM('7c Health part-time'!H51,'7c Health part-time'!N51)&gt;$ET$13),U51,"")</f>
        <v/>
      </c>
      <c r="EV51" s="845" t="str">
        <f>IF(AND($EQ$3=1,'7c Health part-time'!U51=0,SUM('7c Health part-time'!I51,'7c Health part-time'!O51)&gt;$ET$13),V51,"")</f>
        <v/>
      </c>
      <c r="EX51" s="844" t="str">
        <f>IF(AND($EX$3=1,SUM('7c Health part-time'!D51,'7c Health part-time'!J51)&gt;0,ABS('7c Health part-time'!P51)=SUM('7c Health part-time'!D51,'7c Health part-time'!J51)),Q51,"")</f>
        <v/>
      </c>
      <c r="EY51" s="843" t="str">
        <f>IF(AND($EX$3=1,SUM('7c Health part-time'!E51,'7c Health part-time'!K51)&gt;0,ABS('7c Health part-time'!Q51)=SUM('7c Health part-time'!E51,'7c Health part-time'!K51)),R51,"")</f>
        <v/>
      </c>
      <c r="EZ51" s="843" t="str">
        <f>IF(AND($EX$3=1,SUM('7c Health part-time'!F51,'7c Health part-time'!L51)&gt;0,ABS('7c Health part-time'!R51)=SUM('7c Health part-time'!F51,'7c Health part-time'!L51)),S51,"")</f>
        <v/>
      </c>
      <c r="FA51" s="843" t="str">
        <f>IF(AND($EX$3=1,SUM('7c Health part-time'!G51,'7c Health part-time'!M51)&gt;0,ABS('7c Health part-time'!S51)=SUM('7c Health part-time'!G51,'7c Health part-time'!M51)),T51,"")</f>
        <v/>
      </c>
      <c r="FB51" s="843" t="str">
        <f>IF(AND($EX$3=1,SUM('7c Health part-time'!H51,'7c Health part-time'!N51)&gt;0,ABS('7c Health part-time'!T51)=SUM('7c Health part-time'!H51,'7c Health part-time'!N51)),U51,"")</f>
        <v/>
      </c>
      <c r="FC51" s="845" t="str">
        <f>IF(AND($EX$3=1,SUM('7c Health part-time'!I51,'7c Health part-time'!O51)&gt;0,ABS('7c Health part-time'!U51)=SUM('7c Health part-time'!I51,'7c Health part-time'!O51)),V51,"")</f>
        <v/>
      </c>
      <c r="FR51" s="844" t="str">
        <f>IF(AND($FR$3=1,'7c Health part-time'!V51&lt;&gt;0),IF(('7c Health part-time'!AB51/'7c Health part-time'!V51)&lt;0.25,AC51,""),"")</f>
        <v/>
      </c>
      <c r="FS51" s="843" t="str">
        <f>IF(AND($FR$3=1,'7c Health part-time'!W51&lt;&gt;0),IF(('7c Health part-time'!AC51/'7c Health part-time'!W51)&lt;0.25,AD51,""),"")</f>
        <v/>
      </c>
      <c r="FT51" s="843" t="str">
        <f>IF(AND($FR$3=1,'7c Health part-time'!X51&lt;&gt;0),IF(('7c Health part-time'!AD51/'7c Health part-time'!X51)&lt;0.25,AE51,""),"")</f>
        <v/>
      </c>
      <c r="FU51" s="843" t="str">
        <f>IF(AND($FR$3=1,'7c Health part-time'!Y51&lt;&gt;0),IF(('7c Health part-time'!AE51/'7c Health part-time'!Y51)&lt;0.25,AF51,""),"")</f>
        <v/>
      </c>
      <c r="FV51" s="843" t="str">
        <f>IF(AND($FR$3=1,'7c Health part-time'!Z51&lt;&gt;0),IF(('7c Health part-time'!AF51/'7c Health part-time'!Z51)&lt;0.25,AG51,""),"")</f>
        <v/>
      </c>
      <c r="FW51" s="845" t="str">
        <f>IF(AND($FR$3=1,'7c Health part-time'!AA51&lt;&gt;0),IF(('7c Health part-time'!AG51/'7c Health part-time'!AA51)&lt;0.25,AH51,""),"")</f>
        <v/>
      </c>
      <c r="FY51" s="843"/>
      <c r="FZ51" s="843"/>
      <c r="GA51" s="843"/>
      <c r="GB51" s="843"/>
      <c r="GC51" s="843"/>
      <c r="GD51" s="843"/>
      <c r="GE51" s="843"/>
      <c r="GF51" s="843"/>
      <c r="GG51" s="843"/>
      <c r="GH51" s="843"/>
      <c r="GI51" s="843"/>
      <c r="GJ51" s="843"/>
      <c r="GL51" s="60"/>
      <c r="GM51" s="60" t="s">
        <v>13</v>
      </c>
      <c r="GN51" s="60" t="s">
        <v>314</v>
      </c>
      <c r="GO51" s="49" t="str">
        <f>$CS$101</f>
        <v/>
      </c>
      <c r="GP51" s="41" t="str">
        <f>$CT$101</f>
        <v/>
      </c>
      <c r="GQ51" s="40" t="str">
        <f>$CS$101</f>
        <v/>
      </c>
      <c r="GR51" s="41" t="str">
        <f>$CT$101</f>
        <v/>
      </c>
      <c r="GS51" s="40" t="str">
        <f>$CS$101</f>
        <v/>
      </c>
      <c r="GT51" s="873" t="str">
        <f>$CT$101</f>
        <v/>
      </c>
      <c r="GU51" s="49" t="str">
        <f>$CY$101</f>
        <v/>
      </c>
      <c r="GV51" s="41" t="str">
        <f>$CZ$101</f>
        <v/>
      </c>
      <c r="GW51" s="40" t="str">
        <f>$CY$101</f>
        <v/>
      </c>
      <c r="GX51" s="41" t="str">
        <f>$CZ$101</f>
        <v/>
      </c>
      <c r="GY51" s="40" t="str">
        <f>$CY$101</f>
        <v/>
      </c>
      <c r="GZ51" s="873" t="str">
        <f>$CZ$101</f>
        <v/>
      </c>
      <c r="HA51" s="49" t="str">
        <f>$DE$101</f>
        <v/>
      </c>
      <c r="HB51" s="41" t="str">
        <f>$DF$101</f>
        <v/>
      </c>
      <c r="HC51" s="40" t="str">
        <f>$DE$101</f>
        <v/>
      </c>
      <c r="HD51" s="41" t="str">
        <f>$DF$101</f>
        <v/>
      </c>
      <c r="HE51" s="40" t="str">
        <f>$DE$101</f>
        <v/>
      </c>
      <c r="HF51" s="873" t="str">
        <f>$DF$101</f>
        <v/>
      </c>
      <c r="HG51" s="49" t="str">
        <f>$DK$101</f>
        <v/>
      </c>
      <c r="HH51" s="41" t="str">
        <f>$DL$101</f>
        <v/>
      </c>
      <c r="HI51" s="40" t="str">
        <f>$DK$101</f>
        <v/>
      </c>
      <c r="HJ51" s="41" t="str">
        <f>$DL$101</f>
        <v/>
      </c>
      <c r="HK51" s="40" t="str">
        <f>$DK$101</f>
        <v/>
      </c>
      <c r="HL51" s="873" t="str">
        <f>$DL$101</f>
        <v/>
      </c>
      <c r="HM51" s="49" t="str">
        <f>$DQ$101</f>
        <v/>
      </c>
      <c r="HN51" s="41" t="str">
        <f>$DR$101</f>
        <v/>
      </c>
      <c r="HO51" s="40" t="str">
        <f>$DQ$101</f>
        <v/>
      </c>
      <c r="HP51" s="41" t="str">
        <f>$DR$101</f>
        <v/>
      </c>
      <c r="HQ51" s="40" t="str">
        <f>$DQ$101</f>
        <v/>
      </c>
      <c r="HR51" s="873" t="str">
        <f>$DR$101</f>
        <v/>
      </c>
    </row>
    <row r="52" spans="1:226" x14ac:dyDescent="0.25">
      <c r="A52" s="18" t="str">
        <f>'7c Health part-time'!A52</f>
        <v>Occupational therapy (B)</v>
      </c>
      <c r="B52" t="s">
        <v>19</v>
      </c>
      <c r="C52" s="18" t="str">
        <f>'7c Health part-time'!C52</f>
        <v>UG</v>
      </c>
      <c r="D52" t="str">
        <f t="shared" si="4"/>
        <v>Occupational therapy (B), Long, UG</v>
      </c>
      <c r="E52" t="str">
        <f t="shared" si="9"/>
        <v xml:space="preserve">Column 1, Starters in 2016-17, OfS-fundable, Occupational therapy (B), Long, UG; </v>
      </c>
      <c r="F52" t="str">
        <f t="shared" si="9"/>
        <v xml:space="preserve">Column 1, Starters in 2016-17, Non-fundable, Occupational therapy (B), Long, UG; </v>
      </c>
      <c r="G52" t="str">
        <f t="shared" si="9"/>
        <v xml:space="preserve">Column 1, Starters in 2017-18, OfS-fundable, Occupational therapy (B), Long, UG; </v>
      </c>
      <c r="H52" t="str">
        <f t="shared" si="9"/>
        <v xml:space="preserve">Column 1, Starters in 2017-18, Non-fundable, Occupational therapy (B), Long, UG; </v>
      </c>
      <c r="I52" t="str">
        <f t="shared" si="9"/>
        <v xml:space="preserve">Column 1, Starters in 2018-19, OfS-fundable, Occupational therapy (B), Long, UG; </v>
      </c>
      <c r="J52" t="str">
        <f t="shared" si="9"/>
        <v xml:space="preserve">Column 1, Starters in 2018-19, Non-fundable, Occupational therapy (B), Long, UG; </v>
      </c>
      <c r="K52" t="str">
        <f t="shared" si="9"/>
        <v xml:space="preserve">Column 2, Starters in 2016-17, OfS-fundable, Occupational therapy (B), Long, UG; </v>
      </c>
      <c r="L52" t="str">
        <f t="shared" si="9"/>
        <v xml:space="preserve">Column 2, Starters in 2016-17, Non-fundable, Occupational therapy (B), Long, UG; </v>
      </c>
      <c r="M52" t="str">
        <f t="shared" si="9"/>
        <v xml:space="preserve">Column 2, Starters in 2017-18, OfS-fundable, Occupational therapy (B), Long, UG; </v>
      </c>
      <c r="N52" t="str">
        <f t="shared" si="9"/>
        <v xml:space="preserve">Column 2, Starters in 2017-18, Non-fundable, Occupational therapy (B), Long, UG; </v>
      </c>
      <c r="O52" t="str">
        <f t="shared" si="9"/>
        <v xml:space="preserve">Column 2, Starters in 2018-19, OfS-fundable, Occupational therapy (B), Long, UG; </v>
      </c>
      <c r="P52" t="str">
        <f t="shared" si="9"/>
        <v xml:space="preserve">Column 2, Starters in 2018-19, Non-fundable, Occupational therapy (B), Long, UG; </v>
      </c>
      <c r="Q52" t="str">
        <f t="shared" si="9"/>
        <v xml:space="preserve">Column 3, Starters in 2016-17, OfS-fundable, Occupational therapy (B), Long, UG; </v>
      </c>
      <c r="R52" t="str">
        <f t="shared" si="9"/>
        <v xml:space="preserve">Column 3, Starters in 2016-17, Non-fundable, Occupational therapy (B), Long, UG; </v>
      </c>
      <c r="S52" t="str">
        <f t="shared" si="9"/>
        <v xml:space="preserve">Column 3, Starters in 2017-18, OfS-fundable, Occupational therapy (B), Long, UG; </v>
      </c>
      <c r="T52" t="str">
        <f t="shared" si="9"/>
        <v xml:space="preserve">Column 3, Starters in 2017-18, Non-fundable, Occupational therapy (B), Long, UG; </v>
      </c>
      <c r="U52" t="str">
        <f t="shared" si="8"/>
        <v xml:space="preserve">Column 3, Starters in 2018-19, OfS-fundable, Occupational therapy (B), Long, UG; </v>
      </c>
      <c r="V52" t="str">
        <f t="shared" si="8"/>
        <v xml:space="preserve">Column 3, Starters in 2018-19, Non-fundable, Occupational therapy (B), Long, UG; </v>
      </c>
      <c r="W52" t="str">
        <f t="shared" si="8"/>
        <v xml:space="preserve">Column 4, Starters in 2016-17, OfS-fundable, Occupational therapy (B), Long, UG; </v>
      </c>
      <c r="X52" t="str">
        <f t="shared" si="8"/>
        <v xml:space="preserve">Column 4, Starters in 2016-17, Non-fundable, Occupational therapy (B), Long, UG; </v>
      </c>
      <c r="Y52" t="str">
        <f t="shared" si="8"/>
        <v xml:space="preserve">Column 4, Starters in 2017-18, OfS-fundable, Occupational therapy (B), Long, UG; </v>
      </c>
      <c r="Z52" t="str">
        <f t="shared" si="8"/>
        <v xml:space="preserve">Column 4, Starters in 2017-18, Non-fundable, Occupational therapy (B), Long, UG; </v>
      </c>
      <c r="AA52" t="str">
        <f t="shared" si="8"/>
        <v xml:space="preserve">Column 4, Starters in 2018-19, OfS-fundable, Occupational therapy (B), Long, UG; </v>
      </c>
      <c r="AB52" t="str">
        <f t="shared" si="11"/>
        <v xml:space="preserve">Column 4, Starters in 2018-19, Non-fundable, Occupational therapy (B), Long, UG; </v>
      </c>
      <c r="AC52" t="str">
        <f t="shared" si="11"/>
        <v xml:space="preserve">Column 4a, Starters in 2016-17, OfS-fundable, Occupational therapy (B), Long, UG; </v>
      </c>
      <c r="AD52" t="str">
        <f t="shared" si="11"/>
        <v xml:space="preserve">Column 4a, Starters in 2016-17, Non-fundable, Occupational therapy (B), Long, UG; </v>
      </c>
      <c r="AE52" t="str">
        <f t="shared" si="11"/>
        <v xml:space="preserve">Column 4a, Starters in 2017-18, OfS-fundable, Occupational therapy (B), Long, UG; </v>
      </c>
      <c r="AF52" t="str">
        <f t="shared" si="11"/>
        <v xml:space="preserve">Column 4a, Starters in 2017-18, Non-fundable, Occupational therapy (B), Long, UG; </v>
      </c>
      <c r="AG52" t="str">
        <f t="shared" si="11"/>
        <v xml:space="preserve">Column 4a, Starters in 2018-19, OfS-fundable, Occupational therapy (B), Long, UG; </v>
      </c>
      <c r="AH52" t="str">
        <f t="shared" si="11"/>
        <v xml:space="preserve">Column 4a, Starters in 2018-19, Non-fundable, Occupational therapy (B), Long, UG; </v>
      </c>
      <c r="AR52" s="844" t="str">
        <f>IF(AND($AR$3=1,'7c Health part-time'!P52&gt;0),Q52,"")</f>
        <v/>
      </c>
      <c r="AS52" s="843" t="str">
        <f>IF(AND($AR$3=1,'7c Health part-time'!Q52&gt;0),R52,"")</f>
        <v/>
      </c>
      <c r="AT52" s="843" t="str">
        <f>IF(AND($AR$3=1,'7c Health part-time'!R52&gt;0),S52,"")</f>
        <v/>
      </c>
      <c r="AU52" s="843" t="str">
        <f>IF(AND($AR$3=1,'7c Health part-time'!S52&gt;0),T52,"")</f>
        <v/>
      </c>
      <c r="AV52" s="843" t="str">
        <f>IF(AND($AR$3=1,'7c Health part-time'!T52&gt;0),U52,"")</f>
        <v/>
      </c>
      <c r="AW52" s="845" t="str">
        <f>IF(AND($AR$3=1,'7c Health part-time'!U52&gt;0),V52,"")</f>
        <v/>
      </c>
      <c r="AY52" s="844" t="str">
        <f>IF(AND($AY$3=1,'7c Health part-time'!D52&lt;0),E52,"")</f>
        <v/>
      </c>
      <c r="AZ52" s="843" t="str">
        <f>IF(AND($AY$3=1,'7c Health part-time'!E52&lt;0),F52,"")</f>
        <v/>
      </c>
      <c r="BA52" s="843" t="str">
        <f>IF(AND($AY$3=1,'7c Health part-time'!F52&lt;0),G52,"")</f>
        <v/>
      </c>
      <c r="BB52" s="843" t="str">
        <f>IF(AND($AY$3=1,'7c Health part-time'!G52&lt;0),H52,"")</f>
        <v/>
      </c>
      <c r="BC52" s="843" t="str">
        <f>IF(AND($AY$3=1,'7c Health part-time'!H52&lt;0),I52,"")</f>
        <v/>
      </c>
      <c r="BD52" s="845" t="str">
        <f>IF(AND($AY$3=1,'7c Health part-time'!I52&lt;0),J52,"")</f>
        <v/>
      </c>
      <c r="BE52" s="844" t="str">
        <f>IF(AND($AY$3=1,'7c Health part-time'!J52&lt;0),K52,"")</f>
        <v/>
      </c>
      <c r="BF52" s="843" t="str">
        <f>IF(AND($AY$3=1,'7c Health part-time'!K52&lt;0),L52,"")</f>
        <v/>
      </c>
      <c r="BG52" s="843" t="str">
        <f>IF(AND($AY$3=1,'7c Health part-time'!L52&lt;0),M52,"")</f>
        <v/>
      </c>
      <c r="BH52" s="843" t="str">
        <f>IF(AND($AY$3=1,'7c Health part-time'!M52&lt;0),N52,"")</f>
        <v/>
      </c>
      <c r="BI52" s="843" t="str">
        <f>IF(AND($AY$3=1,'7c Health part-time'!N52&lt;0),O52,"")</f>
        <v/>
      </c>
      <c r="BJ52" s="845" t="str">
        <f>IF(AND($AY$3=1,'7c Health part-time'!O52&lt;0),P52,"")</f>
        <v/>
      </c>
      <c r="BK52" s="844" t="str">
        <f>IF(AND($AY$3=1,'7c Health part-time'!V52&lt;0),W52,"")</f>
        <v/>
      </c>
      <c r="BL52" s="843" t="str">
        <f>IF(AND($AY$3=1,'7c Health part-time'!W52&lt;0),X52,"")</f>
        <v/>
      </c>
      <c r="BM52" s="843" t="str">
        <f>IF(AND($AY$3=1,'7c Health part-time'!X52&lt;0),Y52,"")</f>
        <v/>
      </c>
      <c r="BN52" s="843" t="str">
        <f>IF(AND($AY$3=1,'7c Health part-time'!Y52&lt;0),Z52,"")</f>
        <v/>
      </c>
      <c r="BO52" s="843" t="str">
        <f>IF(AND($AY$3=1,'7c Health part-time'!Z52&lt;0),AA52,"")</f>
        <v/>
      </c>
      <c r="BP52" s="845" t="str">
        <f>IF(AND($AY$3=1,'7c Health part-time'!AA52&lt;0),AB52,"")</f>
        <v/>
      </c>
      <c r="BQ52" s="844" t="str">
        <f>IF(AND($AY$3=1,'7c Health part-time'!AB52&lt;0),AC52,"")</f>
        <v/>
      </c>
      <c r="BR52" s="843" t="str">
        <f>IF(AND($AY$3=1,'7c Health part-time'!AC52&lt;0),AD52,"")</f>
        <v/>
      </c>
      <c r="BS52" s="843" t="str">
        <f>IF(AND($AY$3=1,'7c Health part-time'!AD52&lt;0),AE52,"")</f>
        <v/>
      </c>
      <c r="BT52" s="843" t="str">
        <f>IF(AND($AY$3=1,'7c Health part-time'!AE52&lt;0),AF52,"")</f>
        <v/>
      </c>
      <c r="BU52" s="843" t="str">
        <f>IF(AND($AY$3=1,'7c Health part-time'!AF52&lt;0),AG52,"")</f>
        <v/>
      </c>
      <c r="BV52" s="845" t="str">
        <f>IF(AND($AY$3=1,'7c Health part-time'!AG52&lt;0),AH52,"")</f>
        <v/>
      </c>
      <c r="BX52" s="844" t="str">
        <f>IF(AND($BX$3=1,TRUNC('7c Health part-time'!D52)&lt;&gt;'7c Health part-time'!D52),E52,"")</f>
        <v/>
      </c>
      <c r="BY52" s="843" t="str">
        <f>IF(AND($BX$3=1,TRUNC('7c Health part-time'!E52)&lt;&gt;'7c Health part-time'!E52),F52,"")</f>
        <v/>
      </c>
      <c r="BZ52" s="843" t="str">
        <f>IF(AND($BX$3=1,TRUNC('7c Health part-time'!F52)&lt;&gt;'7c Health part-time'!F52),G52,"")</f>
        <v/>
      </c>
      <c r="CA52" s="843" t="str">
        <f>IF(AND($BX$3=1,TRUNC('7c Health part-time'!G52)&lt;&gt;'7c Health part-time'!G52),H52,"")</f>
        <v/>
      </c>
      <c r="CB52" s="843" t="str">
        <f>IF(AND($BX$3=1,TRUNC('7c Health part-time'!H52)&lt;&gt;'7c Health part-time'!H52),I52,"")</f>
        <v/>
      </c>
      <c r="CC52" s="845" t="str">
        <f>IF(AND($BX$3=1,TRUNC('7c Health part-time'!I52)&lt;&gt;'7c Health part-time'!I52),J52,"")</f>
        <v/>
      </c>
      <c r="CD52" s="844" t="str">
        <f>IF(AND($BX$3=1,TRUNC('7c Health part-time'!J52)&lt;&gt;'7c Health part-time'!J52),K52,"")</f>
        <v/>
      </c>
      <c r="CE52" s="843" t="str">
        <f>IF(AND($BX$3=1,TRUNC('7c Health part-time'!K52)&lt;&gt;'7c Health part-time'!K52),L52,"")</f>
        <v/>
      </c>
      <c r="CF52" s="843" t="str">
        <f>IF(AND($BX$3=1,TRUNC('7c Health part-time'!L52)&lt;&gt;'7c Health part-time'!L52),M52,"")</f>
        <v/>
      </c>
      <c r="CG52" s="843" t="str">
        <f>IF(AND($BX$3=1,TRUNC('7c Health part-time'!M52)&lt;&gt;'7c Health part-time'!M52),N52,"")</f>
        <v/>
      </c>
      <c r="CH52" s="843" t="str">
        <f>IF(AND($BX$3=1,TRUNC('7c Health part-time'!N52)&lt;&gt;'7c Health part-time'!N52),O52,"")</f>
        <v/>
      </c>
      <c r="CI52" s="845" t="str">
        <f>IF(AND($BX$3=1,TRUNC('7c Health part-time'!O52)&lt;&gt;'7c Health part-time'!O52),P52,"")</f>
        <v/>
      </c>
      <c r="CJ52" s="844" t="str">
        <f>IF(AND($BX$3=1,TRUNC('7c Health part-time'!P52)&lt;&gt;'7c Health part-time'!P52),Q52,"")</f>
        <v/>
      </c>
      <c r="CK52" s="843" t="str">
        <f>IF(AND($BX$3=1,TRUNC('7c Health part-time'!Q52)&lt;&gt;'7c Health part-time'!Q52),R52,"")</f>
        <v/>
      </c>
      <c r="CL52" s="843" t="str">
        <f>IF(AND($BX$3=1,TRUNC('7c Health part-time'!R52)&lt;&gt;'7c Health part-time'!R52),S52,"")</f>
        <v/>
      </c>
      <c r="CM52" s="843" t="str">
        <f>IF(AND($BX$3=1,TRUNC('7c Health part-time'!S52)&lt;&gt;'7c Health part-time'!S52),T52,"")</f>
        <v/>
      </c>
      <c r="CN52" s="843" t="str">
        <f>IF(AND($BX$3=1,TRUNC('7c Health part-time'!T52)&lt;&gt;'7c Health part-time'!T52),U52,"")</f>
        <v/>
      </c>
      <c r="CO52" s="845" t="str">
        <f>IF(AND($BX$3=1,TRUNC('7c Health part-time'!U52)&lt;&gt;'7c Health part-time'!U52),V52,"")</f>
        <v/>
      </c>
      <c r="DV52" s="844" t="str">
        <f>IF(AND($DV$3=1,ROUND('7c Health part-time'!AB52,2)&lt;&gt;'7c Health part-time'!AB52),AC52,"")</f>
        <v/>
      </c>
      <c r="DW52" s="843" t="str">
        <f>IF(AND($DV$3=1,ROUND('7c Health part-time'!AC52,2)&lt;&gt;'7c Health part-time'!AC52),AD52,"")</f>
        <v/>
      </c>
      <c r="DX52" s="843" t="str">
        <f>IF(AND($DV$3=1,ROUND('7c Health part-time'!AD52,2)&lt;&gt;'7c Health part-time'!AD52),AE52,"")</f>
        <v/>
      </c>
      <c r="DY52" s="843" t="str">
        <f>IF(AND($DV$3=1,ROUND('7c Health part-time'!AE52,2)&lt;&gt;'7c Health part-time'!AE52),AF52,"")</f>
        <v/>
      </c>
      <c r="DZ52" s="843" t="str">
        <f>IF(AND($DV$3=1,ROUND('7c Health part-time'!AF52,2)&lt;&gt;'7c Health part-time'!AF52),AG52,"")</f>
        <v/>
      </c>
      <c r="EA52" s="845" t="str">
        <f>IF(AND($DV$3=1,ROUND('7c Health part-time'!AG52,2)&lt;&gt;'7c Health part-time'!AG52),AH52,"")</f>
        <v/>
      </c>
      <c r="EC52" s="844" t="str">
        <f>IF(AND($EC$3=1,'7c Health part-time'!AB52&gt;'7c Health part-time'!V52),AC52,"")</f>
        <v/>
      </c>
      <c r="ED52" s="843" t="str">
        <f>IF(AND($EC$3=1,'7c Health part-time'!AC52&gt;'7c Health part-time'!W52),AD52,"")</f>
        <v/>
      </c>
      <c r="EE52" s="843" t="str">
        <f>IF(AND($EC$3=1,'7c Health part-time'!AD52&gt;'7c Health part-time'!X52),AE52,"")</f>
        <v/>
      </c>
      <c r="EF52" s="843" t="str">
        <f>IF(AND($EC$3=1,'7c Health part-time'!AE52&gt;'7c Health part-time'!Y52),AF52,"")</f>
        <v/>
      </c>
      <c r="EG52" s="843" t="str">
        <f>IF(AND($EC$3=1,'7c Health part-time'!AF52&gt;'7c Health part-time'!Z52),AG52,"")</f>
        <v/>
      </c>
      <c r="EH52" s="845" t="str">
        <f>IF(AND($EC$3=1,'7c Health part-time'!AG52&gt;'7c Health part-time'!AA52),AH52,"")</f>
        <v/>
      </c>
      <c r="EJ52" s="844" t="str">
        <f>IF(AND($EJ$3=1,'7c Health part-time'!V52&lt;&gt;0),IF(('7c Health part-time'!AB52/'7c Health part-time'!V52)&lt;0.03,AC52,""),"")</f>
        <v/>
      </c>
      <c r="EK52" s="843" t="str">
        <f>IF(AND($EJ$3=1,'7c Health part-time'!W52&lt;&gt;0),IF(('7c Health part-time'!AC52/'7c Health part-time'!W52)&lt;0.03,AD52,""),"")</f>
        <v/>
      </c>
      <c r="EL52" s="843" t="str">
        <f>IF(AND($EJ$3=1,'7c Health part-time'!X52&lt;&gt;0),IF(('7c Health part-time'!AD52/'7c Health part-time'!X52)&lt;0.03,AE52,""),"")</f>
        <v/>
      </c>
      <c r="EM52" s="843" t="str">
        <f>IF(AND($EJ$3=1,'7c Health part-time'!Y52&lt;&gt;0),IF(('7c Health part-time'!AE52/'7c Health part-time'!Y52)&lt;0.03,AF52,""),"")</f>
        <v/>
      </c>
      <c r="EN52" s="843" t="str">
        <f>IF(AND($EJ$3=1,'7c Health part-time'!Z52&lt;&gt;0),IF(('7c Health part-time'!AF52/'7c Health part-time'!Z52)&lt;0.03,AG52,""),"")</f>
        <v/>
      </c>
      <c r="EO52" s="845" t="str">
        <f>IF(AND($EJ$3=1,'7c Health part-time'!AA52&lt;&gt;0),IF(('7c Health part-time'!AG52/'7c Health part-time'!AA52)&lt;0.03,AH52,""),"")</f>
        <v/>
      </c>
      <c r="EQ52" s="844" t="str">
        <f>IF(AND($EQ$3=1,'7c Health part-time'!P52=0,SUM('7c Health part-time'!D52,'7c Health part-time'!J52)&gt;$ET$13),Q52,"")</f>
        <v/>
      </c>
      <c r="ER52" s="843" t="str">
        <f>IF(AND($EQ$3=1,'7c Health part-time'!Q52=0,SUM('7c Health part-time'!E52,'7c Health part-time'!K52)&gt;$ET$13),R52,"")</f>
        <v/>
      </c>
      <c r="ES52" s="843" t="str">
        <f>IF(AND($EQ$3=1,'7c Health part-time'!R52=0,SUM('7c Health part-time'!F52,'7c Health part-time'!L52)&gt;$ET$13),S52,"")</f>
        <v/>
      </c>
      <c r="ET52" s="843" t="str">
        <f>IF(AND($EQ$3=1,'7c Health part-time'!S52=0,SUM('7c Health part-time'!G52,'7c Health part-time'!M52)&gt;$ET$13),T52,"")</f>
        <v/>
      </c>
      <c r="EU52" s="843" t="str">
        <f>IF(AND($EQ$3=1,'7c Health part-time'!T52=0,SUM('7c Health part-time'!H52,'7c Health part-time'!N52)&gt;$ET$13),U52,"")</f>
        <v/>
      </c>
      <c r="EV52" s="845" t="str">
        <f>IF(AND($EQ$3=1,'7c Health part-time'!U52=0,SUM('7c Health part-time'!I52,'7c Health part-time'!O52)&gt;$ET$13),V52,"")</f>
        <v/>
      </c>
      <c r="EX52" s="844" t="str">
        <f>IF(AND($EX$3=1,SUM('7c Health part-time'!D52,'7c Health part-time'!J52)&gt;0,ABS('7c Health part-time'!P52)=SUM('7c Health part-time'!D52,'7c Health part-time'!J52)),Q52,"")</f>
        <v/>
      </c>
      <c r="EY52" s="843" t="str">
        <f>IF(AND($EX$3=1,SUM('7c Health part-time'!E52,'7c Health part-time'!K52)&gt;0,ABS('7c Health part-time'!Q52)=SUM('7c Health part-time'!E52,'7c Health part-time'!K52)),R52,"")</f>
        <v/>
      </c>
      <c r="EZ52" s="843" t="str">
        <f>IF(AND($EX$3=1,SUM('7c Health part-time'!F52,'7c Health part-time'!L52)&gt;0,ABS('7c Health part-time'!R52)=SUM('7c Health part-time'!F52,'7c Health part-time'!L52)),S52,"")</f>
        <v/>
      </c>
      <c r="FA52" s="843" t="str">
        <f>IF(AND($EX$3=1,SUM('7c Health part-time'!G52,'7c Health part-time'!M52)&gt;0,ABS('7c Health part-time'!S52)=SUM('7c Health part-time'!G52,'7c Health part-time'!M52)),T52,"")</f>
        <v/>
      </c>
      <c r="FB52" s="843" t="str">
        <f>IF(AND($EX$3=1,SUM('7c Health part-time'!H52,'7c Health part-time'!N52)&gt;0,ABS('7c Health part-time'!T52)=SUM('7c Health part-time'!H52,'7c Health part-time'!N52)),U52,"")</f>
        <v/>
      </c>
      <c r="FC52" s="845" t="str">
        <f>IF(AND($EX$3=1,SUM('7c Health part-time'!I52,'7c Health part-time'!O52)&gt;0,ABS('7c Health part-time'!U52)=SUM('7c Health part-time'!I52,'7c Health part-time'!O52)),V52,"")</f>
        <v/>
      </c>
      <c r="FR52" s="844" t="str">
        <f>IF(AND($FR$3=1,'7c Health part-time'!V52&lt;&gt;0),IF(('7c Health part-time'!AB52/'7c Health part-time'!V52)&lt;0.25,AC52,""),"")</f>
        <v/>
      </c>
      <c r="FS52" s="843" t="str">
        <f>IF(AND($FR$3=1,'7c Health part-time'!W52&lt;&gt;0),IF(('7c Health part-time'!AC52/'7c Health part-time'!W52)&lt;0.25,AD52,""),"")</f>
        <v/>
      </c>
      <c r="FT52" s="843" t="str">
        <f>IF(AND($FR$3=1,'7c Health part-time'!X52&lt;&gt;0),IF(('7c Health part-time'!AD52/'7c Health part-time'!X52)&lt;0.25,AE52,""),"")</f>
        <v/>
      </c>
      <c r="FU52" s="843" t="str">
        <f>IF(AND($FR$3=1,'7c Health part-time'!Y52&lt;&gt;0),IF(('7c Health part-time'!AE52/'7c Health part-time'!Y52)&lt;0.25,AF52,""),"")</f>
        <v/>
      </c>
      <c r="FV52" s="843" t="str">
        <f>IF(AND($FR$3=1,'7c Health part-time'!Z52&lt;&gt;0),IF(('7c Health part-time'!AF52/'7c Health part-time'!Z52)&lt;0.25,AG52,""),"")</f>
        <v/>
      </c>
      <c r="FW52" s="845" t="str">
        <f>IF(AND($FR$3=1,'7c Health part-time'!AA52&lt;&gt;0),IF(('7c Health part-time'!AG52/'7c Health part-time'!AA52)&lt;0.25,AH52,""),"")</f>
        <v/>
      </c>
      <c r="FY52" s="840" t="str">
        <f>IF(AND($FY$3=1,'7c Health part-time'!D52&gt;0),E52,"")</f>
        <v/>
      </c>
      <c r="FZ52" s="841" t="str">
        <f>IF(AND($FY$3=1,'7c Health part-time'!E52&gt;0),F52,"")</f>
        <v/>
      </c>
      <c r="GA52" s="841" t="str">
        <f>IF(AND($FY$3=1,'7c Health part-time'!F52&gt;0),G52,"")</f>
        <v/>
      </c>
      <c r="GB52" s="841" t="str">
        <f>IF(AND($FY$3=1,'7c Health part-time'!G52&gt;0),H52,"")</f>
        <v/>
      </c>
      <c r="GC52" s="841" t="str">
        <f>IF(AND($FY$3=1,'7c Health part-time'!H52&gt;0),I52,"")</f>
        <v/>
      </c>
      <c r="GD52" s="842" t="str">
        <f>IF(AND($FY$3=1,'7c Health part-time'!I52&gt;0),J52,"")</f>
        <v/>
      </c>
      <c r="GE52" s="841" t="str">
        <f>IF(AND($FY$3=1,'7c Health part-time'!J52&gt;0),K52,"")</f>
        <v/>
      </c>
      <c r="GF52" s="841" t="str">
        <f>IF(AND($FY$3=1,'7c Health part-time'!K52&gt;0),L52,"")</f>
        <v/>
      </c>
      <c r="GG52" s="841" t="str">
        <f>IF(AND($FY$3=1,'7c Health part-time'!L52&gt;0),M52,"")</f>
        <v/>
      </c>
      <c r="GH52" s="841" t="str">
        <f>IF(AND($FY$3=1,'7c Health part-time'!M52&gt;0),N52,"")</f>
        <v/>
      </c>
      <c r="GI52" s="841" t="str">
        <f>IF(AND($FY$3=1,'7c Health part-time'!N52&gt;0),O52,"")</f>
        <v/>
      </c>
      <c r="GJ52" s="842" t="str">
        <f>IF(AND($FY$3=1,'7c Health part-time'!O52&gt;0),P52,"")</f>
        <v/>
      </c>
      <c r="GL52" s="60"/>
      <c r="GM52" s="61" t="s">
        <v>19</v>
      </c>
      <c r="GN52" s="60" t="s">
        <v>116</v>
      </c>
      <c r="GO52" s="49" t="str">
        <f>$CS$102</f>
        <v/>
      </c>
      <c r="GP52" s="41" t="str">
        <f>$CT$102</f>
        <v/>
      </c>
      <c r="GQ52" s="40" t="str">
        <f>$CS$102</f>
        <v/>
      </c>
      <c r="GR52" s="41" t="str">
        <f>$CT$102</f>
        <v/>
      </c>
      <c r="GS52" s="40" t="str">
        <f>$CS$102</f>
        <v/>
      </c>
      <c r="GT52" s="873" t="str">
        <f>$CT$102</f>
        <v/>
      </c>
      <c r="GU52" s="49" t="str">
        <f>$CY$102</f>
        <v/>
      </c>
      <c r="GV52" s="41" t="str">
        <f>$CZ$102</f>
        <v/>
      </c>
      <c r="GW52" s="40" t="str">
        <f>$CY$102</f>
        <v/>
      </c>
      <c r="GX52" s="41" t="str">
        <f>$CZ$102</f>
        <v/>
      </c>
      <c r="GY52" s="40" t="str">
        <f>$CY$102</f>
        <v/>
      </c>
      <c r="GZ52" s="873" t="str">
        <f>$CZ$102</f>
        <v/>
      </c>
      <c r="HA52" s="49" t="str">
        <f>$DE$102</f>
        <v/>
      </c>
      <c r="HB52" s="41" t="str">
        <f>$DF$102</f>
        <v/>
      </c>
      <c r="HC52" s="40" t="str">
        <f>$DE$102</f>
        <v/>
      </c>
      <c r="HD52" s="41" t="str">
        <f>$DF$102</f>
        <v/>
      </c>
      <c r="HE52" s="40" t="str">
        <f>$DE$102</f>
        <v/>
      </c>
      <c r="HF52" s="873" t="str">
        <f>$DF$102</f>
        <v/>
      </c>
      <c r="HG52" s="49" t="str">
        <f>$DK$102</f>
        <v/>
      </c>
      <c r="HH52" s="41" t="str">
        <f>$DL$102</f>
        <v/>
      </c>
      <c r="HI52" s="40" t="str">
        <f>$DK$102</f>
        <v/>
      </c>
      <c r="HJ52" s="41" t="str">
        <f>$DL$102</f>
        <v/>
      </c>
      <c r="HK52" s="40" t="str">
        <f>$DK$102</f>
        <v/>
      </c>
      <c r="HL52" s="873" t="str">
        <f>$DL$102</f>
        <v/>
      </c>
      <c r="HM52" s="49" t="str">
        <f>$DQ$102</f>
        <v/>
      </c>
      <c r="HN52" s="41" t="str">
        <f>$DR$102</f>
        <v/>
      </c>
      <c r="HO52" s="40" t="str">
        <f>$DQ$102</f>
        <v/>
      </c>
      <c r="HP52" s="41" t="str">
        <f>$DR$102</f>
        <v/>
      </c>
      <c r="HQ52" s="40" t="str">
        <f>$DQ$102</f>
        <v/>
      </c>
      <c r="HR52" s="873" t="str">
        <f>$DR$102</f>
        <v/>
      </c>
    </row>
    <row r="53" spans="1:226" x14ac:dyDescent="0.25">
      <c r="A53" s="18" t="str">
        <f>'7c Health part-time'!A53</f>
        <v>Occupational therapy (B)</v>
      </c>
      <c r="B53" t="s">
        <v>19</v>
      </c>
      <c r="C53" s="18" t="str">
        <f>'7c Health part-time'!C53</f>
        <v>PGT (UG fee)</v>
      </c>
      <c r="D53" t="str">
        <f t="shared" si="4"/>
        <v>Occupational therapy (B), Long, PGT (UG fee)</v>
      </c>
      <c r="E53" t="str">
        <f t="shared" si="9"/>
        <v xml:space="preserve">Column 1, Starters in 2016-17, OfS-fundable, Occupational therapy (B), Long, PGT (UG fee); </v>
      </c>
      <c r="F53" t="str">
        <f t="shared" si="9"/>
        <v xml:space="preserve">Column 1, Starters in 2016-17, Non-fundable, Occupational therapy (B), Long, PGT (UG fee); </v>
      </c>
      <c r="G53" t="str">
        <f t="shared" si="9"/>
        <v xml:space="preserve">Column 1, Starters in 2017-18, OfS-fundable, Occupational therapy (B), Long, PGT (UG fee); </v>
      </c>
      <c r="H53" t="str">
        <f t="shared" si="9"/>
        <v xml:space="preserve">Column 1, Starters in 2017-18, Non-fundable, Occupational therapy (B), Long, PGT (UG fee); </v>
      </c>
      <c r="I53" t="str">
        <f t="shared" si="9"/>
        <v xml:space="preserve">Column 1, Starters in 2018-19, OfS-fundable, Occupational therapy (B), Long, PGT (UG fee); </v>
      </c>
      <c r="J53" t="str">
        <f t="shared" si="9"/>
        <v xml:space="preserve">Column 1, Starters in 2018-19, Non-fundable, Occupational therapy (B), Long, PGT (UG fee); </v>
      </c>
      <c r="K53" t="str">
        <f t="shared" si="9"/>
        <v xml:space="preserve">Column 2, Starters in 2016-17, OfS-fundable, Occupational therapy (B), Long, PGT (UG fee); </v>
      </c>
      <c r="L53" t="str">
        <f t="shared" si="9"/>
        <v xml:space="preserve">Column 2, Starters in 2016-17, Non-fundable, Occupational therapy (B), Long, PGT (UG fee); </v>
      </c>
      <c r="M53" t="str">
        <f t="shared" si="9"/>
        <v xml:space="preserve">Column 2, Starters in 2017-18, OfS-fundable, Occupational therapy (B), Long, PGT (UG fee); </v>
      </c>
      <c r="N53" t="str">
        <f t="shared" si="9"/>
        <v xml:space="preserve">Column 2, Starters in 2017-18, Non-fundable, Occupational therapy (B), Long, PGT (UG fee); </v>
      </c>
      <c r="O53" t="str">
        <f t="shared" si="9"/>
        <v xml:space="preserve">Column 2, Starters in 2018-19, OfS-fundable, Occupational therapy (B), Long, PGT (UG fee); </v>
      </c>
      <c r="P53" t="str">
        <f t="shared" si="9"/>
        <v xml:space="preserve">Column 2, Starters in 2018-19, Non-fundable, Occupational therapy (B), Long, PGT (UG fee); </v>
      </c>
      <c r="Q53" t="str">
        <f t="shared" si="9"/>
        <v xml:space="preserve">Column 3, Starters in 2016-17, OfS-fundable, Occupational therapy (B), Long, PGT (UG fee); </v>
      </c>
      <c r="R53" t="str">
        <f t="shared" si="9"/>
        <v xml:space="preserve">Column 3, Starters in 2016-17, Non-fundable, Occupational therapy (B), Long, PGT (UG fee); </v>
      </c>
      <c r="S53" t="str">
        <f t="shared" si="9"/>
        <v xml:space="preserve">Column 3, Starters in 2017-18, OfS-fundable, Occupational therapy (B), Long, PGT (UG fee); </v>
      </c>
      <c r="T53" t="str">
        <f t="shared" si="9"/>
        <v xml:space="preserve">Column 3, Starters in 2017-18, Non-fundable, Occupational therapy (B), Long, PGT (UG fee); </v>
      </c>
      <c r="U53" t="str">
        <f t="shared" si="8"/>
        <v xml:space="preserve">Column 3, Starters in 2018-19, OfS-fundable, Occupational therapy (B), Long, PGT (UG fee); </v>
      </c>
      <c r="V53" t="str">
        <f t="shared" si="8"/>
        <v xml:space="preserve">Column 3, Starters in 2018-19, Non-fundable, Occupational therapy (B), Long, PGT (UG fee); </v>
      </c>
      <c r="W53" t="str">
        <f t="shared" si="8"/>
        <v xml:space="preserve">Column 4, Starters in 2016-17, OfS-fundable, Occupational therapy (B), Long, PGT (UG fee); </v>
      </c>
      <c r="X53" t="str">
        <f t="shared" si="8"/>
        <v xml:space="preserve">Column 4, Starters in 2016-17, Non-fundable, Occupational therapy (B), Long, PGT (UG fee); </v>
      </c>
      <c r="Y53" t="str">
        <f t="shared" si="8"/>
        <v xml:space="preserve">Column 4, Starters in 2017-18, OfS-fundable, Occupational therapy (B), Long, PGT (UG fee); </v>
      </c>
      <c r="Z53" t="str">
        <f t="shared" si="8"/>
        <v xml:space="preserve">Column 4, Starters in 2017-18, Non-fundable, Occupational therapy (B), Long, PGT (UG fee); </v>
      </c>
      <c r="AA53" t="str">
        <f t="shared" si="8"/>
        <v xml:space="preserve">Column 4, Starters in 2018-19, OfS-fundable, Occupational therapy (B), Long, PGT (UG fee); </v>
      </c>
      <c r="AB53" t="str">
        <f t="shared" si="11"/>
        <v xml:space="preserve">Column 4, Starters in 2018-19, Non-fundable, Occupational therapy (B), Long, PGT (UG fee); </v>
      </c>
      <c r="AC53" t="str">
        <f t="shared" si="11"/>
        <v xml:space="preserve">Column 4a, Starters in 2016-17, OfS-fundable, Occupational therapy (B), Long, PGT (UG fee); </v>
      </c>
      <c r="AD53" t="str">
        <f t="shared" si="11"/>
        <v xml:space="preserve">Column 4a, Starters in 2016-17, Non-fundable, Occupational therapy (B), Long, PGT (UG fee); </v>
      </c>
      <c r="AE53" t="str">
        <f t="shared" si="11"/>
        <v xml:space="preserve">Column 4a, Starters in 2017-18, OfS-fundable, Occupational therapy (B), Long, PGT (UG fee); </v>
      </c>
      <c r="AF53" t="str">
        <f t="shared" si="11"/>
        <v xml:space="preserve">Column 4a, Starters in 2017-18, Non-fundable, Occupational therapy (B), Long, PGT (UG fee); </v>
      </c>
      <c r="AG53" t="str">
        <f t="shared" si="11"/>
        <v xml:space="preserve">Column 4a, Starters in 2018-19, OfS-fundable, Occupational therapy (B), Long, PGT (UG fee); </v>
      </c>
      <c r="AH53" t="str">
        <f t="shared" si="11"/>
        <v xml:space="preserve">Column 4a, Starters in 2018-19, Non-fundable, Occupational therapy (B), Long, PGT (UG fee); </v>
      </c>
      <c r="AR53" s="726" t="str">
        <f>IF(AND($AR$3=1,'7c Health part-time'!P53&gt;0),Q53,"")</f>
        <v/>
      </c>
      <c r="AS53" s="727" t="str">
        <f>IF(AND($AR$3=1,'7c Health part-time'!Q53&gt;0),R53,"")</f>
        <v/>
      </c>
      <c r="AT53" s="727" t="str">
        <f>IF(AND($AR$3=1,'7c Health part-time'!R53&gt;0),S53,"")</f>
        <v/>
      </c>
      <c r="AU53" s="727" t="str">
        <f>IF(AND($AR$3=1,'7c Health part-time'!S53&gt;0),T53,"")</f>
        <v/>
      </c>
      <c r="AV53" s="727" t="str">
        <f>IF(AND($AR$3=1,'7c Health part-time'!T53&gt;0),U53,"")</f>
        <v/>
      </c>
      <c r="AW53" s="846" t="str">
        <f>IF(AND($AR$3=1,'7c Health part-time'!U53&gt;0),V53,"")</f>
        <v/>
      </c>
      <c r="AY53" s="726" t="str">
        <f>IF(AND($AY$3=1,'7c Health part-time'!D53&lt;0),E53,"")</f>
        <v/>
      </c>
      <c r="AZ53" s="727" t="str">
        <f>IF(AND($AY$3=1,'7c Health part-time'!E53&lt;0),F53,"")</f>
        <v/>
      </c>
      <c r="BA53" s="727" t="str">
        <f>IF(AND($AY$3=1,'7c Health part-time'!F53&lt;0),G53,"")</f>
        <v/>
      </c>
      <c r="BB53" s="727" t="str">
        <f>IF(AND($AY$3=1,'7c Health part-time'!G53&lt;0),H53,"")</f>
        <v/>
      </c>
      <c r="BC53" s="727" t="str">
        <f>IF(AND($AY$3=1,'7c Health part-time'!H53&lt;0),I53,"")</f>
        <v/>
      </c>
      <c r="BD53" s="846" t="str">
        <f>IF(AND($AY$3=1,'7c Health part-time'!I53&lt;0),J53,"")</f>
        <v/>
      </c>
      <c r="BE53" s="726" t="str">
        <f>IF(AND($AY$3=1,'7c Health part-time'!J53&lt;0),K53,"")</f>
        <v/>
      </c>
      <c r="BF53" s="727" t="str">
        <f>IF(AND($AY$3=1,'7c Health part-time'!K53&lt;0),L53,"")</f>
        <v/>
      </c>
      <c r="BG53" s="727" t="str">
        <f>IF(AND($AY$3=1,'7c Health part-time'!L53&lt;0),M53,"")</f>
        <v/>
      </c>
      <c r="BH53" s="727" t="str">
        <f>IF(AND($AY$3=1,'7c Health part-time'!M53&lt;0),N53,"")</f>
        <v/>
      </c>
      <c r="BI53" s="727" t="str">
        <f>IF(AND($AY$3=1,'7c Health part-time'!N53&lt;0),O53,"")</f>
        <v/>
      </c>
      <c r="BJ53" s="846" t="str">
        <f>IF(AND($AY$3=1,'7c Health part-time'!O53&lt;0),P53,"")</f>
        <v/>
      </c>
      <c r="BK53" s="726" t="str">
        <f>IF(AND($AY$3=1,'7c Health part-time'!V53&lt;0),W53,"")</f>
        <v/>
      </c>
      <c r="BL53" s="727" t="str">
        <f>IF(AND($AY$3=1,'7c Health part-time'!W53&lt;0),X53,"")</f>
        <v/>
      </c>
      <c r="BM53" s="727" t="str">
        <f>IF(AND($AY$3=1,'7c Health part-time'!X53&lt;0),Y53,"")</f>
        <v/>
      </c>
      <c r="BN53" s="727" t="str">
        <f>IF(AND($AY$3=1,'7c Health part-time'!Y53&lt;0),Z53,"")</f>
        <v/>
      </c>
      <c r="BO53" s="727" t="str">
        <f>IF(AND($AY$3=1,'7c Health part-time'!Z53&lt;0),AA53,"")</f>
        <v/>
      </c>
      <c r="BP53" s="846" t="str">
        <f>IF(AND($AY$3=1,'7c Health part-time'!AA53&lt;0),AB53,"")</f>
        <v/>
      </c>
      <c r="BQ53" s="726" t="str">
        <f>IF(AND($AY$3=1,'7c Health part-time'!AB53&lt;0),AC53,"")</f>
        <v/>
      </c>
      <c r="BR53" s="727" t="str">
        <f>IF(AND($AY$3=1,'7c Health part-time'!AC53&lt;0),AD53,"")</f>
        <v/>
      </c>
      <c r="BS53" s="727" t="str">
        <f>IF(AND($AY$3=1,'7c Health part-time'!AD53&lt;0),AE53,"")</f>
        <v/>
      </c>
      <c r="BT53" s="727" t="str">
        <f>IF(AND($AY$3=1,'7c Health part-time'!AE53&lt;0),AF53,"")</f>
        <v/>
      </c>
      <c r="BU53" s="727" t="str">
        <f>IF(AND($AY$3=1,'7c Health part-time'!AF53&lt;0),AG53,"")</f>
        <v/>
      </c>
      <c r="BV53" s="846" t="str">
        <f>IF(AND($AY$3=1,'7c Health part-time'!AG53&lt;0),AH53,"")</f>
        <v/>
      </c>
      <c r="BX53" s="726" t="str">
        <f>IF(AND($BX$3=1,TRUNC('7c Health part-time'!D53)&lt;&gt;'7c Health part-time'!D53),E53,"")</f>
        <v/>
      </c>
      <c r="BY53" s="727" t="str">
        <f>IF(AND($BX$3=1,TRUNC('7c Health part-time'!E53)&lt;&gt;'7c Health part-time'!E53),F53,"")</f>
        <v/>
      </c>
      <c r="BZ53" s="727" t="str">
        <f>IF(AND($BX$3=1,TRUNC('7c Health part-time'!F53)&lt;&gt;'7c Health part-time'!F53),G53,"")</f>
        <v/>
      </c>
      <c r="CA53" s="727" t="str">
        <f>IF(AND($BX$3=1,TRUNC('7c Health part-time'!G53)&lt;&gt;'7c Health part-time'!G53),H53,"")</f>
        <v/>
      </c>
      <c r="CB53" s="727" t="str">
        <f>IF(AND($BX$3=1,TRUNC('7c Health part-time'!H53)&lt;&gt;'7c Health part-time'!H53),I53,"")</f>
        <v/>
      </c>
      <c r="CC53" s="846" t="str">
        <f>IF(AND($BX$3=1,TRUNC('7c Health part-time'!I53)&lt;&gt;'7c Health part-time'!I53),J53,"")</f>
        <v/>
      </c>
      <c r="CD53" s="726" t="str">
        <f>IF(AND($BX$3=1,TRUNC('7c Health part-time'!J53)&lt;&gt;'7c Health part-time'!J53),K53,"")</f>
        <v/>
      </c>
      <c r="CE53" s="727" t="str">
        <f>IF(AND($BX$3=1,TRUNC('7c Health part-time'!K53)&lt;&gt;'7c Health part-time'!K53),L53,"")</f>
        <v/>
      </c>
      <c r="CF53" s="727" t="str">
        <f>IF(AND($BX$3=1,TRUNC('7c Health part-time'!L53)&lt;&gt;'7c Health part-time'!L53),M53,"")</f>
        <v/>
      </c>
      <c r="CG53" s="727" t="str">
        <f>IF(AND($BX$3=1,TRUNC('7c Health part-time'!M53)&lt;&gt;'7c Health part-time'!M53),N53,"")</f>
        <v/>
      </c>
      <c r="CH53" s="727" t="str">
        <f>IF(AND($BX$3=1,TRUNC('7c Health part-time'!N53)&lt;&gt;'7c Health part-time'!N53),O53,"")</f>
        <v/>
      </c>
      <c r="CI53" s="846" t="str">
        <f>IF(AND($BX$3=1,TRUNC('7c Health part-time'!O53)&lt;&gt;'7c Health part-time'!O53),P53,"")</f>
        <v/>
      </c>
      <c r="CJ53" s="726" t="str">
        <f>IF(AND($BX$3=1,TRUNC('7c Health part-time'!P53)&lt;&gt;'7c Health part-time'!P53),Q53,"")</f>
        <v/>
      </c>
      <c r="CK53" s="727" t="str">
        <f>IF(AND($BX$3=1,TRUNC('7c Health part-time'!Q53)&lt;&gt;'7c Health part-time'!Q53),R53,"")</f>
        <v/>
      </c>
      <c r="CL53" s="727" t="str">
        <f>IF(AND($BX$3=1,TRUNC('7c Health part-time'!R53)&lt;&gt;'7c Health part-time'!R53),S53,"")</f>
        <v/>
      </c>
      <c r="CM53" s="727" t="str">
        <f>IF(AND($BX$3=1,TRUNC('7c Health part-time'!S53)&lt;&gt;'7c Health part-time'!S53),T53,"")</f>
        <v/>
      </c>
      <c r="CN53" s="727" t="str">
        <f>IF(AND($BX$3=1,TRUNC('7c Health part-time'!T53)&lt;&gt;'7c Health part-time'!T53),U53,"")</f>
        <v/>
      </c>
      <c r="CO53" s="846" t="str">
        <f>IF(AND($BX$3=1,TRUNC('7c Health part-time'!U53)&lt;&gt;'7c Health part-time'!U53),V53,"")</f>
        <v/>
      </c>
      <c r="DV53" s="726" t="str">
        <f>IF(AND($DV$3=1,ROUND('7c Health part-time'!AB53,2)&lt;&gt;'7c Health part-time'!AB53),AC53,"")</f>
        <v/>
      </c>
      <c r="DW53" s="727" t="str">
        <f>IF(AND($DV$3=1,ROUND('7c Health part-time'!AC53,2)&lt;&gt;'7c Health part-time'!AC53),AD53,"")</f>
        <v/>
      </c>
      <c r="DX53" s="727" t="str">
        <f>IF(AND($DV$3=1,ROUND('7c Health part-time'!AD53,2)&lt;&gt;'7c Health part-time'!AD53),AE53,"")</f>
        <v/>
      </c>
      <c r="DY53" s="727" t="str">
        <f>IF(AND($DV$3=1,ROUND('7c Health part-time'!AE53,2)&lt;&gt;'7c Health part-time'!AE53),AF53,"")</f>
        <v/>
      </c>
      <c r="DZ53" s="727" t="str">
        <f>IF(AND($DV$3=1,ROUND('7c Health part-time'!AF53,2)&lt;&gt;'7c Health part-time'!AF53),AG53,"")</f>
        <v/>
      </c>
      <c r="EA53" s="846" t="str">
        <f>IF(AND($DV$3=1,ROUND('7c Health part-time'!AG53,2)&lt;&gt;'7c Health part-time'!AG53),AH53,"")</f>
        <v/>
      </c>
      <c r="EC53" s="726" t="str">
        <f>IF(AND($EC$3=1,'7c Health part-time'!AB53&gt;'7c Health part-time'!V53),AC53,"")</f>
        <v/>
      </c>
      <c r="ED53" s="727" t="str">
        <f>IF(AND($EC$3=1,'7c Health part-time'!AC53&gt;'7c Health part-time'!W53),AD53,"")</f>
        <v/>
      </c>
      <c r="EE53" s="727" t="str">
        <f>IF(AND($EC$3=1,'7c Health part-time'!AD53&gt;'7c Health part-time'!X53),AE53,"")</f>
        <v/>
      </c>
      <c r="EF53" s="727" t="str">
        <f>IF(AND($EC$3=1,'7c Health part-time'!AE53&gt;'7c Health part-time'!Y53),AF53,"")</f>
        <v/>
      </c>
      <c r="EG53" s="727" t="str">
        <f>IF(AND($EC$3=1,'7c Health part-time'!AF53&gt;'7c Health part-time'!Z53),AG53,"")</f>
        <v/>
      </c>
      <c r="EH53" s="846" t="str">
        <f>IF(AND($EC$3=1,'7c Health part-time'!AG53&gt;'7c Health part-time'!AA53),AH53,"")</f>
        <v/>
      </c>
      <c r="EJ53" s="726" t="str">
        <f>IF(AND($EJ$3=1,'7c Health part-time'!V53&lt;&gt;0),IF(('7c Health part-time'!AB53/'7c Health part-time'!V53)&lt;0.03,AC53,""),"")</f>
        <v/>
      </c>
      <c r="EK53" s="727" t="str">
        <f>IF(AND($EJ$3=1,'7c Health part-time'!W53&lt;&gt;0),IF(('7c Health part-time'!AC53/'7c Health part-time'!W53)&lt;0.03,AD53,""),"")</f>
        <v/>
      </c>
      <c r="EL53" s="727" t="str">
        <f>IF(AND($EJ$3=1,'7c Health part-time'!X53&lt;&gt;0),IF(('7c Health part-time'!AD53/'7c Health part-time'!X53)&lt;0.03,AE53,""),"")</f>
        <v/>
      </c>
      <c r="EM53" s="727" t="str">
        <f>IF(AND($EJ$3=1,'7c Health part-time'!Y53&lt;&gt;0),IF(('7c Health part-time'!AE53/'7c Health part-time'!Y53)&lt;0.03,AF53,""),"")</f>
        <v/>
      </c>
      <c r="EN53" s="727" t="str">
        <f>IF(AND($EJ$3=1,'7c Health part-time'!Z53&lt;&gt;0),IF(('7c Health part-time'!AF53/'7c Health part-time'!Z53)&lt;0.03,AG53,""),"")</f>
        <v/>
      </c>
      <c r="EO53" s="846" t="str">
        <f>IF(AND($EJ$3=1,'7c Health part-time'!AA53&lt;&gt;0),IF(('7c Health part-time'!AG53/'7c Health part-time'!AA53)&lt;0.03,AH53,""),"")</f>
        <v/>
      </c>
      <c r="EQ53" s="726" t="str">
        <f>IF(AND($EQ$3=1,'7c Health part-time'!P53=0,SUM('7c Health part-time'!D53,'7c Health part-time'!J53)&gt;$ET$13),Q53,"")</f>
        <v/>
      </c>
      <c r="ER53" s="727" t="str">
        <f>IF(AND($EQ$3=1,'7c Health part-time'!Q53=0,SUM('7c Health part-time'!E53,'7c Health part-time'!K53)&gt;$ET$13),R53,"")</f>
        <v/>
      </c>
      <c r="ES53" s="727" t="str">
        <f>IF(AND($EQ$3=1,'7c Health part-time'!R53=0,SUM('7c Health part-time'!F53,'7c Health part-time'!L53)&gt;$ET$13),S53,"")</f>
        <v/>
      </c>
      <c r="ET53" s="727" t="str">
        <f>IF(AND($EQ$3=1,'7c Health part-time'!S53=0,SUM('7c Health part-time'!G53,'7c Health part-time'!M53)&gt;$ET$13),T53,"")</f>
        <v/>
      </c>
      <c r="EU53" s="727" t="str">
        <f>IF(AND($EQ$3=1,'7c Health part-time'!T53=0,SUM('7c Health part-time'!H53,'7c Health part-time'!N53)&gt;$ET$13),U53,"")</f>
        <v/>
      </c>
      <c r="EV53" s="846" t="str">
        <f>IF(AND($EQ$3=1,'7c Health part-time'!U53=0,SUM('7c Health part-time'!I53,'7c Health part-time'!O53)&gt;$ET$13),V53,"")</f>
        <v/>
      </c>
      <c r="EX53" s="726" t="str">
        <f>IF(AND($EX$3=1,SUM('7c Health part-time'!D53,'7c Health part-time'!J53)&gt;0,ABS('7c Health part-time'!P53)=SUM('7c Health part-time'!D53,'7c Health part-time'!J53)),Q53,"")</f>
        <v/>
      </c>
      <c r="EY53" s="727" t="str">
        <f>IF(AND($EX$3=1,SUM('7c Health part-time'!E53,'7c Health part-time'!K53)&gt;0,ABS('7c Health part-time'!Q53)=SUM('7c Health part-time'!E53,'7c Health part-time'!K53)),R53,"")</f>
        <v/>
      </c>
      <c r="EZ53" s="727" t="str">
        <f>IF(AND($EX$3=1,SUM('7c Health part-time'!F53,'7c Health part-time'!L53)&gt;0,ABS('7c Health part-time'!R53)=SUM('7c Health part-time'!F53,'7c Health part-time'!L53)),S53,"")</f>
        <v/>
      </c>
      <c r="FA53" s="727" t="str">
        <f>IF(AND($EX$3=1,SUM('7c Health part-time'!G53,'7c Health part-time'!M53)&gt;0,ABS('7c Health part-time'!S53)=SUM('7c Health part-time'!G53,'7c Health part-time'!M53)),T53,"")</f>
        <v/>
      </c>
      <c r="FB53" s="727" t="str">
        <f>IF(AND($EX$3=1,SUM('7c Health part-time'!H53,'7c Health part-time'!N53)&gt;0,ABS('7c Health part-time'!T53)=SUM('7c Health part-time'!H53,'7c Health part-time'!N53)),U53,"")</f>
        <v/>
      </c>
      <c r="FC53" s="846" t="str">
        <f>IF(AND($EX$3=1,SUM('7c Health part-time'!I53,'7c Health part-time'!O53)&gt;0,ABS('7c Health part-time'!U53)=SUM('7c Health part-time'!I53,'7c Health part-time'!O53)),V53,"")</f>
        <v/>
      </c>
      <c r="FR53" s="726" t="str">
        <f>IF(AND($FR$3=1,'7c Health part-time'!V53&lt;&gt;0),IF(('7c Health part-time'!AB53/'7c Health part-time'!V53)&lt;0.25,AC53,""),"")</f>
        <v/>
      </c>
      <c r="FS53" s="727" t="str">
        <f>IF(AND($FR$3=1,'7c Health part-time'!W53&lt;&gt;0),IF(('7c Health part-time'!AC53/'7c Health part-time'!W53)&lt;0.25,AD53,""),"")</f>
        <v/>
      </c>
      <c r="FT53" s="727" t="str">
        <f>IF(AND($FR$3=1,'7c Health part-time'!X53&lt;&gt;0),IF(('7c Health part-time'!AD53/'7c Health part-time'!X53)&lt;0.25,AE53,""),"")</f>
        <v/>
      </c>
      <c r="FU53" s="727" t="str">
        <f>IF(AND($FR$3=1,'7c Health part-time'!Y53&lt;&gt;0),IF(('7c Health part-time'!AE53/'7c Health part-time'!Y53)&lt;0.25,AF53,""),"")</f>
        <v/>
      </c>
      <c r="FV53" s="727" t="str">
        <f>IF(AND($FR$3=1,'7c Health part-time'!Z53&lt;&gt;0),IF(('7c Health part-time'!AF53/'7c Health part-time'!Z53)&lt;0.25,AG53,""),"")</f>
        <v/>
      </c>
      <c r="FW53" s="846" t="str">
        <f>IF(AND($FR$3=1,'7c Health part-time'!AA53&lt;&gt;0),IF(('7c Health part-time'!AG53/'7c Health part-time'!AA53)&lt;0.25,AH53,""),"")</f>
        <v/>
      </c>
      <c r="FY53" s="726" t="str">
        <f>IF(AND($FY$3=1,'7c Health part-time'!D53&gt;0),E53,"")</f>
        <v/>
      </c>
      <c r="FZ53" s="727" t="str">
        <f>IF(AND($FY$3=1,'7c Health part-time'!E53&gt;0),F53,"")</f>
        <v/>
      </c>
      <c r="GA53" s="727" t="str">
        <f>IF(AND($FY$3=1,'7c Health part-time'!F53&gt;0),G53,"")</f>
        <v/>
      </c>
      <c r="GB53" s="727" t="str">
        <f>IF(AND($FY$3=1,'7c Health part-time'!G53&gt;0),H53,"")</f>
        <v/>
      </c>
      <c r="GC53" s="727" t="str">
        <f>IF(AND($FY$3=1,'7c Health part-time'!H53&gt;0),I53,"")</f>
        <v/>
      </c>
      <c r="GD53" s="846" t="str">
        <f>IF(AND($FY$3=1,'7c Health part-time'!I53&gt;0),J53,"")</f>
        <v/>
      </c>
      <c r="GE53" s="727" t="str">
        <f>IF(AND($FY$3=1,'7c Health part-time'!J53&gt;0),K53,"")</f>
        <v/>
      </c>
      <c r="GF53" s="727" t="str">
        <f>IF(AND($FY$3=1,'7c Health part-time'!K53&gt;0),L53,"")</f>
        <v/>
      </c>
      <c r="GG53" s="727" t="str">
        <f>IF(AND($FY$3=1,'7c Health part-time'!L53&gt;0),M53,"")</f>
        <v/>
      </c>
      <c r="GH53" s="727" t="str">
        <f>IF(AND($FY$3=1,'7c Health part-time'!M53&gt;0),N53,"")</f>
        <v/>
      </c>
      <c r="GI53" s="727" t="str">
        <f>IF(AND($FY$3=1,'7c Health part-time'!N53&gt;0),O53,"")</f>
        <v/>
      </c>
      <c r="GJ53" s="846" t="str">
        <f>IF(AND($FY$3=1,'7c Health part-time'!O53&gt;0),P53,"")</f>
        <v/>
      </c>
      <c r="GL53" s="60"/>
      <c r="GM53" s="61" t="s">
        <v>19</v>
      </c>
      <c r="GN53" s="60" t="s">
        <v>314</v>
      </c>
      <c r="GO53" s="221" t="str">
        <f>$CS$103</f>
        <v/>
      </c>
      <c r="GP53" s="42" t="str">
        <f>$CT$103</f>
        <v/>
      </c>
      <c r="GQ53" s="53" t="str">
        <f>$CS$103</f>
        <v/>
      </c>
      <c r="GR53" s="42" t="str">
        <f>$CT$103</f>
        <v/>
      </c>
      <c r="GS53" s="53" t="str">
        <f>$CS$103</f>
        <v/>
      </c>
      <c r="GT53" s="874" t="str">
        <f>$CT$103</f>
        <v/>
      </c>
      <c r="GU53" s="221" t="str">
        <f>$CY$103</f>
        <v/>
      </c>
      <c r="GV53" s="42" t="str">
        <f>$CZ$103</f>
        <v/>
      </c>
      <c r="GW53" s="53" t="str">
        <f>$CY$103</f>
        <v/>
      </c>
      <c r="GX53" s="42" t="str">
        <f>$CZ$103</f>
        <v/>
      </c>
      <c r="GY53" s="53" t="str">
        <f>$CY$103</f>
        <v/>
      </c>
      <c r="GZ53" s="874" t="str">
        <f>$CZ$103</f>
        <v/>
      </c>
      <c r="HA53" s="221" t="str">
        <f>$DE$103</f>
        <v/>
      </c>
      <c r="HB53" s="42" t="str">
        <f>$DF$103</f>
        <v/>
      </c>
      <c r="HC53" s="53" t="str">
        <f>$DE$103</f>
        <v/>
      </c>
      <c r="HD53" s="42" t="str">
        <f>$DF$103</f>
        <v/>
      </c>
      <c r="HE53" s="53" t="str">
        <f>$DE$103</f>
        <v/>
      </c>
      <c r="HF53" s="874" t="str">
        <f>$DF$103</f>
        <v/>
      </c>
      <c r="HG53" s="221" t="str">
        <f>$DK$103</f>
        <v/>
      </c>
      <c r="HH53" s="42" t="str">
        <f>$DL$103</f>
        <v/>
      </c>
      <c r="HI53" s="53" t="str">
        <f>$DK$103</f>
        <v/>
      </c>
      <c r="HJ53" s="42" t="str">
        <f>$DL$103</f>
        <v/>
      </c>
      <c r="HK53" s="53" t="str">
        <f>$DK$103</f>
        <v/>
      </c>
      <c r="HL53" s="874" t="str">
        <f>$DL$103</f>
        <v/>
      </c>
      <c r="HM53" s="221" t="str">
        <f>$DQ$103</f>
        <v/>
      </c>
      <c r="HN53" s="42" t="str">
        <f>$DR$103</f>
        <v/>
      </c>
      <c r="HO53" s="53" t="str">
        <f>$DQ$103</f>
        <v/>
      </c>
      <c r="HP53" s="42" t="str">
        <f>$DR$103</f>
        <v/>
      </c>
      <c r="HQ53" s="53" t="str">
        <f>$DQ$103</f>
        <v/>
      </c>
      <c r="HR53" s="874" t="str">
        <f>$DR$103</f>
        <v/>
      </c>
    </row>
    <row r="54" spans="1:226" x14ac:dyDescent="0.25">
      <c r="A54" s="18" t="str">
        <f>'7c Health part-time'!A54</f>
        <v>Operating department practice (B)</v>
      </c>
      <c r="B54" t="s">
        <v>13</v>
      </c>
      <c r="C54" s="18" t="str">
        <f>'7c Health part-time'!C54</f>
        <v>UG</v>
      </c>
      <c r="D54" t="str">
        <f t="shared" si="4"/>
        <v>Operating department practice (B), Standard, UG</v>
      </c>
      <c r="E54" t="str">
        <f t="shared" si="9"/>
        <v xml:space="preserve">Column 1, Starters in 2016-17, OfS-fundable, Operating department practice (B), Standard, UG; </v>
      </c>
      <c r="F54" t="str">
        <f t="shared" si="9"/>
        <v xml:space="preserve">Column 1, Starters in 2016-17, Non-fundable, Operating department practice (B), Standard, UG; </v>
      </c>
      <c r="G54" t="str">
        <f t="shared" si="9"/>
        <v xml:space="preserve">Column 1, Starters in 2017-18, OfS-fundable, Operating department practice (B), Standard, UG; </v>
      </c>
      <c r="H54" t="str">
        <f t="shared" si="9"/>
        <v xml:space="preserve">Column 1, Starters in 2017-18, Non-fundable, Operating department practice (B), Standard, UG; </v>
      </c>
      <c r="I54" t="str">
        <f t="shared" si="9"/>
        <v xml:space="preserve">Column 1, Starters in 2018-19, OfS-fundable, Operating department practice (B), Standard, UG; </v>
      </c>
      <c r="J54" t="str">
        <f t="shared" si="9"/>
        <v xml:space="preserve">Column 1, Starters in 2018-19, Non-fundable, Operating department practice (B), Standard, UG; </v>
      </c>
      <c r="K54" t="str">
        <f t="shared" si="9"/>
        <v xml:space="preserve">Column 2, Starters in 2016-17, OfS-fundable, Operating department practice (B), Standard, UG; </v>
      </c>
      <c r="L54" t="str">
        <f t="shared" si="9"/>
        <v xml:space="preserve">Column 2, Starters in 2016-17, Non-fundable, Operating department practice (B), Standard, UG; </v>
      </c>
      <c r="M54" t="str">
        <f t="shared" si="9"/>
        <v xml:space="preserve">Column 2, Starters in 2017-18, OfS-fundable, Operating department practice (B), Standard, UG; </v>
      </c>
      <c r="N54" t="str">
        <f t="shared" si="9"/>
        <v xml:space="preserve">Column 2, Starters in 2017-18, Non-fundable, Operating department practice (B), Standard, UG; </v>
      </c>
      <c r="O54" t="str">
        <f t="shared" si="9"/>
        <v xml:space="preserve">Column 2, Starters in 2018-19, OfS-fundable, Operating department practice (B), Standard, UG; </v>
      </c>
      <c r="P54" t="str">
        <f t="shared" si="9"/>
        <v xml:space="preserve">Column 2, Starters in 2018-19, Non-fundable, Operating department practice (B), Standard, UG; </v>
      </c>
      <c r="Q54" t="str">
        <f t="shared" si="9"/>
        <v xml:space="preserve">Column 3, Starters in 2016-17, OfS-fundable, Operating department practice (B), Standard, UG; </v>
      </c>
      <c r="R54" t="str">
        <f t="shared" si="9"/>
        <v xml:space="preserve">Column 3, Starters in 2016-17, Non-fundable, Operating department practice (B), Standard, UG; </v>
      </c>
      <c r="S54" t="str">
        <f t="shared" si="9"/>
        <v xml:space="preserve">Column 3, Starters in 2017-18, OfS-fundable, Operating department practice (B), Standard, UG; </v>
      </c>
      <c r="T54" t="str">
        <f t="shared" ref="T54:AH69" si="12">CONCATENATE(T$7,", ",T$10,", ",T$12,", ",$A54,", ",$B54,", ",$C54,"; ")</f>
        <v xml:space="preserve">Column 3, Starters in 2017-18, Non-fundable, Operating department practice (B), Standard, UG; </v>
      </c>
      <c r="U54" t="str">
        <f t="shared" si="12"/>
        <v xml:space="preserve">Column 3, Starters in 2018-19, OfS-fundable, Operating department practice (B), Standard, UG; </v>
      </c>
      <c r="V54" t="str">
        <f t="shared" si="12"/>
        <v xml:space="preserve">Column 3, Starters in 2018-19, Non-fundable, Operating department practice (B), Standard, UG; </v>
      </c>
      <c r="W54" t="str">
        <f t="shared" si="12"/>
        <v xml:space="preserve">Column 4, Starters in 2016-17, OfS-fundable, Operating department practice (B), Standard, UG; </v>
      </c>
      <c r="X54" t="str">
        <f t="shared" si="12"/>
        <v xml:space="preserve">Column 4, Starters in 2016-17, Non-fundable, Operating department practice (B), Standard, UG; </v>
      </c>
      <c r="Y54" t="str">
        <f t="shared" si="12"/>
        <v xml:space="preserve">Column 4, Starters in 2017-18, OfS-fundable, Operating department practice (B), Standard, UG; </v>
      </c>
      <c r="Z54" t="str">
        <f t="shared" si="12"/>
        <v xml:space="preserve">Column 4, Starters in 2017-18, Non-fundable, Operating department practice (B), Standard, UG; </v>
      </c>
      <c r="AA54" t="str">
        <f t="shared" si="12"/>
        <v xml:space="preserve">Column 4, Starters in 2018-19, OfS-fundable, Operating department practice (B), Standard, UG; </v>
      </c>
      <c r="AB54" t="str">
        <f t="shared" si="12"/>
        <v xml:space="preserve">Column 4, Starters in 2018-19, Non-fundable, Operating department practice (B), Standard, UG; </v>
      </c>
      <c r="AC54" t="str">
        <f t="shared" si="12"/>
        <v xml:space="preserve">Column 4a, Starters in 2016-17, OfS-fundable, Operating department practice (B), Standard, UG; </v>
      </c>
      <c r="AD54" t="str">
        <f t="shared" si="12"/>
        <v xml:space="preserve">Column 4a, Starters in 2016-17, Non-fundable, Operating department practice (B), Standard, UG; </v>
      </c>
      <c r="AE54" t="str">
        <f t="shared" si="12"/>
        <v xml:space="preserve">Column 4a, Starters in 2017-18, OfS-fundable, Operating department practice (B), Standard, UG; </v>
      </c>
      <c r="AF54" t="str">
        <f t="shared" si="12"/>
        <v xml:space="preserve">Column 4a, Starters in 2017-18, Non-fundable, Operating department practice (B), Standard, UG; </v>
      </c>
      <c r="AG54" t="str">
        <f t="shared" si="12"/>
        <v xml:space="preserve">Column 4a, Starters in 2018-19, OfS-fundable, Operating department practice (B), Standard, UG; </v>
      </c>
      <c r="AH54" t="str">
        <f t="shared" si="12"/>
        <v xml:space="preserve">Column 4a, Starters in 2018-19, Non-fundable, Operating department practice (B), Standard, UG; </v>
      </c>
      <c r="AR54" s="840" t="str">
        <f>IF(AND($AR$3=1,'7c Health part-time'!P54&gt;0),Q54,"")</f>
        <v/>
      </c>
      <c r="AS54" s="841" t="str">
        <f>IF(AND($AR$3=1,'7c Health part-time'!Q54&gt;0),R54,"")</f>
        <v/>
      </c>
      <c r="AT54" s="841" t="str">
        <f>IF(AND($AR$3=1,'7c Health part-time'!R54&gt;0),S54,"")</f>
        <v/>
      </c>
      <c r="AU54" s="841" t="str">
        <f>IF(AND($AR$3=1,'7c Health part-time'!S54&gt;0),T54,"")</f>
        <v/>
      </c>
      <c r="AV54" s="841" t="str">
        <f>IF(AND($AR$3=1,'7c Health part-time'!T54&gt;0),U54,"")</f>
        <v/>
      </c>
      <c r="AW54" s="842" t="str">
        <f>IF(AND($AR$3=1,'7c Health part-time'!U54&gt;0),V54,"")</f>
        <v/>
      </c>
      <c r="AY54" s="840" t="str">
        <f>IF(AND($AY$3=1,'7c Health part-time'!D54&lt;0),E54,"")</f>
        <v/>
      </c>
      <c r="AZ54" s="841" t="str">
        <f>IF(AND($AY$3=1,'7c Health part-time'!E54&lt;0),F54,"")</f>
        <v/>
      </c>
      <c r="BA54" s="841" t="str">
        <f>IF(AND($AY$3=1,'7c Health part-time'!F54&lt;0),G54,"")</f>
        <v/>
      </c>
      <c r="BB54" s="841" t="str">
        <f>IF(AND($AY$3=1,'7c Health part-time'!G54&lt;0),H54,"")</f>
        <v/>
      </c>
      <c r="BC54" s="841" t="str">
        <f>IF(AND($AY$3=1,'7c Health part-time'!H54&lt;0),I54,"")</f>
        <v/>
      </c>
      <c r="BD54" s="842" t="str">
        <f>IF(AND($AY$3=1,'7c Health part-time'!I54&lt;0),J54,"")</f>
        <v/>
      </c>
      <c r="BE54" s="840" t="str">
        <f>IF(AND($AY$3=1,'7c Health part-time'!J54&lt;0),K54,"")</f>
        <v/>
      </c>
      <c r="BF54" s="841" t="str">
        <f>IF(AND($AY$3=1,'7c Health part-time'!K54&lt;0),L54,"")</f>
        <v/>
      </c>
      <c r="BG54" s="841" t="str">
        <f>IF(AND($AY$3=1,'7c Health part-time'!L54&lt;0),M54,"")</f>
        <v/>
      </c>
      <c r="BH54" s="841" t="str">
        <f>IF(AND($AY$3=1,'7c Health part-time'!M54&lt;0),N54,"")</f>
        <v/>
      </c>
      <c r="BI54" s="841" t="str">
        <f>IF(AND($AY$3=1,'7c Health part-time'!N54&lt;0),O54,"")</f>
        <v/>
      </c>
      <c r="BJ54" s="842" t="str">
        <f>IF(AND($AY$3=1,'7c Health part-time'!O54&lt;0),P54,"")</f>
        <v/>
      </c>
      <c r="BK54" s="840" t="str">
        <f>IF(AND($AY$3=1,'7c Health part-time'!V54&lt;0),W54,"")</f>
        <v/>
      </c>
      <c r="BL54" s="841" t="str">
        <f>IF(AND($AY$3=1,'7c Health part-time'!W54&lt;0),X54,"")</f>
        <v/>
      </c>
      <c r="BM54" s="841" t="str">
        <f>IF(AND($AY$3=1,'7c Health part-time'!X54&lt;0),Y54,"")</f>
        <v/>
      </c>
      <c r="BN54" s="841" t="str">
        <f>IF(AND($AY$3=1,'7c Health part-time'!Y54&lt;0),Z54,"")</f>
        <v/>
      </c>
      <c r="BO54" s="841" t="str">
        <f>IF(AND($AY$3=1,'7c Health part-time'!Z54&lt;0),AA54,"")</f>
        <v/>
      </c>
      <c r="BP54" s="842" t="str">
        <f>IF(AND($AY$3=1,'7c Health part-time'!AA54&lt;0),AB54,"")</f>
        <v/>
      </c>
      <c r="BQ54" s="840" t="str">
        <f>IF(AND($AY$3=1,'7c Health part-time'!AB54&lt;0),AC54,"")</f>
        <v/>
      </c>
      <c r="BR54" s="841" t="str">
        <f>IF(AND($AY$3=1,'7c Health part-time'!AC54&lt;0),AD54,"")</f>
        <v/>
      </c>
      <c r="BS54" s="841" t="str">
        <f>IF(AND($AY$3=1,'7c Health part-time'!AD54&lt;0),AE54,"")</f>
        <v/>
      </c>
      <c r="BT54" s="841" t="str">
        <f>IF(AND($AY$3=1,'7c Health part-time'!AE54&lt;0),AF54,"")</f>
        <v/>
      </c>
      <c r="BU54" s="841" t="str">
        <f>IF(AND($AY$3=1,'7c Health part-time'!AF54&lt;0),AG54,"")</f>
        <v/>
      </c>
      <c r="BV54" s="842" t="str">
        <f>IF(AND($AY$3=1,'7c Health part-time'!AG54&lt;0),AH54,"")</f>
        <v/>
      </c>
      <c r="BX54" s="840" t="str">
        <f>IF(AND($BX$3=1,TRUNC('7c Health part-time'!D54)&lt;&gt;'7c Health part-time'!D54),E54,"")</f>
        <v/>
      </c>
      <c r="BY54" s="841" t="str">
        <f>IF(AND($BX$3=1,TRUNC('7c Health part-time'!E54)&lt;&gt;'7c Health part-time'!E54),F54,"")</f>
        <v/>
      </c>
      <c r="BZ54" s="841" t="str">
        <f>IF(AND($BX$3=1,TRUNC('7c Health part-time'!F54)&lt;&gt;'7c Health part-time'!F54),G54,"")</f>
        <v/>
      </c>
      <c r="CA54" s="841" t="str">
        <f>IF(AND($BX$3=1,TRUNC('7c Health part-time'!G54)&lt;&gt;'7c Health part-time'!G54),H54,"")</f>
        <v/>
      </c>
      <c r="CB54" s="841" t="str">
        <f>IF(AND($BX$3=1,TRUNC('7c Health part-time'!H54)&lt;&gt;'7c Health part-time'!H54),I54,"")</f>
        <v/>
      </c>
      <c r="CC54" s="842" t="str">
        <f>IF(AND($BX$3=1,TRUNC('7c Health part-time'!I54)&lt;&gt;'7c Health part-time'!I54),J54,"")</f>
        <v/>
      </c>
      <c r="CD54" s="840" t="str">
        <f>IF(AND($BX$3=1,TRUNC('7c Health part-time'!J54)&lt;&gt;'7c Health part-time'!J54),K54,"")</f>
        <v/>
      </c>
      <c r="CE54" s="841" t="str">
        <f>IF(AND($BX$3=1,TRUNC('7c Health part-time'!K54)&lt;&gt;'7c Health part-time'!K54),L54,"")</f>
        <v/>
      </c>
      <c r="CF54" s="841" t="str">
        <f>IF(AND($BX$3=1,TRUNC('7c Health part-time'!L54)&lt;&gt;'7c Health part-time'!L54),M54,"")</f>
        <v/>
      </c>
      <c r="CG54" s="841" t="str">
        <f>IF(AND($BX$3=1,TRUNC('7c Health part-time'!M54)&lt;&gt;'7c Health part-time'!M54),N54,"")</f>
        <v/>
      </c>
      <c r="CH54" s="841" t="str">
        <f>IF(AND($BX$3=1,TRUNC('7c Health part-time'!N54)&lt;&gt;'7c Health part-time'!N54),O54,"")</f>
        <v/>
      </c>
      <c r="CI54" s="842" t="str">
        <f>IF(AND($BX$3=1,TRUNC('7c Health part-time'!O54)&lt;&gt;'7c Health part-time'!O54),P54,"")</f>
        <v/>
      </c>
      <c r="CJ54" s="840" t="str">
        <f>IF(AND($BX$3=1,TRUNC('7c Health part-time'!P54)&lt;&gt;'7c Health part-time'!P54),Q54,"")</f>
        <v/>
      </c>
      <c r="CK54" s="841" t="str">
        <f>IF(AND($BX$3=1,TRUNC('7c Health part-time'!Q54)&lt;&gt;'7c Health part-time'!Q54),R54,"")</f>
        <v/>
      </c>
      <c r="CL54" s="841" t="str">
        <f>IF(AND($BX$3=1,TRUNC('7c Health part-time'!R54)&lt;&gt;'7c Health part-time'!R54),S54,"")</f>
        <v/>
      </c>
      <c r="CM54" s="841" t="str">
        <f>IF(AND($BX$3=1,TRUNC('7c Health part-time'!S54)&lt;&gt;'7c Health part-time'!S54),T54,"")</f>
        <v/>
      </c>
      <c r="CN54" s="841" t="str">
        <f>IF(AND($BX$3=1,TRUNC('7c Health part-time'!T54)&lt;&gt;'7c Health part-time'!T54),U54,"")</f>
        <v/>
      </c>
      <c r="CO54" s="842" t="str">
        <f>IF(AND($BX$3=1,TRUNC('7c Health part-time'!U54)&lt;&gt;'7c Health part-time'!U54),V54,"")</f>
        <v/>
      </c>
      <c r="DV54" s="840" t="str">
        <f>IF(AND($DV$3=1,ROUND('7c Health part-time'!AB54,2)&lt;&gt;'7c Health part-time'!AB54),AC54,"")</f>
        <v/>
      </c>
      <c r="DW54" s="841" t="str">
        <f>IF(AND($DV$3=1,ROUND('7c Health part-time'!AC54,2)&lt;&gt;'7c Health part-time'!AC54),AD54,"")</f>
        <v/>
      </c>
      <c r="DX54" s="841" t="str">
        <f>IF(AND($DV$3=1,ROUND('7c Health part-time'!AD54,2)&lt;&gt;'7c Health part-time'!AD54),AE54,"")</f>
        <v/>
      </c>
      <c r="DY54" s="841" t="str">
        <f>IF(AND($DV$3=1,ROUND('7c Health part-time'!AE54,2)&lt;&gt;'7c Health part-time'!AE54),AF54,"")</f>
        <v/>
      </c>
      <c r="DZ54" s="841" t="str">
        <f>IF(AND($DV$3=1,ROUND('7c Health part-time'!AF54,2)&lt;&gt;'7c Health part-time'!AF54),AG54,"")</f>
        <v/>
      </c>
      <c r="EA54" s="842" t="str">
        <f>IF(AND($DV$3=1,ROUND('7c Health part-time'!AG54,2)&lt;&gt;'7c Health part-time'!AG54),AH54,"")</f>
        <v/>
      </c>
      <c r="EC54" s="840" t="str">
        <f>IF(AND($EC$3=1,'7c Health part-time'!AB54&gt;'7c Health part-time'!V54),AC54,"")</f>
        <v/>
      </c>
      <c r="ED54" s="841" t="str">
        <f>IF(AND($EC$3=1,'7c Health part-time'!AC54&gt;'7c Health part-time'!W54),AD54,"")</f>
        <v/>
      </c>
      <c r="EE54" s="841" t="str">
        <f>IF(AND($EC$3=1,'7c Health part-time'!AD54&gt;'7c Health part-time'!X54),AE54,"")</f>
        <v/>
      </c>
      <c r="EF54" s="841" t="str">
        <f>IF(AND($EC$3=1,'7c Health part-time'!AE54&gt;'7c Health part-time'!Y54),AF54,"")</f>
        <v/>
      </c>
      <c r="EG54" s="841" t="str">
        <f>IF(AND($EC$3=1,'7c Health part-time'!AF54&gt;'7c Health part-time'!Z54),AG54,"")</f>
        <v/>
      </c>
      <c r="EH54" s="842" t="str">
        <f>IF(AND($EC$3=1,'7c Health part-time'!AG54&gt;'7c Health part-time'!AA54),AH54,"")</f>
        <v/>
      </c>
      <c r="EJ54" s="840" t="str">
        <f>IF(AND($EJ$3=1,'7c Health part-time'!V54&lt;&gt;0),IF(('7c Health part-time'!AB54/'7c Health part-time'!V54)&lt;0.03,AC54,""),"")</f>
        <v/>
      </c>
      <c r="EK54" s="841" t="str">
        <f>IF(AND($EJ$3=1,'7c Health part-time'!W54&lt;&gt;0),IF(('7c Health part-time'!AC54/'7c Health part-time'!W54)&lt;0.03,AD54,""),"")</f>
        <v/>
      </c>
      <c r="EL54" s="841" t="str">
        <f>IF(AND($EJ$3=1,'7c Health part-time'!X54&lt;&gt;0),IF(('7c Health part-time'!AD54/'7c Health part-time'!X54)&lt;0.03,AE54,""),"")</f>
        <v/>
      </c>
      <c r="EM54" s="841" t="str">
        <f>IF(AND($EJ$3=1,'7c Health part-time'!Y54&lt;&gt;0),IF(('7c Health part-time'!AE54/'7c Health part-time'!Y54)&lt;0.03,AF54,""),"")</f>
        <v/>
      </c>
      <c r="EN54" s="841" t="str">
        <f>IF(AND($EJ$3=1,'7c Health part-time'!Z54&lt;&gt;0),IF(('7c Health part-time'!AF54/'7c Health part-time'!Z54)&lt;0.03,AG54,""),"")</f>
        <v/>
      </c>
      <c r="EO54" s="842" t="str">
        <f>IF(AND($EJ$3=1,'7c Health part-time'!AA54&lt;&gt;0),IF(('7c Health part-time'!AG54/'7c Health part-time'!AA54)&lt;0.03,AH54,""),"")</f>
        <v/>
      </c>
      <c r="EQ54" s="840" t="str">
        <f>IF(AND($EQ$3=1,'7c Health part-time'!P54=0,SUM('7c Health part-time'!D54,'7c Health part-time'!J54)&gt;$ET$13),Q54,"")</f>
        <v/>
      </c>
      <c r="ER54" s="841" t="str">
        <f>IF(AND($EQ$3=1,'7c Health part-time'!Q54=0,SUM('7c Health part-time'!E54,'7c Health part-time'!K54)&gt;$ET$13),R54,"")</f>
        <v/>
      </c>
      <c r="ES54" s="841" t="str">
        <f>IF(AND($EQ$3=1,'7c Health part-time'!R54=0,SUM('7c Health part-time'!F54,'7c Health part-time'!L54)&gt;$ET$13),S54,"")</f>
        <v/>
      </c>
      <c r="ET54" s="841" t="str">
        <f>IF(AND($EQ$3=1,'7c Health part-time'!S54=0,SUM('7c Health part-time'!G54,'7c Health part-time'!M54)&gt;$ET$13),T54,"")</f>
        <v/>
      </c>
      <c r="EU54" s="841" t="str">
        <f>IF(AND($EQ$3=1,'7c Health part-time'!T54=0,SUM('7c Health part-time'!H54,'7c Health part-time'!N54)&gt;$ET$13),U54,"")</f>
        <v/>
      </c>
      <c r="EV54" s="842" t="str">
        <f>IF(AND($EQ$3=1,'7c Health part-time'!U54=0,SUM('7c Health part-time'!I54,'7c Health part-time'!O54)&gt;$ET$13),V54,"")</f>
        <v/>
      </c>
      <c r="EX54" s="840" t="str">
        <f>IF(AND($EX$3=1,SUM('7c Health part-time'!D54,'7c Health part-time'!J54)&gt;0,ABS('7c Health part-time'!P54)=SUM('7c Health part-time'!D54,'7c Health part-time'!J54)),Q54,"")</f>
        <v/>
      </c>
      <c r="EY54" s="841" t="str">
        <f>IF(AND($EX$3=1,SUM('7c Health part-time'!E54,'7c Health part-time'!K54)&gt;0,ABS('7c Health part-time'!Q54)=SUM('7c Health part-time'!E54,'7c Health part-time'!K54)),R54,"")</f>
        <v/>
      </c>
      <c r="EZ54" s="841" t="str">
        <f>IF(AND($EX$3=1,SUM('7c Health part-time'!F54,'7c Health part-time'!L54)&gt;0,ABS('7c Health part-time'!R54)=SUM('7c Health part-time'!F54,'7c Health part-time'!L54)),S54,"")</f>
        <v/>
      </c>
      <c r="FA54" s="841" t="str">
        <f>IF(AND($EX$3=1,SUM('7c Health part-time'!G54,'7c Health part-time'!M54)&gt;0,ABS('7c Health part-time'!S54)=SUM('7c Health part-time'!G54,'7c Health part-time'!M54)),T54,"")</f>
        <v/>
      </c>
      <c r="FB54" s="841" t="str">
        <f>IF(AND($EX$3=1,SUM('7c Health part-time'!H54,'7c Health part-time'!N54)&gt;0,ABS('7c Health part-time'!T54)=SUM('7c Health part-time'!H54,'7c Health part-time'!N54)),U54,"")</f>
        <v/>
      </c>
      <c r="FC54" s="842" t="str">
        <f>IF(AND($EX$3=1,SUM('7c Health part-time'!I54,'7c Health part-time'!O54)&gt;0,ABS('7c Health part-time'!U54)=SUM('7c Health part-time'!I54,'7c Health part-time'!O54)),V54,"")</f>
        <v/>
      </c>
      <c r="FR54" s="840" t="str">
        <f>IF(AND($FR$3=1,'7c Health part-time'!V54&lt;&gt;0),IF(('7c Health part-time'!AB54/'7c Health part-time'!V54)&lt;0.25,AC54,""),"")</f>
        <v/>
      </c>
      <c r="FS54" s="841" t="str">
        <f>IF(AND($FR$3=1,'7c Health part-time'!W54&lt;&gt;0),IF(('7c Health part-time'!AC54/'7c Health part-time'!W54)&lt;0.25,AD54,""),"")</f>
        <v/>
      </c>
      <c r="FT54" s="841" t="str">
        <f>IF(AND($FR$3=1,'7c Health part-time'!X54&lt;&gt;0),IF(('7c Health part-time'!AD54/'7c Health part-time'!X54)&lt;0.25,AE54,""),"")</f>
        <v/>
      </c>
      <c r="FU54" s="841" t="str">
        <f>IF(AND($FR$3=1,'7c Health part-time'!Y54&lt;&gt;0),IF(('7c Health part-time'!AE54/'7c Health part-time'!Y54)&lt;0.25,AF54,""),"")</f>
        <v/>
      </c>
      <c r="FV54" s="841" t="str">
        <f>IF(AND($FR$3=1,'7c Health part-time'!Z54&lt;&gt;0),IF(('7c Health part-time'!AF54/'7c Health part-time'!Z54)&lt;0.25,AG54,""),"")</f>
        <v/>
      </c>
      <c r="FW54" s="842" t="str">
        <f>IF(AND($FR$3=1,'7c Health part-time'!AA54&lt;&gt;0),IF(('7c Health part-time'!AG54/'7c Health part-time'!AA54)&lt;0.25,AH54,""),"")</f>
        <v/>
      </c>
      <c r="FY54" s="843"/>
      <c r="FZ54" s="843"/>
      <c r="GA54" s="843"/>
      <c r="GB54" s="843"/>
      <c r="GC54" s="843"/>
      <c r="GD54" s="843"/>
      <c r="GE54" s="843"/>
      <c r="GF54" s="843"/>
      <c r="GG54" s="843"/>
      <c r="GH54" s="843"/>
      <c r="GI54" s="843"/>
      <c r="GJ54" s="843"/>
      <c r="GL54" s="881" t="s">
        <v>20</v>
      </c>
      <c r="GM54" s="60" t="s">
        <v>13</v>
      </c>
      <c r="GN54" s="60" t="s">
        <v>116</v>
      </c>
      <c r="GO54" s="48" t="str">
        <f>$CS$100</f>
        <v/>
      </c>
      <c r="GP54" s="39" t="str">
        <f>$CT$100</f>
        <v/>
      </c>
      <c r="GQ54" s="37" t="str">
        <f>$CS$100</f>
        <v/>
      </c>
      <c r="GR54" s="39" t="str">
        <f>$CT$100</f>
        <v/>
      </c>
      <c r="GS54" s="37" t="str">
        <f>$CS$100</f>
        <v/>
      </c>
      <c r="GT54" s="875" t="str">
        <f>$CT$100</f>
        <v/>
      </c>
      <c r="GU54" s="48" t="str">
        <f>$CY$100</f>
        <v/>
      </c>
      <c r="GV54" s="39" t="str">
        <f>$CZ$100</f>
        <v/>
      </c>
      <c r="GW54" s="37" t="str">
        <f>$CY$100</f>
        <v/>
      </c>
      <c r="GX54" s="39" t="str">
        <f>$CZ$100</f>
        <v/>
      </c>
      <c r="GY54" s="37" t="str">
        <f>$CY$100</f>
        <v/>
      </c>
      <c r="GZ54" s="875" t="str">
        <f>$CZ$100</f>
        <v/>
      </c>
      <c r="HA54" s="48" t="str">
        <f>$DE$100</f>
        <v/>
      </c>
      <c r="HB54" s="39" t="str">
        <f>$DF$100</f>
        <v/>
      </c>
      <c r="HC54" s="37" t="str">
        <f>$DE$100</f>
        <v/>
      </c>
      <c r="HD54" s="39" t="str">
        <f>$DF$100</f>
        <v/>
      </c>
      <c r="HE54" s="37" t="str">
        <f>$DE$100</f>
        <v/>
      </c>
      <c r="HF54" s="875" t="str">
        <f>$DF$100</f>
        <v/>
      </c>
      <c r="HG54" s="48" t="str">
        <f>$DK$100</f>
        <v/>
      </c>
      <c r="HH54" s="39" t="str">
        <f>$DL$100</f>
        <v/>
      </c>
      <c r="HI54" s="37" t="str">
        <f>$DK$100</f>
        <v/>
      </c>
      <c r="HJ54" s="39" t="str">
        <f>$DL$100</f>
        <v/>
      </c>
      <c r="HK54" s="37" t="str">
        <f>$DK$100</f>
        <v/>
      </c>
      <c r="HL54" s="875" t="str">
        <f>$DL$100</f>
        <v/>
      </c>
      <c r="HM54" s="48" t="str">
        <f>$DQ$100</f>
        <v/>
      </c>
      <c r="HN54" s="39" t="str">
        <f>$DR$100</f>
        <v/>
      </c>
      <c r="HO54" s="37" t="str">
        <f>$DQ$100</f>
        <v/>
      </c>
      <c r="HP54" s="39" t="str">
        <f>$DR$100</f>
        <v/>
      </c>
      <c r="HQ54" s="37" t="str">
        <f>$DQ$100</f>
        <v/>
      </c>
      <c r="HR54" s="875" t="str">
        <f>$DR$100</f>
        <v/>
      </c>
    </row>
    <row r="55" spans="1:226" x14ac:dyDescent="0.25">
      <c r="A55" s="18" t="str">
        <f>'7c Health part-time'!A55</f>
        <v>Operating department practice (B)</v>
      </c>
      <c r="B55" t="s">
        <v>13</v>
      </c>
      <c r="C55" s="18" t="str">
        <f>'7c Health part-time'!C55</f>
        <v>PGT (UG fee)</v>
      </c>
      <c r="D55" t="str">
        <f t="shared" si="4"/>
        <v>Operating department practice (B), Standard, PGT (UG fee)</v>
      </c>
      <c r="E55" t="str">
        <f t="shared" ref="E55:T70" si="13">CONCATENATE(E$7,", ",E$10,", ",E$12,", ",$A55,", ",$B55,", ",$C55,"; ")</f>
        <v xml:space="preserve">Column 1, Starters in 2016-17, OfS-fundable, Operating department practice (B), Standard, PGT (UG fee); </v>
      </c>
      <c r="F55" t="str">
        <f t="shared" si="13"/>
        <v xml:space="preserve">Column 1, Starters in 2016-17, Non-fundable, Operating department practice (B), Standard, PGT (UG fee); </v>
      </c>
      <c r="G55" t="str">
        <f t="shared" si="13"/>
        <v xml:space="preserve">Column 1, Starters in 2017-18, OfS-fundable, Operating department practice (B), Standard, PGT (UG fee); </v>
      </c>
      <c r="H55" t="str">
        <f t="shared" si="13"/>
        <v xml:space="preserve">Column 1, Starters in 2017-18, Non-fundable, Operating department practice (B), Standard, PGT (UG fee); </v>
      </c>
      <c r="I55" t="str">
        <f t="shared" si="13"/>
        <v xml:space="preserve">Column 1, Starters in 2018-19, OfS-fundable, Operating department practice (B), Standard, PGT (UG fee); </v>
      </c>
      <c r="J55" t="str">
        <f t="shared" si="13"/>
        <v xml:space="preserve">Column 1, Starters in 2018-19, Non-fundable, Operating department practice (B), Standard, PGT (UG fee); </v>
      </c>
      <c r="K55" t="str">
        <f t="shared" si="13"/>
        <v xml:space="preserve">Column 2, Starters in 2016-17, OfS-fundable, Operating department practice (B), Standard, PGT (UG fee); </v>
      </c>
      <c r="L55" t="str">
        <f t="shared" si="13"/>
        <v xml:space="preserve">Column 2, Starters in 2016-17, Non-fundable, Operating department practice (B), Standard, PGT (UG fee); </v>
      </c>
      <c r="M55" t="str">
        <f t="shared" si="13"/>
        <v xml:space="preserve">Column 2, Starters in 2017-18, OfS-fundable, Operating department practice (B), Standard, PGT (UG fee); </v>
      </c>
      <c r="N55" t="str">
        <f t="shared" si="13"/>
        <v xml:space="preserve">Column 2, Starters in 2017-18, Non-fundable, Operating department practice (B), Standard, PGT (UG fee); </v>
      </c>
      <c r="O55" t="str">
        <f t="shared" si="13"/>
        <v xml:space="preserve">Column 2, Starters in 2018-19, OfS-fundable, Operating department practice (B), Standard, PGT (UG fee); </v>
      </c>
      <c r="P55" t="str">
        <f t="shared" si="13"/>
        <v xml:space="preserve">Column 2, Starters in 2018-19, Non-fundable, Operating department practice (B), Standard, PGT (UG fee); </v>
      </c>
      <c r="Q55" t="str">
        <f t="shared" si="13"/>
        <v xml:space="preserve">Column 3, Starters in 2016-17, OfS-fundable, Operating department practice (B), Standard, PGT (UG fee); </v>
      </c>
      <c r="R55" t="str">
        <f t="shared" si="13"/>
        <v xml:space="preserve">Column 3, Starters in 2016-17, Non-fundable, Operating department practice (B), Standard, PGT (UG fee); </v>
      </c>
      <c r="S55" t="str">
        <f t="shared" si="13"/>
        <v xml:space="preserve">Column 3, Starters in 2017-18, OfS-fundable, Operating department practice (B), Standard, PGT (UG fee); </v>
      </c>
      <c r="T55" t="str">
        <f t="shared" si="13"/>
        <v xml:space="preserve">Column 3, Starters in 2017-18, Non-fundable, Operating department practice (B), Standard, PGT (UG fee); </v>
      </c>
      <c r="U55" t="str">
        <f t="shared" si="12"/>
        <v xml:space="preserve">Column 3, Starters in 2018-19, OfS-fundable, Operating department practice (B), Standard, PGT (UG fee); </v>
      </c>
      <c r="V55" t="str">
        <f t="shared" si="12"/>
        <v xml:space="preserve">Column 3, Starters in 2018-19, Non-fundable, Operating department practice (B), Standard, PGT (UG fee); </v>
      </c>
      <c r="W55" t="str">
        <f t="shared" si="12"/>
        <v xml:space="preserve">Column 4, Starters in 2016-17, OfS-fundable, Operating department practice (B), Standard, PGT (UG fee); </v>
      </c>
      <c r="X55" t="str">
        <f t="shared" si="12"/>
        <v xml:space="preserve">Column 4, Starters in 2016-17, Non-fundable, Operating department practice (B), Standard, PGT (UG fee); </v>
      </c>
      <c r="Y55" t="str">
        <f t="shared" si="12"/>
        <v xml:space="preserve">Column 4, Starters in 2017-18, OfS-fundable, Operating department practice (B), Standard, PGT (UG fee); </v>
      </c>
      <c r="Z55" t="str">
        <f t="shared" si="12"/>
        <v xml:space="preserve">Column 4, Starters in 2017-18, Non-fundable, Operating department practice (B), Standard, PGT (UG fee); </v>
      </c>
      <c r="AA55" t="str">
        <f t="shared" si="12"/>
        <v xml:space="preserve">Column 4, Starters in 2018-19, OfS-fundable, Operating department practice (B), Standard, PGT (UG fee); </v>
      </c>
      <c r="AB55" t="str">
        <f t="shared" si="12"/>
        <v xml:space="preserve">Column 4, Starters in 2018-19, Non-fundable, Operating department practice (B), Standard, PGT (UG fee); </v>
      </c>
      <c r="AC55" t="str">
        <f t="shared" si="12"/>
        <v xml:space="preserve">Column 4a, Starters in 2016-17, OfS-fundable, Operating department practice (B), Standard, PGT (UG fee); </v>
      </c>
      <c r="AD55" t="str">
        <f t="shared" si="12"/>
        <v xml:space="preserve">Column 4a, Starters in 2016-17, Non-fundable, Operating department practice (B), Standard, PGT (UG fee); </v>
      </c>
      <c r="AE55" t="str">
        <f t="shared" si="12"/>
        <v xml:space="preserve">Column 4a, Starters in 2017-18, OfS-fundable, Operating department practice (B), Standard, PGT (UG fee); </v>
      </c>
      <c r="AF55" t="str">
        <f t="shared" si="12"/>
        <v xml:space="preserve">Column 4a, Starters in 2017-18, Non-fundable, Operating department practice (B), Standard, PGT (UG fee); </v>
      </c>
      <c r="AG55" t="str">
        <f t="shared" si="12"/>
        <v xml:space="preserve">Column 4a, Starters in 2018-19, OfS-fundable, Operating department practice (B), Standard, PGT (UG fee); </v>
      </c>
      <c r="AH55" t="str">
        <f t="shared" si="12"/>
        <v xml:space="preserve">Column 4a, Starters in 2018-19, Non-fundable, Operating department practice (B), Standard, PGT (UG fee); </v>
      </c>
      <c r="AR55" s="844" t="str">
        <f>IF(AND($AR$3=1,'7c Health part-time'!P55&gt;0),Q55,"")</f>
        <v/>
      </c>
      <c r="AS55" s="843" t="str">
        <f>IF(AND($AR$3=1,'7c Health part-time'!Q55&gt;0),R55,"")</f>
        <v/>
      </c>
      <c r="AT55" s="843" t="str">
        <f>IF(AND($AR$3=1,'7c Health part-time'!R55&gt;0),S55,"")</f>
        <v/>
      </c>
      <c r="AU55" s="843" t="str">
        <f>IF(AND($AR$3=1,'7c Health part-time'!S55&gt;0),T55,"")</f>
        <v/>
      </c>
      <c r="AV55" s="843" t="str">
        <f>IF(AND($AR$3=1,'7c Health part-time'!T55&gt;0),U55,"")</f>
        <v/>
      </c>
      <c r="AW55" s="845" t="str">
        <f>IF(AND($AR$3=1,'7c Health part-time'!U55&gt;0),V55,"")</f>
        <v/>
      </c>
      <c r="AY55" s="844" t="str">
        <f>IF(AND($AY$3=1,'7c Health part-time'!D55&lt;0),E55,"")</f>
        <v/>
      </c>
      <c r="AZ55" s="843" t="str">
        <f>IF(AND($AY$3=1,'7c Health part-time'!E55&lt;0),F55,"")</f>
        <v/>
      </c>
      <c r="BA55" s="843" t="str">
        <f>IF(AND($AY$3=1,'7c Health part-time'!F55&lt;0),G55,"")</f>
        <v/>
      </c>
      <c r="BB55" s="843" t="str">
        <f>IF(AND($AY$3=1,'7c Health part-time'!G55&lt;0),H55,"")</f>
        <v/>
      </c>
      <c r="BC55" s="843" t="str">
        <f>IF(AND($AY$3=1,'7c Health part-time'!H55&lt;0),I55,"")</f>
        <v/>
      </c>
      <c r="BD55" s="845" t="str">
        <f>IF(AND($AY$3=1,'7c Health part-time'!I55&lt;0),J55,"")</f>
        <v/>
      </c>
      <c r="BE55" s="844" t="str">
        <f>IF(AND($AY$3=1,'7c Health part-time'!J55&lt;0),K55,"")</f>
        <v/>
      </c>
      <c r="BF55" s="843" t="str">
        <f>IF(AND($AY$3=1,'7c Health part-time'!K55&lt;0),L55,"")</f>
        <v/>
      </c>
      <c r="BG55" s="843" t="str">
        <f>IF(AND($AY$3=1,'7c Health part-time'!L55&lt;0),M55,"")</f>
        <v/>
      </c>
      <c r="BH55" s="843" t="str">
        <f>IF(AND($AY$3=1,'7c Health part-time'!M55&lt;0),N55,"")</f>
        <v/>
      </c>
      <c r="BI55" s="843" t="str">
        <f>IF(AND($AY$3=1,'7c Health part-time'!N55&lt;0),O55,"")</f>
        <v/>
      </c>
      <c r="BJ55" s="845" t="str">
        <f>IF(AND($AY$3=1,'7c Health part-time'!O55&lt;0),P55,"")</f>
        <v/>
      </c>
      <c r="BK55" s="844" t="str">
        <f>IF(AND($AY$3=1,'7c Health part-time'!V55&lt;0),W55,"")</f>
        <v/>
      </c>
      <c r="BL55" s="843" t="str">
        <f>IF(AND($AY$3=1,'7c Health part-time'!W55&lt;0),X55,"")</f>
        <v/>
      </c>
      <c r="BM55" s="843" t="str">
        <f>IF(AND($AY$3=1,'7c Health part-time'!X55&lt;0),Y55,"")</f>
        <v/>
      </c>
      <c r="BN55" s="843" t="str">
        <f>IF(AND($AY$3=1,'7c Health part-time'!Y55&lt;0),Z55,"")</f>
        <v/>
      </c>
      <c r="BO55" s="843" t="str">
        <f>IF(AND($AY$3=1,'7c Health part-time'!Z55&lt;0),AA55,"")</f>
        <v/>
      </c>
      <c r="BP55" s="845" t="str">
        <f>IF(AND($AY$3=1,'7c Health part-time'!AA55&lt;0),AB55,"")</f>
        <v/>
      </c>
      <c r="BQ55" s="844" t="str">
        <f>IF(AND($AY$3=1,'7c Health part-time'!AB55&lt;0),AC55,"")</f>
        <v/>
      </c>
      <c r="BR55" s="843" t="str">
        <f>IF(AND($AY$3=1,'7c Health part-time'!AC55&lt;0),AD55,"")</f>
        <v/>
      </c>
      <c r="BS55" s="843" t="str">
        <f>IF(AND($AY$3=1,'7c Health part-time'!AD55&lt;0),AE55,"")</f>
        <v/>
      </c>
      <c r="BT55" s="843" t="str">
        <f>IF(AND($AY$3=1,'7c Health part-time'!AE55&lt;0),AF55,"")</f>
        <v/>
      </c>
      <c r="BU55" s="843" t="str">
        <f>IF(AND($AY$3=1,'7c Health part-time'!AF55&lt;0),AG55,"")</f>
        <v/>
      </c>
      <c r="BV55" s="845" t="str">
        <f>IF(AND($AY$3=1,'7c Health part-time'!AG55&lt;0),AH55,"")</f>
        <v/>
      </c>
      <c r="BX55" s="844" t="str">
        <f>IF(AND($BX$3=1,TRUNC('7c Health part-time'!D55)&lt;&gt;'7c Health part-time'!D55),E55,"")</f>
        <v/>
      </c>
      <c r="BY55" s="843" t="str">
        <f>IF(AND($BX$3=1,TRUNC('7c Health part-time'!E55)&lt;&gt;'7c Health part-time'!E55),F55,"")</f>
        <v/>
      </c>
      <c r="BZ55" s="843" t="str">
        <f>IF(AND($BX$3=1,TRUNC('7c Health part-time'!F55)&lt;&gt;'7c Health part-time'!F55),G55,"")</f>
        <v/>
      </c>
      <c r="CA55" s="843" t="str">
        <f>IF(AND($BX$3=1,TRUNC('7c Health part-time'!G55)&lt;&gt;'7c Health part-time'!G55),H55,"")</f>
        <v/>
      </c>
      <c r="CB55" s="843" t="str">
        <f>IF(AND($BX$3=1,TRUNC('7c Health part-time'!H55)&lt;&gt;'7c Health part-time'!H55),I55,"")</f>
        <v/>
      </c>
      <c r="CC55" s="845" t="str">
        <f>IF(AND($BX$3=1,TRUNC('7c Health part-time'!I55)&lt;&gt;'7c Health part-time'!I55),J55,"")</f>
        <v/>
      </c>
      <c r="CD55" s="844" t="str">
        <f>IF(AND($BX$3=1,TRUNC('7c Health part-time'!J55)&lt;&gt;'7c Health part-time'!J55),K55,"")</f>
        <v/>
      </c>
      <c r="CE55" s="843" t="str">
        <f>IF(AND($BX$3=1,TRUNC('7c Health part-time'!K55)&lt;&gt;'7c Health part-time'!K55),L55,"")</f>
        <v/>
      </c>
      <c r="CF55" s="843" t="str">
        <f>IF(AND($BX$3=1,TRUNC('7c Health part-time'!L55)&lt;&gt;'7c Health part-time'!L55),M55,"")</f>
        <v/>
      </c>
      <c r="CG55" s="843" t="str">
        <f>IF(AND($BX$3=1,TRUNC('7c Health part-time'!M55)&lt;&gt;'7c Health part-time'!M55),N55,"")</f>
        <v/>
      </c>
      <c r="CH55" s="843" t="str">
        <f>IF(AND($BX$3=1,TRUNC('7c Health part-time'!N55)&lt;&gt;'7c Health part-time'!N55),O55,"")</f>
        <v/>
      </c>
      <c r="CI55" s="845" t="str">
        <f>IF(AND($BX$3=1,TRUNC('7c Health part-time'!O55)&lt;&gt;'7c Health part-time'!O55),P55,"")</f>
        <v/>
      </c>
      <c r="CJ55" s="844" t="str">
        <f>IF(AND($BX$3=1,TRUNC('7c Health part-time'!P55)&lt;&gt;'7c Health part-time'!P55),Q55,"")</f>
        <v/>
      </c>
      <c r="CK55" s="843" t="str">
        <f>IF(AND($BX$3=1,TRUNC('7c Health part-time'!Q55)&lt;&gt;'7c Health part-time'!Q55),R55,"")</f>
        <v/>
      </c>
      <c r="CL55" s="843" t="str">
        <f>IF(AND($BX$3=1,TRUNC('7c Health part-time'!R55)&lt;&gt;'7c Health part-time'!R55),S55,"")</f>
        <v/>
      </c>
      <c r="CM55" s="843" t="str">
        <f>IF(AND($BX$3=1,TRUNC('7c Health part-time'!S55)&lt;&gt;'7c Health part-time'!S55),T55,"")</f>
        <v/>
      </c>
      <c r="CN55" s="843" t="str">
        <f>IF(AND($BX$3=1,TRUNC('7c Health part-time'!T55)&lt;&gt;'7c Health part-time'!T55),U55,"")</f>
        <v/>
      </c>
      <c r="CO55" s="845" t="str">
        <f>IF(AND($BX$3=1,TRUNC('7c Health part-time'!U55)&lt;&gt;'7c Health part-time'!U55),V55,"")</f>
        <v/>
      </c>
      <c r="DV55" s="844" t="str">
        <f>IF(AND($DV$3=1,ROUND('7c Health part-time'!AB55,2)&lt;&gt;'7c Health part-time'!AB55),AC55,"")</f>
        <v/>
      </c>
      <c r="DW55" s="843" t="str">
        <f>IF(AND($DV$3=1,ROUND('7c Health part-time'!AC55,2)&lt;&gt;'7c Health part-time'!AC55),AD55,"")</f>
        <v/>
      </c>
      <c r="DX55" s="843" t="str">
        <f>IF(AND($DV$3=1,ROUND('7c Health part-time'!AD55,2)&lt;&gt;'7c Health part-time'!AD55),AE55,"")</f>
        <v/>
      </c>
      <c r="DY55" s="843" t="str">
        <f>IF(AND($DV$3=1,ROUND('7c Health part-time'!AE55,2)&lt;&gt;'7c Health part-time'!AE55),AF55,"")</f>
        <v/>
      </c>
      <c r="DZ55" s="843" t="str">
        <f>IF(AND($DV$3=1,ROUND('7c Health part-time'!AF55,2)&lt;&gt;'7c Health part-time'!AF55),AG55,"")</f>
        <v/>
      </c>
      <c r="EA55" s="845" t="str">
        <f>IF(AND($DV$3=1,ROUND('7c Health part-time'!AG55,2)&lt;&gt;'7c Health part-time'!AG55),AH55,"")</f>
        <v/>
      </c>
      <c r="EC55" s="844" t="str">
        <f>IF(AND($EC$3=1,'7c Health part-time'!AB55&gt;'7c Health part-time'!V55),AC55,"")</f>
        <v/>
      </c>
      <c r="ED55" s="843" t="str">
        <f>IF(AND($EC$3=1,'7c Health part-time'!AC55&gt;'7c Health part-time'!W55),AD55,"")</f>
        <v/>
      </c>
      <c r="EE55" s="843" t="str">
        <f>IF(AND($EC$3=1,'7c Health part-time'!AD55&gt;'7c Health part-time'!X55),AE55,"")</f>
        <v/>
      </c>
      <c r="EF55" s="843" t="str">
        <f>IF(AND($EC$3=1,'7c Health part-time'!AE55&gt;'7c Health part-time'!Y55),AF55,"")</f>
        <v/>
      </c>
      <c r="EG55" s="843" t="str">
        <f>IF(AND($EC$3=1,'7c Health part-time'!AF55&gt;'7c Health part-time'!Z55),AG55,"")</f>
        <v/>
      </c>
      <c r="EH55" s="845" t="str">
        <f>IF(AND($EC$3=1,'7c Health part-time'!AG55&gt;'7c Health part-time'!AA55),AH55,"")</f>
        <v/>
      </c>
      <c r="EJ55" s="844" t="str">
        <f>IF(AND($EJ$3=1,'7c Health part-time'!V55&lt;&gt;0),IF(('7c Health part-time'!AB55/'7c Health part-time'!V55)&lt;0.03,AC55,""),"")</f>
        <v/>
      </c>
      <c r="EK55" s="843" t="str">
        <f>IF(AND($EJ$3=1,'7c Health part-time'!W55&lt;&gt;0),IF(('7c Health part-time'!AC55/'7c Health part-time'!W55)&lt;0.03,AD55,""),"")</f>
        <v/>
      </c>
      <c r="EL55" s="843" t="str">
        <f>IF(AND($EJ$3=1,'7c Health part-time'!X55&lt;&gt;0),IF(('7c Health part-time'!AD55/'7c Health part-time'!X55)&lt;0.03,AE55,""),"")</f>
        <v/>
      </c>
      <c r="EM55" s="843" t="str">
        <f>IF(AND($EJ$3=1,'7c Health part-time'!Y55&lt;&gt;0),IF(('7c Health part-time'!AE55/'7c Health part-time'!Y55)&lt;0.03,AF55,""),"")</f>
        <v/>
      </c>
      <c r="EN55" s="843" t="str">
        <f>IF(AND($EJ$3=1,'7c Health part-time'!Z55&lt;&gt;0),IF(('7c Health part-time'!AF55/'7c Health part-time'!Z55)&lt;0.03,AG55,""),"")</f>
        <v/>
      </c>
      <c r="EO55" s="845" t="str">
        <f>IF(AND($EJ$3=1,'7c Health part-time'!AA55&lt;&gt;0),IF(('7c Health part-time'!AG55/'7c Health part-time'!AA55)&lt;0.03,AH55,""),"")</f>
        <v/>
      </c>
      <c r="EQ55" s="844" t="str">
        <f>IF(AND($EQ$3=1,'7c Health part-time'!P55=0,SUM('7c Health part-time'!D55,'7c Health part-time'!J55)&gt;$ET$13),Q55,"")</f>
        <v/>
      </c>
      <c r="ER55" s="843" t="str">
        <f>IF(AND($EQ$3=1,'7c Health part-time'!Q55=0,SUM('7c Health part-time'!E55,'7c Health part-time'!K55)&gt;$ET$13),R55,"")</f>
        <v/>
      </c>
      <c r="ES55" s="843" t="str">
        <f>IF(AND($EQ$3=1,'7c Health part-time'!R55=0,SUM('7c Health part-time'!F55,'7c Health part-time'!L55)&gt;$ET$13),S55,"")</f>
        <v/>
      </c>
      <c r="ET55" s="843" t="str">
        <f>IF(AND($EQ$3=1,'7c Health part-time'!S55=0,SUM('7c Health part-time'!G55,'7c Health part-time'!M55)&gt;$ET$13),T55,"")</f>
        <v/>
      </c>
      <c r="EU55" s="843" t="str">
        <f>IF(AND($EQ$3=1,'7c Health part-time'!T55=0,SUM('7c Health part-time'!H55,'7c Health part-time'!N55)&gt;$ET$13),U55,"")</f>
        <v/>
      </c>
      <c r="EV55" s="845" t="str">
        <f>IF(AND($EQ$3=1,'7c Health part-time'!U55=0,SUM('7c Health part-time'!I55,'7c Health part-time'!O55)&gt;$ET$13),V55,"")</f>
        <v/>
      </c>
      <c r="EX55" s="844" t="str">
        <f>IF(AND($EX$3=1,SUM('7c Health part-time'!D55,'7c Health part-time'!J55)&gt;0,ABS('7c Health part-time'!P55)=SUM('7c Health part-time'!D55,'7c Health part-time'!J55)),Q55,"")</f>
        <v/>
      </c>
      <c r="EY55" s="843" t="str">
        <f>IF(AND($EX$3=1,SUM('7c Health part-time'!E55,'7c Health part-time'!K55)&gt;0,ABS('7c Health part-time'!Q55)=SUM('7c Health part-time'!E55,'7c Health part-time'!K55)),R55,"")</f>
        <v/>
      </c>
      <c r="EZ55" s="843" t="str">
        <f>IF(AND($EX$3=1,SUM('7c Health part-time'!F55,'7c Health part-time'!L55)&gt;0,ABS('7c Health part-time'!R55)=SUM('7c Health part-time'!F55,'7c Health part-time'!L55)),S55,"")</f>
        <v/>
      </c>
      <c r="FA55" s="843" t="str">
        <f>IF(AND($EX$3=1,SUM('7c Health part-time'!G55,'7c Health part-time'!M55)&gt;0,ABS('7c Health part-time'!S55)=SUM('7c Health part-time'!G55,'7c Health part-time'!M55)),T55,"")</f>
        <v/>
      </c>
      <c r="FB55" s="843" t="str">
        <f>IF(AND($EX$3=1,SUM('7c Health part-time'!H55,'7c Health part-time'!N55)&gt;0,ABS('7c Health part-time'!T55)=SUM('7c Health part-time'!H55,'7c Health part-time'!N55)),U55,"")</f>
        <v/>
      </c>
      <c r="FC55" s="845" t="str">
        <f>IF(AND($EX$3=1,SUM('7c Health part-time'!I55,'7c Health part-time'!O55)&gt;0,ABS('7c Health part-time'!U55)=SUM('7c Health part-time'!I55,'7c Health part-time'!O55)),V55,"")</f>
        <v/>
      </c>
      <c r="FR55" s="844" t="str">
        <f>IF(AND($FR$3=1,'7c Health part-time'!V55&lt;&gt;0),IF(('7c Health part-time'!AB55/'7c Health part-time'!V55)&lt;0.25,AC55,""),"")</f>
        <v/>
      </c>
      <c r="FS55" s="843" t="str">
        <f>IF(AND($FR$3=1,'7c Health part-time'!W55&lt;&gt;0),IF(('7c Health part-time'!AC55/'7c Health part-time'!W55)&lt;0.25,AD55,""),"")</f>
        <v/>
      </c>
      <c r="FT55" s="843" t="str">
        <f>IF(AND($FR$3=1,'7c Health part-time'!X55&lt;&gt;0),IF(('7c Health part-time'!AD55/'7c Health part-time'!X55)&lt;0.25,AE55,""),"")</f>
        <v/>
      </c>
      <c r="FU55" s="843" t="str">
        <f>IF(AND($FR$3=1,'7c Health part-time'!Y55&lt;&gt;0),IF(('7c Health part-time'!AE55/'7c Health part-time'!Y55)&lt;0.25,AF55,""),"")</f>
        <v/>
      </c>
      <c r="FV55" s="843" t="str">
        <f>IF(AND($FR$3=1,'7c Health part-time'!Z55&lt;&gt;0),IF(('7c Health part-time'!AF55/'7c Health part-time'!Z55)&lt;0.25,AG55,""),"")</f>
        <v/>
      </c>
      <c r="FW55" s="845" t="str">
        <f>IF(AND($FR$3=1,'7c Health part-time'!AA55&lt;&gt;0),IF(('7c Health part-time'!AG55/'7c Health part-time'!AA55)&lt;0.25,AH55,""),"")</f>
        <v/>
      </c>
      <c r="FY55" s="843"/>
      <c r="FZ55" s="843"/>
      <c r="GA55" s="843"/>
      <c r="GB55" s="843"/>
      <c r="GC55" s="843"/>
      <c r="GD55" s="843"/>
      <c r="GE55" s="843"/>
      <c r="GF55" s="843"/>
      <c r="GG55" s="843"/>
      <c r="GH55" s="843"/>
      <c r="GI55" s="843"/>
      <c r="GJ55" s="843"/>
      <c r="GL55" s="60"/>
      <c r="GM55" s="60" t="s">
        <v>13</v>
      </c>
      <c r="GN55" s="60" t="s">
        <v>314</v>
      </c>
      <c r="GO55" s="49" t="str">
        <f>$CS$101</f>
        <v/>
      </c>
      <c r="GP55" s="41" t="str">
        <f>$CT$101</f>
        <v/>
      </c>
      <c r="GQ55" s="40" t="str">
        <f>$CS$101</f>
        <v/>
      </c>
      <c r="GR55" s="41" t="str">
        <f>$CT$101</f>
        <v/>
      </c>
      <c r="GS55" s="40" t="str">
        <f>$CS$101</f>
        <v/>
      </c>
      <c r="GT55" s="873" t="str">
        <f>$CT$101</f>
        <v/>
      </c>
      <c r="GU55" s="49" t="str">
        <f>$CY$101</f>
        <v/>
      </c>
      <c r="GV55" s="41" t="str">
        <f>$CZ$101</f>
        <v/>
      </c>
      <c r="GW55" s="40" t="str">
        <f>$CY$101</f>
        <v/>
      </c>
      <c r="GX55" s="41" t="str">
        <f>$CZ$101</f>
        <v/>
      </c>
      <c r="GY55" s="40" t="str">
        <f>$CY$101</f>
        <v/>
      </c>
      <c r="GZ55" s="873" t="str">
        <f>$CZ$101</f>
        <v/>
      </c>
      <c r="HA55" s="49" t="str">
        <f>$DE$101</f>
        <v/>
      </c>
      <c r="HB55" s="41" t="str">
        <f>$DF$101</f>
        <v/>
      </c>
      <c r="HC55" s="40" t="str">
        <f>$DE$101</f>
        <v/>
      </c>
      <c r="HD55" s="41" t="str">
        <f>$DF$101</f>
        <v/>
      </c>
      <c r="HE55" s="40" t="str">
        <f>$DE$101</f>
        <v/>
      </c>
      <c r="HF55" s="873" t="str">
        <f>$DF$101</f>
        <v/>
      </c>
      <c r="HG55" s="49" t="str">
        <f>$DK$101</f>
        <v/>
      </c>
      <c r="HH55" s="41" t="str">
        <f>$DL$101</f>
        <v/>
      </c>
      <c r="HI55" s="40" t="str">
        <f>$DK$101</f>
        <v/>
      </c>
      <c r="HJ55" s="41" t="str">
        <f>$DL$101</f>
        <v/>
      </c>
      <c r="HK55" s="40" t="str">
        <f>$DK$101</f>
        <v/>
      </c>
      <c r="HL55" s="873" t="str">
        <f>$DL$101</f>
        <v/>
      </c>
      <c r="HM55" s="49" t="str">
        <f>$DQ$101</f>
        <v/>
      </c>
      <c r="HN55" s="41" t="str">
        <f>$DR$101</f>
        <v/>
      </c>
      <c r="HO55" s="40" t="str">
        <f>$DQ$101</f>
        <v/>
      </c>
      <c r="HP55" s="41" t="str">
        <f>$DR$101</f>
        <v/>
      </c>
      <c r="HQ55" s="40" t="str">
        <f>$DQ$101</f>
        <v/>
      </c>
      <c r="HR55" s="873" t="str">
        <f>$DR$101</f>
        <v/>
      </c>
    </row>
    <row r="56" spans="1:226" x14ac:dyDescent="0.25">
      <c r="A56" s="18" t="str">
        <f>'7c Health part-time'!A56</f>
        <v>Operating department practice (B)</v>
      </c>
      <c r="B56" t="s">
        <v>19</v>
      </c>
      <c r="C56" s="18" t="str">
        <f>'7c Health part-time'!C56</f>
        <v>UG</v>
      </c>
      <c r="D56" t="str">
        <f t="shared" si="4"/>
        <v>Operating department practice (B), Long, UG</v>
      </c>
      <c r="E56" t="str">
        <f t="shared" si="13"/>
        <v xml:space="preserve">Column 1, Starters in 2016-17, OfS-fundable, Operating department practice (B), Long, UG; </v>
      </c>
      <c r="F56" t="str">
        <f t="shared" si="13"/>
        <v xml:space="preserve">Column 1, Starters in 2016-17, Non-fundable, Operating department practice (B), Long, UG; </v>
      </c>
      <c r="G56" t="str">
        <f t="shared" si="13"/>
        <v xml:space="preserve">Column 1, Starters in 2017-18, OfS-fundable, Operating department practice (B), Long, UG; </v>
      </c>
      <c r="H56" t="str">
        <f t="shared" si="13"/>
        <v xml:space="preserve">Column 1, Starters in 2017-18, Non-fundable, Operating department practice (B), Long, UG; </v>
      </c>
      <c r="I56" t="str">
        <f t="shared" si="13"/>
        <v xml:space="preserve">Column 1, Starters in 2018-19, OfS-fundable, Operating department practice (B), Long, UG; </v>
      </c>
      <c r="J56" t="str">
        <f t="shared" si="13"/>
        <v xml:space="preserve">Column 1, Starters in 2018-19, Non-fundable, Operating department practice (B), Long, UG; </v>
      </c>
      <c r="K56" t="str">
        <f t="shared" si="13"/>
        <v xml:space="preserve">Column 2, Starters in 2016-17, OfS-fundable, Operating department practice (B), Long, UG; </v>
      </c>
      <c r="L56" t="str">
        <f t="shared" si="13"/>
        <v xml:space="preserve">Column 2, Starters in 2016-17, Non-fundable, Operating department practice (B), Long, UG; </v>
      </c>
      <c r="M56" t="str">
        <f t="shared" si="13"/>
        <v xml:space="preserve">Column 2, Starters in 2017-18, OfS-fundable, Operating department practice (B), Long, UG; </v>
      </c>
      <c r="N56" t="str">
        <f t="shared" si="13"/>
        <v xml:space="preserve">Column 2, Starters in 2017-18, Non-fundable, Operating department practice (B), Long, UG; </v>
      </c>
      <c r="O56" t="str">
        <f t="shared" si="13"/>
        <v xml:space="preserve">Column 2, Starters in 2018-19, OfS-fundable, Operating department practice (B), Long, UG; </v>
      </c>
      <c r="P56" t="str">
        <f t="shared" si="13"/>
        <v xml:space="preserve">Column 2, Starters in 2018-19, Non-fundable, Operating department practice (B), Long, UG; </v>
      </c>
      <c r="Q56" t="str">
        <f t="shared" si="13"/>
        <v xml:space="preserve">Column 3, Starters in 2016-17, OfS-fundable, Operating department practice (B), Long, UG; </v>
      </c>
      <c r="R56" t="str">
        <f t="shared" si="13"/>
        <v xml:space="preserve">Column 3, Starters in 2016-17, Non-fundable, Operating department practice (B), Long, UG; </v>
      </c>
      <c r="S56" t="str">
        <f t="shared" si="13"/>
        <v xml:space="preserve">Column 3, Starters in 2017-18, OfS-fundable, Operating department practice (B), Long, UG; </v>
      </c>
      <c r="T56" t="str">
        <f t="shared" si="13"/>
        <v xml:space="preserve">Column 3, Starters in 2017-18, Non-fundable, Operating department practice (B), Long, UG; </v>
      </c>
      <c r="U56" t="str">
        <f t="shared" si="12"/>
        <v xml:space="preserve">Column 3, Starters in 2018-19, OfS-fundable, Operating department practice (B), Long, UG; </v>
      </c>
      <c r="V56" t="str">
        <f t="shared" si="12"/>
        <v xml:space="preserve">Column 3, Starters in 2018-19, Non-fundable, Operating department practice (B), Long, UG; </v>
      </c>
      <c r="W56" t="str">
        <f t="shared" si="12"/>
        <v xml:space="preserve">Column 4, Starters in 2016-17, OfS-fundable, Operating department practice (B), Long, UG; </v>
      </c>
      <c r="X56" t="str">
        <f t="shared" si="12"/>
        <v xml:space="preserve">Column 4, Starters in 2016-17, Non-fundable, Operating department practice (B), Long, UG; </v>
      </c>
      <c r="Y56" t="str">
        <f t="shared" si="12"/>
        <v xml:space="preserve">Column 4, Starters in 2017-18, OfS-fundable, Operating department practice (B), Long, UG; </v>
      </c>
      <c r="Z56" t="str">
        <f t="shared" si="12"/>
        <v xml:space="preserve">Column 4, Starters in 2017-18, Non-fundable, Operating department practice (B), Long, UG; </v>
      </c>
      <c r="AA56" t="str">
        <f t="shared" si="12"/>
        <v xml:space="preserve">Column 4, Starters in 2018-19, OfS-fundable, Operating department practice (B), Long, UG; </v>
      </c>
      <c r="AB56" t="str">
        <f t="shared" si="12"/>
        <v xml:space="preserve">Column 4, Starters in 2018-19, Non-fundable, Operating department practice (B), Long, UG; </v>
      </c>
      <c r="AC56" t="str">
        <f t="shared" si="12"/>
        <v xml:space="preserve">Column 4a, Starters in 2016-17, OfS-fundable, Operating department practice (B), Long, UG; </v>
      </c>
      <c r="AD56" t="str">
        <f t="shared" si="12"/>
        <v xml:space="preserve">Column 4a, Starters in 2016-17, Non-fundable, Operating department practice (B), Long, UG; </v>
      </c>
      <c r="AE56" t="str">
        <f t="shared" si="12"/>
        <v xml:space="preserve">Column 4a, Starters in 2017-18, OfS-fundable, Operating department practice (B), Long, UG; </v>
      </c>
      <c r="AF56" t="str">
        <f t="shared" si="12"/>
        <v xml:space="preserve">Column 4a, Starters in 2017-18, Non-fundable, Operating department practice (B), Long, UG; </v>
      </c>
      <c r="AG56" t="str">
        <f t="shared" si="12"/>
        <v xml:space="preserve">Column 4a, Starters in 2018-19, OfS-fundable, Operating department practice (B), Long, UG; </v>
      </c>
      <c r="AH56" t="str">
        <f t="shared" si="12"/>
        <v xml:space="preserve">Column 4a, Starters in 2018-19, Non-fundable, Operating department practice (B), Long, UG; </v>
      </c>
      <c r="AR56" s="844" t="str">
        <f>IF(AND($AR$3=1,'7c Health part-time'!P56&gt;0),Q56,"")</f>
        <v/>
      </c>
      <c r="AS56" s="843" t="str">
        <f>IF(AND($AR$3=1,'7c Health part-time'!Q56&gt;0),R56,"")</f>
        <v/>
      </c>
      <c r="AT56" s="843" t="str">
        <f>IF(AND($AR$3=1,'7c Health part-time'!R56&gt;0),S56,"")</f>
        <v/>
      </c>
      <c r="AU56" s="843" t="str">
        <f>IF(AND($AR$3=1,'7c Health part-time'!S56&gt;0),T56,"")</f>
        <v/>
      </c>
      <c r="AV56" s="843" t="str">
        <f>IF(AND($AR$3=1,'7c Health part-time'!T56&gt;0),U56,"")</f>
        <v/>
      </c>
      <c r="AW56" s="845" t="str">
        <f>IF(AND($AR$3=1,'7c Health part-time'!U56&gt;0),V56,"")</f>
        <v/>
      </c>
      <c r="AY56" s="844" t="str">
        <f>IF(AND($AY$3=1,'7c Health part-time'!D56&lt;0),E56,"")</f>
        <v/>
      </c>
      <c r="AZ56" s="843" t="str">
        <f>IF(AND($AY$3=1,'7c Health part-time'!E56&lt;0),F56,"")</f>
        <v/>
      </c>
      <c r="BA56" s="843" t="str">
        <f>IF(AND($AY$3=1,'7c Health part-time'!F56&lt;0),G56,"")</f>
        <v/>
      </c>
      <c r="BB56" s="843" t="str">
        <f>IF(AND($AY$3=1,'7c Health part-time'!G56&lt;0),H56,"")</f>
        <v/>
      </c>
      <c r="BC56" s="843" t="str">
        <f>IF(AND($AY$3=1,'7c Health part-time'!H56&lt;0),I56,"")</f>
        <v/>
      </c>
      <c r="BD56" s="845" t="str">
        <f>IF(AND($AY$3=1,'7c Health part-time'!I56&lt;0),J56,"")</f>
        <v/>
      </c>
      <c r="BE56" s="844" t="str">
        <f>IF(AND($AY$3=1,'7c Health part-time'!J56&lt;0),K56,"")</f>
        <v/>
      </c>
      <c r="BF56" s="843" t="str">
        <f>IF(AND($AY$3=1,'7c Health part-time'!K56&lt;0),L56,"")</f>
        <v/>
      </c>
      <c r="BG56" s="843" t="str">
        <f>IF(AND($AY$3=1,'7c Health part-time'!L56&lt;0),M56,"")</f>
        <v/>
      </c>
      <c r="BH56" s="843" t="str">
        <f>IF(AND($AY$3=1,'7c Health part-time'!M56&lt;0),N56,"")</f>
        <v/>
      </c>
      <c r="BI56" s="843" t="str">
        <f>IF(AND($AY$3=1,'7c Health part-time'!N56&lt;0),O56,"")</f>
        <v/>
      </c>
      <c r="BJ56" s="845" t="str">
        <f>IF(AND($AY$3=1,'7c Health part-time'!O56&lt;0),P56,"")</f>
        <v/>
      </c>
      <c r="BK56" s="844" t="str">
        <f>IF(AND($AY$3=1,'7c Health part-time'!V56&lt;0),W56,"")</f>
        <v/>
      </c>
      <c r="BL56" s="843" t="str">
        <f>IF(AND($AY$3=1,'7c Health part-time'!W56&lt;0),X56,"")</f>
        <v/>
      </c>
      <c r="BM56" s="843" t="str">
        <f>IF(AND($AY$3=1,'7c Health part-time'!X56&lt;0),Y56,"")</f>
        <v/>
      </c>
      <c r="BN56" s="843" t="str">
        <f>IF(AND($AY$3=1,'7c Health part-time'!Y56&lt;0),Z56,"")</f>
        <v/>
      </c>
      <c r="BO56" s="843" t="str">
        <f>IF(AND($AY$3=1,'7c Health part-time'!Z56&lt;0),AA56,"")</f>
        <v/>
      </c>
      <c r="BP56" s="845" t="str">
        <f>IF(AND($AY$3=1,'7c Health part-time'!AA56&lt;0),AB56,"")</f>
        <v/>
      </c>
      <c r="BQ56" s="844" t="str">
        <f>IF(AND($AY$3=1,'7c Health part-time'!AB56&lt;0),AC56,"")</f>
        <v/>
      </c>
      <c r="BR56" s="843" t="str">
        <f>IF(AND($AY$3=1,'7c Health part-time'!AC56&lt;0),AD56,"")</f>
        <v/>
      </c>
      <c r="BS56" s="843" t="str">
        <f>IF(AND($AY$3=1,'7c Health part-time'!AD56&lt;0),AE56,"")</f>
        <v/>
      </c>
      <c r="BT56" s="843" t="str">
        <f>IF(AND($AY$3=1,'7c Health part-time'!AE56&lt;0),AF56,"")</f>
        <v/>
      </c>
      <c r="BU56" s="843" t="str">
        <f>IF(AND($AY$3=1,'7c Health part-time'!AF56&lt;0),AG56,"")</f>
        <v/>
      </c>
      <c r="BV56" s="845" t="str">
        <f>IF(AND($AY$3=1,'7c Health part-time'!AG56&lt;0),AH56,"")</f>
        <v/>
      </c>
      <c r="BX56" s="844" t="str">
        <f>IF(AND($BX$3=1,TRUNC('7c Health part-time'!D56)&lt;&gt;'7c Health part-time'!D56),E56,"")</f>
        <v/>
      </c>
      <c r="BY56" s="843" t="str">
        <f>IF(AND($BX$3=1,TRUNC('7c Health part-time'!E56)&lt;&gt;'7c Health part-time'!E56),F56,"")</f>
        <v/>
      </c>
      <c r="BZ56" s="843" t="str">
        <f>IF(AND($BX$3=1,TRUNC('7c Health part-time'!F56)&lt;&gt;'7c Health part-time'!F56),G56,"")</f>
        <v/>
      </c>
      <c r="CA56" s="843" t="str">
        <f>IF(AND($BX$3=1,TRUNC('7c Health part-time'!G56)&lt;&gt;'7c Health part-time'!G56),H56,"")</f>
        <v/>
      </c>
      <c r="CB56" s="843" t="str">
        <f>IF(AND($BX$3=1,TRUNC('7c Health part-time'!H56)&lt;&gt;'7c Health part-time'!H56),I56,"")</f>
        <v/>
      </c>
      <c r="CC56" s="845" t="str">
        <f>IF(AND($BX$3=1,TRUNC('7c Health part-time'!I56)&lt;&gt;'7c Health part-time'!I56),J56,"")</f>
        <v/>
      </c>
      <c r="CD56" s="844" t="str">
        <f>IF(AND($BX$3=1,TRUNC('7c Health part-time'!J56)&lt;&gt;'7c Health part-time'!J56),K56,"")</f>
        <v/>
      </c>
      <c r="CE56" s="843" t="str">
        <f>IF(AND($BX$3=1,TRUNC('7c Health part-time'!K56)&lt;&gt;'7c Health part-time'!K56),L56,"")</f>
        <v/>
      </c>
      <c r="CF56" s="843" t="str">
        <f>IF(AND($BX$3=1,TRUNC('7c Health part-time'!L56)&lt;&gt;'7c Health part-time'!L56),M56,"")</f>
        <v/>
      </c>
      <c r="CG56" s="843" t="str">
        <f>IF(AND($BX$3=1,TRUNC('7c Health part-time'!M56)&lt;&gt;'7c Health part-time'!M56),N56,"")</f>
        <v/>
      </c>
      <c r="CH56" s="843" t="str">
        <f>IF(AND($BX$3=1,TRUNC('7c Health part-time'!N56)&lt;&gt;'7c Health part-time'!N56),O56,"")</f>
        <v/>
      </c>
      <c r="CI56" s="845" t="str">
        <f>IF(AND($BX$3=1,TRUNC('7c Health part-time'!O56)&lt;&gt;'7c Health part-time'!O56),P56,"")</f>
        <v/>
      </c>
      <c r="CJ56" s="844" t="str">
        <f>IF(AND($BX$3=1,TRUNC('7c Health part-time'!P56)&lt;&gt;'7c Health part-time'!P56),Q56,"")</f>
        <v/>
      </c>
      <c r="CK56" s="843" t="str">
        <f>IF(AND($BX$3=1,TRUNC('7c Health part-time'!Q56)&lt;&gt;'7c Health part-time'!Q56),R56,"")</f>
        <v/>
      </c>
      <c r="CL56" s="843" t="str">
        <f>IF(AND($BX$3=1,TRUNC('7c Health part-time'!R56)&lt;&gt;'7c Health part-time'!R56),S56,"")</f>
        <v/>
      </c>
      <c r="CM56" s="843" t="str">
        <f>IF(AND($BX$3=1,TRUNC('7c Health part-time'!S56)&lt;&gt;'7c Health part-time'!S56),T56,"")</f>
        <v/>
      </c>
      <c r="CN56" s="843" t="str">
        <f>IF(AND($BX$3=1,TRUNC('7c Health part-time'!T56)&lt;&gt;'7c Health part-time'!T56),U56,"")</f>
        <v/>
      </c>
      <c r="CO56" s="845" t="str">
        <f>IF(AND($BX$3=1,TRUNC('7c Health part-time'!U56)&lt;&gt;'7c Health part-time'!U56),V56,"")</f>
        <v/>
      </c>
      <c r="DV56" s="844" t="str">
        <f>IF(AND($DV$3=1,ROUND('7c Health part-time'!AB56,2)&lt;&gt;'7c Health part-time'!AB56),AC56,"")</f>
        <v/>
      </c>
      <c r="DW56" s="843" t="str">
        <f>IF(AND($DV$3=1,ROUND('7c Health part-time'!AC56,2)&lt;&gt;'7c Health part-time'!AC56),AD56,"")</f>
        <v/>
      </c>
      <c r="DX56" s="843" t="str">
        <f>IF(AND($DV$3=1,ROUND('7c Health part-time'!AD56,2)&lt;&gt;'7c Health part-time'!AD56),AE56,"")</f>
        <v/>
      </c>
      <c r="DY56" s="843" t="str">
        <f>IF(AND($DV$3=1,ROUND('7c Health part-time'!AE56,2)&lt;&gt;'7c Health part-time'!AE56),AF56,"")</f>
        <v/>
      </c>
      <c r="DZ56" s="843" t="str">
        <f>IF(AND($DV$3=1,ROUND('7c Health part-time'!AF56,2)&lt;&gt;'7c Health part-time'!AF56),AG56,"")</f>
        <v/>
      </c>
      <c r="EA56" s="845" t="str">
        <f>IF(AND($DV$3=1,ROUND('7c Health part-time'!AG56,2)&lt;&gt;'7c Health part-time'!AG56),AH56,"")</f>
        <v/>
      </c>
      <c r="EC56" s="844" t="str">
        <f>IF(AND($EC$3=1,'7c Health part-time'!AB56&gt;'7c Health part-time'!V56),AC56,"")</f>
        <v/>
      </c>
      <c r="ED56" s="843" t="str">
        <f>IF(AND($EC$3=1,'7c Health part-time'!AC56&gt;'7c Health part-time'!W56),AD56,"")</f>
        <v/>
      </c>
      <c r="EE56" s="843" t="str">
        <f>IF(AND($EC$3=1,'7c Health part-time'!AD56&gt;'7c Health part-time'!X56),AE56,"")</f>
        <v/>
      </c>
      <c r="EF56" s="843" t="str">
        <f>IF(AND($EC$3=1,'7c Health part-time'!AE56&gt;'7c Health part-time'!Y56),AF56,"")</f>
        <v/>
      </c>
      <c r="EG56" s="843" t="str">
        <f>IF(AND($EC$3=1,'7c Health part-time'!AF56&gt;'7c Health part-time'!Z56),AG56,"")</f>
        <v/>
      </c>
      <c r="EH56" s="845" t="str">
        <f>IF(AND($EC$3=1,'7c Health part-time'!AG56&gt;'7c Health part-time'!AA56),AH56,"")</f>
        <v/>
      </c>
      <c r="EJ56" s="844" t="str">
        <f>IF(AND($EJ$3=1,'7c Health part-time'!V56&lt;&gt;0),IF(('7c Health part-time'!AB56/'7c Health part-time'!V56)&lt;0.03,AC56,""),"")</f>
        <v/>
      </c>
      <c r="EK56" s="843" t="str">
        <f>IF(AND($EJ$3=1,'7c Health part-time'!W56&lt;&gt;0),IF(('7c Health part-time'!AC56/'7c Health part-time'!W56)&lt;0.03,AD56,""),"")</f>
        <v/>
      </c>
      <c r="EL56" s="843" t="str">
        <f>IF(AND($EJ$3=1,'7c Health part-time'!X56&lt;&gt;0),IF(('7c Health part-time'!AD56/'7c Health part-time'!X56)&lt;0.03,AE56,""),"")</f>
        <v/>
      </c>
      <c r="EM56" s="843" t="str">
        <f>IF(AND($EJ$3=1,'7c Health part-time'!Y56&lt;&gt;0),IF(('7c Health part-time'!AE56/'7c Health part-time'!Y56)&lt;0.03,AF56,""),"")</f>
        <v/>
      </c>
      <c r="EN56" s="843" t="str">
        <f>IF(AND($EJ$3=1,'7c Health part-time'!Z56&lt;&gt;0),IF(('7c Health part-time'!AF56/'7c Health part-time'!Z56)&lt;0.03,AG56,""),"")</f>
        <v/>
      </c>
      <c r="EO56" s="845" t="str">
        <f>IF(AND($EJ$3=1,'7c Health part-time'!AA56&lt;&gt;0),IF(('7c Health part-time'!AG56/'7c Health part-time'!AA56)&lt;0.03,AH56,""),"")</f>
        <v/>
      </c>
      <c r="EQ56" s="844" t="str">
        <f>IF(AND($EQ$3=1,'7c Health part-time'!P56=0,SUM('7c Health part-time'!D56,'7c Health part-time'!J56)&gt;$ET$13),Q56,"")</f>
        <v/>
      </c>
      <c r="ER56" s="843" t="str">
        <f>IF(AND($EQ$3=1,'7c Health part-time'!Q56=0,SUM('7c Health part-time'!E56,'7c Health part-time'!K56)&gt;$ET$13),R56,"")</f>
        <v/>
      </c>
      <c r="ES56" s="843" t="str">
        <f>IF(AND($EQ$3=1,'7c Health part-time'!R56=0,SUM('7c Health part-time'!F56,'7c Health part-time'!L56)&gt;$ET$13),S56,"")</f>
        <v/>
      </c>
      <c r="ET56" s="843" t="str">
        <f>IF(AND($EQ$3=1,'7c Health part-time'!S56=0,SUM('7c Health part-time'!G56,'7c Health part-time'!M56)&gt;$ET$13),T56,"")</f>
        <v/>
      </c>
      <c r="EU56" s="843" t="str">
        <f>IF(AND($EQ$3=1,'7c Health part-time'!T56=0,SUM('7c Health part-time'!H56,'7c Health part-time'!N56)&gt;$ET$13),U56,"")</f>
        <v/>
      </c>
      <c r="EV56" s="845" t="str">
        <f>IF(AND($EQ$3=1,'7c Health part-time'!U56=0,SUM('7c Health part-time'!I56,'7c Health part-time'!O56)&gt;$ET$13),V56,"")</f>
        <v/>
      </c>
      <c r="EX56" s="844" t="str">
        <f>IF(AND($EX$3=1,SUM('7c Health part-time'!D56,'7c Health part-time'!J56)&gt;0,ABS('7c Health part-time'!P56)=SUM('7c Health part-time'!D56,'7c Health part-time'!J56)),Q56,"")</f>
        <v/>
      </c>
      <c r="EY56" s="843" t="str">
        <f>IF(AND($EX$3=1,SUM('7c Health part-time'!E56,'7c Health part-time'!K56)&gt;0,ABS('7c Health part-time'!Q56)=SUM('7c Health part-time'!E56,'7c Health part-time'!K56)),R56,"")</f>
        <v/>
      </c>
      <c r="EZ56" s="843" t="str">
        <f>IF(AND($EX$3=1,SUM('7c Health part-time'!F56,'7c Health part-time'!L56)&gt;0,ABS('7c Health part-time'!R56)=SUM('7c Health part-time'!F56,'7c Health part-time'!L56)),S56,"")</f>
        <v/>
      </c>
      <c r="FA56" s="843" t="str">
        <f>IF(AND($EX$3=1,SUM('7c Health part-time'!G56,'7c Health part-time'!M56)&gt;0,ABS('7c Health part-time'!S56)=SUM('7c Health part-time'!G56,'7c Health part-time'!M56)),T56,"")</f>
        <v/>
      </c>
      <c r="FB56" s="843" t="str">
        <f>IF(AND($EX$3=1,SUM('7c Health part-time'!H56,'7c Health part-time'!N56)&gt;0,ABS('7c Health part-time'!T56)=SUM('7c Health part-time'!H56,'7c Health part-time'!N56)),U56,"")</f>
        <v/>
      </c>
      <c r="FC56" s="845" t="str">
        <f>IF(AND($EX$3=1,SUM('7c Health part-time'!I56,'7c Health part-time'!O56)&gt;0,ABS('7c Health part-time'!U56)=SUM('7c Health part-time'!I56,'7c Health part-time'!O56)),V56,"")</f>
        <v/>
      </c>
      <c r="FR56" s="844" t="str">
        <f>IF(AND($FR$3=1,'7c Health part-time'!V56&lt;&gt;0),IF(('7c Health part-time'!AB56/'7c Health part-time'!V56)&lt;0.25,AC56,""),"")</f>
        <v/>
      </c>
      <c r="FS56" s="843" t="str">
        <f>IF(AND($FR$3=1,'7c Health part-time'!W56&lt;&gt;0),IF(('7c Health part-time'!AC56/'7c Health part-time'!W56)&lt;0.25,AD56,""),"")</f>
        <v/>
      </c>
      <c r="FT56" s="843" t="str">
        <f>IF(AND($FR$3=1,'7c Health part-time'!X56&lt;&gt;0),IF(('7c Health part-time'!AD56/'7c Health part-time'!X56)&lt;0.25,AE56,""),"")</f>
        <v/>
      </c>
      <c r="FU56" s="843" t="str">
        <f>IF(AND($FR$3=1,'7c Health part-time'!Y56&lt;&gt;0),IF(('7c Health part-time'!AE56/'7c Health part-time'!Y56)&lt;0.25,AF56,""),"")</f>
        <v/>
      </c>
      <c r="FV56" s="843" t="str">
        <f>IF(AND($FR$3=1,'7c Health part-time'!Z56&lt;&gt;0),IF(('7c Health part-time'!AF56/'7c Health part-time'!Z56)&lt;0.25,AG56,""),"")</f>
        <v/>
      </c>
      <c r="FW56" s="845" t="str">
        <f>IF(AND($FR$3=1,'7c Health part-time'!AA56&lt;&gt;0),IF(('7c Health part-time'!AG56/'7c Health part-time'!AA56)&lt;0.25,AH56,""),"")</f>
        <v/>
      </c>
      <c r="FY56" s="840" t="str">
        <f>IF(AND($FY$3=1,'7c Health part-time'!D56&gt;0),E56,"")</f>
        <v/>
      </c>
      <c r="FZ56" s="841" t="str">
        <f>IF(AND($FY$3=1,'7c Health part-time'!E56&gt;0),F56,"")</f>
        <v/>
      </c>
      <c r="GA56" s="841" t="str">
        <f>IF(AND($FY$3=1,'7c Health part-time'!F56&gt;0),G56,"")</f>
        <v/>
      </c>
      <c r="GB56" s="841" t="str">
        <f>IF(AND($FY$3=1,'7c Health part-time'!G56&gt;0),H56,"")</f>
        <v/>
      </c>
      <c r="GC56" s="841" t="str">
        <f>IF(AND($FY$3=1,'7c Health part-time'!H56&gt;0),I56,"")</f>
        <v/>
      </c>
      <c r="GD56" s="842" t="str">
        <f>IF(AND($FY$3=1,'7c Health part-time'!I56&gt;0),J56,"")</f>
        <v/>
      </c>
      <c r="GE56" s="841" t="str">
        <f>IF(AND($FY$3=1,'7c Health part-time'!J56&gt;0),K56,"")</f>
        <v/>
      </c>
      <c r="GF56" s="841" t="str">
        <f>IF(AND($FY$3=1,'7c Health part-time'!K56&gt;0),L56,"")</f>
        <v/>
      </c>
      <c r="GG56" s="841" t="str">
        <f>IF(AND($FY$3=1,'7c Health part-time'!L56&gt;0),M56,"")</f>
        <v/>
      </c>
      <c r="GH56" s="841" t="str">
        <f>IF(AND($FY$3=1,'7c Health part-time'!M56&gt;0),N56,"")</f>
        <v/>
      </c>
      <c r="GI56" s="841" t="str">
        <f>IF(AND($FY$3=1,'7c Health part-time'!N56&gt;0),O56,"")</f>
        <v/>
      </c>
      <c r="GJ56" s="842" t="str">
        <f>IF(AND($FY$3=1,'7c Health part-time'!O56&gt;0),P56,"")</f>
        <v/>
      </c>
      <c r="GL56" s="60"/>
      <c r="GM56" s="61" t="s">
        <v>19</v>
      </c>
      <c r="GN56" s="60" t="s">
        <v>116</v>
      </c>
      <c r="GO56" s="49" t="str">
        <f>$CS$102</f>
        <v/>
      </c>
      <c r="GP56" s="41" t="str">
        <f>$CT$102</f>
        <v/>
      </c>
      <c r="GQ56" s="40" t="str">
        <f>$CS$102</f>
        <v/>
      </c>
      <c r="GR56" s="41" t="str">
        <f>$CT$102</f>
        <v/>
      </c>
      <c r="GS56" s="40" t="str">
        <f>$CS$102</f>
        <v/>
      </c>
      <c r="GT56" s="873" t="str">
        <f>$CT$102</f>
        <v/>
      </c>
      <c r="GU56" s="49" t="str">
        <f>$CY$102</f>
        <v/>
      </c>
      <c r="GV56" s="41" t="str">
        <f>$CZ$102</f>
        <v/>
      </c>
      <c r="GW56" s="40" t="str">
        <f>$CY$102</f>
        <v/>
      </c>
      <c r="GX56" s="41" t="str">
        <f>$CZ$102</f>
        <v/>
      </c>
      <c r="GY56" s="40" t="str">
        <f>$CY$102</f>
        <v/>
      </c>
      <c r="GZ56" s="873" t="str">
        <f>$CZ$102</f>
        <v/>
      </c>
      <c r="HA56" s="49" t="str">
        <f>$DE$102</f>
        <v/>
      </c>
      <c r="HB56" s="41" t="str">
        <f>$DF$102</f>
        <v/>
      </c>
      <c r="HC56" s="40" t="str">
        <f>$DE$102</f>
        <v/>
      </c>
      <c r="HD56" s="41" t="str">
        <f>$DF$102</f>
        <v/>
      </c>
      <c r="HE56" s="40" t="str">
        <f>$DE$102</f>
        <v/>
      </c>
      <c r="HF56" s="873" t="str">
        <f>$DF$102</f>
        <v/>
      </c>
      <c r="HG56" s="49" t="str">
        <f>$DK$102</f>
        <v/>
      </c>
      <c r="HH56" s="41" t="str">
        <f>$DL$102</f>
        <v/>
      </c>
      <c r="HI56" s="40" t="str">
        <f>$DK$102</f>
        <v/>
      </c>
      <c r="HJ56" s="41" t="str">
        <f>$DL$102</f>
        <v/>
      </c>
      <c r="HK56" s="40" t="str">
        <f>$DK$102</f>
        <v/>
      </c>
      <c r="HL56" s="873" t="str">
        <f>$DL$102</f>
        <v/>
      </c>
      <c r="HM56" s="49" t="str">
        <f>$DQ$102</f>
        <v/>
      </c>
      <c r="HN56" s="41" t="str">
        <f>$DR$102</f>
        <v/>
      </c>
      <c r="HO56" s="40" t="str">
        <f>$DQ$102</f>
        <v/>
      </c>
      <c r="HP56" s="41" t="str">
        <f>$DR$102</f>
        <v/>
      </c>
      <c r="HQ56" s="40" t="str">
        <f>$DQ$102</f>
        <v/>
      </c>
      <c r="HR56" s="873" t="str">
        <f>$DR$102</f>
        <v/>
      </c>
    </row>
    <row r="57" spans="1:226" x14ac:dyDescent="0.25">
      <c r="A57" s="18" t="str">
        <f>'7c Health part-time'!A57</f>
        <v>Operating department practice (B)</v>
      </c>
      <c r="B57" t="s">
        <v>19</v>
      </c>
      <c r="C57" s="18" t="str">
        <f>'7c Health part-time'!C57</f>
        <v>PGT (UG fee)</v>
      </c>
      <c r="D57" t="str">
        <f t="shared" si="4"/>
        <v>Operating department practice (B), Long, PGT (UG fee)</v>
      </c>
      <c r="E57" t="str">
        <f t="shared" si="13"/>
        <v xml:space="preserve">Column 1, Starters in 2016-17, OfS-fundable, Operating department practice (B), Long, PGT (UG fee); </v>
      </c>
      <c r="F57" t="str">
        <f t="shared" si="13"/>
        <v xml:space="preserve">Column 1, Starters in 2016-17, Non-fundable, Operating department practice (B), Long, PGT (UG fee); </v>
      </c>
      <c r="G57" t="str">
        <f t="shared" si="13"/>
        <v xml:space="preserve">Column 1, Starters in 2017-18, OfS-fundable, Operating department practice (B), Long, PGT (UG fee); </v>
      </c>
      <c r="H57" t="str">
        <f t="shared" si="13"/>
        <v xml:space="preserve">Column 1, Starters in 2017-18, Non-fundable, Operating department practice (B), Long, PGT (UG fee); </v>
      </c>
      <c r="I57" t="str">
        <f t="shared" si="13"/>
        <v xml:space="preserve">Column 1, Starters in 2018-19, OfS-fundable, Operating department practice (B), Long, PGT (UG fee); </v>
      </c>
      <c r="J57" t="str">
        <f t="shared" si="13"/>
        <v xml:space="preserve">Column 1, Starters in 2018-19, Non-fundable, Operating department practice (B), Long, PGT (UG fee); </v>
      </c>
      <c r="K57" t="str">
        <f t="shared" si="13"/>
        <v xml:space="preserve">Column 2, Starters in 2016-17, OfS-fundable, Operating department practice (B), Long, PGT (UG fee); </v>
      </c>
      <c r="L57" t="str">
        <f t="shared" si="13"/>
        <v xml:space="preserve">Column 2, Starters in 2016-17, Non-fundable, Operating department practice (B), Long, PGT (UG fee); </v>
      </c>
      <c r="M57" t="str">
        <f t="shared" si="13"/>
        <v xml:space="preserve">Column 2, Starters in 2017-18, OfS-fundable, Operating department practice (B), Long, PGT (UG fee); </v>
      </c>
      <c r="N57" t="str">
        <f t="shared" si="13"/>
        <v xml:space="preserve">Column 2, Starters in 2017-18, Non-fundable, Operating department practice (B), Long, PGT (UG fee); </v>
      </c>
      <c r="O57" t="str">
        <f t="shared" si="13"/>
        <v xml:space="preserve">Column 2, Starters in 2018-19, OfS-fundable, Operating department practice (B), Long, PGT (UG fee); </v>
      </c>
      <c r="P57" t="str">
        <f t="shared" si="13"/>
        <v xml:space="preserve">Column 2, Starters in 2018-19, Non-fundable, Operating department practice (B), Long, PGT (UG fee); </v>
      </c>
      <c r="Q57" t="str">
        <f t="shared" si="13"/>
        <v xml:space="preserve">Column 3, Starters in 2016-17, OfS-fundable, Operating department practice (B), Long, PGT (UG fee); </v>
      </c>
      <c r="R57" t="str">
        <f t="shared" si="13"/>
        <v xml:space="preserve">Column 3, Starters in 2016-17, Non-fundable, Operating department practice (B), Long, PGT (UG fee); </v>
      </c>
      <c r="S57" t="str">
        <f t="shared" si="13"/>
        <v xml:space="preserve">Column 3, Starters in 2017-18, OfS-fundable, Operating department practice (B), Long, PGT (UG fee); </v>
      </c>
      <c r="T57" t="str">
        <f t="shared" si="13"/>
        <v xml:space="preserve">Column 3, Starters in 2017-18, Non-fundable, Operating department practice (B), Long, PGT (UG fee); </v>
      </c>
      <c r="U57" t="str">
        <f t="shared" si="12"/>
        <v xml:space="preserve">Column 3, Starters in 2018-19, OfS-fundable, Operating department practice (B), Long, PGT (UG fee); </v>
      </c>
      <c r="V57" t="str">
        <f t="shared" si="12"/>
        <v xml:space="preserve">Column 3, Starters in 2018-19, Non-fundable, Operating department practice (B), Long, PGT (UG fee); </v>
      </c>
      <c r="W57" t="str">
        <f t="shared" si="12"/>
        <v xml:space="preserve">Column 4, Starters in 2016-17, OfS-fundable, Operating department practice (B), Long, PGT (UG fee); </v>
      </c>
      <c r="X57" t="str">
        <f t="shared" si="12"/>
        <v xml:space="preserve">Column 4, Starters in 2016-17, Non-fundable, Operating department practice (B), Long, PGT (UG fee); </v>
      </c>
      <c r="Y57" t="str">
        <f t="shared" si="12"/>
        <v xml:space="preserve">Column 4, Starters in 2017-18, OfS-fundable, Operating department practice (B), Long, PGT (UG fee); </v>
      </c>
      <c r="Z57" t="str">
        <f t="shared" si="12"/>
        <v xml:space="preserve">Column 4, Starters in 2017-18, Non-fundable, Operating department practice (B), Long, PGT (UG fee); </v>
      </c>
      <c r="AA57" t="str">
        <f t="shared" si="12"/>
        <v xml:space="preserve">Column 4, Starters in 2018-19, OfS-fundable, Operating department practice (B), Long, PGT (UG fee); </v>
      </c>
      <c r="AB57" t="str">
        <f t="shared" si="12"/>
        <v xml:space="preserve">Column 4, Starters in 2018-19, Non-fundable, Operating department practice (B), Long, PGT (UG fee); </v>
      </c>
      <c r="AC57" t="str">
        <f t="shared" si="12"/>
        <v xml:space="preserve">Column 4a, Starters in 2016-17, OfS-fundable, Operating department practice (B), Long, PGT (UG fee); </v>
      </c>
      <c r="AD57" t="str">
        <f t="shared" si="12"/>
        <v xml:space="preserve">Column 4a, Starters in 2016-17, Non-fundable, Operating department practice (B), Long, PGT (UG fee); </v>
      </c>
      <c r="AE57" t="str">
        <f t="shared" si="12"/>
        <v xml:space="preserve">Column 4a, Starters in 2017-18, OfS-fundable, Operating department practice (B), Long, PGT (UG fee); </v>
      </c>
      <c r="AF57" t="str">
        <f t="shared" si="12"/>
        <v xml:space="preserve">Column 4a, Starters in 2017-18, Non-fundable, Operating department practice (B), Long, PGT (UG fee); </v>
      </c>
      <c r="AG57" t="str">
        <f t="shared" si="12"/>
        <v xml:space="preserve">Column 4a, Starters in 2018-19, OfS-fundable, Operating department practice (B), Long, PGT (UG fee); </v>
      </c>
      <c r="AH57" t="str">
        <f t="shared" si="12"/>
        <v xml:space="preserve">Column 4a, Starters in 2018-19, Non-fundable, Operating department practice (B), Long, PGT (UG fee); </v>
      </c>
      <c r="AR57" s="726" t="str">
        <f>IF(AND($AR$3=1,'7c Health part-time'!P57&gt;0),Q57,"")</f>
        <v/>
      </c>
      <c r="AS57" s="727" t="str">
        <f>IF(AND($AR$3=1,'7c Health part-time'!Q57&gt;0),R57,"")</f>
        <v/>
      </c>
      <c r="AT57" s="727" t="str">
        <f>IF(AND($AR$3=1,'7c Health part-time'!R57&gt;0),S57,"")</f>
        <v/>
      </c>
      <c r="AU57" s="727" t="str">
        <f>IF(AND($AR$3=1,'7c Health part-time'!S57&gt;0),T57,"")</f>
        <v/>
      </c>
      <c r="AV57" s="727" t="str">
        <f>IF(AND($AR$3=1,'7c Health part-time'!T57&gt;0),U57,"")</f>
        <v/>
      </c>
      <c r="AW57" s="846" t="str">
        <f>IF(AND($AR$3=1,'7c Health part-time'!U57&gt;0),V57,"")</f>
        <v/>
      </c>
      <c r="AY57" s="726" t="str">
        <f>IF(AND($AY$3=1,'7c Health part-time'!D57&lt;0),E57,"")</f>
        <v/>
      </c>
      <c r="AZ57" s="727" t="str">
        <f>IF(AND($AY$3=1,'7c Health part-time'!E57&lt;0),F57,"")</f>
        <v/>
      </c>
      <c r="BA57" s="727" t="str">
        <f>IF(AND($AY$3=1,'7c Health part-time'!F57&lt;0),G57,"")</f>
        <v/>
      </c>
      <c r="BB57" s="727" t="str">
        <f>IF(AND($AY$3=1,'7c Health part-time'!G57&lt;0),H57,"")</f>
        <v/>
      </c>
      <c r="BC57" s="727" t="str">
        <f>IF(AND($AY$3=1,'7c Health part-time'!H57&lt;0),I57,"")</f>
        <v/>
      </c>
      <c r="BD57" s="846" t="str">
        <f>IF(AND($AY$3=1,'7c Health part-time'!I57&lt;0),J57,"")</f>
        <v/>
      </c>
      <c r="BE57" s="726" t="str">
        <f>IF(AND($AY$3=1,'7c Health part-time'!J57&lt;0),K57,"")</f>
        <v/>
      </c>
      <c r="BF57" s="727" t="str">
        <f>IF(AND($AY$3=1,'7c Health part-time'!K57&lt;0),L57,"")</f>
        <v/>
      </c>
      <c r="BG57" s="727" t="str">
        <f>IF(AND($AY$3=1,'7c Health part-time'!L57&lt;0),M57,"")</f>
        <v/>
      </c>
      <c r="BH57" s="727" t="str">
        <f>IF(AND($AY$3=1,'7c Health part-time'!M57&lt;0),N57,"")</f>
        <v/>
      </c>
      <c r="BI57" s="727" t="str">
        <f>IF(AND($AY$3=1,'7c Health part-time'!N57&lt;0),O57,"")</f>
        <v/>
      </c>
      <c r="BJ57" s="846" t="str">
        <f>IF(AND($AY$3=1,'7c Health part-time'!O57&lt;0),P57,"")</f>
        <v/>
      </c>
      <c r="BK57" s="726" t="str">
        <f>IF(AND($AY$3=1,'7c Health part-time'!V57&lt;0),W57,"")</f>
        <v/>
      </c>
      <c r="BL57" s="727" t="str">
        <f>IF(AND($AY$3=1,'7c Health part-time'!W57&lt;0),X57,"")</f>
        <v/>
      </c>
      <c r="BM57" s="727" t="str">
        <f>IF(AND($AY$3=1,'7c Health part-time'!X57&lt;0),Y57,"")</f>
        <v/>
      </c>
      <c r="BN57" s="727" t="str">
        <f>IF(AND($AY$3=1,'7c Health part-time'!Y57&lt;0),Z57,"")</f>
        <v/>
      </c>
      <c r="BO57" s="727" t="str">
        <f>IF(AND($AY$3=1,'7c Health part-time'!Z57&lt;0),AA57,"")</f>
        <v/>
      </c>
      <c r="BP57" s="846" t="str">
        <f>IF(AND($AY$3=1,'7c Health part-time'!AA57&lt;0),AB57,"")</f>
        <v/>
      </c>
      <c r="BQ57" s="726" t="str">
        <f>IF(AND($AY$3=1,'7c Health part-time'!AB57&lt;0),AC57,"")</f>
        <v/>
      </c>
      <c r="BR57" s="727" t="str">
        <f>IF(AND($AY$3=1,'7c Health part-time'!AC57&lt;0),AD57,"")</f>
        <v/>
      </c>
      <c r="BS57" s="727" t="str">
        <f>IF(AND($AY$3=1,'7c Health part-time'!AD57&lt;0),AE57,"")</f>
        <v/>
      </c>
      <c r="BT57" s="727" t="str">
        <f>IF(AND($AY$3=1,'7c Health part-time'!AE57&lt;0),AF57,"")</f>
        <v/>
      </c>
      <c r="BU57" s="727" t="str">
        <f>IF(AND($AY$3=1,'7c Health part-time'!AF57&lt;0),AG57,"")</f>
        <v/>
      </c>
      <c r="BV57" s="846" t="str">
        <f>IF(AND($AY$3=1,'7c Health part-time'!AG57&lt;0),AH57,"")</f>
        <v/>
      </c>
      <c r="BX57" s="726" t="str">
        <f>IF(AND($BX$3=1,TRUNC('7c Health part-time'!D57)&lt;&gt;'7c Health part-time'!D57),E57,"")</f>
        <v/>
      </c>
      <c r="BY57" s="727" t="str">
        <f>IF(AND($BX$3=1,TRUNC('7c Health part-time'!E57)&lt;&gt;'7c Health part-time'!E57),F57,"")</f>
        <v/>
      </c>
      <c r="BZ57" s="727" t="str">
        <f>IF(AND($BX$3=1,TRUNC('7c Health part-time'!F57)&lt;&gt;'7c Health part-time'!F57),G57,"")</f>
        <v/>
      </c>
      <c r="CA57" s="727" t="str">
        <f>IF(AND($BX$3=1,TRUNC('7c Health part-time'!G57)&lt;&gt;'7c Health part-time'!G57),H57,"")</f>
        <v/>
      </c>
      <c r="CB57" s="727" t="str">
        <f>IF(AND($BX$3=1,TRUNC('7c Health part-time'!H57)&lt;&gt;'7c Health part-time'!H57),I57,"")</f>
        <v/>
      </c>
      <c r="CC57" s="846" t="str">
        <f>IF(AND($BX$3=1,TRUNC('7c Health part-time'!I57)&lt;&gt;'7c Health part-time'!I57),J57,"")</f>
        <v/>
      </c>
      <c r="CD57" s="726" t="str">
        <f>IF(AND($BX$3=1,TRUNC('7c Health part-time'!J57)&lt;&gt;'7c Health part-time'!J57),K57,"")</f>
        <v/>
      </c>
      <c r="CE57" s="727" t="str">
        <f>IF(AND($BX$3=1,TRUNC('7c Health part-time'!K57)&lt;&gt;'7c Health part-time'!K57),L57,"")</f>
        <v/>
      </c>
      <c r="CF57" s="727" t="str">
        <f>IF(AND($BX$3=1,TRUNC('7c Health part-time'!L57)&lt;&gt;'7c Health part-time'!L57),M57,"")</f>
        <v/>
      </c>
      <c r="CG57" s="727" t="str">
        <f>IF(AND($BX$3=1,TRUNC('7c Health part-time'!M57)&lt;&gt;'7c Health part-time'!M57),N57,"")</f>
        <v/>
      </c>
      <c r="CH57" s="727" t="str">
        <f>IF(AND($BX$3=1,TRUNC('7c Health part-time'!N57)&lt;&gt;'7c Health part-time'!N57),O57,"")</f>
        <v/>
      </c>
      <c r="CI57" s="846" t="str">
        <f>IF(AND($BX$3=1,TRUNC('7c Health part-time'!O57)&lt;&gt;'7c Health part-time'!O57),P57,"")</f>
        <v/>
      </c>
      <c r="CJ57" s="726" t="str">
        <f>IF(AND($BX$3=1,TRUNC('7c Health part-time'!P57)&lt;&gt;'7c Health part-time'!P57),Q57,"")</f>
        <v/>
      </c>
      <c r="CK57" s="727" t="str">
        <f>IF(AND($BX$3=1,TRUNC('7c Health part-time'!Q57)&lt;&gt;'7c Health part-time'!Q57),R57,"")</f>
        <v/>
      </c>
      <c r="CL57" s="727" t="str">
        <f>IF(AND($BX$3=1,TRUNC('7c Health part-time'!R57)&lt;&gt;'7c Health part-time'!R57),S57,"")</f>
        <v/>
      </c>
      <c r="CM57" s="727" t="str">
        <f>IF(AND($BX$3=1,TRUNC('7c Health part-time'!S57)&lt;&gt;'7c Health part-time'!S57),T57,"")</f>
        <v/>
      </c>
      <c r="CN57" s="727" t="str">
        <f>IF(AND($BX$3=1,TRUNC('7c Health part-time'!T57)&lt;&gt;'7c Health part-time'!T57),U57,"")</f>
        <v/>
      </c>
      <c r="CO57" s="846" t="str">
        <f>IF(AND($BX$3=1,TRUNC('7c Health part-time'!U57)&lt;&gt;'7c Health part-time'!U57),V57,"")</f>
        <v/>
      </c>
      <c r="DV57" s="726" t="str">
        <f>IF(AND($DV$3=1,ROUND('7c Health part-time'!AB57,2)&lt;&gt;'7c Health part-time'!AB57),AC57,"")</f>
        <v/>
      </c>
      <c r="DW57" s="727" t="str">
        <f>IF(AND($DV$3=1,ROUND('7c Health part-time'!AC57,2)&lt;&gt;'7c Health part-time'!AC57),AD57,"")</f>
        <v/>
      </c>
      <c r="DX57" s="727" t="str">
        <f>IF(AND($DV$3=1,ROUND('7c Health part-time'!AD57,2)&lt;&gt;'7c Health part-time'!AD57),AE57,"")</f>
        <v/>
      </c>
      <c r="DY57" s="727" t="str">
        <f>IF(AND($DV$3=1,ROUND('7c Health part-time'!AE57,2)&lt;&gt;'7c Health part-time'!AE57),AF57,"")</f>
        <v/>
      </c>
      <c r="DZ57" s="727" t="str">
        <f>IF(AND($DV$3=1,ROUND('7c Health part-time'!AF57,2)&lt;&gt;'7c Health part-time'!AF57),AG57,"")</f>
        <v/>
      </c>
      <c r="EA57" s="846" t="str">
        <f>IF(AND($DV$3=1,ROUND('7c Health part-time'!AG57,2)&lt;&gt;'7c Health part-time'!AG57),AH57,"")</f>
        <v/>
      </c>
      <c r="EC57" s="726" t="str">
        <f>IF(AND($EC$3=1,'7c Health part-time'!AB57&gt;'7c Health part-time'!V57),AC57,"")</f>
        <v/>
      </c>
      <c r="ED57" s="727" t="str">
        <f>IF(AND($EC$3=1,'7c Health part-time'!AC57&gt;'7c Health part-time'!W57),AD57,"")</f>
        <v/>
      </c>
      <c r="EE57" s="727" t="str">
        <f>IF(AND($EC$3=1,'7c Health part-time'!AD57&gt;'7c Health part-time'!X57),AE57,"")</f>
        <v/>
      </c>
      <c r="EF57" s="727" t="str">
        <f>IF(AND($EC$3=1,'7c Health part-time'!AE57&gt;'7c Health part-time'!Y57),AF57,"")</f>
        <v/>
      </c>
      <c r="EG57" s="727" t="str">
        <f>IF(AND($EC$3=1,'7c Health part-time'!AF57&gt;'7c Health part-time'!Z57),AG57,"")</f>
        <v/>
      </c>
      <c r="EH57" s="846" t="str">
        <f>IF(AND($EC$3=1,'7c Health part-time'!AG57&gt;'7c Health part-time'!AA57),AH57,"")</f>
        <v/>
      </c>
      <c r="EJ57" s="726" t="str">
        <f>IF(AND($EJ$3=1,'7c Health part-time'!V57&lt;&gt;0),IF(('7c Health part-time'!AB57/'7c Health part-time'!V57)&lt;0.03,AC57,""),"")</f>
        <v/>
      </c>
      <c r="EK57" s="727" t="str">
        <f>IF(AND($EJ$3=1,'7c Health part-time'!W57&lt;&gt;0),IF(('7c Health part-time'!AC57/'7c Health part-time'!W57)&lt;0.03,AD57,""),"")</f>
        <v/>
      </c>
      <c r="EL57" s="727" t="str">
        <f>IF(AND($EJ$3=1,'7c Health part-time'!X57&lt;&gt;0),IF(('7c Health part-time'!AD57/'7c Health part-time'!X57)&lt;0.03,AE57,""),"")</f>
        <v/>
      </c>
      <c r="EM57" s="727" t="str">
        <f>IF(AND($EJ$3=1,'7c Health part-time'!Y57&lt;&gt;0),IF(('7c Health part-time'!AE57/'7c Health part-time'!Y57)&lt;0.03,AF57,""),"")</f>
        <v/>
      </c>
      <c r="EN57" s="727" t="str">
        <f>IF(AND($EJ$3=1,'7c Health part-time'!Z57&lt;&gt;0),IF(('7c Health part-time'!AF57/'7c Health part-time'!Z57)&lt;0.03,AG57,""),"")</f>
        <v/>
      </c>
      <c r="EO57" s="846" t="str">
        <f>IF(AND($EJ$3=1,'7c Health part-time'!AA57&lt;&gt;0),IF(('7c Health part-time'!AG57/'7c Health part-time'!AA57)&lt;0.03,AH57,""),"")</f>
        <v/>
      </c>
      <c r="EQ57" s="726" t="str">
        <f>IF(AND($EQ$3=1,'7c Health part-time'!P57=0,SUM('7c Health part-time'!D57,'7c Health part-time'!J57)&gt;$ET$13),Q57,"")</f>
        <v/>
      </c>
      <c r="ER57" s="727" t="str">
        <f>IF(AND($EQ$3=1,'7c Health part-time'!Q57=0,SUM('7c Health part-time'!E57,'7c Health part-time'!K57)&gt;$ET$13),R57,"")</f>
        <v/>
      </c>
      <c r="ES57" s="727" t="str">
        <f>IF(AND($EQ$3=1,'7c Health part-time'!R57=0,SUM('7c Health part-time'!F57,'7c Health part-time'!L57)&gt;$ET$13),S57,"")</f>
        <v/>
      </c>
      <c r="ET57" s="727" t="str">
        <f>IF(AND($EQ$3=1,'7c Health part-time'!S57=0,SUM('7c Health part-time'!G57,'7c Health part-time'!M57)&gt;$ET$13),T57,"")</f>
        <v/>
      </c>
      <c r="EU57" s="727" t="str">
        <f>IF(AND($EQ$3=1,'7c Health part-time'!T57=0,SUM('7c Health part-time'!H57,'7c Health part-time'!N57)&gt;$ET$13),U57,"")</f>
        <v/>
      </c>
      <c r="EV57" s="846" t="str">
        <f>IF(AND($EQ$3=1,'7c Health part-time'!U57=0,SUM('7c Health part-time'!I57,'7c Health part-time'!O57)&gt;$ET$13),V57,"")</f>
        <v/>
      </c>
      <c r="EX57" s="726" t="str">
        <f>IF(AND($EX$3=1,SUM('7c Health part-time'!D57,'7c Health part-time'!J57)&gt;0,ABS('7c Health part-time'!P57)=SUM('7c Health part-time'!D57,'7c Health part-time'!J57)),Q57,"")</f>
        <v/>
      </c>
      <c r="EY57" s="727" t="str">
        <f>IF(AND($EX$3=1,SUM('7c Health part-time'!E57,'7c Health part-time'!K57)&gt;0,ABS('7c Health part-time'!Q57)=SUM('7c Health part-time'!E57,'7c Health part-time'!K57)),R57,"")</f>
        <v/>
      </c>
      <c r="EZ57" s="727" t="str">
        <f>IF(AND($EX$3=1,SUM('7c Health part-time'!F57,'7c Health part-time'!L57)&gt;0,ABS('7c Health part-time'!R57)=SUM('7c Health part-time'!F57,'7c Health part-time'!L57)),S57,"")</f>
        <v/>
      </c>
      <c r="FA57" s="727" t="str">
        <f>IF(AND($EX$3=1,SUM('7c Health part-time'!G57,'7c Health part-time'!M57)&gt;0,ABS('7c Health part-time'!S57)=SUM('7c Health part-time'!G57,'7c Health part-time'!M57)),T57,"")</f>
        <v/>
      </c>
      <c r="FB57" s="727" t="str">
        <f>IF(AND($EX$3=1,SUM('7c Health part-time'!H57,'7c Health part-time'!N57)&gt;0,ABS('7c Health part-time'!T57)=SUM('7c Health part-time'!H57,'7c Health part-time'!N57)),U57,"")</f>
        <v/>
      </c>
      <c r="FC57" s="846" t="str">
        <f>IF(AND($EX$3=1,SUM('7c Health part-time'!I57,'7c Health part-time'!O57)&gt;0,ABS('7c Health part-time'!U57)=SUM('7c Health part-time'!I57,'7c Health part-time'!O57)),V57,"")</f>
        <v/>
      </c>
      <c r="FR57" s="726" t="str">
        <f>IF(AND($FR$3=1,'7c Health part-time'!V57&lt;&gt;0),IF(('7c Health part-time'!AB57/'7c Health part-time'!V57)&lt;0.25,AC57,""),"")</f>
        <v/>
      </c>
      <c r="FS57" s="727" t="str">
        <f>IF(AND($FR$3=1,'7c Health part-time'!W57&lt;&gt;0),IF(('7c Health part-time'!AC57/'7c Health part-time'!W57)&lt;0.25,AD57,""),"")</f>
        <v/>
      </c>
      <c r="FT57" s="727" t="str">
        <f>IF(AND($FR$3=1,'7c Health part-time'!X57&lt;&gt;0),IF(('7c Health part-time'!AD57/'7c Health part-time'!X57)&lt;0.25,AE57,""),"")</f>
        <v/>
      </c>
      <c r="FU57" s="727" t="str">
        <f>IF(AND($FR$3=1,'7c Health part-time'!Y57&lt;&gt;0),IF(('7c Health part-time'!AE57/'7c Health part-time'!Y57)&lt;0.25,AF57,""),"")</f>
        <v/>
      </c>
      <c r="FV57" s="727" t="str">
        <f>IF(AND($FR$3=1,'7c Health part-time'!Z57&lt;&gt;0),IF(('7c Health part-time'!AF57/'7c Health part-time'!Z57)&lt;0.25,AG57,""),"")</f>
        <v/>
      </c>
      <c r="FW57" s="846" t="str">
        <f>IF(AND($FR$3=1,'7c Health part-time'!AA57&lt;&gt;0),IF(('7c Health part-time'!AG57/'7c Health part-time'!AA57)&lt;0.25,AH57,""),"")</f>
        <v/>
      </c>
      <c r="FY57" s="726" t="str">
        <f>IF(AND($FY$3=1,'7c Health part-time'!D57&gt;0),E57,"")</f>
        <v/>
      </c>
      <c r="FZ57" s="727" t="str">
        <f>IF(AND($FY$3=1,'7c Health part-time'!E57&gt;0),F57,"")</f>
        <v/>
      </c>
      <c r="GA57" s="727" t="str">
        <f>IF(AND($FY$3=1,'7c Health part-time'!F57&gt;0),G57,"")</f>
        <v/>
      </c>
      <c r="GB57" s="727" t="str">
        <f>IF(AND($FY$3=1,'7c Health part-time'!G57&gt;0),H57,"")</f>
        <v/>
      </c>
      <c r="GC57" s="727" t="str">
        <f>IF(AND($FY$3=1,'7c Health part-time'!H57&gt;0),I57,"")</f>
        <v/>
      </c>
      <c r="GD57" s="846" t="str">
        <f>IF(AND($FY$3=1,'7c Health part-time'!I57&gt;0),J57,"")</f>
        <v/>
      </c>
      <c r="GE57" s="727" t="str">
        <f>IF(AND($FY$3=1,'7c Health part-time'!J57&gt;0),K57,"")</f>
        <v/>
      </c>
      <c r="GF57" s="727" t="str">
        <f>IF(AND($FY$3=1,'7c Health part-time'!K57&gt;0),L57,"")</f>
        <v/>
      </c>
      <c r="GG57" s="727" t="str">
        <f>IF(AND($FY$3=1,'7c Health part-time'!L57&gt;0),M57,"")</f>
        <v/>
      </c>
      <c r="GH57" s="727" t="str">
        <f>IF(AND($FY$3=1,'7c Health part-time'!M57&gt;0),N57,"")</f>
        <v/>
      </c>
      <c r="GI57" s="727" t="str">
        <f>IF(AND($FY$3=1,'7c Health part-time'!N57&gt;0),O57,"")</f>
        <v/>
      </c>
      <c r="GJ57" s="846" t="str">
        <f>IF(AND($FY$3=1,'7c Health part-time'!O57&gt;0),P57,"")</f>
        <v/>
      </c>
      <c r="GL57" s="60"/>
      <c r="GM57" s="61" t="s">
        <v>19</v>
      </c>
      <c r="GN57" s="60" t="s">
        <v>314</v>
      </c>
      <c r="GO57" s="221" t="str">
        <f>$CS$103</f>
        <v/>
      </c>
      <c r="GP57" s="42" t="str">
        <f>$CT$103</f>
        <v/>
      </c>
      <c r="GQ57" s="53" t="str">
        <f>$CS$103</f>
        <v/>
      </c>
      <c r="GR57" s="42" t="str">
        <f>$CT$103</f>
        <v/>
      </c>
      <c r="GS57" s="53" t="str">
        <f>$CS$103</f>
        <v/>
      </c>
      <c r="GT57" s="874" t="str">
        <f>$CT$103</f>
        <v/>
      </c>
      <c r="GU57" s="221" t="str">
        <f>$CY$103</f>
        <v/>
      </c>
      <c r="GV57" s="42" t="str">
        <f>$CZ$103</f>
        <v/>
      </c>
      <c r="GW57" s="53" t="str">
        <f>$CY$103</f>
        <v/>
      </c>
      <c r="GX57" s="42" t="str">
        <f>$CZ$103</f>
        <v/>
      </c>
      <c r="GY57" s="53" t="str">
        <f>$CY$103</f>
        <v/>
      </c>
      <c r="GZ57" s="874" t="str">
        <f>$CZ$103</f>
        <v/>
      </c>
      <c r="HA57" s="221" t="str">
        <f>$DE$103</f>
        <v/>
      </c>
      <c r="HB57" s="42" t="str">
        <f>$DF$103</f>
        <v/>
      </c>
      <c r="HC57" s="53" t="str">
        <f>$DE$103</f>
        <v/>
      </c>
      <c r="HD57" s="42" t="str">
        <f>$DF$103</f>
        <v/>
      </c>
      <c r="HE57" s="53" t="str">
        <f>$DE$103</f>
        <v/>
      </c>
      <c r="HF57" s="874" t="str">
        <f>$DF$103</f>
        <v/>
      </c>
      <c r="HG57" s="221" t="str">
        <f>$DK$103</f>
        <v/>
      </c>
      <c r="HH57" s="42" t="str">
        <f>$DL$103</f>
        <v/>
      </c>
      <c r="HI57" s="53" t="str">
        <f>$DK$103</f>
        <v/>
      </c>
      <c r="HJ57" s="42" t="str">
        <f>$DL$103</f>
        <v/>
      </c>
      <c r="HK57" s="53" t="str">
        <f>$DK$103</f>
        <v/>
      </c>
      <c r="HL57" s="874" t="str">
        <f>$DL$103</f>
        <v/>
      </c>
      <c r="HM57" s="221" t="str">
        <f>$DQ$103</f>
        <v/>
      </c>
      <c r="HN57" s="42" t="str">
        <f>$DR$103</f>
        <v/>
      </c>
      <c r="HO57" s="53" t="str">
        <f>$DQ$103</f>
        <v/>
      </c>
      <c r="HP57" s="42" t="str">
        <f>$DR$103</f>
        <v/>
      </c>
      <c r="HQ57" s="53" t="str">
        <f>$DQ$103</f>
        <v/>
      </c>
      <c r="HR57" s="874" t="str">
        <f>$DR$103</f>
        <v/>
      </c>
    </row>
    <row r="58" spans="1:226" x14ac:dyDescent="0.25">
      <c r="A58" s="18" t="str">
        <f>'7c Health part-time'!A58</f>
        <v>Orthoptics (B)</v>
      </c>
      <c r="B58" t="s">
        <v>13</v>
      </c>
      <c r="C58" s="18" t="str">
        <f>'7c Health part-time'!C58</f>
        <v>UG</v>
      </c>
      <c r="D58" t="str">
        <f t="shared" si="4"/>
        <v>Orthoptics (B), Standard, UG</v>
      </c>
      <c r="E58" t="str">
        <f t="shared" si="13"/>
        <v xml:space="preserve">Column 1, Starters in 2016-17, OfS-fundable, Orthoptics (B), Standard, UG; </v>
      </c>
      <c r="F58" t="str">
        <f t="shared" si="13"/>
        <v xml:space="preserve">Column 1, Starters in 2016-17, Non-fundable, Orthoptics (B), Standard, UG; </v>
      </c>
      <c r="G58" t="str">
        <f t="shared" si="13"/>
        <v xml:space="preserve">Column 1, Starters in 2017-18, OfS-fundable, Orthoptics (B), Standard, UG; </v>
      </c>
      <c r="H58" t="str">
        <f t="shared" si="13"/>
        <v xml:space="preserve">Column 1, Starters in 2017-18, Non-fundable, Orthoptics (B), Standard, UG; </v>
      </c>
      <c r="I58" t="str">
        <f t="shared" si="13"/>
        <v xml:space="preserve">Column 1, Starters in 2018-19, OfS-fundable, Orthoptics (B), Standard, UG; </v>
      </c>
      <c r="J58" t="str">
        <f t="shared" si="13"/>
        <v xml:space="preserve">Column 1, Starters in 2018-19, Non-fundable, Orthoptics (B), Standard, UG; </v>
      </c>
      <c r="K58" t="str">
        <f t="shared" si="13"/>
        <v xml:space="preserve">Column 2, Starters in 2016-17, OfS-fundable, Orthoptics (B), Standard, UG; </v>
      </c>
      <c r="L58" t="str">
        <f t="shared" si="13"/>
        <v xml:space="preserve">Column 2, Starters in 2016-17, Non-fundable, Orthoptics (B), Standard, UG; </v>
      </c>
      <c r="M58" t="str">
        <f t="shared" si="13"/>
        <v xml:space="preserve">Column 2, Starters in 2017-18, OfS-fundable, Orthoptics (B), Standard, UG; </v>
      </c>
      <c r="N58" t="str">
        <f t="shared" si="13"/>
        <v xml:space="preserve">Column 2, Starters in 2017-18, Non-fundable, Orthoptics (B), Standard, UG; </v>
      </c>
      <c r="O58" t="str">
        <f t="shared" si="13"/>
        <v xml:space="preserve">Column 2, Starters in 2018-19, OfS-fundable, Orthoptics (B), Standard, UG; </v>
      </c>
      <c r="P58" t="str">
        <f t="shared" si="13"/>
        <v xml:space="preserve">Column 2, Starters in 2018-19, Non-fundable, Orthoptics (B), Standard, UG; </v>
      </c>
      <c r="Q58" t="str">
        <f t="shared" si="13"/>
        <v xml:space="preserve">Column 3, Starters in 2016-17, OfS-fundable, Orthoptics (B), Standard, UG; </v>
      </c>
      <c r="R58" t="str">
        <f t="shared" si="13"/>
        <v xml:space="preserve">Column 3, Starters in 2016-17, Non-fundable, Orthoptics (B), Standard, UG; </v>
      </c>
      <c r="S58" t="str">
        <f t="shared" si="13"/>
        <v xml:space="preserve">Column 3, Starters in 2017-18, OfS-fundable, Orthoptics (B), Standard, UG; </v>
      </c>
      <c r="T58" t="str">
        <f t="shared" si="13"/>
        <v xml:space="preserve">Column 3, Starters in 2017-18, Non-fundable, Orthoptics (B), Standard, UG; </v>
      </c>
      <c r="U58" t="str">
        <f t="shared" si="12"/>
        <v xml:space="preserve">Column 3, Starters in 2018-19, OfS-fundable, Orthoptics (B), Standard, UG; </v>
      </c>
      <c r="V58" t="str">
        <f t="shared" si="12"/>
        <v xml:space="preserve">Column 3, Starters in 2018-19, Non-fundable, Orthoptics (B), Standard, UG; </v>
      </c>
      <c r="W58" t="str">
        <f t="shared" si="12"/>
        <v xml:space="preserve">Column 4, Starters in 2016-17, OfS-fundable, Orthoptics (B), Standard, UG; </v>
      </c>
      <c r="X58" t="str">
        <f t="shared" si="12"/>
        <v xml:space="preserve">Column 4, Starters in 2016-17, Non-fundable, Orthoptics (B), Standard, UG; </v>
      </c>
      <c r="Y58" t="str">
        <f t="shared" si="12"/>
        <v xml:space="preserve">Column 4, Starters in 2017-18, OfS-fundable, Orthoptics (B), Standard, UG; </v>
      </c>
      <c r="Z58" t="str">
        <f t="shared" si="12"/>
        <v xml:space="preserve">Column 4, Starters in 2017-18, Non-fundable, Orthoptics (B), Standard, UG; </v>
      </c>
      <c r="AA58" t="str">
        <f t="shared" si="12"/>
        <v xml:space="preserve">Column 4, Starters in 2018-19, OfS-fundable, Orthoptics (B), Standard, UG; </v>
      </c>
      <c r="AB58" t="str">
        <f t="shared" si="12"/>
        <v xml:space="preserve">Column 4, Starters in 2018-19, Non-fundable, Orthoptics (B), Standard, UG; </v>
      </c>
      <c r="AC58" t="str">
        <f t="shared" si="12"/>
        <v xml:space="preserve">Column 4a, Starters in 2016-17, OfS-fundable, Orthoptics (B), Standard, UG; </v>
      </c>
      <c r="AD58" t="str">
        <f t="shared" si="12"/>
        <v xml:space="preserve">Column 4a, Starters in 2016-17, Non-fundable, Orthoptics (B), Standard, UG; </v>
      </c>
      <c r="AE58" t="str">
        <f t="shared" si="12"/>
        <v xml:space="preserve">Column 4a, Starters in 2017-18, OfS-fundable, Orthoptics (B), Standard, UG; </v>
      </c>
      <c r="AF58" t="str">
        <f t="shared" si="12"/>
        <v xml:space="preserve">Column 4a, Starters in 2017-18, Non-fundable, Orthoptics (B), Standard, UG; </v>
      </c>
      <c r="AG58" t="str">
        <f t="shared" si="12"/>
        <v xml:space="preserve">Column 4a, Starters in 2018-19, OfS-fundable, Orthoptics (B), Standard, UG; </v>
      </c>
      <c r="AH58" t="str">
        <f t="shared" si="12"/>
        <v xml:space="preserve">Column 4a, Starters in 2018-19, Non-fundable, Orthoptics (B), Standard, UG; </v>
      </c>
      <c r="AR58" s="840" t="str">
        <f>IF(AND($AR$3=1,'7c Health part-time'!P58&gt;0),Q58,"")</f>
        <v/>
      </c>
      <c r="AS58" s="841" t="str">
        <f>IF(AND($AR$3=1,'7c Health part-time'!Q58&gt;0),R58,"")</f>
        <v/>
      </c>
      <c r="AT58" s="841" t="str">
        <f>IF(AND($AR$3=1,'7c Health part-time'!R58&gt;0),S58,"")</f>
        <v/>
      </c>
      <c r="AU58" s="841" t="str">
        <f>IF(AND($AR$3=1,'7c Health part-time'!S58&gt;0),T58,"")</f>
        <v/>
      </c>
      <c r="AV58" s="841" t="str">
        <f>IF(AND($AR$3=1,'7c Health part-time'!T58&gt;0),U58,"")</f>
        <v/>
      </c>
      <c r="AW58" s="842" t="str">
        <f>IF(AND($AR$3=1,'7c Health part-time'!U58&gt;0),V58,"")</f>
        <v/>
      </c>
      <c r="AY58" s="840" t="str">
        <f>IF(AND($AY$3=1,'7c Health part-time'!D58&lt;0),E58,"")</f>
        <v/>
      </c>
      <c r="AZ58" s="841" t="str">
        <f>IF(AND($AY$3=1,'7c Health part-time'!E58&lt;0),F58,"")</f>
        <v/>
      </c>
      <c r="BA58" s="841" t="str">
        <f>IF(AND($AY$3=1,'7c Health part-time'!F58&lt;0),G58,"")</f>
        <v/>
      </c>
      <c r="BB58" s="841" t="str">
        <f>IF(AND($AY$3=1,'7c Health part-time'!G58&lt;0),H58,"")</f>
        <v/>
      </c>
      <c r="BC58" s="841" t="str">
        <f>IF(AND($AY$3=1,'7c Health part-time'!H58&lt;0),I58,"")</f>
        <v/>
      </c>
      <c r="BD58" s="842" t="str">
        <f>IF(AND($AY$3=1,'7c Health part-time'!I58&lt;0),J58,"")</f>
        <v/>
      </c>
      <c r="BE58" s="840" t="str">
        <f>IF(AND($AY$3=1,'7c Health part-time'!J58&lt;0),K58,"")</f>
        <v/>
      </c>
      <c r="BF58" s="841" t="str">
        <f>IF(AND($AY$3=1,'7c Health part-time'!K58&lt;0),L58,"")</f>
        <v/>
      </c>
      <c r="BG58" s="841" t="str">
        <f>IF(AND($AY$3=1,'7c Health part-time'!L58&lt;0),M58,"")</f>
        <v/>
      </c>
      <c r="BH58" s="841" t="str">
        <f>IF(AND($AY$3=1,'7c Health part-time'!M58&lt;0),N58,"")</f>
        <v/>
      </c>
      <c r="BI58" s="841" t="str">
        <f>IF(AND($AY$3=1,'7c Health part-time'!N58&lt;0),O58,"")</f>
        <v/>
      </c>
      <c r="BJ58" s="842" t="str">
        <f>IF(AND($AY$3=1,'7c Health part-time'!O58&lt;0),P58,"")</f>
        <v/>
      </c>
      <c r="BK58" s="840" t="str">
        <f>IF(AND($AY$3=1,'7c Health part-time'!V58&lt;0),W58,"")</f>
        <v/>
      </c>
      <c r="BL58" s="841" t="str">
        <f>IF(AND($AY$3=1,'7c Health part-time'!W58&lt;0),X58,"")</f>
        <v/>
      </c>
      <c r="BM58" s="841" t="str">
        <f>IF(AND($AY$3=1,'7c Health part-time'!X58&lt;0),Y58,"")</f>
        <v/>
      </c>
      <c r="BN58" s="841" t="str">
        <f>IF(AND($AY$3=1,'7c Health part-time'!Y58&lt;0),Z58,"")</f>
        <v/>
      </c>
      <c r="BO58" s="841" t="str">
        <f>IF(AND($AY$3=1,'7c Health part-time'!Z58&lt;0),AA58,"")</f>
        <v/>
      </c>
      <c r="BP58" s="842" t="str">
        <f>IF(AND($AY$3=1,'7c Health part-time'!AA58&lt;0),AB58,"")</f>
        <v/>
      </c>
      <c r="BQ58" s="840" t="str">
        <f>IF(AND($AY$3=1,'7c Health part-time'!AB58&lt;0),AC58,"")</f>
        <v/>
      </c>
      <c r="BR58" s="841" t="str">
        <f>IF(AND($AY$3=1,'7c Health part-time'!AC58&lt;0),AD58,"")</f>
        <v/>
      </c>
      <c r="BS58" s="841" t="str">
        <f>IF(AND($AY$3=1,'7c Health part-time'!AD58&lt;0),AE58,"")</f>
        <v/>
      </c>
      <c r="BT58" s="841" t="str">
        <f>IF(AND($AY$3=1,'7c Health part-time'!AE58&lt;0),AF58,"")</f>
        <v/>
      </c>
      <c r="BU58" s="841" t="str">
        <f>IF(AND($AY$3=1,'7c Health part-time'!AF58&lt;0),AG58,"")</f>
        <v/>
      </c>
      <c r="BV58" s="842" t="str">
        <f>IF(AND($AY$3=1,'7c Health part-time'!AG58&lt;0),AH58,"")</f>
        <v/>
      </c>
      <c r="BX58" s="840" t="str">
        <f>IF(AND($BX$3=1,TRUNC('7c Health part-time'!D58)&lt;&gt;'7c Health part-time'!D58),E58,"")</f>
        <v/>
      </c>
      <c r="BY58" s="841" t="str">
        <f>IF(AND($BX$3=1,TRUNC('7c Health part-time'!E58)&lt;&gt;'7c Health part-time'!E58),F58,"")</f>
        <v/>
      </c>
      <c r="BZ58" s="841" t="str">
        <f>IF(AND($BX$3=1,TRUNC('7c Health part-time'!F58)&lt;&gt;'7c Health part-time'!F58),G58,"")</f>
        <v/>
      </c>
      <c r="CA58" s="841" t="str">
        <f>IF(AND($BX$3=1,TRUNC('7c Health part-time'!G58)&lt;&gt;'7c Health part-time'!G58),H58,"")</f>
        <v/>
      </c>
      <c r="CB58" s="841" t="str">
        <f>IF(AND($BX$3=1,TRUNC('7c Health part-time'!H58)&lt;&gt;'7c Health part-time'!H58),I58,"")</f>
        <v/>
      </c>
      <c r="CC58" s="842" t="str">
        <f>IF(AND($BX$3=1,TRUNC('7c Health part-time'!I58)&lt;&gt;'7c Health part-time'!I58),J58,"")</f>
        <v/>
      </c>
      <c r="CD58" s="840" t="str">
        <f>IF(AND($BX$3=1,TRUNC('7c Health part-time'!J58)&lt;&gt;'7c Health part-time'!J58),K58,"")</f>
        <v/>
      </c>
      <c r="CE58" s="841" t="str">
        <f>IF(AND($BX$3=1,TRUNC('7c Health part-time'!K58)&lt;&gt;'7c Health part-time'!K58),L58,"")</f>
        <v/>
      </c>
      <c r="CF58" s="841" t="str">
        <f>IF(AND($BX$3=1,TRUNC('7c Health part-time'!L58)&lt;&gt;'7c Health part-time'!L58),M58,"")</f>
        <v/>
      </c>
      <c r="CG58" s="841" t="str">
        <f>IF(AND($BX$3=1,TRUNC('7c Health part-time'!M58)&lt;&gt;'7c Health part-time'!M58),N58,"")</f>
        <v/>
      </c>
      <c r="CH58" s="841" t="str">
        <f>IF(AND($BX$3=1,TRUNC('7c Health part-time'!N58)&lt;&gt;'7c Health part-time'!N58),O58,"")</f>
        <v/>
      </c>
      <c r="CI58" s="842" t="str">
        <f>IF(AND($BX$3=1,TRUNC('7c Health part-time'!O58)&lt;&gt;'7c Health part-time'!O58),P58,"")</f>
        <v/>
      </c>
      <c r="CJ58" s="840" t="str">
        <f>IF(AND($BX$3=1,TRUNC('7c Health part-time'!P58)&lt;&gt;'7c Health part-time'!P58),Q58,"")</f>
        <v/>
      </c>
      <c r="CK58" s="841" t="str">
        <f>IF(AND($BX$3=1,TRUNC('7c Health part-time'!Q58)&lt;&gt;'7c Health part-time'!Q58),R58,"")</f>
        <v/>
      </c>
      <c r="CL58" s="841" t="str">
        <f>IF(AND($BX$3=1,TRUNC('7c Health part-time'!R58)&lt;&gt;'7c Health part-time'!R58),S58,"")</f>
        <v/>
      </c>
      <c r="CM58" s="841" t="str">
        <f>IF(AND($BX$3=1,TRUNC('7c Health part-time'!S58)&lt;&gt;'7c Health part-time'!S58),T58,"")</f>
        <v/>
      </c>
      <c r="CN58" s="841" t="str">
        <f>IF(AND($BX$3=1,TRUNC('7c Health part-time'!T58)&lt;&gt;'7c Health part-time'!T58),U58,"")</f>
        <v/>
      </c>
      <c r="CO58" s="842" t="str">
        <f>IF(AND($BX$3=1,TRUNC('7c Health part-time'!U58)&lt;&gt;'7c Health part-time'!U58),V58,"")</f>
        <v/>
      </c>
      <c r="DV58" s="840" t="str">
        <f>IF(AND($DV$3=1,ROUND('7c Health part-time'!AB58,2)&lt;&gt;'7c Health part-time'!AB58),AC58,"")</f>
        <v/>
      </c>
      <c r="DW58" s="841" t="str">
        <f>IF(AND($DV$3=1,ROUND('7c Health part-time'!AC58,2)&lt;&gt;'7c Health part-time'!AC58),AD58,"")</f>
        <v/>
      </c>
      <c r="DX58" s="841" t="str">
        <f>IF(AND($DV$3=1,ROUND('7c Health part-time'!AD58,2)&lt;&gt;'7c Health part-time'!AD58),AE58,"")</f>
        <v/>
      </c>
      <c r="DY58" s="841" t="str">
        <f>IF(AND($DV$3=1,ROUND('7c Health part-time'!AE58,2)&lt;&gt;'7c Health part-time'!AE58),AF58,"")</f>
        <v/>
      </c>
      <c r="DZ58" s="841" t="str">
        <f>IF(AND($DV$3=1,ROUND('7c Health part-time'!AF58,2)&lt;&gt;'7c Health part-time'!AF58),AG58,"")</f>
        <v/>
      </c>
      <c r="EA58" s="842" t="str">
        <f>IF(AND($DV$3=1,ROUND('7c Health part-time'!AG58,2)&lt;&gt;'7c Health part-time'!AG58),AH58,"")</f>
        <v/>
      </c>
      <c r="EC58" s="840" t="str">
        <f>IF(AND($EC$3=1,'7c Health part-time'!AB58&gt;'7c Health part-time'!V58),AC58,"")</f>
        <v/>
      </c>
      <c r="ED58" s="841" t="str">
        <f>IF(AND($EC$3=1,'7c Health part-time'!AC58&gt;'7c Health part-time'!W58),AD58,"")</f>
        <v/>
      </c>
      <c r="EE58" s="841" t="str">
        <f>IF(AND($EC$3=1,'7c Health part-time'!AD58&gt;'7c Health part-time'!X58),AE58,"")</f>
        <v/>
      </c>
      <c r="EF58" s="841" t="str">
        <f>IF(AND($EC$3=1,'7c Health part-time'!AE58&gt;'7c Health part-time'!Y58),AF58,"")</f>
        <v/>
      </c>
      <c r="EG58" s="841" t="str">
        <f>IF(AND($EC$3=1,'7c Health part-time'!AF58&gt;'7c Health part-time'!Z58),AG58,"")</f>
        <v/>
      </c>
      <c r="EH58" s="842" t="str">
        <f>IF(AND($EC$3=1,'7c Health part-time'!AG58&gt;'7c Health part-time'!AA58),AH58,"")</f>
        <v/>
      </c>
      <c r="EJ58" s="840" t="str">
        <f>IF(AND($EJ$3=1,'7c Health part-time'!V58&lt;&gt;0),IF(('7c Health part-time'!AB58/'7c Health part-time'!V58)&lt;0.03,AC58,""),"")</f>
        <v/>
      </c>
      <c r="EK58" s="841" t="str">
        <f>IF(AND($EJ$3=1,'7c Health part-time'!W58&lt;&gt;0),IF(('7c Health part-time'!AC58/'7c Health part-time'!W58)&lt;0.03,AD58,""),"")</f>
        <v/>
      </c>
      <c r="EL58" s="841" t="str">
        <f>IF(AND($EJ$3=1,'7c Health part-time'!X58&lt;&gt;0),IF(('7c Health part-time'!AD58/'7c Health part-time'!X58)&lt;0.03,AE58,""),"")</f>
        <v/>
      </c>
      <c r="EM58" s="841" t="str">
        <f>IF(AND($EJ$3=1,'7c Health part-time'!Y58&lt;&gt;0),IF(('7c Health part-time'!AE58/'7c Health part-time'!Y58)&lt;0.03,AF58,""),"")</f>
        <v/>
      </c>
      <c r="EN58" s="841" t="str">
        <f>IF(AND($EJ$3=1,'7c Health part-time'!Z58&lt;&gt;0),IF(('7c Health part-time'!AF58/'7c Health part-time'!Z58)&lt;0.03,AG58,""),"")</f>
        <v/>
      </c>
      <c r="EO58" s="842" t="str">
        <f>IF(AND($EJ$3=1,'7c Health part-time'!AA58&lt;&gt;0),IF(('7c Health part-time'!AG58/'7c Health part-time'!AA58)&lt;0.03,AH58,""),"")</f>
        <v/>
      </c>
      <c r="EQ58" s="840" t="str">
        <f>IF(AND($EQ$3=1,'7c Health part-time'!P58=0,SUM('7c Health part-time'!D58,'7c Health part-time'!J58)&gt;$ET$13),Q58,"")</f>
        <v/>
      </c>
      <c r="ER58" s="841" t="str">
        <f>IF(AND($EQ$3=1,'7c Health part-time'!Q58=0,SUM('7c Health part-time'!E58,'7c Health part-time'!K58)&gt;$ET$13),R58,"")</f>
        <v/>
      </c>
      <c r="ES58" s="841" t="str">
        <f>IF(AND($EQ$3=1,'7c Health part-time'!R58=0,SUM('7c Health part-time'!F58,'7c Health part-time'!L58)&gt;$ET$13),S58,"")</f>
        <v/>
      </c>
      <c r="ET58" s="841" t="str">
        <f>IF(AND($EQ$3=1,'7c Health part-time'!S58=0,SUM('7c Health part-time'!G58,'7c Health part-time'!M58)&gt;$ET$13),T58,"")</f>
        <v/>
      </c>
      <c r="EU58" s="841" t="str">
        <f>IF(AND($EQ$3=1,'7c Health part-time'!T58=0,SUM('7c Health part-time'!H58,'7c Health part-time'!N58)&gt;$ET$13),U58,"")</f>
        <v/>
      </c>
      <c r="EV58" s="842" t="str">
        <f>IF(AND($EQ$3=1,'7c Health part-time'!U58=0,SUM('7c Health part-time'!I58,'7c Health part-time'!O58)&gt;$ET$13),V58,"")</f>
        <v/>
      </c>
      <c r="EX58" s="840" t="str">
        <f>IF(AND($EX$3=1,SUM('7c Health part-time'!D58,'7c Health part-time'!J58)&gt;0,ABS('7c Health part-time'!P58)=SUM('7c Health part-time'!D58,'7c Health part-time'!J58)),Q58,"")</f>
        <v/>
      </c>
      <c r="EY58" s="841" t="str">
        <f>IF(AND($EX$3=1,SUM('7c Health part-time'!E58,'7c Health part-time'!K58)&gt;0,ABS('7c Health part-time'!Q58)=SUM('7c Health part-time'!E58,'7c Health part-time'!K58)),R58,"")</f>
        <v/>
      </c>
      <c r="EZ58" s="841" t="str">
        <f>IF(AND($EX$3=1,SUM('7c Health part-time'!F58,'7c Health part-time'!L58)&gt;0,ABS('7c Health part-time'!R58)=SUM('7c Health part-time'!F58,'7c Health part-time'!L58)),S58,"")</f>
        <v/>
      </c>
      <c r="FA58" s="841" t="str">
        <f>IF(AND($EX$3=1,SUM('7c Health part-time'!G58,'7c Health part-time'!M58)&gt;0,ABS('7c Health part-time'!S58)=SUM('7c Health part-time'!G58,'7c Health part-time'!M58)),T58,"")</f>
        <v/>
      </c>
      <c r="FB58" s="841" t="str">
        <f>IF(AND($EX$3=1,SUM('7c Health part-time'!H58,'7c Health part-time'!N58)&gt;0,ABS('7c Health part-time'!T58)=SUM('7c Health part-time'!H58,'7c Health part-time'!N58)),U58,"")</f>
        <v/>
      </c>
      <c r="FC58" s="842" t="str">
        <f>IF(AND($EX$3=1,SUM('7c Health part-time'!I58,'7c Health part-time'!O58)&gt;0,ABS('7c Health part-time'!U58)=SUM('7c Health part-time'!I58,'7c Health part-time'!O58)),V58,"")</f>
        <v/>
      </c>
      <c r="FR58" s="840" t="str">
        <f>IF(AND($FR$3=1,'7c Health part-time'!V58&lt;&gt;0),IF(('7c Health part-time'!AB58/'7c Health part-time'!V58)&lt;0.25,AC58,""),"")</f>
        <v/>
      </c>
      <c r="FS58" s="841" t="str">
        <f>IF(AND($FR$3=1,'7c Health part-time'!W58&lt;&gt;0),IF(('7c Health part-time'!AC58/'7c Health part-time'!W58)&lt;0.25,AD58,""),"")</f>
        <v/>
      </c>
      <c r="FT58" s="841" t="str">
        <f>IF(AND($FR$3=1,'7c Health part-time'!X58&lt;&gt;0),IF(('7c Health part-time'!AD58/'7c Health part-time'!X58)&lt;0.25,AE58,""),"")</f>
        <v/>
      </c>
      <c r="FU58" s="841" t="str">
        <f>IF(AND($FR$3=1,'7c Health part-time'!Y58&lt;&gt;0),IF(('7c Health part-time'!AE58/'7c Health part-time'!Y58)&lt;0.25,AF58,""),"")</f>
        <v/>
      </c>
      <c r="FV58" s="841" t="str">
        <f>IF(AND($FR$3=1,'7c Health part-time'!Z58&lt;&gt;0),IF(('7c Health part-time'!AF58/'7c Health part-time'!Z58)&lt;0.25,AG58,""),"")</f>
        <v/>
      </c>
      <c r="FW58" s="842" t="str">
        <f>IF(AND($FR$3=1,'7c Health part-time'!AA58&lt;&gt;0),IF(('7c Health part-time'!AG58/'7c Health part-time'!AA58)&lt;0.25,AH58,""),"")</f>
        <v/>
      </c>
      <c r="FY58" s="843"/>
      <c r="FZ58" s="843"/>
      <c r="GA58" s="843"/>
      <c r="GB58" s="843"/>
      <c r="GC58" s="843"/>
      <c r="GD58" s="843"/>
      <c r="GE58" s="843"/>
      <c r="GF58" s="843"/>
      <c r="GG58" s="843"/>
      <c r="GH58" s="843"/>
      <c r="GI58" s="843"/>
      <c r="GJ58" s="843"/>
      <c r="GL58" s="881" t="s">
        <v>20</v>
      </c>
      <c r="GM58" s="60" t="s">
        <v>13</v>
      </c>
      <c r="GN58" s="60" t="s">
        <v>116</v>
      </c>
      <c r="GO58" s="48" t="str">
        <f>$CS$100</f>
        <v/>
      </c>
      <c r="GP58" s="39" t="str">
        <f>$CT$100</f>
        <v/>
      </c>
      <c r="GQ58" s="37" t="str">
        <f>$CS$100</f>
        <v/>
      </c>
      <c r="GR58" s="39" t="str">
        <f>$CT$100</f>
        <v/>
      </c>
      <c r="GS58" s="37" t="str">
        <f>$CS$100</f>
        <v/>
      </c>
      <c r="GT58" s="875" t="str">
        <f>$CT$100</f>
        <v/>
      </c>
      <c r="GU58" s="48" t="str">
        <f>$CY$100</f>
        <v/>
      </c>
      <c r="GV58" s="39" t="str">
        <f>$CZ$100</f>
        <v/>
      </c>
      <c r="GW58" s="37" t="str">
        <f>$CY$100</f>
        <v/>
      </c>
      <c r="GX58" s="39" t="str">
        <f>$CZ$100</f>
        <v/>
      </c>
      <c r="GY58" s="37" t="str">
        <f>$CY$100</f>
        <v/>
      </c>
      <c r="GZ58" s="875" t="str">
        <f>$CZ$100</f>
        <v/>
      </c>
      <c r="HA58" s="48" t="str">
        <f>$DE$100</f>
        <v/>
      </c>
      <c r="HB58" s="39" t="str">
        <f>$DF$100</f>
        <v/>
      </c>
      <c r="HC58" s="37" t="str">
        <f>$DE$100</f>
        <v/>
      </c>
      <c r="HD58" s="39" t="str">
        <f>$DF$100</f>
        <v/>
      </c>
      <c r="HE58" s="37" t="str">
        <f>$DE$100</f>
        <v/>
      </c>
      <c r="HF58" s="875" t="str">
        <f>$DF$100</f>
        <v/>
      </c>
      <c r="HG58" s="48" t="str">
        <f>$DK$100</f>
        <v/>
      </c>
      <c r="HH58" s="39" t="str">
        <f>$DL$100</f>
        <v/>
      </c>
      <c r="HI58" s="37" t="str">
        <f>$DK$100</f>
        <v/>
      </c>
      <c r="HJ58" s="39" t="str">
        <f>$DL$100</f>
        <v/>
      </c>
      <c r="HK58" s="37" t="str">
        <f>$DK$100</f>
        <v/>
      </c>
      <c r="HL58" s="875" t="str">
        <f>$DL$100</f>
        <v/>
      </c>
      <c r="HM58" s="48" t="str">
        <f>$DQ$100</f>
        <v/>
      </c>
      <c r="HN58" s="39" t="str">
        <f>$DR$100</f>
        <v/>
      </c>
      <c r="HO58" s="37" t="str">
        <f>$DQ$100</f>
        <v/>
      </c>
      <c r="HP58" s="39" t="str">
        <f>$DR$100</f>
        <v/>
      </c>
      <c r="HQ58" s="37" t="str">
        <f>$DQ$100</f>
        <v/>
      </c>
      <c r="HR58" s="875" t="str">
        <f>$DR$100</f>
        <v/>
      </c>
    </row>
    <row r="59" spans="1:226" x14ac:dyDescent="0.25">
      <c r="A59" s="18" t="str">
        <f>'7c Health part-time'!A59</f>
        <v>Orthoptics (B)</v>
      </c>
      <c r="B59" t="s">
        <v>13</v>
      </c>
      <c r="C59" s="18" t="str">
        <f>'7c Health part-time'!C59</f>
        <v>PGT (UG fee)</v>
      </c>
      <c r="D59" t="str">
        <f t="shared" si="4"/>
        <v>Orthoptics (B), Standard, PGT (UG fee)</v>
      </c>
      <c r="E59" t="str">
        <f t="shared" si="13"/>
        <v xml:space="preserve">Column 1, Starters in 2016-17, OfS-fundable, Orthoptics (B), Standard, PGT (UG fee); </v>
      </c>
      <c r="F59" t="str">
        <f t="shared" si="13"/>
        <v xml:space="preserve">Column 1, Starters in 2016-17, Non-fundable, Orthoptics (B), Standard, PGT (UG fee); </v>
      </c>
      <c r="G59" t="str">
        <f t="shared" si="13"/>
        <v xml:space="preserve">Column 1, Starters in 2017-18, OfS-fundable, Orthoptics (B), Standard, PGT (UG fee); </v>
      </c>
      <c r="H59" t="str">
        <f t="shared" si="13"/>
        <v xml:space="preserve">Column 1, Starters in 2017-18, Non-fundable, Orthoptics (B), Standard, PGT (UG fee); </v>
      </c>
      <c r="I59" t="str">
        <f t="shared" si="13"/>
        <v xml:space="preserve">Column 1, Starters in 2018-19, OfS-fundable, Orthoptics (B), Standard, PGT (UG fee); </v>
      </c>
      <c r="J59" t="str">
        <f t="shared" si="13"/>
        <v xml:space="preserve">Column 1, Starters in 2018-19, Non-fundable, Orthoptics (B), Standard, PGT (UG fee); </v>
      </c>
      <c r="K59" t="str">
        <f t="shared" si="13"/>
        <v xml:space="preserve">Column 2, Starters in 2016-17, OfS-fundable, Orthoptics (B), Standard, PGT (UG fee); </v>
      </c>
      <c r="L59" t="str">
        <f t="shared" si="13"/>
        <v xml:space="preserve">Column 2, Starters in 2016-17, Non-fundable, Orthoptics (B), Standard, PGT (UG fee); </v>
      </c>
      <c r="M59" t="str">
        <f t="shared" si="13"/>
        <v xml:space="preserve">Column 2, Starters in 2017-18, OfS-fundable, Orthoptics (B), Standard, PGT (UG fee); </v>
      </c>
      <c r="N59" t="str">
        <f t="shared" si="13"/>
        <v xml:space="preserve">Column 2, Starters in 2017-18, Non-fundable, Orthoptics (B), Standard, PGT (UG fee); </v>
      </c>
      <c r="O59" t="str">
        <f t="shared" si="13"/>
        <v xml:space="preserve">Column 2, Starters in 2018-19, OfS-fundable, Orthoptics (B), Standard, PGT (UG fee); </v>
      </c>
      <c r="P59" t="str">
        <f t="shared" si="13"/>
        <v xml:space="preserve">Column 2, Starters in 2018-19, Non-fundable, Orthoptics (B), Standard, PGT (UG fee); </v>
      </c>
      <c r="Q59" t="str">
        <f t="shared" si="13"/>
        <v xml:space="preserve">Column 3, Starters in 2016-17, OfS-fundable, Orthoptics (B), Standard, PGT (UG fee); </v>
      </c>
      <c r="R59" t="str">
        <f t="shared" si="13"/>
        <v xml:space="preserve">Column 3, Starters in 2016-17, Non-fundable, Orthoptics (B), Standard, PGT (UG fee); </v>
      </c>
      <c r="S59" t="str">
        <f t="shared" si="13"/>
        <v xml:space="preserve">Column 3, Starters in 2017-18, OfS-fundable, Orthoptics (B), Standard, PGT (UG fee); </v>
      </c>
      <c r="T59" t="str">
        <f t="shared" si="13"/>
        <v xml:space="preserve">Column 3, Starters in 2017-18, Non-fundable, Orthoptics (B), Standard, PGT (UG fee); </v>
      </c>
      <c r="U59" t="str">
        <f t="shared" si="12"/>
        <v xml:space="preserve">Column 3, Starters in 2018-19, OfS-fundable, Orthoptics (B), Standard, PGT (UG fee); </v>
      </c>
      <c r="V59" t="str">
        <f t="shared" si="12"/>
        <v xml:space="preserve">Column 3, Starters in 2018-19, Non-fundable, Orthoptics (B), Standard, PGT (UG fee); </v>
      </c>
      <c r="W59" t="str">
        <f t="shared" si="12"/>
        <v xml:space="preserve">Column 4, Starters in 2016-17, OfS-fundable, Orthoptics (B), Standard, PGT (UG fee); </v>
      </c>
      <c r="X59" t="str">
        <f t="shared" si="12"/>
        <v xml:space="preserve">Column 4, Starters in 2016-17, Non-fundable, Orthoptics (B), Standard, PGT (UG fee); </v>
      </c>
      <c r="Y59" t="str">
        <f t="shared" si="12"/>
        <v xml:space="preserve">Column 4, Starters in 2017-18, OfS-fundable, Orthoptics (B), Standard, PGT (UG fee); </v>
      </c>
      <c r="Z59" t="str">
        <f t="shared" si="12"/>
        <v xml:space="preserve">Column 4, Starters in 2017-18, Non-fundable, Orthoptics (B), Standard, PGT (UG fee); </v>
      </c>
      <c r="AA59" t="str">
        <f t="shared" si="12"/>
        <v xml:space="preserve">Column 4, Starters in 2018-19, OfS-fundable, Orthoptics (B), Standard, PGT (UG fee); </v>
      </c>
      <c r="AB59" t="str">
        <f t="shared" si="12"/>
        <v xml:space="preserve">Column 4, Starters in 2018-19, Non-fundable, Orthoptics (B), Standard, PGT (UG fee); </v>
      </c>
      <c r="AC59" t="str">
        <f t="shared" si="12"/>
        <v xml:space="preserve">Column 4a, Starters in 2016-17, OfS-fundable, Orthoptics (B), Standard, PGT (UG fee); </v>
      </c>
      <c r="AD59" t="str">
        <f t="shared" si="12"/>
        <v xml:space="preserve">Column 4a, Starters in 2016-17, Non-fundable, Orthoptics (B), Standard, PGT (UG fee); </v>
      </c>
      <c r="AE59" t="str">
        <f t="shared" si="12"/>
        <v xml:space="preserve">Column 4a, Starters in 2017-18, OfS-fundable, Orthoptics (B), Standard, PGT (UG fee); </v>
      </c>
      <c r="AF59" t="str">
        <f t="shared" si="12"/>
        <v xml:space="preserve">Column 4a, Starters in 2017-18, Non-fundable, Orthoptics (B), Standard, PGT (UG fee); </v>
      </c>
      <c r="AG59" t="str">
        <f t="shared" si="12"/>
        <v xml:space="preserve">Column 4a, Starters in 2018-19, OfS-fundable, Orthoptics (B), Standard, PGT (UG fee); </v>
      </c>
      <c r="AH59" t="str">
        <f t="shared" si="12"/>
        <v xml:space="preserve">Column 4a, Starters in 2018-19, Non-fundable, Orthoptics (B), Standard, PGT (UG fee); </v>
      </c>
      <c r="AR59" s="844" t="str">
        <f>IF(AND($AR$3=1,'7c Health part-time'!P59&gt;0),Q59,"")</f>
        <v/>
      </c>
      <c r="AS59" s="843" t="str">
        <f>IF(AND($AR$3=1,'7c Health part-time'!Q59&gt;0),R59,"")</f>
        <v/>
      </c>
      <c r="AT59" s="843" t="str">
        <f>IF(AND($AR$3=1,'7c Health part-time'!R59&gt;0),S59,"")</f>
        <v/>
      </c>
      <c r="AU59" s="843" t="str">
        <f>IF(AND($AR$3=1,'7c Health part-time'!S59&gt;0),T59,"")</f>
        <v/>
      </c>
      <c r="AV59" s="843" t="str">
        <f>IF(AND($AR$3=1,'7c Health part-time'!T59&gt;0),U59,"")</f>
        <v/>
      </c>
      <c r="AW59" s="845" t="str">
        <f>IF(AND($AR$3=1,'7c Health part-time'!U59&gt;0),V59,"")</f>
        <v/>
      </c>
      <c r="AY59" s="844" t="str">
        <f>IF(AND($AY$3=1,'7c Health part-time'!D59&lt;0),E59,"")</f>
        <v/>
      </c>
      <c r="AZ59" s="843" t="str">
        <f>IF(AND($AY$3=1,'7c Health part-time'!E59&lt;0),F59,"")</f>
        <v/>
      </c>
      <c r="BA59" s="843" t="str">
        <f>IF(AND($AY$3=1,'7c Health part-time'!F59&lt;0),G59,"")</f>
        <v/>
      </c>
      <c r="BB59" s="843" t="str">
        <f>IF(AND($AY$3=1,'7c Health part-time'!G59&lt;0),H59,"")</f>
        <v/>
      </c>
      <c r="BC59" s="843" t="str">
        <f>IF(AND($AY$3=1,'7c Health part-time'!H59&lt;0),I59,"")</f>
        <v/>
      </c>
      <c r="BD59" s="845" t="str">
        <f>IF(AND($AY$3=1,'7c Health part-time'!I59&lt;0),J59,"")</f>
        <v/>
      </c>
      <c r="BE59" s="844" t="str">
        <f>IF(AND($AY$3=1,'7c Health part-time'!J59&lt;0),K59,"")</f>
        <v/>
      </c>
      <c r="BF59" s="843" t="str">
        <f>IF(AND($AY$3=1,'7c Health part-time'!K59&lt;0),L59,"")</f>
        <v/>
      </c>
      <c r="BG59" s="843" t="str">
        <f>IF(AND($AY$3=1,'7c Health part-time'!L59&lt;0),M59,"")</f>
        <v/>
      </c>
      <c r="BH59" s="843" t="str">
        <f>IF(AND($AY$3=1,'7c Health part-time'!M59&lt;0),N59,"")</f>
        <v/>
      </c>
      <c r="BI59" s="843" t="str">
        <f>IF(AND($AY$3=1,'7c Health part-time'!N59&lt;0),O59,"")</f>
        <v/>
      </c>
      <c r="BJ59" s="845" t="str">
        <f>IF(AND($AY$3=1,'7c Health part-time'!O59&lt;0),P59,"")</f>
        <v/>
      </c>
      <c r="BK59" s="844" t="str">
        <f>IF(AND($AY$3=1,'7c Health part-time'!V59&lt;0),W59,"")</f>
        <v/>
      </c>
      <c r="BL59" s="843" t="str">
        <f>IF(AND($AY$3=1,'7c Health part-time'!W59&lt;0),X59,"")</f>
        <v/>
      </c>
      <c r="BM59" s="843" t="str">
        <f>IF(AND($AY$3=1,'7c Health part-time'!X59&lt;0),Y59,"")</f>
        <v/>
      </c>
      <c r="BN59" s="843" t="str">
        <f>IF(AND($AY$3=1,'7c Health part-time'!Y59&lt;0),Z59,"")</f>
        <v/>
      </c>
      <c r="BO59" s="843" t="str">
        <f>IF(AND($AY$3=1,'7c Health part-time'!Z59&lt;0),AA59,"")</f>
        <v/>
      </c>
      <c r="BP59" s="845" t="str">
        <f>IF(AND($AY$3=1,'7c Health part-time'!AA59&lt;0),AB59,"")</f>
        <v/>
      </c>
      <c r="BQ59" s="844" t="str">
        <f>IF(AND($AY$3=1,'7c Health part-time'!AB59&lt;0),AC59,"")</f>
        <v/>
      </c>
      <c r="BR59" s="843" t="str">
        <f>IF(AND($AY$3=1,'7c Health part-time'!AC59&lt;0),AD59,"")</f>
        <v/>
      </c>
      <c r="BS59" s="843" t="str">
        <f>IF(AND($AY$3=1,'7c Health part-time'!AD59&lt;0),AE59,"")</f>
        <v/>
      </c>
      <c r="BT59" s="843" t="str">
        <f>IF(AND($AY$3=1,'7c Health part-time'!AE59&lt;0),AF59,"")</f>
        <v/>
      </c>
      <c r="BU59" s="843" t="str">
        <f>IF(AND($AY$3=1,'7c Health part-time'!AF59&lt;0),AG59,"")</f>
        <v/>
      </c>
      <c r="BV59" s="845" t="str">
        <f>IF(AND($AY$3=1,'7c Health part-time'!AG59&lt;0),AH59,"")</f>
        <v/>
      </c>
      <c r="BX59" s="844" t="str">
        <f>IF(AND($BX$3=1,TRUNC('7c Health part-time'!D59)&lt;&gt;'7c Health part-time'!D59),E59,"")</f>
        <v/>
      </c>
      <c r="BY59" s="843" t="str">
        <f>IF(AND($BX$3=1,TRUNC('7c Health part-time'!E59)&lt;&gt;'7c Health part-time'!E59),F59,"")</f>
        <v/>
      </c>
      <c r="BZ59" s="843" t="str">
        <f>IF(AND($BX$3=1,TRUNC('7c Health part-time'!F59)&lt;&gt;'7c Health part-time'!F59),G59,"")</f>
        <v/>
      </c>
      <c r="CA59" s="843" t="str">
        <f>IF(AND($BX$3=1,TRUNC('7c Health part-time'!G59)&lt;&gt;'7c Health part-time'!G59),H59,"")</f>
        <v/>
      </c>
      <c r="CB59" s="843" t="str">
        <f>IF(AND($BX$3=1,TRUNC('7c Health part-time'!H59)&lt;&gt;'7c Health part-time'!H59),I59,"")</f>
        <v/>
      </c>
      <c r="CC59" s="845" t="str">
        <f>IF(AND($BX$3=1,TRUNC('7c Health part-time'!I59)&lt;&gt;'7c Health part-time'!I59),J59,"")</f>
        <v/>
      </c>
      <c r="CD59" s="844" t="str">
        <f>IF(AND($BX$3=1,TRUNC('7c Health part-time'!J59)&lt;&gt;'7c Health part-time'!J59),K59,"")</f>
        <v/>
      </c>
      <c r="CE59" s="843" t="str">
        <f>IF(AND($BX$3=1,TRUNC('7c Health part-time'!K59)&lt;&gt;'7c Health part-time'!K59),L59,"")</f>
        <v/>
      </c>
      <c r="CF59" s="843" t="str">
        <f>IF(AND($BX$3=1,TRUNC('7c Health part-time'!L59)&lt;&gt;'7c Health part-time'!L59),M59,"")</f>
        <v/>
      </c>
      <c r="CG59" s="843" t="str">
        <f>IF(AND($BX$3=1,TRUNC('7c Health part-time'!M59)&lt;&gt;'7c Health part-time'!M59),N59,"")</f>
        <v/>
      </c>
      <c r="CH59" s="843" t="str">
        <f>IF(AND($BX$3=1,TRUNC('7c Health part-time'!N59)&lt;&gt;'7c Health part-time'!N59),O59,"")</f>
        <v/>
      </c>
      <c r="CI59" s="845" t="str">
        <f>IF(AND($BX$3=1,TRUNC('7c Health part-time'!O59)&lt;&gt;'7c Health part-time'!O59),P59,"")</f>
        <v/>
      </c>
      <c r="CJ59" s="844" t="str">
        <f>IF(AND($BX$3=1,TRUNC('7c Health part-time'!P59)&lt;&gt;'7c Health part-time'!P59),Q59,"")</f>
        <v/>
      </c>
      <c r="CK59" s="843" t="str">
        <f>IF(AND($BX$3=1,TRUNC('7c Health part-time'!Q59)&lt;&gt;'7c Health part-time'!Q59),R59,"")</f>
        <v/>
      </c>
      <c r="CL59" s="843" t="str">
        <f>IF(AND($BX$3=1,TRUNC('7c Health part-time'!R59)&lt;&gt;'7c Health part-time'!R59),S59,"")</f>
        <v/>
      </c>
      <c r="CM59" s="843" t="str">
        <f>IF(AND($BX$3=1,TRUNC('7c Health part-time'!S59)&lt;&gt;'7c Health part-time'!S59),T59,"")</f>
        <v/>
      </c>
      <c r="CN59" s="843" t="str">
        <f>IF(AND($BX$3=1,TRUNC('7c Health part-time'!T59)&lt;&gt;'7c Health part-time'!T59),U59,"")</f>
        <v/>
      </c>
      <c r="CO59" s="845" t="str">
        <f>IF(AND($BX$3=1,TRUNC('7c Health part-time'!U59)&lt;&gt;'7c Health part-time'!U59),V59,"")</f>
        <v/>
      </c>
      <c r="DV59" s="844" t="str">
        <f>IF(AND($DV$3=1,ROUND('7c Health part-time'!AB59,2)&lt;&gt;'7c Health part-time'!AB59),AC59,"")</f>
        <v/>
      </c>
      <c r="DW59" s="843" t="str">
        <f>IF(AND($DV$3=1,ROUND('7c Health part-time'!AC59,2)&lt;&gt;'7c Health part-time'!AC59),AD59,"")</f>
        <v/>
      </c>
      <c r="DX59" s="843" t="str">
        <f>IF(AND($DV$3=1,ROUND('7c Health part-time'!AD59,2)&lt;&gt;'7c Health part-time'!AD59),AE59,"")</f>
        <v/>
      </c>
      <c r="DY59" s="843" t="str">
        <f>IF(AND($DV$3=1,ROUND('7c Health part-time'!AE59,2)&lt;&gt;'7c Health part-time'!AE59),AF59,"")</f>
        <v/>
      </c>
      <c r="DZ59" s="843" t="str">
        <f>IF(AND($DV$3=1,ROUND('7c Health part-time'!AF59,2)&lt;&gt;'7c Health part-time'!AF59),AG59,"")</f>
        <v/>
      </c>
      <c r="EA59" s="845" t="str">
        <f>IF(AND($DV$3=1,ROUND('7c Health part-time'!AG59,2)&lt;&gt;'7c Health part-time'!AG59),AH59,"")</f>
        <v/>
      </c>
      <c r="EC59" s="844" t="str">
        <f>IF(AND($EC$3=1,'7c Health part-time'!AB59&gt;'7c Health part-time'!V59),AC59,"")</f>
        <v/>
      </c>
      <c r="ED59" s="843" t="str">
        <f>IF(AND($EC$3=1,'7c Health part-time'!AC59&gt;'7c Health part-time'!W59),AD59,"")</f>
        <v/>
      </c>
      <c r="EE59" s="843" t="str">
        <f>IF(AND($EC$3=1,'7c Health part-time'!AD59&gt;'7c Health part-time'!X59),AE59,"")</f>
        <v/>
      </c>
      <c r="EF59" s="843" t="str">
        <f>IF(AND($EC$3=1,'7c Health part-time'!AE59&gt;'7c Health part-time'!Y59),AF59,"")</f>
        <v/>
      </c>
      <c r="EG59" s="843" t="str">
        <f>IF(AND($EC$3=1,'7c Health part-time'!AF59&gt;'7c Health part-time'!Z59),AG59,"")</f>
        <v/>
      </c>
      <c r="EH59" s="845" t="str">
        <f>IF(AND($EC$3=1,'7c Health part-time'!AG59&gt;'7c Health part-time'!AA59),AH59,"")</f>
        <v/>
      </c>
      <c r="EJ59" s="844" t="str">
        <f>IF(AND($EJ$3=1,'7c Health part-time'!V59&lt;&gt;0),IF(('7c Health part-time'!AB59/'7c Health part-time'!V59)&lt;0.03,AC59,""),"")</f>
        <v/>
      </c>
      <c r="EK59" s="843" t="str">
        <f>IF(AND($EJ$3=1,'7c Health part-time'!W59&lt;&gt;0),IF(('7c Health part-time'!AC59/'7c Health part-time'!W59)&lt;0.03,AD59,""),"")</f>
        <v/>
      </c>
      <c r="EL59" s="843" t="str">
        <f>IF(AND($EJ$3=1,'7c Health part-time'!X59&lt;&gt;0),IF(('7c Health part-time'!AD59/'7c Health part-time'!X59)&lt;0.03,AE59,""),"")</f>
        <v/>
      </c>
      <c r="EM59" s="843" t="str">
        <f>IF(AND($EJ$3=1,'7c Health part-time'!Y59&lt;&gt;0),IF(('7c Health part-time'!AE59/'7c Health part-time'!Y59)&lt;0.03,AF59,""),"")</f>
        <v/>
      </c>
      <c r="EN59" s="843" t="str">
        <f>IF(AND($EJ$3=1,'7c Health part-time'!Z59&lt;&gt;0),IF(('7c Health part-time'!AF59/'7c Health part-time'!Z59)&lt;0.03,AG59,""),"")</f>
        <v/>
      </c>
      <c r="EO59" s="845" t="str">
        <f>IF(AND($EJ$3=1,'7c Health part-time'!AA59&lt;&gt;0),IF(('7c Health part-time'!AG59/'7c Health part-time'!AA59)&lt;0.03,AH59,""),"")</f>
        <v/>
      </c>
      <c r="EQ59" s="844" t="str">
        <f>IF(AND($EQ$3=1,'7c Health part-time'!P59=0,SUM('7c Health part-time'!D59,'7c Health part-time'!J59)&gt;$ET$13),Q59,"")</f>
        <v/>
      </c>
      <c r="ER59" s="843" t="str">
        <f>IF(AND($EQ$3=1,'7c Health part-time'!Q59=0,SUM('7c Health part-time'!E59,'7c Health part-time'!K59)&gt;$ET$13),R59,"")</f>
        <v/>
      </c>
      <c r="ES59" s="843" t="str">
        <f>IF(AND($EQ$3=1,'7c Health part-time'!R59=0,SUM('7c Health part-time'!F59,'7c Health part-time'!L59)&gt;$ET$13),S59,"")</f>
        <v/>
      </c>
      <c r="ET59" s="843" t="str">
        <f>IF(AND($EQ$3=1,'7c Health part-time'!S59=0,SUM('7c Health part-time'!G59,'7c Health part-time'!M59)&gt;$ET$13),T59,"")</f>
        <v/>
      </c>
      <c r="EU59" s="843" t="str">
        <f>IF(AND($EQ$3=1,'7c Health part-time'!T59=0,SUM('7c Health part-time'!H59,'7c Health part-time'!N59)&gt;$ET$13),U59,"")</f>
        <v/>
      </c>
      <c r="EV59" s="845" t="str">
        <f>IF(AND($EQ$3=1,'7c Health part-time'!U59=0,SUM('7c Health part-time'!I59,'7c Health part-time'!O59)&gt;$ET$13),V59,"")</f>
        <v/>
      </c>
      <c r="EX59" s="844" t="str">
        <f>IF(AND($EX$3=1,SUM('7c Health part-time'!D59,'7c Health part-time'!J59)&gt;0,ABS('7c Health part-time'!P59)=SUM('7c Health part-time'!D59,'7c Health part-time'!J59)),Q59,"")</f>
        <v/>
      </c>
      <c r="EY59" s="843" t="str">
        <f>IF(AND($EX$3=1,SUM('7c Health part-time'!E59,'7c Health part-time'!K59)&gt;0,ABS('7c Health part-time'!Q59)=SUM('7c Health part-time'!E59,'7c Health part-time'!K59)),R59,"")</f>
        <v/>
      </c>
      <c r="EZ59" s="843" t="str">
        <f>IF(AND($EX$3=1,SUM('7c Health part-time'!F59,'7c Health part-time'!L59)&gt;0,ABS('7c Health part-time'!R59)=SUM('7c Health part-time'!F59,'7c Health part-time'!L59)),S59,"")</f>
        <v/>
      </c>
      <c r="FA59" s="843" t="str">
        <f>IF(AND($EX$3=1,SUM('7c Health part-time'!G59,'7c Health part-time'!M59)&gt;0,ABS('7c Health part-time'!S59)=SUM('7c Health part-time'!G59,'7c Health part-time'!M59)),T59,"")</f>
        <v/>
      </c>
      <c r="FB59" s="843" t="str">
        <f>IF(AND($EX$3=1,SUM('7c Health part-time'!H59,'7c Health part-time'!N59)&gt;0,ABS('7c Health part-time'!T59)=SUM('7c Health part-time'!H59,'7c Health part-time'!N59)),U59,"")</f>
        <v/>
      </c>
      <c r="FC59" s="845" t="str">
        <f>IF(AND($EX$3=1,SUM('7c Health part-time'!I59,'7c Health part-time'!O59)&gt;0,ABS('7c Health part-time'!U59)=SUM('7c Health part-time'!I59,'7c Health part-time'!O59)),V59,"")</f>
        <v/>
      </c>
      <c r="FR59" s="844" t="str">
        <f>IF(AND($FR$3=1,'7c Health part-time'!V59&lt;&gt;0),IF(('7c Health part-time'!AB59/'7c Health part-time'!V59)&lt;0.25,AC59,""),"")</f>
        <v/>
      </c>
      <c r="FS59" s="843" t="str">
        <f>IF(AND($FR$3=1,'7c Health part-time'!W59&lt;&gt;0),IF(('7c Health part-time'!AC59/'7c Health part-time'!W59)&lt;0.25,AD59,""),"")</f>
        <v/>
      </c>
      <c r="FT59" s="843" t="str">
        <f>IF(AND($FR$3=1,'7c Health part-time'!X59&lt;&gt;0),IF(('7c Health part-time'!AD59/'7c Health part-time'!X59)&lt;0.25,AE59,""),"")</f>
        <v/>
      </c>
      <c r="FU59" s="843" t="str">
        <f>IF(AND($FR$3=1,'7c Health part-time'!Y59&lt;&gt;0),IF(('7c Health part-time'!AE59/'7c Health part-time'!Y59)&lt;0.25,AF59,""),"")</f>
        <v/>
      </c>
      <c r="FV59" s="843" t="str">
        <f>IF(AND($FR$3=1,'7c Health part-time'!Z59&lt;&gt;0),IF(('7c Health part-time'!AF59/'7c Health part-time'!Z59)&lt;0.25,AG59,""),"")</f>
        <v/>
      </c>
      <c r="FW59" s="845" t="str">
        <f>IF(AND($FR$3=1,'7c Health part-time'!AA59&lt;&gt;0),IF(('7c Health part-time'!AG59/'7c Health part-time'!AA59)&lt;0.25,AH59,""),"")</f>
        <v/>
      </c>
      <c r="FY59" s="843"/>
      <c r="FZ59" s="843"/>
      <c r="GA59" s="843"/>
      <c r="GB59" s="843"/>
      <c r="GC59" s="843"/>
      <c r="GD59" s="843"/>
      <c r="GE59" s="843"/>
      <c r="GF59" s="843"/>
      <c r="GG59" s="843"/>
      <c r="GH59" s="843"/>
      <c r="GI59" s="843"/>
      <c r="GJ59" s="843"/>
      <c r="GL59" s="60"/>
      <c r="GM59" s="60" t="s">
        <v>13</v>
      </c>
      <c r="GN59" s="60" t="s">
        <v>314</v>
      </c>
      <c r="GO59" s="49" t="str">
        <f>$CS$101</f>
        <v/>
      </c>
      <c r="GP59" s="41" t="str">
        <f>$CT$101</f>
        <v/>
      </c>
      <c r="GQ59" s="40" t="str">
        <f>$CS$101</f>
        <v/>
      </c>
      <c r="GR59" s="41" t="str">
        <f>$CT$101</f>
        <v/>
      </c>
      <c r="GS59" s="40" t="str">
        <f>$CS$101</f>
        <v/>
      </c>
      <c r="GT59" s="873" t="str">
        <f>$CT$101</f>
        <v/>
      </c>
      <c r="GU59" s="49" t="str">
        <f>$CY$101</f>
        <v/>
      </c>
      <c r="GV59" s="41" t="str">
        <f>$CZ$101</f>
        <v/>
      </c>
      <c r="GW59" s="40" t="str">
        <f>$CY$101</f>
        <v/>
      </c>
      <c r="GX59" s="41" t="str">
        <f>$CZ$101</f>
        <v/>
      </c>
      <c r="GY59" s="40" t="str">
        <f>$CY$101</f>
        <v/>
      </c>
      <c r="GZ59" s="873" t="str">
        <f>$CZ$101</f>
        <v/>
      </c>
      <c r="HA59" s="49" t="str">
        <f>$DE$101</f>
        <v/>
      </c>
      <c r="HB59" s="41" t="str">
        <f>$DF$101</f>
        <v/>
      </c>
      <c r="HC59" s="40" t="str">
        <f>$DE$101</f>
        <v/>
      </c>
      <c r="HD59" s="41" t="str">
        <f>$DF$101</f>
        <v/>
      </c>
      <c r="HE59" s="40" t="str">
        <f>$DE$101</f>
        <v/>
      </c>
      <c r="HF59" s="873" t="str">
        <f>$DF$101</f>
        <v/>
      </c>
      <c r="HG59" s="49" t="str">
        <f>$DK$101</f>
        <v/>
      </c>
      <c r="HH59" s="41" t="str">
        <f>$DL$101</f>
        <v/>
      </c>
      <c r="HI59" s="40" t="str">
        <f>$DK$101</f>
        <v/>
      </c>
      <c r="HJ59" s="41" t="str">
        <f>$DL$101</f>
        <v/>
      </c>
      <c r="HK59" s="40" t="str">
        <f>$DK$101</f>
        <v/>
      </c>
      <c r="HL59" s="873" t="str">
        <f>$DL$101</f>
        <v/>
      </c>
      <c r="HM59" s="49" t="str">
        <f>$DQ$101</f>
        <v/>
      </c>
      <c r="HN59" s="41" t="str">
        <f>$DR$101</f>
        <v/>
      </c>
      <c r="HO59" s="40" t="str">
        <f>$DQ$101</f>
        <v/>
      </c>
      <c r="HP59" s="41" t="str">
        <f>$DR$101</f>
        <v/>
      </c>
      <c r="HQ59" s="40" t="str">
        <f>$DQ$101</f>
        <v/>
      </c>
      <c r="HR59" s="873" t="str">
        <f>$DR$101</f>
        <v/>
      </c>
    </row>
    <row r="60" spans="1:226" x14ac:dyDescent="0.25">
      <c r="A60" s="18" t="str">
        <f>'7c Health part-time'!A60</f>
        <v>Orthoptics (B)</v>
      </c>
      <c r="B60" t="s">
        <v>19</v>
      </c>
      <c r="C60" s="18" t="str">
        <f>'7c Health part-time'!C60</f>
        <v>UG</v>
      </c>
      <c r="D60" t="str">
        <f t="shared" si="4"/>
        <v>Orthoptics (B), Long, UG</v>
      </c>
      <c r="E60" t="str">
        <f t="shared" si="13"/>
        <v xml:space="preserve">Column 1, Starters in 2016-17, OfS-fundable, Orthoptics (B), Long, UG; </v>
      </c>
      <c r="F60" t="str">
        <f t="shared" si="13"/>
        <v xml:space="preserve">Column 1, Starters in 2016-17, Non-fundable, Orthoptics (B), Long, UG; </v>
      </c>
      <c r="G60" t="str">
        <f t="shared" si="13"/>
        <v xml:space="preserve">Column 1, Starters in 2017-18, OfS-fundable, Orthoptics (B), Long, UG; </v>
      </c>
      <c r="H60" t="str">
        <f t="shared" si="13"/>
        <v xml:space="preserve">Column 1, Starters in 2017-18, Non-fundable, Orthoptics (B), Long, UG; </v>
      </c>
      <c r="I60" t="str">
        <f t="shared" si="13"/>
        <v xml:space="preserve">Column 1, Starters in 2018-19, OfS-fundable, Orthoptics (B), Long, UG; </v>
      </c>
      <c r="J60" t="str">
        <f t="shared" si="13"/>
        <v xml:space="preserve">Column 1, Starters in 2018-19, Non-fundable, Orthoptics (B), Long, UG; </v>
      </c>
      <c r="K60" t="str">
        <f t="shared" si="13"/>
        <v xml:space="preserve">Column 2, Starters in 2016-17, OfS-fundable, Orthoptics (B), Long, UG; </v>
      </c>
      <c r="L60" t="str">
        <f t="shared" si="13"/>
        <v xml:space="preserve">Column 2, Starters in 2016-17, Non-fundable, Orthoptics (B), Long, UG; </v>
      </c>
      <c r="M60" t="str">
        <f t="shared" si="13"/>
        <v xml:space="preserve">Column 2, Starters in 2017-18, OfS-fundable, Orthoptics (B), Long, UG; </v>
      </c>
      <c r="N60" t="str">
        <f t="shared" si="13"/>
        <v xml:space="preserve">Column 2, Starters in 2017-18, Non-fundable, Orthoptics (B), Long, UG; </v>
      </c>
      <c r="O60" t="str">
        <f t="shared" si="13"/>
        <v xml:space="preserve">Column 2, Starters in 2018-19, OfS-fundable, Orthoptics (B), Long, UG; </v>
      </c>
      <c r="P60" t="str">
        <f t="shared" si="13"/>
        <v xml:space="preserve">Column 2, Starters in 2018-19, Non-fundable, Orthoptics (B), Long, UG; </v>
      </c>
      <c r="Q60" t="str">
        <f t="shared" si="13"/>
        <v xml:space="preserve">Column 3, Starters in 2016-17, OfS-fundable, Orthoptics (B), Long, UG; </v>
      </c>
      <c r="R60" t="str">
        <f t="shared" si="13"/>
        <v xml:space="preserve">Column 3, Starters in 2016-17, Non-fundable, Orthoptics (B), Long, UG; </v>
      </c>
      <c r="S60" t="str">
        <f t="shared" si="13"/>
        <v xml:space="preserve">Column 3, Starters in 2017-18, OfS-fundable, Orthoptics (B), Long, UG; </v>
      </c>
      <c r="T60" t="str">
        <f t="shared" si="13"/>
        <v xml:space="preserve">Column 3, Starters in 2017-18, Non-fundable, Orthoptics (B), Long, UG; </v>
      </c>
      <c r="U60" t="str">
        <f t="shared" si="12"/>
        <v xml:space="preserve">Column 3, Starters in 2018-19, OfS-fundable, Orthoptics (B), Long, UG; </v>
      </c>
      <c r="V60" t="str">
        <f t="shared" si="12"/>
        <v xml:space="preserve">Column 3, Starters in 2018-19, Non-fundable, Orthoptics (B), Long, UG; </v>
      </c>
      <c r="W60" t="str">
        <f t="shared" si="12"/>
        <v xml:space="preserve">Column 4, Starters in 2016-17, OfS-fundable, Orthoptics (B), Long, UG; </v>
      </c>
      <c r="X60" t="str">
        <f t="shared" si="12"/>
        <v xml:space="preserve">Column 4, Starters in 2016-17, Non-fundable, Orthoptics (B), Long, UG; </v>
      </c>
      <c r="Y60" t="str">
        <f t="shared" si="12"/>
        <v xml:space="preserve">Column 4, Starters in 2017-18, OfS-fundable, Orthoptics (B), Long, UG; </v>
      </c>
      <c r="Z60" t="str">
        <f t="shared" si="12"/>
        <v xml:space="preserve">Column 4, Starters in 2017-18, Non-fundable, Orthoptics (B), Long, UG; </v>
      </c>
      <c r="AA60" t="str">
        <f t="shared" si="12"/>
        <v xml:space="preserve">Column 4, Starters in 2018-19, OfS-fundable, Orthoptics (B), Long, UG; </v>
      </c>
      <c r="AB60" t="str">
        <f t="shared" si="12"/>
        <v xml:space="preserve">Column 4, Starters in 2018-19, Non-fundable, Orthoptics (B), Long, UG; </v>
      </c>
      <c r="AC60" t="str">
        <f t="shared" si="12"/>
        <v xml:space="preserve">Column 4a, Starters in 2016-17, OfS-fundable, Orthoptics (B), Long, UG; </v>
      </c>
      <c r="AD60" t="str">
        <f t="shared" si="12"/>
        <v xml:space="preserve">Column 4a, Starters in 2016-17, Non-fundable, Orthoptics (B), Long, UG; </v>
      </c>
      <c r="AE60" t="str">
        <f t="shared" si="12"/>
        <v xml:space="preserve">Column 4a, Starters in 2017-18, OfS-fundable, Orthoptics (B), Long, UG; </v>
      </c>
      <c r="AF60" t="str">
        <f t="shared" si="12"/>
        <v xml:space="preserve">Column 4a, Starters in 2017-18, Non-fundable, Orthoptics (B), Long, UG; </v>
      </c>
      <c r="AG60" t="str">
        <f t="shared" si="12"/>
        <v xml:space="preserve">Column 4a, Starters in 2018-19, OfS-fundable, Orthoptics (B), Long, UG; </v>
      </c>
      <c r="AH60" t="str">
        <f t="shared" si="12"/>
        <v xml:space="preserve">Column 4a, Starters in 2018-19, Non-fundable, Orthoptics (B), Long, UG; </v>
      </c>
      <c r="AR60" s="844" t="str">
        <f>IF(AND($AR$3=1,'7c Health part-time'!P60&gt;0),Q60,"")</f>
        <v/>
      </c>
      <c r="AS60" s="843" t="str">
        <f>IF(AND($AR$3=1,'7c Health part-time'!Q60&gt;0),R60,"")</f>
        <v/>
      </c>
      <c r="AT60" s="843" t="str">
        <f>IF(AND($AR$3=1,'7c Health part-time'!R60&gt;0),S60,"")</f>
        <v/>
      </c>
      <c r="AU60" s="843" t="str">
        <f>IF(AND($AR$3=1,'7c Health part-time'!S60&gt;0),T60,"")</f>
        <v/>
      </c>
      <c r="AV60" s="843" t="str">
        <f>IF(AND($AR$3=1,'7c Health part-time'!T60&gt;0),U60,"")</f>
        <v/>
      </c>
      <c r="AW60" s="845" t="str">
        <f>IF(AND($AR$3=1,'7c Health part-time'!U60&gt;0),V60,"")</f>
        <v/>
      </c>
      <c r="AY60" s="844" t="str">
        <f>IF(AND($AY$3=1,'7c Health part-time'!D60&lt;0),E60,"")</f>
        <v/>
      </c>
      <c r="AZ60" s="843" t="str">
        <f>IF(AND($AY$3=1,'7c Health part-time'!E60&lt;0),F60,"")</f>
        <v/>
      </c>
      <c r="BA60" s="843" t="str">
        <f>IF(AND($AY$3=1,'7c Health part-time'!F60&lt;0),G60,"")</f>
        <v/>
      </c>
      <c r="BB60" s="843" t="str">
        <f>IF(AND($AY$3=1,'7c Health part-time'!G60&lt;0),H60,"")</f>
        <v/>
      </c>
      <c r="BC60" s="843" t="str">
        <f>IF(AND($AY$3=1,'7c Health part-time'!H60&lt;0),I60,"")</f>
        <v/>
      </c>
      <c r="BD60" s="845" t="str">
        <f>IF(AND($AY$3=1,'7c Health part-time'!I60&lt;0),J60,"")</f>
        <v/>
      </c>
      <c r="BE60" s="844" t="str">
        <f>IF(AND($AY$3=1,'7c Health part-time'!J60&lt;0),K60,"")</f>
        <v/>
      </c>
      <c r="BF60" s="843" t="str">
        <f>IF(AND($AY$3=1,'7c Health part-time'!K60&lt;0),L60,"")</f>
        <v/>
      </c>
      <c r="BG60" s="843" t="str">
        <f>IF(AND($AY$3=1,'7c Health part-time'!L60&lt;0),M60,"")</f>
        <v/>
      </c>
      <c r="BH60" s="843" t="str">
        <f>IF(AND($AY$3=1,'7c Health part-time'!M60&lt;0),N60,"")</f>
        <v/>
      </c>
      <c r="BI60" s="843" t="str">
        <f>IF(AND($AY$3=1,'7c Health part-time'!N60&lt;0),O60,"")</f>
        <v/>
      </c>
      <c r="BJ60" s="845" t="str">
        <f>IF(AND($AY$3=1,'7c Health part-time'!O60&lt;0),P60,"")</f>
        <v/>
      </c>
      <c r="BK60" s="844" t="str">
        <f>IF(AND($AY$3=1,'7c Health part-time'!V60&lt;0),W60,"")</f>
        <v/>
      </c>
      <c r="BL60" s="843" t="str">
        <f>IF(AND($AY$3=1,'7c Health part-time'!W60&lt;0),X60,"")</f>
        <v/>
      </c>
      <c r="BM60" s="843" t="str">
        <f>IF(AND($AY$3=1,'7c Health part-time'!X60&lt;0),Y60,"")</f>
        <v/>
      </c>
      <c r="BN60" s="843" t="str">
        <f>IF(AND($AY$3=1,'7c Health part-time'!Y60&lt;0),Z60,"")</f>
        <v/>
      </c>
      <c r="BO60" s="843" t="str">
        <f>IF(AND($AY$3=1,'7c Health part-time'!Z60&lt;0),AA60,"")</f>
        <v/>
      </c>
      <c r="BP60" s="845" t="str">
        <f>IF(AND($AY$3=1,'7c Health part-time'!AA60&lt;0),AB60,"")</f>
        <v/>
      </c>
      <c r="BQ60" s="844" t="str">
        <f>IF(AND($AY$3=1,'7c Health part-time'!AB60&lt;0),AC60,"")</f>
        <v/>
      </c>
      <c r="BR60" s="843" t="str">
        <f>IF(AND($AY$3=1,'7c Health part-time'!AC60&lt;0),AD60,"")</f>
        <v/>
      </c>
      <c r="BS60" s="843" t="str">
        <f>IF(AND($AY$3=1,'7c Health part-time'!AD60&lt;0),AE60,"")</f>
        <v/>
      </c>
      <c r="BT60" s="843" t="str">
        <f>IF(AND($AY$3=1,'7c Health part-time'!AE60&lt;0),AF60,"")</f>
        <v/>
      </c>
      <c r="BU60" s="843" t="str">
        <f>IF(AND($AY$3=1,'7c Health part-time'!AF60&lt;0),AG60,"")</f>
        <v/>
      </c>
      <c r="BV60" s="845" t="str">
        <f>IF(AND($AY$3=1,'7c Health part-time'!AG60&lt;0),AH60,"")</f>
        <v/>
      </c>
      <c r="BX60" s="844" t="str">
        <f>IF(AND($BX$3=1,TRUNC('7c Health part-time'!D60)&lt;&gt;'7c Health part-time'!D60),E60,"")</f>
        <v/>
      </c>
      <c r="BY60" s="843" t="str">
        <f>IF(AND($BX$3=1,TRUNC('7c Health part-time'!E60)&lt;&gt;'7c Health part-time'!E60),F60,"")</f>
        <v/>
      </c>
      <c r="BZ60" s="843" t="str">
        <f>IF(AND($BX$3=1,TRUNC('7c Health part-time'!F60)&lt;&gt;'7c Health part-time'!F60),G60,"")</f>
        <v/>
      </c>
      <c r="CA60" s="843" t="str">
        <f>IF(AND($BX$3=1,TRUNC('7c Health part-time'!G60)&lt;&gt;'7c Health part-time'!G60),H60,"")</f>
        <v/>
      </c>
      <c r="CB60" s="843" t="str">
        <f>IF(AND($BX$3=1,TRUNC('7c Health part-time'!H60)&lt;&gt;'7c Health part-time'!H60),I60,"")</f>
        <v/>
      </c>
      <c r="CC60" s="845" t="str">
        <f>IF(AND($BX$3=1,TRUNC('7c Health part-time'!I60)&lt;&gt;'7c Health part-time'!I60),J60,"")</f>
        <v/>
      </c>
      <c r="CD60" s="844" t="str">
        <f>IF(AND($BX$3=1,TRUNC('7c Health part-time'!J60)&lt;&gt;'7c Health part-time'!J60),K60,"")</f>
        <v/>
      </c>
      <c r="CE60" s="843" t="str">
        <f>IF(AND($BX$3=1,TRUNC('7c Health part-time'!K60)&lt;&gt;'7c Health part-time'!K60),L60,"")</f>
        <v/>
      </c>
      <c r="CF60" s="843" t="str">
        <f>IF(AND($BX$3=1,TRUNC('7c Health part-time'!L60)&lt;&gt;'7c Health part-time'!L60),M60,"")</f>
        <v/>
      </c>
      <c r="CG60" s="843" t="str">
        <f>IF(AND($BX$3=1,TRUNC('7c Health part-time'!M60)&lt;&gt;'7c Health part-time'!M60),N60,"")</f>
        <v/>
      </c>
      <c r="CH60" s="843" t="str">
        <f>IF(AND($BX$3=1,TRUNC('7c Health part-time'!N60)&lt;&gt;'7c Health part-time'!N60),O60,"")</f>
        <v/>
      </c>
      <c r="CI60" s="845" t="str">
        <f>IF(AND($BX$3=1,TRUNC('7c Health part-time'!O60)&lt;&gt;'7c Health part-time'!O60),P60,"")</f>
        <v/>
      </c>
      <c r="CJ60" s="844" t="str">
        <f>IF(AND($BX$3=1,TRUNC('7c Health part-time'!P60)&lt;&gt;'7c Health part-time'!P60),Q60,"")</f>
        <v/>
      </c>
      <c r="CK60" s="843" t="str">
        <f>IF(AND($BX$3=1,TRUNC('7c Health part-time'!Q60)&lt;&gt;'7c Health part-time'!Q60),R60,"")</f>
        <v/>
      </c>
      <c r="CL60" s="843" t="str">
        <f>IF(AND($BX$3=1,TRUNC('7c Health part-time'!R60)&lt;&gt;'7c Health part-time'!R60),S60,"")</f>
        <v/>
      </c>
      <c r="CM60" s="843" t="str">
        <f>IF(AND($BX$3=1,TRUNC('7c Health part-time'!S60)&lt;&gt;'7c Health part-time'!S60),T60,"")</f>
        <v/>
      </c>
      <c r="CN60" s="843" t="str">
        <f>IF(AND($BX$3=1,TRUNC('7c Health part-time'!T60)&lt;&gt;'7c Health part-time'!T60),U60,"")</f>
        <v/>
      </c>
      <c r="CO60" s="845" t="str">
        <f>IF(AND($BX$3=1,TRUNC('7c Health part-time'!U60)&lt;&gt;'7c Health part-time'!U60),V60,"")</f>
        <v/>
      </c>
      <c r="DV60" s="844" t="str">
        <f>IF(AND($DV$3=1,ROUND('7c Health part-time'!AB60,2)&lt;&gt;'7c Health part-time'!AB60),AC60,"")</f>
        <v/>
      </c>
      <c r="DW60" s="843" t="str">
        <f>IF(AND($DV$3=1,ROUND('7c Health part-time'!AC60,2)&lt;&gt;'7c Health part-time'!AC60),AD60,"")</f>
        <v/>
      </c>
      <c r="DX60" s="843" t="str">
        <f>IF(AND($DV$3=1,ROUND('7c Health part-time'!AD60,2)&lt;&gt;'7c Health part-time'!AD60),AE60,"")</f>
        <v/>
      </c>
      <c r="DY60" s="843" t="str">
        <f>IF(AND($DV$3=1,ROUND('7c Health part-time'!AE60,2)&lt;&gt;'7c Health part-time'!AE60),AF60,"")</f>
        <v/>
      </c>
      <c r="DZ60" s="843" t="str">
        <f>IF(AND($DV$3=1,ROUND('7c Health part-time'!AF60,2)&lt;&gt;'7c Health part-time'!AF60),AG60,"")</f>
        <v/>
      </c>
      <c r="EA60" s="845" t="str">
        <f>IF(AND($DV$3=1,ROUND('7c Health part-time'!AG60,2)&lt;&gt;'7c Health part-time'!AG60),AH60,"")</f>
        <v/>
      </c>
      <c r="EC60" s="844" t="str">
        <f>IF(AND($EC$3=1,'7c Health part-time'!AB60&gt;'7c Health part-time'!V60),AC60,"")</f>
        <v/>
      </c>
      <c r="ED60" s="843" t="str">
        <f>IF(AND($EC$3=1,'7c Health part-time'!AC60&gt;'7c Health part-time'!W60),AD60,"")</f>
        <v/>
      </c>
      <c r="EE60" s="843" t="str">
        <f>IF(AND($EC$3=1,'7c Health part-time'!AD60&gt;'7c Health part-time'!X60),AE60,"")</f>
        <v/>
      </c>
      <c r="EF60" s="843" t="str">
        <f>IF(AND($EC$3=1,'7c Health part-time'!AE60&gt;'7c Health part-time'!Y60),AF60,"")</f>
        <v/>
      </c>
      <c r="EG60" s="843" t="str">
        <f>IF(AND($EC$3=1,'7c Health part-time'!AF60&gt;'7c Health part-time'!Z60),AG60,"")</f>
        <v/>
      </c>
      <c r="EH60" s="845" t="str">
        <f>IF(AND($EC$3=1,'7c Health part-time'!AG60&gt;'7c Health part-time'!AA60),AH60,"")</f>
        <v/>
      </c>
      <c r="EJ60" s="844" t="str">
        <f>IF(AND($EJ$3=1,'7c Health part-time'!V60&lt;&gt;0),IF(('7c Health part-time'!AB60/'7c Health part-time'!V60)&lt;0.03,AC60,""),"")</f>
        <v/>
      </c>
      <c r="EK60" s="843" t="str">
        <f>IF(AND($EJ$3=1,'7c Health part-time'!W60&lt;&gt;0),IF(('7c Health part-time'!AC60/'7c Health part-time'!W60)&lt;0.03,AD60,""),"")</f>
        <v/>
      </c>
      <c r="EL60" s="843" t="str">
        <f>IF(AND($EJ$3=1,'7c Health part-time'!X60&lt;&gt;0),IF(('7c Health part-time'!AD60/'7c Health part-time'!X60)&lt;0.03,AE60,""),"")</f>
        <v/>
      </c>
      <c r="EM60" s="843" t="str">
        <f>IF(AND($EJ$3=1,'7c Health part-time'!Y60&lt;&gt;0),IF(('7c Health part-time'!AE60/'7c Health part-time'!Y60)&lt;0.03,AF60,""),"")</f>
        <v/>
      </c>
      <c r="EN60" s="843" t="str">
        <f>IF(AND($EJ$3=1,'7c Health part-time'!Z60&lt;&gt;0),IF(('7c Health part-time'!AF60/'7c Health part-time'!Z60)&lt;0.03,AG60,""),"")</f>
        <v/>
      </c>
      <c r="EO60" s="845" t="str">
        <f>IF(AND($EJ$3=1,'7c Health part-time'!AA60&lt;&gt;0),IF(('7c Health part-time'!AG60/'7c Health part-time'!AA60)&lt;0.03,AH60,""),"")</f>
        <v/>
      </c>
      <c r="EQ60" s="844" t="str">
        <f>IF(AND($EQ$3=1,'7c Health part-time'!P60=0,SUM('7c Health part-time'!D60,'7c Health part-time'!J60)&gt;$ET$13),Q60,"")</f>
        <v/>
      </c>
      <c r="ER60" s="843" t="str">
        <f>IF(AND($EQ$3=1,'7c Health part-time'!Q60=0,SUM('7c Health part-time'!E60,'7c Health part-time'!K60)&gt;$ET$13),R60,"")</f>
        <v/>
      </c>
      <c r="ES60" s="843" t="str">
        <f>IF(AND($EQ$3=1,'7c Health part-time'!R60=0,SUM('7c Health part-time'!F60,'7c Health part-time'!L60)&gt;$ET$13),S60,"")</f>
        <v/>
      </c>
      <c r="ET60" s="843" t="str">
        <f>IF(AND($EQ$3=1,'7c Health part-time'!S60=0,SUM('7c Health part-time'!G60,'7c Health part-time'!M60)&gt;$ET$13),T60,"")</f>
        <v/>
      </c>
      <c r="EU60" s="843" t="str">
        <f>IF(AND($EQ$3=1,'7c Health part-time'!T60=0,SUM('7c Health part-time'!H60,'7c Health part-time'!N60)&gt;$ET$13),U60,"")</f>
        <v/>
      </c>
      <c r="EV60" s="845" t="str">
        <f>IF(AND($EQ$3=1,'7c Health part-time'!U60=0,SUM('7c Health part-time'!I60,'7c Health part-time'!O60)&gt;$ET$13),V60,"")</f>
        <v/>
      </c>
      <c r="EX60" s="844" t="str">
        <f>IF(AND($EX$3=1,SUM('7c Health part-time'!D60,'7c Health part-time'!J60)&gt;0,ABS('7c Health part-time'!P60)=SUM('7c Health part-time'!D60,'7c Health part-time'!J60)),Q60,"")</f>
        <v/>
      </c>
      <c r="EY60" s="843" t="str">
        <f>IF(AND($EX$3=1,SUM('7c Health part-time'!E60,'7c Health part-time'!K60)&gt;0,ABS('7c Health part-time'!Q60)=SUM('7c Health part-time'!E60,'7c Health part-time'!K60)),R60,"")</f>
        <v/>
      </c>
      <c r="EZ60" s="843" t="str">
        <f>IF(AND($EX$3=1,SUM('7c Health part-time'!F60,'7c Health part-time'!L60)&gt;0,ABS('7c Health part-time'!R60)=SUM('7c Health part-time'!F60,'7c Health part-time'!L60)),S60,"")</f>
        <v/>
      </c>
      <c r="FA60" s="843" t="str">
        <f>IF(AND($EX$3=1,SUM('7c Health part-time'!G60,'7c Health part-time'!M60)&gt;0,ABS('7c Health part-time'!S60)=SUM('7c Health part-time'!G60,'7c Health part-time'!M60)),T60,"")</f>
        <v/>
      </c>
      <c r="FB60" s="843" t="str">
        <f>IF(AND($EX$3=1,SUM('7c Health part-time'!H60,'7c Health part-time'!N60)&gt;0,ABS('7c Health part-time'!T60)=SUM('7c Health part-time'!H60,'7c Health part-time'!N60)),U60,"")</f>
        <v/>
      </c>
      <c r="FC60" s="845" t="str">
        <f>IF(AND($EX$3=1,SUM('7c Health part-time'!I60,'7c Health part-time'!O60)&gt;0,ABS('7c Health part-time'!U60)=SUM('7c Health part-time'!I60,'7c Health part-time'!O60)),V60,"")</f>
        <v/>
      </c>
      <c r="FR60" s="844" t="str">
        <f>IF(AND($FR$3=1,'7c Health part-time'!V60&lt;&gt;0),IF(('7c Health part-time'!AB60/'7c Health part-time'!V60)&lt;0.25,AC60,""),"")</f>
        <v/>
      </c>
      <c r="FS60" s="843" t="str">
        <f>IF(AND($FR$3=1,'7c Health part-time'!W60&lt;&gt;0),IF(('7c Health part-time'!AC60/'7c Health part-time'!W60)&lt;0.25,AD60,""),"")</f>
        <v/>
      </c>
      <c r="FT60" s="843" t="str">
        <f>IF(AND($FR$3=1,'7c Health part-time'!X60&lt;&gt;0),IF(('7c Health part-time'!AD60/'7c Health part-time'!X60)&lt;0.25,AE60,""),"")</f>
        <v/>
      </c>
      <c r="FU60" s="843" t="str">
        <f>IF(AND($FR$3=1,'7c Health part-time'!Y60&lt;&gt;0),IF(('7c Health part-time'!AE60/'7c Health part-time'!Y60)&lt;0.25,AF60,""),"")</f>
        <v/>
      </c>
      <c r="FV60" s="843" t="str">
        <f>IF(AND($FR$3=1,'7c Health part-time'!Z60&lt;&gt;0),IF(('7c Health part-time'!AF60/'7c Health part-time'!Z60)&lt;0.25,AG60,""),"")</f>
        <v/>
      </c>
      <c r="FW60" s="845" t="str">
        <f>IF(AND($FR$3=1,'7c Health part-time'!AA60&lt;&gt;0),IF(('7c Health part-time'!AG60/'7c Health part-time'!AA60)&lt;0.25,AH60,""),"")</f>
        <v/>
      </c>
      <c r="FY60" s="840" t="str">
        <f>IF(AND($FY$3=1,'7c Health part-time'!D60&gt;0),E60,"")</f>
        <v/>
      </c>
      <c r="FZ60" s="841" t="str">
        <f>IF(AND($FY$3=1,'7c Health part-time'!E60&gt;0),F60,"")</f>
        <v/>
      </c>
      <c r="GA60" s="841" t="str">
        <f>IF(AND($FY$3=1,'7c Health part-time'!F60&gt;0),G60,"")</f>
        <v/>
      </c>
      <c r="GB60" s="841" t="str">
        <f>IF(AND($FY$3=1,'7c Health part-time'!G60&gt;0),H60,"")</f>
        <v/>
      </c>
      <c r="GC60" s="841" t="str">
        <f>IF(AND($FY$3=1,'7c Health part-time'!H60&gt;0),I60,"")</f>
        <v/>
      </c>
      <c r="GD60" s="842" t="str">
        <f>IF(AND($FY$3=1,'7c Health part-time'!I60&gt;0),J60,"")</f>
        <v/>
      </c>
      <c r="GE60" s="841" t="str">
        <f>IF(AND($FY$3=1,'7c Health part-time'!J60&gt;0),K60,"")</f>
        <v/>
      </c>
      <c r="GF60" s="841" t="str">
        <f>IF(AND($FY$3=1,'7c Health part-time'!K60&gt;0),L60,"")</f>
        <v/>
      </c>
      <c r="GG60" s="841" t="str">
        <f>IF(AND($FY$3=1,'7c Health part-time'!L60&gt;0),M60,"")</f>
        <v/>
      </c>
      <c r="GH60" s="841" t="str">
        <f>IF(AND($FY$3=1,'7c Health part-time'!M60&gt;0),N60,"")</f>
        <v/>
      </c>
      <c r="GI60" s="841" t="str">
        <f>IF(AND($FY$3=1,'7c Health part-time'!N60&gt;0),O60,"")</f>
        <v/>
      </c>
      <c r="GJ60" s="842" t="str">
        <f>IF(AND($FY$3=1,'7c Health part-time'!O60&gt;0),P60,"")</f>
        <v/>
      </c>
      <c r="GL60" s="60"/>
      <c r="GM60" s="61" t="s">
        <v>19</v>
      </c>
      <c r="GN60" s="60" t="s">
        <v>116</v>
      </c>
      <c r="GO60" s="49" t="str">
        <f>$CS$102</f>
        <v/>
      </c>
      <c r="GP60" s="41" t="str">
        <f>$CT$102</f>
        <v/>
      </c>
      <c r="GQ60" s="40" t="str">
        <f>$CS$102</f>
        <v/>
      </c>
      <c r="GR60" s="41" t="str">
        <f>$CT$102</f>
        <v/>
      </c>
      <c r="GS60" s="40" t="str">
        <f>$CS$102</f>
        <v/>
      </c>
      <c r="GT60" s="873" t="str">
        <f>$CT$102</f>
        <v/>
      </c>
      <c r="GU60" s="49" t="str">
        <f>$CY$102</f>
        <v/>
      </c>
      <c r="GV60" s="41" t="str">
        <f>$CZ$102</f>
        <v/>
      </c>
      <c r="GW60" s="40" t="str">
        <f>$CY$102</f>
        <v/>
      </c>
      <c r="GX60" s="41" t="str">
        <f>$CZ$102</f>
        <v/>
      </c>
      <c r="GY60" s="40" t="str">
        <f>$CY$102</f>
        <v/>
      </c>
      <c r="GZ60" s="873" t="str">
        <f>$CZ$102</f>
        <v/>
      </c>
      <c r="HA60" s="49" t="str">
        <f>$DE$102</f>
        <v/>
      </c>
      <c r="HB60" s="41" t="str">
        <f>$DF$102</f>
        <v/>
      </c>
      <c r="HC60" s="40" t="str">
        <f>$DE$102</f>
        <v/>
      </c>
      <c r="HD60" s="41" t="str">
        <f>$DF$102</f>
        <v/>
      </c>
      <c r="HE60" s="40" t="str">
        <f>$DE$102</f>
        <v/>
      </c>
      <c r="HF60" s="873" t="str">
        <f>$DF$102</f>
        <v/>
      </c>
      <c r="HG60" s="49" t="str">
        <f>$DK$102</f>
        <v/>
      </c>
      <c r="HH60" s="41" t="str">
        <f>$DL$102</f>
        <v/>
      </c>
      <c r="HI60" s="40" t="str">
        <f>$DK$102</f>
        <v/>
      </c>
      <c r="HJ60" s="41" t="str">
        <f>$DL$102</f>
        <v/>
      </c>
      <c r="HK60" s="40" t="str">
        <f>$DK$102</f>
        <v/>
      </c>
      <c r="HL60" s="873" t="str">
        <f>$DL$102</f>
        <v/>
      </c>
      <c r="HM60" s="49" t="str">
        <f>$DQ$102</f>
        <v/>
      </c>
      <c r="HN60" s="41" t="str">
        <f>$DR$102</f>
        <v/>
      </c>
      <c r="HO60" s="40" t="str">
        <f>$DQ$102</f>
        <v/>
      </c>
      <c r="HP60" s="41" t="str">
        <f>$DR$102</f>
        <v/>
      </c>
      <c r="HQ60" s="40" t="str">
        <f>$DQ$102</f>
        <v/>
      </c>
      <c r="HR60" s="873" t="str">
        <f>$DR$102</f>
        <v/>
      </c>
    </row>
    <row r="61" spans="1:226" x14ac:dyDescent="0.25">
      <c r="A61" s="18" t="str">
        <f>'7c Health part-time'!A61</f>
        <v>Orthoptics (B)</v>
      </c>
      <c r="B61" t="s">
        <v>19</v>
      </c>
      <c r="C61" s="18" t="str">
        <f>'7c Health part-time'!C61</f>
        <v>PGT (UG fee)</v>
      </c>
      <c r="D61" t="str">
        <f t="shared" si="4"/>
        <v>Orthoptics (B), Long, PGT (UG fee)</v>
      </c>
      <c r="E61" t="str">
        <f t="shared" si="13"/>
        <v xml:space="preserve">Column 1, Starters in 2016-17, OfS-fundable, Orthoptics (B), Long, PGT (UG fee); </v>
      </c>
      <c r="F61" t="str">
        <f t="shared" si="13"/>
        <v xml:space="preserve">Column 1, Starters in 2016-17, Non-fundable, Orthoptics (B), Long, PGT (UG fee); </v>
      </c>
      <c r="G61" t="str">
        <f t="shared" si="13"/>
        <v xml:space="preserve">Column 1, Starters in 2017-18, OfS-fundable, Orthoptics (B), Long, PGT (UG fee); </v>
      </c>
      <c r="H61" t="str">
        <f t="shared" si="13"/>
        <v xml:space="preserve">Column 1, Starters in 2017-18, Non-fundable, Orthoptics (B), Long, PGT (UG fee); </v>
      </c>
      <c r="I61" t="str">
        <f t="shared" si="13"/>
        <v xml:space="preserve">Column 1, Starters in 2018-19, OfS-fundable, Orthoptics (B), Long, PGT (UG fee); </v>
      </c>
      <c r="J61" t="str">
        <f t="shared" si="13"/>
        <v xml:space="preserve">Column 1, Starters in 2018-19, Non-fundable, Orthoptics (B), Long, PGT (UG fee); </v>
      </c>
      <c r="K61" t="str">
        <f t="shared" si="13"/>
        <v xml:space="preserve">Column 2, Starters in 2016-17, OfS-fundable, Orthoptics (B), Long, PGT (UG fee); </v>
      </c>
      <c r="L61" t="str">
        <f t="shared" si="13"/>
        <v xml:space="preserve">Column 2, Starters in 2016-17, Non-fundable, Orthoptics (B), Long, PGT (UG fee); </v>
      </c>
      <c r="M61" t="str">
        <f t="shared" si="13"/>
        <v xml:space="preserve">Column 2, Starters in 2017-18, OfS-fundable, Orthoptics (B), Long, PGT (UG fee); </v>
      </c>
      <c r="N61" t="str">
        <f t="shared" si="13"/>
        <v xml:space="preserve">Column 2, Starters in 2017-18, Non-fundable, Orthoptics (B), Long, PGT (UG fee); </v>
      </c>
      <c r="O61" t="str">
        <f t="shared" si="13"/>
        <v xml:space="preserve">Column 2, Starters in 2018-19, OfS-fundable, Orthoptics (B), Long, PGT (UG fee); </v>
      </c>
      <c r="P61" t="str">
        <f t="shared" si="13"/>
        <v xml:space="preserve">Column 2, Starters in 2018-19, Non-fundable, Orthoptics (B), Long, PGT (UG fee); </v>
      </c>
      <c r="Q61" t="str">
        <f t="shared" si="13"/>
        <v xml:space="preserve">Column 3, Starters in 2016-17, OfS-fundable, Orthoptics (B), Long, PGT (UG fee); </v>
      </c>
      <c r="R61" t="str">
        <f t="shared" si="13"/>
        <v xml:space="preserve">Column 3, Starters in 2016-17, Non-fundable, Orthoptics (B), Long, PGT (UG fee); </v>
      </c>
      <c r="S61" t="str">
        <f t="shared" si="13"/>
        <v xml:space="preserve">Column 3, Starters in 2017-18, OfS-fundable, Orthoptics (B), Long, PGT (UG fee); </v>
      </c>
      <c r="T61" t="str">
        <f t="shared" si="13"/>
        <v xml:space="preserve">Column 3, Starters in 2017-18, Non-fundable, Orthoptics (B), Long, PGT (UG fee); </v>
      </c>
      <c r="U61" t="str">
        <f t="shared" si="12"/>
        <v xml:space="preserve">Column 3, Starters in 2018-19, OfS-fundable, Orthoptics (B), Long, PGT (UG fee); </v>
      </c>
      <c r="V61" t="str">
        <f t="shared" si="12"/>
        <v xml:space="preserve">Column 3, Starters in 2018-19, Non-fundable, Orthoptics (B), Long, PGT (UG fee); </v>
      </c>
      <c r="W61" t="str">
        <f t="shared" si="12"/>
        <v xml:space="preserve">Column 4, Starters in 2016-17, OfS-fundable, Orthoptics (B), Long, PGT (UG fee); </v>
      </c>
      <c r="X61" t="str">
        <f t="shared" si="12"/>
        <v xml:space="preserve">Column 4, Starters in 2016-17, Non-fundable, Orthoptics (B), Long, PGT (UG fee); </v>
      </c>
      <c r="Y61" t="str">
        <f t="shared" si="12"/>
        <v xml:space="preserve">Column 4, Starters in 2017-18, OfS-fundable, Orthoptics (B), Long, PGT (UG fee); </v>
      </c>
      <c r="Z61" t="str">
        <f t="shared" si="12"/>
        <v xml:space="preserve">Column 4, Starters in 2017-18, Non-fundable, Orthoptics (B), Long, PGT (UG fee); </v>
      </c>
      <c r="AA61" t="str">
        <f t="shared" si="12"/>
        <v xml:space="preserve">Column 4, Starters in 2018-19, OfS-fundable, Orthoptics (B), Long, PGT (UG fee); </v>
      </c>
      <c r="AB61" t="str">
        <f t="shared" si="12"/>
        <v xml:space="preserve">Column 4, Starters in 2018-19, Non-fundable, Orthoptics (B), Long, PGT (UG fee); </v>
      </c>
      <c r="AC61" t="str">
        <f t="shared" si="12"/>
        <v xml:space="preserve">Column 4a, Starters in 2016-17, OfS-fundable, Orthoptics (B), Long, PGT (UG fee); </v>
      </c>
      <c r="AD61" t="str">
        <f t="shared" si="12"/>
        <v xml:space="preserve">Column 4a, Starters in 2016-17, Non-fundable, Orthoptics (B), Long, PGT (UG fee); </v>
      </c>
      <c r="AE61" t="str">
        <f t="shared" si="12"/>
        <v xml:space="preserve">Column 4a, Starters in 2017-18, OfS-fundable, Orthoptics (B), Long, PGT (UG fee); </v>
      </c>
      <c r="AF61" t="str">
        <f t="shared" si="12"/>
        <v xml:space="preserve">Column 4a, Starters in 2017-18, Non-fundable, Orthoptics (B), Long, PGT (UG fee); </v>
      </c>
      <c r="AG61" t="str">
        <f t="shared" si="12"/>
        <v xml:space="preserve">Column 4a, Starters in 2018-19, OfS-fundable, Orthoptics (B), Long, PGT (UG fee); </v>
      </c>
      <c r="AH61" t="str">
        <f t="shared" si="12"/>
        <v xml:space="preserve">Column 4a, Starters in 2018-19, Non-fundable, Orthoptics (B), Long, PGT (UG fee); </v>
      </c>
      <c r="AR61" s="726" t="str">
        <f>IF(AND($AR$3=1,'7c Health part-time'!P61&gt;0),Q61,"")</f>
        <v/>
      </c>
      <c r="AS61" s="727" t="str">
        <f>IF(AND($AR$3=1,'7c Health part-time'!Q61&gt;0),R61,"")</f>
        <v/>
      </c>
      <c r="AT61" s="727" t="str">
        <f>IF(AND($AR$3=1,'7c Health part-time'!R61&gt;0),S61,"")</f>
        <v/>
      </c>
      <c r="AU61" s="727" t="str">
        <f>IF(AND($AR$3=1,'7c Health part-time'!S61&gt;0),T61,"")</f>
        <v/>
      </c>
      <c r="AV61" s="727" t="str">
        <f>IF(AND($AR$3=1,'7c Health part-time'!T61&gt;0),U61,"")</f>
        <v/>
      </c>
      <c r="AW61" s="846" t="str">
        <f>IF(AND($AR$3=1,'7c Health part-time'!U61&gt;0),V61,"")</f>
        <v/>
      </c>
      <c r="AY61" s="726" t="str">
        <f>IF(AND($AY$3=1,'7c Health part-time'!D61&lt;0),E61,"")</f>
        <v/>
      </c>
      <c r="AZ61" s="727" t="str">
        <f>IF(AND($AY$3=1,'7c Health part-time'!E61&lt;0),F61,"")</f>
        <v/>
      </c>
      <c r="BA61" s="727" t="str">
        <f>IF(AND($AY$3=1,'7c Health part-time'!F61&lt;0),G61,"")</f>
        <v/>
      </c>
      <c r="BB61" s="727" t="str">
        <f>IF(AND($AY$3=1,'7c Health part-time'!G61&lt;0),H61,"")</f>
        <v/>
      </c>
      <c r="BC61" s="727" t="str">
        <f>IF(AND($AY$3=1,'7c Health part-time'!H61&lt;0),I61,"")</f>
        <v/>
      </c>
      <c r="BD61" s="846" t="str">
        <f>IF(AND($AY$3=1,'7c Health part-time'!I61&lt;0),J61,"")</f>
        <v/>
      </c>
      <c r="BE61" s="726" t="str">
        <f>IF(AND($AY$3=1,'7c Health part-time'!J61&lt;0),K61,"")</f>
        <v/>
      </c>
      <c r="BF61" s="727" t="str">
        <f>IF(AND($AY$3=1,'7c Health part-time'!K61&lt;0),L61,"")</f>
        <v/>
      </c>
      <c r="BG61" s="727" t="str">
        <f>IF(AND($AY$3=1,'7c Health part-time'!L61&lt;0),M61,"")</f>
        <v/>
      </c>
      <c r="BH61" s="727" t="str">
        <f>IF(AND($AY$3=1,'7c Health part-time'!M61&lt;0),N61,"")</f>
        <v/>
      </c>
      <c r="BI61" s="727" t="str">
        <f>IF(AND($AY$3=1,'7c Health part-time'!N61&lt;0),O61,"")</f>
        <v/>
      </c>
      <c r="BJ61" s="846" t="str">
        <f>IF(AND($AY$3=1,'7c Health part-time'!O61&lt;0),P61,"")</f>
        <v/>
      </c>
      <c r="BK61" s="726" t="str">
        <f>IF(AND($AY$3=1,'7c Health part-time'!V61&lt;0),W61,"")</f>
        <v/>
      </c>
      <c r="BL61" s="727" t="str">
        <f>IF(AND($AY$3=1,'7c Health part-time'!W61&lt;0),X61,"")</f>
        <v/>
      </c>
      <c r="BM61" s="727" t="str">
        <f>IF(AND($AY$3=1,'7c Health part-time'!X61&lt;0),Y61,"")</f>
        <v/>
      </c>
      <c r="BN61" s="727" t="str">
        <f>IF(AND($AY$3=1,'7c Health part-time'!Y61&lt;0),Z61,"")</f>
        <v/>
      </c>
      <c r="BO61" s="727" t="str">
        <f>IF(AND($AY$3=1,'7c Health part-time'!Z61&lt;0),AA61,"")</f>
        <v/>
      </c>
      <c r="BP61" s="846" t="str">
        <f>IF(AND($AY$3=1,'7c Health part-time'!AA61&lt;0),AB61,"")</f>
        <v/>
      </c>
      <c r="BQ61" s="726" t="str">
        <f>IF(AND($AY$3=1,'7c Health part-time'!AB61&lt;0),AC61,"")</f>
        <v/>
      </c>
      <c r="BR61" s="727" t="str">
        <f>IF(AND($AY$3=1,'7c Health part-time'!AC61&lt;0),AD61,"")</f>
        <v/>
      </c>
      <c r="BS61" s="727" t="str">
        <f>IF(AND($AY$3=1,'7c Health part-time'!AD61&lt;0),AE61,"")</f>
        <v/>
      </c>
      <c r="BT61" s="727" t="str">
        <f>IF(AND($AY$3=1,'7c Health part-time'!AE61&lt;0),AF61,"")</f>
        <v/>
      </c>
      <c r="BU61" s="727" t="str">
        <f>IF(AND($AY$3=1,'7c Health part-time'!AF61&lt;0),AG61,"")</f>
        <v/>
      </c>
      <c r="BV61" s="846" t="str">
        <f>IF(AND($AY$3=1,'7c Health part-time'!AG61&lt;0),AH61,"")</f>
        <v/>
      </c>
      <c r="BX61" s="726" t="str">
        <f>IF(AND($BX$3=1,TRUNC('7c Health part-time'!D61)&lt;&gt;'7c Health part-time'!D61),E61,"")</f>
        <v/>
      </c>
      <c r="BY61" s="727" t="str">
        <f>IF(AND($BX$3=1,TRUNC('7c Health part-time'!E61)&lt;&gt;'7c Health part-time'!E61),F61,"")</f>
        <v/>
      </c>
      <c r="BZ61" s="727" t="str">
        <f>IF(AND($BX$3=1,TRUNC('7c Health part-time'!F61)&lt;&gt;'7c Health part-time'!F61),G61,"")</f>
        <v/>
      </c>
      <c r="CA61" s="727" t="str">
        <f>IF(AND($BX$3=1,TRUNC('7c Health part-time'!G61)&lt;&gt;'7c Health part-time'!G61),H61,"")</f>
        <v/>
      </c>
      <c r="CB61" s="727" t="str">
        <f>IF(AND($BX$3=1,TRUNC('7c Health part-time'!H61)&lt;&gt;'7c Health part-time'!H61),I61,"")</f>
        <v/>
      </c>
      <c r="CC61" s="846" t="str">
        <f>IF(AND($BX$3=1,TRUNC('7c Health part-time'!I61)&lt;&gt;'7c Health part-time'!I61),J61,"")</f>
        <v/>
      </c>
      <c r="CD61" s="726" t="str">
        <f>IF(AND($BX$3=1,TRUNC('7c Health part-time'!J61)&lt;&gt;'7c Health part-time'!J61),K61,"")</f>
        <v/>
      </c>
      <c r="CE61" s="727" t="str">
        <f>IF(AND($BX$3=1,TRUNC('7c Health part-time'!K61)&lt;&gt;'7c Health part-time'!K61),L61,"")</f>
        <v/>
      </c>
      <c r="CF61" s="727" t="str">
        <f>IF(AND($BX$3=1,TRUNC('7c Health part-time'!L61)&lt;&gt;'7c Health part-time'!L61),M61,"")</f>
        <v/>
      </c>
      <c r="CG61" s="727" t="str">
        <f>IF(AND($BX$3=1,TRUNC('7c Health part-time'!M61)&lt;&gt;'7c Health part-time'!M61),N61,"")</f>
        <v/>
      </c>
      <c r="CH61" s="727" t="str">
        <f>IF(AND($BX$3=1,TRUNC('7c Health part-time'!N61)&lt;&gt;'7c Health part-time'!N61),O61,"")</f>
        <v/>
      </c>
      <c r="CI61" s="846" t="str">
        <f>IF(AND($BX$3=1,TRUNC('7c Health part-time'!O61)&lt;&gt;'7c Health part-time'!O61),P61,"")</f>
        <v/>
      </c>
      <c r="CJ61" s="726" t="str">
        <f>IF(AND($BX$3=1,TRUNC('7c Health part-time'!P61)&lt;&gt;'7c Health part-time'!P61),Q61,"")</f>
        <v/>
      </c>
      <c r="CK61" s="727" t="str">
        <f>IF(AND($BX$3=1,TRUNC('7c Health part-time'!Q61)&lt;&gt;'7c Health part-time'!Q61),R61,"")</f>
        <v/>
      </c>
      <c r="CL61" s="727" t="str">
        <f>IF(AND($BX$3=1,TRUNC('7c Health part-time'!R61)&lt;&gt;'7c Health part-time'!R61),S61,"")</f>
        <v/>
      </c>
      <c r="CM61" s="727" t="str">
        <f>IF(AND($BX$3=1,TRUNC('7c Health part-time'!S61)&lt;&gt;'7c Health part-time'!S61),T61,"")</f>
        <v/>
      </c>
      <c r="CN61" s="727" t="str">
        <f>IF(AND($BX$3=1,TRUNC('7c Health part-time'!T61)&lt;&gt;'7c Health part-time'!T61),U61,"")</f>
        <v/>
      </c>
      <c r="CO61" s="846" t="str">
        <f>IF(AND($BX$3=1,TRUNC('7c Health part-time'!U61)&lt;&gt;'7c Health part-time'!U61),V61,"")</f>
        <v/>
      </c>
      <c r="DV61" s="726" t="str">
        <f>IF(AND($DV$3=1,ROUND('7c Health part-time'!AB61,2)&lt;&gt;'7c Health part-time'!AB61),AC61,"")</f>
        <v/>
      </c>
      <c r="DW61" s="727" t="str">
        <f>IF(AND($DV$3=1,ROUND('7c Health part-time'!AC61,2)&lt;&gt;'7c Health part-time'!AC61),AD61,"")</f>
        <v/>
      </c>
      <c r="DX61" s="727" t="str">
        <f>IF(AND($DV$3=1,ROUND('7c Health part-time'!AD61,2)&lt;&gt;'7c Health part-time'!AD61),AE61,"")</f>
        <v/>
      </c>
      <c r="DY61" s="727" t="str">
        <f>IF(AND($DV$3=1,ROUND('7c Health part-time'!AE61,2)&lt;&gt;'7c Health part-time'!AE61),AF61,"")</f>
        <v/>
      </c>
      <c r="DZ61" s="727" t="str">
        <f>IF(AND($DV$3=1,ROUND('7c Health part-time'!AF61,2)&lt;&gt;'7c Health part-time'!AF61),AG61,"")</f>
        <v/>
      </c>
      <c r="EA61" s="846" t="str">
        <f>IF(AND($DV$3=1,ROUND('7c Health part-time'!AG61,2)&lt;&gt;'7c Health part-time'!AG61),AH61,"")</f>
        <v/>
      </c>
      <c r="EC61" s="726" t="str">
        <f>IF(AND($EC$3=1,'7c Health part-time'!AB61&gt;'7c Health part-time'!V61),AC61,"")</f>
        <v/>
      </c>
      <c r="ED61" s="727" t="str">
        <f>IF(AND($EC$3=1,'7c Health part-time'!AC61&gt;'7c Health part-time'!W61),AD61,"")</f>
        <v/>
      </c>
      <c r="EE61" s="727" t="str">
        <f>IF(AND($EC$3=1,'7c Health part-time'!AD61&gt;'7c Health part-time'!X61),AE61,"")</f>
        <v/>
      </c>
      <c r="EF61" s="727" t="str">
        <f>IF(AND($EC$3=1,'7c Health part-time'!AE61&gt;'7c Health part-time'!Y61),AF61,"")</f>
        <v/>
      </c>
      <c r="EG61" s="727" t="str">
        <f>IF(AND($EC$3=1,'7c Health part-time'!AF61&gt;'7c Health part-time'!Z61),AG61,"")</f>
        <v/>
      </c>
      <c r="EH61" s="846" t="str">
        <f>IF(AND($EC$3=1,'7c Health part-time'!AG61&gt;'7c Health part-time'!AA61),AH61,"")</f>
        <v/>
      </c>
      <c r="EJ61" s="726" t="str">
        <f>IF(AND($EJ$3=1,'7c Health part-time'!V61&lt;&gt;0),IF(('7c Health part-time'!AB61/'7c Health part-time'!V61)&lt;0.03,AC61,""),"")</f>
        <v/>
      </c>
      <c r="EK61" s="727" t="str">
        <f>IF(AND($EJ$3=1,'7c Health part-time'!W61&lt;&gt;0),IF(('7c Health part-time'!AC61/'7c Health part-time'!W61)&lt;0.03,AD61,""),"")</f>
        <v/>
      </c>
      <c r="EL61" s="727" t="str">
        <f>IF(AND($EJ$3=1,'7c Health part-time'!X61&lt;&gt;0),IF(('7c Health part-time'!AD61/'7c Health part-time'!X61)&lt;0.03,AE61,""),"")</f>
        <v/>
      </c>
      <c r="EM61" s="727" t="str">
        <f>IF(AND($EJ$3=1,'7c Health part-time'!Y61&lt;&gt;0),IF(('7c Health part-time'!AE61/'7c Health part-time'!Y61)&lt;0.03,AF61,""),"")</f>
        <v/>
      </c>
      <c r="EN61" s="727" t="str">
        <f>IF(AND($EJ$3=1,'7c Health part-time'!Z61&lt;&gt;0),IF(('7c Health part-time'!AF61/'7c Health part-time'!Z61)&lt;0.03,AG61,""),"")</f>
        <v/>
      </c>
      <c r="EO61" s="846" t="str">
        <f>IF(AND($EJ$3=1,'7c Health part-time'!AA61&lt;&gt;0),IF(('7c Health part-time'!AG61/'7c Health part-time'!AA61)&lt;0.03,AH61,""),"")</f>
        <v/>
      </c>
      <c r="EQ61" s="726" t="str">
        <f>IF(AND($EQ$3=1,'7c Health part-time'!P61=0,SUM('7c Health part-time'!D61,'7c Health part-time'!J61)&gt;$ET$13),Q61,"")</f>
        <v/>
      </c>
      <c r="ER61" s="727" t="str">
        <f>IF(AND($EQ$3=1,'7c Health part-time'!Q61=0,SUM('7c Health part-time'!E61,'7c Health part-time'!K61)&gt;$ET$13),R61,"")</f>
        <v/>
      </c>
      <c r="ES61" s="727" t="str">
        <f>IF(AND($EQ$3=1,'7c Health part-time'!R61=0,SUM('7c Health part-time'!F61,'7c Health part-time'!L61)&gt;$ET$13),S61,"")</f>
        <v/>
      </c>
      <c r="ET61" s="727" t="str">
        <f>IF(AND($EQ$3=1,'7c Health part-time'!S61=0,SUM('7c Health part-time'!G61,'7c Health part-time'!M61)&gt;$ET$13),T61,"")</f>
        <v/>
      </c>
      <c r="EU61" s="727" t="str">
        <f>IF(AND($EQ$3=1,'7c Health part-time'!T61=0,SUM('7c Health part-time'!H61,'7c Health part-time'!N61)&gt;$ET$13),U61,"")</f>
        <v/>
      </c>
      <c r="EV61" s="846" t="str">
        <f>IF(AND($EQ$3=1,'7c Health part-time'!U61=0,SUM('7c Health part-time'!I61,'7c Health part-time'!O61)&gt;$ET$13),V61,"")</f>
        <v/>
      </c>
      <c r="EX61" s="726" t="str">
        <f>IF(AND($EX$3=1,SUM('7c Health part-time'!D61,'7c Health part-time'!J61)&gt;0,ABS('7c Health part-time'!P61)=SUM('7c Health part-time'!D61,'7c Health part-time'!J61)),Q61,"")</f>
        <v/>
      </c>
      <c r="EY61" s="727" t="str">
        <f>IF(AND($EX$3=1,SUM('7c Health part-time'!E61,'7c Health part-time'!K61)&gt;0,ABS('7c Health part-time'!Q61)=SUM('7c Health part-time'!E61,'7c Health part-time'!K61)),R61,"")</f>
        <v/>
      </c>
      <c r="EZ61" s="727" t="str">
        <f>IF(AND($EX$3=1,SUM('7c Health part-time'!F61,'7c Health part-time'!L61)&gt;0,ABS('7c Health part-time'!R61)=SUM('7c Health part-time'!F61,'7c Health part-time'!L61)),S61,"")</f>
        <v/>
      </c>
      <c r="FA61" s="727" t="str">
        <f>IF(AND($EX$3=1,SUM('7c Health part-time'!G61,'7c Health part-time'!M61)&gt;0,ABS('7c Health part-time'!S61)=SUM('7c Health part-time'!G61,'7c Health part-time'!M61)),T61,"")</f>
        <v/>
      </c>
      <c r="FB61" s="727" t="str">
        <f>IF(AND($EX$3=1,SUM('7c Health part-time'!H61,'7c Health part-time'!N61)&gt;0,ABS('7c Health part-time'!T61)=SUM('7c Health part-time'!H61,'7c Health part-time'!N61)),U61,"")</f>
        <v/>
      </c>
      <c r="FC61" s="846" t="str">
        <f>IF(AND($EX$3=1,SUM('7c Health part-time'!I61,'7c Health part-time'!O61)&gt;0,ABS('7c Health part-time'!U61)=SUM('7c Health part-time'!I61,'7c Health part-time'!O61)),V61,"")</f>
        <v/>
      </c>
      <c r="FR61" s="726" t="str">
        <f>IF(AND($FR$3=1,'7c Health part-time'!V61&lt;&gt;0),IF(('7c Health part-time'!AB61/'7c Health part-time'!V61)&lt;0.25,AC61,""),"")</f>
        <v/>
      </c>
      <c r="FS61" s="727" t="str">
        <f>IF(AND($FR$3=1,'7c Health part-time'!W61&lt;&gt;0),IF(('7c Health part-time'!AC61/'7c Health part-time'!W61)&lt;0.25,AD61,""),"")</f>
        <v/>
      </c>
      <c r="FT61" s="727" t="str">
        <f>IF(AND($FR$3=1,'7c Health part-time'!X61&lt;&gt;0),IF(('7c Health part-time'!AD61/'7c Health part-time'!X61)&lt;0.25,AE61,""),"")</f>
        <v/>
      </c>
      <c r="FU61" s="727" t="str">
        <f>IF(AND($FR$3=1,'7c Health part-time'!Y61&lt;&gt;0),IF(('7c Health part-time'!AE61/'7c Health part-time'!Y61)&lt;0.25,AF61,""),"")</f>
        <v/>
      </c>
      <c r="FV61" s="727" t="str">
        <f>IF(AND($FR$3=1,'7c Health part-time'!Z61&lt;&gt;0),IF(('7c Health part-time'!AF61/'7c Health part-time'!Z61)&lt;0.25,AG61,""),"")</f>
        <v/>
      </c>
      <c r="FW61" s="846" t="str">
        <f>IF(AND($FR$3=1,'7c Health part-time'!AA61&lt;&gt;0),IF(('7c Health part-time'!AG61/'7c Health part-time'!AA61)&lt;0.25,AH61,""),"")</f>
        <v/>
      </c>
      <c r="FY61" s="726" t="str">
        <f>IF(AND($FY$3=1,'7c Health part-time'!D61&gt;0),E61,"")</f>
        <v/>
      </c>
      <c r="FZ61" s="727" t="str">
        <f>IF(AND($FY$3=1,'7c Health part-time'!E61&gt;0),F61,"")</f>
        <v/>
      </c>
      <c r="GA61" s="727" t="str">
        <f>IF(AND($FY$3=1,'7c Health part-time'!F61&gt;0),G61,"")</f>
        <v/>
      </c>
      <c r="GB61" s="727" t="str">
        <f>IF(AND($FY$3=1,'7c Health part-time'!G61&gt;0),H61,"")</f>
        <v/>
      </c>
      <c r="GC61" s="727" t="str">
        <f>IF(AND($FY$3=1,'7c Health part-time'!H61&gt;0),I61,"")</f>
        <v/>
      </c>
      <c r="GD61" s="846" t="str">
        <f>IF(AND($FY$3=1,'7c Health part-time'!I61&gt;0),J61,"")</f>
        <v/>
      </c>
      <c r="GE61" s="727" t="str">
        <f>IF(AND($FY$3=1,'7c Health part-time'!J61&gt;0),K61,"")</f>
        <v/>
      </c>
      <c r="GF61" s="727" t="str">
        <f>IF(AND($FY$3=1,'7c Health part-time'!K61&gt;0),L61,"")</f>
        <v/>
      </c>
      <c r="GG61" s="727" t="str">
        <f>IF(AND($FY$3=1,'7c Health part-time'!L61&gt;0),M61,"")</f>
        <v/>
      </c>
      <c r="GH61" s="727" t="str">
        <f>IF(AND($FY$3=1,'7c Health part-time'!M61&gt;0),N61,"")</f>
        <v/>
      </c>
      <c r="GI61" s="727" t="str">
        <f>IF(AND($FY$3=1,'7c Health part-time'!N61&gt;0),O61,"")</f>
        <v/>
      </c>
      <c r="GJ61" s="846" t="str">
        <f>IF(AND($FY$3=1,'7c Health part-time'!O61&gt;0),P61,"")</f>
        <v/>
      </c>
      <c r="GL61" s="60"/>
      <c r="GM61" s="61" t="s">
        <v>19</v>
      </c>
      <c r="GN61" s="60" t="s">
        <v>314</v>
      </c>
      <c r="GO61" s="221" t="str">
        <f>$CS$103</f>
        <v/>
      </c>
      <c r="GP61" s="42" t="str">
        <f>$CT$103</f>
        <v/>
      </c>
      <c r="GQ61" s="53" t="str">
        <f>$CS$103</f>
        <v/>
      </c>
      <c r="GR61" s="42" t="str">
        <f>$CT$103</f>
        <v/>
      </c>
      <c r="GS61" s="53" t="str">
        <f>$CS$103</f>
        <v/>
      </c>
      <c r="GT61" s="874" t="str">
        <f>$CT$103</f>
        <v/>
      </c>
      <c r="GU61" s="221" t="str">
        <f>$CY$103</f>
        <v/>
      </c>
      <c r="GV61" s="42" t="str">
        <f>$CZ$103</f>
        <v/>
      </c>
      <c r="GW61" s="53" t="str">
        <f>$CY$103</f>
        <v/>
      </c>
      <c r="GX61" s="42" t="str">
        <f>$CZ$103</f>
        <v/>
      </c>
      <c r="GY61" s="53" t="str">
        <f>$CY$103</f>
        <v/>
      </c>
      <c r="GZ61" s="874" t="str">
        <f>$CZ$103</f>
        <v/>
      </c>
      <c r="HA61" s="221" t="str">
        <f>$DE$103</f>
        <v/>
      </c>
      <c r="HB61" s="42" t="str">
        <f>$DF$103</f>
        <v/>
      </c>
      <c r="HC61" s="53" t="str">
        <f>$DE$103</f>
        <v/>
      </c>
      <c r="HD61" s="42" t="str">
        <f>$DF$103</f>
        <v/>
      </c>
      <c r="HE61" s="53" t="str">
        <f>$DE$103</f>
        <v/>
      </c>
      <c r="HF61" s="874" t="str">
        <f>$DF$103</f>
        <v/>
      </c>
      <c r="HG61" s="221" t="str">
        <f>$DK$103</f>
        <v/>
      </c>
      <c r="HH61" s="42" t="str">
        <f>$DL$103</f>
        <v/>
      </c>
      <c r="HI61" s="53" t="str">
        <f>$DK$103</f>
        <v/>
      </c>
      <c r="HJ61" s="42" t="str">
        <f>$DL$103</f>
        <v/>
      </c>
      <c r="HK61" s="53" t="str">
        <f>$DK$103</f>
        <v/>
      </c>
      <c r="HL61" s="874" t="str">
        <f>$DL$103</f>
        <v/>
      </c>
      <c r="HM61" s="221" t="str">
        <f>$DQ$103</f>
        <v/>
      </c>
      <c r="HN61" s="42" t="str">
        <f>$DR$103</f>
        <v/>
      </c>
      <c r="HO61" s="53" t="str">
        <f>$DQ$103</f>
        <v/>
      </c>
      <c r="HP61" s="42" t="str">
        <f>$DR$103</f>
        <v/>
      </c>
      <c r="HQ61" s="53" t="str">
        <f>$DQ$103</f>
        <v/>
      </c>
      <c r="HR61" s="874" t="str">
        <f>$DR$103</f>
        <v/>
      </c>
    </row>
    <row r="62" spans="1:226" x14ac:dyDescent="0.25">
      <c r="A62" s="18" t="str">
        <f>'7c Health part-time'!A62</f>
        <v>Orthotics and prosthetics (B)</v>
      </c>
      <c r="B62" t="s">
        <v>13</v>
      </c>
      <c r="C62" s="18" t="str">
        <f>'7c Health part-time'!C62</f>
        <v>UG</v>
      </c>
      <c r="D62" t="str">
        <f t="shared" si="4"/>
        <v>Orthotics and prosthetics (B), Standard, UG</v>
      </c>
      <c r="E62" t="str">
        <f t="shared" si="13"/>
        <v xml:space="preserve">Column 1, Starters in 2016-17, OfS-fundable, Orthotics and prosthetics (B), Standard, UG; </v>
      </c>
      <c r="F62" t="str">
        <f t="shared" si="13"/>
        <v xml:space="preserve">Column 1, Starters in 2016-17, Non-fundable, Orthotics and prosthetics (B), Standard, UG; </v>
      </c>
      <c r="G62" t="str">
        <f t="shared" si="13"/>
        <v xml:space="preserve">Column 1, Starters in 2017-18, OfS-fundable, Orthotics and prosthetics (B), Standard, UG; </v>
      </c>
      <c r="H62" t="str">
        <f t="shared" si="13"/>
        <v xml:space="preserve">Column 1, Starters in 2017-18, Non-fundable, Orthotics and prosthetics (B), Standard, UG; </v>
      </c>
      <c r="I62" t="str">
        <f t="shared" si="13"/>
        <v xml:space="preserve">Column 1, Starters in 2018-19, OfS-fundable, Orthotics and prosthetics (B), Standard, UG; </v>
      </c>
      <c r="J62" t="str">
        <f t="shared" si="13"/>
        <v xml:space="preserve">Column 1, Starters in 2018-19, Non-fundable, Orthotics and prosthetics (B), Standard, UG; </v>
      </c>
      <c r="K62" t="str">
        <f t="shared" si="13"/>
        <v xml:space="preserve">Column 2, Starters in 2016-17, OfS-fundable, Orthotics and prosthetics (B), Standard, UG; </v>
      </c>
      <c r="L62" t="str">
        <f t="shared" si="13"/>
        <v xml:space="preserve">Column 2, Starters in 2016-17, Non-fundable, Orthotics and prosthetics (B), Standard, UG; </v>
      </c>
      <c r="M62" t="str">
        <f t="shared" si="13"/>
        <v xml:space="preserve">Column 2, Starters in 2017-18, OfS-fundable, Orthotics and prosthetics (B), Standard, UG; </v>
      </c>
      <c r="N62" t="str">
        <f t="shared" si="13"/>
        <v xml:space="preserve">Column 2, Starters in 2017-18, Non-fundable, Orthotics and prosthetics (B), Standard, UG; </v>
      </c>
      <c r="O62" t="str">
        <f t="shared" si="13"/>
        <v xml:space="preserve">Column 2, Starters in 2018-19, OfS-fundable, Orthotics and prosthetics (B), Standard, UG; </v>
      </c>
      <c r="P62" t="str">
        <f t="shared" si="13"/>
        <v xml:space="preserve">Column 2, Starters in 2018-19, Non-fundable, Orthotics and prosthetics (B), Standard, UG; </v>
      </c>
      <c r="Q62" t="str">
        <f t="shared" si="13"/>
        <v xml:space="preserve">Column 3, Starters in 2016-17, OfS-fundable, Orthotics and prosthetics (B), Standard, UG; </v>
      </c>
      <c r="R62" t="str">
        <f t="shared" si="13"/>
        <v xml:space="preserve">Column 3, Starters in 2016-17, Non-fundable, Orthotics and prosthetics (B), Standard, UG; </v>
      </c>
      <c r="S62" t="str">
        <f t="shared" si="13"/>
        <v xml:space="preserve">Column 3, Starters in 2017-18, OfS-fundable, Orthotics and prosthetics (B), Standard, UG; </v>
      </c>
      <c r="T62" t="str">
        <f t="shared" si="13"/>
        <v xml:space="preserve">Column 3, Starters in 2017-18, Non-fundable, Orthotics and prosthetics (B), Standard, UG; </v>
      </c>
      <c r="U62" t="str">
        <f t="shared" si="12"/>
        <v xml:space="preserve">Column 3, Starters in 2018-19, OfS-fundable, Orthotics and prosthetics (B), Standard, UG; </v>
      </c>
      <c r="V62" t="str">
        <f t="shared" si="12"/>
        <v xml:space="preserve">Column 3, Starters in 2018-19, Non-fundable, Orthotics and prosthetics (B), Standard, UG; </v>
      </c>
      <c r="W62" t="str">
        <f t="shared" si="12"/>
        <v xml:space="preserve">Column 4, Starters in 2016-17, OfS-fundable, Orthotics and prosthetics (B), Standard, UG; </v>
      </c>
      <c r="X62" t="str">
        <f t="shared" si="12"/>
        <v xml:space="preserve">Column 4, Starters in 2016-17, Non-fundable, Orthotics and prosthetics (B), Standard, UG; </v>
      </c>
      <c r="Y62" t="str">
        <f t="shared" si="12"/>
        <v xml:space="preserve">Column 4, Starters in 2017-18, OfS-fundable, Orthotics and prosthetics (B), Standard, UG; </v>
      </c>
      <c r="Z62" t="str">
        <f t="shared" si="12"/>
        <v xml:space="preserve">Column 4, Starters in 2017-18, Non-fundable, Orthotics and prosthetics (B), Standard, UG; </v>
      </c>
      <c r="AA62" t="str">
        <f t="shared" si="12"/>
        <v xml:space="preserve">Column 4, Starters in 2018-19, OfS-fundable, Orthotics and prosthetics (B), Standard, UG; </v>
      </c>
      <c r="AB62" t="str">
        <f t="shared" si="12"/>
        <v xml:space="preserve">Column 4, Starters in 2018-19, Non-fundable, Orthotics and prosthetics (B), Standard, UG; </v>
      </c>
      <c r="AC62" t="str">
        <f t="shared" si="12"/>
        <v xml:space="preserve">Column 4a, Starters in 2016-17, OfS-fundable, Orthotics and prosthetics (B), Standard, UG; </v>
      </c>
      <c r="AD62" t="str">
        <f t="shared" si="12"/>
        <v xml:space="preserve">Column 4a, Starters in 2016-17, Non-fundable, Orthotics and prosthetics (B), Standard, UG; </v>
      </c>
      <c r="AE62" t="str">
        <f t="shared" si="12"/>
        <v xml:space="preserve">Column 4a, Starters in 2017-18, OfS-fundable, Orthotics and prosthetics (B), Standard, UG; </v>
      </c>
      <c r="AF62" t="str">
        <f t="shared" si="12"/>
        <v xml:space="preserve">Column 4a, Starters in 2017-18, Non-fundable, Orthotics and prosthetics (B), Standard, UG; </v>
      </c>
      <c r="AG62" t="str">
        <f t="shared" si="12"/>
        <v xml:space="preserve">Column 4a, Starters in 2018-19, OfS-fundable, Orthotics and prosthetics (B), Standard, UG; </v>
      </c>
      <c r="AH62" t="str">
        <f t="shared" si="12"/>
        <v xml:space="preserve">Column 4a, Starters in 2018-19, Non-fundable, Orthotics and prosthetics (B), Standard, UG; </v>
      </c>
      <c r="AR62" s="840" t="str">
        <f>IF(AND($AR$3=1,'7c Health part-time'!P62&gt;0),Q62,"")</f>
        <v/>
      </c>
      <c r="AS62" s="841" t="str">
        <f>IF(AND($AR$3=1,'7c Health part-time'!Q62&gt;0),R62,"")</f>
        <v/>
      </c>
      <c r="AT62" s="841" t="str">
        <f>IF(AND($AR$3=1,'7c Health part-time'!R62&gt;0),S62,"")</f>
        <v/>
      </c>
      <c r="AU62" s="841" t="str">
        <f>IF(AND($AR$3=1,'7c Health part-time'!S62&gt;0),T62,"")</f>
        <v/>
      </c>
      <c r="AV62" s="841" t="str">
        <f>IF(AND($AR$3=1,'7c Health part-time'!T62&gt;0),U62,"")</f>
        <v/>
      </c>
      <c r="AW62" s="842" t="str">
        <f>IF(AND($AR$3=1,'7c Health part-time'!U62&gt;0),V62,"")</f>
        <v/>
      </c>
      <c r="AY62" s="840" t="str">
        <f>IF(AND($AY$3=1,'7c Health part-time'!D62&lt;0),E62,"")</f>
        <v/>
      </c>
      <c r="AZ62" s="841" t="str">
        <f>IF(AND($AY$3=1,'7c Health part-time'!E62&lt;0),F62,"")</f>
        <v/>
      </c>
      <c r="BA62" s="841" t="str">
        <f>IF(AND($AY$3=1,'7c Health part-time'!F62&lt;0),G62,"")</f>
        <v/>
      </c>
      <c r="BB62" s="841" t="str">
        <f>IF(AND($AY$3=1,'7c Health part-time'!G62&lt;0),H62,"")</f>
        <v/>
      </c>
      <c r="BC62" s="841" t="str">
        <f>IF(AND($AY$3=1,'7c Health part-time'!H62&lt;0),I62,"")</f>
        <v/>
      </c>
      <c r="BD62" s="842" t="str">
        <f>IF(AND($AY$3=1,'7c Health part-time'!I62&lt;0),J62,"")</f>
        <v/>
      </c>
      <c r="BE62" s="840" t="str">
        <f>IF(AND($AY$3=1,'7c Health part-time'!J62&lt;0),K62,"")</f>
        <v/>
      </c>
      <c r="BF62" s="841" t="str">
        <f>IF(AND($AY$3=1,'7c Health part-time'!K62&lt;0),L62,"")</f>
        <v/>
      </c>
      <c r="BG62" s="841" t="str">
        <f>IF(AND($AY$3=1,'7c Health part-time'!L62&lt;0),M62,"")</f>
        <v/>
      </c>
      <c r="BH62" s="841" t="str">
        <f>IF(AND($AY$3=1,'7c Health part-time'!M62&lt;0),N62,"")</f>
        <v/>
      </c>
      <c r="BI62" s="841" t="str">
        <f>IF(AND($AY$3=1,'7c Health part-time'!N62&lt;0),O62,"")</f>
        <v/>
      </c>
      <c r="BJ62" s="842" t="str">
        <f>IF(AND($AY$3=1,'7c Health part-time'!O62&lt;0),P62,"")</f>
        <v/>
      </c>
      <c r="BK62" s="840" t="str">
        <f>IF(AND($AY$3=1,'7c Health part-time'!V62&lt;0),W62,"")</f>
        <v/>
      </c>
      <c r="BL62" s="841" t="str">
        <f>IF(AND($AY$3=1,'7c Health part-time'!W62&lt;0),X62,"")</f>
        <v/>
      </c>
      <c r="BM62" s="841" t="str">
        <f>IF(AND($AY$3=1,'7c Health part-time'!X62&lt;0),Y62,"")</f>
        <v/>
      </c>
      <c r="BN62" s="841" t="str">
        <f>IF(AND($AY$3=1,'7c Health part-time'!Y62&lt;0),Z62,"")</f>
        <v/>
      </c>
      <c r="BO62" s="841" t="str">
        <f>IF(AND($AY$3=1,'7c Health part-time'!Z62&lt;0),AA62,"")</f>
        <v/>
      </c>
      <c r="BP62" s="842" t="str">
        <f>IF(AND($AY$3=1,'7c Health part-time'!AA62&lt;0),AB62,"")</f>
        <v/>
      </c>
      <c r="BQ62" s="840" t="str">
        <f>IF(AND($AY$3=1,'7c Health part-time'!AB62&lt;0),AC62,"")</f>
        <v/>
      </c>
      <c r="BR62" s="841" t="str">
        <f>IF(AND($AY$3=1,'7c Health part-time'!AC62&lt;0),AD62,"")</f>
        <v/>
      </c>
      <c r="BS62" s="841" t="str">
        <f>IF(AND($AY$3=1,'7c Health part-time'!AD62&lt;0),AE62,"")</f>
        <v/>
      </c>
      <c r="BT62" s="841" t="str">
        <f>IF(AND($AY$3=1,'7c Health part-time'!AE62&lt;0),AF62,"")</f>
        <v/>
      </c>
      <c r="BU62" s="841" t="str">
        <f>IF(AND($AY$3=1,'7c Health part-time'!AF62&lt;0),AG62,"")</f>
        <v/>
      </c>
      <c r="BV62" s="842" t="str">
        <f>IF(AND($AY$3=1,'7c Health part-time'!AG62&lt;0),AH62,"")</f>
        <v/>
      </c>
      <c r="BX62" s="840" t="str">
        <f>IF(AND($BX$3=1,TRUNC('7c Health part-time'!D62)&lt;&gt;'7c Health part-time'!D62),E62,"")</f>
        <v/>
      </c>
      <c r="BY62" s="841" t="str">
        <f>IF(AND($BX$3=1,TRUNC('7c Health part-time'!E62)&lt;&gt;'7c Health part-time'!E62),F62,"")</f>
        <v/>
      </c>
      <c r="BZ62" s="841" t="str">
        <f>IF(AND($BX$3=1,TRUNC('7c Health part-time'!F62)&lt;&gt;'7c Health part-time'!F62),G62,"")</f>
        <v/>
      </c>
      <c r="CA62" s="841" t="str">
        <f>IF(AND($BX$3=1,TRUNC('7c Health part-time'!G62)&lt;&gt;'7c Health part-time'!G62),H62,"")</f>
        <v/>
      </c>
      <c r="CB62" s="841" t="str">
        <f>IF(AND($BX$3=1,TRUNC('7c Health part-time'!H62)&lt;&gt;'7c Health part-time'!H62),I62,"")</f>
        <v/>
      </c>
      <c r="CC62" s="842" t="str">
        <f>IF(AND($BX$3=1,TRUNC('7c Health part-time'!I62)&lt;&gt;'7c Health part-time'!I62),J62,"")</f>
        <v/>
      </c>
      <c r="CD62" s="840" t="str">
        <f>IF(AND($BX$3=1,TRUNC('7c Health part-time'!J62)&lt;&gt;'7c Health part-time'!J62),K62,"")</f>
        <v/>
      </c>
      <c r="CE62" s="841" t="str">
        <f>IF(AND($BX$3=1,TRUNC('7c Health part-time'!K62)&lt;&gt;'7c Health part-time'!K62),L62,"")</f>
        <v/>
      </c>
      <c r="CF62" s="841" t="str">
        <f>IF(AND($BX$3=1,TRUNC('7c Health part-time'!L62)&lt;&gt;'7c Health part-time'!L62),M62,"")</f>
        <v/>
      </c>
      <c r="CG62" s="841" t="str">
        <f>IF(AND($BX$3=1,TRUNC('7c Health part-time'!M62)&lt;&gt;'7c Health part-time'!M62),N62,"")</f>
        <v/>
      </c>
      <c r="CH62" s="841" t="str">
        <f>IF(AND($BX$3=1,TRUNC('7c Health part-time'!N62)&lt;&gt;'7c Health part-time'!N62),O62,"")</f>
        <v/>
      </c>
      <c r="CI62" s="842" t="str">
        <f>IF(AND($BX$3=1,TRUNC('7c Health part-time'!O62)&lt;&gt;'7c Health part-time'!O62),P62,"")</f>
        <v/>
      </c>
      <c r="CJ62" s="840" t="str">
        <f>IF(AND($BX$3=1,TRUNC('7c Health part-time'!P62)&lt;&gt;'7c Health part-time'!P62),Q62,"")</f>
        <v/>
      </c>
      <c r="CK62" s="841" t="str">
        <f>IF(AND($BX$3=1,TRUNC('7c Health part-time'!Q62)&lt;&gt;'7c Health part-time'!Q62),R62,"")</f>
        <v/>
      </c>
      <c r="CL62" s="841" t="str">
        <f>IF(AND($BX$3=1,TRUNC('7c Health part-time'!R62)&lt;&gt;'7c Health part-time'!R62),S62,"")</f>
        <v/>
      </c>
      <c r="CM62" s="841" t="str">
        <f>IF(AND($BX$3=1,TRUNC('7c Health part-time'!S62)&lt;&gt;'7c Health part-time'!S62),T62,"")</f>
        <v/>
      </c>
      <c r="CN62" s="841" t="str">
        <f>IF(AND($BX$3=1,TRUNC('7c Health part-time'!T62)&lt;&gt;'7c Health part-time'!T62),U62,"")</f>
        <v/>
      </c>
      <c r="CO62" s="842" t="str">
        <f>IF(AND($BX$3=1,TRUNC('7c Health part-time'!U62)&lt;&gt;'7c Health part-time'!U62),V62,"")</f>
        <v/>
      </c>
      <c r="DV62" s="840" t="str">
        <f>IF(AND($DV$3=1,ROUND('7c Health part-time'!AB62,2)&lt;&gt;'7c Health part-time'!AB62),AC62,"")</f>
        <v/>
      </c>
      <c r="DW62" s="841" t="str">
        <f>IF(AND($DV$3=1,ROUND('7c Health part-time'!AC62,2)&lt;&gt;'7c Health part-time'!AC62),AD62,"")</f>
        <v/>
      </c>
      <c r="DX62" s="841" t="str">
        <f>IF(AND($DV$3=1,ROUND('7c Health part-time'!AD62,2)&lt;&gt;'7c Health part-time'!AD62),AE62,"")</f>
        <v/>
      </c>
      <c r="DY62" s="841" t="str">
        <f>IF(AND($DV$3=1,ROUND('7c Health part-time'!AE62,2)&lt;&gt;'7c Health part-time'!AE62),AF62,"")</f>
        <v/>
      </c>
      <c r="DZ62" s="841" t="str">
        <f>IF(AND($DV$3=1,ROUND('7c Health part-time'!AF62,2)&lt;&gt;'7c Health part-time'!AF62),AG62,"")</f>
        <v/>
      </c>
      <c r="EA62" s="842" t="str">
        <f>IF(AND($DV$3=1,ROUND('7c Health part-time'!AG62,2)&lt;&gt;'7c Health part-time'!AG62),AH62,"")</f>
        <v/>
      </c>
      <c r="EC62" s="840" t="str">
        <f>IF(AND($EC$3=1,'7c Health part-time'!AB62&gt;'7c Health part-time'!V62),AC62,"")</f>
        <v/>
      </c>
      <c r="ED62" s="841" t="str">
        <f>IF(AND($EC$3=1,'7c Health part-time'!AC62&gt;'7c Health part-time'!W62),AD62,"")</f>
        <v/>
      </c>
      <c r="EE62" s="841" t="str">
        <f>IF(AND($EC$3=1,'7c Health part-time'!AD62&gt;'7c Health part-time'!X62),AE62,"")</f>
        <v/>
      </c>
      <c r="EF62" s="841" t="str">
        <f>IF(AND($EC$3=1,'7c Health part-time'!AE62&gt;'7c Health part-time'!Y62),AF62,"")</f>
        <v/>
      </c>
      <c r="EG62" s="841" t="str">
        <f>IF(AND($EC$3=1,'7c Health part-time'!AF62&gt;'7c Health part-time'!Z62),AG62,"")</f>
        <v/>
      </c>
      <c r="EH62" s="842" t="str">
        <f>IF(AND($EC$3=1,'7c Health part-time'!AG62&gt;'7c Health part-time'!AA62),AH62,"")</f>
        <v/>
      </c>
      <c r="EJ62" s="840" t="str">
        <f>IF(AND($EJ$3=1,'7c Health part-time'!V62&lt;&gt;0),IF(('7c Health part-time'!AB62/'7c Health part-time'!V62)&lt;0.03,AC62,""),"")</f>
        <v/>
      </c>
      <c r="EK62" s="841" t="str">
        <f>IF(AND($EJ$3=1,'7c Health part-time'!W62&lt;&gt;0),IF(('7c Health part-time'!AC62/'7c Health part-time'!W62)&lt;0.03,AD62,""),"")</f>
        <v/>
      </c>
      <c r="EL62" s="841" t="str">
        <f>IF(AND($EJ$3=1,'7c Health part-time'!X62&lt;&gt;0),IF(('7c Health part-time'!AD62/'7c Health part-time'!X62)&lt;0.03,AE62,""),"")</f>
        <v/>
      </c>
      <c r="EM62" s="841" t="str">
        <f>IF(AND($EJ$3=1,'7c Health part-time'!Y62&lt;&gt;0),IF(('7c Health part-time'!AE62/'7c Health part-time'!Y62)&lt;0.03,AF62,""),"")</f>
        <v/>
      </c>
      <c r="EN62" s="841" t="str">
        <f>IF(AND($EJ$3=1,'7c Health part-time'!Z62&lt;&gt;0),IF(('7c Health part-time'!AF62/'7c Health part-time'!Z62)&lt;0.03,AG62,""),"")</f>
        <v/>
      </c>
      <c r="EO62" s="842" t="str">
        <f>IF(AND($EJ$3=1,'7c Health part-time'!AA62&lt;&gt;0),IF(('7c Health part-time'!AG62/'7c Health part-time'!AA62)&lt;0.03,AH62,""),"")</f>
        <v/>
      </c>
      <c r="EQ62" s="840" t="str">
        <f>IF(AND($EQ$3=1,'7c Health part-time'!P62=0,SUM('7c Health part-time'!D62,'7c Health part-time'!J62)&gt;$ET$13),Q62,"")</f>
        <v/>
      </c>
      <c r="ER62" s="841" t="str">
        <f>IF(AND($EQ$3=1,'7c Health part-time'!Q62=0,SUM('7c Health part-time'!E62,'7c Health part-time'!K62)&gt;$ET$13),R62,"")</f>
        <v/>
      </c>
      <c r="ES62" s="841" t="str">
        <f>IF(AND($EQ$3=1,'7c Health part-time'!R62=0,SUM('7c Health part-time'!F62,'7c Health part-time'!L62)&gt;$ET$13),S62,"")</f>
        <v/>
      </c>
      <c r="ET62" s="841" t="str">
        <f>IF(AND($EQ$3=1,'7c Health part-time'!S62=0,SUM('7c Health part-time'!G62,'7c Health part-time'!M62)&gt;$ET$13),T62,"")</f>
        <v/>
      </c>
      <c r="EU62" s="841" t="str">
        <f>IF(AND($EQ$3=1,'7c Health part-time'!T62=0,SUM('7c Health part-time'!H62,'7c Health part-time'!N62)&gt;$ET$13),U62,"")</f>
        <v/>
      </c>
      <c r="EV62" s="842" t="str">
        <f>IF(AND($EQ$3=1,'7c Health part-time'!U62=0,SUM('7c Health part-time'!I62,'7c Health part-time'!O62)&gt;$ET$13),V62,"")</f>
        <v/>
      </c>
      <c r="EX62" s="840" t="str">
        <f>IF(AND($EX$3=1,SUM('7c Health part-time'!D62,'7c Health part-time'!J62)&gt;0,ABS('7c Health part-time'!P62)=SUM('7c Health part-time'!D62,'7c Health part-time'!J62)),Q62,"")</f>
        <v/>
      </c>
      <c r="EY62" s="841" t="str">
        <f>IF(AND($EX$3=1,SUM('7c Health part-time'!E62,'7c Health part-time'!K62)&gt;0,ABS('7c Health part-time'!Q62)=SUM('7c Health part-time'!E62,'7c Health part-time'!K62)),R62,"")</f>
        <v/>
      </c>
      <c r="EZ62" s="841" t="str">
        <f>IF(AND($EX$3=1,SUM('7c Health part-time'!F62,'7c Health part-time'!L62)&gt;0,ABS('7c Health part-time'!R62)=SUM('7c Health part-time'!F62,'7c Health part-time'!L62)),S62,"")</f>
        <v/>
      </c>
      <c r="FA62" s="841" t="str">
        <f>IF(AND($EX$3=1,SUM('7c Health part-time'!G62,'7c Health part-time'!M62)&gt;0,ABS('7c Health part-time'!S62)=SUM('7c Health part-time'!G62,'7c Health part-time'!M62)),T62,"")</f>
        <v/>
      </c>
      <c r="FB62" s="841" t="str">
        <f>IF(AND($EX$3=1,SUM('7c Health part-time'!H62,'7c Health part-time'!N62)&gt;0,ABS('7c Health part-time'!T62)=SUM('7c Health part-time'!H62,'7c Health part-time'!N62)),U62,"")</f>
        <v/>
      </c>
      <c r="FC62" s="842" t="str">
        <f>IF(AND($EX$3=1,SUM('7c Health part-time'!I62,'7c Health part-time'!O62)&gt;0,ABS('7c Health part-time'!U62)=SUM('7c Health part-time'!I62,'7c Health part-time'!O62)),V62,"")</f>
        <v/>
      </c>
      <c r="FR62" s="840" t="str">
        <f>IF(AND($FR$3=1,'7c Health part-time'!V62&lt;&gt;0),IF(('7c Health part-time'!AB62/'7c Health part-time'!V62)&lt;0.25,AC62,""),"")</f>
        <v/>
      </c>
      <c r="FS62" s="841" t="str">
        <f>IF(AND($FR$3=1,'7c Health part-time'!W62&lt;&gt;0),IF(('7c Health part-time'!AC62/'7c Health part-time'!W62)&lt;0.25,AD62,""),"")</f>
        <v/>
      </c>
      <c r="FT62" s="841" t="str">
        <f>IF(AND($FR$3=1,'7c Health part-time'!X62&lt;&gt;0),IF(('7c Health part-time'!AD62/'7c Health part-time'!X62)&lt;0.25,AE62,""),"")</f>
        <v/>
      </c>
      <c r="FU62" s="841" t="str">
        <f>IF(AND($FR$3=1,'7c Health part-time'!Y62&lt;&gt;0),IF(('7c Health part-time'!AE62/'7c Health part-time'!Y62)&lt;0.25,AF62,""),"")</f>
        <v/>
      </c>
      <c r="FV62" s="841" t="str">
        <f>IF(AND($FR$3=1,'7c Health part-time'!Z62&lt;&gt;0),IF(('7c Health part-time'!AF62/'7c Health part-time'!Z62)&lt;0.25,AG62,""),"")</f>
        <v/>
      </c>
      <c r="FW62" s="842" t="str">
        <f>IF(AND($FR$3=1,'7c Health part-time'!AA62&lt;&gt;0),IF(('7c Health part-time'!AG62/'7c Health part-time'!AA62)&lt;0.25,AH62,""),"")</f>
        <v/>
      </c>
      <c r="FY62" s="843"/>
      <c r="FZ62" s="843"/>
      <c r="GA62" s="843"/>
      <c r="GB62" s="843"/>
      <c r="GC62" s="843"/>
      <c r="GD62" s="843"/>
      <c r="GE62" s="843"/>
      <c r="GF62" s="843"/>
      <c r="GG62" s="843"/>
      <c r="GH62" s="843"/>
      <c r="GI62" s="843"/>
      <c r="GJ62" s="843"/>
      <c r="GL62" s="881" t="s">
        <v>20</v>
      </c>
      <c r="GM62" s="60" t="s">
        <v>13</v>
      </c>
      <c r="GN62" s="60" t="s">
        <v>116</v>
      </c>
      <c r="GO62" s="48" t="str">
        <f>$CS$100</f>
        <v/>
      </c>
      <c r="GP62" s="39" t="str">
        <f>$CT$100</f>
        <v/>
      </c>
      <c r="GQ62" s="37" t="str">
        <f>$CS$100</f>
        <v/>
      </c>
      <c r="GR62" s="39" t="str">
        <f>$CT$100</f>
        <v/>
      </c>
      <c r="GS62" s="37" t="str">
        <f>$CS$100</f>
        <v/>
      </c>
      <c r="GT62" s="875" t="str">
        <f>$CT$100</f>
        <v/>
      </c>
      <c r="GU62" s="48" t="str">
        <f>$CY$100</f>
        <v/>
      </c>
      <c r="GV62" s="39" t="str">
        <f>$CZ$100</f>
        <v/>
      </c>
      <c r="GW62" s="37" t="str">
        <f>$CY$100</f>
        <v/>
      </c>
      <c r="GX62" s="39" t="str">
        <f>$CZ$100</f>
        <v/>
      </c>
      <c r="GY62" s="37" t="str">
        <f>$CY$100</f>
        <v/>
      </c>
      <c r="GZ62" s="875" t="str">
        <f>$CZ$100</f>
        <v/>
      </c>
      <c r="HA62" s="48" t="str">
        <f>$DE$100</f>
        <v/>
      </c>
      <c r="HB62" s="39" t="str">
        <f>$DF$100</f>
        <v/>
      </c>
      <c r="HC62" s="37" t="str">
        <f>$DE$100</f>
        <v/>
      </c>
      <c r="HD62" s="39" t="str">
        <f>$DF$100</f>
        <v/>
      </c>
      <c r="HE62" s="37" t="str">
        <f>$DE$100</f>
        <v/>
      </c>
      <c r="HF62" s="875" t="str">
        <f>$DF$100</f>
        <v/>
      </c>
      <c r="HG62" s="48" t="str">
        <f>$DK$100</f>
        <v/>
      </c>
      <c r="HH62" s="39" t="str">
        <f>$DL$100</f>
        <v/>
      </c>
      <c r="HI62" s="37" t="str">
        <f>$DK$100</f>
        <v/>
      </c>
      <c r="HJ62" s="39" t="str">
        <f>$DL$100</f>
        <v/>
      </c>
      <c r="HK62" s="37" t="str">
        <f>$DK$100</f>
        <v/>
      </c>
      <c r="HL62" s="875" t="str">
        <f>$DL$100</f>
        <v/>
      </c>
      <c r="HM62" s="48" t="str">
        <f>$DQ$100</f>
        <v/>
      </c>
      <c r="HN62" s="39" t="str">
        <f>$DR$100</f>
        <v/>
      </c>
      <c r="HO62" s="37" t="str">
        <f>$DQ$100</f>
        <v/>
      </c>
      <c r="HP62" s="39" t="str">
        <f>$DR$100</f>
        <v/>
      </c>
      <c r="HQ62" s="37" t="str">
        <f>$DQ$100</f>
        <v/>
      </c>
      <c r="HR62" s="875" t="str">
        <f>$DR$100</f>
        <v/>
      </c>
    </row>
    <row r="63" spans="1:226" x14ac:dyDescent="0.25">
      <c r="A63" s="18" t="str">
        <f>'7c Health part-time'!A63</f>
        <v>Orthotics and prosthetics (B)</v>
      </c>
      <c r="B63" t="s">
        <v>13</v>
      </c>
      <c r="C63" s="18" t="str">
        <f>'7c Health part-time'!C63</f>
        <v>PGT (UG fee)</v>
      </c>
      <c r="D63" t="str">
        <f t="shared" si="4"/>
        <v>Orthotics and prosthetics (B), Standard, PGT (UG fee)</v>
      </c>
      <c r="E63" t="str">
        <f t="shared" si="13"/>
        <v xml:space="preserve">Column 1, Starters in 2016-17, OfS-fundable, Orthotics and prosthetics (B), Standard, PGT (UG fee); </v>
      </c>
      <c r="F63" t="str">
        <f t="shared" si="13"/>
        <v xml:space="preserve">Column 1, Starters in 2016-17, Non-fundable, Orthotics and prosthetics (B), Standard, PGT (UG fee); </v>
      </c>
      <c r="G63" t="str">
        <f t="shared" si="13"/>
        <v xml:space="preserve">Column 1, Starters in 2017-18, OfS-fundable, Orthotics and prosthetics (B), Standard, PGT (UG fee); </v>
      </c>
      <c r="H63" t="str">
        <f t="shared" si="13"/>
        <v xml:space="preserve">Column 1, Starters in 2017-18, Non-fundable, Orthotics and prosthetics (B), Standard, PGT (UG fee); </v>
      </c>
      <c r="I63" t="str">
        <f t="shared" si="13"/>
        <v xml:space="preserve">Column 1, Starters in 2018-19, OfS-fundable, Orthotics and prosthetics (B), Standard, PGT (UG fee); </v>
      </c>
      <c r="J63" t="str">
        <f t="shared" si="13"/>
        <v xml:space="preserve">Column 1, Starters in 2018-19, Non-fundable, Orthotics and prosthetics (B), Standard, PGT (UG fee); </v>
      </c>
      <c r="K63" t="str">
        <f t="shared" si="13"/>
        <v xml:space="preserve">Column 2, Starters in 2016-17, OfS-fundable, Orthotics and prosthetics (B), Standard, PGT (UG fee); </v>
      </c>
      <c r="L63" t="str">
        <f t="shared" si="13"/>
        <v xml:space="preserve">Column 2, Starters in 2016-17, Non-fundable, Orthotics and prosthetics (B), Standard, PGT (UG fee); </v>
      </c>
      <c r="M63" t="str">
        <f t="shared" si="13"/>
        <v xml:space="preserve">Column 2, Starters in 2017-18, OfS-fundable, Orthotics and prosthetics (B), Standard, PGT (UG fee); </v>
      </c>
      <c r="N63" t="str">
        <f t="shared" si="13"/>
        <v xml:space="preserve">Column 2, Starters in 2017-18, Non-fundable, Orthotics and prosthetics (B), Standard, PGT (UG fee); </v>
      </c>
      <c r="O63" t="str">
        <f t="shared" si="13"/>
        <v xml:space="preserve">Column 2, Starters in 2018-19, OfS-fundable, Orthotics and prosthetics (B), Standard, PGT (UG fee); </v>
      </c>
      <c r="P63" t="str">
        <f t="shared" si="13"/>
        <v xml:space="preserve">Column 2, Starters in 2018-19, Non-fundable, Orthotics and prosthetics (B), Standard, PGT (UG fee); </v>
      </c>
      <c r="Q63" t="str">
        <f t="shared" si="13"/>
        <v xml:space="preserve">Column 3, Starters in 2016-17, OfS-fundable, Orthotics and prosthetics (B), Standard, PGT (UG fee); </v>
      </c>
      <c r="R63" t="str">
        <f t="shared" si="13"/>
        <v xml:space="preserve">Column 3, Starters in 2016-17, Non-fundable, Orthotics and prosthetics (B), Standard, PGT (UG fee); </v>
      </c>
      <c r="S63" t="str">
        <f t="shared" si="13"/>
        <v xml:space="preserve">Column 3, Starters in 2017-18, OfS-fundable, Orthotics and prosthetics (B), Standard, PGT (UG fee); </v>
      </c>
      <c r="T63" t="str">
        <f t="shared" si="13"/>
        <v xml:space="preserve">Column 3, Starters in 2017-18, Non-fundable, Orthotics and prosthetics (B), Standard, PGT (UG fee); </v>
      </c>
      <c r="U63" t="str">
        <f t="shared" si="12"/>
        <v xml:space="preserve">Column 3, Starters in 2018-19, OfS-fundable, Orthotics and prosthetics (B), Standard, PGT (UG fee); </v>
      </c>
      <c r="V63" t="str">
        <f t="shared" si="12"/>
        <v xml:space="preserve">Column 3, Starters in 2018-19, Non-fundable, Orthotics and prosthetics (B), Standard, PGT (UG fee); </v>
      </c>
      <c r="W63" t="str">
        <f t="shared" si="12"/>
        <v xml:space="preserve">Column 4, Starters in 2016-17, OfS-fundable, Orthotics and prosthetics (B), Standard, PGT (UG fee); </v>
      </c>
      <c r="X63" t="str">
        <f t="shared" si="12"/>
        <v xml:space="preserve">Column 4, Starters in 2016-17, Non-fundable, Orthotics and prosthetics (B), Standard, PGT (UG fee); </v>
      </c>
      <c r="Y63" t="str">
        <f t="shared" si="12"/>
        <v xml:space="preserve">Column 4, Starters in 2017-18, OfS-fundable, Orthotics and prosthetics (B), Standard, PGT (UG fee); </v>
      </c>
      <c r="Z63" t="str">
        <f t="shared" si="12"/>
        <v xml:space="preserve">Column 4, Starters in 2017-18, Non-fundable, Orthotics and prosthetics (B), Standard, PGT (UG fee); </v>
      </c>
      <c r="AA63" t="str">
        <f t="shared" si="12"/>
        <v xml:space="preserve">Column 4, Starters in 2018-19, OfS-fundable, Orthotics and prosthetics (B), Standard, PGT (UG fee); </v>
      </c>
      <c r="AB63" t="str">
        <f t="shared" si="12"/>
        <v xml:space="preserve">Column 4, Starters in 2018-19, Non-fundable, Orthotics and prosthetics (B), Standard, PGT (UG fee); </v>
      </c>
      <c r="AC63" t="str">
        <f t="shared" si="12"/>
        <v xml:space="preserve">Column 4a, Starters in 2016-17, OfS-fundable, Orthotics and prosthetics (B), Standard, PGT (UG fee); </v>
      </c>
      <c r="AD63" t="str">
        <f t="shared" si="12"/>
        <v xml:space="preserve">Column 4a, Starters in 2016-17, Non-fundable, Orthotics and prosthetics (B), Standard, PGT (UG fee); </v>
      </c>
      <c r="AE63" t="str">
        <f t="shared" si="12"/>
        <v xml:space="preserve">Column 4a, Starters in 2017-18, OfS-fundable, Orthotics and prosthetics (B), Standard, PGT (UG fee); </v>
      </c>
      <c r="AF63" t="str">
        <f t="shared" si="12"/>
        <v xml:space="preserve">Column 4a, Starters in 2017-18, Non-fundable, Orthotics and prosthetics (B), Standard, PGT (UG fee); </v>
      </c>
      <c r="AG63" t="str">
        <f t="shared" si="12"/>
        <v xml:space="preserve">Column 4a, Starters in 2018-19, OfS-fundable, Orthotics and prosthetics (B), Standard, PGT (UG fee); </v>
      </c>
      <c r="AH63" t="str">
        <f t="shared" si="12"/>
        <v xml:space="preserve">Column 4a, Starters in 2018-19, Non-fundable, Orthotics and prosthetics (B), Standard, PGT (UG fee); </v>
      </c>
      <c r="AR63" s="844" t="str">
        <f>IF(AND($AR$3=1,'7c Health part-time'!P63&gt;0),Q63,"")</f>
        <v/>
      </c>
      <c r="AS63" s="843" t="str">
        <f>IF(AND($AR$3=1,'7c Health part-time'!Q63&gt;0),R63,"")</f>
        <v/>
      </c>
      <c r="AT63" s="843" t="str">
        <f>IF(AND($AR$3=1,'7c Health part-time'!R63&gt;0),S63,"")</f>
        <v/>
      </c>
      <c r="AU63" s="843" t="str">
        <f>IF(AND($AR$3=1,'7c Health part-time'!S63&gt;0),T63,"")</f>
        <v/>
      </c>
      <c r="AV63" s="843" t="str">
        <f>IF(AND($AR$3=1,'7c Health part-time'!T63&gt;0),U63,"")</f>
        <v/>
      </c>
      <c r="AW63" s="845" t="str">
        <f>IF(AND($AR$3=1,'7c Health part-time'!U63&gt;0),V63,"")</f>
        <v/>
      </c>
      <c r="AY63" s="844" t="str">
        <f>IF(AND($AY$3=1,'7c Health part-time'!D63&lt;0),E63,"")</f>
        <v/>
      </c>
      <c r="AZ63" s="843" t="str">
        <f>IF(AND($AY$3=1,'7c Health part-time'!E63&lt;0),F63,"")</f>
        <v/>
      </c>
      <c r="BA63" s="843" t="str">
        <f>IF(AND($AY$3=1,'7c Health part-time'!F63&lt;0),G63,"")</f>
        <v/>
      </c>
      <c r="BB63" s="843" t="str">
        <f>IF(AND($AY$3=1,'7c Health part-time'!G63&lt;0),H63,"")</f>
        <v/>
      </c>
      <c r="BC63" s="843" t="str">
        <f>IF(AND($AY$3=1,'7c Health part-time'!H63&lt;0),I63,"")</f>
        <v/>
      </c>
      <c r="BD63" s="845" t="str">
        <f>IF(AND($AY$3=1,'7c Health part-time'!I63&lt;0),J63,"")</f>
        <v/>
      </c>
      <c r="BE63" s="844" t="str">
        <f>IF(AND($AY$3=1,'7c Health part-time'!J63&lt;0),K63,"")</f>
        <v/>
      </c>
      <c r="BF63" s="843" t="str">
        <f>IF(AND($AY$3=1,'7c Health part-time'!K63&lt;0),L63,"")</f>
        <v/>
      </c>
      <c r="BG63" s="843" t="str">
        <f>IF(AND($AY$3=1,'7c Health part-time'!L63&lt;0),M63,"")</f>
        <v/>
      </c>
      <c r="BH63" s="843" t="str">
        <f>IF(AND($AY$3=1,'7c Health part-time'!M63&lt;0),N63,"")</f>
        <v/>
      </c>
      <c r="BI63" s="843" t="str">
        <f>IF(AND($AY$3=1,'7c Health part-time'!N63&lt;0),O63,"")</f>
        <v/>
      </c>
      <c r="BJ63" s="845" t="str">
        <f>IF(AND($AY$3=1,'7c Health part-time'!O63&lt;0),P63,"")</f>
        <v/>
      </c>
      <c r="BK63" s="844" t="str">
        <f>IF(AND($AY$3=1,'7c Health part-time'!V63&lt;0),W63,"")</f>
        <v/>
      </c>
      <c r="BL63" s="843" t="str">
        <f>IF(AND($AY$3=1,'7c Health part-time'!W63&lt;0),X63,"")</f>
        <v/>
      </c>
      <c r="BM63" s="843" t="str">
        <f>IF(AND($AY$3=1,'7c Health part-time'!X63&lt;0),Y63,"")</f>
        <v/>
      </c>
      <c r="BN63" s="843" t="str">
        <f>IF(AND($AY$3=1,'7c Health part-time'!Y63&lt;0),Z63,"")</f>
        <v/>
      </c>
      <c r="BO63" s="843" t="str">
        <f>IF(AND($AY$3=1,'7c Health part-time'!Z63&lt;0),AA63,"")</f>
        <v/>
      </c>
      <c r="BP63" s="845" t="str">
        <f>IF(AND($AY$3=1,'7c Health part-time'!AA63&lt;0),AB63,"")</f>
        <v/>
      </c>
      <c r="BQ63" s="844" t="str">
        <f>IF(AND($AY$3=1,'7c Health part-time'!AB63&lt;0),AC63,"")</f>
        <v/>
      </c>
      <c r="BR63" s="843" t="str">
        <f>IF(AND($AY$3=1,'7c Health part-time'!AC63&lt;0),AD63,"")</f>
        <v/>
      </c>
      <c r="BS63" s="843" t="str">
        <f>IF(AND($AY$3=1,'7c Health part-time'!AD63&lt;0),AE63,"")</f>
        <v/>
      </c>
      <c r="BT63" s="843" t="str">
        <f>IF(AND($AY$3=1,'7c Health part-time'!AE63&lt;0),AF63,"")</f>
        <v/>
      </c>
      <c r="BU63" s="843" t="str">
        <f>IF(AND($AY$3=1,'7c Health part-time'!AF63&lt;0),AG63,"")</f>
        <v/>
      </c>
      <c r="BV63" s="845" t="str">
        <f>IF(AND($AY$3=1,'7c Health part-time'!AG63&lt;0),AH63,"")</f>
        <v/>
      </c>
      <c r="BX63" s="844" t="str">
        <f>IF(AND($BX$3=1,TRUNC('7c Health part-time'!D63)&lt;&gt;'7c Health part-time'!D63),E63,"")</f>
        <v/>
      </c>
      <c r="BY63" s="843" t="str">
        <f>IF(AND($BX$3=1,TRUNC('7c Health part-time'!E63)&lt;&gt;'7c Health part-time'!E63),F63,"")</f>
        <v/>
      </c>
      <c r="BZ63" s="843" t="str">
        <f>IF(AND($BX$3=1,TRUNC('7c Health part-time'!F63)&lt;&gt;'7c Health part-time'!F63),G63,"")</f>
        <v/>
      </c>
      <c r="CA63" s="843" t="str">
        <f>IF(AND($BX$3=1,TRUNC('7c Health part-time'!G63)&lt;&gt;'7c Health part-time'!G63),H63,"")</f>
        <v/>
      </c>
      <c r="CB63" s="843" t="str">
        <f>IF(AND($BX$3=1,TRUNC('7c Health part-time'!H63)&lt;&gt;'7c Health part-time'!H63),I63,"")</f>
        <v/>
      </c>
      <c r="CC63" s="845" t="str">
        <f>IF(AND($BX$3=1,TRUNC('7c Health part-time'!I63)&lt;&gt;'7c Health part-time'!I63),J63,"")</f>
        <v/>
      </c>
      <c r="CD63" s="844" t="str">
        <f>IF(AND($BX$3=1,TRUNC('7c Health part-time'!J63)&lt;&gt;'7c Health part-time'!J63),K63,"")</f>
        <v/>
      </c>
      <c r="CE63" s="843" t="str">
        <f>IF(AND($BX$3=1,TRUNC('7c Health part-time'!K63)&lt;&gt;'7c Health part-time'!K63),L63,"")</f>
        <v/>
      </c>
      <c r="CF63" s="843" t="str">
        <f>IF(AND($BX$3=1,TRUNC('7c Health part-time'!L63)&lt;&gt;'7c Health part-time'!L63),M63,"")</f>
        <v/>
      </c>
      <c r="CG63" s="843" t="str">
        <f>IF(AND($BX$3=1,TRUNC('7c Health part-time'!M63)&lt;&gt;'7c Health part-time'!M63),N63,"")</f>
        <v/>
      </c>
      <c r="CH63" s="843" t="str">
        <f>IF(AND($BX$3=1,TRUNC('7c Health part-time'!N63)&lt;&gt;'7c Health part-time'!N63),O63,"")</f>
        <v/>
      </c>
      <c r="CI63" s="845" t="str">
        <f>IF(AND($BX$3=1,TRUNC('7c Health part-time'!O63)&lt;&gt;'7c Health part-time'!O63),P63,"")</f>
        <v/>
      </c>
      <c r="CJ63" s="844" t="str">
        <f>IF(AND($BX$3=1,TRUNC('7c Health part-time'!P63)&lt;&gt;'7c Health part-time'!P63),Q63,"")</f>
        <v/>
      </c>
      <c r="CK63" s="843" t="str">
        <f>IF(AND($BX$3=1,TRUNC('7c Health part-time'!Q63)&lt;&gt;'7c Health part-time'!Q63),R63,"")</f>
        <v/>
      </c>
      <c r="CL63" s="843" t="str">
        <f>IF(AND($BX$3=1,TRUNC('7c Health part-time'!R63)&lt;&gt;'7c Health part-time'!R63),S63,"")</f>
        <v/>
      </c>
      <c r="CM63" s="843" t="str">
        <f>IF(AND($BX$3=1,TRUNC('7c Health part-time'!S63)&lt;&gt;'7c Health part-time'!S63),T63,"")</f>
        <v/>
      </c>
      <c r="CN63" s="843" t="str">
        <f>IF(AND($BX$3=1,TRUNC('7c Health part-time'!T63)&lt;&gt;'7c Health part-time'!T63),U63,"")</f>
        <v/>
      </c>
      <c r="CO63" s="845" t="str">
        <f>IF(AND($BX$3=1,TRUNC('7c Health part-time'!U63)&lt;&gt;'7c Health part-time'!U63),V63,"")</f>
        <v/>
      </c>
      <c r="DV63" s="844" t="str">
        <f>IF(AND($DV$3=1,ROUND('7c Health part-time'!AB63,2)&lt;&gt;'7c Health part-time'!AB63),AC63,"")</f>
        <v/>
      </c>
      <c r="DW63" s="843" t="str">
        <f>IF(AND($DV$3=1,ROUND('7c Health part-time'!AC63,2)&lt;&gt;'7c Health part-time'!AC63),AD63,"")</f>
        <v/>
      </c>
      <c r="DX63" s="843" t="str">
        <f>IF(AND($DV$3=1,ROUND('7c Health part-time'!AD63,2)&lt;&gt;'7c Health part-time'!AD63),AE63,"")</f>
        <v/>
      </c>
      <c r="DY63" s="843" t="str">
        <f>IF(AND($DV$3=1,ROUND('7c Health part-time'!AE63,2)&lt;&gt;'7c Health part-time'!AE63),AF63,"")</f>
        <v/>
      </c>
      <c r="DZ63" s="843" t="str">
        <f>IF(AND($DV$3=1,ROUND('7c Health part-time'!AF63,2)&lt;&gt;'7c Health part-time'!AF63),AG63,"")</f>
        <v/>
      </c>
      <c r="EA63" s="845" t="str">
        <f>IF(AND($DV$3=1,ROUND('7c Health part-time'!AG63,2)&lt;&gt;'7c Health part-time'!AG63),AH63,"")</f>
        <v/>
      </c>
      <c r="EC63" s="844" t="str">
        <f>IF(AND($EC$3=1,'7c Health part-time'!AB63&gt;'7c Health part-time'!V63),AC63,"")</f>
        <v/>
      </c>
      <c r="ED63" s="843" t="str">
        <f>IF(AND($EC$3=1,'7c Health part-time'!AC63&gt;'7c Health part-time'!W63),AD63,"")</f>
        <v/>
      </c>
      <c r="EE63" s="843" t="str">
        <f>IF(AND($EC$3=1,'7c Health part-time'!AD63&gt;'7c Health part-time'!X63),AE63,"")</f>
        <v/>
      </c>
      <c r="EF63" s="843" t="str">
        <f>IF(AND($EC$3=1,'7c Health part-time'!AE63&gt;'7c Health part-time'!Y63),AF63,"")</f>
        <v/>
      </c>
      <c r="EG63" s="843" t="str">
        <f>IF(AND($EC$3=1,'7c Health part-time'!AF63&gt;'7c Health part-time'!Z63),AG63,"")</f>
        <v/>
      </c>
      <c r="EH63" s="845" t="str">
        <f>IF(AND($EC$3=1,'7c Health part-time'!AG63&gt;'7c Health part-time'!AA63),AH63,"")</f>
        <v/>
      </c>
      <c r="EJ63" s="844" t="str">
        <f>IF(AND($EJ$3=1,'7c Health part-time'!V63&lt;&gt;0),IF(('7c Health part-time'!AB63/'7c Health part-time'!V63)&lt;0.03,AC63,""),"")</f>
        <v/>
      </c>
      <c r="EK63" s="843" t="str">
        <f>IF(AND($EJ$3=1,'7c Health part-time'!W63&lt;&gt;0),IF(('7c Health part-time'!AC63/'7c Health part-time'!W63)&lt;0.03,AD63,""),"")</f>
        <v/>
      </c>
      <c r="EL63" s="843" t="str">
        <f>IF(AND($EJ$3=1,'7c Health part-time'!X63&lt;&gt;0),IF(('7c Health part-time'!AD63/'7c Health part-time'!X63)&lt;0.03,AE63,""),"")</f>
        <v/>
      </c>
      <c r="EM63" s="843" t="str">
        <f>IF(AND($EJ$3=1,'7c Health part-time'!Y63&lt;&gt;0),IF(('7c Health part-time'!AE63/'7c Health part-time'!Y63)&lt;0.03,AF63,""),"")</f>
        <v/>
      </c>
      <c r="EN63" s="843" t="str">
        <f>IF(AND($EJ$3=1,'7c Health part-time'!Z63&lt;&gt;0),IF(('7c Health part-time'!AF63/'7c Health part-time'!Z63)&lt;0.03,AG63,""),"")</f>
        <v/>
      </c>
      <c r="EO63" s="845" t="str">
        <f>IF(AND($EJ$3=1,'7c Health part-time'!AA63&lt;&gt;0),IF(('7c Health part-time'!AG63/'7c Health part-time'!AA63)&lt;0.03,AH63,""),"")</f>
        <v/>
      </c>
      <c r="EQ63" s="844" t="str">
        <f>IF(AND($EQ$3=1,'7c Health part-time'!P63=0,SUM('7c Health part-time'!D63,'7c Health part-time'!J63)&gt;$ET$13),Q63,"")</f>
        <v/>
      </c>
      <c r="ER63" s="843" t="str">
        <f>IF(AND($EQ$3=1,'7c Health part-time'!Q63=0,SUM('7c Health part-time'!E63,'7c Health part-time'!K63)&gt;$ET$13),R63,"")</f>
        <v/>
      </c>
      <c r="ES63" s="843" t="str">
        <f>IF(AND($EQ$3=1,'7c Health part-time'!R63=0,SUM('7c Health part-time'!F63,'7c Health part-time'!L63)&gt;$ET$13),S63,"")</f>
        <v/>
      </c>
      <c r="ET63" s="843" t="str">
        <f>IF(AND($EQ$3=1,'7c Health part-time'!S63=0,SUM('7c Health part-time'!G63,'7c Health part-time'!M63)&gt;$ET$13),T63,"")</f>
        <v/>
      </c>
      <c r="EU63" s="843" t="str">
        <f>IF(AND($EQ$3=1,'7c Health part-time'!T63=0,SUM('7c Health part-time'!H63,'7c Health part-time'!N63)&gt;$ET$13),U63,"")</f>
        <v/>
      </c>
      <c r="EV63" s="845" t="str">
        <f>IF(AND($EQ$3=1,'7c Health part-time'!U63=0,SUM('7c Health part-time'!I63,'7c Health part-time'!O63)&gt;$ET$13),V63,"")</f>
        <v/>
      </c>
      <c r="EX63" s="844" t="str">
        <f>IF(AND($EX$3=1,SUM('7c Health part-time'!D63,'7c Health part-time'!J63)&gt;0,ABS('7c Health part-time'!P63)=SUM('7c Health part-time'!D63,'7c Health part-time'!J63)),Q63,"")</f>
        <v/>
      </c>
      <c r="EY63" s="843" t="str">
        <f>IF(AND($EX$3=1,SUM('7c Health part-time'!E63,'7c Health part-time'!K63)&gt;0,ABS('7c Health part-time'!Q63)=SUM('7c Health part-time'!E63,'7c Health part-time'!K63)),R63,"")</f>
        <v/>
      </c>
      <c r="EZ63" s="843" t="str">
        <f>IF(AND($EX$3=1,SUM('7c Health part-time'!F63,'7c Health part-time'!L63)&gt;0,ABS('7c Health part-time'!R63)=SUM('7c Health part-time'!F63,'7c Health part-time'!L63)),S63,"")</f>
        <v/>
      </c>
      <c r="FA63" s="843" t="str">
        <f>IF(AND($EX$3=1,SUM('7c Health part-time'!G63,'7c Health part-time'!M63)&gt;0,ABS('7c Health part-time'!S63)=SUM('7c Health part-time'!G63,'7c Health part-time'!M63)),T63,"")</f>
        <v/>
      </c>
      <c r="FB63" s="843" t="str">
        <f>IF(AND($EX$3=1,SUM('7c Health part-time'!H63,'7c Health part-time'!N63)&gt;0,ABS('7c Health part-time'!T63)=SUM('7c Health part-time'!H63,'7c Health part-time'!N63)),U63,"")</f>
        <v/>
      </c>
      <c r="FC63" s="845" t="str">
        <f>IF(AND($EX$3=1,SUM('7c Health part-time'!I63,'7c Health part-time'!O63)&gt;0,ABS('7c Health part-time'!U63)=SUM('7c Health part-time'!I63,'7c Health part-time'!O63)),V63,"")</f>
        <v/>
      </c>
      <c r="FR63" s="844" t="str">
        <f>IF(AND($FR$3=1,'7c Health part-time'!V63&lt;&gt;0),IF(('7c Health part-time'!AB63/'7c Health part-time'!V63)&lt;0.25,AC63,""),"")</f>
        <v/>
      </c>
      <c r="FS63" s="843" t="str">
        <f>IF(AND($FR$3=1,'7c Health part-time'!W63&lt;&gt;0),IF(('7c Health part-time'!AC63/'7c Health part-time'!W63)&lt;0.25,AD63,""),"")</f>
        <v/>
      </c>
      <c r="FT63" s="843" t="str">
        <f>IF(AND($FR$3=1,'7c Health part-time'!X63&lt;&gt;0),IF(('7c Health part-time'!AD63/'7c Health part-time'!X63)&lt;0.25,AE63,""),"")</f>
        <v/>
      </c>
      <c r="FU63" s="843" t="str">
        <f>IF(AND($FR$3=1,'7c Health part-time'!Y63&lt;&gt;0),IF(('7c Health part-time'!AE63/'7c Health part-time'!Y63)&lt;0.25,AF63,""),"")</f>
        <v/>
      </c>
      <c r="FV63" s="843" t="str">
        <f>IF(AND($FR$3=1,'7c Health part-time'!Z63&lt;&gt;0),IF(('7c Health part-time'!AF63/'7c Health part-time'!Z63)&lt;0.25,AG63,""),"")</f>
        <v/>
      </c>
      <c r="FW63" s="845" t="str">
        <f>IF(AND($FR$3=1,'7c Health part-time'!AA63&lt;&gt;0),IF(('7c Health part-time'!AG63/'7c Health part-time'!AA63)&lt;0.25,AH63,""),"")</f>
        <v/>
      </c>
      <c r="FY63" s="843"/>
      <c r="FZ63" s="843"/>
      <c r="GA63" s="843"/>
      <c r="GB63" s="843"/>
      <c r="GC63" s="843"/>
      <c r="GD63" s="843"/>
      <c r="GE63" s="843"/>
      <c r="GF63" s="843"/>
      <c r="GG63" s="843"/>
      <c r="GH63" s="843"/>
      <c r="GI63" s="843"/>
      <c r="GJ63" s="843"/>
      <c r="GL63" s="60"/>
      <c r="GM63" s="60" t="s">
        <v>13</v>
      </c>
      <c r="GN63" s="60" t="s">
        <v>314</v>
      </c>
      <c r="GO63" s="49" t="str">
        <f>$CS$101</f>
        <v/>
      </c>
      <c r="GP63" s="41" t="str">
        <f>$CT$101</f>
        <v/>
      </c>
      <c r="GQ63" s="40" t="str">
        <f>$CS$101</f>
        <v/>
      </c>
      <c r="GR63" s="41" t="str">
        <f>$CT$101</f>
        <v/>
      </c>
      <c r="GS63" s="40" t="str">
        <f>$CS$101</f>
        <v/>
      </c>
      <c r="GT63" s="873" t="str">
        <f>$CT$101</f>
        <v/>
      </c>
      <c r="GU63" s="49" t="str">
        <f>$CY$101</f>
        <v/>
      </c>
      <c r="GV63" s="41" t="str">
        <f>$CZ$101</f>
        <v/>
      </c>
      <c r="GW63" s="40" t="str">
        <f>$CY$101</f>
        <v/>
      </c>
      <c r="GX63" s="41" t="str">
        <f>$CZ$101</f>
        <v/>
      </c>
      <c r="GY63" s="40" t="str">
        <f>$CY$101</f>
        <v/>
      </c>
      <c r="GZ63" s="873" t="str">
        <f>$CZ$101</f>
        <v/>
      </c>
      <c r="HA63" s="49" t="str">
        <f>$DE$101</f>
        <v/>
      </c>
      <c r="HB63" s="41" t="str">
        <f>$DF$101</f>
        <v/>
      </c>
      <c r="HC63" s="40" t="str">
        <f>$DE$101</f>
        <v/>
      </c>
      <c r="HD63" s="41" t="str">
        <f>$DF$101</f>
        <v/>
      </c>
      <c r="HE63" s="40" t="str">
        <f>$DE$101</f>
        <v/>
      </c>
      <c r="HF63" s="873" t="str">
        <f>$DF$101</f>
        <v/>
      </c>
      <c r="HG63" s="49" t="str">
        <f>$DK$101</f>
        <v/>
      </c>
      <c r="HH63" s="41" t="str">
        <f>$DL$101</f>
        <v/>
      </c>
      <c r="HI63" s="40" t="str">
        <f>$DK$101</f>
        <v/>
      </c>
      <c r="HJ63" s="41" t="str">
        <f>$DL$101</f>
        <v/>
      </c>
      <c r="HK63" s="40" t="str">
        <f>$DK$101</f>
        <v/>
      </c>
      <c r="HL63" s="873" t="str">
        <f>$DL$101</f>
        <v/>
      </c>
      <c r="HM63" s="49" t="str">
        <f>$DQ$101</f>
        <v/>
      </c>
      <c r="HN63" s="41" t="str">
        <f>$DR$101</f>
        <v/>
      </c>
      <c r="HO63" s="40" t="str">
        <f>$DQ$101</f>
        <v/>
      </c>
      <c r="HP63" s="41" t="str">
        <f>$DR$101</f>
        <v/>
      </c>
      <c r="HQ63" s="40" t="str">
        <f>$DQ$101</f>
        <v/>
      </c>
      <c r="HR63" s="873" t="str">
        <f>$DR$101</f>
        <v/>
      </c>
    </row>
    <row r="64" spans="1:226" x14ac:dyDescent="0.25">
      <c r="A64" s="18" t="str">
        <f>'7c Health part-time'!A64</f>
        <v>Orthotics and prosthetics (B)</v>
      </c>
      <c r="B64" t="s">
        <v>19</v>
      </c>
      <c r="C64" s="18" t="str">
        <f>'7c Health part-time'!C64</f>
        <v>UG</v>
      </c>
      <c r="D64" t="str">
        <f t="shared" si="4"/>
        <v>Orthotics and prosthetics (B), Long, UG</v>
      </c>
      <c r="E64" t="str">
        <f t="shared" si="13"/>
        <v xml:space="preserve">Column 1, Starters in 2016-17, OfS-fundable, Orthotics and prosthetics (B), Long, UG; </v>
      </c>
      <c r="F64" t="str">
        <f t="shared" si="13"/>
        <v xml:space="preserve">Column 1, Starters in 2016-17, Non-fundable, Orthotics and prosthetics (B), Long, UG; </v>
      </c>
      <c r="G64" t="str">
        <f t="shared" si="13"/>
        <v xml:space="preserve">Column 1, Starters in 2017-18, OfS-fundable, Orthotics and prosthetics (B), Long, UG; </v>
      </c>
      <c r="H64" t="str">
        <f t="shared" si="13"/>
        <v xml:space="preserve">Column 1, Starters in 2017-18, Non-fundable, Orthotics and prosthetics (B), Long, UG; </v>
      </c>
      <c r="I64" t="str">
        <f t="shared" si="13"/>
        <v xml:space="preserve">Column 1, Starters in 2018-19, OfS-fundable, Orthotics and prosthetics (B), Long, UG; </v>
      </c>
      <c r="J64" t="str">
        <f t="shared" si="13"/>
        <v xml:space="preserve">Column 1, Starters in 2018-19, Non-fundable, Orthotics and prosthetics (B), Long, UG; </v>
      </c>
      <c r="K64" t="str">
        <f t="shared" si="13"/>
        <v xml:space="preserve">Column 2, Starters in 2016-17, OfS-fundable, Orthotics and prosthetics (B), Long, UG; </v>
      </c>
      <c r="L64" t="str">
        <f t="shared" si="13"/>
        <v xml:space="preserve">Column 2, Starters in 2016-17, Non-fundable, Orthotics and prosthetics (B), Long, UG; </v>
      </c>
      <c r="M64" t="str">
        <f t="shared" si="13"/>
        <v xml:space="preserve">Column 2, Starters in 2017-18, OfS-fundable, Orthotics and prosthetics (B), Long, UG; </v>
      </c>
      <c r="N64" t="str">
        <f t="shared" si="13"/>
        <v xml:space="preserve">Column 2, Starters in 2017-18, Non-fundable, Orthotics and prosthetics (B), Long, UG; </v>
      </c>
      <c r="O64" t="str">
        <f t="shared" si="13"/>
        <v xml:space="preserve">Column 2, Starters in 2018-19, OfS-fundable, Orthotics and prosthetics (B), Long, UG; </v>
      </c>
      <c r="P64" t="str">
        <f t="shared" si="13"/>
        <v xml:space="preserve">Column 2, Starters in 2018-19, Non-fundable, Orthotics and prosthetics (B), Long, UG; </v>
      </c>
      <c r="Q64" t="str">
        <f t="shared" si="13"/>
        <v xml:space="preserve">Column 3, Starters in 2016-17, OfS-fundable, Orthotics and prosthetics (B), Long, UG; </v>
      </c>
      <c r="R64" t="str">
        <f t="shared" si="13"/>
        <v xml:space="preserve">Column 3, Starters in 2016-17, Non-fundable, Orthotics and prosthetics (B), Long, UG; </v>
      </c>
      <c r="S64" t="str">
        <f t="shared" si="13"/>
        <v xml:space="preserve">Column 3, Starters in 2017-18, OfS-fundable, Orthotics and prosthetics (B), Long, UG; </v>
      </c>
      <c r="T64" t="str">
        <f t="shared" si="13"/>
        <v xml:space="preserve">Column 3, Starters in 2017-18, Non-fundable, Orthotics and prosthetics (B), Long, UG; </v>
      </c>
      <c r="U64" t="str">
        <f t="shared" si="12"/>
        <v xml:space="preserve">Column 3, Starters in 2018-19, OfS-fundable, Orthotics and prosthetics (B), Long, UG; </v>
      </c>
      <c r="V64" t="str">
        <f t="shared" si="12"/>
        <v xml:space="preserve">Column 3, Starters in 2018-19, Non-fundable, Orthotics and prosthetics (B), Long, UG; </v>
      </c>
      <c r="W64" t="str">
        <f t="shared" si="12"/>
        <v xml:space="preserve">Column 4, Starters in 2016-17, OfS-fundable, Orthotics and prosthetics (B), Long, UG; </v>
      </c>
      <c r="X64" t="str">
        <f t="shared" si="12"/>
        <v xml:space="preserve">Column 4, Starters in 2016-17, Non-fundable, Orthotics and prosthetics (B), Long, UG; </v>
      </c>
      <c r="Y64" t="str">
        <f t="shared" si="12"/>
        <v xml:space="preserve">Column 4, Starters in 2017-18, OfS-fundable, Orthotics and prosthetics (B), Long, UG; </v>
      </c>
      <c r="Z64" t="str">
        <f t="shared" si="12"/>
        <v xml:space="preserve">Column 4, Starters in 2017-18, Non-fundable, Orthotics and prosthetics (B), Long, UG; </v>
      </c>
      <c r="AA64" t="str">
        <f t="shared" si="12"/>
        <v xml:space="preserve">Column 4, Starters in 2018-19, OfS-fundable, Orthotics and prosthetics (B), Long, UG; </v>
      </c>
      <c r="AB64" t="str">
        <f t="shared" si="12"/>
        <v xml:space="preserve">Column 4, Starters in 2018-19, Non-fundable, Orthotics and prosthetics (B), Long, UG; </v>
      </c>
      <c r="AC64" t="str">
        <f t="shared" si="12"/>
        <v xml:space="preserve">Column 4a, Starters in 2016-17, OfS-fundable, Orthotics and prosthetics (B), Long, UG; </v>
      </c>
      <c r="AD64" t="str">
        <f t="shared" si="12"/>
        <v xml:space="preserve">Column 4a, Starters in 2016-17, Non-fundable, Orthotics and prosthetics (B), Long, UG; </v>
      </c>
      <c r="AE64" t="str">
        <f t="shared" si="12"/>
        <v xml:space="preserve">Column 4a, Starters in 2017-18, OfS-fundable, Orthotics and prosthetics (B), Long, UG; </v>
      </c>
      <c r="AF64" t="str">
        <f t="shared" si="12"/>
        <v xml:space="preserve">Column 4a, Starters in 2017-18, Non-fundable, Orthotics and prosthetics (B), Long, UG; </v>
      </c>
      <c r="AG64" t="str">
        <f t="shared" si="12"/>
        <v xml:space="preserve">Column 4a, Starters in 2018-19, OfS-fundable, Orthotics and prosthetics (B), Long, UG; </v>
      </c>
      <c r="AH64" t="str">
        <f t="shared" si="12"/>
        <v xml:space="preserve">Column 4a, Starters in 2018-19, Non-fundable, Orthotics and prosthetics (B), Long, UG; </v>
      </c>
      <c r="AR64" s="844" t="str">
        <f>IF(AND($AR$3=1,'7c Health part-time'!P64&gt;0),Q64,"")</f>
        <v/>
      </c>
      <c r="AS64" s="843" t="str">
        <f>IF(AND($AR$3=1,'7c Health part-time'!Q64&gt;0),R64,"")</f>
        <v/>
      </c>
      <c r="AT64" s="843" t="str">
        <f>IF(AND($AR$3=1,'7c Health part-time'!R64&gt;0),S64,"")</f>
        <v/>
      </c>
      <c r="AU64" s="843" t="str">
        <f>IF(AND($AR$3=1,'7c Health part-time'!S64&gt;0),T64,"")</f>
        <v/>
      </c>
      <c r="AV64" s="843" t="str">
        <f>IF(AND($AR$3=1,'7c Health part-time'!T64&gt;0),U64,"")</f>
        <v/>
      </c>
      <c r="AW64" s="845" t="str">
        <f>IF(AND($AR$3=1,'7c Health part-time'!U64&gt;0),V64,"")</f>
        <v/>
      </c>
      <c r="AY64" s="844" t="str">
        <f>IF(AND($AY$3=1,'7c Health part-time'!D64&lt;0),E64,"")</f>
        <v/>
      </c>
      <c r="AZ64" s="843" t="str">
        <f>IF(AND($AY$3=1,'7c Health part-time'!E64&lt;0),F64,"")</f>
        <v/>
      </c>
      <c r="BA64" s="843" t="str">
        <f>IF(AND($AY$3=1,'7c Health part-time'!F64&lt;0),G64,"")</f>
        <v/>
      </c>
      <c r="BB64" s="843" t="str">
        <f>IF(AND($AY$3=1,'7c Health part-time'!G64&lt;0),H64,"")</f>
        <v/>
      </c>
      <c r="BC64" s="843" t="str">
        <f>IF(AND($AY$3=1,'7c Health part-time'!H64&lt;0),I64,"")</f>
        <v/>
      </c>
      <c r="BD64" s="845" t="str">
        <f>IF(AND($AY$3=1,'7c Health part-time'!I64&lt;0),J64,"")</f>
        <v/>
      </c>
      <c r="BE64" s="844" t="str">
        <f>IF(AND($AY$3=1,'7c Health part-time'!J64&lt;0),K64,"")</f>
        <v/>
      </c>
      <c r="BF64" s="843" t="str">
        <f>IF(AND($AY$3=1,'7c Health part-time'!K64&lt;0),L64,"")</f>
        <v/>
      </c>
      <c r="BG64" s="843" t="str">
        <f>IF(AND($AY$3=1,'7c Health part-time'!L64&lt;0),M64,"")</f>
        <v/>
      </c>
      <c r="BH64" s="843" t="str">
        <f>IF(AND($AY$3=1,'7c Health part-time'!M64&lt;0),N64,"")</f>
        <v/>
      </c>
      <c r="BI64" s="843" t="str">
        <f>IF(AND($AY$3=1,'7c Health part-time'!N64&lt;0),O64,"")</f>
        <v/>
      </c>
      <c r="BJ64" s="845" t="str">
        <f>IF(AND($AY$3=1,'7c Health part-time'!O64&lt;0),P64,"")</f>
        <v/>
      </c>
      <c r="BK64" s="844" t="str">
        <f>IF(AND($AY$3=1,'7c Health part-time'!V64&lt;0),W64,"")</f>
        <v/>
      </c>
      <c r="BL64" s="843" t="str">
        <f>IF(AND($AY$3=1,'7c Health part-time'!W64&lt;0),X64,"")</f>
        <v/>
      </c>
      <c r="BM64" s="843" t="str">
        <f>IF(AND($AY$3=1,'7c Health part-time'!X64&lt;0),Y64,"")</f>
        <v/>
      </c>
      <c r="BN64" s="843" t="str">
        <f>IF(AND($AY$3=1,'7c Health part-time'!Y64&lt;0),Z64,"")</f>
        <v/>
      </c>
      <c r="BO64" s="843" t="str">
        <f>IF(AND($AY$3=1,'7c Health part-time'!Z64&lt;0),AA64,"")</f>
        <v/>
      </c>
      <c r="BP64" s="845" t="str">
        <f>IF(AND($AY$3=1,'7c Health part-time'!AA64&lt;0),AB64,"")</f>
        <v/>
      </c>
      <c r="BQ64" s="844" t="str">
        <f>IF(AND($AY$3=1,'7c Health part-time'!AB64&lt;0),AC64,"")</f>
        <v/>
      </c>
      <c r="BR64" s="843" t="str">
        <f>IF(AND($AY$3=1,'7c Health part-time'!AC64&lt;0),AD64,"")</f>
        <v/>
      </c>
      <c r="BS64" s="843" t="str">
        <f>IF(AND($AY$3=1,'7c Health part-time'!AD64&lt;0),AE64,"")</f>
        <v/>
      </c>
      <c r="BT64" s="843" t="str">
        <f>IF(AND($AY$3=1,'7c Health part-time'!AE64&lt;0),AF64,"")</f>
        <v/>
      </c>
      <c r="BU64" s="843" t="str">
        <f>IF(AND($AY$3=1,'7c Health part-time'!AF64&lt;0),AG64,"")</f>
        <v/>
      </c>
      <c r="BV64" s="845" t="str">
        <f>IF(AND($AY$3=1,'7c Health part-time'!AG64&lt;0),AH64,"")</f>
        <v/>
      </c>
      <c r="BX64" s="844" t="str">
        <f>IF(AND($BX$3=1,TRUNC('7c Health part-time'!D64)&lt;&gt;'7c Health part-time'!D64),E64,"")</f>
        <v/>
      </c>
      <c r="BY64" s="843" t="str">
        <f>IF(AND($BX$3=1,TRUNC('7c Health part-time'!E64)&lt;&gt;'7c Health part-time'!E64),F64,"")</f>
        <v/>
      </c>
      <c r="BZ64" s="843" t="str">
        <f>IF(AND($BX$3=1,TRUNC('7c Health part-time'!F64)&lt;&gt;'7c Health part-time'!F64),G64,"")</f>
        <v/>
      </c>
      <c r="CA64" s="843" t="str">
        <f>IF(AND($BX$3=1,TRUNC('7c Health part-time'!G64)&lt;&gt;'7c Health part-time'!G64),H64,"")</f>
        <v/>
      </c>
      <c r="CB64" s="843" t="str">
        <f>IF(AND($BX$3=1,TRUNC('7c Health part-time'!H64)&lt;&gt;'7c Health part-time'!H64),I64,"")</f>
        <v/>
      </c>
      <c r="CC64" s="845" t="str">
        <f>IF(AND($BX$3=1,TRUNC('7c Health part-time'!I64)&lt;&gt;'7c Health part-time'!I64),J64,"")</f>
        <v/>
      </c>
      <c r="CD64" s="844" t="str">
        <f>IF(AND($BX$3=1,TRUNC('7c Health part-time'!J64)&lt;&gt;'7c Health part-time'!J64),K64,"")</f>
        <v/>
      </c>
      <c r="CE64" s="843" t="str">
        <f>IF(AND($BX$3=1,TRUNC('7c Health part-time'!K64)&lt;&gt;'7c Health part-time'!K64),L64,"")</f>
        <v/>
      </c>
      <c r="CF64" s="843" t="str">
        <f>IF(AND($BX$3=1,TRUNC('7c Health part-time'!L64)&lt;&gt;'7c Health part-time'!L64),M64,"")</f>
        <v/>
      </c>
      <c r="CG64" s="843" t="str">
        <f>IF(AND($BX$3=1,TRUNC('7c Health part-time'!M64)&lt;&gt;'7c Health part-time'!M64),N64,"")</f>
        <v/>
      </c>
      <c r="CH64" s="843" t="str">
        <f>IF(AND($BX$3=1,TRUNC('7c Health part-time'!N64)&lt;&gt;'7c Health part-time'!N64),O64,"")</f>
        <v/>
      </c>
      <c r="CI64" s="845" t="str">
        <f>IF(AND($BX$3=1,TRUNC('7c Health part-time'!O64)&lt;&gt;'7c Health part-time'!O64),P64,"")</f>
        <v/>
      </c>
      <c r="CJ64" s="844" t="str">
        <f>IF(AND($BX$3=1,TRUNC('7c Health part-time'!P64)&lt;&gt;'7c Health part-time'!P64),Q64,"")</f>
        <v/>
      </c>
      <c r="CK64" s="843" t="str">
        <f>IF(AND($BX$3=1,TRUNC('7c Health part-time'!Q64)&lt;&gt;'7c Health part-time'!Q64),R64,"")</f>
        <v/>
      </c>
      <c r="CL64" s="843" t="str">
        <f>IF(AND($BX$3=1,TRUNC('7c Health part-time'!R64)&lt;&gt;'7c Health part-time'!R64),S64,"")</f>
        <v/>
      </c>
      <c r="CM64" s="843" t="str">
        <f>IF(AND($BX$3=1,TRUNC('7c Health part-time'!S64)&lt;&gt;'7c Health part-time'!S64),T64,"")</f>
        <v/>
      </c>
      <c r="CN64" s="843" t="str">
        <f>IF(AND($BX$3=1,TRUNC('7c Health part-time'!T64)&lt;&gt;'7c Health part-time'!T64),U64,"")</f>
        <v/>
      </c>
      <c r="CO64" s="845" t="str">
        <f>IF(AND($BX$3=1,TRUNC('7c Health part-time'!U64)&lt;&gt;'7c Health part-time'!U64),V64,"")</f>
        <v/>
      </c>
      <c r="DV64" s="844" t="str">
        <f>IF(AND($DV$3=1,ROUND('7c Health part-time'!AB64,2)&lt;&gt;'7c Health part-time'!AB64),AC64,"")</f>
        <v/>
      </c>
      <c r="DW64" s="843" t="str">
        <f>IF(AND($DV$3=1,ROUND('7c Health part-time'!AC64,2)&lt;&gt;'7c Health part-time'!AC64),AD64,"")</f>
        <v/>
      </c>
      <c r="DX64" s="843" t="str">
        <f>IF(AND($DV$3=1,ROUND('7c Health part-time'!AD64,2)&lt;&gt;'7c Health part-time'!AD64),AE64,"")</f>
        <v/>
      </c>
      <c r="DY64" s="843" t="str">
        <f>IF(AND($DV$3=1,ROUND('7c Health part-time'!AE64,2)&lt;&gt;'7c Health part-time'!AE64),AF64,"")</f>
        <v/>
      </c>
      <c r="DZ64" s="843" t="str">
        <f>IF(AND($DV$3=1,ROUND('7c Health part-time'!AF64,2)&lt;&gt;'7c Health part-time'!AF64),AG64,"")</f>
        <v/>
      </c>
      <c r="EA64" s="845" t="str">
        <f>IF(AND($DV$3=1,ROUND('7c Health part-time'!AG64,2)&lt;&gt;'7c Health part-time'!AG64),AH64,"")</f>
        <v/>
      </c>
      <c r="EC64" s="844" t="str">
        <f>IF(AND($EC$3=1,'7c Health part-time'!AB64&gt;'7c Health part-time'!V64),AC64,"")</f>
        <v/>
      </c>
      <c r="ED64" s="843" t="str">
        <f>IF(AND($EC$3=1,'7c Health part-time'!AC64&gt;'7c Health part-time'!W64),AD64,"")</f>
        <v/>
      </c>
      <c r="EE64" s="843" t="str">
        <f>IF(AND($EC$3=1,'7c Health part-time'!AD64&gt;'7c Health part-time'!X64),AE64,"")</f>
        <v/>
      </c>
      <c r="EF64" s="843" t="str">
        <f>IF(AND($EC$3=1,'7c Health part-time'!AE64&gt;'7c Health part-time'!Y64),AF64,"")</f>
        <v/>
      </c>
      <c r="EG64" s="843" t="str">
        <f>IF(AND($EC$3=1,'7c Health part-time'!AF64&gt;'7c Health part-time'!Z64),AG64,"")</f>
        <v/>
      </c>
      <c r="EH64" s="845" t="str">
        <f>IF(AND($EC$3=1,'7c Health part-time'!AG64&gt;'7c Health part-time'!AA64),AH64,"")</f>
        <v/>
      </c>
      <c r="EJ64" s="844" t="str">
        <f>IF(AND($EJ$3=1,'7c Health part-time'!V64&lt;&gt;0),IF(('7c Health part-time'!AB64/'7c Health part-time'!V64)&lt;0.03,AC64,""),"")</f>
        <v/>
      </c>
      <c r="EK64" s="843" t="str">
        <f>IF(AND($EJ$3=1,'7c Health part-time'!W64&lt;&gt;0),IF(('7c Health part-time'!AC64/'7c Health part-time'!W64)&lt;0.03,AD64,""),"")</f>
        <v/>
      </c>
      <c r="EL64" s="843" t="str">
        <f>IF(AND($EJ$3=1,'7c Health part-time'!X64&lt;&gt;0),IF(('7c Health part-time'!AD64/'7c Health part-time'!X64)&lt;0.03,AE64,""),"")</f>
        <v/>
      </c>
      <c r="EM64" s="843" t="str">
        <f>IF(AND($EJ$3=1,'7c Health part-time'!Y64&lt;&gt;0),IF(('7c Health part-time'!AE64/'7c Health part-time'!Y64)&lt;0.03,AF64,""),"")</f>
        <v/>
      </c>
      <c r="EN64" s="843" t="str">
        <f>IF(AND($EJ$3=1,'7c Health part-time'!Z64&lt;&gt;0),IF(('7c Health part-time'!AF64/'7c Health part-time'!Z64)&lt;0.03,AG64,""),"")</f>
        <v/>
      </c>
      <c r="EO64" s="845" t="str">
        <f>IF(AND($EJ$3=1,'7c Health part-time'!AA64&lt;&gt;0),IF(('7c Health part-time'!AG64/'7c Health part-time'!AA64)&lt;0.03,AH64,""),"")</f>
        <v/>
      </c>
      <c r="EQ64" s="844" t="str">
        <f>IF(AND($EQ$3=1,'7c Health part-time'!P64=0,SUM('7c Health part-time'!D64,'7c Health part-time'!J64)&gt;$ET$13),Q64,"")</f>
        <v/>
      </c>
      <c r="ER64" s="843" t="str">
        <f>IF(AND($EQ$3=1,'7c Health part-time'!Q64=0,SUM('7c Health part-time'!E64,'7c Health part-time'!K64)&gt;$ET$13),R64,"")</f>
        <v/>
      </c>
      <c r="ES64" s="843" t="str">
        <f>IF(AND($EQ$3=1,'7c Health part-time'!R64=0,SUM('7c Health part-time'!F64,'7c Health part-time'!L64)&gt;$ET$13),S64,"")</f>
        <v/>
      </c>
      <c r="ET64" s="843" t="str">
        <f>IF(AND($EQ$3=1,'7c Health part-time'!S64=0,SUM('7c Health part-time'!G64,'7c Health part-time'!M64)&gt;$ET$13),T64,"")</f>
        <v/>
      </c>
      <c r="EU64" s="843" t="str">
        <f>IF(AND($EQ$3=1,'7c Health part-time'!T64=0,SUM('7c Health part-time'!H64,'7c Health part-time'!N64)&gt;$ET$13),U64,"")</f>
        <v/>
      </c>
      <c r="EV64" s="845" t="str">
        <f>IF(AND($EQ$3=1,'7c Health part-time'!U64=0,SUM('7c Health part-time'!I64,'7c Health part-time'!O64)&gt;$ET$13),V64,"")</f>
        <v/>
      </c>
      <c r="EX64" s="844" t="str">
        <f>IF(AND($EX$3=1,SUM('7c Health part-time'!D64,'7c Health part-time'!J64)&gt;0,ABS('7c Health part-time'!P64)=SUM('7c Health part-time'!D64,'7c Health part-time'!J64)),Q64,"")</f>
        <v/>
      </c>
      <c r="EY64" s="843" t="str">
        <f>IF(AND($EX$3=1,SUM('7c Health part-time'!E64,'7c Health part-time'!K64)&gt;0,ABS('7c Health part-time'!Q64)=SUM('7c Health part-time'!E64,'7c Health part-time'!K64)),R64,"")</f>
        <v/>
      </c>
      <c r="EZ64" s="843" t="str">
        <f>IF(AND($EX$3=1,SUM('7c Health part-time'!F64,'7c Health part-time'!L64)&gt;0,ABS('7c Health part-time'!R64)=SUM('7c Health part-time'!F64,'7c Health part-time'!L64)),S64,"")</f>
        <v/>
      </c>
      <c r="FA64" s="843" t="str">
        <f>IF(AND($EX$3=1,SUM('7c Health part-time'!G64,'7c Health part-time'!M64)&gt;0,ABS('7c Health part-time'!S64)=SUM('7c Health part-time'!G64,'7c Health part-time'!M64)),T64,"")</f>
        <v/>
      </c>
      <c r="FB64" s="843" t="str">
        <f>IF(AND($EX$3=1,SUM('7c Health part-time'!H64,'7c Health part-time'!N64)&gt;0,ABS('7c Health part-time'!T64)=SUM('7c Health part-time'!H64,'7c Health part-time'!N64)),U64,"")</f>
        <v/>
      </c>
      <c r="FC64" s="845" t="str">
        <f>IF(AND($EX$3=1,SUM('7c Health part-time'!I64,'7c Health part-time'!O64)&gt;0,ABS('7c Health part-time'!U64)=SUM('7c Health part-time'!I64,'7c Health part-time'!O64)),V64,"")</f>
        <v/>
      </c>
      <c r="FR64" s="844" t="str">
        <f>IF(AND($FR$3=1,'7c Health part-time'!V64&lt;&gt;0),IF(('7c Health part-time'!AB64/'7c Health part-time'!V64)&lt;0.25,AC64,""),"")</f>
        <v/>
      </c>
      <c r="FS64" s="843" t="str">
        <f>IF(AND($FR$3=1,'7c Health part-time'!W64&lt;&gt;0),IF(('7c Health part-time'!AC64/'7c Health part-time'!W64)&lt;0.25,AD64,""),"")</f>
        <v/>
      </c>
      <c r="FT64" s="843" t="str">
        <f>IF(AND($FR$3=1,'7c Health part-time'!X64&lt;&gt;0),IF(('7c Health part-time'!AD64/'7c Health part-time'!X64)&lt;0.25,AE64,""),"")</f>
        <v/>
      </c>
      <c r="FU64" s="843" t="str">
        <f>IF(AND($FR$3=1,'7c Health part-time'!Y64&lt;&gt;0),IF(('7c Health part-time'!AE64/'7c Health part-time'!Y64)&lt;0.25,AF64,""),"")</f>
        <v/>
      </c>
      <c r="FV64" s="843" t="str">
        <f>IF(AND($FR$3=1,'7c Health part-time'!Z64&lt;&gt;0),IF(('7c Health part-time'!AF64/'7c Health part-time'!Z64)&lt;0.25,AG64,""),"")</f>
        <v/>
      </c>
      <c r="FW64" s="845" t="str">
        <f>IF(AND($FR$3=1,'7c Health part-time'!AA64&lt;&gt;0),IF(('7c Health part-time'!AG64/'7c Health part-time'!AA64)&lt;0.25,AH64,""),"")</f>
        <v/>
      </c>
      <c r="FY64" s="840" t="str">
        <f>IF(AND($FY$3=1,'7c Health part-time'!D64&gt;0),E64,"")</f>
        <v/>
      </c>
      <c r="FZ64" s="841" t="str">
        <f>IF(AND($FY$3=1,'7c Health part-time'!E64&gt;0),F64,"")</f>
        <v/>
      </c>
      <c r="GA64" s="841" t="str">
        <f>IF(AND($FY$3=1,'7c Health part-time'!F64&gt;0),G64,"")</f>
        <v/>
      </c>
      <c r="GB64" s="841" t="str">
        <f>IF(AND($FY$3=1,'7c Health part-time'!G64&gt;0),H64,"")</f>
        <v/>
      </c>
      <c r="GC64" s="841" t="str">
        <f>IF(AND($FY$3=1,'7c Health part-time'!H64&gt;0),I64,"")</f>
        <v/>
      </c>
      <c r="GD64" s="842" t="str">
        <f>IF(AND($FY$3=1,'7c Health part-time'!I64&gt;0),J64,"")</f>
        <v/>
      </c>
      <c r="GE64" s="841" t="str">
        <f>IF(AND($FY$3=1,'7c Health part-time'!J64&gt;0),K64,"")</f>
        <v/>
      </c>
      <c r="GF64" s="841" t="str">
        <f>IF(AND($FY$3=1,'7c Health part-time'!K64&gt;0),L64,"")</f>
        <v/>
      </c>
      <c r="GG64" s="841" t="str">
        <f>IF(AND($FY$3=1,'7c Health part-time'!L64&gt;0),M64,"")</f>
        <v/>
      </c>
      <c r="GH64" s="841" t="str">
        <f>IF(AND($FY$3=1,'7c Health part-time'!M64&gt;0),N64,"")</f>
        <v/>
      </c>
      <c r="GI64" s="841" t="str">
        <f>IF(AND($FY$3=1,'7c Health part-time'!N64&gt;0),O64,"")</f>
        <v/>
      </c>
      <c r="GJ64" s="842" t="str">
        <f>IF(AND($FY$3=1,'7c Health part-time'!O64&gt;0),P64,"")</f>
        <v/>
      </c>
      <c r="GL64" s="60"/>
      <c r="GM64" s="61" t="s">
        <v>19</v>
      </c>
      <c r="GN64" s="60" t="s">
        <v>116</v>
      </c>
      <c r="GO64" s="49" t="str">
        <f>$CS$102</f>
        <v/>
      </c>
      <c r="GP64" s="41" t="str">
        <f>$CT$102</f>
        <v/>
      </c>
      <c r="GQ64" s="40" t="str">
        <f>$CS$102</f>
        <v/>
      </c>
      <c r="GR64" s="41" t="str">
        <f>$CT$102</f>
        <v/>
      </c>
      <c r="GS64" s="40" t="str">
        <f>$CS$102</f>
        <v/>
      </c>
      <c r="GT64" s="873" t="str">
        <f>$CT$102</f>
        <v/>
      </c>
      <c r="GU64" s="49" t="str">
        <f>$CY$102</f>
        <v/>
      </c>
      <c r="GV64" s="41" t="str">
        <f>$CZ$102</f>
        <v/>
      </c>
      <c r="GW64" s="40" t="str">
        <f>$CY$102</f>
        <v/>
      </c>
      <c r="GX64" s="41" t="str">
        <f>$CZ$102</f>
        <v/>
      </c>
      <c r="GY64" s="40" t="str">
        <f>$CY$102</f>
        <v/>
      </c>
      <c r="GZ64" s="873" t="str">
        <f>$CZ$102</f>
        <v/>
      </c>
      <c r="HA64" s="49" t="str">
        <f>$DE$102</f>
        <v/>
      </c>
      <c r="HB64" s="41" t="str">
        <f>$DF$102</f>
        <v/>
      </c>
      <c r="HC64" s="40" t="str">
        <f>$DE$102</f>
        <v/>
      </c>
      <c r="HD64" s="41" t="str">
        <f>$DF$102</f>
        <v/>
      </c>
      <c r="HE64" s="40" t="str">
        <f>$DE$102</f>
        <v/>
      </c>
      <c r="HF64" s="873" t="str">
        <f>$DF$102</f>
        <v/>
      </c>
      <c r="HG64" s="49" t="str">
        <f>$DK$102</f>
        <v/>
      </c>
      <c r="HH64" s="41" t="str">
        <f>$DL$102</f>
        <v/>
      </c>
      <c r="HI64" s="40" t="str">
        <f>$DK$102</f>
        <v/>
      </c>
      <c r="HJ64" s="41" t="str">
        <f>$DL$102</f>
        <v/>
      </c>
      <c r="HK64" s="40" t="str">
        <f>$DK$102</f>
        <v/>
      </c>
      <c r="HL64" s="873" t="str">
        <f>$DL$102</f>
        <v/>
      </c>
      <c r="HM64" s="49" t="str">
        <f>$DQ$102</f>
        <v/>
      </c>
      <c r="HN64" s="41" t="str">
        <f>$DR$102</f>
        <v/>
      </c>
      <c r="HO64" s="40" t="str">
        <f>$DQ$102</f>
        <v/>
      </c>
      <c r="HP64" s="41" t="str">
        <f>$DR$102</f>
        <v/>
      </c>
      <c r="HQ64" s="40" t="str">
        <f>$DQ$102</f>
        <v/>
      </c>
      <c r="HR64" s="873" t="str">
        <f>$DR$102</f>
        <v/>
      </c>
    </row>
    <row r="65" spans="1:226" x14ac:dyDescent="0.25">
      <c r="A65" s="18" t="str">
        <f>'7c Health part-time'!A65</f>
        <v>Orthotics and prosthetics (B)</v>
      </c>
      <c r="B65" t="s">
        <v>19</v>
      </c>
      <c r="C65" s="18" t="str">
        <f>'7c Health part-time'!C65</f>
        <v>PGT (UG fee)</v>
      </c>
      <c r="D65" t="str">
        <f t="shared" si="4"/>
        <v>Orthotics and prosthetics (B), Long, PGT (UG fee)</v>
      </c>
      <c r="E65" t="str">
        <f t="shared" si="13"/>
        <v xml:space="preserve">Column 1, Starters in 2016-17, OfS-fundable, Orthotics and prosthetics (B), Long, PGT (UG fee); </v>
      </c>
      <c r="F65" t="str">
        <f t="shared" si="13"/>
        <v xml:space="preserve">Column 1, Starters in 2016-17, Non-fundable, Orthotics and prosthetics (B), Long, PGT (UG fee); </v>
      </c>
      <c r="G65" t="str">
        <f t="shared" si="13"/>
        <v xml:space="preserve">Column 1, Starters in 2017-18, OfS-fundable, Orthotics and prosthetics (B), Long, PGT (UG fee); </v>
      </c>
      <c r="H65" t="str">
        <f t="shared" si="13"/>
        <v xml:space="preserve">Column 1, Starters in 2017-18, Non-fundable, Orthotics and prosthetics (B), Long, PGT (UG fee); </v>
      </c>
      <c r="I65" t="str">
        <f t="shared" si="13"/>
        <v xml:space="preserve">Column 1, Starters in 2018-19, OfS-fundable, Orthotics and prosthetics (B), Long, PGT (UG fee); </v>
      </c>
      <c r="J65" t="str">
        <f t="shared" si="13"/>
        <v xml:space="preserve">Column 1, Starters in 2018-19, Non-fundable, Orthotics and prosthetics (B), Long, PGT (UG fee); </v>
      </c>
      <c r="K65" t="str">
        <f t="shared" si="13"/>
        <v xml:space="preserve">Column 2, Starters in 2016-17, OfS-fundable, Orthotics and prosthetics (B), Long, PGT (UG fee); </v>
      </c>
      <c r="L65" t="str">
        <f t="shared" si="13"/>
        <v xml:space="preserve">Column 2, Starters in 2016-17, Non-fundable, Orthotics and prosthetics (B), Long, PGT (UG fee); </v>
      </c>
      <c r="M65" t="str">
        <f t="shared" si="13"/>
        <v xml:space="preserve">Column 2, Starters in 2017-18, OfS-fundable, Orthotics and prosthetics (B), Long, PGT (UG fee); </v>
      </c>
      <c r="N65" t="str">
        <f t="shared" si="13"/>
        <v xml:space="preserve">Column 2, Starters in 2017-18, Non-fundable, Orthotics and prosthetics (B), Long, PGT (UG fee); </v>
      </c>
      <c r="O65" t="str">
        <f t="shared" si="13"/>
        <v xml:space="preserve">Column 2, Starters in 2018-19, OfS-fundable, Orthotics and prosthetics (B), Long, PGT (UG fee); </v>
      </c>
      <c r="P65" t="str">
        <f t="shared" si="13"/>
        <v xml:space="preserve">Column 2, Starters in 2018-19, Non-fundable, Orthotics and prosthetics (B), Long, PGT (UG fee); </v>
      </c>
      <c r="Q65" t="str">
        <f t="shared" si="13"/>
        <v xml:space="preserve">Column 3, Starters in 2016-17, OfS-fundable, Orthotics and prosthetics (B), Long, PGT (UG fee); </v>
      </c>
      <c r="R65" t="str">
        <f t="shared" si="13"/>
        <v xml:space="preserve">Column 3, Starters in 2016-17, Non-fundable, Orthotics and prosthetics (B), Long, PGT (UG fee); </v>
      </c>
      <c r="S65" t="str">
        <f t="shared" si="13"/>
        <v xml:space="preserve">Column 3, Starters in 2017-18, OfS-fundable, Orthotics and prosthetics (B), Long, PGT (UG fee); </v>
      </c>
      <c r="T65" t="str">
        <f t="shared" si="13"/>
        <v xml:space="preserve">Column 3, Starters in 2017-18, Non-fundable, Orthotics and prosthetics (B), Long, PGT (UG fee); </v>
      </c>
      <c r="U65" t="str">
        <f t="shared" si="12"/>
        <v xml:space="preserve">Column 3, Starters in 2018-19, OfS-fundable, Orthotics and prosthetics (B), Long, PGT (UG fee); </v>
      </c>
      <c r="V65" t="str">
        <f t="shared" si="12"/>
        <v xml:space="preserve">Column 3, Starters in 2018-19, Non-fundable, Orthotics and prosthetics (B), Long, PGT (UG fee); </v>
      </c>
      <c r="W65" t="str">
        <f t="shared" si="12"/>
        <v xml:space="preserve">Column 4, Starters in 2016-17, OfS-fundable, Orthotics and prosthetics (B), Long, PGT (UG fee); </v>
      </c>
      <c r="X65" t="str">
        <f t="shared" si="12"/>
        <v xml:space="preserve">Column 4, Starters in 2016-17, Non-fundable, Orthotics and prosthetics (B), Long, PGT (UG fee); </v>
      </c>
      <c r="Y65" t="str">
        <f t="shared" si="12"/>
        <v xml:space="preserve">Column 4, Starters in 2017-18, OfS-fundable, Orthotics and prosthetics (B), Long, PGT (UG fee); </v>
      </c>
      <c r="Z65" t="str">
        <f t="shared" si="12"/>
        <v xml:space="preserve">Column 4, Starters in 2017-18, Non-fundable, Orthotics and prosthetics (B), Long, PGT (UG fee); </v>
      </c>
      <c r="AA65" t="str">
        <f t="shared" si="12"/>
        <v xml:space="preserve">Column 4, Starters in 2018-19, OfS-fundable, Orthotics and prosthetics (B), Long, PGT (UG fee); </v>
      </c>
      <c r="AB65" t="str">
        <f t="shared" si="12"/>
        <v xml:space="preserve">Column 4, Starters in 2018-19, Non-fundable, Orthotics and prosthetics (B), Long, PGT (UG fee); </v>
      </c>
      <c r="AC65" t="str">
        <f t="shared" si="12"/>
        <v xml:space="preserve">Column 4a, Starters in 2016-17, OfS-fundable, Orthotics and prosthetics (B), Long, PGT (UG fee); </v>
      </c>
      <c r="AD65" t="str">
        <f t="shared" si="12"/>
        <v xml:space="preserve">Column 4a, Starters in 2016-17, Non-fundable, Orthotics and prosthetics (B), Long, PGT (UG fee); </v>
      </c>
      <c r="AE65" t="str">
        <f t="shared" si="12"/>
        <v xml:space="preserve">Column 4a, Starters in 2017-18, OfS-fundable, Orthotics and prosthetics (B), Long, PGT (UG fee); </v>
      </c>
      <c r="AF65" t="str">
        <f t="shared" si="12"/>
        <v xml:space="preserve">Column 4a, Starters in 2017-18, Non-fundable, Orthotics and prosthetics (B), Long, PGT (UG fee); </v>
      </c>
      <c r="AG65" t="str">
        <f t="shared" si="12"/>
        <v xml:space="preserve">Column 4a, Starters in 2018-19, OfS-fundable, Orthotics and prosthetics (B), Long, PGT (UG fee); </v>
      </c>
      <c r="AH65" t="str">
        <f t="shared" si="12"/>
        <v xml:space="preserve">Column 4a, Starters in 2018-19, Non-fundable, Orthotics and prosthetics (B), Long, PGT (UG fee); </v>
      </c>
      <c r="AR65" s="726" t="str">
        <f>IF(AND($AR$3=1,'7c Health part-time'!P65&gt;0),Q65,"")</f>
        <v/>
      </c>
      <c r="AS65" s="727" t="str">
        <f>IF(AND($AR$3=1,'7c Health part-time'!Q65&gt;0),R65,"")</f>
        <v/>
      </c>
      <c r="AT65" s="727" t="str">
        <f>IF(AND($AR$3=1,'7c Health part-time'!R65&gt;0),S65,"")</f>
        <v/>
      </c>
      <c r="AU65" s="727" t="str">
        <f>IF(AND($AR$3=1,'7c Health part-time'!S65&gt;0),T65,"")</f>
        <v/>
      </c>
      <c r="AV65" s="727" t="str">
        <f>IF(AND($AR$3=1,'7c Health part-time'!T65&gt;0),U65,"")</f>
        <v/>
      </c>
      <c r="AW65" s="846" t="str">
        <f>IF(AND($AR$3=1,'7c Health part-time'!U65&gt;0),V65,"")</f>
        <v/>
      </c>
      <c r="AY65" s="726" t="str">
        <f>IF(AND($AY$3=1,'7c Health part-time'!D65&lt;0),E65,"")</f>
        <v/>
      </c>
      <c r="AZ65" s="727" t="str">
        <f>IF(AND($AY$3=1,'7c Health part-time'!E65&lt;0),F65,"")</f>
        <v/>
      </c>
      <c r="BA65" s="727" t="str">
        <f>IF(AND($AY$3=1,'7c Health part-time'!F65&lt;0),G65,"")</f>
        <v/>
      </c>
      <c r="BB65" s="727" t="str">
        <f>IF(AND($AY$3=1,'7c Health part-time'!G65&lt;0),H65,"")</f>
        <v/>
      </c>
      <c r="BC65" s="727" t="str">
        <f>IF(AND($AY$3=1,'7c Health part-time'!H65&lt;0),I65,"")</f>
        <v/>
      </c>
      <c r="BD65" s="846" t="str">
        <f>IF(AND($AY$3=1,'7c Health part-time'!I65&lt;0),J65,"")</f>
        <v/>
      </c>
      <c r="BE65" s="726" t="str">
        <f>IF(AND($AY$3=1,'7c Health part-time'!J65&lt;0),K65,"")</f>
        <v/>
      </c>
      <c r="BF65" s="727" t="str">
        <f>IF(AND($AY$3=1,'7c Health part-time'!K65&lt;0),L65,"")</f>
        <v/>
      </c>
      <c r="BG65" s="727" t="str">
        <f>IF(AND($AY$3=1,'7c Health part-time'!L65&lt;0),M65,"")</f>
        <v/>
      </c>
      <c r="BH65" s="727" t="str">
        <f>IF(AND($AY$3=1,'7c Health part-time'!M65&lt;0),N65,"")</f>
        <v/>
      </c>
      <c r="BI65" s="727" t="str">
        <f>IF(AND($AY$3=1,'7c Health part-time'!N65&lt;0),O65,"")</f>
        <v/>
      </c>
      <c r="BJ65" s="846" t="str">
        <f>IF(AND($AY$3=1,'7c Health part-time'!O65&lt;0),P65,"")</f>
        <v/>
      </c>
      <c r="BK65" s="726" t="str">
        <f>IF(AND($AY$3=1,'7c Health part-time'!V65&lt;0),W65,"")</f>
        <v/>
      </c>
      <c r="BL65" s="727" t="str">
        <f>IF(AND($AY$3=1,'7c Health part-time'!W65&lt;0),X65,"")</f>
        <v/>
      </c>
      <c r="BM65" s="727" t="str">
        <f>IF(AND($AY$3=1,'7c Health part-time'!X65&lt;0),Y65,"")</f>
        <v/>
      </c>
      <c r="BN65" s="727" t="str">
        <f>IF(AND($AY$3=1,'7c Health part-time'!Y65&lt;0),Z65,"")</f>
        <v/>
      </c>
      <c r="BO65" s="727" t="str">
        <f>IF(AND($AY$3=1,'7c Health part-time'!Z65&lt;0),AA65,"")</f>
        <v/>
      </c>
      <c r="BP65" s="846" t="str">
        <f>IF(AND($AY$3=1,'7c Health part-time'!AA65&lt;0),AB65,"")</f>
        <v/>
      </c>
      <c r="BQ65" s="726" t="str">
        <f>IF(AND($AY$3=1,'7c Health part-time'!AB65&lt;0),AC65,"")</f>
        <v/>
      </c>
      <c r="BR65" s="727" t="str">
        <f>IF(AND($AY$3=1,'7c Health part-time'!AC65&lt;0),AD65,"")</f>
        <v/>
      </c>
      <c r="BS65" s="727" t="str">
        <f>IF(AND($AY$3=1,'7c Health part-time'!AD65&lt;0),AE65,"")</f>
        <v/>
      </c>
      <c r="BT65" s="727" t="str">
        <f>IF(AND($AY$3=1,'7c Health part-time'!AE65&lt;0),AF65,"")</f>
        <v/>
      </c>
      <c r="BU65" s="727" t="str">
        <f>IF(AND($AY$3=1,'7c Health part-time'!AF65&lt;0),AG65,"")</f>
        <v/>
      </c>
      <c r="BV65" s="846" t="str">
        <f>IF(AND($AY$3=1,'7c Health part-time'!AG65&lt;0),AH65,"")</f>
        <v/>
      </c>
      <c r="BX65" s="726" t="str">
        <f>IF(AND($BX$3=1,TRUNC('7c Health part-time'!D65)&lt;&gt;'7c Health part-time'!D65),E65,"")</f>
        <v/>
      </c>
      <c r="BY65" s="727" t="str">
        <f>IF(AND($BX$3=1,TRUNC('7c Health part-time'!E65)&lt;&gt;'7c Health part-time'!E65),F65,"")</f>
        <v/>
      </c>
      <c r="BZ65" s="727" t="str">
        <f>IF(AND($BX$3=1,TRUNC('7c Health part-time'!F65)&lt;&gt;'7c Health part-time'!F65),G65,"")</f>
        <v/>
      </c>
      <c r="CA65" s="727" t="str">
        <f>IF(AND($BX$3=1,TRUNC('7c Health part-time'!G65)&lt;&gt;'7c Health part-time'!G65),H65,"")</f>
        <v/>
      </c>
      <c r="CB65" s="727" t="str">
        <f>IF(AND($BX$3=1,TRUNC('7c Health part-time'!H65)&lt;&gt;'7c Health part-time'!H65),I65,"")</f>
        <v/>
      </c>
      <c r="CC65" s="846" t="str">
        <f>IF(AND($BX$3=1,TRUNC('7c Health part-time'!I65)&lt;&gt;'7c Health part-time'!I65),J65,"")</f>
        <v/>
      </c>
      <c r="CD65" s="726" t="str">
        <f>IF(AND($BX$3=1,TRUNC('7c Health part-time'!J65)&lt;&gt;'7c Health part-time'!J65),K65,"")</f>
        <v/>
      </c>
      <c r="CE65" s="727" t="str">
        <f>IF(AND($BX$3=1,TRUNC('7c Health part-time'!K65)&lt;&gt;'7c Health part-time'!K65),L65,"")</f>
        <v/>
      </c>
      <c r="CF65" s="727" t="str">
        <f>IF(AND($BX$3=1,TRUNC('7c Health part-time'!L65)&lt;&gt;'7c Health part-time'!L65),M65,"")</f>
        <v/>
      </c>
      <c r="CG65" s="727" t="str">
        <f>IF(AND($BX$3=1,TRUNC('7c Health part-time'!M65)&lt;&gt;'7c Health part-time'!M65),N65,"")</f>
        <v/>
      </c>
      <c r="CH65" s="727" t="str">
        <f>IF(AND($BX$3=1,TRUNC('7c Health part-time'!N65)&lt;&gt;'7c Health part-time'!N65),O65,"")</f>
        <v/>
      </c>
      <c r="CI65" s="846" t="str">
        <f>IF(AND($BX$3=1,TRUNC('7c Health part-time'!O65)&lt;&gt;'7c Health part-time'!O65),P65,"")</f>
        <v/>
      </c>
      <c r="CJ65" s="726" t="str">
        <f>IF(AND($BX$3=1,TRUNC('7c Health part-time'!P65)&lt;&gt;'7c Health part-time'!P65),Q65,"")</f>
        <v/>
      </c>
      <c r="CK65" s="727" t="str">
        <f>IF(AND($BX$3=1,TRUNC('7c Health part-time'!Q65)&lt;&gt;'7c Health part-time'!Q65),R65,"")</f>
        <v/>
      </c>
      <c r="CL65" s="727" t="str">
        <f>IF(AND($BX$3=1,TRUNC('7c Health part-time'!R65)&lt;&gt;'7c Health part-time'!R65),S65,"")</f>
        <v/>
      </c>
      <c r="CM65" s="727" t="str">
        <f>IF(AND($BX$3=1,TRUNC('7c Health part-time'!S65)&lt;&gt;'7c Health part-time'!S65),T65,"")</f>
        <v/>
      </c>
      <c r="CN65" s="727" t="str">
        <f>IF(AND($BX$3=1,TRUNC('7c Health part-time'!T65)&lt;&gt;'7c Health part-time'!T65),U65,"")</f>
        <v/>
      </c>
      <c r="CO65" s="846" t="str">
        <f>IF(AND($BX$3=1,TRUNC('7c Health part-time'!U65)&lt;&gt;'7c Health part-time'!U65),V65,"")</f>
        <v/>
      </c>
      <c r="DV65" s="726" t="str">
        <f>IF(AND($DV$3=1,ROUND('7c Health part-time'!AB65,2)&lt;&gt;'7c Health part-time'!AB65),AC65,"")</f>
        <v/>
      </c>
      <c r="DW65" s="727" t="str">
        <f>IF(AND($DV$3=1,ROUND('7c Health part-time'!AC65,2)&lt;&gt;'7c Health part-time'!AC65),AD65,"")</f>
        <v/>
      </c>
      <c r="DX65" s="727" t="str">
        <f>IF(AND($DV$3=1,ROUND('7c Health part-time'!AD65,2)&lt;&gt;'7c Health part-time'!AD65),AE65,"")</f>
        <v/>
      </c>
      <c r="DY65" s="727" t="str">
        <f>IF(AND($DV$3=1,ROUND('7c Health part-time'!AE65,2)&lt;&gt;'7c Health part-time'!AE65),AF65,"")</f>
        <v/>
      </c>
      <c r="DZ65" s="727" t="str">
        <f>IF(AND($DV$3=1,ROUND('7c Health part-time'!AF65,2)&lt;&gt;'7c Health part-time'!AF65),AG65,"")</f>
        <v/>
      </c>
      <c r="EA65" s="846" t="str">
        <f>IF(AND($DV$3=1,ROUND('7c Health part-time'!AG65,2)&lt;&gt;'7c Health part-time'!AG65),AH65,"")</f>
        <v/>
      </c>
      <c r="EC65" s="726" t="str">
        <f>IF(AND($EC$3=1,'7c Health part-time'!AB65&gt;'7c Health part-time'!V65),AC65,"")</f>
        <v/>
      </c>
      <c r="ED65" s="727" t="str">
        <f>IF(AND($EC$3=1,'7c Health part-time'!AC65&gt;'7c Health part-time'!W65),AD65,"")</f>
        <v/>
      </c>
      <c r="EE65" s="727" t="str">
        <f>IF(AND($EC$3=1,'7c Health part-time'!AD65&gt;'7c Health part-time'!X65),AE65,"")</f>
        <v/>
      </c>
      <c r="EF65" s="727" t="str">
        <f>IF(AND($EC$3=1,'7c Health part-time'!AE65&gt;'7c Health part-time'!Y65),AF65,"")</f>
        <v/>
      </c>
      <c r="EG65" s="727" t="str">
        <f>IF(AND($EC$3=1,'7c Health part-time'!AF65&gt;'7c Health part-time'!Z65),AG65,"")</f>
        <v/>
      </c>
      <c r="EH65" s="846" t="str">
        <f>IF(AND($EC$3=1,'7c Health part-time'!AG65&gt;'7c Health part-time'!AA65),AH65,"")</f>
        <v/>
      </c>
      <c r="EJ65" s="726" t="str">
        <f>IF(AND($EJ$3=1,'7c Health part-time'!V65&lt;&gt;0),IF(('7c Health part-time'!AB65/'7c Health part-time'!V65)&lt;0.03,AC65,""),"")</f>
        <v/>
      </c>
      <c r="EK65" s="727" t="str">
        <f>IF(AND($EJ$3=1,'7c Health part-time'!W65&lt;&gt;0),IF(('7c Health part-time'!AC65/'7c Health part-time'!W65)&lt;0.03,AD65,""),"")</f>
        <v/>
      </c>
      <c r="EL65" s="727" t="str">
        <f>IF(AND($EJ$3=1,'7c Health part-time'!X65&lt;&gt;0),IF(('7c Health part-time'!AD65/'7c Health part-time'!X65)&lt;0.03,AE65,""),"")</f>
        <v/>
      </c>
      <c r="EM65" s="727" t="str">
        <f>IF(AND($EJ$3=1,'7c Health part-time'!Y65&lt;&gt;0),IF(('7c Health part-time'!AE65/'7c Health part-time'!Y65)&lt;0.03,AF65,""),"")</f>
        <v/>
      </c>
      <c r="EN65" s="727" t="str">
        <f>IF(AND($EJ$3=1,'7c Health part-time'!Z65&lt;&gt;0),IF(('7c Health part-time'!AF65/'7c Health part-time'!Z65)&lt;0.03,AG65,""),"")</f>
        <v/>
      </c>
      <c r="EO65" s="846" t="str">
        <f>IF(AND($EJ$3=1,'7c Health part-time'!AA65&lt;&gt;0),IF(('7c Health part-time'!AG65/'7c Health part-time'!AA65)&lt;0.03,AH65,""),"")</f>
        <v/>
      </c>
      <c r="EQ65" s="726" t="str">
        <f>IF(AND($EQ$3=1,'7c Health part-time'!P65=0,SUM('7c Health part-time'!D65,'7c Health part-time'!J65)&gt;$ET$13),Q65,"")</f>
        <v/>
      </c>
      <c r="ER65" s="727" t="str">
        <f>IF(AND($EQ$3=1,'7c Health part-time'!Q65=0,SUM('7c Health part-time'!E65,'7c Health part-time'!K65)&gt;$ET$13),R65,"")</f>
        <v/>
      </c>
      <c r="ES65" s="727" t="str">
        <f>IF(AND($EQ$3=1,'7c Health part-time'!R65=0,SUM('7c Health part-time'!F65,'7c Health part-time'!L65)&gt;$ET$13),S65,"")</f>
        <v/>
      </c>
      <c r="ET65" s="727" t="str">
        <f>IF(AND($EQ$3=1,'7c Health part-time'!S65=0,SUM('7c Health part-time'!G65,'7c Health part-time'!M65)&gt;$ET$13),T65,"")</f>
        <v/>
      </c>
      <c r="EU65" s="727" t="str">
        <f>IF(AND($EQ$3=1,'7c Health part-time'!T65=0,SUM('7c Health part-time'!H65,'7c Health part-time'!N65)&gt;$ET$13),U65,"")</f>
        <v/>
      </c>
      <c r="EV65" s="846" t="str">
        <f>IF(AND($EQ$3=1,'7c Health part-time'!U65=0,SUM('7c Health part-time'!I65,'7c Health part-time'!O65)&gt;$ET$13),V65,"")</f>
        <v/>
      </c>
      <c r="EX65" s="726" t="str">
        <f>IF(AND($EX$3=1,SUM('7c Health part-time'!D65,'7c Health part-time'!J65)&gt;0,ABS('7c Health part-time'!P65)=SUM('7c Health part-time'!D65,'7c Health part-time'!J65)),Q65,"")</f>
        <v/>
      </c>
      <c r="EY65" s="727" t="str">
        <f>IF(AND($EX$3=1,SUM('7c Health part-time'!E65,'7c Health part-time'!K65)&gt;0,ABS('7c Health part-time'!Q65)=SUM('7c Health part-time'!E65,'7c Health part-time'!K65)),R65,"")</f>
        <v/>
      </c>
      <c r="EZ65" s="727" t="str">
        <f>IF(AND($EX$3=1,SUM('7c Health part-time'!F65,'7c Health part-time'!L65)&gt;0,ABS('7c Health part-time'!R65)=SUM('7c Health part-time'!F65,'7c Health part-time'!L65)),S65,"")</f>
        <v/>
      </c>
      <c r="FA65" s="727" t="str">
        <f>IF(AND($EX$3=1,SUM('7c Health part-time'!G65,'7c Health part-time'!M65)&gt;0,ABS('7c Health part-time'!S65)=SUM('7c Health part-time'!G65,'7c Health part-time'!M65)),T65,"")</f>
        <v/>
      </c>
      <c r="FB65" s="727" t="str">
        <f>IF(AND($EX$3=1,SUM('7c Health part-time'!H65,'7c Health part-time'!N65)&gt;0,ABS('7c Health part-time'!T65)=SUM('7c Health part-time'!H65,'7c Health part-time'!N65)),U65,"")</f>
        <v/>
      </c>
      <c r="FC65" s="846" t="str">
        <f>IF(AND($EX$3=1,SUM('7c Health part-time'!I65,'7c Health part-time'!O65)&gt;0,ABS('7c Health part-time'!U65)=SUM('7c Health part-time'!I65,'7c Health part-time'!O65)),V65,"")</f>
        <v/>
      </c>
      <c r="FR65" s="726" t="str">
        <f>IF(AND($FR$3=1,'7c Health part-time'!V65&lt;&gt;0),IF(('7c Health part-time'!AB65/'7c Health part-time'!V65)&lt;0.25,AC65,""),"")</f>
        <v/>
      </c>
      <c r="FS65" s="727" t="str">
        <f>IF(AND($FR$3=1,'7c Health part-time'!W65&lt;&gt;0),IF(('7c Health part-time'!AC65/'7c Health part-time'!W65)&lt;0.25,AD65,""),"")</f>
        <v/>
      </c>
      <c r="FT65" s="727" t="str">
        <f>IF(AND($FR$3=1,'7c Health part-time'!X65&lt;&gt;0),IF(('7c Health part-time'!AD65/'7c Health part-time'!X65)&lt;0.25,AE65,""),"")</f>
        <v/>
      </c>
      <c r="FU65" s="727" t="str">
        <f>IF(AND($FR$3=1,'7c Health part-time'!Y65&lt;&gt;0),IF(('7c Health part-time'!AE65/'7c Health part-time'!Y65)&lt;0.25,AF65,""),"")</f>
        <v/>
      </c>
      <c r="FV65" s="727" t="str">
        <f>IF(AND($FR$3=1,'7c Health part-time'!Z65&lt;&gt;0),IF(('7c Health part-time'!AF65/'7c Health part-time'!Z65)&lt;0.25,AG65,""),"")</f>
        <v/>
      </c>
      <c r="FW65" s="846" t="str">
        <f>IF(AND($FR$3=1,'7c Health part-time'!AA65&lt;&gt;0),IF(('7c Health part-time'!AG65/'7c Health part-time'!AA65)&lt;0.25,AH65,""),"")</f>
        <v/>
      </c>
      <c r="FY65" s="726" t="str">
        <f>IF(AND($FY$3=1,'7c Health part-time'!D65&gt;0),E65,"")</f>
        <v/>
      </c>
      <c r="FZ65" s="727" t="str">
        <f>IF(AND($FY$3=1,'7c Health part-time'!E65&gt;0),F65,"")</f>
        <v/>
      </c>
      <c r="GA65" s="727" t="str">
        <f>IF(AND($FY$3=1,'7c Health part-time'!F65&gt;0),G65,"")</f>
        <v/>
      </c>
      <c r="GB65" s="727" t="str">
        <f>IF(AND($FY$3=1,'7c Health part-time'!G65&gt;0),H65,"")</f>
        <v/>
      </c>
      <c r="GC65" s="727" t="str">
        <f>IF(AND($FY$3=1,'7c Health part-time'!H65&gt;0),I65,"")</f>
        <v/>
      </c>
      <c r="GD65" s="846" t="str">
        <f>IF(AND($FY$3=1,'7c Health part-time'!I65&gt;0),J65,"")</f>
        <v/>
      </c>
      <c r="GE65" s="727" t="str">
        <f>IF(AND($FY$3=1,'7c Health part-time'!J65&gt;0),K65,"")</f>
        <v/>
      </c>
      <c r="GF65" s="727" t="str">
        <f>IF(AND($FY$3=1,'7c Health part-time'!K65&gt;0),L65,"")</f>
        <v/>
      </c>
      <c r="GG65" s="727" t="str">
        <f>IF(AND($FY$3=1,'7c Health part-time'!L65&gt;0),M65,"")</f>
        <v/>
      </c>
      <c r="GH65" s="727" t="str">
        <f>IF(AND($FY$3=1,'7c Health part-time'!M65&gt;0),N65,"")</f>
        <v/>
      </c>
      <c r="GI65" s="727" t="str">
        <f>IF(AND($FY$3=1,'7c Health part-time'!N65&gt;0),O65,"")</f>
        <v/>
      </c>
      <c r="GJ65" s="846" t="str">
        <f>IF(AND($FY$3=1,'7c Health part-time'!O65&gt;0),P65,"")</f>
        <v/>
      </c>
      <c r="GL65" s="60"/>
      <c r="GM65" s="61" t="s">
        <v>19</v>
      </c>
      <c r="GN65" s="60" t="s">
        <v>314</v>
      </c>
      <c r="GO65" s="221" t="str">
        <f>$CS$103</f>
        <v/>
      </c>
      <c r="GP65" s="42" t="str">
        <f>$CT$103</f>
        <v/>
      </c>
      <c r="GQ65" s="53" t="str">
        <f>$CS$103</f>
        <v/>
      </c>
      <c r="GR65" s="42" t="str">
        <f>$CT$103</f>
        <v/>
      </c>
      <c r="GS65" s="53" t="str">
        <f>$CS$103</f>
        <v/>
      </c>
      <c r="GT65" s="874" t="str">
        <f>$CT$103</f>
        <v/>
      </c>
      <c r="GU65" s="221" t="str">
        <f>$CY$103</f>
        <v/>
      </c>
      <c r="GV65" s="42" t="str">
        <f>$CZ$103</f>
        <v/>
      </c>
      <c r="GW65" s="53" t="str">
        <f>$CY$103</f>
        <v/>
      </c>
      <c r="GX65" s="42" t="str">
        <f>$CZ$103</f>
        <v/>
      </c>
      <c r="GY65" s="53" t="str">
        <f>$CY$103</f>
        <v/>
      </c>
      <c r="GZ65" s="874" t="str">
        <f>$CZ$103</f>
        <v/>
      </c>
      <c r="HA65" s="221" t="str">
        <f>$DE$103</f>
        <v/>
      </c>
      <c r="HB65" s="42" t="str">
        <f>$DF$103</f>
        <v/>
      </c>
      <c r="HC65" s="53" t="str">
        <f>$DE$103</f>
        <v/>
      </c>
      <c r="HD65" s="42" t="str">
        <f>$DF$103</f>
        <v/>
      </c>
      <c r="HE65" s="53" t="str">
        <f>$DE$103</f>
        <v/>
      </c>
      <c r="HF65" s="874" t="str">
        <f>$DF$103</f>
        <v/>
      </c>
      <c r="HG65" s="221" t="str">
        <f>$DK$103</f>
        <v/>
      </c>
      <c r="HH65" s="42" t="str">
        <f>$DL$103</f>
        <v/>
      </c>
      <c r="HI65" s="53" t="str">
        <f>$DK$103</f>
        <v/>
      </c>
      <c r="HJ65" s="42" t="str">
        <f>$DL$103</f>
        <v/>
      </c>
      <c r="HK65" s="53" t="str">
        <f>$DK$103</f>
        <v/>
      </c>
      <c r="HL65" s="874" t="str">
        <f>$DL$103</f>
        <v/>
      </c>
      <c r="HM65" s="221" t="str">
        <f>$DQ$103</f>
        <v/>
      </c>
      <c r="HN65" s="42" t="str">
        <f>$DR$103</f>
        <v/>
      </c>
      <c r="HO65" s="53" t="str">
        <f>$DQ$103</f>
        <v/>
      </c>
      <c r="HP65" s="42" t="str">
        <f>$DR$103</f>
        <v/>
      </c>
      <c r="HQ65" s="53" t="str">
        <f>$DQ$103</f>
        <v/>
      </c>
      <c r="HR65" s="874" t="str">
        <f>$DR$103</f>
        <v/>
      </c>
    </row>
    <row r="66" spans="1:226" x14ac:dyDescent="0.25">
      <c r="A66" s="18" t="str">
        <f>'7c Health part-time'!A66</f>
        <v>Physiotherapy (B)</v>
      </c>
      <c r="B66" t="s">
        <v>13</v>
      </c>
      <c r="C66" s="18" t="str">
        <f>'7c Health part-time'!C66</f>
        <v>UG</v>
      </c>
      <c r="D66" t="str">
        <f t="shared" si="4"/>
        <v>Physiotherapy (B), Standard, UG</v>
      </c>
      <c r="E66" t="str">
        <f t="shared" si="13"/>
        <v xml:space="preserve">Column 1, Starters in 2016-17, OfS-fundable, Physiotherapy (B), Standard, UG; </v>
      </c>
      <c r="F66" t="str">
        <f t="shared" si="13"/>
        <v xml:space="preserve">Column 1, Starters in 2016-17, Non-fundable, Physiotherapy (B), Standard, UG; </v>
      </c>
      <c r="G66" t="str">
        <f t="shared" si="13"/>
        <v xml:space="preserve">Column 1, Starters in 2017-18, OfS-fundable, Physiotherapy (B), Standard, UG; </v>
      </c>
      <c r="H66" t="str">
        <f t="shared" si="13"/>
        <v xml:space="preserve">Column 1, Starters in 2017-18, Non-fundable, Physiotherapy (B), Standard, UG; </v>
      </c>
      <c r="I66" t="str">
        <f t="shared" si="13"/>
        <v xml:space="preserve">Column 1, Starters in 2018-19, OfS-fundable, Physiotherapy (B), Standard, UG; </v>
      </c>
      <c r="J66" t="str">
        <f t="shared" si="13"/>
        <v xml:space="preserve">Column 1, Starters in 2018-19, Non-fundable, Physiotherapy (B), Standard, UG; </v>
      </c>
      <c r="K66" t="str">
        <f t="shared" si="13"/>
        <v xml:space="preserve">Column 2, Starters in 2016-17, OfS-fundable, Physiotherapy (B), Standard, UG; </v>
      </c>
      <c r="L66" t="str">
        <f t="shared" si="13"/>
        <v xml:space="preserve">Column 2, Starters in 2016-17, Non-fundable, Physiotherapy (B), Standard, UG; </v>
      </c>
      <c r="M66" t="str">
        <f t="shared" si="13"/>
        <v xml:space="preserve">Column 2, Starters in 2017-18, OfS-fundable, Physiotherapy (B), Standard, UG; </v>
      </c>
      <c r="N66" t="str">
        <f t="shared" si="13"/>
        <v xml:space="preserve">Column 2, Starters in 2017-18, Non-fundable, Physiotherapy (B), Standard, UG; </v>
      </c>
      <c r="O66" t="str">
        <f t="shared" si="13"/>
        <v xml:space="preserve">Column 2, Starters in 2018-19, OfS-fundable, Physiotherapy (B), Standard, UG; </v>
      </c>
      <c r="P66" t="str">
        <f t="shared" si="13"/>
        <v xml:space="preserve">Column 2, Starters in 2018-19, Non-fundable, Physiotherapy (B), Standard, UG; </v>
      </c>
      <c r="Q66" t="str">
        <f t="shared" si="13"/>
        <v xml:space="preserve">Column 3, Starters in 2016-17, OfS-fundable, Physiotherapy (B), Standard, UG; </v>
      </c>
      <c r="R66" t="str">
        <f t="shared" si="13"/>
        <v xml:space="preserve">Column 3, Starters in 2016-17, Non-fundable, Physiotherapy (B), Standard, UG; </v>
      </c>
      <c r="S66" t="str">
        <f t="shared" si="13"/>
        <v xml:space="preserve">Column 3, Starters in 2017-18, OfS-fundable, Physiotherapy (B), Standard, UG; </v>
      </c>
      <c r="T66" t="str">
        <f t="shared" si="13"/>
        <v xml:space="preserve">Column 3, Starters in 2017-18, Non-fundable, Physiotherapy (B), Standard, UG; </v>
      </c>
      <c r="U66" t="str">
        <f t="shared" si="12"/>
        <v xml:space="preserve">Column 3, Starters in 2018-19, OfS-fundable, Physiotherapy (B), Standard, UG; </v>
      </c>
      <c r="V66" t="str">
        <f t="shared" si="12"/>
        <v xml:space="preserve">Column 3, Starters in 2018-19, Non-fundable, Physiotherapy (B), Standard, UG; </v>
      </c>
      <c r="W66" t="str">
        <f t="shared" si="12"/>
        <v xml:space="preserve">Column 4, Starters in 2016-17, OfS-fundable, Physiotherapy (B), Standard, UG; </v>
      </c>
      <c r="X66" t="str">
        <f t="shared" si="12"/>
        <v xml:space="preserve">Column 4, Starters in 2016-17, Non-fundable, Physiotherapy (B), Standard, UG; </v>
      </c>
      <c r="Y66" t="str">
        <f t="shared" si="12"/>
        <v xml:space="preserve">Column 4, Starters in 2017-18, OfS-fundable, Physiotherapy (B), Standard, UG; </v>
      </c>
      <c r="Z66" t="str">
        <f t="shared" si="12"/>
        <v xml:space="preserve">Column 4, Starters in 2017-18, Non-fundable, Physiotherapy (B), Standard, UG; </v>
      </c>
      <c r="AA66" t="str">
        <f t="shared" si="12"/>
        <v xml:space="preserve">Column 4, Starters in 2018-19, OfS-fundable, Physiotherapy (B), Standard, UG; </v>
      </c>
      <c r="AB66" t="str">
        <f t="shared" si="12"/>
        <v xml:space="preserve">Column 4, Starters in 2018-19, Non-fundable, Physiotherapy (B), Standard, UG; </v>
      </c>
      <c r="AC66" t="str">
        <f t="shared" si="12"/>
        <v xml:space="preserve">Column 4a, Starters in 2016-17, OfS-fundable, Physiotherapy (B), Standard, UG; </v>
      </c>
      <c r="AD66" t="str">
        <f t="shared" si="12"/>
        <v xml:space="preserve">Column 4a, Starters in 2016-17, Non-fundable, Physiotherapy (B), Standard, UG; </v>
      </c>
      <c r="AE66" t="str">
        <f t="shared" si="12"/>
        <v xml:space="preserve">Column 4a, Starters in 2017-18, OfS-fundable, Physiotherapy (B), Standard, UG; </v>
      </c>
      <c r="AF66" t="str">
        <f t="shared" si="12"/>
        <v xml:space="preserve">Column 4a, Starters in 2017-18, Non-fundable, Physiotherapy (B), Standard, UG; </v>
      </c>
      <c r="AG66" t="str">
        <f t="shared" si="12"/>
        <v xml:space="preserve">Column 4a, Starters in 2018-19, OfS-fundable, Physiotherapy (B), Standard, UG; </v>
      </c>
      <c r="AH66" t="str">
        <f t="shared" si="12"/>
        <v xml:space="preserve">Column 4a, Starters in 2018-19, Non-fundable, Physiotherapy (B), Standard, UG; </v>
      </c>
      <c r="AR66" s="840" t="str">
        <f>IF(AND($AR$3=1,'7c Health part-time'!P66&gt;0),Q66,"")</f>
        <v/>
      </c>
      <c r="AS66" s="841" t="str">
        <f>IF(AND($AR$3=1,'7c Health part-time'!Q66&gt;0),R66,"")</f>
        <v/>
      </c>
      <c r="AT66" s="841" t="str">
        <f>IF(AND($AR$3=1,'7c Health part-time'!R66&gt;0),S66,"")</f>
        <v/>
      </c>
      <c r="AU66" s="841" t="str">
        <f>IF(AND($AR$3=1,'7c Health part-time'!S66&gt;0),T66,"")</f>
        <v/>
      </c>
      <c r="AV66" s="841" t="str">
        <f>IF(AND($AR$3=1,'7c Health part-time'!T66&gt;0),U66,"")</f>
        <v/>
      </c>
      <c r="AW66" s="842" t="str">
        <f>IF(AND($AR$3=1,'7c Health part-time'!U66&gt;0),V66,"")</f>
        <v/>
      </c>
      <c r="AY66" s="840" t="str">
        <f>IF(AND($AY$3=1,'7c Health part-time'!D66&lt;0),E66,"")</f>
        <v/>
      </c>
      <c r="AZ66" s="841" t="str">
        <f>IF(AND($AY$3=1,'7c Health part-time'!E66&lt;0),F66,"")</f>
        <v/>
      </c>
      <c r="BA66" s="841" t="str">
        <f>IF(AND($AY$3=1,'7c Health part-time'!F66&lt;0),G66,"")</f>
        <v/>
      </c>
      <c r="BB66" s="841" t="str">
        <f>IF(AND($AY$3=1,'7c Health part-time'!G66&lt;0),H66,"")</f>
        <v/>
      </c>
      <c r="BC66" s="841" t="str">
        <f>IF(AND($AY$3=1,'7c Health part-time'!H66&lt;0),I66,"")</f>
        <v/>
      </c>
      <c r="BD66" s="842" t="str">
        <f>IF(AND($AY$3=1,'7c Health part-time'!I66&lt;0),J66,"")</f>
        <v/>
      </c>
      <c r="BE66" s="840" t="str">
        <f>IF(AND($AY$3=1,'7c Health part-time'!J66&lt;0),K66,"")</f>
        <v/>
      </c>
      <c r="BF66" s="841" t="str">
        <f>IF(AND($AY$3=1,'7c Health part-time'!K66&lt;0),L66,"")</f>
        <v/>
      </c>
      <c r="BG66" s="841" t="str">
        <f>IF(AND($AY$3=1,'7c Health part-time'!L66&lt;0),M66,"")</f>
        <v/>
      </c>
      <c r="BH66" s="841" t="str">
        <f>IF(AND($AY$3=1,'7c Health part-time'!M66&lt;0),N66,"")</f>
        <v/>
      </c>
      <c r="BI66" s="841" t="str">
        <f>IF(AND($AY$3=1,'7c Health part-time'!N66&lt;0),O66,"")</f>
        <v/>
      </c>
      <c r="BJ66" s="842" t="str">
        <f>IF(AND($AY$3=1,'7c Health part-time'!O66&lt;0),P66,"")</f>
        <v/>
      </c>
      <c r="BK66" s="840" t="str">
        <f>IF(AND($AY$3=1,'7c Health part-time'!V66&lt;0),W66,"")</f>
        <v/>
      </c>
      <c r="BL66" s="841" t="str">
        <f>IF(AND($AY$3=1,'7c Health part-time'!W66&lt;0),X66,"")</f>
        <v/>
      </c>
      <c r="BM66" s="841" t="str">
        <f>IF(AND($AY$3=1,'7c Health part-time'!X66&lt;0),Y66,"")</f>
        <v/>
      </c>
      <c r="BN66" s="841" t="str">
        <f>IF(AND($AY$3=1,'7c Health part-time'!Y66&lt;0),Z66,"")</f>
        <v/>
      </c>
      <c r="BO66" s="841" t="str">
        <f>IF(AND($AY$3=1,'7c Health part-time'!Z66&lt;0),AA66,"")</f>
        <v/>
      </c>
      <c r="BP66" s="842" t="str">
        <f>IF(AND($AY$3=1,'7c Health part-time'!AA66&lt;0),AB66,"")</f>
        <v/>
      </c>
      <c r="BQ66" s="840" t="str">
        <f>IF(AND($AY$3=1,'7c Health part-time'!AB66&lt;0),AC66,"")</f>
        <v/>
      </c>
      <c r="BR66" s="841" t="str">
        <f>IF(AND($AY$3=1,'7c Health part-time'!AC66&lt;0),AD66,"")</f>
        <v/>
      </c>
      <c r="BS66" s="841" t="str">
        <f>IF(AND($AY$3=1,'7c Health part-time'!AD66&lt;0),AE66,"")</f>
        <v/>
      </c>
      <c r="BT66" s="841" t="str">
        <f>IF(AND($AY$3=1,'7c Health part-time'!AE66&lt;0),AF66,"")</f>
        <v/>
      </c>
      <c r="BU66" s="841" t="str">
        <f>IF(AND($AY$3=1,'7c Health part-time'!AF66&lt;0),AG66,"")</f>
        <v/>
      </c>
      <c r="BV66" s="842" t="str">
        <f>IF(AND($AY$3=1,'7c Health part-time'!AG66&lt;0),AH66,"")</f>
        <v/>
      </c>
      <c r="BX66" s="840" t="str">
        <f>IF(AND($BX$3=1,TRUNC('7c Health part-time'!D66)&lt;&gt;'7c Health part-time'!D66),E66,"")</f>
        <v/>
      </c>
      <c r="BY66" s="841" t="str">
        <f>IF(AND($BX$3=1,TRUNC('7c Health part-time'!E66)&lt;&gt;'7c Health part-time'!E66),F66,"")</f>
        <v/>
      </c>
      <c r="BZ66" s="841" t="str">
        <f>IF(AND($BX$3=1,TRUNC('7c Health part-time'!F66)&lt;&gt;'7c Health part-time'!F66),G66,"")</f>
        <v/>
      </c>
      <c r="CA66" s="841" t="str">
        <f>IF(AND($BX$3=1,TRUNC('7c Health part-time'!G66)&lt;&gt;'7c Health part-time'!G66),H66,"")</f>
        <v/>
      </c>
      <c r="CB66" s="841" t="str">
        <f>IF(AND($BX$3=1,TRUNC('7c Health part-time'!H66)&lt;&gt;'7c Health part-time'!H66),I66,"")</f>
        <v/>
      </c>
      <c r="CC66" s="842" t="str">
        <f>IF(AND($BX$3=1,TRUNC('7c Health part-time'!I66)&lt;&gt;'7c Health part-time'!I66),J66,"")</f>
        <v/>
      </c>
      <c r="CD66" s="840" t="str">
        <f>IF(AND($BX$3=1,TRUNC('7c Health part-time'!J66)&lt;&gt;'7c Health part-time'!J66),K66,"")</f>
        <v/>
      </c>
      <c r="CE66" s="841" t="str">
        <f>IF(AND($BX$3=1,TRUNC('7c Health part-time'!K66)&lt;&gt;'7c Health part-time'!K66),L66,"")</f>
        <v/>
      </c>
      <c r="CF66" s="841" t="str">
        <f>IF(AND($BX$3=1,TRUNC('7c Health part-time'!L66)&lt;&gt;'7c Health part-time'!L66),M66,"")</f>
        <v/>
      </c>
      <c r="CG66" s="841" t="str">
        <f>IF(AND($BX$3=1,TRUNC('7c Health part-time'!M66)&lt;&gt;'7c Health part-time'!M66),N66,"")</f>
        <v/>
      </c>
      <c r="CH66" s="841" t="str">
        <f>IF(AND($BX$3=1,TRUNC('7c Health part-time'!N66)&lt;&gt;'7c Health part-time'!N66),O66,"")</f>
        <v/>
      </c>
      <c r="CI66" s="842" t="str">
        <f>IF(AND($BX$3=1,TRUNC('7c Health part-time'!O66)&lt;&gt;'7c Health part-time'!O66),P66,"")</f>
        <v/>
      </c>
      <c r="CJ66" s="840" t="str">
        <f>IF(AND($BX$3=1,TRUNC('7c Health part-time'!P66)&lt;&gt;'7c Health part-time'!P66),Q66,"")</f>
        <v/>
      </c>
      <c r="CK66" s="841" t="str">
        <f>IF(AND($BX$3=1,TRUNC('7c Health part-time'!Q66)&lt;&gt;'7c Health part-time'!Q66),R66,"")</f>
        <v/>
      </c>
      <c r="CL66" s="841" t="str">
        <f>IF(AND($BX$3=1,TRUNC('7c Health part-time'!R66)&lt;&gt;'7c Health part-time'!R66),S66,"")</f>
        <v/>
      </c>
      <c r="CM66" s="841" t="str">
        <f>IF(AND($BX$3=1,TRUNC('7c Health part-time'!S66)&lt;&gt;'7c Health part-time'!S66),T66,"")</f>
        <v/>
      </c>
      <c r="CN66" s="841" t="str">
        <f>IF(AND($BX$3=1,TRUNC('7c Health part-time'!T66)&lt;&gt;'7c Health part-time'!T66),U66,"")</f>
        <v/>
      </c>
      <c r="CO66" s="842" t="str">
        <f>IF(AND($BX$3=1,TRUNC('7c Health part-time'!U66)&lt;&gt;'7c Health part-time'!U66),V66,"")</f>
        <v/>
      </c>
      <c r="DV66" s="840" t="str">
        <f>IF(AND($DV$3=1,ROUND('7c Health part-time'!AB66,2)&lt;&gt;'7c Health part-time'!AB66),AC66,"")</f>
        <v/>
      </c>
      <c r="DW66" s="841" t="str">
        <f>IF(AND($DV$3=1,ROUND('7c Health part-time'!AC66,2)&lt;&gt;'7c Health part-time'!AC66),AD66,"")</f>
        <v/>
      </c>
      <c r="DX66" s="841" t="str">
        <f>IF(AND($DV$3=1,ROUND('7c Health part-time'!AD66,2)&lt;&gt;'7c Health part-time'!AD66),AE66,"")</f>
        <v/>
      </c>
      <c r="DY66" s="841" t="str">
        <f>IF(AND($DV$3=1,ROUND('7c Health part-time'!AE66,2)&lt;&gt;'7c Health part-time'!AE66),AF66,"")</f>
        <v/>
      </c>
      <c r="DZ66" s="841" t="str">
        <f>IF(AND($DV$3=1,ROUND('7c Health part-time'!AF66,2)&lt;&gt;'7c Health part-time'!AF66),AG66,"")</f>
        <v/>
      </c>
      <c r="EA66" s="842" t="str">
        <f>IF(AND($DV$3=1,ROUND('7c Health part-time'!AG66,2)&lt;&gt;'7c Health part-time'!AG66),AH66,"")</f>
        <v/>
      </c>
      <c r="EC66" s="840" t="str">
        <f>IF(AND($EC$3=1,'7c Health part-time'!AB66&gt;'7c Health part-time'!V66),AC66,"")</f>
        <v/>
      </c>
      <c r="ED66" s="841" t="str">
        <f>IF(AND($EC$3=1,'7c Health part-time'!AC66&gt;'7c Health part-time'!W66),AD66,"")</f>
        <v/>
      </c>
      <c r="EE66" s="841" t="str">
        <f>IF(AND($EC$3=1,'7c Health part-time'!AD66&gt;'7c Health part-time'!X66),AE66,"")</f>
        <v/>
      </c>
      <c r="EF66" s="841" t="str">
        <f>IF(AND($EC$3=1,'7c Health part-time'!AE66&gt;'7c Health part-time'!Y66),AF66,"")</f>
        <v/>
      </c>
      <c r="EG66" s="841" t="str">
        <f>IF(AND($EC$3=1,'7c Health part-time'!AF66&gt;'7c Health part-time'!Z66),AG66,"")</f>
        <v/>
      </c>
      <c r="EH66" s="842" t="str">
        <f>IF(AND($EC$3=1,'7c Health part-time'!AG66&gt;'7c Health part-time'!AA66),AH66,"")</f>
        <v/>
      </c>
      <c r="EJ66" s="840" t="str">
        <f>IF(AND($EJ$3=1,'7c Health part-time'!V66&lt;&gt;0),IF(('7c Health part-time'!AB66/'7c Health part-time'!V66)&lt;0.03,AC66,""),"")</f>
        <v/>
      </c>
      <c r="EK66" s="841" t="str">
        <f>IF(AND($EJ$3=1,'7c Health part-time'!W66&lt;&gt;0),IF(('7c Health part-time'!AC66/'7c Health part-time'!W66)&lt;0.03,AD66,""),"")</f>
        <v/>
      </c>
      <c r="EL66" s="841" t="str">
        <f>IF(AND($EJ$3=1,'7c Health part-time'!X66&lt;&gt;0),IF(('7c Health part-time'!AD66/'7c Health part-time'!X66)&lt;0.03,AE66,""),"")</f>
        <v/>
      </c>
      <c r="EM66" s="841" t="str">
        <f>IF(AND($EJ$3=1,'7c Health part-time'!Y66&lt;&gt;0),IF(('7c Health part-time'!AE66/'7c Health part-time'!Y66)&lt;0.03,AF66,""),"")</f>
        <v/>
      </c>
      <c r="EN66" s="841" t="str">
        <f>IF(AND($EJ$3=1,'7c Health part-time'!Z66&lt;&gt;0),IF(('7c Health part-time'!AF66/'7c Health part-time'!Z66)&lt;0.03,AG66,""),"")</f>
        <v/>
      </c>
      <c r="EO66" s="842" t="str">
        <f>IF(AND($EJ$3=1,'7c Health part-time'!AA66&lt;&gt;0),IF(('7c Health part-time'!AG66/'7c Health part-time'!AA66)&lt;0.03,AH66,""),"")</f>
        <v/>
      </c>
      <c r="EQ66" s="840" t="str">
        <f>IF(AND($EQ$3=1,'7c Health part-time'!P66=0,SUM('7c Health part-time'!D66,'7c Health part-time'!J66)&gt;$ET$13),Q66,"")</f>
        <v/>
      </c>
      <c r="ER66" s="841" t="str">
        <f>IF(AND($EQ$3=1,'7c Health part-time'!Q66=0,SUM('7c Health part-time'!E66,'7c Health part-time'!K66)&gt;$ET$13),R66,"")</f>
        <v/>
      </c>
      <c r="ES66" s="841" t="str">
        <f>IF(AND($EQ$3=1,'7c Health part-time'!R66=0,SUM('7c Health part-time'!F66,'7c Health part-time'!L66)&gt;$ET$13),S66,"")</f>
        <v/>
      </c>
      <c r="ET66" s="841" t="str">
        <f>IF(AND($EQ$3=1,'7c Health part-time'!S66=0,SUM('7c Health part-time'!G66,'7c Health part-time'!M66)&gt;$ET$13),T66,"")</f>
        <v/>
      </c>
      <c r="EU66" s="841" t="str">
        <f>IF(AND($EQ$3=1,'7c Health part-time'!T66=0,SUM('7c Health part-time'!H66,'7c Health part-time'!N66)&gt;$ET$13),U66,"")</f>
        <v/>
      </c>
      <c r="EV66" s="842" t="str">
        <f>IF(AND($EQ$3=1,'7c Health part-time'!U66=0,SUM('7c Health part-time'!I66,'7c Health part-time'!O66)&gt;$ET$13),V66,"")</f>
        <v/>
      </c>
      <c r="EX66" s="840" t="str">
        <f>IF(AND($EX$3=1,SUM('7c Health part-time'!D66,'7c Health part-time'!J66)&gt;0,ABS('7c Health part-time'!P66)=SUM('7c Health part-time'!D66,'7c Health part-time'!J66)),Q66,"")</f>
        <v/>
      </c>
      <c r="EY66" s="841" t="str">
        <f>IF(AND($EX$3=1,SUM('7c Health part-time'!E66,'7c Health part-time'!K66)&gt;0,ABS('7c Health part-time'!Q66)=SUM('7c Health part-time'!E66,'7c Health part-time'!K66)),R66,"")</f>
        <v/>
      </c>
      <c r="EZ66" s="841" t="str">
        <f>IF(AND($EX$3=1,SUM('7c Health part-time'!F66,'7c Health part-time'!L66)&gt;0,ABS('7c Health part-time'!R66)=SUM('7c Health part-time'!F66,'7c Health part-time'!L66)),S66,"")</f>
        <v/>
      </c>
      <c r="FA66" s="841" t="str">
        <f>IF(AND($EX$3=1,SUM('7c Health part-time'!G66,'7c Health part-time'!M66)&gt;0,ABS('7c Health part-time'!S66)=SUM('7c Health part-time'!G66,'7c Health part-time'!M66)),T66,"")</f>
        <v/>
      </c>
      <c r="FB66" s="841" t="str">
        <f>IF(AND($EX$3=1,SUM('7c Health part-time'!H66,'7c Health part-time'!N66)&gt;0,ABS('7c Health part-time'!T66)=SUM('7c Health part-time'!H66,'7c Health part-time'!N66)),U66,"")</f>
        <v/>
      </c>
      <c r="FC66" s="842" t="str">
        <f>IF(AND($EX$3=1,SUM('7c Health part-time'!I66,'7c Health part-time'!O66)&gt;0,ABS('7c Health part-time'!U66)=SUM('7c Health part-time'!I66,'7c Health part-time'!O66)),V66,"")</f>
        <v/>
      </c>
      <c r="FR66" s="840" t="str">
        <f>IF(AND($FR$3=1,'7c Health part-time'!V66&lt;&gt;0),IF(('7c Health part-time'!AB66/'7c Health part-time'!V66)&lt;0.25,AC66,""),"")</f>
        <v/>
      </c>
      <c r="FS66" s="841" t="str">
        <f>IF(AND($FR$3=1,'7c Health part-time'!W66&lt;&gt;0),IF(('7c Health part-time'!AC66/'7c Health part-time'!W66)&lt;0.25,AD66,""),"")</f>
        <v/>
      </c>
      <c r="FT66" s="841" t="str">
        <f>IF(AND($FR$3=1,'7c Health part-time'!X66&lt;&gt;0),IF(('7c Health part-time'!AD66/'7c Health part-time'!X66)&lt;0.25,AE66,""),"")</f>
        <v/>
      </c>
      <c r="FU66" s="841" t="str">
        <f>IF(AND($FR$3=1,'7c Health part-time'!Y66&lt;&gt;0),IF(('7c Health part-time'!AE66/'7c Health part-time'!Y66)&lt;0.25,AF66,""),"")</f>
        <v/>
      </c>
      <c r="FV66" s="841" t="str">
        <f>IF(AND($FR$3=1,'7c Health part-time'!Z66&lt;&gt;0),IF(('7c Health part-time'!AF66/'7c Health part-time'!Z66)&lt;0.25,AG66,""),"")</f>
        <v/>
      </c>
      <c r="FW66" s="842" t="str">
        <f>IF(AND($FR$3=1,'7c Health part-time'!AA66&lt;&gt;0),IF(('7c Health part-time'!AG66/'7c Health part-time'!AA66)&lt;0.25,AH66,""),"")</f>
        <v/>
      </c>
      <c r="FY66" s="843"/>
      <c r="FZ66" s="843"/>
      <c r="GA66" s="843"/>
      <c r="GB66" s="843"/>
      <c r="GC66" s="843"/>
      <c r="GD66" s="843"/>
      <c r="GE66" s="843"/>
      <c r="GF66" s="843"/>
      <c r="GG66" s="843"/>
      <c r="GH66" s="843"/>
      <c r="GI66" s="843"/>
      <c r="GJ66" s="843"/>
      <c r="GL66" s="881" t="s">
        <v>20</v>
      </c>
      <c r="GM66" s="60" t="s">
        <v>13</v>
      </c>
      <c r="GN66" s="60" t="s">
        <v>116</v>
      </c>
      <c r="GO66" s="48" t="str">
        <f>$CS$100</f>
        <v/>
      </c>
      <c r="GP66" s="39" t="str">
        <f>$CT$100</f>
        <v/>
      </c>
      <c r="GQ66" s="37" t="str">
        <f>$CS$100</f>
        <v/>
      </c>
      <c r="GR66" s="39" t="str">
        <f>$CT$100</f>
        <v/>
      </c>
      <c r="GS66" s="37" t="str">
        <f>$CS$100</f>
        <v/>
      </c>
      <c r="GT66" s="875" t="str">
        <f>$CT$100</f>
        <v/>
      </c>
      <c r="GU66" s="48" t="str">
        <f>$CY$100</f>
        <v/>
      </c>
      <c r="GV66" s="39" t="str">
        <f>$CZ$100</f>
        <v/>
      </c>
      <c r="GW66" s="37" t="str">
        <f>$CY$100</f>
        <v/>
      </c>
      <c r="GX66" s="39" t="str">
        <f>$CZ$100</f>
        <v/>
      </c>
      <c r="GY66" s="37" t="str">
        <f>$CY$100</f>
        <v/>
      </c>
      <c r="GZ66" s="875" t="str">
        <f>$CZ$100</f>
        <v/>
      </c>
      <c r="HA66" s="48" t="str">
        <f>$DE$100</f>
        <v/>
      </c>
      <c r="HB66" s="39" t="str">
        <f>$DF$100</f>
        <v/>
      </c>
      <c r="HC66" s="37" t="str">
        <f>$DE$100</f>
        <v/>
      </c>
      <c r="HD66" s="39" t="str">
        <f>$DF$100</f>
        <v/>
      </c>
      <c r="HE66" s="37" t="str">
        <f>$DE$100</f>
        <v/>
      </c>
      <c r="HF66" s="875" t="str">
        <f>$DF$100</f>
        <v/>
      </c>
      <c r="HG66" s="48" t="str">
        <f>$DK$100</f>
        <v/>
      </c>
      <c r="HH66" s="39" t="str">
        <f>$DL$100</f>
        <v/>
      </c>
      <c r="HI66" s="37" t="str">
        <f>$DK$100</f>
        <v/>
      </c>
      <c r="HJ66" s="39" t="str">
        <f>$DL$100</f>
        <v/>
      </c>
      <c r="HK66" s="37" t="str">
        <f>$DK$100</f>
        <v/>
      </c>
      <c r="HL66" s="875" t="str">
        <f>$DL$100</f>
        <v/>
      </c>
      <c r="HM66" s="48" t="str">
        <f>$DQ$100</f>
        <v/>
      </c>
      <c r="HN66" s="39" t="str">
        <f>$DR$100</f>
        <v/>
      </c>
      <c r="HO66" s="37" t="str">
        <f>$DQ$100</f>
        <v/>
      </c>
      <c r="HP66" s="39" t="str">
        <f>$DR$100</f>
        <v/>
      </c>
      <c r="HQ66" s="37" t="str">
        <f>$DQ$100</f>
        <v/>
      </c>
      <c r="HR66" s="875" t="str">
        <f>$DR$100</f>
        <v/>
      </c>
    </row>
    <row r="67" spans="1:226" x14ac:dyDescent="0.25">
      <c r="A67" s="18" t="str">
        <f>'7c Health part-time'!A67</f>
        <v>Physiotherapy (B)</v>
      </c>
      <c r="B67" t="s">
        <v>13</v>
      </c>
      <c r="C67" s="18" t="str">
        <f>'7c Health part-time'!C67</f>
        <v>PGT (UG fee)</v>
      </c>
      <c r="D67" t="str">
        <f t="shared" si="4"/>
        <v>Physiotherapy (B), Standard, PGT (UG fee)</v>
      </c>
      <c r="E67" t="str">
        <f t="shared" si="13"/>
        <v xml:space="preserve">Column 1, Starters in 2016-17, OfS-fundable, Physiotherapy (B), Standard, PGT (UG fee); </v>
      </c>
      <c r="F67" t="str">
        <f t="shared" si="13"/>
        <v xml:space="preserve">Column 1, Starters in 2016-17, Non-fundable, Physiotherapy (B), Standard, PGT (UG fee); </v>
      </c>
      <c r="G67" t="str">
        <f t="shared" si="13"/>
        <v xml:space="preserve">Column 1, Starters in 2017-18, OfS-fundable, Physiotherapy (B), Standard, PGT (UG fee); </v>
      </c>
      <c r="H67" t="str">
        <f t="shared" si="13"/>
        <v xml:space="preserve">Column 1, Starters in 2017-18, Non-fundable, Physiotherapy (B), Standard, PGT (UG fee); </v>
      </c>
      <c r="I67" t="str">
        <f t="shared" si="13"/>
        <v xml:space="preserve">Column 1, Starters in 2018-19, OfS-fundable, Physiotherapy (B), Standard, PGT (UG fee); </v>
      </c>
      <c r="J67" t="str">
        <f t="shared" si="13"/>
        <v xml:space="preserve">Column 1, Starters in 2018-19, Non-fundable, Physiotherapy (B), Standard, PGT (UG fee); </v>
      </c>
      <c r="K67" t="str">
        <f t="shared" si="13"/>
        <v xml:space="preserve">Column 2, Starters in 2016-17, OfS-fundable, Physiotherapy (B), Standard, PGT (UG fee); </v>
      </c>
      <c r="L67" t="str">
        <f t="shared" si="13"/>
        <v xml:space="preserve">Column 2, Starters in 2016-17, Non-fundable, Physiotherapy (B), Standard, PGT (UG fee); </v>
      </c>
      <c r="M67" t="str">
        <f t="shared" si="13"/>
        <v xml:space="preserve">Column 2, Starters in 2017-18, OfS-fundable, Physiotherapy (B), Standard, PGT (UG fee); </v>
      </c>
      <c r="N67" t="str">
        <f t="shared" si="13"/>
        <v xml:space="preserve">Column 2, Starters in 2017-18, Non-fundable, Physiotherapy (B), Standard, PGT (UG fee); </v>
      </c>
      <c r="O67" t="str">
        <f t="shared" si="13"/>
        <v xml:space="preserve">Column 2, Starters in 2018-19, OfS-fundable, Physiotherapy (B), Standard, PGT (UG fee); </v>
      </c>
      <c r="P67" t="str">
        <f t="shared" si="13"/>
        <v xml:space="preserve">Column 2, Starters in 2018-19, Non-fundable, Physiotherapy (B), Standard, PGT (UG fee); </v>
      </c>
      <c r="Q67" t="str">
        <f t="shared" si="13"/>
        <v xml:space="preserve">Column 3, Starters in 2016-17, OfS-fundable, Physiotherapy (B), Standard, PGT (UG fee); </v>
      </c>
      <c r="R67" t="str">
        <f t="shared" si="13"/>
        <v xml:space="preserve">Column 3, Starters in 2016-17, Non-fundable, Physiotherapy (B), Standard, PGT (UG fee); </v>
      </c>
      <c r="S67" t="str">
        <f t="shared" si="13"/>
        <v xml:space="preserve">Column 3, Starters in 2017-18, OfS-fundable, Physiotherapy (B), Standard, PGT (UG fee); </v>
      </c>
      <c r="T67" t="str">
        <f t="shared" si="13"/>
        <v xml:space="preserve">Column 3, Starters in 2017-18, Non-fundable, Physiotherapy (B), Standard, PGT (UG fee); </v>
      </c>
      <c r="U67" t="str">
        <f t="shared" si="12"/>
        <v xml:space="preserve">Column 3, Starters in 2018-19, OfS-fundable, Physiotherapy (B), Standard, PGT (UG fee); </v>
      </c>
      <c r="V67" t="str">
        <f t="shared" si="12"/>
        <v xml:space="preserve">Column 3, Starters in 2018-19, Non-fundable, Physiotherapy (B), Standard, PGT (UG fee); </v>
      </c>
      <c r="W67" t="str">
        <f t="shared" si="12"/>
        <v xml:space="preserve">Column 4, Starters in 2016-17, OfS-fundable, Physiotherapy (B), Standard, PGT (UG fee); </v>
      </c>
      <c r="X67" t="str">
        <f t="shared" si="12"/>
        <v xml:space="preserve">Column 4, Starters in 2016-17, Non-fundable, Physiotherapy (B), Standard, PGT (UG fee); </v>
      </c>
      <c r="Y67" t="str">
        <f t="shared" si="12"/>
        <v xml:space="preserve">Column 4, Starters in 2017-18, OfS-fundable, Physiotherapy (B), Standard, PGT (UG fee); </v>
      </c>
      <c r="Z67" t="str">
        <f t="shared" si="12"/>
        <v xml:space="preserve">Column 4, Starters in 2017-18, Non-fundable, Physiotherapy (B), Standard, PGT (UG fee); </v>
      </c>
      <c r="AA67" t="str">
        <f t="shared" si="12"/>
        <v xml:space="preserve">Column 4, Starters in 2018-19, OfS-fundable, Physiotherapy (B), Standard, PGT (UG fee); </v>
      </c>
      <c r="AB67" t="str">
        <f t="shared" si="12"/>
        <v xml:space="preserve">Column 4, Starters in 2018-19, Non-fundable, Physiotherapy (B), Standard, PGT (UG fee); </v>
      </c>
      <c r="AC67" t="str">
        <f t="shared" si="12"/>
        <v xml:space="preserve">Column 4a, Starters in 2016-17, OfS-fundable, Physiotherapy (B), Standard, PGT (UG fee); </v>
      </c>
      <c r="AD67" t="str">
        <f t="shared" si="12"/>
        <v xml:space="preserve">Column 4a, Starters in 2016-17, Non-fundable, Physiotherapy (B), Standard, PGT (UG fee); </v>
      </c>
      <c r="AE67" t="str">
        <f t="shared" si="12"/>
        <v xml:space="preserve">Column 4a, Starters in 2017-18, OfS-fundable, Physiotherapy (B), Standard, PGT (UG fee); </v>
      </c>
      <c r="AF67" t="str">
        <f t="shared" si="12"/>
        <v xml:space="preserve">Column 4a, Starters in 2017-18, Non-fundable, Physiotherapy (B), Standard, PGT (UG fee); </v>
      </c>
      <c r="AG67" t="str">
        <f t="shared" si="12"/>
        <v xml:space="preserve">Column 4a, Starters in 2018-19, OfS-fundable, Physiotherapy (B), Standard, PGT (UG fee); </v>
      </c>
      <c r="AH67" t="str">
        <f t="shared" si="12"/>
        <v xml:space="preserve">Column 4a, Starters in 2018-19, Non-fundable, Physiotherapy (B), Standard, PGT (UG fee); </v>
      </c>
      <c r="AR67" s="844" t="str">
        <f>IF(AND($AR$3=1,'7c Health part-time'!P67&gt;0),Q67,"")</f>
        <v/>
      </c>
      <c r="AS67" s="843" t="str">
        <f>IF(AND($AR$3=1,'7c Health part-time'!Q67&gt;0),R67,"")</f>
        <v/>
      </c>
      <c r="AT67" s="843" t="str">
        <f>IF(AND($AR$3=1,'7c Health part-time'!R67&gt;0),S67,"")</f>
        <v/>
      </c>
      <c r="AU67" s="843" t="str">
        <f>IF(AND($AR$3=1,'7c Health part-time'!S67&gt;0),T67,"")</f>
        <v/>
      </c>
      <c r="AV67" s="843" t="str">
        <f>IF(AND($AR$3=1,'7c Health part-time'!T67&gt;0),U67,"")</f>
        <v/>
      </c>
      <c r="AW67" s="845" t="str">
        <f>IF(AND($AR$3=1,'7c Health part-time'!U67&gt;0),V67,"")</f>
        <v/>
      </c>
      <c r="AY67" s="844" t="str">
        <f>IF(AND($AY$3=1,'7c Health part-time'!D67&lt;0),E67,"")</f>
        <v/>
      </c>
      <c r="AZ67" s="843" t="str">
        <f>IF(AND($AY$3=1,'7c Health part-time'!E67&lt;0),F67,"")</f>
        <v/>
      </c>
      <c r="BA67" s="843" t="str">
        <f>IF(AND($AY$3=1,'7c Health part-time'!F67&lt;0),G67,"")</f>
        <v/>
      </c>
      <c r="BB67" s="843" t="str">
        <f>IF(AND($AY$3=1,'7c Health part-time'!G67&lt;0),H67,"")</f>
        <v/>
      </c>
      <c r="BC67" s="843" t="str">
        <f>IF(AND($AY$3=1,'7c Health part-time'!H67&lt;0),I67,"")</f>
        <v/>
      </c>
      <c r="BD67" s="845" t="str">
        <f>IF(AND($AY$3=1,'7c Health part-time'!I67&lt;0),J67,"")</f>
        <v/>
      </c>
      <c r="BE67" s="844" t="str">
        <f>IF(AND($AY$3=1,'7c Health part-time'!J67&lt;0),K67,"")</f>
        <v/>
      </c>
      <c r="BF67" s="843" t="str">
        <f>IF(AND($AY$3=1,'7c Health part-time'!K67&lt;0),L67,"")</f>
        <v/>
      </c>
      <c r="BG67" s="843" t="str">
        <f>IF(AND($AY$3=1,'7c Health part-time'!L67&lt;0),M67,"")</f>
        <v/>
      </c>
      <c r="BH67" s="843" t="str">
        <f>IF(AND($AY$3=1,'7c Health part-time'!M67&lt;0),N67,"")</f>
        <v/>
      </c>
      <c r="BI67" s="843" t="str">
        <f>IF(AND($AY$3=1,'7c Health part-time'!N67&lt;0),O67,"")</f>
        <v/>
      </c>
      <c r="BJ67" s="845" t="str">
        <f>IF(AND($AY$3=1,'7c Health part-time'!O67&lt;0),P67,"")</f>
        <v/>
      </c>
      <c r="BK67" s="844" t="str">
        <f>IF(AND($AY$3=1,'7c Health part-time'!V67&lt;0),W67,"")</f>
        <v/>
      </c>
      <c r="BL67" s="843" t="str">
        <f>IF(AND($AY$3=1,'7c Health part-time'!W67&lt;0),X67,"")</f>
        <v/>
      </c>
      <c r="BM67" s="843" t="str">
        <f>IF(AND($AY$3=1,'7c Health part-time'!X67&lt;0),Y67,"")</f>
        <v/>
      </c>
      <c r="BN67" s="843" t="str">
        <f>IF(AND($AY$3=1,'7c Health part-time'!Y67&lt;0),Z67,"")</f>
        <v/>
      </c>
      <c r="BO67" s="843" t="str">
        <f>IF(AND($AY$3=1,'7c Health part-time'!Z67&lt;0),AA67,"")</f>
        <v/>
      </c>
      <c r="BP67" s="845" t="str">
        <f>IF(AND($AY$3=1,'7c Health part-time'!AA67&lt;0),AB67,"")</f>
        <v/>
      </c>
      <c r="BQ67" s="844" t="str">
        <f>IF(AND($AY$3=1,'7c Health part-time'!AB67&lt;0),AC67,"")</f>
        <v/>
      </c>
      <c r="BR67" s="843" t="str">
        <f>IF(AND($AY$3=1,'7c Health part-time'!AC67&lt;0),AD67,"")</f>
        <v/>
      </c>
      <c r="BS67" s="843" t="str">
        <f>IF(AND($AY$3=1,'7c Health part-time'!AD67&lt;0),AE67,"")</f>
        <v/>
      </c>
      <c r="BT67" s="843" t="str">
        <f>IF(AND($AY$3=1,'7c Health part-time'!AE67&lt;0),AF67,"")</f>
        <v/>
      </c>
      <c r="BU67" s="843" t="str">
        <f>IF(AND($AY$3=1,'7c Health part-time'!AF67&lt;0),AG67,"")</f>
        <v/>
      </c>
      <c r="BV67" s="845" t="str">
        <f>IF(AND($AY$3=1,'7c Health part-time'!AG67&lt;0),AH67,"")</f>
        <v/>
      </c>
      <c r="BX67" s="844" t="str">
        <f>IF(AND($BX$3=1,TRUNC('7c Health part-time'!D67)&lt;&gt;'7c Health part-time'!D67),E67,"")</f>
        <v/>
      </c>
      <c r="BY67" s="843" t="str">
        <f>IF(AND($BX$3=1,TRUNC('7c Health part-time'!E67)&lt;&gt;'7c Health part-time'!E67),F67,"")</f>
        <v/>
      </c>
      <c r="BZ67" s="843" t="str">
        <f>IF(AND($BX$3=1,TRUNC('7c Health part-time'!F67)&lt;&gt;'7c Health part-time'!F67),G67,"")</f>
        <v/>
      </c>
      <c r="CA67" s="843" t="str">
        <f>IF(AND($BX$3=1,TRUNC('7c Health part-time'!G67)&lt;&gt;'7c Health part-time'!G67),H67,"")</f>
        <v/>
      </c>
      <c r="CB67" s="843" t="str">
        <f>IF(AND($BX$3=1,TRUNC('7c Health part-time'!H67)&lt;&gt;'7c Health part-time'!H67),I67,"")</f>
        <v/>
      </c>
      <c r="CC67" s="845" t="str">
        <f>IF(AND($BX$3=1,TRUNC('7c Health part-time'!I67)&lt;&gt;'7c Health part-time'!I67),J67,"")</f>
        <v/>
      </c>
      <c r="CD67" s="844" t="str">
        <f>IF(AND($BX$3=1,TRUNC('7c Health part-time'!J67)&lt;&gt;'7c Health part-time'!J67),K67,"")</f>
        <v/>
      </c>
      <c r="CE67" s="843" t="str">
        <f>IF(AND($BX$3=1,TRUNC('7c Health part-time'!K67)&lt;&gt;'7c Health part-time'!K67),L67,"")</f>
        <v/>
      </c>
      <c r="CF67" s="843" t="str">
        <f>IF(AND($BX$3=1,TRUNC('7c Health part-time'!L67)&lt;&gt;'7c Health part-time'!L67),M67,"")</f>
        <v/>
      </c>
      <c r="CG67" s="843" t="str">
        <f>IF(AND($BX$3=1,TRUNC('7c Health part-time'!M67)&lt;&gt;'7c Health part-time'!M67),N67,"")</f>
        <v/>
      </c>
      <c r="CH67" s="843" t="str">
        <f>IF(AND($BX$3=1,TRUNC('7c Health part-time'!N67)&lt;&gt;'7c Health part-time'!N67),O67,"")</f>
        <v/>
      </c>
      <c r="CI67" s="845" t="str">
        <f>IF(AND($BX$3=1,TRUNC('7c Health part-time'!O67)&lt;&gt;'7c Health part-time'!O67),P67,"")</f>
        <v/>
      </c>
      <c r="CJ67" s="844" t="str">
        <f>IF(AND($BX$3=1,TRUNC('7c Health part-time'!P67)&lt;&gt;'7c Health part-time'!P67),Q67,"")</f>
        <v/>
      </c>
      <c r="CK67" s="843" t="str">
        <f>IF(AND($BX$3=1,TRUNC('7c Health part-time'!Q67)&lt;&gt;'7c Health part-time'!Q67),R67,"")</f>
        <v/>
      </c>
      <c r="CL67" s="843" t="str">
        <f>IF(AND($BX$3=1,TRUNC('7c Health part-time'!R67)&lt;&gt;'7c Health part-time'!R67),S67,"")</f>
        <v/>
      </c>
      <c r="CM67" s="843" t="str">
        <f>IF(AND($BX$3=1,TRUNC('7c Health part-time'!S67)&lt;&gt;'7c Health part-time'!S67),T67,"")</f>
        <v/>
      </c>
      <c r="CN67" s="843" t="str">
        <f>IF(AND($BX$3=1,TRUNC('7c Health part-time'!T67)&lt;&gt;'7c Health part-time'!T67),U67,"")</f>
        <v/>
      </c>
      <c r="CO67" s="845" t="str">
        <f>IF(AND($BX$3=1,TRUNC('7c Health part-time'!U67)&lt;&gt;'7c Health part-time'!U67),V67,"")</f>
        <v/>
      </c>
      <c r="DV67" s="844" t="str">
        <f>IF(AND($DV$3=1,ROUND('7c Health part-time'!AB67,2)&lt;&gt;'7c Health part-time'!AB67),AC67,"")</f>
        <v/>
      </c>
      <c r="DW67" s="843" t="str">
        <f>IF(AND($DV$3=1,ROUND('7c Health part-time'!AC67,2)&lt;&gt;'7c Health part-time'!AC67),AD67,"")</f>
        <v/>
      </c>
      <c r="DX67" s="843" t="str">
        <f>IF(AND($DV$3=1,ROUND('7c Health part-time'!AD67,2)&lt;&gt;'7c Health part-time'!AD67),AE67,"")</f>
        <v/>
      </c>
      <c r="DY67" s="843" t="str">
        <f>IF(AND($DV$3=1,ROUND('7c Health part-time'!AE67,2)&lt;&gt;'7c Health part-time'!AE67),AF67,"")</f>
        <v/>
      </c>
      <c r="DZ67" s="843" t="str">
        <f>IF(AND($DV$3=1,ROUND('7c Health part-time'!AF67,2)&lt;&gt;'7c Health part-time'!AF67),AG67,"")</f>
        <v/>
      </c>
      <c r="EA67" s="845" t="str">
        <f>IF(AND($DV$3=1,ROUND('7c Health part-time'!AG67,2)&lt;&gt;'7c Health part-time'!AG67),AH67,"")</f>
        <v/>
      </c>
      <c r="EC67" s="844" t="str">
        <f>IF(AND($EC$3=1,'7c Health part-time'!AB67&gt;'7c Health part-time'!V67),AC67,"")</f>
        <v/>
      </c>
      <c r="ED67" s="843" t="str">
        <f>IF(AND($EC$3=1,'7c Health part-time'!AC67&gt;'7c Health part-time'!W67),AD67,"")</f>
        <v/>
      </c>
      <c r="EE67" s="843" t="str">
        <f>IF(AND($EC$3=1,'7c Health part-time'!AD67&gt;'7c Health part-time'!X67),AE67,"")</f>
        <v/>
      </c>
      <c r="EF67" s="843" t="str">
        <f>IF(AND($EC$3=1,'7c Health part-time'!AE67&gt;'7c Health part-time'!Y67),AF67,"")</f>
        <v/>
      </c>
      <c r="EG67" s="843" t="str">
        <f>IF(AND($EC$3=1,'7c Health part-time'!AF67&gt;'7c Health part-time'!Z67),AG67,"")</f>
        <v/>
      </c>
      <c r="EH67" s="845" t="str">
        <f>IF(AND($EC$3=1,'7c Health part-time'!AG67&gt;'7c Health part-time'!AA67),AH67,"")</f>
        <v/>
      </c>
      <c r="EJ67" s="844" t="str">
        <f>IF(AND($EJ$3=1,'7c Health part-time'!V67&lt;&gt;0),IF(('7c Health part-time'!AB67/'7c Health part-time'!V67)&lt;0.03,AC67,""),"")</f>
        <v/>
      </c>
      <c r="EK67" s="843" t="str">
        <f>IF(AND($EJ$3=1,'7c Health part-time'!W67&lt;&gt;0),IF(('7c Health part-time'!AC67/'7c Health part-time'!W67)&lt;0.03,AD67,""),"")</f>
        <v/>
      </c>
      <c r="EL67" s="843" t="str">
        <f>IF(AND($EJ$3=1,'7c Health part-time'!X67&lt;&gt;0),IF(('7c Health part-time'!AD67/'7c Health part-time'!X67)&lt;0.03,AE67,""),"")</f>
        <v/>
      </c>
      <c r="EM67" s="843" t="str">
        <f>IF(AND($EJ$3=1,'7c Health part-time'!Y67&lt;&gt;0),IF(('7c Health part-time'!AE67/'7c Health part-time'!Y67)&lt;0.03,AF67,""),"")</f>
        <v/>
      </c>
      <c r="EN67" s="843" t="str">
        <f>IF(AND($EJ$3=1,'7c Health part-time'!Z67&lt;&gt;0),IF(('7c Health part-time'!AF67/'7c Health part-time'!Z67)&lt;0.03,AG67,""),"")</f>
        <v/>
      </c>
      <c r="EO67" s="845" t="str">
        <f>IF(AND($EJ$3=1,'7c Health part-time'!AA67&lt;&gt;0),IF(('7c Health part-time'!AG67/'7c Health part-time'!AA67)&lt;0.03,AH67,""),"")</f>
        <v/>
      </c>
      <c r="EQ67" s="844" t="str">
        <f>IF(AND($EQ$3=1,'7c Health part-time'!P67=0,SUM('7c Health part-time'!D67,'7c Health part-time'!J67)&gt;$ET$13),Q67,"")</f>
        <v/>
      </c>
      <c r="ER67" s="843" t="str">
        <f>IF(AND($EQ$3=1,'7c Health part-time'!Q67=0,SUM('7c Health part-time'!E67,'7c Health part-time'!K67)&gt;$ET$13),R67,"")</f>
        <v/>
      </c>
      <c r="ES67" s="843" t="str">
        <f>IF(AND($EQ$3=1,'7c Health part-time'!R67=0,SUM('7c Health part-time'!F67,'7c Health part-time'!L67)&gt;$ET$13),S67,"")</f>
        <v/>
      </c>
      <c r="ET67" s="843" t="str">
        <f>IF(AND($EQ$3=1,'7c Health part-time'!S67=0,SUM('7c Health part-time'!G67,'7c Health part-time'!M67)&gt;$ET$13),T67,"")</f>
        <v/>
      </c>
      <c r="EU67" s="843" t="str">
        <f>IF(AND($EQ$3=1,'7c Health part-time'!T67=0,SUM('7c Health part-time'!H67,'7c Health part-time'!N67)&gt;$ET$13),U67,"")</f>
        <v/>
      </c>
      <c r="EV67" s="845" t="str">
        <f>IF(AND($EQ$3=1,'7c Health part-time'!U67=0,SUM('7c Health part-time'!I67,'7c Health part-time'!O67)&gt;$ET$13),V67,"")</f>
        <v/>
      </c>
      <c r="EX67" s="844" t="str">
        <f>IF(AND($EX$3=1,SUM('7c Health part-time'!D67,'7c Health part-time'!J67)&gt;0,ABS('7c Health part-time'!P67)=SUM('7c Health part-time'!D67,'7c Health part-time'!J67)),Q67,"")</f>
        <v/>
      </c>
      <c r="EY67" s="843" t="str">
        <f>IF(AND($EX$3=1,SUM('7c Health part-time'!E67,'7c Health part-time'!K67)&gt;0,ABS('7c Health part-time'!Q67)=SUM('7c Health part-time'!E67,'7c Health part-time'!K67)),R67,"")</f>
        <v/>
      </c>
      <c r="EZ67" s="843" t="str">
        <f>IF(AND($EX$3=1,SUM('7c Health part-time'!F67,'7c Health part-time'!L67)&gt;0,ABS('7c Health part-time'!R67)=SUM('7c Health part-time'!F67,'7c Health part-time'!L67)),S67,"")</f>
        <v/>
      </c>
      <c r="FA67" s="843" t="str">
        <f>IF(AND($EX$3=1,SUM('7c Health part-time'!G67,'7c Health part-time'!M67)&gt;0,ABS('7c Health part-time'!S67)=SUM('7c Health part-time'!G67,'7c Health part-time'!M67)),T67,"")</f>
        <v/>
      </c>
      <c r="FB67" s="843" t="str">
        <f>IF(AND($EX$3=1,SUM('7c Health part-time'!H67,'7c Health part-time'!N67)&gt;0,ABS('7c Health part-time'!T67)=SUM('7c Health part-time'!H67,'7c Health part-time'!N67)),U67,"")</f>
        <v/>
      </c>
      <c r="FC67" s="845" t="str">
        <f>IF(AND($EX$3=1,SUM('7c Health part-time'!I67,'7c Health part-time'!O67)&gt;0,ABS('7c Health part-time'!U67)=SUM('7c Health part-time'!I67,'7c Health part-time'!O67)),V67,"")</f>
        <v/>
      </c>
      <c r="FR67" s="844" t="str">
        <f>IF(AND($FR$3=1,'7c Health part-time'!V67&lt;&gt;0),IF(('7c Health part-time'!AB67/'7c Health part-time'!V67)&lt;0.25,AC67,""),"")</f>
        <v/>
      </c>
      <c r="FS67" s="843" t="str">
        <f>IF(AND($FR$3=1,'7c Health part-time'!W67&lt;&gt;0),IF(('7c Health part-time'!AC67/'7c Health part-time'!W67)&lt;0.25,AD67,""),"")</f>
        <v/>
      </c>
      <c r="FT67" s="843" t="str">
        <f>IF(AND($FR$3=1,'7c Health part-time'!X67&lt;&gt;0),IF(('7c Health part-time'!AD67/'7c Health part-time'!X67)&lt;0.25,AE67,""),"")</f>
        <v/>
      </c>
      <c r="FU67" s="843" t="str">
        <f>IF(AND($FR$3=1,'7c Health part-time'!Y67&lt;&gt;0),IF(('7c Health part-time'!AE67/'7c Health part-time'!Y67)&lt;0.25,AF67,""),"")</f>
        <v/>
      </c>
      <c r="FV67" s="843" t="str">
        <f>IF(AND($FR$3=1,'7c Health part-time'!Z67&lt;&gt;0),IF(('7c Health part-time'!AF67/'7c Health part-time'!Z67)&lt;0.25,AG67,""),"")</f>
        <v/>
      </c>
      <c r="FW67" s="845" t="str">
        <f>IF(AND($FR$3=1,'7c Health part-time'!AA67&lt;&gt;0),IF(('7c Health part-time'!AG67/'7c Health part-time'!AA67)&lt;0.25,AH67,""),"")</f>
        <v/>
      </c>
      <c r="FY67" s="843"/>
      <c r="FZ67" s="843"/>
      <c r="GA67" s="843"/>
      <c r="GB67" s="843"/>
      <c r="GC67" s="843"/>
      <c r="GD67" s="843"/>
      <c r="GE67" s="843"/>
      <c r="GF67" s="843"/>
      <c r="GG67" s="843"/>
      <c r="GH67" s="843"/>
      <c r="GI67" s="843"/>
      <c r="GJ67" s="843"/>
      <c r="GL67" s="60"/>
      <c r="GM67" s="60" t="s">
        <v>13</v>
      </c>
      <c r="GN67" s="60" t="s">
        <v>314</v>
      </c>
      <c r="GO67" s="49" t="str">
        <f>$CS$101</f>
        <v/>
      </c>
      <c r="GP67" s="41" t="str">
        <f>$CT$101</f>
        <v/>
      </c>
      <c r="GQ67" s="40" t="str">
        <f>$CS$101</f>
        <v/>
      </c>
      <c r="GR67" s="41" t="str">
        <f>$CT$101</f>
        <v/>
      </c>
      <c r="GS67" s="40" t="str">
        <f>$CS$101</f>
        <v/>
      </c>
      <c r="GT67" s="873" t="str">
        <f>$CT$101</f>
        <v/>
      </c>
      <c r="GU67" s="49" t="str">
        <f>$CY$101</f>
        <v/>
      </c>
      <c r="GV67" s="41" t="str">
        <f>$CZ$101</f>
        <v/>
      </c>
      <c r="GW67" s="40" t="str">
        <f>$CY$101</f>
        <v/>
      </c>
      <c r="GX67" s="41" t="str">
        <f>$CZ$101</f>
        <v/>
      </c>
      <c r="GY67" s="40" t="str">
        <f>$CY$101</f>
        <v/>
      </c>
      <c r="GZ67" s="873" t="str">
        <f>$CZ$101</f>
        <v/>
      </c>
      <c r="HA67" s="49" t="str">
        <f>$DE$101</f>
        <v/>
      </c>
      <c r="HB67" s="41" t="str">
        <f>$DF$101</f>
        <v/>
      </c>
      <c r="HC67" s="40" t="str">
        <f>$DE$101</f>
        <v/>
      </c>
      <c r="HD67" s="41" t="str">
        <f>$DF$101</f>
        <v/>
      </c>
      <c r="HE67" s="40" t="str">
        <f>$DE$101</f>
        <v/>
      </c>
      <c r="HF67" s="873" t="str">
        <f>$DF$101</f>
        <v/>
      </c>
      <c r="HG67" s="49" t="str">
        <f>$DK$101</f>
        <v/>
      </c>
      <c r="HH67" s="41" t="str">
        <f>$DL$101</f>
        <v/>
      </c>
      <c r="HI67" s="40" t="str">
        <f>$DK$101</f>
        <v/>
      </c>
      <c r="HJ67" s="41" t="str">
        <f>$DL$101</f>
        <v/>
      </c>
      <c r="HK67" s="40" t="str">
        <f>$DK$101</f>
        <v/>
      </c>
      <c r="HL67" s="873" t="str">
        <f>$DL$101</f>
        <v/>
      </c>
      <c r="HM67" s="49" t="str">
        <f>$DQ$101</f>
        <v/>
      </c>
      <c r="HN67" s="41" t="str">
        <f>$DR$101</f>
        <v/>
      </c>
      <c r="HO67" s="40" t="str">
        <f>$DQ$101</f>
        <v/>
      </c>
      <c r="HP67" s="41" t="str">
        <f>$DR$101</f>
        <v/>
      </c>
      <c r="HQ67" s="40" t="str">
        <f>$DQ$101</f>
        <v/>
      </c>
      <c r="HR67" s="873" t="str">
        <f>$DR$101</f>
        <v/>
      </c>
    </row>
    <row r="68" spans="1:226" x14ac:dyDescent="0.25">
      <c r="A68" s="18" t="str">
        <f>'7c Health part-time'!A68</f>
        <v>Physiotherapy (B)</v>
      </c>
      <c r="B68" t="s">
        <v>19</v>
      </c>
      <c r="C68" s="18" t="str">
        <f>'7c Health part-time'!C68</f>
        <v>UG</v>
      </c>
      <c r="D68" t="str">
        <f t="shared" si="4"/>
        <v>Physiotherapy (B), Long, UG</v>
      </c>
      <c r="E68" t="str">
        <f t="shared" si="13"/>
        <v xml:space="preserve">Column 1, Starters in 2016-17, OfS-fundable, Physiotherapy (B), Long, UG; </v>
      </c>
      <c r="F68" t="str">
        <f t="shared" si="13"/>
        <v xml:space="preserve">Column 1, Starters in 2016-17, Non-fundable, Physiotherapy (B), Long, UG; </v>
      </c>
      <c r="G68" t="str">
        <f t="shared" si="13"/>
        <v xml:space="preserve">Column 1, Starters in 2017-18, OfS-fundable, Physiotherapy (B), Long, UG; </v>
      </c>
      <c r="H68" t="str">
        <f t="shared" si="13"/>
        <v xml:space="preserve">Column 1, Starters in 2017-18, Non-fundable, Physiotherapy (B), Long, UG; </v>
      </c>
      <c r="I68" t="str">
        <f t="shared" si="13"/>
        <v xml:space="preserve">Column 1, Starters in 2018-19, OfS-fundable, Physiotherapy (B), Long, UG; </v>
      </c>
      <c r="J68" t="str">
        <f t="shared" si="13"/>
        <v xml:space="preserve">Column 1, Starters in 2018-19, Non-fundable, Physiotherapy (B), Long, UG; </v>
      </c>
      <c r="K68" t="str">
        <f t="shared" si="13"/>
        <v xml:space="preserve">Column 2, Starters in 2016-17, OfS-fundable, Physiotherapy (B), Long, UG; </v>
      </c>
      <c r="L68" t="str">
        <f t="shared" si="13"/>
        <v xml:space="preserve">Column 2, Starters in 2016-17, Non-fundable, Physiotherapy (B), Long, UG; </v>
      </c>
      <c r="M68" t="str">
        <f t="shared" si="13"/>
        <v xml:space="preserve">Column 2, Starters in 2017-18, OfS-fundable, Physiotherapy (B), Long, UG; </v>
      </c>
      <c r="N68" t="str">
        <f t="shared" si="13"/>
        <v xml:space="preserve">Column 2, Starters in 2017-18, Non-fundable, Physiotherapy (B), Long, UG; </v>
      </c>
      <c r="O68" t="str">
        <f t="shared" si="13"/>
        <v xml:space="preserve">Column 2, Starters in 2018-19, OfS-fundable, Physiotherapy (B), Long, UG; </v>
      </c>
      <c r="P68" t="str">
        <f t="shared" si="13"/>
        <v xml:space="preserve">Column 2, Starters in 2018-19, Non-fundable, Physiotherapy (B), Long, UG; </v>
      </c>
      <c r="Q68" t="str">
        <f t="shared" si="13"/>
        <v xml:space="preserve">Column 3, Starters in 2016-17, OfS-fundable, Physiotherapy (B), Long, UG; </v>
      </c>
      <c r="R68" t="str">
        <f t="shared" si="13"/>
        <v xml:space="preserve">Column 3, Starters in 2016-17, Non-fundable, Physiotherapy (B), Long, UG; </v>
      </c>
      <c r="S68" t="str">
        <f t="shared" si="13"/>
        <v xml:space="preserve">Column 3, Starters in 2017-18, OfS-fundable, Physiotherapy (B), Long, UG; </v>
      </c>
      <c r="T68" t="str">
        <f t="shared" si="13"/>
        <v xml:space="preserve">Column 3, Starters in 2017-18, Non-fundable, Physiotherapy (B), Long, UG; </v>
      </c>
      <c r="U68" t="str">
        <f t="shared" si="12"/>
        <v xml:space="preserve">Column 3, Starters in 2018-19, OfS-fundable, Physiotherapy (B), Long, UG; </v>
      </c>
      <c r="V68" t="str">
        <f t="shared" si="12"/>
        <v xml:space="preserve">Column 3, Starters in 2018-19, Non-fundable, Physiotherapy (B), Long, UG; </v>
      </c>
      <c r="W68" t="str">
        <f t="shared" si="12"/>
        <v xml:space="preserve">Column 4, Starters in 2016-17, OfS-fundable, Physiotherapy (B), Long, UG; </v>
      </c>
      <c r="X68" t="str">
        <f t="shared" si="12"/>
        <v xml:space="preserve">Column 4, Starters in 2016-17, Non-fundable, Physiotherapy (B), Long, UG; </v>
      </c>
      <c r="Y68" t="str">
        <f t="shared" si="12"/>
        <v xml:space="preserve">Column 4, Starters in 2017-18, OfS-fundable, Physiotherapy (B), Long, UG; </v>
      </c>
      <c r="Z68" t="str">
        <f t="shared" si="12"/>
        <v xml:space="preserve">Column 4, Starters in 2017-18, Non-fundable, Physiotherapy (B), Long, UG; </v>
      </c>
      <c r="AA68" t="str">
        <f t="shared" si="12"/>
        <v xml:space="preserve">Column 4, Starters in 2018-19, OfS-fundable, Physiotherapy (B), Long, UG; </v>
      </c>
      <c r="AB68" t="str">
        <f t="shared" si="12"/>
        <v xml:space="preserve">Column 4, Starters in 2018-19, Non-fundable, Physiotherapy (B), Long, UG; </v>
      </c>
      <c r="AC68" t="str">
        <f t="shared" si="12"/>
        <v xml:space="preserve">Column 4a, Starters in 2016-17, OfS-fundable, Physiotherapy (B), Long, UG; </v>
      </c>
      <c r="AD68" t="str">
        <f t="shared" si="12"/>
        <v xml:space="preserve">Column 4a, Starters in 2016-17, Non-fundable, Physiotherapy (B), Long, UG; </v>
      </c>
      <c r="AE68" t="str">
        <f t="shared" si="12"/>
        <v xml:space="preserve">Column 4a, Starters in 2017-18, OfS-fundable, Physiotherapy (B), Long, UG; </v>
      </c>
      <c r="AF68" t="str">
        <f t="shared" si="12"/>
        <v xml:space="preserve">Column 4a, Starters in 2017-18, Non-fundable, Physiotherapy (B), Long, UG; </v>
      </c>
      <c r="AG68" t="str">
        <f t="shared" si="12"/>
        <v xml:space="preserve">Column 4a, Starters in 2018-19, OfS-fundable, Physiotherapy (B), Long, UG; </v>
      </c>
      <c r="AH68" t="str">
        <f t="shared" si="12"/>
        <v xml:space="preserve">Column 4a, Starters in 2018-19, Non-fundable, Physiotherapy (B), Long, UG; </v>
      </c>
      <c r="AR68" s="844" t="str">
        <f>IF(AND($AR$3=1,'7c Health part-time'!P68&gt;0),Q68,"")</f>
        <v/>
      </c>
      <c r="AS68" s="843" t="str">
        <f>IF(AND($AR$3=1,'7c Health part-time'!Q68&gt;0),R68,"")</f>
        <v/>
      </c>
      <c r="AT68" s="843" t="str">
        <f>IF(AND($AR$3=1,'7c Health part-time'!R68&gt;0),S68,"")</f>
        <v/>
      </c>
      <c r="AU68" s="843" t="str">
        <f>IF(AND($AR$3=1,'7c Health part-time'!S68&gt;0),T68,"")</f>
        <v/>
      </c>
      <c r="AV68" s="843" t="str">
        <f>IF(AND($AR$3=1,'7c Health part-time'!T68&gt;0),U68,"")</f>
        <v/>
      </c>
      <c r="AW68" s="845" t="str">
        <f>IF(AND($AR$3=1,'7c Health part-time'!U68&gt;0),V68,"")</f>
        <v/>
      </c>
      <c r="AY68" s="844" t="str">
        <f>IF(AND($AY$3=1,'7c Health part-time'!D68&lt;0),E68,"")</f>
        <v/>
      </c>
      <c r="AZ68" s="843" t="str">
        <f>IF(AND($AY$3=1,'7c Health part-time'!E68&lt;0),F68,"")</f>
        <v/>
      </c>
      <c r="BA68" s="843" t="str">
        <f>IF(AND($AY$3=1,'7c Health part-time'!F68&lt;0),G68,"")</f>
        <v/>
      </c>
      <c r="BB68" s="843" t="str">
        <f>IF(AND($AY$3=1,'7c Health part-time'!G68&lt;0),H68,"")</f>
        <v/>
      </c>
      <c r="BC68" s="843" t="str">
        <f>IF(AND($AY$3=1,'7c Health part-time'!H68&lt;0),I68,"")</f>
        <v/>
      </c>
      <c r="BD68" s="845" t="str">
        <f>IF(AND($AY$3=1,'7c Health part-time'!I68&lt;0),J68,"")</f>
        <v/>
      </c>
      <c r="BE68" s="844" t="str">
        <f>IF(AND($AY$3=1,'7c Health part-time'!J68&lt;0),K68,"")</f>
        <v/>
      </c>
      <c r="BF68" s="843" t="str">
        <f>IF(AND($AY$3=1,'7c Health part-time'!K68&lt;0),L68,"")</f>
        <v/>
      </c>
      <c r="BG68" s="843" t="str">
        <f>IF(AND($AY$3=1,'7c Health part-time'!L68&lt;0),M68,"")</f>
        <v/>
      </c>
      <c r="BH68" s="843" t="str">
        <f>IF(AND($AY$3=1,'7c Health part-time'!M68&lt;0),N68,"")</f>
        <v/>
      </c>
      <c r="BI68" s="843" t="str">
        <f>IF(AND($AY$3=1,'7c Health part-time'!N68&lt;0),O68,"")</f>
        <v/>
      </c>
      <c r="BJ68" s="845" t="str">
        <f>IF(AND($AY$3=1,'7c Health part-time'!O68&lt;0),P68,"")</f>
        <v/>
      </c>
      <c r="BK68" s="844" t="str">
        <f>IF(AND($AY$3=1,'7c Health part-time'!V68&lt;0),W68,"")</f>
        <v/>
      </c>
      <c r="BL68" s="843" t="str">
        <f>IF(AND($AY$3=1,'7c Health part-time'!W68&lt;0),X68,"")</f>
        <v/>
      </c>
      <c r="BM68" s="843" t="str">
        <f>IF(AND($AY$3=1,'7c Health part-time'!X68&lt;0),Y68,"")</f>
        <v/>
      </c>
      <c r="BN68" s="843" t="str">
        <f>IF(AND($AY$3=1,'7c Health part-time'!Y68&lt;0),Z68,"")</f>
        <v/>
      </c>
      <c r="BO68" s="843" t="str">
        <f>IF(AND($AY$3=1,'7c Health part-time'!Z68&lt;0),AA68,"")</f>
        <v/>
      </c>
      <c r="BP68" s="845" t="str">
        <f>IF(AND($AY$3=1,'7c Health part-time'!AA68&lt;0),AB68,"")</f>
        <v/>
      </c>
      <c r="BQ68" s="844" t="str">
        <f>IF(AND($AY$3=1,'7c Health part-time'!AB68&lt;0),AC68,"")</f>
        <v/>
      </c>
      <c r="BR68" s="843" t="str">
        <f>IF(AND($AY$3=1,'7c Health part-time'!AC68&lt;0),AD68,"")</f>
        <v/>
      </c>
      <c r="BS68" s="843" t="str">
        <f>IF(AND($AY$3=1,'7c Health part-time'!AD68&lt;0),AE68,"")</f>
        <v/>
      </c>
      <c r="BT68" s="843" t="str">
        <f>IF(AND($AY$3=1,'7c Health part-time'!AE68&lt;0),AF68,"")</f>
        <v/>
      </c>
      <c r="BU68" s="843" t="str">
        <f>IF(AND($AY$3=1,'7c Health part-time'!AF68&lt;0),AG68,"")</f>
        <v/>
      </c>
      <c r="BV68" s="845" t="str">
        <f>IF(AND($AY$3=1,'7c Health part-time'!AG68&lt;0),AH68,"")</f>
        <v/>
      </c>
      <c r="BX68" s="844" t="str">
        <f>IF(AND($BX$3=1,TRUNC('7c Health part-time'!D68)&lt;&gt;'7c Health part-time'!D68),E68,"")</f>
        <v/>
      </c>
      <c r="BY68" s="843" t="str">
        <f>IF(AND($BX$3=1,TRUNC('7c Health part-time'!E68)&lt;&gt;'7c Health part-time'!E68),F68,"")</f>
        <v/>
      </c>
      <c r="BZ68" s="843" t="str">
        <f>IF(AND($BX$3=1,TRUNC('7c Health part-time'!F68)&lt;&gt;'7c Health part-time'!F68),G68,"")</f>
        <v/>
      </c>
      <c r="CA68" s="843" t="str">
        <f>IF(AND($BX$3=1,TRUNC('7c Health part-time'!G68)&lt;&gt;'7c Health part-time'!G68),H68,"")</f>
        <v/>
      </c>
      <c r="CB68" s="843" t="str">
        <f>IF(AND($BX$3=1,TRUNC('7c Health part-time'!H68)&lt;&gt;'7c Health part-time'!H68),I68,"")</f>
        <v/>
      </c>
      <c r="CC68" s="845" t="str">
        <f>IF(AND($BX$3=1,TRUNC('7c Health part-time'!I68)&lt;&gt;'7c Health part-time'!I68),J68,"")</f>
        <v/>
      </c>
      <c r="CD68" s="844" t="str">
        <f>IF(AND($BX$3=1,TRUNC('7c Health part-time'!J68)&lt;&gt;'7c Health part-time'!J68),K68,"")</f>
        <v/>
      </c>
      <c r="CE68" s="843" t="str">
        <f>IF(AND($BX$3=1,TRUNC('7c Health part-time'!K68)&lt;&gt;'7c Health part-time'!K68),L68,"")</f>
        <v/>
      </c>
      <c r="CF68" s="843" t="str">
        <f>IF(AND($BX$3=1,TRUNC('7c Health part-time'!L68)&lt;&gt;'7c Health part-time'!L68),M68,"")</f>
        <v/>
      </c>
      <c r="CG68" s="843" t="str">
        <f>IF(AND($BX$3=1,TRUNC('7c Health part-time'!M68)&lt;&gt;'7c Health part-time'!M68),N68,"")</f>
        <v/>
      </c>
      <c r="CH68" s="843" t="str">
        <f>IF(AND($BX$3=1,TRUNC('7c Health part-time'!N68)&lt;&gt;'7c Health part-time'!N68),O68,"")</f>
        <v/>
      </c>
      <c r="CI68" s="845" t="str">
        <f>IF(AND($BX$3=1,TRUNC('7c Health part-time'!O68)&lt;&gt;'7c Health part-time'!O68),P68,"")</f>
        <v/>
      </c>
      <c r="CJ68" s="844" t="str">
        <f>IF(AND($BX$3=1,TRUNC('7c Health part-time'!P68)&lt;&gt;'7c Health part-time'!P68),Q68,"")</f>
        <v/>
      </c>
      <c r="CK68" s="843" t="str">
        <f>IF(AND($BX$3=1,TRUNC('7c Health part-time'!Q68)&lt;&gt;'7c Health part-time'!Q68),R68,"")</f>
        <v/>
      </c>
      <c r="CL68" s="843" t="str">
        <f>IF(AND($BX$3=1,TRUNC('7c Health part-time'!R68)&lt;&gt;'7c Health part-time'!R68),S68,"")</f>
        <v/>
      </c>
      <c r="CM68" s="843" t="str">
        <f>IF(AND($BX$3=1,TRUNC('7c Health part-time'!S68)&lt;&gt;'7c Health part-time'!S68),T68,"")</f>
        <v/>
      </c>
      <c r="CN68" s="843" t="str">
        <f>IF(AND($BX$3=1,TRUNC('7c Health part-time'!T68)&lt;&gt;'7c Health part-time'!T68),U68,"")</f>
        <v/>
      </c>
      <c r="CO68" s="845" t="str">
        <f>IF(AND($BX$3=1,TRUNC('7c Health part-time'!U68)&lt;&gt;'7c Health part-time'!U68),V68,"")</f>
        <v/>
      </c>
      <c r="DV68" s="844" t="str">
        <f>IF(AND($DV$3=1,ROUND('7c Health part-time'!AB68,2)&lt;&gt;'7c Health part-time'!AB68),AC68,"")</f>
        <v/>
      </c>
      <c r="DW68" s="843" t="str">
        <f>IF(AND($DV$3=1,ROUND('7c Health part-time'!AC68,2)&lt;&gt;'7c Health part-time'!AC68),AD68,"")</f>
        <v/>
      </c>
      <c r="DX68" s="843" t="str">
        <f>IF(AND($DV$3=1,ROUND('7c Health part-time'!AD68,2)&lt;&gt;'7c Health part-time'!AD68),AE68,"")</f>
        <v/>
      </c>
      <c r="DY68" s="843" t="str">
        <f>IF(AND($DV$3=1,ROUND('7c Health part-time'!AE68,2)&lt;&gt;'7c Health part-time'!AE68),AF68,"")</f>
        <v/>
      </c>
      <c r="DZ68" s="843" t="str">
        <f>IF(AND($DV$3=1,ROUND('7c Health part-time'!AF68,2)&lt;&gt;'7c Health part-time'!AF68),AG68,"")</f>
        <v/>
      </c>
      <c r="EA68" s="845" t="str">
        <f>IF(AND($DV$3=1,ROUND('7c Health part-time'!AG68,2)&lt;&gt;'7c Health part-time'!AG68),AH68,"")</f>
        <v/>
      </c>
      <c r="EC68" s="844" t="str">
        <f>IF(AND($EC$3=1,'7c Health part-time'!AB68&gt;'7c Health part-time'!V68),AC68,"")</f>
        <v/>
      </c>
      <c r="ED68" s="843" t="str">
        <f>IF(AND($EC$3=1,'7c Health part-time'!AC68&gt;'7c Health part-time'!W68),AD68,"")</f>
        <v/>
      </c>
      <c r="EE68" s="843" t="str">
        <f>IF(AND($EC$3=1,'7c Health part-time'!AD68&gt;'7c Health part-time'!X68),AE68,"")</f>
        <v/>
      </c>
      <c r="EF68" s="843" t="str">
        <f>IF(AND($EC$3=1,'7c Health part-time'!AE68&gt;'7c Health part-time'!Y68),AF68,"")</f>
        <v/>
      </c>
      <c r="EG68" s="843" t="str">
        <f>IF(AND($EC$3=1,'7c Health part-time'!AF68&gt;'7c Health part-time'!Z68),AG68,"")</f>
        <v/>
      </c>
      <c r="EH68" s="845" t="str">
        <f>IF(AND($EC$3=1,'7c Health part-time'!AG68&gt;'7c Health part-time'!AA68),AH68,"")</f>
        <v/>
      </c>
      <c r="EJ68" s="844" t="str">
        <f>IF(AND($EJ$3=1,'7c Health part-time'!V68&lt;&gt;0),IF(('7c Health part-time'!AB68/'7c Health part-time'!V68)&lt;0.03,AC68,""),"")</f>
        <v/>
      </c>
      <c r="EK68" s="843" t="str">
        <f>IF(AND($EJ$3=1,'7c Health part-time'!W68&lt;&gt;0),IF(('7c Health part-time'!AC68/'7c Health part-time'!W68)&lt;0.03,AD68,""),"")</f>
        <v/>
      </c>
      <c r="EL68" s="843" t="str">
        <f>IF(AND($EJ$3=1,'7c Health part-time'!X68&lt;&gt;0),IF(('7c Health part-time'!AD68/'7c Health part-time'!X68)&lt;0.03,AE68,""),"")</f>
        <v/>
      </c>
      <c r="EM68" s="843" t="str">
        <f>IF(AND($EJ$3=1,'7c Health part-time'!Y68&lt;&gt;0),IF(('7c Health part-time'!AE68/'7c Health part-time'!Y68)&lt;0.03,AF68,""),"")</f>
        <v/>
      </c>
      <c r="EN68" s="843" t="str">
        <f>IF(AND($EJ$3=1,'7c Health part-time'!Z68&lt;&gt;0),IF(('7c Health part-time'!AF68/'7c Health part-time'!Z68)&lt;0.03,AG68,""),"")</f>
        <v/>
      </c>
      <c r="EO68" s="845" t="str">
        <f>IF(AND($EJ$3=1,'7c Health part-time'!AA68&lt;&gt;0),IF(('7c Health part-time'!AG68/'7c Health part-time'!AA68)&lt;0.03,AH68,""),"")</f>
        <v/>
      </c>
      <c r="EQ68" s="844" t="str">
        <f>IF(AND($EQ$3=1,'7c Health part-time'!P68=0,SUM('7c Health part-time'!D68,'7c Health part-time'!J68)&gt;$ET$13),Q68,"")</f>
        <v/>
      </c>
      <c r="ER68" s="843" t="str">
        <f>IF(AND($EQ$3=1,'7c Health part-time'!Q68=0,SUM('7c Health part-time'!E68,'7c Health part-time'!K68)&gt;$ET$13),R68,"")</f>
        <v/>
      </c>
      <c r="ES68" s="843" t="str">
        <f>IF(AND($EQ$3=1,'7c Health part-time'!R68=0,SUM('7c Health part-time'!F68,'7c Health part-time'!L68)&gt;$ET$13),S68,"")</f>
        <v/>
      </c>
      <c r="ET68" s="843" t="str">
        <f>IF(AND($EQ$3=1,'7c Health part-time'!S68=0,SUM('7c Health part-time'!G68,'7c Health part-time'!M68)&gt;$ET$13),T68,"")</f>
        <v/>
      </c>
      <c r="EU68" s="843" t="str">
        <f>IF(AND($EQ$3=1,'7c Health part-time'!T68=0,SUM('7c Health part-time'!H68,'7c Health part-time'!N68)&gt;$ET$13),U68,"")</f>
        <v/>
      </c>
      <c r="EV68" s="845" t="str">
        <f>IF(AND($EQ$3=1,'7c Health part-time'!U68=0,SUM('7c Health part-time'!I68,'7c Health part-time'!O68)&gt;$ET$13),V68,"")</f>
        <v/>
      </c>
      <c r="EX68" s="844" t="str">
        <f>IF(AND($EX$3=1,SUM('7c Health part-time'!D68,'7c Health part-time'!J68)&gt;0,ABS('7c Health part-time'!P68)=SUM('7c Health part-time'!D68,'7c Health part-time'!J68)),Q68,"")</f>
        <v/>
      </c>
      <c r="EY68" s="843" t="str">
        <f>IF(AND($EX$3=1,SUM('7c Health part-time'!E68,'7c Health part-time'!K68)&gt;0,ABS('7c Health part-time'!Q68)=SUM('7c Health part-time'!E68,'7c Health part-time'!K68)),R68,"")</f>
        <v/>
      </c>
      <c r="EZ68" s="843" t="str">
        <f>IF(AND($EX$3=1,SUM('7c Health part-time'!F68,'7c Health part-time'!L68)&gt;0,ABS('7c Health part-time'!R68)=SUM('7c Health part-time'!F68,'7c Health part-time'!L68)),S68,"")</f>
        <v/>
      </c>
      <c r="FA68" s="843" t="str">
        <f>IF(AND($EX$3=1,SUM('7c Health part-time'!G68,'7c Health part-time'!M68)&gt;0,ABS('7c Health part-time'!S68)=SUM('7c Health part-time'!G68,'7c Health part-time'!M68)),T68,"")</f>
        <v/>
      </c>
      <c r="FB68" s="843" t="str">
        <f>IF(AND($EX$3=1,SUM('7c Health part-time'!H68,'7c Health part-time'!N68)&gt;0,ABS('7c Health part-time'!T68)=SUM('7c Health part-time'!H68,'7c Health part-time'!N68)),U68,"")</f>
        <v/>
      </c>
      <c r="FC68" s="845" t="str">
        <f>IF(AND($EX$3=1,SUM('7c Health part-time'!I68,'7c Health part-time'!O68)&gt;0,ABS('7c Health part-time'!U68)=SUM('7c Health part-time'!I68,'7c Health part-time'!O68)),V68,"")</f>
        <v/>
      </c>
      <c r="FR68" s="844" t="str">
        <f>IF(AND($FR$3=1,'7c Health part-time'!V68&lt;&gt;0),IF(('7c Health part-time'!AB68/'7c Health part-time'!V68)&lt;0.25,AC68,""),"")</f>
        <v/>
      </c>
      <c r="FS68" s="843" t="str">
        <f>IF(AND($FR$3=1,'7c Health part-time'!W68&lt;&gt;0),IF(('7c Health part-time'!AC68/'7c Health part-time'!W68)&lt;0.25,AD68,""),"")</f>
        <v/>
      </c>
      <c r="FT68" s="843" t="str">
        <f>IF(AND($FR$3=1,'7c Health part-time'!X68&lt;&gt;0),IF(('7c Health part-time'!AD68/'7c Health part-time'!X68)&lt;0.25,AE68,""),"")</f>
        <v/>
      </c>
      <c r="FU68" s="843" t="str">
        <f>IF(AND($FR$3=1,'7c Health part-time'!Y68&lt;&gt;0),IF(('7c Health part-time'!AE68/'7c Health part-time'!Y68)&lt;0.25,AF68,""),"")</f>
        <v/>
      </c>
      <c r="FV68" s="843" t="str">
        <f>IF(AND($FR$3=1,'7c Health part-time'!Z68&lt;&gt;0),IF(('7c Health part-time'!AF68/'7c Health part-time'!Z68)&lt;0.25,AG68,""),"")</f>
        <v/>
      </c>
      <c r="FW68" s="845" t="str">
        <f>IF(AND($FR$3=1,'7c Health part-time'!AA68&lt;&gt;0),IF(('7c Health part-time'!AG68/'7c Health part-time'!AA68)&lt;0.25,AH68,""),"")</f>
        <v/>
      </c>
      <c r="FY68" s="840" t="str">
        <f>IF(AND($FY$3=1,'7c Health part-time'!D68&gt;0),E68,"")</f>
        <v/>
      </c>
      <c r="FZ68" s="841" t="str">
        <f>IF(AND($FY$3=1,'7c Health part-time'!E68&gt;0),F68,"")</f>
        <v/>
      </c>
      <c r="GA68" s="841" t="str">
        <f>IF(AND($FY$3=1,'7c Health part-time'!F68&gt;0),G68,"")</f>
        <v/>
      </c>
      <c r="GB68" s="841" t="str">
        <f>IF(AND($FY$3=1,'7c Health part-time'!G68&gt;0),H68,"")</f>
        <v/>
      </c>
      <c r="GC68" s="841" t="str">
        <f>IF(AND($FY$3=1,'7c Health part-time'!H68&gt;0),I68,"")</f>
        <v/>
      </c>
      <c r="GD68" s="842" t="str">
        <f>IF(AND($FY$3=1,'7c Health part-time'!I68&gt;0),J68,"")</f>
        <v/>
      </c>
      <c r="GE68" s="841" t="str">
        <f>IF(AND($FY$3=1,'7c Health part-time'!J68&gt;0),K68,"")</f>
        <v/>
      </c>
      <c r="GF68" s="841" t="str">
        <f>IF(AND($FY$3=1,'7c Health part-time'!K68&gt;0),L68,"")</f>
        <v/>
      </c>
      <c r="GG68" s="841" t="str">
        <f>IF(AND($FY$3=1,'7c Health part-time'!L68&gt;0),M68,"")</f>
        <v/>
      </c>
      <c r="GH68" s="841" t="str">
        <f>IF(AND($FY$3=1,'7c Health part-time'!M68&gt;0),N68,"")</f>
        <v/>
      </c>
      <c r="GI68" s="841" t="str">
        <f>IF(AND($FY$3=1,'7c Health part-time'!N68&gt;0),O68,"")</f>
        <v/>
      </c>
      <c r="GJ68" s="842" t="str">
        <f>IF(AND($FY$3=1,'7c Health part-time'!O68&gt;0),P68,"")</f>
        <v/>
      </c>
      <c r="GL68" s="60"/>
      <c r="GM68" s="61" t="s">
        <v>19</v>
      </c>
      <c r="GN68" s="60" t="s">
        <v>116</v>
      </c>
      <c r="GO68" s="49" t="str">
        <f>$CS$102</f>
        <v/>
      </c>
      <c r="GP68" s="41" t="str">
        <f>$CT$102</f>
        <v/>
      </c>
      <c r="GQ68" s="40" t="str">
        <f>$CS$102</f>
        <v/>
      </c>
      <c r="GR68" s="41" t="str">
        <f>$CT$102</f>
        <v/>
      </c>
      <c r="GS68" s="40" t="str">
        <f>$CS$102</f>
        <v/>
      </c>
      <c r="GT68" s="873" t="str">
        <f>$CT$102</f>
        <v/>
      </c>
      <c r="GU68" s="49" t="str">
        <f>$CY$102</f>
        <v/>
      </c>
      <c r="GV68" s="41" t="str">
        <f>$CZ$102</f>
        <v/>
      </c>
      <c r="GW68" s="40" t="str">
        <f>$CY$102</f>
        <v/>
      </c>
      <c r="GX68" s="41" t="str">
        <f>$CZ$102</f>
        <v/>
      </c>
      <c r="GY68" s="40" t="str">
        <f>$CY$102</f>
        <v/>
      </c>
      <c r="GZ68" s="873" t="str">
        <f>$CZ$102</f>
        <v/>
      </c>
      <c r="HA68" s="49" t="str">
        <f>$DE$102</f>
        <v/>
      </c>
      <c r="HB68" s="41" t="str">
        <f>$DF$102</f>
        <v/>
      </c>
      <c r="HC68" s="40" t="str">
        <f>$DE$102</f>
        <v/>
      </c>
      <c r="HD68" s="41" t="str">
        <f>$DF$102</f>
        <v/>
      </c>
      <c r="HE68" s="40" t="str">
        <f>$DE$102</f>
        <v/>
      </c>
      <c r="HF68" s="873" t="str">
        <f>$DF$102</f>
        <v/>
      </c>
      <c r="HG68" s="49" t="str">
        <f>$DK$102</f>
        <v/>
      </c>
      <c r="HH68" s="41" t="str">
        <f>$DL$102</f>
        <v/>
      </c>
      <c r="HI68" s="40" t="str">
        <f>$DK$102</f>
        <v/>
      </c>
      <c r="HJ68" s="41" t="str">
        <f>$DL$102</f>
        <v/>
      </c>
      <c r="HK68" s="40" t="str">
        <f>$DK$102</f>
        <v/>
      </c>
      <c r="HL68" s="873" t="str">
        <f>$DL$102</f>
        <v/>
      </c>
      <c r="HM68" s="49" t="str">
        <f>$DQ$102</f>
        <v/>
      </c>
      <c r="HN68" s="41" t="str">
        <f>$DR$102</f>
        <v/>
      </c>
      <c r="HO68" s="40" t="str">
        <f>$DQ$102</f>
        <v/>
      </c>
      <c r="HP68" s="41" t="str">
        <f>$DR$102</f>
        <v/>
      </c>
      <c r="HQ68" s="40" t="str">
        <f>$DQ$102</f>
        <v/>
      </c>
      <c r="HR68" s="873" t="str">
        <f>$DR$102</f>
        <v/>
      </c>
    </row>
    <row r="69" spans="1:226" x14ac:dyDescent="0.25">
      <c r="A69" s="18" t="str">
        <f>'7c Health part-time'!A69</f>
        <v>Physiotherapy (B)</v>
      </c>
      <c r="B69" t="s">
        <v>19</v>
      </c>
      <c r="C69" s="18" t="str">
        <f>'7c Health part-time'!C69</f>
        <v>PGT (UG fee)</v>
      </c>
      <c r="D69" t="str">
        <f t="shared" si="4"/>
        <v>Physiotherapy (B), Long, PGT (UG fee)</v>
      </c>
      <c r="E69" t="str">
        <f t="shared" si="13"/>
        <v xml:space="preserve">Column 1, Starters in 2016-17, OfS-fundable, Physiotherapy (B), Long, PGT (UG fee); </v>
      </c>
      <c r="F69" t="str">
        <f t="shared" si="13"/>
        <v xml:space="preserve">Column 1, Starters in 2016-17, Non-fundable, Physiotherapy (B), Long, PGT (UG fee); </v>
      </c>
      <c r="G69" t="str">
        <f t="shared" si="13"/>
        <v xml:space="preserve">Column 1, Starters in 2017-18, OfS-fundable, Physiotherapy (B), Long, PGT (UG fee); </v>
      </c>
      <c r="H69" t="str">
        <f t="shared" si="13"/>
        <v xml:space="preserve">Column 1, Starters in 2017-18, Non-fundable, Physiotherapy (B), Long, PGT (UG fee); </v>
      </c>
      <c r="I69" t="str">
        <f t="shared" si="13"/>
        <v xml:space="preserve">Column 1, Starters in 2018-19, OfS-fundable, Physiotherapy (B), Long, PGT (UG fee); </v>
      </c>
      <c r="J69" t="str">
        <f t="shared" si="13"/>
        <v xml:space="preserve">Column 1, Starters in 2018-19, Non-fundable, Physiotherapy (B), Long, PGT (UG fee); </v>
      </c>
      <c r="K69" t="str">
        <f t="shared" si="13"/>
        <v xml:space="preserve">Column 2, Starters in 2016-17, OfS-fundable, Physiotherapy (B), Long, PGT (UG fee); </v>
      </c>
      <c r="L69" t="str">
        <f t="shared" si="13"/>
        <v xml:space="preserve">Column 2, Starters in 2016-17, Non-fundable, Physiotherapy (B), Long, PGT (UG fee); </v>
      </c>
      <c r="M69" t="str">
        <f t="shared" si="13"/>
        <v xml:space="preserve">Column 2, Starters in 2017-18, OfS-fundable, Physiotherapy (B), Long, PGT (UG fee); </v>
      </c>
      <c r="N69" t="str">
        <f t="shared" si="13"/>
        <v xml:space="preserve">Column 2, Starters in 2017-18, Non-fundable, Physiotherapy (B), Long, PGT (UG fee); </v>
      </c>
      <c r="O69" t="str">
        <f t="shared" si="13"/>
        <v xml:space="preserve">Column 2, Starters in 2018-19, OfS-fundable, Physiotherapy (B), Long, PGT (UG fee); </v>
      </c>
      <c r="P69" t="str">
        <f t="shared" si="13"/>
        <v xml:space="preserve">Column 2, Starters in 2018-19, Non-fundable, Physiotherapy (B), Long, PGT (UG fee); </v>
      </c>
      <c r="Q69" t="str">
        <f t="shared" si="13"/>
        <v xml:space="preserve">Column 3, Starters in 2016-17, OfS-fundable, Physiotherapy (B), Long, PGT (UG fee); </v>
      </c>
      <c r="R69" t="str">
        <f t="shared" si="13"/>
        <v xml:space="preserve">Column 3, Starters in 2016-17, Non-fundable, Physiotherapy (B), Long, PGT (UG fee); </v>
      </c>
      <c r="S69" t="str">
        <f t="shared" si="13"/>
        <v xml:space="preserve">Column 3, Starters in 2017-18, OfS-fundable, Physiotherapy (B), Long, PGT (UG fee); </v>
      </c>
      <c r="T69" t="str">
        <f t="shared" si="13"/>
        <v xml:space="preserve">Column 3, Starters in 2017-18, Non-fundable, Physiotherapy (B), Long, PGT (UG fee); </v>
      </c>
      <c r="U69" t="str">
        <f t="shared" si="12"/>
        <v xml:space="preserve">Column 3, Starters in 2018-19, OfS-fundable, Physiotherapy (B), Long, PGT (UG fee); </v>
      </c>
      <c r="V69" t="str">
        <f t="shared" si="12"/>
        <v xml:space="preserve">Column 3, Starters in 2018-19, Non-fundable, Physiotherapy (B), Long, PGT (UG fee); </v>
      </c>
      <c r="W69" t="str">
        <f t="shared" si="12"/>
        <v xml:space="preserve">Column 4, Starters in 2016-17, OfS-fundable, Physiotherapy (B), Long, PGT (UG fee); </v>
      </c>
      <c r="X69" t="str">
        <f t="shared" si="12"/>
        <v xml:space="preserve">Column 4, Starters in 2016-17, Non-fundable, Physiotherapy (B), Long, PGT (UG fee); </v>
      </c>
      <c r="Y69" t="str">
        <f t="shared" si="12"/>
        <v xml:space="preserve">Column 4, Starters in 2017-18, OfS-fundable, Physiotherapy (B), Long, PGT (UG fee); </v>
      </c>
      <c r="Z69" t="str">
        <f t="shared" si="12"/>
        <v xml:space="preserve">Column 4, Starters in 2017-18, Non-fundable, Physiotherapy (B), Long, PGT (UG fee); </v>
      </c>
      <c r="AA69" t="str">
        <f t="shared" si="12"/>
        <v xml:space="preserve">Column 4, Starters in 2018-19, OfS-fundable, Physiotherapy (B), Long, PGT (UG fee); </v>
      </c>
      <c r="AB69" t="str">
        <f t="shared" si="12"/>
        <v xml:space="preserve">Column 4, Starters in 2018-19, Non-fundable, Physiotherapy (B), Long, PGT (UG fee); </v>
      </c>
      <c r="AC69" t="str">
        <f t="shared" si="12"/>
        <v xml:space="preserve">Column 4a, Starters in 2016-17, OfS-fundable, Physiotherapy (B), Long, PGT (UG fee); </v>
      </c>
      <c r="AD69" t="str">
        <f t="shared" si="12"/>
        <v xml:space="preserve">Column 4a, Starters in 2016-17, Non-fundable, Physiotherapy (B), Long, PGT (UG fee); </v>
      </c>
      <c r="AE69" t="str">
        <f t="shared" si="12"/>
        <v xml:space="preserve">Column 4a, Starters in 2017-18, OfS-fundable, Physiotherapy (B), Long, PGT (UG fee); </v>
      </c>
      <c r="AF69" t="str">
        <f t="shared" si="12"/>
        <v xml:space="preserve">Column 4a, Starters in 2017-18, Non-fundable, Physiotherapy (B), Long, PGT (UG fee); </v>
      </c>
      <c r="AG69" t="str">
        <f t="shared" si="12"/>
        <v xml:space="preserve">Column 4a, Starters in 2018-19, OfS-fundable, Physiotherapy (B), Long, PGT (UG fee); </v>
      </c>
      <c r="AH69" t="str">
        <f t="shared" si="12"/>
        <v xml:space="preserve">Column 4a, Starters in 2018-19, Non-fundable, Physiotherapy (B), Long, PGT (UG fee); </v>
      </c>
      <c r="AR69" s="726" t="str">
        <f>IF(AND($AR$3=1,'7c Health part-time'!P69&gt;0),Q69,"")</f>
        <v/>
      </c>
      <c r="AS69" s="727" t="str">
        <f>IF(AND($AR$3=1,'7c Health part-time'!Q69&gt;0),R69,"")</f>
        <v/>
      </c>
      <c r="AT69" s="727" t="str">
        <f>IF(AND($AR$3=1,'7c Health part-time'!R69&gt;0),S69,"")</f>
        <v/>
      </c>
      <c r="AU69" s="727" t="str">
        <f>IF(AND($AR$3=1,'7c Health part-time'!S69&gt;0),T69,"")</f>
        <v/>
      </c>
      <c r="AV69" s="727" t="str">
        <f>IF(AND($AR$3=1,'7c Health part-time'!T69&gt;0),U69,"")</f>
        <v/>
      </c>
      <c r="AW69" s="846" t="str">
        <f>IF(AND($AR$3=1,'7c Health part-time'!U69&gt;0),V69,"")</f>
        <v/>
      </c>
      <c r="AY69" s="726" t="str">
        <f>IF(AND($AY$3=1,'7c Health part-time'!D69&lt;0),E69,"")</f>
        <v/>
      </c>
      <c r="AZ69" s="727" t="str">
        <f>IF(AND($AY$3=1,'7c Health part-time'!E69&lt;0),F69,"")</f>
        <v/>
      </c>
      <c r="BA69" s="727" t="str">
        <f>IF(AND($AY$3=1,'7c Health part-time'!F69&lt;0),G69,"")</f>
        <v/>
      </c>
      <c r="BB69" s="727" t="str">
        <f>IF(AND($AY$3=1,'7c Health part-time'!G69&lt;0),H69,"")</f>
        <v/>
      </c>
      <c r="BC69" s="727" t="str">
        <f>IF(AND($AY$3=1,'7c Health part-time'!H69&lt;0),I69,"")</f>
        <v/>
      </c>
      <c r="BD69" s="846" t="str">
        <f>IF(AND($AY$3=1,'7c Health part-time'!I69&lt;0),J69,"")</f>
        <v/>
      </c>
      <c r="BE69" s="726" t="str">
        <f>IF(AND($AY$3=1,'7c Health part-time'!J69&lt;0),K69,"")</f>
        <v/>
      </c>
      <c r="BF69" s="727" t="str">
        <f>IF(AND($AY$3=1,'7c Health part-time'!K69&lt;0),L69,"")</f>
        <v/>
      </c>
      <c r="BG69" s="727" t="str">
        <f>IF(AND($AY$3=1,'7c Health part-time'!L69&lt;0),M69,"")</f>
        <v/>
      </c>
      <c r="BH69" s="727" t="str">
        <f>IF(AND($AY$3=1,'7c Health part-time'!M69&lt;0),N69,"")</f>
        <v/>
      </c>
      <c r="BI69" s="727" t="str">
        <f>IF(AND($AY$3=1,'7c Health part-time'!N69&lt;0),O69,"")</f>
        <v/>
      </c>
      <c r="BJ69" s="846" t="str">
        <f>IF(AND($AY$3=1,'7c Health part-time'!O69&lt;0),P69,"")</f>
        <v/>
      </c>
      <c r="BK69" s="726" t="str">
        <f>IF(AND($AY$3=1,'7c Health part-time'!V69&lt;0),W69,"")</f>
        <v/>
      </c>
      <c r="BL69" s="727" t="str">
        <f>IF(AND($AY$3=1,'7c Health part-time'!W69&lt;0),X69,"")</f>
        <v/>
      </c>
      <c r="BM69" s="727" t="str">
        <f>IF(AND($AY$3=1,'7c Health part-time'!X69&lt;0),Y69,"")</f>
        <v/>
      </c>
      <c r="BN69" s="727" t="str">
        <f>IF(AND($AY$3=1,'7c Health part-time'!Y69&lt;0),Z69,"")</f>
        <v/>
      </c>
      <c r="BO69" s="727" t="str">
        <f>IF(AND($AY$3=1,'7c Health part-time'!Z69&lt;0),AA69,"")</f>
        <v/>
      </c>
      <c r="BP69" s="846" t="str">
        <f>IF(AND($AY$3=1,'7c Health part-time'!AA69&lt;0),AB69,"")</f>
        <v/>
      </c>
      <c r="BQ69" s="726" t="str">
        <f>IF(AND($AY$3=1,'7c Health part-time'!AB69&lt;0),AC69,"")</f>
        <v/>
      </c>
      <c r="BR69" s="727" t="str">
        <f>IF(AND($AY$3=1,'7c Health part-time'!AC69&lt;0),AD69,"")</f>
        <v/>
      </c>
      <c r="BS69" s="727" t="str">
        <f>IF(AND($AY$3=1,'7c Health part-time'!AD69&lt;0),AE69,"")</f>
        <v/>
      </c>
      <c r="BT69" s="727" t="str">
        <f>IF(AND($AY$3=1,'7c Health part-time'!AE69&lt;0),AF69,"")</f>
        <v/>
      </c>
      <c r="BU69" s="727" t="str">
        <f>IF(AND($AY$3=1,'7c Health part-time'!AF69&lt;0),AG69,"")</f>
        <v/>
      </c>
      <c r="BV69" s="846" t="str">
        <f>IF(AND($AY$3=1,'7c Health part-time'!AG69&lt;0),AH69,"")</f>
        <v/>
      </c>
      <c r="BX69" s="726" t="str">
        <f>IF(AND($BX$3=1,TRUNC('7c Health part-time'!D69)&lt;&gt;'7c Health part-time'!D69),E69,"")</f>
        <v/>
      </c>
      <c r="BY69" s="727" t="str">
        <f>IF(AND($BX$3=1,TRUNC('7c Health part-time'!E69)&lt;&gt;'7c Health part-time'!E69),F69,"")</f>
        <v/>
      </c>
      <c r="BZ69" s="727" t="str">
        <f>IF(AND($BX$3=1,TRUNC('7c Health part-time'!F69)&lt;&gt;'7c Health part-time'!F69),G69,"")</f>
        <v/>
      </c>
      <c r="CA69" s="727" t="str">
        <f>IF(AND($BX$3=1,TRUNC('7c Health part-time'!G69)&lt;&gt;'7c Health part-time'!G69),H69,"")</f>
        <v/>
      </c>
      <c r="CB69" s="727" t="str">
        <f>IF(AND($BX$3=1,TRUNC('7c Health part-time'!H69)&lt;&gt;'7c Health part-time'!H69),I69,"")</f>
        <v/>
      </c>
      <c r="CC69" s="846" t="str">
        <f>IF(AND($BX$3=1,TRUNC('7c Health part-time'!I69)&lt;&gt;'7c Health part-time'!I69),J69,"")</f>
        <v/>
      </c>
      <c r="CD69" s="726" t="str">
        <f>IF(AND($BX$3=1,TRUNC('7c Health part-time'!J69)&lt;&gt;'7c Health part-time'!J69),K69,"")</f>
        <v/>
      </c>
      <c r="CE69" s="727" t="str">
        <f>IF(AND($BX$3=1,TRUNC('7c Health part-time'!K69)&lt;&gt;'7c Health part-time'!K69),L69,"")</f>
        <v/>
      </c>
      <c r="CF69" s="727" t="str">
        <f>IF(AND($BX$3=1,TRUNC('7c Health part-time'!L69)&lt;&gt;'7c Health part-time'!L69),M69,"")</f>
        <v/>
      </c>
      <c r="CG69" s="727" t="str">
        <f>IF(AND($BX$3=1,TRUNC('7c Health part-time'!M69)&lt;&gt;'7c Health part-time'!M69),N69,"")</f>
        <v/>
      </c>
      <c r="CH69" s="727" t="str">
        <f>IF(AND($BX$3=1,TRUNC('7c Health part-time'!N69)&lt;&gt;'7c Health part-time'!N69),O69,"")</f>
        <v/>
      </c>
      <c r="CI69" s="846" t="str">
        <f>IF(AND($BX$3=1,TRUNC('7c Health part-time'!O69)&lt;&gt;'7c Health part-time'!O69),P69,"")</f>
        <v/>
      </c>
      <c r="CJ69" s="726" t="str">
        <f>IF(AND($BX$3=1,TRUNC('7c Health part-time'!P69)&lt;&gt;'7c Health part-time'!P69),Q69,"")</f>
        <v/>
      </c>
      <c r="CK69" s="727" t="str">
        <f>IF(AND($BX$3=1,TRUNC('7c Health part-time'!Q69)&lt;&gt;'7c Health part-time'!Q69),R69,"")</f>
        <v/>
      </c>
      <c r="CL69" s="727" t="str">
        <f>IF(AND($BX$3=1,TRUNC('7c Health part-time'!R69)&lt;&gt;'7c Health part-time'!R69),S69,"")</f>
        <v/>
      </c>
      <c r="CM69" s="727" t="str">
        <f>IF(AND($BX$3=1,TRUNC('7c Health part-time'!S69)&lt;&gt;'7c Health part-time'!S69),T69,"")</f>
        <v/>
      </c>
      <c r="CN69" s="727" t="str">
        <f>IF(AND($BX$3=1,TRUNC('7c Health part-time'!T69)&lt;&gt;'7c Health part-time'!T69),U69,"")</f>
        <v/>
      </c>
      <c r="CO69" s="846" t="str">
        <f>IF(AND($BX$3=1,TRUNC('7c Health part-time'!U69)&lt;&gt;'7c Health part-time'!U69),V69,"")</f>
        <v/>
      </c>
      <c r="DV69" s="726" t="str">
        <f>IF(AND($DV$3=1,ROUND('7c Health part-time'!AB69,2)&lt;&gt;'7c Health part-time'!AB69),AC69,"")</f>
        <v/>
      </c>
      <c r="DW69" s="727" t="str">
        <f>IF(AND($DV$3=1,ROUND('7c Health part-time'!AC69,2)&lt;&gt;'7c Health part-time'!AC69),AD69,"")</f>
        <v/>
      </c>
      <c r="DX69" s="727" t="str">
        <f>IF(AND($DV$3=1,ROUND('7c Health part-time'!AD69,2)&lt;&gt;'7c Health part-time'!AD69),AE69,"")</f>
        <v/>
      </c>
      <c r="DY69" s="727" t="str">
        <f>IF(AND($DV$3=1,ROUND('7c Health part-time'!AE69,2)&lt;&gt;'7c Health part-time'!AE69),AF69,"")</f>
        <v/>
      </c>
      <c r="DZ69" s="727" t="str">
        <f>IF(AND($DV$3=1,ROUND('7c Health part-time'!AF69,2)&lt;&gt;'7c Health part-time'!AF69),AG69,"")</f>
        <v/>
      </c>
      <c r="EA69" s="846" t="str">
        <f>IF(AND($DV$3=1,ROUND('7c Health part-time'!AG69,2)&lt;&gt;'7c Health part-time'!AG69),AH69,"")</f>
        <v/>
      </c>
      <c r="EC69" s="726" t="str">
        <f>IF(AND($EC$3=1,'7c Health part-time'!AB69&gt;'7c Health part-time'!V69),AC69,"")</f>
        <v/>
      </c>
      <c r="ED69" s="727" t="str">
        <f>IF(AND($EC$3=1,'7c Health part-time'!AC69&gt;'7c Health part-time'!W69),AD69,"")</f>
        <v/>
      </c>
      <c r="EE69" s="727" t="str">
        <f>IF(AND($EC$3=1,'7c Health part-time'!AD69&gt;'7c Health part-time'!X69),AE69,"")</f>
        <v/>
      </c>
      <c r="EF69" s="727" t="str">
        <f>IF(AND($EC$3=1,'7c Health part-time'!AE69&gt;'7c Health part-time'!Y69),AF69,"")</f>
        <v/>
      </c>
      <c r="EG69" s="727" t="str">
        <f>IF(AND($EC$3=1,'7c Health part-time'!AF69&gt;'7c Health part-time'!Z69),AG69,"")</f>
        <v/>
      </c>
      <c r="EH69" s="846" t="str">
        <f>IF(AND($EC$3=1,'7c Health part-time'!AG69&gt;'7c Health part-time'!AA69),AH69,"")</f>
        <v/>
      </c>
      <c r="EJ69" s="726" t="str">
        <f>IF(AND($EJ$3=1,'7c Health part-time'!V69&lt;&gt;0),IF(('7c Health part-time'!AB69/'7c Health part-time'!V69)&lt;0.03,AC69,""),"")</f>
        <v/>
      </c>
      <c r="EK69" s="727" t="str">
        <f>IF(AND($EJ$3=1,'7c Health part-time'!W69&lt;&gt;0),IF(('7c Health part-time'!AC69/'7c Health part-time'!W69)&lt;0.03,AD69,""),"")</f>
        <v/>
      </c>
      <c r="EL69" s="727" t="str">
        <f>IF(AND($EJ$3=1,'7c Health part-time'!X69&lt;&gt;0),IF(('7c Health part-time'!AD69/'7c Health part-time'!X69)&lt;0.03,AE69,""),"")</f>
        <v/>
      </c>
      <c r="EM69" s="727" t="str">
        <f>IF(AND($EJ$3=1,'7c Health part-time'!Y69&lt;&gt;0),IF(('7c Health part-time'!AE69/'7c Health part-time'!Y69)&lt;0.03,AF69,""),"")</f>
        <v/>
      </c>
      <c r="EN69" s="727" t="str">
        <f>IF(AND($EJ$3=1,'7c Health part-time'!Z69&lt;&gt;0),IF(('7c Health part-time'!AF69/'7c Health part-time'!Z69)&lt;0.03,AG69,""),"")</f>
        <v/>
      </c>
      <c r="EO69" s="846" t="str">
        <f>IF(AND($EJ$3=1,'7c Health part-time'!AA69&lt;&gt;0),IF(('7c Health part-time'!AG69/'7c Health part-time'!AA69)&lt;0.03,AH69,""),"")</f>
        <v/>
      </c>
      <c r="EQ69" s="726" t="str">
        <f>IF(AND($EQ$3=1,'7c Health part-time'!P69=0,SUM('7c Health part-time'!D69,'7c Health part-time'!J69)&gt;$ET$13),Q69,"")</f>
        <v/>
      </c>
      <c r="ER69" s="727" t="str">
        <f>IF(AND($EQ$3=1,'7c Health part-time'!Q69=0,SUM('7c Health part-time'!E69,'7c Health part-time'!K69)&gt;$ET$13),R69,"")</f>
        <v/>
      </c>
      <c r="ES69" s="727" t="str">
        <f>IF(AND($EQ$3=1,'7c Health part-time'!R69=0,SUM('7c Health part-time'!F69,'7c Health part-time'!L69)&gt;$ET$13),S69,"")</f>
        <v/>
      </c>
      <c r="ET69" s="727" t="str">
        <f>IF(AND($EQ$3=1,'7c Health part-time'!S69=0,SUM('7c Health part-time'!G69,'7c Health part-time'!M69)&gt;$ET$13),T69,"")</f>
        <v/>
      </c>
      <c r="EU69" s="727" t="str">
        <f>IF(AND($EQ$3=1,'7c Health part-time'!T69=0,SUM('7c Health part-time'!H69,'7c Health part-time'!N69)&gt;$ET$13),U69,"")</f>
        <v/>
      </c>
      <c r="EV69" s="846" t="str">
        <f>IF(AND($EQ$3=1,'7c Health part-time'!U69=0,SUM('7c Health part-time'!I69,'7c Health part-time'!O69)&gt;$ET$13),V69,"")</f>
        <v/>
      </c>
      <c r="EX69" s="726" t="str">
        <f>IF(AND($EX$3=1,SUM('7c Health part-time'!D69,'7c Health part-time'!J69)&gt;0,ABS('7c Health part-time'!P69)=SUM('7c Health part-time'!D69,'7c Health part-time'!J69)),Q69,"")</f>
        <v/>
      </c>
      <c r="EY69" s="727" t="str">
        <f>IF(AND($EX$3=1,SUM('7c Health part-time'!E69,'7c Health part-time'!K69)&gt;0,ABS('7c Health part-time'!Q69)=SUM('7c Health part-time'!E69,'7c Health part-time'!K69)),R69,"")</f>
        <v/>
      </c>
      <c r="EZ69" s="727" t="str">
        <f>IF(AND($EX$3=1,SUM('7c Health part-time'!F69,'7c Health part-time'!L69)&gt;0,ABS('7c Health part-time'!R69)=SUM('7c Health part-time'!F69,'7c Health part-time'!L69)),S69,"")</f>
        <v/>
      </c>
      <c r="FA69" s="727" t="str">
        <f>IF(AND($EX$3=1,SUM('7c Health part-time'!G69,'7c Health part-time'!M69)&gt;0,ABS('7c Health part-time'!S69)=SUM('7c Health part-time'!G69,'7c Health part-time'!M69)),T69,"")</f>
        <v/>
      </c>
      <c r="FB69" s="727" t="str">
        <f>IF(AND($EX$3=1,SUM('7c Health part-time'!H69,'7c Health part-time'!N69)&gt;0,ABS('7c Health part-time'!T69)=SUM('7c Health part-time'!H69,'7c Health part-time'!N69)),U69,"")</f>
        <v/>
      </c>
      <c r="FC69" s="846" t="str">
        <f>IF(AND($EX$3=1,SUM('7c Health part-time'!I69,'7c Health part-time'!O69)&gt;0,ABS('7c Health part-time'!U69)=SUM('7c Health part-time'!I69,'7c Health part-time'!O69)),V69,"")</f>
        <v/>
      </c>
      <c r="FR69" s="726" t="str">
        <f>IF(AND($FR$3=1,'7c Health part-time'!V69&lt;&gt;0),IF(('7c Health part-time'!AB69/'7c Health part-time'!V69)&lt;0.25,AC69,""),"")</f>
        <v/>
      </c>
      <c r="FS69" s="727" t="str">
        <f>IF(AND($FR$3=1,'7c Health part-time'!W69&lt;&gt;0),IF(('7c Health part-time'!AC69/'7c Health part-time'!W69)&lt;0.25,AD69,""),"")</f>
        <v/>
      </c>
      <c r="FT69" s="727" t="str">
        <f>IF(AND($FR$3=1,'7c Health part-time'!X69&lt;&gt;0),IF(('7c Health part-time'!AD69/'7c Health part-time'!X69)&lt;0.25,AE69,""),"")</f>
        <v/>
      </c>
      <c r="FU69" s="727" t="str">
        <f>IF(AND($FR$3=1,'7c Health part-time'!Y69&lt;&gt;0),IF(('7c Health part-time'!AE69/'7c Health part-time'!Y69)&lt;0.25,AF69,""),"")</f>
        <v/>
      </c>
      <c r="FV69" s="727" t="str">
        <f>IF(AND($FR$3=1,'7c Health part-time'!Z69&lt;&gt;0),IF(('7c Health part-time'!AF69/'7c Health part-time'!Z69)&lt;0.25,AG69,""),"")</f>
        <v/>
      </c>
      <c r="FW69" s="846" t="str">
        <f>IF(AND($FR$3=1,'7c Health part-time'!AA69&lt;&gt;0),IF(('7c Health part-time'!AG69/'7c Health part-time'!AA69)&lt;0.25,AH69,""),"")</f>
        <v/>
      </c>
      <c r="FY69" s="726" t="str">
        <f>IF(AND($FY$3=1,'7c Health part-time'!D69&gt;0),E69,"")</f>
        <v/>
      </c>
      <c r="FZ69" s="727" t="str">
        <f>IF(AND($FY$3=1,'7c Health part-time'!E69&gt;0),F69,"")</f>
        <v/>
      </c>
      <c r="GA69" s="727" t="str">
        <f>IF(AND($FY$3=1,'7c Health part-time'!F69&gt;0),G69,"")</f>
        <v/>
      </c>
      <c r="GB69" s="727" t="str">
        <f>IF(AND($FY$3=1,'7c Health part-time'!G69&gt;0),H69,"")</f>
        <v/>
      </c>
      <c r="GC69" s="727" t="str">
        <f>IF(AND($FY$3=1,'7c Health part-time'!H69&gt;0),I69,"")</f>
        <v/>
      </c>
      <c r="GD69" s="846" t="str">
        <f>IF(AND($FY$3=1,'7c Health part-time'!I69&gt;0),J69,"")</f>
        <v/>
      </c>
      <c r="GE69" s="727" t="str">
        <f>IF(AND($FY$3=1,'7c Health part-time'!J69&gt;0),K69,"")</f>
        <v/>
      </c>
      <c r="GF69" s="727" t="str">
        <f>IF(AND($FY$3=1,'7c Health part-time'!K69&gt;0),L69,"")</f>
        <v/>
      </c>
      <c r="GG69" s="727" t="str">
        <f>IF(AND($FY$3=1,'7c Health part-time'!L69&gt;0),M69,"")</f>
        <v/>
      </c>
      <c r="GH69" s="727" t="str">
        <f>IF(AND($FY$3=1,'7c Health part-time'!M69&gt;0),N69,"")</f>
        <v/>
      </c>
      <c r="GI69" s="727" t="str">
        <f>IF(AND($FY$3=1,'7c Health part-time'!N69&gt;0),O69,"")</f>
        <v/>
      </c>
      <c r="GJ69" s="846" t="str">
        <f>IF(AND($FY$3=1,'7c Health part-time'!O69&gt;0),P69,"")</f>
        <v/>
      </c>
      <c r="GL69" s="60"/>
      <c r="GM69" s="61" t="s">
        <v>19</v>
      </c>
      <c r="GN69" s="60" t="s">
        <v>314</v>
      </c>
      <c r="GO69" s="221" t="str">
        <f>$CS$103</f>
        <v/>
      </c>
      <c r="GP69" s="42" t="str">
        <f>$CT$103</f>
        <v/>
      </c>
      <c r="GQ69" s="53" t="str">
        <f>$CS$103</f>
        <v/>
      </c>
      <c r="GR69" s="42" t="str">
        <f>$CT$103</f>
        <v/>
      </c>
      <c r="GS69" s="53" t="str">
        <f>$CS$103</f>
        <v/>
      </c>
      <c r="GT69" s="874" t="str">
        <f>$CT$103</f>
        <v/>
      </c>
      <c r="GU69" s="221" t="str">
        <f>$CY$103</f>
        <v/>
      </c>
      <c r="GV69" s="42" t="str">
        <f>$CZ$103</f>
        <v/>
      </c>
      <c r="GW69" s="53" t="str">
        <f>$CY$103</f>
        <v/>
      </c>
      <c r="GX69" s="42" t="str">
        <f>$CZ$103</f>
        <v/>
      </c>
      <c r="GY69" s="53" t="str">
        <f>$CY$103</f>
        <v/>
      </c>
      <c r="GZ69" s="874" t="str">
        <f>$CZ$103</f>
        <v/>
      </c>
      <c r="HA69" s="221" t="str">
        <f>$DE$103</f>
        <v/>
      </c>
      <c r="HB69" s="42" t="str">
        <f>$DF$103</f>
        <v/>
      </c>
      <c r="HC69" s="53" t="str">
        <f>$DE$103</f>
        <v/>
      </c>
      <c r="HD69" s="42" t="str">
        <f>$DF$103</f>
        <v/>
      </c>
      <c r="HE69" s="53" t="str">
        <f>$DE$103</f>
        <v/>
      </c>
      <c r="HF69" s="874" t="str">
        <f>$DF$103</f>
        <v/>
      </c>
      <c r="HG69" s="221" t="str">
        <f>$DK$103</f>
        <v/>
      </c>
      <c r="HH69" s="42" t="str">
        <f>$DL$103</f>
        <v/>
      </c>
      <c r="HI69" s="53" t="str">
        <f>$DK$103</f>
        <v/>
      </c>
      <c r="HJ69" s="42" t="str">
        <f>$DL$103</f>
        <v/>
      </c>
      <c r="HK69" s="53" t="str">
        <f>$DK$103</f>
        <v/>
      </c>
      <c r="HL69" s="874" t="str">
        <f>$DL$103</f>
        <v/>
      </c>
      <c r="HM69" s="221" t="str">
        <f>$DQ$103</f>
        <v/>
      </c>
      <c r="HN69" s="42" t="str">
        <f>$DR$103</f>
        <v/>
      </c>
      <c r="HO69" s="53" t="str">
        <f>$DQ$103</f>
        <v/>
      </c>
      <c r="HP69" s="42" t="str">
        <f>$DR$103</f>
        <v/>
      </c>
      <c r="HQ69" s="53" t="str">
        <f>$DQ$103</f>
        <v/>
      </c>
      <c r="HR69" s="874" t="str">
        <f>$DR$103</f>
        <v/>
      </c>
    </row>
    <row r="70" spans="1:226" x14ac:dyDescent="0.25">
      <c r="A70" s="18" t="str">
        <f>'7c Health part-time'!A70</f>
        <v>Podiatry and chiropody (B)</v>
      </c>
      <c r="B70" t="s">
        <v>13</v>
      </c>
      <c r="C70" s="18" t="str">
        <f>'7c Health part-time'!C70</f>
        <v>UG</v>
      </c>
      <c r="D70" t="str">
        <f t="shared" si="4"/>
        <v>Podiatry and chiropody (B), Standard, UG</v>
      </c>
      <c r="E70" t="str">
        <f t="shared" si="13"/>
        <v xml:space="preserve">Column 1, Starters in 2016-17, OfS-fundable, Podiatry and chiropody (B), Standard, UG; </v>
      </c>
      <c r="F70" t="str">
        <f t="shared" si="13"/>
        <v xml:space="preserve">Column 1, Starters in 2016-17, Non-fundable, Podiatry and chiropody (B), Standard, UG; </v>
      </c>
      <c r="G70" t="str">
        <f t="shared" si="13"/>
        <v xml:space="preserve">Column 1, Starters in 2017-18, OfS-fundable, Podiatry and chiropody (B), Standard, UG; </v>
      </c>
      <c r="H70" t="str">
        <f t="shared" si="13"/>
        <v xml:space="preserve">Column 1, Starters in 2017-18, Non-fundable, Podiatry and chiropody (B), Standard, UG; </v>
      </c>
      <c r="I70" t="str">
        <f t="shared" si="13"/>
        <v xml:space="preserve">Column 1, Starters in 2018-19, OfS-fundable, Podiatry and chiropody (B), Standard, UG; </v>
      </c>
      <c r="J70" t="str">
        <f t="shared" si="13"/>
        <v xml:space="preserve">Column 1, Starters in 2018-19, Non-fundable, Podiatry and chiropody (B), Standard, UG; </v>
      </c>
      <c r="K70" t="str">
        <f t="shared" si="13"/>
        <v xml:space="preserve">Column 2, Starters in 2016-17, OfS-fundable, Podiatry and chiropody (B), Standard, UG; </v>
      </c>
      <c r="L70" t="str">
        <f t="shared" si="13"/>
        <v xml:space="preserve">Column 2, Starters in 2016-17, Non-fundable, Podiatry and chiropody (B), Standard, UG; </v>
      </c>
      <c r="M70" t="str">
        <f t="shared" si="13"/>
        <v xml:space="preserve">Column 2, Starters in 2017-18, OfS-fundable, Podiatry and chiropody (B), Standard, UG; </v>
      </c>
      <c r="N70" t="str">
        <f t="shared" si="13"/>
        <v xml:space="preserve">Column 2, Starters in 2017-18, Non-fundable, Podiatry and chiropody (B), Standard, UG; </v>
      </c>
      <c r="O70" t="str">
        <f t="shared" si="13"/>
        <v xml:space="preserve">Column 2, Starters in 2018-19, OfS-fundable, Podiatry and chiropody (B), Standard, UG; </v>
      </c>
      <c r="P70" t="str">
        <f t="shared" si="13"/>
        <v xml:space="preserve">Column 2, Starters in 2018-19, Non-fundable, Podiatry and chiropody (B), Standard, UG; </v>
      </c>
      <c r="Q70" t="str">
        <f t="shared" si="13"/>
        <v xml:space="preserve">Column 3, Starters in 2016-17, OfS-fundable, Podiatry and chiropody (B), Standard, UG; </v>
      </c>
      <c r="R70" t="str">
        <f t="shared" si="13"/>
        <v xml:space="preserve">Column 3, Starters in 2016-17, Non-fundable, Podiatry and chiropody (B), Standard, UG; </v>
      </c>
      <c r="S70" t="str">
        <f t="shared" si="13"/>
        <v xml:space="preserve">Column 3, Starters in 2017-18, OfS-fundable, Podiatry and chiropody (B), Standard, UG; </v>
      </c>
      <c r="T70" t="str">
        <f t="shared" ref="T70:AH85" si="14">CONCATENATE(T$7,", ",T$10,", ",T$12,", ",$A70,", ",$B70,", ",$C70,"; ")</f>
        <v xml:space="preserve">Column 3, Starters in 2017-18, Non-fundable, Podiatry and chiropody (B), Standard, UG; </v>
      </c>
      <c r="U70" t="str">
        <f t="shared" si="14"/>
        <v xml:space="preserve">Column 3, Starters in 2018-19, OfS-fundable, Podiatry and chiropody (B), Standard, UG; </v>
      </c>
      <c r="V70" t="str">
        <f t="shared" si="14"/>
        <v xml:space="preserve">Column 3, Starters in 2018-19, Non-fundable, Podiatry and chiropody (B), Standard, UG; </v>
      </c>
      <c r="W70" t="str">
        <f t="shared" si="14"/>
        <v xml:space="preserve">Column 4, Starters in 2016-17, OfS-fundable, Podiatry and chiropody (B), Standard, UG; </v>
      </c>
      <c r="X70" t="str">
        <f t="shared" si="14"/>
        <v xml:space="preserve">Column 4, Starters in 2016-17, Non-fundable, Podiatry and chiropody (B), Standard, UG; </v>
      </c>
      <c r="Y70" t="str">
        <f t="shared" si="14"/>
        <v xml:space="preserve">Column 4, Starters in 2017-18, OfS-fundable, Podiatry and chiropody (B), Standard, UG; </v>
      </c>
      <c r="Z70" t="str">
        <f t="shared" si="14"/>
        <v xml:space="preserve">Column 4, Starters in 2017-18, Non-fundable, Podiatry and chiropody (B), Standard, UG; </v>
      </c>
      <c r="AA70" t="str">
        <f t="shared" si="14"/>
        <v xml:space="preserve">Column 4, Starters in 2018-19, OfS-fundable, Podiatry and chiropody (B), Standard, UG; </v>
      </c>
      <c r="AB70" t="str">
        <f t="shared" si="14"/>
        <v xml:space="preserve">Column 4, Starters in 2018-19, Non-fundable, Podiatry and chiropody (B), Standard, UG; </v>
      </c>
      <c r="AC70" t="str">
        <f t="shared" si="14"/>
        <v xml:space="preserve">Column 4a, Starters in 2016-17, OfS-fundable, Podiatry and chiropody (B), Standard, UG; </v>
      </c>
      <c r="AD70" t="str">
        <f t="shared" si="14"/>
        <v xml:space="preserve">Column 4a, Starters in 2016-17, Non-fundable, Podiatry and chiropody (B), Standard, UG; </v>
      </c>
      <c r="AE70" t="str">
        <f t="shared" si="14"/>
        <v xml:space="preserve">Column 4a, Starters in 2017-18, OfS-fundable, Podiatry and chiropody (B), Standard, UG; </v>
      </c>
      <c r="AF70" t="str">
        <f t="shared" si="14"/>
        <v xml:space="preserve">Column 4a, Starters in 2017-18, Non-fundable, Podiatry and chiropody (B), Standard, UG; </v>
      </c>
      <c r="AG70" t="str">
        <f t="shared" si="14"/>
        <v xml:space="preserve">Column 4a, Starters in 2018-19, OfS-fundable, Podiatry and chiropody (B), Standard, UG; </v>
      </c>
      <c r="AH70" t="str">
        <f t="shared" si="14"/>
        <v xml:space="preserve">Column 4a, Starters in 2018-19, Non-fundable, Podiatry and chiropody (B), Standard, UG; </v>
      </c>
      <c r="AR70" s="840" t="str">
        <f>IF(AND($AR$3=1,'7c Health part-time'!P70&gt;0),Q70,"")</f>
        <v/>
      </c>
      <c r="AS70" s="841" t="str">
        <f>IF(AND($AR$3=1,'7c Health part-time'!Q70&gt;0),R70,"")</f>
        <v/>
      </c>
      <c r="AT70" s="841" t="str">
        <f>IF(AND($AR$3=1,'7c Health part-time'!R70&gt;0),S70,"")</f>
        <v/>
      </c>
      <c r="AU70" s="841" t="str">
        <f>IF(AND($AR$3=1,'7c Health part-time'!S70&gt;0),T70,"")</f>
        <v/>
      </c>
      <c r="AV70" s="841" t="str">
        <f>IF(AND($AR$3=1,'7c Health part-time'!T70&gt;0),U70,"")</f>
        <v/>
      </c>
      <c r="AW70" s="842" t="str">
        <f>IF(AND($AR$3=1,'7c Health part-time'!U70&gt;0),V70,"")</f>
        <v/>
      </c>
      <c r="AY70" s="840" t="str">
        <f>IF(AND($AY$3=1,'7c Health part-time'!D70&lt;0),E70,"")</f>
        <v/>
      </c>
      <c r="AZ70" s="841" t="str">
        <f>IF(AND($AY$3=1,'7c Health part-time'!E70&lt;0),F70,"")</f>
        <v/>
      </c>
      <c r="BA70" s="841" t="str">
        <f>IF(AND($AY$3=1,'7c Health part-time'!F70&lt;0),G70,"")</f>
        <v/>
      </c>
      <c r="BB70" s="841" t="str">
        <f>IF(AND($AY$3=1,'7c Health part-time'!G70&lt;0),H70,"")</f>
        <v/>
      </c>
      <c r="BC70" s="841" t="str">
        <f>IF(AND($AY$3=1,'7c Health part-time'!H70&lt;0),I70,"")</f>
        <v/>
      </c>
      <c r="BD70" s="842" t="str">
        <f>IF(AND($AY$3=1,'7c Health part-time'!I70&lt;0),J70,"")</f>
        <v/>
      </c>
      <c r="BE70" s="840" t="str">
        <f>IF(AND($AY$3=1,'7c Health part-time'!J70&lt;0),K70,"")</f>
        <v/>
      </c>
      <c r="BF70" s="841" t="str">
        <f>IF(AND($AY$3=1,'7c Health part-time'!K70&lt;0),L70,"")</f>
        <v/>
      </c>
      <c r="BG70" s="841" t="str">
        <f>IF(AND($AY$3=1,'7c Health part-time'!L70&lt;0),M70,"")</f>
        <v/>
      </c>
      <c r="BH70" s="841" t="str">
        <f>IF(AND($AY$3=1,'7c Health part-time'!M70&lt;0),N70,"")</f>
        <v/>
      </c>
      <c r="BI70" s="841" t="str">
        <f>IF(AND($AY$3=1,'7c Health part-time'!N70&lt;0),O70,"")</f>
        <v/>
      </c>
      <c r="BJ70" s="842" t="str">
        <f>IF(AND($AY$3=1,'7c Health part-time'!O70&lt;0),P70,"")</f>
        <v/>
      </c>
      <c r="BK70" s="840" t="str">
        <f>IF(AND($AY$3=1,'7c Health part-time'!V70&lt;0),W70,"")</f>
        <v/>
      </c>
      <c r="BL70" s="841" t="str">
        <f>IF(AND($AY$3=1,'7c Health part-time'!W70&lt;0),X70,"")</f>
        <v/>
      </c>
      <c r="BM70" s="841" t="str">
        <f>IF(AND($AY$3=1,'7c Health part-time'!X70&lt;0),Y70,"")</f>
        <v/>
      </c>
      <c r="BN70" s="841" t="str">
        <f>IF(AND($AY$3=1,'7c Health part-time'!Y70&lt;0),Z70,"")</f>
        <v/>
      </c>
      <c r="BO70" s="841" t="str">
        <f>IF(AND($AY$3=1,'7c Health part-time'!Z70&lt;0),AA70,"")</f>
        <v/>
      </c>
      <c r="BP70" s="842" t="str">
        <f>IF(AND($AY$3=1,'7c Health part-time'!AA70&lt;0),AB70,"")</f>
        <v/>
      </c>
      <c r="BQ70" s="840" t="str">
        <f>IF(AND($AY$3=1,'7c Health part-time'!AB70&lt;0),AC70,"")</f>
        <v/>
      </c>
      <c r="BR70" s="841" t="str">
        <f>IF(AND($AY$3=1,'7c Health part-time'!AC70&lt;0),AD70,"")</f>
        <v/>
      </c>
      <c r="BS70" s="841" t="str">
        <f>IF(AND($AY$3=1,'7c Health part-time'!AD70&lt;0),AE70,"")</f>
        <v/>
      </c>
      <c r="BT70" s="841" t="str">
        <f>IF(AND($AY$3=1,'7c Health part-time'!AE70&lt;0),AF70,"")</f>
        <v/>
      </c>
      <c r="BU70" s="841" t="str">
        <f>IF(AND($AY$3=1,'7c Health part-time'!AF70&lt;0),AG70,"")</f>
        <v/>
      </c>
      <c r="BV70" s="842" t="str">
        <f>IF(AND($AY$3=1,'7c Health part-time'!AG70&lt;0),AH70,"")</f>
        <v/>
      </c>
      <c r="BX70" s="840" t="str">
        <f>IF(AND($BX$3=1,TRUNC('7c Health part-time'!D70)&lt;&gt;'7c Health part-time'!D70),E70,"")</f>
        <v/>
      </c>
      <c r="BY70" s="841" t="str">
        <f>IF(AND($BX$3=1,TRUNC('7c Health part-time'!E70)&lt;&gt;'7c Health part-time'!E70),F70,"")</f>
        <v/>
      </c>
      <c r="BZ70" s="841" t="str">
        <f>IF(AND($BX$3=1,TRUNC('7c Health part-time'!F70)&lt;&gt;'7c Health part-time'!F70),G70,"")</f>
        <v/>
      </c>
      <c r="CA70" s="841" t="str">
        <f>IF(AND($BX$3=1,TRUNC('7c Health part-time'!G70)&lt;&gt;'7c Health part-time'!G70),H70,"")</f>
        <v/>
      </c>
      <c r="CB70" s="841" t="str">
        <f>IF(AND($BX$3=1,TRUNC('7c Health part-time'!H70)&lt;&gt;'7c Health part-time'!H70),I70,"")</f>
        <v/>
      </c>
      <c r="CC70" s="842" t="str">
        <f>IF(AND($BX$3=1,TRUNC('7c Health part-time'!I70)&lt;&gt;'7c Health part-time'!I70),J70,"")</f>
        <v/>
      </c>
      <c r="CD70" s="840" t="str">
        <f>IF(AND($BX$3=1,TRUNC('7c Health part-time'!J70)&lt;&gt;'7c Health part-time'!J70),K70,"")</f>
        <v/>
      </c>
      <c r="CE70" s="841" t="str">
        <f>IF(AND($BX$3=1,TRUNC('7c Health part-time'!K70)&lt;&gt;'7c Health part-time'!K70),L70,"")</f>
        <v/>
      </c>
      <c r="CF70" s="841" t="str">
        <f>IF(AND($BX$3=1,TRUNC('7c Health part-time'!L70)&lt;&gt;'7c Health part-time'!L70),M70,"")</f>
        <v/>
      </c>
      <c r="CG70" s="841" t="str">
        <f>IF(AND($BX$3=1,TRUNC('7c Health part-time'!M70)&lt;&gt;'7c Health part-time'!M70),N70,"")</f>
        <v/>
      </c>
      <c r="CH70" s="841" t="str">
        <f>IF(AND($BX$3=1,TRUNC('7c Health part-time'!N70)&lt;&gt;'7c Health part-time'!N70),O70,"")</f>
        <v/>
      </c>
      <c r="CI70" s="842" t="str">
        <f>IF(AND($BX$3=1,TRUNC('7c Health part-time'!O70)&lt;&gt;'7c Health part-time'!O70),P70,"")</f>
        <v/>
      </c>
      <c r="CJ70" s="840" t="str">
        <f>IF(AND($BX$3=1,TRUNC('7c Health part-time'!P70)&lt;&gt;'7c Health part-time'!P70),Q70,"")</f>
        <v/>
      </c>
      <c r="CK70" s="841" t="str">
        <f>IF(AND($BX$3=1,TRUNC('7c Health part-time'!Q70)&lt;&gt;'7c Health part-time'!Q70),R70,"")</f>
        <v/>
      </c>
      <c r="CL70" s="841" t="str">
        <f>IF(AND($BX$3=1,TRUNC('7c Health part-time'!R70)&lt;&gt;'7c Health part-time'!R70),S70,"")</f>
        <v/>
      </c>
      <c r="CM70" s="841" t="str">
        <f>IF(AND($BX$3=1,TRUNC('7c Health part-time'!S70)&lt;&gt;'7c Health part-time'!S70),T70,"")</f>
        <v/>
      </c>
      <c r="CN70" s="841" t="str">
        <f>IF(AND($BX$3=1,TRUNC('7c Health part-time'!T70)&lt;&gt;'7c Health part-time'!T70),U70,"")</f>
        <v/>
      </c>
      <c r="CO70" s="842" t="str">
        <f>IF(AND($BX$3=1,TRUNC('7c Health part-time'!U70)&lt;&gt;'7c Health part-time'!U70),V70,"")</f>
        <v/>
      </c>
      <c r="DV70" s="840" t="str">
        <f>IF(AND($DV$3=1,ROUND('7c Health part-time'!AB70,2)&lt;&gt;'7c Health part-time'!AB70),AC70,"")</f>
        <v/>
      </c>
      <c r="DW70" s="841" t="str">
        <f>IF(AND($DV$3=1,ROUND('7c Health part-time'!AC70,2)&lt;&gt;'7c Health part-time'!AC70),AD70,"")</f>
        <v/>
      </c>
      <c r="DX70" s="841" t="str">
        <f>IF(AND($DV$3=1,ROUND('7c Health part-time'!AD70,2)&lt;&gt;'7c Health part-time'!AD70),AE70,"")</f>
        <v/>
      </c>
      <c r="DY70" s="841" t="str">
        <f>IF(AND($DV$3=1,ROUND('7c Health part-time'!AE70,2)&lt;&gt;'7c Health part-time'!AE70),AF70,"")</f>
        <v/>
      </c>
      <c r="DZ70" s="841" t="str">
        <f>IF(AND($DV$3=1,ROUND('7c Health part-time'!AF70,2)&lt;&gt;'7c Health part-time'!AF70),AG70,"")</f>
        <v/>
      </c>
      <c r="EA70" s="842" t="str">
        <f>IF(AND($DV$3=1,ROUND('7c Health part-time'!AG70,2)&lt;&gt;'7c Health part-time'!AG70),AH70,"")</f>
        <v/>
      </c>
      <c r="EC70" s="840" t="str">
        <f>IF(AND($EC$3=1,'7c Health part-time'!AB70&gt;'7c Health part-time'!V70),AC70,"")</f>
        <v/>
      </c>
      <c r="ED70" s="841" t="str">
        <f>IF(AND($EC$3=1,'7c Health part-time'!AC70&gt;'7c Health part-time'!W70),AD70,"")</f>
        <v/>
      </c>
      <c r="EE70" s="841" t="str">
        <f>IF(AND($EC$3=1,'7c Health part-time'!AD70&gt;'7c Health part-time'!X70),AE70,"")</f>
        <v/>
      </c>
      <c r="EF70" s="841" t="str">
        <f>IF(AND($EC$3=1,'7c Health part-time'!AE70&gt;'7c Health part-time'!Y70),AF70,"")</f>
        <v/>
      </c>
      <c r="EG70" s="841" t="str">
        <f>IF(AND($EC$3=1,'7c Health part-time'!AF70&gt;'7c Health part-time'!Z70),AG70,"")</f>
        <v/>
      </c>
      <c r="EH70" s="842" t="str">
        <f>IF(AND($EC$3=1,'7c Health part-time'!AG70&gt;'7c Health part-time'!AA70),AH70,"")</f>
        <v/>
      </c>
      <c r="EJ70" s="840" t="str">
        <f>IF(AND($EJ$3=1,'7c Health part-time'!V70&lt;&gt;0),IF(('7c Health part-time'!AB70/'7c Health part-time'!V70)&lt;0.03,AC70,""),"")</f>
        <v/>
      </c>
      <c r="EK70" s="841" t="str">
        <f>IF(AND($EJ$3=1,'7c Health part-time'!W70&lt;&gt;0),IF(('7c Health part-time'!AC70/'7c Health part-time'!W70)&lt;0.03,AD70,""),"")</f>
        <v/>
      </c>
      <c r="EL70" s="841" t="str">
        <f>IF(AND($EJ$3=1,'7c Health part-time'!X70&lt;&gt;0),IF(('7c Health part-time'!AD70/'7c Health part-time'!X70)&lt;0.03,AE70,""),"")</f>
        <v/>
      </c>
      <c r="EM70" s="841" t="str">
        <f>IF(AND($EJ$3=1,'7c Health part-time'!Y70&lt;&gt;0),IF(('7c Health part-time'!AE70/'7c Health part-time'!Y70)&lt;0.03,AF70,""),"")</f>
        <v/>
      </c>
      <c r="EN70" s="841" t="str">
        <f>IF(AND($EJ$3=1,'7c Health part-time'!Z70&lt;&gt;0),IF(('7c Health part-time'!AF70/'7c Health part-time'!Z70)&lt;0.03,AG70,""),"")</f>
        <v/>
      </c>
      <c r="EO70" s="842" t="str">
        <f>IF(AND($EJ$3=1,'7c Health part-time'!AA70&lt;&gt;0),IF(('7c Health part-time'!AG70/'7c Health part-time'!AA70)&lt;0.03,AH70,""),"")</f>
        <v/>
      </c>
      <c r="EQ70" s="840" t="str">
        <f>IF(AND($EQ$3=1,'7c Health part-time'!P70=0,SUM('7c Health part-time'!D70,'7c Health part-time'!J70)&gt;$ET$13),Q70,"")</f>
        <v/>
      </c>
      <c r="ER70" s="841" t="str">
        <f>IF(AND($EQ$3=1,'7c Health part-time'!Q70=0,SUM('7c Health part-time'!E70,'7c Health part-time'!K70)&gt;$ET$13),R70,"")</f>
        <v/>
      </c>
      <c r="ES70" s="841" t="str">
        <f>IF(AND($EQ$3=1,'7c Health part-time'!R70=0,SUM('7c Health part-time'!F70,'7c Health part-time'!L70)&gt;$ET$13),S70,"")</f>
        <v/>
      </c>
      <c r="ET70" s="841" t="str">
        <f>IF(AND($EQ$3=1,'7c Health part-time'!S70=0,SUM('7c Health part-time'!G70,'7c Health part-time'!M70)&gt;$ET$13),T70,"")</f>
        <v/>
      </c>
      <c r="EU70" s="841" t="str">
        <f>IF(AND($EQ$3=1,'7c Health part-time'!T70=0,SUM('7c Health part-time'!H70,'7c Health part-time'!N70)&gt;$ET$13),U70,"")</f>
        <v/>
      </c>
      <c r="EV70" s="842" t="str">
        <f>IF(AND($EQ$3=1,'7c Health part-time'!U70=0,SUM('7c Health part-time'!I70,'7c Health part-time'!O70)&gt;$ET$13),V70,"")</f>
        <v/>
      </c>
      <c r="EX70" s="840" t="str">
        <f>IF(AND($EX$3=1,SUM('7c Health part-time'!D70,'7c Health part-time'!J70)&gt;0,ABS('7c Health part-time'!P70)=SUM('7c Health part-time'!D70,'7c Health part-time'!J70)),Q70,"")</f>
        <v/>
      </c>
      <c r="EY70" s="841" t="str">
        <f>IF(AND($EX$3=1,SUM('7c Health part-time'!E70,'7c Health part-time'!K70)&gt;0,ABS('7c Health part-time'!Q70)=SUM('7c Health part-time'!E70,'7c Health part-time'!K70)),R70,"")</f>
        <v/>
      </c>
      <c r="EZ70" s="841" t="str">
        <f>IF(AND($EX$3=1,SUM('7c Health part-time'!F70,'7c Health part-time'!L70)&gt;0,ABS('7c Health part-time'!R70)=SUM('7c Health part-time'!F70,'7c Health part-time'!L70)),S70,"")</f>
        <v/>
      </c>
      <c r="FA70" s="841" t="str">
        <f>IF(AND($EX$3=1,SUM('7c Health part-time'!G70,'7c Health part-time'!M70)&gt;0,ABS('7c Health part-time'!S70)=SUM('7c Health part-time'!G70,'7c Health part-time'!M70)),T70,"")</f>
        <v/>
      </c>
      <c r="FB70" s="841" t="str">
        <f>IF(AND($EX$3=1,SUM('7c Health part-time'!H70,'7c Health part-time'!N70)&gt;0,ABS('7c Health part-time'!T70)=SUM('7c Health part-time'!H70,'7c Health part-time'!N70)),U70,"")</f>
        <v/>
      </c>
      <c r="FC70" s="842" t="str">
        <f>IF(AND($EX$3=1,SUM('7c Health part-time'!I70,'7c Health part-time'!O70)&gt;0,ABS('7c Health part-time'!U70)=SUM('7c Health part-time'!I70,'7c Health part-time'!O70)),V70,"")</f>
        <v/>
      </c>
      <c r="FR70" s="840" t="str">
        <f>IF(AND($FR$3=1,'7c Health part-time'!V70&lt;&gt;0),IF(('7c Health part-time'!AB70/'7c Health part-time'!V70)&lt;0.25,AC70,""),"")</f>
        <v/>
      </c>
      <c r="FS70" s="841" t="str">
        <f>IF(AND($FR$3=1,'7c Health part-time'!W70&lt;&gt;0),IF(('7c Health part-time'!AC70/'7c Health part-time'!W70)&lt;0.25,AD70,""),"")</f>
        <v/>
      </c>
      <c r="FT70" s="841" t="str">
        <f>IF(AND($FR$3=1,'7c Health part-time'!X70&lt;&gt;0),IF(('7c Health part-time'!AD70/'7c Health part-time'!X70)&lt;0.25,AE70,""),"")</f>
        <v/>
      </c>
      <c r="FU70" s="841" t="str">
        <f>IF(AND($FR$3=1,'7c Health part-time'!Y70&lt;&gt;0),IF(('7c Health part-time'!AE70/'7c Health part-time'!Y70)&lt;0.25,AF70,""),"")</f>
        <v/>
      </c>
      <c r="FV70" s="841" t="str">
        <f>IF(AND($FR$3=1,'7c Health part-time'!Z70&lt;&gt;0),IF(('7c Health part-time'!AF70/'7c Health part-time'!Z70)&lt;0.25,AG70,""),"")</f>
        <v/>
      </c>
      <c r="FW70" s="842" t="str">
        <f>IF(AND($FR$3=1,'7c Health part-time'!AA70&lt;&gt;0),IF(('7c Health part-time'!AG70/'7c Health part-time'!AA70)&lt;0.25,AH70,""),"")</f>
        <v/>
      </c>
      <c r="FY70" s="843"/>
      <c r="FZ70" s="843"/>
      <c r="GA70" s="843"/>
      <c r="GB70" s="843"/>
      <c r="GC70" s="843"/>
      <c r="GD70" s="843"/>
      <c r="GE70" s="843"/>
      <c r="GF70" s="843"/>
      <c r="GG70" s="843"/>
      <c r="GH70" s="843"/>
      <c r="GI70" s="843"/>
      <c r="GJ70" s="843"/>
      <c r="GL70" s="881" t="s">
        <v>20</v>
      </c>
      <c r="GM70" s="60" t="s">
        <v>13</v>
      </c>
      <c r="GN70" s="60" t="s">
        <v>116</v>
      </c>
      <c r="GO70" s="48" t="str">
        <f>$CS$100</f>
        <v/>
      </c>
      <c r="GP70" s="39" t="str">
        <f>$CT$100</f>
        <v/>
      </c>
      <c r="GQ70" s="37" t="str">
        <f>$CS$100</f>
        <v/>
      </c>
      <c r="GR70" s="39" t="str">
        <f>$CT$100</f>
        <v/>
      </c>
      <c r="GS70" s="37" t="str">
        <f>$CS$100</f>
        <v/>
      </c>
      <c r="GT70" s="875" t="str">
        <f>$CT$100</f>
        <v/>
      </c>
      <c r="GU70" s="48" t="str">
        <f>$CY$100</f>
        <v/>
      </c>
      <c r="GV70" s="39" t="str">
        <f>$CZ$100</f>
        <v/>
      </c>
      <c r="GW70" s="37" t="str">
        <f>$CY$100</f>
        <v/>
      </c>
      <c r="GX70" s="39" t="str">
        <f>$CZ$100</f>
        <v/>
      </c>
      <c r="GY70" s="37" t="str">
        <f>$CY$100</f>
        <v/>
      </c>
      <c r="GZ70" s="875" t="str">
        <f>$CZ$100</f>
        <v/>
      </c>
      <c r="HA70" s="48" t="str">
        <f>$DE$100</f>
        <v/>
      </c>
      <c r="HB70" s="39" t="str">
        <f>$DF$100</f>
        <v/>
      </c>
      <c r="HC70" s="37" t="str">
        <f>$DE$100</f>
        <v/>
      </c>
      <c r="HD70" s="39" t="str">
        <f>$DF$100</f>
        <v/>
      </c>
      <c r="HE70" s="37" t="str">
        <f>$DE$100</f>
        <v/>
      </c>
      <c r="HF70" s="875" t="str">
        <f>$DF$100</f>
        <v/>
      </c>
      <c r="HG70" s="48" t="str">
        <f>$DK$100</f>
        <v/>
      </c>
      <c r="HH70" s="39" t="str">
        <f>$DL$100</f>
        <v/>
      </c>
      <c r="HI70" s="37" t="str">
        <f>$DK$100</f>
        <v/>
      </c>
      <c r="HJ70" s="39" t="str">
        <f>$DL$100</f>
        <v/>
      </c>
      <c r="HK70" s="37" t="str">
        <f>$DK$100</f>
        <v/>
      </c>
      <c r="HL70" s="875" t="str">
        <f>$DL$100</f>
        <v/>
      </c>
      <c r="HM70" s="48" t="str">
        <f>$DQ$100</f>
        <v/>
      </c>
      <c r="HN70" s="39" t="str">
        <f>$DR$100</f>
        <v/>
      </c>
      <c r="HO70" s="37" t="str">
        <f>$DQ$100</f>
        <v/>
      </c>
      <c r="HP70" s="39" t="str">
        <f>$DR$100</f>
        <v/>
      </c>
      <c r="HQ70" s="37" t="str">
        <f>$DQ$100</f>
        <v/>
      </c>
      <c r="HR70" s="875" t="str">
        <f>$DR$100</f>
        <v/>
      </c>
    </row>
    <row r="71" spans="1:226" x14ac:dyDescent="0.25">
      <c r="A71" s="18" t="str">
        <f>'7c Health part-time'!A71</f>
        <v>Podiatry and chiropody (B)</v>
      </c>
      <c r="B71" t="s">
        <v>13</v>
      </c>
      <c r="C71" s="18" t="str">
        <f>'7c Health part-time'!C71</f>
        <v>PGT (UG fee)</v>
      </c>
      <c r="D71" t="str">
        <f t="shared" si="4"/>
        <v>Podiatry and chiropody (B), Standard, PGT (UG fee)</v>
      </c>
      <c r="E71" t="str">
        <f t="shared" ref="E71:T85" si="15">CONCATENATE(E$7,", ",E$10,", ",E$12,", ",$A71,", ",$B71,", ",$C71,"; ")</f>
        <v xml:space="preserve">Column 1, Starters in 2016-17, OfS-fundable, Podiatry and chiropody (B), Standard, PGT (UG fee); </v>
      </c>
      <c r="F71" t="str">
        <f t="shared" si="15"/>
        <v xml:space="preserve">Column 1, Starters in 2016-17, Non-fundable, Podiatry and chiropody (B), Standard, PGT (UG fee); </v>
      </c>
      <c r="G71" t="str">
        <f t="shared" si="15"/>
        <v xml:space="preserve">Column 1, Starters in 2017-18, OfS-fundable, Podiatry and chiropody (B), Standard, PGT (UG fee); </v>
      </c>
      <c r="H71" t="str">
        <f t="shared" si="15"/>
        <v xml:space="preserve">Column 1, Starters in 2017-18, Non-fundable, Podiatry and chiropody (B), Standard, PGT (UG fee); </v>
      </c>
      <c r="I71" t="str">
        <f t="shared" si="15"/>
        <v xml:space="preserve">Column 1, Starters in 2018-19, OfS-fundable, Podiatry and chiropody (B), Standard, PGT (UG fee); </v>
      </c>
      <c r="J71" t="str">
        <f t="shared" si="15"/>
        <v xml:space="preserve">Column 1, Starters in 2018-19, Non-fundable, Podiatry and chiropody (B), Standard, PGT (UG fee); </v>
      </c>
      <c r="K71" t="str">
        <f t="shared" si="15"/>
        <v xml:space="preserve">Column 2, Starters in 2016-17, OfS-fundable, Podiatry and chiropody (B), Standard, PGT (UG fee); </v>
      </c>
      <c r="L71" t="str">
        <f t="shared" si="15"/>
        <v xml:space="preserve">Column 2, Starters in 2016-17, Non-fundable, Podiatry and chiropody (B), Standard, PGT (UG fee); </v>
      </c>
      <c r="M71" t="str">
        <f t="shared" si="15"/>
        <v xml:space="preserve">Column 2, Starters in 2017-18, OfS-fundable, Podiatry and chiropody (B), Standard, PGT (UG fee); </v>
      </c>
      <c r="N71" t="str">
        <f t="shared" si="15"/>
        <v xml:space="preserve">Column 2, Starters in 2017-18, Non-fundable, Podiatry and chiropody (B), Standard, PGT (UG fee); </v>
      </c>
      <c r="O71" t="str">
        <f t="shared" si="15"/>
        <v xml:space="preserve">Column 2, Starters in 2018-19, OfS-fundable, Podiatry and chiropody (B), Standard, PGT (UG fee); </v>
      </c>
      <c r="P71" t="str">
        <f t="shared" si="15"/>
        <v xml:space="preserve">Column 2, Starters in 2018-19, Non-fundable, Podiatry and chiropody (B), Standard, PGT (UG fee); </v>
      </c>
      <c r="Q71" t="str">
        <f t="shared" si="15"/>
        <v xml:space="preserve">Column 3, Starters in 2016-17, OfS-fundable, Podiatry and chiropody (B), Standard, PGT (UG fee); </v>
      </c>
      <c r="R71" t="str">
        <f t="shared" si="15"/>
        <v xml:space="preserve">Column 3, Starters in 2016-17, Non-fundable, Podiatry and chiropody (B), Standard, PGT (UG fee); </v>
      </c>
      <c r="S71" t="str">
        <f t="shared" si="15"/>
        <v xml:space="preserve">Column 3, Starters in 2017-18, OfS-fundable, Podiatry and chiropody (B), Standard, PGT (UG fee); </v>
      </c>
      <c r="T71" t="str">
        <f t="shared" si="15"/>
        <v xml:space="preserve">Column 3, Starters in 2017-18, Non-fundable, Podiatry and chiropody (B), Standard, PGT (UG fee); </v>
      </c>
      <c r="U71" t="str">
        <f t="shared" si="14"/>
        <v xml:space="preserve">Column 3, Starters in 2018-19, OfS-fundable, Podiatry and chiropody (B), Standard, PGT (UG fee); </v>
      </c>
      <c r="V71" t="str">
        <f t="shared" si="14"/>
        <v xml:space="preserve">Column 3, Starters in 2018-19, Non-fundable, Podiatry and chiropody (B), Standard, PGT (UG fee); </v>
      </c>
      <c r="W71" t="str">
        <f t="shared" si="14"/>
        <v xml:space="preserve">Column 4, Starters in 2016-17, OfS-fundable, Podiatry and chiropody (B), Standard, PGT (UG fee); </v>
      </c>
      <c r="X71" t="str">
        <f t="shared" si="14"/>
        <v xml:space="preserve">Column 4, Starters in 2016-17, Non-fundable, Podiatry and chiropody (B), Standard, PGT (UG fee); </v>
      </c>
      <c r="Y71" t="str">
        <f t="shared" si="14"/>
        <v xml:space="preserve">Column 4, Starters in 2017-18, OfS-fundable, Podiatry and chiropody (B), Standard, PGT (UG fee); </v>
      </c>
      <c r="Z71" t="str">
        <f t="shared" si="14"/>
        <v xml:space="preserve">Column 4, Starters in 2017-18, Non-fundable, Podiatry and chiropody (B), Standard, PGT (UG fee); </v>
      </c>
      <c r="AA71" t="str">
        <f t="shared" si="14"/>
        <v xml:space="preserve">Column 4, Starters in 2018-19, OfS-fundable, Podiatry and chiropody (B), Standard, PGT (UG fee); </v>
      </c>
      <c r="AB71" t="str">
        <f t="shared" si="14"/>
        <v xml:space="preserve">Column 4, Starters in 2018-19, Non-fundable, Podiatry and chiropody (B), Standard, PGT (UG fee); </v>
      </c>
      <c r="AC71" t="str">
        <f t="shared" si="14"/>
        <v xml:space="preserve">Column 4a, Starters in 2016-17, OfS-fundable, Podiatry and chiropody (B), Standard, PGT (UG fee); </v>
      </c>
      <c r="AD71" t="str">
        <f t="shared" si="14"/>
        <v xml:space="preserve">Column 4a, Starters in 2016-17, Non-fundable, Podiatry and chiropody (B), Standard, PGT (UG fee); </v>
      </c>
      <c r="AE71" t="str">
        <f t="shared" si="14"/>
        <v xml:space="preserve">Column 4a, Starters in 2017-18, OfS-fundable, Podiatry and chiropody (B), Standard, PGT (UG fee); </v>
      </c>
      <c r="AF71" t="str">
        <f t="shared" si="14"/>
        <v xml:space="preserve">Column 4a, Starters in 2017-18, Non-fundable, Podiatry and chiropody (B), Standard, PGT (UG fee); </v>
      </c>
      <c r="AG71" t="str">
        <f t="shared" si="14"/>
        <v xml:space="preserve">Column 4a, Starters in 2018-19, OfS-fundable, Podiatry and chiropody (B), Standard, PGT (UG fee); </v>
      </c>
      <c r="AH71" t="str">
        <f t="shared" si="14"/>
        <v xml:space="preserve">Column 4a, Starters in 2018-19, Non-fundable, Podiatry and chiropody (B), Standard, PGT (UG fee); </v>
      </c>
      <c r="AR71" s="844" t="str">
        <f>IF(AND($AR$3=1,'7c Health part-time'!P71&gt;0),Q71,"")</f>
        <v/>
      </c>
      <c r="AS71" s="843" t="str">
        <f>IF(AND($AR$3=1,'7c Health part-time'!Q71&gt;0),R71,"")</f>
        <v/>
      </c>
      <c r="AT71" s="843" t="str">
        <f>IF(AND($AR$3=1,'7c Health part-time'!R71&gt;0),S71,"")</f>
        <v/>
      </c>
      <c r="AU71" s="843" t="str">
        <f>IF(AND($AR$3=1,'7c Health part-time'!S71&gt;0),T71,"")</f>
        <v/>
      </c>
      <c r="AV71" s="843" t="str">
        <f>IF(AND($AR$3=1,'7c Health part-time'!T71&gt;0),U71,"")</f>
        <v/>
      </c>
      <c r="AW71" s="845" t="str">
        <f>IF(AND($AR$3=1,'7c Health part-time'!U71&gt;0),V71,"")</f>
        <v/>
      </c>
      <c r="AY71" s="844" t="str">
        <f>IF(AND($AY$3=1,'7c Health part-time'!D71&lt;0),E71,"")</f>
        <v/>
      </c>
      <c r="AZ71" s="843" t="str">
        <f>IF(AND($AY$3=1,'7c Health part-time'!E71&lt;0),F71,"")</f>
        <v/>
      </c>
      <c r="BA71" s="843" t="str">
        <f>IF(AND($AY$3=1,'7c Health part-time'!F71&lt;0),G71,"")</f>
        <v/>
      </c>
      <c r="BB71" s="843" t="str">
        <f>IF(AND($AY$3=1,'7c Health part-time'!G71&lt;0),H71,"")</f>
        <v/>
      </c>
      <c r="BC71" s="843" t="str">
        <f>IF(AND($AY$3=1,'7c Health part-time'!H71&lt;0),I71,"")</f>
        <v/>
      </c>
      <c r="BD71" s="845" t="str">
        <f>IF(AND($AY$3=1,'7c Health part-time'!I71&lt;0),J71,"")</f>
        <v/>
      </c>
      <c r="BE71" s="844" t="str">
        <f>IF(AND($AY$3=1,'7c Health part-time'!J71&lt;0),K71,"")</f>
        <v/>
      </c>
      <c r="BF71" s="843" t="str">
        <f>IF(AND($AY$3=1,'7c Health part-time'!K71&lt;0),L71,"")</f>
        <v/>
      </c>
      <c r="BG71" s="843" t="str">
        <f>IF(AND($AY$3=1,'7c Health part-time'!L71&lt;0),M71,"")</f>
        <v/>
      </c>
      <c r="BH71" s="843" t="str">
        <f>IF(AND($AY$3=1,'7c Health part-time'!M71&lt;0),N71,"")</f>
        <v/>
      </c>
      <c r="BI71" s="843" t="str">
        <f>IF(AND($AY$3=1,'7c Health part-time'!N71&lt;0),O71,"")</f>
        <v/>
      </c>
      <c r="BJ71" s="845" t="str">
        <f>IF(AND($AY$3=1,'7c Health part-time'!O71&lt;0),P71,"")</f>
        <v/>
      </c>
      <c r="BK71" s="844" t="str">
        <f>IF(AND($AY$3=1,'7c Health part-time'!V71&lt;0),W71,"")</f>
        <v/>
      </c>
      <c r="BL71" s="843" t="str">
        <f>IF(AND($AY$3=1,'7c Health part-time'!W71&lt;0),X71,"")</f>
        <v/>
      </c>
      <c r="BM71" s="843" t="str">
        <f>IF(AND($AY$3=1,'7c Health part-time'!X71&lt;0),Y71,"")</f>
        <v/>
      </c>
      <c r="BN71" s="843" t="str">
        <f>IF(AND($AY$3=1,'7c Health part-time'!Y71&lt;0),Z71,"")</f>
        <v/>
      </c>
      <c r="BO71" s="843" t="str">
        <f>IF(AND($AY$3=1,'7c Health part-time'!Z71&lt;0),AA71,"")</f>
        <v/>
      </c>
      <c r="BP71" s="845" t="str">
        <f>IF(AND($AY$3=1,'7c Health part-time'!AA71&lt;0),AB71,"")</f>
        <v/>
      </c>
      <c r="BQ71" s="844" t="str">
        <f>IF(AND($AY$3=1,'7c Health part-time'!AB71&lt;0),AC71,"")</f>
        <v/>
      </c>
      <c r="BR71" s="843" t="str">
        <f>IF(AND($AY$3=1,'7c Health part-time'!AC71&lt;0),AD71,"")</f>
        <v/>
      </c>
      <c r="BS71" s="843" t="str">
        <f>IF(AND($AY$3=1,'7c Health part-time'!AD71&lt;0),AE71,"")</f>
        <v/>
      </c>
      <c r="BT71" s="843" t="str">
        <f>IF(AND($AY$3=1,'7c Health part-time'!AE71&lt;0),AF71,"")</f>
        <v/>
      </c>
      <c r="BU71" s="843" t="str">
        <f>IF(AND($AY$3=1,'7c Health part-time'!AF71&lt;0),AG71,"")</f>
        <v/>
      </c>
      <c r="BV71" s="845" t="str">
        <f>IF(AND($AY$3=1,'7c Health part-time'!AG71&lt;0),AH71,"")</f>
        <v/>
      </c>
      <c r="BX71" s="844" t="str">
        <f>IF(AND($BX$3=1,TRUNC('7c Health part-time'!D71)&lt;&gt;'7c Health part-time'!D71),E71,"")</f>
        <v/>
      </c>
      <c r="BY71" s="843" t="str">
        <f>IF(AND($BX$3=1,TRUNC('7c Health part-time'!E71)&lt;&gt;'7c Health part-time'!E71),F71,"")</f>
        <v/>
      </c>
      <c r="BZ71" s="843" t="str">
        <f>IF(AND($BX$3=1,TRUNC('7c Health part-time'!F71)&lt;&gt;'7c Health part-time'!F71),G71,"")</f>
        <v/>
      </c>
      <c r="CA71" s="843" t="str">
        <f>IF(AND($BX$3=1,TRUNC('7c Health part-time'!G71)&lt;&gt;'7c Health part-time'!G71),H71,"")</f>
        <v/>
      </c>
      <c r="CB71" s="843" t="str">
        <f>IF(AND($BX$3=1,TRUNC('7c Health part-time'!H71)&lt;&gt;'7c Health part-time'!H71),I71,"")</f>
        <v/>
      </c>
      <c r="CC71" s="845" t="str">
        <f>IF(AND($BX$3=1,TRUNC('7c Health part-time'!I71)&lt;&gt;'7c Health part-time'!I71),J71,"")</f>
        <v/>
      </c>
      <c r="CD71" s="844" t="str">
        <f>IF(AND($BX$3=1,TRUNC('7c Health part-time'!J71)&lt;&gt;'7c Health part-time'!J71),K71,"")</f>
        <v/>
      </c>
      <c r="CE71" s="843" t="str">
        <f>IF(AND($BX$3=1,TRUNC('7c Health part-time'!K71)&lt;&gt;'7c Health part-time'!K71),L71,"")</f>
        <v/>
      </c>
      <c r="CF71" s="843" t="str">
        <f>IF(AND($BX$3=1,TRUNC('7c Health part-time'!L71)&lt;&gt;'7c Health part-time'!L71),M71,"")</f>
        <v/>
      </c>
      <c r="CG71" s="843" t="str">
        <f>IF(AND($BX$3=1,TRUNC('7c Health part-time'!M71)&lt;&gt;'7c Health part-time'!M71),N71,"")</f>
        <v/>
      </c>
      <c r="CH71" s="843" t="str">
        <f>IF(AND($BX$3=1,TRUNC('7c Health part-time'!N71)&lt;&gt;'7c Health part-time'!N71),O71,"")</f>
        <v/>
      </c>
      <c r="CI71" s="845" t="str">
        <f>IF(AND($BX$3=1,TRUNC('7c Health part-time'!O71)&lt;&gt;'7c Health part-time'!O71),P71,"")</f>
        <v/>
      </c>
      <c r="CJ71" s="844" t="str">
        <f>IF(AND($BX$3=1,TRUNC('7c Health part-time'!P71)&lt;&gt;'7c Health part-time'!P71),Q71,"")</f>
        <v/>
      </c>
      <c r="CK71" s="843" t="str">
        <f>IF(AND($BX$3=1,TRUNC('7c Health part-time'!Q71)&lt;&gt;'7c Health part-time'!Q71),R71,"")</f>
        <v/>
      </c>
      <c r="CL71" s="843" t="str">
        <f>IF(AND($BX$3=1,TRUNC('7c Health part-time'!R71)&lt;&gt;'7c Health part-time'!R71),S71,"")</f>
        <v/>
      </c>
      <c r="CM71" s="843" t="str">
        <f>IF(AND($BX$3=1,TRUNC('7c Health part-time'!S71)&lt;&gt;'7c Health part-time'!S71),T71,"")</f>
        <v/>
      </c>
      <c r="CN71" s="843" t="str">
        <f>IF(AND($BX$3=1,TRUNC('7c Health part-time'!T71)&lt;&gt;'7c Health part-time'!T71),U71,"")</f>
        <v/>
      </c>
      <c r="CO71" s="845" t="str">
        <f>IF(AND($BX$3=1,TRUNC('7c Health part-time'!U71)&lt;&gt;'7c Health part-time'!U71),V71,"")</f>
        <v/>
      </c>
      <c r="DV71" s="844" t="str">
        <f>IF(AND($DV$3=1,ROUND('7c Health part-time'!AB71,2)&lt;&gt;'7c Health part-time'!AB71),AC71,"")</f>
        <v/>
      </c>
      <c r="DW71" s="843" t="str">
        <f>IF(AND($DV$3=1,ROUND('7c Health part-time'!AC71,2)&lt;&gt;'7c Health part-time'!AC71),AD71,"")</f>
        <v/>
      </c>
      <c r="DX71" s="843" t="str">
        <f>IF(AND($DV$3=1,ROUND('7c Health part-time'!AD71,2)&lt;&gt;'7c Health part-time'!AD71),AE71,"")</f>
        <v/>
      </c>
      <c r="DY71" s="843" t="str">
        <f>IF(AND($DV$3=1,ROUND('7c Health part-time'!AE71,2)&lt;&gt;'7c Health part-time'!AE71),AF71,"")</f>
        <v/>
      </c>
      <c r="DZ71" s="843" t="str">
        <f>IF(AND($DV$3=1,ROUND('7c Health part-time'!AF71,2)&lt;&gt;'7c Health part-time'!AF71),AG71,"")</f>
        <v/>
      </c>
      <c r="EA71" s="845" t="str">
        <f>IF(AND($DV$3=1,ROUND('7c Health part-time'!AG71,2)&lt;&gt;'7c Health part-time'!AG71),AH71,"")</f>
        <v/>
      </c>
      <c r="EC71" s="844" t="str">
        <f>IF(AND($EC$3=1,'7c Health part-time'!AB71&gt;'7c Health part-time'!V71),AC71,"")</f>
        <v/>
      </c>
      <c r="ED71" s="843" t="str">
        <f>IF(AND($EC$3=1,'7c Health part-time'!AC71&gt;'7c Health part-time'!W71),AD71,"")</f>
        <v/>
      </c>
      <c r="EE71" s="843" t="str">
        <f>IF(AND($EC$3=1,'7c Health part-time'!AD71&gt;'7c Health part-time'!X71),AE71,"")</f>
        <v/>
      </c>
      <c r="EF71" s="843" t="str">
        <f>IF(AND($EC$3=1,'7c Health part-time'!AE71&gt;'7c Health part-time'!Y71),AF71,"")</f>
        <v/>
      </c>
      <c r="EG71" s="843" t="str">
        <f>IF(AND($EC$3=1,'7c Health part-time'!AF71&gt;'7c Health part-time'!Z71),AG71,"")</f>
        <v/>
      </c>
      <c r="EH71" s="845" t="str">
        <f>IF(AND($EC$3=1,'7c Health part-time'!AG71&gt;'7c Health part-time'!AA71),AH71,"")</f>
        <v/>
      </c>
      <c r="EJ71" s="844" t="str">
        <f>IF(AND($EJ$3=1,'7c Health part-time'!V71&lt;&gt;0),IF(('7c Health part-time'!AB71/'7c Health part-time'!V71)&lt;0.03,AC71,""),"")</f>
        <v/>
      </c>
      <c r="EK71" s="843" t="str">
        <f>IF(AND($EJ$3=1,'7c Health part-time'!W71&lt;&gt;0),IF(('7c Health part-time'!AC71/'7c Health part-time'!W71)&lt;0.03,AD71,""),"")</f>
        <v/>
      </c>
      <c r="EL71" s="843" t="str">
        <f>IF(AND($EJ$3=1,'7c Health part-time'!X71&lt;&gt;0),IF(('7c Health part-time'!AD71/'7c Health part-time'!X71)&lt;0.03,AE71,""),"")</f>
        <v/>
      </c>
      <c r="EM71" s="843" t="str">
        <f>IF(AND($EJ$3=1,'7c Health part-time'!Y71&lt;&gt;0),IF(('7c Health part-time'!AE71/'7c Health part-time'!Y71)&lt;0.03,AF71,""),"")</f>
        <v/>
      </c>
      <c r="EN71" s="843" t="str">
        <f>IF(AND($EJ$3=1,'7c Health part-time'!Z71&lt;&gt;0),IF(('7c Health part-time'!AF71/'7c Health part-time'!Z71)&lt;0.03,AG71,""),"")</f>
        <v/>
      </c>
      <c r="EO71" s="845" t="str">
        <f>IF(AND($EJ$3=1,'7c Health part-time'!AA71&lt;&gt;0),IF(('7c Health part-time'!AG71/'7c Health part-time'!AA71)&lt;0.03,AH71,""),"")</f>
        <v/>
      </c>
      <c r="EQ71" s="844" t="str">
        <f>IF(AND($EQ$3=1,'7c Health part-time'!P71=0,SUM('7c Health part-time'!D71,'7c Health part-time'!J71)&gt;$ET$13),Q71,"")</f>
        <v/>
      </c>
      <c r="ER71" s="843" t="str">
        <f>IF(AND($EQ$3=1,'7c Health part-time'!Q71=0,SUM('7c Health part-time'!E71,'7c Health part-time'!K71)&gt;$ET$13),R71,"")</f>
        <v/>
      </c>
      <c r="ES71" s="843" t="str">
        <f>IF(AND($EQ$3=1,'7c Health part-time'!R71=0,SUM('7c Health part-time'!F71,'7c Health part-time'!L71)&gt;$ET$13),S71,"")</f>
        <v/>
      </c>
      <c r="ET71" s="843" t="str">
        <f>IF(AND($EQ$3=1,'7c Health part-time'!S71=0,SUM('7c Health part-time'!G71,'7c Health part-time'!M71)&gt;$ET$13),T71,"")</f>
        <v/>
      </c>
      <c r="EU71" s="843" t="str">
        <f>IF(AND($EQ$3=1,'7c Health part-time'!T71=0,SUM('7c Health part-time'!H71,'7c Health part-time'!N71)&gt;$ET$13),U71,"")</f>
        <v/>
      </c>
      <c r="EV71" s="845" t="str">
        <f>IF(AND($EQ$3=1,'7c Health part-time'!U71=0,SUM('7c Health part-time'!I71,'7c Health part-time'!O71)&gt;$ET$13),V71,"")</f>
        <v/>
      </c>
      <c r="EX71" s="844" t="str">
        <f>IF(AND($EX$3=1,SUM('7c Health part-time'!D71,'7c Health part-time'!J71)&gt;0,ABS('7c Health part-time'!P71)=SUM('7c Health part-time'!D71,'7c Health part-time'!J71)),Q71,"")</f>
        <v/>
      </c>
      <c r="EY71" s="843" t="str">
        <f>IF(AND($EX$3=1,SUM('7c Health part-time'!E71,'7c Health part-time'!K71)&gt;0,ABS('7c Health part-time'!Q71)=SUM('7c Health part-time'!E71,'7c Health part-time'!K71)),R71,"")</f>
        <v/>
      </c>
      <c r="EZ71" s="843" t="str">
        <f>IF(AND($EX$3=1,SUM('7c Health part-time'!F71,'7c Health part-time'!L71)&gt;0,ABS('7c Health part-time'!R71)=SUM('7c Health part-time'!F71,'7c Health part-time'!L71)),S71,"")</f>
        <v/>
      </c>
      <c r="FA71" s="843" t="str">
        <f>IF(AND($EX$3=1,SUM('7c Health part-time'!G71,'7c Health part-time'!M71)&gt;0,ABS('7c Health part-time'!S71)=SUM('7c Health part-time'!G71,'7c Health part-time'!M71)),T71,"")</f>
        <v/>
      </c>
      <c r="FB71" s="843" t="str">
        <f>IF(AND($EX$3=1,SUM('7c Health part-time'!H71,'7c Health part-time'!N71)&gt;0,ABS('7c Health part-time'!T71)=SUM('7c Health part-time'!H71,'7c Health part-time'!N71)),U71,"")</f>
        <v/>
      </c>
      <c r="FC71" s="845" t="str">
        <f>IF(AND($EX$3=1,SUM('7c Health part-time'!I71,'7c Health part-time'!O71)&gt;0,ABS('7c Health part-time'!U71)=SUM('7c Health part-time'!I71,'7c Health part-time'!O71)),V71,"")</f>
        <v/>
      </c>
      <c r="FR71" s="844" t="str">
        <f>IF(AND($FR$3=1,'7c Health part-time'!V71&lt;&gt;0),IF(('7c Health part-time'!AB71/'7c Health part-time'!V71)&lt;0.25,AC71,""),"")</f>
        <v/>
      </c>
      <c r="FS71" s="843" t="str">
        <f>IF(AND($FR$3=1,'7c Health part-time'!W71&lt;&gt;0),IF(('7c Health part-time'!AC71/'7c Health part-time'!W71)&lt;0.25,AD71,""),"")</f>
        <v/>
      </c>
      <c r="FT71" s="843" t="str">
        <f>IF(AND($FR$3=1,'7c Health part-time'!X71&lt;&gt;0),IF(('7c Health part-time'!AD71/'7c Health part-time'!X71)&lt;0.25,AE71,""),"")</f>
        <v/>
      </c>
      <c r="FU71" s="843" t="str">
        <f>IF(AND($FR$3=1,'7c Health part-time'!Y71&lt;&gt;0),IF(('7c Health part-time'!AE71/'7c Health part-time'!Y71)&lt;0.25,AF71,""),"")</f>
        <v/>
      </c>
      <c r="FV71" s="843" t="str">
        <f>IF(AND($FR$3=1,'7c Health part-time'!Z71&lt;&gt;0),IF(('7c Health part-time'!AF71/'7c Health part-time'!Z71)&lt;0.25,AG71,""),"")</f>
        <v/>
      </c>
      <c r="FW71" s="845" t="str">
        <f>IF(AND($FR$3=1,'7c Health part-time'!AA71&lt;&gt;0),IF(('7c Health part-time'!AG71/'7c Health part-time'!AA71)&lt;0.25,AH71,""),"")</f>
        <v/>
      </c>
      <c r="FY71" s="843"/>
      <c r="FZ71" s="843"/>
      <c r="GA71" s="843"/>
      <c r="GB71" s="843"/>
      <c r="GC71" s="843"/>
      <c r="GD71" s="843"/>
      <c r="GE71" s="843"/>
      <c r="GF71" s="843"/>
      <c r="GG71" s="843"/>
      <c r="GH71" s="843"/>
      <c r="GI71" s="843"/>
      <c r="GJ71" s="843"/>
      <c r="GL71" s="60"/>
      <c r="GM71" s="60" t="s">
        <v>13</v>
      </c>
      <c r="GN71" s="60" t="s">
        <v>314</v>
      </c>
      <c r="GO71" s="49" t="str">
        <f>$CS$101</f>
        <v/>
      </c>
      <c r="GP71" s="41" t="str">
        <f>$CT$101</f>
        <v/>
      </c>
      <c r="GQ71" s="40" t="str">
        <f>$CS$101</f>
        <v/>
      </c>
      <c r="GR71" s="41" t="str">
        <f>$CT$101</f>
        <v/>
      </c>
      <c r="GS71" s="40" t="str">
        <f>$CS$101</f>
        <v/>
      </c>
      <c r="GT71" s="873" t="str">
        <f>$CT$101</f>
        <v/>
      </c>
      <c r="GU71" s="49" t="str">
        <f>$CY$101</f>
        <v/>
      </c>
      <c r="GV71" s="41" t="str">
        <f>$CZ$101</f>
        <v/>
      </c>
      <c r="GW71" s="40" t="str">
        <f>$CY$101</f>
        <v/>
      </c>
      <c r="GX71" s="41" t="str">
        <f>$CZ$101</f>
        <v/>
      </c>
      <c r="GY71" s="40" t="str">
        <f>$CY$101</f>
        <v/>
      </c>
      <c r="GZ71" s="873" t="str">
        <f>$CZ$101</f>
        <v/>
      </c>
      <c r="HA71" s="49" t="str">
        <f>$DE$101</f>
        <v/>
      </c>
      <c r="HB71" s="41" t="str">
        <f>$DF$101</f>
        <v/>
      </c>
      <c r="HC71" s="40" t="str">
        <f>$DE$101</f>
        <v/>
      </c>
      <c r="HD71" s="41" t="str">
        <f>$DF$101</f>
        <v/>
      </c>
      <c r="HE71" s="40" t="str">
        <f>$DE$101</f>
        <v/>
      </c>
      <c r="HF71" s="873" t="str">
        <f>$DF$101</f>
        <v/>
      </c>
      <c r="HG71" s="49" t="str">
        <f>$DK$101</f>
        <v/>
      </c>
      <c r="HH71" s="41" t="str">
        <f>$DL$101</f>
        <v/>
      </c>
      <c r="HI71" s="40" t="str">
        <f>$DK$101</f>
        <v/>
      </c>
      <c r="HJ71" s="41" t="str">
        <f>$DL$101</f>
        <v/>
      </c>
      <c r="HK71" s="40" t="str">
        <f>$DK$101</f>
        <v/>
      </c>
      <c r="HL71" s="873" t="str">
        <f>$DL$101</f>
        <v/>
      </c>
      <c r="HM71" s="49" t="str">
        <f>$DQ$101</f>
        <v/>
      </c>
      <c r="HN71" s="41" t="str">
        <f>$DR$101</f>
        <v/>
      </c>
      <c r="HO71" s="40" t="str">
        <f>$DQ$101</f>
        <v/>
      </c>
      <c r="HP71" s="41" t="str">
        <f>$DR$101</f>
        <v/>
      </c>
      <c r="HQ71" s="40" t="str">
        <f>$DQ$101</f>
        <v/>
      </c>
      <c r="HR71" s="873" t="str">
        <f>$DR$101</f>
        <v/>
      </c>
    </row>
    <row r="72" spans="1:226" x14ac:dyDescent="0.25">
      <c r="A72" s="18" t="str">
        <f>'7c Health part-time'!A72</f>
        <v>Podiatry and chiropody (B)</v>
      </c>
      <c r="B72" t="s">
        <v>19</v>
      </c>
      <c r="C72" s="18" t="str">
        <f>'7c Health part-time'!C72</f>
        <v>UG</v>
      </c>
      <c r="D72" t="str">
        <f t="shared" si="4"/>
        <v>Podiatry and chiropody (B), Long, UG</v>
      </c>
      <c r="E72" t="str">
        <f t="shared" si="15"/>
        <v xml:space="preserve">Column 1, Starters in 2016-17, OfS-fundable, Podiatry and chiropody (B), Long, UG; </v>
      </c>
      <c r="F72" t="str">
        <f t="shared" si="15"/>
        <v xml:space="preserve">Column 1, Starters in 2016-17, Non-fundable, Podiatry and chiropody (B), Long, UG; </v>
      </c>
      <c r="G72" t="str">
        <f t="shared" si="15"/>
        <v xml:space="preserve">Column 1, Starters in 2017-18, OfS-fundable, Podiatry and chiropody (B), Long, UG; </v>
      </c>
      <c r="H72" t="str">
        <f t="shared" si="15"/>
        <v xml:space="preserve">Column 1, Starters in 2017-18, Non-fundable, Podiatry and chiropody (B), Long, UG; </v>
      </c>
      <c r="I72" t="str">
        <f t="shared" si="15"/>
        <v xml:space="preserve">Column 1, Starters in 2018-19, OfS-fundable, Podiatry and chiropody (B), Long, UG; </v>
      </c>
      <c r="J72" t="str">
        <f t="shared" si="15"/>
        <v xml:space="preserve">Column 1, Starters in 2018-19, Non-fundable, Podiatry and chiropody (B), Long, UG; </v>
      </c>
      <c r="K72" t="str">
        <f t="shared" si="15"/>
        <v xml:space="preserve">Column 2, Starters in 2016-17, OfS-fundable, Podiatry and chiropody (B), Long, UG; </v>
      </c>
      <c r="L72" t="str">
        <f t="shared" si="15"/>
        <v xml:space="preserve">Column 2, Starters in 2016-17, Non-fundable, Podiatry and chiropody (B), Long, UG; </v>
      </c>
      <c r="M72" t="str">
        <f t="shared" si="15"/>
        <v xml:space="preserve">Column 2, Starters in 2017-18, OfS-fundable, Podiatry and chiropody (B), Long, UG; </v>
      </c>
      <c r="N72" t="str">
        <f t="shared" si="15"/>
        <v xml:space="preserve">Column 2, Starters in 2017-18, Non-fundable, Podiatry and chiropody (B), Long, UG; </v>
      </c>
      <c r="O72" t="str">
        <f t="shared" si="15"/>
        <v xml:space="preserve">Column 2, Starters in 2018-19, OfS-fundable, Podiatry and chiropody (B), Long, UG; </v>
      </c>
      <c r="P72" t="str">
        <f t="shared" si="15"/>
        <v xml:space="preserve">Column 2, Starters in 2018-19, Non-fundable, Podiatry and chiropody (B), Long, UG; </v>
      </c>
      <c r="Q72" t="str">
        <f t="shared" si="15"/>
        <v xml:space="preserve">Column 3, Starters in 2016-17, OfS-fundable, Podiatry and chiropody (B), Long, UG; </v>
      </c>
      <c r="R72" t="str">
        <f t="shared" si="15"/>
        <v xml:space="preserve">Column 3, Starters in 2016-17, Non-fundable, Podiatry and chiropody (B), Long, UG; </v>
      </c>
      <c r="S72" t="str">
        <f t="shared" si="15"/>
        <v xml:space="preserve">Column 3, Starters in 2017-18, OfS-fundable, Podiatry and chiropody (B), Long, UG; </v>
      </c>
      <c r="T72" t="str">
        <f t="shared" si="15"/>
        <v xml:space="preserve">Column 3, Starters in 2017-18, Non-fundable, Podiatry and chiropody (B), Long, UG; </v>
      </c>
      <c r="U72" t="str">
        <f t="shared" si="14"/>
        <v xml:space="preserve">Column 3, Starters in 2018-19, OfS-fundable, Podiatry and chiropody (B), Long, UG; </v>
      </c>
      <c r="V72" t="str">
        <f t="shared" si="14"/>
        <v xml:space="preserve">Column 3, Starters in 2018-19, Non-fundable, Podiatry and chiropody (B), Long, UG; </v>
      </c>
      <c r="W72" t="str">
        <f t="shared" si="14"/>
        <v xml:space="preserve">Column 4, Starters in 2016-17, OfS-fundable, Podiatry and chiropody (B), Long, UG; </v>
      </c>
      <c r="X72" t="str">
        <f t="shared" si="14"/>
        <v xml:space="preserve">Column 4, Starters in 2016-17, Non-fundable, Podiatry and chiropody (B), Long, UG; </v>
      </c>
      <c r="Y72" t="str">
        <f t="shared" si="14"/>
        <v xml:space="preserve">Column 4, Starters in 2017-18, OfS-fundable, Podiatry and chiropody (B), Long, UG; </v>
      </c>
      <c r="Z72" t="str">
        <f t="shared" si="14"/>
        <v xml:space="preserve">Column 4, Starters in 2017-18, Non-fundable, Podiatry and chiropody (B), Long, UG; </v>
      </c>
      <c r="AA72" t="str">
        <f t="shared" si="14"/>
        <v xml:space="preserve">Column 4, Starters in 2018-19, OfS-fundable, Podiatry and chiropody (B), Long, UG; </v>
      </c>
      <c r="AB72" t="str">
        <f t="shared" si="14"/>
        <v xml:space="preserve">Column 4, Starters in 2018-19, Non-fundable, Podiatry and chiropody (B), Long, UG; </v>
      </c>
      <c r="AC72" t="str">
        <f t="shared" si="14"/>
        <v xml:space="preserve">Column 4a, Starters in 2016-17, OfS-fundable, Podiatry and chiropody (B), Long, UG; </v>
      </c>
      <c r="AD72" t="str">
        <f t="shared" si="14"/>
        <v xml:space="preserve">Column 4a, Starters in 2016-17, Non-fundable, Podiatry and chiropody (B), Long, UG; </v>
      </c>
      <c r="AE72" t="str">
        <f t="shared" si="14"/>
        <v xml:space="preserve">Column 4a, Starters in 2017-18, OfS-fundable, Podiatry and chiropody (B), Long, UG; </v>
      </c>
      <c r="AF72" t="str">
        <f t="shared" si="14"/>
        <v xml:space="preserve">Column 4a, Starters in 2017-18, Non-fundable, Podiatry and chiropody (B), Long, UG; </v>
      </c>
      <c r="AG72" t="str">
        <f t="shared" si="14"/>
        <v xml:space="preserve">Column 4a, Starters in 2018-19, OfS-fundable, Podiatry and chiropody (B), Long, UG; </v>
      </c>
      <c r="AH72" t="str">
        <f t="shared" si="14"/>
        <v xml:space="preserve">Column 4a, Starters in 2018-19, Non-fundable, Podiatry and chiropody (B), Long, UG; </v>
      </c>
      <c r="AR72" s="844" t="str">
        <f>IF(AND($AR$3=1,'7c Health part-time'!P72&gt;0),Q72,"")</f>
        <v/>
      </c>
      <c r="AS72" s="843" t="str">
        <f>IF(AND($AR$3=1,'7c Health part-time'!Q72&gt;0),R72,"")</f>
        <v/>
      </c>
      <c r="AT72" s="843" t="str">
        <f>IF(AND($AR$3=1,'7c Health part-time'!R72&gt;0),S72,"")</f>
        <v/>
      </c>
      <c r="AU72" s="843" t="str">
        <f>IF(AND($AR$3=1,'7c Health part-time'!S72&gt;0),T72,"")</f>
        <v/>
      </c>
      <c r="AV72" s="843" t="str">
        <f>IF(AND($AR$3=1,'7c Health part-time'!T72&gt;0),U72,"")</f>
        <v/>
      </c>
      <c r="AW72" s="845" t="str">
        <f>IF(AND($AR$3=1,'7c Health part-time'!U72&gt;0),V72,"")</f>
        <v/>
      </c>
      <c r="AY72" s="844" t="str">
        <f>IF(AND($AY$3=1,'7c Health part-time'!D72&lt;0),E72,"")</f>
        <v/>
      </c>
      <c r="AZ72" s="843" t="str">
        <f>IF(AND($AY$3=1,'7c Health part-time'!E72&lt;0),F72,"")</f>
        <v/>
      </c>
      <c r="BA72" s="843" t="str">
        <f>IF(AND($AY$3=1,'7c Health part-time'!F72&lt;0),G72,"")</f>
        <v/>
      </c>
      <c r="BB72" s="843" t="str">
        <f>IF(AND($AY$3=1,'7c Health part-time'!G72&lt;0),H72,"")</f>
        <v/>
      </c>
      <c r="BC72" s="843" t="str">
        <f>IF(AND($AY$3=1,'7c Health part-time'!H72&lt;0),I72,"")</f>
        <v/>
      </c>
      <c r="BD72" s="845" t="str">
        <f>IF(AND($AY$3=1,'7c Health part-time'!I72&lt;0),J72,"")</f>
        <v/>
      </c>
      <c r="BE72" s="844" t="str">
        <f>IF(AND($AY$3=1,'7c Health part-time'!J72&lt;0),K72,"")</f>
        <v/>
      </c>
      <c r="BF72" s="843" t="str">
        <f>IF(AND($AY$3=1,'7c Health part-time'!K72&lt;0),L72,"")</f>
        <v/>
      </c>
      <c r="BG72" s="843" t="str">
        <f>IF(AND($AY$3=1,'7c Health part-time'!L72&lt;0),M72,"")</f>
        <v/>
      </c>
      <c r="BH72" s="843" t="str">
        <f>IF(AND($AY$3=1,'7c Health part-time'!M72&lt;0),N72,"")</f>
        <v/>
      </c>
      <c r="BI72" s="843" t="str">
        <f>IF(AND($AY$3=1,'7c Health part-time'!N72&lt;0),O72,"")</f>
        <v/>
      </c>
      <c r="BJ72" s="845" t="str">
        <f>IF(AND($AY$3=1,'7c Health part-time'!O72&lt;0),P72,"")</f>
        <v/>
      </c>
      <c r="BK72" s="844" t="str">
        <f>IF(AND($AY$3=1,'7c Health part-time'!V72&lt;0),W72,"")</f>
        <v/>
      </c>
      <c r="BL72" s="843" t="str">
        <f>IF(AND($AY$3=1,'7c Health part-time'!W72&lt;0),X72,"")</f>
        <v/>
      </c>
      <c r="BM72" s="843" t="str">
        <f>IF(AND($AY$3=1,'7c Health part-time'!X72&lt;0),Y72,"")</f>
        <v/>
      </c>
      <c r="BN72" s="843" t="str">
        <f>IF(AND($AY$3=1,'7c Health part-time'!Y72&lt;0),Z72,"")</f>
        <v/>
      </c>
      <c r="BO72" s="843" t="str">
        <f>IF(AND($AY$3=1,'7c Health part-time'!Z72&lt;0),AA72,"")</f>
        <v/>
      </c>
      <c r="BP72" s="845" t="str">
        <f>IF(AND($AY$3=1,'7c Health part-time'!AA72&lt;0),AB72,"")</f>
        <v/>
      </c>
      <c r="BQ72" s="844" t="str">
        <f>IF(AND($AY$3=1,'7c Health part-time'!AB72&lt;0),AC72,"")</f>
        <v/>
      </c>
      <c r="BR72" s="843" t="str">
        <f>IF(AND($AY$3=1,'7c Health part-time'!AC72&lt;0),AD72,"")</f>
        <v/>
      </c>
      <c r="BS72" s="843" t="str">
        <f>IF(AND($AY$3=1,'7c Health part-time'!AD72&lt;0),AE72,"")</f>
        <v/>
      </c>
      <c r="BT72" s="843" t="str">
        <f>IF(AND($AY$3=1,'7c Health part-time'!AE72&lt;0),AF72,"")</f>
        <v/>
      </c>
      <c r="BU72" s="843" t="str">
        <f>IF(AND($AY$3=1,'7c Health part-time'!AF72&lt;0),AG72,"")</f>
        <v/>
      </c>
      <c r="BV72" s="845" t="str">
        <f>IF(AND($AY$3=1,'7c Health part-time'!AG72&lt;0),AH72,"")</f>
        <v/>
      </c>
      <c r="BX72" s="844" t="str">
        <f>IF(AND($BX$3=1,TRUNC('7c Health part-time'!D72)&lt;&gt;'7c Health part-time'!D72),E72,"")</f>
        <v/>
      </c>
      <c r="BY72" s="843" t="str">
        <f>IF(AND($BX$3=1,TRUNC('7c Health part-time'!E72)&lt;&gt;'7c Health part-time'!E72),F72,"")</f>
        <v/>
      </c>
      <c r="BZ72" s="843" t="str">
        <f>IF(AND($BX$3=1,TRUNC('7c Health part-time'!F72)&lt;&gt;'7c Health part-time'!F72),G72,"")</f>
        <v/>
      </c>
      <c r="CA72" s="843" t="str">
        <f>IF(AND($BX$3=1,TRUNC('7c Health part-time'!G72)&lt;&gt;'7c Health part-time'!G72),H72,"")</f>
        <v/>
      </c>
      <c r="CB72" s="843" t="str">
        <f>IF(AND($BX$3=1,TRUNC('7c Health part-time'!H72)&lt;&gt;'7c Health part-time'!H72),I72,"")</f>
        <v/>
      </c>
      <c r="CC72" s="845" t="str">
        <f>IF(AND($BX$3=1,TRUNC('7c Health part-time'!I72)&lt;&gt;'7c Health part-time'!I72),J72,"")</f>
        <v/>
      </c>
      <c r="CD72" s="844" t="str">
        <f>IF(AND($BX$3=1,TRUNC('7c Health part-time'!J72)&lt;&gt;'7c Health part-time'!J72),K72,"")</f>
        <v/>
      </c>
      <c r="CE72" s="843" t="str">
        <f>IF(AND($BX$3=1,TRUNC('7c Health part-time'!K72)&lt;&gt;'7c Health part-time'!K72),L72,"")</f>
        <v/>
      </c>
      <c r="CF72" s="843" t="str">
        <f>IF(AND($BX$3=1,TRUNC('7c Health part-time'!L72)&lt;&gt;'7c Health part-time'!L72),M72,"")</f>
        <v/>
      </c>
      <c r="CG72" s="843" t="str">
        <f>IF(AND($BX$3=1,TRUNC('7c Health part-time'!M72)&lt;&gt;'7c Health part-time'!M72),N72,"")</f>
        <v/>
      </c>
      <c r="CH72" s="843" t="str">
        <f>IF(AND($BX$3=1,TRUNC('7c Health part-time'!N72)&lt;&gt;'7c Health part-time'!N72),O72,"")</f>
        <v/>
      </c>
      <c r="CI72" s="845" t="str">
        <f>IF(AND($BX$3=1,TRUNC('7c Health part-time'!O72)&lt;&gt;'7c Health part-time'!O72),P72,"")</f>
        <v/>
      </c>
      <c r="CJ72" s="844" t="str">
        <f>IF(AND($BX$3=1,TRUNC('7c Health part-time'!P72)&lt;&gt;'7c Health part-time'!P72),Q72,"")</f>
        <v/>
      </c>
      <c r="CK72" s="843" t="str">
        <f>IF(AND($BX$3=1,TRUNC('7c Health part-time'!Q72)&lt;&gt;'7c Health part-time'!Q72),R72,"")</f>
        <v/>
      </c>
      <c r="CL72" s="843" t="str">
        <f>IF(AND($BX$3=1,TRUNC('7c Health part-time'!R72)&lt;&gt;'7c Health part-time'!R72),S72,"")</f>
        <v/>
      </c>
      <c r="CM72" s="843" t="str">
        <f>IF(AND($BX$3=1,TRUNC('7c Health part-time'!S72)&lt;&gt;'7c Health part-time'!S72),T72,"")</f>
        <v/>
      </c>
      <c r="CN72" s="843" t="str">
        <f>IF(AND($BX$3=1,TRUNC('7c Health part-time'!T72)&lt;&gt;'7c Health part-time'!T72),U72,"")</f>
        <v/>
      </c>
      <c r="CO72" s="845" t="str">
        <f>IF(AND($BX$3=1,TRUNC('7c Health part-time'!U72)&lt;&gt;'7c Health part-time'!U72),V72,"")</f>
        <v/>
      </c>
      <c r="DV72" s="844" t="str">
        <f>IF(AND($DV$3=1,ROUND('7c Health part-time'!AB72,2)&lt;&gt;'7c Health part-time'!AB72),AC72,"")</f>
        <v/>
      </c>
      <c r="DW72" s="843" t="str">
        <f>IF(AND($DV$3=1,ROUND('7c Health part-time'!AC72,2)&lt;&gt;'7c Health part-time'!AC72),AD72,"")</f>
        <v/>
      </c>
      <c r="DX72" s="843" t="str">
        <f>IF(AND($DV$3=1,ROUND('7c Health part-time'!AD72,2)&lt;&gt;'7c Health part-time'!AD72),AE72,"")</f>
        <v/>
      </c>
      <c r="DY72" s="843" t="str">
        <f>IF(AND($DV$3=1,ROUND('7c Health part-time'!AE72,2)&lt;&gt;'7c Health part-time'!AE72),AF72,"")</f>
        <v/>
      </c>
      <c r="DZ72" s="843" t="str">
        <f>IF(AND($DV$3=1,ROUND('7c Health part-time'!AF72,2)&lt;&gt;'7c Health part-time'!AF72),AG72,"")</f>
        <v/>
      </c>
      <c r="EA72" s="845" t="str">
        <f>IF(AND($DV$3=1,ROUND('7c Health part-time'!AG72,2)&lt;&gt;'7c Health part-time'!AG72),AH72,"")</f>
        <v/>
      </c>
      <c r="EC72" s="844" t="str">
        <f>IF(AND($EC$3=1,'7c Health part-time'!AB72&gt;'7c Health part-time'!V72),AC72,"")</f>
        <v/>
      </c>
      <c r="ED72" s="843" t="str">
        <f>IF(AND($EC$3=1,'7c Health part-time'!AC72&gt;'7c Health part-time'!W72),AD72,"")</f>
        <v/>
      </c>
      <c r="EE72" s="843" t="str">
        <f>IF(AND($EC$3=1,'7c Health part-time'!AD72&gt;'7c Health part-time'!X72),AE72,"")</f>
        <v/>
      </c>
      <c r="EF72" s="843" t="str">
        <f>IF(AND($EC$3=1,'7c Health part-time'!AE72&gt;'7c Health part-time'!Y72),AF72,"")</f>
        <v/>
      </c>
      <c r="EG72" s="843" t="str">
        <f>IF(AND($EC$3=1,'7c Health part-time'!AF72&gt;'7c Health part-time'!Z72),AG72,"")</f>
        <v/>
      </c>
      <c r="EH72" s="845" t="str">
        <f>IF(AND($EC$3=1,'7c Health part-time'!AG72&gt;'7c Health part-time'!AA72),AH72,"")</f>
        <v/>
      </c>
      <c r="EJ72" s="844" t="str">
        <f>IF(AND($EJ$3=1,'7c Health part-time'!V72&lt;&gt;0),IF(('7c Health part-time'!AB72/'7c Health part-time'!V72)&lt;0.03,AC72,""),"")</f>
        <v/>
      </c>
      <c r="EK72" s="843" t="str">
        <f>IF(AND($EJ$3=1,'7c Health part-time'!W72&lt;&gt;0),IF(('7c Health part-time'!AC72/'7c Health part-time'!W72)&lt;0.03,AD72,""),"")</f>
        <v/>
      </c>
      <c r="EL72" s="843" t="str">
        <f>IF(AND($EJ$3=1,'7c Health part-time'!X72&lt;&gt;0),IF(('7c Health part-time'!AD72/'7c Health part-time'!X72)&lt;0.03,AE72,""),"")</f>
        <v/>
      </c>
      <c r="EM72" s="843" t="str">
        <f>IF(AND($EJ$3=1,'7c Health part-time'!Y72&lt;&gt;0),IF(('7c Health part-time'!AE72/'7c Health part-time'!Y72)&lt;0.03,AF72,""),"")</f>
        <v/>
      </c>
      <c r="EN72" s="843" t="str">
        <f>IF(AND($EJ$3=1,'7c Health part-time'!Z72&lt;&gt;0),IF(('7c Health part-time'!AF72/'7c Health part-time'!Z72)&lt;0.03,AG72,""),"")</f>
        <v/>
      </c>
      <c r="EO72" s="845" t="str">
        <f>IF(AND($EJ$3=1,'7c Health part-time'!AA72&lt;&gt;0),IF(('7c Health part-time'!AG72/'7c Health part-time'!AA72)&lt;0.03,AH72,""),"")</f>
        <v/>
      </c>
      <c r="EQ72" s="844" t="str">
        <f>IF(AND($EQ$3=1,'7c Health part-time'!P72=0,SUM('7c Health part-time'!D72,'7c Health part-time'!J72)&gt;$ET$13),Q72,"")</f>
        <v/>
      </c>
      <c r="ER72" s="843" t="str">
        <f>IF(AND($EQ$3=1,'7c Health part-time'!Q72=0,SUM('7c Health part-time'!E72,'7c Health part-time'!K72)&gt;$ET$13),R72,"")</f>
        <v/>
      </c>
      <c r="ES72" s="843" t="str">
        <f>IF(AND($EQ$3=1,'7c Health part-time'!R72=0,SUM('7c Health part-time'!F72,'7c Health part-time'!L72)&gt;$ET$13),S72,"")</f>
        <v/>
      </c>
      <c r="ET72" s="843" t="str">
        <f>IF(AND($EQ$3=1,'7c Health part-time'!S72=0,SUM('7c Health part-time'!G72,'7c Health part-time'!M72)&gt;$ET$13),T72,"")</f>
        <v/>
      </c>
      <c r="EU72" s="843" t="str">
        <f>IF(AND($EQ$3=1,'7c Health part-time'!T72=0,SUM('7c Health part-time'!H72,'7c Health part-time'!N72)&gt;$ET$13),U72,"")</f>
        <v/>
      </c>
      <c r="EV72" s="845" t="str">
        <f>IF(AND($EQ$3=1,'7c Health part-time'!U72=0,SUM('7c Health part-time'!I72,'7c Health part-time'!O72)&gt;$ET$13),V72,"")</f>
        <v/>
      </c>
      <c r="EX72" s="844" t="str">
        <f>IF(AND($EX$3=1,SUM('7c Health part-time'!D72,'7c Health part-time'!J72)&gt;0,ABS('7c Health part-time'!P72)=SUM('7c Health part-time'!D72,'7c Health part-time'!J72)),Q72,"")</f>
        <v/>
      </c>
      <c r="EY72" s="843" t="str">
        <f>IF(AND($EX$3=1,SUM('7c Health part-time'!E72,'7c Health part-time'!K72)&gt;0,ABS('7c Health part-time'!Q72)=SUM('7c Health part-time'!E72,'7c Health part-time'!K72)),R72,"")</f>
        <v/>
      </c>
      <c r="EZ72" s="843" t="str">
        <f>IF(AND($EX$3=1,SUM('7c Health part-time'!F72,'7c Health part-time'!L72)&gt;0,ABS('7c Health part-time'!R72)=SUM('7c Health part-time'!F72,'7c Health part-time'!L72)),S72,"")</f>
        <v/>
      </c>
      <c r="FA72" s="843" t="str">
        <f>IF(AND($EX$3=1,SUM('7c Health part-time'!G72,'7c Health part-time'!M72)&gt;0,ABS('7c Health part-time'!S72)=SUM('7c Health part-time'!G72,'7c Health part-time'!M72)),T72,"")</f>
        <v/>
      </c>
      <c r="FB72" s="843" t="str">
        <f>IF(AND($EX$3=1,SUM('7c Health part-time'!H72,'7c Health part-time'!N72)&gt;0,ABS('7c Health part-time'!T72)=SUM('7c Health part-time'!H72,'7c Health part-time'!N72)),U72,"")</f>
        <v/>
      </c>
      <c r="FC72" s="845" t="str">
        <f>IF(AND($EX$3=1,SUM('7c Health part-time'!I72,'7c Health part-time'!O72)&gt;0,ABS('7c Health part-time'!U72)=SUM('7c Health part-time'!I72,'7c Health part-time'!O72)),V72,"")</f>
        <v/>
      </c>
      <c r="FR72" s="844" t="str">
        <f>IF(AND($FR$3=1,'7c Health part-time'!V72&lt;&gt;0),IF(('7c Health part-time'!AB72/'7c Health part-time'!V72)&lt;0.25,AC72,""),"")</f>
        <v/>
      </c>
      <c r="FS72" s="843" t="str">
        <f>IF(AND($FR$3=1,'7c Health part-time'!W72&lt;&gt;0),IF(('7c Health part-time'!AC72/'7c Health part-time'!W72)&lt;0.25,AD72,""),"")</f>
        <v/>
      </c>
      <c r="FT72" s="843" t="str">
        <f>IF(AND($FR$3=1,'7c Health part-time'!X72&lt;&gt;0),IF(('7c Health part-time'!AD72/'7c Health part-time'!X72)&lt;0.25,AE72,""),"")</f>
        <v/>
      </c>
      <c r="FU72" s="843" t="str">
        <f>IF(AND($FR$3=1,'7c Health part-time'!Y72&lt;&gt;0),IF(('7c Health part-time'!AE72/'7c Health part-time'!Y72)&lt;0.25,AF72,""),"")</f>
        <v/>
      </c>
      <c r="FV72" s="843" t="str">
        <f>IF(AND($FR$3=1,'7c Health part-time'!Z72&lt;&gt;0),IF(('7c Health part-time'!AF72/'7c Health part-time'!Z72)&lt;0.25,AG72,""),"")</f>
        <v/>
      </c>
      <c r="FW72" s="845" t="str">
        <f>IF(AND($FR$3=1,'7c Health part-time'!AA72&lt;&gt;0),IF(('7c Health part-time'!AG72/'7c Health part-time'!AA72)&lt;0.25,AH72,""),"")</f>
        <v/>
      </c>
      <c r="FY72" s="840" t="str">
        <f>IF(AND($FY$3=1,'7c Health part-time'!D72&gt;0),E72,"")</f>
        <v/>
      </c>
      <c r="FZ72" s="841" t="str">
        <f>IF(AND($FY$3=1,'7c Health part-time'!E72&gt;0),F72,"")</f>
        <v/>
      </c>
      <c r="GA72" s="841" t="str">
        <f>IF(AND($FY$3=1,'7c Health part-time'!F72&gt;0),G72,"")</f>
        <v/>
      </c>
      <c r="GB72" s="841" t="str">
        <f>IF(AND($FY$3=1,'7c Health part-time'!G72&gt;0),H72,"")</f>
        <v/>
      </c>
      <c r="GC72" s="841" t="str">
        <f>IF(AND($FY$3=1,'7c Health part-time'!H72&gt;0),I72,"")</f>
        <v/>
      </c>
      <c r="GD72" s="842" t="str">
        <f>IF(AND($FY$3=1,'7c Health part-time'!I72&gt;0),J72,"")</f>
        <v/>
      </c>
      <c r="GE72" s="841" t="str">
        <f>IF(AND($FY$3=1,'7c Health part-time'!J72&gt;0),K72,"")</f>
        <v/>
      </c>
      <c r="GF72" s="841" t="str">
        <f>IF(AND($FY$3=1,'7c Health part-time'!K72&gt;0),L72,"")</f>
        <v/>
      </c>
      <c r="GG72" s="841" t="str">
        <f>IF(AND($FY$3=1,'7c Health part-time'!L72&gt;0),M72,"")</f>
        <v/>
      </c>
      <c r="GH72" s="841" t="str">
        <f>IF(AND($FY$3=1,'7c Health part-time'!M72&gt;0),N72,"")</f>
        <v/>
      </c>
      <c r="GI72" s="841" t="str">
        <f>IF(AND($FY$3=1,'7c Health part-time'!N72&gt;0),O72,"")</f>
        <v/>
      </c>
      <c r="GJ72" s="842" t="str">
        <f>IF(AND($FY$3=1,'7c Health part-time'!O72&gt;0),P72,"")</f>
        <v/>
      </c>
      <c r="GL72" s="60"/>
      <c r="GM72" s="61" t="s">
        <v>19</v>
      </c>
      <c r="GN72" s="60" t="s">
        <v>116</v>
      </c>
      <c r="GO72" s="49" t="str">
        <f>$CS$102</f>
        <v/>
      </c>
      <c r="GP72" s="41" t="str">
        <f>$CT$102</f>
        <v/>
      </c>
      <c r="GQ72" s="40" t="str">
        <f>$CS$102</f>
        <v/>
      </c>
      <c r="GR72" s="41" t="str">
        <f>$CT$102</f>
        <v/>
      </c>
      <c r="GS72" s="40" t="str">
        <f>$CS$102</f>
        <v/>
      </c>
      <c r="GT72" s="873" t="str">
        <f>$CT$102</f>
        <v/>
      </c>
      <c r="GU72" s="49" t="str">
        <f>$CY$102</f>
        <v/>
      </c>
      <c r="GV72" s="41" t="str">
        <f>$CZ$102</f>
        <v/>
      </c>
      <c r="GW72" s="40" t="str">
        <f>$CY$102</f>
        <v/>
      </c>
      <c r="GX72" s="41" t="str">
        <f>$CZ$102</f>
        <v/>
      </c>
      <c r="GY72" s="40" t="str">
        <f>$CY$102</f>
        <v/>
      </c>
      <c r="GZ72" s="873" t="str">
        <f>$CZ$102</f>
        <v/>
      </c>
      <c r="HA72" s="49" t="str">
        <f>$DE$102</f>
        <v/>
      </c>
      <c r="HB72" s="41" t="str">
        <f>$DF$102</f>
        <v/>
      </c>
      <c r="HC72" s="40" t="str">
        <f>$DE$102</f>
        <v/>
      </c>
      <c r="HD72" s="41" t="str">
        <f>$DF$102</f>
        <v/>
      </c>
      <c r="HE72" s="40" t="str">
        <f>$DE$102</f>
        <v/>
      </c>
      <c r="HF72" s="873" t="str">
        <f>$DF$102</f>
        <v/>
      </c>
      <c r="HG72" s="49" t="str">
        <f>$DK$102</f>
        <v/>
      </c>
      <c r="HH72" s="41" t="str">
        <f>$DL$102</f>
        <v/>
      </c>
      <c r="HI72" s="40" t="str">
        <f>$DK$102</f>
        <v/>
      </c>
      <c r="HJ72" s="41" t="str">
        <f>$DL$102</f>
        <v/>
      </c>
      <c r="HK72" s="40" t="str">
        <f>$DK$102</f>
        <v/>
      </c>
      <c r="HL72" s="873" t="str">
        <f>$DL$102</f>
        <v/>
      </c>
      <c r="HM72" s="49" t="str">
        <f>$DQ$102</f>
        <v/>
      </c>
      <c r="HN72" s="41" t="str">
        <f>$DR$102</f>
        <v/>
      </c>
      <c r="HO72" s="40" t="str">
        <f>$DQ$102</f>
        <v/>
      </c>
      <c r="HP72" s="41" t="str">
        <f>$DR$102</f>
        <v/>
      </c>
      <c r="HQ72" s="40" t="str">
        <f>$DQ$102</f>
        <v/>
      </c>
      <c r="HR72" s="873" t="str">
        <f>$DR$102</f>
        <v/>
      </c>
    </row>
    <row r="73" spans="1:226" x14ac:dyDescent="0.25">
      <c r="A73" s="18" t="str">
        <f>'7c Health part-time'!A73</f>
        <v>Podiatry and chiropody (B)</v>
      </c>
      <c r="B73" t="s">
        <v>19</v>
      </c>
      <c r="C73" s="18" t="str">
        <f>'7c Health part-time'!C73</f>
        <v>PGT (UG fee)</v>
      </c>
      <c r="D73" t="str">
        <f t="shared" si="4"/>
        <v>Podiatry and chiropody (B), Long, PGT (UG fee)</v>
      </c>
      <c r="E73" t="str">
        <f t="shared" si="15"/>
        <v xml:space="preserve">Column 1, Starters in 2016-17, OfS-fundable, Podiatry and chiropody (B), Long, PGT (UG fee); </v>
      </c>
      <c r="F73" t="str">
        <f t="shared" si="15"/>
        <v xml:space="preserve">Column 1, Starters in 2016-17, Non-fundable, Podiatry and chiropody (B), Long, PGT (UG fee); </v>
      </c>
      <c r="G73" t="str">
        <f t="shared" si="15"/>
        <v xml:space="preserve">Column 1, Starters in 2017-18, OfS-fundable, Podiatry and chiropody (B), Long, PGT (UG fee); </v>
      </c>
      <c r="H73" t="str">
        <f t="shared" si="15"/>
        <v xml:space="preserve">Column 1, Starters in 2017-18, Non-fundable, Podiatry and chiropody (B), Long, PGT (UG fee); </v>
      </c>
      <c r="I73" t="str">
        <f t="shared" si="15"/>
        <v xml:space="preserve">Column 1, Starters in 2018-19, OfS-fundable, Podiatry and chiropody (B), Long, PGT (UG fee); </v>
      </c>
      <c r="J73" t="str">
        <f t="shared" si="15"/>
        <v xml:space="preserve">Column 1, Starters in 2018-19, Non-fundable, Podiatry and chiropody (B), Long, PGT (UG fee); </v>
      </c>
      <c r="K73" t="str">
        <f t="shared" si="15"/>
        <v xml:space="preserve">Column 2, Starters in 2016-17, OfS-fundable, Podiatry and chiropody (B), Long, PGT (UG fee); </v>
      </c>
      <c r="L73" t="str">
        <f t="shared" si="15"/>
        <v xml:space="preserve">Column 2, Starters in 2016-17, Non-fundable, Podiatry and chiropody (B), Long, PGT (UG fee); </v>
      </c>
      <c r="M73" t="str">
        <f t="shared" si="15"/>
        <v xml:space="preserve">Column 2, Starters in 2017-18, OfS-fundable, Podiatry and chiropody (B), Long, PGT (UG fee); </v>
      </c>
      <c r="N73" t="str">
        <f t="shared" si="15"/>
        <v xml:space="preserve">Column 2, Starters in 2017-18, Non-fundable, Podiatry and chiropody (B), Long, PGT (UG fee); </v>
      </c>
      <c r="O73" t="str">
        <f t="shared" si="15"/>
        <v xml:space="preserve">Column 2, Starters in 2018-19, OfS-fundable, Podiatry and chiropody (B), Long, PGT (UG fee); </v>
      </c>
      <c r="P73" t="str">
        <f t="shared" si="15"/>
        <v xml:space="preserve">Column 2, Starters in 2018-19, Non-fundable, Podiatry and chiropody (B), Long, PGT (UG fee); </v>
      </c>
      <c r="Q73" t="str">
        <f t="shared" si="15"/>
        <v xml:space="preserve">Column 3, Starters in 2016-17, OfS-fundable, Podiatry and chiropody (B), Long, PGT (UG fee); </v>
      </c>
      <c r="R73" t="str">
        <f t="shared" si="15"/>
        <v xml:space="preserve">Column 3, Starters in 2016-17, Non-fundable, Podiatry and chiropody (B), Long, PGT (UG fee); </v>
      </c>
      <c r="S73" t="str">
        <f t="shared" si="15"/>
        <v xml:space="preserve">Column 3, Starters in 2017-18, OfS-fundable, Podiatry and chiropody (B), Long, PGT (UG fee); </v>
      </c>
      <c r="T73" t="str">
        <f t="shared" si="15"/>
        <v xml:space="preserve">Column 3, Starters in 2017-18, Non-fundable, Podiatry and chiropody (B), Long, PGT (UG fee); </v>
      </c>
      <c r="U73" t="str">
        <f t="shared" si="14"/>
        <v xml:space="preserve">Column 3, Starters in 2018-19, OfS-fundable, Podiatry and chiropody (B), Long, PGT (UG fee); </v>
      </c>
      <c r="V73" t="str">
        <f t="shared" si="14"/>
        <v xml:space="preserve">Column 3, Starters in 2018-19, Non-fundable, Podiatry and chiropody (B), Long, PGT (UG fee); </v>
      </c>
      <c r="W73" t="str">
        <f t="shared" si="14"/>
        <v xml:space="preserve">Column 4, Starters in 2016-17, OfS-fundable, Podiatry and chiropody (B), Long, PGT (UG fee); </v>
      </c>
      <c r="X73" t="str">
        <f t="shared" si="14"/>
        <v xml:space="preserve">Column 4, Starters in 2016-17, Non-fundable, Podiatry and chiropody (B), Long, PGT (UG fee); </v>
      </c>
      <c r="Y73" t="str">
        <f t="shared" si="14"/>
        <v xml:space="preserve">Column 4, Starters in 2017-18, OfS-fundable, Podiatry and chiropody (B), Long, PGT (UG fee); </v>
      </c>
      <c r="Z73" t="str">
        <f t="shared" si="14"/>
        <v xml:space="preserve">Column 4, Starters in 2017-18, Non-fundable, Podiatry and chiropody (B), Long, PGT (UG fee); </v>
      </c>
      <c r="AA73" t="str">
        <f t="shared" si="14"/>
        <v xml:space="preserve">Column 4, Starters in 2018-19, OfS-fundable, Podiatry and chiropody (B), Long, PGT (UG fee); </v>
      </c>
      <c r="AB73" t="str">
        <f t="shared" si="14"/>
        <v xml:space="preserve">Column 4, Starters in 2018-19, Non-fundable, Podiatry and chiropody (B), Long, PGT (UG fee); </v>
      </c>
      <c r="AC73" t="str">
        <f t="shared" si="14"/>
        <v xml:space="preserve">Column 4a, Starters in 2016-17, OfS-fundable, Podiatry and chiropody (B), Long, PGT (UG fee); </v>
      </c>
      <c r="AD73" t="str">
        <f t="shared" si="14"/>
        <v xml:space="preserve">Column 4a, Starters in 2016-17, Non-fundable, Podiatry and chiropody (B), Long, PGT (UG fee); </v>
      </c>
      <c r="AE73" t="str">
        <f t="shared" si="14"/>
        <v xml:space="preserve">Column 4a, Starters in 2017-18, OfS-fundable, Podiatry and chiropody (B), Long, PGT (UG fee); </v>
      </c>
      <c r="AF73" t="str">
        <f t="shared" si="14"/>
        <v xml:space="preserve">Column 4a, Starters in 2017-18, Non-fundable, Podiatry and chiropody (B), Long, PGT (UG fee); </v>
      </c>
      <c r="AG73" t="str">
        <f t="shared" si="14"/>
        <v xml:space="preserve">Column 4a, Starters in 2018-19, OfS-fundable, Podiatry and chiropody (B), Long, PGT (UG fee); </v>
      </c>
      <c r="AH73" t="str">
        <f t="shared" si="14"/>
        <v xml:space="preserve">Column 4a, Starters in 2018-19, Non-fundable, Podiatry and chiropody (B), Long, PGT (UG fee); </v>
      </c>
      <c r="AR73" s="726" t="str">
        <f>IF(AND($AR$3=1,'7c Health part-time'!P73&gt;0),Q73,"")</f>
        <v/>
      </c>
      <c r="AS73" s="727" t="str">
        <f>IF(AND($AR$3=1,'7c Health part-time'!Q73&gt;0),R73,"")</f>
        <v/>
      </c>
      <c r="AT73" s="727" t="str">
        <f>IF(AND($AR$3=1,'7c Health part-time'!R73&gt;0),S73,"")</f>
        <v/>
      </c>
      <c r="AU73" s="727" t="str">
        <f>IF(AND($AR$3=1,'7c Health part-time'!S73&gt;0),T73,"")</f>
        <v/>
      </c>
      <c r="AV73" s="727" t="str">
        <f>IF(AND($AR$3=1,'7c Health part-time'!T73&gt;0),U73,"")</f>
        <v/>
      </c>
      <c r="AW73" s="846" t="str">
        <f>IF(AND($AR$3=1,'7c Health part-time'!U73&gt;0),V73,"")</f>
        <v/>
      </c>
      <c r="AY73" s="726" t="str">
        <f>IF(AND($AY$3=1,'7c Health part-time'!D73&lt;0),E73,"")</f>
        <v/>
      </c>
      <c r="AZ73" s="727" t="str">
        <f>IF(AND($AY$3=1,'7c Health part-time'!E73&lt;0),F73,"")</f>
        <v/>
      </c>
      <c r="BA73" s="727" t="str">
        <f>IF(AND($AY$3=1,'7c Health part-time'!F73&lt;0),G73,"")</f>
        <v/>
      </c>
      <c r="BB73" s="727" t="str">
        <f>IF(AND($AY$3=1,'7c Health part-time'!G73&lt;0),H73,"")</f>
        <v/>
      </c>
      <c r="BC73" s="727" t="str">
        <f>IF(AND($AY$3=1,'7c Health part-time'!H73&lt;0),I73,"")</f>
        <v/>
      </c>
      <c r="BD73" s="846" t="str">
        <f>IF(AND($AY$3=1,'7c Health part-time'!I73&lt;0),J73,"")</f>
        <v/>
      </c>
      <c r="BE73" s="726" t="str">
        <f>IF(AND($AY$3=1,'7c Health part-time'!J73&lt;0),K73,"")</f>
        <v/>
      </c>
      <c r="BF73" s="727" t="str">
        <f>IF(AND($AY$3=1,'7c Health part-time'!K73&lt;0),L73,"")</f>
        <v/>
      </c>
      <c r="BG73" s="727" t="str">
        <f>IF(AND($AY$3=1,'7c Health part-time'!L73&lt;0),M73,"")</f>
        <v/>
      </c>
      <c r="BH73" s="727" t="str">
        <f>IF(AND($AY$3=1,'7c Health part-time'!M73&lt;0),N73,"")</f>
        <v/>
      </c>
      <c r="BI73" s="727" t="str">
        <f>IF(AND($AY$3=1,'7c Health part-time'!N73&lt;0),O73,"")</f>
        <v/>
      </c>
      <c r="BJ73" s="846" t="str">
        <f>IF(AND($AY$3=1,'7c Health part-time'!O73&lt;0),P73,"")</f>
        <v/>
      </c>
      <c r="BK73" s="726" t="str">
        <f>IF(AND($AY$3=1,'7c Health part-time'!V73&lt;0),W73,"")</f>
        <v/>
      </c>
      <c r="BL73" s="727" t="str">
        <f>IF(AND($AY$3=1,'7c Health part-time'!W73&lt;0),X73,"")</f>
        <v/>
      </c>
      <c r="BM73" s="727" t="str">
        <f>IF(AND($AY$3=1,'7c Health part-time'!X73&lt;0),Y73,"")</f>
        <v/>
      </c>
      <c r="BN73" s="727" t="str">
        <f>IF(AND($AY$3=1,'7c Health part-time'!Y73&lt;0),Z73,"")</f>
        <v/>
      </c>
      <c r="BO73" s="727" t="str">
        <f>IF(AND($AY$3=1,'7c Health part-time'!Z73&lt;0),AA73,"")</f>
        <v/>
      </c>
      <c r="BP73" s="846" t="str">
        <f>IF(AND($AY$3=1,'7c Health part-time'!AA73&lt;0),AB73,"")</f>
        <v/>
      </c>
      <c r="BQ73" s="726" t="str">
        <f>IF(AND($AY$3=1,'7c Health part-time'!AB73&lt;0),AC73,"")</f>
        <v/>
      </c>
      <c r="BR73" s="727" t="str">
        <f>IF(AND($AY$3=1,'7c Health part-time'!AC73&lt;0),AD73,"")</f>
        <v/>
      </c>
      <c r="BS73" s="727" t="str">
        <f>IF(AND($AY$3=1,'7c Health part-time'!AD73&lt;0),AE73,"")</f>
        <v/>
      </c>
      <c r="BT73" s="727" t="str">
        <f>IF(AND($AY$3=1,'7c Health part-time'!AE73&lt;0),AF73,"")</f>
        <v/>
      </c>
      <c r="BU73" s="727" t="str">
        <f>IF(AND($AY$3=1,'7c Health part-time'!AF73&lt;0),AG73,"")</f>
        <v/>
      </c>
      <c r="BV73" s="846" t="str">
        <f>IF(AND($AY$3=1,'7c Health part-time'!AG73&lt;0),AH73,"")</f>
        <v/>
      </c>
      <c r="BX73" s="726" t="str">
        <f>IF(AND($BX$3=1,TRUNC('7c Health part-time'!D73)&lt;&gt;'7c Health part-time'!D73),E73,"")</f>
        <v/>
      </c>
      <c r="BY73" s="727" t="str">
        <f>IF(AND($BX$3=1,TRUNC('7c Health part-time'!E73)&lt;&gt;'7c Health part-time'!E73),F73,"")</f>
        <v/>
      </c>
      <c r="BZ73" s="727" t="str">
        <f>IF(AND($BX$3=1,TRUNC('7c Health part-time'!F73)&lt;&gt;'7c Health part-time'!F73),G73,"")</f>
        <v/>
      </c>
      <c r="CA73" s="727" t="str">
        <f>IF(AND($BX$3=1,TRUNC('7c Health part-time'!G73)&lt;&gt;'7c Health part-time'!G73),H73,"")</f>
        <v/>
      </c>
      <c r="CB73" s="727" t="str">
        <f>IF(AND($BX$3=1,TRUNC('7c Health part-time'!H73)&lt;&gt;'7c Health part-time'!H73),I73,"")</f>
        <v/>
      </c>
      <c r="CC73" s="846" t="str">
        <f>IF(AND($BX$3=1,TRUNC('7c Health part-time'!I73)&lt;&gt;'7c Health part-time'!I73),J73,"")</f>
        <v/>
      </c>
      <c r="CD73" s="726" t="str">
        <f>IF(AND($BX$3=1,TRUNC('7c Health part-time'!J73)&lt;&gt;'7c Health part-time'!J73),K73,"")</f>
        <v/>
      </c>
      <c r="CE73" s="727" t="str">
        <f>IF(AND($BX$3=1,TRUNC('7c Health part-time'!K73)&lt;&gt;'7c Health part-time'!K73),L73,"")</f>
        <v/>
      </c>
      <c r="CF73" s="727" t="str">
        <f>IF(AND($BX$3=1,TRUNC('7c Health part-time'!L73)&lt;&gt;'7c Health part-time'!L73),M73,"")</f>
        <v/>
      </c>
      <c r="CG73" s="727" t="str">
        <f>IF(AND($BX$3=1,TRUNC('7c Health part-time'!M73)&lt;&gt;'7c Health part-time'!M73),N73,"")</f>
        <v/>
      </c>
      <c r="CH73" s="727" t="str">
        <f>IF(AND($BX$3=1,TRUNC('7c Health part-time'!N73)&lt;&gt;'7c Health part-time'!N73),O73,"")</f>
        <v/>
      </c>
      <c r="CI73" s="846" t="str">
        <f>IF(AND($BX$3=1,TRUNC('7c Health part-time'!O73)&lt;&gt;'7c Health part-time'!O73),P73,"")</f>
        <v/>
      </c>
      <c r="CJ73" s="726" t="str">
        <f>IF(AND($BX$3=1,TRUNC('7c Health part-time'!P73)&lt;&gt;'7c Health part-time'!P73),Q73,"")</f>
        <v/>
      </c>
      <c r="CK73" s="727" t="str">
        <f>IF(AND($BX$3=1,TRUNC('7c Health part-time'!Q73)&lt;&gt;'7c Health part-time'!Q73),R73,"")</f>
        <v/>
      </c>
      <c r="CL73" s="727" t="str">
        <f>IF(AND($BX$3=1,TRUNC('7c Health part-time'!R73)&lt;&gt;'7c Health part-time'!R73),S73,"")</f>
        <v/>
      </c>
      <c r="CM73" s="727" t="str">
        <f>IF(AND($BX$3=1,TRUNC('7c Health part-time'!S73)&lt;&gt;'7c Health part-time'!S73),T73,"")</f>
        <v/>
      </c>
      <c r="CN73" s="727" t="str">
        <f>IF(AND($BX$3=1,TRUNC('7c Health part-time'!T73)&lt;&gt;'7c Health part-time'!T73),U73,"")</f>
        <v/>
      </c>
      <c r="CO73" s="846" t="str">
        <f>IF(AND($BX$3=1,TRUNC('7c Health part-time'!U73)&lt;&gt;'7c Health part-time'!U73),V73,"")</f>
        <v/>
      </c>
      <c r="DV73" s="726" t="str">
        <f>IF(AND($DV$3=1,ROUND('7c Health part-time'!AB73,2)&lt;&gt;'7c Health part-time'!AB73),AC73,"")</f>
        <v/>
      </c>
      <c r="DW73" s="727" t="str">
        <f>IF(AND($DV$3=1,ROUND('7c Health part-time'!AC73,2)&lt;&gt;'7c Health part-time'!AC73),AD73,"")</f>
        <v/>
      </c>
      <c r="DX73" s="727" t="str">
        <f>IF(AND($DV$3=1,ROUND('7c Health part-time'!AD73,2)&lt;&gt;'7c Health part-time'!AD73),AE73,"")</f>
        <v/>
      </c>
      <c r="DY73" s="727" t="str">
        <f>IF(AND($DV$3=1,ROUND('7c Health part-time'!AE73,2)&lt;&gt;'7c Health part-time'!AE73),AF73,"")</f>
        <v/>
      </c>
      <c r="DZ73" s="727" t="str">
        <f>IF(AND($DV$3=1,ROUND('7c Health part-time'!AF73,2)&lt;&gt;'7c Health part-time'!AF73),AG73,"")</f>
        <v/>
      </c>
      <c r="EA73" s="846" t="str">
        <f>IF(AND($DV$3=1,ROUND('7c Health part-time'!AG73,2)&lt;&gt;'7c Health part-time'!AG73),AH73,"")</f>
        <v/>
      </c>
      <c r="EC73" s="726" t="str">
        <f>IF(AND($EC$3=1,'7c Health part-time'!AB73&gt;'7c Health part-time'!V73),AC73,"")</f>
        <v/>
      </c>
      <c r="ED73" s="727" t="str">
        <f>IF(AND($EC$3=1,'7c Health part-time'!AC73&gt;'7c Health part-time'!W73),AD73,"")</f>
        <v/>
      </c>
      <c r="EE73" s="727" t="str">
        <f>IF(AND($EC$3=1,'7c Health part-time'!AD73&gt;'7c Health part-time'!X73),AE73,"")</f>
        <v/>
      </c>
      <c r="EF73" s="727" t="str">
        <f>IF(AND($EC$3=1,'7c Health part-time'!AE73&gt;'7c Health part-time'!Y73),AF73,"")</f>
        <v/>
      </c>
      <c r="EG73" s="727" t="str">
        <f>IF(AND($EC$3=1,'7c Health part-time'!AF73&gt;'7c Health part-time'!Z73),AG73,"")</f>
        <v/>
      </c>
      <c r="EH73" s="846" t="str">
        <f>IF(AND($EC$3=1,'7c Health part-time'!AG73&gt;'7c Health part-time'!AA73),AH73,"")</f>
        <v/>
      </c>
      <c r="EJ73" s="726" t="str">
        <f>IF(AND($EJ$3=1,'7c Health part-time'!V73&lt;&gt;0),IF(('7c Health part-time'!AB73/'7c Health part-time'!V73)&lt;0.03,AC73,""),"")</f>
        <v/>
      </c>
      <c r="EK73" s="727" t="str">
        <f>IF(AND($EJ$3=1,'7c Health part-time'!W73&lt;&gt;0),IF(('7c Health part-time'!AC73/'7c Health part-time'!W73)&lt;0.03,AD73,""),"")</f>
        <v/>
      </c>
      <c r="EL73" s="727" t="str">
        <f>IF(AND($EJ$3=1,'7c Health part-time'!X73&lt;&gt;0),IF(('7c Health part-time'!AD73/'7c Health part-time'!X73)&lt;0.03,AE73,""),"")</f>
        <v/>
      </c>
      <c r="EM73" s="727" t="str">
        <f>IF(AND($EJ$3=1,'7c Health part-time'!Y73&lt;&gt;0),IF(('7c Health part-time'!AE73/'7c Health part-time'!Y73)&lt;0.03,AF73,""),"")</f>
        <v/>
      </c>
      <c r="EN73" s="727" t="str">
        <f>IF(AND($EJ$3=1,'7c Health part-time'!Z73&lt;&gt;0),IF(('7c Health part-time'!AF73/'7c Health part-time'!Z73)&lt;0.03,AG73,""),"")</f>
        <v/>
      </c>
      <c r="EO73" s="846" t="str">
        <f>IF(AND($EJ$3=1,'7c Health part-time'!AA73&lt;&gt;0),IF(('7c Health part-time'!AG73/'7c Health part-time'!AA73)&lt;0.03,AH73,""),"")</f>
        <v/>
      </c>
      <c r="EQ73" s="726" t="str">
        <f>IF(AND($EQ$3=1,'7c Health part-time'!P73=0,SUM('7c Health part-time'!D73,'7c Health part-time'!J73)&gt;$ET$13),Q73,"")</f>
        <v/>
      </c>
      <c r="ER73" s="727" t="str">
        <f>IF(AND($EQ$3=1,'7c Health part-time'!Q73=0,SUM('7c Health part-time'!E73,'7c Health part-time'!K73)&gt;$ET$13),R73,"")</f>
        <v/>
      </c>
      <c r="ES73" s="727" t="str">
        <f>IF(AND($EQ$3=1,'7c Health part-time'!R73=0,SUM('7c Health part-time'!F73,'7c Health part-time'!L73)&gt;$ET$13),S73,"")</f>
        <v/>
      </c>
      <c r="ET73" s="727" t="str">
        <f>IF(AND($EQ$3=1,'7c Health part-time'!S73=0,SUM('7c Health part-time'!G73,'7c Health part-time'!M73)&gt;$ET$13),T73,"")</f>
        <v/>
      </c>
      <c r="EU73" s="727" t="str">
        <f>IF(AND($EQ$3=1,'7c Health part-time'!T73=0,SUM('7c Health part-time'!H73,'7c Health part-time'!N73)&gt;$ET$13),U73,"")</f>
        <v/>
      </c>
      <c r="EV73" s="846" t="str">
        <f>IF(AND($EQ$3=1,'7c Health part-time'!U73=0,SUM('7c Health part-time'!I73,'7c Health part-time'!O73)&gt;$ET$13),V73,"")</f>
        <v/>
      </c>
      <c r="EX73" s="726" t="str">
        <f>IF(AND($EX$3=1,SUM('7c Health part-time'!D73,'7c Health part-time'!J73)&gt;0,ABS('7c Health part-time'!P73)=SUM('7c Health part-time'!D73,'7c Health part-time'!J73)),Q73,"")</f>
        <v/>
      </c>
      <c r="EY73" s="727" t="str">
        <f>IF(AND($EX$3=1,SUM('7c Health part-time'!E73,'7c Health part-time'!K73)&gt;0,ABS('7c Health part-time'!Q73)=SUM('7c Health part-time'!E73,'7c Health part-time'!K73)),R73,"")</f>
        <v/>
      </c>
      <c r="EZ73" s="727" t="str">
        <f>IF(AND($EX$3=1,SUM('7c Health part-time'!F73,'7c Health part-time'!L73)&gt;0,ABS('7c Health part-time'!R73)=SUM('7c Health part-time'!F73,'7c Health part-time'!L73)),S73,"")</f>
        <v/>
      </c>
      <c r="FA73" s="727" t="str">
        <f>IF(AND($EX$3=1,SUM('7c Health part-time'!G73,'7c Health part-time'!M73)&gt;0,ABS('7c Health part-time'!S73)=SUM('7c Health part-time'!G73,'7c Health part-time'!M73)),T73,"")</f>
        <v/>
      </c>
      <c r="FB73" s="727" t="str">
        <f>IF(AND($EX$3=1,SUM('7c Health part-time'!H73,'7c Health part-time'!N73)&gt;0,ABS('7c Health part-time'!T73)=SUM('7c Health part-time'!H73,'7c Health part-time'!N73)),U73,"")</f>
        <v/>
      </c>
      <c r="FC73" s="846" t="str">
        <f>IF(AND($EX$3=1,SUM('7c Health part-time'!I73,'7c Health part-time'!O73)&gt;0,ABS('7c Health part-time'!U73)=SUM('7c Health part-time'!I73,'7c Health part-time'!O73)),V73,"")</f>
        <v/>
      </c>
      <c r="FR73" s="726" t="str">
        <f>IF(AND($FR$3=1,'7c Health part-time'!V73&lt;&gt;0),IF(('7c Health part-time'!AB73/'7c Health part-time'!V73)&lt;0.25,AC73,""),"")</f>
        <v/>
      </c>
      <c r="FS73" s="727" t="str">
        <f>IF(AND($FR$3=1,'7c Health part-time'!W73&lt;&gt;0),IF(('7c Health part-time'!AC73/'7c Health part-time'!W73)&lt;0.25,AD73,""),"")</f>
        <v/>
      </c>
      <c r="FT73" s="727" t="str">
        <f>IF(AND($FR$3=1,'7c Health part-time'!X73&lt;&gt;0),IF(('7c Health part-time'!AD73/'7c Health part-time'!X73)&lt;0.25,AE73,""),"")</f>
        <v/>
      </c>
      <c r="FU73" s="727" t="str">
        <f>IF(AND($FR$3=1,'7c Health part-time'!Y73&lt;&gt;0),IF(('7c Health part-time'!AE73/'7c Health part-time'!Y73)&lt;0.25,AF73,""),"")</f>
        <v/>
      </c>
      <c r="FV73" s="727" t="str">
        <f>IF(AND($FR$3=1,'7c Health part-time'!Z73&lt;&gt;0),IF(('7c Health part-time'!AF73/'7c Health part-time'!Z73)&lt;0.25,AG73,""),"")</f>
        <v/>
      </c>
      <c r="FW73" s="846" t="str">
        <f>IF(AND($FR$3=1,'7c Health part-time'!AA73&lt;&gt;0),IF(('7c Health part-time'!AG73/'7c Health part-time'!AA73)&lt;0.25,AH73,""),"")</f>
        <v/>
      </c>
      <c r="FY73" s="726" t="str">
        <f>IF(AND($FY$3=1,'7c Health part-time'!D73&gt;0),E73,"")</f>
        <v/>
      </c>
      <c r="FZ73" s="727" t="str">
        <f>IF(AND($FY$3=1,'7c Health part-time'!E73&gt;0),F73,"")</f>
        <v/>
      </c>
      <c r="GA73" s="727" t="str">
        <f>IF(AND($FY$3=1,'7c Health part-time'!F73&gt;0),G73,"")</f>
        <v/>
      </c>
      <c r="GB73" s="727" t="str">
        <f>IF(AND($FY$3=1,'7c Health part-time'!G73&gt;0),H73,"")</f>
        <v/>
      </c>
      <c r="GC73" s="727" t="str">
        <f>IF(AND($FY$3=1,'7c Health part-time'!H73&gt;0),I73,"")</f>
        <v/>
      </c>
      <c r="GD73" s="846" t="str">
        <f>IF(AND($FY$3=1,'7c Health part-time'!I73&gt;0),J73,"")</f>
        <v/>
      </c>
      <c r="GE73" s="727" t="str">
        <f>IF(AND($FY$3=1,'7c Health part-time'!J73&gt;0),K73,"")</f>
        <v/>
      </c>
      <c r="GF73" s="727" t="str">
        <f>IF(AND($FY$3=1,'7c Health part-time'!K73&gt;0),L73,"")</f>
        <v/>
      </c>
      <c r="GG73" s="727" t="str">
        <f>IF(AND($FY$3=1,'7c Health part-time'!L73&gt;0),M73,"")</f>
        <v/>
      </c>
      <c r="GH73" s="727" t="str">
        <f>IF(AND($FY$3=1,'7c Health part-time'!M73&gt;0),N73,"")</f>
        <v/>
      </c>
      <c r="GI73" s="727" t="str">
        <f>IF(AND($FY$3=1,'7c Health part-time'!N73&gt;0),O73,"")</f>
        <v/>
      </c>
      <c r="GJ73" s="846" t="str">
        <f>IF(AND($FY$3=1,'7c Health part-time'!O73&gt;0),P73,"")</f>
        <v/>
      </c>
      <c r="GL73" s="60"/>
      <c r="GM73" s="61" t="s">
        <v>19</v>
      </c>
      <c r="GN73" s="60" t="s">
        <v>314</v>
      </c>
      <c r="GO73" s="221" t="str">
        <f>$CS$103</f>
        <v/>
      </c>
      <c r="GP73" s="42" t="str">
        <f>$CT$103</f>
        <v/>
      </c>
      <c r="GQ73" s="53" t="str">
        <f>$CS$103</f>
        <v/>
      </c>
      <c r="GR73" s="42" t="str">
        <f>$CT$103</f>
        <v/>
      </c>
      <c r="GS73" s="53" t="str">
        <f>$CS$103</f>
        <v/>
      </c>
      <c r="GT73" s="874" t="str">
        <f>$CT$103</f>
        <v/>
      </c>
      <c r="GU73" s="221" t="str">
        <f>$CY$103</f>
        <v/>
      </c>
      <c r="GV73" s="42" t="str">
        <f>$CZ$103</f>
        <v/>
      </c>
      <c r="GW73" s="53" t="str">
        <f>$CY$103</f>
        <v/>
      </c>
      <c r="GX73" s="42" t="str">
        <f>$CZ$103</f>
        <v/>
      </c>
      <c r="GY73" s="53" t="str">
        <f>$CY$103</f>
        <v/>
      </c>
      <c r="GZ73" s="874" t="str">
        <f>$CZ$103</f>
        <v/>
      </c>
      <c r="HA73" s="221" t="str">
        <f>$DE$103</f>
        <v/>
      </c>
      <c r="HB73" s="42" t="str">
        <f>$DF$103</f>
        <v/>
      </c>
      <c r="HC73" s="53" t="str">
        <f>$DE$103</f>
        <v/>
      </c>
      <c r="HD73" s="42" t="str">
        <f>$DF$103</f>
        <v/>
      </c>
      <c r="HE73" s="53" t="str">
        <f>$DE$103</f>
        <v/>
      </c>
      <c r="HF73" s="874" t="str">
        <f>$DF$103</f>
        <v/>
      </c>
      <c r="HG73" s="221" t="str">
        <f>$DK$103</f>
        <v/>
      </c>
      <c r="HH73" s="42" t="str">
        <f>$DL$103</f>
        <v/>
      </c>
      <c r="HI73" s="53" t="str">
        <f>$DK$103</f>
        <v/>
      </c>
      <c r="HJ73" s="42" t="str">
        <f>$DL$103</f>
        <v/>
      </c>
      <c r="HK73" s="53" t="str">
        <f>$DK$103</f>
        <v/>
      </c>
      <c r="HL73" s="874" t="str">
        <f>$DL$103</f>
        <v/>
      </c>
      <c r="HM73" s="221" t="str">
        <f>$DQ$103</f>
        <v/>
      </c>
      <c r="HN73" s="42" t="str">
        <f>$DR$103</f>
        <v/>
      </c>
      <c r="HO73" s="53" t="str">
        <f>$DQ$103</f>
        <v/>
      </c>
      <c r="HP73" s="42" t="str">
        <f>$DR$103</f>
        <v/>
      </c>
      <c r="HQ73" s="53" t="str">
        <f>$DQ$103</f>
        <v/>
      </c>
      <c r="HR73" s="874" t="str">
        <f>$DR$103</f>
        <v/>
      </c>
    </row>
    <row r="74" spans="1:226" x14ac:dyDescent="0.25">
      <c r="A74" s="18" t="str">
        <f>'7c Health part-time'!A74</f>
        <v>Radiography (diagnostic) (B)</v>
      </c>
      <c r="B74" t="s">
        <v>13</v>
      </c>
      <c r="C74" s="18" t="str">
        <f>'7c Health part-time'!C74</f>
        <v>UG</v>
      </c>
      <c r="D74" t="str">
        <f t="shared" si="4"/>
        <v>Radiography (diagnostic) (B), Standard, UG</v>
      </c>
      <c r="E74" t="str">
        <f t="shared" si="15"/>
        <v xml:space="preserve">Column 1, Starters in 2016-17, OfS-fundable, Radiography (diagnostic) (B), Standard, UG; </v>
      </c>
      <c r="F74" t="str">
        <f t="shared" si="15"/>
        <v xml:space="preserve">Column 1, Starters in 2016-17, Non-fundable, Radiography (diagnostic) (B), Standard, UG; </v>
      </c>
      <c r="G74" t="str">
        <f t="shared" si="15"/>
        <v xml:space="preserve">Column 1, Starters in 2017-18, OfS-fundable, Radiography (diagnostic) (B), Standard, UG; </v>
      </c>
      <c r="H74" t="str">
        <f t="shared" si="15"/>
        <v xml:space="preserve">Column 1, Starters in 2017-18, Non-fundable, Radiography (diagnostic) (B), Standard, UG; </v>
      </c>
      <c r="I74" t="str">
        <f t="shared" si="15"/>
        <v xml:space="preserve">Column 1, Starters in 2018-19, OfS-fundable, Radiography (diagnostic) (B), Standard, UG; </v>
      </c>
      <c r="J74" t="str">
        <f t="shared" si="15"/>
        <v xml:space="preserve">Column 1, Starters in 2018-19, Non-fundable, Radiography (diagnostic) (B), Standard, UG; </v>
      </c>
      <c r="K74" t="str">
        <f t="shared" si="15"/>
        <v xml:space="preserve">Column 2, Starters in 2016-17, OfS-fundable, Radiography (diagnostic) (B), Standard, UG; </v>
      </c>
      <c r="L74" t="str">
        <f t="shared" si="15"/>
        <v xml:space="preserve">Column 2, Starters in 2016-17, Non-fundable, Radiography (diagnostic) (B), Standard, UG; </v>
      </c>
      <c r="M74" t="str">
        <f t="shared" si="15"/>
        <v xml:space="preserve">Column 2, Starters in 2017-18, OfS-fundable, Radiography (diagnostic) (B), Standard, UG; </v>
      </c>
      <c r="N74" t="str">
        <f t="shared" si="15"/>
        <v xml:space="preserve">Column 2, Starters in 2017-18, Non-fundable, Radiography (diagnostic) (B), Standard, UG; </v>
      </c>
      <c r="O74" t="str">
        <f t="shared" si="15"/>
        <v xml:space="preserve">Column 2, Starters in 2018-19, OfS-fundable, Radiography (diagnostic) (B), Standard, UG; </v>
      </c>
      <c r="P74" t="str">
        <f t="shared" si="15"/>
        <v xml:space="preserve">Column 2, Starters in 2018-19, Non-fundable, Radiography (diagnostic) (B), Standard, UG; </v>
      </c>
      <c r="Q74" t="str">
        <f t="shared" si="15"/>
        <v xml:space="preserve">Column 3, Starters in 2016-17, OfS-fundable, Radiography (diagnostic) (B), Standard, UG; </v>
      </c>
      <c r="R74" t="str">
        <f t="shared" si="15"/>
        <v xml:space="preserve">Column 3, Starters in 2016-17, Non-fundable, Radiography (diagnostic) (B), Standard, UG; </v>
      </c>
      <c r="S74" t="str">
        <f t="shared" si="15"/>
        <v xml:space="preserve">Column 3, Starters in 2017-18, OfS-fundable, Radiography (diagnostic) (B), Standard, UG; </v>
      </c>
      <c r="T74" t="str">
        <f t="shared" si="15"/>
        <v xml:space="preserve">Column 3, Starters in 2017-18, Non-fundable, Radiography (diagnostic) (B), Standard, UG; </v>
      </c>
      <c r="U74" t="str">
        <f t="shared" si="14"/>
        <v xml:space="preserve">Column 3, Starters in 2018-19, OfS-fundable, Radiography (diagnostic) (B), Standard, UG; </v>
      </c>
      <c r="V74" t="str">
        <f t="shared" si="14"/>
        <v xml:space="preserve">Column 3, Starters in 2018-19, Non-fundable, Radiography (diagnostic) (B), Standard, UG; </v>
      </c>
      <c r="W74" t="str">
        <f t="shared" si="14"/>
        <v xml:space="preserve">Column 4, Starters in 2016-17, OfS-fundable, Radiography (diagnostic) (B), Standard, UG; </v>
      </c>
      <c r="X74" t="str">
        <f t="shared" si="14"/>
        <v xml:space="preserve">Column 4, Starters in 2016-17, Non-fundable, Radiography (diagnostic) (B), Standard, UG; </v>
      </c>
      <c r="Y74" t="str">
        <f t="shared" si="14"/>
        <v xml:space="preserve">Column 4, Starters in 2017-18, OfS-fundable, Radiography (diagnostic) (B), Standard, UG; </v>
      </c>
      <c r="Z74" t="str">
        <f t="shared" si="14"/>
        <v xml:space="preserve">Column 4, Starters in 2017-18, Non-fundable, Radiography (diagnostic) (B), Standard, UG; </v>
      </c>
      <c r="AA74" t="str">
        <f t="shared" si="14"/>
        <v xml:space="preserve">Column 4, Starters in 2018-19, OfS-fundable, Radiography (diagnostic) (B), Standard, UG; </v>
      </c>
      <c r="AB74" t="str">
        <f t="shared" si="14"/>
        <v xml:space="preserve">Column 4, Starters in 2018-19, Non-fundable, Radiography (diagnostic) (B), Standard, UG; </v>
      </c>
      <c r="AC74" t="str">
        <f t="shared" si="14"/>
        <v xml:space="preserve">Column 4a, Starters in 2016-17, OfS-fundable, Radiography (diagnostic) (B), Standard, UG; </v>
      </c>
      <c r="AD74" t="str">
        <f t="shared" si="14"/>
        <v xml:space="preserve">Column 4a, Starters in 2016-17, Non-fundable, Radiography (diagnostic) (B), Standard, UG; </v>
      </c>
      <c r="AE74" t="str">
        <f t="shared" si="14"/>
        <v xml:space="preserve">Column 4a, Starters in 2017-18, OfS-fundable, Radiography (diagnostic) (B), Standard, UG; </v>
      </c>
      <c r="AF74" t="str">
        <f t="shared" si="14"/>
        <v xml:space="preserve">Column 4a, Starters in 2017-18, Non-fundable, Radiography (diagnostic) (B), Standard, UG; </v>
      </c>
      <c r="AG74" t="str">
        <f t="shared" si="14"/>
        <v xml:space="preserve">Column 4a, Starters in 2018-19, OfS-fundable, Radiography (diagnostic) (B), Standard, UG; </v>
      </c>
      <c r="AH74" t="str">
        <f t="shared" si="14"/>
        <v xml:space="preserve">Column 4a, Starters in 2018-19, Non-fundable, Radiography (diagnostic) (B), Standard, UG; </v>
      </c>
      <c r="AR74" s="840" t="str">
        <f>IF(AND($AR$3=1,'7c Health part-time'!P74&gt;0),Q74,"")</f>
        <v/>
      </c>
      <c r="AS74" s="841" t="str">
        <f>IF(AND($AR$3=1,'7c Health part-time'!Q74&gt;0),R74,"")</f>
        <v/>
      </c>
      <c r="AT74" s="841" t="str">
        <f>IF(AND($AR$3=1,'7c Health part-time'!R74&gt;0),S74,"")</f>
        <v/>
      </c>
      <c r="AU74" s="841" t="str">
        <f>IF(AND($AR$3=1,'7c Health part-time'!S74&gt;0),T74,"")</f>
        <v/>
      </c>
      <c r="AV74" s="841" t="str">
        <f>IF(AND($AR$3=1,'7c Health part-time'!T74&gt;0),U74,"")</f>
        <v/>
      </c>
      <c r="AW74" s="842" t="str">
        <f>IF(AND($AR$3=1,'7c Health part-time'!U74&gt;0),V74,"")</f>
        <v/>
      </c>
      <c r="AY74" s="840" t="str">
        <f>IF(AND($AY$3=1,'7c Health part-time'!D74&lt;0),E74,"")</f>
        <v/>
      </c>
      <c r="AZ74" s="841" t="str">
        <f>IF(AND($AY$3=1,'7c Health part-time'!E74&lt;0),F74,"")</f>
        <v/>
      </c>
      <c r="BA74" s="841" t="str">
        <f>IF(AND($AY$3=1,'7c Health part-time'!F74&lt;0),G74,"")</f>
        <v/>
      </c>
      <c r="BB74" s="841" t="str">
        <f>IF(AND($AY$3=1,'7c Health part-time'!G74&lt;0),H74,"")</f>
        <v/>
      </c>
      <c r="BC74" s="841" t="str">
        <f>IF(AND($AY$3=1,'7c Health part-time'!H74&lt;0),I74,"")</f>
        <v/>
      </c>
      <c r="BD74" s="842" t="str">
        <f>IF(AND($AY$3=1,'7c Health part-time'!I74&lt;0),J74,"")</f>
        <v/>
      </c>
      <c r="BE74" s="840" t="str">
        <f>IF(AND($AY$3=1,'7c Health part-time'!J74&lt;0),K74,"")</f>
        <v/>
      </c>
      <c r="BF74" s="841" t="str">
        <f>IF(AND($AY$3=1,'7c Health part-time'!K74&lt;0),L74,"")</f>
        <v/>
      </c>
      <c r="BG74" s="841" t="str">
        <f>IF(AND($AY$3=1,'7c Health part-time'!L74&lt;0),M74,"")</f>
        <v/>
      </c>
      <c r="BH74" s="841" t="str">
        <f>IF(AND($AY$3=1,'7c Health part-time'!M74&lt;0),N74,"")</f>
        <v/>
      </c>
      <c r="BI74" s="841" t="str">
        <f>IF(AND($AY$3=1,'7c Health part-time'!N74&lt;0),O74,"")</f>
        <v/>
      </c>
      <c r="BJ74" s="842" t="str">
        <f>IF(AND($AY$3=1,'7c Health part-time'!O74&lt;0),P74,"")</f>
        <v/>
      </c>
      <c r="BK74" s="840" t="str">
        <f>IF(AND($AY$3=1,'7c Health part-time'!V74&lt;0),W74,"")</f>
        <v/>
      </c>
      <c r="BL74" s="841" t="str">
        <f>IF(AND($AY$3=1,'7c Health part-time'!W74&lt;0),X74,"")</f>
        <v/>
      </c>
      <c r="BM74" s="841" t="str">
        <f>IF(AND($AY$3=1,'7c Health part-time'!X74&lt;0),Y74,"")</f>
        <v/>
      </c>
      <c r="BN74" s="841" t="str">
        <f>IF(AND($AY$3=1,'7c Health part-time'!Y74&lt;0),Z74,"")</f>
        <v/>
      </c>
      <c r="BO74" s="841" t="str">
        <f>IF(AND($AY$3=1,'7c Health part-time'!Z74&lt;0),AA74,"")</f>
        <v/>
      </c>
      <c r="BP74" s="842" t="str">
        <f>IF(AND($AY$3=1,'7c Health part-time'!AA74&lt;0),AB74,"")</f>
        <v/>
      </c>
      <c r="BQ74" s="840" t="str">
        <f>IF(AND($AY$3=1,'7c Health part-time'!AB74&lt;0),AC74,"")</f>
        <v/>
      </c>
      <c r="BR74" s="841" t="str">
        <f>IF(AND($AY$3=1,'7c Health part-time'!AC74&lt;0),AD74,"")</f>
        <v/>
      </c>
      <c r="BS74" s="841" t="str">
        <f>IF(AND($AY$3=1,'7c Health part-time'!AD74&lt;0),AE74,"")</f>
        <v/>
      </c>
      <c r="BT74" s="841" t="str">
        <f>IF(AND($AY$3=1,'7c Health part-time'!AE74&lt;0),AF74,"")</f>
        <v/>
      </c>
      <c r="BU74" s="841" t="str">
        <f>IF(AND($AY$3=1,'7c Health part-time'!AF74&lt;0),AG74,"")</f>
        <v/>
      </c>
      <c r="BV74" s="842" t="str">
        <f>IF(AND($AY$3=1,'7c Health part-time'!AG74&lt;0),AH74,"")</f>
        <v/>
      </c>
      <c r="BX74" s="840" t="str">
        <f>IF(AND($BX$3=1,TRUNC('7c Health part-time'!D74)&lt;&gt;'7c Health part-time'!D74),E74,"")</f>
        <v/>
      </c>
      <c r="BY74" s="841" t="str">
        <f>IF(AND($BX$3=1,TRUNC('7c Health part-time'!E74)&lt;&gt;'7c Health part-time'!E74),F74,"")</f>
        <v/>
      </c>
      <c r="BZ74" s="841" t="str">
        <f>IF(AND($BX$3=1,TRUNC('7c Health part-time'!F74)&lt;&gt;'7c Health part-time'!F74),G74,"")</f>
        <v/>
      </c>
      <c r="CA74" s="841" t="str">
        <f>IF(AND($BX$3=1,TRUNC('7c Health part-time'!G74)&lt;&gt;'7c Health part-time'!G74),H74,"")</f>
        <v/>
      </c>
      <c r="CB74" s="841" t="str">
        <f>IF(AND($BX$3=1,TRUNC('7c Health part-time'!H74)&lt;&gt;'7c Health part-time'!H74),I74,"")</f>
        <v/>
      </c>
      <c r="CC74" s="842" t="str">
        <f>IF(AND($BX$3=1,TRUNC('7c Health part-time'!I74)&lt;&gt;'7c Health part-time'!I74),J74,"")</f>
        <v/>
      </c>
      <c r="CD74" s="840" t="str">
        <f>IF(AND($BX$3=1,TRUNC('7c Health part-time'!J74)&lt;&gt;'7c Health part-time'!J74),K74,"")</f>
        <v/>
      </c>
      <c r="CE74" s="841" t="str">
        <f>IF(AND($BX$3=1,TRUNC('7c Health part-time'!K74)&lt;&gt;'7c Health part-time'!K74),L74,"")</f>
        <v/>
      </c>
      <c r="CF74" s="841" t="str">
        <f>IF(AND($BX$3=1,TRUNC('7c Health part-time'!L74)&lt;&gt;'7c Health part-time'!L74),M74,"")</f>
        <v/>
      </c>
      <c r="CG74" s="841" t="str">
        <f>IF(AND($BX$3=1,TRUNC('7c Health part-time'!M74)&lt;&gt;'7c Health part-time'!M74),N74,"")</f>
        <v/>
      </c>
      <c r="CH74" s="841" t="str">
        <f>IF(AND($BX$3=1,TRUNC('7c Health part-time'!N74)&lt;&gt;'7c Health part-time'!N74),O74,"")</f>
        <v/>
      </c>
      <c r="CI74" s="842" t="str">
        <f>IF(AND($BX$3=1,TRUNC('7c Health part-time'!O74)&lt;&gt;'7c Health part-time'!O74),P74,"")</f>
        <v/>
      </c>
      <c r="CJ74" s="840" t="str">
        <f>IF(AND($BX$3=1,TRUNC('7c Health part-time'!P74)&lt;&gt;'7c Health part-time'!P74),Q74,"")</f>
        <v/>
      </c>
      <c r="CK74" s="841" t="str">
        <f>IF(AND($BX$3=1,TRUNC('7c Health part-time'!Q74)&lt;&gt;'7c Health part-time'!Q74),R74,"")</f>
        <v/>
      </c>
      <c r="CL74" s="841" t="str">
        <f>IF(AND($BX$3=1,TRUNC('7c Health part-time'!R74)&lt;&gt;'7c Health part-time'!R74),S74,"")</f>
        <v/>
      </c>
      <c r="CM74" s="841" t="str">
        <f>IF(AND($BX$3=1,TRUNC('7c Health part-time'!S74)&lt;&gt;'7c Health part-time'!S74),T74,"")</f>
        <v/>
      </c>
      <c r="CN74" s="841" t="str">
        <f>IF(AND($BX$3=1,TRUNC('7c Health part-time'!T74)&lt;&gt;'7c Health part-time'!T74),U74,"")</f>
        <v/>
      </c>
      <c r="CO74" s="842" t="str">
        <f>IF(AND($BX$3=1,TRUNC('7c Health part-time'!U74)&lt;&gt;'7c Health part-time'!U74),V74,"")</f>
        <v/>
      </c>
      <c r="DV74" s="840" t="str">
        <f>IF(AND($DV$3=1,ROUND('7c Health part-time'!AB74,2)&lt;&gt;'7c Health part-time'!AB74),AC74,"")</f>
        <v/>
      </c>
      <c r="DW74" s="841" t="str">
        <f>IF(AND($DV$3=1,ROUND('7c Health part-time'!AC74,2)&lt;&gt;'7c Health part-time'!AC74),AD74,"")</f>
        <v/>
      </c>
      <c r="DX74" s="841" t="str">
        <f>IF(AND($DV$3=1,ROUND('7c Health part-time'!AD74,2)&lt;&gt;'7c Health part-time'!AD74),AE74,"")</f>
        <v/>
      </c>
      <c r="DY74" s="841" t="str">
        <f>IF(AND($DV$3=1,ROUND('7c Health part-time'!AE74,2)&lt;&gt;'7c Health part-time'!AE74),AF74,"")</f>
        <v/>
      </c>
      <c r="DZ74" s="841" t="str">
        <f>IF(AND($DV$3=1,ROUND('7c Health part-time'!AF74,2)&lt;&gt;'7c Health part-time'!AF74),AG74,"")</f>
        <v/>
      </c>
      <c r="EA74" s="842" t="str">
        <f>IF(AND($DV$3=1,ROUND('7c Health part-time'!AG74,2)&lt;&gt;'7c Health part-time'!AG74),AH74,"")</f>
        <v/>
      </c>
      <c r="EC74" s="840" t="str">
        <f>IF(AND($EC$3=1,'7c Health part-time'!AB74&gt;'7c Health part-time'!V74),AC74,"")</f>
        <v/>
      </c>
      <c r="ED74" s="841" t="str">
        <f>IF(AND($EC$3=1,'7c Health part-time'!AC74&gt;'7c Health part-time'!W74),AD74,"")</f>
        <v/>
      </c>
      <c r="EE74" s="841" t="str">
        <f>IF(AND($EC$3=1,'7c Health part-time'!AD74&gt;'7c Health part-time'!X74),AE74,"")</f>
        <v/>
      </c>
      <c r="EF74" s="841" t="str">
        <f>IF(AND($EC$3=1,'7c Health part-time'!AE74&gt;'7c Health part-time'!Y74),AF74,"")</f>
        <v/>
      </c>
      <c r="EG74" s="841" t="str">
        <f>IF(AND($EC$3=1,'7c Health part-time'!AF74&gt;'7c Health part-time'!Z74),AG74,"")</f>
        <v/>
      </c>
      <c r="EH74" s="842" t="str">
        <f>IF(AND($EC$3=1,'7c Health part-time'!AG74&gt;'7c Health part-time'!AA74),AH74,"")</f>
        <v/>
      </c>
      <c r="EJ74" s="840" t="str">
        <f>IF(AND($EJ$3=1,'7c Health part-time'!V74&lt;&gt;0),IF(('7c Health part-time'!AB74/'7c Health part-time'!V74)&lt;0.03,AC74,""),"")</f>
        <v/>
      </c>
      <c r="EK74" s="841" t="str">
        <f>IF(AND($EJ$3=1,'7c Health part-time'!W74&lt;&gt;0),IF(('7c Health part-time'!AC74/'7c Health part-time'!W74)&lt;0.03,AD74,""),"")</f>
        <v/>
      </c>
      <c r="EL74" s="841" t="str">
        <f>IF(AND($EJ$3=1,'7c Health part-time'!X74&lt;&gt;0),IF(('7c Health part-time'!AD74/'7c Health part-time'!X74)&lt;0.03,AE74,""),"")</f>
        <v/>
      </c>
      <c r="EM74" s="841" t="str">
        <f>IF(AND($EJ$3=1,'7c Health part-time'!Y74&lt;&gt;0),IF(('7c Health part-time'!AE74/'7c Health part-time'!Y74)&lt;0.03,AF74,""),"")</f>
        <v/>
      </c>
      <c r="EN74" s="841" t="str">
        <f>IF(AND($EJ$3=1,'7c Health part-time'!Z74&lt;&gt;0),IF(('7c Health part-time'!AF74/'7c Health part-time'!Z74)&lt;0.03,AG74,""),"")</f>
        <v/>
      </c>
      <c r="EO74" s="842" t="str">
        <f>IF(AND($EJ$3=1,'7c Health part-time'!AA74&lt;&gt;0),IF(('7c Health part-time'!AG74/'7c Health part-time'!AA74)&lt;0.03,AH74,""),"")</f>
        <v/>
      </c>
      <c r="EQ74" s="840" t="str">
        <f>IF(AND($EQ$3=1,'7c Health part-time'!P74=0,SUM('7c Health part-time'!D74,'7c Health part-time'!J74)&gt;$ET$13),Q74,"")</f>
        <v/>
      </c>
      <c r="ER74" s="841" t="str">
        <f>IF(AND($EQ$3=1,'7c Health part-time'!Q74=0,SUM('7c Health part-time'!E74,'7c Health part-time'!K74)&gt;$ET$13),R74,"")</f>
        <v/>
      </c>
      <c r="ES74" s="841" t="str">
        <f>IF(AND($EQ$3=1,'7c Health part-time'!R74=0,SUM('7c Health part-time'!F74,'7c Health part-time'!L74)&gt;$ET$13),S74,"")</f>
        <v/>
      </c>
      <c r="ET74" s="841" t="str">
        <f>IF(AND($EQ$3=1,'7c Health part-time'!S74=0,SUM('7c Health part-time'!G74,'7c Health part-time'!M74)&gt;$ET$13),T74,"")</f>
        <v/>
      </c>
      <c r="EU74" s="841" t="str">
        <f>IF(AND($EQ$3=1,'7c Health part-time'!T74=0,SUM('7c Health part-time'!H74,'7c Health part-time'!N74)&gt;$ET$13),U74,"")</f>
        <v/>
      </c>
      <c r="EV74" s="842" t="str">
        <f>IF(AND($EQ$3=1,'7c Health part-time'!U74=0,SUM('7c Health part-time'!I74,'7c Health part-time'!O74)&gt;$ET$13),V74,"")</f>
        <v/>
      </c>
      <c r="EX74" s="840" t="str">
        <f>IF(AND($EX$3=1,SUM('7c Health part-time'!D74,'7c Health part-time'!J74)&gt;0,ABS('7c Health part-time'!P74)=SUM('7c Health part-time'!D74,'7c Health part-time'!J74)),Q74,"")</f>
        <v/>
      </c>
      <c r="EY74" s="841" t="str">
        <f>IF(AND($EX$3=1,SUM('7c Health part-time'!E74,'7c Health part-time'!K74)&gt;0,ABS('7c Health part-time'!Q74)=SUM('7c Health part-time'!E74,'7c Health part-time'!K74)),R74,"")</f>
        <v/>
      </c>
      <c r="EZ74" s="841" t="str">
        <f>IF(AND($EX$3=1,SUM('7c Health part-time'!F74,'7c Health part-time'!L74)&gt;0,ABS('7c Health part-time'!R74)=SUM('7c Health part-time'!F74,'7c Health part-time'!L74)),S74,"")</f>
        <v/>
      </c>
      <c r="FA74" s="841" t="str">
        <f>IF(AND($EX$3=1,SUM('7c Health part-time'!G74,'7c Health part-time'!M74)&gt;0,ABS('7c Health part-time'!S74)=SUM('7c Health part-time'!G74,'7c Health part-time'!M74)),T74,"")</f>
        <v/>
      </c>
      <c r="FB74" s="841" t="str">
        <f>IF(AND($EX$3=1,SUM('7c Health part-time'!H74,'7c Health part-time'!N74)&gt;0,ABS('7c Health part-time'!T74)=SUM('7c Health part-time'!H74,'7c Health part-time'!N74)),U74,"")</f>
        <v/>
      </c>
      <c r="FC74" s="842" t="str">
        <f>IF(AND($EX$3=1,SUM('7c Health part-time'!I74,'7c Health part-time'!O74)&gt;0,ABS('7c Health part-time'!U74)=SUM('7c Health part-time'!I74,'7c Health part-time'!O74)),V74,"")</f>
        <v/>
      </c>
      <c r="FR74" s="840" t="str">
        <f>IF(AND($FR$3=1,'7c Health part-time'!V74&lt;&gt;0),IF(('7c Health part-time'!AB74/'7c Health part-time'!V74)&lt;0.25,AC74,""),"")</f>
        <v/>
      </c>
      <c r="FS74" s="841" t="str">
        <f>IF(AND($FR$3=1,'7c Health part-time'!W74&lt;&gt;0),IF(('7c Health part-time'!AC74/'7c Health part-time'!W74)&lt;0.25,AD74,""),"")</f>
        <v/>
      </c>
      <c r="FT74" s="841" t="str">
        <f>IF(AND($FR$3=1,'7c Health part-time'!X74&lt;&gt;0),IF(('7c Health part-time'!AD74/'7c Health part-time'!X74)&lt;0.25,AE74,""),"")</f>
        <v/>
      </c>
      <c r="FU74" s="841" t="str">
        <f>IF(AND($FR$3=1,'7c Health part-time'!Y74&lt;&gt;0),IF(('7c Health part-time'!AE74/'7c Health part-time'!Y74)&lt;0.25,AF74,""),"")</f>
        <v/>
      </c>
      <c r="FV74" s="841" t="str">
        <f>IF(AND($FR$3=1,'7c Health part-time'!Z74&lt;&gt;0),IF(('7c Health part-time'!AF74/'7c Health part-time'!Z74)&lt;0.25,AG74,""),"")</f>
        <v/>
      </c>
      <c r="FW74" s="842" t="str">
        <f>IF(AND($FR$3=1,'7c Health part-time'!AA74&lt;&gt;0),IF(('7c Health part-time'!AG74/'7c Health part-time'!AA74)&lt;0.25,AH74,""),"")</f>
        <v/>
      </c>
      <c r="FY74" s="843"/>
      <c r="FZ74" s="843"/>
      <c r="GA74" s="843"/>
      <c r="GB74" s="843"/>
      <c r="GC74" s="843"/>
      <c r="GD74" s="843"/>
      <c r="GE74" s="843"/>
      <c r="GF74" s="843"/>
      <c r="GG74" s="843"/>
      <c r="GH74" s="843"/>
      <c r="GI74" s="843"/>
      <c r="GJ74" s="843"/>
      <c r="GL74" s="881" t="s">
        <v>20</v>
      </c>
      <c r="GM74" s="60" t="s">
        <v>13</v>
      </c>
      <c r="GN74" s="60" t="s">
        <v>116</v>
      </c>
      <c r="GO74" s="48" t="str">
        <f>$CS$100</f>
        <v/>
      </c>
      <c r="GP74" s="39" t="str">
        <f>$CT$100</f>
        <v/>
      </c>
      <c r="GQ74" s="37" t="str">
        <f>$CS$100</f>
        <v/>
      </c>
      <c r="GR74" s="39" t="str">
        <f>$CT$100</f>
        <v/>
      </c>
      <c r="GS74" s="37" t="str">
        <f>$CS$100</f>
        <v/>
      </c>
      <c r="GT74" s="875" t="str">
        <f>$CT$100</f>
        <v/>
      </c>
      <c r="GU74" s="48" t="str">
        <f>$CY$100</f>
        <v/>
      </c>
      <c r="GV74" s="39" t="str">
        <f>$CZ$100</f>
        <v/>
      </c>
      <c r="GW74" s="37" t="str">
        <f>$CY$100</f>
        <v/>
      </c>
      <c r="GX74" s="39" t="str">
        <f>$CZ$100</f>
        <v/>
      </c>
      <c r="GY74" s="37" t="str">
        <f>$CY$100</f>
        <v/>
      </c>
      <c r="GZ74" s="875" t="str">
        <f>$CZ$100</f>
        <v/>
      </c>
      <c r="HA74" s="48" t="str">
        <f>$DE$100</f>
        <v/>
      </c>
      <c r="HB74" s="39" t="str">
        <f>$DF$100</f>
        <v/>
      </c>
      <c r="HC74" s="37" t="str">
        <f>$DE$100</f>
        <v/>
      </c>
      <c r="HD74" s="39" t="str">
        <f>$DF$100</f>
        <v/>
      </c>
      <c r="HE74" s="37" t="str">
        <f>$DE$100</f>
        <v/>
      </c>
      <c r="HF74" s="875" t="str">
        <f>$DF$100</f>
        <v/>
      </c>
      <c r="HG74" s="48" t="str">
        <f>$DK$100</f>
        <v/>
      </c>
      <c r="HH74" s="39" t="str">
        <f>$DL$100</f>
        <v/>
      </c>
      <c r="HI74" s="37" t="str">
        <f>$DK$100</f>
        <v/>
      </c>
      <c r="HJ74" s="39" t="str">
        <f>$DL$100</f>
        <v/>
      </c>
      <c r="HK74" s="37" t="str">
        <f>$DK$100</f>
        <v/>
      </c>
      <c r="HL74" s="875" t="str">
        <f>$DL$100</f>
        <v/>
      </c>
      <c r="HM74" s="48" t="str">
        <f>$DQ$100</f>
        <v/>
      </c>
      <c r="HN74" s="39" t="str">
        <f>$DR$100</f>
        <v/>
      </c>
      <c r="HO74" s="37" t="str">
        <f>$DQ$100</f>
        <v/>
      </c>
      <c r="HP74" s="39" t="str">
        <f>$DR$100</f>
        <v/>
      </c>
      <c r="HQ74" s="37" t="str">
        <f>$DQ$100</f>
        <v/>
      </c>
      <c r="HR74" s="875" t="str">
        <f>$DR$100</f>
        <v/>
      </c>
    </row>
    <row r="75" spans="1:226" x14ac:dyDescent="0.25">
      <c r="A75" s="18" t="str">
        <f>'7c Health part-time'!A75</f>
        <v>Radiography (diagnostic) (B)</v>
      </c>
      <c r="B75" t="s">
        <v>13</v>
      </c>
      <c r="C75" s="18" t="str">
        <f>'7c Health part-time'!C75</f>
        <v>PGT (UG fee)</v>
      </c>
      <c r="D75" t="str">
        <f t="shared" si="4"/>
        <v>Radiography (diagnostic) (B), Standard, PGT (UG fee)</v>
      </c>
      <c r="E75" t="str">
        <f t="shared" si="15"/>
        <v xml:space="preserve">Column 1, Starters in 2016-17, OfS-fundable, Radiography (diagnostic) (B), Standard, PGT (UG fee); </v>
      </c>
      <c r="F75" t="str">
        <f t="shared" si="15"/>
        <v xml:space="preserve">Column 1, Starters in 2016-17, Non-fundable, Radiography (diagnostic) (B), Standard, PGT (UG fee); </v>
      </c>
      <c r="G75" t="str">
        <f t="shared" si="15"/>
        <v xml:space="preserve">Column 1, Starters in 2017-18, OfS-fundable, Radiography (diagnostic) (B), Standard, PGT (UG fee); </v>
      </c>
      <c r="H75" t="str">
        <f t="shared" si="15"/>
        <v xml:space="preserve">Column 1, Starters in 2017-18, Non-fundable, Radiography (diagnostic) (B), Standard, PGT (UG fee); </v>
      </c>
      <c r="I75" t="str">
        <f t="shared" si="15"/>
        <v xml:space="preserve">Column 1, Starters in 2018-19, OfS-fundable, Radiography (diagnostic) (B), Standard, PGT (UG fee); </v>
      </c>
      <c r="J75" t="str">
        <f t="shared" si="15"/>
        <v xml:space="preserve">Column 1, Starters in 2018-19, Non-fundable, Radiography (diagnostic) (B), Standard, PGT (UG fee); </v>
      </c>
      <c r="K75" t="str">
        <f t="shared" si="15"/>
        <v xml:space="preserve">Column 2, Starters in 2016-17, OfS-fundable, Radiography (diagnostic) (B), Standard, PGT (UG fee); </v>
      </c>
      <c r="L75" t="str">
        <f t="shared" si="15"/>
        <v xml:space="preserve">Column 2, Starters in 2016-17, Non-fundable, Radiography (diagnostic) (B), Standard, PGT (UG fee); </v>
      </c>
      <c r="M75" t="str">
        <f t="shared" si="15"/>
        <v xml:space="preserve">Column 2, Starters in 2017-18, OfS-fundable, Radiography (diagnostic) (B), Standard, PGT (UG fee); </v>
      </c>
      <c r="N75" t="str">
        <f t="shared" si="15"/>
        <v xml:space="preserve">Column 2, Starters in 2017-18, Non-fundable, Radiography (diagnostic) (B), Standard, PGT (UG fee); </v>
      </c>
      <c r="O75" t="str">
        <f t="shared" si="15"/>
        <v xml:space="preserve">Column 2, Starters in 2018-19, OfS-fundable, Radiography (diagnostic) (B), Standard, PGT (UG fee); </v>
      </c>
      <c r="P75" t="str">
        <f t="shared" si="15"/>
        <v xml:space="preserve">Column 2, Starters in 2018-19, Non-fundable, Radiography (diagnostic) (B), Standard, PGT (UG fee); </v>
      </c>
      <c r="Q75" t="str">
        <f t="shared" si="15"/>
        <v xml:space="preserve">Column 3, Starters in 2016-17, OfS-fundable, Radiography (diagnostic) (B), Standard, PGT (UG fee); </v>
      </c>
      <c r="R75" t="str">
        <f t="shared" si="15"/>
        <v xml:space="preserve">Column 3, Starters in 2016-17, Non-fundable, Radiography (diagnostic) (B), Standard, PGT (UG fee); </v>
      </c>
      <c r="S75" t="str">
        <f t="shared" si="15"/>
        <v xml:space="preserve">Column 3, Starters in 2017-18, OfS-fundable, Radiography (diagnostic) (B), Standard, PGT (UG fee); </v>
      </c>
      <c r="T75" t="str">
        <f t="shared" si="15"/>
        <v xml:space="preserve">Column 3, Starters in 2017-18, Non-fundable, Radiography (diagnostic) (B), Standard, PGT (UG fee); </v>
      </c>
      <c r="U75" t="str">
        <f t="shared" si="14"/>
        <v xml:space="preserve">Column 3, Starters in 2018-19, OfS-fundable, Radiography (diagnostic) (B), Standard, PGT (UG fee); </v>
      </c>
      <c r="V75" t="str">
        <f t="shared" si="14"/>
        <v xml:space="preserve">Column 3, Starters in 2018-19, Non-fundable, Radiography (diagnostic) (B), Standard, PGT (UG fee); </v>
      </c>
      <c r="W75" t="str">
        <f t="shared" si="14"/>
        <v xml:space="preserve">Column 4, Starters in 2016-17, OfS-fundable, Radiography (diagnostic) (B), Standard, PGT (UG fee); </v>
      </c>
      <c r="X75" t="str">
        <f t="shared" si="14"/>
        <v xml:space="preserve">Column 4, Starters in 2016-17, Non-fundable, Radiography (diagnostic) (B), Standard, PGT (UG fee); </v>
      </c>
      <c r="Y75" t="str">
        <f t="shared" si="14"/>
        <v xml:space="preserve">Column 4, Starters in 2017-18, OfS-fundable, Radiography (diagnostic) (B), Standard, PGT (UG fee); </v>
      </c>
      <c r="Z75" t="str">
        <f t="shared" si="14"/>
        <v xml:space="preserve">Column 4, Starters in 2017-18, Non-fundable, Radiography (diagnostic) (B), Standard, PGT (UG fee); </v>
      </c>
      <c r="AA75" t="str">
        <f t="shared" si="14"/>
        <v xml:space="preserve">Column 4, Starters in 2018-19, OfS-fundable, Radiography (diagnostic) (B), Standard, PGT (UG fee); </v>
      </c>
      <c r="AB75" t="str">
        <f t="shared" si="14"/>
        <v xml:space="preserve">Column 4, Starters in 2018-19, Non-fundable, Radiography (diagnostic) (B), Standard, PGT (UG fee); </v>
      </c>
      <c r="AC75" t="str">
        <f t="shared" si="14"/>
        <v xml:space="preserve">Column 4a, Starters in 2016-17, OfS-fundable, Radiography (diagnostic) (B), Standard, PGT (UG fee); </v>
      </c>
      <c r="AD75" t="str">
        <f t="shared" si="14"/>
        <v xml:space="preserve">Column 4a, Starters in 2016-17, Non-fundable, Radiography (diagnostic) (B), Standard, PGT (UG fee); </v>
      </c>
      <c r="AE75" t="str">
        <f t="shared" si="14"/>
        <v xml:space="preserve">Column 4a, Starters in 2017-18, OfS-fundable, Radiography (diagnostic) (B), Standard, PGT (UG fee); </v>
      </c>
      <c r="AF75" t="str">
        <f t="shared" si="14"/>
        <v xml:space="preserve">Column 4a, Starters in 2017-18, Non-fundable, Radiography (diagnostic) (B), Standard, PGT (UG fee); </v>
      </c>
      <c r="AG75" t="str">
        <f t="shared" si="14"/>
        <v xml:space="preserve">Column 4a, Starters in 2018-19, OfS-fundable, Radiography (diagnostic) (B), Standard, PGT (UG fee); </v>
      </c>
      <c r="AH75" t="str">
        <f t="shared" si="14"/>
        <v xml:space="preserve">Column 4a, Starters in 2018-19, Non-fundable, Radiography (diagnostic) (B), Standard, PGT (UG fee); </v>
      </c>
      <c r="AR75" s="844" t="str">
        <f>IF(AND($AR$3=1,'7c Health part-time'!P75&gt;0),Q75,"")</f>
        <v/>
      </c>
      <c r="AS75" s="843" t="str">
        <f>IF(AND($AR$3=1,'7c Health part-time'!Q75&gt;0),R75,"")</f>
        <v/>
      </c>
      <c r="AT75" s="843" t="str">
        <f>IF(AND($AR$3=1,'7c Health part-time'!R75&gt;0),S75,"")</f>
        <v/>
      </c>
      <c r="AU75" s="843" t="str">
        <f>IF(AND($AR$3=1,'7c Health part-time'!S75&gt;0),T75,"")</f>
        <v/>
      </c>
      <c r="AV75" s="843" t="str">
        <f>IF(AND($AR$3=1,'7c Health part-time'!T75&gt;0),U75,"")</f>
        <v/>
      </c>
      <c r="AW75" s="845" t="str">
        <f>IF(AND($AR$3=1,'7c Health part-time'!U75&gt;0),V75,"")</f>
        <v/>
      </c>
      <c r="AY75" s="844" t="str">
        <f>IF(AND($AY$3=1,'7c Health part-time'!D75&lt;0),E75,"")</f>
        <v/>
      </c>
      <c r="AZ75" s="843" t="str">
        <f>IF(AND($AY$3=1,'7c Health part-time'!E75&lt;0),F75,"")</f>
        <v/>
      </c>
      <c r="BA75" s="843" t="str">
        <f>IF(AND($AY$3=1,'7c Health part-time'!F75&lt;0),G75,"")</f>
        <v/>
      </c>
      <c r="BB75" s="843" t="str">
        <f>IF(AND($AY$3=1,'7c Health part-time'!G75&lt;0),H75,"")</f>
        <v/>
      </c>
      <c r="BC75" s="843" t="str">
        <f>IF(AND($AY$3=1,'7c Health part-time'!H75&lt;0),I75,"")</f>
        <v/>
      </c>
      <c r="BD75" s="845" t="str">
        <f>IF(AND($AY$3=1,'7c Health part-time'!I75&lt;0),J75,"")</f>
        <v/>
      </c>
      <c r="BE75" s="844" t="str">
        <f>IF(AND($AY$3=1,'7c Health part-time'!J75&lt;0),K75,"")</f>
        <v/>
      </c>
      <c r="BF75" s="843" t="str">
        <f>IF(AND($AY$3=1,'7c Health part-time'!K75&lt;0),L75,"")</f>
        <v/>
      </c>
      <c r="BG75" s="843" t="str">
        <f>IF(AND($AY$3=1,'7c Health part-time'!L75&lt;0),M75,"")</f>
        <v/>
      </c>
      <c r="BH75" s="843" t="str">
        <f>IF(AND($AY$3=1,'7c Health part-time'!M75&lt;0),N75,"")</f>
        <v/>
      </c>
      <c r="BI75" s="843" t="str">
        <f>IF(AND($AY$3=1,'7c Health part-time'!N75&lt;0),O75,"")</f>
        <v/>
      </c>
      <c r="BJ75" s="845" t="str">
        <f>IF(AND($AY$3=1,'7c Health part-time'!O75&lt;0),P75,"")</f>
        <v/>
      </c>
      <c r="BK75" s="844" t="str">
        <f>IF(AND($AY$3=1,'7c Health part-time'!V75&lt;0),W75,"")</f>
        <v/>
      </c>
      <c r="BL75" s="843" t="str">
        <f>IF(AND($AY$3=1,'7c Health part-time'!W75&lt;0),X75,"")</f>
        <v/>
      </c>
      <c r="BM75" s="843" t="str">
        <f>IF(AND($AY$3=1,'7c Health part-time'!X75&lt;0),Y75,"")</f>
        <v/>
      </c>
      <c r="BN75" s="843" t="str">
        <f>IF(AND($AY$3=1,'7c Health part-time'!Y75&lt;0),Z75,"")</f>
        <v/>
      </c>
      <c r="BO75" s="843" t="str">
        <f>IF(AND($AY$3=1,'7c Health part-time'!Z75&lt;0),AA75,"")</f>
        <v/>
      </c>
      <c r="BP75" s="845" t="str">
        <f>IF(AND($AY$3=1,'7c Health part-time'!AA75&lt;0),AB75,"")</f>
        <v/>
      </c>
      <c r="BQ75" s="844" t="str">
        <f>IF(AND($AY$3=1,'7c Health part-time'!AB75&lt;0),AC75,"")</f>
        <v/>
      </c>
      <c r="BR75" s="843" t="str">
        <f>IF(AND($AY$3=1,'7c Health part-time'!AC75&lt;0),AD75,"")</f>
        <v/>
      </c>
      <c r="BS75" s="843" t="str">
        <f>IF(AND($AY$3=1,'7c Health part-time'!AD75&lt;0),AE75,"")</f>
        <v/>
      </c>
      <c r="BT75" s="843" t="str">
        <f>IF(AND($AY$3=1,'7c Health part-time'!AE75&lt;0),AF75,"")</f>
        <v/>
      </c>
      <c r="BU75" s="843" t="str">
        <f>IF(AND($AY$3=1,'7c Health part-time'!AF75&lt;0),AG75,"")</f>
        <v/>
      </c>
      <c r="BV75" s="845" t="str">
        <f>IF(AND($AY$3=1,'7c Health part-time'!AG75&lt;0),AH75,"")</f>
        <v/>
      </c>
      <c r="BX75" s="844" t="str">
        <f>IF(AND($BX$3=1,TRUNC('7c Health part-time'!D75)&lt;&gt;'7c Health part-time'!D75),E75,"")</f>
        <v/>
      </c>
      <c r="BY75" s="843" t="str">
        <f>IF(AND($BX$3=1,TRUNC('7c Health part-time'!E75)&lt;&gt;'7c Health part-time'!E75),F75,"")</f>
        <v/>
      </c>
      <c r="BZ75" s="843" t="str">
        <f>IF(AND($BX$3=1,TRUNC('7c Health part-time'!F75)&lt;&gt;'7c Health part-time'!F75),G75,"")</f>
        <v/>
      </c>
      <c r="CA75" s="843" t="str">
        <f>IF(AND($BX$3=1,TRUNC('7c Health part-time'!G75)&lt;&gt;'7c Health part-time'!G75),H75,"")</f>
        <v/>
      </c>
      <c r="CB75" s="843" t="str">
        <f>IF(AND($BX$3=1,TRUNC('7c Health part-time'!H75)&lt;&gt;'7c Health part-time'!H75),I75,"")</f>
        <v/>
      </c>
      <c r="CC75" s="845" t="str">
        <f>IF(AND($BX$3=1,TRUNC('7c Health part-time'!I75)&lt;&gt;'7c Health part-time'!I75),J75,"")</f>
        <v/>
      </c>
      <c r="CD75" s="844" t="str">
        <f>IF(AND($BX$3=1,TRUNC('7c Health part-time'!J75)&lt;&gt;'7c Health part-time'!J75),K75,"")</f>
        <v/>
      </c>
      <c r="CE75" s="843" t="str">
        <f>IF(AND($BX$3=1,TRUNC('7c Health part-time'!K75)&lt;&gt;'7c Health part-time'!K75),L75,"")</f>
        <v/>
      </c>
      <c r="CF75" s="843" t="str">
        <f>IF(AND($BX$3=1,TRUNC('7c Health part-time'!L75)&lt;&gt;'7c Health part-time'!L75),M75,"")</f>
        <v/>
      </c>
      <c r="CG75" s="843" t="str">
        <f>IF(AND($BX$3=1,TRUNC('7c Health part-time'!M75)&lt;&gt;'7c Health part-time'!M75),N75,"")</f>
        <v/>
      </c>
      <c r="CH75" s="843" t="str">
        <f>IF(AND($BX$3=1,TRUNC('7c Health part-time'!N75)&lt;&gt;'7c Health part-time'!N75),O75,"")</f>
        <v/>
      </c>
      <c r="CI75" s="845" t="str">
        <f>IF(AND($BX$3=1,TRUNC('7c Health part-time'!O75)&lt;&gt;'7c Health part-time'!O75),P75,"")</f>
        <v/>
      </c>
      <c r="CJ75" s="844" t="str">
        <f>IF(AND($BX$3=1,TRUNC('7c Health part-time'!P75)&lt;&gt;'7c Health part-time'!P75),Q75,"")</f>
        <v/>
      </c>
      <c r="CK75" s="843" t="str">
        <f>IF(AND($BX$3=1,TRUNC('7c Health part-time'!Q75)&lt;&gt;'7c Health part-time'!Q75),R75,"")</f>
        <v/>
      </c>
      <c r="CL75" s="843" t="str">
        <f>IF(AND($BX$3=1,TRUNC('7c Health part-time'!R75)&lt;&gt;'7c Health part-time'!R75),S75,"")</f>
        <v/>
      </c>
      <c r="CM75" s="843" t="str">
        <f>IF(AND($BX$3=1,TRUNC('7c Health part-time'!S75)&lt;&gt;'7c Health part-time'!S75),T75,"")</f>
        <v/>
      </c>
      <c r="CN75" s="843" t="str">
        <f>IF(AND($BX$3=1,TRUNC('7c Health part-time'!T75)&lt;&gt;'7c Health part-time'!T75),U75,"")</f>
        <v/>
      </c>
      <c r="CO75" s="845" t="str">
        <f>IF(AND($BX$3=1,TRUNC('7c Health part-time'!U75)&lt;&gt;'7c Health part-time'!U75),V75,"")</f>
        <v/>
      </c>
      <c r="DV75" s="844" t="str">
        <f>IF(AND($DV$3=1,ROUND('7c Health part-time'!AB75,2)&lt;&gt;'7c Health part-time'!AB75),AC75,"")</f>
        <v/>
      </c>
      <c r="DW75" s="843" t="str">
        <f>IF(AND($DV$3=1,ROUND('7c Health part-time'!AC75,2)&lt;&gt;'7c Health part-time'!AC75),AD75,"")</f>
        <v/>
      </c>
      <c r="DX75" s="843" t="str">
        <f>IF(AND($DV$3=1,ROUND('7c Health part-time'!AD75,2)&lt;&gt;'7c Health part-time'!AD75),AE75,"")</f>
        <v/>
      </c>
      <c r="DY75" s="843" t="str">
        <f>IF(AND($DV$3=1,ROUND('7c Health part-time'!AE75,2)&lt;&gt;'7c Health part-time'!AE75),AF75,"")</f>
        <v/>
      </c>
      <c r="DZ75" s="843" t="str">
        <f>IF(AND($DV$3=1,ROUND('7c Health part-time'!AF75,2)&lt;&gt;'7c Health part-time'!AF75),AG75,"")</f>
        <v/>
      </c>
      <c r="EA75" s="845" t="str">
        <f>IF(AND($DV$3=1,ROUND('7c Health part-time'!AG75,2)&lt;&gt;'7c Health part-time'!AG75),AH75,"")</f>
        <v/>
      </c>
      <c r="EC75" s="844" t="str">
        <f>IF(AND($EC$3=1,'7c Health part-time'!AB75&gt;'7c Health part-time'!V75),AC75,"")</f>
        <v/>
      </c>
      <c r="ED75" s="843" t="str">
        <f>IF(AND($EC$3=1,'7c Health part-time'!AC75&gt;'7c Health part-time'!W75),AD75,"")</f>
        <v/>
      </c>
      <c r="EE75" s="843" t="str">
        <f>IF(AND($EC$3=1,'7c Health part-time'!AD75&gt;'7c Health part-time'!X75),AE75,"")</f>
        <v/>
      </c>
      <c r="EF75" s="843" t="str">
        <f>IF(AND($EC$3=1,'7c Health part-time'!AE75&gt;'7c Health part-time'!Y75),AF75,"")</f>
        <v/>
      </c>
      <c r="EG75" s="843" t="str">
        <f>IF(AND($EC$3=1,'7c Health part-time'!AF75&gt;'7c Health part-time'!Z75),AG75,"")</f>
        <v/>
      </c>
      <c r="EH75" s="845" t="str">
        <f>IF(AND($EC$3=1,'7c Health part-time'!AG75&gt;'7c Health part-time'!AA75),AH75,"")</f>
        <v/>
      </c>
      <c r="EJ75" s="844" t="str">
        <f>IF(AND($EJ$3=1,'7c Health part-time'!V75&lt;&gt;0),IF(('7c Health part-time'!AB75/'7c Health part-time'!V75)&lt;0.03,AC75,""),"")</f>
        <v/>
      </c>
      <c r="EK75" s="843" t="str">
        <f>IF(AND($EJ$3=1,'7c Health part-time'!W75&lt;&gt;0),IF(('7c Health part-time'!AC75/'7c Health part-time'!W75)&lt;0.03,AD75,""),"")</f>
        <v/>
      </c>
      <c r="EL75" s="843" t="str">
        <f>IF(AND($EJ$3=1,'7c Health part-time'!X75&lt;&gt;0),IF(('7c Health part-time'!AD75/'7c Health part-time'!X75)&lt;0.03,AE75,""),"")</f>
        <v/>
      </c>
      <c r="EM75" s="843" t="str">
        <f>IF(AND($EJ$3=1,'7c Health part-time'!Y75&lt;&gt;0),IF(('7c Health part-time'!AE75/'7c Health part-time'!Y75)&lt;0.03,AF75,""),"")</f>
        <v/>
      </c>
      <c r="EN75" s="843" t="str">
        <f>IF(AND($EJ$3=1,'7c Health part-time'!Z75&lt;&gt;0),IF(('7c Health part-time'!AF75/'7c Health part-time'!Z75)&lt;0.03,AG75,""),"")</f>
        <v/>
      </c>
      <c r="EO75" s="845" t="str">
        <f>IF(AND($EJ$3=1,'7c Health part-time'!AA75&lt;&gt;0),IF(('7c Health part-time'!AG75/'7c Health part-time'!AA75)&lt;0.03,AH75,""),"")</f>
        <v/>
      </c>
      <c r="EQ75" s="844" t="str">
        <f>IF(AND($EQ$3=1,'7c Health part-time'!P75=0,SUM('7c Health part-time'!D75,'7c Health part-time'!J75)&gt;$ET$13),Q75,"")</f>
        <v/>
      </c>
      <c r="ER75" s="843" t="str">
        <f>IF(AND($EQ$3=1,'7c Health part-time'!Q75=0,SUM('7c Health part-time'!E75,'7c Health part-time'!K75)&gt;$ET$13),R75,"")</f>
        <v/>
      </c>
      <c r="ES75" s="843" t="str">
        <f>IF(AND($EQ$3=1,'7c Health part-time'!R75=0,SUM('7c Health part-time'!F75,'7c Health part-time'!L75)&gt;$ET$13),S75,"")</f>
        <v/>
      </c>
      <c r="ET75" s="843" t="str">
        <f>IF(AND($EQ$3=1,'7c Health part-time'!S75=0,SUM('7c Health part-time'!G75,'7c Health part-time'!M75)&gt;$ET$13),T75,"")</f>
        <v/>
      </c>
      <c r="EU75" s="843" t="str">
        <f>IF(AND($EQ$3=1,'7c Health part-time'!T75=0,SUM('7c Health part-time'!H75,'7c Health part-time'!N75)&gt;$ET$13),U75,"")</f>
        <v/>
      </c>
      <c r="EV75" s="845" t="str">
        <f>IF(AND($EQ$3=1,'7c Health part-time'!U75=0,SUM('7c Health part-time'!I75,'7c Health part-time'!O75)&gt;$ET$13),V75,"")</f>
        <v/>
      </c>
      <c r="EX75" s="844" t="str">
        <f>IF(AND($EX$3=1,SUM('7c Health part-time'!D75,'7c Health part-time'!J75)&gt;0,ABS('7c Health part-time'!P75)=SUM('7c Health part-time'!D75,'7c Health part-time'!J75)),Q75,"")</f>
        <v/>
      </c>
      <c r="EY75" s="843" t="str">
        <f>IF(AND($EX$3=1,SUM('7c Health part-time'!E75,'7c Health part-time'!K75)&gt;0,ABS('7c Health part-time'!Q75)=SUM('7c Health part-time'!E75,'7c Health part-time'!K75)),R75,"")</f>
        <v/>
      </c>
      <c r="EZ75" s="843" t="str">
        <f>IF(AND($EX$3=1,SUM('7c Health part-time'!F75,'7c Health part-time'!L75)&gt;0,ABS('7c Health part-time'!R75)=SUM('7c Health part-time'!F75,'7c Health part-time'!L75)),S75,"")</f>
        <v/>
      </c>
      <c r="FA75" s="843" t="str">
        <f>IF(AND($EX$3=1,SUM('7c Health part-time'!G75,'7c Health part-time'!M75)&gt;0,ABS('7c Health part-time'!S75)=SUM('7c Health part-time'!G75,'7c Health part-time'!M75)),T75,"")</f>
        <v/>
      </c>
      <c r="FB75" s="843" t="str">
        <f>IF(AND($EX$3=1,SUM('7c Health part-time'!H75,'7c Health part-time'!N75)&gt;0,ABS('7c Health part-time'!T75)=SUM('7c Health part-time'!H75,'7c Health part-time'!N75)),U75,"")</f>
        <v/>
      </c>
      <c r="FC75" s="845" t="str">
        <f>IF(AND($EX$3=1,SUM('7c Health part-time'!I75,'7c Health part-time'!O75)&gt;0,ABS('7c Health part-time'!U75)=SUM('7c Health part-time'!I75,'7c Health part-time'!O75)),V75,"")</f>
        <v/>
      </c>
      <c r="FR75" s="844" t="str">
        <f>IF(AND($FR$3=1,'7c Health part-time'!V75&lt;&gt;0),IF(('7c Health part-time'!AB75/'7c Health part-time'!V75)&lt;0.25,AC75,""),"")</f>
        <v/>
      </c>
      <c r="FS75" s="843" t="str">
        <f>IF(AND($FR$3=1,'7c Health part-time'!W75&lt;&gt;0),IF(('7c Health part-time'!AC75/'7c Health part-time'!W75)&lt;0.25,AD75,""),"")</f>
        <v/>
      </c>
      <c r="FT75" s="843" t="str">
        <f>IF(AND($FR$3=1,'7c Health part-time'!X75&lt;&gt;0),IF(('7c Health part-time'!AD75/'7c Health part-time'!X75)&lt;0.25,AE75,""),"")</f>
        <v/>
      </c>
      <c r="FU75" s="843" t="str">
        <f>IF(AND($FR$3=1,'7c Health part-time'!Y75&lt;&gt;0),IF(('7c Health part-time'!AE75/'7c Health part-time'!Y75)&lt;0.25,AF75,""),"")</f>
        <v/>
      </c>
      <c r="FV75" s="843" t="str">
        <f>IF(AND($FR$3=1,'7c Health part-time'!Z75&lt;&gt;0),IF(('7c Health part-time'!AF75/'7c Health part-time'!Z75)&lt;0.25,AG75,""),"")</f>
        <v/>
      </c>
      <c r="FW75" s="845" t="str">
        <f>IF(AND($FR$3=1,'7c Health part-time'!AA75&lt;&gt;0),IF(('7c Health part-time'!AG75/'7c Health part-time'!AA75)&lt;0.25,AH75,""),"")</f>
        <v/>
      </c>
      <c r="FY75" s="843"/>
      <c r="FZ75" s="843"/>
      <c r="GA75" s="843"/>
      <c r="GB75" s="843"/>
      <c r="GC75" s="843"/>
      <c r="GD75" s="843"/>
      <c r="GE75" s="843"/>
      <c r="GF75" s="843"/>
      <c r="GG75" s="843"/>
      <c r="GH75" s="843"/>
      <c r="GI75" s="843"/>
      <c r="GJ75" s="843"/>
      <c r="GL75" s="60"/>
      <c r="GM75" s="60" t="s">
        <v>13</v>
      </c>
      <c r="GN75" s="60" t="s">
        <v>314</v>
      </c>
      <c r="GO75" s="49" t="str">
        <f>$CS$101</f>
        <v/>
      </c>
      <c r="GP75" s="41" t="str">
        <f>$CT$101</f>
        <v/>
      </c>
      <c r="GQ75" s="40" t="str">
        <f>$CS$101</f>
        <v/>
      </c>
      <c r="GR75" s="41" t="str">
        <f>$CT$101</f>
        <v/>
      </c>
      <c r="GS75" s="40" t="str">
        <f>$CS$101</f>
        <v/>
      </c>
      <c r="GT75" s="873" t="str">
        <f>$CT$101</f>
        <v/>
      </c>
      <c r="GU75" s="49" t="str">
        <f>$CY$101</f>
        <v/>
      </c>
      <c r="GV75" s="41" t="str">
        <f>$CZ$101</f>
        <v/>
      </c>
      <c r="GW75" s="40" t="str">
        <f>$CY$101</f>
        <v/>
      </c>
      <c r="GX75" s="41" t="str">
        <f>$CZ$101</f>
        <v/>
      </c>
      <c r="GY75" s="40" t="str">
        <f>$CY$101</f>
        <v/>
      </c>
      <c r="GZ75" s="873" t="str">
        <f>$CZ$101</f>
        <v/>
      </c>
      <c r="HA75" s="49" t="str">
        <f>$DE$101</f>
        <v/>
      </c>
      <c r="HB75" s="41" t="str">
        <f>$DF$101</f>
        <v/>
      </c>
      <c r="HC75" s="40" t="str">
        <f>$DE$101</f>
        <v/>
      </c>
      <c r="HD75" s="41" t="str">
        <f>$DF$101</f>
        <v/>
      </c>
      <c r="HE75" s="40" t="str">
        <f>$DE$101</f>
        <v/>
      </c>
      <c r="HF75" s="873" t="str">
        <f>$DF$101</f>
        <v/>
      </c>
      <c r="HG75" s="49" t="str">
        <f>$DK$101</f>
        <v/>
      </c>
      <c r="HH75" s="41" t="str">
        <f>$DL$101</f>
        <v/>
      </c>
      <c r="HI75" s="40" t="str">
        <f>$DK$101</f>
        <v/>
      </c>
      <c r="HJ75" s="41" t="str">
        <f>$DL$101</f>
        <v/>
      </c>
      <c r="HK75" s="40" t="str">
        <f>$DK$101</f>
        <v/>
      </c>
      <c r="HL75" s="873" t="str">
        <f>$DL$101</f>
        <v/>
      </c>
      <c r="HM75" s="49" t="str">
        <f>$DQ$101</f>
        <v/>
      </c>
      <c r="HN75" s="41" t="str">
        <f>$DR$101</f>
        <v/>
      </c>
      <c r="HO75" s="40" t="str">
        <f>$DQ$101</f>
        <v/>
      </c>
      <c r="HP75" s="41" t="str">
        <f>$DR$101</f>
        <v/>
      </c>
      <c r="HQ75" s="40" t="str">
        <f>$DQ$101</f>
        <v/>
      </c>
      <c r="HR75" s="873" t="str">
        <f>$DR$101</f>
        <v/>
      </c>
    </row>
    <row r="76" spans="1:226" x14ac:dyDescent="0.25">
      <c r="A76" s="18" t="str">
        <f>'7c Health part-time'!A76</f>
        <v>Radiography (diagnostic) (B)</v>
      </c>
      <c r="B76" t="s">
        <v>19</v>
      </c>
      <c r="C76" s="18" t="str">
        <f>'7c Health part-time'!C76</f>
        <v>UG</v>
      </c>
      <c r="D76" t="str">
        <f t="shared" si="4"/>
        <v>Radiography (diagnostic) (B), Long, UG</v>
      </c>
      <c r="E76" t="str">
        <f t="shared" si="15"/>
        <v xml:space="preserve">Column 1, Starters in 2016-17, OfS-fundable, Radiography (diagnostic) (B), Long, UG; </v>
      </c>
      <c r="F76" t="str">
        <f t="shared" si="15"/>
        <v xml:space="preserve">Column 1, Starters in 2016-17, Non-fundable, Radiography (diagnostic) (B), Long, UG; </v>
      </c>
      <c r="G76" t="str">
        <f t="shared" si="15"/>
        <v xml:space="preserve">Column 1, Starters in 2017-18, OfS-fundable, Radiography (diagnostic) (B), Long, UG; </v>
      </c>
      <c r="H76" t="str">
        <f t="shared" si="15"/>
        <v xml:space="preserve">Column 1, Starters in 2017-18, Non-fundable, Radiography (diagnostic) (B), Long, UG; </v>
      </c>
      <c r="I76" t="str">
        <f t="shared" si="15"/>
        <v xml:space="preserve">Column 1, Starters in 2018-19, OfS-fundable, Radiography (diagnostic) (B), Long, UG; </v>
      </c>
      <c r="J76" t="str">
        <f t="shared" si="15"/>
        <v xml:space="preserve">Column 1, Starters in 2018-19, Non-fundable, Radiography (diagnostic) (B), Long, UG; </v>
      </c>
      <c r="K76" t="str">
        <f t="shared" si="15"/>
        <v xml:space="preserve">Column 2, Starters in 2016-17, OfS-fundable, Radiography (diagnostic) (B), Long, UG; </v>
      </c>
      <c r="L76" t="str">
        <f t="shared" si="15"/>
        <v xml:space="preserve">Column 2, Starters in 2016-17, Non-fundable, Radiography (diagnostic) (B), Long, UG; </v>
      </c>
      <c r="M76" t="str">
        <f t="shared" si="15"/>
        <v xml:space="preserve">Column 2, Starters in 2017-18, OfS-fundable, Radiography (diagnostic) (B), Long, UG; </v>
      </c>
      <c r="N76" t="str">
        <f t="shared" si="15"/>
        <v xml:space="preserve">Column 2, Starters in 2017-18, Non-fundable, Radiography (diagnostic) (B), Long, UG; </v>
      </c>
      <c r="O76" t="str">
        <f t="shared" si="15"/>
        <v xml:space="preserve">Column 2, Starters in 2018-19, OfS-fundable, Radiography (diagnostic) (B), Long, UG; </v>
      </c>
      <c r="P76" t="str">
        <f t="shared" si="15"/>
        <v xml:space="preserve">Column 2, Starters in 2018-19, Non-fundable, Radiography (diagnostic) (B), Long, UG; </v>
      </c>
      <c r="Q76" t="str">
        <f t="shared" si="15"/>
        <v xml:space="preserve">Column 3, Starters in 2016-17, OfS-fundable, Radiography (diagnostic) (B), Long, UG; </v>
      </c>
      <c r="R76" t="str">
        <f t="shared" si="15"/>
        <v xml:space="preserve">Column 3, Starters in 2016-17, Non-fundable, Radiography (diagnostic) (B), Long, UG; </v>
      </c>
      <c r="S76" t="str">
        <f t="shared" si="15"/>
        <v xml:space="preserve">Column 3, Starters in 2017-18, OfS-fundable, Radiography (diagnostic) (B), Long, UG; </v>
      </c>
      <c r="T76" t="str">
        <f t="shared" si="15"/>
        <v xml:space="preserve">Column 3, Starters in 2017-18, Non-fundable, Radiography (diagnostic) (B), Long, UG; </v>
      </c>
      <c r="U76" t="str">
        <f t="shared" si="14"/>
        <v xml:space="preserve">Column 3, Starters in 2018-19, OfS-fundable, Radiography (diagnostic) (B), Long, UG; </v>
      </c>
      <c r="V76" t="str">
        <f t="shared" si="14"/>
        <v xml:space="preserve">Column 3, Starters in 2018-19, Non-fundable, Radiography (diagnostic) (B), Long, UG; </v>
      </c>
      <c r="W76" t="str">
        <f t="shared" si="14"/>
        <v xml:space="preserve">Column 4, Starters in 2016-17, OfS-fundable, Radiography (diagnostic) (B), Long, UG; </v>
      </c>
      <c r="X76" t="str">
        <f t="shared" si="14"/>
        <v xml:space="preserve">Column 4, Starters in 2016-17, Non-fundable, Radiography (diagnostic) (B), Long, UG; </v>
      </c>
      <c r="Y76" t="str">
        <f t="shared" si="14"/>
        <v xml:space="preserve">Column 4, Starters in 2017-18, OfS-fundable, Radiography (diagnostic) (B), Long, UG; </v>
      </c>
      <c r="Z76" t="str">
        <f t="shared" si="14"/>
        <v xml:space="preserve">Column 4, Starters in 2017-18, Non-fundable, Radiography (diagnostic) (B), Long, UG; </v>
      </c>
      <c r="AA76" t="str">
        <f t="shared" si="14"/>
        <v xml:space="preserve">Column 4, Starters in 2018-19, OfS-fundable, Radiography (diagnostic) (B), Long, UG; </v>
      </c>
      <c r="AB76" t="str">
        <f t="shared" si="14"/>
        <v xml:space="preserve">Column 4, Starters in 2018-19, Non-fundable, Radiography (diagnostic) (B), Long, UG; </v>
      </c>
      <c r="AC76" t="str">
        <f t="shared" si="14"/>
        <v xml:space="preserve">Column 4a, Starters in 2016-17, OfS-fundable, Radiography (diagnostic) (B), Long, UG; </v>
      </c>
      <c r="AD76" t="str">
        <f t="shared" si="14"/>
        <v xml:space="preserve">Column 4a, Starters in 2016-17, Non-fundable, Radiography (diagnostic) (B), Long, UG; </v>
      </c>
      <c r="AE76" t="str">
        <f t="shared" si="14"/>
        <v xml:space="preserve">Column 4a, Starters in 2017-18, OfS-fundable, Radiography (diagnostic) (B), Long, UG; </v>
      </c>
      <c r="AF76" t="str">
        <f t="shared" si="14"/>
        <v xml:space="preserve">Column 4a, Starters in 2017-18, Non-fundable, Radiography (diagnostic) (B), Long, UG; </v>
      </c>
      <c r="AG76" t="str">
        <f t="shared" si="14"/>
        <v xml:space="preserve">Column 4a, Starters in 2018-19, OfS-fundable, Radiography (diagnostic) (B), Long, UG; </v>
      </c>
      <c r="AH76" t="str">
        <f t="shared" si="14"/>
        <v xml:space="preserve">Column 4a, Starters in 2018-19, Non-fundable, Radiography (diagnostic) (B), Long, UG; </v>
      </c>
      <c r="AR76" s="844" t="str">
        <f>IF(AND($AR$3=1,'7c Health part-time'!P76&gt;0),Q76,"")</f>
        <v/>
      </c>
      <c r="AS76" s="843" t="str">
        <f>IF(AND($AR$3=1,'7c Health part-time'!Q76&gt;0),R76,"")</f>
        <v/>
      </c>
      <c r="AT76" s="843" t="str">
        <f>IF(AND($AR$3=1,'7c Health part-time'!R76&gt;0),S76,"")</f>
        <v/>
      </c>
      <c r="AU76" s="843" t="str">
        <f>IF(AND($AR$3=1,'7c Health part-time'!S76&gt;0),T76,"")</f>
        <v/>
      </c>
      <c r="AV76" s="843" t="str">
        <f>IF(AND($AR$3=1,'7c Health part-time'!T76&gt;0),U76,"")</f>
        <v/>
      </c>
      <c r="AW76" s="845" t="str">
        <f>IF(AND($AR$3=1,'7c Health part-time'!U76&gt;0),V76,"")</f>
        <v/>
      </c>
      <c r="AY76" s="844" t="str">
        <f>IF(AND($AY$3=1,'7c Health part-time'!D76&lt;0),E76,"")</f>
        <v/>
      </c>
      <c r="AZ76" s="843" t="str">
        <f>IF(AND($AY$3=1,'7c Health part-time'!E76&lt;0),F76,"")</f>
        <v/>
      </c>
      <c r="BA76" s="843" t="str">
        <f>IF(AND($AY$3=1,'7c Health part-time'!F76&lt;0),G76,"")</f>
        <v/>
      </c>
      <c r="BB76" s="843" t="str">
        <f>IF(AND($AY$3=1,'7c Health part-time'!G76&lt;0),H76,"")</f>
        <v/>
      </c>
      <c r="BC76" s="843" t="str">
        <f>IF(AND($AY$3=1,'7c Health part-time'!H76&lt;0),I76,"")</f>
        <v/>
      </c>
      <c r="BD76" s="845" t="str">
        <f>IF(AND($AY$3=1,'7c Health part-time'!I76&lt;0),J76,"")</f>
        <v/>
      </c>
      <c r="BE76" s="844" t="str">
        <f>IF(AND($AY$3=1,'7c Health part-time'!J76&lt;0),K76,"")</f>
        <v/>
      </c>
      <c r="BF76" s="843" t="str">
        <f>IF(AND($AY$3=1,'7c Health part-time'!K76&lt;0),L76,"")</f>
        <v/>
      </c>
      <c r="BG76" s="843" t="str">
        <f>IF(AND($AY$3=1,'7c Health part-time'!L76&lt;0),M76,"")</f>
        <v/>
      </c>
      <c r="BH76" s="843" t="str">
        <f>IF(AND($AY$3=1,'7c Health part-time'!M76&lt;0),N76,"")</f>
        <v/>
      </c>
      <c r="BI76" s="843" t="str">
        <f>IF(AND($AY$3=1,'7c Health part-time'!N76&lt;0),O76,"")</f>
        <v/>
      </c>
      <c r="BJ76" s="845" t="str">
        <f>IF(AND($AY$3=1,'7c Health part-time'!O76&lt;0),P76,"")</f>
        <v/>
      </c>
      <c r="BK76" s="844" t="str">
        <f>IF(AND($AY$3=1,'7c Health part-time'!V76&lt;0),W76,"")</f>
        <v/>
      </c>
      <c r="BL76" s="843" t="str">
        <f>IF(AND($AY$3=1,'7c Health part-time'!W76&lt;0),X76,"")</f>
        <v/>
      </c>
      <c r="BM76" s="843" t="str">
        <f>IF(AND($AY$3=1,'7c Health part-time'!X76&lt;0),Y76,"")</f>
        <v/>
      </c>
      <c r="BN76" s="843" t="str">
        <f>IF(AND($AY$3=1,'7c Health part-time'!Y76&lt;0),Z76,"")</f>
        <v/>
      </c>
      <c r="BO76" s="843" t="str">
        <f>IF(AND($AY$3=1,'7c Health part-time'!Z76&lt;0),AA76,"")</f>
        <v/>
      </c>
      <c r="BP76" s="845" t="str">
        <f>IF(AND($AY$3=1,'7c Health part-time'!AA76&lt;0),AB76,"")</f>
        <v/>
      </c>
      <c r="BQ76" s="844" t="str">
        <f>IF(AND($AY$3=1,'7c Health part-time'!AB76&lt;0),AC76,"")</f>
        <v/>
      </c>
      <c r="BR76" s="843" t="str">
        <f>IF(AND($AY$3=1,'7c Health part-time'!AC76&lt;0),AD76,"")</f>
        <v/>
      </c>
      <c r="BS76" s="843" t="str">
        <f>IF(AND($AY$3=1,'7c Health part-time'!AD76&lt;0),AE76,"")</f>
        <v/>
      </c>
      <c r="BT76" s="843" t="str">
        <f>IF(AND($AY$3=1,'7c Health part-time'!AE76&lt;0),AF76,"")</f>
        <v/>
      </c>
      <c r="BU76" s="843" t="str">
        <f>IF(AND($AY$3=1,'7c Health part-time'!AF76&lt;0),AG76,"")</f>
        <v/>
      </c>
      <c r="BV76" s="845" t="str">
        <f>IF(AND($AY$3=1,'7c Health part-time'!AG76&lt;0),AH76,"")</f>
        <v/>
      </c>
      <c r="BX76" s="844" t="str">
        <f>IF(AND($BX$3=1,TRUNC('7c Health part-time'!D76)&lt;&gt;'7c Health part-time'!D76),E76,"")</f>
        <v/>
      </c>
      <c r="BY76" s="843" t="str">
        <f>IF(AND($BX$3=1,TRUNC('7c Health part-time'!E76)&lt;&gt;'7c Health part-time'!E76),F76,"")</f>
        <v/>
      </c>
      <c r="BZ76" s="843" t="str">
        <f>IF(AND($BX$3=1,TRUNC('7c Health part-time'!F76)&lt;&gt;'7c Health part-time'!F76),G76,"")</f>
        <v/>
      </c>
      <c r="CA76" s="843" t="str">
        <f>IF(AND($BX$3=1,TRUNC('7c Health part-time'!G76)&lt;&gt;'7c Health part-time'!G76),H76,"")</f>
        <v/>
      </c>
      <c r="CB76" s="843" t="str">
        <f>IF(AND($BX$3=1,TRUNC('7c Health part-time'!H76)&lt;&gt;'7c Health part-time'!H76),I76,"")</f>
        <v/>
      </c>
      <c r="CC76" s="845" t="str">
        <f>IF(AND($BX$3=1,TRUNC('7c Health part-time'!I76)&lt;&gt;'7c Health part-time'!I76),J76,"")</f>
        <v/>
      </c>
      <c r="CD76" s="844" t="str">
        <f>IF(AND($BX$3=1,TRUNC('7c Health part-time'!J76)&lt;&gt;'7c Health part-time'!J76),K76,"")</f>
        <v/>
      </c>
      <c r="CE76" s="843" t="str">
        <f>IF(AND($BX$3=1,TRUNC('7c Health part-time'!K76)&lt;&gt;'7c Health part-time'!K76),L76,"")</f>
        <v/>
      </c>
      <c r="CF76" s="843" t="str">
        <f>IF(AND($BX$3=1,TRUNC('7c Health part-time'!L76)&lt;&gt;'7c Health part-time'!L76),M76,"")</f>
        <v/>
      </c>
      <c r="CG76" s="843" t="str">
        <f>IF(AND($BX$3=1,TRUNC('7c Health part-time'!M76)&lt;&gt;'7c Health part-time'!M76),N76,"")</f>
        <v/>
      </c>
      <c r="CH76" s="843" t="str">
        <f>IF(AND($BX$3=1,TRUNC('7c Health part-time'!N76)&lt;&gt;'7c Health part-time'!N76),O76,"")</f>
        <v/>
      </c>
      <c r="CI76" s="845" t="str">
        <f>IF(AND($BX$3=1,TRUNC('7c Health part-time'!O76)&lt;&gt;'7c Health part-time'!O76),P76,"")</f>
        <v/>
      </c>
      <c r="CJ76" s="844" t="str">
        <f>IF(AND($BX$3=1,TRUNC('7c Health part-time'!P76)&lt;&gt;'7c Health part-time'!P76),Q76,"")</f>
        <v/>
      </c>
      <c r="CK76" s="843" t="str">
        <f>IF(AND($BX$3=1,TRUNC('7c Health part-time'!Q76)&lt;&gt;'7c Health part-time'!Q76),R76,"")</f>
        <v/>
      </c>
      <c r="CL76" s="843" t="str">
        <f>IF(AND($BX$3=1,TRUNC('7c Health part-time'!R76)&lt;&gt;'7c Health part-time'!R76),S76,"")</f>
        <v/>
      </c>
      <c r="CM76" s="843" t="str">
        <f>IF(AND($BX$3=1,TRUNC('7c Health part-time'!S76)&lt;&gt;'7c Health part-time'!S76),T76,"")</f>
        <v/>
      </c>
      <c r="CN76" s="843" t="str">
        <f>IF(AND($BX$3=1,TRUNC('7c Health part-time'!T76)&lt;&gt;'7c Health part-time'!T76),U76,"")</f>
        <v/>
      </c>
      <c r="CO76" s="845" t="str">
        <f>IF(AND($BX$3=1,TRUNC('7c Health part-time'!U76)&lt;&gt;'7c Health part-time'!U76),V76,"")</f>
        <v/>
      </c>
      <c r="DV76" s="844" t="str">
        <f>IF(AND($DV$3=1,ROUND('7c Health part-time'!AB76,2)&lt;&gt;'7c Health part-time'!AB76),AC76,"")</f>
        <v/>
      </c>
      <c r="DW76" s="843" t="str">
        <f>IF(AND($DV$3=1,ROUND('7c Health part-time'!AC76,2)&lt;&gt;'7c Health part-time'!AC76),AD76,"")</f>
        <v/>
      </c>
      <c r="DX76" s="843" t="str">
        <f>IF(AND($DV$3=1,ROUND('7c Health part-time'!AD76,2)&lt;&gt;'7c Health part-time'!AD76),AE76,"")</f>
        <v/>
      </c>
      <c r="DY76" s="843" t="str">
        <f>IF(AND($DV$3=1,ROUND('7c Health part-time'!AE76,2)&lt;&gt;'7c Health part-time'!AE76),AF76,"")</f>
        <v/>
      </c>
      <c r="DZ76" s="843" t="str">
        <f>IF(AND($DV$3=1,ROUND('7c Health part-time'!AF76,2)&lt;&gt;'7c Health part-time'!AF76),AG76,"")</f>
        <v/>
      </c>
      <c r="EA76" s="845" t="str">
        <f>IF(AND($DV$3=1,ROUND('7c Health part-time'!AG76,2)&lt;&gt;'7c Health part-time'!AG76),AH76,"")</f>
        <v/>
      </c>
      <c r="EC76" s="844" t="str">
        <f>IF(AND($EC$3=1,'7c Health part-time'!AB76&gt;'7c Health part-time'!V76),AC76,"")</f>
        <v/>
      </c>
      <c r="ED76" s="843" t="str">
        <f>IF(AND($EC$3=1,'7c Health part-time'!AC76&gt;'7c Health part-time'!W76),AD76,"")</f>
        <v/>
      </c>
      <c r="EE76" s="843" t="str">
        <f>IF(AND($EC$3=1,'7c Health part-time'!AD76&gt;'7c Health part-time'!X76),AE76,"")</f>
        <v/>
      </c>
      <c r="EF76" s="843" t="str">
        <f>IF(AND($EC$3=1,'7c Health part-time'!AE76&gt;'7c Health part-time'!Y76),AF76,"")</f>
        <v/>
      </c>
      <c r="EG76" s="843" t="str">
        <f>IF(AND($EC$3=1,'7c Health part-time'!AF76&gt;'7c Health part-time'!Z76),AG76,"")</f>
        <v/>
      </c>
      <c r="EH76" s="845" t="str">
        <f>IF(AND($EC$3=1,'7c Health part-time'!AG76&gt;'7c Health part-time'!AA76),AH76,"")</f>
        <v/>
      </c>
      <c r="EJ76" s="844" t="str">
        <f>IF(AND($EJ$3=1,'7c Health part-time'!V76&lt;&gt;0),IF(('7c Health part-time'!AB76/'7c Health part-time'!V76)&lt;0.03,AC76,""),"")</f>
        <v/>
      </c>
      <c r="EK76" s="843" t="str">
        <f>IF(AND($EJ$3=1,'7c Health part-time'!W76&lt;&gt;0),IF(('7c Health part-time'!AC76/'7c Health part-time'!W76)&lt;0.03,AD76,""),"")</f>
        <v/>
      </c>
      <c r="EL76" s="843" t="str">
        <f>IF(AND($EJ$3=1,'7c Health part-time'!X76&lt;&gt;0),IF(('7c Health part-time'!AD76/'7c Health part-time'!X76)&lt;0.03,AE76,""),"")</f>
        <v/>
      </c>
      <c r="EM76" s="843" t="str">
        <f>IF(AND($EJ$3=1,'7c Health part-time'!Y76&lt;&gt;0),IF(('7c Health part-time'!AE76/'7c Health part-time'!Y76)&lt;0.03,AF76,""),"")</f>
        <v/>
      </c>
      <c r="EN76" s="843" t="str">
        <f>IF(AND($EJ$3=1,'7c Health part-time'!Z76&lt;&gt;0),IF(('7c Health part-time'!AF76/'7c Health part-time'!Z76)&lt;0.03,AG76,""),"")</f>
        <v/>
      </c>
      <c r="EO76" s="845" t="str">
        <f>IF(AND($EJ$3=1,'7c Health part-time'!AA76&lt;&gt;0),IF(('7c Health part-time'!AG76/'7c Health part-time'!AA76)&lt;0.03,AH76,""),"")</f>
        <v/>
      </c>
      <c r="EQ76" s="844" t="str">
        <f>IF(AND($EQ$3=1,'7c Health part-time'!P76=0,SUM('7c Health part-time'!D76,'7c Health part-time'!J76)&gt;$ET$13),Q76,"")</f>
        <v/>
      </c>
      <c r="ER76" s="843" t="str">
        <f>IF(AND($EQ$3=1,'7c Health part-time'!Q76=0,SUM('7c Health part-time'!E76,'7c Health part-time'!K76)&gt;$ET$13),R76,"")</f>
        <v/>
      </c>
      <c r="ES76" s="843" t="str">
        <f>IF(AND($EQ$3=1,'7c Health part-time'!R76=0,SUM('7c Health part-time'!F76,'7c Health part-time'!L76)&gt;$ET$13),S76,"")</f>
        <v/>
      </c>
      <c r="ET76" s="843" t="str">
        <f>IF(AND($EQ$3=1,'7c Health part-time'!S76=0,SUM('7c Health part-time'!G76,'7c Health part-time'!M76)&gt;$ET$13),T76,"")</f>
        <v/>
      </c>
      <c r="EU76" s="843" t="str">
        <f>IF(AND($EQ$3=1,'7c Health part-time'!T76=0,SUM('7c Health part-time'!H76,'7c Health part-time'!N76)&gt;$ET$13),U76,"")</f>
        <v/>
      </c>
      <c r="EV76" s="845" t="str">
        <f>IF(AND($EQ$3=1,'7c Health part-time'!U76=0,SUM('7c Health part-time'!I76,'7c Health part-time'!O76)&gt;$ET$13),V76,"")</f>
        <v/>
      </c>
      <c r="EX76" s="844" t="str">
        <f>IF(AND($EX$3=1,SUM('7c Health part-time'!D76,'7c Health part-time'!J76)&gt;0,ABS('7c Health part-time'!P76)=SUM('7c Health part-time'!D76,'7c Health part-time'!J76)),Q76,"")</f>
        <v/>
      </c>
      <c r="EY76" s="843" t="str">
        <f>IF(AND($EX$3=1,SUM('7c Health part-time'!E76,'7c Health part-time'!K76)&gt;0,ABS('7c Health part-time'!Q76)=SUM('7c Health part-time'!E76,'7c Health part-time'!K76)),R76,"")</f>
        <v/>
      </c>
      <c r="EZ76" s="843" t="str">
        <f>IF(AND($EX$3=1,SUM('7c Health part-time'!F76,'7c Health part-time'!L76)&gt;0,ABS('7c Health part-time'!R76)=SUM('7c Health part-time'!F76,'7c Health part-time'!L76)),S76,"")</f>
        <v/>
      </c>
      <c r="FA76" s="843" t="str">
        <f>IF(AND($EX$3=1,SUM('7c Health part-time'!G76,'7c Health part-time'!M76)&gt;0,ABS('7c Health part-time'!S76)=SUM('7c Health part-time'!G76,'7c Health part-time'!M76)),T76,"")</f>
        <v/>
      </c>
      <c r="FB76" s="843" t="str">
        <f>IF(AND($EX$3=1,SUM('7c Health part-time'!H76,'7c Health part-time'!N76)&gt;0,ABS('7c Health part-time'!T76)=SUM('7c Health part-time'!H76,'7c Health part-time'!N76)),U76,"")</f>
        <v/>
      </c>
      <c r="FC76" s="845" t="str">
        <f>IF(AND($EX$3=1,SUM('7c Health part-time'!I76,'7c Health part-time'!O76)&gt;0,ABS('7c Health part-time'!U76)=SUM('7c Health part-time'!I76,'7c Health part-time'!O76)),V76,"")</f>
        <v/>
      </c>
      <c r="FR76" s="844" t="str">
        <f>IF(AND($FR$3=1,'7c Health part-time'!V76&lt;&gt;0),IF(('7c Health part-time'!AB76/'7c Health part-time'!V76)&lt;0.25,AC76,""),"")</f>
        <v/>
      </c>
      <c r="FS76" s="843" t="str">
        <f>IF(AND($FR$3=1,'7c Health part-time'!W76&lt;&gt;0),IF(('7c Health part-time'!AC76/'7c Health part-time'!W76)&lt;0.25,AD76,""),"")</f>
        <v/>
      </c>
      <c r="FT76" s="843" t="str">
        <f>IF(AND($FR$3=1,'7c Health part-time'!X76&lt;&gt;0),IF(('7c Health part-time'!AD76/'7c Health part-time'!X76)&lt;0.25,AE76,""),"")</f>
        <v/>
      </c>
      <c r="FU76" s="843" t="str">
        <f>IF(AND($FR$3=1,'7c Health part-time'!Y76&lt;&gt;0),IF(('7c Health part-time'!AE76/'7c Health part-time'!Y76)&lt;0.25,AF76,""),"")</f>
        <v/>
      </c>
      <c r="FV76" s="843" t="str">
        <f>IF(AND($FR$3=1,'7c Health part-time'!Z76&lt;&gt;0),IF(('7c Health part-time'!AF76/'7c Health part-time'!Z76)&lt;0.25,AG76,""),"")</f>
        <v/>
      </c>
      <c r="FW76" s="845" t="str">
        <f>IF(AND($FR$3=1,'7c Health part-time'!AA76&lt;&gt;0),IF(('7c Health part-time'!AG76/'7c Health part-time'!AA76)&lt;0.25,AH76,""),"")</f>
        <v/>
      </c>
      <c r="FY76" s="840" t="str">
        <f>IF(AND($FY$3=1,'7c Health part-time'!D76&gt;0),E76,"")</f>
        <v/>
      </c>
      <c r="FZ76" s="841" t="str">
        <f>IF(AND($FY$3=1,'7c Health part-time'!E76&gt;0),F76,"")</f>
        <v/>
      </c>
      <c r="GA76" s="841" t="str">
        <f>IF(AND($FY$3=1,'7c Health part-time'!F76&gt;0),G76,"")</f>
        <v/>
      </c>
      <c r="GB76" s="841" t="str">
        <f>IF(AND($FY$3=1,'7c Health part-time'!G76&gt;0),H76,"")</f>
        <v/>
      </c>
      <c r="GC76" s="841" t="str">
        <f>IF(AND($FY$3=1,'7c Health part-time'!H76&gt;0),I76,"")</f>
        <v/>
      </c>
      <c r="GD76" s="842" t="str">
        <f>IF(AND($FY$3=1,'7c Health part-time'!I76&gt;0),J76,"")</f>
        <v/>
      </c>
      <c r="GE76" s="841" t="str">
        <f>IF(AND($FY$3=1,'7c Health part-time'!J76&gt;0),K76,"")</f>
        <v/>
      </c>
      <c r="GF76" s="841" t="str">
        <f>IF(AND($FY$3=1,'7c Health part-time'!K76&gt;0),L76,"")</f>
        <v/>
      </c>
      <c r="GG76" s="841" t="str">
        <f>IF(AND($FY$3=1,'7c Health part-time'!L76&gt;0),M76,"")</f>
        <v/>
      </c>
      <c r="GH76" s="841" t="str">
        <f>IF(AND($FY$3=1,'7c Health part-time'!M76&gt;0),N76,"")</f>
        <v/>
      </c>
      <c r="GI76" s="841" t="str">
        <f>IF(AND($FY$3=1,'7c Health part-time'!N76&gt;0),O76,"")</f>
        <v/>
      </c>
      <c r="GJ76" s="842" t="str">
        <f>IF(AND($FY$3=1,'7c Health part-time'!O76&gt;0),P76,"")</f>
        <v/>
      </c>
      <c r="GL76" s="60"/>
      <c r="GM76" s="61" t="s">
        <v>19</v>
      </c>
      <c r="GN76" s="60" t="s">
        <v>116</v>
      </c>
      <c r="GO76" s="49" t="str">
        <f>$CS$102</f>
        <v/>
      </c>
      <c r="GP76" s="41" t="str">
        <f>$CT$102</f>
        <v/>
      </c>
      <c r="GQ76" s="40" t="str">
        <f>$CS$102</f>
        <v/>
      </c>
      <c r="GR76" s="41" t="str">
        <f>$CT$102</f>
        <v/>
      </c>
      <c r="GS76" s="40" t="str">
        <f>$CS$102</f>
        <v/>
      </c>
      <c r="GT76" s="873" t="str">
        <f>$CT$102</f>
        <v/>
      </c>
      <c r="GU76" s="49" t="str">
        <f>$CY$102</f>
        <v/>
      </c>
      <c r="GV76" s="41" t="str">
        <f>$CZ$102</f>
        <v/>
      </c>
      <c r="GW76" s="40" t="str">
        <f>$CY$102</f>
        <v/>
      </c>
      <c r="GX76" s="41" t="str">
        <f>$CZ$102</f>
        <v/>
      </c>
      <c r="GY76" s="40" t="str">
        <f>$CY$102</f>
        <v/>
      </c>
      <c r="GZ76" s="873" t="str">
        <f>$CZ$102</f>
        <v/>
      </c>
      <c r="HA76" s="49" t="str">
        <f>$DE$102</f>
        <v/>
      </c>
      <c r="HB76" s="41" t="str">
        <f>$DF$102</f>
        <v/>
      </c>
      <c r="HC76" s="40" t="str">
        <f>$DE$102</f>
        <v/>
      </c>
      <c r="HD76" s="41" t="str">
        <f>$DF$102</f>
        <v/>
      </c>
      <c r="HE76" s="40" t="str">
        <f>$DE$102</f>
        <v/>
      </c>
      <c r="HF76" s="873" t="str">
        <f>$DF$102</f>
        <v/>
      </c>
      <c r="HG76" s="49" t="str">
        <f>$DK$102</f>
        <v/>
      </c>
      <c r="HH76" s="41" t="str">
        <f>$DL$102</f>
        <v/>
      </c>
      <c r="HI76" s="40" t="str">
        <f>$DK$102</f>
        <v/>
      </c>
      <c r="HJ76" s="41" t="str">
        <f>$DL$102</f>
        <v/>
      </c>
      <c r="HK76" s="40" t="str">
        <f>$DK$102</f>
        <v/>
      </c>
      <c r="HL76" s="873" t="str">
        <f>$DL$102</f>
        <v/>
      </c>
      <c r="HM76" s="49" t="str">
        <f>$DQ$102</f>
        <v/>
      </c>
      <c r="HN76" s="41" t="str">
        <f>$DR$102</f>
        <v/>
      </c>
      <c r="HO76" s="40" t="str">
        <f>$DQ$102</f>
        <v/>
      </c>
      <c r="HP76" s="41" t="str">
        <f>$DR$102</f>
        <v/>
      </c>
      <c r="HQ76" s="40" t="str">
        <f>$DQ$102</f>
        <v/>
      </c>
      <c r="HR76" s="873" t="str">
        <f>$DR$102</f>
        <v/>
      </c>
    </row>
    <row r="77" spans="1:226" x14ac:dyDescent="0.25">
      <c r="A77" s="18" t="str">
        <f>'7c Health part-time'!A77</f>
        <v>Radiography (diagnostic) (B)</v>
      </c>
      <c r="B77" t="s">
        <v>19</v>
      </c>
      <c r="C77" s="18" t="str">
        <f>'7c Health part-time'!C77</f>
        <v>PGT (UG fee)</v>
      </c>
      <c r="D77" t="str">
        <f t="shared" si="4"/>
        <v>Radiography (diagnostic) (B), Long, PGT (UG fee)</v>
      </c>
      <c r="E77" t="str">
        <f t="shared" si="15"/>
        <v xml:space="preserve">Column 1, Starters in 2016-17, OfS-fundable, Radiography (diagnostic) (B), Long, PGT (UG fee); </v>
      </c>
      <c r="F77" t="str">
        <f t="shared" si="15"/>
        <v xml:space="preserve">Column 1, Starters in 2016-17, Non-fundable, Radiography (diagnostic) (B), Long, PGT (UG fee); </v>
      </c>
      <c r="G77" t="str">
        <f t="shared" si="15"/>
        <v xml:space="preserve">Column 1, Starters in 2017-18, OfS-fundable, Radiography (diagnostic) (B), Long, PGT (UG fee); </v>
      </c>
      <c r="H77" t="str">
        <f t="shared" si="15"/>
        <v xml:space="preserve">Column 1, Starters in 2017-18, Non-fundable, Radiography (diagnostic) (B), Long, PGT (UG fee); </v>
      </c>
      <c r="I77" t="str">
        <f t="shared" si="15"/>
        <v xml:space="preserve">Column 1, Starters in 2018-19, OfS-fundable, Radiography (diagnostic) (B), Long, PGT (UG fee); </v>
      </c>
      <c r="J77" t="str">
        <f t="shared" si="15"/>
        <v xml:space="preserve">Column 1, Starters in 2018-19, Non-fundable, Radiography (diagnostic) (B), Long, PGT (UG fee); </v>
      </c>
      <c r="K77" t="str">
        <f t="shared" si="15"/>
        <v xml:space="preserve">Column 2, Starters in 2016-17, OfS-fundable, Radiography (diagnostic) (B), Long, PGT (UG fee); </v>
      </c>
      <c r="L77" t="str">
        <f t="shared" si="15"/>
        <v xml:space="preserve">Column 2, Starters in 2016-17, Non-fundable, Radiography (diagnostic) (B), Long, PGT (UG fee); </v>
      </c>
      <c r="M77" t="str">
        <f t="shared" si="15"/>
        <v xml:space="preserve">Column 2, Starters in 2017-18, OfS-fundable, Radiography (diagnostic) (B), Long, PGT (UG fee); </v>
      </c>
      <c r="N77" t="str">
        <f t="shared" si="15"/>
        <v xml:space="preserve">Column 2, Starters in 2017-18, Non-fundable, Radiography (diagnostic) (B), Long, PGT (UG fee); </v>
      </c>
      <c r="O77" t="str">
        <f t="shared" si="15"/>
        <v xml:space="preserve">Column 2, Starters in 2018-19, OfS-fundable, Radiography (diagnostic) (B), Long, PGT (UG fee); </v>
      </c>
      <c r="P77" t="str">
        <f t="shared" si="15"/>
        <v xml:space="preserve">Column 2, Starters in 2018-19, Non-fundable, Radiography (diagnostic) (B), Long, PGT (UG fee); </v>
      </c>
      <c r="Q77" t="str">
        <f t="shared" si="15"/>
        <v xml:space="preserve">Column 3, Starters in 2016-17, OfS-fundable, Radiography (diagnostic) (B), Long, PGT (UG fee); </v>
      </c>
      <c r="R77" t="str">
        <f t="shared" si="15"/>
        <v xml:space="preserve">Column 3, Starters in 2016-17, Non-fundable, Radiography (diagnostic) (B), Long, PGT (UG fee); </v>
      </c>
      <c r="S77" t="str">
        <f t="shared" si="15"/>
        <v xml:space="preserve">Column 3, Starters in 2017-18, OfS-fundable, Radiography (diagnostic) (B), Long, PGT (UG fee); </v>
      </c>
      <c r="T77" t="str">
        <f t="shared" si="15"/>
        <v xml:space="preserve">Column 3, Starters in 2017-18, Non-fundable, Radiography (diagnostic) (B), Long, PGT (UG fee); </v>
      </c>
      <c r="U77" t="str">
        <f t="shared" si="14"/>
        <v xml:space="preserve">Column 3, Starters in 2018-19, OfS-fundable, Radiography (diagnostic) (B), Long, PGT (UG fee); </v>
      </c>
      <c r="V77" t="str">
        <f t="shared" si="14"/>
        <v xml:space="preserve">Column 3, Starters in 2018-19, Non-fundable, Radiography (diagnostic) (B), Long, PGT (UG fee); </v>
      </c>
      <c r="W77" t="str">
        <f t="shared" si="14"/>
        <v xml:space="preserve">Column 4, Starters in 2016-17, OfS-fundable, Radiography (diagnostic) (B), Long, PGT (UG fee); </v>
      </c>
      <c r="X77" t="str">
        <f t="shared" si="14"/>
        <v xml:space="preserve">Column 4, Starters in 2016-17, Non-fundable, Radiography (diagnostic) (B), Long, PGT (UG fee); </v>
      </c>
      <c r="Y77" t="str">
        <f t="shared" si="14"/>
        <v xml:space="preserve">Column 4, Starters in 2017-18, OfS-fundable, Radiography (diagnostic) (B), Long, PGT (UG fee); </v>
      </c>
      <c r="Z77" t="str">
        <f t="shared" si="14"/>
        <v xml:space="preserve">Column 4, Starters in 2017-18, Non-fundable, Radiography (diagnostic) (B), Long, PGT (UG fee); </v>
      </c>
      <c r="AA77" t="str">
        <f t="shared" si="14"/>
        <v xml:space="preserve">Column 4, Starters in 2018-19, OfS-fundable, Radiography (diagnostic) (B), Long, PGT (UG fee); </v>
      </c>
      <c r="AB77" t="str">
        <f t="shared" si="14"/>
        <v xml:space="preserve">Column 4, Starters in 2018-19, Non-fundable, Radiography (diagnostic) (B), Long, PGT (UG fee); </v>
      </c>
      <c r="AC77" t="str">
        <f t="shared" si="14"/>
        <v xml:space="preserve">Column 4a, Starters in 2016-17, OfS-fundable, Radiography (diagnostic) (B), Long, PGT (UG fee); </v>
      </c>
      <c r="AD77" t="str">
        <f t="shared" si="14"/>
        <v xml:space="preserve">Column 4a, Starters in 2016-17, Non-fundable, Radiography (diagnostic) (B), Long, PGT (UG fee); </v>
      </c>
      <c r="AE77" t="str">
        <f t="shared" si="14"/>
        <v xml:space="preserve">Column 4a, Starters in 2017-18, OfS-fundable, Radiography (diagnostic) (B), Long, PGT (UG fee); </v>
      </c>
      <c r="AF77" t="str">
        <f t="shared" si="14"/>
        <v xml:space="preserve">Column 4a, Starters in 2017-18, Non-fundable, Radiography (diagnostic) (B), Long, PGT (UG fee); </v>
      </c>
      <c r="AG77" t="str">
        <f t="shared" si="14"/>
        <v xml:space="preserve">Column 4a, Starters in 2018-19, OfS-fundable, Radiography (diagnostic) (B), Long, PGT (UG fee); </v>
      </c>
      <c r="AH77" t="str">
        <f t="shared" si="14"/>
        <v xml:space="preserve">Column 4a, Starters in 2018-19, Non-fundable, Radiography (diagnostic) (B), Long, PGT (UG fee); </v>
      </c>
      <c r="AR77" s="726" t="str">
        <f>IF(AND($AR$3=1,'7c Health part-time'!P77&gt;0),Q77,"")</f>
        <v/>
      </c>
      <c r="AS77" s="727" t="str">
        <f>IF(AND($AR$3=1,'7c Health part-time'!Q77&gt;0),R77,"")</f>
        <v/>
      </c>
      <c r="AT77" s="727" t="str">
        <f>IF(AND($AR$3=1,'7c Health part-time'!R77&gt;0),S77,"")</f>
        <v/>
      </c>
      <c r="AU77" s="727" t="str">
        <f>IF(AND($AR$3=1,'7c Health part-time'!S77&gt;0),T77,"")</f>
        <v/>
      </c>
      <c r="AV77" s="727" t="str">
        <f>IF(AND($AR$3=1,'7c Health part-time'!T77&gt;0),U77,"")</f>
        <v/>
      </c>
      <c r="AW77" s="846" t="str">
        <f>IF(AND($AR$3=1,'7c Health part-time'!U77&gt;0),V77,"")</f>
        <v/>
      </c>
      <c r="AY77" s="726" t="str">
        <f>IF(AND($AY$3=1,'7c Health part-time'!D77&lt;0),E77,"")</f>
        <v/>
      </c>
      <c r="AZ77" s="727" t="str">
        <f>IF(AND($AY$3=1,'7c Health part-time'!E77&lt;0),F77,"")</f>
        <v/>
      </c>
      <c r="BA77" s="727" t="str">
        <f>IF(AND($AY$3=1,'7c Health part-time'!F77&lt;0),G77,"")</f>
        <v/>
      </c>
      <c r="BB77" s="727" t="str">
        <f>IF(AND($AY$3=1,'7c Health part-time'!G77&lt;0),H77,"")</f>
        <v/>
      </c>
      <c r="BC77" s="727" t="str">
        <f>IF(AND($AY$3=1,'7c Health part-time'!H77&lt;0),I77,"")</f>
        <v/>
      </c>
      <c r="BD77" s="846" t="str">
        <f>IF(AND($AY$3=1,'7c Health part-time'!I77&lt;0),J77,"")</f>
        <v/>
      </c>
      <c r="BE77" s="726" t="str">
        <f>IF(AND($AY$3=1,'7c Health part-time'!J77&lt;0),K77,"")</f>
        <v/>
      </c>
      <c r="BF77" s="727" t="str">
        <f>IF(AND($AY$3=1,'7c Health part-time'!K77&lt;0),L77,"")</f>
        <v/>
      </c>
      <c r="BG77" s="727" t="str">
        <f>IF(AND($AY$3=1,'7c Health part-time'!L77&lt;0),M77,"")</f>
        <v/>
      </c>
      <c r="BH77" s="727" t="str">
        <f>IF(AND($AY$3=1,'7c Health part-time'!M77&lt;0),N77,"")</f>
        <v/>
      </c>
      <c r="BI77" s="727" t="str">
        <f>IF(AND($AY$3=1,'7c Health part-time'!N77&lt;0),O77,"")</f>
        <v/>
      </c>
      <c r="BJ77" s="846" t="str">
        <f>IF(AND($AY$3=1,'7c Health part-time'!O77&lt;0),P77,"")</f>
        <v/>
      </c>
      <c r="BK77" s="726" t="str">
        <f>IF(AND($AY$3=1,'7c Health part-time'!V77&lt;0),W77,"")</f>
        <v/>
      </c>
      <c r="BL77" s="727" t="str">
        <f>IF(AND($AY$3=1,'7c Health part-time'!W77&lt;0),X77,"")</f>
        <v/>
      </c>
      <c r="BM77" s="727" t="str">
        <f>IF(AND($AY$3=1,'7c Health part-time'!X77&lt;0),Y77,"")</f>
        <v/>
      </c>
      <c r="BN77" s="727" t="str">
        <f>IF(AND($AY$3=1,'7c Health part-time'!Y77&lt;0),Z77,"")</f>
        <v/>
      </c>
      <c r="BO77" s="727" t="str">
        <f>IF(AND($AY$3=1,'7c Health part-time'!Z77&lt;0),AA77,"")</f>
        <v/>
      </c>
      <c r="BP77" s="846" t="str">
        <f>IF(AND($AY$3=1,'7c Health part-time'!AA77&lt;0),AB77,"")</f>
        <v/>
      </c>
      <c r="BQ77" s="726" t="str">
        <f>IF(AND($AY$3=1,'7c Health part-time'!AB77&lt;0),AC77,"")</f>
        <v/>
      </c>
      <c r="BR77" s="727" t="str">
        <f>IF(AND($AY$3=1,'7c Health part-time'!AC77&lt;0),AD77,"")</f>
        <v/>
      </c>
      <c r="BS77" s="727" t="str">
        <f>IF(AND($AY$3=1,'7c Health part-time'!AD77&lt;0),AE77,"")</f>
        <v/>
      </c>
      <c r="BT77" s="727" t="str">
        <f>IF(AND($AY$3=1,'7c Health part-time'!AE77&lt;0),AF77,"")</f>
        <v/>
      </c>
      <c r="BU77" s="727" t="str">
        <f>IF(AND($AY$3=1,'7c Health part-time'!AF77&lt;0),AG77,"")</f>
        <v/>
      </c>
      <c r="BV77" s="846" t="str">
        <f>IF(AND($AY$3=1,'7c Health part-time'!AG77&lt;0),AH77,"")</f>
        <v/>
      </c>
      <c r="BX77" s="726" t="str">
        <f>IF(AND($BX$3=1,TRUNC('7c Health part-time'!D77)&lt;&gt;'7c Health part-time'!D77),E77,"")</f>
        <v/>
      </c>
      <c r="BY77" s="727" t="str">
        <f>IF(AND($BX$3=1,TRUNC('7c Health part-time'!E77)&lt;&gt;'7c Health part-time'!E77),F77,"")</f>
        <v/>
      </c>
      <c r="BZ77" s="727" t="str">
        <f>IF(AND($BX$3=1,TRUNC('7c Health part-time'!F77)&lt;&gt;'7c Health part-time'!F77),G77,"")</f>
        <v/>
      </c>
      <c r="CA77" s="727" t="str">
        <f>IF(AND($BX$3=1,TRUNC('7c Health part-time'!G77)&lt;&gt;'7c Health part-time'!G77),H77,"")</f>
        <v/>
      </c>
      <c r="CB77" s="727" t="str">
        <f>IF(AND($BX$3=1,TRUNC('7c Health part-time'!H77)&lt;&gt;'7c Health part-time'!H77),I77,"")</f>
        <v/>
      </c>
      <c r="CC77" s="846" t="str">
        <f>IF(AND($BX$3=1,TRUNC('7c Health part-time'!I77)&lt;&gt;'7c Health part-time'!I77),J77,"")</f>
        <v/>
      </c>
      <c r="CD77" s="726" t="str">
        <f>IF(AND($BX$3=1,TRUNC('7c Health part-time'!J77)&lt;&gt;'7c Health part-time'!J77),K77,"")</f>
        <v/>
      </c>
      <c r="CE77" s="727" t="str">
        <f>IF(AND($BX$3=1,TRUNC('7c Health part-time'!K77)&lt;&gt;'7c Health part-time'!K77),L77,"")</f>
        <v/>
      </c>
      <c r="CF77" s="727" t="str">
        <f>IF(AND($BX$3=1,TRUNC('7c Health part-time'!L77)&lt;&gt;'7c Health part-time'!L77),M77,"")</f>
        <v/>
      </c>
      <c r="CG77" s="727" t="str">
        <f>IF(AND($BX$3=1,TRUNC('7c Health part-time'!M77)&lt;&gt;'7c Health part-time'!M77),N77,"")</f>
        <v/>
      </c>
      <c r="CH77" s="727" t="str">
        <f>IF(AND($BX$3=1,TRUNC('7c Health part-time'!N77)&lt;&gt;'7c Health part-time'!N77),O77,"")</f>
        <v/>
      </c>
      <c r="CI77" s="846" t="str">
        <f>IF(AND($BX$3=1,TRUNC('7c Health part-time'!O77)&lt;&gt;'7c Health part-time'!O77),P77,"")</f>
        <v/>
      </c>
      <c r="CJ77" s="726" t="str">
        <f>IF(AND($BX$3=1,TRUNC('7c Health part-time'!P77)&lt;&gt;'7c Health part-time'!P77),Q77,"")</f>
        <v/>
      </c>
      <c r="CK77" s="727" t="str">
        <f>IF(AND($BX$3=1,TRUNC('7c Health part-time'!Q77)&lt;&gt;'7c Health part-time'!Q77),R77,"")</f>
        <v/>
      </c>
      <c r="CL77" s="727" t="str">
        <f>IF(AND($BX$3=1,TRUNC('7c Health part-time'!R77)&lt;&gt;'7c Health part-time'!R77),S77,"")</f>
        <v/>
      </c>
      <c r="CM77" s="727" t="str">
        <f>IF(AND($BX$3=1,TRUNC('7c Health part-time'!S77)&lt;&gt;'7c Health part-time'!S77),T77,"")</f>
        <v/>
      </c>
      <c r="CN77" s="727" t="str">
        <f>IF(AND($BX$3=1,TRUNC('7c Health part-time'!T77)&lt;&gt;'7c Health part-time'!T77),U77,"")</f>
        <v/>
      </c>
      <c r="CO77" s="846" t="str">
        <f>IF(AND($BX$3=1,TRUNC('7c Health part-time'!U77)&lt;&gt;'7c Health part-time'!U77),V77,"")</f>
        <v/>
      </c>
      <c r="DV77" s="726" t="str">
        <f>IF(AND($DV$3=1,ROUND('7c Health part-time'!AB77,2)&lt;&gt;'7c Health part-time'!AB77),AC77,"")</f>
        <v/>
      </c>
      <c r="DW77" s="727" t="str">
        <f>IF(AND($DV$3=1,ROUND('7c Health part-time'!AC77,2)&lt;&gt;'7c Health part-time'!AC77),AD77,"")</f>
        <v/>
      </c>
      <c r="DX77" s="727" t="str">
        <f>IF(AND($DV$3=1,ROUND('7c Health part-time'!AD77,2)&lt;&gt;'7c Health part-time'!AD77),AE77,"")</f>
        <v/>
      </c>
      <c r="DY77" s="727" t="str">
        <f>IF(AND($DV$3=1,ROUND('7c Health part-time'!AE77,2)&lt;&gt;'7c Health part-time'!AE77),AF77,"")</f>
        <v/>
      </c>
      <c r="DZ77" s="727" t="str">
        <f>IF(AND($DV$3=1,ROUND('7c Health part-time'!AF77,2)&lt;&gt;'7c Health part-time'!AF77),AG77,"")</f>
        <v/>
      </c>
      <c r="EA77" s="846" t="str">
        <f>IF(AND($DV$3=1,ROUND('7c Health part-time'!AG77,2)&lt;&gt;'7c Health part-time'!AG77),AH77,"")</f>
        <v/>
      </c>
      <c r="EC77" s="726" t="str">
        <f>IF(AND($EC$3=1,'7c Health part-time'!AB77&gt;'7c Health part-time'!V77),AC77,"")</f>
        <v/>
      </c>
      <c r="ED77" s="727" t="str">
        <f>IF(AND($EC$3=1,'7c Health part-time'!AC77&gt;'7c Health part-time'!W77),AD77,"")</f>
        <v/>
      </c>
      <c r="EE77" s="727" t="str">
        <f>IF(AND($EC$3=1,'7c Health part-time'!AD77&gt;'7c Health part-time'!X77),AE77,"")</f>
        <v/>
      </c>
      <c r="EF77" s="727" t="str">
        <f>IF(AND($EC$3=1,'7c Health part-time'!AE77&gt;'7c Health part-time'!Y77),AF77,"")</f>
        <v/>
      </c>
      <c r="EG77" s="727" t="str">
        <f>IF(AND($EC$3=1,'7c Health part-time'!AF77&gt;'7c Health part-time'!Z77),AG77,"")</f>
        <v/>
      </c>
      <c r="EH77" s="846" t="str">
        <f>IF(AND($EC$3=1,'7c Health part-time'!AG77&gt;'7c Health part-time'!AA77),AH77,"")</f>
        <v/>
      </c>
      <c r="EJ77" s="726" t="str">
        <f>IF(AND($EJ$3=1,'7c Health part-time'!V77&lt;&gt;0),IF(('7c Health part-time'!AB77/'7c Health part-time'!V77)&lt;0.03,AC77,""),"")</f>
        <v/>
      </c>
      <c r="EK77" s="727" t="str">
        <f>IF(AND($EJ$3=1,'7c Health part-time'!W77&lt;&gt;0),IF(('7c Health part-time'!AC77/'7c Health part-time'!W77)&lt;0.03,AD77,""),"")</f>
        <v/>
      </c>
      <c r="EL77" s="727" t="str">
        <f>IF(AND($EJ$3=1,'7c Health part-time'!X77&lt;&gt;0),IF(('7c Health part-time'!AD77/'7c Health part-time'!X77)&lt;0.03,AE77,""),"")</f>
        <v/>
      </c>
      <c r="EM77" s="727" t="str">
        <f>IF(AND($EJ$3=1,'7c Health part-time'!Y77&lt;&gt;0),IF(('7c Health part-time'!AE77/'7c Health part-time'!Y77)&lt;0.03,AF77,""),"")</f>
        <v/>
      </c>
      <c r="EN77" s="727" t="str">
        <f>IF(AND($EJ$3=1,'7c Health part-time'!Z77&lt;&gt;0),IF(('7c Health part-time'!AF77/'7c Health part-time'!Z77)&lt;0.03,AG77,""),"")</f>
        <v/>
      </c>
      <c r="EO77" s="846" t="str">
        <f>IF(AND($EJ$3=1,'7c Health part-time'!AA77&lt;&gt;0),IF(('7c Health part-time'!AG77/'7c Health part-time'!AA77)&lt;0.03,AH77,""),"")</f>
        <v/>
      </c>
      <c r="EQ77" s="726" t="str">
        <f>IF(AND($EQ$3=1,'7c Health part-time'!P77=0,SUM('7c Health part-time'!D77,'7c Health part-time'!J77)&gt;$ET$13),Q77,"")</f>
        <v/>
      </c>
      <c r="ER77" s="727" t="str">
        <f>IF(AND($EQ$3=1,'7c Health part-time'!Q77=0,SUM('7c Health part-time'!E77,'7c Health part-time'!K77)&gt;$ET$13),R77,"")</f>
        <v/>
      </c>
      <c r="ES77" s="727" t="str">
        <f>IF(AND($EQ$3=1,'7c Health part-time'!R77=0,SUM('7c Health part-time'!F77,'7c Health part-time'!L77)&gt;$ET$13),S77,"")</f>
        <v/>
      </c>
      <c r="ET77" s="727" t="str">
        <f>IF(AND($EQ$3=1,'7c Health part-time'!S77=0,SUM('7c Health part-time'!G77,'7c Health part-time'!M77)&gt;$ET$13),T77,"")</f>
        <v/>
      </c>
      <c r="EU77" s="727" t="str">
        <f>IF(AND($EQ$3=1,'7c Health part-time'!T77=0,SUM('7c Health part-time'!H77,'7c Health part-time'!N77)&gt;$ET$13),U77,"")</f>
        <v/>
      </c>
      <c r="EV77" s="846" t="str">
        <f>IF(AND($EQ$3=1,'7c Health part-time'!U77=0,SUM('7c Health part-time'!I77,'7c Health part-time'!O77)&gt;$ET$13),V77,"")</f>
        <v/>
      </c>
      <c r="EX77" s="726" t="str">
        <f>IF(AND($EX$3=1,SUM('7c Health part-time'!D77,'7c Health part-time'!J77)&gt;0,ABS('7c Health part-time'!P77)=SUM('7c Health part-time'!D77,'7c Health part-time'!J77)),Q77,"")</f>
        <v/>
      </c>
      <c r="EY77" s="727" t="str">
        <f>IF(AND($EX$3=1,SUM('7c Health part-time'!E77,'7c Health part-time'!K77)&gt;0,ABS('7c Health part-time'!Q77)=SUM('7c Health part-time'!E77,'7c Health part-time'!K77)),R77,"")</f>
        <v/>
      </c>
      <c r="EZ77" s="727" t="str">
        <f>IF(AND($EX$3=1,SUM('7c Health part-time'!F77,'7c Health part-time'!L77)&gt;0,ABS('7c Health part-time'!R77)=SUM('7c Health part-time'!F77,'7c Health part-time'!L77)),S77,"")</f>
        <v/>
      </c>
      <c r="FA77" s="727" t="str">
        <f>IF(AND($EX$3=1,SUM('7c Health part-time'!G77,'7c Health part-time'!M77)&gt;0,ABS('7c Health part-time'!S77)=SUM('7c Health part-time'!G77,'7c Health part-time'!M77)),T77,"")</f>
        <v/>
      </c>
      <c r="FB77" s="727" t="str">
        <f>IF(AND($EX$3=1,SUM('7c Health part-time'!H77,'7c Health part-time'!N77)&gt;0,ABS('7c Health part-time'!T77)=SUM('7c Health part-time'!H77,'7c Health part-time'!N77)),U77,"")</f>
        <v/>
      </c>
      <c r="FC77" s="846" t="str">
        <f>IF(AND($EX$3=1,SUM('7c Health part-time'!I77,'7c Health part-time'!O77)&gt;0,ABS('7c Health part-time'!U77)=SUM('7c Health part-time'!I77,'7c Health part-time'!O77)),V77,"")</f>
        <v/>
      </c>
      <c r="FR77" s="726" t="str">
        <f>IF(AND($FR$3=1,'7c Health part-time'!V77&lt;&gt;0),IF(('7c Health part-time'!AB77/'7c Health part-time'!V77)&lt;0.25,AC77,""),"")</f>
        <v/>
      </c>
      <c r="FS77" s="727" t="str">
        <f>IF(AND($FR$3=1,'7c Health part-time'!W77&lt;&gt;0),IF(('7c Health part-time'!AC77/'7c Health part-time'!W77)&lt;0.25,AD77,""),"")</f>
        <v/>
      </c>
      <c r="FT77" s="727" t="str">
        <f>IF(AND($FR$3=1,'7c Health part-time'!X77&lt;&gt;0),IF(('7c Health part-time'!AD77/'7c Health part-time'!X77)&lt;0.25,AE77,""),"")</f>
        <v/>
      </c>
      <c r="FU77" s="727" t="str">
        <f>IF(AND($FR$3=1,'7c Health part-time'!Y77&lt;&gt;0),IF(('7c Health part-time'!AE77/'7c Health part-time'!Y77)&lt;0.25,AF77,""),"")</f>
        <v/>
      </c>
      <c r="FV77" s="727" t="str">
        <f>IF(AND($FR$3=1,'7c Health part-time'!Z77&lt;&gt;0),IF(('7c Health part-time'!AF77/'7c Health part-time'!Z77)&lt;0.25,AG77,""),"")</f>
        <v/>
      </c>
      <c r="FW77" s="846" t="str">
        <f>IF(AND($FR$3=1,'7c Health part-time'!AA77&lt;&gt;0),IF(('7c Health part-time'!AG77/'7c Health part-time'!AA77)&lt;0.25,AH77,""),"")</f>
        <v/>
      </c>
      <c r="FY77" s="726" t="str">
        <f>IF(AND($FY$3=1,'7c Health part-time'!D77&gt;0),E77,"")</f>
        <v/>
      </c>
      <c r="FZ77" s="727" t="str">
        <f>IF(AND($FY$3=1,'7c Health part-time'!E77&gt;0),F77,"")</f>
        <v/>
      </c>
      <c r="GA77" s="727" t="str">
        <f>IF(AND($FY$3=1,'7c Health part-time'!F77&gt;0),G77,"")</f>
        <v/>
      </c>
      <c r="GB77" s="727" t="str">
        <f>IF(AND($FY$3=1,'7c Health part-time'!G77&gt;0),H77,"")</f>
        <v/>
      </c>
      <c r="GC77" s="727" t="str">
        <f>IF(AND($FY$3=1,'7c Health part-time'!H77&gt;0),I77,"")</f>
        <v/>
      </c>
      <c r="GD77" s="846" t="str">
        <f>IF(AND($FY$3=1,'7c Health part-time'!I77&gt;0),J77,"")</f>
        <v/>
      </c>
      <c r="GE77" s="727" t="str">
        <f>IF(AND($FY$3=1,'7c Health part-time'!J77&gt;0),K77,"")</f>
        <v/>
      </c>
      <c r="GF77" s="727" t="str">
        <f>IF(AND($FY$3=1,'7c Health part-time'!K77&gt;0),L77,"")</f>
        <v/>
      </c>
      <c r="GG77" s="727" t="str">
        <f>IF(AND($FY$3=1,'7c Health part-time'!L77&gt;0),M77,"")</f>
        <v/>
      </c>
      <c r="GH77" s="727" t="str">
        <f>IF(AND($FY$3=1,'7c Health part-time'!M77&gt;0),N77,"")</f>
        <v/>
      </c>
      <c r="GI77" s="727" t="str">
        <f>IF(AND($FY$3=1,'7c Health part-time'!N77&gt;0),O77,"")</f>
        <v/>
      </c>
      <c r="GJ77" s="846" t="str">
        <f>IF(AND($FY$3=1,'7c Health part-time'!O77&gt;0),P77,"")</f>
        <v/>
      </c>
      <c r="GL77" s="60"/>
      <c r="GM77" s="61" t="s">
        <v>19</v>
      </c>
      <c r="GN77" s="60" t="s">
        <v>314</v>
      </c>
      <c r="GO77" s="221" t="str">
        <f>$CS$103</f>
        <v/>
      </c>
      <c r="GP77" s="42" t="str">
        <f>$CT$103</f>
        <v/>
      </c>
      <c r="GQ77" s="53" t="str">
        <f>$CS$103</f>
        <v/>
      </c>
      <c r="GR77" s="42" t="str">
        <f>$CT$103</f>
        <v/>
      </c>
      <c r="GS77" s="53" t="str">
        <f>$CS$103</f>
        <v/>
      </c>
      <c r="GT77" s="874" t="str">
        <f>$CT$103</f>
        <v/>
      </c>
      <c r="GU77" s="221" t="str">
        <f>$CY$103</f>
        <v/>
      </c>
      <c r="GV77" s="42" t="str">
        <f>$CZ$103</f>
        <v/>
      </c>
      <c r="GW77" s="53" t="str">
        <f>$CY$103</f>
        <v/>
      </c>
      <c r="GX77" s="42" t="str">
        <f>$CZ$103</f>
        <v/>
      </c>
      <c r="GY77" s="53" t="str">
        <f>$CY$103</f>
        <v/>
      </c>
      <c r="GZ77" s="874" t="str">
        <f>$CZ$103</f>
        <v/>
      </c>
      <c r="HA77" s="221" t="str">
        <f>$DE$103</f>
        <v/>
      </c>
      <c r="HB77" s="42" t="str">
        <f>$DF$103</f>
        <v/>
      </c>
      <c r="HC77" s="53" t="str">
        <f>$DE$103</f>
        <v/>
      </c>
      <c r="HD77" s="42" t="str">
        <f>$DF$103</f>
        <v/>
      </c>
      <c r="HE77" s="53" t="str">
        <f>$DE$103</f>
        <v/>
      </c>
      <c r="HF77" s="874" t="str">
        <f>$DF$103</f>
        <v/>
      </c>
      <c r="HG77" s="221" t="str">
        <f>$DK$103</f>
        <v/>
      </c>
      <c r="HH77" s="42" t="str">
        <f>$DL$103</f>
        <v/>
      </c>
      <c r="HI77" s="53" t="str">
        <f>$DK$103</f>
        <v/>
      </c>
      <c r="HJ77" s="42" t="str">
        <f>$DL$103</f>
        <v/>
      </c>
      <c r="HK77" s="53" t="str">
        <f>$DK$103</f>
        <v/>
      </c>
      <c r="HL77" s="874" t="str">
        <f>$DL$103</f>
        <v/>
      </c>
      <c r="HM77" s="221" t="str">
        <f>$DQ$103</f>
        <v/>
      </c>
      <c r="HN77" s="42" t="str">
        <f>$DR$103</f>
        <v/>
      </c>
      <c r="HO77" s="53" t="str">
        <f>$DQ$103</f>
        <v/>
      </c>
      <c r="HP77" s="42" t="str">
        <f>$DR$103</f>
        <v/>
      </c>
      <c r="HQ77" s="53" t="str">
        <f>$DQ$103</f>
        <v/>
      </c>
      <c r="HR77" s="874" t="str">
        <f>$DR$103</f>
        <v/>
      </c>
    </row>
    <row r="78" spans="1:226" x14ac:dyDescent="0.25">
      <c r="A78" s="18" t="str">
        <f>'7c Health part-time'!A78</f>
        <v>Radiography (therapeutic) (B)</v>
      </c>
      <c r="B78" t="s">
        <v>13</v>
      </c>
      <c r="C78" s="18" t="str">
        <f>'7c Health part-time'!C78</f>
        <v>UG</v>
      </c>
      <c r="D78" t="str">
        <f t="shared" si="4"/>
        <v>Radiography (therapeutic) (B), Standard, UG</v>
      </c>
      <c r="E78" t="str">
        <f t="shared" si="15"/>
        <v xml:space="preserve">Column 1, Starters in 2016-17, OfS-fundable, Radiography (therapeutic) (B), Standard, UG; </v>
      </c>
      <c r="F78" t="str">
        <f t="shared" si="15"/>
        <v xml:space="preserve">Column 1, Starters in 2016-17, Non-fundable, Radiography (therapeutic) (B), Standard, UG; </v>
      </c>
      <c r="G78" t="str">
        <f t="shared" si="15"/>
        <v xml:space="preserve">Column 1, Starters in 2017-18, OfS-fundable, Radiography (therapeutic) (B), Standard, UG; </v>
      </c>
      <c r="H78" t="str">
        <f t="shared" si="15"/>
        <v xml:space="preserve">Column 1, Starters in 2017-18, Non-fundable, Radiography (therapeutic) (B), Standard, UG; </v>
      </c>
      <c r="I78" t="str">
        <f t="shared" si="15"/>
        <v xml:space="preserve">Column 1, Starters in 2018-19, OfS-fundable, Radiography (therapeutic) (B), Standard, UG; </v>
      </c>
      <c r="J78" t="str">
        <f t="shared" si="15"/>
        <v xml:space="preserve">Column 1, Starters in 2018-19, Non-fundable, Radiography (therapeutic) (B), Standard, UG; </v>
      </c>
      <c r="K78" t="str">
        <f t="shared" si="15"/>
        <v xml:space="preserve">Column 2, Starters in 2016-17, OfS-fundable, Radiography (therapeutic) (B), Standard, UG; </v>
      </c>
      <c r="L78" t="str">
        <f t="shared" si="15"/>
        <v xml:space="preserve">Column 2, Starters in 2016-17, Non-fundable, Radiography (therapeutic) (B), Standard, UG; </v>
      </c>
      <c r="M78" t="str">
        <f t="shared" si="15"/>
        <v xml:space="preserve">Column 2, Starters in 2017-18, OfS-fundable, Radiography (therapeutic) (B), Standard, UG; </v>
      </c>
      <c r="N78" t="str">
        <f t="shared" si="15"/>
        <v xml:space="preserve">Column 2, Starters in 2017-18, Non-fundable, Radiography (therapeutic) (B), Standard, UG; </v>
      </c>
      <c r="O78" t="str">
        <f t="shared" si="15"/>
        <v xml:space="preserve">Column 2, Starters in 2018-19, OfS-fundable, Radiography (therapeutic) (B), Standard, UG; </v>
      </c>
      <c r="P78" t="str">
        <f t="shared" si="15"/>
        <v xml:space="preserve">Column 2, Starters in 2018-19, Non-fundable, Radiography (therapeutic) (B), Standard, UG; </v>
      </c>
      <c r="Q78" t="str">
        <f t="shared" si="15"/>
        <v xml:space="preserve">Column 3, Starters in 2016-17, OfS-fundable, Radiography (therapeutic) (B), Standard, UG; </v>
      </c>
      <c r="R78" t="str">
        <f t="shared" si="15"/>
        <v xml:space="preserve">Column 3, Starters in 2016-17, Non-fundable, Radiography (therapeutic) (B), Standard, UG; </v>
      </c>
      <c r="S78" t="str">
        <f t="shared" si="15"/>
        <v xml:space="preserve">Column 3, Starters in 2017-18, OfS-fundable, Radiography (therapeutic) (B), Standard, UG; </v>
      </c>
      <c r="T78" t="str">
        <f t="shared" si="15"/>
        <v xml:space="preserve">Column 3, Starters in 2017-18, Non-fundable, Radiography (therapeutic) (B), Standard, UG; </v>
      </c>
      <c r="U78" t="str">
        <f t="shared" si="14"/>
        <v xml:space="preserve">Column 3, Starters in 2018-19, OfS-fundable, Radiography (therapeutic) (B), Standard, UG; </v>
      </c>
      <c r="V78" t="str">
        <f t="shared" si="14"/>
        <v xml:space="preserve">Column 3, Starters in 2018-19, Non-fundable, Radiography (therapeutic) (B), Standard, UG; </v>
      </c>
      <c r="W78" t="str">
        <f t="shared" si="14"/>
        <v xml:space="preserve">Column 4, Starters in 2016-17, OfS-fundable, Radiography (therapeutic) (B), Standard, UG; </v>
      </c>
      <c r="X78" t="str">
        <f t="shared" si="14"/>
        <v xml:space="preserve">Column 4, Starters in 2016-17, Non-fundable, Radiography (therapeutic) (B), Standard, UG; </v>
      </c>
      <c r="Y78" t="str">
        <f t="shared" si="14"/>
        <v xml:space="preserve">Column 4, Starters in 2017-18, OfS-fundable, Radiography (therapeutic) (B), Standard, UG; </v>
      </c>
      <c r="Z78" t="str">
        <f t="shared" si="14"/>
        <v xml:space="preserve">Column 4, Starters in 2017-18, Non-fundable, Radiography (therapeutic) (B), Standard, UG; </v>
      </c>
      <c r="AA78" t="str">
        <f t="shared" si="14"/>
        <v xml:space="preserve">Column 4, Starters in 2018-19, OfS-fundable, Radiography (therapeutic) (B), Standard, UG; </v>
      </c>
      <c r="AB78" t="str">
        <f t="shared" si="14"/>
        <v xml:space="preserve">Column 4, Starters in 2018-19, Non-fundable, Radiography (therapeutic) (B), Standard, UG; </v>
      </c>
      <c r="AC78" t="str">
        <f t="shared" si="14"/>
        <v xml:space="preserve">Column 4a, Starters in 2016-17, OfS-fundable, Radiography (therapeutic) (B), Standard, UG; </v>
      </c>
      <c r="AD78" t="str">
        <f t="shared" si="14"/>
        <v xml:space="preserve">Column 4a, Starters in 2016-17, Non-fundable, Radiography (therapeutic) (B), Standard, UG; </v>
      </c>
      <c r="AE78" t="str">
        <f t="shared" si="14"/>
        <v xml:space="preserve">Column 4a, Starters in 2017-18, OfS-fundable, Radiography (therapeutic) (B), Standard, UG; </v>
      </c>
      <c r="AF78" t="str">
        <f t="shared" si="14"/>
        <v xml:space="preserve">Column 4a, Starters in 2017-18, Non-fundable, Radiography (therapeutic) (B), Standard, UG; </v>
      </c>
      <c r="AG78" t="str">
        <f t="shared" si="14"/>
        <v xml:space="preserve">Column 4a, Starters in 2018-19, OfS-fundable, Radiography (therapeutic) (B), Standard, UG; </v>
      </c>
      <c r="AH78" t="str">
        <f t="shared" si="14"/>
        <v xml:space="preserve">Column 4a, Starters in 2018-19, Non-fundable, Radiography (therapeutic) (B), Standard, UG; </v>
      </c>
      <c r="AR78" s="840" t="str">
        <f>IF(AND($AR$3=1,'7c Health part-time'!P78&gt;0),Q78,"")</f>
        <v/>
      </c>
      <c r="AS78" s="841" t="str">
        <f>IF(AND($AR$3=1,'7c Health part-time'!Q78&gt;0),R78,"")</f>
        <v/>
      </c>
      <c r="AT78" s="841" t="str">
        <f>IF(AND($AR$3=1,'7c Health part-time'!R78&gt;0),S78,"")</f>
        <v/>
      </c>
      <c r="AU78" s="841" t="str">
        <f>IF(AND($AR$3=1,'7c Health part-time'!S78&gt;0),T78,"")</f>
        <v/>
      </c>
      <c r="AV78" s="841" t="str">
        <f>IF(AND($AR$3=1,'7c Health part-time'!T78&gt;0),U78,"")</f>
        <v/>
      </c>
      <c r="AW78" s="842" t="str">
        <f>IF(AND($AR$3=1,'7c Health part-time'!U78&gt;0),V78,"")</f>
        <v/>
      </c>
      <c r="AY78" s="840" t="str">
        <f>IF(AND($AY$3=1,'7c Health part-time'!D78&lt;0),E78,"")</f>
        <v/>
      </c>
      <c r="AZ78" s="841" t="str">
        <f>IF(AND($AY$3=1,'7c Health part-time'!E78&lt;0),F78,"")</f>
        <v/>
      </c>
      <c r="BA78" s="841" t="str">
        <f>IF(AND($AY$3=1,'7c Health part-time'!F78&lt;0),G78,"")</f>
        <v/>
      </c>
      <c r="BB78" s="841" t="str">
        <f>IF(AND($AY$3=1,'7c Health part-time'!G78&lt;0),H78,"")</f>
        <v/>
      </c>
      <c r="BC78" s="841" t="str">
        <f>IF(AND($AY$3=1,'7c Health part-time'!H78&lt;0),I78,"")</f>
        <v/>
      </c>
      <c r="BD78" s="842" t="str">
        <f>IF(AND($AY$3=1,'7c Health part-time'!I78&lt;0),J78,"")</f>
        <v/>
      </c>
      <c r="BE78" s="840" t="str">
        <f>IF(AND($AY$3=1,'7c Health part-time'!J78&lt;0),K78,"")</f>
        <v/>
      </c>
      <c r="BF78" s="841" t="str">
        <f>IF(AND($AY$3=1,'7c Health part-time'!K78&lt;0),L78,"")</f>
        <v/>
      </c>
      <c r="BG78" s="841" t="str">
        <f>IF(AND($AY$3=1,'7c Health part-time'!L78&lt;0),M78,"")</f>
        <v/>
      </c>
      <c r="BH78" s="841" t="str">
        <f>IF(AND($AY$3=1,'7c Health part-time'!M78&lt;0),N78,"")</f>
        <v/>
      </c>
      <c r="BI78" s="841" t="str">
        <f>IF(AND($AY$3=1,'7c Health part-time'!N78&lt;0),O78,"")</f>
        <v/>
      </c>
      <c r="BJ78" s="842" t="str">
        <f>IF(AND($AY$3=1,'7c Health part-time'!O78&lt;0),P78,"")</f>
        <v/>
      </c>
      <c r="BK78" s="840" t="str">
        <f>IF(AND($AY$3=1,'7c Health part-time'!V78&lt;0),W78,"")</f>
        <v/>
      </c>
      <c r="BL78" s="841" t="str">
        <f>IF(AND($AY$3=1,'7c Health part-time'!W78&lt;0),X78,"")</f>
        <v/>
      </c>
      <c r="BM78" s="841" t="str">
        <f>IF(AND($AY$3=1,'7c Health part-time'!X78&lt;0),Y78,"")</f>
        <v/>
      </c>
      <c r="BN78" s="841" t="str">
        <f>IF(AND($AY$3=1,'7c Health part-time'!Y78&lt;0),Z78,"")</f>
        <v/>
      </c>
      <c r="BO78" s="841" t="str">
        <f>IF(AND($AY$3=1,'7c Health part-time'!Z78&lt;0),AA78,"")</f>
        <v/>
      </c>
      <c r="BP78" s="842" t="str">
        <f>IF(AND($AY$3=1,'7c Health part-time'!AA78&lt;0),AB78,"")</f>
        <v/>
      </c>
      <c r="BQ78" s="840" t="str">
        <f>IF(AND($AY$3=1,'7c Health part-time'!AB78&lt;0),AC78,"")</f>
        <v/>
      </c>
      <c r="BR78" s="841" t="str">
        <f>IF(AND($AY$3=1,'7c Health part-time'!AC78&lt;0),AD78,"")</f>
        <v/>
      </c>
      <c r="BS78" s="841" t="str">
        <f>IF(AND($AY$3=1,'7c Health part-time'!AD78&lt;0),AE78,"")</f>
        <v/>
      </c>
      <c r="BT78" s="841" t="str">
        <f>IF(AND($AY$3=1,'7c Health part-time'!AE78&lt;0),AF78,"")</f>
        <v/>
      </c>
      <c r="BU78" s="841" t="str">
        <f>IF(AND($AY$3=1,'7c Health part-time'!AF78&lt;0),AG78,"")</f>
        <v/>
      </c>
      <c r="BV78" s="842" t="str">
        <f>IF(AND($AY$3=1,'7c Health part-time'!AG78&lt;0),AH78,"")</f>
        <v/>
      </c>
      <c r="BX78" s="840" t="str">
        <f>IF(AND($BX$3=1,TRUNC('7c Health part-time'!D78)&lt;&gt;'7c Health part-time'!D78),E78,"")</f>
        <v/>
      </c>
      <c r="BY78" s="841" t="str">
        <f>IF(AND($BX$3=1,TRUNC('7c Health part-time'!E78)&lt;&gt;'7c Health part-time'!E78),F78,"")</f>
        <v/>
      </c>
      <c r="BZ78" s="841" t="str">
        <f>IF(AND($BX$3=1,TRUNC('7c Health part-time'!F78)&lt;&gt;'7c Health part-time'!F78),G78,"")</f>
        <v/>
      </c>
      <c r="CA78" s="841" t="str">
        <f>IF(AND($BX$3=1,TRUNC('7c Health part-time'!G78)&lt;&gt;'7c Health part-time'!G78),H78,"")</f>
        <v/>
      </c>
      <c r="CB78" s="841" t="str">
        <f>IF(AND($BX$3=1,TRUNC('7c Health part-time'!H78)&lt;&gt;'7c Health part-time'!H78),I78,"")</f>
        <v/>
      </c>
      <c r="CC78" s="842" t="str">
        <f>IF(AND($BX$3=1,TRUNC('7c Health part-time'!I78)&lt;&gt;'7c Health part-time'!I78),J78,"")</f>
        <v/>
      </c>
      <c r="CD78" s="840" t="str">
        <f>IF(AND($BX$3=1,TRUNC('7c Health part-time'!J78)&lt;&gt;'7c Health part-time'!J78),K78,"")</f>
        <v/>
      </c>
      <c r="CE78" s="841" t="str">
        <f>IF(AND($BX$3=1,TRUNC('7c Health part-time'!K78)&lt;&gt;'7c Health part-time'!K78),L78,"")</f>
        <v/>
      </c>
      <c r="CF78" s="841" t="str">
        <f>IF(AND($BX$3=1,TRUNC('7c Health part-time'!L78)&lt;&gt;'7c Health part-time'!L78),M78,"")</f>
        <v/>
      </c>
      <c r="CG78" s="841" t="str">
        <f>IF(AND($BX$3=1,TRUNC('7c Health part-time'!M78)&lt;&gt;'7c Health part-time'!M78),N78,"")</f>
        <v/>
      </c>
      <c r="CH78" s="841" t="str">
        <f>IF(AND($BX$3=1,TRUNC('7c Health part-time'!N78)&lt;&gt;'7c Health part-time'!N78),O78,"")</f>
        <v/>
      </c>
      <c r="CI78" s="842" t="str">
        <f>IF(AND($BX$3=1,TRUNC('7c Health part-time'!O78)&lt;&gt;'7c Health part-time'!O78),P78,"")</f>
        <v/>
      </c>
      <c r="CJ78" s="840" t="str">
        <f>IF(AND($BX$3=1,TRUNC('7c Health part-time'!P78)&lt;&gt;'7c Health part-time'!P78),Q78,"")</f>
        <v/>
      </c>
      <c r="CK78" s="841" t="str">
        <f>IF(AND($BX$3=1,TRUNC('7c Health part-time'!Q78)&lt;&gt;'7c Health part-time'!Q78),R78,"")</f>
        <v/>
      </c>
      <c r="CL78" s="841" t="str">
        <f>IF(AND($BX$3=1,TRUNC('7c Health part-time'!R78)&lt;&gt;'7c Health part-time'!R78),S78,"")</f>
        <v/>
      </c>
      <c r="CM78" s="841" t="str">
        <f>IF(AND($BX$3=1,TRUNC('7c Health part-time'!S78)&lt;&gt;'7c Health part-time'!S78),T78,"")</f>
        <v/>
      </c>
      <c r="CN78" s="841" t="str">
        <f>IF(AND($BX$3=1,TRUNC('7c Health part-time'!T78)&lt;&gt;'7c Health part-time'!T78),U78,"")</f>
        <v/>
      </c>
      <c r="CO78" s="842" t="str">
        <f>IF(AND($BX$3=1,TRUNC('7c Health part-time'!U78)&lt;&gt;'7c Health part-time'!U78),V78,"")</f>
        <v/>
      </c>
      <c r="DV78" s="840" t="str">
        <f>IF(AND($DV$3=1,ROUND('7c Health part-time'!AB78,2)&lt;&gt;'7c Health part-time'!AB78),AC78,"")</f>
        <v/>
      </c>
      <c r="DW78" s="841" t="str">
        <f>IF(AND($DV$3=1,ROUND('7c Health part-time'!AC78,2)&lt;&gt;'7c Health part-time'!AC78),AD78,"")</f>
        <v/>
      </c>
      <c r="DX78" s="841" t="str">
        <f>IF(AND($DV$3=1,ROUND('7c Health part-time'!AD78,2)&lt;&gt;'7c Health part-time'!AD78),AE78,"")</f>
        <v/>
      </c>
      <c r="DY78" s="841" t="str">
        <f>IF(AND($DV$3=1,ROUND('7c Health part-time'!AE78,2)&lt;&gt;'7c Health part-time'!AE78),AF78,"")</f>
        <v/>
      </c>
      <c r="DZ78" s="841" t="str">
        <f>IF(AND($DV$3=1,ROUND('7c Health part-time'!AF78,2)&lt;&gt;'7c Health part-time'!AF78),AG78,"")</f>
        <v/>
      </c>
      <c r="EA78" s="842" t="str">
        <f>IF(AND($DV$3=1,ROUND('7c Health part-time'!AG78,2)&lt;&gt;'7c Health part-time'!AG78),AH78,"")</f>
        <v/>
      </c>
      <c r="EC78" s="840" t="str">
        <f>IF(AND($EC$3=1,'7c Health part-time'!AB78&gt;'7c Health part-time'!V78),AC78,"")</f>
        <v/>
      </c>
      <c r="ED78" s="841" t="str">
        <f>IF(AND($EC$3=1,'7c Health part-time'!AC78&gt;'7c Health part-time'!W78),AD78,"")</f>
        <v/>
      </c>
      <c r="EE78" s="841" t="str">
        <f>IF(AND($EC$3=1,'7c Health part-time'!AD78&gt;'7c Health part-time'!X78),AE78,"")</f>
        <v/>
      </c>
      <c r="EF78" s="841" t="str">
        <f>IF(AND($EC$3=1,'7c Health part-time'!AE78&gt;'7c Health part-time'!Y78),AF78,"")</f>
        <v/>
      </c>
      <c r="EG78" s="841" t="str">
        <f>IF(AND($EC$3=1,'7c Health part-time'!AF78&gt;'7c Health part-time'!Z78),AG78,"")</f>
        <v/>
      </c>
      <c r="EH78" s="842" t="str">
        <f>IF(AND($EC$3=1,'7c Health part-time'!AG78&gt;'7c Health part-time'!AA78),AH78,"")</f>
        <v/>
      </c>
      <c r="EJ78" s="840" t="str">
        <f>IF(AND($EJ$3=1,'7c Health part-time'!V78&lt;&gt;0),IF(('7c Health part-time'!AB78/'7c Health part-time'!V78)&lt;0.03,AC78,""),"")</f>
        <v/>
      </c>
      <c r="EK78" s="841" t="str">
        <f>IF(AND($EJ$3=1,'7c Health part-time'!W78&lt;&gt;0),IF(('7c Health part-time'!AC78/'7c Health part-time'!W78)&lt;0.03,AD78,""),"")</f>
        <v/>
      </c>
      <c r="EL78" s="841" t="str">
        <f>IF(AND($EJ$3=1,'7c Health part-time'!X78&lt;&gt;0),IF(('7c Health part-time'!AD78/'7c Health part-time'!X78)&lt;0.03,AE78,""),"")</f>
        <v/>
      </c>
      <c r="EM78" s="841" t="str">
        <f>IF(AND($EJ$3=1,'7c Health part-time'!Y78&lt;&gt;0),IF(('7c Health part-time'!AE78/'7c Health part-time'!Y78)&lt;0.03,AF78,""),"")</f>
        <v/>
      </c>
      <c r="EN78" s="841" t="str">
        <f>IF(AND($EJ$3=1,'7c Health part-time'!Z78&lt;&gt;0),IF(('7c Health part-time'!AF78/'7c Health part-time'!Z78)&lt;0.03,AG78,""),"")</f>
        <v/>
      </c>
      <c r="EO78" s="842" t="str">
        <f>IF(AND($EJ$3=1,'7c Health part-time'!AA78&lt;&gt;0),IF(('7c Health part-time'!AG78/'7c Health part-time'!AA78)&lt;0.03,AH78,""),"")</f>
        <v/>
      </c>
      <c r="EQ78" s="840" t="str">
        <f>IF(AND($EQ$3=1,'7c Health part-time'!P78=0,SUM('7c Health part-time'!D78,'7c Health part-time'!J78)&gt;$ET$13),Q78,"")</f>
        <v/>
      </c>
      <c r="ER78" s="841" t="str">
        <f>IF(AND($EQ$3=1,'7c Health part-time'!Q78=0,SUM('7c Health part-time'!E78,'7c Health part-time'!K78)&gt;$ET$13),R78,"")</f>
        <v/>
      </c>
      <c r="ES78" s="841" t="str">
        <f>IF(AND($EQ$3=1,'7c Health part-time'!R78=0,SUM('7c Health part-time'!F78,'7c Health part-time'!L78)&gt;$ET$13),S78,"")</f>
        <v/>
      </c>
      <c r="ET78" s="841" t="str">
        <f>IF(AND($EQ$3=1,'7c Health part-time'!S78=0,SUM('7c Health part-time'!G78,'7c Health part-time'!M78)&gt;$ET$13),T78,"")</f>
        <v/>
      </c>
      <c r="EU78" s="841" t="str">
        <f>IF(AND($EQ$3=1,'7c Health part-time'!T78=0,SUM('7c Health part-time'!H78,'7c Health part-time'!N78)&gt;$ET$13),U78,"")</f>
        <v/>
      </c>
      <c r="EV78" s="842" t="str">
        <f>IF(AND($EQ$3=1,'7c Health part-time'!U78=0,SUM('7c Health part-time'!I78,'7c Health part-time'!O78)&gt;$ET$13),V78,"")</f>
        <v/>
      </c>
      <c r="EX78" s="840" t="str">
        <f>IF(AND($EX$3=1,SUM('7c Health part-time'!D78,'7c Health part-time'!J78)&gt;0,ABS('7c Health part-time'!P78)=SUM('7c Health part-time'!D78,'7c Health part-time'!J78)),Q78,"")</f>
        <v/>
      </c>
      <c r="EY78" s="841" t="str">
        <f>IF(AND($EX$3=1,SUM('7c Health part-time'!E78,'7c Health part-time'!K78)&gt;0,ABS('7c Health part-time'!Q78)=SUM('7c Health part-time'!E78,'7c Health part-time'!K78)),R78,"")</f>
        <v/>
      </c>
      <c r="EZ78" s="841" t="str">
        <f>IF(AND($EX$3=1,SUM('7c Health part-time'!F78,'7c Health part-time'!L78)&gt;0,ABS('7c Health part-time'!R78)=SUM('7c Health part-time'!F78,'7c Health part-time'!L78)),S78,"")</f>
        <v/>
      </c>
      <c r="FA78" s="841" t="str">
        <f>IF(AND($EX$3=1,SUM('7c Health part-time'!G78,'7c Health part-time'!M78)&gt;0,ABS('7c Health part-time'!S78)=SUM('7c Health part-time'!G78,'7c Health part-time'!M78)),T78,"")</f>
        <v/>
      </c>
      <c r="FB78" s="841" t="str">
        <f>IF(AND($EX$3=1,SUM('7c Health part-time'!H78,'7c Health part-time'!N78)&gt;0,ABS('7c Health part-time'!T78)=SUM('7c Health part-time'!H78,'7c Health part-time'!N78)),U78,"")</f>
        <v/>
      </c>
      <c r="FC78" s="842" t="str">
        <f>IF(AND($EX$3=1,SUM('7c Health part-time'!I78,'7c Health part-time'!O78)&gt;0,ABS('7c Health part-time'!U78)=SUM('7c Health part-time'!I78,'7c Health part-time'!O78)),V78,"")</f>
        <v/>
      </c>
      <c r="FR78" s="840" t="str">
        <f>IF(AND($FR$3=1,'7c Health part-time'!V78&lt;&gt;0),IF(('7c Health part-time'!AB78/'7c Health part-time'!V78)&lt;0.25,AC78,""),"")</f>
        <v/>
      </c>
      <c r="FS78" s="841" t="str">
        <f>IF(AND($FR$3=1,'7c Health part-time'!W78&lt;&gt;0),IF(('7c Health part-time'!AC78/'7c Health part-time'!W78)&lt;0.25,AD78,""),"")</f>
        <v/>
      </c>
      <c r="FT78" s="841" t="str">
        <f>IF(AND($FR$3=1,'7c Health part-time'!X78&lt;&gt;0),IF(('7c Health part-time'!AD78/'7c Health part-time'!X78)&lt;0.25,AE78,""),"")</f>
        <v/>
      </c>
      <c r="FU78" s="841" t="str">
        <f>IF(AND($FR$3=1,'7c Health part-time'!Y78&lt;&gt;0),IF(('7c Health part-time'!AE78/'7c Health part-time'!Y78)&lt;0.25,AF78,""),"")</f>
        <v/>
      </c>
      <c r="FV78" s="841" t="str">
        <f>IF(AND($FR$3=1,'7c Health part-time'!Z78&lt;&gt;0),IF(('7c Health part-time'!AF78/'7c Health part-time'!Z78)&lt;0.25,AG78,""),"")</f>
        <v/>
      </c>
      <c r="FW78" s="842" t="str">
        <f>IF(AND($FR$3=1,'7c Health part-time'!AA78&lt;&gt;0),IF(('7c Health part-time'!AG78/'7c Health part-time'!AA78)&lt;0.25,AH78,""),"")</f>
        <v/>
      </c>
      <c r="FY78" s="843"/>
      <c r="FZ78" s="843"/>
      <c r="GA78" s="843"/>
      <c r="GB78" s="843"/>
      <c r="GC78" s="843"/>
      <c r="GD78" s="843"/>
      <c r="GE78" s="843"/>
      <c r="GF78" s="843"/>
      <c r="GG78" s="843"/>
      <c r="GH78" s="843"/>
      <c r="GI78" s="843"/>
      <c r="GJ78" s="843"/>
      <c r="GL78" s="881" t="s">
        <v>20</v>
      </c>
      <c r="GM78" s="60" t="s">
        <v>13</v>
      </c>
      <c r="GN78" s="60" t="s">
        <v>116</v>
      </c>
      <c r="GO78" s="48" t="str">
        <f>$CS$100</f>
        <v/>
      </c>
      <c r="GP78" s="39" t="str">
        <f>$CT$100</f>
        <v/>
      </c>
      <c r="GQ78" s="37" t="str">
        <f>$CS$100</f>
        <v/>
      </c>
      <c r="GR78" s="39" t="str">
        <f>$CT$100</f>
        <v/>
      </c>
      <c r="GS78" s="37" t="str">
        <f>$CS$100</f>
        <v/>
      </c>
      <c r="GT78" s="875" t="str">
        <f>$CT$100</f>
        <v/>
      </c>
      <c r="GU78" s="48" t="str">
        <f>$CY$100</f>
        <v/>
      </c>
      <c r="GV78" s="39" t="str">
        <f>$CZ$100</f>
        <v/>
      </c>
      <c r="GW78" s="37" t="str">
        <f>$CY$100</f>
        <v/>
      </c>
      <c r="GX78" s="39" t="str">
        <f>$CZ$100</f>
        <v/>
      </c>
      <c r="GY78" s="37" t="str">
        <f>$CY$100</f>
        <v/>
      </c>
      <c r="GZ78" s="875" t="str">
        <f>$CZ$100</f>
        <v/>
      </c>
      <c r="HA78" s="48" t="str">
        <f>$DE$100</f>
        <v/>
      </c>
      <c r="HB78" s="39" t="str">
        <f>$DF$100</f>
        <v/>
      </c>
      <c r="HC78" s="37" t="str">
        <f>$DE$100</f>
        <v/>
      </c>
      <c r="HD78" s="39" t="str">
        <f>$DF$100</f>
        <v/>
      </c>
      <c r="HE78" s="37" t="str">
        <f>$DE$100</f>
        <v/>
      </c>
      <c r="HF78" s="875" t="str">
        <f>$DF$100</f>
        <v/>
      </c>
      <c r="HG78" s="48" t="str">
        <f>$DK$100</f>
        <v/>
      </c>
      <c r="HH78" s="39" t="str">
        <f>$DL$100</f>
        <v/>
      </c>
      <c r="HI78" s="37" t="str">
        <f>$DK$100</f>
        <v/>
      </c>
      <c r="HJ78" s="39" t="str">
        <f>$DL$100</f>
        <v/>
      </c>
      <c r="HK78" s="37" t="str">
        <f>$DK$100</f>
        <v/>
      </c>
      <c r="HL78" s="875" t="str">
        <f>$DL$100</f>
        <v/>
      </c>
      <c r="HM78" s="48" t="str">
        <f>$DQ$100</f>
        <v/>
      </c>
      <c r="HN78" s="39" t="str">
        <f>$DR$100</f>
        <v/>
      </c>
      <c r="HO78" s="37" t="str">
        <f>$DQ$100</f>
        <v/>
      </c>
      <c r="HP78" s="39" t="str">
        <f>$DR$100</f>
        <v/>
      </c>
      <c r="HQ78" s="37" t="str">
        <f>$DQ$100</f>
        <v/>
      </c>
      <c r="HR78" s="875" t="str">
        <f>$DR$100</f>
        <v/>
      </c>
    </row>
    <row r="79" spans="1:226" x14ac:dyDescent="0.25">
      <c r="A79" s="18" t="str">
        <f>'7c Health part-time'!A79</f>
        <v>Radiography (therapeutic) (B)</v>
      </c>
      <c r="B79" t="s">
        <v>13</v>
      </c>
      <c r="C79" s="18" t="str">
        <f>'7c Health part-time'!C79</f>
        <v>PGT (UG fee)</v>
      </c>
      <c r="D79" t="str">
        <f t="shared" ref="D79:D85" si="16">CONCATENATE(A79,", ",B79,", ",C79)</f>
        <v>Radiography (therapeutic) (B), Standard, PGT (UG fee)</v>
      </c>
      <c r="E79" t="str">
        <f t="shared" si="15"/>
        <v xml:space="preserve">Column 1, Starters in 2016-17, OfS-fundable, Radiography (therapeutic) (B), Standard, PGT (UG fee); </v>
      </c>
      <c r="F79" t="str">
        <f t="shared" si="15"/>
        <v xml:space="preserve">Column 1, Starters in 2016-17, Non-fundable, Radiography (therapeutic) (B), Standard, PGT (UG fee); </v>
      </c>
      <c r="G79" t="str">
        <f t="shared" si="15"/>
        <v xml:space="preserve">Column 1, Starters in 2017-18, OfS-fundable, Radiography (therapeutic) (B), Standard, PGT (UG fee); </v>
      </c>
      <c r="H79" t="str">
        <f t="shared" si="15"/>
        <v xml:space="preserve">Column 1, Starters in 2017-18, Non-fundable, Radiography (therapeutic) (B), Standard, PGT (UG fee); </v>
      </c>
      <c r="I79" t="str">
        <f t="shared" si="15"/>
        <v xml:space="preserve">Column 1, Starters in 2018-19, OfS-fundable, Radiography (therapeutic) (B), Standard, PGT (UG fee); </v>
      </c>
      <c r="J79" t="str">
        <f t="shared" si="15"/>
        <v xml:space="preserve">Column 1, Starters in 2018-19, Non-fundable, Radiography (therapeutic) (B), Standard, PGT (UG fee); </v>
      </c>
      <c r="K79" t="str">
        <f t="shared" si="15"/>
        <v xml:space="preserve">Column 2, Starters in 2016-17, OfS-fundable, Radiography (therapeutic) (B), Standard, PGT (UG fee); </v>
      </c>
      <c r="L79" t="str">
        <f t="shared" si="15"/>
        <v xml:space="preserve">Column 2, Starters in 2016-17, Non-fundable, Radiography (therapeutic) (B), Standard, PGT (UG fee); </v>
      </c>
      <c r="M79" t="str">
        <f t="shared" si="15"/>
        <v xml:space="preserve">Column 2, Starters in 2017-18, OfS-fundable, Radiography (therapeutic) (B), Standard, PGT (UG fee); </v>
      </c>
      <c r="N79" t="str">
        <f t="shared" si="15"/>
        <v xml:space="preserve">Column 2, Starters in 2017-18, Non-fundable, Radiography (therapeutic) (B), Standard, PGT (UG fee); </v>
      </c>
      <c r="O79" t="str">
        <f t="shared" si="15"/>
        <v xml:space="preserve">Column 2, Starters in 2018-19, OfS-fundable, Radiography (therapeutic) (B), Standard, PGT (UG fee); </v>
      </c>
      <c r="P79" t="str">
        <f t="shared" si="15"/>
        <v xml:space="preserve">Column 2, Starters in 2018-19, Non-fundable, Radiography (therapeutic) (B), Standard, PGT (UG fee); </v>
      </c>
      <c r="Q79" t="str">
        <f t="shared" si="15"/>
        <v xml:space="preserve">Column 3, Starters in 2016-17, OfS-fundable, Radiography (therapeutic) (B), Standard, PGT (UG fee); </v>
      </c>
      <c r="R79" t="str">
        <f t="shared" si="15"/>
        <v xml:space="preserve">Column 3, Starters in 2016-17, Non-fundable, Radiography (therapeutic) (B), Standard, PGT (UG fee); </v>
      </c>
      <c r="S79" t="str">
        <f t="shared" si="15"/>
        <v xml:space="preserve">Column 3, Starters in 2017-18, OfS-fundable, Radiography (therapeutic) (B), Standard, PGT (UG fee); </v>
      </c>
      <c r="T79" t="str">
        <f t="shared" si="15"/>
        <v xml:space="preserve">Column 3, Starters in 2017-18, Non-fundable, Radiography (therapeutic) (B), Standard, PGT (UG fee); </v>
      </c>
      <c r="U79" t="str">
        <f t="shared" si="14"/>
        <v xml:space="preserve">Column 3, Starters in 2018-19, OfS-fundable, Radiography (therapeutic) (B), Standard, PGT (UG fee); </v>
      </c>
      <c r="V79" t="str">
        <f t="shared" si="14"/>
        <v xml:space="preserve">Column 3, Starters in 2018-19, Non-fundable, Radiography (therapeutic) (B), Standard, PGT (UG fee); </v>
      </c>
      <c r="W79" t="str">
        <f t="shared" si="14"/>
        <v xml:space="preserve">Column 4, Starters in 2016-17, OfS-fundable, Radiography (therapeutic) (B), Standard, PGT (UG fee); </v>
      </c>
      <c r="X79" t="str">
        <f t="shared" si="14"/>
        <v xml:space="preserve">Column 4, Starters in 2016-17, Non-fundable, Radiography (therapeutic) (B), Standard, PGT (UG fee); </v>
      </c>
      <c r="Y79" t="str">
        <f t="shared" si="14"/>
        <v xml:space="preserve">Column 4, Starters in 2017-18, OfS-fundable, Radiography (therapeutic) (B), Standard, PGT (UG fee); </v>
      </c>
      <c r="Z79" t="str">
        <f t="shared" si="14"/>
        <v xml:space="preserve">Column 4, Starters in 2017-18, Non-fundable, Radiography (therapeutic) (B), Standard, PGT (UG fee); </v>
      </c>
      <c r="AA79" t="str">
        <f t="shared" si="14"/>
        <v xml:space="preserve">Column 4, Starters in 2018-19, OfS-fundable, Radiography (therapeutic) (B), Standard, PGT (UG fee); </v>
      </c>
      <c r="AB79" t="str">
        <f t="shared" si="14"/>
        <v xml:space="preserve">Column 4, Starters in 2018-19, Non-fundable, Radiography (therapeutic) (B), Standard, PGT (UG fee); </v>
      </c>
      <c r="AC79" t="str">
        <f t="shared" si="14"/>
        <v xml:space="preserve">Column 4a, Starters in 2016-17, OfS-fundable, Radiography (therapeutic) (B), Standard, PGT (UG fee); </v>
      </c>
      <c r="AD79" t="str">
        <f t="shared" si="14"/>
        <v xml:space="preserve">Column 4a, Starters in 2016-17, Non-fundable, Radiography (therapeutic) (B), Standard, PGT (UG fee); </v>
      </c>
      <c r="AE79" t="str">
        <f t="shared" si="14"/>
        <v xml:space="preserve">Column 4a, Starters in 2017-18, OfS-fundable, Radiography (therapeutic) (B), Standard, PGT (UG fee); </v>
      </c>
      <c r="AF79" t="str">
        <f t="shared" si="14"/>
        <v xml:space="preserve">Column 4a, Starters in 2017-18, Non-fundable, Radiography (therapeutic) (B), Standard, PGT (UG fee); </v>
      </c>
      <c r="AG79" t="str">
        <f t="shared" si="14"/>
        <v xml:space="preserve">Column 4a, Starters in 2018-19, OfS-fundable, Radiography (therapeutic) (B), Standard, PGT (UG fee); </v>
      </c>
      <c r="AH79" t="str">
        <f t="shared" si="14"/>
        <v xml:space="preserve">Column 4a, Starters in 2018-19, Non-fundable, Radiography (therapeutic) (B), Standard, PGT (UG fee); </v>
      </c>
      <c r="AR79" s="844" t="str">
        <f>IF(AND($AR$3=1,'7c Health part-time'!P79&gt;0),Q79,"")</f>
        <v/>
      </c>
      <c r="AS79" s="843" t="str">
        <f>IF(AND($AR$3=1,'7c Health part-time'!Q79&gt;0),R79,"")</f>
        <v/>
      </c>
      <c r="AT79" s="843" t="str">
        <f>IF(AND($AR$3=1,'7c Health part-time'!R79&gt;0),S79,"")</f>
        <v/>
      </c>
      <c r="AU79" s="843" t="str">
        <f>IF(AND($AR$3=1,'7c Health part-time'!S79&gt;0),T79,"")</f>
        <v/>
      </c>
      <c r="AV79" s="843" t="str">
        <f>IF(AND($AR$3=1,'7c Health part-time'!T79&gt;0),U79,"")</f>
        <v/>
      </c>
      <c r="AW79" s="845" t="str">
        <f>IF(AND($AR$3=1,'7c Health part-time'!U79&gt;0),V79,"")</f>
        <v/>
      </c>
      <c r="AY79" s="844" t="str">
        <f>IF(AND($AY$3=1,'7c Health part-time'!D79&lt;0),E79,"")</f>
        <v/>
      </c>
      <c r="AZ79" s="843" t="str">
        <f>IF(AND($AY$3=1,'7c Health part-time'!E79&lt;0),F79,"")</f>
        <v/>
      </c>
      <c r="BA79" s="843" t="str">
        <f>IF(AND($AY$3=1,'7c Health part-time'!F79&lt;0),G79,"")</f>
        <v/>
      </c>
      <c r="BB79" s="843" t="str">
        <f>IF(AND($AY$3=1,'7c Health part-time'!G79&lt;0),H79,"")</f>
        <v/>
      </c>
      <c r="BC79" s="843" t="str">
        <f>IF(AND($AY$3=1,'7c Health part-time'!H79&lt;0),I79,"")</f>
        <v/>
      </c>
      <c r="BD79" s="845" t="str">
        <f>IF(AND($AY$3=1,'7c Health part-time'!I79&lt;0),J79,"")</f>
        <v/>
      </c>
      <c r="BE79" s="844" t="str">
        <f>IF(AND($AY$3=1,'7c Health part-time'!J79&lt;0),K79,"")</f>
        <v/>
      </c>
      <c r="BF79" s="843" t="str">
        <f>IF(AND($AY$3=1,'7c Health part-time'!K79&lt;0),L79,"")</f>
        <v/>
      </c>
      <c r="BG79" s="843" t="str">
        <f>IF(AND($AY$3=1,'7c Health part-time'!L79&lt;0),M79,"")</f>
        <v/>
      </c>
      <c r="BH79" s="843" t="str">
        <f>IF(AND($AY$3=1,'7c Health part-time'!M79&lt;0),N79,"")</f>
        <v/>
      </c>
      <c r="BI79" s="843" t="str">
        <f>IF(AND($AY$3=1,'7c Health part-time'!N79&lt;0),O79,"")</f>
        <v/>
      </c>
      <c r="BJ79" s="845" t="str">
        <f>IF(AND($AY$3=1,'7c Health part-time'!O79&lt;0),P79,"")</f>
        <v/>
      </c>
      <c r="BK79" s="844" t="str">
        <f>IF(AND($AY$3=1,'7c Health part-time'!V79&lt;0),W79,"")</f>
        <v/>
      </c>
      <c r="BL79" s="843" t="str">
        <f>IF(AND($AY$3=1,'7c Health part-time'!W79&lt;0),X79,"")</f>
        <v/>
      </c>
      <c r="BM79" s="843" t="str">
        <f>IF(AND($AY$3=1,'7c Health part-time'!X79&lt;0),Y79,"")</f>
        <v/>
      </c>
      <c r="BN79" s="843" t="str">
        <f>IF(AND($AY$3=1,'7c Health part-time'!Y79&lt;0),Z79,"")</f>
        <v/>
      </c>
      <c r="BO79" s="843" t="str">
        <f>IF(AND($AY$3=1,'7c Health part-time'!Z79&lt;0),AA79,"")</f>
        <v/>
      </c>
      <c r="BP79" s="845" t="str">
        <f>IF(AND($AY$3=1,'7c Health part-time'!AA79&lt;0),AB79,"")</f>
        <v/>
      </c>
      <c r="BQ79" s="844" t="str">
        <f>IF(AND($AY$3=1,'7c Health part-time'!AB79&lt;0),AC79,"")</f>
        <v/>
      </c>
      <c r="BR79" s="843" t="str">
        <f>IF(AND($AY$3=1,'7c Health part-time'!AC79&lt;0),AD79,"")</f>
        <v/>
      </c>
      <c r="BS79" s="843" t="str">
        <f>IF(AND($AY$3=1,'7c Health part-time'!AD79&lt;0),AE79,"")</f>
        <v/>
      </c>
      <c r="BT79" s="843" t="str">
        <f>IF(AND($AY$3=1,'7c Health part-time'!AE79&lt;0),AF79,"")</f>
        <v/>
      </c>
      <c r="BU79" s="843" t="str">
        <f>IF(AND($AY$3=1,'7c Health part-time'!AF79&lt;0),AG79,"")</f>
        <v/>
      </c>
      <c r="BV79" s="845" t="str">
        <f>IF(AND($AY$3=1,'7c Health part-time'!AG79&lt;0),AH79,"")</f>
        <v/>
      </c>
      <c r="BX79" s="844" t="str">
        <f>IF(AND($BX$3=1,TRUNC('7c Health part-time'!D79)&lt;&gt;'7c Health part-time'!D79),E79,"")</f>
        <v/>
      </c>
      <c r="BY79" s="843" t="str">
        <f>IF(AND($BX$3=1,TRUNC('7c Health part-time'!E79)&lt;&gt;'7c Health part-time'!E79),F79,"")</f>
        <v/>
      </c>
      <c r="BZ79" s="843" t="str">
        <f>IF(AND($BX$3=1,TRUNC('7c Health part-time'!F79)&lt;&gt;'7c Health part-time'!F79),G79,"")</f>
        <v/>
      </c>
      <c r="CA79" s="843" t="str">
        <f>IF(AND($BX$3=1,TRUNC('7c Health part-time'!G79)&lt;&gt;'7c Health part-time'!G79),H79,"")</f>
        <v/>
      </c>
      <c r="CB79" s="843" t="str">
        <f>IF(AND($BX$3=1,TRUNC('7c Health part-time'!H79)&lt;&gt;'7c Health part-time'!H79),I79,"")</f>
        <v/>
      </c>
      <c r="CC79" s="845" t="str">
        <f>IF(AND($BX$3=1,TRUNC('7c Health part-time'!I79)&lt;&gt;'7c Health part-time'!I79),J79,"")</f>
        <v/>
      </c>
      <c r="CD79" s="844" t="str">
        <f>IF(AND($BX$3=1,TRUNC('7c Health part-time'!J79)&lt;&gt;'7c Health part-time'!J79),K79,"")</f>
        <v/>
      </c>
      <c r="CE79" s="843" t="str">
        <f>IF(AND($BX$3=1,TRUNC('7c Health part-time'!K79)&lt;&gt;'7c Health part-time'!K79),L79,"")</f>
        <v/>
      </c>
      <c r="CF79" s="843" t="str">
        <f>IF(AND($BX$3=1,TRUNC('7c Health part-time'!L79)&lt;&gt;'7c Health part-time'!L79),M79,"")</f>
        <v/>
      </c>
      <c r="CG79" s="843" t="str">
        <f>IF(AND($BX$3=1,TRUNC('7c Health part-time'!M79)&lt;&gt;'7c Health part-time'!M79),N79,"")</f>
        <v/>
      </c>
      <c r="CH79" s="843" t="str">
        <f>IF(AND($BX$3=1,TRUNC('7c Health part-time'!N79)&lt;&gt;'7c Health part-time'!N79),O79,"")</f>
        <v/>
      </c>
      <c r="CI79" s="845" t="str">
        <f>IF(AND($BX$3=1,TRUNC('7c Health part-time'!O79)&lt;&gt;'7c Health part-time'!O79),P79,"")</f>
        <v/>
      </c>
      <c r="CJ79" s="844" t="str">
        <f>IF(AND($BX$3=1,TRUNC('7c Health part-time'!P79)&lt;&gt;'7c Health part-time'!P79),Q79,"")</f>
        <v/>
      </c>
      <c r="CK79" s="843" t="str">
        <f>IF(AND($BX$3=1,TRUNC('7c Health part-time'!Q79)&lt;&gt;'7c Health part-time'!Q79),R79,"")</f>
        <v/>
      </c>
      <c r="CL79" s="843" t="str">
        <f>IF(AND($BX$3=1,TRUNC('7c Health part-time'!R79)&lt;&gt;'7c Health part-time'!R79),S79,"")</f>
        <v/>
      </c>
      <c r="CM79" s="843" t="str">
        <f>IF(AND($BX$3=1,TRUNC('7c Health part-time'!S79)&lt;&gt;'7c Health part-time'!S79),T79,"")</f>
        <v/>
      </c>
      <c r="CN79" s="843" t="str">
        <f>IF(AND($BX$3=1,TRUNC('7c Health part-time'!T79)&lt;&gt;'7c Health part-time'!T79),U79,"")</f>
        <v/>
      </c>
      <c r="CO79" s="845" t="str">
        <f>IF(AND($BX$3=1,TRUNC('7c Health part-time'!U79)&lt;&gt;'7c Health part-time'!U79),V79,"")</f>
        <v/>
      </c>
      <c r="DV79" s="844" t="str">
        <f>IF(AND($DV$3=1,ROUND('7c Health part-time'!AB79,2)&lt;&gt;'7c Health part-time'!AB79),AC79,"")</f>
        <v/>
      </c>
      <c r="DW79" s="843" t="str">
        <f>IF(AND($DV$3=1,ROUND('7c Health part-time'!AC79,2)&lt;&gt;'7c Health part-time'!AC79),AD79,"")</f>
        <v/>
      </c>
      <c r="DX79" s="843" t="str">
        <f>IF(AND($DV$3=1,ROUND('7c Health part-time'!AD79,2)&lt;&gt;'7c Health part-time'!AD79),AE79,"")</f>
        <v/>
      </c>
      <c r="DY79" s="843" t="str">
        <f>IF(AND($DV$3=1,ROUND('7c Health part-time'!AE79,2)&lt;&gt;'7c Health part-time'!AE79),AF79,"")</f>
        <v/>
      </c>
      <c r="DZ79" s="843" t="str">
        <f>IF(AND($DV$3=1,ROUND('7c Health part-time'!AF79,2)&lt;&gt;'7c Health part-time'!AF79),AG79,"")</f>
        <v/>
      </c>
      <c r="EA79" s="845" t="str">
        <f>IF(AND($DV$3=1,ROUND('7c Health part-time'!AG79,2)&lt;&gt;'7c Health part-time'!AG79),AH79,"")</f>
        <v/>
      </c>
      <c r="EC79" s="844" t="str">
        <f>IF(AND($EC$3=1,'7c Health part-time'!AB79&gt;'7c Health part-time'!V79),AC79,"")</f>
        <v/>
      </c>
      <c r="ED79" s="843" t="str">
        <f>IF(AND($EC$3=1,'7c Health part-time'!AC79&gt;'7c Health part-time'!W79),AD79,"")</f>
        <v/>
      </c>
      <c r="EE79" s="843" t="str">
        <f>IF(AND($EC$3=1,'7c Health part-time'!AD79&gt;'7c Health part-time'!X79),AE79,"")</f>
        <v/>
      </c>
      <c r="EF79" s="843" t="str">
        <f>IF(AND($EC$3=1,'7c Health part-time'!AE79&gt;'7c Health part-time'!Y79),AF79,"")</f>
        <v/>
      </c>
      <c r="EG79" s="843" t="str">
        <f>IF(AND($EC$3=1,'7c Health part-time'!AF79&gt;'7c Health part-time'!Z79),AG79,"")</f>
        <v/>
      </c>
      <c r="EH79" s="845" t="str">
        <f>IF(AND($EC$3=1,'7c Health part-time'!AG79&gt;'7c Health part-time'!AA79),AH79,"")</f>
        <v/>
      </c>
      <c r="EJ79" s="844" t="str">
        <f>IF(AND($EJ$3=1,'7c Health part-time'!V79&lt;&gt;0),IF(('7c Health part-time'!AB79/'7c Health part-time'!V79)&lt;0.03,AC79,""),"")</f>
        <v/>
      </c>
      <c r="EK79" s="843" t="str">
        <f>IF(AND($EJ$3=1,'7c Health part-time'!W79&lt;&gt;0),IF(('7c Health part-time'!AC79/'7c Health part-time'!W79)&lt;0.03,AD79,""),"")</f>
        <v/>
      </c>
      <c r="EL79" s="843" t="str">
        <f>IF(AND($EJ$3=1,'7c Health part-time'!X79&lt;&gt;0),IF(('7c Health part-time'!AD79/'7c Health part-time'!X79)&lt;0.03,AE79,""),"")</f>
        <v/>
      </c>
      <c r="EM79" s="843" t="str">
        <f>IF(AND($EJ$3=1,'7c Health part-time'!Y79&lt;&gt;0),IF(('7c Health part-time'!AE79/'7c Health part-time'!Y79)&lt;0.03,AF79,""),"")</f>
        <v/>
      </c>
      <c r="EN79" s="843" t="str">
        <f>IF(AND($EJ$3=1,'7c Health part-time'!Z79&lt;&gt;0),IF(('7c Health part-time'!AF79/'7c Health part-time'!Z79)&lt;0.03,AG79,""),"")</f>
        <v/>
      </c>
      <c r="EO79" s="845" t="str">
        <f>IF(AND($EJ$3=1,'7c Health part-time'!AA79&lt;&gt;0),IF(('7c Health part-time'!AG79/'7c Health part-time'!AA79)&lt;0.03,AH79,""),"")</f>
        <v/>
      </c>
      <c r="EQ79" s="844" t="str">
        <f>IF(AND($EQ$3=1,'7c Health part-time'!P79=0,SUM('7c Health part-time'!D79,'7c Health part-time'!J79)&gt;$ET$13),Q79,"")</f>
        <v/>
      </c>
      <c r="ER79" s="843" t="str">
        <f>IF(AND($EQ$3=1,'7c Health part-time'!Q79=0,SUM('7c Health part-time'!E79,'7c Health part-time'!K79)&gt;$ET$13),R79,"")</f>
        <v/>
      </c>
      <c r="ES79" s="843" t="str">
        <f>IF(AND($EQ$3=1,'7c Health part-time'!R79=0,SUM('7c Health part-time'!F79,'7c Health part-time'!L79)&gt;$ET$13),S79,"")</f>
        <v/>
      </c>
      <c r="ET79" s="843" t="str">
        <f>IF(AND($EQ$3=1,'7c Health part-time'!S79=0,SUM('7c Health part-time'!G79,'7c Health part-time'!M79)&gt;$ET$13),T79,"")</f>
        <v/>
      </c>
      <c r="EU79" s="843" t="str">
        <f>IF(AND($EQ$3=1,'7c Health part-time'!T79=0,SUM('7c Health part-time'!H79,'7c Health part-time'!N79)&gt;$ET$13),U79,"")</f>
        <v/>
      </c>
      <c r="EV79" s="845" t="str">
        <f>IF(AND($EQ$3=1,'7c Health part-time'!U79=0,SUM('7c Health part-time'!I79,'7c Health part-time'!O79)&gt;$ET$13),V79,"")</f>
        <v/>
      </c>
      <c r="EX79" s="844" t="str">
        <f>IF(AND($EX$3=1,SUM('7c Health part-time'!D79,'7c Health part-time'!J79)&gt;0,ABS('7c Health part-time'!P79)=SUM('7c Health part-time'!D79,'7c Health part-time'!J79)),Q79,"")</f>
        <v/>
      </c>
      <c r="EY79" s="843" t="str">
        <f>IF(AND($EX$3=1,SUM('7c Health part-time'!E79,'7c Health part-time'!K79)&gt;0,ABS('7c Health part-time'!Q79)=SUM('7c Health part-time'!E79,'7c Health part-time'!K79)),R79,"")</f>
        <v/>
      </c>
      <c r="EZ79" s="843" t="str">
        <f>IF(AND($EX$3=1,SUM('7c Health part-time'!F79,'7c Health part-time'!L79)&gt;0,ABS('7c Health part-time'!R79)=SUM('7c Health part-time'!F79,'7c Health part-time'!L79)),S79,"")</f>
        <v/>
      </c>
      <c r="FA79" s="843" t="str">
        <f>IF(AND($EX$3=1,SUM('7c Health part-time'!G79,'7c Health part-time'!M79)&gt;0,ABS('7c Health part-time'!S79)=SUM('7c Health part-time'!G79,'7c Health part-time'!M79)),T79,"")</f>
        <v/>
      </c>
      <c r="FB79" s="843" t="str">
        <f>IF(AND($EX$3=1,SUM('7c Health part-time'!H79,'7c Health part-time'!N79)&gt;0,ABS('7c Health part-time'!T79)=SUM('7c Health part-time'!H79,'7c Health part-time'!N79)),U79,"")</f>
        <v/>
      </c>
      <c r="FC79" s="845" t="str">
        <f>IF(AND($EX$3=1,SUM('7c Health part-time'!I79,'7c Health part-time'!O79)&gt;0,ABS('7c Health part-time'!U79)=SUM('7c Health part-time'!I79,'7c Health part-time'!O79)),V79,"")</f>
        <v/>
      </c>
      <c r="FR79" s="844" t="str">
        <f>IF(AND($FR$3=1,'7c Health part-time'!V79&lt;&gt;0),IF(('7c Health part-time'!AB79/'7c Health part-time'!V79)&lt;0.25,AC79,""),"")</f>
        <v/>
      </c>
      <c r="FS79" s="843" t="str">
        <f>IF(AND($FR$3=1,'7c Health part-time'!W79&lt;&gt;0),IF(('7c Health part-time'!AC79/'7c Health part-time'!W79)&lt;0.25,AD79,""),"")</f>
        <v/>
      </c>
      <c r="FT79" s="843" t="str">
        <f>IF(AND($FR$3=1,'7c Health part-time'!X79&lt;&gt;0),IF(('7c Health part-time'!AD79/'7c Health part-time'!X79)&lt;0.25,AE79,""),"")</f>
        <v/>
      </c>
      <c r="FU79" s="843" t="str">
        <f>IF(AND($FR$3=1,'7c Health part-time'!Y79&lt;&gt;0),IF(('7c Health part-time'!AE79/'7c Health part-time'!Y79)&lt;0.25,AF79,""),"")</f>
        <v/>
      </c>
      <c r="FV79" s="843" t="str">
        <f>IF(AND($FR$3=1,'7c Health part-time'!Z79&lt;&gt;0),IF(('7c Health part-time'!AF79/'7c Health part-time'!Z79)&lt;0.25,AG79,""),"")</f>
        <v/>
      </c>
      <c r="FW79" s="845" t="str">
        <f>IF(AND($FR$3=1,'7c Health part-time'!AA79&lt;&gt;0),IF(('7c Health part-time'!AG79/'7c Health part-time'!AA79)&lt;0.25,AH79,""),"")</f>
        <v/>
      </c>
      <c r="FY79" s="843"/>
      <c r="FZ79" s="843"/>
      <c r="GA79" s="843"/>
      <c r="GB79" s="843"/>
      <c r="GC79" s="843"/>
      <c r="GD79" s="843"/>
      <c r="GE79" s="843"/>
      <c r="GF79" s="843"/>
      <c r="GG79" s="843"/>
      <c r="GH79" s="843"/>
      <c r="GI79" s="843"/>
      <c r="GJ79" s="843"/>
      <c r="GL79" s="60"/>
      <c r="GM79" s="60" t="s">
        <v>13</v>
      </c>
      <c r="GN79" s="60" t="s">
        <v>314</v>
      </c>
      <c r="GO79" s="49" t="str">
        <f>$CS$101</f>
        <v/>
      </c>
      <c r="GP79" s="41" t="str">
        <f>$CT$101</f>
        <v/>
      </c>
      <c r="GQ79" s="40" t="str">
        <f>$CS$101</f>
        <v/>
      </c>
      <c r="GR79" s="41" t="str">
        <f>$CT$101</f>
        <v/>
      </c>
      <c r="GS79" s="40" t="str">
        <f>$CS$101</f>
        <v/>
      </c>
      <c r="GT79" s="873" t="str">
        <f>$CT$101</f>
        <v/>
      </c>
      <c r="GU79" s="49" t="str">
        <f>$CY$101</f>
        <v/>
      </c>
      <c r="GV79" s="41" t="str">
        <f>$CZ$101</f>
        <v/>
      </c>
      <c r="GW79" s="40" t="str">
        <f>$CY$101</f>
        <v/>
      </c>
      <c r="GX79" s="41" t="str">
        <f>$CZ$101</f>
        <v/>
      </c>
      <c r="GY79" s="40" t="str">
        <f>$CY$101</f>
        <v/>
      </c>
      <c r="GZ79" s="873" t="str">
        <f>$CZ$101</f>
        <v/>
      </c>
      <c r="HA79" s="49" t="str">
        <f>$DE$101</f>
        <v/>
      </c>
      <c r="HB79" s="41" t="str">
        <f>$DF$101</f>
        <v/>
      </c>
      <c r="HC79" s="40" t="str">
        <f>$DE$101</f>
        <v/>
      </c>
      <c r="HD79" s="41" t="str">
        <f>$DF$101</f>
        <v/>
      </c>
      <c r="HE79" s="40" t="str">
        <f>$DE$101</f>
        <v/>
      </c>
      <c r="HF79" s="873" t="str">
        <f>$DF$101</f>
        <v/>
      </c>
      <c r="HG79" s="49" t="str">
        <f>$DK$101</f>
        <v/>
      </c>
      <c r="HH79" s="41" t="str">
        <f>$DL$101</f>
        <v/>
      </c>
      <c r="HI79" s="40" t="str">
        <f>$DK$101</f>
        <v/>
      </c>
      <c r="HJ79" s="41" t="str">
        <f>$DL$101</f>
        <v/>
      </c>
      <c r="HK79" s="40" t="str">
        <f>$DK$101</f>
        <v/>
      </c>
      <c r="HL79" s="873" t="str">
        <f>$DL$101</f>
        <v/>
      </c>
      <c r="HM79" s="49" t="str">
        <f>$DQ$101</f>
        <v/>
      </c>
      <c r="HN79" s="41" t="str">
        <f>$DR$101</f>
        <v/>
      </c>
      <c r="HO79" s="40" t="str">
        <f>$DQ$101</f>
        <v/>
      </c>
      <c r="HP79" s="41" t="str">
        <f>$DR$101</f>
        <v/>
      </c>
      <c r="HQ79" s="40" t="str">
        <f>$DQ$101</f>
        <v/>
      </c>
      <c r="HR79" s="873" t="str">
        <f>$DR$101</f>
        <v/>
      </c>
    </row>
    <row r="80" spans="1:226" x14ac:dyDescent="0.25">
      <c r="A80" s="18" t="str">
        <f>'7c Health part-time'!A80</f>
        <v>Radiography (therapeutic) (B)</v>
      </c>
      <c r="B80" t="s">
        <v>19</v>
      </c>
      <c r="C80" s="18" t="str">
        <f>'7c Health part-time'!C80</f>
        <v>UG</v>
      </c>
      <c r="D80" t="str">
        <f t="shared" si="16"/>
        <v>Radiography (therapeutic) (B), Long, UG</v>
      </c>
      <c r="E80" t="str">
        <f t="shared" si="15"/>
        <v xml:space="preserve">Column 1, Starters in 2016-17, OfS-fundable, Radiography (therapeutic) (B), Long, UG; </v>
      </c>
      <c r="F80" t="str">
        <f t="shared" si="15"/>
        <v xml:space="preserve">Column 1, Starters in 2016-17, Non-fundable, Radiography (therapeutic) (B), Long, UG; </v>
      </c>
      <c r="G80" t="str">
        <f t="shared" si="15"/>
        <v xml:space="preserve">Column 1, Starters in 2017-18, OfS-fundable, Radiography (therapeutic) (B), Long, UG; </v>
      </c>
      <c r="H80" t="str">
        <f t="shared" si="15"/>
        <v xml:space="preserve">Column 1, Starters in 2017-18, Non-fundable, Radiography (therapeutic) (B), Long, UG; </v>
      </c>
      <c r="I80" t="str">
        <f t="shared" si="15"/>
        <v xml:space="preserve">Column 1, Starters in 2018-19, OfS-fundable, Radiography (therapeutic) (B), Long, UG; </v>
      </c>
      <c r="J80" t="str">
        <f t="shared" si="15"/>
        <v xml:space="preserve">Column 1, Starters in 2018-19, Non-fundable, Radiography (therapeutic) (B), Long, UG; </v>
      </c>
      <c r="K80" t="str">
        <f t="shared" si="15"/>
        <v xml:space="preserve">Column 2, Starters in 2016-17, OfS-fundable, Radiography (therapeutic) (B), Long, UG; </v>
      </c>
      <c r="L80" t="str">
        <f t="shared" si="15"/>
        <v xml:space="preserve">Column 2, Starters in 2016-17, Non-fundable, Radiography (therapeutic) (B), Long, UG; </v>
      </c>
      <c r="M80" t="str">
        <f t="shared" si="15"/>
        <v xml:space="preserve">Column 2, Starters in 2017-18, OfS-fundable, Radiography (therapeutic) (B), Long, UG; </v>
      </c>
      <c r="N80" t="str">
        <f t="shared" si="15"/>
        <v xml:space="preserve">Column 2, Starters in 2017-18, Non-fundable, Radiography (therapeutic) (B), Long, UG; </v>
      </c>
      <c r="O80" t="str">
        <f t="shared" si="15"/>
        <v xml:space="preserve">Column 2, Starters in 2018-19, OfS-fundable, Radiography (therapeutic) (B), Long, UG; </v>
      </c>
      <c r="P80" t="str">
        <f t="shared" si="15"/>
        <v xml:space="preserve">Column 2, Starters in 2018-19, Non-fundable, Radiography (therapeutic) (B), Long, UG; </v>
      </c>
      <c r="Q80" t="str">
        <f t="shared" si="15"/>
        <v xml:space="preserve">Column 3, Starters in 2016-17, OfS-fundable, Radiography (therapeutic) (B), Long, UG; </v>
      </c>
      <c r="R80" t="str">
        <f t="shared" si="15"/>
        <v xml:space="preserve">Column 3, Starters in 2016-17, Non-fundable, Radiography (therapeutic) (B), Long, UG; </v>
      </c>
      <c r="S80" t="str">
        <f t="shared" si="15"/>
        <v xml:space="preserve">Column 3, Starters in 2017-18, OfS-fundable, Radiography (therapeutic) (B), Long, UG; </v>
      </c>
      <c r="T80" t="str">
        <f t="shared" si="15"/>
        <v xml:space="preserve">Column 3, Starters in 2017-18, Non-fundable, Radiography (therapeutic) (B), Long, UG; </v>
      </c>
      <c r="U80" t="str">
        <f t="shared" si="14"/>
        <v xml:space="preserve">Column 3, Starters in 2018-19, OfS-fundable, Radiography (therapeutic) (B), Long, UG; </v>
      </c>
      <c r="V80" t="str">
        <f t="shared" si="14"/>
        <v xml:space="preserve">Column 3, Starters in 2018-19, Non-fundable, Radiography (therapeutic) (B), Long, UG; </v>
      </c>
      <c r="W80" t="str">
        <f t="shared" si="14"/>
        <v xml:space="preserve">Column 4, Starters in 2016-17, OfS-fundable, Radiography (therapeutic) (B), Long, UG; </v>
      </c>
      <c r="X80" t="str">
        <f t="shared" si="14"/>
        <v xml:space="preserve">Column 4, Starters in 2016-17, Non-fundable, Radiography (therapeutic) (B), Long, UG; </v>
      </c>
      <c r="Y80" t="str">
        <f t="shared" si="14"/>
        <v xml:space="preserve">Column 4, Starters in 2017-18, OfS-fundable, Radiography (therapeutic) (B), Long, UG; </v>
      </c>
      <c r="Z80" t="str">
        <f t="shared" si="14"/>
        <v xml:space="preserve">Column 4, Starters in 2017-18, Non-fundable, Radiography (therapeutic) (B), Long, UG; </v>
      </c>
      <c r="AA80" t="str">
        <f t="shared" si="14"/>
        <v xml:space="preserve">Column 4, Starters in 2018-19, OfS-fundable, Radiography (therapeutic) (B), Long, UG; </v>
      </c>
      <c r="AB80" t="str">
        <f t="shared" si="14"/>
        <v xml:space="preserve">Column 4, Starters in 2018-19, Non-fundable, Radiography (therapeutic) (B), Long, UG; </v>
      </c>
      <c r="AC80" t="str">
        <f t="shared" si="14"/>
        <v xml:space="preserve">Column 4a, Starters in 2016-17, OfS-fundable, Radiography (therapeutic) (B), Long, UG; </v>
      </c>
      <c r="AD80" t="str">
        <f t="shared" si="14"/>
        <v xml:space="preserve">Column 4a, Starters in 2016-17, Non-fundable, Radiography (therapeutic) (B), Long, UG; </v>
      </c>
      <c r="AE80" t="str">
        <f t="shared" si="14"/>
        <v xml:space="preserve">Column 4a, Starters in 2017-18, OfS-fundable, Radiography (therapeutic) (B), Long, UG; </v>
      </c>
      <c r="AF80" t="str">
        <f t="shared" si="14"/>
        <v xml:space="preserve">Column 4a, Starters in 2017-18, Non-fundable, Radiography (therapeutic) (B), Long, UG; </v>
      </c>
      <c r="AG80" t="str">
        <f t="shared" si="14"/>
        <v xml:space="preserve">Column 4a, Starters in 2018-19, OfS-fundable, Radiography (therapeutic) (B), Long, UG; </v>
      </c>
      <c r="AH80" t="str">
        <f t="shared" si="14"/>
        <v xml:space="preserve">Column 4a, Starters in 2018-19, Non-fundable, Radiography (therapeutic) (B), Long, UG; </v>
      </c>
      <c r="AR80" s="844" t="str">
        <f>IF(AND($AR$3=1,'7c Health part-time'!P80&gt;0),Q80,"")</f>
        <v/>
      </c>
      <c r="AS80" s="843" t="str">
        <f>IF(AND($AR$3=1,'7c Health part-time'!Q80&gt;0),R80,"")</f>
        <v/>
      </c>
      <c r="AT80" s="843" t="str">
        <f>IF(AND($AR$3=1,'7c Health part-time'!R80&gt;0),S80,"")</f>
        <v/>
      </c>
      <c r="AU80" s="843" t="str">
        <f>IF(AND($AR$3=1,'7c Health part-time'!S80&gt;0),T80,"")</f>
        <v/>
      </c>
      <c r="AV80" s="843" t="str">
        <f>IF(AND($AR$3=1,'7c Health part-time'!T80&gt;0),U80,"")</f>
        <v/>
      </c>
      <c r="AW80" s="845" t="str">
        <f>IF(AND($AR$3=1,'7c Health part-time'!U80&gt;0),V80,"")</f>
        <v/>
      </c>
      <c r="AY80" s="844" t="str">
        <f>IF(AND($AY$3=1,'7c Health part-time'!D80&lt;0),E80,"")</f>
        <v/>
      </c>
      <c r="AZ80" s="843" t="str">
        <f>IF(AND($AY$3=1,'7c Health part-time'!E80&lt;0),F80,"")</f>
        <v/>
      </c>
      <c r="BA80" s="843" t="str">
        <f>IF(AND($AY$3=1,'7c Health part-time'!F80&lt;0),G80,"")</f>
        <v/>
      </c>
      <c r="BB80" s="843" t="str">
        <f>IF(AND($AY$3=1,'7c Health part-time'!G80&lt;0),H80,"")</f>
        <v/>
      </c>
      <c r="BC80" s="843" t="str">
        <f>IF(AND($AY$3=1,'7c Health part-time'!H80&lt;0),I80,"")</f>
        <v/>
      </c>
      <c r="BD80" s="845" t="str">
        <f>IF(AND($AY$3=1,'7c Health part-time'!I80&lt;0),J80,"")</f>
        <v/>
      </c>
      <c r="BE80" s="844" t="str">
        <f>IF(AND($AY$3=1,'7c Health part-time'!J80&lt;0),K80,"")</f>
        <v/>
      </c>
      <c r="BF80" s="843" t="str">
        <f>IF(AND($AY$3=1,'7c Health part-time'!K80&lt;0),L80,"")</f>
        <v/>
      </c>
      <c r="BG80" s="843" t="str">
        <f>IF(AND($AY$3=1,'7c Health part-time'!L80&lt;0),M80,"")</f>
        <v/>
      </c>
      <c r="BH80" s="843" t="str">
        <f>IF(AND($AY$3=1,'7c Health part-time'!M80&lt;0),N80,"")</f>
        <v/>
      </c>
      <c r="BI80" s="843" t="str">
        <f>IF(AND($AY$3=1,'7c Health part-time'!N80&lt;0),O80,"")</f>
        <v/>
      </c>
      <c r="BJ80" s="845" t="str">
        <f>IF(AND($AY$3=1,'7c Health part-time'!O80&lt;0),P80,"")</f>
        <v/>
      </c>
      <c r="BK80" s="844" t="str">
        <f>IF(AND($AY$3=1,'7c Health part-time'!V80&lt;0),W80,"")</f>
        <v/>
      </c>
      <c r="BL80" s="843" t="str">
        <f>IF(AND($AY$3=1,'7c Health part-time'!W80&lt;0),X80,"")</f>
        <v/>
      </c>
      <c r="BM80" s="843" t="str">
        <f>IF(AND($AY$3=1,'7c Health part-time'!X80&lt;0),Y80,"")</f>
        <v/>
      </c>
      <c r="BN80" s="843" t="str">
        <f>IF(AND($AY$3=1,'7c Health part-time'!Y80&lt;0),Z80,"")</f>
        <v/>
      </c>
      <c r="BO80" s="843" t="str">
        <f>IF(AND($AY$3=1,'7c Health part-time'!Z80&lt;0),AA80,"")</f>
        <v/>
      </c>
      <c r="BP80" s="845" t="str">
        <f>IF(AND($AY$3=1,'7c Health part-time'!AA80&lt;0),AB80,"")</f>
        <v/>
      </c>
      <c r="BQ80" s="844" t="str">
        <f>IF(AND($AY$3=1,'7c Health part-time'!AB80&lt;0),AC80,"")</f>
        <v/>
      </c>
      <c r="BR80" s="843" t="str">
        <f>IF(AND($AY$3=1,'7c Health part-time'!AC80&lt;0),AD80,"")</f>
        <v/>
      </c>
      <c r="BS80" s="843" t="str">
        <f>IF(AND($AY$3=1,'7c Health part-time'!AD80&lt;0),AE80,"")</f>
        <v/>
      </c>
      <c r="BT80" s="843" t="str">
        <f>IF(AND($AY$3=1,'7c Health part-time'!AE80&lt;0),AF80,"")</f>
        <v/>
      </c>
      <c r="BU80" s="843" t="str">
        <f>IF(AND($AY$3=1,'7c Health part-time'!AF80&lt;0),AG80,"")</f>
        <v/>
      </c>
      <c r="BV80" s="845" t="str">
        <f>IF(AND($AY$3=1,'7c Health part-time'!AG80&lt;0),AH80,"")</f>
        <v/>
      </c>
      <c r="BX80" s="844" t="str">
        <f>IF(AND($BX$3=1,TRUNC('7c Health part-time'!D80)&lt;&gt;'7c Health part-time'!D80),E80,"")</f>
        <v/>
      </c>
      <c r="BY80" s="843" t="str">
        <f>IF(AND($BX$3=1,TRUNC('7c Health part-time'!E80)&lt;&gt;'7c Health part-time'!E80),F80,"")</f>
        <v/>
      </c>
      <c r="BZ80" s="843" t="str">
        <f>IF(AND($BX$3=1,TRUNC('7c Health part-time'!F80)&lt;&gt;'7c Health part-time'!F80),G80,"")</f>
        <v/>
      </c>
      <c r="CA80" s="843" t="str">
        <f>IF(AND($BX$3=1,TRUNC('7c Health part-time'!G80)&lt;&gt;'7c Health part-time'!G80),H80,"")</f>
        <v/>
      </c>
      <c r="CB80" s="843" t="str">
        <f>IF(AND($BX$3=1,TRUNC('7c Health part-time'!H80)&lt;&gt;'7c Health part-time'!H80),I80,"")</f>
        <v/>
      </c>
      <c r="CC80" s="845" t="str">
        <f>IF(AND($BX$3=1,TRUNC('7c Health part-time'!I80)&lt;&gt;'7c Health part-time'!I80),J80,"")</f>
        <v/>
      </c>
      <c r="CD80" s="844" t="str">
        <f>IF(AND($BX$3=1,TRUNC('7c Health part-time'!J80)&lt;&gt;'7c Health part-time'!J80),K80,"")</f>
        <v/>
      </c>
      <c r="CE80" s="843" t="str">
        <f>IF(AND($BX$3=1,TRUNC('7c Health part-time'!K80)&lt;&gt;'7c Health part-time'!K80),L80,"")</f>
        <v/>
      </c>
      <c r="CF80" s="843" t="str">
        <f>IF(AND($BX$3=1,TRUNC('7c Health part-time'!L80)&lt;&gt;'7c Health part-time'!L80),M80,"")</f>
        <v/>
      </c>
      <c r="CG80" s="843" t="str">
        <f>IF(AND($BX$3=1,TRUNC('7c Health part-time'!M80)&lt;&gt;'7c Health part-time'!M80),N80,"")</f>
        <v/>
      </c>
      <c r="CH80" s="843" t="str">
        <f>IF(AND($BX$3=1,TRUNC('7c Health part-time'!N80)&lt;&gt;'7c Health part-time'!N80),O80,"")</f>
        <v/>
      </c>
      <c r="CI80" s="845" t="str">
        <f>IF(AND($BX$3=1,TRUNC('7c Health part-time'!O80)&lt;&gt;'7c Health part-time'!O80),P80,"")</f>
        <v/>
      </c>
      <c r="CJ80" s="844" t="str">
        <f>IF(AND($BX$3=1,TRUNC('7c Health part-time'!P80)&lt;&gt;'7c Health part-time'!P80),Q80,"")</f>
        <v/>
      </c>
      <c r="CK80" s="843" t="str">
        <f>IF(AND($BX$3=1,TRUNC('7c Health part-time'!Q80)&lt;&gt;'7c Health part-time'!Q80),R80,"")</f>
        <v/>
      </c>
      <c r="CL80" s="843" t="str">
        <f>IF(AND($BX$3=1,TRUNC('7c Health part-time'!R80)&lt;&gt;'7c Health part-time'!R80),S80,"")</f>
        <v/>
      </c>
      <c r="CM80" s="843" t="str">
        <f>IF(AND($BX$3=1,TRUNC('7c Health part-time'!S80)&lt;&gt;'7c Health part-time'!S80),T80,"")</f>
        <v/>
      </c>
      <c r="CN80" s="843" t="str">
        <f>IF(AND($BX$3=1,TRUNC('7c Health part-time'!T80)&lt;&gt;'7c Health part-time'!T80),U80,"")</f>
        <v/>
      </c>
      <c r="CO80" s="845" t="str">
        <f>IF(AND($BX$3=1,TRUNC('7c Health part-time'!U80)&lt;&gt;'7c Health part-time'!U80),V80,"")</f>
        <v/>
      </c>
      <c r="DV80" s="844" t="str">
        <f>IF(AND($DV$3=1,ROUND('7c Health part-time'!AB80,2)&lt;&gt;'7c Health part-time'!AB80),AC80,"")</f>
        <v/>
      </c>
      <c r="DW80" s="843" t="str">
        <f>IF(AND($DV$3=1,ROUND('7c Health part-time'!AC80,2)&lt;&gt;'7c Health part-time'!AC80),AD80,"")</f>
        <v/>
      </c>
      <c r="DX80" s="843" t="str">
        <f>IF(AND($DV$3=1,ROUND('7c Health part-time'!AD80,2)&lt;&gt;'7c Health part-time'!AD80),AE80,"")</f>
        <v/>
      </c>
      <c r="DY80" s="843" t="str">
        <f>IF(AND($DV$3=1,ROUND('7c Health part-time'!AE80,2)&lt;&gt;'7c Health part-time'!AE80),AF80,"")</f>
        <v/>
      </c>
      <c r="DZ80" s="843" t="str">
        <f>IF(AND($DV$3=1,ROUND('7c Health part-time'!AF80,2)&lt;&gt;'7c Health part-time'!AF80),AG80,"")</f>
        <v/>
      </c>
      <c r="EA80" s="845" t="str">
        <f>IF(AND($DV$3=1,ROUND('7c Health part-time'!AG80,2)&lt;&gt;'7c Health part-time'!AG80),AH80,"")</f>
        <v/>
      </c>
      <c r="EC80" s="844" t="str">
        <f>IF(AND($EC$3=1,'7c Health part-time'!AB80&gt;'7c Health part-time'!V80),AC80,"")</f>
        <v/>
      </c>
      <c r="ED80" s="843" t="str">
        <f>IF(AND($EC$3=1,'7c Health part-time'!AC80&gt;'7c Health part-time'!W80),AD80,"")</f>
        <v/>
      </c>
      <c r="EE80" s="843" t="str">
        <f>IF(AND($EC$3=1,'7c Health part-time'!AD80&gt;'7c Health part-time'!X80),AE80,"")</f>
        <v/>
      </c>
      <c r="EF80" s="843" t="str">
        <f>IF(AND($EC$3=1,'7c Health part-time'!AE80&gt;'7c Health part-time'!Y80),AF80,"")</f>
        <v/>
      </c>
      <c r="EG80" s="843" t="str">
        <f>IF(AND($EC$3=1,'7c Health part-time'!AF80&gt;'7c Health part-time'!Z80),AG80,"")</f>
        <v/>
      </c>
      <c r="EH80" s="845" t="str">
        <f>IF(AND($EC$3=1,'7c Health part-time'!AG80&gt;'7c Health part-time'!AA80),AH80,"")</f>
        <v/>
      </c>
      <c r="EJ80" s="844" t="str">
        <f>IF(AND($EJ$3=1,'7c Health part-time'!V80&lt;&gt;0),IF(('7c Health part-time'!AB80/'7c Health part-time'!V80)&lt;0.03,AC80,""),"")</f>
        <v/>
      </c>
      <c r="EK80" s="843" t="str">
        <f>IF(AND($EJ$3=1,'7c Health part-time'!W80&lt;&gt;0),IF(('7c Health part-time'!AC80/'7c Health part-time'!W80)&lt;0.03,AD80,""),"")</f>
        <v/>
      </c>
      <c r="EL80" s="843" t="str">
        <f>IF(AND($EJ$3=1,'7c Health part-time'!X80&lt;&gt;0),IF(('7c Health part-time'!AD80/'7c Health part-time'!X80)&lt;0.03,AE80,""),"")</f>
        <v/>
      </c>
      <c r="EM80" s="843" t="str">
        <f>IF(AND($EJ$3=1,'7c Health part-time'!Y80&lt;&gt;0),IF(('7c Health part-time'!AE80/'7c Health part-time'!Y80)&lt;0.03,AF80,""),"")</f>
        <v/>
      </c>
      <c r="EN80" s="843" t="str">
        <f>IF(AND($EJ$3=1,'7c Health part-time'!Z80&lt;&gt;0),IF(('7c Health part-time'!AF80/'7c Health part-time'!Z80)&lt;0.03,AG80,""),"")</f>
        <v/>
      </c>
      <c r="EO80" s="845" t="str">
        <f>IF(AND($EJ$3=1,'7c Health part-time'!AA80&lt;&gt;0),IF(('7c Health part-time'!AG80/'7c Health part-time'!AA80)&lt;0.03,AH80,""),"")</f>
        <v/>
      </c>
      <c r="EQ80" s="844" t="str">
        <f>IF(AND($EQ$3=1,'7c Health part-time'!P80=0,SUM('7c Health part-time'!D80,'7c Health part-time'!J80)&gt;$ET$13),Q80,"")</f>
        <v/>
      </c>
      <c r="ER80" s="843" t="str">
        <f>IF(AND($EQ$3=1,'7c Health part-time'!Q80=0,SUM('7c Health part-time'!E80,'7c Health part-time'!K80)&gt;$ET$13),R80,"")</f>
        <v/>
      </c>
      <c r="ES80" s="843" t="str">
        <f>IF(AND($EQ$3=1,'7c Health part-time'!R80=0,SUM('7c Health part-time'!F80,'7c Health part-time'!L80)&gt;$ET$13),S80,"")</f>
        <v/>
      </c>
      <c r="ET80" s="843" t="str">
        <f>IF(AND($EQ$3=1,'7c Health part-time'!S80=0,SUM('7c Health part-time'!G80,'7c Health part-time'!M80)&gt;$ET$13),T80,"")</f>
        <v/>
      </c>
      <c r="EU80" s="843" t="str">
        <f>IF(AND($EQ$3=1,'7c Health part-time'!T80=0,SUM('7c Health part-time'!H80,'7c Health part-time'!N80)&gt;$ET$13),U80,"")</f>
        <v/>
      </c>
      <c r="EV80" s="845" t="str">
        <f>IF(AND($EQ$3=1,'7c Health part-time'!U80=0,SUM('7c Health part-time'!I80,'7c Health part-time'!O80)&gt;$ET$13),V80,"")</f>
        <v/>
      </c>
      <c r="EX80" s="844" t="str">
        <f>IF(AND($EX$3=1,SUM('7c Health part-time'!D80,'7c Health part-time'!J80)&gt;0,ABS('7c Health part-time'!P80)=SUM('7c Health part-time'!D80,'7c Health part-time'!J80)),Q80,"")</f>
        <v/>
      </c>
      <c r="EY80" s="843" t="str">
        <f>IF(AND($EX$3=1,SUM('7c Health part-time'!E80,'7c Health part-time'!K80)&gt;0,ABS('7c Health part-time'!Q80)=SUM('7c Health part-time'!E80,'7c Health part-time'!K80)),R80,"")</f>
        <v/>
      </c>
      <c r="EZ80" s="843" t="str">
        <f>IF(AND($EX$3=1,SUM('7c Health part-time'!F80,'7c Health part-time'!L80)&gt;0,ABS('7c Health part-time'!R80)=SUM('7c Health part-time'!F80,'7c Health part-time'!L80)),S80,"")</f>
        <v/>
      </c>
      <c r="FA80" s="843" t="str">
        <f>IF(AND($EX$3=1,SUM('7c Health part-time'!G80,'7c Health part-time'!M80)&gt;0,ABS('7c Health part-time'!S80)=SUM('7c Health part-time'!G80,'7c Health part-time'!M80)),T80,"")</f>
        <v/>
      </c>
      <c r="FB80" s="843" t="str">
        <f>IF(AND($EX$3=1,SUM('7c Health part-time'!H80,'7c Health part-time'!N80)&gt;0,ABS('7c Health part-time'!T80)=SUM('7c Health part-time'!H80,'7c Health part-time'!N80)),U80,"")</f>
        <v/>
      </c>
      <c r="FC80" s="845" t="str">
        <f>IF(AND($EX$3=1,SUM('7c Health part-time'!I80,'7c Health part-time'!O80)&gt;0,ABS('7c Health part-time'!U80)=SUM('7c Health part-time'!I80,'7c Health part-time'!O80)),V80,"")</f>
        <v/>
      </c>
      <c r="FR80" s="844" t="str">
        <f>IF(AND($FR$3=1,'7c Health part-time'!V80&lt;&gt;0),IF(('7c Health part-time'!AB80/'7c Health part-time'!V80)&lt;0.25,AC80,""),"")</f>
        <v/>
      </c>
      <c r="FS80" s="843" t="str">
        <f>IF(AND($FR$3=1,'7c Health part-time'!W80&lt;&gt;0),IF(('7c Health part-time'!AC80/'7c Health part-time'!W80)&lt;0.25,AD80,""),"")</f>
        <v/>
      </c>
      <c r="FT80" s="843" t="str">
        <f>IF(AND($FR$3=1,'7c Health part-time'!X80&lt;&gt;0),IF(('7c Health part-time'!AD80/'7c Health part-time'!X80)&lt;0.25,AE80,""),"")</f>
        <v/>
      </c>
      <c r="FU80" s="843" t="str">
        <f>IF(AND($FR$3=1,'7c Health part-time'!Y80&lt;&gt;0),IF(('7c Health part-time'!AE80/'7c Health part-time'!Y80)&lt;0.25,AF80,""),"")</f>
        <v/>
      </c>
      <c r="FV80" s="843" t="str">
        <f>IF(AND($FR$3=1,'7c Health part-time'!Z80&lt;&gt;0),IF(('7c Health part-time'!AF80/'7c Health part-time'!Z80)&lt;0.25,AG80,""),"")</f>
        <v/>
      </c>
      <c r="FW80" s="845" t="str">
        <f>IF(AND($FR$3=1,'7c Health part-time'!AA80&lt;&gt;0),IF(('7c Health part-time'!AG80/'7c Health part-time'!AA80)&lt;0.25,AH80,""),"")</f>
        <v/>
      </c>
      <c r="FY80" s="840" t="str">
        <f>IF(AND($FY$3=1,'7c Health part-time'!D80&gt;0),E80,"")</f>
        <v/>
      </c>
      <c r="FZ80" s="841" t="str">
        <f>IF(AND($FY$3=1,'7c Health part-time'!E80&gt;0),F80,"")</f>
        <v/>
      </c>
      <c r="GA80" s="841" t="str">
        <f>IF(AND($FY$3=1,'7c Health part-time'!F80&gt;0),G80,"")</f>
        <v/>
      </c>
      <c r="GB80" s="841" t="str">
        <f>IF(AND($FY$3=1,'7c Health part-time'!G80&gt;0),H80,"")</f>
        <v/>
      </c>
      <c r="GC80" s="841" t="str">
        <f>IF(AND($FY$3=1,'7c Health part-time'!H80&gt;0),I80,"")</f>
        <v/>
      </c>
      <c r="GD80" s="842" t="str">
        <f>IF(AND($FY$3=1,'7c Health part-time'!I80&gt;0),J80,"")</f>
        <v/>
      </c>
      <c r="GE80" s="841" t="str">
        <f>IF(AND($FY$3=1,'7c Health part-time'!J80&gt;0),K80,"")</f>
        <v/>
      </c>
      <c r="GF80" s="841" t="str">
        <f>IF(AND($FY$3=1,'7c Health part-time'!K80&gt;0),L80,"")</f>
        <v/>
      </c>
      <c r="GG80" s="841" t="str">
        <f>IF(AND($FY$3=1,'7c Health part-time'!L80&gt;0),M80,"")</f>
        <v/>
      </c>
      <c r="GH80" s="841" t="str">
        <f>IF(AND($FY$3=1,'7c Health part-time'!M80&gt;0),N80,"")</f>
        <v/>
      </c>
      <c r="GI80" s="841" t="str">
        <f>IF(AND($FY$3=1,'7c Health part-time'!N80&gt;0),O80,"")</f>
        <v/>
      </c>
      <c r="GJ80" s="842" t="str">
        <f>IF(AND($FY$3=1,'7c Health part-time'!O80&gt;0),P80,"")</f>
        <v/>
      </c>
      <c r="GL80" s="60"/>
      <c r="GM80" s="61" t="s">
        <v>19</v>
      </c>
      <c r="GN80" s="60" t="s">
        <v>116</v>
      </c>
      <c r="GO80" s="49" t="str">
        <f>$CS$102</f>
        <v/>
      </c>
      <c r="GP80" s="41" t="str">
        <f>$CT$102</f>
        <v/>
      </c>
      <c r="GQ80" s="40" t="str">
        <f>$CS$102</f>
        <v/>
      </c>
      <c r="GR80" s="41" t="str">
        <f>$CT$102</f>
        <v/>
      </c>
      <c r="GS80" s="40" t="str">
        <f>$CS$102</f>
        <v/>
      </c>
      <c r="GT80" s="873" t="str">
        <f>$CT$102</f>
        <v/>
      </c>
      <c r="GU80" s="49" t="str">
        <f>$CY$102</f>
        <v/>
      </c>
      <c r="GV80" s="41" t="str">
        <f>$CZ$102</f>
        <v/>
      </c>
      <c r="GW80" s="40" t="str">
        <f>$CY$102</f>
        <v/>
      </c>
      <c r="GX80" s="41" t="str">
        <f>$CZ$102</f>
        <v/>
      </c>
      <c r="GY80" s="40" t="str">
        <f>$CY$102</f>
        <v/>
      </c>
      <c r="GZ80" s="873" t="str">
        <f>$CZ$102</f>
        <v/>
      </c>
      <c r="HA80" s="49" t="str">
        <f>$DE$102</f>
        <v/>
      </c>
      <c r="HB80" s="41" t="str">
        <f>$DF$102</f>
        <v/>
      </c>
      <c r="HC80" s="40" t="str">
        <f>$DE$102</f>
        <v/>
      </c>
      <c r="HD80" s="41" t="str">
        <f>$DF$102</f>
        <v/>
      </c>
      <c r="HE80" s="40" t="str">
        <f>$DE$102</f>
        <v/>
      </c>
      <c r="HF80" s="873" t="str">
        <f>$DF$102</f>
        <v/>
      </c>
      <c r="HG80" s="49" t="str">
        <f>$DK$102</f>
        <v/>
      </c>
      <c r="HH80" s="41" t="str">
        <f>$DL$102</f>
        <v/>
      </c>
      <c r="HI80" s="40" t="str">
        <f>$DK$102</f>
        <v/>
      </c>
      <c r="HJ80" s="41" t="str">
        <f>$DL$102</f>
        <v/>
      </c>
      <c r="HK80" s="40" t="str">
        <f>$DK$102</f>
        <v/>
      </c>
      <c r="HL80" s="873" t="str">
        <f>$DL$102</f>
        <v/>
      </c>
      <c r="HM80" s="49" t="str">
        <f>$DQ$102</f>
        <v/>
      </c>
      <c r="HN80" s="41" t="str">
        <f>$DR$102</f>
        <v/>
      </c>
      <c r="HO80" s="40" t="str">
        <f>$DQ$102</f>
        <v/>
      </c>
      <c r="HP80" s="41" t="str">
        <f>$DR$102</f>
        <v/>
      </c>
      <c r="HQ80" s="40" t="str">
        <f>$DQ$102</f>
        <v/>
      </c>
      <c r="HR80" s="873" t="str">
        <f>$DR$102</f>
        <v/>
      </c>
    </row>
    <row r="81" spans="1:226" x14ac:dyDescent="0.25">
      <c r="A81" s="18" t="str">
        <f>'7c Health part-time'!A81</f>
        <v>Radiography (therapeutic) (B)</v>
      </c>
      <c r="B81" t="s">
        <v>19</v>
      </c>
      <c r="C81" s="18" t="str">
        <f>'7c Health part-time'!C81</f>
        <v>PGT (UG fee)</v>
      </c>
      <c r="D81" t="str">
        <f t="shared" si="16"/>
        <v>Radiography (therapeutic) (B), Long, PGT (UG fee)</v>
      </c>
      <c r="E81" t="str">
        <f t="shared" si="15"/>
        <v xml:space="preserve">Column 1, Starters in 2016-17, OfS-fundable, Radiography (therapeutic) (B), Long, PGT (UG fee); </v>
      </c>
      <c r="F81" t="str">
        <f t="shared" si="15"/>
        <v xml:space="preserve">Column 1, Starters in 2016-17, Non-fundable, Radiography (therapeutic) (B), Long, PGT (UG fee); </v>
      </c>
      <c r="G81" t="str">
        <f t="shared" si="15"/>
        <v xml:space="preserve">Column 1, Starters in 2017-18, OfS-fundable, Radiography (therapeutic) (B), Long, PGT (UG fee); </v>
      </c>
      <c r="H81" t="str">
        <f t="shared" si="15"/>
        <v xml:space="preserve">Column 1, Starters in 2017-18, Non-fundable, Radiography (therapeutic) (B), Long, PGT (UG fee); </v>
      </c>
      <c r="I81" t="str">
        <f t="shared" si="15"/>
        <v xml:space="preserve">Column 1, Starters in 2018-19, OfS-fundable, Radiography (therapeutic) (B), Long, PGT (UG fee); </v>
      </c>
      <c r="J81" t="str">
        <f t="shared" si="15"/>
        <v xml:space="preserve">Column 1, Starters in 2018-19, Non-fundable, Radiography (therapeutic) (B), Long, PGT (UG fee); </v>
      </c>
      <c r="K81" t="str">
        <f t="shared" si="15"/>
        <v xml:space="preserve">Column 2, Starters in 2016-17, OfS-fundable, Radiography (therapeutic) (B), Long, PGT (UG fee); </v>
      </c>
      <c r="L81" t="str">
        <f t="shared" si="15"/>
        <v xml:space="preserve">Column 2, Starters in 2016-17, Non-fundable, Radiography (therapeutic) (B), Long, PGT (UG fee); </v>
      </c>
      <c r="M81" t="str">
        <f t="shared" si="15"/>
        <v xml:space="preserve">Column 2, Starters in 2017-18, OfS-fundable, Radiography (therapeutic) (B), Long, PGT (UG fee); </v>
      </c>
      <c r="N81" t="str">
        <f t="shared" si="15"/>
        <v xml:space="preserve">Column 2, Starters in 2017-18, Non-fundable, Radiography (therapeutic) (B), Long, PGT (UG fee); </v>
      </c>
      <c r="O81" t="str">
        <f t="shared" si="15"/>
        <v xml:space="preserve">Column 2, Starters in 2018-19, OfS-fundable, Radiography (therapeutic) (B), Long, PGT (UG fee); </v>
      </c>
      <c r="P81" t="str">
        <f t="shared" si="15"/>
        <v xml:space="preserve">Column 2, Starters in 2018-19, Non-fundable, Radiography (therapeutic) (B), Long, PGT (UG fee); </v>
      </c>
      <c r="Q81" t="str">
        <f t="shared" si="15"/>
        <v xml:space="preserve">Column 3, Starters in 2016-17, OfS-fundable, Radiography (therapeutic) (B), Long, PGT (UG fee); </v>
      </c>
      <c r="R81" t="str">
        <f t="shared" si="15"/>
        <v xml:space="preserve">Column 3, Starters in 2016-17, Non-fundable, Radiography (therapeutic) (B), Long, PGT (UG fee); </v>
      </c>
      <c r="S81" t="str">
        <f t="shared" si="15"/>
        <v xml:space="preserve">Column 3, Starters in 2017-18, OfS-fundable, Radiography (therapeutic) (B), Long, PGT (UG fee); </v>
      </c>
      <c r="T81" t="str">
        <f t="shared" si="15"/>
        <v xml:space="preserve">Column 3, Starters in 2017-18, Non-fundable, Radiography (therapeutic) (B), Long, PGT (UG fee); </v>
      </c>
      <c r="U81" t="str">
        <f t="shared" si="14"/>
        <v xml:space="preserve">Column 3, Starters in 2018-19, OfS-fundable, Radiography (therapeutic) (B), Long, PGT (UG fee); </v>
      </c>
      <c r="V81" t="str">
        <f t="shared" si="14"/>
        <v xml:space="preserve">Column 3, Starters in 2018-19, Non-fundable, Radiography (therapeutic) (B), Long, PGT (UG fee); </v>
      </c>
      <c r="W81" t="str">
        <f t="shared" si="14"/>
        <v xml:space="preserve">Column 4, Starters in 2016-17, OfS-fundable, Radiography (therapeutic) (B), Long, PGT (UG fee); </v>
      </c>
      <c r="X81" t="str">
        <f t="shared" si="14"/>
        <v xml:space="preserve">Column 4, Starters in 2016-17, Non-fundable, Radiography (therapeutic) (B), Long, PGT (UG fee); </v>
      </c>
      <c r="Y81" t="str">
        <f t="shared" si="14"/>
        <v xml:space="preserve">Column 4, Starters in 2017-18, OfS-fundable, Radiography (therapeutic) (B), Long, PGT (UG fee); </v>
      </c>
      <c r="Z81" t="str">
        <f t="shared" si="14"/>
        <v xml:space="preserve">Column 4, Starters in 2017-18, Non-fundable, Radiography (therapeutic) (B), Long, PGT (UG fee); </v>
      </c>
      <c r="AA81" t="str">
        <f t="shared" si="14"/>
        <v xml:space="preserve">Column 4, Starters in 2018-19, OfS-fundable, Radiography (therapeutic) (B), Long, PGT (UG fee); </v>
      </c>
      <c r="AB81" t="str">
        <f t="shared" si="14"/>
        <v xml:space="preserve">Column 4, Starters in 2018-19, Non-fundable, Radiography (therapeutic) (B), Long, PGT (UG fee); </v>
      </c>
      <c r="AC81" t="str">
        <f t="shared" si="14"/>
        <v xml:space="preserve">Column 4a, Starters in 2016-17, OfS-fundable, Radiography (therapeutic) (B), Long, PGT (UG fee); </v>
      </c>
      <c r="AD81" t="str">
        <f t="shared" si="14"/>
        <v xml:space="preserve">Column 4a, Starters in 2016-17, Non-fundable, Radiography (therapeutic) (B), Long, PGT (UG fee); </v>
      </c>
      <c r="AE81" t="str">
        <f t="shared" si="14"/>
        <v xml:space="preserve">Column 4a, Starters in 2017-18, OfS-fundable, Radiography (therapeutic) (B), Long, PGT (UG fee); </v>
      </c>
      <c r="AF81" t="str">
        <f t="shared" si="14"/>
        <v xml:space="preserve">Column 4a, Starters in 2017-18, Non-fundable, Radiography (therapeutic) (B), Long, PGT (UG fee); </v>
      </c>
      <c r="AG81" t="str">
        <f t="shared" si="14"/>
        <v xml:space="preserve">Column 4a, Starters in 2018-19, OfS-fundable, Radiography (therapeutic) (B), Long, PGT (UG fee); </v>
      </c>
      <c r="AH81" t="str">
        <f t="shared" si="14"/>
        <v xml:space="preserve">Column 4a, Starters in 2018-19, Non-fundable, Radiography (therapeutic) (B), Long, PGT (UG fee); </v>
      </c>
      <c r="AR81" s="726" t="str">
        <f>IF(AND($AR$3=1,'7c Health part-time'!P81&gt;0),Q81,"")</f>
        <v/>
      </c>
      <c r="AS81" s="727" t="str">
        <f>IF(AND($AR$3=1,'7c Health part-time'!Q81&gt;0),R81,"")</f>
        <v/>
      </c>
      <c r="AT81" s="727" t="str">
        <f>IF(AND($AR$3=1,'7c Health part-time'!R81&gt;0),S81,"")</f>
        <v/>
      </c>
      <c r="AU81" s="727" t="str">
        <f>IF(AND($AR$3=1,'7c Health part-time'!S81&gt;0),T81,"")</f>
        <v/>
      </c>
      <c r="AV81" s="727" t="str">
        <f>IF(AND($AR$3=1,'7c Health part-time'!T81&gt;0),U81,"")</f>
        <v/>
      </c>
      <c r="AW81" s="846" t="str">
        <f>IF(AND($AR$3=1,'7c Health part-time'!U81&gt;0),V81,"")</f>
        <v/>
      </c>
      <c r="AY81" s="726" t="str">
        <f>IF(AND($AY$3=1,'7c Health part-time'!D81&lt;0),E81,"")</f>
        <v/>
      </c>
      <c r="AZ81" s="727" t="str">
        <f>IF(AND($AY$3=1,'7c Health part-time'!E81&lt;0),F81,"")</f>
        <v/>
      </c>
      <c r="BA81" s="727" t="str">
        <f>IF(AND($AY$3=1,'7c Health part-time'!F81&lt;0),G81,"")</f>
        <v/>
      </c>
      <c r="BB81" s="727" t="str">
        <f>IF(AND($AY$3=1,'7c Health part-time'!G81&lt;0),H81,"")</f>
        <v/>
      </c>
      <c r="BC81" s="727" t="str">
        <f>IF(AND($AY$3=1,'7c Health part-time'!H81&lt;0),I81,"")</f>
        <v/>
      </c>
      <c r="BD81" s="846" t="str">
        <f>IF(AND($AY$3=1,'7c Health part-time'!I81&lt;0),J81,"")</f>
        <v/>
      </c>
      <c r="BE81" s="726" t="str">
        <f>IF(AND($AY$3=1,'7c Health part-time'!J81&lt;0),K81,"")</f>
        <v/>
      </c>
      <c r="BF81" s="727" t="str">
        <f>IF(AND($AY$3=1,'7c Health part-time'!K81&lt;0),L81,"")</f>
        <v/>
      </c>
      <c r="BG81" s="727" t="str">
        <f>IF(AND($AY$3=1,'7c Health part-time'!L81&lt;0),M81,"")</f>
        <v/>
      </c>
      <c r="BH81" s="727" t="str">
        <f>IF(AND($AY$3=1,'7c Health part-time'!M81&lt;0),N81,"")</f>
        <v/>
      </c>
      <c r="BI81" s="727" t="str">
        <f>IF(AND($AY$3=1,'7c Health part-time'!N81&lt;0),O81,"")</f>
        <v/>
      </c>
      <c r="BJ81" s="846" t="str">
        <f>IF(AND($AY$3=1,'7c Health part-time'!O81&lt;0),P81,"")</f>
        <v/>
      </c>
      <c r="BK81" s="726" t="str">
        <f>IF(AND($AY$3=1,'7c Health part-time'!V81&lt;0),W81,"")</f>
        <v/>
      </c>
      <c r="BL81" s="727" t="str">
        <f>IF(AND($AY$3=1,'7c Health part-time'!W81&lt;0),X81,"")</f>
        <v/>
      </c>
      <c r="BM81" s="727" t="str">
        <f>IF(AND($AY$3=1,'7c Health part-time'!X81&lt;0),Y81,"")</f>
        <v/>
      </c>
      <c r="BN81" s="727" t="str">
        <f>IF(AND($AY$3=1,'7c Health part-time'!Y81&lt;0),Z81,"")</f>
        <v/>
      </c>
      <c r="BO81" s="727" t="str">
        <f>IF(AND($AY$3=1,'7c Health part-time'!Z81&lt;0),AA81,"")</f>
        <v/>
      </c>
      <c r="BP81" s="846" t="str">
        <f>IF(AND($AY$3=1,'7c Health part-time'!AA81&lt;0),AB81,"")</f>
        <v/>
      </c>
      <c r="BQ81" s="726" t="str">
        <f>IF(AND($AY$3=1,'7c Health part-time'!AB81&lt;0),AC81,"")</f>
        <v/>
      </c>
      <c r="BR81" s="727" t="str">
        <f>IF(AND($AY$3=1,'7c Health part-time'!AC81&lt;0),AD81,"")</f>
        <v/>
      </c>
      <c r="BS81" s="727" t="str">
        <f>IF(AND($AY$3=1,'7c Health part-time'!AD81&lt;0),AE81,"")</f>
        <v/>
      </c>
      <c r="BT81" s="727" t="str">
        <f>IF(AND($AY$3=1,'7c Health part-time'!AE81&lt;0),AF81,"")</f>
        <v/>
      </c>
      <c r="BU81" s="727" t="str">
        <f>IF(AND($AY$3=1,'7c Health part-time'!AF81&lt;0),AG81,"")</f>
        <v/>
      </c>
      <c r="BV81" s="846" t="str">
        <f>IF(AND($AY$3=1,'7c Health part-time'!AG81&lt;0),AH81,"")</f>
        <v/>
      </c>
      <c r="BX81" s="726" t="str">
        <f>IF(AND($BX$3=1,TRUNC('7c Health part-time'!D81)&lt;&gt;'7c Health part-time'!D81),E81,"")</f>
        <v/>
      </c>
      <c r="BY81" s="727" t="str">
        <f>IF(AND($BX$3=1,TRUNC('7c Health part-time'!E81)&lt;&gt;'7c Health part-time'!E81),F81,"")</f>
        <v/>
      </c>
      <c r="BZ81" s="727" t="str">
        <f>IF(AND($BX$3=1,TRUNC('7c Health part-time'!F81)&lt;&gt;'7c Health part-time'!F81),G81,"")</f>
        <v/>
      </c>
      <c r="CA81" s="727" t="str">
        <f>IF(AND($BX$3=1,TRUNC('7c Health part-time'!G81)&lt;&gt;'7c Health part-time'!G81),H81,"")</f>
        <v/>
      </c>
      <c r="CB81" s="727" t="str">
        <f>IF(AND($BX$3=1,TRUNC('7c Health part-time'!H81)&lt;&gt;'7c Health part-time'!H81),I81,"")</f>
        <v/>
      </c>
      <c r="CC81" s="846" t="str">
        <f>IF(AND($BX$3=1,TRUNC('7c Health part-time'!I81)&lt;&gt;'7c Health part-time'!I81),J81,"")</f>
        <v/>
      </c>
      <c r="CD81" s="726" t="str">
        <f>IF(AND($BX$3=1,TRUNC('7c Health part-time'!J81)&lt;&gt;'7c Health part-time'!J81),K81,"")</f>
        <v/>
      </c>
      <c r="CE81" s="727" t="str">
        <f>IF(AND($BX$3=1,TRUNC('7c Health part-time'!K81)&lt;&gt;'7c Health part-time'!K81),L81,"")</f>
        <v/>
      </c>
      <c r="CF81" s="727" t="str">
        <f>IF(AND($BX$3=1,TRUNC('7c Health part-time'!L81)&lt;&gt;'7c Health part-time'!L81),M81,"")</f>
        <v/>
      </c>
      <c r="CG81" s="727" t="str">
        <f>IF(AND($BX$3=1,TRUNC('7c Health part-time'!M81)&lt;&gt;'7c Health part-time'!M81),N81,"")</f>
        <v/>
      </c>
      <c r="CH81" s="727" t="str">
        <f>IF(AND($BX$3=1,TRUNC('7c Health part-time'!N81)&lt;&gt;'7c Health part-time'!N81),O81,"")</f>
        <v/>
      </c>
      <c r="CI81" s="846" t="str">
        <f>IF(AND($BX$3=1,TRUNC('7c Health part-time'!O81)&lt;&gt;'7c Health part-time'!O81),P81,"")</f>
        <v/>
      </c>
      <c r="CJ81" s="726" t="str">
        <f>IF(AND($BX$3=1,TRUNC('7c Health part-time'!P81)&lt;&gt;'7c Health part-time'!P81),Q81,"")</f>
        <v/>
      </c>
      <c r="CK81" s="727" t="str">
        <f>IF(AND($BX$3=1,TRUNC('7c Health part-time'!Q81)&lt;&gt;'7c Health part-time'!Q81),R81,"")</f>
        <v/>
      </c>
      <c r="CL81" s="727" t="str">
        <f>IF(AND($BX$3=1,TRUNC('7c Health part-time'!R81)&lt;&gt;'7c Health part-time'!R81),S81,"")</f>
        <v/>
      </c>
      <c r="CM81" s="727" t="str">
        <f>IF(AND($BX$3=1,TRUNC('7c Health part-time'!S81)&lt;&gt;'7c Health part-time'!S81),T81,"")</f>
        <v/>
      </c>
      <c r="CN81" s="727" t="str">
        <f>IF(AND($BX$3=1,TRUNC('7c Health part-time'!T81)&lt;&gt;'7c Health part-time'!T81),U81,"")</f>
        <v/>
      </c>
      <c r="CO81" s="846" t="str">
        <f>IF(AND($BX$3=1,TRUNC('7c Health part-time'!U81)&lt;&gt;'7c Health part-time'!U81),V81,"")</f>
        <v/>
      </c>
      <c r="DV81" s="726" t="str">
        <f>IF(AND($DV$3=1,ROUND('7c Health part-time'!AB81,2)&lt;&gt;'7c Health part-time'!AB81),AC81,"")</f>
        <v/>
      </c>
      <c r="DW81" s="727" t="str">
        <f>IF(AND($DV$3=1,ROUND('7c Health part-time'!AC81,2)&lt;&gt;'7c Health part-time'!AC81),AD81,"")</f>
        <v/>
      </c>
      <c r="DX81" s="727" t="str">
        <f>IF(AND($DV$3=1,ROUND('7c Health part-time'!AD81,2)&lt;&gt;'7c Health part-time'!AD81),AE81,"")</f>
        <v/>
      </c>
      <c r="DY81" s="727" t="str">
        <f>IF(AND($DV$3=1,ROUND('7c Health part-time'!AE81,2)&lt;&gt;'7c Health part-time'!AE81),AF81,"")</f>
        <v/>
      </c>
      <c r="DZ81" s="727" t="str">
        <f>IF(AND($DV$3=1,ROUND('7c Health part-time'!AF81,2)&lt;&gt;'7c Health part-time'!AF81),AG81,"")</f>
        <v/>
      </c>
      <c r="EA81" s="846" t="str">
        <f>IF(AND($DV$3=1,ROUND('7c Health part-time'!AG81,2)&lt;&gt;'7c Health part-time'!AG81),AH81,"")</f>
        <v/>
      </c>
      <c r="EC81" s="726" t="str">
        <f>IF(AND($EC$3=1,'7c Health part-time'!AB81&gt;'7c Health part-time'!V81),AC81,"")</f>
        <v/>
      </c>
      <c r="ED81" s="727" t="str">
        <f>IF(AND($EC$3=1,'7c Health part-time'!AC81&gt;'7c Health part-time'!W81),AD81,"")</f>
        <v/>
      </c>
      <c r="EE81" s="727" t="str">
        <f>IF(AND($EC$3=1,'7c Health part-time'!AD81&gt;'7c Health part-time'!X81),AE81,"")</f>
        <v/>
      </c>
      <c r="EF81" s="727" t="str">
        <f>IF(AND($EC$3=1,'7c Health part-time'!AE81&gt;'7c Health part-time'!Y81),AF81,"")</f>
        <v/>
      </c>
      <c r="EG81" s="727" t="str">
        <f>IF(AND($EC$3=1,'7c Health part-time'!AF81&gt;'7c Health part-time'!Z81),AG81,"")</f>
        <v/>
      </c>
      <c r="EH81" s="846" t="str">
        <f>IF(AND($EC$3=1,'7c Health part-time'!AG81&gt;'7c Health part-time'!AA81),AH81,"")</f>
        <v/>
      </c>
      <c r="EJ81" s="726" t="str">
        <f>IF(AND($EJ$3=1,'7c Health part-time'!V81&lt;&gt;0),IF(('7c Health part-time'!AB81/'7c Health part-time'!V81)&lt;0.03,AC81,""),"")</f>
        <v/>
      </c>
      <c r="EK81" s="727" t="str">
        <f>IF(AND($EJ$3=1,'7c Health part-time'!W81&lt;&gt;0),IF(('7c Health part-time'!AC81/'7c Health part-time'!W81)&lt;0.03,AD81,""),"")</f>
        <v/>
      </c>
      <c r="EL81" s="727" t="str">
        <f>IF(AND($EJ$3=1,'7c Health part-time'!X81&lt;&gt;0),IF(('7c Health part-time'!AD81/'7c Health part-time'!X81)&lt;0.03,AE81,""),"")</f>
        <v/>
      </c>
      <c r="EM81" s="727" t="str">
        <f>IF(AND($EJ$3=1,'7c Health part-time'!Y81&lt;&gt;0),IF(('7c Health part-time'!AE81/'7c Health part-time'!Y81)&lt;0.03,AF81,""),"")</f>
        <v/>
      </c>
      <c r="EN81" s="727" t="str">
        <f>IF(AND($EJ$3=1,'7c Health part-time'!Z81&lt;&gt;0),IF(('7c Health part-time'!AF81/'7c Health part-time'!Z81)&lt;0.03,AG81,""),"")</f>
        <v/>
      </c>
      <c r="EO81" s="846" t="str">
        <f>IF(AND($EJ$3=1,'7c Health part-time'!AA81&lt;&gt;0),IF(('7c Health part-time'!AG81/'7c Health part-time'!AA81)&lt;0.03,AH81,""),"")</f>
        <v/>
      </c>
      <c r="EQ81" s="726" t="str">
        <f>IF(AND($EQ$3=1,'7c Health part-time'!P81=0,SUM('7c Health part-time'!D81,'7c Health part-time'!J81)&gt;$ET$13),Q81,"")</f>
        <v/>
      </c>
      <c r="ER81" s="727" t="str">
        <f>IF(AND($EQ$3=1,'7c Health part-time'!Q81=0,SUM('7c Health part-time'!E81,'7c Health part-time'!K81)&gt;$ET$13),R81,"")</f>
        <v/>
      </c>
      <c r="ES81" s="727" t="str">
        <f>IF(AND($EQ$3=1,'7c Health part-time'!R81=0,SUM('7c Health part-time'!F81,'7c Health part-time'!L81)&gt;$ET$13),S81,"")</f>
        <v/>
      </c>
      <c r="ET81" s="727" t="str">
        <f>IF(AND($EQ$3=1,'7c Health part-time'!S81=0,SUM('7c Health part-time'!G81,'7c Health part-time'!M81)&gt;$ET$13),T81,"")</f>
        <v/>
      </c>
      <c r="EU81" s="727" t="str">
        <f>IF(AND($EQ$3=1,'7c Health part-time'!T81=0,SUM('7c Health part-time'!H81,'7c Health part-time'!N81)&gt;$ET$13),U81,"")</f>
        <v/>
      </c>
      <c r="EV81" s="846" t="str">
        <f>IF(AND($EQ$3=1,'7c Health part-time'!U81=0,SUM('7c Health part-time'!I81,'7c Health part-time'!O81)&gt;$ET$13),V81,"")</f>
        <v/>
      </c>
      <c r="EX81" s="726" t="str">
        <f>IF(AND($EX$3=1,SUM('7c Health part-time'!D81,'7c Health part-time'!J81)&gt;0,ABS('7c Health part-time'!P81)=SUM('7c Health part-time'!D81,'7c Health part-time'!J81)),Q81,"")</f>
        <v/>
      </c>
      <c r="EY81" s="727" t="str">
        <f>IF(AND($EX$3=1,SUM('7c Health part-time'!E81,'7c Health part-time'!K81)&gt;0,ABS('7c Health part-time'!Q81)=SUM('7c Health part-time'!E81,'7c Health part-time'!K81)),R81,"")</f>
        <v/>
      </c>
      <c r="EZ81" s="727" t="str">
        <f>IF(AND($EX$3=1,SUM('7c Health part-time'!F81,'7c Health part-time'!L81)&gt;0,ABS('7c Health part-time'!R81)=SUM('7c Health part-time'!F81,'7c Health part-time'!L81)),S81,"")</f>
        <v/>
      </c>
      <c r="FA81" s="727" t="str">
        <f>IF(AND($EX$3=1,SUM('7c Health part-time'!G81,'7c Health part-time'!M81)&gt;0,ABS('7c Health part-time'!S81)=SUM('7c Health part-time'!G81,'7c Health part-time'!M81)),T81,"")</f>
        <v/>
      </c>
      <c r="FB81" s="727" t="str">
        <f>IF(AND($EX$3=1,SUM('7c Health part-time'!H81,'7c Health part-time'!N81)&gt;0,ABS('7c Health part-time'!T81)=SUM('7c Health part-time'!H81,'7c Health part-time'!N81)),U81,"")</f>
        <v/>
      </c>
      <c r="FC81" s="846" t="str">
        <f>IF(AND($EX$3=1,SUM('7c Health part-time'!I81,'7c Health part-time'!O81)&gt;0,ABS('7c Health part-time'!U81)=SUM('7c Health part-time'!I81,'7c Health part-time'!O81)),V81,"")</f>
        <v/>
      </c>
      <c r="FR81" s="726" t="str">
        <f>IF(AND($FR$3=1,'7c Health part-time'!V81&lt;&gt;0),IF(('7c Health part-time'!AB81/'7c Health part-time'!V81)&lt;0.25,AC81,""),"")</f>
        <v/>
      </c>
      <c r="FS81" s="727" t="str">
        <f>IF(AND($FR$3=1,'7c Health part-time'!W81&lt;&gt;0),IF(('7c Health part-time'!AC81/'7c Health part-time'!W81)&lt;0.25,AD81,""),"")</f>
        <v/>
      </c>
      <c r="FT81" s="727" t="str">
        <f>IF(AND($FR$3=1,'7c Health part-time'!X81&lt;&gt;0),IF(('7c Health part-time'!AD81/'7c Health part-time'!X81)&lt;0.25,AE81,""),"")</f>
        <v/>
      </c>
      <c r="FU81" s="727" t="str">
        <f>IF(AND($FR$3=1,'7c Health part-time'!Y81&lt;&gt;0),IF(('7c Health part-time'!AE81/'7c Health part-time'!Y81)&lt;0.25,AF81,""),"")</f>
        <v/>
      </c>
      <c r="FV81" s="727" t="str">
        <f>IF(AND($FR$3=1,'7c Health part-time'!Z81&lt;&gt;0),IF(('7c Health part-time'!AF81/'7c Health part-time'!Z81)&lt;0.25,AG81,""),"")</f>
        <v/>
      </c>
      <c r="FW81" s="846" t="str">
        <f>IF(AND($FR$3=1,'7c Health part-time'!AA81&lt;&gt;0),IF(('7c Health part-time'!AG81/'7c Health part-time'!AA81)&lt;0.25,AH81,""),"")</f>
        <v/>
      </c>
      <c r="FY81" s="726" t="str">
        <f>IF(AND($FY$3=1,'7c Health part-time'!D81&gt;0),E81,"")</f>
        <v/>
      </c>
      <c r="FZ81" s="727" t="str">
        <f>IF(AND($FY$3=1,'7c Health part-time'!E81&gt;0),F81,"")</f>
        <v/>
      </c>
      <c r="GA81" s="727" t="str">
        <f>IF(AND($FY$3=1,'7c Health part-time'!F81&gt;0),G81,"")</f>
        <v/>
      </c>
      <c r="GB81" s="727" t="str">
        <f>IF(AND($FY$3=1,'7c Health part-time'!G81&gt;0),H81,"")</f>
        <v/>
      </c>
      <c r="GC81" s="727" t="str">
        <f>IF(AND($FY$3=1,'7c Health part-time'!H81&gt;0),I81,"")</f>
        <v/>
      </c>
      <c r="GD81" s="846" t="str">
        <f>IF(AND($FY$3=1,'7c Health part-time'!I81&gt;0),J81,"")</f>
        <v/>
      </c>
      <c r="GE81" s="727" t="str">
        <f>IF(AND($FY$3=1,'7c Health part-time'!J81&gt;0),K81,"")</f>
        <v/>
      </c>
      <c r="GF81" s="727" t="str">
        <f>IF(AND($FY$3=1,'7c Health part-time'!K81&gt;0),L81,"")</f>
        <v/>
      </c>
      <c r="GG81" s="727" t="str">
        <f>IF(AND($FY$3=1,'7c Health part-time'!L81&gt;0),M81,"")</f>
        <v/>
      </c>
      <c r="GH81" s="727" t="str">
        <f>IF(AND($FY$3=1,'7c Health part-time'!M81&gt;0),N81,"")</f>
        <v/>
      </c>
      <c r="GI81" s="727" t="str">
        <f>IF(AND($FY$3=1,'7c Health part-time'!N81&gt;0),O81,"")</f>
        <v/>
      </c>
      <c r="GJ81" s="846" t="str">
        <f>IF(AND($FY$3=1,'7c Health part-time'!O81&gt;0),P81,"")</f>
        <v/>
      </c>
      <c r="GL81" s="60"/>
      <c r="GM81" s="61" t="s">
        <v>19</v>
      </c>
      <c r="GN81" s="60" t="s">
        <v>314</v>
      </c>
      <c r="GO81" s="221" t="str">
        <f>$CS$103</f>
        <v/>
      </c>
      <c r="GP81" s="42" t="str">
        <f>$CT$103</f>
        <v/>
      </c>
      <c r="GQ81" s="53" t="str">
        <f>$CS$103</f>
        <v/>
      </c>
      <c r="GR81" s="42" t="str">
        <f>$CT$103</f>
        <v/>
      </c>
      <c r="GS81" s="53" t="str">
        <f>$CS$103</f>
        <v/>
      </c>
      <c r="GT81" s="874" t="str">
        <f>$CT$103</f>
        <v/>
      </c>
      <c r="GU81" s="221" t="str">
        <f>$CY$103</f>
        <v/>
      </c>
      <c r="GV81" s="42" t="str">
        <f>$CZ$103</f>
        <v/>
      </c>
      <c r="GW81" s="53" t="str">
        <f>$CY$103</f>
        <v/>
      </c>
      <c r="GX81" s="42" t="str">
        <f>$CZ$103</f>
        <v/>
      </c>
      <c r="GY81" s="53" t="str">
        <f>$CY$103</f>
        <v/>
      </c>
      <c r="GZ81" s="874" t="str">
        <f>$CZ$103</f>
        <v/>
      </c>
      <c r="HA81" s="221" t="str">
        <f>$DE$103</f>
        <v/>
      </c>
      <c r="HB81" s="42" t="str">
        <f>$DF$103</f>
        <v/>
      </c>
      <c r="HC81" s="53" t="str">
        <f>$DE$103</f>
        <v/>
      </c>
      <c r="HD81" s="42" t="str">
        <f>$DF$103</f>
        <v/>
      </c>
      <c r="HE81" s="53" t="str">
        <f>$DE$103</f>
        <v/>
      </c>
      <c r="HF81" s="874" t="str">
        <f>$DF$103</f>
        <v/>
      </c>
      <c r="HG81" s="221" t="str">
        <f>$DK$103</f>
        <v/>
      </c>
      <c r="HH81" s="42" t="str">
        <f>$DL$103</f>
        <v/>
      </c>
      <c r="HI81" s="53" t="str">
        <f>$DK$103</f>
        <v/>
      </c>
      <c r="HJ81" s="42" t="str">
        <f>$DL$103</f>
        <v/>
      </c>
      <c r="HK81" s="53" t="str">
        <f>$DK$103</f>
        <v/>
      </c>
      <c r="HL81" s="874" t="str">
        <f>$DL$103</f>
        <v/>
      </c>
      <c r="HM81" s="221" t="str">
        <f>$DQ$103</f>
        <v/>
      </c>
      <c r="HN81" s="42" t="str">
        <f>$DR$103</f>
        <v/>
      </c>
      <c r="HO81" s="53" t="str">
        <f>$DQ$103</f>
        <v/>
      </c>
      <c r="HP81" s="42" t="str">
        <f>$DR$103</f>
        <v/>
      </c>
      <c r="HQ81" s="53" t="str">
        <f>$DQ$103</f>
        <v/>
      </c>
      <c r="HR81" s="874" t="str">
        <f>$DR$103</f>
        <v/>
      </c>
    </row>
    <row r="82" spans="1:226" x14ac:dyDescent="0.25">
      <c r="A82" s="18" t="str">
        <f>'7c Health part-time'!A82</f>
        <v>Speech and language therapy (B)</v>
      </c>
      <c r="B82" t="s">
        <v>13</v>
      </c>
      <c r="C82" s="18" t="str">
        <f>'7c Health part-time'!C82</f>
        <v>UG</v>
      </c>
      <c r="D82" t="str">
        <f t="shared" si="16"/>
        <v>Speech and language therapy (B), Standard, UG</v>
      </c>
      <c r="E82" t="str">
        <f t="shared" si="15"/>
        <v xml:space="preserve">Column 1, Starters in 2016-17, OfS-fundable, Speech and language therapy (B), Standard, UG; </v>
      </c>
      <c r="F82" t="str">
        <f t="shared" si="15"/>
        <v xml:space="preserve">Column 1, Starters in 2016-17, Non-fundable, Speech and language therapy (B), Standard, UG; </v>
      </c>
      <c r="G82" t="str">
        <f t="shared" si="15"/>
        <v xml:space="preserve">Column 1, Starters in 2017-18, OfS-fundable, Speech and language therapy (B), Standard, UG; </v>
      </c>
      <c r="H82" t="str">
        <f t="shared" si="15"/>
        <v xml:space="preserve">Column 1, Starters in 2017-18, Non-fundable, Speech and language therapy (B), Standard, UG; </v>
      </c>
      <c r="I82" t="str">
        <f t="shared" si="15"/>
        <v xml:space="preserve">Column 1, Starters in 2018-19, OfS-fundable, Speech and language therapy (B), Standard, UG; </v>
      </c>
      <c r="J82" t="str">
        <f t="shared" si="15"/>
        <v xml:space="preserve">Column 1, Starters in 2018-19, Non-fundable, Speech and language therapy (B), Standard, UG; </v>
      </c>
      <c r="K82" t="str">
        <f t="shared" si="15"/>
        <v xml:space="preserve">Column 2, Starters in 2016-17, OfS-fundable, Speech and language therapy (B), Standard, UG; </v>
      </c>
      <c r="L82" t="str">
        <f t="shared" si="15"/>
        <v xml:space="preserve">Column 2, Starters in 2016-17, Non-fundable, Speech and language therapy (B), Standard, UG; </v>
      </c>
      <c r="M82" t="str">
        <f t="shared" si="15"/>
        <v xml:space="preserve">Column 2, Starters in 2017-18, OfS-fundable, Speech and language therapy (B), Standard, UG; </v>
      </c>
      <c r="N82" t="str">
        <f t="shared" si="15"/>
        <v xml:space="preserve">Column 2, Starters in 2017-18, Non-fundable, Speech and language therapy (B), Standard, UG; </v>
      </c>
      <c r="O82" t="str">
        <f t="shared" si="15"/>
        <v xml:space="preserve">Column 2, Starters in 2018-19, OfS-fundable, Speech and language therapy (B), Standard, UG; </v>
      </c>
      <c r="P82" t="str">
        <f t="shared" si="15"/>
        <v xml:space="preserve">Column 2, Starters in 2018-19, Non-fundable, Speech and language therapy (B), Standard, UG; </v>
      </c>
      <c r="Q82" t="str">
        <f t="shared" si="15"/>
        <v xml:space="preserve">Column 3, Starters in 2016-17, OfS-fundable, Speech and language therapy (B), Standard, UG; </v>
      </c>
      <c r="R82" t="str">
        <f t="shared" si="15"/>
        <v xml:space="preserve">Column 3, Starters in 2016-17, Non-fundable, Speech and language therapy (B), Standard, UG; </v>
      </c>
      <c r="S82" t="str">
        <f t="shared" si="15"/>
        <v xml:space="preserve">Column 3, Starters in 2017-18, OfS-fundable, Speech and language therapy (B), Standard, UG; </v>
      </c>
      <c r="T82" t="str">
        <f t="shared" si="15"/>
        <v xml:space="preserve">Column 3, Starters in 2017-18, Non-fundable, Speech and language therapy (B), Standard, UG; </v>
      </c>
      <c r="U82" t="str">
        <f t="shared" si="14"/>
        <v xml:space="preserve">Column 3, Starters in 2018-19, OfS-fundable, Speech and language therapy (B), Standard, UG; </v>
      </c>
      <c r="V82" t="str">
        <f t="shared" si="14"/>
        <v xml:space="preserve">Column 3, Starters in 2018-19, Non-fundable, Speech and language therapy (B), Standard, UG; </v>
      </c>
      <c r="W82" t="str">
        <f t="shared" si="14"/>
        <v xml:space="preserve">Column 4, Starters in 2016-17, OfS-fundable, Speech and language therapy (B), Standard, UG; </v>
      </c>
      <c r="X82" t="str">
        <f t="shared" si="14"/>
        <v xml:space="preserve">Column 4, Starters in 2016-17, Non-fundable, Speech and language therapy (B), Standard, UG; </v>
      </c>
      <c r="Y82" t="str">
        <f t="shared" si="14"/>
        <v xml:space="preserve">Column 4, Starters in 2017-18, OfS-fundable, Speech and language therapy (B), Standard, UG; </v>
      </c>
      <c r="Z82" t="str">
        <f t="shared" si="14"/>
        <v xml:space="preserve">Column 4, Starters in 2017-18, Non-fundable, Speech and language therapy (B), Standard, UG; </v>
      </c>
      <c r="AA82" t="str">
        <f t="shared" si="14"/>
        <v xml:space="preserve">Column 4, Starters in 2018-19, OfS-fundable, Speech and language therapy (B), Standard, UG; </v>
      </c>
      <c r="AB82" t="str">
        <f t="shared" si="14"/>
        <v xml:space="preserve">Column 4, Starters in 2018-19, Non-fundable, Speech and language therapy (B), Standard, UG; </v>
      </c>
      <c r="AC82" t="str">
        <f t="shared" si="14"/>
        <v xml:space="preserve">Column 4a, Starters in 2016-17, OfS-fundable, Speech and language therapy (B), Standard, UG; </v>
      </c>
      <c r="AD82" t="str">
        <f t="shared" si="14"/>
        <v xml:space="preserve">Column 4a, Starters in 2016-17, Non-fundable, Speech and language therapy (B), Standard, UG; </v>
      </c>
      <c r="AE82" t="str">
        <f t="shared" si="14"/>
        <v xml:space="preserve">Column 4a, Starters in 2017-18, OfS-fundable, Speech and language therapy (B), Standard, UG; </v>
      </c>
      <c r="AF82" t="str">
        <f t="shared" si="14"/>
        <v xml:space="preserve">Column 4a, Starters in 2017-18, Non-fundable, Speech and language therapy (B), Standard, UG; </v>
      </c>
      <c r="AG82" t="str">
        <f t="shared" si="14"/>
        <v xml:space="preserve">Column 4a, Starters in 2018-19, OfS-fundable, Speech and language therapy (B), Standard, UG; </v>
      </c>
      <c r="AH82" t="str">
        <f t="shared" si="14"/>
        <v xml:space="preserve">Column 4a, Starters in 2018-19, Non-fundable, Speech and language therapy (B), Standard, UG; </v>
      </c>
      <c r="AR82" s="844" t="str">
        <f>IF(AND($AR$3=1,'7c Health part-time'!P82&gt;0),Q82,"")</f>
        <v/>
      </c>
      <c r="AS82" s="843" t="str">
        <f>IF(AND($AR$3=1,'7c Health part-time'!Q82&gt;0),R82,"")</f>
        <v/>
      </c>
      <c r="AT82" s="843" t="str">
        <f>IF(AND($AR$3=1,'7c Health part-time'!R82&gt;0),S82,"")</f>
        <v/>
      </c>
      <c r="AU82" s="843" t="str">
        <f>IF(AND($AR$3=1,'7c Health part-time'!S82&gt;0),T82,"")</f>
        <v/>
      </c>
      <c r="AV82" s="843" t="str">
        <f>IF(AND($AR$3=1,'7c Health part-time'!T82&gt;0),U82,"")</f>
        <v/>
      </c>
      <c r="AW82" s="845" t="str">
        <f>IF(AND($AR$3=1,'7c Health part-time'!U82&gt;0),V82,"")</f>
        <v/>
      </c>
      <c r="AY82" s="844" t="str">
        <f>IF(AND($AY$3=1,'7c Health part-time'!D82&lt;0),E82,"")</f>
        <v/>
      </c>
      <c r="AZ82" s="843" t="str">
        <f>IF(AND($AY$3=1,'7c Health part-time'!E82&lt;0),F82,"")</f>
        <v/>
      </c>
      <c r="BA82" s="843" t="str">
        <f>IF(AND($AY$3=1,'7c Health part-time'!F82&lt;0),G82,"")</f>
        <v/>
      </c>
      <c r="BB82" s="843" t="str">
        <f>IF(AND($AY$3=1,'7c Health part-time'!G82&lt;0),H82,"")</f>
        <v/>
      </c>
      <c r="BC82" s="843" t="str">
        <f>IF(AND($AY$3=1,'7c Health part-time'!H82&lt;0),I82,"")</f>
        <v/>
      </c>
      <c r="BD82" s="845" t="str">
        <f>IF(AND($AY$3=1,'7c Health part-time'!I82&lt;0),J82,"")</f>
        <v/>
      </c>
      <c r="BE82" s="844" t="str">
        <f>IF(AND($AY$3=1,'7c Health part-time'!J82&lt;0),K82,"")</f>
        <v/>
      </c>
      <c r="BF82" s="843" t="str">
        <f>IF(AND($AY$3=1,'7c Health part-time'!K82&lt;0),L82,"")</f>
        <v/>
      </c>
      <c r="BG82" s="843" t="str">
        <f>IF(AND($AY$3=1,'7c Health part-time'!L82&lt;0),M82,"")</f>
        <v/>
      </c>
      <c r="BH82" s="843" t="str">
        <f>IF(AND($AY$3=1,'7c Health part-time'!M82&lt;0),N82,"")</f>
        <v/>
      </c>
      <c r="BI82" s="843" t="str">
        <f>IF(AND($AY$3=1,'7c Health part-time'!N82&lt;0),O82,"")</f>
        <v/>
      </c>
      <c r="BJ82" s="845" t="str">
        <f>IF(AND($AY$3=1,'7c Health part-time'!O82&lt;0),P82,"")</f>
        <v/>
      </c>
      <c r="BK82" s="840" t="str">
        <f>IF(AND($AY$3=1,'7c Health part-time'!V82&lt;0),W82,"")</f>
        <v/>
      </c>
      <c r="BL82" s="841" t="str">
        <f>IF(AND($AY$3=1,'7c Health part-time'!W82&lt;0),X82,"")</f>
        <v/>
      </c>
      <c r="BM82" s="841" t="str">
        <f>IF(AND($AY$3=1,'7c Health part-time'!X82&lt;0),Y82,"")</f>
        <v/>
      </c>
      <c r="BN82" s="841" t="str">
        <f>IF(AND($AY$3=1,'7c Health part-time'!Y82&lt;0),Z82,"")</f>
        <v/>
      </c>
      <c r="BO82" s="841" t="str">
        <f>IF(AND($AY$3=1,'7c Health part-time'!Z82&lt;0),AA82,"")</f>
        <v/>
      </c>
      <c r="BP82" s="842" t="str">
        <f>IF(AND($AY$3=1,'7c Health part-time'!AA82&lt;0),AB82,"")</f>
        <v/>
      </c>
      <c r="BQ82" s="840" t="str">
        <f>IF(AND($AY$3=1,'7c Health part-time'!AB82&lt;0),AC82,"")</f>
        <v/>
      </c>
      <c r="BR82" s="841" t="str">
        <f>IF(AND($AY$3=1,'7c Health part-time'!AC82&lt;0),AD82,"")</f>
        <v/>
      </c>
      <c r="BS82" s="841" t="str">
        <f>IF(AND($AY$3=1,'7c Health part-time'!AD82&lt;0),AE82,"")</f>
        <v/>
      </c>
      <c r="BT82" s="841" t="str">
        <f>IF(AND($AY$3=1,'7c Health part-time'!AE82&lt;0),AF82,"")</f>
        <v/>
      </c>
      <c r="BU82" s="841" t="str">
        <f>IF(AND($AY$3=1,'7c Health part-time'!AF82&lt;0),AG82,"")</f>
        <v/>
      </c>
      <c r="BV82" s="842" t="str">
        <f>IF(AND($AY$3=1,'7c Health part-time'!AG82&lt;0),AH82,"")</f>
        <v/>
      </c>
      <c r="BX82" s="840" t="str">
        <f>IF(AND($BX$3=1,TRUNC('7c Health part-time'!D82)&lt;&gt;'7c Health part-time'!D82),E82,"")</f>
        <v/>
      </c>
      <c r="BY82" s="841" t="str">
        <f>IF(AND($BX$3=1,TRUNC('7c Health part-time'!E82)&lt;&gt;'7c Health part-time'!E82),F82,"")</f>
        <v/>
      </c>
      <c r="BZ82" s="841" t="str">
        <f>IF(AND($BX$3=1,TRUNC('7c Health part-time'!F82)&lt;&gt;'7c Health part-time'!F82),G82,"")</f>
        <v/>
      </c>
      <c r="CA82" s="841" t="str">
        <f>IF(AND($BX$3=1,TRUNC('7c Health part-time'!G82)&lt;&gt;'7c Health part-time'!G82),H82,"")</f>
        <v/>
      </c>
      <c r="CB82" s="841" t="str">
        <f>IF(AND($BX$3=1,TRUNC('7c Health part-time'!H82)&lt;&gt;'7c Health part-time'!H82),I82,"")</f>
        <v/>
      </c>
      <c r="CC82" s="842" t="str">
        <f>IF(AND($BX$3=1,TRUNC('7c Health part-time'!I82)&lt;&gt;'7c Health part-time'!I82),J82,"")</f>
        <v/>
      </c>
      <c r="CD82" s="840" t="str">
        <f>IF(AND($BX$3=1,TRUNC('7c Health part-time'!J82)&lt;&gt;'7c Health part-time'!J82),K82,"")</f>
        <v/>
      </c>
      <c r="CE82" s="841" t="str">
        <f>IF(AND($BX$3=1,TRUNC('7c Health part-time'!K82)&lt;&gt;'7c Health part-time'!K82),L82,"")</f>
        <v/>
      </c>
      <c r="CF82" s="841" t="str">
        <f>IF(AND($BX$3=1,TRUNC('7c Health part-time'!L82)&lt;&gt;'7c Health part-time'!L82),M82,"")</f>
        <v/>
      </c>
      <c r="CG82" s="841" t="str">
        <f>IF(AND($BX$3=1,TRUNC('7c Health part-time'!M82)&lt;&gt;'7c Health part-time'!M82),N82,"")</f>
        <v/>
      </c>
      <c r="CH82" s="841" t="str">
        <f>IF(AND($BX$3=1,TRUNC('7c Health part-time'!N82)&lt;&gt;'7c Health part-time'!N82),O82,"")</f>
        <v/>
      </c>
      <c r="CI82" s="842" t="str">
        <f>IF(AND($BX$3=1,TRUNC('7c Health part-time'!O82)&lt;&gt;'7c Health part-time'!O82),P82,"")</f>
        <v/>
      </c>
      <c r="CJ82" s="840" t="str">
        <f>IF(AND($BX$3=1,TRUNC('7c Health part-time'!P82)&lt;&gt;'7c Health part-time'!P82),Q82,"")</f>
        <v/>
      </c>
      <c r="CK82" s="841" t="str">
        <f>IF(AND($BX$3=1,TRUNC('7c Health part-time'!Q82)&lt;&gt;'7c Health part-time'!Q82),R82,"")</f>
        <v/>
      </c>
      <c r="CL82" s="841" t="str">
        <f>IF(AND($BX$3=1,TRUNC('7c Health part-time'!R82)&lt;&gt;'7c Health part-time'!R82),S82,"")</f>
        <v/>
      </c>
      <c r="CM82" s="841" t="str">
        <f>IF(AND($BX$3=1,TRUNC('7c Health part-time'!S82)&lt;&gt;'7c Health part-time'!S82),T82,"")</f>
        <v/>
      </c>
      <c r="CN82" s="841" t="str">
        <f>IF(AND($BX$3=1,TRUNC('7c Health part-time'!T82)&lt;&gt;'7c Health part-time'!T82),U82,"")</f>
        <v/>
      </c>
      <c r="CO82" s="842" t="str">
        <f>IF(AND($BX$3=1,TRUNC('7c Health part-time'!U82)&lt;&gt;'7c Health part-time'!U82),V82,"")</f>
        <v/>
      </c>
      <c r="DV82" s="840" t="str">
        <f>IF(AND($DV$3=1,ROUND('7c Health part-time'!AB82,2)&lt;&gt;'7c Health part-time'!AB82),AC82,"")</f>
        <v/>
      </c>
      <c r="DW82" s="841" t="str">
        <f>IF(AND($DV$3=1,ROUND('7c Health part-time'!AC82,2)&lt;&gt;'7c Health part-time'!AC82),AD82,"")</f>
        <v/>
      </c>
      <c r="DX82" s="841" t="str">
        <f>IF(AND($DV$3=1,ROUND('7c Health part-time'!AD82,2)&lt;&gt;'7c Health part-time'!AD82),AE82,"")</f>
        <v/>
      </c>
      <c r="DY82" s="841" t="str">
        <f>IF(AND($DV$3=1,ROUND('7c Health part-time'!AE82,2)&lt;&gt;'7c Health part-time'!AE82),AF82,"")</f>
        <v/>
      </c>
      <c r="DZ82" s="841" t="str">
        <f>IF(AND($DV$3=1,ROUND('7c Health part-time'!AF82,2)&lt;&gt;'7c Health part-time'!AF82),AG82,"")</f>
        <v/>
      </c>
      <c r="EA82" s="842" t="str">
        <f>IF(AND($DV$3=1,ROUND('7c Health part-time'!AG82,2)&lt;&gt;'7c Health part-time'!AG82),AH82,"")</f>
        <v/>
      </c>
      <c r="EC82" s="840" t="str">
        <f>IF(AND($EC$3=1,'7c Health part-time'!AB82&gt;'7c Health part-time'!V82),AC82,"")</f>
        <v/>
      </c>
      <c r="ED82" s="841" t="str">
        <f>IF(AND($EC$3=1,'7c Health part-time'!AC82&gt;'7c Health part-time'!W82),AD82,"")</f>
        <v/>
      </c>
      <c r="EE82" s="841" t="str">
        <f>IF(AND($EC$3=1,'7c Health part-time'!AD82&gt;'7c Health part-time'!X82),AE82,"")</f>
        <v/>
      </c>
      <c r="EF82" s="841" t="str">
        <f>IF(AND($EC$3=1,'7c Health part-time'!AE82&gt;'7c Health part-time'!Y82),AF82,"")</f>
        <v/>
      </c>
      <c r="EG82" s="841" t="str">
        <f>IF(AND($EC$3=1,'7c Health part-time'!AF82&gt;'7c Health part-time'!Z82),AG82,"")</f>
        <v/>
      </c>
      <c r="EH82" s="842" t="str">
        <f>IF(AND($EC$3=1,'7c Health part-time'!AG82&gt;'7c Health part-time'!AA82),AH82,"")</f>
        <v/>
      </c>
      <c r="EJ82" s="840" t="str">
        <f>IF(AND($EJ$3=1,'7c Health part-time'!V82&lt;&gt;0),IF(('7c Health part-time'!AB82/'7c Health part-time'!V82)&lt;0.03,AC82,""),"")</f>
        <v/>
      </c>
      <c r="EK82" s="841" t="str">
        <f>IF(AND($EJ$3=1,'7c Health part-time'!W82&lt;&gt;0),IF(('7c Health part-time'!AC82/'7c Health part-time'!W82)&lt;0.03,AD82,""),"")</f>
        <v/>
      </c>
      <c r="EL82" s="841" t="str">
        <f>IF(AND($EJ$3=1,'7c Health part-time'!X82&lt;&gt;0),IF(('7c Health part-time'!AD82/'7c Health part-time'!X82)&lt;0.03,AE82,""),"")</f>
        <v/>
      </c>
      <c r="EM82" s="841" t="str">
        <f>IF(AND($EJ$3=1,'7c Health part-time'!Y82&lt;&gt;0),IF(('7c Health part-time'!AE82/'7c Health part-time'!Y82)&lt;0.03,AF82,""),"")</f>
        <v/>
      </c>
      <c r="EN82" s="841" t="str">
        <f>IF(AND($EJ$3=1,'7c Health part-time'!Z82&lt;&gt;0),IF(('7c Health part-time'!AF82/'7c Health part-time'!Z82)&lt;0.03,AG82,""),"")</f>
        <v/>
      </c>
      <c r="EO82" s="842" t="str">
        <f>IF(AND($EJ$3=1,'7c Health part-time'!AA82&lt;&gt;0),IF(('7c Health part-time'!AG82/'7c Health part-time'!AA82)&lt;0.03,AH82,""),"")</f>
        <v/>
      </c>
      <c r="EQ82" s="840" t="str">
        <f>IF(AND($EQ$3=1,'7c Health part-time'!P82=0,SUM('7c Health part-time'!D82,'7c Health part-time'!J82)&gt;$ET$13),Q82,"")</f>
        <v/>
      </c>
      <c r="ER82" s="841" t="str">
        <f>IF(AND($EQ$3=1,'7c Health part-time'!Q82=0,SUM('7c Health part-time'!E82,'7c Health part-time'!K82)&gt;$ET$13),R82,"")</f>
        <v/>
      </c>
      <c r="ES82" s="841" t="str">
        <f>IF(AND($EQ$3=1,'7c Health part-time'!R82=0,SUM('7c Health part-time'!F82,'7c Health part-time'!L82)&gt;$ET$13),S82,"")</f>
        <v/>
      </c>
      <c r="ET82" s="841" t="str">
        <f>IF(AND($EQ$3=1,'7c Health part-time'!S82=0,SUM('7c Health part-time'!G82,'7c Health part-time'!M82)&gt;$ET$13),T82,"")</f>
        <v/>
      </c>
      <c r="EU82" s="841" t="str">
        <f>IF(AND($EQ$3=1,'7c Health part-time'!T82=0,SUM('7c Health part-time'!H82,'7c Health part-time'!N82)&gt;$ET$13),U82,"")</f>
        <v/>
      </c>
      <c r="EV82" s="842" t="str">
        <f>IF(AND($EQ$3=1,'7c Health part-time'!U82=0,SUM('7c Health part-time'!I82,'7c Health part-time'!O82)&gt;$ET$13),V82,"")</f>
        <v/>
      </c>
      <c r="EX82" s="840" t="str">
        <f>IF(AND($EX$3=1,SUM('7c Health part-time'!D82,'7c Health part-time'!J82)&gt;0,ABS('7c Health part-time'!P82)=SUM('7c Health part-time'!D82,'7c Health part-time'!J82)),Q82,"")</f>
        <v/>
      </c>
      <c r="EY82" s="841" t="str">
        <f>IF(AND($EX$3=1,SUM('7c Health part-time'!E82,'7c Health part-time'!K82)&gt;0,ABS('7c Health part-time'!Q82)=SUM('7c Health part-time'!E82,'7c Health part-time'!K82)),R82,"")</f>
        <v/>
      </c>
      <c r="EZ82" s="841" t="str">
        <f>IF(AND($EX$3=1,SUM('7c Health part-time'!F82,'7c Health part-time'!L82)&gt;0,ABS('7c Health part-time'!R82)=SUM('7c Health part-time'!F82,'7c Health part-time'!L82)),S82,"")</f>
        <v/>
      </c>
      <c r="FA82" s="841" t="str">
        <f>IF(AND($EX$3=1,SUM('7c Health part-time'!G82,'7c Health part-time'!M82)&gt;0,ABS('7c Health part-time'!S82)=SUM('7c Health part-time'!G82,'7c Health part-time'!M82)),T82,"")</f>
        <v/>
      </c>
      <c r="FB82" s="841" t="str">
        <f>IF(AND($EX$3=1,SUM('7c Health part-time'!H82,'7c Health part-time'!N82)&gt;0,ABS('7c Health part-time'!T82)=SUM('7c Health part-time'!H82,'7c Health part-time'!N82)),U82,"")</f>
        <v/>
      </c>
      <c r="FC82" s="842" t="str">
        <f>IF(AND($EX$3=1,SUM('7c Health part-time'!I82,'7c Health part-time'!O82)&gt;0,ABS('7c Health part-time'!U82)=SUM('7c Health part-time'!I82,'7c Health part-time'!O82)),V82,"")</f>
        <v/>
      </c>
      <c r="FR82" s="840" t="str">
        <f>IF(AND($FR$3=1,'7c Health part-time'!V82&lt;&gt;0),IF(('7c Health part-time'!AB82/'7c Health part-time'!V82)&lt;0.25,AC82,""),"")</f>
        <v/>
      </c>
      <c r="FS82" s="841" t="str">
        <f>IF(AND($FR$3=1,'7c Health part-time'!W82&lt;&gt;0),IF(('7c Health part-time'!AC82/'7c Health part-time'!W82)&lt;0.25,AD82,""),"")</f>
        <v/>
      </c>
      <c r="FT82" s="841" t="str">
        <f>IF(AND($FR$3=1,'7c Health part-time'!X82&lt;&gt;0),IF(('7c Health part-time'!AD82/'7c Health part-time'!X82)&lt;0.25,AE82,""),"")</f>
        <v/>
      </c>
      <c r="FU82" s="841" t="str">
        <f>IF(AND($FR$3=1,'7c Health part-time'!Y82&lt;&gt;0),IF(('7c Health part-time'!AE82/'7c Health part-time'!Y82)&lt;0.25,AF82,""),"")</f>
        <v/>
      </c>
      <c r="FV82" s="841" t="str">
        <f>IF(AND($FR$3=1,'7c Health part-time'!Z82&lt;&gt;0),IF(('7c Health part-time'!AF82/'7c Health part-time'!Z82)&lt;0.25,AG82,""),"")</f>
        <v/>
      </c>
      <c r="FW82" s="842" t="str">
        <f>IF(AND($FR$3=1,'7c Health part-time'!AA82&lt;&gt;0),IF(('7c Health part-time'!AG82/'7c Health part-time'!AA82)&lt;0.25,AH82,""),"")</f>
        <v/>
      </c>
      <c r="FY82" s="843"/>
      <c r="FZ82" s="843"/>
      <c r="GA82" s="843"/>
      <c r="GB82" s="843"/>
      <c r="GC82" s="843"/>
      <c r="GD82" s="843"/>
      <c r="GE82" s="843"/>
      <c r="GF82" s="843"/>
      <c r="GG82" s="843"/>
      <c r="GH82" s="843"/>
      <c r="GI82" s="843"/>
      <c r="GJ82" s="843"/>
      <c r="GL82" s="881" t="s">
        <v>20</v>
      </c>
      <c r="GM82" s="60" t="s">
        <v>13</v>
      </c>
      <c r="GN82" s="60" t="s">
        <v>116</v>
      </c>
      <c r="GO82" s="48" t="str">
        <f>$CS$100</f>
        <v/>
      </c>
      <c r="GP82" s="39" t="str">
        <f>$CT$100</f>
        <v/>
      </c>
      <c r="GQ82" s="37" t="str">
        <f>$CS$100</f>
        <v/>
      </c>
      <c r="GR82" s="39" t="str">
        <f>$CT$100</f>
        <v/>
      </c>
      <c r="GS82" s="37" t="str">
        <f>$CS$100</f>
        <v/>
      </c>
      <c r="GT82" s="875" t="str">
        <f>$CT$100</f>
        <v/>
      </c>
      <c r="GU82" s="48" t="str">
        <f>$CY$100</f>
        <v/>
      </c>
      <c r="GV82" s="39" t="str">
        <f>$CZ$100</f>
        <v/>
      </c>
      <c r="GW82" s="37" t="str">
        <f>$CY$100</f>
        <v/>
      </c>
      <c r="GX82" s="39" t="str">
        <f>$CZ$100</f>
        <v/>
      </c>
      <c r="GY82" s="37" t="str">
        <f>$CY$100</f>
        <v/>
      </c>
      <c r="GZ82" s="875" t="str">
        <f>$CZ$100</f>
        <v/>
      </c>
      <c r="HA82" s="48" t="str">
        <f>$DE$100</f>
        <v/>
      </c>
      <c r="HB82" s="39" t="str">
        <f>$DF$100</f>
        <v/>
      </c>
      <c r="HC82" s="37" t="str">
        <f>$DE$100</f>
        <v/>
      </c>
      <c r="HD82" s="39" t="str">
        <f>$DF$100</f>
        <v/>
      </c>
      <c r="HE82" s="37" t="str">
        <f>$DE$100</f>
        <v/>
      </c>
      <c r="HF82" s="875" t="str">
        <f>$DF$100</f>
        <v/>
      </c>
      <c r="HG82" s="48" t="str">
        <f>$DK$100</f>
        <v/>
      </c>
      <c r="HH82" s="39" t="str">
        <f>$DL$100</f>
        <v/>
      </c>
      <c r="HI82" s="37" t="str">
        <f>$DK$100</f>
        <v/>
      </c>
      <c r="HJ82" s="39" t="str">
        <f>$DL$100</f>
        <v/>
      </c>
      <c r="HK82" s="37" t="str">
        <f>$DK$100</f>
        <v/>
      </c>
      <c r="HL82" s="875" t="str">
        <f>$DL$100</f>
        <v/>
      </c>
      <c r="HM82" s="48" t="str">
        <f>$DQ$100</f>
        <v/>
      </c>
      <c r="HN82" s="39" t="str">
        <f>$DR$100</f>
        <v/>
      </c>
      <c r="HO82" s="37" t="str">
        <f>$DQ$100</f>
        <v/>
      </c>
      <c r="HP82" s="39" t="str">
        <f>$DR$100</f>
        <v/>
      </c>
      <c r="HQ82" s="37" t="str">
        <f>$DQ$100</f>
        <v/>
      </c>
      <c r="HR82" s="875" t="str">
        <f>$DR$100</f>
        <v/>
      </c>
    </row>
    <row r="83" spans="1:226" x14ac:dyDescent="0.25">
      <c r="A83" s="18" t="str">
        <f>'7c Health part-time'!A83</f>
        <v>Speech and language therapy (B)</v>
      </c>
      <c r="B83" t="s">
        <v>13</v>
      </c>
      <c r="C83" s="18" t="str">
        <f>'7c Health part-time'!C83</f>
        <v>PGT (UG fee)</v>
      </c>
      <c r="D83" t="str">
        <f t="shared" si="16"/>
        <v>Speech and language therapy (B), Standard, PGT (UG fee)</v>
      </c>
      <c r="E83" t="str">
        <f t="shared" si="15"/>
        <v xml:space="preserve">Column 1, Starters in 2016-17, OfS-fundable, Speech and language therapy (B), Standard, PGT (UG fee); </v>
      </c>
      <c r="F83" t="str">
        <f t="shared" si="15"/>
        <v xml:space="preserve">Column 1, Starters in 2016-17, Non-fundable, Speech and language therapy (B), Standard, PGT (UG fee); </v>
      </c>
      <c r="G83" t="str">
        <f t="shared" si="15"/>
        <v xml:space="preserve">Column 1, Starters in 2017-18, OfS-fundable, Speech and language therapy (B), Standard, PGT (UG fee); </v>
      </c>
      <c r="H83" t="str">
        <f t="shared" si="15"/>
        <v xml:space="preserve">Column 1, Starters in 2017-18, Non-fundable, Speech and language therapy (B), Standard, PGT (UG fee); </v>
      </c>
      <c r="I83" t="str">
        <f t="shared" si="15"/>
        <v xml:space="preserve">Column 1, Starters in 2018-19, OfS-fundable, Speech and language therapy (B), Standard, PGT (UG fee); </v>
      </c>
      <c r="J83" t="str">
        <f t="shared" si="15"/>
        <v xml:space="preserve">Column 1, Starters in 2018-19, Non-fundable, Speech and language therapy (B), Standard, PGT (UG fee); </v>
      </c>
      <c r="K83" t="str">
        <f t="shared" si="15"/>
        <v xml:space="preserve">Column 2, Starters in 2016-17, OfS-fundable, Speech and language therapy (B), Standard, PGT (UG fee); </v>
      </c>
      <c r="L83" t="str">
        <f t="shared" si="15"/>
        <v xml:space="preserve">Column 2, Starters in 2016-17, Non-fundable, Speech and language therapy (B), Standard, PGT (UG fee); </v>
      </c>
      <c r="M83" t="str">
        <f t="shared" si="15"/>
        <v xml:space="preserve">Column 2, Starters in 2017-18, OfS-fundable, Speech and language therapy (B), Standard, PGT (UG fee); </v>
      </c>
      <c r="N83" t="str">
        <f t="shared" si="15"/>
        <v xml:space="preserve">Column 2, Starters in 2017-18, Non-fundable, Speech and language therapy (B), Standard, PGT (UG fee); </v>
      </c>
      <c r="O83" t="str">
        <f t="shared" si="15"/>
        <v xml:space="preserve">Column 2, Starters in 2018-19, OfS-fundable, Speech and language therapy (B), Standard, PGT (UG fee); </v>
      </c>
      <c r="P83" t="str">
        <f t="shared" si="15"/>
        <v xml:space="preserve">Column 2, Starters in 2018-19, Non-fundable, Speech and language therapy (B), Standard, PGT (UG fee); </v>
      </c>
      <c r="Q83" t="str">
        <f t="shared" si="15"/>
        <v xml:space="preserve">Column 3, Starters in 2016-17, OfS-fundable, Speech and language therapy (B), Standard, PGT (UG fee); </v>
      </c>
      <c r="R83" t="str">
        <f t="shared" si="15"/>
        <v xml:space="preserve">Column 3, Starters in 2016-17, Non-fundable, Speech and language therapy (B), Standard, PGT (UG fee); </v>
      </c>
      <c r="S83" t="str">
        <f t="shared" si="15"/>
        <v xml:space="preserve">Column 3, Starters in 2017-18, OfS-fundable, Speech and language therapy (B), Standard, PGT (UG fee); </v>
      </c>
      <c r="T83" t="str">
        <f t="shared" si="15"/>
        <v xml:space="preserve">Column 3, Starters in 2017-18, Non-fundable, Speech and language therapy (B), Standard, PGT (UG fee); </v>
      </c>
      <c r="U83" t="str">
        <f t="shared" si="14"/>
        <v xml:space="preserve">Column 3, Starters in 2018-19, OfS-fundable, Speech and language therapy (B), Standard, PGT (UG fee); </v>
      </c>
      <c r="V83" t="str">
        <f t="shared" si="14"/>
        <v xml:space="preserve">Column 3, Starters in 2018-19, Non-fundable, Speech and language therapy (B), Standard, PGT (UG fee); </v>
      </c>
      <c r="W83" t="str">
        <f t="shared" si="14"/>
        <v xml:space="preserve">Column 4, Starters in 2016-17, OfS-fundable, Speech and language therapy (B), Standard, PGT (UG fee); </v>
      </c>
      <c r="X83" t="str">
        <f t="shared" si="14"/>
        <v xml:space="preserve">Column 4, Starters in 2016-17, Non-fundable, Speech and language therapy (B), Standard, PGT (UG fee); </v>
      </c>
      <c r="Y83" t="str">
        <f t="shared" si="14"/>
        <v xml:space="preserve">Column 4, Starters in 2017-18, OfS-fundable, Speech and language therapy (B), Standard, PGT (UG fee); </v>
      </c>
      <c r="Z83" t="str">
        <f t="shared" si="14"/>
        <v xml:space="preserve">Column 4, Starters in 2017-18, Non-fundable, Speech and language therapy (B), Standard, PGT (UG fee); </v>
      </c>
      <c r="AA83" t="str">
        <f t="shared" si="14"/>
        <v xml:space="preserve">Column 4, Starters in 2018-19, OfS-fundable, Speech and language therapy (B), Standard, PGT (UG fee); </v>
      </c>
      <c r="AB83" t="str">
        <f t="shared" si="14"/>
        <v xml:space="preserve">Column 4, Starters in 2018-19, Non-fundable, Speech and language therapy (B), Standard, PGT (UG fee); </v>
      </c>
      <c r="AC83" t="str">
        <f t="shared" si="14"/>
        <v xml:space="preserve">Column 4a, Starters in 2016-17, OfS-fundable, Speech and language therapy (B), Standard, PGT (UG fee); </v>
      </c>
      <c r="AD83" t="str">
        <f t="shared" si="14"/>
        <v xml:space="preserve">Column 4a, Starters in 2016-17, Non-fundable, Speech and language therapy (B), Standard, PGT (UG fee); </v>
      </c>
      <c r="AE83" t="str">
        <f t="shared" si="14"/>
        <v xml:space="preserve">Column 4a, Starters in 2017-18, OfS-fundable, Speech and language therapy (B), Standard, PGT (UG fee); </v>
      </c>
      <c r="AF83" t="str">
        <f t="shared" si="14"/>
        <v xml:space="preserve">Column 4a, Starters in 2017-18, Non-fundable, Speech and language therapy (B), Standard, PGT (UG fee); </v>
      </c>
      <c r="AG83" t="str">
        <f t="shared" si="14"/>
        <v xml:space="preserve">Column 4a, Starters in 2018-19, OfS-fundable, Speech and language therapy (B), Standard, PGT (UG fee); </v>
      </c>
      <c r="AH83" t="str">
        <f t="shared" si="14"/>
        <v xml:space="preserve">Column 4a, Starters in 2018-19, Non-fundable, Speech and language therapy (B), Standard, PGT (UG fee); </v>
      </c>
      <c r="AR83" s="844" t="str">
        <f>IF(AND($AR$3=1,'7c Health part-time'!P83&gt;0),Q83,"")</f>
        <v/>
      </c>
      <c r="AS83" s="843" t="str">
        <f>IF(AND($AR$3=1,'7c Health part-time'!Q83&gt;0),R83,"")</f>
        <v/>
      </c>
      <c r="AT83" s="843" t="str">
        <f>IF(AND($AR$3=1,'7c Health part-time'!R83&gt;0),S83,"")</f>
        <v/>
      </c>
      <c r="AU83" s="843" t="str">
        <f>IF(AND($AR$3=1,'7c Health part-time'!S83&gt;0),T83,"")</f>
        <v/>
      </c>
      <c r="AV83" s="843" t="str">
        <f>IF(AND($AR$3=1,'7c Health part-time'!T83&gt;0),U83,"")</f>
        <v/>
      </c>
      <c r="AW83" s="845" t="str">
        <f>IF(AND($AR$3=1,'7c Health part-time'!U83&gt;0),V83,"")</f>
        <v/>
      </c>
      <c r="AY83" s="844" t="str">
        <f>IF(AND($AY$3=1,'7c Health part-time'!D83&lt;0),E83,"")</f>
        <v/>
      </c>
      <c r="AZ83" s="843" t="str">
        <f>IF(AND($AY$3=1,'7c Health part-time'!E83&lt;0),F83,"")</f>
        <v/>
      </c>
      <c r="BA83" s="843" t="str">
        <f>IF(AND($AY$3=1,'7c Health part-time'!F83&lt;0),G83,"")</f>
        <v/>
      </c>
      <c r="BB83" s="843" t="str">
        <f>IF(AND($AY$3=1,'7c Health part-time'!G83&lt;0),H83,"")</f>
        <v/>
      </c>
      <c r="BC83" s="843" t="str">
        <f>IF(AND($AY$3=1,'7c Health part-time'!H83&lt;0),I83,"")</f>
        <v/>
      </c>
      <c r="BD83" s="845" t="str">
        <f>IF(AND($AY$3=1,'7c Health part-time'!I83&lt;0),J83,"")</f>
        <v/>
      </c>
      <c r="BE83" s="844" t="str">
        <f>IF(AND($AY$3=1,'7c Health part-time'!J83&lt;0),K83,"")</f>
        <v/>
      </c>
      <c r="BF83" s="843" t="str">
        <f>IF(AND($AY$3=1,'7c Health part-time'!K83&lt;0),L83,"")</f>
        <v/>
      </c>
      <c r="BG83" s="843" t="str">
        <f>IF(AND($AY$3=1,'7c Health part-time'!L83&lt;0),M83,"")</f>
        <v/>
      </c>
      <c r="BH83" s="843" t="str">
        <f>IF(AND($AY$3=1,'7c Health part-time'!M83&lt;0),N83,"")</f>
        <v/>
      </c>
      <c r="BI83" s="843" t="str">
        <f>IF(AND($AY$3=1,'7c Health part-time'!N83&lt;0),O83,"")</f>
        <v/>
      </c>
      <c r="BJ83" s="845" t="str">
        <f>IF(AND($AY$3=1,'7c Health part-time'!O83&lt;0),P83,"")</f>
        <v/>
      </c>
      <c r="BK83" s="844" t="str">
        <f>IF(AND($AY$3=1,'7c Health part-time'!V83&lt;0),W83,"")</f>
        <v/>
      </c>
      <c r="BL83" s="843" t="str">
        <f>IF(AND($AY$3=1,'7c Health part-time'!W83&lt;0),X83,"")</f>
        <v/>
      </c>
      <c r="BM83" s="843" t="str">
        <f>IF(AND($AY$3=1,'7c Health part-time'!X83&lt;0),Y83,"")</f>
        <v/>
      </c>
      <c r="BN83" s="843" t="str">
        <f>IF(AND($AY$3=1,'7c Health part-time'!Y83&lt;0),Z83,"")</f>
        <v/>
      </c>
      <c r="BO83" s="843" t="str">
        <f>IF(AND($AY$3=1,'7c Health part-time'!Z83&lt;0),AA83,"")</f>
        <v/>
      </c>
      <c r="BP83" s="845" t="str">
        <f>IF(AND($AY$3=1,'7c Health part-time'!AA83&lt;0),AB83,"")</f>
        <v/>
      </c>
      <c r="BQ83" s="844" t="str">
        <f>IF(AND($AY$3=1,'7c Health part-time'!AB83&lt;0),AC83,"")</f>
        <v/>
      </c>
      <c r="BR83" s="843" t="str">
        <f>IF(AND($AY$3=1,'7c Health part-time'!AC83&lt;0),AD83,"")</f>
        <v/>
      </c>
      <c r="BS83" s="843" t="str">
        <f>IF(AND($AY$3=1,'7c Health part-time'!AD83&lt;0),AE83,"")</f>
        <v/>
      </c>
      <c r="BT83" s="843" t="str">
        <f>IF(AND($AY$3=1,'7c Health part-time'!AE83&lt;0),AF83,"")</f>
        <v/>
      </c>
      <c r="BU83" s="843" t="str">
        <f>IF(AND($AY$3=1,'7c Health part-time'!AF83&lt;0),AG83,"")</f>
        <v/>
      </c>
      <c r="BV83" s="845" t="str">
        <f>IF(AND($AY$3=1,'7c Health part-time'!AG83&lt;0),AH83,"")</f>
        <v/>
      </c>
      <c r="BX83" s="844" t="str">
        <f>IF(AND($BX$3=1,TRUNC('7c Health part-time'!D83)&lt;&gt;'7c Health part-time'!D83),E83,"")</f>
        <v/>
      </c>
      <c r="BY83" s="843" t="str">
        <f>IF(AND($BX$3=1,TRUNC('7c Health part-time'!E83)&lt;&gt;'7c Health part-time'!E83),F83,"")</f>
        <v/>
      </c>
      <c r="BZ83" s="843" t="str">
        <f>IF(AND($BX$3=1,TRUNC('7c Health part-time'!F83)&lt;&gt;'7c Health part-time'!F83),G83,"")</f>
        <v/>
      </c>
      <c r="CA83" s="843" t="str">
        <f>IF(AND($BX$3=1,TRUNC('7c Health part-time'!G83)&lt;&gt;'7c Health part-time'!G83),H83,"")</f>
        <v/>
      </c>
      <c r="CB83" s="843" t="str">
        <f>IF(AND($BX$3=1,TRUNC('7c Health part-time'!H83)&lt;&gt;'7c Health part-time'!H83),I83,"")</f>
        <v/>
      </c>
      <c r="CC83" s="845" t="str">
        <f>IF(AND($BX$3=1,TRUNC('7c Health part-time'!I83)&lt;&gt;'7c Health part-time'!I83),J83,"")</f>
        <v/>
      </c>
      <c r="CD83" s="844" t="str">
        <f>IF(AND($BX$3=1,TRUNC('7c Health part-time'!J83)&lt;&gt;'7c Health part-time'!J83),K83,"")</f>
        <v/>
      </c>
      <c r="CE83" s="843" t="str">
        <f>IF(AND($BX$3=1,TRUNC('7c Health part-time'!K83)&lt;&gt;'7c Health part-time'!K83),L83,"")</f>
        <v/>
      </c>
      <c r="CF83" s="843" t="str">
        <f>IF(AND($BX$3=1,TRUNC('7c Health part-time'!L83)&lt;&gt;'7c Health part-time'!L83),M83,"")</f>
        <v/>
      </c>
      <c r="CG83" s="843" t="str">
        <f>IF(AND($BX$3=1,TRUNC('7c Health part-time'!M83)&lt;&gt;'7c Health part-time'!M83),N83,"")</f>
        <v/>
      </c>
      <c r="CH83" s="843" t="str">
        <f>IF(AND($BX$3=1,TRUNC('7c Health part-time'!N83)&lt;&gt;'7c Health part-time'!N83),O83,"")</f>
        <v/>
      </c>
      <c r="CI83" s="845" t="str">
        <f>IF(AND($BX$3=1,TRUNC('7c Health part-time'!O83)&lt;&gt;'7c Health part-time'!O83),P83,"")</f>
        <v/>
      </c>
      <c r="CJ83" s="844" t="str">
        <f>IF(AND($BX$3=1,TRUNC('7c Health part-time'!P83)&lt;&gt;'7c Health part-time'!P83),Q83,"")</f>
        <v/>
      </c>
      <c r="CK83" s="843" t="str">
        <f>IF(AND($BX$3=1,TRUNC('7c Health part-time'!Q83)&lt;&gt;'7c Health part-time'!Q83),R83,"")</f>
        <v/>
      </c>
      <c r="CL83" s="843" t="str">
        <f>IF(AND($BX$3=1,TRUNC('7c Health part-time'!R83)&lt;&gt;'7c Health part-time'!R83),S83,"")</f>
        <v/>
      </c>
      <c r="CM83" s="843" t="str">
        <f>IF(AND($BX$3=1,TRUNC('7c Health part-time'!S83)&lt;&gt;'7c Health part-time'!S83),T83,"")</f>
        <v/>
      </c>
      <c r="CN83" s="843" t="str">
        <f>IF(AND($BX$3=1,TRUNC('7c Health part-time'!T83)&lt;&gt;'7c Health part-time'!T83),U83,"")</f>
        <v/>
      </c>
      <c r="CO83" s="845" t="str">
        <f>IF(AND($BX$3=1,TRUNC('7c Health part-time'!U83)&lt;&gt;'7c Health part-time'!U83),V83,"")</f>
        <v/>
      </c>
      <c r="DV83" s="844" t="str">
        <f>IF(AND($DV$3=1,ROUND('7c Health part-time'!AB83,2)&lt;&gt;'7c Health part-time'!AB83),AC83,"")</f>
        <v/>
      </c>
      <c r="DW83" s="843" t="str">
        <f>IF(AND($DV$3=1,ROUND('7c Health part-time'!AC83,2)&lt;&gt;'7c Health part-time'!AC83),AD83,"")</f>
        <v/>
      </c>
      <c r="DX83" s="843" t="str">
        <f>IF(AND($DV$3=1,ROUND('7c Health part-time'!AD83,2)&lt;&gt;'7c Health part-time'!AD83),AE83,"")</f>
        <v/>
      </c>
      <c r="DY83" s="843" t="str">
        <f>IF(AND($DV$3=1,ROUND('7c Health part-time'!AE83,2)&lt;&gt;'7c Health part-time'!AE83),AF83,"")</f>
        <v/>
      </c>
      <c r="DZ83" s="843" t="str">
        <f>IF(AND($DV$3=1,ROUND('7c Health part-time'!AF83,2)&lt;&gt;'7c Health part-time'!AF83),AG83,"")</f>
        <v/>
      </c>
      <c r="EA83" s="845" t="str">
        <f>IF(AND($DV$3=1,ROUND('7c Health part-time'!AG83,2)&lt;&gt;'7c Health part-time'!AG83),AH83,"")</f>
        <v/>
      </c>
      <c r="EC83" s="844" t="str">
        <f>IF(AND($EC$3=1,'7c Health part-time'!AB83&gt;'7c Health part-time'!V83),AC83,"")</f>
        <v/>
      </c>
      <c r="ED83" s="843" t="str">
        <f>IF(AND($EC$3=1,'7c Health part-time'!AC83&gt;'7c Health part-time'!W83),AD83,"")</f>
        <v/>
      </c>
      <c r="EE83" s="843" t="str">
        <f>IF(AND($EC$3=1,'7c Health part-time'!AD83&gt;'7c Health part-time'!X83),AE83,"")</f>
        <v/>
      </c>
      <c r="EF83" s="843" t="str">
        <f>IF(AND($EC$3=1,'7c Health part-time'!AE83&gt;'7c Health part-time'!Y83),AF83,"")</f>
        <v/>
      </c>
      <c r="EG83" s="843" t="str">
        <f>IF(AND($EC$3=1,'7c Health part-time'!AF83&gt;'7c Health part-time'!Z83),AG83,"")</f>
        <v/>
      </c>
      <c r="EH83" s="845" t="str">
        <f>IF(AND($EC$3=1,'7c Health part-time'!AG83&gt;'7c Health part-time'!AA83),AH83,"")</f>
        <v/>
      </c>
      <c r="EJ83" s="844" t="str">
        <f>IF(AND($EJ$3=1,'7c Health part-time'!V83&lt;&gt;0),IF(('7c Health part-time'!AB83/'7c Health part-time'!V83)&lt;0.03,AC83,""),"")</f>
        <v/>
      </c>
      <c r="EK83" s="843" t="str">
        <f>IF(AND($EJ$3=1,'7c Health part-time'!W83&lt;&gt;0),IF(('7c Health part-time'!AC83/'7c Health part-time'!W83)&lt;0.03,AD83,""),"")</f>
        <v/>
      </c>
      <c r="EL83" s="843" t="str">
        <f>IF(AND($EJ$3=1,'7c Health part-time'!X83&lt;&gt;0),IF(('7c Health part-time'!AD83/'7c Health part-time'!X83)&lt;0.03,AE83,""),"")</f>
        <v/>
      </c>
      <c r="EM83" s="843" t="str">
        <f>IF(AND($EJ$3=1,'7c Health part-time'!Y83&lt;&gt;0),IF(('7c Health part-time'!AE83/'7c Health part-time'!Y83)&lt;0.03,AF83,""),"")</f>
        <v/>
      </c>
      <c r="EN83" s="843" t="str">
        <f>IF(AND($EJ$3=1,'7c Health part-time'!Z83&lt;&gt;0),IF(('7c Health part-time'!AF83/'7c Health part-time'!Z83)&lt;0.03,AG83,""),"")</f>
        <v/>
      </c>
      <c r="EO83" s="845" t="str">
        <f>IF(AND($EJ$3=1,'7c Health part-time'!AA83&lt;&gt;0),IF(('7c Health part-time'!AG83/'7c Health part-time'!AA83)&lt;0.03,AH83,""),"")</f>
        <v/>
      </c>
      <c r="EQ83" s="844" t="str">
        <f>IF(AND($EQ$3=1,'7c Health part-time'!P83=0,SUM('7c Health part-time'!D83,'7c Health part-time'!J83)&gt;$ET$13),Q83,"")</f>
        <v/>
      </c>
      <c r="ER83" s="843" t="str">
        <f>IF(AND($EQ$3=1,'7c Health part-time'!Q83=0,SUM('7c Health part-time'!E83,'7c Health part-time'!K83)&gt;$ET$13),R83,"")</f>
        <v/>
      </c>
      <c r="ES83" s="843" t="str">
        <f>IF(AND($EQ$3=1,'7c Health part-time'!R83=0,SUM('7c Health part-time'!F83,'7c Health part-time'!L83)&gt;$ET$13),S83,"")</f>
        <v/>
      </c>
      <c r="ET83" s="843" t="str">
        <f>IF(AND($EQ$3=1,'7c Health part-time'!S83=0,SUM('7c Health part-time'!G83,'7c Health part-time'!M83)&gt;$ET$13),T83,"")</f>
        <v/>
      </c>
      <c r="EU83" s="843" t="str">
        <f>IF(AND($EQ$3=1,'7c Health part-time'!T83=0,SUM('7c Health part-time'!H83,'7c Health part-time'!N83)&gt;$ET$13),U83,"")</f>
        <v/>
      </c>
      <c r="EV83" s="845" t="str">
        <f>IF(AND($EQ$3=1,'7c Health part-time'!U83=0,SUM('7c Health part-time'!I83,'7c Health part-time'!O83)&gt;$ET$13),V83,"")</f>
        <v/>
      </c>
      <c r="EX83" s="844" t="str">
        <f>IF(AND($EX$3=1,SUM('7c Health part-time'!D83,'7c Health part-time'!J83)&gt;0,ABS('7c Health part-time'!P83)=SUM('7c Health part-time'!D83,'7c Health part-time'!J83)),Q83,"")</f>
        <v/>
      </c>
      <c r="EY83" s="843" t="str">
        <f>IF(AND($EX$3=1,SUM('7c Health part-time'!E83,'7c Health part-time'!K83)&gt;0,ABS('7c Health part-time'!Q83)=SUM('7c Health part-time'!E83,'7c Health part-time'!K83)),R83,"")</f>
        <v/>
      </c>
      <c r="EZ83" s="843" t="str">
        <f>IF(AND($EX$3=1,SUM('7c Health part-time'!F83,'7c Health part-time'!L83)&gt;0,ABS('7c Health part-time'!R83)=SUM('7c Health part-time'!F83,'7c Health part-time'!L83)),S83,"")</f>
        <v/>
      </c>
      <c r="FA83" s="843" t="str">
        <f>IF(AND($EX$3=1,SUM('7c Health part-time'!G83,'7c Health part-time'!M83)&gt;0,ABS('7c Health part-time'!S83)=SUM('7c Health part-time'!G83,'7c Health part-time'!M83)),T83,"")</f>
        <v/>
      </c>
      <c r="FB83" s="843" t="str">
        <f>IF(AND($EX$3=1,SUM('7c Health part-time'!H83,'7c Health part-time'!N83)&gt;0,ABS('7c Health part-time'!T83)=SUM('7c Health part-time'!H83,'7c Health part-time'!N83)),U83,"")</f>
        <v/>
      </c>
      <c r="FC83" s="845" t="str">
        <f>IF(AND($EX$3=1,SUM('7c Health part-time'!I83,'7c Health part-time'!O83)&gt;0,ABS('7c Health part-time'!U83)=SUM('7c Health part-time'!I83,'7c Health part-time'!O83)),V83,"")</f>
        <v/>
      </c>
      <c r="FR83" s="844" t="str">
        <f>IF(AND($FR$3=1,'7c Health part-time'!V83&lt;&gt;0),IF(('7c Health part-time'!AB83/'7c Health part-time'!V83)&lt;0.25,AC83,""),"")</f>
        <v/>
      </c>
      <c r="FS83" s="843" t="str">
        <f>IF(AND($FR$3=1,'7c Health part-time'!W83&lt;&gt;0),IF(('7c Health part-time'!AC83/'7c Health part-time'!W83)&lt;0.25,AD83,""),"")</f>
        <v/>
      </c>
      <c r="FT83" s="843" t="str">
        <f>IF(AND($FR$3=1,'7c Health part-time'!X83&lt;&gt;0),IF(('7c Health part-time'!AD83/'7c Health part-time'!X83)&lt;0.25,AE83,""),"")</f>
        <v/>
      </c>
      <c r="FU83" s="843" t="str">
        <f>IF(AND($FR$3=1,'7c Health part-time'!Y83&lt;&gt;0),IF(('7c Health part-time'!AE83/'7c Health part-time'!Y83)&lt;0.25,AF83,""),"")</f>
        <v/>
      </c>
      <c r="FV83" s="843" t="str">
        <f>IF(AND($FR$3=1,'7c Health part-time'!Z83&lt;&gt;0),IF(('7c Health part-time'!AF83/'7c Health part-time'!Z83)&lt;0.25,AG83,""),"")</f>
        <v/>
      </c>
      <c r="FW83" s="845" t="str">
        <f>IF(AND($FR$3=1,'7c Health part-time'!AA83&lt;&gt;0),IF(('7c Health part-time'!AG83/'7c Health part-time'!AA83)&lt;0.25,AH83,""),"")</f>
        <v/>
      </c>
      <c r="FY83" s="843"/>
      <c r="FZ83" s="843"/>
      <c r="GA83" s="843"/>
      <c r="GB83" s="843"/>
      <c r="GC83" s="843"/>
      <c r="GD83" s="843"/>
      <c r="GE83" s="843"/>
      <c r="GF83" s="843"/>
      <c r="GG83" s="843"/>
      <c r="GH83" s="843"/>
      <c r="GI83" s="843"/>
      <c r="GJ83" s="843"/>
      <c r="GL83" s="60"/>
      <c r="GM83" s="60" t="s">
        <v>13</v>
      </c>
      <c r="GN83" s="60" t="s">
        <v>314</v>
      </c>
      <c r="GO83" s="49" t="str">
        <f>$CS$101</f>
        <v/>
      </c>
      <c r="GP83" s="41" t="str">
        <f>$CT$101</f>
        <v/>
      </c>
      <c r="GQ83" s="40" t="str">
        <f>$CS$101</f>
        <v/>
      </c>
      <c r="GR83" s="41" t="str">
        <f>$CT$101</f>
        <v/>
      </c>
      <c r="GS83" s="40" t="str">
        <f>$CS$101</f>
        <v/>
      </c>
      <c r="GT83" s="873" t="str">
        <f>$CT$101</f>
        <v/>
      </c>
      <c r="GU83" s="49" t="str">
        <f>$CY$101</f>
        <v/>
      </c>
      <c r="GV83" s="41" t="str">
        <f>$CZ$101</f>
        <v/>
      </c>
      <c r="GW83" s="40" t="str">
        <f>$CY$101</f>
        <v/>
      </c>
      <c r="GX83" s="41" t="str">
        <f>$CZ$101</f>
        <v/>
      </c>
      <c r="GY83" s="40" t="str">
        <f>$CY$101</f>
        <v/>
      </c>
      <c r="GZ83" s="873" t="str">
        <f>$CZ$101</f>
        <v/>
      </c>
      <c r="HA83" s="49" t="str">
        <f>$DE$101</f>
        <v/>
      </c>
      <c r="HB83" s="41" t="str">
        <f>$DF$101</f>
        <v/>
      </c>
      <c r="HC83" s="40" t="str">
        <f>$DE$101</f>
        <v/>
      </c>
      <c r="HD83" s="41" t="str">
        <f>$DF$101</f>
        <v/>
      </c>
      <c r="HE83" s="40" t="str">
        <f>$DE$101</f>
        <v/>
      </c>
      <c r="HF83" s="873" t="str">
        <f>$DF$101</f>
        <v/>
      </c>
      <c r="HG83" s="49" t="str">
        <f>$DK$101</f>
        <v/>
      </c>
      <c r="HH83" s="41" t="str">
        <f>$DL$101</f>
        <v/>
      </c>
      <c r="HI83" s="40" t="str">
        <f>$DK$101</f>
        <v/>
      </c>
      <c r="HJ83" s="41" t="str">
        <f>$DL$101</f>
        <v/>
      </c>
      <c r="HK83" s="40" t="str">
        <f>$DK$101</f>
        <v/>
      </c>
      <c r="HL83" s="873" t="str">
        <f>$DL$101</f>
        <v/>
      </c>
      <c r="HM83" s="49" t="str">
        <f>$DQ$101</f>
        <v/>
      </c>
      <c r="HN83" s="41" t="str">
        <f>$DR$101</f>
        <v/>
      </c>
      <c r="HO83" s="40" t="str">
        <f>$DQ$101</f>
        <v/>
      </c>
      <c r="HP83" s="41" t="str">
        <f>$DR$101</f>
        <v/>
      </c>
      <c r="HQ83" s="40" t="str">
        <f>$DQ$101</f>
        <v/>
      </c>
      <c r="HR83" s="873" t="str">
        <f>$DR$101</f>
        <v/>
      </c>
    </row>
    <row r="84" spans="1:226" x14ac:dyDescent="0.25">
      <c r="A84" s="18" t="str">
        <f>'7c Health part-time'!A84</f>
        <v>Speech and language therapy (B)</v>
      </c>
      <c r="B84" t="s">
        <v>19</v>
      </c>
      <c r="C84" s="18" t="str">
        <f>'7c Health part-time'!C84</f>
        <v>UG</v>
      </c>
      <c r="D84" t="str">
        <f t="shared" si="16"/>
        <v>Speech and language therapy (B), Long, UG</v>
      </c>
      <c r="E84" t="str">
        <f t="shared" si="15"/>
        <v xml:space="preserve">Column 1, Starters in 2016-17, OfS-fundable, Speech and language therapy (B), Long, UG; </v>
      </c>
      <c r="F84" t="str">
        <f t="shared" si="15"/>
        <v xml:space="preserve">Column 1, Starters in 2016-17, Non-fundable, Speech and language therapy (B), Long, UG; </v>
      </c>
      <c r="G84" t="str">
        <f t="shared" si="15"/>
        <v xml:space="preserve">Column 1, Starters in 2017-18, OfS-fundable, Speech and language therapy (B), Long, UG; </v>
      </c>
      <c r="H84" t="str">
        <f t="shared" si="15"/>
        <v xml:space="preserve">Column 1, Starters in 2017-18, Non-fundable, Speech and language therapy (B), Long, UG; </v>
      </c>
      <c r="I84" t="str">
        <f t="shared" si="15"/>
        <v xml:space="preserve">Column 1, Starters in 2018-19, OfS-fundable, Speech and language therapy (B), Long, UG; </v>
      </c>
      <c r="J84" t="str">
        <f t="shared" si="15"/>
        <v xml:space="preserve">Column 1, Starters in 2018-19, Non-fundable, Speech and language therapy (B), Long, UG; </v>
      </c>
      <c r="K84" t="str">
        <f t="shared" si="15"/>
        <v xml:space="preserve">Column 2, Starters in 2016-17, OfS-fundable, Speech and language therapy (B), Long, UG; </v>
      </c>
      <c r="L84" t="str">
        <f t="shared" si="15"/>
        <v xml:space="preserve">Column 2, Starters in 2016-17, Non-fundable, Speech and language therapy (B), Long, UG; </v>
      </c>
      <c r="M84" t="str">
        <f t="shared" si="15"/>
        <v xml:space="preserve">Column 2, Starters in 2017-18, OfS-fundable, Speech and language therapy (B), Long, UG; </v>
      </c>
      <c r="N84" t="str">
        <f t="shared" si="15"/>
        <v xml:space="preserve">Column 2, Starters in 2017-18, Non-fundable, Speech and language therapy (B), Long, UG; </v>
      </c>
      <c r="O84" t="str">
        <f t="shared" si="15"/>
        <v xml:space="preserve">Column 2, Starters in 2018-19, OfS-fundable, Speech and language therapy (B), Long, UG; </v>
      </c>
      <c r="P84" t="str">
        <f t="shared" si="15"/>
        <v xml:space="preserve">Column 2, Starters in 2018-19, Non-fundable, Speech and language therapy (B), Long, UG; </v>
      </c>
      <c r="Q84" t="str">
        <f t="shared" si="15"/>
        <v xml:space="preserve">Column 3, Starters in 2016-17, OfS-fundable, Speech and language therapy (B), Long, UG; </v>
      </c>
      <c r="R84" t="str">
        <f t="shared" si="15"/>
        <v xml:space="preserve">Column 3, Starters in 2016-17, Non-fundable, Speech and language therapy (B), Long, UG; </v>
      </c>
      <c r="S84" t="str">
        <f t="shared" si="15"/>
        <v xml:space="preserve">Column 3, Starters in 2017-18, OfS-fundable, Speech and language therapy (B), Long, UG; </v>
      </c>
      <c r="T84" t="str">
        <f t="shared" si="15"/>
        <v xml:space="preserve">Column 3, Starters in 2017-18, Non-fundable, Speech and language therapy (B), Long, UG; </v>
      </c>
      <c r="U84" t="str">
        <f t="shared" si="14"/>
        <v xml:space="preserve">Column 3, Starters in 2018-19, OfS-fundable, Speech and language therapy (B), Long, UG; </v>
      </c>
      <c r="V84" t="str">
        <f t="shared" si="14"/>
        <v xml:space="preserve">Column 3, Starters in 2018-19, Non-fundable, Speech and language therapy (B), Long, UG; </v>
      </c>
      <c r="W84" t="str">
        <f t="shared" si="14"/>
        <v xml:space="preserve">Column 4, Starters in 2016-17, OfS-fundable, Speech and language therapy (B), Long, UG; </v>
      </c>
      <c r="X84" t="str">
        <f t="shared" si="14"/>
        <v xml:space="preserve">Column 4, Starters in 2016-17, Non-fundable, Speech and language therapy (B), Long, UG; </v>
      </c>
      <c r="Y84" t="str">
        <f t="shared" si="14"/>
        <v xml:space="preserve">Column 4, Starters in 2017-18, OfS-fundable, Speech and language therapy (B), Long, UG; </v>
      </c>
      <c r="Z84" t="str">
        <f t="shared" si="14"/>
        <v xml:space="preserve">Column 4, Starters in 2017-18, Non-fundable, Speech and language therapy (B), Long, UG; </v>
      </c>
      <c r="AA84" t="str">
        <f t="shared" si="14"/>
        <v xml:space="preserve">Column 4, Starters in 2018-19, OfS-fundable, Speech and language therapy (B), Long, UG; </v>
      </c>
      <c r="AB84" t="str">
        <f t="shared" si="14"/>
        <v xml:space="preserve">Column 4, Starters in 2018-19, Non-fundable, Speech and language therapy (B), Long, UG; </v>
      </c>
      <c r="AC84" t="str">
        <f t="shared" si="14"/>
        <v xml:space="preserve">Column 4a, Starters in 2016-17, OfS-fundable, Speech and language therapy (B), Long, UG; </v>
      </c>
      <c r="AD84" t="str">
        <f t="shared" si="14"/>
        <v xml:space="preserve">Column 4a, Starters in 2016-17, Non-fundable, Speech and language therapy (B), Long, UG; </v>
      </c>
      <c r="AE84" t="str">
        <f t="shared" si="14"/>
        <v xml:space="preserve">Column 4a, Starters in 2017-18, OfS-fundable, Speech and language therapy (B), Long, UG; </v>
      </c>
      <c r="AF84" t="str">
        <f t="shared" si="14"/>
        <v xml:space="preserve">Column 4a, Starters in 2017-18, Non-fundable, Speech and language therapy (B), Long, UG; </v>
      </c>
      <c r="AG84" t="str">
        <f t="shared" si="14"/>
        <v xml:space="preserve">Column 4a, Starters in 2018-19, OfS-fundable, Speech and language therapy (B), Long, UG; </v>
      </c>
      <c r="AH84" t="str">
        <f t="shared" si="14"/>
        <v xml:space="preserve">Column 4a, Starters in 2018-19, Non-fundable, Speech and language therapy (B), Long, UG; </v>
      </c>
      <c r="AR84" s="844" t="str">
        <f>IF(AND($AR$3=1,'7c Health part-time'!P84&gt;0),Q84,"")</f>
        <v/>
      </c>
      <c r="AS84" s="843" t="str">
        <f>IF(AND($AR$3=1,'7c Health part-time'!Q84&gt;0),R84,"")</f>
        <v/>
      </c>
      <c r="AT84" s="843" t="str">
        <f>IF(AND($AR$3=1,'7c Health part-time'!R84&gt;0),S84,"")</f>
        <v/>
      </c>
      <c r="AU84" s="843" t="str">
        <f>IF(AND($AR$3=1,'7c Health part-time'!S84&gt;0),T84,"")</f>
        <v/>
      </c>
      <c r="AV84" s="843" t="str">
        <f>IF(AND($AR$3=1,'7c Health part-time'!T84&gt;0),U84,"")</f>
        <v/>
      </c>
      <c r="AW84" s="845" t="str">
        <f>IF(AND($AR$3=1,'7c Health part-time'!U84&gt;0),V84,"")</f>
        <v/>
      </c>
      <c r="AY84" s="844" t="str">
        <f>IF(AND($AY$3=1,'7c Health part-time'!D84&lt;0),E84,"")</f>
        <v/>
      </c>
      <c r="AZ84" s="843" t="str">
        <f>IF(AND($AY$3=1,'7c Health part-time'!E84&lt;0),F84,"")</f>
        <v/>
      </c>
      <c r="BA84" s="843" t="str">
        <f>IF(AND($AY$3=1,'7c Health part-time'!F84&lt;0),G84,"")</f>
        <v/>
      </c>
      <c r="BB84" s="843" t="str">
        <f>IF(AND($AY$3=1,'7c Health part-time'!G84&lt;0),H84,"")</f>
        <v/>
      </c>
      <c r="BC84" s="843" t="str">
        <f>IF(AND($AY$3=1,'7c Health part-time'!H84&lt;0),I84,"")</f>
        <v/>
      </c>
      <c r="BD84" s="845" t="str">
        <f>IF(AND($AY$3=1,'7c Health part-time'!I84&lt;0),J84,"")</f>
        <v/>
      </c>
      <c r="BE84" s="844" t="str">
        <f>IF(AND($AY$3=1,'7c Health part-time'!J84&lt;0),K84,"")</f>
        <v/>
      </c>
      <c r="BF84" s="843" t="str">
        <f>IF(AND($AY$3=1,'7c Health part-time'!K84&lt;0),L84,"")</f>
        <v/>
      </c>
      <c r="BG84" s="843" t="str">
        <f>IF(AND($AY$3=1,'7c Health part-time'!L84&lt;0),M84,"")</f>
        <v/>
      </c>
      <c r="BH84" s="843" t="str">
        <f>IF(AND($AY$3=1,'7c Health part-time'!M84&lt;0),N84,"")</f>
        <v/>
      </c>
      <c r="BI84" s="843" t="str">
        <f>IF(AND($AY$3=1,'7c Health part-time'!N84&lt;0),O84,"")</f>
        <v/>
      </c>
      <c r="BJ84" s="845" t="str">
        <f>IF(AND($AY$3=1,'7c Health part-time'!O84&lt;0),P84,"")</f>
        <v/>
      </c>
      <c r="BK84" s="844" t="str">
        <f>IF(AND($AY$3=1,'7c Health part-time'!V84&lt;0),W84,"")</f>
        <v/>
      </c>
      <c r="BL84" s="843" t="str">
        <f>IF(AND($AY$3=1,'7c Health part-time'!W84&lt;0),X84,"")</f>
        <v/>
      </c>
      <c r="BM84" s="843" t="str">
        <f>IF(AND($AY$3=1,'7c Health part-time'!X84&lt;0),Y84,"")</f>
        <v/>
      </c>
      <c r="BN84" s="843" t="str">
        <f>IF(AND($AY$3=1,'7c Health part-time'!Y84&lt;0),Z84,"")</f>
        <v/>
      </c>
      <c r="BO84" s="843" t="str">
        <f>IF(AND($AY$3=1,'7c Health part-time'!Z84&lt;0),AA84,"")</f>
        <v/>
      </c>
      <c r="BP84" s="845" t="str">
        <f>IF(AND($AY$3=1,'7c Health part-time'!AA84&lt;0),AB84,"")</f>
        <v/>
      </c>
      <c r="BQ84" s="844" t="str">
        <f>IF(AND($AY$3=1,'7c Health part-time'!AB84&lt;0),AC84,"")</f>
        <v/>
      </c>
      <c r="BR84" s="843" t="str">
        <f>IF(AND($AY$3=1,'7c Health part-time'!AC84&lt;0),AD84,"")</f>
        <v/>
      </c>
      <c r="BS84" s="843" t="str">
        <f>IF(AND($AY$3=1,'7c Health part-time'!AD84&lt;0),AE84,"")</f>
        <v/>
      </c>
      <c r="BT84" s="843" t="str">
        <f>IF(AND($AY$3=1,'7c Health part-time'!AE84&lt;0),AF84,"")</f>
        <v/>
      </c>
      <c r="BU84" s="843" t="str">
        <f>IF(AND($AY$3=1,'7c Health part-time'!AF84&lt;0),AG84,"")</f>
        <v/>
      </c>
      <c r="BV84" s="845" t="str">
        <f>IF(AND($AY$3=1,'7c Health part-time'!AG84&lt;0),AH84,"")</f>
        <v/>
      </c>
      <c r="BX84" s="844" t="str">
        <f>IF(AND($BX$3=1,TRUNC('7c Health part-time'!D84)&lt;&gt;'7c Health part-time'!D84),E84,"")</f>
        <v/>
      </c>
      <c r="BY84" s="843" t="str">
        <f>IF(AND($BX$3=1,TRUNC('7c Health part-time'!E84)&lt;&gt;'7c Health part-time'!E84),F84,"")</f>
        <v/>
      </c>
      <c r="BZ84" s="843" t="str">
        <f>IF(AND($BX$3=1,TRUNC('7c Health part-time'!F84)&lt;&gt;'7c Health part-time'!F84),G84,"")</f>
        <v/>
      </c>
      <c r="CA84" s="843" t="str">
        <f>IF(AND($BX$3=1,TRUNC('7c Health part-time'!G84)&lt;&gt;'7c Health part-time'!G84),H84,"")</f>
        <v/>
      </c>
      <c r="CB84" s="843" t="str">
        <f>IF(AND($BX$3=1,TRUNC('7c Health part-time'!H84)&lt;&gt;'7c Health part-time'!H84),I84,"")</f>
        <v/>
      </c>
      <c r="CC84" s="845" t="str">
        <f>IF(AND($BX$3=1,TRUNC('7c Health part-time'!I84)&lt;&gt;'7c Health part-time'!I84),J84,"")</f>
        <v/>
      </c>
      <c r="CD84" s="844" t="str">
        <f>IF(AND($BX$3=1,TRUNC('7c Health part-time'!J84)&lt;&gt;'7c Health part-time'!J84),K84,"")</f>
        <v/>
      </c>
      <c r="CE84" s="843" t="str">
        <f>IF(AND($BX$3=1,TRUNC('7c Health part-time'!K84)&lt;&gt;'7c Health part-time'!K84),L84,"")</f>
        <v/>
      </c>
      <c r="CF84" s="843" t="str">
        <f>IF(AND($BX$3=1,TRUNC('7c Health part-time'!L84)&lt;&gt;'7c Health part-time'!L84),M84,"")</f>
        <v/>
      </c>
      <c r="CG84" s="843" t="str">
        <f>IF(AND($BX$3=1,TRUNC('7c Health part-time'!M84)&lt;&gt;'7c Health part-time'!M84),N84,"")</f>
        <v/>
      </c>
      <c r="CH84" s="843" t="str">
        <f>IF(AND($BX$3=1,TRUNC('7c Health part-time'!N84)&lt;&gt;'7c Health part-time'!N84),O84,"")</f>
        <v/>
      </c>
      <c r="CI84" s="845" t="str">
        <f>IF(AND($BX$3=1,TRUNC('7c Health part-time'!O84)&lt;&gt;'7c Health part-time'!O84),P84,"")</f>
        <v/>
      </c>
      <c r="CJ84" s="844" t="str">
        <f>IF(AND($BX$3=1,TRUNC('7c Health part-time'!P84)&lt;&gt;'7c Health part-time'!P84),Q84,"")</f>
        <v/>
      </c>
      <c r="CK84" s="843" t="str">
        <f>IF(AND($BX$3=1,TRUNC('7c Health part-time'!Q84)&lt;&gt;'7c Health part-time'!Q84),R84,"")</f>
        <v/>
      </c>
      <c r="CL84" s="843" t="str">
        <f>IF(AND($BX$3=1,TRUNC('7c Health part-time'!R84)&lt;&gt;'7c Health part-time'!R84),S84,"")</f>
        <v/>
      </c>
      <c r="CM84" s="843" t="str">
        <f>IF(AND($BX$3=1,TRUNC('7c Health part-time'!S84)&lt;&gt;'7c Health part-time'!S84),T84,"")</f>
        <v/>
      </c>
      <c r="CN84" s="843" t="str">
        <f>IF(AND($BX$3=1,TRUNC('7c Health part-time'!T84)&lt;&gt;'7c Health part-time'!T84),U84,"")</f>
        <v/>
      </c>
      <c r="CO84" s="845" t="str">
        <f>IF(AND($BX$3=1,TRUNC('7c Health part-time'!U84)&lt;&gt;'7c Health part-time'!U84),V84,"")</f>
        <v/>
      </c>
      <c r="DV84" s="844" t="str">
        <f>IF(AND($DV$3=1,ROUND('7c Health part-time'!AB84,2)&lt;&gt;'7c Health part-time'!AB84),AC84,"")</f>
        <v/>
      </c>
      <c r="DW84" s="843" t="str">
        <f>IF(AND($DV$3=1,ROUND('7c Health part-time'!AC84,2)&lt;&gt;'7c Health part-time'!AC84),AD84,"")</f>
        <v/>
      </c>
      <c r="DX84" s="843" t="str">
        <f>IF(AND($DV$3=1,ROUND('7c Health part-time'!AD84,2)&lt;&gt;'7c Health part-time'!AD84),AE84,"")</f>
        <v/>
      </c>
      <c r="DY84" s="843" t="str">
        <f>IF(AND($DV$3=1,ROUND('7c Health part-time'!AE84,2)&lt;&gt;'7c Health part-time'!AE84),AF84,"")</f>
        <v/>
      </c>
      <c r="DZ84" s="843" t="str">
        <f>IF(AND($DV$3=1,ROUND('7c Health part-time'!AF84,2)&lt;&gt;'7c Health part-time'!AF84),AG84,"")</f>
        <v/>
      </c>
      <c r="EA84" s="845" t="str">
        <f>IF(AND($DV$3=1,ROUND('7c Health part-time'!AG84,2)&lt;&gt;'7c Health part-time'!AG84),AH84,"")</f>
        <v/>
      </c>
      <c r="EC84" s="844" t="str">
        <f>IF(AND($EC$3=1,'7c Health part-time'!AB84&gt;'7c Health part-time'!V84),AC84,"")</f>
        <v/>
      </c>
      <c r="ED84" s="843" t="str">
        <f>IF(AND($EC$3=1,'7c Health part-time'!AC84&gt;'7c Health part-time'!W84),AD84,"")</f>
        <v/>
      </c>
      <c r="EE84" s="843" t="str">
        <f>IF(AND($EC$3=1,'7c Health part-time'!AD84&gt;'7c Health part-time'!X84),AE84,"")</f>
        <v/>
      </c>
      <c r="EF84" s="843" t="str">
        <f>IF(AND($EC$3=1,'7c Health part-time'!AE84&gt;'7c Health part-time'!Y84),AF84,"")</f>
        <v/>
      </c>
      <c r="EG84" s="843" t="str">
        <f>IF(AND($EC$3=1,'7c Health part-time'!AF84&gt;'7c Health part-time'!Z84),AG84,"")</f>
        <v/>
      </c>
      <c r="EH84" s="845" t="str">
        <f>IF(AND($EC$3=1,'7c Health part-time'!AG84&gt;'7c Health part-time'!AA84),AH84,"")</f>
        <v/>
      </c>
      <c r="EJ84" s="844" t="str">
        <f>IF(AND($EJ$3=1,'7c Health part-time'!V84&lt;&gt;0),IF(('7c Health part-time'!AB84/'7c Health part-time'!V84)&lt;0.03,AC84,""),"")</f>
        <v/>
      </c>
      <c r="EK84" s="843" t="str">
        <f>IF(AND($EJ$3=1,'7c Health part-time'!W84&lt;&gt;0),IF(('7c Health part-time'!AC84/'7c Health part-time'!W84)&lt;0.03,AD84,""),"")</f>
        <v/>
      </c>
      <c r="EL84" s="843" t="str">
        <f>IF(AND($EJ$3=1,'7c Health part-time'!X84&lt;&gt;0),IF(('7c Health part-time'!AD84/'7c Health part-time'!X84)&lt;0.03,AE84,""),"")</f>
        <v/>
      </c>
      <c r="EM84" s="843" t="str">
        <f>IF(AND($EJ$3=1,'7c Health part-time'!Y84&lt;&gt;0),IF(('7c Health part-time'!AE84/'7c Health part-time'!Y84)&lt;0.03,AF84,""),"")</f>
        <v/>
      </c>
      <c r="EN84" s="843" t="str">
        <f>IF(AND($EJ$3=1,'7c Health part-time'!Z84&lt;&gt;0),IF(('7c Health part-time'!AF84/'7c Health part-time'!Z84)&lt;0.03,AG84,""),"")</f>
        <v/>
      </c>
      <c r="EO84" s="845" t="str">
        <f>IF(AND($EJ$3=1,'7c Health part-time'!AA84&lt;&gt;0),IF(('7c Health part-time'!AG84/'7c Health part-time'!AA84)&lt;0.03,AH84,""),"")</f>
        <v/>
      </c>
      <c r="EQ84" s="844" t="str">
        <f>IF(AND($EQ$3=1,'7c Health part-time'!P84=0,SUM('7c Health part-time'!D84,'7c Health part-time'!J84)&gt;$ET$13),Q84,"")</f>
        <v/>
      </c>
      <c r="ER84" s="843" t="str">
        <f>IF(AND($EQ$3=1,'7c Health part-time'!Q84=0,SUM('7c Health part-time'!E84,'7c Health part-time'!K84)&gt;$ET$13),R84,"")</f>
        <v/>
      </c>
      <c r="ES84" s="843" t="str">
        <f>IF(AND($EQ$3=1,'7c Health part-time'!R84=0,SUM('7c Health part-time'!F84,'7c Health part-time'!L84)&gt;$ET$13),S84,"")</f>
        <v/>
      </c>
      <c r="ET84" s="843" t="str">
        <f>IF(AND($EQ$3=1,'7c Health part-time'!S84=0,SUM('7c Health part-time'!G84,'7c Health part-time'!M84)&gt;$ET$13),T84,"")</f>
        <v/>
      </c>
      <c r="EU84" s="843" t="str">
        <f>IF(AND($EQ$3=1,'7c Health part-time'!T84=0,SUM('7c Health part-time'!H84,'7c Health part-time'!N84)&gt;$ET$13),U84,"")</f>
        <v/>
      </c>
      <c r="EV84" s="845" t="str">
        <f>IF(AND($EQ$3=1,'7c Health part-time'!U84=0,SUM('7c Health part-time'!I84,'7c Health part-time'!O84)&gt;$ET$13),V84,"")</f>
        <v/>
      </c>
      <c r="EX84" s="844" t="str">
        <f>IF(AND($EX$3=1,SUM('7c Health part-time'!D84,'7c Health part-time'!J84)&gt;0,ABS('7c Health part-time'!P84)=SUM('7c Health part-time'!D84,'7c Health part-time'!J84)),Q84,"")</f>
        <v/>
      </c>
      <c r="EY84" s="843" t="str">
        <f>IF(AND($EX$3=1,SUM('7c Health part-time'!E84,'7c Health part-time'!K84)&gt;0,ABS('7c Health part-time'!Q84)=SUM('7c Health part-time'!E84,'7c Health part-time'!K84)),R84,"")</f>
        <v/>
      </c>
      <c r="EZ84" s="843" t="str">
        <f>IF(AND($EX$3=1,SUM('7c Health part-time'!F84,'7c Health part-time'!L84)&gt;0,ABS('7c Health part-time'!R84)=SUM('7c Health part-time'!F84,'7c Health part-time'!L84)),S84,"")</f>
        <v/>
      </c>
      <c r="FA84" s="843" t="str">
        <f>IF(AND($EX$3=1,SUM('7c Health part-time'!G84,'7c Health part-time'!M84)&gt;0,ABS('7c Health part-time'!S84)=SUM('7c Health part-time'!G84,'7c Health part-time'!M84)),T84,"")</f>
        <v/>
      </c>
      <c r="FB84" s="843" t="str">
        <f>IF(AND($EX$3=1,SUM('7c Health part-time'!H84,'7c Health part-time'!N84)&gt;0,ABS('7c Health part-time'!T84)=SUM('7c Health part-time'!H84,'7c Health part-time'!N84)),U84,"")</f>
        <v/>
      </c>
      <c r="FC84" s="845" t="str">
        <f>IF(AND($EX$3=1,SUM('7c Health part-time'!I84,'7c Health part-time'!O84)&gt;0,ABS('7c Health part-time'!U84)=SUM('7c Health part-time'!I84,'7c Health part-time'!O84)),V84,"")</f>
        <v/>
      </c>
      <c r="FR84" s="844" t="str">
        <f>IF(AND($FR$3=1,'7c Health part-time'!V84&lt;&gt;0),IF(('7c Health part-time'!AB84/'7c Health part-time'!V84)&lt;0.25,AC84,""),"")</f>
        <v/>
      </c>
      <c r="FS84" s="843" t="str">
        <f>IF(AND($FR$3=1,'7c Health part-time'!W84&lt;&gt;0),IF(('7c Health part-time'!AC84/'7c Health part-time'!W84)&lt;0.25,AD84,""),"")</f>
        <v/>
      </c>
      <c r="FT84" s="843" t="str">
        <f>IF(AND($FR$3=1,'7c Health part-time'!X84&lt;&gt;0),IF(('7c Health part-time'!AD84/'7c Health part-time'!X84)&lt;0.25,AE84,""),"")</f>
        <v/>
      </c>
      <c r="FU84" s="843" t="str">
        <f>IF(AND($FR$3=1,'7c Health part-time'!Y84&lt;&gt;0),IF(('7c Health part-time'!AE84/'7c Health part-time'!Y84)&lt;0.25,AF84,""),"")</f>
        <v/>
      </c>
      <c r="FV84" s="843" t="str">
        <f>IF(AND($FR$3=1,'7c Health part-time'!Z84&lt;&gt;0),IF(('7c Health part-time'!AF84/'7c Health part-time'!Z84)&lt;0.25,AG84,""),"")</f>
        <v/>
      </c>
      <c r="FW84" s="845" t="str">
        <f>IF(AND($FR$3=1,'7c Health part-time'!AA84&lt;&gt;0),IF(('7c Health part-time'!AG84/'7c Health part-time'!AA84)&lt;0.25,AH84,""),"")</f>
        <v/>
      </c>
      <c r="FY84" s="840" t="str">
        <f>IF(AND($FY$3=1,'7c Health part-time'!D84&gt;0),E84,"")</f>
        <v/>
      </c>
      <c r="FZ84" s="841" t="str">
        <f>IF(AND($FY$3=1,'7c Health part-time'!E84&gt;0),F84,"")</f>
        <v/>
      </c>
      <c r="GA84" s="841" t="str">
        <f>IF(AND($FY$3=1,'7c Health part-time'!F84&gt;0),G84,"")</f>
        <v/>
      </c>
      <c r="GB84" s="841" t="str">
        <f>IF(AND($FY$3=1,'7c Health part-time'!G84&gt;0),H84,"")</f>
        <v/>
      </c>
      <c r="GC84" s="841" t="str">
        <f>IF(AND($FY$3=1,'7c Health part-time'!H84&gt;0),I84,"")</f>
        <v/>
      </c>
      <c r="GD84" s="842" t="str">
        <f>IF(AND($FY$3=1,'7c Health part-time'!I84&gt;0),J84,"")</f>
        <v/>
      </c>
      <c r="GE84" s="841" t="str">
        <f>IF(AND($FY$3=1,'7c Health part-time'!J84&gt;0),K84,"")</f>
        <v/>
      </c>
      <c r="GF84" s="841" t="str">
        <f>IF(AND($FY$3=1,'7c Health part-time'!K84&gt;0),L84,"")</f>
        <v/>
      </c>
      <c r="GG84" s="841" t="str">
        <f>IF(AND($FY$3=1,'7c Health part-time'!L84&gt;0),M84,"")</f>
        <v/>
      </c>
      <c r="GH84" s="841" t="str">
        <f>IF(AND($FY$3=1,'7c Health part-time'!M84&gt;0),N84,"")</f>
        <v/>
      </c>
      <c r="GI84" s="841" t="str">
        <f>IF(AND($FY$3=1,'7c Health part-time'!N84&gt;0),O84,"")</f>
        <v/>
      </c>
      <c r="GJ84" s="842" t="str">
        <f>IF(AND($FY$3=1,'7c Health part-time'!O84&gt;0),P84,"")</f>
        <v/>
      </c>
      <c r="GL84" s="60"/>
      <c r="GM84" s="61" t="s">
        <v>19</v>
      </c>
      <c r="GN84" s="60" t="s">
        <v>116</v>
      </c>
      <c r="GO84" s="49" t="str">
        <f>$CS$102</f>
        <v/>
      </c>
      <c r="GP84" s="41" t="str">
        <f>$CT$102</f>
        <v/>
      </c>
      <c r="GQ84" s="40" t="str">
        <f>$CS$102</f>
        <v/>
      </c>
      <c r="GR84" s="41" t="str">
        <f>$CT$102</f>
        <v/>
      </c>
      <c r="GS84" s="40" t="str">
        <f>$CS$102</f>
        <v/>
      </c>
      <c r="GT84" s="873" t="str">
        <f>$CT$102</f>
        <v/>
      </c>
      <c r="GU84" s="49" t="str">
        <f>$CY$102</f>
        <v/>
      </c>
      <c r="GV84" s="41" t="str">
        <f>$CZ$102</f>
        <v/>
      </c>
      <c r="GW84" s="40" t="str">
        <f>$CY$102</f>
        <v/>
      </c>
      <c r="GX84" s="41" t="str">
        <f>$CZ$102</f>
        <v/>
      </c>
      <c r="GY84" s="40" t="str">
        <f>$CY$102</f>
        <v/>
      </c>
      <c r="GZ84" s="873" t="str">
        <f>$CZ$102</f>
        <v/>
      </c>
      <c r="HA84" s="49" t="str">
        <f>$DE$102</f>
        <v/>
      </c>
      <c r="HB84" s="41" t="str">
        <f>$DF$102</f>
        <v/>
      </c>
      <c r="HC84" s="40" t="str">
        <f>$DE$102</f>
        <v/>
      </c>
      <c r="HD84" s="41" t="str">
        <f>$DF$102</f>
        <v/>
      </c>
      <c r="HE84" s="40" t="str">
        <f>$DE$102</f>
        <v/>
      </c>
      <c r="HF84" s="873" t="str">
        <f>$DF$102</f>
        <v/>
      </c>
      <c r="HG84" s="49" t="str">
        <f>$DK$102</f>
        <v/>
      </c>
      <c r="HH84" s="41" t="str">
        <f>$DL$102</f>
        <v/>
      </c>
      <c r="HI84" s="40" t="str">
        <f>$DK$102</f>
        <v/>
      </c>
      <c r="HJ84" s="41" t="str">
        <f>$DL$102</f>
        <v/>
      </c>
      <c r="HK84" s="40" t="str">
        <f>$DK$102</f>
        <v/>
      </c>
      <c r="HL84" s="873" t="str">
        <f>$DL$102</f>
        <v/>
      </c>
      <c r="HM84" s="49" t="str">
        <f>$DQ$102</f>
        <v/>
      </c>
      <c r="HN84" s="41" t="str">
        <f>$DR$102</f>
        <v/>
      </c>
      <c r="HO84" s="40" t="str">
        <f>$DQ$102</f>
        <v/>
      </c>
      <c r="HP84" s="41" t="str">
        <f>$DR$102</f>
        <v/>
      </c>
      <c r="HQ84" s="40" t="str">
        <f>$DQ$102</f>
        <v/>
      </c>
      <c r="HR84" s="873" t="str">
        <f>$DR$102</f>
        <v/>
      </c>
    </row>
    <row r="85" spans="1:226" ht="15.75" thickBot="1" x14ac:dyDescent="0.3">
      <c r="A85" s="18" t="str">
        <f>'7c Health part-time'!A85</f>
        <v>Speech and language therapy (B)</v>
      </c>
      <c r="B85" t="s">
        <v>19</v>
      </c>
      <c r="C85" s="18" t="str">
        <f>'7c Health part-time'!C85</f>
        <v>PGT (UG fee)</v>
      </c>
      <c r="D85" t="str">
        <f t="shared" si="16"/>
        <v>Speech and language therapy (B), Long, PGT (UG fee)</v>
      </c>
      <c r="E85" t="str">
        <f t="shared" si="15"/>
        <v xml:space="preserve">Column 1, Starters in 2016-17, OfS-fundable, Speech and language therapy (B), Long, PGT (UG fee); </v>
      </c>
      <c r="F85" t="str">
        <f t="shared" si="15"/>
        <v xml:space="preserve">Column 1, Starters in 2016-17, Non-fundable, Speech and language therapy (B), Long, PGT (UG fee); </v>
      </c>
      <c r="G85" t="str">
        <f t="shared" si="15"/>
        <v xml:space="preserve">Column 1, Starters in 2017-18, OfS-fundable, Speech and language therapy (B), Long, PGT (UG fee); </v>
      </c>
      <c r="H85" t="str">
        <f t="shared" si="15"/>
        <v xml:space="preserve">Column 1, Starters in 2017-18, Non-fundable, Speech and language therapy (B), Long, PGT (UG fee); </v>
      </c>
      <c r="I85" t="str">
        <f t="shared" si="15"/>
        <v xml:space="preserve">Column 1, Starters in 2018-19, OfS-fundable, Speech and language therapy (B), Long, PGT (UG fee); </v>
      </c>
      <c r="J85" t="str">
        <f t="shared" si="15"/>
        <v xml:space="preserve">Column 1, Starters in 2018-19, Non-fundable, Speech and language therapy (B), Long, PGT (UG fee); </v>
      </c>
      <c r="K85" t="str">
        <f t="shared" si="15"/>
        <v xml:space="preserve">Column 2, Starters in 2016-17, OfS-fundable, Speech and language therapy (B), Long, PGT (UG fee); </v>
      </c>
      <c r="L85" t="str">
        <f t="shared" si="15"/>
        <v xml:space="preserve">Column 2, Starters in 2016-17, Non-fundable, Speech and language therapy (B), Long, PGT (UG fee); </v>
      </c>
      <c r="M85" t="str">
        <f t="shared" si="15"/>
        <v xml:space="preserve">Column 2, Starters in 2017-18, OfS-fundable, Speech and language therapy (B), Long, PGT (UG fee); </v>
      </c>
      <c r="N85" t="str">
        <f t="shared" si="15"/>
        <v xml:space="preserve">Column 2, Starters in 2017-18, Non-fundable, Speech and language therapy (B), Long, PGT (UG fee); </v>
      </c>
      <c r="O85" t="str">
        <f t="shared" si="15"/>
        <v xml:space="preserve">Column 2, Starters in 2018-19, OfS-fundable, Speech and language therapy (B), Long, PGT (UG fee); </v>
      </c>
      <c r="P85" t="str">
        <f t="shared" si="15"/>
        <v xml:space="preserve">Column 2, Starters in 2018-19, Non-fundable, Speech and language therapy (B), Long, PGT (UG fee); </v>
      </c>
      <c r="Q85" t="str">
        <f t="shared" si="15"/>
        <v xml:space="preserve">Column 3, Starters in 2016-17, OfS-fundable, Speech and language therapy (B), Long, PGT (UG fee); </v>
      </c>
      <c r="R85" t="str">
        <f t="shared" si="15"/>
        <v xml:space="preserve">Column 3, Starters in 2016-17, Non-fundable, Speech and language therapy (B), Long, PGT (UG fee); </v>
      </c>
      <c r="S85" t="str">
        <f t="shared" si="15"/>
        <v xml:space="preserve">Column 3, Starters in 2017-18, OfS-fundable, Speech and language therapy (B), Long, PGT (UG fee); </v>
      </c>
      <c r="T85" t="str">
        <f t="shared" si="15"/>
        <v xml:space="preserve">Column 3, Starters in 2017-18, Non-fundable, Speech and language therapy (B), Long, PGT (UG fee); </v>
      </c>
      <c r="U85" t="str">
        <f t="shared" si="14"/>
        <v xml:space="preserve">Column 3, Starters in 2018-19, OfS-fundable, Speech and language therapy (B), Long, PGT (UG fee); </v>
      </c>
      <c r="V85" t="str">
        <f t="shared" si="14"/>
        <v xml:space="preserve">Column 3, Starters in 2018-19, Non-fundable, Speech and language therapy (B), Long, PGT (UG fee); </v>
      </c>
      <c r="W85" t="str">
        <f t="shared" si="14"/>
        <v xml:space="preserve">Column 4, Starters in 2016-17, OfS-fundable, Speech and language therapy (B), Long, PGT (UG fee); </v>
      </c>
      <c r="X85" t="str">
        <f t="shared" si="14"/>
        <v xml:space="preserve">Column 4, Starters in 2016-17, Non-fundable, Speech and language therapy (B), Long, PGT (UG fee); </v>
      </c>
      <c r="Y85" t="str">
        <f t="shared" si="14"/>
        <v xml:space="preserve">Column 4, Starters in 2017-18, OfS-fundable, Speech and language therapy (B), Long, PGT (UG fee); </v>
      </c>
      <c r="Z85" t="str">
        <f t="shared" si="14"/>
        <v xml:space="preserve">Column 4, Starters in 2017-18, Non-fundable, Speech and language therapy (B), Long, PGT (UG fee); </v>
      </c>
      <c r="AA85" t="str">
        <f t="shared" si="14"/>
        <v xml:space="preserve">Column 4, Starters in 2018-19, OfS-fundable, Speech and language therapy (B), Long, PGT (UG fee); </v>
      </c>
      <c r="AB85" t="str">
        <f t="shared" si="14"/>
        <v xml:space="preserve">Column 4, Starters in 2018-19, Non-fundable, Speech and language therapy (B), Long, PGT (UG fee); </v>
      </c>
      <c r="AC85" t="str">
        <f t="shared" si="14"/>
        <v xml:space="preserve">Column 4a, Starters in 2016-17, OfS-fundable, Speech and language therapy (B), Long, PGT (UG fee); </v>
      </c>
      <c r="AD85" t="str">
        <f t="shared" si="14"/>
        <v xml:space="preserve">Column 4a, Starters in 2016-17, Non-fundable, Speech and language therapy (B), Long, PGT (UG fee); </v>
      </c>
      <c r="AE85" t="str">
        <f t="shared" si="14"/>
        <v xml:space="preserve">Column 4a, Starters in 2017-18, OfS-fundable, Speech and language therapy (B), Long, PGT (UG fee); </v>
      </c>
      <c r="AF85" t="str">
        <f t="shared" si="14"/>
        <v xml:space="preserve">Column 4a, Starters in 2017-18, Non-fundable, Speech and language therapy (B), Long, PGT (UG fee); </v>
      </c>
      <c r="AG85" t="str">
        <f t="shared" si="14"/>
        <v xml:space="preserve">Column 4a, Starters in 2018-19, OfS-fundable, Speech and language therapy (B), Long, PGT (UG fee); </v>
      </c>
      <c r="AH85" t="str">
        <f t="shared" si="14"/>
        <v xml:space="preserve">Column 4a, Starters in 2018-19, Non-fundable, Speech and language therapy (B), Long, PGT (UG fee); </v>
      </c>
      <c r="AR85" s="726" t="str">
        <f>IF(AND($AR$3=1,'7c Health part-time'!P85&gt;0),Q85,"")</f>
        <v/>
      </c>
      <c r="AS85" s="727" t="str">
        <f>IF(AND($AR$3=1,'7c Health part-time'!Q85&gt;0),R85,"")</f>
        <v/>
      </c>
      <c r="AT85" s="727" t="str">
        <f>IF(AND($AR$3=1,'7c Health part-time'!R85&gt;0),S85,"")</f>
        <v/>
      </c>
      <c r="AU85" s="727" t="str">
        <f>IF(AND($AR$3=1,'7c Health part-time'!S85&gt;0),T85,"")</f>
        <v/>
      </c>
      <c r="AV85" s="727" t="str">
        <f>IF(AND($AR$3=1,'7c Health part-time'!T85&gt;0),U85,"")</f>
        <v/>
      </c>
      <c r="AW85" s="846" t="str">
        <f>IF(AND($AR$3=1,'7c Health part-time'!U85&gt;0),V85,"")</f>
        <v/>
      </c>
      <c r="AY85" s="726" t="str">
        <f>IF(AND($AY$3=1,'7c Health part-time'!D85&lt;0),E85,"")</f>
        <v/>
      </c>
      <c r="AZ85" s="727" t="str">
        <f>IF(AND($AY$3=1,'7c Health part-time'!E85&lt;0),F85,"")</f>
        <v/>
      </c>
      <c r="BA85" s="727" t="str">
        <f>IF(AND($AY$3=1,'7c Health part-time'!F85&lt;0),G85,"")</f>
        <v/>
      </c>
      <c r="BB85" s="727" t="str">
        <f>IF(AND($AY$3=1,'7c Health part-time'!G85&lt;0),H85,"")</f>
        <v/>
      </c>
      <c r="BC85" s="727" t="str">
        <f>IF(AND($AY$3=1,'7c Health part-time'!H85&lt;0),I85,"")</f>
        <v/>
      </c>
      <c r="BD85" s="846" t="str">
        <f>IF(AND($AY$3=1,'7c Health part-time'!I85&lt;0),J85,"")</f>
        <v/>
      </c>
      <c r="BE85" s="726" t="str">
        <f>IF(AND($AY$3=1,'7c Health part-time'!J85&lt;0),K85,"")</f>
        <v/>
      </c>
      <c r="BF85" s="727" t="str">
        <f>IF(AND($AY$3=1,'7c Health part-time'!K85&lt;0),L85,"")</f>
        <v/>
      </c>
      <c r="BG85" s="727" t="str">
        <f>IF(AND($AY$3=1,'7c Health part-time'!L85&lt;0),M85,"")</f>
        <v/>
      </c>
      <c r="BH85" s="727" t="str">
        <f>IF(AND($AY$3=1,'7c Health part-time'!M85&lt;0),N85,"")</f>
        <v/>
      </c>
      <c r="BI85" s="727" t="str">
        <f>IF(AND($AY$3=1,'7c Health part-time'!N85&lt;0),O85,"")</f>
        <v/>
      </c>
      <c r="BJ85" s="846" t="str">
        <f>IF(AND($AY$3=1,'7c Health part-time'!O85&lt;0),P85,"")</f>
        <v/>
      </c>
      <c r="BK85" s="726" t="str">
        <f>IF(AND($AY$3=1,'7c Health part-time'!V85&lt;0),W85,"")</f>
        <v/>
      </c>
      <c r="BL85" s="727" t="str">
        <f>IF(AND($AY$3=1,'7c Health part-time'!W85&lt;0),X85,"")</f>
        <v/>
      </c>
      <c r="BM85" s="727" t="str">
        <f>IF(AND($AY$3=1,'7c Health part-time'!X85&lt;0),Y85,"")</f>
        <v/>
      </c>
      <c r="BN85" s="727" t="str">
        <f>IF(AND($AY$3=1,'7c Health part-time'!Y85&lt;0),Z85,"")</f>
        <v/>
      </c>
      <c r="BO85" s="727" t="str">
        <f>IF(AND($AY$3=1,'7c Health part-time'!Z85&lt;0),AA85,"")</f>
        <v/>
      </c>
      <c r="BP85" s="846" t="str">
        <f>IF(AND($AY$3=1,'7c Health part-time'!AA85&lt;0),AB85,"")</f>
        <v/>
      </c>
      <c r="BQ85" s="726" t="str">
        <f>IF(AND($AY$3=1,'7c Health part-time'!AB85&lt;0),AC85,"")</f>
        <v/>
      </c>
      <c r="BR85" s="727" t="str">
        <f>IF(AND($AY$3=1,'7c Health part-time'!AC85&lt;0),AD85,"")</f>
        <v/>
      </c>
      <c r="BS85" s="727" t="str">
        <f>IF(AND($AY$3=1,'7c Health part-time'!AD85&lt;0),AE85,"")</f>
        <v/>
      </c>
      <c r="BT85" s="727" t="str">
        <f>IF(AND($AY$3=1,'7c Health part-time'!AE85&lt;0),AF85,"")</f>
        <v/>
      </c>
      <c r="BU85" s="727" t="str">
        <f>IF(AND($AY$3=1,'7c Health part-time'!AF85&lt;0),AG85,"")</f>
        <v/>
      </c>
      <c r="BV85" s="846" t="str">
        <f>IF(AND($AY$3=1,'7c Health part-time'!AG85&lt;0),AH85,"")</f>
        <v/>
      </c>
      <c r="BX85" s="844" t="str">
        <f>IF(AND($BX$3=1,TRUNC('7c Health part-time'!D85)&lt;&gt;'7c Health part-time'!D85),E85,"")</f>
        <v/>
      </c>
      <c r="BY85" s="843" t="str">
        <f>IF(AND($BX$3=1,TRUNC('7c Health part-time'!E85)&lt;&gt;'7c Health part-time'!E85),F85,"")</f>
        <v/>
      </c>
      <c r="BZ85" s="843" t="str">
        <f>IF(AND($BX$3=1,TRUNC('7c Health part-time'!F85)&lt;&gt;'7c Health part-time'!F85),G85,"")</f>
        <v/>
      </c>
      <c r="CA85" s="843" t="str">
        <f>IF(AND($BX$3=1,TRUNC('7c Health part-time'!G85)&lt;&gt;'7c Health part-time'!G85),H85,"")</f>
        <v/>
      </c>
      <c r="CB85" s="843" t="str">
        <f>IF(AND($BX$3=1,TRUNC('7c Health part-time'!H85)&lt;&gt;'7c Health part-time'!H85),I85,"")</f>
        <v/>
      </c>
      <c r="CC85" s="845" t="str">
        <f>IF(AND($BX$3=1,TRUNC('7c Health part-time'!I85)&lt;&gt;'7c Health part-time'!I85),J85,"")</f>
        <v/>
      </c>
      <c r="CD85" s="844" t="str">
        <f>IF(AND($BX$3=1,TRUNC('7c Health part-time'!J85)&lt;&gt;'7c Health part-time'!J85),K85,"")</f>
        <v/>
      </c>
      <c r="CE85" s="843" t="str">
        <f>IF(AND($BX$3=1,TRUNC('7c Health part-time'!K85)&lt;&gt;'7c Health part-time'!K85),L85,"")</f>
        <v/>
      </c>
      <c r="CF85" s="843" t="str">
        <f>IF(AND($BX$3=1,TRUNC('7c Health part-time'!L85)&lt;&gt;'7c Health part-time'!L85),M85,"")</f>
        <v/>
      </c>
      <c r="CG85" s="843" t="str">
        <f>IF(AND($BX$3=1,TRUNC('7c Health part-time'!M85)&lt;&gt;'7c Health part-time'!M85),N85,"")</f>
        <v/>
      </c>
      <c r="CH85" s="843" t="str">
        <f>IF(AND($BX$3=1,TRUNC('7c Health part-time'!N85)&lt;&gt;'7c Health part-time'!N85),O85,"")</f>
        <v/>
      </c>
      <c r="CI85" s="845" t="str">
        <f>IF(AND($BX$3=1,TRUNC('7c Health part-time'!O85)&lt;&gt;'7c Health part-time'!O85),P85,"")</f>
        <v/>
      </c>
      <c r="CJ85" s="844" t="str">
        <f>IF(AND($BX$3=1,TRUNC('7c Health part-time'!P85)&lt;&gt;'7c Health part-time'!P85),Q85,"")</f>
        <v/>
      </c>
      <c r="CK85" s="843" t="str">
        <f>IF(AND($BX$3=1,TRUNC('7c Health part-time'!Q85)&lt;&gt;'7c Health part-time'!Q85),R85,"")</f>
        <v/>
      </c>
      <c r="CL85" s="843" t="str">
        <f>IF(AND($BX$3=1,TRUNC('7c Health part-time'!R85)&lt;&gt;'7c Health part-time'!R85),S85,"")</f>
        <v/>
      </c>
      <c r="CM85" s="843" t="str">
        <f>IF(AND($BX$3=1,TRUNC('7c Health part-time'!S85)&lt;&gt;'7c Health part-time'!S85),T85,"")</f>
        <v/>
      </c>
      <c r="CN85" s="843" t="str">
        <f>IF(AND($BX$3=1,TRUNC('7c Health part-time'!T85)&lt;&gt;'7c Health part-time'!T85),U85,"")</f>
        <v/>
      </c>
      <c r="CO85" s="845" t="str">
        <f>IF(AND($BX$3=1,TRUNC('7c Health part-time'!U85)&lt;&gt;'7c Health part-time'!U85),V85,"")</f>
        <v/>
      </c>
      <c r="DV85" s="726" t="str">
        <f>IF(AND($DV$3=1,ROUND('7c Health part-time'!AB85,2)&lt;&gt;'7c Health part-time'!AB85),AC85,"")</f>
        <v/>
      </c>
      <c r="DW85" s="727" t="str">
        <f>IF(AND($DV$3=1,ROUND('7c Health part-time'!AC85,2)&lt;&gt;'7c Health part-time'!AC85),AD85,"")</f>
        <v/>
      </c>
      <c r="DX85" s="727" t="str">
        <f>IF(AND($DV$3=1,ROUND('7c Health part-time'!AD85,2)&lt;&gt;'7c Health part-time'!AD85),AE85,"")</f>
        <v/>
      </c>
      <c r="DY85" s="727" t="str">
        <f>IF(AND($DV$3=1,ROUND('7c Health part-time'!AE85,2)&lt;&gt;'7c Health part-time'!AE85),AF85,"")</f>
        <v/>
      </c>
      <c r="DZ85" s="727" t="str">
        <f>IF(AND($DV$3=1,ROUND('7c Health part-time'!AF85,2)&lt;&gt;'7c Health part-time'!AF85),AG85,"")</f>
        <v/>
      </c>
      <c r="EA85" s="846" t="str">
        <f>IF(AND($DV$3=1,ROUND('7c Health part-time'!AG85,2)&lt;&gt;'7c Health part-time'!AG85),AH85,"")</f>
        <v/>
      </c>
      <c r="EC85" s="726" t="str">
        <f>IF(AND($EC$3=1,'7c Health part-time'!AB85&gt;'7c Health part-time'!V85),AC85,"")</f>
        <v/>
      </c>
      <c r="ED85" s="727" t="str">
        <f>IF(AND($EC$3=1,'7c Health part-time'!AC85&gt;'7c Health part-time'!W85),AD85,"")</f>
        <v/>
      </c>
      <c r="EE85" s="727" t="str">
        <f>IF(AND($EC$3=1,'7c Health part-time'!AD85&gt;'7c Health part-time'!X85),AE85,"")</f>
        <v/>
      </c>
      <c r="EF85" s="727" t="str">
        <f>IF(AND($EC$3=1,'7c Health part-time'!AE85&gt;'7c Health part-time'!Y85),AF85,"")</f>
        <v/>
      </c>
      <c r="EG85" s="727" t="str">
        <f>IF(AND($EC$3=1,'7c Health part-time'!AF85&gt;'7c Health part-time'!Z85),AG85,"")</f>
        <v/>
      </c>
      <c r="EH85" s="846" t="str">
        <f>IF(AND($EC$3=1,'7c Health part-time'!AG85&gt;'7c Health part-time'!AA85),AH85,"")</f>
        <v/>
      </c>
      <c r="EJ85" s="726" t="str">
        <f>IF(AND($EJ$3=1,'7c Health part-time'!V85&lt;&gt;0),IF(('7c Health part-time'!AB85/'7c Health part-time'!V85)&lt;0.03,AC85,""),"")</f>
        <v/>
      </c>
      <c r="EK85" s="727" t="str">
        <f>IF(AND($EJ$3=1,'7c Health part-time'!W85&lt;&gt;0),IF(('7c Health part-time'!AC85/'7c Health part-time'!W85)&lt;0.03,AD85,""),"")</f>
        <v/>
      </c>
      <c r="EL85" s="727" t="str">
        <f>IF(AND($EJ$3=1,'7c Health part-time'!X85&lt;&gt;0),IF(('7c Health part-time'!AD85/'7c Health part-time'!X85)&lt;0.03,AE85,""),"")</f>
        <v/>
      </c>
      <c r="EM85" s="727" t="str">
        <f>IF(AND($EJ$3=1,'7c Health part-time'!Y85&lt;&gt;0),IF(('7c Health part-time'!AE85/'7c Health part-time'!Y85)&lt;0.03,AF85,""),"")</f>
        <v/>
      </c>
      <c r="EN85" s="727" t="str">
        <f>IF(AND($EJ$3=1,'7c Health part-time'!Z85&lt;&gt;0),IF(('7c Health part-time'!AF85/'7c Health part-time'!Z85)&lt;0.03,AG85,""),"")</f>
        <v/>
      </c>
      <c r="EO85" s="846" t="str">
        <f>IF(AND($EJ$3=1,'7c Health part-time'!AA85&lt;&gt;0),IF(('7c Health part-time'!AG85/'7c Health part-time'!AA85)&lt;0.03,AH85,""),"")</f>
        <v/>
      </c>
      <c r="EQ85" s="726" t="str">
        <f>IF(AND($EQ$3=1,'7c Health part-time'!P85=0,SUM('7c Health part-time'!D85,'7c Health part-time'!J85)&gt;$ET$13),Q85,"")</f>
        <v/>
      </c>
      <c r="ER85" s="727" t="str">
        <f>IF(AND($EQ$3=1,'7c Health part-time'!Q85=0,SUM('7c Health part-time'!E85,'7c Health part-time'!K85)&gt;$ET$13),R85,"")</f>
        <v/>
      </c>
      <c r="ES85" s="727" t="str">
        <f>IF(AND($EQ$3=1,'7c Health part-time'!R85=0,SUM('7c Health part-time'!F85,'7c Health part-time'!L85)&gt;$ET$13),S85,"")</f>
        <v/>
      </c>
      <c r="ET85" s="727" t="str">
        <f>IF(AND($EQ$3=1,'7c Health part-time'!S85=0,SUM('7c Health part-time'!G85,'7c Health part-time'!M85)&gt;$ET$13),T85,"")</f>
        <v/>
      </c>
      <c r="EU85" s="727" t="str">
        <f>IF(AND($EQ$3=1,'7c Health part-time'!T85=0,SUM('7c Health part-time'!H85,'7c Health part-time'!N85)&gt;$ET$13),U85,"")</f>
        <v/>
      </c>
      <c r="EV85" s="846" t="str">
        <f>IF(AND($EQ$3=1,'7c Health part-time'!U85=0,SUM('7c Health part-time'!I85,'7c Health part-time'!O85)&gt;$ET$13),V85,"")</f>
        <v/>
      </c>
      <c r="EX85" s="726" t="str">
        <f>IF(AND($EX$3=1,SUM('7c Health part-time'!D85,'7c Health part-time'!J85)&gt;0,ABS('7c Health part-time'!P85)=SUM('7c Health part-time'!D85,'7c Health part-time'!J85)),Q85,"")</f>
        <v/>
      </c>
      <c r="EY85" s="727" t="str">
        <f>IF(AND($EX$3=1,SUM('7c Health part-time'!E85,'7c Health part-time'!K85)&gt;0,ABS('7c Health part-time'!Q85)=SUM('7c Health part-time'!E85,'7c Health part-time'!K85)),R85,"")</f>
        <v/>
      </c>
      <c r="EZ85" s="727" t="str">
        <f>IF(AND($EX$3=1,SUM('7c Health part-time'!F85,'7c Health part-time'!L85)&gt;0,ABS('7c Health part-time'!R85)=SUM('7c Health part-time'!F85,'7c Health part-time'!L85)),S85,"")</f>
        <v/>
      </c>
      <c r="FA85" s="727" t="str">
        <f>IF(AND($EX$3=1,SUM('7c Health part-time'!G85,'7c Health part-time'!M85)&gt;0,ABS('7c Health part-time'!S85)=SUM('7c Health part-time'!G85,'7c Health part-time'!M85)),T85,"")</f>
        <v/>
      </c>
      <c r="FB85" s="727" t="str">
        <f>IF(AND($EX$3=1,SUM('7c Health part-time'!H85,'7c Health part-time'!N85)&gt;0,ABS('7c Health part-time'!T85)=SUM('7c Health part-time'!H85,'7c Health part-time'!N85)),U85,"")</f>
        <v/>
      </c>
      <c r="FC85" s="846" t="str">
        <f>IF(AND($EX$3=1,SUM('7c Health part-time'!I85,'7c Health part-time'!O85)&gt;0,ABS('7c Health part-time'!U85)=SUM('7c Health part-time'!I85,'7c Health part-time'!O85)),V85,"")</f>
        <v/>
      </c>
      <c r="FR85" s="726" t="str">
        <f>IF(AND($FR$3=1,'7c Health part-time'!V85&lt;&gt;0),IF(('7c Health part-time'!AB85/'7c Health part-time'!V85)&lt;0.25,AC85,""),"")</f>
        <v/>
      </c>
      <c r="FS85" s="727" t="str">
        <f>IF(AND($FR$3=1,'7c Health part-time'!W85&lt;&gt;0),IF(('7c Health part-time'!AC85/'7c Health part-time'!W85)&lt;0.25,AD85,""),"")</f>
        <v/>
      </c>
      <c r="FT85" s="727" t="str">
        <f>IF(AND($FR$3=1,'7c Health part-time'!X85&lt;&gt;0),IF(('7c Health part-time'!AD85/'7c Health part-time'!X85)&lt;0.25,AE85,""),"")</f>
        <v/>
      </c>
      <c r="FU85" s="727" t="str">
        <f>IF(AND($FR$3=1,'7c Health part-time'!Y85&lt;&gt;0),IF(('7c Health part-time'!AE85/'7c Health part-time'!Y85)&lt;0.25,AF85,""),"")</f>
        <v/>
      </c>
      <c r="FV85" s="727" t="str">
        <f>IF(AND($FR$3=1,'7c Health part-time'!Z85&lt;&gt;0),IF(('7c Health part-time'!AF85/'7c Health part-time'!Z85)&lt;0.25,AG85,""),"")</f>
        <v/>
      </c>
      <c r="FW85" s="846" t="str">
        <f>IF(AND($FR$3=1,'7c Health part-time'!AA85&lt;&gt;0),IF(('7c Health part-time'!AG85/'7c Health part-time'!AA85)&lt;0.25,AH85,""),"")</f>
        <v/>
      </c>
      <c r="FY85" s="726" t="str">
        <f>IF(AND($FY$3=1,'7c Health part-time'!D85&gt;0),E85,"")</f>
        <v/>
      </c>
      <c r="FZ85" s="727" t="str">
        <f>IF(AND($FY$3=1,'7c Health part-time'!E85&gt;0),F85,"")</f>
        <v/>
      </c>
      <c r="GA85" s="727" t="str">
        <f>IF(AND($FY$3=1,'7c Health part-time'!F85&gt;0),G85,"")</f>
        <v/>
      </c>
      <c r="GB85" s="727" t="str">
        <f>IF(AND($FY$3=1,'7c Health part-time'!G85&gt;0),H85,"")</f>
        <v/>
      </c>
      <c r="GC85" s="727" t="str">
        <f>IF(AND($FY$3=1,'7c Health part-time'!H85&gt;0),I85,"")</f>
        <v/>
      </c>
      <c r="GD85" s="846" t="str">
        <f>IF(AND($FY$3=1,'7c Health part-time'!I85&gt;0),J85,"")</f>
        <v/>
      </c>
      <c r="GE85" s="727" t="str">
        <f>IF(AND($FY$3=1,'7c Health part-time'!J85&gt;0),K85,"")</f>
        <v/>
      </c>
      <c r="GF85" s="727" t="str">
        <f>IF(AND($FY$3=1,'7c Health part-time'!K85&gt;0),L85,"")</f>
        <v/>
      </c>
      <c r="GG85" s="727" t="str">
        <f>IF(AND($FY$3=1,'7c Health part-time'!L85&gt;0),M85,"")</f>
        <v/>
      </c>
      <c r="GH85" s="727" t="str">
        <f>IF(AND($FY$3=1,'7c Health part-time'!M85&gt;0),N85,"")</f>
        <v/>
      </c>
      <c r="GI85" s="727" t="str">
        <f>IF(AND($FY$3=1,'7c Health part-time'!N85&gt;0),O85,"")</f>
        <v/>
      </c>
      <c r="GJ85" s="846" t="str">
        <f>IF(AND($FY$3=1,'7c Health part-time'!O85&gt;0),P85,"")</f>
        <v/>
      </c>
      <c r="GL85" s="60"/>
      <c r="GM85" s="61" t="s">
        <v>19</v>
      </c>
      <c r="GN85" s="60" t="s">
        <v>314</v>
      </c>
      <c r="GO85" s="876" t="str">
        <f>$CS$103</f>
        <v/>
      </c>
      <c r="GP85" s="877" t="str">
        <f>$CT$103</f>
        <v/>
      </c>
      <c r="GQ85" s="878" t="str">
        <f>$CS$103</f>
        <v/>
      </c>
      <c r="GR85" s="877" t="str">
        <f>$CT$103</f>
        <v/>
      </c>
      <c r="GS85" s="878" t="str">
        <f>$CS$103</f>
        <v/>
      </c>
      <c r="GT85" s="879" t="str">
        <f>$CT$103</f>
        <v/>
      </c>
      <c r="GU85" s="876" t="str">
        <f>$CY$103</f>
        <v/>
      </c>
      <c r="GV85" s="877" t="str">
        <f>$CZ$103</f>
        <v/>
      </c>
      <c r="GW85" s="878" t="str">
        <f>$CY$103</f>
        <v/>
      </c>
      <c r="GX85" s="877" t="str">
        <f>$CZ$103</f>
        <v/>
      </c>
      <c r="GY85" s="878" t="str">
        <f>$CY$103</f>
        <v/>
      </c>
      <c r="GZ85" s="879" t="str">
        <f>$CZ$103</f>
        <v/>
      </c>
      <c r="HA85" s="876" t="str">
        <f>$DE$103</f>
        <v/>
      </c>
      <c r="HB85" s="877" t="str">
        <f>$DF$103</f>
        <v/>
      </c>
      <c r="HC85" s="878" t="str">
        <f>$DE$103</f>
        <v/>
      </c>
      <c r="HD85" s="877" t="str">
        <f>$DF$103</f>
        <v/>
      </c>
      <c r="HE85" s="878" t="str">
        <f>$DE$103</f>
        <v/>
      </c>
      <c r="HF85" s="879" t="str">
        <f>$DF$103</f>
        <v/>
      </c>
      <c r="HG85" s="876" t="str">
        <f>$DK$103</f>
        <v/>
      </c>
      <c r="HH85" s="877" t="str">
        <f>$DL$103</f>
        <v/>
      </c>
      <c r="HI85" s="878" t="str">
        <f>$DK$103</f>
        <v/>
      </c>
      <c r="HJ85" s="877" t="str">
        <f>$DL$103</f>
        <v/>
      </c>
      <c r="HK85" s="878" t="str">
        <f>$DK$103</f>
        <v/>
      </c>
      <c r="HL85" s="879" t="str">
        <f>$DL$103</f>
        <v/>
      </c>
      <c r="HM85" s="876" t="str">
        <f>$DQ$103</f>
        <v/>
      </c>
      <c r="HN85" s="877" t="str">
        <f>$DR$103</f>
        <v/>
      </c>
      <c r="HO85" s="878" t="str">
        <f>$DQ$103</f>
        <v/>
      </c>
      <c r="HP85" s="877" t="str">
        <f>$DR$103</f>
        <v/>
      </c>
      <c r="HQ85" s="878" t="str">
        <f>$DQ$103</f>
        <v/>
      </c>
      <c r="HR85" s="879" t="str">
        <f>$DR$103</f>
        <v/>
      </c>
    </row>
    <row r="86" spans="1:226" ht="15.75" thickTop="1" x14ac:dyDescent="0.25">
      <c r="B86" t="s">
        <v>13</v>
      </c>
      <c r="C86" s="18" t="str">
        <f>'7c Health part-time'!C86</f>
        <v>UG</v>
      </c>
      <c r="D86" t="str">
        <f>CONCATENATE(B86,", ",C86)</f>
        <v>Standard, UG</v>
      </c>
      <c r="E86" t="str">
        <f>CONCATENATE(E$7,", ",E$12,", ",$B86,", ",$C86,"; ")</f>
        <v xml:space="preserve">Column 1, OfS-fundable, Standard, UG; </v>
      </c>
      <c r="F86" t="str">
        <f t="shared" ref="F86:AH89" si="17">CONCATENATE(F$7,", ",F$12,", ",$B86,", ",$C86,"; ")</f>
        <v xml:space="preserve">Column 1, Non-fundable, Standard, UG; </v>
      </c>
      <c r="G86" t="str">
        <f t="shared" si="17"/>
        <v xml:space="preserve">Column 1, OfS-fundable, Standard, UG; </v>
      </c>
      <c r="H86" t="str">
        <f t="shared" si="17"/>
        <v xml:space="preserve">Column 1, Non-fundable, Standard, UG; </v>
      </c>
      <c r="I86" t="str">
        <f t="shared" si="17"/>
        <v xml:space="preserve">Column 1, OfS-fundable, Standard, UG; </v>
      </c>
      <c r="J86" t="str">
        <f t="shared" si="17"/>
        <v xml:space="preserve">Column 1, Non-fundable, Standard, UG; </v>
      </c>
      <c r="K86" t="str">
        <f t="shared" si="17"/>
        <v xml:space="preserve">Column 2, OfS-fundable, Standard, UG; </v>
      </c>
      <c r="L86" t="str">
        <f t="shared" si="17"/>
        <v xml:space="preserve">Column 2, Non-fundable, Standard, UG; </v>
      </c>
      <c r="M86" t="str">
        <f t="shared" si="17"/>
        <v xml:space="preserve">Column 2, OfS-fundable, Standard, UG; </v>
      </c>
      <c r="N86" t="str">
        <f t="shared" si="17"/>
        <v xml:space="preserve">Column 2, Non-fundable, Standard, UG; </v>
      </c>
      <c r="O86" t="str">
        <f t="shared" si="17"/>
        <v xml:space="preserve">Column 2, OfS-fundable, Standard, UG; </v>
      </c>
      <c r="P86" t="str">
        <f t="shared" si="17"/>
        <v xml:space="preserve">Column 2, Non-fundable, Standard, UG; </v>
      </c>
      <c r="Q86" t="str">
        <f t="shared" si="17"/>
        <v xml:space="preserve">Column 3, OfS-fundable, Standard, UG; </v>
      </c>
      <c r="R86" t="str">
        <f t="shared" si="17"/>
        <v xml:space="preserve">Column 3, Non-fundable, Standard, UG; </v>
      </c>
      <c r="S86" t="str">
        <f t="shared" si="17"/>
        <v xml:space="preserve">Column 3, OfS-fundable, Standard, UG; </v>
      </c>
      <c r="T86" t="str">
        <f t="shared" si="17"/>
        <v xml:space="preserve">Column 3, Non-fundable, Standard, UG; </v>
      </c>
      <c r="U86" t="str">
        <f t="shared" si="17"/>
        <v xml:space="preserve">Column 3, OfS-fundable, Standard, UG; </v>
      </c>
      <c r="V86" t="str">
        <f t="shared" si="17"/>
        <v xml:space="preserve">Column 3, Non-fundable, Standard, UG; </v>
      </c>
      <c r="W86" t="str">
        <f t="shared" si="17"/>
        <v xml:space="preserve">Column 4, OfS-fundable, Standard, UG; </v>
      </c>
      <c r="X86" t="str">
        <f t="shared" si="17"/>
        <v xml:space="preserve">Column 4, Non-fundable, Standard, UG; </v>
      </c>
      <c r="Y86" t="str">
        <f t="shared" si="17"/>
        <v xml:space="preserve">Column 4, OfS-fundable, Standard, UG; </v>
      </c>
      <c r="Z86" t="str">
        <f t="shared" si="17"/>
        <v xml:space="preserve">Column 4, Non-fundable, Standard, UG; </v>
      </c>
      <c r="AA86" t="str">
        <f t="shared" si="17"/>
        <v xml:space="preserve">Column 4, OfS-fundable, Standard, UG; </v>
      </c>
      <c r="AB86" t="str">
        <f t="shared" si="17"/>
        <v xml:space="preserve">Column 4, Non-fundable, Standard, UG; </v>
      </c>
      <c r="AC86" t="str">
        <f t="shared" si="17"/>
        <v xml:space="preserve">Column 4a, OfS-fundable, Standard, UG; </v>
      </c>
      <c r="AD86" t="str">
        <f t="shared" si="17"/>
        <v xml:space="preserve">Column 4a, Non-fundable, Standard, UG; </v>
      </c>
      <c r="AE86" t="str">
        <f t="shared" si="17"/>
        <v xml:space="preserve">Column 4a, OfS-fundable, Standard, UG; </v>
      </c>
      <c r="AF86" t="str">
        <f t="shared" si="17"/>
        <v xml:space="preserve">Column 4a, Non-fundable, Standard, UG; </v>
      </c>
      <c r="AG86" t="str">
        <f t="shared" si="17"/>
        <v xml:space="preserve">Column 4a, OfS-fundable, Standard, UG; </v>
      </c>
      <c r="AH86" t="str">
        <f t="shared" si="17"/>
        <v xml:space="preserve">Column 4a, Non-fundable, Standard, UG; </v>
      </c>
      <c r="BX86" s="840" t="str">
        <f>IF(AND($BX$3=1,TRUNC('7c Health part-time'!D86)&lt;&gt;'7c Health part-time'!D86),CONCATENATE(E$7,", ",E$10,", ",E$12,", All professions, ",$B86,", ",$C86,"; "),"")</f>
        <v/>
      </c>
      <c r="BY86" s="841" t="str">
        <f>IF(AND($BX$3=1,TRUNC('7c Health part-time'!E86)&lt;&gt;'7c Health part-time'!E86),CONCATENATE(F$7,", ",F$10,", ",F$12,", All professions, ",$B86,", ",$C86,"; "),"")</f>
        <v/>
      </c>
      <c r="BZ86" s="841" t="str">
        <f>IF(AND($BX$3=1,TRUNC('7c Health part-time'!F86)&lt;&gt;'7c Health part-time'!F86),CONCATENATE(G$7,", ",G$10,", ",G$12,", All professions, ",$B86,", ",$C86,"; "),"")</f>
        <v/>
      </c>
      <c r="CA86" s="841" t="str">
        <f>IF(AND($BX$3=1,TRUNC('7c Health part-time'!G86)&lt;&gt;'7c Health part-time'!G86),CONCATENATE(H$7,", ",H$10,", ",H$12,", All professions, ",$B86,", ",$C86,"; "),"")</f>
        <v/>
      </c>
      <c r="CB86" s="841" t="str">
        <f>IF(AND($BX$3=1,TRUNC('7c Health part-time'!H86)&lt;&gt;'7c Health part-time'!H86),CONCATENATE(I$7,", ",I$10,", ",I$12,", All professions, ",$B86,", ",$C86,"; "),"")</f>
        <v/>
      </c>
      <c r="CC86" s="842" t="str">
        <f>IF(AND($BX$3=1,TRUNC('7c Health part-time'!I86)&lt;&gt;'7c Health part-time'!I86),CONCATENATE(J$7,", ",J$10,", ",J$12,", All professions, ",$B86,", ",$C86,"; "),"")</f>
        <v/>
      </c>
      <c r="CD86" s="840" t="str">
        <f>IF(AND($BX$3=1,TRUNC('7c Health part-time'!J86)&lt;&gt;'7c Health part-time'!J86),CONCATENATE(K$7,", ",K$10,", ",K$12,", All professions, ",$B86,", ",$C86,"; "),"")</f>
        <v/>
      </c>
      <c r="CE86" s="841" t="str">
        <f>IF(AND($BX$3=1,TRUNC('7c Health part-time'!K86)&lt;&gt;'7c Health part-time'!K86),CONCATENATE(L$7,", ",L$10,", ",L$12,", All professions, ",$B86,", ",$C86,"; "),"")</f>
        <v/>
      </c>
      <c r="CF86" s="841" t="str">
        <f>IF(AND($BX$3=1,TRUNC('7c Health part-time'!L86)&lt;&gt;'7c Health part-time'!L86),CONCATENATE(M$7,", ",M$10,", ",M$12,", All professions, ",$B86,", ",$C86,"; "),"")</f>
        <v/>
      </c>
      <c r="CG86" s="841" t="str">
        <f>IF(AND($BX$3=1,TRUNC('7c Health part-time'!M86)&lt;&gt;'7c Health part-time'!M86),CONCATENATE(N$7,", ",N$10,", ",N$12,", All professions, ",$B86,", ",$C86,"; "),"")</f>
        <v/>
      </c>
      <c r="CH86" s="841" t="str">
        <f>IF(AND($BX$3=1,TRUNC('7c Health part-time'!N86)&lt;&gt;'7c Health part-time'!N86),CONCATENATE(O$7,", ",O$10,", ",O$12,", All professions, ",$B86,", ",$C86,"; "),"")</f>
        <v/>
      </c>
      <c r="CI86" s="842" t="str">
        <f>IF(AND($BX$3=1,TRUNC('7c Health part-time'!O86)&lt;&gt;'7c Health part-time'!O86),CONCATENATE(P$7,", ",P$10,", ",P$12,", All professions, ",$B86,", ",$C86,"; "),"")</f>
        <v/>
      </c>
      <c r="CJ86" s="840" t="str">
        <f>IF(AND($BX$3=1,TRUNC('7c Health part-time'!P86)&lt;&gt;'7c Health part-time'!P86),CONCATENATE(Q$7,", ",Q$10,", ",Q$12,", All professions, ",$B86,", ",$C86,"; "),"")</f>
        <v/>
      </c>
      <c r="CK86" s="841" t="str">
        <f>IF(AND($BX$3=1,TRUNC('7c Health part-time'!Q86)&lt;&gt;'7c Health part-time'!Q86),CONCATENATE(R$7,", ",R$10,", ",R$12,", All professions, ",$B86,", ",$C86,"; "),"")</f>
        <v/>
      </c>
      <c r="CL86" s="841" t="str">
        <f>IF(AND($BX$3=1,TRUNC('7c Health part-time'!R86)&lt;&gt;'7c Health part-time'!R86),CONCATENATE(S$7,", ",S$10,", ",S$12,", All professions, ",$B86,", ",$C86,"; "),"")</f>
        <v/>
      </c>
      <c r="CM86" s="841" t="str">
        <f>IF(AND($BX$3=1,TRUNC('7c Health part-time'!S86)&lt;&gt;'7c Health part-time'!S86),CONCATENATE(T$7,", ",T$10,", ",T$12,", All professions, ",$B86,", ",$C86,"; "),"")</f>
        <v/>
      </c>
      <c r="CN86" s="841" t="str">
        <f>IF(AND($BX$3=1,TRUNC('7c Health part-time'!T86)&lt;&gt;'7c Health part-time'!T86),CONCATENATE(U$7,", ",U$10,", ",U$12,", All professions, ",$B86,", ",$C86,"; "),"")</f>
        <v/>
      </c>
      <c r="CO86" s="842" t="str">
        <f>IF(AND($BX$3=1,TRUNC('7c Health part-time'!U86)&lt;&gt;'7c Health part-time'!U86),CONCATENATE(V$7,", ",V$10,", ",V$12,", All professions, ",$B86,", ",$C86,"; "),"")</f>
        <v/>
      </c>
    </row>
    <row r="87" spans="1:226" x14ac:dyDescent="0.25">
      <c r="B87" t="s">
        <v>13</v>
      </c>
      <c r="C87" s="18" t="str">
        <f>'7c Health part-time'!C87</f>
        <v>PGT (UG fee)</v>
      </c>
      <c r="D87" t="str">
        <f t="shared" ref="D87" si="18">CONCATENATE(B87,", ",C87)</f>
        <v>Standard, PGT (UG fee)</v>
      </c>
      <c r="E87" t="str">
        <f t="shared" ref="E87:E89" si="19">CONCATENATE(E$7,", ",E$12,", ",$B87,", ",$C87,"; ")</f>
        <v xml:space="preserve">Column 1, OfS-fundable, Standard, PGT (UG fee); </v>
      </c>
      <c r="F87" t="str">
        <f t="shared" si="17"/>
        <v xml:space="preserve">Column 1, Non-fundable, Standard, PGT (UG fee); </v>
      </c>
      <c r="G87" t="str">
        <f t="shared" si="17"/>
        <v xml:space="preserve">Column 1, OfS-fundable, Standard, PGT (UG fee); </v>
      </c>
      <c r="H87" t="str">
        <f t="shared" si="17"/>
        <v xml:space="preserve">Column 1, Non-fundable, Standard, PGT (UG fee); </v>
      </c>
      <c r="I87" t="str">
        <f t="shared" si="17"/>
        <v xml:space="preserve">Column 1, OfS-fundable, Standard, PGT (UG fee); </v>
      </c>
      <c r="J87" t="str">
        <f t="shared" si="17"/>
        <v xml:space="preserve">Column 1, Non-fundable, Standard, PGT (UG fee); </v>
      </c>
      <c r="K87" t="str">
        <f t="shared" si="17"/>
        <v xml:space="preserve">Column 2, OfS-fundable, Standard, PGT (UG fee); </v>
      </c>
      <c r="L87" t="str">
        <f t="shared" si="17"/>
        <v xml:space="preserve">Column 2, Non-fundable, Standard, PGT (UG fee); </v>
      </c>
      <c r="M87" t="str">
        <f t="shared" si="17"/>
        <v xml:space="preserve">Column 2, OfS-fundable, Standard, PGT (UG fee); </v>
      </c>
      <c r="N87" t="str">
        <f t="shared" si="17"/>
        <v xml:space="preserve">Column 2, Non-fundable, Standard, PGT (UG fee); </v>
      </c>
      <c r="O87" t="str">
        <f t="shared" si="17"/>
        <v xml:space="preserve">Column 2, OfS-fundable, Standard, PGT (UG fee); </v>
      </c>
      <c r="P87" t="str">
        <f t="shared" si="17"/>
        <v xml:space="preserve">Column 2, Non-fundable, Standard, PGT (UG fee); </v>
      </c>
      <c r="Q87" t="str">
        <f t="shared" si="17"/>
        <v xml:space="preserve">Column 3, OfS-fundable, Standard, PGT (UG fee); </v>
      </c>
      <c r="R87" t="str">
        <f t="shared" si="17"/>
        <v xml:space="preserve">Column 3, Non-fundable, Standard, PGT (UG fee); </v>
      </c>
      <c r="S87" t="str">
        <f t="shared" si="17"/>
        <v xml:space="preserve">Column 3, OfS-fundable, Standard, PGT (UG fee); </v>
      </c>
      <c r="T87" t="str">
        <f t="shared" si="17"/>
        <v xml:space="preserve">Column 3, Non-fundable, Standard, PGT (UG fee); </v>
      </c>
      <c r="U87" t="str">
        <f t="shared" si="17"/>
        <v xml:space="preserve">Column 3, OfS-fundable, Standard, PGT (UG fee); </v>
      </c>
      <c r="V87" t="str">
        <f t="shared" si="17"/>
        <v xml:space="preserve">Column 3, Non-fundable, Standard, PGT (UG fee); </v>
      </c>
      <c r="W87" t="str">
        <f t="shared" si="17"/>
        <v xml:space="preserve">Column 4, OfS-fundable, Standard, PGT (UG fee); </v>
      </c>
      <c r="X87" t="str">
        <f t="shared" si="17"/>
        <v xml:space="preserve">Column 4, Non-fundable, Standard, PGT (UG fee); </v>
      </c>
      <c r="Y87" t="str">
        <f t="shared" si="17"/>
        <v xml:space="preserve">Column 4, OfS-fundable, Standard, PGT (UG fee); </v>
      </c>
      <c r="Z87" t="str">
        <f t="shared" si="17"/>
        <v xml:space="preserve">Column 4, Non-fundable, Standard, PGT (UG fee); </v>
      </c>
      <c r="AA87" t="str">
        <f t="shared" si="17"/>
        <v xml:space="preserve">Column 4, OfS-fundable, Standard, PGT (UG fee); </v>
      </c>
      <c r="AB87" t="str">
        <f t="shared" si="17"/>
        <v xml:space="preserve">Column 4, Non-fundable, Standard, PGT (UG fee); </v>
      </c>
      <c r="AC87" t="str">
        <f t="shared" si="17"/>
        <v xml:space="preserve">Column 4a, OfS-fundable, Standard, PGT (UG fee); </v>
      </c>
      <c r="AD87" t="str">
        <f t="shared" si="17"/>
        <v xml:space="preserve">Column 4a, Non-fundable, Standard, PGT (UG fee); </v>
      </c>
      <c r="AE87" t="str">
        <f t="shared" si="17"/>
        <v xml:space="preserve">Column 4a, OfS-fundable, Standard, PGT (UG fee); </v>
      </c>
      <c r="AF87" t="str">
        <f t="shared" si="17"/>
        <v xml:space="preserve">Column 4a, Non-fundable, Standard, PGT (UG fee); </v>
      </c>
      <c r="AG87" t="str">
        <f t="shared" si="17"/>
        <v xml:space="preserve">Column 4a, OfS-fundable, Standard, PGT (UG fee); </v>
      </c>
      <c r="AH87" t="str">
        <f t="shared" si="17"/>
        <v xml:space="preserve">Column 4a, Non-fundable, Standard, PGT (UG fee); </v>
      </c>
      <c r="AR87" s="62" t="str">
        <f>CONCATENATE(AR14,AR15,AR16,AR17,AR18,AR19,AR20,AR21,AR22,AR23,AR24,AR25,AR26,AR27,AR28,AR29,AR30,AR31,AR32,AR33,AR34,AR35,AR36,AR37,AR38,AR39,AR40,AR41,AR42,AR43,AR44,AR45,AR46,AR47,AR48,AR49,AR50,AR51,AR52,AR53,AR54,AR55,AR56,AR57,AR58,AR59,AR60,AR61,AR62,AR63,AR64,AR65,AR66,AR67,AR68,AR69,AR70,AR71,AR72,AR73,AR74,AR75,AR76,AR77,AR78,AR79,AR80,AR81,AR82,AR83,AR84,AR85)</f>
        <v/>
      </c>
      <c r="AS87" s="63" t="str">
        <f t="shared" ref="AS87:BV87" si="20">CONCATENATE(AS14,AS15,AS16,AS17,AS18,AS19,AS20,AS21,AS22,AS23,AS24,AS25,AS26,AS27,AS28,AS29,AS30,AS31,AS32,AS33,AS34,AS35,AS36,AS37,AS38,AS39,AS40,AS41,AS42,AS43,AS44,AS45,AS46,AS47,AS48,AS49,AS50,AS51,AS52,AS53,AS54,AS55,AS56,AS57,AS58,AS59,AS60,AS61,AS62,AS63,AS64,AS65,AS66,AS67,AS68,AS69,AS70,AS71,AS72,AS73,AS74,AS75,AS76,AS77,AS78,AS79,AS80,AS81,AS82,AS83,AS84,AS85)</f>
        <v/>
      </c>
      <c r="AT87" s="63" t="str">
        <f t="shared" si="20"/>
        <v/>
      </c>
      <c r="AU87" s="63" t="str">
        <f t="shared" si="20"/>
        <v/>
      </c>
      <c r="AV87" s="63" t="str">
        <f t="shared" si="20"/>
        <v/>
      </c>
      <c r="AW87" s="64" t="str">
        <f t="shared" si="20"/>
        <v/>
      </c>
      <c r="AX87" s="3"/>
      <c r="AY87" s="62" t="str">
        <f t="shared" si="20"/>
        <v/>
      </c>
      <c r="AZ87" s="63" t="str">
        <f t="shared" si="20"/>
        <v/>
      </c>
      <c r="BA87" s="63" t="str">
        <f t="shared" si="20"/>
        <v/>
      </c>
      <c r="BB87" s="63" t="str">
        <f t="shared" si="20"/>
        <v/>
      </c>
      <c r="BC87" s="63" t="str">
        <f t="shared" si="20"/>
        <v/>
      </c>
      <c r="BD87" s="64" t="str">
        <f t="shared" si="20"/>
        <v/>
      </c>
      <c r="BE87" s="62" t="str">
        <f t="shared" si="20"/>
        <v/>
      </c>
      <c r="BF87" s="63" t="str">
        <f t="shared" si="20"/>
        <v/>
      </c>
      <c r="BG87" s="63" t="str">
        <f t="shared" si="20"/>
        <v/>
      </c>
      <c r="BH87" s="63" t="str">
        <f t="shared" si="20"/>
        <v/>
      </c>
      <c r="BI87" s="63" t="str">
        <f t="shared" si="20"/>
        <v/>
      </c>
      <c r="BJ87" s="64" t="str">
        <f t="shared" si="20"/>
        <v/>
      </c>
      <c r="BK87" s="62" t="str">
        <f t="shared" si="20"/>
        <v/>
      </c>
      <c r="BL87" s="63" t="str">
        <f t="shared" si="20"/>
        <v/>
      </c>
      <c r="BM87" s="63" t="str">
        <f t="shared" si="20"/>
        <v/>
      </c>
      <c r="BN87" s="63" t="str">
        <f t="shared" si="20"/>
        <v/>
      </c>
      <c r="BO87" s="63" t="str">
        <f t="shared" si="20"/>
        <v/>
      </c>
      <c r="BP87" s="64" t="str">
        <f t="shared" si="20"/>
        <v/>
      </c>
      <c r="BQ87" s="62" t="str">
        <f t="shared" si="20"/>
        <v/>
      </c>
      <c r="BR87" s="63" t="str">
        <f t="shared" si="20"/>
        <v/>
      </c>
      <c r="BS87" s="63" t="str">
        <f t="shared" si="20"/>
        <v/>
      </c>
      <c r="BT87" s="63" t="str">
        <f t="shared" si="20"/>
        <v/>
      </c>
      <c r="BU87" s="63" t="str">
        <f t="shared" si="20"/>
        <v/>
      </c>
      <c r="BV87" s="64" t="str">
        <f t="shared" si="20"/>
        <v/>
      </c>
      <c r="BX87" s="844" t="str">
        <f>IF(AND($BX$3=1,TRUNC('7c Health part-time'!D87)&lt;&gt;'7c Health part-time'!D87),CONCATENATE(E$7,", ",E$10,", ",E$12,", All professions, ",$B87,", ",$C87,"; "),"")</f>
        <v/>
      </c>
      <c r="BY87" s="843" t="str">
        <f>IF(AND($BX$3=1,TRUNC('7c Health part-time'!E87)&lt;&gt;'7c Health part-time'!E87),CONCATENATE(F$7,", ",F$10,", ",F$12,", All professions, ",$B87,", ",$C87,"; "),"")</f>
        <v/>
      </c>
      <c r="BZ87" s="843" t="str">
        <f>IF(AND($BX$3=1,TRUNC('7c Health part-time'!F87)&lt;&gt;'7c Health part-time'!F87),CONCATENATE(G$7,", ",G$10,", ",G$12,", All professions, ",$B87,", ",$C87,"; "),"")</f>
        <v/>
      </c>
      <c r="CA87" s="843" t="str">
        <f>IF(AND($BX$3=1,TRUNC('7c Health part-time'!G87)&lt;&gt;'7c Health part-time'!G87),CONCATENATE(H$7,", ",H$10,", ",H$12,", All professions, ",$B87,", ",$C87,"; "),"")</f>
        <v/>
      </c>
      <c r="CB87" s="843" t="str">
        <f>IF(AND($BX$3=1,TRUNC('7c Health part-time'!H87)&lt;&gt;'7c Health part-time'!H87),CONCATENATE(I$7,", ",I$10,", ",I$12,", All professions, ",$B87,", ",$C87,"; "),"")</f>
        <v/>
      </c>
      <c r="CC87" s="845" t="str">
        <f>IF(AND($BX$3=1,TRUNC('7c Health part-time'!I87)&lt;&gt;'7c Health part-time'!I87),CONCATENATE(J$7,", ",J$10,", ",J$12,", All professions, ",$B87,", ",$C87,"; "),"")</f>
        <v/>
      </c>
      <c r="CD87" s="844" t="str">
        <f>IF(AND($BX$3=1,TRUNC('7c Health part-time'!J87)&lt;&gt;'7c Health part-time'!J87),CONCATENATE(K$7,", ",K$10,", ",K$12,", All professions, ",$B87,", ",$C87,"; "),"")</f>
        <v/>
      </c>
      <c r="CE87" s="843" t="str">
        <f>IF(AND($BX$3=1,TRUNC('7c Health part-time'!K87)&lt;&gt;'7c Health part-time'!K87),CONCATENATE(L$7,", ",L$10,", ",L$12,", All professions, ",$B87,", ",$C87,"; "),"")</f>
        <v/>
      </c>
      <c r="CF87" s="843" t="str">
        <f>IF(AND($BX$3=1,TRUNC('7c Health part-time'!L87)&lt;&gt;'7c Health part-time'!L87),CONCATENATE(M$7,", ",M$10,", ",M$12,", All professions, ",$B87,", ",$C87,"; "),"")</f>
        <v/>
      </c>
      <c r="CG87" s="843" t="str">
        <f>IF(AND($BX$3=1,TRUNC('7c Health part-time'!M87)&lt;&gt;'7c Health part-time'!M87),CONCATENATE(N$7,", ",N$10,", ",N$12,", All professions, ",$B87,", ",$C87,"; "),"")</f>
        <v/>
      </c>
      <c r="CH87" s="843" t="str">
        <f>IF(AND($BX$3=1,TRUNC('7c Health part-time'!N87)&lt;&gt;'7c Health part-time'!N87),CONCATENATE(O$7,", ",O$10,", ",O$12,", All professions, ",$B87,", ",$C87,"; "),"")</f>
        <v/>
      </c>
      <c r="CI87" s="845" t="str">
        <f>IF(AND($BX$3=1,TRUNC('7c Health part-time'!O87)&lt;&gt;'7c Health part-time'!O87),CONCATENATE(P$7,", ",P$10,", ",P$12,", All professions, ",$B87,", ",$C87,"; "),"")</f>
        <v/>
      </c>
      <c r="CJ87" s="844" t="str">
        <f>IF(AND($BX$3=1,TRUNC('7c Health part-time'!P87)&lt;&gt;'7c Health part-time'!P87),CONCATENATE(Q$7,", ",Q$10,", ",Q$12,", All professions, ",$B87,", ",$C87,"; "),"")</f>
        <v/>
      </c>
      <c r="CK87" s="843" t="str">
        <f>IF(AND($BX$3=1,TRUNC('7c Health part-time'!Q87)&lt;&gt;'7c Health part-time'!Q87),CONCATENATE(R$7,", ",R$10,", ",R$12,", All professions, ",$B87,", ",$C87,"; "),"")</f>
        <v/>
      </c>
      <c r="CL87" s="843" t="str">
        <f>IF(AND($BX$3=1,TRUNC('7c Health part-time'!R87)&lt;&gt;'7c Health part-time'!R87),CONCATENATE(S$7,", ",S$10,", ",S$12,", All professions, ",$B87,", ",$C87,"; "),"")</f>
        <v/>
      </c>
      <c r="CM87" s="843" t="str">
        <f>IF(AND($BX$3=1,TRUNC('7c Health part-time'!S87)&lt;&gt;'7c Health part-time'!S87),CONCATENATE(T$7,", ",T$10,", ",T$12,", All professions, ",$B87,", ",$C87,"; "),"")</f>
        <v/>
      </c>
      <c r="CN87" s="843" t="str">
        <f>IF(AND($BX$3=1,TRUNC('7c Health part-time'!T87)&lt;&gt;'7c Health part-time'!T87),CONCATENATE(U$7,", ",U$10,", ",U$12,", All professions, ",$B87,", ",$C87,"; "),"")</f>
        <v/>
      </c>
      <c r="CO87" s="845" t="str">
        <f>IF(AND($BX$3=1,TRUNC('7c Health part-time'!U87)&lt;&gt;'7c Health part-time'!U87),CONCATENATE(V$7,", ",V$10,", ",V$12,", All professions, ",$B87,", ",$C87,"; "),"")</f>
        <v/>
      </c>
      <c r="DV87" s="62" t="str">
        <f>CONCATENATE(DV14,DV15,DV16,DV17,DV18,DV19,DV20,DV21,DV22,DV23,DV24,DV25,DV26,DV27,DV28,DV29,DV30,DV31,DV32,DV33,DV34,DV35,DV36,DV37,DV38,DV39,DV40,DV41,DV42,DV43,DV44,DV45,DV46,DV47,DV48,DV49,DV50,DV51,DV52,DV53,DV54,DV55,DV56,DV57,DV58,DV59,DV60,DV61,DV62,DV63,DV64,DV65,DV66,DV67,DV68,DV69,DV70,DV71,DV72,DV73,DV74,DV75,DV76,DV77,DV78,DV79,DV80,DV81,DV82,DV83,DV84,DV85)</f>
        <v/>
      </c>
      <c r="DW87" s="63" t="str">
        <f t="shared" ref="DW87:FC87" si="21">CONCATENATE(DW14,DW15,DW16,DW17,DW18,DW19,DW20,DW21,DW22,DW23,DW24,DW25,DW26,DW27,DW28,DW29,DW30,DW31,DW32,DW33,DW34,DW35,DW36,DW37,DW38,DW39,DW40,DW41,DW42,DW43,DW44,DW45,DW46,DW47,DW48,DW49,DW50,DW51,DW52,DW53,DW54,DW55,DW56,DW57,DW58,DW59,DW60,DW61,DW62,DW63,DW64,DW65,DW66,DW67,DW68,DW69,DW70,DW71,DW72,DW73,DW74,DW75,DW76,DW77,DW78,DW79,DW80,DW81,DW82,DW83,DW84,DW85)</f>
        <v/>
      </c>
      <c r="DX87" s="63" t="str">
        <f t="shared" si="21"/>
        <v/>
      </c>
      <c r="DY87" s="63" t="str">
        <f t="shared" si="21"/>
        <v/>
      </c>
      <c r="DZ87" s="63" t="str">
        <f t="shared" si="21"/>
        <v/>
      </c>
      <c r="EA87" s="64" t="str">
        <f t="shared" si="21"/>
        <v/>
      </c>
      <c r="EB87" s="3"/>
      <c r="EC87" s="62" t="str">
        <f t="shared" si="21"/>
        <v/>
      </c>
      <c r="ED87" s="63" t="str">
        <f t="shared" si="21"/>
        <v/>
      </c>
      <c r="EE87" s="63" t="str">
        <f t="shared" si="21"/>
        <v/>
      </c>
      <c r="EF87" s="63" t="str">
        <f t="shared" si="21"/>
        <v/>
      </c>
      <c r="EG87" s="63" t="str">
        <f t="shared" si="21"/>
        <v/>
      </c>
      <c r="EH87" s="64" t="str">
        <f t="shared" si="21"/>
        <v/>
      </c>
      <c r="EI87" s="3"/>
      <c r="EJ87" s="62" t="str">
        <f t="shared" si="21"/>
        <v/>
      </c>
      <c r="EK87" s="63" t="str">
        <f t="shared" si="21"/>
        <v/>
      </c>
      <c r="EL87" s="63" t="str">
        <f t="shared" si="21"/>
        <v/>
      </c>
      <c r="EM87" s="63" t="str">
        <f t="shared" si="21"/>
        <v/>
      </c>
      <c r="EN87" s="63" t="str">
        <f t="shared" si="21"/>
        <v/>
      </c>
      <c r="EO87" s="64" t="str">
        <f t="shared" si="21"/>
        <v/>
      </c>
      <c r="EP87" s="3"/>
      <c r="EQ87" s="62" t="str">
        <f t="shared" si="21"/>
        <v/>
      </c>
      <c r="ER87" s="63" t="str">
        <f t="shared" si="21"/>
        <v/>
      </c>
      <c r="ES87" s="63" t="str">
        <f t="shared" si="21"/>
        <v/>
      </c>
      <c r="ET87" s="63" t="str">
        <f t="shared" si="21"/>
        <v/>
      </c>
      <c r="EU87" s="63" t="str">
        <f t="shared" si="21"/>
        <v/>
      </c>
      <c r="EV87" s="64" t="str">
        <f t="shared" si="21"/>
        <v/>
      </c>
      <c r="EW87" s="3"/>
      <c r="EX87" s="62" t="str">
        <f t="shared" si="21"/>
        <v/>
      </c>
      <c r="EY87" s="63" t="str">
        <f t="shared" si="21"/>
        <v/>
      </c>
      <c r="EZ87" s="63" t="str">
        <f t="shared" si="21"/>
        <v/>
      </c>
      <c r="FA87" s="63" t="str">
        <f t="shared" si="21"/>
        <v/>
      </c>
      <c r="FB87" s="63" t="str">
        <f t="shared" si="21"/>
        <v/>
      </c>
      <c r="FC87" s="64" t="str">
        <f t="shared" si="21"/>
        <v/>
      </c>
      <c r="FE87" s="62" t="str">
        <f>CONCATENATE(FE46,FE47,FE48,FE49)</f>
        <v/>
      </c>
      <c r="FF87" s="63" t="str">
        <f t="shared" ref="FF87:FP87" si="22">CONCATENATE(FF46,FF47,FF48,FF49)</f>
        <v/>
      </c>
      <c r="FG87" s="63" t="str">
        <f t="shared" si="22"/>
        <v/>
      </c>
      <c r="FH87" s="63" t="str">
        <f t="shared" si="22"/>
        <v/>
      </c>
      <c r="FI87" s="63" t="str">
        <f t="shared" si="22"/>
        <v/>
      </c>
      <c r="FJ87" s="64" t="str">
        <f t="shared" si="22"/>
        <v/>
      </c>
      <c r="FK87" s="62" t="str">
        <f t="shared" si="22"/>
        <v/>
      </c>
      <c r="FL87" s="63" t="str">
        <f t="shared" si="22"/>
        <v/>
      </c>
      <c r="FM87" s="63" t="str">
        <f t="shared" si="22"/>
        <v/>
      </c>
      <c r="FN87" s="63" t="str">
        <f t="shared" si="22"/>
        <v/>
      </c>
      <c r="FO87" s="63" t="str">
        <f t="shared" si="22"/>
        <v/>
      </c>
      <c r="FP87" s="64" t="str">
        <f t="shared" si="22"/>
        <v/>
      </c>
      <c r="FR87" s="62" t="str">
        <f>CONCATENATE(FR14,FR15,FR16,FR17,FR18,FR19,FR20,FR21,FR22,FR23,FR24,FR25,FR26,FR27,FR28,FR29,FR30,FR31,FR32,FR33,FR34,FR35,FR36,FR37,FR38,FR39,FR40,FR41,FR42,FR43,FR44,FR45,FR46,FR47,FR48,FR49,FR50,FR51,FR52,FR53,FR54,FR55,FR56,FR57,FR58,FR59,FR60,FR61,FR62,FR63,FR64,FR65,FR66,FR67,FR68,FR69,FR70,FR71,FR72,FR73,FR74,FR75,FR76,FR77,FR78,FR79,FR80,FR81,FR82,FR83,FR84,FR85)</f>
        <v/>
      </c>
      <c r="FS87" s="63" t="str">
        <f t="shared" ref="FS87:FW87" si="23">CONCATENATE(FS14,FS15,FS16,FS17,FS18,FS19,FS20,FS21,FS22,FS23,FS24,FS25,FS26,FS27,FS28,FS29,FS30,FS31,FS32,FS33,FS34,FS35,FS36,FS37,FS38,FS39,FS40,FS41,FS42,FS43,FS44,FS45,FS46,FS47,FS48,FS49,FS50,FS51,FS52,FS53,FS54,FS55,FS56,FS57,FS58,FS59,FS60,FS61,FS62,FS63,FS64,FS65,FS66,FS67,FS68,FS69,FS70,FS71,FS72,FS73,FS74,FS75,FS76,FS77,FS78,FS79,FS80,FS81,FS82,FS83,FS84,FS85)</f>
        <v/>
      </c>
      <c r="FT87" s="63" t="str">
        <f t="shared" si="23"/>
        <v/>
      </c>
      <c r="FU87" s="63" t="str">
        <f t="shared" si="23"/>
        <v/>
      </c>
      <c r="FV87" s="63" t="str">
        <f t="shared" si="23"/>
        <v/>
      </c>
      <c r="FW87" s="64" t="str">
        <f t="shared" si="23"/>
        <v/>
      </c>
      <c r="FY87" s="62" t="str">
        <f>CONCATENATE(FY16,FY17,FY20,FY21,FY24,FY25,FY28,FY29,FY32,FY33,FY36,FY37,FY40,FY41,FY44,FY45,FY48,FY49,FY52,FY53,FY56,FY57,FY60,FY61,FY64,FY65,FY68,FY69,FY72,FY73,FY76,FY77,FY80,FY81,FY84,FY85)</f>
        <v/>
      </c>
      <c r="FZ87" s="63" t="str">
        <f t="shared" ref="FZ87:GJ87" si="24">CONCATENATE(FZ16,FZ17,FZ20,FZ21,FZ24,FZ25,FZ28,FZ29,FZ32,FZ33,FZ36,FZ37,FZ40,FZ41,FZ44,FZ45,FZ48,FZ49,FZ52,FZ53,FZ56,FZ57,FZ60,FZ61,FZ64,FZ65,FZ68,FZ69,FZ72,FZ73,FZ76,FZ77,FZ80,FZ81,FZ84,FZ85)</f>
        <v/>
      </c>
      <c r="GA87" s="63" t="str">
        <f t="shared" si="24"/>
        <v/>
      </c>
      <c r="GB87" s="63" t="str">
        <f t="shared" si="24"/>
        <v/>
      </c>
      <c r="GC87" s="63" t="str">
        <f t="shared" si="24"/>
        <v/>
      </c>
      <c r="GD87" s="64" t="str">
        <f t="shared" si="24"/>
        <v/>
      </c>
      <c r="GE87" s="62" t="str">
        <f t="shared" si="24"/>
        <v/>
      </c>
      <c r="GF87" s="63" t="str">
        <f t="shared" si="24"/>
        <v/>
      </c>
      <c r="GG87" s="63" t="str">
        <f t="shared" si="24"/>
        <v/>
      </c>
      <c r="GH87" s="63" t="str">
        <f t="shared" si="24"/>
        <v/>
      </c>
      <c r="GI87" s="63" t="str">
        <f t="shared" si="24"/>
        <v/>
      </c>
      <c r="GJ87" s="64" t="str">
        <f t="shared" si="24"/>
        <v/>
      </c>
    </row>
    <row r="88" spans="1:226" x14ac:dyDescent="0.25">
      <c r="B88" t="s">
        <v>19</v>
      </c>
      <c r="C88" s="18" t="str">
        <f>'7c Health part-time'!C88</f>
        <v>UG</v>
      </c>
      <c r="D88" t="str">
        <f>CONCATENATE(B88,", ",C88)</f>
        <v>Long, UG</v>
      </c>
      <c r="E88" t="str">
        <f t="shared" si="19"/>
        <v xml:space="preserve">Column 1, OfS-fundable, Long, UG; </v>
      </c>
      <c r="F88" t="str">
        <f t="shared" si="17"/>
        <v xml:space="preserve">Column 1, Non-fundable, Long, UG; </v>
      </c>
      <c r="G88" t="str">
        <f t="shared" si="17"/>
        <v xml:space="preserve">Column 1, OfS-fundable, Long, UG; </v>
      </c>
      <c r="H88" t="str">
        <f t="shared" si="17"/>
        <v xml:space="preserve">Column 1, Non-fundable, Long, UG; </v>
      </c>
      <c r="I88" t="str">
        <f t="shared" si="17"/>
        <v xml:space="preserve">Column 1, OfS-fundable, Long, UG; </v>
      </c>
      <c r="J88" t="str">
        <f t="shared" si="17"/>
        <v xml:space="preserve">Column 1, Non-fundable, Long, UG; </v>
      </c>
      <c r="K88" t="str">
        <f t="shared" si="17"/>
        <v xml:space="preserve">Column 2, OfS-fundable, Long, UG; </v>
      </c>
      <c r="L88" t="str">
        <f t="shared" si="17"/>
        <v xml:space="preserve">Column 2, Non-fundable, Long, UG; </v>
      </c>
      <c r="M88" t="str">
        <f t="shared" si="17"/>
        <v xml:space="preserve">Column 2, OfS-fundable, Long, UG; </v>
      </c>
      <c r="N88" t="str">
        <f t="shared" si="17"/>
        <v xml:space="preserve">Column 2, Non-fundable, Long, UG; </v>
      </c>
      <c r="O88" t="str">
        <f t="shared" si="17"/>
        <v xml:space="preserve">Column 2, OfS-fundable, Long, UG; </v>
      </c>
      <c r="P88" t="str">
        <f t="shared" si="17"/>
        <v xml:space="preserve">Column 2, Non-fundable, Long, UG; </v>
      </c>
      <c r="Q88" t="str">
        <f t="shared" si="17"/>
        <v xml:space="preserve">Column 3, OfS-fundable, Long, UG; </v>
      </c>
      <c r="R88" t="str">
        <f t="shared" si="17"/>
        <v xml:space="preserve">Column 3, Non-fundable, Long, UG; </v>
      </c>
      <c r="S88" t="str">
        <f t="shared" si="17"/>
        <v xml:space="preserve">Column 3, OfS-fundable, Long, UG; </v>
      </c>
      <c r="T88" t="str">
        <f t="shared" si="17"/>
        <v xml:space="preserve">Column 3, Non-fundable, Long, UG; </v>
      </c>
      <c r="U88" t="str">
        <f t="shared" si="17"/>
        <v xml:space="preserve">Column 3, OfS-fundable, Long, UG; </v>
      </c>
      <c r="V88" t="str">
        <f t="shared" si="17"/>
        <v xml:space="preserve">Column 3, Non-fundable, Long, UG; </v>
      </c>
      <c r="W88" t="str">
        <f t="shared" si="17"/>
        <v xml:space="preserve">Column 4, OfS-fundable, Long, UG; </v>
      </c>
      <c r="X88" t="str">
        <f t="shared" si="17"/>
        <v xml:space="preserve">Column 4, Non-fundable, Long, UG; </v>
      </c>
      <c r="Y88" t="str">
        <f t="shared" si="17"/>
        <v xml:space="preserve">Column 4, OfS-fundable, Long, UG; </v>
      </c>
      <c r="Z88" t="str">
        <f t="shared" si="17"/>
        <v xml:space="preserve">Column 4, Non-fundable, Long, UG; </v>
      </c>
      <c r="AA88" t="str">
        <f t="shared" si="17"/>
        <v xml:space="preserve">Column 4, OfS-fundable, Long, UG; </v>
      </c>
      <c r="AB88" t="str">
        <f t="shared" si="17"/>
        <v xml:space="preserve">Column 4, Non-fundable, Long, UG; </v>
      </c>
      <c r="AC88" t="str">
        <f t="shared" si="17"/>
        <v xml:space="preserve">Column 4a, OfS-fundable, Long, UG; </v>
      </c>
      <c r="AD88" t="str">
        <f t="shared" si="17"/>
        <v xml:space="preserve">Column 4a, Non-fundable, Long, UG; </v>
      </c>
      <c r="AE88" t="str">
        <f t="shared" si="17"/>
        <v xml:space="preserve">Column 4a, OfS-fundable, Long, UG; </v>
      </c>
      <c r="AF88" t="str">
        <f t="shared" si="17"/>
        <v xml:space="preserve">Column 4a, Non-fundable, Long, UG; </v>
      </c>
      <c r="AG88" t="str">
        <f t="shared" si="17"/>
        <v xml:space="preserve">Column 4a, OfS-fundable, Long, UG; </v>
      </c>
      <c r="AH88" t="str">
        <f t="shared" si="17"/>
        <v xml:space="preserve">Column 4a, Non-fundable, Long, UG; </v>
      </c>
      <c r="BX88" s="844" t="str">
        <f>IF(AND($BX$3=1,TRUNC('7c Health part-time'!D88)&lt;&gt;'7c Health part-time'!D88),CONCATENATE(E$7,", ",E$10,", ",E$12,", All professions, ",$B88,", ",$C88,"; "),"")</f>
        <v/>
      </c>
      <c r="BY88" s="843" t="str">
        <f>IF(AND($BX$3=1,TRUNC('7c Health part-time'!E88)&lt;&gt;'7c Health part-time'!E88),CONCATENATE(F$7,", ",F$10,", ",F$12,", All professions, ",$B88,", ",$C88,"; "),"")</f>
        <v/>
      </c>
      <c r="BZ88" s="843" t="str">
        <f>IF(AND($BX$3=1,TRUNC('7c Health part-time'!F88)&lt;&gt;'7c Health part-time'!F88),CONCATENATE(G$7,", ",G$10,", ",G$12,", All professions, ",$B88,", ",$C88,"; "),"")</f>
        <v/>
      </c>
      <c r="CA88" s="843" t="str">
        <f>IF(AND($BX$3=1,TRUNC('7c Health part-time'!G88)&lt;&gt;'7c Health part-time'!G88),CONCATENATE(H$7,", ",H$10,", ",H$12,", All professions, ",$B88,", ",$C88,"; "),"")</f>
        <v/>
      </c>
      <c r="CB88" s="843" t="str">
        <f>IF(AND($BX$3=1,TRUNC('7c Health part-time'!H88)&lt;&gt;'7c Health part-time'!H88),CONCATENATE(I$7,", ",I$10,", ",I$12,", All professions, ",$B88,", ",$C88,"; "),"")</f>
        <v/>
      </c>
      <c r="CC88" s="845" t="str">
        <f>IF(AND($BX$3=1,TRUNC('7c Health part-time'!I88)&lt;&gt;'7c Health part-time'!I88),CONCATENATE(J$7,", ",J$10,", ",J$12,", All professions, ",$B88,", ",$C88,"; "),"")</f>
        <v/>
      </c>
      <c r="CD88" s="844" t="str">
        <f>IF(AND($BX$3=1,TRUNC('7c Health part-time'!J88)&lt;&gt;'7c Health part-time'!J88),CONCATENATE(K$7,", ",K$10,", ",K$12,", All professions, ",$B88,", ",$C88,"; "),"")</f>
        <v/>
      </c>
      <c r="CE88" s="843" t="str">
        <f>IF(AND($BX$3=1,TRUNC('7c Health part-time'!K88)&lt;&gt;'7c Health part-time'!K88),CONCATENATE(L$7,", ",L$10,", ",L$12,", All professions, ",$B88,", ",$C88,"; "),"")</f>
        <v/>
      </c>
      <c r="CF88" s="843" t="str">
        <f>IF(AND($BX$3=1,TRUNC('7c Health part-time'!L88)&lt;&gt;'7c Health part-time'!L88),CONCATENATE(M$7,", ",M$10,", ",M$12,", All professions, ",$B88,", ",$C88,"; "),"")</f>
        <v/>
      </c>
      <c r="CG88" s="843" t="str">
        <f>IF(AND($BX$3=1,TRUNC('7c Health part-time'!M88)&lt;&gt;'7c Health part-time'!M88),CONCATENATE(N$7,", ",N$10,", ",N$12,", All professions, ",$B88,", ",$C88,"; "),"")</f>
        <v/>
      </c>
      <c r="CH88" s="843" t="str">
        <f>IF(AND($BX$3=1,TRUNC('7c Health part-time'!N88)&lt;&gt;'7c Health part-time'!N88),CONCATENATE(O$7,", ",O$10,", ",O$12,", All professions, ",$B88,", ",$C88,"; "),"")</f>
        <v/>
      </c>
      <c r="CI88" s="845" t="str">
        <f>IF(AND($BX$3=1,TRUNC('7c Health part-time'!O88)&lt;&gt;'7c Health part-time'!O88),CONCATENATE(P$7,", ",P$10,", ",P$12,", All professions, ",$B88,", ",$C88,"; "),"")</f>
        <v/>
      </c>
      <c r="CJ88" s="844" t="str">
        <f>IF(AND($BX$3=1,TRUNC('7c Health part-time'!P88)&lt;&gt;'7c Health part-time'!P88),CONCATENATE(Q$7,", ",Q$10,", ",Q$12,", All professions, ",$B88,", ",$C88,"; "),"")</f>
        <v/>
      </c>
      <c r="CK88" s="843" t="str">
        <f>IF(AND($BX$3=1,TRUNC('7c Health part-time'!Q88)&lt;&gt;'7c Health part-time'!Q88),CONCATENATE(R$7,", ",R$10,", ",R$12,", All professions, ",$B88,", ",$C88,"; "),"")</f>
        <v/>
      </c>
      <c r="CL88" s="843" t="str">
        <f>IF(AND($BX$3=1,TRUNC('7c Health part-time'!R88)&lt;&gt;'7c Health part-time'!R88),CONCATENATE(S$7,", ",S$10,", ",S$12,", All professions, ",$B88,", ",$C88,"; "),"")</f>
        <v/>
      </c>
      <c r="CM88" s="843" t="str">
        <f>IF(AND($BX$3=1,TRUNC('7c Health part-time'!S88)&lt;&gt;'7c Health part-time'!S88),CONCATENATE(T$7,", ",T$10,", ",T$12,", All professions, ",$B88,", ",$C88,"; "),"")</f>
        <v/>
      </c>
      <c r="CN88" s="843" t="str">
        <f>IF(AND($BX$3=1,TRUNC('7c Health part-time'!T88)&lt;&gt;'7c Health part-time'!T88),CONCATENATE(U$7,", ",U$10,", ",U$12,", All professions, ",$B88,", ",$C88,"; "),"")</f>
        <v/>
      </c>
      <c r="CO88" s="845" t="str">
        <f>IF(AND($BX$3=1,TRUNC('7c Health part-time'!U88)&lt;&gt;'7c Health part-time'!U88),CONCATENATE(V$7,", ",V$10,", ",V$12,", All professions, ",$B88,", ",$C88,"; "),"")</f>
        <v/>
      </c>
    </row>
    <row r="89" spans="1:226" x14ac:dyDescent="0.25">
      <c r="B89" t="s">
        <v>19</v>
      </c>
      <c r="C89" s="18" t="str">
        <f>'7c Health part-time'!C89</f>
        <v>PGT (UG fee)</v>
      </c>
      <c r="D89" t="str">
        <f>CONCATENATE(B89,", ",C89)</f>
        <v>Long, PGT (UG fee)</v>
      </c>
      <c r="E89" t="str">
        <f t="shared" si="19"/>
        <v xml:space="preserve">Column 1, OfS-fundable, Long, PGT (UG fee); </v>
      </c>
      <c r="F89" t="str">
        <f t="shared" si="17"/>
        <v xml:space="preserve">Column 1, Non-fundable, Long, PGT (UG fee); </v>
      </c>
      <c r="G89" t="str">
        <f t="shared" si="17"/>
        <v xml:space="preserve">Column 1, OfS-fundable, Long, PGT (UG fee); </v>
      </c>
      <c r="H89" t="str">
        <f t="shared" si="17"/>
        <v xml:space="preserve">Column 1, Non-fundable, Long, PGT (UG fee); </v>
      </c>
      <c r="I89" t="str">
        <f t="shared" si="17"/>
        <v xml:space="preserve">Column 1, OfS-fundable, Long, PGT (UG fee); </v>
      </c>
      <c r="J89" t="str">
        <f t="shared" si="17"/>
        <v xml:space="preserve">Column 1, Non-fundable, Long, PGT (UG fee); </v>
      </c>
      <c r="K89" t="str">
        <f t="shared" si="17"/>
        <v xml:space="preserve">Column 2, OfS-fundable, Long, PGT (UG fee); </v>
      </c>
      <c r="L89" t="str">
        <f t="shared" si="17"/>
        <v xml:space="preserve">Column 2, Non-fundable, Long, PGT (UG fee); </v>
      </c>
      <c r="M89" t="str">
        <f t="shared" si="17"/>
        <v xml:space="preserve">Column 2, OfS-fundable, Long, PGT (UG fee); </v>
      </c>
      <c r="N89" t="str">
        <f t="shared" si="17"/>
        <v xml:space="preserve">Column 2, Non-fundable, Long, PGT (UG fee); </v>
      </c>
      <c r="O89" t="str">
        <f t="shared" si="17"/>
        <v xml:space="preserve">Column 2, OfS-fundable, Long, PGT (UG fee); </v>
      </c>
      <c r="P89" t="str">
        <f t="shared" si="17"/>
        <v xml:space="preserve">Column 2, Non-fundable, Long, PGT (UG fee); </v>
      </c>
      <c r="Q89" t="str">
        <f t="shared" si="17"/>
        <v xml:space="preserve">Column 3, OfS-fundable, Long, PGT (UG fee); </v>
      </c>
      <c r="R89" t="str">
        <f t="shared" si="17"/>
        <v xml:space="preserve">Column 3, Non-fundable, Long, PGT (UG fee); </v>
      </c>
      <c r="S89" t="str">
        <f t="shared" si="17"/>
        <v xml:space="preserve">Column 3, OfS-fundable, Long, PGT (UG fee); </v>
      </c>
      <c r="T89" t="str">
        <f t="shared" si="17"/>
        <v xml:space="preserve">Column 3, Non-fundable, Long, PGT (UG fee); </v>
      </c>
      <c r="U89" t="str">
        <f t="shared" si="17"/>
        <v xml:space="preserve">Column 3, OfS-fundable, Long, PGT (UG fee); </v>
      </c>
      <c r="V89" t="str">
        <f t="shared" si="17"/>
        <v xml:space="preserve">Column 3, Non-fundable, Long, PGT (UG fee); </v>
      </c>
      <c r="W89" t="str">
        <f t="shared" si="17"/>
        <v xml:space="preserve">Column 4, OfS-fundable, Long, PGT (UG fee); </v>
      </c>
      <c r="X89" t="str">
        <f t="shared" si="17"/>
        <v xml:space="preserve">Column 4, Non-fundable, Long, PGT (UG fee); </v>
      </c>
      <c r="Y89" t="str">
        <f t="shared" si="17"/>
        <v xml:space="preserve">Column 4, OfS-fundable, Long, PGT (UG fee); </v>
      </c>
      <c r="Z89" t="str">
        <f t="shared" si="17"/>
        <v xml:space="preserve">Column 4, Non-fundable, Long, PGT (UG fee); </v>
      </c>
      <c r="AA89" t="str">
        <f t="shared" si="17"/>
        <v xml:space="preserve">Column 4, OfS-fundable, Long, PGT (UG fee); </v>
      </c>
      <c r="AB89" t="str">
        <f t="shared" si="17"/>
        <v xml:space="preserve">Column 4, Non-fundable, Long, PGT (UG fee); </v>
      </c>
      <c r="AC89" t="str">
        <f t="shared" si="17"/>
        <v xml:space="preserve">Column 4a, OfS-fundable, Long, PGT (UG fee); </v>
      </c>
      <c r="AD89" t="str">
        <f t="shared" si="17"/>
        <v xml:space="preserve">Column 4a, Non-fundable, Long, PGT (UG fee); </v>
      </c>
      <c r="AE89" t="str">
        <f t="shared" si="17"/>
        <v xml:space="preserve">Column 4a, OfS-fundable, Long, PGT (UG fee); </v>
      </c>
      <c r="AF89" t="str">
        <f t="shared" si="17"/>
        <v xml:space="preserve">Column 4a, Non-fundable, Long, PGT (UG fee); </v>
      </c>
      <c r="AG89" t="str">
        <f t="shared" si="17"/>
        <v xml:space="preserve">Column 4a, OfS-fundable, Long, PGT (UG fee); </v>
      </c>
      <c r="AH89" t="str">
        <f t="shared" si="17"/>
        <v xml:space="preserve">Column 4a, Non-fundable, Long, PGT (UG fee); </v>
      </c>
      <c r="AV89" s="60" t="s">
        <v>2</v>
      </c>
      <c r="AW89" s="52" t="str">
        <f>CONCATENATE(AR87,AS87,AT87,AU87,AV87,AW87)</f>
        <v/>
      </c>
      <c r="BC89" s="60" t="s">
        <v>0</v>
      </c>
      <c r="BD89" s="52" t="str">
        <f>CONCATENATE(AY87,AZ87,BA87,BB87,BC87,BD87)</f>
        <v/>
      </c>
      <c r="BI89" s="60" t="s">
        <v>1</v>
      </c>
      <c r="BJ89" s="52" t="str">
        <f>CONCATENATE(BE87,BF87,BG87,BH87,BI87,BJ87)</f>
        <v/>
      </c>
      <c r="BO89" s="60" t="s">
        <v>3</v>
      </c>
      <c r="BP89" s="52" t="str">
        <f>CONCATENATE(BK87,BL87,BM87,BN87,BO87,BP87)</f>
        <v/>
      </c>
      <c r="BU89" s="60" t="s">
        <v>27</v>
      </c>
      <c r="BV89" s="52" t="str">
        <f>CONCATENATE(BQ87,BR87,BS87,BT87,BU87,BV87)</f>
        <v/>
      </c>
      <c r="BX89" s="726" t="str">
        <f>IF(AND($BX$3=1,TRUNC('7c Health part-time'!D89)&lt;&gt;'7c Health part-time'!D89),CONCATENATE(E$7,", ",E$10,", ",E$12,", All professions, ",$B89,", ",$C89,"; "),"")</f>
        <v/>
      </c>
      <c r="BY89" s="727" t="str">
        <f>IF(AND($BX$3=1,TRUNC('7c Health part-time'!E89)&lt;&gt;'7c Health part-time'!E89),CONCATENATE(F$7,", ",F$10,", ",F$12,", All professions, ",$B89,", ",$C89,"; "),"")</f>
        <v/>
      </c>
      <c r="BZ89" s="727" t="str">
        <f>IF(AND($BX$3=1,TRUNC('7c Health part-time'!F89)&lt;&gt;'7c Health part-time'!F89),CONCATENATE(G$7,", ",G$10,", ",G$12,", All professions, ",$B89,", ",$C89,"; "),"")</f>
        <v/>
      </c>
      <c r="CA89" s="727" t="str">
        <f>IF(AND($BX$3=1,TRUNC('7c Health part-time'!G89)&lt;&gt;'7c Health part-time'!G89),CONCATENATE(H$7,", ",H$10,", ",H$12,", All professions, ",$B89,", ",$C89,"; "),"")</f>
        <v/>
      </c>
      <c r="CB89" s="727" t="str">
        <f>IF(AND($BX$3=1,TRUNC('7c Health part-time'!H89)&lt;&gt;'7c Health part-time'!H89),CONCATENATE(I$7,", ",I$10,", ",I$12,", All professions, ",$B89,", ",$C89,"; "),"")</f>
        <v/>
      </c>
      <c r="CC89" s="846" t="str">
        <f>IF(AND($BX$3=1,TRUNC('7c Health part-time'!I89)&lt;&gt;'7c Health part-time'!I89),CONCATENATE(J$7,", ",J$10,", ",J$12,", All professions, ",$B89,", ",$C89,"; "),"")</f>
        <v/>
      </c>
      <c r="CD89" s="726" t="str">
        <f>IF(AND($BX$3=1,TRUNC('7c Health part-time'!J89)&lt;&gt;'7c Health part-time'!J89),CONCATENATE(K$7,", ",K$10,", ",K$12,", All professions, ",$B89,", ",$C89,"; "),"")</f>
        <v/>
      </c>
      <c r="CE89" s="727" t="str">
        <f>IF(AND($BX$3=1,TRUNC('7c Health part-time'!K89)&lt;&gt;'7c Health part-time'!K89),CONCATENATE(L$7,", ",L$10,", ",L$12,", All professions, ",$B89,", ",$C89,"; "),"")</f>
        <v/>
      </c>
      <c r="CF89" s="727" t="str">
        <f>IF(AND($BX$3=1,TRUNC('7c Health part-time'!L89)&lt;&gt;'7c Health part-time'!L89),CONCATENATE(M$7,", ",M$10,", ",M$12,", All professions, ",$B89,", ",$C89,"; "),"")</f>
        <v/>
      </c>
      <c r="CG89" s="727" t="str">
        <f>IF(AND($BX$3=1,TRUNC('7c Health part-time'!M89)&lt;&gt;'7c Health part-time'!M89),CONCATENATE(N$7,", ",N$10,", ",N$12,", All professions, ",$B89,", ",$C89,"; "),"")</f>
        <v/>
      </c>
      <c r="CH89" s="727" t="str">
        <f>IF(AND($BX$3=1,TRUNC('7c Health part-time'!N89)&lt;&gt;'7c Health part-time'!N89),CONCATENATE(O$7,", ",O$10,", ",O$12,", All professions, ",$B89,", ",$C89,"; "),"")</f>
        <v/>
      </c>
      <c r="CI89" s="846" t="str">
        <f>IF(AND($BX$3=1,TRUNC('7c Health part-time'!O89)&lt;&gt;'7c Health part-time'!O89),CONCATENATE(P$7,", ",P$10,", ",P$12,", All professions, ",$B89,", ",$C89,"; "),"")</f>
        <v/>
      </c>
      <c r="CJ89" s="726" t="str">
        <f>IF(AND($BX$3=1,TRUNC('7c Health part-time'!P89)&lt;&gt;'7c Health part-time'!P89),CONCATENATE(Q$7,", ",Q$10,", ",Q$12,", All professions, ",$B89,", ",$C89,"; "),"")</f>
        <v/>
      </c>
      <c r="CK89" s="727" t="str">
        <f>IF(AND($BX$3=1,TRUNC('7c Health part-time'!Q89)&lt;&gt;'7c Health part-time'!Q89),CONCATENATE(R$7,", ",R$10,", ",R$12,", All professions, ",$B89,", ",$C89,"; "),"")</f>
        <v/>
      </c>
      <c r="CL89" s="727" t="str">
        <f>IF(AND($BX$3=1,TRUNC('7c Health part-time'!R89)&lt;&gt;'7c Health part-time'!R89),CONCATENATE(S$7,", ",S$10,", ",S$12,", All professions, ",$B89,", ",$C89,"; "),"")</f>
        <v/>
      </c>
      <c r="CM89" s="727" t="str">
        <f>IF(AND($BX$3=1,TRUNC('7c Health part-time'!S89)&lt;&gt;'7c Health part-time'!S89),CONCATENATE(T$7,", ",T$10,", ",T$12,", All professions, ",$B89,", ",$C89,"; "),"")</f>
        <v/>
      </c>
      <c r="CN89" s="727" t="str">
        <f>IF(AND($BX$3=1,TRUNC('7c Health part-time'!T89)&lt;&gt;'7c Health part-time'!T89),CONCATENATE(U$7,", ",U$10,", ",U$12,", All professions, ",$B89,", ",$C89,"; "),"")</f>
        <v/>
      </c>
      <c r="CO89" s="846" t="str">
        <f>IF(AND($BX$3=1,TRUNC('7c Health part-time'!U89)&lt;&gt;'7c Health part-time'!U89),CONCATENATE(V$7,", ",V$10,", ",V$12,", All professions, ",$B89,", ",$C89,"; "),"")</f>
        <v/>
      </c>
      <c r="DZ89" s="60" t="s">
        <v>27</v>
      </c>
      <c r="EA89" s="52" t="str">
        <f>CONCATENATE(DV87,DW87,DX87,DY87,DZ87,EA87)</f>
        <v/>
      </c>
      <c r="EG89" s="60" t="s">
        <v>27</v>
      </c>
      <c r="EH89" s="52" t="str">
        <f>CONCATENATE(EC87,ED87,EE87,EF87,EG87,EH87)</f>
        <v/>
      </c>
      <c r="EN89" s="60" t="s">
        <v>27</v>
      </c>
      <c r="EO89" s="52" t="str">
        <f>CONCATENATE(EJ87,EK87,EL87,EM87,EN87,EO87)</f>
        <v/>
      </c>
      <c r="EU89" s="60" t="s">
        <v>2</v>
      </c>
      <c r="EV89" s="52" t="str">
        <f>CONCATENATE(EQ87,ER87,ES87,ET87,EU87,EV87)</f>
        <v/>
      </c>
      <c r="FB89" s="60" t="s">
        <v>2</v>
      </c>
      <c r="FC89" s="52" t="str">
        <f>CONCATENATE(EX87,EY87,EZ87,FA87,FB87,FC87)</f>
        <v/>
      </c>
      <c r="FI89" s="60" t="s">
        <v>0</v>
      </c>
      <c r="FJ89" s="52" t="str">
        <f>CONCATENATE(FE87,FF87,FG87,FH87,FI87,FJ87)</f>
        <v/>
      </c>
      <c r="FO89" s="60" t="s">
        <v>1</v>
      </c>
      <c r="FP89" s="52" t="str">
        <f>CONCATENATE(FK87,FL87,FM87,FN87,FO87,FP87)</f>
        <v/>
      </c>
      <c r="FV89" s="60" t="s">
        <v>27</v>
      </c>
      <c r="FW89" s="52" t="str">
        <f>CONCATENATE(FR87,FS87,FT87,FU87,FV87,FW87)</f>
        <v/>
      </c>
      <c r="GC89" s="60" t="s">
        <v>0</v>
      </c>
      <c r="GD89" s="52" t="str">
        <f>CONCATENATE(FY87,FZ87,GA87,GB87,GC87,GD87)</f>
        <v/>
      </c>
      <c r="GI89" s="60" t="s">
        <v>1</v>
      </c>
      <c r="GJ89" s="52" t="str">
        <f>CONCATENATE(GE87,GF87,GG87,GH87,GI87,GJ87)</f>
        <v/>
      </c>
    </row>
    <row r="90" spans="1:226" x14ac:dyDescent="0.25">
      <c r="CQ90" t="s">
        <v>0</v>
      </c>
      <c r="CR90" t="s">
        <v>0</v>
      </c>
      <c r="CS90" t="s">
        <v>0</v>
      </c>
      <c r="CT90" t="s">
        <v>0</v>
      </c>
      <c r="CU90" t="s">
        <v>90</v>
      </c>
      <c r="CV90" t="s">
        <v>90</v>
      </c>
      <c r="CW90" t="s">
        <v>1</v>
      </c>
      <c r="CX90" t="s">
        <v>1</v>
      </c>
      <c r="CY90" t="s">
        <v>1</v>
      </c>
      <c r="CZ90" t="s">
        <v>1</v>
      </c>
      <c r="DA90" t="s">
        <v>90</v>
      </c>
      <c r="DB90" t="s">
        <v>90</v>
      </c>
      <c r="DC90" t="s">
        <v>2</v>
      </c>
      <c r="DD90" t="s">
        <v>2</v>
      </c>
      <c r="DE90" t="s">
        <v>2</v>
      </c>
      <c r="DF90" t="s">
        <v>2</v>
      </c>
      <c r="DG90" t="s">
        <v>90</v>
      </c>
      <c r="DH90" t="s">
        <v>90</v>
      </c>
      <c r="DI90" t="s">
        <v>3</v>
      </c>
      <c r="DJ90" t="s">
        <v>3</v>
      </c>
      <c r="DK90" t="s">
        <v>3</v>
      </c>
      <c r="DL90" t="s">
        <v>3</v>
      </c>
      <c r="DM90" t="s">
        <v>90</v>
      </c>
      <c r="DN90" t="s">
        <v>90</v>
      </c>
      <c r="DO90" t="s">
        <v>27</v>
      </c>
      <c r="DP90" t="s">
        <v>27</v>
      </c>
      <c r="DQ90" t="s">
        <v>27</v>
      </c>
      <c r="DR90" t="s">
        <v>27</v>
      </c>
      <c r="DS90" t="s">
        <v>90</v>
      </c>
      <c r="DT90" t="s">
        <v>90</v>
      </c>
    </row>
    <row r="91" spans="1:226" x14ac:dyDescent="0.25">
      <c r="CQ91" t="s">
        <v>326</v>
      </c>
      <c r="CR91" t="s">
        <v>5</v>
      </c>
      <c r="CS91" t="s">
        <v>326</v>
      </c>
      <c r="CT91" t="s">
        <v>5</v>
      </c>
      <c r="CU91" t="s">
        <v>326</v>
      </c>
      <c r="CV91" t="s">
        <v>5</v>
      </c>
      <c r="CW91" t="s">
        <v>326</v>
      </c>
      <c r="CX91" t="s">
        <v>5</v>
      </c>
      <c r="CY91" t="s">
        <v>326</v>
      </c>
      <c r="CZ91" t="s">
        <v>5</v>
      </c>
      <c r="DA91" t="s">
        <v>326</v>
      </c>
      <c r="DB91" t="s">
        <v>5</v>
      </c>
      <c r="DC91" t="s">
        <v>326</v>
      </c>
      <c r="DD91" t="s">
        <v>5</v>
      </c>
      <c r="DE91" t="s">
        <v>326</v>
      </c>
      <c r="DF91" t="s">
        <v>5</v>
      </c>
      <c r="DG91" t="s">
        <v>326</v>
      </c>
      <c r="DH91" t="s">
        <v>5</v>
      </c>
      <c r="DI91" t="s">
        <v>326</v>
      </c>
      <c r="DJ91" t="s">
        <v>5</v>
      </c>
      <c r="DK91" t="s">
        <v>326</v>
      </c>
      <c r="DL91" t="s">
        <v>5</v>
      </c>
      <c r="DM91" t="s">
        <v>326</v>
      </c>
      <c r="DN91" t="s">
        <v>5</v>
      </c>
      <c r="DO91" t="s">
        <v>326</v>
      </c>
      <c r="DP91" t="s">
        <v>5</v>
      </c>
      <c r="DQ91" t="s">
        <v>326</v>
      </c>
      <c r="DR91" t="s">
        <v>5</v>
      </c>
      <c r="DS91" t="s">
        <v>326</v>
      </c>
      <c r="DT91" t="s">
        <v>5</v>
      </c>
    </row>
    <row r="92" spans="1:226" x14ac:dyDescent="0.25">
      <c r="C92" s="18"/>
      <c r="CM92" s="60" t="s">
        <v>101</v>
      </c>
      <c r="CN92" t="s">
        <v>354</v>
      </c>
      <c r="CO92" s="60" t="s">
        <v>13</v>
      </c>
      <c r="CP92" t="s">
        <v>116</v>
      </c>
      <c r="CQ92" s="58">
        <f>SUM('7c Health part-time'!D14,'7c Health part-time'!F14,'7c Health part-time'!H14,'7c Health part-time'!D18,'7c Health part-time'!F18,'7c Health part-time'!H18)</f>
        <v>0</v>
      </c>
      <c r="CR92" s="55">
        <f>SUM('7c Health part-time'!E14,'7c Health part-time'!G14,'7c Health part-time'!I14,'7c Health part-time'!E18,'7c Health part-time'!G18,'7c Health part-time'!I18)</f>
        <v>0</v>
      </c>
      <c r="CS92" s="37" t="str">
        <f t="shared" ref="CS92:CS103" si="25">IF(AND($CQ$3=1,CQ92&gt;CU92),CONCATENATE(CS$90,", ",CS$91,", ",$CN92,", ",$CO92,", ",$CP92),"")</f>
        <v/>
      </c>
      <c r="CT92" s="39" t="str">
        <f t="shared" ref="CT92:CT103" si="26">IF(AND($CQ$3=1,CR92&gt;CV92),CONCATENATE(CT$90,", ",CT$91,", ",$CN92,", ",$CO92,", ",$CP92),"")</f>
        <v/>
      </c>
      <c r="CU92" s="58">
        <f>'3 Part-time'!D14</f>
        <v>0</v>
      </c>
      <c r="CV92" s="55">
        <f>'3 Part-time'!E14</f>
        <v>0</v>
      </c>
      <c r="CW92" s="58">
        <f>SUM('7c Health part-time'!J14,'7c Health part-time'!L14,'7c Health part-time'!N14,'7c Health part-time'!J18,'7c Health part-time'!L18,'7c Health part-time'!N18)</f>
        <v>0</v>
      </c>
      <c r="CX92" s="55">
        <f>SUM('7c Health part-time'!K14,'7c Health part-time'!M14,'7c Health part-time'!O14,'7c Health part-time'!K18,'7c Health part-time'!M18,'7c Health part-time'!O18)</f>
        <v>0</v>
      </c>
      <c r="CY92" s="37" t="str">
        <f t="shared" ref="CY92:CY103" si="27">IF(AND($CQ$3=1,CW92&gt;DA92),CONCATENATE(CY$90,", ",CY$91,", ",$CN92,", ",$CO92,", ",$CP92),"")</f>
        <v/>
      </c>
      <c r="CZ92" s="39" t="str">
        <f t="shared" ref="CZ92:CZ103" si="28">IF(AND($CQ$3=1,CX92&gt;DB92),CONCATENATE(CZ$90,", ",CZ$91,", ",$CN92,", ",$CO92,", ",$CP92),"")</f>
        <v/>
      </c>
      <c r="DA92" s="58">
        <f>'3 Part-time'!G14</f>
        <v>0</v>
      </c>
      <c r="DB92" s="55">
        <f>'3 Part-time'!H14</f>
        <v>0</v>
      </c>
      <c r="DC92" s="58">
        <f>SUM('7c Health part-time'!P14,'7c Health part-time'!R14,'7c Health part-time'!T14,'7c Health part-time'!P18,'7c Health part-time'!R18,'7c Health part-time'!T18)</f>
        <v>0</v>
      </c>
      <c r="DD92" s="55">
        <f>SUM('7c Health part-time'!Q14,'7c Health part-time'!S14,'7c Health part-time'!U14,'7c Health part-time'!Q18,'7c Health part-time'!S18,'7c Health part-time'!U18)</f>
        <v>0</v>
      </c>
      <c r="DE92" s="37" t="str">
        <f t="shared" ref="DE92:DE103" si="29">IF(AND($CQ$3=1,DC92&lt;DG92),CONCATENATE(DE$90,", ",DE$91,", ",$CN92,", ",$CO92,", ",$CP92),"")</f>
        <v/>
      </c>
      <c r="DF92" s="39" t="str">
        <f t="shared" ref="DF92:DF103" si="30">IF(AND($CQ$3=1,DD92&lt;DH92),CONCATENATE(DF$90,", ",DF$91,", ",$CN92,", ",$CO92,", ",$CP92),"")</f>
        <v/>
      </c>
      <c r="DG92" s="58">
        <f>'3 Part-time'!J14</f>
        <v>0</v>
      </c>
      <c r="DH92" s="55">
        <f>'3 Part-time'!K14</f>
        <v>0</v>
      </c>
      <c r="DI92" s="58">
        <f>SUM('7c Health part-time'!V14,'7c Health part-time'!X14,'7c Health part-time'!Z14,'7c Health part-time'!V18,'7c Health part-time'!X18,'7c Health part-time'!Z18)</f>
        <v>0</v>
      </c>
      <c r="DJ92" s="55">
        <f>SUM('7c Health part-time'!W14,'7c Health part-time'!Y14,'7c Health part-time'!AA14,'7c Health part-time'!W18,'7c Health part-time'!Y18,'7c Health part-time'!AA18)</f>
        <v>0</v>
      </c>
      <c r="DK92" s="37" t="str">
        <f t="shared" ref="DK92:DK103" si="31">IF(AND($CQ$3=1,DI92&gt;DM92),CONCATENATE(DK$90,", ",DK$91,", ",$CN92,", ",$CO92,", ",$CP92),"")</f>
        <v/>
      </c>
      <c r="DL92" s="39" t="str">
        <f t="shared" ref="DL92:DL103" si="32">IF(AND($CQ$3=1,DJ92&gt;DN92),CONCATENATE(DL$90,", ",DL$91,", ",$CN92,", ",$CO92,", ",$CP92),"")</f>
        <v/>
      </c>
      <c r="DM92" s="58">
        <f>'3 Part-time'!M14</f>
        <v>0</v>
      </c>
      <c r="DN92" s="55">
        <f>'3 Part-time'!N14</f>
        <v>0</v>
      </c>
      <c r="DO92" s="58">
        <f>SUM('7c Health part-time'!AB14,'7c Health part-time'!AD14,'7c Health part-time'!AF14,'7c Health part-time'!AB18,'7c Health part-time'!AD18,'7c Health part-time'!AF18)</f>
        <v>0</v>
      </c>
      <c r="DP92" s="55">
        <f>SUM('7c Health part-time'!AC14,'7c Health part-time'!AE14,'7c Health part-time'!AG14,'7c Health part-time'!AC18,'7c Health part-time'!AE18,'7c Health part-time'!AG18)</f>
        <v>0</v>
      </c>
      <c r="DQ92" s="37" t="str">
        <f t="shared" ref="DQ92:DQ103" si="33">IF(AND($CQ$3=1,DO92&gt;DS92),CONCATENATE(DQ$90,", ",DQ$91,", ",$CN92,", ",$CO92,", ",$CP92),"")</f>
        <v/>
      </c>
      <c r="DR92" s="39" t="str">
        <f t="shared" ref="DR92:DR103" si="34">IF(AND($CQ$3=1,DP92&gt;DT92),CONCATENATE(DR$90,", ",DR$91,", ",$CN92,", ",$CO92,", ",$CP92),"")</f>
        <v/>
      </c>
      <c r="DS92" s="58">
        <f>'3 Part-time'!P14</f>
        <v>0</v>
      </c>
      <c r="DT92" s="55">
        <f>'3 Part-time'!Q14</f>
        <v>0</v>
      </c>
    </row>
    <row r="93" spans="1:226" x14ac:dyDescent="0.25">
      <c r="C93" s="18"/>
      <c r="CN93" t="str">
        <f>CN$92</f>
        <v>Dental hygiene and dental therapy (price group A)</v>
      </c>
      <c r="CO93" s="60" t="s">
        <v>13</v>
      </c>
      <c r="CP93" t="s">
        <v>314</v>
      </c>
      <c r="CQ93" s="59">
        <f>SUM('7c Health part-time'!D15,'7c Health part-time'!F15,'7c Health part-time'!H15,'7c Health part-time'!D19,'7c Health part-time'!F19,'7c Health part-time'!H19)</f>
        <v>0</v>
      </c>
      <c r="CR93" s="57">
        <f>SUM('7c Health part-time'!E15,'7c Health part-time'!G15,'7c Health part-time'!I15,'7c Health part-time'!E19,'7c Health part-time'!G19,'7c Health part-time'!I19)</f>
        <v>0</v>
      </c>
      <c r="CS93" s="53" t="str">
        <f t="shared" si="25"/>
        <v/>
      </c>
      <c r="CT93" s="42" t="str">
        <f t="shared" si="26"/>
        <v/>
      </c>
      <c r="CU93" s="59">
        <f>'3 Part-time'!D15</f>
        <v>0</v>
      </c>
      <c r="CV93" s="57">
        <f>'3 Part-time'!E15</f>
        <v>0</v>
      </c>
      <c r="CW93" s="59">
        <f>SUM('7c Health part-time'!J15,'7c Health part-time'!L15,'7c Health part-time'!N15,'7c Health part-time'!J19,'7c Health part-time'!L19,'7c Health part-time'!N19)</f>
        <v>0</v>
      </c>
      <c r="CX93" s="57">
        <f>SUM('7c Health part-time'!K15,'7c Health part-time'!M15,'7c Health part-time'!O15,'7c Health part-time'!K19,'7c Health part-time'!M19,'7c Health part-time'!O19)</f>
        <v>0</v>
      </c>
      <c r="CY93" s="53" t="str">
        <f t="shared" si="27"/>
        <v/>
      </c>
      <c r="CZ93" s="42" t="str">
        <f t="shared" si="28"/>
        <v/>
      </c>
      <c r="DA93" s="59">
        <f>'3 Part-time'!G15</f>
        <v>0</v>
      </c>
      <c r="DB93" s="57">
        <f>'3 Part-time'!H15</f>
        <v>0</v>
      </c>
      <c r="DC93" s="59">
        <f>SUM('7c Health part-time'!P15,'7c Health part-time'!R15,'7c Health part-time'!T15,'7c Health part-time'!P19,'7c Health part-time'!R19,'7c Health part-time'!T19)</f>
        <v>0</v>
      </c>
      <c r="DD93" s="57">
        <f>SUM('7c Health part-time'!Q15,'7c Health part-time'!S15,'7c Health part-time'!U15,'7c Health part-time'!Q19,'7c Health part-time'!S19,'7c Health part-time'!U19)</f>
        <v>0</v>
      </c>
      <c r="DE93" s="53" t="str">
        <f t="shared" si="29"/>
        <v/>
      </c>
      <c r="DF93" s="42" t="str">
        <f t="shared" si="30"/>
        <v/>
      </c>
      <c r="DG93" s="59">
        <f>'3 Part-time'!J15</f>
        <v>0</v>
      </c>
      <c r="DH93" s="57">
        <f>'3 Part-time'!K15</f>
        <v>0</v>
      </c>
      <c r="DI93" s="59">
        <f>SUM('7c Health part-time'!V15,'7c Health part-time'!X15,'7c Health part-time'!Z15,'7c Health part-time'!V19,'7c Health part-time'!X19,'7c Health part-time'!Z19)</f>
        <v>0</v>
      </c>
      <c r="DJ93" s="57">
        <f>SUM('7c Health part-time'!W15,'7c Health part-time'!Y15,'7c Health part-time'!AA15,'7c Health part-time'!W19,'7c Health part-time'!Y19,'7c Health part-time'!AA19)</f>
        <v>0</v>
      </c>
      <c r="DK93" s="53" t="str">
        <f t="shared" si="31"/>
        <v/>
      </c>
      <c r="DL93" s="42" t="str">
        <f t="shared" si="32"/>
        <v/>
      </c>
      <c r="DM93" s="59">
        <f>'3 Part-time'!M15</f>
        <v>0</v>
      </c>
      <c r="DN93" s="57">
        <f>'3 Part-time'!N15</f>
        <v>0</v>
      </c>
      <c r="DO93" s="59">
        <f>SUM('7c Health part-time'!AB15,'7c Health part-time'!AD15,'7c Health part-time'!AF15,'7c Health part-time'!AB19,'7c Health part-time'!AD19,'7c Health part-time'!AF19)</f>
        <v>0</v>
      </c>
      <c r="DP93" s="57">
        <f>SUM('7c Health part-time'!AC15,'7c Health part-time'!AE15,'7c Health part-time'!AG15,'7c Health part-time'!AC19,'7c Health part-time'!AE19,'7c Health part-time'!AG19)</f>
        <v>0</v>
      </c>
      <c r="DQ93" s="53" t="str">
        <f t="shared" si="33"/>
        <v/>
      </c>
      <c r="DR93" s="42" t="str">
        <f t="shared" si="34"/>
        <v/>
      </c>
      <c r="DS93" s="59">
        <f>'3 Part-time'!P15</f>
        <v>0</v>
      </c>
      <c r="DT93" s="57">
        <f>'3 Part-time'!Q15</f>
        <v>0</v>
      </c>
    </row>
    <row r="94" spans="1:226" x14ac:dyDescent="0.25">
      <c r="CN94" t="str">
        <f>CN$92</f>
        <v>Dental hygiene and dental therapy (price group A)</v>
      </c>
      <c r="CO94" s="61" t="s">
        <v>19</v>
      </c>
      <c r="CP94" t="s">
        <v>116</v>
      </c>
      <c r="CQ94" s="58">
        <f>SUM('7c Health part-time'!D16,'7c Health part-time'!F16,'7c Health part-time'!H16,'7c Health part-time'!D20,'7c Health part-time'!F20,'7c Health part-time'!H20)</f>
        <v>0</v>
      </c>
      <c r="CR94" s="55">
        <f>SUM('7c Health part-time'!E16,'7c Health part-time'!G16,'7c Health part-time'!I16,'7c Health part-time'!E20,'7c Health part-time'!G20,'7c Health part-time'!I20)</f>
        <v>0</v>
      </c>
      <c r="CS94" s="37" t="str">
        <f t="shared" si="25"/>
        <v/>
      </c>
      <c r="CT94" s="39" t="str">
        <f t="shared" si="26"/>
        <v/>
      </c>
      <c r="CU94" s="58">
        <f>'3 Part-time'!D19</f>
        <v>0</v>
      </c>
      <c r="CV94" s="55">
        <f>'3 Part-time'!E19</f>
        <v>0</v>
      </c>
      <c r="CW94" s="58">
        <f>SUM('7c Health part-time'!J16,'7c Health part-time'!L16,'7c Health part-time'!N16,'7c Health part-time'!J20,'7c Health part-time'!L20,'7c Health part-time'!N20)</f>
        <v>0</v>
      </c>
      <c r="CX94" s="55">
        <f>SUM('7c Health part-time'!K16,'7c Health part-time'!M16,'7c Health part-time'!O16,'7c Health part-time'!K20,'7c Health part-time'!M20,'7c Health part-time'!O20)</f>
        <v>0</v>
      </c>
      <c r="CY94" s="37" t="str">
        <f t="shared" si="27"/>
        <v/>
      </c>
      <c r="CZ94" s="39" t="str">
        <f t="shared" si="28"/>
        <v/>
      </c>
      <c r="DA94" s="58">
        <f>'3 Part-time'!G19</f>
        <v>0</v>
      </c>
      <c r="DB94" s="55">
        <f>'3 Part-time'!H19</f>
        <v>0</v>
      </c>
      <c r="DC94" s="58">
        <f>SUM('7c Health part-time'!P16,'7c Health part-time'!R16,'7c Health part-time'!T16,'7c Health part-time'!P20,'7c Health part-time'!R20,'7c Health part-time'!T20)</f>
        <v>0</v>
      </c>
      <c r="DD94" s="55">
        <f>SUM('7c Health part-time'!Q16,'7c Health part-time'!S16,'7c Health part-time'!U16,'7c Health part-time'!Q20,'7c Health part-time'!S20,'7c Health part-time'!U20)</f>
        <v>0</v>
      </c>
      <c r="DE94" s="37" t="str">
        <f t="shared" si="29"/>
        <v/>
      </c>
      <c r="DF94" s="39" t="str">
        <f t="shared" si="30"/>
        <v/>
      </c>
      <c r="DG94" s="58">
        <f>'3 Part-time'!J19</f>
        <v>0</v>
      </c>
      <c r="DH94" s="55">
        <f>'3 Part-time'!K19</f>
        <v>0</v>
      </c>
      <c r="DI94" s="58">
        <f>SUM('7c Health part-time'!V16,'7c Health part-time'!X16,'7c Health part-time'!Z16,'7c Health part-time'!V20,'7c Health part-time'!X20,'7c Health part-time'!Z20)</f>
        <v>0</v>
      </c>
      <c r="DJ94" s="55">
        <f>SUM('7c Health part-time'!W16,'7c Health part-time'!Y16,'7c Health part-time'!AA16,'7c Health part-time'!W20,'7c Health part-time'!Y20,'7c Health part-time'!AA20)</f>
        <v>0</v>
      </c>
      <c r="DK94" s="37" t="str">
        <f t="shared" si="31"/>
        <v/>
      </c>
      <c r="DL94" s="39" t="str">
        <f t="shared" si="32"/>
        <v/>
      </c>
      <c r="DM94" s="58">
        <f>'3 Part-time'!M19</f>
        <v>0</v>
      </c>
      <c r="DN94" s="55">
        <f>'3 Part-time'!N19</f>
        <v>0</v>
      </c>
      <c r="DO94" s="58">
        <f>SUM('7c Health part-time'!AB16,'7c Health part-time'!AD16,'7c Health part-time'!AF16,'7c Health part-time'!AB20,'7c Health part-time'!AD20,'7c Health part-time'!AF20)</f>
        <v>0</v>
      </c>
      <c r="DP94" s="55">
        <f>SUM('7c Health part-time'!AC16,'7c Health part-time'!AE16,'7c Health part-time'!AG16,'7c Health part-time'!AC20,'7c Health part-time'!AE20,'7c Health part-time'!AG20)</f>
        <v>0</v>
      </c>
      <c r="DQ94" s="37" t="str">
        <f t="shared" si="33"/>
        <v/>
      </c>
      <c r="DR94" s="39" t="str">
        <f t="shared" si="34"/>
        <v/>
      </c>
      <c r="DS94" s="58">
        <f>'3 Part-time'!P19</f>
        <v>0</v>
      </c>
      <c r="DT94" s="55">
        <f>'3 Part-time'!Q19</f>
        <v>0</v>
      </c>
    </row>
    <row r="95" spans="1:226" x14ac:dyDescent="0.25">
      <c r="CN95" t="str">
        <f>CN$92</f>
        <v>Dental hygiene and dental therapy (price group A)</v>
      </c>
      <c r="CO95" s="61" t="s">
        <v>19</v>
      </c>
      <c r="CP95" t="s">
        <v>314</v>
      </c>
      <c r="CQ95" s="59">
        <f>SUM('7c Health part-time'!D17,'7c Health part-time'!F17,'7c Health part-time'!H17,'7c Health part-time'!D21,'7c Health part-time'!F21,'7c Health part-time'!H21)</f>
        <v>0</v>
      </c>
      <c r="CR95" s="57">
        <f>SUM('7c Health part-time'!E17,'7c Health part-time'!G17,'7c Health part-time'!I17,'7c Health part-time'!E21,'7c Health part-time'!G21,'7c Health part-time'!I21)</f>
        <v>0</v>
      </c>
      <c r="CS95" s="53" t="str">
        <f t="shared" si="25"/>
        <v/>
      </c>
      <c r="CT95" s="42" t="str">
        <f t="shared" si="26"/>
        <v/>
      </c>
      <c r="CU95" s="59">
        <f>'3 Part-time'!D20</f>
        <v>0</v>
      </c>
      <c r="CV95" s="57">
        <f>'3 Part-time'!E20</f>
        <v>0</v>
      </c>
      <c r="CW95" s="59">
        <f>SUM('7c Health part-time'!J17,'7c Health part-time'!L17,'7c Health part-time'!N17,'7c Health part-time'!J21,'7c Health part-time'!L21,'7c Health part-time'!N21)</f>
        <v>0</v>
      </c>
      <c r="CX95" s="57">
        <f>SUM('7c Health part-time'!K17,'7c Health part-time'!M17,'7c Health part-time'!O17,'7c Health part-time'!K21,'7c Health part-time'!M21,'7c Health part-time'!O21)</f>
        <v>0</v>
      </c>
      <c r="CY95" s="53" t="str">
        <f t="shared" si="27"/>
        <v/>
      </c>
      <c r="CZ95" s="42" t="str">
        <f t="shared" si="28"/>
        <v/>
      </c>
      <c r="DA95" s="59">
        <f>'3 Part-time'!G20</f>
        <v>0</v>
      </c>
      <c r="DB95" s="57">
        <f>'3 Part-time'!H20</f>
        <v>0</v>
      </c>
      <c r="DC95" s="59">
        <f>SUM('7c Health part-time'!P17,'7c Health part-time'!R17,'7c Health part-time'!T17,'7c Health part-time'!P21,'7c Health part-time'!R21,'7c Health part-time'!T21)</f>
        <v>0</v>
      </c>
      <c r="DD95" s="57">
        <f>SUM('7c Health part-time'!Q17,'7c Health part-time'!S17,'7c Health part-time'!U17,'7c Health part-time'!Q21,'7c Health part-time'!S21,'7c Health part-time'!U21)</f>
        <v>0</v>
      </c>
      <c r="DE95" s="53" t="str">
        <f t="shared" si="29"/>
        <v/>
      </c>
      <c r="DF95" s="42" t="str">
        <f t="shared" si="30"/>
        <v/>
      </c>
      <c r="DG95" s="59">
        <f>'3 Part-time'!J20</f>
        <v>0</v>
      </c>
      <c r="DH95" s="57">
        <f>'3 Part-time'!K20</f>
        <v>0</v>
      </c>
      <c r="DI95" s="59">
        <f>SUM('7c Health part-time'!V17,'7c Health part-time'!X17,'7c Health part-time'!Z17,'7c Health part-time'!V21,'7c Health part-time'!X21,'7c Health part-time'!Z21)</f>
        <v>0</v>
      </c>
      <c r="DJ95" s="57">
        <f>SUM('7c Health part-time'!W17,'7c Health part-time'!Y17,'7c Health part-time'!AA17,'7c Health part-time'!W21,'7c Health part-time'!Y21,'7c Health part-time'!AA21)</f>
        <v>0</v>
      </c>
      <c r="DK95" s="53" t="str">
        <f t="shared" si="31"/>
        <v/>
      </c>
      <c r="DL95" s="42" t="str">
        <f t="shared" si="32"/>
        <v/>
      </c>
      <c r="DM95" s="59">
        <f>'3 Part-time'!M20</f>
        <v>0</v>
      </c>
      <c r="DN95" s="57">
        <f>'3 Part-time'!N20</f>
        <v>0</v>
      </c>
      <c r="DO95" s="59">
        <f>SUM('7c Health part-time'!AB17,'7c Health part-time'!AD17,'7c Health part-time'!AF17,'7c Health part-time'!AB21,'7c Health part-time'!AD21,'7c Health part-time'!AF21)</f>
        <v>0</v>
      </c>
      <c r="DP95" s="57">
        <f>SUM('7c Health part-time'!AC17,'7c Health part-time'!AE17,'7c Health part-time'!AG17,'7c Health part-time'!AC21,'7c Health part-time'!AE21,'7c Health part-time'!AG21)</f>
        <v>0</v>
      </c>
      <c r="DQ95" s="53" t="str">
        <f t="shared" si="33"/>
        <v/>
      </c>
      <c r="DR95" s="42" t="str">
        <f t="shared" si="34"/>
        <v/>
      </c>
      <c r="DS95" s="59">
        <f>'3 Part-time'!P20</f>
        <v>0</v>
      </c>
      <c r="DT95" s="57">
        <f>'3 Part-time'!Q20</f>
        <v>0</v>
      </c>
    </row>
    <row r="96" spans="1:226" x14ac:dyDescent="0.25">
      <c r="CM96" s="60" t="s">
        <v>97</v>
      </c>
      <c r="CN96" t="s">
        <v>99</v>
      </c>
      <c r="CO96" s="60" t="s">
        <v>13</v>
      </c>
      <c r="CP96" t="s">
        <v>116</v>
      </c>
      <c r="CQ96" s="58">
        <f>SUM('7c Health part-time'!D30,'7c Health part-time'!F30,'7c Health part-time'!H30,'7c Health part-time'!D34,'7c Health part-time'!F34,'7c Health part-time'!H34,'7c Health part-time'!D38,'7c Health part-time'!F38,'7c Health part-time'!H38,'7c Health part-time'!D42,'7c Health part-time'!F42,'7c Health part-time'!H42,'7c Health part-time'!D46,'7c Health part-time'!F46,'7c Health part-time'!H46)</f>
        <v>0</v>
      </c>
      <c r="CR96" s="55">
        <f>SUM('7c Health part-time'!E30,'7c Health part-time'!G30,'7c Health part-time'!I30,'7c Health part-time'!E34,'7c Health part-time'!G34,'7c Health part-time'!I34,'7c Health part-time'!E38,'7c Health part-time'!G38,'7c Health part-time'!I38,'7c Health part-time'!E42,'7c Health part-time'!G42,'7c Health part-time'!I42,'7c Health part-time'!E46,'7c Health part-time'!G46,'7c Health part-time'!I46)</f>
        <v>0</v>
      </c>
      <c r="CS96" s="37" t="str">
        <f t="shared" si="25"/>
        <v/>
      </c>
      <c r="CT96" s="39" t="str">
        <f t="shared" si="26"/>
        <v/>
      </c>
      <c r="CU96" s="58">
        <f>'3 Part-time'!D34</f>
        <v>0</v>
      </c>
      <c r="CV96" s="55">
        <f>'3 Part-time'!E34</f>
        <v>0</v>
      </c>
      <c r="CW96" s="58">
        <f>SUM('7c Health part-time'!J30,'7c Health part-time'!L30,'7c Health part-time'!N30,'7c Health part-time'!J34,'7c Health part-time'!L34,'7c Health part-time'!N34,'7c Health part-time'!J38,'7c Health part-time'!L38,'7c Health part-time'!N38,'7c Health part-time'!J42,'7c Health part-time'!L42,'7c Health part-time'!N42,'7c Health part-time'!J46,'7c Health part-time'!L46,'7c Health part-time'!N46)</f>
        <v>0</v>
      </c>
      <c r="CX96" s="55">
        <f>SUM('7c Health part-time'!K30,'7c Health part-time'!M30,'7c Health part-time'!O30,'7c Health part-time'!K34,'7c Health part-time'!M34,'7c Health part-time'!O34,'7c Health part-time'!K38,'7c Health part-time'!M38,'7c Health part-time'!O38,'7c Health part-time'!K42,'7c Health part-time'!M42,'7c Health part-time'!O42,'7c Health part-time'!K46,'7c Health part-time'!M46,'7c Health part-time'!O46)</f>
        <v>0</v>
      </c>
      <c r="CY96" s="37" t="str">
        <f t="shared" si="27"/>
        <v/>
      </c>
      <c r="CZ96" s="39" t="str">
        <f t="shared" si="28"/>
        <v/>
      </c>
      <c r="DA96" s="58">
        <f>'3 Part-time'!G34</f>
        <v>0</v>
      </c>
      <c r="DB96" s="55">
        <f>'3 Part-time'!H34</f>
        <v>0</v>
      </c>
      <c r="DC96" s="58">
        <f>SUM('7c Health part-time'!P30,'7c Health part-time'!R30,'7c Health part-time'!T30,'7c Health part-time'!P34,'7c Health part-time'!R34,'7c Health part-time'!T34,'7c Health part-time'!P38,'7c Health part-time'!R38,'7c Health part-time'!T38,'7c Health part-time'!P42,'7c Health part-time'!R42,'7c Health part-time'!T42,'7c Health part-time'!P46,'7c Health part-time'!R46,'7c Health part-time'!T46)</f>
        <v>0</v>
      </c>
      <c r="DD96" s="55">
        <f>SUM('7c Health part-time'!Q30,'7c Health part-time'!S30,'7c Health part-time'!U30,'7c Health part-time'!Q34,'7c Health part-time'!S34,'7c Health part-time'!U34,'7c Health part-time'!Q38,'7c Health part-time'!S38,'7c Health part-time'!U38,'7c Health part-time'!Q42,'7c Health part-time'!S42,'7c Health part-time'!U42,'7c Health part-time'!Q46,'7c Health part-time'!S46,'7c Health part-time'!U46)</f>
        <v>0</v>
      </c>
      <c r="DE96" s="37" t="str">
        <f t="shared" si="29"/>
        <v/>
      </c>
      <c r="DF96" s="39" t="str">
        <f t="shared" si="30"/>
        <v/>
      </c>
      <c r="DG96" s="58">
        <f>'3 Part-time'!J34</f>
        <v>0</v>
      </c>
      <c r="DH96" s="55">
        <f>'3 Part-time'!K34</f>
        <v>0</v>
      </c>
      <c r="DI96" s="58">
        <f>SUM('7c Health part-time'!V30,'7c Health part-time'!X30,'7c Health part-time'!Z30,'7c Health part-time'!V34,'7c Health part-time'!X34,'7c Health part-time'!Z34,'7c Health part-time'!V38,'7c Health part-time'!X38,'7c Health part-time'!Z38,'7c Health part-time'!V42,'7c Health part-time'!X42,'7c Health part-time'!Z42,'7c Health part-time'!V46,'7c Health part-time'!X46,'7c Health part-time'!Z46)</f>
        <v>0</v>
      </c>
      <c r="DJ96" s="55">
        <f>SUM('7c Health part-time'!W30,'7c Health part-time'!Y30,'7c Health part-time'!AA30,'7c Health part-time'!W34,'7c Health part-time'!Y34,'7c Health part-time'!AA34,'7c Health part-time'!W38,'7c Health part-time'!Y38,'7c Health part-time'!AA38,'7c Health part-time'!W42,'7c Health part-time'!Y42,'7c Health part-time'!AA42,'7c Health part-time'!W46,'7c Health part-time'!Y46,'7c Health part-time'!AA46)</f>
        <v>0</v>
      </c>
      <c r="DK96" s="37" t="str">
        <f t="shared" si="31"/>
        <v/>
      </c>
      <c r="DL96" s="39" t="str">
        <f t="shared" si="32"/>
        <v/>
      </c>
      <c r="DM96" s="58">
        <f>'3 Part-time'!M34</f>
        <v>0</v>
      </c>
      <c r="DN96" s="55">
        <f>'3 Part-time'!N34</f>
        <v>0</v>
      </c>
      <c r="DO96" s="58">
        <f>SUM('7c Health part-time'!AB30,'7c Health part-time'!AD30,'7c Health part-time'!AF30,'7c Health part-time'!AB34,'7c Health part-time'!AD34,'7c Health part-time'!AF34,'7c Health part-time'!AB38,'7c Health part-time'!AD38,'7c Health part-time'!AF38,'7c Health part-time'!AB42,'7c Health part-time'!AD42,'7c Health part-time'!AF42,'7c Health part-time'!AB46,'7c Health part-time'!AD46,'7c Health part-time'!AF46)</f>
        <v>0</v>
      </c>
      <c r="DP96" s="55">
        <f>SUM('7c Health part-time'!AC30,'7c Health part-time'!AE30,'7c Health part-time'!AG30,'7c Health part-time'!AC34,'7c Health part-time'!AE34,'7c Health part-time'!AG34,'7c Health part-time'!AC38,'7c Health part-time'!AE38,'7c Health part-time'!AG38,'7c Health part-time'!AC42,'7c Health part-time'!AE42,'7c Health part-time'!AG42,'7c Health part-time'!AC46,'7c Health part-time'!AE46,'7c Health part-time'!AG46)</f>
        <v>0</v>
      </c>
      <c r="DQ96" s="37" t="str">
        <f t="shared" si="33"/>
        <v/>
      </c>
      <c r="DR96" s="39" t="str">
        <f t="shared" si="34"/>
        <v/>
      </c>
      <c r="DS96" s="58">
        <f>'3 Part-time'!P34</f>
        <v>0</v>
      </c>
      <c r="DT96" s="55">
        <f>'3 Part-time'!Q34</f>
        <v>0</v>
      </c>
    </row>
    <row r="97" spans="1:124" x14ac:dyDescent="0.25">
      <c r="CN97" t="str">
        <f>CN$96</f>
        <v>Price group C1 professions</v>
      </c>
      <c r="CO97" s="60" t="s">
        <v>13</v>
      </c>
      <c r="CP97" t="s">
        <v>314</v>
      </c>
      <c r="CQ97" s="59">
        <f>SUM('7c Health part-time'!D31,'7c Health part-time'!F31,'7c Health part-time'!H31,'7c Health part-time'!D35,'7c Health part-time'!F35,'7c Health part-time'!H35,'7c Health part-time'!D39,'7c Health part-time'!F39,'7c Health part-time'!H39,'7c Health part-time'!D43,'7c Health part-time'!F43,'7c Health part-time'!H43,'7c Health part-time'!D47,'7c Health part-time'!F47,'7c Health part-time'!H47)</f>
        <v>0</v>
      </c>
      <c r="CR97" s="57">
        <f>SUM('7c Health part-time'!E31,'7c Health part-time'!G31,'7c Health part-time'!I31,'7c Health part-time'!E35,'7c Health part-time'!G35,'7c Health part-time'!I35,'7c Health part-time'!E39,'7c Health part-time'!G39,'7c Health part-time'!I39,'7c Health part-time'!E43,'7c Health part-time'!G43,'7c Health part-time'!I43,'7c Health part-time'!E47,'7c Health part-time'!G47,'7c Health part-time'!I47)</f>
        <v>0</v>
      </c>
      <c r="CS97" s="53" t="str">
        <f t="shared" si="25"/>
        <v/>
      </c>
      <c r="CT97" s="42" t="str">
        <f t="shared" si="26"/>
        <v/>
      </c>
      <c r="CU97" s="59">
        <f>'3 Part-time'!D35</f>
        <v>0</v>
      </c>
      <c r="CV97" s="57">
        <f>'3 Part-time'!E35</f>
        <v>0</v>
      </c>
      <c r="CW97" s="59">
        <f>SUM('7c Health part-time'!J31,'7c Health part-time'!L31,'7c Health part-time'!N31,'7c Health part-time'!J35,'7c Health part-time'!L35,'7c Health part-time'!N35,'7c Health part-time'!J39,'7c Health part-time'!L39,'7c Health part-time'!N39,'7c Health part-time'!J43,'7c Health part-time'!L43,'7c Health part-time'!N43,'7c Health part-time'!J47,'7c Health part-time'!L47,'7c Health part-time'!N47)</f>
        <v>0</v>
      </c>
      <c r="CX97" s="57">
        <f>SUM('7c Health part-time'!K31,'7c Health part-time'!M31,'7c Health part-time'!O31,'7c Health part-time'!K35,'7c Health part-time'!M35,'7c Health part-time'!O35,'7c Health part-time'!K39,'7c Health part-time'!M39,'7c Health part-time'!O39,'7c Health part-time'!K43,'7c Health part-time'!M43,'7c Health part-time'!O43,'7c Health part-time'!K47,'7c Health part-time'!M47,'7c Health part-time'!O47)</f>
        <v>0</v>
      </c>
      <c r="CY97" s="53" t="str">
        <f t="shared" si="27"/>
        <v/>
      </c>
      <c r="CZ97" s="42" t="str">
        <f t="shared" si="28"/>
        <v/>
      </c>
      <c r="DA97" s="59">
        <f>'3 Part-time'!G35</f>
        <v>0</v>
      </c>
      <c r="DB97" s="57">
        <f>'3 Part-time'!H35</f>
        <v>0</v>
      </c>
      <c r="DC97" s="59">
        <f>SUM('7c Health part-time'!P31,'7c Health part-time'!R31,'7c Health part-time'!T31,'7c Health part-time'!P35,'7c Health part-time'!R35,'7c Health part-time'!T35,'7c Health part-time'!P39,'7c Health part-time'!R39,'7c Health part-time'!T39,'7c Health part-time'!P43,'7c Health part-time'!R43,'7c Health part-time'!T43,'7c Health part-time'!P47,'7c Health part-time'!R47,'7c Health part-time'!T47)</f>
        <v>0</v>
      </c>
      <c r="DD97" s="57">
        <f>SUM('7c Health part-time'!Q31,'7c Health part-time'!S31,'7c Health part-time'!U31,'7c Health part-time'!Q35,'7c Health part-time'!S35,'7c Health part-time'!U35,'7c Health part-time'!Q39,'7c Health part-time'!S39,'7c Health part-time'!U39,'7c Health part-time'!Q43,'7c Health part-time'!S43,'7c Health part-time'!U43,'7c Health part-time'!Q47,'7c Health part-time'!S47,'7c Health part-time'!U47)</f>
        <v>0</v>
      </c>
      <c r="DE97" s="53" t="str">
        <f t="shared" si="29"/>
        <v/>
      </c>
      <c r="DF97" s="42" t="str">
        <f t="shared" si="30"/>
        <v/>
      </c>
      <c r="DG97" s="59">
        <f>'3 Part-time'!J35</f>
        <v>0</v>
      </c>
      <c r="DH97" s="57">
        <f>'3 Part-time'!K35</f>
        <v>0</v>
      </c>
      <c r="DI97" s="59">
        <f>SUM('7c Health part-time'!V31,'7c Health part-time'!X31,'7c Health part-time'!Z31,'7c Health part-time'!V35,'7c Health part-time'!X35,'7c Health part-time'!Z35,'7c Health part-time'!V39,'7c Health part-time'!X39,'7c Health part-time'!Z39,'7c Health part-time'!V43,'7c Health part-time'!X43,'7c Health part-time'!Z43,'7c Health part-time'!V47,'7c Health part-time'!X47,'7c Health part-time'!Z47)</f>
        <v>0</v>
      </c>
      <c r="DJ97" s="57">
        <f>SUM('7c Health part-time'!W31,'7c Health part-time'!Y31,'7c Health part-time'!AA31,'7c Health part-time'!W35,'7c Health part-time'!Y35,'7c Health part-time'!AA35,'7c Health part-time'!W39,'7c Health part-time'!Y39,'7c Health part-time'!AA39,'7c Health part-time'!W43,'7c Health part-time'!Y43,'7c Health part-time'!AA43,'7c Health part-time'!W47,'7c Health part-time'!Y47,'7c Health part-time'!AA47)</f>
        <v>0</v>
      </c>
      <c r="DK97" s="53" t="str">
        <f t="shared" si="31"/>
        <v/>
      </c>
      <c r="DL97" s="42" t="str">
        <f t="shared" si="32"/>
        <v/>
      </c>
      <c r="DM97" s="59">
        <f>'3 Part-time'!M35</f>
        <v>0</v>
      </c>
      <c r="DN97" s="57">
        <f>'3 Part-time'!N35</f>
        <v>0</v>
      </c>
      <c r="DO97" s="59">
        <f>SUM('7c Health part-time'!AB31,'7c Health part-time'!AD31,'7c Health part-time'!AF31,'7c Health part-time'!AB35,'7c Health part-time'!AD35,'7c Health part-time'!AF35,'7c Health part-time'!AB39,'7c Health part-time'!AD39,'7c Health part-time'!AF39,'7c Health part-time'!AB43,'7c Health part-time'!AD43,'7c Health part-time'!AF43,'7c Health part-time'!AB47,'7c Health part-time'!AD47,'7c Health part-time'!AF47)</f>
        <v>0</v>
      </c>
      <c r="DP97" s="57">
        <f>SUM('7c Health part-time'!AC31,'7c Health part-time'!AE31,'7c Health part-time'!AG31,'7c Health part-time'!AC35,'7c Health part-time'!AE35,'7c Health part-time'!AG35,'7c Health part-time'!AC39,'7c Health part-time'!AE39,'7c Health part-time'!AG39,'7c Health part-time'!AC43,'7c Health part-time'!AE43,'7c Health part-time'!AG43,'7c Health part-time'!AC47,'7c Health part-time'!AE47,'7c Health part-time'!AG47)</f>
        <v>0</v>
      </c>
      <c r="DQ97" s="53" t="str">
        <f t="shared" si="33"/>
        <v/>
      </c>
      <c r="DR97" s="42" t="str">
        <f t="shared" si="34"/>
        <v/>
      </c>
      <c r="DS97" s="59">
        <f>'3 Part-time'!P35</f>
        <v>0</v>
      </c>
      <c r="DT97" s="57">
        <f>'3 Part-time'!Q35</f>
        <v>0</v>
      </c>
    </row>
    <row r="98" spans="1:124" x14ac:dyDescent="0.25">
      <c r="CN98" t="str">
        <f>CN$96</f>
        <v>Price group C1 professions</v>
      </c>
      <c r="CO98" s="61" t="s">
        <v>19</v>
      </c>
      <c r="CP98" t="s">
        <v>116</v>
      </c>
      <c r="CQ98" s="58">
        <f>SUM('7c Health part-time'!D32,'7c Health part-time'!F32,'7c Health part-time'!H32,'7c Health part-time'!D36,'7c Health part-time'!F36,'7c Health part-time'!H36,'7c Health part-time'!D40,'7c Health part-time'!F40,'7c Health part-time'!H40,'7c Health part-time'!D44,'7c Health part-time'!F44,'7c Health part-time'!H44,'7c Health part-time'!D48,'7c Health part-time'!F48,'7c Health part-time'!H48)</f>
        <v>0</v>
      </c>
      <c r="CR98" s="55">
        <f>SUM('7c Health part-time'!E32,'7c Health part-time'!G32,'7c Health part-time'!I32,'7c Health part-time'!E36,'7c Health part-time'!G36,'7c Health part-time'!I36,'7c Health part-time'!E40,'7c Health part-time'!G40,'7c Health part-time'!I40,'7c Health part-time'!E44,'7c Health part-time'!G44,'7c Health part-time'!I44,'7c Health part-time'!E48,'7c Health part-time'!G48,'7c Health part-time'!I48)</f>
        <v>0</v>
      </c>
      <c r="CS98" s="37" t="str">
        <f t="shared" si="25"/>
        <v/>
      </c>
      <c r="CT98" s="39" t="str">
        <f t="shared" si="26"/>
        <v/>
      </c>
      <c r="CU98" s="58">
        <f>'3 Part-time'!D39</f>
        <v>0</v>
      </c>
      <c r="CV98" s="55">
        <f>'3 Part-time'!E39</f>
        <v>0</v>
      </c>
      <c r="CW98" s="58">
        <f>SUM('7c Health part-time'!J32,'7c Health part-time'!L32,'7c Health part-time'!N32,'7c Health part-time'!J36,'7c Health part-time'!L36,'7c Health part-time'!N36,'7c Health part-time'!J40,'7c Health part-time'!L40,'7c Health part-time'!N40,'7c Health part-time'!J44,'7c Health part-time'!L44,'7c Health part-time'!N44,'7c Health part-time'!J48,'7c Health part-time'!L48,'7c Health part-time'!N48)</f>
        <v>0</v>
      </c>
      <c r="CX98" s="55">
        <f>SUM('7c Health part-time'!K32,'7c Health part-time'!M32,'7c Health part-time'!O32,'7c Health part-time'!K36,'7c Health part-time'!M36,'7c Health part-time'!O36,'7c Health part-time'!K40,'7c Health part-time'!M40,'7c Health part-time'!O40,'7c Health part-time'!K44,'7c Health part-time'!M44,'7c Health part-time'!O44,'7c Health part-time'!K48,'7c Health part-time'!M48,'7c Health part-time'!O48)</f>
        <v>0</v>
      </c>
      <c r="CY98" s="37" t="str">
        <f t="shared" si="27"/>
        <v/>
      </c>
      <c r="CZ98" s="39" t="str">
        <f t="shared" si="28"/>
        <v/>
      </c>
      <c r="DA98" s="58">
        <f>'3 Part-time'!G39</f>
        <v>0</v>
      </c>
      <c r="DB98" s="55">
        <f>'3 Part-time'!H39</f>
        <v>0</v>
      </c>
      <c r="DC98" s="58">
        <f>SUM('7c Health part-time'!P32,'7c Health part-time'!R32,'7c Health part-time'!T32,'7c Health part-time'!P36,'7c Health part-time'!R36,'7c Health part-time'!T36,'7c Health part-time'!P40,'7c Health part-time'!R40,'7c Health part-time'!T40,'7c Health part-time'!P44,'7c Health part-time'!R44,'7c Health part-time'!T44,'7c Health part-time'!P48,'7c Health part-time'!R48,'7c Health part-time'!T48)</f>
        <v>0</v>
      </c>
      <c r="DD98" s="55">
        <f>SUM('7c Health part-time'!Q32,'7c Health part-time'!S32,'7c Health part-time'!U32,'7c Health part-time'!Q36,'7c Health part-time'!S36,'7c Health part-time'!U36,'7c Health part-time'!Q40,'7c Health part-time'!S40,'7c Health part-time'!U40,'7c Health part-time'!Q44,'7c Health part-time'!S44,'7c Health part-time'!U44,'7c Health part-time'!Q48,'7c Health part-time'!S48,'7c Health part-time'!U48)</f>
        <v>0</v>
      </c>
      <c r="DE98" s="37" t="str">
        <f t="shared" si="29"/>
        <v/>
      </c>
      <c r="DF98" s="39" t="str">
        <f t="shared" si="30"/>
        <v/>
      </c>
      <c r="DG98" s="58">
        <f>'3 Part-time'!J39</f>
        <v>0</v>
      </c>
      <c r="DH98" s="55">
        <f>'3 Part-time'!K39</f>
        <v>0</v>
      </c>
      <c r="DI98" s="58">
        <f>SUM('7c Health part-time'!V32,'7c Health part-time'!X32,'7c Health part-time'!Z32,'7c Health part-time'!V36,'7c Health part-time'!X36,'7c Health part-time'!Z36,'7c Health part-time'!V40,'7c Health part-time'!X40,'7c Health part-time'!Z40,'7c Health part-time'!V44,'7c Health part-time'!X44,'7c Health part-time'!Z44,'7c Health part-time'!V48,'7c Health part-time'!X48,'7c Health part-time'!Z48)</f>
        <v>0</v>
      </c>
      <c r="DJ98" s="55">
        <f>SUM('7c Health part-time'!W32,'7c Health part-time'!Y32,'7c Health part-time'!AA32,'7c Health part-time'!W36,'7c Health part-time'!Y36,'7c Health part-time'!AA36,'7c Health part-time'!W40,'7c Health part-time'!Y40,'7c Health part-time'!AA40,'7c Health part-time'!W44,'7c Health part-time'!Y44,'7c Health part-time'!AA44,'7c Health part-time'!W48,'7c Health part-time'!Y48,'7c Health part-time'!AA48)</f>
        <v>0</v>
      </c>
      <c r="DK98" s="37" t="str">
        <f t="shared" si="31"/>
        <v/>
      </c>
      <c r="DL98" s="39" t="str">
        <f t="shared" si="32"/>
        <v/>
      </c>
      <c r="DM98" s="58">
        <f>'3 Part-time'!M39</f>
        <v>0</v>
      </c>
      <c r="DN98" s="55">
        <f>'3 Part-time'!N39</f>
        <v>0</v>
      </c>
      <c r="DO98" s="58">
        <f>SUM('7c Health part-time'!AB32,'7c Health part-time'!AD32,'7c Health part-time'!AF32,'7c Health part-time'!AB36,'7c Health part-time'!AD36,'7c Health part-time'!AF36,'7c Health part-time'!AB40,'7c Health part-time'!AD40,'7c Health part-time'!AF40,'7c Health part-time'!AB44,'7c Health part-time'!AD44,'7c Health part-time'!AF44,'7c Health part-time'!AB48,'7c Health part-time'!AD48,'7c Health part-time'!AF48)</f>
        <v>0</v>
      </c>
      <c r="DP98" s="55">
        <f>SUM('7c Health part-time'!AC32,'7c Health part-time'!AE32,'7c Health part-time'!AG32,'7c Health part-time'!AC36,'7c Health part-time'!AE36,'7c Health part-time'!AG36,'7c Health part-time'!AC40,'7c Health part-time'!AE40,'7c Health part-time'!AG40,'7c Health part-time'!AC44,'7c Health part-time'!AE44,'7c Health part-time'!AG44,'7c Health part-time'!AC48,'7c Health part-time'!AE48,'7c Health part-time'!AG48)</f>
        <v>0</v>
      </c>
      <c r="DQ98" s="37" t="str">
        <f t="shared" si="33"/>
        <v/>
      </c>
      <c r="DR98" s="39" t="str">
        <f t="shared" si="34"/>
        <v/>
      </c>
      <c r="DS98" s="58">
        <f>'3 Part-time'!P39</f>
        <v>0</v>
      </c>
      <c r="DT98" s="55">
        <f>'3 Part-time'!Q39</f>
        <v>0</v>
      </c>
    </row>
    <row r="99" spans="1:124" x14ac:dyDescent="0.25">
      <c r="CN99" t="str">
        <f>CN$96</f>
        <v>Price group C1 professions</v>
      </c>
      <c r="CO99" s="61" t="s">
        <v>19</v>
      </c>
      <c r="CP99" t="s">
        <v>314</v>
      </c>
      <c r="CQ99" s="59">
        <f>SUM('7c Health part-time'!D33,'7c Health part-time'!F33,'7c Health part-time'!H33,'7c Health part-time'!D37,'7c Health part-time'!F37,'7c Health part-time'!H37,'7c Health part-time'!D41,'7c Health part-time'!F41,'7c Health part-time'!H41,'7c Health part-time'!D45,'7c Health part-time'!F45,'7c Health part-time'!H45,'7c Health part-time'!D49,'7c Health part-time'!F49,'7c Health part-time'!H49)</f>
        <v>0</v>
      </c>
      <c r="CR99" s="57">
        <f>SUM('7c Health part-time'!E33,'7c Health part-time'!G33,'7c Health part-time'!I33,'7c Health part-time'!E37,'7c Health part-time'!G37,'7c Health part-time'!I37,'7c Health part-time'!E41,'7c Health part-time'!G41,'7c Health part-time'!I41,'7c Health part-time'!E45,'7c Health part-time'!G45,'7c Health part-time'!I45,'7c Health part-time'!E49,'7c Health part-time'!G49,'7c Health part-time'!I49)</f>
        <v>0</v>
      </c>
      <c r="CS99" s="53" t="str">
        <f t="shared" si="25"/>
        <v/>
      </c>
      <c r="CT99" s="42" t="str">
        <f t="shared" si="26"/>
        <v/>
      </c>
      <c r="CU99" s="59">
        <f>'3 Part-time'!D40</f>
        <v>0</v>
      </c>
      <c r="CV99" s="57">
        <f>'3 Part-time'!E40</f>
        <v>0</v>
      </c>
      <c r="CW99" s="59">
        <f>SUM('7c Health part-time'!J33,'7c Health part-time'!L33,'7c Health part-time'!N33,'7c Health part-time'!J37,'7c Health part-time'!L37,'7c Health part-time'!N37,'7c Health part-time'!J41,'7c Health part-time'!L41,'7c Health part-time'!N41,'7c Health part-time'!J45,'7c Health part-time'!L45,'7c Health part-time'!N45,'7c Health part-time'!J49,'7c Health part-time'!L49,'7c Health part-time'!N49)</f>
        <v>0</v>
      </c>
      <c r="CX99" s="57">
        <f>SUM('7c Health part-time'!K33,'7c Health part-time'!M33,'7c Health part-time'!O33,'7c Health part-time'!K37,'7c Health part-time'!M37,'7c Health part-time'!O37,'7c Health part-time'!K41,'7c Health part-time'!M41,'7c Health part-time'!O41,'7c Health part-time'!K45,'7c Health part-time'!M45,'7c Health part-time'!O45,'7c Health part-time'!K49,'7c Health part-time'!M49,'7c Health part-time'!O49)</f>
        <v>0</v>
      </c>
      <c r="CY99" s="53" t="str">
        <f t="shared" si="27"/>
        <v/>
      </c>
      <c r="CZ99" s="42" t="str">
        <f t="shared" si="28"/>
        <v/>
      </c>
      <c r="DA99" s="59">
        <f>'3 Part-time'!G40</f>
        <v>0</v>
      </c>
      <c r="DB99" s="57">
        <f>'3 Part-time'!H40</f>
        <v>0</v>
      </c>
      <c r="DC99" s="59">
        <f>SUM('7c Health part-time'!P33,'7c Health part-time'!R33,'7c Health part-time'!T33,'7c Health part-time'!P37,'7c Health part-time'!R37,'7c Health part-time'!T37,'7c Health part-time'!P41,'7c Health part-time'!R41,'7c Health part-time'!T41,'7c Health part-time'!P45,'7c Health part-time'!R45,'7c Health part-time'!T45,'7c Health part-time'!P49,'7c Health part-time'!R49,'7c Health part-time'!T49)</f>
        <v>0</v>
      </c>
      <c r="DD99" s="57">
        <f>SUM('7c Health part-time'!Q33,'7c Health part-time'!S33,'7c Health part-time'!U33,'7c Health part-time'!Q37,'7c Health part-time'!S37,'7c Health part-time'!U37,'7c Health part-time'!Q41,'7c Health part-time'!S41,'7c Health part-time'!U41,'7c Health part-time'!Q45,'7c Health part-time'!S45,'7c Health part-time'!U45,'7c Health part-time'!Q49,'7c Health part-time'!S49,'7c Health part-time'!U49)</f>
        <v>0</v>
      </c>
      <c r="DE99" s="53" t="str">
        <f t="shared" si="29"/>
        <v/>
      </c>
      <c r="DF99" s="42" t="str">
        <f t="shared" si="30"/>
        <v/>
      </c>
      <c r="DG99" s="59">
        <f>'3 Part-time'!J40</f>
        <v>0</v>
      </c>
      <c r="DH99" s="57">
        <f>'3 Part-time'!K40</f>
        <v>0</v>
      </c>
      <c r="DI99" s="59">
        <f>SUM('7c Health part-time'!V33,'7c Health part-time'!X33,'7c Health part-time'!Z33,'7c Health part-time'!V37,'7c Health part-time'!X37,'7c Health part-time'!Z37,'7c Health part-time'!V41,'7c Health part-time'!X41,'7c Health part-time'!Z41,'7c Health part-time'!V45,'7c Health part-time'!X45,'7c Health part-time'!Z45,'7c Health part-time'!V49,'7c Health part-time'!X49,'7c Health part-time'!Z49)</f>
        <v>0</v>
      </c>
      <c r="DJ99" s="57">
        <f>SUM('7c Health part-time'!W33,'7c Health part-time'!Y33,'7c Health part-time'!AA33,'7c Health part-time'!W37,'7c Health part-time'!Y37,'7c Health part-time'!AA37,'7c Health part-time'!W41,'7c Health part-time'!Y41,'7c Health part-time'!AA41,'7c Health part-time'!W45,'7c Health part-time'!Y45,'7c Health part-time'!AA45,'7c Health part-time'!W49,'7c Health part-time'!Y49,'7c Health part-time'!AA49)</f>
        <v>0</v>
      </c>
      <c r="DK99" s="53" t="str">
        <f t="shared" si="31"/>
        <v/>
      </c>
      <c r="DL99" s="42" t="str">
        <f t="shared" si="32"/>
        <v/>
      </c>
      <c r="DM99" s="59">
        <f>'3 Part-time'!M40</f>
        <v>0</v>
      </c>
      <c r="DN99" s="57">
        <f>'3 Part-time'!N40</f>
        <v>0</v>
      </c>
      <c r="DO99" s="59">
        <f>SUM('7c Health part-time'!AB33,'7c Health part-time'!AD33,'7c Health part-time'!AF33,'7c Health part-time'!AB37,'7c Health part-time'!AD37,'7c Health part-time'!AF37,'7c Health part-time'!AB41,'7c Health part-time'!AD41,'7c Health part-time'!AF41,'7c Health part-time'!AB45,'7c Health part-time'!AD45,'7c Health part-time'!AF45,'7c Health part-time'!AB49,'7c Health part-time'!AD49,'7c Health part-time'!AF49)</f>
        <v>0</v>
      </c>
      <c r="DP99" s="57">
        <f>SUM('7c Health part-time'!AC33,'7c Health part-time'!AE33,'7c Health part-time'!AG33,'7c Health part-time'!AC37,'7c Health part-time'!AE37,'7c Health part-time'!AG37,'7c Health part-time'!AC41,'7c Health part-time'!AE41,'7c Health part-time'!AG41,'7c Health part-time'!AC45,'7c Health part-time'!AE45,'7c Health part-time'!AG45,'7c Health part-time'!AC49,'7c Health part-time'!AE49,'7c Health part-time'!AG49)</f>
        <v>0</v>
      </c>
      <c r="DQ99" s="53" t="str">
        <f t="shared" si="33"/>
        <v/>
      </c>
      <c r="DR99" s="42" t="str">
        <f t="shared" si="34"/>
        <v/>
      </c>
      <c r="DS99" s="59">
        <f>'3 Part-time'!P40</f>
        <v>0</v>
      </c>
      <c r="DT99" s="57">
        <f>'3 Part-time'!Q40</f>
        <v>0</v>
      </c>
    </row>
    <row r="100" spans="1:124" x14ac:dyDescent="0.25">
      <c r="CM100" s="60" t="s">
        <v>98</v>
      </c>
      <c r="CN100" t="s">
        <v>100</v>
      </c>
      <c r="CO100" s="60" t="s">
        <v>13</v>
      </c>
      <c r="CP100" t="s">
        <v>116</v>
      </c>
      <c r="CQ100" s="58">
        <f>SUM('7c Health part-time'!D86,'7c Health part-time'!F86,'7c Health part-time'!H86)-CQ92-CQ96</f>
        <v>0</v>
      </c>
      <c r="CR100" s="55">
        <f>SUM('7c Health part-time'!E86,'7c Health part-time'!G86,'7c Health part-time'!I86)-CR92-CR96</f>
        <v>0</v>
      </c>
      <c r="CS100" s="37" t="str">
        <f t="shared" si="25"/>
        <v/>
      </c>
      <c r="CT100" s="39" t="str">
        <f t="shared" si="26"/>
        <v/>
      </c>
      <c r="CU100" s="58">
        <f>'3 Part-time'!D24</f>
        <v>0</v>
      </c>
      <c r="CV100" s="55">
        <f>'3 Part-time'!E24</f>
        <v>0</v>
      </c>
      <c r="CW100" s="58">
        <f>SUM('7c Health part-time'!J86,'7c Health part-time'!L86,'7c Health part-time'!N86)-CW92-CW96</f>
        <v>0</v>
      </c>
      <c r="CX100" s="55">
        <f>SUM('7c Health part-time'!K86,'7c Health part-time'!M86,'7c Health part-time'!O86)-CX92-CX96</f>
        <v>0</v>
      </c>
      <c r="CY100" s="37" t="str">
        <f t="shared" si="27"/>
        <v/>
      </c>
      <c r="CZ100" s="39" t="str">
        <f t="shared" si="28"/>
        <v/>
      </c>
      <c r="DA100" s="58">
        <f>'3 Part-time'!G24</f>
        <v>0</v>
      </c>
      <c r="DB100" s="55">
        <f>'3 Part-time'!H24</f>
        <v>0</v>
      </c>
      <c r="DC100" s="58">
        <f>SUM('7c Health part-time'!P86,'7c Health part-time'!R86,'7c Health part-time'!T86)-DC92-DC96</f>
        <v>0</v>
      </c>
      <c r="DD100" s="55">
        <f>SUM('7c Health part-time'!Q86,'7c Health part-time'!S86,'7c Health part-time'!U86)-DD92-DD96</f>
        <v>0</v>
      </c>
      <c r="DE100" s="37" t="str">
        <f t="shared" si="29"/>
        <v/>
      </c>
      <c r="DF100" s="39" t="str">
        <f t="shared" si="30"/>
        <v/>
      </c>
      <c r="DG100" s="58">
        <f>'3 Part-time'!J24</f>
        <v>0</v>
      </c>
      <c r="DH100" s="55">
        <f>'3 Part-time'!K24</f>
        <v>0</v>
      </c>
      <c r="DI100" s="58">
        <f>SUM('7c Health part-time'!V86,'7c Health part-time'!X86,'7c Health part-time'!Z86)-DI92-DI96</f>
        <v>0</v>
      </c>
      <c r="DJ100" s="55">
        <f>SUM('7c Health part-time'!W86,'7c Health part-time'!Y86,'7c Health part-time'!AA86)-DJ92-DJ96</f>
        <v>0</v>
      </c>
      <c r="DK100" s="37" t="str">
        <f t="shared" si="31"/>
        <v/>
      </c>
      <c r="DL100" s="39" t="str">
        <f t="shared" si="32"/>
        <v/>
      </c>
      <c r="DM100" s="58">
        <f>'3 Part-time'!M24</f>
        <v>0</v>
      </c>
      <c r="DN100" s="55">
        <f>'3 Part-time'!N24</f>
        <v>0</v>
      </c>
      <c r="DO100" s="58">
        <f>SUM('7c Health part-time'!AB86,'7c Health part-time'!AD86,'7c Health part-time'!AF86)-DO92-DO96</f>
        <v>0</v>
      </c>
      <c r="DP100" s="55">
        <f>SUM('7c Health part-time'!AC86,'7c Health part-time'!AE86,'7c Health part-time'!AG86)-DP92-DP96</f>
        <v>0</v>
      </c>
      <c r="DQ100" s="37" t="str">
        <f t="shared" si="33"/>
        <v/>
      </c>
      <c r="DR100" s="39" t="str">
        <f t="shared" si="34"/>
        <v/>
      </c>
      <c r="DS100" s="58">
        <f>'3 Part-time'!P24</f>
        <v>0</v>
      </c>
      <c r="DT100" s="55">
        <f>'3 Part-time'!Q24</f>
        <v>0</v>
      </c>
    </row>
    <row r="101" spans="1:124" x14ac:dyDescent="0.25">
      <c r="CN101" t="str">
        <f>CN$100</f>
        <v>Price group B professions</v>
      </c>
      <c r="CO101" s="60" t="s">
        <v>13</v>
      </c>
      <c r="CP101" t="s">
        <v>314</v>
      </c>
      <c r="CQ101" s="59">
        <f>SUM('7c Health part-time'!D87,'7c Health part-time'!F87,'7c Health part-time'!H87)-CQ93-CQ97</f>
        <v>0</v>
      </c>
      <c r="CR101" s="57">
        <f>SUM('7c Health part-time'!E87,'7c Health part-time'!G87,'7c Health part-time'!I87)-CR93-CR97</f>
        <v>0</v>
      </c>
      <c r="CS101" s="53" t="str">
        <f t="shared" si="25"/>
        <v/>
      </c>
      <c r="CT101" s="42" t="str">
        <f t="shared" si="26"/>
        <v/>
      </c>
      <c r="CU101" s="59">
        <f>'3 Part-time'!D25</f>
        <v>0</v>
      </c>
      <c r="CV101" s="57">
        <f>'3 Part-time'!E25</f>
        <v>0</v>
      </c>
      <c r="CW101" s="59">
        <f>SUM('7c Health part-time'!J87,'7c Health part-time'!L87,'7c Health part-time'!N87)-CW93-CW97</f>
        <v>0</v>
      </c>
      <c r="CX101" s="57">
        <f>SUM('7c Health part-time'!K87,'7c Health part-time'!M87,'7c Health part-time'!O87)-CX93-CX97</f>
        <v>0</v>
      </c>
      <c r="CY101" s="53" t="str">
        <f t="shared" si="27"/>
        <v/>
      </c>
      <c r="CZ101" s="42" t="str">
        <f t="shared" si="28"/>
        <v/>
      </c>
      <c r="DA101" s="59">
        <f>'3 Part-time'!G25</f>
        <v>0</v>
      </c>
      <c r="DB101" s="57">
        <f>'3 Part-time'!H25</f>
        <v>0</v>
      </c>
      <c r="DC101" s="59">
        <f>SUM('7c Health part-time'!P87,'7c Health part-time'!R87,'7c Health part-time'!T87)-DC93-DC97</f>
        <v>0</v>
      </c>
      <c r="DD101" s="57">
        <f>SUM('7c Health part-time'!Q87,'7c Health part-time'!S87,'7c Health part-time'!U87)-DD93-DD97</f>
        <v>0</v>
      </c>
      <c r="DE101" s="53" t="str">
        <f t="shared" si="29"/>
        <v/>
      </c>
      <c r="DF101" s="42" t="str">
        <f t="shared" si="30"/>
        <v/>
      </c>
      <c r="DG101" s="59">
        <f>'3 Part-time'!J25</f>
        <v>0</v>
      </c>
      <c r="DH101" s="57">
        <f>'3 Part-time'!K25</f>
        <v>0</v>
      </c>
      <c r="DI101" s="59">
        <f>SUM('7c Health part-time'!V87,'7c Health part-time'!X87,'7c Health part-time'!Z87)-DI93-DI97</f>
        <v>0</v>
      </c>
      <c r="DJ101" s="57">
        <f>SUM('7c Health part-time'!W87,'7c Health part-time'!Y87,'7c Health part-time'!AA87)-DJ93-DJ97</f>
        <v>0</v>
      </c>
      <c r="DK101" s="53" t="str">
        <f t="shared" si="31"/>
        <v/>
      </c>
      <c r="DL101" s="42" t="str">
        <f t="shared" si="32"/>
        <v/>
      </c>
      <c r="DM101" s="59">
        <f>'3 Part-time'!M25</f>
        <v>0</v>
      </c>
      <c r="DN101" s="57">
        <f>'3 Part-time'!N25</f>
        <v>0</v>
      </c>
      <c r="DO101" s="59">
        <f>SUM('7c Health part-time'!AB87,'7c Health part-time'!AD87,'7c Health part-time'!AF87)-DO93-DO97</f>
        <v>0</v>
      </c>
      <c r="DP101" s="57">
        <f>SUM('7c Health part-time'!AC87,'7c Health part-time'!AE87,'7c Health part-time'!AG87)-DP93-DP97</f>
        <v>0</v>
      </c>
      <c r="DQ101" s="53" t="str">
        <f t="shared" si="33"/>
        <v/>
      </c>
      <c r="DR101" s="42" t="str">
        <f t="shared" si="34"/>
        <v/>
      </c>
      <c r="DS101" s="59">
        <f>'3 Part-time'!P25</f>
        <v>0</v>
      </c>
      <c r="DT101" s="57">
        <f>'3 Part-time'!Q25</f>
        <v>0</v>
      </c>
    </row>
    <row r="102" spans="1:124" x14ac:dyDescent="0.25">
      <c r="CN102" t="str">
        <f>CN$100</f>
        <v>Price group B professions</v>
      </c>
      <c r="CO102" s="61" t="s">
        <v>19</v>
      </c>
      <c r="CP102" t="s">
        <v>116</v>
      </c>
      <c r="CQ102" s="58">
        <f>SUM('7c Health part-time'!D88,'7c Health part-time'!F88,'7c Health part-time'!H88)-CQ94-CQ98</f>
        <v>0</v>
      </c>
      <c r="CR102" s="55">
        <f>SUM('7c Health part-time'!E88,'7c Health part-time'!G88,'7c Health part-time'!I88)-CR94-CR98</f>
        <v>0</v>
      </c>
      <c r="CS102" s="37" t="str">
        <f t="shared" si="25"/>
        <v/>
      </c>
      <c r="CT102" s="39" t="str">
        <f t="shared" si="26"/>
        <v/>
      </c>
      <c r="CU102" s="58">
        <f>'3 Part-time'!D29</f>
        <v>0</v>
      </c>
      <c r="CV102" s="55">
        <f>'3 Part-time'!E29</f>
        <v>0</v>
      </c>
      <c r="CW102" s="58">
        <f>SUM('7c Health part-time'!J88,'7c Health part-time'!L88,'7c Health part-time'!N88)-CW94-CW98</f>
        <v>0</v>
      </c>
      <c r="CX102" s="55">
        <f>SUM('7c Health part-time'!K88,'7c Health part-time'!M88,'7c Health part-time'!O88)-CX94-CX98</f>
        <v>0</v>
      </c>
      <c r="CY102" s="37" t="str">
        <f t="shared" si="27"/>
        <v/>
      </c>
      <c r="CZ102" s="39" t="str">
        <f t="shared" si="28"/>
        <v/>
      </c>
      <c r="DA102" s="58">
        <f>'3 Part-time'!G29</f>
        <v>0</v>
      </c>
      <c r="DB102" s="55">
        <f>'3 Part-time'!H29</f>
        <v>0</v>
      </c>
      <c r="DC102" s="58">
        <f>SUM('7c Health part-time'!P88,'7c Health part-time'!R88,'7c Health part-time'!T88)-DC94-DC98</f>
        <v>0</v>
      </c>
      <c r="DD102" s="55">
        <f>SUM('7c Health part-time'!Q88,'7c Health part-time'!S88,'7c Health part-time'!U88)-DD94-DD98</f>
        <v>0</v>
      </c>
      <c r="DE102" s="37" t="str">
        <f t="shared" si="29"/>
        <v/>
      </c>
      <c r="DF102" s="39" t="str">
        <f t="shared" si="30"/>
        <v/>
      </c>
      <c r="DG102" s="58">
        <f>'3 Part-time'!J29</f>
        <v>0</v>
      </c>
      <c r="DH102" s="55">
        <f>'3 Part-time'!K29</f>
        <v>0</v>
      </c>
      <c r="DI102" s="58">
        <f>SUM('7c Health part-time'!V88,'7c Health part-time'!X88,'7c Health part-time'!Z88)-DI94-DI98</f>
        <v>0</v>
      </c>
      <c r="DJ102" s="55">
        <f>SUM('7c Health part-time'!W88,'7c Health part-time'!Y88,'7c Health part-time'!AA88)-DJ94-DJ98</f>
        <v>0</v>
      </c>
      <c r="DK102" s="37" t="str">
        <f t="shared" si="31"/>
        <v/>
      </c>
      <c r="DL102" s="39" t="str">
        <f t="shared" si="32"/>
        <v/>
      </c>
      <c r="DM102" s="58">
        <f>'3 Part-time'!M29</f>
        <v>0</v>
      </c>
      <c r="DN102" s="55">
        <f>'3 Part-time'!N29</f>
        <v>0</v>
      </c>
      <c r="DO102" s="58">
        <f>SUM('7c Health part-time'!AB88,'7c Health part-time'!AD88,'7c Health part-time'!AF88)-DO94-DO98</f>
        <v>0</v>
      </c>
      <c r="DP102" s="55">
        <f>SUM('7c Health part-time'!AC88,'7c Health part-time'!AE88,'7c Health part-time'!AG88)-DP94-DP98</f>
        <v>0</v>
      </c>
      <c r="DQ102" s="37" t="str">
        <f t="shared" si="33"/>
        <v/>
      </c>
      <c r="DR102" s="39" t="str">
        <f t="shared" si="34"/>
        <v/>
      </c>
      <c r="DS102" s="58">
        <f>'3 Part-time'!P29</f>
        <v>0</v>
      </c>
      <c r="DT102" s="55">
        <f>'3 Part-time'!Q29</f>
        <v>0</v>
      </c>
    </row>
    <row r="103" spans="1:124" x14ac:dyDescent="0.25">
      <c r="CN103" t="str">
        <f>CN$100</f>
        <v>Price group B professions</v>
      </c>
      <c r="CO103" s="61" t="s">
        <v>19</v>
      </c>
      <c r="CP103" t="s">
        <v>314</v>
      </c>
      <c r="CQ103" s="59">
        <f>SUM('7c Health part-time'!D89,'7c Health part-time'!F89,'7c Health part-time'!H89)-CQ95-CQ99</f>
        <v>0</v>
      </c>
      <c r="CR103" s="57">
        <f>SUM('7c Health part-time'!E89,'7c Health part-time'!G89,'7c Health part-time'!I89)-CR95-CR99</f>
        <v>0</v>
      </c>
      <c r="CS103" s="53" t="str">
        <f t="shared" si="25"/>
        <v/>
      </c>
      <c r="CT103" s="42" t="str">
        <f t="shared" si="26"/>
        <v/>
      </c>
      <c r="CU103" s="59">
        <f>'3 Part-time'!D30</f>
        <v>0</v>
      </c>
      <c r="CV103" s="57">
        <f>'3 Part-time'!E30</f>
        <v>0</v>
      </c>
      <c r="CW103" s="59">
        <f>SUM('7c Health part-time'!J89,'7c Health part-time'!L89,'7c Health part-time'!N89)-CW95-CW99</f>
        <v>0</v>
      </c>
      <c r="CX103" s="57">
        <f>SUM('7c Health part-time'!K89,'7c Health part-time'!M89,'7c Health part-time'!O89)-CX95-CX99</f>
        <v>0</v>
      </c>
      <c r="CY103" s="53" t="str">
        <f t="shared" si="27"/>
        <v/>
      </c>
      <c r="CZ103" s="42" t="str">
        <f t="shared" si="28"/>
        <v/>
      </c>
      <c r="DA103" s="59">
        <f>'3 Part-time'!G30</f>
        <v>0</v>
      </c>
      <c r="DB103" s="57">
        <f>'3 Part-time'!H30</f>
        <v>0</v>
      </c>
      <c r="DC103" s="59">
        <f>SUM('7c Health part-time'!P89,'7c Health part-time'!R89,'7c Health part-time'!T89)-DC95-DC99</f>
        <v>0</v>
      </c>
      <c r="DD103" s="57">
        <f>SUM('7c Health part-time'!Q89,'7c Health part-time'!S89,'7c Health part-time'!U89)-DD95-DD99</f>
        <v>0</v>
      </c>
      <c r="DE103" s="53" t="str">
        <f t="shared" si="29"/>
        <v/>
      </c>
      <c r="DF103" s="42" t="str">
        <f t="shared" si="30"/>
        <v/>
      </c>
      <c r="DG103" s="59">
        <f>'3 Part-time'!J30</f>
        <v>0</v>
      </c>
      <c r="DH103" s="57">
        <f>'3 Part-time'!K30</f>
        <v>0</v>
      </c>
      <c r="DI103" s="59">
        <f>SUM('7c Health part-time'!V89,'7c Health part-time'!X89,'7c Health part-time'!Z89)-DI95-DI99</f>
        <v>0</v>
      </c>
      <c r="DJ103" s="57">
        <f>SUM('7c Health part-time'!W89,'7c Health part-time'!Y89,'7c Health part-time'!AA89)-DJ95-DJ99</f>
        <v>0</v>
      </c>
      <c r="DK103" s="53" t="str">
        <f t="shared" si="31"/>
        <v/>
      </c>
      <c r="DL103" s="42" t="str">
        <f t="shared" si="32"/>
        <v/>
      </c>
      <c r="DM103" s="59">
        <f>'3 Part-time'!M30</f>
        <v>0</v>
      </c>
      <c r="DN103" s="57">
        <f>'3 Part-time'!N30</f>
        <v>0</v>
      </c>
      <c r="DO103" s="59">
        <f>SUM('7c Health part-time'!AB89,'7c Health part-time'!AD89,'7c Health part-time'!AF89)-DO95-DO99</f>
        <v>0</v>
      </c>
      <c r="DP103" s="57">
        <f>SUM('7c Health part-time'!AC89,'7c Health part-time'!AE89,'7c Health part-time'!AG89)-DP95-DP99</f>
        <v>0</v>
      </c>
      <c r="DQ103" s="53" t="str">
        <f t="shared" si="33"/>
        <v/>
      </c>
      <c r="DR103" s="42" t="str">
        <f t="shared" si="34"/>
        <v/>
      </c>
      <c r="DS103" s="59">
        <f>'3 Part-time'!P30</f>
        <v>0</v>
      </c>
      <c r="DT103" s="57">
        <f>'3 Part-time'!Q30</f>
        <v>0</v>
      </c>
    </row>
    <row r="105" spans="1:124" x14ac:dyDescent="0.25">
      <c r="CS105" s="62" t="str">
        <f>CONCATENATE(CS92,CS93,CS94,CS95,CS96,CS97,CS98,CS99,CS100,CS101,CS102,CS103)</f>
        <v/>
      </c>
      <c r="CT105" s="64" t="str">
        <f>CONCATENATE(CT92,CT93,CT94,CT95,CT96,CT97,CT98,CT99,CT100,CT101,CT102,CT103)</f>
        <v/>
      </c>
      <c r="CY105" s="62" t="str">
        <f>CONCATENATE(CY92,CY93,CY94,CY95,CY96,CY97,CY98,CY99,CY100,CY101,CY102,CY103)</f>
        <v/>
      </c>
      <c r="CZ105" s="64" t="str">
        <f>CONCATENATE(CZ92,CZ93,CZ94,CZ95,CZ96,CZ97,CZ98,CZ99,CZ100,CZ101,CZ102,CZ103)</f>
        <v/>
      </c>
      <c r="DE105" s="62" t="str">
        <f>CONCATENATE(DE92,DE93,DE94,DE95,DE96,DE97,DE98,DE99,DE100,DE101,DE102,DE103)</f>
        <v/>
      </c>
      <c r="DF105" s="64" t="str">
        <f>CONCATENATE(DF92,DF93,DF94,DF95,DF96,DF97,DF98,DF99,DF100,DF101,DF102,DF103)</f>
        <v/>
      </c>
      <c r="DK105" s="62" t="str">
        <f>CONCATENATE(DK92,DK93,DK94,DK95,DK96,DK97,DK98,DK99,DK100,DK101,DK102,DK103)</f>
        <v/>
      </c>
      <c r="DL105" s="64" t="str">
        <f>CONCATENATE(DL92,DL93,DL94,DL95,DL96,DL97,DL98,DL99,DL100,DL101,DL102,DL103)</f>
        <v/>
      </c>
      <c r="DQ105" s="62" t="str">
        <f>CONCATENATE(DQ92,DQ93,DQ94,DQ95,DQ96,DQ97,DQ98,DQ99,DQ100,DQ101,DQ102,DQ103)</f>
        <v/>
      </c>
      <c r="DR105" s="64" t="str">
        <f>CONCATENATE(DR92,DR93,DR94,DR95,DR96,DR97,DR98,DR99,DR100,DR101,DR102,DR103)</f>
        <v/>
      </c>
    </row>
    <row r="107" spans="1:124" x14ac:dyDescent="0.25">
      <c r="CS107" s="60" t="s">
        <v>0</v>
      </c>
      <c r="CT107" s="52" t="str">
        <f>CONCATENATE(CS105,CT105)</f>
        <v/>
      </c>
      <c r="CY107" s="60" t="s">
        <v>1</v>
      </c>
      <c r="CZ107" s="52" t="str">
        <f>CONCATENATE(CY105,CZ105)</f>
        <v/>
      </c>
      <c r="DE107" s="60" t="s">
        <v>2</v>
      </c>
      <c r="DF107" s="52" t="str">
        <f>CONCATENATE(DE105,DF105)</f>
        <v/>
      </c>
      <c r="DK107" s="60" t="s">
        <v>3</v>
      </c>
      <c r="DL107" s="52" t="str">
        <f>CONCATENATE(DK105,DL105)</f>
        <v/>
      </c>
      <c r="DQ107" s="60" t="s">
        <v>27</v>
      </c>
      <c r="DR107" s="52" t="str">
        <f>CONCATENATE(DQ105,DR105)</f>
        <v/>
      </c>
    </row>
    <row r="108" spans="1:124" x14ac:dyDescent="0.25">
      <c r="A108" s="66" t="s">
        <v>356</v>
      </c>
    </row>
    <row r="109" spans="1:124" x14ac:dyDescent="0.25">
      <c r="A109" s="67" t="s">
        <v>103</v>
      </c>
    </row>
    <row r="110" spans="1:124" x14ac:dyDescent="0.25">
      <c r="A110" s="68" t="str">
        <f>AW89</f>
        <v/>
      </c>
    </row>
    <row r="111" spans="1:124" x14ac:dyDescent="0.25">
      <c r="A111" s="69" t="s">
        <v>104</v>
      </c>
    </row>
    <row r="112" spans="1:124" x14ac:dyDescent="0.25">
      <c r="A112" s="68" t="str">
        <f>CONCATENATE(BD89,BJ89,BP89,BV89)</f>
        <v/>
      </c>
    </row>
    <row r="113" spans="1:1" x14ac:dyDescent="0.25">
      <c r="A113" s="70" t="s">
        <v>105</v>
      </c>
    </row>
    <row r="114" spans="1:1" x14ac:dyDescent="0.25">
      <c r="A114" s="68" t="str">
        <f>CONCATENATE(CC7,CI7,CO7)</f>
        <v/>
      </c>
    </row>
    <row r="115" spans="1:1" x14ac:dyDescent="0.25">
      <c r="A115" s="70" t="s">
        <v>110</v>
      </c>
    </row>
    <row r="116" spans="1:1" x14ac:dyDescent="0.25">
      <c r="A116" s="68" t="str">
        <f>CONCATENATE(CC11,CI11,CO11)</f>
        <v/>
      </c>
    </row>
    <row r="117" spans="1:1" x14ac:dyDescent="0.25">
      <c r="A117" s="71" t="s">
        <v>357</v>
      </c>
    </row>
    <row r="118" spans="1:1" x14ac:dyDescent="0.25">
      <c r="A118" s="68" t="str">
        <f>CONCATENATE(CT107,CZ107,DF107,DL107,DR107)</f>
        <v/>
      </c>
    </row>
    <row r="119" spans="1:1" x14ac:dyDescent="0.25">
      <c r="A119" s="70" t="s">
        <v>106</v>
      </c>
    </row>
    <row r="120" spans="1:1" x14ac:dyDescent="0.25">
      <c r="A120" s="68" t="str">
        <f>EA89</f>
        <v/>
      </c>
    </row>
    <row r="121" spans="1:1" x14ac:dyDescent="0.25">
      <c r="A121" s="70" t="s">
        <v>107</v>
      </c>
    </row>
    <row r="122" spans="1:1" x14ac:dyDescent="0.25">
      <c r="A122" s="68" t="str">
        <f>EH89</f>
        <v/>
      </c>
    </row>
    <row r="123" spans="1:1" x14ac:dyDescent="0.25">
      <c r="A123" s="70" t="s">
        <v>109</v>
      </c>
    </row>
    <row r="124" spans="1:1" x14ac:dyDescent="0.25">
      <c r="A124" s="68" t="str">
        <f>EO89</f>
        <v/>
      </c>
    </row>
    <row r="125" spans="1:1" x14ac:dyDescent="0.25">
      <c r="A125" s="65"/>
    </row>
    <row r="126" spans="1:1" x14ac:dyDescent="0.25">
      <c r="A126" s="66" t="s">
        <v>358</v>
      </c>
    </row>
    <row r="127" spans="1:1" x14ac:dyDescent="0.25">
      <c r="A127" s="70" t="s">
        <v>111</v>
      </c>
    </row>
    <row r="128" spans="1:1" x14ac:dyDescent="0.25">
      <c r="A128" s="68" t="str">
        <f>EV89</f>
        <v/>
      </c>
    </row>
    <row r="129" spans="1:1" x14ac:dyDescent="0.25">
      <c r="A129" s="70" t="s">
        <v>112</v>
      </c>
    </row>
    <row r="130" spans="1:1" x14ac:dyDescent="0.25">
      <c r="A130" s="68" t="str">
        <f>FC89</f>
        <v/>
      </c>
    </row>
    <row r="131" spans="1:1" x14ac:dyDescent="0.25">
      <c r="A131" s="70" t="s">
        <v>113</v>
      </c>
    </row>
    <row r="132" spans="1:1" x14ac:dyDescent="0.25">
      <c r="A132" s="68" t="str">
        <f>CONCATENATE(FJ89,FP89)</f>
        <v/>
      </c>
    </row>
    <row r="133" spans="1:1" x14ac:dyDescent="0.25">
      <c r="A133" s="70" t="s">
        <v>114</v>
      </c>
    </row>
    <row r="134" spans="1:1" x14ac:dyDescent="0.25">
      <c r="A134" s="68" t="str">
        <f>FW89</f>
        <v/>
      </c>
    </row>
    <row r="135" spans="1:1" x14ac:dyDescent="0.25">
      <c r="A135" s="70" t="s">
        <v>115</v>
      </c>
    </row>
    <row r="136" spans="1:1" x14ac:dyDescent="0.25">
      <c r="A136" s="68" t="str">
        <f>CONCATENATE(GD89,GJ89)</f>
        <v/>
      </c>
    </row>
  </sheetData>
  <pageMargins left="0.7" right="0.7" top="0.75" bottom="0.75" header="0.3" footer="0.3"/>
  <pageSetup paperSize="9" orientation="portrait" r:id="rId1"/>
  <ignoredErrors>
    <ignoredError sqref="GP14:GP21 GR14:GR21"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S92"/>
  <sheetViews>
    <sheetView showGridLines="0" zoomScaleNormal="100" workbookViewId="0">
      <pane ySplit="13" topLeftCell="A14" activePane="bottomLeft" state="frozen"/>
      <selection pane="bottomLeft"/>
    </sheetView>
  </sheetViews>
  <sheetFormatPr defaultRowHeight="15" x14ac:dyDescent="0.25"/>
  <cols>
    <col min="1" max="1" width="17.42578125" customWidth="1"/>
    <col min="2" max="2" width="8.5703125" customWidth="1"/>
    <col min="3" max="3" width="16.7109375" customWidth="1"/>
    <col min="4" max="15" width="10.7109375" customWidth="1"/>
    <col min="17" max="19" width="9.140625" hidden="1" customWidth="1"/>
  </cols>
  <sheetData>
    <row r="1" spans="1:19" ht="15.75" x14ac:dyDescent="0.25">
      <c r="A1" s="2" t="s">
        <v>160</v>
      </c>
    </row>
    <row r="3" spans="1:19" x14ac:dyDescent="0.25">
      <c r="A3" s="1072" t="str">
        <f>Information!$AI$3</f>
        <v>SAMPLE</v>
      </c>
    </row>
    <row r="4" spans="1:19" ht="27.75" customHeight="1" x14ac:dyDescent="0.25">
      <c r="A4" s="245"/>
      <c r="B4" s="245"/>
      <c r="C4" s="245"/>
      <c r="D4" s="1095" t="str">
        <f>'1 Checks'!E1</f>
        <v>Validation: OK</v>
      </c>
      <c r="E4" s="1095"/>
      <c r="F4" s="1095"/>
      <c r="G4" s="1095" t="str">
        <f>'1 Checks'!H1</f>
        <v>Validation: OK</v>
      </c>
      <c r="H4" s="1095"/>
      <c r="I4" s="1095"/>
      <c r="J4" s="1095" t="str">
        <f>'1 Checks'!K1</f>
        <v>Validation: OK</v>
      </c>
      <c r="K4" s="1095"/>
      <c r="L4" s="1095"/>
      <c r="M4" s="1095" t="str">
        <f>'1 Checks'!N1</f>
        <v>Validation: OK</v>
      </c>
      <c r="N4" s="1095"/>
      <c r="O4" s="1095"/>
    </row>
    <row r="5" spans="1:19" ht="27.75" customHeight="1" thickBot="1" x14ac:dyDescent="0.3">
      <c r="A5" s="245"/>
      <c r="B5" s="245"/>
      <c r="C5" s="245"/>
      <c r="D5" s="1096" t="str">
        <f>'1 Checks'!E2</f>
        <v>First-stage credibility: OK</v>
      </c>
      <c r="E5" s="1096"/>
      <c r="F5" s="1096"/>
      <c r="G5" s="1096" t="str">
        <f>'1 Checks'!H2</f>
        <v>First-stage credibility: OK</v>
      </c>
      <c r="H5" s="1096"/>
      <c r="I5" s="1096"/>
      <c r="J5" s="1096" t="str">
        <f>'1 Checks'!K2</f>
        <v>First-stage credibility: OK</v>
      </c>
      <c r="K5" s="1096"/>
      <c r="L5" s="1096"/>
      <c r="M5" s="1096" t="str">
        <f>'1 Checks'!N2</f>
        <v>First-stage credibility: OK</v>
      </c>
      <c r="N5" s="1096"/>
      <c r="O5" s="1096"/>
    </row>
    <row r="6" spans="1:19" x14ac:dyDescent="0.25">
      <c r="A6" s="246"/>
      <c r="B6" s="246"/>
      <c r="C6" s="246"/>
      <c r="D6" s="247" t="s">
        <v>0</v>
      </c>
      <c r="E6" s="246"/>
      <c r="F6" s="246"/>
      <c r="G6" s="247" t="s">
        <v>1</v>
      </c>
      <c r="H6" s="246"/>
      <c r="I6" s="246"/>
      <c r="J6" s="247" t="s">
        <v>2</v>
      </c>
      <c r="K6" s="246"/>
      <c r="L6" s="246"/>
      <c r="M6" s="247" t="s">
        <v>3</v>
      </c>
      <c r="N6" s="246"/>
      <c r="O6" s="246"/>
      <c r="Q6" s="5" t="s">
        <v>74</v>
      </c>
      <c r="R6" s="5"/>
      <c r="S6" s="5"/>
    </row>
    <row r="7" spans="1:19" ht="10.5" customHeight="1" x14ac:dyDescent="0.25">
      <c r="A7" s="245"/>
      <c r="B7" s="245"/>
      <c r="C7" s="245"/>
      <c r="D7" s="1089" t="s">
        <v>320</v>
      </c>
      <c r="E7" s="1090"/>
      <c r="F7" s="1091"/>
      <c r="G7" s="1089" t="s">
        <v>360</v>
      </c>
      <c r="H7" s="1090"/>
      <c r="I7" s="1091"/>
      <c r="J7" s="1089" t="s">
        <v>4</v>
      </c>
      <c r="K7" s="1090"/>
      <c r="L7" s="1091"/>
      <c r="M7" s="1089" t="s">
        <v>361</v>
      </c>
      <c r="N7" s="1090"/>
      <c r="O7" s="1090"/>
      <c r="Q7" s="1087" t="s">
        <v>75</v>
      </c>
      <c r="R7" s="1087"/>
      <c r="S7" s="1087"/>
    </row>
    <row r="8" spans="1:19" ht="15" customHeight="1" x14ac:dyDescent="0.25">
      <c r="A8" s="245"/>
      <c r="B8" s="245"/>
      <c r="C8" s="245"/>
      <c r="D8" s="1089"/>
      <c r="E8" s="1090"/>
      <c r="F8" s="1091"/>
      <c r="G8" s="1089"/>
      <c r="H8" s="1090"/>
      <c r="I8" s="1091"/>
      <c r="J8" s="1089"/>
      <c r="K8" s="1090"/>
      <c r="L8" s="1091"/>
      <c r="M8" s="1089"/>
      <c r="N8" s="1090"/>
      <c r="O8" s="1090"/>
      <c r="Q8" s="1087"/>
      <c r="R8" s="1087"/>
      <c r="S8" s="1087"/>
    </row>
    <row r="9" spans="1:19" x14ac:dyDescent="0.25">
      <c r="A9" s="245"/>
      <c r="B9" s="245"/>
      <c r="C9" s="245"/>
      <c r="D9" s="1089"/>
      <c r="E9" s="1090"/>
      <c r="F9" s="1091"/>
      <c r="G9" s="1089"/>
      <c r="H9" s="1090"/>
      <c r="I9" s="1091"/>
      <c r="J9" s="1089"/>
      <c r="K9" s="1090"/>
      <c r="L9" s="1091"/>
      <c r="M9" s="1089"/>
      <c r="N9" s="1090"/>
      <c r="O9" s="1090"/>
      <c r="Q9" s="1087"/>
      <c r="R9" s="1087"/>
      <c r="S9" s="1087"/>
    </row>
    <row r="10" spans="1:19" x14ac:dyDescent="0.25">
      <c r="A10" s="245"/>
      <c r="B10" s="245"/>
      <c r="C10" s="245"/>
      <c r="D10" s="1092"/>
      <c r="E10" s="1093"/>
      <c r="F10" s="1094"/>
      <c r="G10" s="1092"/>
      <c r="H10" s="1093"/>
      <c r="I10" s="1094"/>
      <c r="J10" s="1092"/>
      <c r="K10" s="1093"/>
      <c r="L10" s="1094"/>
      <c r="M10" s="1092"/>
      <c r="N10" s="1093"/>
      <c r="O10" s="1093"/>
      <c r="Q10" s="1088"/>
      <c r="R10" s="1088"/>
      <c r="S10" s="1088"/>
    </row>
    <row r="11" spans="1:19" x14ac:dyDescent="0.25">
      <c r="A11" s="248"/>
      <c r="B11" s="248"/>
      <c r="C11" s="248"/>
      <c r="D11" s="249" t="s">
        <v>260</v>
      </c>
      <c r="E11" s="250"/>
      <c r="F11" s="251"/>
      <c r="G11" s="252" t="s">
        <v>260</v>
      </c>
      <c r="H11" s="250"/>
      <c r="I11" s="251"/>
      <c r="J11" s="252" t="s">
        <v>260</v>
      </c>
      <c r="K11" s="250"/>
      <c r="L11" s="251"/>
      <c r="M11" s="252" t="s">
        <v>260</v>
      </c>
      <c r="N11" s="250"/>
      <c r="O11" s="251"/>
    </row>
    <row r="12" spans="1:19" ht="29.25" customHeight="1" x14ac:dyDescent="0.25">
      <c r="A12" s="248"/>
      <c r="B12" s="248"/>
      <c r="C12" s="248"/>
      <c r="D12" s="253" t="s">
        <v>326</v>
      </c>
      <c r="E12" s="254" t="s">
        <v>5</v>
      </c>
      <c r="F12" s="254" t="s">
        <v>155</v>
      </c>
      <c r="G12" s="253" t="s">
        <v>326</v>
      </c>
      <c r="H12" s="254" t="s">
        <v>5</v>
      </c>
      <c r="I12" s="254" t="s">
        <v>155</v>
      </c>
      <c r="J12" s="255" t="s">
        <v>326</v>
      </c>
      <c r="K12" s="254" t="s">
        <v>5</v>
      </c>
      <c r="L12" s="254" t="s">
        <v>155</v>
      </c>
      <c r="M12" s="253" t="s">
        <v>326</v>
      </c>
      <c r="N12" s="254" t="s">
        <v>5</v>
      </c>
      <c r="O12" s="254" t="s">
        <v>155</v>
      </c>
    </row>
    <row r="13" spans="1:19" x14ac:dyDescent="0.25">
      <c r="A13" s="256" t="s">
        <v>6</v>
      </c>
      <c r="B13" s="256" t="s">
        <v>7</v>
      </c>
      <c r="C13" s="257" t="s">
        <v>8</v>
      </c>
      <c r="D13" s="258" t="s">
        <v>9</v>
      </c>
      <c r="E13" s="259" t="s">
        <v>10</v>
      </c>
      <c r="F13" s="259" t="s">
        <v>11</v>
      </c>
      <c r="G13" s="258" t="s">
        <v>9</v>
      </c>
      <c r="H13" s="259" t="s">
        <v>10</v>
      </c>
      <c r="I13" s="259" t="s">
        <v>11</v>
      </c>
      <c r="J13" s="258" t="s">
        <v>9</v>
      </c>
      <c r="K13" s="259" t="s">
        <v>10</v>
      </c>
      <c r="L13" s="259" t="s">
        <v>11</v>
      </c>
      <c r="M13" s="258" t="s">
        <v>9</v>
      </c>
      <c r="N13" s="259" t="s">
        <v>10</v>
      </c>
      <c r="O13" s="257" t="s">
        <v>11</v>
      </c>
    </row>
    <row r="14" spans="1:19" ht="14.25" customHeight="1" x14ac:dyDescent="0.25">
      <c r="A14" s="260" t="s">
        <v>12</v>
      </c>
      <c r="B14" s="260" t="s">
        <v>13</v>
      </c>
      <c r="C14" s="261" t="s">
        <v>14</v>
      </c>
      <c r="D14" s="262">
        <v>0</v>
      </c>
      <c r="E14" s="263">
        <v>0</v>
      </c>
      <c r="F14" s="264">
        <v>0</v>
      </c>
      <c r="G14" s="262">
        <v>0</v>
      </c>
      <c r="H14" s="263">
        <v>0</v>
      </c>
      <c r="I14" s="264">
        <v>0</v>
      </c>
      <c r="J14" s="262">
        <v>0</v>
      </c>
      <c r="K14" s="263">
        <v>0</v>
      </c>
      <c r="L14" s="264">
        <v>0</v>
      </c>
      <c r="M14" s="265">
        <f>SUM(D14,G14,J14)</f>
        <v>0</v>
      </c>
      <c r="N14" s="266">
        <f>SUM(E14,H14,K14)</f>
        <v>0</v>
      </c>
      <c r="O14" s="267">
        <f>SUM(F14,I14,L14)</f>
        <v>0</v>
      </c>
      <c r="Q14" s="6">
        <f>M14</f>
        <v>0</v>
      </c>
      <c r="R14" s="6">
        <f>N14</f>
        <v>0</v>
      </c>
      <c r="S14" s="6">
        <f>O14</f>
        <v>0</v>
      </c>
    </row>
    <row r="15" spans="1:19" ht="14.25" customHeight="1" x14ac:dyDescent="0.25">
      <c r="A15" s="268" t="s">
        <v>12</v>
      </c>
      <c r="B15" s="245"/>
      <c r="C15" s="259" t="s">
        <v>15</v>
      </c>
      <c r="D15" s="269"/>
      <c r="E15" s="270"/>
      <c r="F15" s="271"/>
      <c r="G15" s="269"/>
      <c r="H15" s="270"/>
      <c r="I15" s="271"/>
      <c r="J15" s="269"/>
      <c r="K15" s="270"/>
      <c r="L15" s="271"/>
      <c r="M15" s="269"/>
      <c r="N15" s="270"/>
      <c r="O15" s="272"/>
      <c r="Q15" s="7"/>
      <c r="R15" s="7"/>
      <c r="S15" s="7"/>
    </row>
    <row r="16" spans="1:19" ht="14.25" customHeight="1" x14ac:dyDescent="0.25">
      <c r="A16" s="268" t="s">
        <v>12</v>
      </c>
      <c r="B16" s="245"/>
      <c r="C16" s="259" t="s">
        <v>376</v>
      </c>
      <c r="D16" s="273">
        <v>0</v>
      </c>
      <c r="E16" s="274">
        <v>0</v>
      </c>
      <c r="F16" s="275">
        <v>0</v>
      </c>
      <c r="G16" s="273">
        <v>0</v>
      </c>
      <c r="H16" s="274">
        <v>0</v>
      </c>
      <c r="I16" s="275">
        <v>0</v>
      </c>
      <c r="J16" s="273">
        <v>0</v>
      </c>
      <c r="K16" s="274">
        <v>0</v>
      </c>
      <c r="L16" s="275">
        <v>0</v>
      </c>
      <c r="M16" s="276">
        <f t="shared" ref="M16:O17" si="0">SUM(D16,G16,J16)</f>
        <v>0</v>
      </c>
      <c r="N16" s="277">
        <f t="shared" si="0"/>
        <v>0</v>
      </c>
      <c r="O16" s="278">
        <f t="shared" si="0"/>
        <v>0</v>
      </c>
      <c r="Q16" s="8">
        <f t="shared" ref="Q16:R16" si="1">M16</f>
        <v>0</v>
      </c>
      <c r="R16" s="8">
        <f t="shared" si="1"/>
        <v>0</v>
      </c>
      <c r="S16" s="9">
        <f>O16</f>
        <v>0</v>
      </c>
    </row>
    <row r="17" spans="1:19" ht="14.25" customHeight="1" x14ac:dyDescent="0.25">
      <c r="A17" s="268" t="s">
        <v>12</v>
      </c>
      <c r="B17" s="245"/>
      <c r="C17" s="259" t="s">
        <v>17</v>
      </c>
      <c r="D17" s="273">
        <v>0</v>
      </c>
      <c r="E17" s="274">
        <v>0</v>
      </c>
      <c r="F17" s="275">
        <v>0</v>
      </c>
      <c r="G17" s="273">
        <v>0</v>
      </c>
      <c r="H17" s="274">
        <v>0</v>
      </c>
      <c r="I17" s="275">
        <v>0</v>
      </c>
      <c r="J17" s="273">
        <v>0</v>
      </c>
      <c r="K17" s="274">
        <v>0</v>
      </c>
      <c r="L17" s="275">
        <v>0</v>
      </c>
      <c r="M17" s="276">
        <f t="shared" si="0"/>
        <v>0</v>
      </c>
      <c r="N17" s="277">
        <f t="shared" si="0"/>
        <v>0</v>
      </c>
      <c r="O17" s="278">
        <f t="shared" si="0"/>
        <v>0</v>
      </c>
      <c r="Q17" s="9">
        <f>M17</f>
        <v>0</v>
      </c>
      <c r="R17" s="9">
        <f>N17</f>
        <v>0</v>
      </c>
      <c r="S17" s="9">
        <f>O17</f>
        <v>0</v>
      </c>
    </row>
    <row r="18" spans="1:19" ht="14.25" customHeight="1" x14ac:dyDescent="0.25">
      <c r="A18" s="268" t="s">
        <v>12</v>
      </c>
      <c r="B18" s="279"/>
      <c r="C18" s="259" t="s">
        <v>18</v>
      </c>
      <c r="D18" s="280"/>
      <c r="E18" s="281">
        <v>0</v>
      </c>
      <c r="F18" s="282">
        <v>0</v>
      </c>
      <c r="G18" s="280"/>
      <c r="H18" s="281">
        <v>0</v>
      </c>
      <c r="I18" s="282">
        <v>0</v>
      </c>
      <c r="J18" s="280"/>
      <c r="K18" s="281">
        <v>0</v>
      </c>
      <c r="L18" s="282">
        <v>0</v>
      </c>
      <c r="M18" s="283"/>
      <c r="N18" s="284">
        <f>SUM(E18,H18,K18)</f>
        <v>0</v>
      </c>
      <c r="O18" s="285">
        <f>SUM(F18,I18,L18)</f>
        <v>0</v>
      </c>
      <c r="Q18" s="10"/>
      <c r="R18" s="11">
        <f>N18</f>
        <v>0</v>
      </c>
      <c r="S18" s="11">
        <f>O18</f>
        <v>0</v>
      </c>
    </row>
    <row r="19" spans="1:19" ht="14.25" customHeight="1" x14ac:dyDescent="0.25">
      <c r="A19" s="268" t="s">
        <v>12</v>
      </c>
      <c r="B19" s="286" t="s">
        <v>19</v>
      </c>
      <c r="C19" s="287" t="s">
        <v>14</v>
      </c>
      <c r="D19" s="288">
        <v>0</v>
      </c>
      <c r="E19" s="289">
        <v>0</v>
      </c>
      <c r="F19" s="290">
        <v>0</v>
      </c>
      <c r="G19" s="288">
        <v>0</v>
      </c>
      <c r="H19" s="289">
        <v>0</v>
      </c>
      <c r="I19" s="290">
        <v>0</v>
      </c>
      <c r="J19" s="288">
        <v>0</v>
      </c>
      <c r="K19" s="289">
        <v>0</v>
      </c>
      <c r="L19" s="290">
        <v>0</v>
      </c>
      <c r="M19" s="291">
        <f>SUM(D19,G19,J19)</f>
        <v>0</v>
      </c>
      <c r="N19" s="292">
        <f>SUM(E19,H19,K19)</f>
        <v>0</v>
      </c>
      <c r="O19" s="293">
        <f>SUM(F19,I19,L19)</f>
        <v>0</v>
      </c>
      <c r="Q19" s="9">
        <f>M19</f>
        <v>0</v>
      </c>
      <c r="R19" s="9">
        <f>N19</f>
        <v>0</v>
      </c>
      <c r="S19" s="9">
        <f>O19</f>
        <v>0</v>
      </c>
    </row>
    <row r="20" spans="1:19" ht="14.25" customHeight="1" x14ac:dyDescent="0.25">
      <c r="A20" s="268" t="s">
        <v>12</v>
      </c>
      <c r="B20" s="245"/>
      <c r="C20" s="259" t="s">
        <v>15</v>
      </c>
      <c r="D20" s="269"/>
      <c r="E20" s="270"/>
      <c r="F20" s="271"/>
      <c r="G20" s="269"/>
      <c r="H20" s="270"/>
      <c r="I20" s="271"/>
      <c r="J20" s="269"/>
      <c r="K20" s="270"/>
      <c r="L20" s="271"/>
      <c r="M20" s="269"/>
      <c r="N20" s="270"/>
      <c r="O20" s="272"/>
      <c r="Q20" s="7"/>
      <c r="R20" s="7"/>
      <c r="S20" s="7"/>
    </row>
    <row r="21" spans="1:19" ht="14.25" customHeight="1" x14ac:dyDescent="0.25">
      <c r="A21" s="268" t="s">
        <v>12</v>
      </c>
      <c r="B21" s="245"/>
      <c r="C21" s="259" t="s">
        <v>376</v>
      </c>
      <c r="D21" s="273">
        <v>0</v>
      </c>
      <c r="E21" s="274">
        <v>0</v>
      </c>
      <c r="F21" s="275">
        <v>0</v>
      </c>
      <c r="G21" s="273">
        <v>0</v>
      </c>
      <c r="H21" s="274">
        <v>0</v>
      </c>
      <c r="I21" s="275">
        <v>0</v>
      </c>
      <c r="J21" s="273">
        <v>0</v>
      </c>
      <c r="K21" s="274">
        <v>0</v>
      </c>
      <c r="L21" s="275">
        <v>0</v>
      </c>
      <c r="M21" s="276">
        <f t="shared" ref="M21:O36" si="2">SUM(D21,G21,J21)</f>
        <v>0</v>
      </c>
      <c r="N21" s="277">
        <f t="shared" si="2"/>
        <v>0</v>
      </c>
      <c r="O21" s="278">
        <f t="shared" si="2"/>
        <v>0</v>
      </c>
      <c r="Q21" s="8">
        <f t="shared" ref="Q21:R21" si="3">M21</f>
        <v>0</v>
      </c>
      <c r="R21" s="8">
        <f t="shared" si="3"/>
        <v>0</v>
      </c>
      <c r="S21" s="9">
        <f>O21</f>
        <v>0</v>
      </c>
    </row>
    <row r="22" spans="1:19" ht="14.25" customHeight="1" x14ac:dyDescent="0.25">
      <c r="A22" s="268" t="s">
        <v>12</v>
      </c>
      <c r="B22" s="245"/>
      <c r="C22" s="259" t="s">
        <v>17</v>
      </c>
      <c r="D22" s="273">
        <v>0</v>
      </c>
      <c r="E22" s="274">
        <v>0</v>
      </c>
      <c r="F22" s="275">
        <v>0</v>
      </c>
      <c r="G22" s="273">
        <v>0</v>
      </c>
      <c r="H22" s="274">
        <v>0</v>
      </c>
      <c r="I22" s="275">
        <v>0</v>
      </c>
      <c r="J22" s="273">
        <v>0</v>
      </c>
      <c r="K22" s="274">
        <v>0</v>
      </c>
      <c r="L22" s="275">
        <v>0</v>
      </c>
      <c r="M22" s="276">
        <f t="shared" si="2"/>
        <v>0</v>
      </c>
      <c r="N22" s="277">
        <f t="shared" si="2"/>
        <v>0</v>
      </c>
      <c r="O22" s="278">
        <f t="shared" si="2"/>
        <v>0</v>
      </c>
      <c r="Q22" s="9">
        <f>M22</f>
        <v>0</v>
      </c>
      <c r="R22" s="9">
        <f>N22</f>
        <v>0</v>
      </c>
      <c r="S22" s="9">
        <f>O22</f>
        <v>0</v>
      </c>
    </row>
    <row r="23" spans="1:19" ht="14.25" customHeight="1" x14ac:dyDescent="0.25">
      <c r="A23" s="294" t="s">
        <v>12</v>
      </c>
      <c r="B23" s="256"/>
      <c r="C23" s="257" t="s">
        <v>18</v>
      </c>
      <c r="D23" s="295"/>
      <c r="E23" s="296">
        <v>0</v>
      </c>
      <c r="F23" s="297">
        <v>0</v>
      </c>
      <c r="G23" s="295"/>
      <c r="H23" s="296">
        <v>0</v>
      </c>
      <c r="I23" s="297">
        <v>0</v>
      </c>
      <c r="J23" s="295"/>
      <c r="K23" s="296">
        <v>0</v>
      </c>
      <c r="L23" s="297">
        <v>0</v>
      </c>
      <c r="M23" s="298"/>
      <c r="N23" s="299">
        <f t="shared" si="2"/>
        <v>0</v>
      </c>
      <c r="O23" s="300">
        <f t="shared" si="2"/>
        <v>0</v>
      </c>
      <c r="Q23" s="7"/>
      <c r="R23" s="12">
        <f t="shared" ref="R23:S74" si="4">N23</f>
        <v>0</v>
      </c>
      <c r="S23" s="12">
        <f t="shared" si="4"/>
        <v>0</v>
      </c>
    </row>
    <row r="24" spans="1:19" ht="14.25" customHeight="1" x14ac:dyDescent="0.25">
      <c r="A24" s="301" t="s">
        <v>20</v>
      </c>
      <c r="B24" s="260" t="s">
        <v>13</v>
      </c>
      <c r="C24" s="261" t="s">
        <v>14</v>
      </c>
      <c r="D24" s="262">
        <v>0</v>
      </c>
      <c r="E24" s="263">
        <v>0</v>
      </c>
      <c r="F24" s="264">
        <v>0</v>
      </c>
      <c r="G24" s="262">
        <v>0</v>
      </c>
      <c r="H24" s="263">
        <v>0</v>
      </c>
      <c r="I24" s="264">
        <v>0</v>
      </c>
      <c r="J24" s="262">
        <v>0</v>
      </c>
      <c r="K24" s="263">
        <v>0</v>
      </c>
      <c r="L24" s="264">
        <v>0</v>
      </c>
      <c r="M24" s="302">
        <f>SUM(D24,G24,J24)</f>
        <v>0</v>
      </c>
      <c r="N24" s="303">
        <f t="shared" si="2"/>
        <v>0</v>
      </c>
      <c r="O24" s="304">
        <f t="shared" si="2"/>
        <v>0</v>
      </c>
      <c r="Q24" s="6">
        <f>M24</f>
        <v>0</v>
      </c>
      <c r="R24" s="6">
        <f t="shared" si="4"/>
        <v>0</v>
      </c>
      <c r="S24" s="6">
        <f t="shared" si="4"/>
        <v>0</v>
      </c>
    </row>
    <row r="25" spans="1:19" ht="14.25" customHeight="1" x14ac:dyDescent="0.25">
      <c r="A25" s="268" t="s">
        <v>20</v>
      </c>
      <c r="B25" s="245"/>
      <c r="C25" s="259" t="s">
        <v>15</v>
      </c>
      <c r="D25" s="273">
        <v>0</v>
      </c>
      <c r="E25" s="274">
        <v>0</v>
      </c>
      <c r="F25" s="275">
        <v>0</v>
      </c>
      <c r="G25" s="273">
        <v>0</v>
      </c>
      <c r="H25" s="274">
        <v>0</v>
      </c>
      <c r="I25" s="275">
        <v>0</v>
      </c>
      <c r="J25" s="273">
        <v>0</v>
      </c>
      <c r="K25" s="274">
        <v>0</v>
      </c>
      <c r="L25" s="275">
        <v>0</v>
      </c>
      <c r="M25" s="276">
        <f>SUM(D25,G25,J25)</f>
        <v>0</v>
      </c>
      <c r="N25" s="277">
        <f t="shared" si="2"/>
        <v>0</v>
      </c>
      <c r="O25" s="278">
        <f t="shared" si="2"/>
        <v>0</v>
      </c>
      <c r="Q25" s="9">
        <f>M25</f>
        <v>0</v>
      </c>
      <c r="R25" s="9">
        <f t="shared" si="4"/>
        <v>0</v>
      </c>
      <c r="S25" s="9">
        <f t="shared" si="4"/>
        <v>0</v>
      </c>
    </row>
    <row r="26" spans="1:19" ht="14.25" customHeight="1" x14ac:dyDescent="0.25">
      <c r="A26" s="268" t="s">
        <v>20</v>
      </c>
      <c r="B26" s="245"/>
      <c r="C26" s="259" t="s">
        <v>376</v>
      </c>
      <c r="D26" s="273">
        <v>0</v>
      </c>
      <c r="E26" s="274">
        <v>0</v>
      </c>
      <c r="F26" s="275">
        <v>0</v>
      </c>
      <c r="G26" s="273">
        <v>0</v>
      </c>
      <c r="H26" s="274">
        <v>0</v>
      </c>
      <c r="I26" s="275">
        <v>0</v>
      </c>
      <c r="J26" s="273">
        <v>0</v>
      </c>
      <c r="K26" s="274">
        <v>0</v>
      </c>
      <c r="L26" s="275">
        <v>0</v>
      </c>
      <c r="M26" s="276">
        <f>SUM(D26,G26,J26)</f>
        <v>0</v>
      </c>
      <c r="N26" s="277">
        <f t="shared" si="2"/>
        <v>0</v>
      </c>
      <c r="O26" s="278">
        <f t="shared" si="2"/>
        <v>0</v>
      </c>
      <c r="Q26" s="9">
        <f t="shared" ref="Q26" si="5">M26</f>
        <v>0</v>
      </c>
      <c r="R26" s="9">
        <f t="shared" si="4"/>
        <v>0</v>
      </c>
      <c r="S26" s="9">
        <f t="shared" si="4"/>
        <v>0</v>
      </c>
    </row>
    <row r="27" spans="1:19" ht="14.25" customHeight="1" x14ac:dyDescent="0.25">
      <c r="A27" s="268" t="s">
        <v>20</v>
      </c>
      <c r="B27" s="245"/>
      <c r="C27" s="259" t="s">
        <v>17</v>
      </c>
      <c r="D27" s="273">
        <v>0</v>
      </c>
      <c r="E27" s="274">
        <v>0</v>
      </c>
      <c r="F27" s="275">
        <v>0</v>
      </c>
      <c r="G27" s="273">
        <v>0</v>
      </c>
      <c r="H27" s="274">
        <v>0</v>
      </c>
      <c r="I27" s="275">
        <v>0</v>
      </c>
      <c r="J27" s="273">
        <v>0</v>
      </c>
      <c r="K27" s="274">
        <v>0</v>
      </c>
      <c r="L27" s="275">
        <v>0</v>
      </c>
      <c r="M27" s="276">
        <f>SUM(D27,G27,J27)</f>
        <v>0</v>
      </c>
      <c r="N27" s="277">
        <f t="shared" si="2"/>
        <v>0</v>
      </c>
      <c r="O27" s="278">
        <f t="shared" si="2"/>
        <v>0</v>
      </c>
      <c r="Q27" s="9">
        <f>M27</f>
        <v>0</v>
      </c>
      <c r="R27" s="9">
        <f t="shared" si="4"/>
        <v>0</v>
      </c>
      <c r="S27" s="9">
        <f t="shared" si="4"/>
        <v>0</v>
      </c>
    </row>
    <row r="28" spans="1:19" ht="14.25" customHeight="1" x14ac:dyDescent="0.25">
      <c r="A28" s="268" t="s">
        <v>20</v>
      </c>
      <c r="B28" s="305"/>
      <c r="C28" s="259" t="s">
        <v>18</v>
      </c>
      <c r="D28" s="280"/>
      <c r="E28" s="281">
        <v>0</v>
      </c>
      <c r="F28" s="282">
        <v>0</v>
      </c>
      <c r="G28" s="280"/>
      <c r="H28" s="281">
        <v>0</v>
      </c>
      <c r="I28" s="282">
        <v>0</v>
      </c>
      <c r="J28" s="280"/>
      <c r="K28" s="281">
        <v>0</v>
      </c>
      <c r="L28" s="282">
        <v>0</v>
      </c>
      <c r="M28" s="283"/>
      <c r="N28" s="284">
        <f t="shared" si="2"/>
        <v>0</v>
      </c>
      <c r="O28" s="285">
        <f t="shared" si="2"/>
        <v>0</v>
      </c>
      <c r="Q28" s="10"/>
      <c r="R28" s="11">
        <f t="shared" si="4"/>
        <v>0</v>
      </c>
      <c r="S28" s="11">
        <f t="shared" si="4"/>
        <v>0</v>
      </c>
    </row>
    <row r="29" spans="1:19" ht="14.25" customHeight="1" x14ac:dyDescent="0.25">
      <c r="A29" s="268" t="s">
        <v>20</v>
      </c>
      <c r="B29" s="306" t="s">
        <v>19</v>
      </c>
      <c r="C29" s="287" t="s">
        <v>14</v>
      </c>
      <c r="D29" s="288">
        <v>0</v>
      </c>
      <c r="E29" s="289">
        <v>0</v>
      </c>
      <c r="F29" s="290">
        <v>0</v>
      </c>
      <c r="G29" s="288">
        <v>0</v>
      </c>
      <c r="H29" s="289">
        <v>0</v>
      </c>
      <c r="I29" s="290">
        <v>0</v>
      </c>
      <c r="J29" s="288">
        <v>0</v>
      </c>
      <c r="K29" s="289">
        <v>0</v>
      </c>
      <c r="L29" s="290">
        <v>0</v>
      </c>
      <c r="M29" s="291">
        <f>SUM(D29,G29,J29)</f>
        <v>0</v>
      </c>
      <c r="N29" s="292">
        <f t="shared" si="2"/>
        <v>0</v>
      </c>
      <c r="O29" s="293">
        <f t="shared" si="2"/>
        <v>0</v>
      </c>
      <c r="Q29" s="9">
        <f>M29</f>
        <v>0</v>
      </c>
      <c r="R29" s="9">
        <f t="shared" si="4"/>
        <v>0</v>
      </c>
      <c r="S29" s="9">
        <f t="shared" si="4"/>
        <v>0</v>
      </c>
    </row>
    <row r="30" spans="1:19" ht="14.25" customHeight="1" x14ac:dyDescent="0.25">
      <c r="A30" s="268" t="s">
        <v>20</v>
      </c>
      <c r="B30" s="305"/>
      <c r="C30" s="259" t="s">
        <v>15</v>
      </c>
      <c r="D30" s="273">
        <v>0</v>
      </c>
      <c r="E30" s="274">
        <v>0</v>
      </c>
      <c r="F30" s="275">
        <v>0</v>
      </c>
      <c r="G30" s="273">
        <v>0</v>
      </c>
      <c r="H30" s="274">
        <v>0</v>
      </c>
      <c r="I30" s="275">
        <v>0</v>
      </c>
      <c r="J30" s="273">
        <v>0</v>
      </c>
      <c r="K30" s="274">
        <v>0</v>
      </c>
      <c r="L30" s="275">
        <v>0</v>
      </c>
      <c r="M30" s="276">
        <f>SUM(D30,G30,J30)</f>
        <v>0</v>
      </c>
      <c r="N30" s="277">
        <f t="shared" si="2"/>
        <v>0</v>
      </c>
      <c r="O30" s="278">
        <f t="shared" si="2"/>
        <v>0</v>
      </c>
      <c r="Q30" s="9">
        <f>M30</f>
        <v>0</v>
      </c>
      <c r="R30" s="9">
        <f t="shared" si="4"/>
        <v>0</v>
      </c>
      <c r="S30" s="9">
        <f t="shared" si="4"/>
        <v>0</v>
      </c>
    </row>
    <row r="31" spans="1:19" ht="14.25" customHeight="1" x14ac:dyDescent="0.25">
      <c r="A31" s="268" t="s">
        <v>20</v>
      </c>
      <c r="B31" s="305"/>
      <c r="C31" s="259" t="s">
        <v>376</v>
      </c>
      <c r="D31" s="273">
        <v>0</v>
      </c>
      <c r="E31" s="274">
        <v>0</v>
      </c>
      <c r="F31" s="275">
        <v>0</v>
      </c>
      <c r="G31" s="273">
        <v>0</v>
      </c>
      <c r="H31" s="274">
        <v>0</v>
      </c>
      <c r="I31" s="275">
        <v>0</v>
      </c>
      <c r="J31" s="273">
        <v>0</v>
      </c>
      <c r="K31" s="274">
        <v>0</v>
      </c>
      <c r="L31" s="275">
        <v>0</v>
      </c>
      <c r="M31" s="276">
        <f>SUM(D31,G31,J31)</f>
        <v>0</v>
      </c>
      <c r="N31" s="277">
        <f t="shared" si="2"/>
        <v>0</v>
      </c>
      <c r="O31" s="278">
        <f t="shared" si="2"/>
        <v>0</v>
      </c>
      <c r="Q31" s="9">
        <f t="shared" ref="Q31" si="6">M31</f>
        <v>0</v>
      </c>
      <c r="R31" s="9">
        <f t="shared" si="4"/>
        <v>0</v>
      </c>
      <c r="S31" s="9">
        <f t="shared" si="4"/>
        <v>0</v>
      </c>
    </row>
    <row r="32" spans="1:19" ht="14.25" customHeight="1" x14ac:dyDescent="0.25">
      <c r="A32" s="268" t="s">
        <v>20</v>
      </c>
      <c r="B32" s="305"/>
      <c r="C32" s="259" t="s">
        <v>17</v>
      </c>
      <c r="D32" s="273">
        <v>0</v>
      </c>
      <c r="E32" s="274">
        <v>0</v>
      </c>
      <c r="F32" s="275">
        <v>0</v>
      </c>
      <c r="G32" s="273">
        <v>0</v>
      </c>
      <c r="H32" s="274">
        <v>0</v>
      </c>
      <c r="I32" s="275">
        <v>0</v>
      </c>
      <c r="J32" s="273">
        <v>0</v>
      </c>
      <c r="K32" s="274">
        <v>0</v>
      </c>
      <c r="L32" s="275">
        <v>0</v>
      </c>
      <c r="M32" s="276">
        <f>SUM(D32,G32,J32)</f>
        <v>0</v>
      </c>
      <c r="N32" s="277">
        <f t="shared" si="2"/>
        <v>0</v>
      </c>
      <c r="O32" s="278">
        <f t="shared" si="2"/>
        <v>0</v>
      </c>
      <c r="Q32" s="9">
        <f>M32</f>
        <v>0</v>
      </c>
      <c r="R32" s="9">
        <f t="shared" si="4"/>
        <v>0</v>
      </c>
      <c r="S32" s="9">
        <f t="shared" si="4"/>
        <v>0</v>
      </c>
    </row>
    <row r="33" spans="1:19" ht="14.25" customHeight="1" x14ac:dyDescent="0.25">
      <c r="A33" s="294" t="s">
        <v>20</v>
      </c>
      <c r="B33" s="307"/>
      <c r="C33" s="257" t="s">
        <v>18</v>
      </c>
      <c r="D33" s="295"/>
      <c r="E33" s="296">
        <v>0</v>
      </c>
      <c r="F33" s="297">
        <v>0</v>
      </c>
      <c r="G33" s="295"/>
      <c r="H33" s="296">
        <v>0</v>
      </c>
      <c r="I33" s="297">
        <v>0</v>
      </c>
      <c r="J33" s="295"/>
      <c r="K33" s="296">
        <v>0</v>
      </c>
      <c r="L33" s="297">
        <v>0</v>
      </c>
      <c r="M33" s="298"/>
      <c r="N33" s="299">
        <f t="shared" si="2"/>
        <v>0</v>
      </c>
      <c r="O33" s="300">
        <f t="shared" si="2"/>
        <v>0</v>
      </c>
      <c r="Q33" s="7"/>
      <c r="R33" s="12">
        <f t="shared" si="4"/>
        <v>0</v>
      </c>
      <c r="S33" s="12">
        <f t="shared" si="4"/>
        <v>0</v>
      </c>
    </row>
    <row r="34" spans="1:19" ht="14.25" customHeight="1" x14ac:dyDescent="0.25">
      <c r="A34" s="260" t="s">
        <v>21</v>
      </c>
      <c r="B34" s="260" t="s">
        <v>13</v>
      </c>
      <c r="C34" s="261" t="s">
        <v>14</v>
      </c>
      <c r="D34" s="262">
        <v>0</v>
      </c>
      <c r="E34" s="289">
        <v>0</v>
      </c>
      <c r="F34" s="290">
        <v>0</v>
      </c>
      <c r="G34" s="262">
        <v>0</v>
      </c>
      <c r="H34" s="289">
        <v>0</v>
      </c>
      <c r="I34" s="290">
        <v>0</v>
      </c>
      <c r="J34" s="262">
        <v>0</v>
      </c>
      <c r="K34" s="263">
        <v>0</v>
      </c>
      <c r="L34" s="264">
        <v>0</v>
      </c>
      <c r="M34" s="302">
        <f>SUM(D34,G34,J34)</f>
        <v>0</v>
      </c>
      <c r="N34" s="303">
        <f t="shared" si="2"/>
        <v>0</v>
      </c>
      <c r="O34" s="304">
        <f t="shared" si="2"/>
        <v>0</v>
      </c>
      <c r="Q34" s="6">
        <f>M34</f>
        <v>0</v>
      </c>
      <c r="R34" s="9">
        <f t="shared" si="4"/>
        <v>0</v>
      </c>
      <c r="S34" s="9">
        <f t="shared" si="4"/>
        <v>0</v>
      </c>
    </row>
    <row r="35" spans="1:19" ht="14.25" customHeight="1" x14ac:dyDescent="0.25">
      <c r="A35" s="268" t="s">
        <v>21</v>
      </c>
      <c r="B35" s="305"/>
      <c r="C35" s="259" t="s">
        <v>15</v>
      </c>
      <c r="D35" s="273">
        <v>0</v>
      </c>
      <c r="E35" s="274">
        <v>0</v>
      </c>
      <c r="F35" s="275">
        <v>0</v>
      </c>
      <c r="G35" s="273">
        <v>0</v>
      </c>
      <c r="H35" s="274">
        <v>0</v>
      </c>
      <c r="I35" s="275">
        <v>0</v>
      </c>
      <c r="J35" s="273">
        <v>0</v>
      </c>
      <c r="K35" s="274">
        <v>0</v>
      </c>
      <c r="L35" s="275">
        <v>0</v>
      </c>
      <c r="M35" s="276">
        <f>SUM(D35,G35,J35)</f>
        <v>0</v>
      </c>
      <c r="N35" s="277">
        <f t="shared" si="2"/>
        <v>0</v>
      </c>
      <c r="O35" s="278">
        <f t="shared" si="2"/>
        <v>0</v>
      </c>
      <c r="Q35" s="9">
        <f>M35</f>
        <v>0</v>
      </c>
      <c r="R35" s="9">
        <f t="shared" si="4"/>
        <v>0</v>
      </c>
      <c r="S35" s="9">
        <f t="shared" si="4"/>
        <v>0</v>
      </c>
    </row>
    <row r="36" spans="1:19" ht="14.25" customHeight="1" x14ac:dyDescent="0.25">
      <c r="A36" s="268" t="s">
        <v>21</v>
      </c>
      <c r="B36" s="305"/>
      <c r="C36" s="259" t="s">
        <v>376</v>
      </c>
      <c r="D36" s="273">
        <v>0</v>
      </c>
      <c r="E36" s="274">
        <v>0</v>
      </c>
      <c r="F36" s="275">
        <v>0</v>
      </c>
      <c r="G36" s="273">
        <v>0</v>
      </c>
      <c r="H36" s="274">
        <v>0</v>
      </c>
      <c r="I36" s="275">
        <v>0</v>
      </c>
      <c r="J36" s="273">
        <v>0</v>
      </c>
      <c r="K36" s="274">
        <v>0</v>
      </c>
      <c r="L36" s="275">
        <v>0</v>
      </c>
      <c r="M36" s="276">
        <f>SUM(D36,G36,J36)</f>
        <v>0</v>
      </c>
      <c r="N36" s="277">
        <f t="shared" si="2"/>
        <v>0</v>
      </c>
      <c r="O36" s="278">
        <f t="shared" si="2"/>
        <v>0</v>
      </c>
      <c r="Q36" s="9">
        <f t="shared" ref="Q36" si="7">M36</f>
        <v>0</v>
      </c>
      <c r="R36" s="9">
        <f t="shared" si="4"/>
        <v>0</v>
      </c>
      <c r="S36" s="9">
        <f t="shared" si="4"/>
        <v>0</v>
      </c>
    </row>
    <row r="37" spans="1:19" ht="14.25" customHeight="1" x14ac:dyDescent="0.25">
      <c r="A37" s="268" t="s">
        <v>21</v>
      </c>
      <c r="B37" s="305"/>
      <c r="C37" s="259" t="s">
        <v>17</v>
      </c>
      <c r="D37" s="273">
        <v>0</v>
      </c>
      <c r="E37" s="274">
        <v>0</v>
      </c>
      <c r="F37" s="275">
        <v>0</v>
      </c>
      <c r="G37" s="273">
        <v>0</v>
      </c>
      <c r="H37" s="274">
        <v>0</v>
      </c>
      <c r="I37" s="275">
        <v>0</v>
      </c>
      <c r="J37" s="273">
        <v>0</v>
      </c>
      <c r="K37" s="274">
        <v>0</v>
      </c>
      <c r="L37" s="275">
        <v>0</v>
      </c>
      <c r="M37" s="276">
        <f>SUM(D37,G37,J37)</f>
        <v>0</v>
      </c>
      <c r="N37" s="277">
        <f t="shared" ref="N37:O63" si="8">SUM(E37,H37,K37)</f>
        <v>0</v>
      </c>
      <c r="O37" s="278">
        <f t="shared" si="8"/>
        <v>0</v>
      </c>
      <c r="Q37" s="9">
        <f>M37</f>
        <v>0</v>
      </c>
      <c r="R37" s="9">
        <f t="shared" si="4"/>
        <v>0</v>
      </c>
      <c r="S37" s="9">
        <f t="shared" si="4"/>
        <v>0</v>
      </c>
    </row>
    <row r="38" spans="1:19" ht="14.25" customHeight="1" x14ac:dyDescent="0.25">
      <c r="A38" s="268" t="s">
        <v>21</v>
      </c>
      <c r="B38" s="308"/>
      <c r="C38" s="309" t="s">
        <v>18</v>
      </c>
      <c r="D38" s="310"/>
      <c r="E38" s="281">
        <v>0</v>
      </c>
      <c r="F38" s="282">
        <v>0</v>
      </c>
      <c r="G38" s="310"/>
      <c r="H38" s="281">
        <v>0</v>
      </c>
      <c r="I38" s="282">
        <v>0</v>
      </c>
      <c r="J38" s="280"/>
      <c r="K38" s="281">
        <v>0</v>
      </c>
      <c r="L38" s="282">
        <v>0</v>
      </c>
      <c r="M38" s="283"/>
      <c r="N38" s="284">
        <f t="shared" si="8"/>
        <v>0</v>
      </c>
      <c r="O38" s="285">
        <f t="shared" si="8"/>
        <v>0</v>
      </c>
      <c r="Q38" s="13"/>
      <c r="R38" s="11">
        <f t="shared" si="4"/>
        <v>0</v>
      </c>
      <c r="S38" s="11">
        <f t="shared" si="4"/>
        <v>0</v>
      </c>
    </row>
    <row r="39" spans="1:19" ht="14.25" customHeight="1" x14ac:dyDescent="0.25">
      <c r="A39" s="268" t="s">
        <v>21</v>
      </c>
      <c r="B39" s="245" t="s">
        <v>19</v>
      </c>
      <c r="C39" s="259" t="s">
        <v>14</v>
      </c>
      <c r="D39" s="311">
        <v>0</v>
      </c>
      <c r="E39" s="289">
        <v>0</v>
      </c>
      <c r="F39" s="290">
        <v>0</v>
      </c>
      <c r="G39" s="311">
        <v>0</v>
      </c>
      <c r="H39" s="289">
        <v>0</v>
      </c>
      <c r="I39" s="290">
        <v>0</v>
      </c>
      <c r="J39" s="288">
        <v>0</v>
      </c>
      <c r="K39" s="289">
        <v>0</v>
      </c>
      <c r="L39" s="290">
        <v>0</v>
      </c>
      <c r="M39" s="291">
        <f>SUM(D39,G39,J39)</f>
        <v>0</v>
      </c>
      <c r="N39" s="292">
        <f t="shared" si="8"/>
        <v>0</v>
      </c>
      <c r="O39" s="293">
        <f t="shared" si="8"/>
        <v>0</v>
      </c>
      <c r="Q39" s="9">
        <f>M39</f>
        <v>0</v>
      </c>
      <c r="R39" s="9">
        <f t="shared" si="4"/>
        <v>0</v>
      </c>
      <c r="S39" s="9">
        <f t="shared" si="4"/>
        <v>0</v>
      </c>
    </row>
    <row r="40" spans="1:19" ht="14.25" customHeight="1" x14ac:dyDescent="0.25">
      <c r="A40" s="268" t="s">
        <v>21</v>
      </c>
      <c r="B40" s="305"/>
      <c r="C40" s="259" t="s">
        <v>15</v>
      </c>
      <c r="D40" s="273">
        <v>0</v>
      </c>
      <c r="E40" s="274">
        <v>0</v>
      </c>
      <c r="F40" s="275">
        <v>0</v>
      </c>
      <c r="G40" s="273">
        <v>0</v>
      </c>
      <c r="H40" s="274">
        <v>0</v>
      </c>
      <c r="I40" s="275">
        <v>0</v>
      </c>
      <c r="J40" s="273">
        <v>0</v>
      </c>
      <c r="K40" s="274">
        <v>0</v>
      </c>
      <c r="L40" s="275">
        <v>0</v>
      </c>
      <c r="M40" s="291">
        <f t="shared" ref="M40:M41" si="9">SUM(D40,G40,J40)</f>
        <v>0</v>
      </c>
      <c r="N40" s="292">
        <f t="shared" si="8"/>
        <v>0</v>
      </c>
      <c r="O40" s="278">
        <f t="shared" si="8"/>
        <v>0</v>
      </c>
      <c r="Q40" s="9">
        <f>M40</f>
        <v>0</v>
      </c>
      <c r="R40" s="9">
        <f t="shared" si="4"/>
        <v>0</v>
      </c>
      <c r="S40" s="9">
        <f t="shared" si="4"/>
        <v>0</v>
      </c>
    </row>
    <row r="41" spans="1:19" ht="14.25" customHeight="1" x14ac:dyDescent="0.25">
      <c r="A41" s="268" t="s">
        <v>21</v>
      </c>
      <c r="B41" s="305"/>
      <c r="C41" s="259" t="s">
        <v>376</v>
      </c>
      <c r="D41" s="273">
        <v>0</v>
      </c>
      <c r="E41" s="274">
        <v>0</v>
      </c>
      <c r="F41" s="275">
        <v>0</v>
      </c>
      <c r="G41" s="273">
        <v>0</v>
      </c>
      <c r="H41" s="274">
        <v>0</v>
      </c>
      <c r="I41" s="275">
        <v>0</v>
      </c>
      <c r="J41" s="273">
        <v>0</v>
      </c>
      <c r="K41" s="274">
        <v>0</v>
      </c>
      <c r="L41" s="275">
        <v>0</v>
      </c>
      <c r="M41" s="291">
        <f t="shared" si="9"/>
        <v>0</v>
      </c>
      <c r="N41" s="292">
        <f t="shared" si="8"/>
        <v>0</v>
      </c>
      <c r="O41" s="278">
        <f t="shared" si="8"/>
        <v>0</v>
      </c>
      <c r="Q41" s="9">
        <f t="shared" ref="Q41" si="10">M41</f>
        <v>0</v>
      </c>
      <c r="R41" s="9">
        <f t="shared" si="4"/>
        <v>0</v>
      </c>
      <c r="S41" s="9">
        <f t="shared" si="4"/>
        <v>0</v>
      </c>
    </row>
    <row r="42" spans="1:19" ht="14.25" customHeight="1" x14ac:dyDescent="0.25">
      <c r="A42" s="268" t="s">
        <v>21</v>
      </c>
      <c r="B42" s="305"/>
      <c r="C42" s="259" t="s">
        <v>17</v>
      </c>
      <c r="D42" s="273">
        <v>0</v>
      </c>
      <c r="E42" s="274">
        <v>0</v>
      </c>
      <c r="F42" s="275">
        <v>0</v>
      </c>
      <c r="G42" s="273">
        <v>0</v>
      </c>
      <c r="H42" s="274">
        <v>0</v>
      </c>
      <c r="I42" s="275">
        <v>0</v>
      </c>
      <c r="J42" s="273">
        <v>0</v>
      </c>
      <c r="K42" s="274">
        <v>0</v>
      </c>
      <c r="L42" s="275">
        <v>0</v>
      </c>
      <c r="M42" s="276">
        <f>SUM(D42,G42,J42)</f>
        <v>0</v>
      </c>
      <c r="N42" s="277">
        <f t="shared" si="8"/>
        <v>0</v>
      </c>
      <c r="O42" s="278">
        <f t="shared" si="8"/>
        <v>0</v>
      </c>
      <c r="Q42" s="9">
        <f>M42</f>
        <v>0</v>
      </c>
      <c r="R42" s="9">
        <f t="shared" si="4"/>
        <v>0</v>
      </c>
      <c r="S42" s="9">
        <f t="shared" si="4"/>
        <v>0</v>
      </c>
    </row>
    <row r="43" spans="1:19" ht="14.25" customHeight="1" x14ac:dyDescent="0.25">
      <c r="A43" s="294" t="s">
        <v>21</v>
      </c>
      <c r="B43" s="307"/>
      <c r="C43" s="257" t="s">
        <v>18</v>
      </c>
      <c r="D43" s="312"/>
      <c r="E43" s="296">
        <v>0</v>
      </c>
      <c r="F43" s="297">
        <v>0</v>
      </c>
      <c r="G43" s="312"/>
      <c r="H43" s="296">
        <v>0</v>
      </c>
      <c r="I43" s="297">
        <v>0</v>
      </c>
      <c r="J43" s="295"/>
      <c r="K43" s="296">
        <v>0</v>
      </c>
      <c r="L43" s="297">
        <v>0</v>
      </c>
      <c r="M43" s="298"/>
      <c r="N43" s="299">
        <f t="shared" si="8"/>
        <v>0</v>
      </c>
      <c r="O43" s="300">
        <f t="shared" si="8"/>
        <v>0</v>
      </c>
      <c r="Q43" s="14"/>
      <c r="R43" s="12">
        <f t="shared" si="4"/>
        <v>0</v>
      </c>
      <c r="S43" s="12">
        <f t="shared" si="4"/>
        <v>0</v>
      </c>
    </row>
    <row r="44" spans="1:19" ht="14.25" customHeight="1" x14ac:dyDescent="0.25">
      <c r="A44" s="260" t="s">
        <v>22</v>
      </c>
      <c r="B44" s="245" t="s">
        <v>13</v>
      </c>
      <c r="C44" s="259" t="s">
        <v>14</v>
      </c>
      <c r="D44" s="262">
        <v>0</v>
      </c>
      <c r="E44" s="289">
        <v>0</v>
      </c>
      <c r="F44" s="290">
        <v>0</v>
      </c>
      <c r="G44" s="262">
        <v>0</v>
      </c>
      <c r="H44" s="289">
        <v>0</v>
      </c>
      <c r="I44" s="290">
        <v>0</v>
      </c>
      <c r="J44" s="262">
        <v>0</v>
      </c>
      <c r="K44" s="263">
        <v>0</v>
      </c>
      <c r="L44" s="264">
        <v>0</v>
      </c>
      <c r="M44" s="302">
        <f>SUM(D44,G44,J44)</f>
        <v>0</v>
      </c>
      <c r="N44" s="303">
        <f t="shared" si="8"/>
        <v>0</v>
      </c>
      <c r="O44" s="304">
        <f t="shared" si="8"/>
        <v>0</v>
      </c>
      <c r="Q44" s="6">
        <f>M44</f>
        <v>0</v>
      </c>
      <c r="R44" s="6">
        <f t="shared" si="4"/>
        <v>0</v>
      </c>
      <c r="S44" s="6">
        <f t="shared" si="4"/>
        <v>0</v>
      </c>
    </row>
    <row r="45" spans="1:19" ht="14.25" customHeight="1" x14ac:dyDescent="0.25">
      <c r="A45" s="268" t="s">
        <v>22</v>
      </c>
      <c r="B45" s="305"/>
      <c r="C45" s="259" t="s">
        <v>15</v>
      </c>
      <c r="D45" s="273">
        <v>0</v>
      </c>
      <c r="E45" s="274">
        <v>0</v>
      </c>
      <c r="F45" s="275">
        <v>0</v>
      </c>
      <c r="G45" s="273">
        <v>0</v>
      </c>
      <c r="H45" s="274">
        <v>0</v>
      </c>
      <c r="I45" s="275">
        <v>0</v>
      </c>
      <c r="J45" s="273">
        <v>0</v>
      </c>
      <c r="K45" s="274">
        <v>0</v>
      </c>
      <c r="L45" s="275">
        <v>0</v>
      </c>
      <c r="M45" s="276">
        <f>SUM(D45,G45,J45)</f>
        <v>0</v>
      </c>
      <c r="N45" s="277">
        <f t="shared" si="8"/>
        <v>0</v>
      </c>
      <c r="O45" s="278">
        <f t="shared" si="8"/>
        <v>0</v>
      </c>
      <c r="Q45" s="9">
        <f>M45</f>
        <v>0</v>
      </c>
      <c r="R45" s="9">
        <f t="shared" si="4"/>
        <v>0</v>
      </c>
      <c r="S45" s="9">
        <f t="shared" si="4"/>
        <v>0</v>
      </c>
    </row>
    <row r="46" spans="1:19" ht="14.25" customHeight="1" x14ac:dyDescent="0.25">
      <c r="A46" s="268" t="s">
        <v>22</v>
      </c>
      <c r="B46" s="305"/>
      <c r="C46" s="259" t="s">
        <v>376</v>
      </c>
      <c r="D46" s="273">
        <v>0</v>
      </c>
      <c r="E46" s="274">
        <v>0</v>
      </c>
      <c r="F46" s="275">
        <v>0</v>
      </c>
      <c r="G46" s="273">
        <v>0</v>
      </c>
      <c r="H46" s="274">
        <v>0</v>
      </c>
      <c r="I46" s="275">
        <v>0</v>
      </c>
      <c r="J46" s="273">
        <v>0</v>
      </c>
      <c r="K46" s="274">
        <v>0</v>
      </c>
      <c r="L46" s="275">
        <v>0</v>
      </c>
      <c r="M46" s="276">
        <f>SUM(D46,G46,J46)</f>
        <v>0</v>
      </c>
      <c r="N46" s="277">
        <f t="shared" si="8"/>
        <v>0</v>
      </c>
      <c r="O46" s="285">
        <f t="shared" si="8"/>
        <v>0</v>
      </c>
      <c r="Q46" s="9">
        <f t="shared" ref="Q46" si="11">M46</f>
        <v>0</v>
      </c>
      <c r="R46" s="9">
        <f t="shared" si="4"/>
        <v>0</v>
      </c>
      <c r="S46" s="9">
        <f t="shared" si="4"/>
        <v>0</v>
      </c>
    </row>
    <row r="47" spans="1:19" ht="14.25" customHeight="1" x14ac:dyDescent="0.25">
      <c r="A47" s="268" t="s">
        <v>22</v>
      </c>
      <c r="B47" s="305"/>
      <c r="C47" s="259" t="s">
        <v>17</v>
      </c>
      <c r="D47" s="273">
        <v>0</v>
      </c>
      <c r="E47" s="274">
        <v>0</v>
      </c>
      <c r="F47" s="275">
        <v>0</v>
      </c>
      <c r="G47" s="273">
        <v>0</v>
      </c>
      <c r="H47" s="274">
        <v>0</v>
      </c>
      <c r="I47" s="275">
        <v>0</v>
      </c>
      <c r="J47" s="273">
        <v>0</v>
      </c>
      <c r="K47" s="274">
        <v>0</v>
      </c>
      <c r="L47" s="275">
        <v>0</v>
      </c>
      <c r="M47" s="276">
        <f>SUM(D47,G47,J47)</f>
        <v>0</v>
      </c>
      <c r="N47" s="277">
        <f t="shared" si="8"/>
        <v>0</v>
      </c>
      <c r="O47" s="285">
        <f t="shared" si="8"/>
        <v>0</v>
      </c>
      <c r="Q47" s="9">
        <f>M47</f>
        <v>0</v>
      </c>
      <c r="R47" s="9">
        <f t="shared" si="4"/>
        <v>0</v>
      </c>
      <c r="S47" s="9">
        <f t="shared" si="4"/>
        <v>0</v>
      </c>
    </row>
    <row r="48" spans="1:19" ht="14.25" customHeight="1" x14ac:dyDescent="0.25">
      <c r="A48" s="268" t="s">
        <v>22</v>
      </c>
      <c r="B48" s="308"/>
      <c r="C48" s="259" t="s">
        <v>18</v>
      </c>
      <c r="D48" s="310"/>
      <c r="E48" s="281">
        <v>0</v>
      </c>
      <c r="F48" s="282">
        <v>0</v>
      </c>
      <c r="G48" s="310"/>
      <c r="H48" s="281">
        <v>0</v>
      </c>
      <c r="I48" s="282">
        <v>0</v>
      </c>
      <c r="J48" s="280"/>
      <c r="K48" s="281">
        <v>0</v>
      </c>
      <c r="L48" s="282">
        <v>0</v>
      </c>
      <c r="M48" s="283"/>
      <c r="N48" s="284">
        <f t="shared" si="8"/>
        <v>0</v>
      </c>
      <c r="O48" s="285">
        <f t="shared" si="8"/>
        <v>0</v>
      </c>
      <c r="Q48" s="13"/>
      <c r="R48" s="11">
        <f t="shared" si="4"/>
        <v>0</v>
      </c>
      <c r="S48" s="11">
        <f t="shared" si="4"/>
        <v>0</v>
      </c>
    </row>
    <row r="49" spans="1:19" ht="14.25" customHeight="1" x14ac:dyDescent="0.25">
      <c r="A49" s="268" t="s">
        <v>22</v>
      </c>
      <c r="B49" s="245" t="s">
        <v>19</v>
      </c>
      <c r="C49" s="287" t="s">
        <v>14</v>
      </c>
      <c r="D49" s="311">
        <v>0</v>
      </c>
      <c r="E49" s="289">
        <v>0</v>
      </c>
      <c r="F49" s="290">
        <v>0</v>
      </c>
      <c r="G49" s="311">
        <v>0</v>
      </c>
      <c r="H49" s="289">
        <v>0</v>
      </c>
      <c r="I49" s="290">
        <v>0</v>
      </c>
      <c r="J49" s="288">
        <v>0</v>
      </c>
      <c r="K49" s="289">
        <v>0</v>
      </c>
      <c r="L49" s="290">
        <v>0</v>
      </c>
      <c r="M49" s="291">
        <f>SUM(D49,G49,J49)</f>
        <v>0</v>
      </c>
      <c r="N49" s="292">
        <f t="shared" si="8"/>
        <v>0</v>
      </c>
      <c r="O49" s="293">
        <f t="shared" si="8"/>
        <v>0</v>
      </c>
      <c r="Q49" s="9">
        <f>M49</f>
        <v>0</v>
      </c>
      <c r="R49" s="9">
        <f t="shared" si="4"/>
        <v>0</v>
      </c>
      <c r="S49" s="9">
        <f t="shared" si="4"/>
        <v>0</v>
      </c>
    </row>
    <row r="50" spans="1:19" ht="14.25" customHeight="1" x14ac:dyDescent="0.25">
      <c r="A50" s="268" t="s">
        <v>22</v>
      </c>
      <c r="B50" s="305"/>
      <c r="C50" s="259" t="s">
        <v>15</v>
      </c>
      <c r="D50" s="273">
        <v>0</v>
      </c>
      <c r="E50" s="274">
        <v>0</v>
      </c>
      <c r="F50" s="275">
        <v>0</v>
      </c>
      <c r="G50" s="273">
        <v>0</v>
      </c>
      <c r="H50" s="274">
        <v>0</v>
      </c>
      <c r="I50" s="275">
        <v>0</v>
      </c>
      <c r="J50" s="273">
        <v>0</v>
      </c>
      <c r="K50" s="274">
        <v>0</v>
      </c>
      <c r="L50" s="275">
        <v>0</v>
      </c>
      <c r="M50" s="276">
        <f>SUM(D50,G50,J50)</f>
        <v>0</v>
      </c>
      <c r="N50" s="277">
        <f t="shared" si="8"/>
        <v>0</v>
      </c>
      <c r="O50" s="278">
        <f t="shared" si="8"/>
        <v>0</v>
      </c>
      <c r="Q50" s="9">
        <f t="shared" ref="Q50:Q51" si="12">M50</f>
        <v>0</v>
      </c>
      <c r="R50" s="9">
        <f t="shared" si="4"/>
        <v>0</v>
      </c>
      <c r="S50" s="9">
        <f t="shared" si="4"/>
        <v>0</v>
      </c>
    </row>
    <row r="51" spans="1:19" ht="14.25" customHeight="1" x14ac:dyDescent="0.25">
      <c r="A51" s="268" t="s">
        <v>22</v>
      </c>
      <c r="B51" s="305"/>
      <c r="C51" s="259" t="s">
        <v>376</v>
      </c>
      <c r="D51" s="273">
        <v>0</v>
      </c>
      <c r="E51" s="274">
        <v>0</v>
      </c>
      <c r="F51" s="275">
        <v>0</v>
      </c>
      <c r="G51" s="273">
        <v>0</v>
      </c>
      <c r="H51" s="274">
        <v>0</v>
      </c>
      <c r="I51" s="275">
        <v>0</v>
      </c>
      <c r="J51" s="273">
        <v>0</v>
      </c>
      <c r="K51" s="274">
        <v>0</v>
      </c>
      <c r="L51" s="275">
        <v>0</v>
      </c>
      <c r="M51" s="276">
        <f>SUM(D51,G51,J51)</f>
        <v>0</v>
      </c>
      <c r="N51" s="277">
        <f t="shared" si="8"/>
        <v>0</v>
      </c>
      <c r="O51" s="278">
        <f t="shared" si="8"/>
        <v>0</v>
      </c>
      <c r="Q51" s="9">
        <f t="shared" si="12"/>
        <v>0</v>
      </c>
      <c r="R51" s="9">
        <f t="shared" si="4"/>
        <v>0</v>
      </c>
      <c r="S51" s="9">
        <f t="shared" si="4"/>
        <v>0</v>
      </c>
    </row>
    <row r="52" spans="1:19" ht="14.25" customHeight="1" x14ac:dyDescent="0.25">
      <c r="A52" s="268" t="s">
        <v>22</v>
      </c>
      <c r="B52" s="305"/>
      <c r="C52" s="259" t="s">
        <v>17</v>
      </c>
      <c r="D52" s="273">
        <v>0</v>
      </c>
      <c r="E52" s="274">
        <v>0</v>
      </c>
      <c r="F52" s="275">
        <v>0</v>
      </c>
      <c r="G52" s="273">
        <v>0</v>
      </c>
      <c r="H52" s="274">
        <v>0</v>
      </c>
      <c r="I52" s="275">
        <v>0</v>
      </c>
      <c r="J52" s="273">
        <v>0</v>
      </c>
      <c r="K52" s="274">
        <v>0</v>
      </c>
      <c r="L52" s="275">
        <v>0</v>
      </c>
      <c r="M52" s="276">
        <f>SUM(D52,G52,J52)</f>
        <v>0</v>
      </c>
      <c r="N52" s="277">
        <f t="shared" si="8"/>
        <v>0</v>
      </c>
      <c r="O52" s="278">
        <f t="shared" si="8"/>
        <v>0</v>
      </c>
      <c r="Q52" s="9">
        <f>M52</f>
        <v>0</v>
      </c>
      <c r="R52" s="9">
        <f t="shared" si="4"/>
        <v>0</v>
      </c>
      <c r="S52" s="9">
        <f t="shared" si="4"/>
        <v>0</v>
      </c>
    </row>
    <row r="53" spans="1:19" ht="14.25" customHeight="1" x14ac:dyDescent="0.25">
      <c r="A53" s="294" t="s">
        <v>22</v>
      </c>
      <c r="B53" s="307"/>
      <c r="C53" s="257" t="s">
        <v>18</v>
      </c>
      <c r="D53" s="312"/>
      <c r="E53" s="296">
        <v>0</v>
      </c>
      <c r="F53" s="297">
        <v>0</v>
      </c>
      <c r="G53" s="312"/>
      <c r="H53" s="296">
        <v>0</v>
      </c>
      <c r="I53" s="297">
        <v>0</v>
      </c>
      <c r="J53" s="295"/>
      <c r="K53" s="296">
        <v>0</v>
      </c>
      <c r="L53" s="297">
        <v>0</v>
      </c>
      <c r="M53" s="298"/>
      <c r="N53" s="299">
        <f t="shared" si="8"/>
        <v>0</v>
      </c>
      <c r="O53" s="300">
        <f t="shared" si="8"/>
        <v>0</v>
      </c>
      <c r="Q53" s="14"/>
      <c r="R53" s="12">
        <f t="shared" si="4"/>
        <v>0</v>
      </c>
      <c r="S53" s="12">
        <f t="shared" si="4"/>
        <v>0</v>
      </c>
    </row>
    <row r="54" spans="1:19" ht="14.25" customHeight="1" x14ac:dyDescent="0.25">
      <c r="A54" s="260" t="s">
        <v>23</v>
      </c>
      <c r="B54" s="313" t="s">
        <v>13</v>
      </c>
      <c r="C54" s="261" t="s">
        <v>14</v>
      </c>
      <c r="D54" s="262">
        <v>0</v>
      </c>
      <c r="E54" s="263">
        <v>0</v>
      </c>
      <c r="F54" s="264">
        <v>0</v>
      </c>
      <c r="G54" s="262">
        <v>0</v>
      </c>
      <c r="H54" s="263">
        <v>0</v>
      </c>
      <c r="I54" s="264">
        <v>0</v>
      </c>
      <c r="J54" s="262">
        <v>0</v>
      </c>
      <c r="K54" s="263">
        <v>0</v>
      </c>
      <c r="L54" s="264">
        <v>0</v>
      </c>
      <c r="M54" s="302">
        <f>SUM(D54,G54,J54)</f>
        <v>0</v>
      </c>
      <c r="N54" s="303">
        <f t="shared" si="8"/>
        <v>0</v>
      </c>
      <c r="O54" s="304">
        <f t="shared" si="8"/>
        <v>0</v>
      </c>
      <c r="Q54" s="6">
        <f>M54</f>
        <v>0</v>
      </c>
      <c r="R54" s="6">
        <f t="shared" si="4"/>
        <v>0</v>
      </c>
      <c r="S54" s="6">
        <f t="shared" si="4"/>
        <v>0</v>
      </c>
    </row>
    <row r="55" spans="1:19" ht="14.25" customHeight="1" x14ac:dyDescent="0.25">
      <c r="A55" s="268" t="s">
        <v>23</v>
      </c>
      <c r="B55" s="305"/>
      <c r="C55" s="259" t="s">
        <v>15</v>
      </c>
      <c r="D55" s="273">
        <v>0</v>
      </c>
      <c r="E55" s="274">
        <v>0</v>
      </c>
      <c r="F55" s="275">
        <v>0</v>
      </c>
      <c r="G55" s="273">
        <v>0</v>
      </c>
      <c r="H55" s="274">
        <v>0</v>
      </c>
      <c r="I55" s="275">
        <v>0</v>
      </c>
      <c r="J55" s="273">
        <v>0</v>
      </c>
      <c r="K55" s="274">
        <v>0</v>
      </c>
      <c r="L55" s="275">
        <v>0</v>
      </c>
      <c r="M55" s="276">
        <f>SUM(D55,G55,J55)</f>
        <v>0</v>
      </c>
      <c r="N55" s="277">
        <f t="shared" si="8"/>
        <v>0</v>
      </c>
      <c r="O55" s="278">
        <f t="shared" si="8"/>
        <v>0</v>
      </c>
      <c r="Q55" s="9">
        <f>M55</f>
        <v>0</v>
      </c>
      <c r="R55" s="9">
        <f t="shared" si="4"/>
        <v>0</v>
      </c>
      <c r="S55" s="9">
        <f t="shared" si="4"/>
        <v>0</v>
      </c>
    </row>
    <row r="56" spans="1:19" ht="14.25" customHeight="1" x14ac:dyDescent="0.25">
      <c r="A56" s="268" t="s">
        <v>23</v>
      </c>
      <c r="B56" s="305"/>
      <c r="C56" s="259" t="s">
        <v>376</v>
      </c>
      <c r="D56" s="273">
        <v>0</v>
      </c>
      <c r="E56" s="274">
        <v>0</v>
      </c>
      <c r="F56" s="275">
        <v>0</v>
      </c>
      <c r="G56" s="273">
        <v>0</v>
      </c>
      <c r="H56" s="274">
        <v>0</v>
      </c>
      <c r="I56" s="275">
        <v>0</v>
      </c>
      <c r="J56" s="273">
        <v>0</v>
      </c>
      <c r="K56" s="274">
        <v>0</v>
      </c>
      <c r="L56" s="275">
        <v>0</v>
      </c>
      <c r="M56" s="276">
        <f>SUM(D56,G56,J56)</f>
        <v>0</v>
      </c>
      <c r="N56" s="277">
        <f t="shared" si="8"/>
        <v>0</v>
      </c>
      <c r="O56" s="278">
        <f t="shared" si="8"/>
        <v>0</v>
      </c>
      <c r="Q56" s="9">
        <f t="shared" ref="Q56" si="13">M56</f>
        <v>0</v>
      </c>
      <c r="R56" s="9">
        <f t="shared" si="4"/>
        <v>0</v>
      </c>
      <c r="S56" s="9">
        <f t="shared" si="4"/>
        <v>0</v>
      </c>
    </row>
    <row r="57" spans="1:19" ht="14.25" customHeight="1" x14ac:dyDescent="0.25">
      <c r="A57" s="268" t="s">
        <v>23</v>
      </c>
      <c r="B57" s="305"/>
      <c r="C57" s="259" t="s">
        <v>17</v>
      </c>
      <c r="D57" s="273">
        <v>0</v>
      </c>
      <c r="E57" s="274">
        <v>0</v>
      </c>
      <c r="F57" s="275">
        <v>0</v>
      </c>
      <c r="G57" s="273">
        <v>0</v>
      </c>
      <c r="H57" s="274">
        <v>0</v>
      </c>
      <c r="I57" s="275">
        <v>0</v>
      </c>
      <c r="J57" s="273">
        <v>0</v>
      </c>
      <c r="K57" s="274">
        <v>0</v>
      </c>
      <c r="L57" s="275">
        <v>0</v>
      </c>
      <c r="M57" s="276">
        <f>SUM(D57,G57,J57)</f>
        <v>0</v>
      </c>
      <c r="N57" s="277">
        <f t="shared" si="8"/>
        <v>0</v>
      </c>
      <c r="O57" s="278">
        <f t="shared" si="8"/>
        <v>0</v>
      </c>
      <c r="Q57" s="9">
        <f>M57</f>
        <v>0</v>
      </c>
      <c r="R57" s="9">
        <f t="shared" si="4"/>
        <v>0</v>
      </c>
      <c r="S57" s="9">
        <f t="shared" si="4"/>
        <v>0</v>
      </c>
    </row>
    <row r="58" spans="1:19" ht="14.25" customHeight="1" x14ac:dyDescent="0.25">
      <c r="A58" s="268" t="s">
        <v>23</v>
      </c>
      <c r="B58" s="308"/>
      <c r="C58" s="259" t="s">
        <v>18</v>
      </c>
      <c r="D58" s="280"/>
      <c r="E58" s="281">
        <v>0</v>
      </c>
      <c r="F58" s="282">
        <v>0</v>
      </c>
      <c r="G58" s="280"/>
      <c r="H58" s="281">
        <v>0</v>
      </c>
      <c r="I58" s="282">
        <v>0</v>
      </c>
      <c r="J58" s="280"/>
      <c r="K58" s="281">
        <v>0</v>
      </c>
      <c r="L58" s="282">
        <v>0</v>
      </c>
      <c r="M58" s="283"/>
      <c r="N58" s="284">
        <f t="shared" si="8"/>
        <v>0</v>
      </c>
      <c r="O58" s="285">
        <f t="shared" si="8"/>
        <v>0</v>
      </c>
      <c r="Q58" s="10"/>
      <c r="R58" s="11">
        <f t="shared" si="4"/>
        <v>0</v>
      </c>
      <c r="S58" s="11">
        <f t="shared" si="4"/>
        <v>0</v>
      </c>
    </row>
    <row r="59" spans="1:19" ht="14.25" customHeight="1" x14ac:dyDescent="0.25">
      <c r="A59" s="268" t="s">
        <v>23</v>
      </c>
      <c r="B59" s="314" t="s">
        <v>19</v>
      </c>
      <c r="C59" s="287" t="s">
        <v>14</v>
      </c>
      <c r="D59" s="288">
        <v>0</v>
      </c>
      <c r="E59" s="289">
        <v>0</v>
      </c>
      <c r="F59" s="290">
        <v>0</v>
      </c>
      <c r="G59" s="288">
        <v>0</v>
      </c>
      <c r="H59" s="289">
        <v>0</v>
      </c>
      <c r="I59" s="290">
        <v>0</v>
      </c>
      <c r="J59" s="288">
        <v>0</v>
      </c>
      <c r="K59" s="289">
        <v>0</v>
      </c>
      <c r="L59" s="290">
        <v>0</v>
      </c>
      <c r="M59" s="291">
        <f>SUM(D59,G59,J59)</f>
        <v>0</v>
      </c>
      <c r="N59" s="292">
        <f t="shared" si="8"/>
        <v>0</v>
      </c>
      <c r="O59" s="293">
        <f t="shared" si="8"/>
        <v>0</v>
      </c>
      <c r="Q59" s="9">
        <f>M59</f>
        <v>0</v>
      </c>
      <c r="R59" s="9">
        <f t="shared" si="4"/>
        <v>0</v>
      </c>
      <c r="S59" s="9">
        <f t="shared" si="4"/>
        <v>0</v>
      </c>
    </row>
    <row r="60" spans="1:19" ht="14.25" customHeight="1" x14ac:dyDescent="0.25">
      <c r="A60" s="268" t="s">
        <v>23</v>
      </c>
      <c r="B60" s="305"/>
      <c r="C60" s="259" t="s">
        <v>15</v>
      </c>
      <c r="D60" s="273">
        <v>0</v>
      </c>
      <c r="E60" s="274">
        <v>0</v>
      </c>
      <c r="F60" s="275">
        <v>0</v>
      </c>
      <c r="G60" s="273">
        <v>0</v>
      </c>
      <c r="H60" s="274">
        <v>0</v>
      </c>
      <c r="I60" s="275">
        <v>0</v>
      </c>
      <c r="J60" s="273">
        <v>0</v>
      </c>
      <c r="K60" s="274">
        <v>0</v>
      </c>
      <c r="L60" s="275">
        <v>0</v>
      </c>
      <c r="M60" s="276">
        <f>SUM(D60,G60,J60)</f>
        <v>0</v>
      </c>
      <c r="N60" s="277">
        <f t="shared" si="8"/>
        <v>0</v>
      </c>
      <c r="O60" s="278">
        <f t="shared" si="8"/>
        <v>0</v>
      </c>
      <c r="Q60" s="9">
        <f>M60</f>
        <v>0</v>
      </c>
      <c r="R60" s="9">
        <f t="shared" si="4"/>
        <v>0</v>
      </c>
      <c r="S60" s="9">
        <f t="shared" si="4"/>
        <v>0</v>
      </c>
    </row>
    <row r="61" spans="1:19" ht="14.25" customHeight="1" x14ac:dyDescent="0.25">
      <c r="A61" s="268" t="s">
        <v>23</v>
      </c>
      <c r="B61" s="305"/>
      <c r="C61" s="259" t="s">
        <v>376</v>
      </c>
      <c r="D61" s="273">
        <v>0</v>
      </c>
      <c r="E61" s="274">
        <v>0</v>
      </c>
      <c r="F61" s="275">
        <v>0</v>
      </c>
      <c r="G61" s="273">
        <v>0</v>
      </c>
      <c r="H61" s="274">
        <v>0</v>
      </c>
      <c r="I61" s="275">
        <v>0</v>
      </c>
      <c r="J61" s="273">
        <v>0</v>
      </c>
      <c r="K61" s="274">
        <v>0</v>
      </c>
      <c r="L61" s="275">
        <v>0</v>
      </c>
      <c r="M61" s="276">
        <f>SUM(D61,G61,J61)</f>
        <v>0</v>
      </c>
      <c r="N61" s="277">
        <f t="shared" si="8"/>
        <v>0</v>
      </c>
      <c r="O61" s="278">
        <f t="shared" si="8"/>
        <v>0</v>
      </c>
      <c r="Q61" s="9">
        <f t="shared" ref="Q61" si="14">M61</f>
        <v>0</v>
      </c>
      <c r="R61" s="9">
        <f t="shared" si="4"/>
        <v>0</v>
      </c>
      <c r="S61" s="9">
        <f t="shared" si="4"/>
        <v>0</v>
      </c>
    </row>
    <row r="62" spans="1:19" ht="14.25" customHeight="1" x14ac:dyDescent="0.25">
      <c r="A62" s="268" t="s">
        <v>23</v>
      </c>
      <c r="B62" s="305"/>
      <c r="C62" s="259" t="s">
        <v>17</v>
      </c>
      <c r="D62" s="273">
        <v>0</v>
      </c>
      <c r="E62" s="274">
        <v>0</v>
      </c>
      <c r="F62" s="275">
        <v>0</v>
      </c>
      <c r="G62" s="273">
        <v>0</v>
      </c>
      <c r="H62" s="274">
        <v>0</v>
      </c>
      <c r="I62" s="275">
        <v>0</v>
      </c>
      <c r="J62" s="273">
        <v>0</v>
      </c>
      <c r="K62" s="274">
        <v>0</v>
      </c>
      <c r="L62" s="275">
        <v>0</v>
      </c>
      <c r="M62" s="276">
        <f>SUM(D62,G62,J62)</f>
        <v>0</v>
      </c>
      <c r="N62" s="277">
        <f t="shared" si="8"/>
        <v>0</v>
      </c>
      <c r="O62" s="278">
        <f t="shared" si="8"/>
        <v>0</v>
      </c>
      <c r="Q62" s="9">
        <f>M62</f>
        <v>0</v>
      </c>
      <c r="R62" s="9">
        <f t="shared" si="4"/>
        <v>0</v>
      </c>
      <c r="S62" s="9">
        <f t="shared" si="4"/>
        <v>0</v>
      </c>
    </row>
    <row r="63" spans="1:19" ht="14.25" customHeight="1" thickBot="1" x14ac:dyDescent="0.3">
      <c r="A63" s="315" t="s">
        <v>23</v>
      </c>
      <c r="B63" s="316"/>
      <c r="C63" s="317" t="s">
        <v>18</v>
      </c>
      <c r="D63" s="318"/>
      <c r="E63" s="319">
        <v>0</v>
      </c>
      <c r="F63" s="320">
        <v>0</v>
      </c>
      <c r="G63" s="318"/>
      <c r="H63" s="319">
        <v>0</v>
      </c>
      <c r="I63" s="320">
        <v>0</v>
      </c>
      <c r="J63" s="318"/>
      <c r="K63" s="319">
        <v>0</v>
      </c>
      <c r="L63" s="320">
        <v>0</v>
      </c>
      <c r="M63" s="321"/>
      <c r="N63" s="322">
        <f t="shared" si="8"/>
        <v>0</v>
      </c>
      <c r="O63" s="323">
        <f t="shared" si="8"/>
        <v>0</v>
      </c>
      <c r="Q63" s="15"/>
      <c r="R63" s="16">
        <f t="shared" si="4"/>
        <v>0</v>
      </c>
      <c r="S63" s="16">
        <f t="shared" si="4"/>
        <v>0</v>
      </c>
    </row>
    <row r="64" spans="1:19" ht="14.25" customHeight="1" thickTop="1" x14ac:dyDescent="0.25">
      <c r="A64" s="324" t="s">
        <v>24</v>
      </c>
      <c r="B64" s="286" t="s">
        <v>13</v>
      </c>
      <c r="C64" s="259" t="s">
        <v>14</v>
      </c>
      <c r="D64" s="302">
        <f t="shared" ref="D64:L64" si="15">SUM(D14,D24,D34,D44,D54)</f>
        <v>0</v>
      </c>
      <c r="E64" s="303">
        <f t="shared" si="15"/>
        <v>0</v>
      </c>
      <c r="F64" s="325">
        <f t="shared" si="15"/>
        <v>0</v>
      </c>
      <c r="G64" s="302">
        <f t="shared" si="15"/>
        <v>0</v>
      </c>
      <c r="H64" s="303">
        <f t="shared" si="15"/>
        <v>0</v>
      </c>
      <c r="I64" s="325">
        <f t="shared" si="15"/>
        <v>0</v>
      </c>
      <c r="J64" s="302">
        <f t="shared" si="15"/>
        <v>0</v>
      </c>
      <c r="K64" s="303">
        <f t="shared" si="15"/>
        <v>0</v>
      </c>
      <c r="L64" s="325">
        <f t="shared" si="15"/>
        <v>0</v>
      </c>
      <c r="M64" s="302">
        <f>SUM(M14,M24,M34,M44,M54)</f>
        <v>0</v>
      </c>
      <c r="N64" s="303">
        <f>SUM(N14,N24,N34,N44,N54)</f>
        <v>0</v>
      </c>
      <c r="O64" s="304">
        <f>SUM(O14,O24,O34,O44,O54)</f>
        <v>0</v>
      </c>
      <c r="Q64" s="9">
        <f>M64</f>
        <v>0</v>
      </c>
      <c r="R64" s="9">
        <f t="shared" si="4"/>
        <v>0</v>
      </c>
      <c r="S64" s="9">
        <f t="shared" si="4"/>
        <v>0</v>
      </c>
    </row>
    <row r="65" spans="1:19" ht="14.25" customHeight="1" x14ac:dyDescent="0.25">
      <c r="A65" s="326" t="s">
        <v>24</v>
      </c>
      <c r="B65" s="327"/>
      <c r="C65" s="259" t="s">
        <v>15</v>
      </c>
      <c r="D65" s="276">
        <f t="shared" ref="D65:O65" si="16">SUM(D25,D35,D45,D55)</f>
        <v>0</v>
      </c>
      <c r="E65" s="277">
        <f t="shared" si="16"/>
        <v>0</v>
      </c>
      <c r="F65" s="328">
        <f t="shared" si="16"/>
        <v>0</v>
      </c>
      <c r="G65" s="276">
        <f t="shared" si="16"/>
        <v>0</v>
      </c>
      <c r="H65" s="277">
        <f t="shared" si="16"/>
        <v>0</v>
      </c>
      <c r="I65" s="328">
        <f t="shared" si="16"/>
        <v>0</v>
      </c>
      <c r="J65" s="276">
        <f t="shared" si="16"/>
        <v>0</v>
      </c>
      <c r="K65" s="277">
        <f t="shared" si="16"/>
        <v>0</v>
      </c>
      <c r="L65" s="328">
        <f t="shared" si="16"/>
        <v>0</v>
      </c>
      <c r="M65" s="276">
        <f t="shared" si="16"/>
        <v>0</v>
      </c>
      <c r="N65" s="277">
        <f t="shared" si="16"/>
        <v>0</v>
      </c>
      <c r="O65" s="278">
        <f t="shared" si="16"/>
        <v>0</v>
      </c>
      <c r="Q65" s="9">
        <f>M65</f>
        <v>0</v>
      </c>
      <c r="R65" s="9">
        <f t="shared" si="4"/>
        <v>0</v>
      </c>
      <c r="S65" s="9">
        <f t="shared" si="4"/>
        <v>0</v>
      </c>
    </row>
    <row r="66" spans="1:19" ht="14.25" customHeight="1" x14ac:dyDescent="0.25">
      <c r="A66" s="326" t="s">
        <v>24</v>
      </c>
      <c r="B66" s="327"/>
      <c r="C66" s="259" t="s">
        <v>376</v>
      </c>
      <c r="D66" s="276">
        <f t="shared" ref="D66:O67" si="17">SUM(D16,D26,D36,D46,D56)</f>
        <v>0</v>
      </c>
      <c r="E66" s="277">
        <f t="shared" si="17"/>
        <v>0</v>
      </c>
      <c r="F66" s="328">
        <f t="shared" si="17"/>
        <v>0</v>
      </c>
      <c r="G66" s="276">
        <f t="shared" si="17"/>
        <v>0</v>
      </c>
      <c r="H66" s="277">
        <f t="shared" si="17"/>
        <v>0</v>
      </c>
      <c r="I66" s="328">
        <f t="shared" si="17"/>
        <v>0</v>
      </c>
      <c r="J66" s="276">
        <f t="shared" si="17"/>
        <v>0</v>
      </c>
      <c r="K66" s="277">
        <f t="shared" si="17"/>
        <v>0</v>
      </c>
      <c r="L66" s="328">
        <f t="shared" si="17"/>
        <v>0</v>
      </c>
      <c r="M66" s="276">
        <f t="shared" si="17"/>
        <v>0</v>
      </c>
      <c r="N66" s="277">
        <f t="shared" si="17"/>
        <v>0</v>
      </c>
      <c r="O66" s="278">
        <f t="shared" si="17"/>
        <v>0</v>
      </c>
      <c r="Q66" s="9">
        <f t="shared" ref="Q66" si="18">M66</f>
        <v>0</v>
      </c>
      <c r="R66" s="9">
        <f t="shared" si="4"/>
        <v>0</v>
      </c>
      <c r="S66" s="9">
        <f t="shared" si="4"/>
        <v>0</v>
      </c>
    </row>
    <row r="67" spans="1:19" ht="14.25" customHeight="1" x14ac:dyDescent="0.25">
      <c r="A67" s="326" t="s">
        <v>24</v>
      </c>
      <c r="B67" s="327"/>
      <c r="C67" s="259" t="s">
        <v>17</v>
      </c>
      <c r="D67" s="276">
        <f t="shared" si="17"/>
        <v>0</v>
      </c>
      <c r="E67" s="277">
        <f t="shared" si="17"/>
        <v>0</v>
      </c>
      <c r="F67" s="328">
        <f t="shared" si="17"/>
        <v>0</v>
      </c>
      <c r="G67" s="276">
        <f t="shared" si="17"/>
        <v>0</v>
      </c>
      <c r="H67" s="277">
        <f t="shared" si="17"/>
        <v>0</v>
      </c>
      <c r="I67" s="328">
        <f t="shared" si="17"/>
        <v>0</v>
      </c>
      <c r="J67" s="276">
        <f t="shared" si="17"/>
        <v>0</v>
      </c>
      <c r="K67" s="277">
        <f t="shared" si="17"/>
        <v>0</v>
      </c>
      <c r="L67" s="328">
        <f t="shared" si="17"/>
        <v>0</v>
      </c>
      <c r="M67" s="276">
        <f t="shared" si="17"/>
        <v>0</v>
      </c>
      <c r="N67" s="277">
        <f t="shared" si="17"/>
        <v>0</v>
      </c>
      <c r="O67" s="278">
        <f t="shared" si="17"/>
        <v>0</v>
      </c>
      <c r="Q67" s="9">
        <f>M67</f>
        <v>0</v>
      </c>
      <c r="R67" s="9">
        <f t="shared" si="4"/>
        <v>0</v>
      </c>
      <c r="S67" s="9">
        <f t="shared" si="4"/>
        <v>0</v>
      </c>
    </row>
    <row r="68" spans="1:19" ht="14.25" customHeight="1" x14ac:dyDescent="0.25">
      <c r="A68" s="326" t="s">
        <v>24</v>
      </c>
      <c r="B68" s="327"/>
      <c r="C68" s="259" t="s">
        <v>18</v>
      </c>
      <c r="D68" s="329"/>
      <c r="E68" s="330">
        <f>SUM(E18,E28,E38,E48,E58)</f>
        <v>0</v>
      </c>
      <c r="F68" s="331">
        <f>SUM(F18,F28,F38,F48,F58)</f>
        <v>0</v>
      </c>
      <c r="G68" s="329"/>
      <c r="H68" s="330">
        <f>SUM(H18,H28,H38,H48,H58)</f>
        <v>0</v>
      </c>
      <c r="I68" s="331">
        <f>SUM(I18,I28,I38,I48,I58)</f>
        <v>0</v>
      </c>
      <c r="J68" s="329"/>
      <c r="K68" s="330">
        <f>SUM(K18,K28,K38,K48,K58)</f>
        <v>0</v>
      </c>
      <c r="L68" s="331">
        <f>SUM(L18,L28,L38,L48,L58)</f>
        <v>0</v>
      </c>
      <c r="M68" s="283"/>
      <c r="N68" s="284">
        <f>SUM(N18,N28,N38,N48,N58)</f>
        <v>0</v>
      </c>
      <c r="O68" s="285">
        <f>SUM(O18,O28,O38,O48,O58)</f>
        <v>0</v>
      </c>
      <c r="Q68" s="10"/>
      <c r="R68" s="11">
        <f t="shared" si="4"/>
        <v>0</v>
      </c>
      <c r="S68" s="11">
        <f t="shared" si="4"/>
        <v>0</v>
      </c>
    </row>
    <row r="69" spans="1:19" ht="14.25" customHeight="1" x14ac:dyDescent="0.25">
      <c r="A69" s="326" t="s">
        <v>24</v>
      </c>
      <c r="B69" s="314" t="s">
        <v>19</v>
      </c>
      <c r="C69" s="287" t="s">
        <v>14</v>
      </c>
      <c r="D69" s="302">
        <f>SUM(D19,D29,D39,D49,D59)</f>
        <v>0</v>
      </c>
      <c r="E69" s="303">
        <f>SUM(E19,E29,E39,E49,E59)</f>
        <v>0</v>
      </c>
      <c r="F69" s="325">
        <f>SUM(F19,F29,F39,F49,F59)</f>
        <v>0</v>
      </c>
      <c r="G69" s="302">
        <f>SUM(G19,G29,G39,G49,G59)</f>
        <v>0</v>
      </c>
      <c r="H69" s="303">
        <f>SUM(H19,H29,H39,H49,H59)</f>
        <v>0</v>
      </c>
      <c r="I69" s="325">
        <f>SUM(I19,I29,I39,I49,I59)</f>
        <v>0</v>
      </c>
      <c r="J69" s="302">
        <f>SUM(J19,J29,J39,J49,J59)</f>
        <v>0</v>
      </c>
      <c r="K69" s="303">
        <f>SUM(K19,K29,K39,K49,K59)</f>
        <v>0</v>
      </c>
      <c r="L69" s="325">
        <f>SUM(L19,L29,L39,L49,L59)</f>
        <v>0</v>
      </c>
      <c r="M69" s="291">
        <f>SUM(M19,M29,M39,M49,M59)</f>
        <v>0</v>
      </c>
      <c r="N69" s="292">
        <f>SUM(N19,N29,N39,N49,N59)</f>
        <v>0</v>
      </c>
      <c r="O69" s="293">
        <f>SUM(O19,O29,O39,O49,O59)</f>
        <v>0</v>
      </c>
      <c r="Q69" s="9">
        <f>M69</f>
        <v>0</v>
      </c>
      <c r="R69" s="9">
        <f t="shared" si="4"/>
        <v>0</v>
      </c>
      <c r="S69" s="9">
        <f t="shared" si="4"/>
        <v>0</v>
      </c>
    </row>
    <row r="70" spans="1:19" ht="14.25" customHeight="1" x14ac:dyDescent="0.25">
      <c r="A70" s="326" t="s">
        <v>24</v>
      </c>
      <c r="B70" s="245"/>
      <c r="C70" s="259" t="s">
        <v>15</v>
      </c>
      <c r="D70" s="276">
        <f t="shared" ref="D70:O70" si="19">SUM(D30,D40,D50,D60)</f>
        <v>0</v>
      </c>
      <c r="E70" s="277">
        <f t="shared" si="19"/>
        <v>0</v>
      </c>
      <c r="F70" s="328">
        <f t="shared" si="19"/>
        <v>0</v>
      </c>
      <c r="G70" s="276">
        <f t="shared" si="19"/>
        <v>0</v>
      </c>
      <c r="H70" s="277">
        <f t="shared" si="19"/>
        <v>0</v>
      </c>
      <c r="I70" s="328">
        <f t="shared" si="19"/>
        <v>0</v>
      </c>
      <c r="J70" s="276">
        <f t="shared" si="19"/>
        <v>0</v>
      </c>
      <c r="K70" s="277">
        <f t="shared" si="19"/>
        <v>0</v>
      </c>
      <c r="L70" s="328">
        <f t="shared" si="19"/>
        <v>0</v>
      </c>
      <c r="M70" s="276">
        <f t="shared" si="19"/>
        <v>0</v>
      </c>
      <c r="N70" s="277">
        <f t="shared" si="19"/>
        <v>0</v>
      </c>
      <c r="O70" s="278">
        <f t="shared" si="19"/>
        <v>0</v>
      </c>
      <c r="Q70" s="9">
        <f>M70</f>
        <v>0</v>
      </c>
      <c r="R70" s="9">
        <f t="shared" si="4"/>
        <v>0</v>
      </c>
      <c r="S70" s="9">
        <f t="shared" si="4"/>
        <v>0</v>
      </c>
    </row>
    <row r="71" spans="1:19" ht="14.25" customHeight="1" x14ac:dyDescent="0.25">
      <c r="A71" s="326" t="s">
        <v>24</v>
      </c>
      <c r="B71" s="245"/>
      <c r="C71" s="259" t="s">
        <v>376</v>
      </c>
      <c r="D71" s="276">
        <f t="shared" ref="D71:O72" si="20">SUM(D21,D31,D41,D51,D61)</f>
        <v>0</v>
      </c>
      <c r="E71" s="277">
        <f t="shared" si="20"/>
        <v>0</v>
      </c>
      <c r="F71" s="328">
        <f t="shared" si="20"/>
        <v>0</v>
      </c>
      <c r="G71" s="276">
        <f t="shared" si="20"/>
        <v>0</v>
      </c>
      <c r="H71" s="277">
        <f t="shared" si="20"/>
        <v>0</v>
      </c>
      <c r="I71" s="328">
        <f t="shared" si="20"/>
        <v>0</v>
      </c>
      <c r="J71" s="276">
        <f t="shared" si="20"/>
        <v>0</v>
      </c>
      <c r="K71" s="277">
        <f t="shared" si="20"/>
        <v>0</v>
      </c>
      <c r="L71" s="328">
        <f t="shared" si="20"/>
        <v>0</v>
      </c>
      <c r="M71" s="276">
        <f t="shared" si="20"/>
        <v>0</v>
      </c>
      <c r="N71" s="277">
        <f t="shared" si="20"/>
        <v>0</v>
      </c>
      <c r="O71" s="278">
        <f t="shared" si="20"/>
        <v>0</v>
      </c>
      <c r="Q71" s="9">
        <f t="shared" ref="Q71" si="21">M71</f>
        <v>0</v>
      </c>
      <c r="R71" s="9">
        <f t="shared" si="4"/>
        <v>0</v>
      </c>
      <c r="S71" s="9">
        <f t="shared" si="4"/>
        <v>0</v>
      </c>
    </row>
    <row r="72" spans="1:19" ht="14.25" customHeight="1" x14ac:dyDescent="0.25">
      <c r="A72" s="326" t="s">
        <v>24</v>
      </c>
      <c r="B72" s="245"/>
      <c r="C72" s="259" t="s">
        <v>17</v>
      </c>
      <c r="D72" s="276">
        <f t="shared" si="20"/>
        <v>0</v>
      </c>
      <c r="E72" s="277">
        <f t="shared" si="20"/>
        <v>0</v>
      </c>
      <c r="F72" s="328">
        <f t="shared" si="20"/>
        <v>0</v>
      </c>
      <c r="G72" s="276">
        <f t="shared" si="20"/>
        <v>0</v>
      </c>
      <c r="H72" s="277">
        <f t="shared" si="20"/>
        <v>0</v>
      </c>
      <c r="I72" s="328">
        <f t="shared" si="20"/>
        <v>0</v>
      </c>
      <c r="J72" s="276">
        <f t="shared" si="20"/>
        <v>0</v>
      </c>
      <c r="K72" s="277">
        <f t="shared" si="20"/>
        <v>0</v>
      </c>
      <c r="L72" s="328">
        <f t="shared" si="20"/>
        <v>0</v>
      </c>
      <c r="M72" s="276">
        <f t="shared" si="20"/>
        <v>0</v>
      </c>
      <c r="N72" s="277">
        <f t="shared" si="20"/>
        <v>0</v>
      </c>
      <c r="O72" s="278">
        <f t="shared" si="20"/>
        <v>0</v>
      </c>
      <c r="Q72" s="9">
        <f>M72</f>
        <v>0</v>
      </c>
      <c r="R72" s="9">
        <f t="shared" si="4"/>
        <v>0</v>
      </c>
      <c r="S72" s="9">
        <f t="shared" si="4"/>
        <v>0</v>
      </c>
    </row>
    <row r="73" spans="1:19" ht="14.25" customHeight="1" x14ac:dyDescent="0.25">
      <c r="A73" s="326" t="s">
        <v>24</v>
      </c>
      <c r="B73" s="245"/>
      <c r="C73" s="309" t="s">
        <v>18</v>
      </c>
      <c r="D73" s="283"/>
      <c r="E73" s="284">
        <f>SUM(E23,E33,E43,E53,E63)</f>
        <v>0</v>
      </c>
      <c r="F73" s="332">
        <f>SUM(F23,F33,F43,F53,F63)</f>
        <v>0</v>
      </c>
      <c r="G73" s="283"/>
      <c r="H73" s="284">
        <f>SUM(H23,H33,H43,H53,H63)</f>
        <v>0</v>
      </c>
      <c r="I73" s="332">
        <f>SUM(I23,I33,I43,I53,I63)</f>
        <v>0</v>
      </c>
      <c r="J73" s="283"/>
      <c r="K73" s="284">
        <f>SUM(K23,K33,K43,K53,K63)</f>
        <v>0</v>
      </c>
      <c r="L73" s="332">
        <f>SUM(L23,L33,L43,L53,L63)</f>
        <v>0</v>
      </c>
      <c r="M73" s="298"/>
      <c r="N73" s="299">
        <f>SUM(N23,N33,N43,N53,N63)</f>
        <v>0</v>
      </c>
      <c r="O73" s="300">
        <f>SUM(O23,O33,O43,O53,O63)</f>
        <v>0</v>
      </c>
      <c r="Q73" s="17"/>
      <c r="R73" s="12">
        <f t="shared" si="4"/>
        <v>0</v>
      </c>
      <c r="S73" s="12">
        <f t="shared" si="4"/>
        <v>0</v>
      </c>
    </row>
    <row r="74" spans="1:19" ht="14.25" customHeight="1" thickBot="1" x14ac:dyDescent="0.3">
      <c r="A74" s="333" t="s">
        <v>24</v>
      </c>
      <c r="B74" s="334"/>
      <c r="C74" s="335" t="s">
        <v>26</v>
      </c>
      <c r="D74" s="336">
        <f>SUM(D64:D67,D69:D72)</f>
        <v>0</v>
      </c>
      <c r="E74" s="337">
        <f>SUM(E64:E73)</f>
        <v>0</v>
      </c>
      <c r="F74" s="338">
        <f>SUM(F64:F73)</f>
        <v>0</v>
      </c>
      <c r="G74" s="336">
        <f>SUM(G64:G67,G69:G72)</f>
        <v>0</v>
      </c>
      <c r="H74" s="337">
        <f>SUM(H64:H73)</f>
        <v>0</v>
      </c>
      <c r="I74" s="338">
        <f>SUM(I64:I73)</f>
        <v>0</v>
      </c>
      <c r="J74" s="336">
        <f>SUM(J64:J67,J69:J72)</f>
        <v>0</v>
      </c>
      <c r="K74" s="337">
        <f>SUM(K64:K73)</f>
        <v>0</v>
      </c>
      <c r="L74" s="338">
        <f>SUM(L64:L73)</f>
        <v>0</v>
      </c>
      <c r="M74" s="336">
        <f>SUM(M64:M67,M69:M72)</f>
        <v>0</v>
      </c>
      <c r="N74" s="337">
        <f>SUM(N64:N73)</f>
        <v>0</v>
      </c>
      <c r="O74" s="339">
        <f>SUM(O64:O73)</f>
        <v>0</v>
      </c>
      <c r="Q74" s="16">
        <f>M74</f>
        <v>0</v>
      </c>
      <c r="R74" s="16">
        <f t="shared" si="4"/>
        <v>0</v>
      </c>
      <c r="S74" s="16">
        <f t="shared" si="4"/>
        <v>0</v>
      </c>
    </row>
    <row r="78" spans="1:19" x14ac:dyDescent="0.25">
      <c r="A78" s="66" t="s">
        <v>121</v>
      </c>
    </row>
    <row r="79" spans="1:19" x14ac:dyDescent="0.25">
      <c r="A79" s="67" t="s">
        <v>103</v>
      </c>
    </row>
    <row r="80" spans="1:19" x14ac:dyDescent="0.25">
      <c r="A80" s="68" t="str">
        <f>'1 Checks'!A63</f>
        <v/>
      </c>
    </row>
    <row r="81" spans="1:1" x14ac:dyDescent="0.25">
      <c r="A81" s="69" t="s">
        <v>118</v>
      </c>
    </row>
    <row r="82" spans="1:1" x14ac:dyDescent="0.25">
      <c r="A82" s="68" t="str">
        <f>'1 Checks'!A65</f>
        <v/>
      </c>
    </row>
    <row r="83" spans="1:1" x14ac:dyDescent="0.25">
      <c r="A83" s="70" t="s">
        <v>117</v>
      </c>
    </row>
    <row r="84" spans="1:1" x14ac:dyDescent="0.25">
      <c r="A84" s="68" t="str">
        <f>'1 Checks'!A67</f>
        <v/>
      </c>
    </row>
    <row r="85" spans="1:1" x14ac:dyDescent="0.25">
      <c r="A85" s="70" t="s">
        <v>119</v>
      </c>
    </row>
    <row r="86" spans="1:1" x14ac:dyDescent="0.25">
      <c r="A86" s="68" t="str">
        <f>'1 Checks'!A69</f>
        <v/>
      </c>
    </row>
    <row r="88" spans="1:1" x14ac:dyDescent="0.25">
      <c r="A88" s="66" t="s">
        <v>120</v>
      </c>
    </row>
    <row r="89" spans="1:1" x14ac:dyDescent="0.25">
      <c r="A89" s="70" t="s">
        <v>111</v>
      </c>
    </row>
    <row r="90" spans="1:1" x14ac:dyDescent="0.25">
      <c r="A90" s="238" t="str">
        <f>'1 Checks'!A73</f>
        <v/>
      </c>
    </row>
    <row r="91" spans="1:1" x14ac:dyDescent="0.25">
      <c r="A91" s="70" t="s">
        <v>112</v>
      </c>
    </row>
    <row r="92" spans="1:1" x14ac:dyDescent="0.25">
      <c r="A92" s="238" t="str">
        <f>'1 Checks'!A75</f>
        <v/>
      </c>
    </row>
  </sheetData>
  <sheetProtection autoFilter="0"/>
  <autoFilter ref="A13:A74"/>
  <mergeCells count="13">
    <mergeCell ref="D4:F4"/>
    <mergeCell ref="G4:I4"/>
    <mergeCell ref="J4:L4"/>
    <mergeCell ref="M4:O4"/>
    <mergeCell ref="D5:F5"/>
    <mergeCell ref="G5:I5"/>
    <mergeCell ref="J5:L5"/>
    <mergeCell ref="M5:O5"/>
    <mergeCell ref="Q7:S10"/>
    <mergeCell ref="D7:F10"/>
    <mergeCell ref="G7:I10"/>
    <mergeCell ref="J7:L10"/>
    <mergeCell ref="M7:O10"/>
  </mergeCells>
  <conditionalFormatting sqref="D14:O74">
    <cfRule type="cellIs" dxfId="195" priority="22" operator="equal">
      <formula>0</formula>
    </cfRule>
  </conditionalFormatting>
  <conditionalFormatting sqref="D4:F4">
    <cfRule type="expression" dxfId="194" priority="20">
      <formula>D4&lt;&gt;"Validation: OK"</formula>
    </cfRule>
  </conditionalFormatting>
  <conditionalFormatting sqref="G4:I4">
    <cfRule type="expression" dxfId="193" priority="19">
      <formula>G4&lt;&gt;"Validation: OK"</formula>
    </cfRule>
  </conditionalFormatting>
  <conditionalFormatting sqref="J4:L4">
    <cfRule type="expression" dxfId="192" priority="18">
      <formula>J4&lt;&gt;"Validation: OK"</formula>
    </cfRule>
  </conditionalFormatting>
  <conditionalFormatting sqref="M4:O4">
    <cfRule type="expression" dxfId="191" priority="17">
      <formula>M4&lt;&gt;"Validation: OK"</formula>
    </cfRule>
  </conditionalFormatting>
  <conditionalFormatting sqref="D5:F5">
    <cfRule type="expression" dxfId="190" priority="13">
      <formula>D5&lt;&gt;"First-stage credibility: OK"</formula>
    </cfRule>
  </conditionalFormatting>
  <conditionalFormatting sqref="G5:I5">
    <cfRule type="expression" dxfId="189" priority="12">
      <formula>G5&lt;&gt;"First-stage credibility: OK"</formula>
    </cfRule>
  </conditionalFormatting>
  <conditionalFormatting sqref="J5:L5">
    <cfRule type="expression" dxfId="188" priority="11">
      <formula>J5&lt;&gt;"First-stage credibility: OK"</formula>
    </cfRule>
  </conditionalFormatting>
  <conditionalFormatting sqref="M5:O5">
    <cfRule type="expression" dxfId="187" priority="10">
      <formula>M5&lt;&gt;"First-stage credibility: OK"</formula>
    </cfRule>
  </conditionalFormatting>
  <pageMargins left="0.7" right="0.7" top="0.75" bottom="0.75" header="0.3" footer="0.3"/>
  <pageSetup paperSize="9" scale="77" fitToHeight="3" orientation="landscape" r:id="rId1"/>
  <rowBreaks count="1" manualBreakCount="1">
    <brk id="76" max="14" man="1"/>
  </rowBreaks>
  <ignoredErrors>
    <ignoredError sqref="D65:O65 D70:O70 G74 J74 M74" formula="1"/>
  </ignoredErrors>
  <extLst>
    <ext xmlns:x14="http://schemas.microsoft.com/office/spreadsheetml/2009/9/main" uri="{78C0D931-6437-407d-A8EE-F0AAD7539E65}">
      <x14:conditionalFormattings>
        <x14:conditionalFormatting xmlns:xm="http://schemas.microsoft.com/office/excel/2006/main">
          <x14:cfRule type="expression" priority="7" id="{11D17306-3E19-494F-BFCC-9EC4AAC9DB48}">
            <xm:f>'1 Checks'!X6&lt;&gt;""</xm:f>
            <x14:dxf>
              <font>
                <color rgb="FFFF0000"/>
              </font>
            </x14:dxf>
          </x14:cfRule>
          <x14:cfRule type="expression" priority="8" id="{2D569783-93B0-4912-98D3-DE0AEBA921D9}">
            <xm:f>'1 Checks'!BB6&lt;&gt;""</xm:f>
            <x14:dxf>
              <font>
                <color rgb="FFFF0000"/>
              </font>
            </x14:dxf>
          </x14:cfRule>
          <xm:sqref>J14:L63</xm:sqref>
        </x14:conditionalFormatting>
        <x14:conditionalFormatting xmlns:xm="http://schemas.microsoft.com/office/excel/2006/main">
          <x14:cfRule type="expression" priority="3" id="{887CF1B1-4AD9-4CA8-B50F-AAF46265EF58}">
            <xm:f>'1 Checks'!AB6&lt;&gt;""</xm:f>
            <x14:dxf>
              <font>
                <color rgb="FFFF0000"/>
              </font>
            </x14:dxf>
          </x14:cfRule>
          <x14:cfRule type="expression" priority="6" id="{322B06FF-FF76-4284-A69F-ECFE0A82F94A}">
            <xm:f>'1 Checks'!AV6&lt;&gt;""</xm:f>
            <x14:dxf>
              <font>
                <color rgb="FFFF0000"/>
              </font>
            </x14:dxf>
          </x14:cfRule>
          <xm:sqref>D14:I63</xm:sqref>
        </x14:conditionalFormatting>
        <x14:conditionalFormatting xmlns:xm="http://schemas.microsoft.com/office/excel/2006/main">
          <x14:cfRule type="expression" priority="2" id="{19332B8C-7FE5-4B81-8298-FBF21F726972}">
            <xm:f>'1 Checks'!AH6&lt;&gt;""</xm:f>
            <x14:dxf>
              <font>
                <color rgb="FFFF0000"/>
              </font>
            </x14:dxf>
          </x14:cfRule>
          <xm:sqref>M14:O63</xm:sqref>
        </x14:conditionalFormatting>
        <x14:conditionalFormatting xmlns:xm="http://schemas.microsoft.com/office/excel/2006/main">
          <x14:cfRule type="expression" priority="1" id="{8FDB81C0-61D2-4A29-8190-44DE4F790245}">
            <xm:f>'1 Checks'!AL6&lt;&gt;""</xm:f>
            <x14:dxf>
              <font>
                <color rgb="FFFF0000"/>
              </font>
            </x14:dxf>
          </x14:cfRule>
          <xm:sqref>D64:L73</xm:sqref>
        </x14:conditionalFormatting>
      </x14:conditionalFormatting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V62"/>
  <sheetViews>
    <sheetView showGridLines="0" zoomScaleNormal="10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3.5" x14ac:dyDescent="0.2"/>
  <cols>
    <col min="1" max="1" width="8.5703125" style="972" customWidth="1"/>
    <col min="2" max="2" width="17.85546875" style="972" customWidth="1"/>
    <col min="3" max="3" width="10.5703125" style="972" bestFit="1" customWidth="1"/>
    <col min="4" max="4" width="54.5703125" style="972" customWidth="1"/>
    <col min="5" max="5" width="11.5703125" style="972" customWidth="1"/>
    <col min="6" max="10" width="10.7109375" style="972" customWidth="1"/>
    <col min="11" max="11" width="12.85546875" style="972" customWidth="1"/>
    <col min="12" max="16" width="10.7109375" style="972" customWidth="1"/>
    <col min="17" max="17" width="12.85546875" style="972" customWidth="1"/>
    <col min="18" max="18" width="13.28515625" style="972" hidden="1" customWidth="1"/>
    <col min="19" max="19" width="5.7109375" style="972" customWidth="1"/>
    <col min="20" max="20" width="10.5703125" style="972" hidden="1" customWidth="1"/>
    <col min="21" max="21" width="5.7109375" style="973" customWidth="1"/>
    <col min="22" max="22" width="12.42578125" style="972" bestFit="1" customWidth="1"/>
    <col min="23" max="16384" width="9.140625" style="972"/>
  </cols>
  <sheetData>
    <row r="1" spans="1:22" ht="15.75" x14ac:dyDescent="0.25">
      <c r="A1" s="977" t="s">
        <v>476</v>
      </c>
      <c r="B1" s="970"/>
      <c r="C1" s="971"/>
      <c r="D1" s="971"/>
      <c r="E1" s="971"/>
      <c r="T1" s="1035" t="str">
        <f>Information!O7</f>
        <v>No</v>
      </c>
    </row>
    <row r="2" spans="1:22" ht="12.75" customHeight="1" x14ac:dyDescent="0.2">
      <c r="A2" s="974"/>
      <c r="C2" s="975"/>
      <c r="D2" s="971"/>
      <c r="E2" s="971"/>
      <c r="F2" s="971"/>
      <c r="G2" s="971"/>
      <c r="H2" s="971"/>
      <c r="I2" s="971"/>
      <c r="J2" s="971"/>
      <c r="K2" s="971"/>
      <c r="L2" s="971"/>
      <c r="M2" s="971"/>
      <c r="N2" s="971"/>
      <c r="O2" s="971"/>
      <c r="P2" s="971"/>
      <c r="Q2" s="971"/>
      <c r="T2" s="972" t="s">
        <v>414</v>
      </c>
      <c r="V2" s="976"/>
    </row>
    <row r="3" spans="1:22" ht="15" x14ac:dyDescent="0.2">
      <c r="A3" s="1076" t="s">
        <v>566</v>
      </c>
      <c r="B3" s="978"/>
      <c r="D3" s="971"/>
      <c r="E3" s="971"/>
      <c r="F3" s="971"/>
      <c r="G3" s="971"/>
      <c r="H3" s="971"/>
      <c r="I3" s="971"/>
      <c r="J3" s="971"/>
      <c r="K3" s="971"/>
      <c r="L3" s="971"/>
      <c r="M3" s="971"/>
      <c r="N3" s="971"/>
      <c r="O3" s="971"/>
      <c r="P3" s="971"/>
      <c r="Q3" s="971"/>
      <c r="T3" s="972" t="s">
        <v>413</v>
      </c>
    </row>
    <row r="4" spans="1:22" hidden="1" x14ac:dyDescent="0.2">
      <c r="A4" s="974"/>
      <c r="B4" s="979" t="s">
        <v>415</v>
      </c>
      <c r="C4" s="980" t="s">
        <v>165</v>
      </c>
      <c r="D4" s="980" t="s">
        <v>416</v>
      </c>
      <c r="E4" s="980" t="s">
        <v>417</v>
      </c>
      <c r="F4" s="981" t="s">
        <v>418</v>
      </c>
      <c r="G4" s="981" t="s">
        <v>419</v>
      </c>
      <c r="H4" s="981" t="s">
        <v>420</v>
      </c>
      <c r="I4" s="981" t="s">
        <v>421</v>
      </c>
      <c r="J4" s="981" t="s">
        <v>422</v>
      </c>
      <c r="K4" s="982"/>
      <c r="L4" s="981" t="s">
        <v>423</v>
      </c>
      <c r="M4" s="981" t="s">
        <v>424</v>
      </c>
      <c r="N4" s="981" t="s">
        <v>425</v>
      </c>
      <c r="O4" s="981" t="s">
        <v>426</v>
      </c>
      <c r="P4" s="981" t="s">
        <v>427</v>
      </c>
      <c r="Q4" s="971"/>
      <c r="R4" s="1049" t="s">
        <v>518</v>
      </c>
    </row>
    <row r="5" spans="1:22" ht="14.25" thickBot="1" x14ac:dyDescent="0.25">
      <c r="A5" s="1157"/>
      <c r="B5" s="1157"/>
      <c r="C5" s="1157"/>
      <c r="D5" s="1157"/>
      <c r="E5" s="983"/>
      <c r="F5" s="983"/>
      <c r="G5" s="983"/>
      <c r="H5" s="983"/>
      <c r="I5" s="983"/>
      <c r="J5" s="983"/>
      <c r="K5" s="983"/>
      <c r="L5" s="983"/>
      <c r="M5" s="983"/>
      <c r="N5" s="983"/>
      <c r="O5" s="983"/>
      <c r="P5" s="983"/>
      <c r="Q5" s="983"/>
    </row>
    <row r="6" spans="1:22" x14ac:dyDescent="0.2">
      <c r="A6" s="984"/>
      <c r="B6" s="985"/>
      <c r="C6" s="984"/>
      <c r="D6" s="984"/>
      <c r="E6" s="984"/>
      <c r="F6" s="986" t="s">
        <v>428</v>
      </c>
      <c r="G6" s="987"/>
      <c r="H6" s="987"/>
      <c r="I6" s="987"/>
      <c r="J6" s="987"/>
      <c r="K6" s="987"/>
      <c r="L6" s="986" t="s">
        <v>429</v>
      </c>
      <c r="M6" s="987"/>
      <c r="N6" s="987"/>
      <c r="O6" s="987"/>
      <c r="P6" s="987"/>
      <c r="Q6" s="987"/>
      <c r="T6" s="972" t="s">
        <v>303</v>
      </c>
    </row>
    <row r="7" spans="1:22" ht="33.75" customHeight="1" x14ac:dyDescent="0.2">
      <c r="A7" s="988"/>
      <c r="B7" s="989"/>
      <c r="C7" s="990"/>
      <c r="D7" s="988"/>
      <c r="E7" s="988"/>
      <c r="F7" s="1158" t="s">
        <v>545</v>
      </c>
      <c r="G7" s="1159"/>
      <c r="H7" s="1159"/>
      <c r="I7" s="1159"/>
      <c r="J7" s="1159"/>
      <c r="K7" s="1159"/>
      <c r="L7" s="1158" t="s">
        <v>546</v>
      </c>
      <c r="M7" s="1159"/>
      <c r="N7" s="1159"/>
      <c r="O7" s="1159"/>
      <c r="P7" s="1159"/>
      <c r="Q7" s="1159"/>
      <c r="T7" s="971" t="s">
        <v>263</v>
      </c>
      <c r="U7" s="991"/>
    </row>
    <row r="8" spans="1:22" ht="15" customHeight="1" x14ac:dyDescent="0.2">
      <c r="A8" s="1160" t="s">
        <v>69</v>
      </c>
      <c r="B8" s="989"/>
      <c r="C8" s="990"/>
      <c r="D8" s="988"/>
      <c r="E8" s="1160" t="s">
        <v>430</v>
      </c>
      <c r="F8" s="1162" t="s">
        <v>6</v>
      </c>
      <c r="G8" s="1163"/>
      <c r="H8" s="1163"/>
      <c r="I8" s="1163"/>
      <c r="J8" s="1163"/>
      <c r="K8" s="992"/>
      <c r="L8" s="1162" t="s">
        <v>6</v>
      </c>
      <c r="M8" s="1163"/>
      <c r="N8" s="1163"/>
      <c r="O8" s="1163"/>
      <c r="P8" s="1163"/>
      <c r="Q8" s="993"/>
      <c r="T8" s="971"/>
      <c r="U8" s="991"/>
    </row>
    <row r="9" spans="1:22" ht="15" customHeight="1" x14ac:dyDescent="0.2">
      <c r="A9" s="1161"/>
      <c r="B9" s="994" t="s">
        <v>431</v>
      </c>
      <c r="C9" s="995" t="s">
        <v>70</v>
      </c>
      <c r="D9" s="995" t="s">
        <v>432</v>
      </c>
      <c r="E9" s="1161"/>
      <c r="F9" s="996" t="s">
        <v>12</v>
      </c>
      <c r="G9" s="997" t="s">
        <v>20</v>
      </c>
      <c r="H9" s="997" t="s">
        <v>21</v>
      </c>
      <c r="I9" s="997" t="s">
        <v>22</v>
      </c>
      <c r="J9" s="998" t="s">
        <v>23</v>
      </c>
      <c r="K9" s="996" t="s">
        <v>26</v>
      </c>
      <c r="L9" s="996" t="s">
        <v>12</v>
      </c>
      <c r="M9" s="997" t="s">
        <v>20</v>
      </c>
      <c r="N9" s="997" t="s">
        <v>21</v>
      </c>
      <c r="O9" s="997" t="s">
        <v>22</v>
      </c>
      <c r="P9" s="998" t="s">
        <v>23</v>
      </c>
      <c r="Q9" s="999" t="s">
        <v>26</v>
      </c>
      <c r="T9" s="1019"/>
    </row>
    <row r="10" spans="1:22" ht="15" customHeight="1" x14ac:dyDescent="0.2">
      <c r="A10" s="1154"/>
      <c r="B10" s="1154"/>
      <c r="C10" s="1154"/>
      <c r="D10" s="1154"/>
      <c r="E10" s="1000"/>
      <c r="F10" s="1001"/>
      <c r="G10" s="1002"/>
      <c r="H10" s="1002"/>
      <c r="I10" s="1002"/>
      <c r="J10" s="1002"/>
      <c r="K10" s="1001"/>
      <c r="L10" s="1001"/>
      <c r="M10" s="1002"/>
      <c r="N10" s="1002"/>
      <c r="O10" s="1002"/>
      <c r="P10" s="1002"/>
      <c r="Q10" s="1003"/>
      <c r="T10" s="1019"/>
    </row>
    <row r="11" spans="1:22" ht="15" customHeight="1" x14ac:dyDescent="0.2">
      <c r="A11" s="1155"/>
      <c r="B11" s="1155"/>
      <c r="C11" s="1155"/>
      <c r="D11" s="1155"/>
      <c r="E11" s="1004" t="s">
        <v>26</v>
      </c>
      <c r="F11" s="1005">
        <f>SUM(F13:F62)</f>
        <v>0</v>
      </c>
      <c r="G11" s="1006">
        <f t="shared" ref="G11:Q11" si="0">SUM(G13:G62)</f>
        <v>0</v>
      </c>
      <c r="H11" s="1006">
        <f t="shared" si="0"/>
        <v>0</v>
      </c>
      <c r="I11" s="1006">
        <f t="shared" si="0"/>
        <v>0</v>
      </c>
      <c r="J11" s="1007">
        <f t="shared" si="0"/>
        <v>0</v>
      </c>
      <c r="K11" s="1008">
        <f t="shared" si="0"/>
        <v>0</v>
      </c>
      <c r="L11" s="1005">
        <f t="shared" si="0"/>
        <v>0</v>
      </c>
      <c r="M11" s="1006">
        <f t="shared" si="0"/>
        <v>0</v>
      </c>
      <c r="N11" s="1006">
        <f t="shared" si="0"/>
        <v>0</v>
      </c>
      <c r="O11" s="1006">
        <f t="shared" si="0"/>
        <v>0</v>
      </c>
      <c r="P11" s="1007">
        <f t="shared" si="0"/>
        <v>0</v>
      </c>
      <c r="Q11" s="1008">
        <f t="shared" si="0"/>
        <v>0</v>
      </c>
      <c r="T11" s="1019"/>
    </row>
    <row r="12" spans="1:22" ht="14.25" customHeight="1" x14ac:dyDescent="0.2">
      <c r="A12" s="1156"/>
      <c r="B12" s="1156"/>
      <c r="C12" s="1156"/>
      <c r="D12" s="1156"/>
      <c r="E12" s="1000"/>
      <c r="F12" s="1001"/>
      <c r="G12" s="1002"/>
      <c r="H12" s="1002"/>
      <c r="I12" s="1002"/>
      <c r="J12" s="1002"/>
      <c r="K12" s="1001"/>
      <c r="L12" s="1001"/>
      <c r="M12" s="1002"/>
      <c r="N12" s="1002"/>
      <c r="O12" s="1002"/>
      <c r="P12" s="1002"/>
      <c r="Q12" s="1003"/>
      <c r="T12" s="1019"/>
    </row>
    <row r="13" spans="1:22" x14ac:dyDescent="0.2">
      <c r="A13" s="1009">
        <v>1</v>
      </c>
      <c r="B13" s="1050"/>
      <c r="C13" s="1010" t="str">
        <f t="shared" ref="C13:C44" si="1">IF(B13="other",UKPRN,"")</f>
        <v/>
      </c>
      <c r="D13" s="1010" t="str">
        <f>IF(AND('8 Checks'!K13="",C13&lt;&gt;""),VLOOKUP(C13,'6 Checks'!BS:BT,2,FALSE),"")</f>
        <v/>
      </c>
      <c r="E13" s="1051"/>
      <c r="F13" s="1011">
        <v>0</v>
      </c>
      <c r="G13" s="1012">
        <v>0</v>
      </c>
      <c r="H13" s="1012">
        <v>0</v>
      </c>
      <c r="I13" s="1013">
        <v>0</v>
      </c>
      <c r="J13" s="1014">
        <v>0</v>
      </c>
      <c r="K13" s="1015">
        <f>SUM(F13:J13)</f>
        <v>0</v>
      </c>
      <c r="L13" s="1011">
        <v>0</v>
      </c>
      <c r="M13" s="1012">
        <v>0</v>
      </c>
      <c r="N13" s="1012">
        <v>0</v>
      </c>
      <c r="O13" s="1012">
        <v>0</v>
      </c>
      <c r="P13" s="1016">
        <v>0</v>
      </c>
      <c r="Q13" s="1017">
        <f t="shared" ref="Q13:Q62" si="2">SUM(L13:P13)</f>
        <v>0</v>
      </c>
      <c r="R13" s="1018" t="str">
        <f>IF('8 Checks'!K13&lt;&gt;"","N",IF(C13&lt;&gt;"","Y",""))</f>
        <v/>
      </c>
      <c r="T13" s="1019"/>
      <c r="U13" s="1019"/>
      <c r="V13" s="66" t="s">
        <v>542</v>
      </c>
    </row>
    <row r="14" spans="1:22" x14ac:dyDescent="0.2">
      <c r="A14" s="1020" t="str">
        <f>IF('8 Checks'!J144=1,'8 Checks'!I144,IF(AND('8 Checks'!J144=0,'8 Checks'!K144=1),'8 Checks'!I144,IF('8 Checks'!J143=1,'8 Checks'!I144,"")))</f>
        <v/>
      </c>
      <c r="B14" s="1010"/>
      <c r="C14" s="1010" t="str">
        <f t="shared" si="1"/>
        <v/>
      </c>
      <c r="D14" s="1010" t="str">
        <f>IF(AND('8 Checks'!K14="",C14&lt;&gt;""),VLOOKUP(C14,'6 Checks'!BS:BT,2,FALSE),"")</f>
        <v/>
      </c>
      <c r="E14" s="1021"/>
      <c r="F14" s="1022">
        <v>0</v>
      </c>
      <c r="G14" s="1022">
        <v>0</v>
      </c>
      <c r="H14" s="1022">
        <v>0</v>
      </c>
      <c r="I14" s="1022">
        <v>0</v>
      </c>
      <c r="J14" s="1022">
        <v>0</v>
      </c>
      <c r="K14" s="1023">
        <f>SUM(F14:J14)</f>
        <v>0</v>
      </c>
      <c r="L14" s="1022">
        <v>0</v>
      </c>
      <c r="M14" s="1022">
        <v>0</v>
      </c>
      <c r="N14" s="1022">
        <v>0</v>
      </c>
      <c r="O14" s="1022">
        <v>0</v>
      </c>
      <c r="P14" s="1022">
        <v>0</v>
      </c>
      <c r="Q14" s="1023">
        <f t="shared" si="2"/>
        <v>0</v>
      </c>
      <c r="R14" s="1018" t="str">
        <f>IF('8 Checks'!K14&lt;&gt;"","N",IF(C14&lt;&gt;"","Y",""))</f>
        <v/>
      </c>
      <c r="T14" s="1019"/>
      <c r="U14" s="1019"/>
    </row>
    <row r="15" spans="1:22" x14ac:dyDescent="0.2">
      <c r="A15" s="1020" t="str">
        <f>IF('8 Checks'!J145=1,'8 Checks'!I145,IF(AND('8 Checks'!J145=0,'8 Checks'!K145=1),'8 Checks'!I145,IF('8 Checks'!J144=1,'8 Checks'!I145,"")))</f>
        <v/>
      </c>
      <c r="B15" s="1010"/>
      <c r="C15" s="1010" t="str">
        <f t="shared" si="1"/>
        <v/>
      </c>
      <c r="D15" s="1010" t="str">
        <f>IF(AND('8 Checks'!K15="",C15&lt;&gt;""),VLOOKUP(C15,'6 Checks'!BS:BT,2,FALSE),"")</f>
        <v/>
      </c>
      <c r="E15" s="1010"/>
      <c r="F15" s="1022">
        <v>0</v>
      </c>
      <c r="G15" s="1022">
        <v>0</v>
      </c>
      <c r="H15" s="1022">
        <v>0</v>
      </c>
      <c r="I15" s="1022">
        <v>0</v>
      </c>
      <c r="J15" s="1022">
        <v>0</v>
      </c>
      <c r="K15" s="1023">
        <f t="shared" ref="K15:K62" si="3">SUM(F15:J15)</f>
        <v>0</v>
      </c>
      <c r="L15" s="1022">
        <v>0</v>
      </c>
      <c r="M15" s="1022">
        <v>0</v>
      </c>
      <c r="N15" s="1022">
        <v>0</v>
      </c>
      <c r="O15" s="1022">
        <v>0</v>
      </c>
      <c r="P15" s="1022">
        <v>0</v>
      </c>
      <c r="Q15" s="1023">
        <f t="shared" si="2"/>
        <v>0</v>
      </c>
      <c r="R15" s="1018" t="str">
        <f>IF('8 Checks'!K15&lt;&gt;"","N",IF(C15&lt;&gt;"","Y",""))</f>
        <v/>
      </c>
      <c r="T15" s="1019"/>
      <c r="U15" s="1019"/>
      <c r="V15" s="1058" t="s">
        <v>528</v>
      </c>
    </row>
    <row r="16" spans="1:22" x14ac:dyDescent="0.2">
      <c r="A16" s="1020" t="str">
        <f>IF('8 Checks'!J146=1,'8 Checks'!I146,IF(AND('8 Checks'!J146=0,'8 Checks'!K146=1),'8 Checks'!I146,IF('8 Checks'!J145=1,'8 Checks'!I146,"")))</f>
        <v/>
      </c>
      <c r="B16" s="1010"/>
      <c r="C16" s="1010" t="str">
        <f t="shared" si="1"/>
        <v/>
      </c>
      <c r="D16" s="1010" t="str">
        <f>IF(AND('8 Checks'!K16="",C16&lt;&gt;""),VLOOKUP(C16,'6 Checks'!BS:BT,2,FALSE),"")</f>
        <v/>
      </c>
      <c r="E16" s="1010"/>
      <c r="F16" s="1022">
        <v>0</v>
      </c>
      <c r="G16" s="1022">
        <v>0</v>
      </c>
      <c r="H16" s="1022">
        <v>0</v>
      </c>
      <c r="I16" s="1022">
        <v>0</v>
      </c>
      <c r="J16" s="1022">
        <v>0</v>
      </c>
      <c r="K16" s="1023">
        <f t="shared" si="3"/>
        <v>0</v>
      </c>
      <c r="L16" s="1022">
        <v>0</v>
      </c>
      <c r="M16" s="1022">
        <v>0</v>
      </c>
      <c r="N16" s="1022">
        <v>0</v>
      </c>
      <c r="O16" s="1022">
        <v>0</v>
      </c>
      <c r="P16" s="1022">
        <v>0</v>
      </c>
      <c r="Q16" s="1023">
        <f t="shared" si="2"/>
        <v>0</v>
      </c>
      <c r="R16" s="1018" t="str">
        <f>IF('8 Checks'!K16&lt;&gt;"","N",IF(C16&lt;&gt;"","Y",""))</f>
        <v/>
      </c>
      <c r="T16" s="1019"/>
      <c r="U16" s="1019"/>
      <c r="V16" s="1057" t="str">
        <f>'8 Checks'!L194</f>
        <v/>
      </c>
    </row>
    <row r="17" spans="1:22" x14ac:dyDescent="0.2">
      <c r="A17" s="1020" t="str">
        <f>IF('8 Checks'!J147=1,'8 Checks'!I147,IF(AND('8 Checks'!J147=0,'8 Checks'!K147=1),'8 Checks'!I147,IF('8 Checks'!J146=1,'8 Checks'!I147,"")))</f>
        <v/>
      </c>
      <c r="B17" s="1010"/>
      <c r="C17" s="1010" t="str">
        <f t="shared" si="1"/>
        <v/>
      </c>
      <c r="D17" s="1010" t="str">
        <f>IF(AND('8 Checks'!K17="",C17&lt;&gt;""),VLOOKUP(C17,'6 Checks'!BS:BT,2,FALSE),"")</f>
        <v/>
      </c>
      <c r="E17" s="1010"/>
      <c r="F17" s="1022">
        <v>0</v>
      </c>
      <c r="G17" s="1022">
        <v>0</v>
      </c>
      <c r="H17" s="1022">
        <v>0</v>
      </c>
      <c r="I17" s="1022">
        <v>0</v>
      </c>
      <c r="J17" s="1022">
        <v>0</v>
      </c>
      <c r="K17" s="1023">
        <f t="shared" si="3"/>
        <v>0</v>
      </c>
      <c r="L17" s="1022">
        <v>0</v>
      </c>
      <c r="M17" s="1022">
        <v>0</v>
      </c>
      <c r="N17" s="1022">
        <v>0</v>
      </c>
      <c r="O17" s="1022">
        <v>0</v>
      </c>
      <c r="P17" s="1022">
        <v>0</v>
      </c>
      <c r="Q17" s="1023">
        <f t="shared" si="2"/>
        <v>0</v>
      </c>
      <c r="R17" s="1018" t="str">
        <f>IF('8 Checks'!K17&lt;&gt;"","N",IF(C17&lt;&gt;"","Y",""))</f>
        <v/>
      </c>
      <c r="T17" s="1019"/>
      <c r="U17" s="1019"/>
      <c r="V17" s="1058" t="s">
        <v>529</v>
      </c>
    </row>
    <row r="18" spans="1:22" x14ac:dyDescent="0.2">
      <c r="A18" s="1020" t="str">
        <f>IF('8 Checks'!J148=1,'8 Checks'!I148,IF(AND('8 Checks'!J148=0,'8 Checks'!K148=1),'8 Checks'!I148,IF('8 Checks'!J147=1,'8 Checks'!I148,"")))</f>
        <v/>
      </c>
      <c r="B18" s="1010"/>
      <c r="C18" s="1010" t="str">
        <f t="shared" si="1"/>
        <v/>
      </c>
      <c r="D18" s="1010" t="str">
        <f>IF(AND('8 Checks'!K18="",C18&lt;&gt;""),VLOOKUP(C18,'6 Checks'!BS:BT,2,FALSE),"")</f>
        <v/>
      </c>
      <c r="E18" s="1010"/>
      <c r="F18" s="1022">
        <v>0</v>
      </c>
      <c r="G18" s="1022">
        <v>0</v>
      </c>
      <c r="H18" s="1022">
        <v>0</v>
      </c>
      <c r="I18" s="1022">
        <v>0</v>
      </c>
      <c r="J18" s="1022">
        <v>0</v>
      </c>
      <c r="K18" s="1023">
        <f t="shared" si="3"/>
        <v>0</v>
      </c>
      <c r="L18" s="1022">
        <v>0</v>
      </c>
      <c r="M18" s="1022">
        <v>0</v>
      </c>
      <c r="N18" s="1022">
        <v>0</v>
      </c>
      <c r="O18" s="1022">
        <v>0</v>
      </c>
      <c r="P18" s="1022">
        <v>0</v>
      </c>
      <c r="Q18" s="1023">
        <f t="shared" si="2"/>
        <v>0</v>
      </c>
      <c r="R18" s="1018" t="str">
        <f>IF('8 Checks'!K18&lt;&gt;"","N",IF(C18&lt;&gt;"","Y",""))</f>
        <v/>
      </c>
      <c r="T18" s="1019"/>
      <c r="U18" s="1019"/>
      <c r="V18" s="1057" t="str">
        <f>'8 Checks'!F64</f>
        <v/>
      </c>
    </row>
    <row r="19" spans="1:22" x14ac:dyDescent="0.2">
      <c r="A19" s="1020" t="str">
        <f>IF('8 Checks'!J149=1,'8 Checks'!I149,IF(AND('8 Checks'!J149=0,'8 Checks'!K149=1),'8 Checks'!I149,IF('8 Checks'!J148=1,'8 Checks'!I149,"")))</f>
        <v/>
      </c>
      <c r="B19" s="1010"/>
      <c r="C19" s="1010" t="str">
        <f t="shared" si="1"/>
        <v/>
      </c>
      <c r="D19" s="1010" t="str">
        <f>IF(AND('8 Checks'!K19="",C19&lt;&gt;""),VLOOKUP(C19,'6 Checks'!BS:BT,2,FALSE),"")</f>
        <v/>
      </c>
      <c r="E19" s="1010"/>
      <c r="F19" s="1022">
        <v>0</v>
      </c>
      <c r="G19" s="1022">
        <v>0</v>
      </c>
      <c r="H19" s="1022">
        <v>0</v>
      </c>
      <c r="I19" s="1022">
        <v>0</v>
      </c>
      <c r="J19" s="1022">
        <v>0</v>
      </c>
      <c r="K19" s="1023">
        <f t="shared" si="3"/>
        <v>0</v>
      </c>
      <c r="L19" s="1022">
        <v>0</v>
      </c>
      <c r="M19" s="1022">
        <v>0</v>
      </c>
      <c r="N19" s="1022">
        <v>0</v>
      </c>
      <c r="O19" s="1022">
        <v>0</v>
      </c>
      <c r="P19" s="1022">
        <v>0</v>
      </c>
      <c r="Q19" s="1023">
        <f t="shared" si="2"/>
        <v>0</v>
      </c>
      <c r="R19" s="1018" t="str">
        <f>IF('8 Checks'!K19&lt;&gt;"","N",IF(C19&lt;&gt;"","Y",""))</f>
        <v/>
      </c>
      <c r="T19" s="1019"/>
      <c r="U19" s="1019"/>
      <c r="V19" s="1058" t="s">
        <v>530</v>
      </c>
    </row>
    <row r="20" spans="1:22" x14ac:dyDescent="0.2">
      <c r="A20" s="1020" t="str">
        <f>IF('8 Checks'!J150=1,'8 Checks'!I150,IF(AND('8 Checks'!J150=0,'8 Checks'!K150=1),'8 Checks'!I150,IF('8 Checks'!J149=1,'8 Checks'!I150,"")))</f>
        <v/>
      </c>
      <c r="B20" s="1010"/>
      <c r="C20" s="1010" t="str">
        <f t="shared" si="1"/>
        <v/>
      </c>
      <c r="D20" s="1010" t="str">
        <f>IF(AND('8 Checks'!K20="",C20&lt;&gt;""),VLOOKUP(C20,'6 Checks'!BS:BT,2,FALSE),"")</f>
        <v/>
      </c>
      <c r="E20" s="1010"/>
      <c r="F20" s="1022">
        <v>0</v>
      </c>
      <c r="G20" s="1022">
        <v>0</v>
      </c>
      <c r="H20" s="1022">
        <v>0</v>
      </c>
      <c r="I20" s="1022">
        <v>0</v>
      </c>
      <c r="J20" s="1022">
        <v>0</v>
      </c>
      <c r="K20" s="1023">
        <f t="shared" si="3"/>
        <v>0</v>
      </c>
      <c r="L20" s="1022">
        <v>0</v>
      </c>
      <c r="M20" s="1022">
        <v>0</v>
      </c>
      <c r="N20" s="1022">
        <v>0</v>
      </c>
      <c r="O20" s="1022">
        <v>0</v>
      </c>
      <c r="P20" s="1022">
        <v>0</v>
      </c>
      <c r="Q20" s="1023">
        <f t="shared" si="2"/>
        <v>0</v>
      </c>
      <c r="R20" s="1018" t="str">
        <f>IF('8 Checks'!K20&lt;&gt;"","N",IF(C20&lt;&gt;"","Y",""))</f>
        <v/>
      </c>
      <c r="T20" s="1019"/>
      <c r="U20" s="1019"/>
      <c r="V20" s="1057" t="str">
        <f>'8 Checks'!K66</f>
        <v/>
      </c>
    </row>
    <row r="21" spans="1:22" x14ac:dyDescent="0.2">
      <c r="A21" s="1020" t="str">
        <f>IF('8 Checks'!J151=1,'8 Checks'!I151,IF(AND('8 Checks'!J151=0,'8 Checks'!K151=1),'8 Checks'!I151,IF('8 Checks'!J150=1,'8 Checks'!I151,"")))</f>
        <v/>
      </c>
      <c r="B21" s="1010"/>
      <c r="C21" s="1010" t="str">
        <f t="shared" si="1"/>
        <v/>
      </c>
      <c r="D21" s="1010" t="str">
        <f>IF(AND('8 Checks'!K21="",C21&lt;&gt;""),VLOOKUP(C21,'6 Checks'!BS:BT,2,FALSE),"")</f>
        <v/>
      </c>
      <c r="E21" s="1010"/>
      <c r="F21" s="1022">
        <v>0</v>
      </c>
      <c r="G21" s="1022">
        <v>0</v>
      </c>
      <c r="H21" s="1022">
        <v>0</v>
      </c>
      <c r="I21" s="1022">
        <v>0</v>
      </c>
      <c r="J21" s="1022">
        <v>0</v>
      </c>
      <c r="K21" s="1023">
        <f t="shared" si="3"/>
        <v>0</v>
      </c>
      <c r="L21" s="1022">
        <v>0</v>
      </c>
      <c r="M21" s="1022">
        <v>0</v>
      </c>
      <c r="N21" s="1022">
        <v>0</v>
      </c>
      <c r="O21" s="1022">
        <v>0</v>
      </c>
      <c r="P21" s="1022">
        <v>0</v>
      </c>
      <c r="Q21" s="1023">
        <f t="shared" si="2"/>
        <v>0</v>
      </c>
      <c r="R21" s="1018" t="str">
        <f>IF('8 Checks'!K21&lt;&gt;"","N",IF(C21&lt;&gt;"","Y",""))</f>
        <v/>
      </c>
      <c r="T21" s="1019"/>
      <c r="U21" s="1019"/>
      <c r="V21" s="1058" t="s">
        <v>531</v>
      </c>
    </row>
    <row r="22" spans="1:22" x14ac:dyDescent="0.2">
      <c r="A22" s="1020" t="str">
        <f>IF('8 Checks'!J152=1,'8 Checks'!I152,IF(AND('8 Checks'!J152=0,'8 Checks'!K152=1),'8 Checks'!I152,IF('8 Checks'!J151=1,'8 Checks'!I152,"")))</f>
        <v/>
      </c>
      <c r="B22" s="1010"/>
      <c r="C22" s="1010" t="str">
        <f t="shared" si="1"/>
        <v/>
      </c>
      <c r="D22" s="1010" t="str">
        <f>IF(AND('8 Checks'!K22="",C22&lt;&gt;""),VLOOKUP(C22,'6 Checks'!BS:BT,2,FALSE),"")</f>
        <v/>
      </c>
      <c r="E22" s="1010"/>
      <c r="F22" s="1022">
        <v>0</v>
      </c>
      <c r="G22" s="1022">
        <v>0</v>
      </c>
      <c r="H22" s="1022">
        <v>0</v>
      </c>
      <c r="I22" s="1022">
        <v>0</v>
      </c>
      <c r="J22" s="1022">
        <v>0</v>
      </c>
      <c r="K22" s="1023">
        <f t="shared" si="3"/>
        <v>0</v>
      </c>
      <c r="L22" s="1022">
        <v>0</v>
      </c>
      <c r="M22" s="1022">
        <v>0</v>
      </c>
      <c r="N22" s="1022">
        <v>0</v>
      </c>
      <c r="O22" s="1022">
        <v>0</v>
      </c>
      <c r="P22" s="1022">
        <v>0</v>
      </c>
      <c r="Q22" s="1023">
        <f t="shared" si="2"/>
        <v>0</v>
      </c>
      <c r="R22" s="1018" t="str">
        <f>IF('8 Checks'!K22&lt;&gt;"","N",IF(C22&lt;&gt;"","Y",""))</f>
        <v/>
      </c>
      <c r="T22" s="1019"/>
      <c r="U22" s="1019"/>
      <c r="V22" s="1057" t="str">
        <f>'8 Checks'!P64</f>
        <v/>
      </c>
    </row>
    <row r="23" spans="1:22" x14ac:dyDescent="0.2">
      <c r="A23" s="1020" t="str">
        <f>IF('8 Checks'!J153=1,'8 Checks'!I153,IF(AND('8 Checks'!J153=0,'8 Checks'!K153=1),'8 Checks'!I153,IF('8 Checks'!J152=1,'8 Checks'!I153,"")))</f>
        <v/>
      </c>
      <c r="B23" s="1010"/>
      <c r="C23" s="1010" t="str">
        <f t="shared" si="1"/>
        <v/>
      </c>
      <c r="D23" s="1010" t="str">
        <f>IF(AND('8 Checks'!K23="",C23&lt;&gt;""),VLOOKUP(C23,'6 Checks'!BS:BT,2,FALSE),"")</f>
        <v/>
      </c>
      <c r="E23" s="1010"/>
      <c r="F23" s="1022">
        <v>0</v>
      </c>
      <c r="G23" s="1022">
        <v>0</v>
      </c>
      <c r="H23" s="1022">
        <v>0</v>
      </c>
      <c r="I23" s="1022">
        <v>0</v>
      </c>
      <c r="J23" s="1022">
        <v>0</v>
      </c>
      <c r="K23" s="1023">
        <f t="shared" si="3"/>
        <v>0</v>
      </c>
      <c r="L23" s="1022">
        <v>0</v>
      </c>
      <c r="M23" s="1022">
        <v>0</v>
      </c>
      <c r="N23" s="1022">
        <v>0</v>
      </c>
      <c r="O23" s="1022">
        <v>0</v>
      </c>
      <c r="P23" s="1022">
        <v>0</v>
      </c>
      <c r="Q23" s="1023">
        <f t="shared" si="2"/>
        <v>0</v>
      </c>
      <c r="R23" s="1018" t="str">
        <f>IF('8 Checks'!K23&lt;&gt;"","N",IF(C23&lt;&gt;"","Y",""))</f>
        <v/>
      </c>
      <c r="T23" s="1019"/>
      <c r="U23" s="1019"/>
      <c r="V23" s="1058" t="s">
        <v>532</v>
      </c>
    </row>
    <row r="24" spans="1:22" x14ac:dyDescent="0.2">
      <c r="A24" s="1020" t="str">
        <f>IF('8 Checks'!J154=1,'8 Checks'!I154,IF(AND('8 Checks'!J154=0,'8 Checks'!K154=1),'8 Checks'!I154,IF('8 Checks'!J153=1,'8 Checks'!I154,"")))</f>
        <v/>
      </c>
      <c r="B24" s="1010"/>
      <c r="C24" s="1010" t="str">
        <f t="shared" si="1"/>
        <v/>
      </c>
      <c r="D24" s="1010" t="str">
        <f>IF(AND('8 Checks'!K24="",C24&lt;&gt;""),VLOOKUP(C24,'6 Checks'!BS:BT,2,FALSE),"")</f>
        <v/>
      </c>
      <c r="E24" s="1010"/>
      <c r="F24" s="1022">
        <v>0</v>
      </c>
      <c r="G24" s="1022">
        <v>0</v>
      </c>
      <c r="H24" s="1022">
        <v>0</v>
      </c>
      <c r="I24" s="1022">
        <v>0</v>
      </c>
      <c r="J24" s="1022">
        <v>0</v>
      </c>
      <c r="K24" s="1023">
        <f t="shared" si="3"/>
        <v>0</v>
      </c>
      <c r="L24" s="1022">
        <v>0</v>
      </c>
      <c r="M24" s="1022">
        <v>0</v>
      </c>
      <c r="N24" s="1022">
        <v>0</v>
      </c>
      <c r="O24" s="1022">
        <v>0</v>
      </c>
      <c r="P24" s="1022">
        <v>0</v>
      </c>
      <c r="Q24" s="1023">
        <f t="shared" si="2"/>
        <v>0</v>
      </c>
      <c r="R24" s="1018" t="str">
        <f>IF('8 Checks'!K24&lt;&gt;"","N",IF(C24&lt;&gt;"","Y",""))</f>
        <v/>
      </c>
      <c r="T24" s="1019"/>
      <c r="U24" s="1019"/>
      <c r="V24" s="1057" t="str">
        <f>'8 Checks'!L262</f>
        <v/>
      </c>
    </row>
    <row r="25" spans="1:22" x14ac:dyDescent="0.2">
      <c r="A25" s="1020" t="str">
        <f>IF('8 Checks'!J155=1,'8 Checks'!I155,IF(AND('8 Checks'!J155=0,'8 Checks'!K155=1),'8 Checks'!I155,IF('8 Checks'!J154=1,'8 Checks'!I155,"")))</f>
        <v/>
      </c>
      <c r="B25" s="1010"/>
      <c r="C25" s="1010" t="str">
        <f t="shared" si="1"/>
        <v/>
      </c>
      <c r="D25" s="1010" t="str">
        <f>IF(AND('8 Checks'!K25="",C25&lt;&gt;""),VLOOKUP(C25,'6 Checks'!BS:BT,2,FALSE),"")</f>
        <v/>
      </c>
      <c r="E25" s="1010"/>
      <c r="F25" s="1022">
        <v>0</v>
      </c>
      <c r="G25" s="1022">
        <v>0</v>
      </c>
      <c r="H25" s="1022">
        <v>0</v>
      </c>
      <c r="I25" s="1022">
        <v>0</v>
      </c>
      <c r="J25" s="1022">
        <v>0</v>
      </c>
      <c r="K25" s="1023">
        <f t="shared" si="3"/>
        <v>0</v>
      </c>
      <c r="L25" s="1022">
        <v>0</v>
      </c>
      <c r="M25" s="1022">
        <v>0</v>
      </c>
      <c r="N25" s="1022">
        <v>0</v>
      </c>
      <c r="O25" s="1022">
        <v>0</v>
      </c>
      <c r="P25" s="1022">
        <v>0</v>
      </c>
      <c r="Q25" s="1023">
        <f t="shared" si="2"/>
        <v>0</v>
      </c>
      <c r="R25" s="1018" t="str">
        <f>IF('8 Checks'!K25&lt;&gt;"","N",IF(C25&lt;&gt;"","Y",""))</f>
        <v/>
      </c>
      <c r="T25" s="1019"/>
      <c r="U25" s="1019"/>
      <c r="V25" s="1058" t="s">
        <v>533</v>
      </c>
    </row>
    <row r="26" spans="1:22" x14ac:dyDescent="0.2">
      <c r="A26" s="1020" t="str">
        <f>IF('8 Checks'!J156=1,'8 Checks'!I156,IF(AND('8 Checks'!J156=0,'8 Checks'!K156=1),'8 Checks'!I156,IF('8 Checks'!J155=1,'8 Checks'!I156,"")))</f>
        <v/>
      </c>
      <c r="B26" s="1010"/>
      <c r="C26" s="1010" t="str">
        <f t="shared" si="1"/>
        <v/>
      </c>
      <c r="D26" s="1010" t="str">
        <f>IF(AND('8 Checks'!K26="",C26&lt;&gt;""),VLOOKUP(C26,'6 Checks'!BS:BT,2,FALSE),"")</f>
        <v/>
      </c>
      <c r="E26" s="1010"/>
      <c r="F26" s="1022">
        <v>0</v>
      </c>
      <c r="G26" s="1022">
        <v>0</v>
      </c>
      <c r="H26" s="1022">
        <v>0</v>
      </c>
      <c r="I26" s="1022">
        <v>0</v>
      </c>
      <c r="J26" s="1022">
        <v>0</v>
      </c>
      <c r="K26" s="1023">
        <f t="shared" si="3"/>
        <v>0</v>
      </c>
      <c r="L26" s="1022">
        <v>0</v>
      </c>
      <c r="M26" s="1022">
        <v>0</v>
      </c>
      <c r="N26" s="1022">
        <v>0</v>
      </c>
      <c r="O26" s="1022">
        <v>0</v>
      </c>
      <c r="P26" s="1022">
        <v>0</v>
      </c>
      <c r="Q26" s="1023">
        <f t="shared" si="2"/>
        <v>0</v>
      </c>
      <c r="R26" s="1018" t="str">
        <f>IF('8 Checks'!K26&lt;&gt;"","N",IF(C26&lt;&gt;"","Y",""))</f>
        <v/>
      </c>
      <c r="T26" s="1019"/>
      <c r="U26" s="1019"/>
      <c r="V26" s="1057" t="str">
        <f>'8 Checks'!T64</f>
        <v/>
      </c>
    </row>
    <row r="27" spans="1:22" x14ac:dyDescent="0.2">
      <c r="A27" s="1020" t="str">
        <f>IF('8 Checks'!J157=1,'8 Checks'!I157,IF(AND('8 Checks'!J157=0,'8 Checks'!K157=1),'8 Checks'!I157,IF('8 Checks'!J156=1,'8 Checks'!I157,"")))</f>
        <v/>
      </c>
      <c r="B27" s="1010"/>
      <c r="C27" s="1010" t="str">
        <f t="shared" si="1"/>
        <v/>
      </c>
      <c r="D27" s="1010" t="str">
        <f>IF(AND('8 Checks'!K27="",C27&lt;&gt;""),VLOOKUP(C27,'6 Checks'!BS:BT,2,FALSE),"")</f>
        <v/>
      </c>
      <c r="E27" s="1010"/>
      <c r="F27" s="1022">
        <v>0</v>
      </c>
      <c r="G27" s="1022">
        <v>0</v>
      </c>
      <c r="H27" s="1022">
        <v>0</v>
      </c>
      <c r="I27" s="1022">
        <v>0</v>
      </c>
      <c r="J27" s="1022">
        <v>0</v>
      </c>
      <c r="K27" s="1023">
        <f t="shared" si="3"/>
        <v>0</v>
      </c>
      <c r="L27" s="1022">
        <v>0</v>
      </c>
      <c r="M27" s="1022">
        <v>0</v>
      </c>
      <c r="N27" s="1022">
        <v>0</v>
      </c>
      <c r="O27" s="1022">
        <v>0</v>
      </c>
      <c r="P27" s="1022">
        <v>0</v>
      </c>
      <c r="Q27" s="1023">
        <f t="shared" si="2"/>
        <v>0</v>
      </c>
      <c r="R27" s="1018" t="str">
        <f>IF('8 Checks'!K27&lt;&gt;"","N",IF(C27&lt;&gt;"","Y",""))</f>
        <v/>
      </c>
      <c r="T27" s="1019"/>
      <c r="U27" s="1019"/>
      <c r="V27" s="1058" t="s">
        <v>534</v>
      </c>
    </row>
    <row r="28" spans="1:22" x14ac:dyDescent="0.2">
      <c r="A28" s="1020" t="str">
        <f>IF('8 Checks'!J158=1,'8 Checks'!I158,IF(AND('8 Checks'!J158=0,'8 Checks'!K158=1),'8 Checks'!I158,IF('8 Checks'!J157=1,'8 Checks'!I158,"")))</f>
        <v/>
      </c>
      <c r="B28" s="1010"/>
      <c r="C28" s="1010" t="str">
        <f t="shared" si="1"/>
        <v/>
      </c>
      <c r="D28" s="1010" t="str">
        <f>IF(AND('8 Checks'!K28="",C28&lt;&gt;""),VLOOKUP(C28,'6 Checks'!BS:BT,2,FALSE),"")</f>
        <v/>
      </c>
      <c r="E28" s="1010"/>
      <c r="F28" s="1022">
        <v>0</v>
      </c>
      <c r="G28" s="1022">
        <v>0</v>
      </c>
      <c r="H28" s="1022">
        <v>0</v>
      </c>
      <c r="I28" s="1022">
        <v>0</v>
      </c>
      <c r="J28" s="1022">
        <v>0</v>
      </c>
      <c r="K28" s="1023">
        <f t="shared" si="3"/>
        <v>0</v>
      </c>
      <c r="L28" s="1022">
        <v>0</v>
      </c>
      <c r="M28" s="1022">
        <v>0</v>
      </c>
      <c r="N28" s="1022">
        <v>0</v>
      </c>
      <c r="O28" s="1022">
        <v>0</v>
      </c>
      <c r="P28" s="1022">
        <v>0</v>
      </c>
      <c r="Q28" s="1023">
        <f t="shared" si="2"/>
        <v>0</v>
      </c>
      <c r="R28" s="1018" t="str">
        <f>IF('8 Checks'!K28&lt;&gt;"","N",IF(C28&lt;&gt;"","Y",""))</f>
        <v/>
      </c>
      <c r="T28" s="1019"/>
      <c r="U28" s="1019"/>
      <c r="V28" s="1057" t="str">
        <f>'8 Checks'!D129</f>
        <v/>
      </c>
    </row>
    <row r="29" spans="1:22" x14ac:dyDescent="0.2">
      <c r="A29" s="1020" t="str">
        <f>IF('8 Checks'!J159=1,'8 Checks'!I159,IF(AND('8 Checks'!J159=0,'8 Checks'!K159=1),'8 Checks'!I159,IF('8 Checks'!J158=1,'8 Checks'!I159,"")))</f>
        <v/>
      </c>
      <c r="B29" s="1010"/>
      <c r="C29" s="1010" t="str">
        <f t="shared" si="1"/>
        <v/>
      </c>
      <c r="D29" s="1010" t="str">
        <f>IF(AND('8 Checks'!K29="",C29&lt;&gt;""),VLOOKUP(C29,'6 Checks'!BS:BT,2,FALSE),"")</f>
        <v/>
      </c>
      <c r="E29" s="1010"/>
      <c r="F29" s="1022">
        <v>0</v>
      </c>
      <c r="G29" s="1022">
        <v>0</v>
      </c>
      <c r="H29" s="1022">
        <v>0</v>
      </c>
      <c r="I29" s="1022">
        <v>0</v>
      </c>
      <c r="J29" s="1022">
        <v>0</v>
      </c>
      <c r="K29" s="1023">
        <f t="shared" si="3"/>
        <v>0</v>
      </c>
      <c r="L29" s="1022">
        <v>0</v>
      </c>
      <c r="M29" s="1022">
        <v>0</v>
      </c>
      <c r="N29" s="1022">
        <v>0</v>
      </c>
      <c r="O29" s="1022">
        <v>0</v>
      </c>
      <c r="P29" s="1022">
        <v>0</v>
      </c>
      <c r="Q29" s="1023">
        <f t="shared" si="2"/>
        <v>0</v>
      </c>
      <c r="R29" s="1018" t="str">
        <f>IF('8 Checks'!K29&lt;&gt;"","N",IF(C29&lt;&gt;"","Y",""))</f>
        <v/>
      </c>
      <c r="T29" s="1019"/>
      <c r="U29" s="1019"/>
      <c r="V29" s="1058" t="s">
        <v>535</v>
      </c>
    </row>
    <row r="30" spans="1:22" x14ac:dyDescent="0.2">
      <c r="A30" s="1020" t="str">
        <f>IF('8 Checks'!J160=1,'8 Checks'!I160,IF(AND('8 Checks'!J160=0,'8 Checks'!K160=1),'8 Checks'!I160,IF('8 Checks'!J159=1,'8 Checks'!I160,"")))</f>
        <v/>
      </c>
      <c r="B30" s="1010"/>
      <c r="C30" s="1010" t="str">
        <f t="shared" si="1"/>
        <v/>
      </c>
      <c r="D30" s="1010" t="str">
        <f>IF(AND('8 Checks'!K30="",C30&lt;&gt;""),VLOOKUP(C30,'6 Checks'!BS:BT,2,FALSE),"")</f>
        <v/>
      </c>
      <c r="E30" s="1010"/>
      <c r="F30" s="1022">
        <v>0</v>
      </c>
      <c r="G30" s="1022">
        <v>0</v>
      </c>
      <c r="H30" s="1022">
        <v>0</v>
      </c>
      <c r="I30" s="1022">
        <v>0</v>
      </c>
      <c r="J30" s="1022">
        <v>0</v>
      </c>
      <c r="K30" s="1023">
        <f t="shared" si="3"/>
        <v>0</v>
      </c>
      <c r="L30" s="1022">
        <v>0</v>
      </c>
      <c r="M30" s="1022">
        <v>0</v>
      </c>
      <c r="N30" s="1022">
        <v>0</v>
      </c>
      <c r="O30" s="1022">
        <v>0</v>
      </c>
      <c r="P30" s="1022">
        <v>0</v>
      </c>
      <c r="Q30" s="1023">
        <f t="shared" si="2"/>
        <v>0</v>
      </c>
      <c r="R30" s="1018" t="str">
        <f>IF('8 Checks'!K30&lt;&gt;"","N",IF(C30&lt;&gt;"","Y",""))</f>
        <v/>
      </c>
      <c r="T30" s="1019"/>
      <c r="U30" s="1019"/>
      <c r="V30" s="1057" t="str">
        <f>'8 Checks'!W132</f>
        <v/>
      </c>
    </row>
    <row r="31" spans="1:22" x14ac:dyDescent="0.2">
      <c r="A31" s="1020" t="str">
        <f>IF('8 Checks'!J161=1,'8 Checks'!I161,IF(AND('8 Checks'!J161=0,'8 Checks'!K161=1),'8 Checks'!I161,IF('8 Checks'!J160=1,'8 Checks'!I161,"")))</f>
        <v/>
      </c>
      <c r="B31" s="1010"/>
      <c r="C31" s="1010" t="str">
        <f t="shared" si="1"/>
        <v/>
      </c>
      <c r="D31" s="1010" t="str">
        <f>IF(AND('8 Checks'!K31="",C31&lt;&gt;""),VLOOKUP(C31,'6 Checks'!BS:BT,2,FALSE),"")</f>
        <v/>
      </c>
      <c r="E31" s="1010"/>
      <c r="F31" s="1022">
        <v>0</v>
      </c>
      <c r="G31" s="1022">
        <v>0</v>
      </c>
      <c r="H31" s="1022">
        <v>0</v>
      </c>
      <c r="I31" s="1022">
        <v>0</v>
      </c>
      <c r="J31" s="1022">
        <v>0</v>
      </c>
      <c r="K31" s="1023">
        <f t="shared" si="3"/>
        <v>0</v>
      </c>
      <c r="L31" s="1022">
        <v>0</v>
      </c>
      <c r="M31" s="1022">
        <v>0</v>
      </c>
      <c r="N31" s="1022">
        <v>0</v>
      </c>
      <c r="O31" s="1022">
        <v>0</v>
      </c>
      <c r="P31" s="1022">
        <v>0</v>
      </c>
      <c r="Q31" s="1023">
        <f t="shared" si="2"/>
        <v>0</v>
      </c>
      <c r="R31" s="1018" t="str">
        <f>IF('8 Checks'!K31&lt;&gt;"","N",IF(C31&lt;&gt;"","Y",""))</f>
        <v/>
      </c>
      <c r="T31" s="1019"/>
      <c r="U31" s="1019"/>
      <c r="V31" s="1058" t="s">
        <v>536</v>
      </c>
    </row>
    <row r="32" spans="1:22" x14ac:dyDescent="0.2">
      <c r="A32" s="1020" t="str">
        <f>IF('8 Checks'!J162=1,'8 Checks'!I162,IF(AND('8 Checks'!J162=0,'8 Checks'!K162=1),'8 Checks'!I162,IF('8 Checks'!J161=1,'8 Checks'!I162,"")))</f>
        <v/>
      </c>
      <c r="B32" s="1010"/>
      <c r="C32" s="1010" t="str">
        <f t="shared" si="1"/>
        <v/>
      </c>
      <c r="D32" s="1010" t="str">
        <f>IF(AND('8 Checks'!K32="",C32&lt;&gt;""),VLOOKUP(C32,'6 Checks'!BS:BT,2,FALSE),"")</f>
        <v/>
      </c>
      <c r="E32" s="1010"/>
      <c r="F32" s="1022">
        <v>0</v>
      </c>
      <c r="G32" s="1022">
        <v>0</v>
      </c>
      <c r="H32" s="1022">
        <v>0</v>
      </c>
      <c r="I32" s="1022">
        <v>0</v>
      </c>
      <c r="J32" s="1022">
        <v>0</v>
      </c>
      <c r="K32" s="1023">
        <f t="shared" si="3"/>
        <v>0</v>
      </c>
      <c r="L32" s="1022">
        <v>0</v>
      </c>
      <c r="M32" s="1022">
        <v>0</v>
      </c>
      <c r="N32" s="1022">
        <v>0</v>
      </c>
      <c r="O32" s="1022">
        <v>0</v>
      </c>
      <c r="P32" s="1022">
        <v>0</v>
      </c>
      <c r="Q32" s="1023">
        <f t="shared" si="2"/>
        <v>0</v>
      </c>
      <c r="R32" s="1018" t="str">
        <f>IF('8 Checks'!K32&lt;&gt;"","N",IF(C32&lt;&gt;"","Y",""))</f>
        <v/>
      </c>
      <c r="T32" s="1019"/>
      <c r="U32" s="1019"/>
      <c r="V32" s="1057" t="str">
        <f>'8 Checks'!J133</f>
        <v/>
      </c>
    </row>
    <row r="33" spans="1:22" x14ac:dyDescent="0.2">
      <c r="A33" s="1020" t="str">
        <f>IF('8 Checks'!J163=1,'8 Checks'!I163,IF(AND('8 Checks'!J163=0,'8 Checks'!K163=1),'8 Checks'!I163,IF('8 Checks'!J162=1,'8 Checks'!I163,"")))</f>
        <v/>
      </c>
      <c r="B33" s="1010"/>
      <c r="C33" s="1010" t="str">
        <f t="shared" si="1"/>
        <v/>
      </c>
      <c r="D33" s="1010" t="str">
        <f>IF(AND('8 Checks'!K33="",C33&lt;&gt;""),VLOOKUP(C33,'6 Checks'!BS:BT,2,FALSE),"")</f>
        <v/>
      </c>
      <c r="E33" s="1010"/>
      <c r="F33" s="1022">
        <v>0</v>
      </c>
      <c r="G33" s="1022">
        <v>0</v>
      </c>
      <c r="H33" s="1022">
        <v>0</v>
      </c>
      <c r="I33" s="1022">
        <v>0</v>
      </c>
      <c r="J33" s="1022">
        <v>0</v>
      </c>
      <c r="K33" s="1023">
        <f t="shared" si="3"/>
        <v>0</v>
      </c>
      <c r="L33" s="1022">
        <v>0</v>
      </c>
      <c r="M33" s="1022">
        <v>0</v>
      </c>
      <c r="N33" s="1022">
        <v>0</v>
      </c>
      <c r="O33" s="1022">
        <v>0</v>
      </c>
      <c r="P33" s="1022">
        <v>0</v>
      </c>
      <c r="Q33" s="1023">
        <f t="shared" si="2"/>
        <v>0</v>
      </c>
      <c r="R33" s="1018" t="str">
        <f>IF('8 Checks'!K33&lt;&gt;"","N",IF(C33&lt;&gt;"","Y",""))</f>
        <v/>
      </c>
      <c r="T33" s="1019"/>
      <c r="U33" s="1019"/>
      <c r="V33" s="1058" t="s">
        <v>537</v>
      </c>
    </row>
    <row r="34" spans="1:22" x14ac:dyDescent="0.2">
      <c r="A34" s="1020" t="str">
        <f>IF('8 Checks'!J164=1,'8 Checks'!I164,IF(AND('8 Checks'!J164=0,'8 Checks'!K164=1),'8 Checks'!I164,IF('8 Checks'!J163=1,'8 Checks'!I164,"")))</f>
        <v/>
      </c>
      <c r="B34" s="1010"/>
      <c r="C34" s="1010" t="str">
        <f t="shared" si="1"/>
        <v/>
      </c>
      <c r="D34" s="1010" t="str">
        <f>IF(AND('8 Checks'!K34="",C34&lt;&gt;""),VLOOKUP(C34,'6 Checks'!BS:BT,2,FALSE),"")</f>
        <v/>
      </c>
      <c r="E34" s="1010"/>
      <c r="F34" s="1022">
        <v>0</v>
      </c>
      <c r="G34" s="1022">
        <v>0</v>
      </c>
      <c r="H34" s="1022">
        <v>0</v>
      </c>
      <c r="I34" s="1022">
        <v>0</v>
      </c>
      <c r="J34" s="1022">
        <v>0</v>
      </c>
      <c r="K34" s="1023">
        <f t="shared" si="3"/>
        <v>0</v>
      </c>
      <c r="L34" s="1022">
        <v>0</v>
      </c>
      <c r="M34" s="1022">
        <v>0</v>
      </c>
      <c r="N34" s="1022">
        <v>0</v>
      </c>
      <c r="O34" s="1022">
        <v>0</v>
      </c>
      <c r="P34" s="1022">
        <v>0</v>
      </c>
      <c r="Q34" s="1023">
        <f t="shared" si="2"/>
        <v>0</v>
      </c>
      <c r="R34" s="1018" t="str">
        <f>IF('8 Checks'!K34&lt;&gt;"","N",IF(C34&lt;&gt;"","Y",""))</f>
        <v/>
      </c>
      <c r="T34" s="1019"/>
      <c r="U34" s="1019"/>
      <c r="V34" s="1057" t="str">
        <f>'8 Checks'!E380</f>
        <v/>
      </c>
    </row>
    <row r="35" spans="1:22" x14ac:dyDescent="0.2">
      <c r="A35" s="1020" t="str">
        <f>IF('8 Checks'!J165=1,'8 Checks'!I165,IF(AND('8 Checks'!J165=0,'8 Checks'!K165=1),'8 Checks'!I165,IF('8 Checks'!J164=1,'8 Checks'!I165,"")))</f>
        <v/>
      </c>
      <c r="B35" s="1010"/>
      <c r="C35" s="1010" t="str">
        <f t="shared" si="1"/>
        <v/>
      </c>
      <c r="D35" s="1010" t="str">
        <f>IF(AND('8 Checks'!K35="",C35&lt;&gt;""),VLOOKUP(C35,'6 Checks'!BS:BT,2,FALSE),"")</f>
        <v/>
      </c>
      <c r="E35" s="1010"/>
      <c r="F35" s="1022">
        <v>0</v>
      </c>
      <c r="G35" s="1022">
        <v>0</v>
      </c>
      <c r="H35" s="1022">
        <v>0</v>
      </c>
      <c r="I35" s="1022">
        <v>0</v>
      </c>
      <c r="J35" s="1022">
        <v>0</v>
      </c>
      <c r="K35" s="1023">
        <f t="shared" si="3"/>
        <v>0</v>
      </c>
      <c r="L35" s="1022">
        <v>0</v>
      </c>
      <c r="M35" s="1022">
        <v>0</v>
      </c>
      <c r="N35" s="1022">
        <v>0</v>
      </c>
      <c r="O35" s="1022">
        <v>0</v>
      </c>
      <c r="P35" s="1022">
        <v>0</v>
      </c>
      <c r="Q35" s="1023">
        <f t="shared" si="2"/>
        <v>0</v>
      </c>
      <c r="R35" s="1018" t="str">
        <f>IF('8 Checks'!K35&lt;&gt;"","N",IF(C35&lt;&gt;"","Y",""))</f>
        <v/>
      </c>
      <c r="T35" s="1019"/>
      <c r="U35" s="1019"/>
      <c r="V35" s="1058" t="s">
        <v>547</v>
      </c>
    </row>
    <row r="36" spans="1:22" x14ac:dyDescent="0.2">
      <c r="A36" s="1020" t="str">
        <f>IF('8 Checks'!J166=1,'8 Checks'!I166,IF(AND('8 Checks'!J166=0,'8 Checks'!K166=1),'8 Checks'!I166,IF('8 Checks'!J165=1,'8 Checks'!I166,"")))</f>
        <v/>
      </c>
      <c r="B36" s="1010"/>
      <c r="C36" s="1010" t="str">
        <f t="shared" si="1"/>
        <v/>
      </c>
      <c r="D36" s="1010" t="str">
        <f>IF(AND('8 Checks'!K36="",C36&lt;&gt;""),VLOOKUP(C36,'6 Checks'!BS:BT,2,FALSE),"")</f>
        <v/>
      </c>
      <c r="E36" s="1010"/>
      <c r="F36" s="1022">
        <v>0</v>
      </c>
      <c r="G36" s="1022">
        <v>0</v>
      </c>
      <c r="H36" s="1022">
        <v>0</v>
      </c>
      <c r="I36" s="1022">
        <v>0</v>
      </c>
      <c r="J36" s="1022">
        <v>0</v>
      </c>
      <c r="K36" s="1023">
        <f t="shared" si="3"/>
        <v>0</v>
      </c>
      <c r="L36" s="1022">
        <v>0</v>
      </c>
      <c r="M36" s="1022">
        <v>0</v>
      </c>
      <c r="N36" s="1022">
        <v>0</v>
      </c>
      <c r="O36" s="1022">
        <v>0</v>
      </c>
      <c r="P36" s="1022">
        <v>0</v>
      </c>
      <c r="Q36" s="1023">
        <f t="shared" si="2"/>
        <v>0</v>
      </c>
      <c r="R36" s="1018" t="str">
        <f>IF('8 Checks'!K36&lt;&gt;"","N",IF(C36&lt;&gt;"","Y",""))</f>
        <v/>
      </c>
      <c r="T36" s="1019"/>
      <c r="U36" s="1019"/>
      <c r="V36" s="1057" t="str">
        <f>'8 Checks'!D455</f>
        <v/>
      </c>
    </row>
    <row r="37" spans="1:22" x14ac:dyDescent="0.2">
      <c r="A37" s="1020" t="str">
        <f>IF('8 Checks'!J167=1,'8 Checks'!I167,IF(AND('8 Checks'!J167=0,'8 Checks'!K167=1),'8 Checks'!I167,IF('8 Checks'!J166=1,'8 Checks'!I167,"")))</f>
        <v/>
      </c>
      <c r="B37" s="1010"/>
      <c r="C37" s="1010" t="str">
        <f t="shared" si="1"/>
        <v/>
      </c>
      <c r="D37" s="1010" t="str">
        <f>IF(AND('8 Checks'!K37="",C37&lt;&gt;""),VLOOKUP(C37,'6 Checks'!BS:BT,2,FALSE),"")</f>
        <v/>
      </c>
      <c r="E37" s="1010"/>
      <c r="F37" s="1022">
        <v>0</v>
      </c>
      <c r="G37" s="1022">
        <v>0</v>
      </c>
      <c r="H37" s="1022">
        <v>0</v>
      </c>
      <c r="I37" s="1022">
        <v>0</v>
      </c>
      <c r="J37" s="1022">
        <v>0</v>
      </c>
      <c r="K37" s="1023">
        <f t="shared" si="3"/>
        <v>0</v>
      </c>
      <c r="L37" s="1022">
        <v>0</v>
      </c>
      <c r="M37" s="1022">
        <v>0</v>
      </c>
      <c r="N37" s="1022">
        <v>0</v>
      </c>
      <c r="O37" s="1022">
        <v>0</v>
      </c>
      <c r="P37" s="1022">
        <v>0</v>
      </c>
      <c r="Q37" s="1023">
        <f t="shared" si="2"/>
        <v>0</v>
      </c>
      <c r="R37" s="1018" t="str">
        <f>IF('8 Checks'!K37&lt;&gt;"","N",IF(C37&lt;&gt;"","Y",""))</f>
        <v/>
      </c>
      <c r="T37" s="1019"/>
      <c r="U37" s="1019"/>
      <c r="V37" s="1058" t="s">
        <v>538</v>
      </c>
    </row>
    <row r="38" spans="1:22" x14ac:dyDescent="0.2">
      <c r="A38" s="1020" t="str">
        <f>IF('8 Checks'!J168=1,'8 Checks'!I168,IF(AND('8 Checks'!J168=0,'8 Checks'!K168=1),'8 Checks'!I168,IF('8 Checks'!J167=1,'8 Checks'!I168,"")))</f>
        <v/>
      </c>
      <c r="B38" s="1010"/>
      <c r="C38" s="1010" t="str">
        <f t="shared" si="1"/>
        <v/>
      </c>
      <c r="D38" s="1010" t="str">
        <f>IF(AND('8 Checks'!K38="",C38&lt;&gt;""),VLOOKUP(C38,'6 Checks'!BS:BT,2,FALSE),"")</f>
        <v/>
      </c>
      <c r="E38" s="1010"/>
      <c r="F38" s="1022">
        <v>0</v>
      </c>
      <c r="G38" s="1022">
        <v>0</v>
      </c>
      <c r="H38" s="1022">
        <v>0</v>
      </c>
      <c r="I38" s="1022">
        <v>0</v>
      </c>
      <c r="J38" s="1022">
        <v>0</v>
      </c>
      <c r="K38" s="1023">
        <f t="shared" si="3"/>
        <v>0</v>
      </c>
      <c r="L38" s="1022">
        <v>0</v>
      </c>
      <c r="M38" s="1022">
        <v>0</v>
      </c>
      <c r="N38" s="1022">
        <v>0</v>
      </c>
      <c r="O38" s="1022">
        <v>0</v>
      </c>
      <c r="P38" s="1022">
        <v>0</v>
      </c>
      <c r="Q38" s="1023">
        <f t="shared" si="2"/>
        <v>0</v>
      </c>
      <c r="R38" s="1018" t="str">
        <f>IF('8 Checks'!K38&lt;&gt;"","N",IF(C38&lt;&gt;"","Y",""))</f>
        <v/>
      </c>
      <c r="T38" s="1019"/>
      <c r="U38" s="1019"/>
      <c r="V38" s="1057" t="str">
        <f>'8 Checks'!D264</f>
        <v/>
      </c>
    </row>
    <row r="39" spans="1:22" x14ac:dyDescent="0.2">
      <c r="A39" s="1020" t="str">
        <f>IF('8 Checks'!J169=1,'8 Checks'!I169,IF(AND('8 Checks'!J169=0,'8 Checks'!K169=1),'8 Checks'!I169,IF('8 Checks'!J168=1,'8 Checks'!I169,"")))</f>
        <v/>
      </c>
      <c r="B39" s="1010"/>
      <c r="C39" s="1010" t="str">
        <f t="shared" si="1"/>
        <v/>
      </c>
      <c r="D39" s="1010" t="str">
        <f>IF(AND('8 Checks'!K39="",C39&lt;&gt;""),VLOOKUP(C39,'6 Checks'!BS:BT,2,FALSE),"")</f>
        <v/>
      </c>
      <c r="E39" s="1010"/>
      <c r="F39" s="1022">
        <v>0</v>
      </c>
      <c r="G39" s="1022">
        <v>0</v>
      </c>
      <c r="H39" s="1022">
        <v>0</v>
      </c>
      <c r="I39" s="1022">
        <v>0</v>
      </c>
      <c r="J39" s="1022">
        <v>0</v>
      </c>
      <c r="K39" s="1023">
        <f t="shared" si="3"/>
        <v>0</v>
      </c>
      <c r="L39" s="1022">
        <v>0</v>
      </c>
      <c r="M39" s="1022">
        <v>0</v>
      </c>
      <c r="N39" s="1022">
        <v>0</v>
      </c>
      <c r="O39" s="1022">
        <v>0</v>
      </c>
      <c r="P39" s="1022">
        <v>0</v>
      </c>
      <c r="Q39" s="1023">
        <f t="shared" si="2"/>
        <v>0</v>
      </c>
      <c r="R39" s="1018" t="str">
        <f>IF('8 Checks'!K39&lt;&gt;"","N",IF(C39&lt;&gt;"","Y",""))</f>
        <v/>
      </c>
      <c r="T39" s="1019"/>
      <c r="U39" s="1019"/>
      <c r="V39" s="1058" t="s">
        <v>539</v>
      </c>
    </row>
    <row r="40" spans="1:22" x14ac:dyDescent="0.2">
      <c r="A40" s="1020" t="str">
        <f>IF('8 Checks'!J170=1,'8 Checks'!I170,IF(AND('8 Checks'!J170=0,'8 Checks'!K170=1),'8 Checks'!I170,IF('8 Checks'!J169=1,'8 Checks'!I170,"")))</f>
        <v/>
      </c>
      <c r="B40" s="1010"/>
      <c r="C40" s="1010" t="str">
        <f t="shared" si="1"/>
        <v/>
      </c>
      <c r="D40" s="1010" t="str">
        <f>IF(AND('8 Checks'!K40="",C40&lt;&gt;""),VLOOKUP(C40,'6 Checks'!BS:BT,2,FALSE),"")</f>
        <v/>
      </c>
      <c r="E40" s="1010"/>
      <c r="F40" s="1022">
        <v>0</v>
      </c>
      <c r="G40" s="1022">
        <v>0</v>
      </c>
      <c r="H40" s="1022">
        <v>0</v>
      </c>
      <c r="I40" s="1022">
        <v>0</v>
      </c>
      <c r="J40" s="1022">
        <v>0</v>
      </c>
      <c r="K40" s="1023">
        <f t="shared" si="3"/>
        <v>0</v>
      </c>
      <c r="L40" s="1022">
        <v>0</v>
      </c>
      <c r="M40" s="1022">
        <v>0</v>
      </c>
      <c r="N40" s="1022">
        <v>0</v>
      </c>
      <c r="O40" s="1022">
        <v>0</v>
      </c>
      <c r="P40" s="1022">
        <v>0</v>
      </c>
      <c r="Q40" s="1023">
        <f t="shared" si="2"/>
        <v>0</v>
      </c>
      <c r="R40" s="1018" t="str">
        <f>IF('8 Checks'!K40&lt;&gt;"","N",IF(C40&lt;&gt;"","Y",""))</f>
        <v/>
      </c>
      <c r="T40" s="1019"/>
      <c r="U40" s="1019"/>
      <c r="V40" s="1057" t="str">
        <f>'8 Checks'!D151</f>
        <v/>
      </c>
    </row>
    <row r="41" spans="1:22" x14ac:dyDescent="0.2">
      <c r="A41" s="1020" t="str">
        <f>IF('8 Checks'!J171=1,'8 Checks'!I171,IF(AND('8 Checks'!J171=0,'8 Checks'!K171=1),'8 Checks'!I171,IF('8 Checks'!J170=1,'8 Checks'!I171,"")))</f>
        <v/>
      </c>
      <c r="B41" s="1010"/>
      <c r="C41" s="1010" t="str">
        <f t="shared" si="1"/>
        <v/>
      </c>
      <c r="D41" s="1010" t="str">
        <f>IF(AND('8 Checks'!K41="",C41&lt;&gt;""),VLOOKUP(C41,'6 Checks'!BS:BT,2,FALSE),"")</f>
        <v/>
      </c>
      <c r="E41" s="1010"/>
      <c r="F41" s="1022">
        <v>0</v>
      </c>
      <c r="G41" s="1022">
        <v>0</v>
      </c>
      <c r="H41" s="1022">
        <v>0</v>
      </c>
      <c r="I41" s="1022">
        <v>0</v>
      </c>
      <c r="J41" s="1022">
        <v>0</v>
      </c>
      <c r="K41" s="1023">
        <f t="shared" si="3"/>
        <v>0</v>
      </c>
      <c r="L41" s="1022">
        <v>0</v>
      </c>
      <c r="M41" s="1022">
        <v>0</v>
      </c>
      <c r="N41" s="1022">
        <v>0</v>
      </c>
      <c r="O41" s="1022">
        <v>0</v>
      </c>
      <c r="P41" s="1022">
        <v>0</v>
      </c>
      <c r="Q41" s="1023">
        <f t="shared" si="2"/>
        <v>0</v>
      </c>
      <c r="R41" s="1018" t="str">
        <f>IF('8 Checks'!K41&lt;&gt;"","N",IF(C41&lt;&gt;"","Y",""))</f>
        <v/>
      </c>
      <c r="T41" s="1019"/>
      <c r="U41" s="1019"/>
      <c r="V41" s="1058" t="s">
        <v>540</v>
      </c>
    </row>
    <row r="42" spans="1:22" x14ac:dyDescent="0.2">
      <c r="A42" s="1020" t="str">
        <f>IF('8 Checks'!J172=1,'8 Checks'!I172,IF(AND('8 Checks'!J172=0,'8 Checks'!K172=1),'8 Checks'!I172,IF('8 Checks'!J171=1,'8 Checks'!I172,"")))</f>
        <v/>
      </c>
      <c r="B42" s="1010"/>
      <c r="C42" s="1010" t="str">
        <f t="shared" si="1"/>
        <v/>
      </c>
      <c r="D42" s="1010" t="str">
        <f>IF(AND('8 Checks'!K42="",C42&lt;&gt;""),VLOOKUP(C42,'6 Checks'!BS:BT,2,FALSE),"")</f>
        <v/>
      </c>
      <c r="E42" s="1010"/>
      <c r="F42" s="1022">
        <v>0</v>
      </c>
      <c r="G42" s="1022">
        <v>0</v>
      </c>
      <c r="H42" s="1022">
        <v>0</v>
      </c>
      <c r="I42" s="1022">
        <v>0</v>
      </c>
      <c r="J42" s="1022">
        <v>0</v>
      </c>
      <c r="K42" s="1023">
        <f t="shared" si="3"/>
        <v>0</v>
      </c>
      <c r="L42" s="1022">
        <v>0</v>
      </c>
      <c r="M42" s="1022">
        <v>0</v>
      </c>
      <c r="N42" s="1022">
        <v>0</v>
      </c>
      <c r="O42" s="1022">
        <v>0</v>
      </c>
      <c r="P42" s="1022">
        <v>0</v>
      </c>
      <c r="Q42" s="1023">
        <f t="shared" si="2"/>
        <v>0</v>
      </c>
      <c r="R42" s="1018" t="str">
        <f>IF('8 Checks'!K42&lt;&gt;"","N",IF(C42&lt;&gt;"","Y",""))</f>
        <v/>
      </c>
      <c r="T42" s="1019"/>
      <c r="U42" s="1019"/>
      <c r="V42" s="1057" t="str">
        <f>'8 Checks'!F322</f>
        <v/>
      </c>
    </row>
    <row r="43" spans="1:22" x14ac:dyDescent="0.2">
      <c r="A43" s="1020" t="str">
        <f>IF('8 Checks'!J173=1,'8 Checks'!I173,IF(AND('8 Checks'!J173=0,'8 Checks'!K173=1),'8 Checks'!I173,IF('8 Checks'!J172=1,'8 Checks'!I173,"")))</f>
        <v/>
      </c>
      <c r="B43" s="1010"/>
      <c r="C43" s="1010" t="str">
        <f t="shared" si="1"/>
        <v/>
      </c>
      <c r="D43" s="1010" t="str">
        <f>IF(AND('8 Checks'!K43="",C43&lt;&gt;""),VLOOKUP(C43,'6 Checks'!BS:BT,2,FALSE),"")</f>
        <v/>
      </c>
      <c r="E43" s="1010"/>
      <c r="F43" s="1022">
        <v>0</v>
      </c>
      <c r="G43" s="1022">
        <v>0</v>
      </c>
      <c r="H43" s="1022">
        <v>0</v>
      </c>
      <c r="I43" s="1022">
        <v>0</v>
      </c>
      <c r="J43" s="1022">
        <v>0</v>
      </c>
      <c r="K43" s="1023">
        <f t="shared" si="3"/>
        <v>0</v>
      </c>
      <c r="L43" s="1022">
        <v>0</v>
      </c>
      <c r="M43" s="1022">
        <v>0</v>
      </c>
      <c r="N43" s="1022">
        <v>0</v>
      </c>
      <c r="O43" s="1022">
        <v>0</v>
      </c>
      <c r="P43" s="1022">
        <v>0</v>
      </c>
      <c r="Q43" s="1023">
        <f t="shared" si="2"/>
        <v>0</v>
      </c>
      <c r="R43" s="1018" t="str">
        <f>IF('8 Checks'!K43&lt;&gt;"","N",IF(C43&lt;&gt;"","Y",""))</f>
        <v/>
      </c>
      <c r="T43" s="1019"/>
      <c r="U43" s="1019"/>
      <c r="V43" s="1058" t="s">
        <v>541</v>
      </c>
    </row>
    <row r="44" spans="1:22" x14ac:dyDescent="0.2">
      <c r="A44" s="1020" t="str">
        <f>IF('8 Checks'!J174=1,'8 Checks'!I174,IF(AND('8 Checks'!J174=0,'8 Checks'!K174=1),'8 Checks'!I174,IF('8 Checks'!J173=1,'8 Checks'!I174,"")))</f>
        <v/>
      </c>
      <c r="B44" s="1010"/>
      <c r="C44" s="1010" t="str">
        <f t="shared" si="1"/>
        <v/>
      </c>
      <c r="D44" s="1010" t="str">
        <f>IF(AND('8 Checks'!K44="",C44&lt;&gt;""),VLOOKUP(C44,'6 Checks'!BS:BT,2,FALSE),"")</f>
        <v/>
      </c>
      <c r="E44" s="1010"/>
      <c r="F44" s="1022">
        <v>0</v>
      </c>
      <c r="G44" s="1022">
        <v>0</v>
      </c>
      <c r="H44" s="1022">
        <v>0</v>
      </c>
      <c r="I44" s="1022">
        <v>0</v>
      </c>
      <c r="J44" s="1022">
        <v>0</v>
      </c>
      <c r="K44" s="1023">
        <f t="shared" si="3"/>
        <v>0</v>
      </c>
      <c r="L44" s="1022">
        <v>0</v>
      </c>
      <c r="M44" s="1022">
        <v>0</v>
      </c>
      <c r="N44" s="1022">
        <v>0</v>
      </c>
      <c r="O44" s="1022">
        <v>0</v>
      </c>
      <c r="P44" s="1022">
        <v>0</v>
      </c>
      <c r="Q44" s="1023">
        <f t="shared" si="2"/>
        <v>0</v>
      </c>
      <c r="R44" s="1018" t="str">
        <f>IF('8 Checks'!K44&lt;&gt;"","N",IF(C44&lt;&gt;"","Y",""))</f>
        <v/>
      </c>
      <c r="T44" s="1019"/>
      <c r="U44" s="1019"/>
      <c r="V44" s="1057" t="str">
        <f>'8 Checks'!L392</f>
        <v/>
      </c>
    </row>
    <row r="45" spans="1:22" x14ac:dyDescent="0.2">
      <c r="A45" s="1020" t="str">
        <f>IF('8 Checks'!J175=1,'8 Checks'!I175,IF(AND('8 Checks'!J175=0,'8 Checks'!K175=1),'8 Checks'!I175,IF('8 Checks'!J174=1,'8 Checks'!I175,"")))</f>
        <v/>
      </c>
      <c r="B45" s="1010"/>
      <c r="C45" s="1010" t="str">
        <f t="shared" ref="C45:C62" si="4">IF(B45="other",UKPRN,"")</f>
        <v/>
      </c>
      <c r="D45" s="1010" t="str">
        <f>IF(AND('8 Checks'!K45="",C45&lt;&gt;""),VLOOKUP(C45,'6 Checks'!BS:BT,2,FALSE),"")</f>
        <v/>
      </c>
      <c r="E45" s="1010"/>
      <c r="F45" s="1022">
        <v>0</v>
      </c>
      <c r="G45" s="1022">
        <v>0</v>
      </c>
      <c r="H45" s="1022">
        <v>0</v>
      </c>
      <c r="I45" s="1022">
        <v>0</v>
      </c>
      <c r="J45" s="1022">
        <v>0</v>
      </c>
      <c r="K45" s="1023">
        <f t="shared" si="3"/>
        <v>0</v>
      </c>
      <c r="L45" s="1022">
        <v>0</v>
      </c>
      <c r="M45" s="1022">
        <v>0</v>
      </c>
      <c r="N45" s="1022">
        <v>0</v>
      </c>
      <c r="O45" s="1022">
        <v>0</v>
      </c>
      <c r="P45" s="1022">
        <v>0</v>
      </c>
      <c r="Q45" s="1023">
        <f t="shared" si="2"/>
        <v>0</v>
      </c>
      <c r="R45" s="1018" t="str">
        <f>IF('8 Checks'!K45&lt;&gt;"","N",IF(C45&lt;&gt;"","Y",""))</f>
        <v/>
      </c>
      <c r="T45" s="1019"/>
      <c r="U45" s="1019"/>
    </row>
    <row r="46" spans="1:22" x14ac:dyDescent="0.2">
      <c r="A46" s="1020" t="str">
        <f>IF('8 Checks'!J176=1,'8 Checks'!I176,IF(AND('8 Checks'!J176=0,'8 Checks'!K176=1),'8 Checks'!I176,IF('8 Checks'!J175=1,'8 Checks'!I176,"")))</f>
        <v/>
      </c>
      <c r="B46" s="1010"/>
      <c r="C46" s="1010" t="str">
        <f t="shared" si="4"/>
        <v/>
      </c>
      <c r="D46" s="1010" t="str">
        <f>IF(AND('8 Checks'!K46="",C46&lt;&gt;""),VLOOKUP(C46,'6 Checks'!BS:BT,2,FALSE),"")</f>
        <v/>
      </c>
      <c r="E46" s="1010"/>
      <c r="F46" s="1022">
        <v>0</v>
      </c>
      <c r="G46" s="1022">
        <v>0</v>
      </c>
      <c r="H46" s="1022">
        <v>0</v>
      </c>
      <c r="I46" s="1022">
        <v>0</v>
      </c>
      <c r="J46" s="1022">
        <v>0</v>
      </c>
      <c r="K46" s="1023">
        <f t="shared" si="3"/>
        <v>0</v>
      </c>
      <c r="L46" s="1022">
        <v>0</v>
      </c>
      <c r="M46" s="1022">
        <v>0</v>
      </c>
      <c r="N46" s="1022">
        <v>0</v>
      </c>
      <c r="O46" s="1022">
        <v>0</v>
      </c>
      <c r="P46" s="1022">
        <v>0</v>
      </c>
      <c r="Q46" s="1023">
        <f t="shared" si="2"/>
        <v>0</v>
      </c>
      <c r="R46" s="1018" t="str">
        <f>IF('8 Checks'!K46&lt;&gt;"","N",IF(C46&lt;&gt;"","Y",""))</f>
        <v/>
      </c>
      <c r="T46" s="1019"/>
      <c r="U46" s="1019"/>
    </row>
    <row r="47" spans="1:22" x14ac:dyDescent="0.2">
      <c r="A47" s="1020" t="str">
        <f>IF('8 Checks'!J177=1,'8 Checks'!I177,IF(AND('8 Checks'!J177=0,'8 Checks'!K177=1),'8 Checks'!I177,IF('8 Checks'!J176=1,'8 Checks'!I177,"")))</f>
        <v/>
      </c>
      <c r="B47" s="1010"/>
      <c r="C47" s="1010" t="str">
        <f t="shared" si="4"/>
        <v/>
      </c>
      <c r="D47" s="1010" t="str">
        <f>IF(AND('8 Checks'!K47="",C47&lt;&gt;""),VLOOKUP(C47,'6 Checks'!BS:BT,2,FALSE),"")</f>
        <v/>
      </c>
      <c r="E47" s="1010"/>
      <c r="F47" s="1022">
        <v>0</v>
      </c>
      <c r="G47" s="1022">
        <v>0</v>
      </c>
      <c r="H47" s="1022">
        <v>0</v>
      </c>
      <c r="I47" s="1022">
        <v>0</v>
      </c>
      <c r="J47" s="1022">
        <v>0</v>
      </c>
      <c r="K47" s="1023">
        <f t="shared" si="3"/>
        <v>0</v>
      </c>
      <c r="L47" s="1022">
        <v>0</v>
      </c>
      <c r="M47" s="1022">
        <v>0</v>
      </c>
      <c r="N47" s="1022">
        <v>0</v>
      </c>
      <c r="O47" s="1022">
        <v>0</v>
      </c>
      <c r="P47" s="1022">
        <v>0</v>
      </c>
      <c r="Q47" s="1023">
        <f t="shared" si="2"/>
        <v>0</v>
      </c>
      <c r="R47" s="1018" t="str">
        <f>IF('8 Checks'!K47&lt;&gt;"","N",IF(C47&lt;&gt;"","Y",""))</f>
        <v/>
      </c>
      <c r="T47" s="1019"/>
      <c r="U47" s="1019"/>
    </row>
    <row r="48" spans="1:22" x14ac:dyDescent="0.2">
      <c r="A48" s="1020" t="str">
        <f>IF('8 Checks'!J178=1,'8 Checks'!I178,IF(AND('8 Checks'!J178=0,'8 Checks'!K178=1),'8 Checks'!I178,IF('8 Checks'!J177=1,'8 Checks'!I178,"")))</f>
        <v/>
      </c>
      <c r="B48" s="1010"/>
      <c r="C48" s="1010" t="str">
        <f t="shared" si="4"/>
        <v/>
      </c>
      <c r="D48" s="1010" t="str">
        <f>IF(AND('8 Checks'!K48="",C48&lt;&gt;""),VLOOKUP(C48,'6 Checks'!BS:BT,2,FALSE),"")</f>
        <v/>
      </c>
      <c r="E48" s="1010"/>
      <c r="F48" s="1022">
        <v>0</v>
      </c>
      <c r="G48" s="1022">
        <v>0</v>
      </c>
      <c r="H48" s="1022">
        <v>0</v>
      </c>
      <c r="I48" s="1022">
        <v>0</v>
      </c>
      <c r="J48" s="1022">
        <v>0</v>
      </c>
      <c r="K48" s="1023">
        <f t="shared" si="3"/>
        <v>0</v>
      </c>
      <c r="L48" s="1022">
        <v>0</v>
      </c>
      <c r="M48" s="1022">
        <v>0</v>
      </c>
      <c r="N48" s="1022">
        <v>0</v>
      </c>
      <c r="O48" s="1022">
        <v>0</v>
      </c>
      <c r="P48" s="1022">
        <v>0</v>
      </c>
      <c r="Q48" s="1023">
        <f t="shared" si="2"/>
        <v>0</v>
      </c>
      <c r="R48" s="1018" t="str">
        <f>IF('8 Checks'!K48&lt;&gt;"","N",IF(C48&lt;&gt;"","Y",""))</f>
        <v/>
      </c>
      <c r="T48" s="1019"/>
      <c r="U48" s="1019"/>
    </row>
    <row r="49" spans="1:21" x14ac:dyDescent="0.2">
      <c r="A49" s="1020" t="str">
        <f>IF('8 Checks'!J179=1,'8 Checks'!I179,IF(AND('8 Checks'!J179=0,'8 Checks'!K179=1),'8 Checks'!I179,IF('8 Checks'!J178=1,'8 Checks'!I179,"")))</f>
        <v/>
      </c>
      <c r="B49" s="1010"/>
      <c r="C49" s="1010" t="str">
        <f t="shared" si="4"/>
        <v/>
      </c>
      <c r="D49" s="1010" t="str">
        <f>IF(AND('8 Checks'!K49="",C49&lt;&gt;""),VLOOKUP(C49,'6 Checks'!BS:BT,2,FALSE),"")</f>
        <v/>
      </c>
      <c r="E49" s="1010"/>
      <c r="F49" s="1022">
        <v>0</v>
      </c>
      <c r="G49" s="1022">
        <v>0</v>
      </c>
      <c r="H49" s="1022">
        <v>0</v>
      </c>
      <c r="I49" s="1022">
        <v>0</v>
      </c>
      <c r="J49" s="1022">
        <v>0</v>
      </c>
      <c r="K49" s="1023">
        <f t="shared" si="3"/>
        <v>0</v>
      </c>
      <c r="L49" s="1022">
        <v>0</v>
      </c>
      <c r="M49" s="1022">
        <v>0</v>
      </c>
      <c r="N49" s="1022">
        <v>0</v>
      </c>
      <c r="O49" s="1022">
        <v>0</v>
      </c>
      <c r="P49" s="1022">
        <v>0</v>
      </c>
      <c r="Q49" s="1023">
        <f t="shared" si="2"/>
        <v>0</v>
      </c>
      <c r="R49" s="1018" t="str">
        <f>IF('8 Checks'!K49&lt;&gt;"","N",IF(C49&lt;&gt;"","Y",""))</f>
        <v/>
      </c>
      <c r="T49" s="1019"/>
      <c r="U49" s="1019"/>
    </row>
    <row r="50" spans="1:21" x14ac:dyDescent="0.2">
      <c r="A50" s="1020" t="str">
        <f>IF('8 Checks'!J180=1,'8 Checks'!I180,IF(AND('8 Checks'!J180=0,'8 Checks'!K180=1),'8 Checks'!I180,IF('8 Checks'!J179=1,'8 Checks'!I180,"")))</f>
        <v/>
      </c>
      <c r="B50" s="1010"/>
      <c r="C50" s="1010" t="str">
        <f t="shared" si="4"/>
        <v/>
      </c>
      <c r="D50" s="1010" t="str">
        <f>IF(AND('8 Checks'!K50="",C50&lt;&gt;""),VLOOKUP(C50,'6 Checks'!BS:BT,2,FALSE),"")</f>
        <v/>
      </c>
      <c r="E50" s="1010"/>
      <c r="F50" s="1022">
        <v>0</v>
      </c>
      <c r="G50" s="1022">
        <v>0</v>
      </c>
      <c r="H50" s="1022">
        <v>0</v>
      </c>
      <c r="I50" s="1022">
        <v>0</v>
      </c>
      <c r="J50" s="1022">
        <v>0</v>
      </c>
      <c r="K50" s="1023">
        <f t="shared" si="3"/>
        <v>0</v>
      </c>
      <c r="L50" s="1022">
        <v>0</v>
      </c>
      <c r="M50" s="1022">
        <v>0</v>
      </c>
      <c r="N50" s="1022">
        <v>0</v>
      </c>
      <c r="O50" s="1022">
        <v>0</v>
      </c>
      <c r="P50" s="1022">
        <v>0</v>
      </c>
      <c r="Q50" s="1023">
        <f t="shared" si="2"/>
        <v>0</v>
      </c>
      <c r="R50" s="1018" t="str">
        <f>IF('8 Checks'!K50&lt;&gt;"","N",IF(C50&lt;&gt;"","Y",""))</f>
        <v/>
      </c>
      <c r="T50" s="1019"/>
      <c r="U50" s="1019"/>
    </row>
    <row r="51" spans="1:21" x14ac:dyDescent="0.2">
      <c r="A51" s="1020" t="str">
        <f>IF('8 Checks'!J181=1,'8 Checks'!I181,IF(AND('8 Checks'!J181=0,'8 Checks'!K181=1),'8 Checks'!I181,IF('8 Checks'!J180=1,'8 Checks'!I181,"")))</f>
        <v/>
      </c>
      <c r="B51" s="1010"/>
      <c r="C51" s="1010" t="str">
        <f t="shared" si="4"/>
        <v/>
      </c>
      <c r="D51" s="1010" t="str">
        <f>IF(AND('8 Checks'!K51="",C51&lt;&gt;""),VLOOKUP(C51,'6 Checks'!BS:BT,2,FALSE),"")</f>
        <v/>
      </c>
      <c r="E51" s="1010"/>
      <c r="F51" s="1022">
        <v>0</v>
      </c>
      <c r="G51" s="1022">
        <v>0</v>
      </c>
      <c r="H51" s="1022">
        <v>0</v>
      </c>
      <c r="I51" s="1022">
        <v>0</v>
      </c>
      <c r="J51" s="1022">
        <v>0</v>
      </c>
      <c r="K51" s="1023">
        <f t="shared" si="3"/>
        <v>0</v>
      </c>
      <c r="L51" s="1022">
        <v>0</v>
      </c>
      <c r="M51" s="1022">
        <v>0</v>
      </c>
      <c r="N51" s="1022">
        <v>0</v>
      </c>
      <c r="O51" s="1022">
        <v>0</v>
      </c>
      <c r="P51" s="1022">
        <v>0</v>
      </c>
      <c r="Q51" s="1023">
        <f t="shared" si="2"/>
        <v>0</v>
      </c>
      <c r="R51" s="1018" t="str">
        <f>IF('8 Checks'!K51&lt;&gt;"","N",IF(C51&lt;&gt;"","Y",""))</f>
        <v/>
      </c>
      <c r="T51" s="1019"/>
      <c r="U51" s="1019"/>
    </row>
    <row r="52" spans="1:21" x14ac:dyDescent="0.2">
      <c r="A52" s="1020" t="str">
        <f>IF('8 Checks'!J182=1,'8 Checks'!I182,IF(AND('8 Checks'!J182=0,'8 Checks'!K182=1),'8 Checks'!I182,IF('8 Checks'!J181=1,'8 Checks'!I182,"")))</f>
        <v/>
      </c>
      <c r="B52" s="1010"/>
      <c r="C52" s="1010" t="str">
        <f t="shared" si="4"/>
        <v/>
      </c>
      <c r="D52" s="1010" t="str">
        <f>IF(AND('8 Checks'!K52="",C52&lt;&gt;""),VLOOKUP(C52,'6 Checks'!BS:BT,2,FALSE),"")</f>
        <v/>
      </c>
      <c r="E52" s="1010"/>
      <c r="F52" s="1022">
        <v>0</v>
      </c>
      <c r="G52" s="1022">
        <v>0</v>
      </c>
      <c r="H52" s="1022">
        <v>0</v>
      </c>
      <c r="I52" s="1022">
        <v>0</v>
      </c>
      <c r="J52" s="1022">
        <v>0</v>
      </c>
      <c r="K52" s="1023">
        <f t="shared" si="3"/>
        <v>0</v>
      </c>
      <c r="L52" s="1022">
        <v>0</v>
      </c>
      <c r="M52" s="1022">
        <v>0</v>
      </c>
      <c r="N52" s="1022">
        <v>0</v>
      </c>
      <c r="O52" s="1022">
        <v>0</v>
      </c>
      <c r="P52" s="1022">
        <v>0</v>
      </c>
      <c r="Q52" s="1023">
        <f t="shared" si="2"/>
        <v>0</v>
      </c>
      <c r="R52" s="1018" t="str">
        <f>IF('8 Checks'!K52&lt;&gt;"","N",IF(C52&lt;&gt;"","Y",""))</f>
        <v/>
      </c>
      <c r="T52" s="1019"/>
      <c r="U52" s="1019"/>
    </row>
    <row r="53" spans="1:21" x14ac:dyDescent="0.2">
      <c r="A53" s="1020" t="str">
        <f>IF('8 Checks'!J183=1,'8 Checks'!I183,IF(AND('8 Checks'!J183=0,'8 Checks'!K183=1),'8 Checks'!I183,IF('8 Checks'!J182=1,'8 Checks'!I183,"")))</f>
        <v/>
      </c>
      <c r="B53" s="1010"/>
      <c r="C53" s="1010" t="str">
        <f t="shared" si="4"/>
        <v/>
      </c>
      <c r="D53" s="1010" t="str">
        <f>IF(AND('8 Checks'!K53="",C53&lt;&gt;""),VLOOKUP(C53,'6 Checks'!BS:BT,2,FALSE),"")</f>
        <v/>
      </c>
      <c r="E53" s="1010"/>
      <c r="F53" s="1022">
        <v>0</v>
      </c>
      <c r="G53" s="1022">
        <v>0</v>
      </c>
      <c r="H53" s="1022">
        <v>0</v>
      </c>
      <c r="I53" s="1022">
        <v>0</v>
      </c>
      <c r="J53" s="1022">
        <v>0</v>
      </c>
      <c r="K53" s="1023">
        <f t="shared" si="3"/>
        <v>0</v>
      </c>
      <c r="L53" s="1022">
        <v>0</v>
      </c>
      <c r="M53" s="1022">
        <v>0</v>
      </c>
      <c r="N53" s="1022">
        <v>0</v>
      </c>
      <c r="O53" s="1022">
        <v>0</v>
      </c>
      <c r="P53" s="1022">
        <v>0</v>
      </c>
      <c r="Q53" s="1023">
        <f t="shared" si="2"/>
        <v>0</v>
      </c>
      <c r="R53" s="1018" t="str">
        <f>IF('8 Checks'!K53&lt;&gt;"","N",IF(C53&lt;&gt;"","Y",""))</f>
        <v/>
      </c>
      <c r="T53" s="1019"/>
      <c r="U53" s="1019"/>
    </row>
    <row r="54" spans="1:21" x14ac:dyDescent="0.2">
      <c r="A54" s="1020" t="str">
        <f>IF('8 Checks'!J184=1,'8 Checks'!I184,IF(AND('8 Checks'!J184=0,'8 Checks'!K184=1),'8 Checks'!I184,IF('8 Checks'!J183=1,'8 Checks'!I184,"")))</f>
        <v/>
      </c>
      <c r="B54" s="1010"/>
      <c r="C54" s="1010" t="str">
        <f t="shared" si="4"/>
        <v/>
      </c>
      <c r="D54" s="1010" t="str">
        <f>IF(AND('8 Checks'!K54="",C54&lt;&gt;""),VLOOKUP(C54,'6 Checks'!BS:BT,2,FALSE),"")</f>
        <v/>
      </c>
      <c r="E54" s="1010"/>
      <c r="F54" s="1022">
        <v>0</v>
      </c>
      <c r="G54" s="1022">
        <v>0</v>
      </c>
      <c r="H54" s="1022">
        <v>0</v>
      </c>
      <c r="I54" s="1022">
        <v>0</v>
      </c>
      <c r="J54" s="1022">
        <v>0</v>
      </c>
      <c r="K54" s="1023">
        <f t="shared" si="3"/>
        <v>0</v>
      </c>
      <c r="L54" s="1022">
        <v>0</v>
      </c>
      <c r="M54" s="1022">
        <v>0</v>
      </c>
      <c r="N54" s="1022">
        <v>0</v>
      </c>
      <c r="O54" s="1022">
        <v>0</v>
      </c>
      <c r="P54" s="1022">
        <v>0</v>
      </c>
      <c r="Q54" s="1023">
        <f t="shared" si="2"/>
        <v>0</v>
      </c>
      <c r="R54" s="1018" t="str">
        <f>IF('8 Checks'!K54&lt;&gt;"","N",IF(C54&lt;&gt;"","Y",""))</f>
        <v/>
      </c>
      <c r="T54" s="1019"/>
      <c r="U54" s="1019"/>
    </row>
    <row r="55" spans="1:21" x14ac:dyDescent="0.2">
      <c r="A55" s="1020" t="str">
        <f>IF('8 Checks'!J185=1,'8 Checks'!I185,IF(AND('8 Checks'!J185=0,'8 Checks'!K185=1),'8 Checks'!I185,IF('8 Checks'!J184=1,'8 Checks'!I185,"")))</f>
        <v/>
      </c>
      <c r="B55" s="1010"/>
      <c r="C55" s="1010" t="str">
        <f t="shared" si="4"/>
        <v/>
      </c>
      <c r="D55" s="1010" t="str">
        <f>IF(AND('8 Checks'!K55="",C55&lt;&gt;""),VLOOKUP(C55,'6 Checks'!BS:BT,2,FALSE),"")</f>
        <v/>
      </c>
      <c r="E55" s="1010"/>
      <c r="F55" s="1022">
        <v>0</v>
      </c>
      <c r="G55" s="1022">
        <v>0</v>
      </c>
      <c r="H55" s="1022">
        <v>0</v>
      </c>
      <c r="I55" s="1022">
        <v>0</v>
      </c>
      <c r="J55" s="1022">
        <v>0</v>
      </c>
      <c r="K55" s="1023">
        <f t="shared" si="3"/>
        <v>0</v>
      </c>
      <c r="L55" s="1022">
        <v>0</v>
      </c>
      <c r="M55" s="1022">
        <v>0</v>
      </c>
      <c r="N55" s="1022">
        <v>0</v>
      </c>
      <c r="O55" s="1022">
        <v>0</v>
      </c>
      <c r="P55" s="1022">
        <v>0</v>
      </c>
      <c r="Q55" s="1023">
        <f t="shared" si="2"/>
        <v>0</v>
      </c>
      <c r="R55" s="1018" t="str">
        <f>IF('8 Checks'!K55&lt;&gt;"","N",IF(C55&lt;&gt;"","Y",""))</f>
        <v/>
      </c>
      <c r="T55" s="1019"/>
      <c r="U55" s="1019"/>
    </row>
    <row r="56" spans="1:21" x14ac:dyDescent="0.2">
      <c r="A56" s="1020" t="str">
        <f>IF('8 Checks'!J186=1,'8 Checks'!I186,IF(AND('8 Checks'!J186=0,'8 Checks'!K186=1),'8 Checks'!I186,IF('8 Checks'!J185=1,'8 Checks'!I186,"")))</f>
        <v/>
      </c>
      <c r="B56" s="1010"/>
      <c r="C56" s="1010" t="str">
        <f t="shared" si="4"/>
        <v/>
      </c>
      <c r="D56" s="1010" t="str">
        <f>IF(AND('8 Checks'!K56="",C56&lt;&gt;""),VLOOKUP(C56,'6 Checks'!BS:BT,2,FALSE),"")</f>
        <v/>
      </c>
      <c r="E56" s="1010"/>
      <c r="F56" s="1022">
        <v>0</v>
      </c>
      <c r="G56" s="1022">
        <v>0</v>
      </c>
      <c r="H56" s="1022">
        <v>0</v>
      </c>
      <c r="I56" s="1022">
        <v>0</v>
      </c>
      <c r="J56" s="1022">
        <v>0</v>
      </c>
      <c r="K56" s="1023">
        <f t="shared" si="3"/>
        <v>0</v>
      </c>
      <c r="L56" s="1022">
        <v>0</v>
      </c>
      <c r="M56" s="1022">
        <v>0</v>
      </c>
      <c r="N56" s="1022">
        <v>0</v>
      </c>
      <c r="O56" s="1022">
        <v>0</v>
      </c>
      <c r="P56" s="1022">
        <v>0</v>
      </c>
      <c r="Q56" s="1023">
        <f t="shared" si="2"/>
        <v>0</v>
      </c>
      <c r="R56" s="1018" t="str">
        <f>IF('8 Checks'!K56&lt;&gt;"","N",IF(C56&lt;&gt;"","Y",""))</f>
        <v/>
      </c>
      <c r="T56" s="1019"/>
      <c r="U56" s="1019"/>
    </row>
    <row r="57" spans="1:21" x14ac:dyDescent="0.2">
      <c r="A57" s="1020" t="str">
        <f>IF('8 Checks'!J187=1,'8 Checks'!I187,IF(AND('8 Checks'!J187=0,'8 Checks'!K187=1),'8 Checks'!I187,IF('8 Checks'!J186=1,'8 Checks'!I187,"")))</f>
        <v/>
      </c>
      <c r="B57" s="1010"/>
      <c r="C57" s="1010" t="str">
        <f t="shared" si="4"/>
        <v/>
      </c>
      <c r="D57" s="1010" t="str">
        <f>IF(AND('8 Checks'!K57="",C57&lt;&gt;""),VLOOKUP(C57,'6 Checks'!BS:BT,2,FALSE),"")</f>
        <v/>
      </c>
      <c r="E57" s="1010"/>
      <c r="F57" s="1022">
        <v>0</v>
      </c>
      <c r="G57" s="1022">
        <v>0</v>
      </c>
      <c r="H57" s="1022">
        <v>0</v>
      </c>
      <c r="I57" s="1022">
        <v>0</v>
      </c>
      <c r="J57" s="1022">
        <v>0</v>
      </c>
      <c r="K57" s="1023">
        <f t="shared" si="3"/>
        <v>0</v>
      </c>
      <c r="L57" s="1022">
        <v>0</v>
      </c>
      <c r="M57" s="1022">
        <v>0</v>
      </c>
      <c r="N57" s="1022">
        <v>0</v>
      </c>
      <c r="O57" s="1022">
        <v>0</v>
      </c>
      <c r="P57" s="1022">
        <v>0</v>
      </c>
      <c r="Q57" s="1023">
        <f t="shared" si="2"/>
        <v>0</v>
      </c>
      <c r="R57" s="1018" t="str">
        <f>IF('8 Checks'!K57&lt;&gt;"","N",IF(C57&lt;&gt;"","Y",""))</f>
        <v/>
      </c>
      <c r="T57" s="1019"/>
      <c r="U57" s="1019"/>
    </row>
    <row r="58" spans="1:21" x14ac:dyDescent="0.2">
      <c r="A58" s="1020" t="str">
        <f>IF('8 Checks'!J188=1,'8 Checks'!I188,IF(AND('8 Checks'!J188=0,'8 Checks'!K188=1),'8 Checks'!I188,IF('8 Checks'!J187=1,'8 Checks'!I188,"")))</f>
        <v/>
      </c>
      <c r="B58" s="1010"/>
      <c r="C58" s="1010" t="str">
        <f t="shared" si="4"/>
        <v/>
      </c>
      <c r="D58" s="1010" t="str">
        <f>IF(AND('8 Checks'!K58="",C58&lt;&gt;""),VLOOKUP(C58,'6 Checks'!BS:BT,2,FALSE),"")</f>
        <v/>
      </c>
      <c r="E58" s="1010"/>
      <c r="F58" s="1022">
        <v>0</v>
      </c>
      <c r="G58" s="1022">
        <v>0</v>
      </c>
      <c r="H58" s="1022">
        <v>0</v>
      </c>
      <c r="I58" s="1022">
        <v>0</v>
      </c>
      <c r="J58" s="1022">
        <v>0</v>
      </c>
      <c r="K58" s="1023">
        <f t="shared" si="3"/>
        <v>0</v>
      </c>
      <c r="L58" s="1022">
        <v>0</v>
      </c>
      <c r="M58" s="1022">
        <v>0</v>
      </c>
      <c r="N58" s="1022">
        <v>0</v>
      </c>
      <c r="O58" s="1022">
        <v>0</v>
      </c>
      <c r="P58" s="1022">
        <v>0</v>
      </c>
      <c r="Q58" s="1023">
        <f t="shared" si="2"/>
        <v>0</v>
      </c>
      <c r="R58" s="1018" t="str">
        <f>IF('8 Checks'!K58&lt;&gt;"","N",IF(C58&lt;&gt;"","Y",""))</f>
        <v/>
      </c>
      <c r="T58" s="1019"/>
      <c r="U58" s="1019"/>
    </row>
    <row r="59" spans="1:21" x14ac:dyDescent="0.2">
      <c r="A59" s="1020" t="str">
        <f>IF('8 Checks'!J189=1,'8 Checks'!I189,IF(AND('8 Checks'!J189=0,'8 Checks'!K189=1),'8 Checks'!I189,IF('8 Checks'!J188=1,'8 Checks'!I189,"")))</f>
        <v/>
      </c>
      <c r="B59" s="1010"/>
      <c r="C59" s="1010" t="str">
        <f t="shared" si="4"/>
        <v/>
      </c>
      <c r="D59" s="1010" t="str">
        <f>IF(AND('8 Checks'!K59="",C59&lt;&gt;""),VLOOKUP(C59,'6 Checks'!BS:BT,2,FALSE),"")</f>
        <v/>
      </c>
      <c r="E59" s="1010"/>
      <c r="F59" s="1022">
        <v>0</v>
      </c>
      <c r="G59" s="1022">
        <v>0</v>
      </c>
      <c r="H59" s="1022">
        <v>0</v>
      </c>
      <c r="I59" s="1022">
        <v>0</v>
      </c>
      <c r="J59" s="1022">
        <v>0</v>
      </c>
      <c r="K59" s="1023">
        <f t="shared" si="3"/>
        <v>0</v>
      </c>
      <c r="L59" s="1022">
        <v>0</v>
      </c>
      <c r="M59" s="1022">
        <v>0</v>
      </c>
      <c r="N59" s="1022">
        <v>0</v>
      </c>
      <c r="O59" s="1022">
        <v>0</v>
      </c>
      <c r="P59" s="1022">
        <v>0</v>
      </c>
      <c r="Q59" s="1023">
        <f t="shared" si="2"/>
        <v>0</v>
      </c>
      <c r="R59" s="1018" t="str">
        <f>IF('8 Checks'!K59&lt;&gt;"","N",IF(C59&lt;&gt;"","Y",""))</f>
        <v/>
      </c>
      <c r="T59" s="1019"/>
      <c r="U59" s="1019"/>
    </row>
    <row r="60" spans="1:21" x14ac:dyDescent="0.2">
      <c r="A60" s="1020" t="str">
        <f>IF('8 Checks'!J190=1,'8 Checks'!I190,IF(AND('8 Checks'!J190=0,'8 Checks'!K190=1),'8 Checks'!I190,IF('8 Checks'!J189=1,'8 Checks'!I190,"")))</f>
        <v/>
      </c>
      <c r="B60" s="1010"/>
      <c r="C60" s="1010" t="str">
        <f t="shared" si="4"/>
        <v/>
      </c>
      <c r="D60" s="1010" t="str">
        <f>IF(AND('8 Checks'!K60="",C60&lt;&gt;""),VLOOKUP(C60,'6 Checks'!BS:BT,2,FALSE),"")</f>
        <v/>
      </c>
      <c r="E60" s="1010"/>
      <c r="F60" s="1022">
        <v>0</v>
      </c>
      <c r="G60" s="1022">
        <v>0</v>
      </c>
      <c r="H60" s="1022">
        <v>0</v>
      </c>
      <c r="I60" s="1022">
        <v>0</v>
      </c>
      <c r="J60" s="1022">
        <v>0</v>
      </c>
      <c r="K60" s="1023">
        <f t="shared" si="3"/>
        <v>0</v>
      </c>
      <c r="L60" s="1022">
        <v>0</v>
      </c>
      <c r="M60" s="1022">
        <v>0</v>
      </c>
      <c r="N60" s="1022">
        <v>0</v>
      </c>
      <c r="O60" s="1022">
        <v>0</v>
      </c>
      <c r="P60" s="1022">
        <v>0</v>
      </c>
      <c r="Q60" s="1023">
        <f t="shared" si="2"/>
        <v>0</v>
      </c>
      <c r="R60" s="1018" t="str">
        <f>IF('8 Checks'!K60&lt;&gt;"","N",IF(C60&lt;&gt;"","Y",""))</f>
        <v/>
      </c>
      <c r="T60" s="1019"/>
      <c r="U60" s="1019"/>
    </row>
    <row r="61" spans="1:21" x14ac:dyDescent="0.2">
      <c r="A61" s="1020" t="str">
        <f>IF('8 Checks'!J191=1,'8 Checks'!I191,IF(AND('8 Checks'!J191=0,'8 Checks'!K191=1),'8 Checks'!I191,IF('8 Checks'!J190=1,'8 Checks'!I191,"")))</f>
        <v/>
      </c>
      <c r="B61" s="1010"/>
      <c r="C61" s="1010" t="str">
        <f t="shared" si="4"/>
        <v/>
      </c>
      <c r="D61" s="1010" t="str">
        <f>IF(AND('8 Checks'!K61="",C61&lt;&gt;""),VLOOKUP(C61,'6 Checks'!BS:BT,2,FALSE),"")</f>
        <v/>
      </c>
      <c r="E61" s="1010"/>
      <c r="F61" s="1022">
        <v>0</v>
      </c>
      <c r="G61" s="1022">
        <v>0</v>
      </c>
      <c r="H61" s="1022">
        <v>0</v>
      </c>
      <c r="I61" s="1022">
        <v>0</v>
      </c>
      <c r="J61" s="1022">
        <v>0</v>
      </c>
      <c r="K61" s="1023">
        <f t="shared" si="3"/>
        <v>0</v>
      </c>
      <c r="L61" s="1022">
        <v>0</v>
      </c>
      <c r="M61" s="1022">
        <v>0</v>
      </c>
      <c r="N61" s="1022">
        <v>0</v>
      </c>
      <c r="O61" s="1022">
        <v>0</v>
      </c>
      <c r="P61" s="1022">
        <v>0</v>
      </c>
      <c r="Q61" s="1023">
        <f t="shared" si="2"/>
        <v>0</v>
      </c>
      <c r="R61" s="1018" t="str">
        <f>IF('8 Checks'!K61&lt;&gt;"","N",IF(C61&lt;&gt;"","Y",""))</f>
        <v/>
      </c>
      <c r="T61" s="1019"/>
      <c r="U61" s="1019"/>
    </row>
    <row r="62" spans="1:21" x14ac:dyDescent="0.2">
      <c r="A62" s="1020" t="str">
        <f>IF('8 Checks'!J192=1,'8 Checks'!I192,IF(AND('8 Checks'!J192=0,'8 Checks'!K192=1),'8 Checks'!I192,IF('8 Checks'!J191=1,'8 Checks'!I192,"")))</f>
        <v/>
      </c>
      <c r="B62" s="1010"/>
      <c r="C62" s="1010" t="str">
        <f t="shared" si="4"/>
        <v/>
      </c>
      <c r="D62" s="1010" t="str">
        <f>IF(AND('8 Checks'!K62="",C62&lt;&gt;""),VLOOKUP(C62,'6 Checks'!BS:BT,2,FALSE),"")</f>
        <v/>
      </c>
      <c r="E62" s="1010"/>
      <c r="F62" s="1022">
        <v>0</v>
      </c>
      <c r="G62" s="1022">
        <v>0</v>
      </c>
      <c r="H62" s="1022">
        <v>0</v>
      </c>
      <c r="I62" s="1022">
        <v>0</v>
      </c>
      <c r="J62" s="1022">
        <v>0</v>
      </c>
      <c r="K62" s="1023">
        <f t="shared" si="3"/>
        <v>0</v>
      </c>
      <c r="L62" s="1022">
        <v>0</v>
      </c>
      <c r="M62" s="1022">
        <v>0</v>
      </c>
      <c r="N62" s="1022">
        <v>0</v>
      </c>
      <c r="O62" s="1022">
        <v>0</v>
      </c>
      <c r="P62" s="1022">
        <v>0</v>
      </c>
      <c r="Q62" s="1023">
        <f t="shared" si="2"/>
        <v>0</v>
      </c>
      <c r="R62" s="1018" t="str">
        <f>IF('8 Checks'!K62&lt;&gt;"","N",IF(C62&lt;&gt;"","Y",""))</f>
        <v/>
      </c>
      <c r="T62" s="1019"/>
      <c r="U62" s="1019"/>
    </row>
  </sheetData>
  <sheetProtection formatColumns="0" autoFilter="0"/>
  <mergeCells count="8">
    <mergeCell ref="A10:D12"/>
    <mergeCell ref="A5:D5"/>
    <mergeCell ref="F7:K7"/>
    <mergeCell ref="L7:Q7"/>
    <mergeCell ref="A8:A9"/>
    <mergeCell ref="E8:E9"/>
    <mergeCell ref="F8:J8"/>
    <mergeCell ref="L8:P8"/>
  </mergeCells>
  <conditionalFormatting sqref="K13:K62 Q13:Q62">
    <cfRule type="expression" dxfId="38" priority="40">
      <formula>IF($A13&lt;&gt;"",1,0)</formula>
    </cfRule>
  </conditionalFormatting>
  <conditionalFormatting sqref="B13:B62 F13:F62 Q13:Q62 K13:L62">
    <cfRule type="expression" dxfId="37" priority="39">
      <formula>IF($A13&lt;&gt;"",1,0)</formula>
    </cfRule>
  </conditionalFormatting>
  <conditionalFormatting sqref="A13:Q62">
    <cfRule type="expression" dxfId="36" priority="34">
      <formula>IF(AND($A13&lt;&gt;"",$A14&lt;&gt;""),1,0)</formula>
    </cfRule>
    <cfRule type="expression" dxfId="35" priority="38">
      <formula>IF(AND($A13&lt;&gt;"",$A14=""),1,0)</formula>
    </cfRule>
  </conditionalFormatting>
  <conditionalFormatting sqref="M13:P62 G13:J62 C13:E62">
    <cfRule type="expression" dxfId="34" priority="37">
      <formula>IF($A13&lt;&gt;"",1,0)</formula>
    </cfRule>
  </conditionalFormatting>
  <conditionalFormatting sqref="F13:Q62">
    <cfRule type="expression" dxfId="33" priority="32">
      <formula>IF(AND($A13&lt;&gt;"",$B13="",$C13="",$D13="",$E13="",$F13=0,$G13=0,$H13=0,$I13=0,$J13=0,$L13=0,$M13=0,$N13=0,$O13=0,$P13=0),1,0)</formula>
    </cfRule>
    <cfRule type="expression" dxfId="32" priority="35">
      <formula>IF($A13="",1,0)</formula>
    </cfRule>
  </conditionalFormatting>
  <conditionalFormatting sqref="C13:E62">
    <cfRule type="expression" dxfId="31" priority="33">
      <formula>IF(AND($A13&lt;&gt;"",$B13="",$C13="",$D13="",$E13="",$F13=0,$G13=0,$H13=0,$I13=0,$J13=0,$L13=0,$M13=0,$N13=0,$O13=0,$P13=0),1,0)</formula>
    </cfRule>
  </conditionalFormatting>
  <conditionalFormatting sqref="A13:A62">
    <cfRule type="expression" dxfId="30" priority="30">
      <formula>IF($A13&lt;&gt;"",1,0)</formula>
    </cfRule>
  </conditionalFormatting>
  <conditionalFormatting sqref="F13:Q62 F11:Q11">
    <cfRule type="cellIs" dxfId="29" priority="41" operator="equal">
      <formula>0</formula>
    </cfRule>
  </conditionalFormatting>
  <dataValidations count="1">
    <dataValidation type="list" allowBlank="1" showInputMessage="1" showErrorMessage="1" sqref="B13:B62">
      <formula1>$T$2:$T$3</formula1>
    </dataValidation>
  </dataValidations>
  <pageMargins left="0.70866141732283472" right="0.70866141732283472" top="0.74803149606299213" bottom="0.74803149606299213" header="0.31496062992125984" footer="0.31496062992125984"/>
  <pageSetup paperSize="9" scale="56" fitToHeight="5" orientation="landscape" r:id="rId1"/>
  <colBreaks count="1" manualBreakCount="1">
    <brk id="17" max="1048575" man="1"/>
  </colBreaks>
  <ignoredErrors>
    <ignoredError sqref="C14:C62 C13:D13 D14:D62" unlockedFormula="1"/>
  </ignoredErrors>
  <extLst>
    <ext xmlns:x14="http://schemas.microsoft.com/office/spreadsheetml/2009/9/main" uri="{78C0D931-6437-407d-A8EE-F0AAD7539E65}">
      <x14:conditionalFormattings>
        <x14:conditionalFormatting xmlns:xm="http://schemas.microsoft.com/office/excel/2006/main">
          <x14:cfRule type="expression" priority="7" id="{CECAB35D-B094-4472-95CD-63991AB0DFC2}">
            <xm:f>IF('8 Checks'!F271&lt;&gt;"",1,0)</xm:f>
            <x14:dxf>
              <font>
                <color rgb="FFFF0000"/>
              </font>
            </x14:dxf>
          </x14:cfRule>
          <x14:cfRule type="expression" priority="20" id="{3B299A59-2C96-4462-AC6B-6C60E3E92CF8}">
            <xm:f>IF('8 Checks'!L211&lt;&gt;"",1,0)</xm:f>
            <x14:dxf>
              <font>
                <color rgb="FFFF0000"/>
              </font>
            </x14:dxf>
          </x14:cfRule>
          <xm:sqref>C13:C62</xm:sqref>
        </x14:conditionalFormatting>
        <x14:conditionalFormatting xmlns:xm="http://schemas.microsoft.com/office/excel/2006/main">
          <x14:cfRule type="expression" priority="24" id="{C23F09E7-4A49-432D-8314-D5A1AD1F1DA9}">
            <xm:f>IF('8 Checks'!D76&lt;&gt;"",1,0)</xm:f>
            <x14:dxf>
              <fill>
                <patternFill patternType="solid">
                  <bgColor theme="5" tint="0.39994506668294322"/>
                </patternFill>
              </fill>
              <border>
                <left style="thin">
                  <color auto="1"/>
                </left>
                <right style="thin">
                  <color auto="1"/>
                </right>
                <top style="thin">
                  <color auto="1"/>
                </top>
                <bottom style="thin">
                  <color auto="1"/>
                </bottom>
                <vertical/>
                <horizontal/>
              </border>
            </x14:dxf>
          </x14:cfRule>
          <x14:cfRule type="expression" priority="25" id="{61E34EF2-A89B-486E-90DF-ADBF3A4B3349}">
            <xm:f>IF('8 Checks'!E76&lt;&gt;"",1,0)</xm:f>
            <x14:dxf>
              <font>
                <color rgb="FFFF0000"/>
              </font>
            </x14:dxf>
          </x14:cfRule>
          <xm:sqref>E13:E62</xm:sqref>
        </x14:conditionalFormatting>
        <x14:conditionalFormatting xmlns:xm="http://schemas.microsoft.com/office/excel/2006/main">
          <x14:cfRule type="expression" priority="1" id="{ACCF2707-3BBE-4C11-B7BD-C58E0E62D59C}">
            <xm:f>IF('8 Checks'!L13&lt;&gt;"",1,0)</xm:f>
            <x14:dxf>
              <fill>
                <patternFill patternType="solid">
                  <bgColor theme="5" tint="0.39994506668294322"/>
                </patternFill>
              </fill>
              <border>
                <left style="thin">
                  <color auto="1"/>
                </left>
                <right style="thin">
                  <color auto="1"/>
                </right>
                <top style="thin">
                  <color auto="1"/>
                </top>
                <bottom style="thin">
                  <color auto="1"/>
                </bottom>
              </border>
            </x14:dxf>
          </x14:cfRule>
          <x14:cfRule type="expression" priority="22" id="{6E70B838-F2ED-4A30-9FE4-FA880851ABBE}">
            <xm:f>IF('8 Checks'!P13&lt;&gt;"",1,0)</xm:f>
            <x14:dxf>
              <font>
                <color rgb="FFFF0000"/>
              </font>
              <fill>
                <patternFill patternType="none">
                  <bgColor auto="1"/>
                </patternFill>
              </fill>
            </x14:dxf>
          </x14:cfRule>
          <x14:cfRule type="expression" priority="23" id="{33BFCA0E-36B5-4E0F-82AE-286E0B942DA7}">
            <xm:f>IF('8 Checks'!K13&lt;&gt;"",1,0)</xm:f>
            <x14:dxf>
              <font>
                <color rgb="FFFF0000"/>
              </font>
            </x14:dxf>
          </x14:cfRule>
          <xm:sqref>C13:C62</xm:sqref>
        </x14:conditionalFormatting>
        <x14:conditionalFormatting xmlns:xm="http://schemas.microsoft.com/office/excel/2006/main">
          <x14:cfRule type="expression" priority="27" id="{664B7960-AD32-4A9A-83B9-5D38EE301F8E}">
            <xm:f>IF('8 Checks'!J78&lt;&gt;"",1,0)</xm:f>
            <x14:dxf>
              <font>
                <color rgb="FFFF0000"/>
              </font>
            </x14:dxf>
          </x14:cfRule>
          <x14:cfRule type="expression" priority="29" id="{40A5D036-4BF2-47EB-BFCD-EFCD55305D04}">
            <xm:f>IF('8 Checks'!W77&lt;&gt;"",1,0)</xm:f>
            <x14:dxf>
              <font>
                <color rgb="FFFF0000"/>
              </font>
            </x14:dxf>
          </x14:cfRule>
          <xm:sqref>F13:J62</xm:sqref>
        </x14:conditionalFormatting>
        <x14:conditionalFormatting xmlns:xm="http://schemas.microsoft.com/office/excel/2006/main">
          <x14:cfRule type="expression" priority="3" id="{4C338AE2-5158-4E52-9E20-A949582C92C3}">
            <xm:f>IF('8 Checks'!D402&lt;&gt;"",1,0)</xm:f>
            <x14:dxf>
              <font>
                <color rgb="FFFF0000"/>
              </font>
            </x14:dxf>
          </x14:cfRule>
          <x14:cfRule type="expression" priority="17" id="{CD215279-4803-40BB-BBC4-62B89D76430E}">
            <xm:f>IF('8 Checks'!D211&lt;&gt;"",1,0)</xm:f>
            <x14:dxf>
              <font>
                <color rgb="FFFF0000"/>
              </font>
            </x14:dxf>
          </x14:cfRule>
          <x14:cfRule type="expression" priority="26" id="{A4E18FC1-3F26-443F-A053-7BA4BB1DC137}">
            <xm:f>IF('8 Checks'!O78&lt;&gt;"",1,0)</xm:f>
            <x14:dxf>
              <font>
                <color rgb="FFFF0000"/>
              </font>
            </x14:dxf>
          </x14:cfRule>
          <x14:cfRule type="expression" priority="28" id="{A523C20A-C4EA-4823-AC7D-7E01A1A56FF2}">
            <xm:f>IF('8 Checks'!AB77&lt;&gt;"",1,0)</xm:f>
            <x14:dxf>
              <font>
                <color rgb="FFFF0000"/>
              </font>
            </x14:dxf>
          </x14:cfRule>
          <xm:sqref>L13:P62</xm:sqref>
        </x14:conditionalFormatting>
        <x14:conditionalFormatting xmlns:xm="http://schemas.microsoft.com/office/excel/2006/main">
          <x14:cfRule type="expression" priority="18" id="{FC831B71-7382-4D63-BE8C-898E309D188D}">
            <xm:f>IF('8 Checks'!$D$143&lt;&gt;"",1,0)</xm:f>
            <x14:dxf>
              <font>
                <color rgb="FFFF3333"/>
              </font>
              <fill>
                <patternFill patternType="solid">
                  <bgColor theme="4" tint="0.79998168889431442"/>
                </patternFill>
              </fill>
            </x14:dxf>
          </x14:cfRule>
          <xm:sqref>F11</xm:sqref>
        </x14:conditionalFormatting>
        <x14:conditionalFormatting xmlns:xm="http://schemas.microsoft.com/office/excel/2006/main">
          <x14:cfRule type="expression" priority="16" id="{9FF6C1CE-B2A7-4216-8611-9CF495A42441}">
            <xm:f>IF('8 Checks'!$D$144&lt;&gt;"",1,0)</xm:f>
            <x14:dxf>
              <font>
                <color rgb="FFFF0000"/>
              </font>
              <fill>
                <patternFill>
                  <bgColor theme="4" tint="0.79998168889431442"/>
                </patternFill>
              </fill>
            </x14:dxf>
          </x14:cfRule>
          <xm:sqref>G11</xm:sqref>
        </x14:conditionalFormatting>
        <x14:conditionalFormatting xmlns:xm="http://schemas.microsoft.com/office/excel/2006/main">
          <x14:cfRule type="expression" priority="15" id="{6449344A-2A90-4991-8C2C-AC24B4F00E25}">
            <xm:f>IF('8 Checks'!$D$145&lt;&gt;"",1,0)</xm:f>
            <x14:dxf>
              <font>
                <color rgb="FFFF0000"/>
              </font>
              <fill>
                <patternFill>
                  <bgColor theme="4" tint="0.79998168889431442"/>
                </patternFill>
              </fill>
            </x14:dxf>
          </x14:cfRule>
          <xm:sqref>H11</xm:sqref>
        </x14:conditionalFormatting>
        <x14:conditionalFormatting xmlns:xm="http://schemas.microsoft.com/office/excel/2006/main">
          <x14:cfRule type="expression" priority="14" id="{915D2D74-37E6-4A19-A842-263A702B94E2}">
            <xm:f>IF('8 Checks'!$D$146&lt;&gt;"",1,0)</xm:f>
            <x14:dxf>
              <font>
                <color rgb="FFFF0000"/>
              </font>
              <fill>
                <patternFill>
                  <bgColor theme="4" tint="0.79998168889431442"/>
                </patternFill>
              </fill>
            </x14:dxf>
          </x14:cfRule>
          <xm:sqref>I11</xm:sqref>
        </x14:conditionalFormatting>
        <x14:conditionalFormatting xmlns:xm="http://schemas.microsoft.com/office/excel/2006/main">
          <x14:cfRule type="expression" priority="13" id="{7C10C668-6DEA-4B5A-A5E3-9EE0657A7D46}">
            <xm:f>IF('8 Checks'!$D$147&lt;&gt;"",1,0)</xm:f>
            <x14:dxf>
              <font>
                <color rgb="FFFF0000"/>
              </font>
              <fill>
                <patternFill>
                  <bgColor theme="4" tint="0.79998168889431442"/>
                </patternFill>
              </fill>
            </x14:dxf>
          </x14:cfRule>
          <xm:sqref>J11</xm:sqref>
        </x14:conditionalFormatting>
        <x14:conditionalFormatting xmlns:xm="http://schemas.microsoft.com/office/excel/2006/main">
          <x14:cfRule type="expression" priority="12" id="{DCD18D11-F56C-4B73-98BE-7590B8F41BDA}">
            <xm:f>IF('8 Checks'!$E$143&lt;&gt;"",1,0)</xm:f>
            <x14:dxf>
              <font>
                <color rgb="FFFF0000"/>
              </font>
              <fill>
                <patternFill>
                  <bgColor theme="4" tint="0.79998168889431442"/>
                </patternFill>
              </fill>
            </x14:dxf>
          </x14:cfRule>
          <xm:sqref>L11</xm:sqref>
        </x14:conditionalFormatting>
        <x14:conditionalFormatting xmlns:xm="http://schemas.microsoft.com/office/excel/2006/main">
          <x14:cfRule type="expression" priority="11" id="{AAA55D39-2622-410D-AE1B-4C36C9ED78FA}">
            <xm:f>IF('8 Checks'!$E$144&lt;&gt;"",1,0)</xm:f>
            <x14:dxf>
              <font>
                <color rgb="FFFF0000"/>
              </font>
              <fill>
                <patternFill>
                  <bgColor theme="4" tint="0.79998168889431442"/>
                </patternFill>
              </fill>
            </x14:dxf>
          </x14:cfRule>
          <xm:sqref>M11</xm:sqref>
        </x14:conditionalFormatting>
        <x14:conditionalFormatting xmlns:xm="http://schemas.microsoft.com/office/excel/2006/main">
          <x14:cfRule type="expression" priority="10" id="{C06F27AD-DBE0-4AFC-B407-B17116908D6C}">
            <xm:f>IF('8 Checks'!$E$145&lt;&gt;"",1,0)</xm:f>
            <x14:dxf>
              <font>
                <color rgb="FFFF0000"/>
              </font>
              <fill>
                <patternFill>
                  <bgColor theme="4" tint="0.79998168889431442"/>
                </patternFill>
              </fill>
            </x14:dxf>
          </x14:cfRule>
          <xm:sqref>N11</xm:sqref>
        </x14:conditionalFormatting>
        <x14:conditionalFormatting xmlns:xm="http://schemas.microsoft.com/office/excel/2006/main">
          <x14:cfRule type="expression" priority="9" id="{87435373-08CC-4255-8D6A-CFA71E91DCE0}">
            <xm:f>IF('8 Checks'!$E$146&lt;&gt;"",1,0)</xm:f>
            <x14:dxf>
              <font>
                <color rgb="FFFF0000"/>
              </font>
              <fill>
                <patternFill>
                  <bgColor theme="4" tint="0.79998168889431442"/>
                </patternFill>
              </fill>
            </x14:dxf>
          </x14:cfRule>
          <xm:sqref>O11</xm:sqref>
        </x14:conditionalFormatting>
        <x14:conditionalFormatting xmlns:xm="http://schemas.microsoft.com/office/excel/2006/main">
          <x14:cfRule type="expression" priority="8" id="{573F55D2-C4EC-412C-B046-382068E40C84}">
            <xm:f>IF('8 Checks'!$E$147&lt;&gt;"",1,0)</xm:f>
            <x14:dxf>
              <font>
                <color rgb="FFFF0000"/>
              </font>
              <fill>
                <patternFill>
                  <bgColor theme="4" tint="0.79998168889431442"/>
                </patternFill>
              </fill>
            </x14:dxf>
          </x14:cfRule>
          <xm:sqref>P11</xm:sqref>
        </x14:conditionalFormatting>
        <x14:conditionalFormatting xmlns:xm="http://schemas.microsoft.com/office/excel/2006/main">
          <x14:cfRule type="expression" priority="2" id="{C402569A-86B8-4BB7-9F39-4F9E50ABA2F1}">
            <xm:f>IF('8 Checks'!$F13&lt;&gt;"",1,0)</xm:f>
            <x14:dxf>
              <fill>
                <patternFill>
                  <bgColor theme="5" tint="0.39994506668294322"/>
                </patternFill>
              </fill>
              <border>
                <left style="thin">
                  <color auto="1"/>
                </left>
                <right style="thin">
                  <color auto="1"/>
                </right>
                <top style="thin">
                  <color auto="1"/>
                </top>
                <bottom style="thin">
                  <color auto="1"/>
                </bottom>
                <vertical/>
                <horizontal/>
              </border>
            </x14:dxf>
          </x14:cfRule>
          <x14:cfRule type="expression" priority="6" id="{650FA196-3104-4EEA-B1E6-7860A261191E}">
            <xm:f>IF('8 Checks'!$L143&lt;&gt;"",1,0)</xm:f>
            <x14:dxf>
              <fill>
                <patternFill>
                  <bgColor theme="5" tint="0.39994506668294322"/>
                </patternFill>
              </fill>
              <border>
                <left style="thin">
                  <color auto="1"/>
                </left>
                <right style="thin">
                  <color auto="1"/>
                </right>
                <top style="thin">
                  <color auto="1"/>
                </top>
                <bottom style="thin">
                  <color auto="1"/>
                </bottom>
                <vertical/>
                <horizontal/>
              </border>
            </x14:dxf>
          </x14:cfRule>
          <xm:sqref>B13:B62</xm:sqref>
        </x14:conditionalFormatting>
        <x14:conditionalFormatting xmlns:xm="http://schemas.microsoft.com/office/excel/2006/main">
          <x14:cfRule type="expression" priority="5" id="{B27D8DF4-8594-4A2A-9F80-EEABF7B79C3E}">
            <xm:f>IF('8 Checks'!$T13&lt;&gt;"",1,0)</xm:f>
            <x14:dxf>
              <fill>
                <patternFill>
                  <bgColor theme="5" tint="0.39994506668294322"/>
                </patternFill>
              </fill>
              <border>
                <left style="thin">
                  <color auto="1"/>
                </left>
                <right style="thin">
                  <color auto="1"/>
                </right>
                <top style="thin">
                  <color auto="1"/>
                </top>
                <bottom style="thin">
                  <color auto="1"/>
                </bottom>
                <vertical/>
                <horizontal/>
              </border>
            </x14:dxf>
          </x14:cfRule>
          <xm:sqref>D13:D62</xm:sqref>
        </x14:conditionalFormatting>
        <x14:conditionalFormatting xmlns:xm="http://schemas.microsoft.com/office/excel/2006/main">
          <x14:cfRule type="expression" priority="4" id="{4DFCF625-FCBD-404B-AF22-037DA184F8B8}">
            <xm:f>IF('8 Checks'!$E329&lt;&gt;"",1,0)</xm:f>
            <x14:dxf>
              <font>
                <color rgb="FFFF0000"/>
              </font>
            </x14:dxf>
          </x14:cfRule>
          <xm:sqref>K13:K62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2:AR44617"/>
  <sheetViews>
    <sheetView topLeftCell="AK1" zoomScale="85" zoomScaleNormal="85" workbookViewId="0">
      <selection activeCell="AK1" sqref="AK1"/>
    </sheetView>
  </sheetViews>
  <sheetFormatPr defaultRowHeight="15" x14ac:dyDescent="0.25"/>
  <cols>
    <col min="1" max="1" width="9.140625" hidden="1" customWidth="1"/>
    <col min="2" max="2" width="20.7109375" hidden="1" customWidth="1"/>
    <col min="3" max="3" width="35" hidden="1" customWidth="1"/>
    <col min="4" max="4" width="30.140625" hidden="1" customWidth="1"/>
    <col min="5" max="5" width="50.5703125" hidden="1" customWidth="1"/>
    <col min="6" max="6" width="15.28515625" hidden="1" customWidth="1"/>
    <col min="7" max="7" width="15.7109375" hidden="1" customWidth="1"/>
    <col min="8" max="8" width="14.42578125" hidden="1" customWidth="1"/>
    <col min="9" max="9" width="9" hidden="1" customWidth="1"/>
    <col min="10" max="10" width="24.85546875" hidden="1" customWidth="1"/>
    <col min="11" max="11" width="29.5703125" hidden="1" customWidth="1"/>
    <col min="12" max="12" width="25" hidden="1" customWidth="1"/>
    <col min="13" max="13" width="23.42578125" hidden="1" customWidth="1"/>
    <col min="14" max="14" width="23.140625" hidden="1" customWidth="1"/>
    <col min="15" max="15" width="19.28515625" hidden="1" customWidth="1"/>
    <col min="16" max="16" width="20" hidden="1" customWidth="1"/>
    <col min="17" max="17" width="20.28515625" hidden="1" customWidth="1"/>
    <col min="18" max="18" width="20.140625" hidden="1" customWidth="1"/>
    <col min="19" max="19" width="26.140625" hidden="1" customWidth="1"/>
    <col min="20" max="22" width="9.140625" hidden="1" customWidth="1"/>
    <col min="23" max="23" width="38.7109375" hidden="1" customWidth="1"/>
    <col min="24" max="24" width="25.42578125" hidden="1" customWidth="1"/>
    <col min="25" max="25" width="28.28515625" hidden="1" customWidth="1"/>
    <col min="26" max="26" width="23.7109375" hidden="1" customWidth="1"/>
    <col min="27" max="27" width="14.7109375" hidden="1" customWidth="1"/>
    <col min="28" max="28" width="31.7109375" hidden="1" customWidth="1"/>
    <col min="29" max="29" width="23.85546875" hidden="1" customWidth="1"/>
    <col min="30" max="30" width="13.7109375" hidden="1" customWidth="1"/>
    <col min="31" max="31" width="9.85546875" hidden="1" customWidth="1"/>
    <col min="32" max="36" width="9.140625" hidden="1" customWidth="1"/>
  </cols>
  <sheetData>
    <row r="2" spans="2:44" x14ac:dyDescent="0.25">
      <c r="D2" s="60" t="s">
        <v>262</v>
      </c>
      <c r="E2" t="s">
        <v>433</v>
      </c>
      <c r="F2" t="s">
        <v>434</v>
      </c>
      <c r="G2" t="s">
        <v>525</v>
      </c>
    </row>
    <row r="3" spans="2:44" x14ac:dyDescent="0.25">
      <c r="B3" t="s">
        <v>435</v>
      </c>
      <c r="C3" t="str">
        <f>IF(AND(E3=0,F3=0,G3=0),"Validation: OK","Validation: Failure (see table below)")</f>
        <v>Validation: OK</v>
      </c>
      <c r="D3">
        <f>SUM(E3:G3)</f>
        <v>0</v>
      </c>
      <c r="E3">
        <f>IF(AND(F64="",K66="",P64="",T64=""),0,1)</f>
        <v>0</v>
      </c>
      <c r="F3">
        <f>IF(AND(D129="",J133="",W132=""),0,1)</f>
        <v>0</v>
      </c>
      <c r="G3">
        <f>IF(AND(D151="",L194="",D264="",L262="",F322="",L392="",E380="",D455=""),0,1)</f>
        <v>0</v>
      </c>
    </row>
    <row r="4" spans="2:44" ht="93" customHeight="1" x14ac:dyDescent="0.25">
      <c r="D4" s="1024" t="s">
        <v>436</v>
      </c>
      <c r="E4" s="1025" t="s">
        <v>437</v>
      </c>
      <c r="F4" s="1025" t="s">
        <v>438</v>
      </c>
      <c r="G4" s="1025" t="s">
        <v>439</v>
      </c>
      <c r="H4" s="1025" t="s">
        <v>440</v>
      </c>
      <c r="I4" s="1025" t="s">
        <v>441</v>
      </c>
      <c r="J4" s="1025" t="s">
        <v>442</v>
      </c>
      <c r="K4" s="1025" t="s">
        <v>443</v>
      </c>
      <c r="L4" s="1025" t="s">
        <v>444</v>
      </c>
      <c r="M4" s="1025" t="s">
        <v>445</v>
      </c>
      <c r="N4" s="1025" t="s">
        <v>446</v>
      </c>
      <c r="O4" s="1025" t="s">
        <v>447</v>
      </c>
      <c r="P4" s="1025" t="s">
        <v>486</v>
      </c>
      <c r="Q4" s="1025" t="s">
        <v>487</v>
      </c>
      <c r="R4" s="1025" t="s">
        <v>524</v>
      </c>
      <c r="S4" s="1025" t="s">
        <v>527</v>
      </c>
    </row>
    <row r="5" spans="2:44" x14ac:dyDescent="0.25">
      <c r="D5" s="1053" t="s">
        <v>179</v>
      </c>
      <c r="E5">
        <f>E6</f>
        <v>1</v>
      </c>
      <c r="F5">
        <f t="shared" ref="F5:S5" si="0">F6</f>
        <v>1</v>
      </c>
      <c r="G5">
        <f t="shared" si="0"/>
        <v>1</v>
      </c>
      <c r="H5">
        <f t="shared" si="0"/>
        <v>1</v>
      </c>
      <c r="I5">
        <f t="shared" si="0"/>
        <v>1</v>
      </c>
      <c r="J5">
        <f t="shared" si="0"/>
        <v>1</v>
      </c>
      <c r="K5">
        <f t="shared" si="0"/>
        <v>1</v>
      </c>
      <c r="L5">
        <f t="shared" si="0"/>
        <v>1</v>
      </c>
      <c r="M5">
        <f t="shared" si="0"/>
        <v>1</v>
      </c>
      <c r="N5">
        <f t="shared" si="0"/>
        <v>1</v>
      </c>
      <c r="O5">
        <f t="shared" si="0"/>
        <v>1</v>
      </c>
      <c r="P5">
        <f t="shared" si="0"/>
        <v>1</v>
      </c>
      <c r="Q5">
        <f t="shared" si="0"/>
        <v>1</v>
      </c>
      <c r="R5">
        <f t="shared" si="0"/>
        <v>1</v>
      </c>
      <c r="S5">
        <f t="shared" si="0"/>
        <v>1</v>
      </c>
    </row>
    <row r="6" spans="2:44" x14ac:dyDescent="0.25">
      <c r="E6">
        <f t="shared" ref="E6:S6" si="1">IF(Table8HideSheet="Yes",0,1)</f>
        <v>1</v>
      </c>
      <c r="F6">
        <f t="shared" si="1"/>
        <v>1</v>
      </c>
      <c r="G6">
        <f t="shared" si="1"/>
        <v>1</v>
      </c>
      <c r="H6">
        <f t="shared" si="1"/>
        <v>1</v>
      </c>
      <c r="I6">
        <f t="shared" si="1"/>
        <v>1</v>
      </c>
      <c r="J6">
        <f t="shared" si="1"/>
        <v>1</v>
      </c>
      <c r="K6">
        <f t="shared" si="1"/>
        <v>1</v>
      </c>
      <c r="L6">
        <f t="shared" si="1"/>
        <v>1</v>
      </c>
      <c r="M6">
        <f t="shared" si="1"/>
        <v>1</v>
      </c>
      <c r="N6">
        <f t="shared" si="1"/>
        <v>1</v>
      </c>
      <c r="O6">
        <f t="shared" si="1"/>
        <v>1</v>
      </c>
      <c r="P6">
        <f t="shared" si="1"/>
        <v>1</v>
      </c>
      <c r="Q6">
        <f t="shared" si="1"/>
        <v>1</v>
      </c>
      <c r="R6">
        <f t="shared" si="1"/>
        <v>1</v>
      </c>
      <c r="S6">
        <f t="shared" si="1"/>
        <v>1</v>
      </c>
    </row>
    <row r="8" spans="2:44" x14ac:dyDescent="0.25">
      <c r="AQ8" s="1026"/>
      <c r="AR8" s="1027"/>
    </row>
    <row r="9" spans="2:44" x14ac:dyDescent="0.25">
      <c r="AQ9" s="1026"/>
      <c r="AR9" s="1027"/>
    </row>
    <row r="10" spans="2:44" x14ac:dyDescent="0.25">
      <c r="B10" s="37"/>
      <c r="C10" s="38" t="s">
        <v>448</v>
      </c>
      <c r="D10" s="38"/>
      <c r="E10" s="38"/>
      <c r="F10" s="38"/>
      <c r="G10" s="38"/>
      <c r="H10" s="37"/>
      <c r="I10" s="38" t="s">
        <v>449</v>
      </c>
      <c r="J10" s="38"/>
      <c r="K10" s="38"/>
      <c r="L10" s="38"/>
      <c r="M10" s="38"/>
      <c r="N10" s="37"/>
      <c r="O10" s="38" t="s">
        <v>450</v>
      </c>
      <c r="P10" s="38"/>
      <c r="Q10" s="39"/>
      <c r="R10" s="37"/>
      <c r="S10" s="38" t="s">
        <v>451</v>
      </c>
      <c r="T10" s="38"/>
      <c r="U10" s="39"/>
      <c r="V10" s="3"/>
      <c r="W10" s="3"/>
      <c r="X10" s="3"/>
      <c r="Y10" s="3"/>
      <c r="Z10" s="3"/>
      <c r="AA10" s="3"/>
      <c r="AB10" s="3"/>
      <c r="AC10" s="1028"/>
      <c r="AD10" s="3"/>
      <c r="AE10" s="3"/>
      <c r="AF10" s="3"/>
      <c r="AG10" s="3"/>
      <c r="AH10" s="3"/>
      <c r="AI10" s="3"/>
      <c r="AJ10" s="3"/>
      <c r="AQ10" s="1026"/>
      <c r="AR10" s="1027"/>
    </row>
    <row r="11" spans="2:44" x14ac:dyDescent="0.25">
      <c r="B11" s="40"/>
      <c r="C11" s="3"/>
      <c r="D11" s="3"/>
      <c r="E11" s="3"/>
      <c r="F11" s="3"/>
      <c r="G11" s="3"/>
      <c r="H11" s="40"/>
      <c r="I11" s="3"/>
      <c r="J11" s="3"/>
      <c r="K11" s="3"/>
      <c r="L11" s="3"/>
      <c r="M11" s="3"/>
      <c r="N11" s="40"/>
      <c r="O11" s="3"/>
      <c r="P11" s="3"/>
      <c r="Q11" s="41"/>
      <c r="R11" s="40"/>
      <c r="S11" s="3"/>
      <c r="T11" s="3"/>
      <c r="U11" s="41"/>
      <c r="V11" s="3"/>
      <c r="W11" s="3"/>
      <c r="X11" s="3"/>
      <c r="Y11" s="3"/>
      <c r="Z11" s="3"/>
      <c r="AA11" s="3"/>
      <c r="AB11" s="3"/>
      <c r="AC11" s="3"/>
      <c r="AD11" s="3"/>
      <c r="AE11" s="3"/>
      <c r="AF11" s="3"/>
      <c r="AG11" s="3"/>
      <c r="AH11" s="3"/>
      <c r="AI11" s="3"/>
      <c r="AJ11" s="3"/>
      <c r="AQ11" s="1026"/>
      <c r="AR11" s="1027"/>
    </row>
    <row r="12" spans="2:44" x14ac:dyDescent="0.25">
      <c r="B12" s="40"/>
      <c r="C12" s="62" t="s">
        <v>452</v>
      </c>
      <c r="D12" s="63" t="s">
        <v>413</v>
      </c>
      <c r="E12" s="63" t="s">
        <v>414</v>
      </c>
      <c r="F12" s="64" t="s">
        <v>453</v>
      </c>
      <c r="G12" s="3"/>
      <c r="H12" s="40"/>
      <c r="I12" s="62" t="s">
        <v>452</v>
      </c>
      <c r="J12" s="63" t="s">
        <v>454</v>
      </c>
      <c r="K12" s="63" t="s">
        <v>455</v>
      </c>
      <c r="L12" s="64" t="s">
        <v>456</v>
      </c>
      <c r="M12" s="3"/>
      <c r="N12" s="40"/>
      <c r="O12" s="62" t="s">
        <v>452</v>
      </c>
      <c r="P12" s="39" t="s">
        <v>457</v>
      </c>
      <c r="Q12" s="41"/>
      <c r="R12" s="40"/>
      <c r="S12" s="62" t="s">
        <v>452</v>
      </c>
      <c r="T12" s="1029" t="s">
        <v>457</v>
      </c>
      <c r="U12" s="41"/>
      <c r="V12" s="3"/>
      <c r="W12" s="3"/>
      <c r="X12" s="843"/>
      <c r="Y12" s="843"/>
      <c r="Z12" s="843"/>
      <c r="AA12" s="843"/>
      <c r="AB12" s="3"/>
      <c r="AC12" s="3"/>
      <c r="AD12" s="843"/>
      <c r="AE12" s="3"/>
      <c r="AF12" s="3"/>
      <c r="AG12" s="3"/>
      <c r="AH12" s="843"/>
      <c r="AI12" s="3"/>
      <c r="AJ12" s="3"/>
      <c r="AQ12" s="1026"/>
      <c r="AR12" s="1027"/>
    </row>
    <row r="13" spans="2:44" x14ac:dyDescent="0.25">
      <c r="B13" s="40"/>
      <c r="C13" s="40">
        <v>1</v>
      </c>
      <c r="D13" s="3">
        <f>IF(AND($E$5=1,'8 Location'!$B13="Other"),"",1)</f>
        <v>1</v>
      </c>
      <c r="E13" s="3">
        <f>IF(AND($E$5=1,'8 Location'!$B13="Subcontracted out"),"",1)</f>
        <v>1</v>
      </c>
      <c r="F13" s="41" t="str">
        <f>IF(OR(AND($E$5=1,D13=1,E13=1,'8 Location'!B13&lt;&gt;""),AND($E$5=1,'8 Location'!B13="",OR('8 Location'!C13&lt;&gt;"",'8 Location'!D13&lt;&gt;"",'8 Location'!E13&lt;&gt;"",'8 Location'!F13&lt;&gt;0,'8 Location'!G13&lt;&gt;0,'8 Location'!H13&lt;&gt;0,'8 Location'!I13&lt;&gt;0,'8 Location'!J13&lt;&gt;0,'8 Location'!L13&lt;&gt;0,'8 Location'!M13&lt;&gt;0,'8 Location'!N13&lt;&gt;0,'8 Location'!O13&lt;&gt;0,'8 Location'!P13&lt;&gt;0))),"Row"&amp;" "&amp;C13&amp;"; ","")</f>
        <v/>
      </c>
      <c r="G13" s="3"/>
      <c r="H13" s="40"/>
      <c r="I13" s="40">
        <v>1</v>
      </c>
      <c r="J13" s="3" t="str">
        <f>IF(COUNTIF('6 Checks'!BS:BS,'8 Location'!C13)=1,"Match","")</f>
        <v/>
      </c>
      <c r="K13" s="3" t="str">
        <f>IF(AND($F$5=1,COUNTIF('6 Checks'!BS:BS,'8 Location'!C13)=0,'8 Location'!C13&lt;&gt;""),"Row "&amp;I13&amp;" (Invalid UKPRN); ","")</f>
        <v/>
      </c>
      <c r="L13" s="41" t="str">
        <f>IF(AND($F$5=1,'8 Location'!C13="",OR('8 Location'!B13&lt;&gt;"",'8 Location'!E13&lt;&gt;"")),"Row "&amp;I13&amp;" (No UKPRN); ","")</f>
        <v/>
      </c>
      <c r="M13" s="3"/>
      <c r="N13" s="40"/>
      <c r="O13" s="40">
        <v>1</v>
      </c>
      <c r="P13" s="950" t="str">
        <f>IF(AND($G$5=1,'8 Location'!B13="Other",'8 Location'!C13&lt;&gt;UKPRN,'8 Location'!C13&lt;&gt;""),"Row "&amp;O13&amp;"; ","")</f>
        <v/>
      </c>
      <c r="Q13" s="41"/>
      <c r="R13" s="40"/>
      <c r="S13" s="40">
        <v>1</v>
      </c>
      <c r="T13" s="41" t="str">
        <f>IF(AND($H$5=1,'8 Location'!D13="",OR('8 Location'!B13&lt;&gt;"",'8 Location'!C13&lt;&gt;"",'8 Location'!E13&lt;&gt;"")),"Row "&amp;S13&amp;"; ","")</f>
        <v/>
      </c>
      <c r="U13" s="41"/>
      <c r="V13" s="3"/>
      <c r="W13" s="3"/>
      <c r="X13" s="3"/>
      <c r="Y13" s="3"/>
      <c r="Z13" s="3"/>
      <c r="AA13" s="3"/>
      <c r="AB13" s="3"/>
      <c r="AC13" s="3"/>
      <c r="AD13" s="3"/>
      <c r="AE13" s="3"/>
      <c r="AF13" s="3"/>
      <c r="AG13" s="3"/>
      <c r="AH13" s="3"/>
      <c r="AI13" s="3"/>
      <c r="AJ13" s="3"/>
      <c r="AQ13" s="1026"/>
      <c r="AR13" s="1027"/>
    </row>
    <row r="14" spans="2:44" x14ac:dyDescent="0.25">
      <c r="B14" s="40"/>
      <c r="C14" s="40">
        <v>2</v>
      </c>
      <c r="D14" s="3">
        <f>IF(AND($E$5=1,'8 Location'!$B14="Other"),"",1)</f>
        <v>1</v>
      </c>
      <c r="E14" s="3">
        <f>IF(AND($E$5=1,'8 Location'!$B14="Subcontracted out"),"",1)</f>
        <v>1</v>
      </c>
      <c r="F14" s="41" t="str">
        <f>IF(OR(AND($E$5=1,D14=1,E14=1,'8 Location'!B14&lt;&gt;""),AND($E$5=1,'8 Location'!B14="",OR('8 Location'!C14&lt;&gt;"",'8 Location'!D14&lt;&gt;"",'8 Location'!E14&lt;&gt;"",'8 Location'!F14&lt;&gt;0,'8 Location'!G14&lt;&gt;0,'8 Location'!H14&lt;&gt;0,'8 Location'!I14&lt;&gt;0,'8 Location'!J14&lt;&gt;0,'8 Location'!L14&lt;&gt;0,'8 Location'!M14&lt;&gt;0,'8 Location'!N14&lt;&gt;0,'8 Location'!O14&lt;&gt;0,'8 Location'!P14&lt;&gt;0))),"Row"&amp;" "&amp;C14&amp;"; ","")</f>
        <v/>
      </c>
      <c r="G14" s="3"/>
      <c r="H14" s="40"/>
      <c r="I14" s="40">
        <v>2</v>
      </c>
      <c r="J14" s="3" t="str">
        <f>IF(COUNTIF('6 Checks'!BS:BS,'8 Location'!C14)=1,"Match","")</f>
        <v/>
      </c>
      <c r="K14" s="3" t="str">
        <f>IF(AND($F$5=1,COUNTIF('6 Checks'!BS:BS,'8 Location'!C14)=0,'8 Location'!C14&lt;&gt;""),"Row "&amp;I14&amp;" (Invalid UKPRN); ","")</f>
        <v/>
      </c>
      <c r="L14" s="41" t="str">
        <f>IF(AND($F$5=1,'8 Location'!C14="",OR('8 Location'!B14&lt;&gt;"",'8 Location'!E14&lt;&gt;"")),"Row "&amp;I14&amp;" (No UKPRN); ","")</f>
        <v/>
      </c>
      <c r="M14" s="3"/>
      <c r="N14" s="40"/>
      <c r="O14" s="40">
        <v>2</v>
      </c>
      <c r="P14" s="946" t="str">
        <f>IF(AND($G$5=1,'8 Location'!B14="Other",'8 Location'!C14&lt;&gt;UKPRN,'8 Location'!C14&lt;&gt;""),"Row "&amp;O14&amp;"; ","")</f>
        <v/>
      </c>
      <c r="Q14" s="41"/>
      <c r="R14" s="40"/>
      <c r="S14" s="40">
        <v>2</v>
      </c>
      <c r="T14" s="41" t="str">
        <f>IF(AND($H$5=1,'8 Location'!D14="",OR('8 Location'!B14&lt;&gt;"",'8 Location'!C14&lt;&gt;"",'8 Location'!E14&lt;&gt;"")),"Row "&amp;S14&amp;"; ","")</f>
        <v/>
      </c>
      <c r="U14" s="41"/>
      <c r="V14" s="3"/>
      <c r="W14" s="3"/>
      <c r="X14" s="3"/>
      <c r="Y14" s="3"/>
      <c r="Z14" s="3"/>
      <c r="AA14" s="3"/>
      <c r="AB14" s="3"/>
      <c r="AC14" s="3"/>
      <c r="AD14" s="3"/>
      <c r="AE14" s="3"/>
      <c r="AF14" s="3"/>
      <c r="AG14" s="3"/>
      <c r="AH14" s="3"/>
      <c r="AI14" s="3"/>
      <c r="AJ14" s="3"/>
      <c r="AQ14" s="1026"/>
      <c r="AR14" s="1027"/>
    </row>
    <row r="15" spans="2:44" x14ac:dyDescent="0.25">
      <c r="B15" s="40"/>
      <c r="C15" s="40">
        <v>3</v>
      </c>
      <c r="D15" s="3">
        <f>IF(AND($E$5=1,'8 Location'!$B15="Other"),"",1)</f>
        <v>1</v>
      </c>
      <c r="E15" s="3">
        <f>IF(AND($E$5=1,'8 Location'!$B15="Subcontracted out"),"",1)</f>
        <v>1</v>
      </c>
      <c r="F15" s="41" t="str">
        <f>IF(OR(AND($E$5=1,D15=1,E15=1,'8 Location'!B15&lt;&gt;""),AND($E$5=1,'8 Location'!B15="",OR('8 Location'!C15&lt;&gt;"",'8 Location'!D15&lt;&gt;"",'8 Location'!E15&lt;&gt;"",'8 Location'!F15&lt;&gt;0,'8 Location'!G15&lt;&gt;0,'8 Location'!H15&lt;&gt;0,'8 Location'!I15&lt;&gt;0,'8 Location'!J15&lt;&gt;0,'8 Location'!L15&lt;&gt;0,'8 Location'!M15&lt;&gt;0,'8 Location'!N15&lt;&gt;0,'8 Location'!O15&lt;&gt;0,'8 Location'!P15&lt;&gt;0))),"Row"&amp;" "&amp;C15&amp;"; ","")</f>
        <v/>
      </c>
      <c r="G15" s="3"/>
      <c r="H15" s="40"/>
      <c r="I15" s="40">
        <v>3</v>
      </c>
      <c r="J15" s="3" t="str">
        <f>IF(COUNTIF('6 Checks'!BS:BS,'8 Location'!C15)=1,"Match","")</f>
        <v/>
      </c>
      <c r="K15" s="3" t="str">
        <f>IF(AND($F$5=1,COUNTIF('6 Checks'!BS:BS,'8 Location'!C15)=0,'8 Location'!C15&lt;&gt;""),"Row "&amp;I15&amp;" (Invalid UKPRN); ","")</f>
        <v/>
      </c>
      <c r="L15" s="41" t="str">
        <f>IF(AND($F$5=1,'8 Location'!C15="",OR('8 Location'!B15&lt;&gt;"",'8 Location'!E15&lt;&gt;"")),"Row "&amp;I15&amp;" (No UKPRN); ","")</f>
        <v/>
      </c>
      <c r="M15" s="3"/>
      <c r="N15" s="40"/>
      <c r="O15" s="40">
        <v>3</v>
      </c>
      <c r="P15" s="946" t="str">
        <f>IF(AND($G$5=1,'8 Location'!B15="Other",'8 Location'!C15&lt;&gt;UKPRN,'8 Location'!C15&lt;&gt;""),"Row "&amp;O15&amp;"; ","")</f>
        <v/>
      </c>
      <c r="Q15" s="41"/>
      <c r="R15" s="40"/>
      <c r="S15" s="40">
        <v>3</v>
      </c>
      <c r="T15" s="41" t="str">
        <f>IF(AND($H$5=1,'8 Location'!D15="",OR('8 Location'!B15&lt;&gt;"",'8 Location'!C15&lt;&gt;"",'8 Location'!E15&lt;&gt;"")),"Row "&amp;S15&amp;"; ","")</f>
        <v/>
      </c>
      <c r="U15" s="41"/>
      <c r="V15" s="3"/>
      <c r="W15" s="3"/>
      <c r="X15" s="3"/>
      <c r="Y15" s="3"/>
      <c r="Z15" s="3"/>
      <c r="AA15" s="3"/>
      <c r="AB15" s="3"/>
      <c r="AC15" s="3"/>
      <c r="AD15" s="3"/>
      <c r="AE15" s="3"/>
      <c r="AF15" s="3"/>
      <c r="AG15" s="3"/>
      <c r="AH15" s="3"/>
      <c r="AI15" s="3"/>
      <c r="AJ15" s="3"/>
      <c r="AQ15" s="1026"/>
      <c r="AR15" s="1027"/>
    </row>
    <row r="16" spans="2:44" x14ac:dyDescent="0.25">
      <c r="B16" s="40"/>
      <c r="C16" s="40">
        <v>4</v>
      </c>
      <c r="D16" s="3">
        <f>IF(AND($E$5=1,'8 Location'!$B16="Other"),"",1)</f>
        <v>1</v>
      </c>
      <c r="E16" s="3">
        <f>IF(AND($E$5=1,'8 Location'!$B16="Subcontracted out"),"",1)</f>
        <v>1</v>
      </c>
      <c r="F16" s="41" t="str">
        <f>IF(OR(AND($E$5=1,D16=1,E16=1,'8 Location'!B16&lt;&gt;""),AND($E$5=1,'8 Location'!B16="",OR('8 Location'!C16&lt;&gt;"",'8 Location'!D16&lt;&gt;"",'8 Location'!E16&lt;&gt;"",'8 Location'!F16&lt;&gt;0,'8 Location'!G16&lt;&gt;0,'8 Location'!H16&lt;&gt;0,'8 Location'!I16&lt;&gt;0,'8 Location'!J16&lt;&gt;0,'8 Location'!L16&lt;&gt;0,'8 Location'!M16&lt;&gt;0,'8 Location'!N16&lt;&gt;0,'8 Location'!O16&lt;&gt;0,'8 Location'!P16&lt;&gt;0))),"Row"&amp;" "&amp;C16&amp;"; ","")</f>
        <v/>
      </c>
      <c r="G16" s="3"/>
      <c r="H16" s="40"/>
      <c r="I16" s="40">
        <v>4</v>
      </c>
      <c r="J16" s="3" t="str">
        <f>IF(COUNTIF('6 Checks'!BS:BS,'8 Location'!C16)=1,"Match","")</f>
        <v/>
      </c>
      <c r="K16" s="3" t="str">
        <f>IF(AND($F$5=1,COUNTIF('6 Checks'!BS:BS,'8 Location'!C16)=0,'8 Location'!C16&lt;&gt;""),"Row "&amp;I16&amp;" (Invalid UKPRN); ","")</f>
        <v/>
      </c>
      <c r="L16" s="41" t="str">
        <f>IF(AND($F$5=1,'8 Location'!C16="",OR('8 Location'!B16&lt;&gt;"",'8 Location'!E16&lt;&gt;"")),"Row "&amp;I16&amp;" (No UKPRN); ","")</f>
        <v/>
      </c>
      <c r="M16" s="3"/>
      <c r="N16" s="40"/>
      <c r="O16" s="40">
        <v>4</v>
      </c>
      <c r="P16" s="946" t="str">
        <f>IF(AND($G$5=1,'8 Location'!B16="Other",'8 Location'!C16&lt;&gt;UKPRN,'8 Location'!C16&lt;&gt;""),"Row "&amp;O16&amp;"; ","")</f>
        <v/>
      </c>
      <c r="Q16" s="41"/>
      <c r="R16" s="40"/>
      <c r="S16" s="40">
        <v>4</v>
      </c>
      <c r="T16" s="41" t="str">
        <f>IF(AND($H$5=1,'8 Location'!D16="",OR('8 Location'!B16&lt;&gt;"",'8 Location'!C16&lt;&gt;"",'8 Location'!E16&lt;&gt;"")),"Row "&amp;S16&amp;"; ","")</f>
        <v/>
      </c>
      <c r="U16" s="41"/>
      <c r="V16" s="3"/>
      <c r="W16" s="3"/>
      <c r="X16" s="3"/>
      <c r="Y16" s="3"/>
      <c r="Z16" s="3"/>
      <c r="AA16" s="3"/>
      <c r="AB16" s="3"/>
      <c r="AC16" s="3"/>
      <c r="AD16" s="3"/>
      <c r="AE16" s="3"/>
      <c r="AF16" s="3"/>
      <c r="AG16" s="3"/>
      <c r="AH16" s="3"/>
      <c r="AI16" s="3"/>
      <c r="AJ16" s="3"/>
      <c r="AQ16" s="1026"/>
      <c r="AR16" s="1027"/>
    </row>
    <row r="17" spans="2:44" x14ac:dyDescent="0.25">
      <c r="B17" s="40"/>
      <c r="C17" s="40">
        <v>5</v>
      </c>
      <c r="D17" s="3">
        <f>IF(AND($E$5=1,'8 Location'!$B17="Other"),"",1)</f>
        <v>1</v>
      </c>
      <c r="E17" s="3">
        <f>IF(AND($E$5=1,'8 Location'!$B17="Subcontracted out"),"",1)</f>
        <v>1</v>
      </c>
      <c r="F17" s="41" t="str">
        <f>IF(OR(AND($E$5=1,D17=1,E17=1,'8 Location'!B17&lt;&gt;""),AND($E$5=1,'8 Location'!B17="",OR('8 Location'!C17&lt;&gt;"",'8 Location'!D17&lt;&gt;"",'8 Location'!E17&lt;&gt;"",'8 Location'!F17&lt;&gt;0,'8 Location'!G17&lt;&gt;0,'8 Location'!H17&lt;&gt;0,'8 Location'!I17&lt;&gt;0,'8 Location'!J17&lt;&gt;0,'8 Location'!L17&lt;&gt;0,'8 Location'!M17&lt;&gt;0,'8 Location'!N17&lt;&gt;0,'8 Location'!O17&lt;&gt;0,'8 Location'!P17&lt;&gt;0))),"Row"&amp;" "&amp;C17&amp;"; ","")</f>
        <v/>
      </c>
      <c r="G17" s="3"/>
      <c r="H17" s="40"/>
      <c r="I17" s="40">
        <v>5</v>
      </c>
      <c r="J17" s="3" t="str">
        <f>IF(COUNTIF('6 Checks'!BS:BS,'8 Location'!C17)=1,"Match","")</f>
        <v/>
      </c>
      <c r="K17" s="3" t="str">
        <f>IF(AND($F$5=1,COUNTIF('6 Checks'!BS:BS,'8 Location'!C17)=0,'8 Location'!C17&lt;&gt;""),"Row "&amp;I17&amp;" (Invalid UKPRN); ","")</f>
        <v/>
      </c>
      <c r="L17" s="41" t="str">
        <f>IF(AND($F$5=1,'8 Location'!C17="",OR('8 Location'!B17&lt;&gt;"",'8 Location'!E17&lt;&gt;"")),"Row "&amp;I17&amp;" (No UKPRN); ","")</f>
        <v/>
      </c>
      <c r="M17" s="3"/>
      <c r="N17" s="40"/>
      <c r="O17" s="40">
        <v>5</v>
      </c>
      <c r="P17" s="946" t="str">
        <f>IF(AND($G$5=1,'8 Location'!B17="Other",'8 Location'!C17&lt;&gt;UKPRN,'8 Location'!C17&lt;&gt;""),"Row "&amp;O17&amp;"; ","")</f>
        <v/>
      </c>
      <c r="Q17" s="41"/>
      <c r="R17" s="40"/>
      <c r="S17" s="40">
        <v>5</v>
      </c>
      <c r="T17" s="41" t="str">
        <f>IF(AND($H$5=1,'8 Location'!D17="",OR('8 Location'!B17&lt;&gt;"",'8 Location'!C17&lt;&gt;"",'8 Location'!E17&lt;&gt;"")),"Row "&amp;S17&amp;"; ","")</f>
        <v/>
      </c>
      <c r="U17" s="41"/>
      <c r="V17" s="3"/>
      <c r="W17" s="3"/>
      <c r="X17" s="3"/>
      <c r="Y17" s="3"/>
      <c r="Z17" s="3"/>
      <c r="AA17" s="3"/>
      <c r="AB17" s="3"/>
      <c r="AC17" s="3"/>
      <c r="AD17" s="3"/>
      <c r="AE17" s="3"/>
      <c r="AF17" s="3"/>
      <c r="AG17" s="3"/>
      <c r="AH17" s="3"/>
      <c r="AI17" s="3"/>
      <c r="AJ17" s="3"/>
      <c r="AQ17" s="1026"/>
      <c r="AR17" s="1027"/>
    </row>
    <row r="18" spans="2:44" x14ac:dyDescent="0.25">
      <c r="B18" s="40"/>
      <c r="C18" s="40">
        <v>6</v>
      </c>
      <c r="D18" s="3">
        <f>IF(AND($E$5=1,'8 Location'!$B18="Other"),"",1)</f>
        <v>1</v>
      </c>
      <c r="E18" s="3">
        <f>IF(AND($E$5=1,'8 Location'!$B18="Subcontracted out"),"",1)</f>
        <v>1</v>
      </c>
      <c r="F18" s="41" t="str">
        <f>IF(OR(AND($E$5=1,D18=1,E18=1,'8 Location'!B18&lt;&gt;""),AND($E$5=1,'8 Location'!B18="",OR('8 Location'!C18&lt;&gt;"",'8 Location'!D18&lt;&gt;"",'8 Location'!E18&lt;&gt;"",'8 Location'!F18&lt;&gt;0,'8 Location'!G18&lt;&gt;0,'8 Location'!H18&lt;&gt;0,'8 Location'!I18&lt;&gt;0,'8 Location'!J18&lt;&gt;0,'8 Location'!L18&lt;&gt;0,'8 Location'!M18&lt;&gt;0,'8 Location'!N18&lt;&gt;0,'8 Location'!O18&lt;&gt;0,'8 Location'!P18&lt;&gt;0))),"Row"&amp;" "&amp;C18&amp;"; ","")</f>
        <v/>
      </c>
      <c r="G18" s="3"/>
      <c r="H18" s="40"/>
      <c r="I18" s="40">
        <v>6</v>
      </c>
      <c r="J18" s="3" t="str">
        <f>IF(COUNTIF('6 Checks'!BS:BS,'8 Location'!C18)=1,"Match","")</f>
        <v/>
      </c>
      <c r="K18" s="3" t="str">
        <f>IF(AND($F$5=1,COUNTIF('6 Checks'!BS:BS,'8 Location'!C18)=0,'8 Location'!C18&lt;&gt;""),"Row "&amp;I18&amp;" (Invalid UKPRN); ","")</f>
        <v/>
      </c>
      <c r="L18" s="41" t="str">
        <f>IF(AND($F$5=1,'8 Location'!C18="",OR('8 Location'!B18&lt;&gt;"",'8 Location'!E18&lt;&gt;"")),"Row "&amp;I18&amp;" (No UKPRN); ","")</f>
        <v/>
      </c>
      <c r="M18" s="3"/>
      <c r="N18" s="40"/>
      <c r="O18" s="40">
        <v>6</v>
      </c>
      <c r="P18" s="946" t="str">
        <f>IF(AND($G$5=1,'8 Location'!B18="Other",'8 Location'!C18&lt;&gt;UKPRN,'8 Location'!C18&lt;&gt;""),"Row "&amp;O18&amp;"; ","")</f>
        <v/>
      </c>
      <c r="Q18" s="41"/>
      <c r="R18" s="40"/>
      <c r="S18" s="40">
        <v>6</v>
      </c>
      <c r="T18" s="41" t="str">
        <f>IF(AND($H$5=1,'8 Location'!D18="",OR('8 Location'!B18&lt;&gt;"",'8 Location'!C18&lt;&gt;"",'8 Location'!E18&lt;&gt;"")),"Row "&amp;S18&amp;"; ","")</f>
        <v/>
      </c>
      <c r="U18" s="41"/>
      <c r="V18" s="3"/>
      <c r="W18" s="3"/>
      <c r="X18" s="3"/>
      <c r="Y18" s="3"/>
      <c r="Z18" s="3"/>
      <c r="AA18" s="3"/>
      <c r="AB18" s="3"/>
      <c r="AC18" s="3"/>
      <c r="AD18" s="3"/>
      <c r="AE18" s="3"/>
      <c r="AF18" s="3"/>
      <c r="AG18" s="3"/>
      <c r="AH18" s="3"/>
      <c r="AI18" s="3"/>
      <c r="AJ18" s="3"/>
      <c r="AQ18" s="1026"/>
      <c r="AR18" s="1027"/>
    </row>
    <row r="19" spans="2:44" x14ac:dyDescent="0.25">
      <c r="B19" s="40"/>
      <c r="C19" s="40">
        <v>7</v>
      </c>
      <c r="D19" s="3">
        <f>IF(AND($E$5=1,'8 Location'!$B19="Other"),"",1)</f>
        <v>1</v>
      </c>
      <c r="E19" s="3">
        <f>IF(AND($E$5=1,'8 Location'!$B19="Subcontracted out"),"",1)</f>
        <v>1</v>
      </c>
      <c r="F19" s="41" t="str">
        <f>IF(OR(AND($E$5=1,D19=1,E19=1,'8 Location'!B19&lt;&gt;""),AND($E$5=1,'8 Location'!B19="",OR('8 Location'!C19&lt;&gt;"",'8 Location'!D19&lt;&gt;"",'8 Location'!E19&lt;&gt;"",'8 Location'!F19&lt;&gt;0,'8 Location'!G19&lt;&gt;0,'8 Location'!H19&lt;&gt;0,'8 Location'!I19&lt;&gt;0,'8 Location'!J19&lt;&gt;0,'8 Location'!L19&lt;&gt;0,'8 Location'!M19&lt;&gt;0,'8 Location'!N19&lt;&gt;0,'8 Location'!O19&lt;&gt;0,'8 Location'!P19&lt;&gt;0))),"Row"&amp;" "&amp;C19&amp;"; ","")</f>
        <v/>
      </c>
      <c r="G19" s="3"/>
      <c r="H19" s="40"/>
      <c r="I19" s="40">
        <v>7</v>
      </c>
      <c r="J19" s="3" t="str">
        <f>IF(COUNTIF('6 Checks'!BS:BS,'8 Location'!C19)=1,"Match","")</f>
        <v/>
      </c>
      <c r="K19" s="3" t="str">
        <f>IF(AND($F$5=1,COUNTIF('6 Checks'!BS:BS,'8 Location'!C19)=0,'8 Location'!C19&lt;&gt;""),"Row "&amp;I19&amp;" (Invalid UKPRN); ","")</f>
        <v/>
      </c>
      <c r="L19" s="41" t="str">
        <f>IF(AND($F$5=1,'8 Location'!C19="",OR('8 Location'!B19&lt;&gt;"",'8 Location'!E19&lt;&gt;"")),"Row "&amp;I19&amp;" (No UKPRN); ","")</f>
        <v/>
      </c>
      <c r="M19" s="3"/>
      <c r="N19" s="40"/>
      <c r="O19" s="40">
        <v>7</v>
      </c>
      <c r="P19" s="946" t="str">
        <f>IF(AND($G$5=1,'8 Location'!B19="Other",'8 Location'!C19&lt;&gt;UKPRN,'8 Location'!C19&lt;&gt;""),"Row "&amp;O19&amp;"; ","")</f>
        <v/>
      </c>
      <c r="Q19" s="41"/>
      <c r="R19" s="40"/>
      <c r="S19" s="40">
        <v>7</v>
      </c>
      <c r="T19" s="41" t="str">
        <f>IF(AND($H$5=1,'8 Location'!D19="",OR('8 Location'!B19&lt;&gt;"",'8 Location'!C19&lt;&gt;"",'8 Location'!E19&lt;&gt;"")),"Row "&amp;S19&amp;"; ","")</f>
        <v/>
      </c>
      <c r="U19" s="41"/>
      <c r="V19" s="3"/>
      <c r="W19" s="3"/>
      <c r="X19" s="3"/>
      <c r="Y19" s="3"/>
      <c r="Z19" s="3"/>
      <c r="AA19" s="3"/>
      <c r="AB19" s="3"/>
      <c r="AC19" s="3"/>
      <c r="AD19" s="3"/>
      <c r="AE19" s="3"/>
      <c r="AF19" s="3"/>
      <c r="AG19" s="3"/>
      <c r="AH19" s="3"/>
      <c r="AI19" s="3"/>
      <c r="AJ19" s="3"/>
      <c r="AQ19" s="1026"/>
      <c r="AR19" s="1027"/>
    </row>
    <row r="20" spans="2:44" x14ac:dyDescent="0.25">
      <c r="B20" s="40"/>
      <c r="C20" s="40">
        <v>8</v>
      </c>
      <c r="D20" s="3">
        <f>IF(AND($E$5=1,'8 Location'!$B20="Other"),"",1)</f>
        <v>1</v>
      </c>
      <c r="E20" s="3">
        <f>IF(AND($E$5=1,'8 Location'!$B20="Subcontracted out"),"",1)</f>
        <v>1</v>
      </c>
      <c r="F20" s="41" t="str">
        <f>IF(OR(AND($E$5=1,D20=1,E20=1,'8 Location'!B20&lt;&gt;""),AND($E$5=1,'8 Location'!B20="",OR('8 Location'!C20&lt;&gt;"",'8 Location'!D20&lt;&gt;"",'8 Location'!E20&lt;&gt;"",'8 Location'!F20&lt;&gt;0,'8 Location'!G20&lt;&gt;0,'8 Location'!H20&lt;&gt;0,'8 Location'!I20&lt;&gt;0,'8 Location'!J20&lt;&gt;0,'8 Location'!L20&lt;&gt;0,'8 Location'!M20&lt;&gt;0,'8 Location'!N20&lt;&gt;0,'8 Location'!O20&lt;&gt;0,'8 Location'!P20&lt;&gt;0))),"Row"&amp;" "&amp;C20&amp;"; ","")</f>
        <v/>
      </c>
      <c r="G20" s="3"/>
      <c r="H20" s="40"/>
      <c r="I20" s="40">
        <v>8</v>
      </c>
      <c r="J20" s="3" t="str">
        <f>IF(COUNTIF('6 Checks'!BS:BS,'8 Location'!C20)=1,"Match","")</f>
        <v/>
      </c>
      <c r="K20" s="3" t="str">
        <f>IF(AND($F$5=1,COUNTIF('6 Checks'!BS:BS,'8 Location'!C20)=0,'8 Location'!C20&lt;&gt;""),"Row "&amp;I20&amp;" (Invalid UKPRN); ","")</f>
        <v/>
      </c>
      <c r="L20" s="41" t="str">
        <f>IF(AND($F$5=1,'8 Location'!C20="",OR('8 Location'!B20&lt;&gt;"",'8 Location'!E20&lt;&gt;"")),"Row "&amp;I20&amp;" (No UKPRN); ","")</f>
        <v/>
      </c>
      <c r="M20" s="3"/>
      <c r="N20" s="40"/>
      <c r="O20" s="40">
        <v>8</v>
      </c>
      <c r="P20" s="946" t="str">
        <f>IF(AND($G$5=1,'8 Location'!B20="Other",'8 Location'!C20&lt;&gt;UKPRN,'8 Location'!C20&lt;&gt;""),"Row "&amp;O20&amp;"; ","")</f>
        <v/>
      </c>
      <c r="Q20" s="41"/>
      <c r="R20" s="40"/>
      <c r="S20" s="40">
        <v>8</v>
      </c>
      <c r="T20" s="41" t="str">
        <f>IF(AND($H$5=1,'8 Location'!D20="",OR('8 Location'!B20&lt;&gt;"",'8 Location'!C20&lt;&gt;"",'8 Location'!E20&lt;&gt;"")),"Row "&amp;S20&amp;"; ","")</f>
        <v/>
      </c>
      <c r="U20" s="41"/>
      <c r="V20" s="3"/>
      <c r="W20" s="3"/>
      <c r="X20" s="3"/>
      <c r="Y20" s="3"/>
      <c r="Z20" s="3"/>
      <c r="AA20" s="3"/>
      <c r="AB20" s="3"/>
      <c r="AC20" s="3"/>
      <c r="AD20" s="3"/>
      <c r="AE20" s="3"/>
      <c r="AF20" s="3"/>
      <c r="AG20" s="3"/>
      <c r="AH20" s="3"/>
      <c r="AI20" s="3"/>
      <c r="AJ20" s="3"/>
      <c r="AQ20" s="1026"/>
      <c r="AR20" s="1027"/>
    </row>
    <row r="21" spans="2:44" x14ac:dyDescent="0.25">
      <c r="B21" s="40"/>
      <c r="C21" s="40">
        <v>9</v>
      </c>
      <c r="D21" s="3">
        <f>IF(AND($E$5=1,'8 Location'!$B21="Other"),"",1)</f>
        <v>1</v>
      </c>
      <c r="E21" s="3">
        <f>IF(AND($E$5=1,'8 Location'!$B21="Subcontracted out"),"",1)</f>
        <v>1</v>
      </c>
      <c r="F21" s="41" t="str">
        <f>IF(OR(AND($E$5=1,D21=1,E21=1,'8 Location'!B21&lt;&gt;""),AND($E$5=1,'8 Location'!B21="",OR('8 Location'!C21&lt;&gt;"",'8 Location'!D21&lt;&gt;"",'8 Location'!E21&lt;&gt;"",'8 Location'!F21&lt;&gt;0,'8 Location'!G21&lt;&gt;0,'8 Location'!H21&lt;&gt;0,'8 Location'!I21&lt;&gt;0,'8 Location'!J21&lt;&gt;0,'8 Location'!L21&lt;&gt;0,'8 Location'!M21&lt;&gt;0,'8 Location'!N21&lt;&gt;0,'8 Location'!O21&lt;&gt;0,'8 Location'!P21&lt;&gt;0))),"Row"&amp;" "&amp;C21&amp;"; ","")</f>
        <v/>
      </c>
      <c r="G21" s="3"/>
      <c r="H21" s="40"/>
      <c r="I21" s="40">
        <v>9</v>
      </c>
      <c r="J21" s="3" t="str">
        <f>IF(COUNTIF('6 Checks'!BS:BS,'8 Location'!C21)=1,"Match","")</f>
        <v/>
      </c>
      <c r="K21" s="3" t="str">
        <f>IF(AND($F$5=1,COUNTIF('6 Checks'!BS:BS,'8 Location'!C21)=0,'8 Location'!C21&lt;&gt;""),"Row "&amp;I21&amp;" (Invalid UKPRN); ","")</f>
        <v/>
      </c>
      <c r="L21" s="41" t="str">
        <f>IF(AND($F$5=1,'8 Location'!C21="",OR('8 Location'!B21&lt;&gt;"",'8 Location'!E21&lt;&gt;"")),"Row "&amp;I21&amp;" (No UKPRN); ","")</f>
        <v/>
      </c>
      <c r="M21" s="3"/>
      <c r="N21" s="40"/>
      <c r="O21" s="40">
        <v>9</v>
      </c>
      <c r="P21" s="946" t="str">
        <f>IF(AND($G$5=1,'8 Location'!B21="Other",'8 Location'!C21&lt;&gt;UKPRN,'8 Location'!C21&lt;&gt;""),"Row "&amp;O21&amp;"; ","")</f>
        <v/>
      </c>
      <c r="Q21" s="41"/>
      <c r="R21" s="40"/>
      <c r="S21" s="40">
        <v>9</v>
      </c>
      <c r="T21" s="41" t="str">
        <f>IF(AND($H$5=1,'8 Location'!D21="",OR('8 Location'!B21&lt;&gt;"",'8 Location'!C21&lt;&gt;"",'8 Location'!E21&lt;&gt;"")),"Row "&amp;S21&amp;"; ","")</f>
        <v/>
      </c>
      <c r="U21" s="41"/>
      <c r="V21" s="3"/>
      <c r="W21" s="3"/>
      <c r="X21" s="3"/>
      <c r="Y21" s="3"/>
      <c r="Z21" s="3"/>
      <c r="AA21" s="3"/>
      <c r="AB21" s="3"/>
      <c r="AC21" s="3"/>
      <c r="AD21" s="3"/>
      <c r="AE21" s="3"/>
      <c r="AF21" s="3"/>
      <c r="AG21" s="3"/>
      <c r="AH21" s="3"/>
      <c r="AI21" s="3"/>
      <c r="AJ21" s="3"/>
      <c r="AQ21" s="1026"/>
      <c r="AR21" s="1027"/>
    </row>
    <row r="22" spans="2:44" x14ac:dyDescent="0.25">
      <c r="B22" s="40"/>
      <c r="C22" s="40">
        <v>10</v>
      </c>
      <c r="D22" s="3">
        <f>IF(AND($E$5=1,'8 Location'!$B22="Other"),"",1)</f>
        <v>1</v>
      </c>
      <c r="E22" s="3">
        <f>IF(AND($E$5=1,'8 Location'!$B22="Subcontracted out"),"",1)</f>
        <v>1</v>
      </c>
      <c r="F22" s="41" t="str">
        <f>IF(OR(AND($E$5=1,D22=1,E22=1,'8 Location'!B22&lt;&gt;""),AND($E$5=1,'8 Location'!B22="",OR('8 Location'!C22&lt;&gt;"",'8 Location'!D22&lt;&gt;"",'8 Location'!E22&lt;&gt;"",'8 Location'!F22&lt;&gt;0,'8 Location'!G22&lt;&gt;0,'8 Location'!H22&lt;&gt;0,'8 Location'!I22&lt;&gt;0,'8 Location'!J22&lt;&gt;0,'8 Location'!L22&lt;&gt;0,'8 Location'!M22&lt;&gt;0,'8 Location'!N22&lt;&gt;0,'8 Location'!O22&lt;&gt;0,'8 Location'!P22&lt;&gt;0))),"Row"&amp;" "&amp;C22&amp;"; ","")</f>
        <v/>
      </c>
      <c r="G22" s="3"/>
      <c r="H22" s="40"/>
      <c r="I22" s="40">
        <v>10</v>
      </c>
      <c r="J22" s="3" t="str">
        <f>IF(COUNTIF('6 Checks'!BS:BS,'8 Location'!C22)=1,"Match","")</f>
        <v/>
      </c>
      <c r="K22" s="3" t="str">
        <f>IF(AND($F$5=1,COUNTIF('6 Checks'!BS:BS,'8 Location'!C22)=0,'8 Location'!C22&lt;&gt;""),"Row "&amp;I22&amp;" (Invalid UKPRN); ","")</f>
        <v/>
      </c>
      <c r="L22" s="41" t="str">
        <f>IF(AND($F$5=1,'8 Location'!C22="",OR('8 Location'!B22&lt;&gt;"",'8 Location'!E22&lt;&gt;"")),"Row "&amp;I22&amp;" (No UKPRN); ","")</f>
        <v/>
      </c>
      <c r="M22" s="3"/>
      <c r="N22" s="40"/>
      <c r="O22" s="40">
        <v>10</v>
      </c>
      <c r="P22" s="946" t="str">
        <f>IF(AND($G$5=1,'8 Location'!B22="Other",'8 Location'!C22&lt;&gt;UKPRN,'8 Location'!C22&lt;&gt;""),"Row "&amp;O22&amp;"; ","")</f>
        <v/>
      </c>
      <c r="Q22" s="41"/>
      <c r="R22" s="40"/>
      <c r="S22" s="40">
        <v>10</v>
      </c>
      <c r="T22" s="41" t="str">
        <f>IF(AND($H$5=1,'8 Location'!D22="",OR('8 Location'!B22&lt;&gt;"",'8 Location'!C22&lt;&gt;"",'8 Location'!E22&lt;&gt;"")),"Row "&amp;S22&amp;"; ","")</f>
        <v/>
      </c>
      <c r="U22" s="41"/>
      <c r="V22" s="3"/>
      <c r="W22" s="3"/>
      <c r="X22" s="3"/>
      <c r="Y22" s="3"/>
      <c r="Z22" s="3"/>
      <c r="AA22" s="3"/>
      <c r="AB22" s="3"/>
      <c r="AC22" s="3"/>
      <c r="AD22" s="3"/>
      <c r="AE22" s="3"/>
      <c r="AF22" s="3"/>
      <c r="AG22" s="3"/>
      <c r="AH22" s="3"/>
      <c r="AI22" s="3"/>
      <c r="AJ22" s="3"/>
      <c r="AQ22" s="1026"/>
      <c r="AR22" s="1027"/>
    </row>
    <row r="23" spans="2:44" x14ac:dyDescent="0.25">
      <c r="B23" s="40"/>
      <c r="C23" s="40">
        <v>11</v>
      </c>
      <c r="D23" s="3">
        <f>IF(AND($E$5=1,'8 Location'!$B23="Other"),"",1)</f>
        <v>1</v>
      </c>
      <c r="E23" s="3">
        <f>IF(AND($E$5=1,'8 Location'!$B23="Subcontracted out"),"",1)</f>
        <v>1</v>
      </c>
      <c r="F23" s="41" t="str">
        <f>IF(OR(AND($E$5=1,D23=1,E23=1,'8 Location'!B23&lt;&gt;""),AND($E$5=1,'8 Location'!B23="",OR('8 Location'!C23&lt;&gt;"",'8 Location'!D23&lt;&gt;"",'8 Location'!E23&lt;&gt;"",'8 Location'!F23&lt;&gt;0,'8 Location'!G23&lt;&gt;0,'8 Location'!H23&lt;&gt;0,'8 Location'!I23&lt;&gt;0,'8 Location'!J23&lt;&gt;0,'8 Location'!L23&lt;&gt;0,'8 Location'!M23&lt;&gt;0,'8 Location'!N23&lt;&gt;0,'8 Location'!O23&lt;&gt;0,'8 Location'!P23&lt;&gt;0))),"Row"&amp;" "&amp;C23&amp;"; ","")</f>
        <v/>
      </c>
      <c r="G23" s="3"/>
      <c r="H23" s="40"/>
      <c r="I23" s="40">
        <v>11</v>
      </c>
      <c r="J23" s="3" t="str">
        <f>IF(COUNTIF('6 Checks'!BS:BS,'8 Location'!C23)=1,"Match","")</f>
        <v/>
      </c>
      <c r="K23" s="3" t="str">
        <f>IF(AND($F$5=1,COUNTIF('6 Checks'!BS:BS,'8 Location'!C23)=0,'8 Location'!C23&lt;&gt;""),"Row "&amp;I23&amp;" (Invalid UKPRN); ","")</f>
        <v/>
      </c>
      <c r="L23" s="41" t="str">
        <f>IF(AND($F$5=1,'8 Location'!C23="",OR('8 Location'!B23&lt;&gt;"",'8 Location'!E23&lt;&gt;"")),"Row "&amp;I23&amp;" (No UKPRN); ","")</f>
        <v/>
      </c>
      <c r="M23" s="3"/>
      <c r="N23" s="40"/>
      <c r="O23" s="40">
        <v>11</v>
      </c>
      <c r="P23" s="946" t="str">
        <f>IF(AND($G$5=1,'8 Location'!B23="Other",'8 Location'!C23&lt;&gt;UKPRN,'8 Location'!C23&lt;&gt;""),"Row "&amp;O23&amp;"; ","")</f>
        <v/>
      </c>
      <c r="Q23" s="41"/>
      <c r="R23" s="40"/>
      <c r="S23" s="40">
        <v>11</v>
      </c>
      <c r="T23" s="41" t="str">
        <f>IF(AND($H$5=1,'8 Location'!D23="",OR('8 Location'!B23&lt;&gt;"",'8 Location'!C23&lt;&gt;"",'8 Location'!E23&lt;&gt;"")),"Row "&amp;S23&amp;"; ","")</f>
        <v/>
      </c>
      <c r="U23" s="41"/>
      <c r="V23" s="3"/>
      <c r="W23" s="3"/>
      <c r="X23" s="3"/>
      <c r="Y23" s="3"/>
      <c r="Z23" s="3"/>
      <c r="AA23" s="3"/>
      <c r="AB23" s="3"/>
      <c r="AC23" s="3"/>
      <c r="AD23" s="3"/>
      <c r="AE23" s="3"/>
      <c r="AF23" s="3"/>
      <c r="AG23" s="3"/>
      <c r="AH23" s="3"/>
      <c r="AI23" s="3"/>
      <c r="AJ23" s="3"/>
      <c r="AQ23" s="1026"/>
      <c r="AR23" s="1027"/>
    </row>
    <row r="24" spans="2:44" x14ac:dyDescent="0.25">
      <c r="B24" s="40"/>
      <c r="C24" s="40">
        <v>12</v>
      </c>
      <c r="D24" s="3">
        <f>IF(AND($E$5=1,'8 Location'!$B24="Other"),"",1)</f>
        <v>1</v>
      </c>
      <c r="E24" s="3">
        <f>IF(AND($E$5=1,'8 Location'!$B24="Subcontracted out"),"",1)</f>
        <v>1</v>
      </c>
      <c r="F24" s="41" t="str">
        <f>IF(OR(AND($E$5=1,D24=1,E24=1,'8 Location'!B24&lt;&gt;""),AND($E$5=1,'8 Location'!B24="",OR('8 Location'!C24&lt;&gt;"",'8 Location'!D24&lt;&gt;"",'8 Location'!E24&lt;&gt;"",'8 Location'!F24&lt;&gt;0,'8 Location'!G24&lt;&gt;0,'8 Location'!H24&lt;&gt;0,'8 Location'!I24&lt;&gt;0,'8 Location'!J24&lt;&gt;0,'8 Location'!L24&lt;&gt;0,'8 Location'!M24&lt;&gt;0,'8 Location'!N24&lt;&gt;0,'8 Location'!O24&lt;&gt;0,'8 Location'!P24&lt;&gt;0))),"Row"&amp;" "&amp;C24&amp;"; ","")</f>
        <v/>
      </c>
      <c r="G24" s="3"/>
      <c r="H24" s="40"/>
      <c r="I24" s="40">
        <v>12</v>
      </c>
      <c r="J24" s="3" t="str">
        <f>IF(COUNTIF('6 Checks'!BS:BS,'8 Location'!C24)=1,"Match","")</f>
        <v/>
      </c>
      <c r="K24" s="3" t="str">
        <f>IF(AND($F$5=1,COUNTIF('6 Checks'!BS:BS,'8 Location'!C24)=0,'8 Location'!C24&lt;&gt;""),"Row "&amp;I24&amp;" (Invalid UKPRN); ","")</f>
        <v/>
      </c>
      <c r="L24" s="41" t="str">
        <f>IF(AND($F$5=1,'8 Location'!C24="",OR('8 Location'!B24&lt;&gt;"",'8 Location'!E24&lt;&gt;"")),"Row "&amp;I24&amp;" (No UKPRN); ","")</f>
        <v/>
      </c>
      <c r="M24" s="3"/>
      <c r="N24" s="40"/>
      <c r="O24" s="40">
        <v>12</v>
      </c>
      <c r="P24" s="946" t="str">
        <f>IF(AND($G$5=1,'8 Location'!B24="Other",'8 Location'!C24&lt;&gt;UKPRN,'8 Location'!C24&lt;&gt;""),"Row "&amp;O24&amp;"; ","")</f>
        <v/>
      </c>
      <c r="Q24" s="41"/>
      <c r="R24" s="40"/>
      <c r="S24" s="40">
        <v>12</v>
      </c>
      <c r="T24" s="41" t="str">
        <f>IF(AND($H$5=1,'8 Location'!D24="",OR('8 Location'!B24&lt;&gt;"",'8 Location'!C24&lt;&gt;"",'8 Location'!E24&lt;&gt;"")),"Row "&amp;S24&amp;"; ","")</f>
        <v/>
      </c>
      <c r="U24" s="41"/>
      <c r="V24" s="3"/>
      <c r="W24" s="3"/>
      <c r="X24" s="3"/>
      <c r="Y24" s="3"/>
      <c r="Z24" s="3"/>
      <c r="AA24" s="3"/>
      <c r="AB24" s="3"/>
      <c r="AC24" s="3"/>
      <c r="AD24" s="3"/>
      <c r="AE24" s="3"/>
      <c r="AF24" s="3"/>
      <c r="AG24" s="3"/>
      <c r="AH24" s="3"/>
      <c r="AI24" s="3"/>
      <c r="AJ24" s="3"/>
      <c r="AQ24" s="1026"/>
      <c r="AR24" s="1027"/>
    </row>
    <row r="25" spans="2:44" x14ac:dyDescent="0.25">
      <c r="B25" s="40"/>
      <c r="C25" s="40">
        <v>13</v>
      </c>
      <c r="D25" s="3">
        <f>IF(AND($E$5=1,'8 Location'!$B25="Other"),"",1)</f>
        <v>1</v>
      </c>
      <c r="E25" s="3">
        <f>IF(AND($E$5=1,'8 Location'!$B25="Subcontracted out"),"",1)</f>
        <v>1</v>
      </c>
      <c r="F25" s="41" t="str">
        <f>IF(OR(AND($E$5=1,D25=1,E25=1,'8 Location'!B25&lt;&gt;""),AND($E$5=1,'8 Location'!B25="",OR('8 Location'!C25&lt;&gt;"",'8 Location'!D25&lt;&gt;"",'8 Location'!E25&lt;&gt;"",'8 Location'!F25&lt;&gt;0,'8 Location'!G25&lt;&gt;0,'8 Location'!H25&lt;&gt;0,'8 Location'!I25&lt;&gt;0,'8 Location'!J25&lt;&gt;0,'8 Location'!L25&lt;&gt;0,'8 Location'!M25&lt;&gt;0,'8 Location'!N25&lt;&gt;0,'8 Location'!O25&lt;&gt;0,'8 Location'!P25&lt;&gt;0))),"Row"&amp;" "&amp;C25&amp;"; ","")</f>
        <v/>
      </c>
      <c r="G25" s="3"/>
      <c r="H25" s="40"/>
      <c r="I25" s="40">
        <v>13</v>
      </c>
      <c r="J25" s="3" t="str">
        <f>IF(COUNTIF('6 Checks'!BS:BS,'8 Location'!C25)=1,"Match","")</f>
        <v/>
      </c>
      <c r="K25" s="3" t="str">
        <f>IF(AND($F$5=1,COUNTIF('6 Checks'!BS:BS,'8 Location'!C25)=0,'8 Location'!C25&lt;&gt;""),"Row "&amp;I25&amp;" (Invalid UKPRN); ","")</f>
        <v/>
      </c>
      <c r="L25" s="41" t="str">
        <f>IF(AND($F$5=1,'8 Location'!C25="",OR('8 Location'!B25&lt;&gt;"",'8 Location'!E25&lt;&gt;"")),"Row "&amp;I25&amp;" (No UKPRN); ","")</f>
        <v/>
      </c>
      <c r="M25" s="3"/>
      <c r="N25" s="40"/>
      <c r="O25" s="40">
        <v>13</v>
      </c>
      <c r="P25" s="946" t="str">
        <f>IF(AND($G$5=1,'8 Location'!B25="Other",'8 Location'!C25&lt;&gt;UKPRN,'8 Location'!C25&lt;&gt;""),"Row "&amp;O25&amp;"; ","")</f>
        <v/>
      </c>
      <c r="Q25" s="41"/>
      <c r="R25" s="40"/>
      <c r="S25" s="40">
        <v>13</v>
      </c>
      <c r="T25" s="41" t="str">
        <f>IF(AND($H$5=1,'8 Location'!D25="",OR('8 Location'!B25&lt;&gt;"",'8 Location'!C25&lt;&gt;"",'8 Location'!E25&lt;&gt;"")),"Row "&amp;S25&amp;"; ","")</f>
        <v/>
      </c>
      <c r="U25" s="41"/>
      <c r="V25" s="3"/>
      <c r="W25" s="3"/>
      <c r="X25" s="3"/>
      <c r="Y25" s="3"/>
      <c r="Z25" s="3"/>
      <c r="AA25" s="3"/>
      <c r="AB25" s="3"/>
      <c r="AC25" s="3"/>
      <c r="AD25" s="3"/>
      <c r="AE25" s="3"/>
      <c r="AF25" s="3"/>
      <c r="AG25" s="3"/>
      <c r="AH25" s="3"/>
      <c r="AI25" s="3"/>
      <c r="AJ25" s="3"/>
      <c r="AQ25" s="1026"/>
      <c r="AR25" s="1027"/>
    </row>
    <row r="26" spans="2:44" x14ac:dyDescent="0.25">
      <c r="B26" s="40"/>
      <c r="C26" s="40">
        <v>14</v>
      </c>
      <c r="D26" s="3">
        <f>IF(AND($E$5=1,'8 Location'!$B26="Other"),"",1)</f>
        <v>1</v>
      </c>
      <c r="E26" s="3">
        <f>IF(AND($E$5=1,'8 Location'!$B26="Subcontracted out"),"",1)</f>
        <v>1</v>
      </c>
      <c r="F26" s="41" t="str">
        <f>IF(OR(AND($E$5=1,D26=1,E26=1,'8 Location'!B26&lt;&gt;""),AND($E$5=1,'8 Location'!B26="",OR('8 Location'!C26&lt;&gt;"",'8 Location'!D26&lt;&gt;"",'8 Location'!E26&lt;&gt;"",'8 Location'!F26&lt;&gt;0,'8 Location'!G26&lt;&gt;0,'8 Location'!H26&lt;&gt;0,'8 Location'!I26&lt;&gt;0,'8 Location'!J26&lt;&gt;0,'8 Location'!L26&lt;&gt;0,'8 Location'!M26&lt;&gt;0,'8 Location'!N26&lt;&gt;0,'8 Location'!O26&lt;&gt;0,'8 Location'!P26&lt;&gt;0))),"Row"&amp;" "&amp;C26&amp;"; ","")</f>
        <v/>
      </c>
      <c r="G26" s="3"/>
      <c r="H26" s="40"/>
      <c r="I26" s="40">
        <v>14</v>
      </c>
      <c r="J26" s="3" t="str">
        <f>IF(COUNTIF('6 Checks'!BS:BS,'8 Location'!C26)=1,"Match","")</f>
        <v/>
      </c>
      <c r="K26" s="3" t="str">
        <f>IF(AND($F$5=1,COUNTIF('6 Checks'!BS:BS,'8 Location'!C26)=0,'8 Location'!C26&lt;&gt;""),"Row "&amp;I26&amp;" (Invalid UKPRN); ","")</f>
        <v/>
      </c>
      <c r="L26" s="41" t="str">
        <f>IF(AND($F$5=1,'8 Location'!C26="",OR('8 Location'!B26&lt;&gt;"",'8 Location'!E26&lt;&gt;"")),"Row "&amp;I26&amp;" (No UKPRN); ","")</f>
        <v/>
      </c>
      <c r="M26" s="3"/>
      <c r="N26" s="40"/>
      <c r="O26" s="40">
        <v>14</v>
      </c>
      <c r="P26" s="946" t="str">
        <f>IF(AND($G$5=1,'8 Location'!B26="Other",'8 Location'!C26&lt;&gt;UKPRN,'8 Location'!C26&lt;&gt;""),"Row "&amp;O26&amp;"; ","")</f>
        <v/>
      </c>
      <c r="Q26" s="41"/>
      <c r="R26" s="40"/>
      <c r="S26" s="40">
        <v>14</v>
      </c>
      <c r="T26" s="41" t="str">
        <f>IF(AND($H$5=1,'8 Location'!D26="",OR('8 Location'!B26&lt;&gt;"",'8 Location'!C26&lt;&gt;"",'8 Location'!E26&lt;&gt;"")),"Row "&amp;S26&amp;"; ","")</f>
        <v/>
      </c>
      <c r="U26" s="41"/>
      <c r="V26" s="3"/>
      <c r="W26" s="3"/>
      <c r="X26" s="3"/>
      <c r="Y26" s="3"/>
      <c r="Z26" s="3"/>
      <c r="AA26" s="3"/>
      <c r="AB26" s="3"/>
      <c r="AC26" s="3"/>
      <c r="AD26" s="3"/>
      <c r="AE26" s="3"/>
      <c r="AF26" s="3"/>
      <c r="AG26" s="3"/>
      <c r="AH26" s="3"/>
      <c r="AI26" s="3"/>
      <c r="AJ26" s="3"/>
      <c r="AQ26" s="1026"/>
      <c r="AR26" s="1027"/>
    </row>
    <row r="27" spans="2:44" x14ac:dyDescent="0.25">
      <c r="B27" s="40"/>
      <c r="C27" s="40">
        <v>15</v>
      </c>
      <c r="D27" s="3">
        <f>IF(AND($E$5=1,'8 Location'!$B27="Other"),"",1)</f>
        <v>1</v>
      </c>
      <c r="E27" s="3">
        <f>IF(AND($E$5=1,'8 Location'!$B27="Subcontracted out"),"",1)</f>
        <v>1</v>
      </c>
      <c r="F27" s="41" t="str">
        <f>IF(OR(AND($E$5=1,D27=1,E27=1,'8 Location'!B27&lt;&gt;""),AND($E$5=1,'8 Location'!B27="",OR('8 Location'!C27&lt;&gt;"",'8 Location'!D27&lt;&gt;"",'8 Location'!E27&lt;&gt;"",'8 Location'!F27&lt;&gt;0,'8 Location'!G27&lt;&gt;0,'8 Location'!H27&lt;&gt;0,'8 Location'!I27&lt;&gt;0,'8 Location'!J27&lt;&gt;0,'8 Location'!L27&lt;&gt;0,'8 Location'!M27&lt;&gt;0,'8 Location'!N27&lt;&gt;0,'8 Location'!O27&lt;&gt;0,'8 Location'!P27&lt;&gt;0))),"Row"&amp;" "&amp;C27&amp;"; ","")</f>
        <v/>
      </c>
      <c r="G27" s="3"/>
      <c r="H27" s="40"/>
      <c r="I27" s="40">
        <v>15</v>
      </c>
      <c r="J27" s="3" t="str">
        <f>IF(COUNTIF('6 Checks'!BS:BS,'8 Location'!C27)=1,"Match","")</f>
        <v/>
      </c>
      <c r="K27" s="3" t="str">
        <f>IF(AND($F$5=1,COUNTIF('6 Checks'!BS:BS,'8 Location'!C27)=0,'8 Location'!C27&lt;&gt;""),"Row "&amp;I27&amp;" (Invalid UKPRN); ","")</f>
        <v/>
      </c>
      <c r="L27" s="41" t="str">
        <f>IF(AND($F$5=1,'8 Location'!C27="",OR('8 Location'!B27&lt;&gt;"",'8 Location'!E27&lt;&gt;"")),"Row "&amp;I27&amp;" (No UKPRN); ","")</f>
        <v/>
      </c>
      <c r="M27" s="3"/>
      <c r="N27" s="40"/>
      <c r="O27" s="40">
        <v>15</v>
      </c>
      <c r="P27" s="946" t="str">
        <f>IF(AND($G$5=1,'8 Location'!B27="Other",'8 Location'!C27&lt;&gt;UKPRN,'8 Location'!C27&lt;&gt;""),"Row "&amp;O27&amp;"; ","")</f>
        <v/>
      </c>
      <c r="Q27" s="41"/>
      <c r="R27" s="40"/>
      <c r="S27" s="40">
        <v>15</v>
      </c>
      <c r="T27" s="41" t="str">
        <f>IF(AND($H$5=1,'8 Location'!D27="",OR('8 Location'!B27&lt;&gt;"",'8 Location'!C27&lt;&gt;"",'8 Location'!E27&lt;&gt;"")),"Row "&amp;S27&amp;"; ","")</f>
        <v/>
      </c>
      <c r="U27" s="41"/>
      <c r="V27" s="3"/>
      <c r="W27" s="3"/>
      <c r="X27" s="3"/>
      <c r="Y27" s="3"/>
      <c r="Z27" s="3"/>
      <c r="AA27" s="3"/>
      <c r="AB27" s="3"/>
      <c r="AC27" s="3"/>
      <c r="AD27" s="3"/>
      <c r="AE27" s="3"/>
      <c r="AF27" s="3"/>
      <c r="AG27" s="3"/>
      <c r="AH27" s="3"/>
      <c r="AI27" s="3"/>
      <c r="AJ27" s="3"/>
      <c r="AQ27" s="1026"/>
      <c r="AR27" s="1027"/>
    </row>
    <row r="28" spans="2:44" x14ac:dyDescent="0.25">
      <c r="B28" s="40"/>
      <c r="C28" s="40">
        <v>16</v>
      </c>
      <c r="D28" s="3">
        <f>IF(AND($E$5=1,'8 Location'!$B28="Other"),"",1)</f>
        <v>1</v>
      </c>
      <c r="E28" s="3">
        <f>IF(AND($E$5=1,'8 Location'!$B28="Subcontracted out"),"",1)</f>
        <v>1</v>
      </c>
      <c r="F28" s="41" t="str">
        <f>IF(OR(AND($E$5=1,D28=1,E28=1,'8 Location'!B28&lt;&gt;""),AND($E$5=1,'8 Location'!B28="",OR('8 Location'!C28&lt;&gt;"",'8 Location'!D28&lt;&gt;"",'8 Location'!E28&lt;&gt;"",'8 Location'!F28&lt;&gt;0,'8 Location'!G28&lt;&gt;0,'8 Location'!H28&lt;&gt;0,'8 Location'!I28&lt;&gt;0,'8 Location'!J28&lt;&gt;0,'8 Location'!L28&lt;&gt;0,'8 Location'!M28&lt;&gt;0,'8 Location'!N28&lt;&gt;0,'8 Location'!O28&lt;&gt;0,'8 Location'!P28&lt;&gt;0))),"Row"&amp;" "&amp;C28&amp;"; ","")</f>
        <v/>
      </c>
      <c r="G28" s="3"/>
      <c r="H28" s="40"/>
      <c r="I28" s="40">
        <v>16</v>
      </c>
      <c r="J28" s="3" t="str">
        <f>IF(COUNTIF('6 Checks'!BS:BS,'8 Location'!C28)=1,"Match","")</f>
        <v/>
      </c>
      <c r="K28" s="3" t="str">
        <f>IF(AND($F$5=1,COUNTIF('6 Checks'!BS:BS,'8 Location'!C28)=0,'8 Location'!C28&lt;&gt;""),"Row "&amp;I28&amp;" (Invalid UKPRN); ","")</f>
        <v/>
      </c>
      <c r="L28" s="41" t="str">
        <f>IF(AND($F$5=1,'8 Location'!C28="",OR('8 Location'!B28&lt;&gt;"",'8 Location'!E28&lt;&gt;"")),"Row "&amp;I28&amp;" (No UKPRN); ","")</f>
        <v/>
      </c>
      <c r="M28" s="3"/>
      <c r="N28" s="40"/>
      <c r="O28" s="40">
        <v>16</v>
      </c>
      <c r="P28" s="946" t="str">
        <f>IF(AND($G$5=1,'8 Location'!B28="Other",'8 Location'!C28&lt;&gt;UKPRN,'8 Location'!C28&lt;&gt;""),"Row "&amp;O28&amp;"; ","")</f>
        <v/>
      </c>
      <c r="Q28" s="41"/>
      <c r="R28" s="40"/>
      <c r="S28" s="40">
        <v>16</v>
      </c>
      <c r="T28" s="41" t="str">
        <f>IF(AND($H$5=1,'8 Location'!D28="",OR('8 Location'!B28&lt;&gt;"",'8 Location'!C28&lt;&gt;"",'8 Location'!E28&lt;&gt;"")),"Row "&amp;S28&amp;"; ","")</f>
        <v/>
      </c>
      <c r="U28" s="41"/>
      <c r="V28" s="3"/>
      <c r="W28" s="3"/>
      <c r="X28" s="3"/>
      <c r="Y28" s="3"/>
      <c r="Z28" s="3"/>
      <c r="AA28" s="3"/>
      <c r="AB28" s="3"/>
      <c r="AC28" s="3"/>
      <c r="AD28" s="3"/>
      <c r="AE28" s="3"/>
      <c r="AF28" s="3"/>
      <c r="AG28" s="3"/>
      <c r="AH28" s="3"/>
      <c r="AI28" s="3"/>
      <c r="AJ28" s="3"/>
      <c r="AQ28" s="1026"/>
      <c r="AR28" s="1027"/>
    </row>
    <row r="29" spans="2:44" x14ac:dyDescent="0.25">
      <c r="B29" s="40"/>
      <c r="C29" s="40">
        <v>17</v>
      </c>
      <c r="D29" s="3">
        <f>IF(AND($E$5=1,'8 Location'!$B29="Other"),"",1)</f>
        <v>1</v>
      </c>
      <c r="E29" s="3">
        <f>IF(AND($E$5=1,'8 Location'!$B29="Subcontracted out"),"",1)</f>
        <v>1</v>
      </c>
      <c r="F29" s="41" t="str">
        <f>IF(OR(AND($E$5=1,D29=1,E29=1,'8 Location'!B29&lt;&gt;""),AND($E$5=1,'8 Location'!B29="",OR('8 Location'!C29&lt;&gt;"",'8 Location'!D29&lt;&gt;"",'8 Location'!E29&lt;&gt;"",'8 Location'!F29&lt;&gt;0,'8 Location'!G29&lt;&gt;0,'8 Location'!H29&lt;&gt;0,'8 Location'!I29&lt;&gt;0,'8 Location'!J29&lt;&gt;0,'8 Location'!L29&lt;&gt;0,'8 Location'!M29&lt;&gt;0,'8 Location'!N29&lt;&gt;0,'8 Location'!O29&lt;&gt;0,'8 Location'!P29&lt;&gt;0))),"Row"&amp;" "&amp;C29&amp;"; ","")</f>
        <v/>
      </c>
      <c r="G29" s="3"/>
      <c r="H29" s="40"/>
      <c r="I29" s="40">
        <v>17</v>
      </c>
      <c r="J29" s="3" t="str">
        <f>IF(COUNTIF('6 Checks'!BS:BS,'8 Location'!C29)=1,"Match","")</f>
        <v/>
      </c>
      <c r="K29" s="3" t="str">
        <f>IF(AND($F$5=1,COUNTIF('6 Checks'!BS:BS,'8 Location'!C29)=0,'8 Location'!C29&lt;&gt;""),"Row "&amp;I29&amp;" (Invalid UKPRN); ","")</f>
        <v/>
      </c>
      <c r="L29" s="41" t="str">
        <f>IF(AND($F$5=1,'8 Location'!C29="",OR('8 Location'!B29&lt;&gt;"",'8 Location'!E29&lt;&gt;"")),"Row "&amp;I29&amp;" (No UKPRN); ","")</f>
        <v/>
      </c>
      <c r="M29" s="3"/>
      <c r="N29" s="40"/>
      <c r="O29" s="40">
        <v>17</v>
      </c>
      <c r="P29" s="946" t="str">
        <f>IF(AND($G$5=1,'8 Location'!B29="Other",'8 Location'!C29&lt;&gt;UKPRN,'8 Location'!C29&lt;&gt;""),"Row "&amp;O29&amp;"; ","")</f>
        <v/>
      </c>
      <c r="Q29" s="41"/>
      <c r="R29" s="40"/>
      <c r="S29" s="40">
        <v>17</v>
      </c>
      <c r="T29" s="41" t="str">
        <f>IF(AND($H$5=1,'8 Location'!D29="",OR('8 Location'!B29&lt;&gt;"",'8 Location'!C29&lt;&gt;"",'8 Location'!E29&lt;&gt;"")),"Row "&amp;S29&amp;"; ","")</f>
        <v/>
      </c>
      <c r="U29" s="41"/>
      <c r="V29" s="3"/>
      <c r="W29" s="3"/>
      <c r="X29" s="3"/>
      <c r="Y29" s="3"/>
      <c r="Z29" s="3"/>
      <c r="AA29" s="3"/>
      <c r="AB29" s="3"/>
      <c r="AC29" s="3"/>
      <c r="AD29" s="3"/>
      <c r="AE29" s="3"/>
      <c r="AF29" s="3"/>
      <c r="AG29" s="3"/>
      <c r="AH29" s="3"/>
      <c r="AI29" s="3"/>
      <c r="AJ29" s="3"/>
      <c r="AQ29" s="1026"/>
      <c r="AR29" s="1027"/>
    </row>
    <row r="30" spans="2:44" x14ac:dyDescent="0.25">
      <c r="B30" s="40"/>
      <c r="C30" s="40">
        <v>18</v>
      </c>
      <c r="D30" s="3">
        <f>IF(AND($E$5=1,'8 Location'!$B30="Other"),"",1)</f>
        <v>1</v>
      </c>
      <c r="E30" s="3">
        <f>IF(AND($E$5=1,'8 Location'!$B30="Subcontracted out"),"",1)</f>
        <v>1</v>
      </c>
      <c r="F30" s="41" t="str">
        <f>IF(OR(AND($E$5=1,D30=1,E30=1,'8 Location'!B30&lt;&gt;""),AND($E$5=1,'8 Location'!B30="",OR('8 Location'!C30&lt;&gt;"",'8 Location'!D30&lt;&gt;"",'8 Location'!E30&lt;&gt;"",'8 Location'!F30&lt;&gt;0,'8 Location'!G30&lt;&gt;0,'8 Location'!H30&lt;&gt;0,'8 Location'!I30&lt;&gt;0,'8 Location'!J30&lt;&gt;0,'8 Location'!L30&lt;&gt;0,'8 Location'!M30&lt;&gt;0,'8 Location'!N30&lt;&gt;0,'8 Location'!O30&lt;&gt;0,'8 Location'!P30&lt;&gt;0))),"Row"&amp;" "&amp;C30&amp;"; ","")</f>
        <v/>
      </c>
      <c r="G30" s="3"/>
      <c r="H30" s="40"/>
      <c r="I30" s="40">
        <v>18</v>
      </c>
      <c r="J30" s="3" t="str">
        <f>IF(COUNTIF('6 Checks'!BS:BS,'8 Location'!C30)=1,"Match","")</f>
        <v/>
      </c>
      <c r="K30" s="3" t="str">
        <f>IF(AND($F$5=1,COUNTIF('6 Checks'!BS:BS,'8 Location'!C30)=0,'8 Location'!C30&lt;&gt;""),"Row "&amp;I30&amp;" (Invalid UKPRN); ","")</f>
        <v/>
      </c>
      <c r="L30" s="41" t="str">
        <f>IF(AND($F$5=1,'8 Location'!C30="",OR('8 Location'!B30&lt;&gt;"",'8 Location'!E30&lt;&gt;"")),"Row "&amp;I30&amp;" (No UKPRN); ","")</f>
        <v/>
      </c>
      <c r="M30" s="3"/>
      <c r="N30" s="40"/>
      <c r="O30" s="40">
        <v>18</v>
      </c>
      <c r="P30" s="946" t="str">
        <f>IF(AND($G$5=1,'8 Location'!B30="Other",'8 Location'!C30&lt;&gt;UKPRN,'8 Location'!C30&lt;&gt;""),"Row "&amp;O30&amp;"; ","")</f>
        <v/>
      </c>
      <c r="Q30" s="41"/>
      <c r="R30" s="40"/>
      <c r="S30" s="40">
        <v>18</v>
      </c>
      <c r="T30" s="41" t="str">
        <f>IF(AND($H$5=1,'8 Location'!D30="",OR('8 Location'!B30&lt;&gt;"",'8 Location'!C30&lt;&gt;"",'8 Location'!E30&lt;&gt;"")),"Row "&amp;S30&amp;"; ","")</f>
        <v/>
      </c>
      <c r="U30" s="41"/>
      <c r="V30" s="3"/>
      <c r="W30" s="3"/>
      <c r="X30" s="3"/>
      <c r="Y30" s="3"/>
      <c r="Z30" s="3"/>
      <c r="AA30" s="3"/>
      <c r="AB30" s="3"/>
      <c r="AC30" s="3"/>
      <c r="AD30" s="3"/>
      <c r="AE30" s="3"/>
      <c r="AF30" s="3"/>
      <c r="AG30" s="3"/>
      <c r="AH30" s="3"/>
      <c r="AI30" s="3"/>
      <c r="AJ30" s="3"/>
      <c r="AQ30" s="1026"/>
      <c r="AR30" s="1027"/>
    </row>
    <row r="31" spans="2:44" x14ac:dyDescent="0.25">
      <c r="B31" s="40"/>
      <c r="C31" s="40">
        <v>19</v>
      </c>
      <c r="D31" s="3">
        <f>IF(AND($E$5=1,'8 Location'!$B31="Other"),"",1)</f>
        <v>1</v>
      </c>
      <c r="E31" s="3">
        <f>IF(AND($E$5=1,'8 Location'!$B31="Subcontracted out"),"",1)</f>
        <v>1</v>
      </c>
      <c r="F31" s="41" t="str">
        <f>IF(OR(AND($E$5=1,D31=1,E31=1,'8 Location'!B31&lt;&gt;""),AND($E$5=1,'8 Location'!B31="",OR('8 Location'!C31&lt;&gt;"",'8 Location'!D31&lt;&gt;"",'8 Location'!E31&lt;&gt;"",'8 Location'!F31&lt;&gt;0,'8 Location'!G31&lt;&gt;0,'8 Location'!H31&lt;&gt;0,'8 Location'!I31&lt;&gt;0,'8 Location'!J31&lt;&gt;0,'8 Location'!L31&lt;&gt;0,'8 Location'!M31&lt;&gt;0,'8 Location'!N31&lt;&gt;0,'8 Location'!O31&lt;&gt;0,'8 Location'!P31&lt;&gt;0))),"Row"&amp;" "&amp;C31&amp;"; ","")</f>
        <v/>
      </c>
      <c r="G31" s="3"/>
      <c r="H31" s="40"/>
      <c r="I31" s="40">
        <v>19</v>
      </c>
      <c r="J31" s="3" t="str">
        <f>IF(COUNTIF('6 Checks'!BS:BS,'8 Location'!C31)=1,"Match","")</f>
        <v/>
      </c>
      <c r="K31" s="3" t="str">
        <f>IF(AND($F$5=1,COUNTIF('6 Checks'!BS:BS,'8 Location'!C31)=0,'8 Location'!C31&lt;&gt;""),"Row "&amp;I31&amp;" (Invalid UKPRN); ","")</f>
        <v/>
      </c>
      <c r="L31" s="41" t="str">
        <f>IF(AND($F$5=1,'8 Location'!C31="",OR('8 Location'!B31&lt;&gt;"",'8 Location'!E31&lt;&gt;"")),"Row "&amp;I31&amp;" (No UKPRN); ","")</f>
        <v/>
      </c>
      <c r="M31" s="3"/>
      <c r="N31" s="40"/>
      <c r="O31" s="40">
        <v>19</v>
      </c>
      <c r="P31" s="946" t="str">
        <f>IF(AND($G$5=1,'8 Location'!B31="Other",'8 Location'!C31&lt;&gt;UKPRN,'8 Location'!C31&lt;&gt;""),"Row "&amp;O31&amp;"; ","")</f>
        <v/>
      </c>
      <c r="Q31" s="41"/>
      <c r="R31" s="40"/>
      <c r="S31" s="40">
        <v>19</v>
      </c>
      <c r="T31" s="41" t="str">
        <f>IF(AND($H$5=1,'8 Location'!D31="",OR('8 Location'!B31&lt;&gt;"",'8 Location'!C31&lt;&gt;"",'8 Location'!E31&lt;&gt;"")),"Row "&amp;S31&amp;"; ","")</f>
        <v/>
      </c>
      <c r="U31" s="41"/>
      <c r="V31" s="3"/>
      <c r="W31" s="3"/>
      <c r="X31" s="3"/>
      <c r="Y31" s="3"/>
      <c r="Z31" s="3"/>
      <c r="AA31" s="3"/>
      <c r="AB31" s="3"/>
      <c r="AC31" s="3"/>
      <c r="AD31" s="3"/>
      <c r="AE31" s="3"/>
      <c r="AF31" s="3"/>
      <c r="AG31" s="3"/>
      <c r="AH31" s="3"/>
      <c r="AI31" s="3"/>
      <c r="AJ31" s="3"/>
      <c r="AQ31" s="1026"/>
      <c r="AR31" s="1027"/>
    </row>
    <row r="32" spans="2:44" x14ac:dyDescent="0.25">
      <c r="B32" s="40"/>
      <c r="C32" s="40">
        <v>20</v>
      </c>
      <c r="D32" s="3">
        <f>IF(AND($E$5=1,'8 Location'!$B32="Other"),"",1)</f>
        <v>1</v>
      </c>
      <c r="E32" s="3">
        <f>IF(AND($E$5=1,'8 Location'!$B32="Subcontracted out"),"",1)</f>
        <v>1</v>
      </c>
      <c r="F32" s="41" t="str">
        <f>IF(OR(AND($E$5=1,D32=1,E32=1,'8 Location'!B32&lt;&gt;""),AND($E$5=1,'8 Location'!B32="",OR('8 Location'!C32&lt;&gt;"",'8 Location'!D32&lt;&gt;"",'8 Location'!E32&lt;&gt;"",'8 Location'!F32&lt;&gt;0,'8 Location'!G32&lt;&gt;0,'8 Location'!H32&lt;&gt;0,'8 Location'!I32&lt;&gt;0,'8 Location'!J32&lt;&gt;0,'8 Location'!L32&lt;&gt;0,'8 Location'!M32&lt;&gt;0,'8 Location'!N32&lt;&gt;0,'8 Location'!O32&lt;&gt;0,'8 Location'!P32&lt;&gt;0))),"Row"&amp;" "&amp;C32&amp;"; ","")</f>
        <v/>
      </c>
      <c r="G32" s="3"/>
      <c r="H32" s="40"/>
      <c r="I32" s="40">
        <v>20</v>
      </c>
      <c r="J32" s="3" t="str">
        <f>IF(COUNTIF('6 Checks'!BS:BS,'8 Location'!C32)=1,"Match","")</f>
        <v/>
      </c>
      <c r="K32" s="3" t="str">
        <f>IF(AND($F$5=1,COUNTIF('6 Checks'!BS:BS,'8 Location'!C32)=0,'8 Location'!C32&lt;&gt;""),"Row "&amp;I32&amp;" (Invalid UKPRN); ","")</f>
        <v/>
      </c>
      <c r="L32" s="41" t="str">
        <f>IF(AND($F$5=1,'8 Location'!C32="",OR('8 Location'!B32&lt;&gt;"",'8 Location'!E32&lt;&gt;"")),"Row "&amp;I32&amp;" (No UKPRN); ","")</f>
        <v/>
      </c>
      <c r="M32" s="3"/>
      <c r="N32" s="40"/>
      <c r="O32" s="40">
        <v>20</v>
      </c>
      <c r="P32" s="946" t="str">
        <f>IF(AND($G$5=1,'8 Location'!B32="Other",'8 Location'!C32&lt;&gt;UKPRN,'8 Location'!C32&lt;&gt;""),"Row "&amp;O32&amp;"; ","")</f>
        <v/>
      </c>
      <c r="Q32" s="41"/>
      <c r="R32" s="40"/>
      <c r="S32" s="40">
        <v>20</v>
      </c>
      <c r="T32" s="41" t="str">
        <f>IF(AND($H$5=1,'8 Location'!D32="",OR('8 Location'!B32&lt;&gt;"",'8 Location'!C32&lt;&gt;"",'8 Location'!E32&lt;&gt;"")),"Row "&amp;S32&amp;"; ","")</f>
        <v/>
      </c>
      <c r="U32" s="41"/>
      <c r="V32" s="3"/>
      <c r="W32" s="3"/>
      <c r="X32" s="3"/>
      <c r="Y32" s="3"/>
      <c r="Z32" s="3"/>
      <c r="AA32" s="3"/>
      <c r="AB32" s="3"/>
      <c r="AC32" s="3"/>
      <c r="AD32" s="3"/>
      <c r="AE32" s="3"/>
      <c r="AF32" s="3"/>
      <c r="AG32" s="3"/>
      <c r="AH32" s="3"/>
      <c r="AI32" s="3"/>
      <c r="AJ32" s="3"/>
      <c r="AQ32" s="1026"/>
      <c r="AR32" s="1027"/>
    </row>
    <row r="33" spans="2:44" x14ac:dyDescent="0.25">
      <c r="B33" s="40"/>
      <c r="C33" s="40">
        <v>21</v>
      </c>
      <c r="D33" s="3">
        <f>IF(AND($E$5=1,'8 Location'!$B33="Other"),"",1)</f>
        <v>1</v>
      </c>
      <c r="E33" s="3">
        <f>IF(AND($E$5=1,'8 Location'!$B33="Subcontracted out"),"",1)</f>
        <v>1</v>
      </c>
      <c r="F33" s="41" t="str">
        <f>IF(OR(AND($E$5=1,D33=1,E33=1,'8 Location'!B33&lt;&gt;""),AND($E$5=1,'8 Location'!B33="",OR('8 Location'!C33&lt;&gt;"",'8 Location'!D33&lt;&gt;"",'8 Location'!E33&lt;&gt;"",'8 Location'!F33&lt;&gt;0,'8 Location'!G33&lt;&gt;0,'8 Location'!H33&lt;&gt;0,'8 Location'!I33&lt;&gt;0,'8 Location'!J33&lt;&gt;0,'8 Location'!L33&lt;&gt;0,'8 Location'!M33&lt;&gt;0,'8 Location'!N33&lt;&gt;0,'8 Location'!O33&lt;&gt;0,'8 Location'!P33&lt;&gt;0))),"Row"&amp;" "&amp;C33&amp;"; ","")</f>
        <v/>
      </c>
      <c r="G33" s="3"/>
      <c r="H33" s="40"/>
      <c r="I33" s="40">
        <v>21</v>
      </c>
      <c r="J33" s="3" t="str">
        <f>IF(COUNTIF('6 Checks'!BS:BS,'8 Location'!C33)=1,"Match","")</f>
        <v/>
      </c>
      <c r="K33" s="3" t="str">
        <f>IF(AND($F$5=1,COUNTIF('6 Checks'!BS:BS,'8 Location'!C33)=0,'8 Location'!C33&lt;&gt;""),"Row "&amp;I33&amp;" (Invalid UKPRN); ","")</f>
        <v/>
      </c>
      <c r="L33" s="41" t="str">
        <f>IF(AND($F$5=1,'8 Location'!C33="",OR('8 Location'!B33&lt;&gt;"",'8 Location'!E33&lt;&gt;"")),"Row "&amp;I33&amp;" (No UKPRN); ","")</f>
        <v/>
      </c>
      <c r="M33" s="3"/>
      <c r="N33" s="40"/>
      <c r="O33" s="40">
        <v>21</v>
      </c>
      <c r="P33" s="946" t="str">
        <f>IF(AND($G$5=1,'8 Location'!B33="Other",'8 Location'!C33&lt;&gt;UKPRN,'8 Location'!C33&lt;&gt;""),"Row "&amp;O33&amp;"; ","")</f>
        <v/>
      </c>
      <c r="Q33" s="41"/>
      <c r="R33" s="40"/>
      <c r="S33" s="40">
        <v>21</v>
      </c>
      <c r="T33" s="41" t="str">
        <f>IF(AND($H$5=1,'8 Location'!D33="",OR('8 Location'!B33&lt;&gt;"",'8 Location'!C33&lt;&gt;"",'8 Location'!E33&lt;&gt;"")),"Row "&amp;S33&amp;"; ","")</f>
        <v/>
      </c>
      <c r="U33" s="41"/>
      <c r="V33" s="3"/>
      <c r="W33" s="3"/>
      <c r="X33" s="3"/>
      <c r="Y33" s="3"/>
      <c r="Z33" s="3"/>
      <c r="AA33" s="3"/>
      <c r="AB33" s="3"/>
      <c r="AC33" s="3"/>
      <c r="AD33" s="3"/>
      <c r="AE33" s="3"/>
      <c r="AF33" s="3"/>
      <c r="AG33" s="3"/>
      <c r="AH33" s="3"/>
      <c r="AI33" s="3"/>
      <c r="AJ33" s="3"/>
      <c r="AQ33" s="1026"/>
      <c r="AR33" s="1027"/>
    </row>
    <row r="34" spans="2:44" x14ac:dyDescent="0.25">
      <c r="B34" s="40"/>
      <c r="C34" s="40">
        <v>22</v>
      </c>
      <c r="D34" s="3">
        <f>IF(AND($E$5=1,'8 Location'!$B34="Other"),"",1)</f>
        <v>1</v>
      </c>
      <c r="E34" s="3">
        <f>IF(AND($E$5=1,'8 Location'!$B34="Subcontracted out"),"",1)</f>
        <v>1</v>
      </c>
      <c r="F34" s="41" t="str">
        <f>IF(OR(AND($E$5=1,D34=1,E34=1,'8 Location'!B34&lt;&gt;""),AND($E$5=1,'8 Location'!B34="",OR('8 Location'!C34&lt;&gt;"",'8 Location'!D34&lt;&gt;"",'8 Location'!E34&lt;&gt;"",'8 Location'!F34&lt;&gt;0,'8 Location'!G34&lt;&gt;0,'8 Location'!H34&lt;&gt;0,'8 Location'!I34&lt;&gt;0,'8 Location'!J34&lt;&gt;0,'8 Location'!L34&lt;&gt;0,'8 Location'!M34&lt;&gt;0,'8 Location'!N34&lt;&gt;0,'8 Location'!O34&lt;&gt;0,'8 Location'!P34&lt;&gt;0))),"Row"&amp;" "&amp;C34&amp;"; ","")</f>
        <v/>
      </c>
      <c r="G34" s="3"/>
      <c r="H34" s="40"/>
      <c r="I34" s="40">
        <v>22</v>
      </c>
      <c r="J34" s="3" t="str">
        <f>IF(COUNTIF('6 Checks'!BS:BS,'8 Location'!C34)=1,"Match","")</f>
        <v/>
      </c>
      <c r="K34" s="3" t="str">
        <f>IF(AND($F$5=1,COUNTIF('6 Checks'!BS:BS,'8 Location'!C34)=0,'8 Location'!C34&lt;&gt;""),"Row "&amp;I34&amp;" (Invalid UKPRN); ","")</f>
        <v/>
      </c>
      <c r="L34" s="41" t="str">
        <f>IF(AND($F$5=1,'8 Location'!C34="",OR('8 Location'!B34&lt;&gt;"",'8 Location'!E34&lt;&gt;"")),"Row "&amp;I34&amp;" (No UKPRN); ","")</f>
        <v/>
      </c>
      <c r="M34" s="3"/>
      <c r="N34" s="40"/>
      <c r="O34" s="40">
        <v>22</v>
      </c>
      <c r="P34" s="946" t="str">
        <f>IF(AND($G$5=1,'8 Location'!B34="Other",'8 Location'!C34&lt;&gt;UKPRN,'8 Location'!C34&lt;&gt;""),"Row "&amp;O34&amp;"; ","")</f>
        <v/>
      </c>
      <c r="Q34" s="41"/>
      <c r="R34" s="40"/>
      <c r="S34" s="40">
        <v>22</v>
      </c>
      <c r="T34" s="41" t="str">
        <f>IF(AND($H$5=1,'8 Location'!D34="",OR('8 Location'!B34&lt;&gt;"",'8 Location'!C34&lt;&gt;"",'8 Location'!E34&lt;&gt;"")),"Row "&amp;S34&amp;"; ","")</f>
        <v/>
      </c>
      <c r="U34" s="41"/>
      <c r="V34" s="3"/>
      <c r="W34" s="3"/>
      <c r="X34" s="3"/>
      <c r="Y34" s="3"/>
      <c r="Z34" s="3"/>
      <c r="AA34" s="3"/>
      <c r="AB34" s="3"/>
      <c r="AC34" s="3"/>
      <c r="AD34" s="3"/>
      <c r="AE34" s="3"/>
      <c r="AF34" s="3"/>
      <c r="AG34" s="3"/>
      <c r="AH34" s="3"/>
      <c r="AI34" s="3"/>
      <c r="AJ34" s="3"/>
      <c r="AQ34" s="1026"/>
      <c r="AR34" s="1027"/>
    </row>
    <row r="35" spans="2:44" x14ac:dyDescent="0.25">
      <c r="B35" s="40"/>
      <c r="C35" s="40">
        <v>23</v>
      </c>
      <c r="D35" s="3">
        <f>IF(AND($E$5=1,'8 Location'!$B35="Other"),"",1)</f>
        <v>1</v>
      </c>
      <c r="E35" s="3">
        <f>IF(AND($E$5=1,'8 Location'!$B35="Subcontracted out"),"",1)</f>
        <v>1</v>
      </c>
      <c r="F35" s="41" t="str">
        <f>IF(OR(AND($E$5=1,D35=1,E35=1,'8 Location'!B35&lt;&gt;""),AND($E$5=1,'8 Location'!B35="",OR('8 Location'!C35&lt;&gt;"",'8 Location'!D35&lt;&gt;"",'8 Location'!E35&lt;&gt;"",'8 Location'!F35&lt;&gt;0,'8 Location'!G35&lt;&gt;0,'8 Location'!H35&lt;&gt;0,'8 Location'!I35&lt;&gt;0,'8 Location'!J35&lt;&gt;0,'8 Location'!L35&lt;&gt;0,'8 Location'!M35&lt;&gt;0,'8 Location'!N35&lt;&gt;0,'8 Location'!O35&lt;&gt;0,'8 Location'!P35&lt;&gt;0))),"Row"&amp;" "&amp;C35&amp;"; ","")</f>
        <v/>
      </c>
      <c r="G35" s="3"/>
      <c r="H35" s="40"/>
      <c r="I35" s="40">
        <v>23</v>
      </c>
      <c r="J35" s="3" t="str">
        <f>IF(COUNTIF('6 Checks'!BS:BS,'8 Location'!C35)=1,"Match","")</f>
        <v/>
      </c>
      <c r="K35" s="3" t="str">
        <f>IF(AND($F$5=1,COUNTIF('6 Checks'!BS:BS,'8 Location'!C35)=0,'8 Location'!C35&lt;&gt;""),"Row "&amp;I35&amp;" (Invalid UKPRN); ","")</f>
        <v/>
      </c>
      <c r="L35" s="41" t="str">
        <f>IF(AND($F$5=1,'8 Location'!C35="",OR('8 Location'!B35&lt;&gt;"",'8 Location'!E35&lt;&gt;"")),"Row "&amp;I35&amp;" (No UKPRN); ","")</f>
        <v/>
      </c>
      <c r="M35" s="3"/>
      <c r="N35" s="40"/>
      <c r="O35" s="40">
        <v>23</v>
      </c>
      <c r="P35" s="946" t="str">
        <f>IF(AND($G$5=1,'8 Location'!B35="Other",'8 Location'!C35&lt;&gt;UKPRN,'8 Location'!C35&lt;&gt;""),"Row "&amp;O35&amp;"; ","")</f>
        <v/>
      </c>
      <c r="Q35" s="41"/>
      <c r="R35" s="40"/>
      <c r="S35" s="40">
        <v>23</v>
      </c>
      <c r="T35" s="41" t="str">
        <f>IF(AND($H$5=1,'8 Location'!D35="",OR('8 Location'!B35&lt;&gt;"",'8 Location'!C35&lt;&gt;"",'8 Location'!E35&lt;&gt;"")),"Row "&amp;S35&amp;"; ","")</f>
        <v/>
      </c>
      <c r="U35" s="41"/>
      <c r="V35" s="3"/>
      <c r="W35" s="3"/>
      <c r="X35" s="3"/>
      <c r="Y35" s="3"/>
      <c r="Z35" s="3"/>
      <c r="AA35" s="3"/>
      <c r="AB35" s="3"/>
      <c r="AC35" s="3"/>
      <c r="AD35" s="3"/>
      <c r="AE35" s="3"/>
      <c r="AF35" s="3"/>
      <c r="AG35" s="3"/>
      <c r="AH35" s="3"/>
      <c r="AI35" s="3"/>
      <c r="AJ35" s="3"/>
      <c r="AQ35" s="1026"/>
      <c r="AR35" s="1027"/>
    </row>
    <row r="36" spans="2:44" x14ac:dyDescent="0.25">
      <c r="B36" s="40"/>
      <c r="C36" s="40">
        <v>24</v>
      </c>
      <c r="D36" s="3">
        <f>IF(AND($E$5=1,'8 Location'!$B36="Other"),"",1)</f>
        <v>1</v>
      </c>
      <c r="E36" s="3">
        <f>IF(AND($E$5=1,'8 Location'!$B36="Subcontracted out"),"",1)</f>
        <v>1</v>
      </c>
      <c r="F36" s="41" t="str">
        <f>IF(OR(AND($E$5=1,D36=1,E36=1,'8 Location'!B36&lt;&gt;""),AND($E$5=1,'8 Location'!B36="",OR('8 Location'!C36&lt;&gt;"",'8 Location'!D36&lt;&gt;"",'8 Location'!E36&lt;&gt;"",'8 Location'!F36&lt;&gt;0,'8 Location'!G36&lt;&gt;0,'8 Location'!H36&lt;&gt;0,'8 Location'!I36&lt;&gt;0,'8 Location'!J36&lt;&gt;0,'8 Location'!L36&lt;&gt;0,'8 Location'!M36&lt;&gt;0,'8 Location'!N36&lt;&gt;0,'8 Location'!O36&lt;&gt;0,'8 Location'!P36&lt;&gt;0))),"Row"&amp;" "&amp;C36&amp;"; ","")</f>
        <v/>
      </c>
      <c r="G36" s="3"/>
      <c r="H36" s="40"/>
      <c r="I36" s="40">
        <v>24</v>
      </c>
      <c r="J36" s="3" t="str">
        <f>IF(COUNTIF('6 Checks'!BS:BS,'8 Location'!C36)=1,"Match","")</f>
        <v/>
      </c>
      <c r="K36" s="3" t="str">
        <f>IF(AND($F$5=1,COUNTIF('6 Checks'!BS:BS,'8 Location'!C36)=0,'8 Location'!C36&lt;&gt;""),"Row "&amp;I36&amp;" (Invalid UKPRN); ","")</f>
        <v/>
      </c>
      <c r="L36" s="41" t="str">
        <f>IF(AND($F$5=1,'8 Location'!C36="",OR('8 Location'!B36&lt;&gt;"",'8 Location'!E36&lt;&gt;"")),"Row "&amp;I36&amp;" (No UKPRN); ","")</f>
        <v/>
      </c>
      <c r="M36" s="3"/>
      <c r="N36" s="40"/>
      <c r="O36" s="40">
        <v>24</v>
      </c>
      <c r="P36" s="946" t="str">
        <f>IF(AND($G$5=1,'8 Location'!B36="Other",'8 Location'!C36&lt;&gt;UKPRN,'8 Location'!C36&lt;&gt;""),"Row "&amp;O36&amp;"; ","")</f>
        <v/>
      </c>
      <c r="Q36" s="41"/>
      <c r="R36" s="40"/>
      <c r="S36" s="40">
        <v>24</v>
      </c>
      <c r="T36" s="41" t="str">
        <f>IF(AND($H$5=1,'8 Location'!D36="",OR('8 Location'!B36&lt;&gt;"",'8 Location'!C36&lt;&gt;"",'8 Location'!E36&lt;&gt;"")),"Row "&amp;S36&amp;"; ","")</f>
        <v/>
      </c>
      <c r="U36" s="41"/>
      <c r="V36" s="3"/>
      <c r="W36" s="3"/>
      <c r="X36" s="3"/>
      <c r="Y36" s="3"/>
      <c r="Z36" s="3"/>
      <c r="AA36" s="3"/>
      <c r="AB36" s="3"/>
      <c r="AC36" s="3"/>
      <c r="AD36" s="3"/>
      <c r="AE36" s="3"/>
      <c r="AF36" s="3"/>
      <c r="AG36" s="3"/>
      <c r="AH36" s="3"/>
      <c r="AI36" s="3"/>
      <c r="AJ36" s="3"/>
      <c r="AQ36" s="1026"/>
      <c r="AR36" s="1027"/>
    </row>
    <row r="37" spans="2:44" x14ac:dyDescent="0.25">
      <c r="B37" s="40"/>
      <c r="C37" s="40">
        <v>25</v>
      </c>
      <c r="D37" s="3">
        <f>IF(AND($E$5=1,'8 Location'!$B37="Other"),"",1)</f>
        <v>1</v>
      </c>
      <c r="E37" s="3">
        <f>IF(AND($E$5=1,'8 Location'!$B37="Subcontracted out"),"",1)</f>
        <v>1</v>
      </c>
      <c r="F37" s="41" t="str">
        <f>IF(OR(AND($E$5=1,D37=1,E37=1,'8 Location'!B37&lt;&gt;""),AND($E$5=1,'8 Location'!B37="",OR('8 Location'!C37&lt;&gt;"",'8 Location'!D37&lt;&gt;"",'8 Location'!E37&lt;&gt;"",'8 Location'!F37&lt;&gt;0,'8 Location'!G37&lt;&gt;0,'8 Location'!H37&lt;&gt;0,'8 Location'!I37&lt;&gt;0,'8 Location'!J37&lt;&gt;0,'8 Location'!L37&lt;&gt;0,'8 Location'!M37&lt;&gt;0,'8 Location'!N37&lt;&gt;0,'8 Location'!O37&lt;&gt;0,'8 Location'!P37&lt;&gt;0))),"Row"&amp;" "&amp;C37&amp;"; ","")</f>
        <v/>
      </c>
      <c r="G37" s="3"/>
      <c r="H37" s="40"/>
      <c r="I37" s="40">
        <v>25</v>
      </c>
      <c r="J37" s="3" t="str">
        <f>IF(COUNTIF('6 Checks'!BS:BS,'8 Location'!C37)=1,"Match","")</f>
        <v/>
      </c>
      <c r="K37" s="3" t="str">
        <f>IF(AND($F$5=1,COUNTIF('6 Checks'!BS:BS,'8 Location'!C37)=0,'8 Location'!C37&lt;&gt;""),"Row "&amp;I37&amp;" (Invalid UKPRN); ","")</f>
        <v/>
      </c>
      <c r="L37" s="41" t="str">
        <f>IF(AND($F$5=1,'8 Location'!C37="",OR('8 Location'!B37&lt;&gt;"",'8 Location'!E37&lt;&gt;"")),"Row "&amp;I37&amp;" (No UKPRN); ","")</f>
        <v/>
      </c>
      <c r="M37" s="3"/>
      <c r="N37" s="40"/>
      <c r="O37" s="40">
        <v>25</v>
      </c>
      <c r="P37" s="946" t="str">
        <f>IF(AND($G$5=1,'8 Location'!B37="Other",'8 Location'!C37&lt;&gt;UKPRN,'8 Location'!C37&lt;&gt;""),"Row "&amp;O37&amp;"; ","")</f>
        <v/>
      </c>
      <c r="Q37" s="41"/>
      <c r="R37" s="40"/>
      <c r="S37" s="40">
        <v>25</v>
      </c>
      <c r="T37" s="41" t="str">
        <f>IF(AND($H$5=1,'8 Location'!D37="",OR('8 Location'!B37&lt;&gt;"",'8 Location'!C37&lt;&gt;"",'8 Location'!E37&lt;&gt;"")),"Row "&amp;S37&amp;"; ","")</f>
        <v/>
      </c>
      <c r="U37" s="41"/>
      <c r="V37" s="3"/>
      <c r="W37" s="3"/>
      <c r="X37" s="3"/>
      <c r="Y37" s="3"/>
      <c r="Z37" s="3"/>
      <c r="AA37" s="3"/>
      <c r="AB37" s="3"/>
      <c r="AC37" s="3"/>
      <c r="AD37" s="3"/>
      <c r="AE37" s="3"/>
      <c r="AF37" s="3"/>
      <c r="AG37" s="3"/>
      <c r="AH37" s="3"/>
      <c r="AI37" s="3"/>
      <c r="AJ37" s="3"/>
      <c r="AQ37" s="1026"/>
      <c r="AR37" s="1027"/>
    </row>
    <row r="38" spans="2:44" x14ac:dyDescent="0.25">
      <c r="B38" s="40"/>
      <c r="C38" s="40">
        <v>26</v>
      </c>
      <c r="D38" s="3">
        <f>IF(AND($E$5=1,'8 Location'!$B38="Other"),"",1)</f>
        <v>1</v>
      </c>
      <c r="E38" s="3">
        <f>IF(AND($E$5=1,'8 Location'!$B38="Subcontracted out"),"",1)</f>
        <v>1</v>
      </c>
      <c r="F38" s="41" t="str">
        <f>IF(OR(AND($E$5=1,D38=1,E38=1,'8 Location'!B38&lt;&gt;""),AND($E$5=1,'8 Location'!B38="",OR('8 Location'!C38&lt;&gt;"",'8 Location'!D38&lt;&gt;"",'8 Location'!E38&lt;&gt;"",'8 Location'!F38&lt;&gt;0,'8 Location'!G38&lt;&gt;0,'8 Location'!H38&lt;&gt;0,'8 Location'!I38&lt;&gt;0,'8 Location'!J38&lt;&gt;0,'8 Location'!L38&lt;&gt;0,'8 Location'!M38&lt;&gt;0,'8 Location'!N38&lt;&gt;0,'8 Location'!O38&lt;&gt;0,'8 Location'!P38&lt;&gt;0))),"Row"&amp;" "&amp;C38&amp;"; ","")</f>
        <v/>
      </c>
      <c r="G38" s="3"/>
      <c r="H38" s="40"/>
      <c r="I38" s="40">
        <v>26</v>
      </c>
      <c r="J38" s="3" t="str">
        <f>IF(COUNTIF('6 Checks'!BS:BS,'8 Location'!C38)=1,"Match","")</f>
        <v/>
      </c>
      <c r="K38" s="3" t="str">
        <f>IF(AND($F$5=1,COUNTIF('6 Checks'!BS:BS,'8 Location'!C38)=0,'8 Location'!C38&lt;&gt;""),"Row "&amp;I38&amp;" (Invalid UKPRN); ","")</f>
        <v/>
      </c>
      <c r="L38" s="41" t="str">
        <f>IF(AND($F$5=1,'8 Location'!C38="",OR('8 Location'!B38&lt;&gt;"",'8 Location'!E38&lt;&gt;"")),"Row "&amp;I38&amp;" (No UKPRN); ","")</f>
        <v/>
      </c>
      <c r="M38" s="3"/>
      <c r="N38" s="40"/>
      <c r="O38" s="40">
        <v>26</v>
      </c>
      <c r="P38" s="946" t="str">
        <f>IF(AND($G$5=1,'8 Location'!B38="Other",'8 Location'!C38&lt;&gt;UKPRN,'8 Location'!C38&lt;&gt;""),"Row "&amp;O38&amp;"; ","")</f>
        <v/>
      </c>
      <c r="Q38" s="41"/>
      <c r="R38" s="40"/>
      <c r="S38" s="40">
        <v>26</v>
      </c>
      <c r="T38" s="41" t="str">
        <f>IF(AND($H$5=1,'8 Location'!D38="",OR('8 Location'!B38&lt;&gt;"",'8 Location'!C38&lt;&gt;"",'8 Location'!E38&lt;&gt;"")),"Row "&amp;S38&amp;"; ","")</f>
        <v/>
      </c>
      <c r="U38" s="41"/>
      <c r="V38" s="3"/>
      <c r="W38" s="3"/>
      <c r="X38" s="3"/>
      <c r="Y38" s="3"/>
      <c r="Z38" s="3"/>
      <c r="AA38" s="3"/>
      <c r="AB38" s="3"/>
      <c r="AC38" s="3"/>
      <c r="AD38" s="3"/>
      <c r="AE38" s="3"/>
      <c r="AF38" s="3"/>
      <c r="AG38" s="3"/>
      <c r="AH38" s="3"/>
      <c r="AI38" s="3"/>
      <c r="AJ38" s="3"/>
      <c r="AQ38" s="1026"/>
      <c r="AR38" s="1027"/>
    </row>
    <row r="39" spans="2:44" x14ac:dyDescent="0.25">
      <c r="B39" s="40"/>
      <c r="C39" s="40">
        <v>27</v>
      </c>
      <c r="D39" s="3">
        <f>IF(AND($E$5=1,'8 Location'!$B39="Other"),"",1)</f>
        <v>1</v>
      </c>
      <c r="E39" s="3">
        <f>IF(AND($E$5=1,'8 Location'!$B39="Subcontracted out"),"",1)</f>
        <v>1</v>
      </c>
      <c r="F39" s="41" t="str">
        <f>IF(OR(AND($E$5=1,D39=1,E39=1,'8 Location'!B39&lt;&gt;""),AND($E$5=1,'8 Location'!B39="",OR('8 Location'!C39&lt;&gt;"",'8 Location'!D39&lt;&gt;"",'8 Location'!E39&lt;&gt;"",'8 Location'!F39&lt;&gt;0,'8 Location'!G39&lt;&gt;0,'8 Location'!H39&lt;&gt;0,'8 Location'!I39&lt;&gt;0,'8 Location'!J39&lt;&gt;0,'8 Location'!L39&lt;&gt;0,'8 Location'!M39&lt;&gt;0,'8 Location'!N39&lt;&gt;0,'8 Location'!O39&lt;&gt;0,'8 Location'!P39&lt;&gt;0))),"Row"&amp;" "&amp;C39&amp;"; ","")</f>
        <v/>
      </c>
      <c r="G39" s="3"/>
      <c r="H39" s="40"/>
      <c r="I39" s="40">
        <v>27</v>
      </c>
      <c r="J39" s="3" t="str">
        <f>IF(COUNTIF('6 Checks'!BS:BS,'8 Location'!C39)=1,"Match","")</f>
        <v/>
      </c>
      <c r="K39" s="3" t="str">
        <f>IF(AND($F$5=1,COUNTIF('6 Checks'!BS:BS,'8 Location'!C39)=0,'8 Location'!C39&lt;&gt;""),"Row "&amp;I39&amp;" (Invalid UKPRN); ","")</f>
        <v/>
      </c>
      <c r="L39" s="41" t="str">
        <f>IF(AND($F$5=1,'8 Location'!C39="",OR('8 Location'!B39&lt;&gt;"",'8 Location'!E39&lt;&gt;"")),"Row "&amp;I39&amp;" (No UKPRN); ","")</f>
        <v/>
      </c>
      <c r="M39" s="3"/>
      <c r="N39" s="40"/>
      <c r="O39" s="40">
        <v>27</v>
      </c>
      <c r="P39" s="946" t="str">
        <f>IF(AND($G$5=1,'8 Location'!B39="Other",'8 Location'!C39&lt;&gt;UKPRN,'8 Location'!C39&lt;&gt;""),"Row "&amp;O39&amp;"; ","")</f>
        <v/>
      </c>
      <c r="Q39" s="41"/>
      <c r="R39" s="40"/>
      <c r="S39" s="40">
        <v>27</v>
      </c>
      <c r="T39" s="41" t="str">
        <f>IF(AND($H$5=1,'8 Location'!D39="",OR('8 Location'!B39&lt;&gt;"",'8 Location'!C39&lt;&gt;"",'8 Location'!E39&lt;&gt;"")),"Row "&amp;S39&amp;"; ","")</f>
        <v/>
      </c>
      <c r="U39" s="41"/>
      <c r="V39" s="3"/>
      <c r="W39" s="3"/>
      <c r="X39" s="3"/>
      <c r="Y39" s="3"/>
      <c r="Z39" s="3"/>
      <c r="AA39" s="3"/>
      <c r="AB39" s="3"/>
      <c r="AC39" s="3"/>
      <c r="AD39" s="3"/>
      <c r="AE39" s="3"/>
      <c r="AF39" s="3"/>
      <c r="AG39" s="3"/>
      <c r="AH39" s="3"/>
      <c r="AI39" s="3"/>
      <c r="AJ39" s="3"/>
      <c r="AQ39" s="1026"/>
      <c r="AR39" s="1027"/>
    </row>
    <row r="40" spans="2:44" x14ac:dyDescent="0.25">
      <c r="B40" s="40"/>
      <c r="C40" s="40">
        <v>28</v>
      </c>
      <c r="D40" s="3">
        <f>IF(AND($E$5=1,'8 Location'!$B40="Other"),"",1)</f>
        <v>1</v>
      </c>
      <c r="E40" s="3">
        <f>IF(AND($E$5=1,'8 Location'!$B40="Subcontracted out"),"",1)</f>
        <v>1</v>
      </c>
      <c r="F40" s="41" t="str">
        <f>IF(OR(AND($E$5=1,D40=1,E40=1,'8 Location'!B40&lt;&gt;""),AND($E$5=1,'8 Location'!B40="",OR('8 Location'!C40&lt;&gt;"",'8 Location'!D40&lt;&gt;"",'8 Location'!E40&lt;&gt;"",'8 Location'!F40&lt;&gt;0,'8 Location'!G40&lt;&gt;0,'8 Location'!H40&lt;&gt;0,'8 Location'!I40&lt;&gt;0,'8 Location'!J40&lt;&gt;0,'8 Location'!L40&lt;&gt;0,'8 Location'!M40&lt;&gt;0,'8 Location'!N40&lt;&gt;0,'8 Location'!O40&lt;&gt;0,'8 Location'!P40&lt;&gt;0))),"Row"&amp;" "&amp;C40&amp;"; ","")</f>
        <v/>
      </c>
      <c r="G40" s="3"/>
      <c r="H40" s="40"/>
      <c r="I40" s="40">
        <v>28</v>
      </c>
      <c r="J40" s="3" t="str">
        <f>IF(COUNTIF('6 Checks'!BS:BS,'8 Location'!C40)=1,"Match","")</f>
        <v/>
      </c>
      <c r="K40" s="3" t="str">
        <f>IF(AND($F$5=1,COUNTIF('6 Checks'!BS:BS,'8 Location'!C40)=0,'8 Location'!C40&lt;&gt;""),"Row "&amp;I40&amp;" (Invalid UKPRN); ","")</f>
        <v/>
      </c>
      <c r="L40" s="41" t="str">
        <f>IF(AND($F$5=1,'8 Location'!C40="",OR('8 Location'!B40&lt;&gt;"",'8 Location'!E40&lt;&gt;"")),"Row "&amp;I40&amp;" (No UKPRN); ","")</f>
        <v/>
      </c>
      <c r="M40" s="3"/>
      <c r="N40" s="40"/>
      <c r="O40" s="40">
        <v>28</v>
      </c>
      <c r="P40" s="946" t="str">
        <f>IF(AND($G$5=1,'8 Location'!B40="Other",'8 Location'!C40&lt;&gt;UKPRN,'8 Location'!C40&lt;&gt;""),"Row "&amp;O40&amp;"; ","")</f>
        <v/>
      </c>
      <c r="Q40" s="41"/>
      <c r="R40" s="40"/>
      <c r="S40" s="40">
        <v>28</v>
      </c>
      <c r="T40" s="41" t="str">
        <f>IF(AND($H$5=1,'8 Location'!D40="",OR('8 Location'!B40&lt;&gt;"",'8 Location'!C40&lt;&gt;"",'8 Location'!E40&lt;&gt;"")),"Row "&amp;S40&amp;"; ","")</f>
        <v/>
      </c>
      <c r="U40" s="41"/>
      <c r="V40" s="3"/>
      <c r="W40" s="3"/>
      <c r="X40" s="3"/>
      <c r="Y40" s="3"/>
      <c r="Z40" s="3"/>
      <c r="AA40" s="3"/>
      <c r="AB40" s="3"/>
      <c r="AC40" s="3"/>
      <c r="AD40" s="3"/>
      <c r="AE40" s="3"/>
      <c r="AF40" s="3"/>
      <c r="AG40" s="3"/>
      <c r="AH40" s="3"/>
      <c r="AI40" s="3"/>
      <c r="AJ40" s="3"/>
      <c r="AQ40" s="1026"/>
      <c r="AR40" s="1027"/>
    </row>
    <row r="41" spans="2:44" x14ac:dyDescent="0.25">
      <c r="B41" s="40"/>
      <c r="C41" s="40">
        <v>29</v>
      </c>
      <c r="D41" s="3">
        <f>IF(AND($E$5=1,'8 Location'!$B41="Other"),"",1)</f>
        <v>1</v>
      </c>
      <c r="E41" s="3">
        <f>IF(AND($E$5=1,'8 Location'!$B41="Subcontracted out"),"",1)</f>
        <v>1</v>
      </c>
      <c r="F41" s="41" t="str">
        <f>IF(OR(AND($E$5=1,D41=1,E41=1,'8 Location'!B41&lt;&gt;""),AND($E$5=1,'8 Location'!B41="",OR('8 Location'!C41&lt;&gt;"",'8 Location'!D41&lt;&gt;"",'8 Location'!E41&lt;&gt;"",'8 Location'!F41&lt;&gt;0,'8 Location'!G41&lt;&gt;0,'8 Location'!H41&lt;&gt;0,'8 Location'!I41&lt;&gt;0,'8 Location'!J41&lt;&gt;0,'8 Location'!L41&lt;&gt;0,'8 Location'!M41&lt;&gt;0,'8 Location'!N41&lt;&gt;0,'8 Location'!O41&lt;&gt;0,'8 Location'!P41&lt;&gt;0))),"Row"&amp;" "&amp;C41&amp;"; ","")</f>
        <v/>
      </c>
      <c r="G41" s="3"/>
      <c r="H41" s="40"/>
      <c r="I41" s="40">
        <v>29</v>
      </c>
      <c r="J41" s="3" t="str">
        <f>IF(COUNTIF('6 Checks'!BS:BS,'8 Location'!C41)=1,"Match","")</f>
        <v/>
      </c>
      <c r="K41" s="3" t="str">
        <f>IF(AND($F$5=1,COUNTIF('6 Checks'!BS:BS,'8 Location'!C41)=0,'8 Location'!C41&lt;&gt;""),"Row "&amp;I41&amp;" (Invalid UKPRN); ","")</f>
        <v/>
      </c>
      <c r="L41" s="41" t="str">
        <f>IF(AND($F$5=1,'8 Location'!C41="",OR('8 Location'!B41&lt;&gt;"",'8 Location'!E41&lt;&gt;"")),"Row "&amp;I41&amp;" (No UKPRN); ","")</f>
        <v/>
      </c>
      <c r="M41" s="3"/>
      <c r="N41" s="40"/>
      <c r="O41" s="40">
        <v>29</v>
      </c>
      <c r="P41" s="946" t="str">
        <f>IF(AND($G$5=1,'8 Location'!B41="Other",'8 Location'!C41&lt;&gt;UKPRN,'8 Location'!C41&lt;&gt;""),"Row "&amp;O41&amp;"; ","")</f>
        <v/>
      </c>
      <c r="Q41" s="41"/>
      <c r="R41" s="40"/>
      <c r="S41" s="40">
        <v>29</v>
      </c>
      <c r="T41" s="41" t="str">
        <f>IF(AND($H$5=1,'8 Location'!D41="",OR('8 Location'!B41&lt;&gt;"",'8 Location'!C41&lt;&gt;"",'8 Location'!E41&lt;&gt;"")),"Row "&amp;S41&amp;"; ","")</f>
        <v/>
      </c>
      <c r="U41" s="41"/>
      <c r="V41" s="3"/>
      <c r="W41" s="3"/>
      <c r="X41" s="3"/>
      <c r="Y41" s="3"/>
      <c r="Z41" s="3"/>
      <c r="AA41" s="3"/>
      <c r="AB41" s="3"/>
      <c r="AC41" s="3"/>
      <c r="AD41" s="3"/>
      <c r="AE41" s="3"/>
      <c r="AF41" s="3"/>
      <c r="AG41" s="3"/>
      <c r="AH41" s="3"/>
      <c r="AI41" s="3"/>
      <c r="AJ41" s="3"/>
      <c r="AQ41" s="1026"/>
      <c r="AR41" s="1027"/>
    </row>
    <row r="42" spans="2:44" x14ac:dyDescent="0.25">
      <c r="B42" s="40"/>
      <c r="C42" s="40">
        <v>30</v>
      </c>
      <c r="D42" s="3">
        <f>IF(AND($E$5=1,'8 Location'!$B42="Other"),"",1)</f>
        <v>1</v>
      </c>
      <c r="E42" s="3">
        <f>IF(AND($E$5=1,'8 Location'!$B42="Subcontracted out"),"",1)</f>
        <v>1</v>
      </c>
      <c r="F42" s="41" t="str">
        <f>IF(OR(AND($E$5=1,D42=1,E42=1,'8 Location'!B42&lt;&gt;""),AND($E$5=1,'8 Location'!B42="",OR('8 Location'!C42&lt;&gt;"",'8 Location'!D42&lt;&gt;"",'8 Location'!E42&lt;&gt;"",'8 Location'!F42&lt;&gt;0,'8 Location'!G42&lt;&gt;0,'8 Location'!H42&lt;&gt;0,'8 Location'!I42&lt;&gt;0,'8 Location'!J42&lt;&gt;0,'8 Location'!L42&lt;&gt;0,'8 Location'!M42&lt;&gt;0,'8 Location'!N42&lt;&gt;0,'8 Location'!O42&lt;&gt;0,'8 Location'!P42&lt;&gt;0))),"Row"&amp;" "&amp;C42&amp;"; ","")</f>
        <v/>
      </c>
      <c r="G42" s="3"/>
      <c r="H42" s="40"/>
      <c r="I42" s="40">
        <v>30</v>
      </c>
      <c r="J42" s="3" t="str">
        <f>IF(COUNTIF('6 Checks'!BS:BS,'8 Location'!C42)=1,"Match","")</f>
        <v/>
      </c>
      <c r="K42" s="3" t="str">
        <f>IF(AND($F$5=1,COUNTIF('6 Checks'!BS:BS,'8 Location'!C42)=0,'8 Location'!C42&lt;&gt;""),"Row "&amp;I42&amp;" (Invalid UKPRN); ","")</f>
        <v/>
      </c>
      <c r="L42" s="41" t="str">
        <f>IF(AND($F$5=1,'8 Location'!C42="",OR('8 Location'!B42&lt;&gt;"",'8 Location'!E42&lt;&gt;"")),"Row "&amp;I42&amp;" (No UKPRN); ","")</f>
        <v/>
      </c>
      <c r="M42" s="3"/>
      <c r="N42" s="40"/>
      <c r="O42" s="40">
        <v>30</v>
      </c>
      <c r="P42" s="946" t="str">
        <f>IF(AND($G$5=1,'8 Location'!B42="Other",'8 Location'!C42&lt;&gt;UKPRN,'8 Location'!C42&lt;&gt;""),"Row "&amp;O42&amp;"; ","")</f>
        <v/>
      </c>
      <c r="Q42" s="41"/>
      <c r="R42" s="40"/>
      <c r="S42" s="40">
        <v>30</v>
      </c>
      <c r="T42" s="41" t="str">
        <f>IF(AND($H$5=1,'8 Location'!D42="",OR('8 Location'!B42&lt;&gt;"",'8 Location'!C42&lt;&gt;"",'8 Location'!E42&lt;&gt;"")),"Row "&amp;S42&amp;"; ","")</f>
        <v/>
      </c>
      <c r="U42" s="41"/>
      <c r="V42" s="3"/>
      <c r="W42" s="3"/>
      <c r="X42" s="3"/>
      <c r="Y42" s="3"/>
      <c r="Z42" s="3"/>
      <c r="AA42" s="3"/>
      <c r="AB42" s="3"/>
      <c r="AC42" s="3"/>
      <c r="AD42" s="3"/>
      <c r="AE42" s="3"/>
      <c r="AF42" s="3"/>
      <c r="AG42" s="3"/>
      <c r="AH42" s="3"/>
      <c r="AI42" s="3"/>
      <c r="AJ42" s="3"/>
      <c r="AQ42" s="1026"/>
      <c r="AR42" s="1027"/>
    </row>
    <row r="43" spans="2:44" x14ac:dyDescent="0.25">
      <c r="B43" s="40"/>
      <c r="C43" s="40">
        <v>31</v>
      </c>
      <c r="D43" s="3">
        <f>IF(AND($E$5=1,'8 Location'!$B43="Other"),"",1)</f>
        <v>1</v>
      </c>
      <c r="E43" s="3">
        <f>IF(AND($E$5=1,'8 Location'!$B43="Subcontracted out"),"",1)</f>
        <v>1</v>
      </c>
      <c r="F43" s="41" t="str">
        <f>IF(OR(AND($E$5=1,D43=1,E43=1,'8 Location'!B43&lt;&gt;""),AND($E$5=1,'8 Location'!B43="",OR('8 Location'!C43&lt;&gt;"",'8 Location'!D43&lt;&gt;"",'8 Location'!E43&lt;&gt;"",'8 Location'!F43&lt;&gt;0,'8 Location'!G43&lt;&gt;0,'8 Location'!H43&lt;&gt;0,'8 Location'!I43&lt;&gt;0,'8 Location'!J43&lt;&gt;0,'8 Location'!L43&lt;&gt;0,'8 Location'!M43&lt;&gt;0,'8 Location'!N43&lt;&gt;0,'8 Location'!O43&lt;&gt;0,'8 Location'!P43&lt;&gt;0))),"Row"&amp;" "&amp;C43&amp;"; ","")</f>
        <v/>
      </c>
      <c r="G43" s="3"/>
      <c r="H43" s="40"/>
      <c r="I43" s="40">
        <v>31</v>
      </c>
      <c r="J43" s="3" t="str">
        <f>IF(COUNTIF('6 Checks'!BS:BS,'8 Location'!C43)=1,"Match","")</f>
        <v/>
      </c>
      <c r="K43" s="3" t="str">
        <f>IF(AND($F$5=1,COUNTIF('6 Checks'!BS:BS,'8 Location'!C43)=0,'8 Location'!C43&lt;&gt;""),"Row "&amp;I43&amp;" (Invalid UKPRN); ","")</f>
        <v/>
      </c>
      <c r="L43" s="41" t="str">
        <f>IF(AND($F$5=1,'8 Location'!C43="",OR('8 Location'!B43&lt;&gt;"",'8 Location'!E43&lt;&gt;"")),"Row "&amp;I43&amp;" (No UKPRN); ","")</f>
        <v/>
      </c>
      <c r="M43" s="3"/>
      <c r="N43" s="40"/>
      <c r="O43" s="40">
        <v>31</v>
      </c>
      <c r="P43" s="946" t="str">
        <f>IF(AND($G$5=1,'8 Location'!B43="Other",'8 Location'!C43&lt;&gt;UKPRN,'8 Location'!C43&lt;&gt;""),"Row "&amp;O43&amp;"; ","")</f>
        <v/>
      </c>
      <c r="Q43" s="41"/>
      <c r="R43" s="40"/>
      <c r="S43" s="40">
        <v>31</v>
      </c>
      <c r="T43" s="41" t="str">
        <f>IF(AND($H$5=1,'8 Location'!D43="",OR('8 Location'!B43&lt;&gt;"",'8 Location'!C43&lt;&gt;"",'8 Location'!E43&lt;&gt;"")),"Row "&amp;S43&amp;"; ","")</f>
        <v/>
      </c>
      <c r="U43" s="41"/>
      <c r="V43" s="3"/>
      <c r="W43" s="3"/>
      <c r="X43" s="3"/>
      <c r="Y43" s="3"/>
      <c r="Z43" s="3"/>
      <c r="AA43" s="3"/>
      <c r="AB43" s="3"/>
      <c r="AC43" s="3"/>
      <c r="AD43" s="3"/>
      <c r="AE43" s="3"/>
      <c r="AF43" s="3"/>
      <c r="AG43" s="3"/>
      <c r="AH43" s="3"/>
      <c r="AI43" s="3"/>
      <c r="AJ43" s="3"/>
      <c r="AQ43" s="1026"/>
      <c r="AR43" s="1027"/>
    </row>
    <row r="44" spans="2:44" x14ac:dyDescent="0.25">
      <c r="B44" s="40"/>
      <c r="C44" s="40">
        <v>32</v>
      </c>
      <c r="D44" s="3">
        <f>IF(AND($E$5=1,'8 Location'!$B44="Other"),"",1)</f>
        <v>1</v>
      </c>
      <c r="E44" s="3">
        <f>IF(AND($E$5=1,'8 Location'!$B44="Subcontracted out"),"",1)</f>
        <v>1</v>
      </c>
      <c r="F44" s="41" t="str">
        <f>IF(OR(AND($E$5=1,D44=1,E44=1,'8 Location'!B44&lt;&gt;""),AND($E$5=1,'8 Location'!B44="",OR('8 Location'!C44&lt;&gt;"",'8 Location'!D44&lt;&gt;"",'8 Location'!E44&lt;&gt;"",'8 Location'!F44&lt;&gt;0,'8 Location'!G44&lt;&gt;0,'8 Location'!H44&lt;&gt;0,'8 Location'!I44&lt;&gt;0,'8 Location'!J44&lt;&gt;0,'8 Location'!L44&lt;&gt;0,'8 Location'!M44&lt;&gt;0,'8 Location'!N44&lt;&gt;0,'8 Location'!O44&lt;&gt;0,'8 Location'!P44&lt;&gt;0))),"Row"&amp;" "&amp;C44&amp;"; ","")</f>
        <v/>
      </c>
      <c r="G44" s="3"/>
      <c r="H44" s="40"/>
      <c r="I44" s="40">
        <v>32</v>
      </c>
      <c r="J44" s="3" t="str">
        <f>IF(COUNTIF('6 Checks'!BS:BS,'8 Location'!C44)=1,"Match","")</f>
        <v/>
      </c>
      <c r="K44" s="3" t="str">
        <f>IF(AND($F$5=1,COUNTIF('6 Checks'!BS:BS,'8 Location'!C44)=0,'8 Location'!C44&lt;&gt;""),"Row "&amp;I44&amp;" (Invalid UKPRN); ","")</f>
        <v/>
      </c>
      <c r="L44" s="41" t="str">
        <f>IF(AND($F$5=1,'8 Location'!C44="",OR('8 Location'!B44&lt;&gt;"",'8 Location'!E44&lt;&gt;"")),"Row "&amp;I44&amp;" (No UKPRN); ","")</f>
        <v/>
      </c>
      <c r="M44" s="3"/>
      <c r="N44" s="40"/>
      <c r="O44" s="40">
        <v>32</v>
      </c>
      <c r="P44" s="946" t="str">
        <f>IF(AND($G$5=1,'8 Location'!B44="Other",'8 Location'!C44&lt;&gt;UKPRN,'8 Location'!C44&lt;&gt;""),"Row "&amp;O44&amp;"; ","")</f>
        <v/>
      </c>
      <c r="Q44" s="41"/>
      <c r="R44" s="40"/>
      <c r="S44" s="40">
        <v>32</v>
      </c>
      <c r="T44" s="41" t="str">
        <f>IF(AND($H$5=1,'8 Location'!D44="",OR('8 Location'!B44&lt;&gt;"",'8 Location'!C44&lt;&gt;"",'8 Location'!E44&lt;&gt;"")),"Row "&amp;S44&amp;"; ","")</f>
        <v/>
      </c>
      <c r="U44" s="41"/>
      <c r="V44" s="3"/>
      <c r="W44" s="3"/>
      <c r="X44" s="3"/>
      <c r="Y44" s="3"/>
      <c r="Z44" s="3"/>
      <c r="AA44" s="3"/>
      <c r="AB44" s="3"/>
      <c r="AC44" s="3"/>
      <c r="AD44" s="3"/>
      <c r="AE44" s="3"/>
      <c r="AF44" s="3"/>
      <c r="AG44" s="3"/>
      <c r="AH44" s="3"/>
      <c r="AI44" s="3"/>
      <c r="AJ44" s="3"/>
      <c r="AQ44" s="1026"/>
      <c r="AR44" s="1027"/>
    </row>
    <row r="45" spans="2:44" x14ac:dyDescent="0.25">
      <c r="B45" s="40"/>
      <c r="C45" s="40">
        <v>33</v>
      </c>
      <c r="D45" s="3">
        <f>IF(AND($E$5=1,'8 Location'!$B45="Other"),"",1)</f>
        <v>1</v>
      </c>
      <c r="E45" s="3">
        <f>IF(AND($E$5=1,'8 Location'!$B45="Subcontracted out"),"",1)</f>
        <v>1</v>
      </c>
      <c r="F45" s="41" t="str">
        <f>IF(OR(AND($E$5=1,D45=1,E45=1,'8 Location'!B45&lt;&gt;""),AND($E$5=1,'8 Location'!B45="",OR('8 Location'!C45&lt;&gt;"",'8 Location'!D45&lt;&gt;"",'8 Location'!E45&lt;&gt;"",'8 Location'!F45&lt;&gt;0,'8 Location'!G45&lt;&gt;0,'8 Location'!H45&lt;&gt;0,'8 Location'!I45&lt;&gt;0,'8 Location'!J45&lt;&gt;0,'8 Location'!L45&lt;&gt;0,'8 Location'!M45&lt;&gt;0,'8 Location'!N45&lt;&gt;0,'8 Location'!O45&lt;&gt;0,'8 Location'!P45&lt;&gt;0))),"Row"&amp;" "&amp;C45&amp;"; ","")</f>
        <v/>
      </c>
      <c r="G45" s="3"/>
      <c r="H45" s="40"/>
      <c r="I45" s="40">
        <v>33</v>
      </c>
      <c r="J45" s="3" t="str">
        <f>IF(COUNTIF('6 Checks'!BS:BS,'8 Location'!C45)=1,"Match","")</f>
        <v/>
      </c>
      <c r="K45" s="3" t="str">
        <f>IF(AND($F$5=1,COUNTIF('6 Checks'!BS:BS,'8 Location'!C45)=0,'8 Location'!C45&lt;&gt;""),"Row "&amp;I45&amp;" (Invalid UKPRN); ","")</f>
        <v/>
      </c>
      <c r="L45" s="41" t="str">
        <f>IF(AND($F$5=1,'8 Location'!C45="",OR('8 Location'!B45&lt;&gt;"",'8 Location'!E45&lt;&gt;"")),"Row "&amp;I45&amp;" (No UKPRN); ","")</f>
        <v/>
      </c>
      <c r="M45" s="3"/>
      <c r="N45" s="40"/>
      <c r="O45" s="40">
        <v>33</v>
      </c>
      <c r="P45" s="946" t="str">
        <f>IF(AND($G$5=1,'8 Location'!B45="Other",'8 Location'!C45&lt;&gt;UKPRN,'8 Location'!C45&lt;&gt;""),"Row "&amp;O45&amp;"; ","")</f>
        <v/>
      </c>
      <c r="Q45" s="41"/>
      <c r="R45" s="40"/>
      <c r="S45" s="40">
        <v>33</v>
      </c>
      <c r="T45" s="41" t="str">
        <f>IF(AND($H$5=1,'8 Location'!D45="",OR('8 Location'!B45&lt;&gt;"",'8 Location'!C45&lt;&gt;"",'8 Location'!E45&lt;&gt;"")),"Row "&amp;S45&amp;"; ","")</f>
        <v/>
      </c>
      <c r="U45" s="41"/>
      <c r="V45" s="3"/>
      <c r="W45" s="3"/>
      <c r="X45" s="3"/>
      <c r="Y45" s="3"/>
      <c r="Z45" s="3"/>
      <c r="AA45" s="3"/>
      <c r="AB45" s="3"/>
      <c r="AC45" s="3"/>
      <c r="AD45" s="3"/>
      <c r="AE45" s="3"/>
      <c r="AF45" s="3"/>
      <c r="AG45" s="3"/>
      <c r="AH45" s="3"/>
      <c r="AI45" s="3"/>
      <c r="AJ45" s="3"/>
      <c r="AQ45" s="1026"/>
      <c r="AR45" s="1027"/>
    </row>
    <row r="46" spans="2:44" x14ac:dyDescent="0.25">
      <c r="B46" s="40"/>
      <c r="C46" s="40">
        <v>34</v>
      </c>
      <c r="D46" s="3">
        <f>IF(AND($E$5=1,'8 Location'!$B46="Other"),"",1)</f>
        <v>1</v>
      </c>
      <c r="E46" s="3">
        <f>IF(AND($E$5=1,'8 Location'!$B46="Subcontracted out"),"",1)</f>
        <v>1</v>
      </c>
      <c r="F46" s="41" t="str">
        <f>IF(OR(AND($E$5=1,D46=1,E46=1,'8 Location'!B46&lt;&gt;""),AND($E$5=1,'8 Location'!B46="",OR('8 Location'!C46&lt;&gt;"",'8 Location'!D46&lt;&gt;"",'8 Location'!E46&lt;&gt;"",'8 Location'!F46&lt;&gt;0,'8 Location'!G46&lt;&gt;0,'8 Location'!H46&lt;&gt;0,'8 Location'!I46&lt;&gt;0,'8 Location'!J46&lt;&gt;0,'8 Location'!L46&lt;&gt;0,'8 Location'!M46&lt;&gt;0,'8 Location'!N46&lt;&gt;0,'8 Location'!O46&lt;&gt;0,'8 Location'!P46&lt;&gt;0))),"Row"&amp;" "&amp;C46&amp;"; ","")</f>
        <v/>
      </c>
      <c r="G46" s="3"/>
      <c r="H46" s="40"/>
      <c r="I46" s="40">
        <v>34</v>
      </c>
      <c r="J46" s="3" t="str">
        <f>IF(COUNTIF('6 Checks'!BS:BS,'8 Location'!C46)=1,"Match","")</f>
        <v/>
      </c>
      <c r="K46" s="3" t="str">
        <f>IF(AND($F$5=1,COUNTIF('6 Checks'!BS:BS,'8 Location'!C46)=0,'8 Location'!C46&lt;&gt;""),"Row "&amp;I46&amp;" (Invalid UKPRN); ","")</f>
        <v/>
      </c>
      <c r="L46" s="41" t="str">
        <f>IF(AND($F$5=1,'8 Location'!C46="",OR('8 Location'!B46&lt;&gt;"",'8 Location'!E46&lt;&gt;"")),"Row "&amp;I46&amp;" (No UKPRN); ","")</f>
        <v/>
      </c>
      <c r="M46" s="3"/>
      <c r="N46" s="40"/>
      <c r="O46" s="40">
        <v>34</v>
      </c>
      <c r="P46" s="946" t="str">
        <f>IF(AND($G$5=1,'8 Location'!B46="Other",'8 Location'!C46&lt;&gt;UKPRN,'8 Location'!C46&lt;&gt;""),"Row "&amp;O46&amp;"; ","")</f>
        <v/>
      </c>
      <c r="Q46" s="41"/>
      <c r="R46" s="40"/>
      <c r="S46" s="40">
        <v>34</v>
      </c>
      <c r="T46" s="41" t="str">
        <f>IF(AND($H$5=1,'8 Location'!D46="",OR('8 Location'!B46&lt;&gt;"",'8 Location'!C46&lt;&gt;"",'8 Location'!E46&lt;&gt;"")),"Row "&amp;S46&amp;"; ","")</f>
        <v/>
      </c>
      <c r="U46" s="41"/>
      <c r="V46" s="3"/>
      <c r="W46" s="3"/>
      <c r="X46" s="3"/>
      <c r="Y46" s="3"/>
      <c r="Z46" s="3"/>
      <c r="AA46" s="3"/>
      <c r="AB46" s="3"/>
      <c r="AC46" s="3"/>
      <c r="AD46" s="3"/>
      <c r="AE46" s="3"/>
      <c r="AF46" s="3"/>
      <c r="AG46" s="3"/>
      <c r="AH46" s="3"/>
      <c r="AI46" s="3"/>
      <c r="AJ46" s="3"/>
      <c r="AQ46" s="1026"/>
      <c r="AR46" s="1027"/>
    </row>
    <row r="47" spans="2:44" x14ac:dyDescent="0.25">
      <c r="B47" s="40"/>
      <c r="C47" s="40">
        <v>35</v>
      </c>
      <c r="D47" s="3">
        <f>IF(AND($E$5=1,'8 Location'!$B47="Other"),"",1)</f>
        <v>1</v>
      </c>
      <c r="E47" s="3">
        <f>IF(AND($E$5=1,'8 Location'!$B47="Subcontracted out"),"",1)</f>
        <v>1</v>
      </c>
      <c r="F47" s="41" t="str">
        <f>IF(OR(AND($E$5=1,D47=1,E47=1,'8 Location'!B47&lt;&gt;""),AND($E$5=1,'8 Location'!B47="",OR('8 Location'!C47&lt;&gt;"",'8 Location'!D47&lt;&gt;"",'8 Location'!E47&lt;&gt;"",'8 Location'!F47&lt;&gt;0,'8 Location'!G47&lt;&gt;0,'8 Location'!H47&lt;&gt;0,'8 Location'!I47&lt;&gt;0,'8 Location'!J47&lt;&gt;0,'8 Location'!L47&lt;&gt;0,'8 Location'!M47&lt;&gt;0,'8 Location'!N47&lt;&gt;0,'8 Location'!O47&lt;&gt;0,'8 Location'!P47&lt;&gt;0))),"Row"&amp;" "&amp;C47&amp;"; ","")</f>
        <v/>
      </c>
      <c r="G47" s="3"/>
      <c r="H47" s="40"/>
      <c r="I47" s="40">
        <v>35</v>
      </c>
      <c r="J47" s="3" t="str">
        <f>IF(COUNTIF('6 Checks'!BS:BS,'8 Location'!C47)=1,"Match","")</f>
        <v/>
      </c>
      <c r="K47" s="3" t="str">
        <f>IF(AND($F$5=1,COUNTIF('6 Checks'!BS:BS,'8 Location'!C47)=0,'8 Location'!C47&lt;&gt;""),"Row "&amp;I47&amp;" (Invalid UKPRN); ","")</f>
        <v/>
      </c>
      <c r="L47" s="41" t="str">
        <f>IF(AND($F$5=1,'8 Location'!C47="",OR('8 Location'!B47&lt;&gt;"",'8 Location'!E47&lt;&gt;"")),"Row "&amp;I47&amp;" (No UKPRN); ","")</f>
        <v/>
      </c>
      <c r="M47" s="3"/>
      <c r="N47" s="40"/>
      <c r="O47" s="40">
        <v>35</v>
      </c>
      <c r="P47" s="946" t="str">
        <f>IF(AND($G$5=1,'8 Location'!B47="Other",'8 Location'!C47&lt;&gt;UKPRN,'8 Location'!C47&lt;&gt;""),"Row "&amp;O47&amp;"; ","")</f>
        <v/>
      </c>
      <c r="Q47" s="41"/>
      <c r="R47" s="40"/>
      <c r="S47" s="40">
        <v>35</v>
      </c>
      <c r="T47" s="41" t="str">
        <f>IF(AND($H$5=1,'8 Location'!D47="",OR('8 Location'!B47&lt;&gt;"",'8 Location'!C47&lt;&gt;"",'8 Location'!E47&lt;&gt;"")),"Row "&amp;S47&amp;"; ","")</f>
        <v/>
      </c>
      <c r="U47" s="41"/>
      <c r="V47" s="3"/>
      <c r="W47" s="3"/>
      <c r="X47" s="3"/>
      <c r="Y47" s="3"/>
      <c r="Z47" s="3"/>
      <c r="AA47" s="3"/>
      <c r="AB47" s="3"/>
      <c r="AC47" s="3"/>
      <c r="AD47" s="3"/>
      <c r="AE47" s="3"/>
      <c r="AF47" s="3"/>
      <c r="AG47" s="3"/>
      <c r="AH47" s="3"/>
      <c r="AI47" s="3"/>
      <c r="AJ47" s="3"/>
      <c r="AQ47" s="1026"/>
      <c r="AR47" s="1027"/>
    </row>
    <row r="48" spans="2:44" x14ac:dyDescent="0.25">
      <c r="B48" s="40"/>
      <c r="C48" s="40">
        <v>36</v>
      </c>
      <c r="D48" s="3">
        <f>IF(AND($E$5=1,'8 Location'!$B48="Other"),"",1)</f>
        <v>1</v>
      </c>
      <c r="E48" s="3">
        <f>IF(AND($E$5=1,'8 Location'!$B48="Subcontracted out"),"",1)</f>
        <v>1</v>
      </c>
      <c r="F48" s="41" t="str">
        <f>IF(OR(AND($E$5=1,D48=1,E48=1,'8 Location'!B48&lt;&gt;""),AND($E$5=1,'8 Location'!B48="",OR('8 Location'!C48&lt;&gt;"",'8 Location'!D48&lt;&gt;"",'8 Location'!E48&lt;&gt;"",'8 Location'!F48&lt;&gt;0,'8 Location'!G48&lt;&gt;0,'8 Location'!H48&lt;&gt;0,'8 Location'!I48&lt;&gt;0,'8 Location'!J48&lt;&gt;0,'8 Location'!L48&lt;&gt;0,'8 Location'!M48&lt;&gt;0,'8 Location'!N48&lt;&gt;0,'8 Location'!O48&lt;&gt;0,'8 Location'!P48&lt;&gt;0))),"Row"&amp;" "&amp;C48&amp;"; ","")</f>
        <v/>
      </c>
      <c r="G48" s="3"/>
      <c r="H48" s="40"/>
      <c r="I48" s="40">
        <v>36</v>
      </c>
      <c r="J48" s="3" t="str">
        <f>IF(COUNTIF('6 Checks'!BS:BS,'8 Location'!C48)=1,"Match","")</f>
        <v/>
      </c>
      <c r="K48" s="3" t="str">
        <f>IF(AND($F$5=1,COUNTIF('6 Checks'!BS:BS,'8 Location'!C48)=0,'8 Location'!C48&lt;&gt;""),"Row "&amp;I48&amp;" (Invalid UKPRN); ","")</f>
        <v/>
      </c>
      <c r="L48" s="41" t="str">
        <f>IF(AND($F$5=1,'8 Location'!C48="",OR('8 Location'!B48&lt;&gt;"",'8 Location'!E48&lt;&gt;"")),"Row "&amp;I48&amp;" (No UKPRN); ","")</f>
        <v/>
      </c>
      <c r="M48" s="3"/>
      <c r="N48" s="40"/>
      <c r="O48" s="40">
        <v>36</v>
      </c>
      <c r="P48" s="946" t="str">
        <f>IF(AND($G$5=1,'8 Location'!B48="Other",'8 Location'!C48&lt;&gt;UKPRN,'8 Location'!C48&lt;&gt;""),"Row "&amp;O48&amp;"; ","")</f>
        <v/>
      </c>
      <c r="Q48" s="41"/>
      <c r="R48" s="40"/>
      <c r="S48" s="40">
        <v>36</v>
      </c>
      <c r="T48" s="41" t="str">
        <f>IF(AND($H$5=1,'8 Location'!D48="",OR('8 Location'!B48&lt;&gt;"",'8 Location'!C48&lt;&gt;"",'8 Location'!E48&lt;&gt;"")),"Row "&amp;S48&amp;"; ","")</f>
        <v/>
      </c>
      <c r="U48" s="41"/>
      <c r="V48" s="3"/>
      <c r="W48" s="3"/>
      <c r="X48" s="3"/>
      <c r="Y48" s="3"/>
      <c r="Z48" s="3"/>
      <c r="AA48" s="3"/>
      <c r="AB48" s="3"/>
      <c r="AC48" s="3"/>
      <c r="AD48" s="3"/>
      <c r="AE48" s="3"/>
      <c r="AF48" s="3"/>
      <c r="AG48" s="3"/>
      <c r="AH48" s="3"/>
      <c r="AI48" s="3"/>
      <c r="AJ48" s="3"/>
      <c r="AQ48" s="1026"/>
      <c r="AR48" s="1027"/>
    </row>
    <row r="49" spans="2:44" x14ac:dyDescent="0.25">
      <c r="B49" s="40"/>
      <c r="C49" s="40">
        <v>37</v>
      </c>
      <c r="D49" s="3">
        <f>IF(AND($E$5=1,'8 Location'!$B49="Other"),"",1)</f>
        <v>1</v>
      </c>
      <c r="E49" s="3">
        <f>IF(AND($E$5=1,'8 Location'!$B49="Subcontracted out"),"",1)</f>
        <v>1</v>
      </c>
      <c r="F49" s="41" t="str">
        <f>IF(OR(AND($E$5=1,D49=1,E49=1,'8 Location'!B49&lt;&gt;""),AND($E$5=1,'8 Location'!B49="",OR('8 Location'!C49&lt;&gt;"",'8 Location'!D49&lt;&gt;"",'8 Location'!E49&lt;&gt;"",'8 Location'!F49&lt;&gt;0,'8 Location'!G49&lt;&gt;0,'8 Location'!H49&lt;&gt;0,'8 Location'!I49&lt;&gt;0,'8 Location'!J49&lt;&gt;0,'8 Location'!L49&lt;&gt;0,'8 Location'!M49&lt;&gt;0,'8 Location'!N49&lt;&gt;0,'8 Location'!O49&lt;&gt;0,'8 Location'!P49&lt;&gt;0))),"Row"&amp;" "&amp;C49&amp;"; ","")</f>
        <v/>
      </c>
      <c r="G49" s="3"/>
      <c r="H49" s="40"/>
      <c r="I49" s="40">
        <v>37</v>
      </c>
      <c r="J49" s="3" t="str">
        <f>IF(COUNTIF('6 Checks'!BS:BS,'8 Location'!C49)=1,"Match","")</f>
        <v/>
      </c>
      <c r="K49" s="3" t="str">
        <f>IF(AND($F$5=1,COUNTIF('6 Checks'!BS:BS,'8 Location'!C49)=0,'8 Location'!C49&lt;&gt;""),"Row "&amp;I49&amp;" (Invalid UKPRN); ","")</f>
        <v/>
      </c>
      <c r="L49" s="41" t="str">
        <f>IF(AND($F$5=1,'8 Location'!C49="",OR('8 Location'!B49&lt;&gt;"",'8 Location'!E49&lt;&gt;"")),"Row "&amp;I49&amp;" (No UKPRN); ","")</f>
        <v/>
      </c>
      <c r="M49" s="3"/>
      <c r="N49" s="40"/>
      <c r="O49" s="40">
        <v>37</v>
      </c>
      <c r="P49" s="946" t="str">
        <f>IF(AND($G$5=1,'8 Location'!B49="Other",'8 Location'!C49&lt;&gt;UKPRN,'8 Location'!C49&lt;&gt;""),"Row "&amp;O49&amp;"; ","")</f>
        <v/>
      </c>
      <c r="Q49" s="41"/>
      <c r="R49" s="40"/>
      <c r="S49" s="40">
        <v>37</v>
      </c>
      <c r="T49" s="41" t="str">
        <f>IF(AND($H$5=1,'8 Location'!D49="",OR('8 Location'!B49&lt;&gt;"",'8 Location'!C49&lt;&gt;"",'8 Location'!E49&lt;&gt;"")),"Row "&amp;S49&amp;"; ","")</f>
        <v/>
      </c>
      <c r="U49" s="41"/>
      <c r="V49" s="3"/>
      <c r="W49" s="3"/>
      <c r="X49" s="3"/>
      <c r="Y49" s="3"/>
      <c r="Z49" s="3"/>
      <c r="AA49" s="3"/>
      <c r="AB49" s="3"/>
      <c r="AC49" s="3"/>
      <c r="AD49" s="3"/>
      <c r="AE49" s="3"/>
      <c r="AF49" s="3"/>
      <c r="AG49" s="3"/>
      <c r="AH49" s="3"/>
      <c r="AI49" s="3"/>
      <c r="AJ49" s="3"/>
      <c r="AQ49" s="1026"/>
      <c r="AR49" s="1027"/>
    </row>
    <row r="50" spans="2:44" x14ac:dyDescent="0.25">
      <c r="B50" s="40"/>
      <c r="C50" s="40">
        <v>38</v>
      </c>
      <c r="D50" s="3">
        <f>IF(AND($E$5=1,'8 Location'!$B50="Other"),"",1)</f>
        <v>1</v>
      </c>
      <c r="E50" s="3">
        <f>IF(AND($E$5=1,'8 Location'!$B50="Subcontracted out"),"",1)</f>
        <v>1</v>
      </c>
      <c r="F50" s="41" t="str">
        <f>IF(OR(AND($E$5=1,D50=1,E50=1,'8 Location'!B50&lt;&gt;""),AND($E$5=1,'8 Location'!B50="",OR('8 Location'!C50&lt;&gt;"",'8 Location'!D50&lt;&gt;"",'8 Location'!E50&lt;&gt;"",'8 Location'!F50&lt;&gt;0,'8 Location'!G50&lt;&gt;0,'8 Location'!H50&lt;&gt;0,'8 Location'!I50&lt;&gt;0,'8 Location'!J50&lt;&gt;0,'8 Location'!L50&lt;&gt;0,'8 Location'!M50&lt;&gt;0,'8 Location'!N50&lt;&gt;0,'8 Location'!O50&lt;&gt;0,'8 Location'!P50&lt;&gt;0))),"Row"&amp;" "&amp;C50&amp;"; ","")</f>
        <v/>
      </c>
      <c r="G50" s="3"/>
      <c r="H50" s="40"/>
      <c r="I50" s="40">
        <v>38</v>
      </c>
      <c r="J50" s="3" t="str">
        <f>IF(COUNTIF('6 Checks'!BS:BS,'8 Location'!C50)=1,"Match","")</f>
        <v/>
      </c>
      <c r="K50" s="3" t="str">
        <f>IF(AND($F$5=1,COUNTIF('6 Checks'!BS:BS,'8 Location'!C50)=0,'8 Location'!C50&lt;&gt;""),"Row "&amp;I50&amp;" (Invalid UKPRN); ","")</f>
        <v/>
      </c>
      <c r="L50" s="41" t="str">
        <f>IF(AND($F$5=1,'8 Location'!C50="",OR('8 Location'!B50&lt;&gt;"",'8 Location'!E50&lt;&gt;"")),"Row "&amp;I50&amp;" (No UKPRN); ","")</f>
        <v/>
      </c>
      <c r="M50" s="3"/>
      <c r="N50" s="40"/>
      <c r="O50" s="40">
        <v>38</v>
      </c>
      <c r="P50" s="946" t="str">
        <f>IF(AND($G$5=1,'8 Location'!B50="Other",'8 Location'!C50&lt;&gt;UKPRN,'8 Location'!C50&lt;&gt;""),"Row "&amp;O50&amp;"; ","")</f>
        <v/>
      </c>
      <c r="Q50" s="41"/>
      <c r="R50" s="40"/>
      <c r="S50" s="40">
        <v>38</v>
      </c>
      <c r="T50" s="41" t="str">
        <f>IF(AND($H$5=1,'8 Location'!D50="",OR('8 Location'!B50&lt;&gt;"",'8 Location'!C50&lt;&gt;"",'8 Location'!E50&lt;&gt;"")),"Row "&amp;S50&amp;"; ","")</f>
        <v/>
      </c>
      <c r="U50" s="41"/>
      <c r="V50" s="3"/>
      <c r="W50" s="3"/>
      <c r="X50" s="3"/>
      <c r="Y50" s="3"/>
      <c r="Z50" s="3"/>
      <c r="AA50" s="3"/>
      <c r="AB50" s="3"/>
      <c r="AC50" s="3"/>
      <c r="AD50" s="3"/>
      <c r="AE50" s="3"/>
      <c r="AF50" s="3"/>
      <c r="AG50" s="3"/>
      <c r="AH50" s="3"/>
      <c r="AI50" s="3"/>
      <c r="AJ50" s="3"/>
      <c r="AQ50" s="1026"/>
      <c r="AR50" s="1027"/>
    </row>
    <row r="51" spans="2:44" x14ac:dyDescent="0.25">
      <c r="B51" s="40"/>
      <c r="C51" s="40">
        <v>39</v>
      </c>
      <c r="D51" s="3">
        <f>IF(AND($E$5=1,'8 Location'!$B51="Other"),"",1)</f>
        <v>1</v>
      </c>
      <c r="E51" s="3">
        <f>IF(AND($E$5=1,'8 Location'!$B51="Subcontracted out"),"",1)</f>
        <v>1</v>
      </c>
      <c r="F51" s="41" t="str">
        <f>IF(OR(AND($E$5=1,D51=1,E51=1,'8 Location'!B51&lt;&gt;""),AND($E$5=1,'8 Location'!B51="",OR('8 Location'!C51&lt;&gt;"",'8 Location'!D51&lt;&gt;"",'8 Location'!E51&lt;&gt;"",'8 Location'!F51&lt;&gt;0,'8 Location'!G51&lt;&gt;0,'8 Location'!H51&lt;&gt;0,'8 Location'!I51&lt;&gt;0,'8 Location'!J51&lt;&gt;0,'8 Location'!L51&lt;&gt;0,'8 Location'!M51&lt;&gt;0,'8 Location'!N51&lt;&gt;0,'8 Location'!O51&lt;&gt;0,'8 Location'!P51&lt;&gt;0))),"Row"&amp;" "&amp;C51&amp;"; ","")</f>
        <v/>
      </c>
      <c r="G51" s="3"/>
      <c r="H51" s="40"/>
      <c r="I51" s="40">
        <v>39</v>
      </c>
      <c r="J51" s="3" t="str">
        <f>IF(COUNTIF('6 Checks'!BS:BS,'8 Location'!C51)=1,"Match","")</f>
        <v/>
      </c>
      <c r="K51" s="3" t="str">
        <f>IF(AND($F$5=1,COUNTIF('6 Checks'!BS:BS,'8 Location'!C51)=0,'8 Location'!C51&lt;&gt;""),"Row "&amp;I51&amp;" (Invalid UKPRN); ","")</f>
        <v/>
      </c>
      <c r="L51" s="41" t="str">
        <f>IF(AND($F$5=1,'8 Location'!C51="",OR('8 Location'!B51&lt;&gt;"",'8 Location'!E51&lt;&gt;"")),"Row "&amp;I51&amp;" (No UKPRN); ","")</f>
        <v/>
      </c>
      <c r="M51" s="3"/>
      <c r="N51" s="40"/>
      <c r="O51" s="40">
        <v>39</v>
      </c>
      <c r="P51" s="946" t="str">
        <f>IF(AND($G$5=1,'8 Location'!B51="Other",'8 Location'!C51&lt;&gt;UKPRN,'8 Location'!C51&lt;&gt;""),"Row "&amp;O51&amp;"; ","")</f>
        <v/>
      </c>
      <c r="Q51" s="41"/>
      <c r="R51" s="40"/>
      <c r="S51" s="40">
        <v>39</v>
      </c>
      <c r="T51" s="41" t="str">
        <f>IF(AND($H$5=1,'8 Location'!D51="",OR('8 Location'!B51&lt;&gt;"",'8 Location'!C51&lt;&gt;"",'8 Location'!E51&lt;&gt;"")),"Row "&amp;S51&amp;"; ","")</f>
        <v/>
      </c>
      <c r="U51" s="41"/>
      <c r="V51" s="3"/>
      <c r="W51" s="3"/>
      <c r="X51" s="3"/>
      <c r="Y51" s="3"/>
      <c r="Z51" s="3"/>
      <c r="AA51" s="3"/>
      <c r="AB51" s="3"/>
      <c r="AC51" s="3"/>
      <c r="AD51" s="3"/>
      <c r="AE51" s="3"/>
      <c r="AF51" s="3"/>
      <c r="AG51" s="3"/>
      <c r="AH51" s="3"/>
      <c r="AI51" s="3"/>
      <c r="AJ51" s="3"/>
      <c r="AQ51" s="1026"/>
      <c r="AR51" s="1027"/>
    </row>
    <row r="52" spans="2:44" x14ac:dyDescent="0.25">
      <c r="B52" s="40"/>
      <c r="C52" s="40">
        <v>40</v>
      </c>
      <c r="D52" s="3">
        <f>IF(AND($E$5=1,'8 Location'!$B52="Other"),"",1)</f>
        <v>1</v>
      </c>
      <c r="E52" s="3">
        <f>IF(AND($E$5=1,'8 Location'!$B52="Subcontracted out"),"",1)</f>
        <v>1</v>
      </c>
      <c r="F52" s="41" t="str">
        <f>IF(OR(AND($E$5=1,D52=1,E52=1,'8 Location'!B52&lt;&gt;""),AND($E$5=1,'8 Location'!B52="",OR('8 Location'!C52&lt;&gt;"",'8 Location'!D52&lt;&gt;"",'8 Location'!E52&lt;&gt;"",'8 Location'!F52&lt;&gt;0,'8 Location'!G52&lt;&gt;0,'8 Location'!H52&lt;&gt;0,'8 Location'!I52&lt;&gt;0,'8 Location'!J52&lt;&gt;0,'8 Location'!L52&lt;&gt;0,'8 Location'!M52&lt;&gt;0,'8 Location'!N52&lt;&gt;0,'8 Location'!O52&lt;&gt;0,'8 Location'!P52&lt;&gt;0))),"Row"&amp;" "&amp;C52&amp;"; ","")</f>
        <v/>
      </c>
      <c r="G52" s="3"/>
      <c r="H52" s="40"/>
      <c r="I52" s="40">
        <v>40</v>
      </c>
      <c r="J52" s="3" t="str">
        <f>IF(COUNTIF('6 Checks'!BS:BS,'8 Location'!C52)=1,"Match","")</f>
        <v/>
      </c>
      <c r="K52" s="3" t="str">
        <f>IF(AND($F$5=1,COUNTIF('6 Checks'!BS:BS,'8 Location'!C52)=0,'8 Location'!C52&lt;&gt;""),"Row "&amp;I52&amp;" (Invalid UKPRN); ","")</f>
        <v/>
      </c>
      <c r="L52" s="41" t="str">
        <f>IF(AND($F$5=1,'8 Location'!C52="",OR('8 Location'!B52&lt;&gt;"",'8 Location'!E52&lt;&gt;"")),"Row "&amp;I52&amp;" (No UKPRN); ","")</f>
        <v/>
      </c>
      <c r="M52" s="3"/>
      <c r="N52" s="40"/>
      <c r="O52" s="40">
        <v>40</v>
      </c>
      <c r="P52" s="946" t="str">
        <f>IF(AND($G$5=1,'8 Location'!B52="Other",'8 Location'!C52&lt;&gt;UKPRN,'8 Location'!C52&lt;&gt;""),"Row "&amp;O52&amp;"; ","")</f>
        <v/>
      </c>
      <c r="Q52" s="41"/>
      <c r="R52" s="40"/>
      <c r="S52" s="40">
        <v>40</v>
      </c>
      <c r="T52" s="41" t="str">
        <f>IF(AND($H$5=1,'8 Location'!D52="",OR('8 Location'!B52&lt;&gt;"",'8 Location'!C52&lt;&gt;"",'8 Location'!E52&lt;&gt;"")),"Row "&amp;S52&amp;"; ","")</f>
        <v/>
      </c>
      <c r="U52" s="41"/>
      <c r="V52" s="3"/>
      <c r="W52" s="3"/>
      <c r="X52" s="3"/>
      <c r="Y52" s="3"/>
      <c r="Z52" s="3"/>
      <c r="AA52" s="3"/>
      <c r="AB52" s="3"/>
      <c r="AC52" s="3"/>
      <c r="AD52" s="3"/>
      <c r="AE52" s="3"/>
      <c r="AF52" s="3"/>
      <c r="AG52" s="3"/>
      <c r="AH52" s="3"/>
      <c r="AI52" s="3"/>
      <c r="AJ52" s="3"/>
      <c r="AQ52" s="1026"/>
      <c r="AR52" s="1027"/>
    </row>
    <row r="53" spans="2:44" x14ac:dyDescent="0.25">
      <c r="B53" s="40"/>
      <c r="C53" s="40">
        <v>41</v>
      </c>
      <c r="D53" s="3">
        <f>IF(AND($E$5=1,'8 Location'!$B53="Other"),"",1)</f>
        <v>1</v>
      </c>
      <c r="E53" s="3">
        <f>IF(AND($E$5=1,'8 Location'!$B53="Subcontracted out"),"",1)</f>
        <v>1</v>
      </c>
      <c r="F53" s="41" t="str">
        <f>IF(OR(AND($E$5=1,D53=1,E53=1,'8 Location'!B53&lt;&gt;""),AND($E$5=1,'8 Location'!B53="",OR('8 Location'!C53&lt;&gt;"",'8 Location'!D53&lt;&gt;"",'8 Location'!E53&lt;&gt;"",'8 Location'!F53&lt;&gt;0,'8 Location'!G53&lt;&gt;0,'8 Location'!H53&lt;&gt;0,'8 Location'!I53&lt;&gt;0,'8 Location'!J53&lt;&gt;0,'8 Location'!L53&lt;&gt;0,'8 Location'!M53&lt;&gt;0,'8 Location'!N53&lt;&gt;0,'8 Location'!O53&lt;&gt;0,'8 Location'!P53&lt;&gt;0))),"Row"&amp;" "&amp;C53&amp;"; ","")</f>
        <v/>
      </c>
      <c r="G53" s="3"/>
      <c r="H53" s="40"/>
      <c r="I53" s="40">
        <v>41</v>
      </c>
      <c r="J53" s="3" t="str">
        <f>IF(COUNTIF('6 Checks'!BS:BS,'8 Location'!C53)=1,"Match","")</f>
        <v/>
      </c>
      <c r="K53" s="3" t="str">
        <f>IF(AND($F$5=1,COUNTIF('6 Checks'!BS:BS,'8 Location'!C53)=0,'8 Location'!C53&lt;&gt;""),"Row "&amp;I53&amp;" (Invalid UKPRN); ","")</f>
        <v/>
      </c>
      <c r="L53" s="41" t="str">
        <f>IF(AND($F$5=1,'8 Location'!C53="",OR('8 Location'!B53&lt;&gt;"",'8 Location'!E53&lt;&gt;"")),"Row "&amp;I53&amp;" (No UKPRN); ","")</f>
        <v/>
      </c>
      <c r="M53" s="3"/>
      <c r="N53" s="40"/>
      <c r="O53" s="40">
        <v>41</v>
      </c>
      <c r="P53" s="946" t="str">
        <f>IF(AND($G$5=1,'8 Location'!B53="Other",'8 Location'!C53&lt;&gt;UKPRN,'8 Location'!C53&lt;&gt;""),"Row "&amp;O53&amp;"; ","")</f>
        <v/>
      </c>
      <c r="Q53" s="41"/>
      <c r="R53" s="40"/>
      <c r="S53" s="40">
        <v>41</v>
      </c>
      <c r="T53" s="41" t="str">
        <f>IF(AND($H$5=1,'8 Location'!D53="",OR('8 Location'!B53&lt;&gt;"",'8 Location'!C53&lt;&gt;"",'8 Location'!E53&lt;&gt;"")),"Row "&amp;S53&amp;"; ","")</f>
        <v/>
      </c>
      <c r="U53" s="41"/>
      <c r="V53" s="3"/>
      <c r="W53" s="3"/>
      <c r="X53" s="3"/>
      <c r="Y53" s="3"/>
      <c r="Z53" s="3"/>
      <c r="AA53" s="3"/>
      <c r="AB53" s="3"/>
      <c r="AC53" s="3"/>
      <c r="AD53" s="3"/>
      <c r="AE53" s="3"/>
      <c r="AF53" s="3"/>
      <c r="AG53" s="3"/>
      <c r="AH53" s="3"/>
      <c r="AI53" s="3"/>
      <c r="AJ53" s="3"/>
      <c r="AQ53" s="1026"/>
      <c r="AR53" s="1027"/>
    </row>
    <row r="54" spans="2:44" x14ac:dyDescent="0.25">
      <c r="B54" s="40"/>
      <c r="C54" s="40">
        <v>42</v>
      </c>
      <c r="D54" s="3">
        <f>IF(AND($E$5=1,'8 Location'!$B54="Other"),"",1)</f>
        <v>1</v>
      </c>
      <c r="E54" s="3">
        <f>IF(AND($E$5=1,'8 Location'!$B54="Subcontracted out"),"",1)</f>
        <v>1</v>
      </c>
      <c r="F54" s="41" t="str">
        <f>IF(OR(AND($E$5=1,D54=1,E54=1,'8 Location'!B54&lt;&gt;""),AND($E$5=1,'8 Location'!B54="",OR('8 Location'!C54&lt;&gt;"",'8 Location'!D54&lt;&gt;"",'8 Location'!E54&lt;&gt;"",'8 Location'!F54&lt;&gt;0,'8 Location'!G54&lt;&gt;0,'8 Location'!H54&lt;&gt;0,'8 Location'!I54&lt;&gt;0,'8 Location'!J54&lt;&gt;0,'8 Location'!L54&lt;&gt;0,'8 Location'!M54&lt;&gt;0,'8 Location'!N54&lt;&gt;0,'8 Location'!O54&lt;&gt;0,'8 Location'!P54&lt;&gt;0))),"Row"&amp;" "&amp;C54&amp;"; ","")</f>
        <v/>
      </c>
      <c r="G54" s="3"/>
      <c r="H54" s="40"/>
      <c r="I54" s="40">
        <v>42</v>
      </c>
      <c r="J54" s="3" t="str">
        <f>IF(COUNTIF('6 Checks'!BS:BS,'8 Location'!C54)=1,"Match","")</f>
        <v/>
      </c>
      <c r="K54" s="3" t="str">
        <f>IF(AND($F$5=1,COUNTIF('6 Checks'!BS:BS,'8 Location'!C54)=0,'8 Location'!C54&lt;&gt;""),"Row "&amp;I54&amp;" (Invalid UKPRN); ","")</f>
        <v/>
      </c>
      <c r="L54" s="41" t="str">
        <f>IF(AND($F$5=1,'8 Location'!C54="",OR('8 Location'!B54&lt;&gt;"",'8 Location'!E54&lt;&gt;"")),"Row "&amp;I54&amp;" (No UKPRN); ","")</f>
        <v/>
      </c>
      <c r="M54" s="3"/>
      <c r="N54" s="40"/>
      <c r="O54" s="40">
        <v>42</v>
      </c>
      <c r="P54" s="946" t="str">
        <f>IF(AND($G$5=1,'8 Location'!B54="Other",'8 Location'!C54&lt;&gt;UKPRN,'8 Location'!C54&lt;&gt;""),"Row "&amp;O54&amp;"; ","")</f>
        <v/>
      </c>
      <c r="Q54" s="41"/>
      <c r="R54" s="40"/>
      <c r="S54" s="40">
        <v>42</v>
      </c>
      <c r="T54" s="41" t="str">
        <f>IF(AND($H$5=1,'8 Location'!D54="",OR('8 Location'!B54&lt;&gt;"",'8 Location'!C54&lt;&gt;"",'8 Location'!E54&lt;&gt;"")),"Row "&amp;S54&amp;"; ","")</f>
        <v/>
      </c>
      <c r="U54" s="41"/>
      <c r="V54" s="3"/>
      <c r="W54" s="3"/>
      <c r="X54" s="3"/>
      <c r="Y54" s="3"/>
      <c r="Z54" s="3"/>
      <c r="AA54" s="3"/>
      <c r="AB54" s="3"/>
      <c r="AC54" s="3"/>
      <c r="AD54" s="3"/>
      <c r="AE54" s="3"/>
      <c r="AF54" s="3"/>
      <c r="AG54" s="3"/>
      <c r="AH54" s="3"/>
      <c r="AI54" s="3"/>
      <c r="AJ54" s="3"/>
      <c r="AQ54" s="1026"/>
      <c r="AR54" s="1027"/>
    </row>
    <row r="55" spans="2:44" x14ac:dyDescent="0.25">
      <c r="B55" s="40"/>
      <c r="C55" s="40">
        <v>43</v>
      </c>
      <c r="D55" s="3">
        <f>IF(AND($E$5=1,'8 Location'!$B55="Other"),"",1)</f>
        <v>1</v>
      </c>
      <c r="E55" s="3">
        <f>IF(AND($E$5=1,'8 Location'!$B55="Subcontracted out"),"",1)</f>
        <v>1</v>
      </c>
      <c r="F55" s="41" t="str">
        <f>IF(OR(AND($E$5=1,D55=1,E55=1,'8 Location'!B55&lt;&gt;""),AND($E$5=1,'8 Location'!B55="",OR('8 Location'!C55&lt;&gt;"",'8 Location'!D55&lt;&gt;"",'8 Location'!E55&lt;&gt;"",'8 Location'!F55&lt;&gt;0,'8 Location'!G55&lt;&gt;0,'8 Location'!H55&lt;&gt;0,'8 Location'!I55&lt;&gt;0,'8 Location'!J55&lt;&gt;0,'8 Location'!L55&lt;&gt;0,'8 Location'!M55&lt;&gt;0,'8 Location'!N55&lt;&gt;0,'8 Location'!O55&lt;&gt;0,'8 Location'!P55&lt;&gt;0))),"Row"&amp;" "&amp;C55&amp;"; ","")</f>
        <v/>
      </c>
      <c r="G55" s="3"/>
      <c r="H55" s="40"/>
      <c r="I55" s="40">
        <v>43</v>
      </c>
      <c r="J55" s="3" t="str">
        <f>IF(COUNTIF('6 Checks'!BS:BS,'8 Location'!C55)=1,"Match","")</f>
        <v/>
      </c>
      <c r="K55" s="3" t="str">
        <f>IF(AND($F$5=1,COUNTIF('6 Checks'!BS:BS,'8 Location'!C55)=0,'8 Location'!C55&lt;&gt;""),"Row "&amp;I55&amp;" (Invalid UKPRN); ","")</f>
        <v/>
      </c>
      <c r="L55" s="41" t="str">
        <f>IF(AND($F$5=1,'8 Location'!C55="",OR('8 Location'!B55&lt;&gt;"",'8 Location'!E55&lt;&gt;"")),"Row "&amp;I55&amp;" (No UKPRN); ","")</f>
        <v/>
      </c>
      <c r="M55" s="3"/>
      <c r="N55" s="40"/>
      <c r="O55" s="40">
        <v>43</v>
      </c>
      <c r="P55" s="946" t="str">
        <f>IF(AND($G$5=1,'8 Location'!B55="Other",'8 Location'!C55&lt;&gt;UKPRN,'8 Location'!C55&lt;&gt;""),"Row "&amp;O55&amp;"; ","")</f>
        <v/>
      </c>
      <c r="Q55" s="41"/>
      <c r="R55" s="40"/>
      <c r="S55" s="40">
        <v>43</v>
      </c>
      <c r="T55" s="41" t="str">
        <f>IF(AND($H$5=1,'8 Location'!D55="",OR('8 Location'!B55&lt;&gt;"",'8 Location'!C55&lt;&gt;"",'8 Location'!E55&lt;&gt;"")),"Row "&amp;S55&amp;"; ","")</f>
        <v/>
      </c>
      <c r="U55" s="41"/>
      <c r="V55" s="3"/>
      <c r="W55" s="3"/>
      <c r="X55" s="3"/>
      <c r="Y55" s="3"/>
      <c r="Z55" s="3"/>
      <c r="AA55" s="3"/>
      <c r="AB55" s="3"/>
      <c r="AC55" s="3"/>
      <c r="AD55" s="3"/>
      <c r="AE55" s="3"/>
      <c r="AF55" s="3"/>
      <c r="AG55" s="3"/>
      <c r="AH55" s="3"/>
      <c r="AI55" s="3"/>
      <c r="AJ55" s="3"/>
      <c r="AQ55" s="1026"/>
      <c r="AR55" s="1027"/>
    </row>
    <row r="56" spans="2:44" x14ac:dyDescent="0.25">
      <c r="B56" s="40"/>
      <c r="C56" s="40">
        <v>44</v>
      </c>
      <c r="D56" s="3">
        <f>IF(AND($E$5=1,'8 Location'!$B56="Other"),"",1)</f>
        <v>1</v>
      </c>
      <c r="E56" s="3">
        <f>IF(AND($E$5=1,'8 Location'!$B56="Subcontracted out"),"",1)</f>
        <v>1</v>
      </c>
      <c r="F56" s="41" t="str">
        <f>IF(OR(AND($E$5=1,D56=1,E56=1,'8 Location'!B56&lt;&gt;""),AND($E$5=1,'8 Location'!B56="",OR('8 Location'!C56&lt;&gt;"",'8 Location'!D56&lt;&gt;"",'8 Location'!E56&lt;&gt;"",'8 Location'!F56&lt;&gt;0,'8 Location'!G56&lt;&gt;0,'8 Location'!H56&lt;&gt;0,'8 Location'!I56&lt;&gt;0,'8 Location'!J56&lt;&gt;0,'8 Location'!L56&lt;&gt;0,'8 Location'!M56&lt;&gt;0,'8 Location'!N56&lt;&gt;0,'8 Location'!O56&lt;&gt;0,'8 Location'!P56&lt;&gt;0))),"Row"&amp;" "&amp;C56&amp;"; ","")</f>
        <v/>
      </c>
      <c r="G56" s="3"/>
      <c r="H56" s="40"/>
      <c r="I56" s="40">
        <v>44</v>
      </c>
      <c r="J56" s="3" t="str">
        <f>IF(COUNTIF('6 Checks'!BS:BS,'8 Location'!C56)=1,"Match","")</f>
        <v/>
      </c>
      <c r="K56" s="3" t="str">
        <f>IF(AND($F$5=1,COUNTIF('6 Checks'!BS:BS,'8 Location'!C56)=0,'8 Location'!C56&lt;&gt;""),"Row "&amp;I56&amp;" (Invalid UKPRN); ","")</f>
        <v/>
      </c>
      <c r="L56" s="41" t="str">
        <f>IF(AND($F$5=1,'8 Location'!C56="",OR('8 Location'!B56&lt;&gt;"",'8 Location'!E56&lt;&gt;"")),"Row "&amp;I56&amp;" (No UKPRN); ","")</f>
        <v/>
      </c>
      <c r="M56" s="3"/>
      <c r="N56" s="40"/>
      <c r="O56" s="40">
        <v>44</v>
      </c>
      <c r="P56" s="946" t="str">
        <f>IF(AND($G$5=1,'8 Location'!B56="Other",'8 Location'!C56&lt;&gt;UKPRN,'8 Location'!C56&lt;&gt;""),"Row "&amp;O56&amp;"; ","")</f>
        <v/>
      </c>
      <c r="Q56" s="41"/>
      <c r="R56" s="40"/>
      <c r="S56" s="40">
        <v>44</v>
      </c>
      <c r="T56" s="41" t="str">
        <f>IF(AND($H$5=1,'8 Location'!D56="",OR('8 Location'!B56&lt;&gt;"",'8 Location'!C56&lt;&gt;"",'8 Location'!E56&lt;&gt;"")),"Row "&amp;S56&amp;"; ","")</f>
        <v/>
      </c>
      <c r="U56" s="41"/>
      <c r="V56" s="3"/>
      <c r="W56" s="3"/>
      <c r="X56" s="3"/>
      <c r="Y56" s="3"/>
      <c r="Z56" s="3"/>
      <c r="AA56" s="3"/>
      <c r="AB56" s="3"/>
      <c r="AC56" s="3"/>
      <c r="AD56" s="3"/>
      <c r="AE56" s="3"/>
      <c r="AF56" s="3"/>
      <c r="AG56" s="3"/>
      <c r="AH56" s="3"/>
      <c r="AI56" s="3"/>
      <c r="AJ56" s="3"/>
      <c r="AQ56" s="1026"/>
      <c r="AR56" s="1027"/>
    </row>
    <row r="57" spans="2:44" x14ac:dyDescent="0.25">
      <c r="B57" s="40"/>
      <c r="C57" s="40">
        <v>45</v>
      </c>
      <c r="D57" s="3">
        <f>IF(AND($E$5=1,'8 Location'!$B57="Other"),"",1)</f>
        <v>1</v>
      </c>
      <c r="E57" s="3">
        <f>IF(AND($E$5=1,'8 Location'!$B57="Subcontracted out"),"",1)</f>
        <v>1</v>
      </c>
      <c r="F57" s="41" t="str">
        <f>IF(OR(AND($E$5=1,D57=1,E57=1,'8 Location'!B57&lt;&gt;""),AND($E$5=1,'8 Location'!B57="",OR('8 Location'!C57&lt;&gt;"",'8 Location'!D57&lt;&gt;"",'8 Location'!E57&lt;&gt;"",'8 Location'!F57&lt;&gt;0,'8 Location'!G57&lt;&gt;0,'8 Location'!H57&lt;&gt;0,'8 Location'!I57&lt;&gt;0,'8 Location'!J57&lt;&gt;0,'8 Location'!L57&lt;&gt;0,'8 Location'!M57&lt;&gt;0,'8 Location'!N57&lt;&gt;0,'8 Location'!O57&lt;&gt;0,'8 Location'!P57&lt;&gt;0))),"Row"&amp;" "&amp;C57&amp;"; ","")</f>
        <v/>
      </c>
      <c r="G57" s="3"/>
      <c r="H57" s="40"/>
      <c r="I57" s="40">
        <v>45</v>
      </c>
      <c r="J57" s="3" t="str">
        <f>IF(COUNTIF('6 Checks'!BS:BS,'8 Location'!C57)=1,"Match","")</f>
        <v/>
      </c>
      <c r="K57" s="3" t="str">
        <f>IF(AND($F$5=1,COUNTIF('6 Checks'!BS:BS,'8 Location'!C57)=0,'8 Location'!C57&lt;&gt;""),"Row "&amp;I57&amp;" (Invalid UKPRN); ","")</f>
        <v/>
      </c>
      <c r="L57" s="41" t="str">
        <f>IF(AND($F$5=1,'8 Location'!C57="",OR('8 Location'!B57&lt;&gt;"",'8 Location'!E57&lt;&gt;"")),"Row "&amp;I57&amp;" (No UKPRN); ","")</f>
        <v/>
      </c>
      <c r="M57" s="3"/>
      <c r="N57" s="40"/>
      <c r="O57" s="40">
        <v>45</v>
      </c>
      <c r="P57" s="946" t="str">
        <f>IF(AND($G$5=1,'8 Location'!B57="Other",'8 Location'!C57&lt;&gt;UKPRN,'8 Location'!C57&lt;&gt;""),"Row "&amp;O57&amp;"; ","")</f>
        <v/>
      </c>
      <c r="Q57" s="41"/>
      <c r="R57" s="40"/>
      <c r="S57" s="40">
        <v>45</v>
      </c>
      <c r="T57" s="41" t="str">
        <f>IF(AND($H$5=1,'8 Location'!D57="",OR('8 Location'!B57&lt;&gt;"",'8 Location'!C57&lt;&gt;"",'8 Location'!E57&lt;&gt;"")),"Row "&amp;S57&amp;"; ","")</f>
        <v/>
      </c>
      <c r="U57" s="41"/>
      <c r="V57" s="3"/>
      <c r="W57" s="3"/>
      <c r="X57" s="3"/>
      <c r="Y57" s="3"/>
      <c r="Z57" s="3"/>
      <c r="AA57" s="3"/>
      <c r="AB57" s="3"/>
      <c r="AC57" s="3"/>
      <c r="AD57" s="3"/>
      <c r="AE57" s="3"/>
      <c r="AF57" s="3"/>
      <c r="AG57" s="3"/>
      <c r="AH57" s="3"/>
      <c r="AI57" s="3"/>
      <c r="AJ57" s="3"/>
      <c r="AQ57" s="1026"/>
      <c r="AR57" s="1027"/>
    </row>
    <row r="58" spans="2:44" x14ac:dyDescent="0.25">
      <c r="B58" s="40"/>
      <c r="C58" s="40">
        <v>46</v>
      </c>
      <c r="D58" s="3">
        <f>IF(AND($E$5=1,'8 Location'!$B58="Other"),"",1)</f>
        <v>1</v>
      </c>
      <c r="E58" s="3">
        <f>IF(AND($E$5=1,'8 Location'!$B58="Subcontracted out"),"",1)</f>
        <v>1</v>
      </c>
      <c r="F58" s="41" t="str">
        <f>IF(OR(AND($E$5=1,D58=1,E58=1,'8 Location'!B58&lt;&gt;""),AND($E$5=1,'8 Location'!B58="",OR('8 Location'!C58&lt;&gt;"",'8 Location'!D58&lt;&gt;"",'8 Location'!E58&lt;&gt;"",'8 Location'!F58&lt;&gt;0,'8 Location'!G58&lt;&gt;0,'8 Location'!H58&lt;&gt;0,'8 Location'!I58&lt;&gt;0,'8 Location'!J58&lt;&gt;0,'8 Location'!L58&lt;&gt;0,'8 Location'!M58&lt;&gt;0,'8 Location'!N58&lt;&gt;0,'8 Location'!O58&lt;&gt;0,'8 Location'!P58&lt;&gt;0))),"Row"&amp;" "&amp;C58&amp;"; ","")</f>
        <v/>
      </c>
      <c r="G58" s="3"/>
      <c r="H58" s="40"/>
      <c r="I58" s="40">
        <v>46</v>
      </c>
      <c r="J58" s="3" t="str">
        <f>IF(COUNTIF('6 Checks'!BS:BS,'8 Location'!C58)=1,"Match","")</f>
        <v/>
      </c>
      <c r="K58" s="3" t="str">
        <f>IF(AND($F$5=1,COUNTIF('6 Checks'!BS:BS,'8 Location'!C58)=0,'8 Location'!C58&lt;&gt;""),"Row "&amp;I58&amp;" (Invalid UKPRN); ","")</f>
        <v/>
      </c>
      <c r="L58" s="41" t="str">
        <f>IF(AND($F$5=1,'8 Location'!C58="",OR('8 Location'!B58&lt;&gt;"",'8 Location'!E58&lt;&gt;"")),"Row "&amp;I58&amp;" (No UKPRN); ","")</f>
        <v/>
      </c>
      <c r="M58" s="3"/>
      <c r="N58" s="40"/>
      <c r="O58" s="40">
        <v>46</v>
      </c>
      <c r="P58" s="946" t="str">
        <f>IF(AND($G$5=1,'8 Location'!B58="Other",'8 Location'!C58&lt;&gt;UKPRN,'8 Location'!C58&lt;&gt;""),"Row "&amp;O58&amp;"; ","")</f>
        <v/>
      </c>
      <c r="Q58" s="41"/>
      <c r="R58" s="40"/>
      <c r="S58" s="40">
        <v>46</v>
      </c>
      <c r="T58" s="41" t="str">
        <f>IF(AND($H$5=1,'8 Location'!D58="",OR('8 Location'!B58&lt;&gt;"",'8 Location'!C58&lt;&gt;"",'8 Location'!E58&lt;&gt;"")),"Row "&amp;S58&amp;"; ","")</f>
        <v/>
      </c>
      <c r="U58" s="41"/>
      <c r="V58" s="3"/>
      <c r="W58" s="3"/>
      <c r="X58" s="3"/>
      <c r="Y58" s="3"/>
      <c r="Z58" s="3"/>
      <c r="AA58" s="3"/>
      <c r="AB58" s="3"/>
      <c r="AC58" s="3"/>
      <c r="AD58" s="3"/>
      <c r="AE58" s="3"/>
      <c r="AF58" s="3"/>
      <c r="AG58" s="3"/>
      <c r="AH58" s="3"/>
      <c r="AI58" s="3"/>
      <c r="AJ58" s="3"/>
      <c r="AQ58" s="1026"/>
      <c r="AR58" s="1027"/>
    </row>
    <row r="59" spans="2:44" x14ac:dyDescent="0.25">
      <c r="B59" s="40"/>
      <c r="C59" s="40">
        <v>47</v>
      </c>
      <c r="D59" s="3">
        <f>IF(AND($E$5=1,'8 Location'!$B59="Other"),"",1)</f>
        <v>1</v>
      </c>
      <c r="E59" s="3">
        <f>IF(AND($E$5=1,'8 Location'!$B59="Subcontracted out"),"",1)</f>
        <v>1</v>
      </c>
      <c r="F59" s="41" t="str">
        <f>IF(OR(AND($E$5=1,D59=1,E59=1,'8 Location'!B59&lt;&gt;""),AND($E$5=1,'8 Location'!B59="",OR('8 Location'!C59&lt;&gt;"",'8 Location'!D59&lt;&gt;"",'8 Location'!E59&lt;&gt;"",'8 Location'!F59&lt;&gt;0,'8 Location'!G59&lt;&gt;0,'8 Location'!H59&lt;&gt;0,'8 Location'!I59&lt;&gt;0,'8 Location'!J59&lt;&gt;0,'8 Location'!L59&lt;&gt;0,'8 Location'!M59&lt;&gt;0,'8 Location'!N59&lt;&gt;0,'8 Location'!O59&lt;&gt;0,'8 Location'!P59&lt;&gt;0))),"Row"&amp;" "&amp;C59&amp;"; ","")</f>
        <v/>
      </c>
      <c r="G59" s="3"/>
      <c r="H59" s="40"/>
      <c r="I59" s="40">
        <v>47</v>
      </c>
      <c r="J59" s="3" t="str">
        <f>IF(COUNTIF('6 Checks'!BS:BS,'8 Location'!C59)=1,"Match","")</f>
        <v/>
      </c>
      <c r="K59" s="3" t="str">
        <f>IF(AND($F$5=1,COUNTIF('6 Checks'!BS:BS,'8 Location'!C59)=0,'8 Location'!C59&lt;&gt;""),"Row "&amp;I59&amp;" (Invalid UKPRN); ","")</f>
        <v/>
      </c>
      <c r="L59" s="41" t="str">
        <f>IF(AND($F$5=1,'8 Location'!C59="",OR('8 Location'!B59&lt;&gt;"",'8 Location'!E59&lt;&gt;"")),"Row "&amp;I59&amp;" (No UKPRN); ","")</f>
        <v/>
      </c>
      <c r="M59" s="3"/>
      <c r="N59" s="40"/>
      <c r="O59" s="40">
        <v>47</v>
      </c>
      <c r="P59" s="946" t="str">
        <f>IF(AND($G$5=1,'8 Location'!B59="Other",'8 Location'!C59&lt;&gt;UKPRN,'8 Location'!C59&lt;&gt;""),"Row "&amp;O59&amp;"; ","")</f>
        <v/>
      </c>
      <c r="Q59" s="41"/>
      <c r="R59" s="40"/>
      <c r="S59" s="40">
        <v>47</v>
      </c>
      <c r="T59" s="41" t="str">
        <f>IF(AND($H$5=1,'8 Location'!D59="",OR('8 Location'!B59&lt;&gt;"",'8 Location'!C59&lt;&gt;"",'8 Location'!E59&lt;&gt;"")),"Row "&amp;S59&amp;"; ","")</f>
        <v/>
      </c>
      <c r="U59" s="41"/>
      <c r="V59" s="3"/>
      <c r="W59" s="3"/>
      <c r="X59" s="3"/>
      <c r="Y59" s="3"/>
      <c r="Z59" s="3"/>
      <c r="AA59" s="3"/>
      <c r="AB59" s="3"/>
      <c r="AC59" s="3"/>
      <c r="AD59" s="3"/>
      <c r="AE59" s="3"/>
      <c r="AF59" s="3"/>
      <c r="AG59" s="3"/>
      <c r="AH59" s="3"/>
      <c r="AI59" s="3"/>
      <c r="AJ59" s="3"/>
      <c r="AQ59" s="1026"/>
      <c r="AR59" s="1027"/>
    </row>
    <row r="60" spans="2:44" x14ac:dyDescent="0.25">
      <c r="B60" s="40"/>
      <c r="C60" s="40">
        <v>48</v>
      </c>
      <c r="D60" s="3">
        <f>IF(AND($E$5=1,'8 Location'!$B60="Other"),"",1)</f>
        <v>1</v>
      </c>
      <c r="E60" s="3">
        <f>IF(AND($E$5=1,'8 Location'!$B60="Subcontracted out"),"",1)</f>
        <v>1</v>
      </c>
      <c r="F60" s="41" t="str">
        <f>IF(OR(AND($E$5=1,D60=1,E60=1,'8 Location'!B60&lt;&gt;""),AND($E$5=1,'8 Location'!B60="",OR('8 Location'!C60&lt;&gt;"",'8 Location'!D60&lt;&gt;"",'8 Location'!E60&lt;&gt;"",'8 Location'!F60&lt;&gt;0,'8 Location'!G60&lt;&gt;0,'8 Location'!H60&lt;&gt;0,'8 Location'!I60&lt;&gt;0,'8 Location'!J60&lt;&gt;0,'8 Location'!L60&lt;&gt;0,'8 Location'!M60&lt;&gt;0,'8 Location'!N60&lt;&gt;0,'8 Location'!O60&lt;&gt;0,'8 Location'!P60&lt;&gt;0))),"Row"&amp;" "&amp;C60&amp;"; ","")</f>
        <v/>
      </c>
      <c r="G60" s="3"/>
      <c r="H60" s="40"/>
      <c r="I60" s="40">
        <v>48</v>
      </c>
      <c r="J60" s="3" t="str">
        <f>IF(COUNTIF('6 Checks'!BS:BS,'8 Location'!C60)=1,"Match","")</f>
        <v/>
      </c>
      <c r="K60" s="3" t="str">
        <f>IF(AND($F$5=1,COUNTIF('6 Checks'!BS:BS,'8 Location'!C60)=0,'8 Location'!C60&lt;&gt;""),"Row "&amp;I60&amp;" (Invalid UKPRN); ","")</f>
        <v/>
      </c>
      <c r="L60" s="41" t="str">
        <f>IF(AND($F$5=1,'8 Location'!C60="",OR('8 Location'!B60&lt;&gt;"",'8 Location'!E60&lt;&gt;"")),"Row "&amp;I60&amp;" (No UKPRN); ","")</f>
        <v/>
      </c>
      <c r="M60" s="3"/>
      <c r="N60" s="40"/>
      <c r="O60" s="40">
        <v>48</v>
      </c>
      <c r="P60" s="946" t="str">
        <f>IF(AND($G$5=1,'8 Location'!B60="Other",'8 Location'!C60&lt;&gt;UKPRN,'8 Location'!C60&lt;&gt;""),"Row "&amp;O60&amp;"; ","")</f>
        <v/>
      </c>
      <c r="Q60" s="41"/>
      <c r="R60" s="40"/>
      <c r="S60" s="40">
        <v>48</v>
      </c>
      <c r="T60" s="41" t="str">
        <f>IF(AND($H$5=1,'8 Location'!D60="",OR('8 Location'!B60&lt;&gt;"",'8 Location'!C60&lt;&gt;"",'8 Location'!E60&lt;&gt;"")),"Row "&amp;S60&amp;"; ","")</f>
        <v/>
      </c>
      <c r="U60" s="41"/>
      <c r="V60" s="3"/>
      <c r="W60" s="3"/>
      <c r="X60" s="3"/>
      <c r="Y60" s="3"/>
      <c r="Z60" s="3"/>
      <c r="AA60" s="3"/>
      <c r="AB60" s="3"/>
      <c r="AC60" s="3"/>
      <c r="AD60" s="3"/>
      <c r="AE60" s="3"/>
      <c r="AF60" s="3"/>
      <c r="AG60" s="3"/>
      <c r="AH60" s="3"/>
      <c r="AI60" s="3"/>
      <c r="AJ60" s="3"/>
      <c r="AQ60" s="1026"/>
      <c r="AR60" s="1027"/>
    </row>
    <row r="61" spans="2:44" x14ac:dyDescent="0.25">
      <c r="B61" s="40"/>
      <c r="C61" s="40">
        <v>49</v>
      </c>
      <c r="D61" s="3">
        <f>IF(AND($E$5=1,'8 Location'!$B61="Other"),"",1)</f>
        <v>1</v>
      </c>
      <c r="E61" s="3">
        <f>IF(AND($E$5=1,'8 Location'!$B61="Subcontracted out"),"",1)</f>
        <v>1</v>
      </c>
      <c r="F61" s="41" t="str">
        <f>IF(OR(AND($E$5=1,D61=1,E61=1,'8 Location'!B61&lt;&gt;""),AND($E$5=1,'8 Location'!B61="",OR('8 Location'!C61&lt;&gt;"",'8 Location'!D61&lt;&gt;"",'8 Location'!E61&lt;&gt;"",'8 Location'!F61&lt;&gt;0,'8 Location'!G61&lt;&gt;0,'8 Location'!H61&lt;&gt;0,'8 Location'!I61&lt;&gt;0,'8 Location'!J61&lt;&gt;0,'8 Location'!L61&lt;&gt;0,'8 Location'!M61&lt;&gt;0,'8 Location'!N61&lt;&gt;0,'8 Location'!O61&lt;&gt;0,'8 Location'!P61&lt;&gt;0))),"Row"&amp;" "&amp;C61&amp;"; ","")</f>
        <v/>
      </c>
      <c r="G61" s="3"/>
      <c r="H61" s="40"/>
      <c r="I61" s="40">
        <v>49</v>
      </c>
      <c r="J61" s="3" t="str">
        <f>IF(COUNTIF('6 Checks'!BS:BS,'8 Location'!C61)=1,"Match","")</f>
        <v/>
      </c>
      <c r="K61" s="3" t="str">
        <f>IF(AND($F$5=1,COUNTIF('6 Checks'!BS:BS,'8 Location'!C61)=0,'8 Location'!C61&lt;&gt;""),"Row "&amp;I61&amp;" (Invalid UKPRN); ","")</f>
        <v/>
      </c>
      <c r="L61" s="41" t="str">
        <f>IF(AND($F$5=1,'8 Location'!C61="",OR('8 Location'!B61&lt;&gt;"",'8 Location'!E61&lt;&gt;"")),"Row "&amp;I61&amp;" (No UKPRN); ","")</f>
        <v/>
      </c>
      <c r="M61" s="3"/>
      <c r="N61" s="40"/>
      <c r="O61" s="40">
        <v>49</v>
      </c>
      <c r="P61" s="946" t="str">
        <f>IF(AND($G$5=1,'8 Location'!B61="Other",'8 Location'!C61&lt;&gt;UKPRN,'8 Location'!C61&lt;&gt;""),"Row "&amp;O61&amp;"; ","")</f>
        <v/>
      </c>
      <c r="Q61" s="41"/>
      <c r="R61" s="40"/>
      <c r="S61" s="40">
        <v>49</v>
      </c>
      <c r="T61" s="41" t="str">
        <f>IF(AND($H$5=1,'8 Location'!D61="",OR('8 Location'!B61&lt;&gt;"",'8 Location'!C61&lt;&gt;"",'8 Location'!E61&lt;&gt;"")),"Row "&amp;S61&amp;"; ","")</f>
        <v/>
      </c>
      <c r="U61" s="41"/>
      <c r="V61" s="3"/>
      <c r="W61" s="3"/>
      <c r="X61" s="3"/>
      <c r="Y61" s="3"/>
      <c r="Z61" s="3"/>
      <c r="AA61" s="3"/>
      <c r="AB61" s="3"/>
      <c r="AC61" s="3"/>
      <c r="AD61" s="3"/>
      <c r="AE61" s="3"/>
      <c r="AF61" s="3"/>
      <c r="AG61" s="3"/>
      <c r="AH61" s="3"/>
      <c r="AI61" s="3"/>
      <c r="AJ61" s="3"/>
      <c r="AQ61" s="1026"/>
      <c r="AR61" s="1027"/>
    </row>
    <row r="62" spans="2:44" x14ac:dyDescent="0.25">
      <c r="B62" s="40"/>
      <c r="C62" s="53">
        <v>50</v>
      </c>
      <c r="D62" s="4">
        <f>IF(AND($E$5=1,'8 Location'!$B62="Other"),"",1)</f>
        <v>1</v>
      </c>
      <c r="E62" s="4">
        <f>IF(AND($E$5=1,'8 Location'!$B62="Subcontracted out"),"",1)</f>
        <v>1</v>
      </c>
      <c r="F62" s="42" t="str">
        <f>IF(OR(AND($E$5=1,D62=1,E62=1,'8 Location'!B62&lt;&gt;""),AND($E$5=1,'8 Location'!B62="",OR('8 Location'!C62&lt;&gt;"",'8 Location'!D62&lt;&gt;"",'8 Location'!E62&lt;&gt;"",'8 Location'!F62&lt;&gt;0,'8 Location'!G62&lt;&gt;0,'8 Location'!H62&lt;&gt;0,'8 Location'!I62&lt;&gt;0,'8 Location'!J62&lt;&gt;0,'8 Location'!L62&lt;&gt;0,'8 Location'!M62&lt;&gt;0,'8 Location'!N62&lt;&gt;0,'8 Location'!O62&lt;&gt;0,'8 Location'!P62&lt;&gt;0))),"Row"&amp;" "&amp;C62&amp;"; ","")</f>
        <v/>
      </c>
      <c r="G62" s="3"/>
      <c r="H62" s="40"/>
      <c r="I62" s="53">
        <v>50</v>
      </c>
      <c r="J62" s="4" t="str">
        <f>IF(COUNTIF('6 Checks'!BS:BS,'8 Location'!C62)=1,"Match","")</f>
        <v/>
      </c>
      <c r="K62" s="4" t="str">
        <f>IF(AND($F$5=1,COUNTIF('6 Checks'!BS:BS,'8 Location'!C62)=0,'8 Location'!C62&lt;&gt;""),"Row "&amp;I62&amp;" (Invalid UKPRN); ","")</f>
        <v/>
      </c>
      <c r="L62" s="42" t="str">
        <f>IF(AND($F$5=1,'8 Location'!C62="",OR('8 Location'!B62&lt;&gt;"",'8 Location'!E62&lt;&gt;"")),"Row "&amp;I62&amp;" (No UKPRN); ","")</f>
        <v/>
      </c>
      <c r="M62" s="3"/>
      <c r="N62" s="40"/>
      <c r="O62" s="53">
        <v>50</v>
      </c>
      <c r="P62" s="235" t="str">
        <f>IF(AND($G$5=1,'8 Location'!B62="Other",'8 Location'!C62&lt;&gt;UKPRN,'8 Location'!C62&lt;&gt;""),"Row "&amp;O62&amp;"; ","")</f>
        <v/>
      </c>
      <c r="Q62" s="41"/>
      <c r="R62" s="40"/>
      <c r="S62" s="53">
        <v>50</v>
      </c>
      <c r="T62" s="42" t="str">
        <f>IF(AND($H$5=1,'8 Location'!D62="",OR('8 Location'!B62&lt;&gt;"",'8 Location'!C62&lt;&gt;"",'8 Location'!E62&lt;&gt;"")),"Row "&amp;S62&amp;"; ","")</f>
        <v/>
      </c>
      <c r="U62" s="41"/>
      <c r="V62" s="3"/>
      <c r="W62" s="3"/>
      <c r="X62" s="3"/>
      <c r="Y62" s="3"/>
      <c r="Z62" s="3"/>
      <c r="AA62" s="3"/>
      <c r="AB62" s="3"/>
      <c r="AC62" s="3"/>
      <c r="AD62" s="3"/>
      <c r="AE62" s="3"/>
      <c r="AF62" s="3"/>
      <c r="AG62" s="3"/>
      <c r="AH62" s="3"/>
      <c r="AI62" s="3"/>
      <c r="AJ62" s="3"/>
      <c r="AQ62" s="1026"/>
      <c r="AR62" s="1027"/>
    </row>
    <row r="63" spans="2:44" x14ac:dyDescent="0.25">
      <c r="B63" s="40"/>
      <c r="C63" s="3"/>
      <c r="D63" s="3"/>
      <c r="E63" s="3"/>
      <c r="F63" s="3"/>
      <c r="G63" s="3"/>
      <c r="H63" s="40"/>
      <c r="I63" s="3"/>
      <c r="J63" s="3"/>
      <c r="K63" s="3"/>
      <c r="L63" s="3"/>
      <c r="M63" s="3"/>
      <c r="N63" s="40"/>
      <c r="O63" s="3"/>
      <c r="P63" s="3"/>
      <c r="Q63" s="41"/>
      <c r="R63" s="40"/>
      <c r="S63" s="3"/>
      <c r="T63" s="3"/>
      <c r="U63" s="41"/>
      <c r="V63" s="3"/>
      <c r="W63" s="3"/>
      <c r="X63" s="3"/>
      <c r="Y63" s="3"/>
      <c r="Z63" s="3"/>
      <c r="AA63" s="3"/>
      <c r="AB63" s="3"/>
      <c r="AC63" s="3"/>
      <c r="AD63" s="3"/>
      <c r="AE63" s="3"/>
      <c r="AF63" s="3"/>
      <c r="AG63" s="3"/>
      <c r="AH63" s="3"/>
      <c r="AI63" s="3"/>
      <c r="AJ63" s="3"/>
      <c r="AQ63" s="1026"/>
      <c r="AR63" s="1027"/>
    </row>
    <row r="64" spans="2:44" x14ac:dyDescent="0.25">
      <c r="B64" s="40"/>
      <c r="C64" s="3"/>
      <c r="D64" s="3"/>
      <c r="E64" s="3"/>
      <c r="F64" s="52" t="str">
        <f>F13&amp;F14&amp;F15&amp;F16&amp;F17&amp;F18&amp;F19&amp;F20&amp;F21&amp;F22&amp;F23&amp;F24&amp;F25&amp;F26&amp;F27&amp;F28&amp;F29&amp;F30&amp;F31&amp;F32&amp;F33&amp;F34&amp;F35&amp;F36&amp;F37&amp;F38&amp;F39&amp;F40&amp;F41&amp;F42&amp;F43&amp;F44&amp;F45&amp;F46&amp;F47&amp;F48&amp;F49&amp;F50&amp;F51&amp;F52&amp;F53&amp;F54&amp;F55&amp;F56&amp;F57&amp;F58&amp;F59&amp;F60&amp;F61&amp;F62</f>
        <v/>
      </c>
      <c r="G64" s="40"/>
      <c r="H64" s="40"/>
      <c r="I64" s="3"/>
      <c r="J64" s="3"/>
      <c r="K64" s="62" t="str">
        <f t="shared" ref="K64:T64" si="2">K13&amp;K14&amp;K15&amp;K16&amp;K17&amp;K18&amp;K19&amp;K20&amp;K21&amp;K22&amp;K23&amp;K24&amp;K25&amp;K26&amp;K27&amp;K28&amp;K29&amp;K30&amp;K31&amp;K32&amp;K33&amp;K34&amp;K35&amp;K36&amp;K37&amp;K38&amp;K39&amp;K40&amp;K41&amp;K42&amp;K43&amp;K44&amp;K45&amp;K46&amp;K47&amp;K48&amp;K49&amp;K50&amp;K51&amp;K52&amp;K53&amp;K54&amp;K55&amp;K56&amp;K57&amp;K58&amp;K59&amp;K60&amp;K61&amp;K62</f>
        <v/>
      </c>
      <c r="L64" s="64" t="str">
        <f t="shared" si="2"/>
        <v/>
      </c>
      <c r="M64" s="3"/>
      <c r="N64" s="40"/>
      <c r="O64" s="3"/>
      <c r="P64" s="52" t="str">
        <f t="shared" si="2"/>
        <v/>
      </c>
      <c r="Q64" s="3"/>
      <c r="R64" s="40"/>
      <c r="S64" s="3"/>
      <c r="T64" s="62" t="str">
        <f t="shared" si="2"/>
        <v/>
      </c>
      <c r="U64" s="946"/>
      <c r="V64" s="3"/>
      <c r="W64" s="3"/>
      <c r="X64" s="3"/>
      <c r="Y64" s="3"/>
      <c r="Z64" s="3"/>
      <c r="AA64" s="3"/>
      <c r="AB64" s="3"/>
      <c r="AC64" s="3"/>
      <c r="AD64" s="3"/>
      <c r="AE64" s="3"/>
      <c r="AF64" s="3"/>
      <c r="AG64" s="3"/>
      <c r="AH64" s="3"/>
      <c r="AI64" s="3"/>
      <c r="AJ64" s="3"/>
      <c r="AQ64" s="1026"/>
      <c r="AR64" s="1027"/>
    </row>
    <row r="65" spans="2:44" x14ac:dyDescent="0.25">
      <c r="B65" s="53"/>
      <c r="C65" s="4"/>
      <c r="D65" s="4"/>
      <c r="E65" s="4"/>
      <c r="F65" s="4"/>
      <c r="G65" s="4"/>
      <c r="H65" s="40"/>
      <c r="I65" s="3"/>
      <c r="J65" s="3"/>
      <c r="K65" s="3"/>
      <c r="L65" s="3"/>
      <c r="M65" s="3"/>
      <c r="N65" s="53"/>
      <c r="O65" s="4"/>
      <c r="P65" s="4"/>
      <c r="Q65" s="42"/>
      <c r="R65" s="53"/>
      <c r="S65" s="4"/>
      <c r="T65" s="4"/>
      <c r="U65" s="42"/>
      <c r="V65" s="3"/>
      <c r="W65" s="3"/>
      <c r="X65" s="3"/>
      <c r="Y65" s="3"/>
      <c r="Z65" s="3"/>
      <c r="AA65" s="3"/>
      <c r="AB65" s="3"/>
      <c r="AC65" s="3"/>
      <c r="AD65" s="3"/>
      <c r="AE65" s="3"/>
      <c r="AF65" s="3"/>
      <c r="AG65" s="3"/>
      <c r="AH65" s="3"/>
      <c r="AI65" s="3"/>
      <c r="AJ65" s="3"/>
      <c r="AQ65" s="1026"/>
      <c r="AR65" s="1027"/>
    </row>
    <row r="66" spans="2:44" x14ac:dyDescent="0.25">
      <c r="H66" s="40"/>
      <c r="I66" s="3"/>
      <c r="J66" s="3"/>
      <c r="K66" s="52" t="str">
        <f>K64&amp;L64</f>
        <v/>
      </c>
      <c r="L66" s="3"/>
      <c r="M66" s="41"/>
      <c r="AQ66" s="1026"/>
      <c r="AR66" s="1027"/>
    </row>
    <row r="67" spans="2:44" x14ac:dyDescent="0.25">
      <c r="H67" s="53"/>
      <c r="I67" s="4"/>
      <c r="J67" s="4"/>
      <c r="K67" s="4"/>
      <c r="L67" s="4"/>
      <c r="M67" s="42"/>
      <c r="AQ67" s="1026"/>
      <c r="AR67" s="1027"/>
    </row>
    <row r="68" spans="2:44" x14ac:dyDescent="0.25">
      <c r="AQ68" s="1026"/>
      <c r="AR68" s="1027"/>
    </row>
    <row r="69" spans="2:44" x14ac:dyDescent="0.25">
      <c r="AQ69" s="1026"/>
      <c r="AR69" s="1027"/>
    </row>
    <row r="70" spans="2:44" x14ac:dyDescent="0.25">
      <c r="AQ70" s="1026"/>
      <c r="AR70" s="1027"/>
    </row>
    <row r="71" spans="2:44" x14ac:dyDescent="0.25">
      <c r="AQ71" s="1026"/>
      <c r="AR71" s="1027"/>
    </row>
    <row r="72" spans="2:44" x14ac:dyDescent="0.25">
      <c r="B72" s="37"/>
      <c r="C72" s="38"/>
      <c r="D72" s="38"/>
      <c r="E72" s="38"/>
      <c r="F72" s="38"/>
      <c r="G72" s="38"/>
      <c r="H72" s="37"/>
      <c r="I72" s="38"/>
      <c r="J72" s="38"/>
      <c r="K72" s="38"/>
      <c r="L72" s="38"/>
      <c r="M72" s="38"/>
      <c r="N72" s="38"/>
      <c r="O72" s="38"/>
      <c r="P72" s="38"/>
      <c r="Q72" s="38"/>
      <c r="R72" s="38"/>
      <c r="S72" s="38"/>
      <c r="T72" s="39"/>
      <c r="U72" s="37"/>
      <c r="V72" s="38"/>
      <c r="W72" s="38"/>
      <c r="X72" s="38"/>
      <c r="Y72" s="38"/>
      <c r="Z72" s="38"/>
      <c r="AA72" s="38"/>
      <c r="AB72" s="38"/>
      <c r="AC72" s="38"/>
      <c r="AD72" s="38"/>
      <c r="AE72" s="38"/>
      <c r="AF72" s="38"/>
      <c r="AG72" s="39"/>
      <c r="AQ72" s="1026"/>
      <c r="AR72" s="1027"/>
    </row>
    <row r="73" spans="2:44" x14ac:dyDescent="0.25">
      <c r="B73" s="40"/>
      <c r="C73" s="3" t="s">
        <v>458</v>
      </c>
      <c r="D73" s="3"/>
      <c r="E73" s="3"/>
      <c r="F73" s="3"/>
      <c r="G73" s="3"/>
      <c r="H73" s="40"/>
      <c r="I73" s="3" t="s">
        <v>459</v>
      </c>
      <c r="J73" s="3"/>
      <c r="K73" s="3"/>
      <c r="L73" s="3"/>
      <c r="M73" s="3"/>
      <c r="N73" s="3"/>
      <c r="O73" s="3"/>
      <c r="P73" s="3"/>
      <c r="Q73" s="3"/>
      <c r="R73" s="3"/>
      <c r="S73" s="3"/>
      <c r="T73" s="41"/>
      <c r="U73" s="40"/>
      <c r="V73" s="3" t="s">
        <v>460</v>
      </c>
      <c r="W73" s="3"/>
      <c r="X73" s="3"/>
      <c r="Y73" s="3"/>
      <c r="Z73" s="3"/>
      <c r="AA73" s="3"/>
      <c r="AB73" s="3"/>
      <c r="AC73" s="3"/>
      <c r="AD73" s="3"/>
      <c r="AE73" s="3"/>
      <c r="AF73" s="3"/>
      <c r="AG73" s="41"/>
      <c r="AQ73" s="1026"/>
      <c r="AR73" s="1027"/>
    </row>
    <row r="74" spans="2:44" x14ac:dyDescent="0.25">
      <c r="B74" s="40"/>
      <c r="C74" s="3"/>
      <c r="D74" s="3"/>
      <c r="E74" s="3"/>
      <c r="F74" s="3"/>
      <c r="G74" s="3"/>
      <c r="H74" s="40"/>
      <c r="I74" s="3"/>
      <c r="J74" s="3"/>
      <c r="K74" s="3"/>
      <c r="L74" s="3"/>
      <c r="M74" s="3"/>
      <c r="N74" s="3"/>
      <c r="O74" s="3"/>
      <c r="P74" s="3"/>
      <c r="Q74" s="3"/>
      <c r="R74" s="3"/>
      <c r="S74" s="3"/>
      <c r="T74" s="41"/>
      <c r="U74" s="40"/>
      <c r="V74" s="3"/>
      <c r="W74" s="3"/>
      <c r="X74" s="3"/>
      <c r="Y74" s="3"/>
      <c r="Z74" s="3"/>
      <c r="AA74" s="3"/>
      <c r="AB74" s="3"/>
      <c r="AC74" s="3"/>
      <c r="AD74" s="3"/>
      <c r="AE74" s="3"/>
      <c r="AF74" s="3"/>
      <c r="AG74" s="41"/>
      <c r="AQ74" s="1026"/>
      <c r="AR74" s="1027"/>
    </row>
    <row r="75" spans="2:44" x14ac:dyDescent="0.25">
      <c r="B75" s="40"/>
      <c r="C75" s="62" t="s">
        <v>452</v>
      </c>
      <c r="D75" s="63" t="s">
        <v>461</v>
      </c>
      <c r="E75" s="64" t="s">
        <v>462</v>
      </c>
      <c r="F75" s="3"/>
      <c r="G75" s="3"/>
      <c r="H75" s="40"/>
      <c r="I75" s="3"/>
      <c r="J75" s="3"/>
      <c r="K75" s="3"/>
      <c r="L75" s="3"/>
      <c r="M75" s="3"/>
      <c r="N75" s="3"/>
      <c r="O75" s="3"/>
      <c r="P75" s="3"/>
      <c r="Q75" s="3"/>
      <c r="R75" s="3"/>
      <c r="S75" s="3"/>
      <c r="T75" s="41"/>
      <c r="U75" s="40"/>
      <c r="V75" s="3"/>
      <c r="W75" s="1164" t="s">
        <v>428</v>
      </c>
      <c r="X75" s="1165"/>
      <c r="Y75" s="1165"/>
      <c r="Z75" s="1165"/>
      <c r="AA75" s="1166"/>
      <c r="AB75" s="1164" t="s">
        <v>429</v>
      </c>
      <c r="AC75" s="1165"/>
      <c r="AD75" s="1165"/>
      <c r="AE75" s="1165"/>
      <c r="AF75" s="1166"/>
      <c r="AG75" s="41"/>
      <c r="AQ75" s="1026"/>
      <c r="AR75" s="1027"/>
    </row>
    <row r="76" spans="2:44" x14ac:dyDescent="0.25">
      <c r="B76" s="40"/>
      <c r="C76" s="40">
        <v>1</v>
      </c>
      <c r="D76" s="3" t="str">
        <f>IF(AND($I$5=1,OR('8 Location'!B13&lt;&gt;"",'8 Location'!C13&lt;&gt;"",'8 Location'!D13&lt;&gt;""),'8 Location'!E13=""),"Row "&amp;C76&amp;" (No Postcode); ","")</f>
        <v/>
      </c>
      <c r="E76" s="41" t="str">
        <f>IF(OR('8 Location'!E13="",$I$5&lt;&gt;1),"",IF(AND('8 Location'!E13&lt;&gt;"NA",'8 Location'!C13&lt;&gt;4002,ISERR(RIGHT('8 Location'!E13,1)*1),ISERR(MID(RIGHT('8 Location'!E13,3),2,1)*1),ISERR(LEFT(RIGHT('8 Location'!E13,3),1)*1)=FALSE,ISERR(LEFT('8 Location'!E13,1)*1),LEN('8 Location'!E13)&lt;=8),"",IF(AND('8 Location'!E13="NA",'8 Location'!C13=4002),"","Row "&amp;C76&amp;" (Invalid Postcode); ")))</f>
        <v/>
      </c>
      <c r="F76" s="3"/>
      <c r="G76" s="3"/>
      <c r="H76" s="40"/>
      <c r="I76" s="3"/>
      <c r="J76" s="1164" t="s">
        <v>428</v>
      </c>
      <c r="K76" s="1165"/>
      <c r="L76" s="1165"/>
      <c r="M76" s="1165"/>
      <c r="N76" s="1166"/>
      <c r="O76" s="1164" t="s">
        <v>429</v>
      </c>
      <c r="P76" s="1165"/>
      <c r="Q76" s="1165"/>
      <c r="R76" s="1165"/>
      <c r="S76" s="1166"/>
      <c r="T76" s="41"/>
      <c r="U76" s="40"/>
      <c r="V76" s="950" t="s">
        <v>452</v>
      </c>
      <c r="W76" s="37" t="s">
        <v>463</v>
      </c>
      <c r="X76" s="38" t="s">
        <v>464</v>
      </c>
      <c r="Y76" s="38" t="s">
        <v>465</v>
      </c>
      <c r="Z76" s="38" t="s">
        <v>466</v>
      </c>
      <c r="AA76" s="39" t="s">
        <v>467</v>
      </c>
      <c r="AB76" s="37" t="s">
        <v>463</v>
      </c>
      <c r="AC76" s="38" t="s">
        <v>464</v>
      </c>
      <c r="AD76" s="38" t="s">
        <v>465</v>
      </c>
      <c r="AE76" s="38" t="s">
        <v>466</v>
      </c>
      <c r="AF76" s="39" t="s">
        <v>467</v>
      </c>
      <c r="AG76" s="41"/>
      <c r="AQ76" s="1026"/>
      <c r="AR76" s="1027"/>
    </row>
    <row r="77" spans="2:44" x14ac:dyDescent="0.25">
      <c r="B77" s="40"/>
      <c r="C77" s="40">
        <v>2</v>
      </c>
      <c r="D77" s="3" t="str">
        <f>IF(AND($I$5=1,OR('8 Location'!B14&lt;&gt;"",'8 Location'!C14&lt;&gt;"",'8 Location'!D14&lt;&gt;""),'8 Location'!E14=""),"Row "&amp;C77&amp;" (No Postcode); ","")</f>
        <v/>
      </c>
      <c r="E77" s="41" t="str">
        <f>IF(OR('8 Location'!E14="",$I$5&lt;&gt;1),"",IF(AND('8 Location'!E14&lt;&gt;"NA",'8 Location'!C14&lt;&gt;4002,ISERR(RIGHT('8 Location'!E14,1)*1),ISERR(MID(RIGHT('8 Location'!E14,3),2,1)*1),ISERR(LEFT(RIGHT('8 Location'!E14,3),1)*1)=FALSE,ISERR(LEFT('8 Location'!E14,1)*1),LEN('8 Location'!E14)&lt;=8),"",IF(AND('8 Location'!E14="NA",'8 Location'!C14=4002),"","Row "&amp;C77&amp;" (Invalid Postcode); ")))</f>
        <v/>
      </c>
      <c r="F77" s="3"/>
      <c r="G77" s="3"/>
      <c r="H77" s="40"/>
      <c r="I77" s="950" t="s">
        <v>452</v>
      </c>
      <c r="J77" s="37" t="s">
        <v>463</v>
      </c>
      <c r="K77" s="38" t="s">
        <v>464</v>
      </c>
      <c r="L77" s="38" t="s">
        <v>465</v>
      </c>
      <c r="M77" s="38" t="s">
        <v>466</v>
      </c>
      <c r="N77" s="39" t="s">
        <v>467</v>
      </c>
      <c r="O77" s="37" t="s">
        <v>463</v>
      </c>
      <c r="P77" s="38" t="s">
        <v>464</v>
      </c>
      <c r="Q77" s="38" t="s">
        <v>465</v>
      </c>
      <c r="R77" s="38" t="s">
        <v>466</v>
      </c>
      <c r="S77" s="39" t="s">
        <v>467</v>
      </c>
      <c r="T77" s="41"/>
      <c r="U77" s="40"/>
      <c r="V77" s="40">
        <v>1</v>
      </c>
      <c r="W77" s="37" t="str">
        <f>IF(AND($K$5=1,'8 Location'!F13&lt;0),"Row "&amp;$V77&amp;", "&amp;$W$75&amp;", "&amp;W$76&amp;"; ","")</f>
        <v/>
      </c>
      <c r="X77" s="38" t="str">
        <f>IF(AND($K$5=1,'8 Location'!G13&lt;0),"Row "&amp;$V77&amp;", "&amp;$W$75&amp;", "&amp;X$76&amp;"; ","")</f>
        <v/>
      </c>
      <c r="Y77" s="38" t="str">
        <f>IF(AND($K$5=1,'8 Location'!H13&lt;0),"Row "&amp;$V77&amp;", "&amp;$W$75&amp;", "&amp;Y$76&amp;"; ","")</f>
        <v/>
      </c>
      <c r="Z77" s="38" t="str">
        <f>IF(AND($K$5=1,'8 Location'!I13&lt;0),"Row "&amp;$V77&amp;", "&amp;$W$75&amp;", "&amp;Z$76&amp;"; ","")</f>
        <v/>
      </c>
      <c r="AA77" s="38" t="str">
        <f>IF(AND($K$5=1,'8 Location'!J13&lt;0),"Row "&amp;$V77&amp;", "&amp;$W$75&amp;", "&amp;AA$76&amp;"; ","")</f>
        <v/>
      </c>
      <c r="AB77" s="37" t="str">
        <f>IF(AND($K$5=1,'8 Location'!L13&lt;0),"Row "&amp;$V77&amp;", "&amp;$AB$75&amp;", "&amp;AB$76&amp;"; ","")</f>
        <v/>
      </c>
      <c r="AC77" s="38" t="str">
        <f>IF(AND($K$5=1,'8 Location'!M13&lt;0),"Row "&amp;$V77&amp;", "&amp;$AB$75&amp;", "&amp;AC$76&amp;"; ","")</f>
        <v/>
      </c>
      <c r="AD77" s="38" t="str">
        <f>IF(AND($K$5=1,'8 Location'!N13&lt;0),"Row "&amp;$V77&amp;", "&amp;$AB$75&amp;", "&amp;AD$76&amp;"; ","")</f>
        <v/>
      </c>
      <c r="AE77" s="38" t="str">
        <f>IF(AND($K$5=1,'8 Location'!O13&lt;0),"Row "&amp;$V77&amp;", "&amp;$AB$75&amp;", "&amp;AE$76&amp;"; ","")</f>
        <v/>
      </c>
      <c r="AF77" s="39" t="str">
        <f>IF(AND($K$5=1,'8 Location'!P13&lt;0),"Row "&amp;$V77&amp;", "&amp;$AB$75&amp;", "&amp;AF$76&amp;"; ","")</f>
        <v/>
      </c>
      <c r="AG77" s="41"/>
      <c r="AQ77" s="1026"/>
      <c r="AR77" s="1027"/>
    </row>
    <row r="78" spans="2:44" x14ac:dyDescent="0.25">
      <c r="B78" s="40"/>
      <c r="C78" s="40">
        <v>3</v>
      </c>
      <c r="D78" s="3" t="str">
        <f>IF(AND($I$5=1,OR('8 Location'!B15&lt;&gt;"",'8 Location'!C15&lt;&gt;"",'8 Location'!D15&lt;&gt;""),'8 Location'!E15=""),"Row "&amp;C78&amp;" (No Postcode); ","")</f>
        <v/>
      </c>
      <c r="E78" s="41" t="str">
        <f>IF(OR('8 Location'!E15="",$I$5&lt;&gt;1),"",IF(AND('8 Location'!E15&lt;&gt;"NA",'8 Location'!C15&lt;&gt;4002,ISERR(RIGHT('8 Location'!E15,1)*1),ISERR(MID(RIGHT('8 Location'!E15,3),2,1)*1),ISERR(LEFT(RIGHT('8 Location'!E15,3),1)*1)=FALSE,ISERR(LEFT('8 Location'!E15,1)*1),LEN('8 Location'!E15)&lt;=8),"",IF(AND('8 Location'!E15="NA",'8 Location'!C15=4002),"","Row "&amp;C78&amp;" (Invalid Postcode); ")))</f>
        <v/>
      </c>
      <c r="F78" s="3"/>
      <c r="G78" s="3"/>
      <c r="H78" s="40"/>
      <c r="I78" s="40">
        <v>1</v>
      </c>
      <c r="J78" s="37" t="str">
        <f>IF(AND($J$5=1,'8 Location'!F13&gt;0,TRUNC('8 Location'!F13,2)&lt;&gt;'8 Location'!F13),"Row "&amp;$I78&amp;", "&amp;$J$76&amp;", "&amp;J$77&amp;"; ","")</f>
        <v/>
      </c>
      <c r="K78" s="38" t="str">
        <f>IF(AND($J$5=1,'8 Location'!G13&gt;0,TRUNC('8 Location'!G13,2)&lt;&gt;'8 Location'!G13),"Row "&amp;$I78&amp;", "&amp;$J$76&amp;", "&amp;K$77&amp;"; ","")</f>
        <v/>
      </c>
      <c r="L78" s="38" t="str">
        <f>IF(AND($J$5=1,'8 Location'!H13&gt;0,TRUNC('8 Location'!H13,2)&lt;&gt;'8 Location'!H13),"Row "&amp;$I78&amp;", "&amp;$J$76&amp;", "&amp;L$77&amp;"; ","")</f>
        <v/>
      </c>
      <c r="M78" s="38" t="str">
        <f>IF(AND($J$5=1,'8 Location'!I13&gt;0,TRUNC('8 Location'!I13,2)&lt;&gt;'8 Location'!I13),"Row "&amp;$I78&amp;", "&amp;$J$76&amp;", "&amp;M$77&amp;"; ","")</f>
        <v/>
      </c>
      <c r="N78" s="38" t="str">
        <f>IF(AND($J$5=1,'8 Location'!J13&gt;0,TRUNC('8 Location'!J13,2)&lt;&gt;'8 Location'!J13),"Row "&amp;$I78&amp;", "&amp;$J$76&amp;", "&amp;N$77&amp;"; ","")</f>
        <v/>
      </c>
      <c r="O78" s="37" t="str">
        <f>IF(AND($J$5=1,'8 Location'!L13&gt;0,TRUNC('8 Location'!L13,2)&lt;&gt;'8 Location'!L13),"Row "&amp;$I78&amp;", "&amp;$O$76&amp;", "&amp;O$77&amp;"; ","")</f>
        <v/>
      </c>
      <c r="P78" s="38" t="str">
        <f>IF(AND($J$5=1,'8 Location'!M13&gt;0,TRUNC('8 Location'!M13,2)&lt;&gt;'8 Location'!M13),"Row "&amp;$I78&amp;", "&amp;$O$76&amp;", "&amp;P$77&amp;"; ","")</f>
        <v/>
      </c>
      <c r="Q78" s="38" t="str">
        <f>IF(AND($J$5=1,'8 Location'!N13&gt;0,TRUNC('8 Location'!N13,2)&lt;&gt;'8 Location'!N13),"Row "&amp;$I78&amp;", "&amp;$O$76&amp;", "&amp;Q$77&amp;"; ","")</f>
        <v/>
      </c>
      <c r="R78" s="38" t="str">
        <f>IF(AND($J$5=1,'8 Location'!O13&gt;0,TRUNC('8 Location'!O13,2)&lt;&gt;'8 Location'!O13),"Row "&amp;$I78&amp;", "&amp;$O$76&amp;", "&amp;R$77&amp;"; ","")</f>
        <v/>
      </c>
      <c r="S78" s="39" t="str">
        <f>IF(AND($J$5=1,'8 Location'!P13&gt;0,TRUNC('8 Location'!P13,2)&lt;&gt;'8 Location'!P13),"Row "&amp;$I78&amp;", "&amp;$O$76&amp;", "&amp;S$77&amp;"; ","")</f>
        <v/>
      </c>
      <c r="T78" s="41"/>
      <c r="U78" s="40"/>
      <c r="V78" s="40">
        <v>2</v>
      </c>
      <c r="W78" s="40" t="str">
        <f>IF(AND($K$5=1,'8 Location'!F14&lt;0),"Row "&amp;$V78&amp;", "&amp;$W$75&amp;", "&amp;W$76&amp;"; ","")</f>
        <v/>
      </c>
      <c r="X78" s="3" t="str">
        <f>IF(AND($K$5=1,'8 Location'!G14&lt;0),"Row "&amp;$V78&amp;", "&amp;$W$75&amp;", "&amp;X$76&amp;"; ","")</f>
        <v/>
      </c>
      <c r="Y78" s="3" t="str">
        <f>IF(AND($K$5=1,'8 Location'!H14&lt;0),"Row "&amp;$V78&amp;", "&amp;$W$75&amp;", "&amp;Y$76&amp;"; ","")</f>
        <v/>
      </c>
      <c r="Z78" s="3" t="str">
        <f>IF(AND($K$5=1,'8 Location'!I14&lt;0),"Row "&amp;$V78&amp;", "&amp;$W$75&amp;", "&amp;Z$76&amp;"; ","")</f>
        <v/>
      </c>
      <c r="AA78" s="3" t="str">
        <f>IF(AND($K$5=1,'8 Location'!J14&lt;0),"Row "&amp;$V78&amp;", "&amp;$W$75&amp;", "&amp;AA$76&amp;"; ","")</f>
        <v/>
      </c>
      <c r="AB78" s="40" t="str">
        <f>IF(AND($K$5=1,'8 Location'!L14&lt;0),"Row "&amp;$V78&amp;", "&amp;$AB$75&amp;", "&amp;AB$76&amp;"; ","")</f>
        <v/>
      </c>
      <c r="AC78" s="3" t="str">
        <f>IF(AND($K$5=1,'8 Location'!M14&lt;0),"Row "&amp;$V78&amp;", "&amp;$AB$75&amp;", "&amp;AC$76&amp;"; ","")</f>
        <v/>
      </c>
      <c r="AD78" s="3" t="str">
        <f>IF(AND($K$5=1,'8 Location'!N14&lt;0),"Row "&amp;$V78&amp;", "&amp;$AB$75&amp;", "&amp;AD$76&amp;"; ","")</f>
        <v/>
      </c>
      <c r="AE78" s="3" t="str">
        <f>IF(AND($K$5=1,'8 Location'!O14&lt;0),"Row "&amp;$V78&amp;", "&amp;$AB$75&amp;", "&amp;AE$76&amp;"; ","")</f>
        <v/>
      </c>
      <c r="AF78" s="41" t="str">
        <f>IF(AND($K$5=1,'8 Location'!P14&lt;0),"Row "&amp;$V78&amp;", "&amp;$AB$75&amp;", "&amp;AF$76&amp;"; ","")</f>
        <v/>
      </c>
      <c r="AG78" s="41"/>
      <c r="AQ78" s="1026"/>
      <c r="AR78" s="1027"/>
    </row>
    <row r="79" spans="2:44" x14ac:dyDescent="0.25">
      <c r="B79" s="40"/>
      <c r="C79" s="40">
        <v>4</v>
      </c>
      <c r="D79" s="3" t="str">
        <f>IF(AND($I$5=1,OR('8 Location'!B16&lt;&gt;"",'8 Location'!C16&lt;&gt;"",'8 Location'!D16&lt;&gt;""),'8 Location'!E16=""),"Row "&amp;C79&amp;" (No Postcode); ","")</f>
        <v/>
      </c>
      <c r="E79" s="41" t="str">
        <f>IF(OR('8 Location'!E16="",$I$5&lt;&gt;1),"",IF(AND('8 Location'!E16&lt;&gt;"NA",'8 Location'!C16&lt;&gt;4002,ISERR(RIGHT('8 Location'!E16,1)*1),ISERR(MID(RIGHT('8 Location'!E16,3),2,1)*1),ISERR(LEFT(RIGHT('8 Location'!E16,3),1)*1)=FALSE,ISERR(LEFT('8 Location'!E16,1)*1),LEN('8 Location'!E16)&lt;=8),"",IF(AND('8 Location'!E16="NA",'8 Location'!C16=4002),"","Row "&amp;C79&amp;" (Invalid Postcode); ")))</f>
        <v/>
      </c>
      <c r="F79" s="3"/>
      <c r="G79" s="3"/>
      <c r="H79" s="40"/>
      <c r="I79" s="40">
        <v>2</v>
      </c>
      <c r="J79" s="40" t="str">
        <f>IF(AND($J$5=1,'8 Location'!F14&gt;0,TRUNC('8 Location'!F14,2)&lt;&gt;'8 Location'!F14),"Row "&amp;$I79&amp;", "&amp;$J$76&amp;", "&amp;J$77&amp;"; ","")</f>
        <v/>
      </c>
      <c r="K79" s="3" t="str">
        <f>IF(AND($J$5=1,'8 Location'!G14&gt;0,TRUNC('8 Location'!G14,2)&lt;&gt;'8 Location'!G14),"Row "&amp;$I79&amp;", "&amp;$J$76&amp;", "&amp;K$77&amp;"; ","")</f>
        <v/>
      </c>
      <c r="L79" s="3" t="str">
        <f>IF(AND($J$5=1,'8 Location'!H14&gt;0,TRUNC('8 Location'!H14,2)&lt;&gt;'8 Location'!H14),"Row "&amp;$I79&amp;", "&amp;$J$76&amp;", "&amp;L$77&amp;"; ","")</f>
        <v/>
      </c>
      <c r="M79" s="3" t="str">
        <f>IF(AND($J$5=1,'8 Location'!I14&gt;0,TRUNC('8 Location'!I14,2)&lt;&gt;'8 Location'!I14),"Row "&amp;$I79&amp;", "&amp;$J$76&amp;", "&amp;M$77&amp;"; ","")</f>
        <v/>
      </c>
      <c r="N79" s="3" t="str">
        <f>IF(AND($J$5=1,'8 Location'!J14&gt;0,TRUNC('8 Location'!J14,2)&lt;&gt;'8 Location'!J14),"Row "&amp;$I79&amp;", "&amp;$J$76&amp;", "&amp;N$77&amp;"; ","")</f>
        <v/>
      </c>
      <c r="O79" s="40" t="str">
        <f>IF(AND($J$5=1,'8 Location'!L14&gt;0,TRUNC('8 Location'!L14,2)&lt;&gt;'8 Location'!L14),"Row "&amp;$I79&amp;", "&amp;$O$76&amp;", "&amp;O$77&amp;"; ","")</f>
        <v/>
      </c>
      <c r="P79" s="3" t="str">
        <f>IF(AND($J$5=1,'8 Location'!M14&gt;0,TRUNC('8 Location'!M14,2)&lt;&gt;'8 Location'!M14),"Row "&amp;$I79&amp;", "&amp;$O$76&amp;", "&amp;P$77&amp;"; ","")</f>
        <v/>
      </c>
      <c r="Q79" s="3" t="str">
        <f>IF(AND($J$5=1,'8 Location'!N14&gt;0,TRUNC('8 Location'!N14,2)&lt;&gt;'8 Location'!N14),"Row "&amp;$I79&amp;", "&amp;$O$76&amp;", "&amp;Q$77&amp;"; ","")</f>
        <v/>
      </c>
      <c r="R79" s="3" t="str">
        <f>IF(AND($J$5=1,'8 Location'!O14&gt;0,TRUNC('8 Location'!O14,2)&lt;&gt;'8 Location'!O14),"Row "&amp;$I79&amp;", "&amp;$O$76&amp;", "&amp;R$77&amp;"; ","")</f>
        <v/>
      </c>
      <c r="S79" s="41" t="str">
        <f>IF(AND($J$5=1,'8 Location'!P14&gt;0,TRUNC('8 Location'!P14,2)&lt;&gt;'8 Location'!P14),"Row "&amp;$I79&amp;", "&amp;$O$76&amp;", "&amp;S$77&amp;"; ","")</f>
        <v/>
      </c>
      <c r="T79" s="41"/>
      <c r="U79" s="40"/>
      <c r="V79" s="40">
        <v>3</v>
      </c>
      <c r="W79" s="40" t="str">
        <f>IF(AND($K$5=1,'8 Location'!F15&lt;0),"Row "&amp;$V79&amp;", "&amp;$W$75&amp;", "&amp;W$76&amp;"; ","")</f>
        <v/>
      </c>
      <c r="X79" s="3" t="str">
        <f>IF(AND($K$5=1,'8 Location'!G15&lt;0),"Row "&amp;$V79&amp;", "&amp;$W$75&amp;", "&amp;X$76&amp;"; ","")</f>
        <v/>
      </c>
      <c r="Y79" s="3" t="str">
        <f>IF(AND($K$5=1,'8 Location'!H15&lt;0),"Row "&amp;$V79&amp;", "&amp;$W$75&amp;", "&amp;Y$76&amp;"; ","")</f>
        <v/>
      </c>
      <c r="Z79" s="3" t="str">
        <f>IF(AND($K$5=1,'8 Location'!I15&lt;0),"Row "&amp;$V79&amp;", "&amp;$W$75&amp;", "&amp;Z$76&amp;"; ","")</f>
        <v/>
      </c>
      <c r="AA79" s="3" t="str">
        <f>IF(AND($K$5=1,'8 Location'!J15&lt;0),"Row "&amp;$V79&amp;", "&amp;$W$75&amp;", "&amp;AA$76&amp;"; ","")</f>
        <v/>
      </c>
      <c r="AB79" s="40" t="str">
        <f>IF(AND($K$5=1,'8 Location'!L15&lt;0),"Row "&amp;$V79&amp;", "&amp;$AB$75&amp;", "&amp;AB$76&amp;"; ","")</f>
        <v/>
      </c>
      <c r="AC79" s="3" t="str">
        <f>IF(AND($K$5=1,'8 Location'!M15&lt;0),"Row "&amp;$V79&amp;", "&amp;$AB$75&amp;", "&amp;AC$76&amp;"; ","")</f>
        <v/>
      </c>
      <c r="AD79" s="3" t="str">
        <f>IF(AND($K$5=1,'8 Location'!N15&lt;0),"Row "&amp;$V79&amp;", "&amp;$AB$75&amp;", "&amp;AD$76&amp;"; ","")</f>
        <v/>
      </c>
      <c r="AE79" s="3" t="str">
        <f>IF(AND($K$5=1,'8 Location'!O15&lt;0),"Row "&amp;$V79&amp;", "&amp;$AB$75&amp;", "&amp;AE$76&amp;"; ","")</f>
        <v/>
      </c>
      <c r="AF79" s="41" t="str">
        <f>IF(AND($K$5=1,'8 Location'!P15&lt;0),"Row "&amp;$V79&amp;", "&amp;$AB$75&amp;", "&amp;AF$76&amp;"; ","")</f>
        <v/>
      </c>
      <c r="AG79" s="41"/>
      <c r="AQ79" s="1026"/>
      <c r="AR79" s="1027"/>
    </row>
    <row r="80" spans="2:44" x14ac:dyDescent="0.25">
      <c r="B80" s="40"/>
      <c r="C80" s="40">
        <v>5</v>
      </c>
      <c r="D80" s="3" t="str">
        <f>IF(AND($I$5=1,OR('8 Location'!B17&lt;&gt;"",'8 Location'!C17&lt;&gt;"",'8 Location'!D17&lt;&gt;""),'8 Location'!E17=""),"Row "&amp;C80&amp;" (No Postcode); ","")</f>
        <v/>
      </c>
      <c r="E80" s="41" t="str">
        <f>IF(OR('8 Location'!E17="",$I$5&lt;&gt;1),"",IF(AND('8 Location'!E17&lt;&gt;"NA",'8 Location'!C17&lt;&gt;4002,ISERR(RIGHT('8 Location'!E17,1)*1),ISERR(MID(RIGHT('8 Location'!E17,3),2,1)*1),ISERR(LEFT(RIGHT('8 Location'!E17,3),1)*1)=FALSE,ISERR(LEFT('8 Location'!E17,1)*1),LEN('8 Location'!E17)&lt;=8),"",IF(AND('8 Location'!E17="NA",'8 Location'!C17=4002),"","Row "&amp;C80&amp;" (Invalid Postcode); ")))</f>
        <v/>
      </c>
      <c r="F80" s="3"/>
      <c r="G80" s="3"/>
      <c r="H80" s="40"/>
      <c r="I80" s="40">
        <v>3</v>
      </c>
      <c r="J80" s="40" t="str">
        <f>IF(AND($J$5=1,'8 Location'!F15&gt;0,TRUNC('8 Location'!F15,2)&lt;&gt;'8 Location'!F15),"Row "&amp;$I80&amp;", "&amp;$J$76&amp;", "&amp;J$77&amp;"; ","")</f>
        <v/>
      </c>
      <c r="K80" s="3" t="str">
        <f>IF(AND($J$5=1,'8 Location'!G15&gt;0,TRUNC('8 Location'!G15,2)&lt;&gt;'8 Location'!G15),"Row "&amp;$I80&amp;", "&amp;$J$76&amp;", "&amp;K$77&amp;"; ","")</f>
        <v/>
      </c>
      <c r="L80" s="3" t="str">
        <f>IF(AND($J$5=1,'8 Location'!H15&gt;0,TRUNC('8 Location'!H15,2)&lt;&gt;'8 Location'!H15),"Row "&amp;$I80&amp;", "&amp;$J$76&amp;", "&amp;L$77&amp;"; ","")</f>
        <v/>
      </c>
      <c r="M80" s="3" t="str">
        <f>IF(AND($J$5=1,'8 Location'!I15&gt;0,TRUNC('8 Location'!I15,2)&lt;&gt;'8 Location'!I15),"Row "&amp;$I80&amp;", "&amp;$J$76&amp;", "&amp;M$77&amp;"; ","")</f>
        <v/>
      </c>
      <c r="N80" s="3" t="str">
        <f>IF(AND($J$5=1,'8 Location'!J15&gt;0,TRUNC('8 Location'!J15,2)&lt;&gt;'8 Location'!J15),"Row "&amp;$I80&amp;", "&amp;$J$76&amp;", "&amp;N$77&amp;"; ","")</f>
        <v/>
      </c>
      <c r="O80" s="40" t="str">
        <f>IF(AND($J$5=1,'8 Location'!L15&gt;0,TRUNC('8 Location'!L15,2)&lt;&gt;'8 Location'!L15),"Row "&amp;$I80&amp;", "&amp;$O$76&amp;", "&amp;O$77&amp;"; ","")</f>
        <v/>
      </c>
      <c r="P80" s="3" t="str">
        <f>IF(AND($J$5=1,'8 Location'!M15&gt;0,TRUNC('8 Location'!M15,2)&lt;&gt;'8 Location'!M15),"Row "&amp;$I80&amp;", "&amp;$O$76&amp;", "&amp;P$77&amp;"; ","")</f>
        <v/>
      </c>
      <c r="Q80" s="3" t="str">
        <f>IF(AND($J$5=1,'8 Location'!N15&gt;0,TRUNC('8 Location'!N15,2)&lt;&gt;'8 Location'!N15),"Row "&amp;$I80&amp;", "&amp;$O$76&amp;", "&amp;Q$77&amp;"; ","")</f>
        <v/>
      </c>
      <c r="R80" s="3" t="str">
        <f>IF(AND($J$5=1,'8 Location'!O15&gt;0,TRUNC('8 Location'!O15,2)&lt;&gt;'8 Location'!O15),"Row "&amp;$I80&amp;", "&amp;$O$76&amp;", "&amp;R$77&amp;"; ","")</f>
        <v/>
      </c>
      <c r="S80" s="41" t="str">
        <f>IF(AND($J$5=1,'8 Location'!P15&gt;0,TRUNC('8 Location'!P15,2)&lt;&gt;'8 Location'!P15),"Row "&amp;$I80&amp;", "&amp;$O$76&amp;", "&amp;S$77&amp;"; ","")</f>
        <v/>
      </c>
      <c r="T80" s="41"/>
      <c r="U80" s="40"/>
      <c r="V80" s="40">
        <v>4</v>
      </c>
      <c r="W80" s="40" t="str">
        <f>IF(AND($K$5=1,'8 Location'!F16&lt;0),"Row "&amp;$V80&amp;", "&amp;$W$75&amp;", "&amp;W$76&amp;"; ","")</f>
        <v/>
      </c>
      <c r="X80" s="3" t="str">
        <f>IF(AND($K$5=1,'8 Location'!G16&lt;0),"Row "&amp;$V80&amp;", "&amp;$W$75&amp;", "&amp;X$76&amp;"; ","")</f>
        <v/>
      </c>
      <c r="Y80" s="3" t="str">
        <f>IF(AND($K$5=1,'8 Location'!H16&lt;0),"Row "&amp;$V80&amp;", "&amp;$W$75&amp;", "&amp;Y$76&amp;"; ","")</f>
        <v/>
      </c>
      <c r="Z80" s="3" t="str">
        <f>IF(AND($K$5=1,'8 Location'!I16&lt;0),"Row "&amp;$V80&amp;", "&amp;$W$75&amp;", "&amp;Z$76&amp;"; ","")</f>
        <v/>
      </c>
      <c r="AA80" s="3" t="str">
        <f>IF(AND($K$5=1,'8 Location'!J16&lt;0),"Row "&amp;$V80&amp;", "&amp;$W$75&amp;", "&amp;AA$76&amp;"; ","")</f>
        <v/>
      </c>
      <c r="AB80" s="40" t="str">
        <f>IF(AND($K$5=1,'8 Location'!L16&lt;0),"Row "&amp;$V80&amp;", "&amp;$AB$75&amp;", "&amp;AB$76&amp;"; ","")</f>
        <v/>
      </c>
      <c r="AC80" s="3" t="str">
        <f>IF(AND($K$5=1,'8 Location'!M16&lt;0),"Row "&amp;$V80&amp;", "&amp;$AB$75&amp;", "&amp;AC$76&amp;"; ","")</f>
        <v/>
      </c>
      <c r="AD80" s="3" t="str">
        <f>IF(AND($K$5=1,'8 Location'!N16&lt;0),"Row "&amp;$V80&amp;", "&amp;$AB$75&amp;", "&amp;AD$76&amp;"; ","")</f>
        <v/>
      </c>
      <c r="AE80" s="3" t="str">
        <f>IF(AND($K$5=1,'8 Location'!O16&lt;0),"Row "&amp;$V80&amp;", "&amp;$AB$75&amp;", "&amp;AE$76&amp;"; ","")</f>
        <v/>
      </c>
      <c r="AF80" s="41" t="str">
        <f>IF(AND($K$5=1,'8 Location'!P16&lt;0),"Row "&amp;$V80&amp;", "&amp;$AB$75&amp;", "&amp;AF$76&amp;"; ","")</f>
        <v/>
      </c>
      <c r="AG80" s="41"/>
      <c r="AQ80" s="1026"/>
      <c r="AR80" s="1027"/>
    </row>
    <row r="81" spans="2:44" x14ac:dyDescent="0.25">
      <c r="B81" s="40"/>
      <c r="C81" s="40">
        <v>6</v>
      </c>
      <c r="D81" s="3" t="str">
        <f>IF(AND($I$5=1,OR('8 Location'!B18&lt;&gt;"",'8 Location'!C18&lt;&gt;"",'8 Location'!D18&lt;&gt;""),'8 Location'!E18=""),"Row "&amp;C81&amp;" (No Postcode); ","")</f>
        <v/>
      </c>
      <c r="E81" s="41" t="str">
        <f>IF(OR('8 Location'!E18="",$I$5&lt;&gt;1),"",IF(AND('8 Location'!E18&lt;&gt;"NA",'8 Location'!C18&lt;&gt;4002,ISERR(RIGHT('8 Location'!E18,1)*1),ISERR(MID(RIGHT('8 Location'!E18,3),2,1)*1),ISERR(LEFT(RIGHT('8 Location'!E18,3),1)*1)=FALSE,ISERR(LEFT('8 Location'!E18,1)*1),LEN('8 Location'!E18)&lt;=8),"",IF(AND('8 Location'!E18="NA",'8 Location'!C18=4002),"","Row "&amp;C81&amp;" (Invalid Postcode); ")))</f>
        <v/>
      </c>
      <c r="F81" s="3"/>
      <c r="G81" s="3"/>
      <c r="H81" s="40"/>
      <c r="I81" s="40">
        <v>4</v>
      </c>
      <c r="J81" s="40" t="str">
        <f>IF(AND($J$5=1,'8 Location'!F16&gt;0,TRUNC('8 Location'!F16,2)&lt;&gt;'8 Location'!F16),"Row "&amp;$I81&amp;", "&amp;$J$76&amp;", "&amp;J$77&amp;"; ","")</f>
        <v/>
      </c>
      <c r="K81" s="3" t="str">
        <f>IF(AND($J$5=1,'8 Location'!G16&gt;0,TRUNC('8 Location'!G16,2)&lt;&gt;'8 Location'!G16),"Row "&amp;$I81&amp;", "&amp;$J$76&amp;", "&amp;K$77&amp;"; ","")</f>
        <v/>
      </c>
      <c r="L81" s="3" t="str">
        <f>IF(AND($J$5=1,'8 Location'!H16&gt;0,TRUNC('8 Location'!H16,2)&lt;&gt;'8 Location'!H16),"Row "&amp;$I81&amp;", "&amp;$J$76&amp;", "&amp;L$77&amp;"; ","")</f>
        <v/>
      </c>
      <c r="M81" s="3" t="str">
        <f>IF(AND($J$5=1,'8 Location'!I16&gt;0,TRUNC('8 Location'!I16,2)&lt;&gt;'8 Location'!I16),"Row "&amp;$I81&amp;", "&amp;$J$76&amp;", "&amp;M$77&amp;"; ","")</f>
        <v/>
      </c>
      <c r="N81" s="3" t="str">
        <f>IF(AND($J$5=1,'8 Location'!J16&gt;0,TRUNC('8 Location'!J16,2)&lt;&gt;'8 Location'!J16),"Row "&amp;$I81&amp;", "&amp;$J$76&amp;", "&amp;N$77&amp;"; ","")</f>
        <v/>
      </c>
      <c r="O81" s="40" t="str">
        <f>IF(AND($J$5=1,'8 Location'!L16&gt;0,TRUNC('8 Location'!L16,2)&lt;&gt;'8 Location'!L16),"Row "&amp;$I81&amp;", "&amp;$O$76&amp;", "&amp;O$77&amp;"; ","")</f>
        <v/>
      </c>
      <c r="P81" s="3" t="str">
        <f>IF(AND($J$5=1,'8 Location'!M16&gt;0,TRUNC('8 Location'!M16,2)&lt;&gt;'8 Location'!M16),"Row "&amp;$I81&amp;", "&amp;$O$76&amp;", "&amp;P$77&amp;"; ","")</f>
        <v/>
      </c>
      <c r="Q81" s="3" t="str">
        <f>IF(AND($J$5=1,'8 Location'!N16&gt;0,TRUNC('8 Location'!N16,2)&lt;&gt;'8 Location'!N16),"Row "&amp;$I81&amp;", "&amp;$O$76&amp;", "&amp;Q$77&amp;"; ","")</f>
        <v/>
      </c>
      <c r="R81" s="3" t="str">
        <f>IF(AND($J$5=1,'8 Location'!O16&gt;0,TRUNC('8 Location'!O16,2)&lt;&gt;'8 Location'!O16),"Row "&amp;$I81&amp;", "&amp;$O$76&amp;", "&amp;R$77&amp;"; ","")</f>
        <v/>
      </c>
      <c r="S81" s="41" t="str">
        <f>IF(AND($J$5=1,'8 Location'!P16&gt;0,TRUNC('8 Location'!P16,2)&lt;&gt;'8 Location'!P16),"Row "&amp;$I81&amp;", "&amp;$O$76&amp;", "&amp;S$77&amp;"; ","")</f>
        <v/>
      </c>
      <c r="T81" s="41"/>
      <c r="U81" s="40"/>
      <c r="V81" s="40">
        <v>5</v>
      </c>
      <c r="W81" s="40" t="str">
        <f>IF(AND($K$5=1,'8 Location'!F17&lt;0),"Row "&amp;$V81&amp;", "&amp;$W$75&amp;", "&amp;W$76&amp;"; ","")</f>
        <v/>
      </c>
      <c r="X81" s="3" t="str">
        <f>IF(AND($K$5=1,'8 Location'!G17&lt;0),"Row "&amp;$V81&amp;", "&amp;$W$75&amp;", "&amp;X$76&amp;"; ","")</f>
        <v/>
      </c>
      <c r="Y81" s="3" t="str">
        <f>IF(AND($K$5=1,'8 Location'!H17&lt;0),"Row "&amp;$V81&amp;", "&amp;$W$75&amp;", "&amp;Y$76&amp;"; ","")</f>
        <v/>
      </c>
      <c r="Z81" s="3" t="str">
        <f>IF(AND($K$5=1,'8 Location'!I17&lt;0),"Row "&amp;$V81&amp;", "&amp;$W$75&amp;", "&amp;Z$76&amp;"; ","")</f>
        <v/>
      </c>
      <c r="AA81" s="3" t="str">
        <f>IF(AND($K$5=1,'8 Location'!J17&lt;0),"Row "&amp;$V81&amp;", "&amp;$W$75&amp;", "&amp;AA$76&amp;"; ","")</f>
        <v/>
      </c>
      <c r="AB81" s="40" t="str">
        <f>IF(AND($K$5=1,'8 Location'!L17&lt;0),"Row "&amp;$V81&amp;", "&amp;$AB$75&amp;", "&amp;AB$76&amp;"; ","")</f>
        <v/>
      </c>
      <c r="AC81" s="3" t="str">
        <f>IF(AND($K$5=1,'8 Location'!M17&lt;0),"Row "&amp;$V81&amp;", "&amp;$AB$75&amp;", "&amp;AC$76&amp;"; ","")</f>
        <v/>
      </c>
      <c r="AD81" s="3" t="str">
        <f>IF(AND($K$5=1,'8 Location'!N17&lt;0),"Row "&amp;$V81&amp;", "&amp;$AB$75&amp;", "&amp;AD$76&amp;"; ","")</f>
        <v/>
      </c>
      <c r="AE81" s="3" t="str">
        <f>IF(AND($K$5=1,'8 Location'!O17&lt;0),"Row "&amp;$V81&amp;", "&amp;$AB$75&amp;", "&amp;AE$76&amp;"; ","")</f>
        <v/>
      </c>
      <c r="AF81" s="41" t="str">
        <f>IF(AND($K$5=1,'8 Location'!P17&lt;0),"Row "&amp;$V81&amp;", "&amp;$AB$75&amp;", "&amp;AF$76&amp;"; ","")</f>
        <v/>
      </c>
      <c r="AG81" s="41"/>
      <c r="AQ81" s="1026"/>
      <c r="AR81" s="1027"/>
    </row>
    <row r="82" spans="2:44" x14ac:dyDescent="0.25">
      <c r="B82" s="40"/>
      <c r="C82" s="40">
        <v>7</v>
      </c>
      <c r="D82" s="3" t="str">
        <f>IF(AND($I$5=1,OR('8 Location'!B19&lt;&gt;"",'8 Location'!C19&lt;&gt;"",'8 Location'!D19&lt;&gt;""),'8 Location'!E19=""),"Row "&amp;C82&amp;" (No Postcode); ","")</f>
        <v/>
      </c>
      <c r="E82" s="41" t="str">
        <f>IF(OR('8 Location'!E19="",$I$5&lt;&gt;1),"",IF(AND('8 Location'!E19&lt;&gt;"NA",'8 Location'!C19&lt;&gt;4002,ISERR(RIGHT('8 Location'!E19,1)*1),ISERR(MID(RIGHT('8 Location'!E19,3),2,1)*1),ISERR(LEFT(RIGHT('8 Location'!E19,3),1)*1)=FALSE,ISERR(LEFT('8 Location'!E19,1)*1),LEN('8 Location'!E19)&lt;=8),"",IF(AND('8 Location'!E19="NA",'8 Location'!C19=4002),"","Row "&amp;C82&amp;" (Invalid Postcode); ")))</f>
        <v/>
      </c>
      <c r="F82" s="3"/>
      <c r="G82" s="3"/>
      <c r="H82" s="40"/>
      <c r="I82" s="40">
        <v>5</v>
      </c>
      <c r="J82" s="40" t="str">
        <f>IF(AND($J$5=1,'8 Location'!F17&gt;0,TRUNC('8 Location'!F17,2)&lt;&gt;'8 Location'!F17),"Row "&amp;$I82&amp;", "&amp;$J$76&amp;", "&amp;J$77&amp;"; ","")</f>
        <v/>
      </c>
      <c r="K82" s="3" t="str">
        <f>IF(AND($J$5=1,'8 Location'!G17&gt;0,TRUNC('8 Location'!G17,2)&lt;&gt;'8 Location'!G17),"Row "&amp;$I82&amp;", "&amp;$J$76&amp;", "&amp;K$77&amp;"; ","")</f>
        <v/>
      </c>
      <c r="L82" s="3" t="str">
        <f>IF(AND($J$5=1,'8 Location'!H17&gt;0,TRUNC('8 Location'!H17,2)&lt;&gt;'8 Location'!H17),"Row "&amp;$I82&amp;", "&amp;$J$76&amp;", "&amp;L$77&amp;"; ","")</f>
        <v/>
      </c>
      <c r="M82" s="3" t="str">
        <f>IF(AND($J$5=1,'8 Location'!I17&gt;0,TRUNC('8 Location'!I17,2)&lt;&gt;'8 Location'!I17),"Row "&amp;$I82&amp;", "&amp;$J$76&amp;", "&amp;M$77&amp;"; ","")</f>
        <v/>
      </c>
      <c r="N82" s="3" t="str">
        <f>IF(AND($J$5=1,'8 Location'!J17&gt;0,TRUNC('8 Location'!J17,2)&lt;&gt;'8 Location'!J17),"Row "&amp;$I82&amp;", "&amp;$J$76&amp;", "&amp;N$77&amp;"; ","")</f>
        <v/>
      </c>
      <c r="O82" s="40" t="str">
        <f>IF(AND($J$5=1,'8 Location'!L17&gt;0,TRUNC('8 Location'!L17,2)&lt;&gt;'8 Location'!L17),"Row "&amp;$I82&amp;", "&amp;$O$76&amp;", "&amp;O$77&amp;"; ","")</f>
        <v/>
      </c>
      <c r="P82" s="3" t="str">
        <f>IF(AND($J$5=1,'8 Location'!M17&gt;0,TRUNC('8 Location'!M17,2)&lt;&gt;'8 Location'!M17),"Row "&amp;$I82&amp;", "&amp;$O$76&amp;", "&amp;P$77&amp;"; ","")</f>
        <v/>
      </c>
      <c r="Q82" s="3" t="str">
        <f>IF(AND($J$5=1,'8 Location'!N17&gt;0,TRUNC('8 Location'!N17,2)&lt;&gt;'8 Location'!N17),"Row "&amp;$I82&amp;", "&amp;$O$76&amp;", "&amp;Q$77&amp;"; ","")</f>
        <v/>
      </c>
      <c r="R82" s="3" t="str">
        <f>IF(AND($J$5=1,'8 Location'!O17&gt;0,TRUNC('8 Location'!O17,2)&lt;&gt;'8 Location'!O17),"Row "&amp;$I82&amp;", "&amp;$O$76&amp;", "&amp;R$77&amp;"; ","")</f>
        <v/>
      </c>
      <c r="S82" s="41" t="str">
        <f>IF(AND($J$5=1,'8 Location'!P17&gt;0,TRUNC('8 Location'!P17,2)&lt;&gt;'8 Location'!P17),"Row "&amp;$I82&amp;", "&amp;$O$76&amp;", "&amp;S$77&amp;"; ","")</f>
        <v/>
      </c>
      <c r="T82" s="41"/>
      <c r="U82" s="40"/>
      <c r="V82" s="40">
        <v>6</v>
      </c>
      <c r="W82" s="40" t="str">
        <f>IF(AND($K$5=1,'8 Location'!F18&lt;0),"Row "&amp;$V82&amp;", "&amp;$W$75&amp;", "&amp;W$76&amp;"; ","")</f>
        <v/>
      </c>
      <c r="X82" s="3" t="str">
        <f>IF(AND($K$5=1,'8 Location'!G18&lt;0),"Row "&amp;$V82&amp;", "&amp;$W$75&amp;", "&amp;X$76&amp;"; ","")</f>
        <v/>
      </c>
      <c r="Y82" s="3" t="str">
        <f>IF(AND($K$5=1,'8 Location'!H18&lt;0),"Row "&amp;$V82&amp;", "&amp;$W$75&amp;", "&amp;Y$76&amp;"; ","")</f>
        <v/>
      </c>
      <c r="Z82" s="3" t="str">
        <f>IF(AND($K$5=1,'8 Location'!I18&lt;0),"Row "&amp;$V82&amp;", "&amp;$W$75&amp;", "&amp;Z$76&amp;"; ","")</f>
        <v/>
      </c>
      <c r="AA82" s="3" t="str">
        <f>IF(AND($K$5=1,'8 Location'!J18&lt;0),"Row "&amp;$V82&amp;", "&amp;$W$75&amp;", "&amp;AA$76&amp;"; ","")</f>
        <v/>
      </c>
      <c r="AB82" s="40" t="str">
        <f>IF(AND($K$5=1,'8 Location'!L18&lt;0),"Row "&amp;$V82&amp;", "&amp;$AB$75&amp;", "&amp;AB$76&amp;"; ","")</f>
        <v/>
      </c>
      <c r="AC82" s="3" t="str">
        <f>IF(AND($K$5=1,'8 Location'!M18&lt;0),"Row "&amp;$V82&amp;", "&amp;$AB$75&amp;", "&amp;AC$76&amp;"; ","")</f>
        <v/>
      </c>
      <c r="AD82" s="3" t="str">
        <f>IF(AND($K$5=1,'8 Location'!N18&lt;0),"Row "&amp;$V82&amp;", "&amp;$AB$75&amp;", "&amp;AD$76&amp;"; ","")</f>
        <v/>
      </c>
      <c r="AE82" s="3" t="str">
        <f>IF(AND($K$5=1,'8 Location'!O18&lt;0),"Row "&amp;$V82&amp;", "&amp;$AB$75&amp;", "&amp;AE$76&amp;"; ","")</f>
        <v/>
      </c>
      <c r="AF82" s="41" t="str">
        <f>IF(AND($K$5=1,'8 Location'!P18&lt;0),"Row "&amp;$V82&amp;", "&amp;$AB$75&amp;", "&amp;AF$76&amp;"; ","")</f>
        <v/>
      </c>
      <c r="AG82" s="41"/>
      <c r="AQ82" s="1026"/>
      <c r="AR82" s="1027"/>
    </row>
    <row r="83" spans="2:44" x14ac:dyDescent="0.25">
      <c r="B83" s="40"/>
      <c r="C83" s="40">
        <v>8</v>
      </c>
      <c r="D83" s="3" t="str">
        <f>IF(AND($I$5=1,OR('8 Location'!B20&lt;&gt;"",'8 Location'!C20&lt;&gt;"",'8 Location'!D20&lt;&gt;""),'8 Location'!E20=""),"Row "&amp;C83&amp;" (No Postcode); ","")</f>
        <v/>
      </c>
      <c r="E83" s="41" t="str">
        <f>IF(OR('8 Location'!E20="",$I$5&lt;&gt;1),"",IF(AND('8 Location'!E20&lt;&gt;"NA",'8 Location'!C20&lt;&gt;4002,ISERR(RIGHT('8 Location'!E20,1)*1),ISERR(MID(RIGHT('8 Location'!E20,3),2,1)*1),ISERR(LEFT(RIGHT('8 Location'!E20,3),1)*1)=FALSE,ISERR(LEFT('8 Location'!E20,1)*1),LEN('8 Location'!E20)&lt;=8),"",IF(AND('8 Location'!E20="NA",'8 Location'!C20=4002),"","Row "&amp;C83&amp;" (Invalid Postcode); ")))</f>
        <v/>
      </c>
      <c r="F83" s="3"/>
      <c r="G83" s="3"/>
      <c r="H83" s="40"/>
      <c r="I83" s="40">
        <v>6</v>
      </c>
      <c r="J83" s="40" t="str">
        <f>IF(AND($J$5=1,'8 Location'!F18&gt;0,TRUNC('8 Location'!F18,2)&lt;&gt;'8 Location'!F18),"Row "&amp;$I83&amp;", "&amp;$J$76&amp;", "&amp;J$77&amp;"; ","")</f>
        <v/>
      </c>
      <c r="K83" s="3" t="str">
        <f>IF(AND($J$5=1,'8 Location'!G18&gt;0,TRUNC('8 Location'!G18,2)&lt;&gt;'8 Location'!G18),"Row "&amp;$I83&amp;", "&amp;$J$76&amp;", "&amp;K$77&amp;"; ","")</f>
        <v/>
      </c>
      <c r="L83" s="3" t="str">
        <f>IF(AND($J$5=1,'8 Location'!H18&gt;0,TRUNC('8 Location'!H18,2)&lt;&gt;'8 Location'!H18),"Row "&amp;$I83&amp;", "&amp;$J$76&amp;", "&amp;L$77&amp;"; ","")</f>
        <v/>
      </c>
      <c r="M83" s="3" t="str">
        <f>IF(AND($J$5=1,'8 Location'!I18&gt;0,TRUNC('8 Location'!I18,2)&lt;&gt;'8 Location'!I18),"Row "&amp;$I83&amp;", "&amp;$J$76&amp;", "&amp;M$77&amp;"; ","")</f>
        <v/>
      </c>
      <c r="N83" s="3" t="str">
        <f>IF(AND($J$5=1,'8 Location'!J18&gt;0,TRUNC('8 Location'!J18,2)&lt;&gt;'8 Location'!J18),"Row "&amp;$I83&amp;", "&amp;$J$76&amp;", "&amp;N$77&amp;"; ","")</f>
        <v/>
      </c>
      <c r="O83" s="40" t="str">
        <f>IF(AND($J$5=1,'8 Location'!L18&gt;0,TRUNC('8 Location'!L18,2)&lt;&gt;'8 Location'!L18),"Row "&amp;$I83&amp;", "&amp;$O$76&amp;", "&amp;O$77&amp;"; ","")</f>
        <v/>
      </c>
      <c r="P83" s="3" t="str">
        <f>IF(AND($J$5=1,'8 Location'!M18&gt;0,TRUNC('8 Location'!M18,2)&lt;&gt;'8 Location'!M18),"Row "&amp;$I83&amp;", "&amp;$O$76&amp;", "&amp;P$77&amp;"; ","")</f>
        <v/>
      </c>
      <c r="Q83" s="3" t="str">
        <f>IF(AND($J$5=1,'8 Location'!N18&gt;0,TRUNC('8 Location'!N18,2)&lt;&gt;'8 Location'!N18),"Row "&amp;$I83&amp;", "&amp;$O$76&amp;", "&amp;Q$77&amp;"; ","")</f>
        <v/>
      </c>
      <c r="R83" s="3" t="str">
        <f>IF(AND($J$5=1,'8 Location'!O18&gt;0,TRUNC('8 Location'!O18,2)&lt;&gt;'8 Location'!O18),"Row "&amp;$I83&amp;", "&amp;$O$76&amp;", "&amp;R$77&amp;"; ","")</f>
        <v/>
      </c>
      <c r="S83" s="41" t="str">
        <f>IF(AND($J$5=1,'8 Location'!P18&gt;0,TRUNC('8 Location'!P18,2)&lt;&gt;'8 Location'!P18),"Row "&amp;$I83&amp;", "&amp;$O$76&amp;", "&amp;S$77&amp;"; ","")</f>
        <v/>
      </c>
      <c r="T83" s="41"/>
      <c r="U83" s="40"/>
      <c r="V83" s="40">
        <v>7</v>
      </c>
      <c r="W83" s="40" t="str">
        <f>IF(AND($K$5=1,'8 Location'!F19&lt;0),"Row "&amp;$V83&amp;", "&amp;$W$75&amp;", "&amp;W$76&amp;"; ","")</f>
        <v/>
      </c>
      <c r="X83" s="3" t="str">
        <f>IF(AND($K$5=1,'8 Location'!G19&lt;0),"Row "&amp;$V83&amp;", "&amp;$W$75&amp;", "&amp;X$76&amp;"; ","")</f>
        <v/>
      </c>
      <c r="Y83" s="3" t="str">
        <f>IF(AND($K$5=1,'8 Location'!H19&lt;0),"Row "&amp;$V83&amp;", "&amp;$W$75&amp;", "&amp;Y$76&amp;"; ","")</f>
        <v/>
      </c>
      <c r="Z83" s="3" t="str">
        <f>IF(AND($K$5=1,'8 Location'!I19&lt;0),"Row "&amp;$V83&amp;", "&amp;$W$75&amp;", "&amp;Z$76&amp;"; ","")</f>
        <v/>
      </c>
      <c r="AA83" s="3" t="str">
        <f>IF(AND($K$5=1,'8 Location'!J19&lt;0),"Row "&amp;$V83&amp;", "&amp;$W$75&amp;", "&amp;AA$76&amp;"; ","")</f>
        <v/>
      </c>
      <c r="AB83" s="40" t="str">
        <f>IF(AND($K$5=1,'8 Location'!L19&lt;0),"Row "&amp;$V83&amp;", "&amp;$AB$75&amp;", "&amp;AB$76&amp;"; ","")</f>
        <v/>
      </c>
      <c r="AC83" s="3" t="str">
        <f>IF(AND($K$5=1,'8 Location'!M19&lt;0),"Row "&amp;$V83&amp;", "&amp;$AB$75&amp;", "&amp;AC$76&amp;"; ","")</f>
        <v/>
      </c>
      <c r="AD83" s="3" t="str">
        <f>IF(AND($K$5=1,'8 Location'!N19&lt;0),"Row "&amp;$V83&amp;", "&amp;$AB$75&amp;", "&amp;AD$76&amp;"; ","")</f>
        <v/>
      </c>
      <c r="AE83" s="3" t="str">
        <f>IF(AND($K$5=1,'8 Location'!O19&lt;0),"Row "&amp;$V83&amp;", "&amp;$AB$75&amp;", "&amp;AE$76&amp;"; ","")</f>
        <v/>
      </c>
      <c r="AF83" s="41" t="str">
        <f>IF(AND($K$5=1,'8 Location'!P19&lt;0),"Row "&amp;$V83&amp;", "&amp;$AB$75&amp;", "&amp;AF$76&amp;"; ","")</f>
        <v/>
      </c>
      <c r="AG83" s="41"/>
      <c r="AQ83" s="1026"/>
      <c r="AR83" s="1027"/>
    </row>
    <row r="84" spans="2:44" x14ac:dyDescent="0.25">
      <c r="B84" s="40"/>
      <c r="C84" s="40">
        <v>9</v>
      </c>
      <c r="D84" s="3" t="str">
        <f>IF(AND($I$5=1,OR('8 Location'!B21&lt;&gt;"",'8 Location'!C21&lt;&gt;"",'8 Location'!D21&lt;&gt;""),'8 Location'!E21=""),"Row "&amp;C84&amp;" (No Postcode); ","")</f>
        <v/>
      </c>
      <c r="E84" s="41" t="str">
        <f>IF(OR('8 Location'!E21="",$I$5&lt;&gt;1),"",IF(AND('8 Location'!E21&lt;&gt;"NA",'8 Location'!C21&lt;&gt;4002,ISERR(RIGHT('8 Location'!E21,1)*1),ISERR(MID(RIGHT('8 Location'!E21,3),2,1)*1),ISERR(LEFT(RIGHT('8 Location'!E21,3),1)*1)=FALSE,ISERR(LEFT('8 Location'!E21,1)*1),LEN('8 Location'!E21)&lt;=8),"",IF(AND('8 Location'!E21="NA",'8 Location'!C21=4002),"","Row "&amp;C84&amp;" (Invalid Postcode); ")))</f>
        <v/>
      </c>
      <c r="F84" s="3"/>
      <c r="G84" s="3"/>
      <c r="H84" s="40"/>
      <c r="I84" s="40">
        <v>7</v>
      </c>
      <c r="J84" s="40" t="str">
        <f>IF(AND($J$5=1,'8 Location'!F19&gt;0,TRUNC('8 Location'!F19,2)&lt;&gt;'8 Location'!F19),"Row "&amp;$I84&amp;", "&amp;$J$76&amp;", "&amp;J$77&amp;"; ","")</f>
        <v/>
      </c>
      <c r="K84" s="3" t="str">
        <f>IF(AND($J$5=1,'8 Location'!G19&gt;0,TRUNC('8 Location'!G19,2)&lt;&gt;'8 Location'!G19),"Row "&amp;$I84&amp;", "&amp;$J$76&amp;", "&amp;K$77&amp;"; ","")</f>
        <v/>
      </c>
      <c r="L84" s="3" t="str">
        <f>IF(AND($J$5=1,'8 Location'!H19&gt;0,TRUNC('8 Location'!H19,2)&lt;&gt;'8 Location'!H19),"Row "&amp;$I84&amp;", "&amp;$J$76&amp;", "&amp;L$77&amp;"; ","")</f>
        <v/>
      </c>
      <c r="M84" s="3" t="str">
        <f>IF(AND($J$5=1,'8 Location'!I19&gt;0,TRUNC('8 Location'!I19,2)&lt;&gt;'8 Location'!I19),"Row "&amp;$I84&amp;", "&amp;$J$76&amp;", "&amp;M$77&amp;"; ","")</f>
        <v/>
      </c>
      <c r="N84" s="3" t="str">
        <f>IF(AND($J$5=1,'8 Location'!J19&gt;0,TRUNC('8 Location'!J19,2)&lt;&gt;'8 Location'!J19),"Row "&amp;$I84&amp;", "&amp;$J$76&amp;", "&amp;N$77&amp;"; ","")</f>
        <v/>
      </c>
      <c r="O84" s="40" t="str">
        <f>IF(AND($J$5=1,'8 Location'!L19&gt;0,TRUNC('8 Location'!L19,2)&lt;&gt;'8 Location'!L19),"Row "&amp;$I84&amp;", "&amp;$O$76&amp;", "&amp;O$77&amp;"; ","")</f>
        <v/>
      </c>
      <c r="P84" s="3" t="str">
        <f>IF(AND($J$5=1,'8 Location'!M19&gt;0,TRUNC('8 Location'!M19,2)&lt;&gt;'8 Location'!M19),"Row "&amp;$I84&amp;", "&amp;$O$76&amp;", "&amp;P$77&amp;"; ","")</f>
        <v/>
      </c>
      <c r="Q84" s="3" t="str">
        <f>IF(AND($J$5=1,'8 Location'!N19&gt;0,TRUNC('8 Location'!N19,2)&lt;&gt;'8 Location'!N19),"Row "&amp;$I84&amp;", "&amp;$O$76&amp;", "&amp;Q$77&amp;"; ","")</f>
        <v/>
      </c>
      <c r="R84" s="3" t="str">
        <f>IF(AND($J$5=1,'8 Location'!O19&gt;0,TRUNC('8 Location'!O19,2)&lt;&gt;'8 Location'!O19),"Row "&amp;$I84&amp;", "&amp;$O$76&amp;", "&amp;R$77&amp;"; ","")</f>
        <v/>
      </c>
      <c r="S84" s="41" t="str">
        <f>IF(AND($J$5=1,'8 Location'!P19&gt;0,TRUNC('8 Location'!P19,2)&lt;&gt;'8 Location'!P19),"Row "&amp;$I84&amp;", "&amp;$O$76&amp;", "&amp;S$77&amp;"; ","")</f>
        <v/>
      </c>
      <c r="T84" s="41"/>
      <c r="U84" s="40"/>
      <c r="V84" s="40">
        <v>8</v>
      </c>
      <c r="W84" s="40" t="str">
        <f>IF(AND($K$5=1,'8 Location'!F20&lt;0),"Row "&amp;$V84&amp;", "&amp;$W$75&amp;", "&amp;W$76&amp;"; ","")</f>
        <v/>
      </c>
      <c r="X84" s="3" t="str">
        <f>IF(AND($K$5=1,'8 Location'!G20&lt;0),"Row "&amp;$V84&amp;", "&amp;$W$75&amp;", "&amp;X$76&amp;"; ","")</f>
        <v/>
      </c>
      <c r="Y84" s="3" t="str">
        <f>IF(AND($K$5=1,'8 Location'!H20&lt;0),"Row "&amp;$V84&amp;", "&amp;$W$75&amp;", "&amp;Y$76&amp;"; ","")</f>
        <v/>
      </c>
      <c r="Z84" s="3" t="str">
        <f>IF(AND($K$5=1,'8 Location'!I20&lt;0),"Row "&amp;$V84&amp;", "&amp;$W$75&amp;", "&amp;Z$76&amp;"; ","")</f>
        <v/>
      </c>
      <c r="AA84" s="3" t="str">
        <f>IF(AND($K$5=1,'8 Location'!J20&lt;0),"Row "&amp;$V84&amp;", "&amp;$W$75&amp;", "&amp;AA$76&amp;"; ","")</f>
        <v/>
      </c>
      <c r="AB84" s="40" t="str">
        <f>IF(AND($K$5=1,'8 Location'!L20&lt;0),"Row "&amp;$V84&amp;", "&amp;$AB$75&amp;", "&amp;AB$76&amp;"; ","")</f>
        <v/>
      </c>
      <c r="AC84" s="3" t="str">
        <f>IF(AND($K$5=1,'8 Location'!M20&lt;0),"Row "&amp;$V84&amp;", "&amp;$AB$75&amp;", "&amp;AC$76&amp;"; ","")</f>
        <v/>
      </c>
      <c r="AD84" s="3" t="str">
        <f>IF(AND($K$5=1,'8 Location'!N20&lt;0),"Row "&amp;$V84&amp;", "&amp;$AB$75&amp;", "&amp;AD$76&amp;"; ","")</f>
        <v/>
      </c>
      <c r="AE84" s="3" t="str">
        <f>IF(AND($K$5=1,'8 Location'!O20&lt;0),"Row "&amp;$V84&amp;", "&amp;$AB$75&amp;", "&amp;AE$76&amp;"; ","")</f>
        <v/>
      </c>
      <c r="AF84" s="41" t="str">
        <f>IF(AND($K$5=1,'8 Location'!P20&lt;0),"Row "&amp;$V84&amp;", "&amp;$AB$75&amp;", "&amp;AF$76&amp;"; ","")</f>
        <v/>
      </c>
      <c r="AG84" s="41"/>
      <c r="AQ84" s="1026"/>
      <c r="AR84" s="1027"/>
    </row>
    <row r="85" spans="2:44" x14ac:dyDescent="0.25">
      <c r="B85" s="40"/>
      <c r="C85" s="40">
        <v>10</v>
      </c>
      <c r="D85" s="3" t="str">
        <f>IF(AND($I$5=1,OR('8 Location'!B22&lt;&gt;"",'8 Location'!C22&lt;&gt;"",'8 Location'!D22&lt;&gt;""),'8 Location'!E22=""),"Row "&amp;C85&amp;" (No Postcode); ","")</f>
        <v/>
      </c>
      <c r="E85" s="41" t="str">
        <f>IF(OR('8 Location'!E22="",$I$5&lt;&gt;1),"",IF(AND('8 Location'!E22&lt;&gt;"NA",'8 Location'!C22&lt;&gt;4002,ISERR(RIGHT('8 Location'!E22,1)*1),ISERR(MID(RIGHT('8 Location'!E22,3),2,1)*1),ISERR(LEFT(RIGHT('8 Location'!E22,3),1)*1)=FALSE,ISERR(LEFT('8 Location'!E22,1)*1),LEN('8 Location'!E22)&lt;=8),"",IF(AND('8 Location'!E22="NA",'8 Location'!C22=4002),"","Row "&amp;C85&amp;" (Invalid Postcode); ")))</f>
        <v/>
      </c>
      <c r="F85" s="3"/>
      <c r="G85" s="3"/>
      <c r="H85" s="40"/>
      <c r="I85" s="40">
        <v>8</v>
      </c>
      <c r="J85" s="40" t="str">
        <f>IF(AND($J$5=1,'8 Location'!F20&gt;0,TRUNC('8 Location'!F20,2)&lt;&gt;'8 Location'!F20),"Row "&amp;$I85&amp;", "&amp;$J$76&amp;", "&amp;J$77&amp;"; ","")</f>
        <v/>
      </c>
      <c r="K85" s="3" t="str">
        <f>IF(AND($J$5=1,'8 Location'!G20&gt;0,TRUNC('8 Location'!G20,2)&lt;&gt;'8 Location'!G20),"Row "&amp;$I85&amp;", "&amp;$J$76&amp;", "&amp;K$77&amp;"; ","")</f>
        <v/>
      </c>
      <c r="L85" s="3" t="str">
        <f>IF(AND($J$5=1,'8 Location'!H20&gt;0,TRUNC('8 Location'!H20,2)&lt;&gt;'8 Location'!H20),"Row "&amp;$I85&amp;", "&amp;$J$76&amp;", "&amp;L$77&amp;"; ","")</f>
        <v/>
      </c>
      <c r="M85" s="3" t="str">
        <f>IF(AND($J$5=1,'8 Location'!I20&gt;0,TRUNC('8 Location'!I20,2)&lt;&gt;'8 Location'!I20),"Row "&amp;$I85&amp;", "&amp;$J$76&amp;", "&amp;M$77&amp;"; ","")</f>
        <v/>
      </c>
      <c r="N85" s="3" t="str">
        <f>IF(AND($J$5=1,'8 Location'!J20&gt;0,TRUNC('8 Location'!J20,2)&lt;&gt;'8 Location'!J20),"Row "&amp;$I85&amp;", "&amp;$J$76&amp;", "&amp;N$77&amp;"; ","")</f>
        <v/>
      </c>
      <c r="O85" s="40" t="str">
        <f>IF(AND($J$5=1,'8 Location'!L20&gt;0,TRUNC('8 Location'!L20,2)&lt;&gt;'8 Location'!L20),"Row "&amp;$I85&amp;", "&amp;$O$76&amp;", "&amp;O$77&amp;"; ","")</f>
        <v/>
      </c>
      <c r="P85" s="3" t="str">
        <f>IF(AND($J$5=1,'8 Location'!M20&gt;0,TRUNC('8 Location'!M20,2)&lt;&gt;'8 Location'!M20),"Row "&amp;$I85&amp;", "&amp;$O$76&amp;", "&amp;P$77&amp;"; ","")</f>
        <v/>
      </c>
      <c r="Q85" s="3" t="str">
        <f>IF(AND($J$5=1,'8 Location'!N20&gt;0,TRUNC('8 Location'!N20,2)&lt;&gt;'8 Location'!N20),"Row "&amp;$I85&amp;", "&amp;$O$76&amp;", "&amp;Q$77&amp;"; ","")</f>
        <v/>
      </c>
      <c r="R85" s="3" t="str">
        <f>IF(AND($J$5=1,'8 Location'!O20&gt;0,TRUNC('8 Location'!O20,2)&lt;&gt;'8 Location'!O20),"Row "&amp;$I85&amp;", "&amp;$O$76&amp;", "&amp;R$77&amp;"; ","")</f>
        <v/>
      </c>
      <c r="S85" s="41" t="str">
        <f>IF(AND($J$5=1,'8 Location'!P20&gt;0,TRUNC('8 Location'!P20,2)&lt;&gt;'8 Location'!P20),"Row "&amp;$I85&amp;", "&amp;$O$76&amp;", "&amp;S$77&amp;"; ","")</f>
        <v/>
      </c>
      <c r="T85" s="41"/>
      <c r="U85" s="40"/>
      <c r="V85" s="40">
        <v>9</v>
      </c>
      <c r="W85" s="40" t="str">
        <f>IF(AND($K$5=1,'8 Location'!F21&lt;0),"Row "&amp;$V85&amp;", "&amp;$W$75&amp;", "&amp;W$76&amp;"; ","")</f>
        <v/>
      </c>
      <c r="X85" s="3" t="str">
        <f>IF(AND($K$5=1,'8 Location'!G21&lt;0),"Row "&amp;$V85&amp;", "&amp;$W$75&amp;", "&amp;X$76&amp;"; ","")</f>
        <v/>
      </c>
      <c r="Y85" s="3" t="str">
        <f>IF(AND($K$5=1,'8 Location'!H21&lt;0),"Row "&amp;$V85&amp;", "&amp;$W$75&amp;", "&amp;Y$76&amp;"; ","")</f>
        <v/>
      </c>
      <c r="Z85" s="3" t="str">
        <f>IF(AND($K$5=1,'8 Location'!I21&lt;0),"Row "&amp;$V85&amp;", "&amp;$W$75&amp;", "&amp;Z$76&amp;"; ","")</f>
        <v/>
      </c>
      <c r="AA85" s="3" t="str">
        <f>IF(AND($K$5=1,'8 Location'!J21&lt;0),"Row "&amp;$V85&amp;", "&amp;$W$75&amp;", "&amp;AA$76&amp;"; ","")</f>
        <v/>
      </c>
      <c r="AB85" s="40" t="str">
        <f>IF(AND($K$5=1,'8 Location'!L21&lt;0),"Row "&amp;$V85&amp;", "&amp;$AB$75&amp;", "&amp;AB$76&amp;"; ","")</f>
        <v/>
      </c>
      <c r="AC85" s="3" t="str">
        <f>IF(AND($K$5=1,'8 Location'!M21&lt;0),"Row "&amp;$V85&amp;", "&amp;$AB$75&amp;", "&amp;AC$76&amp;"; ","")</f>
        <v/>
      </c>
      <c r="AD85" s="3" t="str">
        <f>IF(AND($K$5=1,'8 Location'!N21&lt;0),"Row "&amp;$V85&amp;", "&amp;$AB$75&amp;", "&amp;AD$76&amp;"; ","")</f>
        <v/>
      </c>
      <c r="AE85" s="3" t="str">
        <f>IF(AND($K$5=1,'8 Location'!O21&lt;0),"Row "&amp;$V85&amp;", "&amp;$AB$75&amp;", "&amp;AE$76&amp;"; ","")</f>
        <v/>
      </c>
      <c r="AF85" s="41" t="str">
        <f>IF(AND($K$5=1,'8 Location'!P21&lt;0),"Row "&amp;$V85&amp;", "&amp;$AB$75&amp;", "&amp;AF$76&amp;"; ","")</f>
        <v/>
      </c>
      <c r="AG85" s="41"/>
      <c r="AQ85" s="1026"/>
      <c r="AR85" s="1027"/>
    </row>
    <row r="86" spans="2:44" x14ac:dyDescent="0.25">
      <c r="B86" s="40"/>
      <c r="C86" s="40">
        <v>11</v>
      </c>
      <c r="D86" s="3" t="str">
        <f>IF(AND($I$5=1,OR('8 Location'!B23&lt;&gt;"",'8 Location'!C23&lt;&gt;"",'8 Location'!D23&lt;&gt;""),'8 Location'!E23=""),"Row "&amp;C86&amp;" (No Postcode); ","")</f>
        <v/>
      </c>
      <c r="E86" s="41" t="str">
        <f>IF(OR('8 Location'!E23="",$I$5&lt;&gt;1),"",IF(AND('8 Location'!E23&lt;&gt;"NA",'8 Location'!C23&lt;&gt;4002,ISERR(RIGHT('8 Location'!E23,1)*1),ISERR(MID(RIGHT('8 Location'!E23,3),2,1)*1),ISERR(LEFT(RIGHT('8 Location'!E23,3),1)*1)=FALSE,ISERR(LEFT('8 Location'!E23,1)*1),LEN('8 Location'!E23)&lt;=8),"",IF(AND('8 Location'!E23="NA",'8 Location'!C23=4002),"","Row "&amp;C86&amp;" (Invalid Postcode); ")))</f>
        <v/>
      </c>
      <c r="F86" s="3"/>
      <c r="G86" s="3"/>
      <c r="H86" s="40"/>
      <c r="I86" s="40">
        <v>9</v>
      </c>
      <c r="J86" s="40" t="str">
        <f>IF(AND($J$5=1,'8 Location'!F21&gt;0,TRUNC('8 Location'!F21,2)&lt;&gt;'8 Location'!F21),"Row "&amp;$I86&amp;", "&amp;$J$76&amp;", "&amp;J$77&amp;"; ","")</f>
        <v/>
      </c>
      <c r="K86" s="3" t="str">
        <f>IF(AND($J$5=1,'8 Location'!G21&gt;0,TRUNC('8 Location'!G21,2)&lt;&gt;'8 Location'!G21),"Row "&amp;$I86&amp;", "&amp;$J$76&amp;", "&amp;K$77&amp;"; ","")</f>
        <v/>
      </c>
      <c r="L86" s="3" t="str">
        <f>IF(AND($J$5=1,'8 Location'!H21&gt;0,TRUNC('8 Location'!H21,2)&lt;&gt;'8 Location'!H21),"Row "&amp;$I86&amp;", "&amp;$J$76&amp;", "&amp;L$77&amp;"; ","")</f>
        <v/>
      </c>
      <c r="M86" s="3" t="str">
        <f>IF(AND($J$5=1,'8 Location'!I21&gt;0,TRUNC('8 Location'!I21,2)&lt;&gt;'8 Location'!I21),"Row "&amp;$I86&amp;", "&amp;$J$76&amp;", "&amp;M$77&amp;"; ","")</f>
        <v/>
      </c>
      <c r="N86" s="3" t="str">
        <f>IF(AND($J$5=1,'8 Location'!J21&gt;0,TRUNC('8 Location'!J21,2)&lt;&gt;'8 Location'!J21),"Row "&amp;$I86&amp;", "&amp;$J$76&amp;", "&amp;N$77&amp;"; ","")</f>
        <v/>
      </c>
      <c r="O86" s="40" t="str">
        <f>IF(AND($J$5=1,'8 Location'!L21&gt;0,TRUNC('8 Location'!L21,2)&lt;&gt;'8 Location'!L21),"Row "&amp;$I86&amp;", "&amp;$O$76&amp;", "&amp;O$77&amp;"; ","")</f>
        <v/>
      </c>
      <c r="P86" s="3" t="str">
        <f>IF(AND($J$5=1,'8 Location'!M21&gt;0,TRUNC('8 Location'!M21,2)&lt;&gt;'8 Location'!M21),"Row "&amp;$I86&amp;", "&amp;$O$76&amp;", "&amp;P$77&amp;"; ","")</f>
        <v/>
      </c>
      <c r="Q86" s="3" t="str">
        <f>IF(AND($J$5=1,'8 Location'!N21&gt;0,TRUNC('8 Location'!N21,2)&lt;&gt;'8 Location'!N21),"Row "&amp;$I86&amp;", "&amp;$O$76&amp;", "&amp;Q$77&amp;"; ","")</f>
        <v/>
      </c>
      <c r="R86" s="3" t="str">
        <f>IF(AND($J$5=1,'8 Location'!O21&gt;0,TRUNC('8 Location'!O21,2)&lt;&gt;'8 Location'!O21),"Row "&amp;$I86&amp;", "&amp;$O$76&amp;", "&amp;R$77&amp;"; ","")</f>
        <v/>
      </c>
      <c r="S86" s="41" t="str">
        <f>IF(AND($J$5=1,'8 Location'!P21&gt;0,TRUNC('8 Location'!P21,2)&lt;&gt;'8 Location'!P21),"Row "&amp;$I86&amp;", "&amp;$O$76&amp;", "&amp;S$77&amp;"; ","")</f>
        <v/>
      </c>
      <c r="T86" s="41"/>
      <c r="U86" s="40"/>
      <c r="V86" s="40">
        <v>10</v>
      </c>
      <c r="W86" s="40" t="str">
        <f>IF(AND($K$5=1,'8 Location'!F22&lt;0),"Row "&amp;$V86&amp;", "&amp;$W$75&amp;", "&amp;W$76&amp;"; ","")</f>
        <v/>
      </c>
      <c r="X86" s="3" t="str">
        <f>IF(AND($K$5=1,'8 Location'!G22&lt;0),"Row "&amp;$V86&amp;", "&amp;$W$75&amp;", "&amp;X$76&amp;"; ","")</f>
        <v/>
      </c>
      <c r="Y86" s="3" t="str">
        <f>IF(AND($K$5=1,'8 Location'!H22&lt;0),"Row "&amp;$V86&amp;", "&amp;$W$75&amp;", "&amp;Y$76&amp;"; ","")</f>
        <v/>
      </c>
      <c r="Z86" s="3" t="str">
        <f>IF(AND($K$5=1,'8 Location'!I22&lt;0),"Row "&amp;$V86&amp;", "&amp;$W$75&amp;", "&amp;Z$76&amp;"; ","")</f>
        <v/>
      </c>
      <c r="AA86" s="3" t="str">
        <f>IF(AND($K$5=1,'8 Location'!J22&lt;0),"Row "&amp;$V86&amp;", "&amp;$W$75&amp;", "&amp;AA$76&amp;"; ","")</f>
        <v/>
      </c>
      <c r="AB86" s="40" t="str">
        <f>IF(AND($K$5=1,'8 Location'!L22&lt;0),"Row "&amp;$V86&amp;", "&amp;$AB$75&amp;", "&amp;AB$76&amp;"; ","")</f>
        <v/>
      </c>
      <c r="AC86" s="3" t="str">
        <f>IF(AND($K$5=1,'8 Location'!M22&lt;0),"Row "&amp;$V86&amp;", "&amp;$AB$75&amp;", "&amp;AC$76&amp;"; ","")</f>
        <v/>
      </c>
      <c r="AD86" s="3" t="str">
        <f>IF(AND($K$5=1,'8 Location'!N22&lt;0),"Row "&amp;$V86&amp;", "&amp;$AB$75&amp;", "&amp;AD$76&amp;"; ","")</f>
        <v/>
      </c>
      <c r="AE86" s="3" t="str">
        <f>IF(AND($K$5=1,'8 Location'!O22&lt;0),"Row "&amp;$V86&amp;", "&amp;$AB$75&amp;", "&amp;AE$76&amp;"; ","")</f>
        <v/>
      </c>
      <c r="AF86" s="41" t="str">
        <f>IF(AND($K$5=1,'8 Location'!P22&lt;0),"Row "&amp;$V86&amp;", "&amp;$AB$75&amp;", "&amp;AF$76&amp;"; ","")</f>
        <v/>
      </c>
      <c r="AG86" s="41"/>
      <c r="AQ86" s="1026"/>
      <c r="AR86" s="1027"/>
    </row>
    <row r="87" spans="2:44" x14ac:dyDescent="0.25">
      <c r="B87" s="40"/>
      <c r="C87" s="40">
        <v>12</v>
      </c>
      <c r="D87" s="3" t="str">
        <f>IF(AND($I$5=1,OR('8 Location'!B24&lt;&gt;"",'8 Location'!C24&lt;&gt;"",'8 Location'!D24&lt;&gt;""),'8 Location'!E24=""),"Row "&amp;C87&amp;" (No Postcode); ","")</f>
        <v/>
      </c>
      <c r="E87" s="41" t="str">
        <f>IF(OR('8 Location'!E24="",$I$5&lt;&gt;1),"",IF(AND('8 Location'!E24&lt;&gt;"NA",'8 Location'!C24&lt;&gt;4002,ISERR(RIGHT('8 Location'!E24,1)*1),ISERR(MID(RIGHT('8 Location'!E24,3),2,1)*1),ISERR(LEFT(RIGHT('8 Location'!E24,3),1)*1)=FALSE,ISERR(LEFT('8 Location'!E24,1)*1),LEN('8 Location'!E24)&lt;=8),"",IF(AND('8 Location'!E24="NA",'8 Location'!C24=4002),"","Row "&amp;C87&amp;" (Invalid Postcode); ")))</f>
        <v/>
      </c>
      <c r="F87" s="3"/>
      <c r="G87" s="3"/>
      <c r="H87" s="40"/>
      <c r="I87" s="40">
        <v>10</v>
      </c>
      <c r="J87" s="40" t="str">
        <f>IF(AND($J$5=1,'8 Location'!F22&gt;0,TRUNC('8 Location'!F22,2)&lt;&gt;'8 Location'!F22),"Row "&amp;$I87&amp;", "&amp;$J$76&amp;", "&amp;J$77&amp;"; ","")</f>
        <v/>
      </c>
      <c r="K87" s="3" t="str">
        <f>IF(AND($J$5=1,'8 Location'!G22&gt;0,TRUNC('8 Location'!G22,2)&lt;&gt;'8 Location'!G22),"Row "&amp;$I87&amp;", "&amp;$J$76&amp;", "&amp;K$77&amp;"; ","")</f>
        <v/>
      </c>
      <c r="L87" s="3" t="str">
        <f>IF(AND($J$5=1,'8 Location'!H22&gt;0,TRUNC('8 Location'!H22,2)&lt;&gt;'8 Location'!H22),"Row "&amp;$I87&amp;", "&amp;$J$76&amp;", "&amp;L$77&amp;"; ","")</f>
        <v/>
      </c>
      <c r="M87" s="3" t="str">
        <f>IF(AND($J$5=1,'8 Location'!I22&gt;0,TRUNC('8 Location'!I22,2)&lt;&gt;'8 Location'!I22),"Row "&amp;$I87&amp;", "&amp;$J$76&amp;", "&amp;M$77&amp;"; ","")</f>
        <v/>
      </c>
      <c r="N87" s="3" t="str">
        <f>IF(AND($J$5=1,'8 Location'!J22&gt;0,TRUNC('8 Location'!J22,2)&lt;&gt;'8 Location'!J22),"Row "&amp;$I87&amp;", "&amp;$J$76&amp;", "&amp;N$77&amp;"; ","")</f>
        <v/>
      </c>
      <c r="O87" s="40" t="str">
        <f>IF(AND($J$5=1,'8 Location'!L22&gt;0,TRUNC('8 Location'!L22,2)&lt;&gt;'8 Location'!L22),"Row "&amp;$I87&amp;", "&amp;$O$76&amp;", "&amp;O$77&amp;"; ","")</f>
        <v/>
      </c>
      <c r="P87" s="3" t="str">
        <f>IF(AND($J$5=1,'8 Location'!M22&gt;0,TRUNC('8 Location'!M22,2)&lt;&gt;'8 Location'!M22),"Row "&amp;$I87&amp;", "&amp;$O$76&amp;", "&amp;P$77&amp;"; ","")</f>
        <v/>
      </c>
      <c r="Q87" s="3" t="str">
        <f>IF(AND($J$5=1,'8 Location'!N22&gt;0,TRUNC('8 Location'!N22,2)&lt;&gt;'8 Location'!N22),"Row "&amp;$I87&amp;", "&amp;$O$76&amp;", "&amp;Q$77&amp;"; ","")</f>
        <v/>
      </c>
      <c r="R87" s="3" t="str">
        <f>IF(AND($J$5=1,'8 Location'!O22&gt;0,TRUNC('8 Location'!O22,2)&lt;&gt;'8 Location'!O22),"Row "&amp;$I87&amp;", "&amp;$O$76&amp;", "&amp;R$77&amp;"; ","")</f>
        <v/>
      </c>
      <c r="S87" s="41" t="str">
        <f>IF(AND($J$5=1,'8 Location'!P22&gt;0,TRUNC('8 Location'!P22,2)&lt;&gt;'8 Location'!P22),"Row "&amp;$I87&amp;", "&amp;$O$76&amp;", "&amp;S$77&amp;"; ","")</f>
        <v/>
      </c>
      <c r="T87" s="41"/>
      <c r="U87" s="40"/>
      <c r="V87" s="40">
        <v>11</v>
      </c>
      <c r="W87" s="40" t="str">
        <f>IF(AND($K$5=1,'8 Location'!F23&lt;0),"Row "&amp;$V87&amp;", "&amp;$W$75&amp;", "&amp;W$76&amp;"; ","")</f>
        <v/>
      </c>
      <c r="X87" s="3" t="str">
        <f>IF(AND($K$5=1,'8 Location'!G23&lt;0),"Row "&amp;$V87&amp;", "&amp;$W$75&amp;", "&amp;X$76&amp;"; ","")</f>
        <v/>
      </c>
      <c r="Y87" s="3" t="str">
        <f>IF(AND($K$5=1,'8 Location'!H23&lt;0),"Row "&amp;$V87&amp;", "&amp;$W$75&amp;", "&amp;Y$76&amp;"; ","")</f>
        <v/>
      </c>
      <c r="Z87" s="3" t="str">
        <f>IF(AND($K$5=1,'8 Location'!I23&lt;0),"Row "&amp;$V87&amp;", "&amp;$W$75&amp;", "&amp;Z$76&amp;"; ","")</f>
        <v/>
      </c>
      <c r="AA87" s="3" t="str">
        <f>IF(AND($K$5=1,'8 Location'!J23&lt;0),"Row "&amp;$V87&amp;", "&amp;$W$75&amp;", "&amp;AA$76&amp;"; ","")</f>
        <v/>
      </c>
      <c r="AB87" s="40" t="str">
        <f>IF(AND($K$5=1,'8 Location'!L23&lt;0),"Row "&amp;$V87&amp;", "&amp;$AB$75&amp;", "&amp;AB$76&amp;"; ","")</f>
        <v/>
      </c>
      <c r="AC87" s="3" t="str">
        <f>IF(AND($K$5=1,'8 Location'!M23&lt;0),"Row "&amp;$V87&amp;", "&amp;$AB$75&amp;", "&amp;AC$76&amp;"; ","")</f>
        <v/>
      </c>
      <c r="AD87" s="3" t="str">
        <f>IF(AND($K$5=1,'8 Location'!N23&lt;0),"Row "&amp;$V87&amp;", "&amp;$AB$75&amp;", "&amp;AD$76&amp;"; ","")</f>
        <v/>
      </c>
      <c r="AE87" s="3" t="str">
        <f>IF(AND($K$5=1,'8 Location'!O23&lt;0),"Row "&amp;$V87&amp;", "&amp;$AB$75&amp;", "&amp;AE$76&amp;"; ","")</f>
        <v/>
      </c>
      <c r="AF87" s="41" t="str">
        <f>IF(AND($K$5=1,'8 Location'!P23&lt;0),"Row "&amp;$V87&amp;", "&amp;$AB$75&amp;", "&amp;AF$76&amp;"; ","")</f>
        <v/>
      </c>
      <c r="AG87" s="41"/>
      <c r="AQ87" s="1026"/>
      <c r="AR87" s="1027"/>
    </row>
    <row r="88" spans="2:44" x14ac:dyDescent="0.25">
      <c r="B88" s="40"/>
      <c r="C88" s="40">
        <v>13</v>
      </c>
      <c r="D88" s="3" t="str">
        <f>IF(AND($I$5=1,OR('8 Location'!B25&lt;&gt;"",'8 Location'!C25&lt;&gt;"",'8 Location'!D25&lt;&gt;""),'8 Location'!E25=""),"Row "&amp;C88&amp;" (No Postcode); ","")</f>
        <v/>
      </c>
      <c r="E88" s="41" t="str">
        <f>IF(OR('8 Location'!E25="",$I$5&lt;&gt;1),"",IF(AND('8 Location'!E25&lt;&gt;"NA",'8 Location'!C25&lt;&gt;4002,ISERR(RIGHT('8 Location'!E25,1)*1),ISERR(MID(RIGHT('8 Location'!E25,3),2,1)*1),ISERR(LEFT(RIGHT('8 Location'!E25,3),1)*1)=FALSE,ISERR(LEFT('8 Location'!E25,1)*1),LEN('8 Location'!E25)&lt;=8),"",IF(AND('8 Location'!E25="NA",'8 Location'!C25=4002),"","Row "&amp;C88&amp;" (Invalid Postcode); ")))</f>
        <v/>
      </c>
      <c r="F88" s="3"/>
      <c r="G88" s="3"/>
      <c r="H88" s="40"/>
      <c r="I88" s="40">
        <v>11</v>
      </c>
      <c r="J88" s="40" t="str">
        <f>IF(AND($J$5=1,'8 Location'!F23&gt;0,TRUNC('8 Location'!F23,2)&lt;&gt;'8 Location'!F23),"Row "&amp;$I88&amp;", "&amp;$J$76&amp;", "&amp;J$77&amp;"; ","")</f>
        <v/>
      </c>
      <c r="K88" s="3" t="str">
        <f>IF(AND($J$5=1,'8 Location'!G23&gt;0,TRUNC('8 Location'!G23,2)&lt;&gt;'8 Location'!G23),"Row "&amp;$I88&amp;", "&amp;$J$76&amp;", "&amp;K$77&amp;"; ","")</f>
        <v/>
      </c>
      <c r="L88" s="3" t="str">
        <f>IF(AND($J$5=1,'8 Location'!H23&gt;0,TRUNC('8 Location'!H23,2)&lt;&gt;'8 Location'!H23),"Row "&amp;$I88&amp;", "&amp;$J$76&amp;", "&amp;L$77&amp;"; ","")</f>
        <v/>
      </c>
      <c r="M88" s="3" t="str">
        <f>IF(AND($J$5=1,'8 Location'!I23&gt;0,TRUNC('8 Location'!I23,2)&lt;&gt;'8 Location'!I23),"Row "&amp;$I88&amp;", "&amp;$J$76&amp;", "&amp;M$77&amp;"; ","")</f>
        <v/>
      </c>
      <c r="N88" s="3" t="str">
        <f>IF(AND($J$5=1,'8 Location'!J23&gt;0,TRUNC('8 Location'!J23,2)&lt;&gt;'8 Location'!J23),"Row "&amp;$I88&amp;", "&amp;$J$76&amp;", "&amp;N$77&amp;"; ","")</f>
        <v/>
      </c>
      <c r="O88" s="40" t="str">
        <f>IF(AND($J$5=1,'8 Location'!L23&gt;0,TRUNC('8 Location'!L23,2)&lt;&gt;'8 Location'!L23),"Row "&amp;$I88&amp;", "&amp;$O$76&amp;", "&amp;O$77&amp;"; ","")</f>
        <v/>
      </c>
      <c r="P88" s="3" t="str">
        <f>IF(AND($J$5=1,'8 Location'!M23&gt;0,TRUNC('8 Location'!M23,2)&lt;&gt;'8 Location'!M23),"Row "&amp;$I88&amp;", "&amp;$O$76&amp;", "&amp;P$77&amp;"; ","")</f>
        <v/>
      </c>
      <c r="Q88" s="3" t="str">
        <f>IF(AND($J$5=1,'8 Location'!N23&gt;0,TRUNC('8 Location'!N23,2)&lt;&gt;'8 Location'!N23),"Row "&amp;$I88&amp;", "&amp;$O$76&amp;", "&amp;Q$77&amp;"; ","")</f>
        <v/>
      </c>
      <c r="R88" s="3" t="str">
        <f>IF(AND($J$5=1,'8 Location'!O23&gt;0,TRUNC('8 Location'!O23,2)&lt;&gt;'8 Location'!O23),"Row "&amp;$I88&amp;", "&amp;$O$76&amp;", "&amp;R$77&amp;"; ","")</f>
        <v/>
      </c>
      <c r="S88" s="41" t="str">
        <f>IF(AND($J$5=1,'8 Location'!P23&gt;0,TRUNC('8 Location'!P23,2)&lt;&gt;'8 Location'!P23),"Row "&amp;$I88&amp;", "&amp;$O$76&amp;", "&amp;S$77&amp;"; ","")</f>
        <v/>
      </c>
      <c r="T88" s="41"/>
      <c r="U88" s="40"/>
      <c r="V88" s="40">
        <v>12</v>
      </c>
      <c r="W88" s="40" t="str">
        <f>IF(AND($K$5=1,'8 Location'!F24&lt;0),"Row "&amp;$V88&amp;", "&amp;$W$75&amp;", "&amp;W$76&amp;"; ","")</f>
        <v/>
      </c>
      <c r="X88" s="3" t="str">
        <f>IF(AND($K$5=1,'8 Location'!G24&lt;0),"Row "&amp;$V88&amp;", "&amp;$W$75&amp;", "&amp;X$76&amp;"; ","")</f>
        <v/>
      </c>
      <c r="Y88" s="3" t="str">
        <f>IF(AND($K$5=1,'8 Location'!H24&lt;0),"Row "&amp;$V88&amp;", "&amp;$W$75&amp;", "&amp;Y$76&amp;"; ","")</f>
        <v/>
      </c>
      <c r="Z88" s="3" t="str">
        <f>IF(AND($K$5=1,'8 Location'!I24&lt;0),"Row "&amp;$V88&amp;", "&amp;$W$75&amp;", "&amp;Z$76&amp;"; ","")</f>
        <v/>
      </c>
      <c r="AA88" s="3" t="str">
        <f>IF(AND($K$5=1,'8 Location'!J24&lt;0),"Row "&amp;$V88&amp;", "&amp;$W$75&amp;", "&amp;AA$76&amp;"; ","")</f>
        <v/>
      </c>
      <c r="AB88" s="40" t="str">
        <f>IF(AND($K$5=1,'8 Location'!L24&lt;0),"Row "&amp;$V88&amp;", "&amp;$AB$75&amp;", "&amp;AB$76&amp;"; ","")</f>
        <v/>
      </c>
      <c r="AC88" s="3" t="str">
        <f>IF(AND($K$5=1,'8 Location'!M24&lt;0),"Row "&amp;$V88&amp;", "&amp;$AB$75&amp;", "&amp;AC$76&amp;"; ","")</f>
        <v/>
      </c>
      <c r="AD88" s="3" t="str">
        <f>IF(AND($K$5=1,'8 Location'!N24&lt;0),"Row "&amp;$V88&amp;", "&amp;$AB$75&amp;", "&amp;AD$76&amp;"; ","")</f>
        <v/>
      </c>
      <c r="AE88" s="3" t="str">
        <f>IF(AND($K$5=1,'8 Location'!O24&lt;0),"Row "&amp;$V88&amp;", "&amp;$AB$75&amp;", "&amp;AE$76&amp;"; ","")</f>
        <v/>
      </c>
      <c r="AF88" s="41" t="str">
        <f>IF(AND($K$5=1,'8 Location'!P24&lt;0),"Row "&amp;$V88&amp;", "&amp;$AB$75&amp;", "&amp;AF$76&amp;"; ","")</f>
        <v/>
      </c>
      <c r="AG88" s="41"/>
      <c r="AQ88" s="1026"/>
      <c r="AR88" s="1027"/>
    </row>
    <row r="89" spans="2:44" x14ac:dyDescent="0.25">
      <c r="B89" s="40"/>
      <c r="C89" s="40">
        <v>14</v>
      </c>
      <c r="D89" s="3" t="str">
        <f>IF(AND($I$5=1,OR('8 Location'!B26&lt;&gt;"",'8 Location'!C26&lt;&gt;"",'8 Location'!D26&lt;&gt;""),'8 Location'!E26=""),"Row "&amp;C89&amp;" (No Postcode); ","")</f>
        <v/>
      </c>
      <c r="E89" s="41" t="str">
        <f>IF(OR('8 Location'!E26="",$I$5&lt;&gt;1),"",IF(AND('8 Location'!E26&lt;&gt;"NA",'8 Location'!C26&lt;&gt;4002,ISERR(RIGHT('8 Location'!E26,1)*1),ISERR(MID(RIGHT('8 Location'!E26,3),2,1)*1),ISERR(LEFT(RIGHT('8 Location'!E26,3),1)*1)=FALSE,ISERR(LEFT('8 Location'!E26,1)*1),LEN('8 Location'!E26)&lt;=8),"",IF(AND('8 Location'!E26="NA",'8 Location'!C26=4002),"","Row "&amp;C89&amp;" (Invalid Postcode); ")))</f>
        <v/>
      </c>
      <c r="F89" s="3"/>
      <c r="G89" s="3"/>
      <c r="H89" s="40"/>
      <c r="I89" s="40">
        <v>12</v>
      </c>
      <c r="J89" s="40" t="str">
        <f>IF(AND($J$5=1,'8 Location'!F24&gt;0,TRUNC('8 Location'!F24,2)&lt;&gt;'8 Location'!F24),"Row "&amp;$I89&amp;", "&amp;$J$76&amp;", "&amp;J$77&amp;"; ","")</f>
        <v/>
      </c>
      <c r="K89" s="3" t="str">
        <f>IF(AND($J$5=1,'8 Location'!G24&gt;0,TRUNC('8 Location'!G24,2)&lt;&gt;'8 Location'!G24),"Row "&amp;$I89&amp;", "&amp;$J$76&amp;", "&amp;K$77&amp;"; ","")</f>
        <v/>
      </c>
      <c r="L89" s="3" t="str">
        <f>IF(AND($J$5=1,'8 Location'!H24&gt;0,TRUNC('8 Location'!H24,2)&lt;&gt;'8 Location'!H24),"Row "&amp;$I89&amp;", "&amp;$J$76&amp;", "&amp;L$77&amp;"; ","")</f>
        <v/>
      </c>
      <c r="M89" s="3" t="str">
        <f>IF(AND($J$5=1,'8 Location'!I24&gt;0,TRUNC('8 Location'!I24,2)&lt;&gt;'8 Location'!I24),"Row "&amp;$I89&amp;", "&amp;$J$76&amp;", "&amp;M$77&amp;"; ","")</f>
        <v/>
      </c>
      <c r="N89" s="3" t="str">
        <f>IF(AND($J$5=1,'8 Location'!J24&gt;0,TRUNC('8 Location'!J24,2)&lt;&gt;'8 Location'!J24),"Row "&amp;$I89&amp;", "&amp;$J$76&amp;", "&amp;N$77&amp;"; ","")</f>
        <v/>
      </c>
      <c r="O89" s="40" t="str">
        <f>IF(AND($J$5=1,'8 Location'!L24&gt;0,TRUNC('8 Location'!L24,2)&lt;&gt;'8 Location'!L24),"Row "&amp;$I89&amp;", "&amp;$O$76&amp;", "&amp;O$77&amp;"; ","")</f>
        <v/>
      </c>
      <c r="P89" s="3" t="str">
        <f>IF(AND($J$5=1,'8 Location'!M24&gt;0,TRUNC('8 Location'!M24,2)&lt;&gt;'8 Location'!M24),"Row "&amp;$I89&amp;", "&amp;$O$76&amp;", "&amp;P$77&amp;"; ","")</f>
        <v/>
      </c>
      <c r="Q89" s="3" t="str">
        <f>IF(AND($J$5=1,'8 Location'!N24&gt;0,TRUNC('8 Location'!N24,2)&lt;&gt;'8 Location'!N24),"Row "&amp;$I89&amp;", "&amp;$O$76&amp;", "&amp;Q$77&amp;"; ","")</f>
        <v/>
      </c>
      <c r="R89" s="3" t="str">
        <f>IF(AND($J$5=1,'8 Location'!O24&gt;0,TRUNC('8 Location'!O24,2)&lt;&gt;'8 Location'!O24),"Row "&amp;$I89&amp;", "&amp;$O$76&amp;", "&amp;R$77&amp;"; ","")</f>
        <v/>
      </c>
      <c r="S89" s="41" t="str">
        <f>IF(AND($J$5=1,'8 Location'!P24&gt;0,TRUNC('8 Location'!P24,2)&lt;&gt;'8 Location'!P24),"Row "&amp;$I89&amp;", "&amp;$O$76&amp;", "&amp;S$77&amp;"; ","")</f>
        <v/>
      </c>
      <c r="T89" s="41"/>
      <c r="U89" s="40"/>
      <c r="V89" s="40">
        <v>13</v>
      </c>
      <c r="W89" s="40" t="str">
        <f>IF(AND($K$5=1,'8 Location'!F25&lt;0),"Row "&amp;$V89&amp;", "&amp;$W$75&amp;", "&amp;W$76&amp;"; ","")</f>
        <v/>
      </c>
      <c r="X89" s="3" t="str">
        <f>IF(AND($K$5=1,'8 Location'!G25&lt;0),"Row "&amp;$V89&amp;", "&amp;$W$75&amp;", "&amp;X$76&amp;"; ","")</f>
        <v/>
      </c>
      <c r="Y89" s="3" t="str">
        <f>IF(AND($K$5=1,'8 Location'!H25&lt;0),"Row "&amp;$V89&amp;", "&amp;$W$75&amp;", "&amp;Y$76&amp;"; ","")</f>
        <v/>
      </c>
      <c r="Z89" s="3" t="str">
        <f>IF(AND($K$5=1,'8 Location'!I25&lt;0),"Row "&amp;$V89&amp;", "&amp;$W$75&amp;", "&amp;Z$76&amp;"; ","")</f>
        <v/>
      </c>
      <c r="AA89" s="3" t="str">
        <f>IF(AND($K$5=1,'8 Location'!J25&lt;0),"Row "&amp;$V89&amp;", "&amp;$W$75&amp;", "&amp;AA$76&amp;"; ","")</f>
        <v/>
      </c>
      <c r="AB89" s="40" t="str">
        <f>IF(AND($K$5=1,'8 Location'!L25&lt;0),"Row "&amp;$V89&amp;", "&amp;$AB$75&amp;", "&amp;AB$76&amp;"; ","")</f>
        <v/>
      </c>
      <c r="AC89" s="3" t="str">
        <f>IF(AND($K$5=1,'8 Location'!M25&lt;0),"Row "&amp;$V89&amp;", "&amp;$AB$75&amp;", "&amp;AC$76&amp;"; ","")</f>
        <v/>
      </c>
      <c r="AD89" s="3" t="str">
        <f>IF(AND($K$5=1,'8 Location'!N25&lt;0),"Row "&amp;$V89&amp;", "&amp;$AB$75&amp;", "&amp;AD$76&amp;"; ","")</f>
        <v/>
      </c>
      <c r="AE89" s="3" t="str">
        <f>IF(AND($K$5=1,'8 Location'!O25&lt;0),"Row "&amp;$V89&amp;", "&amp;$AB$75&amp;", "&amp;AE$76&amp;"; ","")</f>
        <v/>
      </c>
      <c r="AF89" s="41" t="str">
        <f>IF(AND($K$5=1,'8 Location'!P25&lt;0),"Row "&amp;$V89&amp;", "&amp;$AB$75&amp;", "&amp;AF$76&amp;"; ","")</f>
        <v/>
      </c>
      <c r="AG89" s="41"/>
      <c r="AQ89" s="1026"/>
      <c r="AR89" s="1027"/>
    </row>
    <row r="90" spans="2:44" x14ac:dyDescent="0.25">
      <c r="B90" s="40"/>
      <c r="C90" s="40">
        <v>15</v>
      </c>
      <c r="D90" s="3" t="str">
        <f>IF(AND($I$5=1,OR('8 Location'!B27&lt;&gt;"",'8 Location'!C27&lt;&gt;"",'8 Location'!D27&lt;&gt;""),'8 Location'!E27=""),"Row "&amp;C90&amp;" (No Postcode); ","")</f>
        <v/>
      </c>
      <c r="E90" s="41" t="str">
        <f>IF(OR('8 Location'!E27="",$I$5&lt;&gt;1),"",IF(AND('8 Location'!E27&lt;&gt;"NA",'8 Location'!C27&lt;&gt;4002,ISERR(RIGHT('8 Location'!E27,1)*1),ISERR(MID(RIGHT('8 Location'!E27,3),2,1)*1),ISERR(LEFT(RIGHT('8 Location'!E27,3),1)*1)=FALSE,ISERR(LEFT('8 Location'!E27,1)*1),LEN('8 Location'!E27)&lt;=8),"",IF(AND('8 Location'!E27="NA",'8 Location'!C27=4002),"","Row "&amp;C90&amp;" (Invalid Postcode); ")))</f>
        <v/>
      </c>
      <c r="F90" s="3"/>
      <c r="G90" s="3"/>
      <c r="H90" s="40"/>
      <c r="I90" s="40">
        <v>13</v>
      </c>
      <c r="J90" s="40" t="str">
        <f>IF(AND($J$5=1,'8 Location'!F25&gt;0,TRUNC('8 Location'!F25,2)&lt;&gt;'8 Location'!F25),"Row "&amp;$I90&amp;", "&amp;$J$76&amp;", "&amp;J$77&amp;"; ","")</f>
        <v/>
      </c>
      <c r="K90" s="3" t="str">
        <f>IF(AND($J$5=1,'8 Location'!G25&gt;0,TRUNC('8 Location'!G25,2)&lt;&gt;'8 Location'!G25),"Row "&amp;$I90&amp;", "&amp;$J$76&amp;", "&amp;K$77&amp;"; ","")</f>
        <v/>
      </c>
      <c r="L90" s="3" t="str">
        <f>IF(AND($J$5=1,'8 Location'!H25&gt;0,TRUNC('8 Location'!H25,2)&lt;&gt;'8 Location'!H25),"Row "&amp;$I90&amp;", "&amp;$J$76&amp;", "&amp;L$77&amp;"; ","")</f>
        <v/>
      </c>
      <c r="M90" s="3" t="str">
        <f>IF(AND($J$5=1,'8 Location'!I25&gt;0,TRUNC('8 Location'!I25,2)&lt;&gt;'8 Location'!I25),"Row "&amp;$I90&amp;", "&amp;$J$76&amp;", "&amp;M$77&amp;"; ","")</f>
        <v/>
      </c>
      <c r="N90" s="3" t="str">
        <f>IF(AND($J$5=1,'8 Location'!J25&gt;0,TRUNC('8 Location'!J25,2)&lt;&gt;'8 Location'!J25),"Row "&amp;$I90&amp;", "&amp;$J$76&amp;", "&amp;N$77&amp;"; ","")</f>
        <v/>
      </c>
      <c r="O90" s="40" t="str">
        <f>IF(AND($J$5=1,'8 Location'!L25&gt;0,TRUNC('8 Location'!L25,2)&lt;&gt;'8 Location'!L25),"Row "&amp;$I90&amp;", "&amp;$O$76&amp;", "&amp;O$77&amp;"; ","")</f>
        <v/>
      </c>
      <c r="P90" s="3" t="str">
        <f>IF(AND($J$5=1,'8 Location'!M25&gt;0,TRUNC('8 Location'!M25,2)&lt;&gt;'8 Location'!M25),"Row "&amp;$I90&amp;", "&amp;$O$76&amp;", "&amp;P$77&amp;"; ","")</f>
        <v/>
      </c>
      <c r="Q90" s="3" t="str">
        <f>IF(AND($J$5=1,'8 Location'!N25&gt;0,TRUNC('8 Location'!N25,2)&lt;&gt;'8 Location'!N25),"Row "&amp;$I90&amp;", "&amp;$O$76&amp;", "&amp;Q$77&amp;"; ","")</f>
        <v/>
      </c>
      <c r="R90" s="3" t="str">
        <f>IF(AND($J$5=1,'8 Location'!O25&gt;0,TRUNC('8 Location'!O25,2)&lt;&gt;'8 Location'!O25),"Row "&amp;$I90&amp;", "&amp;$O$76&amp;", "&amp;R$77&amp;"; ","")</f>
        <v/>
      </c>
      <c r="S90" s="41" t="str">
        <f>IF(AND($J$5=1,'8 Location'!P25&gt;0,TRUNC('8 Location'!P25,2)&lt;&gt;'8 Location'!P25),"Row "&amp;$I90&amp;", "&amp;$O$76&amp;", "&amp;S$77&amp;"; ","")</f>
        <v/>
      </c>
      <c r="T90" s="41"/>
      <c r="U90" s="40"/>
      <c r="V90" s="40">
        <v>14</v>
      </c>
      <c r="W90" s="40" t="str">
        <f>IF(AND($K$5=1,'8 Location'!F26&lt;0),"Row "&amp;$V90&amp;", "&amp;$W$75&amp;", "&amp;W$76&amp;"; ","")</f>
        <v/>
      </c>
      <c r="X90" s="3" t="str">
        <f>IF(AND($K$5=1,'8 Location'!G26&lt;0),"Row "&amp;$V90&amp;", "&amp;$W$75&amp;", "&amp;X$76&amp;"; ","")</f>
        <v/>
      </c>
      <c r="Y90" s="3" t="str">
        <f>IF(AND($K$5=1,'8 Location'!H26&lt;0),"Row "&amp;$V90&amp;", "&amp;$W$75&amp;", "&amp;Y$76&amp;"; ","")</f>
        <v/>
      </c>
      <c r="Z90" s="3" t="str">
        <f>IF(AND($K$5=1,'8 Location'!I26&lt;0),"Row "&amp;$V90&amp;", "&amp;$W$75&amp;", "&amp;Z$76&amp;"; ","")</f>
        <v/>
      </c>
      <c r="AA90" s="3" t="str">
        <f>IF(AND($K$5=1,'8 Location'!J26&lt;0),"Row "&amp;$V90&amp;", "&amp;$W$75&amp;", "&amp;AA$76&amp;"; ","")</f>
        <v/>
      </c>
      <c r="AB90" s="40" t="str">
        <f>IF(AND($K$5=1,'8 Location'!L26&lt;0),"Row "&amp;$V90&amp;", "&amp;$AB$75&amp;", "&amp;AB$76&amp;"; ","")</f>
        <v/>
      </c>
      <c r="AC90" s="3" t="str">
        <f>IF(AND($K$5=1,'8 Location'!M26&lt;0),"Row "&amp;$V90&amp;", "&amp;$AB$75&amp;", "&amp;AC$76&amp;"; ","")</f>
        <v/>
      </c>
      <c r="AD90" s="3" t="str">
        <f>IF(AND($K$5=1,'8 Location'!N26&lt;0),"Row "&amp;$V90&amp;", "&amp;$AB$75&amp;", "&amp;AD$76&amp;"; ","")</f>
        <v/>
      </c>
      <c r="AE90" s="3" t="str">
        <f>IF(AND($K$5=1,'8 Location'!O26&lt;0),"Row "&amp;$V90&amp;", "&amp;$AB$75&amp;", "&amp;AE$76&amp;"; ","")</f>
        <v/>
      </c>
      <c r="AF90" s="41" t="str">
        <f>IF(AND($K$5=1,'8 Location'!P26&lt;0),"Row "&amp;$V90&amp;", "&amp;$AB$75&amp;", "&amp;AF$76&amp;"; ","")</f>
        <v/>
      </c>
      <c r="AG90" s="41"/>
      <c r="AQ90" s="1026"/>
      <c r="AR90" s="1027"/>
    </row>
    <row r="91" spans="2:44" x14ac:dyDescent="0.25">
      <c r="B91" s="40"/>
      <c r="C91" s="40">
        <v>16</v>
      </c>
      <c r="D91" s="3" t="str">
        <f>IF(AND($I$5=1,OR('8 Location'!B28&lt;&gt;"",'8 Location'!C28&lt;&gt;"",'8 Location'!D28&lt;&gt;""),'8 Location'!E28=""),"Row "&amp;C91&amp;" (No Postcode); ","")</f>
        <v/>
      </c>
      <c r="E91" s="41" t="str">
        <f>IF(OR('8 Location'!E28="",$I$5&lt;&gt;1),"",IF(AND('8 Location'!E28&lt;&gt;"NA",'8 Location'!C28&lt;&gt;4002,ISERR(RIGHT('8 Location'!E28,1)*1),ISERR(MID(RIGHT('8 Location'!E28,3),2,1)*1),ISERR(LEFT(RIGHT('8 Location'!E28,3),1)*1)=FALSE,ISERR(LEFT('8 Location'!E28,1)*1),LEN('8 Location'!E28)&lt;=8),"",IF(AND('8 Location'!E28="NA",'8 Location'!C28=4002),"","Row "&amp;C91&amp;" (Invalid Postcode); ")))</f>
        <v/>
      </c>
      <c r="F91" s="3"/>
      <c r="G91" s="3"/>
      <c r="H91" s="40"/>
      <c r="I91" s="40">
        <v>14</v>
      </c>
      <c r="J91" s="40" t="str">
        <f>IF(AND($J$5=1,'8 Location'!F26&gt;0,TRUNC('8 Location'!F26,2)&lt;&gt;'8 Location'!F26),"Row "&amp;$I91&amp;", "&amp;$J$76&amp;", "&amp;J$77&amp;"; ","")</f>
        <v/>
      </c>
      <c r="K91" s="3" t="str">
        <f>IF(AND($J$5=1,'8 Location'!G26&gt;0,TRUNC('8 Location'!G26,2)&lt;&gt;'8 Location'!G26),"Row "&amp;$I91&amp;", "&amp;$J$76&amp;", "&amp;K$77&amp;"; ","")</f>
        <v/>
      </c>
      <c r="L91" s="3" t="str">
        <f>IF(AND($J$5=1,'8 Location'!H26&gt;0,TRUNC('8 Location'!H26,2)&lt;&gt;'8 Location'!H26),"Row "&amp;$I91&amp;", "&amp;$J$76&amp;", "&amp;L$77&amp;"; ","")</f>
        <v/>
      </c>
      <c r="M91" s="3" t="str">
        <f>IF(AND($J$5=1,'8 Location'!I26&gt;0,TRUNC('8 Location'!I26,2)&lt;&gt;'8 Location'!I26),"Row "&amp;$I91&amp;", "&amp;$J$76&amp;", "&amp;M$77&amp;"; ","")</f>
        <v/>
      </c>
      <c r="N91" s="3" t="str">
        <f>IF(AND($J$5=1,'8 Location'!J26&gt;0,TRUNC('8 Location'!J26,2)&lt;&gt;'8 Location'!J26),"Row "&amp;$I91&amp;", "&amp;$J$76&amp;", "&amp;N$77&amp;"; ","")</f>
        <v/>
      </c>
      <c r="O91" s="40" t="str">
        <f>IF(AND($J$5=1,'8 Location'!L26&gt;0,TRUNC('8 Location'!L26,2)&lt;&gt;'8 Location'!L26),"Row "&amp;$I91&amp;", "&amp;$O$76&amp;", "&amp;O$77&amp;"; ","")</f>
        <v/>
      </c>
      <c r="P91" s="3" t="str">
        <f>IF(AND($J$5=1,'8 Location'!M26&gt;0,TRUNC('8 Location'!M26,2)&lt;&gt;'8 Location'!M26),"Row "&amp;$I91&amp;", "&amp;$O$76&amp;", "&amp;P$77&amp;"; ","")</f>
        <v/>
      </c>
      <c r="Q91" s="3" t="str">
        <f>IF(AND($J$5=1,'8 Location'!N26&gt;0,TRUNC('8 Location'!N26,2)&lt;&gt;'8 Location'!N26),"Row "&amp;$I91&amp;", "&amp;$O$76&amp;", "&amp;Q$77&amp;"; ","")</f>
        <v/>
      </c>
      <c r="R91" s="3" t="str">
        <f>IF(AND($J$5=1,'8 Location'!O26&gt;0,TRUNC('8 Location'!O26,2)&lt;&gt;'8 Location'!O26),"Row "&amp;$I91&amp;", "&amp;$O$76&amp;", "&amp;R$77&amp;"; ","")</f>
        <v/>
      </c>
      <c r="S91" s="41" t="str">
        <f>IF(AND($J$5=1,'8 Location'!P26&gt;0,TRUNC('8 Location'!P26,2)&lt;&gt;'8 Location'!P26),"Row "&amp;$I91&amp;", "&amp;$O$76&amp;", "&amp;S$77&amp;"; ","")</f>
        <v/>
      </c>
      <c r="T91" s="41"/>
      <c r="U91" s="40"/>
      <c r="V91" s="40">
        <v>15</v>
      </c>
      <c r="W91" s="40" t="str">
        <f>IF(AND($K$5=1,'8 Location'!F27&lt;0),"Row "&amp;$V91&amp;", "&amp;$W$75&amp;", "&amp;W$76&amp;"; ","")</f>
        <v/>
      </c>
      <c r="X91" s="3" t="str">
        <f>IF(AND($K$5=1,'8 Location'!G27&lt;0),"Row "&amp;$V91&amp;", "&amp;$W$75&amp;", "&amp;X$76&amp;"; ","")</f>
        <v/>
      </c>
      <c r="Y91" s="3" t="str">
        <f>IF(AND($K$5=1,'8 Location'!H27&lt;0),"Row "&amp;$V91&amp;", "&amp;$W$75&amp;", "&amp;Y$76&amp;"; ","")</f>
        <v/>
      </c>
      <c r="Z91" s="3" t="str">
        <f>IF(AND($K$5=1,'8 Location'!I27&lt;0),"Row "&amp;$V91&amp;", "&amp;$W$75&amp;", "&amp;Z$76&amp;"; ","")</f>
        <v/>
      </c>
      <c r="AA91" s="3" t="str">
        <f>IF(AND($K$5=1,'8 Location'!J27&lt;0),"Row "&amp;$V91&amp;", "&amp;$W$75&amp;", "&amp;AA$76&amp;"; ","")</f>
        <v/>
      </c>
      <c r="AB91" s="40" t="str">
        <f>IF(AND($K$5=1,'8 Location'!L27&lt;0),"Row "&amp;$V91&amp;", "&amp;$AB$75&amp;", "&amp;AB$76&amp;"; ","")</f>
        <v/>
      </c>
      <c r="AC91" s="3" t="str">
        <f>IF(AND($K$5=1,'8 Location'!M27&lt;0),"Row "&amp;$V91&amp;", "&amp;$AB$75&amp;", "&amp;AC$76&amp;"; ","")</f>
        <v/>
      </c>
      <c r="AD91" s="3" t="str">
        <f>IF(AND($K$5=1,'8 Location'!N27&lt;0),"Row "&amp;$V91&amp;", "&amp;$AB$75&amp;", "&amp;AD$76&amp;"; ","")</f>
        <v/>
      </c>
      <c r="AE91" s="3" t="str">
        <f>IF(AND($K$5=1,'8 Location'!O27&lt;0),"Row "&amp;$V91&amp;", "&amp;$AB$75&amp;", "&amp;AE$76&amp;"; ","")</f>
        <v/>
      </c>
      <c r="AF91" s="41" t="str">
        <f>IF(AND($K$5=1,'8 Location'!P27&lt;0),"Row "&amp;$V91&amp;", "&amp;$AB$75&amp;", "&amp;AF$76&amp;"; ","")</f>
        <v/>
      </c>
      <c r="AG91" s="41"/>
      <c r="AQ91" s="1026"/>
      <c r="AR91" s="1027"/>
    </row>
    <row r="92" spans="2:44" x14ac:dyDescent="0.25">
      <c r="B92" s="40"/>
      <c r="C92" s="40">
        <v>17</v>
      </c>
      <c r="D92" s="3" t="str">
        <f>IF(AND($I$5=1,OR('8 Location'!B29&lt;&gt;"",'8 Location'!C29&lt;&gt;"",'8 Location'!D29&lt;&gt;""),'8 Location'!E29=""),"Row "&amp;C92&amp;" (No Postcode); ","")</f>
        <v/>
      </c>
      <c r="E92" s="41" t="str">
        <f>IF(OR('8 Location'!E29="",$I$5&lt;&gt;1),"",IF(AND('8 Location'!E29&lt;&gt;"NA",'8 Location'!C29&lt;&gt;4002,ISERR(RIGHT('8 Location'!E29,1)*1),ISERR(MID(RIGHT('8 Location'!E29,3),2,1)*1),ISERR(LEFT(RIGHT('8 Location'!E29,3),1)*1)=FALSE,ISERR(LEFT('8 Location'!E29,1)*1),LEN('8 Location'!E29)&lt;=8),"",IF(AND('8 Location'!E29="NA",'8 Location'!C29=4002),"","Row "&amp;C92&amp;" (Invalid Postcode); ")))</f>
        <v/>
      </c>
      <c r="F92" s="3"/>
      <c r="G92" s="3"/>
      <c r="H92" s="40"/>
      <c r="I92" s="40">
        <v>15</v>
      </c>
      <c r="J92" s="40" t="str">
        <f>IF(AND($J$5=1,'8 Location'!F27&gt;0,TRUNC('8 Location'!F27,2)&lt;&gt;'8 Location'!F27),"Row "&amp;$I92&amp;", "&amp;$J$76&amp;", "&amp;J$77&amp;"; ","")</f>
        <v/>
      </c>
      <c r="K92" s="3" t="str">
        <f>IF(AND($J$5=1,'8 Location'!G27&gt;0,TRUNC('8 Location'!G27,2)&lt;&gt;'8 Location'!G27),"Row "&amp;$I92&amp;", "&amp;$J$76&amp;", "&amp;K$77&amp;"; ","")</f>
        <v/>
      </c>
      <c r="L92" s="3" t="str">
        <f>IF(AND($J$5=1,'8 Location'!H27&gt;0,TRUNC('8 Location'!H27,2)&lt;&gt;'8 Location'!H27),"Row "&amp;$I92&amp;", "&amp;$J$76&amp;", "&amp;L$77&amp;"; ","")</f>
        <v/>
      </c>
      <c r="M92" s="3" t="str">
        <f>IF(AND($J$5=1,'8 Location'!I27&gt;0,TRUNC('8 Location'!I27,2)&lt;&gt;'8 Location'!I27),"Row "&amp;$I92&amp;", "&amp;$J$76&amp;", "&amp;M$77&amp;"; ","")</f>
        <v/>
      </c>
      <c r="N92" s="3" t="str">
        <f>IF(AND($J$5=1,'8 Location'!J27&gt;0,TRUNC('8 Location'!J27,2)&lt;&gt;'8 Location'!J27),"Row "&amp;$I92&amp;", "&amp;$J$76&amp;", "&amp;N$77&amp;"; ","")</f>
        <v/>
      </c>
      <c r="O92" s="40" t="str">
        <f>IF(AND($J$5=1,'8 Location'!L27&gt;0,TRUNC('8 Location'!L27,2)&lt;&gt;'8 Location'!L27),"Row "&amp;$I92&amp;", "&amp;$O$76&amp;", "&amp;O$77&amp;"; ","")</f>
        <v/>
      </c>
      <c r="P92" s="3" t="str">
        <f>IF(AND($J$5=1,'8 Location'!M27&gt;0,TRUNC('8 Location'!M27,2)&lt;&gt;'8 Location'!M27),"Row "&amp;$I92&amp;", "&amp;$O$76&amp;", "&amp;P$77&amp;"; ","")</f>
        <v/>
      </c>
      <c r="Q92" s="3" t="str">
        <f>IF(AND($J$5=1,'8 Location'!N27&gt;0,TRUNC('8 Location'!N27,2)&lt;&gt;'8 Location'!N27),"Row "&amp;$I92&amp;", "&amp;$O$76&amp;", "&amp;Q$77&amp;"; ","")</f>
        <v/>
      </c>
      <c r="R92" s="3" t="str">
        <f>IF(AND($J$5=1,'8 Location'!O27&gt;0,TRUNC('8 Location'!O27,2)&lt;&gt;'8 Location'!O27),"Row "&amp;$I92&amp;", "&amp;$O$76&amp;", "&amp;R$77&amp;"; ","")</f>
        <v/>
      </c>
      <c r="S92" s="41" t="str">
        <f>IF(AND($J$5=1,'8 Location'!P27&gt;0,TRUNC('8 Location'!P27,2)&lt;&gt;'8 Location'!P27),"Row "&amp;$I92&amp;", "&amp;$O$76&amp;", "&amp;S$77&amp;"; ","")</f>
        <v/>
      </c>
      <c r="T92" s="41"/>
      <c r="U92" s="40"/>
      <c r="V92" s="40">
        <v>16</v>
      </c>
      <c r="W92" s="40" t="str">
        <f>IF(AND($K$5=1,'8 Location'!F28&lt;0),"Row "&amp;$V92&amp;", "&amp;$W$75&amp;", "&amp;W$76&amp;"; ","")</f>
        <v/>
      </c>
      <c r="X92" s="3" t="str">
        <f>IF(AND($K$5=1,'8 Location'!G28&lt;0),"Row "&amp;$V92&amp;", "&amp;$W$75&amp;", "&amp;X$76&amp;"; ","")</f>
        <v/>
      </c>
      <c r="Y92" s="3" t="str">
        <f>IF(AND($K$5=1,'8 Location'!H28&lt;0),"Row "&amp;$V92&amp;", "&amp;$W$75&amp;", "&amp;Y$76&amp;"; ","")</f>
        <v/>
      </c>
      <c r="Z92" s="3" t="str">
        <f>IF(AND($K$5=1,'8 Location'!I28&lt;0),"Row "&amp;$V92&amp;", "&amp;$W$75&amp;", "&amp;Z$76&amp;"; ","")</f>
        <v/>
      </c>
      <c r="AA92" s="3" t="str">
        <f>IF(AND($K$5=1,'8 Location'!J28&lt;0),"Row "&amp;$V92&amp;", "&amp;$W$75&amp;", "&amp;AA$76&amp;"; ","")</f>
        <v/>
      </c>
      <c r="AB92" s="40" t="str">
        <f>IF(AND($K$5=1,'8 Location'!L28&lt;0),"Row "&amp;$V92&amp;", "&amp;$AB$75&amp;", "&amp;AB$76&amp;"; ","")</f>
        <v/>
      </c>
      <c r="AC92" s="3" t="str">
        <f>IF(AND($K$5=1,'8 Location'!M28&lt;0),"Row "&amp;$V92&amp;", "&amp;$AB$75&amp;", "&amp;AC$76&amp;"; ","")</f>
        <v/>
      </c>
      <c r="AD92" s="3" t="str">
        <f>IF(AND($K$5=1,'8 Location'!N28&lt;0),"Row "&amp;$V92&amp;", "&amp;$AB$75&amp;", "&amp;AD$76&amp;"; ","")</f>
        <v/>
      </c>
      <c r="AE92" s="3" t="str">
        <f>IF(AND($K$5=1,'8 Location'!O28&lt;0),"Row "&amp;$V92&amp;", "&amp;$AB$75&amp;", "&amp;AE$76&amp;"; ","")</f>
        <v/>
      </c>
      <c r="AF92" s="41" t="str">
        <f>IF(AND($K$5=1,'8 Location'!P28&lt;0),"Row "&amp;$V92&amp;", "&amp;$AB$75&amp;", "&amp;AF$76&amp;"; ","")</f>
        <v/>
      </c>
      <c r="AG92" s="41"/>
      <c r="AQ92" s="1026"/>
      <c r="AR92" s="1027"/>
    </row>
    <row r="93" spans="2:44" x14ac:dyDescent="0.25">
      <c r="B93" s="40"/>
      <c r="C93" s="40">
        <v>18</v>
      </c>
      <c r="D93" s="3" t="str">
        <f>IF(AND($I$5=1,OR('8 Location'!B30&lt;&gt;"",'8 Location'!C30&lt;&gt;"",'8 Location'!D30&lt;&gt;""),'8 Location'!E30=""),"Row "&amp;C93&amp;" (No Postcode); ","")</f>
        <v/>
      </c>
      <c r="E93" s="41" t="str">
        <f>IF(OR('8 Location'!E30="",$I$5&lt;&gt;1),"",IF(AND('8 Location'!E30&lt;&gt;"NA",'8 Location'!C30&lt;&gt;4002,ISERR(RIGHT('8 Location'!E30,1)*1),ISERR(MID(RIGHT('8 Location'!E30,3),2,1)*1),ISERR(LEFT(RIGHT('8 Location'!E30,3),1)*1)=FALSE,ISERR(LEFT('8 Location'!E30,1)*1),LEN('8 Location'!E30)&lt;=8),"",IF(AND('8 Location'!E30="NA",'8 Location'!C30=4002),"","Row "&amp;C93&amp;" (Invalid Postcode); ")))</f>
        <v/>
      </c>
      <c r="F93" s="3"/>
      <c r="G93" s="3"/>
      <c r="H93" s="40"/>
      <c r="I93" s="40">
        <v>16</v>
      </c>
      <c r="J93" s="40" t="str">
        <f>IF(AND($J$5=1,'8 Location'!F28&gt;0,TRUNC('8 Location'!F28,2)&lt;&gt;'8 Location'!F28),"Row "&amp;$I93&amp;", "&amp;$J$76&amp;", "&amp;J$77&amp;"; ","")</f>
        <v/>
      </c>
      <c r="K93" s="3" t="str">
        <f>IF(AND($J$5=1,'8 Location'!G28&gt;0,TRUNC('8 Location'!G28,2)&lt;&gt;'8 Location'!G28),"Row "&amp;$I93&amp;", "&amp;$J$76&amp;", "&amp;K$77&amp;"; ","")</f>
        <v/>
      </c>
      <c r="L93" s="3" t="str">
        <f>IF(AND($J$5=1,'8 Location'!H28&gt;0,TRUNC('8 Location'!H28,2)&lt;&gt;'8 Location'!H28),"Row "&amp;$I93&amp;", "&amp;$J$76&amp;", "&amp;L$77&amp;"; ","")</f>
        <v/>
      </c>
      <c r="M93" s="3" t="str">
        <f>IF(AND($J$5=1,'8 Location'!I28&gt;0,TRUNC('8 Location'!I28,2)&lt;&gt;'8 Location'!I28),"Row "&amp;$I93&amp;", "&amp;$J$76&amp;", "&amp;M$77&amp;"; ","")</f>
        <v/>
      </c>
      <c r="N93" s="3" t="str">
        <f>IF(AND($J$5=1,'8 Location'!J28&gt;0,TRUNC('8 Location'!J28,2)&lt;&gt;'8 Location'!J28),"Row "&amp;$I93&amp;", "&amp;$J$76&amp;", "&amp;N$77&amp;"; ","")</f>
        <v/>
      </c>
      <c r="O93" s="40" t="str">
        <f>IF(AND($J$5=1,'8 Location'!L28&gt;0,TRUNC('8 Location'!L28,2)&lt;&gt;'8 Location'!L28),"Row "&amp;$I93&amp;", "&amp;$O$76&amp;", "&amp;O$77&amp;"; ","")</f>
        <v/>
      </c>
      <c r="P93" s="3" t="str">
        <f>IF(AND($J$5=1,'8 Location'!M28&gt;0,TRUNC('8 Location'!M28,2)&lt;&gt;'8 Location'!M28),"Row "&amp;$I93&amp;", "&amp;$O$76&amp;", "&amp;P$77&amp;"; ","")</f>
        <v/>
      </c>
      <c r="Q93" s="3" t="str">
        <f>IF(AND($J$5=1,'8 Location'!N28&gt;0,TRUNC('8 Location'!N28,2)&lt;&gt;'8 Location'!N28),"Row "&amp;$I93&amp;", "&amp;$O$76&amp;", "&amp;Q$77&amp;"; ","")</f>
        <v/>
      </c>
      <c r="R93" s="3" t="str">
        <f>IF(AND($J$5=1,'8 Location'!O28&gt;0,TRUNC('8 Location'!O28,2)&lt;&gt;'8 Location'!O28),"Row "&amp;$I93&amp;", "&amp;$O$76&amp;", "&amp;R$77&amp;"; ","")</f>
        <v/>
      </c>
      <c r="S93" s="41" t="str">
        <f>IF(AND($J$5=1,'8 Location'!P28&gt;0,TRUNC('8 Location'!P28,2)&lt;&gt;'8 Location'!P28),"Row "&amp;$I93&amp;", "&amp;$O$76&amp;", "&amp;S$77&amp;"; ","")</f>
        <v/>
      </c>
      <c r="T93" s="41"/>
      <c r="U93" s="40"/>
      <c r="V93" s="40">
        <v>17</v>
      </c>
      <c r="W93" s="40" t="str">
        <f>IF(AND($K$5=1,'8 Location'!F29&lt;0),"Row "&amp;$V93&amp;", "&amp;$W$75&amp;", "&amp;W$76&amp;"; ","")</f>
        <v/>
      </c>
      <c r="X93" s="3" t="str">
        <f>IF(AND($K$5=1,'8 Location'!G29&lt;0),"Row "&amp;$V93&amp;", "&amp;$W$75&amp;", "&amp;X$76&amp;"; ","")</f>
        <v/>
      </c>
      <c r="Y93" s="3" t="str">
        <f>IF(AND($K$5=1,'8 Location'!H29&lt;0),"Row "&amp;$V93&amp;", "&amp;$W$75&amp;", "&amp;Y$76&amp;"; ","")</f>
        <v/>
      </c>
      <c r="Z93" s="3" t="str">
        <f>IF(AND($K$5=1,'8 Location'!I29&lt;0),"Row "&amp;$V93&amp;", "&amp;$W$75&amp;", "&amp;Z$76&amp;"; ","")</f>
        <v/>
      </c>
      <c r="AA93" s="3" t="str">
        <f>IF(AND($K$5=1,'8 Location'!J29&lt;0),"Row "&amp;$V93&amp;", "&amp;$W$75&amp;", "&amp;AA$76&amp;"; ","")</f>
        <v/>
      </c>
      <c r="AB93" s="40" t="str">
        <f>IF(AND($K$5=1,'8 Location'!L29&lt;0),"Row "&amp;$V93&amp;", "&amp;$AB$75&amp;", "&amp;AB$76&amp;"; ","")</f>
        <v/>
      </c>
      <c r="AC93" s="3" t="str">
        <f>IF(AND($K$5=1,'8 Location'!M29&lt;0),"Row "&amp;$V93&amp;", "&amp;$AB$75&amp;", "&amp;AC$76&amp;"; ","")</f>
        <v/>
      </c>
      <c r="AD93" s="3" t="str">
        <f>IF(AND($K$5=1,'8 Location'!N29&lt;0),"Row "&amp;$V93&amp;", "&amp;$AB$75&amp;", "&amp;AD$76&amp;"; ","")</f>
        <v/>
      </c>
      <c r="AE93" s="3" t="str">
        <f>IF(AND($K$5=1,'8 Location'!O29&lt;0),"Row "&amp;$V93&amp;", "&amp;$AB$75&amp;", "&amp;AE$76&amp;"; ","")</f>
        <v/>
      </c>
      <c r="AF93" s="41" t="str">
        <f>IF(AND($K$5=1,'8 Location'!P29&lt;0),"Row "&amp;$V93&amp;", "&amp;$AB$75&amp;", "&amp;AF$76&amp;"; ","")</f>
        <v/>
      </c>
      <c r="AG93" s="41"/>
      <c r="AQ93" s="1026"/>
      <c r="AR93" s="1027"/>
    </row>
    <row r="94" spans="2:44" x14ac:dyDescent="0.25">
      <c r="B94" s="40"/>
      <c r="C94" s="40">
        <v>19</v>
      </c>
      <c r="D94" s="3" t="str">
        <f>IF(AND($I$5=1,OR('8 Location'!B31&lt;&gt;"",'8 Location'!C31&lt;&gt;"",'8 Location'!D31&lt;&gt;""),'8 Location'!E31=""),"Row "&amp;C94&amp;" (No Postcode); ","")</f>
        <v/>
      </c>
      <c r="E94" s="41" t="str">
        <f>IF(OR('8 Location'!E31="",$I$5&lt;&gt;1),"",IF(AND('8 Location'!E31&lt;&gt;"NA",'8 Location'!C31&lt;&gt;4002,ISERR(RIGHT('8 Location'!E31,1)*1),ISERR(MID(RIGHT('8 Location'!E31,3),2,1)*1),ISERR(LEFT(RIGHT('8 Location'!E31,3),1)*1)=FALSE,ISERR(LEFT('8 Location'!E31,1)*1),LEN('8 Location'!E31)&lt;=8),"",IF(AND('8 Location'!E31="NA",'8 Location'!C31=4002),"","Row "&amp;C94&amp;" (Invalid Postcode); ")))</f>
        <v/>
      </c>
      <c r="F94" s="3"/>
      <c r="G94" s="3"/>
      <c r="H94" s="40"/>
      <c r="I94" s="40">
        <v>17</v>
      </c>
      <c r="J94" s="40" t="str">
        <f>IF(AND($J$5=1,'8 Location'!F29&gt;0,TRUNC('8 Location'!F29,2)&lt;&gt;'8 Location'!F29),"Row "&amp;$I94&amp;", "&amp;$J$76&amp;", "&amp;J$77&amp;"; ","")</f>
        <v/>
      </c>
      <c r="K94" s="3" t="str">
        <f>IF(AND($J$5=1,'8 Location'!G29&gt;0,TRUNC('8 Location'!G29,2)&lt;&gt;'8 Location'!G29),"Row "&amp;$I94&amp;", "&amp;$J$76&amp;", "&amp;K$77&amp;"; ","")</f>
        <v/>
      </c>
      <c r="L94" s="3" t="str">
        <f>IF(AND($J$5=1,'8 Location'!H29&gt;0,TRUNC('8 Location'!H29,2)&lt;&gt;'8 Location'!H29),"Row "&amp;$I94&amp;", "&amp;$J$76&amp;", "&amp;L$77&amp;"; ","")</f>
        <v/>
      </c>
      <c r="M94" s="3" t="str">
        <f>IF(AND($J$5=1,'8 Location'!I29&gt;0,TRUNC('8 Location'!I29,2)&lt;&gt;'8 Location'!I29),"Row "&amp;$I94&amp;", "&amp;$J$76&amp;", "&amp;M$77&amp;"; ","")</f>
        <v/>
      </c>
      <c r="N94" s="3" t="str">
        <f>IF(AND($J$5=1,'8 Location'!J29&gt;0,TRUNC('8 Location'!J29,2)&lt;&gt;'8 Location'!J29),"Row "&amp;$I94&amp;", "&amp;$J$76&amp;", "&amp;N$77&amp;"; ","")</f>
        <v/>
      </c>
      <c r="O94" s="40" t="str">
        <f>IF(AND($J$5=1,'8 Location'!L29&gt;0,TRUNC('8 Location'!L29,2)&lt;&gt;'8 Location'!L29),"Row "&amp;$I94&amp;", "&amp;$O$76&amp;", "&amp;O$77&amp;"; ","")</f>
        <v/>
      </c>
      <c r="P94" s="3" t="str">
        <f>IF(AND($J$5=1,'8 Location'!M29&gt;0,TRUNC('8 Location'!M29,2)&lt;&gt;'8 Location'!M29),"Row "&amp;$I94&amp;", "&amp;$O$76&amp;", "&amp;P$77&amp;"; ","")</f>
        <v/>
      </c>
      <c r="Q94" s="3" t="str">
        <f>IF(AND($J$5=1,'8 Location'!N29&gt;0,TRUNC('8 Location'!N29,2)&lt;&gt;'8 Location'!N29),"Row "&amp;$I94&amp;", "&amp;$O$76&amp;", "&amp;Q$77&amp;"; ","")</f>
        <v/>
      </c>
      <c r="R94" s="3" t="str">
        <f>IF(AND($J$5=1,'8 Location'!O29&gt;0,TRUNC('8 Location'!O29,2)&lt;&gt;'8 Location'!O29),"Row "&amp;$I94&amp;", "&amp;$O$76&amp;", "&amp;R$77&amp;"; ","")</f>
        <v/>
      </c>
      <c r="S94" s="41" t="str">
        <f>IF(AND($J$5=1,'8 Location'!P29&gt;0,TRUNC('8 Location'!P29,2)&lt;&gt;'8 Location'!P29),"Row "&amp;$I94&amp;", "&amp;$O$76&amp;", "&amp;S$77&amp;"; ","")</f>
        <v/>
      </c>
      <c r="T94" s="41"/>
      <c r="U94" s="40"/>
      <c r="V94" s="40">
        <v>18</v>
      </c>
      <c r="W94" s="40" t="str">
        <f>IF(AND($K$5=1,'8 Location'!F30&lt;0),"Row "&amp;$V94&amp;", "&amp;$W$75&amp;", "&amp;W$76&amp;"; ","")</f>
        <v/>
      </c>
      <c r="X94" s="3" t="str">
        <f>IF(AND($K$5=1,'8 Location'!G30&lt;0),"Row "&amp;$V94&amp;", "&amp;$W$75&amp;", "&amp;X$76&amp;"; ","")</f>
        <v/>
      </c>
      <c r="Y94" s="3" t="str">
        <f>IF(AND($K$5=1,'8 Location'!H30&lt;0),"Row "&amp;$V94&amp;", "&amp;$W$75&amp;", "&amp;Y$76&amp;"; ","")</f>
        <v/>
      </c>
      <c r="Z94" s="3" t="str">
        <f>IF(AND($K$5=1,'8 Location'!I30&lt;0),"Row "&amp;$V94&amp;", "&amp;$W$75&amp;", "&amp;Z$76&amp;"; ","")</f>
        <v/>
      </c>
      <c r="AA94" s="3" t="str">
        <f>IF(AND($K$5=1,'8 Location'!J30&lt;0),"Row "&amp;$V94&amp;", "&amp;$W$75&amp;", "&amp;AA$76&amp;"; ","")</f>
        <v/>
      </c>
      <c r="AB94" s="40" t="str">
        <f>IF(AND($K$5=1,'8 Location'!L30&lt;0),"Row "&amp;$V94&amp;", "&amp;$AB$75&amp;", "&amp;AB$76&amp;"; ","")</f>
        <v/>
      </c>
      <c r="AC94" s="3" t="str">
        <f>IF(AND($K$5=1,'8 Location'!M30&lt;0),"Row "&amp;$V94&amp;", "&amp;$AB$75&amp;", "&amp;AC$76&amp;"; ","")</f>
        <v/>
      </c>
      <c r="AD94" s="3" t="str">
        <f>IF(AND($K$5=1,'8 Location'!N30&lt;0),"Row "&amp;$V94&amp;", "&amp;$AB$75&amp;", "&amp;AD$76&amp;"; ","")</f>
        <v/>
      </c>
      <c r="AE94" s="3" t="str">
        <f>IF(AND($K$5=1,'8 Location'!O30&lt;0),"Row "&amp;$V94&amp;", "&amp;$AB$75&amp;", "&amp;AE$76&amp;"; ","")</f>
        <v/>
      </c>
      <c r="AF94" s="41" t="str">
        <f>IF(AND($K$5=1,'8 Location'!P30&lt;0),"Row "&amp;$V94&amp;", "&amp;$AB$75&amp;", "&amp;AF$76&amp;"; ","")</f>
        <v/>
      </c>
      <c r="AG94" s="41"/>
      <c r="AQ94" s="1026"/>
      <c r="AR94" s="1027"/>
    </row>
    <row r="95" spans="2:44" x14ac:dyDescent="0.25">
      <c r="B95" s="40"/>
      <c r="C95" s="40">
        <v>20</v>
      </c>
      <c r="D95" s="3" t="str">
        <f>IF(AND($I$5=1,OR('8 Location'!B32&lt;&gt;"",'8 Location'!C32&lt;&gt;"",'8 Location'!D32&lt;&gt;""),'8 Location'!E32=""),"Row "&amp;C95&amp;" (No Postcode); ","")</f>
        <v/>
      </c>
      <c r="E95" s="41" t="str">
        <f>IF(OR('8 Location'!E32="",$I$5&lt;&gt;1),"",IF(AND('8 Location'!E32&lt;&gt;"NA",'8 Location'!C32&lt;&gt;4002,ISERR(RIGHT('8 Location'!E32,1)*1),ISERR(MID(RIGHT('8 Location'!E32,3),2,1)*1),ISERR(LEFT(RIGHT('8 Location'!E32,3),1)*1)=FALSE,ISERR(LEFT('8 Location'!E32,1)*1),LEN('8 Location'!E32)&lt;=8),"",IF(AND('8 Location'!E32="NA",'8 Location'!C32=4002),"","Row "&amp;C95&amp;" (Invalid Postcode); ")))</f>
        <v/>
      </c>
      <c r="F95" s="3"/>
      <c r="G95" s="3"/>
      <c r="H95" s="40"/>
      <c r="I95" s="40">
        <v>18</v>
      </c>
      <c r="J95" s="40" t="str">
        <f>IF(AND($J$5=1,'8 Location'!F30&gt;0,TRUNC('8 Location'!F30,2)&lt;&gt;'8 Location'!F30),"Row "&amp;$I95&amp;", "&amp;$J$76&amp;", "&amp;J$77&amp;"; ","")</f>
        <v/>
      </c>
      <c r="K95" s="3" t="str">
        <f>IF(AND($J$5=1,'8 Location'!G30&gt;0,TRUNC('8 Location'!G30,2)&lt;&gt;'8 Location'!G30),"Row "&amp;$I95&amp;", "&amp;$J$76&amp;", "&amp;K$77&amp;"; ","")</f>
        <v/>
      </c>
      <c r="L95" s="3" t="str">
        <f>IF(AND($J$5=1,'8 Location'!H30&gt;0,TRUNC('8 Location'!H30,2)&lt;&gt;'8 Location'!H30),"Row "&amp;$I95&amp;", "&amp;$J$76&amp;", "&amp;L$77&amp;"; ","")</f>
        <v/>
      </c>
      <c r="M95" s="3" t="str">
        <f>IF(AND($J$5=1,'8 Location'!I30&gt;0,TRUNC('8 Location'!I30,2)&lt;&gt;'8 Location'!I30),"Row "&amp;$I95&amp;", "&amp;$J$76&amp;", "&amp;M$77&amp;"; ","")</f>
        <v/>
      </c>
      <c r="N95" s="3" t="str">
        <f>IF(AND($J$5=1,'8 Location'!J30&gt;0,TRUNC('8 Location'!J30,2)&lt;&gt;'8 Location'!J30),"Row "&amp;$I95&amp;", "&amp;$J$76&amp;", "&amp;N$77&amp;"; ","")</f>
        <v/>
      </c>
      <c r="O95" s="40" t="str">
        <f>IF(AND($J$5=1,'8 Location'!L30&gt;0,TRUNC('8 Location'!L30,2)&lt;&gt;'8 Location'!L30),"Row "&amp;$I95&amp;", "&amp;$O$76&amp;", "&amp;O$77&amp;"; ","")</f>
        <v/>
      </c>
      <c r="P95" s="3" t="str">
        <f>IF(AND($J$5=1,'8 Location'!M30&gt;0,TRUNC('8 Location'!M30,2)&lt;&gt;'8 Location'!M30),"Row "&amp;$I95&amp;", "&amp;$O$76&amp;", "&amp;P$77&amp;"; ","")</f>
        <v/>
      </c>
      <c r="Q95" s="3" t="str">
        <f>IF(AND($J$5=1,'8 Location'!N30&gt;0,TRUNC('8 Location'!N30,2)&lt;&gt;'8 Location'!N30),"Row "&amp;$I95&amp;", "&amp;$O$76&amp;", "&amp;Q$77&amp;"; ","")</f>
        <v/>
      </c>
      <c r="R95" s="3" t="str">
        <f>IF(AND($J$5=1,'8 Location'!O30&gt;0,TRUNC('8 Location'!O30,2)&lt;&gt;'8 Location'!O30),"Row "&amp;$I95&amp;", "&amp;$O$76&amp;", "&amp;R$77&amp;"; ","")</f>
        <v/>
      </c>
      <c r="S95" s="41" t="str">
        <f>IF(AND($J$5=1,'8 Location'!P30&gt;0,TRUNC('8 Location'!P30,2)&lt;&gt;'8 Location'!P30),"Row "&amp;$I95&amp;", "&amp;$O$76&amp;", "&amp;S$77&amp;"; ","")</f>
        <v/>
      </c>
      <c r="T95" s="41"/>
      <c r="U95" s="40"/>
      <c r="V95" s="40">
        <v>19</v>
      </c>
      <c r="W95" s="40" t="str">
        <f>IF(AND($K$5=1,'8 Location'!F31&lt;0),"Row "&amp;$V95&amp;", "&amp;$W$75&amp;", "&amp;W$76&amp;"; ","")</f>
        <v/>
      </c>
      <c r="X95" s="3" t="str">
        <f>IF(AND($K$5=1,'8 Location'!G31&lt;0),"Row "&amp;$V95&amp;", "&amp;$W$75&amp;", "&amp;X$76&amp;"; ","")</f>
        <v/>
      </c>
      <c r="Y95" s="3" t="str">
        <f>IF(AND($K$5=1,'8 Location'!H31&lt;0),"Row "&amp;$V95&amp;", "&amp;$W$75&amp;", "&amp;Y$76&amp;"; ","")</f>
        <v/>
      </c>
      <c r="Z95" s="3" t="str">
        <f>IF(AND($K$5=1,'8 Location'!I31&lt;0),"Row "&amp;$V95&amp;", "&amp;$W$75&amp;", "&amp;Z$76&amp;"; ","")</f>
        <v/>
      </c>
      <c r="AA95" s="3" t="str">
        <f>IF(AND($K$5=1,'8 Location'!J31&lt;0),"Row "&amp;$V95&amp;", "&amp;$W$75&amp;", "&amp;AA$76&amp;"; ","")</f>
        <v/>
      </c>
      <c r="AB95" s="40" t="str">
        <f>IF(AND($K$5=1,'8 Location'!L31&lt;0),"Row "&amp;$V95&amp;", "&amp;$AB$75&amp;", "&amp;AB$76&amp;"; ","")</f>
        <v/>
      </c>
      <c r="AC95" s="3" t="str">
        <f>IF(AND($K$5=1,'8 Location'!M31&lt;0),"Row "&amp;$V95&amp;", "&amp;$AB$75&amp;", "&amp;AC$76&amp;"; ","")</f>
        <v/>
      </c>
      <c r="AD95" s="3" t="str">
        <f>IF(AND($K$5=1,'8 Location'!N31&lt;0),"Row "&amp;$V95&amp;", "&amp;$AB$75&amp;", "&amp;AD$76&amp;"; ","")</f>
        <v/>
      </c>
      <c r="AE95" s="3" t="str">
        <f>IF(AND($K$5=1,'8 Location'!O31&lt;0),"Row "&amp;$V95&amp;", "&amp;$AB$75&amp;", "&amp;AE$76&amp;"; ","")</f>
        <v/>
      </c>
      <c r="AF95" s="41" t="str">
        <f>IF(AND($K$5=1,'8 Location'!P31&lt;0),"Row "&amp;$V95&amp;", "&amp;$AB$75&amp;", "&amp;AF$76&amp;"; ","")</f>
        <v/>
      </c>
      <c r="AG95" s="41"/>
      <c r="AQ95" s="1026"/>
      <c r="AR95" s="1027"/>
    </row>
    <row r="96" spans="2:44" x14ac:dyDescent="0.25">
      <c r="B96" s="40"/>
      <c r="C96" s="40">
        <v>21</v>
      </c>
      <c r="D96" s="3" t="str">
        <f>IF(AND($I$5=1,OR('8 Location'!B33&lt;&gt;"",'8 Location'!C33&lt;&gt;"",'8 Location'!D33&lt;&gt;""),'8 Location'!E33=""),"Row "&amp;C96&amp;" (No Postcode); ","")</f>
        <v/>
      </c>
      <c r="E96" s="41" t="str">
        <f>IF(OR('8 Location'!E33="",$I$5&lt;&gt;1),"",IF(AND('8 Location'!E33&lt;&gt;"NA",'8 Location'!C33&lt;&gt;4002,ISERR(RIGHT('8 Location'!E33,1)*1),ISERR(MID(RIGHT('8 Location'!E33,3),2,1)*1),ISERR(LEFT(RIGHT('8 Location'!E33,3),1)*1)=FALSE,ISERR(LEFT('8 Location'!E33,1)*1),LEN('8 Location'!E33)&lt;=8),"",IF(AND('8 Location'!E33="NA",'8 Location'!C33=4002),"","Row "&amp;C96&amp;" (Invalid Postcode); ")))</f>
        <v/>
      </c>
      <c r="F96" s="3"/>
      <c r="G96" s="3"/>
      <c r="H96" s="40"/>
      <c r="I96" s="40">
        <v>19</v>
      </c>
      <c r="J96" s="40" t="str">
        <f>IF(AND($J$5=1,'8 Location'!F31&gt;0,TRUNC('8 Location'!F31,2)&lt;&gt;'8 Location'!F31),"Row "&amp;$I96&amp;", "&amp;$J$76&amp;", "&amp;J$77&amp;"; ","")</f>
        <v/>
      </c>
      <c r="K96" s="3" t="str">
        <f>IF(AND($J$5=1,'8 Location'!G31&gt;0,TRUNC('8 Location'!G31,2)&lt;&gt;'8 Location'!G31),"Row "&amp;$I96&amp;", "&amp;$J$76&amp;", "&amp;K$77&amp;"; ","")</f>
        <v/>
      </c>
      <c r="L96" s="3" t="str">
        <f>IF(AND($J$5=1,'8 Location'!H31&gt;0,TRUNC('8 Location'!H31,2)&lt;&gt;'8 Location'!H31),"Row "&amp;$I96&amp;", "&amp;$J$76&amp;", "&amp;L$77&amp;"; ","")</f>
        <v/>
      </c>
      <c r="M96" s="3" t="str">
        <f>IF(AND($J$5=1,'8 Location'!I31&gt;0,TRUNC('8 Location'!I31,2)&lt;&gt;'8 Location'!I31),"Row "&amp;$I96&amp;", "&amp;$J$76&amp;", "&amp;M$77&amp;"; ","")</f>
        <v/>
      </c>
      <c r="N96" s="3" t="str">
        <f>IF(AND($J$5=1,'8 Location'!J31&gt;0,TRUNC('8 Location'!J31,2)&lt;&gt;'8 Location'!J31),"Row "&amp;$I96&amp;", "&amp;$J$76&amp;", "&amp;N$77&amp;"; ","")</f>
        <v/>
      </c>
      <c r="O96" s="40" t="str">
        <f>IF(AND($J$5=1,'8 Location'!L31&gt;0,TRUNC('8 Location'!L31,2)&lt;&gt;'8 Location'!L31),"Row "&amp;$I96&amp;", "&amp;$O$76&amp;", "&amp;O$77&amp;"; ","")</f>
        <v/>
      </c>
      <c r="P96" s="3" t="str">
        <f>IF(AND($J$5=1,'8 Location'!M31&gt;0,TRUNC('8 Location'!M31,2)&lt;&gt;'8 Location'!M31),"Row "&amp;$I96&amp;", "&amp;$O$76&amp;", "&amp;P$77&amp;"; ","")</f>
        <v/>
      </c>
      <c r="Q96" s="3" t="str">
        <f>IF(AND($J$5=1,'8 Location'!N31&gt;0,TRUNC('8 Location'!N31,2)&lt;&gt;'8 Location'!N31),"Row "&amp;$I96&amp;", "&amp;$O$76&amp;", "&amp;Q$77&amp;"; ","")</f>
        <v/>
      </c>
      <c r="R96" s="3" t="str">
        <f>IF(AND($J$5=1,'8 Location'!O31&gt;0,TRUNC('8 Location'!O31,2)&lt;&gt;'8 Location'!O31),"Row "&amp;$I96&amp;", "&amp;$O$76&amp;", "&amp;R$77&amp;"; ","")</f>
        <v/>
      </c>
      <c r="S96" s="41" t="str">
        <f>IF(AND($J$5=1,'8 Location'!P31&gt;0,TRUNC('8 Location'!P31,2)&lt;&gt;'8 Location'!P31),"Row "&amp;$I96&amp;", "&amp;$O$76&amp;", "&amp;S$77&amp;"; ","")</f>
        <v/>
      </c>
      <c r="T96" s="41"/>
      <c r="U96" s="40"/>
      <c r="V96" s="40">
        <v>20</v>
      </c>
      <c r="W96" s="40" t="str">
        <f>IF(AND($K$5=1,'8 Location'!F32&lt;0),"Row "&amp;$V96&amp;", "&amp;$W$75&amp;", "&amp;W$76&amp;"; ","")</f>
        <v/>
      </c>
      <c r="X96" s="3" t="str">
        <f>IF(AND($K$5=1,'8 Location'!G32&lt;0),"Row "&amp;$V96&amp;", "&amp;$W$75&amp;", "&amp;X$76&amp;"; ","")</f>
        <v/>
      </c>
      <c r="Y96" s="3" t="str">
        <f>IF(AND($K$5=1,'8 Location'!H32&lt;0),"Row "&amp;$V96&amp;", "&amp;$W$75&amp;", "&amp;Y$76&amp;"; ","")</f>
        <v/>
      </c>
      <c r="Z96" s="3" t="str">
        <f>IF(AND($K$5=1,'8 Location'!I32&lt;0),"Row "&amp;$V96&amp;", "&amp;$W$75&amp;", "&amp;Z$76&amp;"; ","")</f>
        <v/>
      </c>
      <c r="AA96" s="3" t="str">
        <f>IF(AND($K$5=1,'8 Location'!J32&lt;0),"Row "&amp;$V96&amp;", "&amp;$W$75&amp;", "&amp;AA$76&amp;"; ","")</f>
        <v/>
      </c>
      <c r="AB96" s="40" t="str">
        <f>IF(AND($K$5=1,'8 Location'!L32&lt;0),"Row "&amp;$V96&amp;", "&amp;$AB$75&amp;", "&amp;AB$76&amp;"; ","")</f>
        <v/>
      </c>
      <c r="AC96" s="3" t="str">
        <f>IF(AND($K$5=1,'8 Location'!M32&lt;0),"Row "&amp;$V96&amp;", "&amp;$AB$75&amp;", "&amp;AC$76&amp;"; ","")</f>
        <v/>
      </c>
      <c r="AD96" s="3" t="str">
        <f>IF(AND($K$5=1,'8 Location'!N32&lt;0),"Row "&amp;$V96&amp;", "&amp;$AB$75&amp;", "&amp;AD$76&amp;"; ","")</f>
        <v/>
      </c>
      <c r="AE96" s="3" t="str">
        <f>IF(AND($K$5=1,'8 Location'!O32&lt;0),"Row "&amp;$V96&amp;", "&amp;$AB$75&amp;", "&amp;AE$76&amp;"; ","")</f>
        <v/>
      </c>
      <c r="AF96" s="41" t="str">
        <f>IF(AND($K$5=1,'8 Location'!P32&lt;0),"Row "&amp;$V96&amp;", "&amp;$AB$75&amp;", "&amp;AF$76&amp;"; ","")</f>
        <v/>
      </c>
      <c r="AG96" s="41"/>
      <c r="AQ96" s="1026"/>
      <c r="AR96" s="1027"/>
    </row>
    <row r="97" spans="2:44" x14ac:dyDescent="0.25">
      <c r="B97" s="40"/>
      <c r="C97" s="40">
        <v>22</v>
      </c>
      <c r="D97" s="3" t="str">
        <f>IF(AND($I$5=1,OR('8 Location'!B34&lt;&gt;"",'8 Location'!C34&lt;&gt;"",'8 Location'!D34&lt;&gt;""),'8 Location'!E34=""),"Row "&amp;C97&amp;" (No Postcode); ","")</f>
        <v/>
      </c>
      <c r="E97" s="41" t="str">
        <f>IF(OR('8 Location'!E34="",$I$5&lt;&gt;1),"",IF(AND('8 Location'!E34&lt;&gt;"NA",'8 Location'!C34&lt;&gt;4002,ISERR(RIGHT('8 Location'!E34,1)*1),ISERR(MID(RIGHT('8 Location'!E34,3),2,1)*1),ISERR(LEFT(RIGHT('8 Location'!E34,3),1)*1)=FALSE,ISERR(LEFT('8 Location'!E34,1)*1),LEN('8 Location'!E34)&lt;=8),"",IF(AND('8 Location'!E34="NA",'8 Location'!C34=4002),"","Row "&amp;C97&amp;" (Invalid Postcode); ")))</f>
        <v/>
      </c>
      <c r="F97" s="3"/>
      <c r="G97" s="3"/>
      <c r="H97" s="40"/>
      <c r="I97" s="40">
        <v>20</v>
      </c>
      <c r="J97" s="40" t="str">
        <f>IF(AND($J$5=1,'8 Location'!F32&gt;0,TRUNC('8 Location'!F32,2)&lt;&gt;'8 Location'!F32),"Row "&amp;$I97&amp;", "&amp;$J$76&amp;", "&amp;J$77&amp;"; ","")</f>
        <v/>
      </c>
      <c r="K97" s="3" t="str">
        <f>IF(AND($J$5=1,'8 Location'!G32&gt;0,TRUNC('8 Location'!G32,2)&lt;&gt;'8 Location'!G32),"Row "&amp;$I97&amp;", "&amp;$J$76&amp;", "&amp;K$77&amp;"; ","")</f>
        <v/>
      </c>
      <c r="L97" s="3" t="str">
        <f>IF(AND($J$5=1,'8 Location'!H32&gt;0,TRUNC('8 Location'!H32,2)&lt;&gt;'8 Location'!H32),"Row "&amp;$I97&amp;", "&amp;$J$76&amp;", "&amp;L$77&amp;"; ","")</f>
        <v/>
      </c>
      <c r="M97" s="3" t="str">
        <f>IF(AND($J$5=1,'8 Location'!I32&gt;0,TRUNC('8 Location'!I32,2)&lt;&gt;'8 Location'!I32),"Row "&amp;$I97&amp;", "&amp;$J$76&amp;", "&amp;M$77&amp;"; ","")</f>
        <v/>
      </c>
      <c r="N97" s="3" t="str">
        <f>IF(AND($J$5=1,'8 Location'!J32&gt;0,TRUNC('8 Location'!J32,2)&lt;&gt;'8 Location'!J32),"Row "&amp;$I97&amp;", "&amp;$J$76&amp;", "&amp;N$77&amp;"; ","")</f>
        <v/>
      </c>
      <c r="O97" s="40" t="str">
        <f>IF(AND($J$5=1,'8 Location'!L32&gt;0,TRUNC('8 Location'!L32,2)&lt;&gt;'8 Location'!L32),"Row "&amp;$I97&amp;", "&amp;$O$76&amp;", "&amp;O$77&amp;"; ","")</f>
        <v/>
      </c>
      <c r="P97" s="3" t="str">
        <f>IF(AND($J$5=1,'8 Location'!M32&gt;0,TRUNC('8 Location'!M32,2)&lt;&gt;'8 Location'!M32),"Row "&amp;$I97&amp;", "&amp;$O$76&amp;", "&amp;P$77&amp;"; ","")</f>
        <v/>
      </c>
      <c r="Q97" s="3" t="str">
        <f>IF(AND($J$5=1,'8 Location'!N32&gt;0,TRUNC('8 Location'!N32,2)&lt;&gt;'8 Location'!N32),"Row "&amp;$I97&amp;", "&amp;$O$76&amp;", "&amp;Q$77&amp;"; ","")</f>
        <v/>
      </c>
      <c r="R97" s="3" t="str">
        <f>IF(AND($J$5=1,'8 Location'!O32&gt;0,TRUNC('8 Location'!O32,2)&lt;&gt;'8 Location'!O32),"Row "&amp;$I97&amp;", "&amp;$O$76&amp;", "&amp;R$77&amp;"; ","")</f>
        <v/>
      </c>
      <c r="S97" s="41" t="str">
        <f>IF(AND($J$5=1,'8 Location'!P32&gt;0,TRUNC('8 Location'!P32,2)&lt;&gt;'8 Location'!P32),"Row "&amp;$I97&amp;", "&amp;$O$76&amp;", "&amp;S$77&amp;"; ","")</f>
        <v/>
      </c>
      <c r="T97" s="41"/>
      <c r="U97" s="40"/>
      <c r="V97" s="40">
        <v>21</v>
      </c>
      <c r="W97" s="40" t="str">
        <f>IF(AND($K$5=1,'8 Location'!F33&lt;0),"Row "&amp;$V97&amp;", "&amp;$W$75&amp;", "&amp;W$76&amp;"; ","")</f>
        <v/>
      </c>
      <c r="X97" s="3" t="str">
        <f>IF(AND($K$5=1,'8 Location'!G33&lt;0),"Row "&amp;$V97&amp;", "&amp;$W$75&amp;", "&amp;X$76&amp;"; ","")</f>
        <v/>
      </c>
      <c r="Y97" s="3" t="str">
        <f>IF(AND($K$5=1,'8 Location'!H33&lt;0),"Row "&amp;$V97&amp;", "&amp;$W$75&amp;", "&amp;Y$76&amp;"; ","")</f>
        <v/>
      </c>
      <c r="Z97" s="3" t="str">
        <f>IF(AND($K$5=1,'8 Location'!I33&lt;0),"Row "&amp;$V97&amp;", "&amp;$W$75&amp;", "&amp;Z$76&amp;"; ","")</f>
        <v/>
      </c>
      <c r="AA97" s="3" t="str">
        <f>IF(AND($K$5=1,'8 Location'!J33&lt;0),"Row "&amp;$V97&amp;", "&amp;$W$75&amp;", "&amp;AA$76&amp;"; ","")</f>
        <v/>
      </c>
      <c r="AB97" s="40" t="str">
        <f>IF(AND($K$5=1,'8 Location'!L33&lt;0),"Row "&amp;$V97&amp;", "&amp;$AB$75&amp;", "&amp;AB$76&amp;"; ","")</f>
        <v/>
      </c>
      <c r="AC97" s="3" t="str">
        <f>IF(AND($K$5=1,'8 Location'!M33&lt;0),"Row "&amp;$V97&amp;", "&amp;$AB$75&amp;", "&amp;AC$76&amp;"; ","")</f>
        <v/>
      </c>
      <c r="AD97" s="3" t="str">
        <f>IF(AND($K$5=1,'8 Location'!N33&lt;0),"Row "&amp;$V97&amp;", "&amp;$AB$75&amp;", "&amp;AD$76&amp;"; ","")</f>
        <v/>
      </c>
      <c r="AE97" s="3" t="str">
        <f>IF(AND($K$5=1,'8 Location'!O33&lt;0),"Row "&amp;$V97&amp;", "&amp;$AB$75&amp;", "&amp;AE$76&amp;"; ","")</f>
        <v/>
      </c>
      <c r="AF97" s="41" t="str">
        <f>IF(AND($K$5=1,'8 Location'!P33&lt;0),"Row "&amp;$V97&amp;", "&amp;$AB$75&amp;", "&amp;AF$76&amp;"; ","")</f>
        <v/>
      </c>
      <c r="AG97" s="41"/>
      <c r="AQ97" s="1026"/>
      <c r="AR97" s="1027"/>
    </row>
    <row r="98" spans="2:44" x14ac:dyDescent="0.25">
      <c r="B98" s="40"/>
      <c r="C98" s="40">
        <v>23</v>
      </c>
      <c r="D98" s="3" t="str">
        <f>IF(AND($I$5=1,OR('8 Location'!B35&lt;&gt;"",'8 Location'!C35&lt;&gt;"",'8 Location'!D35&lt;&gt;""),'8 Location'!E35=""),"Row "&amp;C98&amp;" (No Postcode); ","")</f>
        <v/>
      </c>
      <c r="E98" s="41" t="str">
        <f>IF(OR('8 Location'!E35="",$I$5&lt;&gt;1),"",IF(AND('8 Location'!E35&lt;&gt;"NA",'8 Location'!C35&lt;&gt;4002,ISERR(RIGHT('8 Location'!E35,1)*1),ISERR(MID(RIGHT('8 Location'!E35,3),2,1)*1),ISERR(LEFT(RIGHT('8 Location'!E35,3),1)*1)=FALSE,ISERR(LEFT('8 Location'!E35,1)*1),LEN('8 Location'!E35)&lt;=8),"",IF(AND('8 Location'!E35="NA",'8 Location'!C35=4002),"","Row "&amp;C98&amp;" (Invalid Postcode); ")))</f>
        <v/>
      </c>
      <c r="F98" s="3"/>
      <c r="G98" s="3"/>
      <c r="H98" s="40"/>
      <c r="I98" s="40">
        <v>21</v>
      </c>
      <c r="J98" s="40" t="str">
        <f>IF(AND($J$5=1,'8 Location'!F33&gt;0,TRUNC('8 Location'!F33,2)&lt;&gt;'8 Location'!F33),"Row "&amp;$I98&amp;", "&amp;$J$76&amp;", "&amp;J$77&amp;"; ","")</f>
        <v/>
      </c>
      <c r="K98" s="3" t="str">
        <f>IF(AND($J$5=1,'8 Location'!G33&gt;0,TRUNC('8 Location'!G33,2)&lt;&gt;'8 Location'!G33),"Row "&amp;$I98&amp;", "&amp;$J$76&amp;", "&amp;K$77&amp;"; ","")</f>
        <v/>
      </c>
      <c r="L98" s="3" t="str">
        <f>IF(AND($J$5=1,'8 Location'!H33&gt;0,TRUNC('8 Location'!H33,2)&lt;&gt;'8 Location'!H33),"Row "&amp;$I98&amp;", "&amp;$J$76&amp;", "&amp;L$77&amp;"; ","")</f>
        <v/>
      </c>
      <c r="M98" s="3" t="str">
        <f>IF(AND($J$5=1,'8 Location'!I33&gt;0,TRUNC('8 Location'!I33,2)&lt;&gt;'8 Location'!I33),"Row "&amp;$I98&amp;", "&amp;$J$76&amp;", "&amp;M$77&amp;"; ","")</f>
        <v/>
      </c>
      <c r="N98" s="3" t="str">
        <f>IF(AND($J$5=1,'8 Location'!J33&gt;0,TRUNC('8 Location'!J33,2)&lt;&gt;'8 Location'!J33),"Row "&amp;$I98&amp;", "&amp;$J$76&amp;", "&amp;N$77&amp;"; ","")</f>
        <v/>
      </c>
      <c r="O98" s="40" t="str">
        <f>IF(AND($J$5=1,'8 Location'!L33&gt;0,TRUNC('8 Location'!L33,2)&lt;&gt;'8 Location'!L33),"Row "&amp;$I98&amp;", "&amp;$O$76&amp;", "&amp;O$77&amp;"; ","")</f>
        <v/>
      </c>
      <c r="P98" s="3" t="str">
        <f>IF(AND($J$5=1,'8 Location'!M33&gt;0,TRUNC('8 Location'!M33,2)&lt;&gt;'8 Location'!M33),"Row "&amp;$I98&amp;", "&amp;$O$76&amp;", "&amp;P$77&amp;"; ","")</f>
        <v/>
      </c>
      <c r="Q98" s="3" t="str">
        <f>IF(AND($J$5=1,'8 Location'!N33&gt;0,TRUNC('8 Location'!N33,2)&lt;&gt;'8 Location'!N33),"Row "&amp;$I98&amp;", "&amp;$O$76&amp;", "&amp;Q$77&amp;"; ","")</f>
        <v/>
      </c>
      <c r="R98" s="3" t="str">
        <f>IF(AND($J$5=1,'8 Location'!O33&gt;0,TRUNC('8 Location'!O33,2)&lt;&gt;'8 Location'!O33),"Row "&amp;$I98&amp;", "&amp;$O$76&amp;", "&amp;R$77&amp;"; ","")</f>
        <v/>
      </c>
      <c r="S98" s="41" t="str">
        <f>IF(AND($J$5=1,'8 Location'!P33&gt;0,TRUNC('8 Location'!P33,2)&lt;&gt;'8 Location'!P33),"Row "&amp;$I98&amp;", "&amp;$O$76&amp;", "&amp;S$77&amp;"; ","")</f>
        <v/>
      </c>
      <c r="T98" s="41"/>
      <c r="U98" s="40"/>
      <c r="V98" s="40">
        <v>22</v>
      </c>
      <c r="W98" s="40" t="str">
        <f>IF(AND($K$5=1,'8 Location'!F34&lt;0),"Row "&amp;$V98&amp;", "&amp;$W$75&amp;", "&amp;W$76&amp;"; ","")</f>
        <v/>
      </c>
      <c r="X98" s="3" t="str">
        <f>IF(AND($K$5=1,'8 Location'!G34&lt;0),"Row "&amp;$V98&amp;", "&amp;$W$75&amp;", "&amp;X$76&amp;"; ","")</f>
        <v/>
      </c>
      <c r="Y98" s="3" t="str">
        <f>IF(AND($K$5=1,'8 Location'!H34&lt;0),"Row "&amp;$V98&amp;", "&amp;$W$75&amp;", "&amp;Y$76&amp;"; ","")</f>
        <v/>
      </c>
      <c r="Z98" s="3" t="str">
        <f>IF(AND($K$5=1,'8 Location'!I34&lt;0),"Row "&amp;$V98&amp;", "&amp;$W$75&amp;", "&amp;Z$76&amp;"; ","")</f>
        <v/>
      </c>
      <c r="AA98" s="3" t="str">
        <f>IF(AND($K$5=1,'8 Location'!J34&lt;0),"Row "&amp;$V98&amp;", "&amp;$W$75&amp;", "&amp;AA$76&amp;"; ","")</f>
        <v/>
      </c>
      <c r="AB98" s="40" t="str">
        <f>IF(AND($K$5=1,'8 Location'!L34&lt;0),"Row "&amp;$V98&amp;", "&amp;$AB$75&amp;", "&amp;AB$76&amp;"; ","")</f>
        <v/>
      </c>
      <c r="AC98" s="3" t="str">
        <f>IF(AND($K$5=1,'8 Location'!M34&lt;0),"Row "&amp;$V98&amp;", "&amp;$AB$75&amp;", "&amp;AC$76&amp;"; ","")</f>
        <v/>
      </c>
      <c r="AD98" s="3" t="str">
        <f>IF(AND($K$5=1,'8 Location'!N34&lt;0),"Row "&amp;$V98&amp;", "&amp;$AB$75&amp;", "&amp;AD$76&amp;"; ","")</f>
        <v/>
      </c>
      <c r="AE98" s="3" t="str">
        <f>IF(AND($K$5=1,'8 Location'!O34&lt;0),"Row "&amp;$V98&amp;", "&amp;$AB$75&amp;", "&amp;AE$76&amp;"; ","")</f>
        <v/>
      </c>
      <c r="AF98" s="41" t="str">
        <f>IF(AND($K$5=1,'8 Location'!P34&lt;0),"Row "&amp;$V98&amp;", "&amp;$AB$75&amp;", "&amp;AF$76&amp;"; ","")</f>
        <v/>
      </c>
      <c r="AG98" s="41"/>
      <c r="AQ98" s="1026"/>
      <c r="AR98" s="1027"/>
    </row>
    <row r="99" spans="2:44" x14ac:dyDescent="0.25">
      <c r="B99" s="40"/>
      <c r="C99" s="40">
        <v>24</v>
      </c>
      <c r="D99" s="3" t="str">
        <f>IF(AND($I$5=1,OR('8 Location'!B36&lt;&gt;"",'8 Location'!C36&lt;&gt;"",'8 Location'!D36&lt;&gt;""),'8 Location'!E36=""),"Row "&amp;C99&amp;" (No Postcode); ","")</f>
        <v/>
      </c>
      <c r="E99" s="41" t="str">
        <f>IF(OR('8 Location'!E36="",$I$5&lt;&gt;1),"",IF(AND('8 Location'!E36&lt;&gt;"NA",'8 Location'!C36&lt;&gt;4002,ISERR(RIGHT('8 Location'!E36,1)*1),ISERR(MID(RIGHT('8 Location'!E36,3),2,1)*1),ISERR(LEFT(RIGHT('8 Location'!E36,3),1)*1)=FALSE,ISERR(LEFT('8 Location'!E36,1)*1),LEN('8 Location'!E36)&lt;=8),"",IF(AND('8 Location'!E36="NA",'8 Location'!C36=4002),"","Row "&amp;C99&amp;" (Invalid Postcode); ")))</f>
        <v/>
      </c>
      <c r="F99" s="3"/>
      <c r="G99" s="3"/>
      <c r="H99" s="40"/>
      <c r="I99" s="40">
        <v>22</v>
      </c>
      <c r="J99" s="40" t="str">
        <f>IF(AND($J$5=1,'8 Location'!F34&gt;0,TRUNC('8 Location'!F34,2)&lt;&gt;'8 Location'!F34),"Row "&amp;$I99&amp;", "&amp;$J$76&amp;", "&amp;J$77&amp;"; ","")</f>
        <v/>
      </c>
      <c r="K99" s="3" t="str">
        <f>IF(AND($J$5=1,'8 Location'!G34&gt;0,TRUNC('8 Location'!G34,2)&lt;&gt;'8 Location'!G34),"Row "&amp;$I99&amp;", "&amp;$J$76&amp;", "&amp;K$77&amp;"; ","")</f>
        <v/>
      </c>
      <c r="L99" s="3" t="str">
        <f>IF(AND($J$5=1,'8 Location'!H34&gt;0,TRUNC('8 Location'!H34,2)&lt;&gt;'8 Location'!H34),"Row "&amp;$I99&amp;", "&amp;$J$76&amp;", "&amp;L$77&amp;"; ","")</f>
        <v/>
      </c>
      <c r="M99" s="3" t="str">
        <f>IF(AND($J$5=1,'8 Location'!I34&gt;0,TRUNC('8 Location'!I34,2)&lt;&gt;'8 Location'!I34),"Row "&amp;$I99&amp;", "&amp;$J$76&amp;", "&amp;M$77&amp;"; ","")</f>
        <v/>
      </c>
      <c r="N99" s="3" t="str">
        <f>IF(AND($J$5=1,'8 Location'!J34&gt;0,TRUNC('8 Location'!J34,2)&lt;&gt;'8 Location'!J34),"Row "&amp;$I99&amp;", "&amp;$J$76&amp;", "&amp;N$77&amp;"; ","")</f>
        <v/>
      </c>
      <c r="O99" s="40" t="str">
        <f>IF(AND($J$5=1,'8 Location'!L34&gt;0,TRUNC('8 Location'!L34,2)&lt;&gt;'8 Location'!L34),"Row "&amp;$I99&amp;", "&amp;$O$76&amp;", "&amp;O$77&amp;"; ","")</f>
        <v/>
      </c>
      <c r="P99" s="3" t="str">
        <f>IF(AND($J$5=1,'8 Location'!M34&gt;0,TRUNC('8 Location'!M34,2)&lt;&gt;'8 Location'!M34),"Row "&amp;$I99&amp;", "&amp;$O$76&amp;", "&amp;P$77&amp;"; ","")</f>
        <v/>
      </c>
      <c r="Q99" s="3" t="str">
        <f>IF(AND($J$5=1,'8 Location'!N34&gt;0,TRUNC('8 Location'!N34,2)&lt;&gt;'8 Location'!N34),"Row "&amp;$I99&amp;", "&amp;$O$76&amp;", "&amp;Q$77&amp;"; ","")</f>
        <v/>
      </c>
      <c r="R99" s="3" t="str">
        <f>IF(AND($J$5=1,'8 Location'!O34&gt;0,TRUNC('8 Location'!O34,2)&lt;&gt;'8 Location'!O34),"Row "&amp;$I99&amp;", "&amp;$O$76&amp;", "&amp;R$77&amp;"; ","")</f>
        <v/>
      </c>
      <c r="S99" s="41" t="str">
        <f>IF(AND($J$5=1,'8 Location'!P34&gt;0,TRUNC('8 Location'!P34,2)&lt;&gt;'8 Location'!P34),"Row "&amp;$I99&amp;", "&amp;$O$76&amp;", "&amp;S$77&amp;"; ","")</f>
        <v/>
      </c>
      <c r="T99" s="41"/>
      <c r="U99" s="40"/>
      <c r="V99" s="40">
        <v>23</v>
      </c>
      <c r="W99" s="40" t="str">
        <f>IF(AND($K$5=1,'8 Location'!F35&lt;0),"Row "&amp;$V99&amp;", "&amp;$W$75&amp;", "&amp;W$76&amp;"; ","")</f>
        <v/>
      </c>
      <c r="X99" s="3" t="str">
        <f>IF(AND($K$5=1,'8 Location'!G35&lt;0),"Row "&amp;$V99&amp;", "&amp;$W$75&amp;", "&amp;X$76&amp;"; ","")</f>
        <v/>
      </c>
      <c r="Y99" s="3" t="str">
        <f>IF(AND($K$5=1,'8 Location'!H35&lt;0),"Row "&amp;$V99&amp;", "&amp;$W$75&amp;", "&amp;Y$76&amp;"; ","")</f>
        <v/>
      </c>
      <c r="Z99" s="3" t="str">
        <f>IF(AND($K$5=1,'8 Location'!I35&lt;0),"Row "&amp;$V99&amp;", "&amp;$W$75&amp;", "&amp;Z$76&amp;"; ","")</f>
        <v/>
      </c>
      <c r="AA99" s="3" t="str">
        <f>IF(AND($K$5=1,'8 Location'!J35&lt;0),"Row "&amp;$V99&amp;", "&amp;$W$75&amp;", "&amp;AA$76&amp;"; ","")</f>
        <v/>
      </c>
      <c r="AB99" s="40" t="str">
        <f>IF(AND($K$5=1,'8 Location'!L35&lt;0),"Row "&amp;$V99&amp;", "&amp;$AB$75&amp;", "&amp;AB$76&amp;"; ","")</f>
        <v/>
      </c>
      <c r="AC99" s="3" t="str">
        <f>IF(AND($K$5=1,'8 Location'!M35&lt;0),"Row "&amp;$V99&amp;", "&amp;$AB$75&amp;", "&amp;AC$76&amp;"; ","")</f>
        <v/>
      </c>
      <c r="AD99" s="3" t="str">
        <f>IF(AND($K$5=1,'8 Location'!N35&lt;0),"Row "&amp;$V99&amp;", "&amp;$AB$75&amp;", "&amp;AD$76&amp;"; ","")</f>
        <v/>
      </c>
      <c r="AE99" s="3" t="str">
        <f>IF(AND($K$5=1,'8 Location'!O35&lt;0),"Row "&amp;$V99&amp;", "&amp;$AB$75&amp;", "&amp;AE$76&amp;"; ","")</f>
        <v/>
      </c>
      <c r="AF99" s="41" t="str">
        <f>IF(AND($K$5=1,'8 Location'!P35&lt;0),"Row "&amp;$V99&amp;", "&amp;$AB$75&amp;", "&amp;AF$76&amp;"; ","")</f>
        <v/>
      </c>
      <c r="AG99" s="41"/>
      <c r="AQ99" s="1026"/>
      <c r="AR99" s="1027"/>
    </row>
    <row r="100" spans="2:44" x14ac:dyDescent="0.25">
      <c r="B100" s="40"/>
      <c r="C100" s="40">
        <v>25</v>
      </c>
      <c r="D100" s="3" t="str">
        <f>IF(AND($I$5=1,OR('8 Location'!B37&lt;&gt;"",'8 Location'!C37&lt;&gt;"",'8 Location'!D37&lt;&gt;""),'8 Location'!E37=""),"Row "&amp;C100&amp;" (No Postcode); ","")</f>
        <v/>
      </c>
      <c r="E100" s="41" t="str">
        <f>IF(OR('8 Location'!E37="",$I$5&lt;&gt;1),"",IF(AND('8 Location'!E37&lt;&gt;"NA",'8 Location'!C37&lt;&gt;4002,ISERR(RIGHT('8 Location'!E37,1)*1),ISERR(MID(RIGHT('8 Location'!E37,3),2,1)*1),ISERR(LEFT(RIGHT('8 Location'!E37,3),1)*1)=FALSE,ISERR(LEFT('8 Location'!E37,1)*1),LEN('8 Location'!E37)&lt;=8),"",IF(AND('8 Location'!E37="NA",'8 Location'!C37=4002),"","Row "&amp;C100&amp;" (Invalid Postcode); ")))</f>
        <v/>
      </c>
      <c r="F100" s="3"/>
      <c r="G100" s="3"/>
      <c r="H100" s="40"/>
      <c r="I100" s="40">
        <v>23</v>
      </c>
      <c r="J100" s="40" t="str">
        <f>IF(AND($J$5=1,'8 Location'!F35&gt;0,TRUNC('8 Location'!F35,2)&lt;&gt;'8 Location'!F35),"Row "&amp;$I100&amp;", "&amp;$J$76&amp;", "&amp;J$77&amp;"; ","")</f>
        <v/>
      </c>
      <c r="K100" s="3" t="str">
        <f>IF(AND($J$5=1,'8 Location'!G35&gt;0,TRUNC('8 Location'!G35,2)&lt;&gt;'8 Location'!G35),"Row "&amp;$I100&amp;", "&amp;$J$76&amp;", "&amp;K$77&amp;"; ","")</f>
        <v/>
      </c>
      <c r="L100" s="3" t="str">
        <f>IF(AND($J$5=1,'8 Location'!H35&gt;0,TRUNC('8 Location'!H35,2)&lt;&gt;'8 Location'!H35),"Row "&amp;$I100&amp;", "&amp;$J$76&amp;", "&amp;L$77&amp;"; ","")</f>
        <v/>
      </c>
      <c r="M100" s="3" t="str">
        <f>IF(AND($J$5=1,'8 Location'!I35&gt;0,TRUNC('8 Location'!I35,2)&lt;&gt;'8 Location'!I35),"Row "&amp;$I100&amp;", "&amp;$J$76&amp;", "&amp;M$77&amp;"; ","")</f>
        <v/>
      </c>
      <c r="N100" s="3" t="str">
        <f>IF(AND($J$5=1,'8 Location'!J35&gt;0,TRUNC('8 Location'!J35,2)&lt;&gt;'8 Location'!J35),"Row "&amp;$I100&amp;", "&amp;$J$76&amp;", "&amp;N$77&amp;"; ","")</f>
        <v/>
      </c>
      <c r="O100" s="40" t="str">
        <f>IF(AND($J$5=1,'8 Location'!L35&gt;0,TRUNC('8 Location'!L35,2)&lt;&gt;'8 Location'!L35),"Row "&amp;$I100&amp;", "&amp;$O$76&amp;", "&amp;O$77&amp;"; ","")</f>
        <v/>
      </c>
      <c r="P100" s="3" t="str">
        <f>IF(AND($J$5=1,'8 Location'!M35&gt;0,TRUNC('8 Location'!M35,2)&lt;&gt;'8 Location'!M35),"Row "&amp;$I100&amp;", "&amp;$O$76&amp;", "&amp;P$77&amp;"; ","")</f>
        <v/>
      </c>
      <c r="Q100" s="3" t="str">
        <f>IF(AND($J$5=1,'8 Location'!N35&gt;0,TRUNC('8 Location'!N35,2)&lt;&gt;'8 Location'!N35),"Row "&amp;$I100&amp;", "&amp;$O$76&amp;", "&amp;Q$77&amp;"; ","")</f>
        <v/>
      </c>
      <c r="R100" s="3" t="str">
        <f>IF(AND($J$5=1,'8 Location'!O35&gt;0,TRUNC('8 Location'!O35,2)&lt;&gt;'8 Location'!O35),"Row "&amp;$I100&amp;", "&amp;$O$76&amp;", "&amp;R$77&amp;"; ","")</f>
        <v/>
      </c>
      <c r="S100" s="41" t="str">
        <f>IF(AND($J$5=1,'8 Location'!P35&gt;0,TRUNC('8 Location'!P35,2)&lt;&gt;'8 Location'!P35),"Row "&amp;$I100&amp;", "&amp;$O$76&amp;", "&amp;S$77&amp;"; ","")</f>
        <v/>
      </c>
      <c r="T100" s="41"/>
      <c r="U100" s="40"/>
      <c r="V100" s="40">
        <v>24</v>
      </c>
      <c r="W100" s="40" t="str">
        <f>IF(AND($K$5=1,'8 Location'!F36&lt;0),"Row "&amp;$V100&amp;", "&amp;$W$75&amp;", "&amp;W$76&amp;"; ","")</f>
        <v/>
      </c>
      <c r="X100" s="3" t="str">
        <f>IF(AND($K$5=1,'8 Location'!G36&lt;0),"Row "&amp;$V100&amp;", "&amp;$W$75&amp;", "&amp;X$76&amp;"; ","")</f>
        <v/>
      </c>
      <c r="Y100" s="3" t="str">
        <f>IF(AND($K$5=1,'8 Location'!H36&lt;0),"Row "&amp;$V100&amp;", "&amp;$W$75&amp;", "&amp;Y$76&amp;"; ","")</f>
        <v/>
      </c>
      <c r="Z100" s="3" t="str">
        <f>IF(AND($K$5=1,'8 Location'!I36&lt;0),"Row "&amp;$V100&amp;", "&amp;$W$75&amp;", "&amp;Z$76&amp;"; ","")</f>
        <v/>
      </c>
      <c r="AA100" s="3" t="str">
        <f>IF(AND($K$5=1,'8 Location'!J36&lt;0),"Row "&amp;$V100&amp;", "&amp;$W$75&amp;", "&amp;AA$76&amp;"; ","")</f>
        <v/>
      </c>
      <c r="AB100" s="40" t="str">
        <f>IF(AND($K$5=1,'8 Location'!L36&lt;0),"Row "&amp;$V100&amp;", "&amp;$AB$75&amp;", "&amp;AB$76&amp;"; ","")</f>
        <v/>
      </c>
      <c r="AC100" s="3" t="str">
        <f>IF(AND($K$5=1,'8 Location'!M36&lt;0),"Row "&amp;$V100&amp;", "&amp;$AB$75&amp;", "&amp;AC$76&amp;"; ","")</f>
        <v/>
      </c>
      <c r="AD100" s="3" t="str">
        <f>IF(AND($K$5=1,'8 Location'!N36&lt;0),"Row "&amp;$V100&amp;", "&amp;$AB$75&amp;", "&amp;AD$76&amp;"; ","")</f>
        <v/>
      </c>
      <c r="AE100" s="3" t="str">
        <f>IF(AND($K$5=1,'8 Location'!O36&lt;0),"Row "&amp;$V100&amp;", "&amp;$AB$75&amp;", "&amp;AE$76&amp;"; ","")</f>
        <v/>
      </c>
      <c r="AF100" s="41" t="str">
        <f>IF(AND($K$5=1,'8 Location'!P36&lt;0),"Row "&amp;$V100&amp;", "&amp;$AB$75&amp;", "&amp;AF$76&amp;"; ","")</f>
        <v/>
      </c>
      <c r="AG100" s="41"/>
      <c r="AQ100" s="1026"/>
      <c r="AR100" s="1027"/>
    </row>
    <row r="101" spans="2:44" x14ac:dyDescent="0.25">
      <c r="B101" s="40"/>
      <c r="C101" s="40">
        <v>26</v>
      </c>
      <c r="D101" s="3" t="str">
        <f>IF(AND($I$5=1,OR('8 Location'!B38&lt;&gt;"",'8 Location'!C38&lt;&gt;"",'8 Location'!D38&lt;&gt;""),'8 Location'!E38=""),"Row "&amp;C101&amp;" (No Postcode); ","")</f>
        <v/>
      </c>
      <c r="E101" s="41" t="str">
        <f>IF(OR('8 Location'!E38="",$I$5&lt;&gt;1),"",IF(AND('8 Location'!E38&lt;&gt;"NA",'8 Location'!C38&lt;&gt;4002,ISERR(RIGHT('8 Location'!E38,1)*1),ISERR(MID(RIGHT('8 Location'!E38,3),2,1)*1),ISERR(LEFT(RIGHT('8 Location'!E38,3),1)*1)=FALSE,ISERR(LEFT('8 Location'!E38,1)*1),LEN('8 Location'!E38)&lt;=8),"",IF(AND('8 Location'!E38="NA",'8 Location'!C38=4002),"","Row "&amp;C101&amp;" (Invalid Postcode); ")))</f>
        <v/>
      </c>
      <c r="F101" s="3"/>
      <c r="G101" s="3"/>
      <c r="H101" s="40"/>
      <c r="I101" s="40">
        <v>24</v>
      </c>
      <c r="J101" s="40" t="str">
        <f>IF(AND($J$5=1,'8 Location'!F36&gt;0,TRUNC('8 Location'!F36,2)&lt;&gt;'8 Location'!F36),"Row "&amp;$I101&amp;", "&amp;$J$76&amp;", "&amp;J$77&amp;"; ","")</f>
        <v/>
      </c>
      <c r="K101" s="3" t="str">
        <f>IF(AND($J$5=1,'8 Location'!G36&gt;0,TRUNC('8 Location'!G36,2)&lt;&gt;'8 Location'!G36),"Row "&amp;$I101&amp;", "&amp;$J$76&amp;", "&amp;K$77&amp;"; ","")</f>
        <v/>
      </c>
      <c r="L101" s="3" t="str">
        <f>IF(AND($J$5=1,'8 Location'!H36&gt;0,TRUNC('8 Location'!H36,2)&lt;&gt;'8 Location'!H36),"Row "&amp;$I101&amp;", "&amp;$J$76&amp;", "&amp;L$77&amp;"; ","")</f>
        <v/>
      </c>
      <c r="M101" s="3" t="str">
        <f>IF(AND($J$5=1,'8 Location'!I36&gt;0,TRUNC('8 Location'!I36,2)&lt;&gt;'8 Location'!I36),"Row "&amp;$I101&amp;", "&amp;$J$76&amp;", "&amp;M$77&amp;"; ","")</f>
        <v/>
      </c>
      <c r="N101" s="3" t="str">
        <f>IF(AND($J$5=1,'8 Location'!J36&gt;0,TRUNC('8 Location'!J36,2)&lt;&gt;'8 Location'!J36),"Row "&amp;$I101&amp;", "&amp;$J$76&amp;", "&amp;N$77&amp;"; ","")</f>
        <v/>
      </c>
      <c r="O101" s="40" t="str">
        <f>IF(AND($J$5=1,'8 Location'!L36&gt;0,TRUNC('8 Location'!L36,2)&lt;&gt;'8 Location'!L36),"Row "&amp;$I101&amp;", "&amp;$O$76&amp;", "&amp;O$77&amp;"; ","")</f>
        <v/>
      </c>
      <c r="P101" s="3" t="str">
        <f>IF(AND($J$5=1,'8 Location'!M36&gt;0,TRUNC('8 Location'!M36,2)&lt;&gt;'8 Location'!M36),"Row "&amp;$I101&amp;", "&amp;$O$76&amp;", "&amp;P$77&amp;"; ","")</f>
        <v/>
      </c>
      <c r="Q101" s="3" t="str">
        <f>IF(AND($J$5=1,'8 Location'!N36&gt;0,TRUNC('8 Location'!N36,2)&lt;&gt;'8 Location'!N36),"Row "&amp;$I101&amp;", "&amp;$O$76&amp;", "&amp;Q$77&amp;"; ","")</f>
        <v/>
      </c>
      <c r="R101" s="3" t="str">
        <f>IF(AND($J$5=1,'8 Location'!O36&gt;0,TRUNC('8 Location'!O36,2)&lt;&gt;'8 Location'!O36),"Row "&amp;$I101&amp;", "&amp;$O$76&amp;", "&amp;R$77&amp;"; ","")</f>
        <v/>
      </c>
      <c r="S101" s="41" t="str">
        <f>IF(AND($J$5=1,'8 Location'!P36&gt;0,TRUNC('8 Location'!P36,2)&lt;&gt;'8 Location'!P36),"Row "&amp;$I101&amp;", "&amp;$O$76&amp;", "&amp;S$77&amp;"; ","")</f>
        <v/>
      </c>
      <c r="T101" s="41"/>
      <c r="U101" s="40"/>
      <c r="V101" s="40">
        <v>25</v>
      </c>
      <c r="W101" s="40" t="str">
        <f>IF(AND($K$5=1,'8 Location'!F37&lt;0),"Row "&amp;$V101&amp;", "&amp;$W$75&amp;", "&amp;W$76&amp;"; ","")</f>
        <v/>
      </c>
      <c r="X101" s="3" t="str">
        <f>IF(AND($K$5=1,'8 Location'!G37&lt;0),"Row "&amp;$V101&amp;", "&amp;$W$75&amp;", "&amp;X$76&amp;"; ","")</f>
        <v/>
      </c>
      <c r="Y101" s="3" t="str">
        <f>IF(AND($K$5=1,'8 Location'!H37&lt;0),"Row "&amp;$V101&amp;", "&amp;$W$75&amp;", "&amp;Y$76&amp;"; ","")</f>
        <v/>
      </c>
      <c r="Z101" s="3" t="str">
        <f>IF(AND($K$5=1,'8 Location'!I37&lt;0),"Row "&amp;$V101&amp;", "&amp;$W$75&amp;", "&amp;Z$76&amp;"; ","")</f>
        <v/>
      </c>
      <c r="AA101" s="3" t="str">
        <f>IF(AND($K$5=1,'8 Location'!J37&lt;0),"Row "&amp;$V101&amp;", "&amp;$W$75&amp;", "&amp;AA$76&amp;"; ","")</f>
        <v/>
      </c>
      <c r="AB101" s="40" t="str">
        <f>IF(AND($K$5=1,'8 Location'!L37&lt;0),"Row "&amp;$V101&amp;", "&amp;$AB$75&amp;", "&amp;AB$76&amp;"; ","")</f>
        <v/>
      </c>
      <c r="AC101" s="3" t="str">
        <f>IF(AND($K$5=1,'8 Location'!M37&lt;0),"Row "&amp;$V101&amp;", "&amp;$AB$75&amp;", "&amp;AC$76&amp;"; ","")</f>
        <v/>
      </c>
      <c r="AD101" s="3" t="str">
        <f>IF(AND($K$5=1,'8 Location'!N37&lt;0),"Row "&amp;$V101&amp;", "&amp;$AB$75&amp;", "&amp;AD$76&amp;"; ","")</f>
        <v/>
      </c>
      <c r="AE101" s="3" t="str">
        <f>IF(AND($K$5=1,'8 Location'!O37&lt;0),"Row "&amp;$V101&amp;", "&amp;$AB$75&amp;", "&amp;AE$76&amp;"; ","")</f>
        <v/>
      </c>
      <c r="AF101" s="41" t="str">
        <f>IF(AND($K$5=1,'8 Location'!P37&lt;0),"Row "&amp;$V101&amp;", "&amp;$AB$75&amp;", "&amp;AF$76&amp;"; ","")</f>
        <v/>
      </c>
      <c r="AG101" s="41"/>
      <c r="AQ101" s="1026"/>
      <c r="AR101" s="1027"/>
    </row>
    <row r="102" spans="2:44" x14ac:dyDescent="0.25">
      <c r="B102" s="40"/>
      <c r="C102" s="40">
        <v>27</v>
      </c>
      <c r="D102" s="3" t="str">
        <f>IF(AND($I$5=1,OR('8 Location'!B39&lt;&gt;"",'8 Location'!C39&lt;&gt;"",'8 Location'!D39&lt;&gt;""),'8 Location'!E39=""),"Row "&amp;C102&amp;" (No Postcode); ","")</f>
        <v/>
      </c>
      <c r="E102" s="41" t="str">
        <f>IF(OR('8 Location'!E39="",$I$5&lt;&gt;1),"",IF(AND('8 Location'!E39&lt;&gt;"NA",'8 Location'!C39&lt;&gt;4002,ISERR(RIGHT('8 Location'!E39,1)*1),ISERR(MID(RIGHT('8 Location'!E39,3),2,1)*1),ISERR(LEFT(RIGHT('8 Location'!E39,3),1)*1)=FALSE,ISERR(LEFT('8 Location'!E39,1)*1),LEN('8 Location'!E39)&lt;=8),"",IF(AND('8 Location'!E39="NA",'8 Location'!C39=4002),"","Row "&amp;C102&amp;" (Invalid Postcode); ")))</f>
        <v/>
      </c>
      <c r="F102" s="3"/>
      <c r="G102" s="3"/>
      <c r="H102" s="40"/>
      <c r="I102" s="40">
        <v>25</v>
      </c>
      <c r="J102" s="40" t="str">
        <f>IF(AND($J$5=1,'8 Location'!F37&gt;0,TRUNC('8 Location'!F37,2)&lt;&gt;'8 Location'!F37),"Row "&amp;$I102&amp;", "&amp;$J$76&amp;", "&amp;J$77&amp;"; ","")</f>
        <v/>
      </c>
      <c r="K102" s="3" t="str">
        <f>IF(AND($J$5=1,'8 Location'!G37&gt;0,TRUNC('8 Location'!G37,2)&lt;&gt;'8 Location'!G37),"Row "&amp;$I102&amp;", "&amp;$J$76&amp;", "&amp;K$77&amp;"; ","")</f>
        <v/>
      </c>
      <c r="L102" s="3" t="str">
        <f>IF(AND($J$5=1,'8 Location'!H37&gt;0,TRUNC('8 Location'!H37,2)&lt;&gt;'8 Location'!H37),"Row "&amp;$I102&amp;", "&amp;$J$76&amp;", "&amp;L$77&amp;"; ","")</f>
        <v/>
      </c>
      <c r="M102" s="3" t="str">
        <f>IF(AND($J$5=1,'8 Location'!I37&gt;0,TRUNC('8 Location'!I37,2)&lt;&gt;'8 Location'!I37),"Row "&amp;$I102&amp;", "&amp;$J$76&amp;", "&amp;M$77&amp;"; ","")</f>
        <v/>
      </c>
      <c r="N102" s="3" t="str">
        <f>IF(AND($J$5=1,'8 Location'!J37&gt;0,TRUNC('8 Location'!J37,2)&lt;&gt;'8 Location'!J37),"Row "&amp;$I102&amp;", "&amp;$J$76&amp;", "&amp;N$77&amp;"; ","")</f>
        <v/>
      </c>
      <c r="O102" s="40" t="str">
        <f>IF(AND($J$5=1,'8 Location'!L37&gt;0,TRUNC('8 Location'!L37,2)&lt;&gt;'8 Location'!L37),"Row "&amp;$I102&amp;", "&amp;$O$76&amp;", "&amp;O$77&amp;"; ","")</f>
        <v/>
      </c>
      <c r="P102" s="3" t="str">
        <f>IF(AND($J$5=1,'8 Location'!M37&gt;0,TRUNC('8 Location'!M37,2)&lt;&gt;'8 Location'!M37),"Row "&amp;$I102&amp;", "&amp;$O$76&amp;", "&amp;P$77&amp;"; ","")</f>
        <v/>
      </c>
      <c r="Q102" s="3" t="str">
        <f>IF(AND($J$5=1,'8 Location'!N37&gt;0,TRUNC('8 Location'!N37,2)&lt;&gt;'8 Location'!N37),"Row "&amp;$I102&amp;", "&amp;$O$76&amp;", "&amp;Q$77&amp;"; ","")</f>
        <v/>
      </c>
      <c r="R102" s="3" t="str">
        <f>IF(AND($J$5=1,'8 Location'!O37&gt;0,TRUNC('8 Location'!O37,2)&lt;&gt;'8 Location'!O37),"Row "&amp;$I102&amp;", "&amp;$O$76&amp;", "&amp;R$77&amp;"; ","")</f>
        <v/>
      </c>
      <c r="S102" s="41" t="str">
        <f>IF(AND($J$5=1,'8 Location'!P37&gt;0,TRUNC('8 Location'!P37,2)&lt;&gt;'8 Location'!P37),"Row "&amp;$I102&amp;", "&amp;$O$76&amp;", "&amp;S$77&amp;"; ","")</f>
        <v/>
      </c>
      <c r="T102" s="41"/>
      <c r="U102" s="40"/>
      <c r="V102" s="40">
        <v>26</v>
      </c>
      <c r="W102" s="40" t="str">
        <f>IF(AND($K$5=1,'8 Location'!F38&lt;0),"Row "&amp;$V102&amp;", "&amp;$W$75&amp;", "&amp;W$76&amp;"; ","")</f>
        <v/>
      </c>
      <c r="X102" s="3" t="str">
        <f>IF(AND($K$5=1,'8 Location'!G38&lt;0),"Row "&amp;$V102&amp;", "&amp;$W$75&amp;", "&amp;X$76&amp;"; ","")</f>
        <v/>
      </c>
      <c r="Y102" s="3" t="str">
        <f>IF(AND($K$5=1,'8 Location'!H38&lt;0),"Row "&amp;$V102&amp;", "&amp;$W$75&amp;", "&amp;Y$76&amp;"; ","")</f>
        <v/>
      </c>
      <c r="Z102" s="3" t="str">
        <f>IF(AND($K$5=1,'8 Location'!I38&lt;0),"Row "&amp;$V102&amp;", "&amp;$W$75&amp;", "&amp;Z$76&amp;"; ","")</f>
        <v/>
      </c>
      <c r="AA102" s="3" t="str">
        <f>IF(AND($K$5=1,'8 Location'!J38&lt;0),"Row "&amp;$V102&amp;", "&amp;$W$75&amp;", "&amp;AA$76&amp;"; ","")</f>
        <v/>
      </c>
      <c r="AB102" s="40" t="str">
        <f>IF(AND($K$5=1,'8 Location'!L38&lt;0),"Row "&amp;$V102&amp;", "&amp;$AB$75&amp;", "&amp;AB$76&amp;"; ","")</f>
        <v/>
      </c>
      <c r="AC102" s="3" t="str">
        <f>IF(AND($K$5=1,'8 Location'!M38&lt;0),"Row "&amp;$V102&amp;", "&amp;$AB$75&amp;", "&amp;AC$76&amp;"; ","")</f>
        <v/>
      </c>
      <c r="AD102" s="3" t="str">
        <f>IF(AND($K$5=1,'8 Location'!N38&lt;0),"Row "&amp;$V102&amp;", "&amp;$AB$75&amp;", "&amp;AD$76&amp;"; ","")</f>
        <v/>
      </c>
      <c r="AE102" s="3" t="str">
        <f>IF(AND($K$5=1,'8 Location'!O38&lt;0),"Row "&amp;$V102&amp;", "&amp;$AB$75&amp;", "&amp;AE$76&amp;"; ","")</f>
        <v/>
      </c>
      <c r="AF102" s="41" t="str">
        <f>IF(AND($K$5=1,'8 Location'!P38&lt;0),"Row "&amp;$V102&amp;", "&amp;$AB$75&amp;", "&amp;AF$76&amp;"; ","")</f>
        <v/>
      </c>
      <c r="AG102" s="41"/>
      <c r="AQ102" s="1026"/>
      <c r="AR102" s="1027"/>
    </row>
    <row r="103" spans="2:44" x14ac:dyDescent="0.25">
      <c r="B103" s="40"/>
      <c r="C103" s="40">
        <v>28</v>
      </c>
      <c r="D103" s="3" t="str">
        <f>IF(AND($I$5=1,OR('8 Location'!B40&lt;&gt;"",'8 Location'!C40&lt;&gt;"",'8 Location'!D40&lt;&gt;""),'8 Location'!E40=""),"Row "&amp;C103&amp;" (No Postcode); ","")</f>
        <v/>
      </c>
      <c r="E103" s="41" t="str">
        <f>IF(OR('8 Location'!E40="",$I$5&lt;&gt;1),"",IF(AND('8 Location'!E40&lt;&gt;"NA",'8 Location'!C40&lt;&gt;4002,ISERR(RIGHT('8 Location'!E40,1)*1),ISERR(MID(RIGHT('8 Location'!E40,3),2,1)*1),ISERR(LEFT(RIGHT('8 Location'!E40,3),1)*1)=FALSE,ISERR(LEFT('8 Location'!E40,1)*1),LEN('8 Location'!E40)&lt;=8),"",IF(AND('8 Location'!E40="NA",'8 Location'!C40=4002),"","Row "&amp;C103&amp;" (Invalid Postcode); ")))</f>
        <v/>
      </c>
      <c r="F103" s="3"/>
      <c r="G103" s="3"/>
      <c r="H103" s="40"/>
      <c r="I103" s="40">
        <v>26</v>
      </c>
      <c r="J103" s="40" t="str">
        <f>IF(AND($J$5=1,'8 Location'!F38&gt;0,TRUNC('8 Location'!F38,2)&lt;&gt;'8 Location'!F38),"Row "&amp;$I103&amp;", "&amp;$J$76&amp;", "&amp;J$77&amp;"; ","")</f>
        <v/>
      </c>
      <c r="K103" s="3" t="str">
        <f>IF(AND($J$5=1,'8 Location'!G38&gt;0,TRUNC('8 Location'!G38,2)&lt;&gt;'8 Location'!G38),"Row "&amp;$I103&amp;", "&amp;$J$76&amp;", "&amp;K$77&amp;"; ","")</f>
        <v/>
      </c>
      <c r="L103" s="3" t="str">
        <f>IF(AND($J$5=1,'8 Location'!H38&gt;0,TRUNC('8 Location'!H38,2)&lt;&gt;'8 Location'!H38),"Row "&amp;$I103&amp;", "&amp;$J$76&amp;", "&amp;L$77&amp;"; ","")</f>
        <v/>
      </c>
      <c r="M103" s="3" t="str">
        <f>IF(AND($J$5=1,'8 Location'!I38&gt;0,TRUNC('8 Location'!I38,2)&lt;&gt;'8 Location'!I38),"Row "&amp;$I103&amp;", "&amp;$J$76&amp;", "&amp;M$77&amp;"; ","")</f>
        <v/>
      </c>
      <c r="N103" s="3" t="str">
        <f>IF(AND($J$5=1,'8 Location'!J38&gt;0,TRUNC('8 Location'!J38,2)&lt;&gt;'8 Location'!J38),"Row "&amp;$I103&amp;", "&amp;$J$76&amp;", "&amp;N$77&amp;"; ","")</f>
        <v/>
      </c>
      <c r="O103" s="40" t="str">
        <f>IF(AND($J$5=1,'8 Location'!L38&gt;0,TRUNC('8 Location'!L38,2)&lt;&gt;'8 Location'!L38),"Row "&amp;$I103&amp;", "&amp;$O$76&amp;", "&amp;O$77&amp;"; ","")</f>
        <v/>
      </c>
      <c r="P103" s="3" t="str">
        <f>IF(AND($J$5=1,'8 Location'!M38&gt;0,TRUNC('8 Location'!M38,2)&lt;&gt;'8 Location'!M38),"Row "&amp;$I103&amp;", "&amp;$O$76&amp;", "&amp;P$77&amp;"; ","")</f>
        <v/>
      </c>
      <c r="Q103" s="3" t="str">
        <f>IF(AND($J$5=1,'8 Location'!N38&gt;0,TRUNC('8 Location'!N38,2)&lt;&gt;'8 Location'!N38),"Row "&amp;$I103&amp;", "&amp;$O$76&amp;", "&amp;Q$77&amp;"; ","")</f>
        <v/>
      </c>
      <c r="R103" s="3" t="str">
        <f>IF(AND($J$5=1,'8 Location'!O38&gt;0,TRUNC('8 Location'!O38,2)&lt;&gt;'8 Location'!O38),"Row "&amp;$I103&amp;", "&amp;$O$76&amp;", "&amp;R$77&amp;"; ","")</f>
        <v/>
      </c>
      <c r="S103" s="41" t="str">
        <f>IF(AND($J$5=1,'8 Location'!P38&gt;0,TRUNC('8 Location'!P38,2)&lt;&gt;'8 Location'!P38),"Row "&amp;$I103&amp;", "&amp;$O$76&amp;", "&amp;S$77&amp;"; ","")</f>
        <v/>
      </c>
      <c r="T103" s="41"/>
      <c r="U103" s="40"/>
      <c r="V103" s="40">
        <v>27</v>
      </c>
      <c r="W103" s="40" t="str">
        <f>IF(AND($K$5=1,'8 Location'!F39&lt;0),"Row "&amp;$V103&amp;", "&amp;$W$75&amp;", "&amp;W$76&amp;"; ","")</f>
        <v/>
      </c>
      <c r="X103" s="3" t="str">
        <f>IF(AND($K$5=1,'8 Location'!G39&lt;0),"Row "&amp;$V103&amp;", "&amp;$W$75&amp;", "&amp;X$76&amp;"; ","")</f>
        <v/>
      </c>
      <c r="Y103" s="3" t="str">
        <f>IF(AND($K$5=1,'8 Location'!H39&lt;0),"Row "&amp;$V103&amp;", "&amp;$W$75&amp;", "&amp;Y$76&amp;"; ","")</f>
        <v/>
      </c>
      <c r="Z103" s="3" t="str">
        <f>IF(AND($K$5=1,'8 Location'!I39&lt;0),"Row "&amp;$V103&amp;", "&amp;$W$75&amp;", "&amp;Z$76&amp;"; ","")</f>
        <v/>
      </c>
      <c r="AA103" s="3" t="str">
        <f>IF(AND($K$5=1,'8 Location'!J39&lt;0),"Row "&amp;$V103&amp;", "&amp;$W$75&amp;", "&amp;AA$76&amp;"; ","")</f>
        <v/>
      </c>
      <c r="AB103" s="40" t="str">
        <f>IF(AND($K$5=1,'8 Location'!L39&lt;0),"Row "&amp;$V103&amp;", "&amp;$AB$75&amp;", "&amp;AB$76&amp;"; ","")</f>
        <v/>
      </c>
      <c r="AC103" s="3" t="str">
        <f>IF(AND($K$5=1,'8 Location'!M39&lt;0),"Row "&amp;$V103&amp;", "&amp;$AB$75&amp;", "&amp;AC$76&amp;"; ","")</f>
        <v/>
      </c>
      <c r="AD103" s="3" t="str">
        <f>IF(AND($K$5=1,'8 Location'!N39&lt;0),"Row "&amp;$V103&amp;", "&amp;$AB$75&amp;", "&amp;AD$76&amp;"; ","")</f>
        <v/>
      </c>
      <c r="AE103" s="3" t="str">
        <f>IF(AND($K$5=1,'8 Location'!O39&lt;0),"Row "&amp;$V103&amp;", "&amp;$AB$75&amp;", "&amp;AE$76&amp;"; ","")</f>
        <v/>
      </c>
      <c r="AF103" s="41" t="str">
        <f>IF(AND($K$5=1,'8 Location'!P39&lt;0),"Row "&amp;$V103&amp;", "&amp;$AB$75&amp;", "&amp;AF$76&amp;"; ","")</f>
        <v/>
      </c>
      <c r="AG103" s="41"/>
      <c r="AQ103" s="1026"/>
      <c r="AR103" s="1027"/>
    </row>
    <row r="104" spans="2:44" x14ac:dyDescent="0.25">
      <c r="B104" s="40"/>
      <c r="C104" s="40">
        <v>29</v>
      </c>
      <c r="D104" s="3" t="str">
        <f>IF(AND($I$5=1,OR('8 Location'!B41&lt;&gt;"",'8 Location'!C41&lt;&gt;"",'8 Location'!D41&lt;&gt;""),'8 Location'!E41=""),"Row "&amp;C104&amp;" (No Postcode); ","")</f>
        <v/>
      </c>
      <c r="E104" s="41" t="str">
        <f>IF(OR('8 Location'!E41="",$I$5&lt;&gt;1),"",IF(AND('8 Location'!E41&lt;&gt;"NA",'8 Location'!C41&lt;&gt;4002,ISERR(RIGHT('8 Location'!E41,1)*1),ISERR(MID(RIGHT('8 Location'!E41,3),2,1)*1),ISERR(LEFT(RIGHT('8 Location'!E41,3),1)*1)=FALSE,ISERR(LEFT('8 Location'!E41,1)*1),LEN('8 Location'!E41)&lt;=8),"",IF(AND('8 Location'!E41="NA",'8 Location'!C41=4002),"","Row "&amp;C104&amp;" (Invalid Postcode); ")))</f>
        <v/>
      </c>
      <c r="F104" s="3"/>
      <c r="G104" s="3"/>
      <c r="H104" s="40"/>
      <c r="I104" s="40">
        <v>27</v>
      </c>
      <c r="J104" s="40" t="str">
        <f>IF(AND($J$5=1,'8 Location'!F39&gt;0,TRUNC('8 Location'!F39,2)&lt;&gt;'8 Location'!F39),"Row "&amp;$I104&amp;", "&amp;$J$76&amp;", "&amp;J$77&amp;"; ","")</f>
        <v/>
      </c>
      <c r="K104" s="3" t="str">
        <f>IF(AND($J$5=1,'8 Location'!G39&gt;0,TRUNC('8 Location'!G39,2)&lt;&gt;'8 Location'!G39),"Row "&amp;$I104&amp;", "&amp;$J$76&amp;", "&amp;K$77&amp;"; ","")</f>
        <v/>
      </c>
      <c r="L104" s="3" t="str">
        <f>IF(AND($J$5=1,'8 Location'!H39&gt;0,TRUNC('8 Location'!H39,2)&lt;&gt;'8 Location'!H39),"Row "&amp;$I104&amp;", "&amp;$J$76&amp;", "&amp;L$77&amp;"; ","")</f>
        <v/>
      </c>
      <c r="M104" s="3" t="str">
        <f>IF(AND($J$5=1,'8 Location'!I39&gt;0,TRUNC('8 Location'!I39,2)&lt;&gt;'8 Location'!I39),"Row "&amp;$I104&amp;", "&amp;$J$76&amp;", "&amp;M$77&amp;"; ","")</f>
        <v/>
      </c>
      <c r="N104" s="3" t="str">
        <f>IF(AND($J$5=1,'8 Location'!J39&gt;0,TRUNC('8 Location'!J39,2)&lt;&gt;'8 Location'!J39),"Row "&amp;$I104&amp;", "&amp;$J$76&amp;", "&amp;N$77&amp;"; ","")</f>
        <v/>
      </c>
      <c r="O104" s="40" t="str">
        <f>IF(AND($J$5=1,'8 Location'!L39&gt;0,TRUNC('8 Location'!L39,2)&lt;&gt;'8 Location'!L39),"Row "&amp;$I104&amp;", "&amp;$O$76&amp;", "&amp;O$77&amp;"; ","")</f>
        <v/>
      </c>
      <c r="P104" s="3" t="str">
        <f>IF(AND($J$5=1,'8 Location'!M39&gt;0,TRUNC('8 Location'!M39,2)&lt;&gt;'8 Location'!M39),"Row "&amp;$I104&amp;", "&amp;$O$76&amp;", "&amp;P$77&amp;"; ","")</f>
        <v/>
      </c>
      <c r="Q104" s="3" t="str">
        <f>IF(AND($J$5=1,'8 Location'!N39&gt;0,TRUNC('8 Location'!N39,2)&lt;&gt;'8 Location'!N39),"Row "&amp;$I104&amp;", "&amp;$O$76&amp;", "&amp;Q$77&amp;"; ","")</f>
        <v/>
      </c>
      <c r="R104" s="3" t="str">
        <f>IF(AND($J$5=1,'8 Location'!O39&gt;0,TRUNC('8 Location'!O39,2)&lt;&gt;'8 Location'!O39),"Row "&amp;$I104&amp;", "&amp;$O$76&amp;", "&amp;R$77&amp;"; ","")</f>
        <v/>
      </c>
      <c r="S104" s="41" t="str">
        <f>IF(AND($J$5=1,'8 Location'!P39&gt;0,TRUNC('8 Location'!P39,2)&lt;&gt;'8 Location'!P39),"Row "&amp;$I104&amp;", "&amp;$O$76&amp;", "&amp;S$77&amp;"; ","")</f>
        <v/>
      </c>
      <c r="T104" s="41"/>
      <c r="U104" s="40"/>
      <c r="V104" s="40">
        <v>28</v>
      </c>
      <c r="W104" s="40" t="str">
        <f>IF(AND($K$5=1,'8 Location'!F40&lt;0),"Row "&amp;$V104&amp;", "&amp;$W$75&amp;", "&amp;W$76&amp;"; ","")</f>
        <v/>
      </c>
      <c r="X104" s="3" t="str">
        <f>IF(AND($K$5=1,'8 Location'!G40&lt;0),"Row "&amp;$V104&amp;", "&amp;$W$75&amp;", "&amp;X$76&amp;"; ","")</f>
        <v/>
      </c>
      <c r="Y104" s="3" t="str">
        <f>IF(AND($K$5=1,'8 Location'!H40&lt;0),"Row "&amp;$V104&amp;", "&amp;$W$75&amp;", "&amp;Y$76&amp;"; ","")</f>
        <v/>
      </c>
      <c r="Z104" s="3" t="str">
        <f>IF(AND($K$5=1,'8 Location'!I40&lt;0),"Row "&amp;$V104&amp;", "&amp;$W$75&amp;", "&amp;Z$76&amp;"; ","")</f>
        <v/>
      </c>
      <c r="AA104" s="3" t="str">
        <f>IF(AND($K$5=1,'8 Location'!J40&lt;0),"Row "&amp;$V104&amp;", "&amp;$W$75&amp;", "&amp;AA$76&amp;"; ","")</f>
        <v/>
      </c>
      <c r="AB104" s="40" t="str">
        <f>IF(AND($K$5=1,'8 Location'!L40&lt;0),"Row "&amp;$V104&amp;", "&amp;$AB$75&amp;", "&amp;AB$76&amp;"; ","")</f>
        <v/>
      </c>
      <c r="AC104" s="3" t="str">
        <f>IF(AND($K$5=1,'8 Location'!M40&lt;0),"Row "&amp;$V104&amp;", "&amp;$AB$75&amp;", "&amp;AC$76&amp;"; ","")</f>
        <v/>
      </c>
      <c r="AD104" s="3" t="str">
        <f>IF(AND($K$5=1,'8 Location'!N40&lt;0),"Row "&amp;$V104&amp;", "&amp;$AB$75&amp;", "&amp;AD$76&amp;"; ","")</f>
        <v/>
      </c>
      <c r="AE104" s="3" t="str">
        <f>IF(AND($K$5=1,'8 Location'!O40&lt;0),"Row "&amp;$V104&amp;", "&amp;$AB$75&amp;", "&amp;AE$76&amp;"; ","")</f>
        <v/>
      </c>
      <c r="AF104" s="41" t="str">
        <f>IF(AND($K$5=1,'8 Location'!P40&lt;0),"Row "&amp;$V104&amp;", "&amp;$AB$75&amp;", "&amp;AF$76&amp;"; ","")</f>
        <v/>
      </c>
      <c r="AG104" s="41"/>
      <c r="AQ104" s="1026"/>
      <c r="AR104" s="1027"/>
    </row>
    <row r="105" spans="2:44" x14ac:dyDescent="0.25">
      <c r="B105" s="40"/>
      <c r="C105" s="40">
        <v>30</v>
      </c>
      <c r="D105" s="3" t="str">
        <f>IF(AND($I$5=1,OR('8 Location'!B42&lt;&gt;"",'8 Location'!C42&lt;&gt;"",'8 Location'!D42&lt;&gt;""),'8 Location'!E42=""),"Row "&amp;C105&amp;" (No Postcode); ","")</f>
        <v/>
      </c>
      <c r="E105" s="41" t="str">
        <f>IF(OR('8 Location'!E42="",$I$5&lt;&gt;1),"",IF(AND('8 Location'!E42&lt;&gt;"NA",'8 Location'!C42&lt;&gt;4002,ISERR(RIGHT('8 Location'!E42,1)*1),ISERR(MID(RIGHT('8 Location'!E42,3),2,1)*1),ISERR(LEFT(RIGHT('8 Location'!E42,3),1)*1)=FALSE,ISERR(LEFT('8 Location'!E42,1)*1),LEN('8 Location'!E42)&lt;=8),"",IF(AND('8 Location'!E42="NA",'8 Location'!C42=4002),"","Row "&amp;C105&amp;" (Invalid Postcode); ")))</f>
        <v/>
      </c>
      <c r="F105" s="3"/>
      <c r="G105" s="3"/>
      <c r="H105" s="40"/>
      <c r="I105" s="40">
        <v>28</v>
      </c>
      <c r="J105" s="40" t="str">
        <f>IF(AND($J$5=1,'8 Location'!F40&gt;0,TRUNC('8 Location'!F40,2)&lt;&gt;'8 Location'!F40),"Row "&amp;$I105&amp;", "&amp;$J$76&amp;", "&amp;J$77&amp;"; ","")</f>
        <v/>
      </c>
      <c r="K105" s="3" t="str">
        <f>IF(AND($J$5=1,'8 Location'!G40&gt;0,TRUNC('8 Location'!G40,2)&lt;&gt;'8 Location'!G40),"Row "&amp;$I105&amp;", "&amp;$J$76&amp;", "&amp;K$77&amp;"; ","")</f>
        <v/>
      </c>
      <c r="L105" s="3" t="str">
        <f>IF(AND($J$5=1,'8 Location'!H40&gt;0,TRUNC('8 Location'!H40,2)&lt;&gt;'8 Location'!H40),"Row "&amp;$I105&amp;", "&amp;$J$76&amp;", "&amp;L$77&amp;"; ","")</f>
        <v/>
      </c>
      <c r="M105" s="3" t="str">
        <f>IF(AND($J$5=1,'8 Location'!I40&gt;0,TRUNC('8 Location'!I40,2)&lt;&gt;'8 Location'!I40),"Row "&amp;$I105&amp;", "&amp;$J$76&amp;", "&amp;M$77&amp;"; ","")</f>
        <v/>
      </c>
      <c r="N105" s="3" t="str">
        <f>IF(AND($J$5=1,'8 Location'!J40&gt;0,TRUNC('8 Location'!J40,2)&lt;&gt;'8 Location'!J40),"Row "&amp;$I105&amp;", "&amp;$J$76&amp;", "&amp;N$77&amp;"; ","")</f>
        <v/>
      </c>
      <c r="O105" s="40" t="str">
        <f>IF(AND($J$5=1,'8 Location'!L40&gt;0,TRUNC('8 Location'!L40,2)&lt;&gt;'8 Location'!L40),"Row "&amp;$I105&amp;", "&amp;$O$76&amp;", "&amp;O$77&amp;"; ","")</f>
        <v/>
      </c>
      <c r="P105" s="3" t="str">
        <f>IF(AND($J$5=1,'8 Location'!M40&gt;0,TRUNC('8 Location'!M40,2)&lt;&gt;'8 Location'!M40),"Row "&amp;$I105&amp;", "&amp;$O$76&amp;", "&amp;P$77&amp;"; ","")</f>
        <v/>
      </c>
      <c r="Q105" s="3" t="str">
        <f>IF(AND($J$5=1,'8 Location'!N40&gt;0,TRUNC('8 Location'!N40,2)&lt;&gt;'8 Location'!N40),"Row "&amp;$I105&amp;", "&amp;$O$76&amp;", "&amp;Q$77&amp;"; ","")</f>
        <v/>
      </c>
      <c r="R105" s="3" t="str">
        <f>IF(AND($J$5=1,'8 Location'!O40&gt;0,TRUNC('8 Location'!O40,2)&lt;&gt;'8 Location'!O40),"Row "&amp;$I105&amp;", "&amp;$O$76&amp;", "&amp;R$77&amp;"; ","")</f>
        <v/>
      </c>
      <c r="S105" s="41" t="str">
        <f>IF(AND($J$5=1,'8 Location'!P40&gt;0,TRUNC('8 Location'!P40,2)&lt;&gt;'8 Location'!P40),"Row "&amp;$I105&amp;", "&amp;$O$76&amp;", "&amp;S$77&amp;"; ","")</f>
        <v/>
      </c>
      <c r="T105" s="41"/>
      <c r="U105" s="40"/>
      <c r="V105" s="40">
        <v>29</v>
      </c>
      <c r="W105" s="40" t="str">
        <f>IF(AND($K$5=1,'8 Location'!F41&lt;0),"Row "&amp;$V105&amp;", "&amp;$W$75&amp;", "&amp;W$76&amp;"; ","")</f>
        <v/>
      </c>
      <c r="X105" s="3" t="str">
        <f>IF(AND($K$5=1,'8 Location'!G41&lt;0),"Row "&amp;$V105&amp;", "&amp;$W$75&amp;", "&amp;X$76&amp;"; ","")</f>
        <v/>
      </c>
      <c r="Y105" s="3" t="str">
        <f>IF(AND($K$5=1,'8 Location'!H41&lt;0),"Row "&amp;$V105&amp;", "&amp;$W$75&amp;", "&amp;Y$76&amp;"; ","")</f>
        <v/>
      </c>
      <c r="Z105" s="3" t="str">
        <f>IF(AND($K$5=1,'8 Location'!I41&lt;0),"Row "&amp;$V105&amp;", "&amp;$W$75&amp;", "&amp;Z$76&amp;"; ","")</f>
        <v/>
      </c>
      <c r="AA105" s="3" t="str">
        <f>IF(AND($K$5=1,'8 Location'!J41&lt;0),"Row "&amp;$V105&amp;", "&amp;$W$75&amp;", "&amp;AA$76&amp;"; ","")</f>
        <v/>
      </c>
      <c r="AB105" s="40" t="str">
        <f>IF(AND($K$5=1,'8 Location'!L41&lt;0),"Row "&amp;$V105&amp;", "&amp;$AB$75&amp;", "&amp;AB$76&amp;"; ","")</f>
        <v/>
      </c>
      <c r="AC105" s="3" t="str">
        <f>IF(AND($K$5=1,'8 Location'!M41&lt;0),"Row "&amp;$V105&amp;", "&amp;$AB$75&amp;", "&amp;AC$76&amp;"; ","")</f>
        <v/>
      </c>
      <c r="AD105" s="3" t="str">
        <f>IF(AND($K$5=1,'8 Location'!N41&lt;0),"Row "&amp;$V105&amp;", "&amp;$AB$75&amp;", "&amp;AD$76&amp;"; ","")</f>
        <v/>
      </c>
      <c r="AE105" s="3" t="str">
        <f>IF(AND($K$5=1,'8 Location'!O41&lt;0),"Row "&amp;$V105&amp;", "&amp;$AB$75&amp;", "&amp;AE$76&amp;"; ","")</f>
        <v/>
      </c>
      <c r="AF105" s="41" t="str">
        <f>IF(AND($K$5=1,'8 Location'!P41&lt;0),"Row "&amp;$V105&amp;", "&amp;$AB$75&amp;", "&amp;AF$76&amp;"; ","")</f>
        <v/>
      </c>
      <c r="AG105" s="41"/>
      <c r="AQ105" s="1026"/>
      <c r="AR105" s="1027"/>
    </row>
    <row r="106" spans="2:44" x14ac:dyDescent="0.25">
      <c r="B106" s="40"/>
      <c r="C106" s="40">
        <v>31</v>
      </c>
      <c r="D106" s="3" t="str">
        <f>IF(AND($I$5=1,OR('8 Location'!B43&lt;&gt;"",'8 Location'!C43&lt;&gt;"",'8 Location'!D43&lt;&gt;""),'8 Location'!E43=""),"Row "&amp;C106&amp;" (No Postcode); ","")</f>
        <v/>
      </c>
      <c r="E106" s="41" t="str">
        <f>IF(OR('8 Location'!E43="",$I$5&lt;&gt;1),"",IF(AND('8 Location'!E43&lt;&gt;"NA",'8 Location'!C43&lt;&gt;4002,ISERR(RIGHT('8 Location'!E43,1)*1),ISERR(MID(RIGHT('8 Location'!E43,3),2,1)*1),ISERR(LEFT(RIGHT('8 Location'!E43,3),1)*1)=FALSE,ISERR(LEFT('8 Location'!E43,1)*1),LEN('8 Location'!E43)&lt;=8),"",IF(AND('8 Location'!E43="NA",'8 Location'!C43=4002),"","Row "&amp;C106&amp;" (Invalid Postcode); ")))</f>
        <v/>
      </c>
      <c r="F106" s="3"/>
      <c r="G106" s="3"/>
      <c r="H106" s="40"/>
      <c r="I106" s="40">
        <v>29</v>
      </c>
      <c r="J106" s="40" t="str">
        <f>IF(AND($J$5=1,'8 Location'!F41&gt;0,TRUNC('8 Location'!F41,2)&lt;&gt;'8 Location'!F41),"Row "&amp;$I106&amp;", "&amp;$J$76&amp;", "&amp;J$77&amp;"; ","")</f>
        <v/>
      </c>
      <c r="K106" s="3" t="str">
        <f>IF(AND($J$5=1,'8 Location'!G41&gt;0,TRUNC('8 Location'!G41,2)&lt;&gt;'8 Location'!G41),"Row "&amp;$I106&amp;", "&amp;$J$76&amp;", "&amp;K$77&amp;"; ","")</f>
        <v/>
      </c>
      <c r="L106" s="3" t="str">
        <f>IF(AND($J$5=1,'8 Location'!H41&gt;0,TRUNC('8 Location'!H41,2)&lt;&gt;'8 Location'!H41),"Row "&amp;$I106&amp;", "&amp;$J$76&amp;", "&amp;L$77&amp;"; ","")</f>
        <v/>
      </c>
      <c r="M106" s="3" t="str">
        <f>IF(AND($J$5=1,'8 Location'!I41&gt;0,TRUNC('8 Location'!I41,2)&lt;&gt;'8 Location'!I41),"Row "&amp;$I106&amp;", "&amp;$J$76&amp;", "&amp;M$77&amp;"; ","")</f>
        <v/>
      </c>
      <c r="N106" s="3" t="str">
        <f>IF(AND($J$5=1,'8 Location'!J41&gt;0,TRUNC('8 Location'!J41,2)&lt;&gt;'8 Location'!J41),"Row "&amp;$I106&amp;", "&amp;$J$76&amp;", "&amp;N$77&amp;"; ","")</f>
        <v/>
      </c>
      <c r="O106" s="40" t="str">
        <f>IF(AND($J$5=1,'8 Location'!L41&gt;0,TRUNC('8 Location'!L41,2)&lt;&gt;'8 Location'!L41),"Row "&amp;$I106&amp;", "&amp;$O$76&amp;", "&amp;O$77&amp;"; ","")</f>
        <v/>
      </c>
      <c r="P106" s="3" t="str">
        <f>IF(AND($J$5=1,'8 Location'!M41&gt;0,TRUNC('8 Location'!M41,2)&lt;&gt;'8 Location'!M41),"Row "&amp;$I106&amp;", "&amp;$O$76&amp;", "&amp;P$77&amp;"; ","")</f>
        <v/>
      </c>
      <c r="Q106" s="3" t="str">
        <f>IF(AND($J$5=1,'8 Location'!N41&gt;0,TRUNC('8 Location'!N41,2)&lt;&gt;'8 Location'!N41),"Row "&amp;$I106&amp;", "&amp;$O$76&amp;", "&amp;Q$77&amp;"; ","")</f>
        <v/>
      </c>
      <c r="R106" s="3" t="str">
        <f>IF(AND($J$5=1,'8 Location'!O41&gt;0,TRUNC('8 Location'!O41,2)&lt;&gt;'8 Location'!O41),"Row "&amp;$I106&amp;", "&amp;$O$76&amp;", "&amp;R$77&amp;"; ","")</f>
        <v/>
      </c>
      <c r="S106" s="41" t="str">
        <f>IF(AND($J$5=1,'8 Location'!P41&gt;0,TRUNC('8 Location'!P41,2)&lt;&gt;'8 Location'!P41),"Row "&amp;$I106&amp;", "&amp;$O$76&amp;", "&amp;S$77&amp;"; ","")</f>
        <v/>
      </c>
      <c r="T106" s="41"/>
      <c r="U106" s="40"/>
      <c r="V106" s="40">
        <v>30</v>
      </c>
      <c r="W106" s="40" t="str">
        <f>IF(AND($K$5=1,'8 Location'!F42&lt;0),"Row "&amp;$V106&amp;", "&amp;$W$75&amp;", "&amp;W$76&amp;"; ","")</f>
        <v/>
      </c>
      <c r="X106" s="3" t="str">
        <f>IF(AND($K$5=1,'8 Location'!G42&lt;0),"Row "&amp;$V106&amp;", "&amp;$W$75&amp;", "&amp;X$76&amp;"; ","")</f>
        <v/>
      </c>
      <c r="Y106" s="3" t="str">
        <f>IF(AND($K$5=1,'8 Location'!H42&lt;0),"Row "&amp;$V106&amp;", "&amp;$W$75&amp;", "&amp;Y$76&amp;"; ","")</f>
        <v/>
      </c>
      <c r="Z106" s="3" t="str">
        <f>IF(AND($K$5=1,'8 Location'!I42&lt;0),"Row "&amp;$V106&amp;", "&amp;$W$75&amp;", "&amp;Z$76&amp;"; ","")</f>
        <v/>
      </c>
      <c r="AA106" s="3" t="str">
        <f>IF(AND($K$5=1,'8 Location'!J42&lt;0),"Row "&amp;$V106&amp;", "&amp;$W$75&amp;", "&amp;AA$76&amp;"; ","")</f>
        <v/>
      </c>
      <c r="AB106" s="40" t="str">
        <f>IF(AND($K$5=1,'8 Location'!L42&lt;0),"Row "&amp;$V106&amp;", "&amp;$AB$75&amp;", "&amp;AB$76&amp;"; ","")</f>
        <v/>
      </c>
      <c r="AC106" s="3" t="str">
        <f>IF(AND($K$5=1,'8 Location'!M42&lt;0),"Row "&amp;$V106&amp;", "&amp;$AB$75&amp;", "&amp;AC$76&amp;"; ","")</f>
        <v/>
      </c>
      <c r="AD106" s="3" t="str">
        <f>IF(AND($K$5=1,'8 Location'!N42&lt;0),"Row "&amp;$V106&amp;", "&amp;$AB$75&amp;", "&amp;AD$76&amp;"; ","")</f>
        <v/>
      </c>
      <c r="AE106" s="3" t="str">
        <f>IF(AND($K$5=1,'8 Location'!O42&lt;0),"Row "&amp;$V106&amp;", "&amp;$AB$75&amp;", "&amp;AE$76&amp;"; ","")</f>
        <v/>
      </c>
      <c r="AF106" s="41" t="str">
        <f>IF(AND($K$5=1,'8 Location'!P42&lt;0),"Row "&amp;$V106&amp;", "&amp;$AB$75&amp;", "&amp;AF$76&amp;"; ","")</f>
        <v/>
      </c>
      <c r="AG106" s="41"/>
      <c r="AQ106" s="1026"/>
      <c r="AR106" s="1027"/>
    </row>
    <row r="107" spans="2:44" x14ac:dyDescent="0.25">
      <c r="B107" s="40"/>
      <c r="C107" s="40">
        <v>32</v>
      </c>
      <c r="D107" s="3" t="str">
        <f>IF(AND($I$5=1,OR('8 Location'!B44&lt;&gt;"",'8 Location'!C44&lt;&gt;"",'8 Location'!D44&lt;&gt;""),'8 Location'!E44=""),"Row "&amp;C107&amp;" (No Postcode); ","")</f>
        <v/>
      </c>
      <c r="E107" s="41" t="str">
        <f>IF(OR('8 Location'!E44="",$I$5&lt;&gt;1),"",IF(AND('8 Location'!E44&lt;&gt;"NA",'8 Location'!C44&lt;&gt;4002,ISERR(RIGHT('8 Location'!E44,1)*1),ISERR(MID(RIGHT('8 Location'!E44,3),2,1)*1),ISERR(LEFT(RIGHT('8 Location'!E44,3),1)*1)=FALSE,ISERR(LEFT('8 Location'!E44,1)*1),LEN('8 Location'!E44)&lt;=8),"",IF(AND('8 Location'!E44="NA",'8 Location'!C44=4002),"","Row "&amp;C107&amp;" (Invalid Postcode); ")))</f>
        <v/>
      </c>
      <c r="F107" s="3"/>
      <c r="G107" s="3"/>
      <c r="H107" s="40"/>
      <c r="I107" s="40">
        <v>30</v>
      </c>
      <c r="J107" s="40" t="str">
        <f>IF(AND($J$5=1,'8 Location'!F42&gt;0,TRUNC('8 Location'!F42,2)&lt;&gt;'8 Location'!F42),"Row "&amp;$I107&amp;", "&amp;$J$76&amp;", "&amp;J$77&amp;"; ","")</f>
        <v/>
      </c>
      <c r="K107" s="3" t="str">
        <f>IF(AND($J$5=1,'8 Location'!G42&gt;0,TRUNC('8 Location'!G42,2)&lt;&gt;'8 Location'!G42),"Row "&amp;$I107&amp;", "&amp;$J$76&amp;", "&amp;K$77&amp;"; ","")</f>
        <v/>
      </c>
      <c r="L107" s="3" t="str">
        <f>IF(AND($J$5=1,'8 Location'!H42&gt;0,TRUNC('8 Location'!H42,2)&lt;&gt;'8 Location'!H42),"Row "&amp;$I107&amp;", "&amp;$J$76&amp;", "&amp;L$77&amp;"; ","")</f>
        <v/>
      </c>
      <c r="M107" s="3" t="str">
        <f>IF(AND($J$5=1,'8 Location'!I42&gt;0,TRUNC('8 Location'!I42,2)&lt;&gt;'8 Location'!I42),"Row "&amp;$I107&amp;", "&amp;$J$76&amp;", "&amp;M$77&amp;"; ","")</f>
        <v/>
      </c>
      <c r="N107" s="3" t="str">
        <f>IF(AND($J$5=1,'8 Location'!J42&gt;0,TRUNC('8 Location'!J42,2)&lt;&gt;'8 Location'!J42),"Row "&amp;$I107&amp;", "&amp;$J$76&amp;", "&amp;N$77&amp;"; ","")</f>
        <v/>
      </c>
      <c r="O107" s="40" t="str">
        <f>IF(AND($J$5=1,'8 Location'!L42&gt;0,TRUNC('8 Location'!L42,2)&lt;&gt;'8 Location'!L42),"Row "&amp;$I107&amp;", "&amp;$O$76&amp;", "&amp;O$77&amp;"; ","")</f>
        <v/>
      </c>
      <c r="P107" s="3" t="str">
        <f>IF(AND($J$5=1,'8 Location'!M42&gt;0,TRUNC('8 Location'!M42,2)&lt;&gt;'8 Location'!M42),"Row "&amp;$I107&amp;", "&amp;$O$76&amp;", "&amp;P$77&amp;"; ","")</f>
        <v/>
      </c>
      <c r="Q107" s="3" t="str">
        <f>IF(AND($J$5=1,'8 Location'!N42&gt;0,TRUNC('8 Location'!N42,2)&lt;&gt;'8 Location'!N42),"Row "&amp;$I107&amp;", "&amp;$O$76&amp;", "&amp;Q$77&amp;"; ","")</f>
        <v/>
      </c>
      <c r="R107" s="3" t="str">
        <f>IF(AND($J$5=1,'8 Location'!O42&gt;0,TRUNC('8 Location'!O42,2)&lt;&gt;'8 Location'!O42),"Row "&amp;$I107&amp;", "&amp;$O$76&amp;", "&amp;R$77&amp;"; ","")</f>
        <v/>
      </c>
      <c r="S107" s="41" t="str">
        <f>IF(AND($J$5=1,'8 Location'!P42&gt;0,TRUNC('8 Location'!P42,2)&lt;&gt;'8 Location'!P42),"Row "&amp;$I107&amp;", "&amp;$O$76&amp;", "&amp;S$77&amp;"; ","")</f>
        <v/>
      </c>
      <c r="T107" s="41"/>
      <c r="U107" s="40"/>
      <c r="V107" s="40">
        <v>31</v>
      </c>
      <c r="W107" s="40" t="str">
        <f>IF(AND($K$5=1,'8 Location'!F43&lt;0),"Row "&amp;$V107&amp;", "&amp;$W$75&amp;", "&amp;W$76&amp;"; ","")</f>
        <v/>
      </c>
      <c r="X107" s="3" t="str">
        <f>IF(AND($K$5=1,'8 Location'!G43&lt;0),"Row "&amp;$V107&amp;", "&amp;$W$75&amp;", "&amp;X$76&amp;"; ","")</f>
        <v/>
      </c>
      <c r="Y107" s="3" t="str">
        <f>IF(AND($K$5=1,'8 Location'!H43&lt;0),"Row "&amp;$V107&amp;", "&amp;$W$75&amp;", "&amp;Y$76&amp;"; ","")</f>
        <v/>
      </c>
      <c r="Z107" s="3" t="str">
        <f>IF(AND($K$5=1,'8 Location'!I43&lt;0),"Row "&amp;$V107&amp;", "&amp;$W$75&amp;", "&amp;Z$76&amp;"; ","")</f>
        <v/>
      </c>
      <c r="AA107" s="3" t="str">
        <f>IF(AND($K$5=1,'8 Location'!J43&lt;0),"Row "&amp;$V107&amp;", "&amp;$W$75&amp;", "&amp;AA$76&amp;"; ","")</f>
        <v/>
      </c>
      <c r="AB107" s="40" t="str">
        <f>IF(AND($K$5=1,'8 Location'!L43&lt;0),"Row "&amp;$V107&amp;", "&amp;$AB$75&amp;", "&amp;AB$76&amp;"; ","")</f>
        <v/>
      </c>
      <c r="AC107" s="3" t="str">
        <f>IF(AND($K$5=1,'8 Location'!M43&lt;0),"Row "&amp;$V107&amp;", "&amp;$AB$75&amp;", "&amp;AC$76&amp;"; ","")</f>
        <v/>
      </c>
      <c r="AD107" s="3" t="str">
        <f>IF(AND($K$5=1,'8 Location'!N43&lt;0),"Row "&amp;$V107&amp;", "&amp;$AB$75&amp;", "&amp;AD$76&amp;"; ","")</f>
        <v/>
      </c>
      <c r="AE107" s="3" t="str">
        <f>IF(AND($K$5=1,'8 Location'!O43&lt;0),"Row "&amp;$V107&amp;", "&amp;$AB$75&amp;", "&amp;AE$76&amp;"; ","")</f>
        <v/>
      </c>
      <c r="AF107" s="41" t="str">
        <f>IF(AND($K$5=1,'8 Location'!P43&lt;0),"Row "&amp;$V107&amp;", "&amp;$AB$75&amp;", "&amp;AF$76&amp;"; ","")</f>
        <v/>
      </c>
      <c r="AG107" s="41"/>
      <c r="AQ107" s="1026"/>
      <c r="AR107" s="1027"/>
    </row>
    <row r="108" spans="2:44" x14ac:dyDescent="0.25">
      <c r="B108" s="40"/>
      <c r="C108" s="40">
        <v>33</v>
      </c>
      <c r="D108" s="3" t="str">
        <f>IF(AND($I$5=1,OR('8 Location'!B45&lt;&gt;"",'8 Location'!C45&lt;&gt;"",'8 Location'!D45&lt;&gt;""),'8 Location'!E45=""),"Row "&amp;C108&amp;" (No Postcode); ","")</f>
        <v/>
      </c>
      <c r="E108" s="41" t="str">
        <f>IF(OR('8 Location'!E45="",$I$5&lt;&gt;1),"",IF(AND('8 Location'!E45&lt;&gt;"NA",'8 Location'!C45&lt;&gt;4002,ISERR(RIGHT('8 Location'!E45,1)*1),ISERR(MID(RIGHT('8 Location'!E45,3),2,1)*1),ISERR(LEFT(RIGHT('8 Location'!E45,3),1)*1)=FALSE,ISERR(LEFT('8 Location'!E45,1)*1),LEN('8 Location'!E45)&lt;=8),"",IF(AND('8 Location'!E45="NA",'8 Location'!C45=4002),"","Row "&amp;C108&amp;" (Invalid Postcode); ")))</f>
        <v/>
      </c>
      <c r="F108" s="3"/>
      <c r="G108" s="3"/>
      <c r="H108" s="40"/>
      <c r="I108" s="40">
        <v>31</v>
      </c>
      <c r="J108" s="40" t="str">
        <f>IF(AND($J$5=1,'8 Location'!F43&gt;0,TRUNC('8 Location'!F43,2)&lt;&gt;'8 Location'!F43),"Row "&amp;$I108&amp;", "&amp;$J$76&amp;", "&amp;J$77&amp;"; ","")</f>
        <v/>
      </c>
      <c r="K108" s="3" t="str">
        <f>IF(AND($J$5=1,'8 Location'!G43&gt;0,TRUNC('8 Location'!G43,2)&lt;&gt;'8 Location'!G43),"Row "&amp;$I108&amp;", "&amp;$J$76&amp;", "&amp;K$77&amp;"; ","")</f>
        <v/>
      </c>
      <c r="L108" s="3" t="str">
        <f>IF(AND($J$5=1,'8 Location'!H43&gt;0,TRUNC('8 Location'!H43,2)&lt;&gt;'8 Location'!H43),"Row "&amp;$I108&amp;", "&amp;$J$76&amp;", "&amp;L$77&amp;"; ","")</f>
        <v/>
      </c>
      <c r="M108" s="3" t="str">
        <f>IF(AND($J$5=1,'8 Location'!I43&gt;0,TRUNC('8 Location'!I43,2)&lt;&gt;'8 Location'!I43),"Row "&amp;$I108&amp;", "&amp;$J$76&amp;", "&amp;M$77&amp;"; ","")</f>
        <v/>
      </c>
      <c r="N108" s="3" t="str">
        <f>IF(AND($J$5=1,'8 Location'!J43&gt;0,TRUNC('8 Location'!J43,2)&lt;&gt;'8 Location'!J43),"Row "&amp;$I108&amp;", "&amp;$J$76&amp;", "&amp;N$77&amp;"; ","")</f>
        <v/>
      </c>
      <c r="O108" s="40" t="str">
        <f>IF(AND($J$5=1,'8 Location'!L43&gt;0,TRUNC('8 Location'!L43,2)&lt;&gt;'8 Location'!L43),"Row "&amp;$I108&amp;", "&amp;$O$76&amp;", "&amp;O$77&amp;"; ","")</f>
        <v/>
      </c>
      <c r="P108" s="3" t="str">
        <f>IF(AND($J$5=1,'8 Location'!M43&gt;0,TRUNC('8 Location'!M43,2)&lt;&gt;'8 Location'!M43),"Row "&amp;$I108&amp;", "&amp;$O$76&amp;", "&amp;P$77&amp;"; ","")</f>
        <v/>
      </c>
      <c r="Q108" s="3" t="str">
        <f>IF(AND($J$5=1,'8 Location'!N43&gt;0,TRUNC('8 Location'!N43,2)&lt;&gt;'8 Location'!N43),"Row "&amp;$I108&amp;", "&amp;$O$76&amp;", "&amp;Q$77&amp;"; ","")</f>
        <v/>
      </c>
      <c r="R108" s="3" t="str">
        <f>IF(AND($J$5=1,'8 Location'!O43&gt;0,TRUNC('8 Location'!O43,2)&lt;&gt;'8 Location'!O43),"Row "&amp;$I108&amp;", "&amp;$O$76&amp;", "&amp;R$77&amp;"; ","")</f>
        <v/>
      </c>
      <c r="S108" s="41" t="str">
        <f>IF(AND($J$5=1,'8 Location'!P43&gt;0,TRUNC('8 Location'!P43,2)&lt;&gt;'8 Location'!P43),"Row "&amp;$I108&amp;", "&amp;$O$76&amp;", "&amp;S$77&amp;"; ","")</f>
        <v/>
      </c>
      <c r="T108" s="41"/>
      <c r="U108" s="40"/>
      <c r="V108" s="40">
        <v>32</v>
      </c>
      <c r="W108" s="40" t="str">
        <f>IF(AND($K$5=1,'8 Location'!F44&lt;0),"Row "&amp;$V108&amp;", "&amp;$W$75&amp;", "&amp;W$76&amp;"; ","")</f>
        <v/>
      </c>
      <c r="X108" s="3" t="str">
        <f>IF(AND($K$5=1,'8 Location'!G44&lt;0),"Row "&amp;$V108&amp;", "&amp;$W$75&amp;", "&amp;X$76&amp;"; ","")</f>
        <v/>
      </c>
      <c r="Y108" s="3" t="str">
        <f>IF(AND($K$5=1,'8 Location'!H44&lt;0),"Row "&amp;$V108&amp;", "&amp;$W$75&amp;", "&amp;Y$76&amp;"; ","")</f>
        <v/>
      </c>
      <c r="Z108" s="3" t="str">
        <f>IF(AND($K$5=1,'8 Location'!I44&lt;0),"Row "&amp;$V108&amp;", "&amp;$W$75&amp;", "&amp;Z$76&amp;"; ","")</f>
        <v/>
      </c>
      <c r="AA108" s="3" t="str">
        <f>IF(AND($K$5=1,'8 Location'!J44&lt;0),"Row "&amp;$V108&amp;", "&amp;$W$75&amp;", "&amp;AA$76&amp;"; ","")</f>
        <v/>
      </c>
      <c r="AB108" s="40" t="str">
        <f>IF(AND($K$5=1,'8 Location'!L44&lt;0),"Row "&amp;$V108&amp;", "&amp;$AB$75&amp;", "&amp;AB$76&amp;"; ","")</f>
        <v/>
      </c>
      <c r="AC108" s="3" t="str">
        <f>IF(AND($K$5=1,'8 Location'!M44&lt;0),"Row "&amp;$V108&amp;", "&amp;$AB$75&amp;", "&amp;AC$76&amp;"; ","")</f>
        <v/>
      </c>
      <c r="AD108" s="3" t="str">
        <f>IF(AND($K$5=1,'8 Location'!N44&lt;0),"Row "&amp;$V108&amp;", "&amp;$AB$75&amp;", "&amp;AD$76&amp;"; ","")</f>
        <v/>
      </c>
      <c r="AE108" s="3" t="str">
        <f>IF(AND($K$5=1,'8 Location'!O44&lt;0),"Row "&amp;$V108&amp;", "&amp;$AB$75&amp;", "&amp;AE$76&amp;"; ","")</f>
        <v/>
      </c>
      <c r="AF108" s="41" t="str">
        <f>IF(AND($K$5=1,'8 Location'!P44&lt;0),"Row "&amp;$V108&amp;", "&amp;$AB$75&amp;", "&amp;AF$76&amp;"; ","")</f>
        <v/>
      </c>
      <c r="AG108" s="41"/>
      <c r="AQ108" s="1026"/>
      <c r="AR108" s="1027"/>
    </row>
    <row r="109" spans="2:44" x14ac:dyDescent="0.25">
      <c r="B109" s="40"/>
      <c r="C109" s="40">
        <v>34</v>
      </c>
      <c r="D109" s="3" t="str">
        <f>IF(AND($I$5=1,OR('8 Location'!B46&lt;&gt;"",'8 Location'!C46&lt;&gt;"",'8 Location'!D46&lt;&gt;""),'8 Location'!E46=""),"Row "&amp;C109&amp;" (No Postcode); ","")</f>
        <v/>
      </c>
      <c r="E109" s="41" t="str">
        <f>IF(OR('8 Location'!E46="",$I$5&lt;&gt;1),"",IF(AND('8 Location'!E46&lt;&gt;"NA",'8 Location'!C46&lt;&gt;4002,ISERR(RIGHT('8 Location'!E46,1)*1),ISERR(MID(RIGHT('8 Location'!E46,3),2,1)*1),ISERR(LEFT(RIGHT('8 Location'!E46,3),1)*1)=FALSE,ISERR(LEFT('8 Location'!E46,1)*1),LEN('8 Location'!E46)&lt;=8),"",IF(AND('8 Location'!E46="NA",'8 Location'!C46=4002),"","Row "&amp;C109&amp;" (Invalid Postcode); ")))</f>
        <v/>
      </c>
      <c r="F109" s="3"/>
      <c r="G109" s="3"/>
      <c r="H109" s="40"/>
      <c r="I109" s="40">
        <v>32</v>
      </c>
      <c r="J109" s="40" t="str">
        <f>IF(AND($J$5=1,'8 Location'!F44&gt;0,TRUNC('8 Location'!F44,2)&lt;&gt;'8 Location'!F44),"Row "&amp;$I109&amp;", "&amp;$J$76&amp;", "&amp;J$77&amp;"; ","")</f>
        <v/>
      </c>
      <c r="K109" s="3" t="str">
        <f>IF(AND($J$5=1,'8 Location'!G44&gt;0,TRUNC('8 Location'!G44,2)&lt;&gt;'8 Location'!G44),"Row "&amp;$I109&amp;", "&amp;$J$76&amp;", "&amp;K$77&amp;"; ","")</f>
        <v/>
      </c>
      <c r="L109" s="3" t="str">
        <f>IF(AND($J$5=1,'8 Location'!H44&gt;0,TRUNC('8 Location'!H44,2)&lt;&gt;'8 Location'!H44),"Row "&amp;$I109&amp;", "&amp;$J$76&amp;", "&amp;L$77&amp;"; ","")</f>
        <v/>
      </c>
      <c r="M109" s="3" t="str">
        <f>IF(AND($J$5=1,'8 Location'!I44&gt;0,TRUNC('8 Location'!I44,2)&lt;&gt;'8 Location'!I44),"Row "&amp;$I109&amp;", "&amp;$J$76&amp;", "&amp;M$77&amp;"; ","")</f>
        <v/>
      </c>
      <c r="N109" s="3" t="str">
        <f>IF(AND($J$5=1,'8 Location'!J44&gt;0,TRUNC('8 Location'!J44,2)&lt;&gt;'8 Location'!J44),"Row "&amp;$I109&amp;", "&amp;$J$76&amp;", "&amp;N$77&amp;"; ","")</f>
        <v/>
      </c>
      <c r="O109" s="40" t="str">
        <f>IF(AND($J$5=1,'8 Location'!L44&gt;0,TRUNC('8 Location'!L44,2)&lt;&gt;'8 Location'!L44),"Row "&amp;$I109&amp;", "&amp;$O$76&amp;", "&amp;O$77&amp;"; ","")</f>
        <v/>
      </c>
      <c r="P109" s="3" t="str">
        <f>IF(AND($J$5=1,'8 Location'!M44&gt;0,TRUNC('8 Location'!M44,2)&lt;&gt;'8 Location'!M44),"Row "&amp;$I109&amp;", "&amp;$O$76&amp;", "&amp;P$77&amp;"; ","")</f>
        <v/>
      </c>
      <c r="Q109" s="3" t="str">
        <f>IF(AND($J$5=1,'8 Location'!N44&gt;0,TRUNC('8 Location'!N44,2)&lt;&gt;'8 Location'!N44),"Row "&amp;$I109&amp;", "&amp;$O$76&amp;", "&amp;Q$77&amp;"; ","")</f>
        <v/>
      </c>
      <c r="R109" s="3" t="str">
        <f>IF(AND($J$5=1,'8 Location'!O44&gt;0,TRUNC('8 Location'!O44,2)&lt;&gt;'8 Location'!O44),"Row "&amp;$I109&amp;", "&amp;$O$76&amp;", "&amp;R$77&amp;"; ","")</f>
        <v/>
      </c>
      <c r="S109" s="41" t="str">
        <f>IF(AND($J$5=1,'8 Location'!P44&gt;0,TRUNC('8 Location'!P44,2)&lt;&gt;'8 Location'!P44),"Row "&amp;$I109&amp;", "&amp;$O$76&amp;", "&amp;S$77&amp;"; ","")</f>
        <v/>
      </c>
      <c r="T109" s="41"/>
      <c r="U109" s="40"/>
      <c r="V109" s="40">
        <v>33</v>
      </c>
      <c r="W109" s="40" t="str">
        <f>IF(AND($K$5=1,'8 Location'!F45&lt;0),"Row "&amp;$V109&amp;", "&amp;$W$75&amp;", "&amp;W$76&amp;"; ","")</f>
        <v/>
      </c>
      <c r="X109" s="3" t="str">
        <f>IF(AND($K$5=1,'8 Location'!G45&lt;0),"Row "&amp;$V109&amp;", "&amp;$W$75&amp;", "&amp;X$76&amp;"; ","")</f>
        <v/>
      </c>
      <c r="Y109" s="3" t="str">
        <f>IF(AND($K$5=1,'8 Location'!H45&lt;0),"Row "&amp;$V109&amp;", "&amp;$W$75&amp;", "&amp;Y$76&amp;"; ","")</f>
        <v/>
      </c>
      <c r="Z109" s="3" t="str">
        <f>IF(AND($K$5=1,'8 Location'!I45&lt;0),"Row "&amp;$V109&amp;", "&amp;$W$75&amp;", "&amp;Z$76&amp;"; ","")</f>
        <v/>
      </c>
      <c r="AA109" s="3" t="str">
        <f>IF(AND($K$5=1,'8 Location'!J45&lt;0),"Row "&amp;$V109&amp;", "&amp;$W$75&amp;", "&amp;AA$76&amp;"; ","")</f>
        <v/>
      </c>
      <c r="AB109" s="40" t="str">
        <f>IF(AND($K$5=1,'8 Location'!L45&lt;0),"Row "&amp;$V109&amp;", "&amp;$AB$75&amp;", "&amp;AB$76&amp;"; ","")</f>
        <v/>
      </c>
      <c r="AC109" s="3" t="str">
        <f>IF(AND($K$5=1,'8 Location'!M45&lt;0),"Row "&amp;$V109&amp;", "&amp;$AB$75&amp;", "&amp;AC$76&amp;"; ","")</f>
        <v/>
      </c>
      <c r="AD109" s="3" t="str">
        <f>IF(AND($K$5=1,'8 Location'!N45&lt;0),"Row "&amp;$V109&amp;", "&amp;$AB$75&amp;", "&amp;AD$76&amp;"; ","")</f>
        <v/>
      </c>
      <c r="AE109" s="3" t="str">
        <f>IF(AND($K$5=1,'8 Location'!O45&lt;0),"Row "&amp;$V109&amp;", "&amp;$AB$75&amp;", "&amp;AE$76&amp;"; ","")</f>
        <v/>
      </c>
      <c r="AF109" s="41" t="str">
        <f>IF(AND($K$5=1,'8 Location'!P45&lt;0),"Row "&amp;$V109&amp;", "&amp;$AB$75&amp;", "&amp;AF$76&amp;"; ","")</f>
        <v/>
      </c>
      <c r="AG109" s="41"/>
      <c r="AQ109" s="1026"/>
      <c r="AR109" s="1027"/>
    </row>
    <row r="110" spans="2:44" x14ac:dyDescent="0.25">
      <c r="B110" s="40"/>
      <c r="C110" s="40">
        <v>35</v>
      </c>
      <c r="D110" s="3" t="str">
        <f>IF(AND($I$5=1,OR('8 Location'!B47&lt;&gt;"",'8 Location'!C47&lt;&gt;"",'8 Location'!D47&lt;&gt;""),'8 Location'!E47=""),"Row "&amp;C110&amp;" (No Postcode); ","")</f>
        <v/>
      </c>
      <c r="E110" s="41" t="str">
        <f>IF(OR('8 Location'!E47="",$I$5&lt;&gt;1),"",IF(AND('8 Location'!E47&lt;&gt;"NA",'8 Location'!C47&lt;&gt;4002,ISERR(RIGHT('8 Location'!E47,1)*1),ISERR(MID(RIGHT('8 Location'!E47,3),2,1)*1),ISERR(LEFT(RIGHT('8 Location'!E47,3),1)*1)=FALSE,ISERR(LEFT('8 Location'!E47,1)*1),LEN('8 Location'!E47)&lt;=8),"",IF(AND('8 Location'!E47="NA",'8 Location'!C47=4002),"","Row "&amp;C110&amp;" (Invalid Postcode); ")))</f>
        <v/>
      </c>
      <c r="F110" s="3"/>
      <c r="G110" s="3"/>
      <c r="H110" s="40"/>
      <c r="I110" s="40">
        <v>33</v>
      </c>
      <c r="J110" s="40" t="str">
        <f>IF(AND($J$5=1,'8 Location'!F45&gt;0,TRUNC('8 Location'!F45,2)&lt;&gt;'8 Location'!F45),"Row "&amp;$I110&amp;", "&amp;$J$76&amp;", "&amp;J$77&amp;"; ","")</f>
        <v/>
      </c>
      <c r="K110" s="3" t="str">
        <f>IF(AND($J$5=1,'8 Location'!G45&gt;0,TRUNC('8 Location'!G45,2)&lt;&gt;'8 Location'!G45),"Row "&amp;$I110&amp;", "&amp;$J$76&amp;", "&amp;K$77&amp;"; ","")</f>
        <v/>
      </c>
      <c r="L110" s="3" t="str">
        <f>IF(AND($J$5=1,'8 Location'!H45&gt;0,TRUNC('8 Location'!H45,2)&lt;&gt;'8 Location'!H45),"Row "&amp;$I110&amp;", "&amp;$J$76&amp;", "&amp;L$77&amp;"; ","")</f>
        <v/>
      </c>
      <c r="M110" s="3" t="str">
        <f>IF(AND($J$5=1,'8 Location'!I45&gt;0,TRUNC('8 Location'!I45,2)&lt;&gt;'8 Location'!I45),"Row "&amp;$I110&amp;", "&amp;$J$76&amp;", "&amp;M$77&amp;"; ","")</f>
        <v/>
      </c>
      <c r="N110" s="3" t="str">
        <f>IF(AND($J$5=1,'8 Location'!J45&gt;0,TRUNC('8 Location'!J45,2)&lt;&gt;'8 Location'!J45),"Row "&amp;$I110&amp;", "&amp;$J$76&amp;", "&amp;N$77&amp;"; ","")</f>
        <v/>
      </c>
      <c r="O110" s="40" t="str">
        <f>IF(AND($J$5=1,'8 Location'!L45&gt;0,TRUNC('8 Location'!L45,2)&lt;&gt;'8 Location'!L45),"Row "&amp;$I110&amp;", "&amp;$O$76&amp;", "&amp;O$77&amp;"; ","")</f>
        <v/>
      </c>
      <c r="P110" s="3" t="str">
        <f>IF(AND($J$5=1,'8 Location'!M45&gt;0,TRUNC('8 Location'!M45,2)&lt;&gt;'8 Location'!M45),"Row "&amp;$I110&amp;", "&amp;$O$76&amp;", "&amp;P$77&amp;"; ","")</f>
        <v/>
      </c>
      <c r="Q110" s="3" t="str">
        <f>IF(AND($J$5=1,'8 Location'!N45&gt;0,TRUNC('8 Location'!N45,2)&lt;&gt;'8 Location'!N45),"Row "&amp;$I110&amp;", "&amp;$O$76&amp;", "&amp;Q$77&amp;"; ","")</f>
        <v/>
      </c>
      <c r="R110" s="3" t="str">
        <f>IF(AND($J$5=1,'8 Location'!O45&gt;0,TRUNC('8 Location'!O45,2)&lt;&gt;'8 Location'!O45),"Row "&amp;$I110&amp;", "&amp;$O$76&amp;", "&amp;R$77&amp;"; ","")</f>
        <v/>
      </c>
      <c r="S110" s="41" t="str">
        <f>IF(AND($J$5=1,'8 Location'!P45&gt;0,TRUNC('8 Location'!P45,2)&lt;&gt;'8 Location'!P45),"Row "&amp;$I110&amp;", "&amp;$O$76&amp;", "&amp;S$77&amp;"; ","")</f>
        <v/>
      </c>
      <c r="T110" s="41"/>
      <c r="U110" s="40"/>
      <c r="V110" s="40">
        <v>34</v>
      </c>
      <c r="W110" s="40" t="str">
        <f>IF(AND($K$5=1,'8 Location'!F46&lt;0),"Row "&amp;$V110&amp;", "&amp;$W$75&amp;", "&amp;W$76&amp;"; ","")</f>
        <v/>
      </c>
      <c r="X110" s="3" t="str">
        <f>IF(AND($K$5=1,'8 Location'!G46&lt;0),"Row "&amp;$V110&amp;", "&amp;$W$75&amp;", "&amp;X$76&amp;"; ","")</f>
        <v/>
      </c>
      <c r="Y110" s="3" t="str">
        <f>IF(AND($K$5=1,'8 Location'!H46&lt;0),"Row "&amp;$V110&amp;", "&amp;$W$75&amp;", "&amp;Y$76&amp;"; ","")</f>
        <v/>
      </c>
      <c r="Z110" s="3" t="str">
        <f>IF(AND($K$5=1,'8 Location'!I46&lt;0),"Row "&amp;$V110&amp;", "&amp;$W$75&amp;", "&amp;Z$76&amp;"; ","")</f>
        <v/>
      </c>
      <c r="AA110" s="3" t="str">
        <f>IF(AND($K$5=1,'8 Location'!J46&lt;0),"Row "&amp;$V110&amp;", "&amp;$W$75&amp;", "&amp;AA$76&amp;"; ","")</f>
        <v/>
      </c>
      <c r="AB110" s="40" t="str">
        <f>IF(AND($K$5=1,'8 Location'!L46&lt;0),"Row "&amp;$V110&amp;", "&amp;$AB$75&amp;", "&amp;AB$76&amp;"; ","")</f>
        <v/>
      </c>
      <c r="AC110" s="3" t="str">
        <f>IF(AND($K$5=1,'8 Location'!M46&lt;0),"Row "&amp;$V110&amp;", "&amp;$AB$75&amp;", "&amp;AC$76&amp;"; ","")</f>
        <v/>
      </c>
      <c r="AD110" s="3" t="str">
        <f>IF(AND($K$5=1,'8 Location'!N46&lt;0),"Row "&amp;$V110&amp;", "&amp;$AB$75&amp;", "&amp;AD$76&amp;"; ","")</f>
        <v/>
      </c>
      <c r="AE110" s="3" t="str">
        <f>IF(AND($K$5=1,'8 Location'!O46&lt;0),"Row "&amp;$V110&amp;", "&amp;$AB$75&amp;", "&amp;AE$76&amp;"; ","")</f>
        <v/>
      </c>
      <c r="AF110" s="41" t="str">
        <f>IF(AND($K$5=1,'8 Location'!P46&lt;0),"Row "&amp;$V110&amp;", "&amp;$AB$75&amp;", "&amp;AF$76&amp;"; ","")</f>
        <v/>
      </c>
      <c r="AG110" s="41"/>
      <c r="AQ110" s="1026"/>
      <c r="AR110" s="1027"/>
    </row>
    <row r="111" spans="2:44" x14ac:dyDescent="0.25">
      <c r="B111" s="40"/>
      <c r="C111" s="40">
        <v>36</v>
      </c>
      <c r="D111" s="3" t="str">
        <f>IF(AND($I$5=1,OR('8 Location'!B48&lt;&gt;"",'8 Location'!C48&lt;&gt;"",'8 Location'!D48&lt;&gt;""),'8 Location'!E48=""),"Row "&amp;C111&amp;" (No Postcode); ","")</f>
        <v/>
      </c>
      <c r="E111" s="41" t="str">
        <f>IF(OR('8 Location'!E48="",$I$5&lt;&gt;1),"",IF(AND('8 Location'!E48&lt;&gt;"NA",'8 Location'!C48&lt;&gt;4002,ISERR(RIGHT('8 Location'!E48,1)*1),ISERR(MID(RIGHT('8 Location'!E48,3),2,1)*1),ISERR(LEFT(RIGHT('8 Location'!E48,3),1)*1)=FALSE,ISERR(LEFT('8 Location'!E48,1)*1),LEN('8 Location'!E48)&lt;=8),"",IF(AND('8 Location'!E48="NA",'8 Location'!C48=4002),"","Row "&amp;C111&amp;" (Invalid Postcode); ")))</f>
        <v/>
      </c>
      <c r="F111" s="3"/>
      <c r="G111" s="3"/>
      <c r="H111" s="40"/>
      <c r="I111" s="40">
        <v>34</v>
      </c>
      <c r="J111" s="40" t="str">
        <f>IF(AND($J$5=1,'8 Location'!F46&gt;0,TRUNC('8 Location'!F46,2)&lt;&gt;'8 Location'!F46),"Row "&amp;$I111&amp;", "&amp;$J$76&amp;", "&amp;J$77&amp;"; ","")</f>
        <v/>
      </c>
      <c r="K111" s="3" t="str">
        <f>IF(AND($J$5=1,'8 Location'!G46&gt;0,TRUNC('8 Location'!G46,2)&lt;&gt;'8 Location'!G46),"Row "&amp;$I111&amp;", "&amp;$J$76&amp;", "&amp;K$77&amp;"; ","")</f>
        <v/>
      </c>
      <c r="L111" s="3" t="str">
        <f>IF(AND($J$5=1,'8 Location'!H46&gt;0,TRUNC('8 Location'!H46,2)&lt;&gt;'8 Location'!H46),"Row "&amp;$I111&amp;", "&amp;$J$76&amp;", "&amp;L$77&amp;"; ","")</f>
        <v/>
      </c>
      <c r="M111" s="3" t="str">
        <f>IF(AND($J$5=1,'8 Location'!I46&gt;0,TRUNC('8 Location'!I46,2)&lt;&gt;'8 Location'!I46),"Row "&amp;$I111&amp;", "&amp;$J$76&amp;", "&amp;M$77&amp;"; ","")</f>
        <v/>
      </c>
      <c r="N111" s="3" t="str">
        <f>IF(AND($J$5=1,'8 Location'!J46&gt;0,TRUNC('8 Location'!J46,2)&lt;&gt;'8 Location'!J46),"Row "&amp;$I111&amp;", "&amp;$J$76&amp;", "&amp;N$77&amp;"; ","")</f>
        <v/>
      </c>
      <c r="O111" s="40" t="str">
        <f>IF(AND($J$5=1,'8 Location'!L46&gt;0,TRUNC('8 Location'!L46,2)&lt;&gt;'8 Location'!L46),"Row "&amp;$I111&amp;", "&amp;$O$76&amp;", "&amp;O$77&amp;"; ","")</f>
        <v/>
      </c>
      <c r="P111" s="3" t="str">
        <f>IF(AND($J$5=1,'8 Location'!M46&gt;0,TRUNC('8 Location'!M46,2)&lt;&gt;'8 Location'!M46),"Row "&amp;$I111&amp;", "&amp;$O$76&amp;", "&amp;P$77&amp;"; ","")</f>
        <v/>
      </c>
      <c r="Q111" s="3" t="str">
        <f>IF(AND($J$5=1,'8 Location'!N46&gt;0,TRUNC('8 Location'!N46,2)&lt;&gt;'8 Location'!N46),"Row "&amp;$I111&amp;", "&amp;$O$76&amp;", "&amp;Q$77&amp;"; ","")</f>
        <v/>
      </c>
      <c r="R111" s="3" t="str">
        <f>IF(AND($J$5=1,'8 Location'!O46&gt;0,TRUNC('8 Location'!O46,2)&lt;&gt;'8 Location'!O46),"Row "&amp;$I111&amp;", "&amp;$O$76&amp;", "&amp;R$77&amp;"; ","")</f>
        <v/>
      </c>
      <c r="S111" s="41" t="str">
        <f>IF(AND($J$5=1,'8 Location'!P46&gt;0,TRUNC('8 Location'!P46,2)&lt;&gt;'8 Location'!P46),"Row "&amp;$I111&amp;", "&amp;$O$76&amp;", "&amp;S$77&amp;"; ","")</f>
        <v/>
      </c>
      <c r="T111" s="41"/>
      <c r="U111" s="40"/>
      <c r="V111" s="40">
        <v>35</v>
      </c>
      <c r="W111" s="40" t="str">
        <f>IF(AND($K$5=1,'8 Location'!F47&lt;0),"Row "&amp;$V111&amp;", "&amp;$W$75&amp;", "&amp;W$76&amp;"; ","")</f>
        <v/>
      </c>
      <c r="X111" s="3" t="str">
        <f>IF(AND($K$5=1,'8 Location'!G47&lt;0),"Row "&amp;$V111&amp;", "&amp;$W$75&amp;", "&amp;X$76&amp;"; ","")</f>
        <v/>
      </c>
      <c r="Y111" s="3" t="str">
        <f>IF(AND($K$5=1,'8 Location'!H47&lt;0),"Row "&amp;$V111&amp;", "&amp;$W$75&amp;", "&amp;Y$76&amp;"; ","")</f>
        <v/>
      </c>
      <c r="Z111" s="3" t="str">
        <f>IF(AND($K$5=1,'8 Location'!I47&lt;0),"Row "&amp;$V111&amp;", "&amp;$W$75&amp;", "&amp;Z$76&amp;"; ","")</f>
        <v/>
      </c>
      <c r="AA111" s="3" t="str">
        <f>IF(AND($K$5=1,'8 Location'!J47&lt;0),"Row "&amp;$V111&amp;", "&amp;$W$75&amp;", "&amp;AA$76&amp;"; ","")</f>
        <v/>
      </c>
      <c r="AB111" s="40" t="str">
        <f>IF(AND($K$5=1,'8 Location'!L47&lt;0),"Row "&amp;$V111&amp;", "&amp;$AB$75&amp;", "&amp;AB$76&amp;"; ","")</f>
        <v/>
      </c>
      <c r="AC111" s="3" t="str">
        <f>IF(AND($K$5=1,'8 Location'!M47&lt;0),"Row "&amp;$V111&amp;", "&amp;$AB$75&amp;", "&amp;AC$76&amp;"; ","")</f>
        <v/>
      </c>
      <c r="AD111" s="3" t="str">
        <f>IF(AND($K$5=1,'8 Location'!N47&lt;0),"Row "&amp;$V111&amp;", "&amp;$AB$75&amp;", "&amp;AD$76&amp;"; ","")</f>
        <v/>
      </c>
      <c r="AE111" s="3" t="str">
        <f>IF(AND($K$5=1,'8 Location'!O47&lt;0),"Row "&amp;$V111&amp;", "&amp;$AB$75&amp;", "&amp;AE$76&amp;"; ","")</f>
        <v/>
      </c>
      <c r="AF111" s="41" t="str">
        <f>IF(AND($K$5=1,'8 Location'!P47&lt;0),"Row "&amp;$V111&amp;", "&amp;$AB$75&amp;", "&amp;AF$76&amp;"; ","")</f>
        <v/>
      </c>
      <c r="AG111" s="41"/>
      <c r="AQ111" s="1026"/>
      <c r="AR111" s="1027"/>
    </row>
    <row r="112" spans="2:44" x14ac:dyDescent="0.25">
      <c r="B112" s="40"/>
      <c r="C112" s="40">
        <v>37</v>
      </c>
      <c r="D112" s="3" t="str">
        <f>IF(AND($I$5=1,OR('8 Location'!B49&lt;&gt;"",'8 Location'!C49&lt;&gt;"",'8 Location'!D49&lt;&gt;""),'8 Location'!E49=""),"Row "&amp;C112&amp;" (No Postcode); ","")</f>
        <v/>
      </c>
      <c r="E112" s="41" t="str">
        <f>IF(OR('8 Location'!E49="",$I$5&lt;&gt;1),"",IF(AND('8 Location'!E49&lt;&gt;"NA",'8 Location'!C49&lt;&gt;4002,ISERR(RIGHT('8 Location'!E49,1)*1),ISERR(MID(RIGHT('8 Location'!E49,3),2,1)*1),ISERR(LEFT(RIGHT('8 Location'!E49,3),1)*1)=FALSE,ISERR(LEFT('8 Location'!E49,1)*1),LEN('8 Location'!E49)&lt;=8),"",IF(AND('8 Location'!E49="NA",'8 Location'!C49=4002),"","Row "&amp;C112&amp;" (Invalid Postcode); ")))</f>
        <v/>
      </c>
      <c r="F112" s="3"/>
      <c r="G112" s="3"/>
      <c r="H112" s="40"/>
      <c r="I112" s="40">
        <v>35</v>
      </c>
      <c r="J112" s="40" t="str">
        <f>IF(AND($J$5=1,'8 Location'!F47&gt;0,TRUNC('8 Location'!F47,2)&lt;&gt;'8 Location'!F47),"Row "&amp;$I112&amp;", "&amp;$J$76&amp;", "&amp;J$77&amp;"; ","")</f>
        <v/>
      </c>
      <c r="K112" s="3" t="str">
        <f>IF(AND($J$5=1,'8 Location'!G47&gt;0,TRUNC('8 Location'!G47,2)&lt;&gt;'8 Location'!G47),"Row "&amp;$I112&amp;", "&amp;$J$76&amp;", "&amp;K$77&amp;"; ","")</f>
        <v/>
      </c>
      <c r="L112" s="3" t="str">
        <f>IF(AND($J$5=1,'8 Location'!H47&gt;0,TRUNC('8 Location'!H47,2)&lt;&gt;'8 Location'!H47),"Row "&amp;$I112&amp;", "&amp;$J$76&amp;", "&amp;L$77&amp;"; ","")</f>
        <v/>
      </c>
      <c r="M112" s="3" t="str">
        <f>IF(AND($J$5=1,'8 Location'!I47&gt;0,TRUNC('8 Location'!I47,2)&lt;&gt;'8 Location'!I47),"Row "&amp;$I112&amp;", "&amp;$J$76&amp;", "&amp;M$77&amp;"; ","")</f>
        <v/>
      </c>
      <c r="N112" s="3" t="str">
        <f>IF(AND($J$5=1,'8 Location'!J47&gt;0,TRUNC('8 Location'!J47,2)&lt;&gt;'8 Location'!J47),"Row "&amp;$I112&amp;", "&amp;$J$76&amp;", "&amp;N$77&amp;"; ","")</f>
        <v/>
      </c>
      <c r="O112" s="40" t="str">
        <f>IF(AND($J$5=1,'8 Location'!L47&gt;0,TRUNC('8 Location'!L47,2)&lt;&gt;'8 Location'!L47),"Row "&amp;$I112&amp;", "&amp;$O$76&amp;", "&amp;O$77&amp;"; ","")</f>
        <v/>
      </c>
      <c r="P112" s="3" t="str">
        <f>IF(AND($J$5=1,'8 Location'!M47&gt;0,TRUNC('8 Location'!M47,2)&lt;&gt;'8 Location'!M47),"Row "&amp;$I112&amp;", "&amp;$O$76&amp;", "&amp;P$77&amp;"; ","")</f>
        <v/>
      </c>
      <c r="Q112" s="3" t="str">
        <f>IF(AND($J$5=1,'8 Location'!N47&gt;0,TRUNC('8 Location'!N47,2)&lt;&gt;'8 Location'!N47),"Row "&amp;$I112&amp;", "&amp;$O$76&amp;", "&amp;Q$77&amp;"; ","")</f>
        <v/>
      </c>
      <c r="R112" s="3" t="str">
        <f>IF(AND($J$5=1,'8 Location'!O47&gt;0,TRUNC('8 Location'!O47,2)&lt;&gt;'8 Location'!O47),"Row "&amp;$I112&amp;", "&amp;$O$76&amp;", "&amp;R$77&amp;"; ","")</f>
        <v/>
      </c>
      <c r="S112" s="41" t="str">
        <f>IF(AND($J$5=1,'8 Location'!P47&gt;0,TRUNC('8 Location'!P47,2)&lt;&gt;'8 Location'!P47),"Row "&amp;$I112&amp;", "&amp;$O$76&amp;", "&amp;S$77&amp;"; ","")</f>
        <v/>
      </c>
      <c r="T112" s="41"/>
      <c r="U112" s="40"/>
      <c r="V112" s="40">
        <v>36</v>
      </c>
      <c r="W112" s="40" t="str">
        <f>IF(AND($K$5=1,'8 Location'!F48&lt;0),"Row "&amp;$V112&amp;", "&amp;$W$75&amp;", "&amp;W$76&amp;"; ","")</f>
        <v/>
      </c>
      <c r="X112" s="3" t="str">
        <f>IF(AND($K$5=1,'8 Location'!G48&lt;0),"Row "&amp;$V112&amp;", "&amp;$W$75&amp;", "&amp;X$76&amp;"; ","")</f>
        <v/>
      </c>
      <c r="Y112" s="3" t="str">
        <f>IF(AND($K$5=1,'8 Location'!H48&lt;0),"Row "&amp;$V112&amp;", "&amp;$W$75&amp;", "&amp;Y$76&amp;"; ","")</f>
        <v/>
      </c>
      <c r="Z112" s="3" t="str">
        <f>IF(AND($K$5=1,'8 Location'!I48&lt;0),"Row "&amp;$V112&amp;", "&amp;$W$75&amp;", "&amp;Z$76&amp;"; ","")</f>
        <v/>
      </c>
      <c r="AA112" s="3" t="str">
        <f>IF(AND($K$5=1,'8 Location'!J48&lt;0),"Row "&amp;$V112&amp;", "&amp;$W$75&amp;", "&amp;AA$76&amp;"; ","")</f>
        <v/>
      </c>
      <c r="AB112" s="40" t="str">
        <f>IF(AND($K$5=1,'8 Location'!L48&lt;0),"Row "&amp;$V112&amp;", "&amp;$AB$75&amp;", "&amp;AB$76&amp;"; ","")</f>
        <v/>
      </c>
      <c r="AC112" s="3" t="str">
        <f>IF(AND($K$5=1,'8 Location'!M48&lt;0),"Row "&amp;$V112&amp;", "&amp;$AB$75&amp;", "&amp;AC$76&amp;"; ","")</f>
        <v/>
      </c>
      <c r="AD112" s="3" t="str">
        <f>IF(AND($K$5=1,'8 Location'!N48&lt;0),"Row "&amp;$V112&amp;", "&amp;$AB$75&amp;", "&amp;AD$76&amp;"; ","")</f>
        <v/>
      </c>
      <c r="AE112" s="3" t="str">
        <f>IF(AND($K$5=1,'8 Location'!O48&lt;0),"Row "&amp;$V112&amp;", "&amp;$AB$75&amp;", "&amp;AE$76&amp;"; ","")</f>
        <v/>
      </c>
      <c r="AF112" s="41" t="str">
        <f>IF(AND($K$5=1,'8 Location'!P48&lt;0),"Row "&amp;$V112&amp;", "&amp;$AB$75&amp;", "&amp;AF$76&amp;"; ","")</f>
        <v/>
      </c>
      <c r="AG112" s="41"/>
      <c r="AQ112" s="1026"/>
      <c r="AR112" s="1027"/>
    </row>
    <row r="113" spans="2:44" x14ac:dyDescent="0.25">
      <c r="B113" s="40"/>
      <c r="C113" s="40">
        <v>38</v>
      </c>
      <c r="D113" s="3" t="str">
        <f>IF(AND($I$5=1,OR('8 Location'!B50&lt;&gt;"",'8 Location'!C50&lt;&gt;"",'8 Location'!D50&lt;&gt;""),'8 Location'!E50=""),"Row "&amp;C113&amp;" (No Postcode); ","")</f>
        <v/>
      </c>
      <c r="E113" s="41" t="str">
        <f>IF(OR('8 Location'!E50="",$I$5&lt;&gt;1),"",IF(AND('8 Location'!E50&lt;&gt;"NA",'8 Location'!C50&lt;&gt;4002,ISERR(RIGHT('8 Location'!E50,1)*1),ISERR(MID(RIGHT('8 Location'!E50,3),2,1)*1),ISERR(LEFT(RIGHT('8 Location'!E50,3),1)*1)=FALSE,ISERR(LEFT('8 Location'!E50,1)*1),LEN('8 Location'!E50)&lt;=8),"",IF(AND('8 Location'!E50="NA",'8 Location'!C50=4002),"","Row "&amp;C113&amp;" (Invalid Postcode); ")))</f>
        <v/>
      </c>
      <c r="F113" s="3"/>
      <c r="G113" s="3"/>
      <c r="H113" s="40"/>
      <c r="I113" s="40">
        <v>36</v>
      </c>
      <c r="J113" s="40" t="str">
        <f>IF(AND($J$5=1,'8 Location'!F48&gt;0,TRUNC('8 Location'!F48,2)&lt;&gt;'8 Location'!F48),"Row "&amp;$I113&amp;", "&amp;$J$76&amp;", "&amp;J$77&amp;"; ","")</f>
        <v/>
      </c>
      <c r="K113" s="3" t="str">
        <f>IF(AND($J$5=1,'8 Location'!G48&gt;0,TRUNC('8 Location'!G48,2)&lt;&gt;'8 Location'!G48),"Row "&amp;$I113&amp;", "&amp;$J$76&amp;", "&amp;K$77&amp;"; ","")</f>
        <v/>
      </c>
      <c r="L113" s="3" t="str">
        <f>IF(AND($J$5=1,'8 Location'!H48&gt;0,TRUNC('8 Location'!H48,2)&lt;&gt;'8 Location'!H48),"Row "&amp;$I113&amp;", "&amp;$J$76&amp;", "&amp;L$77&amp;"; ","")</f>
        <v/>
      </c>
      <c r="M113" s="3" t="str">
        <f>IF(AND($J$5=1,'8 Location'!I48&gt;0,TRUNC('8 Location'!I48,2)&lt;&gt;'8 Location'!I48),"Row "&amp;$I113&amp;", "&amp;$J$76&amp;", "&amp;M$77&amp;"; ","")</f>
        <v/>
      </c>
      <c r="N113" s="3" t="str">
        <f>IF(AND($J$5=1,'8 Location'!J48&gt;0,TRUNC('8 Location'!J48,2)&lt;&gt;'8 Location'!J48),"Row "&amp;$I113&amp;", "&amp;$J$76&amp;", "&amp;N$77&amp;"; ","")</f>
        <v/>
      </c>
      <c r="O113" s="40" t="str">
        <f>IF(AND($J$5=1,'8 Location'!L48&gt;0,TRUNC('8 Location'!L48,2)&lt;&gt;'8 Location'!L48),"Row "&amp;$I113&amp;", "&amp;$O$76&amp;", "&amp;O$77&amp;"; ","")</f>
        <v/>
      </c>
      <c r="P113" s="3" t="str">
        <f>IF(AND($J$5=1,'8 Location'!M48&gt;0,TRUNC('8 Location'!M48,2)&lt;&gt;'8 Location'!M48),"Row "&amp;$I113&amp;", "&amp;$O$76&amp;", "&amp;P$77&amp;"; ","")</f>
        <v/>
      </c>
      <c r="Q113" s="3" t="str">
        <f>IF(AND($J$5=1,'8 Location'!N48&gt;0,TRUNC('8 Location'!N48,2)&lt;&gt;'8 Location'!N48),"Row "&amp;$I113&amp;", "&amp;$O$76&amp;", "&amp;Q$77&amp;"; ","")</f>
        <v/>
      </c>
      <c r="R113" s="3" t="str">
        <f>IF(AND($J$5=1,'8 Location'!O48&gt;0,TRUNC('8 Location'!O48,2)&lt;&gt;'8 Location'!O48),"Row "&amp;$I113&amp;", "&amp;$O$76&amp;", "&amp;R$77&amp;"; ","")</f>
        <v/>
      </c>
      <c r="S113" s="41" t="str">
        <f>IF(AND($J$5=1,'8 Location'!P48&gt;0,TRUNC('8 Location'!P48,2)&lt;&gt;'8 Location'!P48),"Row "&amp;$I113&amp;", "&amp;$O$76&amp;", "&amp;S$77&amp;"; ","")</f>
        <v/>
      </c>
      <c r="T113" s="41"/>
      <c r="U113" s="40"/>
      <c r="V113" s="40">
        <v>37</v>
      </c>
      <c r="W113" s="40" t="str">
        <f>IF(AND($K$5=1,'8 Location'!F49&lt;0),"Row "&amp;$V113&amp;", "&amp;$W$75&amp;", "&amp;W$76&amp;"; ","")</f>
        <v/>
      </c>
      <c r="X113" s="3" t="str">
        <f>IF(AND($K$5=1,'8 Location'!G49&lt;0),"Row "&amp;$V113&amp;", "&amp;$W$75&amp;", "&amp;X$76&amp;"; ","")</f>
        <v/>
      </c>
      <c r="Y113" s="3" t="str">
        <f>IF(AND($K$5=1,'8 Location'!H49&lt;0),"Row "&amp;$V113&amp;", "&amp;$W$75&amp;", "&amp;Y$76&amp;"; ","")</f>
        <v/>
      </c>
      <c r="Z113" s="3" t="str">
        <f>IF(AND($K$5=1,'8 Location'!I49&lt;0),"Row "&amp;$V113&amp;", "&amp;$W$75&amp;", "&amp;Z$76&amp;"; ","")</f>
        <v/>
      </c>
      <c r="AA113" s="3" t="str">
        <f>IF(AND($K$5=1,'8 Location'!J49&lt;0),"Row "&amp;$V113&amp;", "&amp;$W$75&amp;", "&amp;AA$76&amp;"; ","")</f>
        <v/>
      </c>
      <c r="AB113" s="40" t="str">
        <f>IF(AND($K$5=1,'8 Location'!L49&lt;0),"Row "&amp;$V113&amp;", "&amp;$AB$75&amp;", "&amp;AB$76&amp;"; ","")</f>
        <v/>
      </c>
      <c r="AC113" s="3" t="str">
        <f>IF(AND($K$5=1,'8 Location'!M49&lt;0),"Row "&amp;$V113&amp;", "&amp;$AB$75&amp;", "&amp;AC$76&amp;"; ","")</f>
        <v/>
      </c>
      <c r="AD113" s="3" t="str">
        <f>IF(AND($K$5=1,'8 Location'!N49&lt;0),"Row "&amp;$V113&amp;", "&amp;$AB$75&amp;", "&amp;AD$76&amp;"; ","")</f>
        <v/>
      </c>
      <c r="AE113" s="3" t="str">
        <f>IF(AND($K$5=1,'8 Location'!O49&lt;0),"Row "&amp;$V113&amp;", "&amp;$AB$75&amp;", "&amp;AE$76&amp;"; ","")</f>
        <v/>
      </c>
      <c r="AF113" s="41" t="str">
        <f>IF(AND($K$5=1,'8 Location'!P49&lt;0),"Row "&amp;$V113&amp;", "&amp;$AB$75&amp;", "&amp;AF$76&amp;"; ","")</f>
        <v/>
      </c>
      <c r="AG113" s="41"/>
      <c r="AQ113" s="1026"/>
      <c r="AR113" s="1027"/>
    </row>
    <row r="114" spans="2:44" x14ac:dyDescent="0.25">
      <c r="B114" s="40"/>
      <c r="C114" s="40">
        <v>39</v>
      </c>
      <c r="D114" s="3" t="str">
        <f>IF(AND($I$5=1,OR('8 Location'!B51&lt;&gt;"",'8 Location'!C51&lt;&gt;"",'8 Location'!D51&lt;&gt;""),'8 Location'!E51=""),"Row "&amp;C114&amp;" (No Postcode); ","")</f>
        <v/>
      </c>
      <c r="E114" s="41" t="str">
        <f>IF(OR('8 Location'!E51="",$I$5&lt;&gt;1),"",IF(AND('8 Location'!E51&lt;&gt;"NA",'8 Location'!C51&lt;&gt;4002,ISERR(RIGHT('8 Location'!E51,1)*1),ISERR(MID(RIGHT('8 Location'!E51,3),2,1)*1),ISERR(LEFT(RIGHT('8 Location'!E51,3),1)*1)=FALSE,ISERR(LEFT('8 Location'!E51,1)*1),LEN('8 Location'!E51)&lt;=8),"",IF(AND('8 Location'!E51="NA",'8 Location'!C51=4002),"","Row "&amp;C114&amp;" (Invalid Postcode); ")))</f>
        <v/>
      </c>
      <c r="F114" s="3"/>
      <c r="G114" s="3"/>
      <c r="H114" s="40"/>
      <c r="I114" s="40">
        <v>37</v>
      </c>
      <c r="J114" s="40" t="str">
        <f>IF(AND($J$5=1,'8 Location'!F49&gt;0,TRUNC('8 Location'!F49,2)&lt;&gt;'8 Location'!F49),"Row "&amp;$I114&amp;", "&amp;$J$76&amp;", "&amp;J$77&amp;"; ","")</f>
        <v/>
      </c>
      <c r="K114" s="3" t="str">
        <f>IF(AND($J$5=1,'8 Location'!G49&gt;0,TRUNC('8 Location'!G49,2)&lt;&gt;'8 Location'!G49),"Row "&amp;$I114&amp;", "&amp;$J$76&amp;", "&amp;K$77&amp;"; ","")</f>
        <v/>
      </c>
      <c r="L114" s="3" t="str">
        <f>IF(AND($J$5=1,'8 Location'!H49&gt;0,TRUNC('8 Location'!H49,2)&lt;&gt;'8 Location'!H49),"Row "&amp;$I114&amp;", "&amp;$J$76&amp;", "&amp;L$77&amp;"; ","")</f>
        <v/>
      </c>
      <c r="M114" s="3" t="str">
        <f>IF(AND($J$5=1,'8 Location'!I49&gt;0,TRUNC('8 Location'!I49,2)&lt;&gt;'8 Location'!I49),"Row "&amp;$I114&amp;", "&amp;$J$76&amp;", "&amp;M$77&amp;"; ","")</f>
        <v/>
      </c>
      <c r="N114" s="3" t="str">
        <f>IF(AND($J$5=1,'8 Location'!J49&gt;0,TRUNC('8 Location'!J49,2)&lt;&gt;'8 Location'!J49),"Row "&amp;$I114&amp;", "&amp;$J$76&amp;", "&amp;N$77&amp;"; ","")</f>
        <v/>
      </c>
      <c r="O114" s="40" t="str">
        <f>IF(AND($J$5=1,'8 Location'!L49&gt;0,TRUNC('8 Location'!L49,2)&lt;&gt;'8 Location'!L49),"Row "&amp;$I114&amp;", "&amp;$O$76&amp;", "&amp;O$77&amp;"; ","")</f>
        <v/>
      </c>
      <c r="P114" s="3" t="str">
        <f>IF(AND($J$5=1,'8 Location'!M49&gt;0,TRUNC('8 Location'!M49,2)&lt;&gt;'8 Location'!M49),"Row "&amp;$I114&amp;", "&amp;$O$76&amp;", "&amp;P$77&amp;"; ","")</f>
        <v/>
      </c>
      <c r="Q114" s="3" t="str">
        <f>IF(AND($J$5=1,'8 Location'!N49&gt;0,TRUNC('8 Location'!N49,2)&lt;&gt;'8 Location'!N49),"Row "&amp;$I114&amp;", "&amp;$O$76&amp;", "&amp;Q$77&amp;"; ","")</f>
        <v/>
      </c>
      <c r="R114" s="3" t="str">
        <f>IF(AND($J$5=1,'8 Location'!O49&gt;0,TRUNC('8 Location'!O49,2)&lt;&gt;'8 Location'!O49),"Row "&amp;$I114&amp;", "&amp;$O$76&amp;", "&amp;R$77&amp;"; ","")</f>
        <v/>
      </c>
      <c r="S114" s="41" t="str">
        <f>IF(AND($J$5=1,'8 Location'!P49&gt;0,TRUNC('8 Location'!P49,2)&lt;&gt;'8 Location'!P49),"Row "&amp;$I114&amp;", "&amp;$O$76&amp;", "&amp;S$77&amp;"; ","")</f>
        <v/>
      </c>
      <c r="T114" s="41"/>
      <c r="U114" s="40"/>
      <c r="V114" s="40">
        <v>38</v>
      </c>
      <c r="W114" s="40" t="str">
        <f>IF(AND($K$5=1,'8 Location'!F50&lt;0),"Row "&amp;$V114&amp;", "&amp;$W$75&amp;", "&amp;W$76&amp;"; ","")</f>
        <v/>
      </c>
      <c r="X114" s="3" t="str">
        <f>IF(AND($K$5=1,'8 Location'!G50&lt;0),"Row "&amp;$V114&amp;", "&amp;$W$75&amp;", "&amp;X$76&amp;"; ","")</f>
        <v/>
      </c>
      <c r="Y114" s="3" t="str">
        <f>IF(AND($K$5=1,'8 Location'!H50&lt;0),"Row "&amp;$V114&amp;", "&amp;$W$75&amp;", "&amp;Y$76&amp;"; ","")</f>
        <v/>
      </c>
      <c r="Z114" s="3" t="str">
        <f>IF(AND($K$5=1,'8 Location'!I50&lt;0),"Row "&amp;$V114&amp;", "&amp;$W$75&amp;", "&amp;Z$76&amp;"; ","")</f>
        <v/>
      </c>
      <c r="AA114" s="3" t="str">
        <f>IF(AND($K$5=1,'8 Location'!J50&lt;0),"Row "&amp;$V114&amp;", "&amp;$W$75&amp;", "&amp;AA$76&amp;"; ","")</f>
        <v/>
      </c>
      <c r="AB114" s="40" t="str">
        <f>IF(AND($K$5=1,'8 Location'!L50&lt;0),"Row "&amp;$V114&amp;", "&amp;$AB$75&amp;", "&amp;AB$76&amp;"; ","")</f>
        <v/>
      </c>
      <c r="AC114" s="3" t="str">
        <f>IF(AND($K$5=1,'8 Location'!M50&lt;0),"Row "&amp;$V114&amp;", "&amp;$AB$75&amp;", "&amp;AC$76&amp;"; ","")</f>
        <v/>
      </c>
      <c r="AD114" s="3" t="str">
        <f>IF(AND($K$5=1,'8 Location'!N50&lt;0),"Row "&amp;$V114&amp;", "&amp;$AB$75&amp;", "&amp;AD$76&amp;"; ","")</f>
        <v/>
      </c>
      <c r="AE114" s="3" t="str">
        <f>IF(AND($K$5=1,'8 Location'!O50&lt;0),"Row "&amp;$V114&amp;", "&amp;$AB$75&amp;", "&amp;AE$76&amp;"; ","")</f>
        <v/>
      </c>
      <c r="AF114" s="41" t="str">
        <f>IF(AND($K$5=1,'8 Location'!P50&lt;0),"Row "&amp;$V114&amp;", "&amp;$AB$75&amp;", "&amp;AF$76&amp;"; ","")</f>
        <v/>
      </c>
      <c r="AG114" s="41"/>
      <c r="AQ114" s="1026"/>
      <c r="AR114" s="1027"/>
    </row>
    <row r="115" spans="2:44" x14ac:dyDescent="0.25">
      <c r="B115" s="40"/>
      <c r="C115" s="40">
        <v>40</v>
      </c>
      <c r="D115" s="3" t="str">
        <f>IF(AND($I$5=1,OR('8 Location'!B52&lt;&gt;"",'8 Location'!C52&lt;&gt;"",'8 Location'!D52&lt;&gt;""),'8 Location'!E52=""),"Row "&amp;C115&amp;" (No Postcode); ","")</f>
        <v/>
      </c>
      <c r="E115" s="41" t="str">
        <f>IF(OR('8 Location'!E52="",$I$5&lt;&gt;1),"",IF(AND('8 Location'!E52&lt;&gt;"NA",'8 Location'!C52&lt;&gt;4002,ISERR(RIGHT('8 Location'!E52,1)*1),ISERR(MID(RIGHT('8 Location'!E52,3),2,1)*1),ISERR(LEFT(RIGHT('8 Location'!E52,3),1)*1)=FALSE,ISERR(LEFT('8 Location'!E52,1)*1),LEN('8 Location'!E52)&lt;=8),"",IF(AND('8 Location'!E52="NA",'8 Location'!C52=4002),"","Row "&amp;C115&amp;" (Invalid Postcode); ")))</f>
        <v/>
      </c>
      <c r="F115" s="3"/>
      <c r="G115" s="3"/>
      <c r="H115" s="40"/>
      <c r="I115" s="40">
        <v>38</v>
      </c>
      <c r="J115" s="40" t="str">
        <f>IF(AND($J$5=1,'8 Location'!F50&gt;0,TRUNC('8 Location'!F50,2)&lt;&gt;'8 Location'!F50),"Row "&amp;$I115&amp;", "&amp;$J$76&amp;", "&amp;J$77&amp;"; ","")</f>
        <v/>
      </c>
      <c r="K115" s="3" t="str">
        <f>IF(AND($J$5=1,'8 Location'!G50&gt;0,TRUNC('8 Location'!G50,2)&lt;&gt;'8 Location'!G50),"Row "&amp;$I115&amp;", "&amp;$J$76&amp;", "&amp;K$77&amp;"; ","")</f>
        <v/>
      </c>
      <c r="L115" s="3" t="str">
        <f>IF(AND($J$5=1,'8 Location'!H50&gt;0,TRUNC('8 Location'!H50,2)&lt;&gt;'8 Location'!H50),"Row "&amp;$I115&amp;", "&amp;$J$76&amp;", "&amp;L$77&amp;"; ","")</f>
        <v/>
      </c>
      <c r="M115" s="3" t="str">
        <f>IF(AND($J$5=1,'8 Location'!I50&gt;0,TRUNC('8 Location'!I50,2)&lt;&gt;'8 Location'!I50),"Row "&amp;$I115&amp;", "&amp;$J$76&amp;", "&amp;M$77&amp;"; ","")</f>
        <v/>
      </c>
      <c r="N115" s="3" t="str">
        <f>IF(AND($J$5=1,'8 Location'!J50&gt;0,TRUNC('8 Location'!J50,2)&lt;&gt;'8 Location'!J50),"Row "&amp;$I115&amp;", "&amp;$J$76&amp;", "&amp;N$77&amp;"; ","")</f>
        <v/>
      </c>
      <c r="O115" s="40" t="str">
        <f>IF(AND($J$5=1,'8 Location'!L50&gt;0,TRUNC('8 Location'!L50,2)&lt;&gt;'8 Location'!L50),"Row "&amp;$I115&amp;", "&amp;$O$76&amp;", "&amp;O$77&amp;"; ","")</f>
        <v/>
      </c>
      <c r="P115" s="3" t="str">
        <f>IF(AND($J$5=1,'8 Location'!M50&gt;0,TRUNC('8 Location'!M50,2)&lt;&gt;'8 Location'!M50),"Row "&amp;$I115&amp;", "&amp;$O$76&amp;", "&amp;P$77&amp;"; ","")</f>
        <v/>
      </c>
      <c r="Q115" s="3" t="str">
        <f>IF(AND($J$5=1,'8 Location'!N50&gt;0,TRUNC('8 Location'!N50,2)&lt;&gt;'8 Location'!N50),"Row "&amp;$I115&amp;", "&amp;$O$76&amp;", "&amp;Q$77&amp;"; ","")</f>
        <v/>
      </c>
      <c r="R115" s="3" t="str">
        <f>IF(AND($J$5=1,'8 Location'!O50&gt;0,TRUNC('8 Location'!O50,2)&lt;&gt;'8 Location'!O50),"Row "&amp;$I115&amp;", "&amp;$O$76&amp;", "&amp;R$77&amp;"; ","")</f>
        <v/>
      </c>
      <c r="S115" s="41" t="str">
        <f>IF(AND($J$5=1,'8 Location'!P50&gt;0,TRUNC('8 Location'!P50,2)&lt;&gt;'8 Location'!P50),"Row "&amp;$I115&amp;", "&amp;$O$76&amp;", "&amp;S$77&amp;"; ","")</f>
        <v/>
      </c>
      <c r="T115" s="41"/>
      <c r="U115" s="40"/>
      <c r="V115" s="40">
        <v>39</v>
      </c>
      <c r="W115" s="40" t="str">
        <f>IF(AND($K$5=1,'8 Location'!F51&lt;0),"Row "&amp;$V115&amp;", "&amp;$W$75&amp;", "&amp;W$76&amp;"; ","")</f>
        <v/>
      </c>
      <c r="X115" s="3" t="str">
        <f>IF(AND($K$5=1,'8 Location'!G51&lt;0),"Row "&amp;$V115&amp;", "&amp;$W$75&amp;", "&amp;X$76&amp;"; ","")</f>
        <v/>
      </c>
      <c r="Y115" s="3" t="str">
        <f>IF(AND($K$5=1,'8 Location'!H51&lt;0),"Row "&amp;$V115&amp;", "&amp;$W$75&amp;", "&amp;Y$76&amp;"; ","")</f>
        <v/>
      </c>
      <c r="Z115" s="3" t="str">
        <f>IF(AND($K$5=1,'8 Location'!I51&lt;0),"Row "&amp;$V115&amp;", "&amp;$W$75&amp;", "&amp;Z$76&amp;"; ","")</f>
        <v/>
      </c>
      <c r="AA115" s="3" t="str">
        <f>IF(AND($K$5=1,'8 Location'!J51&lt;0),"Row "&amp;$V115&amp;", "&amp;$W$75&amp;", "&amp;AA$76&amp;"; ","")</f>
        <v/>
      </c>
      <c r="AB115" s="40" t="str">
        <f>IF(AND($K$5=1,'8 Location'!L51&lt;0),"Row "&amp;$V115&amp;", "&amp;$AB$75&amp;", "&amp;AB$76&amp;"; ","")</f>
        <v/>
      </c>
      <c r="AC115" s="3" t="str">
        <f>IF(AND($K$5=1,'8 Location'!M51&lt;0),"Row "&amp;$V115&amp;", "&amp;$AB$75&amp;", "&amp;AC$76&amp;"; ","")</f>
        <v/>
      </c>
      <c r="AD115" s="3" t="str">
        <f>IF(AND($K$5=1,'8 Location'!N51&lt;0),"Row "&amp;$V115&amp;", "&amp;$AB$75&amp;", "&amp;AD$76&amp;"; ","")</f>
        <v/>
      </c>
      <c r="AE115" s="3" t="str">
        <f>IF(AND($K$5=1,'8 Location'!O51&lt;0),"Row "&amp;$V115&amp;", "&amp;$AB$75&amp;", "&amp;AE$76&amp;"; ","")</f>
        <v/>
      </c>
      <c r="AF115" s="41" t="str">
        <f>IF(AND($K$5=1,'8 Location'!P51&lt;0),"Row "&amp;$V115&amp;", "&amp;$AB$75&amp;", "&amp;AF$76&amp;"; ","")</f>
        <v/>
      </c>
      <c r="AG115" s="41"/>
      <c r="AQ115" s="1026"/>
      <c r="AR115" s="1027"/>
    </row>
    <row r="116" spans="2:44" x14ac:dyDescent="0.25">
      <c r="B116" s="40"/>
      <c r="C116" s="40">
        <v>41</v>
      </c>
      <c r="D116" s="3" t="str">
        <f>IF(AND($I$5=1,OR('8 Location'!B53&lt;&gt;"",'8 Location'!C53&lt;&gt;"",'8 Location'!D53&lt;&gt;""),'8 Location'!E53=""),"Row "&amp;C116&amp;" (No Postcode); ","")</f>
        <v/>
      </c>
      <c r="E116" s="41" t="str">
        <f>IF(OR('8 Location'!E53="",$I$5&lt;&gt;1),"",IF(AND('8 Location'!E53&lt;&gt;"NA",'8 Location'!C53&lt;&gt;4002,ISERR(RIGHT('8 Location'!E53,1)*1),ISERR(MID(RIGHT('8 Location'!E53,3),2,1)*1),ISERR(LEFT(RIGHT('8 Location'!E53,3),1)*1)=FALSE,ISERR(LEFT('8 Location'!E53,1)*1),LEN('8 Location'!E53)&lt;=8),"",IF(AND('8 Location'!E53="NA",'8 Location'!C53=4002),"","Row "&amp;C116&amp;" (Invalid Postcode); ")))</f>
        <v/>
      </c>
      <c r="F116" s="3"/>
      <c r="G116" s="3"/>
      <c r="H116" s="40"/>
      <c r="I116" s="40">
        <v>39</v>
      </c>
      <c r="J116" s="40" t="str">
        <f>IF(AND($J$5=1,'8 Location'!F51&gt;0,TRUNC('8 Location'!F51,2)&lt;&gt;'8 Location'!F51),"Row "&amp;$I116&amp;", "&amp;$J$76&amp;", "&amp;J$77&amp;"; ","")</f>
        <v/>
      </c>
      <c r="K116" s="3" t="str">
        <f>IF(AND($J$5=1,'8 Location'!G51&gt;0,TRUNC('8 Location'!G51,2)&lt;&gt;'8 Location'!G51),"Row "&amp;$I116&amp;", "&amp;$J$76&amp;", "&amp;K$77&amp;"; ","")</f>
        <v/>
      </c>
      <c r="L116" s="3" t="str">
        <f>IF(AND($J$5=1,'8 Location'!H51&gt;0,TRUNC('8 Location'!H51,2)&lt;&gt;'8 Location'!H51),"Row "&amp;$I116&amp;", "&amp;$J$76&amp;", "&amp;L$77&amp;"; ","")</f>
        <v/>
      </c>
      <c r="M116" s="3" t="str">
        <f>IF(AND($J$5=1,'8 Location'!I51&gt;0,TRUNC('8 Location'!I51,2)&lt;&gt;'8 Location'!I51),"Row "&amp;$I116&amp;", "&amp;$J$76&amp;", "&amp;M$77&amp;"; ","")</f>
        <v/>
      </c>
      <c r="N116" s="3" t="str">
        <f>IF(AND($J$5=1,'8 Location'!J51&gt;0,TRUNC('8 Location'!J51,2)&lt;&gt;'8 Location'!J51),"Row "&amp;$I116&amp;", "&amp;$J$76&amp;", "&amp;N$77&amp;"; ","")</f>
        <v/>
      </c>
      <c r="O116" s="40" t="str">
        <f>IF(AND($J$5=1,'8 Location'!L51&gt;0,TRUNC('8 Location'!L51,2)&lt;&gt;'8 Location'!L51),"Row "&amp;$I116&amp;", "&amp;$O$76&amp;", "&amp;O$77&amp;"; ","")</f>
        <v/>
      </c>
      <c r="P116" s="3" t="str">
        <f>IF(AND($J$5=1,'8 Location'!M51&gt;0,TRUNC('8 Location'!M51,2)&lt;&gt;'8 Location'!M51),"Row "&amp;$I116&amp;", "&amp;$O$76&amp;", "&amp;P$77&amp;"; ","")</f>
        <v/>
      </c>
      <c r="Q116" s="3" t="str">
        <f>IF(AND($J$5=1,'8 Location'!N51&gt;0,TRUNC('8 Location'!N51,2)&lt;&gt;'8 Location'!N51),"Row "&amp;$I116&amp;", "&amp;$O$76&amp;", "&amp;Q$77&amp;"; ","")</f>
        <v/>
      </c>
      <c r="R116" s="3" t="str">
        <f>IF(AND($J$5=1,'8 Location'!O51&gt;0,TRUNC('8 Location'!O51,2)&lt;&gt;'8 Location'!O51),"Row "&amp;$I116&amp;", "&amp;$O$76&amp;", "&amp;R$77&amp;"; ","")</f>
        <v/>
      </c>
      <c r="S116" s="41" t="str">
        <f>IF(AND($J$5=1,'8 Location'!P51&gt;0,TRUNC('8 Location'!P51,2)&lt;&gt;'8 Location'!P51),"Row "&amp;$I116&amp;", "&amp;$O$76&amp;", "&amp;S$77&amp;"; ","")</f>
        <v/>
      </c>
      <c r="T116" s="41"/>
      <c r="U116" s="40"/>
      <c r="V116" s="40">
        <v>40</v>
      </c>
      <c r="W116" s="40" t="str">
        <f>IF(AND($K$5=1,'8 Location'!F52&lt;0),"Row "&amp;$V116&amp;", "&amp;$W$75&amp;", "&amp;W$76&amp;"; ","")</f>
        <v/>
      </c>
      <c r="X116" s="3" t="str">
        <f>IF(AND($K$5=1,'8 Location'!G52&lt;0),"Row "&amp;$V116&amp;", "&amp;$W$75&amp;", "&amp;X$76&amp;"; ","")</f>
        <v/>
      </c>
      <c r="Y116" s="3" t="str">
        <f>IF(AND($K$5=1,'8 Location'!H52&lt;0),"Row "&amp;$V116&amp;", "&amp;$W$75&amp;", "&amp;Y$76&amp;"; ","")</f>
        <v/>
      </c>
      <c r="Z116" s="3" t="str">
        <f>IF(AND($K$5=1,'8 Location'!I52&lt;0),"Row "&amp;$V116&amp;", "&amp;$W$75&amp;", "&amp;Z$76&amp;"; ","")</f>
        <v/>
      </c>
      <c r="AA116" s="3" t="str">
        <f>IF(AND($K$5=1,'8 Location'!J52&lt;0),"Row "&amp;$V116&amp;", "&amp;$W$75&amp;", "&amp;AA$76&amp;"; ","")</f>
        <v/>
      </c>
      <c r="AB116" s="40" t="str">
        <f>IF(AND($K$5=1,'8 Location'!L52&lt;0),"Row "&amp;$V116&amp;", "&amp;$AB$75&amp;", "&amp;AB$76&amp;"; ","")</f>
        <v/>
      </c>
      <c r="AC116" s="3" t="str">
        <f>IF(AND($K$5=1,'8 Location'!M52&lt;0),"Row "&amp;$V116&amp;", "&amp;$AB$75&amp;", "&amp;AC$76&amp;"; ","")</f>
        <v/>
      </c>
      <c r="AD116" s="3" t="str">
        <f>IF(AND($K$5=1,'8 Location'!N52&lt;0),"Row "&amp;$V116&amp;", "&amp;$AB$75&amp;", "&amp;AD$76&amp;"; ","")</f>
        <v/>
      </c>
      <c r="AE116" s="3" t="str">
        <f>IF(AND($K$5=1,'8 Location'!O52&lt;0),"Row "&amp;$V116&amp;", "&amp;$AB$75&amp;", "&amp;AE$76&amp;"; ","")</f>
        <v/>
      </c>
      <c r="AF116" s="41" t="str">
        <f>IF(AND($K$5=1,'8 Location'!P52&lt;0),"Row "&amp;$V116&amp;", "&amp;$AB$75&amp;", "&amp;AF$76&amp;"; ","")</f>
        <v/>
      </c>
      <c r="AG116" s="41"/>
      <c r="AQ116" s="1026"/>
      <c r="AR116" s="1027"/>
    </row>
    <row r="117" spans="2:44" x14ac:dyDescent="0.25">
      <c r="B117" s="40"/>
      <c r="C117" s="40">
        <v>42</v>
      </c>
      <c r="D117" s="3" t="str">
        <f>IF(AND($I$5=1,OR('8 Location'!B54&lt;&gt;"",'8 Location'!C54&lt;&gt;"",'8 Location'!D54&lt;&gt;""),'8 Location'!E54=""),"Row "&amp;C117&amp;" (No Postcode); ","")</f>
        <v/>
      </c>
      <c r="E117" s="41" t="str">
        <f>IF(OR('8 Location'!E54="",$I$5&lt;&gt;1),"",IF(AND('8 Location'!E54&lt;&gt;"NA",'8 Location'!C54&lt;&gt;4002,ISERR(RIGHT('8 Location'!E54,1)*1),ISERR(MID(RIGHT('8 Location'!E54,3),2,1)*1),ISERR(LEFT(RIGHT('8 Location'!E54,3),1)*1)=FALSE,ISERR(LEFT('8 Location'!E54,1)*1),LEN('8 Location'!E54)&lt;=8),"",IF(AND('8 Location'!E54="NA",'8 Location'!C54=4002),"","Row "&amp;C117&amp;" (Invalid Postcode); ")))</f>
        <v/>
      </c>
      <c r="F117" s="3"/>
      <c r="G117" s="3"/>
      <c r="H117" s="40"/>
      <c r="I117" s="40">
        <v>40</v>
      </c>
      <c r="J117" s="40" t="str">
        <f>IF(AND($J$5=1,'8 Location'!F52&gt;0,TRUNC('8 Location'!F52,2)&lt;&gt;'8 Location'!F52),"Row "&amp;$I117&amp;", "&amp;$J$76&amp;", "&amp;J$77&amp;"; ","")</f>
        <v/>
      </c>
      <c r="K117" s="3" t="str">
        <f>IF(AND($J$5=1,'8 Location'!G52&gt;0,TRUNC('8 Location'!G52,2)&lt;&gt;'8 Location'!G52),"Row "&amp;$I117&amp;", "&amp;$J$76&amp;", "&amp;K$77&amp;"; ","")</f>
        <v/>
      </c>
      <c r="L117" s="3" t="str">
        <f>IF(AND($J$5=1,'8 Location'!H52&gt;0,TRUNC('8 Location'!H52,2)&lt;&gt;'8 Location'!H52),"Row "&amp;$I117&amp;", "&amp;$J$76&amp;", "&amp;L$77&amp;"; ","")</f>
        <v/>
      </c>
      <c r="M117" s="3" t="str">
        <f>IF(AND($J$5=1,'8 Location'!I52&gt;0,TRUNC('8 Location'!I52,2)&lt;&gt;'8 Location'!I52),"Row "&amp;$I117&amp;", "&amp;$J$76&amp;", "&amp;M$77&amp;"; ","")</f>
        <v/>
      </c>
      <c r="N117" s="3" t="str">
        <f>IF(AND($J$5=1,'8 Location'!J52&gt;0,TRUNC('8 Location'!J52,2)&lt;&gt;'8 Location'!J52),"Row "&amp;$I117&amp;", "&amp;$J$76&amp;", "&amp;N$77&amp;"; ","")</f>
        <v/>
      </c>
      <c r="O117" s="40" t="str">
        <f>IF(AND($J$5=1,'8 Location'!L52&gt;0,TRUNC('8 Location'!L52,2)&lt;&gt;'8 Location'!L52),"Row "&amp;$I117&amp;", "&amp;$O$76&amp;", "&amp;O$77&amp;"; ","")</f>
        <v/>
      </c>
      <c r="P117" s="3" t="str">
        <f>IF(AND($J$5=1,'8 Location'!M52&gt;0,TRUNC('8 Location'!M52,2)&lt;&gt;'8 Location'!M52),"Row "&amp;$I117&amp;", "&amp;$O$76&amp;", "&amp;P$77&amp;"; ","")</f>
        <v/>
      </c>
      <c r="Q117" s="3" t="str">
        <f>IF(AND($J$5=1,'8 Location'!N52&gt;0,TRUNC('8 Location'!N52,2)&lt;&gt;'8 Location'!N52),"Row "&amp;$I117&amp;", "&amp;$O$76&amp;", "&amp;Q$77&amp;"; ","")</f>
        <v/>
      </c>
      <c r="R117" s="3" t="str">
        <f>IF(AND($J$5=1,'8 Location'!O52&gt;0,TRUNC('8 Location'!O52,2)&lt;&gt;'8 Location'!O52),"Row "&amp;$I117&amp;", "&amp;$O$76&amp;", "&amp;R$77&amp;"; ","")</f>
        <v/>
      </c>
      <c r="S117" s="41" t="str">
        <f>IF(AND($J$5=1,'8 Location'!P52&gt;0,TRUNC('8 Location'!P52,2)&lt;&gt;'8 Location'!P52),"Row "&amp;$I117&amp;", "&amp;$O$76&amp;", "&amp;S$77&amp;"; ","")</f>
        <v/>
      </c>
      <c r="T117" s="41"/>
      <c r="U117" s="40"/>
      <c r="V117" s="40">
        <v>41</v>
      </c>
      <c r="W117" s="40" t="str">
        <f>IF(AND($K$5=1,'8 Location'!F53&lt;0),"Row "&amp;$V117&amp;", "&amp;$W$75&amp;", "&amp;W$76&amp;"; ","")</f>
        <v/>
      </c>
      <c r="X117" s="3" t="str">
        <f>IF(AND($K$5=1,'8 Location'!G53&lt;0),"Row "&amp;$V117&amp;", "&amp;$W$75&amp;", "&amp;X$76&amp;"; ","")</f>
        <v/>
      </c>
      <c r="Y117" s="3" t="str">
        <f>IF(AND($K$5=1,'8 Location'!H53&lt;0),"Row "&amp;$V117&amp;", "&amp;$W$75&amp;", "&amp;Y$76&amp;"; ","")</f>
        <v/>
      </c>
      <c r="Z117" s="3" t="str">
        <f>IF(AND($K$5=1,'8 Location'!I53&lt;0),"Row "&amp;$V117&amp;", "&amp;$W$75&amp;", "&amp;Z$76&amp;"; ","")</f>
        <v/>
      </c>
      <c r="AA117" s="3" t="str">
        <f>IF(AND($K$5=1,'8 Location'!J53&lt;0),"Row "&amp;$V117&amp;", "&amp;$W$75&amp;", "&amp;AA$76&amp;"; ","")</f>
        <v/>
      </c>
      <c r="AB117" s="40" t="str">
        <f>IF(AND($K$5=1,'8 Location'!L53&lt;0),"Row "&amp;$V117&amp;", "&amp;$AB$75&amp;", "&amp;AB$76&amp;"; ","")</f>
        <v/>
      </c>
      <c r="AC117" s="3" t="str">
        <f>IF(AND($K$5=1,'8 Location'!M53&lt;0),"Row "&amp;$V117&amp;", "&amp;$AB$75&amp;", "&amp;AC$76&amp;"; ","")</f>
        <v/>
      </c>
      <c r="AD117" s="3" t="str">
        <f>IF(AND($K$5=1,'8 Location'!N53&lt;0),"Row "&amp;$V117&amp;", "&amp;$AB$75&amp;", "&amp;AD$76&amp;"; ","")</f>
        <v/>
      </c>
      <c r="AE117" s="3" t="str">
        <f>IF(AND($K$5=1,'8 Location'!O53&lt;0),"Row "&amp;$V117&amp;", "&amp;$AB$75&amp;", "&amp;AE$76&amp;"; ","")</f>
        <v/>
      </c>
      <c r="AF117" s="41" t="str">
        <f>IF(AND($K$5=1,'8 Location'!P53&lt;0),"Row "&amp;$V117&amp;", "&amp;$AB$75&amp;", "&amp;AF$76&amp;"; ","")</f>
        <v/>
      </c>
      <c r="AG117" s="41"/>
      <c r="AQ117" s="1026"/>
      <c r="AR117" s="1027"/>
    </row>
    <row r="118" spans="2:44" x14ac:dyDescent="0.25">
      <c r="B118" s="40"/>
      <c r="C118" s="40">
        <v>43</v>
      </c>
      <c r="D118" s="3" t="str">
        <f>IF(AND($I$5=1,OR('8 Location'!B55&lt;&gt;"",'8 Location'!C55&lt;&gt;"",'8 Location'!D55&lt;&gt;""),'8 Location'!E55=""),"Row "&amp;C118&amp;" (No Postcode); ","")</f>
        <v/>
      </c>
      <c r="E118" s="41" t="str">
        <f>IF(OR('8 Location'!E55="",$I$5&lt;&gt;1),"",IF(AND('8 Location'!E55&lt;&gt;"NA",'8 Location'!C55&lt;&gt;4002,ISERR(RIGHT('8 Location'!E55,1)*1),ISERR(MID(RIGHT('8 Location'!E55,3),2,1)*1),ISERR(LEFT(RIGHT('8 Location'!E55,3),1)*1)=FALSE,ISERR(LEFT('8 Location'!E55,1)*1),LEN('8 Location'!E55)&lt;=8),"",IF(AND('8 Location'!E55="NA",'8 Location'!C55=4002),"","Row "&amp;C118&amp;" (Invalid Postcode); ")))</f>
        <v/>
      </c>
      <c r="F118" s="3"/>
      <c r="G118" s="3"/>
      <c r="H118" s="40"/>
      <c r="I118" s="40">
        <v>41</v>
      </c>
      <c r="J118" s="40" t="str">
        <f>IF(AND($J$5=1,'8 Location'!F53&gt;0,TRUNC('8 Location'!F53,2)&lt;&gt;'8 Location'!F53),"Row "&amp;$I118&amp;", "&amp;$J$76&amp;", "&amp;J$77&amp;"; ","")</f>
        <v/>
      </c>
      <c r="K118" s="3" t="str">
        <f>IF(AND($J$5=1,'8 Location'!G53&gt;0,TRUNC('8 Location'!G53,2)&lt;&gt;'8 Location'!G53),"Row "&amp;$I118&amp;", "&amp;$J$76&amp;", "&amp;K$77&amp;"; ","")</f>
        <v/>
      </c>
      <c r="L118" s="3" t="str">
        <f>IF(AND($J$5=1,'8 Location'!H53&gt;0,TRUNC('8 Location'!H53,2)&lt;&gt;'8 Location'!H53),"Row "&amp;$I118&amp;", "&amp;$J$76&amp;", "&amp;L$77&amp;"; ","")</f>
        <v/>
      </c>
      <c r="M118" s="3" t="str">
        <f>IF(AND($J$5=1,'8 Location'!I53&gt;0,TRUNC('8 Location'!I53,2)&lt;&gt;'8 Location'!I53),"Row "&amp;$I118&amp;", "&amp;$J$76&amp;", "&amp;M$77&amp;"; ","")</f>
        <v/>
      </c>
      <c r="N118" s="3" t="str">
        <f>IF(AND($J$5=1,'8 Location'!J53&gt;0,TRUNC('8 Location'!J53,2)&lt;&gt;'8 Location'!J53),"Row "&amp;$I118&amp;", "&amp;$J$76&amp;", "&amp;N$77&amp;"; ","")</f>
        <v/>
      </c>
      <c r="O118" s="40" t="str">
        <f>IF(AND($J$5=1,'8 Location'!L53&gt;0,TRUNC('8 Location'!L53,2)&lt;&gt;'8 Location'!L53),"Row "&amp;$I118&amp;", "&amp;$O$76&amp;", "&amp;O$77&amp;"; ","")</f>
        <v/>
      </c>
      <c r="P118" s="3" t="str">
        <f>IF(AND($J$5=1,'8 Location'!M53&gt;0,TRUNC('8 Location'!M53,2)&lt;&gt;'8 Location'!M53),"Row "&amp;$I118&amp;", "&amp;$O$76&amp;", "&amp;P$77&amp;"; ","")</f>
        <v/>
      </c>
      <c r="Q118" s="3" t="str">
        <f>IF(AND($J$5=1,'8 Location'!N53&gt;0,TRUNC('8 Location'!N53,2)&lt;&gt;'8 Location'!N53),"Row "&amp;$I118&amp;", "&amp;$O$76&amp;", "&amp;Q$77&amp;"; ","")</f>
        <v/>
      </c>
      <c r="R118" s="3" t="str">
        <f>IF(AND($J$5=1,'8 Location'!O53&gt;0,TRUNC('8 Location'!O53,2)&lt;&gt;'8 Location'!O53),"Row "&amp;$I118&amp;", "&amp;$O$76&amp;", "&amp;R$77&amp;"; ","")</f>
        <v/>
      </c>
      <c r="S118" s="41" t="str">
        <f>IF(AND($J$5=1,'8 Location'!P53&gt;0,TRUNC('8 Location'!P53,2)&lt;&gt;'8 Location'!P53),"Row "&amp;$I118&amp;", "&amp;$O$76&amp;", "&amp;S$77&amp;"; ","")</f>
        <v/>
      </c>
      <c r="T118" s="41"/>
      <c r="U118" s="40"/>
      <c r="V118" s="40">
        <v>42</v>
      </c>
      <c r="W118" s="40" t="str">
        <f>IF(AND($K$5=1,'8 Location'!F54&lt;0),"Row "&amp;$V118&amp;", "&amp;$W$75&amp;", "&amp;W$76&amp;"; ","")</f>
        <v/>
      </c>
      <c r="X118" s="3" t="str">
        <f>IF(AND($K$5=1,'8 Location'!G54&lt;0),"Row "&amp;$V118&amp;", "&amp;$W$75&amp;", "&amp;X$76&amp;"; ","")</f>
        <v/>
      </c>
      <c r="Y118" s="3" t="str">
        <f>IF(AND($K$5=1,'8 Location'!H54&lt;0),"Row "&amp;$V118&amp;", "&amp;$W$75&amp;", "&amp;Y$76&amp;"; ","")</f>
        <v/>
      </c>
      <c r="Z118" s="3" t="str">
        <f>IF(AND($K$5=1,'8 Location'!I54&lt;0),"Row "&amp;$V118&amp;", "&amp;$W$75&amp;", "&amp;Z$76&amp;"; ","")</f>
        <v/>
      </c>
      <c r="AA118" s="3" t="str">
        <f>IF(AND($K$5=1,'8 Location'!J54&lt;0),"Row "&amp;$V118&amp;", "&amp;$W$75&amp;", "&amp;AA$76&amp;"; ","")</f>
        <v/>
      </c>
      <c r="AB118" s="40" t="str">
        <f>IF(AND($K$5=1,'8 Location'!L54&lt;0),"Row "&amp;$V118&amp;", "&amp;$AB$75&amp;", "&amp;AB$76&amp;"; ","")</f>
        <v/>
      </c>
      <c r="AC118" s="3" t="str">
        <f>IF(AND($K$5=1,'8 Location'!M54&lt;0),"Row "&amp;$V118&amp;", "&amp;$AB$75&amp;", "&amp;AC$76&amp;"; ","")</f>
        <v/>
      </c>
      <c r="AD118" s="3" t="str">
        <f>IF(AND($K$5=1,'8 Location'!N54&lt;0),"Row "&amp;$V118&amp;", "&amp;$AB$75&amp;", "&amp;AD$76&amp;"; ","")</f>
        <v/>
      </c>
      <c r="AE118" s="3" t="str">
        <f>IF(AND($K$5=1,'8 Location'!O54&lt;0),"Row "&amp;$V118&amp;", "&amp;$AB$75&amp;", "&amp;AE$76&amp;"; ","")</f>
        <v/>
      </c>
      <c r="AF118" s="41" t="str">
        <f>IF(AND($K$5=1,'8 Location'!P54&lt;0),"Row "&amp;$V118&amp;", "&amp;$AB$75&amp;", "&amp;AF$76&amp;"; ","")</f>
        <v/>
      </c>
      <c r="AG118" s="41"/>
      <c r="AQ118" s="1026"/>
      <c r="AR118" s="1027"/>
    </row>
    <row r="119" spans="2:44" x14ac:dyDescent="0.25">
      <c r="B119" s="40"/>
      <c r="C119" s="40">
        <v>44</v>
      </c>
      <c r="D119" s="3" t="str">
        <f>IF(AND($I$5=1,OR('8 Location'!B56&lt;&gt;"",'8 Location'!C56&lt;&gt;"",'8 Location'!D56&lt;&gt;""),'8 Location'!E56=""),"Row "&amp;C119&amp;" (No Postcode); ","")</f>
        <v/>
      </c>
      <c r="E119" s="41" t="str">
        <f>IF(OR('8 Location'!E56="",$I$5&lt;&gt;1),"",IF(AND('8 Location'!E56&lt;&gt;"NA",'8 Location'!C56&lt;&gt;4002,ISERR(RIGHT('8 Location'!E56,1)*1),ISERR(MID(RIGHT('8 Location'!E56,3),2,1)*1),ISERR(LEFT(RIGHT('8 Location'!E56,3),1)*1)=FALSE,ISERR(LEFT('8 Location'!E56,1)*1),LEN('8 Location'!E56)&lt;=8),"",IF(AND('8 Location'!E56="NA",'8 Location'!C56=4002),"","Row "&amp;C119&amp;" (Invalid Postcode); ")))</f>
        <v/>
      </c>
      <c r="F119" s="3"/>
      <c r="G119" s="3"/>
      <c r="H119" s="40"/>
      <c r="I119" s="40">
        <v>42</v>
      </c>
      <c r="J119" s="40" t="str">
        <f>IF(AND($J$5=1,'8 Location'!F54&gt;0,TRUNC('8 Location'!F54,2)&lt;&gt;'8 Location'!F54),"Row "&amp;$I119&amp;", "&amp;$J$76&amp;", "&amp;J$77&amp;"; ","")</f>
        <v/>
      </c>
      <c r="K119" s="3" t="str">
        <f>IF(AND($J$5=1,'8 Location'!G54&gt;0,TRUNC('8 Location'!G54,2)&lt;&gt;'8 Location'!G54),"Row "&amp;$I119&amp;", "&amp;$J$76&amp;", "&amp;K$77&amp;"; ","")</f>
        <v/>
      </c>
      <c r="L119" s="3" t="str">
        <f>IF(AND($J$5=1,'8 Location'!H54&gt;0,TRUNC('8 Location'!H54,2)&lt;&gt;'8 Location'!H54),"Row "&amp;$I119&amp;", "&amp;$J$76&amp;", "&amp;L$77&amp;"; ","")</f>
        <v/>
      </c>
      <c r="M119" s="3" t="str">
        <f>IF(AND($J$5=1,'8 Location'!I54&gt;0,TRUNC('8 Location'!I54,2)&lt;&gt;'8 Location'!I54),"Row "&amp;$I119&amp;", "&amp;$J$76&amp;", "&amp;M$77&amp;"; ","")</f>
        <v/>
      </c>
      <c r="N119" s="3" t="str">
        <f>IF(AND($J$5=1,'8 Location'!J54&gt;0,TRUNC('8 Location'!J54,2)&lt;&gt;'8 Location'!J54),"Row "&amp;$I119&amp;", "&amp;$J$76&amp;", "&amp;N$77&amp;"; ","")</f>
        <v/>
      </c>
      <c r="O119" s="40" t="str">
        <f>IF(AND($J$5=1,'8 Location'!L54&gt;0,TRUNC('8 Location'!L54,2)&lt;&gt;'8 Location'!L54),"Row "&amp;$I119&amp;", "&amp;$O$76&amp;", "&amp;O$77&amp;"; ","")</f>
        <v/>
      </c>
      <c r="P119" s="3" t="str">
        <f>IF(AND($J$5=1,'8 Location'!M54&gt;0,TRUNC('8 Location'!M54,2)&lt;&gt;'8 Location'!M54),"Row "&amp;$I119&amp;", "&amp;$O$76&amp;", "&amp;P$77&amp;"; ","")</f>
        <v/>
      </c>
      <c r="Q119" s="3" t="str">
        <f>IF(AND($J$5=1,'8 Location'!N54&gt;0,TRUNC('8 Location'!N54,2)&lt;&gt;'8 Location'!N54),"Row "&amp;$I119&amp;", "&amp;$O$76&amp;", "&amp;Q$77&amp;"; ","")</f>
        <v/>
      </c>
      <c r="R119" s="3" t="str">
        <f>IF(AND($J$5=1,'8 Location'!O54&gt;0,TRUNC('8 Location'!O54,2)&lt;&gt;'8 Location'!O54),"Row "&amp;$I119&amp;", "&amp;$O$76&amp;", "&amp;R$77&amp;"; ","")</f>
        <v/>
      </c>
      <c r="S119" s="41" t="str">
        <f>IF(AND($J$5=1,'8 Location'!P54&gt;0,TRUNC('8 Location'!P54,2)&lt;&gt;'8 Location'!P54),"Row "&amp;$I119&amp;", "&amp;$O$76&amp;", "&amp;S$77&amp;"; ","")</f>
        <v/>
      </c>
      <c r="T119" s="41"/>
      <c r="U119" s="40"/>
      <c r="V119" s="40">
        <v>43</v>
      </c>
      <c r="W119" s="40" t="str">
        <f>IF(AND($K$5=1,'8 Location'!F55&lt;0),"Row "&amp;$V119&amp;", "&amp;$W$75&amp;", "&amp;W$76&amp;"; ","")</f>
        <v/>
      </c>
      <c r="X119" s="3" t="str">
        <f>IF(AND($K$5=1,'8 Location'!G55&lt;0),"Row "&amp;$V119&amp;", "&amp;$W$75&amp;", "&amp;X$76&amp;"; ","")</f>
        <v/>
      </c>
      <c r="Y119" s="3" t="str">
        <f>IF(AND($K$5=1,'8 Location'!H55&lt;0),"Row "&amp;$V119&amp;", "&amp;$W$75&amp;", "&amp;Y$76&amp;"; ","")</f>
        <v/>
      </c>
      <c r="Z119" s="3" t="str">
        <f>IF(AND($K$5=1,'8 Location'!I55&lt;0),"Row "&amp;$V119&amp;", "&amp;$W$75&amp;", "&amp;Z$76&amp;"; ","")</f>
        <v/>
      </c>
      <c r="AA119" s="3" t="str">
        <f>IF(AND($K$5=1,'8 Location'!J55&lt;0),"Row "&amp;$V119&amp;", "&amp;$W$75&amp;", "&amp;AA$76&amp;"; ","")</f>
        <v/>
      </c>
      <c r="AB119" s="40" t="str">
        <f>IF(AND($K$5=1,'8 Location'!L55&lt;0),"Row "&amp;$V119&amp;", "&amp;$AB$75&amp;", "&amp;AB$76&amp;"; ","")</f>
        <v/>
      </c>
      <c r="AC119" s="3" t="str">
        <f>IF(AND($K$5=1,'8 Location'!M55&lt;0),"Row "&amp;$V119&amp;", "&amp;$AB$75&amp;", "&amp;AC$76&amp;"; ","")</f>
        <v/>
      </c>
      <c r="AD119" s="3" t="str">
        <f>IF(AND($K$5=1,'8 Location'!N55&lt;0),"Row "&amp;$V119&amp;", "&amp;$AB$75&amp;", "&amp;AD$76&amp;"; ","")</f>
        <v/>
      </c>
      <c r="AE119" s="3" t="str">
        <f>IF(AND($K$5=1,'8 Location'!O55&lt;0),"Row "&amp;$V119&amp;", "&amp;$AB$75&amp;", "&amp;AE$76&amp;"; ","")</f>
        <v/>
      </c>
      <c r="AF119" s="41" t="str">
        <f>IF(AND($K$5=1,'8 Location'!P55&lt;0),"Row "&amp;$V119&amp;", "&amp;$AB$75&amp;", "&amp;AF$76&amp;"; ","")</f>
        <v/>
      </c>
      <c r="AG119" s="41"/>
      <c r="AQ119" s="1026"/>
      <c r="AR119" s="1027"/>
    </row>
    <row r="120" spans="2:44" x14ac:dyDescent="0.25">
      <c r="B120" s="40"/>
      <c r="C120" s="40">
        <v>45</v>
      </c>
      <c r="D120" s="3" t="str">
        <f>IF(AND($I$5=1,OR('8 Location'!B57&lt;&gt;"",'8 Location'!C57&lt;&gt;"",'8 Location'!D57&lt;&gt;""),'8 Location'!E57=""),"Row "&amp;C120&amp;" (No Postcode); ","")</f>
        <v/>
      </c>
      <c r="E120" s="41" t="str">
        <f>IF(OR('8 Location'!E57="",$I$5&lt;&gt;1),"",IF(AND('8 Location'!E57&lt;&gt;"NA",'8 Location'!C57&lt;&gt;4002,ISERR(RIGHT('8 Location'!E57,1)*1),ISERR(MID(RIGHT('8 Location'!E57,3),2,1)*1),ISERR(LEFT(RIGHT('8 Location'!E57,3),1)*1)=FALSE,ISERR(LEFT('8 Location'!E57,1)*1),LEN('8 Location'!E57)&lt;=8),"",IF(AND('8 Location'!E57="NA",'8 Location'!C57=4002),"","Row "&amp;C120&amp;" (Invalid Postcode); ")))</f>
        <v/>
      </c>
      <c r="F120" s="3"/>
      <c r="G120" s="3"/>
      <c r="H120" s="40"/>
      <c r="I120" s="40">
        <v>43</v>
      </c>
      <c r="J120" s="40" t="str">
        <f>IF(AND($J$5=1,'8 Location'!F55&gt;0,TRUNC('8 Location'!F55,2)&lt;&gt;'8 Location'!F55),"Row "&amp;$I120&amp;", "&amp;$J$76&amp;", "&amp;J$77&amp;"; ","")</f>
        <v/>
      </c>
      <c r="K120" s="3" t="str">
        <f>IF(AND($J$5=1,'8 Location'!G55&gt;0,TRUNC('8 Location'!G55,2)&lt;&gt;'8 Location'!G55),"Row "&amp;$I120&amp;", "&amp;$J$76&amp;", "&amp;K$77&amp;"; ","")</f>
        <v/>
      </c>
      <c r="L120" s="3" t="str">
        <f>IF(AND($J$5=1,'8 Location'!H55&gt;0,TRUNC('8 Location'!H55,2)&lt;&gt;'8 Location'!H55),"Row "&amp;$I120&amp;", "&amp;$J$76&amp;", "&amp;L$77&amp;"; ","")</f>
        <v/>
      </c>
      <c r="M120" s="3" t="str">
        <f>IF(AND($J$5=1,'8 Location'!I55&gt;0,TRUNC('8 Location'!I55,2)&lt;&gt;'8 Location'!I55),"Row "&amp;$I120&amp;", "&amp;$J$76&amp;", "&amp;M$77&amp;"; ","")</f>
        <v/>
      </c>
      <c r="N120" s="3" t="str">
        <f>IF(AND($J$5=1,'8 Location'!J55&gt;0,TRUNC('8 Location'!J55,2)&lt;&gt;'8 Location'!J55),"Row "&amp;$I120&amp;", "&amp;$J$76&amp;", "&amp;N$77&amp;"; ","")</f>
        <v/>
      </c>
      <c r="O120" s="40" t="str">
        <f>IF(AND($J$5=1,'8 Location'!L55&gt;0,TRUNC('8 Location'!L55,2)&lt;&gt;'8 Location'!L55),"Row "&amp;$I120&amp;", "&amp;$O$76&amp;", "&amp;O$77&amp;"; ","")</f>
        <v/>
      </c>
      <c r="P120" s="3" t="str">
        <f>IF(AND($J$5=1,'8 Location'!M55&gt;0,TRUNC('8 Location'!M55,2)&lt;&gt;'8 Location'!M55),"Row "&amp;$I120&amp;", "&amp;$O$76&amp;", "&amp;P$77&amp;"; ","")</f>
        <v/>
      </c>
      <c r="Q120" s="3" t="str">
        <f>IF(AND($J$5=1,'8 Location'!N55&gt;0,TRUNC('8 Location'!N55,2)&lt;&gt;'8 Location'!N55),"Row "&amp;$I120&amp;", "&amp;$O$76&amp;", "&amp;Q$77&amp;"; ","")</f>
        <v/>
      </c>
      <c r="R120" s="3" t="str">
        <f>IF(AND($J$5=1,'8 Location'!O55&gt;0,TRUNC('8 Location'!O55,2)&lt;&gt;'8 Location'!O55),"Row "&amp;$I120&amp;", "&amp;$O$76&amp;", "&amp;R$77&amp;"; ","")</f>
        <v/>
      </c>
      <c r="S120" s="41" t="str">
        <f>IF(AND($J$5=1,'8 Location'!P55&gt;0,TRUNC('8 Location'!P55,2)&lt;&gt;'8 Location'!P55),"Row "&amp;$I120&amp;", "&amp;$O$76&amp;", "&amp;S$77&amp;"; ","")</f>
        <v/>
      </c>
      <c r="T120" s="41"/>
      <c r="U120" s="40"/>
      <c r="V120" s="40">
        <v>44</v>
      </c>
      <c r="W120" s="40" t="str">
        <f>IF(AND($K$5=1,'8 Location'!F56&lt;0),"Row "&amp;$V120&amp;", "&amp;$W$75&amp;", "&amp;W$76&amp;"; ","")</f>
        <v/>
      </c>
      <c r="X120" s="3" t="str">
        <f>IF(AND($K$5=1,'8 Location'!G56&lt;0),"Row "&amp;$V120&amp;", "&amp;$W$75&amp;", "&amp;X$76&amp;"; ","")</f>
        <v/>
      </c>
      <c r="Y120" s="3" t="str">
        <f>IF(AND($K$5=1,'8 Location'!H56&lt;0),"Row "&amp;$V120&amp;", "&amp;$W$75&amp;", "&amp;Y$76&amp;"; ","")</f>
        <v/>
      </c>
      <c r="Z120" s="3" t="str">
        <f>IF(AND($K$5=1,'8 Location'!I56&lt;0),"Row "&amp;$V120&amp;", "&amp;$W$75&amp;", "&amp;Z$76&amp;"; ","")</f>
        <v/>
      </c>
      <c r="AA120" s="3" t="str">
        <f>IF(AND($K$5=1,'8 Location'!J56&lt;0),"Row "&amp;$V120&amp;", "&amp;$W$75&amp;", "&amp;AA$76&amp;"; ","")</f>
        <v/>
      </c>
      <c r="AB120" s="40" t="str">
        <f>IF(AND($K$5=1,'8 Location'!L56&lt;0),"Row "&amp;$V120&amp;", "&amp;$AB$75&amp;", "&amp;AB$76&amp;"; ","")</f>
        <v/>
      </c>
      <c r="AC120" s="3" t="str">
        <f>IF(AND($K$5=1,'8 Location'!M56&lt;0),"Row "&amp;$V120&amp;", "&amp;$AB$75&amp;", "&amp;AC$76&amp;"; ","")</f>
        <v/>
      </c>
      <c r="AD120" s="3" t="str">
        <f>IF(AND($K$5=1,'8 Location'!N56&lt;0),"Row "&amp;$V120&amp;", "&amp;$AB$75&amp;", "&amp;AD$76&amp;"; ","")</f>
        <v/>
      </c>
      <c r="AE120" s="3" t="str">
        <f>IF(AND($K$5=1,'8 Location'!O56&lt;0),"Row "&amp;$V120&amp;", "&amp;$AB$75&amp;", "&amp;AE$76&amp;"; ","")</f>
        <v/>
      </c>
      <c r="AF120" s="41" t="str">
        <f>IF(AND($K$5=1,'8 Location'!P56&lt;0),"Row "&amp;$V120&amp;", "&amp;$AB$75&amp;", "&amp;AF$76&amp;"; ","")</f>
        <v/>
      </c>
      <c r="AG120" s="41"/>
      <c r="AQ120" s="1026"/>
      <c r="AR120" s="1027"/>
    </row>
    <row r="121" spans="2:44" x14ac:dyDescent="0.25">
      <c r="B121" s="40"/>
      <c r="C121" s="40">
        <v>46</v>
      </c>
      <c r="D121" s="3" t="str">
        <f>IF(AND($I$5=1,OR('8 Location'!B58&lt;&gt;"",'8 Location'!C58&lt;&gt;"",'8 Location'!D58&lt;&gt;""),'8 Location'!E58=""),"Row "&amp;C121&amp;" (No Postcode); ","")</f>
        <v/>
      </c>
      <c r="E121" s="41" t="str">
        <f>IF(OR('8 Location'!E58="",$I$5&lt;&gt;1),"",IF(AND('8 Location'!E58&lt;&gt;"NA",'8 Location'!C58&lt;&gt;4002,ISERR(RIGHT('8 Location'!E58,1)*1),ISERR(MID(RIGHT('8 Location'!E58,3),2,1)*1),ISERR(LEFT(RIGHT('8 Location'!E58,3),1)*1)=FALSE,ISERR(LEFT('8 Location'!E58,1)*1),LEN('8 Location'!E58)&lt;=8),"",IF(AND('8 Location'!E58="NA",'8 Location'!C58=4002),"","Row "&amp;C121&amp;" (Invalid Postcode); ")))</f>
        <v/>
      </c>
      <c r="F121" s="3"/>
      <c r="G121" s="3"/>
      <c r="H121" s="40"/>
      <c r="I121" s="40">
        <v>44</v>
      </c>
      <c r="J121" s="40" t="str">
        <f>IF(AND($J$5=1,'8 Location'!F56&gt;0,TRUNC('8 Location'!F56,2)&lt;&gt;'8 Location'!F56),"Row "&amp;$I121&amp;", "&amp;$J$76&amp;", "&amp;J$77&amp;"; ","")</f>
        <v/>
      </c>
      <c r="K121" s="3" t="str">
        <f>IF(AND($J$5=1,'8 Location'!G56&gt;0,TRUNC('8 Location'!G56,2)&lt;&gt;'8 Location'!G56),"Row "&amp;$I121&amp;", "&amp;$J$76&amp;", "&amp;K$77&amp;"; ","")</f>
        <v/>
      </c>
      <c r="L121" s="3" t="str">
        <f>IF(AND($J$5=1,'8 Location'!H56&gt;0,TRUNC('8 Location'!H56,2)&lt;&gt;'8 Location'!H56),"Row "&amp;$I121&amp;", "&amp;$J$76&amp;", "&amp;L$77&amp;"; ","")</f>
        <v/>
      </c>
      <c r="M121" s="3" t="str">
        <f>IF(AND($J$5=1,'8 Location'!I56&gt;0,TRUNC('8 Location'!I56,2)&lt;&gt;'8 Location'!I56),"Row "&amp;$I121&amp;", "&amp;$J$76&amp;", "&amp;M$77&amp;"; ","")</f>
        <v/>
      </c>
      <c r="N121" s="3" t="str">
        <f>IF(AND($J$5=1,'8 Location'!J56&gt;0,TRUNC('8 Location'!J56,2)&lt;&gt;'8 Location'!J56),"Row "&amp;$I121&amp;", "&amp;$J$76&amp;", "&amp;N$77&amp;"; ","")</f>
        <v/>
      </c>
      <c r="O121" s="40" t="str">
        <f>IF(AND($J$5=1,'8 Location'!L56&gt;0,TRUNC('8 Location'!L56,2)&lt;&gt;'8 Location'!L56),"Row "&amp;$I121&amp;", "&amp;$O$76&amp;", "&amp;O$77&amp;"; ","")</f>
        <v/>
      </c>
      <c r="P121" s="3" t="str">
        <f>IF(AND($J$5=1,'8 Location'!M56&gt;0,TRUNC('8 Location'!M56,2)&lt;&gt;'8 Location'!M56),"Row "&amp;$I121&amp;", "&amp;$O$76&amp;", "&amp;P$77&amp;"; ","")</f>
        <v/>
      </c>
      <c r="Q121" s="3" t="str">
        <f>IF(AND($J$5=1,'8 Location'!N56&gt;0,TRUNC('8 Location'!N56,2)&lt;&gt;'8 Location'!N56),"Row "&amp;$I121&amp;", "&amp;$O$76&amp;", "&amp;Q$77&amp;"; ","")</f>
        <v/>
      </c>
      <c r="R121" s="3" t="str">
        <f>IF(AND($J$5=1,'8 Location'!O56&gt;0,TRUNC('8 Location'!O56,2)&lt;&gt;'8 Location'!O56),"Row "&amp;$I121&amp;", "&amp;$O$76&amp;", "&amp;R$77&amp;"; ","")</f>
        <v/>
      </c>
      <c r="S121" s="41" t="str">
        <f>IF(AND($J$5=1,'8 Location'!P56&gt;0,TRUNC('8 Location'!P56,2)&lt;&gt;'8 Location'!P56),"Row "&amp;$I121&amp;", "&amp;$O$76&amp;", "&amp;S$77&amp;"; ","")</f>
        <v/>
      </c>
      <c r="T121" s="41"/>
      <c r="U121" s="40"/>
      <c r="V121" s="40">
        <v>45</v>
      </c>
      <c r="W121" s="40" t="str">
        <f>IF(AND($K$5=1,'8 Location'!F57&lt;0),"Row "&amp;$V121&amp;", "&amp;$W$75&amp;", "&amp;W$76&amp;"; ","")</f>
        <v/>
      </c>
      <c r="X121" s="3" t="str">
        <f>IF(AND($K$5=1,'8 Location'!G57&lt;0),"Row "&amp;$V121&amp;", "&amp;$W$75&amp;", "&amp;X$76&amp;"; ","")</f>
        <v/>
      </c>
      <c r="Y121" s="3" t="str">
        <f>IF(AND($K$5=1,'8 Location'!H57&lt;0),"Row "&amp;$V121&amp;", "&amp;$W$75&amp;", "&amp;Y$76&amp;"; ","")</f>
        <v/>
      </c>
      <c r="Z121" s="3" t="str">
        <f>IF(AND($K$5=1,'8 Location'!I57&lt;0),"Row "&amp;$V121&amp;", "&amp;$W$75&amp;", "&amp;Z$76&amp;"; ","")</f>
        <v/>
      </c>
      <c r="AA121" s="3" t="str">
        <f>IF(AND($K$5=1,'8 Location'!J57&lt;0),"Row "&amp;$V121&amp;", "&amp;$W$75&amp;", "&amp;AA$76&amp;"; ","")</f>
        <v/>
      </c>
      <c r="AB121" s="40" t="str">
        <f>IF(AND($K$5=1,'8 Location'!L57&lt;0),"Row "&amp;$V121&amp;", "&amp;$AB$75&amp;", "&amp;AB$76&amp;"; ","")</f>
        <v/>
      </c>
      <c r="AC121" s="3" t="str">
        <f>IF(AND($K$5=1,'8 Location'!M57&lt;0),"Row "&amp;$V121&amp;", "&amp;$AB$75&amp;", "&amp;AC$76&amp;"; ","")</f>
        <v/>
      </c>
      <c r="AD121" s="3" t="str">
        <f>IF(AND($K$5=1,'8 Location'!N57&lt;0),"Row "&amp;$V121&amp;", "&amp;$AB$75&amp;", "&amp;AD$76&amp;"; ","")</f>
        <v/>
      </c>
      <c r="AE121" s="3" t="str">
        <f>IF(AND($K$5=1,'8 Location'!O57&lt;0),"Row "&amp;$V121&amp;", "&amp;$AB$75&amp;", "&amp;AE$76&amp;"; ","")</f>
        <v/>
      </c>
      <c r="AF121" s="41" t="str">
        <f>IF(AND($K$5=1,'8 Location'!P57&lt;0),"Row "&amp;$V121&amp;", "&amp;$AB$75&amp;", "&amp;AF$76&amp;"; ","")</f>
        <v/>
      </c>
      <c r="AG121" s="41"/>
      <c r="AQ121" s="1026"/>
      <c r="AR121" s="1027"/>
    </row>
    <row r="122" spans="2:44" x14ac:dyDescent="0.25">
      <c r="B122" s="40"/>
      <c r="C122" s="40">
        <v>47</v>
      </c>
      <c r="D122" s="3" t="str">
        <f>IF(AND($I$5=1,OR('8 Location'!B59&lt;&gt;"",'8 Location'!C59&lt;&gt;"",'8 Location'!D59&lt;&gt;""),'8 Location'!E59=""),"Row "&amp;C122&amp;" (No Postcode); ","")</f>
        <v/>
      </c>
      <c r="E122" s="41" t="str">
        <f>IF(OR('8 Location'!E59="",$I$5&lt;&gt;1),"",IF(AND('8 Location'!E59&lt;&gt;"NA",'8 Location'!C59&lt;&gt;4002,ISERR(RIGHT('8 Location'!E59,1)*1),ISERR(MID(RIGHT('8 Location'!E59,3),2,1)*1),ISERR(LEFT(RIGHT('8 Location'!E59,3),1)*1)=FALSE,ISERR(LEFT('8 Location'!E59,1)*1),LEN('8 Location'!E59)&lt;=8),"",IF(AND('8 Location'!E59="NA",'8 Location'!C59=4002),"","Row "&amp;C122&amp;" (Invalid Postcode); ")))</f>
        <v/>
      </c>
      <c r="F122" s="3"/>
      <c r="G122" s="3"/>
      <c r="H122" s="40"/>
      <c r="I122" s="40">
        <v>45</v>
      </c>
      <c r="J122" s="40" t="str">
        <f>IF(AND($J$5=1,'8 Location'!F57&gt;0,TRUNC('8 Location'!F57,2)&lt;&gt;'8 Location'!F57),"Row "&amp;$I122&amp;", "&amp;$J$76&amp;", "&amp;J$77&amp;"; ","")</f>
        <v/>
      </c>
      <c r="K122" s="3" t="str">
        <f>IF(AND($J$5=1,'8 Location'!G57&gt;0,TRUNC('8 Location'!G57,2)&lt;&gt;'8 Location'!G57),"Row "&amp;$I122&amp;", "&amp;$J$76&amp;", "&amp;K$77&amp;"; ","")</f>
        <v/>
      </c>
      <c r="L122" s="3" t="str">
        <f>IF(AND($J$5=1,'8 Location'!H57&gt;0,TRUNC('8 Location'!H57,2)&lt;&gt;'8 Location'!H57),"Row "&amp;$I122&amp;", "&amp;$J$76&amp;", "&amp;L$77&amp;"; ","")</f>
        <v/>
      </c>
      <c r="M122" s="3" t="str">
        <f>IF(AND($J$5=1,'8 Location'!I57&gt;0,TRUNC('8 Location'!I57,2)&lt;&gt;'8 Location'!I57),"Row "&amp;$I122&amp;", "&amp;$J$76&amp;", "&amp;M$77&amp;"; ","")</f>
        <v/>
      </c>
      <c r="N122" s="3" t="str">
        <f>IF(AND($J$5=1,'8 Location'!J57&gt;0,TRUNC('8 Location'!J57,2)&lt;&gt;'8 Location'!J57),"Row "&amp;$I122&amp;", "&amp;$J$76&amp;", "&amp;N$77&amp;"; ","")</f>
        <v/>
      </c>
      <c r="O122" s="40" t="str">
        <f>IF(AND($J$5=1,'8 Location'!L57&gt;0,TRUNC('8 Location'!L57,2)&lt;&gt;'8 Location'!L57),"Row "&amp;$I122&amp;", "&amp;$O$76&amp;", "&amp;O$77&amp;"; ","")</f>
        <v/>
      </c>
      <c r="P122" s="3" t="str">
        <f>IF(AND($J$5=1,'8 Location'!M57&gt;0,TRUNC('8 Location'!M57,2)&lt;&gt;'8 Location'!M57),"Row "&amp;$I122&amp;", "&amp;$O$76&amp;", "&amp;P$77&amp;"; ","")</f>
        <v/>
      </c>
      <c r="Q122" s="3" t="str">
        <f>IF(AND($J$5=1,'8 Location'!N57&gt;0,TRUNC('8 Location'!N57,2)&lt;&gt;'8 Location'!N57),"Row "&amp;$I122&amp;", "&amp;$O$76&amp;", "&amp;Q$77&amp;"; ","")</f>
        <v/>
      </c>
      <c r="R122" s="3" t="str">
        <f>IF(AND($J$5=1,'8 Location'!O57&gt;0,TRUNC('8 Location'!O57,2)&lt;&gt;'8 Location'!O57),"Row "&amp;$I122&amp;", "&amp;$O$76&amp;", "&amp;R$77&amp;"; ","")</f>
        <v/>
      </c>
      <c r="S122" s="41" t="str">
        <f>IF(AND($J$5=1,'8 Location'!P57&gt;0,TRUNC('8 Location'!P57,2)&lt;&gt;'8 Location'!P57),"Row "&amp;$I122&amp;", "&amp;$O$76&amp;", "&amp;S$77&amp;"; ","")</f>
        <v/>
      </c>
      <c r="T122" s="41"/>
      <c r="U122" s="40"/>
      <c r="V122" s="40">
        <v>46</v>
      </c>
      <c r="W122" s="40" t="str">
        <f>IF(AND($K$5=1,'8 Location'!F58&lt;0),"Row "&amp;$V122&amp;", "&amp;$W$75&amp;", "&amp;W$76&amp;"; ","")</f>
        <v/>
      </c>
      <c r="X122" s="3" t="str">
        <f>IF(AND($K$5=1,'8 Location'!G58&lt;0),"Row "&amp;$V122&amp;", "&amp;$W$75&amp;", "&amp;X$76&amp;"; ","")</f>
        <v/>
      </c>
      <c r="Y122" s="3" t="str">
        <f>IF(AND($K$5=1,'8 Location'!H58&lt;0),"Row "&amp;$V122&amp;", "&amp;$W$75&amp;", "&amp;Y$76&amp;"; ","")</f>
        <v/>
      </c>
      <c r="Z122" s="3" t="str">
        <f>IF(AND($K$5=1,'8 Location'!I58&lt;0),"Row "&amp;$V122&amp;", "&amp;$W$75&amp;", "&amp;Z$76&amp;"; ","")</f>
        <v/>
      </c>
      <c r="AA122" s="3" t="str">
        <f>IF(AND($K$5=1,'8 Location'!J58&lt;0),"Row "&amp;$V122&amp;", "&amp;$W$75&amp;", "&amp;AA$76&amp;"; ","")</f>
        <v/>
      </c>
      <c r="AB122" s="40" t="str">
        <f>IF(AND($K$5=1,'8 Location'!L58&lt;0),"Row "&amp;$V122&amp;", "&amp;$AB$75&amp;", "&amp;AB$76&amp;"; ","")</f>
        <v/>
      </c>
      <c r="AC122" s="3" t="str">
        <f>IF(AND($K$5=1,'8 Location'!M58&lt;0),"Row "&amp;$V122&amp;", "&amp;$AB$75&amp;", "&amp;AC$76&amp;"; ","")</f>
        <v/>
      </c>
      <c r="AD122" s="3" t="str">
        <f>IF(AND($K$5=1,'8 Location'!N58&lt;0),"Row "&amp;$V122&amp;", "&amp;$AB$75&amp;", "&amp;AD$76&amp;"; ","")</f>
        <v/>
      </c>
      <c r="AE122" s="3" t="str">
        <f>IF(AND($K$5=1,'8 Location'!O58&lt;0),"Row "&amp;$V122&amp;", "&amp;$AB$75&amp;", "&amp;AE$76&amp;"; ","")</f>
        <v/>
      </c>
      <c r="AF122" s="41" t="str">
        <f>IF(AND($K$5=1,'8 Location'!P58&lt;0),"Row "&amp;$V122&amp;", "&amp;$AB$75&amp;", "&amp;AF$76&amp;"; ","")</f>
        <v/>
      </c>
      <c r="AG122" s="41"/>
      <c r="AQ122" s="1026"/>
      <c r="AR122" s="1027"/>
    </row>
    <row r="123" spans="2:44" x14ac:dyDescent="0.25">
      <c r="B123" s="40"/>
      <c r="C123" s="40">
        <v>48</v>
      </c>
      <c r="D123" s="3" t="str">
        <f>IF(AND($I$5=1,OR('8 Location'!B60&lt;&gt;"",'8 Location'!C60&lt;&gt;"",'8 Location'!D60&lt;&gt;""),'8 Location'!E60=""),"Row "&amp;C123&amp;" (No Postcode); ","")</f>
        <v/>
      </c>
      <c r="E123" s="41" t="str">
        <f>IF(OR('8 Location'!E60="",$I$5&lt;&gt;1),"",IF(AND('8 Location'!E60&lt;&gt;"NA",'8 Location'!C60&lt;&gt;4002,ISERR(RIGHT('8 Location'!E60,1)*1),ISERR(MID(RIGHT('8 Location'!E60,3),2,1)*1),ISERR(LEFT(RIGHT('8 Location'!E60,3),1)*1)=FALSE,ISERR(LEFT('8 Location'!E60,1)*1),LEN('8 Location'!E60)&lt;=8),"",IF(AND('8 Location'!E60="NA",'8 Location'!C60=4002),"","Row "&amp;C123&amp;" (Invalid Postcode); ")))</f>
        <v/>
      </c>
      <c r="F123" s="3"/>
      <c r="G123" s="3"/>
      <c r="H123" s="40"/>
      <c r="I123" s="40">
        <v>46</v>
      </c>
      <c r="J123" s="40" t="str">
        <f>IF(AND($J$5=1,'8 Location'!F58&gt;0,TRUNC('8 Location'!F58,2)&lt;&gt;'8 Location'!F58),"Row "&amp;$I123&amp;", "&amp;$J$76&amp;", "&amp;J$77&amp;"; ","")</f>
        <v/>
      </c>
      <c r="K123" s="3" t="str">
        <f>IF(AND($J$5=1,'8 Location'!G58&gt;0,TRUNC('8 Location'!G58,2)&lt;&gt;'8 Location'!G58),"Row "&amp;$I123&amp;", "&amp;$J$76&amp;", "&amp;K$77&amp;"; ","")</f>
        <v/>
      </c>
      <c r="L123" s="3" t="str">
        <f>IF(AND($J$5=1,'8 Location'!H58&gt;0,TRUNC('8 Location'!H58,2)&lt;&gt;'8 Location'!H58),"Row "&amp;$I123&amp;", "&amp;$J$76&amp;", "&amp;L$77&amp;"; ","")</f>
        <v/>
      </c>
      <c r="M123" s="3" t="str">
        <f>IF(AND($J$5=1,'8 Location'!I58&gt;0,TRUNC('8 Location'!I58,2)&lt;&gt;'8 Location'!I58),"Row "&amp;$I123&amp;", "&amp;$J$76&amp;", "&amp;M$77&amp;"; ","")</f>
        <v/>
      </c>
      <c r="N123" s="3" t="str">
        <f>IF(AND($J$5=1,'8 Location'!J58&gt;0,TRUNC('8 Location'!J58,2)&lt;&gt;'8 Location'!J58),"Row "&amp;$I123&amp;", "&amp;$J$76&amp;", "&amp;N$77&amp;"; ","")</f>
        <v/>
      </c>
      <c r="O123" s="40" t="str">
        <f>IF(AND($J$5=1,'8 Location'!L58&gt;0,TRUNC('8 Location'!L58,2)&lt;&gt;'8 Location'!L58),"Row "&amp;$I123&amp;", "&amp;$O$76&amp;", "&amp;O$77&amp;"; ","")</f>
        <v/>
      </c>
      <c r="P123" s="3" t="str">
        <f>IF(AND($J$5=1,'8 Location'!M58&gt;0,TRUNC('8 Location'!M58,2)&lt;&gt;'8 Location'!M58),"Row "&amp;$I123&amp;", "&amp;$O$76&amp;", "&amp;P$77&amp;"; ","")</f>
        <v/>
      </c>
      <c r="Q123" s="3" t="str">
        <f>IF(AND($J$5=1,'8 Location'!N58&gt;0,TRUNC('8 Location'!N58,2)&lt;&gt;'8 Location'!N58),"Row "&amp;$I123&amp;", "&amp;$O$76&amp;", "&amp;Q$77&amp;"; ","")</f>
        <v/>
      </c>
      <c r="R123" s="3" t="str">
        <f>IF(AND($J$5=1,'8 Location'!O58&gt;0,TRUNC('8 Location'!O58,2)&lt;&gt;'8 Location'!O58),"Row "&amp;$I123&amp;", "&amp;$O$76&amp;", "&amp;R$77&amp;"; ","")</f>
        <v/>
      </c>
      <c r="S123" s="41" t="str">
        <f>IF(AND($J$5=1,'8 Location'!P58&gt;0,TRUNC('8 Location'!P58,2)&lt;&gt;'8 Location'!P58),"Row "&amp;$I123&amp;", "&amp;$O$76&amp;", "&amp;S$77&amp;"; ","")</f>
        <v/>
      </c>
      <c r="T123" s="41"/>
      <c r="U123" s="40"/>
      <c r="V123" s="40">
        <v>47</v>
      </c>
      <c r="W123" s="40" t="str">
        <f>IF(AND($K$5=1,'8 Location'!F59&lt;0),"Row "&amp;$V123&amp;", "&amp;$W$75&amp;", "&amp;W$76&amp;"; ","")</f>
        <v/>
      </c>
      <c r="X123" s="3" t="str">
        <f>IF(AND($K$5=1,'8 Location'!G59&lt;0),"Row "&amp;$V123&amp;", "&amp;$W$75&amp;", "&amp;X$76&amp;"; ","")</f>
        <v/>
      </c>
      <c r="Y123" s="3" t="str">
        <f>IF(AND($K$5=1,'8 Location'!H59&lt;0),"Row "&amp;$V123&amp;", "&amp;$W$75&amp;", "&amp;Y$76&amp;"; ","")</f>
        <v/>
      </c>
      <c r="Z123" s="3" t="str">
        <f>IF(AND($K$5=1,'8 Location'!I59&lt;0),"Row "&amp;$V123&amp;", "&amp;$W$75&amp;", "&amp;Z$76&amp;"; ","")</f>
        <v/>
      </c>
      <c r="AA123" s="3" t="str">
        <f>IF(AND($K$5=1,'8 Location'!J59&lt;0),"Row "&amp;$V123&amp;", "&amp;$W$75&amp;", "&amp;AA$76&amp;"; ","")</f>
        <v/>
      </c>
      <c r="AB123" s="40" t="str">
        <f>IF(AND($K$5=1,'8 Location'!L59&lt;0),"Row "&amp;$V123&amp;", "&amp;$AB$75&amp;", "&amp;AB$76&amp;"; ","")</f>
        <v/>
      </c>
      <c r="AC123" s="3" t="str">
        <f>IF(AND($K$5=1,'8 Location'!M59&lt;0),"Row "&amp;$V123&amp;", "&amp;$AB$75&amp;", "&amp;AC$76&amp;"; ","")</f>
        <v/>
      </c>
      <c r="AD123" s="3" t="str">
        <f>IF(AND($K$5=1,'8 Location'!N59&lt;0),"Row "&amp;$V123&amp;", "&amp;$AB$75&amp;", "&amp;AD$76&amp;"; ","")</f>
        <v/>
      </c>
      <c r="AE123" s="3" t="str">
        <f>IF(AND($K$5=1,'8 Location'!O59&lt;0),"Row "&amp;$V123&amp;", "&amp;$AB$75&amp;", "&amp;AE$76&amp;"; ","")</f>
        <v/>
      </c>
      <c r="AF123" s="41" t="str">
        <f>IF(AND($K$5=1,'8 Location'!P59&lt;0),"Row "&amp;$V123&amp;", "&amp;$AB$75&amp;", "&amp;AF$76&amp;"; ","")</f>
        <v/>
      </c>
      <c r="AG123" s="41"/>
      <c r="AQ123" s="1026"/>
      <c r="AR123" s="1027"/>
    </row>
    <row r="124" spans="2:44" x14ac:dyDescent="0.25">
      <c r="B124" s="40"/>
      <c r="C124" s="40">
        <v>49</v>
      </c>
      <c r="D124" s="3" t="str">
        <f>IF(AND($I$5=1,OR('8 Location'!B61&lt;&gt;"",'8 Location'!C61&lt;&gt;"",'8 Location'!D61&lt;&gt;""),'8 Location'!E61=""),"Row "&amp;C124&amp;" (No Postcode); ","")</f>
        <v/>
      </c>
      <c r="E124" s="41" t="str">
        <f>IF(OR('8 Location'!E61="",$I$5&lt;&gt;1),"",IF(AND('8 Location'!E61&lt;&gt;"NA",'8 Location'!C61&lt;&gt;4002,ISERR(RIGHT('8 Location'!E61,1)*1),ISERR(MID(RIGHT('8 Location'!E61,3),2,1)*1),ISERR(LEFT(RIGHT('8 Location'!E61,3),1)*1)=FALSE,ISERR(LEFT('8 Location'!E61,1)*1),LEN('8 Location'!E61)&lt;=8),"",IF(AND('8 Location'!E61="NA",'8 Location'!C61=4002),"","Row "&amp;C124&amp;" (Invalid Postcode); ")))</f>
        <v/>
      </c>
      <c r="F124" s="3"/>
      <c r="G124" s="3"/>
      <c r="H124" s="40"/>
      <c r="I124" s="40">
        <v>47</v>
      </c>
      <c r="J124" s="40" t="str">
        <f>IF(AND($J$5=1,'8 Location'!F59&gt;0,TRUNC('8 Location'!F59,2)&lt;&gt;'8 Location'!F59),"Row "&amp;$I124&amp;", "&amp;$J$76&amp;", "&amp;J$77&amp;"; ","")</f>
        <v/>
      </c>
      <c r="K124" s="3" t="str">
        <f>IF(AND($J$5=1,'8 Location'!G59&gt;0,TRUNC('8 Location'!G59,2)&lt;&gt;'8 Location'!G59),"Row "&amp;$I124&amp;", "&amp;$J$76&amp;", "&amp;K$77&amp;"; ","")</f>
        <v/>
      </c>
      <c r="L124" s="3" t="str">
        <f>IF(AND($J$5=1,'8 Location'!H59&gt;0,TRUNC('8 Location'!H59,2)&lt;&gt;'8 Location'!H59),"Row "&amp;$I124&amp;", "&amp;$J$76&amp;", "&amp;L$77&amp;"; ","")</f>
        <v/>
      </c>
      <c r="M124" s="3" t="str">
        <f>IF(AND($J$5=1,'8 Location'!I59&gt;0,TRUNC('8 Location'!I59,2)&lt;&gt;'8 Location'!I59),"Row "&amp;$I124&amp;", "&amp;$J$76&amp;", "&amp;M$77&amp;"; ","")</f>
        <v/>
      </c>
      <c r="N124" s="3" t="str">
        <f>IF(AND($J$5=1,'8 Location'!J59&gt;0,TRUNC('8 Location'!J59,2)&lt;&gt;'8 Location'!J59),"Row "&amp;$I124&amp;", "&amp;$J$76&amp;", "&amp;N$77&amp;"; ","")</f>
        <v/>
      </c>
      <c r="O124" s="40" t="str">
        <f>IF(AND($J$5=1,'8 Location'!L59&gt;0,TRUNC('8 Location'!L59,2)&lt;&gt;'8 Location'!L59),"Row "&amp;$I124&amp;", "&amp;$O$76&amp;", "&amp;O$77&amp;"; ","")</f>
        <v/>
      </c>
      <c r="P124" s="3" t="str">
        <f>IF(AND($J$5=1,'8 Location'!M59&gt;0,TRUNC('8 Location'!M59,2)&lt;&gt;'8 Location'!M59),"Row "&amp;$I124&amp;", "&amp;$O$76&amp;", "&amp;P$77&amp;"; ","")</f>
        <v/>
      </c>
      <c r="Q124" s="3" t="str">
        <f>IF(AND($J$5=1,'8 Location'!N59&gt;0,TRUNC('8 Location'!N59,2)&lt;&gt;'8 Location'!N59),"Row "&amp;$I124&amp;", "&amp;$O$76&amp;", "&amp;Q$77&amp;"; ","")</f>
        <v/>
      </c>
      <c r="R124" s="3" t="str">
        <f>IF(AND($J$5=1,'8 Location'!O59&gt;0,TRUNC('8 Location'!O59,2)&lt;&gt;'8 Location'!O59),"Row "&amp;$I124&amp;", "&amp;$O$76&amp;", "&amp;R$77&amp;"; ","")</f>
        <v/>
      </c>
      <c r="S124" s="41" t="str">
        <f>IF(AND($J$5=1,'8 Location'!P59&gt;0,TRUNC('8 Location'!P59,2)&lt;&gt;'8 Location'!P59),"Row "&amp;$I124&amp;", "&amp;$O$76&amp;", "&amp;S$77&amp;"; ","")</f>
        <v/>
      </c>
      <c r="T124" s="41"/>
      <c r="U124" s="40"/>
      <c r="V124" s="40">
        <v>48</v>
      </c>
      <c r="W124" s="40" t="str">
        <f>IF(AND($K$5=1,'8 Location'!F60&lt;0),"Row "&amp;$V124&amp;", "&amp;$W$75&amp;", "&amp;W$76&amp;"; ","")</f>
        <v/>
      </c>
      <c r="X124" s="3" t="str">
        <f>IF(AND($K$5=1,'8 Location'!G60&lt;0),"Row "&amp;$V124&amp;", "&amp;$W$75&amp;", "&amp;X$76&amp;"; ","")</f>
        <v/>
      </c>
      <c r="Y124" s="3" t="str">
        <f>IF(AND($K$5=1,'8 Location'!H60&lt;0),"Row "&amp;$V124&amp;", "&amp;$W$75&amp;", "&amp;Y$76&amp;"; ","")</f>
        <v/>
      </c>
      <c r="Z124" s="3" t="str">
        <f>IF(AND($K$5=1,'8 Location'!I60&lt;0),"Row "&amp;$V124&amp;", "&amp;$W$75&amp;", "&amp;Z$76&amp;"; ","")</f>
        <v/>
      </c>
      <c r="AA124" s="3" t="str">
        <f>IF(AND($K$5=1,'8 Location'!J60&lt;0),"Row "&amp;$V124&amp;", "&amp;$W$75&amp;", "&amp;AA$76&amp;"; ","")</f>
        <v/>
      </c>
      <c r="AB124" s="40" t="str">
        <f>IF(AND($K$5=1,'8 Location'!L60&lt;0),"Row "&amp;$V124&amp;", "&amp;$AB$75&amp;", "&amp;AB$76&amp;"; ","")</f>
        <v/>
      </c>
      <c r="AC124" s="3" t="str">
        <f>IF(AND($K$5=1,'8 Location'!M60&lt;0),"Row "&amp;$V124&amp;", "&amp;$AB$75&amp;", "&amp;AC$76&amp;"; ","")</f>
        <v/>
      </c>
      <c r="AD124" s="3" t="str">
        <f>IF(AND($K$5=1,'8 Location'!N60&lt;0),"Row "&amp;$V124&amp;", "&amp;$AB$75&amp;", "&amp;AD$76&amp;"; ","")</f>
        <v/>
      </c>
      <c r="AE124" s="3" t="str">
        <f>IF(AND($K$5=1,'8 Location'!O60&lt;0),"Row "&amp;$V124&amp;", "&amp;$AB$75&amp;", "&amp;AE$76&amp;"; ","")</f>
        <v/>
      </c>
      <c r="AF124" s="41" t="str">
        <f>IF(AND($K$5=1,'8 Location'!P60&lt;0),"Row "&amp;$V124&amp;", "&amp;$AB$75&amp;", "&amp;AF$76&amp;"; ","")</f>
        <v/>
      </c>
      <c r="AG124" s="41"/>
      <c r="AQ124" s="1026"/>
      <c r="AR124" s="1027"/>
    </row>
    <row r="125" spans="2:44" x14ac:dyDescent="0.25">
      <c r="B125" s="40"/>
      <c r="C125" s="53">
        <v>50</v>
      </c>
      <c r="D125" s="4" t="str">
        <f>IF(AND($I$5=1,OR('8 Location'!B62&lt;&gt;"",'8 Location'!C62&lt;&gt;"",'8 Location'!D62&lt;&gt;""),'8 Location'!E62=""),"Row "&amp;C125&amp;" (No Postcode); ","")</f>
        <v/>
      </c>
      <c r="E125" s="42" t="str">
        <f>IF(OR('8 Location'!E62="",$I$5&lt;&gt;1),"",IF(AND('8 Location'!E62&lt;&gt;"NA",'8 Location'!C62&lt;&gt;4002,ISERR(RIGHT('8 Location'!E62,1)*1),ISERR(MID(RIGHT('8 Location'!E62,3),2,1)*1),ISERR(LEFT(RIGHT('8 Location'!E62,3),1)*1)=FALSE,ISERR(LEFT('8 Location'!E62,1)*1),LEN('8 Location'!E62)&lt;=8),"",IF(AND('8 Location'!E62="NA",'8 Location'!C62=4002),"","Row "&amp;C125&amp;" (Invalid Postcode); ")))</f>
        <v/>
      </c>
      <c r="F125" s="3"/>
      <c r="G125" s="3"/>
      <c r="H125" s="40"/>
      <c r="I125" s="40">
        <v>48</v>
      </c>
      <c r="J125" s="40" t="str">
        <f>IF(AND($J$5=1,'8 Location'!F60&gt;0,TRUNC('8 Location'!F60,2)&lt;&gt;'8 Location'!F60),"Row "&amp;$I125&amp;", "&amp;$J$76&amp;", "&amp;J$77&amp;"; ","")</f>
        <v/>
      </c>
      <c r="K125" s="3" t="str">
        <f>IF(AND($J$5=1,'8 Location'!G60&gt;0,TRUNC('8 Location'!G60,2)&lt;&gt;'8 Location'!G60),"Row "&amp;$I125&amp;", "&amp;$J$76&amp;", "&amp;K$77&amp;"; ","")</f>
        <v/>
      </c>
      <c r="L125" s="3" t="str">
        <f>IF(AND($J$5=1,'8 Location'!H60&gt;0,TRUNC('8 Location'!H60,2)&lt;&gt;'8 Location'!H60),"Row "&amp;$I125&amp;", "&amp;$J$76&amp;", "&amp;L$77&amp;"; ","")</f>
        <v/>
      </c>
      <c r="M125" s="3" t="str">
        <f>IF(AND($J$5=1,'8 Location'!I60&gt;0,TRUNC('8 Location'!I60,2)&lt;&gt;'8 Location'!I60),"Row "&amp;$I125&amp;", "&amp;$J$76&amp;", "&amp;M$77&amp;"; ","")</f>
        <v/>
      </c>
      <c r="N125" s="3" t="str">
        <f>IF(AND($J$5=1,'8 Location'!J60&gt;0,TRUNC('8 Location'!J60,2)&lt;&gt;'8 Location'!J60),"Row "&amp;$I125&amp;", "&amp;$J$76&amp;", "&amp;N$77&amp;"; ","")</f>
        <v/>
      </c>
      <c r="O125" s="40" t="str">
        <f>IF(AND($J$5=1,'8 Location'!L60&gt;0,TRUNC('8 Location'!L60,2)&lt;&gt;'8 Location'!L60),"Row "&amp;$I125&amp;", "&amp;$O$76&amp;", "&amp;O$77&amp;"; ","")</f>
        <v/>
      </c>
      <c r="P125" s="3" t="str">
        <f>IF(AND($J$5=1,'8 Location'!M60&gt;0,TRUNC('8 Location'!M60,2)&lt;&gt;'8 Location'!M60),"Row "&amp;$I125&amp;", "&amp;$O$76&amp;", "&amp;P$77&amp;"; ","")</f>
        <v/>
      </c>
      <c r="Q125" s="3" t="str">
        <f>IF(AND($J$5=1,'8 Location'!N60&gt;0,TRUNC('8 Location'!N60,2)&lt;&gt;'8 Location'!N60),"Row "&amp;$I125&amp;", "&amp;$O$76&amp;", "&amp;Q$77&amp;"; ","")</f>
        <v/>
      </c>
      <c r="R125" s="3" t="str">
        <f>IF(AND($J$5=1,'8 Location'!O60&gt;0,TRUNC('8 Location'!O60,2)&lt;&gt;'8 Location'!O60),"Row "&amp;$I125&amp;", "&amp;$O$76&amp;", "&amp;R$77&amp;"; ","")</f>
        <v/>
      </c>
      <c r="S125" s="41" t="str">
        <f>IF(AND($J$5=1,'8 Location'!P60&gt;0,TRUNC('8 Location'!P60,2)&lt;&gt;'8 Location'!P60),"Row "&amp;$I125&amp;", "&amp;$O$76&amp;", "&amp;S$77&amp;"; ","")</f>
        <v/>
      </c>
      <c r="T125" s="41"/>
      <c r="U125" s="40"/>
      <c r="V125" s="40">
        <v>49</v>
      </c>
      <c r="W125" s="40" t="str">
        <f>IF(AND($K$5=1,'8 Location'!F61&lt;0),"Row "&amp;$V125&amp;", "&amp;$W$75&amp;", "&amp;W$76&amp;"; ","")</f>
        <v/>
      </c>
      <c r="X125" s="3" t="str">
        <f>IF(AND($K$5=1,'8 Location'!G61&lt;0),"Row "&amp;$V125&amp;", "&amp;$W$75&amp;", "&amp;X$76&amp;"; ","")</f>
        <v/>
      </c>
      <c r="Y125" s="3" t="str">
        <f>IF(AND($K$5=1,'8 Location'!H61&lt;0),"Row "&amp;$V125&amp;", "&amp;$W$75&amp;", "&amp;Y$76&amp;"; ","")</f>
        <v/>
      </c>
      <c r="Z125" s="3" t="str">
        <f>IF(AND($K$5=1,'8 Location'!I61&lt;0),"Row "&amp;$V125&amp;", "&amp;$W$75&amp;", "&amp;Z$76&amp;"; ","")</f>
        <v/>
      </c>
      <c r="AA125" s="3" t="str">
        <f>IF(AND($K$5=1,'8 Location'!J61&lt;0),"Row "&amp;$V125&amp;", "&amp;$W$75&amp;", "&amp;AA$76&amp;"; ","")</f>
        <v/>
      </c>
      <c r="AB125" s="40" t="str">
        <f>IF(AND($K$5=1,'8 Location'!L61&lt;0),"Row "&amp;$V125&amp;", "&amp;$AB$75&amp;", "&amp;AB$76&amp;"; ","")</f>
        <v/>
      </c>
      <c r="AC125" s="3" t="str">
        <f>IF(AND($K$5=1,'8 Location'!M61&lt;0),"Row "&amp;$V125&amp;", "&amp;$AB$75&amp;", "&amp;AC$76&amp;"; ","")</f>
        <v/>
      </c>
      <c r="AD125" s="3" t="str">
        <f>IF(AND($K$5=1,'8 Location'!N61&lt;0),"Row "&amp;$V125&amp;", "&amp;$AB$75&amp;", "&amp;AD$76&amp;"; ","")</f>
        <v/>
      </c>
      <c r="AE125" s="3" t="str">
        <f>IF(AND($K$5=1,'8 Location'!O61&lt;0),"Row "&amp;$V125&amp;", "&amp;$AB$75&amp;", "&amp;AE$76&amp;"; ","")</f>
        <v/>
      </c>
      <c r="AF125" s="41" t="str">
        <f>IF(AND($K$5=1,'8 Location'!P61&lt;0),"Row "&amp;$V125&amp;", "&amp;$AB$75&amp;", "&amp;AF$76&amp;"; ","")</f>
        <v/>
      </c>
      <c r="AG125" s="41"/>
      <c r="AQ125" s="1026"/>
      <c r="AR125" s="1027"/>
    </row>
    <row r="126" spans="2:44" x14ac:dyDescent="0.25">
      <c r="B126" s="40"/>
      <c r="C126" s="3"/>
      <c r="D126" s="3"/>
      <c r="E126" s="3"/>
      <c r="F126" s="3"/>
      <c r="G126" s="3"/>
      <c r="H126" s="40"/>
      <c r="I126" s="40">
        <v>49</v>
      </c>
      <c r="J126" s="40" t="str">
        <f>IF(AND($J$5=1,'8 Location'!F61&gt;0,TRUNC('8 Location'!F61,2)&lt;&gt;'8 Location'!F61),"Row "&amp;$I126&amp;", "&amp;$J$76&amp;", "&amp;J$77&amp;"; ","")</f>
        <v/>
      </c>
      <c r="K126" s="3" t="str">
        <f>IF(AND($J$5=1,'8 Location'!G61&gt;0,TRUNC('8 Location'!G61,2)&lt;&gt;'8 Location'!G61),"Row "&amp;$I126&amp;", "&amp;$J$76&amp;", "&amp;K$77&amp;"; ","")</f>
        <v/>
      </c>
      <c r="L126" s="3" t="str">
        <f>IF(AND($J$5=1,'8 Location'!H61&gt;0,TRUNC('8 Location'!H61,2)&lt;&gt;'8 Location'!H61),"Row "&amp;$I126&amp;", "&amp;$J$76&amp;", "&amp;L$77&amp;"; ","")</f>
        <v/>
      </c>
      <c r="M126" s="3" t="str">
        <f>IF(AND($J$5=1,'8 Location'!I61&gt;0,TRUNC('8 Location'!I61,2)&lt;&gt;'8 Location'!I61),"Row "&amp;$I126&amp;", "&amp;$J$76&amp;", "&amp;M$77&amp;"; ","")</f>
        <v/>
      </c>
      <c r="N126" s="3" t="str">
        <f>IF(AND($J$5=1,'8 Location'!J61&gt;0,TRUNC('8 Location'!J61,2)&lt;&gt;'8 Location'!J61),"Row "&amp;$I126&amp;", "&amp;$J$76&amp;", "&amp;N$77&amp;"; ","")</f>
        <v/>
      </c>
      <c r="O126" s="40" t="str">
        <f>IF(AND($J$5=1,'8 Location'!L61&gt;0,TRUNC('8 Location'!L61,2)&lt;&gt;'8 Location'!L61),"Row "&amp;$I126&amp;", "&amp;$O$76&amp;", "&amp;O$77&amp;"; ","")</f>
        <v/>
      </c>
      <c r="P126" s="3" t="str">
        <f>IF(AND($J$5=1,'8 Location'!M61&gt;0,TRUNC('8 Location'!M61,2)&lt;&gt;'8 Location'!M61),"Row "&amp;$I126&amp;", "&amp;$O$76&amp;", "&amp;P$77&amp;"; ","")</f>
        <v/>
      </c>
      <c r="Q126" s="3" t="str">
        <f>IF(AND($J$5=1,'8 Location'!N61&gt;0,TRUNC('8 Location'!N61,2)&lt;&gt;'8 Location'!N61),"Row "&amp;$I126&amp;", "&amp;$O$76&amp;", "&amp;Q$77&amp;"; ","")</f>
        <v/>
      </c>
      <c r="R126" s="3" t="str">
        <f>IF(AND($J$5=1,'8 Location'!O61&gt;0,TRUNC('8 Location'!O61,2)&lt;&gt;'8 Location'!O61),"Row "&amp;$I126&amp;", "&amp;$O$76&amp;", "&amp;R$77&amp;"; ","")</f>
        <v/>
      </c>
      <c r="S126" s="41" t="str">
        <f>IF(AND($J$5=1,'8 Location'!P61&gt;0,TRUNC('8 Location'!P61,2)&lt;&gt;'8 Location'!P61),"Row "&amp;$I126&amp;", "&amp;$O$76&amp;", "&amp;S$77&amp;"; ","")</f>
        <v/>
      </c>
      <c r="T126" s="41"/>
      <c r="U126" s="40"/>
      <c r="V126" s="53">
        <v>50</v>
      </c>
      <c r="W126" s="53" t="str">
        <f>IF(AND($K$5=1,'8 Location'!F62&lt;0),"Row "&amp;$V126&amp;", "&amp;$W$75&amp;", "&amp;W$76&amp;"; ","")</f>
        <v/>
      </c>
      <c r="X126" s="4" t="str">
        <f>IF(AND($K$5=1,'8 Location'!G62&lt;0),"Row "&amp;$V126&amp;", "&amp;$W$75&amp;", "&amp;X$76&amp;"; ","")</f>
        <v/>
      </c>
      <c r="Y126" s="4" t="str">
        <f>IF(AND($K$5=1,'8 Location'!H62&lt;0),"Row "&amp;$V126&amp;", "&amp;$W$75&amp;", "&amp;Y$76&amp;"; ","")</f>
        <v/>
      </c>
      <c r="Z126" s="4" t="str">
        <f>IF(AND($K$5=1,'8 Location'!I62&lt;0),"Row "&amp;$V126&amp;", "&amp;$W$75&amp;", "&amp;Z$76&amp;"; ","")</f>
        <v/>
      </c>
      <c r="AA126" s="4" t="str">
        <f>IF(AND($K$5=1,'8 Location'!J62&lt;0),"Row "&amp;$V126&amp;", "&amp;$W$75&amp;", "&amp;AA$76&amp;"; ","")</f>
        <v/>
      </c>
      <c r="AB126" s="53" t="str">
        <f>IF(AND($K$5=1,'8 Location'!L62&lt;0),"Row "&amp;$V126&amp;", "&amp;$AB$75&amp;", "&amp;AB$76&amp;"; ","")</f>
        <v/>
      </c>
      <c r="AC126" s="4" t="str">
        <f>IF(AND($K$5=1,'8 Location'!M62&lt;0),"Row "&amp;$V126&amp;", "&amp;$AB$75&amp;", "&amp;AC$76&amp;"; ","")</f>
        <v/>
      </c>
      <c r="AD126" s="4" t="str">
        <f>IF(AND($K$5=1,'8 Location'!N62&lt;0),"Row "&amp;$V126&amp;", "&amp;$AB$75&amp;", "&amp;AD$76&amp;"; ","")</f>
        <v/>
      </c>
      <c r="AE126" s="4" t="str">
        <f>IF(AND($K$5=1,'8 Location'!O62&lt;0),"Row "&amp;$V126&amp;", "&amp;$AB$75&amp;", "&amp;AE$76&amp;"; ","")</f>
        <v/>
      </c>
      <c r="AF126" s="42" t="str">
        <f>IF(AND($K$5=1,'8 Location'!P62&lt;0),"Row "&amp;$V126&amp;", "&amp;$AB$75&amp;", "&amp;AF$76&amp;"; ","")</f>
        <v/>
      </c>
      <c r="AG126" s="41"/>
      <c r="AQ126" s="1026"/>
      <c r="AR126" s="1027"/>
    </row>
    <row r="127" spans="2:44" x14ac:dyDescent="0.25">
      <c r="B127" s="40"/>
      <c r="C127" s="3"/>
      <c r="D127" s="52" t="str">
        <f t="shared" ref="D127:E127" si="3">D76&amp;D77&amp;D78&amp;D79&amp;D80&amp;D81&amp;D82&amp;D83&amp;D84&amp;D85&amp;D86&amp;D87&amp;D88&amp;D89&amp;D90&amp;D91&amp;D92&amp;D93&amp;D94&amp;D95&amp;D96&amp;D97&amp;D98&amp;D99&amp;D100&amp;D101&amp;D102&amp;D103&amp;D104&amp;D105&amp;D106&amp;D107&amp;D108&amp;D109&amp;D110&amp;D111&amp;D112&amp;D113&amp;D114&amp;D115&amp;D116&amp;D117&amp;D118&amp;D119&amp;D120&amp;D121&amp;D122&amp;D123&amp;D124&amp;D125</f>
        <v/>
      </c>
      <c r="E127" s="52" t="str">
        <f t="shared" si="3"/>
        <v/>
      </c>
      <c r="F127" s="3"/>
      <c r="G127" s="3"/>
      <c r="H127" s="40"/>
      <c r="I127" s="53">
        <v>50</v>
      </c>
      <c r="J127" s="53" t="str">
        <f>IF(AND($J$5=1,'8 Location'!F62&gt;0,TRUNC('8 Location'!F62,2)&lt;&gt;'8 Location'!F62),"Row "&amp;$I127&amp;", "&amp;$J$76&amp;", "&amp;J$77&amp;"; ","")</f>
        <v/>
      </c>
      <c r="K127" s="4" t="str">
        <f>IF(AND($J$5=1,'8 Location'!G62&gt;0,TRUNC('8 Location'!G62,2)&lt;&gt;'8 Location'!G62),"Row "&amp;$I127&amp;", "&amp;$J$76&amp;", "&amp;K$77&amp;"; ","")</f>
        <v/>
      </c>
      <c r="L127" s="4" t="str">
        <f>IF(AND($J$5=1,'8 Location'!H62&gt;0,TRUNC('8 Location'!H62,2)&lt;&gt;'8 Location'!H62),"Row "&amp;$I127&amp;", "&amp;$J$76&amp;", "&amp;L$77&amp;"; ","")</f>
        <v/>
      </c>
      <c r="M127" s="4" t="str">
        <f>IF(AND($J$5=1,'8 Location'!I62&gt;0,TRUNC('8 Location'!I62,2)&lt;&gt;'8 Location'!I62),"Row "&amp;$I127&amp;", "&amp;$J$76&amp;", "&amp;M$77&amp;"; ","")</f>
        <v/>
      </c>
      <c r="N127" s="4" t="str">
        <f>IF(AND($J$5=1,'8 Location'!J62&gt;0,TRUNC('8 Location'!J62,2)&lt;&gt;'8 Location'!J62),"Row "&amp;$I127&amp;", "&amp;$J$76&amp;", "&amp;N$77&amp;"; ","")</f>
        <v/>
      </c>
      <c r="O127" s="53" t="str">
        <f>IF(AND($J$5=1,'8 Location'!L62&gt;0,TRUNC('8 Location'!L62,2)&lt;&gt;'8 Location'!L62),"Row "&amp;$I127&amp;", "&amp;$O$76&amp;", "&amp;O$77&amp;"; ","")</f>
        <v/>
      </c>
      <c r="P127" s="4" t="str">
        <f>IF(AND($J$5=1,'8 Location'!M62&gt;0,TRUNC('8 Location'!M62,2)&lt;&gt;'8 Location'!M62),"Row "&amp;$I127&amp;", "&amp;$O$76&amp;", "&amp;P$77&amp;"; ","")</f>
        <v/>
      </c>
      <c r="Q127" s="4" t="str">
        <f>IF(AND($J$5=1,'8 Location'!N62&gt;0,TRUNC('8 Location'!N62,2)&lt;&gt;'8 Location'!N62),"Row "&amp;$I127&amp;", "&amp;$O$76&amp;", "&amp;Q$77&amp;"; ","")</f>
        <v/>
      </c>
      <c r="R127" s="4" t="str">
        <f>IF(AND($J$5=1,'8 Location'!O62&gt;0,TRUNC('8 Location'!O62,2)&lt;&gt;'8 Location'!O62),"Row "&amp;$I127&amp;", "&amp;$O$76&amp;", "&amp;R$77&amp;"; ","")</f>
        <v/>
      </c>
      <c r="S127" s="42" t="str">
        <f>IF(AND($J$5=1,'8 Location'!P62&gt;0,TRUNC('8 Location'!P62,2)&lt;&gt;'8 Location'!P62),"Row "&amp;$I127&amp;", "&amp;$O$76&amp;", "&amp;S$77&amp;"; ","")</f>
        <v/>
      </c>
      <c r="T127" s="41"/>
      <c r="U127" s="40"/>
      <c r="V127" s="3"/>
      <c r="W127" s="3"/>
      <c r="X127" s="3"/>
      <c r="Y127" s="3"/>
      <c r="Z127" s="3"/>
      <c r="AA127" s="3"/>
      <c r="AB127" s="3"/>
      <c r="AC127" s="3"/>
      <c r="AD127" s="3"/>
      <c r="AE127" s="3"/>
      <c r="AF127" s="3"/>
      <c r="AG127" s="41"/>
      <c r="AQ127" s="1026"/>
      <c r="AR127" s="1027"/>
    </row>
    <row r="128" spans="2:44" x14ac:dyDescent="0.25">
      <c r="B128" s="40"/>
      <c r="C128" s="3"/>
      <c r="D128" s="3"/>
      <c r="E128" s="3"/>
      <c r="F128" s="3"/>
      <c r="G128" s="3"/>
      <c r="H128" s="40"/>
      <c r="I128" s="3"/>
      <c r="J128" s="3"/>
      <c r="K128" s="3"/>
      <c r="L128" s="3"/>
      <c r="M128" s="3"/>
      <c r="N128" s="3"/>
      <c r="O128" s="3"/>
      <c r="P128" s="3"/>
      <c r="Q128" s="3"/>
      <c r="R128" s="3"/>
      <c r="S128" s="3"/>
      <c r="T128" s="41"/>
      <c r="U128" s="40"/>
      <c r="V128" s="3"/>
      <c r="W128" s="62" t="str">
        <f t="shared" ref="W128:AF128" si="4">W77&amp;W78&amp;W79&amp;W80&amp;W81&amp;W82&amp;W83&amp;W84&amp;W85&amp;W86&amp;W87&amp;W88&amp;W89&amp;W90&amp;W91&amp;W92&amp;W93&amp;W94&amp;W95&amp;W96&amp;W97&amp;W98&amp;W99&amp;W100&amp;W101&amp;W102&amp;W103&amp;W104&amp;W105&amp;W106&amp;W107&amp;W108&amp;W109&amp;W110&amp;W111&amp;W112&amp;W113&amp;W114&amp;W115&amp;W116&amp;W117&amp;W118&amp;W119&amp;W120&amp;W121&amp;W122&amp;W123&amp;W124&amp;W125&amp;W126</f>
        <v/>
      </c>
      <c r="X128" s="63" t="str">
        <f t="shared" si="4"/>
        <v/>
      </c>
      <c r="Y128" s="63" t="str">
        <f t="shared" si="4"/>
        <v/>
      </c>
      <c r="Z128" s="63" t="str">
        <f t="shared" si="4"/>
        <v/>
      </c>
      <c r="AA128" s="63" t="str">
        <f t="shared" si="4"/>
        <v/>
      </c>
      <c r="AB128" s="62" t="str">
        <f t="shared" si="4"/>
        <v/>
      </c>
      <c r="AC128" s="63" t="str">
        <f t="shared" si="4"/>
        <v/>
      </c>
      <c r="AD128" s="63" t="str">
        <f t="shared" si="4"/>
        <v/>
      </c>
      <c r="AE128" s="63" t="str">
        <f t="shared" si="4"/>
        <v/>
      </c>
      <c r="AF128" s="64" t="str">
        <f t="shared" si="4"/>
        <v/>
      </c>
      <c r="AG128" s="41"/>
      <c r="AQ128" s="1026"/>
      <c r="AR128" s="1027"/>
    </row>
    <row r="129" spans="2:44" x14ac:dyDescent="0.25">
      <c r="B129" s="40"/>
      <c r="C129" s="3"/>
      <c r="D129" s="52" t="str">
        <f>D127&amp;E127</f>
        <v/>
      </c>
      <c r="E129" s="3"/>
      <c r="F129" s="3"/>
      <c r="G129" s="3"/>
      <c r="H129" s="40"/>
      <c r="I129" s="3"/>
      <c r="J129" s="52" t="str">
        <f t="shared" ref="J129:S129" si="5">J78&amp;J79&amp;J80&amp;J81&amp;J82&amp;J83&amp;J84&amp;J85&amp;J86&amp;J87&amp;J88&amp;J89&amp;J90&amp;J91&amp;J92&amp;J93&amp;J94&amp;J95&amp;J96&amp;J97&amp;J98&amp;J99&amp;J100&amp;J101&amp;J102&amp;J103&amp;J104&amp;J105&amp;J106&amp;J107&amp;J108&amp;J109&amp;J110&amp;J111&amp;J112&amp;J113&amp;J114&amp;J115&amp;J116&amp;J117&amp;J118&amp;J119&amp;J120&amp;J121&amp;J122&amp;J123&amp;J124&amp;J125&amp;J126&amp;J127</f>
        <v/>
      </c>
      <c r="K129" s="52" t="str">
        <f t="shared" si="5"/>
        <v/>
      </c>
      <c r="L129" s="52" t="str">
        <f t="shared" si="5"/>
        <v/>
      </c>
      <c r="M129" s="52" t="str">
        <f t="shared" si="5"/>
        <v/>
      </c>
      <c r="N129" s="52" t="str">
        <f t="shared" si="5"/>
        <v/>
      </c>
      <c r="O129" s="52" t="str">
        <f t="shared" si="5"/>
        <v/>
      </c>
      <c r="P129" s="52" t="str">
        <f t="shared" si="5"/>
        <v/>
      </c>
      <c r="Q129" s="52" t="str">
        <f t="shared" si="5"/>
        <v/>
      </c>
      <c r="R129" s="52" t="str">
        <f t="shared" si="5"/>
        <v/>
      </c>
      <c r="S129" s="52" t="str">
        <f t="shared" si="5"/>
        <v/>
      </c>
      <c r="T129" s="41"/>
      <c r="U129" s="40"/>
      <c r="V129" s="3"/>
      <c r="W129" s="3"/>
      <c r="X129" s="3"/>
      <c r="Y129" s="3"/>
      <c r="Z129" s="3"/>
      <c r="AA129" s="3"/>
      <c r="AB129" s="3"/>
      <c r="AC129" s="3"/>
      <c r="AD129" s="3"/>
      <c r="AE129" s="3"/>
      <c r="AF129" s="3"/>
      <c r="AG129" s="41"/>
      <c r="AQ129" s="1026"/>
      <c r="AR129" s="1027"/>
    </row>
    <row r="130" spans="2:44" x14ac:dyDescent="0.25">
      <c r="B130" s="40"/>
      <c r="C130" s="3"/>
      <c r="D130" s="3"/>
      <c r="E130" s="3"/>
      <c r="F130" s="3"/>
      <c r="G130" s="3"/>
      <c r="H130" s="40"/>
      <c r="I130" s="3"/>
      <c r="J130" s="3"/>
      <c r="K130" s="3"/>
      <c r="L130" s="3"/>
      <c r="M130" s="3"/>
      <c r="N130" s="3"/>
      <c r="O130" s="3"/>
      <c r="P130" s="3"/>
      <c r="Q130" s="3"/>
      <c r="R130" s="3"/>
      <c r="S130" s="3"/>
      <c r="T130" s="41"/>
      <c r="U130" s="40"/>
      <c r="V130" s="3"/>
      <c r="W130" s="52" t="str">
        <f>W128&amp;X128&amp;Y128&amp;Z128&amp;AA128</f>
        <v/>
      </c>
      <c r="X130" s="3"/>
      <c r="Y130" s="3"/>
      <c r="Z130" s="3"/>
      <c r="AA130" s="3"/>
      <c r="AB130" s="52" t="str">
        <f>AB128&amp;AC128&amp;AD128&amp;AE128&amp;AF128</f>
        <v/>
      </c>
      <c r="AC130" s="3"/>
      <c r="AD130" s="3"/>
      <c r="AE130" s="3"/>
      <c r="AF130" s="3"/>
      <c r="AG130" s="41"/>
      <c r="AQ130" s="1026"/>
      <c r="AR130" s="1027"/>
    </row>
    <row r="131" spans="2:44" x14ac:dyDescent="0.25">
      <c r="B131" s="53"/>
      <c r="C131" s="4"/>
      <c r="D131" s="4"/>
      <c r="E131" s="4"/>
      <c r="F131" s="4"/>
      <c r="G131" s="4"/>
      <c r="H131" s="40"/>
      <c r="I131" s="3"/>
      <c r="J131" s="52" t="str">
        <f>J129&amp;K129&amp;L129&amp;M129&amp;N129</f>
        <v/>
      </c>
      <c r="K131" s="3"/>
      <c r="L131" s="3"/>
      <c r="M131" s="3"/>
      <c r="N131" s="3"/>
      <c r="O131" s="52" t="str">
        <f>O129&amp;P129&amp;Q129&amp;R129&amp;S129</f>
        <v/>
      </c>
      <c r="P131" s="3"/>
      <c r="Q131" s="3"/>
      <c r="R131" s="3"/>
      <c r="S131" s="3"/>
      <c r="T131" s="41"/>
      <c r="U131" s="40"/>
      <c r="V131" s="3"/>
      <c r="W131" s="3"/>
      <c r="X131" s="3"/>
      <c r="Y131" s="3"/>
      <c r="Z131" s="3"/>
      <c r="AA131" s="3"/>
      <c r="AB131" s="3"/>
      <c r="AC131" s="3"/>
      <c r="AD131" s="3"/>
      <c r="AE131" s="3"/>
      <c r="AF131" s="3"/>
      <c r="AG131" s="41"/>
      <c r="AQ131" s="1026"/>
      <c r="AR131" s="1027"/>
    </row>
    <row r="132" spans="2:44" x14ac:dyDescent="0.25">
      <c r="H132" s="40"/>
      <c r="I132" s="3"/>
      <c r="J132" s="3"/>
      <c r="K132" s="3"/>
      <c r="L132" s="3"/>
      <c r="M132" s="3"/>
      <c r="N132" s="3"/>
      <c r="O132" s="3"/>
      <c r="P132" s="3"/>
      <c r="Q132" s="3"/>
      <c r="R132" s="3"/>
      <c r="S132" s="3"/>
      <c r="T132" s="41"/>
      <c r="U132" s="40"/>
      <c r="V132" s="3"/>
      <c r="W132" s="52" t="str">
        <f>W130&amp;AB130</f>
        <v/>
      </c>
      <c r="X132" s="3"/>
      <c r="Y132" s="3"/>
      <c r="Z132" s="3"/>
      <c r="AA132" s="3"/>
      <c r="AB132" s="3"/>
      <c r="AC132" s="3"/>
      <c r="AD132" s="3"/>
      <c r="AE132" s="3"/>
      <c r="AF132" s="3"/>
      <c r="AG132" s="41"/>
      <c r="AQ132" s="1026"/>
      <c r="AR132" s="1027"/>
    </row>
    <row r="133" spans="2:44" x14ac:dyDescent="0.25">
      <c r="H133" s="40"/>
      <c r="I133" s="3"/>
      <c r="J133" s="52" t="str">
        <f>J131&amp;O131</f>
        <v/>
      </c>
      <c r="K133" s="3"/>
      <c r="L133" s="3"/>
      <c r="M133" s="3"/>
      <c r="N133" s="3"/>
      <c r="O133" s="3"/>
      <c r="P133" s="3"/>
      <c r="Q133" s="3"/>
      <c r="R133" s="3"/>
      <c r="S133" s="3"/>
      <c r="T133" s="41"/>
      <c r="U133" s="40"/>
      <c r="V133" s="3"/>
      <c r="W133" s="3"/>
      <c r="X133" s="3"/>
      <c r="Y133" s="3"/>
      <c r="Z133" s="3"/>
      <c r="AA133" s="3"/>
      <c r="AB133" s="3"/>
      <c r="AC133" s="3"/>
      <c r="AD133" s="3"/>
      <c r="AE133" s="3"/>
      <c r="AF133" s="3"/>
      <c r="AG133" s="41"/>
      <c r="AQ133" s="1026"/>
      <c r="AR133" s="1027"/>
    </row>
    <row r="134" spans="2:44" x14ac:dyDescent="0.25">
      <c r="H134" s="40"/>
      <c r="I134" s="3"/>
      <c r="J134" s="3"/>
      <c r="K134" s="3"/>
      <c r="L134" s="3"/>
      <c r="M134" s="3"/>
      <c r="N134" s="3"/>
      <c r="O134" s="3"/>
      <c r="P134" s="3"/>
      <c r="Q134" s="3"/>
      <c r="R134" s="3"/>
      <c r="S134" s="3"/>
      <c r="T134" s="41"/>
      <c r="U134" s="40"/>
      <c r="V134" s="3"/>
      <c r="W134" s="3"/>
      <c r="X134" s="3"/>
      <c r="Y134" s="3"/>
      <c r="Z134" s="3"/>
      <c r="AA134" s="3"/>
      <c r="AB134" s="3"/>
      <c r="AC134" s="3"/>
      <c r="AD134" s="3"/>
      <c r="AE134" s="3"/>
      <c r="AF134" s="3"/>
      <c r="AG134" s="41"/>
      <c r="AQ134" s="1026"/>
      <c r="AR134" s="1027"/>
    </row>
    <row r="135" spans="2:44" x14ac:dyDescent="0.25">
      <c r="H135" s="53"/>
      <c r="I135" s="4"/>
      <c r="J135" s="4"/>
      <c r="K135" s="4"/>
      <c r="L135" s="4"/>
      <c r="M135" s="4"/>
      <c r="N135" s="4"/>
      <c r="O135" s="4"/>
      <c r="P135" s="4"/>
      <c r="Q135" s="4"/>
      <c r="R135" s="4"/>
      <c r="S135" s="4"/>
      <c r="T135" s="42"/>
      <c r="U135" s="53"/>
      <c r="V135" s="4"/>
      <c r="W135" s="4"/>
      <c r="X135" s="4"/>
      <c r="Y135" s="4"/>
      <c r="Z135" s="4"/>
      <c r="AA135" s="4"/>
      <c r="AB135" s="4"/>
      <c r="AC135" s="4"/>
      <c r="AD135" s="4"/>
      <c r="AE135" s="4"/>
      <c r="AF135" s="4"/>
      <c r="AG135" s="42"/>
      <c r="AQ135" s="1026"/>
      <c r="AR135" s="1027"/>
    </row>
    <row r="136" spans="2:44" x14ac:dyDescent="0.25">
      <c r="AQ136" s="1026"/>
      <c r="AR136" s="1027"/>
    </row>
    <row r="137" spans="2:44" x14ac:dyDescent="0.25">
      <c r="AQ137" s="1026"/>
      <c r="AR137" s="1027"/>
    </row>
    <row r="138" spans="2:44" x14ac:dyDescent="0.25">
      <c r="AQ138" s="1026"/>
      <c r="AR138" s="1027"/>
    </row>
    <row r="139" spans="2:44" x14ac:dyDescent="0.25">
      <c r="B139" s="37"/>
      <c r="C139" s="38"/>
      <c r="D139" s="38"/>
      <c r="E139" s="38"/>
      <c r="F139" s="38"/>
      <c r="G139" s="38"/>
      <c r="H139" s="37"/>
      <c r="I139" s="38"/>
      <c r="J139" s="38"/>
      <c r="K139" s="38"/>
      <c r="L139" s="38"/>
      <c r="M139" s="39"/>
      <c r="N139" s="3"/>
      <c r="O139" s="3"/>
      <c r="P139" s="3"/>
      <c r="Q139" s="3"/>
      <c r="R139" s="3"/>
      <c r="S139" s="3"/>
      <c r="T139" s="3"/>
      <c r="U139" s="3"/>
      <c r="V139" s="3"/>
      <c r="W139" s="3"/>
      <c r="X139" s="3"/>
      <c r="Y139" s="3"/>
      <c r="Z139" s="3"/>
      <c r="AQ139" s="1026"/>
      <c r="AR139" s="1027"/>
    </row>
    <row r="140" spans="2:44" x14ac:dyDescent="0.25">
      <c r="B140" s="40"/>
      <c r="C140" s="3" t="s">
        <v>468</v>
      </c>
      <c r="D140" s="3"/>
      <c r="E140" s="3"/>
      <c r="F140" s="3"/>
      <c r="G140" s="3"/>
      <c r="H140" s="40"/>
      <c r="I140" s="3" t="s">
        <v>469</v>
      </c>
      <c r="J140" s="3"/>
      <c r="K140" s="3"/>
      <c r="L140" s="3"/>
      <c r="M140" s="41"/>
      <c r="N140" s="3"/>
      <c r="O140" s="3"/>
      <c r="P140" s="3"/>
      <c r="Q140" s="3"/>
      <c r="R140" s="3"/>
      <c r="S140" s="3"/>
      <c r="T140" s="3"/>
      <c r="U140" s="3"/>
      <c r="V140" s="3"/>
      <c r="W140" s="3"/>
      <c r="X140" s="3"/>
      <c r="Y140" s="3"/>
      <c r="Z140" s="3"/>
      <c r="AQ140" s="1026"/>
      <c r="AR140" s="1027"/>
    </row>
    <row r="141" spans="2:44" x14ac:dyDescent="0.25">
      <c r="B141" s="40"/>
      <c r="C141" s="3"/>
      <c r="D141" s="3"/>
      <c r="E141" s="3"/>
      <c r="F141" s="3"/>
      <c r="G141" s="3"/>
      <c r="H141" s="40"/>
      <c r="I141" s="3"/>
      <c r="J141" s="3"/>
      <c r="K141" s="3"/>
      <c r="L141" s="3"/>
      <c r="M141" s="41"/>
      <c r="N141" s="3"/>
      <c r="O141" s="3"/>
      <c r="P141" s="3"/>
      <c r="Q141" s="3"/>
      <c r="R141" s="3"/>
      <c r="S141" s="3"/>
      <c r="T141" s="3"/>
      <c r="U141" s="3"/>
      <c r="V141" s="3"/>
      <c r="W141" s="3"/>
      <c r="X141" s="3"/>
      <c r="Y141" s="3"/>
      <c r="Z141" s="3"/>
      <c r="AQ141" s="1026"/>
      <c r="AR141" s="1027"/>
    </row>
    <row r="142" spans="2:44" x14ac:dyDescent="0.25">
      <c r="B142" s="40"/>
      <c r="C142" s="62" t="s">
        <v>470</v>
      </c>
      <c r="D142" s="63" t="s">
        <v>519</v>
      </c>
      <c r="E142" s="64" t="s">
        <v>471</v>
      </c>
      <c r="F142" s="3"/>
      <c r="G142" s="3"/>
      <c r="H142" s="40"/>
      <c r="I142" s="37" t="s">
        <v>452</v>
      </c>
      <c r="J142" s="38" t="s">
        <v>472</v>
      </c>
      <c r="K142" s="38" t="s">
        <v>473</v>
      </c>
      <c r="L142" s="39" t="s">
        <v>457</v>
      </c>
      <c r="M142" s="41"/>
      <c r="N142" s="3"/>
      <c r="O142" s="3"/>
      <c r="P142" s="1167"/>
      <c r="Q142" s="1167"/>
      <c r="R142" s="1167"/>
      <c r="S142" s="1167"/>
      <c r="T142" s="1167"/>
      <c r="U142" s="1167"/>
      <c r="V142" s="1167"/>
      <c r="W142" s="1167"/>
      <c r="X142" s="1167"/>
      <c r="Y142" s="1167"/>
      <c r="Z142" s="3"/>
      <c r="AQ142" s="1026"/>
      <c r="AR142" s="1027"/>
    </row>
    <row r="143" spans="2:44" x14ac:dyDescent="0.25">
      <c r="B143" s="40"/>
      <c r="C143" s="40" t="s">
        <v>12</v>
      </c>
      <c r="D143" s="3" t="str">
        <f>IF(AND($L$5=1,SUM('1 Full-time'!M14:M23,'3 Part-time'!M14:M23)&lt;&gt;'8 Location'!F11),CONCATENATE("Section 1, Price Group A (Tables 1, 2 and 3 total = ",SUM('1 Full-time'!M14:M23,'3 Part-time'!M14:M23),"); "),"")</f>
        <v/>
      </c>
      <c r="E143" s="41" t="str">
        <f>IF(AND($L$5=1,SUM('1 Full-time'!Q14:Q23,'3 Part-time'!P14:P23)&lt;&gt;'8 Location'!L11),CONCATENATE("Section 2, Price Group A (Tables 1, 2 and 3 total = ",SUM('1 Full-time'!Q14:Q23,'3 Part-time'!P14:P23),"); "),"")</f>
        <v/>
      </c>
      <c r="F143" s="3"/>
      <c r="G143" s="3"/>
      <c r="H143" s="40"/>
      <c r="I143" s="40">
        <v>1</v>
      </c>
      <c r="J143" s="3">
        <f>IF(AND($M$5=1,'8 Location'!B13="",'8 Location'!C13="",'8 Location'!D13="",'8 Location'!E13="",'8 Location'!F13=0,'8 Location'!G13=0,'8 Location'!H13=0,'8 Location'!I13=0,'8 Location'!J13=0,'8 Location'!L13=0,'8 Location'!M13=0,'8 Location'!N13=0,'8 Location'!O13=0,'8 Location'!P13=0),0,1)</f>
        <v>0</v>
      </c>
      <c r="K143" s="3">
        <f>IF(AND(J143=0,SUM(J144:$J$192)&gt;0),1,0)</f>
        <v>0</v>
      </c>
      <c r="L143" s="41" t="str">
        <f>IF(K143=1,"Row "&amp;I143&amp;"; ","")</f>
        <v/>
      </c>
      <c r="M143" s="41"/>
      <c r="N143" s="3"/>
      <c r="O143" s="3"/>
      <c r="P143" s="3"/>
      <c r="Q143" s="3"/>
      <c r="R143" s="3"/>
      <c r="S143" s="3"/>
      <c r="T143" s="3"/>
      <c r="U143" s="3"/>
      <c r="V143" s="3"/>
      <c r="W143" s="3"/>
      <c r="X143" s="3"/>
      <c r="Y143" s="3"/>
      <c r="Z143" s="3"/>
      <c r="AQ143" s="1026"/>
      <c r="AR143" s="1027"/>
    </row>
    <row r="144" spans="2:44" x14ac:dyDescent="0.25">
      <c r="B144" s="40"/>
      <c r="C144" s="844" t="s">
        <v>20</v>
      </c>
      <c r="D144" s="3" t="str">
        <f>IF(AND($L$5=1,SUM('1 Full-time'!M24:M33,'3 Part-time'!M24:M33)&lt;&gt;'8 Location'!G11),CONCATENATE("Section 1, Price Group B (Tables 1, 2 and 3 total = ",SUM('1 Full-time'!M24:M33,'3 Part-time'!M24:M33),"); "),"")</f>
        <v/>
      </c>
      <c r="E144" s="41" t="str">
        <f>IF(AND($L$5=1,SUM('1 Full-time'!Q24:Q33,'3 Part-time'!P24:P33)&lt;&gt;'8 Location'!M11),CONCATENATE("Section 2, Price Group B (Tables 1, 2 and 3 total = ",SUM('1 Full-time'!Q24:Q33,'3 Part-time'!P24:P33),"); "),"")</f>
        <v/>
      </c>
      <c r="F144" s="3"/>
      <c r="G144" s="3"/>
      <c r="H144" s="40"/>
      <c r="I144" s="40">
        <v>2</v>
      </c>
      <c r="J144" s="3">
        <f>IF(AND($M$5=1,'8 Location'!B14="",'8 Location'!C14="",'8 Location'!D14="",'8 Location'!E14="",'8 Location'!F14=0,'8 Location'!G14=0,'8 Location'!H14=0,'8 Location'!I14=0,'8 Location'!J14=0,'8 Location'!L14=0,'8 Location'!M14=0,'8 Location'!N14=0,'8 Location'!O14=0,'8 Location'!P14=0),0,1)</f>
        <v>0</v>
      </c>
      <c r="K144" s="3">
        <f>IF(AND(J144=0,SUM(J145:$J$192)&gt;0),1,0)</f>
        <v>0</v>
      </c>
      <c r="L144" s="41" t="str">
        <f t="shared" ref="L144:L192" si="6">IF(K144=1,"Row "&amp;I144&amp;"; ","")</f>
        <v/>
      </c>
      <c r="M144" s="41"/>
      <c r="N144" s="3"/>
      <c r="O144" s="3"/>
      <c r="P144" s="3"/>
      <c r="Q144" s="3"/>
      <c r="R144" s="3"/>
      <c r="S144" s="3"/>
      <c r="T144" s="3"/>
      <c r="U144" s="3"/>
      <c r="V144" s="3"/>
      <c r="W144" s="3"/>
      <c r="X144" s="3"/>
      <c r="Y144" s="3"/>
      <c r="Z144" s="3"/>
      <c r="AQ144" s="1026"/>
      <c r="AR144" s="1027"/>
    </row>
    <row r="145" spans="2:44" x14ac:dyDescent="0.25">
      <c r="B145" s="40"/>
      <c r="C145" s="844" t="s">
        <v>21</v>
      </c>
      <c r="D145" s="3" t="str">
        <f>IF(AND($L$5=1,SUM('1 Full-time'!M34:M43,'3 Part-time'!M34:M43)&lt;&gt;'8 Location'!H11),CONCATENATE("Section 1, Price Group C1 (Tables 1, 2 and 3 total = ",SUM('1 Full-time'!M34:M43,'3 Part-time'!M34:M43),"); "),"")</f>
        <v/>
      </c>
      <c r="E145" s="41" t="str">
        <f>IF(AND($L$5=1,SUM('1 Full-time'!Q34:Q43,'3 Part-time'!P34:P43)&lt;&gt;'8 Location'!N11),CONCATENATE("Section 2, Price Group C1 (Tables 1, 2 and 3 total = ",SUM('1 Full-time'!Q34:Q43,'3 Part-time'!P34:P43),"); "),"")</f>
        <v/>
      </c>
      <c r="F145" s="3"/>
      <c r="G145" s="3"/>
      <c r="H145" s="40"/>
      <c r="I145" s="40">
        <v>3</v>
      </c>
      <c r="J145" s="3">
        <f>IF(AND($M$5=1,'8 Location'!B15="",'8 Location'!C15="",'8 Location'!D15="",'8 Location'!E15="",'8 Location'!F15=0,'8 Location'!G15=0,'8 Location'!H15=0,'8 Location'!I15=0,'8 Location'!J15=0,'8 Location'!L15=0,'8 Location'!M15=0,'8 Location'!N15=0,'8 Location'!O15=0,'8 Location'!P15=0),0,1)</f>
        <v>0</v>
      </c>
      <c r="K145" s="3">
        <f>IF(AND(J145=0,SUM(J146:$J$192)&gt;0),1,0)</f>
        <v>0</v>
      </c>
      <c r="L145" s="41" t="str">
        <f t="shared" si="6"/>
        <v/>
      </c>
      <c r="M145" s="41"/>
      <c r="N145" s="3"/>
      <c r="O145" s="3"/>
      <c r="P145" s="3"/>
      <c r="Q145" s="3"/>
      <c r="R145" s="3"/>
      <c r="S145" s="3"/>
      <c r="T145" s="3"/>
      <c r="U145" s="3"/>
      <c r="V145" s="3"/>
      <c r="W145" s="3"/>
      <c r="X145" s="3"/>
      <c r="Y145" s="3"/>
      <c r="Z145" s="3"/>
      <c r="AQ145" s="1026"/>
      <c r="AR145" s="1027"/>
    </row>
    <row r="146" spans="2:44" x14ac:dyDescent="0.25">
      <c r="B146" s="40"/>
      <c r="C146" s="844" t="s">
        <v>22</v>
      </c>
      <c r="D146" s="3" t="str">
        <f>IF(AND($L$5=1,SUM('1 Full-time'!M44:M53,'2 Sandwich'!M14:M17,'3 Part-time'!M44:M53)&lt;&gt;'8 Location'!I11),CONCATENATE("Section 1, Price Group C2 (Tables 1, 2 and 3 total = ",SUM('1 Full-time'!M44:M53,'2 Sandwich'!M14:M17,'3 Part-time'!M44:M53),"); "),"")</f>
        <v/>
      </c>
      <c r="E146" s="41" t="str">
        <f>IF(AND($L$5=1,SUM('1 Full-time'!Q44:Q53,'2 Sandwich'!Q14:Q17,'3 Part-time'!P44:P53)&lt;&gt;'8 Location'!O11),CONCATENATE("Section 2, Price Group C2 (Tables 1, 2 and 3 total = ",SUM('1 Full-time'!Q44:Q53,'2 Sandwich'!Q14:Q17,'3 Part-time'!P44:P53),"); "),"")</f>
        <v/>
      </c>
      <c r="F146" s="3"/>
      <c r="G146" s="3"/>
      <c r="H146" s="40"/>
      <c r="I146" s="40">
        <v>4</v>
      </c>
      <c r="J146" s="3">
        <f>IF(AND($M$5=1,'8 Location'!B16="",'8 Location'!C16="",'8 Location'!D16="",'8 Location'!E16="",'8 Location'!F16=0,'8 Location'!G16=0,'8 Location'!H16=0,'8 Location'!I16=0,'8 Location'!J16=0,'8 Location'!L16=0,'8 Location'!M16=0,'8 Location'!N16=0,'8 Location'!O16=0,'8 Location'!P16=0),0,1)</f>
        <v>0</v>
      </c>
      <c r="K146" s="3">
        <f>IF(AND(J146=0,SUM(J147:$J$192)&gt;0),1,0)</f>
        <v>0</v>
      </c>
      <c r="L146" s="41" t="str">
        <f t="shared" si="6"/>
        <v/>
      </c>
      <c r="M146" s="41"/>
      <c r="N146" s="3"/>
      <c r="O146" s="3"/>
      <c r="P146" s="3"/>
      <c r="Q146" s="3"/>
      <c r="R146" s="3"/>
      <c r="S146" s="3"/>
      <c r="T146" s="3"/>
      <c r="U146" s="3"/>
      <c r="V146" s="3"/>
      <c r="W146" s="3"/>
      <c r="X146" s="3"/>
      <c r="Y146" s="3"/>
      <c r="Z146" s="3"/>
      <c r="AQ146" s="1026"/>
      <c r="AR146" s="1027"/>
    </row>
    <row r="147" spans="2:44" x14ac:dyDescent="0.25">
      <c r="B147" s="40"/>
      <c r="C147" s="726" t="s">
        <v>23</v>
      </c>
      <c r="D147" s="4" t="str">
        <f>IF(AND($L$5=1,SUM('1 Full-time'!M54:M63,'3 Part-time'!M54:M63)&lt;&gt;'8 Location'!J11),CONCATENATE("Section 1, Price Group D (Tables 1, 2 and 3 total = ",SUM('1 Full-time'!M54:M63,'3 Part-time'!M54:M63),"); "),"")</f>
        <v/>
      </c>
      <c r="E147" s="42" t="str">
        <f>IF(AND($L$5=1,SUM('1 Full-time'!Q54:Q63,'3 Part-time'!P54:P63)&lt;&gt;'8 Location'!P11),CONCATENATE("Section 2, Price Group D (Tables 1, 2 and 3 total = ",SUM('1 Full-time'!Q54:Q63,'3 Part-time'!P54:P63),"); "),"")</f>
        <v/>
      </c>
      <c r="F147" s="3"/>
      <c r="G147" s="3"/>
      <c r="H147" s="40"/>
      <c r="I147" s="40">
        <v>5</v>
      </c>
      <c r="J147" s="3">
        <f>IF(AND($M$5=1,'8 Location'!B17="",'8 Location'!C17="",'8 Location'!D17="",'8 Location'!E17="",'8 Location'!F17=0,'8 Location'!G17=0,'8 Location'!H17=0,'8 Location'!I17=0,'8 Location'!J17=0,'8 Location'!L17=0,'8 Location'!M17=0,'8 Location'!N17=0,'8 Location'!O17=0,'8 Location'!P17=0),0,1)</f>
        <v>0</v>
      </c>
      <c r="K147" s="3">
        <f>IF(AND(J147=0,SUM(J148:$J$192)&gt;0),1,0)</f>
        <v>0</v>
      </c>
      <c r="L147" s="41" t="str">
        <f t="shared" si="6"/>
        <v/>
      </c>
      <c r="M147" s="41"/>
      <c r="N147" s="3"/>
      <c r="O147" s="3"/>
      <c r="P147" s="3"/>
      <c r="Q147" s="3"/>
      <c r="R147" s="3"/>
      <c r="S147" s="3"/>
      <c r="T147" s="3"/>
      <c r="U147" s="3"/>
      <c r="V147" s="3"/>
      <c r="W147" s="3"/>
      <c r="X147" s="3"/>
      <c r="Y147" s="3"/>
      <c r="Z147" s="3"/>
      <c r="AQ147" s="1026"/>
      <c r="AR147" s="1027"/>
    </row>
    <row r="148" spans="2:44" x14ac:dyDescent="0.25">
      <c r="B148" s="40"/>
      <c r="C148" s="3"/>
      <c r="D148" s="3"/>
      <c r="E148" s="3"/>
      <c r="F148" s="3"/>
      <c r="G148" s="3"/>
      <c r="H148" s="40"/>
      <c r="I148" s="40">
        <v>6</v>
      </c>
      <c r="J148" s="3">
        <f>IF(AND($M$5=1,'8 Location'!B18="",'8 Location'!C18="",'8 Location'!D18="",'8 Location'!E18="",'8 Location'!F18=0,'8 Location'!G18=0,'8 Location'!H18=0,'8 Location'!I18=0,'8 Location'!J18=0,'8 Location'!L18=0,'8 Location'!M18=0,'8 Location'!N18=0,'8 Location'!O18=0,'8 Location'!P18=0),0,1)</f>
        <v>0</v>
      </c>
      <c r="K148" s="3">
        <f>IF(AND(J148=0,SUM(J149:$J$192)&gt;0),1,0)</f>
        <v>0</v>
      </c>
      <c r="L148" s="41" t="str">
        <f t="shared" si="6"/>
        <v/>
      </c>
      <c r="M148" s="41"/>
      <c r="N148" s="3"/>
      <c r="O148" s="3"/>
      <c r="P148" s="3"/>
      <c r="Q148" s="3"/>
      <c r="R148" s="3"/>
      <c r="S148" s="3"/>
      <c r="T148" s="3"/>
      <c r="U148" s="3"/>
      <c r="V148" s="3"/>
      <c r="W148" s="3"/>
      <c r="X148" s="3"/>
      <c r="Y148" s="3"/>
      <c r="Z148" s="3"/>
      <c r="AQ148" s="1026"/>
      <c r="AR148" s="1027"/>
    </row>
    <row r="149" spans="2:44" x14ac:dyDescent="0.25">
      <c r="B149" s="40"/>
      <c r="C149" s="3"/>
      <c r="D149" s="52" t="str">
        <f>D143&amp;D144&amp;D145&amp;D146&amp;D147</f>
        <v/>
      </c>
      <c r="E149" s="52" t="str">
        <f>E143&amp;E144&amp;E145&amp;E146&amp;E147</f>
        <v/>
      </c>
      <c r="F149" s="3"/>
      <c r="G149" s="3"/>
      <c r="H149" s="40"/>
      <c r="I149" s="40">
        <v>7</v>
      </c>
      <c r="J149" s="3">
        <f>IF(AND($M$5=1,'8 Location'!B19="",'8 Location'!C19="",'8 Location'!D19="",'8 Location'!E19="",'8 Location'!F19=0,'8 Location'!G19=0,'8 Location'!H19=0,'8 Location'!I19=0,'8 Location'!J19=0,'8 Location'!L19=0,'8 Location'!M19=0,'8 Location'!N19=0,'8 Location'!O19=0,'8 Location'!P19=0),0,1)</f>
        <v>0</v>
      </c>
      <c r="K149" s="3">
        <f>IF(AND(J149=0,SUM(J150:$J$192)&gt;0),1,0)</f>
        <v>0</v>
      </c>
      <c r="L149" s="41" t="str">
        <f t="shared" si="6"/>
        <v/>
      </c>
      <c r="M149" s="41"/>
      <c r="N149" s="3"/>
      <c r="O149" s="3"/>
      <c r="P149" s="3"/>
      <c r="Q149" s="3"/>
      <c r="R149" s="3"/>
      <c r="S149" s="3"/>
      <c r="T149" s="3"/>
      <c r="U149" s="3"/>
      <c r="V149" s="3"/>
      <c r="W149" s="3"/>
      <c r="X149" s="3"/>
      <c r="Y149" s="3"/>
      <c r="Z149" s="3"/>
      <c r="AQ149" s="1026"/>
      <c r="AR149" s="1027"/>
    </row>
    <row r="150" spans="2:44" x14ac:dyDescent="0.25">
      <c r="B150" s="40"/>
      <c r="C150" s="3"/>
      <c r="D150" s="3"/>
      <c r="E150" s="3"/>
      <c r="F150" s="3"/>
      <c r="G150" s="3"/>
      <c r="H150" s="40"/>
      <c r="I150" s="40">
        <v>8</v>
      </c>
      <c r="J150" s="3">
        <f>IF(AND($M$5=1,'8 Location'!B20="",'8 Location'!C20="",'8 Location'!D20="",'8 Location'!E20="",'8 Location'!F20=0,'8 Location'!G20=0,'8 Location'!H20=0,'8 Location'!I20=0,'8 Location'!J20=0,'8 Location'!L20=0,'8 Location'!M20=0,'8 Location'!N20=0,'8 Location'!O20=0,'8 Location'!P20=0),0,1)</f>
        <v>0</v>
      </c>
      <c r="K150" s="3">
        <f>IF(AND(J150=0,SUM(J151:$J$192)&gt;0),1,0)</f>
        <v>0</v>
      </c>
      <c r="L150" s="41" t="str">
        <f t="shared" si="6"/>
        <v/>
      </c>
      <c r="M150" s="41"/>
      <c r="N150" s="3"/>
      <c r="O150" s="3"/>
      <c r="P150" s="3"/>
      <c r="Q150" s="3"/>
      <c r="R150" s="3"/>
      <c r="S150" s="3"/>
      <c r="T150" s="3"/>
      <c r="U150" s="3"/>
      <c r="V150" s="3"/>
      <c r="W150" s="3"/>
      <c r="X150" s="3"/>
      <c r="Y150" s="3"/>
      <c r="Z150" s="3"/>
      <c r="AQ150" s="1026"/>
      <c r="AR150" s="1027"/>
    </row>
    <row r="151" spans="2:44" x14ac:dyDescent="0.25">
      <c r="B151" s="40"/>
      <c r="C151" s="3"/>
      <c r="D151" s="52" t="str">
        <f>D149&amp;E149</f>
        <v/>
      </c>
      <c r="E151" s="3"/>
      <c r="F151" s="3"/>
      <c r="G151" s="3"/>
      <c r="H151" s="40"/>
      <c r="I151" s="40">
        <v>9</v>
      </c>
      <c r="J151" s="3">
        <f>IF(AND($M$5=1,'8 Location'!B21="",'8 Location'!C21="",'8 Location'!D21="",'8 Location'!E21="",'8 Location'!F21=0,'8 Location'!G21=0,'8 Location'!H21=0,'8 Location'!I21=0,'8 Location'!J21=0,'8 Location'!L21=0,'8 Location'!M21=0,'8 Location'!N21=0,'8 Location'!O21=0,'8 Location'!P21=0),0,1)</f>
        <v>0</v>
      </c>
      <c r="K151" s="3">
        <f>IF(AND(J151=0,SUM(J152:$J$192)&gt;0),1,0)</f>
        <v>0</v>
      </c>
      <c r="L151" s="41" t="str">
        <f t="shared" si="6"/>
        <v/>
      </c>
      <c r="M151" s="41"/>
      <c r="N151" s="3"/>
      <c r="O151" s="3"/>
      <c r="P151" s="3"/>
      <c r="Q151" s="3"/>
      <c r="R151" s="3"/>
      <c r="S151" s="3"/>
      <c r="T151" s="3"/>
      <c r="U151" s="3"/>
      <c r="V151" s="3"/>
      <c r="W151" s="3"/>
      <c r="X151" s="3"/>
      <c r="Y151" s="3"/>
      <c r="Z151" s="3"/>
      <c r="AQ151" s="1026"/>
      <c r="AR151" s="1027"/>
    </row>
    <row r="152" spans="2:44" x14ac:dyDescent="0.25">
      <c r="B152" s="40"/>
      <c r="C152" s="3"/>
      <c r="D152" s="3"/>
      <c r="E152" s="3"/>
      <c r="F152" s="3"/>
      <c r="G152" s="3"/>
      <c r="H152" s="40"/>
      <c r="I152" s="40">
        <v>10</v>
      </c>
      <c r="J152" s="3">
        <f>IF(AND($M$5=1,'8 Location'!B22="",'8 Location'!C22="",'8 Location'!D22="",'8 Location'!E22="",'8 Location'!F22=0,'8 Location'!G22=0,'8 Location'!H22=0,'8 Location'!I22=0,'8 Location'!J22=0,'8 Location'!L22=0,'8 Location'!M22=0,'8 Location'!N22=0,'8 Location'!O22=0,'8 Location'!P22=0),0,1)</f>
        <v>0</v>
      </c>
      <c r="K152" s="3">
        <f>IF(AND(J152=0,SUM(J153:$J$192)&gt;0),1,0)</f>
        <v>0</v>
      </c>
      <c r="L152" s="41" t="str">
        <f t="shared" si="6"/>
        <v/>
      </c>
      <c r="M152" s="41"/>
      <c r="N152" s="3"/>
      <c r="O152" s="3"/>
      <c r="P152" s="3"/>
      <c r="Q152" s="3"/>
      <c r="R152" s="3"/>
      <c r="S152" s="3"/>
      <c r="T152" s="3"/>
      <c r="U152" s="3"/>
      <c r="V152" s="3"/>
      <c r="W152" s="3"/>
      <c r="X152" s="3"/>
      <c r="Y152" s="3"/>
      <c r="Z152" s="3"/>
      <c r="AQ152" s="1026"/>
      <c r="AR152" s="1027"/>
    </row>
    <row r="153" spans="2:44" x14ac:dyDescent="0.25">
      <c r="B153" s="53"/>
      <c r="C153" s="4"/>
      <c r="D153" s="4"/>
      <c r="E153" s="4"/>
      <c r="F153" s="4"/>
      <c r="G153" s="4"/>
      <c r="H153" s="40"/>
      <c r="I153" s="40">
        <v>11</v>
      </c>
      <c r="J153" s="3">
        <f>IF(AND($M$5=1,'8 Location'!B23="",'8 Location'!C23="",'8 Location'!D23="",'8 Location'!E23="",'8 Location'!F23=0,'8 Location'!G23=0,'8 Location'!H23=0,'8 Location'!I23=0,'8 Location'!J23=0,'8 Location'!L23=0,'8 Location'!M23=0,'8 Location'!N23=0,'8 Location'!O23=0,'8 Location'!P23=0),0,1)</f>
        <v>0</v>
      </c>
      <c r="K153" s="3">
        <f>IF(AND(J153=0,SUM(J154:$J$192)&gt;0),1,0)</f>
        <v>0</v>
      </c>
      <c r="L153" s="41" t="str">
        <f t="shared" si="6"/>
        <v/>
      </c>
      <c r="M153" s="41"/>
      <c r="N153" s="3"/>
      <c r="O153" s="3"/>
      <c r="P153" s="3"/>
      <c r="Q153" s="3"/>
      <c r="R153" s="3"/>
      <c r="S153" s="3"/>
      <c r="T153" s="3"/>
      <c r="U153" s="3"/>
      <c r="V153" s="3"/>
      <c r="W153" s="3"/>
      <c r="X153" s="3"/>
      <c r="Y153" s="3"/>
      <c r="Z153" s="3"/>
      <c r="AQ153" s="1026"/>
      <c r="AR153" s="1027"/>
    </row>
    <row r="154" spans="2:44" x14ac:dyDescent="0.25">
      <c r="C154" s="3"/>
      <c r="H154" s="40"/>
      <c r="I154" s="40">
        <v>12</v>
      </c>
      <c r="J154" s="3">
        <f>IF(AND($M$5=1,'8 Location'!B24="",'8 Location'!C24="",'8 Location'!D24="",'8 Location'!E24="",'8 Location'!F24=0,'8 Location'!G24=0,'8 Location'!H24=0,'8 Location'!I24=0,'8 Location'!J24=0,'8 Location'!L24=0,'8 Location'!M24=0,'8 Location'!N24=0,'8 Location'!O24=0,'8 Location'!P24=0),0,1)</f>
        <v>0</v>
      </c>
      <c r="K154" s="3">
        <f>IF(AND(J154=0,SUM(J155:$J$192)&gt;0),1,0)</f>
        <v>0</v>
      </c>
      <c r="L154" s="41" t="str">
        <f t="shared" si="6"/>
        <v/>
      </c>
      <c r="M154" s="41"/>
      <c r="N154" s="3"/>
      <c r="O154" s="3"/>
      <c r="P154" s="3"/>
      <c r="Q154" s="3"/>
      <c r="R154" s="3"/>
      <c r="S154" s="3"/>
      <c r="T154" s="3"/>
      <c r="U154" s="3"/>
      <c r="V154" s="3"/>
      <c r="W154" s="3"/>
      <c r="X154" s="3"/>
      <c r="Y154" s="3"/>
      <c r="Z154" s="3"/>
      <c r="AQ154" s="1026"/>
      <c r="AR154" s="1027"/>
    </row>
    <row r="155" spans="2:44" x14ac:dyDescent="0.25">
      <c r="C155" s="3"/>
      <c r="H155" s="40"/>
      <c r="I155" s="40">
        <v>13</v>
      </c>
      <c r="J155" s="3">
        <f>IF(AND($M$5=1,'8 Location'!B25="",'8 Location'!C25="",'8 Location'!D25="",'8 Location'!E25="",'8 Location'!F25=0,'8 Location'!G25=0,'8 Location'!H25=0,'8 Location'!I25=0,'8 Location'!J25=0,'8 Location'!L25=0,'8 Location'!M25=0,'8 Location'!N25=0,'8 Location'!O25=0,'8 Location'!P25=0),0,1)</f>
        <v>0</v>
      </c>
      <c r="K155" s="3">
        <f>IF(AND(J155=0,SUM(J156:$J$192)&gt;0),1,0)</f>
        <v>0</v>
      </c>
      <c r="L155" s="41" t="str">
        <f t="shared" si="6"/>
        <v/>
      </c>
      <c r="M155" s="41"/>
      <c r="N155" s="3"/>
      <c r="O155" s="3"/>
      <c r="P155" s="3"/>
      <c r="Q155" s="3"/>
      <c r="R155" s="3"/>
      <c r="S155" s="3"/>
      <c r="T155" s="3"/>
      <c r="U155" s="3"/>
      <c r="V155" s="3"/>
      <c r="W155" s="3"/>
      <c r="X155" s="3"/>
      <c r="Y155" s="3"/>
      <c r="Z155" s="3"/>
      <c r="AQ155" s="1026"/>
      <c r="AR155" s="1027"/>
    </row>
    <row r="156" spans="2:44" x14ac:dyDescent="0.25">
      <c r="C156" s="3"/>
      <c r="H156" s="40"/>
      <c r="I156" s="40">
        <v>14</v>
      </c>
      <c r="J156" s="3">
        <f>IF(AND($M$5=1,'8 Location'!B26="",'8 Location'!C26="",'8 Location'!D26="",'8 Location'!E26="",'8 Location'!F26=0,'8 Location'!G26=0,'8 Location'!H26=0,'8 Location'!I26=0,'8 Location'!J26=0,'8 Location'!L26=0,'8 Location'!M26=0,'8 Location'!N26=0,'8 Location'!O26=0,'8 Location'!P26=0),0,1)</f>
        <v>0</v>
      </c>
      <c r="K156" s="3">
        <f>IF(AND(J156=0,SUM(J157:$J$192)&gt;0),1,0)</f>
        <v>0</v>
      </c>
      <c r="L156" s="41" t="str">
        <f t="shared" si="6"/>
        <v/>
      </c>
      <c r="M156" s="41"/>
      <c r="N156" s="3"/>
      <c r="O156" s="3"/>
      <c r="P156" s="3"/>
      <c r="Q156" s="3"/>
      <c r="R156" s="3"/>
      <c r="S156" s="3"/>
      <c r="T156" s="3"/>
      <c r="U156" s="3"/>
      <c r="V156" s="3"/>
      <c r="W156" s="3"/>
      <c r="X156" s="3"/>
      <c r="Y156" s="3"/>
      <c r="Z156" s="3"/>
      <c r="AQ156" s="1026"/>
      <c r="AR156" s="1027"/>
    </row>
    <row r="157" spans="2:44" x14ac:dyDescent="0.25">
      <c r="C157" s="3"/>
      <c r="H157" s="40"/>
      <c r="I157" s="40">
        <v>15</v>
      </c>
      <c r="J157" s="3">
        <f>IF(AND($M$5=1,'8 Location'!B27="",'8 Location'!C27="",'8 Location'!D27="",'8 Location'!E27="",'8 Location'!F27=0,'8 Location'!G27=0,'8 Location'!H27=0,'8 Location'!I27=0,'8 Location'!J27=0,'8 Location'!L27=0,'8 Location'!M27=0,'8 Location'!N27=0,'8 Location'!O27=0,'8 Location'!P27=0),0,1)</f>
        <v>0</v>
      </c>
      <c r="K157" s="3">
        <f>IF(AND(J157=0,SUM(J158:$J$192)&gt;0),1,0)</f>
        <v>0</v>
      </c>
      <c r="L157" s="41" t="str">
        <f t="shared" si="6"/>
        <v/>
      </c>
      <c r="M157" s="41"/>
      <c r="N157" s="3"/>
      <c r="O157" s="3"/>
      <c r="P157" s="3"/>
      <c r="Q157" s="3"/>
      <c r="R157" s="3"/>
      <c r="S157" s="3"/>
      <c r="T157" s="3"/>
      <c r="U157" s="3"/>
      <c r="V157" s="3"/>
      <c r="W157" s="3"/>
      <c r="X157" s="3"/>
      <c r="Y157" s="3"/>
      <c r="Z157" s="3"/>
      <c r="AQ157" s="1026"/>
      <c r="AR157" s="1027"/>
    </row>
    <row r="158" spans="2:44" x14ac:dyDescent="0.25">
      <c r="C158" s="3"/>
      <c r="H158" s="40"/>
      <c r="I158" s="40">
        <v>16</v>
      </c>
      <c r="J158" s="3">
        <f>IF(AND($M$5=1,'8 Location'!B28="",'8 Location'!C28="",'8 Location'!D28="",'8 Location'!E28="",'8 Location'!F28=0,'8 Location'!G28=0,'8 Location'!H28=0,'8 Location'!I28=0,'8 Location'!J28=0,'8 Location'!L28=0,'8 Location'!M28=0,'8 Location'!N28=0,'8 Location'!O28=0,'8 Location'!P28=0),0,1)</f>
        <v>0</v>
      </c>
      <c r="K158" s="3">
        <f>IF(AND(J158=0,SUM(J159:$J$192)&gt;0),1,0)</f>
        <v>0</v>
      </c>
      <c r="L158" s="41" t="str">
        <f t="shared" si="6"/>
        <v/>
      </c>
      <c r="M158" s="41"/>
      <c r="N158" s="3"/>
      <c r="O158" s="3"/>
      <c r="P158" s="3"/>
      <c r="Q158" s="3"/>
      <c r="R158" s="3"/>
      <c r="S158" s="3"/>
      <c r="T158" s="3"/>
      <c r="U158" s="3"/>
      <c r="V158" s="3"/>
      <c r="W158" s="3"/>
      <c r="X158" s="3"/>
      <c r="Y158" s="3"/>
      <c r="Z158" s="3"/>
      <c r="AQ158" s="1026"/>
      <c r="AR158" s="1027"/>
    </row>
    <row r="159" spans="2:44" x14ac:dyDescent="0.25">
      <c r="C159" s="3"/>
      <c r="H159" s="40"/>
      <c r="I159" s="40">
        <v>17</v>
      </c>
      <c r="J159" s="3">
        <f>IF(AND($M$5=1,'8 Location'!B29="",'8 Location'!C29="",'8 Location'!D29="",'8 Location'!E29="",'8 Location'!F29=0,'8 Location'!G29=0,'8 Location'!H29=0,'8 Location'!I29=0,'8 Location'!J29=0,'8 Location'!L29=0,'8 Location'!M29=0,'8 Location'!N29=0,'8 Location'!O29=0,'8 Location'!P29=0),0,1)</f>
        <v>0</v>
      </c>
      <c r="K159" s="3">
        <f>IF(AND(J159=0,SUM(J160:$J$192)&gt;0),1,0)</f>
        <v>0</v>
      </c>
      <c r="L159" s="41" t="str">
        <f t="shared" si="6"/>
        <v/>
      </c>
      <c r="M159" s="41"/>
      <c r="N159" s="3"/>
      <c r="O159" s="3"/>
      <c r="P159" s="3"/>
      <c r="Q159" s="3"/>
      <c r="R159" s="3"/>
      <c r="S159" s="3"/>
      <c r="T159" s="3"/>
      <c r="U159" s="3"/>
      <c r="V159" s="3"/>
      <c r="W159" s="3"/>
      <c r="X159" s="3"/>
      <c r="Y159" s="3"/>
      <c r="Z159" s="3"/>
      <c r="AQ159" s="1026"/>
      <c r="AR159" s="1027"/>
    </row>
    <row r="160" spans="2:44" x14ac:dyDescent="0.25">
      <c r="C160" s="3"/>
      <c r="H160" s="40"/>
      <c r="I160" s="40">
        <v>18</v>
      </c>
      <c r="J160" s="3">
        <f>IF(AND($M$5=1,'8 Location'!B30="",'8 Location'!C30="",'8 Location'!D30="",'8 Location'!E30="",'8 Location'!F30=0,'8 Location'!G30=0,'8 Location'!H30=0,'8 Location'!I30=0,'8 Location'!J30=0,'8 Location'!L30=0,'8 Location'!M30=0,'8 Location'!N30=0,'8 Location'!O30=0,'8 Location'!P30=0),0,1)</f>
        <v>0</v>
      </c>
      <c r="K160" s="3">
        <f>IF(AND(J160=0,SUM(J161:$J$192)&gt;0),1,0)</f>
        <v>0</v>
      </c>
      <c r="L160" s="41" t="str">
        <f t="shared" si="6"/>
        <v/>
      </c>
      <c r="M160" s="41"/>
      <c r="N160" s="3"/>
      <c r="O160" s="3"/>
      <c r="P160" s="3"/>
      <c r="Q160" s="3"/>
      <c r="R160" s="3"/>
      <c r="S160" s="3"/>
      <c r="T160" s="3"/>
      <c r="U160" s="3"/>
      <c r="V160" s="3"/>
      <c r="W160" s="3"/>
      <c r="X160" s="3"/>
      <c r="Y160" s="3"/>
      <c r="Z160" s="3"/>
      <c r="AQ160" s="1026"/>
      <c r="AR160" s="1027"/>
    </row>
    <row r="161" spans="3:44" x14ac:dyDescent="0.25">
      <c r="C161" s="3"/>
      <c r="H161" s="40"/>
      <c r="I161" s="40">
        <v>19</v>
      </c>
      <c r="J161" s="3">
        <f>IF(AND($M$5=1,'8 Location'!B31="",'8 Location'!C31="",'8 Location'!D31="",'8 Location'!E31="",'8 Location'!F31=0,'8 Location'!G31=0,'8 Location'!H31=0,'8 Location'!I31=0,'8 Location'!J31=0,'8 Location'!L31=0,'8 Location'!M31=0,'8 Location'!N31=0,'8 Location'!O31=0,'8 Location'!P31=0),0,1)</f>
        <v>0</v>
      </c>
      <c r="K161" s="3">
        <f>IF(AND(J161=0,SUM(J162:$J$192)&gt;0),1,0)</f>
        <v>0</v>
      </c>
      <c r="L161" s="41" t="str">
        <f t="shared" si="6"/>
        <v/>
      </c>
      <c r="M161" s="41"/>
      <c r="N161" s="3"/>
      <c r="O161" s="3"/>
      <c r="P161" s="3"/>
      <c r="Q161" s="3"/>
      <c r="R161" s="3"/>
      <c r="S161" s="3"/>
      <c r="T161" s="3"/>
      <c r="U161" s="3"/>
      <c r="V161" s="3"/>
      <c r="W161" s="3"/>
      <c r="X161" s="3"/>
      <c r="Y161" s="3"/>
      <c r="Z161" s="3"/>
      <c r="AQ161" s="1026"/>
      <c r="AR161" s="1027"/>
    </row>
    <row r="162" spans="3:44" x14ac:dyDescent="0.25">
      <c r="C162" s="3"/>
      <c r="H162" s="40"/>
      <c r="I162" s="40">
        <v>20</v>
      </c>
      <c r="J162" s="3">
        <f>IF(AND($M$5=1,'8 Location'!B32="",'8 Location'!C32="",'8 Location'!D32="",'8 Location'!E32="",'8 Location'!F32=0,'8 Location'!G32=0,'8 Location'!H32=0,'8 Location'!I32=0,'8 Location'!J32=0,'8 Location'!L32=0,'8 Location'!M32=0,'8 Location'!N32=0,'8 Location'!O32=0,'8 Location'!P32=0),0,1)</f>
        <v>0</v>
      </c>
      <c r="K162" s="3">
        <f>IF(AND(J162=0,SUM(J163:$J$192)&gt;0),1,0)</f>
        <v>0</v>
      </c>
      <c r="L162" s="41" t="str">
        <f t="shared" si="6"/>
        <v/>
      </c>
      <c r="M162" s="41"/>
      <c r="N162" s="3"/>
      <c r="O162" s="3"/>
      <c r="P162" s="3"/>
      <c r="Q162" s="3"/>
      <c r="R162" s="3"/>
      <c r="S162" s="3"/>
      <c r="T162" s="3"/>
      <c r="U162" s="3"/>
      <c r="V162" s="3"/>
      <c r="W162" s="3"/>
      <c r="X162" s="3"/>
      <c r="Y162" s="3"/>
      <c r="Z162" s="3"/>
      <c r="AQ162" s="1026"/>
      <c r="AR162" s="1027"/>
    </row>
    <row r="163" spans="3:44" x14ac:dyDescent="0.25">
      <c r="C163" s="3"/>
      <c r="H163" s="40"/>
      <c r="I163" s="40">
        <v>21</v>
      </c>
      <c r="J163" s="3">
        <f>IF(AND($M$5=1,'8 Location'!B33="",'8 Location'!C33="",'8 Location'!D33="",'8 Location'!E33="",'8 Location'!F33=0,'8 Location'!G33=0,'8 Location'!H33=0,'8 Location'!I33=0,'8 Location'!J33=0,'8 Location'!L33=0,'8 Location'!M33=0,'8 Location'!N33=0,'8 Location'!O33=0,'8 Location'!P33=0),0,1)</f>
        <v>0</v>
      </c>
      <c r="K163" s="3">
        <f>IF(AND(J163=0,SUM(J164:$J$192)&gt;0),1,0)</f>
        <v>0</v>
      </c>
      <c r="L163" s="41" t="str">
        <f t="shared" si="6"/>
        <v/>
      </c>
      <c r="M163" s="41"/>
      <c r="N163" s="3"/>
      <c r="O163" s="3"/>
      <c r="P163" s="3"/>
      <c r="Q163" s="3"/>
      <c r="R163" s="3"/>
      <c r="S163" s="3"/>
      <c r="T163" s="3"/>
      <c r="U163" s="3"/>
      <c r="V163" s="3"/>
      <c r="W163" s="3"/>
      <c r="X163" s="3"/>
      <c r="Y163" s="3"/>
      <c r="Z163" s="3"/>
      <c r="AQ163" s="1026"/>
      <c r="AR163" s="1027"/>
    </row>
    <row r="164" spans="3:44" x14ac:dyDescent="0.25">
      <c r="C164" s="3"/>
      <c r="H164" s="40"/>
      <c r="I164" s="40">
        <v>22</v>
      </c>
      <c r="J164" s="3">
        <f>IF(AND($M$5=1,'8 Location'!B34="",'8 Location'!C34="",'8 Location'!D34="",'8 Location'!E34="",'8 Location'!F34=0,'8 Location'!G34=0,'8 Location'!H34=0,'8 Location'!I34=0,'8 Location'!J34=0,'8 Location'!L34=0,'8 Location'!M34=0,'8 Location'!N34=0,'8 Location'!O34=0,'8 Location'!P34=0),0,1)</f>
        <v>0</v>
      </c>
      <c r="K164" s="3">
        <f>IF(AND(J164=0,SUM(J165:$J$192)&gt;0),1,0)</f>
        <v>0</v>
      </c>
      <c r="L164" s="41" t="str">
        <f t="shared" si="6"/>
        <v/>
      </c>
      <c r="M164" s="41"/>
      <c r="N164" s="3"/>
      <c r="O164" s="3"/>
      <c r="P164" s="3"/>
      <c r="Q164" s="3"/>
      <c r="R164" s="3"/>
      <c r="S164" s="3"/>
      <c r="T164" s="3"/>
      <c r="U164" s="3"/>
      <c r="V164" s="3"/>
      <c r="W164" s="3"/>
      <c r="X164" s="3"/>
      <c r="Y164" s="3"/>
      <c r="Z164" s="3"/>
      <c r="AQ164" s="1026"/>
      <c r="AR164" s="1027"/>
    </row>
    <row r="165" spans="3:44" x14ac:dyDescent="0.25">
      <c r="C165" s="3"/>
      <c r="H165" s="40"/>
      <c r="I165" s="40">
        <v>23</v>
      </c>
      <c r="J165" s="3">
        <f>IF(AND($M$5=1,'8 Location'!B35="",'8 Location'!C35="",'8 Location'!D35="",'8 Location'!E35="",'8 Location'!F35=0,'8 Location'!G35=0,'8 Location'!H35=0,'8 Location'!I35=0,'8 Location'!J35=0,'8 Location'!L35=0,'8 Location'!M35=0,'8 Location'!N35=0,'8 Location'!O35=0,'8 Location'!P35=0),0,1)</f>
        <v>0</v>
      </c>
      <c r="K165" s="3">
        <f>IF(AND(J165=0,SUM(J166:$J$192)&gt;0),1,0)</f>
        <v>0</v>
      </c>
      <c r="L165" s="41" t="str">
        <f t="shared" si="6"/>
        <v/>
      </c>
      <c r="M165" s="41"/>
      <c r="N165" s="3"/>
      <c r="O165" s="3"/>
      <c r="P165" s="3"/>
      <c r="Q165" s="3"/>
      <c r="R165" s="3"/>
      <c r="S165" s="3"/>
      <c r="T165" s="3"/>
      <c r="U165" s="3"/>
      <c r="V165" s="3"/>
      <c r="W165" s="3"/>
      <c r="X165" s="3"/>
      <c r="Y165" s="3"/>
      <c r="Z165" s="3"/>
      <c r="AQ165" s="1026"/>
      <c r="AR165" s="1027"/>
    </row>
    <row r="166" spans="3:44" x14ac:dyDescent="0.25">
      <c r="C166" s="3"/>
      <c r="H166" s="40"/>
      <c r="I166" s="40">
        <v>24</v>
      </c>
      <c r="J166" s="3">
        <f>IF(AND($M$5=1,'8 Location'!B36="",'8 Location'!C36="",'8 Location'!D36="",'8 Location'!E36="",'8 Location'!F36=0,'8 Location'!G36=0,'8 Location'!H36=0,'8 Location'!I36=0,'8 Location'!J36=0,'8 Location'!L36=0,'8 Location'!M36=0,'8 Location'!N36=0,'8 Location'!O36=0,'8 Location'!P36=0),0,1)</f>
        <v>0</v>
      </c>
      <c r="K166" s="3">
        <f>IF(AND(J166=0,SUM(J167:$J$192)&gt;0),1,0)</f>
        <v>0</v>
      </c>
      <c r="L166" s="41" t="str">
        <f t="shared" si="6"/>
        <v/>
      </c>
      <c r="M166" s="41"/>
      <c r="N166" s="3"/>
      <c r="O166" s="3"/>
      <c r="P166" s="3"/>
      <c r="Q166" s="3"/>
      <c r="R166" s="3"/>
      <c r="S166" s="3"/>
      <c r="T166" s="3"/>
      <c r="U166" s="3"/>
      <c r="V166" s="3"/>
      <c r="W166" s="3"/>
      <c r="X166" s="3"/>
      <c r="Y166" s="3"/>
      <c r="Z166" s="3"/>
      <c r="AQ166" s="1026"/>
      <c r="AR166" s="1027"/>
    </row>
    <row r="167" spans="3:44" x14ac:dyDescent="0.25">
      <c r="C167" s="3"/>
      <c r="H167" s="40"/>
      <c r="I167" s="40">
        <v>25</v>
      </c>
      <c r="J167" s="3">
        <f>IF(AND($M$5=1,'8 Location'!B37="",'8 Location'!C37="",'8 Location'!D37="",'8 Location'!E37="",'8 Location'!F37=0,'8 Location'!G37=0,'8 Location'!H37=0,'8 Location'!I37=0,'8 Location'!J37=0,'8 Location'!L37=0,'8 Location'!M37=0,'8 Location'!N37=0,'8 Location'!O37=0,'8 Location'!P37=0),0,1)</f>
        <v>0</v>
      </c>
      <c r="K167" s="3">
        <f>IF(AND(J167=0,SUM(J168:$J$192)&gt;0),1,0)</f>
        <v>0</v>
      </c>
      <c r="L167" s="41" t="str">
        <f t="shared" si="6"/>
        <v/>
      </c>
      <c r="M167" s="41"/>
      <c r="N167" s="3"/>
      <c r="O167" s="3"/>
      <c r="P167" s="3"/>
      <c r="Q167" s="3"/>
      <c r="R167" s="3"/>
      <c r="S167" s="3"/>
      <c r="T167" s="3"/>
      <c r="U167" s="3"/>
      <c r="V167" s="3"/>
      <c r="W167" s="3"/>
      <c r="X167" s="3"/>
      <c r="Y167" s="3"/>
      <c r="Z167" s="3"/>
      <c r="AQ167" s="1026"/>
      <c r="AR167" s="1027"/>
    </row>
    <row r="168" spans="3:44" x14ac:dyDescent="0.25">
      <c r="C168" s="3"/>
      <c r="H168" s="40"/>
      <c r="I168" s="40">
        <v>26</v>
      </c>
      <c r="J168" s="3">
        <f>IF(AND($M$5=1,'8 Location'!B38="",'8 Location'!C38="",'8 Location'!D38="",'8 Location'!E38="",'8 Location'!F38=0,'8 Location'!G38=0,'8 Location'!H38=0,'8 Location'!I38=0,'8 Location'!J38=0,'8 Location'!L38=0,'8 Location'!M38=0,'8 Location'!N38=0,'8 Location'!O38=0,'8 Location'!P38=0),0,1)</f>
        <v>0</v>
      </c>
      <c r="K168" s="3">
        <f>IF(AND(J168=0,SUM(J169:$J$192)&gt;0),1,0)</f>
        <v>0</v>
      </c>
      <c r="L168" s="41" t="str">
        <f t="shared" si="6"/>
        <v/>
      </c>
      <c r="M168" s="41"/>
      <c r="N168" s="3"/>
      <c r="O168" s="3"/>
      <c r="P168" s="3"/>
      <c r="Q168" s="3"/>
      <c r="R168" s="3"/>
      <c r="S168" s="3"/>
      <c r="T168" s="3"/>
      <c r="U168" s="3"/>
      <c r="V168" s="3"/>
      <c r="W168" s="3"/>
      <c r="X168" s="3"/>
      <c r="Y168" s="3"/>
      <c r="Z168" s="3"/>
      <c r="AQ168" s="1026"/>
      <c r="AR168" s="1027"/>
    </row>
    <row r="169" spans="3:44" x14ac:dyDescent="0.25">
      <c r="C169" s="3"/>
      <c r="H169" s="40"/>
      <c r="I169" s="40">
        <v>27</v>
      </c>
      <c r="J169" s="3">
        <f>IF(AND($M$5=1,'8 Location'!B39="",'8 Location'!C39="",'8 Location'!D39="",'8 Location'!E39="",'8 Location'!F39=0,'8 Location'!G39=0,'8 Location'!H39=0,'8 Location'!I39=0,'8 Location'!J39=0,'8 Location'!L39=0,'8 Location'!M39=0,'8 Location'!N39=0,'8 Location'!O39=0,'8 Location'!P39=0),0,1)</f>
        <v>0</v>
      </c>
      <c r="K169" s="3">
        <f>IF(AND(J169=0,SUM(J170:$J$192)&gt;0),1,0)</f>
        <v>0</v>
      </c>
      <c r="L169" s="41" t="str">
        <f t="shared" si="6"/>
        <v/>
      </c>
      <c r="M169" s="41"/>
      <c r="N169" s="3"/>
      <c r="O169" s="3"/>
      <c r="P169" s="3"/>
      <c r="Q169" s="3"/>
      <c r="R169" s="3"/>
      <c r="S169" s="3"/>
      <c r="T169" s="3"/>
      <c r="U169" s="3"/>
      <c r="V169" s="3"/>
      <c r="W169" s="3"/>
      <c r="X169" s="3"/>
      <c r="Y169" s="3"/>
      <c r="Z169" s="3"/>
      <c r="AQ169" s="1026"/>
      <c r="AR169" s="1027"/>
    </row>
    <row r="170" spans="3:44" x14ac:dyDescent="0.25">
      <c r="C170" s="3"/>
      <c r="H170" s="40"/>
      <c r="I170" s="40">
        <v>28</v>
      </c>
      <c r="J170" s="3">
        <f>IF(AND($M$5=1,'8 Location'!B40="",'8 Location'!C40="",'8 Location'!D40="",'8 Location'!E40="",'8 Location'!F40=0,'8 Location'!G40=0,'8 Location'!H40=0,'8 Location'!I40=0,'8 Location'!J40=0,'8 Location'!L40=0,'8 Location'!M40=0,'8 Location'!N40=0,'8 Location'!O40=0,'8 Location'!P40=0),0,1)</f>
        <v>0</v>
      </c>
      <c r="K170" s="3">
        <f>IF(AND(J170=0,SUM(J171:$J$192)&gt;0),1,0)</f>
        <v>0</v>
      </c>
      <c r="L170" s="41" t="str">
        <f t="shared" si="6"/>
        <v/>
      </c>
      <c r="M170" s="41"/>
      <c r="N170" s="3"/>
      <c r="O170" s="3"/>
      <c r="P170" s="3"/>
      <c r="Q170" s="3"/>
      <c r="R170" s="3"/>
      <c r="S170" s="3"/>
      <c r="T170" s="3"/>
      <c r="U170" s="3"/>
      <c r="V170" s="3"/>
      <c r="W170" s="3"/>
      <c r="X170" s="3"/>
      <c r="Y170" s="3"/>
      <c r="Z170" s="3"/>
      <c r="AQ170" s="1026"/>
      <c r="AR170" s="1027"/>
    </row>
    <row r="171" spans="3:44" x14ac:dyDescent="0.25">
      <c r="C171" s="3"/>
      <c r="H171" s="40"/>
      <c r="I171" s="40">
        <v>29</v>
      </c>
      <c r="J171" s="3">
        <f>IF(AND($M$5=1,'8 Location'!B41="",'8 Location'!C41="",'8 Location'!D41="",'8 Location'!E41="",'8 Location'!F41=0,'8 Location'!G41=0,'8 Location'!H41=0,'8 Location'!I41=0,'8 Location'!J41=0,'8 Location'!L41=0,'8 Location'!M41=0,'8 Location'!N41=0,'8 Location'!O41=0,'8 Location'!P41=0),0,1)</f>
        <v>0</v>
      </c>
      <c r="K171" s="3">
        <f>IF(AND(J171=0,SUM(J172:$J$192)&gt;0),1,0)</f>
        <v>0</v>
      </c>
      <c r="L171" s="41" t="str">
        <f t="shared" si="6"/>
        <v/>
      </c>
      <c r="M171" s="41"/>
      <c r="N171" s="3"/>
      <c r="O171" s="3"/>
      <c r="P171" s="3"/>
      <c r="Q171" s="3"/>
      <c r="R171" s="3"/>
      <c r="S171" s="3"/>
      <c r="T171" s="3"/>
      <c r="U171" s="3"/>
      <c r="V171" s="3"/>
      <c r="W171" s="3"/>
      <c r="X171" s="3"/>
      <c r="Y171" s="3"/>
      <c r="Z171" s="3"/>
      <c r="AQ171" s="1026"/>
      <c r="AR171" s="1027"/>
    </row>
    <row r="172" spans="3:44" x14ac:dyDescent="0.25">
      <c r="C172" s="3"/>
      <c r="H172" s="40"/>
      <c r="I172" s="40">
        <v>30</v>
      </c>
      <c r="J172" s="3">
        <f>IF(AND($M$5=1,'8 Location'!B42="",'8 Location'!C42="",'8 Location'!D42="",'8 Location'!E42="",'8 Location'!F42=0,'8 Location'!G42=0,'8 Location'!H42=0,'8 Location'!I42=0,'8 Location'!J42=0,'8 Location'!L42=0,'8 Location'!M42=0,'8 Location'!N42=0,'8 Location'!O42=0,'8 Location'!P42=0),0,1)</f>
        <v>0</v>
      </c>
      <c r="K172" s="3">
        <f>IF(AND(J172=0,SUM(J173:$J$192)&gt;0),1,0)</f>
        <v>0</v>
      </c>
      <c r="L172" s="41" t="str">
        <f t="shared" si="6"/>
        <v/>
      </c>
      <c r="M172" s="41"/>
      <c r="N172" s="3"/>
      <c r="O172" s="3"/>
      <c r="P172" s="3"/>
      <c r="Q172" s="3"/>
      <c r="R172" s="3"/>
      <c r="S172" s="3"/>
      <c r="T172" s="3"/>
      <c r="U172" s="3"/>
      <c r="V172" s="3"/>
      <c r="W172" s="3"/>
      <c r="X172" s="3"/>
      <c r="Y172" s="3"/>
      <c r="Z172" s="3"/>
      <c r="AQ172" s="1026"/>
      <c r="AR172" s="1027"/>
    </row>
    <row r="173" spans="3:44" x14ac:dyDescent="0.25">
      <c r="C173" s="3"/>
      <c r="H173" s="40"/>
      <c r="I173" s="40">
        <v>31</v>
      </c>
      <c r="J173" s="3">
        <f>IF(AND($M$5=1,'8 Location'!B43="",'8 Location'!C43="",'8 Location'!D43="",'8 Location'!E43="",'8 Location'!F43=0,'8 Location'!G43=0,'8 Location'!H43=0,'8 Location'!I43=0,'8 Location'!J43=0,'8 Location'!L43=0,'8 Location'!M43=0,'8 Location'!N43=0,'8 Location'!O43=0,'8 Location'!P43=0),0,1)</f>
        <v>0</v>
      </c>
      <c r="K173" s="3">
        <f>IF(AND(J173=0,SUM(J174:$J$192)&gt;0),1,0)</f>
        <v>0</v>
      </c>
      <c r="L173" s="41" t="str">
        <f t="shared" si="6"/>
        <v/>
      </c>
      <c r="M173" s="41"/>
      <c r="N173" s="3"/>
      <c r="O173" s="3"/>
      <c r="P173" s="3"/>
      <c r="Q173" s="3"/>
      <c r="R173" s="3"/>
      <c r="S173" s="3"/>
      <c r="T173" s="3"/>
      <c r="U173" s="3"/>
      <c r="V173" s="3"/>
      <c r="W173" s="3"/>
      <c r="X173" s="3"/>
      <c r="Y173" s="3"/>
      <c r="Z173" s="3"/>
      <c r="AQ173" s="1026"/>
      <c r="AR173" s="1027"/>
    </row>
    <row r="174" spans="3:44" x14ac:dyDescent="0.25">
      <c r="C174" s="3"/>
      <c r="H174" s="40"/>
      <c r="I174" s="40">
        <v>32</v>
      </c>
      <c r="J174" s="3">
        <f>IF(AND($M$5=1,'8 Location'!B44="",'8 Location'!C44="",'8 Location'!D44="",'8 Location'!E44="",'8 Location'!F44=0,'8 Location'!G44=0,'8 Location'!H44=0,'8 Location'!I44=0,'8 Location'!J44=0,'8 Location'!L44=0,'8 Location'!M44=0,'8 Location'!N44=0,'8 Location'!O44=0,'8 Location'!P44=0),0,1)</f>
        <v>0</v>
      </c>
      <c r="K174" s="3">
        <f>IF(AND(J174=0,SUM(J175:$J$192)&gt;0),1,0)</f>
        <v>0</v>
      </c>
      <c r="L174" s="41" t="str">
        <f t="shared" si="6"/>
        <v/>
      </c>
      <c r="M174" s="41"/>
      <c r="N174" s="3"/>
      <c r="O174" s="3"/>
      <c r="P174" s="3"/>
      <c r="Q174" s="3"/>
      <c r="R174" s="3"/>
      <c r="S174" s="3"/>
      <c r="T174" s="3"/>
      <c r="U174" s="3"/>
      <c r="V174" s="3"/>
      <c r="W174" s="3"/>
      <c r="X174" s="3"/>
      <c r="Y174" s="3"/>
      <c r="Z174" s="3"/>
      <c r="AQ174" s="1026"/>
      <c r="AR174" s="1027"/>
    </row>
    <row r="175" spans="3:44" x14ac:dyDescent="0.25">
      <c r="C175" s="3"/>
      <c r="H175" s="40"/>
      <c r="I175" s="40">
        <v>33</v>
      </c>
      <c r="J175" s="3">
        <f>IF(AND($M$5=1,'8 Location'!B45="",'8 Location'!C45="",'8 Location'!D45="",'8 Location'!E45="",'8 Location'!F45=0,'8 Location'!G45=0,'8 Location'!H45=0,'8 Location'!I45=0,'8 Location'!J45=0,'8 Location'!L45=0,'8 Location'!M45=0,'8 Location'!N45=0,'8 Location'!O45=0,'8 Location'!P45=0),0,1)</f>
        <v>0</v>
      </c>
      <c r="K175" s="3">
        <f>IF(AND(J175=0,SUM(J176:$J$192)&gt;0),1,0)</f>
        <v>0</v>
      </c>
      <c r="L175" s="41" t="str">
        <f t="shared" si="6"/>
        <v/>
      </c>
      <c r="M175" s="41"/>
      <c r="N175" s="3"/>
      <c r="O175" s="3"/>
      <c r="P175" s="3"/>
      <c r="Q175" s="3"/>
      <c r="R175" s="3"/>
      <c r="S175" s="3"/>
      <c r="T175" s="3"/>
      <c r="U175" s="3"/>
      <c r="V175" s="3"/>
      <c r="W175" s="3"/>
      <c r="X175" s="3"/>
      <c r="Y175" s="3"/>
      <c r="Z175" s="3"/>
      <c r="AQ175" s="1026"/>
      <c r="AR175" s="1027"/>
    </row>
    <row r="176" spans="3:44" x14ac:dyDescent="0.25">
      <c r="C176" s="3"/>
      <c r="H176" s="40"/>
      <c r="I176" s="40">
        <v>34</v>
      </c>
      <c r="J176" s="3">
        <f>IF(AND($M$5=1,'8 Location'!B46="",'8 Location'!C46="",'8 Location'!D46="",'8 Location'!E46="",'8 Location'!F46=0,'8 Location'!G46=0,'8 Location'!H46=0,'8 Location'!I46=0,'8 Location'!J46=0,'8 Location'!L46=0,'8 Location'!M46=0,'8 Location'!N46=0,'8 Location'!O46=0,'8 Location'!P46=0),0,1)</f>
        <v>0</v>
      </c>
      <c r="K176" s="3">
        <f>IF(AND(J176=0,SUM(J177:$J$192)&gt;0),1,0)</f>
        <v>0</v>
      </c>
      <c r="L176" s="41" t="str">
        <f t="shared" si="6"/>
        <v/>
      </c>
      <c r="M176" s="41"/>
      <c r="N176" s="3"/>
      <c r="O176" s="3"/>
      <c r="P176" s="3"/>
      <c r="Q176" s="3"/>
      <c r="R176" s="3"/>
      <c r="S176" s="3"/>
      <c r="T176" s="3"/>
      <c r="U176" s="3"/>
      <c r="V176" s="3"/>
      <c r="W176" s="3"/>
      <c r="X176" s="3"/>
      <c r="Y176" s="3"/>
      <c r="Z176" s="3"/>
      <c r="AQ176" s="1026"/>
      <c r="AR176" s="1027"/>
    </row>
    <row r="177" spans="3:44" x14ac:dyDescent="0.25">
      <c r="C177" s="3"/>
      <c r="H177" s="40"/>
      <c r="I177" s="40">
        <v>35</v>
      </c>
      <c r="J177" s="3">
        <f>IF(AND($M$5=1,'8 Location'!B47="",'8 Location'!C47="",'8 Location'!D47="",'8 Location'!E47="",'8 Location'!F47=0,'8 Location'!G47=0,'8 Location'!H47=0,'8 Location'!I47=0,'8 Location'!J47=0,'8 Location'!L47=0,'8 Location'!M47=0,'8 Location'!N47=0,'8 Location'!O47=0,'8 Location'!P47=0),0,1)</f>
        <v>0</v>
      </c>
      <c r="K177" s="3">
        <f>IF(AND(J177=0,SUM(J178:$J$192)&gt;0),1,0)</f>
        <v>0</v>
      </c>
      <c r="L177" s="41" t="str">
        <f t="shared" si="6"/>
        <v/>
      </c>
      <c r="M177" s="41"/>
      <c r="N177" s="3"/>
      <c r="O177" s="3"/>
      <c r="P177" s="3"/>
      <c r="Q177" s="3"/>
      <c r="R177" s="3"/>
      <c r="S177" s="3"/>
      <c r="T177" s="3"/>
      <c r="U177" s="3"/>
      <c r="V177" s="3"/>
      <c r="W177" s="3"/>
      <c r="X177" s="3"/>
      <c r="Y177" s="3"/>
      <c r="Z177" s="3"/>
      <c r="AQ177" s="1026"/>
      <c r="AR177" s="1027"/>
    </row>
    <row r="178" spans="3:44" x14ac:dyDescent="0.25">
      <c r="C178" s="3"/>
      <c r="H178" s="40"/>
      <c r="I178" s="40">
        <v>36</v>
      </c>
      <c r="J178" s="3">
        <f>IF(AND($M$5=1,'8 Location'!B48="",'8 Location'!C48="",'8 Location'!D48="",'8 Location'!E48="",'8 Location'!F48=0,'8 Location'!G48=0,'8 Location'!H48=0,'8 Location'!I48=0,'8 Location'!J48=0,'8 Location'!L48=0,'8 Location'!M48=0,'8 Location'!N48=0,'8 Location'!O48=0,'8 Location'!P48=0),0,1)</f>
        <v>0</v>
      </c>
      <c r="K178" s="3">
        <f>IF(AND(J178=0,SUM(J179:$J$192)&gt;0),1,0)</f>
        <v>0</v>
      </c>
      <c r="L178" s="41" t="str">
        <f t="shared" si="6"/>
        <v/>
      </c>
      <c r="M178" s="41"/>
      <c r="N178" s="3"/>
      <c r="O178" s="3"/>
      <c r="P178" s="3"/>
      <c r="Q178" s="3"/>
      <c r="R178" s="3"/>
      <c r="S178" s="3"/>
      <c r="T178" s="3"/>
      <c r="U178" s="3"/>
      <c r="V178" s="3"/>
      <c r="W178" s="3"/>
      <c r="X178" s="3"/>
      <c r="Y178" s="3"/>
      <c r="Z178" s="3"/>
      <c r="AQ178" s="1026"/>
      <c r="AR178" s="1027"/>
    </row>
    <row r="179" spans="3:44" x14ac:dyDescent="0.25">
      <c r="C179" s="3"/>
      <c r="H179" s="40"/>
      <c r="I179" s="40">
        <v>37</v>
      </c>
      <c r="J179" s="3">
        <f>IF(AND($M$5=1,'8 Location'!B49="",'8 Location'!C49="",'8 Location'!D49="",'8 Location'!E49="",'8 Location'!F49=0,'8 Location'!G49=0,'8 Location'!H49=0,'8 Location'!I49=0,'8 Location'!J49=0,'8 Location'!L49=0,'8 Location'!M49=0,'8 Location'!N49=0,'8 Location'!O49=0,'8 Location'!P49=0),0,1)</f>
        <v>0</v>
      </c>
      <c r="K179" s="3">
        <f>IF(AND(J179=0,SUM(J180:$J$192)&gt;0),1,0)</f>
        <v>0</v>
      </c>
      <c r="L179" s="41" t="str">
        <f t="shared" si="6"/>
        <v/>
      </c>
      <c r="M179" s="41"/>
      <c r="N179" s="3"/>
      <c r="O179" s="3"/>
      <c r="P179" s="3"/>
      <c r="Q179" s="3"/>
      <c r="R179" s="3"/>
      <c r="S179" s="3"/>
      <c r="T179" s="3"/>
      <c r="U179" s="3"/>
      <c r="V179" s="3"/>
      <c r="W179" s="3"/>
      <c r="X179" s="3"/>
      <c r="Y179" s="3"/>
      <c r="Z179" s="3"/>
      <c r="AQ179" s="1026"/>
      <c r="AR179" s="1027"/>
    </row>
    <row r="180" spans="3:44" x14ac:dyDescent="0.25">
      <c r="C180" s="3"/>
      <c r="H180" s="40"/>
      <c r="I180" s="40">
        <v>38</v>
      </c>
      <c r="J180" s="3">
        <f>IF(AND($M$5=1,'8 Location'!B50="",'8 Location'!C50="",'8 Location'!D50="",'8 Location'!E50="",'8 Location'!F50=0,'8 Location'!G50=0,'8 Location'!H50=0,'8 Location'!I50=0,'8 Location'!J50=0,'8 Location'!L50=0,'8 Location'!M50=0,'8 Location'!N50=0,'8 Location'!O50=0,'8 Location'!P50=0),0,1)</f>
        <v>0</v>
      </c>
      <c r="K180" s="3">
        <f>IF(AND(J180=0,SUM(J181:$J$192)&gt;0),1,0)</f>
        <v>0</v>
      </c>
      <c r="L180" s="41" t="str">
        <f t="shared" si="6"/>
        <v/>
      </c>
      <c r="M180" s="41"/>
      <c r="N180" s="3"/>
      <c r="O180" s="3"/>
      <c r="P180" s="3"/>
      <c r="Q180" s="3"/>
      <c r="R180" s="3"/>
      <c r="S180" s="3"/>
      <c r="T180" s="3"/>
      <c r="U180" s="3"/>
      <c r="V180" s="3"/>
      <c r="W180" s="3"/>
      <c r="X180" s="3"/>
      <c r="Y180" s="3"/>
      <c r="Z180" s="3"/>
      <c r="AQ180" s="1026"/>
      <c r="AR180" s="1027"/>
    </row>
    <row r="181" spans="3:44" x14ac:dyDescent="0.25">
      <c r="C181" s="3"/>
      <c r="H181" s="40"/>
      <c r="I181" s="40">
        <v>39</v>
      </c>
      <c r="J181" s="3">
        <f>IF(AND($M$5=1,'8 Location'!B51="",'8 Location'!C51="",'8 Location'!D51="",'8 Location'!E51="",'8 Location'!F51=0,'8 Location'!G51=0,'8 Location'!H51=0,'8 Location'!I51=0,'8 Location'!J51=0,'8 Location'!L51=0,'8 Location'!M51=0,'8 Location'!N51=0,'8 Location'!O51=0,'8 Location'!P51=0),0,1)</f>
        <v>0</v>
      </c>
      <c r="K181" s="3">
        <f>IF(AND(J181=0,SUM(J182:$J$192)&gt;0),1,0)</f>
        <v>0</v>
      </c>
      <c r="L181" s="41" t="str">
        <f t="shared" si="6"/>
        <v/>
      </c>
      <c r="M181" s="41"/>
      <c r="N181" s="3"/>
      <c r="O181" s="3"/>
      <c r="P181" s="3"/>
      <c r="Q181" s="3"/>
      <c r="R181" s="3"/>
      <c r="S181" s="3"/>
      <c r="T181" s="3"/>
      <c r="U181" s="3"/>
      <c r="V181" s="3"/>
      <c r="W181" s="3"/>
      <c r="X181" s="3"/>
      <c r="Y181" s="3"/>
      <c r="Z181" s="3"/>
      <c r="AQ181" s="1026"/>
      <c r="AR181" s="1027"/>
    </row>
    <row r="182" spans="3:44" x14ac:dyDescent="0.25">
      <c r="C182" s="3"/>
      <c r="H182" s="40"/>
      <c r="I182" s="40">
        <v>40</v>
      </c>
      <c r="J182" s="3">
        <f>IF(AND($M$5=1,'8 Location'!B52="",'8 Location'!C52="",'8 Location'!D52="",'8 Location'!E52="",'8 Location'!F52=0,'8 Location'!G52=0,'8 Location'!H52=0,'8 Location'!I52=0,'8 Location'!J52=0,'8 Location'!L52=0,'8 Location'!M52=0,'8 Location'!N52=0,'8 Location'!O52=0,'8 Location'!P52=0),0,1)</f>
        <v>0</v>
      </c>
      <c r="K182" s="3">
        <f>IF(AND(J182=0,SUM(J183:$J$192)&gt;0),1,0)</f>
        <v>0</v>
      </c>
      <c r="L182" s="41" t="str">
        <f t="shared" si="6"/>
        <v/>
      </c>
      <c r="M182" s="41"/>
      <c r="N182" s="3"/>
      <c r="O182" s="3"/>
      <c r="P182" s="3"/>
      <c r="Q182" s="3"/>
      <c r="R182" s="3"/>
      <c r="S182" s="3"/>
      <c r="T182" s="3"/>
      <c r="U182" s="3"/>
      <c r="V182" s="3"/>
      <c r="W182" s="3"/>
      <c r="X182" s="3"/>
      <c r="Y182" s="3"/>
      <c r="Z182" s="3"/>
      <c r="AQ182" s="1026"/>
      <c r="AR182" s="1027"/>
    </row>
    <row r="183" spans="3:44" x14ac:dyDescent="0.25">
      <c r="C183" s="3"/>
      <c r="H183" s="40"/>
      <c r="I183" s="40">
        <v>41</v>
      </c>
      <c r="J183" s="3">
        <f>IF(AND($M$5=1,'8 Location'!B53="",'8 Location'!C53="",'8 Location'!D53="",'8 Location'!E53="",'8 Location'!F53=0,'8 Location'!G53=0,'8 Location'!H53=0,'8 Location'!I53=0,'8 Location'!J53=0,'8 Location'!L53=0,'8 Location'!M53=0,'8 Location'!N53=0,'8 Location'!O53=0,'8 Location'!P53=0),0,1)</f>
        <v>0</v>
      </c>
      <c r="K183" s="3">
        <f>IF(AND(J183=0,SUM(J184:$J$192)&gt;0),1,0)</f>
        <v>0</v>
      </c>
      <c r="L183" s="41" t="str">
        <f t="shared" si="6"/>
        <v/>
      </c>
      <c r="M183" s="41"/>
      <c r="N183" s="3"/>
      <c r="O183" s="3"/>
      <c r="P183" s="3"/>
      <c r="Q183" s="3"/>
      <c r="R183" s="3"/>
      <c r="S183" s="3"/>
      <c r="T183" s="3"/>
      <c r="U183" s="3"/>
      <c r="V183" s="3"/>
      <c r="W183" s="3"/>
      <c r="X183" s="3"/>
      <c r="Y183" s="3"/>
      <c r="Z183" s="3"/>
      <c r="AQ183" s="1026"/>
      <c r="AR183" s="1027"/>
    </row>
    <row r="184" spans="3:44" x14ac:dyDescent="0.25">
      <c r="C184" s="3"/>
      <c r="H184" s="40"/>
      <c r="I184" s="40">
        <v>42</v>
      </c>
      <c r="J184" s="3">
        <f>IF(AND($M$5=1,'8 Location'!B54="",'8 Location'!C54="",'8 Location'!D54="",'8 Location'!E54="",'8 Location'!F54=0,'8 Location'!G54=0,'8 Location'!H54=0,'8 Location'!I54=0,'8 Location'!J54=0,'8 Location'!L54=0,'8 Location'!M54=0,'8 Location'!N54=0,'8 Location'!O54=0,'8 Location'!P54=0),0,1)</f>
        <v>0</v>
      </c>
      <c r="K184" s="3">
        <f>IF(AND(J184=0,SUM(J185:$J$192)&gt;0),1,0)</f>
        <v>0</v>
      </c>
      <c r="L184" s="41" t="str">
        <f t="shared" si="6"/>
        <v/>
      </c>
      <c r="M184" s="41"/>
      <c r="N184" s="3"/>
      <c r="O184" s="3"/>
      <c r="P184" s="3"/>
      <c r="Q184" s="3"/>
      <c r="R184" s="3"/>
      <c r="S184" s="3"/>
      <c r="T184" s="3"/>
      <c r="U184" s="3"/>
      <c r="V184" s="3"/>
      <c r="W184" s="3"/>
      <c r="X184" s="3"/>
      <c r="Y184" s="3"/>
      <c r="Z184" s="3"/>
      <c r="AQ184" s="1026"/>
      <c r="AR184" s="1027"/>
    </row>
    <row r="185" spans="3:44" x14ac:dyDescent="0.25">
      <c r="C185" s="3"/>
      <c r="H185" s="40"/>
      <c r="I185" s="40">
        <v>43</v>
      </c>
      <c r="J185" s="3">
        <f>IF(AND($M$5=1,'8 Location'!B55="",'8 Location'!C55="",'8 Location'!D55="",'8 Location'!E55="",'8 Location'!F55=0,'8 Location'!G55=0,'8 Location'!H55=0,'8 Location'!I55=0,'8 Location'!J55=0,'8 Location'!L55=0,'8 Location'!M55=0,'8 Location'!N55=0,'8 Location'!O55=0,'8 Location'!P55=0),0,1)</f>
        <v>0</v>
      </c>
      <c r="K185" s="3">
        <f>IF(AND(J185=0,SUM(J186:$J$192)&gt;0),1,0)</f>
        <v>0</v>
      </c>
      <c r="L185" s="41" t="str">
        <f t="shared" si="6"/>
        <v/>
      </c>
      <c r="M185" s="41"/>
      <c r="N185" s="3"/>
      <c r="O185" s="3"/>
      <c r="P185" s="3"/>
      <c r="Q185" s="3"/>
      <c r="R185" s="3"/>
      <c r="S185" s="3"/>
      <c r="T185" s="3"/>
      <c r="U185" s="3"/>
      <c r="V185" s="3"/>
      <c r="W185" s="3"/>
      <c r="X185" s="3"/>
      <c r="Y185" s="3"/>
      <c r="Z185" s="3"/>
      <c r="AQ185" s="1026"/>
      <c r="AR185" s="1027"/>
    </row>
    <row r="186" spans="3:44" x14ac:dyDescent="0.25">
      <c r="C186" s="3"/>
      <c r="H186" s="40"/>
      <c r="I186" s="40">
        <v>44</v>
      </c>
      <c r="J186" s="3">
        <f>IF(AND($M$5=1,'8 Location'!B56="",'8 Location'!C56="",'8 Location'!D56="",'8 Location'!E56="",'8 Location'!F56=0,'8 Location'!G56=0,'8 Location'!H56=0,'8 Location'!I56=0,'8 Location'!J56=0,'8 Location'!L56=0,'8 Location'!M56=0,'8 Location'!N56=0,'8 Location'!O56=0,'8 Location'!P56=0),0,1)</f>
        <v>0</v>
      </c>
      <c r="K186" s="3">
        <f>IF(AND(J186=0,SUM(J187:$J$192)&gt;0),1,0)</f>
        <v>0</v>
      </c>
      <c r="L186" s="41" t="str">
        <f t="shared" si="6"/>
        <v/>
      </c>
      <c r="M186" s="41"/>
      <c r="N186" s="3"/>
      <c r="O186" s="3"/>
      <c r="P186" s="3"/>
      <c r="Q186" s="3"/>
      <c r="R186" s="3"/>
      <c r="S186" s="3"/>
      <c r="T186" s="3"/>
      <c r="U186" s="3"/>
      <c r="V186" s="3"/>
      <c r="W186" s="3"/>
      <c r="X186" s="3"/>
      <c r="Y186" s="3"/>
      <c r="Z186" s="3"/>
      <c r="AQ186" s="1026"/>
      <c r="AR186" s="1027"/>
    </row>
    <row r="187" spans="3:44" x14ac:dyDescent="0.25">
      <c r="C187" s="3"/>
      <c r="H187" s="40"/>
      <c r="I187" s="40">
        <v>45</v>
      </c>
      <c r="J187" s="3">
        <f>IF(AND($M$5=1,'8 Location'!B57="",'8 Location'!C57="",'8 Location'!D57="",'8 Location'!E57="",'8 Location'!F57=0,'8 Location'!G57=0,'8 Location'!H57=0,'8 Location'!I57=0,'8 Location'!J57=0,'8 Location'!L57=0,'8 Location'!M57=0,'8 Location'!N57=0,'8 Location'!O57=0,'8 Location'!P57=0),0,1)</f>
        <v>0</v>
      </c>
      <c r="K187" s="3">
        <f>IF(AND(J187=0,SUM(J188:$J$192)&gt;0),1,0)</f>
        <v>0</v>
      </c>
      <c r="L187" s="41" t="str">
        <f t="shared" si="6"/>
        <v/>
      </c>
      <c r="M187" s="41"/>
      <c r="N187" s="3"/>
      <c r="O187" s="3"/>
      <c r="P187" s="3"/>
      <c r="Q187" s="3"/>
      <c r="R187" s="3"/>
      <c r="S187" s="3"/>
      <c r="T187" s="3"/>
      <c r="U187" s="3"/>
      <c r="V187" s="3"/>
      <c r="W187" s="3"/>
      <c r="X187" s="3"/>
      <c r="Y187" s="3"/>
      <c r="Z187" s="3"/>
      <c r="AQ187" s="1026"/>
      <c r="AR187" s="1027"/>
    </row>
    <row r="188" spans="3:44" x14ac:dyDescent="0.25">
      <c r="C188" s="3"/>
      <c r="H188" s="40"/>
      <c r="I188" s="40">
        <v>46</v>
      </c>
      <c r="J188" s="3">
        <f>IF(AND($M$5=1,'8 Location'!B58="",'8 Location'!C58="",'8 Location'!D58="",'8 Location'!E58="",'8 Location'!F58=0,'8 Location'!G58=0,'8 Location'!H58=0,'8 Location'!I58=0,'8 Location'!J58=0,'8 Location'!L58=0,'8 Location'!M58=0,'8 Location'!N58=0,'8 Location'!O58=0,'8 Location'!P58=0),0,1)</f>
        <v>0</v>
      </c>
      <c r="K188" s="3">
        <f>IF(AND(J188=0,SUM(J189:$J$192)&gt;0),1,0)</f>
        <v>0</v>
      </c>
      <c r="L188" s="41" t="str">
        <f t="shared" si="6"/>
        <v/>
      </c>
      <c r="M188" s="41"/>
      <c r="N188" s="3"/>
      <c r="O188" s="3"/>
      <c r="P188" s="3"/>
      <c r="Q188" s="3"/>
      <c r="R188" s="3"/>
      <c r="S188" s="3"/>
      <c r="T188" s="3"/>
      <c r="U188" s="3"/>
      <c r="V188" s="3"/>
      <c r="W188" s="3"/>
      <c r="X188" s="3"/>
      <c r="Y188" s="3"/>
      <c r="Z188" s="3"/>
      <c r="AQ188" s="1026"/>
      <c r="AR188" s="1027"/>
    </row>
    <row r="189" spans="3:44" x14ac:dyDescent="0.25">
      <c r="C189" s="3"/>
      <c r="H189" s="40"/>
      <c r="I189" s="40">
        <v>47</v>
      </c>
      <c r="J189" s="3">
        <f>IF(AND($M$5=1,'8 Location'!B59="",'8 Location'!C59="",'8 Location'!D59="",'8 Location'!E59="",'8 Location'!F59=0,'8 Location'!G59=0,'8 Location'!H59=0,'8 Location'!I59=0,'8 Location'!J59=0,'8 Location'!L59=0,'8 Location'!M59=0,'8 Location'!N59=0,'8 Location'!O59=0,'8 Location'!P59=0),0,1)</f>
        <v>0</v>
      </c>
      <c r="K189" s="3">
        <f>IF(AND(J189=0,SUM(J190:$J$192)&gt;0),1,0)</f>
        <v>0</v>
      </c>
      <c r="L189" s="41" t="str">
        <f t="shared" si="6"/>
        <v/>
      </c>
      <c r="M189" s="41"/>
      <c r="N189" s="3"/>
      <c r="O189" s="3"/>
      <c r="P189" s="3"/>
      <c r="Q189" s="3"/>
      <c r="R189" s="3"/>
      <c r="S189" s="3"/>
      <c r="T189" s="3"/>
      <c r="U189" s="3"/>
      <c r="V189" s="3"/>
      <c r="W189" s="3"/>
      <c r="X189" s="3"/>
      <c r="Y189" s="3"/>
      <c r="Z189" s="3"/>
      <c r="AQ189" s="1026"/>
      <c r="AR189" s="1027"/>
    </row>
    <row r="190" spans="3:44" x14ac:dyDescent="0.25">
      <c r="C190" s="3"/>
      <c r="H190" s="40"/>
      <c r="I190" s="40">
        <v>48</v>
      </c>
      <c r="J190" s="3">
        <f>IF(AND($M$5=1,'8 Location'!B60="",'8 Location'!C60="",'8 Location'!D60="",'8 Location'!E60="",'8 Location'!F60=0,'8 Location'!G60=0,'8 Location'!H60=0,'8 Location'!I60=0,'8 Location'!J60=0,'8 Location'!L60=0,'8 Location'!M60=0,'8 Location'!N60=0,'8 Location'!O60=0,'8 Location'!P60=0),0,1)</f>
        <v>0</v>
      </c>
      <c r="K190" s="3">
        <f>IF(AND(J190=0,SUM(J191:$J$192)&gt;0),1,0)</f>
        <v>0</v>
      </c>
      <c r="L190" s="41" t="str">
        <f t="shared" si="6"/>
        <v/>
      </c>
      <c r="M190" s="41"/>
      <c r="N190" s="3"/>
      <c r="O190" s="3"/>
      <c r="P190" s="3"/>
      <c r="Q190" s="3"/>
      <c r="R190" s="3"/>
      <c r="S190" s="3"/>
      <c r="T190" s="3"/>
      <c r="U190" s="3"/>
      <c r="V190" s="3"/>
      <c r="W190" s="3"/>
      <c r="X190" s="3"/>
      <c r="Y190" s="3"/>
      <c r="Z190" s="3"/>
      <c r="AQ190" s="1026"/>
      <c r="AR190" s="1027"/>
    </row>
    <row r="191" spans="3:44" x14ac:dyDescent="0.25">
      <c r="C191" s="3"/>
      <c r="H191" s="40"/>
      <c r="I191" s="40">
        <v>49</v>
      </c>
      <c r="J191" s="3">
        <f>IF(AND($M$5=1,'8 Location'!B61="",'8 Location'!C61="",'8 Location'!D61="",'8 Location'!E61="",'8 Location'!F61=0,'8 Location'!G61=0,'8 Location'!H61=0,'8 Location'!I61=0,'8 Location'!J61=0,'8 Location'!L61=0,'8 Location'!M61=0,'8 Location'!N61=0,'8 Location'!O61=0,'8 Location'!P61=0),0,1)</f>
        <v>0</v>
      </c>
      <c r="K191" s="3">
        <f>IF(AND(J191=0,SUM(J192:$J$192)&gt;0),1,0)</f>
        <v>0</v>
      </c>
      <c r="L191" s="41" t="str">
        <f t="shared" si="6"/>
        <v/>
      </c>
      <c r="M191" s="41"/>
      <c r="N191" s="3"/>
      <c r="O191" s="3"/>
      <c r="P191" s="3"/>
      <c r="Q191" s="3"/>
      <c r="R191" s="3"/>
      <c r="S191" s="3"/>
      <c r="T191" s="3"/>
      <c r="U191" s="3"/>
      <c r="V191" s="3"/>
      <c r="W191" s="3"/>
      <c r="X191" s="3"/>
      <c r="Y191" s="3"/>
      <c r="Z191" s="3"/>
      <c r="AQ191" s="1026"/>
      <c r="AR191" s="1027"/>
    </row>
    <row r="192" spans="3:44" x14ac:dyDescent="0.25">
      <c r="C192" s="3"/>
      <c r="H192" s="40"/>
      <c r="I192" s="53">
        <v>50</v>
      </c>
      <c r="J192" s="4">
        <f>IF(AND($M$5=1,'8 Location'!B62="",'8 Location'!C62="",'8 Location'!D62="",'8 Location'!E62="",'8 Location'!F62=0,'8 Location'!G62=0,'8 Location'!H62=0,'8 Location'!I62=0,'8 Location'!J62=0,'8 Location'!L62=0,'8 Location'!M62=0,'8 Location'!N62=0,'8 Location'!O62=0,'8 Location'!P62=0),0,1)</f>
        <v>0</v>
      </c>
      <c r="K192" s="4">
        <f>IF(AND(J192=0,SUM(J$192:$J193)&gt;0),1,0)</f>
        <v>0</v>
      </c>
      <c r="L192" s="42" t="str">
        <f t="shared" si="6"/>
        <v/>
      </c>
      <c r="M192" s="41"/>
      <c r="N192" s="3"/>
      <c r="O192" s="3"/>
      <c r="P192" s="3"/>
      <c r="Q192" s="3"/>
      <c r="R192" s="3"/>
      <c r="S192" s="3"/>
      <c r="T192" s="3"/>
      <c r="U192" s="3"/>
      <c r="V192" s="3"/>
      <c r="W192" s="3"/>
      <c r="X192" s="3"/>
      <c r="Y192" s="3"/>
      <c r="Z192" s="3"/>
      <c r="AQ192" s="1026"/>
      <c r="AR192" s="1027"/>
    </row>
    <row r="193" spans="2:44" x14ac:dyDescent="0.25">
      <c r="C193" s="3"/>
      <c r="H193" s="40"/>
      <c r="I193" s="3"/>
      <c r="J193" s="3"/>
      <c r="K193" s="3"/>
      <c r="L193" s="3"/>
      <c r="M193" s="41"/>
      <c r="N193" s="3"/>
      <c r="O193" s="3"/>
      <c r="P193" s="3"/>
      <c r="Q193" s="3"/>
      <c r="R193" s="3"/>
      <c r="S193" s="3"/>
      <c r="T193" s="3"/>
      <c r="U193" s="3"/>
      <c r="V193" s="3"/>
      <c r="W193" s="3"/>
      <c r="X193" s="3"/>
      <c r="Y193" s="3"/>
      <c r="Z193" s="3"/>
      <c r="AQ193" s="1026"/>
      <c r="AR193" s="1027"/>
    </row>
    <row r="194" spans="2:44" x14ac:dyDescent="0.25">
      <c r="C194" s="3"/>
      <c r="H194" s="40"/>
      <c r="I194" s="3"/>
      <c r="J194" s="3"/>
      <c r="K194" s="3"/>
      <c r="L194" s="52" t="str">
        <f t="shared" ref="L194" si="7">L143&amp;L144&amp;L145&amp;L146&amp;L147&amp;L148&amp;L149&amp;L150&amp;L151&amp;L152&amp;L153&amp;L154&amp;L155&amp;L156&amp;L157&amp;L158&amp;L159&amp;L160&amp;L161&amp;L162&amp;L163&amp;L164&amp;L165&amp;L166&amp;L167&amp;L168&amp;L169&amp;L170&amp;L171&amp;L172&amp;L173&amp;L174&amp;L175&amp;L176&amp;L177&amp;L178&amp;L179&amp;L180&amp;L181&amp;L182&amp;L183&amp;L184&amp;L185&amp;L186&amp;L187&amp;L188&amp;L189&amp;L190&amp;L191&amp;L192</f>
        <v/>
      </c>
      <c r="M194" s="41"/>
      <c r="N194" s="3"/>
      <c r="O194" s="3"/>
      <c r="P194" s="3"/>
      <c r="Q194" s="3"/>
      <c r="R194" s="3"/>
      <c r="S194" s="3"/>
      <c r="T194" s="3"/>
      <c r="U194" s="3"/>
      <c r="V194" s="3"/>
      <c r="W194" s="3"/>
      <c r="X194" s="3"/>
      <c r="Y194" s="3"/>
      <c r="Z194" s="3"/>
      <c r="AQ194" s="1026"/>
      <c r="AR194" s="1027"/>
    </row>
    <row r="195" spans="2:44" x14ac:dyDescent="0.25">
      <c r="H195" s="40"/>
      <c r="I195" s="3"/>
      <c r="J195" s="3"/>
      <c r="K195" s="3"/>
      <c r="L195" s="3"/>
      <c r="M195" s="41"/>
      <c r="N195" s="3"/>
      <c r="O195" s="3"/>
      <c r="P195" s="3"/>
      <c r="Q195" s="3"/>
      <c r="R195" s="3"/>
      <c r="S195" s="3"/>
      <c r="T195" s="3"/>
      <c r="U195" s="3"/>
      <c r="V195" s="3"/>
      <c r="W195" s="3"/>
      <c r="X195" s="3"/>
      <c r="Y195" s="3"/>
      <c r="Z195" s="3"/>
      <c r="AQ195" s="1026"/>
      <c r="AR195" s="1027"/>
    </row>
    <row r="196" spans="2:44" x14ac:dyDescent="0.25">
      <c r="H196" s="40"/>
      <c r="I196" s="3"/>
      <c r="J196" s="3"/>
      <c r="K196" s="3"/>
      <c r="L196" s="3"/>
      <c r="M196" s="41"/>
      <c r="N196" s="3"/>
      <c r="O196" s="3"/>
      <c r="P196" s="3"/>
      <c r="Q196" s="3"/>
      <c r="R196" s="3"/>
      <c r="S196" s="3"/>
      <c r="T196" s="3"/>
      <c r="U196" s="3"/>
      <c r="V196" s="3"/>
      <c r="W196" s="3"/>
      <c r="X196" s="3"/>
      <c r="Y196" s="3"/>
      <c r="Z196" s="3"/>
      <c r="AQ196" s="1026"/>
      <c r="AR196" s="1027"/>
    </row>
    <row r="197" spans="2:44" x14ac:dyDescent="0.25">
      <c r="H197" s="40"/>
      <c r="I197" s="3"/>
      <c r="J197" s="3"/>
      <c r="K197" s="3"/>
      <c r="L197" s="3"/>
      <c r="M197" s="41"/>
      <c r="N197" s="3"/>
      <c r="O197" s="3"/>
      <c r="P197" s="3"/>
      <c r="Q197" s="3"/>
      <c r="R197" s="3"/>
      <c r="S197" s="3"/>
      <c r="T197" s="3"/>
      <c r="U197" s="3"/>
      <c r="V197" s="3"/>
      <c r="W197" s="3"/>
      <c r="X197" s="3"/>
      <c r="Y197" s="3"/>
      <c r="Z197" s="3"/>
      <c r="AQ197" s="1026"/>
      <c r="AR197" s="1027"/>
    </row>
    <row r="198" spans="2:44" x14ac:dyDescent="0.25">
      <c r="H198" s="53"/>
      <c r="I198" s="4"/>
      <c r="J198" s="4"/>
      <c r="K198" s="4"/>
      <c r="L198" s="4"/>
      <c r="M198" s="42"/>
      <c r="N198" s="3"/>
      <c r="O198" s="3"/>
      <c r="P198" s="3"/>
      <c r="Q198" s="3"/>
      <c r="R198" s="3"/>
      <c r="S198" s="3"/>
      <c r="T198" s="3"/>
      <c r="U198" s="3"/>
      <c r="V198" s="3"/>
      <c r="W198" s="3"/>
      <c r="X198" s="3"/>
      <c r="Y198" s="3"/>
      <c r="Z198" s="3"/>
      <c r="AQ198" s="1026"/>
      <c r="AR198" s="1027"/>
    </row>
    <row r="199" spans="2:44" x14ac:dyDescent="0.25">
      <c r="N199" s="3"/>
      <c r="O199" s="3"/>
      <c r="P199" s="3"/>
      <c r="Q199" s="3"/>
      <c r="R199" s="3"/>
      <c r="S199" s="3"/>
      <c r="T199" s="3"/>
      <c r="U199" s="3"/>
      <c r="V199" s="3"/>
      <c r="W199" s="3"/>
      <c r="X199" s="3"/>
      <c r="Y199" s="3"/>
      <c r="Z199" s="3"/>
      <c r="AQ199" s="1026"/>
      <c r="AR199" s="1027"/>
    </row>
    <row r="200" spans="2:44" x14ac:dyDescent="0.25">
      <c r="N200" s="3"/>
      <c r="O200" s="3"/>
      <c r="P200" s="3"/>
      <c r="Q200" s="3"/>
      <c r="R200" s="3"/>
      <c r="S200" s="3"/>
      <c r="T200" s="3"/>
      <c r="U200" s="3"/>
      <c r="V200" s="3"/>
      <c r="W200" s="3"/>
      <c r="X200" s="3"/>
      <c r="Y200" s="3"/>
      <c r="Z200" s="3"/>
      <c r="AQ200" s="1026"/>
      <c r="AR200" s="1027"/>
    </row>
    <row r="201" spans="2:44" x14ac:dyDescent="0.25">
      <c r="N201" s="3"/>
      <c r="O201" s="3"/>
      <c r="P201" s="3"/>
      <c r="Q201" s="3"/>
      <c r="R201" s="3"/>
      <c r="S201" s="3"/>
      <c r="T201" s="3"/>
      <c r="U201" s="3"/>
      <c r="V201" s="3"/>
      <c r="W201" s="3"/>
      <c r="X201" s="3"/>
      <c r="Y201" s="3"/>
      <c r="Z201" s="3"/>
      <c r="AQ201" s="1026"/>
      <c r="AR201" s="1027"/>
    </row>
    <row r="202" spans="2:44" x14ac:dyDescent="0.25">
      <c r="AQ202" s="1026"/>
      <c r="AR202" s="1027"/>
    </row>
    <row r="203" spans="2:44" x14ac:dyDescent="0.25">
      <c r="AQ203" s="1026"/>
      <c r="AR203" s="1027"/>
    </row>
    <row r="204" spans="2:44" x14ac:dyDescent="0.25">
      <c r="AQ204" s="1026"/>
      <c r="AR204" s="1027"/>
    </row>
    <row r="205" spans="2:44" x14ac:dyDescent="0.25">
      <c r="B205" s="37"/>
      <c r="C205" s="38"/>
      <c r="D205" s="38"/>
      <c r="E205" s="38"/>
      <c r="F205" s="38"/>
      <c r="G205" s="38"/>
      <c r="H205" s="38"/>
      <c r="I205" s="39"/>
      <c r="J205" s="37"/>
      <c r="K205" s="38"/>
      <c r="L205" s="38"/>
      <c r="M205" s="39"/>
      <c r="AQ205" s="1026"/>
      <c r="AR205" s="1027"/>
    </row>
    <row r="206" spans="2:44" x14ac:dyDescent="0.25">
      <c r="B206" s="40"/>
      <c r="C206" s="3"/>
      <c r="D206" s="3"/>
      <c r="E206" s="3"/>
      <c r="F206" s="3"/>
      <c r="G206" s="3"/>
      <c r="H206" s="3"/>
      <c r="I206" s="41"/>
      <c r="J206" s="40"/>
      <c r="K206" s="3"/>
      <c r="L206" s="3"/>
      <c r="M206" s="41"/>
      <c r="AQ206" s="1026"/>
      <c r="AR206" s="1027"/>
    </row>
    <row r="207" spans="2:44" x14ac:dyDescent="0.25">
      <c r="B207" s="40"/>
      <c r="C207" s="3" t="s">
        <v>474</v>
      </c>
      <c r="D207" s="3"/>
      <c r="E207" s="3"/>
      <c r="F207" s="3"/>
      <c r="G207" s="3"/>
      <c r="H207" s="3"/>
      <c r="I207" s="41"/>
      <c r="J207" s="40"/>
      <c r="K207" s="3" t="s">
        <v>475</v>
      </c>
      <c r="L207" s="3"/>
      <c r="M207" s="41"/>
      <c r="AQ207" s="1026"/>
      <c r="AR207" s="1027"/>
    </row>
    <row r="208" spans="2:44" x14ac:dyDescent="0.25">
      <c r="B208" s="40"/>
      <c r="C208" s="3"/>
      <c r="D208" s="3"/>
      <c r="E208" s="3"/>
      <c r="F208" s="3"/>
      <c r="G208" s="3"/>
      <c r="H208" s="3"/>
      <c r="I208" s="41"/>
      <c r="J208" s="40"/>
      <c r="K208" s="3"/>
      <c r="L208" s="3"/>
      <c r="M208" s="41"/>
      <c r="AQ208" s="1026"/>
      <c r="AR208" s="1027"/>
    </row>
    <row r="209" spans="2:44" x14ac:dyDescent="0.25">
      <c r="B209" s="40"/>
      <c r="C209" s="3"/>
      <c r="D209" s="1164" t="s">
        <v>429</v>
      </c>
      <c r="E209" s="1165"/>
      <c r="F209" s="1165"/>
      <c r="G209" s="1165"/>
      <c r="H209" s="1166"/>
      <c r="I209" s="41"/>
      <c r="J209" s="40"/>
      <c r="K209" s="3"/>
      <c r="L209" s="3"/>
      <c r="M209" s="41"/>
      <c r="AQ209" s="1026"/>
      <c r="AR209" s="1027"/>
    </row>
    <row r="210" spans="2:44" x14ac:dyDescent="0.25">
      <c r="B210" s="40"/>
      <c r="C210" s="52" t="s">
        <v>452</v>
      </c>
      <c r="D210" s="37" t="s">
        <v>463</v>
      </c>
      <c r="E210" s="38" t="s">
        <v>464</v>
      </c>
      <c r="F210" s="38" t="s">
        <v>465</v>
      </c>
      <c r="G210" s="38" t="s">
        <v>466</v>
      </c>
      <c r="H210" s="39" t="s">
        <v>467</v>
      </c>
      <c r="I210" s="41"/>
      <c r="J210" s="40"/>
      <c r="K210" s="52" t="s">
        <v>452</v>
      </c>
      <c r="L210" s="1030" t="s">
        <v>457</v>
      </c>
      <c r="M210" s="41"/>
      <c r="AQ210" s="1026"/>
      <c r="AR210" s="1027"/>
    </row>
    <row r="211" spans="2:44" x14ac:dyDescent="0.25">
      <c r="B211" s="40"/>
      <c r="C211" s="37">
        <v>1</v>
      </c>
      <c r="D211" s="37" t="str">
        <f>IF(AND($N$5=1,'8 Location'!L13&gt;=0,'8 Location'!F13&gt;=0,'8 Location'!L13&gt;'8 Location'!F13),"Row "&amp;$C211&amp;", "&amp;D$210&amp;"; ","")</f>
        <v/>
      </c>
      <c r="E211" s="38" t="str">
        <f>IF(AND($N$5=1,'8 Location'!M13&gt;=0,'8 Location'!G13&gt;=0,'8 Location'!M13&gt;'8 Location'!G13),"Row "&amp;$C211&amp;", "&amp;E$210&amp;"; ","")</f>
        <v/>
      </c>
      <c r="F211" s="38" t="str">
        <f>IF(AND($N$5=1,'8 Location'!N13&gt;=0,'8 Location'!H13&gt;=0,'8 Location'!N13&gt;'8 Location'!H13),"Row "&amp;$C211&amp;", "&amp;F$210&amp;"; ","")</f>
        <v/>
      </c>
      <c r="G211" s="38" t="str">
        <f>IF(AND($N$5=1,'8 Location'!O13&gt;=0,'8 Location'!I13&gt;=0,'8 Location'!O13&gt;'8 Location'!I13),"Row "&amp;$C211&amp;", "&amp;G$210&amp;"; ","")</f>
        <v/>
      </c>
      <c r="H211" s="39" t="str">
        <f>IF(AND($N$5=1,'8 Location'!P13&gt;=0,'8 Location'!J13&gt;=0,'8 Location'!P13&gt;'8 Location'!J13),"Row "&amp;$C211&amp;", "&amp;H$210&amp;"; ","")</f>
        <v/>
      </c>
      <c r="I211" s="41"/>
      <c r="J211" s="40"/>
      <c r="K211" s="37">
        <v>1</v>
      </c>
      <c r="L211" s="39" t="str">
        <f>IF(AND($O$5=1,'8 Location'!C13=UKPRN,'8 Location'!B13="Subcontracted out"),"Row "&amp;K211&amp;"; ","")</f>
        <v/>
      </c>
      <c r="M211" s="41"/>
      <c r="AQ211" s="1026"/>
      <c r="AR211" s="1027"/>
    </row>
    <row r="212" spans="2:44" x14ac:dyDescent="0.25">
      <c r="B212" s="40"/>
      <c r="C212" s="40">
        <v>2</v>
      </c>
      <c r="D212" s="40" t="str">
        <f>IF(AND($N$5=1,'8 Location'!L14&gt;=0,'8 Location'!F14&gt;=0,'8 Location'!L14&gt;'8 Location'!F14),"Row "&amp;$C212&amp;", "&amp;D$210&amp;"; ","")</f>
        <v/>
      </c>
      <c r="E212" s="3" t="str">
        <f>IF(AND($N$5=1,'8 Location'!M14&gt;=0,'8 Location'!G14&gt;=0,'8 Location'!M14&gt;'8 Location'!G14),"Row "&amp;$C212&amp;", "&amp;E$210&amp;"; ","")</f>
        <v/>
      </c>
      <c r="F212" s="3" t="str">
        <f>IF(AND($N$5=1,'8 Location'!N14&gt;=0,'8 Location'!H14&gt;=0,'8 Location'!N14&gt;'8 Location'!H14),"Row "&amp;$C212&amp;", "&amp;F$210&amp;"; ","")</f>
        <v/>
      </c>
      <c r="G212" s="3" t="str">
        <f>IF(AND($N$5=1,'8 Location'!O14&gt;=0,'8 Location'!I14&gt;=0,'8 Location'!O14&gt;'8 Location'!I14),"Row "&amp;$C212&amp;", "&amp;G$210&amp;"; ","")</f>
        <v/>
      </c>
      <c r="H212" s="41" t="str">
        <f>IF(AND($N$5=1,'8 Location'!P14&gt;=0,'8 Location'!J14&gt;=0,'8 Location'!P14&gt;'8 Location'!J14),"Row "&amp;$C212&amp;", "&amp;H$210&amp;"; ","")</f>
        <v/>
      </c>
      <c r="I212" s="41"/>
      <c r="J212" s="40"/>
      <c r="K212" s="40">
        <v>2</v>
      </c>
      <c r="L212" s="41" t="str">
        <f>IF(AND($O$5=1,'8 Location'!C14=UKPRN,'8 Location'!B14="Subcontracted out"),"Row "&amp;K212&amp;"; ","")</f>
        <v/>
      </c>
      <c r="M212" s="41"/>
      <c r="AQ212" s="1026"/>
      <c r="AR212" s="1027"/>
    </row>
    <row r="213" spans="2:44" x14ac:dyDescent="0.25">
      <c r="B213" s="40"/>
      <c r="C213" s="40">
        <v>3</v>
      </c>
      <c r="D213" s="40" t="str">
        <f>IF(AND($N$5=1,'8 Location'!L15&gt;=0,'8 Location'!F15&gt;=0,'8 Location'!L15&gt;'8 Location'!F15),"Row "&amp;$C213&amp;", "&amp;D$210&amp;"; ","")</f>
        <v/>
      </c>
      <c r="E213" s="3" t="str">
        <f>IF(AND($N$5=1,'8 Location'!M15&gt;=0,'8 Location'!G15&gt;=0,'8 Location'!M15&gt;'8 Location'!G15),"Row "&amp;$C213&amp;", "&amp;E$210&amp;"; ","")</f>
        <v/>
      </c>
      <c r="F213" s="3" t="str">
        <f>IF(AND($N$5=1,'8 Location'!N15&gt;=0,'8 Location'!H15&gt;=0,'8 Location'!N15&gt;'8 Location'!H15),"Row "&amp;$C213&amp;", "&amp;F$210&amp;"; ","")</f>
        <v/>
      </c>
      <c r="G213" s="3" t="str">
        <f>IF(AND($N$5=1,'8 Location'!O15&gt;=0,'8 Location'!I15&gt;=0,'8 Location'!O15&gt;'8 Location'!I15),"Row "&amp;$C213&amp;", "&amp;G$210&amp;"; ","")</f>
        <v/>
      </c>
      <c r="H213" s="41" t="str">
        <f>IF(AND($N$5=1,'8 Location'!P15&gt;=0,'8 Location'!J15&gt;=0,'8 Location'!P15&gt;'8 Location'!J15),"Row "&amp;$C213&amp;", "&amp;H$210&amp;"; ","")</f>
        <v/>
      </c>
      <c r="I213" s="41"/>
      <c r="J213" s="40"/>
      <c r="K213" s="40">
        <v>3</v>
      </c>
      <c r="L213" s="41" t="str">
        <f>IF(AND($O$5=1,'8 Location'!C15=UKPRN,'8 Location'!B15="Subcontracted out"),"Row "&amp;K213&amp;"; ","")</f>
        <v/>
      </c>
      <c r="M213" s="41"/>
      <c r="AQ213" s="1026"/>
      <c r="AR213" s="1027"/>
    </row>
    <row r="214" spans="2:44" x14ac:dyDescent="0.25">
      <c r="B214" s="40"/>
      <c r="C214" s="40">
        <v>4</v>
      </c>
      <c r="D214" s="40" t="str">
        <f>IF(AND($N$5=1,'8 Location'!L16&gt;=0,'8 Location'!F16&gt;=0,'8 Location'!L16&gt;'8 Location'!F16),"Row "&amp;$C214&amp;", "&amp;D$210&amp;"; ","")</f>
        <v/>
      </c>
      <c r="E214" s="3" t="str">
        <f>IF(AND($N$5=1,'8 Location'!M16&gt;=0,'8 Location'!G16&gt;=0,'8 Location'!M16&gt;'8 Location'!G16),"Row "&amp;$C214&amp;", "&amp;E$210&amp;"; ","")</f>
        <v/>
      </c>
      <c r="F214" s="3" t="str">
        <f>IF(AND($N$5=1,'8 Location'!N16&gt;=0,'8 Location'!H16&gt;=0,'8 Location'!N16&gt;'8 Location'!H16),"Row "&amp;$C214&amp;", "&amp;F$210&amp;"; ","")</f>
        <v/>
      </c>
      <c r="G214" s="3" t="str">
        <f>IF(AND($N$5=1,'8 Location'!O16&gt;=0,'8 Location'!I16&gt;=0,'8 Location'!O16&gt;'8 Location'!I16),"Row "&amp;$C214&amp;", "&amp;G$210&amp;"; ","")</f>
        <v/>
      </c>
      <c r="H214" s="41" t="str">
        <f>IF(AND($N$5=1,'8 Location'!P16&gt;=0,'8 Location'!J16&gt;=0,'8 Location'!P16&gt;'8 Location'!J16),"Row "&amp;$C214&amp;", "&amp;H$210&amp;"; ","")</f>
        <v/>
      </c>
      <c r="I214" s="41"/>
      <c r="J214" s="40"/>
      <c r="K214" s="40">
        <v>4</v>
      </c>
      <c r="L214" s="41" t="str">
        <f>IF(AND($O$5=1,'8 Location'!C16=UKPRN,'8 Location'!B16="Subcontracted out"),"Row "&amp;K214&amp;"; ","")</f>
        <v/>
      </c>
      <c r="M214" s="41"/>
      <c r="AQ214" s="1026"/>
      <c r="AR214" s="1027"/>
    </row>
    <row r="215" spans="2:44" x14ac:dyDescent="0.25">
      <c r="B215" s="40"/>
      <c r="C215" s="40">
        <v>5</v>
      </c>
      <c r="D215" s="40" t="str">
        <f>IF(AND($N$5=1,'8 Location'!L17&gt;=0,'8 Location'!F17&gt;=0,'8 Location'!L17&gt;'8 Location'!F17),"Row "&amp;$C215&amp;", "&amp;D$210&amp;"; ","")</f>
        <v/>
      </c>
      <c r="E215" s="3" t="str">
        <f>IF(AND($N$5=1,'8 Location'!M17&gt;=0,'8 Location'!G17&gt;=0,'8 Location'!M17&gt;'8 Location'!G17),"Row "&amp;$C215&amp;", "&amp;E$210&amp;"; ","")</f>
        <v/>
      </c>
      <c r="F215" s="3" t="str">
        <f>IF(AND($N$5=1,'8 Location'!N17&gt;=0,'8 Location'!H17&gt;=0,'8 Location'!N17&gt;'8 Location'!H17),"Row "&amp;$C215&amp;", "&amp;F$210&amp;"; ","")</f>
        <v/>
      </c>
      <c r="G215" s="3" t="str">
        <f>IF(AND($N$5=1,'8 Location'!O17&gt;=0,'8 Location'!I17&gt;=0,'8 Location'!O17&gt;'8 Location'!I17),"Row "&amp;$C215&amp;", "&amp;G$210&amp;"; ","")</f>
        <v/>
      </c>
      <c r="H215" s="41" t="str">
        <f>IF(AND($N$5=1,'8 Location'!P17&gt;=0,'8 Location'!J17&gt;=0,'8 Location'!P17&gt;'8 Location'!J17),"Row "&amp;$C215&amp;", "&amp;H$210&amp;"; ","")</f>
        <v/>
      </c>
      <c r="I215" s="41"/>
      <c r="J215" s="40"/>
      <c r="K215" s="40">
        <v>5</v>
      </c>
      <c r="L215" s="41" t="str">
        <f>IF(AND($O$5=1,'8 Location'!C17=UKPRN,'8 Location'!B17="Subcontracted out"),"Row "&amp;K215&amp;"; ","")</f>
        <v/>
      </c>
      <c r="M215" s="41"/>
      <c r="AQ215" s="1026"/>
      <c r="AR215" s="1027"/>
    </row>
    <row r="216" spans="2:44" x14ac:dyDescent="0.25">
      <c r="B216" s="40"/>
      <c r="C216" s="40">
        <v>6</v>
      </c>
      <c r="D216" s="40" t="str">
        <f>IF(AND($N$5=1,'8 Location'!L18&gt;=0,'8 Location'!F18&gt;=0,'8 Location'!L18&gt;'8 Location'!F18),"Row "&amp;$C216&amp;", "&amp;D$210&amp;"; ","")</f>
        <v/>
      </c>
      <c r="E216" s="3" t="str">
        <f>IF(AND($N$5=1,'8 Location'!M18&gt;=0,'8 Location'!G18&gt;=0,'8 Location'!M18&gt;'8 Location'!G18),"Row "&amp;$C216&amp;", "&amp;E$210&amp;"; ","")</f>
        <v/>
      </c>
      <c r="F216" s="3" t="str">
        <f>IF(AND($N$5=1,'8 Location'!N18&gt;=0,'8 Location'!H18&gt;=0,'8 Location'!N18&gt;'8 Location'!H18),"Row "&amp;$C216&amp;", "&amp;F$210&amp;"; ","")</f>
        <v/>
      </c>
      <c r="G216" s="3" t="str">
        <f>IF(AND($N$5=1,'8 Location'!O18&gt;=0,'8 Location'!I18&gt;=0,'8 Location'!O18&gt;'8 Location'!I18),"Row "&amp;$C216&amp;", "&amp;G$210&amp;"; ","")</f>
        <v/>
      </c>
      <c r="H216" s="41" t="str">
        <f>IF(AND($N$5=1,'8 Location'!P18&gt;=0,'8 Location'!J18&gt;=0,'8 Location'!P18&gt;'8 Location'!J18),"Row "&amp;$C216&amp;", "&amp;H$210&amp;"; ","")</f>
        <v/>
      </c>
      <c r="I216" s="41"/>
      <c r="J216" s="40"/>
      <c r="K216" s="40">
        <v>6</v>
      </c>
      <c r="L216" s="41" t="str">
        <f>IF(AND($O$5=1,'8 Location'!C18=UKPRN,'8 Location'!B18="Subcontracted out"),"Row "&amp;K216&amp;"; ","")</f>
        <v/>
      </c>
      <c r="M216" s="41"/>
      <c r="AQ216" s="1026"/>
      <c r="AR216" s="1027"/>
    </row>
    <row r="217" spans="2:44" x14ac:dyDescent="0.25">
      <c r="B217" s="40"/>
      <c r="C217" s="40">
        <v>7</v>
      </c>
      <c r="D217" s="40" t="str">
        <f>IF(AND($N$5=1,'8 Location'!L19&gt;=0,'8 Location'!F19&gt;=0,'8 Location'!L19&gt;'8 Location'!F19),"Row "&amp;$C217&amp;", "&amp;D$210&amp;"; ","")</f>
        <v/>
      </c>
      <c r="E217" s="3" t="str">
        <f>IF(AND($N$5=1,'8 Location'!M19&gt;=0,'8 Location'!G19&gt;=0,'8 Location'!M19&gt;'8 Location'!G19),"Row "&amp;$C217&amp;", "&amp;E$210&amp;"; ","")</f>
        <v/>
      </c>
      <c r="F217" s="3" t="str">
        <f>IF(AND($N$5=1,'8 Location'!N19&gt;=0,'8 Location'!H19&gt;=0,'8 Location'!N19&gt;'8 Location'!H19),"Row "&amp;$C217&amp;", "&amp;F$210&amp;"; ","")</f>
        <v/>
      </c>
      <c r="G217" s="3" t="str">
        <f>IF(AND($N$5=1,'8 Location'!O19&gt;=0,'8 Location'!I19&gt;=0,'8 Location'!O19&gt;'8 Location'!I19),"Row "&amp;$C217&amp;", "&amp;G$210&amp;"; ","")</f>
        <v/>
      </c>
      <c r="H217" s="41" t="str">
        <f>IF(AND($N$5=1,'8 Location'!P19&gt;=0,'8 Location'!J19&gt;=0,'8 Location'!P19&gt;'8 Location'!J19),"Row "&amp;$C217&amp;", "&amp;H$210&amp;"; ","")</f>
        <v/>
      </c>
      <c r="I217" s="41"/>
      <c r="J217" s="40"/>
      <c r="K217" s="40">
        <v>7</v>
      </c>
      <c r="L217" s="41" t="str">
        <f>IF(AND($O$5=1,'8 Location'!C19=UKPRN,'8 Location'!B19="Subcontracted out"),"Row "&amp;K217&amp;"; ","")</f>
        <v/>
      </c>
      <c r="M217" s="41"/>
      <c r="AQ217" s="1026"/>
      <c r="AR217" s="1027"/>
    </row>
    <row r="218" spans="2:44" x14ac:dyDescent="0.25">
      <c r="B218" s="40"/>
      <c r="C218" s="40">
        <v>8</v>
      </c>
      <c r="D218" s="40" t="str">
        <f>IF(AND($N$5=1,'8 Location'!L20&gt;=0,'8 Location'!F20&gt;=0,'8 Location'!L20&gt;'8 Location'!F20),"Row "&amp;$C218&amp;", "&amp;D$210&amp;"; ","")</f>
        <v/>
      </c>
      <c r="E218" s="3" t="str">
        <f>IF(AND($N$5=1,'8 Location'!M20&gt;=0,'8 Location'!G20&gt;=0,'8 Location'!M20&gt;'8 Location'!G20),"Row "&amp;$C218&amp;", "&amp;E$210&amp;"; ","")</f>
        <v/>
      </c>
      <c r="F218" s="3" t="str">
        <f>IF(AND($N$5=1,'8 Location'!N20&gt;=0,'8 Location'!H20&gt;=0,'8 Location'!N20&gt;'8 Location'!H20),"Row "&amp;$C218&amp;", "&amp;F$210&amp;"; ","")</f>
        <v/>
      </c>
      <c r="G218" s="3" t="str">
        <f>IF(AND($N$5=1,'8 Location'!O20&gt;=0,'8 Location'!I20&gt;=0,'8 Location'!O20&gt;'8 Location'!I20),"Row "&amp;$C218&amp;", "&amp;G$210&amp;"; ","")</f>
        <v/>
      </c>
      <c r="H218" s="41" t="str">
        <f>IF(AND($N$5=1,'8 Location'!P20&gt;=0,'8 Location'!J20&gt;=0,'8 Location'!P20&gt;'8 Location'!J20),"Row "&amp;$C218&amp;", "&amp;H$210&amp;"; ","")</f>
        <v/>
      </c>
      <c r="I218" s="41"/>
      <c r="J218" s="40"/>
      <c r="K218" s="40">
        <v>8</v>
      </c>
      <c r="L218" s="41" t="str">
        <f>IF(AND($O$5=1,'8 Location'!C20=UKPRN,'8 Location'!B20="Subcontracted out"),"Row "&amp;K218&amp;"; ","")</f>
        <v/>
      </c>
      <c r="M218" s="41"/>
      <c r="AQ218" s="1026"/>
      <c r="AR218" s="1027"/>
    </row>
    <row r="219" spans="2:44" x14ac:dyDescent="0.25">
      <c r="B219" s="40"/>
      <c r="C219" s="40">
        <v>9</v>
      </c>
      <c r="D219" s="40" t="str">
        <f>IF(AND($N$5=1,'8 Location'!L21&gt;=0,'8 Location'!F21&gt;=0,'8 Location'!L21&gt;'8 Location'!F21),"Row "&amp;$C219&amp;", "&amp;D$210&amp;"; ","")</f>
        <v/>
      </c>
      <c r="E219" s="3" t="str">
        <f>IF(AND($N$5=1,'8 Location'!M21&gt;=0,'8 Location'!G21&gt;=0,'8 Location'!M21&gt;'8 Location'!G21),"Row "&amp;$C219&amp;", "&amp;E$210&amp;"; ","")</f>
        <v/>
      </c>
      <c r="F219" s="3" t="str">
        <f>IF(AND($N$5=1,'8 Location'!N21&gt;=0,'8 Location'!H21&gt;=0,'8 Location'!N21&gt;'8 Location'!H21),"Row "&amp;$C219&amp;", "&amp;F$210&amp;"; ","")</f>
        <v/>
      </c>
      <c r="G219" s="3" t="str">
        <f>IF(AND($N$5=1,'8 Location'!O21&gt;=0,'8 Location'!I21&gt;=0,'8 Location'!O21&gt;'8 Location'!I21),"Row "&amp;$C219&amp;", "&amp;G$210&amp;"; ","")</f>
        <v/>
      </c>
      <c r="H219" s="41" t="str">
        <f>IF(AND($N$5=1,'8 Location'!P21&gt;=0,'8 Location'!J21&gt;=0,'8 Location'!P21&gt;'8 Location'!J21),"Row "&amp;$C219&amp;", "&amp;H$210&amp;"; ","")</f>
        <v/>
      </c>
      <c r="I219" s="41"/>
      <c r="J219" s="40"/>
      <c r="K219" s="40">
        <v>9</v>
      </c>
      <c r="L219" s="41" t="str">
        <f>IF(AND($O$5=1,'8 Location'!C21=UKPRN,'8 Location'!B21="Subcontracted out"),"Row "&amp;K219&amp;"; ","")</f>
        <v/>
      </c>
      <c r="M219" s="41"/>
      <c r="AQ219" s="1026"/>
      <c r="AR219" s="1027"/>
    </row>
    <row r="220" spans="2:44" x14ac:dyDescent="0.25">
      <c r="B220" s="40"/>
      <c r="C220" s="40">
        <v>10</v>
      </c>
      <c r="D220" s="40" t="str">
        <f>IF(AND($N$5=1,'8 Location'!L22&gt;=0,'8 Location'!F22&gt;=0,'8 Location'!L22&gt;'8 Location'!F22),"Row "&amp;$C220&amp;", "&amp;D$210&amp;"; ","")</f>
        <v/>
      </c>
      <c r="E220" s="3" t="str">
        <f>IF(AND($N$5=1,'8 Location'!M22&gt;=0,'8 Location'!G22&gt;=0,'8 Location'!M22&gt;'8 Location'!G22),"Row "&amp;$C220&amp;", "&amp;E$210&amp;"; ","")</f>
        <v/>
      </c>
      <c r="F220" s="3" t="str">
        <f>IF(AND($N$5=1,'8 Location'!N22&gt;=0,'8 Location'!H22&gt;=0,'8 Location'!N22&gt;'8 Location'!H22),"Row "&amp;$C220&amp;", "&amp;F$210&amp;"; ","")</f>
        <v/>
      </c>
      <c r="G220" s="3" t="str">
        <f>IF(AND($N$5=1,'8 Location'!O22&gt;=0,'8 Location'!I22&gt;=0,'8 Location'!O22&gt;'8 Location'!I22),"Row "&amp;$C220&amp;", "&amp;G$210&amp;"; ","")</f>
        <v/>
      </c>
      <c r="H220" s="41" t="str">
        <f>IF(AND($N$5=1,'8 Location'!P22&gt;=0,'8 Location'!J22&gt;=0,'8 Location'!P22&gt;'8 Location'!J22),"Row "&amp;$C220&amp;", "&amp;H$210&amp;"; ","")</f>
        <v/>
      </c>
      <c r="I220" s="41"/>
      <c r="J220" s="40"/>
      <c r="K220" s="40">
        <v>10</v>
      </c>
      <c r="L220" s="41" t="str">
        <f>IF(AND($O$5=1,'8 Location'!C22=UKPRN,'8 Location'!B22="Subcontracted out"),"Row "&amp;K220&amp;"; ","")</f>
        <v/>
      </c>
      <c r="M220" s="41"/>
      <c r="AQ220" s="1026"/>
      <c r="AR220" s="1027"/>
    </row>
    <row r="221" spans="2:44" x14ac:dyDescent="0.25">
      <c r="B221" s="40"/>
      <c r="C221" s="40">
        <v>11</v>
      </c>
      <c r="D221" s="40" t="str">
        <f>IF(AND($N$5=1,'8 Location'!L23&gt;=0,'8 Location'!F23&gt;=0,'8 Location'!L23&gt;'8 Location'!F23),"Row "&amp;$C221&amp;", "&amp;D$210&amp;"; ","")</f>
        <v/>
      </c>
      <c r="E221" s="3" t="str">
        <f>IF(AND($N$5=1,'8 Location'!M23&gt;=0,'8 Location'!G23&gt;=0,'8 Location'!M23&gt;'8 Location'!G23),"Row "&amp;$C221&amp;", "&amp;E$210&amp;"; ","")</f>
        <v/>
      </c>
      <c r="F221" s="3" t="str">
        <f>IF(AND($N$5=1,'8 Location'!N23&gt;=0,'8 Location'!H23&gt;=0,'8 Location'!N23&gt;'8 Location'!H23),"Row "&amp;$C221&amp;", "&amp;F$210&amp;"; ","")</f>
        <v/>
      </c>
      <c r="G221" s="3" t="str">
        <f>IF(AND($N$5=1,'8 Location'!O23&gt;=0,'8 Location'!I23&gt;=0,'8 Location'!O23&gt;'8 Location'!I23),"Row "&amp;$C221&amp;", "&amp;G$210&amp;"; ","")</f>
        <v/>
      </c>
      <c r="H221" s="41" t="str">
        <f>IF(AND($N$5=1,'8 Location'!P23&gt;=0,'8 Location'!J23&gt;=0,'8 Location'!P23&gt;'8 Location'!J23),"Row "&amp;$C221&amp;", "&amp;H$210&amp;"; ","")</f>
        <v/>
      </c>
      <c r="I221" s="41"/>
      <c r="J221" s="40"/>
      <c r="K221" s="40">
        <v>11</v>
      </c>
      <c r="L221" s="41" t="str">
        <f>IF(AND($O$5=1,'8 Location'!C23=UKPRN,'8 Location'!B23="Subcontracted out"),"Row "&amp;K221&amp;"; ","")</f>
        <v/>
      </c>
      <c r="M221" s="41"/>
      <c r="AQ221" s="1026"/>
      <c r="AR221" s="1027"/>
    </row>
    <row r="222" spans="2:44" x14ac:dyDescent="0.25">
      <c r="B222" s="40"/>
      <c r="C222" s="40">
        <v>12</v>
      </c>
      <c r="D222" s="40" t="str">
        <f>IF(AND($N$5=1,'8 Location'!L24&gt;=0,'8 Location'!F24&gt;=0,'8 Location'!L24&gt;'8 Location'!F24),"Row "&amp;$C222&amp;", "&amp;D$210&amp;"; ","")</f>
        <v/>
      </c>
      <c r="E222" s="3" t="str">
        <f>IF(AND($N$5=1,'8 Location'!M24&gt;=0,'8 Location'!G24&gt;=0,'8 Location'!M24&gt;'8 Location'!G24),"Row "&amp;$C222&amp;", "&amp;E$210&amp;"; ","")</f>
        <v/>
      </c>
      <c r="F222" s="3" t="str">
        <f>IF(AND($N$5=1,'8 Location'!N24&gt;=0,'8 Location'!H24&gt;=0,'8 Location'!N24&gt;'8 Location'!H24),"Row "&amp;$C222&amp;", "&amp;F$210&amp;"; ","")</f>
        <v/>
      </c>
      <c r="G222" s="3" t="str">
        <f>IF(AND($N$5=1,'8 Location'!O24&gt;=0,'8 Location'!I24&gt;=0,'8 Location'!O24&gt;'8 Location'!I24),"Row "&amp;$C222&amp;", "&amp;G$210&amp;"; ","")</f>
        <v/>
      </c>
      <c r="H222" s="41" t="str">
        <f>IF(AND($N$5=1,'8 Location'!P24&gt;=0,'8 Location'!J24&gt;=0,'8 Location'!P24&gt;'8 Location'!J24),"Row "&amp;$C222&amp;", "&amp;H$210&amp;"; ","")</f>
        <v/>
      </c>
      <c r="I222" s="41"/>
      <c r="J222" s="40"/>
      <c r="K222" s="40">
        <v>12</v>
      </c>
      <c r="L222" s="41" t="str">
        <f>IF(AND($O$5=1,'8 Location'!C24=UKPRN,'8 Location'!B24="Subcontracted out"),"Row "&amp;K222&amp;"; ","")</f>
        <v/>
      </c>
      <c r="M222" s="41"/>
      <c r="AQ222" s="1026"/>
      <c r="AR222" s="1027"/>
    </row>
    <row r="223" spans="2:44" x14ac:dyDescent="0.25">
      <c r="B223" s="40"/>
      <c r="C223" s="40">
        <v>13</v>
      </c>
      <c r="D223" s="40" t="str">
        <f>IF(AND($N$5=1,'8 Location'!L25&gt;=0,'8 Location'!F25&gt;=0,'8 Location'!L25&gt;'8 Location'!F25),"Row "&amp;$C223&amp;", "&amp;D$210&amp;"; ","")</f>
        <v/>
      </c>
      <c r="E223" s="3" t="str">
        <f>IF(AND($N$5=1,'8 Location'!M25&gt;=0,'8 Location'!G25&gt;=0,'8 Location'!M25&gt;'8 Location'!G25),"Row "&amp;$C223&amp;", "&amp;E$210&amp;"; ","")</f>
        <v/>
      </c>
      <c r="F223" s="3" t="str">
        <f>IF(AND($N$5=1,'8 Location'!N25&gt;=0,'8 Location'!H25&gt;=0,'8 Location'!N25&gt;'8 Location'!H25),"Row "&amp;$C223&amp;", "&amp;F$210&amp;"; ","")</f>
        <v/>
      </c>
      <c r="G223" s="3" t="str">
        <f>IF(AND($N$5=1,'8 Location'!O25&gt;=0,'8 Location'!I25&gt;=0,'8 Location'!O25&gt;'8 Location'!I25),"Row "&amp;$C223&amp;", "&amp;G$210&amp;"; ","")</f>
        <v/>
      </c>
      <c r="H223" s="41" t="str">
        <f>IF(AND($N$5=1,'8 Location'!P25&gt;=0,'8 Location'!J25&gt;=0,'8 Location'!P25&gt;'8 Location'!J25),"Row "&amp;$C223&amp;", "&amp;H$210&amp;"; ","")</f>
        <v/>
      </c>
      <c r="I223" s="41"/>
      <c r="J223" s="40"/>
      <c r="K223" s="40">
        <v>13</v>
      </c>
      <c r="L223" s="41" t="str">
        <f>IF(AND($O$5=1,'8 Location'!C25=UKPRN,'8 Location'!B25="Subcontracted out"),"Row "&amp;K223&amp;"; ","")</f>
        <v/>
      </c>
      <c r="M223" s="41"/>
      <c r="AQ223" s="1026"/>
      <c r="AR223" s="1027"/>
    </row>
    <row r="224" spans="2:44" x14ac:dyDescent="0.25">
      <c r="B224" s="40"/>
      <c r="C224" s="40">
        <v>14</v>
      </c>
      <c r="D224" s="40" t="str">
        <f>IF(AND($N$5=1,'8 Location'!L26&gt;=0,'8 Location'!F26&gt;=0,'8 Location'!L26&gt;'8 Location'!F26),"Row "&amp;$C224&amp;", "&amp;D$210&amp;"; ","")</f>
        <v/>
      </c>
      <c r="E224" s="3" t="str">
        <f>IF(AND($N$5=1,'8 Location'!M26&gt;=0,'8 Location'!G26&gt;=0,'8 Location'!M26&gt;'8 Location'!G26),"Row "&amp;$C224&amp;", "&amp;E$210&amp;"; ","")</f>
        <v/>
      </c>
      <c r="F224" s="3" t="str">
        <f>IF(AND($N$5=1,'8 Location'!N26&gt;=0,'8 Location'!H26&gt;=0,'8 Location'!N26&gt;'8 Location'!H26),"Row "&amp;$C224&amp;", "&amp;F$210&amp;"; ","")</f>
        <v/>
      </c>
      <c r="G224" s="3" t="str">
        <f>IF(AND($N$5=1,'8 Location'!O26&gt;=0,'8 Location'!I26&gt;=0,'8 Location'!O26&gt;'8 Location'!I26),"Row "&amp;$C224&amp;", "&amp;G$210&amp;"; ","")</f>
        <v/>
      </c>
      <c r="H224" s="41" t="str">
        <f>IF(AND($N$5=1,'8 Location'!P26&gt;=0,'8 Location'!J26&gt;=0,'8 Location'!P26&gt;'8 Location'!J26),"Row "&amp;$C224&amp;", "&amp;H$210&amp;"; ","")</f>
        <v/>
      </c>
      <c r="I224" s="41"/>
      <c r="J224" s="40"/>
      <c r="K224" s="40">
        <v>14</v>
      </c>
      <c r="L224" s="41" t="str">
        <f>IF(AND($O$5=1,'8 Location'!C26=UKPRN,'8 Location'!B26="Subcontracted out"),"Row "&amp;K224&amp;"; ","")</f>
        <v/>
      </c>
      <c r="M224" s="41"/>
      <c r="AQ224" s="1026"/>
      <c r="AR224" s="1027"/>
    </row>
    <row r="225" spans="2:44" x14ac:dyDescent="0.25">
      <c r="B225" s="40"/>
      <c r="C225" s="40">
        <v>15</v>
      </c>
      <c r="D225" s="40" t="str">
        <f>IF(AND($N$5=1,'8 Location'!L27&gt;=0,'8 Location'!F27&gt;=0,'8 Location'!L27&gt;'8 Location'!F27),"Row "&amp;$C225&amp;", "&amp;D$210&amp;"; ","")</f>
        <v/>
      </c>
      <c r="E225" s="3" t="str">
        <f>IF(AND($N$5=1,'8 Location'!M27&gt;=0,'8 Location'!G27&gt;=0,'8 Location'!M27&gt;'8 Location'!G27),"Row "&amp;$C225&amp;", "&amp;E$210&amp;"; ","")</f>
        <v/>
      </c>
      <c r="F225" s="3" t="str">
        <f>IF(AND($N$5=1,'8 Location'!N27&gt;=0,'8 Location'!H27&gt;=0,'8 Location'!N27&gt;'8 Location'!H27),"Row "&amp;$C225&amp;", "&amp;F$210&amp;"; ","")</f>
        <v/>
      </c>
      <c r="G225" s="3" t="str">
        <f>IF(AND($N$5=1,'8 Location'!O27&gt;=0,'8 Location'!I27&gt;=0,'8 Location'!O27&gt;'8 Location'!I27),"Row "&amp;$C225&amp;", "&amp;G$210&amp;"; ","")</f>
        <v/>
      </c>
      <c r="H225" s="41" t="str">
        <f>IF(AND($N$5=1,'8 Location'!P27&gt;=0,'8 Location'!J27&gt;=0,'8 Location'!P27&gt;'8 Location'!J27),"Row "&amp;$C225&amp;", "&amp;H$210&amp;"; ","")</f>
        <v/>
      </c>
      <c r="I225" s="41"/>
      <c r="J225" s="40"/>
      <c r="K225" s="40">
        <v>15</v>
      </c>
      <c r="L225" s="41" t="str">
        <f>IF(AND($O$5=1,'8 Location'!C27=UKPRN,'8 Location'!B27="Subcontracted out"),"Row "&amp;K225&amp;"; ","")</f>
        <v/>
      </c>
      <c r="M225" s="41"/>
      <c r="AQ225" s="1026"/>
      <c r="AR225" s="1027"/>
    </row>
    <row r="226" spans="2:44" x14ac:dyDescent="0.25">
      <c r="B226" s="40"/>
      <c r="C226" s="40">
        <v>16</v>
      </c>
      <c r="D226" s="40" t="str">
        <f>IF(AND($N$5=1,'8 Location'!L28&gt;=0,'8 Location'!F28&gt;=0,'8 Location'!L28&gt;'8 Location'!F28),"Row "&amp;$C226&amp;", "&amp;D$210&amp;"; ","")</f>
        <v/>
      </c>
      <c r="E226" s="3" t="str">
        <f>IF(AND($N$5=1,'8 Location'!M28&gt;=0,'8 Location'!G28&gt;=0,'8 Location'!M28&gt;'8 Location'!G28),"Row "&amp;$C226&amp;", "&amp;E$210&amp;"; ","")</f>
        <v/>
      </c>
      <c r="F226" s="3" t="str">
        <f>IF(AND($N$5=1,'8 Location'!N28&gt;=0,'8 Location'!H28&gt;=0,'8 Location'!N28&gt;'8 Location'!H28),"Row "&amp;$C226&amp;", "&amp;F$210&amp;"; ","")</f>
        <v/>
      </c>
      <c r="G226" s="3" t="str">
        <f>IF(AND($N$5=1,'8 Location'!O28&gt;=0,'8 Location'!I28&gt;=0,'8 Location'!O28&gt;'8 Location'!I28),"Row "&amp;$C226&amp;", "&amp;G$210&amp;"; ","")</f>
        <v/>
      </c>
      <c r="H226" s="41" t="str">
        <f>IF(AND($N$5=1,'8 Location'!P28&gt;=0,'8 Location'!J28&gt;=0,'8 Location'!P28&gt;'8 Location'!J28),"Row "&amp;$C226&amp;", "&amp;H$210&amp;"; ","")</f>
        <v/>
      </c>
      <c r="I226" s="41"/>
      <c r="J226" s="40"/>
      <c r="K226" s="40">
        <v>16</v>
      </c>
      <c r="L226" s="41" t="str">
        <f>IF(AND($O$5=1,'8 Location'!C28=UKPRN,'8 Location'!B28="Subcontracted out"),"Row "&amp;K226&amp;"; ","")</f>
        <v/>
      </c>
      <c r="M226" s="41"/>
      <c r="AQ226" s="1026"/>
      <c r="AR226" s="1027"/>
    </row>
    <row r="227" spans="2:44" x14ac:dyDescent="0.25">
      <c r="B227" s="40"/>
      <c r="C227" s="40">
        <v>17</v>
      </c>
      <c r="D227" s="40" t="str">
        <f>IF(AND($N$5=1,'8 Location'!L29&gt;=0,'8 Location'!F29&gt;=0,'8 Location'!L29&gt;'8 Location'!F29),"Row "&amp;$C227&amp;", "&amp;D$210&amp;"; ","")</f>
        <v/>
      </c>
      <c r="E227" s="3" t="str">
        <f>IF(AND($N$5=1,'8 Location'!M29&gt;=0,'8 Location'!G29&gt;=0,'8 Location'!M29&gt;'8 Location'!G29),"Row "&amp;$C227&amp;", "&amp;E$210&amp;"; ","")</f>
        <v/>
      </c>
      <c r="F227" s="3" t="str">
        <f>IF(AND($N$5=1,'8 Location'!N29&gt;=0,'8 Location'!H29&gt;=0,'8 Location'!N29&gt;'8 Location'!H29),"Row "&amp;$C227&amp;", "&amp;F$210&amp;"; ","")</f>
        <v/>
      </c>
      <c r="G227" s="3" t="str">
        <f>IF(AND($N$5=1,'8 Location'!O29&gt;=0,'8 Location'!I29&gt;=0,'8 Location'!O29&gt;'8 Location'!I29),"Row "&amp;$C227&amp;", "&amp;G$210&amp;"; ","")</f>
        <v/>
      </c>
      <c r="H227" s="41" t="str">
        <f>IF(AND($N$5=1,'8 Location'!P29&gt;=0,'8 Location'!J29&gt;=0,'8 Location'!P29&gt;'8 Location'!J29),"Row "&amp;$C227&amp;", "&amp;H$210&amp;"; ","")</f>
        <v/>
      </c>
      <c r="I227" s="41"/>
      <c r="J227" s="40"/>
      <c r="K227" s="40">
        <v>17</v>
      </c>
      <c r="L227" s="41" t="str">
        <f>IF(AND($O$5=1,'8 Location'!C29=UKPRN,'8 Location'!B29="Subcontracted out"),"Row "&amp;K227&amp;"; ","")</f>
        <v/>
      </c>
      <c r="M227" s="41"/>
      <c r="AQ227" s="1026"/>
      <c r="AR227" s="1027"/>
    </row>
    <row r="228" spans="2:44" x14ac:dyDescent="0.25">
      <c r="B228" s="40"/>
      <c r="C228" s="40">
        <v>18</v>
      </c>
      <c r="D228" s="40" t="str">
        <f>IF(AND($N$5=1,'8 Location'!L30&gt;=0,'8 Location'!F30&gt;=0,'8 Location'!L30&gt;'8 Location'!F30),"Row "&amp;$C228&amp;", "&amp;D$210&amp;"; ","")</f>
        <v/>
      </c>
      <c r="E228" s="3" t="str">
        <f>IF(AND($N$5=1,'8 Location'!M30&gt;=0,'8 Location'!G30&gt;=0,'8 Location'!M30&gt;'8 Location'!G30),"Row "&amp;$C228&amp;", "&amp;E$210&amp;"; ","")</f>
        <v/>
      </c>
      <c r="F228" s="3" t="str">
        <f>IF(AND($N$5=1,'8 Location'!N30&gt;=0,'8 Location'!H30&gt;=0,'8 Location'!N30&gt;'8 Location'!H30),"Row "&amp;$C228&amp;", "&amp;F$210&amp;"; ","")</f>
        <v/>
      </c>
      <c r="G228" s="3" t="str">
        <f>IF(AND($N$5=1,'8 Location'!O30&gt;=0,'8 Location'!I30&gt;=0,'8 Location'!O30&gt;'8 Location'!I30),"Row "&amp;$C228&amp;", "&amp;G$210&amp;"; ","")</f>
        <v/>
      </c>
      <c r="H228" s="41" t="str">
        <f>IF(AND($N$5=1,'8 Location'!P30&gt;=0,'8 Location'!J30&gt;=0,'8 Location'!P30&gt;'8 Location'!J30),"Row "&amp;$C228&amp;", "&amp;H$210&amp;"; ","")</f>
        <v/>
      </c>
      <c r="I228" s="41"/>
      <c r="J228" s="40"/>
      <c r="K228" s="40">
        <v>18</v>
      </c>
      <c r="L228" s="41" t="str">
        <f>IF(AND($O$5=1,'8 Location'!C30=UKPRN,'8 Location'!B30="Subcontracted out"),"Row "&amp;K228&amp;"; ","")</f>
        <v/>
      </c>
      <c r="M228" s="41"/>
      <c r="AQ228" s="1026"/>
      <c r="AR228" s="1027"/>
    </row>
    <row r="229" spans="2:44" x14ac:dyDescent="0.25">
      <c r="B229" s="40"/>
      <c r="C229" s="40">
        <v>19</v>
      </c>
      <c r="D229" s="40" t="str">
        <f>IF(AND($N$5=1,'8 Location'!L31&gt;=0,'8 Location'!F31&gt;=0,'8 Location'!L31&gt;'8 Location'!F31),"Row "&amp;$C229&amp;", "&amp;D$210&amp;"; ","")</f>
        <v/>
      </c>
      <c r="E229" s="3" t="str">
        <f>IF(AND($N$5=1,'8 Location'!M31&gt;=0,'8 Location'!G31&gt;=0,'8 Location'!M31&gt;'8 Location'!G31),"Row "&amp;$C229&amp;", "&amp;E$210&amp;"; ","")</f>
        <v/>
      </c>
      <c r="F229" s="3" t="str">
        <f>IF(AND($N$5=1,'8 Location'!N31&gt;=0,'8 Location'!H31&gt;=0,'8 Location'!N31&gt;'8 Location'!H31),"Row "&amp;$C229&amp;", "&amp;F$210&amp;"; ","")</f>
        <v/>
      </c>
      <c r="G229" s="3" t="str">
        <f>IF(AND($N$5=1,'8 Location'!O31&gt;=0,'8 Location'!I31&gt;=0,'8 Location'!O31&gt;'8 Location'!I31),"Row "&amp;$C229&amp;", "&amp;G$210&amp;"; ","")</f>
        <v/>
      </c>
      <c r="H229" s="41" t="str">
        <f>IF(AND($N$5=1,'8 Location'!P31&gt;=0,'8 Location'!J31&gt;=0,'8 Location'!P31&gt;'8 Location'!J31),"Row "&amp;$C229&amp;", "&amp;H$210&amp;"; ","")</f>
        <v/>
      </c>
      <c r="I229" s="41"/>
      <c r="J229" s="40"/>
      <c r="K229" s="40">
        <v>19</v>
      </c>
      <c r="L229" s="41" t="str">
        <f>IF(AND($O$5=1,'8 Location'!C31=UKPRN,'8 Location'!B31="Subcontracted out"),"Row "&amp;K229&amp;"; ","")</f>
        <v/>
      </c>
      <c r="M229" s="41"/>
      <c r="AQ229" s="1026"/>
      <c r="AR229" s="1027"/>
    </row>
    <row r="230" spans="2:44" x14ac:dyDescent="0.25">
      <c r="B230" s="40"/>
      <c r="C230" s="40">
        <v>20</v>
      </c>
      <c r="D230" s="40" t="str">
        <f>IF(AND($N$5=1,'8 Location'!L32&gt;=0,'8 Location'!F32&gt;=0,'8 Location'!L32&gt;'8 Location'!F32),"Row "&amp;$C230&amp;", "&amp;D$210&amp;"; ","")</f>
        <v/>
      </c>
      <c r="E230" s="3" t="str">
        <f>IF(AND($N$5=1,'8 Location'!M32&gt;=0,'8 Location'!G32&gt;=0,'8 Location'!M32&gt;'8 Location'!G32),"Row "&amp;$C230&amp;", "&amp;E$210&amp;"; ","")</f>
        <v/>
      </c>
      <c r="F230" s="3" t="str">
        <f>IF(AND($N$5=1,'8 Location'!N32&gt;=0,'8 Location'!H32&gt;=0,'8 Location'!N32&gt;'8 Location'!H32),"Row "&amp;$C230&amp;", "&amp;F$210&amp;"; ","")</f>
        <v/>
      </c>
      <c r="G230" s="3" t="str">
        <f>IF(AND($N$5=1,'8 Location'!O32&gt;=0,'8 Location'!I32&gt;=0,'8 Location'!O32&gt;'8 Location'!I32),"Row "&amp;$C230&amp;", "&amp;G$210&amp;"; ","")</f>
        <v/>
      </c>
      <c r="H230" s="41" t="str">
        <f>IF(AND($N$5=1,'8 Location'!P32&gt;=0,'8 Location'!J32&gt;=0,'8 Location'!P32&gt;'8 Location'!J32),"Row "&amp;$C230&amp;", "&amp;H$210&amp;"; ","")</f>
        <v/>
      </c>
      <c r="I230" s="41"/>
      <c r="J230" s="40"/>
      <c r="K230" s="40">
        <v>20</v>
      </c>
      <c r="L230" s="41" t="str">
        <f>IF(AND($O$5=1,'8 Location'!C32=UKPRN,'8 Location'!B32="Subcontracted out"),"Row "&amp;K230&amp;"; ","")</f>
        <v/>
      </c>
      <c r="M230" s="41"/>
      <c r="AQ230" s="1026"/>
      <c r="AR230" s="1027"/>
    </row>
    <row r="231" spans="2:44" x14ac:dyDescent="0.25">
      <c r="B231" s="40"/>
      <c r="C231" s="40">
        <v>21</v>
      </c>
      <c r="D231" s="40" t="str">
        <f>IF(AND($N$5=1,'8 Location'!L33&gt;=0,'8 Location'!F33&gt;=0,'8 Location'!L33&gt;'8 Location'!F33),"Row "&amp;$C231&amp;", "&amp;D$210&amp;"; ","")</f>
        <v/>
      </c>
      <c r="E231" s="3" t="str">
        <f>IF(AND($N$5=1,'8 Location'!M33&gt;=0,'8 Location'!G33&gt;=0,'8 Location'!M33&gt;'8 Location'!G33),"Row "&amp;$C231&amp;", "&amp;E$210&amp;"; ","")</f>
        <v/>
      </c>
      <c r="F231" s="3" t="str">
        <f>IF(AND($N$5=1,'8 Location'!N33&gt;=0,'8 Location'!H33&gt;=0,'8 Location'!N33&gt;'8 Location'!H33),"Row "&amp;$C231&amp;", "&amp;F$210&amp;"; ","")</f>
        <v/>
      </c>
      <c r="G231" s="3" t="str">
        <f>IF(AND($N$5=1,'8 Location'!O33&gt;=0,'8 Location'!I33&gt;=0,'8 Location'!O33&gt;'8 Location'!I33),"Row "&amp;$C231&amp;", "&amp;G$210&amp;"; ","")</f>
        <v/>
      </c>
      <c r="H231" s="41" t="str">
        <f>IF(AND($N$5=1,'8 Location'!P33&gt;=0,'8 Location'!J33&gt;=0,'8 Location'!P33&gt;'8 Location'!J33),"Row "&amp;$C231&amp;", "&amp;H$210&amp;"; ","")</f>
        <v/>
      </c>
      <c r="I231" s="41"/>
      <c r="J231" s="40"/>
      <c r="K231" s="40">
        <v>21</v>
      </c>
      <c r="L231" s="41" t="str">
        <f>IF(AND($O$5=1,'8 Location'!C33=UKPRN,'8 Location'!B33="Subcontracted out"),"Row "&amp;K231&amp;"; ","")</f>
        <v/>
      </c>
      <c r="M231" s="41"/>
      <c r="AQ231" s="1026"/>
      <c r="AR231" s="1027"/>
    </row>
    <row r="232" spans="2:44" x14ac:dyDescent="0.25">
      <c r="B232" s="40"/>
      <c r="C232" s="40">
        <v>22</v>
      </c>
      <c r="D232" s="40" t="str">
        <f>IF(AND($N$5=1,'8 Location'!L34&gt;=0,'8 Location'!F34&gt;=0,'8 Location'!L34&gt;'8 Location'!F34),"Row "&amp;$C232&amp;", "&amp;D$210&amp;"; ","")</f>
        <v/>
      </c>
      <c r="E232" s="3" t="str">
        <f>IF(AND($N$5=1,'8 Location'!M34&gt;=0,'8 Location'!G34&gt;=0,'8 Location'!M34&gt;'8 Location'!G34),"Row "&amp;$C232&amp;", "&amp;E$210&amp;"; ","")</f>
        <v/>
      </c>
      <c r="F232" s="3" t="str">
        <f>IF(AND($N$5=1,'8 Location'!N34&gt;=0,'8 Location'!H34&gt;=0,'8 Location'!N34&gt;'8 Location'!H34),"Row "&amp;$C232&amp;", "&amp;F$210&amp;"; ","")</f>
        <v/>
      </c>
      <c r="G232" s="3" t="str">
        <f>IF(AND($N$5=1,'8 Location'!O34&gt;=0,'8 Location'!I34&gt;=0,'8 Location'!O34&gt;'8 Location'!I34),"Row "&amp;$C232&amp;", "&amp;G$210&amp;"; ","")</f>
        <v/>
      </c>
      <c r="H232" s="41" t="str">
        <f>IF(AND($N$5=1,'8 Location'!P34&gt;=0,'8 Location'!J34&gt;=0,'8 Location'!P34&gt;'8 Location'!J34),"Row "&amp;$C232&amp;", "&amp;H$210&amp;"; ","")</f>
        <v/>
      </c>
      <c r="I232" s="41"/>
      <c r="J232" s="40"/>
      <c r="K232" s="40">
        <v>22</v>
      </c>
      <c r="L232" s="41" t="str">
        <f>IF(AND($O$5=1,'8 Location'!C34=UKPRN,'8 Location'!B34="Subcontracted out"),"Row "&amp;K232&amp;"; ","")</f>
        <v/>
      </c>
      <c r="M232" s="41"/>
      <c r="AQ232" s="1026"/>
      <c r="AR232" s="1027"/>
    </row>
    <row r="233" spans="2:44" x14ac:dyDescent="0.25">
      <c r="B233" s="40"/>
      <c r="C233" s="40">
        <v>23</v>
      </c>
      <c r="D233" s="40" t="str">
        <f>IF(AND($N$5=1,'8 Location'!L35&gt;=0,'8 Location'!F35&gt;=0,'8 Location'!L35&gt;'8 Location'!F35),"Row "&amp;$C233&amp;", "&amp;D$210&amp;"; ","")</f>
        <v/>
      </c>
      <c r="E233" s="3" t="str">
        <f>IF(AND($N$5=1,'8 Location'!M35&gt;=0,'8 Location'!G35&gt;=0,'8 Location'!M35&gt;'8 Location'!G35),"Row "&amp;$C233&amp;", "&amp;E$210&amp;"; ","")</f>
        <v/>
      </c>
      <c r="F233" s="3" t="str">
        <f>IF(AND($N$5=1,'8 Location'!N35&gt;=0,'8 Location'!H35&gt;=0,'8 Location'!N35&gt;'8 Location'!H35),"Row "&amp;$C233&amp;", "&amp;F$210&amp;"; ","")</f>
        <v/>
      </c>
      <c r="G233" s="3" t="str">
        <f>IF(AND($N$5=1,'8 Location'!O35&gt;=0,'8 Location'!I35&gt;=0,'8 Location'!O35&gt;'8 Location'!I35),"Row "&amp;$C233&amp;", "&amp;G$210&amp;"; ","")</f>
        <v/>
      </c>
      <c r="H233" s="41" t="str">
        <f>IF(AND($N$5=1,'8 Location'!P35&gt;=0,'8 Location'!J35&gt;=0,'8 Location'!P35&gt;'8 Location'!J35),"Row "&amp;$C233&amp;", "&amp;H$210&amp;"; ","")</f>
        <v/>
      </c>
      <c r="I233" s="41"/>
      <c r="J233" s="40"/>
      <c r="K233" s="40">
        <v>23</v>
      </c>
      <c r="L233" s="41" t="str">
        <f>IF(AND($O$5=1,'8 Location'!C35=UKPRN,'8 Location'!B35="Subcontracted out"),"Row "&amp;K233&amp;"; ","")</f>
        <v/>
      </c>
      <c r="M233" s="41"/>
      <c r="AQ233" s="1026"/>
      <c r="AR233" s="1027"/>
    </row>
    <row r="234" spans="2:44" x14ac:dyDescent="0.25">
      <c r="B234" s="40"/>
      <c r="C234" s="40">
        <v>24</v>
      </c>
      <c r="D234" s="40" t="str">
        <f>IF(AND($N$5=1,'8 Location'!L36&gt;=0,'8 Location'!F36&gt;=0,'8 Location'!L36&gt;'8 Location'!F36),"Row "&amp;$C234&amp;", "&amp;D$210&amp;"; ","")</f>
        <v/>
      </c>
      <c r="E234" s="3" t="str">
        <f>IF(AND($N$5=1,'8 Location'!M36&gt;=0,'8 Location'!G36&gt;=0,'8 Location'!M36&gt;'8 Location'!G36),"Row "&amp;$C234&amp;", "&amp;E$210&amp;"; ","")</f>
        <v/>
      </c>
      <c r="F234" s="3" t="str">
        <f>IF(AND($N$5=1,'8 Location'!N36&gt;=0,'8 Location'!H36&gt;=0,'8 Location'!N36&gt;'8 Location'!H36),"Row "&amp;$C234&amp;", "&amp;F$210&amp;"; ","")</f>
        <v/>
      </c>
      <c r="G234" s="3" t="str">
        <f>IF(AND($N$5=1,'8 Location'!O36&gt;=0,'8 Location'!I36&gt;=0,'8 Location'!O36&gt;'8 Location'!I36),"Row "&amp;$C234&amp;", "&amp;G$210&amp;"; ","")</f>
        <v/>
      </c>
      <c r="H234" s="41" t="str">
        <f>IF(AND($N$5=1,'8 Location'!P36&gt;=0,'8 Location'!J36&gt;=0,'8 Location'!P36&gt;'8 Location'!J36),"Row "&amp;$C234&amp;", "&amp;H$210&amp;"; ","")</f>
        <v/>
      </c>
      <c r="I234" s="41"/>
      <c r="J234" s="40"/>
      <c r="K234" s="40">
        <v>24</v>
      </c>
      <c r="L234" s="41" t="str">
        <f>IF(AND($O$5=1,'8 Location'!C36=UKPRN,'8 Location'!B36="Subcontracted out"),"Row "&amp;K234&amp;"; ","")</f>
        <v/>
      </c>
      <c r="M234" s="41"/>
      <c r="AQ234" s="1026"/>
      <c r="AR234" s="1027"/>
    </row>
    <row r="235" spans="2:44" x14ac:dyDescent="0.25">
      <c r="B235" s="40"/>
      <c r="C235" s="40">
        <v>25</v>
      </c>
      <c r="D235" s="40" t="str">
        <f>IF(AND($N$5=1,'8 Location'!L37&gt;=0,'8 Location'!F37&gt;=0,'8 Location'!L37&gt;'8 Location'!F37),"Row "&amp;$C235&amp;", "&amp;D$210&amp;"; ","")</f>
        <v/>
      </c>
      <c r="E235" s="3" t="str">
        <f>IF(AND($N$5=1,'8 Location'!M37&gt;=0,'8 Location'!G37&gt;=0,'8 Location'!M37&gt;'8 Location'!G37),"Row "&amp;$C235&amp;", "&amp;E$210&amp;"; ","")</f>
        <v/>
      </c>
      <c r="F235" s="3" t="str">
        <f>IF(AND($N$5=1,'8 Location'!N37&gt;=0,'8 Location'!H37&gt;=0,'8 Location'!N37&gt;'8 Location'!H37),"Row "&amp;$C235&amp;", "&amp;F$210&amp;"; ","")</f>
        <v/>
      </c>
      <c r="G235" s="3" t="str">
        <f>IF(AND($N$5=1,'8 Location'!O37&gt;=0,'8 Location'!I37&gt;=0,'8 Location'!O37&gt;'8 Location'!I37),"Row "&amp;$C235&amp;", "&amp;G$210&amp;"; ","")</f>
        <v/>
      </c>
      <c r="H235" s="41" t="str">
        <f>IF(AND($N$5=1,'8 Location'!P37&gt;=0,'8 Location'!J37&gt;=0,'8 Location'!P37&gt;'8 Location'!J37),"Row "&amp;$C235&amp;", "&amp;H$210&amp;"; ","")</f>
        <v/>
      </c>
      <c r="I235" s="41"/>
      <c r="J235" s="40"/>
      <c r="K235" s="40">
        <v>25</v>
      </c>
      <c r="L235" s="41" t="str">
        <f>IF(AND($O$5=1,'8 Location'!C37=UKPRN,'8 Location'!B37="Subcontracted out"),"Row "&amp;K235&amp;"; ","")</f>
        <v/>
      </c>
      <c r="M235" s="41"/>
      <c r="AQ235" s="1026"/>
      <c r="AR235" s="1027"/>
    </row>
    <row r="236" spans="2:44" x14ac:dyDescent="0.25">
      <c r="B236" s="40"/>
      <c r="C236" s="40">
        <v>26</v>
      </c>
      <c r="D236" s="40" t="str">
        <f>IF(AND($N$5=1,'8 Location'!L38&gt;=0,'8 Location'!F38&gt;=0,'8 Location'!L38&gt;'8 Location'!F38),"Row "&amp;$C236&amp;", "&amp;D$210&amp;"; ","")</f>
        <v/>
      </c>
      <c r="E236" s="3" t="str">
        <f>IF(AND($N$5=1,'8 Location'!M38&gt;=0,'8 Location'!G38&gt;=0,'8 Location'!M38&gt;'8 Location'!G38),"Row "&amp;$C236&amp;", "&amp;E$210&amp;"; ","")</f>
        <v/>
      </c>
      <c r="F236" s="3" t="str">
        <f>IF(AND($N$5=1,'8 Location'!N38&gt;=0,'8 Location'!H38&gt;=0,'8 Location'!N38&gt;'8 Location'!H38),"Row "&amp;$C236&amp;", "&amp;F$210&amp;"; ","")</f>
        <v/>
      </c>
      <c r="G236" s="3" t="str">
        <f>IF(AND($N$5=1,'8 Location'!O38&gt;=0,'8 Location'!I38&gt;=0,'8 Location'!O38&gt;'8 Location'!I38),"Row "&amp;$C236&amp;", "&amp;G$210&amp;"; ","")</f>
        <v/>
      </c>
      <c r="H236" s="41" t="str">
        <f>IF(AND($N$5=1,'8 Location'!P38&gt;=0,'8 Location'!J38&gt;=0,'8 Location'!P38&gt;'8 Location'!J38),"Row "&amp;$C236&amp;", "&amp;H$210&amp;"; ","")</f>
        <v/>
      </c>
      <c r="I236" s="41"/>
      <c r="J236" s="40"/>
      <c r="K236" s="40">
        <v>26</v>
      </c>
      <c r="L236" s="41" t="str">
        <f>IF(AND($O$5=1,'8 Location'!C38=UKPRN,'8 Location'!B38="Subcontracted out"),"Row "&amp;K236&amp;"; ","")</f>
        <v/>
      </c>
      <c r="M236" s="41"/>
      <c r="AQ236" s="1026"/>
      <c r="AR236" s="1027"/>
    </row>
    <row r="237" spans="2:44" x14ac:dyDescent="0.25">
      <c r="B237" s="40"/>
      <c r="C237" s="40">
        <v>27</v>
      </c>
      <c r="D237" s="40" t="str">
        <f>IF(AND($N$5=1,'8 Location'!L39&gt;=0,'8 Location'!F39&gt;=0,'8 Location'!L39&gt;'8 Location'!F39),"Row "&amp;$C237&amp;", "&amp;D$210&amp;"; ","")</f>
        <v/>
      </c>
      <c r="E237" s="3" t="str">
        <f>IF(AND($N$5=1,'8 Location'!M39&gt;=0,'8 Location'!G39&gt;=0,'8 Location'!M39&gt;'8 Location'!G39),"Row "&amp;$C237&amp;", "&amp;E$210&amp;"; ","")</f>
        <v/>
      </c>
      <c r="F237" s="3" t="str">
        <f>IF(AND($N$5=1,'8 Location'!N39&gt;=0,'8 Location'!H39&gt;=0,'8 Location'!N39&gt;'8 Location'!H39),"Row "&amp;$C237&amp;", "&amp;F$210&amp;"; ","")</f>
        <v/>
      </c>
      <c r="G237" s="3" t="str">
        <f>IF(AND($N$5=1,'8 Location'!O39&gt;=0,'8 Location'!I39&gt;=0,'8 Location'!O39&gt;'8 Location'!I39),"Row "&amp;$C237&amp;", "&amp;G$210&amp;"; ","")</f>
        <v/>
      </c>
      <c r="H237" s="41" t="str">
        <f>IF(AND($N$5=1,'8 Location'!P39&gt;=0,'8 Location'!J39&gt;=0,'8 Location'!P39&gt;'8 Location'!J39),"Row "&amp;$C237&amp;", "&amp;H$210&amp;"; ","")</f>
        <v/>
      </c>
      <c r="I237" s="41"/>
      <c r="J237" s="40"/>
      <c r="K237" s="40">
        <v>27</v>
      </c>
      <c r="L237" s="41" t="str">
        <f>IF(AND($O$5=1,'8 Location'!C39=UKPRN,'8 Location'!B39="Subcontracted out"),"Row "&amp;K237&amp;"; ","")</f>
        <v/>
      </c>
      <c r="M237" s="41"/>
      <c r="AQ237" s="1026"/>
      <c r="AR237" s="1027"/>
    </row>
    <row r="238" spans="2:44" x14ac:dyDescent="0.25">
      <c r="B238" s="40"/>
      <c r="C238" s="40">
        <v>28</v>
      </c>
      <c r="D238" s="40" t="str">
        <f>IF(AND($N$5=1,'8 Location'!L40&gt;=0,'8 Location'!F40&gt;=0,'8 Location'!L40&gt;'8 Location'!F40),"Row "&amp;$C238&amp;", "&amp;D$210&amp;"; ","")</f>
        <v/>
      </c>
      <c r="E238" s="3" t="str">
        <f>IF(AND($N$5=1,'8 Location'!M40&gt;=0,'8 Location'!G40&gt;=0,'8 Location'!M40&gt;'8 Location'!G40),"Row "&amp;$C238&amp;", "&amp;E$210&amp;"; ","")</f>
        <v/>
      </c>
      <c r="F238" s="3" t="str">
        <f>IF(AND($N$5=1,'8 Location'!N40&gt;=0,'8 Location'!H40&gt;=0,'8 Location'!N40&gt;'8 Location'!H40),"Row "&amp;$C238&amp;", "&amp;F$210&amp;"; ","")</f>
        <v/>
      </c>
      <c r="G238" s="3" t="str">
        <f>IF(AND($N$5=1,'8 Location'!O40&gt;=0,'8 Location'!I40&gt;=0,'8 Location'!O40&gt;'8 Location'!I40),"Row "&amp;$C238&amp;", "&amp;G$210&amp;"; ","")</f>
        <v/>
      </c>
      <c r="H238" s="41" t="str">
        <f>IF(AND($N$5=1,'8 Location'!P40&gt;=0,'8 Location'!J40&gt;=0,'8 Location'!P40&gt;'8 Location'!J40),"Row "&amp;$C238&amp;", "&amp;H$210&amp;"; ","")</f>
        <v/>
      </c>
      <c r="I238" s="41"/>
      <c r="J238" s="40"/>
      <c r="K238" s="40">
        <v>28</v>
      </c>
      <c r="L238" s="41" t="str">
        <f>IF(AND($O$5=1,'8 Location'!C40=UKPRN,'8 Location'!B40="Subcontracted out"),"Row "&amp;K238&amp;"; ","")</f>
        <v/>
      </c>
      <c r="M238" s="41"/>
      <c r="AQ238" s="1026"/>
      <c r="AR238" s="1027"/>
    </row>
    <row r="239" spans="2:44" x14ac:dyDescent="0.25">
      <c r="B239" s="40"/>
      <c r="C239" s="40">
        <v>29</v>
      </c>
      <c r="D239" s="40" t="str">
        <f>IF(AND($N$5=1,'8 Location'!L41&gt;=0,'8 Location'!F41&gt;=0,'8 Location'!L41&gt;'8 Location'!F41),"Row "&amp;$C239&amp;", "&amp;D$210&amp;"; ","")</f>
        <v/>
      </c>
      <c r="E239" s="3" t="str">
        <f>IF(AND($N$5=1,'8 Location'!M41&gt;=0,'8 Location'!G41&gt;=0,'8 Location'!M41&gt;'8 Location'!G41),"Row "&amp;$C239&amp;", "&amp;E$210&amp;"; ","")</f>
        <v/>
      </c>
      <c r="F239" s="3" t="str">
        <f>IF(AND($N$5=1,'8 Location'!N41&gt;=0,'8 Location'!H41&gt;=0,'8 Location'!N41&gt;'8 Location'!H41),"Row "&amp;$C239&amp;", "&amp;F$210&amp;"; ","")</f>
        <v/>
      </c>
      <c r="G239" s="3" t="str">
        <f>IF(AND($N$5=1,'8 Location'!O41&gt;=0,'8 Location'!I41&gt;=0,'8 Location'!O41&gt;'8 Location'!I41),"Row "&amp;$C239&amp;", "&amp;G$210&amp;"; ","")</f>
        <v/>
      </c>
      <c r="H239" s="41" t="str">
        <f>IF(AND($N$5=1,'8 Location'!P41&gt;=0,'8 Location'!J41&gt;=0,'8 Location'!P41&gt;'8 Location'!J41),"Row "&amp;$C239&amp;", "&amp;H$210&amp;"; ","")</f>
        <v/>
      </c>
      <c r="I239" s="41"/>
      <c r="J239" s="40"/>
      <c r="K239" s="40">
        <v>29</v>
      </c>
      <c r="L239" s="41" t="str">
        <f>IF(AND($O$5=1,'8 Location'!C41=UKPRN,'8 Location'!B41="Subcontracted out"),"Row "&amp;K239&amp;"; ","")</f>
        <v/>
      </c>
      <c r="M239" s="41"/>
      <c r="AQ239" s="1026"/>
      <c r="AR239" s="1027"/>
    </row>
    <row r="240" spans="2:44" x14ac:dyDescent="0.25">
      <c r="B240" s="40"/>
      <c r="C240" s="40">
        <v>30</v>
      </c>
      <c r="D240" s="40" t="str">
        <f>IF(AND($N$5=1,'8 Location'!L42&gt;=0,'8 Location'!F42&gt;=0,'8 Location'!L42&gt;'8 Location'!F42),"Row "&amp;$C240&amp;", "&amp;D$210&amp;"; ","")</f>
        <v/>
      </c>
      <c r="E240" s="3" t="str">
        <f>IF(AND($N$5=1,'8 Location'!M42&gt;=0,'8 Location'!G42&gt;=0,'8 Location'!M42&gt;'8 Location'!G42),"Row "&amp;$C240&amp;", "&amp;E$210&amp;"; ","")</f>
        <v/>
      </c>
      <c r="F240" s="3" t="str">
        <f>IF(AND($N$5=1,'8 Location'!N42&gt;=0,'8 Location'!H42&gt;=0,'8 Location'!N42&gt;'8 Location'!H42),"Row "&amp;$C240&amp;", "&amp;F$210&amp;"; ","")</f>
        <v/>
      </c>
      <c r="G240" s="3" t="str">
        <f>IF(AND($N$5=1,'8 Location'!O42&gt;=0,'8 Location'!I42&gt;=0,'8 Location'!O42&gt;'8 Location'!I42),"Row "&amp;$C240&amp;", "&amp;G$210&amp;"; ","")</f>
        <v/>
      </c>
      <c r="H240" s="41" t="str">
        <f>IF(AND($N$5=1,'8 Location'!P42&gt;=0,'8 Location'!J42&gt;=0,'8 Location'!P42&gt;'8 Location'!J42),"Row "&amp;$C240&amp;", "&amp;H$210&amp;"; ","")</f>
        <v/>
      </c>
      <c r="I240" s="41"/>
      <c r="J240" s="40"/>
      <c r="K240" s="40">
        <v>30</v>
      </c>
      <c r="L240" s="41" t="str">
        <f>IF(AND($O$5=1,'8 Location'!C42=UKPRN,'8 Location'!B42="Subcontracted out"),"Row "&amp;K240&amp;"; ","")</f>
        <v/>
      </c>
      <c r="M240" s="41"/>
      <c r="AQ240" s="1026"/>
      <c r="AR240" s="1027"/>
    </row>
    <row r="241" spans="2:44" x14ac:dyDescent="0.25">
      <c r="B241" s="40"/>
      <c r="C241" s="40">
        <v>31</v>
      </c>
      <c r="D241" s="40" t="str">
        <f>IF(AND($N$5=1,'8 Location'!L43&gt;=0,'8 Location'!F43&gt;=0,'8 Location'!L43&gt;'8 Location'!F43),"Row "&amp;$C241&amp;", "&amp;D$210&amp;"; ","")</f>
        <v/>
      </c>
      <c r="E241" s="3" t="str">
        <f>IF(AND($N$5=1,'8 Location'!M43&gt;=0,'8 Location'!G43&gt;=0,'8 Location'!M43&gt;'8 Location'!G43),"Row "&amp;$C241&amp;", "&amp;E$210&amp;"; ","")</f>
        <v/>
      </c>
      <c r="F241" s="3" t="str">
        <f>IF(AND($N$5=1,'8 Location'!N43&gt;=0,'8 Location'!H43&gt;=0,'8 Location'!N43&gt;'8 Location'!H43),"Row "&amp;$C241&amp;", "&amp;F$210&amp;"; ","")</f>
        <v/>
      </c>
      <c r="G241" s="3" t="str">
        <f>IF(AND($N$5=1,'8 Location'!O43&gt;=0,'8 Location'!I43&gt;=0,'8 Location'!O43&gt;'8 Location'!I43),"Row "&amp;$C241&amp;", "&amp;G$210&amp;"; ","")</f>
        <v/>
      </c>
      <c r="H241" s="41" t="str">
        <f>IF(AND($N$5=1,'8 Location'!P43&gt;=0,'8 Location'!J43&gt;=0,'8 Location'!P43&gt;'8 Location'!J43),"Row "&amp;$C241&amp;", "&amp;H$210&amp;"; ","")</f>
        <v/>
      </c>
      <c r="I241" s="41"/>
      <c r="J241" s="40"/>
      <c r="K241" s="40">
        <v>31</v>
      </c>
      <c r="L241" s="41" t="str">
        <f>IF(AND($O$5=1,'8 Location'!C43=UKPRN,'8 Location'!B43="Subcontracted out"),"Row "&amp;K241&amp;"; ","")</f>
        <v/>
      </c>
      <c r="M241" s="41"/>
      <c r="AQ241" s="1026"/>
      <c r="AR241" s="1027"/>
    </row>
    <row r="242" spans="2:44" x14ac:dyDescent="0.25">
      <c r="B242" s="40"/>
      <c r="C242" s="40">
        <v>32</v>
      </c>
      <c r="D242" s="40" t="str">
        <f>IF(AND($N$5=1,'8 Location'!L44&gt;=0,'8 Location'!F44&gt;=0,'8 Location'!L44&gt;'8 Location'!F44),"Row "&amp;$C242&amp;", "&amp;D$210&amp;"; ","")</f>
        <v/>
      </c>
      <c r="E242" s="3" t="str">
        <f>IF(AND($N$5=1,'8 Location'!M44&gt;=0,'8 Location'!G44&gt;=0,'8 Location'!M44&gt;'8 Location'!G44),"Row "&amp;$C242&amp;", "&amp;E$210&amp;"; ","")</f>
        <v/>
      </c>
      <c r="F242" s="3" t="str">
        <f>IF(AND($N$5=1,'8 Location'!N44&gt;=0,'8 Location'!H44&gt;=0,'8 Location'!N44&gt;'8 Location'!H44),"Row "&amp;$C242&amp;", "&amp;F$210&amp;"; ","")</f>
        <v/>
      </c>
      <c r="G242" s="3" t="str">
        <f>IF(AND($N$5=1,'8 Location'!O44&gt;=0,'8 Location'!I44&gt;=0,'8 Location'!O44&gt;'8 Location'!I44),"Row "&amp;$C242&amp;", "&amp;G$210&amp;"; ","")</f>
        <v/>
      </c>
      <c r="H242" s="41" t="str">
        <f>IF(AND($N$5=1,'8 Location'!P44&gt;=0,'8 Location'!J44&gt;=0,'8 Location'!P44&gt;'8 Location'!J44),"Row "&amp;$C242&amp;", "&amp;H$210&amp;"; ","")</f>
        <v/>
      </c>
      <c r="I242" s="41"/>
      <c r="J242" s="40"/>
      <c r="K242" s="40">
        <v>32</v>
      </c>
      <c r="L242" s="41" t="str">
        <f>IF(AND($O$5=1,'8 Location'!C44=UKPRN,'8 Location'!B44="Subcontracted out"),"Row "&amp;K242&amp;"; ","")</f>
        <v/>
      </c>
      <c r="M242" s="41"/>
      <c r="AQ242" s="1026"/>
      <c r="AR242" s="1027"/>
    </row>
    <row r="243" spans="2:44" x14ac:dyDescent="0.25">
      <c r="B243" s="40"/>
      <c r="C243" s="40">
        <v>33</v>
      </c>
      <c r="D243" s="40" t="str">
        <f>IF(AND($N$5=1,'8 Location'!L45&gt;=0,'8 Location'!F45&gt;=0,'8 Location'!L45&gt;'8 Location'!F45),"Row "&amp;$C243&amp;", "&amp;D$210&amp;"; ","")</f>
        <v/>
      </c>
      <c r="E243" s="3" t="str">
        <f>IF(AND($N$5=1,'8 Location'!M45&gt;=0,'8 Location'!G45&gt;=0,'8 Location'!M45&gt;'8 Location'!G45),"Row "&amp;$C243&amp;", "&amp;E$210&amp;"; ","")</f>
        <v/>
      </c>
      <c r="F243" s="3" t="str">
        <f>IF(AND($N$5=1,'8 Location'!N45&gt;=0,'8 Location'!H45&gt;=0,'8 Location'!N45&gt;'8 Location'!H45),"Row "&amp;$C243&amp;", "&amp;F$210&amp;"; ","")</f>
        <v/>
      </c>
      <c r="G243" s="3" t="str">
        <f>IF(AND($N$5=1,'8 Location'!O45&gt;=0,'8 Location'!I45&gt;=0,'8 Location'!O45&gt;'8 Location'!I45),"Row "&amp;$C243&amp;", "&amp;G$210&amp;"; ","")</f>
        <v/>
      </c>
      <c r="H243" s="41" t="str">
        <f>IF(AND($N$5=1,'8 Location'!P45&gt;=0,'8 Location'!J45&gt;=0,'8 Location'!P45&gt;'8 Location'!J45),"Row "&amp;$C243&amp;", "&amp;H$210&amp;"; ","")</f>
        <v/>
      </c>
      <c r="I243" s="41"/>
      <c r="J243" s="40"/>
      <c r="K243" s="40">
        <v>33</v>
      </c>
      <c r="L243" s="41" t="str">
        <f>IF(AND($O$5=1,'8 Location'!C45=UKPRN,'8 Location'!B45="Subcontracted out"),"Row "&amp;K243&amp;"; ","")</f>
        <v/>
      </c>
      <c r="M243" s="41"/>
      <c r="AQ243" s="1026"/>
      <c r="AR243" s="1027"/>
    </row>
    <row r="244" spans="2:44" x14ac:dyDescent="0.25">
      <c r="B244" s="40"/>
      <c r="C244" s="40">
        <v>34</v>
      </c>
      <c r="D244" s="40" t="str">
        <f>IF(AND($N$5=1,'8 Location'!L46&gt;=0,'8 Location'!F46&gt;=0,'8 Location'!L46&gt;'8 Location'!F46),"Row "&amp;$C244&amp;", "&amp;D$210&amp;"; ","")</f>
        <v/>
      </c>
      <c r="E244" s="3" t="str">
        <f>IF(AND($N$5=1,'8 Location'!M46&gt;=0,'8 Location'!G46&gt;=0,'8 Location'!M46&gt;'8 Location'!G46),"Row "&amp;$C244&amp;", "&amp;E$210&amp;"; ","")</f>
        <v/>
      </c>
      <c r="F244" s="3" t="str">
        <f>IF(AND($N$5=1,'8 Location'!N46&gt;=0,'8 Location'!H46&gt;=0,'8 Location'!N46&gt;'8 Location'!H46),"Row "&amp;$C244&amp;", "&amp;F$210&amp;"; ","")</f>
        <v/>
      </c>
      <c r="G244" s="3" t="str">
        <f>IF(AND($N$5=1,'8 Location'!O46&gt;=0,'8 Location'!I46&gt;=0,'8 Location'!O46&gt;'8 Location'!I46),"Row "&amp;$C244&amp;", "&amp;G$210&amp;"; ","")</f>
        <v/>
      </c>
      <c r="H244" s="41" t="str">
        <f>IF(AND($N$5=1,'8 Location'!P46&gt;=0,'8 Location'!J46&gt;=0,'8 Location'!P46&gt;'8 Location'!J46),"Row "&amp;$C244&amp;", "&amp;H$210&amp;"; ","")</f>
        <v/>
      </c>
      <c r="I244" s="41"/>
      <c r="J244" s="40"/>
      <c r="K244" s="40">
        <v>34</v>
      </c>
      <c r="L244" s="41" t="str">
        <f>IF(AND($O$5=1,'8 Location'!C46=UKPRN,'8 Location'!B46="Subcontracted out"),"Row "&amp;K244&amp;"; ","")</f>
        <v/>
      </c>
      <c r="M244" s="41"/>
      <c r="AQ244" s="1026"/>
      <c r="AR244" s="1027"/>
    </row>
    <row r="245" spans="2:44" x14ac:dyDescent="0.25">
      <c r="B245" s="40"/>
      <c r="C245" s="40">
        <v>35</v>
      </c>
      <c r="D245" s="40" t="str">
        <f>IF(AND($N$5=1,'8 Location'!L47&gt;=0,'8 Location'!F47&gt;=0,'8 Location'!L47&gt;'8 Location'!F47),"Row "&amp;$C245&amp;", "&amp;D$210&amp;"; ","")</f>
        <v/>
      </c>
      <c r="E245" s="3" t="str">
        <f>IF(AND($N$5=1,'8 Location'!M47&gt;=0,'8 Location'!G47&gt;=0,'8 Location'!M47&gt;'8 Location'!G47),"Row "&amp;$C245&amp;", "&amp;E$210&amp;"; ","")</f>
        <v/>
      </c>
      <c r="F245" s="3" t="str">
        <f>IF(AND($N$5=1,'8 Location'!N47&gt;=0,'8 Location'!H47&gt;=0,'8 Location'!N47&gt;'8 Location'!H47),"Row "&amp;$C245&amp;", "&amp;F$210&amp;"; ","")</f>
        <v/>
      </c>
      <c r="G245" s="3" t="str">
        <f>IF(AND($N$5=1,'8 Location'!O47&gt;=0,'8 Location'!I47&gt;=0,'8 Location'!O47&gt;'8 Location'!I47),"Row "&amp;$C245&amp;", "&amp;G$210&amp;"; ","")</f>
        <v/>
      </c>
      <c r="H245" s="41" t="str">
        <f>IF(AND($N$5=1,'8 Location'!P47&gt;=0,'8 Location'!J47&gt;=0,'8 Location'!P47&gt;'8 Location'!J47),"Row "&amp;$C245&amp;", "&amp;H$210&amp;"; ","")</f>
        <v/>
      </c>
      <c r="I245" s="41"/>
      <c r="J245" s="40"/>
      <c r="K245" s="40">
        <v>35</v>
      </c>
      <c r="L245" s="41" t="str">
        <f>IF(AND($O$5=1,'8 Location'!C47=UKPRN,'8 Location'!B47="Subcontracted out"),"Row "&amp;K245&amp;"; ","")</f>
        <v/>
      </c>
      <c r="M245" s="41"/>
      <c r="AQ245" s="1026"/>
      <c r="AR245" s="1027"/>
    </row>
    <row r="246" spans="2:44" x14ac:dyDescent="0.25">
      <c r="B246" s="40"/>
      <c r="C246" s="40">
        <v>36</v>
      </c>
      <c r="D246" s="40" t="str">
        <f>IF(AND($N$5=1,'8 Location'!L48&gt;=0,'8 Location'!F48&gt;=0,'8 Location'!L48&gt;'8 Location'!F48),"Row "&amp;$C246&amp;", "&amp;D$210&amp;"; ","")</f>
        <v/>
      </c>
      <c r="E246" s="3" t="str">
        <f>IF(AND($N$5=1,'8 Location'!M48&gt;=0,'8 Location'!G48&gt;=0,'8 Location'!M48&gt;'8 Location'!G48),"Row "&amp;$C246&amp;", "&amp;E$210&amp;"; ","")</f>
        <v/>
      </c>
      <c r="F246" s="3" t="str">
        <f>IF(AND($N$5=1,'8 Location'!N48&gt;=0,'8 Location'!H48&gt;=0,'8 Location'!N48&gt;'8 Location'!H48),"Row "&amp;$C246&amp;", "&amp;F$210&amp;"; ","")</f>
        <v/>
      </c>
      <c r="G246" s="3" t="str">
        <f>IF(AND($N$5=1,'8 Location'!O48&gt;=0,'8 Location'!I48&gt;=0,'8 Location'!O48&gt;'8 Location'!I48),"Row "&amp;$C246&amp;", "&amp;G$210&amp;"; ","")</f>
        <v/>
      </c>
      <c r="H246" s="41" t="str">
        <f>IF(AND($N$5=1,'8 Location'!P48&gt;=0,'8 Location'!J48&gt;=0,'8 Location'!P48&gt;'8 Location'!J48),"Row "&amp;$C246&amp;", "&amp;H$210&amp;"; ","")</f>
        <v/>
      </c>
      <c r="I246" s="41"/>
      <c r="J246" s="40"/>
      <c r="K246" s="40">
        <v>36</v>
      </c>
      <c r="L246" s="41" t="str">
        <f>IF(AND($O$5=1,'8 Location'!C48=UKPRN,'8 Location'!B48="Subcontracted out"),"Row "&amp;K246&amp;"; ","")</f>
        <v/>
      </c>
      <c r="M246" s="41"/>
      <c r="AQ246" s="1026"/>
      <c r="AR246" s="1027"/>
    </row>
    <row r="247" spans="2:44" x14ac:dyDescent="0.25">
      <c r="B247" s="40"/>
      <c r="C247" s="40">
        <v>37</v>
      </c>
      <c r="D247" s="40" t="str">
        <f>IF(AND($N$5=1,'8 Location'!L49&gt;=0,'8 Location'!F49&gt;=0,'8 Location'!L49&gt;'8 Location'!F49),"Row "&amp;$C247&amp;", "&amp;D$210&amp;"; ","")</f>
        <v/>
      </c>
      <c r="E247" s="3" t="str">
        <f>IF(AND($N$5=1,'8 Location'!M49&gt;=0,'8 Location'!G49&gt;=0,'8 Location'!M49&gt;'8 Location'!G49),"Row "&amp;$C247&amp;", "&amp;E$210&amp;"; ","")</f>
        <v/>
      </c>
      <c r="F247" s="3" t="str">
        <f>IF(AND($N$5=1,'8 Location'!N49&gt;=0,'8 Location'!H49&gt;=0,'8 Location'!N49&gt;'8 Location'!H49),"Row "&amp;$C247&amp;", "&amp;F$210&amp;"; ","")</f>
        <v/>
      </c>
      <c r="G247" s="3" t="str">
        <f>IF(AND($N$5=1,'8 Location'!O49&gt;=0,'8 Location'!I49&gt;=0,'8 Location'!O49&gt;'8 Location'!I49),"Row "&amp;$C247&amp;", "&amp;G$210&amp;"; ","")</f>
        <v/>
      </c>
      <c r="H247" s="41" t="str">
        <f>IF(AND($N$5=1,'8 Location'!P49&gt;=0,'8 Location'!J49&gt;=0,'8 Location'!P49&gt;'8 Location'!J49),"Row "&amp;$C247&amp;", "&amp;H$210&amp;"; ","")</f>
        <v/>
      </c>
      <c r="I247" s="41"/>
      <c r="J247" s="40"/>
      <c r="K247" s="40">
        <v>37</v>
      </c>
      <c r="L247" s="41" t="str">
        <f>IF(AND($O$5=1,'8 Location'!C49=UKPRN,'8 Location'!B49="Subcontracted out"),"Row "&amp;K247&amp;"; ","")</f>
        <v/>
      </c>
      <c r="M247" s="41"/>
      <c r="AQ247" s="1026"/>
      <c r="AR247" s="1027"/>
    </row>
    <row r="248" spans="2:44" x14ac:dyDescent="0.25">
      <c r="B248" s="40"/>
      <c r="C248" s="40">
        <v>38</v>
      </c>
      <c r="D248" s="40" t="str">
        <f>IF(AND($N$5=1,'8 Location'!L50&gt;=0,'8 Location'!F50&gt;=0,'8 Location'!L50&gt;'8 Location'!F50),"Row "&amp;$C248&amp;", "&amp;D$210&amp;"; ","")</f>
        <v/>
      </c>
      <c r="E248" s="3" t="str">
        <f>IF(AND($N$5=1,'8 Location'!M50&gt;=0,'8 Location'!G50&gt;=0,'8 Location'!M50&gt;'8 Location'!G50),"Row "&amp;$C248&amp;", "&amp;E$210&amp;"; ","")</f>
        <v/>
      </c>
      <c r="F248" s="3" t="str">
        <f>IF(AND($N$5=1,'8 Location'!N50&gt;=0,'8 Location'!H50&gt;=0,'8 Location'!N50&gt;'8 Location'!H50),"Row "&amp;$C248&amp;", "&amp;F$210&amp;"; ","")</f>
        <v/>
      </c>
      <c r="G248" s="3" t="str">
        <f>IF(AND($N$5=1,'8 Location'!O50&gt;=0,'8 Location'!I50&gt;=0,'8 Location'!O50&gt;'8 Location'!I50),"Row "&amp;$C248&amp;", "&amp;G$210&amp;"; ","")</f>
        <v/>
      </c>
      <c r="H248" s="41" t="str">
        <f>IF(AND($N$5=1,'8 Location'!P50&gt;=0,'8 Location'!J50&gt;=0,'8 Location'!P50&gt;'8 Location'!J50),"Row "&amp;$C248&amp;", "&amp;H$210&amp;"; ","")</f>
        <v/>
      </c>
      <c r="I248" s="41"/>
      <c r="J248" s="40"/>
      <c r="K248" s="40">
        <v>38</v>
      </c>
      <c r="L248" s="41" t="str">
        <f>IF(AND($O$5=1,'8 Location'!C50=UKPRN,'8 Location'!B50="Subcontracted out"),"Row "&amp;K248&amp;"; ","")</f>
        <v/>
      </c>
      <c r="M248" s="41"/>
      <c r="AQ248" s="1026"/>
      <c r="AR248" s="1027"/>
    </row>
    <row r="249" spans="2:44" x14ac:dyDescent="0.25">
      <c r="B249" s="40"/>
      <c r="C249" s="40">
        <v>39</v>
      </c>
      <c r="D249" s="40" t="str">
        <f>IF(AND($N$5=1,'8 Location'!L51&gt;=0,'8 Location'!F51&gt;=0,'8 Location'!L51&gt;'8 Location'!F51),"Row "&amp;$C249&amp;", "&amp;D$210&amp;"; ","")</f>
        <v/>
      </c>
      <c r="E249" s="3" t="str">
        <f>IF(AND($N$5=1,'8 Location'!M51&gt;=0,'8 Location'!G51&gt;=0,'8 Location'!M51&gt;'8 Location'!G51),"Row "&amp;$C249&amp;", "&amp;E$210&amp;"; ","")</f>
        <v/>
      </c>
      <c r="F249" s="3" t="str">
        <f>IF(AND($N$5=1,'8 Location'!N51&gt;=0,'8 Location'!H51&gt;=0,'8 Location'!N51&gt;'8 Location'!H51),"Row "&amp;$C249&amp;", "&amp;F$210&amp;"; ","")</f>
        <v/>
      </c>
      <c r="G249" s="3" t="str">
        <f>IF(AND($N$5=1,'8 Location'!O51&gt;=0,'8 Location'!I51&gt;=0,'8 Location'!O51&gt;'8 Location'!I51),"Row "&amp;$C249&amp;", "&amp;G$210&amp;"; ","")</f>
        <v/>
      </c>
      <c r="H249" s="41" t="str">
        <f>IF(AND($N$5=1,'8 Location'!P51&gt;=0,'8 Location'!J51&gt;=0,'8 Location'!P51&gt;'8 Location'!J51),"Row "&amp;$C249&amp;", "&amp;H$210&amp;"; ","")</f>
        <v/>
      </c>
      <c r="I249" s="41"/>
      <c r="J249" s="40"/>
      <c r="K249" s="40">
        <v>39</v>
      </c>
      <c r="L249" s="41" t="str">
        <f>IF(AND($O$5=1,'8 Location'!C51=UKPRN,'8 Location'!B51="Subcontracted out"),"Row "&amp;K249&amp;"; ","")</f>
        <v/>
      </c>
      <c r="M249" s="41"/>
      <c r="AQ249" s="1026"/>
      <c r="AR249" s="1027"/>
    </row>
    <row r="250" spans="2:44" x14ac:dyDescent="0.25">
      <c r="B250" s="40"/>
      <c r="C250" s="40">
        <v>40</v>
      </c>
      <c r="D250" s="40" t="str">
        <f>IF(AND($N$5=1,'8 Location'!L52&gt;=0,'8 Location'!F52&gt;=0,'8 Location'!L52&gt;'8 Location'!F52),"Row "&amp;$C250&amp;", "&amp;D$210&amp;"; ","")</f>
        <v/>
      </c>
      <c r="E250" s="3" t="str">
        <f>IF(AND($N$5=1,'8 Location'!M52&gt;=0,'8 Location'!G52&gt;=0,'8 Location'!M52&gt;'8 Location'!G52),"Row "&amp;$C250&amp;", "&amp;E$210&amp;"; ","")</f>
        <v/>
      </c>
      <c r="F250" s="3" t="str">
        <f>IF(AND($N$5=1,'8 Location'!N52&gt;=0,'8 Location'!H52&gt;=0,'8 Location'!N52&gt;'8 Location'!H52),"Row "&amp;$C250&amp;", "&amp;F$210&amp;"; ","")</f>
        <v/>
      </c>
      <c r="G250" s="3" t="str">
        <f>IF(AND($N$5=1,'8 Location'!O52&gt;=0,'8 Location'!I52&gt;=0,'8 Location'!O52&gt;'8 Location'!I52),"Row "&amp;$C250&amp;", "&amp;G$210&amp;"; ","")</f>
        <v/>
      </c>
      <c r="H250" s="41" t="str">
        <f>IF(AND($N$5=1,'8 Location'!P52&gt;=0,'8 Location'!J52&gt;=0,'8 Location'!P52&gt;'8 Location'!J52),"Row "&amp;$C250&amp;", "&amp;H$210&amp;"; ","")</f>
        <v/>
      </c>
      <c r="I250" s="41"/>
      <c r="J250" s="40"/>
      <c r="K250" s="40">
        <v>40</v>
      </c>
      <c r="L250" s="41" t="str">
        <f>IF(AND($O$5=1,'8 Location'!C52=UKPRN,'8 Location'!B52="Subcontracted out"),"Row "&amp;K250&amp;"; ","")</f>
        <v/>
      </c>
      <c r="M250" s="41"/>
      <c r="AQ250" s="1026"/>
      <c r="AR250" s="1027"/>
    </row>
    <row r="251" spans="2:44" x14ac:dyDescent="0.25">
      <c r="B251" s="40"/>
      <c r="C251" s="40">
        <v>41</v>
      </c>
      <c r="D251" s="40" t="str">
        <f>IF(AND($N$5=1,'8 Location'!L53&gt;=0,'8 Location'!F53&gt;=0,'8 Location'!L53&gt;'8 Location'!F53),"Row "&amp;$C251&amp;", "&amp;D$210&amp;"; ","")</f>
        <v/>
      </c>
      <c r="E251" s="3" t="str">
        <f>IF(AND($N$5=1,'8 Location'!M53&gt;=0,'8 Location'!G53&gt;=0,'8 Location'!M53&gt;'8 Location'!G53),"Row "&amp;$C251&amp;", "&amp;E$210&amp;"; ","")</f>
        <v/>
      </c>
      <c r="F251" s="3" t="str">
        <f>IF(AND($N$5=1,'8 Location'!N53&gt;=0,'8 Location'!H53&gt;=0,'8 Location'!N53&gt;'8 Location'!H53),"Row "&amp;$C251&amp;", "&amp;F$210&amp;"; ","")</f>
        <v/>
      </c>
      <c r="G251" s="3" t="str">
        <f>IF(AND($N$5=1,'8 Location'!O53&gt;=0,'8 Location'!I53&gt;=0,'8 Location'!O53&gt;'8 Location'!I53),"Row "&amp;$C251&amp;", "&amp;G$210&amp;"; ","")</f>
        <v/>
      </c>
      <c r="H251" s="41" t="str">
        <f>IF(AND($N$5=1,'8 Location'!P53&gt;=0,'8 Location'!J53&gt;=0,'8 Location'!P53&gt;'8 Location'!J53),"Row "&amp;$C251&amp;", "&amp;H$210&amp;"; ","")</f>
        <v/>
      </c>
      <c r="I251" s="41"/>
      <c r="J251" s="40"/>
      <c r="K251" s="40">
        <v>41</v>
      </c>
      <c r="L251" s="41" t="str">
        <f>IF(AND($O$5=1,'8 Location'!C53=UKPRN,'8 Location'!B53="Subcontracted out"),"Row "&amp;K251&amp;"; ","")</f>
        <v/>
      </c>
      <c r="M251" s="41"/>
      <c r="AQ251" s="1026"/>
      <c r="AR251" s="1027"/>
    </row>
    <row r="252" spans="2:44" x14ac:dyDescent="0.25">
      <c r="B252" s="40"/>
      <c r="C252" s="40">
        <v>42</v>
      </c>
      <c r="D252" s="40" t="str">
        <f>IF(AND($N$5=1,'8 Location'!L54&gt;=0,'8 Location'!F54&gt;=0,'8 Location'!L54&gt;'8 Location'!F54),"Row "&amp;$C252&amp;", "&amp;D$210&amp;"; ","")</f>
        <v/>
      </c>
      <c r="E252" s="3" t="str">
        <f>IF(AND($N$5=1,'8 Location'!M54&gt;=0,'8 Location'!G54&gt;=0,'8 Location'!M54&gt;'8 Location'!G54),"Row "&amp;$C252&amp;", "&amp;E$210&amp;"; ","")</f>
        <v/>
      </c>
      <c r="F252" s="3" t="str">
        <f>IF(AND($N$5=1,'8 Location'!N54&gt;=0,'8 Location'!H54&gt;=0,'8 Location'!N54&gt;'8 Location'!H54),"Row "&amp;$C252&amp;", "&amp;F$210&amp;"; ","")</f>
        <v/>
      </c>
      <c r="G252" s="3" t="str">
        <f>IF(AND($N$5=1,'8 Location'!O54&gt;=0,'8 Location'!I54&gt;=0,'8 Location'!O54&gt;'8 Location'!I54),"Row "&amp;$C252&amp;", "&amp;G$210&amp;"; ","")</f>
        <v/>
      </c>
      <c r="H252" s="41" t="str">
        <f>IF(AND($N$5=1,'8 Location'!P54&gt;=0,'8 Location'!J54&gt;=0,'8 Location'!P54&gt;'8 Location'!J54),"Row "&amp;$C252&amp;", "&amp;H$210&amp;"; ","")</f>
        <v/>
      </c>
      <c r="I252" s="41"/>
      <c r="J252" s="40"/>
      <c r="K252" s="40">
        <v>42</v>
      </c>
      <c r="L252" s="41" t="str">
        <f>IF(AND($O$5=1,'8 Location'!C54=UKPRN,'8 Location'!B54="Subcontracted out"),"Row "&amp;K252&amp;"; ","")</f>
        <v/>
      </c>
      <c r="M252" s="41"/>
      <c r="AQ252" s="1026"/>
      <c r="AR252" s="1027"/>
    </row>
    <row r="253" spans="2:44" x14ac:dyDescent="0.25">
      <c r="B253" s="40"/>
      <c r="C253" s="40">
        <v>43</v>
      </c>
      <c r="D253" s="40" t="str">
        <f>IF(AND($N$5=1,'8 Location'!L55&gt;=0,'8 Location'!F55&gt;=0,'8 Location'!L55&gt;'8 Location'!F55),"Row "&amp;$C253&amp;", "&amp;D$210&amp;"; ","")</f>
        <v/>
      </c>
      <c r="E253" s="3" t="str">
        <f>IF(AND($N$5=1,'8 Location'!M55&gt;=0,'8 Location'!G55&gt;=0,'8 Location'!M55&gt;'8 Location'!G55),"Row "&amp;$C253&amp;", "&amp;E$210&amp;"; ","")</f>
        <v/>
      </c>
      <c r="F253" s="3" t="str">
        <f>IF(AND($N$5=1,'8 Location'!N55&gt;=0,'8 Location'!H55&gt;=0,'8 Location'!N55&gt;'8 Location'!H55),"Row "&amp;$C253&amp;", "&amp;F$210&amp;"; ","")</f>
        <v/>
      </c>
      <c r="G253" s="3" t="str">
        <f>IF(AND($N$5=1,'8 Location'!O55&gt;=0,'8 Location'!I55&gt;=0,'8 Location'!O55&gt;'8 Location'!I55),"Row "&amp;$C253&amp;", "&amp;G$210&amp;"; ","")</f>
        <v/>
      </c>
      <c r="H253" s="41" t="str">
        <f>IF(AND($N$5=1,'8 Location'!P55&gt;=0,'8 Location'!J55&gt;=0,'8 Location'!P55&gt;'8 Location'!J55),"Row "&amp;$C253&amp;", "&amp;H$210&amp;"; ","")</f>
        <v/>
      </c>
      <c r="I253" s="41"/>
      <c r="J253" s="40"/>
      <c r="K253" s="40">
        <v>43</v>
      </c>
      <c r="L253" s="41" t="str">
        <f>IF(AND($O$5=1,'8 Location'!C55=UKPRN,'8 Location'!B55="Subcontracted out"),"Row "&amp;K253&amp;"; ","")</f>
        <v/>
      </c>
      <c r="M253" s="41"/>
      <c r="AQ253" s="1026"/>
      <c r="AR253" s="1027"/>
    </row>
    <row r="254" spans="2:44" x14ac:dyDescent="0.25">
      <c r="B254" s="40"/>
      <c r="C254" s="40">
        <v>44</v>
      </c>
      <c r="D254" s="40" t="str">
        <f>IF(AND($N$5=1,'8 Location'!L56&gt;=0,'8 Location'!F56&gt;=0,'8 Location'!L56&gt;'8 Location'!F56),"Row "&amp;$C254&amp;", "&amp;D$210&amp;"; ","")</f>
        <v/>
      </c>
      <c r="E254" s="3" t="str">
        <f>IF(AND($N$5=1,'8 Location'!M56&gt;=0,'8 Location'!G56&gt;=0,'8 Location'!M56&gt;'8 Location'!G56),"Row "&amp;$C254&amp;", "&amp;E$210&amp;"; ","")</f>
        <v/>
      </c>
      <c r="F254" s="3" t="str">
        <f>IF(AND($N$5=1,'8 Location'!N56&gt;=0,'8 Location'!H56&gt;=0,'8 Location'!N56&gt;'8 Location'!H56),"Row "&amp;$C254&amp;", "&amp;F$210&amp;"; ","")</f>
        <v/>
      </c>
      <c r="G254" s="3" t="str">
        <f>IF(AND($N$5=1,'8 Location'!O56&gt;=0,'8 Location'!I56&gt;=0,'8 Location'!O56&gt;'8 Location'!I56),"Row "&amp;$C254&amp;", "&amp;G$210&amp;"; ","")</f>
        <v/>
      </c>
      <c r="H254" s="41" t="str">
        <f>IF(AND($N$5=1,'8 Location'!P56&gt;=0,'8 Location'!J56&gt;=0,'8 Location'!P56&gt;'8 Location'!J56),"Row "&amp;$C254&amp;", "&amp;H$210&amp;"; ","")</f>
        <v/>
      </c>
      <c r="I254" s="41"/>
      <c r="J254" s="40"/>
      <c r="K254" s="40">
        <v>44</v>
      </c>
      <c r="L254" s="41" t="str">
        <f>IF(AND($O$5=1,'8 Location'!C56=UKPRN,'8 Location'!B56="Subcontracted out"),"Row "&amp;K254&amp;"; ","")</f>
        <v/>
      </c>
      <c r="M254" s="41"/>
      <c r="AQ254" s="1026"/>
      <c r="AR254" s="1027"/>
    </row>
    <row r="255" spans="2:44" x14ac:dyDescent="0.25">
      <c r="B255" s="40"/>
      <c r="C255" s="40">
        <v>45</v>
      </c>
      <c r="D255" s="40" t="str">
        <f>IF(AND($N$5=1,'8 Location'!L57&gt;=0,'8 Location'!F57&gt;=0,'8 Location'!L57&gt;'8 Location'!F57),"Row "&amp;$C255&amp;", "&amp;D$210&amp;"; ","")</f>
        <v/>
      </c>
      <c r="E255" s="3" t="str">
        <f>IF(AND($N$5=1,'8 Location'!M57&gt;=0,'8 Location'!G57&gt;=0,'8 Location'!M57&gt;'8 Location'!G57),"Row "&amp;$C255&amp;", "&amp;E$210&amp;"; ","")</f>
        <v/>
      </c>
      <c r="F255" s="3" t="str">
        <f>IF(AND($N$5=1,'8 Location'!N57&gt;=0,'8 Location'!H57&gt;=0,'8 Location'!N57&gt;'8 Location'!H57),"Row "&amp;$C255&amp;", "&amp;F$210&amp;"; ","")</f>
        <v/>
      </c>
      <c r="G255" s="3" t="str">
        <f>IF(AND($N$5=1,'8 Location'!O57&gt;=0,'8 Location'!I57&gt;=0,'8 Location'!O57&gt;'8 Location'!I57),"Row "&amp;$C255&amp;", "&amp;G$210&amp;"; ","")</f>
        <v/>
      </c>
      <c r="H255" s="41" t="str">
        <f>IF(AND($N$5=1,'8 Location'!P57&gt;=0,'8 Location'!J57&gt;=0,'8 Location'!P57&gt;'8 Location'!J57),"Row "&amp;$C255&amp;", "&amp;H$210&amp;"; ","")</f>
        <v/>
      </c>
      <c r="I255" s="41"/>
      <c r="J255" s="40"/>
      <c r="K255" s="40">
        <v>45</v>
      </c>
      <c r="L255" s="41" t="str">
        <f>IF(AND($O$5=1,'8 Location'!C57=UKPRN,'8 Location'!B57="Subcontracted out"),"Row "&amp;K255&amp;"; ","")</f>
        <v/>
      </c>
      <c r="M255" s="41"/>
      <c r="AQ255" s="1026"/>
      <c r="AR255" s="1027"/>
    </row>
    <row r="256" spans="2:44" x14ac:dyDescent="0.25">
      <c r="B256" s="40"/>
      <c r="C256" s="40">
        <v>46</v>
      </c>
      <c r="D256" s="40" t="str">
        <f>IF(AND($N$5=1,'8 Location'!L58&gt;=0,'8 Location'!F58&gt;=0,'8 Location'!L58&gt;'8 Location'!F58),"Row "&amp;$C256&amp;", "&amp;D$210&amp;"; ","")</f>
        <v/>
      </c>
      <c r="E256" s="3" t="str">
        <f>IF(AND($N$5=1,'8 Location'!M58&gt;=0,'8 Location'!G58&gt;=0,'8 Location'!M58&gt;'8 Location'!G58),"Row "&amp;$C256&amp;", "&amp;E$210&amp;"; ","")</f>
        <v/>
      </c>
      <c r="F256" s="3" t="str">
        <f>IF(AND($N$5=1,'8 Location'!N58&gt;=0,'8 Location'!H58&gt;=0,'8 Location'!N58&gt;'8 Location'!H58),"Row "&amp;$C256&amp;", "&amp;F$210&amp;"; ","")</f>
        <v/>
      </c>
      <c r="G256" s="3" t="str">
        <f>IF(AND($N$5=1,'8 Location'!O58&gt;=0,'8 Location'!I58&gt;=0,'8 Location'!O58&gt;'8 Location'!I58),"Row "&amp;$C256&amp;", "&amp;G$210&amp;"; ","")</f>
        <v/>
      </c>
      <c r="H256" s="41" t="str">
        <f>IF(AND($N$5=1,'8 Location'!P58&gt;=0,'8 Location'!J58&gt;=0,'8 Location'!P58&gt;'8 Location'!J58),"Row "&amp;$C256&amp;", "&amp;H$210&amp;"; ","")</f>
        <v/>
      </c>
      <c r="I256" s="41"/>
      <c r="J256" s="40"/>
      <c r="K256" s="40">
        <v>46</v>
      </c>
      <c r="L256" s="41" t="str">
        <f>IF(AND($O$5=1,'8 Location'!C58=UKPRN,'8 Location'!B58="Subcontracted out"),"Row "&amp;K256&amp;"; ","")</f>
        <v/>
      </c>
      <c r="M256" s="41"/>
      <c r="AQ256" s="1026"/>
      <c r="AR256" s="1027"/>
    </row>
    <row r="257" spans="2:44" x14ac:dyDescent="0.25">
      <c r="B257" s="40"/>
      <c r="C257" s="40">
        <v>47</v>
      </c>
      <c r="D257" s="40" t="str">
        <f>IF(AND($N$5=1,'8 Location'!L59&gt;=0,'8 Location'!F59&gt;=0,'8 Location'!L59&gt;'8 Location'!F59),"Row "&amp;$C257&amp;", "&amp;D$210&amp;"; ","")</f>
        <v/>
      </c>
      <c r="E257" s="3" t="str">
        <f>IF(AND($N$5=1,'8 Location'!M59&gt;=0,'8 Location'!G59&gt;=0,'8 Location'!M59&gt;'8 Location'!G59),"Row "&amp;$C257&amp;", "&amp;E$210&amp;"; ","")</f>
        <v/>
      </c>
      <c r="F257" s="3" t="str">
        <f>IF(AND($N$5=1,'8 Location'!N59&gt;=0,'8 Location'!H59&gt;=0,'8 Location'!N59&gt;'8 Location'!H59),"Row "&amp;$C257&amp;", "&amp;F$210&amp;"; ","")</f>
        <v/>
      </c>
      <c r="G257" s="3" t="str">
        <f>IF(AND($N$5=1,'8 Location'!O59&gt;=0,'8 Location'!I59&gt;=0,'8 Location'!O59&gt;'8 Location'!I59),"Row "&amp;$C257&amp;", "&amp;G$210&amp;"; ","")</f>
        <v/>
      </c>
      <c r="H257" s="41" t="str">
        <f>IF(AND($N$5=1,'8 Location'!P59&gt;=0,'8 Location'!J59&gt;=0,'8 Location'!P59&gt;'8 Location'!J59),"Row "&amp;$C257&amp;", "&amp;H$210&amp;"; ","")</f>
        <v/>
      </c>
      <c r="I257" s="41"/>
      <c r="J257" s="40"/>
      <c r="K257" s="40">
        <v>47</v>
      </c>
      <c r="L257" s="41" t="str">
        <f>IF(AND($O$5=1,'8 Location'!C59=UKPRN,'8 Location'!B59="Subcontracted out"),"Row "&amp;K257&amp;"; ","")</f>
        <v/>
      </c>
      <c r="M257" s="41"/>
      <c r="AQ257" s="1026"/>
      <c r="AR257" s="1027"/>
    </row>
    <row r="258" spans="2:44" x14ac:dyDescent="0.25">
      <c r="B258" s="40"/>
      <c r="C258" s="40">
        <v>48</v>
      </c>
      <c r="D258" s="40" t="str">
        <f>IF(AND($N$5=1,'8 Location'!L60&gt;=0,'8 Location'!F60&gt;=0,'8 Location'!L60&gt;'8 Location'!F60),"Row "&amp;$C258&amp;", "&amp;D$210&amp;"; ","")</f>
        <v/>
      </c>
      <c r="E258" s="3" t="str">
        <f>IF(AND($N$5=1,'8 Location'!M60&gt;=0,'8 Location'!G60&gt;=0,'8 Location'!M60&gt;'8 Location'!G60),"Row "&amp;$C258&amp;", "&amp;E$210&amp;"; ","")</f>
        <v/>
      </c>
      <c r="F258" s="3" t="str">
        <f>IF(AND($N$5=1,'8 Location'!N60&gt;=0,'8 Location'!H60&gt;=0,'8 Location'!N60&gt;'8 Location'!H60),"Row "&amp;$C258&amp;", "&amp;F$210&amp;"; ","")</f>
        <v/>
      </c>
      <c r="G258" s="3" t="str">
        <f>IF(AND($N$5=1,'8 Location'!O60&gt;=0,'8 Location'!I60&gt;=0,'8 Location'!O60&gt;'8 Location'!I60),"Row "&amp;$C258&amp;", "&amp;G$210&amp;"; ","")</f>
        <v/>
      </c>
      <c r="H258" s="41" t="str">
        <f>IF(AND($N$5=1,'8 Location'!P60&gt;=0,'8 Location'!J60&gt;=0,'8 Location'!P60&gt;'8 Location'!J60),"Row "&amp;$C258&amp;", "&amp;H$210&amp;"; ","")</f>
        <v/>
      </c>
      <c r="I258" s="41"/>
      <c r="J258" s="40"/>
      <c r="K258" s="40">
        <v>48</v>
      </c>
      <c r="L258" s="41" t="str">
        <f>IF(AND($O$5=1,'8 Location'!C60=UKPRN,'8 Location'!B60="Subcontracted out"),"Row "&amp;K258&amp;"; ","")</f>
        <v/>
      </c>
      <c r="M258" s="41"/>
      <c r="AQ258" s="1026"/>
      <c r="AR258" s="1027"/>
    </row>
    <row r="259" spans="2:44" x14ac:dyDescent="0.25">
      <c r="B259" s="40"/>
      <c r="C259" s="40">
        <v>49</v>
      </c>
      <c r="D259" s="40" t="str">
        <f>IF(AND($N$5=1,'8 Location'!L61&gt;=0,'8 Location'!F61&gt;=0,'8 Location'!L61&gt;'8 Location'!F61),"Row "&amp;$C259&amp;", "&amp;D$210&amp;"; ","")</f>
        <v/>
      </c>
      <c r="E259" s="3" t="str">
        <f>IF(AND($N$5=1,'8 Location'!M61&gt;=0,'8 Location'!G61&gt;=0,'8 Location'!M61&gt;'8 Location'!G61),"Row "&amp;$C259&amp;", "&amp;E$210&amp;"; ","")</f>
        <v/>
      </c>
      <c r="F259" s="3" t="str">
        <f>IF(AND($N$5=1,'8 Location'!N61&gt;=0,'8 Location'!H61&gt;=0,'8 Location'!N61&gt;'8 Location'!H61),"Row "&amp;$C259&amp;", "&amp;F$210&amp;"; ","")</f>
        <v/>
      </c>
      <c r="G259" s="3" t="str">
        <f>IF(AND($N$5=1,'8 Location'!O61&gt;=0,'8 Location'!I61&gt;=0,'8 Location'!O61&gt;'8 Location'!I61),"Row "&amp;$C259&amp;", "&amp;G$210&amp;"; ","")</f>
        <v/>
      </c>
      <c r="H259" s="41" t="str">
        <f>IF(AND($N$5=1,'8 Location'!P61&gt;=0,'8 Location'!J61&gt;=0,'8 Location'!P61&gt;'8 Location'!J61),"Row "&amp;$C259&amp;", "&amp;H$210&amp;"; ","")</f>
        <v/>
      </c>
      <c r="I259" s="41"/>
      <c r="J259" s="40"/>
      <c r="K259" s="40">
        <v>49</v>
      </c>
      <c r="L259" s="41" t="str">
        <f>IF(AND($O$5=1,'8 Location'!C61=UKPRN,'8 Location'!B61="Subcontracted out"),"Row "&amp;K259&amp;"; ","")</f>
        <v/>
      </c>
      <c r="M259" s="41"/>
      <c r="AQ259" s="1026"/>
      <c r="AR259" s="1027"/>
    </row>
    <row r="260" spans="2:44" x14ac:dyDescent="0.25">
      <c r="B260" s="40"/>
      <c r="C260" s="53">
        <v>50</v>
      </c>
      <c r="D260" s="53" t="str">
        <f>IF(AND($N$5=1,'8 Location'!L62&gt;=0,'8 Location'!F62&gt;=0,'8 Location'!L62&gt;'8 Location'!F62),"Row "&amp;$C260&amp;", "&amp;D$210&amp;"; ","")</f>
        <v/>
      </c>
      <c r="E260" s="4" t="str">
        <f>IF(AND($N$5=1,'8 Location'!M62&gt;=0,'8 Location'!G62&gt;=0,'8 Location'!M62&gt;'8 Location'!G62),"Row "&amp;$C260&amp;", "&amp;E$210&amp;"; ","")</f>
        <v/>
      </c>
      <c r="F260" s="4" t="str">
        <f>IF(AND($N$5=1,'8 Location'!N62&gt;=0,'8 Location'!H62&gt;=0,'8 Location'!N62&gt;'8 Location'!H62),"Row "&amp;$C260&amp;", "&amp;F$210&amp;"; ","")</f>
        <v/>
      </c>
      <c r="G260" s="4" t="str">
        <f>IF(AND($N$5=1,'8 Location'!O62&gt;=0,'8 Location'!I62&gt;=0,'8 Location'!O62&gt;'8 Location'!I62),"Row "&amp;$C260&amp;", "&amp;G$210&amp;"; ","")</f>
        <v/>
      </c>
      <c r="H260" s="42" t="str">
        <f>IF(AND($N$5=1,'8 Location'!P62&gt;=0,'8 Location'!J62&gt;=0,'8 Location'!P62&gt;'8 Location'!J62),"Row "&amp;$C260&amp;", "&amp;H$210&amp;"; ","")</f>
        <v/>
      </c>
      <c r="I260" s="41"/>
      <c r="J260" s="40"/>
      <c r="K260" s="53">
        <v>50</v>
      </c>
      <c r="L260" s="42" t="str">
        <f>IF(AND($O$5=1,'8 Location'!C62=UKPRN,'8 Location'!B62="Subcontracted out"),"Row "&amp;K260&amp;"; ","")</f>
        <v/>
      </c>
      <c r="M260" s="41"/>
      <c r="AQ260" s="1026"/>
      <c r="AR260" s="1027"/>
    </row>
    <row r="261" spans="2:44" x14ac:dyDescent="0.25">
      <c r="B261" s="40"/>
      <c r="C261" s="3"/>
      <c r="D261" s="3"/>
      <c r="E261" s="3"/>
      <c r="F261" s="3"/>
      <c r="G261" s="3"/>
      <c r="H261" s="3"/>
      <c r="I261" s="41"/>
      <c r="J261" s="40"/>
      <c r="K261" s="3"/>
      <c r="L261" s="3"/>
      <c r="M261" s="41"/>
      <c r="AQ261" s="1026"/>
      <c r="AR261" s="1027"/>
    </row>
    <row r="262" spans="2:44" x14ac:dyDescent="0.25">
      <c r="B262" s="40"/>
      <c r="C262" s="3"/>
      <c r="D262" s="62" t="str">
        <f t="shared" ref="D262:L262" si="8">D211&amp;D212&amp;D213&amp;D214&amp;D215&amp;D216&amp;D217&amp;D218&amp;D219&amp;D220&amp;D221&amp;D222&amp;D223&amp;D224&amp;D225&amp;D226&amp;D227&amp;D228&amp;D229&amp;D230&amp;D231&amp;D232&amp;D233&amp;D234&amp;D235&amp;D236&amp;D237&amp;D238&amp;D239&amp;D240&amp;D241&amp;D242&amp;D243&amp;D244&amp;D245&amp;D246&amp;D247&amp;D248&amp;D249&amp;D250&amp;D251&amp;D252&amp;D253&amp;D254&amp;D255&amp;D256&amp;D257&amp;D258&amp;D259&amp;D260</f>
        <v/>
      </c>
      <c r="E262" s="63" t="str">
        <f t="shared" si="8"/>
        <v/>
      </c>
      <c r="F262" s="63" t="str">
        <f t="shared" si="8"/>
        <v/>
      </c>
      <c r="G262" s="63" t="str">
        <f t="shared" si="8"/>
        <v/>
      </c>
      <c r="H262" s="64" t="str">
        <f t="shared" si="8"/>
        <v/>
      </c>
      <c r="I262" s="946"/>
      <c r="J262" s="3"/>
      <c r="K262" s="3"/>
      <c r="L262" s="52" t="str">
        <f t="shared" si="8"/>
        <v/>
      </c>
      <c r="M262" s="41"/>
      <c r="AQ262" s="1026"/>
      <c r="AR262" s="1027"/>
    </row>
    <row r="263" spans="2:44" x14ac:dyDescent="0.25">
      <c r="B263" s="40"/>
      <c r="C263" s="3"/>
      <c r="D263" s="3"/>
      <c r="E263" s="3"/>
      <c r="F263" s="3"/>
      <c r="G263" s="3"/>
      <c r="H263" s="3"/>
      <c r="I263" s="41"/>
      <c r="J263" s="40"/>
      <c r="K263" s="3"/>
      <c r="L263" s="3"/>
      <c r="M263" s="41"/>
      <c r="AQ263" s="1026"/>
      <c r="AR263" s="1027"/>
    </row>
    <row r="264" spans="2:44" x14ac:dyDescent="0.25">
      <c r="B264" s="40"/>
      <c r="C264" s="3"/>
      <c r="D264" s="52" t="str">
        <f>D262&amp;E262&amp;F262&amp;G262&amp;H262</f>
        <v/>
      </c>
      <c r="E264" s="3"/>
      <c r="F264" s="3"/>
      <c r="G264" s="3"/>
      <c r="H264" s="3"/>
      <c r="I264" s="41"/>
      <c r="J264" s="40"/>
      <c r="K264" s="3"/>
      <c r="L264" s="3"/>
      <c r="M264" s="41"/>
      <c r="AQ264" s="1026"/>
      <c r="AR264" s="1027"/>
    </row>
    <row r="265" spans="2:44" x14ac:dyDescent="0.25">
      <c r="B265" s="40"/>
      <c r="C265" s="3"/>
      <c r="D265" s="3"/>
      <c r="E265" s="3"/>
      <c r="F265" s="3"/>
      <c r="G265" s="3"/>
      <c r="H265" s="3"/>
      <c r="I265" s="41"/>
      <c r="J265" s="40"/>
      <c r="K265" s="3"/>
      <c r="L265" s="3"/>
      <c r="M265" s="41"/>
      <c r="AQ265" s="1026"/>
      <c r="AR265" s="1027"/>
    </row>
    <row r="266" spans="2:44" x14ac:dyDescent="0.25">
      <c r="B266" s="53"/>
      <c r="C266" s="4"/>
      <c r="D266" s="4"/>
      <c r="E266" s="4"/>
      <c r="F266" s="4"/>
      <c r="G266" s="4"/>
      <c r="H266" s="4"/>
      <c r="I266" s="42"/>
      <c r="J266" s="53"/>
      <c r="K266" s="4"/>
      <c r="L266" s="4"/>
      <c r="M266" s="42"/>
      <c r="AQ266" s="1026"/>
      <c r="AR266" s="1027"/>
    </row>
    <row r="267" spans="2:44" x14ac:dyDescent="0.25">
      <c r="B267" s="37"/>
      <c r="C267" s="38"/>
      <c r="D267" s="38"/>
      <c r="E267" s="38"/>
      <c r="G267" s="38"/>
      <c r="H267" s="39"/>
      <c r="I267" s="38"/>
      <c r="J267" s="38"/>
      <c r="K267" s="38"/>
      <c r="L267" s="38"/>
      <c r="M267" s="39"/>
      <c r="AQ267" s="1026"/>
      <c r="AR267" s="1027"/>
    </row>
    <row r="268" spans="2:44" x14ac:dyDescent="0.25">
      <c r="B268" s="40"/>
      <c r="C268" s="3" t="s">
        <v>481</v>
      </c>
      <c r="D268" s="3"/>
      <c r="E268" s="3"/>
      <c r="G268" s="3"/>
      <c r="H268" s="41"/>
      <c r="I268" s="3"/>
      <c r="J268" s="3" t="s">
        <v>483</v>
      </c>
      <c r="K268" s="3"/>
      <c r="L268" s="3"/>
      <c r="M268" s="41"/>
      <c r="AQ268" s="1026"/>
      <c r="AR268" s="1027"/>
    </row>
    <row r="269" spans="2:44" x14ac:dyDescent="0.25">
      <c r="B269" s="40"/>
      <c r="C269" s="3"/>
      <c r="D269" s="3"/>
      <c r="E269" s="3"/>
      <c r="G269" s="3"/>
      <c r="H269" s="42"/>
      <c r="I269" s="3"/>
      <c r="J269" s="3"/>
      <c r="K269" s="3"/>
      <c r="L269" s="3"/>
      <c r="M269" s="41"/>
      <c r="AQ269" s="1026"/>
      <c r="AR269" s="1027"/>
    </row>
    <row r="270" spans="2:44" x14ac:dyDescent="0.25">
      <c r="B270" s="40"/>
      <c r="C270" s="52" t="s">
        <v>452</v>
      </c>
      <c r="D270" s="37" t="s">
        <v>478</v>
      </c>
      <c r="E270" s="62" t="s">
        <v>479</v>
      </c>
      <c r="F270" s="1052" t="s">
        <v>480</v>
      </c>
      <c r="G270" s="38" t="s">
        <v>480</v>
      </c>
      <c r="H270" s="842" t="s">
        <v>520</v>
      </c>
      <c r="I270" s="3"/>
      <c r="J270" s="37" t="s">
        <v>482</v>
      </c>
      <c r="K270" s="62" t="s">
        <v>484</v>
      </c>
      <c r="L270" s="1052" t="s">
        <v>485</v>
      </c>
      <c r="M270" s="64" t="s">
        <v>520</v>
      </c>
      <c r="AQ270" s="1026"/>
      <c r="AR270" s="1027"/>
    </row>
    <row r="271" spans="2:44" x14ac:dyDescent="0.25">
      <c r="B271" s="40"/>
      <c r="C271" s="37">
        <v>1</v>
      </c>
      <c r="D271" s="1054" t="str">
        <f>IF(AND($P$5=1,'8 Location'!B13="subcontracted out",'8 Location'!C13&lt;&gt;"",'8 Location'!C13&lt;&gt;UKPRN,K13=""),'8 Location'!C13,"")</f>
        <v/>
      </c>
      <c r="E271" s="38" t="str">
        <f>IF(AND(D271&lt;&gt;"",COUNTIFS('6 Subcontractual'!B$14:B$133,D271,'6 Subcontractual'!F$14:F$133,"Home and EU, OfS-fundable")&gt;0),1,IF(D271="","",0))</f>
        <v/>
      </c>
      <c r="F271" t="str">
        <f>IF(E271=0,D271,"")</f>
        <v/>
      </c>
      <c r="G271" s="38" t="str">
        <f>IF(AND(E271=0,COUNTIF(G$270:G270,D271)=0),D271,"")</f>
        <v/>
      </c>
      <c r="H271" s="39" t="str">
        <f>IF(G271&lt;&gt;"",G271&amp;"; ","")</f>
        <v/>
      </c>
      <c r="I271" s="3"/>
      <c r="J271" s="950" t="str">
        <f>IF(AND($Q$5=1,'6 Subcontractual'!B14&lt;&gt;"",'6 Subcontractual'!C14&lt;&gt;"Please enter a valid UKPRN or generic code.",'6 Subcontractual'!F14="Home and EU, OfS-fundable"),'6 Subcontractual'!B14,"")</f>
        <v/>
      </c>
      <c r="K271" s="38" t="str">
        <f>IF(AND(J271&lt;&gt;"",J271&lt;&gt;UKPRN,COUNTIFS('8 Location'!B$13:B$62,"subcontracted out",'8 Location'!C$13:C$62,J271)&gt;0),1,IF(J271="","",0))</f>
        <v/>
      </c>
      <c r="L271" s="38" t="str">
        <f>IF(AND(K271=0,COUNTIF(L$270:L270,J271)=0),J271,"")</f>
        <v/>
      </c>
      <c r="M271" s="39" t="str">
        <f>IF(L271&lt;&gt;"",L271&amp;"; ","")</f>
        <v/>
      </c>
      <c r="AQ271" s="1026"/>
      <c r="AR271" s="1027"/>
    </row>
    <row r="272" spans="2:44" x14ac:dyDescent="0.25">
      <c r="B272" s="40"/>
      <c r="C272" s="40">
        <v>2</v>
      </c>
      <c r="D272" s="1055" t="str">
        <f>IF(AND($P$5=1,'8 Location'!B14="subcontracted out",'8 Location'!C14&lt;&gt;"",'8 Location'!C14&lt;&gt;UKPRN,K14=""),'8 Location'!C14,"")</f>
        <v/>
      </c>
      <c r="E272" s="3" t="str">
        <f>IF(AND(D272&lt;&gt;"",COUNTIFS('6 Subcontractual'!B$14:B$133,D272,'6 Subcontractual'!F$14:F$133,"Home and EU, OfS-fundable")&gt;0),1,IF(D272="","",0))</f>
        <v/>
      </c>
      <c r="F272" t="str">
        <f t="shared" ref="F272:F320" si="9">IF(E272=0,D272,"")</f>
        <v/>
      </c>
      <c r="G272" s="3" t="str">
        <f>IF(AND(E272=0,COUNTIF(G$270:G271,D272)=0),D272,"")</f>
        <v/>
      </c>
      <c r="H272" s="41" t="str">
        <f t="shared" ref="H272:H320" si="10">IF(G272&lt;&gt;"",G272&amp;"; ","")</f>
        <v/>
      </c>
      <c r="I272" s="3"/>
      <c r="J272" s="946" t="str">
        <f>IF(AND($Q$5=1,'6 Subcontractual'!B15&lt;&gt;"",'6 Subcontractual'!C15&lt;&gt;"Please enter a valid UKPRN or generic code.",'6 Subcontractual'!F15="Home and EU, OfS-fundable"),'6 Subcontractual'!B15,"")</f>
        <v/>
      </c>
      <c r="K272" s="3" t="str">
        <f>IF(AND(J272&lt;&gt;"",J272&lt;&gt;UKPRN,COUNTIFS('8 Location'!B$13:B$62,"subcontracted out",'8 Location'!C$13:C$62,J272)&gt;0),1,IF(J272="","",0))</f>
        <v/>
      </c>
      <c r="L272" s="3" t="str">
        <f>IF(AND(K272=0,COUNTIF(L$270:L271,J272)=0),J272,"")</f>
        <v/>
      </c>
      <c r="M272" s="41" t="str">
        <f t="shared" ref="M272:M335" si="11">IF(L272&lt;&gt;"",L272&amp;"; ","")</f>
        <v/>
      </c>
      <c r="AQ272" s="1026"/>
      <c r="AR272" s="1027"/>
    </row>
    <row r="273" spans="2:44" x14ac:dyDescent="0.25">
      <c r="B273" s="40"/>
      <c r="C273" s="40">
        <v>3</v>
      </c>
      <c r="D273" s="1055" t="str">
        <f>IF(AND($P$5=1,'8 Location'!B15="subcontracted out",'8 Location'!C15&lt;&gt;"",'8 Location'!C15&lt;&gt;UKPRN,K15=""),'8 Location'!C15,"")</f>
        <v/>
      </c>
      <c r="E273" s="3" t="str">
        <f>IF(AND(D273&lt;&gt;"",COUNTIFS('6 Subcontractual'!B$14:B$133,D273,'6 Subcontractual'!F$14:F$133,"Home and EU, OfS-fundable")&gt;0),1,IF(D273="","",0))</f>
        <v/>
      </c>
      <c r="F273" t="str">
        <f t="shared" si="9"/>
        <v/>
      </c>
      <c r="G273" s="3" t="str">
        <f>IF(AND(E273=0,COUNTIF(G$270:G272,D273)=0),D273,"")</f>
        <v/>
      </c>
      <c r="H273" s="41" t="str">
        <f t="shared" si="10"/>
        <v/>
      </c>
      <c r="I273" s="3"/>
      <c r="J273" s="946" t="str">
        <f>IF(AND($Q$5=1,'6 Subcontractual'!B16&lt;&gt;"",'6 Subcontractual'!C16&lt;&gt;"Please enter a valid UKPRN or generic code.",'6 Subcontractual'!F16="Home and EU, OfS-fundable"),'6 Subcontractual'!B16,"")</f>
        <v/>
      </c>
      <c r="K273" s="3" t="str">
        <f>IF(AND(J273&lt;&gt;"",J273&lt;&gt;UKPRN,COUNTIFS('8 Location'!B$13:B$62,"subcontracted out",'8 Location'!C$13:C$62,J273)&gt;0),1,IF(J273="","",0))</f>
        <v/>
      </c>
      <c r="L273" s="3" t="str">
        <f>IF(AND(K273=0,COUNTIF(L$270:L272,J273)=0),J273,"")</f>
        <v/>
      </c>
      <c r="M273" s="41" t="str">
        <f t="shared" si="11"/>
        <v/>
      </c>
      <c r="AQ273" s="1026"/>
      <c r="AR273" s="1027"/>
    </row>
    <row r="274" spans="2:44" x14ac:dyDescent="0.25">
      <c r="B274" s="40"/>
      <c r="C274" s="40">
        <v>4</v>
      </c>
      <c r="D274" s="1055" t="str">
        <f>IF(AND($P$5=1,'8 Location'!B16="subcontracted out",'8 Location'!C16&lt;&gt;"",'8 Location'!C16&lt;&gt;UKPRN,K16=""),'8 Location'!C16,"")</f>
        <v/>
      </c>
      <c r="E274" s="3" t="str">
        <f>IF(AND(D274&lt;&gt;"",COUNTIFS('6 Subcontractual'!B$14:B$133,D274,'6 Subcontractual'!F$14:F$133,"Home and EU, OfS-fundable")&gt;0),1,IF(D274="","",0))</f>
        <v/>
      </c>
      <c r="F274" t="str">
        <f t="shared" si="9"/>
        <v/>
      </c>
      <c r="G274" s="3" t="str">
        <f>IF(AND(E274=0,COUNTIF(G$270:G273,D274)=0),D274,"")</f>
        <v/>
      </c>
      <c r="H274" s="41" t="str">
        <f t="shared" si="10"/>
        <v/>
      </c>
      <c r="I274" s="3"/>
      <c r="J274" s="946" t="str">
        <f>IF(AND($Q$5=1,'6 Subcontractual'!B17&lt;&gt;"",'6 Subcontractual'!C17&lt;&gt;"Please enter a valid UKPRN or generic code.",'6 Subcontractual'!F17="Home and EU, OfS-fundable"),'6 Subcontractual'!B17,"")</f>
        <v/>
      </c>
      <c r="K274" s="3" t="str">
        <f>IF(AND(J274&lt;&gt;"",J274&lt;&gt;UKPRN,COUNTIFS('8 Location'!B$13:B$62,"subcontracted out",'8 Location'!C$13:C$62,J274)&gt;0),1,IF(J274="","",0))</f>
        <v/>
      </c>
      <c r="L274" s="3" t="str">
        <f>IF(AND(K274=0,COUNTIF(L$270:L273,J274)=0),J274,"")</f>
        <v/>
      </c>
      <c r="M274" s="41" t="str">
        <f t="shared" si="11"/>
        <v/>
      </c>
      <c r="AQ274" s="1026"/>
      <c r="AR274" s="1027"/>
    </row>
    <row r="275" spans="2:44" x14ac:dyDescent="0.25">
      <c r="B275" s="40"/>
      <c r="C275" s="40">
        <v>5</v>
      </c>
      <c r="D275" s="1055" t="str">
        <f>IF(AND($P$5=1,'8 Location'!B17="subcontracted out",'8 Location'!C17&lt;&gt;"",'8 Location'!C17&lt;&gt;UKPRN,K17=""),'8 Location'!C17,"")</f>
        <v/>
      </c>
      <c r="E275" s="3" t="str">
        <f>IF(AND(D275&lt;&gt;"",COUNTIFS('6 Subcontractual'!B$14:B$133,D275,'6 Subcontractual'!F$14:F$133,"Home and EU, OfS-fundable")&gt;0),1,IF(D275="","",0))</f>
        <v/>
      </c>
      <c r="F275" t="str">
        <f t="shared" si="9"/>
        <v/>
      </c>
      <c r="G275" s="3" t="str">
        <f>IF(AND(E275=0,COUNTIF(G$270:G274,D275)=0),D275,"")</f>
        <v/>
      </c>
      <c r="H275" s="41" t="str">
        <f t="shared" si="10"/>
        <v/>
      </c>
      <c r="I275" s="3"/>
      <c r="J275" s="946" t="str">
        <f>IF(AND($Q$5=1,'6 Subcontractual'!B18&lt;&gt;"",'6 Subcontractual'!C18&lt;&gt;"Please enter a valid UKPRN or generic code.",'6 Subcontractual'!F18="Home and EU, OfS-fundable"),'6 Subcontractual'!B18,"")</f>
        <v/>
      </c>
      <c r="K275" s="3" t="str">
        <f>IF(AND(J275&lt;&gt;"",J275&lt;&gt;UKPRN,COUNTIFS('8 Location'!B$13:B$62,"subcontracted out",'8 Location'!C$13:C$62,J275)&gt;0),1,IF(J275="","",0))</f>
        <v/>
      </c>
      <c r="L275" s="3" t="str">
        <f>IF(AND(K275=0,COUNTIF(L$270:L274,J275)=0),J275,"")</f>
        <v/>
      </c>
      <c r="M275" s="41" t="str">
        <f t="shared" si="11"/>
        <v/>
      </c>
      <c r="AQ275" s="1026"/>
      <c r="AR275" s="1027"/>
    </row>
    <row r="276" spans="2:44" x14ac:dyDescent="0.25">
      <c r="B276" s="40"/>
      <c r="C276" s="40">
        <v>6</v>
      </c>
      <c r="D276" s="1055" t="str">
        <f>IF(AND($P$5=1,'8 Location'!B18="subcontracted out",'8 Location'!C18&lt;&gt;"",'8 Location'!C18&lt;&gt;UKPRN,K18=""),'8 Location'!C18,"")</f>
        <v/>
      </c>
      <c r="E276" s="3" t="str">
        <f>IF(AND(D276&lt;&gt;"",COUNTIFS('6 Subcontractual'!B$14:B$133,D276,'6 Subcontractual'!F$14:F$133,"Home and EU, OfS-fundable")&gt;0),1,IF(D276="","",0))</f>
        <v/>
      </c>
      <c r="F276" t="str">
        <f t="shared" si="9"/>
        <v/>
      </c>
      <c r="G276" s="3" t="str">
        <f>IF(AND(E276=0,COUNTIF(G$270:G275,D276)=0),D276,"")</f>
        <v/>
      </c>
      <c r="H276" s="41" t="str">
        <f t="shared" si="10"/>
        <v/>
      </c>
      <c r="I276" s="3"/>
      <c r="J276" s="946" t="str">
        <f>IF(AND($Q$5=1,'6 Subcontractual'!B19&lt;&gt;"",'6 Subcontractual'!C19&lt;&gt;"Please enter a valid UKPRN or generic code.",'6 Subcontractual'!F19="Home and EU, OfS-fundable"),'6 Subcontractual'!B19,"")</f>
        <v/>
      </c>
      <c r="K276" s="3" t="str">
        <f>IF(AND(J276&lt;&gt;"",J276&lt;&gt;UKPRN,COUNTIFS('8 Location'!B$13:B$62,"subcontracted out",'8 Location'!C$13:C$62,J276)&gt;0),1,IF(J276="","",0))</f>
        <v/>
      </c>
      <c r="L276" s="3" t="str">
        <f>IF(AND(K276=0,COUNTIF(L$270:L275,J276)=0),J276,"")</f>
        <v/>
      </c>
      <c r="M276" s="41" t="str">
        <f t="shared" si="11"/>
        <v/>
      </c>
      <c r="AQ276" s="1026"/>
      <c r="AR276" s="1027"/>
    </row>
    <row r="277" spans="2:44" x14ac:dyDescent="0.25">
      <c r="B277" s="40"/>
      <c r="C277" s="40">
        <v>7</v>
      </c>
      <c r="D277" s="1055" t="str">
        <f>IF(AND($P$5=1,'8 Location'!B19="subcontracted out",'8 Location'!C19&lt;&gt;"",'8 Location'!C19&lt;&gt;UKPRN,K19=""),'8 Location'!C19,"")</f>
        <v/>
      </c>
      <c r="E277" s="3" t="str">
        <f>IF(AND(D277&lt;&gt;"",COUNTIFS('6 Subcontractual'!B$14:B$133,D277,'6 Subcontractual'!F$14:F$133,"Home and EU, OfS-fundable")&gt;0),1,IF(D277="","",0))</f>
        <v/>
      </c>
      <c r="F277" t="str">
        <f t="shared" si="9"/>
        <v/>
      </c>
      <c r="G277" s="3" t="str">
        <f>IF(AND(E277=0,COUNTIF(G$270:G276,D277)=0),D277,"")</f>
        <v/>
      </c>
      <c r="H277" s="41" t="str">
        <f t="shared" si="10"/>
        <v/>
      </c>
      <c r="I277" s="3"/>
      <c r="J277" s="946" t="str">
        <f>IF(AND($Q$5=1,'6 Subcontractual'!B20&lt;&gt;"",'6 Subcontractual'!C20&lt;&gt;"Please enter a valid UKPRN or generic code.",'6 Subcontractual'!F20="Home and EU, OfS-fundable"),'6 Subcontractual'!B20,"")</f>
        <v/>
      </c>
      <c r="K277" s="3" t="str">
        <f>IF(AND(J277&lt;&gt;"",J277&lt;&gt;UKPRN,COUNTIFS('8 Location'!B$13:B$62,"subcontracted out",'8 Location'!C$13:C$62,J277)&gt;0),1,IF(J277="","",0))</f>
        <v/>
      </c>
      <c r="L277" s="3" t="str">
        <f>IF(AND(K277=0,COUNTIF(L$270:L276,J277)=0),J277,"")</f>
        <v/>
      </c>
      <c r="M277" s="41" t="str">
        <f t="shared" si="11"/>
        <v/>
      </c>
      <c r="AQ277" s="1026"/>
      <c r="AR277" s="1027"/>
    </row>
    <row r="278" spans="2:44" x14ac:dyDescent="0.25">
      <c r="B278" s="40"/>
      <c r="C278" s="40">
        <v>8</v>
      </c>
      <c r="D278" s="1055" t="str">
        <f>IF(AND($P$5=1,'8 Location'!B20="subcontracted out",'8 Location'!C20&lt;&gt;"",'8 Location'!C20&lt;&gt;UKPRN,K20=""),'8 Location'!C20,"")</f>
        <v/>
      </c>
      <c r="E278" s="3" t="str">
        <f>IF(AND(D278&lt;&gt;"",COUNTIFS('6 Subcontractual'!B$14:B$133,D278,'6 Subcontractual'!F$14:F$133,"Home and EU, OfS-fundable")&gt;0),1,IF(D278="","",0))</f>
        <v/>
      </c>
      <c r="F278" t="str">
        <f t="shared" si="9"/>
        <v/>
      </c>
      <c r="G278" s="3" t="str">
        <f>IF(AND(E278=0,COUNTIF(G$270:G277,D278)=0),D278,"")</f>
        <v/>
      </c>
      <c r="H278" s="41" t="str">
        <f t="shared" si="10"/>
        <v/>
      </c>
      <c r="I278" s="3"/>
      <c r="J278" s="946" t="str">
        <f>IF(AND($Q$5=1,'6 Subcontractual'!B21&lt;&gt;"",'6 Subcontractual'!C21&lt;&gt;"Please enter a valid UKPRN or generic code.",'6 Subcontractual'!F21="Home and EU, OfS-fundable"),'6 Subcontractual'!B21,"")</f>
        <v/>
      </c>
      <c r="K278" s="3" t="str">
        <f>IF(AND(J278&lt;&gt;"",J278&lt;&gt;UKPRN,COUNTIFS('8 Location'!B$13:B$62,"subcontracted out",'8 Location'!C$13:C$62,J278)&gt;0),1,IF(J278="","",0))</f>
        <v/>
      </c>
      <c r="L278" s="3" t="str">
        <f>IF(AND(K278=0,COUNTIF(L$270:L277,J278)=0),J278,"")</f>
        <v/>
      </c>
      <c r="M278" s="41" t="str">
        <f t="shared" si="11"/>
        <v/>
      </c>
      <c r="AQ278" s="1026"/>
      <c r="AR278" s="1027"/>
    </row>
    <row r="279" spans="2:44" x14ac:dyDescent="0.25">
      <c r="B279" s="40"/>
      <c r="C279" s="40">
        <v>9</v>
      </c>
      <c r="D279" s="1055" t="str">
        <f>IF(AND($P$5=1,'8 Location'!B21="subcontracted out",'8 Location'!C21&lt;&gt;"",'8 Location'!C21&lt;&gt;UKPRN,K21=""),'8 Location'!C21,"")</f>
        <v/>
      </c>
      <c r="E279" s="3" t="str">
        <f>IF(AND(D279&lt;&gt;"",COUNTIFS('6 Subcontractual'!B$14:B$133,D279,'6 Subcontractual'!F$14:F$133,"Home and EU, OfS-fundable")&gt;0),1,IF(D279="","",0))</f>
        <v/>
      </c>
      <c r="F279" t="str">
        <f t="shared" si="9"/>
        <v/>
      </c>
      <c r="G279" s="3" t="str">
        <f>IF(AND(E279=0,COUNTIF(G$270:G278,D279)=0),D279,"")</f>
        <v/>
      </c>
      <c r="H279" s="41" t="str">
        <f t="shared" si="10"/>
        <v/>
      </c>
      <c r="I279" s="3"/>
      <c r="J279" s="946" t="str">
        <f>IF(AND($Q$5=1,'6 Subcontractual'!B22&lt;&gt;"",'6 Subcontractual'!C22&lt;&gt;"Please enter a valid UKPRN or generic code.",'6 Subcontractual'!F22="Home and EU, OfS-fundable"),'6 Subcontractual'!B22,"")</f>
        <v/>
      </c>
      <c r="K279" s="3" t="str">
        <f>IF(AND(J279&lt;&gt;"",J279&lt;&gt;UKPRN,COUNTIFS('8 Location'!B$13:B$62,"subcontracted out",'8 Location'!C$13:C$62,J279)&gt;0),1,IF(J279="","",0))</f>
        <v/>
      </c>
      <c r="L279" s="3" t="str">
        <f>IF(AND(K279=0,COUNTIF(L$270:L278,J279)=0),J279,"")</f>
        <v/>
      </c>
      <c r="M279" s="41" t="str">
        <f t="shared" si="11"/>
        <v/>
      </c>
      <c r="AQ279" s="1026"/>
      <c r="AR279" s="1027"/>
    </row>
    <row r="280" spans="2:44" x14ac:dyDescent="0.25">
      <c r="B280" s="40"/>
      <c r="C280" s="40">
        <v>10</v>
      </c>
      <c r="D280" s="1055" t="str">
        <f>IF(AND($P$5=1,'8 Location'!B22="subcontracted out",'8 Location'!C22&lt;&gt;"",'8 Location'!C22&lt;&gt;UKPRN,K22=""),'8 Location'!C22,"")</f>
        <v/>
      </c>
      <c r="E280" s="3" t="str">
        <f>IF(AND(D280&lt;&gt;"",COUNTIFS('6 Subcontractual'!B$14:B$133,D280,'6 Subcontractual'!F$14:F$133,"Home and EU, OfS-fundable")&gt;0),1,IF(D280="","",0))</f>
        <v/>
      </c>
      <c r="F280" t="str">
        <f t="shared" si="9"/>
        <v/>
      </c>
      <c r="G280" s="3" t="str">
        <f>IF(AND(E280=0,COUNTIF(G$270:G279,D280)=0),D280,"")</f>
        <v/>
      </c>
      <c r="H280" s="41" t="str">
        <f t="shared" si="10"/>
        <v/>
      </c>
      <c r="I280" s="3"/>
      <c r="J280" s="946" t="str">
        <f>IF(AND($Q$5=1,'6 Subcontractual'!B23&lt;&gt;"",'6 Subcontractual'!C23&lt;&gt;"Please enter a valid UKPRN or generic code.",'6 Subcontractual'!F23="Home and EU, OfS-fundable"),'6 Subcontractual'!B23,"")</f>
        <v/>
      </c>
      <c r="K280" s="3" t="str">
        <f>IF(AND(J280&lt;&gt;"",J280&lt;&gt;UKPRN,COUNTIFS('8 Location'!B$13:B$62,"subcontracted out",'8 Location'!C$13:C$62,J280)&gt;0),1,IF(J280="","",0))</f>
        <v/>
      </c>
      <c r="L280" s="3" t="str">
        <f>IF(AND(K280=0,COUNTIF(L$270:L279,J280)=0),J280,"")</f>
        <v/>
      </c>
      <c r="M280" s="41" t="str">
        <f t="shared" si="11"/>
        <v/>
      </c>
      <c r="AQ280" s="1026"/>
      <c r="AR280" s="1027"/>
    </row>
    <row r="281" spans="2:44" x14ac:dyDescent="0.25">
      <c r="B281" s="40"/>
      <c r="C281" s="40">
        <v>11</v>
      </c>
      <c r="D281" s="1055" t="str">
        <f>IF(AND($P$5=1,'8 Location'!B23="subcontracted out",'8 Location'!C23&lt;&gt;"",'8 Location'!C23&lt;&gt;UKPRN,K23=""),'8 Location'!C23,"")</f>
        <v/>
      </c>
      <c r="E281" s="3" t="str">
        <f>IF(AND(D281&lt;&gt;"",COUNTIFS('6 Subcontractual'!B$14:B$133,D281,'6 Subcontractual'!F$14:F$133,"Home and EU, OfS-fundable")&gt;0),1,IF(D281="","",0))</f>
        <v/>
      </c>
      <c r="F281" t="str">
        <f t="shared" si="9"/>
        <v/>
      </c>
      <c r="G281" s="3" t="str">
        <f>IF(AND(E281=0,COUNTIF(G$270:G280,D281)=0),D281,"")</f>
        <v/>
      </c>
      <c r="H281" s="41" t="str">
        <f t="shared" si="10"/>
        <v/>
      </c>
      <c r="I281" s="3"/>
      <c r="J281" s="946" t="str">
        <f>IF(AND($Q$5=1,'6 Subcontractual'!B24&lt;&gt;"",'6 Subcontractual'!C24&lt;&gt;"Please enter a valid UKPRN or generic code.",'6 Subcontractual'!F24="Home and EU, OfS-fundable"),'6 Subcontractual'!B24,"")</f>
        <v/>
      </c>
      <c r="K281" s="3" t="str">
        <f>IF(AND(J281&lt;&gt;"",J281&lt;&gt;UKPRN,COUNTIFS('8 Location'!B$13:B$62,"subcontracted out",'8 Location'!C$13:C$62,J281)&gt;0),1,IF(J281="","",0))</f>
        <v/>
      </c>
      <c r="L281" s="3" t="str">
        <f>IF(AND(K281=0,COUNTIF(L$270:L280,J281)=0),J281,"")</f>
        <v/>
      </c>
      <c r="M281" s="41" t="str">
        <f t="shared" si="11"/>
        <v/>
      </c>
      <c r="AQ281" s="1026"/>
      <c r="AR281" s="1027"/>
    </row>
    <row r="282" spans="2:44" x14ac:dyDescent="0.25">
      <c r="B282" s="40"/>
      <c r="C282" s="40">
        <v>12</v>
      </c>
      <c r="D282" s="1055" t="str">
        <f>IF(AND($P$5=1,'8 Location'!B24="subcontracted out",'8 Location'!C24&lt;&gt;"",'8 Location'!C24&lt;&gt;UKPRN,K24=""),'8 Location'!C24,"")</f>
        <v/>
      </c>
      <c r="E282" s="3" t="str">
        <f>IF(AND(D282&lt;&gt;"",COUNTIFS('6 Subcontractual'!B$14:B$133,D282,'6 Subcontractual'!F$14:F$133,"Home and EU, OfS-fundable")&gt;0),1,IF(D282="","",0))</f>
        <v/>
      </c>
      <c r="F282" t="str">
        <f t="shared" si="9"/>
        <v/>
      </c>
      <c r="G282" s="3" t="str">
        <f>IF(AND(E282=0,COUNTIF(G$270:G281,D282)=0),D282,"")</f>
        <v/>
      </c>
      <c r="H282" s="41" t="str">
        <f t="shared" si="10"/>
        <v/>
      </c>
      <c r="I282" s="3"/>
      <c r="J282" s="946" t="str">
        <f>IF(AND($Q$5=1,'6 Subcontractual'!B25&lt;&gt;"",'6 Subcontractual'!C25&lt;&gt;"Please enter a valid UKPRN or generic code.",'6 Subcontractual'!F25="Home and EU, OfS-fundable"),'6 Subcontractual'!B25,"")</f>
        <v/>
      </c>
      <c r="K282" s="3" t="str">
        <f>IF(AND(J282&lt;&gt;"",J282&lt;&gt;UKPRN,COUNTIFS('8 Location'!B$13:B$62,"subcontracted out",'8 Location'!C$13:C$62,J282)&gt;0),1,IF(J282="","",0))</f>
        <v/>
      </c>
      <c r="L282" s="3" t="str">
        <f>IF(AND(K282=0,COUNTIF(L$270:L281,J282)=0),J282,"")</f>
        <v/>
      </c>
      <c r="M282" s="41" t="str">
        <f t="shared" si="11"/>
        <v/>
      </c>
      <c r="AQ282" s="1026"/>
      <c r="AR282" s="1027"/>
    </row>
    <row r="283" spans="2:44" x14ac:dyDescent="0.25">
      <c r="B283" s="40"/>
      <c r="C283" s="40">
        <v>13</v>
      </c>
      <c r="D283" s="1055" t="str">
        <f>IF(AND($P$5=1,'8 Location'!B25="subcontracted out",'8 Location'!C25&lt;&gt;"",'8 Location'!C25&lt;&gt;UKPRN,K25=""),'8 Location'!C25,"")</f>
        <v/>
      </c>
      <c r="E283" s="3" t="str">
        <f>IF(AND(D283&lt;&gt;"",COUNTIFS('6 Subcontractual'!B$14:B$133,D283,'6 Subcontractual'!F$14:F$133,"Home and EU, OfS-fundable")&gt;0),1,IF(D283="","",0))</f>
        <v/>
      </c>
      <c r="F283" t="str">
        <f t="shared" si="9"/>
        <v/>
      </c>
      <c r="G283" s="3" t="str">
        <f>IF(AND(E283=0,COUNTIF(G$270:G282,D283)=0),D283,"")</f>
        <v/>
      </c>
      <c r="H283" s="41" t="str">
        <f t="shared" si="10"/>
        <v/>
      </c>
      <c r="I283" s="3"/>
      <c r="J283" s="946" t="str">
        <f>IF(AND($Q$5=1,'6 Subcontractual'!B26&lt;&gt;"",'6 Subcontractual'!C26&lt;&gt;"Please enter a valid UKPRN or generic code.",'6 Subcontractual'!F26="Home and EU, OfS-fundable"),'6 Subcontractual'!B26,"")</f>
        <v/>
      </c>
      <c r="K283" s="3" t="str">
        <f>IF(AND(J283&lt;&gt;"",J283&lt;&gt;UKPRN,COUNTIFS('8 Location'!B$13:B$62,"subcontracted out",'8 Location'!C$13:C$62,J283)&gt;0),1,IF(J283="","",0))</f>
        <v/>
      </c>
      <c r="L283" s="3" t="str">
        <f>IF(AND(K283=0,COUNTIF(L$270:L282,J283)=0),J283,"")</f>
        <v/>
      </c>
      <c r="M283" s="41" t="str">
        <f t="shared" si="11"/>
        <v/>
      </c>
      <c r="AQ283" s="1026"/>
      <c r="AR283" s="1027"/>
    </row>
    <row r="284" spans="2:44" x14ac:dyDescent="0.25">
      <c r="B284" s="40"/>
      <c r="C284" s="40">
        <v>14</v>
      </c>
      <c r="D284" s="1055" t="str">
        <f>IF(AND($P$5=1,'8 Location'!B26="subcontracted out",'8 Location'!C26&lt;&gt;"",'8 Location'!C26&lt;&gt;UKPRN,K26=""),'8 Location'!C26,"")</f>
        <v/>
      </c>
      <c r="E284" s="3" t="str">
        <f>IF(AND(D284&lt;&gt;"",COUNTIFS('6 Subcontractual'!B$14:B$133,D284,'6 Subcontractual'!F$14:F$133,"Home and EU, OfS-fundable")&gt;0),1,IF(D284="","",0))</f>
        <v/>
      </c>
      <c r="F284" t="str">
        <f t="shared" si="9"/>
        <v/>
      </c>
      <c r="G284" s="3" t="str">
        <f>IF(AND(E284=0,COUNTIF(G$270:G283,D284)=0),D284,"")</f>
        <v/>
      </c>
      <c r="H284" s="41" t="str">
        <f t="shared" si="10"/>
        <v/>
      </c>
      <c r="I284" s="3"/>
      <c r="J284" s="946" t="str">
        <f>IF(AND($Q$5=1,'6 Subcontractual'!B27&lt;&gt;"",'6 Subcontractual'!C27&lt;&gt;"Please enter a valid UKPRN or generic code.",'6 Subcontractual'!F27="Home and EU, OfS-fundable"),'6 Subcontractual'!B27,"")</f>
        <v/>
      </c>
      <c r="K284" s="3" t="str">
        <f>IF(AND(J284&lt;&gt;"",J284&lt;&gt;UKPRN,COUNTIFS('8 Location'!B$13:B$62,"subcontracted out",'8 Location'!C$13:C$62,J284)&gt;0),1,IF(J284="","",0))</f>
        <v/>
      </c>
      <c r="L284" s="3" t="str">
        <f>IF(AND(K284=0,COUNTIF(L$270:L283,J284)=0),J284,"")</f>
        <v/>
      </c>
      <c r="M284" s="41" t="str">
        <f t="shared" si="11"/>
        <v/>
      </c>
      <c r="AQ284" s="1026"/>
      <c r="AR284" s="1027"/>
    </row>
    <row r="285" spans="2:44" x14ac:dyDescent="0.25">
      <c r="B285" s="40"/>
      <c r="C285" s="40">
        <v>15</v>
      </c>
      <c r="D285" s="1055" t="str">
        <f>IF(AND($P$5=1,'8 Location'!B27="subcontracted out",'8 Location'!C27&lt;&gt;"",'8 Location'!C27&lt;&gt;UKPRN,K27=""),'8 Location'!C27,"")</f>
        <v/>
      </c>
      <c r="E285" s="3" t="str">
        <f>IF(AND(D285&lt;&gt;"",COUNTIFS('6 Subcontractual'!B$14:B$133,D285,'6 Subcontractual'!F$14:F$133,"Home and EU, OfS-fundable")&gt;0),1,IF(D285="","",0))</f>
        <v/>
      </c>
      <c r="F285" t="str">
        <f t="shared" si="9"/>
        <v/>
      </c>
      <c r="G285" s="3" t="str">
        <f>IF(AND(E285=0,COUNTIF(G$270:G284,D285)=0),D285,"")</f>
        <v/>
      </c>
      <c r="H285" s="41" t="str">
        <f t="shared" si="10"/>
        <v/>
      </c>
      <c r="I285" s="3"/>
      <c r="J285" s="946" t="str">
        <f>IF(AND($Q$5=1,'6 Subcontractual'!B28&lt;&gt;"",'6 Subcontractual'!C28&lt;&gt;"Please enter a valid UKPRN or generic code.",'6 Subcontractual'!F28="Home and EU, OfS-fundable"),'6 Subcontractual'!B28,"")</f>
        <v/>
      </c>
      <c r="K285" s="3" t="str">
        <f>IF(AND(J285&lt;&gt;"",J285&lt;&gt;UKPRN,COUNTIFS('8 Location'!B$13:B$62,"subcontracted out",'8 Location'!C$13:C$62,J285)&gt;0),1,IF(J285="","",0))</f>
        <v/>
      </c>
      <c r="L285" s="3" t="str">
        <f>IF(AND(K285=0,COUNTIF(L$270:L284,J285)=0),J285,"")</f>
        <v/>
      </c>
      <c r="M285" s="41" t="str">
        <f t="shared" si="11"/>
        <v/>
      </c>
      <c r="AQ285" s="1026"/>
      <c r="AR285" s="1027"/>
    </row>
    <row r="286" spans="2:44" x14ac:dyDescent="0.25">
      <c r="B286" s="40"/>
      <c r="C286" s="40">
        <v>16</v>
      </c>
      <c r="D286" s="1055" t="str">
        <f>IF(AND($P$5=1,'8 Location'!B28="subcontracted out",'8 Location'!C28&lt;&gt;"",'8 Location'!C28&lt;&gt;UKPRN,K28=""),'8 Location'!C28,"")</f>
        <v/>
      </c>
      <c r="E286" s="3" t="str">
        <f>IF(AND(D286&lt;&gt;"",COUNTIFS('6 Subcontractual'!B$14:B$133,D286,'6 Subcontractual'!F$14:F$133,"Home and EU, OfS-fundable")&gt;0),1,IF(D286="","",0))</f>
        <v/>
      </c>
      <c r="F286" t="str">
        <f t="shared" si="9"/>
        <v/>
      </c>
      <c r="G286" s="3" t="str">
        <f>IF(AND(E286=0,COUNTIF(G$270:G285,D286)=0),D286,"")</f>
        <v/>
      </c>
      <c r="H286" s="41" t="str">
        <f t="shared" si="10"/>
        <v/>
      </c>
      <c r="I286" s="3"/>
      <c r="J286" s="946" t="str">
        <f>IF(AND($Q$5=1,'6 Subcontractual'!B29&lt;&gt;"",'6 Subcontractual'!C29&lt;&gt;"Please enter a valid UKPRN or generic code.",'6 Subcontractual'!F29="Home and EU, OfS-fundable"),'6 Subcontractual'!B29,"")</f>
        <v/>
      </c>
      <c r="K286" s="3" t="str">
        <f>IF(AND(J286&lt;&gt;"",J286&lt;&gt;UKPRN,COUNTIFS('8 Location'!B$13:B$62,"subcontracted out",'8 Location'!C$13:C$62,J286)&gt;0),1,IF(J286="","",0))</f>
        <v/>
      </c>
      <c r="L286" s="3" t="str">
        <f>IF(AND(K286=0,COUNTIF(L$270:L285,J286)=0),J286,"")</f>
        <v/>
      </c>
      <c r="M286" s="41" t="str">
        <f t="shared" si="11"/>
        <v/>
      </c>
      <c r="AQ286" s="1026"/>
      <c r="AR286" s="1027"/>
    </row>
    <row r="287" spans="2:44" x14ac:dyDescent="0.25">
      <c r="B287" s="40"/>
      <c r="C287" s="40">
        <v>17</v>
      </c>
      <c r="D287" s="1055" t="str">
        <f>IF(AND($P$5=1,'8 Location'!B29="subcontracted out",'8 Location'!C29&lt;&gt;"",'8 Location'!C29&lt;&gt;UKPRN,K29=""),'8 Location'!C29,"")</f>
        <v/>
      </c>
      <c r="E287" s="3" t="str">
        <f>IF(AND(D287&lt;&gt;"",COUNTIFS('6 Subcontractual'!B$14:B$133,D287,'6 Subcontractual'!F$14:F$133,"Home and EU, OfS-fundable")&gt;0),1,IF(D287="","",0))</f>
        <v/>
      </c>
      <c r="F287" t="str">
        <f t="shared" si="9"/>
        <v/>
      </c>
      <c r="G287" s="3" t="str">
        <f>IF(AND(E287=0,COUNTIF(G$270:G286,D287)=0),D287,"")</f>
        <v/>
      </c>
      <c r="H287" s="41" t="str">
        <f t="shared" si="10"/>
        <v/>
      </c>
      <c r="I287" s="3"/>
      <c r="J287" s="946" t="str">
        <f>IF(AND($Q$5=1,'6 Subcontractual'!B30&lt;&gt;"",'6 Subcontractual'!C30&lt;&gt;"Please enter a valid UKPRN or generic code.",'6 Subcontractual'!F30="Home and EU, OfS-fundable"),'6 Subcontractual'!B30,"")</f>
        <v/>
      </c>
      <c r="K287" s="3" t="str">
        <f>IF(AND(J287&lt;&gt;"",J287&lt;&gt;UKPRN,COUNTIFS('8 Location'!B$13:B$62,"subcontracted out",'8 Location'!C$13:C$62,J287)&gt;0),1,IF(J287="","",0))</f>
        <v/>
      </c>
      <c r="L287" s="3" t="str">
        <f>IF(AND(K287=0,COUNTIF(L$270:L286,J287)=0),J287,"")</f>
        <v/>
      </c>
      <c r="M287" s="41" t="str">
        <f t="shared" si="11"/>
        <v/>
      </c>
      <c r="AQ287" s="1026"/>
      <c r="AR287" s="1027"/>
    </row>
    <row r="288" spans="2:44" x14ac:dyDescent="0.25">
      <c r="B288" s="40"/>
      <c r="C288" s="40">
        <v>18</v>
      </c>
      <c r="D288" s="1055" t="str">
        <f>IF(AND($P$5=1,'8 Location'!B30="subcontracted out",'8 Location'!C30&lt;&gt;"",'8 Location'!C30&lt;&gt;UKPRN,K30=""),'8 Location'!C30,"")</f>
        <v/>
      </c>
      <c r="E288" s="3" t="str">
        <f>IF(AND(D288&lt;&gt;"",COUNTIFS('6 Subcontractual'!B$14:B$133,D288,'6 Subcontractual'!F$14:F$133,"Home and EU, OfS-fundable")&gt;0),1,IF(D288="","",0))</f>
        <v/>
      </c>
      <c r="F288" t="str">
        <f t="shared" si="9"/>
        <v/>
      </c>
      <c r="G288" s="3" t="str">
        <f>IF(AND(E288=0,COUNTIF(G$270:G287,D288)=0),D288,"")</f>
        <v/>
      </c>
      <c r="H288" s="41" t="str">
        <f t="shared" si="10"/>
        <v/>
      </c>
      <c r="I288" s="3"/>
      <c r="J288" s="946" t="str">
        <f>IF(AND($Q$5=1,'6 Subcontractual'!B31&lt;&gt;"",'6 Subcontractual'!C31&lt;&gt;"Please enter a valid UKPRN or generic code.",'6 Subcontractual'!F31="Home and EU, OfS-fundable"),'6 Subcontractual'!B31,"")</f>
        <v/>
      </c>
      <c r="K288" s="3" t="str">
        <f>IF(AND(J288&lt;&gt;"",J288&lt;&gt;UKPRN,COUNTIFS('8 Location'!B$13:B$62,"subcontracted out",'8 Location'!C$13:C$62,J288)&gt;0),1,IF(J288="","",0))</f>
        <v/>
      </c>
      <c r="L288" s="3" t="str">
        <f>IF(AND(K288=0,COUNTIF(L$270:L287,J288)=0),J288,"")</f>
        <v/>
      </c>
      <c r="M288" s="41" t="str">
        <f t="shared" si="11"/>
        <v/>
      </c>
      <c r="AQ288" s="1026"/>
      <c r="AR288" s="1027"/>
    </row>
    <row r="289" spans="2:44" x14ac:dyDescent="0.25">
      <c r="B289" s="40"/>
      <c r="C289" s="40">
        <v>19</v>
      </c>
      <c r="D289" s="1055" t="str">
        <f>IF(AND($P$5=1,'8 Location'!B31="subcontracted out",'8 Location'!C31&lt;&gt;"",'8 Location'!C31&lt;&gt;UKPRN,K31=""),'8 Location'!C31,"")</f>
        <v/>
      </c>
      <c r="E289" s="3" t="str">
        <f>IF(AND(D289&lt;&gt;"",COUNTIFS('6 Subcontractual'!B$14:B$133,D289,'6 Subcontractual'!F$14:F$133,"Home and EU, OfS-fundable")&gt;0),1,IF(D289="","",0))</f>
        <v/>
      </c>
      <c r="F289" t="str">
        <f t="shared" si="9"/>
        <v/>
      </c>
      <c r="G289" s="3" t="str">
        <f>IF(AND(E289=0,COUNTIF(G$270:G288,D289)=0),D289,"")</f>
        <v/>
      </c>
      <c r="H289" s="41" t="str">
        <f t="shared" si="10"/>
        <v/>
      </c>
      <c r="I289" s="3"/>
      <c r="J289" s="946" t="str">
        <f>IF(AND($Q$5=1,'6 Subcontractual'!B32&lt;&gt;"",'6 Subcontractual'!C32&lt;&gt;"Please enter a valid UKPRN or generic code.",'6 Subcontractual'!F32="Home and EU, OfS-fundable"),'6 Subcontractual'!B32,"")</f>
        <v/>
      </c>
      <c r="K289" s="3" t="str">
        <f>IF(AND(J289&lt;&gt;"",J289&lt;&gt;UKPRN,COUNTIFS('8 Location'!B$13:B$62,"subcontracted out",'8 Location'!C$13:C$62,J289)&gt;0),1,IF(J289="","",0))</f>
        <v/>
      </c>
      <c r="L289" s="3" t="str">
        <f>IF(AND(K289=0,COUNTIF(L$270:L288,J289)=0),J289,"")</f>
        <v/>
      </c>
      <c r="M289" s="41" t="str">
        <f t="shared" si="11"/>
        <v/>
      </c>
      <c r="AQ289" s="1026"/>
      <c r="AR289" s="1027"/>
    </row>
    <row r="290" spans="2:44" x14ac:dyDescent="0.25">
      <c r="B290" s="40"/>
      <c r="C290" s="40">
        <v>20</v>
      </c>
      <c r="D290" s="1055" t="str">
        <f>IF(AND($P$5=1,'8 Location'!B32="subcontracted out",'8 Location'!C32&lt;&gt;"",'8 Location'!C32&lt;&gt;UKPRN,K32=""),'8 Location'!C32,"")</f>
        <v/>
      </c>
      <c r="E290" s="3" t="str">
        <f>IF(AND(D290&lt;&gt;"",COUNTIFS('6 Subcontractual'!B$14:B$133,D290,'6 Subcontractual'!F$14:F$133,"Home and EU, OfS-fundable")&gt;0),1,IF(D290="","",0))</f>
        <v/>
      </c>
      <c r="F290" t="str">
        <f t="shared" si="9"/>
        <v/>
      </c>
      <c r="G290" s="3" t="str">
        <f>IF(AND(E290=0,COUNTIF(G$270:G289,D290)=0),D290,"")</f>
        <v/>
      </c>
      <c r="H290" s="41" t="str">
        <f t="shared" si="10"/>
        <v/>
      </c>
      <c r="I290" s="3"/>
      <c r="J290" s="946" t="str">
        <f>IF(AND($Q$5=1,'6 Subcontractual'!B33&lt;&gt;"",'6 Subcontractual'!C33&lt;&gt;"Please enter a valid UKPRN or generic code.",'6 Subcontractual'!F33="Home and EU, OfS-fundable"),'6 Subcontractual'!B33,"")</f>
        <v/>
      </c>
      <c r="K290" s="3" t="str">
        <f>IF(AND(J290&lt;&gt;"",J290&lt;&gt;UKPRN,COUNTIFS('8 Location'!B$13:B$62,"subcontracted out",'8 Location'!C$13:C$62,J290)&gt;0),1,IF(J290="","",0))</f>
        <v/>
      </c>
      <c r="L290" s="3" t="str">
        <f>IF(AND(K290=0,COUNTIF(L$270:L289,J290)=0),J290,"")</f>
        <v/>
      </c>
      <c r="M290" s="41" t="str">
        <f t="shared" si="11"/>
        <v/>
      </c>
      <c r="AQ290" s="1026"/>
      <c r="AR290" s="1027"/>
    </row>
    <row r="291" spans="2:44" x14ac:dyDescent="0.25">
      <c r="B291" s="40"/>
      <c r="C291" s="40">
        <v>21</v>
      </c>
      <c r="D291" s="1055" t="str">
        <f>IF(AND($P$5=1,'8 Location'!B33="subcontracted out",'8 Location'!C33&lt;&gt;"",'8 Location'!C33&lt;&gt;UKPRN,K33=""),'8 Location'!C33,"")</f>
        <v/>
      </c>
      <c r="E291" s="3" t="str">
        <f>IF(AND(D291&lt;&gt;"",COUNTIFS('6 Subcontractual'!B$14:B$133,D291,'6 Subcontractual'!F$14:F$133,"Home and EU, OfS-fundable")&gt;0),1,IF(D291="","",0))</f>
        <v/>
      </c>
      <c r="F291" t="str">
        <f t="shared" si="9"/>
        <v/>
      </c>
      <c r="G291" s="3" t="str">
        <f>IF(AND(E291=0,COUNTIF(G$270:G290,D291)=0),D291,"")</f>
        <v/>
      </c>
      <c r="H291" s="41" t="str">
        <f t="shared" si="10"/>
        <v/>
      </c>
      <c r="I291" s="3"/>
      <c r="J291" s="946" t="str">
        <f>IF(AND($Q$5=1,'6 Subcontractual'!B34&lt;&gt;"",'6 Subcontractual'!C34&lt;&gt;"Please enter a valid UKPRN or generic code.",'6 Subcontractual'!F34="Home and EU, OfS-fundable"),'6 Subcontractual'!B34,"")</f>
        <v/>
      </c>
      <c r="K291" s="3" t="str">
        <f>IF(AND(J291&lt;&gt;"",J291&lt;&gt;UKPRN,COUNTIFS('8 Location'!B$13:B$62,"subcontracted out",'8 Location'!C$13:C$62,J291)&gt;0),1,IF(J291="","",0))</f>
        <v/>
      </c>
      <c r="L291" s="3" t="str">
        <f>IF(AND(K291=0,COUNTIF(L$270:L290,J291)=0),J291,"")</f>
        <v/>
      </c>
      <c r="M291" s="41" t="str">
        <f t="shared" si="11"/>
        <v/>
      </c>
      <c r="AQ291" s="1026"/>
      <c r="AR291" s="1027"/>
    </row>
    <row r="292" spans="2:44" x14ac:dyDescent="0.25">
      <c r="B292" s="40"/>
      <c r="C292" s="40">
        <v>22</v>
      </c>
      <c r="D292" s="1055" t="str">
        <f>IF(AND($P$5=1,'8 Location'!B34="subcontracted out",'8 Location'!C34&lt;&gt;"",'8 Location'!C34&lt;&gt;UKPRN,K34=""),'8 Location'!C34,"")</f>
        <v/>
      </c>
      <c r="E292" s="3" t="str">
        <f>IF(AND(D292&lt;&gt;"",COUNTIFS('6 Subcontractual'!B$14:B$133,D292,'6 Subcontractual'!F$14:F$133,"Home and EU, OfS-fundable")&gt;0),1,IF(D292="","",0))</f>
        <v/>
      </c>
      <c r="F292" t="str">
        <f t="shared" si="9"/>
        <v/>
      </c>
      <c r="G292" s="3" t="str">
        <f>IF(AND(E292=0,COUNTIF(G$270:G291,D292)=0),D292,"")</f>
        <v/>
      </c>
      <c r="H292" s="41" t="str">
        <f t="shared" si="10"/>
        <v/>
      </c>
      <c r="I292" s="3"/>
      <c r="J292" s="946" t="str">
        <f>IF(AND($Q$5=1,'6 Subcontractual'!B35&lt;&gt;"",'6 Subcontractual'!C35&lt;&gt;"Please enter a valid UKPRN or generic code.",'6 Subcontractual'!F35="Home and EU, OfS-fundable"),'6 Subcontractual'!B35,"")</f>
        <v/>
      </c>
      <c r="K292" s="3" t="str">
        <f>IF(AND(J292&lt;&gt;"",J292&lt;&gt;UKPRN,COUNTIFS('8 Location'!B$13:B$62,"subcontracted out",'8 Location'!C$13:C$62,J292)&gt;0),1,IF(J292="","",0))</f>
        <v/>
      </c>
      <c r="L292" s="3" t="str">
        <f>IF(AND(K292=0,COUNTIF(L$270:L291,J292)=0),J292,"")</f>
        <v/>
      </c>
      <c r="M292" s="41" t="str">
        <f t="shared" si="11"/>
        <v/>
      </c>
      <c r="AQ292" s="1026"/>
      <c r="AR292" s="1027"/>
    </row>
    <row r="293" spans="2:44" x14ac:dyDescent="0.25">
      <c r="B293" s="40"/>
      <c r="C293" s="40">
        <v>23</v>
      </c>
      <c r="D293" s="1055" t="str">
        <f>IF(AND($P$5=1,'8 Location'!B35="subcontracted out",'8 Location'!C35&lt;&gt;"",'8 Location'!C35&lt;&gt;UKPRN,K35=""),'8 Location'!C35,"")</f>
        <v/>
      </c>
      <c r="E293" s="3" t="str">
        <f>IF(AND(D293&lt;&gt;"",COUNTIFS('6 Subcontractual'!B$14:B$133,D293,'6 Subcontractual'!F$14:F$133,"Home and EU, OfS-fundable")&gt;0),1,IF(D293="","",0))</f>
        <v/>
      </c>
      <c r="F293" t="str">
        <f t="shared" si="9"/>
        <v/>
      </c>
      <c r="G293" s="3" t="str">
        <f>IF(AND(E293=0,COUNTIF(G$270:G292,D293)=0),D293,"")</f>
        <v/>
      </c>
      <c r="H293" s="41" t="str">
        <f t="shared" si="10"/>
        <v/>
      </c>
      <c r="I293" s="3"/>
      <c r="J293" s="946" t="str">
        <f>IF(AND($Q$5=1,'6 Subcontractual'!B36&lt;&gt;"",'6 Subcontractual'!C36&lt;&gt;"Please enter a valid UKPRN or generic code.",'6 Subcontractual'!F36="Home and EU, OfS-fundable"),'6 Subcontractual'!B36,"")</f>
        <v/>
      </c>
      <c r="K293" s="3" t="str">
        <f>IF(AND(J293&lt;&gt;"",J293&lt;&gt;UKPRN,COUNTIFS('8 Location'!B$13:B$62,"subcontracted out",'8 Location'!C$13:C$62,J293)&gt;0),1,IF(J293="","",0))</f>
        <v/>
      </c>
      <c r="L293" s="3" t="str">
        <f>IF(AND(K293=0,COUNTIF(L$270:L292,J293)=0),J293,"")</f>
        <v/>
      </c>
      <c r="M293" s="41" t="str">
        <f t="shared" si="11"/>
        <v/>
      </c>
      <c r="AQ293" s="1026"/>
      <c r="AR293" s="1027"/>
    </row>
    <row r="294" spans="2:44" x14ac:dyDescent="0.25">
      <c r="B294" s="40"/>
      <c r="C294" s="40">
        <v>24</v>
      </c>
      <c r="D294" s="1055" t="str">
        <f>IF(AND($P$5=1,'8 Location'!B36="subcontracted out",'8 Location'!C36&lt;&gt;"",'8 Location'!C36&lt;&gt;UKPRN,K36=""),'8 Location'!C36,"")</f>
        <v/>
      </c>
      <c r="E294" s="3" t="str">
        <f>IF(AND(D294&lt;&gt;"",COUNTIFS('6 Subcontractual'!B$14:B$133,D294,'6 Subcontractual'!F$14:F$133,"Home and EU, OfS-fundable")&gt;0),1,IF(D294="","",0))</f>
        <v/>
      </c>
      <c r="F294" t="str">
        <f t="shared" si="9"/>
        <v/>
      </c>
      <c r="G294" s="3" t="str">
        <f>IF(AND(E294=0,COUNTIF(G$270:G293,D294)=0),D294,"")</f>
        <v/>
      </c>
      <c r="H294" s="41" t="str">
        <f t="shared" si="10"/>
        <v/>
      </c>
      <c r="I294" s="3"/>
      <c r="J294" s="946" t="str">
        <f>IF(AND($Q$5=1,'6 Subcontractual'!B37&lt;&gt;"",'6 Subcontractual'!C37&lt;&gt;"Please enter a valid UKPRN or generic code.",'6 Subcontractual'!F37="Home and EU, OfS-fundable"),'6 Subcontractual'!B37,"")</f>
        <v/>
      </c>
      <c r="K294" s="3" t="str">
        <f>IF(AND(J294&lt;&gt;"",J294&lt;&gt;UKPRN,COUNTIFS('8 Location'!B$13:B$62,"subcontracted out",'8 Location'!C$13:C$62,J294)&gt;0),1,IF(J294="","",0))</f>
        <v/>
      </c>
      <c r="L294" s="3" t="str">
        <f>IF(AND(K294=0,COUNTIF(L$270:L293,J294)=0),J294,"")</f>
        <v/>
      </c>
      <c r="M294" s="41" t="str">
        <f t="shared" si="11"/>
        <v/>
      </c>
      <c r="AQ294" s="1026"/>
      <c r="AR294" s="1027"/>
    </row>
    <row r="295" spans="2:44" x14ac:dyDescent="0.25">
      <c r="B295" s="40"/>
      <c r="C295" s="40">
        <v>25</v>
      </c>
      <c r="D295" s="1055" t="str">
        <f>IF(AND($P$5=1,'8 Location'!B37="subcontracted out",'8 Location'!C37&lt;&gt;"",'8 Location'!C37&lt;&gt;UKPRN,K37=""),'8 Location'!C37,"")</f>
        <v/>
      </c>
      <c r="E295" s="3" t="str">
        <f>IF(AND(D295&lt;&gt;"",COUNTIFS('6 Subcontractual'!B$14:B$133,D295,'6 Subcontractual'!F$14:F$133,"Home and EU, OfS-fundable")&gt;0),1,IF(D295="","",0))</f>
        <v/>
      </c>
      <c r="F295" t="str">
        <f t="shared" si="9"/>
        <v/>
      </c>
      <c r="G295" s="3" t="str">
        <f>IF(AND(E295=0,COUNTIF(G$270:G294,D295)=0),D295,"")</f>
        <v/>
      </c>
      <c r="H295" s="41" t="str">
        <f t="shared" si="10"/>
        <v/>
      </c>
      <c r="I295" s="3"/>
      <c r="J295" s="946" t="str">
        <f>IF(AND($Q$5=1,'6 Subcontractual'!B38&lt;&gt;"",'6 Subcontractual'!C38&lt;&gt;"Please enter a valid UKPRN or generic code.",'6 Subcontractual'!F38="Home and EU, OfS-fundable"),'6 Subcontractual'!B38,"")</f>
        <v/>
      </c>
      <c r="K295" s="3" t="str">
        <f>IF(AND(J295&lt;&gt;"",J295&lt;&gt;UKPRN,COUNTIFS('8 Location'!B$13:B$62,"subcontracted out",'8 Location'!C$13:C$62,J295)&gt;0),1,IF(J295="","",0))</f>
        <v/>
      </c>
      <c r="L295" s="3" t="str">
        <f>IF(AND(K295=0,COUNTIF(L$270:L294,J295)=0),J295,"")</f>
        <v/>
      </c>
      <c r="M295" s="41" t="str">
        <f t="shared" si="11"/>
        <v/>
      </c>
      <c r="AQ295" s="1026"/>
      <c r="AR295" s="1027"/>
    </row>
    <row r="296" spans="2:44" x14ac:dyDescent="0.25">
      <c r="B296" s="40"/>
      <c r="C296" s="40">
        <v>26</v>
      </c>
      <c r="D296" s="1055" t="str">
        <f>IF(AND($P$5=1,'8 Location'!B38="subcontracted out",'8 Location'!C38&lt;&gt;"",'8 Location'!C38&lt;&gt;UKPRN,K38=""),'8 Location'!C38,"")</f>
        <v/>
      </c>
      <c r="E296" s="3" t="str">
        <f>IF(AND(D296&lt;&gt;"",COUNTIFS('6 Subcontractual'!B$14:B$133,D296,'6 Subcontractual'!F$14:F$133,"Home and EU, OfS-fundable")&gt;0),1,IF(D296="","",0))</f>
        <v/>
      </c>
      <c r="F296" t="str">
        <f t="shared" si="9"/>
        <v/>
      </c>
      <c r="G296" s="3" t="str">
        <f>IF(AND(E296=0,COUNTIF(G$270:G295,D296)=0),D296,"")</f>
        <v/>
      </c>
      <c r="H296" s="41" t="str">
        <f t="shared" si="10"/>
        <v/>
      </c>
      <c r="I296" s="3"/>
      <c r="J296" s="946" t="str">
        <f>IF(AND($Q$5=1,'6 Subcontractual'!B39&lt;&gt;"",'6 Subcontractual'!C39&lt;&gt;"Please enter a valid UKPRN or generic code.",'6 Subcontractual'!F39="Home and EU, OfS-fundable"),'6 Subcontractual'!B39,"")</f>
        <v/>
      </c>
      <c r="K296" s="3" t="str">
        <f>IF(AND(J296&lt;&gt;"",J296&lt;&gt;UKPRN,COUNTIFS('8 Location'!B$13:B$62,"subcontracted out",'8 Location'!C$13:C$62,J296)&gt;0),1,IF(J296="","",0))</f>
        <v/>
      </c>
      <c r="L296" s="3" t="str">
        <f>IF(AND(K296=0,COUNTIF(L$270:L295,J296)=0),J296,"")</f>
        <v/>
      </c>
      <c r="M296" s="41" t="str">
        <f t="shared" si="11"/>
        <v/>
      </c>
      <c r="AQ296" s="1026"/>
      <c r="AR296" s="1027"/>
    </row>
    <row r="297" spans="2:44" x14ac:dyDescent="0.25">
      <c r="B297" s="40"/>
      <c r="C297" s="40">
        <v>27</v>
      </c>
      <c r="D297" s="1055" t="str">
        <f>IF(AND($P$5=1,'8 Location'!B39="subcontracted out",'8 Location'!C39&lt;&gt;"",'8 Location'!C39&lt;&gt;UKPRN,K39=""),'8 Location'!C39,"")</f>
        <v/>
      </c>
      <c r="E297" s="3" t="str">
        <f>IF(AND(D297&lt;&gt;"",COUNTIFS('6 Subcontractual'!B$14:B$133,D297,'6 Subcontractual'!F$14:F$133,"Home and EU, OfS-fundable")&gt;0),1,IF(D297="","",0))</f>
        <v/>
      </c>
      <c r="F297" t="str">
        <f t="shared" si="9"/>
        <v/>
      </c>
      <c r="G297" s="3" t="str">
        <f>IF(AND(E297=0,COUNTIF(G$270:G296,D297)=0),D297,"")</f>
        <v/>
      </c>
      <c r="H297" s="41" t="str">
        <f t="shared" si="10"/>
        <v/>
      </c>
      <c r="I297" s="3"/>
      <c r="J297" s="946" t="str">
        <f>IF(AND($Q$5=1,'6 Subcontractual'!B40&lt;&gt;"",'6 Subcontractual'!C40&lt;&gt;"Please enter a valid UKPRN or generic code.",'6 Subcontractual'!F40="Home and EU, OfS-fundable"),'6 Subcontractual'!B40,"")</f>
        <v/>
      </c>
      <c r="K297" s="3" t="str">
        <f>IF(AND(J297&lt;&gt;"",J297&lt;&gt;UKPRN,COUNTIFS('8 Location'!B$13:B$62,"subcontracted out",'8 Location'!C$13:C$62,J297)&gt;0),1,IF(J297="","",0))</f>
        <v/>
      </c>
      <c r="L297" s="3" t="str">
        <f>IF(AND(K297=0,COUNTIF(L$270:L296,J297)=0),J297,"")</f>
        <v/>
      </c>
      <c r="M297" s="41" t="str">
        <f t="shared" si="11"/>
        <v/>
      </c>
      <c r="AQ297" s="1026"/>
      <c r="AR297" s="1027"/>
    </row>
    <row r="298" spans="2:44" x14ac:dyDescent="0.25">
      <c r="B298" s="40"/>
      <c r="C298" s="40">
        <v>28</v>
      </c>
      <c r="D298" s="1055" t="str">
        <f>IF(AND($P$5=1,'8 Location'!B40="subcontracted out",'8 Location'!C40&lt;&gt;"",'8 Location'!C40&lt;&gt;UKPRN,K40=""),'8 Location'!C40,"")</f>
        <v/>
      </c>
      <c r="E298" s="3" t="str">
        <f>IF(AND(D298&lt;&gt;"",COUNTIFS('6 Subcontractual'!B$14:B$133,D298,'6 Subcontractual'!F$14:F$133,"Home and EU, OfS-fundable")&gt;0),1,IF(D298="","",0))</f>
        <v/>
      </c>
      <c r="F298" t="str">
        <f t="shared" si="9"/>
        <v/>
      </c>
      <c r="G298" s="3" t="str">
        <f>IF(AND(E298=0,COUNTIF(G$270:G297,D298)=0),D298,"")</f>
        <v/>
      </c>
      <c r="H298" s="41" t="str">
        <f t="shared" si="10"/>
        <v/>
      </c>
      <c r="I298" s="3"/>
      <c r="J298" s="946" t="str">
        <f>IF(AND($Q$5=1,'6 Subcontractual'!B41&lt;&gt;"",'6 Subcontractual'!C41&lt;&gt;"Please enter a valid UKPRN or generic code.",'6 Subcontractual'!F41="Home and EU, OfS-fundable"),'6 Subcontractual'!B41,"")</f>
        <v/>
      </c>
      <c r="K298" s="3" t="str">
        <f>IF(AND(J298&lt;&gt;"",J298&lt;&gt;UKPRN,COUNTIFS('8 Location'!B$13:B$62,"subcontracted out",'8 Location'!C$13:C$62,J298)&gt;0),1,IF(J298="","",0))</f>
        <v/>
      </c>
      <c r="L298" s="3" t="str">
        <f>IF(AND(K298=0,COUNTIF(L$270:L297,J298)=0),J298,"")</f>
        <v/>
      </c>
      <c r="M298" s="41" t="str">
        <f t="shared" si="11"/>
        <v/>
      </c>
      <c r="AQ298" s="1026"/>
      <c r="AR298" s="1027"/>
    </row>
    <row r="299" spans="2:44" x14ac:dyDescent="0.25">
      <c r="B299" s="40"/>
      <c r="C299" s="40">
        <v>29</v>
      </c>
      <c r="D299" s="1055" t="str">
        <f>IF(AND($P$5=1,'8 Location'!B41="subcontracted out",'8 Location'!C41&lt;&gt;"",'8 Location'!C41&lt;&gt;UKPRN,K41=""),'8 Location'!C41,"")</f>
        <v/>
      </c>
      <c r="E299" s="3" t="str">
        <f>IF(AND(D299&lt;&gt;"",COUNTIFS('6 Subcontractual'!B$14:B$133,D299,'6 Subcontractual'!F$14:F$133,"Home and EU, OfS-fundable")&gt;0),1,IF(D299="","",0))</f>
        <v/>
      </c>
      <c r="F299" t="str">
        <f t="shared" si="9"/>
        <v/>
      </c>
      <c r="G299" s="3" t="str">
        <f>IF(AND(E299=0,COUNTIF(G$270:G298,D299)=0),D299,"")</f>
        <v/>
      </c>
      <c r="H299" s="41" t="str">
        <f t="shared" si="10"/>
        <v/>
      </c>
      <c r="I299" s="3"/>
      <c r="J299" s="946" t="str">
        <f>IF(AND($Q$5=1,'6 Subcontractual'!B42&lt;&gt;"",'6 Subcontractual'!C42&lt;&gt;"Please enter a valid UKPRN or generic code.",'6 Subcontractual'!F42="Home and EU, OfS-fundable"),'6 Subcontractual'!B42,"")</f>
        <v/>
      </c>
      <c r="K299" s="3" t="str">
        <f>IF(AND(J299&lt;&gt;"",J299&lt;&gt;UKPRN,COUNTIFS('8 Location'!B$13:B$62,"subcontracted out",'8 Location'!C$13:C$62,J299)&gt;0),1,IF(J299="","",0))</f>
        <v/>
      </c>
      <c r="L299" s="3" t="str">
        <f>IF(AND(K299=0,COUNTIF(L$270:L298,J299)=0),J299,"")</f>
        <v/>
      </c>
      <c r="M299" s="41" t="str">
        <f t="shared" si="11"/>
        <v/>
      </c>
      <c r="AQ299" s="1026"/>
      <c r="AR299" s="1027"/>
    </row>
    <row r="300" spans="2:44" x14ac:dyDescent="0.25">
      <c r="B300" s="40"/>
      <c r="C300" s="40">
        <v>30</v>
      </c>
      <c r="D300" s="1055" t="str">
        <f>IF(AND($P$5=1,'8 Location'!B42="subcontracted out",'8 Location'!C42&lt;&gt;"",'8 Location'!C42&lt;&gt;UKPRN,K42=""),'8 Location'!C42,"")</f>
        <v/>
      </c>
      <c r="E300" s="3" t="str">
        <f>IF(AND(D300&lt;&gt;"",COUNTIFS('6 Subcontractual'!B$14:B$133,D300,'6 Subcontractual'!F$14:F$133,"Home and EU, OfS-fundable")&gt;0),1,IF(D300="","",0))</f>
        <v/>
      </c>
      <c r="F300" t="str">
        <f t="shared" si="9"/>
        <v/>
      </c>
      <c r="G300" s="3" t="str">
        <f>IF(AND(E300=0,COUNTIF(G$270:G299,D300)=0),D300,"")</f>
        <v/>
      </c>
      <c r="H300" s="41" t="str">
        <f t="shared" si="10"/>
        <v/>
      </c>
      <c r="I300" s="3"/>
      <c r="J300" s="946" t="str">
        <f>IF(AND($Q$5=1,'6 Subcontractual'!B43&lt;&gt;"",'6 Subcontractual'!C43&lt;&gt;"Please enter a valid UKPRN or generic code.",'6 Subcontractual'!F43="Home and EU, OfS-fundable"),'6 Subcontractual'!B43,"")</f>
        <v/>
      </c>
      <c r="K300" s="3" t="str">
        <f>IF(AND(J300&lt;&gt;"",J300&lt;&gt;UKPRN,COUNTIFS('8 Location'!B$13:B$62,"subcontracted out",'8 Location'!C$13:C$62,J300)&gt;0),1,IF(J300="","",0))</f>
        <v/>
      </c>
      <c r="L300" s="3" t="str">
        <f>IF(AND(K300=0,COUNTIF(L$270:L299,J300)=0),J300,"")</f>
        <v/>
      </c>
      <c r="M300" s="41" t="str">
        <f t="shared" si="11"/>
        <v/>
      </c>
      <c r="AQ300" s="1026"/>
      <c r="AR300" s="1027"/>
    </row>
    <row r="301" spans="2:44" x14ac:dyDescent="0.25">
      <c r="B301" s="40"/>
      <c r="C301" s="40">
        <v>31</v>
      </c>
      <c r="D301" s="1055" t="str">
        <f>IF(AND($P$5=1,'8 Location'!B43="subcontracted out",'8 Location'!C43&lt;&gt;"",'8 Location'!C43&lt;&gt;UKPRN,K43=""),'8 Location'!C43,"")</f>
        <v/>
      </c>
      <c r="E301" s="3" t="str">
        <f>IF(AND(D301&lt;&gt;"",COUNTIFS('6 Subcontractual'!B$14:B$133,D301,'6 Subcontractual'!F$14:F$133,"Home and EU, OfS-fundable")&gt;0),1,IF(D301="","",0))</f>
        <v/>
      </c>
      <c r="F301" t="str">
        <f t="shared" si="9"/>
        <v/>
      </c>
      <c r="G301" s="3" t="str">
        <f>IF(AND(E301=0,COUNTIF(G$270:G300,D301)=0),D301,"")</f>
        <v/>
      </c>
      <c r="H301" s="41" t="str">
        <f t="shared" si="10"/>
        <v/>
      </c>
      <c r="I301" s="3"/>
      <c r="J301" s="946" t="str">
        <f>IF(AND($Q$5=1,'6 Subcontractual'!B44&lt;&gt;"",'6 Subcontractual'!C44&lt;&gt;"Please enter a valid UKPRN or generic code.",'6 Subcontractual'!F44="Home and EU, OfS-fundable"),'6 Subcontractual'!B44,"")</f>
        <v/>
      </c>
      <c r="K301" s="3" t="str">
        <f>IF(AND(J301&lt;&gt;"",J301&lt;&gt;UKPRN,COUNTIFS('8 Location'!B$13:B$62,"subcontracted out",'8 Location'!C$13:C$62,J301)&gt;0),1,IF(J301="","",0))</f>
        <v/>
      </c>
      <c r="L301" s="3" t="str">
        <f>IF(AND(K301=0,COUNTIF(L$270:L300,J301)=0),J301,"")</f>
        <v/>
      </c>
      <c r="M301" s="41" t="str">
        <f t="shared" si="11"/>
        <v/>
      </c>
      <c r="AQ301" s="1026"/>
      <c r="AR301" s="1027"/>
    </row>
    <row r="302" spans="2:44" x14ac:dyDescent="0.25">
      <c r="B302" s="40"/>
      <c r="C302" s="40">
        <v>32</v>
      </c>
      <c r="D302" s="1055" t="str">
        <f>IF(AND($P$5=1,'8 Location'!B44="subcontracted out",'8 Location'!C44&lt;&gt;"",'8 Location'!C44&lt;&gt;UKPRN,K44=""),'8 Location'!C44,"")</f>
        <v/>
      </c>
      <c r="E302" s="3" t="str">
        <f>IF(AND(D302&lt;&gt;"",COUNTIFS('6 Subcontractual'!B$14:B$133,D302,'6 Subcontractual'!F$14:F$133,"Home and EU, OfS-fundable")&gt;0),1,IF(D302="","",0))</f>
        <v/>
      </c>
      <c r="F302" t="str">
        <f t="shared" si="9"/>
        <v/>
      </c>
      <c r="G302" s="3" t="str">
        <f>IF(AND(E302=0,COUNTIF(G$270:G301,D302)=0),D302,"")</f>
        <v/>
      </c>
      <c r="H302" s="41" t="str">
        <f t="shared" si="10"/>
        <v/>
      </c>
      <c r="I302" s="3"/>
      <c r="J302" s="946" t="str">
        <f>IF(AND($Q$5=1,'6 Subcontractual'!B45&lt;&gt;"",'6 Subcontractual'!C45&lt;&gt;"Please enter a valid UKPRN or generic code.",'6 Subcontractual'!F45="Home and EU, OfS-fundable"),'6 Subcontractual'!B45,"")</f>
        <v/>
      </c>
      <c r="K302" s="3" t="str">
        <f>IF(AND(J302&lt;&gt;"",J302&lt;&gt;UKPRN,COUNTIFS('8 Location'!B$13:B$62,"subcontracted out",'8 Location'!C$13:C$62,J302)&gt;0),1,IF(J302="","",0))</f>
        <v/>
      </c>
      <c r="L302" s="3" t="str">
        <f>IF(AND(K302=0,COUNTIF(L$270:L301,J302)=0),J302,"")</f>
        <v/>
      </c>
      <c r="M302" s="41" t="str">
        <f t="shared" si="11"/>
        <v/>
      </c>
      <c r="AQ302" s="1026"/>
      <c r="AR302" s="1027"/>
    </row>
    <row r="303" spans="2:44" x14ac:dyDescent="0.25">
      <c r="B303" s="40"/>
      <c r="C303" s="40">
        <v>33</v>
      </c>
      <c r="D303" s="1055" t="str">
        <f>IF(AND($P$5=1,'8 Location'!B45="subcontracted out",'8 Location'!C45&lt;&gt;"",'8 Location'!C45&lt;&gt;UKPRN,K45=""),'8 Location'!C45,"")</f>
        <v/>
      </c>
      <c r="E303" s="3" t="str">
        <f>IF(AND(D303&lt;&gt;"",COUNTIFS('6 Subcontractual'!B$14:B$133,D303,'6 Subcontractual'!F$14:F$133,"Home and EU, OfS-fundable")&gt;0),1,IF(D303="","",0))</f>
        <v/>
      </c>
      <c r="F303" t="str">
        <f t="shared" si="9"/>
        <v/>
      </c>
      <c r="G303" s="3" t="str">
        <f>IF(AND(E303=0,COUNTIF(G$270:G302,D303)=0),D303,"")</f>
        <v/>
      </c>
      <c r="H303" s="41" t="str">
        <f t="shared" si="10"/>
        <v/>
      </c>
      <c r="I303" s="3"/>
      <c r="J303" s="946" t="str">
        <f>IF(AND($Q$5=1,'6 Subcontractual'!B46&lt;&gt;"",'6 Subcontractual'!C46&lt;&gt;"Please enter a valid UKPRN or generic code.",'6 Subcontractual'!F46="Home and EU, OfS-fundable"),'6 Subcontractual'!B46,"")</f>
        <v/>
      </c>
      <c r="K303" s="3" t="str">
        <f>IF(AND(J303&lt;&gt;"",J303&lt;&gt;UKPRN,COUNTIFS('8 Location'!B$13:B$62,"subcontracted out",'8 Location'!C$13:C$62,J303)&gt;0),1,IF(J303="","",0))</f>
        <v/>
      </c>
      <c r="L303" s="3" t="str">
        <f>IF(AND(K303=0,COUNTIF(L$270:L302,J303)=0),J303,"")</f>
        <v/>
      </c>
      <c r="M303" s="41" t="str">
        <f t="shared" si="11"/>
        <v/>
      </c>
      <c r="AQ303" s="1026"/>
      <c r="AR303" s="1027"/>
    </row>
    <row r="304" spans="2:44" x14ac:dyDescent="0.25">
      <c r="B304" s="40"/>
      <c r="C304" s="40">
        <v>34</v>
      </c>
      <c r="D304" s="1055" t="str">
        <f>IF(AND($P$5=1,'8 Location'!B46="subcontracted out",'8 Location'!C46&lt;&gt;"",'8 Location'!C46&lt;&gt;UKPRN,K46=""),'8 Location'!C46,"")</f>
        <v/>
      </c>
      <c r="E304" s="3" t="str">
        <f>IF(AND(D304&lt;&gt;"",COUNTIFS('6 Subcontractual'!B$14:B$133,D304,'6 Subcontractual'!F$14:F$133,"Home and EU, OfS-fundable")&gt;0),1,IF(D304="","",0))</f>
        <v/>
      </c>
      <c r="F304" t="str">
        <f t="shared" si="9"/>
        <v/>
      </c>
      <c r="G304" s="3" t="str">
        <f>IF(AND(E304=0,COUNTIF(G$270:G303,D304)=0),D304,"")</f>
        <v/>
      </c>
      <c r="H304" s="41" t="str">
        <f t="shared" si="10"/>
        <v/>
      </c>
      <c r="I304" s="3"/>
      <c r="J304" s="946" t="str">
        <f>IF(AND($Q$5=1,'6 Subcontractual'!B47&lt;&gt;"",'6 Subcontractual'!C47&lt;&gt;"Please enter a valid UKPRN or generic code.",'6 Subcontractual'!F47="Home and EU, OfS-fundable"),'6 Subcontractual'!B47,"")</f>
        <v/>
      </c>
      <c r="K304" s="3" t="str">
        <f>IF(AND(J304&lt;&gt;"",J304&lt;&gt;UKPRN,COUNTIFS('8 Location'!B$13:B$62,"subcontracted out",'8 Location'!C$13:C$62,J304)&gt;0),1,IF(J304="","",0))</f>
        <v/>
      </c>
      <c r="L304" s="3" t="str">
        <f>IF(AND(K304=0,COUNTIF(L$270:L303,J304)=0),J304,"")</f>
        <v/>
      </c>
      <c r="M304" s="41" t="str">
        <f t="shared" si="11"/>
        <v/>
      </c>
      <c r="AQ304" s="1026"/>
      <c r="AR304" s="1027"/>
    </row>
    <row r="305" spans="2:44" x14ac:dyDescent="0.25">
      <c r="B305" s="40"/>
      <c r="C305" s="40">
        <v>35</v>
      </c>
      <c r="D305" s="1055" t="str">
        <f>IF(AND($P$5=1,'8 Location'!B47="subcontracted out",'8 Location'!C47&lt;&gt;"",'8 Location'!C47&lt;&gt;UKPRN,K47=""),'8 Location'!C47,"")</f>
        <v/>
      </c>
      <c r="E305" s="3" t="str">
        <f>IF(AND(D305&lt;&gt;"",COUNTIFS('6 Subcontractual'!B$14:B$133,D305,'6 Subcontractual'!F$14:F$133,"Home and EU, OfS-fundable")&gt;0),1,IF(D305="","",0))</f>
        <v/>
      </c>
      <c r="F305" t="str">
        <f t="shared" si="9"/>
        <v/>
      </c>
      <c r="G305" s="3" t="str">
        <f>IF(AND(E305=0,COUNTIF(G$270:G304,D305)=0),D305,"")</f>
        <v/>
      </c>
      <c r="H305" s="41" t="str">
        <f t="shared" si="10"/>
        <v/>
      </c>
      <c r="I305" s="3"/>
      <c r="J305" s="946" t="str">
        <f>IF(AND($Q$5=1,'6 Subcontractual'!B48&lt;&gt;"",'6 Subcontractual'!C48&lt;&gt;"Please enter a valid UKPRN or generic code.",'6 Subcontractual'!F48="Home and EU, OfS-fundable"),'6 Subcontractual'!B48,"")</f>
        <v/>
      </c>
      <c r="K305" s="3" t="str">
        <f>IF(AND(J305&lt;&gt;"",J305&lt;&gt;UKPRN,COUNTIFS('8 Location'!B$13:B$62,"subcontracted out",'8 Location'!C$13:C$62,J305)&gt;0),1,IF(J305="","",0))</f>
        <v/>
      </c>
      <c r="L305" s="3" t="str">
        <f>IF(AND(K305=0,COUNTIF(L$270:L304,J305)=0),J305,"")</f>
        <v/>
      </c>
      <c r="M305" s="41" t="str">
        <f t="shared" si="11"/>
        <v/>
      </c>
      <c r="AQ305" s="1026"/>
      <c r="AR305" s="1027"/>
    </row>
    <row r="306" spans="2:44" x14ac:dyDescent="0.25">
      <c r="B306" s="40"/>
      <c r="C306" s="40">
        <v>36</v>
      </c>
      <c r="D306" s="1055" t="str">
        <f>IF(AND($P$5=1,'8 Location'!B48="subcontracted out",'8 Location'!C48&lt;&gt;"",'8 Location'!C48&lt;&gt;UKPRN,K48=""),'8 Location'!C48,"")</f>
        <v/>
      </c>
      <c r="E306" s="3" t="str">
        <f>IF(AND(D306&lt;&gt;"",COUNTIFS('6 Subcontractual'!B$14:B$133,D306,'6 Subcontractual'!F$14:F$133,"Home and EU, OfS-fundable")&gt;0),1,IF(D306="","",0))</f>
        <v/>
      </c>
      <c r="F306" t="str">
        <f t="shared" si="9"/>
        <v/>
      </c>
      <c r="G306" s="3" t="str">
        <f>IF(AND(E306=0,COUNTIF(G$270:G305,D306)=0),D306,"")</f>
        <v/>
      </c>
      <c r="H306" s="41" t="str">
        <f t="shared" si="10"/>
        <v/>
      </c>
      <c r="I306" s="3"/>
      <c r="J306" s="946" t="str">
        <f>IF(AND($Q$5=1,'6 Subcontractual'!B49&lt;&gt;"",'6 Subcontractual'!C49&lt;&gt;"Please enter a valid UKPRN or generic code.",'6 Subcontractual'!F49="Home and EU, OfS-fundable"),'6 Subcontractual'!B49,"")</f>
        <v/>
      </c>
      <c r="K306" s="3" t="str">
        <f>IF(AND(J306&lt;&gt;"",J306&lt;&gt;UKPRN,COUNTIFS('8 Location'!B$13:B$62,"subcontracted out",'8 Location'!C$13:C$62,J306)&gt;0),1,IF(J306="","",0))</f>
        <v/>
      </c>
      <c r="L306" s="3" t="str">
        <f>IF(AND(K306=0,COUNTIF(L$270:L305,J306)=0),J306,"")</f>
        <v/>
      </c>
      <c r="M306" s="41" t="str">
        <f t="shared" si="11"/>
        <v/>
      </c>
      <c r="AQ306" s="1026"/>
      <c r="AR306" s="1027"/>
    </row>
    <row r="307" spans="2:44" x14ac:dyDescent="0.25">
      <c r="B307" s="40"/>
      <c r="C307" s="40">
        <v>37</v>
      </c>
      <c r="D307" s="1055" t="str">
        <f>IF(AND($P$5=1,'8 Location'!B49="subcontracted out",'8 Location'!C49&lt;&gt;"",'8 Location'!C49&lt;&gt;UKPRN,K49=""),'8 Location'!C49,"")</f>
        <v/>
      </c>
      <c r="E307" s="3" t="str">
        <f>IF(AND(D307&lt;&gt;"",COUNTIFS('6 Subcontractual'!B$14:B$133,D307,'6 Subcontractual'!F$14:F$133,"Home and EU, OfS-fundable")&gt;0),1,IF(D307="","",0))</f>
        <v/>
      </c>
      <c r="F307" t="str">
        <f t="shared" si="9"/>
        <v/>
      </c>
      <c r="G307" s="3" t="str">
        <f>IF(AND(E307=0,COUNTIF(G$270:G306,D307)=0),D307,"")</f>
        <v/>
      </c>
      <c r="H307" s="41" t="str">
        <f t="shared" si="10"/>
        <v/>
      </c>
      <c r="I307" s="3"/>
      <c r="J307" s="946" t="str">
        <f>IF(AND($Q$5=1,'6 Subcontractual'!B50&lt;&gt;"",'6 Subcontractual'!C50&lt;&gt;"Please enter a valid UKPRN or generic code.",'6 Subcontractual'!F50="Home and EU, OfS-fundable"),'6 Subcontractual'!B50,"")</f>
        <v/>
      </c>
      <c r="K307" s="3" t="str">
        <f>IF(AND(J307&lt;&gt;"",J307&lt;&gt;UKPRN,COUNTIFS('8 Location'!B$13:B$62,"subcontracted out",'8 Location'!C$13:C$62,J307)&gt;0),1,IF(J307="","",0))</f>
        <v/>
      </c>
      <c r="L307" s="3" t="str">
        <f>IF(AND(K307=0,COUNTIF(L$270:L306,J307)=0),J307,"")</f>
        <v/>
      </c>
      <c r="M307" s="41" t="str">
        <f t="shared" si="11"/>
        <v/>
      </c>
      <c r="AQ307" s="1026"/>
      <c r="AR307" s="1027"/>
    </row>
    <row r="308" spans="2:44" x14ac:dyDescent="0.25">
      <c r="B308" s="40"/>
      <c r="C308" s="40">
        <v>38</v>
      </c>
      <c r="D308" s="1055" t="str">
        <f>IF(AND($P$5=1,'8 Location'!B50="subcontracted out",'8 Location'!C50&lt;&gt;"",'8 Location'!C50&lt;&gt;UKPRN,K50=""),'8 Location'!C50,"")</f>
        <v/>
      </c>
      <c r="E308" s="3" t="str">
        <f>IF(AND(D308&lt;&gt;"",COUNTIFS('6 Subcontractual'!B$14:B$133,D308,'6 Subcontractual'!F$14:F$133,"Home and EU, OfS-fundable")&gt;0),1,IF(D308="","",0))</f>
        <v/>
      </c>
      <c r="F308" t="str">
        <f t="shared" si="9"/>
        <v/>
      </c>
      <c r="G308" s="3" t="str">
        <f>IF(AND(E308=0,COUNTIF(G$270:G307,D308)=0),D308,"")</f>
        <v/>
      </c>
      <c r="H308" s="41" t="str">
        <f t="shared" si="10"/>
        <v/>
      </c>
      <c r="I308" s="3"/>
      <c r="J308" s="946" t="str">
        <f>IF(AND($Q$5=1,'6 Subcontractual'!B51&lt;&gt;"",'6 Subcontractual'!C51&lt;&gt;"Please enter a valid UKPRN or generic code.",'6 Subcontractual'!F51="Home and EU, OfS-fundable"),'6 Subcontractual'!B51,"")</f>
        <v/>
      </c>
      <c r="K308" s="3" t="str">
        <f>IF(AND(J308&lt;&gt;"",J308&lt;&gt;UKPRN,COUNTIFS('8 Location'!B$13:B$62,"subcontracted out",'8 Location'!C$13:C$62,J308)&gt;0),1,IF(J308="","",0))</f>
        <v/>
      </c>
      <c r="L308" s="3" t="str">
        <f>IF(AND(K308=0,COUNTIF(L$270:L307,J308)=0),J308,"")</f>
        <v/>
      </c>
      <c r="M308" s="41" t="str">
        <f t="shared" si="11"/>
        <v/>
      </c>
      <c r="AQ308" s="1026"/>
      <c r="AR308" s="1027"/>
    </row>
    <row r="309" spans="2:44" x14ac:dyDescent="0.25">
      <c r="B309" s="40"/>
      <c r="C309" s="40">
        <v>39</v>
      </c>
      <c r="D309" s="1055" t="str">
        <f>IF(AND($P$5=1,'8 Location'!B51="subcontracted out",'8 Location'!C51&lt;&gt;"",'8 Location'!C51&lt;&gt;UKPRN,K51=""),'8 Location'!C51,"")</f>
        <v/>
      </c>
      <c r="E309" s="3" t="str">
        <f>IF(AND(D309&lt;&gt;"",COUNTIFS('6 Subcontractual'!B$14:B$133,D309,'6 Subcontractual'!F$14:F$133,"Home and EU, OfS-fundable")&gt;0),1,IF(D309="","",0))</f>
        <v/>
      </c>
      <c r="F309" t="str">
        <f t="shared" si="9"/>
        <v/>
      </c>
      <c r="G309" s="3" t="str">
        <f>IF(AND(E309=0,COUNTIF(G$270:G308,D309)=0),D309,"")</f>
        <v/>
      </c>
      <c r="H309" s="41" t="str">
        <f t="shared" si="10"/>
        <v/>
      </c>
      <c r="I309" s="3"/>
      <c r="J309" s="946" t="str">
        <f>IF(AND($Q$5=1,'6 Subcontractual'!B52&lt;&gt;"",'6 Subcontractual'!C52&lt;&gt;"Please enter a valid UKPRN or generic code.",'6 Subcontractual'!F52="Home and EU, OfS-fundable"),'6 Subcontractual'!B52,"")</f>
        <v/>
      </c>
      <c r="K309" s="3" t="str">
        <f>IF(AND(J309&lt;&gt;"",J309&lt;&gt;UKPRN,COUNTIFS('8 Location'!B$13:B$62,"subcontracted out",'8 Location'!C$13:C$62,J309)&gt;0),1,IF(J309="","",0))</f>
        <v/>
      </c>
      <c r="L309" s="3" t="str">
        <f>IF(AND(K309=0,COUNTIF(L$270:L308,J309)=0),J309,"")</f>
        <v/>
      </c>
      <c r="M309" s="41" t="str">
        <f t="shared" si="11"/>
        <v/>
      </c>
      <c r="AQ309" s="1026"/>
      <c r="AR309" s="1027"/>
    </row>
    <row r="310" spans="2:44" x14ac:dyDescent="0.25">
      <c r="B310" s="40"/>
      <c r="C310" s="40">
        <v>40</v>
      </c>
      <c r="D310" s="1055" t="str">
        <f>IF(AND($P$5=1,'8 Location'!B52="subcontracted out",'8 Location'!C52&lt;&gt;"",'8 Location'!C52&lt;&gt;UKPRN,K52=""),'8 Location'!C52,"")</f>
        <v/>
      </c>
      <c r="E310" s="3" t="str">
        <f>IF(AND(D310&lt;&gt;"",COUNTIFS('6 Subcontractual'!B$14:B$133,D310,'6 Subcontractual'!F$14:F$133,"Home and EU, OfS-fundable")&gt;0),1,IF(D310="","",0))</f>
        <v/>
      </c>
      <c r="F310" t="str">
        <f t="shared" si="9"/>
        <v/>
      </c>
      <c r="G310" s="3" t="str">
        <f>IF(AND(E310=0,COUNTIF(G$270:G309,D310)=0),D310,"")</f>
        <v/>
      </c>
      <c r="H310" s="41" t="str">
        <f t="shared" si="10"/>
        <v/>
      </c>
      <c r="I310" s="3"/>
      <c r="J310" s="946" t="str">
        <f>IF(AND($Q$5=1,'6 Subcontractual'!B53&lt;&gt;"",'6 Subcontractual'!C53&lt;&gt;"Please enter a valid UKPRN or generic code.",'6 Subcontractual'!F53="Home and EU, OfS-fundable"),'6 Subcontractual'!B53,"")</f>
        <v/>
      </c>
      <c r="K310" s="3" t="str">
        <f>IF(AND(J310&lt;&gt;"",J310&lt;&gt;UKPRN,COUNTIFS('8 Location'!B$13:B$62,"subcontracted out",'8 Location'!C$13:C$62,J310)&gt;0),1,IF(J310="","",0))</f>
        <v/>
      </c>
      <c r="L310" s="3" t="str">
        <f>IF(AND(K310=0,COUNTIF(L$270:L309,J310)=0),J310,"")</f>
        <v/>
      </c>
      <c r="M310" s="41" t="str">
        <f t="shared" si="11"/>
        <v/>
      </c>
      <c r="AQ310" s="1026"/>
      <c r="AR310" s="1027"/>
    </row>
    <row r="311" spans="2:44" x14ac:dyDescent="0.25">
      <c r="B311" s="40"/>
      <c r="C311" s="40">
        <v>41</v>
      </c>
      <c r="D311" s="1055" t="str">
        <f>IF(AND($P$5=1,'8 Location'!B53="subcontracted out",'8 Location'!C53&lt;&gt;"",'8 Location'!C53&lt;&gt;UKPRN,K53=""),'8 Location'!C53,"")</f>
        <v/>
      </c>
      <c r="E311" s="3" t="str">
        <f>IF(AND(D311&lt;&gt;"",COUNTIFS('6 Subcontractual'!B$14:B$133,D311,'6 Subcontractual'!F$14:F$133,"Home and EU, OfS-fundable")&gt;0),1,IF(D311="","",0))</f>
        <v/>
      </c>
      <c r="F311" t="str">
        <f t="shared" si="9"/>
        <v/>
      </c>
      <c r="G311" s="3" t="str">
        <f>IF(AND(E311=0,COUNTIF(G$270:G310,D311)=0),D311,"")</f>
        <v/>
      </c>
      <c r="H311" s="41" t="str">
        <f t="shared" si="10"/>
        <v/>
      </c>
      <c r="I311" s="3"/>
      <c r="J311" s="946" t="str">
        <f>IF(AND($Q$5=1,'6 Subcontractual'!B54&lt;&gt;"",'6 Subcontractual'!C54&lt;&gt;"Please enter a valid UKPRN or generic code.",'6 Subcontractual'!F54="Home and EU, OfS-fundable"),'6 Subcontractual'!B54,"")</f>
        <v/>
      </c>
      <c r="K311" s="3" t="str">
        <f>IF(AND(J311&lt;&gt;"",J311&lt;&gt;UKPRN,COUNTIFS('8 Location'!B$13:B$62,"subcontracted out",'8 Location'!C$13:C$62,J311)&gt;0),1,IF(J311="","",0))</f>
        <v/>
      </c>
      <c r="L311" s="3" t="str">
        <f>IF(AND(K311=0,COUNTIF(L$270:L310,J311)=0),J311,"")</f>
        <v/>
      </c>
      <c r="M311" s="41" t="str">
        <f t="shared" si="11"/>
        <v/>
      </c>
      <c r="AQ311" s="1026"/>
      <c r="AR311" s="1027"/>
    </row>
    <row r="312" spans="2:44" x14ac:dyDescent="0.25">
      <c r="B312" s="40"/>
      <c r="C312" s="40">
        <v>42</v>
      </c>
      <c r="D312" s="1055" t="str">
        <f>IF(AND($P$5=1,'8 Location'!B54="subcontracted out",'8 Location'!C54&lt;&gt;"",'8 Location'!C54&lt;&gt;UKPRN,K54=""),'8 Location'!C54,"")</f>
        <v/>
      </c>
      <c r="E312" s="3" t="str">
        <f>IF(AND(D312&lt;&gt;"",COUNTIFS('6 Subcontractual'!B$14:B$133,D312,'6 Subcontractual'!F$14:F$133,"Home and EU, OfS-fundable")&gt;0),1,IF(D312="","",0))</f>
        <v/>
      </c>
      <c r="F312" t="str">
        <f t="shared" si="9"/>
        <v/>
      </c>
      <c r="G312" s="3" t="str">
        <f>IF(AND(E312=0,COUNTIF(G$270:G311,D312)=0),D312,"")</f>
        <v/>
      </c>
      <c r="H312" s="41" t="str">
        <f t="shared" si="10"/>
        <v/>
      </c>
      <c r="I312" s="3"/>
      <c r="J312" s="946" t="str">
        <f>IF(AND($Q$5=1,'6 Subcontractual'!B55&lt;&gt;"",'6 Subcontractual'!C55&lt;&gt;"Please enter a valid UKPRN or generic code.",'6 Subcontractual'!F55="Home and EU, OfS-fundable"),'6 Subcontractual'!B55,"")</f>
        <v/>
      </c>
      <c r="K312" s="3" t="str">
        <f>IF(AND(J312&lt;&gt;"",J312&lt;&gt;UKPRN,COUNTIFS('8 Location'!B$13:B$62,"subcontracted out",'8 Location'!C$13:C$62,J312)&gt;0),1,IF(J312="","",0))</f>
        <v/>
      </c>
      <c r="L312" s="3" t="str">
        <f>IF(AND(K312=0,COUNTIF(L$270:L311,J312)=0),J312,"")</f>
        <v/>
      </c>
      <c r="M312" s="41" t="str">
        <f t="shared" si="11"/>
        <v/>
      </c>
      <c r="AQ312" s="1026"/>
      <c r="AR312" s="1027"/>
    </row>
    <row r="313" spans="2:44" x14ac:dyDescent="0.25">
      <c r="B313" s="40"/>
      <c r="C313" s="40">
        <v>43</v>
      </c>
      <c r="D313" s="1055" t="str">
        <f>IF(AND($P$5=1,'8 Location'!B55="subcontracted out",'8 Location'!C55&lt;&gt;"",'8 Location'!C55&lt;&gt;UKPRN,K55=""),'8 Location'!C55,"")</f>
        <v/>
      </c>
      <c r="E313" s="3" t="str">
        <f>IF(AND(D313&lt;&gt;"",COUNTIFS('6 Subcontractual'!B$14:B$133,D313,'6 Subcontractual'!F$14:F$133,"Home and EU, OfS-fundable")&gt;0),1,IF(D313="","",0))</f>
        <v/>
      </c>
      <c r="F313" t="str">
        <f t="shared" si="9"/>
        <v/>
      </c>
      <c r="G313" s="3" t="str">
        <f>IF(AND(E313=0,COUNTIF(G$270:G312,D313)=0),D313,"")</f>
        <v/>
      </c>
      <c r="H313" s="41" t="str">
        <f t="shared" si="10"/>
        <v/>
      </c>
      <c r="I313" s="3"/>
      <c r="J313" s="946" t="str">
        <f>IF(AND($Q$5=1,'6 Subcontractual'!B56&lt;&gt;"",'6 Subcontractual'!C56&lt;&gt;"Please enter a valid UKPRN or generic code.",'6 Subcontractual'!F56="Home and EU, OfS-fundable"),'6 Subcontractual'!B56,"")</f>
        <v/>
      </c>
      <c r="K313" s="3" t="str">
        <f>IF(AND(J313&lt;&gt;"",J313&lt;&gt;UKPRN,COUNTIFS('8 Location'!B$13:B$62,"subcontracted out",'8 Location'!C$13:C$62,J313)&gt;0),1,IF(J313="","",0))</f>
        <v/>
      </c>
      <c r="L313" s="3" t="str">
        <f>IF(AND(K313=0,COUNTIF(L$270:L312,J313)=0),J313,"")</f>
        <v/>
      </c>
      <c r="M313" s="41" t="str">
        <f t="shared" si="11"/>
        <v/>
      </c>
      <c r="AQ313" s="1026"/>
      <c r="AR313" s="1027"/>
    </row>
    <row r="314" spans="2:44" x14ac:dyDescent="0.25">
      <c r="B314" s="40"/>
      <c r="C314" s="40">
        <v>44</v>
      </c>
      <c r="D314" s="1055" t="str">
        <f>IF(AND($P$5=1,'8 Location'!B56="subcontracted out",'8 Location'!C56&lt;&gt;"",'8 Location'!C56&lt;&gt;UKPRN,K56=""),'8 Location'!C56,"")</f>
        <v/>
      </c>
      <c r="E314" s="3" t="str">
        <f>IF(AND(D314&lt;&gt;"",COUNTIFS('6 Subcontractual'!B$14:B$133,D314,'6 Subcontractual'!F$14:F$133,"Home and EU, OfS-fundable")&gt;0),1,IF(D314="","",0))</f>
        <v/>
      </c>
      <c r="F314" t="str">
        <f t="shared" si="9"/>
        <v/>
      </c>
      <c r="G314" s="3" t="str">
        <f>IF(AND(E314=0,COUNTIF(G$270:G313,D314)=0),D314,"")</f>
        <v/>
      </c>
      <c r="H314" s="41" t="str">
        <f t="shared" si="10"/>
        <v/>
      </c>
      <c r="I314" s="3"/>
      <c r="J314" s="946" t="str">
        <f>IF(AND($Q$5=1,'6 Subcontractual'!B57&lt;&gt;"",'6 Subcontractual'!C57&lt;&gt;"Please enter a valid UKPRN or generic code.",'6 Subcontractual'!F57="Home and EU, OfS-fundable"),'6 Subcontractual'!B57,"")</f>
        <v/>
      </c>
      <c r="K314" s="3" t="str">
        <f>IF(AND(J314&lt;&gt;"",J314&lt;&gt;UKPRN,COUNTIFS('8 Location'!B$13:B$62,"subcontracted out",'8 Location'!C$13:C$62,J314)&gt;0),1,IF(J314="","",0))</f>
        <v/>
      </c>
      <c r="L314" s="3" t="str">
        <f>IF(AND(K314=0,COUNTIF(L$270:L313,J314)=0),J314,"")</f>
        <v/>
      </c>
      <c r="M314" s="41" t="str">
        <f t="shared" si="11"/>
        <v/>
      </c>
      <c r="AQ314" s="1026"/>
      <c r="AR314" s="1027"/>
    </row>
    <row r="315" spans="2:44" x14ac:dyDescent="0.25">
      <c r="B315" s="40"/>
      <c r="C315" s="40">
        <v>45</v>
      </c>
      <c r="D315" s="1055" t="str">
        <f>IF(AND($P$5=1,'8 Location'!B57="subcontracted out",'8 Location'!C57&lt;&gt;"",'8 Location'!C57&lt;&gt;UKPRN,K57=""),'8 Location'!C57,"")</f>
        <v/>
      </c>
      <c r="E315" s="3" t="str">
        <f>IF(AND(D315&lt;&gt;"",COUNTIFS('6 Subcontractual'!B$14:B$133,D315,'6 Subcontractual'!F$14:F$133,"Home and EU, OfS-fundable")&gt;0),1,IF(D315="","",0))</f>
        <v/>
      </c>
      <c r="F315" t="str">
        <f t="shared" si="9"/>
        <v/>
      </c>
      <c r="G315" s="3" t="str">
        <f>IF(AND(E315=0,COUNTIF(G$270:G314,D315)=0),D315,"")</f>
        <v/>
      </c>
      <c r="H315" s="41" t="str">
        <f t="shared" si="10"/>
        <v/>
      </c>
      <c r="I315" s="3"/>
      <c r="J315" s="946" t="str">
        <f>IF(AND($Q$5=1,'6 Subcontractual'!B58&lt;&gt;"",'6 Subcontractual'!C58&lt;&gt;"Please enter a valid UKPRN or generic code.",'6 Subcontractual'!F58="Home and EU, OfS-fundable"),'6 Subcontractual'!B58,"")</f>
        <v/>
      </c>
      <c r="K315" s="3" t="str">
        <f>IF(AND(J315&lt;&gt;"",J315&lt;&gt;UKPRN,COUNTIFS('8 Location'!B$13:B$62,"subcontracted out",'8 Location'!C$13:C$62,J315)&gt;0),1,IF(J315="","",0))</f>
        <v/>
      </c>
      <c r="L315" s="3" t="str">
        <f>IF(AND(K315=0,COUNTIF(L$270:L314,J315)=0),J315,"")</f>
        <v/>
      </c>
      <c r="M315" s="41" t="str">
        <f t="shared" si="11"/>
        <v/>
      </c>
      <c r="AQ315" s="1026"/>
      <c r="AR315" s="1027"/>
    </row>
    <row r="316" spans="2:44" x14ac:dyDescent="0.25">
      <c r="B316" s="40"/>
      <c r="C316" s="40">
        <v>46</v>
      </c>
      <c r="D316" s="1055" t="str">
        <f>IF(AND($P$5=1,'8 Location'!B58="subcontracted out",'8 Location'!C58&lt;&gt;"",'8 Location'!C58&lt;&gt;UKPRN,K58=""),'8 Location'!C58,"")</f>
        <v/>
      </c>
      <c r="E316" s="3" t="str">
        <f>IF(AND(D316&lt;&gt;"",COUNTIFS('6 Subcontractual'!B$14:B$133,D316,'6 Subcontractual'!F$14:F$133,"Home and EU, OfS-fundable")&gt;0),1,IF(D316="","",0))</f>
        <v/>
      </c>
      <c r="F316" t="str">
        <f t="shared" si="9"/>
        <v/>
      </c>
      <c r="G316" s="3" t="str">
        <f>IF(AND(E316=0,COUNTIF(G$270:G315,D316)=0),D316,"")</f>
        <v/>
      </c>
      <c r="H316" s="41" t="str">
        <f t="shared" si="10"/>
        <v/>
      </c>
      <c r="I316" s="3"/>
      <c r="J316" s="946" t="str">
        <f>IF(AND($Q$5=1,'6 Subcontractual'!B59&lt;&gt;"",'6 Subcontractual'!C59&lt;&gt;"Please enter a valid UKPRN or generic code.",'6 Subcontractual'!F59="Home and EU, OfS-fundable"),'6 Subcontractual'!B59,"")</f>
        <v/>
      </c>
      <c r="K316" s="3" t="str">
        <f>IF(AND(J316&lt;&gt;"",J316&lt;&gt;UKPRN,COUNTIFS('8 Location'!B$13:B$62,"subcontracted out",'8 Location'!C$13:C$62,J316)&gt;0),1,IF(J316="","",0))</f>
        <v/>
      </c>
      <c r="L316" s="3" t="str">
        <f>IF(AND(K316=0,COUNTIF(L$270:L315,J316)=0),J316,"")</f>
        <v/>
      </c>
      <c r="M316" s="41" t="str">
        <f t="shared" si="11"/>
        <v/>
      </c>
      <c r="AQ316" s="1026"/>
      <c r="AR316" s="1027"/>
    </row>
    <row r="317" spans="2:44" x14ac:dyDescent="0.25">
      <c r="B317" s="40"/>
      <c r="C317" s="40">
        <v>47</v>
      </c>
      <c r="D317" s="1055" t="str">
        <f>IF(AND($P$5=1,'8 Location'!B59="subcontracted out",'8 Location'!C59&lt;&gt;"",'8 Location'!C59&lt;&gt;UKPRN,K59=""),'8 Location'!C59,"")</f>
        <v/>
      </c>
      <c r="E317" s="3" t="str">
        <f>IF(AND(D317&lt;&gt;"",COUNTIFS('6 Subcontractual'!B$14:B$133,D317,'6 Subcontractual'!F$14:F$133,"Home and EU, OfS-fundable")&gt;0),1,IF(D317="","",0))</f>
        <v/>
      </c>
      <c r="F317" t="str">
        <f t="shared" si="9"/>
        <v/>
      </c>
      <c r="G317" s="3" t="str">
        <f>IF(AND(E317=0,COUNTIF(G$270:G316,D317)=0),D317,"")</f>
        <v/>
      </c>
      <c r="H317" s="41" t="str">
        <f t="shared" si="10"/>
        <v/>
      </c>
      <c r="I317" s="3"/>
      <c r="J317" s="946" t="str">
        <f>IF(AND($Q$5=1,'6 Subcontractual'!B60&lt;&gt;"",'6 Subcontractual'!C60&lt;&gt;"Please enter a valid UKPRN or generic code.",'6 Subcontractual'!F60="Home and EU, OfS-fundable"),'6 Subcontractual'!B60,"")</f>
        <v/>
      </c>
      <c r="K317" s="3" t="str">
        <f>IF(AND(J317&lt;&gt;"",J317&lt;&gt;UKPRN,COUNTIFS('8 Location'!B$13:B$62,"subcontracted out",'8 Location'!C$13:C$62,J317)&gt;0),1,IF(J317="","",0))</f>
        <v/>
      </c>
      <c r="L317" s="3" t="str">
        <f>IF(AND(K317=0,COUNTIF(L$270:L316,J317)=0),J317,"")</f>
        <v/>
      </c>
      <c r="M317" s="41" t="str">
        <f t="shared" si="11"/>
        <v/>
      </c>
      <c r="AQ317" s="1026"/>
      <c r="AR317" s="1027"/>
    </row>
    <row r="318" spans="2:44" x14ac:dyDescent="0.25">
      <c r="B318" s="40"/>
      <c r="C318" s="40">
        <v>48</v>
      </c>
      <c r="D318" s="1055" t="str">
        <f>IF(AND($P$5=1,'8 Location'!B60="subcontracted out",'8 Location'!C60&lt;&gt;"",'8 Location'!C60&lt;&gt;UKPRN,K60=""),'8 Location'!C60,"")</f>
        <v/>
      </c>
      <c r="E318" s="3" t="str">
        <f>IF(AND(D318&lt;&gt;"",COUNTIFS('6 Subcontractual'!B$14:B$133,D318,'6 Subcontractual'!F$14:F$133,"Home and EU, OfS-fundable")&gt;0),1,IF(D318="","",0))</f>
        <v/>
      </c>
      <c r="F318" t="str">
        <f t="shared" si="9"/>
        <v/>
      </c>
      <c r="G318" s="3" t="str">
        <f>IF(AND(E318=0,COUNTIF(G$270:G317,D318)=0),D318,"")</f>
        <v/>
      </c>
      <c r="H318" s="41" t="str">
        <f t="shared" si="10"/>
        <v/>
      </c>
      <c r="I318" s="3"/>
      <c r="J318" s="946" t="str">
        <f>IF(AND($Q$5=1,'6 Subcontractual'!B61&lt;&gt;"",'6 Subcontractual'!C61&lt;&gt;"Please enter a valid UKPRN or generic code.",'6 Subcontractual'!F61="Home and EU, OfS-fundable"),'6 Subcontractual'!B61,"")</f>
        <v/>
      </c>
      <c r="K318" s="3" t="str">
        <f>IF(AND(J318&lt;&gt;"",J318&lt;&gt;UKPRN,COUNTIFS('8 Location'!B$13:B$62,"subcontracted out",'8 Location'!C$13:C$62,J318)&gt;0),1,IF(J318="","",0))</f>
        <v/>
      </c>
      <c r="L318" s="3" t="str">
        <f>IF(AND(K318=0,COUNTIF(L$270:L317,J318)=0),J318,"")</f>
        <v/>
      </c>
      <c r="M318" s="41" t="str">
        <f t="shared" si="11"/>
        <v/>
      </c>
      <c r="AQ318" s="1026"/>
      <c r="AR318" s="1027"/>
    </row>
    <row r="319" spans="2:44" x14ac:dyDescent="0.25">
      <c r="B319" s="40"/>
      <c r="C319" s="40">
        <v>49</v>
      </c>
      <c r="D319" s="1055" t="str">
        <f>IF(AND($P$5=1,'8 Location'!B61="subcontracted out",'8 Location'!C61&lt;&gt;"",'8 Location'!C61&lt;&gt;UKPRN,K61=""),'8 Location'!C61,"")</f>
        <v/>
      </c>
      <c r="E319" s="3" t="str">
        <f>IF(AND(D319&lt;&gt;"",COUNTIFS('6 Subcontractual'!B$14:B$133,D319,'6 Subcontractual'!F$14:F$133,"Home and EU, OfS-fundable")&gt;0),1,IF(D319="","",0))</f>
        <v/>
      </c>
      <c r="F319" t="str">
        <f t="shared" si="9"/>
        <v/>
      </c>
      <c r="G319" s="3" t="str">
        <f>IF(AND(E319=0,COUNTIF(G$270:G318,D319)=0),D319,"")</f>
        <v/>
      </c>
      <c r="H319" s="41" t="str">
        <f t="shared" si="10"/>
        <v/>
      </c>
      <c r="I319" s="3"/>
      <c r="J319" s="946" t="str">
        <f>IF(AND($Q$5=1,'6 Subcontractual'!B62&lt;&gt;"",'6 Subcontractual'!C62&lt;&gt;"Please enter a valid UKPRN or generic code.",'6 Subcontractual'!F62="Home and EU, OfS-fundable"),'6 Subcontractual'!B62,"")</f>
        <v/>
      </c>
      <c r="K319" s="3" t="str">
        <f>IF(AND(J319&lt;&gt;"",J319&lt;&gt;UKPRN,COUNTIFS('8 Location'!B$13:B$62,"subcontracted out",'8 Location'!C$13:C$62,J319)&gt;0),1,IF(J319="","",0))</f>
        <v/>
      </c>
      <c r="L319" s="3" t="str">
        <f>IF(AND(K319=0,COUNTIF(L$270:L318,J319)=0),J319,"")</f>
        <v/>
      </c>
      <c r="M319" s="41" t="str">
        <f t="shared" si="11"/>
        <v/>
      </c>
      <c r="AQ319" s="1026"/>
      <c r="AR319" s="1027"/>
    </row>
    <row r="320" spans="2:44" x14ac:dyDescent="0.25">
      <c r="B320" s="40"/>
      <c r="C320" s="53">
        <v>50</v>
      </c>
      <c r="D320" s="1056" t="str">
        <f>IF(AND($P$5=1,'8 Location'!B62="subcontracted out",'8 Location'!C62&lt;&gt;"",'8 Location'!C62&lt;&gt;UKPRN,K62=""),'8 Location'!C62,"")</f>
        <v/>
      </c>
      <c r="E320" s="4" t="str">
        <f>IF(AND(D320&lt;&gt;"",COUNTIFS('6 Subcontractual'!B$14:B$133,D320,'6 Subcontractual'!F$14:F$133,"Home and EU, OfS-fundable")&gt;0),1,IF(D320="","",0))</f>
        <v/>
      </c>
      <c r="F320" s="4" t="str">
        <f t="shared" si="9"/>
        <v/>
      </c>
      <c r="G320" s="4" t="str">
        <f>IF(AND(E320=0,COUNTIF(G$270:G319,D320)=0),D320,"")</f>
        <v/>
      </c>
      <c r="H320" s="42" t="str">
        <f t="shared" si="10"/>
        <v/>
      </c>
      <c r="I320" s="3"/>
      <c r="J320" s="946" t="str">
        <f>IF(AND($Q$5=1,'6 Subcontractual'!B63&lt;&gt;"",'6 Subcontractual'!C63&lt;&gt;"Please enter a valid UKPRN or generic code.",'6 Subcontractual'!F63="Home and EU, OfS-fundable"),'6 Subcontractual'!B63,"")</f>
        <v/>
      </c>
      <c r="K320" s="3" t="str">
        <f>IF(AND(J320&lt;&gt;"",J320&lt;&gt;UKPRN,COUNTIFS('8 Location'!B$13:B$62,"subcontracted out",'8 Location'!C$13:C$62,J320)&gt;0),1,IF(J320="","",0))</f>
        <v/>
      </c>
      <c r="L320" s="3" t="str">
        <f>IF(AND(K320=0,COUNTIF(L$270:L319,J320)=0),J320,"")</f>
        <v/>
      </c>
      <c r="M320" s="41" t="str">
        <f t="shared" si="11"/>
        <v/>
      </c>
      <c r="AQ320" s="1026"/>
      <c r="AR320" s="1027"/>
    </row>
    <row r="321" spans="2:44" x14ac:dyDescent="0.25">
      <c r="B321" s="40"/>
      <c r="C321" s="3"/>
      <c r="D321" s="3"/>
      <c r="E321" s="3"/>
      <c r="F321" s="3"/>
      <c r="G321" s="3"/>
      <c r="H321" s="39"/>
      <c r="I321" s="3"/>
      <c r="J321" s="946" t="str">
        <f>IF(AND($Q$5=1,'6 Subcontractual'!B64&lt;&gt;"",'6 Subcontractual'!C64&lt;&gt;"Please enter a valid UKPRN or generic code.",'6 Subcontractual'!F64="Home and EU, OfS-fundable"),'6 Subcontractual'!B64,"")</f>
        <v/>
      </c>
      <c r="K321" s="3" t="str">
        <f>IF(AND(J321&lt;&gt;"",J321&lt;&gt;UKPRN,COUNTIFS('8 Location'!B$13:B$62,"subcontracted out",'8 Location'!C$13:C$62,J321)&gt;0),1,IF(J321="","",0))</f>
        <v/>
      </c>
      <c r="L321" s="3" t="str">
        <f>IF(AND(K321=0,COUNTIF(L$270:L320,J321)=0),J321,"")</f>
        <v/>
      </c>
      <c r="M321" s="41" t="str">
        <f t="shared" si="11"/>
        <v/>
      </c>
      <c r="AQ321" s="1026"/>
      <c r="AR321" s="1027"/>
    </row>
    <row r="322" spans="2:44" x14ac:dyDescent="0.25">
      <c r="B322" s="40"/>
      <c r="C322" s="3"/>
      <c r="D322" s="3"/>
      <c r="E322" s="3"/>
      <c r="F322" s="52" t="str">
        <f>CONCATENATE(H271,H272,H273,H274,H275,H276,H277,H278,H279,H280,H281,H282,H283,H284,H285,H286,H287,H288,H289,H290,H291,H292,H293,H294,H295,H296,H297,H298,H299,H300,H301,H302,H303,H304,H305,H306,H307,H308,H309,H310,H311,H312,H313,H314,H315,H316,H317,H318,H319,H320)</f>
        <v/>
      </c>
      <c r="G322" s="3"/>
      <c r="H322" s="41"/>
      <c r="I322" s="3"/>
      <c r="J322" s="946" t="str">
        <f>IF(AND($Q$5=1,'6 Subcontractual'!B65&lt;&gt;"",'6 Subcontractual'!C65&lt;&gt;"Please enter a valid UKPRN or generic code.",'6 Subcontractual'!F65="Home and EU, OfS-fundable"),'6 Subcontractual'!B65,"")</f>
        <v/>
      </c>
      <c r="K322" s="3" t="str">
        <f>IF(AND(J322&lt;&gt;"",J322&lt;&gt;UKPRN,COUNTIFS('8 Location'!B$13:B$62,"subcontracted out",'8 Location'!C$13:C$62,J322)&gt;0),1,IF(J322="","",0))</f>
        <v/>
      </c>
      <c r="L322" s="3" t="str">
        <f>IF(AND(K322=0,COUNTIF(L$270:L321,J322)=0),J322,"")</f>
        <v/>
      </c>
      <c r="M322" s="41" t="str">
        <f t="shared" si="11"/>
        <v/>
      </c>
      <c r="AQ322" s="1026"/>
      <c r="AR322" s="1027"/>
    </row>
    <row r="323" spans="2:44" x14ac:dyDescent="0.25">
      <c r="B323" s="53"/>
      <c r="C323" s="4"/>
      <c r="D323" s="4"/>
      <c r="E323" s="4"/>
      <c r="F323" s="4"/>
      <c r="G323" s="4"/>
      <c r="H323" s="42"/>
      <c r="I323" s="3"/>
      <c r="J323" s="946" t="str">
        <f>IF(AND($Q$5=1,'6 Subcontractual'!B66&lt;&gt;"",'6 Subcontractual'!C66&lt;&gt;"Please enter a valid UKPRN or generic code.",'6 Subcontractual'!F66="Home and EU, OfS-fundable"),'6 Subcontractual'!B66,"")</f>
        <v/>
      </c>
      <c r="K323" s="3" t="str">
        <f>IF(AND(J323&lt;&gt;"",J323&lt;&gt;UKPRN,COUNTIFS('8 Location'!B$13:B$62,"subcontracted out",'8 Location'!C$13:C$62,J323)&gt;0),1,IF(J323="","",0))</f>
        <v/>
      </c>
      <c r="L323" s="3" t="str">
        <f>IF(AND(K323=0,COUNTIF(L$270:L322,J323)=0),J323,"")</f>
        <v/>
      </c>
      <c r="M323" s="41" t="str">
        <f t="shared" si="11"/>
        <v/>
      </c>
      <c r="AQ323" s="1026"/>
      <c r="AR323" s="1027"/>
    </row>
    <row r="324" spans="2:44" x14ac:dyDescent="0.25">
      <c r="H324" s="39"/>
      <c r="I324" s="3"/>
      <c r="J324" s="946" t="str">
        <f>IF(AND($Q$5=1,'6 Subcontractual'!B67&lt;&gt;"",'6 Subcontractual'!C67&lt;&gt;"Please enter a valid UKPRN or generic code.",'6 Subcontractual'!F67="Home and EU, OfS-fundable"),'6 Subcontractual'!B67,"")</f>
        <v/>
      </c>
      <c r="K324" s="3" t="str">
        <f>IF(AND(J324&lt;&gt;"",J324&lt;&gt;UKPRN,COUNTIFS('8 Location'!B$13:B$62,"subcontracted out",'8 Location'!C$13:C$62,J324)&gt;0),1,IF(J324="","",0))</f>
        <v/>
      </c>
      <c r="L324" s="3" t="str">
        <f>IF(AND(K324=0,COUNTIF(L$270:L323,J324)=0),J324,"")</f>
        <v/>
      </c>
      <c r="M324" s="41" t="str">
        <f t="shared" si="11"/>
        <v/>
      </c>
      <c r="AQ324" s="1026"/>
      <c r="AR324" s="1027"/>
    </row>
    <row r="325" spans="2:44" x14ac:dyDescent="0.25">
      <c r="B325" s="37"/>
      <c r="C325" s="38"/>
      <c r="D325" s="38"/>
      <c r="E325" s="38"/>
      <c r="F325" s="39"/>
      <c r="H325" s="41"/>
      <c r="I325" s="3"/>
      <c r="J325" s="946" t="str">
        <f>IF(AND($Q$5=1,'6 Subcontractual'!B68&lt;&gt;"",'6 Subcontractual'!C68&lt;&gt;"Please enter a valid UKPRN or generic code.",'6 Subcontractual'!F68="Home and EU, OfS-fundable"),'6 Subcontractual'!B68,"")</f>
        <v/>
      </c>
      <c r="K325" s="3" t="str">
        <f>IF(AND(J325&lt;&gt;"",J325&lt;&gt;UKPRN,COUNTIFS('8 Location'!B$13:B$62,"subcontracted out",'8 Location'!C$13:C$62,J325)&gt;0),1,IF(J325="","",0))</f>
        <v/>
      </c>
      <c r="L325" s="3" t="str">
        <f>IF(AND(K325=0,COUNTIF(L$270:L324,J325)=0),J325,"")</f>
        <v/>
      </c>
      <c r="M325" s="41" t="str">
        <f t="shared" si="11"/>
        <v/>
      </c>
      <c r="AQ325" s="1026"/>
      <c r="AR325" s="1027"/>
    </row>
    <row r="326" spans="2:44" x14ac:dyDescent="0.25">
      <c r="B326" s="40"/>
      <c r="C326" s="3" t="s">
        <v>521</v>
      </c>
      <c r="D326" s="3"/>
      <c r="E326" s="3"/>
      <c r="F326" s="41"/>
      <c r="H326" s="41"/>
      <c r="I326" s="3"/>
      <c r="J326" s="946" t="str">
        <f>IF(AND($Q$5=1,'6 Subcontractual'!B69&lt;&gt;"",'6 Subcontractual'!C69&lt;&gt;"Please enter a valid UKPRN or generic code.",'6 Subcontractual'!F69="Home and EU, OfS-fundable"),'6 Subcontractual'!B69,"")</f>
        <v/>
      </c>
      <c r="K326" s="3" t="str">
        <f>IF(AND(J326&lt;&gt;"",J326&lt;&gt;UKPRN,COUNTIFS('8 Location'!B$13:B$62,"subcontracted out",'8 Location'!C$13:C$62,J326)&gt;0),1,IF(J326="","",0))</f>
        <v/>
      </c>
      <c r="L326" s="3" t="str">
        <f>IF(AND(K326=0,COUNTIF(L$270:L325,J326)=0),J326,"")</f>
        <v/>
      </c>
      <c r="M326" s="41" t="str">
        <f t="shared" si="11"/>
        <v/>
      </c>
      <c r="AQ326" s="1026"/>
      <c r="AR326" s="1027"/>
    </row>
    <row r="327" spans="2:44" x14ac:dyDescent="0.25">
      <c r="B327" s="40"/>
      <c r="C327" s="3"/>
      <c r="D327" s="3"/>
      <c r="E327" s="3"/>
      <c r="F327" s="41"/>
      <c r="H327" s="41"/>
      <c r="I327" s="3"/>
      <c r="J327" s="946" t="str">
        <f>IF(AND($Q$5=1,'6 Subcontractual'!B70&lt;&gt;"",'6 Subcontractual'!C70&lt;&gt;"Please enter a valid UKPRN or generic code.",'6 Subcontractual'!F70="Home and EU, OfS-fundable"),'6 Subcontractual'!B70,"")</f>
        <v/>
      </c>
      <c r="K327" s="3" t="str">
        <f>IF(AND(J327&lt;&gt;"",J327&lt;&gt;UKPRN,COUNTIFS('8 Location'!B$13:B$62,"subcontracted out",'8 Location'!C$13:C$62,J327)&gt;0),1,IF(J327="","",0))</f>
        <v/>
      </c>
      <c r="L327" s="3" t="str">
        <f>IF(AND(K327=0,COUNTIF(L$270:L326,J327)=0),J327,"")</f>
        <v/>
      </c>
      <c r="M327" s="41" t="str">
        <f t="shared" si="11"/>
        <v/>
      </c>
      <c r="AQ327" s="1026"/>
      <c r="AR327" s="1027"/>
    </row>
    <row r="328" spans="2:44" x14ac:dyDescent="0.25">
      <c r="B328" s="40"/>
      <c r="C328" s="52" t="s">
        <v>452</v>
      </c>
      <c r="D328" s="52" t="s">
        <v>522</v>
      </c>
      <c r="E328" s="950" t="s">
        <v>523</v>
      </c>
      <c r="F328" s="41"/>
      <c r="H328" s="41"/>
      <c r="I328" s="3"/>
      <c r="J328" s="946" t="str">
        <f>IF(AND($Q$5=1,'6 Subcontractual'!B71&lt;&gt;"",'6 Subcontractual'!C71&lt;&gt;"Please enter a valid UKPRN or generic code.",'6 Subcontractual'!F71="Home and EU, OfS-fundable"),'6 Subcontractual'!B71,"")</f>
        <v/>
      </c>
      <c r="K328" s="3" t="str">
        <f>IF(AND(J328&lt;&gt;"",J328&lt;&gt;UKPRN,COUNTIFS('8 Location'!B$13:B$62,"subcontracted out",'8 Location'!C$13:C$62,J328)&gt;0),1,IF(J328="","",0))</f>
        <v/>
      </c>
      <c r="L328" s="3" t="str">
        <f>IF(AND(K328=0,COUNTIF(L$270:L327,J328)=0),J328,"")</f>
        <v/>
      </c>
      <c r="M328" s="41" t="str">
        <f t="shared" si="11"/>
        <v/>
      </c>
      <c r="AQ328" s="1026"/>
      <c r="AR328" s="1027"/>
    </row>
    <row r="329" spans="2:44" x14ac:dyDescent="0.25">
      <c r="B329" s="40"/>
      <c r="C329" s="37">
        <v>1</v>
      </c>
      <c r="D329" s="37">
        <f>IF(OR('8 Location'!B13="other",'8 Location'!B13="subcontracted out",'8 Location'!C13&lt;&gt;"",'8 Location'!D13&lt;&gt;"",'8 Location'!E13&lt;&gt;""),1,0)</f>
        <v>0</v>
      </c>
      <c r="E329" s="950" t="str">
        <f>IF(AND($R$5=1,D329=1,'8 Location'!F13=0,'8 Location'!G13=0,'8 Location'!H13=0,'8 Location'!I13=0,'8 Location'!J13=0),"Row "&amp;C329&amp;"; ","")</f>
        <v/>
      </c>
      <c r="F329" s="41"/>
      <c r="H329" s="41"/>
      <c r="I329" s="3"/>
      <c r="J329" s="946" t="str">
        <f>IF(AND($Q$5=1,'6 Subcontractual'!B72&lt;&gt;"",'6 Subcontractual'!C72&lt;&gt;"Please enter a valid UKPRN or generic code.",'6 Subcontractual'!F72="Home and EU, OfS-fundable"),'6 Subcontractual'!B72,"")</f>
        <v/>
      </c>
      <c r="K329" s="3" t="str">
        <f>IF(AND(J329&lt;&gt;"",J329&lt;&gt;UKPRN,COUNTIFS('8 Location'!B$13:B$62,"subcontracted out",'8 Location'!C$13:C$62,J329)&gt;0),1,IF(J329="","",0))</f>
        <v/>
      </c>
      <c r="L329" s="3" t="str">
        <f>IF(AND(K329=0,COUNTIF(L$270:L328,J329)=0),J329,"")</f>
        <v/>
      </c>
      <c r="M329" s="41" t="str">
        <f t="shared" si="11"/>
        <v/>
      </c>
      <c r="AQ329" s="1026"/>
      <c r="AR329" s="1027"/>
    </row>
    <row r="330" spans="2:44" x14ac:dyDescent="0.25">
      <c r="B330" s="40"/>
      <c r="C330" s="40">
        <v>2</v>
      </c>
      <c r="D330" s="40">
        <f>IF(OR('8 Location'!B14="other",'8 Location'!B14="subcontracted out",'8 Location'!C14&lt;&gt;"",'8 Location'!D14&lt;&gt;"",'8 Location'!E14&lt;&gt;""),1,0)</f>
        <v>0</v>
      </c>
      <c r="E330" s="946" t="str">
        <f>IF(AND($R$5=1,D330=1,'8 Location'!F14=0,'8 Location'!G14=0,'8 Location'!H14=0,'8 Location'!I14=0,'8 Location'!J14=0),"Row "&amp;C330&amp;"; ","")</f>
        <v/>
      </c>
      <c r="F330" s="41"/>
      <c r="H330" s="41"/>
      <c r="I330" s="3"/>
      <c r="J330" s="946" t="str">
        <f>IF(AND($Q$5=1,'6 Subcontractual'!B73&lt;&gt;"",'6 Subcontractual'!C73&lt;&gt;"Please enter a valid UKPRN or generic code.",'6 Subcontractual'!F73="Home and EU, OfS-fundable"),'6 Subcontractual'!B73,"")</f>
        <v/>
      </c>
      <c r="K330" s="3" t="str">
        <f>IF(AND(J330&lt;&gt;"",J330&lt;&gt;UKPRN,COUNTIFS('8 Location'!B$13:B$62,"subcontracted out",'8 Location'!C$13:C$62,J330)&gt;0),1,IF(J330="","",0))</f>
        <v/>
      </c>
      <c r="L330" s="3" t="str">
        <f>IF(AND(K330=0,COUNTIF(L$270:L329,J330)=0),J330,"")</f>
        <v/>
      </c>
      <c r="M330" s="41" t="str">
        <f t="shared" si="11"/>
        <v/>
      </c>
      <c r="AQ330" s="1026"/>
      <c r="AR330" s="1027"/>
    </row>
    <row r="331" spans="2:44" x14ac:dyDescent="0.25">
      <c r="B331" s="40"/>
      <c r="C331" s="40">
        <v>3</v>
      </c>
      <c r="D331" s="40">
        <f>IF(OR('8 Location'!B15="other",'8 Location'!B15="subcontracted out",'8 Location'!C15&lt;&gt;"",'8 Location'!D15&lt;&gt;"",'8 Location'!E15&lt;&gt;""),1,0)</f>
        <v>0</v>
      </c>
      <c r="E331" s="946" t="str">
        <f>IF(AND($R$5=1,D331=1,'8 Location'!F15=0,'8 Location'!G15=0,'8 Location'!H15=0,'8 Location'!I15=0,'8 Location'!J15=0),"Row "&amp;C331&amp;"; ","")</f>
        <v/>
      </c>
      <c r="F331" s="41"/>
      <c r="H331" s="41"/>
      <c r="I331" s="3"/>
      <c r="J331" s="946" t="str">
        <f>IF(AND($Q$5=1,'6 Subcontractual'!B74&lt;&gt;"",'6 Subcontractual'!C74&lt;&gt;"Please enter a valid UKPRN or generic code.",'6 Subcontractual'!F74="Home and EU, OfS-fundable"),'6 Subcontractual'!B74,"")</f>
        <v/>
      </c>
      <c r="K331" s="3" t="str">
        <f>IF(AND(J331&lt;&gt;"",J331&lt;&gt;UKPRN,COUNTIFS('8 Location'!B$13:B$62,"subcontracted out",'8 Location'!C$13:C$62,J331)&gt;0),1,IF(J331="","",0))</f>
        <v/>
      </c>
      <c r="L331" s="3" t="str">
        <f>IF(AND(K331=0,COUNTIF(L$270:L330,J331)=0),J331,"")</f>
        <v/>
      </c>
      <c r="M331" s="41" t="str">
        <f t="shared" si="11"/>
        <v/>
      </c>
      <c r="AQ331" s="1026"/>
      <c r="AR331" s="1027"/>
    </row>
    <row r="332" spans="2:44" x14ac:dyDescent="0.25">
      <c r="B332" s="40"/>
      <c r="C332" s="40">
        <v>4</v>
      </c>
      <c r="D332" s="40">
        <f>IF(OR('8 Location'!B16="other",'8 Location'!B16="subcontracted out",'8 Location'!C16&lt;&gt;"",'8 Location'!D16&lt;&gt;"",'8 Location'!E16&lt;&gt;""),1,0)</f>
        <v>0</v>
      </c>
      <c r="E332" s="946" t="str">
        <f>IF(AND($R$5=1,D332=1,'8 Location'!F16=0,'8 Location'!G16=0,'8 Location'!H16=0,'8 Location'!I16=0,'8 Location'!J16=0),"Row "&amp;C332&amp;"; ","")</f>
        <v/>
      </c>
      <c r="F332" s="41"/>
      <c r="H332" s="41"/>
      <c r="I332" s="3"/>
      <c r="J332" s="946" t="str">
        <f>IF(AND($Q$5=1,'6 Subcontractual'!B75&lt;&gt;"",'6 Subcontractual'!C75&lt;&gt;"Please enter a valid UKPRN or generic code.",'6 Subcontractual'!F75="Home and EU, OfS-fundable"),'6 Subcontractual'!B75,"")</f>
        <v/>
      </c>
      <c r="K332" s="3" t="str">
        <f>IF(AND(J332&lt;&gt;"",J332&lt;&gt;UKPRN,COUNTIFS('8 Location'!B$13:B$62,"subcontracted out",'8 Location'!C$13:C$62,J332)&gt;0),1,IF(J332="","",0))</f>
        <v/>
      </c>
      <c r="L332" s="3" t="str">
        <f>IF(AND(K332=0,COUNTIF(L$270:L331,J332)=0),J332,"")</f>
        <v/>
      </c>
      <c r="M332" s="41" t="str">
        <f t="shared" si="11"/>
        <v/>
      </c>
      <c r="AQ332" s="1026"/>
      <c r="AR332" s="1027"/>
    </row>
    <row r="333" spans="2:44" x14ac:dyDescent="0.25">
      <c r="B333" s="40"/>
      <c r="C333" s="40">
        <v>5</v>
      </c>
      <c r="D333" s="40">
        <f>IF(OR('8 Location'!B17="other",'8 Location'!B17="subcontracted out",'8 Location'!C17&lt;&gt;"",'8 Location'!D17&lt;&gt;"",'8 Location'!E17&lt;&gt;""),1,0)</f>
        <v>0</v>
      </c>
      <c r="E333" s="946" t="str">
        <f>IF(AND($R$5=1,D333=1,'8 Location'!F17=0,'8 Location'!G17=0,'8 Location'!H17=0,'8 Location'!I17=0,'8 Location'!J17=0),"Row "&amp;C333&amp;"; ","")</f>
        <v/>
      </c>
      <c r="F333" s="41"/>
      <c r="H333" s="41"/>
      <c r="I333" s="3"/>
      <c r="J333" s="946" t="str">
        <f>IF(AND($Q$5=1,'6 Subcontractual'!B76&lt;&gt;"",'6 Subcontractual'!C76&lt;&gt;"Please enter a valid UKPRN or generic code.",'6 Subcontractual'!F76="Home and EU, OfS-fundable"),'6 Subcontractual'!B76,"")</f>
        <v/>
      </c>
      <c r="K333" s="3" t="str">
        <f>IF(AND(J333&lt;&gt;"",J333&lt;&gt;UKPRN,COUNTIFS('8 Location'!B$13:B$62,"subcontracted out",'8 Location'!C$13:C$62,J333)&gt;0),1,IF(J333="","",0))</f>
        <v/>
      </c>
      <c r="L333" s="3" t="str">
        <f>IF(AND(K333=0,COUNTIF(L$270:L332,J333)=0),J333,"")</f>
        <v/>
      </c>
      <c r="M333" s="41" t="str">
        <f t="shared" si="11"/>
        <v/>
      </c>
      <c r="AQ333" s="1026"/>
      <c r="AR333" s="1027"/>
    </row>
    <row r="334" spans="2:44" x14ac:dyDescent="0.25">
      <c r="B334" s="40"/>
      <c r="C334" s="40">
        <v>6</v>
      </c>
      <c r="D334" s="40">
        <f>IF(OR('8 Location'!B18="other",'8 Location'!B18="subcontracted out",'8 Location'!C18&lt;&gt;"",'8 Location'!D18&lt;&gt;"",'8 Location'!E18&lt;&gt;""),1,0)</f>
        <v>0</v>
      </c>
      <c r="E334" s="946" t="str">
        <f>IF(AND($R$5=1,D334=1,'8 Location'!F18=0,'8 Location'!G18=0,'8 Location'!H18=0,'8 Location'!I18=0,'8 Location'!J18=0),"Row "&amp;C334&amp;"; ","")</f>
        <v/>
      </c>
      <c r="F334" s="41"/>
      <c r="H334" s="41"/>
      <c r="I334" s="3"/>
      <c r="J334" s="946" t="str">
        <f>IF(AND($Q$5=1,'6 Subcontractual'!B77&lt;&gt;"",'6 Subcontractual'!C77&lt;&gt;"Please enter a valid UKPRN or generic code.",'6 Subcontractual'!F77="Home and EU, OfS-fundable"),'6 Subcontractual'!B77,"")</f>
        <v/>
      </c>
      <c r="K334" s="3" t="str">
        <f>IF(AND(J334&lt;&gt;"",J334&lt;&gt;UKPRN,COUNTIFS('8 Location'!B$13:B$62,"subcontracted out",'8 Location'!C$13:C$62,J334)&gt;0),1,IF(J334="","",0))</f>
        <v/>
      </c>
      <c r="L334" s="3" t="str">
        <f>IF(AND(K334=0,COUNTIF(L$270:L333,J334)=0),J334,"")</f>
        <v/>
      </c>
      <c r="M334" s="41" t="str">
        <f t="shared" si="11"/>
        <v/>
      </c>
      <c r="AQ334" s="1026"/>
      <c r="AR334" s="1027"/>
    </row>
    <row r="335" spans="2:44" x14ac:dyDescent="0.25">
      <c r="B335" s="40"/>
      <c r="C335" s="40">
        <v>7</v>
      </c>
      <c r="D335" s="40">
        <f>IF(OR('8 Location'!B19="other",'8 Location'!B19="subcontracted out",'8 Location'!C19&lt;&gt;"",'8 Location'!D19&lt;&gt;"",'8 Location'!E19&lt;&gt;""),1,0)</f>
        <v>0</v>
      </c>
      <c r="E335" s="946" t="str">
        <f>IF(AND($R$5=1,D335=1,'8 Location'!F19=0,'8 Location'!G19=0,'8 Location'!H19=0,'8 Location'!I19=0,'8 Location'!J19=0),"Row "&amp;C335&amp;"; ","")</f>
        <v/>
      </c>
      <c r="F335" s="41"/>
      <c r="H335" s="41"/>
      <c r="I335" s="3"/>
      <c r="J335" s="946" t="str">
        <f>IF(AND($Q$5=1,'6 Subcontractual'!B78&lt;&gt;"",'6 Subcontractual'!C78&lt;&gt;"Please enter a valid UKPRN or generic code.",'6 Subcontractual'!F78="Home and EU, OfS-fundable"),'6 Subcontractual'!B78,"")</f>
        <v/>
      </c>
      <c r="K335" s="3" t="str">
        <f>IF(AND(J335&lt;&gt;"",J335&lt;&gt;UKPRN,COUNTIFS('8 Location'!B$13:B$62,"subcontracted out",'8 Location'!C$13:C$62,J335)&gt;0),1,IF(J335="","",0))</f>
        <v/>
      </c>
      <c r="L335" s="3" t="str">
        <f>IF(AND(K335=0,COUNTIF(L$270:L334,J335)=0),J335,"")</f>
        <v/>
      </c>
      <c r="M335" s="41" t="str">
        <f t="shared" si="11"/>
        <v/>
      </c>
      <c r="AQ335" s="1026"/>
      <c r="AR335" s="1027"/>
    </row>
    <row r="336" spans="2:44" x14ac:dyDescent="0.25">
      <c r="B336" s="40"/>
      <c r="C336" s="40">
        <v>8</v>
      </c>
      <c r="D336" s="40">
        <f>IF(OR('8 Location'!B20="other",'8 Location'!B20="subcontracted out",'8 Location'!C20&lt;&gt;"",'8 Location'!D20&lt;&gt;"",'8 Location'!E20&lt;&gt;""),1,0)</f>
        <v>0</v>
      </c>
      <c r="E336" s="946" t="str">
        <f>IF(AND($R$5=1,D336=1,'8 Location'!F20=0,'8 Location'!G20=0,'8 Location'!H20=0,'8 Location'!I20=0,'8 Location'!J20=0),"Row "&amp;C336&amp;"; ","")</f>
        <v/>
      </c>
      <c r="F336" s="41"/>
      <c r="H336" s="41"/>
      <c r="I336" s="3"/>
      <c r="J336" s="946" t="str">
        <f>IF(AND($Q$5=1,'6 Subcontractual'!B79&lt;&gt;"",'6 Subcontractual'!C79&lt;&gt;"Please enter a valid UKPRN or generic code.",'6 Subcontractual'!F79="Home and EU, OfS-fundable"),'6 Subcontractual'!B79,"")</f>
        <v/>
      </c>
      <c r="K336" s="3" t="str">
        <f>IF(AND(J336&lt;&gt;"",J336&lt;&gt;UKPRN,COUNTIFS('8 Location'!B$13:B$62,"subcontracted out",'8 Location'!C$13:C$62,J336)&gt;0),1,IF(J336="","",0))</f>
        <v/>
      </c>
      <c r="L336" s="3" t="str">
        <f>IF(AND(K336=0,COUNTIF(L$270:L335,J336)=0),J336,"")</f>
        <v/>
      </c>
      <c r="M336" s="41" t="str">
        <f t="shared" ref="M336:M390" si="12">IF(L336&lt;&gt;"",L336&amp;"; ","")</f>
        <v/>
      </c>
      <c r="AQ336" s="1026"/>
      <c r="AR336" s="1027"/>
    </row>
    <row r="337" spans="2:44" x14ac:dyDescent="0.25">
      <c r="B337" s="40"/>
      <c r="C337" s="40">
        <v>9</v>
      </c>
      <c r="D337" s="40">
        <f>IF(OR('8 Location'!B21="other",'8 Location'!B21="subcontracted out",'8 Location'!C21&lt;&gt;"",'8 Location'!D21&lt;&gt;"",'8 Location'!E21&lt;&gt;""),1,0)</f>
        <v>0</v>
      </c>
      <c r="E337" s="946" t="str">
        <f>IF(AND($R$5=1,D337=1,'8 Location'!F21=0,'8 Location'!G21=0,'8 Location'!H21=0,'8 Location'!I21=0,'8 Location'!J21=0),"Row "&amp;C337&amp;"; ","")</f>
        <v/>
      </c>
      <c r="F337" s="41"/>
      <c r="H337" s="41"/>
      <c r="I337" s="3"/>
      <c r="J337" s="946" t="str">
        <f>IF(AND($Q$5=1,'6 Subcontractual'!B80&lt;&gt;"",'6 Subcontractual'!C80&lt;&gt;"Please enter a valid UKPRN or generic code.",'6 Subcontractual'!F80="Home and EU, OfS-fundable"),'6 Subcontractual'!B80,"")</f>
        <v/>
      </c>
      <c r="K337" s="3" t="str">
        <f>IF(AND(J337&lt;&gt;"",J337&lt;&gt;UKPRN,COUNTIFS('8 Location'!B$13:B$62,"subcontracted out",'8 Location'!C$13:C$62,J337)&gt;0),1,IF(J337="","",0))</f>
        <v/>
      </c>
      <c r="L337" s="3" t="str">
        <f>IF(AND(K337=0,COUNTIF(L$270:L336,J337)=0),J337,"")</f>
        <v/>
      </c>
      <c r="M337" s="41" t="str">
        <f t="shared" si="12"/>
        <v/>
      </c>
      <c r="AQ337" s="1026"/>
      <c r="AR337" s="1027"/>
    </row>
    <row r="338" spans="2:44" x14ac:dyDescent="0.25">
      <c r="B338" s="40"/>
      <c r="C338" s="40">
        <v>10</v>
      </c>
      <c r="D338" s="40">
        <f>IF(OR('8 Location'!B22="other",'8 Location'!B22="subcontracted out",'8 Location'!C22&lt;&gt;"",'8 Location'!D22&lt;&gt;"",'8 Location'!E22&lt;&gt;""),1,0)</f>
        <v>0</v>
      </c>
      <c r="E338" s="946" t="str">
        <f>IF(AND($R$5=1,D338=1,'8 Location'!F22=0,'8 Location'!G22=0,'8 Location'!H22=0,'8 Location'!I22=0,'8 Location'!J22=0),"Row "&amp;C338&amp;"; ","")</f>
        <v/>
      </c>
      <c r="F338" s="41"/>
      <c r="H338" s="41"/>
      <c r="I338" s="3"/>
      <c r="J338" s="946" t="str">
        <f>IF(AND($Q$5=1,'6 Subcontractual'!B81&lt;&gt;"",'6 Subcontractual'!C81&lt;&gt;"Please enter a valid UKPRN or generic code.",'6 Subcontractual'!F81="Home and EU, OfS-fundable"),'6 Subcontractual'!B81,"")</f>
        <v/>
      </c>
      <c r="K338" s="3" t="str">
        <f>IF(AND(J338&lt;&gt;"",J338&lt;&gt;UKPRN,COUNTIFS('8 Location'!B$13:B$62,"subcontracted out",'8 Location'!C$13:C$62,J338)&gt;0),1,IF(J338="","",0))</f>
        <v/>
      </c>
      <c r="L338" s="3" t="str">
        <f>IF(AND(K338=0,COUNTIF(L$270:L337,J338)=0),J338,"")</f>
        <v/>
      </c>
      <c r="M338" s="41" t="str">
        <f t="shared" si="12"/>
        <v/>
      </c>
      <c r="AQ338" s="1026"/>
      <c r="AR338" s="1027"/>
    </row>
    <row r="339" spans="2:44" x14ac:dyDescent="0.25">
      <c r="B339" s="40"/>
      <c r="C339" s="40">
        <v>11</v>
      </c>
      <c r="D339" s="40">
        <f>IF(OR('8 Location'!B23="other",'8 Location'!B23="subcontracted out",'8 Location'!C23&lt;&gt;"",'8 Location'!D23&lt;&gt;"",'8 Location'!E23&lt;&gt;""),1,0)</f>
        <v>0</v>
      </c>
      <c r="E339" s="946" t="str">
        <f>IF(AND($R$5=1,D339=1,'8 Location'!F23=0,'8 Location'!G23=0,'8 Location'!H23=0,'8 Location'!I23=0,'8 Location'!J23=0),"Row "&amp;C339&amp;"; ","")</f>
        <v/>
      </c>
      <c r="F339" s="41"/>
      <c r="H339" s="41"/>
      <c r="I339" s="3"/>
      <c r="J339" s="946" t="str">
        <f>IF(AND($Q$5=1,'6 Subcontractual'!B82&lt;&gt;"",'6 Subcontractual'!C82&lt;&gt;"Please enter a valid UKPRN or generic code.",'6 Subcontractual'!F82="Home and EU, OfS-fundable"),'6 Subcontractual'!B82,"")</f>
        <v/>
      </c>
      <c r="K339" s="3" t="str">
        <f>IF(AND(J339&lt;&gt;"",J339&lt;&gt;UKPRN,COUNTIFS('8 Location'!B$13:B$62,"subcontracted out",'8 Location'!C$13:C$62,J339)&gt;0),1,IF(J339="","",0))</f>
        <v/>
      </c>
      <c r="L339" s="3" t="str">
        <f>IF(AND(K339=0,COUNTIF(L$270:L338,J339)=0),J339,"")</f>
        <v/>
      </c>
      <c r="M339" s="41" t="str">
        <f t="shared" si="12"/>
        <v/>
      </c>
      <c r="AQ339" s="1026"/>
      <c r="AR339" s="1027"/>
    </row>
    <row r="340" spans="2:44" x14ac:dyDescent="0.25">
      <c r="B340" s="40"/>
      <c r="C340" s="40">
        <v>12</v>
      </c>
      <c r="D340" s="40">
        <f>IF(OR('8 Location'!B24="other",'8 Location'!B24="subcontracted out",'8 Location'!C24&lt;&gt;"",'8 Location'!D24&lt;&gt;"",'8 Location'!E24&lt;&gt;""),1,0)</f>
        <v>0</v>
      </c>
      <c r="E340" s="946" t="str">
        <f>IF(AND($R$5=1,D340=1,'8 Location'!F24=0,'8 Location'!G24=0,'8 Location'!H24=0,'8 Location'!I24=0,'8 Location'!J24=0),"Row "&amp;C340&amp;"; ","")</f>
        <v/>
      </c>
      <c r="F340" s="41"/>
      <c r="H340" s="41"/>
      <c r="I340" s="3"/>
      <c r="J340" s="946" t="str">
        <f>IF(AND($Q$5=1,'6 Subcontractual'!B83&lt;&gt;"",'6 Subcontractual'!C83&lt;&gt;"Please enter a valid UKPRN or generic code.",'6 Subcontractual'!F83="Home and EU, OfS-fundable"),'6 Subcontractual'!B83,"")</f>
        <v/>
      </c>
      <c r="K340" s="3" t="str">
        <f>IF(AND(J340&lt;&gt;"",J340&lt;&gt;UKPRN,COUNTIFS('8 Location'!B$13:B$62,"subcontracted out",'8 Location'!C$13:C$62,J340)&gt;0),1,IF(J340="","",0))</f>
        <v/>
      </c>
      <c r="L340" s="3" t="str">
        <f>IF(AND(K340=0,COUNTIF(L$270:L339,J340)=0),J340,"")</f>
        <v/>
      </c>
      <c r="M340" s="41" t="str">
        <f t="shared" si="12"/>
        <v/>
      </c>
      <c r="AQ340" s="1026"/>
      <c r="AR340" s="1027"/>
    </row>
    <row r="341" spans="2:44" x14ac:dyDescent="0.25">
      <c r="B341" s="40"/>
      <c r="C341" s="40">
        <v>13</v>
      </c>
      <c r="D341" s="40">
        <f>IF(OR('8 Location'!B25="other",'8 Location'!B25="subcontracted out",'8 Location'!C25&lt;&gt;"",'8 Location'!D25&lt;&gt;"",'8 Location'!E25&lt;&gt;""),1,0)</f>
        <v>0</v>
      </c>
      <c r="E341" s="946" t="str">
        <f>IF(AND($R$5=1,D341=1,'8 Location'!F25=0,'8 Location'!G25=0,'8 Location'!H25=0,'8 Location'!I25=0,'8 Location'!J25=0),"Row "&amp;C341&amp;"; ","")</f>
        <v/>
      </c>
      <c r="F341" s="41"/>
      <c r="H341" s="41"/>
      <c r="I341" s="3"/>
      <c r="J341" s="946" t="str">
        <f>IF(AND($Q$5=1,'6 Subcontractual'!B84&lt;&gt;"",'6 Subcontractual'!C84&lt;&gt;"Please enter a valid UKPRN or generic code.",'6 Subcontractual'!F84="Home and EU, OfS-fundable"),'6 Subcontractual'!B84,"")</f>
        <v/>
      </c>
      <c r="K341" s="3" t="str">
        <f>IF(AND(J341&lt;&gt;"",J341&lt;&gt;UKPRN,COUNTIFS('8 Location'!B$13:B$62,"subcontracted out",'8 Location'!C$13:C$62,J341)&gt;0),1,IF(J341="","",0))</f>
        <v/>
      </c>
      <c r="L341" s="3" t="str">
        <f>IF(AND(K341=0,COUNTIF(L$270:L340,J341)=0),J341,"")</f>
        <v/>
      </c>
      <c r="M341" s="41" t="str">
        <f t="shared" si="12"/>
        <v/>
      </c>
      <c r="AQ341" s="1026"/>
      <c r="AR341" s="1027"/>
    </row>
    <row r="342" spans="2:44" x14ac:dyDescent="0.25">
      <c r="B342" s="40"/>
      <c r="C342" s="40">
        <v>14</v>
      </c>
      <c r="D342" s="40">
        <f>IF(OR('8 Location'!B26="other",'8 Location'!B26="subcontracted out",'8 Location'!C26&lt;&gt;"",'8 Location'!D26&lt;&gt;"",'8 Location'!E26&lt;&gt;""),1,0)</f>
        <v>0</v>
      </c>
      <c r="E342" s="946" t="str">
        <f>IF(AND($R$5=1,D342=1,'8 Location'!F26=0,'8 Location'!G26=0,'8 Location'!H26=0,'8 Location'!I26=0,'8 Location'!J26=0),"Row "&amp;C342&amp;"; ","")</f>
        <v/>
      </c>
      <c r="F342" s="41"/>
      <c r="H342" s="41"/>
      <c r="I342" s="3"/>
      <c r="J342" s="946" t="str">
        <f>IF(AND($Q$5=1,'6 Subcontractual'!B85&lt;&gt;"",'6 Subcontractual'!C85&lt;&gt;"Please enter a valid UKPRN or generic code.",'6 Subcontractual'!F85="Home and EU, OfS-fundable"),'6 Subcontractual'!B85,"")</f>
        <v/>
      </c>
      <c r="K342" s="3" t="str">
        <f>IF(AND(J342&lt;&gt;"",J342&lt;&gt;UKPRN,COUNTIFS('8 Location'!B$13:B$62,"subcontracted out",'8 Location'!C$13:C$62,J342)&gt;0),1,IF(J342="","",0))</f>
        <v/>
      </c>
      <c r="L342" s="3" t="str">
        <f>IF(AND(K342=0,COUNTIF(L$270:L341,J342)=0),J342,"")</f>
        <v/>
      </c>
      <c r="M342" s="41" t="str">
        <f t="shared" si="12"/>
        <v/>
      </c>
      <c r="AQ342" s="1026"/>
      <c r="AR342" s="1027"/>
    </row>
    <row r="343" spans="2:44" x14ac:dyDescent="0.25">
      <c r="B343" s="40"/>
      <c r="C343" s="40">
        <v>15</v>
      </c>
      <c r="D343" s="40">
        <f>IF(OR('8 Location'!B27="other",'8 Location'!B27="subcontracted out",'8 Location'!C27&lt;&gt;"",'8 Location'!D27&lt;&gt;"",'8 Location'!E27&lt;&gt;""),1,0)</f>
        <v>0</v>
      </c>
      <c r="E343" s="946" t="str">
        <f>IF(AND($R$5=1,D343=1,'8 Location'!F27=0,'8 Location'!G27=0,'8 Location'!H27=0,'8 Location'!I27=0,'8 Location'!J27=0),"Row "&amp;C343&amp;"; ","")</f>
        <v/>
      </c>
      <c r="F343" s="41"/>
      <c r="H343" s="41"/>
      <c r="I343" s="3"/>
      <c r="J343" s="946" t="str">
        <f>IF(AND($Q$5=1,'6 Subcontractual'!B86&lt;&gt;"",'6 Subcontractual'!C86&lt;&gt;"Please enter a valid UKPRN or generic code.",'6 Subcontractual'!F86="Home and EU, OfS-fundable"),'6 Subcontractual'!B86,"")</f>
        <v/>
      </c>
      <c r="K343" s="3" t="str">
        <f>IF(AND(J343&lt;&gt;"",J343&lt;&gt;UKPRN,COUNTIFS('8 Location'!B$13:B$62,"subcontracted out",'8 Location'!C$13:C$62,J343)&gt;0),1,IF(J343="","",0))</f>
        <v/>
      </c>
      <c r="L343" s="3" t="str">
        <f>IF(AND(K343=0,COUNTIF(L$270:L342,J343)=0),J343,"")</f>
        <v/>
      </c>
      <c r="M343" s="41" t="str">
        <f t="shared" si="12"/>
        <v/>
      </c>
      <c r="AQ343" s="1026"/>
      <c r="AR343" s="1027"/>
    </row>
    <row r="344" spans="2:44" x14ac:dyDescent="0.25">
      <c r="B344" s="40"/>
      <c r="C344" s="40">
        <v>16</v>
      </c>
      <c r="D344" s="40">
        <f>IF(OR('8 Location'!B28="other",'8 Location'!B28="subcontracted out",'8 Location'!C28&lt;&gt;"",'8 Location'!D28&lt;&gt;"",'8 Location'!E28&lt;&gt;""),1,0)</f>
        <v>0</v>
      </c>
      <c r="E344" s="946" t="str">
        <f>IF(AND($R$5=1,D344=1,'8 Location'!F28=0,'8 Location'!G28=0,'8 Location'!H28=0,'8 Location'!I28=0,'8 Location'!J28=0),"Row "&amp;C344&amp;"; ","")</f>
        <v/>
      </c>
      <c r="F344" s="41"/>
      <c r="H344" s="41"/>
      <c r="I344" s="3"/>
      <c r="J344" s="946" t="str">
        <f>IF(AND($Q$5=1,'6 Subcontractual'!B87&lt;&gt;"",'6 Subcontractual'!C87&lt;&gt;"Please enter a valid UKPRN or generic code.",'6 Subcontractual'!F87="Home and EU, OfS-fundable"),'6 Subcontractual'!B87,"")</f>
        <v/>
      </c>
      <c r="K344" s="3" t="str">
        <f>IF(AND(J344&lt;&gt;"",J344&lt;&gt;UKPRN,COUNTIFS('8 Location'!B$13:B$62,"subcontracted out",'8 Location'!C$13:C$62,J344)&gt;0),1,IF(J344="","",0))</f>
        <v/>
      </c>
      <c r="L344" s="3" t="str">
        <f>IF(AND(K344=0,COUNTIF(L$270:L343,J344)=0),J344,"")</f>
        <v/>
      </c>
      <c r="M344" s="41" t="str">
        <f t="shared" si="12"/>
        <v/>
      </c>
      <c r="AQ344" s="1026"/>
      <c r="AR344" s="1027"/>
    </row>
    <row r="345" spans="2:44" x14ac:dyDescent="0.25">
      <c r="B345" s="40"/>
      <c r="C345" s="40">
        <v>17</v>
      </c>
      <c r="D345" s="40">
        <f>IF(OR('8 Location'!B29="other",'8 Location'!B29="subcontracted out",'8 Location'!C29&lt;&gt;"",'8 Location'!D29&lt;&gt;"",'8 Location'!E29&lt;&gt;""),1,0)</f>
        <v>0</v>
      </c>
      <c r="E345" s="946" t="str">
        <f>IF(AND($R$5=1,D345=1,'8 Location'!F29=0,'8 Location'!G29=0,'8 Location'!H29=0,'8 Location'!I29=0,'8 Location'!J29=0),"Row "&amp;C345&amp;"; ","")</f>
        <v/>
      </c>
      <c r="F345" s="41"/>
      <c r="H345" s="41"/>
      <c r="I345" s="3"/>
      <c r="J345" s="946" t="str">
        <f>IF(AND($Q$5=1,'6 Subcontractual'!B88&lt;&gt;"",'6 Subcontractual'!C88&lt;&gt;"Please enter a valid UKPRN or generic code.",'6 Subcontractual'!F88="Home and EU, OfS-fundable"),'6 Subcontractual'!B88,"")</f>
        <v/>
      </c>
      <c r="K345" s="3" t="str">
        <f>IF(AND(J345&lt;&gt;"",J345&lt;&gt;UKPRN,COUNTIFS('8 Location'!B$13:B$62,"subcontracted out",'8 Location'!C$13:C$62,J345)&gt;0),1,IF(J345="","",0))</f>
        <v/>
      </c>
      <c r="L345" s="3" t="str">
        <f>IF(AND(K345=0,COUNTIF(L$270:L344,J345)=0),J345,"")</f>
        <v/>
      </c>
      <c r="M345" s="41" t="str">
        <f t="shared" si="12"/>
        <v/>
      </c>
      <c r="AQ345" s="1026"/>
      <c r="AR345" s="1027"/>
    </row>
    <row r="346" spans="2:44" x14ac:dyDescent="0.25">
      <c r="B346" s="40"/>
      <c r="C346" s="40">
        <v>18</v>
      </c>
      <c r="D346" s="40">
        <f>IF(OR('8 Location'!B30="other",'8 Location'!B30="subcontracted out",'8 Location'!C30&lt;&gt;"",'8 Location'!D30&lt;&gt;"",'8 Location'!E30&lt;&gt;""),1,0)</f>
        <v>0</v>
      </c>
      <c r="E346" s="946" t="str">
        <f>IF(AND($R$5=1,D346=1,'8 Location'!F30=0,'8 Location'!G30=0,'8 Location'!H30=0,'8 Location'!I30=0,'8 Location'!J30=0),"Row "&amp;C346&amp;"; ","")</f>
        <v/>
      </c>
      <c r="F346" s="41"/>
      <c r="H346" s="41"/>
      <c r="I346" s="3"/>
      <c r="J346" s="946" t="str">
        <f>IF(AND($Q$5=1,'6 Subcontractual'!B89&lt;&gt;"",'6 Subcontractual'!C89&lt;&gt;"Please enter a valid UKPRN or generic code.",'6 Subcontractual'!F89="Home and EU, OfS-fundable"),'6 Subcontractual'!B89,"")</f>
        <v/>
      </c>
      <c r="K346" s="3" t="str">
        <f>IF(AND(J346&lt;&gt;"",J346&lt;&gt;UKPRN,COUNTIFS('8 Location'!B$13:B$62,"subcontracted out",'8 Location'!C$13:C$62,J346)&gt;0),1,IF(J346="","",0))</f>
        <v/>
      </c>
      <c r="L346" s="3" t="str">
        <f>IF(AND(K346=0,COUNTIF(L$270:L345,J346)=0),J346,"")</f>
        <v/>
      </c>
      <c r="M346" s="41" t="str">
        <f t="shared" si="12"/>
        <v/>
      </c>
      <c r="AQ346" s="1026"/>
      <c r="AR346" s="1027"/>
    </row>
    <row r="347" spans="2:44" x14ac:dyDescent="0.25">
      <c r="B347" s="40"/>
      <c r="C347" s="40">
        <v>19</v>
      </c>
      <c r="D347" s="40">
        <f>IF(OR('8 Location'!B31="other",'8 Location'!B31="subcontracted out",'8 Location'!C31&lt;&gt;"",'8 Location'!D31&lt;&gt;"",'8 Location'!E31&lt;&gt;""),1,0)</f>
        <v>0</v>
      </c>
      <c r="E347" s="946" t="str">
        <f>IF(AND($R$5=1,D347=1,'8 Location'!F31=0,'8 Location'!G31=0,'8 Location'!H31=0,'8 Location'!I31=0,'8 Location'!J31=0),"Row "&amp;C347&amp;"; ","")</f>
        <v/>
      </c>
      <c r="F347" s="41"/>
      <c r="H347" s="41"/>
      <c r="I347" s="3"/>
      <c r="J347" s="946" t="str">
        <f>IF(AND($Q$5=1,'6 Subcontractual'!B90&lt;&gt;"",'6 Subcontractual'!C90&lt;&gt;"Please enter a valid UKPRN or generic code.",'6 Subcontractual'!F90="Home and EU, OfS-fundable"),'6 Subcontractual'!B90,"")</f>
        <v/>
      </c>
      <c r="K347" s="3" t="str">
        <f>IF(AND(J347&lt;&gt;"",J347&lt;&gt;UKPRN,COUNTIFS('8 Location'!B$13:B$62,"subcontracted out",'8 Location'!C$13:C$62,J347)&gt;0),1,IF(J347="","",0))</f>
        <v/>
      </c>
      <c r="L347" s="3" t="str">
        <f>IF(AND(K347=0,COUNTIF(L$270:L346,J347)=0),J347,"")</f>
        <v/>
      </c>
      <c r="M347" s="41" t="str">
        <f t="shared" si="12"/>
        <v/>
      </c>
      <c r="AQ347" s="1026"/>
      <c r="AR347" s="1027"/>
    </row>
    <row r="348" spans="2:44" x14ac:dyDescent="0.25">
      <c r="B348" s="40"/>
      <c r="C348" s="40">
        <v>20</v>
      </c>
      <c r="D348" s="40">
        <f>IF(OR('8 Location'!B32="other",'8 Location'!B32="subcontracted out",'8 Location'!C32&lt;&gt;"",'8 Location'!D32&lt;&gt;"",'8 Location'!E32&lt;&gt;""),1,0)</f>
        <v>0</v>
      </c>
      <c r="E348" s="946" t="str">
        <f>IF(AND($R$5=1,D348=1,'8 Location'!F32=0,'8 Location'!G32=0,'8 Location'!H32=0,'8 Location'!I32=0,'8 Location'!J32=0),"Row "&amp;C348&amp;"; ","")</f>
        <v/>
      </c>
      <c r="F348" s="41"/>
      <c r="H348" s="41"/>
      <c r="I348" s="3"/>
      <c r="J348" s="946" t="str">
        <f>IF(AND($Q$5=1,'6 Subcontractual'!B91&lt;&gt;"",'6 Subcontractual'!C91&lt;&gt;"Please enter a valid UKPRN or generic code.",'6 Subcontractual'!F91="Home and EU, OfS-fundable"),'6 Subcontractual'!B91,"")</f>
        <v/>
      </c>
      <c r="K348" s="3" t="str">
        <f>IF(AND(J348&lt;&gt;"",J348&lt;&gt;UKPRN,COUNTIFS('8 Location'!B$13:B$62,"subcontracted out",'8 Location'!C$13:C$62,J348)&gt;0),1,IF(J348="","",0))</f>
        <v/>
      </c>
      <c r="L348" s="3" t="str">
        <f>IF(AND(K348=0,COUNTIF(L$270:L347,J348)=0),J348,"")</f>
        <v/>
      </c>
      <c r="M348" s="41" t="str">
        <f t="shared" si="12"/>
        <v/>
      </c>
      <c r="AQ348" s="1026"/>
      <c r="AR348" s="1027"/>
    </row>
    <row r="349" spans="2:44" x14ac:dyDescent="0.25">
      <c r="B349" s="40"/>
      <c r="C349" s="40">
        <v>21</v>
      </c>
      <c r="D349" s="40">
        <f>IF(OR('8 Location'!B33="other",'8 Location'!B33="subcontracted out",'8 Location'!C33&lt;&gt;"",'8 Location'!D33&lt;&gt;"",'8 Location'!E33&lt;&gt;""),1,0)</f>
        <v>0</v>
      </c>
      <c r="E349" s="946" t="str">
        <f>IF(AND($R$5=1,D349=1,'8 Location'!F33=0,'8 Location'!G33=0,'8 Location'!H33=0,'8 Location'!I33=0,'8 Location'!J33=0),"Row "&amp;C349&amp;"; ","")</f>
        <v/>
      </c>
      <c r="F349" s="41"/>
      <c r="H349" s="41"/>
      <c r="I349" s="3"/>
      <c r="J349" s="946" t="str">
        <f>IF(AND($Q$5=1,'6 Subcontractual'!B92&lt;&gt;"",'6 Subcontractual'!C92&lt;&gt;"Please enter a valid UKPRN or generic code.",'6 Subcontractual'!F92="Home and EU, OfS-fundable"),'6 Subcontractual'!B92,"")</f>
        <v/>
      </c>
      <c r="K349" s="3" t="str">
        <f>IF(AND(J349&lt;&gt;"",J349&lt;&gt;UKPRN,COUNTIFS('8 Location'!B$13:B$62,"subcontracted out",'8 Location'!C$13:C$62,J349)&gt;0),1,IF(J349="","",0))</f>
        <v/>
      </c>
      <c r="L349" s="3" t="str">
        <f>IF(AND(K349=0,COUNTIF(L$270:L348,J349)=0),J349,"")</f>
        <v/>
      </c>
      <c r="M349" s="41" t="str">
        <f t="shared" si="12"/>
        <v/>
      </c>
      <c r="AQ349" s="1026"/>
      <c r="AR349" s="1027"/>
    </row>
    <row r="350" spans="2:44" x14ac:dyDescent="0.25">
      <c r="B350" s="40"/>
      <c r="C350" s="40">
        <v>22</v>
      </c>
      <c r="D350" s="40">
        <f>IF(OR('8 Location'!B34="other",'8 Location'!B34="subcontracted out",'8 Location'!C34&lt;&gt;"",'8 Location'!D34&lt;&gt;"",'8 Location'!E34&lt;&gt;""),1,0)</f>
        <v>0</v>
      </c>
      <c r="E350" s="946" t="str">
        <f>IF(AND($R$5=1,D350=1,'8 Location'!F34=0,'8 Location'!G34=0,'8 Location'!H34=0,'8 Location'!I34=0,'8 Location'!J34=0),"Row "&amp;C350&amp;"; ","")</f>
        <v/>
      </c>
      <c r="F350" s="41"/>
      <c r="H350" s="41"/>
      <c r="I350" s="3"/>
      <c r="J350" s="946" t="str">
        <f>IF(AND($Q$5=1,'6 Subcontractual'!B93&lt;&gt;"",'6 Subcontractual'!C93&lt;&gt;"Please enter a valid UKPRN or generic code.",'6 Subcontractual'!F93="Home and EU, OfS-fundable"),'6 Subcontractual'!B93,"")</f>
        <v/>
      </c>
      <c r="K350" s="3" t="str">
        <f>IF(AND(J350&lt;&gt;"",J350&lt;&gt;UKPRN,COUNTIFS('8 Location'!B$13:B$62,"subcontracted out",'8 Location'!C$13:C$62,J350)&gt;0),1,IF(J350="","",0))</f>
        <v/>
      </c>
      <c r="L350" s="3" t="str">
        <f>IF(AND(K350=0,COUNTIF(L$270:L349,J350)=0),J350,"")</f>
        <v/>
      </c>
      <c r="M350" s="41" t="str">
        <f t="shared" si="12"/>
        <v/>
      </c>
      <c r="AQ350" s="1026"/>
      <c r="AR350" s="1027"/>
    </row>
    <row r="351" spans="2:44" x14ac:dyDescent="0.25">
      <c r="B351" s="40"/>
      <c r="C351" s="40">
        <v>23</v>
      </c>
      <c r="D351" s="40">
        <f>IF(OR('8 Location'!B35="other",'8 Location'!B35="subcontracted out",'8 Location'!C35&lt;&gt;"",'8 Location'!D35&lt;&gt;"",'8 Location'!E35&lt;&gt;""),1,0)</f>
        <v>0</v>
      </c>
      <c r="E351" s="946" t="str">
        <f>IF(AND($R$5=1,D351=1,'8 Location'!F35=0,'8 Location'!G35=0,'8 Location'!H35=0,'8 Location'!I35=0,'8 Location'!J35=0),"Row "&amp;C351&amp;"; ","")</f>
        <v/>
      </c>
      <c r="F351" s="41"/>
      <c r="H351" s="41"/>
      <c r="I351" s="3"/>
      <c r="J351" s="946" t="str">
        <f>IF(AND($Q$5=1,'6 Subcontractual'!B94&lt;&gt;"",'6 Subcontractual'!C94&lt;&gt;"Please enter a valid UKPRN or generic code.",'6 Subcontractual'!F94="Home and EU, OfS-fundable"),'6 Subcontractual'!B94,"")</f>
        <v/>
      </c>
      <c r="K351" s="3" t="str">
        <f>IF(AND(J351&lt;&gt;"",J351&lt;&gt;UKPRN,COUNTIFS('8 Location'!B$13:B$62,"subcontracted out",'8 Location'!C$13:C$62,J351)&gt;0),1,IF(J351="","",0))</f>
        <v/>
      </c>
      <c r="L351" s="3" t="str">
        <f>IF(AND(K351=0,COUNTIF(L$270:L350,J351)=0),J351,"")</f>
        <v/>
      </c>
      <c r="M351" s="41" t="str">
        <f t="shared" si="12"/>
        <v/>
      </c>
      <c r="AQ351" s="1026"/>
      <c r="AR351" s="1027"/>
    </row>
    <row r="352" spans="2:44" x14ac:dyDescent="0.25">
      <c r="B352" s="40"/>
      <c r="C352" s="40">
        <v>24</v>
      </c>
      <c r="D352" s="40">
        <f>IF(OR('8 Location'!B36="other",'8 Location'!B36="subcontracted out",'8 Location'!C36&lt;&gt;"",'8 Location'!D36&lt;&gt;"",'8 Location'!E36&lt;&gt;""),1,0)</f>
        <v>0</v>
      </c>
      <c r="E352" s="946" t="str">
        <f>IF(AND($R$5=1,D352=1,'8 Location'!F36=0,'8 Location'!G36=0,'8 Location'!H36=0,'8 Location'!I36=0,'8 Location'!J36=0),"Row "&amp;C352&amp;"; ","")</f>
        <v/>
      </c>
      <c r="F352" s="41"/>
      <c r="H352" s="41"/>
      <c r="I352" s="3"/>
      <c r="J352" s="946" t="str">
        <f>IF(AND($Q$5=1,'6 Subcontractual'!B95&lt;&gt;"",'6 Subcontractual'!C95&lt;&gt;"Please enter a valid UKPRN or generic code.",'6 Subcontractual'!F95="Home and EU, OfS-fundable"),'6 Subcontractual'!B95,"")</f>
        <v/>
      </c>
      <c r="K352" s="3" t="str">
        <f>IF(AND(J352&lt;&gt;"",J352&lt;&gt;UKPRN,COUNTIFS('8 Location'!B$13:B$62,"subcontracted out",'8 Location'!C$13:C$62,J352)&gt;0),1,IF(J352="","",0))</f>
        <v/>
      </c>
      <c r="L352" s="3" t="str">
        <f>IF(AND(K352=0,COUNTIF(L$270:L351,J352)=0),J352,"")</f>
        <v/>
      </c>
      <c r="M352" s="41" t="str">
        <f t="shared" si="12"/>
        <v/>
      </c>
      <c r="AQ352" s="1026"/>
      <c r="AR352" s="1027"/>
    </row>
    <row r="353" spans="2:44" x14ac:dyDescent="0.25">
      <c r="B353" s="40"/>
      <c r="C353" s="40">
        <v>25</v>
      </c>
      <c r="D353" s="40">
        <f>IF(OR('8 Location'!B37="other",'8 Location'!B37="subcontracted out",'8 Location'!C37&lt;&gt;"",'8 Location'!D37&lt;&gt;"",'8 Location'!E37&lt;&gt;""),1,0)</f>
        <v>0</v>
      </c>
      <c r="E353" s="946" t="str">
        <f>IF(AND($R$5=1,D353=1,'8 Location'!F37=0,'8 Location'!G37=0,'8 Location'!H37=0,'8 Location'!I37=0,'8 Location'!J37=0),"Row "&amp;C353&amp;"; ","")</f>
        <v/>
      </c>
      <c r="F353" s="41"/>
      <c r="H353" s="41"/>
      <c r="I353" s="3"/>
      <c r="J353" s="946" t="str">
        <f>IF(AND($Q$5=1,'6 Subcontractual'!B96&lt;&gt;"",'6 Subcontractual'!C96&lt;&gt;"Please enter a valid UKPRN or generic code.",'6 Subcontractual'!F96="Home and EU, OfS-fundable"),'6 Subcontractual'!B96,"")</f>
        <v/>
      </c>
      <c r="K353" s="3" t="str">
        <f>IF(AND(J353&lt;&gt;"",J353&lt;&gt;UKPRN,COUNTIFS('8 Location'!B$13:B$62,"subcontracted out",'8 Location'!C$13:C$62,J353)&gt;0),1,IF(J353="","",0))</f>
        <v/>
      </c>
      <c r="L353" s="3" t="str">
        <f>IF(AND(K353=0,COUNTIF(L$270:L352,J353)=0),J353,"")</f>
        <v/>
      </c>
      <c r="M353" s="41" t="str">
        <f t="shared" si="12"/>
        <v/>
      </c>
      <c r="AQ353" s="1026"/>
      <c r="AR353" s="1027"/>
    </row>
    <row r="354" spans="2:44" x14ac:dyDescent="0.25">
      <c r="B354" s="40"/>
      <c r="C354" s="40">
        <v>26</v>
      </c>
      <c r="D354" s="40">
        <f>IF(OR('8 Location'!B38="other",'8 Location'!B38="subcontracted out",'8 Location'!C38&lt;&gt;"",'8 Location'!D38&lt;&gt;"",'8 Location'!E38&lt;&gt;""),1,0)</f>
        <v>0</v>
      </c>
      <c r="E354" s="946" t="str">
        <f>IF(AND($R$5=1,D354=1,'8 Location'!F38=0,'8 Location'!G38=0,'8 Location'!H38=0,'8 Location'!I38=0,'8 Location'!J38=0),"Row "&amp;C354&amp;"; ","")</f>
        <v/>
      </c>
      <c r="F354" s="41"/>
      <c r="H354" s="41"/>
      <c r="I354" s="3"/>
      <c r="J354" s="946" t="str">
        <f>IF(AND($Q$5=1,'6 Subcontractual'!B97&lt;&gt;"",'6 Subcontractual'!C97&lt;&gt;"Please enter a valid UKPRN or generic code.",'6 Subcontractual'!F97="Home and EU, OfS-fundable"),'6 Subcontractual'!B97,"")</f>
        <v/>
      </c>
      <c r="K354" s="3" t="str">
        <f>IF(AND(J354&lt;&gt;"",J354&lt;&gt;UKPRN,COUNTIFS('8 Location'!B$13:B$62,"subcontracted out",'8 Location'!C$13:C$62,J354)&gt;0),1,IF(J354="","",0))</f>
        <v/>
      </c>
      <c r="L354" s="3" t="str">
        <f>IF(AND(K354=0,COUNTIF(L$270:L353,J354)=0),J354,"")</f>
        <v/>
      </c>
      <c r="M354" s="41" t="str">
        <f t="shared" si="12"/>
        <v/>
      </c>
      <c r="AQ354" s="1026"/>
      <c r="AR354" s="1027"/>
    </row>
    <row r="355" spans="2:44" x14ac:dyDescent="0.25">
      <c r="B355" s="40"/>
      <c r="C355" s="40">
        <v>27</v>
      </c>
      <c r="D355" s="40">
        <f>IF(OR('8 Location'!B39="other",'8 Location'!B39="subcontracted out",'8 Location'!C39&lt;&gt;"",'8 Location'!D39&lt;&gt;"",'8 Location'!E39&lt;&gt;""),1,0)</f>
        <v>0</v>
      </c>
      <c r="E355" s="946" t="str">
        <f>IF(AND($R$5=1,D355=1,'8 Location'!F39=0,'8 Location'!G39=0,'8 Location'!H39=0,'8 Location'!I39=0,'8 Location'!J39=0),"Row "&amp;C355&amp;"; ","")</f>
        <v/>
      </c>
      <c r="F355" s="41"/>
      <c r="H355" s="41"/>
      <c r="I355" s="3"/>
      <c r="J355" s="946" t="str">
        <f>IF(AND($Q$5=1,'6 Subcontractual'!B98&lt;&gt;"",'6 Subcontractual'!C98&lt;&gt;"Please enter a valid UKPRN or generic code.",'6 Subcontractual'!F98="Home and EU, OfS-fundable"),'6 Subcontractual'!B98,"")</f>
        <v/>
      </c>
      <c r="K355" s="3" t="str">
        <f>IF(AND(J355&lt;&gt;"",J355&lt;&gt;UKPRN,COUNTIFS('8 Location'!B$13:B$62,"subcontracted out",'8 Location'!C$13:C$62,J355)&gt;0),1,IF(J355="","",0))</f>
        <v/>
      </c>
      <c r="L355" s="3" t="str">
        <f>IF(AND(K355=0,COUNTIF(L$270:L354,J355)=0),J355,"")</f>
        <v/>
      </c>
      <c r="M355" s="41" t="str">
        <f t="shared" si="12"/>
        <v/>
      </c>
      <c r="AQ355" s="1026"/>
      <c r="AR355" s="1027"/>
    </row>
    <row r="356" spans="2:44" x14ac:dyDescent="0.25">
      <c r="B356" s="40"/>
      <c r="C356" s="40">
        <v>28</v>
      </c>
      <c r="D356" s="40">
        <f>IF(OR('8 Location'!B40="other",'8 Location'!B40="subcontracted out",'8 Location'!C40&lt;&gt;"",'8 Location'!D40&lt;&gt;"",'8 Location'!E40&lt;&gt;""),1,0)</f>
        <v>0</v>
      </c>
      <c r="E356" s="946" t="str">
        <f>IF(AND($R$5=1,D356=1,'8 Location'!F40=0,'8 Location'!G40=0,'8 Location'!H40=0,'8 Location'!I40=0,'8 Location'!J40=0),"Row "&amp;C356&amp;"; ","")</f>
        <v/>
      </c>
      <c r="F356" s="41"/>
      <c r="H356" s="41"/>
      <c r="I356" s="3"/>
      <c r="J356" s="946" t="str">
        <f>IF(AND($Q$5=1,'6 Subcontractual'!B99&lt;&gt;"",'6 Subcontractual'!C99&lt;&gt;"Please enter a valid UKPRN or generic code.",'6 Subcontractual'!F99="Home and EU, OfS-fundable"),'6 Subcontractual'!B99,"")</f>
        <v/>
      </c>
      <c r="K356" s="3" t="str">
        <f>IF(AND(J356&lt;&gt;"",J356&lt;&gt;UKPRN,COUNTIFS('8 Location'!B$13:B$62,"subcontracted out",'8 Location'!C$13:C$62,J356)&gt;0),1,IF(J356="","",0))</f>
        <v/>
      </c>
      <c r="L356" s="3" t="str">
        <f>IF(AND(K356=0,COUNTIF(L$270:L355,J356)=0),J356,"")</f>
        <v/>
      </c>
      <c r="M356" s="41" t="str">
        <f t="shared" si="12"/>
        <v/>
      </c>
      <c r="AQ356" s="1026"/>
      <c r="AR356" s="1027"/>
    </row>
    <row r="357" spans="2:44" x14ac:dyDescent="0.25">
      <c r="B357" s="40"/>
      <c r="C357" s="40">
        <v>29</v>
      </c>
      <c r="D357" s="40">
        <f>IF(OR('8 Location'!B41="other",'8 Location'!B41="subcontracted out",'8 Location'!C41&lt;&gt;"",'8 Location'!D41&lt;&gt;"",'8 Location'!E41&lt;&gt;""),1,0)</f>
        <v>0</v>
      </c>
      <c r="E357" s="946" t="str">
        <f>IF(AND($R$5=1,D357=1,'8 Location'!F41=0,'8 Location'!G41=0,'8 Location'!H41=0,'8 Location'!I41=0,'8 Location'!J41=0),"Row "&amp;C357&amp;"; ","")</f>
        <v/>
      </c>
      <c r="F357" s="41"/>
      <c r="H357" s="41"/>
      <c r="I357" s="3"/>
      <c r="J357" s="946" t="str">
        <f>IF(AND($Q$5=1,'6 Subcontractual'!B100&lt;&gt;"",'6 Subcontractual'!C100&lt;&gt;"Please enter a valid UKPRN or generic code.",'6 Subcontractual'!F100="Home and EU, OfS-fundable"),'6 Subcontractual'!B100,"")</f>
        <v/>
      </c>
      <c r="K357" s="3" t="str">
        <f>IF(AND(J357&lt;&gt;"",J357&lt;&gt;UKPRN,COUNTIFS('8 Location'!B$13:B$62,"subcontracted out",'8 Location'!C$13:C$62,J357)&gt;0),1,IF(J357="","",0))</f>
        <v/>
      </c>
      <c r="L357" s="3" t="str">
        <f>IF(AND(K357=0,COUNTIF(L$270:L356,J357)=0),J357,"")</f>
        <v/>
      </c>
      <c r="M357" s="41" t="str">
        <f t="shared" si="12"/>
        <v/>
      </c>
      <c r="AQ357" s="1026"/>
      <c r="AR357" s="1027"/>
    </row>
    <row r="358" spans="2:44" x14ac:dyDescent="0.25">
      <c r="B358" s="40"/>
      <c r="C358" s="40">
        <v>30</v>
      </c>
      <c r="D358" s="40">
        <f>IF(OR('8 Location'!B42="other",'8 Location'!B42="subcontracted out",'8 Location'!C42&lt;&gt;"",'8 Location'!D42&lt;&gt;"",'8 Location'!E42&lt;&gt;""),1,0)</f>
        <v>0</v>
      </c>
      <c r="E358" s="946" t="str">
        <f>IF(AND($R$5=1,D358=1,'8 Location'!F42=0,'8 Location'!G42=0,'8 Location'!H42=0,'8 Location'!I42=0,'8 Location'!J42=0),"Row "&amp;C358&amp;"; ","")</f>
        <v/>
      </c>
      <c r="F358" s="41"/>
      <c r="H358" s="41"/>
      <c r="I358" s="3"/>
      <c r="J358" s="946" t="str">
        <f>IF(AND($Q$5=1,'6 Subcontractual'!B101&lt;&gt;"",'6 Subcontractual'!C101&lt;&gt;"Please enter a valid UKPRN or generic code.",'6 Subcontractual'!F101="Home and EU, OfS-fundable"),'6 Subcontractual'!B101,"")</f>
        <v/>
      </c>
      <c r="K358" s="3" t="str">
        <f>IF(AND(J358&lt;&gt;"",J358&lt;&gt;UKPRN,COUNTIFS('8 Location'!B$13:B$62,"subcontracted out",'8 Location'!C$13:C$62,J358)&gt;0),1,IF(J358="","",0))</f>
        <v/>
      </c>
      <c r="L358" s="3" t="str">
        <f>IF(AND(K358=0,COUNTIF(L$270:L357,J358)=0),J358,"")</f>
        <v/>
      </c>
      <c r="M358" s="41" t="str">
        <f t="shared" si="12"/>
        <v/>
      </c>
      <c r="AQ358" s="1026"/>
      <c r="AR358" s="1027"/>
    </row>
    <row r="359" spans="2:44" x14ac:dyDescent="0.25">
      <c r="B359" s="40"/>
      <c r="C359" s="40">
        <v>31</v>
      </c>
      <c r="D359" s="40">
        <f>IF(OR('8 Location'!B43="other",'8 Location'!B43="subcontracted out",'8 Location'!C43&lt;&gt;"",'8 Location'!D43&lt;&gt;"",'8 Location'!E43&lt;&gt;""),1,0)</f>
        <v>0</v>
      </c>
      <c r="E359" s="946" t="str">
        <f>IF(AND($R$5=1,D359=1,'8 Location'!F43=0,'8 Location'!G43=0,'8 Location'!H43=0,'8 Location'!I43=0,'8 Location'!J43=0),"Row "&amp;C359&amp;"; ","")</f>
        <v/>
      </c>
      <c r="F359" s="41"/>
      <c r="H359" s="41"/>
      <c r="I359" s="3"/>
      <c r="J359" s="946" t="str">
        <f>IF(AND($Q$5=1,'6 Subcontractual'!B102&lt;&gt;"",'6 Subcontractual'!C102&lt;&gt;"Please enter a valid UKPRN or generic code.",'6 Subcontractual'!F102="Home and EU, OfS-fundable"),'6 Subcontractual'!B102,"")</f>
        <v/>
      </c>
      <c r="K359" s="3" t="str">
        <f>IF(AND(J359&lt;&gt;"",J359&lt;&gt;UKPRN,COUNTIFS('8 Location'!B$13:B$62,"subcontracted out",'8 Location'!C$13:C$62,J359)&gt;0),1,IF(J359="","",0))</f>
        <v/>
      </c>
      <c r="L359" s="3" t="str">
        <f>IF(AND(K359=0,COUNTIF(L$270:L358,J359)=0),J359,"")</f>
        <v/>
      </c>
      <c r="M359" s="41" t="str">
        <f t="shared" si="12"/>
        <v/>
      </c>
      <c r="AQ359" s="1026"/>
      <c r="AR359" s="1027"/>
    </row>
    <row r="360" spans="2:44" x14ac:dyDescent="0.25">
      <c r="B360" s="40"/>
      <c r="C360" s="40">
        <v>32</v>
      </c>
      <c r="D360" s="40">
        <f>IF(OR('8 Location'!B44="other",'8 Location'!B44="subcontracted out",'8 Location'!C44&lt;&gt;"",'8 Location'!D44&lt;&gt;"",'8 Location'!E44&lt;&gt;""),1,0)</f>
        <v>0</v>
      </c>
      <c r="E360" s="946" t="str">
        <f>IF(AND($R$5=1,D360=1,'8 Location'!F44=0,'8 Location'!G44=0,'8 Location'!H44=0,'8 Location'!I44=0,'8 Location'!J44=0),"Row "&amp;C360&amp;"; ","")</f>
        <v/>
      </c>
      <c r="F360" s="41"/>
      <c r="H360" s="41"/>
      <c r="I360" s="3"/>
      <c r="J360" s="946" t="str">
        <f>IF(AND($Q$5=1,'6 Subcontractual'!B103&lt;&gt;"",'6 Subcontractual'!C103&lt;&gt;"Please enter a valid UKPRN or generic code.",'6 Subcontractual'!F103="Home and EU, OfS-fundable"),'6 Subcontractual'!B103,"")</f>
        <v/>
      </c>
      <c r="K360" s="3" t="str">
        <f>IF(AND(J360&lt;&gt;"",J360&lt;&gt;UKPRN,COUNTIFS('8 Location'!B$13:B$62,"subcontracted out",'8 Location'!C$13:C$62,J360)&gt;0),1,IF(J360="","",0))</f>
        <v/>
      </c>
      <c r="L360" s="3" t="str">
        <f>IF(AND(K360=0,COUNTIF(L$270:L359,J360)=0),J360,"")</f>
        <v/>
      </c>
      <c r="M360" s="41" t="str">
        <f t="shared" si="12"/>
        <v/>
      </c>
      <c r="AQ360" s="1026"/>
      <c r="AR360" s="1027"/>
    </row>
    <row r="361" spans="2:44" x14ac:dyDescent="0.25">
      <c r="B361" s="40"/>
      <c r="C361" s="40">
        <v>33</v>
      </c>
      <c r="D361" s="40">
        <f>IF(OR('8 Location'!B45="other",'8 Location'!B45="subcontracted out",'8 Location'!C45&lt;&gt;"",'8 Location'!D45&lt;&gt;"",'8 Location'!E45&lt;&gt;""),1,0)</f>
        <v>0</v>
      </c>
      <c r="E361" s="946" t="str">
        <f>IF(AND($R$5=1,D361=1,'8 Location'!F45=0,'8 Location'!G45=0,'8 Location'!H45=0,'8 Location'!I45=0,'8 Location'!J45=0),"Row "&amp;C361&amp;"; ","")</f>
        <v/>
      </c>
      <c r="F361" s="41"/>
      <c r="H361" s="41"/>
      <c r="I361" s="3"/>
      <c r="J361" s="946" t="str">
        <f>IF(AND($Q$5=1,'6 Subcontractual'!B104&lt;&gt;"",'6 Subcontractual'!C104&lt;&gt;"Please enter a valid UKPRN or generic code.",'6 Subcontractual'!F104="Home and EU, OfS-fundable"),'6 Subcontractual'!B104,"")</f>
        <v/>
      </c>
      <c r="K361" s="3" t="str">
        <f>IF(AND(J361&lt;&gt;"",J361&lt;&gt;UKPRN,COUNTIFS('8 Location'!B$13:B$62,"subcontracted out",'8 Location'!C$13:C$62,J361)&gt;0),1,IF(J361="","",0))</f>
        <v/>
      </c>
      <c r="L361" s="3" t="str">
        <f>IF(AND(K361=0,COUNTIF(L$270:L360,J361)=0),J361,"")</f>
        <v/>
      </c>
      <c r="M361" s="41" t="str">
        <f t="shared" si="12"/>
        <v/>
      </c>
      <c r="AQ361" s="1026"/>
      <c r="AR361" s="1027"/>
    </row>
    <row r="362" spans="2:44" x14ac:dyDescent="0.25">
      <c r="B362" s="40"/>
      <c r="C362" s="40">
        <v>34</v>
      </c>
      <c r="D362" s="40">
        <f>IF(OR('8 Location'!B46="other",'8 Location'!B46="subcontracted out",'8 Location'!C46&lt;&gt;"",'8 Location'!D46&lt;&gt;"",'8 Location'!E46&lt;&gt;""),1,0)</f>
        <v>0</v>
      </c>
      <c r="E362" s="946" t="str">
        <f>IF(AND($R$5=1,D362=1,'8 Location'!F46=0,'8 Location'!G46=0,'8 Location'!H46=0,'8 Location'!I46=0,'8 Location'!J46=0),"Row "&amp;C362&amp;"; ","")</f>
        <v/>
      </c>
      <c r="F362" s="41"/>
      <c r="H362" s="41"/>
      <c r="I362" s="3"/>
      <c r="J362" s="946" t="str">
        <f>IF(AND($Q$5=1,'6 Subcontractual'!B105&lt;&gt;"",'6 Subcontractual'!C105&lt;&gt;"Please enter a valid UKPRN or generic code.",'6 Subcontractual'!F105="Home and EU, OfS-fundable"),'6 Subcontractual'!B105,"")</f>
        <v/>
      </c>
      <c r="K362" s="3" t="str">
        <f>IF(AND(J362&lt;&gt;"",J362&lt;&gt;UKPRN,COUNTIFS('8 Location'!B$13:B$62,"subcontracted out",'8 Location'!C$13:C$62,J362)&gt;0),1,IF(J362="","",0))</f>
        <v/>
      </c>
      <c r="L362" s="3" t="str">
        <f>IF(AND(K362=0,COUNTIF(L$270:L361,J362)=0),J362,"")</f>
        <v/>
      </c>
      <c r="M362" s="41" t="str">
        <f t="shared" si="12"/>
        <v/>
      </c>
      <c r="AQ362" s="1026"/>
      <c r="AR362" s="1027"/>
    </row>
    <row r="363" spans="2:44" x14ac:dyDescent="0.25">
      <c r="B363" s="40"/>
      <c r="C363" s="40">
        <v>35</v>
      </c>
      <c r="D363" s="40">
        <f>IF(OR('8 Location'!B47="other",'8 Location'!B47="subcontracted out",'8 Location'!C47&lt;&gt;"",'8 Location'!D47&lt;&gt;"",'8 Location'!E47&lt;&gt;""),1,0)</f>
        <v>0</v>
      </c>
      <c r="E363" s="946" t="str">
        <f>IF(AND($R$5=1,D363=1,'8 Location'!F47=0,'8 Location'!G47=0,'8 Location'!H47=0,'8 Location'!I47=0,'8 Location'!J47=0),"Row "&amp;C363&amp;"; ","")</f>
        <v/>
      </c>
      <c r="F363" s="41"/>
      <c r="H363" s="41"/>
      <c r="I363" s="3"/>
      <c r="J363" s="946" t="str">
        <f>IF(AND($Q$5=1,'6 Subcontractual'!B106&lt;&gt;"",'6 Subcontractual'!C106&lt;&gt;"Please enter a valid UKPRN or generic code.",'6 Subcontractual'!F106="Home and EU, OfS-fundable"),'6 Subcontractual'!B106,"")</f>
        <v/>
      </c>
      <c r="K363" s="3" t="str">
        <f>IF(AND(J363&lt;&gt;"",J363&lt;&gt;UKPRN,COUNTIFS('8 Location'!B$13:B$62,"subcontracted out",'8 Location'!C$13:C$62,J363)&gt;0),1,IF(J363="","",0))</f>
        <v/>
      </c>
      <c r="L363" s="3" t="str">
        <f>IF(AND(K363=0,COUNTIF(L$270:L362,J363)=0),J363,"")</f>
        <v/>
      </c>
      <c r="M363" s="41" t="str">
        <f t="shared" si="12"/>
        <v/>
      </c>
      <c r="AQ363" s="1026"/>
      <c r="AR363" s="1027"/>
    </row>
    <row r="364" spans="2:44" x14ac:dyDescent="0.25">
      <c r="B364" s="40"/>
      <c r="C364" s="40">
        <v>36</v>
      </c>
      <c r="D364" s="40">
        <f>IF(OR('8 Location'!B48="other",'8 Location'!B48="subcontracted out",'8 Location'!C48&lt;&gt;"",'8 Location'!D48&lt;&gt;"",'8 Location'!E48&lt;&gt;""),1,0)</f>
        <v>0</v>
      </c>
      <c r="E364" s="946" t="str">
        <f>IF(AND($R$5=1,D364=1,'8 Location'!F48=0,'8 Location'!G48=0,'8 Location'!H48=0,'8 Location'!I48=0,'8 Location'!J48=0),"Row "&amp;C364&amp;"; ","")</f>
        <v/>
      </c>
      <c r="F364" s="41"/>
      <c r="H364" s="41"/>
      <c r="I364" s="3"/>
      <c r="J364" s="946" t="str">
        <f>IF(AND($Q$5=1,'6 Subcontractual'!B107&lt;&gt;"",'6 Subcontractual'!C107&lt;&gt;"Please enter a valid UKPRN or generic code.",'6 Subcontractual'!F107="Home and EU, OfS-fundable"),'6 Subcontractual'!B107,"")</f>
        <v/>
      </c>
      <c r="K364" s="3" t="str">
        <f>IF(AND(J364&lt;&gt;"",J364&lt;&gt;UKPRN,COUNTIFS('8 Location'!B$13:B$62,"subcontracted out",'8 Location'!C$13:C$62,J364)&gt;0),1,IF(J364="","",0))</f>
        <v/>
      </c>
      <c r="L364" s="3" t="str">
        <f>IF(AND(K364=0,COUNTIF(L$270:L363,J364)=0),J364,"")</f>
        <v/>
      </c>
      <c r="M364" s="41" t="str">
        <f t="shared" si="12"/>
        <v/>
      </c>
      <c r="AQ364" s="1026"/>
      <c r="AR364" s="1027"/>
    </row>
    <row r="365" spans="2:44" x14ac:dyDescent="0.25">
      <c r="B365" s="40"/>
      <c r="C365" s="40">
        <v>37</v>
      </c>
      <c r="D365" s="40">
        <f>IF(OR('8 Location'!B49="other",'8 Location'!B49="subcontracted out",'8 Location'!C49&lt;&gt;"",'8 Location'!D49&lt;&gt;"",'8 Location'!E49&lt;&gt;""),1,0)</f>
        <v>0</v>
      </c>
      <c r="E365" s="946" t="str">
        <f>IF(AND($R$5=1,D365=1,'8 Location'!F49=0,'8 Location'!G49=0,'8 Location'!H49=0,'8 Location'!I49=0,'8 Location'!J49=0),"Row "&amp;C365&amp;"; ","")</f>
        <v/>
      </c>
      <c r="F365" s="41"/>
      <c r="H365" s="41"/>
      <c r="I365" s="3"/>
      <c r="J365" s="946" t="str">
        <f>IF(AND($Q$5=1,'6 Subcontractual'!B108&lt;&gt;"",'6 Subcontractual'!C108&lt;&gt;"Please enter a valid UKPRN or generic code.",'6 Subcontractual'!F108="Home and EU, OfS-fundable"),'6 Subcontractual'!B108,"")</f>
        <v/>
      </c>
      <c r="K365" s="3" t="str">
        <f>IF(AND(J365&lt;&gt;"",J365&lt;&gt;UKPRN,COUNTIFS('8 Location'!B$13:B$62,"subcontracted out",'8 Location'!C$13:C$62,J365)&gt;0),1,IF(J365="","",0))</f>
        <v/>
      </c>
      <c r="L365" s="3" t="str">
        <f>IF(AND(K365=0,COUNTIF(L$270:L364,J365)=0),J365,"")</f>
        <v/>
      </c>
      <c r="M365" s="41" t="str">
        <f t="shared" si="12"/>
        <v/>
      </c>
      <c r="AQ365" s="1026"/>
      <c r="AR365" s="1027"/>
    </row>
    <row r="366" spans="2:44" x14ac:dyDescent="0.25">
      <c r="B366" s="40"/>
      <c r="C366" s="40">
        <v>38</v>
      </c>
      <c r="D366" s="40">
        <f>IF(OR('8 Location'!B50="other",'8 Location'!B50="subcontracted out",'8 Location'!C50&lt;&gt;"",'8 Location'!D50&lt;&gt;"",'8 Location'!E50&lt;&gt;""),1,0)</f>
        <v>0</v>
      </c>
      <c r="E366" s="946" t="str">
        <f>IF(AND($R$5=1,D366=1,'8 Location'!F50=0,'8 Location'!G50=0,'8 Location'!H50=0,'8 Location'!I50=0,'8 Location'!J50=0),"Row "&amp;C366&amp;"; ","")</f>
        <v/>
      </c>
      <c r="F366" s="41"/>
      <c r="H366" s="41"/>
      <c r="I366" s="3"/>
      <c r="J366" s="946" t="str">
        <f>IF(AND($Q$5=1,'6 Subcontractual'!B109&lt;&gt;"",'6 Subcontractual'!C109&lt;&gt;"Please enter a valid UKPRN or generic code.",'6 Subcontractual'!F109="Home and EU, OfS-fundable"),'6 Subcontractual'!B109,"")</f>
        <v/>
      </c>
      <c r="K366" s="3" t="str">
        <f>IF(AND(J366&lt;&gt;"",J366&lt;&gt;UKPRN,COUNTIFS('8 Location'!B$13:B$62,"subcontracted out",'8 Location'!C$13:C$62,J366)&gt;0),1,IF(J366="","",0))</f>
        <v/>
      </c>
      <c r="L366" s="3" t="str">
        <f>IF(AND(K366=0,COUNTIF(L$270:L365,J366)=0),J366,"")</f>
        <v/>
      </c>
      <c r="M366" s="41" t="str">
        <f t="shared" si="12"/>
        <v/>
      </c>
      <c r="AQ366" s="1026"/>
      <c r="AR366" s="1027"/>
    </row>
    <row r="367" spans="2:44" x14ac:dyDescent="0.25">
      <c r="B367" s="40"/>
      <c r="C367" s="40">
        <v>39</v>
      </c>
      <c r="D367" s="40">
        <f>IF(OR('8 Location'!B51="other",'8 Location'!B51="subcontracted out",'8 Location'!C51&lt;&gt;"",'8 Location'!D51&lt;&gt;"",'8 Location'!E51&lt;&gt;""),1,0)</f>
        <v>0</v>
      </c>
      <c r="E367" s="946" t="str">
        <f>IF(AND($R$5=1,D367=1,'8 Location'!F51=0,'8 Location'!G51=0,'8 Location'!H51=0,'8 Location'!I51=0,'8 Location'!J51=0),"Row "&amp;C367&amp;"; ","")</f>
        <v/>
      </c>
      <c r="F367" s="41"/>
      <c r="H367" s="41"/>
      <c r="I367" s="3"/>
      <c r="J367" s="946" t="str">
        <f>IF(AND($Q$5=1,'6 Subcontractual'!B110&lt;&gt;"",'6 Subcontractual'!C110&lt;&gt;"Please enter a valid UKPRN or generic code.",'6 Subcontractual'!F110="Home and EU, OfS-fundable"),'6 Subcontractual'!B110,"")</f>
        <v/>
      </c>
      <c r="K367" s="3" t="str">
        <f>IF(AND(J367&lt;&gt;"",J367&lt;&gt;UKPRN,COUNTIFS('8 Location'!B$13:B$62,"subcontracted out",'8 Location'!C$13:C$62,J367)&gt;0),1,IF(J367="","",0))</f>
        <v/>
      </c>
      <c r="L367" s="3" t="str">
        <f>IF(AND(K367=0,COUNTIF(L$270:L366,J367)=0),J367,"")</f>
        <v/>
      </c>
      <c r="M367" s="41" t="str">
        <f t="shared" si="12"/>
        <v/>
      </c>
      <c r="AQ367" s="1026"/>
      <c r="AR367" s="1027"/>
    </row>
    <row r="368" spans="2:44" x14ac:dyDescent="0.25">
      <c r="B368" s="40"/>
      <c r="C368" s="40">
        <v>40</v>
      </c>
      <c r="D368" s="40">
        <f>IF(OR('8 Location'!B52="other",'8 Location'!B52="subcontracted out",'8 Location'!C52&lt;&gt;"",'8 Location'!D52&lt;&gt;"",'8 Location'!E52&lt;&gt;""),1,0)</f>
        <v>0</v>
      </c>
      <c r="E368" s="946" t="str">
        <f>IF(AND($R$5=1,D368=1,'8 Location'!F52=0,'8 Location'!G52=0,'8 Location'!H52=0,'8 Location'!I52=0,'8 Location'!J52=0),"Row "&amp;C368&amp;"; ","")</f>
        <v/>
      </c>
      <c r="F368" s="41"/>
      <c r="H368" s="41"/>
      <c r="I368" s="3"/>
      <c r="J368" s="946" t="str">
        <f>IF(AND($Q$5=1,'6 Subcontractual'!B111&lt;&gt;"",'6 Subcontractual'!C111&lt;&gt;"Please enter a valid UKPRN or generic code.",'6 Subcontractual'!F111="Home and EU, OfS-fundable"),'6 Subcontractual'!B111,"")</f>
        <v/>
      </c>
      <c r="K368" s="3" t="str">
        <f>IF(AND(J368&lt;&gt;"",J368&lt;&gt;UKPRN,COUNTIFS('8 Location'!B$13:B$62,"subcontracted out",'8 Location'!C$13:C$62,J368)&gt;0),1,IF(J368="","",0))</f>
        <v/>
      </c>
      <c r="L368" s="3" t="str">
        <f>IF(AND(K368=0,COUNTIF(L$270:L367,J368)=0),J368,"")</f>
        <v/>
      </c>
      <c r="M368" s="41" t="str">
        <f t="shared" si="12"/>
        <v/>
      </c>
      <c r="AQ368" s="1026"/>
      <c r="AR368" s="1027"/>
    </row>
    <row r="369" spans="2:44" x14ac:dyDescent="0.25">
      <c r="B369" s="40"/>
      <c r="C369" s="40">
        <v>41</v>
      </c>
      <c r="D369" s="40">
        <f>IF(OR('8 Location'!B53="other",'8 Location'!B53="subcontracted out",'8 Location'!C53&lt;&gt;"",'8 Location'!D53&lt;&gt;"",'8 Location'!E53&lt;&gt;""),1,0)</f>
        <v>0</v>
      </c>
      <c r="E369" s="946" t="str">
        <f>IF(AND($R$5=1,D369=1,'8 Location'!F53=0,'8 Location'!G53=0,'8 Location'!H53=0,'8 Location'!I53=0,'8 Location'!J53=0),"Row "&amp;C369&amp;"; ","")</f>
        <v/>
      </c>
      <c r="F369" s="41"/>
      <c r="H369" s="41"/>
      <c r="I369" s="3"/>
      <c r="J369" s="946" t="str">
        <f>IF(AND($Q$5=1,'6 Subcontractual'!B112&lt;&gt;"",'6 Subcontractual'!C112&lt;&gt;"Please enter a valid UKPRN or generic code.",'6 Subcontractual'!F112="Home and EU, OfS-fundable"),'6 Subcontractual'!B112,"")</f>
        <v/>
      </c>
      <c r="K369" s="3" t="str">
        <f>IF(AND(J369&lt;&gt;"",J369&lt;&gt;UKPRN,COUNTIFS('8 Location'!B$13:B$62,"subcontracted out",'8 Location'!C$13:C$62,J369)&gt;0),1,IF(J369="","",0))</f>
        <v/>
      </c>
      <c r="L369" s="3" t="str">
        <f>IF(AND(K369=0,COUNTIF(L$270:L368,J369)=0),J369,"")</f>
        <v/>
      </c>
      <c r="M369" s="41" t="str">
        <f t="shared" si="12"/>
        <v/>
      </c>
      <c r="AQ369" s="1026"/>
      <c r="AR369" s="1027"/>
    </row>
    <row r="370" spans="2:44" x14ac:dyDescent="0.25">
      <c r="B370" s="40"/>
      <c r="C370" s="40">
        <v>42</v>
      </c>
      <c r="D370" s="40">
        <f>IF(OR('8 Location'!B54="other",'8 Location'!B54="subcontracted out",'8 Location'!C54&lt;&gt;"",'8 Location'!D54&lt;&gt;"",'8 Location'!E54&lt;&gt;""),1,0)</f>
        <v>0</v>
      </c>
      <c r="E370" s="946" t="str">
        <f>IF(AND($R$5=1,D370=1,'8 Location'!F54=0,'8 Location'!G54=0,'8 Location'!H54=0,'8 Location'!I54=0,'8 Location'!J54=0),"Row "&amp;C370&amp;"; ","")</f>
        <v/>
      </c>
      <c r="F370" s="41"/>
      <c r="H370" s="41"/>
      <c r="I370" s="3"/>
      <c r="J370" s="946" t="str">
        <f>IF(AND($Q$5=1,'6 Subcontractual'!B113&lt;&gt;"",'6 Subcontractual'!C113&lt;&gt;"Please enter a valid UKPRN or generic code.",'6 Subcontractual'!F113="Home and EU, OfS-fundable"),'6 Subcontractual'!B113,"")</f>
        <v/>
      </c>
      <c r="K370" s="3" t="str">
        <f>IF(AND(J370&lt;&gt;"",J370&lt;&gt;UKPRN,COUNTIFS('8 Location'!B$13:B$62,"subcontracted out",'8 Location'!C$13:C$62,J370)&gt;0),1,IF(J370="","",0))</f>
        <v/>
      </c>
      <c r="L370" s="3" t="str">
        <f>IF(AND(K370=0,COUNTIF(L$270:L369,J370)=0),J370,"")</f>
        <v/>
      </c>
      <c r="M370" s="41" t="str">
        <f t="shared" si="12"/>
        <v/>
      </c>
      <c r="AQ370" s="1026"/>
      <c r="AR370" s="1027"/>
    </row>
    <row r="371" spans="2:44" x14ac:dyDescent="0.25">
      <c r="B371" s="40"/>
      <c r="C371" s="40">
        <v>43</v>
      </c>
      <c r="D371" s="40">
        <f>IF(OR('8 Location'!B55="other",'8 Location'!B55="subcontracted out",'8 Location'!C55&lt;&gt;"",'8 Location'!D55&lt;&gt;"",'8 Location'!E55&lt;&gt;""),1,0)</f>
        <v>0</v>
      </c>
      <c r="E371" s="946" t="str">
        <f>IF(AND($R$5=1,D371=1,'8 Location'!F55=0,'8 Location'!G55=0,'8 Location'!H55=0,'8 Location'!I55=0,'8 Location'!J55=0),"Row "&amp;C371&amp;"; ","")</f>
        <v/>
      </c>
      <c r="F371" s="41"/>
      <c r="H371" s="41"/>
      <c r="I371" s="3"/>
      <c r="J371" s="946" t="str">
        <f>IF(AND($Q$5=1,'6 Subcontractual'!B114&lt;&gt;"",'6 Subcontractual'!C114&lt;&gt;"Please enter a valid UKPRN or generic code.",'6 Subcontractual'!F114="Home and EU, OfS-fundable"),'6 Subcontractual'!B114,"")</f>
        <v/>
      </c>
      <c r="K371" s="3" t="str">
        <f>IF(AND(J371&lt;&gt;"",J371&lt;&gt;UKPRN,COUNTIFS('8 Location'!B$13:B$62,"subcontracted out",'8 Location'!C$13:C$62,J371)&gt;0),1,IF(J371="","",0))</f>
        <v/>
      </c>
      <c r="L371" s="3" t="str">
        <f>IF(AND(K371=0,COUNTIF(L$270:L370,J371)=0),J371,"")</f>
        <v/>
      </c>
      <c r="M371" s="41" t="str">
        <f t="shared" si="12"/>
        <v/>
      </c>
      <c r="AQ371" s="1026"/>
      <c r="AR371" s="1027"/>
    </row>
    <row r="372" spans="2:44" x14ac:dyDescent="0.25">
      <c r="B372" s="40"/>
      <c r="C372" s="40">
        <v>44</v>
      </c>
      <c r="D372" s="40">
        <f>IF(OR('8 Location'!B56="other",'8 Location'!B56="subcontracted out",'8 Location'!C56&lt;&gt;"",'8 Location'!D56&lt;&gt;"",'8 Location'!E56&lt;&gt;""),1,0)</f>
        <v>0</v>
      </c>
      <c r="E372" s="946" t="str">
        <f>IF(AND($R$5=1,D372=1,'8 Location'!F56=0,'8 Location'!G56=0,'8 Location'!H56=0,'8 Location'!I56=0,'8 Location'!J56=0),"Row "&amp;C372&amp;"; ","")</f>
        <v/>
      </c>
      <c r="F372" s="41"/>
      <c r="H372" s="41"/>
      <c r="I372" s="3"/>
      <c r="J372" s="946" t="str">
        <f>IF(AND($Q$5=1,'6 Subcontractual'!B115&lt;&gt;"",'6 Subcontractual'!C115&lt;&gt;"Please enter a valid UKPRN or generic code.",'6 Subcontractual'!F115="Home and EU, OfS-fundable"),'6 Subcontractual'!B115,"")</f>
        <v/>
      </c>
      <c r="K372" s="3" t="str">
        <f>IF(AND(J372&lt;&gt;"",J372&lt;&gt;UKPRN,COUNTIFS('8 Location'!B$13:B$62,"subcontracted out",'8 Location'!C$13:C$62,J372)&gt;0),1,IF(J372="","",0))</f>
        <v/>
      </c>
      <c r="L372" s="3" t="str">
        <f>IF(AND(K372=0,COUNTIF(L$270:L371,J372)=0),J372,"")</f>
        <v/>
      </c>
      <c r="M372" s="41" t="str">
        <f t="shared" si="12"/>
        <v/>
      </c>
      <c r="AQ372" s="1026"/>
      <c r="AR372" s="1027"/>
    </row>
    <row r="373" spans="2:44" x14ac:dyDescent="0.25">
      <c r="B373" s="40"/>
      <c r="C373" s="40">
        <v>45</v>
      </c>
      <c r="D373" s="40">
        <f>IF(OR('8 Location'!B57="other",'8 Location'!B57="subcontracted out",'8 Location'!C57&lt;&gt;"",'8 Location'!D57&lt;&gt;"",'8 Location'!E57&lt;&gt;""),1,0)</f>
        <v>0</v>
      </c>
      <c r="E373" s="946" t="str">
        <f>IF(AND($R$5=1,D373=1,'8 Location'!F57=0,'8 Location'!G57=0,'8 Location'!H57=0,'8 Location'!I57=0,'8 Location'!J57=0),"Row "&amp;C373&amp;"; ","")</f>
        <v/>
      </c>
      <c r="F373" s="41"/>
      <c r="H373" s="41"/>
      <c r="I373" s="3"/>
      <c r="J373" s="946" t="str">
        <f>IF(AND($Q$5=1,'6 Subcontractual'!B116&lt;&gt;"",'6 Subcontractual'!C116&lt;&gt;"Please enter a valid UKPRN or generic code.",'6 Subcontractual'!F116="Home and EU, OfS-fundable"),'6 Subcontractual'!B116,"")</f>
        <v/>
      </c>
      <c r="K373" s="3" t="str">
        <f>IF(AND(J373&lt;&gt;"",J373&lt;&gt;UKPRN,COUNTIFS('8 Location'!B$13:B$62,"subcontracted out",'8 Location'!C$13:C$62,J373)&gt;0),1,IF(J373="","",0))</f>
        <v/>
      </c>
      <c r="L373" s="3" t="str">
        <f>IF(AND(K373=0,COUNTIF(L$270:L372,J373)=0),J373,"")</f>
        <v/>
      </c>
      <c r="M373" s="41" t="str">
        <f t="shared" si="12"/>
        <v/>
      </c>
      <c r="AQ373" s="1026"/>
      <c r="AR373" s="1027"/>
    </row>
    <row r="374" spans="2:44" x14ac:dyDescent="0.25">
      <c r="B374" s="40"/>
      <c r="C374" s="40">
        <v>46</v>
      </c>
      <c r="D374" s="40">
        <f>IF(OR('8 Location'!B58="other",'8 Location'!B58="subcontracted out",'8 Location'!C58&lt;&gt;"",'8 Location'!D58&lt;&gt;"",'8 Location'!E58&lt;&gt;""),1,0)</f>
        <v>0</v>
      </c>
      <c r="E374" s="946" t="str">
        <f>IF(AND($R$5=1,D374=1,'8 Location'!F58=0,'8 Location'!G58=0,'8 Location'!H58=0,'8 Location'!I58=0,'8 Location'!J58=0),"Row "&amp;C374&amp;"; ","")</f>
        <v/>
      </c>
      <c r="F374" s="41"/>
      <c r="H374" s="41"/>
      <c r="I374" s="3"/>
      <c r="J374" s="946" t="str">
        <f>IF(AND($Q$5=1,'6 Subcontractual'!B117&lt;&gt;"",'6 Subcontractual'!C117&lt;&gt;"Please enter a valid UKPRN or generic code.",'6 Subcontractual'!F117="Home and EU, OfS-fundable"),'6 Subcontractual'!B117,"")</f>
        <v/>
      </c>
      <c r="K374" s="3" t="str">
        <f>IF(AND(J374&lt;&gt;"",J374&lt;&gt;UKPRN,COUNTIFS('8 Location'!B$13:B$62,"subcontracted out",'8 Location'!C$13:C$62,J374)&gt;0),1,IF(J374="","",0))</f>
        <v/>
      </c>
      <c r="L374" s="3" t="str">
        <f>IF(AND(K374=0,COUNTIF(L$270:L373,J374)=0),J374,"")</f>
        <v/>
      </c>
      <c r="M374" s="41" t="str">
        <f t="shared" si="12"/>
        <v/>
      </c>
      <c r="AQ374" s="1026"/>
      <c r="AR374" s="1027"/>
    </row>
    <row r="375" spans="2:44" x14ac:dyDescent="0.25">
      <c r="B375" s="40"/>
      <c r="C375" s="40">
        <v>47</v>
      </c>
      <c r="D375" s="40">
        <f>IF(OR('8 Location'!B59="other",'8 Location'!B59="subcontracted out",'8 Location'!C59&lt;&gt;"",'8 Location'!D59&lt;&gt;"",'8 Location'!E59&lt;&gt;""),1,0)</f>
        <v>0</v>
      </c>
      <c r="E375" s="946" t="str">
        <f>IF(AND($R$5=1,D375=1,'8 Location'!F59=0,'8 Location'!G59=0,'8 Location'!H59=0,'8 Location'!I59=0,'8 Location'!J59=0),"Row "&amp;C375&amp;"; ","")</f>
        <v/>
      </c>
      <c r="F375" s="41"/>
      <c r="H375" s="41"/>
      <c r="I375" s="3"/>
      <c r="J375" s="946" t="str">
        <f>IF(AND($Q$5=1,'6 Subcontractual'!B118&lt;&gt;"",'6 Subcontractual'!C118&lt;&gt;"Please enter a valid UKPRN or generic code.",'6 Subcontractual'!F118="Home and EU, OfS-fundable"),'6 Subcontractual'!B118,"")</f>
        <v/>
      </c>
      <c r="K375" s="3" t="str">
        <f>IF(AND(J375&lt;&gt;"",J375&lt;&gt;UKPRN,COUNTIFS('8 Location'!B$13:B$62,"subcontracted out",'8 Location'!C$13:C$62,J375)&gt;0),1,IF(J375="","",0))</f>
        <v/>
      </c>
      <c r="L375" s="3" t="str">
        <f>IF(AND(K375=0,COUNTIF(L$270:L374,J375)=0),J375,"")</f>
        <v/>
      </c>
      <c r="M375" s="41" t="str">
        <f t="shared" si="12"/>
        <v/>
      </c>
      <c r="AQ375" s="1026"/>
      <c r="AR375" s="1027"/>
    </row>
    <row r="376" spans="2:44" x14ac:dyDescent="0.25">
      <c r="B376" s="40"/>
      <c r="C376" s="40">
        <v>48</v>
      </c>
      <c r="D376" s="40">
        <f>IF(OR('8 Location'!B60="other",'8 Location'!B60="subcontracted out",'8 Location'!C60&lt;&gt;"",'8 Location'!D60&lt;&gt;"",'8 Location'!E60&lt;&gt;""),1,0)</f>
        <v>0</v>
      </c>
      <c r="E376" s="946" t="str">
        <f>IF(AND($R$5=1,D376=1,'8 Location'!F60=0,'8 Location'!G60=0,'8 Location'!H60=0,'8 Location'!I60=0,'8 Location'!J60=0),"Row "&amp;C376&amp;"; ","")</f>
        <v/>
      </c>
      <c r="F376" s="41"/>
      <c r="H376" s="41"/>
      <c r="I376" s="3"/>
      <c r="J376" s="946" t="str">
        <f>IF(AND($Q$5=1,'6 Subcontractual'!B119&lt;&gt;"",'6 Subcontractual'!C119&lt;&gt;"Please enter a valid UKPRN or generic code.",'6 Subcontractual'!F119="Home and EU, OfS-fundable"),'6 Subcontractual'!B119,"")</f>
        <v/>
      </c>
      <c r="K376" s="3" t="str">
        <f>IF(AND(J376&lt;&gt;"",J376&lt;&gt;UKPRN,COUNTIFS('8 Location'!B$13:B$62,"subcontracted out",'8 Location'!C$13:C$62,J376)&gt;0),1,IF(J376="","",0))</f>
        <v/>
      </c>
      <c r="L376" s="3" t="str">
        <f>IF(AND(K376=0,COUNTIF(L$270:L375,J376)=0),J376,"")</f>
        <v/>
      </c>
      <c r="M376" s="41" t="str">
        <f t="shared" si="12"/>
        <v/>
      </c>
      <c r="AQ376" s="1026"/>
      <c r="AR376" s="1027"/>
    </row>
    <row r="377" spans="2:44" x14ac:dyDescent="0.25">
      <c r="B377" s="40"/>
      <c r="C377" s="40">
        <v>49</v>
      </c>
      <c r="D377" s="40">
        <f>IF(OR('8 Location'!B61="other",'8 Location'!B61="subcontracted out",'8 Location'!C61&lt;&gt;"",'8 Location'!D61&lt;&gt;"",'8 Location'!E61&lt;&gt;""),1,0)</f>
        <v>0</v>
      </c>
      <c r="E377" s="946" t="str">
        <f>IF(AND($R$5=1,D377=1,'8 Location'!F61=0,'8 Location'!G61=0,'8 Location'!H61=0,'8 Location'!I61=0,'8 Location'!J61=0),"Row "&amp;C377&amp;"; ","")</f>
        <v/>
      </c>
      <c r="F377" s="41"/>
      <c r="H377" s="41"/>
      <c r="I377" s="3"/>
      <c r="J377" s="946" t="str">
        <f>IF(AND($Q$5=1,'6 Subcontractual'!B120&lt;&gt;"",'6 Subcontractual'!C120&lt;&gt;"Please enter a valid UKPRN or generic code.",'6 Subcontractual'!F120="Home and EU, OfS-fundable"),'6 Subcontractual'!B120,"")</f>
        <v/>
      </c>
      <c r="K377" s="3" t="str">
        <f>IF(AND(J377&lt;&gt;"",J377&lt;&gt;UKPRN,COUNTIFS('8 Location'!B$13:B$62,"subcontracted out",'8 Location'!C$13:C$62,J377)&gt;0),1,IF(J377="","",0))</f>
        <v/>
      </c>
      <c r="L377" s="3" t="str">
        <f>IF(AND(K377=0,COUNTIF(L$270:L376,J377)=0),J377,"")</f>
        <v/>
      </c>
      <c r="M377" s="41" t="str">
        <f t="shared" si="12"/>
        <v/>
      </c>
      <c r="AQ377" s="1026"/>
      <c r="AR377" s="1027"/>
    </row>
    <row r="378" spans="2:44" x14ac:dyDescent="0.25">
      <c r="B378" s="40"/>
      <c r="C378" s="53">
        <v>50</v>
      </c>
      <c r="D378" s="53">
        <f>IF(OR('8 Location'!B62="other",'8 Location'!B62="subcontracted out",'8 Location'!C62&lt;&gt;"",'8 Location'!D62&lt;&gt;"",'8 Location'!E62&lt;&gt;""),1,0)</f>
        <v>0</v>
      </c>
      <c r="E378" s="235" t="str">
        <f>IF(AND($R$5=1,D378=1,'8 Location'!F62=0,'8 Location'!G62=0,'8 Location'!H62=0,'8 Location'!I62=0,'8 Location'!J62=0),"Row "&amp;C378&amp;"; ","")</f>
        <v/>
      </c>
      <c r="F378" s="41"/>
      <c r="H378" s="41"/>
      <c r="I378" s="3"/>
      <c r="J378" s="946" t="str">
        <f>IF(AND($Q$5=1,'6 Subcontractual'!B121&lt;&gt;"",'6 Subcontractual'!C121&lt;&gt;"Please enter a valid UKPRN or generic code.",'6 Subcontractual'!F121="Home and EU, OfS-fundable"),'6 Subcontractual'!B121,"")</f>
        <v/>
      </c>
      <c r="K378" s="3" t="str">
        <f>IF(AND(J378&lt;&gt;"",J378&lt;&gt;UKPRN,COUNTIFS('8 Location'!B$13:B$62,"subcontracted out",'8 Location'!C$13:C$62,J378)&gt;0),1,IF(J378="","",0))</f>
        <v/>
      </c>
      <c r="L378" s="3" t="str">
        <f>IF(AND(K378=0,COUNTIF(L$270:L377,J378)=0),J378,"")</f>
        <v/>
      </c>
      <c r="M378" s="41" t="str">
        <f t="shared" si="12"/>
        <v/>
      </c>
      <c r="AQ378" s="1026"/>
      <c r="AR378" s="1027"/>
    </row>
    <row r="379" spans="2:44" x14ac:dyDescent="0.25">
      <c r="B379" s="40"/>
      <c r="C379" s="3"/>
      <c r="D379" s="3"/>
      <c r="E379" s="3"/>
      <c r="F379" s="41"/>
      <c r="H379" s="41"/>
      <c r="I379" s="3"/>
      <c r="J379" s="946" t="str">
        <f>IF(AND($Q$5=1,'6 Subcontractual'!B122&lt;&gt;"",'6 Subcontractual'!C122&lt;&gt;"Please enter a valid UKPRN or generic code.",'6 Subcontractual'!F122="Home and EU, OfS-fundable"),'6 Subcontractual'!B122,"")</f>
        <v/>
      </c>
      <c r="K379" s="3" t="str">
        <f>IF(AND(J379&lt;&gt;"",J379&lt;&gt;UKPRN,COUNTIFS('8 Location'!B$13:B$62,"subcontracted out",'8 Location'!C$13:C$62,J379)&gt;0),1,IF(J379="","",0))</f>
        <v/>
      </c>
      <c r="L379" s="3" t="str">
        <f>IF(AND(K379=0,COUNTIF(L$270:L378,J379)=0),J379,"")</f>
        <v/>
      </c>
      <c r="M379" s="41" t="str">
        <f t="shared" si="12"/>
        <v/>
      </c>
      <c r="AQ379" s="1026"/>
      <c r="AR379" s="1027"/>
    </row>
    <row r="380" spans="2:44" x14ac:dyDescent="0.25">
      <c r="B380" s="40"/>
      <c r="C380" s="3"/>
      <c r="D380" s="3"/>
      <c r="E380" s="52" t="str">
        <f>CONCATENATE(E329,E330,E331,E332,E333,E334,E335,E336,E337,E338,E339,E340,E341,E342,E343,E344,E345,E346,E347,E348,E349,E350,E351,E352,E353,E354,E355,E356,E357,E358,E359,E360,E361,E362,E363,E364,E365,E366,E367,E368,E369,E370,E371,E372,E373,E374,E375,E376,E377,E378)</f>
        <v/>
      </c>
      <c r="F380" s="41"/>
      <c r="H380" s="41"/>
      <c r="I380" s="3"/>
      <c r="J380" s="946" t="str">
        <f>IF(AND($Q$5=1,'6 Subcontractual'!B123&lt;&gt;"",'6 Subcontractual'!C123&lt;&gt;"Please enter a valid UKPRN or generic code.",'6 Subcontractual'!F123="Home and EU, OfS-fundable"),'6 Subcontractual'!B123,"")</f>
        <v/>
      </c>
      <c r="K380" s="3" t="str">
        <f>IF(AND(J380&lt;&gt;"",J380&lt;&gt;UKPRN,COUNTIFS('8 Location'!B$13:B$62,"subcontracted out",'8 Location'!C$13:C$62,J380)&gt;0),1,IF(J380="","",0))</f>
        <v/>
      </c>
      <c r="L380" s="3" t="str">
        <f>IF(AND(K380=0,COUNTIF(L$270:L379,J380)=0),J380,"")</f>
        <v/>
      </c>
      <c r="M380" s="41" t="str">
        <f t="shared" si="12"/>
        <v/>
      </c>
      <c r="AQ380" s="1026"/>
      <c r="AR380" s="1027"/>
    </row>
    <row r="381" spans="2:44" x14ac:dyDescent="0.25">
      <c r="B381" s="53"/>
      <c r="C381" s="4"/>
      <c r="D381" s="4"/>
      <c r="E381" s="4"/>
      <c r="F381" s="42"/>
      <c r="H381" s="41"/>
      <c r="I381" s="3"/>
      <c r="J381" s="946" t="str">
        <f>IF(AND($Q$5=1,'6 Subcontractual'!B124&lt;&gt;"",'6 Subcontractual'!C124&lt;&gt;"Please enter a valid UKPRN or generic code.",'6 Subcontractual'!F124="Home and EU, OfS-fundable"),'6 Subcontractual'!B124,"")</f>
        <v/>
      </c>
      <c r="K381" s="3" t="str">
        <f>IF(AND(J381&lt;&gt;"",J381&lt;&gt;UKPRN,COUNTIFS('8 Location'!B$13:B$62,"subcontracted out",'8 Location'!C$13:C$62,J381)&gt;0),1,IF(J381="","",0))</f>
        <v/>
      </c>
      <c r="L381" s="3" t="str">
        <f>IF(AND(K381=0,COUNTIF(L$270:L380,J381)=0),J381,"")</f>
        <v/>
      </c>
      <c r="M381" s="41" t="str">
        <f t="shared" si="12"/>
        <v/>
      </c>
      <c r="AQ381" s="1026"/>
      <c r="AR381" s="1027"/>
    </row>
    <row r="382" spans="2:44" x14ac:dyDescent="0.25">
      <c r="H382" s="41"/>
      <c r="I382" s="3"/>
      <c r="J382" s="946" t="str">
        <f>IF(AND($Q$5=1,'6 Subcontractual'!B125&lt;&gt;"",'6 Subcontractual'!C125&lt;&gt;"Please enter a valid UKPRN or generic code.",'6 Subcontractual'!F125="Home and EU, OfS-fundable"),'6 Subcontractual'!B125,"")</f>
        <v/>
      </c>
      <c r="K382" s="3" t="str">
        <f>IF(AND(J382&lt;&gt;"",J382&lt;&gt;UKPRN,COUNTIFS('8 Location'!B$13:B$62,"subcontracted out",'8 Location'!C$13:C$62,J382)&gt;0),1,IF(J382="","",0))</f>
        <v/>
      </c>
      <c r="L382" s="3" t="str">
        <f>IF(AND(K382=0,COUNTIF(L$270:L381,J382)=0),J382,"")</f>
        <v/>
      </c>
      <c r="M382" s="41" t="str">
        <f t="shared" si="12"/>
        <v/>
      </c>
      <c r="AQ382" s="1026"/>
      <c r="AR382" s="1027"/>
    </row>
    <row r="383" spans="2:44" x14ac:dyDescent="0.25">
      <c r="H383" s="41"/>
      <c r="I383" s="3"/>
      <c r="J383" s="946" t="str">
        <f>IF(AND($Q$5=1,'6 Subcontractual'!B126&lt;&gt;"",'6 Subcontractual'!C126&lt;&gt;"Please enter a valid UKPRN or generic code.",'6 Subcontractual'!F126="Home and EU, OfS-fundable"),'6 Subcontractual'!B126,"")</f>
        <v/>
      </c>
      <c r="K383" s="3" t="str">
        <f>IF(AND(J383&lt;&gt;"",J383&lt;&gt;UKPRN,COUNTIFS('8 Location'!B$13:B$62,"subcontracted out",'8 Location'!C$13:C$62,J383)&gt;0),1,IF(J383="","",0))</f>
        <v/>
      </c>
      <c r="L383" s="3" t="str">
        <f>IF(AND(K383=0,COUNTIF(L$270:L382,J383)=0),J383,"")</f>
        <v/>
      </c>
      <c r="M383" s="41" t="str">
        <f t="shared" si="12"/>
        <v/>
      </c>
      <c r="AQ383" s="1026"/>
      <c r="AR383" s="1027"/>
    </row>
    <row r="384" spans="2:44" x14ac:dyDescent="0.25">
      <c r="H384" s="41"/>
      <c r="I384" s="3"/>
      <c r="J384" s="946" t="str">
        <f>IF(AND($Q$5=1,'6 Subcontractual'!B127&lt;&gt;"",'6 Subcontractual'!C127&lt;&gt;"Please enter a valid UKPRN or generic code.",'6 Subcontractual'!F127="Home and EU, OfS-fundable"),'6 Subcontractual'!B127,"")</f>
        <v/>
      </c>
      <c r="K384" s="3" t="str">
        <f>IF(AND(J384&lt;&gt;"",J384&lt;&gt;UKPRN,COUNTIFS('8 Location'!B$13:B$62,"subcontracted out",'8 Location'!C$13:C$62,J384)&gt;0),1,IF(J384="","",0))</f>
        <v/>
      </c>
      <c r="L384" s="3" t="str">
        <f>IF(AND(K384=0,COUNTIF(L$270:L383,J384)=0),J384,"")</f>
        <v/>
      </c>
      <c r="M384" s="41" t="str">
        <f t="shared" si="12"/>
        <v/>
      </c>
      <c r="AQ384" s="1026"/>
      <c r="AR384" s="1027"/>
    </row>
    <row r="385" spans="2:44" x14ac:dyDescent="0.25">
      <c r="H385" s="41"/>
      <c r="I385" s="3"/>
      <c r="J385" s="946" t="str">
        <f>IF(AND($Q$5=1,'6 Subcontractual'!B128&lt;&gt;"",'6 Subcontractual'!C128&lt;&gt;"Please enter a valid UKPRN or generic code.",'6 Subcontractual'!F128="Home and EU, OfS-fundable"),'6 Subcontractual'!B128,"")</f>
        <v/>
      </c>
      <c r="K385" s="3" t="str">
        <f>IF(AND(J385&lt;&gt;"",J385&lt;&gt;UKPRN,COUNTIFS('8 Location'!B$13:B$62,"subcontracted out",'8 Location'!C$13:C$62,J385)&gt;0),1,IF(J385="","",0))</f>
        <v/>
      </c>
      <c r="L385" s="3" t="str">
        <f>IF(AND(K385=0,COUNTIF(L$270:L384,J385)=0),J385,"")</f>
        <v/>
      </c>
      <c r="M385" s="41" t="str">
        <f t="shared" si="12"/>
        <v/>
      </c>
      <c r="AQ385" s="1026"/>
      <c r="AR385" s="1027"/>
    </row>
    <row r="386" spans="2:44" x14ac:dyDescent="0.25">
      <c r="H386" s="41"/>
      <c r="I386" s="3"/>
      <c r="J386" s="946" t="str">
        <f>IF(AND($Q$5=1,'6 Subcontractual'!B129&lt;&gt;"",'6 Subcontractual'!C129&lt;&gt;"Please enter a valid UKPRN or generic code.",'6 Subcontractual'!F129="Home and EU, OfS-fundable"),'6 Subcontractual'!B129,"")</f>
        <v/>
      </c>
      <c r="K386" s="3" t="str">
        <f>IF(AND(J386&lt;&gt;"",J386&lt;&gt;UKPRN,COUNTIFS('8 Location'!B$13:B$62,"subcontracted out",'8 Location'!C$13:C$62,J386)&gt;0),1,IF(J386="","",0))</f>
        <v/>
      </c>
      <c r="L386" s="3" t="str">
        <f>IF(AND(K386=0,COUNTIF(L$270:L385,J386)=0),J386,"")</f>
        <v/>
      </c>
      <c r="M386" s="41" t="str">
        <f t="shared" si="12"/>
        <v/>
      </c>
      <c r="AQ386" s="1026"/>
      <c r="AR386" s="1027"/>
    </row>
    <row r="387" spans="2:44" x14ac:dyDescent="0.25">
      <c r="H387" s="41"/>
      <c r="I387" s="3"/>
      <c r="J387" s="946" t="str">
        <f>IF(AND($Q$5=1,'6 Subcontractual'!B130&lt;&gt;"",'6 Subcontractual'!C130&lt;&gt;"Please enter a valid UKPRN or generic code.",'6 Subcontractual'!F130="Home and EU, OfS-fundable"),'6 Subcontractual'!B130,"")</f>
        <v/>
      </c>
      <c r="K387" s="3" t="str">
        <f>IF(AND(J387&lt;&gt;"",J387&lt;&gt;UKPRN,COUNTIFS('8 Location'!B$13:B$62,"subcontracted out",'8 Location'!C$13:C$62,J387)&gt;0),1,IF(J387="","",0))</f>
        <v/>
      </c>
      <c r="L387" s="3" t="str">
        <f>IF(AND(K387=0,COUNTIF(L$270:L386,J387)=0),J387,"")</f>
        <v/>
      </c>
      <c r="M387" s="41" t="str">
        <f t="shared" si="12"/>
        <v/>
      </c>
      <c r="AQ387" s="1026"/>
      <c r="AR387" s="1027"/>
    </row>
    <row r="388" spans="2:44" x14ac:dyDescent="0.25">
      <c r="H388" s="41"/>
      <c r="I388" s="3"/>
      <c r="J388" s="946" t="str">
        <f>IF(AND($Q$5=1,'6 Subcontractual'!B131&lt;&gt;"",'6 Subcontractual'!C131&lt;&gt;"Please enter a valid UKPRN or generic code.",'6 Subcontractual'!F131="Home and EU, OfS-fundable"),'6 Subcontractual'!B131,"")</f>
        <v/>
      </c>
      <c r="K388" s="3" t="str">
        <f>IF(AND(J388&lt;&gt;"",J388&lt;&gt;UKPRN,COUNTIFS('8 Location'!B$13:B$62,"subcontracted out",'8 Location'!C$13:C$62,J388)&gt;0),1,IF(J388="","",0))</f>
        <v/>
      </c>
      <c r="L388" s="3" t="str">
        <f>IF(AND(K388=0,COUNTIF(L$270:L387,J388)=0),J388,"")</f>
        <v/>
      </c>
      <c r="M388" s="41" t="str">
        <f t="shared" si="12"/>
        <v/>
      </c>
      <c r="AQ388" s="1026"/>
      <c r="AR388" s="1027"/>
    </row>
    <row r="389" spans="2:44" x14ac:dyDescent="0.25">
      <c r="H389" s="41"/>
      <c r="I389" s="3"/>
      <c r="J389" s="946" t="str">
        <f>IF(AND($Q$5=1,'6 Subcontractual'!B132&lt;&gt;"",'6 Subcontractual'!C132&lt;&gt;"Please enter a valid UKPRN or generic code.",'6 Subcontractual'!F132="Home and EU, OfS-fundable"),'6 Subcontractual'!B132,"")</f>
        <v/>
      </c>
      <c r="K389" s="3" t="str">
        <f>IF(AND(J389&lt;&gt;"",J389&lt;&gt;UKPRN,COUNTIFS('8 Location'!B$13:B$62,"subcontracted out",'8 Location'!C$13:C$62,J389)&gt;0),1,IF(J389="","",0))</f>
        <v/>
      </c>
      <c r="L389" s="3" t="str">
        <f>IF(AND(K389=0,COUNTIF(L$270:L388,J389)=0),J389,"")</f>
        <v/>
      </c>
      <c r="M389" s="41" t="str">
        <f t="shared" si="12"/>
        <v/>
      </c>
      <c r="AQ389" s="1026"/>
      <c r="AR389" s="1027"/>
    </row>
    <row r="390" spans="2:44" x14ac:dyDescent="0.25">
      <c r="H390" s="41"/>
      <c r="I390" s="3"/>
      <c r="J390" s="235" t="str">
        <f>IF(AND($Q$5=1,'6 Subcontractual'!B133&lt;&gt;"",'6 Subcontractual'!C133&lt;&gt;"Please enter a valid UKPRN or generic code.",'6 Subcontractual'!F133="Home and EU, OfS-fundable"),'6 Subcontractual'!B133,"")</f>
        <v/>
      </c>
      <c r="K390" s="4" t="str">
        <f>IF(AND(J390&lt;&gt;"",J390&lt;&gt;UKPRN,COUNTIFS('8 Location'!B$13:B$62,"subcontracted out",'8 Location'!C$13:C$62,J390)&gt;0),1,IF(J390="","",0))</f>
        <v/>
      </c>
      <c r="L390" s="4" t="str">
        <f>IF(AND(K390=0,COUNTIF(L$270:L389,J390)=0),J390,"")</f>
        <v/>
      </c>
      <c r="M390" s="42" t="str">
        <f t="shared" si="12"/>
        <v/>
      </c>
      <c r="AQ390" s="1026"/>
      <c r="AR390" s="1027"/>
    </row>
    <row r="391" spans="2:44" x14ac:dyDescent="0.25">
      <c r="H391" s="41"/>
      <c r="I391" s="3"/>
      <c r="J391" s="3"/>
      <c r="K391" s="3"/>
      <c r="L391" s="3"/>
      <c r="M391" s="41"/>
      <c r="AQ391" s="1026"/>
      <c r="AR391" s="1027"/>
    </row>
    <row r="392" spans="2:44" x14ac:dyDescent="0.25">
      <c r="H392" s="41"/>
      <c r="I392" s="3"/>
      <c r="J392" s="3"/>
      <c r="K392" s="3"/>
      <c r="L392" s="52" t="str">
        <f>CONCATENATE(M271,M272,M273,M274,M275,M276,M277,M278,M279,M280,M281,M282,M283,M284,M285,M286,M287,M288,M289,M290,M291,M292,M293,M294,M295,M296,M297,M298,M299,M300,M301,M302,M303,M304,M305,M306,M307,M308,M309,M310,M311,M312,M313,M314,M315,M316,M317,M318,M319,M320,M321,M322,M323,M324,M325,M326,M327,M328,M329,M330,M331,M332,M333,M334,M335,M336,M337,M338,M339,M340,M341,M342,M343,M344,M345,M346,M347,M348,M349,M350,M351,M352,M353,M354,M355,M356,M357,M358,M359,M360,M361,M362,M363,M364,M365,M366,M367,M368,M369,M370,M371,M372,M373,M374,M375,M376,M377,M378,M379,M380,M381,M382,M383,M384,M385,M386,M387,M388,M389,M390)</f>
        <v/>
      </c>
      <c r="M392" s="41"/>
      <c r="AQ392" s="1026"/>
      <c r="AR392" s="1027"/>
    </row>
    <row r="393" spans="2:44" x14ac:dyDescent="0.25">
      <c r="H393" s="41"/>
      <c r="I393" s="4"/>
      <c r="J393" s="4"/>
      <c r="K393" s="4"/>
      <c r="L393" s="4"/>
      <c r="M393" s="42"/>
      <c r="AQ393" s="1026"/>
      <c r="AR393" s="1027"/>
    </row>
    <row r="394" spans="2:44" x14ac:dyDescent="0.25">
      <c r="AQ394" s="1026"/>
      <c r="AR394" s="1027"/>
    </row>
    <row r="395" spans="2:44" x14ac:dyDescent="0.25">
      <c r="AQ395" s="1026"/>
      <c r="AR395" s="1027"/>
    </row>
    <row r="396" spans="2:44" x14ac:dyDescent="0.25">
      <c r="B396" s="37"/>
      <c r="C396" s="38"/>
      <c r="D396" s="38"/>
      <c r="E396" s="38"/>
      <c r="F396" s="38"/>
      <c r="G396" s="38"/>
      <c r="H396" s="38"/>
      <c r="I396" s="39"/>
      <c r="AQ396" s="1026"/>
      <c r="AR396" s="1027"/>
    </row>
    <row r="397" spans="2:44" x14ac:dyDescent="0.25">
      <c r="B397" s="40"/>
      <c r="C397" s="3"/>
      <c r="D397" s="3"/>
      <c r="E397" s="3"/>
      <c r="F397" s="3"/>
      <c r="G397" s="3"/>
      <c r="H397" s="3"/>
      <c r="I397" s="41"/>
      <c r="AQ397" s="1026"/>
      <c r="AR397" s="1027"/>
    </row>
    <row r="398" spans="2:44" x14ac:dyDescent="0.25">
      <c r="B398" s="40"/>
      <c r="C398" s="3" t="s">
        <v>526</v>
      </c>
      <c r="D398" s="3"/>
      <c r="E398" s="3"/>
      <c r="F398" s="3"/>
      <c r="G398" s="3"/>
      <c r="H398" s="3"/>
      <c r="I398" s="41"/>
      <c r="AQ398" s="1026"/>
      <c r="AR398" s="1027"/>
    </row>
    <row r="399" spans="2:44" x14ac:dyDescent="0.25">
      <c r="B399" s="40"/>
      <c r="C399" s="3"/>
      <c r="D399" s="3"/>
      <c r="E399" s="3"/>
      <c r="F399" s="3"/>
      <c r="G399" s="3"/>
      <c r="H399" s="3"/>
      <c r="I399" s="41"/>
      <c r="AQ399" s="1026"/>
      <c r="AR399" s="1027"/>
    </row>
    <row r="400" spans="2:44" x14ac:dyDescent="0.25">
      <c r="B400" s="40"/>
      <c r="C400" s="3"/>
      <c r="D400" s="1164" t="s">
        <v>429</v>
      </c>
      <c r="E400" s="1165"/>
      <c r="F400" s="1165"/>
      <c r="G400" s="1165"/>
      <c r="H400" s="1166"/>
      <c r="I400" s="41"/>
      <c r="AQ400" s="1026"/>
      <c r="AR400" s="1027"/>
    </row>
    <row r="401" spans="2:44" x14ac:dyDescent="0.25">
      <c r="B401" s="40"/>
      <c r="C401" s="52" t="s">
        <v>452</v>
      </c>
      <c r="D401" s="37" t="s">
        <v>463</v>
      </c>
      <c r="E401" s="38" t="s">
        <v>464</v>
      </c>
      <c r="F401" s="38" t="s">
        <v>465</v>
      </c>
      <c r="G401" s="38" t="s">
        <v>466</v>
      </c>
      <c r="H401" s="39" t="s">
        <v>467</v>
      </c>
      <c r="I401" s="41"/>
      <c r="AQ401" s="1026"/>
      <c r="AR401" s="1027"/>
    </row>
    <row r="402" spans="2:44" x14ac:dyDescent="0.25">
      <c r="B402" s="40"/>
      <c r="C402" s="37">
        <v>1</v>
      </c>
      <c r="D402" s="37" t="str">
        <f>IF(AND($S$5=1,'8 Location'!L13=0,'8 Location'!F13&gt;0),"Row "&amp;$C402&amp;", "&amp;D$401&amp;"; ","")</f>
        <v/>
      </c>
      <c r="E402" s="38" t="str">
        <f>IF(AND($S$5=1,'8 Location'!M13=0,'8 Location'!G13&gt;0),"Row "&amp;$C402&amp;", "&amp;E$401&amp;"; ","")</f>
        <v/>
      </c>
      <c r="F402" s="38" t="str">
        <f>IF(AND($S$5=1,'8 Location'!N13=0,'8 Location'!H13&gt;0),"Row "&amp;$C402&amp;", "&amp;F$401&amp;"; ","")</f>
        <v/>
      </c>
      <c r="G402" s="38" t="str">
        <f>IF(AND($S$5=1,'8 Location'!O13=0,'8 Location'!I13&gt;0),"Row "&amp;$C402&amp;", "&amp;G$401&amp;"; ","")</f>
        <v/>
      </c>
      <c r="H402" s="39" t="str">
        <f>IF(AND($S$5=1,'8 Location'!P13=0,'8 Location'!J13&gt;0),"Row "&amp;$C402&amp;", "&amp;H$401&amp;"; ","")</f>
        <v/>
      </c>
      <c r="I402" s="41"/>
      <c r="AQ402" s="1026"/>
      <c r="AR402" s="1027"/>
    </row>
    <row r="403" spans="2:44" x14ac:dyDescent="0.25">
      <c r="B403" s="40"/>
      <c r="C403" s="40">
        <v>2</v>
      </c>
      <c r="D403" s="40" t="str">
        <f>IF(AND($S$5=1,'8 Location'!L14=0,'8 Location'!F14&gt;0),"Row "&amp;$C403&amp;", "&amp;D$401&amp;"; ","")</f>
        <v/>
      </c>
      <c r="E403" s="3" t="str">
        <f>IF(AND($S$5=1,'8 Location'!M14=0,'8 Location'!G14&gt;0),"Row "&amp;$C403&amp;", "&amp;E$401&amp;"; ","")</f>
        <v/>
      </c>
      <c r="F403" s="3" t="str">
        <f>IF(AND($S$5=1,'8 Location'!N14=0,'8 Location'!H14&gt;0),"Row "&amp;$C403&amp;", "&amp;F$401&amp;"; ","")</f>
        <v/>
      </c>
      <c r="G403" s="3" t="str">
        <f>IF(AND($S$5=1,'8 Location'!O14=0,'8 Location'!I14&gt;0),"Row "&amp;$C403&amp;", "&amp;G$401&amp;"; ","")</f>
        <v/>
      </c>
      <c r="H403" s="41" t="str">
        <f>IF(AND($S$5=1,'8 Location'!P14=0,'8 Location'!J14&gt;0),"Row "&amp;$C403&amp;", "&amp;H$401&amp;"; ","")</f>
        <v/>
      </c>
      <c r="I403" s="41"/>
      <c r="AQ403" s="1026"/>
      <c r="AR403" s="1027"/>
    </row>
    <row r="404" spans="2:44" x14ac:dyDescent="0.25">
      <c r="B404" s="40"/>
      <c r="C404" s="40">
        <v>3</v>
      </c>
      <c r="D404" s="40" t="str">
        <f>IF(AND($S$5=1,'8 Location'!L15=0,'8 Location'!F15&gt;0),"Row "&amp;$C404&amp;", "&amp;D$401&amp;"; ","")</f>
        <v/>
      </c>
      <c r="E404" s="3" t="str">
        <f>IF(AND($S$5=1,'8 Location'!M15=0,'8 Location'!G15&gt;0),"Row "&amp;$C404&amp;", "&amp;E$401&amp;"; ","")</f>
        <v/>
      </c>
      <c r="F404" s="3" t="str">
        <f>IF(AND($S$5=1,'8 Location'!N15=0,'8 Location'!H15&gt;0),"Row "&amp;$C404&amp;", "&amp;F$401&amp;"; ","")</f>
        <v/>
      </c>
      <c r="G404" s="3" t="str">
        <f>IF(AND($S$5=1,'8 Location'!O15=0,'8 Location'!I15&gt;0),"Row "&amp;$C404&amp;", "&amp;G$401&amp;"; ","")</f>
        <v/>
      </c>
      <c r="H404" s="41" t="str">
        <f>IF(AND($S$5=1,'8 Location'!P15=0,'8 Location'!J15&gt;0),"Row "&amp;$C404&amp;", "&amp;H$401&amp;"; ","")</f>
        <v/>
      </c>
      <c r="I404" s="41"/>
      <c r="AQ404" s="1026"/>
      <c r="AR404" s="1027"/>
    </row>
    <row r="405" spans="2:44" x14ac:dyDescent="0.25">
      <c r="B405" s="40"/>
      <c r="C405" s="40">
        <v>4</v>
      </c>
      <c r="D405" s="40" t="str">
        <f>IF(AND($S$5=1,'8 Location'!L16=0,'8 Location'!F16&gt;0),"Row "&amp;$C405&amp;", "&amp;D$401&amp;"; ","")</f>
        <v/>
      </c>
      <c r="E405" s="3" t="str">
        <f>IF(AND($S$5=1,'8 Location'!M16=0,'8 Location'!G16&gt;0),"Row "&amp;$C405&amp;", "&amp;E$401&amp;"; ","")</f>
        <v/>
      </c>
      <c r="F405" s="3" t="str">
        <f>IF(AND($S$5=1,'8 Location'!N16=0,'8 Location'!H16&gt;0),"Row "&amp;$C405&amp;", "&amp;F$401&amp;"; ","")</f>
        <v/>
      </c>
      <c r="G405" s="3" t="str">
        <f>IF(AND($S$5=1,'8 Location'!O16=0,'8 Location'!I16&gt;0),"Row "&amp;$C405&amp;", "&amp;G$401&amp;"; ","")</f>
        <v/>
      </c>
      <c r="H405" s="41" t="str">
        <f>IF(AND($S$5=1,'8 Location'!P16=0,'8 Location'!J16&gt;0),"Row "&amp;$C405&amp;", "&amp;H$401&amp;"; ","")</f>
        <v/>
      </c>
      <c r="I405" s="41"/>
      <c r="AQ405" s="1026"/>
      <c r="AR405" s="1027"/>
    </row>
    <row r="406" spans="2:44" x14ac:dyDescent="0.25">
      <c r="B406" s="40"/>
      <c r="C406" s="40">
        <v>5</v>
      </c>
      <c r="D406" s="40" t="str">
        <f>IF(AND($S$5=1,'8 Location'!L17=0,'8 Location'!F17&gt;0),"Row "&amp;$C406&amp;", "&amp;D$401&amp;"; ","")</f>
        <v/>
      </c>
      <c r="E406" s="3" t="str">
        <f>IF(AND($S$5=1,'8 Location'!M17=0,'8 Location'!G17&gt;0),"Row "&amp;$C406&amp;", "&amp;E$401&amp;"; ","")</f>
        <v/>
      </c>
      <c r="F406" s="3" t="str">
        <f>IF(AND($S$5=1,'8 Location'!N17=0,'8 Location'!H17&gt;0),"Row "&amp;$C406&amp;", "&amp;F$401&amp;"; ","")</f>
        <v/>
      </c>
      <c r="G406" s="3" t="str">
        <f>IF(AND($S$5=1,'8 Location'!O17=0,'8 Location'!I17&gt;0),"Row "&amp;$C406&amp;", "&amp;G$401&amp;"; ","")</f>
        <v/>
      </c>
      <c r="H406" s="41" t="str">
        <f>IF(AND($S$5=1,'8 Location'!P17=0,'8 Location'!J17&gt;0),"Row "&amp;$C406&amp;", "&amp;H$401&amp;"; ","")</f>
        <v/>
      </c>
      <c r="I406" s="41"/>
      <c r="AQ406" s="1026"/>
      <c r="AR406" s="1027"/>
    </row>
    <row r="407" spans="2:44" x14ac:dyDescent="0.25">
      <c r="B407" s="40"/>
      <c r="C407" s="40">
        <v>6</v>
      </c>
      <c r="D407" s="40" t="str">
        <f>IF(AND($S$5=1,'8 Location'!L18=0,'8 Location'!F18&gt;0),"Row "&amp;$C407&amp;", "&amp;D$401&amp;"; ","")</f>
        <v/>
      </c>
      <c r="E407" s="3" t="str">
        <f>IF(AND($S$5=1,'8 Location'!M18=0,'8 Location'!G18&gt;0),"Row "&amp;$C407&amp;", "&amp;E$401&amp;"; ","")</f>
        <v/>
      </c>
      <c r="F407" s="3" t="str">
        <f>IF(AND($S$5=1,'8 Location'!N18=0,'8 Location'!H18&gt;0),"Row "&amp;$C407&amp;", "&amp;F$401&amp;"; ","")</f>
        <v/>
      </c>
      <c r="G407" s="3" t="str">
        <f>IF(AND($S$5=1,'8 Location'!O18=0,'8 Location'!I18&gt;0),"Row "&amp;$C407&amp;", "&amp;G$401&amp;"; ","")</f>
        <v/>
      </c>
      <c r="H407" s="41" t="str">
        <f>IF(AND($S$5=1,'8 Location'!P18=0,'8 Location'!J18&gt;0),"Row "&amp;$C407&amp;", "&amp;H$401&amp;"; ","")</f>
        <v/>
      </c>
      <c r="I407" s="41"/>
      <c r="AQ407" s="1026"/>
      <c r="AR407" s="1027"/>
    </row>
    <row r="408" spans="2:44" x14ac:dyDescent="0.25">
      <c r="B408" s="40"/>
      <c r="C408" s="40">
        <v>7</v>
      </c>
      <c r="D408" s="40" t="str">
        <f>IF(AND($S$5=1,'8 Location'!L19=0,'8 Location'!F19&gt;0),"Row "&amp;$C408&amp;", "&amp;D$401&amp;"; ","")</f>
        <v/>
      </c>
      <c r="E408" s="3" t="str">
        <f>IF(AND($S$5=1,'8 Location'!M19=0,'8 Location'!G19&gt;0),"Row "&amp;$C408&amp;", "&amp;E$401&amp;"; ","")</f>
        <v/>
      </c>
      <c r="F408" s="3" t="str">
        <f>IF(AND($S$5=1,'8 Location'!N19=0,'8 Location'!H19&gt;0),"Row "&amp;$C408&amp;", "&amp;F$401&amp;"; ","")</f>
        <v/>
      </c>
      <c r="G408" s="3" t="str">
        <f>IF(AND($S$5=1,'8 Location'!O19=0,'8 Location'!I19&gt;0),"Row "&amp;$C408&amp;", "&amp;G$401&amp;"; ","")</f>
        <v/>
      </c>
      <c r="H408" s="41" t="str">
        <f>IF(AND($S$5=1,'8 Location'!P19=0,'8 Location'!J19&gt;0),"Row "&amp;$C408&amp;", "&amp;H$401&amp;"; ","")</f>
        <v/>
      </c>
      <c r="I408" s="41"/>
      <c r="AQ408" s="1026"/>
      <c r="AR408" s="1027"/>
    </row>
    <row r="409" spans="2:44" x14ac:dyDescent="0.25">
      <c r="B409" s="40"/>
      <c r="C409" s="40">
        <v>8</v>
      </c>
      <c r="D409" s="40" t="str">
        <f>IF(AND($S$5=1,'8 Location'!L20=0,'8 Location'!F20&gt;0),"Row "&amp;$C409&amp;", "&amp;D$401&amp;"; ","")</f>
        <v/>
      </c>
      <c r="E409" s="3" t="str">
        <f>IF(AND($S$5=1,'8 Location'!M20=0,'8 Location'!G20&gt;0),"Row "&amp;$C409&amp;", "&amp;E$401&amp;"; ","")</f>
        <v/>
      </c>
      <c r="F409" s="3" t="str">
        <f>IF(AND($S$5=1,'8 Location'!N20=0,'8 Location'!H20&gt;0),"Row "&amp;$C409&amp;", "&amp;F$401&amp;"; ","")</f>
        <v/>
      </c>
      <c r="G409" s="3" t="str">
        <f>IF(AND($S$5=1,'8 Location'!O20=0,'8 Location'!I20&gt;0),"Row "&amp;$C409&amp;", "&amp;G$401&amp;"; ","")</f>
        <v/>
      </c>
      <c r="H409" s="41" t="str">
        <f>IF(AND($S$5=1,'8 Location'!P20=0,'8 Location'!J20&gt;0),"Row "&amp;$C409&amp;", "&amp;H$401&amp;"; ","")</f>
        <v/>
      </c>
      <c r="I409" s="41"/>
      <c r="AQ409" s="1026"/>
      <c r="AR409" s="1027"/>
    </row>
    <row r="410" spans="2:44" x14ac:dyDescent="0.25">
      <c r="B410" s="40"/>
      <c r="C410" s="40">
        <v>9</v>
      </c>
      <c r="D410" s="40" t="str">
        <f>IF(AND($S$5=1,'8 Location'!L21=0,'8 Location'!F21&gt;0),"Row "&amp;$C410&amp;", "&amp;D$401&amp;"; ","")</f>
        <v/>
      </c>
      <c r="E410" s="3" t="str">
        <f>IF(AND($S$5=1,'8 Location'!M21=0,'8 Location'!G21&gt;0),"Row "&amp;$C410&amp;", "&amp;E$401&amp;"; ","")</f>
        <v/>
      </c>
      <c r="F410" s="3" t="str">
        <f>IF(AND($S$5=1,'8 Location'!N21=0,'8 Location'!H21&gt;0),"Row "&amp;$C410&amp;", "&amp;F$401&amp;"; ","")</f>
        <v/>
      </c>
      <c r="G410" s="3" t="str">
        <f>IF(AND($S$5=1,'8 Location'!O21=0,'8 Location'!I21&gt;0),"Row "&amp;$C410&amp;", "&amp;G$401&amp;"; ","")</f>
        <v/>
      </c>
      <c r="H410" s="41" t="str">
        <f>IF(AND($S$5=1,'8 Location'!P21=0,'8 Location'!J21&gt;0),"Row "&amp;$C410&amp;", "&amp;H$401&amp;"; ","")</f>
        <v/>
      </c>
      <c r="I410" s="41"/>
      <c r="AQ410" s="1026"/>
      <c r="AR410" s="1027"/>
    </row>
    <row r="411" spans="2:44" x14ac:dyDescent="0.25">
      <c r="B411" s="40"/>
      <c r="C411" s="40">
        <v>10</v>
      </c>
      <c r="D411" s="40" t="str">
        <f>IF(AND($S$5=1,'8 Location'!L22=0,'8 Location'!F22&gt;0),"Row "&amp;$C411&amp;", "&amp;D$401&amp;"; ","")</f>
        <v/>
      </c>
      <c r="E411" s="3" t="str">
        <f>IF(AND($S$5=1,'8 Location'!M22=0,'8 Location'!G22&gt;0),"Row "&amp;$C411&amp;", "&amp;E$401&amp;"; ","")</f>
        <v/>
      </c>
      <c r="F411" s="3" t="str">
        <f>IF(AND($S$5=1,'8 Location'!N22=0,'8 Location'!H22&gt;0),"Row "&amp;$C411&amp;", "&amp;F$401&amp;"; ","")</f>
        <v/>
      </c>
      <c r="G411" s="3" t="str">
        <f>IF(AND($S$5=1,'8 Location'!O22=0,'8 Location'!I22&gt;0),"Row "&amp;$C411&amp;", "&amp;G$401&amp;"; ","")</f>
        <v/>
      </c>
      <c r="H411" s="41" t="str">
        <f>IF(AND($S$5=1,'8 Location'!P22=0,'8 Location'!J22&gt;0),"Row "&amp;$C411&amp;", "&amp;H$401&amp;"; ","")</f>
        <v/>
      </c>
      <c r="I411" s="41"/>
      <c r="AQ411" s="1026"/>
      <c r="AR411" s="1027"/>
    </row>
    <row r="412" spans="2:44" x14ac:dyDescent="0.25">
      <c r="B412" s="40"/>
      <c r="C412" s="40">
        <v>11</v>
      </c>
      <c r="D412" s="40" t="str">
        <f>IF(AND($S$5=1,'8 Location'!L23=0,'8 Location'!F23&gt;0),"Row "&amp;$C412&amp;", "&amp;D$401&amp;"; ","")</f>
        <v/>
      </c>
      <c r="E412" s="3" t="str">
        <f>IF(AND($S$5=1,'8 Location'!M23=0,'8 Location'!G23&gt;0),"Row "&amp;$C412&amp;", "&amp;E$401&amp;"; ","")</f>
        <v/>
      </c>
      <c r="F412" s="3" t="str">
        <f>IF(AND($S$5=1,'8 Location'!N23=0,'8 Location'!H23&gt;0),"Row "&amp;$C412&amp;", "&amp;F$401&amp;"; ","")</f>
        <v/>
      </c>
      <c r="G412" s="3" t="str">
        <f>IF(AND($S$5=1,'8 Location'!O23=0,'8 Location'!I23&gt;0),"Row "&amp;$C412&amp;", "&amp;G$401&amp;"; ","")</f>
        <v/>
      </c>
      <c r="H412" s="41" t="str">
        <f>IF(AND($S$5=1,'8 Location'!P23=0,'8 Location'!J23&gt;0),"Row "&amp;$C412&amp;", "&amp;H$401&amp;"; ","")</f>
        <v/>
      </c>
      <c r="I412" s="41"/>
      <c r="AQ412" s="1026"/>
      <c r="AR412" s="1027"/>
    </row>
    <row r="413" spans="2:44" x14ac:dyDescent="0.25">
      <c r="B413" s="40"/>
      <c r="C413" s="40">
        <v>12</v>
      </c>
      <c r="D413" s="40" t="str">
        <f>IF(AND($S$5=1,'8 Location'!L24=0,'8 Location'!F24&gt;0),"Row "&amp;$C413&amp;", "&amp;D$401&amp;"; ","")</f>
        <v/>
      </c>
      <c r="E413" s="3" t="str">
        <f>IF(AND($S$5=1,'8 Location'!M24=0,'8 Location'!G24&gt;0),"Row "&amp;$C413&amp;", "&amp;E$401&amp;"; ","")</f>
        <v/>
      </c>
      <c r="F413" s="3" t="str">
        <f>IF(AND($S$5=1,'8 Location'!N24=0,'8 Location'!H24&gt;0),"Row "&amp;$C413&amp;", "&amp;F$401&amp;"; ","")</f>
        <v/>
      </c>
      <c r="G413" s="3" t="str">
        <f>IF(AND($S$5=1,'8 Location'!O24=0,'8 Location'!I24&gt;0),"Row "&amp;$C413&amp;", "&amp;G$401&amp;"; ","")</f>
        <v/>
      </c>
      <c r="H413" s="41" t="str">
        <f>IF(AND($S$5=1,'8 Location'!P24=0,'8 Location'!J24&gt;0),"Row "&amp;$C413&amp;", "&amp;H$401&amp;"; ","")</f>
        <v/>
      </c>
      <c r="I413" s="41"/>
      <c r="AQ413" s="1026"/>
      <c r="AR413" s="1027"/>
    </row>
    <row r="414" spans="2:44" x14ac:dyDescent="0.25">
      <c r="B414" s="40"/>
      <c r="C414" s="40">
        <v>13</v>
      </c>
      <c r="D414" s="40" t="str">
        <f>IF(AND($S$5=1,'8 Location'!L25=0,'8 Location'!F25&gt;0),"Row "&amp;$C414&amp;", "&amp;D$401&amp;"; ","")</f>
        <v/>
      </c>
      <c r="E414" s="3" t="str">
        <f>IF(AND($S$5=1,'8 Location'!M25=0,'8 Location'!G25&gt;0),"Row "&amp;$C414&amp;", "&amp;E$401&amp;"; ","")</f>
        <v/>
      </c>
      <c r="F414" s="3" t="str">
        <f>IF(AND($S$5=1,'8 Location'!N25=0,'8 Location'!H25&gt;0),"Row "&amp;$C414&amp;", "&amp;F$401&amp;"; ","")</f>
        <v/>
      </c>
      <c r="G414" s="3" t="str">
        <f>IF(AND($S$5=1,'8 Location'!O25=0,'8 Location'!I25&gt;0),"Row "&amp;$C414&amp;", "&amp;G$401&amp;"; ","")</f>
        <v/>
      </c>
      <c r="H414" s="41" t="str">
        <f>IF(AND($S$5=1,'8 Location'!P25=0,'8 Location'!J25&gt;0),"Row "&amp;$C414&amp;", "&amp;H$401&amp;"; ","")</f>
        <v/>
      </c>
      <c r="I414" s="41"/>
      <c r="AQ414" s="1026"/>
      <c r="AR414" s="1027"/>
    </row>
    <row r="415" spans="2:44" x14ac:dyDescent="0.25">
      <c r="B415" s="40"/>
      <c r="C415" s="40">
        <v>14</v>
      </c>
      <c r="D415" s="40" t="str">
        <f>IF(AND($S$5=1,'8 Location'!L26=0,'8 Location'!F26&gt;0),"Row "&amp;$C415&amp;", "&amp;D$401&amp;"; ","")</f>
        <v/>
      </c>
      <c r="E415" s="3" t="str">
        <f>IF(AND($S$5=1,'8 Location'!M26=0,'8 Location'!G26&gt;0),"Row "&amp;$C415&amp;", "&amp;E$401&amp;"; ","")</f>
        <v/>
      </c>
      <c r="F415" s="3" t="str">
        <f>IF(AND($S$5=1,'8 Location'!N26=0,'8 Location'!H26&gt;0),"Row "&amp;$C415&amp;", "&amp;F$401&amp;"; ","")</f>
        <v/>
      </c>
      <c r="G415" s="3" t="str">
        <f>IF(AND($S$5=1,'8 Location'!O26=0,'8 Location'!I26&gt;0),"Row "&amp;$C415&amp;", "&amp;G$401&amp;"; ","")</f>
        <v/>
      </c>
      <c r="H415" s="41" t="str">
        <f>IF(AND($S$5=1,'8 Location'!P26=0,'8 Location'!J26&gt;0),"Row "&amp;$C415&amp;", "&amp;H$401&amp;"; ","")</f>
        <v/>
      </c>
      <c r="I415" s="41"/>
      <c r="AQ415" s="1026"/>
      <c r="AR415" s="1027"/>
    </row>
    <row r="416" spans="2:44" x14ac:dyDescent="0.25">
      <c r="B416" s="40"/>
      <c r="C416" s="40">
        <v>15</v>
      </c>
      <c r="D416" s="40" t="str">
        <f>IF(AND($S$5=1,'8 Location'!L27=0,'8 Location'!F27&gt;0),"Row "&amp;$C416&amp;", "&amp;D$401&amp;"; ","")</f>
        <v/>
      </c>
      <c r="E416" s="3" t="str">
        <f>IF(AND($S$5=1,'8 Location'!M27=0,'8 Location'!G27&gt;0),"Row "&amp;$C416&amp;", "&amp;E$401&amp;"; ","")</f>
        <v/>
      </c>
      <c r="F416" s="3" t="str">
        <f>IF(AND($S$5=1,'8 Location'!N27=0,'8 Location'!H27&gt;0),"Row "&amp;$C416&amp;", "&amp;F$401&amp;"; ","")</f>
        <v/>
      </c>
      <c r="G416" s="3" t="str">
        <f>IF(AND($S$5=1,'8 Location'!O27=0,'8 Location'!I27&gt;0),"Row "&amp;$C416&amp;", "&amp;G$401&amp;"; ","")</f>
        <v/>
      </c>
      <c r="H416" s="41" t="str">
        <f>IF(AND($S$5=1,'8 Location'!P27=0,'8 Location'!J27&gt;0),"Row "&amp;$C416&amp;", "&amp;H$401&amp;"; ","")</f>
        <v/>
      </c>
      <c r="I416" s="41"/>
      <c r="AQ416" s="1026"/>
      <c r="AR416" s="1027"/>
    </row>
    <row r="417" spans="2:44" x14ac:dyDescent="0.25">
      <c r="B417" s="40"/>
      <c r="C417" s="40">
        <v>16</v>
      </c>
      <c r="D417" s="40" t="str">
        <f>IF(AND($S$5=1,'8 Location'!L28=0,'8 Location'!F28&gt;0),"Row "&amp;$C417&amp;", "&amp;D$401&amp;"; ","")</f>
        <v/>
      </c>
      <c r="E417" s="3" t="str">
        <f>IF(AND($S$5=1,'8 Location'!M28=0,'8 Location'!G28&gt;0),"Row "&amp;$C417&amp;", "&amp;E$401&amp;"; ","")</f>
        <v/>
      </c>
      <c r="F417" s="3" t="str">
        <f>IF(AND($S$5=1,'8 Location'!N28=0,'8 Location'!H28&gt;0),"Row "&amp;$C417&amp;", "&amp;F$401&amp;"; ","")</f>
        <v/>
      </c>
      <c r="G417" s="3" t="str">
        <f>IF(AND($S$5=1,'8 Location'!O28=0,'8 Location'!I28&gt;0),"Row "&amp;$C417&amp;", "&amp;G$401&amp;"; ","")</f>
        <v/>
      </c>
      <c r="H417" s="41" t="str">
        <f>IF(AND($S$5=1,'8 Location'!P28=0,'8 Location'!J28&gt;0),"Row "&amp;$C417&amp;", "&amp;H$401&amp;"; ","")</f>
        <v/>
      </c>
      <c r="I417" s="41"/>
      <c r="AQ417" s="1026"/>
      <c r="AR417" s="1027"/>
    </row>
    <row r="418" spans="2:44" x14ac:dyDescent="0.25">
      <c r="B418" s="40"/>
      <c r="C418" s="40">
        <v>17</v>
      </c>
      <c r="D418" s="40" t="str">
        <f>IF(AND($S$5=1,'8 Location'!L29=0,'8 Location'!F29&gt;0),"Row "&amp;$C418&amp;", "&amp;D$401&amp;"; ","")</f>
        <v/>
      </c>
      <c r="E418" s="3" t="str">
        <f>IF(AND($S$5=1,'8 Location'!M29=0,'8 Location'!G29&gt;0),"Row "&amp;$C418&amp;", "&amp;E$401&amp;"; ","")</f>
        <v/>
      </c>
      <c r="F418" s="3" t="str">
        <f>IF(AND($S$5=1,'8 Location'!N29=0,'8 Location'!H29&gt;0),"Row "&amp;$C418&amp;", "&amp;F$401&amp;"; ","")</f>
        <v/>
      </c>
      <c r="G418" s="3" t="str">
        <f>IF(AND($S$5=1,'8 Location'!O29=0,'8 Location'!I29&gt;0),"Row "&amp;$C418&amp;", "&amp;G$401&amp;"; ","")</f>
        <v/>
      </c>
      <c r="H418" s="41" t="str">
        <f>IF(AND($S$5=1,'8 Location'!P29=0,'8 Location'!J29&gt;0),"Row "&amp;$C418&amp;", "&amp;H$401&amp;"; ","")</f>
        <v/>
      </c>
      <c r="I418" s="41"/>
      <c r="AQ418" s="1026"/>
      <c r="AR418" s="1027"/>
    </row>
    <row r="419" spans="2:44" x14ac:dyDescent="0.25">
      <c r="B419" s="40"/>
      <c r="C419" s="40">
        <v>18</v>
      </c>
      <c r="D419" s="40" t="str">
        <f>IF(AND($S$5=1,'8 Location'!L30=0,'8 Location'!F30&gt;0),"Row "&amp;$C419&amp;", "&amp;D$401&amp;"; ","")</f>
        <v/>
      </c>
      <c r="E419" s="3" t="str">
        <f>IF(AND($S$5=1,'8 Location'!M30=0,'8 Location'!G30&gt;0),"Row "&amp;$C419&amp;", "&amp;E$401&amp;"; ","")</f>
        <v/>
      </c>
      <c r="F419" s="3" t="str">
        <f>IF(AND($S$5=1,'8 Location'!N30=0,'8 Location'!H30&gt;0),"Row "&amp;$C419&amp;", "&amp;F$401&amp;"; ","")</f>
        <v/>
      </c>
      <c r="G419" s="3" t="str">
        <f>IF(AND($S$5=1,'8 Location'!O30=0,'8 Location'!I30&gt;0),"Row "&amp;$C419&amp;", "&amp;G$401&amp;"; ","")</f>
        <v/>
      </c>
      <c r="H419" s="41" t="str">
        <f>IF(AND($S$5=1,'8 Location'!P30=0,'8 Location'!J30&gt;0),"Row "&amp;$C419&amp;", "&amp;H$401&amp;"; ","")</f>
        <v/>
      </c>
      <c r="I419" s="41"/>
      <c r="AQ419" s="1026"/>
      <c r="AR419" s="1027"/>
    </row>
    <row r="420" spans="2:44" x14ac:dyDescent="0.25">
      <c r="B420" s="40"/>
      <c r="C420" s="40">
        <v>19</v>
      </c>
      <c r="D420" s="40" t="str">
        <f>IF(AND($S$5=1,'8 Location'!L31=0,'8 Location'!F31&gt;0),"Row "&amp;$C420&amp;", "&amp;D$401&amp;"; ","")</f>
        <v/>
      </c>
      <c r="E420" s="3" t="str">
        <f>IF(AND($S$5=1,'8 Location'!M31=0,'8 Location'!G31&gt;0),"Row "&amp;$C420&amp;", "&amp;E$401&amp;"; ","")</f>
        <v/>
      </c>
      <c r="F420" s="3" t="str">
        <f>IF(AND($S$5=1,'8 Location'!N31=0,'8 Location'!H31&gt;0),"Row "&amp;$C420&amp;", "&amp;F$401&amp;"; ","")</f>
        <v/>
      </c>
      <c r="G420" s="3" t="str">
        <f>IF(AND($S$5=1,'8 Location'!O31=0,'8 Location'!I31&gt;0),"Row "&amp;$C420&amp;", "&amp;G$401&amp;"; ","")</f>
        <v/>
      </c>
      <c r="H420" s="41" t="str">
        <f>IF(AND($S$5=1,'8 Location'!P31=0,'8 Location'!J31&gt;0),"Row "&amp;$C420&amp;", "&amp;H$401&amp;"; ","")</f>
        <v/>
      </c>
      <c r="I420" s="41"/>
      <c r="AQ420" s="1026"/>
      <c r="AR420" s="1027"/>
    </row>
    <row r="421" spans="2:44" x14ac:dyDescent="0.25">
      <c r="B421" s="40"/>
      <c r="C421" s="40">
        <v>20</v>
      </c>
      <c r="D421" s="40" t="str">
        <f>IF(AND($S$5=1,'8 Location'!L32=0,'8 Location'!F32&gt;0),"Row "&amp;$C421&amp;", "&amp;D$401&amp;"; ","")</f>
        <v/>
      </c>
      <c r="E421" s="3" t="str">
        <f>IF(AND($S$5=1,'8 Location'!M32=0,'8 Location'!G32&gt;0),"Row "&amp;$C421&amp;", "&amp;E$401&amp;"; ","")</f>
        <v/>
      </c>
      <c r="F421" s="3" t="str">
        <f>IF(AND($S$5=1,'8 Location'!N32=0,'8 Location'!H32&gt;0),"Row "&amp;$C421&amp;", "&amp;F$401&amp;"; ","")</f>
        <v/>
      </c>
      <c r="G421" s="3" t="str">
        <f>IF(AND($S$5=1,'8 Location'!O32=0,'8 Location'!I32&gt;0),"Row "&amp;$C421&amp;", "&amp;G$401&amp;"; ","")</f>
        <v/>
      </c>
      <c r="H421" s="41" t="str">
        <f>IF(AND($S$5=1,'8 Location'!P32=0,'8 Location'!J32&gt;0),"Row "&amp;$C421&amp;", "&amp;H$401&amp;"; ","")</f>
        <v/>
      </c>
      <c r="I421" s="41"/>
      <c r="AQ421" s="1026"/>
      <c r="AR421" s="1027"/>
    </row>
    <row r="422" spans="2:44" x14ac:dyDescent="0.25">
      <c r="B422" s="40"/>
      <c r="C422" s="40">
        <v>21</v>
      </c>
      <c r="D422" s="40" t="str">
        <f>IF(AND($S$5=1,'8 Location'!L33=0,'8 Location'!F33&gt;0),"Row "&amp;$C422&amp;", "&amp;D$401&amp;"; ","")</f>
        <v/>
      </c>
      <c r="E422" s="3" t="str">
        <f>IF(AND($S$5=1,'8 Location'!M33=0,'8 Location'!G33&gt;0),"Row "&amp;$C422&amp;", "&amp;E$401&amp;"; ","")</f>
        <v/>
      </c>
      <c r="F422" s="3" t="str">
        <f>IF(AND($S$5=1,'8 Location'!N33=0,'8 Location'!H33&gt;0),"Row "&amp;$C422&amp;", "&amp;F$401&amp;"; ","")</f>
        <v/>
      </c>
      <c r="G422" s="3" t="str">
        <f>IF(AND($S$5=1,'8 Location'!O33=0,'8 Location'!I33&gt;0),"Row "&amp;$C422&amp;", "&amp;G$401&amp;"; ","")</f>
        <v/>
      </c>
      <c r="H422" s="41" t="str">
        <f>IF(AND($S$5=1,'8 Location'!P33=0,'8 Location'!J33&gt;0),"Row "&amp;$C422&amp;", "&amp;H$401&amp;"; ","")</f>
        <v/>
      </c>
      <c r="I422" s="41"/>
      <c r="AQ422" s="1026"/>
      <c r="AR422" s="1027"/>
    </row>
    <row r="423" spans="2:44" x14ac:dyDescent="0.25">
      <c r="B423" s="40"/>
      <c r="C423" s="40">
        <v>22</v>
      </c>
      <c r="D423" s="40" t="str">
        <f>IF(AND($S$5=1,'8 Location'!L34=0,'8 Location'!F34&gt;0),"Row "&amp;$C423&amp;", "&amp;D$401&amp;"; ","")</f>
        <v/>
      </c>
      <c r="E423" s="3" t="str">
        <f>IF(AND($S$5=1,'8 Location'!M34=0,'8 Location'!G34&gt;0),"Row "&amp;$C423&amp;", "&amp;E$401&amp;"; ","")</f>
        <v/>
      </c>
      <c r="F423" s="3" t="str">
        <f>IF(AND($S$5=1,'8 Location'!N34=0,'8 Location'!H34&gt;0),"Row "&amp;$C423&amp;", "&amp;F$401&amp;"; ","")</f>
        <v/>
      </c>
      <c r="G423" s="3" t="str">
        <f>IF(AND($S$5=1,'8 Location'!O34=0,'8 Location'!I34&gt;0),"Row "&amp;$C423&amp;", "&amp;G$401&amp;"; ","")</f>
        <v/>
      </c>
      <c r="H423" s="41" t="str">
        <f>IF(AND($S$5=1,'8 Location'!P34=0,'8 Location'!J34&gt;0),"Row "&amp;$C423&amp;", "&amp;H$401&amp;"; ","")</f>
        <v/>
      </c>
      <c r="I423" s="41"/>
      <c r="AQ423" s="1026"/>
      <c r="AR423" s="1027"/>
    </row>
    <row r="424" spans="2:44" x14ac:dyDescent="0.25">
      <c r="B424" s="40"/>
      <c r="C424" s="40">
        <v>23</v>
      </c>
      <c r="D424" s="40" t="str">
        <f>IF(AND($S$5=1,'8 Location'!L35=0,'8 Location'!F35&gt;0),"Row "&amp;$C424&amp;", "&amp;D$401&amp;"; ","")</f>
        <v/>
      </c>
      <c r="E424" s="3" t="str">
        <f>IF(AND($S$5=1,'8 Location'!M35=0,'8 Location'!G35&gt;0),"Row "&amp;$C424&amp;", "&amp;E$401&amp;"; ","")</f>
        <v/>
      </c>
      <c r="F424" s="3" t="str">
        <f>IF(AND($S$5=1,'8 Location'!N35=0,'8 Location'!H35&gt;0),"Row "&amp;$C424&amp;", "&amp;F$401&amp;"; ","")</f>
        <v/>
      </c>
      <c r="G424" s="3" t="str">
        <f>IF(AND($S$5=1,'8 Location'!O35=0,'8 Location'!I35&gt;0),"Row "&amp;$C424&amp;", "&amp;G$401&amp;"; ","")</f>
        <v/>
      </c>
      <c r="H424" s="41" t="str">
        <f>IF(AND($S$5=1,'8 Location'!P35=0,'8 Location'!J35&gt;0),"Row "&amp;$C424&amp;", "&amp;H$401&amp;"; ","")</f>
        <v/>
      </c>
      <c r="I424" s="41"/>
      <c r="AQ424" s="1026"/>
      <c r="AR424" s="1027"/>
    </row>
    <row r="425" spans="2:44" x14ac:dyDescent="0.25">
      <c r="B425" s="40"/>
      <c r="C425" s="40">
        <v>24</v>
      </c>
      <c r="D425" s="40" t="str">
        <f>IF(AND($S$5=1,'8 Location'!L36=0,'8 Location'!F36&gt;0),"Row "&amp;$C425&amp;", "&amp;D$401&amp;"; ","")</f>
        <v/>
      </c>
      <c r="E425" s="3" t="str">
        <f>IF(AND($S$5=1,'8 Location'!M36=0,'8 Location'!G36&gt;0),"Row "&amp;$C425&amp;", "&amp;E$401&amp;"; ","")</f>
        <v/>
      </c>
      <c r="F425" s="3" t="str">
        <f>IF(AND($S$5=1,'8 Location'!N36=0,'8 Location'!H36&gt;0),"Row "&amp;$C425&amp;", "&amp;F$401&amp;"; ","")</f>
        <v/>
      </c>
      <c r="G425" s="3" t="str">
        <f>IF(AND($S$5=1,'8 Location'!O36=0,'8 Location'!I36&gt;0),"Row "&amp;$C425&amp;", "&amp;G$401&amp;"; ","")</f>
        <v/>
      </c>
      <c r="H425" s="41" t="str">
        <f>IF(AND($S$5=1,'8 Location'!P36=0,'8 Location'!J36&gt;0),"Row "&amp;$C425&amp;", "&amp;H$401&amp;"; ","")</f>
        <v/>
      </c>
      <c r="I425" s="41"/>
      <c r="AQ425" s="1026"/>
      <c r="AR425" s="1027"/>
    </row>
    <row r="426" spans="2:44" x14ac:dyDescent="0.25">
      <c r="B426" s="40"/>
      <c r="C426" s="40">
        <v>25</v>
      </c>
      <c r="D426" s="40" t="str">
        <f>IF(AND($S$5=1,'8 Location'!L37=0,'8 Location'!F37&gt;0),"Row "&amp;$C426&amp;", "&amp;D$401&amp;"; ","")</f>
        <v/>
      </c>
      <c r="E426" s="3" t="str">
        <f>IF(AND($S$5=1,'8 Location'!M37=0,'8 Location'!G37&gt;0),"Row "&amp;$C426&amp;", "&amp;E$401&amp;"; ","")</f>
        <v/>
      </c>
      <c r="F426" s="3" t="str">
        <f>IF(AND($S$5=1,'8 Location'!N37=0,'8 Location'!H37&gt;0),"Row "&amp;$C426&amp;", "&amp;F$401&amp;"; ","")</f>
        <v/>
      </c>
      <c r="G426" s="3" t="str">
        <f>IF(AND($S$5=1,'8 Location'!O37=0,'8 Location'!I37&gt;0),"Row "&amp;$C426&amp;", "&amp;G$401&amp;"; ","")</f>
        <v/>
      </c>
      <c r="H426" s="41" t="str">
        <f>IF(AND($S$5=1,'8 Location'!P37=0,'8 Location'!J37&gt;0),"Row "&amp;$C426&amp;", "&amp;H$401&amp;"; ","")</f>
        <v/>
      </c>
      <c r="I426" s="41"/>
      <c r="AQ426" s="1026"/>
      <c r="AR426" s="1027"/>
    </row>
    <row r="427" spans="2:44" x14ac:dyDescent="0.25">
      <c r="B427" s="40"/>
      <c r="C427" s="40">
        <v>26</v>
      </c>
      <c r="D427" s="40" t="str">
        <f>IF(AND($S$5=1,'8 Location'!L38=0,'8 Location'!F38&gt;0),"Row "&amp;$C427&amp;", "&amp;D$401&amp;"; ","")</f>
        <v/>
      </c>
      <c r="E427" s="3" t="str">
        <f>IF(AND($S$5=1,'8 Location'!M38=0,'8 Location'!G38&gt;0),"Row "&amp;$C427&amp;", "&amp;E$401&amp;"; ","")</f>
        <v/>
      </c>
      <c r="F427" s="3" t="str">
        <f>IF(AND($S$5=1,'8 Location'!N38=0,'8 Location'!H38&gt;0),"Row "&amp;$C427&amp;", "&amp;F$401&amp;"; ","")</f>
        <v/>
      </c>
      <c r="G427" s="3" t="str">
        <f>IF(AND($S$5=1,'8 Location'!O38=0,'8 Location'!I38&gt;0),"Row "&amp;$C427&amp;", "&amp;G$401&amp;"; ","")</f>
        <v/>
      </c>
      <c r="H427" s="41" t="str">
        <f>IF(AND($S$5=1,'8 Location'!P38=0,'8 Location'!J38&gt;0),"Row "&amp;$C427&amp;", "&amp;H$401&amp;"; ","")</f>
        <v/>
      </c>
      <c r="I427" s="41"/>
      <c r="AQ427" s="1026"/>
      <c r="AR427" s="1027"/>
    </row>
    <row r="428" spans="2:44" x14ac:dyDescent="0.25">
      <c r="B428" s="40"/>
      <c r="C428" s="40">
        <v>27</v>
      </c>
      <c r="D428" s="40" t="str">
        <f>IF(AND($S$5=1,'8 Location'!L39=0,'8 Location'!F39&gt;0),"Row "&amp;$C428&amp;", "&amp;D$401&amp;"; ","")</f>
        <v/>
      </c>
      <c r="E428" s="3" t="str">
        <f>IF(AND($S$5=1,'8 Location'!M39=0,'8 Location'!G39&gt;0),"Row "&amp;$C428&amp;", "&amp;E$401&amp;"; ","")</f>
        <v/>
      </c>
      <c r="F428" s="3" t="str">
        <f>IF(AND($S$5=1,'8 Location'!N39=0,'8 Location'!H39&gt;0),"Row "&amp;$C428&amp;", "&amp;F$401&amp;"; ","")</f>
        <v/>
      </c>
      <c r="G428" s="3" t="str">
        <f>IF(AND($S$5=1,'8 Location'!O39=0,'8 Location'!I39&gt;0),"Row "&amp;$C428&amp;", "&amp;G$401&amp;"; ","")</f>
        <v/>
      </c>
      <c r="H428" s="41" t="str">
        <f>IF(AND($S$5=1,'8 Location'!P39=0,'8 Location'!J39&gt;0),"Row "&amp;$C428&amp;", "&amp;H$401&amp;"; ","")</f>
        <v/>
      </c>
      <c r="I428" s="41"/>
      <c r="AQ428" s="1026"/>
      <c r="AR428" s="1027"/>
    </row>
    <row r="429" spans="2:44" x14ac:dyDescent="0.25">
      <c r="B429" s="40"/>
      <c r="C429" s="40">
        <v>28</v>
      </c>
      <c r="D429" s="40" t="str">
        <f>IF(AND($S$5=1,'8 Location'!L40=0,'8 Location'!F40&gt;0),"Row "&amp;$C429&amp;", "&amp;D$401&amp;"; ","")</f>
        <v/>
      </c>
      <c r="E429" s="3" t="str">
        <f>IF(AND($S$5=1,'8 Location'!M40=0,'8 Location'!G40&gt;0),"Row "&amp;$C429&amp;", "&amp;E$401&amp;"; ","")</f>
        <v/>
      </c>
      <c r="F429" s="3" t="str">
        <f>IF(AND($S$5=1,'8 Location'!N40=0,'8 Location'!H40&gt;0),"Row "&amp;$C429&amp;", "&amp;F$401&amp;"; ","")</f>
        <v/>
      </c>
      <c r="G429" s="3" t="str">
        <f>IF(AND($S$5=1,'8 Location'!O40=0,'8 Location'!I40&gt;0),"Row "&amp;$C429&amp;", "&amp;G$401&amp;"; ","")</f>
        <v/>
      </c>
      <c r="H429" s="41" t="str">
        <f>IF(AND($S$5=1,'8 Location'!P40=0,'8 Location'!J40&gt;0),"Row "&amp;$C429&amp;", "&amp;H$401&amp;"; ","")</f>
        <v/>
      </c>
      <c r="I429" s="41"/>
      <c r="AQ429" s="1026"/>
      <c r="AR429" s="1027"/>
    </row>
    <row r="430" spans="2:44" x14ac:dyDescent="0.25">
      <c r="B430" s="40"/>
      <c r="C430" s="40">
        <v>29</v>
      </c>
      <c r="D430" s="40" t="str">
        <f>IF(AND($S$5=1,'8 Location'!L41=0,'8 Location'!F41&gt;0),"Row "&amp;$C430&amp;", "&amp;D$401&amp;"; ","")</f>
        <v/>
      </c>
      <c r="E430" s="3" t="str">
        <f>IF(AND($S$5=1,'8 Location'!M41=0,'8 Location'!G41&gt;0),"Row "&amp;$C430&amp;", "&amp;E$401&amp;"; ","")</f>
        <v/>
      </c>
      <c r="F430" s="3" t="str">
        <f>IF(AND($S$5=1,'8 Location'!N41=0,'8 Location'!H41&gt;0),"Row "&amp;$C430&amp;", "&amp;F$401&amp;"; ","")</f>
        <v/>
      </c>
      <c r="G430" s="3" t="str">
        <f>IF(AND($S$5=1,'8 Location'!O41=0,'8 Location'!I41&gt;0),"Row "&amp;$C430&amp;", "&amp;G$401&amp;"; ","")</f>
        <v/>
      </c>
      <c r="H430" s="41" t="str">
        <f>IF(AND($S$5=1,'8 Location'!P41=0,'8 Location'!J41&gt;0),"Row "&amp;$C430&amp;", "&amp;H$401&amp;"; ","")</f>
        <v/>
      </c>
      <c r="I430" s="41"/>
      <c r="AQ430" s="1026"/>
      <c r="AR430" s="1027"/>
    </row>
    <row r="431" spans="2:44" x14ac:dyDescent="0.25">
      <c r="B431" s="40"/>
      <c r="C431" s="40">
        <v>30</v>
      </c>
      <c r="D431" s="40" t="str">
        <f>IF(AND($S$5=1,'8 Location'!L42=0,'8 Location'!F42&gt;0),"Row "&amp;$C431&amp;", "&amp;D$401&amp;"; ","")</f>
        <v/>
      </c>
      <c r="E431" s="3" t="str">
        <f>IF(AND($S$5=1,'8 Location'!M42=0,'8 Location'!G42&gt;0),"Row "&amp;$C431&amp;", "&amp;E$401&amp;"; ","")</f>
        <v/>
      </c>
      <c r="F431" s="3" t="str">
        <f>IF(AND($S$5=1,'8 Location'!N42=0,'8 Location'!H42&gt;0),"Row "&amp;$C431&amp;", "&amp;F$401&amp;"; ","")</f>
        <v/>
      </c>
      <c r="G431" s="3" t="str">
        <f>IF(AND($S$5=1,'8 Location'!O42=0,'8 Location'!I42&gt;0),"Row "&amp;$C431&amp;", "&amp;G$401&amp;"; ","")</f>
        <v/>
      </c>
      <c r="H431" s="41" t="str">
        <f>IF(AND($S$5=1,'8 Location'!P42=0,'8 Location'!J42&gt;0),"Row "&amp;$C431&amp;", "&amp;H$401&amp;"; ","")</f>
        <v/>
      </c>
      <c r="I431" s="41"/>
      <c r="AQ431" s="1026"/>
      <c r="AR431" s="1027"/>
    </row>
    <row r="432" spans="2:44" x14ac:dyDescent="0.25">
      <c r="B432" s="40"/>
      <c r="C432" s="40">
        <v>31</v>
      </c>
      <c r="D432" s="40" t="str">
        <f>IF(AND($S$5=1,'8 Location'!L43=0,'8 Location'!F43&gt;0),"Row "&amp;$C432&amp;", "&amp;D$401&amp;"; ","")</f>
        <v/>
      </c>
      <c r="E432" s="3" t="str">
        <f>IF(AND($S$5=1,'8 Location'!M43=0,'8 Location'!G43&gt;0),"Row "&amp;$C432&amp;", "&amp;E$401&amp;"; ","")</f>
        <v/>
      </c>
      <c r="F432" s="3" t="str">
        <f>IF(AND($S$5=1,'8 Location'!N43=0,'8 Location'!H43&gt;0),"Row "&amp;$C432&amp;", "&amp;F$401&amp;"; ","")</f>
        <v/>
      </c>
      <c r="G432" s="3" t="str">
        <f>IF(AND($S$5=1,'8 Location'!O43=0,'8 Location'!I43&gt;0),"Row "&amp;$C432&amp;", "&amp;G$401&amp;"; ","")</f>
        <v/>
      </c>
      <c r="H432" s="41" t="str">
        <f>IF(AND($S$5=1,'8 Location'!P43=0,'8 Location'!J43&gt;0),"Row "&amp;$C432&amp;", "&amp;H$401&amp;"; ","")</f>
        <v/>
      </c>
      <c r="I432" s="41"/>
      <c r="AQ432" s="1026"/>
      <c r="AR432" s="1027"/>
    </row>
    <row r="433" spans="2:44" x14ac:dyDescent="0.25">
      <c r="B433" s="40"/>
      <c r="C433" s="40">
        <v>32</v>
      </c>
      <c r="D433" s="40" t="str">
        <f>IF(AND($S$5=1,'8 Location'!L44=0,'8 Location'!F44&gt;0),"Row "&amp;$C433&amp;", "&amp;D$401&amp;"; ","")</f>
        <v/>
      </c>
      <c r="E433" s="3" t="str">
        <f>IF(AND($S$5=1,'8 Location'!M44=0,'8 Location'!G44&gt;0),"Row "&amp;$C433&amp;", "&amp;E$401&amp;"; ","")</f>
        <v/>
      </c>
      <c r="F433" s="3" t="str">
        <f>IF(AND($S$5=1,'8 Location'!N44=0,'8 Location'!H44&gt;0),"Row "&amp;$C433&amp;", "&amp;F$401&amp;"; ","")</f>
        <v/>
      </c>
      <c r="G433" s="3" t="str">
        <f>IF(AND($S$5=1,'8 Location'!O44=0,'8 Location'!I44&gt;0),"Row "&amp;$C433&amp;", "&amp;G$401&amp;"; ","")</f>
        <v/>
      </c>
      <c r="H433" s="41" t="str">
        <f>IF(AND($S$5=1,'8 Location'!P44=0,'8 Location'!J44&gt;0),"Row "&amp;$C433&amp;", "&amp;H$401&amp;"; ","")</f>
        <v/>
      </c>
      <c r="I433" s="41"/>
      <c r="AQ433" s="1026"/>
      <c r="AR433" s="1027"/>
    </row>
    <row r="434" spans="2:44" x14ac:dyDescent="0.25">
      <c r="B434" s="40"/>
      <c r="C434" s="40">
        <v>33</v>
      </c>
      <c r="D434" s="40" t="str">
        <f>IF(AND($S$5=1,'8 Location'!L45=0,'8 Location'!F45&gt;0),"Row "&amp;$C434&amp;", "&amp;D$401&amp;"; ","")</f>
        <v/>
      </c>
      <c r="E434" s="3" t="str">
        <f>IF(AND($S$5=1,'8 Location'!M45=0,'8 Location'!G45&gt;0),"Row "&amp;$C434&amp;", "&amp;E$401&amp;"; ","")</f>
        <v/>
      </c>
      <c r="F434" s="3" t="str">
        <f>IF(AND($S$5=1,'8 Location'!N45=0,'8 Location'!H45&gt;0),"Row "&amp;$C434&amp;", "&amp;F$401&amp;"; ","")</f>
        <v/>
      </c>
      <c r="G434" s="3" t="str">
        <f>IF(AND($S$5=1,'8 Location'!O45=0,'8 Location'!I45&gt;0),"Row "&amp;$C434&amp;", "&amp;G$401&amp;"; ","")</f>
        <v/>
      </c>
      <c r="H434" s="41" t="str">
        <f>IF(AND($S$5=1,'8 Location'!P45=0,'8 Location'!J45&gt;0),"Row "&amp;$C434&amp;", "&amp;H$401&amp;"; ","")</f>
        <v/>
      </c>
      <c r="I434" s="41"/>
      <c r="AQ434" s="1026"/>
      <c r="AR434" s="1027"/>
    </row>
    <row r="435" spans="2:44" x14ac:dyDescent="0.25">
      <c r="B435" s="40"/>
      <c r="C435" s="40">
        <v>34</v>
      </c>
      <c r="D435" s="40" t="str">
        <f>IF(AND($S$5=1,'8 Location'!L46=0,'8 Location'!F46&gt;0),"Row "&amp;$C435&amp;", "&amp;D$401&amp;"; ","")</f>
        <v/>
      </c>
      <c r="E435" s="3" t="str">
        <f>IF(AND($S$5=1,'8 Location'!M46=0,'8 Location'!G46&gt;0),"Row "&amp;$C435&amp;", "&amp;E$401&amp;"; ","")</f>
        <v/>
      </c>
      <c r="F435" s="3" t="str">
        <f>IF(AND($S$5=1,'8 Location'!N46=0,'8 Location'!H46&gt;0),"Row "&amp;$C435&amp;", "&amp;F$401&amp;"; ","")</f>
        <v/>
      </c>
      <c r="G435" s="3" t="str">
        <f>IF(AND($S$5=1,'8 Location'!O46=0,'8 Location'!I46&gt;0),"Row "&amp;$C435&amp;", "&amp;G$401&amp;"; ","")</f>
        <v/>
      </c>
      <c r="H435" s="41" t="str">
        <f>IF(AND($S$5=1,'8 Location'!P46=0,'8 Location'!J46&gt;0),"Row "&amp;$C435&amp;", "&amp;H$401&amp;"; ","")</f>
        <v/>
      </c>
      <c r="I435" s="41"/>
      <c r="AQ435" s="1026"/>
      <c r="AR435" s="1027"/>
    </row>
    <row r="436" spans="2:44" x14ac:dyDescent="0.25">
      <c r="B436" s="40"/>
      <c r="C436" s="40">
        <v>35</v>
      </c>
      <c r="D436" s="40" t="str">
        <f>IF(AND($S$5=1,'8 Location'!L47=0,'8 Location'!F47&gt;0),"Row "&amp;$C436&amp;", "&amp;D$401&amp;"; ","")</f>
        <v/>
      </c>
      <c r="E436" s="3" t="str">
        <f>IF(AND($S$5=1,'8 Location'!M47=0,'8 Location'!G47&gt;0),"Row "&amp;$C436&amp;", "&amp;E$401&amp;"; ","")</f>
        <v/>
      </c>
      <c r="F436" s="3" t="str">
        <f>IF(AND($S$5=1,'8 Location'!N47=0,'8 Location'!H47&gt;0),"Row "&amp;$C436&amp;", "&amp;F$401&amp;"; ","")</f>
        <v/>
      </c>
      <c r="G436" s="3" t="str">
        <f>IF(AND($S$5=1,'8 Location'!O47=0,'8 Location'!I47&gt;0),"Row "&amp;$C436&amp;", "&amp;G$401&amp;"; ","")</f>
        <v/>
      </c>
      <c r="H436" s="41" t="str">
        <f>IF(AND($S$5=1,'8 Location'!P47=0,'8 Location'!J47&gt;0),"Row "&amp;$C436&amp;", "&amp;H$401&amp;"; ","")</f>
        <v/>
      </c>
      <c r="I436" s="41"/>
      <c r="AQ436" s="1026"/>
      <c r="AR436" s="1027"/>
    </row>
    <row r="437" spans="2:44" x14ac:dyDescent="0.25">
      <c r="B437" s="40"/>
      <c r="C437" s="40">
        <v>36</v>
      </c>
      <c r="D437" s="40" t="str">
        <f>IF(AND($S$5=1,'8 Location'!L48=0,'8 Location'!F48&gt;0),"Row "&amp;$C437&amp;", "&amp;D$401&amp;"; ","")</f>
        <v/>
      </c>
      <c r="E437" s="3" t="str">
        <f>IF(AND($S$5=1,'8 Location'!M48=0,'8 Location'!G48&gt;0),"Row "&amp;$C437&amp;", "&amp;E$401&amp;"; ","")</f>
        <v/>
      </c>
      <c r="F437" s="3" t="str">
        <f>IF(AND($S$5=1,'8 Location'!N48=0,'8 Location'!H48&gt;0),"Row "&amp;$C437&amp;", "&amp;F$401&amp;"; ","")</f>
        <v/>
      </c>
      <c r="G437" s="3" t="str">
        <f>IF(AND($S$5=1,'8 Location'!O48=0,'8 Location'!I48&gt;0),"Row "&amp;$C437&amp;", "&amp;G$401&amp;"; ","")</f>
        <v/>
      </c>
      <c r="H437" s="41" t="str">
        <f>IF(AND($S$5=1,'8 Location'!P48=0,'8 Location'!J48&gt;0),"Row "&amp;$C437&amp;", "&amp;H$401&amp;"; ","")</f>
        <v/>
      </c>
      <c r="I437" s="41"/>
      <c r="AQ437" s="1026"/>
      <c r="AR437" s="1027"/>
    </row>
    <row r="438" spans="2:44" x14ac:dyDescent="0.25">
      <c r="B438" s="40"/>
      <c r="C438" s="40">
        <v>37</v>
      </c>
      <c r="D438" s="40" t="str">
        <f>IF(AND($S$5=1,'8 Location'!L49=0,'8 Location'!F49&gt;0),"Row "&amp;$C438&amp;", "&amp;D$401&amp;"; ","")</f>
        <v/>
      </c>
      <c r="E438" s="3" t="str">
        <f>IF(AND($S$5=1,'8 Location'!M49=0,'8 Location'!G49&gt;0),"Row "&amp;$C438&amp;", "&amp;E$401&amp;"; ","")</f>
        <v/>
      </c>
      <c r="F438" s="3" t="str">
        <f>IF(AND($S$5=1,'8 Location'!N49=0,'8 Location'!H49&gt;0),"Row "&amp;$C438&amp;", "&amp;F$401&amp;"; ","")</f>
        <v/>
      </c>
      <c r="G438" s="3" t="str">
        <f>IF(AND($S$5=1,'8 Location'!O49=0,'8 Location'!I49&gt;0),"Row "&amp;$C438&amp;", "&amp;G$401&amp;"; ","")</f>
        <v/>
      </c>
      <c r="H438" s="41" t="str">
        <f>IF(AND($S$5=1,'8 Location'!P49=0,'8 Location'!J49&gt;0),"Row "&amp;$C438&amp;", "&amp;H$401&amp;"; ","")</f>
        <v/>
      </c>
      <c r="I438" s="41"/>
      <c r="AQ438" s="1026"/>
      <c r="AR438" s="1027"/>
    </row>
    <row r="439" spans="2:44" x14ac:dyDescent="0.25">
      <c r="B439" s="40"/>
      <c r="C439" s="40">
        <v>38</v>
      </c>
      <c r="D439" s="40" t="str">
        <f>IF(AND($S$5=1,'8 Location'!L50=0,'8 Location'!F50&gt;0),"Row "&amp;$C439&amp;", "&amp;D$401&amp;"; ","")</f>
        <v/>
      </c>
      <c r="E439" s="3" t="str">
        <f>IF(AND($S$5=1,'8 Location'!M50=0,'8 Location'!G50&gt;0),"Row "&amp;$C439&amp;", "&amp;E$401&amp;"; ","")</f>
        <v/>
      </c>
      <c r="F439" s="3" t="str">
        <f>IF(AND($S$5=1,'8 Location'!N50=0,'8 Location'!H50&gt;0),"Row "&amp;$C439&amp;", "&amp;F$401&amp;"; ","")</f>
        <v/>
      </c>
      <c r="G439" s="3" t="str">
        <f>IF(AND($S$5=1,'8 Location'!O50=0,'8 Location'!I50&gt;0),"Row "&amp;$C439&amp;", "&amp;G$401&amp;"; ","")</f>
        <v/>
      </c>
      <c r="H439" s="41" t="str">
        <f>IF(AND($S$5=1,'8 Location'!P50=0,'8 Location'!J50&gt;0),"Row "&amp;$C439&amp;", "&amp;H$401&amp;"; ","")</f>
        <v/>
      </c>
      <c r="I439" s="41"/>
      <c r="AQ439" s="1026"/>
      <c r="AR439" s="1027"/>
    </row>
    <row r="440" spans="2:44" x14ac:dyDescent="0.25">
      <c r="B440" s="40"/>
      <c r="C440" s="40">
        <v>39</v>
      </c>
      <c r="D440" s="40" t="str">
        <f>IF(AND($S$5=1,'8 Location'!L51=0,'8 Location'!F51&gt;0),"Row "&amp;$C440&amp;", "&amp;D$401&amp;"; ","")</f>
        <v/>
      </c>
      <c r="E440" s="3" t="str">
        <f>IF(AND($S$5=1,'8 Location'!M51=0,'8 Location'!G51&gt;0),"Row "&amp;$C440&amp;", "&amp;E$401&amp;"; ","")</f>
        <v/>
      </c>
      <c r="F440" s="3" t="str">
        <f>IF(AND($S$5=1,'8 Location'!N51=0,'8 Location'!H51&gt;0),"Row "&amp;$C440&amp;", "&amp;F$401&amp;"; ","")</f>
        <v/>
      </c>
      <c r="G440" s="3" t="str">
        <f>IF(AND($S$5=1,'8 Location'!O51=0,'8 Location'!I51&gt;0),"Row "&amp;$C440&amp;", "&amp;G$401&amp;"; ","")</f>
        <v/>
      </c>
      <c r="H440" s="41" t="str">
        <f>IF(AND($S$5=1,'8 Location'!P51=0,'8 Location'!J51&gt;0),"Row "&amp;$C440&amp;", "&amp;H$401&amp;"; ","")</f>
        <v/>
      </c>
      <c r="I440" s="41"/>
      <c r="AQ440" s="1026"/>
      <c r="AR440" s="1027"/>
    </row>
    <row r="441" spans="2:44" x14ac:dyDescent="0.25">
      <c r="B441" s="40"/>
      <c r="C441" s="40">
        <v>40</v>
      </c>
      <c r="D441" s="40" t="str">
        <f>IF(AND($S$5=1,'8 Location'!L52=0,'8 Location'!F52&gt;0),"Row "&amp;$C441&amp;", "&amp;D$401&amp;"; ","")</f>
        <v/>
      </c>
      <c r="E441" s="3" t="str">
        <f>IF(AND($S$5=1,'8 Location'!M52=0,'8 Location'!G52&gt;0),"Row "&amp;$C441&amp;", "&amp;E$401&amp;"; ","")</f>
        <v/>
      </c>
      <c r="F441" s="3" t="str">
        <f>IF(AND($S$5=1,'8 Location'!N52=0,'8 Location'!H52&gt;0),"Row "&amp;$C441&amp;", "&amp;F$401&amp;"; ","")</f>
        <v/>
      </c>
      <c r="G441" s="3" t="str">
        <f>IF(AND($S$5=1,'8 Location'!O52=0,'8 Location'!I52&gt;0),"Row "&amp;$C441&amp;", "&amp;G$401&amp;"; ","")</f>
        <v/>
      </c>
      <c r="H441" s="41" t="str">
        <f>IF(AND($S$5=1,'8 Location'!P52=0,'8 Location'!J52&gt;0),"Row "&amp;$C441&amp;", "&amp;H$401&amp;"; ","")</f>
        <v/>
      </c>
      <c r="I441" s="41"/>
      <c r="AQ441" s="1026"/>
      <c r="AR441" s="1027"/>
    </row>
    <row r="442" spans="2:44" x14ac:dyDescent="0.25">
      <c r="B442" s="40"/>
      <c r="C442" s="40">
        <v>41</v>
      </c>
      <c r="D442" s="40" t="str">
        <f>IF(AND($S$5=1,'8 Location'!L53=0,'8 Location'!F53&gt;0),"Row "&amp;$C442&amp;", "&amp;D$401&amp;"; ","")</f>
        <v/>
      </c>
      <c r="E442" s="3" t="str">
        <f>IF(AND($S$5=1,'8 Location'!M53=0,'8 Location'!G53&gt;0),"Row "&amp;$C442&amp;", "&amp;E$401&amp;"; ","")</f>
        <v/>
      </c>
      <c r="F442" s="3" t="str">
        <f>IF(AND($S$5=1,'8 Location'!N53=0,'8 Location'!H53&gt;0),"Row "&amp;$C442&amp;", "&amp;F$401&amp;"; ","")</f>
        <v/>
      </c>
      <c r="G442" s="3" t="str">
        <f>IF(AND($S$5=1,'8 Location'!O53=0,'8 Location'!I53&gt;0),"Row "&amp;$C442&amp;", "&amp;G$401&amp;"; ","")</f>
        <v/>
      </c>
      <c r="H442" s="41" t="str">
        <f>IF(AND($S$5=1,'8 Location'!P53=0,'8 Location'!J53&gt;0),"Row "&amp;$C442&amp;", "&amp;H$401&amp;"; ","")</f>
        <v/>
      </c>
      <c r="I442" s="41"/>
      <c r="AQ442" s="1026"/>
      <c r="AR442" s="1027"/>
    </row>
    <row r="443" spans="2:44" x14ac:dyDescent="0.25">
      <c r="B443" s="40"/>
      <c r="C443" s="40">
        <v>42</v>
      </c>
      <c r="D443" s="40" t="str">
        <f>IF(AND($S$5=1,'8 Location'!L54=0,'8 Location'!F54&gt;0),"Row "&amp;$C443&amp;", "&amp;D$401&amp;"; ","")</f>
        <v/>
      </c>
      <c r="E443" s="3" t="str">
        <f>IF(AND($S$5=1,'8 Location'!M54=0,'8 Location'!G54&gt;0),"Row "&amp;$C443&amp;", "&amp;E$401&amp;"; ","")</f>
        <v/>
      </c>
      <c r="F443" s="3" t="str">
        <f>IF(AND($S$5=1,'8 Location'!N54=0,'8 Location'!H54&gt;0),"Row "&amp;$C443&amp;", "&amp;F$401&amp;"; ","")</f>
        <v/>
      </c>
      <c r="G443" s="3" t="str">
        <f>IF(AND($S$5=1,'8 Location'!O54=0,'8 Location'!I54&gt;0),"Row "&amp;$C443&amp;", "&amp;G$401&amp;"; ","")</f>
        <v/>
      </c>
      <c r="H443" s="41" t="str">
        <f>IF(AND($S$5=1,'8 Location'!P54=0,'8 Location'!J54&gt;0),"Row "&amp;$C443&amp;", "&amp;H$401&amp;"; ","")</f>
        <v/>
      </c>
      <c r="I443" s="41"/>
      <c r="AQ443" s="1026"/>
      <c r="AR443" s="1027"/>
    </row>
    <row r="444" spans="2:44" x14ac:dyDescent="0.25">
      <c r="B444" s="40"/>
      <c r="C444" s="40">
        <v>43</v>
      </c>
      <c r="D444" s="40" t="str">
        <f>IF(AND($S$5=1,'8 Location'!L55=0,'8 Location'!F55&gt;0),"Row "&amp;$C444&amp;", "&amp;D$401&amp;"; ","")</f>
        <v/>
      </c>
      <c r="E444" s="3" t="str">
        <f>IF(AND($S$5=1,'8 Location'!M55=0,'8 Location'!G55&gt;0),"Row "&amp;$C444&amp;", "&amp;E$401&amp;"; ","")</f>
        <v/>
      </c>
      <c r="F444" s="3" t="str">
        <f>IF(AND($S$5=1,'8 Location'!N55=0,'8 Location'!H55&gt;0),"Row "&amp;$C444&amp;", "&amp;F$401&amp;"; ","")</f>
        <v/>
      </c>
      <c r="G444" s="3" t="str">
        <f>IF(AND($S$5=1,'8 Location'!O55=0,'8 Location'!I55&gt;0),"Row "&amp;$C444&amp;", "&amp;G$401&amp;"; ","")</f>
        <v/>
      </c>
      <c r="H444" s="41" t="str">
        <f>IF(AND($S$5=1,'8 Location'!P55=0,'8 Location'!J55&gt;0),"Row "&amp;$C444&amp;", "&amp;H$401&amp;"; ","")</f>
        <v/>
      </c>
      <c r="I444" s="41"/>
      <c r="AQ444" s="1026"/>
      <c r="AR444" s="1027"/>
    </row>
    <row r="445" spans="2:44" x14ac:dyDescent="0.25">
      <c r="B445" s="40"/>
      <c r="C445" s="40">
        <v>44</v>
      </c>
      <c r="D445" s="40" t="str">
        <f>IF(AND($S$5=1,'8 Location'!L56=0,'8 Location'!F56&gt;0),"Row "&amp;$C445&amp;", "&amp;D$401&amp;"; ","")</f>
        <v/>
      </c>
      <c r="E445" s="3" t="str">
        <f>IF(AND($S$5=1,'8 Location'!M56=0,'8 Location'!G56&gt;0),"Row "&amp;$C445&amp;", "&amp;E$401&amp;"; ","")</f>
        <v/>
      </c>
      <c r="F445" s="3" t="str">
        <f>IF(AND($S$5=1,'8 Location'!N56=0,'8 Location'!H56&gt;0),"Row "&amp;$C445&amp;", "&amp;F$401&amp;"; ","")</f>
        <v/>
      </c>
      <c r="G445" s="3" t="str">
        <f>IF(AND($S$5=1,'8 Location'!O56=0,'8 Location'!I56&gt;0),"Row "&amp;$C445&amp;", "&amp;G$401&amp;"; ","")</f>
        <v/>
      </c>
      <c r="H445" s="41" t="str">
        <f>IF(AND($S$5=1,'8 Location'!P56=0,'8 Location'!J56&gt;0),"Row "&amp;$C445&amp;", "&amp;H$401&amp;"; ","")</f>
        <v/>
      </c>
      <c r="I445" s="41"/>
      <c r="AQ445" s="1026"/>
      <c r="AR445" s="1027"/>
    </row>
    <row r="446" spans="2:44" x14ac:dyDescent="0.25">
      <c r="B446" s="40"/>
      <c r="C446" s="40">
        <v>45</v>
      </c>
      <c r="D446" s="40" t="str">
        <f>IF(AND($S$5=1,'8 Location'!L57=0,'8 Location'!F57&gt;0),"Row "&amp;$C446&amp;", "&amp;D$401&amp;"; ","")</f>
        <v/>
      </c>
      <c r="E446" s="3" t="str">
        <f>IF(AND($S$5=1,'8 Location'!M57=0,'8 Location'!G57&gt;0),"Row "&amp;$C446&amp;", "&amp;E$401&amp;"; ","")</f>
        <v/>
      </c>
      <c r="F446" s="3" t="str">
        <f>IF(AND($S$5=1,'8 Location'!N57=0,'8 Location'!H57&gt;0),"Row "&amp;$C446&amp;", "&amp;F$401&amp;"; ","")</f>
        <v/>
      </c>
      <c r="G446" s="3" t="str">
        <f>IF(AND($S$5=1,'8 Location'!O57=0,'8 Location'!I57&gt;0),"Row "&amp;$C446&amp;", "&amp;G$401&amp;"; ","")</f>
        <v/>
      </c>
      <c r="H446" s="41" t="str">
        <f>IF(AND($S$5=1,'8 Location'!P57=0,'8 Location'!J57&gt;0),"Row "&amp;$C446&amp;", "&amp;H$401&amp;"; ","")</f>
        <v/>
      </c>
      <c r="I446" s="41"/>
      <c r="AQ446" s="1026"/>
      <c r="AR446" s="1027"/>
    </row>
    <row r="447" spans="2:44" x14ac:dyDescent="0.25">
      <c r="B447" s="40"/>
      <c r="C447" s="40">
        <v>46</v>
      </c>
      <c r="D447" s="40" t="str">
        <f>IF(AND($S$5=1,'8 Location'!L58=0,'8 Location'!F58&gt;0),"Row "&amp;$C447&amp;", "&amp;D$401&amp;"; ","")</f>
        <v/>
      </c>
      <c r="E447" s="3" t="str">
        <f>IF(AND($S$5=1,'8 Location'!M58=0,'8 Location'!G58&gt;0),"Row "&amp;$C447&amp;", "&amp;E$401&amp;"; ","")</f>
        <v/>
      </c>
      <c r="F447" s="3" t="str">
        <f>IF(AND($S$5=1,'8 Location'!N58=0,'8 Location'!H58&gt;0),"Row "&amp;$C447&amp;", "&amp;F$401&amp;"; ","")</f>
        <v/>
      </c>
      <c r="G447" s="3" t="str">
        <f>IF(AND($S$5=1,'8 Location'!O58=0,'8 Location'!I58&gt;0),"Row "&amp;$C447&amp;", "&amp;G$401&amp;"; ","")</f>
        <v/>
      </c>
      <c r="H447" s="41" t="str">
        <f>IF(AND($S$5=1,'8 Location'!P58=0,'8 Location'!J58&gt;0),"Row "&amp;$C447&amp;", "&amp;H$401&amp;"; ","")</f>
        <v/>
      </c>
      <c r="I447" s="41"/>
      <c r="AQ447" s="1026"/>
      <c r="AR447" s="1027"/>
    </row>
    <row r="448" spans="2:44" x14ac:dyDescent="0.25">
      <c r="B448" s="40"/>
      <c r="C448" s="40">
        <v>47</v>
      </c>
      <c r="D448" s="40" t="str">
        <f>IF(AND($S$5=1,'8 Location'!L59=0,'8 Location'!F59&gt;0),"Row "&amp;$C448&amp;", "&amp;D$401&amp;"; ","")</f>
        <v/>
      </c>
      <c r="E448" s="3" t="str">
        <f>IF(AND($S$5=1,'8 Location'!M59=0,'8 Location'!G59&gt;0),"Row "&amp;$C448&amp;", "&amp;E$401&amp;"; ","")</f>
        <v/>
      </c>
      <c r="F448" s="3" t="str">
        <f>IF(AND($S$5=1,'8 Location'!N59=0,'8 Location'!H59&gt;0),"Row "&amp;$C448&amp;", "&amp;F$401&amp;"; ","")</f>
        <v/>
      </c>
      <c r="G448" s="3" t="str">
        <f>IF(AND($S$5=1,'8 Location'!O59=0,'8 Location'!I59&gt;0),"Row "&amp;$C448&amp;", "&amp;G$401&amp;"; ","")</f>
        <v/>
      </c>
      <c r="H448" s="41" t="str">
        <f>IF(AND($S$5=1,'8 Location'!P59=0,'8 Location'!J59&gt;0),"Row "&amp;$C448&amp;", "&amp;H$401&amp;"; ","")</f>
        <v/>
      </c>
      <c r="I448" s="41"/>
      <c r="AQ448" s="1026"/>
      <c r="AR448" s="1027"/>
    </row>
    <row r="449" spans="2:44" x14ac:dyDescent="0.25">
      <c r="B449" s="40"/>
      <c r="C449" s="40">
        <v>48</v>
      </c>
      <c r="D449" s="40" t="str">
        <f>IF(AND($S$5=1,'8 Location'!L60=0,'8 Location'!F60&gt;0),"Row "&amp;$C449&amp;", "&amp;D$401&amp;"; ","")</f>
        <v/>
      </c>
      <c r="E449" s="3" t="str">
        <f>IF(AND($S$5=1,'8 Location'!M60=0,'8 Location'!G60&gt;0),"Row "&amp;$C449&amp;", "&amp;E$401&amp;"; ","")</f>
        <v/>
      </c>
      <c r="F449" s="3" t="str">
        <f>IF(AND($S$5=1,'8 Location'!N60=0,'8 Location'!H60&gt;0),"Row "&amp;$C449&amp;", "&amp;F$401&amp;"; ","")</f>
        <v/>
      </c>
      <c r="G449" s="3" t="str">
        <f>IF(AND($S$5=1,'8 Location'!O60=0,'8 Location'!I60&gt;0),"Row "&amp;$C449&amp;", "&amp;G$401&amp;"; ","")</f>
        <v/>
      </c>
      <c r="H449" s="41" t="str">
        <f>IF(AND($S$5=1,'8 Location'!P60=0,'8 Location'!J60&gt;0),"Row "&amp;$C449&amp;", "&amp;H$401&amp;"; ","")</f>
        <v/>
      </c>
      <c r="I449" s="41"/>
      <c r="AQ449" s="1026"/>
      <c r="AR449" s="1027"/>
    </row>
    <row r="450" spans="2:44" x14ac:dyDescent="0.25">
      <c r="B450" s="40"/>
      <c r="C450" s="40">
        <v>49</v>
      </c>
      <c r="D450" s="40" t="str">
        <f>IF(AND($S$5=1,'8 Location'!L61=0,'8 Location'!F61&gt;0),"Row "&amp;$C450&amp;", "&amp;D$401&amp;"; ","")</f>
        <v/>
      </c>
      <c r="E450" s="3" t="str">
        <f>IF(AND($S$5=1,'8 Location'!M61=0,'8 Location'!G61&gt;0),"Row "&amp;$C450&amp;", "&amp;E$401&amp;"; ","")</f>
        <v/>
      </c>
      <c r="F450" s="3" t="str">
        <f>IF(AND($S$5=1,'8 Location'!N61=0,'8 Location'!H61&gt;0),"Row "&amp;$C450&amp;", "&amp;F$401&amp;"; ","")</f>
        <v/>
      </c>
      <c r="G450" s="3" t="str">
        <f>IF(AND($S$5=1,'8 Location'!O61=0,'8 Location'!I61&gt;0),"Row "&amp;$C450&amp;", "&amp;G$401&amp;"; ","")</f>
        <v/>
      </c>
      <c r="H450" s="41" t="str">
        <f>IF(AND($S$5=1,'8 Location'!P61=0,'8 Location'!J61&gt;0),"Row "&amp;$C450&amp;", "&amp;H$401&amp;"; ","")</f>
        <v/>
      </c>
      <c r="I450" s="41"/>
      <c r="AQ450" s="1026"/>
      <c r="AR450" s="1027"/>
    </row>
    <row r="451" spans="2:44" x14ac:dyDescent="0.25">
      <c r="B451" s="40"/>
      <c r="C451" s="53">
        <v>50</v>
      </c>
      <c r="D451" s="53" t="str">
        <f>IF(AND($S$5=1,'8 Location'!L62=0,'8 Location'!F62&gt;0),"Row "&amp;$C451&amp;", "&amp;D$401&amp;"; ","")</f>
        <v/>
      </c>
      <c r="E451" s="4" t="str">
        <f>IF(AND($S$5=1,'8 Location'!M62=0,'8 Location'!G62&gt;0),"Row "&amp;$C451&amp;", "&amp;E$401&amp;"; ","")</f>
        <v/>
      </c>
      <c r="F451" s="4" t="str">
        <f>IF(AND($S$5=1,'8 Location'!N62=0,'8 Location'!H62&gt;0),"Row "&amp;$C451&amp;", "&amp;F$401&amp;"; ","")</f>
        <v/>
      </c>
      <c r="G451" s="4" t="str">
        <f>IF(AND($S$5=1,'8 Location'!O62=0,'8 Location'!I62&gt;0),"Row "&amp;$C451&amp;", "&amp;G$401&amp;"; ","")</f>
        <v/>
      </c>
      <c r="H451" s="42" t="str">
        <f>IF(AND($S$5=1,'8 Location'!P62=0,'8 Location'!J62&gt;0),"Row "&amp;$C451&amp;", "&amp;H$401&amp;"; ","")</f>
        <v/>
      </c>
      <c r="I451" s="41"/>
      <c r="AQ451" s="1026"/>
      <c r="AR451" s="1027"/>
    </row>
    <row r="452" spans="2:44" x14ac:dyDescent="0.25">
      <c r="B452" s="40"/>
      <c r="C452" s="3"/>
      <c r="D452" s="3"/>
      <c r="E452" s="3"/>
      <c r="F452" s="3"/>
      <c r="G452" s="3"/>
      <c r="H452" s="3"/>
      <c r="I452" s="41"/>
      <c r="AQ452" s="1026"/>
      <c r="AR452" s="1027"/>
    </row>
    <row r="453" spans="2:44" x14ac:dyDescent="0.25">
      <c r="B453" s="40"/>
      <c r="C453" s="3"/>
      <c r="D453" s="62" t="str">
        <f t="shared" ref="D453:H453" si="13">D402&amp;D403&amp;D404&amp;D405&amp;D406&amp;D407&amp;D408&amp;D409&amp;D410&amp;D411&amp;D412&amp;D413&amp;D414&amp;D415&amp;D416&amp;D417&amp;D418&amp;D419&amp;D420&amp;D421&amp;D422&amp;D423&amp;D424&amp;D425&amp;D426&amp;D427&amp;D428&amp;D429&amp;D430&amp;D431&amp;D432&amp;D433&amp;D434&amp;D435&amp;D436&amp;D437&amp;D438&amp;D439&amp;D440&amp;D441&amp;D442&amp;D443&amp;D444&amp;D445&amp;D446&amp;D447&amp;D448&amp;D449&amp;D450&amp;D451</f>
        <v/>
      </c>
      <c r="E453" s="63" t="str">
        <f t="shared" si="13"/>
        <v/>
      </c>
      <c r="F453" s="63" t="str">
        <f t="shared" si="13"/>
        <v/>
      </c>
      <c r="G453" s="63" t="str">
        <f t="shared" si="13"/>
        <v/>
      </c>
      <c r="H453" s="64" t="str">
        <f t="shared" si="13"/>
        <v/>
      </c>
      <c r="I453" s="946"/>
      <c r="AQ453" s="1026"/>
      <c r="AR453" s="1027"/>
    </row>
    <row r="454" spans="2:44" x14ac:dyDescent="0.25">
      <c r="B454" s="40"/>
      <c r="C454" s="3"/>
      <c r="D454" s="3"/>
      <c r="E454" s="3"/>
      <c r="F454" s="3"/>
      <c r="G454" s="3"/>
      <c r="H454" s="3"/>
      <c r="I454" s="41"/>
      <c r="AQ454" s="1026"/>
      <c r="AR454" s="1027"/>
    </row>
    <row r="455" spans="2:44" x14ac:dyDescent="0.25">
      <c r="B455" s="40"/>
      <c r="C455" s="3"/>
      <c r="D455" s="52" t="str">
        <f>D453&amp;E453&amp;F453&amp;G453&amp;H453</f>
        <v/>
      </c>
      <c r="E455" s="3"/>
      <c r="F455" s="3"/>
      <c r="G455" s="3"/>
      <c r="H455" s="3"/>
      <c r="I455" s="41"/>
      <c r="AQ455" s="1026"/>
      <c r="AR455" s="1027"/>
    </row>
    <row r="456" spans="2:44" x14ac:dyDescent="0.25">
      <c r="B456" s="40"/>
      <c r="C456" s="3"/>
      <c r="D456" s="3"/>
      <c r="E456" s="3"/>
      <c r="F456" s="3"/>
      <c r="G456" s="3"/>
      <c r="H456" s="3"/>
      <c r="I456" s="41"/>
      <c r="AQ456" s="1026"/>
      <c r="AR456" s="1027"/>
    </row>
    <row r="457" spans="2:44" x14ac:dyDescent="0.25">
      <c r="B457" s="53"/>
      <c r="C457" s="4"/>
      <c r="D457" s="4"/>
      <c r="E457" s="4"/>
      <c r="F457" s="4"/>
      <c r="G457" s="4"/>
      <c r="H457" s="4"/>
      <c r="I457" s="42"/>
      <c r="AQ457" s="1026"/>
      <c r="AR457" s="1027"/>
    </row>
    <row r="458" spans="2:44" x14ac:dyDescent="0.25">
      <c r="AQ458" s="1026"/>
      <c r="AR458" s="1027"/>
    </row>
    <row r="459" spans="2:44" x14ac:dyDescent="0.25">
      <c r="AQ459" s="1026"/>
      <c r="AR459" s="1027"/>
    </row>
    <row r="460" spans="2:44" x14ac:dyDescent="0.25">
      <c r="AQ460" s="1026"/>
      <c r="AR460" s="1027"/>
    </row>
    <row r="461" spans="2:44" x14ac:dyDescent="0.25">
      <c r="AQ461" s="1026"/>
      <c r="AR461" s="1027"/>
    </row>
    <row r="462" spans="2:44" x14ac:dyDescent="0.25">
      <c r="AQ462" s="1026"/>
      <c r="AR462" s="1027"/>
    </row>
    <row r="463" spans="2:44" x14ac:dyDescent="0.25">
      <c r="AQ463" s="1026"/>
      <c r="AR463" s="1027"/>
    </row>
    <row r="464" spans="2:44" x14ac:dyDescent="0.25">
      <c r="AQ464" s="1026"/>
      <c r="AR464" s="1027"/>
    </row>
    <row r="465" spans="43:44" x14ac:dyDescent="0.25">
      <c r="AQ465" s="1026"/>
      <c r="AR465" s="1027"/>
    </row>
    <row r="466" spans="43:44" x14ac:dyDescent="0.25">
      <c r="AQ466" s="1026"/>
      <c r="AR466" s="1027"/>
    </row>
    <row r="467" spans="43:44" x14ac:dyDescent="0.25">
      <c r="AQ467" s="1026"/>
      <c r="AR467" s="1027"/>
    </row>
    <row r="468" spans="43:44" x14ac:dyDescent="0.25">
      <c r="AQ468" s="1026"/>
      <c r="AR468" s="1027"/>
    </row>
    <row r="469" spans="43:44" x14ac:dyDescent="0.25">
      <c r="AQ469" s="1026"/>
      <c r="AR469" s="1027"/>
    </row>
    <row r="470" spans="43:44" x14ac:dyDescent="0.25">
      <c r="AQ470" s="1026"/>
      <c r="AR470" s="1027"/>
    </row>
    <row r="471" spans="43:44" x14ac:dyDescent="0.25">
      <c r="AQ471" s="1026"/>
      <c r="AR471" s="1027"/>
    </row>
    <row r="472" spans="43:44" x14ac:dyDescent="0.25">
      <c r="AQ472" s="1026"/>
      <c r="AR472" s="1027"/>
    </row>
    <row r="473" spans="43:44" x14ac:dyDescent="0.25">
      <c r="AQ473" s="1026"/>
      <c r="AR473" s="1027"/>
    </row>
    <row r="474" spans="43:44" x14ac:dyDescent="0.25">
      <c r="AQ474" s="1026"/>
      <c r="AR474" s="1027"/>
    </row>
    <row r="475" spans="43:44" x14ac:dyDescent="0.25">
      <c r="AQ475" s="1026"/>
      <c r="AR475" s="1027"/>
    </row>
    <row r="476" spans="43:44" x14ac:dyDescent="0.25">
      <c r="AQ476" s="1026"/>
      <c r="AR476" s="1027"/>
    </row>
    <row r="477" spans="43:44" x14ac:dyDescent="0.25">
      <c r="AQ477" s="1026"/>
      <c r="AR477" s="1027"/>
    </row>
    <row r="478" spans="43:44" x14ac:dyDescent="0.25">
      <c r="AQ478" s="1026"/>
      <c r="AR478" s="1027"/>
    </row>
    <row r="479" spans="43:44" x14ac:dyDescent="0.25">
      <c r="AQ479" s="1026"/>
      <c r="AR479" s="1027"/>
    </row>
    <row r="480" spans="43:44" x14ac:dyDescent="0.25">
      <c r="AQ480" s="1026"/>
      <c r="AR480" s="1027"/>
    </row>
    <row r="481" spans="43:44" x14ac:dyDescent="0.25">
      <c r="AQ481" s="1026"/>
      <c r="AR481" s="1027"/>
    </row>
    <row r="482" spans="43:44" x14ac:dyDescent="0.25">
      <c r="AQ482" s="1026"/>
      <c r="AR482" s="1027"/>
    </row>
    <row r="483" spans="43:44" x14ac:dyDescent="0.25">
      <c r="AQ483" s="1026"/>
      <c r="AR483" s="1027"/>
    </row>
    <row r="484" spans="43:44" x14ac:dyDescent="0.25">
      <c r="AQ484" s="1026"/>
      <c r="AR484" s="1027"/>
    </row>
    <row r="485" spans="43:44" x14ac:dyDescent="0.25">
      <c r="AQ485" s="1026"/>
      <c r="AR485" s="1027"/>
    </row>
    <row r="486" spans="43:44" x14ac:dyDescent="0.25">
      <c r="AQ486" s="1026"/>
      <c r="AR486" s="1027"/>
    </row>
    <row r="487" spans="43:44" x14ac:dyDescent="0.25">
      <c r="AQ487" s="1026"/>
      <c r="AR487" s="1027"/>
    </row>
    <row r="488" spans="43:44" x14ac:dyDescent="0.25">
      <c r="AQ488" s="1026"/>
      <c r="AR488" s="1027"/>
    </row>
    <row r="489" spans="43:44" x14ac:dyDescent="0.25">
      <c r="AQ489" s="1026"/>
      <c r="AR489" s="1027"/>
    </row>
    <row r="490" spans="43:44" x14ac:dyDescent="0.25">
      <c r="AQ490" s="1026"/>
      <c r="AR490" s="1027"/>
    </row>
    <row r="491" spans="43:44" x14ac:dyDescent="0.25">
      <c r="AQ491" s="1026"/>
      <c r="AR491" s="1027"/>
    </row>
    <row r="492" spans="43:44" x14ac:dyDescent="0.25">
      <c r="AQ492" s="1026"/>
      <c r="AR492" s="1027"/>
    </row>
    <row r="493" spans="43:44" x14ac:dyDescent="0.25">
      <c r="AQ493" s="1026"/>
      <c r="AR493" s="1027"/>
    </row>
    <row r="494" spans="43:44" x14ac:dyDescent="0.25">
      <c r="AQ494" s="1026"/>
      <c r="AR494" s="1027"/>
    </row>
    <row r="495" spans="43:44" x14ac:dyDescent="0.25">
      <c r="AQ495" s="1026"/>
      <c r="AR495" s="1027"/>
    </row>
    <row r="496" spans="43:44" x14ac:dyDescent="0.25">
      <c r="AQ496" s="1026"/>
      <c r="AR496" s="1027"/>
    </row>
    <row r="497" spans="43:44" x14ac:dyDescent="0.25">
      <c r="AQ497" s="1026"/>
      <c r="AR497" s="1027"/>
    </row>
    <row r="498" spans="43:44" x14ac:dyDescent="0.25">
      <c r="AQ498" s="1026"/>
      <c r="AR498" s="1027"/>
    </row>
    <row r="499" spans="43:44" x14ac:dyDescent="0.25">
      <c r="AQ499" s="1026"/>
      <c r="AR499" s="1027"/>
    </row>
    <row r="500" spans="43:44" x14ac:dyDescent="0.25">
      <c r="AQ500" s="1026"/>
      <c r="AR500" s="1027"/>
    </row>
    <row r="501" spans="43:44" x14ac:dyDescent="0.25">
      <c r="AQ501" s="1026"/>
      <c r="AR501" s="1027"/>
    </row>
    <row r="502" spans="43:44" x14ac:dyDescent="0.25">
      <c r="AQ502" s="1026"/>
      <c r="AR502" s="1027"/>
    </row>
    <row r="503" spans="43:44" x14ac:dyDescent="0.25">
      <c r="AQ503" s="1026"/>
      <c r="AR503" s="1027"/>
    </row>
    <row r="504" spans="43:44" x14ac:dyDescent="0.25">
      <c r="AQ504" s="1026"/>
      <c r="AR504" s="1027"/>
    </row>
    <row r="505" spans="43:44" x14ac:dyDescent="0.25">
      <c r="AQ505" s="1026"/>
      <c r="AR505" s="1027"/>
    </row>
    <row r="506" spans="43:44" x14ac:dyDescent="0.25">
      <c r="AQ506" s="1026"/>
      <c r="AR506" s="1027"/>
    </row>
    <row r="507" spans="43:44" x14ac:dyDescent="0.25">
      <c r="AQ507" s="1026"/>
      <c r="AR507" s="1027"/>
    </row>
    <row r="508" spans="43:44" x14ac:dyDescent="0.25">
      <c r="AQ508" s="1026"/>
      <c r="AR508" s="1027"/>
    </row>
    <row r="509" spans="43:44" x14ac:dyDescent="0.25">
      <c r="AQ509" s="1026"/>
      <c r="AR509" s="1027"/>
    </row>
    <row r="510" spans="43:44" x14ac:dyDescent="0.25">
      <c r="AQ510" s="1026"/>
      <c r="AR510" s="1027"/>
    </row>
    <row r="511" spans="43:44" x14ac:dyDescent="0.25">
      <c r="AQ511" s="1026"/>
      <c r="AR511" s="1027"/>
    </row>
    <row r="512" spans="43:44" x14ac:dyDescent="0.25">
      <c r="AQ512" s="1026"/>
      <c r="AR512" s="1027"/>
    </row>
    <row r="513" spans="43:44" x14ac:dyDescent="0.25">
      <c r="AQ513" s="1026"/>
      <c r="AR513" s="1027"/>
    </row>
    <row r="514" spans="43:44" x14ac:dyDescent="0.25">
      <c r="AQ514" s="1026"/>
      <c r="AR514" s="1027"/>
    </row>
    <row r="515" spans="43:44" x14ac:dyDescent="0.25">
      <c r="AQ515" s="1026"/>
      <c r="AR515" s="1027"/>
    </row>
    <row r="516" spans="43:44" x14ac:dyDescent="0.25">
      <c r="AQ516" s="1026"/>
      <c r="AR516" s="1027"/>
    </row>
    <row r="517" spans="43:44" x14ac:dyDescent="0.25">
      <c r="AQ517" s="1026"/>
      <c r="AR517" s="1027"/>
    </row>
    <row r="518" spans="43:44" x14ac:dyDescent="0.25">
      <c r="AQ518" s="1026"/>
      <c r="AR518" s="1027"/>
    </row>
    <row r="519" spans="43:44" x14ac:dyDescent="0.25">
      <c r="AQ519" s="1026"/>
      <c r="AR519" s="1027"/>
    </row>
    <row r="520" spans="43:44" x14ac:dyDescent="0.25">
      <c r="AQ520" s="1026"/>
      <c r="AR520" s="1027"/>
    </row>
    <row r="521" spans="43:44" x14ac:dyDescent="0.25">
      <c r="AQ521" s="1026"/>
      <c r="AR521" s="1027"/>
    </row>
    <row r="522" spans="43:44" x14ac:dyDescent="0.25">
      <c r="AQ522" s="1026"/>
      <c r="AR522" s="1027"/>
    </row>
    <row r="523" spans="43:44" x14ac:dyDescent="0.25">
      <c r="AQ523" s="1026"/>
      <c r="AR523" s="1027"/>
    </row>
    <row r="524" spans="43:44" x14ac:dyDescent="0.25">
      <c r="AQ524" s="1026"/>
      <c r="AR524" s="1027"/>
    </row>
    <row r="525" spans="43:44" x14ac:dyDescent="0.25">
      <c r="AQ525" s="1026"/>
      <c r="AR525" s="1027"/>
    </row>
    <row r="526" spans="43:44" x14ac:dyDescent="0.25">
      <c r="AQ526" s="1026"/>
      <c r="AR526" s="1027"/>
    </row>
    <row r="527" spans="43:44" x14ac:dyDescent="0.25">
      <c r="AQ527" s="1026"/>
      <c r="AR527" s="1027"/>
    </row>
    <row r="528" spans="43:44" x14ac:dyDescent="0.25">
      <c r="AQ528" s="1026"/>
      <c r="AR528" s="1027"/>
    </row>
    <row r="529" spans="43:44" x14ac:dyDescent="0.25">
      <c r="AQ529" s="1026"/>
      <c r="AR529" s="1027"/>
    </row>
    <row r="530" spans="43:44" x14ac:dyDescent="0.25">
      <c r="AQ530" s="1026"/>
      <c r="AR530" s="1027"/>
    </row>
    <row r="531" spans="43:44" x14ac:dyDescent="0.25">
      <c r="AQ531" s="1026"/>
      <c r="AR531" s="1027"/>
    </row>
    <row r="532" spans="43:44" x14ac:dyDescent="0.25">
      <c r="AQ532" s="1026"/>
      <c r="AR532" s="1027"/>
    </row>
    <row r="533" spans="43:44" x14ac:dyDescent="0.25">
      <c r="AQ533" s="1026"/>
      <c r="AR533" s="1027"/>
    </row>
    <row r="534" spans="43:44" x14ac:dyDescent="0.25">
      <c r="AQ534" s="1026"/>
      <c r="AR534" s="1027"/>
    </row>
    <row r="535" spans="43:44" x14ac:dyDescent="0.25">
      <c r="AQ535" s="1026"/>
      <c r="AR535" s="1027"/>
    </row>
    <row r="536" spans="43:44" x14ac:dyDescent="0.25">
      <c r="AQ536" s="1026"/>
      <c r="AR536" s="1027"/>
    </row>
    <row r="537" spans="43:44" x14ac:dyDescent="0.25">
      <c r="AQ537" s="1026"/>
      <c r="AR537" s="1027"/>
    </row>
    <row r="538" spans="43:44" x14ac:dyDescent="0.25">
      <c r="AQ538" s="1026"/>
      <c r="AR538" s="1027"/>
    </row>
    <row r="539" spans="43:44" x14ac:dyDescent="0.25">
      <c r="AQ539" s="1026"/>
      <c r="AR539" s="1027"/>
    </row>
    <row r="540" spans="43:44" x14ac:dyDescent="0.25">
      <c r="AQ540" s="1026"/>
      <c r="AR540" s="1027"/>
    </row>
    <row r="541" spans="43:44" x14ac:dyDescent="0.25">
      <c r="AQ541" s="1026"/>
      <c r="AR541" s="1027"/>
    </row>
    <row r="542" spans="43:44" x14ac:dyDescent="0.25">
      <c r="AQ542" s="1026"/>
      <c r="AR542" s="1027"/>
    </row>
    <row r="543" spans="43:44" x14ac:dyDescent="0.25">
      <c r="AQ543" s="1026"/>
      <c r="AR543" s="1027"/>
    </row>
    <row r="544" spans="43:44" x14ac:dyDescent="0.25">
      <c r="AQ544" s="1026"/>
      <c r="AR544" s="1027"/>
    </row>
    <row r="545" spans="43:44" x14ac:dyDescent="0.25">
      <c r="AQ545" s="1026"/>
      <c r="AR545" s="1027"/>
    </row>
    <row r="546" spans="43:44" x14ac:dyDescent="0.25">
      <c r="AQ546" s="1026"/>
      <c r="AR546" s="1027"/>
    </row>
    <row r="547" spans="43:44" x14ac:dyDescent="0.25">
      <c r="AQ547" s="1026"/>
      <c r="AR547" s="1027"/>
    </row>
    <row r="548" spans="43:44" x14ac:dyDescent="0.25">
      <c r="AQ548" s="1026"/>
      <c r="AR548" s="1027"/>
    </row>
    <row r="549" spans="43:44" x14ac:dyDescent="0.25">
      <c r="AQ549" s="1026"/>
      <c r="AR549" s="1027"/>
    </row>
    <row r="550" spans="43:44" x14ac:dyDescent="0.25">
      <c r="AQ550" s="1026"/>
      <c r="AR550" s="1027"/>
    </row>
    <row r="551" spans="43:44" x14ac:dyDescent="0.25">
      <c r="AQ551" s="1026"/>
      <c r="AR551" s="1027"/>
    </row>
    <row r="552" spans="43:44" x14ac:dyDescent="0.25">
      <c r="AQ552" s="1026"/>
      <c r="AR552" s="1027"/>
    </row>
    <row r="553" spans="43:44" x14ac:dyDescent="0.25">
      <c r="AQ553" s="1026"/>
      <c r="AR553" s="1027"/>
    </row>
    <row r="554" spans="43:44" x14ac:dyDescent="0.25">
      <c r="AQ554" s="1026"/>
      <c r="AR554" s="1027"/>
    </row>
    <row r="555" spans="43:44" x14ac:dyDescent="0.25">
      <c r="AQ555" s="1026"/>
      <c r="AR555" s="1027"/>
    </row>
    <row r="556" spans="43:44" x14ac:dyDescent="0.25">
      <c r="AQ556" s="1026"/>
      <c r="AR556" s="1027"/>
    </row>
    <row r="557" spans="43:44" x14ac:dyDescent="0.25">
      <c r="AQ557" s="1026"/>
      <c r="AR557" s="1027"/>
    </row>
    <row r="558" spans="43:44" x14ac:dyDescent="0.25">
      <c r="AQ558" s="1026"/>
      <c r="AR558" s="1027"/>
    </row>
    <row r="559" spans="43:44" x14ac:dyDescent="0.25">
      <c r="AQ559" s="1026"/>
      <c r="AR559" s="1027"/>
    </row>
    <row r="560" spans="43:44" x14ac:dyDescent="0.25">
      <c r="AQ560" s="1026"/>
      <c r="AR560" s="1027"/>
    </row>
    <row r="561" spans="43:44" x14ac:dyDescent="0.25">
      <c r="AQ561" s="1026"/>
      <c r="AR561" s="1027"/>
    </row>
    <row r="562" spans="43:44" x14ac:dyDescent="0.25">
      <c r="AQ562" s="1026"/>
      <c r="AR562" s="1027"/>
    </row>
    <row r="563" spans="43:44" x14ac:dyDescent="0.25">
      <c r="AQ563" s="1026"/>
      <c r="AR563" s="1027"/>
    </row>
    <row r="564" spans="43:44" x14ac:dyDescent="0.25">
      <c r="AQ564" s="1026"/>
      <c r="AR564" s="1027"/>
    </row>
    <row r="565" spans="43:44" x14ac:dyDescent="0.25">
      <c r="AQ565" s="1026"/>
      <c r="AR565" s="1027"/>
    </row>
    <row r="566" spans="43:44" x14ac:dyDescent="0.25">
      <c r="AQ566" s="1026"/>
      <c r="AR566" s="1027"/>
    </row>
    <row r="567" spans="43:44" x14ac:dyDescent="0.25">
      <c r="AQ567" s="1026"/>
      <c r="AR567" s="1027"/>
    </row>
    <row r="568" spans="43:44" x14ac:dyDescent="0.25">
      <c r="AQ568" s="1026"/>
      <c r="AR568" s="1027"/>
    </row>
    <row r="569" spans="43:44" x14ac:dyDescent="0.25">
      <c r="AQ569" s="1026"/>
      <c r="AR569" s="1027"/>
    </row>
    <row r="570" spans="43:44" x14ac:dyDescent="0.25">
      <c r="AQ570" s="1026"/>
      <c r="AR570" s="1027"/>
    </row>
    <row r="571" spans="43:44" x14ac:dyDescent="0.25">
      <c r="AQ571" s="1026"/>
      <c r="AR571" s="1027"/>
    </row>
    <row r="572" spans="43:44" x14ac:dyDescent="0.25">
      <c r="AQ572" s="1026"/>
      <c r="AR572" s="1027"/>
    </row>
    <row r="573" spans="43:44" x14ac:dyDescent="0.25">
      <c r="AQ573" s="1026"/>
      <c r="AR573" s="1027"/>
    </row>
    <row r="574" spans="43:44" x14ac:dyDescent="0.25">
      <c r="AQ574" s="1026"/>
      <c r="AR574" s="1027"/>
    </row>
    <row r="575" spans="43:44" x14ac:dyDescent="0.25">
      <c r="AQ575" s="1026"/>
      <c r="AR575" s="1027"/>
    </row>
    <row r="576" spans="43:44" x14ac:dyDescent="0.25">
      <c r="AQ576" s="1026"/>
      <c r="AR576" s="1027"/>
    </row>
    <row r="577" spans="43:44" x14ac:dyDescent="0.25">
      <c r="AQ577" s="1026"/>
      <c r="AR577" s="1027"/>
    </row>
    <row r="578" spans="43:44" x14ac:dyDescent="0.25">
      <c r="AQ578" s="1026"/>
      <c r="AR578" s="1027"/>
    </row>
    <row r="579" spans="43:44" x14ac:dyDescent="0.25">
      <c r="AQ579" s="1026"/>
      <c r="AR579" s="1027"/>
    </row>
    <row r="580" spans="43:44" x14ac:dyDescent="0.25">
      <c r="AQ580" s="1026"/>
      <c r="AR580" s="1027"/>
    </row>
    <row r="581" spans="43:44" x14ac:dyDescent="0.25">
      <c r="AQ581" s="1026"/>
      <c r="AR581" s="1027"/>
    </row>
    <row r="582" spans="43:44" x14ac:dyDescent="0.25">
      <c r="AQ582" s="1026"/>
      <c r="AR582" s="1027"/>
    </row>
    <row r="583" spans="43:44" x14ac:dyDescent="0.25">
      <c r="AQ583" s="1026"/>
      <c r="AR583" s="1027"/>
    </row>
    <row r="584" spans="43:44" x14ac:dyDescent="0.25">
      <c r="AQ584" s="1026"/>
      <c r="AR584" s="1027"/>
    </row>
    <row r="585" spans="43:44" x14ac:dyDescent="0.25">
      <c r="AQ585" s="1026"/>
      <c r="AR585" s="1027"/>
    </row>
    <row r="586" spans="43:44" x14ac:dyDescent="0.25">
      <c r="AQ586" s="1026"/>
      <c r="AR586" s="1027"/>
    </row>
    <row r="587" spans="43:44" x14ac:dyDescent="0.25">
      <c r="AQ587" s="1026"/>
      <c r="AR587" s="1027"/>
    </row>
    <row r="588" spans="43:44" x14ac:dyDescent="0.25">
      <c r="AQ588" s="1026"/>
      <c r="AR588" s="1027"/>
    </row>
    <row r="589" spans="43:44" x14ac:dyDescent="0.25">
      <c r="AQ589" s="1026"/>
      <c r="AR589" s="1027"/>
    </row>
    <row r="590" spans="43:44" x14ac:dyDescent="0.25">
      <c r="AQ590" s="1026"/>
      <c r="AR590" s="1027"/>
    </row>
    <row r="591" spans="43:44" x14ac:dyDescent="0.25">
      <c r="AQ591" s="1026"/>
      <c r="AR591" s="1027"/>
    </row>
    <row r="592" spans="43:44" x14ac:dyDescent="0.25">
      <c r="AQ592" s="1026"/>
      <c r="AR592" s="1027"/>
    </row>
    <row r="593" spans="43:44" x14ac:dyDescent="0.25">
      <c r="AQ593" s="1026"/>
      <c r="AR593" s="1027"/>
    </row>
    <row r="594" spans="43:44" x14ac:dyDescent="0.25">
      <c r="AQ594" s="1026"/>
      <c r="AR594" s="1027"/>
    </row>
    <row r="595" spans="43:44" x14ac:dyDescent="0.25">
      <c r="AQ595" s="1026"/>
      <c r="AR595" s="1027"/>
    </row>
    <row r="596" spans="43:44" x14ac:dyDescent="0.25">
      <c r="AQ596" s="1026"/>
      <c r="AR596" s="1027"/>
    </row>
    <row r="597" spans="43:44" x14ac:dyDescent="0.25">
      <c r="AQ597" s="1026"/>
      <c r="AR597" s="1027"/>
    </row>
    <row r="598" spans="43:44" x14ac:dyDescent="0.25">
      <c r="AQ598" s="1026"/>
      <c r="AR598" s="1027"/>
    </row>
    <row r="599" spans="43:44" x14ac:dyDescent="0.25">
      <c r="AQ599" s="1026"/>
      <c r="AR599" s="1027"/>
    </row>
    <row r="600" spans="43:44" x14ac:dyDescent="0.25">
      <c r="AQ600" s="1026"/>
      <c r="AR600" s="1027"/>
    </row>
    <row r="601" spans="43:44" x14ac:dyDescent="0.25">
      <c r="AQ601" s="1026"/>
      <c r="AR601" s="1027"/>
    </row>
    <row r="602" spans="43:44" x14ac:dyDescent="0.25">
      <c r="AQ602" s="1026"/>
      <c r="AR602" s="1027"/>
    </row>
    <row r="603" spans="43:44" x14ac:dyDescent="0.25">
      <c r="AQ603" s="1026"/>
      <c r="AR603" s="1027"/>
    </row>
    <row r="604" spans="43:44" x14ac:dyDescent="0.25">
      <c r="AQ604" s="1026"/>
      <c r="AR604" s="1027"/>
    </row>
    <row r="605" spans="43:44" x14ac:dyDescent="0.25">
      <c r="AQ605" s="1026"/>
      <c r="AR605" s="1027"/>
    </row>
    <row r="606" spans="43:44" x14ac:dyDescent="0.25">
      <c r="AQ606" s="1026"/>
      <c r="AR606" s="1027"/>
    </row>
    <row r="607" spans="43:44" x14ac:dyDescent="0.25">
      <c r="AQ607" s="1026"/>
      <c r="AR607" s="1027"/>
    </row>
    <row r="608" spans="43:44" x14ac:dyDescent="0.25">
      <c r="AQ608" s="1026"/>
      <c r="AR608" s="1027"/>
    </row>
    <row r="609" spans="43:44" x14ac:dyDescent="0.25">
      <c r="AQ609" s="1026"/>
      <c r="AR609" s="1027"/>
    </row>
    <row r="610" spans="43:44" x14ac:dyDescent="0.25">
      <c r="AQ610" s="1026"/>
      <c r="AR610" s="1027"/>
    </row>
    <row r="611" spans="43:44" x14ac:dyDescent="0.25">
      <c r="AQ611" s="1026"/>
      <c r="AR611" s="1027"/>
    </row>
    <row r="612" spans="43:44" x14ac:dyDescent="0.25">
      <c r="AQ612" s="1026"/>
      <c r="AR612" s="1027"/>
    </row>
    <row r="613" spans="43:44" x14ac:dyDescent="0.25">
      <c r="AQ613" s="1026"/>
      <c r="AR613" s="1027"/>
    </row>
    <row r="614" spans="43:44" x14ac:dyDescent="0.25">
      <c r="AQ614" s="1026"/>
      <c r="AR614" s="1027"/>
    </row>
    <row r="615" spans="43:44" x14ac:dyDescent="0.25">
      <c r="AQ615" s="1026"/>
      <c r="AR615" s="1027"/>
    </row>
    <row r="616" spans="43:44" x14ac:dyDescent="0.25">
      <c r="AQ616" s="1026"/>
      <c r="AR616" s="1027"/>
    </row>
    <row r="617" spans="43:44" x14ac:dyDescent="0.25">
      <c r="AQ617" s="1026"/>
      <c r="AR617" s="1027"/>
    </row>
    <row r="618" spans="43:44" x14ac:dyDescent="0.25">
      <c r="AQ618" s="1026"/>
      <c r="AR618" s="1027"/>
    </row>
    <row r="619" spans="43:44" x14ac:dyDescent="0.25">
      <c r="AQ619" s="1026"/>
      <c r="AR619" s="1027"/>
    </row>
    <row r="620" spans="43:44" x14ac:dyDescent="0.25">
      <c r="AQ620" s="1026"/>
      <c r="AR620" s="1027"/>
    </row>
    <row r="621" spans="43:44" x14ac:dyDescent="0.25">
      <c r="AQ621" s="1026"/>
      <c r="AR621" s="1027"/>
    </row>
    <row r="622" spans="43:44" x14ac:dyDescent="0.25">
      <c r="AQ622" s="1026"/>
      <c r="AR622" s="1027"/>
    </row>
    <row r="623" spans="43:44" x14ac:dyDescent="0.25">
      <c r="AQ623" s="1026"/>
      <c r="AR623" s="1027"/>
    </row>
    <row r="624" spans="43:44" x14ac:dyDescent="0.25">
      <c r="AQ624" s="1026"/>
      <c r="AR624" s="1027"/>
    </row>
    <row r="625" spans="43:44" x14ac:dyDescent="0.25">
      <c r="AQ625" s="1026"/>
      <c r="AR625" s="1027"/>
    </row>
    <row r="626" spans="43:44" x14ac:dyDescent="0.25">
      <c r="AQ626" s="1026"/>
      <c r="AR626" s="1027"/>
    </row>
    <row r="627" spans="43:44" x14ac:dyDescent="0.25">
      <c r="AQ627" s="1026"/>
      <c r="AR627" s="1027"/>
    </row>
    <row r="628" spans="43:44" x14ac:dyDescent="0.25">
      <c r="AQ628" s="1026"/>
      <c r="AR628" s="1027"/>
    </row>
    <row r="629" spans="43:44" x14ac:dyDescent="0.25">
      <c r="AQ629" s="1026"/>
      <c r="AR629" s="1027"/>
    </row>
    <row r="630" spans="43:44" x14ac:dyDescent="0.25">
      <c r="AQ630" s="1026"/>
      <c r="AR630" s="1027"/>
    </row>
    <row r="631" spans="43:44" x14ac:dyDescent="0.25">
      <c r="AQ631" s="1026"/>
      <c r="AR631" s="1027"/>
    </row>
    <row r="632" spans="43:44" x14ac:dyDescent="0.25">
      <c r="AQ632" s="1026"/>
      <c r="AR632" s="1027"/>
    </row>
    <row r="633" spans="43:44" x14ac:dyDescent="0.25">
      <c r="AQ633" s="1026"/>
      <c r="AR633" s="1027"/>
    </row>
    <row r="634" spans="43:44" x14ac:dyDescent="0.25">
      <c r="AQ634" s="1026"/>
      <c r="AR634" s="1027"/>
    </row>
    <row r="635" spans="43:44" x14ac:dyDescent="0.25">
      <c r="AQ635" s="1026"/>
      <c r="AR635" s="1027"/>
    </row>
    <row r="636" spans="43:44" x14ac:dyDescent="0.25">
      <c r="AQ636" s="1026"/>
      <c r="AR636" s="1027"/>
    </row>
    <row r="637" spans="43:44" x14ac:dyDescent="0.25">
      <c r="AQ637" s="1026"/>
      <c r="AR637" s="1027"/>
    </row>
    <row r="638" spans="43:44" x14ac:dyDescent="0.25">
      <c r="AQ638" s="1026"/>
      <c r="AR638" s="1027"/>
    </row>
    <row r="639" spans="43:44" x14ac:dyDescent="0.25">
      <c r="AQ639" s="1026"/>
      <c r="AR639" s="1027"/>
    </row>
    <row r="640" spans="43:44" x14ac:dyDescent="0.25">
      <c r="AQ640" s="1026"/>
      <c r="AR640" s="1027"/>
    </row>
    <row r="641" spans="43:44" x14ac:dyDescent="0.25">
      <c r="AQ641" s="1026"/>
      <c r="AR641" s="1027"/>
    </row>
    <row r="642" spans="43:44" x14ac:dyDescent="0.25">
      <c r="AQ642" s="1026"/>
      <c r="AR642" s="1027"/>
    </row>
    <row r="643" spans="43:44" x14ac:dyDescent="0.25">
      <c r="AQ643" s="1026"/>
      <c r="AR643" s="1027"/>
    </row>
    <row r="644" spans="43:44" x14ac:dyDescent="0.25">
      <c r="AQ644" s="1026"/>
      <c r="AR644" s="1027"/>
    </row>
    <row r="645" spans="43:44" x14ac:dyDescent="0.25">
      <c r="AQ645" s="1026"/>
      <c r="AR645" s="1027"/>
    </row>
    <row r="646" spans="43:44" x14ac:dyDescent="0.25">
      <c r="AQ646" s="1026"/>
      <c r="AR646" s="1027"/>
    </row>
    <row r="647" spans="43:44" x14ac:dyDescent="0.25">
      <c r="AQ647" s="1026"/>
      <c r="AR647" s="1027"/>
    </row>
    <row r="648" spans="43:44" x14ac:dyDescent="0.25">
      <c r="AQ648" s="1026"/>
      <c r="AR648" s="1027"/>
    </row>
    <row r="649" spans="43:44" x14ac:dyDescent="0.25">
      <c r="AQ649" s="1026"/>
      <c r="AR649" s="1027"/>
    </row>
    <row r="650" spans="43:44" x14ac:dyDescent="0.25">
      <c r="AQ650" s="1026"/>
      <c r="AR650" s="1027"/>
    </row>
    <row r="651" spans="43:44" x14ac:dyDescent="0.25">
      <c r="AQ651" s="1026"/>
      <c r="AR651" s="1027"/>
    </row>
    <row r="652" spans="43:44" x14ac:dyDescent="0.25">
      <c r="AQ652" s="1026"/>
      <c r="AR652" s="1027"/>
    </row>
    <row r="653" spans="43:44" x14ac:dyDescent="0.25">
      <c r="AQ653" s="1026"/>
      <c r="AR653" s="1027"/>
    </row>
    <row r="654" spans="43:44" x14ac:dyDescent="0.25">
      <c r="AQ654" s="1026"/>
      <c r="AR654" s="1027"/>
    </row>
    <row r="655" spans="43:44" x14ac:dyDescent="0.25">
      <c r="AQ655" s="1026"/>
      <c r="AR655" s="1027"/>
    </row>
    <row r="656" spans="43:44" x14ac:dyDescent="0.25">
      <c r="AQ656" s="1026"/>
      <c r="AR656" s="1027"/>
    </row>
    <row r="657" spans="43:44" x14ac:dyDescent="0.25">
      <c r="AQ657" s="1026"/>
      <c r="AR657" s="1027"/>
    </row>
    <row r="658" spans="43:44" x14ac:dyDescent="0.25">
      <c r="AQ658" s="1026"/>
      <c r="AR658" s="1027"/>
    </row>
    <row r="659" spans="43:44" x14ac:dyDescent="0.25">
      <c r="AQ659" s="1026"/>
      <c r="AR659" s="1027"/>
    </row>
    <row r="660" spans="43:44" x14ac:dyDescent="0.25">
      <c r="AQ660" s="1026"/>
      <c r="AR660" s="1027"/>
    </row>
    <row r="661" spans="43:44" x14ac:dyDescent="0.25">
      <c r="AQ661" s="1026"/>
      <c r="AR661" s="1027"/>
    </row>
    <row r="662" spans="43:44" x14ac:dyDescent="0.25">
      <c r="AQ662" s="1026"/>
      <c r="AR662" s="1027"/>
    </row>
    <row r="663" spans="43:44" x14ac:dyDescent="0.25">
      <c r="AQ663" s="1026"/>
      <c r="AR663" s="1027"/>
    </row>
    <row r="664" spans="43:44" x14ac:dyDescent="0.25">
      <c r="AQ664" s="1026"/>
      <c r="AR664" s="1027"/>
    </row>
    <row r="665" spans="43:44" x14ac:dyDescent="0.25">
      <c r="AQ665" s="1026"/>
      <c r="AR665" s="1027"/>
    </row>
    <row r="666" spans="43:44" x14ac:dyDescent="0.25">
      <c r="AQ666" s="1026"/>
      <c r="AR666" s="1027"/>
    </row>
    <row r="667" spans="43:44" x14ac:dyDescent="0.25">
      <c r="AQ667" s="1026"/>
      <c r="AR667" s="1027"/>
    </row>
    <row r="668" spans="43:44" x14ac:dyDescent="0.25">
      <c r="AQ668" s="1026"/>
      <c r="AR668" s="1027"/>
    </row>
    <row r="669" spans="43:44" x14ac:dyDescent="0.25">
      <c r="AQ669" s="1026"/>
      <c r="AR669" s="1027"/>
    </row>
    <row r="670" spans="43:44" x14ac:dyDescent="0.25">
      <c r="AQ670" s="1026"/>
      <c r="AR670" s="1027"/>
    </row>
    <row r="671" spans="43:44" x14ac:dyDescent="0.25">
      <c r="AQ671" s="1026"/>
      <c r="AR671" s="1027"/>
    </row>
    <row r="672" spans="43:44" x14ac:dyDescent="0.25">
      <c r="AQ672" s="1026"/>
      <c r="AR672" s="1027"/>
    </row>
    <row r="673" spans="43:44" x14ac:dyDescent="0.25">
      <c r="AQ673" s="1026"/>
      <c r="AR673" s="1027"/>
    </row>
    <row r="674" spans="43:44" x14ac:dyDescent="0.25">
      <c r="AQ674" s="1026"/>
      <c r="AR674" s="1027"/>
    </row>
    <row r="675" spans="43:44" x14ac:dyDescent="0.25">
      <c r="AQ675" s="1026"/>
      <c r="AR675" s="1027"/>
    </row>
    <row r="676" spans="43:44" x14ac:dyDescent="0.25">
      <c r="AQ676" s="1026"/>
      <c r="AR676" s="1027"/>
    </row>
    <row r="677" spans="43:44" x14ac:dyDescent="0.25">
      <c r="AQ677" s="1026"/>
      <c r="AR677" s="1027"/>
    </row>
    <row r="678" spans="43:44" x14ac:dyDescent="0.25">
      <c r="AQ678" s="1026"/>
      <c r="AR678" s="1027"/>
    </row>
    <row r="679" spans="43:44" x14ac:dyDescent="0.25">
      <c r="AQ679" s="1026"/>
      <c r="AR679" s="1027"/>
    </row>
    <row r="680" spans="43:44" x14ac:dyDescent="0.25">
      <c r="AQ680" s="1026"/>
      <c r="AR680" s="1027"/>
    </row>
    <row r="681" spans="43:44" x14ac:dyDescent="0.25">
      <c r="AQ681" s="1026"/>
      <c r="AR681" s="1027"/>
    </row>
    <row r="682" spans="43:44" x14ac:dyDescent="0.25">
      <c r="AQ682" s="1026"/>
      <c r="AR682" s="1027"/>
    </row>
    <row r="683" spans="43:44" x14ac:dyDescent="0.25">
      <c r="AQ683" s="1026"/>
      <c r="AR683" s="1027"/>
    </row>
    <row r="684" spans="43:44" x14ac:dyDescent="0.25">
      <c r="AQ684" s="1026"/>
      <c r="AR684" s="1027"/>
    </row>
    <row r="685" spans="43:44" x14ac:dyDescent="0.25">
      <c r="AQ685" s="1026"/>
      <c r="AR685" s="1027"/>
    </row>
    <row r="686" spans="43:44" x14ac:dyDescent="0.25">
      <c r="AQ686" s="1026"/>
      <c r="AR686" s="1027"/>
    </row>
    <row r="687" spans="43:44" x14ac:dyDescent="0.25">
      <c r="AQ687" s="1026"/>
      <c r="AR687" s="1027"/>
    </row>
    <row r="688" spans="43:44" x14ac:dyDescent="0.25">
      <c r="AQ688" s="1026"/>
      <c r="AR688" s="1027"/>
    </row>
    <row r="689" spans="43:44" x14ac:dyDescent="0.25">
      <c r="AQ689" s="1026"/>
      <c r="AR689" s="1027"/>
    </row>
    <row r="690" spans="43:44" x14ac:dyDescent="0.25">
      <c r="AQ690" s="1026"/>
      <c r="AR690" s="1027"/>
    </row>
    <row r="691" spans="43:44" x14ac:dyDescent="0.25">
      <c r="AQ691" s="1026"/>
      <c r="AR691" s="1027"/>
    </row>
    <row r="692" spans="43:44" x14ac:dyDescent="0.25">
      <c r="AQ692" s="1026"/>
      <c r="AR692" s="1027"/>
    </row>
    <row r="693" spans="43:44" x14ac:dyDescent="0.25">
      <c r="AQ693" s="1026"/>
      <c r="AR693" s="1027"/>
    </row>
    <row r="694" spans="43:44" x14ac:dyDescent="0.25">
      <c r="AQ694" s="1026"/>
      <c r="AR694" s="1027"/>
    </row>
    <row r="695" spans="43:44" x14ac:dyDescent="0.25">
      <c r="AQ695" s="1026"/>
      <c r="AR695" s="1027"/>
    </row>
    <row r="696" spans="43:44" x14ac:dyDescent="0.25">
      <c r="AQ696" s="1026"/>
      <c r="AR696" s="1027"/>
    </row>
    <row r="697" spans="43:44" x14ac:dyDescent="0.25">
      <c r="AQ697" s="1026"/>
      <c r="AR697" s="1027"/>
    </row>
    <row r="698" spans="43:44" x14ac:dyDescent="0.25">
      <c r="AQ698" s="1026"/>
      <c r="AR698" s="1027"/>
    </row>
    <row r="699" spans="43:44" x14ac:dyDescent="0.25">
      <c r="AQ699" s="1026"/>
      <c r="AR699" s="1027"/>
    </row>
    <row r="700" spans="43:44" x14ac:dyDescent="0.25">
      <c r="AQ700" s="1026"/>
      <c r="AR700" s="1027"/>
    </row>
    <row r="701" spans="43:44" x14ac:dyDescent="0.25">
      <c r="AQ701" s="1026"/>
      <c r="AR701" s="1027"/>
    </row>
    <row r="702" spans="43:44" x14ac:dyDescent="0.25">
      <c r="AQ702" s="1026"/>
      <c r="AR702" s="1027"/>
    </row>
    <row r="703" spans="43:44" x14ac:dyDescent="0.25">
      <c r="AQ703" s="1026"/>
      <c r="AR703" s="1027"/>
    </row>
    <row r="704" spans="43:44" x14ac:dyDescent="0.25">
      <c r="AQ704" s="1026"/>
      <c r="AR704" s="1027"/>
    </row>
    <row r="705" spans="43:44" x14ac:dyDescent="0.25">
      <c r="AQ705" s="1026"/>
      <c r="AR705" s="1027"/>
    </row>
    <row r="706" spans="43:44" x14ac:dyDescent="0.25">
      <c r="AQ706" s="1026"/>
      <c r="AR706" s="1027"/>
    </row>
    <row r="707" spans="43:44" x14ac:dyDescent="0.25">
      <c r="AQ707" s="1026"/>
      <c r="AR707" s="1027"/>
    </row>
    <row r="708" spans="43:44" x14ac:dyDescent="0.25">
      <c r="AQ708" s="1026"/>
      <c r="AR708" s="1027"/>
    </row>
    <row r="709" spans="43:44" x14ac:dyDescent="0.25">
      <c r="AQ709" s="1026"/>
      <c r="AR709" s="1027"/>
    </row>
    <row r="710" spans="43:44" x14ac:dyDescent="0.25">
      <c r="AQ710" s="1026"/>
      <c r="AR710" s="1027"/>
    </row>
    <row r="711" spans="43:44" x14ac:dyDescent="0.25">
      <c r="AQ711" s="1026"/>
      <c r="AR711" s="1027"/>
    </row>
    <row r="712" spans="43:44" x14ac:dyDescent="0.25">
      <c r="AQ712" s="1026"/>
      <c r="AR712" s="1027"/>
    </row>
    <row r="713" spans="43:44" x14ac:dyDescent="0.25">
      <c r="AQ713" s="1026"/>
      <c r="AR713" s="1027"/>
    </row>
    <row r="714" spans="43:44" x14ac:dyDescent="0.25">
      <c r="AQ714" s="1026"/>
      <c r="AR714" s="1027"/>
    </row>
    <row r="715" spans="43:44" x14ac:dyDescent="0.25">
      <c r="AQ715" s="1026"/>
      <c r="AR715" s="1027"/>
    </row>
    <row r="716" spans="43:44" x14ac:dyDescent="0.25">
      <c r="AQ716" s="1026"/>
      <c r="AR716" s="1027"/>
    </row>
    <row r="717" spans="43:44" x14ac:dyDescent="0.25">
      <c r="AQ717" s="1026"/>
      <c r="AR717" s="1027"/>
    </row>
    <row r="718" spans="43:44" x14ac:dyDescent="0.25">
      <c r="AQ718" s="1026"/>
      <c r="AR718" s="1027"/>
    </row>
    <row r="719" spans="43:44" x14ac:dyDescent="0.25">
      <c r="AQ719" s="1026"/>
      <c r="AR719" s="1027"/>
    </row>
    <row r="720" spans="43:44" x14ac:dyDescent="0.25">
      <c r="AQ720" s="1026"/>
      <c r="AR720" s="1027"/>
    </row>
    <row r="721" spans="43:44" x14ac:dyDescent="0.25">
      <c r="AQ721" s="1026"/>
      <c r="AR721" s="1027"/>
    </row>
    <row r="722" spans="43:44" x14ac:dyDescent="0.25">
      <c r="AQ722" s="1026"/>
      <c r="AR722" s="1027"/>
    </row>
    <row r="723" spans="43:44" x14ac:dyDescent="0.25">
      <c r="AQ723" s="1026"/>
      <c r="AR723" s="1027"/>
    </row>
    <row r="724" spans="43:44" x14ac:dyDescent="0.25">
      <c r="AQ724" s="1026"/>
      <c r="AR724" s="1027"/>
    </row>
    <row r="725" spans="43:44" x14ac:dyDescent="0.25">
      <c r="AQ725" s="1026"/>
      <c r="AR725" s="1027"/>
    </row>
    <row r="726" spans="43:44" x14ac:dyDescent="0.25">
      <c r="AQ726" s="1026"/>
      <c r="AR726" s="1027"/>
    </row>
    <row r="727" spans="43:44" x14ac:dyDescent="0.25">
      <c r="AQ727" s="1026"/>
      <c r="AR727" s="1027"/>
    </row>
    <row r="728" spans="43:44" x14ac:dyDescent="0.25">
      <c r="AQ728" s="1026"/>
      <c r="AR728" s="1027"/>
    </row>
    <row r="729" spans="43:44" x14ac:dyDescent="0.25">
      <c r="AQ729" s="1026"/>
      <c r="AR729" s="1027"/>
    </row>
    <row r="730" spans="43:44" x14ac:dyDescent="0.25">
      <c r="AQ730" s="1026"/>
      <c r="AR730" s="1027"/>
    </row>
    <row r="731" spans="43:44" x14ac:dyDescent="0.25">
      <c r="AQ731" s="1026"/>
      <c r="AR731" s="1027"/>
    </row>
    <row r="732" spans="43:44" x14ac:dyDescent="0.25">
      <c r="AQ732" s="1026"/>
      <c r="AR732" s="1027"/>
    </row>
    <row r="733" spans="43:44" x14ac:dyDescent="0.25">
      <c r="AQ733" s="1026"/>
      <c r="AR733" s="1027"/>
    </row>
    <row r="734" spans="43:44" x14ac:dyDescent="0.25">
      <c r="AQ734" s="1026"/>
      <c r="AR734" s="1027"/>
    </row>
    <row r="735" spans="43:44" x14ac:dyDescent="0.25">
      <c r="AQ735" s="1026"/>
      <c r="AR735" s="1027"/>
    </row>
    <row r="736" spans="43:44" x14ac:dyDescent="0.25">
      <c r="AQ736" s="1026"/>
      <c r="AR736" s="1027"/>
    </row>
    <row r="737" spans="43:44" x14ac:dyDescent="0.25">
      <c r="AQ737" s="1026"/>
      <c r="AR737" s="1027"/>
    </row>
    <row r="738" spans="43:44" x14ac:dyDescent="0.25">
      <c r="AQ738" s="1026"/>
      <c r="AR738" s="1027"/>
    </row>
    <row r="739" spans="43:44" x14ac:dyDescent="0.25">
      <c r="AQ739" s="1026"/>
      <c r="AR739" s="1027"/>
    </row>
    <row r="740" spans="43:44" x14ac:dyDescent="0.25">
      <c r="AQ740" s="1026"/>
      <c r="AR740" s="1027"/>
    </row>
    <row r="741" spans="43:44" x14ac:dyDescent="0.25">
      <c r="AQ741" s="1026"/>
      <c r="AR741" s="1027"/>
    </row>
    <row r="742" spans="43:44" x14ac:dyDescent="0.25">
      <c r="AQ742" s="1026"/>
      <c r="AR742" s="1027"/>
    </row>
    <row r="743" spans="43:44" x14ac:dyDescent="0.25">
      <c r="AQ743" s="1026"/>
      <c r="AR743" s="1027"/>
    </row>
    <row r="744" spans="43:44" x14ac:dyDescent="0.25">
      <c r="AQ744" s="1026"/>
      <c r="AR744" s="1027"/>
    </row>
    <row r="745" spans="43:44" x14ac:dyDescent="0.25">
      <c r="AQ745" s="1026"/>
      <c r="AR745" s="1027"/>
    </row>
    <row r="746" spans="43:44" x14ac:dyDescent="0.25">
      <c r="AQ746" s="1026"/>
      <c r="AR746" s="1027"/>
    </row>
    <row r="747" spans="43:44" x14ac:dyDescent="0.25">
      <c r="AQ747" s="1026"/>
      <c r="AR747" s="1027"/>
    </row>
    <row r="748" spans="43:44" x14ac:dyDescent="0.25">
      <c r="AQ748" s="1026"/>
      <c r="AR748" s="1027"/>
    </row>
    <row r="749" spans="43:44" x14ac:dyDescent="0.25">
      <c r="AQ749" s="1026"/>
      <c r="AR749" s="1027"/>
    </row>
    <row r="750" spans="43:44" x14ac:dyDescent="0.25">
      <c r="AQ750" s="1026"/>
      <c r="AR750" s="1027"/>
    </row>
    <row r="751" spans="43:44" x14ac:dyDescent="0.25">
      <c r="AQ751" s="1026"/>
      <c r="AR751" s="1027"/>
    </row>
    <row r="752" spans="43:44" x14ac:dyDescent="0.25">
      <c r="AQ752" s="1026"/>
      <c r="AR752" s="1027"/>
    </row>
    <row r="753" spans="43:44" x14ac:dyDescent="0.25">
      <c r="AQ753" s="1026"/>
      <c r="AR753" s="1027"/>
    </row>
    <row r="754" spans="43:44" x14ac:dyDescent="0.25">
      <c r="AQ754" s="1026"/>
      <c r="AR754" s="1027"/>
    </row>
    <row r="755" spans="43:44" x14ac:dyDescent="0.25">
      <c r="AQ755" s="1026"/>
      <c r="AR755" s="1027"/>
    </row>
    <row r="756" spans="43:44" x14ac:dyDescent="0.25">
      <c r="AQ756" s="1026"/>
      <c r="AR756" s="1027"/>
    </row>
    <row r="757" spans="43:44" x14ac:dyDescent="0.25">
      <c r="AQ757" s="1026"/>
      <c r="AR757" s="1027"/>
    </row>
    <row r="758" spans="43:44" x14ac:dyDescent="0.25">
      <c r="AQ758" s="1026"/>
      <c r="AR758" s="1027"/>
    </row>
    <row r="759" spans="43:44" x14ac:dyDescent="0.25">
      <c r="AQ759" s="1026"/>
      <c r="AR759" s="1027"/>
    </row>
    <row r="760" spans="43:44" x14ac:dyDescent="0.25">
      <c r="AQ760" s="1026"/>
      <c r="AR760" s="1027"/>
    </row>
    <row r="761" spans="43:44" x14ac:dyDescent="0.25">
      <c r="AQ761" s="1026"/>
      <c r="AR761" s="1027"/>
    </row>
    <row r="762" spans="43:44" x14ac:dyDescent="0.25">
      <c r="AQ762" s="1026"/>
      <c r="AR762" s="1027"/>
    </row>
    <row r="763" spans="43:44" x14ac:dyDescent="0.25">
      <c r="AQ763" s="1026"/>
      <c r="AR763" s="1027"/>
    </row>
    <row r="764" spans="43:44" x14ac:dyDescent="0.25">
      <c r="AQ764" s="1026"/>
      <c r="AR764" s="1027"/>
    </row>
    <row r="765" spans="43:44" x14ac:dyDescent="0.25">
      <c r="AQ765" s="1026"/>
      <c r="AR765" s="1027"/>
    </row>
    <row r="766" spans="43:44" x14ac:dyDescent="0.25">
      <c r="AQ766" s="1026"/>
      <c r="AR766" s="1027"/>
    </row>
    <row r="767" spans="43:44" x14ac:dyDescent="0.25">
      <c r="AQ767" s="1026"/>
      <c r="AR767" s="1027"/>
    </row>
    <row r="768" spans="43:44" x14ac:dyDescent="0.25">
      <c r="AQ768" s="1026"/>
      <c r="AR768" s="1027"/>
    </row>
    <row r="769" spans="43:44" x14ac:dyDescent="0.25">
      <c r="AQ769" s="1026"/>
      <c r="AR769" s="1027"/>
    </row>
    <row r="770" spans="43:44" x14ac:dyDescent="0.25">
      <c r="AQ770" s="1026"/>
      <c r="AR770" s="1027"/>
    </row>
    <row r="771" spans="43:44" x14ac:dyDescent="0.25">
      <c r="AQ771" s="1026"/>
      <c r="AR771" s="1027"/>
    </row>
    <row r="772" spans="43:44" x14ac:dyDescent="0.25">
      <c r="AQ772" s="1026"/>
      <c r="AR772" s="1027"/>
    </row>
    <row r="773" spans="43:44" x14ac:dyDescent="0.25">
      <c r="AQ773" s="1026"/>
      <c r="AR773" s="1027"/>
    </row>
    <row r="774" spans="43:44" x14ac:dyDescent="0.25">
      <c r="AQ774" s="1026"/>
      <c r="AR774" s="1027"/>
    </row>
    <row r="775" spans="43:44" x14ac:dyDescent="0.25">
      <c r="AQ775" s="1026"/>
      <c r="AR775" s="1027"/>
    </row>
    <row r="776" spans="43:44" x14ac:dyDescent="0.25">
      <c r="AQ776" s="1026"/>
      <c r="AR776" s="1027"/>
    </row>
    <row r="777" spans="43:44" x14ac:dyDescent="0.25">
      <c r="AQ777" s="1026"/>
      <c r="AR777" s="1027"/>
    </row>
    <row r="778" spans="43:44" x14ac:dyDescent="0.25">
      <c r="AQ778" s="1026"/>
      <c r="AR778" s="1027"/>
    </row>
    <row r="779" spans="43:44" x14ac:dyDescent="0.25">
      <c r="AQ779" s="1026"/>
      <c r="AR779" s="1027"/>
    </row>
    <row r="780" spans="43:44" x14ac:dyDescent="0.25">
      <c r="AQ780" s="1026"/>
      <c r="AR780" s="1027"/>
    </row>
    <row r="781" spans="43:44" x14ac:dyDescent="0.25">
      <c r="AQ781" s="1026"/>
      <c r="AR781" s="1027"/>
    </row>
    <row r="782" spans="43:44" x14ac:dyDescent="0.25">
      <c r="AQ782" s="1026"/>
      <c r="AR782" s="1027"/>
    </row>
    <row r="783" spans="43:44" x14ac:dyDescent="0.25">
      <c r="AQ783" s="1026"/>
      <c r="AR783" s="1027"/>
    </row>
    <row r="784" spans="43:44" x14ac:dyDescent="0.25">
      <c r="AQ784" s="1026"/>
      <c r="AR784" s="1027"/>
    </row>
    <row r="785" spans="43:44" x14ac:dyDescent="0.25">
      <c r="AQ785" s="1026"/>
      <c r="AR785" s="1027"/>
    </row>
    <row r="786" spans="43:44" x14ac:dyDescent="0.25">
      <c r="AQ786" s="1026"/>
      <c r="AR786" s="1027"/>
    </row>
    <row r="787" spans="43:44" x14ac:dyDescent="0.25">
      <c r="AQ787" s="1026"/>
      <c r="AR787" s="1027"/>
    </row>
    <row r="788" spans="43:44" x14ac:dyDescent="0.25">
      <c r="AQ788" s="1026"/>
      <c r="AR788" s="1027"/>
    </row>
    <row r="789" spans="43:44" x14ac:dyDescent="0.25">
      <c r="AQ789" s="1026"/>
      <c r="AR789" s="1027"/>
    </row>
    <row r="790" spans="43:44" x14ac:dyDescent="0.25">
      <c r="AQ790" s="1026"/>
      <c r="AR790" s="1027"/>
    </row>
    <row r="791" spans="43:44" x14ac:dyDescent="0.25">
      <c r="AQ791" s="1026"/>
      <c r="AR791" s="1027"/>
    </row>
    <row r="792" spans="43:44" x14ac:dyDescent="0.25">
      <c r="AQ792" s="1026"/>
      <c r="AR792" s="1027"/>
    </row>
    <row r="793" spans="43:44" x14ac:dyDescent="0.25">
      <c r="AQ793" s="1026"/>
      <c r="AR793" s="1027"/>
    </row>
    <row r="794" spans="43:44" x14ac:dyDescent="0.25">
      <c r="AQ794" s="1026"/>
      <c r="AR794" s="1027"/>
    </row>
    <row r="795" spans="43:44" x14ac:dyDescent="0.25">
      <c r="AQ795" s="1026"/>
      <c r="AR795" s="1027"/>
    </row>
    <row r="796" spans="43:44" x14ac:dyDescent="0.25">
      <c r="AQ796" s="1026"/>
      <c r="AR796" s="1027"/>
    </row>
    <row r="797" spans="43:44" x14ac:dyDescent="0.25">
      <c r="AQ797" s="1026"/>
      <c r="AR797" s="1027"/>
    </row>
    <row r="798" spans="43:44" x14ac:dyDescent="0.25">
      <c r="AQ798" s="1026"/>
      <c r="AR798" s="1027"/>
    </row>
    <row r="799" spans="43:44" x14ac:dyDescent="0.25">
      <c r="AQ799" s="1026"/>
      <c r="AR799" s="1027"/>
    </row>
    <row r="800" spans="43:44" x14ac:dyDescent="0.25">
      <c r="AQ800" s="1026"/>
      <c r="AR800" s="1027"/>
    </row>
    <row r="801" spans="43:44" x14ac:dyDescent="0.25">
      <c r="AQ801" s="1026"/>
      <c r="AR801" s="1027"/>
    </row>
    <row r="802" spans="43:44" x14ac:dyDescent="0.25">
      <c r="AQ802" s="1026"/>
      <c r="AR802" s="1027"/>
    </row>
    <row r="803" spans="43:44" x14ac:dyDescent="0.25">
      <c r="AQ803" s="1026"/>
      <c r="AR803" s="1027"/>
    </row>
    <row r="804" spans="43:44" x14ac:dyDescent="0.25">
      <c r="AQ804" s="1026"/>
      <c r="AR804" s="1027"/>
    </row>
    <row r="805" spans="43:44" x14ac:dyDescent="0.25">
      <c r="AQ805" s="1026"/>
      <c r="AR805" s="1027"/>
    </row>
    <row r="806" spans="43:44" x14ac:dyDescent="0.25">
      <c r="AQ806" s="1026"/>
      <c r="AR806" s="1027"/>
    </row>
    <row r="807" spans="43:44" x14ac:dyDescent="0.25">
      <c r="AQ807" s="1026"/>
      <c r="AR807" s="1027"/>
    </row>
    <row r="808" spans="43:44" x14ac:dyDescent="0.25">
      <c r="AQ808" s="1026"/>
      <c r="AR808" s="1027"/>
    </row>
    <row r="809" spans="43:44" x14ac:dyDescent="0.25">
      <c r="AQ809" s="1026"/>
      <c r="AR809" s="1027"/>
    </row>
    <row r="810" spans="43:44" x14ac:dyDescent="0.25">
      <c r="AQ810" s="1026"/>
      <c r="AR810" s="1027"/>
    </row>
    <row r="811" spans="43:44" x14ac:dyDescent="0.25">
      <c r="AQ811" s="1026"/>
      <c r="AR811" s="1027"/>
    </row>
    <row r="812" spans="43:44" x14ac:dyDescent="0.25">
      <c r="AQ812" s="1026"/>
      <c r="AR812" s="1027"/>
    </row>
    <row r="813" spans="43:44" x14ac:dyDescent="0.25">
      <c r="AQ813" s="1026"/>
      <c r="AR813" s="1027"/>
    </row>
    <row r="814" spans="43:44" x14ac:dyDescent="0.25">
      <c r="AQ814" s="1026"/>
      <c r="AR814" s="1027"/>
    </row>
    <row r="815" spans="43:44" x14ac:dyDescent="0.25">
      <c r="AQ815" s="1026"/>
      <c r="AR815" s="1027"/>
    </row>
    <row r="816" spans="43:44" x14ac:dyDescent="0.25">
      <c r="AQ816" s="1026"/>
      <c r="AR816" s="1027"/>
    </row>
    <row r="817" spans="43:44" x14ac:dyDescent="0.25">
      <c r="AQ817" s="1026"/>
      <c r="AR817" s="1027"/>
    </row>
    <row r="818" spans="43:44" x14ac:dyDescent="0.25">
      <c r="AQ818" s="1026"/>
      <c r="AR818" s="1027"/>
    </row>
    <row r="819" spans="43:44" x14ac:dyDescent="0.25">
      <c r="AQ819" s="1026"/>
      <c r="AR819" s="1027"/>
    </row>
    <row r="820" spans="43:44" x14ac:dyDescent="0.25">
      <c r="AQ820" s="1026"/>
      <c r="AR820" s="1027"/>
    </row>
    <row r="821" spans="43:44" x14ac:dyDescent="0.25">
      <c r="AQ821" s="1026"/>
      <c r="AR821" s="1027"/>
    </row>
    <row r="822" spans="43:44" x14ac:dyDescent="0.25">
      <c r="AQ822" s="1026"/>
      <c r="AR822" s="1027"/>
    </row>
    <row r="823" spans="43:44" x14ac:dyDescent="0.25">
      <c r="AQ823" s="1026"/>
      <c r="AR823" s="1027"/>
    </row>
    <row r="824" spans="43:44" x14ac:dyDescent="0.25">
      <c r="AQ824" s="1026"/>
      <c r="AR824" s="1027"/>
    </row>
    <row r="825" spans="43:44" x14ac:dyDescent="0.25">
      <c r="AQ825" s="1026"/>
      <c r="AR825" s="1027"/>
    </row>
    <row r="826" spans="43:44" x14ac:dyDescent="0.25">
      <c r="AQ826" s="1026"/>
      <c r="AR826" s="1027"/>
    </row>
    <row r="827" spans="43:44" x14ac:dyDescent="0.25">
      <c r="AQ827" s="1026"/>
      <c r="AR827" s="1027"/>
    </row>
    <row r="828" spans="43:44" x14ac:dyDescent="0.25">
      <c r="AQ828" s="1026"/>
      <c r="AR828" s="1027"/>
    </row>
    <row r="829" spans="43:44" x14ac:dyDescent="0.25">
      <c r="AQ829" s="1026"/>
      <c r="AR829" s="1027"/>
    </row>
    <row r="830" spans="43:44" x14ac:dyDescent="0.25">
      <c r="AQ830" s="1026"/>
      <c r="AR830" s="1027"/>
    </row>
    <row r="831" spans="43:44" x14ac:dyDescent="0.25">
      <c r="AQ831" s="1026"/>
      <c r="AR831" s="1027"/>
    </row>
    <row r="832" spans="43:44" x14ac:dyDescent="0.25">
      <c r="AQ832" s="1026"/>
      <c r="AR832" s="1027"/>
    </row>
    <row r="833" spans="43:44" x14ac:dyDescent="0.25">
      <c r="AQ833" s="1026"/>
      <c r="AR833" s="1027"/>
    </row>
    <row r="834" spans="43:44" x14ac:dyDescent="0.25">
      <c r="AQ834" s="1026"/>
      <c r="AR834" s="1027"/>
    </row>
    <row r="835" spans="43:44" x14ac:dyDescent="0.25">
      <c r="AQ835" s="1026"/>
      <c r="AR835" s="1027"/>
    </row>
    <row r="836" spans="43:44" x14ac:dyDescent="0.25">
      <c r="AQ836" s="1026"/>
      <c r="AR836" s="1027"/>
    </row>
    <row r="837" spans="43:44" x14ac:dyDescent="0.25">
      <c r="AQ837" s="1026"/>
      <c r="AR837" s="1027"/>
    </row>
    <row r="838" spans="43:44" x14ac:dyDescent="0.25">
      <c r="AQ838" s="1026"/>
      <c r="AR838" s="1027"/>
    </row>
    <row r="839" spans="43:44" x14ac:dyDescent="0.25">
      <c r="AQ839" s="1026"/>
      <c r="AR839" s="1027"/>
    </row>
    <row r="840" spans="43:44" x14ac:dyDescent="0.25">
      <c r="AQ840" s="1026"/>
      <c r="AR840" s="1027"/>
    </row>
    <row r="841" spans="43:44" x14ac:dyDescent="0.25">
      <c r="AQ841" s="1026"/>
      <c r="AR841" s="1027"/>
    </row>
    <row r="842" spans="43:44" x14ac:dyDescent="0.25">
      <c r="AQ842" s="1026"/>
      <c r="AR842" s="1027"/>
    </row>
    <row r="843" spans="43:44" x14ac:dyDescent="0.25">
      <c r="AQ843" s="1026"/>
      <c r="AR843" s="1027"/>
    </row>
    <row r="844" spans="43:44" x14ac:dyDescent="0.25">
      <c r="AQ844" s="1026"/>
      <c r="AR844" s="1027"/>
    </row>
    <row r="845" spans="43:44" x14ac:dyDescent="0.25">
      <c r="AQ845" s="1026"/>
      <c r="AR845" s="1027"/>
    </row>
    <row r="846" spans="43:44" x14ac:dyDescent="0.25">
      <c r="AQ846" s="1026"/>
      <c r="AR846" s="1027"/>
    </row>
    <row r="847" spans="43:44" x14ac:dyDescent="0.25">
      <c r="AQ847" s="1026"/>
      <c r="AR847" s="1027"/>
    </row>
    <row r="848" spans="43:44" x14ac:dyDescent="0.25">
      <c r="AQ848" s="1026"/>
      <c r="AR848" s="1027"/>
    </row>
    <row r="849" spans="43:44" x14ac:dyDescent="0.25">
      <c r="AQ849" s="1026"/>
      <c r="AR849" s="1027"/>
    </row>
    <row r="850" spans="43:44" x14ac:dyDescent="0.25">
      <c r="AQ850" s="1026"/>
      <c r="AR850" s="1027"/>
    </row>
    <row r="851" spans="43:44" x14ac:dyDescent="0.25">
      <c r="AQ851" s="1026"/>
      <c r="AR851" s="1027"/>
    </row>
    <row r="852" spans="43:44" x14ac:dyDescent="0.25">
      <c r="AQ852" s="1026"/>
      <c r="AR852" s="1027"/>
    </row>
    <row r="853" spans="43:44" x14ac:dyDescent="0.25">
      <c r="AQ853" s="1026"/>
      <c r="AR853" s="1027"/>
    </row>
    <row r="854" spans="43:44" x14ac:dyDescent="0.25">
      <c r="AQ854" s="1026"/>
      <c r="AR854" s="1027"/>
    </row>
    <row r="855" spans="43:44" x14ac:dyDescent="0.25">
      <c r="AQ855" s="1026"/>
      <c r="AR855" s="1027"/>
    </row>
    <row r="856" spans="43:44" x14ac:dyDescent="0.25">
      <c r="AQ856" s="1026"/>
      <c r="AR856" s="1027"/>
    </row>
    <row r="857" spans="43:44" x14ac:dyDescent="0.25">
      <c r="AQ857" s="1026"/>
      <c r="AR857" s="1027"/>
    </row>
    <row r="858" spans="43:44" x14ac:dyDescent="0.25">
      <c r="AQ858" s="1026"/>
      <c r="AR858" s="1027"/>
    </row>
    <row r="859" spans="43:44" x14ac:dyDescent="0.25">
      <c r="AQ859" s="1026"/>
      <c r="AR859" s="1027"/>
    </row>
    <row r="860" spans="43:44" x14ac:dyDescent="0.25">
      <c r="AQ860" s="1026"/>
      <c r="AR860" s="1027"/>
    </row>
    <row r="861" spans="43:44" x14ac:dyDescent="0.25">
      <c r="AQ861" s="1026"/>
      <c r="AR861" s="1027"/>
    </row>
    <row r="862" spans="43:44" x14ac:dyDescent="0.25">
      <c r="AQ862" s="1026"/>
      <c r="AR862" s="1027"/>
    </row>
    <row r="863" spans="43:44" x14ac:dyDescent="0.25">
      <c r="AQ863" s="1026"/>
      <c r="AR863" s="1027"/>
    </row>
    <row r="864" spans="43:44" x14ac:dyDescent="0.25">
      <c r="AQ864" s="1026"/>
      <c r="AR864" s="1027"/>
    </row>
    <row r="865" spans="43:44" x14ac:dyDescent="0.25">
      <c r="AQ865" s="1026"/>
      <c r="AR865" s="1027"/>
    </row>
    <row r="866" spans="43:44" x14ac:dyDescent="0.25">
      <c r="AQ866" s="1026"/>
      <c r="AR866" s="1027"/>
    </row>
    <row r="867" spans="43:44" x14ac:dyDescent="0.25">
      <c r="AQ867" s="1026"/>
      <c r="AR867" s="1027"/>
    </row>
    <row r="868" spans="43:44" x14ac:dyDescent="0.25">
      <c r="AQ868" s="1026"/>
      <c r="AR868" s="1027"/>
    </row>
    <row r="869" spans="43:44" x14ac:dyDescent="0.25">
      <c r="AQ869" s="1026"/>
      <c r="AR869" s="1027"/>
    </row>
    <row r="870" spans="43:44" x14ac:dyDescent="0.25">
      <c r="AQ870" s="1026"/>
      <c r="AR870" s="1027"/>
    </row>
    <row r="871" spans="43:44" x14ac:dyDescent="0.25">
      <c r="AQ871" s="1026"/>
      <c r="AR871" s="1027"/>
    </row>
    <row r="872" spans="43:44" x14ac:dyDescent="0.25">
      <c r="AQ872" s="1026"/>
      <c r="AR872" s="1027"/>
    </row>
    <row r="873" spans="43:44" x14ac:dyDescent="0.25">
      <c r="AQ873" s="1026"/>
      <c r="AR873" s="1027"/>
    </row>
    <row r="874" spans="43:44" x14ac:dyDescent="0.25">
      <c r="AQ874" s="1026"/>
      <c r="AR874" s="1027"/>
    </row>
    <row r="875" spans="43:44" x14ac:dyDescent="0.25">
      <c r="AQ875" s="1026"/>
      <c r="AR875" s="1027"/>
    </row>
    <row r="876" spans="43:44" x14ac:dyDescent="0.25">
      <c r="AQ876" s="1026"/>
      <c r="AR876" s="1027"/>
    </row>
    <row r="877" spans="43:44" x14ac:dyDescent="0.25">
      <c r="AQ877" s="1026"/>
      <c r="AR877" s="1027"/>
    </row>
    <row r="878" spans="43:44" x14ac:dyDescent="0.25">
      <c r="AQ878" s="1026"/>
      <c r="AR878" s="1027"/>
    </row>
    <row r="879" spans="43:44" x14ac:dyDescent="0.25">
      <c r="AQ879" s="1026"/>
      <c r="AR879" s="1027"/>
    </row>
    <row r="880" spans="43:44" x14ac:dyDescent="0.25">
      <c r="AQ880" s="1026"/>
      <c r="AR880" s="1027"/>
    </row>
    <row r="881" spans="43:44" x14ac:dyDescent="0.25">
      <c r="AQ881" s="1026"/>
      <c r="AR881" s="1027"/>
    </row>
    <row r="882" spans="43:44" x14ac:dyDescent="0.25">
      <c r="AQ882" s="1026"/>
      <c r="AR882" s="1027"/>
    </row>
    <row r="883" spans="43:44" x14ac:dyDescent="0.25">
      <c r="AQ883" s="1026"/>
      <c r="AR883" s="1027"/>
    </row>
    <row r="884" spans="43:44" x14ac:dyDescent="0.25">
      <c r="AQ884" s="1026"/>
      <c r="AR884" s="1027"/>
    </row>
    <row r="885" spans="43:44" x14ac:dyDescent="0.25">
      <c r="AQ885" s="1026"/>
      <c r="AR885" s="1027"/>
    </row>
    <row r="886" spans="43:44" x14ac:dyDescent="0.25">
      <c r="AQ886" s="1026"/>
      <c r="AR886" s="1027"/>
    </row>
    <row r="887" spans="43:44" x14ac:dyDescent="0.25">
      <c r="AQ887" s="1026"/>
      <c r="AR887" s="1027"/>
    </row>
    <row r="888" spans="43:44" x14ac:dyDescent="0.25">
      <c r="AQ888" s="1026"/>
      <c r="AR888" s="1027"/>
    </row>
    <row r="889" spans="43:44" x14ac:dyDescent="0.25">
      <c r="AQ889" s="1026"/>
      <c r="AR889" s="1027"/>
    </row>
    <row r="890" spans="43:44" x14ac:dyDescent="0.25">
      <c r="AQ890" s="1026"/>
      <c r="AR890" s="1027"/>
    </row>
    <row r="891" spans="43:44" x14ac:dyDescent="0.25">
      <c r="AQ891" s="1026"/>
      <c r="AR891" s="1027"/>
    </row>
    <row r="892" spans="43:44" x14ac:dyDescent="0.25">
      <c r="AQ892" s="1026"/>
      <c r="AR892" s="1027"/>
    </row>
    <row r="893" spans="43:44" x14ac:dyDescent="0.25">
      <c r="AQ893" s="1026"/>
      <c r="AR893" s="1027"/>
    </row>
    <row r="894" spans="43:44" x14ac:dyDescent="0.25">
      <c r="AQ894" s="1026"/>
      <c r="AR894" s="1027"/>
    </row>
    <row r="895" spans="43:44" x14ac:dyDescent="0.25">
      <c r="AQ895" s="1026"/>
      <c r="AR895" s="1027"/>
    </row>
    <row r="896" spans="43:44" x14ac:dyDescent="0.25">
      <c r="AQ896" s="1026"/>
      <c r="AR896" s="1027"/>
    </row>
    <row r="897" spans="43:44" x14ac:dyDescent="0.25">
      <c r="AQ897" s="1026"/>
      <c r="AR897" s="1027"/>
    </row>
    <row r="898" spans="43:44" x14ac:dyDescent="0.25">
      <c r="AQ898" s="1026"/>
      <c r="AR898" s="1027"/>
    </row>
    <row r="899" spans="43:44" x14ac:dyDescent="0.25">
      <c r="AQ899" s="1026"/>
      <c r="AR899" s="1027"/>
    </row>
    <row r="900" spans="43:44" x14ac:dyDescent="0.25">
      <c r="AQ900" s="1026"/>
      <c r="AR900" s="1027"/>
    </row>
    <row r="901" spans="43:44" x14ac:dyDescent="0.25">
      <c r="AQ901" s="1026"/>
      <c r="AR901" s="1027"/>
    </row>
    <row r="902" spans="43:44" x14ac:dyDescent="0.25">
      <c r="AQ902" s="1026"/>
      <c r="AR902" s="1027"/>
    </row>
    <row r="903" spans="43:44" x14ac:dyDescent="0.25">
      <c r="AQ903" s="1026"/>
      <c r="AR903" s="1027"/>
    </row>
    <row r="904" spans="43:44" x14ac:dyDescent="0.25">
      <c r="AQ904" s="1026"/>
      <c r="AR904" s="1027"/>
    </row>
    <row r="905" spans="43:44" x14ac:dyDescent="0.25">
      <c r="AQ905" s="1026"/>
      <c r="AR905" s="1027"/>
    </row>
    <row r="906" spans="43:44" x14ac:dyDescent="0.25">
      <c r="AQ906" s="1026"/>
      <c r="AR906" s="1027"/>
    </row>
    <row r="907" spans="43:44" x14ac:dyDescent="0.25">
      <c r="AQ907" s="1026"/>
      <c r="AR907" s="1027"/>
    </row>
    <row r="908" spans="43:44" x14ac:dyDescent="0.25">
      <c r="AQ908" s="1026"/>
      <c r="AR908" s="1027"/>
    </row>
    <row r="909" spans="43:44" x14ac:dyDescent="0.25">
      <c r="AQ909" s="1026"/>
      <c r="AR909" s="1027"/>
    </row>
    <row r="910" spans="43:44" x14ac:dyDescent="0.25">
      <c r="AQ910" s="1026"/>
      <c r="AR910" s="1027"/>
    </row>
    <row r="911" spans="43:44" x14ac:dyDescent="0.25">
      <c r="AQ911" s="1026"/>
      <c r="AR911" s="1027"/>
    </row>
    <row r="912" spans="43:44" x14ac:dyDescent="0.25">
      <c r="AQ912" s="1026"/>
      <c r="AR912" s="1027"/>
    </row>
    <row r="913" spans="43:44" x14ac:dyDescent="0.25">
      <c r="AQ913" s="1026"/>
      <c r="AR913" s="1027"/>
    </row>
    <row r="914" spans="43:44" x14ac:dyDescent="0.25">
      <c r="AQ914" s="1026"/>
      <c r="AR914" s="1027"/>
    </row>
    <row r="915" spans="43:44" x14ac:dyDescent="0.25">
      <c r="AQ915" s="1026"/>
      <c r="AR915" s="1027"/>
    </row>
    <row r="916" spans="43:44" x14ac:dyDescent="0.25">
      <c r="AQ916" s="1026"/>
      <c r="AR916" s="1027"/>
    </row>
    <row r="917" spans="43:44" x14ac:dyDescent="0.25">
      <c r="AQ917" s="1026"/>
      <c r="AR917" s="1027"/>
    </row>
    <row r="918" spans="43:44" x14ac:dyDescent="0.25">
      <c r="AQ918" s="1026"/>
      <c r="AR918" s="1027"/>
    </row>
    <row r="919" spans="43:44" x14ac:dyDescent="0.25">
      <c r="AQ919" s="1026"/>
      <c r="AR919" s="1027"/>
    </row>
    <row r="920" spans="43:44" x14ac:dyDescent="0.25">
      <c r="AQ920" s="1026"/>
      <c r="AR920" s="1027"/>
    </row>
    <row r="921" spans="43:44" x14ac:dyDescent="0.25">
      <c r="AQ921" s="1026"/>
      <c r="AR921" s="1027"/>
    </row>
    <row r="922" spans="43:44" x14ac:dyDescent="0.25">
      <c r="AQ922" s="1026"/>
      <c r="AR922" s="1027"/>
    </row>
    <row r="923" spans="43:44" x14ac:dyDescent="0.25">
      <c r="AQ923" s="1026"/>
      <c r="AR923" s="1027"/>
    </row>
    <row r="924" spans="43:44" x14ac:dyDescent="0.25">
      <c r="AQ924" s="1026"/>
      <c r="AR924" s="1027"/>
    </row>
    <row r="925" spans="43:44" x14ac:dyDescent="0.25">
      <c r="AQ925" s="1026"/>
      <c r="AR925" s="1027"/>
    </row>
    <row r="926" spans="43:44" x14ac:dyDescent="0.25">
      <c r="AQ926" s="1026"/>
      <c r="AR926" s="1027"/>
    </row>
    <row r="927" spans="43:44" x14ac:dyDescent="0.25">
      <c r="AQ927" s="1026"/>
      <c r="AR927" s="1027"/>
    </row>
    <row r="928" spans="43:44" x14ac:dyDescent="0.25">
      <c r="AQ928" s="1026"/>
      <c r="AR928" s="1027"/>
    </row>
    <row r="929" spans="43:44" x14ac:dyDescent="0.25">
      <c r="AQ929" s="1026"/>
      <c r="AR929" s="1027"/>
    </row>
    <row r="930" spans="43:44" x14ac:dyDescent="0.25">
      <c r="AQ930" s="1026"/>
      <c r="AR930" s="1027"/>
    </row>
    <row r="931" spans="43:44" x14ac:dyDescent="0.25">
      <c r="AQ931" s="1026"/>
      <c r="AR931" s="1027"/>
    </row>
    <row r="932" spans="43:44" x14ac:dyDescent="0.25">
      <c r="AQ932" s="1026"/>
      <c r="AR932" s="1027"/>
    </row>
    <row r="933" spans="43:44" x14ac:dyDescent="0.25">
      <c r="AQ933" s="1026"/>
      <c r="AR933" s="1027"/>
    </row>
    <row r="934" spans="43:44" x14ac:dyDescent="0.25">
      <c r="AQ934" s="1026"/>
      <c r="AR934" s="1027"/>
    </row>
    <row r="935" spans="43:44" x14ac:dyDescent="0.25">
      <c r="AQ935" s="1026"/>
      <c r="AR935" s="1027"/>
    </row>
    <row r="936" spans="43:44" x14ac:dyDescent="0.25">
      <c r="AQ936" s="1026"/>
      <c r="AR936" s="1027"/>
    </row>
    <row r="937" spans="43:44" x14ac:dyDescent="0.25">
      <c r="AQ937" s="1026"/>
      <c r="AR937" s="1027"/>
    </row>
    <row r="938" spans="43:44" x14ac:dyDescent="0.25">
      <c r="AQ938" s="1026"/>
      <c r="AR938" s="1027"/>
    </row>
    <row r="939" spans="43:44" x14ac:dyDescent="0.25">
      <c r="AQ939" s="1026"/>
      <c r="AR939" s="1027"/>
    </row>
    <row r="940" spans="43:44" x14ac:dyDescent="0.25">
      <c r="AQ940" s="1026"/>
      <c r="AR940" s="1027"/>
    </row>
    <row r="941" spans="43:44" x14ac:dyDescent="0.25">
      <c r="AQ941" s="1026"/>
      <c r="AR941" s="1027"/>
    </row>
    <row r="942" spans="43:44" x14ac:dyDescent="0.25">
      <c r="AQ942" s="1026"/>
      <c r="AR942" s="1027"/>
    </row>
    <row r="943" spans="43:44" x14ac:dyDescent="0.25">
      <c r="AQ943" s="1026"/>
      <c r="AR943" s="1027"/>
    </row>
    <row r="944" spans="43:44" x14ac:dyDescent="0.25">
      <c r="AQ944" s="1026"/>
      <c r="AR944" s="1027"/>
    </row>
    <row r="945" spans="43:44" x14ac:dyDescent="0.25">
      <c r="AQ945" s="1026"/>
      <c r="AR945" s="1027"/>
    </row>
    <row r="946" spans="43:44" x14ac:dyDescent="0.25">
      <c r="AQ946" s="1026"/>
      <c r="AR946" s="1027"/>
    </row>
    <row r="947" spans="43:44" x14ac:dyDescent="0.25">
      <c r="AQ947" s="1026"/>
      <c r="AR947" s="1027"/>
    </row>
    <row r="948" spans="43:44" x14ac:dyDescent="0.25">
      <c r="AQ948" s="1026"/>
      <c r="AR948" s="1027"/>
    </row>
    <row r="949" spans="43:44" x14ac:dyDescent="0.25">
      <c r="AQ949" s="1026"/>
      <c r="AR949" s="1027"/>
    </row>
    <row r="950" spans="43:44" x14ac:dyDescent="0.25">
      <c r="AQ950" s="1026"/>
      <c r="AR950" s="1027"/>
    </row>
    <row r="951" spans="43:44" x14ac:dyDescent="0.25">
      <c r="AQ951" s="1026"/>
      <c r="AR951" s="1027"/>
    </row>
    <row r="952" spans="43:44" x14ac:dyDescent="0.25">
      <c r="AQ952" s="1026"/>
      <c r="AR952" s="1027"/>
    </row>
    <row r="953" spans="43:44" x14ac:dyDescent="0.25">
      <c r="AQ953" s="1026"/>
      <c r="AR953" s="1027"/>
    </row>
    <row r="954" spans="43:44" x14ac:dyDescent="0.25">
      <c r="AQ954" s="1026"/>
      <c r="AR954" s="1027"/>
    </row>
    <row r="955" spans="43:44" x14ac:dyDescent="0.25">
      <c r="AQ955" s="1026"/>
      <c r="AR955" s="1027"/>
    </row>
    <row r="956" spans="43:44" x14ac:dyDescent="0.25">
      <c r="AQ956" s="1026"/>
      <c r="AR956" s="1027"/>
    </row>
    <row r="957" spans="43:44" x14ac:dyDescent="0.25">
      <c r="AQ957" s="1026"/>
      <c r="AR957" s="1027"/>
    </row>
    <row r="958" spans="43:44" x14ac:dyDescent="0.25">
      <c r="AQ958" s="1026"/>
      <c r="AR958" s="1027"/>
    </row>
    <row r="959" spans="43:44" x14ac:dyDescent="0.25">
      <c r="AQ959" s="1026"/>
      <c r="AR959" s="1027"/>
    </row>
    <row r="960" spans="43:44" x14ac:dyDescent="0.25">
      <c r="AQ960" s="1026"/>
      <c r="AR960" s="1027"/>
    </row>
    <row r="961" spans="43:44" x14ac:dyDescent="0.25">
      <c r="AQ961" s="1026"/>
      <c r="AR961" s="1027"/>
    </row>
    <row r="962" spans="43:44" x14ac:dyDescent="0.25">
      <c r="AQ962" s="1026"/>
      <c r="AR962" s="1027"/>
    </row>
    <row r="963" spans="43:44" x14ac:dyDescent="0.25">
      <c r="AQ963" s="1026"/>
      <c r="AR963" s="1027"/>
    </row>
    <row r="964" spans="43:44" x14ac:dyDescent="0.25">
      <c r="AQ964" s="1026"/>
      <c r="AR964" s="1027"/>
    </row>
    <row r="965" spans="43:44" x14ac:dyDescent="0.25">
      <c r="AQ965" s="1026"/>
      <c r="AR965" s="1027"/>
    </row>
    <row r="966" spans="43:44" x14ac:dyDescent="0.25">
      <c r="AQ966" s="1026"/>
      <c r="AR966" s="1027"/>
    </row>
    <row r="967" spans="43:44" x14ac:dyDescent="0.25">
      <c r="AQ967" s="1026"/>
      <c r="AR967" s="1027"/>
    </row>
    <row r="968" spans="43:44" x14ac:dyDescent="0.25">
      <c r="AQ968" s="1026"/>
      <c r="AR968" s="1027"/>
    </row>
    <row r="969" spans="43:44" x14ac:dyDescent="0.25">
      <c r="AQ969" s="1026"/>
      <c r="AR969" s="1027"/>
    </row>
    <row r="970" spans="43:44" x14ac:dyDescent="0.25">
      <c r="AQ970" s="1026"/>
      <c r="AR970" s="1027"/>
    </row>
    <row r="971" spans="43:44" x14ac:dyDescent="0.25">
      <c r="AQ971" s="1026"/>
      <c r="AR971" s="1027"/>
    </row>
    <row r="972" spans="43:44" x14ac:dyDescent="0.25">
      <c r="AQ972" s="1026"/>
      <c r="AR972" s="1027"/>
    </row>
    <row r="973" spans="43:44" x14ac:dyDescent="0.25">
      <c r="AQ973" s="1026"/>
      <c r="AR973" s="1027"/>
    </row>
    <row r="974" spans="43:44" x14ac:dyDescent="0.25">
      <c r="AQ974" s="1026"/>
      <c r="AR974" s="1027"/>
    </row>
    <row r="975" spans="43:44" x14ac:dyDescent="0.25">
      <c r="AQ975" s="1026"/>
      <c r="AR975" s="1027"/>
    </row>
    <row r="976" spans="43:44" x14ac:dyDescent="0.25">
      <c r="AQ976" s="1026"/>
      <c r="AR976" s="1027"/>
    </row>
    <row r="977" spans="43:44" x14ac:dyDescent="0.25">
      <c r="AQ977" s="1026"/>
      <c r="AR977" s="1027"/>
    </row>
    <row r="978" spans="43:44" x14ac:dyDescent="0.25">
      <c r="AQ978" s="1026"/>
      <c r="AR978" s="1027"/>
    </row>
    <row r="979" spans="43:44" x14ac:dyDescent="0.25">
      <c r="AQ979" s="1026"/>
      <c r="AR979" s="1027"/>
    </row>
    <row r="980" spans="43:44" x14ac:dyDescent="0.25">
      <c r="AQ980" s="1026"/>
      <c r="AR980" s="1027"/>
    </row>
    <row r="981" spans="43:44" x14ac:dyDescent="0.25">
      <c r="AQ981" s="1026"/>
      <c r="AR981" s="1027"/>
    </row>
    <row r="982" spans="43:44" x14ac:dyDescent="0.25">
      <c r="AQ982" s="1026"/>
      <c r="AR982" s="1027"/>
    </row>
    <row r="983" spans="43:44" x14ac:dyDescent="0.25">
      <c r="AQ983" s="1026"/>
      <c r="AR983" s="1027"/>
    </row>
    <row r="984" spans="43:44" x14ac:dyDescent="0.25">
      <c r="AQ984" s="1026"/>
      <c r="AR984" s="1027"/>
    </row>
    <row r="985" spans="43:44" x14ac:dyDescent="0.25">
      <c r="AQ985" s="1026"/>
      <c r="AR985" s="1027"/>
    </row>
    <row r="986" spans="43:44" x14ac:dyDescent="0.25">
      <c r="AQ986" s="1026"/>
      <c r="AR986" s="1027"/>
    </row>
    <row r="987" spans="43:44" x14ac:dyDescent="0.25">
      <c r="AQ987" s="1026"/>
      <c r="AR987" s="1027"/>
    </row>
    <row r="988" spans="43:44" x14ac:dyDescent="0.25">
      <c r="AQ988" s="1026"/>
      <c r="AR988" s="1027"/>
    </row>
    <row r="989" spans="43:44" x14ac:dyDescent="0.25">
      <c r="AQ989" s="1026"/>
      <c r="AR989" s="1027"/>
    </row>
    <row r="990" spans="43:44" x14ac:dyDescent="0.25">
      <c r="AQ990" s="1026"/>
      <c r="AR990" s="1027"/>
    </row>
    <row r="991" spans="43:44" x14ac:dyDescent="0.25">
      <c r="AQ991" s="1026"/>
      <c r="AR991" s="1027"/>
    </row>
    <row r="992" spans="43:44" x14ac:dyDescent="0.25">
      <c r="AQ992" s="1026"/>
      <c r="AR992" s="1027"/>
    </row>
    <row r="993" spans="43:44" x14ac:dyDescent="0.25">
      <c r="AQ993" s="1026"/>
      <c r="AR993" s="1027"/>
    </row>
    <row r="994" spans="43:44" x14ac:dyDescent="0.25">
      <c r="AQ994" s="1026"/>
      <c r="AR994" s="1027"/>
    </row>
    <row r="995" spans="43:44" x14ac:dyDescent="0.25">
      <c r="AQ995" s="1026"/>
      <c r="AR995" s="1027"/>
    </row>
    <row r="996" spans="43:44" x14ac:dyDescent="0.25">
      <c r="AQ996" s="1026"/>
      <c r="AR996" s="1027"/>
    </row>
    <row r="997" spans="43:44" x14ac:dyDescent="0.25">
      <c r="AQ997" s="1026"/>
      <c r="AR997" s="1027"/>
    </row>
    <row r="998" spans="43:44" x14ac:dyDescent="0.25">
      <c r="AQ998" s="1026"/>
      <c r="AR998" s="1027"/>
    </row>
    <row r="999" spans="43:44" x14ac:dyDescent="0.25">
      <c r="AQ999" s="1026"/>
      <c r="AR999" s="1027"/>
    </row>
    <row r="1000" spans="43:44" x14ac:dyDescent="0.25">
      <c r="AQ1000" s="1026"/>
      <c r="AR1000" s="1027"/>
    </row>
    <row r="1001" spans="43:44" x14ac:dyDescent="0.25">
      <c r="AQ1001" s="1026"/>
      <c r="AR1001" s="1027"/>
    </row>
    <row r="1002" spans="43:44" x14ac:dyDescent="0.25">
      <c r="AQ1002" s="1026"/>
      <c r="AR1002" s="1027"/>
    </row>
    <row r="1003" spans="43:44" x14ac:dyDescent="0.25">
      <c r="AQ1003" s="1026"/>
      <c r="AR1003" s="1027"/>
    </row>
    <row r="1004" spans="43:44" x14ac:dyDescent="0.25">
      <c r="AQ1004" s="1026"/>
      <c r="AR1004" s="1027"/>
    </row>
    <row r="1005" spans="43:44" x14ac:dyDescent="0.25">
      <c r="AQ1005" s="1026"/>
      <c r="AR1005" s="1027"/>
    </row>
    <row r="1006" spans="43:44" x14ac:dyDescent="0.25">
      <c r="AQ1006" s="1026"/>
      <c r="AR1006" s="1027"/>
    </row>
    <row r="1007" spans="43:44" x14ac:dyDescent="0.25">
      <c r="AQ1007" s="1026"/>
      <c r="AR1007" s="1027"/>
    </row>
    <row r="1008" spans="43:44" x14ac:dyDescent="0.25">
      <c r="AQ1008" s="1026"/>
      <c r="AR1008" s="1027"/>
    </row>
    <row r="1009" spans="43:44" x14ac:dyDescent="0.25">
      <c r="AQ1009" s="1026"/>
      <c r="AR1009" s="1027"/>
    </row>
    <row r="1010" spans="43:44" x14ac:dyDescent="0.25">
      <c r="AQ1010" s="1026"/>
      <c r="AR1010" s="1027"/>
    </row>
    <row r="1011" spans="43:44" x14ac:dyDescent="0.25">
      <c r="AQ1011" s="1026"/>
      <c r="AR1011" s="1027"/>
    </row>
    <row r="1012" spans="43:44" x14ac:dyDescent="0.25">
      <c r="AQ1012" s="1026"/>
      <c r="AR1012" s="1027"/>
    </row>
    <row r="1013" spans="43:44" x14ac:dyDescent="0.25">
      <c r="AQ1013" s="1026"/>
      <c r="AR1013" s="1027"/>
    </row>
    <row r="1014" spans="43:44" x14ac:dyDescent="0.25">
      <c r="AQ1014" s="1026"/>
      <c r="AR1014" s="1027"/>
    </row>
    <row r="1015" spans="43:44" x14ac:dyDescent="0.25">
      <c r="AQ1015" s="1026"/>
      <c r="AR1015" s="1027"/>
    </row>
    <row r="1016" spans="43:44" x14ac:dyDescent="0.25">
      <c r="AQ1016" s="1026"/>
      <c r="AR1016" s="1027"/>
    </row>
    <row r="1017" spans="43:44" x14ac:dyDescent="0.25">
      <c r="AQ1017" s="1026"/>
      <c r="AR1017" s="1027"/>
    </row>
    <row r="1018" spans="43:44" x14ac:dyDescent="0.25">
      <c r="AQ1018" s="1026"/>
      <c r="AR1018" s="1027"/>
    </row>
    <row r="1019" spans="43:44" x14ac:dyDescent="0.25">
      <c r="AQ1019" s="1026"/>
      <c r="AR1019" s="1027"/>
    </row>
    <row r="1020" spans="43:44" x14ac:dyDescent="0.25">
      <c r="AQ1020" s="1026"/>
      <c r="AR1020" s="1027"/>
    </row>
    <row r="1021" spans="43:44" x14ac:dyDescent="0.25">
      <c r="AQ1021" s="1026"/>
      <c r="AR1021" s="1027"/>
    </row>
    <row r="1022" spans="43:44" x14ac:dyDescent="0.25">
      <c r="AQ1022" s="1026"/>
      <c r="AR1022" s="1027"/>
    </row>
    <row r="1023" spans="43:44" x14ac:dyDescent="0.25">
      <c r="AQ1023" s="1026"/>
      <c r="AR1023" s="1027"/>
    </row>
    <row r="1024" spans="43:44" x14ac:dyDescent="0.25">
      <c r="AQ1024" s="1026"/>
      <c r="AR1024" s="1027"/>
    </row>
    <row r="1025" spans="43:44" x14ac:dyDescent="0.25">
      <c r="AQ1025" s="1026"/>
      <c r="AR1025" s="1027"/>
    </row>
    <row r="1026" spans="43:44" x14ac:dyDescent="0.25">
      <c r="AQ1026" s="1026"/>
      <c r="AR1026" s="1027"/>
    </row>
    <row r="1027" spans="43:44" x14ac:dyDescent="0.25">
      <c r="AQ1027" s="1026"/>
      <c r="AR1027" s="1027"/>
    </row>
    <row r="1028" spans="43:44" x14ac:dyDescent="0.25">
      <c r="AQ1028" s="1026"/>
      <c r="AR1028" s="1027"/>
    </row>
    <row r="1029" spans="43:44" x14ac:dyDescent="0.25">
      <c r="AQ1029" s="1026"/>
      <c r="AR1029" s="1027"/>
    </row>
    <row r="1030" spans="43:44" x14ac:dyDescent="0.25">
      <c r="AQ1030" s="1026"/>
      <c r="AR1030" s="1027"/>
    </row>
    <row r="1031" spans="43:44" x14ac:dyDescent="0.25">
      <c r="AQ1031" s="1026"/>
      <c r="AR1031" s="1027"/>
    </row>
    <row r="1032" spans="43:44" x14ac:dyDescent="0.25">
      <c r="AQ1032" s="1026"/>
      <c r="AR1032" s="1027"/>
    </row>
    <row r="1033" spans="43:44" x14ac:dyDescent="0.25">
      <c r="AQ1033" s="1026"/>
      <c r="AR1033" s="1027"/>
    </row>
    <row r="1034" spans="43:44" x14ac:dyDescent="0.25">
      <c r="AQ1034" s="1026"/>
      <c r="AR1034" s="1027"/>
    </row>
    <row r="1035" spans="43:44" x14ac:dyDescent="0.25">
      <c r="AQ1035" s="1026"/>
      <c r="AR1035" s="1027"/>
    </row>
    <row r="1036" spans="43:44" x14ac:dyDescent="0.25">
      <c r="AQ1036" s="1026"/>
      <c r="AR1036" s="1027"/>
    </row>
    <row r="1037" spans="43:44" x14ac:dyDescent="0.25">
      <c r="AQ1037" s="1026"/>
      <c r="AR1037" s="1027"/>
    </row>
    <row r="1038" spans="43:44" x14ac:dyDescent="0.25">
      <c r="AQ1038" s="1026"/>
      <c r="AR1038" s="1027"/>
    </row>
    <row r="1039" spans="43:44" x14ac:dyDescent="0.25">
      <c r="AQ1039" s="1026"/>
      <c r="AR1039" s="1027"/>
    </row>
    <row r="1040" spans="43:44" x14ac:dyDescent="0.25">
      <c r="AQ1040" s="1026"/>
      <c r="AR1040" s="1027"/>
    </row>
    <row r="1041" spans="43:44" x14ac:dyDescent="0.25">
      <c r="AQ1041" s="1026"/>
      <c r="AR1041" s="1027"/>
    </row>
    <row r="1042" spans="43:44" x14ac:dyDescent="0.25">
      <c r="AQ1042" s="1026"/>
      <c r="AR1042" s="1027"/>
    </row>
    <row r="1043" spans="43:44" x14ac:dyDescent="0.25">
      <c r="AQ1043" s="1026"/>
      <c r="AR1043" s="1027"/>
    </row>
    <row r="1044" spans="43:44" x14ac:dyDescent="0.25">
      <c r="AQ1044" s="1026"/>
      <c r="AR1044" s="1027"/>
    </row>
    <row r="1045" spans="43:44" x14ac:dyDescent="0.25">
      <c r="AQ1045" s="1026"/>
      <c r="AR1045" s="1027"/>
    </row>
    <row r="1046" spans="43:44" x14ac:dyDescent="0.25">
      <c r="AQ1046" s="1026"/>
      <c r="AR1046" s="1027"/>
    </row>
    <row r="1047" spans="43:44" x14ac:dyDescent="0.25">
      <c r="AQ1047" s="1026"/>
      <c r="AR1047" s="1027"/>
    </row>
    <row r="1048" spans="43:44" x14ac:dyDescent="0.25">
      <c r="AQ1048" s="1026"/>
      <c r="AR1048" s="1027"/>
    </row>
    <row r="1049" spans="43:44" x14ac:dyDescent="0.25">
      <c r="AQ1049" s="1026"/>
      <c r="AR1049" s="1027"/>
    </row>
    <row r="1050" spans="43:44" x14ac:dyDescent="0.25">
      <c r="AQ1050" s="1026"/>
      <c r="AR1050" s="1027"/>
    </row>
    <row r="1051" spans="43:44" x14ac:dyDescent="0.25">
      <c r="AQ1051" s="1026"/>
      <c r="AR1051" s="1027"/>
    </row>
    <row r="1052" spans="43:44" x14ac:dyDescent="0.25">
      <c r="AQ1052" s="1026"/>
      <c r="AR1052" s="1027"/>
    </row>
    <row r="1053" spans="43:44" x14ac:dyDescent="0.25">
      <c r="AQ1053" s="1026"/>
      <c r="AR1053" s="1027"/>
    </row>
    <row r="1054" spans="43:44" x14ac:dyDescent="0.25">
      <c r="AQ1054" s="1026"/>
      <c r="AR1054" s="1027"/>
    </row>
    <row r="1055" spans="43:44" x14ac:dyDescent="0.25">
      <c r="AQ1055" s="1026"/>
      <c r="AR1055" s="1027"/>
    </row>
    <row r="1056" spans="43:44" x14ac:dyDescent="0.25">
      <c r="AQ1056" s="1026"/>
      <c r="AR1056" s="1027"/>
    </row>
    <row r="1057" spans="43:44" x14ac:dyDescent="0.25">
      <c r="AQ1057" s="1026"/>
      <c r="AR1057" s="1027"/>
    </row>
    <row r="1058" spans="43:44" x14ac:dyDescent="0.25">
      <c r="AQ1058" s="1026"/>
      <c r="AR1058" s="1027"/>
    </row>
    <row r="1059" spans="43:44" x14ac:dyDescent="0.25">
      <c r="AQ1059" s="1026"/>
      <c r="AR1059" s="1027"/>
    </row>
    <row r="1060" spans="43:44" x14ac:dyDescent="0.25">
      <c r="AQ1060" s="1026"/>
      <c r="AR1060" s="1027"/>
    </row>
    <row r="1061" spans="43:44" x14ac:dyDescent="0.25">
      <c r="AQ1061" s="1026"/>
      <c r="AR1061" s="1027"/>
    </row>
    <row r="1062" spans="43:44" x14ac:dyDescent="0.25">
      <c r="AQ1062" s="1026"/>
      <c r="AR1062" s="1027"/>
    </row>
    <row r="1063" spans="43:44" x14ac:dyDescent="0.25">
      <c r="AQ1063" s="1026"/>
      <c r="AR1063" s="1027"/>
    </row>
    <row r="1064" spans="43:44" x14ac:dyDescent="0.25">
      <c r="AQ1064" s="1026"/>
      <c r="AR1064" s="1027"/>
    </row>
    <row r="1065" spans="43:44" x14ac:dyDescent="0.25">
      <c r="AQ1065" s="1026"/>
      <c r="AR1065" s="1027"/>
    </row>
    <row r="1066" spans="43:44" x14ac:dyDescent="0.25">
      <c r="AQ1066" s="1026"/>
      <c r="AR1066" s="1027"/>
    </row>
    <row r="1067" spans="43:44" x14ac:dyDescent="0.25">
      <c r="AQ1067" s="1026"/>
      <c r="AR1067" s="1027"/>
    </row>
    <row r="1068" spans="43:44" x14ac:dyDescent="0.25">
      <c r="AQ1068" s="1026"/>
      <c r="AR1068" s="1027"/>
    </row>
    <row r="1069" spans="43:44" x14ac:dyDescent="0.25">
      <c r="AQ1069" s="1026"/>
      <c r="AR1069" s="1027"/>
    </row>
    <row r="1070" spans="43:44" x14ac:dyDescent="0.25">
      <c r="AQ1070" s="1026"/>
      <c r="AR1070" s="1027"/>
    </row>
    <row r="1071" spans="43:44" x14ac:dyDescent="0.25">
      <c r="AQ1071" s="1026"/>
      <c r="AR1071" s="1027"/>
    </row>
    <row r="1072" spans="43:44" x14ac:dyDescent="0.25">
      <c r="AQ1072" s="1026"/>
      <c r="AR1072" s="1027"/>
    </row>
    <row r="1073" spans="43:44" x14ac:dyDescent="0.25">
      <c r="AQ1073" s="1026"/>
      <c r="AR1073" s="1027"/>
    </row>
    <row r="1074" spans="43:44" x14ac:dyDescent="0.25">
      <c r="AQ1074" s="1026"/>
      <c r="AR1074" s="1027"/>
    </row>
    <row r="1075" spans="43:44" x14ac:dyDescent="0.25">
      <c r="AQ1075" s="1026"/>
      <c r="AR1075" s="1027"/>
    </row>
    <row r="1076" spans="43:44" x14ac:dyDescent="0.25">
      <c r="AQ1076" s="1026"/>
      <c r="AR1076" s="1027"/>
    </row>
    <row r="1077" spans="43:44" x14ac:dyDescent="0.25">
      <c r="AQ1077" s="1026"/>
      <c r="AR1077" s="1027"/>
    </row>
    <row r="1078" spans="43:44" x14ac:dyDescent="0.25">
      <c r="AQ1078" s="1026"/>
      <c r="AR1078" s="1027"/>
    </row>
    <row r="1079" spans="43:44" x14ac:dyDescent="0.25">
      <c r="AQ1079" s="1026"/>
      <c r="AR1079" s="1027"/>
    </row>
    <row r="1080" spans="43:44" x14ac:dyDescent="0.25">
      <c r="AQ1080" s="1026"/>
      <c r="AR1080" s="1027"/>
    </row>
    <row r="1081" spans="43:44" x14ac:dyDescent="0.25">
      <c r="AQ1081" s="1026"/>
      <c r="AR1081" s="1027"/>
    </row>
    <row r="1082" spans="43:44" x14ac:dyDescent="0.25">
      <c r="AQ1082" s="1026"/>
      <c r="AR1082" s="1027"/>
    </row>
    <row r="1083" spans="43:44" x14ac:dyDescent="0.25">
      <c r="AQ1083" s="1026"/>
      <c r="AR1083" s="1027"/>
    </row>
    <row r="1084" spans="43:44" x14ac:dyDescent="0.25">
      <c r="AQ1084" s="1026"/>
      <c r="AR1084" s="1027"/>
    </row>
    <row r="1085" spans="43:44" x14ac:dyDescent="0.25">
      <c r="AQ1085" s="1026"/>
      <c r="AR1085" s="1027"/>
    </row>
    <row r="1086" spans="43:44" x14ac:dyDescent="0.25">
      <c r="AQ1086" s="1026"/>
      <c r="AR1086" s="1027"/>
    </row>
    <row r="1087" spans="43:44" x14ac:dyDescent="0.25">
      <c r="AQ1087" s="1026"/>
      <c r="AR1087" s="1027"/>
    </row>
    <row r="1088" spans="43:44" x14ac:dyDescent="0.25">
      <c r="AQ1088" s="1026"/>
      <c r="AR1088" s="1027"/>
    </row>
    <row r="1089" spans="43:44" x14ac:dyDescent="0.25">
      <c r="AQ1089" s="1026"/>
      <c r="AR1089" s="1027"/>
    </row>
    <row r="1090" spans="43:44" x14ac:dyDescent="0.25">
      <c r="AQ1090" s="1026"/>
      <c r="AR1090" s="1027"/>
    </row>
    <row r="1091" spans="43:44" x14ac:dyDescent="0.25">
      <c r="AQ1091" s="1026"/>
      <c r="AR1091" s="1027"/>
    </row>
    <row r="1092" spans="43:44" x14ac:dyDescent="0.25">
      <c r="AQ1092" s="1026"/>
      <c r="AR1092" s="1027"/>
    </row>
    <row r="1093" spans="43:44" x14ac:dyDescent="0.25">
      <c r="AQ1093" s="1026"/>
      <c r="AR1093" s="1027"/>
    </row>
    <row r="1094" spans="43:44" x14ac:dyDescent="0.25">
      <c r="AQ1094" s="1026"/>
      <c r="AR1094" s="1027"/>
    </row>
    <row r="1095" spans="43:44" x14ac:dyDescent="0.25">
      <c r="AQ1095" s="1026"/>
      <c r="AR1095" s="1027"/>
    </row>
    <row r="1096" spans="43:44" x14ac:dyDescent="0.25">
      <c r="AQ1096" s="1026"/>
      <c r="AR1096" s="1027"/>
    </row>
    <row r="1097" spans="43:44" x14ac:dyDescent="0.25">
      <c r="AQ1097" s="1026"/>
      <c r="AR1097" s="1027"/>
    </row>
    <row r="1098" spans="43:44" x14ac:dyDescent="0.25">
      <c r="AQ1098" s="1026"/>
      <c r="AR1098" s="1027"/>
    </row>
    <row r="1099" spans="43:44" x14ac:dyDescent="0.25">
      <c r="AQ1099" s="1026"/>
      <c r="AR1099" s="1027"/>
    </row>
    <row r="1100" spans="43:44" x14ac:dyDescent="0.25">
      <c r="AQ1100" s="1026"/>
      <c r="AR1100" s="1027"/>
    </row>
    <row r="1101" spans="43:44" x14ac:dyDescent="0.25">
      <c r="AQ1101" s="1026"/>
      <c r="AR1101" s="1027"/>
    </row>
    <row r="1102" spans="43:44" x14ac:dyDescent="0.25">
      <c r="AQ1102" s="1026"/>
      <c r="AR1102" s="1027"/>
    </row>
    <row r="1103" spans="43:44" x14ac:dyDescent="0.25">
      <c r="AQ1103" s="1026"/>
      <c r="AR1103" s="1027"/>
    </row>
    <row r="1104" spans="43:44" x14ac:dyDescent="0.25">
      <c r="AQ1104" s="1026"/>
      <c r="AR1104" s="1027"/>
    </row>
    <row r="1105" spans="43:44" x14ac:dyDescent="0.25">
      <c r="AQ1105" s="1026"/>
      <c r="AR1105" s="1027"/>
    </row>
    <row r="1106" spans="43:44" x14ac:dyDescent="0.25">
      <c r="AQ1106" s="1026"/>
      <c r="AR1106" s="1027"/>
    </row>
    <row r="1107" spans="43:44" x14ac:dyDescent="0.25">
      <c r="AQ1107" s="1026"/>
      <c r="AR1107" s="1027"/>
    </row>
    <row r="1108" spans="43:44" x14ac:dyDescent="0.25">
      <c r="AQ1108" s="1026"/>
      <c r="AR1108" s="1027"/>
    </row>
    <row r="1109" spans="43:44" x14ac:dyDescent="0.25">
      <c r="AQ1109" s="1026"/>
      <c r="AR1109" s="1027"/>
    </row>
    <row r="1110" spans="43:44" x14ac:dyDescent="0.25">
      <c r="AQ1110" s="1026"/>
      <c r="AR1110" s="1027"/>
    </row>
    <row r="1111" spans="43:44" x14ac:dyDescent="0.25">
      <c r="AQ1111" s="1026"/>
      <c r="AR1111" s="1027"/>
    </row>
    <row r="1112" spans="43:44" x14ac:dyDescent="0.25">
      <c r="AQ1112" s="1026"/>
      <c r="AR1112" s="1027"/>
    </row>
    <row r="1113" spans="43:44" x14ac:dyDescent="0.25">
      <c r="AQ1113" s="1026"/>
      <c r="AR1113" s="1027"/>
    </row>
    <row r="1114" spans="43:44" x14ac:dyDescent="0.25">
      <c r="AQ1114" s="1026"/>
      <c r="AR1114" s="1027"/>
    </row>
    <row r="1115" spans="43:44" x14ac:dyDescent="0.25">
      <c r="AQ1115" s="1026"/>
      <c r="AR1115" s="1027"/>
    </row>
    <row r="1116" spans="43:44" x14ac:dyDescent="0.25">
      <c r="AQ1116" s="1026"/>
      <c r="AR1116" s="1027"/>
    </row>
    <row r="1117" spans="43:44" x14ac:dyDescent="0.25">
      <c r="AQ1117" s="1026"/>
      <c r="AR1117" s="1027"/>
    </row>
    <row r="1118" spans="43:44" x14ac:dyDescent="0.25">
      <c r="AQ1118" s="1026"/>
      <c r="AR1118" s="1027"/>
    </row>
    <row r="1119" spans="43:44" x14ac:dyDescent="0.25">
      <c r="AQ1119" s="1026"/>
      <c r="AR1119" s="1027"/>
    </row>
    <row r="1120" spans="43:44" x14ac:dyDescent="0.25">
      <c r="AQ1120" s="1026"/>
      <c r="AR1120" s="1027"/>
    </row>
    <row r="1121" spans="43:44" x14ac:dyDescent="0.25">
      <c r="AQ1121" s="1026"/>
      <c r="AR1121" s="1027"/>
    </row>
    <row r="1122" spans="43:44" x14ac:dyDescent="0.25">
      <c r="AQ1122" s="1026"/>
      <c r="AR1122" s="1027"/>
    </row>
    <row r="1123" spans="43:44" x14ac:dyDescent="0.25">
      <c r="AQ1123" s="1026"/>
      <c r="AR1123" s="1027"/>
    </row>
    <row r="1124" spans="43:44" x14ac:dyDescent="0.25">
      <c r="AQ1124" s="1026"/>
      <c r="AR1124" s="1027"/>
    </row>
    <row r="1125" spans="43:44" x14ac:dyDescent="0.25">
      <c r="AQ1125" s="1026"/>
      <c r="AR1125" s="1027"/>
    </row>
    <row r="1126" spans="43:44" x14ac:dyDescent="0.25">
      <c r="AQ1126" s="1026"/>
      <c r="AR1126" s="1027"/>
    </row>
    <row r="1127" spans="43:44" x14ac:dyDescent="0.25">
      <c r="AQ1127" s="1026"/>
      <c r="AR1127" s="1027"/>
    </row>
    <row r="1128" spans="43:44" x14ac:dyDescent="0.25">
      <c r="AQ1128" s="1026"/>
      <c r="AR1128" s="1027"/>
    </row>
    <row r="1129" spans="43:44" x14ac:dyDescent="0.25">
      <c r="AQ1129" s="1026"/>
      <c r="AR1129" s="1027"/>
    </row>
    <row r="1130" spans="43:44" x14ac:dyDescent="0.25">
      <c r="AQ1130" s="1026"/>
      <c r="AR1130" s="1027"/>
    </row>
    <row r="1131" spans="43:44" x14ac:dyDescent="0.25">
      <c r="AQ1131" s="1026"/>
      <c r="AR1131" s="1027"/>
    </row>
    <row r="1132" spans="43:44" x14ac:dyDescent="0.25">
      <c r="AQ1132" s="1026"/>
      <c r="AR1132" s="1027"/>
    </row>
    <row r="1133" spans="43:44" x14ac:dyDescent="0.25">
      <c r="AQ1133" s="1026"/>
      <c r="AR1133" s="1027"/>
    </row>
    <row r="1134" spans="43:44" x14ac:dyDescent="0.25">
      <c r="AQ1134" s="1026"/>
      <c r="AR1134" s="1027"/>
    </row>
    <row r="1135" spans="43:44" x14ac:dyDescent="0.25">
      <c r="AQ1135" s="1026"/>
      <c r="AR1135" s="1027"/>
    </row>
    <row r="1136" spans="43:44" x14ac:dyDescent="0.25">
      <c r="AQ1136" s="1026"/>
      <c r="AR1136" s="1027"/>
    </row>
    <row r="1137" spans="43:44" x14ac:dyDescent="0.25">
      <c r="AQ1137" s="1026"/>
      <c r="AR1137" s="1027"/>
    </row>
    <row r="1138" spans="43:44" x14ac:dyDescent="0.25">
      <c r="AQ1138" s="1026"/>
      <c r="AR1138" s="1027"/>
    </row>
    <row r="1139" spans="43:44" x14ac:dyDescent="0.25">
      <c r="AQ1139" s="1026"/>
      <c r="AR1139" s="1027"/>
    </row>
    <row r="1140" spans="43:44" x14ac:dyDescent="0.25">
      <c r="AQ1140" s="1026"/>
      <c r="AR1140" s="1027"/>
    </row>
    <row r="1141" spans="43:44" x14ac:dyDescent="0.25">
      <c r="AQ1141" s="1026"/>
      <c r="AR1141" s="1027"/>
    </row>
    <row r="1142" spans="43:44" x14ac:dyDescent="0.25">
      <c r="AQ1142" s="1026"/>
      <c r="AR1142" s="1027"/>
    </row>
    <row r="1143" spans="43:44" x14ac:dyDescent="0.25">
      <c r="AQ1143" s="1026"/>
      <c r="AR1143" s="1027"/>
    </row>
    <row r="1144" spans="43:44" x14ac:dyDescent="0.25">
      <c r="AQ1144" s="1026"/>
      <c r="AR1144" s="1027"/>
    </row>
    <row r="1145" spans="43:44" x14ac:dyDescent="0.25">
      <c r="AQ1145" s="1026"/>
      <c r="AR1145" s="1027"/>
    </row>
    <row r="1146" spans="43:44" x14ac:dyDescent="0.25">
      <c r="AQ1146" s="1026"/>
      <c r="AR1146" s="1027"/>
    </row>
    <row r="1147" spans="43:44" x14ac:dyDescent="0.25">
      <c r="AQ1147" s="1026"/>
      <c r="AR1147" s="1027"/>
    </row>
    <row r="1148" spans="43:44" x14ac:dyDescent="0.25">
      <c r="AQ1148" s="1026"/>
      <c r="AR1148" s="1027"/>
    </row>
    <row r="1149" spans="43:44" x14ac:dyDescent="0.25">
      <c r="AQ1149" s="1026"/>
      <c r="AR1149" s="1027"/>
    </row>
    <row r="1150" spans="43:44" x14ac:dyDescent="0.25">
      <c r="AQ1150" s="1026"/>
      <c r="AR1150" s="1027"/>
    </row>
    <row r="1151" spans="43:44" x14ac:dyDescent="0.25">
      <c r="AQ1151" s="1026"/>
      <c r="AR1151" s="1027"/>
    </row>
    <row r="1152" spans="43:44" x14ac:dyDescent="0.25">
      <c r="AQ1152" s="1026"/>
      <c r="AR1152" s="1027"/>
    </row>
    <row r="1153" spans="43:44" x14ac:dyDescent="0.25">
      <c r="AQ1153" s="1026"/>
      <c r="AR1153" s="1027"/>
    </row>
    <row r="1154" spans="43:44" x14ac:dyDescent="0.25">
      <c r="AQ1154" s="1026"/>
      <c r="AR1154" s="1027"/>
    </row>
    <row r="1155" spans="43:44" x14ac:dyDescent="0.25">
      <c r="AQ1155" s="1026"/>
      <c r="AR1155" s="1027"/>
    </row>
    <row r="1156" spans="43:44" x14ac:dyDescent="0.25">
      <c r="AQ1156" s="1026"/>
      <c r="AR1156" s="1027"/>
    </row>
    <row r="1157" spans="43:44" x14ac:dyDescent="0.25">
      <c r="AQ1157" s="1026"/>
      <c r="AR1157" s="1027"/>
    </row>
    <row r="1158" spans="43:44" x14ac:dyDescent="0.25">
      <c r="AQ1158" s="1026"/>
      <c r="AR1158" s="1027"/>
    </row>
    <row r="1159" spans="43:44" x14ac:dyDescent="0.25">
      <c r="AQ1159" s="1026"/>
      <c r="AR1159" s="1027"/>
    </row>
    <row r="1160" spans="43:44" x14ac:dyDescent="0.25">
      <c r="AQ1160" s="1026"/>
      <c r="AR1160" s="1027"/>
    </row>
    <row r="1161" spans="43:44" x14ac:dyDescent="0.25">
      <c r="AQ1161" s="1026"/>
      <c r="AR1161" s="1027"/>
    </row>
    <row r="1162" spans="43:44" x14ac:dyDescent="0.25">
      <c r="AQ1162" s="1026"/>
      <c r="AR1162" s="1027"/>
    </row>
    <row r="1163" spans="43:44" x14ac:dyDescent="0.25">
      <c r="AQ1163" s="1026"/>
      <c r="AR1163" s="1027"/>
    </row>
    <row r="1164" spans="43:44" x14ac:dyDescent="0.25">
      <c r="AQ1164" s="1026"/>
      <c r="AR1164" s="1027"/>
    </row>
    <row r="1165" spans="43:44" x14ac:dyDescent="0.25">
      <c r="AQ1165" s="1026"/>
      <c r="AR1165" s="1027"/>
    </row>
    <row r="1166" spans="43:44" x14ac:dyDescent="0.25">
      <c r="AQ1166" s="1026"/>
      <c r="AR1166" s="1027"/>
    </row>
    <row r="1167" spans="43:44" x14ac:dyDescent="0.25">
      <c r="AQ1167" s="1026"/>
      <c r="AR1167" s="1027"/>
    </row>
    <row r="1168" spans="43:44" x14ac:dyDescent="0.25">
      <c r="AQ1168" s="1026"/>
      <c r="AR1168" s="1027"/>
    </row>
    <row r="1169" spans="43:44" x14ac:dyDescent="0.25">
      <c r="AQ1169" s="1026"/>
      <c r="AR1169" s="1027"/>
    </row>
    <row r="1170" spans="43:44" x14ac:dyDescent="0.25">
      <c r="AQ1170" s="1026"/>
      <c r="AR1170" s="1027"/>
    </row>
    <row r="1171" spans="43:44" x14ac:dyDescent="0.25">
      <c r="AQ1171" s="1026"/>
      <c r="AR1171" s="1027"/>
    </row>
    <row r="1172" spans="43:44" x14ac:dyDescent="0.25">
      <c r="AQ1172" s="1026"/>
      <c r="AR1172" s="1027"/>
    </row>
    <row r="1173" spans="43:44" x14ac:dyDescent="0.25">
      <c r="AQ1173" s="1026"/>
      <c r="AR1173" s="1027"/>
    </row>
    <row r="1174" spans="43:44" x14ac:dyDescent="0.25">
      <c r="AQ1174" s="1026"/>
      <c r="AR1174" s="1027"/>
    </row>
    <row r="1175" spans="43:44" x14ac:dyDescent="0.25">
      <c r="AQ1175" s="1026"/>
      <c r="AR1175" s="1027"/>
    </row>
    <row r="1176" spans="43:44" x14ac:dyDescent="0.25">
      <c r="AQ1176" s="1026"/>
      <c r="AR1176" s="1027"/>
    </row>
    <row r="1177" spans="43:44" x14ac:dyDescent="0.25">
      <c r="AQ1177" s="1026"/>
      <c r="AR1177" s="1027"/>
    </row>
    <row r="1178" spans="43:44" x14ac:dyDescent="0.25">
      <c r="AQ1178" s="1026"/>
      <c r="AR1178" s="1027"/>
    </row>
    <row r="1179" spans="43:44" x14ac:dyDescent="0.25">
      <c r="AQ1179" s="1026"/>
      <c r="AR1179" s="1027"/>
    </row>
    <row r="1180" spans="43:44" x14ac:dyDescent="0.25">
      <c r="AQ1180" s="1026"/>
      <c r="AR1180" s="1027"/>
    </row>
    <row r="1181" spans="43:44" x14ac:dyDescent="0.25">
      <c r="AQ1181" s="1026"/>
      <c r="AR1181" s="1027"/>
    </row>
    <row r="1182" spans="43:44" x14ac:dyDescent="0.25">
      <c r="AQ1182" s="1026"/>
      <c r="AR1182" s="1027"/>
    </row>
    <row r="1183" spans="43:44" x14ac:dyDescent="0.25">
      <c r="AQ1183" s="1026"/>
      <c r="AR1183" s="1027"/>
    </row>
    <row r="1184" spans="43:44" x14ac:dyDescent="0.25">
      <c r="AQ1184" s="1026"/>
      <c r="AR1184" s="1027"/>
    </row>
    <row r="1185" spans="43:44" x14ac:dyDescent="0.25">
      <c r="AQ1185" s="1026"/>
      <c r="AR1185" s="1027"/>
    </row>
    <row r="1186" spans="43:44" x14ac:dyDescent="0.25">
      <c r="AQ1186" s="1026"/>
      <c r="AR1186" s="1027"/>
    </row>
    <row r="1187" spans="43:44" x14ac:dyDescent="0.25">
      <c r="AQ1187" s="1026"/>
      <c r="AR1187" s="1027"/>
    </row>
    <row r="1188" spans="43:44" x14ac:dyDescent="0.25">
      <c r="AQ1188" s="1026"/>
      <c r="AR1188" s="1027"/>
    </row>
    <row r="1189" spans="43:44" x14ac:dyDescent="0.25">
      <c r="AQ1189" s="1026"/>
      <c r="AR1189" s="1027"/>
    </row>
    <row r="1190" spans="43:44" x14ac:dyDescent="0.25">
      <c r="AQ1190" s="1026"/>
      <c r="AR1190" s="1027"/>
    </row>
    <row r="1191" spans="43:44" x14ac:dyDescent="0.25">
      <c r="AQ1191" s="1026"/>
      <c r="AR1191" s="1027"/>
    </row>
    <row r="1192" spans="43:44" x14ac:dyDescent="0.25">
      <c r="AQ1192" s="1026"/>
      <c r="AR1192" s="1027"/>
    </row>
    <row r="1193" spans="43:44" x14ac:dyDescent="0.25">
      <c r="AQ1193" s="1026"/>
      <c r="AR1193" s="1027"/>
    </row>
    <row r="1194" spans="43:44" x14ac:dyDescent="0.25">
      <c r="AQ1194" s="1026"/>
      <c r="AR1194" s="1027"/>
    </row>
    <row r="1195" spans="43:44" x14ac:dyDescent="0.25">
      <c r="AQ1195" s="1026"/>
      <c r="AR1195" s="1027"/>
    </row>
    <row r="1196" spans="43:44" x14ac:dyDescent="0.25">
      <c r="AQ1196" s="1026"/>
      <c r="AR1196" s="1027"/>
    </row>
    <row r="1197" spans="43:44" x14ac:dyDescent="0.25">
      <c r="AQ1197" s="1026"/>
      <c r="AR1197" s="1027"/>
    </row>
    <row r="1198" spans="43:44" x14ac:dyDescent="0.25">
      <c r="AQ1198" s="1026"/>
      <c r="AR1198" s="1027"/>
    </row>
    <row r="1199" spans="43:44" x14ac:dyDescent="0.25">
      <c r="AQ1199" s="1026"/>
      <c r="AR1199" s="1027"/>
    </row>
    <row r="1200" spans="43:44" x14ac:dyDescent="0.25">
      <c r="AQ1200" s="1026"/>
      <c r="AR1200" s="1027"/>
    </row>
    <row r="1201" spans="43:44" x14ac:dyDescent="0.25">
      <c r="AQ1201" s="1026"/>
      <c r="AR1201" s="1027"/>
    </row>
    <row r="1202" spans="43:44" x14ac:dyDescent="0.25">
      <c r="AQ1202" s="1026"/>
      <c r="AR1202" s="1027"/>
    </row>
    <row r="1203" spans="43:44" x14ac:dyDescent="0.25">
      <c r="AQ1203" s="1026"/>
      <c r="AR1203" s="1027"/>
    </row>
    <row r="1204" spans="43:44" x14ac:dyDescent="0.25">
      <c r="AQ1204" s="1026"/>
      <c r="AR1204" s="1027"/>
    </row>
    <row r="1205" spans="43:44" x14ac:dyDescent="0.25">
      <c r="AQ1205" s="1026"/>
      <c r="AR1205" s="1027"/>
    </row>
    <row r="1206" spans="43:44" x14ac:dyDescent="0.25">
      <c r="AQ1206" s="1026"/>
      <c r="AR1206" s="1027"/>
    </row>
    <row r="1207" spans="43:44" x14ac:dyDescent="0.25">
      <c r="AQ1207" s="1026"/>
      <c r="AR1207" s="1027"/>
    </row>
    <row r="1208" spans="43:44" x14ac:dyDescent="0.25">
      <c r="AQ1208" s="1026"/>
      <c r="AR1208" s="1027"/>
    </row>
    <row r="1209" spans="43:44" x14ac:dyDescent="0.25">
      <c r="AQ1209" s="1026"/>
      <c r="AR1209" s="1027"/>
    </row>
    <row r="1210" spans="43:44" x14ac:dyDescent="0.25">
      <c r="AQ1210" s="1026"/>
      <c r="AR1210" s="1027"/>
    </row>
    <row r="1211" spans="43:44" x14ac:dyDescent="0.25">
      <c r="AQ1211" s="1026"/>
      <c r="AR1211" s="1027"/>
    </row>
    <row r="1212" spans="43:44" x14ac:dyDescent="0.25">
      <c r="AQ1212" s="1026"/>
      <c r="AR1212" s="1027"/>
    </row>
    <row r="1213" spans="43:44" x14ac:dyDescent="0.25">
      <c r="AQ1213" s="1026"/>
      <c r="AR1213" s="1027"/>
    </row>
    <row r="1214" spans="43:44" x14ac:dyDescent="0.25">
      <c r="AQ1214" s="1026"/>
      <c r="AR1214" s="1027"/>
    </row>
    <row r="1215" spans="43:44" x14ac:dyDescent="0.25">
      <c r="AQ1215" s="1026"/>
      <c r="AR1215" s="1027"/>
    </row>
    <row r="1216" spans="43:44" x14ac:dyDescent="0.25">
      <c r="AQ1216" s="1026"/>
      <c r="AR1216" s="1027"/>
    </row>
    <row r="1217" spans="43:44" x14ac:dyDescent="0.25">
      <c r="AQ1217" s="1026"/>
      <c r="AR1217" s="1027"/>
    </row>
    <row r="1218" spans="43:44" x14ac:dyDescent="0.25">
      <c r="AQ1218" s="1026"/>
      <c r="AR1218" s="1027"/>
    </row>
    <row r="1219" spans="43:44" x14ac:dyDescent="0.25">
      <c r="AQ1219" s="1026"/>
      <c r="AR1219" s="1027"/>
    </row>
    <row r="1220" spans="43:44" x14ac:dyDescent="0.25">
      <c r="AQ1220" s="1026"/>
      <c r="AR1220" s="1027"/>
    </row>
    <row r="1221" spans="43:44" x14ac:dyDescent="0.25">
      <c r="AQ1221" s="1026"/>
      <c r="AR1221" s="1027"/>
    </row>
    <row r="1222" spans="43:44" x14ac:dyDescent="0.25">
      <c r="AQ1222" s="1026"/>
      <c r="AR1222" s="1027"/>
    </row>
    <row r="1223" spans="43:44" x14ac:dyDescent="0.25">
      <c r="AQ1223" s="1026"/>
      <c r="AR1223" s="1027"/>
    </row>
    <row r="1224" spans="43:44" x14ac:dyDescent="0.25">
      <c r="AQ1224" s="1026"/>
      <c r="AR1224" s="1027"/>
    </row>
    <row r="1225" spans="43:44" x14ac:dyDescent="0.25">
      <c r="AQ1225" s="1026"/>
      <c r="AR1225" s="1027"/>
    </row>
    <row r="1226" spans="43:44" x14ac:dyDescent="0.25">
      <c r="AQ1226" s="1026"/>
      <c r="AR1226" s="1027"/>
    </row>
    <row r="1227" spans="43:44" x14ac:dyDescent="0.25">
      <c r="AQ1227" s="1026"/>
      <c r="AR1227" s="1027"/>
    </row>
    <row r="1228" spans="43:44" x14ac:dyDescent="0.25">
      <c r="AQ1228" s="1026"/>
      <c r="AR1228" s="1027"/>
    </row>
    <row r="1229" spans="43:44" x14ac:dyDescent="0.25">
      <c r="AQ1229" s="1026"/>
      <c r="AR1229" s="1027"/>
    </row>
    <row r="1230" spans="43:44" x14ac:dyDescent="0.25">
      <c r="AQ1230" s="1026"/>
      <c r="AR1230" s="1027"/>
    </row>
    <row r="1231" spans="43:44" x14ac:dyDescent="0.25">
      <c r="AQ1231" s="1026"/>
      <c r="AR1231" s="1027"/>
    </row>
    <row r="1232" spans="43:44" x14ac:dyDescent="0.25">
      <c r="AQ1232" s="1026"/>
      <c r="AR1232" s="1027"/>
    </row>
    <row r="1233" spans="43:44" x14ac:dyDescent="0.25">
      <c r="AQ1233" s="1026"/>
      <c r="AR1233" s="1027"/>
    </row>
    <row r="1234" spans="43:44" x14ac:dyDescent="0.25">
      <c r="AQ1234" s="1026"/>
      <c r="AR1234" s="1027"/>
    </row>
    <row r="1235" spans="43:44" x14ac:dyDescent="0.25">
      <c r="AQ1235" s="1026"/>
      <c r="AR1235" s="1027"/>
    </row>
    <row r="1236" spans="43:44" x14ac:dyDescent="0.25">
      <c r="AQ1236" s="1026"/>
      <c r="AR1236" s="1027"/>
    </row>
    <row r="1237" spans="43:44" x14ac:dyDescent="0.25">
      <c r="AQ1237" s="1026"/>
      <c r="AR1237" s="1027"/>
    </row>
    <row r="1238" spans="43:44" x14ac:dyDescent="0.25">
      <c r="AQ1238" s="1026"/>
      <c r="AR1238" s="1027"/>
    </row>
    <row r="1239" spans="43:44" x14ac:dyDescent="0.25">
      <c r="AQ1239" s="1026"/>
      <c r="AR1239" s="1027"/>
    </row>
    <row r="1240" spans="43:44" x14ac:dyDescent="0.25">
      <c r="AQ1240" s="1026"/>
      <c r="AR1240" s="1027"/>
    </row>
    <row r="1241" spans="43:44" x14ac:dyDescent="0.25">
      <c r="AQ1241" s="1026"/>
      <c r="AR1241" s="1027"/>
    </row>
    <row r="1242" spans="43:44" x14ac:dyDescent="0.25">
      <c r="AQ1242" s="1026"/>
      <c r="AR1242" s="1027"/>
    </row>
    <row r="1243" spans="43:44" x14ac:dyDescent="0.25">
      <c r="AQ1243" s="1026"/>
      <c r="AR1243" s="1027"/>
    </row>
    <row r="1244" spans="43:44" x14ac:dyDescent="0.25">
      <c r="AQ1244" s="1026"/>
      <c r="AR1244" s="1027"/>
    </row>
    <row r="1245" spans="43:44" x14ac:dyDescent="0.25">
      <c r="AQ1245" s="1026"/>
      <c r="AR1245" s="1027"/>
    </row>
    <row r="1246" spans="43:44" x14ac:dyDescent="0.25">
      <c r="AQ1246" s="1026"/>
      <c r="AR1246" s="1027"/>
    </row>
    <row r="1247" spans="43:44" x14ac:dyDescent="0.25">
      <c r="AQ1247" s="1026"/>
      <c r="AR1247" s="1027"/>
    </row>
    <row r="1248" spans="43:44" x14ac:dyDescent="0.25">
      <c r="AQ1248" s="1026"/>
      <c r="AR1248" s="1027"/>
    </row>
    <row r="1249" spans="43:44" x14ac:dyDescent="0.25">
      <c r="AQ1249" s="1026"/>
      <c r="AR1249" s="1027"/>
    </row>
    <row r="1250" spans="43:44" x14ac:dyDescent="0.25">
      <c r="AQ1250" s="1026"/>
      <c r="AR1250" s="1027"/>
    </row>
    <row r="1251" spans="43:44" x14ac:dyDescent="0.25">
      <c r="AQ1251" s="1026"/>
      <c r="AR1251" s="1027"/>
    </row>
    <row r="1252" spans="43:44" x14ac:dyDescent="0.25">
      <c r="AQ1252" s="1026"/>
      <c r="AR1252" s="1027"/>
    </row>
    <row r="1253" spans="43:44" x14ac:dyDescent="0.25">
      <c r="AQ1253" s="1026"/>
      <c r="AR1253" s="1027"/>
    </row>
    <row r="1254" spans="43:44" x14ac:dyDescent="0.25">
      <c r="AQ1254" s="1026"/>
      <c r="AR1254" s="1027"/>
    </row>
    <row r="1255" spans="43:44" x14ac:dyDescent="0.25">
      <c r="AQ1255" s="1026"/>
      <c r="AR1255" s="1027"/>
    </row>
    <row r="1256" spans="43:44" x14ac:dyDescent="0.25">
      <c r="AQ1256" s="1026"/>
      <c r="AR1256" s="1027"/>
    </row>
    <row r="1257" spans="43:44" x14ac:dyDescent="0.25">
      <c r="AQ1257" s="1026"/>
      <c r="AR1257" s="1027"/>
    </row>
    <row r="1258" spans="43:44" x14ac:dyDescent="0.25">
      <c r="AQ1258" s="1026"/>
      <c r="AR1258" s="1027"/>
    </row>
    <row r="1259" spans="43:44" x14ac:dyDescent="0.25">
      <c r="AQ1259" s="1026"/>
      <c r="AR1259" s="1027"/>
    </row>
    <row r="1260" spans="43:44" x14ac:dyDescent="0.25">
      <c r="AQ1260" s="1026"/>
      <c r="AR1260" s="1027"/>
    </row>
    <row r="1261" spans="43:44" x14ac:dyDescent="0.25">
      <c r="AQ1261" s="1026"/>
      <c r="AR1261" s="1027"/>
    </row>
    <row r="1262" spans="43:44" x14ac:dyDescent="0.25">
      <c r="AQ1262" s="1026"/>
      <c r="AR1262" s="1027"/>
    </row>
    <row r="1263" spans="43:44" x14ac:dyDescent="0.25">
      <c r="AQ1263" s="1026"/>
      <c r="AR1263" s="1027"/>
    </row>
    <row r="1264" spans="43:44" x14ac:dyDescent="0.25">
      <c r="AQ1264" s="1026"/>
      <c r="AR1264" s="1027"/>
    </row>
    <row r="1265" spans="43:44" x14ac:dyDescent="0.25">
      <c r="AQ1265" s="1026"/>
      <c r="AR1265" s="1027"/>
    </row>
    <row r="1266" spans="43:44" x14ac:dyDescent="0.25">
      <c r="AQ1266" s="1026"/>
      <c r="AR1266" s="1027"/>
    </row>
    <row r="1267" spans="43:44" x14ac:dyDescent="0.25">
      <c r="AQ1267" s="1026"/>
      <c r="AR1267" s="1027"/>
    </row>
    <row r="1268" spans="43:44" x14ac:dyDescent="0.25">
      <c r="AQ1268" s="1026"/>
      <c r="AR1268" s="1027"/>
    </row>
    <row r="1269" spans="43:44" x14ac:dyDescent="0.25">
      <c r="AQ1269" s="1026"/>
      <c r="AR1269" s="1027"/>
    </row>
    <row r="1270" spans="43:44" x14ac:dyDescent="0.25">
      <c r="AQ1270" s="1026"/>
      <c r="AR1270" s="1027"/>
    </row>
    <row r="1271" spans="43:44" x14ac:dyDescent="0.25">
      <c r="AQ1271" s="1026"/>
      <c r="AR1271" s="1027"/>
    </row>
    <row r="1272" spans="43:44" x14ac:dyDescent="0.25">
      <c r="AQ1272" s="1026"/>
      <c r="AR1272" s="1027"/>
    </row>
    <row r="1273" spans="43:44" x14ac:dyDescent="0.25">
      <c r="AQ1273" s="1026"/>
      <c r="AR1273" s="1027"/>
    </row>
    <row r="1274" spans="43:44" x14ac:dyDescent="0.25">
      <c r="AQ1274" s="1026"/>
      <c r="AR1274" s="1027"/>
    </row>
    <row r="1275" spans="43:44" x14ac:dyDescent="0.25">
      <c r="AQ1275" s="1026"/>
      <c r="AR1275" s="1027"/>
    </row>
    <row r="1276" spans="43:44" x14ac:dyDescent="0.25">
      <c r="AQ1276" s="1026"/>
      <c r="AR1276" s="1027"/>
    </row>
    <row r="1277" spans="43:44" x14ac:dyDescent="0.25">
      <c r="AQ1277" s="1026"/>
      <c r="AR1277" s="1027"/>
    </row>
    <row r="1278" spans="43:44" x14ac:dyDescent="0.25">
      <c r="AQ1278" s="1026"/>
      <c r="AR1278" s="1027"/>
    </row>
    <row r="1279" spans="43:44" x14ac:dyDescent="0.25">
      <c r="AQ1279" s="1026"/>
      <c r="AR1279" s="1027"/>
    </row>
    <row r="1280" spans="43:44" x14ac:dyDescent="0.25">
      <c r="AQ1280" s="1026"/>
      <c r="AR1280" s="1027"/>
    </row>
    <row r="1281" spans="43:44" x14ac:dyDescent="0.25">
      <c r="AQ1281" s="1026"/>
      <c r="AR1281" s="1027"/>
    </row>
    <row r="1282" spans="43:44" x14ac:dyDescent="0.25">
      <c r="AQ1282" s="1026"/>
      <c r="AR1282" s="1027"/>
    </row>
    <row r="1283" spans="43:44" x14ac:dyDescent="0.25">
      <c r="AQ1283" s="1026"/>
      <c r="AR1283" s="1027"/>
    </row>
    <row r="1284" spans="43:44" x14ac:dyDescent="0.25">
      <c r="AQ1284" s="1026"/>
      <c r="AR1284" s="1027"/>
    </row>
    <row r="1285" spans="43:44" x14ac:dyDescent="0.25">
      <c r="AQ1285" s="1026"/>
      <c r="AR1285" s="1027"/>
    </row>
    <row r="1286" spans="43:44" x14ac:dyDescent="0.25">
      <c r="AQ1286" s="1026"/>
      <c r="AR1286" s="1027"/>
    </row>
    <row r="1287" spans="43:44" x14ac:dyDescent="0.25">
      <c r="AQ1287" s="1026"/>
      <c r="AR1287" s="1027"/>
    </row>
    <row r="1288" spans="43:44" x14ac:dyDescent="0.25">
      <c r="AQ1288" s="1026"/>
      <c r="AR1288" s="1027"/>
    </row>
    <row r="1289" spans="43:44" x14ac:dyDescent="0.25">
      <c r="AQ1289" s="1026"/>
      <c r="AR1289" s="1027"/>
    </row>
    <row r="1290" spans="43:44" x14ac:dyDescent="0.25">
      <c r="AQ1290" s="1026"/>
      <c r="AR1290" s="1027"/>
    </row>
    <row r="1291" spans="43:44" x14ac:dyDescent="0.25">
      <c r="AQ1291" s="1026"/>
      <c r="AR1291" s="1027"/>
    </row>
    <row r="1292" spans="43:44" x14ac:dyDescent="0.25">
      <c r="AQ1292" s="1026"/>
      <c r="AR1292" s="1027"/>
    </row>
    <row r="1293" spans="43:44" x14ac:dyDescent="0.25">
      <c r="AQ1293" s="1026"/>
      <c r="AR1293" s="1027"/>
    </row>
    <row r="1294" spans="43:44" x14ac:dyDescent="0.25">
      <c r="AQ1294" s="1026"/>
      <c r="AR1294" s="1027"/>
    </row>
    <row r="1295" spans="43:44" x14ac:dyDescent="0.25">
      <c r="AQ1295" s="1026"/>
      <c r="AR1295" s="1027"/>
    </row>
    <row r="1296" spans="43:44" x14ac:dyDescent="0.25">
      <c r="AQ1296" s="1026"/>
      <c r="AR1296" s="1027"/>
    </row>
    <row r="1297" spans="43:44" x14ac:dyDescent="0.25">
      <c r="AQ1297" s="1026"/>
      <c r="AR1297" s="1027"/>
    </row>
    <row r="1298" spans="43:44" x14ac:dyDescent="0.25">
      <c r="AQ1298" s="1026"/>
      <c r="AR1298" s="1027"/>
    </row>
    <row r="1299" spans="43:44" x14ac:dyDescent="0.25">
      <c r="AQ1299" s="1026"/>
      <c r="AR1299" s="1027"/>
    </row>
    <row r="1300" spans="43:44" x14ac:dyDescent="0.25">
      <c r="AQ1300" s="1026"/>
      <c r="AR1300" s="1027"/>
    </row>
    <row r="1301" spans="43:44" x14ac:dyDescent="0.25">
      <c r="AQ1301" s="1026"/>
      <c r="AR1301" s="1027"/>
    </row>
    <row r="1302" spans="43:44" x14ac:dyDescent="0.25">
      <c r="AQ1302" s="1026"/>
      <c r="AR1302" s="1027"/>
    </row>
    <row r="1303" spans="43:44" x14ac:dyDescent="0.25">
      <c r="AQ1303" s="1026"/>
      <c r="AR1303" s="1027"/>
    </row>
    <row r="1304" spans="43:44" x14ac:dyDescent="0.25">
      <c r="AQ1304" s="1026"/>
      <c r="AR1304" s="1027"/>
    </row>
    <row r="1305" spans="43:44" x14ac:dyDescent="0.25">
      <c r="AQ1305" s="1026"/>
      <c r="AR1305" s="1027"/>
    </row>
    <row r="1306" spans="43:44" x14ac:dyDescent="0.25">
      <c r="AQ1306" s="1026"/>
      <c r="AR1306" s="1027"/>
    </row>
    <row r="1307" spans="43:44" x14ac:dyDescent="0.25">
      <c r="AQ1307" s="1026"/>
      <c r="AR1307" s="1027"/>
    </row>
    <row r="1308" spans="43:44" x14ac:dyDescent="0.25">
      <c r="AQ1308" s="1026"/>
      <c r="AR1308" s="1027"/>
    </row>
    <row r="1309" spans="43:44" x14ac:dyDescent="0.25">
      <c r="AQ1309" s="1026"/>
      <c r="AR1309" s="1027"/>
    </row>
    <row r="1310" spans="43:44" x14ac:dyDescent="0.25">
      <c r="AQ1310" s="1026"/>
      <c r="AR1310" s="1027"/>
    </row>
    <row r="1311" spans="43:44" x14ac:dyDescent="0.25">
      <c r="AQ1311" s="1026"/>
      <c r="AR1311" s="1027"/>
    </row>
    <row r="1312" spans="43:44" x14ac:dyDescent="0.25">
      <c r="AQ1312" s="1026"/>
      <c r="AR1312" s="1027"/>
    </row>
    <row r="1313" spans="43:44" x14ac:dyDescent="0.25">
      <c r="AQ1313" s="1026"/>
      <c r="AR1313" s="1027"/>
    </row>
    <row r="1314" spans="43:44" x14ac:dyDescent="0.25">
      <c r="AQ1314" s="1026"/>
      <c r="AR1314" s="1027"/>
    </row>
    <row r="1315" spans="43:44" x14ac:dyDescent="0.25">
      <c r="AQ1315" s="1026"/>
      <c r="AR1315" s="1027"/>
    </row>
    <row r="1316" spans="43:44" x14ac:dyDescent="0.25">
      <c r="AQ1316" s="1026"/>
      <c r="AR1316" s="1027"/>
    </row>
    <row r="1317" spans="43:44" x14ac:dyDescent="0.25">
      <c r="AQ1317" s="1026"/>
      <c r="AR1317" s="1027"/>
    </row>
    <row r="1318" spans="43:44" x14ac:dyDescent="0.25">
      <c r="AQ1318" s="1026"/>
      <c r="AR1318" s="1027"/>
    </row>
    <row r="1319" spans="43:44" x14ac:dyDescent="0.25">
      <c r="AQ1319" s="1026"/>
      <c r="AR1319" s="1027"/>
    </row>
    <row r="1320" spans="43:44" x14ac:dyDescent="0.25">
      <c r="AQ1320" s="1026"/>
      <c r="AR1320" s="1027"/>
    </row>
    <row r="1321" spans="43:44" x14ac:dyDescent="0.25">
      <c r="AQ1321" s="1026"/>
      <c r="AR1321" s="1027"/>
    </row>
    <row r="1322" spans="43:44" x14ac:dyDescent="0.25">
      <c r="AQ1322" s="1026"/>
      <c r="AR1322" s="1027"/>
    </row>
    <row r="1323" spans="43:44" x14ac:dyDescent="0.25">
      <c r="AQ1323" s="1026"/>
      <c r="AR1323" s="1027"/>
    </row>
    <row r="1324" spans="43:44" x14ac:dyDescent="0.25">
      <c r="AQ1324" s="1026"/>
      <c r="AR1324" s="1027"/>
    </row>
    <row r="1325" spans="43:44" x14ac:dyDescent="0.25">
      <c r="AQ1325" s="1026"/>
      <c r="AR1325" s="1027"/>
    </row>
    <row r="1326" spans="43:44" x14ac:dyDescent="0.25">
      <c r="AQ1326" s="1026"/>
      <c r="AR1326" s="1027"/>
    </row>
    <row r="1327" spans="43:44" x14ac:dyDescent="0.25">
      <c r="AQ1327" s="1026"/>
      <c r="AR1327" s="1027"/>
    </row>
    <row r="1328" spans="43:44" x14ac:dyDescent="0.25">
      <c r="AQ1328" s="1026"/>
      <c r="AR1328" s="1027"/>
    </row>
    <row r="1329" spans="43:44" x14ac:dyDescent="0.25">
      <c r="AQ1329" s="1026"/>
      <c r="AR1329" s="1027"/>
    </row>
    <row r="1330" spans="43:44" x14ac:dyDescent="0.25">
      <c r="AQ1330" s="1026"/>
      <c r="AR1330" s="1027"/>
    </row>
    <row r="1331" spans="43:44" x14ac:dyDescent="0.25">
      <c r="AQ1331" s="1026"/>
      <c r="AR1331" s="1027"/>
    </row>
    <row r="1332" spans="43:44" x14ac:dyDescent="0.25">
      <c r="AQ1332" s="1026"/>
      <c r="AR1332" s="1027"/>
    </row>
    <row r="1333" spans="43:44" x14ac:dyDescent="0.25">
      <c r="AQ1333" s="1026"/>
      <c r="AR1333" s="1027"/>
    </row>
    <row r="1334" spans="43:44" x14ac:dyDescent="0.25">
      <c r="AQ1334" s="1026"/>
      <c r="AR1334" s="1027"/>
    </row>
    <row r="1335" spans="43:44" x14ac:dyDescent="0.25">
      <c r="AQ1335" s="1026"/>
      <c r="AR1335" s="1027"/>
    </row>
    <row r="1336" spans="43:44" x14ac:dyDescent="0.25">
      <c r="AQ1336" s="1026"/>
      <c r="AR1336" s="1027"/>
    </row>
    <row r="1337" spans="43:44" x14ac:dyDescent="0.25">
      <c r="AQ1337" s="1026"/>
      <c r="AR1337" s="1027"/>
    </row>
    <row r="1338" spans="43:44" x14ac:dyDescent="0.25">
      <c r="AQ1338" s="1026"/>
      <c r="AR1338" s="1027"/>
    </row>
    <row r="1339" spans="43:44" x14ac:dyDescent="0.25">
      <c r="AQ1339" s="1026"/>
      <c r="AR1339" s="1027"/>
    </row>
    <row r="1340" spans="43:44" x14ac:dyDescent="0.25">
      <c r="AQ1340" s="1026"/>
      <c r="AR1340" s="1027"/>
    </row>
    <row r="1341" spans="43:44" x14ac:dyDescent="0.25">
      <c r="AQ1341" s="1026"/>
      <c r="AR1341" s="1027"/>
    </row>
    <row r="1342" spans="43:44" x14ac:dyDescent="0.25">
      <c r="AQ1342" s="1026"/>
      <c r="AR1342" s="1027"/>
    </row>
    <row r="1343" spans="43:44" x14ac:dyDescent="0.25">
      <c r="AQ1343" s="1026"/>
      <c r="AR1343" s="1027"/>
    </row>
    <row r="1344" spans="43:44" x14ac:dyDescent="0.25">
      <c r="AQ1344" s="1026"/>
      <c r="AR1344" s="1027"/>
    </row>
    <row r="1345" spans="43:44" x14ac:dyDescent="0.25">
      <c r="AQ1345" s="1026"/>
      <c r="AR1345" s="1027"/>
    </row>
    <row r="1346" spans="43:44" x14ac:dyDescent="0.25">
      <c r="AQ1346" s="1026"/>
      <c r="AR1346" s="1027"/>
    </row>
    <row r="1347" spans="43:44" x14ac:dyDescent="0.25">
      <c r="AQ1347" s="1026"/>
      <c r="AR1347" s="1027"/>
    </row>
    <row r="1348" spans="43:44" x14ac:dyDescent="0.25">
      <c r="AQ1348" s="1026"/>
      <c r="AR1348" s="1027"/>
    </row>
    <row r="1349" spans="43:44" x14ac:dyDescent="0.25">
      <c r="AQ1349" s="1026"/>
      <c r="AR1349" s="1027"/>
    </row>
    <row r="1350" spans="43:44" x14ac:dyDescent="0.25">
      <c r="AQ1350" s="1026"/>
      <c r="AR1350" s="1027"/>
    </row>
    <row r="1351" spans="43:44" x14ac:dyDescent="0.25">
      <c r="AQ1351" s="1026"/>
      <c r="AR1351" s="1027"/>
    </row>
    <row r="1352" spans="43:44" x14ac:dyDescent="0.25">
      <c r="AQ1352" s="1026"/>
      <c r="AR1352" s="1027"/>
    </row>
    <row r="1353" spans="43:44" x14ac:dyDescent="0.25">
      <c r="AQ1353" s="1026"/>
      <c r="AR1353" s="1027"/>
    </row>
    <row r="1354" spans="43:44" x14ac:dyDescent="0.25">
      <c r="AQ1354" s="1026"/>
      <c r="AR1354" s="1027"/>
    </row>
    <row r="1355" spans="43:44" x14ac:dyDescent="0.25">
      <c r="AQ1355" s="1026"/>
      <c r="AR1355" s="1027"/>
    </row>
    <row r="1356" spans="43:44" x14ac:dyDescent="0.25">
      <c r="AQ1356" s="1026"/>
      <c r="AR1356" s="1027"/>
    </row>
    <row r="1357" spans="43:44" x14ac:dyDescent="0.25">
      <c r="AQ1357" s="1026"/>
      <c r="AR1357" s="1027"/>
    </row>
    <row r="1358" spans="43:44" x14ac:dyDescent="0.25">
      <c r="AQ1358" s="1026"/>
      <c r="AR1358" s="1027"/>
    </row>
    <row r="1359" spans="43:44" x14ac:dyDescent="0.25">
      <c r="AQ1359" s="1026"/>
      <c r="AR1359" s="1027"/>
    </row>
    <row r="1360" spans="43:44" x14ac:dyDescent="0.25">
      <c r="AQ1360" s="1026"/>
      <c r="AR1360" s="1027"/>
    </row>
    <row r="1361" spans="43:44" x14ac:dyDescent="0.25">
      <c r="AQ1361" s="1026"/>
      <c r="AR1361" s="1027"/>
    </row>
    <row r="1362" spans="43:44" x14ac:dyDescent="0.25">
      <c r="AQ1362" s="1026"/>
      <c r="AR1362" s="1027"/>
    </row>
    <row r="1363" spans="43:44" x14ac:dyDescent="0.25">
      <c r="AQ1363" s="1026"/>
      <c r="AR1363" s="1027"/>
    </row>
    <row r="1364" spans="43:44" x14ac:dyDescent="0.25">
      <c r="AQ1364" s="1026"/>
      <c r="AR1364" s="1027"/>
    </row>
    <row r="1365" spans="43:44" x14ac:dyDescent="0.25">
      <c r="AQ1365" s="1026"/>
      <c r="AR1365" s="1027"/>
    </row>
    <row r="1366" spans="43:44" x14ac:dyDescent="0.25">
      <c r="AQ1366" s="1026"/>
      <c r="AR1366" s="1027"/>
    </row>
    <row r="1367" spans="43:44" x14ac:dyDescent="0.25">
      <c r="AQ1367" s="1026"/>
      <c r="AR1367" s="1027"/>
    </row>
    <row r="1368" spans="43:44" x14ac:dyDescent="0.25">
      <c r="AQ1368" s="1026"/>
      <c r="AR1368" s="1027"/>
    </row>
    <row r="1369" spans="43:44" x14ac:dyDescent="0.25">
      <c r="AQ1369" s="1026"/>
      <c r="AR1369" s="1027"/>
    </row>
    <row r="1370" spans="43:44" x14ac:dyDescent="0.25">
      <c r="AQ1370" s="1026"/>
      <c r="AR1370" s="1027"/>
    </row>
    <row r="1371" spans="43:44" x14ac:dyDescent="0.25">
      <c r="AQ1371" s="1026"/>
      <c r="AR1371" s="1027"/>
    </row>
    <row r="1372" spans="43:44" x14ac:dyDescent="0.25">
      <c r="AQ1372" s="1026"/>
      <c r="AR1372" s="1027"/>
    </row>
    <row r="1373" spans="43:44" x14ac:dyDescent="0.25">
      <c r="AQ1373" s="1026"/>
      <c r="AR1373" s="1027"/>
    </row>
    <row r="1374" spans="43:44" x14ac:dyDescent="0.25">
      <c r="AQ1374" s="1026"/>
      <c r="AR1374" s="1027"/>
    </row>
    <row r="1375" spans="43:44" x14ac:dyDescent="0.25">
      <c r="AQ1375" s="1026"/>
      <c r="AR1375" s="1027"/>
    </row>
    <row r="1376" spans="43:44" x14ac:dyDescent="0.25">
      <c r="AQ1376" s="1026"/>
      <c r="AR1376" s="1027"/>
    </row>
    <row r="1377" spans="43:44" x14ac:dyDescent="0.25">
      <c r="AQ1377" s="1026"/>
      <c r="AR1377" s="1027"/>
    </row>
    <row r="1378" spans="43:44" x14ac:dyDescent="0.25">
      <c r="AQ1378" s="1026"/>
      <c r="AR1378" s="1027"/>
    </row>
    <row r="1379" spans="43:44" x14ac:dyDescent="0.25">
      <c r="AQ1379" s="1026"/>
      <c r="AR1379" s="1027"/>
    </row>
    <row r="1380" spans="43:44" x14ac:dyDescent="0.25">
      <c r="AQ1380" s="1026"/>
      <c r="AR1380" s="1027"/>
    </row>
    <row r="1381" spans="43:44" x14ac:dyDescent="0.25">
      <c r="AQ1381" s="1026"/>
      <c r="AR1381" s="1027"/>
    </row>
    <row r="1382" spans="43:44" x14ac:dyDescent="0.25">
      <c r="AQ1382" s="1026"/>
      <c r="AR1382" s="1027"/>
    </row>
    <row r="1383" spans="43:44" x14ac:dyDescent="0.25">
      <c r="AQ1383" s="1026"/>
      <c r="AR1383" s="1027"/>
    </row>
    <row r="1384" spans="43:44" x14ac:dyDescent="0.25">
      <c r="AQ1384" s="1026"/>
      <c r="AR1384" s="1027"/>
    </row>
    <row r="1385" spans="43:44" x14ac:dyDescent="0.25">
      <c r="AQ1385" s="1026"/>
      <c r="AR1385" s="1027"/>
    </row>
    <row r="1386" spans="43:44" x14ac:dyDescent="0.25">
      <c r="AQ1386" s="1026"/>
      <c r="AR1386" s="1027"/>
    </row>
    <row r="1387" spans="43:44" x14ac:dyDescent="0.25">
      <c r="AQ1387" s="1026"/>
      <c r="AR1387" s="1027"/>
    </row>
    <row r="1388" spans="43:44" x14ac:dyDescent="0.25">
      <c r="AQ1388" s="1026"/>
      <c r="AR1388" s="1027"/>
    </row>
    <row r="1389" spans="43:44" x14ac:dyDescent="0.25">
      <c r="AQ1389" s="1026"/>
      <c r="AR1389" s="1027"/>
    </row>
    <row r="1390" spans="43:44" x14ac:dyDescent="0.25">
      <c r="AQ1390" s="1026"/>
      <c r="AR1390" s="1027"/>
    </row>
    <row r="1391" spans="43:44" x14ac:dyDescent="0.25">
      <c r="AQ1391" s="1026"/>
      <c r="AR1391" s="1027"/>
    </row>
    <row r="1392" spans="43:44" x14ac:dyDescent="0.25">
      <c r="AQ1392" s="1026"/>
      <c r="AR1392" s="1027"/>
    </row>
    <row r="1393" spans="43:44" x14ac:dyDescent="0.25">
      <c r="AQ1393" s="1026"/>
      <c r="AR1393" s="1027"/>
    </row>
    <row r="1394" spans="43:44" x14ac:dyDescent="0.25">
      <c r="AQ1394" s="1026"/>
      <c r="AR1394" s="1027"/>
    </row>
    <row r="1395" spans="43:44" x14ac:dyDescent="0.25">
      <c r="AQ1395" s="1026"/>
      <c r="AR1395" s="1027"/>
    </row>
    <row r="1396" spans="43:44" x14ac:dyDescent="0.25">
      <c r="AQ1396" s="1026"/>
      <c r="AR1396" s="1027"/>
    </row>
    <row r="1397" spans="43:44" x14ac:dyDescent="0.25">
      <c r="AQ1397" s="1026"/>
      <c r="AR1397" s="1027"/>
    </row>
    <row r="1398" spans="43:44" x14ac:dyDescent="0.25">
      <c r="AQ1398" s="1026"/>
      <c r="AR1398" s="1027"/>
    </row>
    <row r="1399" spans="43:44" x14ac:dyDescent="0.25">
      <c r="AQ1399" s="1026"/>
      <c r="AR1399" s="1027"/>
    </row>
    <row r="1400" spans="43:44" x14ac:dyDescent="0.25">
      <c r="AQ1400" s="1026"/>
      <c r="AR1400" s="1027"/>
    </row>
    <row r="1401" spans="43:44" x14ac:dyDescent="0.25">
      <c r="AQ1401" s="1026"/>
      <c r="AR1401" s="1027"/>
    </row>
    <row r="1402" spans="43:44" x14ac:dyDescent="0.25">
      <c r="AQ1402" s="1026"/>
      <c r="AR1402" s="1027"/>
    </row>
    <row r="1403" spans="43:44" x14ac:dyDescent="0.25">
      <c r="AQ1403" s="1026"/>
      <c r="AR1403" s="1027"/>
    </row>
    <row r="1404" spans="43:44" x14ac:dyDescent="0.25">
      <c r="AQ1404" s="1026"/>
      <c r="AR1404" s="1027"/>
    </row>
    <row r="1405" spans="43:44" x14ac:dyDescent="0.25">
      <c r="AQ1405" s="1026"/>
      <c r="AR1405" s="1027"/>
    </row>
    <row r="1406" spans="43:44" x14ac:dyDescent="0.25">
      <c r="AQ1406" s="1026"/>
      <c r="AR1406" s="1027"/>
    </row>
    <row r="1407" spans="43:44" x14ac:dyDescent="0.25">
      <c r="AQ1407" s="1026"/>
      <c r="AR1407" s="1027"/>
    </row>
    <row r="1408" spans="43:44" x14ac:dyDescent="0.25">
      <c r="AQ1408" s="1026"/>
      <c r="AR1408" s="1027"/>
    </row>
    <row r="1409" spans="43:44" x14ac:dyDescent="0.25">
      <c r="AQ1409" s="1026"/>
      <c r="AR1409" s="1027"/>
    </row>
    <row r="1410" spans="43:44" x14ac:dyDescent="0.25">
      <c r="AQ1410" s="1026"/>
      <c r="AR1410" s="1027"/>
    </row>
    <row r="1411" spans="43:44" x14ac:dyDescent="0.25">
      <c r="AQ1411" s="1026"/>
      <c r="AR1411" s="1027"/>
    </row>
    <row r="1412" spans="43:44" x14ac:dyDescent="0.25">
      <c r="AQ1412" s="1026"/>
      <c r="AR1412" s="1027"/>
    </row>
    <row r="1413" spans="43:44" x14ac:dyDescent="0.25">
      <c r="AQ1413" s="1026"/>
      <c r="AR1413" s="1027"/>
    </row>
    <row r="1414" spans="43:44" x14ac:dyDescent="0.25">
      <c r="AQ1414" s="1026"/>
      <c r="AR1414" s="1027"/>
    </row>
    <row r="1415" spans="43:44" x14ac:dyDescent="0.25">
      <c r="AQ1415" s="1026"/>
      <c r="AR1415" s="1027"/>
    </row>
    <row r="1416" spans="43:44" x14ac:dyDescent="0.25">
      <c r="AQ1416" s="1026"/>
      <c r="AR1416" s="1027"/>
    </row>
    <row r="1417" spans="43:44" x14ac:dyDescent="0.25">
      <c r="AQ1417" s="1026"/>
      <c r="AR1417" s="1027"/>
    </row>
    <row r="1418" spans="43:44" x14ac:dyDescent="0.25">
      <c r="AQ1418" s="1026"/>
      <c r="AR1418" s="1027"/>
    </row>
    <row r="1419" spans="43:44" x14ac:dyDescent="0.25">
      <c r="AQ1419" s="1026"/>
      <c r="AR1419" s="1027"/>
    </row>
    <row r="1420" spans="43:44" x14ac:dyDescent="0.25">
      <c r="AQ1420" s="1026"/>
      <c r="AR1420" s="1027"/>
    </row>
    <row r="1421" spans="43:44" x14ac:dyDescent="0.25">
      <c r="AQ1421" s="1026"/>
      <c r="AR1421" s="1027"/>
    </row>
    <row r="1422" spans="43:44" x14ac:dyDescent="0.25">
      <c r="AQ1422" s="1026"/>
      <c r="AR1422" s="1027"/>
    </row>
    <row r="1423" spans="43:44" x14ac:dyDescent="0.25">
      <c r="AQ1423" s="1026"/>
      <c r="AR1423" s="1027"/>
    </row>
    <row r="1424" spans="43:44" x14ac:dyDescent="0.25">
      <c r="AQ1424" s="1026"/>
      <c r="AR1424" s="1027"/>
    </row>
    <row r="1425" spans="43:44" x14ac:dyDescent="0.25">
      <c r="AQ1425" s="1026"/>
      <c r="AR1425" s="1027"/>
    </row>
    <row r="1426" spans="43:44" x14ac:dyDescent="0.25">
      <c r="AQ1426" s="1026"/>
      <c r="AR1426" s="1027"/>
    </row>
    <row r="1427" spans="43:44" x14ac:dyDescent="0.25">
      <c r="AQ1427" s="1026"/>
      <c r="AR1427" s="1027"/>
    </row>
    <row r="1428" spans="43:44" x14ac:dyDescent="0.25">
      <c r="AQ1428" s="1026"/>
      <c r="AR1428" s="1027"/>
    </row>
    <row r="1429" spans="43:44" x14ac:dyDescent="0.25">
      <c r="AQ1429" s="1026"/>
      <c r="AR1429" s="1027"/>
    </row>
    <row r="1430" spans="43:44" x14ac:dyDescent="0.25">
      <c r="AQ1430" s="1026"/>
      <c r="AR1430" s="1027"/>
    </row>
    <row r="1431" spans="43:44" x14ac:dyDescent="0.25">
      <c r="AQ1431" s="1026"/>
      <c r="AR1431" s="1027"/>
    </row>
    <row r="1432" spans="43:44" x14ac:dyDescent="0.25">
      <c r="AQ1432" s="1026"/>
      <c r="AR1432" s="1027"/>
    </row>
    <row r="1433" spans="43:44" x14ac:dyDescent="0.25">
      <c r="AQ1433" s="1026"/>
      <c r="AR1433" s="1027"/>
    </row>
    <row r="1434" spans="43:44" x14ac:dyDescent="0.25">
      <c r="AQ1434" s="1026"/>
      <c r="AR1434" s="1027"/>
    </row>
    <row r="1435" spans="43:44" x14ac:dyDescent="0.25">
      <c r="AQ1435" s="1026"/>
      <c r="AR1435" s="1027"/>
    </row>
    <row r="1436" spans="43:44" x14ac:dyDescent="0.25">
      <c r="AQ1436" s="1026"/>
      <c r="AR1436" s="1027"/>
    </row>
    <row r="1437" spans="43:44" x14ac:dyDescent="0.25">
      <c r="AQ1437" s="1026"/>
      <c r="AR1437" s="1027"/>
    </row>
    <row r="1438" spans="43:44" x14ac:dyDescent="0.25">
      <c r="AQ1438" s="1026"/>
      <c r="AR1438" s="1027"/>
    </row>
    <row r="1439" spans="43:44" x14ac:dyDescent="0.25">
      <c r="AQ1439" s="1026"/>
      <c r="AR1439" s="1027"/>
    </row>
    <row r="1440" spans="43:44" x14ac:dyDescent="0.25">
      <c r="AQ1440" s="1026"/>
      <c r="AR1440" s="1027"/>
    </row>
    <row r="1441" spans="43:44" x14ac:dyDescent="0.25">
      <c r="AQ1441" s="1026"/>
      <c r="AR1441" s="1027"/>
    </row>
    <row r="1442" spans="43:44" x14ac:dyDescent="0.25">
      <c r="AQ1442" s="1026"/>
      <c r="AR1442" s="1027"/>
    </row>
    <row r="1443" spans="43:44" x14ac:dyDescent="0.25">
      <c r="AQ1443" s="1026"/>
      <c r="AR1443" s="1027"/>
    </row>
    <row r="1444" spans="43:44" x14ac:dyDescent="0.25">
      <c r="AQ1444" s="1026"/>
      <c r="AR1444" s="1027"/>
    </row>
    <row r="1445" spans="43:44" x14ac:dyDescent="0.25">
      <c r="AQ1445" s="1026"/>
      <c r="AR1445" s="1027"/>
    </row>
    <row r="1446" spans="43:44" x14ac:dyDescent="0.25">
      <c r="AQ1446" s="1026"/>
      <c r="AR1446" s="1027"/>
    </row>
    <row r="1447" spans="43:44" x14ac:dyDescent="0.25">
      <c r="AQ1447" s="1026"/>
      <c r="AR1447" s="1027"/>
    </row>
    <row r="1448" spans="43:44" x14ac:dyDescent="0.25">
      <c r="AQ1448" s="1026"/>
      <c r="AR1448" s="1027"/>
    </row>
    <row r="1449" spans="43:44" x14ac:dyDescent="0.25">
      <c r="AQ1449" s="1026"/>
      <c r="AR1449" s="1027"/>
    </row>
    <row r="1450" spans="43:44" x14ac:dyDescent="0.25">
      <c r="AQ1450" s="1026"/>
      <c r="AR1450" s="1027"/>
    </row>
    <row r="1451" spans="43:44" x14ac:dyDescent="0.25">
      <c r="AQ1451" s="1026"/>
      <c r="AR1451" s="1027"/>
    </row>
    <row r="1452" spans="43:44" x14ac:dyDescent="0.25">
      <c r="AQ1452" s="1026"/>
      <c r="AR1452" s="1027"/>
    </row>
    <row r="1453" spans="43:44" x14ac:dyDescent="0.25">
      <c r="AQ1453" s="1026"/>
      <c r="AR1453" s="1027"/>
    </row>
    <row r="1454" spans="43:44" x14ac:dyDescent="0.25">
      <c r="AQ1454" s="1026"/>
      <c r="AR1454" s="1027"/>
    </row>
    <row r="1455" spans="43:44" x14ac:dyDescent="0.25">
      <c r="AQ1455" s="1026"/>
      <c r="AR1455" s="1027"/>
    </row>
    <row r="1456" spans="43:44" x14ac:dyDescent="0.25">
      <c r="AQ1456" s="1026"/>
      <c r="AR1456" s="1027"/>
    </row>
    <row r="1457" spans="43:44" x14ac:dyDescent="0.25">
      <c r="AQ1457" s="1026"/>
      <c r="AR1457" s="1027"/>
    </row>
    <row r="1458" spans="43:44" x14ac:dyDescent="0.25">
      <c r="AQ1458" s="1026"/>
      <c r="AR1458" s="1027"/>
    </row>
    <row r="1459" spans="43:44" x14ac:dyDescent="0.25">
      <c r="AQ1459" s="1026"/>
      <c r="AR1459" s="1027"/>
    </row>
    <row r="1460" spans="43:44" x14ac:dyDescent="0.25">
      <c r="AQ1460" s="1026"/>
      <c r="AR1460" s="1027"/>
    </row>
    <row r="1461" spans="43:44" x14ac:dyDescent="0.25">
      <c r="AQ1461" s="1026"/>
      <c r="AR1461" s="1027"/>
    </row>
    <row r="1462" spans="43:44" x14ac:dyDescent="0.25">
      <c r="AQ1462" s="1026"/>
      <c r="AR1462" s="1027"/>
    </row>
    <row r="1463" spans="43:44" x14ac:dyDescent="0.25">
      <c r="AQ1463" s="1026"/>
      <c r="AR1463" s="1027"/>
    </row>
    <row r="1464" spans="43:44" x14ac:dyDescent="0.25">
      <c r="AQ1464" s="1026"/>
      <c r="AR1464" s="1027"/>
    </row>
    <row r="1465" spans="43:44" x14ac:dyDescent="0.25">
      <c r="AQ1465" s="1026"/>
      <c r="AR1465" s="1027"/>
    </row>
    <row r="1466" spans="43:44" x14ac:dyDescent="0.25">
      <c r="AQ1466" s="1026"/>
      <c r="AR1466" s="1027"/>
    </row>
    <row r="1467" spans="43:44" x14ac:dyDescent="0.25">
      <c r="AQ1467" s="1026"/>
      <c r="AR1467" s="1027"/>
    </row>
    <row r="1468" spans="43:44" x14ac:dyDescent="0.25">
      <c r="AQ1468" s="1026"/>
      <c r="AR1468" s="1027"/>
    </row>
    <row r="1469" spans="43:44" x14ac:dyDescent="0.25">
      <c r="AQ1469" s="1026"/>
      <c r="AR1469" s="1027"/>
    </row>
    <row r="1470" spans="43:44" x14ac:dyDescent="0.25">
      <c r="AQ1470" s="1026"/>
      <c r="AR1470" s="1027"/>
    </row>
    <row r="1471" spans="43:44" x14ac:dyDescent="0.25">
      <c r="AQ1471" s="1026"/>
      <c r="AR1471" s="1027"/>
    </row>
    <row r="1472" spans="43:44" x14ac:dyDescent="0.25">
      <c r="AQ1472" s="1026"/>
      <c r="AR1472" s="1027"/>
    </row>
    <row r="1473" spans="43:44" x14ac:dyDescent="0.25">
      <c r="AQ1473" s="1026"/>
      <c r="AR1473" s="1027"/>
    </row>
    <row r="1474" spans="43:44" x14ac:dyDescent="0.25">
      <c r="AQ1474" s="1026"/>
      <c r="AR1474" s="1027"/>
    </row>
    <row r="1475" spans="43:44" x14ac:dyDescent="0.25">
      <c r="AQ1475" s="1026"/>
      <c r="AR1475" s="1027"/>
    </row>
    <row r="1476" spans="43:44" x14ac:dyDescent="0.25">
      <c r="AQ1476" s="1026"/>
      <c r="AR1476" s="1027"/>
    </row>
    <row r="1477" spans="43:44" x14ac:dyDescent="0.25">
      <c r="AQ1477" s="1026"/>
      <c r="AR1477" s="1027"/>
    </row>
    <row r="1478" spans="43:44" x14ac:dyDescent="0.25">
      <c r="AQ1478" s="1026"/>
      <c r="AR1478" s="1027"/>
    </row>
    <row r="1479" spans="43:44" x14ac:dyDescent="0.25">
      <c r="AQ1479" s="1026"/>
      <c r="AR1479" s="1027"/>
    </row>
    <row r="1480" spans="43:44" x14ac:dyDescent="0.25">
      <c r="AQ1480" s="1026"/>
      <c r="AR1480" s="1027"/>
    </row>
    <row r="1481" spans="43:44" x14ac:dyDescent="0.25">
      <c r="AQ1481" s="1026"/>
      <c r="AR1481" s="1027"/>
    </row>
    <row r="1482" spans="43:44" x14ac:dyDescent="0.25">
      <c r="AQ1482" s="1026"/>
      <c r="AR1482" s="1027"/>
    </row>
    <row r="1483" spans="43:44" x14ac:dyDescent="0.25">
      <c r="AQ1483" s="1026"/>
      <c r="AR1483" s="1027"/>
    </row>
    <row r="1484" spans="43:44" x14ac:dyDescent="0.25">
      <c r="AQ1484" s="1026"/>
      <c r="AR1484" s="1027"/>
    </row>
    <row r="1485" spans="43:44" x14ac:dyDescent="0.25">
      <c r="AQ1485" s="1026"/>
      <c r="AR1485" s="1027"/>
    </row>
    <row r="1486" spans="43:44" x14ac:dyDescent="0.25">
      <c r="AQ1486" s="1026"/>
      <c r="AR1486" s="1027"/>
    </row>
    <row r="1487" spans="43:44" x14ac:dyDescent="0.25">
      <c r="AQ1487" s="1026"/>
      <c r="AR1487" s="1027"/>
    </row>
    <row r="1488" spans="43:44" x14ac:dyDescent="0.25">
      <c r="AQ1488" s="1026"/>
      <c r="AR1488" s="1027"/>
    </row>
    <row r="1489" spans="43:44" x14ac:dyDescent="0.25">
      <c r="AQ1489" s="1026"/>
      <c r="AR1489" s="1027"/>
    </row>
    <row r="1490" spans="43:44" x14ac:dyDescent="0.25">
      <c r="AQ1490" s="1026"/>
      <c r="AR1490" s="1027"/>
    </row>
    <row r="1491" spans="43:44" x14ac:dyDescent="0.25">
      <c r="AQ1491" s="1026"/>
      <c r="AR1491" s="1027"/>
    </row>
    <row r="1492" spans="43:44" x14ac:dyDescent="0.25">
      <c r="AQ1492" s="1026"/>
      <c r="AR1492" s="1027"/>
    </row>
    <row r="1493" spans="43:44" x14ac:dyDescent="0.25">
      <c r="AQ1493" s="1026"/>
      <c r="AR1493" s="1027"/>
    </row>
    <row r="1494" spans="43:44" x14ac:dyDescent="0.25">
      <c r="AQ1494" s="1026"/>
      <c r="AR1494" s="1027"/>
    </row>
    <row r="1495" spans="43:44" x14ac:dyDescent="0.25">
      <c r="AQ1495" s="1026"/>
      <c r="AR1495" s="1027"/>
    </row>
    <row r="1496" spans="43:44" x14ac:dyDescent="0.25">
      <c r="AQ1496" s="1026"/>
      <c r="AR1496" s="1027"/>
    </row>
    <row r="1497" spans="43:44" x14ac:dyDescent="0.25">
      <c r="AQ1497" s="1026"/>
      <c r="AR1497" s="1027"/>
    </row>
    <row r="1498" spans="43:44" x14ac:dyDescent="0.25">
      <c r="AQ1498" s="1026"/>
      <c r="AR1498" s="1027"/>
    </row>
    <row r="1499" spans="43:44" x14ac:dyDescent="0.25">
      <c r="AQ1499" s="1026"/>
      <c r="AR1499" s="1027"/>
    </row>
    <row r="1500" spans="43:44" x14ac:dyDescent="0.25">
      <c r="AQ1500" s="1026"/>
      <c r="AR1500" s="1027"/>
    </row>
    <row r="1501" spans="43:44" x14ac:dyDescent="0.25">
      <c r="AQ1501" s="1026"/>
      <c r="AR1501" s="1027"/>
    </row>
    <row r="1502" spans="43:44" x14ac:dyDescent="0.25">
      <c r="AQ1502" s="1026"/>
      <c r="AR1502" s="1027"/>
    </row>
    <row r="1503" spans="43:44" x14ac:dyDescent="0.25">
      <c r="AQ1503" s="1026"/>
      <c r="AR1503" s="1027"/>
    </row>
    <row r="1504" spans="43:44" x14ac:dyDescent="0.25">
      <c r="AQ1504" s="1026"/>
      <c r="AR1504" s="1027"/>
    </row>
    <row r="1505" spans="43:44" x14ac:dyDescent="0.25">
      <c r="AQ1505" s="1026"/>
      <c r="AR1505" s="1027"/>
    </row>
    <row r="1506" spans="43:44" x14ac:dyDescent="0.25">
      <c r="AQ1506" s="1026"/>
      <c r="AR1506" s="1027"/>
    </row>
    <row r="1507" spans="43:44" x14ac:dyDescent="0.25">
      <c r="AQ1507" s="1026"/>
      <c r="AR1507" s="1027"/>
    </row>
    <row r="1508" spans="43:44" x14ac:dyDescent="0.25">
      <c r="AQ1508" s="1026"/>
      <c r="AR1508" s="1027"/>
    </row>
    <row r="1509" spans="43:44" x14ac:dyDescent="0.25">
      <c r="AQ1509" s="1026"/>
      <c r="AR1509" s="1027"/>
    </row>
    <row r="1510" spans="43:44" x14ac:dyDescent="0.25">
      <c r="AQ1510" s="1026"/>
      <c r="AR1510" s="1027"/>
    </row>
    <row r="1511" spans="43:44" x14ac:dyDescent="0.25">
      <c r="AQ1511" s="1026"/>
      <c r="AR1511" s="1027"/>
    </row>
    <row r="1512" spans="43:44" x14ac:dyDescent="0.25">
      <c r="AQ1512" s="1026"/>
      <c r="AR1512" s="1027"/>
    </row>
    <row r="1513" spans="43:44" x14ac:dyDescent="0.25">
      <c r="AQ1513" s="1026"/>
      <c r="AR1513" s="1027"/>
    </row>
    <row r="1514" spans="43:44" x14ac:dyDescent="0.25">
      <c r="AQ1514" s="1026"/>
      <c r="AR1514" s="1027"/>
    </row>
    <row r="1515" spans="43:44" x14ac:dyDescent="0.25">
      <c r="AQ1515" s="1026"/>
      <c r="AR1515" s="1027"/>
    </row>
    <row r="1516" spans="43:44" x14ac:dyDescent="0.25">
      <c r="AQ1516" s="1026"/>
      <c r="AR1516" s="1027"/>
    </row>
    <row r="1517" spans="43:44" x14ac:dyDescent="0.25">
      <c r="AQ1517" s="1026"/>
      <c r="AR1517" s="1027"/>
    </row>
    <row r="1518" spans="43:44" x14ac:dyDescent="0.25">
      <c r="AQ1518" s="1026"/>
      <c r="AR1518" s="1027"/>
    </row>
    <row r="1519" spans="43:44" x14ac:dyDescent="0.25">
      <c r="AQ1519" s="1026"/>
      <c r="AR1519" s="1027"/>
    </row>
    <row r="1520" spans="43:44" x14ac:dyDescent="0.25">
      <c r="AQ1520" s="1026"/>
      <c r="AR1520" s="1027"/>
    </row>
    <row r="1521" spans="43:44" x14ac:dyDescent="0.25">
      <c r="AQ1521" s="1026"/>
      <c r="AR1521" s="1027"/>
    </row>
    <row r="1522" spans="43:44" x14ac:dyDescent="0.25">
      <c r="AQ1522" s="1026"/>
      <c r="AR1522" s="1027"/>
    </row>
    <row r="1523" spans="43:44" x14ac:dyDescent="0.25">
      <c r="AQ1523" s="1026"/>
      <c r="AR1523" s="1027"/>
    </row>
    <row r="1524" spans="43:44" x14ac:dyDescent="0.25">
      <c r="AQ1524" s="1026"/>
      <c r="AR1524" s="1027"/>
    </row>
    <row r="1525" spans="43:44" x14ac:dyDescent="0.25">
      <c r="AQ1525" s="1026"/>
      <c r="AR1525" s="1027"/>
    </row>
    <row r="1526" spans="43:44" x14ac:dyDescent="0.25">
      <c r="AQ1526" s="1026"/>
      <c r="AR1526" s="1027"/>
    </row>
    <row r="1527" spans="43:44" x14ac:dyDescent="0.25">
      <c r="AQ1527" s="1026"/>
      <c r="AR1527" s="1027"/>
    </row>
    <row r="1528" spans="43:44" x14ac:dyDescent="0.25">
      <c r="AQ1528" s="1026"/>
      <c r="AR1528" s="1027"/>
    </row>
    <row r="1529" spans="43:44" x14ac:dyDescent="0.25">
      <c r="AQ1529" s="1026"/>
      <c r="AR1529" s="1027"/>
    </row>
    <row r="1530" spans="43:44" x14ac:dyDescent="0.25">
      <c r="AQ1530" s="1026"/>
      <c r="AR1530" s="1027"/>
    </row>
    <row r="1531" spans="43:44" x14ac:dyDescent="0.25">
      <c r="AQ1531" s="1026"/>
      <c r="AR1531" s="1027"/>
    </row>
    <row r="1532" spans="43:44" x14ac:dyDescent="0.25">
      <c r="AQ1532" s="1026"/>
      <c r="AR1532" s="1027"/>
    </row>
    <row r="1533" spans="43:44" x14ac:dyDescent="0.25">
      <c r="AQ1533" s="1026"/>
      <c r="AR1533" s="1027"/>
    </row>
    <row r="1534" spans="43:44" x14ac:dyDescent="0.25">
      <c r="AQ1534" s="1026"/>
      <c r="AR1534" s="1027"/>
    </row>
    <row r="1535" spans="43:44" x14ac:dyDescent="0.25">
      <c r="AQ1535" s="1026"/>
      <c r="AR1535" s="1027"/>
    </row>
    <row r="1536" spans="43:44" x14ac:dyDescent="0.25">
      <c r="AQ1536" s="1026"/>
      <c r="AR1536" s="1027"/>
    </row>
    <row r="1537" spans="43:44" x14ac:dyDescent="0.25">
      <c r="AQ1537" s="1026"/>
      <c r="AR1537" s="1027"/>
    </row>
    <row r="1538" spans="43:44" x14ac:dyDescent="0.25">
      <c r="AQ1538" s="1026"/>
      <c r="AR1538" s="1027"/>
    </row>
    <row r="1539" spans="43:44" x14ac:dyDescent="0.25">
      <c r="AQ1539" s="1026"/>
      <c r="AR1539" s="1027"/>
    </row>
    <row r="1540" spans="43:44" x14ac:dyDescent="0.25">
      <c r="AQ1540" s="1026"/>
      <c r="AR1540" s="1027"/>
    </row>
    <row r="1541" spans="43:44" x14ac:dyDescent="0.25">
      <c r="AQ1541" s="1026"/>
      <c r="AR1541" s="1027"/>
    </row>
    <row r="1542" spans="43:44" x14ac:dyDescent="0.25">
      <c r="AQ1542" s="1026"/>
      <c r="AR1542" s="1027"/>
    </row>
    <row r="1543" spans="43:44" x14ac:dyDescent="0.25">
      <c r="AQ1543" s="1026"/>
      <c r="AR1543" s="1027"/>
    </row>
    <row r="1544" spans="43:44" x14ac:dyDescent="0.25">
      <c r="AQ1544" s="1026"/>
      <c r="AR1544" s="1027"/>
    </row>
    <row r="1545" spans="43:44" x14ac:dyDescent="0.25">
      <c r="AQ1545" s="1026"/>
      <c r="AR1545" s="1027"/>
    </row>
    <row r="1546" spans="43:44" x14ac:dyDescent="0.25">
      <c r="AQ1546" s="1026"/>
      <c r="AR1546" s="1027"/>
    </row>
    <row r="1547" spans="43:44" x14ac:dyDescent="0.25">
      <c r="AQ1547" s="1026"/>
      <c r="AR1547" s="1027"/>
    </row>
    <row r="1548" spans="43:44" x14ac:dyDescent="0.25">
      <c r="AQ1548" s="1026"/>
      <c r="AR1548" s="1027"/>
    </row>
    <row r="1549" spans="43:44" x14ac:dyDescent="0.25">
      <c r="AQ1549" s="1026"/>
      <c r="AR1549" s="1027"/>
    </row>
    <row r="1550" spans="43:44" x14ac:dyDescent="0.25">
      <c r="AQ1550" s="1026"/>
      <c r="AR1550" s="1027"/>
    </row>
    <row r="1551" spans="43:44" x14ac:dyDescent="0.25">
      <c r="AQ1551" s="1026"/>
      <c r="AR1551" s="1027"/>
    </row>
    <row r="1552" spans="43:44" x14ac:dyDescent="0.25">
      <c r="AQ1552" s="1026"/>
      <c r="AR1552" s="1027"/>
    </row>
    <row r="1553" spans="43:44" x14ac:dyDescent="0.25">
      <c r="AQ1553" s="1026"/>
      <c r="AR1553" s="1027"/>
    </row>
    <row r="1554" spans="43:44" x14ac:dyDescent="0.25">
      <c r="AQ1554" s="1026"/>
      <c r="AR1554" s="1027"/>
    </row>
    <row r="1555" spans="43:44" x14ac:dyDescent="0.25">
      <c r="AQ1555" s="1026"/>
      <c r="AR1555" s="1027"/>
    </row>
    <row r="1556" spans="43:44" x14ac:dyDescent="0.25">
      <c r="AQ1556" s="1026"/>
      <c r="AR1556" s="1027"/>
    </row>
    <row r="1557" spans="43:44" x14ac:dyDescent="0.25">
      <c r="AQ1557" s="1026"/>
      <c r="AR1557" s="1027"/>
    </row>
    <row r="1558" spans="43:44" x14ac:dyDescent="0.25">
      <c r="AQ1558" s="1026"/>
      <c r="AR1558" s="1027"/>
    </row>
    <row r="1559" spans="43:44" x14ac:dyDescent="0.25">
      <c r="AQ1559" s="1026"/>
      <c r="AR1559" s="1027"/>
    </row>
    <row r="1560" spans="43:44" x14ac:dyDescent="0.25">
      <c r="AQ1560" s="1026"/>
      <c r="AR1560" s="1027"/>
    </row>
    <row r="1561" spans="43:44" x14ac:dyDescent="0.25">
      <c r="AQ1561" s="1026"/>
      <c r="AR1561" s="1027"/>
    </row>
    <row r="1562" spans="43:44" x14ac:dyDescent="0.25">
      <c r="AQ1562" s="1026"/>
      <c r="AR1562" s="1027"/>
    </row>
    <row r="1563" spans="43:44" x14ac:dyDescent="0.25">
      <c r="AQ1563" s="1026"/>
      <c r="AR1563" s="1027"/>
    </row>
    <row r="1564" spans="43:44" x14ac:dyDescent="0.25">
      <c r="AQ1564" s="1026"/>
      <c r="AR1564" s="1027"/>
    </row>
    <row r="1565" spans="43:44" x14ac:dyDescent="0.25">
      <c r="AQ1565" s="1026"/>
      <c r="AR1565" s="1027"/>
    </row>
    <row r="1566" spans="43:44" x14ac:dyDescent="0.25">
      <c r="AQ1566" s="1026"/>
      <c r="AR1566" s="1027"/>
    </row>
    <row r="1567" spans="43:44" x14ac:dyDescent="0.25">
      <c r="AQ1567" s="1026"/>
      <c r="AR1567" s="1027"/>
    </row>
    <row r="1568" spans="43:44" x14ac:dyDescent="0.25">
      <c r="AQ1568" s="1026"/>
      <c r="AR1568" s="1027"/>
    </row>
    <row r="1569" spans="43:44" x14ac:dyDescent="0.25">
      <c r="AQ1569" s="1026"/>
      <c r="AR1569" s="1027"/>
    </row>
    <row r="1570" spans="43:44" x14ac:dyDescent="0.25">
      <c r="AQ1570" s="1026"/>
      <c r="AR1570" s="1027"/>
    </row>
    <row r="1571" spans="43:44" x14ac:dyDescent="0.25">
      <c r="AQ1571" s="1026"/>
      <c r="AR1571" s="1027"/>
    </row>
    <row r="1572" spans="43:44" x14ac:dyDescent="0.25">
      <c r="AQ1572" s="1026"/>
      <c r="AR1572" s="1027"/>
    </row>
    <row r="1573" spans="43:44" x14ac:dyDescent="0.25">
      <c r="AQ1573" s="1026"/>
      <c r="AR1573" s="1027"/>
    </row>
    <row r="1574" spans="43:44" x14ac:dyDescent="0.25">
      <c r="AQ1574" s="1026"/>
      <c r="AR1574" s="1027"/>
    </row>
    <row r="1575" spans="43:44" x14ac:dyDescent="0.25">
      <c r="AQ1575" s="1026"/>
      <c r="AR1575" s="1027"/>
    </row>
    <row r="1576" spans="43:44" x14ac:dyDescent="0.25">
      <c r="AQ1576" s="1026"/>
      <c r="AR1576" s="1027"/>
    </row>
    <row r="1577" spans="43:44" x14ac:dyDescent="0.25">
      <c r="AQ1577" s="1026"/>
      <c r="AR1577" s="1027"/>
    </row>
    <row r="1578" spans="43:44" x14ac:dyDescent="0.25">
      <c r="AQ1578" s="1026"/>
      <c r="AR1578" s="1027"/>
    </row>
    <row r="1579" spans="43:44" x14ac:dyDescent="0.25">
      <c r="AQ1579" s="1026"/>
      <c r="AR1579" s="1027"/>
    </row>
    <row r="1580" spans="43:44" x14ac:dyDescent="0.25">
      <c r="AQ1580" s="1026"/>
      <c r="AR1580" s="1027"/>
    </row>
    <row r="1581" spans="43:44" x14ac:dyDescent="0.25">
      <c r="AQ1581" s="1026"/>
      <c r="AR1581" s="1027"/>
    </row>
    <row r="1582" spans="43:44" x14ac:dyDescent="0.25">
      <c r="AQ1582" s="1026"/>
      <c r="AR1582" s="1027"/>
    </row>
    <row r="1583" spans="43:44" x14ac:dyDescent="0.25">
      <c r="AQ1583" s="1026"/>
      <c r="AR1583" s="1027"/>
    </row>
    <row r="1584" spans="43:44" x14ac:dyDescent="0.25">
      <c r="AQ1584" s="1026"/>
      <c r="AR1584" s="1027"/>
    </row>
    <row r="1585" spans="43:44" x14ac:dyDescent="0.25">
      <c r="AQ1585" s="1026"/>
      <c r="AR1585" s="1027"/>
    </row>
    <row r="1586" spans="43:44" x14ac:dyDescent="0.25">
      <c r="AQ1586" s="1026"/>
      <c r="AR1586" s="1027"/>
    </row>
    <row r="1587" spans="43:44" x14ac:dyDescent="0.25">
      <c r="AQ1587" s="1026"/>
      <c r="AR1587" s="1027"/>
    </row>
    <row r="1588" spans="43:44" x14ac:dyDescent="0.25">
      <c r="AQ1588" s="1026"/>
      <c r="AR1588" s="1027"/>
    </row>
    <row r="1589" spans="43:44" x14ac:dyDescent="0.25">
      <c r="AQ1589" s="1026"/>
      <c r="AR1589" s="1027"/>
    </row>
    <row r="1590" spans="43:44" x14ac:dyDescent="0.25">
      <c r="AQ1590" s="1026"/>
      <c r="AR1590" s="1027"/>
    </row>
    <row r="1591" spans="43:44" x14ac:dyDescent="0.25">
      <c r="AQ1591" s="1026"/>
      <c r="AR1591" s="1027"/>
    </row>
    <row r="1592" spans="43:44" x14ac:dyDescent="0.25">
      <c r="AQ1592" s="1026"/>
      <c r="AR1592" s="1027"/>
    </row>
    <row r="1593" spans="43:44" x14ac:dyDescent="0.25">
      <c r="AQ1593" s="1026"/>
      <c r="AR1593" s="1027"/>
    </row>
    <row r="1594" spans="43:44" x14ac:dyDescent="0.25">
      <c r="AQ1594" s="1026"/>
      <c r="AR1594" s="1027"/>
    </row>
    <row r="1595" spans="43:44" x14ac:dyDescent="0.25">
      <c r="AQ1595" s="1026"/>
      <c r="AR1595" s="1027"/>
    </row>
    <row r="1596" spans="43:44" x14ac:dyDescent="0.25">
      <c r="AQ1596" s="1026"/>
      <c r="AR1596" s="1027"/>
    </row>
    <row r="1597" spans="43:44" x14ac:dyDescent="0.25">
      <c r="AQ1597" s="1026"/>
      <c r="AR1597" s="1027"/>
    </row>
    <row r="1598" spans="43:44" x14ac:dyDescent="0.25">
      <c r="AQ1598" s="1026"/>
      <c r="AR1598" s="1027"/>
    </row>
    <row r="1599" spans="43:44" x14ac:dyDescent="0.25">
      <c r="AQ1599" s="1026"/>
      <c r="AR1599" s="1027"/>
    </row>
    <row r="1600" spans="43:44" x14ac:dyDescent="0.25">
      <c r="AQ1600" s="1026"/>
      <c r="AR1600" s="1027"/>
    </row>
    <row r="1601" spans="43:44" x14ac:dyDescent="0.25">
      <c r="AQ1601" s="1026"/>
      <c r="AR1601" s="1027"/>
    </row>
    <row r="1602" spans="43:44" x14ac:dyDescent="0.25">
      <c r="AQ1602" s="1026"/>
      <c r="AR1602" s="1027"/>
    </row>
    <row r="1603" spans="43:44" x14ac:dyDescent="0.25">
      <c r="AQ1603" s="1026"/>
      <c r="AR1603" s="1027"/>
    </row>
    <row r="1604" spans="43:44" x14ac:dyDescent="0.25">
      <c r="AQ1604" s="1026"/>
      <c r="AR1604" s="1027"/>
    </row>
    <row r="1605" spans="43:44" x14ac:dyDescent="0.25">
      <c r="AQ1605" s="1026"/>
      <c r="AR1605" s="1027"/>
    </row>
    <row r="1606" spans="43:44" x14ac:dyDescent="0.25">
      <c r="AQ1606" s="1026"/>
      <c r="AR1606" s="1027"/>
    </row>
    <row r="1607" spans="43:44" x14ac:dyDescent="0.25">
      <c r="AQ1607" s="1026"/>
      <c r="AR1607" s="1027"/>
    </row>
    <row r="1608" spans="43:44" x14ac:dyDescent="0.25">
      <c r="AQ1608" s="1026"/>
      <c r="AR1608" s="1027"/>
    </row>
    <row r="1609" spans="43:44" x14ac:dyDescent="0.25">
      <c r="AQ1609" s="1026"/>
      <c r="AR1609" s="1027"/>
    </row>
    <row r="1610" spans="43:44" x14ac:dyDescent="0.25">
      <c r="AQ1610" s="1026"/>
      <c r="AR1610" s="1027"/>
    </row>
    <row r="1611" spans="43:44" x14ac:dyDescent="0.25">
      <c r="AQ1611" s="1026"/>
      <c r="AR1611" s="1027"/>
    </row>
    <row r="1612" spans="43:44" x14ac:dyDescent="0.25">
      <c r="AQ1612" s="1026"/>
      <c r="AR1612" s="1027"/>
    </row>
    <row r="1613" spans="43:44" x14ac:dyDescent="0.25">
      <c r="AQ1613" s="1026"/>
      <c r="AR1613" s="1027"/>
    </row>
    <row r="1614" spans="43:44" x14ac:dyDescent="0.25">
      <c r="AQ1614" s="1026"/>
      <c r="AR1614" s="1027"/>
    </row>
    <row r="1615" spans="43:44" x14ac:dyDescent="0.25">
      <c r="AQ1615" s="1026"/>
      <c r="AR1615" s="1027"/>
    </row>
    <row r="1616" spans="43:44" x14ac:dyDescent="0.25">
      <c r="AQ1616" s="1026"/>
      <c r="AR1616" s="1027"/>
    </row>
    <row r="1617" spans="43:44" x14ac:dyDescent="0.25">
      <c r="AQ1617" s="1026"/>
      <c r="AR1617" s="1027"/>
    </row>
    <row r="1618" spans="43:44" x14ac:dyDescent="0.25">
      <c r="AQ1618" s="1026"/>
      <c r="AR1618" s="1027"/>
    </row>
    <row r="1619" spans="43:44" x14ac:dyDescent="0.25">
      <c r="AQ1619" s="1026"/>
      <c r="AR1619" s="1027"/>
    </row>
    <row r="1620" spans="43:44" x14ac:dyDescent="0.25">
      <c r="AQ1620" s="1026"/>
      <c r="AR1620" s="1027"/>
    </row>
    <row r="1621" spans="43:44" x14ac:dyDescent="0.25">
      <c r="AQ1621" s="1026"/>
      <c r="AR1621" s="1027"/>
    </row>
    <row r="1622" spans="43:44" x14ac:dyDescent="0.25">
      <c r="AQ1622" s="1026"/>
      <c r="AR1622" s="1027"/>
    </row>
    <row r="1623" spans="43:44" x14ac:dyDescent="0.25">
      <c r="AQ1623" s="1026"/>
      <c r="AR1623" s="1027"/>
    </row>
    <row r="1624" spans="43:44" x14ac:dyDescent="0.25">
      <c r="AQ1624" s="1026"/>
      <c r="AR1624" s="1027"/>
    </row>
    <row r="1625" spans="43:44" x14ac:dyDescent="0.25">
      <c r="AQ1625" s="1026"/>
      <c r="AR1625" s="1027"/>
    </row>
    <row r="1626" spans="43:44" x14ac:dyDescent="0.25">
      <c r="AQ1626" s="1026"/>
      <c r="AR1626" s="1027"/>
    </row>
    <row r="1627" spans="43:44" x14ac:dyDescent="0.25">
      <c r="AQ1627" s="1026"/>
      <c r="AR1627" s="1027"/>
    </row>
    <row r="1628" spans="43:44" x14ac:dyDescent="0.25">
      <c r="AQ1628" s="1026"/>
      <c r="AR1628" s="1027"/>
    </row>
    <row r="1629" spans="43:44" x14ac:dyDescent="0.25">
      <c r="AQ1629" s="1026"/>
      <c r="AR1629" s="1027"/>
    </row>
    <row r="1630" spans="43:44" x14ac:dyDescent="0.25">
      <c r="AQ1630" s="1026"/>
      <c r="AR1630" s="1027"/>
    </row>
    <row r="1631" spans="43:44" x14ac:dyDescent="0.25">
      <c r="AQ1631" s="1026"/>
      <c r="AR1631" s="1027"/>
    </row>
    <row r="1632" spans="43:44" x14ac:dyDescent="0.25">
      <c r="AQ1632" s="1026"/>
      <c r="AR1632" s="1027"/>
    </row>
    <row r="1633" spans="43:44" x14ac:dyDescent="0.25">
      <c r="AQ1633" s="1026"/>
      <c r="AR1633" s="1027"/>
    </row>
    <row r="1634" spans="43:44" x14ac:dyDescent="0.25">
      <c r="AQ1634" s="1026"/>
      <c r="AR1634" s="1027"/>
    </row>
    <row r="1635" spans="43:44" x14ac:dyDescent="0.25">
      <c r="AQ1635" s="1026"/>
      <c r="AR1635" s="1027"/>
    </row>
    <row r="1636" spans="43:44" x14ac:dyDescent="0.25">
      <c r="AQ1636" s="1026"/>
      <c r="AR1636" s="1027"/>
    </row>
    <row r="1637" spans="43:44" x14ac:dyDescent="0.25">
      <c r="AQ1637" s="1026"/>
      <c r="AR1637" s="1027"/>
    </row>
    <row r="1638" spans="43:44" x14ac:dyDescent="0.25">
      <c r="AQ1638" s="1026"/>
      <c r="AR1638" s="1027"/>
    </row>
    <row r="1639" spans="43:44" x14ac:dyDescent="0.25">
      <c r="AQ1639" s="1026"/>
      <c r="AR1639" s="1027"/>
    </row>
    <row r="1640" spans="43:44" x14ac:dyDescent="0.25">
      <c r="AQ1640" s="1026"/>
      <c r="AR1640" s="1027"/>
    </row>
    <row r="1641" spans="43:44" x14ac:dyDescent="0.25">
      <c r="AQ1641" s="1026"/>
      <c r="AR1641" s="1027"/>
    </row>
    <row r="1642" spans="43:44" x14ac:dyDescent="0.25">
      <c r="AQ1642" s="1026"/>
      <c r="AR1642" s="1027"/>
    </row>
    <row r="1643" spans="43:44" x14ac:dyDescent="0.25">
      <c r="AQ1643" s="1026"/>
      <c r="AR1643" s="1027"/>
    </row>
    <row r="1644" spans="43:44" x14ac:dyDescent="0.25">
      <c r="AQ1644" s="1026"/>
      <c r="AR1644" s="1027"/>
    </row>
    <row r="1645" spans="43:44" x14ac:dyDescent="0.25">
      <c r="AQ1645" s="1026"/>
      <c r="AR1645" s="1027"/>
    </row>
    <row r="1646" spans="43:44" x14ac:dyDescent="0.25">
      <c r="AQ1646" s="1026"/>
      <c r="AR1646" s="1027"/>
    </row>
    <row r="1647" spans="43:44" x14ac:dyDescent="0.25">
      <c r="AQ1647" s="1026"/>
      <c r="AR1647" s="1027"/>
    </row>
    <row r="1648" spans="43:44" x14ac:dyDescent="0.25">
      <c r="AQ1648" s="1026"/>
      <c r="AR1648" s="1027"/>
    </row>
    <row r="1649" spans="43:44" x14ac:dyDescent="0.25">
      <c r="AQ1649" s="1026"/>
      <c r="AR1649" s="1027"/>
    </row>
    <row r="1650" spans="43:44" x14ac:dyDescent="0.25">
      <c r="AQ1650" s="1026"/>
      <c r="AR1650" s="1027"/>
    </row>
    <row r="1651" spans="43:44" x14ac:dyDescent="0.25">
      <c r="AQ1651" s="1026"/>
      <c r="AR1651" s="1027"/>
    </row>
    <row r="1652" spans="43:44" x14ac:dyDescent="0.25">
      <c r="AQ1652" s="1026"/>
      <c r="AR1652" s="1027"/>
    </row>
    <row r="1653" spans="43:44" x14ac:dyDescent="0.25">
      <c r="AQ1653" s="1026"/>
      <c r="AR1653" s="1027"/>
    </row>
    <row r="1654" spans="43:44" x14ac:dyDescent="0.25">
      <c r="AQ1654" s="1026"/>
      <c r="AR1654" s="1027"/>
    </row>
    <row r="1655" spans="43:44" x14ac:dyDescent="0.25">
      <c r="AQ1655" s="1026"/>
      <c r="AR1655" s="1027"/>
    </row>
    <row r="1656" spans="43:44" x14ac:dyDescent="0.25">
      <c r="AQ1656" s="1026"/>
      <c r="AR1656" s="1027"/>
    </row>
    <row r="1657" spans="43:44" x14ac:dyDescent="0.25">
      <c r="AQ1657" s="1026"/>
      <c r="AR1657" s="1027"/>
    </row>
    <row r="1658" spans="43:44" x14ac:dyDescent="0.25">
      <c r="AQ1658" s="1026"/>
      <c r="AR1658" s="1027"/>
    </row>
    <row r="1659" spans="43:44" x14ac:dyDescent="0.25">
      <c r="AQ1659" s="1026"/>
      <c r="AR1659" s="1027"/>
    </row>
    <row r="1660" spans="43:44" x14ac:dyDescent="0.25">
      <c r="AQ1660" s="1026"/>
      <c r="AR1660" s="1027"/>
    </row>
    <row r="1661" spans="43:44" x14ac:dyDescent="0.25">
      <c r="AQ1661" s="1026"/>
      <c r="AR1661" s="1027"/>
    </row>
    <row r="1662" spans="43:44" x14ac:dyDescent="0.25">
      <c r="AQ1662" s="1026"/>
      <c r="AR1662" s="1027"/>
    </row>
    <row r="1663" spans="43:44" x14ac:dyDescent="0.25">
      <c r="AQ1663" s="1026"/>
      <c r="AR1663" s="1027"/>
    </row>
    <row r="1664" spans="43:44" x14ac:dyDescent="0.25">
      <c r="AQ1664" s="1026"/>
      <c r="AR1664" s="1027"/>
    </row>
    <row r="1665" spans="43:44" x14ac:dyDescent="0.25">
      <c r="AQ1665" s="1026"/>
      <c r="AR1665" s="1027"/>
    </row>
    <row r="1666" spans="43:44" x14ac:dyDescent="0.25">
      <c r="AQ1666" s="1026"/>
      <c r="AR1666" s="1027"/>
    </row>
    <row r="1667" spans="43:44" x14ac:dyDescent="0.25">
      <c r="AQ1667" s="1026"/>
      <c r="AR1667" s="1027"/>
    </row>
    <row r="1668" spans="43:44" x14ac:dyDescent="0.25">
      <c r="AQ1668" s="1026"/>
      <c r="AR1668" s="1027"/>
    </row>
    <row r="1669" spans="43:44" x14ac:dyDescent="0.25">
      <c r="AQ1669" s="1026"/>
      <c r="AR1669" s="1027"/>
    </row>
    <row r="1670" spans="43:44" x14ac:dyDescent="0.25">
      <c r="AQ1670" s="1026"/>
      <c r="AR1670" s="1027"/>
    </row>
    <row r="1671" spans="43:44" x14ac:dyDescent="0.25">
      <c r="AQ1671" s="1026"/>
      <c r="AR1671" s="1027"/>
    </row>
    <row r="1672" spans="43:44" x14ac:dyDescent="0.25">
      <c r="AQ1672" s="1026"/>
      <c r="AR1672" s="1027"/>
    </row>
    <row r="1673" spans="43:44" x14ac:dyDescent="0.25">
      <c r="AQ1673" s="1026"/>
      <c r="AR1673" s="1027"/>
    </row>
    <row r="1674" spans="43:44" x14ac:dyDescent="0.25">
      <c r="AQ1674" s="1026"/>
      <c r="AR1674" s="1027"/>
    </row>
    <row r="1675" spans="43:44" x14ac:dyDescent="0.25">
      <c r="AQ1675" s="1026"/>
      <c r="AR1675" s="1027"/>
    </row>
    <row r="1676" spans="43:44" x14ac:dyDescent="0.25">
      <c r="AQ1676" s="1026"/>
      <c r="AR1676" s="1027"/>
    </row>
    <row r="1677" spans="43:44" x14ac:dyDescent="0.25">
      <c r="AQ1677" s="1026"/>
      <c r="AR1677" s="1027"/>
    </row>
    <row r="1678" spans="43:44" x14ac:dyDescent="0.25">
      <c r="AQ1678" s="1026"/>
      <c r="AR1678" s="1027"/>
    </row>
    <row r="1679" spans="43:44" x14ac:dyDescent="0.25">
      <c r="AQ1679" s="1026"/>
      <c r="AR1679" s="1027"/>
    </row>
    <row r="1680" spans="43:44" x14ac:dyDescent="0.25">
      <c r="AQ1680" s="1026"/>
      <c r="AR1680" s="1027"/>
    </row>
    <row r="1681" spans="43:44" x14ac:dyDescent="0.25">
      <c r="AQ1681" s="1026"/>
      <c r="AR1681" s="1027"/>
    </row>
    <row r="1682" spans="43:44" x14ac:dyDescent="0.25">
      <c r="AQ1682" s="1026"/>
      <c r="AR1682" s="1027"/>
    </row>
    <row r="1683" spans="43:44" x14ac:dyDescent="0.25">
      <c r="AQ1683" s="1026"/>
      <c r="AR1683" s="1027"/>
    </row>
    <row r="1684" spans="43:44" x14ac:dyDescent="0.25">
      <c r="AQ1684" s="1026"/>
      <c r="AR1684" s="1027"/>
    </row>
    <row r="1685" spans="43:44" x14ac:dyDescent="0.25">
      <c r="AQ1685" s="1026"/>
      <c r="AR1685" s="1027"/>
    </row>
    <row r="1686" spans="43:44" x14ac:dyDescent="0.25">
      <c r="AQ1686" s="1026"/>
      <c r="AR1686" s="1027"/>
    </row>
    <row r="1687" spans="43:44" x14ac:dyDescent="0.25">
      <c r="AQ1687" s="1026"/>
      <c r="AR1687" s="1027"/>
    </row>
    <row r="1688" spans="43:44" x14ac:dyDescent="0.25">
      <c r="AQ1688" s="1026"/>
      <c r="AR1688" s="1027"/>
    </row>
    <row r="1689" spans="43:44" x14ac:dyDescent="0.25">
      <c r="AQ1689" s="1026"/>
      <c r="AR1689" s="1027"/>
    </row>
    <row r="1690" spans="43:44" x14ac:dyDescent="0.25">
      <c r="AQ1690" s="1026"/>
      <c r="AR1690" s="1027"/>
    </row>
    <row r="1691" spans="43:44" x14ac:dyDescent="0.25">
      <c r="AQ1691" s="1026"/>
      <c r="AR1691" s="1027"/>
    </row>
    <row r="1692" spans="43:44" x14ac:dyDescent="0.25">
      <c r="AQ1692" s="1026"/>
      <c r="AR1692" s="1027"/>
    </row>
    <row r="1693" spans="43:44" x14ac:dyDescent="0.25">
      <c r="AQ1693" s="1026"/>
      <c r="AR1693" s="1027"/>
    </row>
    <row r="1694" spans="43:44" x14ac:dyDescent="0.25">
      <c r="AQ1694" s="1026"/>
      <c r="AR1694" s="1027"/>
    </row>
    <row r="1695" spans="43:44" x14ac:dyDescent="0.25">
      <c r="AQ1695" s="1026"/>
      <c r="AR1695" s="1027"/>
    </row>
    <row r="1696" spans="43:44" x14ac:dyDescent="0.25">
      <c r="AQ1696" s="1026"/>
      <c r="AR1696" s="1027"/>
    </row>
    <row r="1697" spans="43:44" x14ac:dyDescent="0.25">
      <c r="AQ1697" s="1026"/>
      <c r="AR1697" s="1027"/>
    </row>
    <row r="1698" spans="43:44" x14ac:dyDescent="0.25">
      <c r="AQ1698" s="1026"/>
      <c r="AR1698" s="1027"/>
    </row>
    <row r="1699" spans="43:44" x14ac:dyDescent="0.25">
      <c r="AQ1699" s="1026"/>
      <c r="AR1699" s="1027"/>
    </row>
    <row r="1700" spans="43:44" x14ac:dyDescent="0.25">
      <c r="AQ1700" s="1026"/>
      <c r="AR1700" s="1027"/>
    </row>
    <row r="1701" spans="43:44" x14ac:dyDescent="0.25">
      <c r="AQ1701" s="1026"/>
      <c r="AR1701" s="1027"/>
    </row>
    <row r="1702" spans="43:44" x14ac:dyDescent="0.25">
      <c r="AQ1702" s="1026"/>
      <c r="AR1702" s="1027"/>
    </row>
    <row r="1703" spans="43:44" x14ac:dyDescent="0.25">
      <c r="AQ1703" s="1026"/>
      <c r="AR1703" s="1027"/>
    </row>
    <row r="1704" spans="43:44" x14ac:dyDescent="0.25">
      <c r="AQ1704" s="1026"/>
      <c r="AR1704" s="1027"/>
    </row>
    <row r="1705" spans="43:44" x14ac:dyDescent="0.25">
      <c r="AQ1705" s="1026"/>
      <c r="AR1705" s="1027"/>
    </row>
    <row r="1706" spans="43:44" x14ac:dyDescent="0.25">
      <c r="AQ1706" s="1026"/>
      <c r="AR1706" s="1027"/>
    </row>
    <row r="1707" spans="43:44" x14ac:dyDescent="0.25">
      <c r="AQ1707" s="1026"/>
      <c r="AR1707" s="1027"/>
    </row>
    <row r="1708" spans="43:44" x14ac:dyDescent="0.25">
      <c r="AQ1708" s="1026"/>
      <c r="AR1708" s="1027"/>
    </row>
    <row r="1709" spans="43:44" x14ac:dyDescent="0.25">
      <c r="AQ1709" s="1026"/>
      <c r="AR1709" s="1027"/>
    </row>
    <row r="1710" spans="43:44" x14ac:dyDescent="0.25">
      <c r="AQ1710" s="1026"/>
      <c r="AR1710" s="1027"/>
    </row>
    <row r="1711" spans="43:44" x14ac:dyDescent="0.25">
      <c r="AQ1711" s="1026"/>
      <c r="AR1711" s="1027"/>
    </row>
    <row r="1712" spans="43:44" x14ac:dyDescent="0.25">
      <c r="AQ1712" s="1026"/>
      <c r="AR1712" s="1027"/>
    </row>
    <row r="1713" spans="43:44" x14ac:dyDescent="0.25">
      <c r="AQ1713" s="1026"/>
      <c r="AR1713" s="1027"/>
    </row>
    <row r="1714" spans="43:44" x14ac:dyDescent="0.25">
      <c r="AQ1714" s="1026"/>
      <c r="AR1714" s="1027"/>
    </row>
    <row r="1715" spans="43:44" x14ac:dyDescent="0.25">
      <c r="AQ1715" s="1026"/>
      <c r="AR1715" s="1027"/>
    </row>
    <row r="1716" spans="43:44" x14ac:dyDescent="0.25">
      <c r="AQ1716" s="1026"/>
      <c r="AR1716" s="1027"/>
    </row>
    <row r="1717" spans="43:44" x14ac:dyDescent="0.25">
      <c r="AQ1717" s="1026"/>
      <c r="AR1717" s="1027"/>
    </row>
    <row r="1718" spans="43:44" x14ac:dyDescent="0.25">
      <c r="AQ1718" s="1026"/>
      <c r="AR1718" s="1027"/>
    </row>
    <row r="1719" spans="43:44" x14ac:dyDescent="0.25">
      <c r="AQ1719" s="1026"/>
      <c r="AR1719" s="1027"/>
    </row>
    <row r="1720" spans="43:44" x14ac:dyDescent="0.25">
      <c r="AQ1720" s="1026"/>
      <c r="AR1720" s="1027"/>
    </row>
    <row r="1721" spans="43:44" x14ac:dyDescent="0.25">
      <c r="AQ1721" s="1026"/>
      <c r="AR1721" s="1027"/>
    </row>
    <row r="1722" spans="43:44" x14ac:dyDescent="0.25">
      <c r="AQ1722" s="1026"/>
      <c r="AR1722" s="1027"/>
    </row>
    <row r="1723" spans="43:44" x14ac:dyDescent="0.25">
      <c r="AQ1723" s="1026"/>
      <c r="AR1723" s="1027"/>
    </row>
    <row r="1724" spans="43:44" x14ac:dyDescent="0.25">
      <c r="AQ1724" s="1026"/>
      <c r="AR1724" s="1027"/>
    </row>
    <row r="1725" spans="43:44" x14ac:dyDescent="0.25">
      <c r="AQ1725" s="1026"/>
      <c r="AR1725" s="1027"/>
    </row>
    <row r="1726" spans="43:44" x14ac:dyDescent="0.25">
      <c r="AQ1726" s="1026"/>
      <c r="AR1726" s="1027"/>
    </row>
    <row r="1727" spans="43:44" x14ac:dyDescent="0.25">
      <c r="AQ1727" s="1026"/>
      <c r="AR1727" s="1027"/>
    </row>
    <row r="1728" spans="43:44" x14ac:dyDescent="0.25">
      <c r="AQ1728" s="1026"/>
      <c r="AR1728" s="1027"/>
    </row>
    <row r="1729" spans="43:44" x14ac:dyDescent="0.25">
      <c r="AQ1729" s="1026"/>
      <c r="AR1729" s="1027"/>
    </row>
    <row r="1730" spans="43:44" x14ac:dyDescent="0.25">
      <c r="AQ1730" s="1026"/>
      <c r="AR1730" s="1027"/>
    </row>
    <row r="1731" spans="43:44" x14ac:dyDescent="0.25">
      <c r="AQ1731" s="1026"/>
      <c r="AR1731" s="1027"/>
    </row>
    <row r="1732" spans="43:44" x14ac:dyDescent="0.25">
      <c r="AQ1732" s="1026"/>
      <c r="AR1732" s="1027"/>
    </row>
    <row r="1733" spans="43:44" x14ac:dyDescent="0.25">
      <c r="AQ1733" s="1026"/>
      <c r="AR1733" s="1027"/>
    </row>
    <row r="1734" spans="43:44" x14ac:dyDescent="0.25">
      <c r="AQ1734" s="1026"/>
      <c r="AR1734" s="1027"/>
    </row>
    <row r="1735" spans="43:44" x14ac:dyDescent="0.25">
      <c r="AQ1735" s="1026"/>
      <c r="AR1735" s="1027"/>
    </row>
    <row r="1736" spans="43:44" x14ac:dyDescent="0.25">
      <c r="AQ1736" s="1026"/>
      <c r="AR1736" s="1027"/>
    </row>
    <row r="1737" spans="43:44" x14ac:dyDescent="0.25">
      <c r="AQ1737" s="1026"/>
      <c r="AR1737" s="1027"/>
    </row>
    <row r="1738" spans="43:44" x14ac:dyDescent="0.25">
      <c r="AQ1738" s="1026"/>
      <c r="AR1738" s="1027"/>
    </row>
    <row r="1739" spans="43:44" x14ac:dyDescent="0.25">
      <c r="AQ1739" s="1026"/>
      <c r="AR1739" s="1027"/>
    </row>
    <row r="1740" spans="43:44" x14ac:dyDescent="0.25">
      <c r="AQ1740" s="1026"/>
      <c r="AR1740" s="1027"/>
    </row>
    <row r="1741" spans="43:44" x14ac:dyDescent="0.25">
      <c r="AQ1741" s="1026"/>
      <c r="AR1741" s="1027"/>
    </row>
    <row r="1742" spans="43:44" x14ac:dyDescent="0.25">
      <c r="AQ1742" s="1026"/>
      <c r="AR1742" s="1027"/>
    </row>
    <row r="1743" spans="43:44" x14ac:dyDescent="0.25">
      <c r="AQ1743" s="1026"/>
      <c r="AR1743" s="1027"/>
    </row>
    <row r="1744" spans="43:44" x14ac:dyDescent="0.25">
      <c r="AQ1744" s="1026"/>
      <c r="AR1744" s="1027"/>
    </row>
    <row r="1745" spans="43:44" x14ac:dyDescent="0.25">
      <c r="AQ1745" s="1026"/>
      <c r="AR1745" s="1027"/>
    </row>
    <row r="1746" spans="43:44" x14ac:dyDescent="0.25">
      <c r="AQ1746" s="1026"/>
      <c r="AR1746" s="1027"/>
    </row>
    <row r="1747" spans="43:44" x14ac:dyDescent="0.25">
      <c r="AQ1747" s="1026"/>
      <c r="AR1747" s="1027"/>
    </row>
    <row r="1748" spans="43:44" x14ac:dyDescent="0.25">
      <c r="AQ1748" s="1026"/>
      <c r="AR1748" s="1027"/>
    </row>
    <row r="1749" spans="43:44" x14ac:dyDescent="0.25">
      <c r="AQ1749" s="1026"/>
      <c r="AR1749" s="1027"/>
    </row>
    <row r="1750" spans="43:44" x14ac:dyDescent="0.25">
      <c r="AQ1750" s="1026"/>
      <c r="AR1750" s="1027"/>
    </row>
    <row r="1751" spans="43:44" x14ac:dyDescent="0.25">
      <c r="AQ1751" s="1026"/>
      <c r="AR1751" s="1027"/>
    </row>
    <row r="1752" spans="43:44" x14ac:dyDescent="0.25">
      <c r="AQ1752" s="1026"/>
      <c r="AR1752" s="1027"/>
    </row>
    <row r="1753" spans="43:44" x14ac:dyDescent="0.25">
      <c r="AQ1753" s="1026"/>
      <c r="AR1753" s="1027"/>
    </row>
    <row r="1754" spans="43:44" x14ac:dyDescent="0.25">
      <c r="AQ1754" s="1026"/>
      <c r="AR1754" s="1027"/>
    </row>
    <row r="1755" spans="43:44" x14ac:dyDescent="0.25">
      <c r="AQ1755" s="1026"/>
      <c r="AR1755" s="1027"/>
    </row>
    <row r="1756" spans="43:44" x14ac:dyDescent="0.25">
      <c r="AQ1756" s="1026"/>
      <c r="AR1756" s="1027"/>
    </row>
    <row r="1757" spans="43:44" x14ac:dyDescent="0.25">
      <c r="AQ1757" s="1026"/>
      <c r="AR1757" s="1027"/>
    </row>
    <row r="1758" spans="43:44" x14ac:dyDescent="0.25">
      <c r="AQ1758" s="1026"/>
      <c r="AR1758" s="1027"/>
    </row>
    <row r="1759" spans="43:44" x14ac:dyDescent="0.25">
      <c r="AQ1759" s="1026"/>
      <c r="AR1759" s="1027"/>
    </row>
    <row r="1760" spans="43:44" x14ac:dyDescent="0.25">
      <c r="AQ1760" s="1026"/>
      <c r="AR1760" s="1027"/>
    </row>
    <row r="1761" spans="43:44" x14ac:dyDescent="0.25">
      <c r="AQ1761" s="1026"/>
      <c r="AR1761" s="1027"/>
    </row>
    <row r="1762" spans="43:44" x14ac:dyDescent="0.25">
      <c r="AQ1762" s="1026"/>
      <c r="AR1762" s="1027"/>
    </row>
    <row r="1763" spans="43:44" x14ac:dyDescent="0.25">
      <c r="AQ1763" s="1026"/>
      <c r="AR1763" s="1027"/>
    </row>
    <row r="1764" spans="43:44" x14ac:dyDescent="0.25">
      <c r="AQ1764" s="1026"/>
      <c r="AR1764" s="1027"/>
    </row>
    <row r="1765" spans="43:44" x14ac:dyDescent="0.25">
      <c r="AQ1765" s="1026"/>
      <c r="AR1765" s="1027"/>
    </row>
    <row r="1766" spans="43:44" x14ac:dyDescent="0.25">
      <c r="AQ1766" s="1026"/>
      <c r="AR1766" s="1027"/>
    </row>
    <row r="1767" spans="43:44" x14ac:dyDescent="0.25">
      <c r="AQ1767" s="1026"/>
      <c r="AR1767" s="1027"/>
    </row>
    <row r="1768" spans="43:44" x14ac:dyDescent="0.25">
      <c r="AQ1768" s="1026"/>
      <c r="AR1768" s="1027"/>
    </row>
    <row r="1769" spans="43:44" x14ac:dyDescent="0.25">
      <c r="AQ1769" s="1026"/>
      <c r="AR1769" s="1027"/>
    </row>
    <row r="1770" spans="43:44" x14ac:dyDescent="0.25">
      <c r="AQ1770" s="1026"/>
      <c r="AR1770" s="1027"/>
    </row>
    <row r="1771" spans="43:44" x14ac:dyDescent="0.25">
      <c r="AQ1771" s="1026"/>
      <c r="AR1771" s="1027"/>
    </row>
    <row r="1772" spans="43:44" x14ac:dyDescent="0.25">
      <c r="AQ1772" s="1026"/>
      <c r="AR1772" s="1027"/>
    </row>
    <row r="1773" spans="43:44" x14ac:dyDescent="0.25">
      <c r="AQ1773" s="1026"/>
      <c r="AR1773" s="1027"/>
    </row>
    <row r="1774" spans="43:44" x14ac:dyDescent="0.25">
      <c r="AQ1774" s="1026"/>
      <c r="AR1774" s="1027"/>
    </row>
    <row r="1775" spans="43:44" x14ac:dyDescent="0.25">
      <c r="AQ1775" s="1026"/>
      <c r="AR1775" s="1027"/>
    </row>
    <row r="1776" spans="43:44" x14ac:dyDescent="0.25">
      <c r="AQ1776" s="1026"/>
      <c r="AR1776" s="1027"/>
    </row>
    <row r="1777" spans="43:44" x14ac:dyDescent="0.25">
      <c r="AQ1777" s="1026"/>
      <c r="AR1777" s="1027"/>
    </row>
    <row r="1778" spans="43:44" x14ac:dyDescent="0.25">
      <c r="AQ1778" s="1026"/>
      <c r="AR1778" s="1027"/>
    </row>
    <row r="1779" spans="43:44" x14ac:dyDescent="0.25">
      <c r="AQ1779" s="1026"/>
      <c r="AR1779" s="1027"/>
    </row>
    <row r="1780" spans="43:44" x14ac:dyDescent="0.25">
      <c r="AQ1780" s="1026"/>
      <c r="AR1780" s="1027"/>
    </row>
    <row r="1781" spans="43:44" x14ac:dyDescent="0.25">
      <c r="AQ1781" s="1026"/>
      <c r="AR1781" s="1027"/>
    </row>
    <row r="1782" spans="43:44" x14ac:dyDescent="0.25">
      <c r="AQ1782" s="1026"/>
      <c r="AR1782" s="1027"/>
    </row>
    <row r="1783" spans="43:44" x14ac:dyDescent="0.25">
      <c r="AQ1783" s="1026"/>
      <c r="AR1783" s="1027"/>
    </row>
    <row r="1784" spans="43:44" x14ac:dyDescent="0.25">
      <c r="AQ1784" s="1026"/>
      <c r="AR1784" s="1027"/>
    </row>
    <row r="1785" spans="43:44" x14ac:dyDescent="0.25">
      <c r="AQ1785" s="1026"/>
      <c r="AR1785" s="1027"/>
    </row>
    <row r="1786" spans="43:44" x14ac:dyDescent="0.25">
      <c r="AQ1786" s="1026"/>
      <c r="AR1786" s="1027"/>
    </row>
    <row r="1787" spans="43:44" x14ac:dyDescent="0.25">
      <c r="AQ1787" s="1026"/>
      <c r="AR1787" s="1027"/>
    </row>
    <row r="1788" spans="43:44" x14ac:dyDescent="0.25">
      <c r="AQ1788" s="1026"/>
      <c r="AR1788" s="1027"/>
    </row>
    <row r="1789" spans="43:44" x14ac:dyDescent="0.25">
      <c r="AQ1789" s="1026"/>
      <c r="AR1789" s="1027"/>
    </row>
    <row r="1790" spans="43:44" x14ac:dyDescent="0.25">
      <c r="AQ1790" s="1026"/>
      <c r="AR1790" s="1027"/>
    </row>
    <row r="1791" spans="43:44" x14ac:dyDescent="0.25">
      <c r="AQ1791" s="1026"/>
      <c r="AR1791" s="1027"/>
    </row>
    <row r="1792" spans="43:44" x14ac:dyDescent="0.25">
      <c r="AQ1792" s="1026"/>
      <c r="AR1792" s="1027"/>
    </row>
    <row r="1793" spans="43:44" x14ac:dyDescent="0.25">
      <c r="AQ1793" s="1026"/>
      <c r="AR1793" s="1027"/>
    </row>
    <row r="1794" spans="43:44" x14ac:dyDescent="0.25">
      <c r="AQ1794" s="1026"/>
      <c r="AR1794" s="1027"/>
    </row>
    <row r="1795" spans="43:44" x14ac:dyDescent="0.25">
      <c r="AQ1795" s="1026"/>
      <c r="AR1795" s="1027"/>
    </row>
    <row r="1796" spans="43:44" x14ac:dyDescent="0.25">
      <c r="AQ1796" s="1026"/>
      <c r="AR1796" s="1027"/>
    </row>
    <row r="1797" spans="43:44" x14ac:dyDescent="0.25">
      <c r="AQ1797" s="1026"/>
      <c r="AR1797" s="1027"/>
    </row>
    <row r="1798" spans="43:44" x14ac:dyDescent="0.25">
      <c r="AQ1798" s="1026"/>
      <c r="AR1798" s="1027"/>
    </row>
    <row r="1799" spans="43:44" x14ac:dyDescent="0.25">
      <c r="AQ1799" s="1026"/>
      <c r="AR1799" s="1027"/>
    </row>
    <row r="1800" spans="43:44" x14ac:dyDescent="0.25">
      <c r="AQ1800" s="1026"/>
      <c r="AR1800" s="1027"/>
    </row>
    <row r="1801" spans="43:44" x14ac:dyDescent="0.25">
      <c r="AQ1801" s="1026"/>
      <c r="AR1801" s="1027"/>
    </row>
    <row r="1802" spans="43:44" x14ac:dyDescent="0.25">
      <c r="AQ1802" s="1026"/>
      <c r="AR1802" s="1027"/>
    </row>
    <row r="1803" spans="43:44" x14ac:dyDescent="0.25">
      <c r="AQ1803" s="1026"/>
      <c r="AR1803" s="1027"/>
    </row>
    <row r="1804" spans="43:44" x14ac:dyDescent="0.25">
      <c r="AQ1804" s="1026"/>
      <c r="AR1804" s="1027"/>
    </row>
    <row r="1805" spans="43:44" x14ac:dyDescent="0.25">
      <c r="AQ1805" s="1026"/>
      <c r="AR1805" s="1027"/>
    </row>
    <row r="1806" spans="43:44" x14ac:dyDescent="0.25">
      <c r="AQ1806" s="1026"/>
      <c r="AR1806" s="1027"/>
    </row>
    <row r="1807" spans="43:44" x14ac:dyDescent="0.25">
      <c r="AQ1807" s="1026"/>
      <c r="AR1807" s="1027"/>
    </row>
    <row r="1808" spans="43:44" x14ac:dyDescent="0.25">
      <c r="AQ1808" s="1026"/>
      <c r="AR1808" s="1027"/>
    </row>
    <row r="1809" spans="43:44" x14ac:dyDescent="0.25">
      <c r="AQ1809" s="1026"/>
      <c r="AR1809" s="1027"/>
    </row>
    <row r="1810" spans="43:44" x14ac:dyDescent="0.25">
      <c r="AQ1810" s="1026"/>
      <c r="AR1810" s="1027"/>
    </row>
    <row r="1811" spans="43:44" x14ac:dyDescent="0.25">
      <c r="AQ1811" s="1026"/>
      <c r="AR1811" s="1027"/>
    </row>
    <row r="1812" spans="43:44" x14ac:dyDescent="0.25">
      <c r="AQ1812" s="1026"/>
      <c r="AR1812" s="1027"/>
    </row>
    <row r="1813" spans="43:44" x14ac:dyDescent="0.25">
      <c r="AQ1813" s="1026"/>
      <c r="AR1813" s="1027"/>
    </row>
    <row r="1814" spans="43:44" x14ac:dyDescent="0.25">
      <c r="AQ1814" s="1026"/>
      <c r="AR1814" s="1027"/>
    </row>
    <row r="1815" spans="43:44" x14ac:dyDescent="0.25">
      <c r="AQ1815" s="1026"/>
      <c r="AR1815" s="1027"/>
    </row>
    <row r="1816" spans="43:44" x14ac:dyDescent="0.25">
      <c r="AQ1816" s="1026"/>
      <c r="AR1816" s="1027"/>
    </row>
    <row r="1817" spans="43:44" x14ac:dyDescent="0.25">
      <c r="AQ1817" s="1026"/>
      <c r="AR1817" s="1027"/>
    </row>
    <row r="1818" spans="43:44" x14ac:dyDescent="0.25">
      <c r="AQ1818" s="1026"/>
      <c r="AR1818" s="1027"/>
    </row>
    <row r="1819" spans="43:44" x14ac:dyDescent="0.25">
      <c r="AQ1819" s="1026"/>
      <c r="AR1819" s="1027"/>
    </row>
    <row r="1820" spans="43:44" x14ac:dyDescent="0.25">
      <c r="AQ1820" s="1026"/>
      <c r="AR1820" s="1027"/>
    </row>
    <row r="1821" spans="43:44" x14ac:dyDescent="0.25">
      <c r="AQ1821" s="1026"/>
      <c r="AR1821" s="1027"/>
    </row>
    <row r="1822" spans="43:44" x14ac:dyDescent="0.25">
      <c r="AQ1822" s="1026"/>
      <c r="AR1822" s="1027"/>
    </row>
    <row r="1823" spans="43:44" x14ac:dyDescent="0.25">
      <c r="AQ1823" s="1026"/>
      <c r="AR1823" s="1027"/>
    </row>
    <row r="1824" spans="43:44" x14ac:dyDescent="0.25">
      <c r="AQ1824" s="1026"/>
      <c r="AR1824" s="1027"/>
    </row>
    <row r="1825" spans="43:44" x14ac:dyDescent="0.25">
      <c r="AQ1825" s="1026"/>
      <c r="AR1825" s="1027"/>
    </row>
    <row r="1826" spans="43:44" x14ac:dyDescent="0.25">
      <c r="AQ1826" s="1026"/>
      <c r="AR1826" s="1027"/>
    </row>
    <row r="1827" spans="43:44" x14ac:dyDescent="0.25">
      <c r="AQ1827" s="1026"/>
      <c r="AR1827" s="1027"/>
    </row>
    <row r="1828" spans="43:44" x14ac:dyDescent="0.25">
      <c r="AQ1828" s="1026"/>
      <c r="AR1828" s="1027"/>
    </row>
    <row r="1829" spans="43:44" x14ac:dyDescent="0.25">
      <c r="AQ1829" s="1026"/>
      <c r="AR1829" s="1027"/>
    </row>
    <row r="1830" spans="43:44" x14ac:dyDescent="0.25">
      <c r="AQ1830" s="1026"/>
      <c r="AR1830" s="1027"/>
    </row>
    <row r="1831" spans="43:44" x14ac:dyDescent="0.25">
      <c r="AQ1831" s="1026"/>
      <c r="AR1831" s="1027"/>
    </row>
    <row r="1832" spans="43:44" x14ac:dyDescent="0.25">
      <c r="AQ1832" s="1026"/>
      <c r="AR1832" s="1027"/>
    </row>
    <row r="1833" spans="43:44" x14ac:dyDescent="0.25">
      <c r="AQ1833" s="1026"/>
      <c r="AR1833" s="1027"/>
    </row>
    <row r="1834" spans="43:44" x14ac:dyDescent="0.25">
      <c r="AQ1834" s="1026"/>
      <c r="AR1834" s="1027"/>
    </row>
    <row r="1835" spans="43:44" x14ac:dyDescent="0.25">
      <c r="AQ1835" s="1026"/>
      <c r="AR1835" s="1027"/>
    </row>
    <row r="1836" spans="43:44" x14ac:dyDescent="0.25">
      <c r="AQ1836" s="1026"/>
      <c r="AR1836" s="1027"/>
    </row>
    <row r="1837" spans="43:44" x14ac:dyDescent="0.25">
      <c r="AQ1837" s="1026"/>
      <c r="AR1837" s="1027"/>
    </row>
    <row r="1838" spans="43:44" x14ac:dyDescent="0.25">
      <c r="AQ1838" s="1026"/>
      <c r="AR1838" s="1027"/>
    </row>
    <row r="1839" spans="43:44" x14ac:dyDescent="0.25">
      <c r="AQ1839" s="1026"/>
      <c r="AR1839" s="1027"/>
    </row>
    <row r="1840" spans="43:44" x14ac:dyDescent="0.25">
      <c r="AQ1840" s="1026"/>
      <c r="AR1840" s="1027"/>
    </row>
    <row r="1841" spans="43:44" x14ac:dyDescent="0.25">
      <c r="AQ1841" s="1026"/>
      <c r="AR1841" s="1027"/>
    </row>
    <row r="1842" spans="43:44" x14ac:dyDescent="0.25">
      <c r="AQ1842" s="1026"/>
      <c r="AR1842" s="1027"/>
    </row>
    <row r="1843" spans="43:44" x14ac:dyDescent="0.25">
      <c r="AQ1843" s="1026"/>
      <c r="AR1843" s="1027"/>
    </row>
    <row r="1844" spans="43:44" x14ac:dyDescent="0.25">
      <c r="AQ1844" s="1026"/>
      <c r="AR1844" s="1027"/>
    </row>
    <row r="1845" spans="43:44" x14ac:dyDescent="0.25">
      <c r="AQ1845" s="1026"/>
      <c r="AR1845" s="1027"/>
    </row>
    <row r="1846" spans="43:44" x14ac:dyDescent="0.25">
      <c r="AQ1846" s="1026"/>
      <c r="AR1846" s="1027"/>
    </row>
    <row r="1847" spans="43:44" x14ac:dyDescent="0.25">
      <c r="AQ1847" s="1026"/>
      <c r="AR1847" s="1027"/>
    </row>
    <row r="1848" spans="43:44" x14ac:dyDescent="0.25">
      <c r="AQ1848" s="1026"/>
      <c r="AR1848" s="1027"/>
    </row>
    <row r="1849" spans="43:44" x14ac:dyDescent="0.25">
      <c r="AQ1849" s="1026"/>
      <c r="AR1849" s="1027"/>
    </row>
    <row r="1850" spans="43:44" x14ac:dyDescent="0.25">
      <c r="AQ1850" s="1026"/>
      <c r="AR1850" s="1027"/>
    </row>
    <row r="1851" spans="43:44" x14ac:dyDescent="0.25">
      <c r="AQ1851" s="1026"/>
      <c r="AR1851" s="1027"/>
    </row>
    <row r="1852" spans="43:44" x14ac:dyDescent="0.25">
      <c r="AQ1852" s="1026"/>
      <c r="AR1852" s="1027"/>
    </row>
    <row r="1853" spans="43:44" x14ac:dyDescent="0.25">
      <c r="AQ1853" s="1026"/>
      <c r="AR1853" s="1027"/>
    </row>
    <row r="1854" spans="43:44" x14ac:dyDescent="0.25">
      <c r="AQ1854" s="1026"/>
      <c r="AR1854" s="1027"/>
    </row>
    <row r="1855" spans="43:44" x14ac:dyDescent="0.25">
      <c r="AQ1855" s="1026"/>
      <c r="AR1855" s="1027"/>
    </row>
    <row r="1856" spans="43:44" x14ac:dyDescent="0.25">
      <c r="AQ1856" s="1026"/>
      <c r="AR1856" s="1027"/>
    </row>
    <row r="1857" spans="43:44" x14ac:dyDescent="0.25">
      <c r="AQ1857" s="1026"/>
      <c r="AR1857" s="1027"/>
    </row>
    <row r="1858" spans="43:44" x14ac:dyDescent="0.25">
      <c r="AQ1858" s="1026"/>
      <c r="AR1858" s="1027"/>
    </row>
    <row r="1859" spans="43:44" x14ac:dyDescent="0.25">
      <c r="AQ1859" s="1026"/>
      <c r="AR1859" s="1027"/>
    </row>
    <row r="1860" spans="43:44" x14ac:dyDescent="0.25">
      <c r="AQ1860" s="1026"/>
      <c r="AR1860" s="1027"/>
    </row>
    <row r="1861" spans="43:44" x14ac:dyDescent="0.25">
      <c r="AQ1861" s="1026"/>
      <c r="AR1861" s="1027"/>
    </row>
    <row r="1862" spans="43:44" x14ac:dyDescent="0.25">
      <c r="AQ1862" s="1026"/>
      <c r="AR1862" s="1027"/>
    </row>
    <row r="1863" spans="43:44" x14ac:dyDescent="0.25">
      <c r="AQ1863" s="1026"/>
      <c r="AR1863" s="1027"/>
    </row>
    <row r="1864" spans="43:44" x14ac:dyDescent="0.25">
      <c r="AQ1864" s="1026"/>
      <c r="AR1864" s="1027"/>
    </row>
    <row r="1865" spans="43:44" x14ac:dyDescent="0.25">
      <c r="AQ1865" s="1026"/>
      <c r="AR1865" s="1027"/>
    </row>
    <row r="1866" spans="43:44" x14ac:dyDescent="0.25">
      <c r="AQ1866" s="1026"/>
      <c r="AR1866" s="1027"/>
    </row>
    <row r="1867" spans="43:44" x14ac:dyDescent="0.25">
      <c r="AQ1867" s="1026"/>
      <c r="AR1867" s="1027"/>
    </row>
    <row r="1868" spans="43:44" x14ac:dyDescent="0.25">
      <c r="AQ1868" s="1026"/>
      <c r="AR1868" s="1027"/>
    </row>
    <row r="1869" spans="43:44" x14ac:dyDescent="0.25">
      <c r="AQ1869" s="1026"/>
      <c r="AR1869" s="1027"/>
    </row>
    <row r="1870" spans="43:44" x14ac:dyDescent="0.25">
      <c r="AQ1870" s="1026"/>
      <c r="AR1870" s="1027"/>
    </row>
    <row r="1871" spans="43:44" x14ac:dyDescent="0.25">
      <c r="AQ1871" s="1026"/>
      <c r="AR1871" s="1027"/>
    </row>
    <row r="1872" spans="43:44" x14ac:dyDescent="0.25">
      <c r="AQ1872" s="1026"/>
      <c r="AR1872" s="1027"/>
    </row>
    <row r="1873" spans="43:44" x14ac:dyDescent="0.25">
      <c r="AQ1873" s="1026"/>
      <c r="AR1873" s="1027"/>
    </row>
    <row r="1874" spans="43:44" x14ac:dyDescent="0.25">
      <c r="AQ1874" s="1026"/>
      <c r="AR1874" s="1027"/>
    </row>
    <row r="1875" spans="43:44" x14ac:dyDescent="0.25">
      <c r="AQ1875" s="1026"/>
      <c r="AR1875" s="1027"/>
    </row>
    <row r="1876" spans="43:44" x14ac:dyDescent="0.25">
      <c r="AQ1876" s="1026"/>
      <c r="AR1876" s="1027"/>
    </row>
    <row r="1877" spans="43:44" x14ac:dyDescent="0.25">
      <c r="AQ1877" s="1026"/>
      <c r="AR1877" s="1027"/>
    </row>
    <row r="1878" spans="43:44" x14ac:dyDescent="0.25">
      <c r="AQ1878" s="1026"/>
      <c r="AR1878" s="1027"/>
    </row>
    <row r="1879" spans="43:44" x14ac:dyDescent="0.25">
      <c r="AQ1879" s="1026"/>
      <c r="AR1879" s="1027"/>
    </row>
    <row r="1880" spans="43:44" x14ac:dyDescent="0.25">
      <c r="AQ1880" s="1026"/>
      <c r="AR1880" s="1027"/>
    </row>
    <row r="1881" spans="43:44" x14ac:dyDescent="0.25">
      <c r="AQ1881" s="1026"/>
      <c r="AR1881" s="1027"/>
    </row>
    <row r="1882" spans="43:44" x14ac:dyDescent="0.25">
      <c r="AQ1882" s="1026"/>
      <c r="AR1882" s="1027"/>
    </row>
    <row r="1883" spans="43:44" x14ac:dyDescent="0.25">
      <c r="AQ1883" s="1026"/>
      <c r="AR1883" s="1027"/>
    </row>
    <row r="1884" spans="43:44" x14ac:dyDescent="0.25">
      <c r="AQ1884" s="1026"/>
      <c r="AR1884" s="1027"/>
    </row>
    <row r="1885" spans="43:44" x14ac:dyDescent="0.25">
      <c r="AQ1885" s="1026"/>
      <c r="AR1885" s="1027"/>
    </row>
    <row r="1886" spans="43:44" x14ac:dyDescent="0.25">
      <c r="AQ1886" s="1026"/>
      <c r="AR1886" s="1027"/>
    </row>
    <row r="1887" spans="43:44" x14ac:dyDescent="0.25">
      <c r="AQ1887" s="1026"/>
      <c r="AR1887" s="1027"/>
    </row>
    <row r="1888" spans="43:44" x14ac:dyDescent="0.25">
      <c r="AQ1888" s="1026"/>
      <c r="AR1888" s="1027"/>
    </row>
    <row r="1889" spans="43:44" x14ac:dyDescent="0.25">
      <c r="AQ1889" s="1026"/>
      <c r="AR1889" s="1027"/>
    </row>
    <row r="1890" spans="43:44" x14ac:dyDescent="0.25">
      <c r="AQ1890" s="1026"/>
      <c r="AR1890" s="1027"/>
    </row>
    <row r="1891" spans="43:44" x14ac:dyDescent="0.25">
      <c r="AQ1891" s="1026"/>
      <c r="AR1891" s="1027"/>
    </row>
    <row r="1892" spans="43:44" x14ac:dyDescent="0.25">
      <c r="AQ1892" s="1026"/>
      <c r="AR1892" s="1027"/>
    </row>
    <row r="1893" spans="43:44" x14ac:dyDescent="0.25">
      <c r="AQ1893" s="1026"/>
      <c r="AR1893" s="1027"/>
    </row>
    <row r="1894" spans="43:44" x14ac:dyDescent="0.25">
      <c r="AQ1894" s="1026"/>
      <c r="AR1894" s="1027"/>
    </row>
    <row r="1895" spans="43:44" x14ac:dyDescent="0.25">
      <c r="AQ1895" s="1026"/>
      <c r="AR1895" s="1027"/>
    </row>
    <row r="1896" spans="43:44" x14ac:dyDescent="0.25">
      <c r="AQ1896" s="1026"/>
      <c r="AR1896" s="1027"/>
    </row>
    <row r="1897" spans="43:44" x14ac:dyDescent="0.25">
      <c r="AQ1897" s="1026"/>
      <c r="AR1897" s="1027"/>
    </row>
    <row r="1898" spans="43:44" x14ac:dyDescent="0.25">
      <c r="AQ1898" s="1026"/>
      <c r="AR1898" s="1027"/>
    </row>
    <row r="1899" spans="43:44" x14ac:dyDescent="0.25">
      <c r="AQ1899" s="1026"/>
      <c r="AR1899" s="1027"/>
    </row>
    <row r="1900" spans="43:44" x14ac:dyDescent="0.25">
      <c r="AQ1900" s="1026"/>
      <c r="AR1900" s="1027"/>
    </row>
    <row r="1901" spans="43:44" x14ac:dyDescent="0.25">
      <c r="AQ1901" s="1026"/>
      <c r="AR1901" s="1027"/>
    </row>
    <row r="1902" spans="43:44" x14ac:dyDescent="0.25">
      <c r="AQ1902" s="1026"/>
      <c r="AR1902" s="1027"/>
    </row>
    <row r="1903" spans="43:44" x14ac:dyDescent="0.25">
      <c r="AQ1903" s="1026"/>
      <c r="AR1903" s="1027"/>
    </row>
    <row r="1904" spans="43:44" x14ac:dyDescent="0.25">
      <c r="AQ1904" s="1026"/>
      <c r="AR1904" s="1027"/>
    </row>
    <row r="1905" spans="43:44" x14ac:dyDescent="0.25">
      <c r="AQ1905" s="1026"/>
      <c r="AR1905" s="1027"/>
    </row>
    <row r="1906" spans="43:44" x14ac:dyDescent="0.25">
      <c r="AQ1906" s="1026"/>
      <c r="AR1906" s="1027"/>
    </row>
    <row r="1907" spans="43:44" x14ac:dyDescent="0.25">
      <c r="AQ1907" s="1026"/>
      <c r="AR1907" s="1027"/>
    </row>
    <row r="1908" spans="43:44" x14ac:dyDescent="0.25">
      <c r="AQ1908" s="1026"/>
      <c r="AR1908" s="1027"/>
    </row>
    <row r="1909" spans="43:44" x14ac:dyDescent="0.25">
      <c r="AQ1909" s="1026"/>
      <c r="AR1909" s="1027"/>
    </row>
    <row r="1910" spans="43:44" x14ac:dyDescent="0.25">
      <c r="AQ1910" s="1026"/>
      <c r="AR1910" s="1027"/>
    </row>
    <row r="1911" spans="43:44" x14ac:dyDescent="0.25">
      <c r="AQ1911" s="1026"/>
      <c r="AR1911" s="1027"/>
    </row>
    <row r="1912" spans="43:44" x14ac:dyDescent="0.25">
      <c r="AQ1912" s="1026"/>
      <c r="AR1912" s="1027"/>
    </row>
    <row r="1913" spans="43:44" x14ac:dyDescent="0.25">
      <c r="AQ1913" s="1026"/>
      <c r="AR1913" s="1027"/>
    </row>
    <row r="1914" spans="43:44" x14ac:dyDescent="0.25">
      <c r="AQ1914" s="1026"/>
      <c r="AR1914" s="1027"/>
    </row>
    <row r="1915" spans="43:44" x14ac:dyDescent="0.25">
      <c r="AQ1915" s="1026"/>
      <c r="AR1915" s="1027"/>
    </row>
    <row r="1916" spans="43:44" x14ac:dyDescent="0.25">
      <c r="AQ1916" s="1026"/>
      <c r="AR1916" s="1027"/>
    </row>
    <row r="1917" spans="43:44" x14ac:dyDescent="0.25">
      <c r="AQ1917" s="1026"/>
      <c r="AR1917" s="1027"/>
    </row>
    <row r="1918" spans="43:44" x14ac:dyDescent="0.25">
      <c r="AQ1918" s="1026"/>
      <c r="AR1918" s="1027"/>
    </row>
    <row r="1919" spans="43:44" x14ac:dyDescent="0.25">
      <c r="AQ1919" s="1026"/>
      <c r="AR1919" s="1027"/>
    </row>
    <row r="1920" spans="43:44" x14ac:dyDescent="0.25">
      <c r="AQ1920" s="1026"/>
      <c r="AR1920" s="1027"/>
    </row>
    <row r="1921" spans="43:44" x14ac:dyDescent="0.25">
      <c r="AQ1921" s="1026"/>
      <c r="AR1921" s="1027"/>
    </row>
    <row r="1922" spans="43:44" x14ac:dyDescent="0.25">
      <c r="AQ1922" s="1026"/>
      <c r="AR1922" s="1027"/>
    </row>
    <row r="1923" spans="43:44" x14ac:dyDescent="0.25">
      <c r="AQ1923" s="1026"/>
      <c r="AR1923" s="1027"/>
    </row>
    <row r="1924" spans="43:44" x14ac:dyDescent="0.25">
      <c r="AQ1924" s="1026"/>
      <c r="AR1924" s="1027"/>
    </row>
    <row r="1925" spans="43:44" x14ac:dyDescent="0.25">
      <c r="AQ1925" s="1026"/>
      <c r="AR1925" s="1027"/>
    </row>
    <row r="1926" spans="43:44" x14ac:dyDescent="0.25">
      <c r="AQ1926" s="1026"/>
      <c r="AR1926" s="1027"/>
    </row>
    <row r="1927" spans="43:44" x14ac:dyDescent="0.25">
      <c r="AQ1927" s="1026"/>
      <c r="AR1927" s="1027"/>
    </row>
    <row r="1928" spans="43:44" x14ac:dyDescent="0.25">
      <c r="AQ1928" s="1026"/>
      <c r="AR1928" s="1027"/>
    </row>
    <row r="1929" spans="43:44" x14ac:dyDescent="0.25">
      <c r="AQ1929" s="1026"/>
      <c r="AR1929" s="1027"/>
    </row>
    <row r="1930" spans="43:44" x14ac:dyDescent="0.25">
      <c r="AQ1930" s="1026"/>
      <c r="AR1930" s="1027"/>
    </row>
    <row r="1931" spans="43:44" x14ac:dyDescent="0.25">
      <c r="AQ1931" s="1026"/>
      <c r="AR1931" s="1027"/>
    </row>
    <row r="1932" spans="43:44" x14ac:dyDescent="0.25">
      <c r="AQ1932" s="1026"/>
      <c r="AR1932" s="1027"/>
    </row>
    <row r="1933" spans="43:44" x14ac:dyDescent="0.25">
      <c r="AQ1933" s="1026"/>
      <c r="AR1933" s="1027"/>
    </row>
    <row r="1934" spans="43:44" x14ac:dyDescent="0.25">
      <c r="AQ1934" s="1026"/>
      <c r="AR1934" s="1027"/>
    </row>
    <row r="1935" spans="43:44" x14ac:dyDescent="0.25">
      <c r="AQ1935" s="1026"/>
      <c r="AR1935" s="1027"/>
    </row>
    <row r="1936" spans="43:44" x14ac:dyDescent="0.25">
      <c r="AQ1936" s="1026"/>
      <c r="AR1936" s="1027"/>
    </row>
    <row r="1937" spans="43:44" x14ac:dyDescent="0.25">
      <c r="AQ1937" s="1026"/>
      <c r="AR1937" s="1027"/>
    </row>
    <row r="1938" spans="43:44" x14ac:dyDescent="0.25">
      <c r="AQ1938" s="1026"/>
      <c r="AR1938" s="1027"/>
    </row>
    <row r="1939" spans="43:44" x14ac:dyDescent="0.25">
      <c r="AQ1939" s="1026"/>
      <c r="AR1939" s="1027"/>
    </row>
    <row r="1940" spans="43:44" x14ac:dyDescent="0.25">
      <c r="AQ1940" s="1026"/>
      <c r="AR1940" s="1027"/>
    </row>
    <row r="1941" spans="43:44" x14ac:dyDescent="0.25">
      <c r="AQ1941" s="1026"/>
      <c r="AR1941" s="1027"/>
    </row>
    <row r="1942" spans="43:44" x14ac:dyDescent="0.25">
      <c r="AQ1942" s="1026"/>
      <c r="AR1942" s="1027"/>
    </row>
    <row r="1943" spans="43:44" x14ac:dyDescent="0.25">
      <c r="AQ1943" s="1026"/>
      <c r="AR1943" s="1027"/>
    </row>
    <row r="1944" spans="43:44" x14ac:dyDescent="0.25">
      <c r="AQ1944" s="1026"/>
      <c r="AR1944" s="1027"/>
    </row>
    <row r="1945" spans="43:44" x14ac:dyDescent="0.25">
      <c r="AQ1945" s="1026"/>
      <c r="AR1945" s="1027"/>
    </row>
    <row r="1946" spans="43:44" x14ac:dyDescent="0.25">
      <c r="AQ1946" s="1026"/>
      <c r="AR1946" s="1027"/>
    </row>
    <row r="1947" spans="43:44" x14ac:dyDescent="0.25">
      <c r="AQ1947" s="1026"/>
      <c r="AR1947" s="1027"/>
    </row>
    <row r="1948" spans="43:44" x14ac:dyDescent="0.25">
      <c r="AQ1948" s="1026"/>
      <c r="AR1948" s="1027"/>
    </row>
    <row r="1949" spans="43:44" x14ac:dyDescent="0.25">
      <c r="AQ1949" s="1026"/>
      <c r="AR1949" s="1027"/>
    </row>
    <row r="1950" spans="43:44" x14ac:dyDescent="0.25">
      <c r="AQ1950" s="1026"/>
      <c r="AR1950" s="1027"/>
    </row>
    <row r="1951" spans="43:44" x14ac:dyDescent="0.25">
      <c r="AQ1951" s="1026"/>
      <c r="AR1951" s="1027"/>
    </row>
    <row r="1952" spans="43:44" x14ac:dyDescent="0.25">
      <c r="AQ1952" s="1026"/>
      <c r="AR1952" s="1027"/>
    </row>
    <row r="1953" spans="43:44" x14ac:dyDescent="0.25">
      <c r="AQ1953" s="1026"/>
      <c r="AR1953" s="1027"/>
    </row>
    <row r="1954" spans="43:44" x14ac:dyDescent="0.25">
      <c r="AQ1954" s="1026"/>
      <c r="AR1954" s="1027"/>
    </row>
    <row r="1955" spans="43:44" x14ac:dyDescent="0.25">
      <c r="AQ1955" s="1026"/>
      <c r="AR1955" s="1027"/>
    </row>
    <row r="1956" spans="43:44" x14ac:dyDescent="0.25">
      <c r="AQ1956" s="1026"/>
      <c r="AR1956" s="1027"/>
    </row>
    <row r="1957" spans="43:44" x14ac:dyDescent="0.25">
      <c r="AQ1957" s="1026"/>
      <c r="AR1957" s="1027"/>
    </row>
    <row r="1958" spans="43:44" x14ac:dyDescent="0.25">
      <c r="AQ1958" s="1026"/>
      <c r="AR1958" s="1027"/>
    </row>
    <row r="1959" spans="43:44" x14ac:dyDescent="0.25">
      <c r="AQ1959" s="1026"/>
      <c r="AR1959" s="1027"/>
    </row>
    <row r="1960" spans="43:44" x14ac:dyDescent="0.25">
      <c r="AQ1960" s="1026"/>
      <c r="AR1960" s="1027"/>
    </row>
    <row r="1961" spans="43:44" x14ac:dyDescent="0.25">
      <c r="AQ1961" s="1026"/>
      <c r="AR1961" s="1027"/>
    </row>
    <row r="1962" spans="43:44" x14ac:dyDescent="0.25">
      <c r="AQ1962" s="1026"/>
      <c r="AR1962" s="1027"/>
    </row>
    <row r="1963" spans="43:44" x14ac:dyDescent="0.25">
      <c r="AQ1963" s="1026"/>
      <c r="AR1963" s="1027"/>
    </row>
    <row r="1964" spans="43:44" x14ac:dyDescent="0.25">
      <c r="AQ1964" s="1026"/>
      <c r="AR1964" s="1027"/>
    </row>
    <row r="1965" spans="43:44" x14ac:dyDescent="0.25">
      <c r="AQ1965" s="1026"/>
      <c r="AR1965" s="1027"/>
    </row>
    <row r="1966" spans="43:44" x14ac:dyDescent="0.25">
      <c r="AQ1966" s="1026"/>
      <c r="AR1966" s="1027"/>
    </row>
    <row r="1967" spans="43:44" x14ac:dyDescent="0.25">
      <c r="AQ1967" s="1026"/>
      <c r="AR1967" s="1027"/>
    </row>
    <row r="1968" spans="43:44" x14ac:dyDescent="0.25">
      <c r="AQ1968" s="1026"/>
      <c r="AR1968" s="1027"/>
    </row>
    <row r="1969" spans="43:44" x14ac:dyDescent="0.25">
      <c r="AQ1969" s="1026"/>
      <c r="AR1969" s="1027"/>
    </row>
    <row r="1970" spans="43:44" x14ac:dyDescent="0.25">
      <c r="AQ1970" s="1026"/>
      <c r="AR1970" s="1027"/>
    </row>
    <row r="1971" spans="43:44" x14ac:dyDescent="0.25">
      <c r="AQ1971" s="1026"/>
      <c r="AR1971" s="1027"/>
    </row>
    <row r="1972" spans="43:44" x14ac:dyDescent="0.25">
      <c r="AQ1972" s="1026"/>
      <c r="AR1972" s="1027"/>
    </row>
    <row r="1973" spans="43:44" x14ac:dyDescent="0.25">
      <c r="AQ1973" s="1026"/>
      <c r="AR1973" s="1027"/>
    </row>
    <row r="1974" spans="43:44" x14ac:dyDescent="0.25">
      <c r="AQ1974" s="1026"/>
      <c r="AR1974" s="1027"/>
    </row>
    <row r="1975" spans="43:44" x14ac:dyDescent="0.25">
      <c r="AQ1975" s="1026"/>
      <c r="AR1975" s="1027"/>
    </row>
    <row r="1976" spans="43:44" x14ac:dyDescent="0.25">
      <c r="AQ1976" s="1026"/>
      <c r="AR1976" s="1027"/>
    </row>
    <row r="1977" spans="43:44" x14ac:dyDescent="0.25">
      <c r="AQ1977" s="1026"/>
      <c r="AR1977" s="1027"/>
    </row>
    <row r="1978" spans="43:44" x14ac:dyDescent="0.25">
      <c r="AQ1978" s="1026"/>
      <c r="AR1978" s="1027"/>
    </row>
    <row r="1979" spans="43:44" x14ac:dyDescent="0.25">
      <c r="AQ1979" s="1026"/>
      <c r="AR1979" s="1027"/>
    </row>
    <row r="1980" spans="43:44" x14ac:dyDescent="0.25">
      <c r="AQ1980" s="1026"/>
      <c r="AR1980" s="1027"/>
    </row>
    <row r="1981" spans="43:44" x14ac:dyDescent="0.25">
      <c r="AQ1981" s="1026"/>
      <c r="AR1981" s="1027"/>
    </row>
    <row r="1982" spans="43:44" x14ac:dyDescent="0.25">
      <c r="AQ1982" s="1026"/>
      <c r="AR1982" s="1027"/>
    </row>
    <row r="1983" spans="43:44" x14ac:dyDescent="0.25">
      <c r="AQ1983" s="1026"/>
      <c r="AR1983" s="1027"/>
    </row>
    <row r="1984" spans="43:44" x14ac:dyDescent="0.25">
      <c r="AQ1984" s="1026"/>
      <c r="AR1984" s="1027"/>
    </row>
    <row r="1985" spans="43:44" x14ac:dyDescent="0.25">
      <c r="AQ1985" s="1026"/>
      <c r="AR1985" s="1027"/>
    </row>
    <row r="1986" spans="43:44" x14ac:dyDescent="0.25">
      <c r="AQ1986" s="1026"/>
      <c r="AR1986" s="1027"/>
    </row>
    <row r="1987" spans="43:44" x14ac:dyDescent="0.25">
      <c r="AQ1987" s="1026"/>
      <c r="AR1987" s="1027"/>
    </row>
    <row r="1988" spans="43:44" x14ac:dyDescent="0.25">
      <c r="AQ1988" s="1026"/>
      <c r="AR1988" s="1027"/>
    </row>
    <row r="1989" spans="43:44" x14ac:dyDescent="0.25">
      <c r="AQ1989" s="1026"/>
      <c r="AR1989" s="1027"/>
    </row>
    <row r="1990" spans="43:44" x14ac:dyDescent="0.25">
      <c r="AQ1990" s="1026"/>
      <c r="AR1990" s="1027"/>
    </row>
    <row r="1991" spans="43:44" x14ac:dyDescent="0.25">
      <c r="AQ1991" s="1026"/>
      <c r="AR1991" s="1027"/>
    </row>
    <row r="1992" spans="43:44" x14ac:dyDescent="0.25">
      <c r="AQ1992" s="1026"/>
      <c r="AR1992" s="1027"/>
    </row>
    <row r="1993" spans="43:44" x14ac:dyDescent="0.25">
      <c r="AQ1993" s="1026"/>
      <c r="AR1993" s="1027"/>
    </row>
    <row r="1994" spans="43:44" x14ac:dyDescent="0.25">
      <c r="AQ1994" s="1026"/>
      <c r="AR1994" s="1027"/>
    </row>
    <row r="1995" spans="43:44" x14ac:dyDescent="0.25">
      <c r="AQ1995" s="1026"/>
      <c r="AR1995" s="1027"/>
    </row>
    <row r="1996" spans="43:44" x14ac:dyDescent="0.25">
      <c r="AQ1996" s="1026"/>
      <c r="AR1996" s="1027"/>
    </row>
    <row r="1997" spans="43:44" x14ac:dyDescent="0.25">
      <c r="AQ1997" s="1026"/>
      <c r="AR1997" s="1027"/>
    </row>
    <row r="1998" spans="43:44" x14ac:dyDescent="0.25">
      <c r="AQ1998" s="1026"/>
      <c r="AR1998" s="1027"/>
    </row>
    <row r="1999" spans="43:44" x14ac:dyDescent="0.25">
      <c r="AQ1999" s="1026"/>
      <c r="AR1999" s="1027"/>
    </row>
    <row r="2000" spans="43:44" x14ac:dyDescent="0.25">
      <c r="AQ2000" s="1026"/>
      <c r="AR2000" s="1027"/>
    </row>
    <row r="2001" spans="43:44" x14ac:dyDescent="0.25">
      <c r="AQ2001" s="1026"/>
      <c r="AR2001" s="1027"/>
    </row>
    <row r="2002" spans="43:44" x14ac:dyDescent="0.25">
      <c r="AQ2002" s="1026"/>
      <c r="AR2002" s="1027"/>
    </row>
    <row r="2003" spans="43:44" x14ac:dyDescent="0.25">
      <c r="AQ2003" s="1026"/>
      <c r="AR2003" s="1027"/>
    </row>
    <row r="2004" spans="43:44" x14ac:dyDescent="0.25">
      <c r="AQ2004" s="1026"/>
      <c r="AR2004" s="1027"/>
    </row>
    <row r="2005" spans="43:44" x14ac:dyDescent="0.25">
      <c r="AQ2005" s="1026"/>
      <c r="AR2005" s="1027"/>
    </row>
    <row r="2006" spans="43:44" x14ac:dyDescent="0.25">
      <c r="AQ2006" s="1026"/>
      <c r="AR2006" s="1027"/>
    </row>
    <row r="2007" spans="43:44" x14ac:dyDescent="0.25">
      <c r="AQ2007" s="1026"/>
      <c r="AR2007" s="1027"/>
    </row>
    <row r="2008" spans="43:44" x14ac:dyDescent="0.25">
      <c r="AQ2008" s="1026"/>
      <c r="AR2008" s="1027"/>
    </row>
    <row r="2009" spans="43:44" x14ac:dyDescent="0.25">
      <c r="AQ2009" s="1026"/>
      <c r="AR2009" s="1027"/>
    </row>
    <row r="2010" spans="43:44" x14ac:dyDescent="0.25">
      <c r="AQ2010" s="1026"/>
      <c r="AR2010" s="1027"/>
    </row>
    <row r="2011" spans="43:44" x14ac:dyDescent="0.25">
      <c r="AQ2011" s="1026"/>
      <c r="AR2011" s="1027"/>
    </row>
    <row r="2012" spans="43:44" x14ac:dyDescent="0.25">
      <c r="AQ2012" s="1026"/>
      <c r="AR2012" s="1027"/>
    </row>
    <row r="2013" spans="43:44" x14ac:dyDescent="0.25">
      <c r="AQ2013" s="1026"/>
      <c r="AR2013" s="1027"/>
    </row>
    <row r="2014" spans="43:44" x14ac:dyDescent="0.25">
      <c r="AQ2014" s="1026"/>
      <c r="AR2014" s="1027"/>
    </row>
    <row r="2015" spans="43:44" x14ac:dyDescent="0.25">
      <c r="AQ2015" s="1026"/>
      <c r="AR2015" s="1027"/>
    </row>
    <row r="2016" spans="43:44" x14ac:dyDescent="0.25">
      <c r="AQ2016" s="1026"/>
      <c r="AR2016" s="1027"/>
    </row>
    <row r="2017" spans="43:44" x14ac:dyDescent="0.25">
      <c r="AQ2017" s="1026"/>
      <c r="AR2017" s="1027"/>
    </row>
    <row r="2018" spans="43:44" x14ac:dyDescent="0.25">
      <c r="AQ2018" s="1026"/>
      <c r="AR2018" s="1027"/>
    </row>
    <row r="2019" spans="43:44" x14ac:dyDescent="0.25">
      <c r="AQ2019" s="1026"/>
      <c r="AR2019" s="1027"/>
    </row>
    <row r="2020" spans="43:44" x14ac:dyDescent="0.25">
      <c r="AQ2020" s="1026"/>
      <c r="AR2020" s="1027"/>
    </row>
    <row r="2021" spans="43:44" x14ac:dyDescent="0.25">
      <c r="AQ2021" s="1026"/>
      <c r="AR2021" s="1027"/>
    </row>
    <row r="2022" spans="43:44" x14ac:dyDescent="0.25">
      <c r="AQ2022" s="1026"/>
      <c r="AR2022" s="1027"/>
    </row>
    <row r="2023" spans="43:44" x14ac:dyDescent="0.25">
      <c r="AQ2023" s="1026"/>
      <c r="AR2023" s="1027"/>
    </row>
    <row r="2024" spans="43:44" x14ac:dyDescent="0.25">
      <c r="AQ2024" s="1026"/>
      <c r="AR2024" s="1027"/>
    </row>
    <row r="2025" spans="43:44" x14ac:dyDescent="0.25">
      <c r="AQ2025" s="1026"/>
      <c r="AR2025" s="1027"/>
    </row>
    <row r="2026" spans="43:44" x14ac:dyDescent="0.25">
      <c r="AQ2026" s="1026"/>
      <c r="AR2026" s="1027"/>
    </row>
    <row r="2027" spans="43:44" x14ac:dyDescent="0.25">
      <c r="AQ2027" s="1026"/>
      <c r="AR2027" s="1027"/>
    </row>
    <row r="2028" spans="43:44" x14ac:dyDescent="0.25">
      <c r="AQ2028" s="1026"/>
      <c r="AR2028" s="1027"/>
    </row>
    <row r="2029" spans="43:44" x14ac:dyDescent="0.25">
      <c r="AQ2029" s="1026"/>
      <c r="AR2029" s="1027"/>
    </row>
    <row r="2030" spans="43:44" x14ac:dyDescent="0.25">
      <c r="AQ2030" s="1026"/>
      <c r="AR2030" s="1027"/>
    </row>
    <row r="2031" spans="43:44" x14ac:dyDescent="0.25">
      <c r="AQ2031" s="1026"/>
      <c r="AR2031" s="1027"/>
    </row>
    <row r="2032" spans="43:44" x14ac:dyDescent="0.25">
      <c r="AQ2032" s="1026"/>
      <c r="AR2032" s="1027"/>
    </row>
    <row r="2033" spans="43:44" x14ac:dyDescent="0.25">
      <c r="AQ2033" s="1026"/>
      <c r="AR2033" s="1027"/>
    </row>
    <row r="2034" spans="43:44" x14ac:dyDescent="0.25">
      <c r="AQ2034" s="1026"/>
      <c r="AR2034" s="1027"/>
    </row>
    <row r="2035" spans="43:44" x14ac:dyDescent="0.25">
      <c r="AQ2035" s="1026"/>
      <c r="AR2035" s="1027"/>
    </row>
    <row r="2036" spans="43:44" x14ac:dyDescent="0.25">
      <c r="AQ2036" s="1026"/>
      <c r="AR2036" s="1027"/>
    </row>
    <row r="2037" spans="43:44" x14ac:dyDescent="0.25">
      <c r="AQ2037" s="1026"/>
      <c r="AR2037" s="1027"/>
    </row>
    <row r="2038" spans="43:44" x14ac:dyDescent="0.25">
      <c r="AQ2038" s="1026"/>
      <c r="AR2038" s="1027"/>
    </row>
    <row r="2039" spans="43:44" x14ac:dyDescent="0.25">
      <c r="AQ2039" s="1026"/>
      <c r="AR2039" s="1027"/>
    </row>
    <row r="2040" spans="43:44" x14ac:dyDescent="0.25">
      <c r="AQ2040" s="1026"/>
      <c r="AR2040" s="1027"/>
    </row>
    <row r="2041" spans="43:44" x14ac:dyDescent="0.25">
      <c r="AQ2041" s="1026"/>
      <c r="AR2041" s="1027"/>
    </row>
    <row r="2042" spans="43:44" x14ac:dyDescent="0.25">
      <c r="AQ2042" s="1026"/>
      <c r="AR2042" s="1027"/>
    </row>
    <row r="2043" spans="43:44" x14ac:dyDescent="0.25">
      <c r="AQ2043" s="1026"/>
      <c r="AR2043" s="1027"/>
    </row>
    <row r="2044" spans="43:44" x14ac:dyDescent="0.25">
      <c r="AQ2044" s="1026"/>
      <c r="AR2044" s="1027"/>
    </row>
    <row r="2045" spans="43:44" x14ac:dyDescent="0.25">
      <c r="AQ2045" s="1026"/>
      <c r="AR2045" s="1027"/>
    </row>
    <row r="2046" spans="43:44" x14ac:dyDescent="0.25">
      <c r="AQ2046" s="1026"/>
      <c r="AR2046" s="1027"/>
    </row>
    <row r="2047" spans="43:44" x14ac:dyDescent="0.25">
      <c r="AQ2047" s="1026"/>
      <c r="AR2047" s="1027"/>
    </row>
    <row r="2048" spans="43:44" x14ac:dyDescent="0.25">
      <c r="AQ2048" s="1026"/>
      <c r="AR2048" s="1027"/>
    </row>
    <row r="2049" spans="43:44" x14ac:dyDescent="0.25">
      <c r="AQ2049" s="1026"/>
      <c r="AR2049" s="1027"/>
    </row>
    <row r="2050" spans="43:44" x14ac:dyDescent="0.25">
      <c r="AQ2050" s="1026"/>
      <c r="AR2050" s="1027"/>
    </row>
    <row r="2051" spans="43:44" x14ac:dyDescent="0.25">
      <c r="AQ2051" s="1026"/>
      <c r="AR2051" s="1027"/>
    </row>
    <row r="2052" spans="43:44" x14ac:dyDescent="0.25">
      <c r="AQ2052" s="1026"/>
      <c r="AR2052" s="1027"/>
    </row>
    <row r="2053" spans="43:44" x14ac:dyDescent="0.25">
      <c r="AQ2053" s="1026"/>
      <c r="AR2053" s="1027"/>
    </row>
    <row r="2054" spans="43:44" x14ac:dyDescent="0.25">
      <c r="AQ2054" s="1026"/>
      <c r="AR2054" s="1027"/>
    </row>
    <row r="2055" spans="43:44" x14ac:dyDescent="0.25">
      <c r="AQ2055" s="1026"/>
      <c r="AR2055" s="1027"/>
    </row>
    <row r="2056" spans="43:44" x14ac:dyDescent="0.25">
      <c r="AQ2056" s="1026"/>
      <c r="AR2056" s="1027"/>
    </row>
    <row r="2057" spans="43:44" x14ac:dyDescent="0.25">
      <c r="AQ2057" s="1026"/>
      <c r="AR2057" s="1027"/>
    </row>
    <row r="2058" spans="43:44" x14ac:dyDescent="0.25">
      <c r="AQ2058" s="1026"/>
      <c r="AR2058" s="1027"/>
    </row>
    <row r="2059" spans="43:44" x14ac:dyDescent="0.25">
      <c r="AQ2059" s="1026"/>
      <c r="AR2059" s="1027"/>
    </row>
    <row r="2060" spans="43:44" x14ac:dyDescent="0.25">
      <c r="AQ2060" s="1026"/>
      <c r="AR2060" s="1027"/>
    </row>
    <row r="2061" spans="43:44" x14ac:dyDescent="0.25">
      <c r="AQ2061" s="1026"/>
      <c r="AR2061" s="1027"/>
    </row>
    <row r="2062" spans="43:44" x14ac:dyDescent="0.25">
      <c r="AQ2062" s="1026"/>
      <c r="AR2062" s="1027"/>
    </row>
    <row r="2063" spans="43:44" x14ac:dyDescent="0.25">
      <c r="AQ2063" s="1026"/>
      <c r="AR2063" s="1027"/>
    </row>
    <row r="2064" spans="43:44" x14ac:dyDescent="0.25">
      <c r="AQ2064" s="1026"/>
      <c r="AR2064" s="1027"/>
    </row>
    <row r="2065" spans="43:44" x14ac:dyDescent="0.25">
      <c r="AQ2065" s="1026"/>
      <c r="AR2065" s="1027"/>
    </row>
    <row r="2066" spans="43:44" x14ac:dyDescent="0.25">
      <c r="AQ2066" s="1026"/>
      <c r="AR2066" s="1027"/>
    </row>
    <row r="2067" spans="43:44" x14ac:dyDescent="0.25">
      <c r="AQ2067" s="1026"/>
      <c r="AR2067" s="1027"/>
    </row>
    <row r="2068" spans="43:44" x14ac:dyDescent="0.25">
      <c r="AQ2068" s="1026"/>
      <c r="AR2068" s="1027"/>
    </row>
    <row r="2069" spans="43:44" x14ac:dyDescent="0.25">
      <c r="AQ2069" s="1026"/>
      <c r="AR2069" s="1027"/>
    </row>
    <row r="2070" spans="43:44" x14ac:dyDescent="0.25">
      <c r="AQ2070" s="1026"/>
      <c r="AR2070" s="1027"/>
    </row>
    <row r="2071" spans="43:44" x14ac:dyDescent="0.25">
      <c r="AQ2071" s="1026"/>
      <c r="AR2071" s="1027"/>
    </row>
    <row r="2072" spans="43:44" x14ac:dyDescent="0.25">
      <c r="AQ2072" s="1026"/>
      <c r="AR2072" s="1027"/>
    </row>
    <row r="2073" spans="43:44" x14ac:dyDescent="0.25">
      <c r="AQ2073" s="1026"/>
      <c r="AR2073" s="1027"/>
    </row>
    <row r="2074" spans="43:44" x14ac:dyDescent="0.25">
      <c r="AQ2074" s="1026"/>
      <c r="AR2074" s="1027"/>
    </row>
    <row r="2075" spans="43:44" x14ac:dyDescent="0.25">
      <c r="AQ2075" s="1026"/>
      <c r="AR2075" s="1027"/>
    </row>
    <row r="2076" spans="43:44" x14ac:dyDescent="0.25">
      <c r="AQ2076" s="1026"/>
      <c r="AR2076" s="1027"/>
    </row>
    <row r="2077" spans="43:44" x14ac:dyDescent="0.25">
      <c r="AQ2077" s="1026"/>
      <c r="AR2077" s="1027"/>
    </row>
    <row r="2078" spans="43:44" x14ac:dyDescent="0.25">
      <c r="AQ2078" s="1026"/>
      <c r="AR2078" s="1027"/>
    </row>
    <row r="2079" spans="43:44" x14ac:dyDescent="0.25">
      <c r="AQ2079" s="1026"/>
      <c r="AR2079" s="1027"/>
    </row>
    <row r="2080" spans="43:44" x14ac:dyDescent="0.25">
      <c r="AQ2080" s="1026"/>
      <c r="AR2080" s="1027"/>
    </row>
    <row r="2081" spans="43:44" x14ac:dyDescent="0.25">
      <c r="AQ2081" s="1026"/>
      <c r="AR2081" s="1027"/>
    </row>
    <row r="2082" spans="43:44" x14ac:dyDescent="0.25">
      <c r="AQ2082" s="1026"/>
      <c r="AR2082" s="1027"/>
    </row>
    <row r="2083" spans="43:44" x14ac:dyDescent="0.25">
      <c r="AQ2083" s="1026"/>
      <c r="AR2083" s="1027"/>
    </row>
    <row r="2084" spans="43:44" x14ac:dyDescent="0.25">
      <c r="AQ2084" s="1026"/>
      <c r="AR2084" s="1027"/>
    </row>
    <row r="2085" spans="43:44" x14ac:dyDescent="0.25">
      <c r="AQ2085" s="1026"/>
      <c r="AR2085" s="1027"/>
    </row>
    <row r="2086" spans="43:44" x14ac:dyDescent="0.25">
      <c r="AQ2086" s="1026"/>
      <c r="AR2086" s="1027"/>
    </row>
    <row r="2087" spans="43:44" x14ac:dyDescent="0.25">
      <c r="AQ2087" s="1026"/>
      <c r="AR2087" s="1027"/>
    </row>
    <row r="2088" spans="43:44" x14ac:dyDescent="0.25">
      <c r="AQ2088" s="1026"/>
      <c r="AR2088" s="1027"/>
    </row>
    <row r="2089" spans="43:44" x14ac:dyDescent="0.25">
      <c r="AQ2089" s="1026"/>
      <c r="AR2089" s="1027"/>
    </row>
    <row r="2090" spans="43:44" x14ac:dyDescent="0.25">
      <c r="AQ2090" s="1026"/>
      <c r="AR2090" s="1027"/>
    </row>
    <row r="2091" spans="43:44" x14ac:dyDescent="0.25">
      <c r="AQ2091" s="1026"/>
      <c r="AR2091" s="1027"/>
    </row>
    <row r="2092" spans="43:44" x14ac:dyDescent="0.25">
      <c r="AQ2092" s="1026"/>
      <c r="AR2092" s="1027"/>
    </row>
    <row r="2093" spans="43:44" x14ac:dyDescent="0.25">
      <c r="AQ2093" s="1026"/>
      <c r="AR2093" s="1027"/>
    </row>
    <row r="2094" spans="43:44" x14ac:dyDescent="0.25">
      <c r="AQ2094" s="1026"/>
      <c r="AR2094" s="1027"/>
    </row>
    <row r="2095" spans="43:44" x14ac:dyDescent="0.25">
      <c r="AQ2095" s="1026"/>
      <c r="AR2095" s="1027"/>
    </row>
    <row r="2096" spans="43:44" x14ac:dyDescent="0.25">
      <c r="AQ2096" s="1026"/>
      <c r="AR2096" s="1027"/>
    </row>
    <row r="2097" spans="43:44" x14ac:dyDescent="0.25">
      <c r="AQ2097" s="1026"/>
      <c r="AR2097" s="1027"/>
    </row>
    <row r="2098" spans="43:44" x14ac:dyDescent="0.25">
      <c r="AQ2098" s="1026"/>
      <c r="AR2098" s="1027"/>
    </row>
    <row r="2099" spans="43:44" x14ac:dyDescent="0.25">
      <c r="AQ2099" s="1026"/>
      <c r="AR2099" s="1027"/>
    </row>
    <row r="2100" spans="43:44" x14ac:dyDescent="0.25">
      <c r="AQ2100" s="1026"/>
      <c r="AR2100" s="1027"/>
    </row>
    <row r="2101" spans="43:44" x14ac:dyDescent="0.25">
      <c r="AQ2101" s="1026"/>
      <c r="AR2101" s="1027"/>
    </row>
    <row r="2102" spans="43:44" x14ac:dyDescent="0.25">
      <c r="AQ2102" s="1026"/>
      <c r="AR2102" s="1027"/>
    </row>
    <row r="2103" spans="43:44" x14ac:dyDescent="0.25">
      <c r="AQ2103" s="1026"/>
      <c r="AR2103" s="1027"/>
    </row>
    <row r="2104" spans="43:44" x14ac:dyDescent="0.25">
      <c r="AQ2104" s="1026"/>
      <c r="AR2104" s="1027"/>
    </row>
    <row r="2105" spans="43:44" x14ac:dyDescent="0.25">
      <c r="AQ2105" s="1026"/>
      <c r="AR2105" s="1027"/>
    </row>
    <row r="2106" spans="43:44" x14ac:dyDescent="0.25">
      <c r="AQ2106" s="1026"/>
      <c r="AR2106" s="1027"/>
    </row>
    <row r="2107" spans="43:44" x14ac:dyDescent="0.25">
      <c r="AQ2107" s="1026"/>
      <c r="AR2107" s="1027"/>
    </row>
    <row r="2108" spans="43:44" x14ac:dyDescent="0.25">
      <c r="AQ2108" s="1026"/>
      <c r="AR2108" s="1027"/>
    </row>
    <row r="2109" spans="43:44" x14ac:dyDescent="0.25">
      <c r="AQ2109" s="1026"/>
      <c r="AR2109" s="1027"/>
    </row>
    <row r="2110" spans="43:44" x14ac:dyDescent="0.25">
      <c r="AQ2110" s="1026"/>
      <c r="AR2110" s="1027"/>
    </row>
    <row r="2111" spans="43:44" x14ac:dyDescent="0.25">
      <c r="AQ2111" s="1026"/>
      <c r="AR2111" s="1027"/>
    </row>
    <row r="2112" spans="43:44" x14ac:dyDescent="0.25">
      <c r="AQ2112" s="1026"/>
      <c r="AR2112" s="1027"/>
    </row>
    <row r="2113" spans="43:44" x14ac:dyDescent="0.25">
      <c r="AQ2113" s="1026"/>
      <c r="AR2113" s="1027"/>
    </row>
    <row r="2114" spans="43:44" x14ac:dyDescent="0.25">
      <c r="AQ2114" s="1026"/>
      <c r="AR2114" s="1027"/>
    </row>
    <row r="2115" spans="43:44" x14ac:dyDescent="0.25">
      <c r="AQ2115" s="1026"/>
      <c r="AR2115" s="1027"/>
    </row>
    <row r="2116" spans="43:44" x14ac:dyDescent="0.25">
      <c r="AQ2116" s="1026"/>
      <c r="AR2116" s="1027"/>
    </row>
    <row r="2117" spans="43:44" x14ac:dyDescent="0.25">
      <c r="AQ2117" s="1026"/>
      <c r="AR2117" s="1027"/>
    </row>
    <row r="2118" spans="43:44" x14ac:dyDescent="0.25">
      <c r="AQ2118" s="1026"/>
      <c r="AR2118" s="1027"/>
    </row>
    <row r="2119" spans="43:44" x14ac:dyDescent="0.25">
      <c r="AQ2119" s="1026"/>
      <c r="AR2119" s="1027"/>
    </row>
    <row r="2120" spans="43:44" x14ac:dyDescent="0.25">
      <c r="AQ2120" s="1026"/>
      <c r="AR2120" s="1027"/>
    </row>
    <row r="2121" spans="43:44" x14ac:dyDescent="0.25">
      <c r="AQ2121" s="1026"/>
      <c r="AR2121" s="1027"/>
    </row>
    <row r="2122" spans="43:44" x14ac:dyDescent="0.25">
      <c r="AQ2122" s="1026"/>
      <c r="AR2122" s="1027"/>
    </row>
    <row r="2123" spans="43:44" x14ac:dyDescent="0.25">
      <c r="AQ2123" s="1026"/>
      <c r="AR2123" s="1027"/>
    </row>
    <row r="2124" spans="43:44" x14ac:dyDescent="0.25">
      <c r="AQ2124" s="1026"/>
      <c r="AR2124" s="1027"/>
    </row>
    <row r="2125" spans="43:44" x14ac:dyDescent="0.25">
      <c r="AQ2125" s="1026"/>
      <c r="AR2125" s="1027"/>
    </row>
    <row r="2126" spans="43:44" x14ac:dyDescent="0.25">
      <c r="AQ2126" s="1026"/>
      <c r="AR2126" s="1027"/>
    </row>
    <row r="2127" spans="43:44" x14ac:dyDescent="0.25">
      <c r="AQ2127" s="1026"/>
      <c r="AR2127" s="1027"/>
    </row>
    <row r="2128" spans="43:44" x14ac:dyDescent="0.25">
      <c r="AQ2128" s="1026"/>
      <c r="AR2128" s="1027"/>
    </row>
    <row r="2129" spans="43:44" x14ac:dyDescent="0.25">
      <c r="AQ2129" s="1026"/>
      <c r="AR2129" s="1027"/>
    </row>
    <row r="2130" spans="43:44" x14ac:dyDescent="0.25">
      <c r="AQ2130" s="1026"/>
      <c r="AR2130" s="1027"/>
    </row>
    <row r="2131" spans="43:44" x14ac:dyDescent="0.25">
      <c r="AQ2131" s="1026"/>
      <c r="AR2131" s="1027"/>
    </row>
    <row r="2132" spans="43:44" x14ac:dyDescent="0.25">
      <c r="AQ2132" s="1026"/>
      <c r="AR2132" s="1027"/>
    </row>
    <row r="2133" spans="43:44" x14ac:dyDescent="0.25">
      <c r="AQ2133" s="1026"/>
      <c r="AR2133" s="1027"/>
    </row>
    <row r="2134" spans="43:44" x14ac:dyDescent="0.25">
      <c r="AQ2134" s="1026"/>
      <c r="AR2134" s="1027"/>
    </row>
    <row r="2135" spans="43:44" x14ac:dyDescent="0.25">
      <c r="AQ2135" s="1026"/>
      <c r="AR2135" s="1027"/>
    </row>
    <row r="2136" spans="43:44" x14ac:dyDescent="0.25">
      <c r="AQ2136" s="1026"/>
      <c r="AR2136" s="1027"/>
    </row>
    <row r="2137" spans="43:44" x14ac:dyDescent="0.25">
      <c r="AQ2137" s="1026"/>
      <c r="AR2137" s="1027"/>
    </row>
    <row r="2138" spans="43:44" x14ac:dyDescent="0.25">
      <c r="AQ2138" s="1026"/>
      <c r="AR2138" s="1027"/>
    </row>
    <row r="2139" spans="43:44" x14ac:dyDescent="0.25">
      <c r="AQ2139" s="1026"/>
      <c r="AR2139" s="1027"/>
    </row>
    <row r="2140" spans="43:44" x14ac:dyDescent="0.25">
      <c r="AQ2140" s="1026"/>
      <c r="AR2140" s="1027"/>
    </row>
    <row r="2141" spans="43:44" x14ac:dyDescent="0.25">
      <c r="AQ2141" s="1026"/>
      <c r="AR2141" s="1027"/>
    </row>
    <row r="2142" spans="43:44" x14ac:dyDescent="0.25">
      <c r="AQ2142" s="1026"/>
      <c r="AR2142" s="1027"/>
    </row>
    <row r="2143" spans="43:44" x14ac:dyDescent="0.25">
      <c r="AQ2143" s="1026"/>
      <c r="AR2143" s="1027"/>
    </row>
    <row r="2144" spans="43:44" x14ac:dyDescent="0.25">
      <c r="AQ2144" s="1026"/>
      <c r="AR2144" s="1027"/>
    </row>
    <row r="2145" spans="43:44" x14ac:dyDescent="0.25">
      <c r="AQ2145" s="1026"/>
      <c r="AR2145" s="1027"/>
    </row>
    <row r="2146" spans="43:44" x14ac:dyDescent="0.25">
      <c r="AQ2146" s="1026"/>
      <c r="AR2146" s="1027"/>
    </row>
    <row r="2147" spans="43:44" x14ac:dyDescent="0.25">
      <c r="AQ2147" s="1026"/>
      <c r="AR2147" s="1027"/>
    </row>
    <row r="2148" spans="43:44" x14ac:dyDescent="0.25">
      <c r="AQ2148" s="1026"/>
      <c r="AR2148" s="1027"/>
    </row>
    <row r="2149" spans="43:44" x14ac:dyDescent="0.25">
      <c r="AQ2149" s="1026"/>
      <c r="AR2149" s="1027"/>
    </row>
    <row r="2150" spans="43:44" x14ac:dyDescent="0.25">
      <c r="AQ2150" s="1026"/>
      <c r="AR2150" s="1027"/>
    </row>
    <row r="2151" spans="43:44" x14ac:dyDescent="0.25">
      <c r="AQ2151" s="1026"/>
      <c r="AR2151" s="1027"/>
    </row>
    <row r="2152" spans="43:44" x14ac:dyDescent="0.25">
      <c r="AQ2152" s="1026"/>
      <c r="AR2152" s="1027"/>
    </row>
    <row r="2153" spans="43:44" x14ac:dyDescent="0.25">
      <c r="AQ2153" s="1026"/>
      <c r="AR2153" s="1027"/>
    </row>
    <row r="2154" spans="43:44" x14ac:dyDescent="0.25">
      <c r="AQ2154" s="1026"/>
      <c r="AR2154" s="1027"/>
    </row>
    <row r="2155" spans="43:44" x14ac:dyDescent="0.25">
      <c r="AQ2155" s="1026"/>
      <c r="AR2155" s="1027"/>
    </row>
    <row r="2156" spans="43:44" x14ac:dyDescent="0.25">
      <c r="AQ2156" s="1026"/>
      <c r="AR2156" s="1027"/>
    </row>
    <row r="2157" spans="43:44" x14ac:dyDescent="0.25">
      <c r="AQ2157" s="1026"/>
      <c r="AR2157" s="1027"/>
    </row>
    <row r="2158" spans="43:44" x14ac:dyDescent="0.25">
      <c r="AQ2158" s="1026"/>
      <c r="AR2158" s="1027"/>
    </row>
    <row r="2159" spans="43:44" x14ac:dyDescent="0.25">
      <c r="AQ2159" s="1026"/>
      <c r="AR2159" s="1027"/>
    </row>
    <row r="2160" spans="43:44" x14ac:dyDescent="0.25">
      <c r="AQ2160" s="1026"/>
      <c r="AR2160" s="1027"/>
    </row>
    <row r="2161" spans="43:44" x14ac:dyDescent="0.25">
      <c r="AQ2161" s="1026"/>
      <c r="AR2161" s="1027"/>
    </row>
    <row r="2162" spans="43:44" x14ac:dyDescent="0.25">
      <c r="AQ2162" s="1026"/>
      <c r="AR2162" s="1027"/>
    </row>
    <row r="2163" spans="43:44" x14ac:dyDescent="0.25">
      <c r="AQ2163" s="1026"/>
      <c r="AR2163" s="1027"/>
    </row>
    <row r="2164" spans="43:44" x14ac:dyDescent="0.25">
      <c r="AQ2164" s="1026"/>
      <c r="AR2164" s="1027"/>
    </row>
    <row r="2165" spans="43:44" x14ac:dyDescent="0.25">
      <c r="AQ2165" s="1026"/>
      <c r="AR2165" s="1027"/>
    </row>
    <row r="2166" spans="43:44" x14ac:dyDescent="0.25">
      <c r="AQ2166" s="1026"/>
      <c r="AR2166" s="1027"/>
    </row>
    <row r="2167" spans="43:44" x14ac:dyDescent="0.25">
      <c r="AQ2167" s="1026"/>
      <c r="AR2167" s="1027"/>
    </row>
    <row r="2168" spans="43:44" x14ac:dyDescent="0.25">
      <c r="AQ2168" s="1026"/>
      <c r="AR2168" s="1027"/>
    </row>
    <row r="2169" spans="43:44" x14ac:dyDescent="0.25">
      <c r="AQ2169" s="1026"/>
      <c r="AR2169" s="1027"/>
    </row>
    <row r="2170" spans="43:44" x14ac:dyDescent="0.25">
      <c r="AQ2170" s="1026"/>
      <c r="AR2170" s="1027"/>
    </row>
    <row r="2171" spans="43:44" x14ac:dyDescent="0.25">
      <c r="AQ2171" s="1026"/>
      <c r="AR2171" s="1027"/>
    </row>
    <row r="2172" spans="43:44" x14ac:dyDescent="0.25">
      <c r="AQ2172" s="1026"/>
      <c r="AR2172" s="1027"/>
    </row>
    <row r="2173" spans="43:44" x14ac:dyDescent="0.25">
      <c r="AQ2173" s="1026"/>
      <c r="AR2173" s="1027"/>
    </row>
    <row r="2174" spans="43:44" x14ac:dyDescent="0.25">
      <c r="AQ2174" s="1026"/>
      <c r="AR2174" s="1027"/>
    </row>
    <row r="2175" spans="43:44" x14ac:dyDescent="0.25">
      <c r="AQ2175" s="1026"/>
      <c r="AR2175" s="1027"/>
    </row>
    <row r="2176" spans="43:44" x14ac:dyDescent="0.25">
      <c r="AQ2176" s="1026"/>
      <c r="AR2176" s="1027"/>
    </row>
    <row r="2177" spans="43:44" x14ac:dyDescent="0.25">
      <c r="AQ2177" s="1026"/>
      <c r="AR2177" s="1027"/>
    </row>
    <row r="2178" spans="43:44" x14ac:dyDescent="0.25">
      <c r="AQ2178" s="1026"/>
      <c r="AR2178" s="1027"/>
    </row>
    <row r="2179" spans="43:44" x14ac:dyDescent="0.25">
      <c r="AQ2179" s="1026"/>
      <c r="AR2179" s="1027"/>
    </row>
    <row r="2180" spans="43:44" x14ac:dyDescent="0.25">
      <c r="AQ2180" s="1026"/>
      <c r="AR2180" s="1027"/>
    </row>
    <row r="2181" spans="43:44" x14ac:dyDescent="0.25">
      <c r="AQ2181" s="1026"/>
      <c r="AR2181" s="1027"/>
    </row>
    <row r="2182" spans="43:44" x14ac:dyDescent="0.25">
      <c r="AQ2182" s="1026"/>
      <c r="AR2182" s="1027"/>
    </row>
    <row r="2183" spans="43:44" x14ac:dyDescent="0.25">
      <c r="AQ2183" s="1026"/>
      <c r="AR2183" s="1027"/>
    </row>
    <row r="2184" spans="43:44" x14ac:dyDescent="0.25">
      <c r="AQ2184" s="1026"/>
      <c r="AR2184" s="1027"/>
    </row>
    <row r="2185" spans="43:44" x14ac:dyDescent="0.25">
      <c r="AQ2185" s="1026"/>
      <c r="AR2185" s="1027"/>
    </row>
    <row r="2186" spans="43:44" x14ac:dyDescent="0.25">
      <c r="AQ2186" s="1026"/>
      <c r="AR2186" s="1027"/>
    </row>
    <row r="2187" spans="43:44" x14ac:dyDescent="0.25">
      <c r="AQ2187" s="1026"/>
      <c r="AR2187" s="1027"/>
    </row>
    <row r="2188" spans="43:44" x14ac:dyDescent="0.25">
      <c r="AQ2188" s="1026"/>
      <c r="AR2188" s="1027"/>
    </row>
    <row r="2189" spans="43:44" x14ac:dyDescent="0.25">
      <c r="AQ2189" s="1026"/>
      <c r="AR2189" s="1027"/>
    </row>
    <row r="2190" spans="43:44" x14ac:dyDescent="0.25">
      <c r="AQ2190" s="1026"/>
      <c r="AR2190" s="1027"/>
    </row>
    <row r="2191" spans="43:44" x14ac:dyDescent="0.25">
      <c r="AQ2191" s="1026"/>
      <c r="AR2191" s="1027"/>
    </row>
    <row r="2192" spans="43:44" x14ac:dyDescent="0.25">
      <c r="AQ2192" s="1026"/>
      <c r="AR2192" s="1027"/>
    </row>
    <row r="2193" spans="43:44" x14ac:dyDescent="0.25">
      <c r="AQ2193" s="1026"/>
      <c r="AR2193" s="1027"/>
    </row>
    <row r="2194" spans="43:44" x14ac:dyDescent="0.25">
      <c r="AQ2194" s="1026"/>
      <c r="AR2194" s="1027"/>
    </row>
    <row r="2195" spans="43:44" x14ac:dyDescent="0.25">
      <c r="AQ2195" s="1026"/>
      <c r="AR2195" s="1027"/>
    </row>
    <row r="2196" spans="43:44" x14ac:dyDescent="0.25">
      <c r="AQ2196" s="1026"/>
      <c r="AR2196" s="1027"/>
    </row>
    <row r="2197" spans="43:44" x14ac:dyDescent="0.25">
      <c r="AQ2197" s="1026"/>
      <c r="AR2197" s="1027"/>
    </row>
    <row r="2198" spans="43:44" x14ac:dyDescent="0.25">
      <c r="AQ2198" s="1026"/>
      <c r="AR2198" s="1027"/>
    </row>
    <row r="2199" spans="43:44" x14ac:dyDescent="0.25">
      <c r="AQ2199" s="1026"/>
      <c r="AR2199" s="1027"/>
    </row>
    <row r="2200" spans="43:44" x14ac:dyDescent="0.25">
      <c r="AQ2200" s="1026"/>
      <c r="AR2200" s="1027"/>
    </row>
    <row r="2201" spans="43:44" x14ac:dyDescent="0.25">
      <c r="AQ2201" s="1026"/>
      <c r="AR2201" s="1027"/>
    </row>
    <row r="2202" spans="43:44" x14ac:dyDescent="0.25">
      <c r="AQ2202" s="1026"/>
      <c r="AR2202" s="1027"/>
    </row>
    <row r="2203" spans="43:44" x14ac:dyDescent="0.25">
      <c r="AQ2203" s="1026"/>
      <c r="AR2203" s="1027"/>
    </row>
    <row r="2204" spans="43:44" x14ac:dyDescent="0.25">
      <c r="AQ2204" s="1026"/>
      <c r="AR2204" s="1027"/>
    </row>
    <row r="2205" spans="43:44" x14ac:dyDescent="0.25">
      <c r="AQ2205" s="1026"/>
      <c r="AR2205" s="1027"/>
    </row>
    <row r="2206" spans="43:44" x14ac:dyDescent="0.25">
      <c r="AQ2206" s="1026"/>
      <c r="AR2206" s="1027"/>
    </row>
    <row r="2207" spans="43:44" x14ac:dyDescent="0.25">
      <c r="AQ2207" s="1026"/>
      <c r="AR2207" s="1027"/>
    </row>
    <row r="2208" spans="43:44" x14ac:dyDescent="0.25">
      <c r="AQ2208" s="1026"/>
      <c r="AR2208" s="1027"/>
    </row>
    <row r="2209" spans="43:44" x14ac:dyDescent="0.25">
      <c r="AQ2209" s="1026"/>
      <c r="AR2209" s="1027"/>
    </row>
    <row r="2210" spans="43:44" x14ac:dyDescent="0.25">
      <c r="AQ2210" s="1026"/>
      <c r="AR2210" s="1027"/>
    </row>
    <row r="2211" spans="43:44" x14ac:dyDescent="0.25">
      <c r="AQ2211" s="1026"/>
      <c r="AR2211" s="1027"/>
    </row>
    <row r="2212" spans="43:44" x14ac:dyDescent="0.25">
      <c r="AQ2212" s="1026"/>
      <c r="AR2212" s="1027"/>
    </row>
    <row r="2213" spans="43:44" x14ac:dyDescent="0.25">
      <c r="AQ2213" s="1026"/>
      <c r="AR2213" s="1027"/>
    </row>
    <row r="2214" spans="43:44" x14ac:dyDescent="0.25">
      <c r="AQ2214" s="1026"/>
      <c r="AR2214" s="1027"/>
    </row>
    <row r="2215" spans="43:44" x14ac:dyDescent="0.25">
      <c r="AQ2215" s="1026"/>
      <c r="AR2215" s="1027"/>
    </row>
    <row r="2216" spans="43:44" x14ac:dyDescent="0.25">
      <c r="AQ2216" s="1026"/>
      <c r="AR2216" s="1027"/>
    </row>
    <row r="2217" spans="43:44" x14ac:dyDescent="0.25">
      <c r="AQ2217" s="1026"/>
      <c r="AR2217" s="1027"/>
    </row>
    <row r="2218" spans="43:44" x14ac:dyDescent="0.25">
      <c r="AQ2218" s="1026"/>
      <c r="AR2218" s="1027"/>
    </row>
    <row r="2219" spans="43:44" x14ac:dyDescent="0.25">
      <c r="AQ2219" s="1026"/>
      <c r="AR2219" s="1027"/>
    </row>
    <row r="2220" spans="43:44" x14ac:dyDescent="0.25">
      <c r="AQ2220" s="1026"/>
      <c r="AR2220" s="1027"/>
    </row>
    <row r="2221" spans="43:44" x14ac:dyDescent="0.25">
      <c r="AQ2221" s="1026"/>
      <c r="AR2221" s="1027"/>
    </row>
    <row r="2222" spans="43:44" x14ac:dyDescent="0.25">
      <c r="AQ2222" s="1026"/>
      <c r="AR2222" s="1027"/>
    </row>
    <row r="2223" spans="43:44" x14ac:dyDescent="0.25">
      <c r="AQ2223" s="1026"/>
      <c r="AR2223" s="1027"/>
    </row>
    <row r="2224" spans="43:44" x14ac:dyDescent="0.25">
      <c r="AQ2224" s="1026"/>
      <c r="AR2224" s="1027"/>
    </row>
    <row r="2225" spans="43:44" x14ac:dyDescent="0.25">
      <c r="AQ2225" s="1026"/>
      <c r="AR2225" s="1027"/>
    </row>
    <row r="2226" spans="43:44" x14ac:dyDescent="0.25">
      <c r="AQ2226" s="1026"/>
      <c r="AR2226" s="1027"/>
    </row>
    <row r="2227" spans="43:44" x14ac:dyDescent="0.25">
      <c r="AQ2227" s="1026"/>
      <c r="AR2227" s="1027"/>
    </row>
    <row r="2228" spans="43:44" x14ac:dyDescent="0.25">
      <c r="AQ2228" s="1026"/>
      <c r="AR2228" s="1027"/>
    </row>
    <row r="2229" spans="43:44" x14ac:dyDescent="0.25">
      <c r="AQ2229" s="1026"/>
      <c r="AR2229" s="1027"/>
    </row>
    <row r="2230" spans="43:44" x14ac:dyDescent="0.25">
      <c r="AQ2230" s="1026"/>
      <c r="AR2230" s="1027"/>
    </row>
    <row r="2231" spans="43:44" x14ac:dyDescent="0.25">
      <c r="AQ2231" s="1026"/>
      <c r="AR2231" s="1027"/>
    </row>
    <row r="2232" spans="43:44" x14ac:dyDescent="0.25">
      <c r="AQ2232" s="1026"/>
      <c r="AR2232" s="1027"/>
    </row>
    <row r="2233" spans="43:44" x14ac:dyDescent="0.25">
      <c r="AQ2233" s="1026"/>
      <c r="AR2233" s="1027"/>
    </row>
    <row r="2234" spans="43:44" x14ac:dyDescent="0.25">
      <c r="AQ2234" s="1026"/>
      <c r="AR2234" s="1027"/>
    </row>
    <row r="2235" spans="43:44" x14ac:dyDescent="0.25">
      <c r="AQ2235" s="1026"/>
      <c r="AR2235" s="1027"/>
    </row>
    <row r="2236" spans="43:44" x14ac:dyDescent="0.25">
      <c r="AQ2236" s="1026"/>
      <c r="AR2236" s="1027"/>
    </row>
    <row r="2237" spans="43:44" x14ac:dyDescent="0.25">
      <c r="AQ2237" s="1026"/>
      <c r="AR2237" s="1027"/>
    </row>
    <row r="2238" spans="43:44" x14ac:dyDescent="0.25">
      <c r="AQ2238" s="1026"/>
      <c r="AR2238" s="1027"/>
    </row>
    <row r="2239" spans="43:44" x14ac:dyDescent="0.25">
      <c r="AQ2239" s="1026"/>
      <c r="AR2239" s="1027"/>
    </row>
    <row r="2240" spans="43:44" x14ac:dyDescent="0.25">
      <c r="AQ2240" s="1026"/>
      <c r="AR2240" s="1027"/>
    </row>
    <row r="2241" spans="43:44" x14ac:dyDescent="0.25">
      <c r="AQ2241" s="1026"/>
      <c r="AR2241" s="1027"/>
    </row>
    <row r="2242" spans="43:44" x14ac:dyDescent="0.25">
      <c r="AQ2242" s="1026"/>
      <c r="AR2242" s="1027"/>
    </row>
    <row r="2243" spans="43:44" x14ac:dyDescent="0.25">
      <c r="AQ2243" s="1026"/>
      <c r="AR2243" s="1027"/>
    </row>
    <row r="2244" spans="43:44" x14ac:dyDescent="0.25">
      <c r="AQ2244" s="1026"/>
      <c r="AR2244" s="1027"/>
    </row>
    <row r="2245" spans="43:44" x14ac:dyDescent="0.25">
      <c r="AQ2245" s="1026"/>
      <c r="AR2245" s="1027"/>
    </row>
    <row r="2246" spans="43:44" x14ac:dyDescent="0.25">
      <c r="AQ2246" s="1026"/>
      <c r="AR2246" s="1027"/>
    </row>
    <row r="2247" spans="43:44" x14ac:dyDescent="0.25">
      <c r="AQ2247" s="1026"/>
      <c r="AR2247" s="1027"/>
    </row>
    <row r="2248" spans="43:44" x14ac:dyDescent="0.25">
      <c r="AQ2248" s="1026"/>
      <c r="AR2248" s="1027"/>
    </row>
    <row r="2249" spans="43:44" x14ac:dyDescent="0.25">
      <c r="AQ2249" s="1026"/>
      <c r="AR2249" s="1027"/>
    </row>
    <row r="2250" spans="43:44" x14ac:dyDescent="0.25">
      <c r="AQ2250" s="1026"/>
      <c r="AR2250" s="1027"/>
    </row>
    <row r="2251" spans="43:44" x14ac:dyDescent="0.25">
      <c r="AQ2251" s="1026"/>
      <c r="AR2251" s="1027"/>
    </row>
    <row r="2252" spans="43:44" x14ac:dyDescent="0.25">
      <c r="AQ2252" s="1026"/>
      <c r="AR2252" s="1027"/>
    </row>
    <row r="2253" spans="43:44" x14ac:dyDescent="0.25">
      <c r="AQ2253" s="1026"/>
      <c r="AR2253" s="1027"/>
    </row>
    <row r="2254" spans="43:44" x14ac:dyDescent="0.25">
      <c r="AQ2254" s="1026"/>
      <c r="AR2254" s="1027"/>
    </row>
    <row r="2255" spans="43:44" x14ac:dyDescent="0.25">
      <c r="AQ2255" s="1026"/>
      <c r="AR2255" s="1027"/>
    </row>
    <row r="2256" spans="43:44" x14ac:dyDescent="0.25">
      <c r="AQ2256" s="1026"/>
      <c r="AR2256" s="1027"/>
    </row>
    <row r="2257" spans="43:44" x14ac:dyDescent="0.25">
      <c r="AQ2257" s="1026"/>
      <c r="AR2257" s="1027"/>
    </row>
    <row r="2258" spans="43:44" x14ac:dyDescent="0.25">
      <c r="AQ2258" s="1026"/>
      <c r="AR2258" s="1027"/>
    </row>
    <row r="2259" spans="43:44" x14ac:dyDescent="0.25">
      <c r="AQ2259" s="1026"/>
      <c r="AR2259" s="1027"/>
    </row>
    <row r="2260" spans="43:44" x14ac:dyDescent="0.25">
      <c r="AQ2260" s="1026"/>
      <c r="AR2260" s="1027"/>
    </row>
    <row r="2261" spans="43:44" x14ac:dyDescent="0.25">
      <c r="AQ2261" s="1026"/>
      <c r="AR2261" s="1027"/>
    </row>
    <row r="2262" spans="43:44" x14ac:dyDescent="0.25">
      <c r="AQ2262" s="1026"/>
      <c r="AR2262" s="1027"/>
    </row>
    <row r="2263" spans="43:44" x14ac:dyDescent="0.25">
      <c r="AQ2263" s="1026"/>
      <c r="AR2263" s="1027"/>
    </row>
    <row r="2264" spans="43:44" x14ac:dyDescent="0.25">
      <c r="AQ2264" s="1026"/>
      <c r="AR2264" s="1027"/>
    </row>
    <row r="2265" spans="43:44" x14ac:dyDescent="0.25">
      <c r="AQ2265" s="1026"/>
      <c r="AR2265" s="1027"/>
    </row>
    <row r="2266" spans="43:44" x14ac:dyDescent="0.25">
      <c r="AQ2266" s="1026"/>
      <c r="AR2266" s="1027"/>
    </row>
    <row r="2267" spans="43:44" x14ac:dyDescent="0.25">
      <c r="AQ2267" s="1026"/>
      <c r="AR2267" s="1027"/>
    </row>
    <row r="2268" spans="43:44" x14ac:dyDescent="0.25">
      <c r="AQ2268" s="1026"/>
      <c r="AR2268" s="1027"/>
    </row>
    <row r="2269" spans="43:44" x14ac:dyDescent="0.25">
      <c r="AQ2269" s="1026"/>
      <c r="AR2269" s="1027"/>
    </row>
    <row r="2270" spans="43:44" x14ac:dyDescent="0.25">
      <c r="AQ2270" s="1026"/>
      <c r="AR2270" s="1027"/>
    </row>
    <row r="2271" spans="43:44" x14ac:dyDescent="0.25">
      <c r="AQ2271" s="1026"/>
      <c r="AR2271" s="1027"/>
    </row>
    <row r="2272" spans="43:44" x14ac:dyDescent="0.25">
      <c r="AQ2272" s="1026"/>
      <c r="AR2272" s="1027"/>
    </row>
    <row r="2273" spans="43:44" x14ac:dyDescent="0.25">
      <c r="AQ2273" s="1026"/>
      <c r="AR2273" s="1027"/>
    </row>
    <row r="2274" spans="43:44" x14ac:dyDescent="0.25">
      <c r="AQ2274" s="1026"/>
      <c r="AR2274" s="1027"/>
    </row>
    <row r="2275" spans="43:44" x14ac:dyDescent="0.25">
      <c r="AQ2275" s="1026"/>
      <c r="AR2275" s="1027"/>
    </row>
    <row r="2276" spans="43:44" x14ac:dyDescent="0.25">
      <c r="AQ2276" s="1026"/>
      <c r="AR2276" s="1027"/>
    </row>
    <row r="2277" spans="43:44" x14ac:dyDescent="0.25">
      <c r="AQ2277" s="1026"/>
      <c r="AR2277" s="1027"/>
    </row>
    <row r="2278" spans="43:44" x14ac:dyDescent="0.25">
      <c r="AQ2278" s="1026"/>
      <c r="AR2278" s="1027"/>
    </row>
    <row r="2279" spans="43:44" x14ac:dyDescent="0.25">
      <c r="AQ2279" s="1026"/>
      <c r="AR2279" s="1027"/>
    </row>
    <row r="2280" spans="43:44" x14ac:dyDescent="0.25">
      <c r="AQ2280" s="1026"/>
      <c r="AR2280" s="1027"/>
    </row>
    <row r="2281" spans="43:44" x14ac:dyDescent="0.25">
      <c r="AQ2281" s="1026"/>
      <c r="AR2281" s="1027"/>
    </row>
    <row r="2282" spans="43:44" x14ac:dyDescent="0.25">
      <c r="AQ2282" s="1026"/>
      <c r="AR2282" s="1027"/>
    </row>
    <row r="2283" spans="43:44" x14ac:dyDescent="0.25">
      <c r="AQ2283" s="1026"/>
      <c r="AR2283" s="1027"/>
    </row>
    <row r="2284" spans="43:44" x14ac:dyDescent="0.25">
      <c r="AQ2284" s="1026"/>
      <c r="AR2284" s="1027"/>
    </row>
    <row r="2285" spans="43:44" x14ac:dyDescent="0.25">
      <c r="AQ2285" s="1026"/>
      <c r="AR2285" s="1027"/>
    </row>
    <row r="2286" spans="43:44" x14ac:dyDescent="0.25">
      <c r="AQ2286" s="1026"/>
      <c r="AR2286" s="1027"/>
    </row>
    <row r="2287" spans="43:44" x14ac:dyDescent="0.25">
      <c r="AQ2287" s="1026"/>
      <c r="AR2287" s="1027"/>
    </row>
    <row r="2288" spans="43:44" x14ac:dyDescent="0.25">
      <c r="AQ2288" s="1026"/>
      <c r="AR2288" s="1027"/>
    </row>
    <row r="2289" spans="43:44" x14ac:dyDescent="0.25">
      <c r="AQ2289" s="1026"/>
      <c r="AR2289" s="1027"/>
    </row>
    <row r="2290" spans="43:44" x14ac:dyDescent="0.25">
      <c r="AQ2290" s="1026"/>
      <c r="AR2290" s="1027"/>
    </row>
    <row r="2291" spans="43:44" x14ac:dyDescent="0.25">
      <c r="AQ2291" s="1026"/>
      <c r="AR2291" s="1027"/>
    </row>
    <row r="2292" spans="43:44" x14ac:dyDescent="0.25">
      <c r="AQ2292" s="1026"/>
      <c r="AR2292" s="1027"/>
    </row>
    <row r="2293" spans="43:44" x14ac:dyDescent="0.25">
      <c r="AQ2293" s="1026"/>
      <c r="AR2293" s="1027"/>
    </row>
    <row r="2294" spans="43:44" x14ac:dyDescent="0.25">
      <c r="AQ2294" s="1026"/>
      <c r="AR2294" s="1027"/>
    </row>
    <row r="2295" spans="43:44" x14ac:dyDescent="0.25">
      <c r="AQ2295" s="1026"/>
      <c r="AR2295" s="1027"/>
    </row>
    <row r="2296" spans="43:44" x14ac:dyDescent="0.25">
      <c r="AQ2296" s="1026"/>
      <c r="AR2296" s="1027"/>
    </row>
    <row r="2297" spans="43:44" x14ac:dyDescent="0.25">
      <c r="AQ2297" s="1026"/>
      <c r="AR2297" s="1027"/>
    </row>
    <row r="2298" spans="43:44" x14ac:dyDescent="0.25">
      <c r="AQ2298" s="1026"/>
      <c r="AR2298" s="1027"/>
    </row>
    <row r="2299" spans="43:44" x14ac:dyDescent="0.25">
      <c r="AQ2299" s="1026"/>
      <c r="AR2299" s="1027"/>
    </row>
    <row r="2300" spans="43:44" x14ac:dyDescent="0.25">
      <c r="AQ2300" s="1026"/>
      <c r="AR2300" s="1027"/>
    </row>
    <row r="2301" spans="43:44" x14ac:dyDescent="0.25">
      <c r="AQ2301" s="1026"/>
      <c r="AR2301" s="1027"/>
    </row>
    <row r="2302" spans="43:44" x14ac:dyDescent="0.25">
      <c r="AQ2302" s="1026"/>
      <c r="AR2302" s="1027"/>
    </row>
    <row r="2303" spans="43:44" x14ac:dyDescent="0.25">
      <c r="AQ2303" s="1026"/>
      <c r="AR2303" s="1027"/>
    </row>
    <row r="2304" spans="43:44" x14ac:dyDescent="0.25">
      <c r="AQ2304" s="1026"/>
      <c r="AR2304" s="1027"/>
    </row>
    <row r="2305" spans="43:44" x14ac:dyDescent="0.25">
      <c r="AQ2305" s="1026"/>
      <c r="AR2305" s="1027"/>
    </row>
    <row r="2306" spans="43:44" x14ac:dyDescent="0.25">
      <c r="AQ2306" s="1026"/>
      <c r="AR2306" s="1027"/>
    </row>
    <row r="2307" spans="43:44" x14ac:dyDescent="0.25">
      <c r="AQ2307" s="1026"/>
      <c r="AR2307" s="1027"/>
    </row>
    <row r="2308" spans="43:44" x14ac:dyDescent="0.25">
      <c r="AQ2308" s="1026"/>
      <c r="AR2308" s="1027"/>
    </row>
    <row r="2309" spans="43:44" x14ac:dyDescent="0.25">
      <c r="AQ2309" s="1026"/>
      <c r="AR2309" s="1027"/>
    </row>
    <row r="2310" spans="43:44" x14ac:dyDescent="0.25">
      <c r="AQ2310" s="1026"/>
      <c r="AR2310" s="1027"/>
    </row>
    <row r="2311" spans="43:44" x14ac:dyDescent="0.25">
      <c r="AQ2311" s="1026"/>
      <c r="AR2311" s="1027"/>
    </row>
    <row r="2312" spans="43:44" x14ac:dyDescent="0.25">
      <c r="AQ2312" s="1026"/>
      <c r="AR2312" s="1027"/>
    </row>
    <row r="2313" spans="43:44" x14ac:dyDescent="0.25">
      <c r="AQ2313" s="1026"/>
      <c r="AR2313" s="1027"/>
    </row>
    <row r="2314" spans="43:44" x14ac:dyDescent="0.25">
      <c r="AQ2314" s="1026"/>
      <c r="AR2314" s="1027"/>
    </row>
    <row r="2315" spans="43:44" x14ac:dyDescent="0.25">
      <c r="AQ2315" s="1026"/>
      <c r="AR2315" s="1027"/>
    </row>
    <row r="2316" spans="43:44" x14ac:dyDescent="0.25">
      <c r="AQ2316" s="1026"/>
      <c r="AR2316" s="1027"/>
    </row>
    <row r="2317" spans="43:44" x14ac:dyDescent="0.25">
      <c r="AQ2317" s="1026"/>
      <c r="AR2317" s="1027"/>
    </row>
    <row r="2318" spans="43:44" x14ac:dyDescent="0.25">
      <c r="AQ2318" s="1026"/>
      <c r="AR2318" s="1027"/>
    </row>
    <row r="2319" spans="43:44" x14ac:dyDescent="0.25">
      <c r="AQ2319" s="1026"/>
      <c r="AR2319" s="1027"/>
    </row>
    <row r="2320" spans="43:44" x14ac:dyDescent="0.25">
      <c r="AQ2320" s="1026"/>
      <c r="AR2320" s="1027"/>
    </row>
    <row r="2321" spans="43:44" x14ac:dyDescent="0.25">
      <c r="AQ2321" s="1026"/>
      <c r="AR2321" s="1027"/>
    </row>
    <row r="2322" spans="43:44" x14ac:dyDescent="0.25">
      <c r="AQ2322" s="1026"/>
      <c r="AR2322" s="1027"/>
    </row>
    <row r="2323" spans="43:44" x14ac:dyDescent="0.25">
      <c r="AQ2323" s="1026"/>
      <c r="AR2323" s="1027"/>
    </row>
    <row r="2324" spans="43:44" x14ac:dyDescent="0.25">
      <c r="AQ2324" s="1026"/>
      <c r="AR2324" s="1027"/>
    </row>
    <row r="2325" spans="43:44" x14ac:dyDescent="0.25">
      <c r="AQ2325" s="1026"/>
      <c r="AR2325" s="1027"/>
    </row>
    <row r="2326" spans="43:44" x14ac:dyDescent="0.25">
      <c r="AQ2326" s="1026"/>
      <c r="AR2326" s="1027"/>
    </row>
    <row r="2327" spans="43:44" x14ac:dyDescent="0.25">
      <c r="AQ2327" s="1026"/>
      <c r="AR2327" s="1027"/>
    </row>
    <row r="2328" spans="43:44" x14ac:dyDescent="0.25">
      <c r="AQ2328" s="1026"/>
      <c r="AR2328" s="1027"/>
    </row>
    <row r="2329" spans="43:44" x14ac:dyDescent="0.25">
      <c r="AQ2329" s="1026"/>
      <c r="AR2329" s="1027"/>
    </row>
    <row r="2330" spans="43:44" x14ac:dyDescent="0.25">
      <c r="AQ2330" s="1026"/>
      <c r="AR2330" s="1027"/>
    </row>
    <row r="2331" spans="43:44" x14ac:dyDescent="0.25">
      <c r="AQ2331" s="1026"/>
      <c r="AR2331" s="1027"/>
    </row>
    <row r="2332" spans="43:44" x14ac:dyDescent="0.25">
      <c r="AQ2332" s="1026"/>
      <c r="AR2332" s="1027"/>
    </row>
    <row r="2333" spans="43:44" x14ac:dyDescent="0.25">
      <c r="AQ2333" s="1026"/>
      <c r="AR2333" s="1027"/>
    </row>
    <row r="2334" spans="43:44" x14ac:dyDescent="0.25">
      <c r="AQ2334" s="1026"/>
      <c r="AR2334" s="1027"/>
    </row>
    <row r="2335" spans="43:44" x14ac:dyDescent="0.25">
      <c r="AQ2335" s="1026"/>
      <c r="AR2335" s="1027"/>
    </row>
    <row r="2336" spans="43:44" x14ac:dyDescent="0.25">
      <c r="AQ2336" s="1026"/>
      <c r="AR2336" s="1027"/>
    </row>
    <row r="2337" spans="43:44" x14ac:dyDescent="0.25">
      <c r="AQ2337" s="1026"/>
      <c r="AR2337" s="1027"/>
    </row>
    <row r="2338" spans="43:44" x14ac:dyDescent="0.25">
      <c r="AQ2338" s="1026"/>
      <c r="AR2338" s="1027"/>
    </row>
    <row r="2339" spans="43:44" x14ac:dyDescent="0.25">
      <c r="AQ2339" s="1026"/>
      <c r="AR2339" s="1027"/>
    </row>
    <row r="2340" spans="43:44" x14ac:dyDescent="0.25">
      <c r="AQ2340" s="1026"/>
      <c r="AR2340" s="1027"/>
    </row>
    <row r="2341" spans="43:44" x14ac:dyDescent="0.25">
      <c r="AQ2341" s="1026"/>
      <c r="AR2341" s="1027"/>
    </row>
    <row r="2342" spans="43:44" x14ac:dyDescent="0.25">
      <c r="AQ2342" s="1026"/>
      <c r="AR2342" s="1027"/>
    </row>
    <row r="2343" spans="43:44" x14ac:dyDescent="0.25">
      <c r="AQ2343" s="1026"/>
      <c r="AR2343" s="1027"/>
    </row>
    <row r="2344" spans="43:44" x14ac:dyDescent="0.25">
      <c r="AQ2344" s="1026"/>
      <c r="AR2344" s="1027"/>
    </row>
    <row r="2345" spans="43:44" x14ac:dyDescent="0.25">
      <c r="AQ2345" s="1026"/>
      <c r="AR2345" s="1027"/>
    </row>
    <row r="2346" spans="43:44" x14ac:dyDescent="0.25">
      <c r="AQ2346" s="1026"/>
      <c r="AR2346" s="1027"/>
    </row>
    <row r="2347" spans="43:44" x14ac:dyDescent="0.25">
      <c r="AQ2347" s="1026"/>
      <c r="AR2347" s="1027"/>
    </row>
    <row r="2348" spans="43:44" x14ac:dyDescent="0.25">
      <c r="AQ2348" s="1026"/>
      <c r="AR2348" s="1027"/>
    </row>
    <row r="2349" spans="43:44" x14ac:dyDescent="0.25">
      <c r="AQ2349" s="1026"/>
      <c r="AR2349" s="1027"/>
    </row>
    <row r="2350" spans="43:44" x14ac:dyDescent="0.25">
      <c r="AQ2350" s="1026"/>
      <c r="AR2350" s="1027"/>
    </row>
    <row r="2351" spans="43:44" x14ac:dyDescent="0.25">
      <c r="AQ2351" s="1026"/>
      <c r="AR2351" s="1027"/>
    </row>
    <row r="2352" spans="43:44" x14ac:dyDescent="0.25">
      <c r="AQ2352" s="1026"/>
      <c r="AR2352" s="1027"/>
    </row>
    <row r="2353" spans="43:44" x14ac:dyDescent="0.25">
      <c r="AQ2353" s="1026"/>
      <c r="AR2353" s="1027"/>
    </row>
    <row r="2354" spans="43:44" x14ac:dyDescent="0.25">
      <c r="AQ2354" s="1026"/>
      <c r="AR2354" s="1027"/>
    </row>
    <row r="2355" spans="43:44" x14ac:dyDescent="0.25">
      <c r="AQ2355" s="1026"/>
      <c r="AR2355" s="1027"/>
    </row>
    <row r="2356" spans="43:44" x14ac:dyDescent="0.25">
      <c r="AQ2356" s="1026"/>
      <c r="AR2356" s="1027"/>
    </row>
    <row r="2357" spans="43:44" x14ac:dyDescent="0.25">
      <c r="AQ2357" s="1026"/>
      <c r="AR2357" s="1027"/>
    </row>
    <row r="2358" spans="43:44" x14ac:dyDescent="0.25">
      <c r="AQ2358" s="1026"/>
      <c r="AR2358" s="1027"/>
    </row>
    <row r="2359" spans="43:44" x14ac:dyDescent="0.25">
      <c r="AQ2359" s="1026"/>
      <c r="AR2359" s="1027"/>
    </row>
    <row r="2360" spans="43:44" x14ac:dyDescent="0.25">
      <c r="AQ2360" s="1026"/>
      <c r="AR2360" s="1027"/>
    </row>
    <row r="2361" spans="43:44" x14ac:dyDescent="0.25">
      <c r="AQ2361" s="1026"/>
      <c r="AR2361" s="1027"/>
    </row>
    <row r="2362" spans="43:44" x14ac:dyDescent="0.25">
      <c r="AQ2362" s="1026"/>
      <c r="AR2362" s="1027"/>
    </row>
    <row r="2363" spans="43:44" x14ac:dyDescent="0.25">
      <c r="AQ2363" s="1026"/>
      <c r="AR2363" s="1027"/>
    </row>
    <row r="2364" spans="43:44" x14ac:dyDescent="0.25">
      <c r="AQ2364" s="1026"/>
      <c r="AR2364" s="1027"/>
    </row>
    <row r="2365" spans="43:44" x14ac:dyDescent="0.25">
      <c r="AQ2365" s="1026"/>
      <c r="AR2365" s="1027"/>
    </row>
    <row r="2366" spans="43:44" x14ac:dyDescent="0.25">
      <c r="AQ2366" s="1026"/>
      <c r="AR2366" s="1027"/>
    </row>
    <row r="2367" spans="43:44" x14ac:dyDescent="0.25">
      <c r="AQ2367" s="1026"/>
      <c r="AR2367" s="1027"/>
    </row>
    <row r="2368" spans="43:44" x14ac:dyDescent="0.25">
      <c r="AQ2368" s="1026"/>
      <c r="AR2368" s="1027"/>
    </row>
    <row r="2369" spans="43:44" x14ac:dyDescent="0.25">
      <c r="AQ2369" s="1026"/>
      <c r="AR2369" s="1027"/>
    </row>
    <row r="2370" spans="43:44" x14ac:dyDescent="0.25">
      <c r="AQ2370" s="1026"/>
      <c r="AR2370" s="1027"/>
    </row>
    <row r="2371" spans="43:44" x14ac:dyDescent="0.25">
      <c r="AQ2371" s="1026"/>
      <c r="AR2371" s="1027"/>
    </row>
    <row r="2372" spans="43:44" x14ac:dyDescent="0.25">
      <c r="AQ2372" s="1026"/>
      <c r="AR2372" s="1027"/>
    </row>
    <row r="2373" spans="43:44" x14ac:dyDescent="0.25">
      <c r="AQ2373" s="1026"/>
      <c r="AR2373" s="1027"/>
    </row>
    <row r="2374" spans="43:44" x14ac:dyDescent="0.25">
      <c r="AQ2374" s="1026"/>
      <c r="AR2374" s="1027"/>
    </row>
    <row r="2375" spans="43:44" x14ac:dyDescent="0.25">
      <c r="AQ2375" s="1026"/>
      <c r="AR2375" s="1027"/>
    </row>
    <row r="2376" spans="43:44" x14ac:dyDescent="0.25">
      <c r="AQ2376" s="1026"/>
      <c r="AR2376" s="1027"/>
    </row>
    <row r="2377" spans="43:44" x14ac:dyDescent="0.25">
      <c r="AQ2377" s="1026"/>
      <c r="AR2377" s="1027"/>
    </row>
    <row r="2378" spans="43:44" x14ac:dyDescent="0.25">
      <c r="AQ2378" s="1026"/>
      <c r="AR2378" s="1027"/>
    </row>
    <row r="2379" spans="43:44" x14ac:dyDescent="0.25">
      <c r="AQ2379" s="1026"/>
      <c r="AR2379" s="1027"/>
    </row>
    <row r="2380" spans="43:44" x14ac:dyDescent="0.25">
      <c r="AQ2380" s="1026"/>
      <c r="AR2380" s="1027"/>
    </row>
    <row r="2381" spans="43:44" x14ac:dyDescent="0.25">
      <c r="AQ2381" s="1026"/>
      <c r="AR2381" s="1027"/>
    </row>
    <row r="2382" spans="43:44" x14ac:dyDescent="0.25">
      <c r="AQ2382" s="1026"/>
      <c r="AR2382" s="1027"/>
    </row>
    <row r="2383" spans="43:44" x14ac:dyDescent="0.25">
      <c r="AQ2383" s="1026"/>
      <c r="AR2383" s="1027"/>
    </row>
    <row r="2384" spans="43:44" x14ac:dyDescent="0.25">
      <c r="AQ2384" s="1026"/>
      <c r="AR2384" s="1027"/>
    </row>
    <row r="2385" spans="43:44" x14ac:dyDescent="0.25">
      <c r="AQ2385" s="1026"/>
      <c r="AR2385" s="1027"/>
    </row>
    <row r="2386" spans="43:44" x14ac:dyDescent="0.25">
      <c r="AQ2386" s="1026"/>
      <c r="AR2386" s="1027"/>
    </row>
    <row r="2387" spans="43:44" x14ac:dyDescent="0.25">
      <c r="AQ2387" s="1026"/>
      <c r="AR2387" s="1027"/>
    </row>
    <row r="2388" spans="43:44" x14ac:dyDescent="0.25">
      <c r="AQ2388" s="1026"/>
      <c r="AR2388" s="1027"/>
    </row>
    <row r="2389" spans="43:44" x14ac:dyDescent="0.25">
      <c r="AQ2389" s="1026"/>
      <c r="AR2389" s="1027"/>
    </row>
    <row r="2390" spans="43:44" x14ac:dyDescent="0.25">
      <c r="AQ2390" s="1026"/>
      <c r="AR2390" s="1027"/>
    </row>
    <row r="2391" spans="43:44" x14ac:dyDescent="0.25">
      <c r="AQ2391" s="1026"/>
      <c r="AR2391" s="1027"/>
    </row>
    <row r="2392" spans="43:44" x14ac:dyDescent="0.25">
      <c r="AQ2392" s="1026"/>
      <c r="AR2392" s="1027"/>
    </row>
    <row r="2393" spans="43:44" x14ac:dyDescent="0.25">
      <c r="AQ2393" s="1026"/>
      <c r="AR2393" s="1027"/>
    </row>
    <row r="2394" spans="43:44" x14ac:dyDescent="0.25">
      <c r="AQ2394" s="1026"/>
      <c r="AR2394" s="1027"/>
    </row>
    <row r="2395" spans="43:44" x14ac:dyDescent="0.25">
      <c r="AQ2395" s="1026"/>
      <c r="AR2395" s="1027"/>
    </row>
    <row r="2396" spans="43:44" x14ac:dyDescent="0.25">
      <c r="AQ2396" s="1026"/>
      <c r="AR2396" s="1027"/>
    </row>
    <row r="2397" spans="43:44" x14ac:dyDescent="0.25">
      <c r="AQ2397" s="1026"/>
      <c r="AR2397" s="1027"/>
    </row>
    <row r="2398" spans="43:44" x14ac:dyDescent="0.25">
      <c r="AQ2398" s="1026"/>
      <c r="AR2398" s="1027"/>
    </row>
    <row r="2399" spans="43:44" x14ac:dyDescent="0.25">
      <c r="AQ2399" s="1026"/>
      <c r="AR2399" s="1027"/>
    </row>
    <row r="2400" spans="43:44" x14ac:dyDescent="0.25">
      <c r="AQ2400" s="1026"/>
      <c r="AR2400" s="1027"/>
    </row>
    <row r="2401" spans="43:44" x14ac:dyDescent="0.25">
      <c r="AQ2401" s="1026"/>
      <c r="AR2401" s="1027"/>
    </row>
    <row r="2402" spans="43:44" x14ac:dyDescent="0.25">
      <c r="AQ2402" s="1026"/>
      <c r="AR2402" s="1027"/>
    </row>
    <row r="2403" spans="43:44" x14ac:dyDescent="0.25">
      <c r="AQ2403" s="1026"/>
      <c r="AR2403" s="1027"/>
    </row>
    <row r="2404" spans="43:44" x14ac:dyDescent="0.25">
      <c r="AQ2404" s="1026"/>
      <c r="AR2404" s="1027"/>
    </row>
    <row r="2405" spans="43:44" x14ac:dyDescent="0.25">
      <c r="AQ2405" s="1026"/>
      <c r="AR2405" s="1027"/>
    </row>
    <row r="2406" spans="43:44" x14ac:dyDescent="0.25">
      <c r="AQ2406" s="1026"/>
      <c r="AR2406" s="1027"/>
    </row>
    <row r="2407" spans="43:44" x14ac:dyDescent="0.25">
      <c r="AQ2407" s="1026"/>
      <c r="AR2407" s="1027"/>
    </row>
    <row r="2408" spans="43:44" x14ac:dyDescent="0.25">
      <c r="AQ2408" s="1026"/>
      <c r="AR2408" s="1027"/>
    </row>
    <row r="2409" spans="43:44" x14ac:dyDescent="0.25">
      <c r="AQ2409" s="1026"/>
      <c r="AR2409" s="1027"/>
    </row>
    <row r="2410" spans="43:44" x14ac:dyDescent="0.25">
      <c r="AQ2410" s="1026"/>
      <c r="AR2410" s="1027"/>
    </row>
    <row r="2411" spans="43:44" x14ac:dyDescent="0.25">
      <c r="AQ2411" s="1026"/>
      <c r="AR2411" s="1027"/>
    </row>
    <row r="2412" spans="43:44" x14ac:dyDescent="0.25">
      <c r="AQ2412" s="1026"/>
      <c r="AR2412" s="1027"/>
    </row>
    <row r="2413" spans="43:44" x14ac:dyDescent="0.25">
      <c r="AQ2413" s="1026"/>
      <c r="AR2413" s="1027"/>
    </row>
    <row r="2414" spans="43:44" x14ac:dyDescent="0.25">
      <c r="AQ2414" s="1026"/>
      <c r="AR2414" s="1027"/>
    </row>
    <row r="2415" spans="43:44" x14ac:dyDescent="0.25">
      <c r="AQ2415" s="1026"/>
      <c r="AR2415" s="1027"/>
    </row>
    <row r="2416" spans="43:44" x14ac:dyDescent="0.25">
      <c r="AQ2416" s="1026"/>
      <c r="AR2416" s="1027"/>
    </row>
    <row r="2417" spans="43:44" x14ac:dyDescent="0.25">
      <c r="AQ2417" s="1026"/>
      <c r="AR2417" s="1027"/>
    </row>
    <row r="2418" spans="43:44" x14ac:dyDescent="0.25">
      <c r="AQ2418" s="1026"/>
      <c r="AR2418" s="1027"/>
    </row>
    <row r="2419" spans="43:44" x14ac:dyDescent="0.25">
      <c r="AQ2419" s="1026"/>
      <c r="AR2419" s="1027"/>
    </row>
    <row r="2420" spans="43:44" x14ac:dyDescent="0.25">
      <c r="AQ2420" s="1026"/>
      <c r="AR2420" s="1027"/>
    </row>
    <row r="2421" spans="43:44" x14ac:dyDescent="0.25">
      <c r="AQ2421" s="1026"/>
      <c r="AR2421" s="1027"/>
    </row>
    <row r="2422" spans="43:44" x14ac:dyDescent="0.25">
      <c r="AQ2422" s="1026"/>
      <c r="AR2422" s="1027"/>
    </row>
    <row r="2423" spans="43:44" x14ac:dyDescent="0.25">
      <c r="AQ2423" s="1026"/>
      <c r="AR2423" s="1027"/>
    </row>
    <row r="2424" spans="43:44" x14ac:dyDescent="0.25">
      <c r="AQ2424" s="1026"/>
      <c r="AR2424" s="1027"/>
    </row>
    <row r="2425" spans="43:44" x14ac:dyDescent="0.25">
      <c r="AQ2425" s="1026"/>
      <c r="AR2425" s="1027"/>
    </row>
    <row r="2426" spans="43:44" x14ac:dyDescent="0.25">
      <c r="AQ2426" s="1026"/>
      <c r="AR2426" s="1027"/>
    </row>
    <row r="2427" spans="43:44" x14ac:dyDescent="0.25">
      <c r="AQ2427" s="1026"/>
      <c r="AR2427" s="1027"/>
    </row>
    <row r="2428" spans="43:44" x14ac:dyDescent="0.25">
      <c r="AQ2428" s="1026"/>
      <c r="AR2428" s="1027"/>
    </row>
    <row r="2429" spans="43:44" x14ac:dyDescent="0.25">
      <c r="AQ2429" s="1026"/>
      <c r="AR2429" s="1027"/>
    </row>
    <row r="2430" spans="43:44" x14ac:dyDescent="0.25">
      <c r="AQ2430" s="1026"/>
      <c r="AR2430" s="1027"/>
    </row>
    <row r="2431" spans="43:44" x14ac:dyDescent="0.25">
      <c r="AQ2431" s="1026"/>
      <c r="AR2431" s="1027"/>
    </row>
    <row r="2432" spans="43:44" x14ac:dyDescent="0.25">
      <c r="AQ2432" s="1026"/>
      <c r="AR2432" s="1027"/>
    </row>
    <row r="2433" spans="43:44" x14ac:dyDescent="0.25">
      <c r="AQ2433" s="1026"/>
      <c r="AR2433" s="1027"/>
    </row>
    <row r="2434" spans="43:44" x14ac:dyDescent="0.25">
      <c r="AQ2434" s="1026"/>
      <c r="AR2434" s="1027"/>
    </row>
    <row r="2435" spans="43:44" x14ac:dyDescent="0.25">
      <c r="AQ2435" s="1026"/>
      <c r="AR2435" s="1027"/>
    </row>
    <row r="2436" spans="43:44" x14ac:dyDescent="0.25">
      <c r="AQ2436" s="1026"/>
      <c r="AR2436" s="1027"/>
    </row>
    <row r="2437" spans="43:44" x14ac:dyDescent="0.25">
      <c r="AQ2437" s="1026"/>
      <c r="AR2437" s="1027"/>
    </row>
    <row r="2438" spans="43:44" x14ac:dyDescent="0.25">
      <c r="AQ2438" s="1026"/>
      <c r="AR2438" s="1027"/>
    </row>
    <row r="2439" spans="43:44" x14ac:dyDescent="0.25">
      <c r="AQ2439" s="1026"/>
      <c r="AR2439" s="1027"/>
    </row>
    <row r="2440" spans="43:44" x14ac:dyDescent="0.25">
      <c r="AQ2440" s="1026"/>
      <c r="AR2440" s="1027"/>
    </row>
    <row r="2441" spans="43:44" x14ac:dyDescent="0.25">
      <c r="AQ2441" s="1026"/>
      <c r="AR2441" s="1027"/>
    </row>
    <row r="2442" spans="43:44" x14ac:dyDescent="0.25">
      <c r="AQ2442" s="1026"/>
      <c r="AR2442" s="1027"/>
    </row>
    <row r="2443" spans="43:44" x14ac:dyDescent="0.25">
      <c r="AQ2443" s="1026"/>
      <c r="AR2443" s="1027"/>
    </row>
    <row r="2444" spans="43:44" x14ac:dyDescent="0.25">
      <c r="AQ2444" s="1026"/>
      <c r="AR2444" s="1027"/>
    </row>
    <row r="2445" spans="43:44" x14ac:dyDescent="0.25">
      <c r="AQ2445" s="1026"/>
      <c r="AR2445" s="1027"/>
    </row>
    <row r="2446" spans="43:44" x14ac:dyDescent="0.25">
      <c r="AQ2446" s="1026"/>
      <c r="AR2446" s="1027"/>
    </row>
    <row r="2447" spans="43:44" x14ac:dyDescent="0.25">
      <c r="AQ2447" s="1026"/>
      <c r="AR2447" s="1027"/>
    </row>
    <row r="2448" spans="43:44" x14ac:dyDescent="0.25">
      <c r="AQ2448" s="1026"/>
      <c r="AR2448" s="1027"/>
    </row>
    <row r="2449" spans="43:44" x14ac:dyDescent="0.25">
      <c r="AQ2449" s="1026"/>
      <c r="AR2449" s="1027"/>
    </row>
    <row r="2450" spans="43:44" x14ac:dyDescent="0.25">
      <c r="AQ2450" s="1026"/>
      <c r="AR2450" s="1027"/>
    </row>
    <row r="2451" spans="43:44" x14ac:dyDescent="0.25">
      <c r="AQ2451" s="1026"/>
      <c r="AR2451" s="1027"/>
    </row>
    <row r="2452" spans="43:44" x14ac:dyDescent="0.25">
      <c r="AQ2452" s="1026"/>
      <c r="AR2452" s="1027"/>
    </row>
    <row r="2453" spans="43:44" x14ac:dyDescent="0.25">
      <c r="AQ2453" s="1026"/>
      <c r="AR2453" s="1027"/>
    </row>
    <row r="2454" spans="43:44" x14ac:dyDescent="0.25">
      <c r="AQ2454" s="1026"/>
      <c r="AR2454" s="1027"/>
    </row>
    <row r="2455" spans="43:44" x14ac:dyDescent="0.25">
      <c r="AQ2455" s="1026"/>
      <c r="AR2455" s="1027"/>
    </row>
    <row r="2456" spans="43:44" x14ac:dyDescent="0.25">
      <c r="AQ2456" s="1026"/>
      <c r="AR2456" s="1027"/>
    </row>
    <row r="2457" spans="43:44" x14ac:dyDescent="0.25">
      <c r="AQ2457" s="1026"/>
      <c r="AR2457" s="1027"/>
    </row>
    <row r="2458" spans="43:44" x14ac:dyDescent="0.25">
      <c r="AQ2458" s="1026"/>
      <c r="AR2458" s="1027"/>
    </row>
    <row r="2459" spans="43:44" x14ac:dyDescent="0.25">
      <c r="AQ2459" s="1026"/>
      <c r="AR2459" s="1027"/>
    </row>
    <row r="2460" spans="43:44" x14ac:dyDescent="0.25">
      <c r="AQ2460" s="1026"/>
      <c r="AR2460" s="1027"/>
    </row>
    <row r="2461" spans="43:44" x14ac:dyDescent="0.25">
      <c r="AQ2461" s="1026"/>
      <c r="AR2461" s="1027"/>
    </row>
    <row r="2462" spans="43:44" x14ac:dyDescent="0.25">
      <c r="AQ2462" s="1026"/>
      <c r="AR2462" s="1027"/>
    </row>
    <row r="2463" spans="43:44" x14ac:dyDescent="0.25">
      <c r="AQ2463" s="1026"/>
      <c r="AR2463" s="1027"/>
    </row>
    <row r="2464" spans="43:44" x14ac:dyDescent="0.25">
      <c r="AQ2464" s="1026"/>
      <c r="AR2464" s="1027"/>
    </row>
    <row r="2465" spans="43:44" x14ac:dyDescent="0.25">
      <c r="AQ2465" s="1026"/>
      <c r="AR2465" s="1027"/>
    </row>
    <row r="2466" spans="43:44" x14ac:dyDescent="0.25">
      <c r="AQ2466" s="1026"/>
      <c r="AR2466" s="1027"/>
    </row>
    <row r="2467" spans="43:44" x14ac:dyDescent="0.25">
      <c r="AQ2467" s="1026"/>
      <c r="AR2467" s="1027"/>
    </row>
    <row r="2468" spans="43:44" x14ac:dyDescent="0.25">
      <c r="AQ2468" s="1026"/>
      <c r="AR2468" s="1027"/>
    </row>
    <row r="2469" spans="43:44" x14ac:dyDescent="0.25">
      <c r="AQ2469" s="1026"/>
      <c r="AR2469" s="1027"/>
    </row>
    <row r="2470" spans="43:44" x14ac:dyDescent="0.25">
      <c r="AQ2470" s="1026"/>
      <c r="AR2470" s="1027"/>
    </row>
    <row r="2471" spans="43:44" x14ac:dyDescent="0.25">
      <c r="AQ2471" s="1026"/>
      <c r="AR2471" s="1027"/>
    </row>
    <row r="2472" spans="43:44" x14ac:dyDescent="0.25">
      <c r="AQ2472" s="1026"/>
      <c r="AR2472" s="1027"/>
    </row>
    <row r="2473" spans="43:44" x14ac:dyDescent="0.25">
      <c r="AQ2473" s="1026"/>
      <c r="AR2473" s="1027"/>
    </row>
    <row r="2474" spans="43:44" x14ac:dyDescent="0.25">
      <c r="AQ2474" s="1026"/>
      <c r="AR2474" s="1027"/>
    </row>
    <row r="2475" spans="43:44" x14ac:dyDescent="0.25">
      <c r="AQ2475" s="1026"/>
      <c r="AR2475" s="1027"/>
    </row>
    <row r="2476" spans="43:44" x14ac:dyDescent="0.25">
      <c r="AQ2476" s="1026"/>
      <c r="AR2476" s="1027"/>
    </row>
    <row r="2477" spans="43:44" x14ac:dyDescent="0.25">
      <c r="AQ2477" s="1026"/>
      <c r="AR2477" s="1027"/>
    </row>
    <row r="2478" spans="43:44" x14ac:dyDescent="0.25">
      <c r="AQ2478" s="1026"/>
      <c r="AR2478" s="1027"/>
    </row>
    <row r="2479" spans="43:44" x14ac:dyDescent="0.25">
      <c r="AQ2479" s="1026"/>
      <c r="AR2479" s="1027"/>
    </row>
    <row r="2480" spans="43:44" x14ac:dyDescent="0.25">
      <c r="AQ2480" s="1026"/>
      <c r="AR2480" s="1027"/>
    </row>
    <row r="2481" spans="43:44" x14ac:dyDescent="0.25">
      <c r="AQ2481" s="1026"/>
      <c r="AR2481" s="1027"/>
    </row>
    <row r="2482" spans="43:44" x14ac:dyDescent="0.25">
      <c r="AQ2482" s="1026"/>
      <c r="AR2482" s="1027"/>
    </row>
    <row r="2483" spans="43:44" x14ac:dyDescent="0.25">
      <c r="AQ2483" s="1026"/>
      <c r="AR2483" s="1027"/>
    </row>
    <row r="2484" spans="43:44" x14ac:dyDescent="0.25">
      <c r="AQ2484" s="1026"/>
      <c r="AR2484" s="1027"/>
    </row>
    <row r="2485" spans="43:44" x14ac:dyDescent="0.25">
      <c r="AQ2485" s="1026"/>
      <c r="AR2485" s="1027"/>
    </row>
    <row r="2486" spans="43:44" x14ac:dyDescent="0.25">
      <c r="AQ2486" s="1026"/>
      <c r="AR2486" s="1027"/>
    </row>
    <row r="2487" spans="43:44" x14ac:dyDescent="0.25">
      <c r="AQ2487" s="1026"/>
      <c r="AR2487" s="1027"/>
    </row>
    <row r="2488" spans="43:44" x14ac:dyDescent="0.25">
      <c r="AQ2488" s="1026"/>
      <c r="AR2488" s="1027"/>
    </row>
    <row r="2489" spans="43:44" x14ac:dyDescent="0.25">
      <c r="AQ2489" s="1026"/>
      <c r="AR2489" s="1027"/>
    </row>
    <row r="2490" spans="43:44" x14ac:dyDescent="0.25">
      <c r="AQ2490" s="1026"/>
      <c r="AR2490" s="1027"/>
    </row>
    <row r="2491" spans="43:44" x14ac:dyDescent="0.25">
      <c r="AQ2491" s="1026"/>
      <c r="AR2491" s="1027"/>
    </row>
    <row r="2492" spans="43:44" x14ac:dyDescent="0.25">
      <c r="AQ2492" s="1026"/>
      <c r="AR2492" s="1027"/>
    </row>
    <row r="2493" spans="43:44" x14ac:dyDescent="0.25">
      <c r="AQ2493" s="1026"/>
      <c r="AR2493" s="1027"/>
    </row>
    <row r="2494" spans="43:44" x14ac:dyDescent="0.25">
      <c r="AQ2494" s="1026"/>
      <c r="AR2494" s="1027"/>
    </row>
    <row r="2495" spans="43:44" x14ac:dyDescent="0.25">
      <c r="AQ2495" s="1026"/>
      <c r="AR2495" s="1027"/>
    </row>
    <row r="2496" spans="43:44" x14ac:dyDescent="0.25">
      <c r="AQ2496" s="1026"/>
      <c r="AR2496" s="1027"/>
    </row>
    <row r="2497" spans="43:44" x14ac:dyDescent="0.25">
      <c r="AQ2497" s="1026"/>
      <c r="AR2497" s="1027"/>
    </row>
    <row r="2498" spans="43:44" x14ac:dyDescent="0.25">
      <c r="AQ2498" s="1026"/>
      <c r="AR2498" s="1027"/>
    </row>
    <row r="2499" spans="43:44" x14ac:dyDescent="0.25">
      <c r="AQ2499" s="1026"/>
      <c r="AR2499" s="1027"/>
    </row>
    <row r="2500" spans="43:44" x14ac:dyDescent="0.25">
      <c r="AQ2500" s="1026"/>
      <c r="AR2500" s="1027"/>
    </row>
    <row r="2501" spans="43:44" x14ac:dyDescent="0.25">
      <c r="AQ2501" s="1026"/>
      <c r="AR2501" s="1027"/>
    </row>
    <row r="2502" spans="43:44" x14ac:dyDescent="0.25">
      <c r="AQ2502" s="1026"/>
      <c r="AR2502" s="1027"/>
    </row>
    <row r="2503" spans="43:44" x14ac:dyDescent="0.25">
      <c r="AQ2503" s="1026"/>
      <c r="AR2503" s="1027"/>
    </row>
    <row r="2504" spans="43:44" x14ac:dyDescent="0.25">
      <c r="AQ2504" s="1026"/>
      <c r="AR2504" s="1027"/>
    </row>
    <row r="2505" spans="43:44" x14ac:dyDescent="0.25">
      <c r="AQ2505" s="1026"/>
      <c r="AR2505" s="1027"/>
    </row>
    <row r="2506" spans="43:44" x14ac:dyDescent="0.25">
      <c r="AQ2506" s="1026"/>
      <c r="AR2506" s="1027"/>
    </row>
    <row r="2507" spans="43:44" x14ac:dyDescent="0.25">
      <c r="AQ2507" s="1026"/>
      <c r="AR2507" s="1027"/>
    </row>
    <row r="2508" spans="43:44" x14ac:dyDescent="0.25">
      <c r="AQ2508" s="1026"/>
      <c r="AR2508" s="1027"/>
    </row>
    <row r="2509" spans="43:44" x14ac:dyDescent="0.25">
      <c r="AQ2509" s="1026"/>
      <c r="AR2509" s="1027"/>
    </row>
    <row r="2510" spans="43:44" x14ac:dyDescent="0.25">
      <c r="AQ2510" s="1026"/>
      <c r="AR2510" s="1027"/>
    </row>
    <row r="2511" spans="43:44" x14ac:dyDescent="0.25">
      <c r="AQ2511" s="1026"/>
      <c r="AR2511" s="1027"/>
    </row>
    <row r="2512" spans="43:44" x14ac:dyDescent="0.25">
      <c r="AQ2512" s="1026"/>
      <c r="AR2512" s="1027"/>
    </row>
    <row r="2513" spans="43:44" x14ac:dyDescent="0.25">
      <c r="AQ2513" s="1026"/>
      <c r="AR2513" s="1027"/>
    </row>
    <row r="2514" spans="43:44" x14ac:dyDescent="0.25">
      <c r="AQ2514" s="1026"/>
      <c r="AR2514" s="1027"/>
    </row>
    <row r="2515" spans="43:44" x14ac:dyDescent="0.25">
      <c r="AQ2515" s="1026"/>
      <c r="AR2515" s="1027"/>
    </row>
    <row r="2516" spans="43:44" x14ac:dyDescent="0.25">
      <c r="AQ2516" s="1026"/>
      <c r="AR2516" s="1027"/>
    </row>
    <row r="2517" spans="43:44" x14ac:dyDescent="0.25">
      <c r="AQ2517" s="1026"/>
      <c r="AR2517" s="1027"/>
    </row>
    <row r="2518" spans="43:44" x14ac:dyDescent="0.25">
      <c r="AQ2518" s="1026"/>
      <c r="AR2518" s="1027"/>
    </row>
    <row r="2519" spans="43:44" x14ac:dyDescent="0.25">
      <c r="AQ2519" s="1026"/>
      <c r="AR2519" s="1027"/>
    </row>
    <row r="2520" spans="43:44" x14ac:dyDescent="0.25">
      <c r="AQ2520" s="1026"/>
      <c r="AR2520" s="1027"/>
    </row>
    <row r="2521" spans="43:44" x14ac:dyDescent="0.25">
      <c r="AQ2521" s="1026"/>
      <c r="AR2521" s="1027"/>
    </row>
    <row r="2522" spans="43:44" x14ac:dyDescent="0.25">
      <c r="AQ2522" s="1026"/>
      <c r="AR2522" s="1027"/>
    </row>
    <row r="2523" spans="43:44" x14ac:dyDescent="0.25">
      <c r="AQ2523" s="1026"/>
      <c r="AR2523" s="1027"/>
    </row>
    <row r="2524" spans="43:44" x14ac:dyDescent="0.25">
      <c r="AQ2524" s="1026"/>
      <c r="AR2524" s="1027"/>
    </row>
    <row r="2525" spans="43:44" x14ac:dyDescent="0.25">
      <c r="AQ2525" s="1026"/>
      <c r="AR2525" s="1027"/>
    </row>
    <row r="2526" spans="43:44" x14ac:dyDescent="0.25">
      <c r="AQ2526" s="1026"/>
      <c r="AR2526" s="1027"/>
    </row>
    <row r="2527" spans="43:44" x14ac:dyDescent="0.25">
      <c r="AQ2527" s="1026"/>
      <c r="AR2527" s="1027"/>
    </row>
    <row r="2528" spans="43:44" x14ac:dyDescent="0.25">
      <c r="AQ2528" s="1026"/>
      <c r="AR2528" s="1027"/>
    </row>
    <row r="2529" spans="43:44" x14ac:dyDescent="0.25">
      <c r="AQ2529" s="1026"/>
      <c r="AR2529" s="1027"/>
    </row>
    <row r="2530" spans="43:44" x14ac:dyDescent="0.25">
      <c r="AQ2530" s="1026"/>
      <c r="AR2530" s="1027"/>
    </row>
    <row r="2531" spans="43:44" x14ac:dyDescent="0.25">
      <c r="AQ2531" s="1026"/>
      <c r="AR2531" s="1027"/>
    </row>
    <row r="2532" spans="43:44" x14ac:dyDescent="0.25">
      <c r="AQ2532" s="1026"/>
      <c r="AR2532" s="1027"/>
    </row>
    <row r="2533" spans="43:44" x14ac:dyDescent="0.25">
      <c r="AQ2533" s="1026"/>
      <c r="AR2533" s="1027"/>
    </row>
    <row r="2534" spans="43:44" x14ac:dyDescent="0.25">
      <c r="AQ2534" s="1026"/>
      <c r="AR2534" s="1027"/>
    </row>
    <row r="2535" spans="43:44" x14ac:dyDescent="0.25">
      <c r="AQ2535" s="1026"/>
      <c r="AR2535" s="1027"/>
    </row>
    <row r="2536" spans="43:44" x14ac:dyDescent="0.25">
      <c r="AQ2536" s="1026"/>
      <c r="AR2536" s="1027"/>
    </row>
    <row r="2537" spans="43:44" x14ac:dyDescent="0.25">
      <c r="AQ2537" s="1026"/>
      <c r="AR2537" s="1027"/>
    </row>
    <row r="2538" spans="43:44" x14ac:dyDescent="0.25">
      <c r="AQ2538" s="1026"/>
      <c r="AR2538" s="1027"/>
    </row>
    <row r="2539" spans="43:44" x14ac:dyDescent="0.25">
      <c r="AQ2539" s="1026"/>
      <c r="AR2539" s="1027"/>
    </row>
    <row r="2540" spans="43:44" x14ac:dyDescent="0.25">
      <c r="AQ2540" s="1026"/>
      <c r="AR2540" s="1027"/>
    </row>
    <row r="2541" spans="43:44" x14ac:dyDescent="0.25">
      <c r="AQ2541" s="1026"/>
      <c r="AR2541" s="1027"/>
    </row>
    <row r="2542" spans="43:44" x14ac:dyDescent="0.25">
      <c r="AQ2542" s="1026"/>
      <c r="AR2542" s="1027"/>
    </row>
    <row r="2543" spans="43:44" x14ac:dyDescent="0.25">
      <c r="AQ2543" s="1026"/>
      <c r="AR2543" s="1027"/>
    </row>
    <row r="2544" spans="43:44" x14ac:dyDescent="0.25">
      <c r="AQ2544" s="1026"/>
      <c r="AR2544" s="1027"/>
    </row>
    <row r="2545" spans="43:44" x14ac:dyDescent="0.25">
      <c r="AQ2545" s="1026"/>
      <c r="AR2545" s="1027"/>
    </row>
    <row r="2546" spans="43:44" x14ac:dyDescent="0.25">
      <c r="AQ2546" s="1026"/>
      <c r="AR2546" s="1027"/>
    </row>
    <row r="2547" spans="43:44" x14ac:dyDescent="0.25">
      <c r="AQ2547" s="1026"/>
      <c r="AR2547" s="1027"/>
    </row>
    <row r="2548" spans="43:44" x14ac:dyDescent="0.25">
      <c r="AQ2548" s="1026"/>
      <c r="AR2548" s="1027"/>
    </row>
    <row r="2549" spans="43:44" x14ac:dyDescent="0.25">
      <c r="AQ2549" s="1026"/>
      <c r="AR2549" s="1027"/>
    </row>
    <row r="2550" spans="43:44" x14ac:dyDescent="0.25">
      <c r="AQ2550" s="1026"/>
      <c r="AR2550" s="1027"/>
    </row>
    <row r="2551" spans="43:44" x14ac:dyDescent="0.25">
      <c r="AQ2551" s="1026"/>
      <c r="AR2551" s="1027"/>
    </row>
    <row r="2552" spans="43:44" x14ac:dyDescent="0.25">
      <c r="AQ2552" s="1026"/>
      <c r="AR2552" s="1027"/>
    </row>
    <row r="2553" spans="43:44" x14ac:dyDescent="0.25">
      <c r="AQ2553" s="1026"/>
      <c r="AR2553" s="1027"/>
    </row>
    <row r="2554" spans="43:44" x14ac:dyDescent="0.25">
      <c r="AQ2554" s="1026"/>
      <c r="AR2554" s="1027"/>
    </row>
    <row r="2555" spans="43:44" x14ac:dyDescent="0.25">
      <c r="AQ2555" s="1026"/>
      <c r="AR2555" s="1027"/>
    </row>
    <row r="2556" spans="43:44" x14ac:dyDescent="0.25">
      <c r="AQ2556" s="1026"/>
      <c r="AR2556" s="1027"/>
    </row>
    <row r="2557" spans="43:44" x14ac:dyDescent="0.25">
      <c r="AQ2557" s="1026"/>
      <c r="AR2557" s="1027"/>
    </row>
    <row r="2558" spans="43:44" x14ac:dyDescent="0.25">
      <c r="AQ2558" s="1026"/>
      <c r="AR2558" s="1027"/>
    </row>
    <row r="2559" spans="43:44" x14ac:dyDescent="0.25">
      <c r="AQ2559" s="1026"/>
      <c r="AR2559" s="1027"/>
    </row>
    <row r="2560" spans="43:44" x14ac:dyDescent="0.25">
      <c r="AQ2560" s="1026"/>
      <c r="AR2560" s="1027"/>
    </row>
    <row r="2561" spans="43:44" x14ac:dyDescent="0.25">
      <c r="AQ2561" s="1026"/>
      <c r="AR2561" s="1027"/>
    </row>
    <row r="2562" spans="43:44" x14ac:dyDescent="0.25">
      <c r="AQ2562" s="1026"/>
      <c r="AR2562" s="1027"/>
    </row>
    <row r="2563" spans="43:44" x14ac:dyDescent="0.25">
      <c r="AQ2563" s="1026"/>
      <c r="AR2563" s="1027"/>
    </row>
    <row r="2564" spans="43:44" x14ac:dyDescent="0.25">
      <c r="AQ2564" s="1026"/>
      <c r="AR2564" s="1027"/>
    </row>
    <row r="2565" spans="43:44" x14ac:dyDescent="0.25">
      <c r="AQ2565" s="1026"/>
      <c r="AR2565" s="1027"/>
    </row>
    <row r="2566" spans="43:44" x14ac:dyDescent="0.25">
      <c r="AQ2566" s="1026"/>
      <c r="AR2566" s="1027"/>
    </row>
    <row r="2567" spans="43:44" x14ac:dyDescent="0.25">
      <c r="AQ2567" s="1026"/>
      <c r="AR2567" s="1027"/>
    </row>
    <row r="2568" spans="43:44" x14ac:dyDescent="0.25">
      <c r="AQ2568" s="1026"/>
      <c r="AR2568" s="1027"/>
    </row>
    <row r="2569" spans="43:44" x14ac:dyDescent="0.25">
      <c r="AQ2569" s="1026"/>
      <c r="AR2569" s="1027"/>
    </row>
    <row r="2570" spans="43:44" x14ac:dyDescent="0.25">
      <c r="AQ2570" s="1026"/>
      <c r="AR2570" s="1027"/>
    </row>
    <row r="2571" spans="43:44" x14ac:dyDescent="0.25">
      <c r="AQ2571" s="1026"/>
      <c r="AR2571" s="1027"/>
    </row>
    <row r="2572" spans="43:44" x14ac:dyDescent="0.25">
      <c r="AQ2572" s="1026"/>
      <c r="AR2572" s="1027"/>
    </row>
    <row r="2573" spans="43:44" x14ac:dyDescent="0.25">
      <c r="AQ2573" s="1026"/>
      <c r="AR2573" s="1027"/>
    </row>
    <row r="2574" spans="43:44" x14ac:dyDescent="0.25">
      <c r="AQ2574" s="1026"/>
      <c r="AR2574" s="1027"/>
    </row>
    <row r="2575" spans="43:44" x14ac:dyDescent="0.25">
      <c r="AQ2575" s="1026"/>
      <c r="AR2575" s="1027"/>
    </row>
    <row r="2576" spans="43:44" x14ac:dyDescent="0.25">
      <c r="AQ2576" s="1026"/>
      <c r="AR2576" s="1027"/>
    </row>
    <row r="2577" spans="43:44" x14ac:dyDescent="0.25">
      <c r="AQ2577" s="1026"/>
      <c r="AR2577" s="1027"/>
    </row>
    <row r="2578" spans="43:44" x14ac:dyDescent="0.25">
      <c r="AQ2578" s="1026"/>
      <c r="AR2578" s="1027"/>
    </row>
    <row r="2579" spans="43:44" x14ac:dyDescent="0.25">
      <c r="AQ2579" s="1026"/>
      <c r="AR2579" s="1027"/>
    </row>
    <row r="2580" spans="43:44" x14ac:dyDescent="0.25">
      <c r="AQ2580" s="1026"/>
      <c r="AR2580" s="1027"/>
    </row>
    <row r="2581" spans="43:44" x14ac:dyDescent="0.25">
      <c r="AQ2581" s="1026"/>
      <c r="AR2581" s="1027"/>
    </row>
    <row r="2582" spans="43:44" x14ac:dyDescent="0.25">
      <c r="AQ2582" s="1026"/>
      <c r="AR2582" s="1027"/>
    </row>
    <row r="2583" spans="43:44" x14ac:dyDescent="0.25">
      <c r="AQ2583" s="1026"/>
      <c r="AR2583" s="1027"/>
    </row>
    <row r="2584" spans="43:44" x14ac:dyDescent="0.25">
      <c r="AQ2584" s="1026"/>
      <c r="AR2584" s="1027"/>
    </row>
    <row r="2585" spans="43:44" x14ac:dyDescent="0.25">
      <c r="AQ2585" s="1026"/>
      <c r="AR2585" s="1027"/>
    </row>
    <row r="2586" spans="43:44" x14ac:dyDescent="0.25">
      <c r="AQ2586" s="1026"/>
      <c r="AR2586" s="1027"/>
    </row>
    <row r="2587" spans="43:44" x14ac:dyDescent="0.25">
      <c r="AQ2587" s="1026"/>
      <c r="AR2587" s="1027"/>
    </row>
    <row r="2588" spans="43:44" x14ac:dyDescent="0.25">
      <c r="AQ2588" s="1026"/>
      <c r="AR2588" s="1027"/>
    </row>
    <row r="2589" spans="43:44" x14ac:dyDescent="0.25">
      <c r="AQ2589" s="1026"/>
      <c r="AR2589" s="1027"/>
    </row>
    <row r="2590" spans="43:44" x14ac:dyDescent="0.25">
      <c r="AQ2590" s="1026"/>
      <c r="AR2590" s="1027"/>
    </row>
    <row r="2591" spans="43:44" x14ac:dyDescent="0.25">
      <c r="AQ2591" s="1026"/>
      <c r="AR2591" s="1027"/>
    </row>
    <row r="2592" spans="43:44" x14ac:dyDescent="0.25">
      <c r="AQ2592" s="1026"/>
      <c r="AR2592" s="1027"/>
    </row>
    <row r="2593" spans="43:44" x14ac:dyDescent="0.25">
      <c r="AQ2593" s="1026"/>
      <c r="AR2593" s="1027"/>
    </row>
    <row r="2594" spans="43:44" x14ac:dyDescent="0.25">
      <c r="AQ2594" s="1026"/>
      <c r="AR2594" s="1027"/>
    </row>
    <row r="2595" spans="43:44" x14ac:dyDescent="0.25">
      <c r="AQ2595" s="1026"/>
      <c r="AR2595" s="1027"/>
    </row>
    <row r="2596" spans="43:44" x14ac:dyDescent="0.25">
      <c r="AQ2596" s="1026"/>
      <c r="AR2596" s="1027"/>
    </row>
    <row r="2597" spans="43:44" x14ac:dyDescent="0.25">
      <c r="AQ2597" s="1026"/>
      <c r="AR2597" s="1027"/>
    </row>
    <row r="2598" spans="43:44" x14ac:dyDescent="0.25">
      <c r="AQ2598" s="1026"/>
      <c r="AR2598" s="1027"/>
    </row>
    <row r="2599" spans="43:44" x14ac:dyDescent="0.25">
      <c r="AQ2599" s="1026"/>
      <c r="AR2599" s="1027"/>
    </row>
    <row r="2600" spans="43:44" x14ac:dyDescent="0.25">
      <c r="AQ2600" s="1026"/>
      <c r="AR2600" s="1027"/>
    </row>
    <row r="2601" spans="43:44" x14ac:dyDescent="0.25">
      <c r="AQ2601" s="1026"/>
      <c r="AR2601" s="1027"/>
    </row>
    <row r="2602" spans="43:44" x14ac:dyDescent="0.25">
      <c r="AQ2602" s="1026"/>
      <c r="AR2602" s="1027"/>
    </row>
    <row r="2603" spans="43:44" x14ac:dyDescent="0.25">
      <c r="AQ2603" s="1026"/>
      <c r="AR2603" s="1027"/>
    </row>
    <row r="2604" spans="43:44" x14ac:dyDescent="0.25">
      <c r="AQ2604" s="1026"/>
      <c r="AR2604" s="1027"/>
    </row>
    <row r="2605" spans="43:44" x14ac:dyDescent="0.25">
      <c r="AQ2605" s="1026"/>
      <c r="AR2605" s="1027"/>
    </row>
    <row r="2606" spans="43:44" x14ac:dyDescent="0.25">
      <c r="AQ2606" s="1026"/>
      <c r="AR2606" s="1027"/>
    </row>
    <row r="2607" spans="43:44" x14ac:dyDescent="0.25">
      <c r="AQ2607" s="1026"/>
      <c r="AR2607" s="1027"/>
    </row>
    <row r="2608" spans="43:44" x14ac:dyDescent="0.25">
      <c r="AQ2608" s="1026"/>
      <c r="AR2608" s="1027"/>
    </row>
    <row r="2609" spans="43:44" x14ac:dyDescent="0.25">
      <c r="AQ2609" s="1026"/>
      <c r="AR2609" s="1027"/>
    </row>
    <row r="2610" spans="43:44" x14ac:dyDescent="0.25">
      <c r="AQ2610" s="1026"/>
      <c r="AR2610" s="1027"/>
    </row>
    <row r="2611" spans="43:44" x14ac:dyDescent="0.25">
      <c r="AQ2611" s="1026"/>
      <c r="AR2611" s="1027"/>
    </row>
    <row r="2612" spans="43:44" x14ac:dyDescent="0.25">
      <c r="AQ2612" s="1026"/>
      <c r="AR2612" s="1027"/>
    </row>
    <row r="2613" spans="43:44" x14ac:dyDescent="0.25">
      <c r="AQ2613" s="1026"/>
      <c r="AR2613" s="1027"/>
    </row>
    <row r="2614" spans="43:44" x14ac:dyDescent="0.25">
      <c r="AQ2614" s="1026"/>
      <c r="AR2614" s="1027"/>
    </row>
    <row r="2615" spans="43:44" x14ac:dyDescent="0.25">
      <c r="AQ2615" s="1026"/>
      <c r="AR2615" s="1027"/>
    </row>
    <row r="2616" spans="43:44" x14ac:dyDescent="0.25">
      <c r="AQ2616" s="1026"/>
      <c r="AR2616" s="1027"/>
    </row>
    <row r="2617" spans="43:44" x14ac:dyDescent="0.25">
      <c r="AQ2617" s="1026"/>
      <c r="AR2617" s="1027"/>
    </row>
    <row r="2618" spans="43:44" x14ac:dyDescent="0.25">
      <c r="AQ2618" s="1026"/>
      <c r="AR2618" s="1027"/>
    </row>
    <row r="2619" spans="43:44" x14ac:dyDescent="0.25">
      <c r="AQ2619" s="1026"/>
      <c r="AR2619" s="1027"/>
    </row>
    <row r="2620" spans="43:44" x14ac:dyDescent="0.25">
      <c r="AQ2620" s="1026"/>
      <c r="AR2620" s="1027"/>
    </row>
    <row r="2621" spans="43:44" x14ac:dyDescent="0.25">
      <c r="AQ2621" s="1026"/>
      <c r="AR2621" s="1027"/>
    </row>
    <row r="2622" spans="43:44" x14ac:dyDescent="0.25">
      <c r="AQ2622" s="1026"/>
      <c r="AR2622" s="1027"/>
    </row>
    <row r="2623" spans="43:44" x14ac:dyDescent="0.25">
      <c r="AQ2623" s="1026"/>
      <c r="AR2623" s="1027"/>
    </row>
    <row r="2624" spans="43:44" x14ac:dyDescent="0.25">
      <c r="AQ2624" s="1026"/>
      <c r="AR2624" s="1027"/>
    </row>
    <row r="2625" spans="43:44" x14ac:dyDescent="0.25">
      <c r="AQ2625" s="1026"/>
      <c r="AR2625" s="1027"/>
    </row>
    <row r="2626" spans="43:44" x14ac:dyDescent="0.25">
      <c r="AQ2626" s="1026"/>
      <c r="AR2626" s="1027"/>
    </row>
    <row r="2627" spans="43:44" x14ac:dyDescent="0.25">
      <c r="AQ2627" s="1026"/>
      <c r="AR2627" s="1027"/>
    </row>
    <row r="2628" spans="43:44" x14ac:dyDescent="0.25">
      <c r="AQ2628" s="1026"/>
      <c r="AR2628" s="1027"/>
    </row>
    <row r="2629" spans="43:44" x14ac:dyDescent="0.25">
      <c r="AQ2629" s="1026"/>
      <c r="AR2629" s="1027"/>
    </row>
    <row r="2630" spans="43:44" x14ac:dyDescent="0.25">
      <c r="AQ2630" s="1026"/>
      <c r="AR2630" s="1027"/>
    </row>
    <row r="2631" spans="43:44" x14ac:dyDescent="0.25">
      <c r="AQ2631" s="1026"/>
      <c r="AR2631" s="1027"/>
    </row>
    <row r="2632" spans="43:44" x14ac:dyDescent="0.25">
      <c r="AQ2632" s="1026"/>
      <c r="AR2632" s="1027"/>
    </row>
    <row r="2633" spans="43:44" x14ac:dyDescent="0.25">
      <c r="AQ2633" s="1026"/>
      <c r="AR2633" s="1027"/>
    </row>
    <row r="2634" spans="43:44" x14ac:dyDescent="0.25">
      <c r="AQ2634" s="1026"/>
      <c r="AR2634" s="1027"/>
    </row>
    <row r="2635" spans="43:44" x14ac:dyDescent="0.25">
      <c r="AQ2635" s="1026"/>
      <c r="AR2635" s="1027"/>
    </row>
    <row r="2636" spans="43:44" x14ac:dyDescent="0.25">
      <c r="AQ2636" s="1026"/>
      <c r="AR2636" s="1027"/>
    </row>
    <row r="2637" spans="43:44" x14ac:dyDescent="0.25">
      <c r="AQ2637" s="1026"/>
      <c r="AR2637" s="1027"/>
    </row>
    <row r="2638" spans="43:44" x14ac:dyDescent="0.25">
      <c r="AQ2638" s="1026"/>
      <c r="AR2638" s="1027"/>
    </row>
    <row r="2639" spans="43:44" x14ac:dyDescent="0.25">
      <c r="AQ2639" s="1026"/>
      <c r="AR2639" s="1027"/>
    </row>
    <row r="2640" spans="43:44" x14ac:dyDescent="0.25">
      <c r="AQ2640" s="1026"/>
      <c r="AR2640" s="1027"/>
    </row>
    <row r="2641" spans="43:44" x14ac:dyDescent="0.25">
      <c r="AQ2641" s="1026"/>
      <c r="AR2641" s="1027"/>
    </row>
    <row r="2642" spans="43:44" x14ac:dyDescent="0.25">
      <c r="AQ2642" s="1026"/>
      <c r="AR2642" s="1027"/>
    </row>
    <row r="2643" spans="43:44" x14ac:dyDescent="0.25">
      <c r="AQ2643" s="1026"/>
      <c r="AR2643" s="1027"/>
    </row>
    <row r="2644" spans="43:44" x14ac:dyDescent="0.25">
      <c r="AQ2644" s="1026"/>
      <c r="AR2644" s="1027"/>
    </row>
    <row r="2645" spans="43:44" x14ac:dyDescent="0.25">
      <c r="AQ2645" s="1026"/>
      <c r="AR2645" s="1027"/>
    </row>
    <row r="2646" spans="43:44" x14ac:dyDescent="0.25">
      <c r="AQ2646" s="1026"/>
      <c r="AR2646" s="1027"/>
    </row>
    <row r="2647" spans="43:44" x14ac:dyDescent="0.25">
      <c r="AQ2647" s="1026"/>
      <c r="AR2647" s="1027"/>
    </row>
    <row r="2648" spans="43:44" x14ac:dyDescent="0.25">
      <c r="AQ2648" s="1026"/>
      <c r="AR2648" s="1027"/>
    </row>
    <row r="2649" spans="43:44" x14ac:dyDescent="0.25">
      <c r="AQ2649" s="1026"/>
      <c r="AR2649" s="1027"/>
    </row>
    <row r="2650" spans="43:44" x14ac:dyDescent="0.25">
      <c r="AQ2650" s="1026"/>
      <c r="AR2650" s="1027"/>
    </row>
    <row r="2651" spans="43:44" x14ac:dyDescent="0.25">
      <c r="AQ2651" s="1026"/>
      <c r="AR2651" s="1027"/>
    </row>
    <row r="2652" spans="43:44" x14ac:dyDescent="0.25">
      <c r="AQ2652" s="1026"/>
      <c r="AR2652" s="1027"/>
    </row>
    <row r="2653" spans="43:44" x14ac:dyDescent="0.25">
      <c r="AQ2653" s="1026"/>
      <c r="AR2653" s="1027"/>
    </row>
    <row r="2654" spans="43:44" x14ac:dyDescent="0.25">
      <c r="AQ2654" s="1026"/>
      <c r="AR2654" s="1027"/>
    </row>
    <row r="2655" spans="43:44" x14ac:dyDescent="0.25">
      <c r="AQ2655" s="1026"/>
      <c r="AR2655" s="1027"/>
    </row>
    <row r="2656" spans="43:44" x14ac:dyDescent="0.25">
      <c r="AQ2656" s="1026"/>
      <c r="AR2656" s="1027"/>
    </row>
    <row r="2657" spans="43:44" x14ac:dyDescent="0.25">
      <c r="AQ2657" s="1026"/>
      <c r="AR2657" s="1027"/>
    </row>
    <row r="2658" spans="43:44" x14ac:dyDescent="0.25">
      <c r="AQ2658" s="1026"/>
      <c r="AR2658" s="1027"/>
    </row>
    <row r="2659" spans="43:44" x14ac:dyDescent="0.25">
      <c r="AQ2659" s="1026"/>
      <c r="AR2659" s="1027"/>
    </row>
    <row r="2660" spans="43:44" x14ac:dyDescent="0.25">
      <c r="AQ2660" s="1026"/>
      <c r="AR2660" s="1027"/>
    </row>
    <row r="2661" spans="43:44" x14ac:dyDescent="0.25">
      <c r="AQ2661" s="1026"/>
      <c r="AR2661" s="1027"/>
    </row>
    <row r="2662" spans="43:44" x14ac:dyDescent="0.25">
      <c r="AQ2662" s="1026"/>
      <c r="AR2662" s="1027"/>
    </row>
    <row r="2663" spans="43:44" x14ac:dyDescent="0.25">
      <c r="AQ2663" s="1026"/>
      <c r="AR2663" s="1027"/>
    </row>
    <row r="2664" spans="43:44" x14ac:dyDescent="0.25">
      <c r="AQ2664" s="1026"/>
      <c r="AR2664" s="1027"/>
    </row>
    <row r="2665" spans="43:44" x14ac:dyDescent="0.25">
      <c r="AQ2665" s="1026"/>
      <c r="AR2665" s="1027"/>
    </row>
    <row r="2666" spans="43:44" x14ac:dyDescent="0.25">
      <c r="AQ2666" s="1026"/>
      <c r="AR2666" s="1027"/>
    </row>
    <row r="2667" spans="43:44" x14ac:dyDescent="0.25">
      <c r="AQ2667" s="1026"/>
      <c r="AR2667" s="1027"/>
    </row>
    <row r="2668" spans="43:44" x14ac:dyDescent="0.25">
      <c r="AQ2668" s="1026"/>
      <c r="AR2668" s="1027"/>
    </row>
    <row r="2669" spans="43:44" x14ac:dyDescent="0.25">
      <c r="AQ2669" s="1026"/>
      <c r="AR2669" s="1027"/>
    </row>
    <row r="2670" spans="43:44" x14ac:dyDescent="0.25">
      <c r="AQ2670" s="1026"/>
      <c r="AR2670" s="1027"/>
    </row>
    <row r="2671" spans="43:44" x14ac:dyDescent="0.25">
      <c r="AQ2671" s="1026"/>
      <c r="AR2671" s="1027"/>
    </row>
    <row r="2672" spans="43:44" x14ac:dyDescent="0.25">
      <c r="AQ2672" s="1026"/>
      <c r="AR2672" s="1027"/>
    </row>
    <row r="2673" spans="43:44" x14ac:dyDescent="0.25">
      <c r="AQ2673" s="1026"/>
      <c r="AR2673" s="1027"/>
    </row>
    <row r="2674" spans="43:44" x14ac:dyDescent="0.25">
      <c r="AQ2674" s="1026"/>
      <c r="AR2674" s="1027"/>
    </row>
    <row r="2675" spans="43:44" x14ac:dyDescent="0.25">
      <c r="AQ2675" s="1026"/>
      <c r="AR2675" s="1027"/>
    </row>
    <row r="2676" spans="43:44" x14ac:dyDescent="0.25">
      <c r="AQ2676" s="1026"/>
      <c r="AR2676" s="1027"/>
    </row>
    <row r="2677" spans="43:44" x14ac:dyDescent="0.25">
      <c r="AQ2677" s="1026"/>
      <c r="AR2677" s="1027"/>
    </row>
    <row r="2678" spans="43:44" x14ac:dyDescent="0.25">
      <c r="AQ2678" s="1026"/>
      <c r="AR2678" s="1027"/>
    </row>
    <row r="2679" spans="43:44" x14ac:dyDescent="0.25">
      <c r="AQ2679" s="1026"/>
      <c r="AR2679" s="1027"/>
    </row>
    <row r="2680" spans="43:44" x14ac:dyDescent="0.25">
      <c r="AQ2680" s="1026"/>
      <c r="AR2680" s="1027"/>
    </row>
    <row r="2681" spans="43:44" x14ac:dyDescent="0.25">
      <c r="AQ2681" s="1026"/>
      <c r="AR2681" s="1027"/>
    </row>
    <row r="2682" spans="43:44" x14ac:dyDescent="0.25">
      <c r="AQ2682" s="1026"/>
      <c r="AR2682" s="1027"/>
    </row>
    <row r="2683" spans="43:44" x14ac:dyDescent="0.25">
      <c r="AQ2683" s="1026"/>
      <c r="AR2683" s="1027"/>
    </row>
    <row r="2684" spans="43:44" x14ac:dyDescent="0.25">
      <c r="AQ2684" s="1026"/>
      <c r="AR2684" s="1027"/>
    </row>
    <row r="2685" spans="43:44" x14ac:dyDescent="0.25">
      <c r="AQ2685" s="1026"/>
      <c r="AR2685" s="1027"/>
    </row>
    <row r="2686" spans="43:44" x14ac:dyDescent="0.25">
      <c r="AQ2686" s="1026"/>
      <c r="AR2686" s="1027"/>
    </row>
    <row r="2687" spans="43:44" x14ac:dyDescent="0.25">
      <c r="AQ2687" s="1026"/>
      <c r="AR2687" s="1027"/>
    </row>
    <row r="2688" spans="43:44" x14ac:dyDescent="0.25">
      <c r="AQ2688" s="1026"/>
      <c r="AR2688" s="1027"/>
    </row>
    <row r="2689" spans="43:44" x14ac:dyDescent="0.25">
      <c r="AQ2689" s="1026"/>
      <c r="AR2689" s="1027"/>
    </row>
    <row r="2690" spans="43:44" x14ac:dyDescent="0.25">
      <c r="AQ2690" s="1026"/>
      <c r="AR2690" s="1027"/>
    </row>
    <row r="2691" spans="43:44" x14ac:dyDescent="0.25">
      <c r="AQ2691" s="1026"/>
      <c r="AR2691" s="1027"/>
    </row>
    <row r="2692" spans="43:44" x14ac:dyDescent="0.25">
      <c r="AQ2692" s="1026"/>
      <c r="AR2692" s="1027"/>
    </row>
    <row r="2693" spans="43:44" x14ac:dyDescent="0.25">
      <c r="AQ2693" s="1026"/>
      <c r="AR2693" s="1027"/>
    </row>
    <row r="2694" spans="43:44" x14ac:dyDescent="0.25">
      <c r="AQ2694" s="1026"/>
      <c r="AR2694" s="1027"/>
    </row>
    <row r="2695" spans="43:44" x14ac:dyDescent="0.25">
      <c r="AQ2695" s="1026"/>
      <c r="AR2695" s="1027"/>
    </row>
    <row r="2696" spans="43:44" x14ac:dyDescent="0.25">
      <c r="AQ2696" s="1026"/>
      <c r="AR2696" s="1027"/>
    </row>
    <row r="2697" spans="43:44" x14ac:dyDescent="0.25">
      <c r="AQ2697" s="1026"/>
      <c r="AR2697" s="1027"/>
    </row>
    <row r="2698" spans="43:44" x14ac:dyDescent="0.25">
      <c r="AQ2698" s="1026"/>
      <c r="AR2698" s="1027"/>
    </row>
    <row r="2699" spans="43:44" x14ac:dyDescent="0.25">
      <c r="AQ2699" s="1026"/>
      <c r="AR2699" s="1027"/>
    </row>
    <row r="2700" spans="43:44" x14ac:dyDescent="0.25">
      <c r="AQ2700" s="1026"/>
      <c r="AR2700" s="1027"/>
    </row>
    <row r="2701" spans="43:44" x14ac:dyDescent="0.25">
      <c r="AQ2701" s="1026"/>
      <c r="AR2701" s="1027"/>
    </row>
    <row r="2702" spans="43:44" x14ac:dyDescent="0.25">
      <c r="AQ2702" s="1026"/>
      <c r="AR2702" s="1027"/>
    </row>
    <row r="2703" spans="43:44" x14ac:dyDescent="0.25">
      <c r="AQ2703" s="1026"/>
      <c r="AR2703" s="1027"/>
    </row>
    <row r="2704" spans="43:44" x14ac:dyDescent="0.25">
      <c r="AQ2704" s="1026"/>
      <c r="AR2704" s="1027"/>
    </row>
    <row r="2705" spans="43:44" x14ac:dyDescent="0.25">
      <c r="AQ2705" s="1026"/>
      <c r="AR2705" s="1027"/>
    </row>
    <row r="2706" spans="43:44" x14ac:dyDescent="0.25">
      <c r="AQ2706" s="1026"/>
      <c r="AR2706" s="1027"/>
    </row>
    <row r="2707" spans="43:44" x14ac:dyDescent="0.25">
      <c r="AQ2707" s="1026"/>
      <c r="AR2707" s="1027"/>
    </row>
    <row r="2708" spans="43:44" x14ac:dyDescent="0.25">
      <c r="AQ2708" s="1026"/>
      <c r="AR2708" s="1027"/>
    </row>
    <row r="2709" spans="43:44" x14ac:dyDescent="0.25">
      <c r="AQ2709" s="1026"/>
      <c r="AR2709" s="1027"/>
    </row>
    <row r="2710" spans="43:44" x14ac:dyDescent="0.25">
      <c r="AQ2710" s="1026"/>
      <c r="AR2710" s="1027"/>
    </row>
    <row r="2711" spans="43:44" x14ac:dyDescent="0.25">
      <c r="AQ2711" s="1026"/>
      <c r="AR2711" s="1027"/>
    </row>
    <row r="2712" spans="43:44" x14ac:dyDescent="0.25">
      <c r="AQ2712" s="1026"/>
      <c r="AR2712" s="1027"/>
    </row>
    <row r="2713" spans="43:44" x14ac:dyDescent="0.25">
      <c r="AQ2713" s="1026"/>
      <c r="AR2713" s="1027"/>
    </row>
    <row r="2714" spans="43:44" x14ac:dyDescent="0.25">
      <c r="AQ2714" s="1026"/>
      <c r="AR2714" s="1027"/>
    </row>
    <row r="2715" spans="43:44" x14ac:dyDescent="0.25">
      <c r="AQ2715" s="1026"/>
      <c r="AR2715" s="1027"/>
    </row>
    <row r="2716" spans="43:44" x14ac:dyDescent="0.25">
      <c r="AQ2716" s="1026"/>
      <c r="AR2716" s="1027"/>
    </row>
    <row r="2717" spans="43:44" x14ac:dyDescent="0.25">
      <c r="AQ2717" s="1026"/>
      <c r="AR2717" s="1027"/>
    </row>
    <row r="2718" spans="43:44" x14ac:dyDescent="0.25">
      <c r="AQ2718" s="1026"/>
      <c r="AR2718" s="1027"/>
    </row>
    <row r="2719" spans="43:44" x14ac:dyDescent="0.25">
      <c r="AQ2719" s="1026"/>
      <c r="AR2719" s="1027"/>
    </row>
    <row r="2720" spans="43:44" x14ac:dyDescent="0.25">
      <c r="AQ2720" s="1026"/>
      <c r="AR2720" s="1027"/>
    </row>
    <row r="2721" spans="43:44" x14ac:dyDescent="0.25">
      <c r="AQ2721" s="1026"/>
      <c r="AR2721" s="1027"/>
    </row>
    <row r="2722" spans="43:44" x14ac:dyDescent="0.25">
      <c r="AQ2722" s="1026"/>
      <c r="AR2722" s="1027"/>
    </row>
    <row r="2723" spans="43:44" x14ac:dyDescent="0.25">
      <c r="AQ2723" s="1026"/>
      <c r="AR2723" s="1027"/>
    </row>
    <row r="2724" spans="43:44" x14ac:dyDescent="0.25">
      <c r="AQ2724" s="1026"/>
      <c r="AR2724" s="1027"/>
    </row>
    <row r="2725" spans="43:44" x14ac:dyDescent="0.25">
      <c r="AQ2725" s="1026"/>
      <c r="AR2725" s="1027"/>
    </row>
    <row r="2726" spans="43:44" x14ac:dyDescent="0.25">
      <c r="AQ2726" s="1026"/>
      <c r="AR2726" s="1027"/>
    </row>
    <row r="2727" spans="43:44" x14ac:dyDescent="0.25">
      <c r="AQ2727" s="1026"/>
      <c r="AR2727" s="1027"/>
    </row>
    <row r="2728" spans="43:44" x14ac:dyDescent="0.25">
      <c r="AQ2728" s="1026"/>
      <c r="AR2728" s="1027"/>
    </row>
    <row r="2729" spans="43:44" x14ac:dyDescent="0.25">
      <c r="AQ2729" s="1026"/>
      <c r="AR2729" s="1027"/>
    </row>
    <row r="2730" spans="43:44" x14ac:dyDescent="0.25">
      <c r="AQ2730" s="1026"/>
      <c r="AR2730" s="1027"/>
    </row>
    <row r="2731" spans="43:44" x14ac:dyDescent="0.25">
      <c r="AQ2731" s="1026"/>
      <c r="AR2731" s="1027"/>
    </row>
    <row r="2732" spans="43:44" x14ac:dyDescent="0.25">
      <c r="AQ2732" s="1026"/>
      <c r="AR2732" s="1027"/>
    </row>
    <row r="2733" spans="43:44" x14ac:dyDescent="0.25">
      <c r="AQ2733" s="1026"/>
      <c r="AR2733" s="1027"/>
    </row>
    <row r="2734" spans="43:44" x14ac:dyDescent="0.25">
      <c r="AQ2734" s="1026"/>
      <c r="AR2734" s="1027"/>
    </row>
    <row r="2735" spans="43:44" x14ac:dyDescent="0.25">
      <c r="AQ2735" s="1026"/>
      <c r="AR2735" s="1027"/>
    </row>
    <row r="2736" spans="43:44" x14ac:dyDescent="0.25">
      <c r="AQ2736" s="1026"/>
      <c r="AR2736" s="1027"/>
    </row>
    <row r="2737" spans="43:44" x14ac:dyDescent="0.25">
      <c r="AQ2737" s="1026"/>
      <c r="AR2737" s="1027"/>
    </row>
    <row r="2738" spans="43:44" x14ac:dyDescent="0.25">
      <c r="AQ2738" s="1026"/>
      <c r="AR2738" s="1027"/>
    </row>
    <row r="2739" spans="43:44" x14ac:dyDescent="0.25">
      <c r="AQ2739" s="1026"/>
      <c r="AR2739" s="1027"/>
    </row>
    <row r="2740" spans="43:44" x14ac:dyDescent="0.25">
      <c r="AQ2740" s="1026"/>
      <c r="AR2740" s="1027"/>
    </row>
    <row r="2741" spans="43:44" x14ac:dyDescent="0.25">
      <c r="AQ2741" s="1026"/>
      <c r="AR2741" s="1027"/>
    </row>
    <row r="2742" spans="43:44" x14ac:dyDescent="0.25">
      <c r="AQ2742" s="1026"/>
      <c r="AR2742" s="1027"/>
    </row>
    <row r="2743" spans="43:44" x14ac:dyDescent="0.25">
      <c r="AQ2743" s="1026"/>
      <c r="AR2743" s="1027"/>
    </row>
    <row r="2744" spans="43:44" x14ac:dyDescent="0.25">
      <c r="AQ2744" s="1026"/>
      <c r="AR2744" s="1027"/>
    </row>
    <row r="2745" spans="43:44" x14ac:dyDescent="0.25">
      <c r="AQ2745" s="1026"/>
      <c r="AR2745" s="1027"/>
    </row>
    <row r="2746" spans="43:44" x14ac:dyDescent="0.25">
      <c r="AQ2746" s="1026"/>
      <c r="AR2746" s="1027"/>
    </row>
    <row r="2747" spans="43:44" x14ac:dyDescent="0.25">
      <c r="AQ2747" s="1026"/>
      <c r="AR2747" s="1027"/>
    </row>
    <row r="2748" spans="43:44" x14ac:dyDescent="0.25">
      <c r="AQ2748" s="1026"/>
      <c r="AR2748" s="1027"/>
    </row>
    <row r="2749" spans="43:44" x14ac:dyDescent="0.25">
      <c r="AQ2749" s="1026"/>
      <c r="AR2749" s="1027"/>
    </row>
    <row r="2750" spans="43:44" x14ac:dyDescent="0.25">
      <c r="AQ2750" s="1026"/>
      <c r="AR2750" s="1027"/>
    </row>
    <row r="2751" spans="43:44" x14ac:dyDescent="0.25">
      <c r="AQ2751" s="1026"/>
      <c r="AR2751" s="1027"/>
    </row>
    <row r="2752" spans="43:44" x14ac:dyDescent="0.25">
      <c r="AQ2752" s="1026"/>
      <c r="AR2752" s="1027"/>
    </row>
    <row r="2753" spans="43:44" x14ac:dyDescent="0.25">
      <c r="AQ2753" s="1026"/>
      <c r="AR2753" s="1027"/>
    </row>
    <row r="2754" spans="43:44" x14ac:dyDescent="0.25">
      <c r="AQ2754" s="1026"/>
      <c r="AR2754" s="1027"/>
    </row>
    <row r="2755" spans="43:44" x14ac:dyDescent="0.25">
      <c r="AQ2755" s="1026"/>
      <c r="AR2755" s="1027"/>
    </row>
    <row r="2756" spans="43:44" x14ac:dyDescent="0.25">
      <c r="AQ2756" s="1026"/>
      <c r="AR2756" s="1027"/>
    </row>
    <row r="2757" spans="43:44" x14ac:dyDescent="0.25">
      <c r="AQ2757" s="1026"/>
      <c r="AR2757" s="1027"/>
    </row>
    <row r="2758" spans="43:44" x14ac:dyDescent="0.25">
      <c r="AQ2758" s="1026"/>
      <c r="AR2758" s="1027"/>
    </row>
    <row r="2759" spans="43:44" x14ac:dyDescent="0.25">
      <c r="AQ2759" s="1026"/>
      <c r="AR2759" s="1027"/>
    </row>
    <row r="2760" spans="43:44" x14ac:dyDescent="0.25">
      <c r="AQ2760" s="1026"/>
      <c r="AR2760" s="1027"/>
    </row>
    <row r="2761" spans="43:44" x14ac:dyDescent="0.25">
      <c r="AQ2761" s="1026"/>
      <c r="AR2761" s="1027"/>
    </row>
    <row r="2762" spans="43:44" x14ac:dyDescent="0.25">
      <c r="AQ2762" s="1026"/>
      <c r="AR2762" s="1027"/>
    </row>
    <row r="2763" spans="43:44" x14ac:dyDescent="0.25">
      <c r="AQ2763" s="1026"/>
      <c r="AR2763" s="1027"/>
    </row>
    <row r="2764" spans="43:44" x14ac:dyDescent="0.25">
      <c r="AQ2764" s="1026"/>
      <c r="AR2764" s="1027"/>
    </row>
    <row r="2765" spans="43:44" x14ac:dyDescent="0.25">
      <c r="AQ2765" s="1026"/>
      <c r="AR2765" s="1027"/>
    </row>
    <row r="2766" spans="43:44" x14ac:dyDescent="0.25">
      <c r="AQ2766" s="1026"/>
      <c r="AR2766" s="1027"/>
    </row>
    <row r="2767" spans="43:44" x14ac:dyDescent="0.25">
      <c r="AQ2767" s="1026"/>
      <c r="AR2767" s="1027"/>
    </row>
    <row r="2768" spans="43:44" x14ac:dyDescent="0.25">
      <c r="AQ2768" s="1026"/>
      <c r="AR2768" s="1027"/>
    </row>
    <row r="2769" spans="43:44" x14ac:dyDescent="0.25">
      <c r="AQ2769" s="1026"/>
      <c r="AR2769" s="1027"/>
    </row>
    <row r="2770" spans="43:44" x14ac:dyDescent="0.25">
      <c r="AQ2770" s="1026"/>
      <c r="AR2770" s="1027"/>
    </row>
    <row r="2771" spans="43:44" x14ac:dyDescent="0.25">
      <c r="AQ2771" s="1026"/>
      <c r="AR2771" s="1027"/>
    </row>
    <row r="2772" spans="43:44" x14ac:dyDescent="0.25">
      <c r="AQ2772" s="1026"/>
      <c r="AR2772" s="1027"/>
    </row>
    <row r="2773" spans="43:44" x14ac:dyDescent="0.25">
      <c r="AQ2773" s="1026"/>
      <c r="AR2773" s="1027"/>
    </row>
    <row r="2774" spans="43:44" x14ac:dyDescent="0.25">
      <c r="AQ2774" s="1026"/>
      <c r="AR2774" s="1027"/>
    </row>
    <row r="2775" spans="43:44" x14ac:dyDescent="0.25">
      <c r="AQ2775" s="1026"/>
      <c r="AR2775" s="1027"/>
    </row>
    <row r="2776" spans="43:44" x14ac:dyDescent="0.25">
      <c r="AQ2776" s="1026"/>
      <c r="AR2776" s="1027"/>
    </row>
    <row r="2777" spans="43:44" x14ac:dyDescent="0.25">
      <c r="AQ2777" s="1026"/>
      <c r="AR2777" s="1027"/>
    </row>
    <row r="2778" spans="43:44" x14ac:dyDescent="0.25">
      <c r="AQ2778" s="1026"/>
      <c r="AR2778" s="1027"/>
    </row>
    <row r="2779" spans="43:44" x14ac:dyDescent="0.25">
      <c r="AQ2779" s="1026"/>
      <c r="AR2779" s="1027"/>
    </row>
    <row r="2780" spans="43:44" x14ac:dyDescent="0.25">
      <c r="AQ2780" s="1026"/>
      <c r="AR2780" s="1027"/>
    </row>
    <row r="2781" spans="43:44" x14ac:dyDescent="0.25">
      <c r="AQ2781" s="1026"/>
      <c r="AR2781" s="1027"/>
    </row>
    <row r="2782" spans="43:44" x14ac:dyDescent="0.25">
      <c r="AQ2782" s="1026"/>
      <c r="AR2782" s="1027"/>
    </row>
    <row r="2783" spans="43:44" x14ac:dyDescent="0.25">
      <c r="AQ2783" s="1026"/>
      <c r="AR2783" s="1027"/>
    </row>
    <row r="2784" spans="43:44" x14ac:dyDescent="0.25">
      <c r="AQ2784" s="1026"/>
      <c r="AR2784" s="1027"/>
    </row>
    <row r="2785" spans="43:44" x14ac:dyDescent="0.25">
      <c r="AQ2785" s="1026"/>
      <c r="AR2785" s="1027"/>
    </row>
    <row r="2786" spans="43:44" x14ac:dyDescent="0.25">
      <c r="AQ2786" s="1026"/>
      <c r="AR2786" s="1027"/>
    </row>
    <row r="2787" spans="43:44" x14ac:dyDescent="0.25">
      <c r="AQ2787" s="1026"/>
      <c r="AR2787" s="1027"/>
    </row>
    <row r="2788" spans="43:44" x14ac:dyDescent="0.25">
      <c r="AQ2788" s="1026"/>
      <c r="AR2788" s="1027"/>
    </row>
    <row r="2789" spans="43:44" x14ac:dyDescent="0.25">
      <c r="AQ2789" s="1026"/>
      <c r="AR2789" s="1027"/>
    </row>
    <row r="2790" spans="43:44" x14ac:dyDescent="0.25">
      <c r="AQ2790" s="1026"/>
      <c r="AR2790" s="1027"/>
    </row>
    <row r="2791" spans="43:44" x14ac:dyDescent="0.25">
      <c r="AQ2791" s="1026"/>
      <c r="AR2791" s="1027"/>
    </row>
    <row r="2792" spans="43:44" x14ac:dyDescent="0.25">
      <c r="AQ2792" s="1026"/>
      <c r="AR2792" s="1027"/>
    </row>
    <row r="2793" spans="43:44" x14ac:dyDescent="0.25">
      <c r="AQ2793" s="1026"/>
      <c r="AR2793" s="1027"/>
    </row>
    <row r="2794" spans="43:44" x14ac:dyDescent="0.25">
      <c r="AQ2794" s="1026"/>
      <c r="AR2794" s="1027"/>
    </row>
    <row r="2795" spans="43:44" x14ac:dyDescent="0.25">
      <c r="AQ2795" s="1026"/>
      <c r="AR2795" s="1027"/>
    </row>
    <row r="2796" spans="43:44" x14ac:dyDescent="0.25">
      <c r="AQ2796" s="1026"/>
      <c r="AR2796" s="1027"/>
    </row>
    <row r="2797" spans="43:44" x14ac:dyDescent="0.25">
      <c r="AQ2797" s="1026"/>
      <c r="AR2797" s="1027"/>
    </row>
    <row r="2798" spans="43:44" x14ac:dyDescent="0.25">
      <c r="AQ2798" s="1026"/>
      <c r="AR2798" s="1027"/>
    </row>
    <row r="2799" spans="43:44" x14ac:dyDescent="0.25">
      <c r="AQ2799" s="1026"/>
      <c r="AR2799" s="1027"/>
    </row>
    <row r="2800" spans="43:44" x14ac:dyDescent="0.25">
      <c r="AQ2800" s="1026"/>
      <c r="AR2800" s="1027"/>
    </row>
    <row r="2801" spans="43:44" x14ac:dyDescent="0.25">
      <c r="AQ2801" s="1026"/>
      <c r="AR2801" s="1027"/>
    </row>
    <row r="2802" spans="43:44" x14ac:dyDescent="0.25">
      <c r="AQ2802" s="1026"/>
      <c r="AR2802" s="1027"/>
    </row>
    <row r="2803" spans="43:44" x14ac:dyDescent="0.25">
      <c r="AQ2803" s="1026"/>
      <c r="AR2803" s="1027"/>
    </row>
    <row r="2804" spans="43:44" x14ac:dyDescent="0.25">
      <c r="AQ2804" s="1026"/>
      <c r="AR2804" s="1027"/>
    </row>
    <row r="2805" spans="43:44" x14ac:dyDescent="0.25">
      <c r="AQ2805" s="1026"/>
      <c r="AR2805" s="1027"/>
    </row>
    <row r="2806" spans="43:44" x14ac:dyDescent="0.25">
      <c r="AQ2806" s="1026"/>
      <c r="AR2806" s="1027"/>
    </row>
    <row r="2807" spans="43:44" x14ac:dyDescent="0.25">
      <c r="AQ2807" s="1026"/>
      <c r="AR2807" s="1027"/>
    </row>
    <row r="2808" spans="43:44" x14ac:dyDescent="0.25">
      <c r="AQ2808" s="1026"/>
      <c r="AR2808" s="1027"/>
    </row>
    <row r="2809" spans="43:44" x14ac:dyDescent="0.25">
      <c r="AQ2809" s="1026"/>
      <c r="AR2809" s="1027"/>
    </row>
    <row r="2810" spans="43:44" x14ac:dyDescent="0.25">
      <c r="AQ2810" s="1026"/>
      <c r="AR2810" s="1027"/>
    </row>
    <row r="2811" spans="43:44" x14ac:dyDescent="0.25">
      <c r="AQ2811" s="1026"/>
      <c r="AR2811" s="1027"/>
    </row>
    <row r="2812" spans="43:44" x14ac:dyDescent="0.25">
      <c r="AQ2812" s="1026"/>
      <c r="AR2812" s="1027"/>
    </row>
    <row r="2813" spans="43:44" x14ac:dyDescent="0.25">
      <c r="AQ2813" s="1026"/>
      <c r="AR2813" s="1027"/>
    </row>
    <row r="2814" spans="43:44" x14ac:dyDescent="0.25">
      <c r="AQ2814" s="1026"/>
      <c r="AR2814" s="1027"/>
    </row>
    <row r="2815" spans="43:44" x14ac:dyDescent="0.25">
      <c r="AQ2815" s="1026"/>
      <c r="AR2815" s="1027"/>
    </row>
    <row r="2816" spans="43:44" x14ac:dyDescent="0.25">
      <c r="AQ2816" s="1026"/>
      <c r="AR2816" s="1027"/>
    </row>
    <row r="2817" spans="43:44" x14ac:dyDescent="0.25">
      <c r="AQ2817" s="1026"/>
      <c r="AR2817" s="1027"/>
    </row>
    <row r="2818" spans="43:44" x14ac:dyDescent="0.25">
      <c r="AQ2818" s="1026"/>
      <c r="AR2818" s="1027"/>
    </row>
    <row r="2819" spans="43:44" x14ac:dyDescent="0.25">
      <c r="AQ2819" s="1026"/>
      <c r="AR2819" s="1027"/>
    </row>
    <row r="2820" spans="43:44" x14ac:dyDescent="0.25">
      <c r="AQ2820" s="1026"/>
      <c r="AR2820" s="1027"/>
    </row>
    <row r="2821" spans="43:44" x14ac:dyDescent="0.25">
      <c r="AQ2821" s="1026"/>
      <c r="AR2821" s="1027"/>
    </row>
    <row r="2822" spans="43:44" x14ac:dyDescent="0.25">
      <c r="AQ2822" s="1026"/>
      <c r="AR2822" s="1027"/>
    </row>
    <row r="2823" spans="43:44" x14ac:dyDescent="0.25">
      <c r="AQ2823" s="1026"/>
      <c r="AR2823" s="1027"/>
    </row>
    <row r="2824" spans="43:44" x14ac:dyDescent="0.25">
      <c r="AQ2824" s="1026"/>
      <c r="AR2824" s="1027"/>
    </row>
    <row r="2825" spans="43:44" x14ac:dyDescent="0.25">
      <c r="AQ2825" s="1026"/>
      <c r="AR2825" s="1027"/>
    </row>
    <row r="2826" spans="43:44" x14ac:dyDescent="0.25">
      <c r="AQ2826" s="1026"/>
      <c r="AR2826" s="1027"/>
    </row>
    <row r="2827" spans="43:44" x14ac:dyDescent="0.25">
      <c r="AQ2827" s="1026"/>
      <c r="AR2827" s="1027"/>
    </row>
    <row r="2828" spans="43:44" x14ac:dyDescent="0.25">
      <c r="AQ2828" s="1026"/>
      <c r="AR2828" s="1027"/>
    </row>
    <row r="2829" spans="43:44" x14ac:dyDescent="0.25">
      <c r="AQ2829" s="1026"/>
      <c r="AR2829" s="1027"/>
    </row>
    <row r="2830" spans="43:44" x14ac:dyDescent="0.25">
      <c r="AQ2830" s="1026"/>
      <c r="AR2830" s="1027"/>
    </row>
    <row r="2831" spans="43:44" x14ac:dyDescent="0.25">
      <c r="AQ2831" s="1026"/>
      <c r="AR2831" s="1027"/>
    </row>
    <row r="2832" spans="43:44" x14ac:dyDescent="0.25">
      <c r="AQ2832" s="1026"/>
      <c r="AR2832" s="1027"/>
    </row>
    <row r="2833" spans="43:44" x14ac:dyDescent="0.25">
      <c r="AQ2833" s="1026"/>
      <c r="AR2833" s="1027"/>
    </row>
    <row r="2834" spans="43:44" x14ac:dyDescent="0.25">
      <c r="AQ2834" s="1026"/>
      <c r="AR2834" s="1027"/>
    </row>
    <row r="2835" spans="43:44" x14ac:dyDescent="0.25">
      <c r="AQ2835" s="1026"/>
      <c r="AR2835" s="1027"/>
    </row>
    <row r="2836" spans="43:44" x14ac:dyDescent="0.25">
      <c r="AQ2836" s="1026"/>
      <c r="AR2836" s="1027"/>
    </row>
    <row r="2837" spans="43:44" x14ac:dyDescent="0.25">
      <c r="AQ2837" s="1026"/>
      <c r="AR2837" s="1027"/>
    </row>
    <row r="2838" spans="43:44" x14ac:dyDescent="0.25">
      <c r="AQ2838" s="1026"/>
      <c r="AR2838" s="1027"/>
    </row>
    <row r="2839" spans="43:44" x14ac:dyDescent="0.25">
      <c r="AQ2839" s="1026"/>
      <c r="AR2839" s="1027"/>
    </row>
    <row r="2840" spans="43:44" x14ac:dyDescent="0.25">
      <c r="AQ2840" s="1026"/>
      <c r="AR2840" s="1027"/>
    </row>
    <row r="2841" spans="43:44" x14ac:dyDescent="0.25">
      <c r="AQ2841" s="1026"/>
      <c r="AR2841" s="1027"/>
    </row>
    <row r="2842" spans="43:44" x14ac:dyDescent="0.25">
      <c r="AQ2842" s="1026"/>
      <c r="AR2842" s="1027"/>
    </row>
    <row r="2843" spans="43:44" x14ac:dyDescent="0.25">
      <c r="AQ2843" s="1026"/>
      <c r="AR2843" s="1027"/>
    </row>
    <row r="2844" spans="43:44" x14ac:dyDescent="0.25">
      <c r="AQ2844" s="1026"/>
      <c r="AR2844" s="1027"/>
    </row>
    <row r="2845" spans="43:44" x14ac:dyDescent="0.25">
      <c r="AQ2845" s="1026"/>
      <c r="AR2845" s="1027"/>
    </row>
    <row r="2846" spans="43:44" x14ac:dyDescent="0.25">
      <c r="AQ2846" s="1026"/>
      <c r="AR2846" s="1027"/>
    </row>
    <row r="2847" spans="43:44" x14ac:dyDescent="0.25">
      <c r="AQ2847" s="1026"/>
      <c r="AR2847" s="1027"/>
    </row>
    <row r="2848" spans="43:44" x14ac:dyDescent="0.25">
      <c r="AQ2848" s="1026"/>
      <c r="AR2848" s="1027"/>
    </row>
    <row r="2849" spans="43:44" x14ac:dyDescent="0.25">
      <c r="AQ2849" s="1026"/>
      <c r="AR2849" s="1027"/>
    </row>
    <row r="2850" spans="43:44" x14ac:dyDescent="0.25">
      <c r="AQ2850" s="1026"/>
      <c r="AR2850" s="1027"/>
    </row>
    <row r="2851" spans="43:44" x14ac:dyDescent="0.25">
      <c r="AQ2851" s="1026"/>
      <c r="AR2851" s="1027"/>
    </row>
    <row r="2852" spans="43:44" x14ac:dyDescent="0.25">
      <c r="AQ2852" s="1026"/>
      <c r="AR2852" s="1027"/>
    </row>
    <row r="2853" spans="43:44" x14ac:dyDescent="0.25">
      <c r="AQ2853" s="1026"/>
      <c r="AR2853" s="1027"/>
    </row>
    <row r="2854" spans="43:44" x14ac:dyDescent="0.25">
      <c r="AQ2854" s="1026"/>
      <c r="AR2854" s="1027"/>
    </row>
    <row r="2855" spans="43:44" x14ac:dyDescent="0.25">
      <c r="AQ2855" s="1026"/>
      <c r="AR2855" s="1027"/>
    </row>
    <row r="2856" spans="43:44" x14ac:dyDescent="0.25">
      <c r="AQ2856" s="1026"/>
      <c r="AR2856" s="1027"/>
    </row>
    <row r="2857" spans="43:44" x14ac:dyDescent="0.25">
      <c r="AQ2857" s="1026"/>
      <c r="AR2857" s="1027"/>
    </row>
    <row r="2858" spans="43:44" x14ac:dyDescent="0.25">
      <c r="AQ2858" s="1026"/>
      <c r="AR2858" s="1027"/>
    </row>
    <row r="2859" spans="43:44" x14ac:dyDescent="0.25">
      <c r="AQ2859" s="1026"/>
      <c r="AR2859" s="1027"/>
    </row>
    <row r="2860" spans="43:44" x14ac:dyDescent="0.25">
      <c r="AQ2860" s="1026"/>
      <c r="AR2860" s="1027"/>
    </row>
    <row r="2861" spans="43:44" x14ac:dyDescent="0.25">
      <c r="AQ2861" s="1026"/>
      <c r="AR2861" s="1027"/>
    </row>
    <row r="2862" spans="43:44" x14ac:dyDescent="0.25">
      <c r="AQ2862" s="1026"/>
      <c r="AR2862" s="1027"/>
    </row>
    <row r="2863" spans="43:44" x14ac:dyDescent="0.25">
      <c r="AQ2863" s="1026"/>
      <c r="AR2863" s="1027"/>
    </row>
    <row r="2864" spans="43:44" x14ac:dyDescent="0.25">
      <c r="AQ2864" s="1026"/>
      <c r="AR2864" s="1027"/>
    </row>
    <row r="2865" spans="43:44" x14ac:dyDescent="0.25">
      <c r="AQ2865" s="1026"/>
      <c r="AR2865" s="1027"/>
    </row>
    <row r="2866" spans="43:44" x14ac:dyDescent="0.25">
      <c r="AQ2866" s="1026"/>
      <c r="AR2866" s="1027"/>
    </row>
    <row r="2867" spans="43:44" x14ac:dyDescent="0.25">
      <c r="AQ2867" s="1026"/>
      <c r="AR2867" s="1027"/>
    </row>
    <row r="2868" spans="43:44" x14ac:dyDescent="0.25">
      <c r="AQ2868" s="1026"/>
      <c r="AR2868" s="1027"/>
    </row>
    <row r="2869" spans="43:44" x14ac:dyDescent="0.25">
      <c r="AQ2869" s="1026"/>
      <c r="AR2869" s="1027"/>
    </row>
    <row r="2870" spans="43:44" x14ac:dyDescent="0.25">
      <c r="AQ2870" s="1026"/>
      <c r="AR2870" s="1027"/>
    </row>
    <row r="2871" spans="43:44" x14ac:dyDescent="0.25">
      <c r="AQ2871" s="1026"/>
      <c r="AR2871" s="1027"/>
    </row>
    <row r="2872" spans="43:44" x14ac:dyDescent="0.25">
      <c r="AQ2872" s="1026"/>
      <c r="AR2872" s="1027"/>
    </row>
    <row r="2873" spans="43:44" x14ac:dyDescent="0.25">
      <c r="AQ2873" s="1026"/>
      <c r="AR2873" s="1027"/>
    </row>
    <row r="2874" spans="43:44" x14ac:dyDescent="0.25">
      <c r="AQ2874" s="1026"/>
      <c r="AR2874" s="1027"/>
    </row>
    <row r="2875" spans="43:44" x14ac:dyDescent="0.25">
      <c r="AQ2875" s="1026"/>
      <c r="AR2875" s="1027"/>
    </row>
    <row r="2876" spans="43:44" x14ac:dyDescent="0.25">
      <c r="AQ2876" s="1026"/>
      <c r="AR2876" s="1027"/>
    </row>
    <row r="2877" spans="43:44" x14ac:dyDescent="0.25">
      <c r="AQ2877" s="1026"/>
      <c r="AR2877" s="1027"/>
    </row>
    <row r="2878" spans="43:44" x14ac:dyDescent="0.25">
      <c r="AQ2878" s="1026"/>
      <c r="AR2878" s="1027"/>
    </row>
    <row r="2879" spans="43:44" x14ac:dyDescent="0.25">
      <c r="AQ2879" s="1026"/>
      <c r="AR2879" s="1027"/>
    </row>
    <row r="2880" spans="43:44" x14ac:dyDescent="0.25">
      <c r="AQ2880" s="1026"/>
      <c r="AR2880" s="1027"/>
    </row>
    <row r="2881" spans="43:44" x14ac:dyDescent="0.25">
      <c r="AQ2881" s="1026"/>
      <c r="AR2881" s="1027"/>
    </row>
    <row r="2882" spans="43:44" x14ac:dyDescent="0.25">
      <c r="AQ2882" s="1026"/>
      <c r="AR2882" s="1027"/>
    </row>
    <row r="2883" spans="43:44" x14ac:dyDescent="0.25">
      <c r="AQ2883" s="1026"/>
      <c r="AR2883" s="1027"/>
    </row>
    <row r="2884" spans="43:44" x14ac:dyDescent="0.25">
      <c r="AQ2884" s="1026"/>
      <c r="AR2884" s="1027"/>
    </row>
    <row r="2885" spans="43:44" x14ac:dyDescent="0.25">
      <c r="AQ2885" s="1026"/>
      <c r="AR2885" s="1027"/>
    </row>
    <row r="2886" spans="43:44" x14ac:dyDescent="0.25">
      <c r="AQ2886" s="1026"/>
      <c r="AR2886" s="1027"/>
    </row>
    <row r="2887" spans="43:44" x14ac:dyDescent="0.25">
      <c r="AQ2887" s="1026"/>
      <c r="AR2887" s="1027"/>
    </row>
    <row r="2888" spans="43:44" x14ac:dyDescent="0.25">
      <c r="AQ2888" s="1026"/>
      <c r="AR2888" s="1027"/>
    </row>
    <row r="2889" spans="43:44" x14ac:dyDescent="0.25">
      <c r="AQ2889" s="1026"/>
      <c r="AR2889" s="1027"/>
    </row>
    <row r="2890" spans="43:44" x14ac:dyDescent="0.25">
      <c r="AQ2890" s="1026"/>
      <c r="AR2890" s="1027"/>
    </row>
    <row r="2891" spans="43:44" x14ac:dyDescent="0.25">
      <c r="AQ2891" s="1026"/>
      <c r="AR2891" s="1027"/>
    </row>
    <row r="2892" spans="43:44" x14ac:dyDescent="0.25">
      <c r="AQ2892" s="1026"/>
      <c r="AR2892" s="1027"/>
    </row>
    <row r="2893" spans="43:44" x14ac:dyDescent="0.25">
      <c r="AQ2893" s="1026"/>
      <c r="AR2893" s="1027"/>
    </row>
    <row r="2894" spans="43:44" x14ac:dyDescent="0.25">
      <c r="AQ2894" s="1026"/>
      <c r="AR2894" s="1027"/>
    </row>
    <row r="2895" spans="43:44" x14ac:dyDescent="0.25">
      <c r="AQ2895" s="1026"/>
      <c r="AR2895" s="1027"/>
    </row>
    <row r="2896" spans="43:44" x14ac:dyDescent="0.25">
      <c r="AQ2896" s="1026"/>
      <c r="AR2896" s="1027"/>
    </row>
    <row r="2897" spans="43:44" x14ac:dyDescent="0.25">
      <c r="AQ2897" s="1026"/>
      <c r="AR2897" s="1027"/>
    </row>
    <row r="2898" spans="43:44" x14ac:dyDescent="0.25">
      <c r="AQ2898" s="1026"/>
      <c r="AR2898" s="1027"/>
    </row>
    <row r="2899" spans="43:44" x14ac:dyDescent="0.25">
      <c r="AQ2899" s="1026"/>
      <c r="AR2899" s="1027"/>
    </row>
    <row r="2900" spans="43:44" x14ac:dyDescent="0.25">
      <c r="AQ2900" s="1026"/>
      <c r="AR2900" s="1027"/>
    </row>
    <row r="2901" spans="43:44" x14ac:dyDescent="0.25">
      <c r="AQ2901" s="1026"/>
      <c r="AR2901" s="1027"/>
    </row>
    <row r="2902" spans="43:44" x14ac:dyDescent="0.25">
      <c r="AQ2902" s="1026"/>
      <c r="AR2902" s="1027"/>
    </row>
    <row r="2903" spans="43:44" x14ac:dyDescent="0.25">
      <c r="AQ2903" s="1026"/>
      <c r="AR2903" s="1027"/>
    </row>
    <row r="2904" spans="43:44" x14ac:dyDescent="0.25">
      <c r="AQ2904" s="1026"/>
      <c r="AR2904" s="1027"/>
    </row>
    <row r="2905" spans="43:44" x14ac:dyDescent="0.25">
      <c r="AQ2905" s="1026"/>
      <c r="AR2905" s="1027"/>
    </row>
    <row r="2906" spans="43:44" x14ac:dyDescent="0.25">
      <c r="AQ2906" s="1026"/>
      <c r="AR2906" s="1027"/>
    </row>
    <row r="2907" spans="43:44" x14ac:dyDescent="0.25">
      <c r="AQ2907" s="1026"/>
      <c r="AR2907" s="1027"/>
    </row>
    <row r="2908" spans="43:44" x14ac:dyDescent="0.25">
      <c r="AQ2908" s="1026"/>
      <c r="AR2908" s="1027"/>
    </row>
    <row r="2909" spans="43:44" x14ac:dyDescent="0.25">
      <c r="AQ2909" s="1026"/>
      <c r="AR2909" s="1027"/>
    </row>
    <row r="2910" spans="43:44" x14ac:dyDescent="0.25">
      <c r="AQ2910" s="1026"/>
      <c r="AR2910" s="1027"/>
    </row>
    <row r="2911" spans="43:44" x14ac:dyDescent="0.25">
      <c r="AQ2911" s="1026"/>
      <c r="AR2911" s="1027"/>
    </row>
    <row r="2912" spans="43:44" x14ac:dyDescent="0.25">
      <c r="AQ2912" s="1026"/>
      <c r="AR2912" s="1027"/>
    </row>
    <row r="2913" spans="43:44" x14ac:dyDescent="0.25">
      <c r="AQ2913" s="1026"/>
      <c r="AR2913" s="1027"/>
    </row>
    <row r="2914" spans="43:44" x14ac:dyDescent="0.25">
      <c r="AQ2914" s="1026"/>
      <c r="AR2914" s="1027"/>
    </row>
    <row r="2915" spans="43:44" x14ac:dyDescent="0.25">
      <c r="AQ2915" s="1026"/>
      <c r="AR2915" s="1027"/>
    </row>
    <row r="2916" spans="43:44" x14ac:dyDescent="0.25">
      <c r="AQ2916" s="1026"/>
      <c r="AR2916" s="1027"/>
    </row>
    <row r="2917" spans="43:44" x14ac:dyDescent="0.25">
      <c r="AQ2917" s="1026"/>
      <c r="AR2917" s="1027"/>
    </row>
    <row r="2918" spans="43:44" x14ac:dyDescent="0.25">
      <c r="AQ2918" s="1026"/>
      <c r="AR2918" s="1027"/>
    </row>
    <row r="2919" spans="43:44" x14ac:dyDescent="0.25">
      <c r="AQ2919" s="1026"/>
      <c r="AR2919" s="1027"/>
    </row>
    <row r="2920" spans="43:44" x14ac:dyDescent="0.25">
      <c r="AQ2920" s="1026"/>
      <c r="AR2920" s="1027"/>
    </row>
    <row r="2921" spans="43:44" x14ac:dyDescent="0.25">
      <c r="AQ2921" s="1026"/>
      <c r="AR2921" s="1027"/>
    </row>
    <row r="2922" spans="43:44" x14ac:dyDescent="0.25">
      <c r="AQ2922" s="1026"/>
      <c r="AR2922" s="1027"/>
    </row>
    <row r="2923" spans="43:44" x14ac:dyDescent="0.25">
      <c r="AQ2923" s="1026"/>
      <c r="AR2923" s="1027"/>
    </row>
    <row r="2924" spans="43:44" x14ac:dyDescent="0.25">
      <c r="AQ2924" s="1026"/>
      <c r="AR2924" s="1027"/>
    </row>
    <row r="2925" spans="43:44" x14ac:dyDescent="0.25">
      <c r="AQ2925" s="1026"/>
      <c r="AR2925" s="1027"/>
    </row>
    <row r="2926" spans="43:44" x14ac:dyDescent="0.25">
      <c r="AQ2926" s="1026"/>
      <c r="AR2926" s="1027"/>
    </row>
    <row r="2927" spans="43:44" x14ac:dyDescent="0.25">
      <c r="AQ2927" s="1026"/>
      <c r="AR2927" s="1027"/>
    </row>
    <row r="2928" spans="43:44" x14ac:dyDescent="0.25">
      <c r="AQ2928" s="1026"/>
      <c r="AR2928" s="1027"/>
    </row>
    <row r="2929" spans="43:44" x14ac:dyDescent="0.25">
      <c r="AQ2929" s="1026"/>
      <c r="AR2929" s="1027"/>
    </row>
    <row r="2930" spans="43:44" x14ac:dyDescent="0.25">
      <c r="AQ2930" s="1026"/>
      <c r="AR2930" s="1027"/>
    </row>
    <row r="2931" spans="43:44" x14ac:dyDescent="0.25">
      <c r="AQ2931" s="1026"/>
      <c r="AR2931" s="1027"/>
    </row>
    <row r="2932" spans="43:44" x14ac:dyDescent="0.25">
      <c r="AQ2932" s="1026"/>
      <c r="AR2932" s="1027"/>
    </row>
    <row r="2933" spans="43:44" x14ac:dyDescent="0.25">
      <c r="AQ2933" s="1026"/>
      <c r="AR2933" s="1027"/>
    </row>
    <row r="2934" spans="43:44" x14ac:dyDescent="0.25">
      <c r="AQ2934" s="1026"/>
      <c r="AR2934" s="1027"/>
    </row>
    <row r="2935" spans="43:44" x14ac:dyDescent="0.25">
      <c r="AQ2935" s="1026"/>
      <c r="AR2935" s="1027"/>
    </row>
    <row r="2936" spans="43:44" x14ac:dyDescent="0.25">
      <c r="AQ2936" s="1026"/>
      <c r="AR2936" s="1027"/>
    </row>
    <row r="2937" spans="43:44" x14ac:dyDescent="0.25">
      <c r="AQ2937" s="1026"/>
      <c r="AR2937" s="1027"/>
    </row>
    <row r="2938" spans="43:44" x14ac:dyDescent="0.25">
      <c r="AQ2938" s="1026"/>
      <c r="AR2938" s="1027"/>
    </row>
    <row r="2939" spans="43:44" x14ac:dyDescent="0.25">
      <c r="AQ2939" s="1026"/>
      <c r="AR2939" s="1027"/>
    </row>
    <row r="2940" spans="43:44" x14ac:dyDescent="0.25">
      <c r="AQ2940" s="1026"/>
      <c r="AR2940" s="1027"/>
    </row>
    <row r="2941" spans="43:44" x14ac:dyDescent="0.25">
      <c r="AQ2941" s="1026"/>
      <c r="AR2941" s="1027"/>
    </row>
    <row r="2942" spans="43:44" x14ac:dyDescent="0.25">
      <c r="AQ2942" s="1026"/>
      <c r="AR2942" s="1027"/>
    </row>
    <row r="2943" spans="43:44" x14ac:dyDescent="0.25">
      <c r="AQ2943" s="1026"/>
      <c r="AR2943" s="1027"/>
    </row>
    <row r="2944" spans="43:44" x14ac:dyDescent="0.25">
      <c r="AQ2944" s="1026"/>
      <c r="AR2944" s="1027"/>
    </row>
    <row r="2945" spans="43:44" x14ac:dyDescent="0.25">
      <c r="AQ2945" s="1026"/>
      <c r="AR2945" s="1027"/>
    </row>
    <row r="2946" spans="43:44" x14ac:dyDescent="0.25">
      <c r="AQ2946" s="1026"/>
      <c r="AR2946" s="1027"/>
    </row>
    <row r="2947" spans="43:44" x14ac:dyDescent="0.25">
      <c r="AQ2947" s="1026"/>
      <c r="AR2947" s="1027"/>
    </row>
    <row r="2948" spans="43:44" x14ac:dyDescent="0.25">
      <c r="AQ2948" s="1026"/>
      <c r="AR2948" s="1027"/>
    </row>
    <row r="2949" spans="43:44" x14ac:dyDescent="0.25">
      <c r="AQ2949" s="1026"/>
      <c r="AR2949" s="1027"/>
    </row>
    <row r="2950" spans="43:44" x14ac:dyDescent="0.25">
      <c r="AQ2950" s="1026"/>
      <c r="AR2950" s="1027"/>
    </row>
    <row r="2951" spans="43:44" x14ac:dyDescent="0.25">
      <c r="AQ2951" s="1026"/>
      <c r="AR2951" s="1027"/>
    </row>
    <row r="2952" spans="43:44" x14ac:dyDescent="0.25">
      <c r="AQ2952" s="1026"/>
      <c r="AR2952" s="1027"/>
    </row>
    <row r="2953" spans="43:44" x14ac:dyDescent="0.25">
      <c r="AQ2953" s="1026"/>
      <c r="AR2953" s="1027"/>
    </row>
    <row r="2954" spans="43:44" x14ac:dyDescent="0.25">
      <c r="AQ2954" s="1026"/>
      <c r="AR2954" s="1027"/>
    </row>
    <row r="2955" spans="43:44" x14ac:dyDescent="0.25">
      <c r="AQ2955" s="1026"/>
      <c r="AR2955" s="1027"/>
    </row>
    <row r="2956" spans="43:44" x14ac:dyDescent="0.25">
      <c r="AQ2956" s="1026"/>
      <c r="AR2956" s="1027"/>
    </row>
    <row r="2957" spans="43:44" x14ac:dyDescent="0.25">
      <c r="AQ2957" s="1026"/>
      <c r="AR2957" s="1027"/>
    </row>
    <row r="2958" spans="43:44" x14ac:dyDescent="0.25">
      <c r="AQ2958" s="1026"/>
      <c r="AR2958" s="1027"/>
    </row>
    <row r="2959" spans="43:44" x14ac:dyDescent="0.25">
      <c r="AQ2959" s="1026"/>
      <c r="AR2959" s="1027"/>
    </row>
    <row r="2960" spans="43:44" x14ac:dyDescent="0.25">
      <c r="AQ2960" s="1026"/>
      <c r="AR2960" s="1027"/>
    </row>
    <row r="2961" spans="43:44" x14ac:dyDescent="0.25">
      <c r="AQ2961" s="1026"/>
      <c r="AR2961" s="1027"/>
    </row>
    <row r="2962" spans="43:44" x14ac:dyDescent="0.25">
      <c r="AQ2962" s="1026"/>
      <c r="AR2962" s="1027"/>
    </row>
    <row r="2963" spans="43:44" x14ac:dyDescent="0.25">
      <c r="AQ2963" s="1026"/>
      <c r="AR2963" s="1027"/>
    </row>
    <row r="2964" spans="43:44" x14ac:dyDescent="0.25">
      <c r="AQ2964" s="1026"/>
      <c r="AR2964" s="1027"/>
    </row>
    <row r="2965" spans="43:44" x14ac:dyDescent="0.25">
      <c r="AQ2965" s="1026"/>
      <c r="AR2965" s="1027"/>
    </row>
    <row r="2966" spans="43:44" x14ac:dyDescent="0.25">
      <c r="AQ2966" s="1026"/>
      <c r="AR2966" s="1027"/>
    </row>
    <row r="2967" spans="43:44" x14ac:dyDescent="0.25">
      <c r="AQ2967" s="1026"/>
      <c r="AR2967" s="1027"/>
    </row>
    <row r="2968" spans="43:44" x14ac:dyDescent="0.25">
      <c r="AQ2968" s="1026"/>
      <c r="AR2968" s="1027"/>
    </row>
    <row r="2969" spans="43:44" x14ac:dyDescent="0.25">
      <c r="AQ2969" s="1026"/>
      <c r="AR2969" s="1027"/>
    </row>
    <row r="2970" spans="43:44" x14ac:dyDescent="0.25">
      <c r="AQ2970" s="1026"/>
      <c r="AR2970" s="1027"/>
    </row>
    <row r="2971" spans="43:44" x14ac:dyDescent="0.25">
      <c r="AQ2971" s="1026"/>
      <c r="AR2971" s="1027"/>
    </row>
    <row r="2972" spans="43:44" x14ac:dyDescent="0.25">
      <c r="AQ2972" s="1026"/>
      <c r="AR2972" s="1027"/>
    </row>
    <row r="2973" spans="43:44" x14ac:dyDescent="0.25">
      <c r="AQ2973" s="1026"/>
      <c r="AR2973" s="1027"/>
    </row>
    <row r="2974" spans="43:44" x14ac:dyDescent="0.25">
      <c r="AQ2974" s="1026"/>
      <c r="AR2974" s="1027"/>
    </row>
    <row r="2975" spans="43:44" x14ac:dyDescent="0.25">
      <c r="AQ2975" s="1026"/>
      <c r="AR2975" s="1027"/>
    </row>
    <row r="2976" spans="43:44" x14ac:dyDescent="0.25">
      <c r="AQ2976" s="1026"/>
      <c r="AR2976" s="1027"/>
    </row>
    <row r="2977" spans="43:44" x14ac:dyDescent="0.25">
      <c r="AQ2977" s="1026"/>
      <c r="AR2977" s="1027"/>
    </row>
    <row r="2978" spans="43:44" x14ac:dyDescent="0.25">
      <c r="AQ2978" s="1026"/>
      <c r="AR2978" s="1027"/>
    </row>
    <row r="2979" spans="43:44" x14ac:dyDescent="0.25">
      <c r="AQ2979" s="1026"/>
      <c r="AR2979" s="1027"/>
    </row>
    <row r="2980" spans="43:44" x14ac:dyDescent="0.25">
      <c r="AQ2980" s="1026"/>
      <c r="AR2980" s="1027"/>
    </row>
    <row r="2981" spans="43:44" x14ac:dyDescent="0.25">
      <c r="AQ2981" s="1026"/>
      <c r="AR2981" s="1027"/>
    </row>
    <row r="2982" spans="43:44" x14ac:dyDescent="0.25">
      <c r="AQ2982" s="1026"/>
      <c r="AR2982" s="1027"/>
    </row>
    <row r="2983" spans="43:44" x14ac:dyDescent="0.25">
      <c r="AQ2983" s="1026"/>
      <c r="AR2983" s="1027"/>
    </row>
    <row r="2984" spans="43:44" x14ac:dyDescent="0.25">
      <c r="AQ2984" s="1026"/>
      <c r="AR2984" s="1027"/>
    </row>
    <row r="2985" spans="43:44" x14ac:dyDescent="0.25">
      <c r="AQ2985" s="1026"/>
      <c r="AR2985" s="1027"/>
    </row>
    <row r="2986" spans="43:44" x14ac:dyDescent="0.25">
      <c r="AQ2986" s="1026"/>
      <c r="AR2986" s="1027"/>
    </row>
    <row r="2987" spans="43:44" x14ac:dyDescent="0.25">
      <c r="AQ2987" s="1026"/>
      <c r="AR2987" s="1027"/>
    </row>
    <row r="2988" spans="43:44" x14ac:dyDescent="0.25">
      <c r="AQ2988" s="1026"/>
      <c r="AR2988" s="1027"/>
    </row>
    <row r="2989" spans="43:44" x14ac:dyDescent="0.25">
      <c r="AQ2989" s="1026"/>
      <c r="AR2989" s="1027"/>
    </row>
    <row r="2990" spans="43:44" x14ac:dyDescent="0.25">
      <c r="AQ2990" s="1026"/>
      <c r="AR2990" s="1027"/>
    </row>
    <row r="2991" spans="43:44" x14ac:dyDescent="0.25">
      <c r="AQ2991" s="1026"/>
      <c r="AR2991" s="1027"/>
    </row>
    <row r="2992" spans="43:44" x14ac:dyDescent="0.25">
      <c r="AQ2992" s="1026"/>
      <c r="AR2992" s="1027"/>
    </row>
    <row r="2993" spans="43:44" x14ac:dyDescent="0.25">
      <c r="AQ2993" s="1026"/>
      <c r="AR2993" s="1027"/>
    </row>
    <row r="2994" spans="43:44" x14ac:dyDescent="0.25">
      <c r="AQ2994" s="1026"/>
      <c r="AR2994" s="1027"/>
    </row>
    <row r="2995" spans="43:44" x14ac:dyDescent="0.25">
      <c r="AQ2995" s="1026"/>
      <c r="AR2995" s="1027"/>
    </row>
    <row r="2996" spans="43:44" x14ac:dyDescent="0.25">
      <c r="AQ2996" s="1026"/>
      <c r="AR2996" s="1027"/>
    </row>
    <row r="2997" spans="43:44" x14ac:dyDescent="0.25">
      <c r="AQ2997" s="1026"/>
      <c r="AR2997" s="1027"/>
    </row>
    <row r="2998" spans="43:44" x14ac:dyDescent="0.25">
      <c r="AQ2998" s="1026"/>
      <c r="AR2998" s="1027"/>
    </row>
    <row r="2999" spans="43:44" x14ac:dyDescent="0.25">
      <c r="AQ2999" s="1026"/>
      <c r="AR2999" s="1027"/>
    </row>
    <row r="3000" spans="43:44" x14ac:dyDescent="0.25">
      <c r="AQ3000" s="1026"/>
      <c r="AR3000" s="1027"/>
    </row>
    <row r="3001" spans="43:44" x14ac:dyDescent="0.25">
      <c r="AQ3001" s="1026"/>
      <c r="AR3001" s="1027"/>
    </row>
    <row r="3002" spans="43:44" x14ac:dyDescent="0.25">
      <c r="AQ3002" s="1026"/>
      <c r="AR3002" s="1027"/>
    </row>
    <row r="3003" spans="43:44" x14ac:dyDescent="0.25">
      <c r="AQ3003" s="1026"/>
      <c r="AR3003" s="1027"/>
    </row>
    <row r="3004" spans="43:44" x14ac:dyDescent="0.25">
      <c r="AQ3004" s="1026"/>
      <c r="AR3004" s="1027"/>
    </row>
    <row r="3005" spans="43:44" x14ac:dyDescent="0.25">
      <c r="AQ3005" s="1026"/>
      <c r="AR3005" s="1027"/>
    </row>
    <row r="3006" spans="43:44" x14ac:dyDescent="0.25">
      <c r="AQ3006" s="1026"/>
      <c r="AR3006" s="1027"/>
    </row>
    <row r="3007" spans="43:44" x14ac:dyDescent="0.25">
      <c r="AQ3007" s="1026"/>
      <c r="AR3007" s="1027"/>
    </row>
    <row r="3008" spans="43:44" x14ac:dyDescent="0.25">
      <c r="AQ3008" s="1026"/>
      <c r="AR3008" s="1027"/>
    </row>
    <row r="3009" spans="43:44" x14ac:dyDescent="0.25">
      <c r="AQ3009" s="1026"/>
      <c r="AR3009" s="1027"/>
    </row>
    <row r="3010" spans="43:44" x14ac:dyDescent="0.25">
      <c r="AQ3010" s="1026"/>
      <c r="AR3010" s="1027"/>
    </row>
    <row r="3011" spans="43:44" x14ac:dyDescent="0.25">
      <c r="AQ3011" s="1026"/>
      <c r="AR3011" s="1027"/>
    </row>
    <row r="3012" spans="43:44" x14ac:dyDescent="0.25">
      <c r="AQ3012" s="1026"/>
      <c r="AR3012" s="1027"/>
    </row>
    <row r="3013" spans="43:44" x14ac:dyDescent="0.25">
      <c r="AQ3013" s="1026"/>
      <c r="AR3013" s="1027"/>
    </row>
    <row r="3014" spans="43:44" x14ac:dyDescent="0.25">
      <c r="AQ3014" s="1026"/>
      <c r="AR3014" s="1027"/>
    </row>
    <row r="3015" spans="43:44" x14ac:dyDescent="0.25">
      <c r="AQ3015" s="1026"/>
      <c r="AR3015" s="1027"/>
    </row>
    <row r="3016" spans="43:44" x14ac:dyDescent="0.25">
      <c r="AQ3016" s="1026"/>
      <c r="AR3016" s="1027"/>
    </row>
    <row r="3017" spans="43:44" x14ac:dyDescent="0.25">
      <c r="AQ3017" s="1026"/>
      <c r="AR3017" s="1027"/>
    </row>
    <row r="3018" spans="43:44" x14ac:dyDescent="0.25">
      <c r="AQ3018" s="1026"/>
      <c r="AR3018" s="1027"/>
    </row>
    <row r="3019" spans="43:44" x14ac:dyDescent="0.25">
      <c r="AQ3019" s="1026"/>
      <c r="AR3019" s="1027"/>
    </row>
    <row r="3020" spans="43:44" x14ac:dyDescent="0.25">
      <c r="AQ3020" s="1026"/>
      <c r="AR3020" s="1027"/>
    </row>
    <row r="3021" spans="43:44" x14ac:dyDescent="0.25">
      <c r="AQ3021" s="1026"/>
      <c r="AR3021" s="1027"/>
    </row>
    <row r="3022" spans="43:44" x14ac:dyDescent="0.25">
      <c r="AQ3022" s="1026"/>
      <c r="AR3022" s="1027"/>
    </row>
    <row r="3023" spans="43:44" x14ac:dyDescent="0.25">
      <c r="AQ3023" s="1026"/>
      <c r="AR3023" s="1027"/>
    </row>
    <row r="3024" spans="43:44" x14ac:dyDescent="0.25">
      <c r="AQ3024" s="1026"/>
      <c r="AR3024" s="1027"/>
    </row>
    <row r="3025" spans="43:44" x14ac:dyDescent="0.25">
      <c r="AQ3025" s="1026"/>
      <c r="AR3025" s="1027"/>
    </row>
    <row r="3026" spans="43:44" x14ac:dyDescent="0.25">
      <c r="AQ3026" s="1026"/>
      <c r="AR3026" s="1027"/>
    </row>
    <row r="3027" spans="43:44" x14ac:dyDescent="0.25">
      <c r="AQ3027" s="1026"/>
      <c r="AR3027" s="1027"/>
    </row>
    <row r="3028" spans="43:44" x14ac:dyDescent="0.25">
      <c r="AQ3028" s="1026"/>
      <c r="AR3028" s="1027"/>
    </row>
    <row r="3029" spans="43:44" x14ac:dyDescent="0.25">
      <c r="AQ3029" s="1026"/>
      <c r="AR3029" s="1027"/>
    </row>
    <row r="3030" spans="43:44" x14ac:dyDescent="0.25">
      <c r="AQ3030" s="1026"/>
      <c r="AR3030" s="1027"/>
    </row>
    <row r="3031" spans="43:44" x14ac:dyDescent="0.25">
      <c r="AQ3031" s="1026"/>
      <c r="AR3031" s="1027"/>
    </row>
    <row r="3032" spans="43:44" x14ac:dyDescent="0.25">
      <c r="AQ3032" s="1026"/>
      <c r="AR3032" s="1027"/>
    </row>
    <row r="3033" spans="43:44" x14ac:dyDescent="0.25">
      <c r="AQ3033" s="1026"/>
      <c r="AR3033" s="1027"/>
    </row>
    <row r="3034" spans="43:44" x14ac:dyDescent="0.25">
      <c r="AQ3034" s="1026"/>
      <c r="AR3034" s="1027"/>
    </row>
    <row r="3035" spans="43:44" x14ac:dyDescent="0.25">
      <c r="AQ3035" s="1026"/>
      <c r="AR3035" s="1027"/>
    </row>
    <row r="3036" spans="43:44" x14ac:dyDescent="0.25">
      <c r="AQ3036" s="1026"/>
      <c r="AR3036" s="1027"/>
    </row>
    <row r="3037" spans="43:44" x14ac:dyDescent="0.25">
      <c r="AQ3037" s="1026"/>
      <c r="AR3037" s="1027"/>
    </row>
    <row r="3038" spans="43:44" x14ac:dyDescent="0.25">
      <c r="AQ3038" s="1026"/>
      <c r="AR3038" s="1027"/>
    </row>
    <row r="3039" spans="43:44" x14ac:dyDescent="0.25">
      <c r="AQ3039" s="1026"/>
      <c r="AR3039" s="1027"/>
    </row>
    <row r="3040" spans="43:44" x14ac:dyDescent="0.25">
      <c r="AQ3040" s="1026"/>
      <c r="AR3040" s="1027"/>
    </row>
    <row r="3041" spans="43:44" x14ac:dyDescent="0.25">
      <c r="AQ3041" s="1026"/>
      <c r="AR3041" s="1027"/>
    </row>
    <row r="3042" spans="43:44" x14ac:dyDescent="0.25">
      <c r="AQ3042" s="1026"/>
      <c r="AR3042" s="1027"/>
    </row>
    <row r="3043" spans="43:44" x14ac:dyDescent="0.25">
      <c r="AQ3043" s="1026"/>
      <c r="AR3043" s="1027"/>
    </row>
    <row r="3044" spans="43:44" x14ac:dyDescent="0.25">
      <c r="AQ3044" s="1026"/>
      <c r="AR3044" s="1027"/>
    </row>
    <row r="3045" spans="43:44" x14ac:dyDescent="0.25">
      <c r="AQ3045" s="1026"/>
      <c r="AR3045" s="1027"/>
    </row>
    <row r="3046" spans="43:44" x14ac:dyDescent="0.25">
      <c r="AQ3046" s="1026"/>
      <c r="AR3046" s="1027"/>
    </row>
    <row r="3047" spans="43:44" x14ac:dyDescent="0.25">
      <c r="AQ3047" s="1026"/>
      <c r="AR3047" s="1027"/>
    </row>
    <row r="3048" spans="43:44" x14ac:dyDescent="0.25">
      <c r="AQ3048" s="1026"/>
      <c r="AR3048" s="1027"/>
    </row>
    <row r="3049" spans="43:44" x14ac:dyDescent="0.25">
      <c r="AQ3049" s="1026"/>
      <c r="AR3049" s="1027"/>
    </row>
    <row r="3050" spans="43:44" x14ac:dyDescent="0.25">
      <c r="AQ3050" s="1026"/>
      <c r="AR3050" s="1027"/>
    </row>
    <row r="3051" spans="43:44" x14ac:dyDescent="0.25">
      <c r="AQ3051" s="1026"/>
      <c r="AR3051" s="1027"/>
    </row>
    <row r="3052" spans="43:44" x14ac:dyDescent="0.25">
      <c r="AQ3052" s="1026"/>
      <c r="AR3052" s="1027"/>
    </row>
    <row r="3053" spans="43:44" x14ac:dyDescent="0.25">
      <c r="AQ3053" s="1026"/>
      <c r="AR3053" s="1027"/>
    </row>
    <row r="3054" spans="43:44" x14ac:dyDescent="0.25">
      <c r="AQ3054" s="1026"/>
      <c r="AR3054" s="1027"/>
    </row>
    <row r="3055" spans="43:44" x14ac:dyDescent="0.25">
      <c r="AQ3055" s="1026"/>
      <c r="AR3055" s="1027"/>
    </row>
    <row r="3056" spans="43:44" x14ac:dyDescent="0.25">
      <c r="AQ3056" s="1026"/>
      <c r="AR3056" s="1027"/>
    </row>
    <row r="3057" spans="43:44" x14ac:dyDescent="0.25">
      <c r="AQ3057" s="1026"/>
      <c r="AR3057" s="1027"/>
    </row>
    <row r="3058" spans="43:44" x14ac:dyDescent="0.25">
      <c r="AQ3058" s="1026"/>
      <c r="AR3058" s="1027"/>
    </row>
    <row r="3059" spans="43:44" x14ac:dyDescent="0.25">
      <c r="AQ3059" s="1026"/>
      <c r="AR3059" s="1027"/>
    </row>
    <row r="3060" spans="43:44" x14ac:dyDescent="0.25">
      <c r="AQ3060" s="1026"/>
      <c r="AR3060" s="1027"/>
    </row>
    <row r="3061" spans="43:44" x14ac:dyDescent="0.25">
      <c r="AQ3061" s="1026"/>
      <c r="AR3061" s="1027"/>
    </row>
    <row r="3062" spans="43:44" x14ac:dyDescent="0.25">
      <c r="AQ3062" s="1026"/>
      <c r="AR3062" s="1027"/>
    </row>
    <row r="3063" spans="43:44" x14ac:dyDescent="0.25">
      <c r="AQ3063" s="1026"/>
      <c r="AR3063" s="1027"/>
    </row>
    <row r="3064" spans="43:44" x14ac:dyDescent="0.25">
      <c r="AQ3064" s="1026"/>
      <c r="AR3064" s="1027"/>
    </row>
    <row r="3065" spans="43:44" x14ac:dyDescent="0.25">
      <c r="AQ3065" s="1026"/>
      <c r="AR3065" s="1027"/>
    </row>
    <row r="3066" spans="43:44" x14ac:dyDescent="0.25">
      <c r="AQ3066" s="1026"/>
      <c r="AR3066" s="1027"/>
    </row>
    <row r="3067" spans="43:44" x14ac:dyDescent="0.25">
      <c r="AQ3067" s="1026"/>
      <c r="AR3067" s="1027"/>
    </row>
    <row r="3068" spans="43:44" x14ac:dyDescent="0.25">
      <c r="AQ3068" s="1026"/>
      <c r="AR3068" s="1027"/>
    </row>
    <row r="3069" spans="43:44" x14ac:dyDescent="0.25">
      <c r="AQ3069" s="1026"/>
      <c r="AR3069" s="1027"/>
    </row>
    <row r="3070" spans="43:44" x14ac:dyDescent="0.25">
      <c r="AQ3070" s="1026"/>
      <c r="AR3070" s="1027"/>
    </row>
    <row r="3071" spans="43:44" x14ac:dyDescent="0.25">
      <c r="AQ3071" s="1026"/>
      <c r="AR3071" s="1027"/>
    </row>
    <row r="3072" spans="43:44" x14ac:dyDescent="0.25">
      <c r="AQ3072" s="1026"/>
      <c r="AR3072" s="1027"/>
    </row>
    <row r="3073" spans="43:44" x14ac:dyDescent="0.25">
      <c r="AQ3073" s="1026"/>
      <c r="AR3073" s="1027"/>
    </row>
    <row r="3074" spans="43:44" x14ac:dyDescent="0.25">
      <c r="AQ3074" s="1026"/>
      <c r="AR3074" s="1027"/>
    </row>
    <row r="3075" spans="43:44" x14ac:dyDescent="0.25">
      <c r="AQ3075" s="1026"/>
      <c r="AR3075" s="1027"/>
    </row>
    <row r="3076" spans="43:44" x14ac:dyDescent="0.25">
      <c r="AQ3076" s="1026"/>
      <c r="AR3076" s="1027"/>
    </row>
    <row r="3077" spans="43:44" x14ac:dyDescent="0.25">
      <c r="AQ3077" s="1026"/>
      <c r="AR3077" s="1027"/>
    </row>
    <row r="3078" spans="43:44" x14ac:dyDescent="0.25">
      <c r="AQ3078" s="1026"/>
      <c r="AR3078" s="1027"/>
    </row>
    <row r="3079" spans="43:44" x14ac:dyDescent="0.25">
      <c r="AQ3079" s="1026"/>
      <c r="AR3079" s="1027"/>
    </row>
    <row r="3080" spans="43:44" x14ac:dyDescent="0.25">
      <c r="AQ3080" s="1026"/>
      <c r="AR3080" s="1027"/>
    </row>
    <row r="3081" spans="43:44" x14ac:dyDescent="0.25">
      <c r="AQ3081" s="1026"/>
      <c r="AR3081" s="1027"/>
    </row>
    <row r="3082" spans="43:44" x14ac:dyDescent="0.25">
      <c r="AQ3082" s="1026"/>
      <c r="AR3082" s="1027"/>
    </row>
    <row r="3083" spans="43:44" x14ac:dyDescent="0.25">
      <c r="AQ3083" s="1026"/>
      <c r="AR3083" s="1027"/>
    </row>
    <row r="3084" spans="43:44" x14ac:dyDescent="0.25">
      <c r="AQ3084" s="1026"/>
      <c r="AR3084" s="1027"/>
    </row>
    <row r="3085" spans="43:44" x14ac:dyDescent="0.25">
      <c r="AQ3085" s="1026"/>
      <c r="AR3085" s="1027"/>
    </row>
    <row r="3086" spans="43:44" x14ac:dyDescent="0.25">
      <c r="AQ3086" s="1026"/>
      <c r="AR3086" s="1027"/>
    </row>
    <row r="3087" spans="43:44" x14ac:dyDescent="0.25">
      <c r="AQ3087" s="1026"/>
      <c r="AR3087" s="1027"/>
    </row>
    <row r="3088" spans="43:44" x14ac:dyDescent="0.25">
      <c r="AQ3088" s="1026"/>
      <c r="AR3088" s="1027"/>
    </row>
    <row r="3089" spans="43:44" x14ac:dyDescent="0.25">
      <c r="AQ3089" s="1026"/>
      <c r="AR3089" s="1027"/>
    </row>
    <row r="3090" spans="43:44" x14ac:dyDescent="0.25">
      <c r="AQ3090" s="1026"/>
      <c r="AR3090" s="1027"/>
    </row>
    <row r="3091" spans="43:44" x14ac:dyDescent="0.25">
      <c r="AQ3091" s="1026"/>
      <c r="AR3091" s="1027"/>
    </row>
    <row r="3092" spans="43:44" x14ac:dyDescent="0.25">
      <c r="AQ3092" s="1026"/>
      <c r="AR3092" s="1027"/>
    </row>
    <row r="3093" spans="43:44" x14ac:dyDescent="0.25">
      <c r="AQ3093" s="1026"/>
      <c r="AR3093" s="1027"/>
    </row>
    <row r="3094" spans="43:44" x14ac:dyDescent="0.25">
      <c r="AQ3094" s="1026"/>
      <c r="AR3094" s="1027"/>
    </row>
    <row r="3095" spans="43:44" x14ac:dyDescent="0.25">
      <c r="AQ3095" s="1026"/>
      <c r="AR3095" s="1027"/>
    </row>
    <row r="3096" spans="43:44" x14ac:dyDescent="0.25">
      <c r="AQ3096" s="1026"/>
      <c r="AR3096" s="1027"/>
    </row>
    <row r="3097" spans="43:44" x14ac:dyDescent="0.25">
      <c r="AQ3097" s="1026"/>
      <c r="AR3097" s="1027"/>
    </row>
    <row r="3098" spans="43:44" x14ac:dyDescent="0.25">
      <c r="AQ3098" s="1026"/>
      <c r="AR3098" s="1027"/>
    </row>
    <row r="3099" spans="43:44" x14ac:dyDescent="0.25">
      <c r="AQ3099" s="1026"/>
      <c r="AR3099" s="1027"/>
    </row>
    <row r="3100" spans="43:44" x14ac:dyDescent="0.25">
      <c r="AQ3100" s="1026"/>
      <c r="AR3100" s="1027"/>
    </row>
    <row r="3101" spans="43:44" x14ac:dyDescent="0.25">
      <c r="AQ3101" s="1026"/>
      <c r="AR3101" s="1027"/>
    </row>
    <row r="3102" spans="43:44" x14ac:dyDescent="0.25">
      <c r="AQ3102" s="1026"/>
      <c r="AR3102" s="1027"/>
    </row>
    <row r="3103" spans="43:44" x14ac:dyDescent="0.25">
      <c r="AQ3103" s="1026"/>
      <c r="AR3103" s="1027"/>
    </row>
    <row r="3104" spans="43:44" x14ac:dyDescent="0.25">
      <c r="AQ3104" s="1026"/>
      <c r="AR3104" s="1027"/>
    </row>
    <row r="3105" spans="43:44" x14ac:dyDescent="0.25">
      <c r="AQ3105" s="1026"/>
      <c r="AR3105" s="1027"/>
    </row>
    <row r="3106" spans="43:44" x14ac:dyDescent="0.25">
      <c r="AQ3106" s="1026"/>
      <c r="AR3106" s="1027"/>
    </row>
    <row r="3107" spans="43:44" x14ac:dyDescent="0.25">
      <c r="AQ3107" s="1026"/>
      <c r="AR3107" s="1027"/>
    </row>
    <row r="3108" spans="43:44" x14ac:dyDescent="0.25">
      <c r="AQ3108" s="1026"/>
      <c r="AR3108" s="1027"/>
    </row>
    <row r="3109" spans="43:44" x14ac:dyDescent="0.25">
      <c r="AQ3109" s="1026"/>
      <c r="AR3109" s="1027"/>
    </row>
    <row r="3110" spans="43:44" x14ac:dyDescent="0.25">
      <c r="AQ3110" s="1026"/>
      <c r="AR3110" s="1027"/>
    </row>
    <row r="3111" spans="43:44" x14ac:dyDescent="0.25">
      <c r="AQ3111" s="1026"/>
      <c r="AR3111" s="1027"/>
    </row>
    <row r="3112" spans="43:44" x14ac:dyDescent="0.25">
      <c r="AQ3112" s="1026"/>
      <c r="AR3112" s="1027"/>
    </row>
    <row r="3113" spans="43:44" x14ac:dyDescent="0.25">
      <c r="AQ3113" s="1026"/>
      <c r="AR3113" s="1027"/>
    </row>
    <row r="3114" spans="43:44" x14ac:dyDescent="0.25">
      <c r="AQ3114" s="1026"/>
      <c r="AR3114" s="1027"/>
    </row>
    <row r="3115" spans="43:44" x14ac:dyDescent="0.25">
      <c r="AQ3115" s="1026"/>
      <c r="AR3115" s="1027"/>
    </row>
    <row r="3116" spans="43:44" x14ac:dyDescent="0.25">
      <c r="AQ3116" s="1026"/>
      <c r="AR3116" s="1027"/>
    </row>
    <row r="3117" spans="43:44" x14ac:dyDescent="0.25">
      <c r="AQ3117" s="1026"/>
      <c r="AR3117" s="1027"/>
    </row>
    <row r="3118" spans="43:44" x14ac:dyDescent="0.25">
      <c r="AQ3118" s="1026"/>
      <c r="AR3118" s="1027"/>
    </row>
    <row r="3119" spans="43:44" x14ac:dyDescent="0.25">
      <c r="AQ3119" s="1026"/>
      <c r="AR3119" s="1027"/>
    </row>
    <row r="3120" spans="43:44" x14ac:dyDescent="0.25">
      <c r="AQ3120" s="1026"/>
      <c r="AR3120" s="1027"/>
    </row>
    <row r="3121" spans="43:44" x14ac:dyDescent="0.25">
      <c r="AQ3121" s="1026"/>
      <c r="AR3121" s="1027"/>
    </row>
    <row r="3122" spans="43:44" x14ac:dyDescent="0.25">
      <c r="AQ3122" s="1026"/>
      <c r="AR3122" s="1027"/>
    </row>
    <row r="3123" spans="43:44" x14ac:dyDescent="0.25">
      <c r="AQ3123" s="1026"/>
      <c r="AR3123" s="1027"/>
    </row>
    <row r="3124" spans="43:44" x14ac:dyDescent="0.25">
      <c r="AQ3124" s="1026"/>
      <c r="AR3124" s="1027"/>
    </row>
    <row r="3125" spans="43:44" x14ac:dyDescent="0.25">
      <c r="AQ3125" s="1026"/>
      <c r="AR3125" s="1027"/>
    </row>
    <row r="3126" spans="43:44" x14ac:dyDescent="0.25">
      <c r="AQ3126" s="1026"/>
      <c r="AR3126" s="1027"/>
    </row>
    <row r="3127" spans="43:44" x14ac:dyDescent="0.25">
      <c r="AQ3127" s="1026"/>
      <c r="AR3127" s="1027"/>
    </row>
    <row r="3128" spans="43:44" x14ac:dyDescent="0.25">
      <c r="AQ3128" s="1026"/>
      <c r="AR3128" s="1027"/>
    </row>
    <row r="3129" spans="43:44" x14ac:dyDescent="0.25">
      <c r="AQ3129" s="1026"/>
      <c r="AR3129" s="1027"/>
    </row>
    <row r="3130" spans="43:44" x14ac:dyDescent="0.25">
      <c r="AQ3130" s="1026"/>
      <c r="AR3130" s="1027"/>
    </row>
    <row r="3131" spans="43:44" x14ac:dyDescent="0.25">
      <c r="AQ3131" s="1026"/>
      <c r="AR3131" s="1027"/>
    </row>
    <row r="3132" spans="43:44" x14ac:dyDescent="0.25">
      <c r="AQ3132" s="1026"/>
      <c r="AR3132" s="1027"/>
    </row>
    <row r="3133" spans="43:44" x14ac:dyDescent="0.25">
      <c r="AQ3133" s="1026"/>
      <c r="AR3133" s="1027"/>
    </row>
    <row r="3134" spans="43:44" x14ac:dyDescent="0.25">
      <c r="AQ3134" s="1026"/>
      <c r="AR3134" s="1027"/>
    </row>
    <row r="3135" spans="43:44" x14ac:dyDescent="0.25">
      <c r="AQ3135" s="1026"/>
      <c r="AR3135" s="1027"/>
    </row>
    <row r="3136" spans="43:44" x14ac:dyDescent="0.25">
      <c r="AQ3136" s="1026"/>
      <c r="AR3136" s="1027"/>
    </row>
    <row r="3137" spans="43:44" x14ac:dyDescent="0.25">
      <c r="AQ3137" s="1026"/>
      <c r="AR3137" s="1027"/>
    </row>
    <row r="3138" spans="43:44" x14ac:dyDescent="0.25">
      <c r="AQ3138" s="1026"/>
      <c r="AR3138" s="1027"/>
    </row>
    <row r="3139" spans="43:44" x14ac:dyDescent="0.25">
      <c r="AQ3139" s="1026"/>
      <c r="AR3139" s="1027"/>
    </row>
    <row r="3140" spans="43:44" x14ac:dyDescent="0.25">
      <c r="AQ3140" s="1026"/>
      <c r="AR3140" s="1027"/>
    </row>
    <row r="3141" spans="43:44" x14ac:dyDescent="0.25">
      <c r="AQ3141" s="1026"/>
      <c r="AR3141" s="1027"/>
    </row>
    <row r="3142" spans="43:44" x14ac:dyDescent="0.25">
      <c r="AQ3142" s="1026"/>
      <c r="AR3142" s="1027"/>
    </row>
    <row r="3143" spans="43:44" x14ac:dyDescent="0.25">
      <c r="AQ3143" s="1026"/>
      <c r="AR3143" s="1027"/>
    </row>
    <row r="3144" spans="43:44" x14ac:dyDescent="0.25">
      <c r="AQ3144" s="1026"/>
      <c r="AR3144" s="1027"/>
    </row>
    <row r="3145" spans="43:44" x14ac:dyDescent="0.25">
      <c r="AQ3145" s="1026"/>
      <c r="AR3145" s="1027"/>
    </row>
    <row r="3146" spans="43:44" x14ac:dyDescent="0.25">
      <c r="AQ3146" s="1026"/>
      <c r="AR3146" s="1027"/>
    </row>
    <row r="3147" spans="43:44" x14ac:dyDescent="0.25">
      <c r="AQ3147" s="1026"/>
      <c r="AR3147" s="1027"/>
    </row>
    <row r="3148" spans="43:44" x14ac:dyDescent="0.25">
      <c r="AQ3148" s="1026"/>
      <c r="AR3148" s="1027"/>
    </row>
    <row r="3149" spans="43:44" x14ac:dyDescent="0.25">
      <c r="AQ3149" s="1026"/>
      <c r="AR3149" s="1027"/>
    </row>
    <row r="3150" spans="43:44" x14ac:dyDescent="0.25">
      <c r="AQ3150" s="1026"/>
      <c r="AR3150" s="1027"/>
    </row>
    <row r="3151" spans="43:44" x14ac:dyDescent="0.25">
      <c r="AQ3151" s="1026"/>
      <c r="AR3151" s="1027"/>
    </row>
    <row r="3152" spans="43:44" x14ac:dyDescent="0.25">
      <c r="AQ3152" s="1026"/>
      <c r="AR3152" s="1027"/>
    </row>
    <row r="3153" spans="43:44" x14ac:dyDescent="0.25">
      <c r="AQ3153" s="1026"/>
      <c r="AR3153" s="1027"/>
    </row>
    <row r="3154" spans="43:44" x14ac:dyDescent="0.25">
      <c r="AQ3154" s="1026"/>
      <c r="AR3154" s="1027"/>
    </row>
    <row r="3155" spans="43:44" x14ac:dyDescent="0.25">
      <c r="AQ3155" s="1026"/>
      <c r="AR3155" s="1027"/>
    </row>
    <row r="3156" spans="43:44" x14ac:dyDescent="0.25">
      <c r="AQ3156" s="1026"/>
      <c r="AR3156" s="1027"/>
    </row>
    <row r="3157" spans="43:44" x14ac:dyDescent="0.25">
      <c r="AQ3157" s="1026"/>
      <c r="AR3157" s="1027"/>
    </row>
    <row r="3158" spans="43:44" x14ac:dyDescent="0.25">
      <c r="AQ3158" s="1026"/>
      <c r="AR3158" s="1027"/>
    </row>
    <row r="3159" spans="43:44" x14ac:dyDescent="0.25">
      <c r="AQ3159" s="1026"/>
      <c r="AR3159" s="1027"/>
    </row>
    <row r="3160" spans="43:44" x14ac:dyDescent="0.25">
      <c r="AQ3160" s="1026"/>
      <c r="AR3160" s="1027"/>
    </row>
    <row r="3161" spans="43:44" x14ac:dyDescent="0.25">
      <c r="AQ3161" s="1026"/>
      <c r="AR3161" s="1027"/>
    </row>
    <row r="3162" spans="43:44" x14ac:dyDescent="0.25">
      <c r="AQ3162" s="1026"/>
      <c r="AR3162" s="1027"/>
    </row>
    <row r="3163" spans="43:44" x14ac:dyDescent="0.25">
      <c r="AQ3163" s="1026"/>
      <c r="AR3163" s="1027"/>
    </row>
    <row r="3164" spans="43:44" x14ac:dyDescent="0.25">
      <c r="AQ3164" s="1026"/>
      <c r="AR3164" s="1027"/>
    </row>
    <row r="3165" spans="43:44" x14ac:dyDescent="0.25">
      <c r="AQ3165" s="1026"/>
      <c r="AR3165" s="1027"/>
    </row>
    <row r="3166" spans="43:44" x14ac:dyDescent="0.25">
      <c r="AQ3166" s="1026"/>
      <c r="AR3166" s="1027"/>
    </row>
    <row r="3167" spans="43:44" x14ac:dyDescent="0.25">
      <c r="AQ3167" s="1026"/>
      <c r="AR3167" s="1027"/>
    </row>
    <row r="3168" spans="43:44" x14ac:dyDescent="0.25">
      <c r="AQ3168" s="1026"/>
      <c r="AR3168" s="1027"/>
    </row>
    <row r="3169" spans="43:44" x14ac:dyDescent="0.25">
      <c r="AQ3169" s="1026"/>
      <c r="AR3169" s="1027"/>
    </row>
    <row r="3170" spans="43:44" x14ac:dyDescent="0.25">
      <c r="AQ3170" s="1026"/>
      <c r="AR3170" s="1027"/>
    </row>
    <row r="3171" spans="43:44" x14ac:dyDescent="0.25">
      <c r="AQ3171" s="1026"/>
      <c r="AR3171" s="1027"/>
    </row>
    <row r="3172" spans="43:44" x14ac:dyDescent="0.25">
      <c r="AQ3172" s="1026"/>
      <c r="AR3172" s="1027"/>
    </row>
    <row r="3173" spans="43:44" x14ac:dyDescent="0.25">
      <c r="AQ3173" s="1026"/>
      <c r="AR3173" s="1027"/>
    </row>
    <row r="3174" spans="43:44" x14ac:dyDescent="0.25">
      <c r="AQ3174" s="1026"/>
      <c r="AR3174" s="1027"/>
    </row>
    <row r="3175" spans="43:44" x14ac:dyDescent="0.25">
      <c r="AQ3175" s="1026"/>
      <c r="AR3175" s="1027"/>
    </row>
    <row r="3176" spans="43:44" x14ac:dyDescent="0.25">
      <c r="AQ3176" s="1026"/>
      <c r="AR3176" s="1027"/>
    </row>
    <row r="3177" spans="43:44" x14ac:dyDescent="0.25">
      <c r="AQ3177" s="1026"/>
      <c r="AR3177" s="1027"/>
    </row>
    <row r="3178" spans="43:44" x14ac:dyDescent="0.25">
      <c r="AQ3178" s="1026"/>
      <c r="AR3178" s="1027"/>
    </row>
    <row r="3179" spans="43:44" x14ac:dyDescent="0.25">
      <c r="AQ3179" s="1026"/>
      <c r="AR3179" s="1027"/>
    </row>
    <row r="3180" spans="43:44" x14ac:dyDescent="0.25">
      <c r="AQ3180" s="1026"/>
      <c r="AR3180" s="1027"/>
    </row>
    <row r="3181" spans="43:44" x14ac:dyDescent="0.25">
      <c r="AQ3181" s="1026"/>
      <c r="AR3181" s="1027"/>
    </row>
    <row r="3182" spans="43:44" x14ac:dyDescent="0.25">
      <c r="AQ3182" s="1026"/>
      <c r="AR3182" s="1027"/>
    </row>
    <row r="3183" spans="43:44" x14ac:dyDescent="0.25">
      <c r="AQ3183" s="1026"/>
      <c r="AR3183" s="1027"/>
    </row>
    <row r="3184" spans="43:44" x14ac:dyDescent="0.25">
      <c r="AQ3184" s="1026"/>
      <c r="AR3184" s="1027"/>
    </row>
    <row r="3185" spans="43:44" x14ac:dyDescent="0.25">
      <c r="AQ3185" s="1026"/>
      <c r="AR3185" s="1027"/>
    </row>
    <row r="3186" spans="43:44" x14ac:dyDescent="0.25">
      <c r="AQ3186" s="1026"/>
      <c r="AR3186" s="1027"/>
    </row>
    <row r="3187" spans="43:44" x14ac:dyDescent="0.25">
      <c r="AQ3187" s="1026"/>
      <c r="AR3187" s="1027"/>
    </row>
    <row r="3188" spans="43:44" x14ac:dyDescent="0.25">
      <c r="AQ3188" s="1026"/>
      <c r="AR3188" s="1027"/>
    </row>
    <row r="3189" spans="43:44" x14ac:dyDescent="0.25">
      <c r="AQ3189" s="1026"/>
      <c r="AR3189" s="1027"/>
    </row>
    <row r="3190" spans="43:44" x14ac:dyDescent="0.25">
      <c r="AQ3190" s="1026"/>
      <c r="AR3190" s="1027"/>
    </row>
    <row r="3191" spans="43:44" x14ac:dyDescent="0.25">
      <c r="AQ3191" s="1026"/>
      <c r="AR3191" s="1027"/>
    </row>
    <row r="3192" spans="43:44" x14ac:dyDescent="0.25">
      <c r="AQ3192" s="1026"/>
      <c r="AR3192" s="1027"/>
    </row>
    <row r="3193" spans="43:44" x14ac:dyDescent="0.25">
      <c r="AQ3193" s="1026"/>
      <c r="AR3193" s="1027"/>
    </row>
    <row r="3194" spans="43:44" x14ac:dyDescent="0.25">
      <c r="AQ3194" s="1026"/>
      <c r="AR3194" s="1027"/>
    </row>
    <row r="3195" spans="43:44" x14ac:dyDescent="0.25">
      <c r="AQ3195" s="1026"/>
      <c r="AR3195" s="1027"/>
    </row>
    <row r="3196" spans="43:44" x14ac:dyDescent="0.25">
      <c r="AQ3196" s="1026"/>
      <c r="AR3196" s="1027"/>
    </row>
    <row r="3197" spans="43:44" x14ac:dyDescent="0.25">
      <c r="AQ3197" s="1026"/>
      <c r="AR3197" s="1027"/>
    </row>
    <row r="3198" spans="43:44" x14ac:dyDescent="0.25">
      <c r="AQ3198" s="1026"/>
      <c r="AR3198" s="1027"/>
    </row>
    <row r="3199" spans="43:44" x14ac:dyDescent="0.25">
      <c r="AQ3199" s="1026"/>
      <c r="AR3199" s="1027"/>
    </row>
    <row r="3200" spans="43:44" x14ac:dyDescent="0.25">
      <c r="AQ3200" s="1026"/>
      <c r="AR3200" s="1027"/>
    </row>
    <row r="3201" spans="43:44" x14ac:dyDescent="0.25">
      <c r="AQ3201" s="1026"/>
      <c r="AR3201" s="1027"/>
    </row>
    <row r="3202" spans="43:44" x14ac:dyDescent="0.25">
      <c r="AQ3202" s="1026"/>
      <c r="AR3202" s="1027"/>
    </row>
    <row r="3203" spans="43:44" x14ac:dyDescent="0.25">
      <c r="AQ3203" s="1026"/>
      <c r="AR3203" s="1027"/>
    </row>
    <row r="3204" spans="43:44" x14ac:dyDescent="0.25">
      <c r="AQ3204" s="1026"/>
      <c r="AR3204" s="1027"/>
    </row>
    <row r="3205" spans="43:44" x14ac:dyDescent="0.25">
      <c r="AQ3205" s="1026"/>
      <c r="AR3205" s="1027"/>
    </row>
    <row r="3206" spans="43:44" x14ac:dyDescent="0.25">
      <c r="AQ3206" s="1026"/>
      <c r="AR3206" s="1027"/>
    </row>
    <row r="3207" spans="43:44" x14ac:dyDescent="0.25">
      <c r="AQ3207" s="1026"/>
      <c r="AR3207" s="1027"/>
    </row>
    <row r="3208" spans="43:44" x14ac:dyDescent="0.25">
      <c r="AQ3208" s="1026"/>
      <c r="AR3208" s="1027"/>
    </row>
    <row r="3209" spans="43:44" x14ac:dyDescent="0.25">
      <c r="AQ3209" s="1026"/>
      <c r="AR3209" s="1027"/>
    </row>
    <row r="3210" spans="43:44" x14ac:dyDescent="0.25">
      <c r="AQ3210" s="1026"/>
      <c r="AR3210" s="1027"/>
    </row>
    <row r="3211" spans="43:44" x14ac:dyDescent="0.25">
      <c r="AQ3211" s="1026"/>
      <c r="AR3211" s="1027"/>
    </row>
    <row r="3212" spans="43:44" x14ac:dyDescent="0.25">
      <c r="AQ3212" s="1026"/>
      <c r="AR3212" s="1027"/>
    </row>
    <row r="3213" spans="43:44" x14ac:dyDescent="0.25">
      <c r="AQ3213" s="1026"/>
      <c r="AR3213" s="1027"/>
    </row>
    <row r="3214" spans="43:44" x14ac:dyDescent="0.25">
      <c r="AQ3214" s="1026"/>
      <c r="AR3214" s="1027"/>
    </row>
    <row r="3215" spans="43:44" x14ac:dyDescent="0.25">
      <c r="AQ3215" s="1026"/>
      <c r="AR3215" s="1027"/>
    </row>
    <row r="3216" spans="43:44" x14ac:dyDescent="0.25">
      <c r="AQ3216" s="1026"/>
      <c r="AR3216" s="1027"/>
    </row>
    <row r="3217" spans="43:44" x14ac:dyDescent="0.25">
      <c r="AQ3217" s="1026"/>
      <c r="AR3217" s="1027"/>
    </row>
    <row r="3218" spans="43:44" x14ac:dyDescent="0.25">
      <c r="AQ3218" s="1026"/>
      <c r="AR3218" s="1027"/>
    </row>
    <row r="3219" spans="43:44" x14ac:dyDescent="0.25">
      <c r="AQ3219" s="1026"/>
      <c r="AR3219" s="1027"/>
    </row>
    <row r="3220" spans="43:44" x14ac:dyDescent="0.25">
      <c r="AQ3220" s="1026"/>
      <c r="AR3220" s="1027"/>
    </row>
    <row r="3221" spans="43:44" x14ac:dyDescent="0.25">
      <c r="AQ3221" s="1026"/>
      <c r="AR3221" s="1027"/>
    </row>
    <row r="3222" spans="43:44" x14ac:dyDescent="0.25">
      <c r="AQ3222" s="1026"/>
      <c r="AR3222" s="1027"/>
    </row>
    <row r="3223" spans="43:44" x14ac:dyDescent="0.25">
      <c r="AQ3223" s="1026"/>
      <c r="AR3223" s="1027"/>
    </row>
    <row r="3224" spans="43:44" x14ac:dyDescent="0.25">
      <c r="AQ3224" s="1026"/>
      <c r="AR3224" s="1027"/>
    </row>
    <row r="3225" spans="43:44" x14ac:dyDescent="0.25">
      <c r="AQ3225" s="1026"/>
      <c r="AR3225" s="1027"/>
    </row>
    <row r="3226" spans="43:44" x14ac:dyDescent="0.25">
      <c r="AQ3226" s="1026"/>
      <c r="AR3226" s="1027"/>
    </row>
    <row r="3227" spans="43:44" x14ac:dyDescent="0.25">
      <c r="AQ3227" s="1026"/>
      <c r="AR3227" s="1027"/>
    </row>
    <row r="3228" spans="43:44" x14ac:dyDescent="0.25">
      <c r="AQ3228" s="1026"/>
      <c r="AR3228" s="1027"/>
    </row>
    <row r="3229" spans="43:44" x14ac:dyDescent="0.25">
      <c r="AQ3229" s="1026"/>
      <c r="AR3229" s="1027"/>
    </row>
    <row r="3230" spans="43:44" x14ac:dyDescent="0.25">
      <c r="AQ3230" s="1026"/>
      <c r="AR3230" s="1027"/>
    </row>
    <row r="3231" spans="43:44" x14ac:dyDescent="0.25">
      <c r="AQ3231" s="1026"/>
      <c r="AR3231" s="1027"/>
    </row>
    <row r="3232" spans="43:44" x14ac:dyDescent="0.25">
      <c r="AQ3232" s="1026"/>
      <c r="AR3232" s="1027"/>
    </row>
    <row r="3233" spans="43:44" x14ac:dyDescent="0.25">
      <c r="AQ3233" s="1026"/>
      <c r="AR3233" s="1027"/>
    </row>
    <row r="3234" spans="43:44" x14ac:dyDescent="0.25">
      <c r="AQ3234" s="1026"/>
      <c r="AR3234" s="1027"/>
    </row>
    <row r="3235" spans="43:44" x14ac:dyDescent="0.25">
      <c r="AQ3235" s="1026"/>
      <c r="AR3235" s="1027"/>
    </row>
    <row r="3236" spans="43:44" x14ac:dyDescent="0.25">
      <c r="AQ3236" s="1026"/>
      <c r="AR3236" s="1027"/>
    </row>
    <row r="3237" spans="43:44" x14ac:dyDescent="0.25">
      <c r="AQ3237" s="1026"/>
      <c r="AR3237" s="1027"/>
    </row>
    <row r="3238" spans="43:44" x14ac:dyDescent="0.25">
      <c r="AQ3238" s="1026"/>
      <c r="AR3238" s="1027"/>
    </row>
    <row r="3239" spans="43:44" x14ac:dyDescent="0.25">
      <c r="AQ3239" s="1026"/>
      <c r="AR3239" s="1027"/>
    </row>
    <row r="3240" spans="43:44" x14ac:dyDescent="0.25">
      <c r="AQ3240" s="1026"/>
      <c r="AR3240" s="1027"/>
    </row>
    <row r="3241" spans="43:44" x14ac:dyDescent="0.25">
      <c r="AQ3241" s="1026"/>
      <c r="AR3241" s="1027"/>
    </row>
    <row r="3242" spans="43:44" x14ac:dyDescent="0.25">
      <c r="AQ3242" s="1026"/>
      <c r="AR3242" s="1027"/>
    </row>
    <row r="3243" spans="43:44" x14ac:dyDescent="0.25">
      <c r="AQ3243" s="1026"/>
      <c r="AR3243" s="1027"/>
    </row>
    <row r="3244" spans="43:44" x14ac:dyDescent="0.25">
      <c r="AQ3244" s="1026"/>
      <c r="AR3244" s="1027"/>
    </row>
    <row r="3245" spans="43:44" x14ac:dyDescent="0.25">
      <c r="AQ3245" s="1026"/>
      <c r="AR3245" s="1027"/>
    </row>
    <row r="3246" spans="43:44" x14ac:dyDescent="0.25">
      <c r="AQ3246" s="1026"/>
      <c r="AR3246" s="1027"/>
    </row>
    <row r="3247" spans="43:44" x14ac:dyDescent="0.25">
      <c r="AQ3247" s="1026"/>
      <c r="AR3247" s="1027"/>
    </row>
    <row r="3248" spans="43:44" x14ac:dyDescent="0.25">
      <c r="AQ3248" s="1026"/>
      <c r="AR3248" s="1027"/>
    </row>
    <row r="3249" spans="43:44" x14ac:dyDescent="0.25">
      <c r="AQ3249" s="1026"/>
      <c r="AR3249" s="1027"/>
    </row>
    <row r="3250" spans="43:44" x14ac:dyDescent="0.25">
      <c r="AQ3250" s="1026"/>
      <c r="AR3250" s="1027"/>
    </row>
    <row r="3251" spans="43:44" x14ac:dyDescent="0.25">
      <c r="AQ3251" s="1026"/>
      <c r="AR3251" s="1027"/>
    </row>
    <row r="3252" spans="43:44" x14ac:dyDescent="0.25">
      <c r="AQ3252" s="1026"/>
      <c r="AR3252" s="1027"/>
    </row>
    <row r="3253" spans="43:44" x14ac:dyDescent="0.25">
      <c r="AQ3253" s="1026"/>
      <c r="AR3253" s="1027"/>
    </row>
    <row r="3254" spans="43:44" x14ac:dyDescent="0.25">
      <c r="AQ3254" s="1026"/>
      <c r="AR3254" s="1027"/>
    </row>
    <row r="3255" spans="43:44" x14ac:dyDescent="0.25">
      <c r="AQ3255" s="1026"/>
      <c r="AR3255" s="1027"/>
    </row>
    <row r="3256" spans="43:44" x14ac:dyDescent="0.25">
      <c r="AQ3256" s="1026"/>
      <c r="AR3256" s="1027"/>
    </row>
    <row r="3257" spans="43:44" x14ac:dyDescent="0.25">
      <c r="AQ3257" s="1026"/>
      <c r="AR3257" s="1027"/>
    </row>
    <row r="3258" spans="43:44" x14ac:dyDescent="0.25">
      <c r="AQ3258" s="1026"/>
      <c r="AR3258" s="1027"/>
    </row>
    <row r="3259" spans="43:44" x14ac:dyDescent="0.25">
      <c r="AQ3259" s="1026"/>
      <c r="AR3259" s="1027"/>
    </row>
    <row r="3260" spans="43:44" x14ac:dyDescent="0.25">
      <c r="AQ3260" s="1026"/>
      <c r="AR3260" s="1027"/>
    </row>
    <row r="3261" spans="43:44" x14ac:dyDescent="0.25">
      <c r="AQ3261" s="1026"/>
      <c r="AR3261" s="1027"/>
    </row>
    <row r="3262" spans="43:44" x14ac:dyDescent="0.25">
      <c r="AQ3262" s="1026"/>
      <c r="AR3262" s="1027"/>
    </row>
    <row r="3263" spans="43:44" x14ac:dyDescent="0.25">
      <c r="AQ3263" s="1026"/>
      <c r="AR3263" s="1027"/>
    </row>
    <row r="3264" spans="43:44" x14ac:dyDescent="0.25">
      <c r="AQ3264" s="1026"/>
      <c r="AR3264" s="1027"/>
    </row>
    <row r="3265" spans="43:44" x14ac:dyDescent="0.25">
      <c r="AQ3265" s="1026"/>
      <c r="AR3265" s="1027"/>
    </row>
    <row r="3266" spans="43:44" x14ac:dyDescent="0.25">
      <c r="AQ3266" s="1026"/>
      <c r="AR3266" s="1027"/>
    </row>
    <row r="3267" spans="43:44" x14ac:dyDescent="0.25">
      <c r="AQ3267" s="1026"/>
      <c r="AR3267" s="1027"/>
    </row>
    <row r="3268" spans="43:44" x14ac:dyDescent="0.25">
      <c r="AQ3268" s="1026"/>
      <c r="AR3268" s="1027"/>
    </row>
    <row r="3269" spans="43:44" x14ac:dyDescent="0.25">
      <c r="AQ3269" s="1026"/>
      <c r="AR3269" s="1027"/>
    </row>
    <row r="3270" spans="43:44" x14ac:dyDescent="0.25">
      <c r="AQ3270" s="1026"/>
      <c r="AR3270" s="1027"/>
    </row>
    <row r="3271" spans="43:44" x14ac:dyDescent="0.25">
      <c r="AQ3271" s="1026"/>
      <c r="AR3271" s="1027"/>
    </row>
    <row r="3272" spans="43:44" x14ac:dyDescent="0.25">
      <c r="AQ3272" s="1026"/>
      <c r="AR3272" s="1027"/>
    </row>
    <row r="3273" spans="43:44" x14ac:dyDescent="0.25">
      <c r="AQ3273" s="1026"/>
      <c r="AR3273" s="1027"/>
    </row>
    <row r="3274" spans="43:44" x14ac:dyDescent="0.25">
      <c r="AQ3274" s="1026"/>
      <c r="AR3274" s="1027"/>
    </row>
    <row r="3275" spans="43:44" x14ac:dyDescent="0.25">
      <c r="AQ3275" s="1026"/>
      <c r="AR3275" s="1027"/>
    </row>
    <row r="3276" spans="43:44" x14ac:dyDescent="0.25">
      <c r="AQ3276" s="1026"/>
      <c r="AR3276" s="1027"/>
    </row>
    <row r="3277" spans="43:44" x14ac:dyDescent="0.25">
      <c r="AQ3277" s="1026"/>
      <c r="AR3277" s="1027"/>
    </row>
    <row r="3278" spans="43:44" x14ac:dyDescent="0.25">
      <c r="AQ3278" s="1026"/>
      <c r="AR3278" s="1027"/>
    </row>
    <row r="3279" spans="43:44" x14ac:dyDescent="0.25">
      <c r="AQ3279" s="1026"/>
      <c r="AR3279" s="1027"/>
    </row>
    <row r="3280" spans="43:44" x14ac:dyDescent="0.25">
      <c r="AQ3280" s="1026"/>
      <c r="AR3280" s="1027"/>
    </row>
    <row r="3281" spans="43:44" x14ac:dyDescent="0.25">
      <c r="AQ3281" s="1026"/>
      <c r="AR3281" s="1027"/>
    </row>
    <row r="3282" spans="43:44" x14ac:dyDescent="0.25">
      <c r="AQ3282" s="1026"/>
      <c r="AR3282" s="1027"/>
    </row>
    <row r="3283" spans="43:44" x14ac:dyDescent="0.25">
      <c r="AQ3283" s="1026"/>
      <c r="AR3283" s="1027"/>
    </row>
    <row r="3284" spans="43:44" x14ac:dyDescent="0.25">
      <c r="AQ3284" s="1026"/>
      <c r="AR3284" s="1027"/>
    </row>
    <row r="3285" spans="43:44" x14ac:dyDescent="0.25">
      <c r="AQ3285" s="1026"/>
      <c r="AR3285" s="1027"/>
    </row>
    <row r="3286" spans="43:44" x14ac:dyDescent="0.25">
      <c r="AQ3286" s="1026"/>
      <c r="AR3286" s="1027"/>
    </row>
    <row r="3287" spans="43:44" x14ac:dyDescent="0.25">
      <c r="AQ3287" s="1026"/>
      <c r="AR3287" s="1027"/>
    </row>
    <row r="3288" spans="43:44" x14ac:dyDescent="0.25">
      <c r="AQ3288" s="1026"/>
      <c r="AR3288" s="1027"/>
    </row>
    <row r="3289" spans="43:44" x14ac:dyDescent="0.25">
      <c r="AQ3289" s="1026"/>
      <c r="AR3289" s="1027"/>
    </row>
    <row r="3290" spans="43:44" x14ac:dyDescent="0.25">
      <c r="AQ3290" s="1026"/>
      <c r="AR3290" s="1027"/>
    </row>
    <row r="3291" spans="43:44" x14ac:dyDescent="0.25">
      <c r="AQ3291" s="1026"/>
      <c r="AR3291" s="1027"/>
    </row>
    <row r="3292" spans="43:44" x14ac:dyDescent="0.25">
      <c r="AQ3292" s="1026"/>
      <c r="AR3292" s="1027"/>
    </row>
    <row r="3293" spans="43:44" x14ac:dyDescent="0.25">
      <c r="AQ3293" s="1026"/>
      <c r="AR3293" s="1027"/>
    </row>
    <row r="3294" spans="43:44" x14ac:dyDescent="0.25">
      <c r="AQ3294" s="1026"/>
      <c r="AR3294" s="1027"/>
    </row>
    <row r="3295" spans="43:44" x14ac:dyDescent="0.25">
      <c r="AQ3295" s="1026"/>
      <c r="AR3295" s="1027"/>
    </row>
    <row r="3296" spans="43:44" x14ac:dyDescent="0.25">
      <c r="AQ3296" s="1026"/>
      <c r="AR3296" s="1027"/>
    </row>
    <row r="3297" spans="43:44" x14ac:dyDescent="0.25">
      <c r="AQ3297" s="1026"/>
      <c r="AR3297" s="1027"/>
    </row>
    <row r="3298" spans="43:44" x14ac:dyDescent="0.25">
      <c r="AQ3298" s="1026"/>
      <c r="AR3298" s="1027"/>
    </row>
    <row r="3299" spans="43:44" x14ac:dyDescent="0.25">
      <c r="AQ3299" s="1026"/>
      <c r="AR3299" s="1027"/>
    </row>
    <row r="3300" spans="43:44" x14ac:dyDescent="0.25">
      <c r="AQ3300" s="1026"/>
      <c r="AR3300" s="1027"/>
    </row>
    <row r="3301" spans="43:44" x14ac:dyDescent="0.25">
      <c r="AQ3301" s="1026"/>
      <c r="AR3301" s="1027"/>
    </row>
    <row r="3302" spans="43:44" x14ac:dyDescent="0.25">
      <c r="AQ3302" s="1026"/>
      <c r="AR3302" s="1027"/>
    </row>
    <row r="3303" spans="43:44" x14ac:dyDescent="0.25">
      <c r="AQ3303" s="1026"/>
      <c r="AR3303" s="1027"/>
    </row>
    <row r="3304" spans="43:44" x14ac:dyDescent="0.25">
      <c r="AQ3304" s="1026"/>
      <c r="AR3304" s="1027"/>
    </row>
    <row r="3305" spans="43:44" x14ac:dyDescent="0.25">
      <c r="AQ3305" s="1026"/>
      <c r="AR3305" s="1027"/>
    </row>
    <row r="3306" spans="43:44" x14ac:dyDescent="0.25">
      <c r="AQ3306" s="1026"/>
      <c r="AR3306" s="1027"/>
    </row>
    <row r="3307" spans="43:44" x14ac:dyDescent="0.25">
      <c r="AQ3307" s="1026"/>
      <c r="AR3307" s="1027"/>
    </row>
    <row r="3308" spans="43:44" x14ac:dyDescent="0.25">
      <c r="AQ3308" s="1026"/>
      <c r="AR3308" s="1027"/>
    </row>
    <row r="3309" spans="43:44" x14ac:dyDescent="0.25">
      <c r="AQ3309" s="1026"/>
      <c r="AR3309" s="1027"/>
    </row>
    <row r="3310" spans="43:44" x14ac:dyDescent="0.25">
      <c r="AQ3310" s="1026"/>
      <c r="AR3310" s="1027"/>
    </row>
    <row r="3311" spans="43:44" x14ac:dyDescent="0.25">
      <c r="AQ3311" s="1026"/>
      <c r="AR3311" s="1027"/>
    </row>
    <row r="3312" spans="43:44" x14ac:dyDescent="0.25">
      <c r="AQ3312" s="1026"/>
      <c r="AR3312" s="1027"/>
    </row>
    <row r="3313" spans="43:44" x14ac:dyDescent="0.25">
      <c r="AQ3313" s="1026"/>
      <c r="AR3313" s="1027"/>
    </row>
    <row r="3314" spans="43:44" x14ac:dyDescent="0.25">
      <c r="AQ3314" s="1026"/>
      <c r="AR3314" s="1027"/>
    </row>
    <row r="3315" spans="43:44" x14ac:dyDescent="0.25">
      <c r="AQ3315" s="1026"/>
      <c r="AR3315" s="1027"/>
    </row>
    <row r="3316" spans="43:44" x14ac:dyDescent="0.25">
      <c r="AQ3316" s="1026"/>
      <c r="AR3316" s="1027"/>
    </row>
    <row r="3317" spans="43:44" x14ac:dyDescent="0.25">
      <c r="AQ3317" s="1026"/>
      <c r="AR3317" s="1027"/>
    </row>
    <row r="3318" spans="43:44" x14ac:dyDescent="0.25">
      <c r="AQ3318" s="1026"/>
      <c r="AR3318" s="1027"/>
    </row>
    <row r="3319" spans="43:44" x14ac:dyDescent="0.25">
      <c r="AQ3319" s="1026"/>
      <c r="AR3319" s="1027"/>
    </row>
    <row r="3320" spans="43:44" x14ac:dyDescent="0.25">
      <c r="AQ3320" s="1026"/>
      <c r="AR3320" s="1027"/>
    </row>
    <row r="3321" spans="43:44" x14ac:dyDescent="0.25">
      <c r="AQ3321" s="1026"/>
      <c r="AR3321" s="1027"/>
    </row>
    <row r="3322" spans="43:44" x14ac:dyDescent="0.25">
      <c r="AQ3322" s="1026"/>
      <c r="AR3322" s="1027"/>
    </row>
    <row r="3323" spans="43:44" x14ac:dyDescent="0.25">
      <c r="AQ3323" s="1026"/>
      <c r="AR3323" s="1027"/>
    </row>
    <row r="3324" spans="43:44" x14ac:dyDescent="0.25">
      <c r="AQ3324" s="1026"/>
      <c r="AR3324" s="1027"/>
    </row>
    <row r="3325" spans="43:44" x14ac:dyDescent="0.25">
      <c r="AQ3325" s="1026"/>
      <c r="AR3325" s="1027"/>
    </row>
    <row r="3326" spans="43:44" x14ac:dyDescent="0.25">
      <c r="AQ3326" s="1026"/>
      <c r="AR3326" s="1027"/>
    </row>
    <row r="3327" spans="43:44" x14ac:dyDescent="0.25">
      <c r="AQ3327" s="1026"/>
      <c r="AR3327" s="1027"/>
    </row>
    <row r="3328" spans="43:44" x14ac:dyDescent="0.25">
      <c r="AQ3328" s="1026"/>
      <c r="AR3328" s="1027"/>
    </row>
    <row r="3329" spans="43:44" x14ac:dyDescent="0.25">
      <c r="AQ3329" s="1026"/>
      <c r="AR3329" s="1027"/>
    </row>
    <row r="3330" spans="43:44" x14ac:dyDescent="0.25">
      <c r="AQ3330" s="1026"/>
      <c r="AR3330" s="1027"/>
    </row>
    <row r="3331" spans="43:44" x14ac:dyDescent="0.25">
      <c r="AQ3331" s="1026"/>
      <c r="AR3331" s="1027"/>
    </row>
    <row r="3332" spans="43:44" x14ac:dyDescent="0.25">
      <c r="AQ3332" s="1026"/>
      <c r="AR3332" s="1027"/>
    </row>
    <row r="3333" spans="43:44" x14ac:dyDescent="0.25">
      <c r="AQ3333" s="1026"/>
      <c r="AR3333" s="1027"/>
    </row>
    <row r="3334" spans="43:44" x14ac:dyDescent="0.25">
      <c r="AQ3334" s="1026"/>
      <c r="AR3334" s="1027"/>
    </row>
    <row r="3335" spans="43:44" x14ac:dyDescent="0.25">
      <c r="AQ3335" s="1026"/>
      <c r="AR3335" s="1027"/>
    </row>
    <row r="3336" spans="43:44" x14ac:dyDescent="0.25">
      <c r="AQ3336" s="1026"/>
      <c r="AR3336" s="1027"/>
    </row>
    <row r="3337" spans="43:44" x14ac:dyDescent="0.25">
      <c r="AQ3337" s="1026"/>
      <c r="AR3337" s="1027"/>
    </row>
    <row r="3338" spans="43:44" x14ac:dyDescent="0.25">
      <c r="AQ3338" s="1026"/>
      <c r="AR3338" s="1027"/>
    </row>
    <row r="3339" spans="43:44" x14ac:dyDescent="0.25">
      <c r="AQ3339" s="1026"/>
      <c r="AR3339" s="1027"/>
    </row>
    <row r="3340" spans="43:44" x14ac:dyDescent="0.25">
      <c r="AQ3340" s="1026"/>
      <c r="AR3340" s="1027"/>
    </row>
    <row r="3341" spans="43:44" x14ac:dyDescent="0.25">
      <c r="AQ3341" s="1026"/>
      <c r="AR3341" s="1027"/>
    </row>
    <row r="3342" spans="43:44" x14ac:dyDescent="0.25">
      <c r="AQ3342" s="1026"/>
      <c r="AR3342" s="1027"/>
    </row>
    <row r="3343" spans="43:44" x14ac:dyDescent="0.25">
      <c r="AQ3343" s="1026"/>
      <c r="AR3343" s="1027"/>
    </row>
    <row r="3344" spans="43:44" x14ac:dyDescent="0.25">
      <c r="AQ3344" s="1026"/>
      <c r="AR3344" s="1027"/>
    </row>
    <row r="3345" spans="43:44" x14ac:dyDescent="0.25">
      <c r="AQ3345" s="1026"/>
      <c r="AR3345" s="1027"/>
    </row>
    <row r="3346" spans="43:44" x14ac:dyDescent="0.25">
      <c r="AQ3346" s="1026"/>
      <c r="AR3346" s="1027"/>
    </row>
    <row r="3347" spans="43:44" x14ac:dyDescent="0.25">
      <c r="AQ3347" s="1026"/>
      <c r="AR3347" s="1027"/>
    </row>
    <row r="3348" spans="43:44" x14ac:dyDescent="0.25">
      <c r="AQ3348" s="1026"/>
      <c r="AR3348" s="1027"/>
    </row>
    <row r="3349" spans="43:44" x14ac:dyDescent="0.25">
      <c r="AQ3349" s="1026"/>
      <c r="AR3349" s="1027"/>
    </row>
    <row r="3350" spans="43:44" x14ac:dyDescent="0.25">
      <c r="AQ3350" s="1026"/>
      <c r="AR3350" s="1027"/>
    </row>
    <row r="3351" spans="43:44" x14ac:dyDescent="0.25">
      <c r="AQ3351" s="1026"/>
      <c r="AR3351" s="1027"/>
    </row>
    <row r="3352" spans="43:44" x14ac:dyDescent="0.25">
      <c r="AQ3352" s="1026"/>
      <c r="AR3352" s="1027"/>
    </row>
    <row r="3353" spans="43:44" x14ac:dyDescent="0.25">
      <c r="AQ3353" s="1026"/>
      <c r="AR3353" s="1027"/>
    </row>
    <row r="3354" spans="43:44" x14ac:dyDescent="0.25">
      <c r="AQ3354" s="1026"/>
      <c r="AR3354" s="1027"/>
    </row>
    <row r="3355" spans="43:44" x14ac:dyDescent="0.25">
      <c r="AQ3355" s="1026"/>
      <c r="AR3355" s="1027"/>
    </row>
    <row r="3356" spans="43:44" x14ac:dyDescent="0.25">
      <c r="AQ3356" s="1026"/>
      <c r="AR3356" s="1027"/>
    </row>
    <row r="3357" spans="43:44" x14ac:dyDescent="0.25">
      <c r="AQ3357" s="1026"/>
      <c r="AR3357" s="1027"/>
    </row>
    <row r="3358" spans="43:44" x14ac:dyDescent="0.25">
      <c r="AQ3358" s="1026"/>
      <c r="AR3358" s="1027"/>
    </row>
    <row r="3359" spans="43:44" x14ac:dyDescent="0.25">
      <c r="AQ3359" s="1026"/>
      <c r="AR3359" s="1027"/>
    </row>
    <row r="3360" spans="43:44" x14ac:dyDescent="0.25">
      <c r="AQ3360" s="1026"/>
      <c r="AR3360" s="1027"/>
    </row>
    <row r="3361" spans="43:44" x14ac:dyDescent="0.25">
      <c r="AQ3361" s="1026"/>
      <c r="AR3361" s="1027"/>
    </row>
    <row r="3362" spans="43:44" x14ac:dyDescent="0.25">
      <c r="AQ3362" s="1026"/>
      <c r="AR3362" s="1027"/>
    </row>
    <row r="3363" spans="43:44" x14ac:dyDescent="0.25">
      <c r="AQ3363" s="1026"/>
      <c r="AR3363" s="1027"/>
    </row>
    <row r="3364" spans="43:44" x14ac:dyDescent="0.25">
      <c r="AQ3364" s="1026"/>
      <c r="AR3364" s="1027"/>
    </row>
    <row r="3365" spans="43:44" x14ac:dyDescent="0.25">
      <c r="AQ3365" s="1026"/>
      <c r="AR3365" s="1027"/>
    </row>
    <row r="3366" spans="43:44" x14ac:dyDescent="0.25">
      <c r="AQ3366" s="1026"/>
      <c r="AR3366" s="1027"/>
    </row>
    <row r="3367" spans="43:44" x14ac:dyDescent="0.25">
      <c r="AQ3367" s="1026"/>
      <c r="AR3367" s="1027"/>
    </row>
    <row r="3368" spans="43:44" x14ac:dyDescent="0.25">
      <c r="AQ3368" s="1026"/>
      <c r="AR3368" s="1027"/>
    </row>
    <row r="3369" spans="43:44" x14ac:dyDescent="0.25">
      <c r="AQ3369" s="1026"/>
      <c r="AR3369" s="1027"/>
    </row>
    <row r="3370" spans="43:44" x14ac:dyDescent="0.25">
      <c r="AQ3370" s="1026"/>
      <c r="AR3370" s="1027"/>
    </row>
    <row r="3371" spans="43:44" x14ac:dyDescent="0.25">
      <c r="AQ3371" s="1026"/>
      <c r="AR3371" s="1027"/>
    </row>
    <row r="3372" spans="43:44" x14ac:dyDescent="0.25">
      <c r="AQ3372" s="1026"/>
      <c r="AR3372" s="1027"/>
    </row>
    <row r="3373" spans="43:44" x14ac:dyDescent="0.25">
      <c r="AQ3373" s="1026"/>
      <c r="AR3373" s="1027"/>
    </row>
    <row r="3374" spans="43:44" x14ac:dyDescent="0.25">
      <c r="AQ3374" s="1026"/>
      <c r="AR3374" s="1027"/>
    </row>
    <row r="3375" spans="43:44" x14ac:dyDescent="0.25">
      <c r="AQ3375" s="1026"/>
      <c r="AR3375" s="1027"/>
    </row>
    <row r="3376" spans="43:44" x14ac:dyDescent="0.25">
      <c r="AQ3376" s="1026"/>
      <c r="AR3376" s="1027"/>
    </row>
    <row r="3377" spans="43:44" x14ac:dyDescent="0.25">
      <c r="AQ3377" s="1026"/>
      <c r="AR3377" s="1027"/>
    </row>
    <row r="3378" spans="43:44" x14ac:dyDescent="0.25">
      <c r="AQ3378" s="1026"/>
      <c r="AR3378" s="1027"/>
    </row>
    <row r="3379" spans="43:44" x14ac:dyDescent="0.25">
      <c r="AQ3379" s="1026"/>
      <c r="AR3379" s="1027"/>
    </row>
    <row r="3380" spans="43:44" x14ac:dyDescent="0.25">
      <c r="AQ3380" s="1026"/>
      <c r="AR3380" s="1027"/>
    </row>
    <row r="3381" spans="43:44" x14ac:dyDescent="0.25">
      <c r="AQ3381" s="1026"/>
      <c r="AR3381" s="1027"/>
    </row>
    <row r="3382" spans="43:44" x14ac:dyDescent="0.25">
      <c r="AQ3382" s="1026"/>
      <c r="AR3382" s="1027"/>
    </row>
    <row r="3383" spans="43:44" x14ac:dyDescent="0.25">
      <c r="AQ3383" s="1026"/>
      <c r="AR3383" s="1027"/>
    </row>
    <row r="3384" spans="43:44" x14ac:dyDescent="0.25">
      <c r="AQ3384" s="1026"/>
      <c r="AR3384" s="1027"/>
    </row>
    <row r="3385" spans="43:44" x14ac:dyDescent="0.25">
      <c r="AQ3385" s="1026"/>
      <c r="AR3385" s="1027"/>
    </row>
    <row r="3386" spans="43:44" x14ac:dyDescent="0.25">
      <c r="AQ3386" s="1026"/>
      <c r="AR3386" s="1027"/>
    </row>
    <row r="3387" spans="43:44" x14ac:dyDescent="0.25">
      <c r="AQ3387" s="1026"/>
      <c r="AR3387" s="1027"/>
    </row>
    <row r="3388" spans="43:44" x14ac:dyDescent="0.25">
      <c r="AQ3388" s="1026"/>
      <c r="AR3388" s="1027"/>
    </row>
    <row r="3389" spans="43:44" x14ac:dyDescent="0.25">
      <c r="AQ3389" s="1026"/>
      <c r="AR3389" s="1027"/>
    </row>
    <row r="3390" spans="43:44" x14ac:dyDescent="0.25">
      <c r="AQ3390" s="1026"/>
      <c r="AR3390" s="1027"/>
    </row>
    <row r="3391" spans="43:44" x14ac:dyDescent="0.25">
      <c r="AQ3391" s="1026"/>
      <c r="AR3391" s="1027"/>
    </row>
    <row r="3392" spans="43:44" x14ac:dyDescent="0.25">
      <c r="AQ3392" s="1026"/>
      <c r="AR3392" s="1027"/>
    </row>
    <row r="3393" spans="43:44" x14ac:dyDescent="0.25">
      <c r="AQ3393" s="1026"/>
      <c r="AR3393" s="1027"/>
    </row>
    <row r="3394" spans="43:44" x14ac:dyDescent="0.25">
      <c r="AQ3394" s="1026"/>
      <c r="AR3394" s="1027"/>
    </row>
    <row r="3395" spans="43:44" x14ac:dyDescent="0.25">
      <c r="AQ3395" s="1026"/>
      <c r="AR3395" s="1027"/>
    </row>
    <row r="3396" spans="43:44" x14ac:dyDescent="0.25">
      <c r="AQ3396" s="1026"/>
      <c r="AR3396" s="1027"/>
    </row>
    <row r="3397" spans="43:44" x14ac:dyDescent="0.25">
      <c r="AQ3397" s="1026"/>
      <c r="AR3397" s="1027"/>
    </row>
    <row r="3398" spans="43:44" x14ac:dyDescent="0.25">
      <c r="AQ3398" s="1026"/>
      <c r="AR3398" s="1027"/>
    </row>
    <row r="3399" spans="43:44" x14ac:dyDescent="0.25">
      <c r="AQ3399" s="1026"/>
      <c r="AR3399" s="1027"/>
    </row>
    <row r="3400" spans="43:44" x14ac:dyDescent="0.25">
      <c r="AQ3400" s="1026"/>
      <c r="AR3400" s="1027"/>
    </row>
    <row r="3401" spans="43:44" x14ac:dyDescent="0.25">
      <c r="AQ3401" s="1026"/>
      <c r="AR3401" s="1027"/>
    </row>
    <row r="3402" spans="43:44" x14ac:dyDescent="0.25">
      <c r="AQ3402" s="1026"/>
      <c r="AR3402" s="1027"/>
    </row>
    <row r="3403" spans="43:44" x14ac:dyDescent="0.25">
      <c r="AQ3403" s="1026"/>
      <c r="AR3403" s="1027"/>
    </row>
    <row r="3404" spans="43:44" x14ac:dyDescent="0.25">
      <c r="AQ3404" s="1026"/>
      <c r="AR3404" s="1027"/>
    </row>
    <row r="3405" spans="43:44" x14ac:dyDescent="0.25">
      <c r="AQ3405" s="1026"/>
      <c r="AR3405" s="1027"/>
    </row>
    <row r="3406" spans="43:44" x14ac:dyDescent="0.25">
      <c r="AQ3406" s="1026"/>
      <c r="AR3406" s="1027"/>
    </row>
    <row r="3407" spans="43:44" x14ac:dyDescent="0.25">
      <c r="AQ3407" s="1026"/>
      <c r="AR3407" s="1027"/>
    </row>
    <row r="3408" spans="43:44" x14ac:dyDescent="0.25">
      <c r="AQ3408" s="1026"/>
      <c r="AR3408" s="1027"/>
    </row>
    <row r="3409" spans="43:44" x14ac:dyDescent="0.25">
      <c r="AQ3409" s="1026"/>
      <c r="AR3409" s="1027"/>
    </row>
    <row r="3410" spans="43:44" x14ac:dyDescent="0.25">
      <c r="AQ3410" s="1026"/>
      <c r="AR3410" s="1027"/>
    </row>
    <row r="3411" spans="43:44" x14ac:dyDescent="0.25">
      <c r="AQ3411" s="1026"/>
      <c r="AR3411" s="1027"/>
    </row>
    <row r="3412" spans="43:44" x14ac:dyDescent="0.25">
      <c r="AQ3412" s="1026"/>
      <c r="AR3412" s="1027"/>
    </row>
    <row r="3413" spans="43:44" x14ac:dyDescent="0.25">
      <c r="AQ3413" s="1026"/>
      <c r="AR3413" s="1027"/>
    </row>
    <row r="3414" spans="43:44" x14ac:dyDescent="0.25">
      <c r="AQ3414" s="1026"/>
      <c r="AR3414" s="1027"/>
    </row>
    <row r="3415" spans="43:44" x14ac:dyDescent="0.25">
      <c r="AQ3415" s="1026"/>
      <c r="AR3415" s="1027"/>
    </row>
    <row r="3416" spans="43:44" x14ac:dyDescent="0.25">
      <c r="AQ3416" s="1026"/>
      <c r="AR3416" s="1027"/>
    </row>
    <row r="3417" spans="43:44" x14ac:dyDescent="0.25">
      <c r="AQ3417" s="1026"/>
      <c r="AR3417" s="1027"/>
    </row>
    <row r="3418" spans="43:44" x14ac:dyDescent="0.25">
      <c r="AQ3418" s="1026"/>
      <c r="AR3418" s="1027"/>
    </row>
    <row r="3419" spans="43:44" x14ac:dyDescent="0.25">
      <c r="AQ3419" s="1026"/>
      <c r="AR3419" s="1027"/>
    </row>
    <row r="3420" spans="43:44" x14ac:dyDescent="0.25">
      <c r="AQ3420" s="1026"/>
      <c r="AR3420" s="1027"/>
    </row>
    <row r="3421" spans="43:44" x14ac:dyDescent="0.25">
      <c r="AQ3421" s="1026"/>
      <c r="AR3421" s="1027"/>
    </row>
    <row r="3422" spans="43:44" x14ac:dyDescent="0.25">
      <c r="AQ3422" s="1026"/>
      <c r="AR3422" s="1027"/>
    </row>
    <row r="3423" spans="43:44" x14ac:dyDescent="0.25">
      <c r="AQ3423" s="1026"/>
      <c r="AR3423" s="1027"/>
    </row>
    <row r="3424" spans="43:44" x14ac:dyDescent="0.25">
      <c r="AQ3424" s="1026"/>
      <c r="AR3424" s="1027"/>
    </row>
    <row r="3425" spans="43:44" x14ac:dyDescent="0.25">
      <c r="AQ3425" s="1026"/>
      <c r="AR3425" s="1027"/>
    </row>
    <row r="3426" spans="43:44" x14ac:dyDescent="0.25">
      <c r="AQ3426" s="1026"/>
      <c r="AR3426" s="1027"/>
    </row>
    <row r="3427" spans="43:44" x14ac:dyDescent="0.25">
      <c r="AQ3427" s="1026"/>
      <c r="AR3427" s="1027"/>
    </row>
    <row r="3428" spans="43:44" x14ac:dyDescent="0.25">
      <c r="AQ3428" s="1026"/>
      <c r="AR3428" s="1027"/>
    </row>
    <row r="3429" spans="43:44" x14ac:dyDescent="0.25">
      <c r="AQ3429" s="1026"/>
      <c r="AR3429" s="1027"/>
    </row>
    <row r="3430" spans="43:44" x14ac:dyDescent="0.25">
      <c r="AQ3430" s="1026"/>
      <c r="AR3430" s="1027"/>
    </row>
    <row r="3431" spans="43:44" x14ac:dyDescent="0.25">
      <c r="AQ3431" s="1026"/>
      <c r="AR3431" s="1027"/>
    </row>
    <row r="3432" spans="43:44" x14ac:dyDescent="0.25">
      <c r="AQ3432" s="1026"/>
      <c r="AR3432" s="1027"/>
    </row>
    <row r="3433" spans="43:44" x14ac:dyDescent="0.25">
      <c r="AQ3433" s="1026"/>
      <c r="AR3433" s="1027"/>
    </row>
    <row r="3434" spans="43:44" x14ac:dyDescent="0.25">
      <c r="AQ3434" s="1026"/>
      <c r="AR3434" s="1027"/>
    </row>
    <row r="3435" spans="43:44" x14ac:dyDescent="0.25">
      <c r="AQ3435" s="1026"/>
      <c r="AR3435" s="1027"/>
    </row>
    <row r="3436" spans="43:44" x14ac:dyDescent="0.25">
      <c r="AQ3436" s="1026"/>
      <c r="AR3436" s="1027"/>
    </row>
    <row r="3437" spans="43:44" x14ac:dyDescent="0.25">
      <c r="AQ3437" s="1026"/>
      <c r="AR3437" s="1027"/>
    </row>
    <row r="3438" spans="43:44" x14ac:dyDescent="0.25">
      <c r="AQ3438" s="1026"/>
      <c r="AR3438" s="1027"/>
    </row>
    <row r="3439" spans="43:44" x14ac:dyDescent="0.25">
      <c r="AQ3439" s="1026"/>
      <c r="AR3439" s="1027"/>
    </row>
    <row r="3440" spans="43:44" x14ac:dyDescent="0.25">
      <c r="AQ3440" s="1026"/>
      <c r="AR3440" s="1027"/>
    </row>
    <row r="3441" spans="43:44" x14ac:dyDescent="0.25">
      <c r="AQ3441" s="1026"/>
      <c r="AR3441" s="1027"/>
    </row>
    <row r="3442" spans="43:44" x14ac:dyDescent="0.25">
      <c r="AQ3442" s="1026"/>
      <c r="AR3442" s="1027"/>
    </row>
    <row r="3443" spans="43:44" x14ac:dyDescent="0.25">
      <c r="AQ3443" s="1026"/>
      <c r="AR3443" s="1027"/>
    </row>
    <row r="3444" spans="43:44" x14ac:dyDescent="0.25">
      <c r="AQ3444" s="1026"/>
      <c r="AR3444" s="1027"/>
    </row>
    <row r="3445" spans="43:44" x14ac:dyDescent="0.25">
      <c r="AQ3445" s="1026"/>
      <c r="AR3445" s="1027"/>
    </row>
    <row r="3446" spans="43:44" x14ac:dyDescent="0.25">
      <c r="AQ3446" s="1026"/>
      <c r="AR3446" s="1027"/>
    </row>
    <row r="3447" spans="43:44" x14ac:dyDescent="0.25">
      <c r="AQ3447" s="1026"/>
      <c r="AR3447" s="1027"/>
    </row>
    <row r="3448" spans="43:44" x14ac:dyDescent="0.25">
      <c r="AQ3448" s="1026"/>
      <c r="AR3448" s="1027"/>
    </row>
    <row r="3449" spans="43:44" x14ac:dyDescent="0.25">
      <c r="AQ3449" s="1026"/>
      <c r="AR3449" s="1027"/>
    </row>
    <row r="3450" spans="43:44" x14ac:dyDescent="0.25">
      <c r="AQ3450" s="1026"/>
      <c r="AR3450" s="1027"/>
    </row>
    <row r="3451" spans="43:44" x14ac:dyDescent="0.25">
      <c r="AQ3451" s="1026"/>
      <c r="AR3451" s="1027"/>
    </row>
    <row r="3452" spans="43:44" x14ac:dyDescent="0.25">
      <c r="AQ3452" s="1026"/>
      <c r="AR3452" s="1027"/>
    </row>
    <row r="3453" spans="43:44" x14ac:dyDescent="0.25">
      <c r="AQ3453" s="1026"/>
      <c r="AR3453" s="1027"/>
    </row>
    <row r="3454" spans="43:44" x14ac:dyDescent="0.25">
      <c r="AQ3454" s="1026"/>
      <c r="AR3454" s="1027"/>
    </row>
    <row r="3455" spans="43:44" x14ac:dyDescent="0.25">
      <c r="AQ3455" s="1026"/>
      <c r="AR3455" s="1027"/>
    </row>
    <row r="3456" spans="43:44" x14ac:dyDescent="0.25">
      <c r="AQ3456" s="1026"/>
      <c r="AR3456" s="1027"/>
    </row>
    <row r="3457" spans="43:44" x14ac:dyDescent="0.25">
      <c r="AQ3457" s="1026"/>
      <c r="AR3457" s="1027"/>
    </row>
    <row r="3458" spans="43:44" x14ac:dyDescent="0.25">
      <c r="AQ3458" s="1026"/>
      <c r="AR3458" s="1027"/>
    </row>
    <row r="3459" spans="43:44" x14ac:dyDescent="0.25">
      <c r="AQ3459" s="1026"/>
      <c r="AR3459" s="1027"/>
    </row>
    <row r="3460" spans="43:44" x14ac:dyDescent="0.25">
      <c r="AQ3460" s="1026"/>
      <c r="AR3460" s="1027"/>
    </row>
    <row r="3461" spans="43:44" x14ac:dyDescent="0.25">
      <c r="AQ3461" s="1026"/>
      <c r="AR3461" s="1027"/>
    </row>
    <row r="3462" spans="43:44" x14ac:dyDescent="0.25">
      <c r="AQ3462" s="1026"/>
      <c r="AR3462" s="1027"/>
    </row>
    <row r="3463" spans="43:44" x14ac:dyDescent="0.25">
      <c r="AQ3463" s="1026"/>
      <c r="AR3463" s="1027"/>
    </row>
    <row r="3464" spans="43:44" x14ac:dyDescent="0.25">
      <c r="AQ3464" s="1026"/>
      <c r="AR3464" s="1027"/>
    </row>
    <row r="3465" spans="43:44" x14ac:dyDescent="0.25">
      <c r="AQ3465" s="1026"/>
      <c r="AR3465" s="1027"/>
    </row>
    <row r="3466" spans="43:44" x14ac:dyDescent="0.25">
      <c r="AQ3466" s="1026"/>
      <c r="AR3466" s="1027"/>
    </row>
    <row r="3467" spans="43:44" x14ac:dyDescent="0.25">
      <c r="AQ3467" s="1026"/>
      <c r="AR3467" s="1027"/>
    </row>
    <row r="3468" spans="43:44" x14ac:dyDescent="0.25">
      <c r="AQ3468" s="1026"/>
      <c r="AR3468" s="1027"/>
    </row>
    <row r="3469" spans="43:44" x14ac:dyDescent="0.25">
      <c r="AQ3469" s="1026"/>
      <c r="AR3469" s="1027"/>
    </row>
    <row r="3470" spans="43:44" x14ac:dyDescent="0.25">
      <c r="AQ3470" s="1026"/>
      <c r="AR3470" s="1027"/>
    </row>
    <row r="3471" spans="43:44" x14ac:dyDescent="0.25">
      <c r="AQ3471" s="1026"/>
      <c r="AR3471" s="1027"/>
    </row>
    <row r="3472" spans="43:44" x14ac:dyDescent="0.25">
      <c r="AQ3472" s="1026"/>
      <c r="AR3472" s="1027"/>
    </row>
    <row r="3473" spans="43:44" x14ac:dyDescent="0.25">
      <c r="AQ3473" s="1026"/>
      <c r="AR3473" s="1027"/>
    </row>
    <row r="3474" spans="43:44" x14ac:dyDescent="0.25">
      <c r="AQ3474" s="1026"/>
      <c r="AR3474" s="1027"/>
    </row>
    <row r="3475" spans="43:44" x14ac:dyDescent="0.25">
      <c r="AQ3475" s="1026"/>
      <c r="AR3475" s="1027"/>
    </row>
    <row r="3476" spans="43:44" x14ac:dyDescent="0.25">
      <c r="AQ3476" s="1026"/>
      <c r="AR3476" s="1027"/>
    </row>
    <row r="3477" spans="43:44" x14ac:dyDescent="0.25">
      <c r="AQ3477" s="1026"/>
      <c r="AR3477" s="1027"/>
    </row>
    <row r="3478" spans="43:44" x14ac:dyDescent="0.25">
      <c r="AQ3478" s="1026"/>
      <c r="AR3478" s="1027"/>
    </row>
    <row r="3479" spans="43:44" x14ac:dyDescent="0.25">
      <c r="AQ3479" s="1026"/>
      <c r="AR3479" s="1027"/>
    </row>
    <row r="3480" spans="43:44" x14ac:dyDescent="0.25">
      <c r="AQ3480" s="1026"/>
      <c r="AR3480" s="1027"/>
    </row>
    <row r="3481" spans="43:44" x14ac:dyDescent="0.25">
      <c r="AQ3481" s="1026"/>
      <c r="AR3481" s="1027"/>
    </row>
    <row r="3482" spans="43:44" x14ac:dyDescent="0.25">
      <c r="AQ3482" s="1026"/>
      <c r="AR3482" s="1027"/>
    </row>
    <row r="3483" spans="43:44" x14ac:dyDescent="0.25">
      <c r="AQ3483" s="1026"/>
      <c r="AR3483" s="1027"/>
    </row>
    <row r="3484" spans="43:44" x14ac:dyDescent="0.25">
      <c r="AQ3484" s="1026"/>
      <c r="AR3484" s="1027"/>
    </row>
    <row r="3485" spans="43:44" x14ac:dyDescent="0.25">
      <c r="AQ3485" s="1026"/>
      <c r="AR3485" s="1027"/>
    </row>
    <row r="3486" spans="43:44" x14ac:dyDescent="0.25">
      <c r="AQ3486" s="1026"/>
      <c r="AR3486" s="1027"/>
    </row>
    <row r="3487" spans="43:44" x14ac:dyDescent="0.25">
      <c r="AQ3487" s="1026"/>
      <c r="AR3487" s="1027"/>
    </row>
    <row r="3488" spans="43:44" x14ac:dyDescent="0.25">
      <c r="AQ3488" s="1026"/>
      <c r="AR3488" s="1027"/>
    </row>
    <row r="3489" spans="43:44" x14ac:dyDescent="0.25">
      <c r="AQ3489" s="1026"/>
      <c r="AR3489" s="1027"/>
    </row>
    <row r="3490" spans="43:44" x14ac:dyDescent="0.25">
      <c r="AQ3490" s="1026"/>
      <c r="AR3490" s="1027"/>
    </row>
    <row r="3491" spans="43:44" x14ac:dyDescent="0.25">
      <c r="AQ3491" s="1026"/>
      <c r="AR3491" s="1027"/>
    </row>
    <row r="3492" spans="43:44" x14ac:dyDescent="0.25">
      <c r="AQ3492" s="1026"/>
      <c r="AR3492" s="1027"/>
    </row>
    <row r="3493" spans="43:44" x14ac:dyDescent="0.25">
      <c r="AQ3493" s="1026"/>
      <c r="AR3493" s="1027"/>
    </row>
    <row r="3494" spans="43:44" x14ac:dyDescent="0.25">
      <c r="AQ3494" s="1026"/>
      <c r="AR3494" s="1027"/>
    </row>
    <row r="3495" spans="43:44" x14ac:dyDescent="0.25">
      <c r="AQ3495" s="1026"/>
      <c r="AR3495" s="1027"/>
    </row>
    <row r="3496" spans="43:44" x14ac:dyDescent="0.25">
      <c r="AQ3496" s="1026"/>
      <c r="AR3496" s="1027"/>
    </row>
    <row r="3497" spans="43:44" x14ac:dyDescent="0.25">
      <c r="AQ3497" s="1026"/>
      <c r="AR3497" s="1027"/>
    </row>
    <row r="3498" spans="43:44" x14ac:dyDescent="0.25">
      <c r="AQ3498" s="1026"/>
      <c r="AR3498" s="1027"/>
    </row>
    <row r="3499" spans="43:44" x14ac:dyDescent="0.25">
      <c r="AQ3499" s="1026"/>
      <c r="AR3499" s="1027"/>
    </row>
    <row r="3500" spans="43:44" x14ac:dyDescent="0.25">
      <c r="AQ3500" s="1026"/>
      <c r="AR3500" s="1027"/>
    </row>
    <row r="3501" spans="43:44" x14ac:dyDescent="0.25">
      <c r="AQ3501" s="1026"/>
      <c r="AR3501" s="1027"/>
    </row>
    <row r="3502" spans="43:44" x14ac:dyDescent="0.25">
      <c r="AQ3502" s="1026"/>
      <c r="AR3502" s="1027"/>
    </row>
    <row r="3503" spans="43:44" x14ac:dyDescent="0.25">
      <c r="AQ3503" s="1026"/>
      <c r="AR3503" s="1027"/>
    </row>
    <row r="3504" spans="43:44" x14ac:dyDescent="0.25">
      <c r="AQ3504" s="1026"/>
      <c r="AR3504" s="1027"/>
    </row>
    <row r="3505" spans="43:44" x14ac:dyDescent="0.25">
      <c r="AQ3505" s="1026"/>
      <c r="AR3505" s="1027"/>
    </row>
    <row r="3506" spans="43:44" x14ac:dyDescent="0.25">
      <c r="AQ3506" s="1026"/>
      <c r="AR3506" s="1027"/>
    </row>
    <row r="3507" spans="43:44" x14ac:dyDescent="0.25">
      <c r="AQ3507" s="1026"/>
      <c r="AR3507" s="1027"/>
    </row>
    <row r="3508" spans="43:44" x14ac:dyDescent="0.25">
      <c r="AQ3508" s="1026"/>
      <c r="AR3508" s="1027"/>
    </row>
    <row r="3509" spans="43:44" x14ac:dyDescent="0.25">
      <c r="AQ3509" s="1026"/>
      <c r="AR3509" s="1027"/>
    </row>
    <row r="3510" spans="43:44" x14ac:dyDescent="0.25">
      <c r="AQ3510" s="1026"/>
      <c r="AR3510" s="1027"/>
    </row>
    <row r="3511" spans="43:44" x14ac:dyDescent="0.25">
      <c r="AQ3511" s="1026"/>
      <c r="AR3511" s="1027"/>
    </row>
    <row r="3512" spans="43:44" x14ac:dyDescent="0.25">
      <c r="AQ3512" s="1026"/>
      <c r="AR3512" s="1027"/>
    </row>
    <row r="3513" spans="43:44" x14ac:dyDescent="0.25">
      <c r="AQ3513" s="1026"/>
      <c r="AR3513" s="1027"/>
    </row>
    <row r="3514" spans="43:44" x14ac:dyDescent="0.25">
      <c r="AQ3514" s="1026"/>
      <c r="AR3514" s="1027"/>
    </row>
    <row r="3515" spans="43:44" x14ac:dyDescent="0.25">
      <c r="AQ3515" s="1026"/>
      <c r="AR3515" s="1027"/>
    </row>
    <row r="3516" spans="43:44" x14ac:dyDescent="0.25">
      <c r="AQ3516" s="1026"/>
      <c r="AR3516" s="1027"/>
    </row>
    <row r="3517" spans="43:44" x14ac:dyDescent="0.25">
      <c r="AQ3517" s="1026"/>
      <c r="AR3517" s="1027"/>
    </row>
    <row r="3518" spans="43:44" x14ac:dyDescent="0.25">
      <c r="AQ3518" s="1026"/>
      <c r="AR3518" s="1027"/>
    </row>
    <row r="3519" spans="43:44" x14ac:dyDescent="0.25">
      <c r="AQ3519" s="1026"/>
      <c r="AR3519" s="1027"/>
    </row>
    <row r="3520" spans="43:44" x14ac:dyDescent="0.25">
      <c r="AQ3520" s="1026"/>
      <c r="AR3520" s="1027"/>
    </row>
    <row r="3521" spans="43:44" x14ac:dyDescent="0.25">
      <c r="AQ3521" s="1026"/>
      <c r="AR3521" s="1027"/>
    </row>
    <row r="3522" spans="43:44" x14ac:dyDescent="0.25">
      <c r="AQ3522" s="1026"/>
      <c r="AR3522" s="1027"/>
    </row>
    <row r="3523" spans="43:44" x14ac:dyDescent="0.25">
      <c r="AQ3523" s="1026"/>
      <c r="AR3523" s="1027"/>
    </row>
    <row r="3524" spans="43:44" x14ac:dyDescent="0.25">
      <c r="AQ3524" s="1026"/>
      <c r="AR3524" s="1027"/>
    </row>
    <row r="3525" spans="43:44" x14ac:dyDescent="0.25">
      <c r="AQ3525" s="1026"/>
      <c r="AR3525" s="1027"/>
    </row>
    <row r="3526" spans="43:44" x14ac:dyDescent="0.25">
      <c r="AQ3526" s="1026"/>
      <c r="AR3526" s="1027"/>
    </row>
    <row r="3527" spans="43:44" x14ac:dyDescent="0.25">
      <c r="AQ3527" s="1026"/>
      <c r="AR3527" s="1027"/>
    </row>
    <row r="3528" spans="43:44" x14ac:dyDescent="0.25">
      <c r="AQ3528" s="1026"/>
      <c r="AR3528" s="1027"/>
    </row>
    <row r="3529" spans="43:44" x14ac:dyDescent="0.25">
      <c r="AQ3529" s="1026"/>
      <c r="AR3529" s="1027"/>
    </row>
    <row r="3530" spans="43:44" x14ac:dyDescent="0.25">
      <c r="AQ3530" s="1026"/>
      <c r="AR3530" s="1027"/>
    </row>
    <row r="3531" spans="43:44" x14ac:dyDescent="0.25">
      <c r="AQ3531" s="1026"/>
      <c r="AR3531" s="1027"/>
    </row>
    <row r="3532" spans="43:44" x14ac:dyDescent="0.25">
      <c r="AQ3532" s="1026"/>
      <c r="AR3532" s="1027"/>
    </row>
    <row r="3533" spans="43:44" x14ac:dyDescent="0.25">
      <c r="AQ3533" s="1026"/>
      <c r="AR3533" s="1027"/>
    </row>
    <row r="3534" spans="43:44" x14ac:dyDescent="0.25">
      <c r="AQ3534" s="1026"/>
      <c r="AR3534" s="1027"/>
    </row>
    <row r="3535" spans="43:44" x14ac:dyDescent="0.25">
      <c r="AQ3535" s="1026"/>
      <c r="AR3535" s="1027"/>
    </row>
    <row r="3536" spans="43:44" x14ac:dyDescent="0.25">
      <c r="AQ3536" s="1026"/>
      <c r="AR3536" s="1027"/>
    </row>
    <row r="3537" spans="43:44" x14ac:dyDescent="0.25">
      <c r="AQ3537" s="1026"/>
      <c r="AR3537" s="1027"/>
    </row>
    <row r="3538" spans="43:44" x14ac:dyDescent="0.25">
      <c r="AQ3538" s="1026"/>
      <c r="AR3538" s="1027"/>
    </row>
    <row r="3539" spans="43:44" x14ac:dyDescent="0.25">
      <c r="AQ3539" s="1026"/>
      <c r="AR3539" s="1027"/>
    </row>
    <row r="3540" spans="43:44" x14ac:dyDescent="0.25">
      <c r="AQ3540" s="1026"/>
      <c r="AR3540" s="1027"/>
    </row>
    <row r="3541" spans="43:44" x14ac:dyDescent="0.25">
      <c r="AQ3541" s="1026"/>
      <c r="AR3541" s="1027"/>
    </row>
    <row r="3542" spans="43:44" x14ac:dyDescent="0.25">
      <c r="AQ3542" s="1026"/>
      <c r="AR3542" s="1027"/>
    </row>
    <row r="3543" spans="43:44" x14ac:dyDescent="0.25">
      <c r="AQ3543" s="1026"/>
      <c r="AR3543" s="1027"/>
    </row>
    <row r="3544" spans="43:44" x14ac:dyDescent="0.25">
      <c r="AQ3544" s="1026"/>
      <c r="AR3544" s="1027"/>
    </row>
    <row r="3545" spans="43:44" x14ac:dyDescent="0.25">
      <c r="AQ3545" s="1026"/>
      <c r="AR3545" s="1027"/>
    </row>
    <row r="3546" spans="43:44" x14ac:dyDescent="0.25">
      <c r="AQ3546" s="1026"/>
      <c r="AR3546" s="1027"/>
    </row>
    <row r="3547" spans="43:44" x14ac:dyDescent="0.25">
      <c r="AQ3547" s="1026"/>
      <c r="AR3547" s="1027"/>
    </row>
    <row r="3548" spans="43:44" x14ac:dyDescent="0.25">
      <c r="AQ3548" s="1026"/>
      <c r="AR3548" s="1027"/>
    </row>
    <row r="3549" spans="43:44" x14ac:dyDescent="0.25">
      <c r="AQ3549" s="1026"/>
      <c r="AR3549" s="1027"/>
    </row>
    <row r="3550" spans="43:44" x14ac:dyDescent="0.25">
      <c r="AQ3550" s="1026"/>
      <c r="AR3550" s="1027"/>
    </row>
    <row r="3551" spans="43:44" x14ac:dyDescent="0.25">
      <c r="AQ3551" s="1026"/>
      <c r="AR3551" s="1027"/>
    </row>
    <row r="3552" spans="43:44" x14ac:dyDescent="0.25">
      <c r="AQ3552" s="1026"/>
      <c r="AR3552" s="1027"/>
    </row>
    <row r="3553" spans="43:44" x14ac:dyDescent="0.25">
      <c r="AQ3553" s="1026"/>
      <c r="AR3553" s="1027"/>
    </row>
    <row r="3554" spans="43:44" x14ac:dyDescent="0.25">
      <c r="AQ3554" s="1026"/>
      <c r="AR3554" s="1027"/>
    </row>
    <row r="3555" spans="43:44" x14ac:dyDescent="0.25">
      <c r="AQ3555" s="1026"/>
      <c r="AR3555" s="1027"/>
    </row>
    <row r="3556" spans="43:44" x14ac:dyDescent="0.25">
      <c r="AQ3556" s="1026"/>
      <c r="AR3556" s="1027"/>
    </row>
    <row r="3557" spans="43:44" x14ac:dyDescent="0.25">
      <c r="AQ3557" s="1026"/>
      <c r="AR3557" s="1027"/>
    </row>
    <row r="3558" spans="43:44" x14ac:dyDescent="0.25">
      <c r="AQ3558" s="1026"/>
      <c r="AR3558" s="1027"/>
    </row>
    <row r="3559" spans="43:44" x14ac:dyDescent="0.25">
      <c r="AQ3559" s="1026"/>
      <c r="AR3559" s="1027"/>
    </row>
    <row r="3560" spans="43:44" x14ac:dyDescent="0.25">
      <c r="AQ3560" s="1026"/>
      <c r="AR3560" s="1027"/>
    </row>
    <row r="3561" spans="43:44" x14ac:dyDescent="0.25">
      <c r="AQ3561" s="1026"/>
      <c r="AR3561" s="1027"/>
    </row>
    <row r="3562" spans="43:44" x14ac:dyDescent="0.25">
      <c r="AQ3562" s="1026"/>
      <c r="AR3562" s="1027"/>
    </row>
    <row r="3563" spans="43:44" x14ac:dyDescent="0.25">
      <c r="AQ3563" s="1026"/>
      <c r="AR3563" s="1027"/>
    </row>
    <row r="3564" spans="43:44" x14ac:dyDescent="0.25">
      <c r="AQ3564" s="1026"/>
      <c r="AR3564" s="1027"/>
    </row>
    <row r="3565" spans="43:44" x14ac:dyDescent="0.25">
      <c r="AQ3565" s="1026"/>
      <c r="AR3565" s="1027"/>
    </row>
    <row r="3566" spans="43:44" x14ac:dyDescent="0.25">
      <c r="AQ3566" s="1026"/>
      <c r="AR3566" s="1027"/>
    </row>
    <row r="3567" spans="43:44" x14ac:dyDescent="0.25">
      <c r="AQ3567" s="1026"/>
      <c r="AR3567" s="1027"/>
    </row>
    <row r="3568" spans="43:44" x14ac:dyDescent="0.25">
      <c r="AQ3568" s="1026"/>
      <c r="AR3568" s="1027"/>
    </row>
    <row r="3569" spans="43:44" x14ac:dyDescent="0.25">
      <c r="AQ3569" s="1026"/>
      <c r="AR3569" s="1027"/>
    </row>
    <row r="3570" spans="43:44" x14ac:dyDescent="0.25">
      <c r="AQ3570" s="1026"/>
      <c r="AR3570" s="1027"/>
    </row>
    <row r="3571" spans="43:44" x14ac:dyDescent="0.25">
      <c r="AQ3571" s="1026"/>
      <c r="AR3571" s="1027"/>
    </row>
    <row r="3572" spans="43:44" x14ac:dyDescent="0.25">
      <c r="AQ3572" s="1026"/>
      <c r="AR3572" s="1027"/>
    </row>
    <row r="3573" spans="43:44" x14ac:dyDescent="0.25">
      <c r="AQ3573" s="1026"/>
      <c r="AR3573" s="1027"/>
    </row>
    <row r="3574" spans="43:44" x14ac:dyDescent="0.25">
      <c r="AQ3574" s="1026"/>
      <c r="AR3574" s="1027"/>
    </row>
    <row r="3575" spans="43:44" x14ac:dyDescent="0.25">
      <c r="AQ3575" s="1026"/>
      <c r="AR3575" s="1027"/>
    </row>
    <row r="3576" spans="43:44" x14ac:dyDescent="0.25">
      <c r="AQ3576" s="1026"/>
      <c r="AR3576" s="1027"/>
    </row>
    <row r="3577" spans="43:44" x14ac:dyDescent="0.25">
      <c r="AQ3577" s="1026"/>
      <c r="AR3577" s="1027"/>
    </row>
    <row r="3578" spans="43:44" x14ac:dyDescent="0.25">
      <c r="AQ3578" s="1026"/>
      <c r="AR3578" s="1027"/>
    </row>
    <row r="3579" spans="43:44" x14ac:dyDescent="0.25">
      <c r="AQ3579" s="1026"/>
      <c r="AR3579" s="1027"/>
    </row>
    <row r="3580" spans="43:44" x14ac:dyDescent="0.25">
      <c r="AQ3580" s="1026"/>
      <c r="AR3580" s="1027"/>
    </row>
    <row r="3581" spans="43:44" x14ac:dyDescent="0.25">
      <c r="AQ3581" s="1026"/>
      <c r="AR3581" s="1027"/>
    </row>
    <row r="3582" spans="43:44" x14ac:dyDescent="0.25">
      <c r="AQ3582" s="1026"/>
      <c r="AR3582" s="1027"/>
    </row>
    <row r="3583" spans="43:44" x14ac:dyDescent="0.25">
      <c r="AQ3583" s="1026"/>
      <c r="AR3583" s="1027"/>
    </row>
    <row r="3584" spans="43:44" x14ac:dyDescent="0.25">
      <c r="AQ3584" s="1026"/>
      <c r="AR3584" s="1027"/>
    </row>
    <row r="3585" spans="43:44" x14ac:dyDescent="0.25">
      <c r="AQ3585" s="1026"/>
      <c r="AR3585" s="1027"/>
    </row>
    <row r="3586" spans="43:44" x14ac:dyDescent="0.25">
      <c r="AQ3586" s="1026"/>
      <c r="AR3586" s="1027"/>
    </row>
    <row r="3587" spans="43:44" x14ac:dyDescent="0.25">
      <c r="AQ3587" s="1026"/>
      <c r="AR3587" s="1027"/>
    </row>
    <row r="3588" spans="43:44" x14ac:dyDescent="0.25">
      <c r="AQ3588" s="1026"/>
      <c r="AR3588" s="1027"/>
    </row>
    <row r="3589" spans="43:44" x14ac:dyDescent="0.25">
      <c r="AQ3589" s="1026"/>
      <c r="AR3589" s="1027"/>
    </row>
    <row r="3590" spans="43:44" x14ac:dyDescent="0.25">
      <c r="AQ3590" s="1026"/>
      <c r="AR3590" s="1027"/>
    </row>
    <row r="3591" spans="43:44" x14ac:dyDescent="0.25">
      <c r="AQ3591" s="1026"/>
      <c r="AR3591" s="1027"/>
    </row>
    <row r="3592" spans="43:44" x14ac:dyDescent="0.25">
      <c r="AQ3592" s="1026"/>
      <c r="AR3592" s="1027"/>
    </row>
    <row r="3593" spans="43:44" x14ac:dyDescent="0.25">
      <c r="AQ3593" s="1026"/>
      <c r="AR3593" s="1027"/>
    </row>
    <row r="3594" spans="43:44" x14ac:dyDescent="0.25">
      <c r="AQ3594" s="1026"/>
      <c r="AR3594" s="1027"/>
    </row>
    <row r="3595" spans="43:44" x14ac:dyDescent="0.25">
      <c r="AQ3595" s="1026"/>
      <c r="AR3595" s="1027"/>
    </row>
    <row r="3596" spans="43:44" x14ac:dyDescent="0.25">
      <c r="AQ3596" s="1026"/>
      <c r="AR3596" s="1027"/>
    </row>
    <row r="3597" spans="43:44" x14ac:dyDescent="0.25">
      <c r="AQ3597" s="1026"/>
      <c r="AR3597" s="1027"/>
    </row>
    <row r="3598" spans="43:44" x14ac:dyDescent="0.25">
      <c r="AQ3598" s="1026"/>
      <c r="AR3598" s="1027"/>
    </row>
    <row r="3599" spans="43:44" x14ac:dyDescent="0.25">
      <c r="AQ3599" s="1026"/>
      <c r="AR3599" s="1027"/>
    </row>
    <row r="3600" spans="43:44" x14ac:dyDescent="0.25">
      <c r="AQ3600" s="1026"/>
      <c r="AR3600" s="1027"/>
    </row>
    <row r="3601" spans="43:44" x14ac:dyDescent="0.25">
      <c r="AQ3601" s="1026"/>
      <c r="AR3601" s="1027"/>
    </row>
    <row r="3602" spans="43:44" x14ac:dyDescent="0.25">
      <c r="AQ3602" s="1026"/>
      <c r="AR3602" s="1027"/>
    </row>
    <row r="3603" spans="43:44" x14ac:dyDescent="0.25">
      <c r="AQ3603" s="1026"/>
      <c r="AR3603" s="1027"/>
    </row>
    <row r="3604" spans="43:44" x14ac:dyDescent="0.25">
      <c r="AQ3604" s="1026"/>
      <c r="AR3604" s="1027"/>
    </row>
    <row r="3605" spans="43:44" x14ac:dyDescent="0.25">
      <c r="AQ3605" s="1026"/>
      <c r="AR3605" s="1027"/>
    </row>
    <row r="3606" spans="43:44" x14ac:dyDescent="0.25">
      <c r="AQ3606" s="1026"/>
      <c r="AR3606" s="1027"/>
    </row>
    <row r="3607" spans="43:44" x14ac:dyDescent="0.25">
      <c r="AQ3607" s="1026"/>
      <c r="AR3607" s="1027"/>
    </row>
    <row r="3608" spans="43:44" x14ac:dyDescent="0.25">
      <c r="AQ3608" s="1026"/>
      <c r="AR3608" s="1027"/>
    </row>
    <row r="3609" spans="43:44" x14ac:dyDescent="0.25">
      <c r="AQ3609" s="1026"/>
      <c r="AR3609" s="1027"/>
    </row>
    <row r="3610" spans="43:44" x14ac:dyDescent="0.25">
      <c r="AQ3610" s="1026"/>
      <c r="AR3610" s="1027"/>
    </row>
    <row r="3611" spans="43:44" x14ac:dyDescent="0.25">
      <c r="AQ3611" s="1026"/>
      <c r="AR3611" s="1027"/>
    </row>
    <row r="3612" spans="43:44" x14ac:dyDescent="0.25">
      <c r="AQ3612" s="1026"/>
      <c r="AR3612" s="1027"/>
    </row>
    <row r="3613" spans="43:44" x14ac:dyDescent="0.25">
      <c r="AQ3613" s="1026"/>
      <c r="AR3613" s="1027"/>
    </row>
    <row r="3614" spans="43:44" x14ac:dyDescent="0.25">
      <c r="AQ3614" s="1026"/>
      <c r="AR3614" s="1027"/>
    </row>
    <row r="3615" spans="43:44" x14ac:dyDescent="0.25">
      <c r="AQ3615" s="1026"/>
      <c r="AR3615" s="1027"/>
    </row>
    <row r="3616" spans="43:44" x14ac:dyDescent="0.25">
      <c r="AQ3616" s="1026"/>
      <c r="AR3616" s="1027"/>
    </row>
    <row r="3617" spans="43:44" x14ac:dyDescent="0.25">
      <c r="AQ3617" s="1026"/>
      <c r="AR3617" s="1027"/>
    </row>
    <row r="3618" spans="43:44" x14ac:dyDescent="0.25">
      <c r="AQ3618" s="1026"/>
      <c r="AR3618" s="1027"/>
    </row>
    <row r="3619" spans="43:44" x14ac:dyDescent="0.25">
      <c r="AQ3619" s="1026"/>
      <c r="AR3619" s="1027"/>
    </row>
    <row r="3620" spans="43:44" x14ac:dyDescent="0.25">
      <c r="AQ3620" s="1026"/>
      <c r="AR3620" s="1027"/>
    </row>
    <row r="3621" spans="43:44" x14ac:dyDescent="0.25">
      <c r="AQ3621" s="1026"/>
      <c r="AR3621" s="1027"/>
    </row>
    <row r="3622" spans="43:44" x14ac:dyDescent="0.25">
      <c r="AQ3622" s="1026"/>
      <c r="AR3622" s="1027"/>
    </row>
    <row r="3623" spans="43:44" x14ac:dyDescent="0.25">
      <c r="AQ3623" s="1026"/>
      <c r="AR3623" s="1027"/>
    </row>
    <row r="3624" spans="43:44" x14ac:dyDescent="0.25">
      <c r="AQ3624" s="1026"/>
      <c r="AR3624" s="1027"/>
    </row>
    <row r="3625" spans="43:44" x14ac:dyDescent="0.25">
      <c r="AQ3625" s="1026"/>
      <c r="AR3625" s="1027"/>
    </row>
    <row r="3626" spans="43:44" x14ac:dyDescent="0.25">
      <c r="AQ3626" s="1026"/>
      <c r="AR3626" s="1027"/>
    </row>
    <row r="3627" spans="43:44" x14ac:dyDescent="0.25">
      <c r="AQ3627" s="1026"/>
      <c r="AR3627" s="1027"/>
    </row>
    <row r="3628" spans="43:44" x14ac:dyDescent="0.25">
      <c r="AQ3628" s="1026"/>
      <c r="AR3628" s="1027"/>
    </row>
    <row r="3629" spans="43:44" x14ac:dyDescent="0.25">
      <c r="AQ3629" s="1026"/>
      <c r="AR3629" s="1027"/>
    </row>
    <row r="3630" spans="43:44" x14ac:dyDescent="0.25">
      <c r="AQ3630" s="1026"/>
      <c r="AR3630" s="1027"/>
    </row>
    <row r="3631" spans="43:44" x14ac:dyDescent="0.25">
      <c r="AQ3631" s="1026"/>
      <c r="AR3631" s="1027"/>
    </row>
    <row r="3632" spans="43:44" x14ac:dyDescent="0.25">
      <c r="AQ3632" s="1026"/>
      <c r="AR3632" s="1027"/>
    </row>
    <row r="3633" spans="43:44" x14ac:dyDescent="0.25">
      <c r="AQ3633" s="1026"/>
      <c r="AR3633" s="1027"/>
    </row>
    <row r="3634" spans="43:44" x14ac:dyDescent="0.25">
      <c r="AQ3634" s="1026"/>
      <c r="AR3634" s="1027"/>
    </row>
    <row r="3635" spans="43:44" x14ac:dyDescent="0.25">
      <c r="AQ3635" s="1026"/>
      <c r="AR3635" s="1027"/>
    </row>
    <row r="3636" spans="43:44" x14ac:dyDescent="0.25">
      <c r="AQ3636" s="1026"/>
      <c r="AR3636" s="1027"/>
    </row>
    <row r="3637" spans="43:44" x14ac:dyDescent="0.25">
      <c r="AQ3637" s="1026"/>
      <c r="AR3637" s="1027"/>
    </row>
    <row r="3638" spans="43:44" x14ac:dyDescent="0.25">
      <c r="AQ3638" s="1026"/>
      <c r="AR3638" s="1027"/>
    </row>
    <row r="3639" spans="43:44" x14ac:dyDescent="0.25">
      <c r="AQ3639" s="1026"/>
      <c r="AR3639" s="1027"/>
    </row>
    <row r="3640" spans="43:44" x14ac:dyDescent="0.25">
      <c r="AQ3640" s="1026"/>
      <c r="AR3640" s="1027"/>
    </row>
    <row r="3641" spans="43:44" x14ac:dyDescent="0.25">
      <c r="AQ3641" s="1026"/>
      <c r="AR3641" s="1027"/>
    </row>
    <row r="3642" spans="43:44" x14ac:dyDescent="0.25">
      <c r="AQ3642" s="1026"/>
      <c r="AR3642" s="1027"/>
    </row>
    <row r="3643" spans="43:44" x14ac:dyDescent="0.25">
      <c r="AQ3643" s="1026"/>
      <c r="AR3643" s="1027"/>
    </row>
    <row r="3644" spans="43:44" x14ac:dyDescent="0.25">
      <c r="AQ3644" s="1026"/>
      <c r="AR3644" s="1027"/>
    </row>
    <row r="3645" spans="43:44" x14ac:dyDescent="0.25">
      <c r="AQ3645" s="1026"/>
      <c r="AR3645" s="1027"/>
    </row>
    <row r="3646" spans="43:44" x14ac:dyDescent="0.25">
      <c r="AQ3646" s="1026"/>
      <c r="AR3646" s="1027"/>
    </row>
    <row r="3647" spans="43:44" x14ac:dyDescent="0.25">
      <c r="AQ3647" s="1026"/>
      <c r="AR3647" s="1027"/>
    </row>
    <row r="3648" spans="43:44" x14ac:dyDescent="0.25">
      <c r="AQ3648" s="1026"/>
      <c r="AR3648" s="1027"/>
    </row>
    <row r="3649" spans="43:44" x14ac:dyDescent="0.25">
      <c r="AQ3649" s="1026"/>
      <c r="AR3649" s="1027"/>
    </row>
    <row r="3650" spans="43:44" x14ac:dyDescent="0.25">
      <c r="AQ3650" s="1026"/>
      <c r="AR3650" s="1027"/>
    </row>
    <row r="3651" spans="43:44" x14ac:dyDescent="0.25">
      <c r="AQ3651" s="1026"/>
      <c r="AR3651" s="1027"/>
    </row>
    <row r="3652" spans="43:44" x14ac:dyDescent="0.25">
      <c r="AQ3652" s="1026"/>
      <c r="AR3652" s="1027"/>
    </row>
    <row r="3653" spans="43:44" x14ac:dyDescent="0.25">
      <c r="AQ3653" s="1026"/>
      <c r="AR3653" s="1027"/>
    </row>
    <row r="3654" spans="43:44" x14ac:dyDescent="0.25">
      <c r="AQ3654" s="1026"/>
      <c r="AR3654" s="1027"/>
    </row>
    <row r="3655" spans="43:44" x14ac:dyDescent="0.25">
      <c r="AQ3655" s="1026"/>
      <c r="AR3655" s="1027"/>
    </row>
    <row r="3656" spans="43:44" x14ac:dyDescent="0.25">
      <c r="AQ3656" s="1026"/>
      <c r="AR3656" s="1027"/>
    </row>
    <row r="3657" spans="43:44" x14ac:dyDescent="0.25">
      <c r="AQ3657" s="1026"/>
      <c r="AR3657" s="1027"/>
    </row>
    <row r="3658" spans="43:44" x14ac:dyDescent="0.25">
      <c r="AQ3658" s="1026"/>
      <c r="AR3658" s="1027"/>
    </row>
    <row r="3659" spans="43:44" x14ac:dyDescent="0.25">
      <c r="AQ3659" s="1026"/>
      <c r="AR3659" s="1027"/>
    </row>
    <row r="3660" spans="43:44" x14ac:dyDescent="0.25">
      <c r="AQ3660" s="1026"/>
      <c r="AR3660" s="1027"/>
    </row>
    <row r="3661" spans="43:44" x14ac:dyDescent="0.25">
      <c r="AQ3661" s="1026"/>
      <c r="AR3661" s="1027"/>
    </row>
    <row r="3662" spans="43:44" x14ac:dyDescent="0.25">
      <c r="AQ3662" s="1026"/>
      <c r="AR3662" s="1027"/>
    </row>
    <row r="3663" spans="43:44" x14ac:dyDescent="0.25">
      <c r="AQ3663" s="1026"/>
      <c r="AR3663" s="1027"/>
    </row>
    <row r="3664" spans="43:44" x14ac:dyDescent="0.25">
      <c r="AQ3664" s="1026"/>
      <c r="AR3664" s="1027"/>
    </row>
    <row r="3665" spans="43:44" x14ac:dyDescent="0.25">
      <c r="AQ3665" s="1026"/>
      <c r="AR3665" s="1027"/>
    </row>
    <row r="3666" spans="43:44" x14ac:dyDescent="0.25">
      <c r="AQ3666" s="1026"/>
      <c r="AR3666" s="1027"/>
    </row>
    <row r="3667" spans="43:44" x14ac:dyDescent="0.25">
      <c r="AQ3667" s="1026"/>
      <c r="AR3667" s="1027"/>
    </row>
    <row r="3668" spans="43:44" x14ac:dyDescent="0.25">
      <c r="AQ3668" s="1026"/>
      <c r="AR3668" s="1027"/>
    </row>
    <row r="3669" spans="43:44" x14ac:dyDescent="0.25">
      <c r="AQ3669" s="1026"/>
      <c r="AR3669" s="1027"/>
    </row>
    <row r="3670" spans="43:44" x14ac:dyDescent="0.25">
      <c r="AQ3670" s="1026"/>
      <c r="AR3670" s="1027"/>
    </row>
    <row r="3671" spans="43:44" x14ac:dyDescent="0.25">
      <c r="AQ3671" s="1026"/>
      <c r="AR3671" s="1027"/>
    </row>
    <row r="3672" spans="43:44" x14ac:dyDescent="0.25">
      <c r="AQ3672" s="1026"/>
      <c r="AR3672" s="1027"/>
    </row>
    <row r="3673" spans="43:44" x14ac:dyDescent="0.25">
      <c r="AQ3673" s="1026"/>
      <c r="AR3673" s="1027"/>
    </row>
    <row r="3674" spans="43:44" x14ac:dyDescent="0.25">
      <c r="AQ3674" s="1026"/>
      <c r="AR3674" s="1027"/>
    </row>
    <row r="3675" spans="43:44" x14ac:dyDescent="0.25">
      <c r="AQ3675" s="1026"/>
      <c r="AR3675" s="1027"/>
    </row>
    <row r="3676" spans="43:44" x14ac:dyDescent="0.25">
      <c r="AQ3676" s="1026"/>
      <c r="AR3676" s="1027"/>
    </row>
    <row r="3677" spans="43:44" x14ac:dyDescent="0.25">
      <c r="AQ3677" s="1026"/>
      <c r="AR3677" s="1027"/>
    </row>
    <row r="3678" spans="43:44" x14ac:dyDescent="0.25">
      <c r="AQ3678" s="1026"/>
      <c r="AR3678" s="1027"/>
    </row>
    <row r="3679" spans="43:44" x14ac:dyDescent="0.25">
      <c r="AQ3679" s="1026"/>
      <c r="AR3679" s="1027"/>
    </row>
    <row r="3680" spans="43:44" x14ac:dyDescent="0.25">
      <c r="AQ3680" s="1026"/>
      <c r="AR3680" s="1027"/>
    </row>
    <row r="3681" spans="43:44" x14ac:dyDescent="0.25">
      <c r="AQ3681" s="1026"/>
      <c r="AR3681" s="1027"/>
    </row>
    <row r="3682" spans="43:44" x14ac:dyDescent="0.25">
      <c r="AQ3682" s="1026"/>
      <c r="AR3682" s="1027"/>
    </row>
    <row r="3683" spans="43:44" x14ac:dyDescent="0.25">
      <c r="AQ3683" s="1026"/>
      <c r="AR3683" s="1027"/>
    </row>
    <row r="3684" spans="43:44" x14ac:dyDescent="0.25">
      <c r="AQ3684" s="1026"/>
      <c r="AR3684" s="1027"/>
    </row>
    <row r="3685" spans="43:44" x14ac:dyDescent="0.25">
      <c r="AQ3685" s="1026"/>
      <c r="AR3685" s="1027"/>
    </row>
    <row r="3686" spans="43:44" x14ac:dyDescent="0.25">
      <c r="AQ3686" s="1026"/>
      <c r="AR3686" s="1027"/>
    </row>
    <row r="3687" spans="43:44" x14ac:dyDescent="0.25">
      <c r="AQ3687" s="1026"/>
      <c r="AR3687" s="1027"/>
    </row>
    <row r="3688" spans="43:44" x14ac:dyDescent="0.25">
      <c r="AQ3688" s="1026"/>
      <c r="AR3688" s="1027"/>
    </row>
    <row r="3689" spans="43:44" x14ac:dyDescent="0.25">
      <c r="AQ3689" s="1026"/>
      <c r="AR3689" s="1027"/>
    </row>
    <row r="3690" spans="43:44" x14ac:dyDescent="0.25">
      <c r="AQ3690" s="1026"/>
      <c r="AR3690" s="1027"/>
    </row>
    <row r="3691" spans="43:44" x14ac:dyDescent="0.25">
      <c r="AQ3691" s="1026"/>
      <c r="AR3691" s="1027"/>
    </row>
    <row r="3692" spans="43:44" x14ac:dyDescent="0.25">
      <c r="AQ3692" s="1026"/>
      <c r="AR3692" s="1027"/>
    </row>
    <row r="3693" spans="43:44" x14ac:dyDescent="0.25">
      <c r="AQ3693" s="1026"/>
      <c r="AR3693" s="1027"/>
    </row>
    <row r="3694" spans="43:44" x14ac:dyDescent="0.25">
      <c r="AQ3694" s="1026"/>
      <c r="AR3694" s="1027"/>
    </row>
    <row r="3695" spans="43:44" x14ac:dyDescent="0.25">
      <c r="AQ3695" s="1026"/>
      <c r="AR3695" s="1027"/>
    </row>
    <row r="3696" spans="43:44" x14ac:dyDescent="0.25">
      <c r="AQ3696" s="1026"/>
      <c r="AR3696" s="1027"/>
    </row>
    <row r="3697" spans="43:44" x14ac:dyDescent="0.25">
      <c r="AQ3697" s="1026"/>
      <c r="AR3697" s="1027"/>
    </row>
    <row r="3698" spans="43:44" x14ac:dyDescent="0.25">
      <c r="AQ3698" s="1026"/>
      <c r="AR3698" s="1027"/>
    </row>
    <row r="3699" spans="43:44" x14ac:dyDescent="0.25">
      <c r="AQ3699" s="1026"/>
      <c r="AR3699" s="1027"/>
    </row>
    <row r="3700" spans="43:44" x14ac:dyDescent="0.25">
      <c r="AQ3700" s="1026"/>
      <c r="AR3700" s="1027"/>
    </row>
    <row r="3701" spans="43:44" x14ac:dyDescent="0.25">
      <c r="AQ3701" s="1026"/>
      <c r="AR3701" s="1027"/>
    </row>
    <row r="3702" spans="43:44" x14ac:dyDescent="0.25">
      <c r="AQ3702" s="1026"/>
      <c r="AR3702" s="1027"/>
    </row>
    <row r="3703" spans="43:44" x14ac:dyDescent="0.25">
      <c r="AQ3703" s="1026"/>
      <c r="AR3703" s="1027"/>
    </row>
    <row r="3704" spans="43:44" x14ac:dyDescent="0.25">
      <c r="AQ3704" s="1026"/>
      <c r="AR3704" s="1027"/>
    </row>
    <row r="3705" spans="43:44" x14ac:dyDescent="0.25">
      <c r="AQ3705" s="1026"/>
      <c r="AR3705" s="1027"/>
    </row>
    <row r="3706" spans="43:44" x14ac:dyDescent="0.25">
      <c r="AQ3706" s="1026"/>
      <c r="AR3706" s="1027"/>
    </row>
    <row r="3707" spans="43:44" x14ac:dyDescent="0.25">
      <c r="AQ3707" s="1026"/>
      <c r="AR3707" s="1027"/>
    </row>
    <row r="3708" spans="43:44" x14ac:dyDescent="0.25">
      <c r="AQ3708" s="1026"/>
      <c r="AR3708" s="1027"/>
    </row>
    <row r="3709" spans="43:44" x14ac:dyDescent="0.25">
      <c r="AQ3709" s="1026"/>
      <c r="AR3709" s="1027"/>
    </row>
    <row r="3710" spans="43:44" x14ac:dyDescent="0.25">
      <c r="AQ3710" s="1026"/>
      <c r="AR3710" s="1027"/>
    </row>
    <row r="3711" spans="43:44" x14ac:dyDescent="0.25">
      <c r="AQ3711" s="1026"/>
      <c r="AR3711" s="1027"/>
    </row>
    <row r="3712" spans="43:44" x14ac:dyDescent="0.25">
      <c r="AQ3712" s="1026"/>
      <c r="AR3712" s="1027"/>
    </row>
    <row r="3713" spans="43:44" x14ac:dyDescent="0.25">
      <c r="AQ3713" s="1026"/>
      <c r="AR3713" s="1027"/>
    </row>
    <row r="3714" spans="43:44" x14ac:dyDescent="0.25">
      <c r="AQ3714" s="1026"/>
      <c r="AR3714" s="1027"/>
    </row>
    <row r="3715" spans="43:44" x14ac:dyDescent="0.25">
      <c r="AQ3715" s="1026"/>
      <c r="AR3715" s="1027"/>
    </row>
    <row r="3716" spans="43:44" x14ac:dyDescent="0.25">
      <c r="AQ3716" s="1026"/>
      <c r="AR3716" s="1027"/>
    </row>
    <row r="3717" spans="43:44" x14ac:dyDescent="0.25">
      <c r="AQ3717" s="1026"/>
      <c r="AR3717" s="1027"/>
    </row>
    <row r="3718" spans="43:44" x14ac:dyDescent="0.25">
      <c r="AQ3718" s="1026"/>
      <c r="AR3718" s="1027"/>
    </row>
    <row r="3719" spans="43:44" x14ac:dyDescent="0.25">
      <c r="AQ3719" s="1026"/>
      <c r="AR3719" s="1027"/>
    </row>
    <row r="3720" spans="43:44" x14ac:dyDescent="0.25">
      <c r="AQ3720" s="1026"/>
      <c r="AR3720" s="1027"/>
    </row>
    <row r="3721" spans="43:44" x14ac:dyDescent="0.25">
      <c r="AQ3721" s="1026"/>
      <c r="AR3721" s="1027"/>
    </row>
    <row r="3722" spans="43:44" x14ac:dyDescent="0.25">
      <c r="AQ3722" s="1026"/>
      <c r="AR3722" s="1027"/>
    </row>
    <row r="3723" spans="43:44" x14ac:dyDescent="0.25">
      <c r="AQ3723" s="1026"/>
      <c r="AR3723" s="1027"/>
    </row>
    <row r="3724" spans="43:44" x14ac:dyDescent="0.25">
      <c r="AQ3724" s="1026"/>
      <c r="AR3724" s="1027"/>
    </row>
    <row r="3725" spans="43:44" x14ac:dyDescent="0.25">
      <c r="AQ3725" s="1026"/>
      <c r="AR3725" s="1027"/>
    </row>
    <row r="3726" spans="43:44" x14ac:dyDescent="0.25">
      <c r="AQ3726" s="1026"/>
      <c r="AR3726" s="1027"/>
    </row>
    <row r="3727" spans="43:44" x14ac:dyDescent="0.25">
      <c r="AQ3727" s="1026"/>
      <c r="AR3727" s="1027"/>
    </row>
    <row r="3728" spans="43:44" x14ac:dyDescent="0.25">
      <c r="AQ3728" s="1026"/>
      <c r="AR3728" s="1027"/>
    </row>
    <row r="3729" spans="43:44" x14ac:dyDescent="0.25">
      <c r="AQ3729" s="1026"/>
      <c r="AR3729" s="1027"/>
    </row>
    <row r="3730" spans="43:44" x14ac:dyDescent="0.25">
      <c r="AQ3730" s="1026"/>
      <c r="AR3730" s="1027"/>
    </row>
    <row r="3731" spans="43:44" x14ac:dyDescent="0.25">
      <c r="AQ3731" s="1026"/>
      <c r="AR3731" s="1027"/>
    </row>
    <row r="3732" spans="43:44" x14ac:dyDescent="0.25">
      <c r="AQ3732" s="1026"/>
      <c r="AR3732" s="1027"/>
    </row>
    <row r="3733" spans="43:44" x14ac:dyDescent="0.25">
      <c r="AQ3733" s="1026"/>
      <c r="AR3733" s="1027"/>
    </row>
    <row r="3734" spans="43:44" x14ac:dyDescent="0.25">
      <c r="AQ3734" s="1026"/>
      <c r="AR3734" s="1027"/>
    </row>
    <row r="3735" spans="43:44" x14ac:dyDescent="0.25">
      <c r="AQ3735" s="1026"/>
      <c r="AR3735" s="1027"/>
    </row>
    <row r="3736" spans="43:44" x14ac:dyDescent="0.25">
      <c r="AQ3736" s="1026"/>
      <c r="AR3736" s="1027"/>
    </row>
    <row r="3737" spans="43:44" x14ac:dyDescent="0.25">
      <c r="AQ3737" s="1026"/>
      <c r="AR3737" s="1027"/>
    </row>
    <row r="3738" spans="43:44" x14ac:dyDescent="0.25">
      <c r="AQ3738" s="1026"/>
      <c r="AR3738" s="1027"/>
    </row>
    <row r="3739" spans="43:44" x14ac:dyDescent="0.25">
      <c r="AQ3739" s="1026"/>
      <c r="AR3739" s="1027"/>
    </row>
    <row r="3740" spans="43:44" x14ac:dyDescent="0.25">
      <c r="AQ3740" s="1026"/>
      <c r="AR3740" s="1027"/>
    </row>
    <row r="3741" spans="43:44" x14ac:dyDescent="0.25">
      <c r="AQ3741" s="1026"/>
      <c r="AR3741" s="1027"/>
    </row>
    <row r="3742" spans="43:44" x14ac:dyDescent="0.25">
      <c r="AQ3742" s="1026"/>
      <c r="AR3742" s="1027"/>
    </row>
    <row r="3743" spans="43:44" x14ac:dyDescent="0.25">
      <c r="AQ3743" s="1026"/>
      <c r="AR3743" s="1027"/>
    </row>
    <row r="3744" spans="43:44" x14ac:dyDescent="0.25">
      <c r="AQ3744" s="1026"/>
      <c r="AR3744" s="1027"/>
    </row>
    <row r="3745" spans="43:44" x14ac:dyDescent="0.25">
      <c r="AQ3745" s="1026"/>
      <c r="AR3745" s="1027"/>
    </row>
    <row r="3746" spans="43:44" x14ac:dyDescent="0.25">
      <c r="AQ3746" s="1026"/>
      <c r="AR3746" s="1027"/>
    </row>
    <row r="3747" spans="43:44" x14ac:dyDescent="0.25">
      <c r="AQ3747" s="1026"/>
      <c r="AR3747" s="1027"/>
    </row>
    <row r="3748" spans="43:44" x14ac:dyDescent="0.25">
      <c r="AQ3748" s="1026"/>
      <c r="AR3748" s="1027"/>
    </row>
    <row r="3749" spans="43:44" x14ac:dyDescent="0.25">
      <c r="AQ3749" s="1026"/>
      <c r="AR3749" s="1027"/>
    </row>
    <row r="3750" spans="43:44" x14ac:dyDescent="0.25">
      <c r="AQ3750" s="1026"/>
      <c r="AR3750" s="1027"/>
    </row>
    <row r="3751" spans="43:44" x14ac:dyDescent="0.25">
      <c r="AQ3751" s="1026"/>
      <c r="AR3751" s="1027"/>
    </row>
    <row r="3752" spans="43:44" x14ac:dyDescent="0.25">
      <c r="AQ3752" s="1026"/>
      <c r="AR3752" s="1027"/>
    </row>
    <row r="3753" spans="43:44" x14ac:dyDescent="0.25">
      <c r="AQ3753" s="1026"/>
      <c r="AR3753" s="1027"/>
    </row>
    <row r="3754" spans="43:44" x14ac:dyDescent="0.25">
      <c r="AQ3754" s="1026"/>
      <c r="AR3754" s="1027"/>
    </row>
    <row r="3755" spans="43:44" x14ac:dyDescent="0.25">
      <c r="AQ3755" s="1026"/>
      <c r="AR3755" s="1027"/>
    </row>
    <row r="3756" spans="43:44" x14ac:dyDescent="0.25">
      <c r="AQ3756" s="1026"/>
      <c r="AR3756" s="1027"/>
    </row>
    <row r="3757" spans="43:44" x14ac:dyDescent="0.25">
      <c r="AQ3757" s="1026"/>
      <c r="AR3757" s="1027"/>
    </row>
    <row r="3758" spans="43:44" x14ac:dyDescent="0.25">
      <c r="AQ3758" s="1026"/>
      <c r="AR3758" s="1027"/>
    </row>
    <row r="3759" spans="43:44" x14ac:dyDescent="0.25">
      <c r="AQ3759" s="1026"/>
      <c r="AR3759" s="1027"/>
    </row>
    <row r="3760" spans="43:44" x14ac:dyDescent="0.25">
      <c r="AQ3760" s="1026"/>
      <c r="AR3760" s="1027"/>
    </row>
    <row r="3761" spans="43:44" x14ac:dyDescent="0.25">
      <c r="AQ3761" s="1026"/>
      <c r="AR3761" s="1027"/>
    </row>
    <row r="3762" spans="43:44" x14ac:dyDescent="0.25">
      <c r="AQ3762" s="1026"/>
      <c r="AR3762" s="1027"/>
    </row>
    <row r="3763" spans="43:44" x14ac:dyDescent="0.25">
      <c r="AQ3763" s="1026"/>
      <c r="AR3763" s="1027"/>
    </row>
    <row r="3764" spans="43:44" x14ac:dyDescent="0.25">
      <c r="AQ3764" s="1026"/>
      <c r="AR3764" s="1027"/>
    </row>
    <row r="3765" spans="43:44" x14ac:dyDescent="0.25">
      <c r="AQ3765" s="1026"/>
      <c r="AR3765" s="1027"/>
    </row>
    <row r="3766" spans="43:44" x14ac:dyDescent="0.25">
      <c r="AQ3766" s="1026"/>
      <c r="AR3766" s="1027"/>
    </row>
    <row r="3767" spans="43:44" x14ac:dyDescent="0.25">
      <c r="AQ3767" s="1026"/>
      <c r="AR3767" s="1027"/>
    </row>
    <row r="3768" spans="43:44" x14ac:dyDescent="0.25">
      <c r="AQ3768" s="1026"/>
      <c r="AR3768" s="1027"/>
    </row>
    <row r="3769" spans="43:44" x14ac:dyDescent="0.25">
      <c r="AQ3769" s="1026"/>
      <c r="AR3769" s="1027"/>
    </row>
    <row r="3770" spans="43:44" x14ac:dyDescent="0.25">
      <c r="AQ3770" s="1026"/>
      <c r="AR3770" s="1027"/>
    </row>
    <row r="3771" spans="43:44" x14ac:dyDescent="0.25">
      <c r="AQ3771" s="1026"/>
      <c r="AR3771" s="1027"/>
    </row>
    <row r="3772" spans="43:44" x14ac:dyDescent="0.25">
      <c r="AQ3772" s="1026"/>
      <c r="AR3772" s="1027"/>
    </row>
    <row r="3773" spans="43:44" x14ac:dyDescent="0.25">
      <c r="AQ3773" s="1026"/>
      <c r="AR3773" s="1027"/>
    </row>
    <row r="3774" spans="43:44" x14ac:dyDescent="0.25">
      <c r="AQ3774" s="1026"/>
      <c r="AR3774" s="1027"/>
    </row>
    <row r="3775" spans="43:44" x14ac:dyDescent="0.25">
      <c r="AQ3775" s="1026"/>
      <c r="AR3775" s="1027"/>
    </row>
    <row r="3776" spans="43:44" x14ac:dyDescent="0.25">
      <c r="AQ3776" s="1026"/>
      <c r="AR3776" s="1027"/>
    </row>
    <row r="3777" spans="43:44" x14ac:dyDescent="0.25">
      <c r="AQ3777" s="1026"/>
      <c r="AR3777" s="1027"/>
    </row>
    <row r="3778" spans="43:44" x14ac:dyDescent="0.25">
      <c r="AQ3778" s="1026"/>
      <c r="AR3778" s="1027"/>
    </row>
    <row r="3779" spans="43:44" x14ac:dyDescent="0.25">
      <c r="AQ3779" s="1026"/>
      <c r="AR3779" s="1027"/>
    </row>
    <row r="3780" spans="43:44" x14ac:dyDescent="0.25">
      <c r="AQ3780" s="1026"/>
      <c r="AR3780" s="1027"/>
    </row>
    <row r="3781" spans="43:44" x14ac:dyDescent="0.25">
      <c r="AQ3781" s="1026"/>
      <c r="AR3781" s="1027"/>
    </row>
    <row r="3782" spans="43:44" x14ac:dyDescent="0.25">
      <c r="AQ3782" s="1026"/>
      <c r="AR3782" s="1027"/>
    </row>
    <row r="3783" spans="43:44" x14ac:dyDescent="0.25">
      <c r="AQ3783" s="1026"/>
      <c r="AR3783" s="1027"/>
    </row>
    <row r="3784" spans="43:44" x14ac:dyDescent="0.25">
      <c r="AQ3784" s="1026"/>
      <c r="AR3784" s="1027"/>
    </row>
    <row r="3785" spans="43:44" x14ac:dyDescent="0.25">
      <c r="AQ3785" s="1026"/>
      <c r="AR3785" s="1027"/>
    </row>
    <row r="3786" spans="43:44" x14ac:dyDescent="0.25">
      <c r="AQ3786" s="1026"/>
      <c r="AR3786" s="1027"/>
    </row>
    <row r="3787" spans="43:44" x14ac:dyDescent="0.25">
      <c r="AQ3787" s="1026"/>
      <c r="AR3787" s="1027"/>
    </row>
    <row r="3788" spans="43:44" x14ac:dyDescent="0.25">
      <c r="AQ3788" s="1026"/>
      <c r="AR3788" s="1027"/>
    </row>
    <row r="3789" spans="43:44" x14ac:dyDescent="0.25">
      <c r="AQ3789" s="1026"/>
      <c r="AR3789" s="1027"/>
    </row>
    <row r="3790" spans="43:44" x14ac:dyDescent="0.25">
      <c r="AQ3790" s="1026"/>
      <c r="AR3790" s="1027"/>
    </row>
    <row r="3791" spans="43:44" x14ac:dyDescent="0.25">
      <c r="AQ3791" s="1026"/>
      <c r="AR3791" s="1027"/>
    </row>
    <row r="3792" spans="43:44" x14ac:dyDescent="0.25">
      <c r="AQ3792" s="1026"/>
      <c r="AR3792" s="1027"/>
    </row>
    <row r="3793" spans="43:44" x14ac:dyDescent="0.25">
      <c r="AQ3793" s="1026"/>
      <c r="AR3793" s="1027"/>
    </row>
    <row r="3794" spans="43:44" x14ac:dyDescent="0.25">
      <c r="AQ3794" s="1026"/>
      <c r="AR3794" s="1027"/>
    </row>
    <row r="3795" spans="43:44" x14ac:dyDescent="0.25">
      <c r="AQ3795" s="1026"/>
      <c r="AR3795" s="1027"/>
    </row>
    <row r="3796" spans="43:44" x14ac:dyDescent="0.25">
      <c r="AQ3796" s="1026"/>
      <c r="AR3796" s="1027"/>
    </row>
    <row r="3797" spans="43:44" x14ac:dyDescent="0.25">
      <c r="AQ3797" s="1026"/>
      <c r="AR3797" s="1027"/>
    </row>
    <row r="3798" spans="43:44" x14ac:dyDescent="0.25">
      <c r="AQ3798" s="1026"/>
      <c r="AR3798" s="1027"/>
    </row>
    <row r="3799" spans="43:44" x14ac:dyDescent="0.25">
      <c r="AQ3799" s="1026"/>
      <c r="AR3799" s="1027"/>
    </row>
    <row r="3800" spans="43:44" x14ac:dyDescent="0.25">
      <c r="AQ3800" s="1026"/>
      <c r="AR3800" s="1027"/>
    </row>
    <row r="3801" spans="43:44" x14ac:dyDescent="0.25">
      <c r="AQ3801" s="1026"/>
      <c r="AR3801" s="1027"/>
    </row>
    <row r="3802" spans="43:44" x14ac:dyDescent="0.25">
      <c r="AQ3802" s="1026"/>
      <c r="AR3802" s="1027"/>
    </row>
    <row r="3803" spans="43:44" x14ac:dyDescent="0.25">
      <c r="AQ3803" s="1026"/>
      <c r="AR3803" s="1027"/>
    </row>
    <row r="3804" spans="43:44" x14ac:dyDescent="0.25">
      <c r="AQ3804" s="1026"/>
      <c r="AR3804" s="1027"/>
    </row>
    <row r="3805" spans="43:44" x14ac:dyDescent="0.25">
      <c r="AQ3805" s="1026"/>
      <c r="AR3805" s="1027"/>
    </row>
    <row r="3806" spans="43:44" x14ac:dyDescent="0.25">
      <c r="AQ3806" s="1026"/>
      <c r="AR3806" s="1027"/>
    </row>
    <row r="3807" spans="43:44" x14ac:dyDescent="0.25">
      <c r="AQ3807" s="1026"/>
      <c r="AR3807" s="1027"/>
    </row>
    <row r="3808" spans="43:44" x14ac:dyDescent="0.25">
      <c r="AQ3808" s="1026"/>
      <c r="AR3808" s="1027"/>
    </row>
    <row r="3809" spans="43:44" x14ac:dyDescent="0.25">
      <c r="AQ3809" s="1026"/>
      <c r="AR3809" s="1027"/>
    </row>
    <row r="3810" spans="43:44" x14ac:dyDescent="0.25">
      <c r="AQ3810" s="1026"/>
      <c r="AR3810" s="1027"/>
    </row>
    <row r="3811" spans="43:44" x14ac:dyDescent="0.25">
      <c r="AQ3811" s="1026"/>
      <c r="AR3811" s="1027"/>
    </row>
    <row r="3812" spans="43:44" x14ac:dyDescent="0.25">
      <c r="AQ3812" s="1026"/>
      <c r="AR3812" s="1027"/>
    </row>
    <row r="3813" spans="43:44" x14ac:dyDescent="0.25">
      <c r="AQ3813" s="1026"/>
      <c r="AR3813" s="1027"/>
    </row>
    <row r="3814" spans="43:44" x14ac:dyDescent="0.25">
      <c r="AQ3814" s="1026"/>
      <c r="AR3814" s="1027"/>
    </row>
    <row r="3815" spans="43:44" x14ac:dyDescent="0.25">
      <c r="AQ3815" s="1026"/>
      <c r="AR3815" s="1027"/>
    </row>
    <row r="3816" spans="43:44" x14ac:dyDescent="0.25">
      <c r="AQ3816" s="1026"/>
      <c r="AR3816" s="1027"/>
    </row>
    <row r="3817" spans="43:44" x14ac:dyDescent="0.25">
      <c r="AQ3817" s="1026"/>
      <c r="AR3817" s="1027"/>
    </row>
    <row r="3818" spans="43:44" x14ac:dyDescent="0.25">
      <c r="AQ3818" s="1026"/>
      <c r="AR3818" s="1027"/>
    </row>
    <row r="3819" spans="43:44" x14ac:dyDescent="0.25">
      <c r="AQ3819" s="1026"/>
      <c r="AR3819" s="1027"/>
    </row>
    <row r="3820" spans="43:44" x14ac:dyDescent="0.25">
      <c r="AQ3820" s="1026"/>
      <c r="AR3820" s="1027"/>
    </row>
    <row r="3821" spans="43:44" x14ac:dyDescent="0.25">
      <c r="AQ3821" s="1026"/>
      <c r="AR3821" s="1027"/>
    </row>
    <row r="3822" spans="43:44" x14ac:dyDescent="0.25">
      <c r="AQ3822" s="1026"/>
      <c r="AR3822" s="1027"/>
    </row>
    <row r="3823" spans="43:44" x14ac:dyDescent="0.25">
      <c r="AQ3823" s="1026"/>
      <c r="AR3823" s="1027"/>
    </row>
    <row r="3824" spans="43:44" x14ac:dyDescent="0.25">
      <c r="AQ3824" s="1026"/>
      <c r="AR3824" s="1027"/>
    </row>
    <row r="3825" spans="43:44" x14ac:dyDescent="0.25">
      <c r="AQ3825" s="1026"/>
      <c r="AR3825" s="1027"/>
    </row>
    <row r="3826" spans="43:44" x14ac:dyDescent="0.25">
      <c r="AQ3826" s="1026"/>
      <c r="AR3826" s="1027"/>
    </row>
    <row r="3827" spans="43:44" x14ac:dyDescent="0.25">
      <c r="AQ3827" s="1026"/>
      <c r="AR3827" s="1027"/>
    </row>
    <row r="3828" spans="43:44" x14ac:dyDescent="0.25">
      <c r="AQ3828" s="1026"/>
      <c r="AR3828" s="1027"/>
    </row>
    <row r="3829" spans="43:44" x14ac:dyDescent="0.25">
      <c r="AQ3829" s="1026"/>
      <c r="AR3829" s="1027"/>
    </row>
    <row r="3830" spans="43:44" x14ac:dyDescent="0.25">
      <c r="AQ3830" s="1026"/>
      <c r="AR3830" s="1027"/>
    </row>
    <row r="3831" spans="43:44" x14ac:dyDescent="0.25">
      <c r="AQ3831" s="1026"/>
      <c r="AR3831" s="1027"/>
    </row>
    <row r="3832" spans="43:44" x14ac:dyDescent="0.25">
      <c r="AQ3832" s="1026"/>
      <c r="AR3832" s="1027"/>
    </row>
    <row r="3833" spans="43:44" x14ac:dyDescent="0.25">
      <c r="AQ3833" s="1026"/>
      <c r="AR3833" s="1027"/>
    </row>
    <row r="3834" spans="43:44" x14ac:dyDescent="0.25">
      <c r="AQ3834" s="1026"/>
      <c r="AR3834" s="1027"/>
    </row>
    <row r="3835" spans="43:44" x14ac:dyDescent="0.25">
      <c r="AQ3835" s="1026"/>
      <c r="AR3835" s="1027"/>
    </row>
    <row r="3836" spans="43:44" x14ac:dyDescent="0.25">
      <c r="AQ3836" s="1026"/>
      <c r="AR3836" s="1027"/>
    </row>
    <row r="3837" spans="43:44" x14ac:dyDescent="0.25">
      <c r="AQ3837" s="1026"/>
      <c r="AR3837" s="1027"/>
    </row>
    <row r="3838" spans="43:44" x14ac:dyDescent="0.25">
      <c r="AQ3838" s="1026"/>
      <c r="AR3838" s="1027"/>
    </row>
    <row r="3839" spans="43:44" x14ac:dyDescent="0.25">
      <c r="AQ3839" s="1026"/>
      <c r="AR3839" s="1027"/>
    </row>
    <row r="3840" spans="43:44" x14ac:dyDescent="0.25">
      <c r="AQ3840" s="1026"/>
      <c r="AR3840" s="1027"/>
    </row>
    <row r="3841" spans="43:44" x14ac:dyDescent="0.25">
      <c r="AQ3841" s="1026"/>
      <c r="AR3841" s="1027"/>
    </row>
    <row r="3842" spans="43:44" x14ac:dyDescent="0.25">
      <c r="AQ3842" s="1026"/>
      <c r="AR3842" s="1027"/>
    </row>
    <row r="3843" spans="43:44" x14ac:dyDescent="0.25">
      <c r="AQ3843" s="1026"/>
      <c r="AR3843" s="1027"/>
    </row>
    <row r="3844" spans="43:44" x14ac:dyDescent="0.25">
      <c r="AQ3844" s="1026"/>
      <c r="AR3844" s="1027"/>
    </row>
    <row r="3845" spans="43:44" x14ac:dyDescent="0.25">
      <c r="AQ3845" s="1026"/>
      <c r="AR3845" s="1027"/>
    </row>
    <row r="3846" spans="43:44" x14ac:dyDescent="0.25">
      <c r="AQ3846" s="1026"/>
      <c r="AR3846" s="1027"/>
    </row>
    <row r="3847" spans="43:44" x14ac:dyDescent="0.25">
      <c r="AQ3847" s="1026"/>
      <c r="AR3847" s="1027"/>
    </row>
    <row r="3848" spans="43:44" x14ac:dyDescent="0.25">
      <c r="AQ3848" s="1026"/>
      <c r="AR3848" s="1027"/>
    </row>
    <row r="3849" spans="43:44" x14ac:dyDescent="0.25">
      <c r="AQ3849" s="1026"/>
      <c r="AR3849" s="1027"/>
    </row>
    <row r="3850" spans="43:44" x14ac:dyDescent="0.25">
      <c r="AQ3850" s="1026"/>
      <c r="AR3850" s="1027"/>
    </row>
    <row r="3851" spans="43:44" x14ac:dyDescent="0.25">
      <c r="AQ3851" s="1026"/>
      <c r="AR3851" s="1027"/>
    </row>
    <row r="3852" spans="43:44" x14ac:dyDescent="0.25">
      <c r="AQ3852" s="1026"/>
      <c r="AR3852" s="1027"/>
    </row>
    <row r="3853" spans="43:44" x14ac:dyDescent="0.25">
      <c r="AQ3853" s="1026"/>
      <c r="AR3853" s="1027"/>
    </row>
    <row r="3854" spans="43:44" x14ac:dyDescent="0.25">
      <c r="AQ3854" s="1026"/>
      <c r="AR3854" s="1027"/>
    </row>
    <row r="3855" spans="43:44" x14ac:dyDescent="0.25">
      <c r="AQ3855" s="1026"/>
      <c r="AR3855" s="1027"/>
    </row>
    <row r="3856" spans="43:44" x14ac:dyDescent="0.25">
      <c r="AQ3856" s="1026"/>
      <c r="AR3856" s="1027"/>
    </row>
    <row r="3857" spans="43:44" x14ac:dyDescent="0.25">
      <c r="AQ3857" s="1026"/>
      <c r="AR3857" s="1027"/>
    </row>
    <row r="3858" spans="43:44" x14ac:dyDescent="0.25">
      <c r="AQ3858" s="1026"/>
      <c r="AR3858" s="1027"/>
    </row>
    <row r="3859" spans="43:44" x14ac:dyDescent="0.25">
      <c r="AQ3859" s="1026"/>
      <c r="AR3859" s="1027"/>
    </row>
    <row r="3860" spans="43:44" x14ac:dyDescent="0.25">
      <c r="AQ3860" s="1026"/>
      <c r="AR3860" s="1027"/>
    </row>
    <row r="3861" spans="43:44" x14ac:dyDescent="0.25">
      <c r="AQ3861" s="1026"/>
      <c r="AR3861" s="1027"/>
    </row>
    <row r="3862" spans="43:44" x14ac:dyDescent="0.25">
      <c r="AQ3862" s="1026"/>
      <c r="AR3862" s="1027"/>
    </row>
    <row r="3863" spans="43:44" x14ac:dyDescent="0.25">
      <c r="AQ3863" s="1026"/>
      <c r="AR3863" s="1027"/>
    </row>
    <row r="3864" spans="43:44" x14ac:dyDescent="0.25">
      <c r="AQ3864" s="1026"/>
      <c r="AR3864" s="1027"/>
    </row>
    <row r="3865" spans="43:44" x14ac:dyDescent="0.25">
      <c r="AQ3865" s="1026"/>
      <c r="AR3865" s="1027"/>
    </row>
    <row r="3866" spans="43:44" x14ac:dyDescent="0.25">
      <c r="AQ3866" s="1026"/>
      <c r="AR3866" s="1027"/>
    </row>
    <row r="3867" spans="43:44" x14ac:dyDescent="0.25">
      <c r="AQ3867" s="1026"/>
      <c r="AR3867" s="1027"/>
    </row>
    <row r="3868" spans="43:44" x14ac:dyDescent="0.25">
      <c r="AQ3868" s="1026"/>
      <c r="AR3868" s="1027"/>
    </row>
    <row r="3869" spans="43:44" x14ac:dyDescent="0.25">
      <c r="AQ3869" s="1026"/>
      <c r="AR3869" s="1027"/>
    </row>
    <row r="3870" spans="43:44" x14ac:dyDescent="0.25">
      <c r="AQ3870" s="1026"/>
      <c r="AR3870" s="1027"/>
    </row>
    <row r="3871" spans="43:44" x14ac:dyDescent="0.25">
      <c r="AQ3871" s="1026"/>
      <c r="AR3871" s="1027"/>
    </row>
    <row r="3872" spans="43:44" x14ac:dyDescent="0.25">
      <c r="AQ3872" s="1026"/>
      <c r="AR3872" s="1027"/>
    </row>
    <row r="3873" spans="43:44" x14ac:dyDescent="0.25">
      <c r="AQ3873" s="1026"/>
      <c r="AR3873" s="1027"/>
    </row>
    <row r="3874" spans="43:44" x14ac:dyDescent="0.25">
      <c r="AQ3874" s="1026"/>
      <c r="AR3874" s="1027"/>
    </row>
    <row r="3875" spans="43:44" x14ac:dyDescent="0.25">
      <c r="AQ3875" s="1026"/>
      <c r="AR3875" s="1027"/>
    </row>
    <row r="3876" spans="43:44" x14ac:dyDescent="0.25">
      <c r="AQ3876" s="1026"/>
      <c r="AR3876" s="1027"/>
    </row>
    <row r="3877" spans="43:44" x14ac:dyDescent="0.25">
      <c r="AQ3877" s="1026"/>
      <c r="AR3877" s="1027"/>
    </row>
    <row r="3878" spans="43:44" x14ac:dyDescent="0.25">
      <c r="AQ3878" s="1026"/>
      <c r="AR3878" s="1027"/>
    </row>
    <row r="3879" spans="43:44" x14ac:dyDescent="0.25">
      <c r="AQ3879" s="1026"/>
      <c r="AR3879" s="1027"/>
    </row>
    <row r="3880" spans="43:44" x14ac:dyDescent="0.25">
      <c r="AQ3880" s="1026"/>
      <c r="AR3880" s="1027"/>
    </row>
    <row r="3881" spans="43:44" x14ac:dyDescent="0.25">
      <c r="AQ3881" s="1026"/>
      <c r="AR3881" s="1027"/>
    </row>
    <row r="3882" spans="43:44" x14ac:dyDescent="0.25">
      <c r="AQ3882" s="1026"/>
      <c r="AR3882" s="1027"/>
    </row>
    <row r="3883" spans="43:44" x14ac:dyDescent="0.25">
      <c r="AQ3883" s="1026"/>
      <c r="AR3883" s="1027"/>
    </row>
    <row r="3884" spans="43:44" x14ac:dyDescent="0.25">
      <c r="AQ3884" s="1026"/>
      <c r="AR3884" s="1027"/>
    </row>
    <row r="3885" spans="43:44" x14ac:dyDescent="0.25">
      <c r="AQ3885" s="1026"/>
      <c r="AR3885" s="1027"/>
    </row>
    <row r="3886" spans="43:44" x14ac:dyDescent="0.25">
      <c r="AQ3886" s="1026"/>
      <c r="AR3886" s="1027"/>
    </row>
    <row r="3887" spans="43:44" x14ac:dyDescent="0.25">
      <c r="AQ3887" s="1026"/>
      <c r="AR3887" s="1027"/>
    </row>
    <row r="3888" spans="43:44" x14ac:dyDescent="0.25">
      <c r="AQ3888" s="1026"/>
      <c r="AR3888" s="1027"/>
    </row>
    <row r="3889" spans="43:44" x14ac:dyDescent="0.25">
      <c r="AQ3889" s="1026"/>
      <c r="AR3889" s="1027"/>
    </row>
    <row r="3890" spans="43:44" x14ac:dyDescent="0.25">
      <c r="AQ3890" s="1026"/>
      <c r="AR3890" s="1027"/>
    </row>
    <row r="3891" spans="43:44" x14ac:dyDescent="0.25">
      <c r="AQ3891" s="1026"/>
      <c r="AR3891" s="1027"/>
    </row>
    <row r="3892" spans="43:44" x14ac:dyDescent="0.25">
      <c r="AQ3892" s="1026"/>
      <c r="AR3892" s="1027"/>
    </row>
    <row r="3893" spans="43:44" x14ac:dyDescent="0.25">
      <c r="AQ3893" s="1026"/>
      <c r="AR3893" s="1027"/>
    </row>
    <row r="3894" spans="43:44" x14ac:dyDescent="0.25">
      <c r="AQ3894" s="1026"/>
      <c r="AR3894" s="1027"/>
    </row>
    <row r="3895" spans="43:44" x14ac:dyDescent="0.25">
      <c r="AQ3895" s="1026"/>
      <c r="AR3895" s="1027"/>
    </row>
    <row r="3896" spans="43:44" x14ac:dyDescent="0.25">
      <c r="AQ3896" s="1026"/>
      <c r="AR3896" s="1027"/>
    </row>
    <row r="3897" spans="43:44" x14ac:dyDescent="0.25">
      <c r="AQ3897" s="1026"/>
      <c r="AR3897" s="1027"/>
    </row>
    <row r="3898" spans="43:44" x14ac:dyDescent="0.25">
      <c r="AQ3898" s="1026"/>
      <c r="AR3898" s="1027"/>
    </row>
    <row r="3899" spans="43:44" x14ac:dyDescent="0.25">
      <c r="AQ3899" s="1026"/>
      <c r="AR3899" s="1027"/>
    </row>
    <row r="3900" spans="43:44" x14ac:dyDescent="0.25">
      <c r="AQ3900" s="1026"/>
      <c r="AR3900" s="1027"/>
    </row>
    <row r="3901" spans="43:44" x14ac:dyDescent="0.25">
      <c r="AQ3901" s="1026"/>
      <c r="AR3901" s="1027"/>
    </row>
    <row r="3902" spans="43:44" x14ac:dyDescent="0.25">
      <c r="AQ3902" s="1026"/>
      <c r="AR3902" s="1027"/>
    </row>
    <row r="3903" spans="43:44" x14ac:dyDescent="0.25">
      <c r="AQ3903" s="1026"/>
      <c r="AR3903" s="1027"/>
    </row>
    <row r="3904" spans="43:44" x14ac:dyDescent="0.25">
      <c r="AQ3904" s="1026"/>
      <c r="AR3904" s="1027"/>
    </row>
    <row r="3905" spans="43:44" x14ac:dyDescent="0.25">
      <c r="AQ3905" s="1026"/>
      <c r="AR3905" s="1027"/>
    </row>
    <row r="3906" spans="43:44" x14ac:dyDescent="0.25">
      <c r="AQ3906" s="1026"/>
      <c r="AR3906" s="1027"/>
    </row>
    <row r="3907" spans="43:44" x14ac:dyDescent="0.25">
      <c r="AQ3907" s="1026"/>
      <c r="AR3907" s="1027"/>
    </row>
    <row r="3908" spans="43:44" x14ac:dyDescent="0.25">
      <c r="AQ3908" s="1026"/>
      <c r="AR3908" s="1027"/>
    </row>
    <row r="3909" spans="43:44" x14ac:dyDescent="0.25">
      <c r="AQ3909" s="1026"/>
      <c r="AR3909" s="1027"/>
    </row>
    <row r="3910" spans="43:44" x14ac:dyDescent="0.25">
      <c r="AQ3910" s="1026"/>
      <c r="AR3910" s="1027"/>
    </row>
    <row r="3911" spans="43:44" x14ac:dyDescent="0.25">
      <c r="AQ3911" s="1026"/>
      <c r="AR3911" s="1027"/>
    </row>
    <row r="3912" spans="43:44" x14ac:dyDescent="0.25">
      <c r="AQ3912" s="1026"/>
      <c r="AR3912" s="1027"/>
    </row>
    <row r="3913" spans="43:44" x14ac:dyDescent="0.25">
      <c r="AQ3913" s="1026"/>
      <c r="AR3913" s="1027"/>
    </row>
    <row r="3914" spans="43:44" x14ac:dyDescent="0.25">
      <c r="AQ3914" s="1026"/>
      <c r="AR3914" s="1027"/>
    </row>
    <row r="3915" spans="43:44" x14ac:dyDescent="0.25">
      <c r="AQ3915" s="1026"/>
      <c r="AR3915" s="1027"/>
    </row>
    <row r="3916" spans="43:44" x14ac:dyDescent="0.25">
      <c r="AQ3916" s="1026"/>
      <c r="AR3916" s="1027"/>
    </row>
    <row r="3917" spans="43:44" x14ac:dyDescent="0.25">
      <c r="AQ3917" s="1026"/>
      <c r="AR3917" s="1027"/>
    </row>
    <row r="3918" spans="43:44" x14ac:dyDescent="0.25">
      <c r="AQ3918" s="1026"/>
      <c r="AR3918" s="1027"/>
    </row>
    <row r="3919" spans="43:44" x14ac:dyDescent="0.25">
      <c r="AQ3919" s="1026"/>
      <c r="AR3919" s="1027"/>
    </row>
    <row r="3920" spans="43:44" x14ac:dyDescent="0.25">
      <c r="AQ3920" s="1026"/>
      <c r="AR3920" s="1027"/>
    </row>
    <row r="3921" spans="43:44" x14ac:dyDescent="0.25">
      <c r="AQ3921" s="1026"/>
      <c r="AR3921" s="1027"/>
    </row>
    <row r="3922" spans="43:44" x14ac:dyDescent="0.25">
      <c r="AQ3922" s="1026"/>
      <c r="AR3922" s="1027"/>
    </row>
    <row r="3923" spans="43:44" x14ac:dyDescent="0.25">
      <c r="AQ3923" s="1026"/>
      <c r="AR3923" s="1027"/>
    </row>
    <row r="3924" spans="43:44" x14ac:dyDescent="0.25">
      <c r="AQ3924" s="1026"/>
      <c r="AR3924" s="1027"/>
    </row>
    <row r="3925" spans="43:44" x14ac:dyDescent="0.25">
      <c r="AQ3925" s="1026"/>
      <c r="AR3925" s="1027"/>
    </row>
    <row r="3926" spans="43:44" x14ac:dyDescent="0.25">
      <c r="AQ3926" s="1026"/>
      <c r="AR3926" s="1027"/>
    </row>
    <row r="3927" spans="43:44" x14ac:dyDescent="0.25">
      <c r="AQ3927" s="1026"/>
      <c r="AR3927" s="1027"/>
    </row>
    <row r="3928" spans="43:44" x14ac:dyDescent="0.25">
      <c r="AQ3928" s="1026"/>
      <c r="AR3928" s="1027"/>
    </row>
    <row r="3929" spans="43:44" x14ac:dyDescent="0.25">
      <c r="AQ3929" s="1026"/>
      <c r="AR3929" s="1027"/>
    </row>
    <row r="3930" spans="43:44" x14ac:dyDescent="0.25">
      <c r="AQ3930" s="1026"/>
      <c r="AR3930" s="1027"/>
    </row>
    <row r="3931" spans="43:44" x14ac:dyDescent="0.25">
      <c r="AQ3931" s="1026"/>
      <c r="AR3931" s="1027"/>
    </row>
    <row r="3932" spans="43:44" x14ac:dyDescent="0.25">
      <c r="AQ3932" s="1026"/>
      <c r="AR3932" s="1027"/>
    </row>
    <row r="3933" spans="43:44" x14ac:dyDescent="0.25">
      <c r="AQ3933" s="1026"/>
      <c r="AR3933" s="1027"/>
    </row>
    <row r="3934" spans="43:44" x14ac:dyDescent="0.25">
      <c r="AQ3934" s="1026"/>
      <c r="AR3934" s="1027"/>
    </row>
    <row r="3935" spans="43:44" x14ac:dyDescent="0.25">
      <c r="AQ3935" s="1026"/>
      <c r="AR3935" s="1027"/>
    </row>
    <row r="3936" spans="43:44" x14ac:dyDescent="0.25">
      <c r="AQ3936" s="1026"/>
      <c r="AR3936" s="1027"/>
    </row>
    <row r="3937" spans="43:44" x14ac:dyDescent="0.25">
      <c r="AQ3937" s="1026"/>
      <c r="AR3937" s="1027"/>
    </row>
    <row r="3938" spans="43:44" x14ac:dyDescent="0.25">
      <c r="AQ3938" s="1026"/>
      <c r="AR3938" s="1027"/>
    </row>
    <row r="3939" spans="43:44" x14ac:dyDescent="0.25">
      <c r="AQ3939" s="1026"/>
      <c r="AR3939" s="1027"/>
    </row>
    <row r="3940" spans="43:44" x14ac:dyDescent="0.25">
      <c r="AQ3940" s="1026"/>
      <c r="AR3940" s="1027"/>
    </row>
    <row r="3941" spans="43:44" x14ac:dyDescent="0.25">
      <c r="AQ3941" s="1026"/>
      <c r="AR3941" s="1027"/>
    </row>
    <row r="3942" spans="43:44" x14ac:dyDescent="0.25">
      <c r="AQ3942" s="1026"/>
      <c r="AR3942" s="1027"/>
    </row>
    <row r="3943" spans="43:44" x14ac:dyDescent="0.25">
      <c r="AQ3943" s="1026"/>
      <c r="AR3943" s="1027"/>
    </row>
    <row r="3944" spans="43:44" x14ac:dyDescent="0.25">
      <c r="AQ3944" s="1026"/>
      <c r="AR3944" s="1027"/>
    </row>
    <row r="3945" spans="43:44" x14ac:dyDescent="0.25">
      <c r="AQ3945" s="1026"/>
      <c r="AR3945" s="1027"/>
    </row>
    <row r="3946" spans="43:44" x14ac:dyDescent="0.25">
      <c r="AQ3946" s="1026"/>
      <c r="AR3946" s="1027"/>
    </row>
    <row r="3947" spans="43:44" x14ac:dyDescent="0.25">
      <c r="AQ3947" s="1026"/>
      <c r="AR3947" s="1027"/>
    </row>
    <row r="3948" spans="43:44" x14ac:dyDescent="0.25">
      <c r="AQ3948" s="1026"/>
      <c r="AR3948" s="1027"/>
    </row>
    <row r="3949" spans="43:44" x14ac:dyDescent="0.25">
      <c r="AQ3949" s="1026"/>
      <c r="AR3949" s="1027"/>
    </row>
    <row r="3950" spans="43:44" x14ac:dyDescent="0.25">
      <c r="AQ3950" s="1026"/>
      <c r="AR3950" s="1027"/>
    </row>
    <row r="3951" spans="43:44" x14ac:dyDescent="0.25">
      <c r="AQ3951" s="1026"/>
      <c r="AR3951" s="1027"/>
    </row>
    <row r="3952" spans="43:44" x14ac:dyDescent="0.25">
      <c r="AQ3952" s="1026"/>
      <c r="AR3952" s="1027"/>
    </row>
    <row r="3953" spans="43:44" x14ac:dyDescent="0.25">
      <c r="AQ3953" s="1026"/>
      <c r="AR3953" s="1027"/>
    </row>
    <row r="3954" spans="43:44" x14ac:dyDescent="0.25">
      <c r="AQ3954" s="1026"/>
      <c r="AR3954" s="1027"/>
    </row>
    <row r="3955" spans="43:44" x14ac:dyDescent="0.25">
      <c r="AQ3955" s="1026"/>
      <c r="AR3955" s="1027"/>
    </row>
    <row r="3956" spans="43:44" x14ac:dyDescent="0.25">
      <c r="AQ3956" s="1026"/>
      <c r="AR3956" s="1027"/>
    </row>
    <row r="3957" spans="43:44" x14ac:dyDescent="0.25">
      <c r="AQ3957" s="1026"/>
      <c r="AR3957" s="1027"/>
    </row>
    <row r="3958" spans="43:44" x14ac:dyDescent="0.25">
      <c r="AQ3958" s="1026"/>
      <c r="AR3958" s="1027"/>
    </row>
    <row r="3959" spans="43:44" x14ac:dyDescent="0.25">
      <c r="AQ3959" s="1026"/>
      <c r="AR3959" s="1027"/>
    </row>
    <row r="3960" spans="43:44" x14ac:dyDescent="0.25">
      <c r="AQ3960" s="1026"/>
      <c r="AR3960" s="1027"/>
    </row>
    <row r="3961" spans="43:44" x14ac:dyDescent="0.25">
      <c r="AQ3961" s="1026"/>
      <c r="AR3961" s="1027"/>
    </row>
    <row r="3962" spans="43:44" x14ac:dyDescent="0.25">
      <c r="AQ3962" s="1026"/>
      <c r="AR3962" s="1027"/>
    </row>
    <row r="3963" spans="43:44" x14ac:dyDescent="0.25">
      <c r="AQ3963" s="1026"/>
      <c r="AR3963" s="1027"/>
    </row>
    <row r="3964" spans="43:44" x14ac:dyDescent="0.25">
      <c r="AQ3964" s="1026"/>
      <c r="AR3964" s="1027"/>
    </row>
    <row r="3965" spans="43:44" x14ac:dyDescent="0.25">
      <c r="AQ3965" s="1026"/>
      <c r="AR3965" s="1027"/>
    </row>
    <row r="3966" spans="43:44" x14ac:dyDescent="0.25">
      <c r="AQ3966" s="1026"/>
      <c r="AR3966" s="1027"/>
    </row>
    <row r="3967" spans="43:44" x14ac:dyDescent="0.25">
      <c r="AQ3967" s="1026"/>
      <c r="AR3967" s="1027"/>
    </row>
    <row r="3968" spans="43:44" x14ac:dyDescent="0.25">
      <c r="AQ3968" s="1026"/>
      <c r="AR3968" s="1027"/>
    </row>
    <row r="3969" spans="43:44" x14ac:dyDescent="0.25">
      <c r="AQ3969" s="1026"/>
      <c r="AR3969" s="1027"/>
    </row>
    <row r="3970" spans="43:44" x14ac:dyDescent="0.25">
      <c r="AQ3970" s="1026"/>
      <c r="AR3970" s="1027"/>
    </row>
    <row r="3971" spans="43:44" x14ac:dyDescent="0.25">
      <c r="AQ3971" s="1026"/>
      <c r="AR3971" s="1027"/>
    </row>
    <row r="3972" spans="43:44" x14ac:dyDescent="0.25">
      <c r="AQ3972" s="1026"/>
      <c r="AR3972" s="1027"/>
    </row>
    <row r="3973" spans="43:44" x14ac:dyDescent="0.25">
      <c r="AQ3973" s="1026"/>
      <c r="AR3973" s="1027"/>
    </row>
    <row r="3974" spans="43:44" x14ac:dyDescent="0.25">
      <c r="AQ3974" s="1026"/>
      <c r="AR3974" s="1027"/>
    </row>
    <row r="3975" spans="43:44" x14ac:dyDescent="0.25">
      <c r="AQ3975" s="1026"/>
      <c r="AR3975" s="1027"/>
    </row>
    <row r="3976" spans="43:44" x14ac:dyDescent="0.25">
      <c r="AQ3976" s="1026"/>
      <c r="AR3976" s="1027"/>
    </row>
    <row r="3977" spans="43:44" x14ac:dyDescent="0.25">
      <c r="AQ3977" s="1026"/>
      <c r="AR3977" s="1027"/>
    </row>
    <row r="3978" spans="43:44" x14ac:dyDescent="0.25">
      <c r="AQ3978" s="1026"/>
      <c r="AR3978" s="1027"/>
    </row>
    <row r="3979" spans="43:44" x14ac:dyDescent="0.25">
      <c r="AQ3979" s="1026"/>
      <c r="AR3979" s="1027"/>
    </row>
    <row r="3980" spans="43:44" x14ac:dyDescent="0.25">
      <c r="AQ3980" s="1026"/>
      <c r="AR3980" s="1027"/>
    </row>
    <row r="3981" spans="43:44" x14ac:dyDescent="0.25">
      <c r="AQ3981" s="1026"/>
      <c r="AR3981" s="1027"/>
    </row>
    <row r="3982" spans="43:44" x14ac:dyDescent="0.25">
      <c r="AQ3982" s="1026"/>
      <c r="AR3982" s="1027"/>
    </row>
    <row r="3983" spans="43:44" x14ac:dyDescent="0.25">
      <c r="AQ3983" s="1026"/>
      <c r="AR3983" s="1027"/>
    </row>
    <row r="3984" spans="43:44" x14ac:dyDescent="0.25">
      <c r="AQ3984" s="1026"/>
      <c r="AR3984" s="1027"/>
    </row>
    <row r="3985" spans="43:44" x14ac:dyDescent="0.25">
      <c r="AQ3985" s="1026"/>
      <c r="AR3985" s="1027"/>
    </row>
    <row r="3986" spans="43:44" x14ac:dyDescent="0.25">
      <c r="AQ3986" s="1026"/>
      <c r="AR3986" s="1027"/>
    </row>
    <row r="3987" spans="43:44" x14ac:dyDescent="0.25">
      <c r="AQ3987" s="1026"/>
      <c r="AR3987" s="1027"/>
    </row>
    <row r="3988" spans="43:44" x14ac:dyDescent="0.25">
      <c r="AQ3988" s="1026"/>
      <c r="AR3988" s="1027"/>
    </row>
    <row r="3989" spans="43:44" x14ac:dyDescent="0.25">
      <c r="AQ3989" s="1026"/>
      <c r="AR3989" s="1027"/>
    </row>
    <row r="3990" spans="43:44" x14ac:dyDescent="0.25">
      <c r="AQ3990" s="1026"/>
      <c r="AR3990" s="1027"/>
    </row>
    <row r="3991" spans="43:44" x14ac:dyDescent="0.25">
      <c r="AQ3991" s="1026"/>
      <c r="AR3991" s="1027"/>
    </row>
    <row r="3992" spans="43:44" x14ac:dyDescent="0.25">
      <c r="AQ3992" s="1026"/>
      <c r="AR3992" s="1027"/>
    </row>
    <row r="3993" spans="43:44" x14ac:dyDescent="0.25">
      <c r="AQ3993" s="1026"/>
      <c r="AR3993" s="1027"/>
    </row>
    <row r="3994" spans="43:44" x14ac:dyDescent="0.25">
      <c r="AQ3994" s="1026"/>
      <c r="AR3994" s="1027"/>
    </row>
    <row r="3995" spans="43:44" x14ac:dyDescent="0.25">
      <c r="AQ3995" s="1026"/>
      <c r="AR3995" s="1027"/>
    </row>
    <row r="3996" spans="43:44" x14ac:dyDescent="0.25">
      <c r="AQ3996" s="1026"/>
      <c r="AR3996" s="1027"/>
    </row>
    <row r="3997" spans="43:44" x14ac:dyDescent="0.25">
      <c r="AQ3997" s="1026"/>
      <c r="AR3997" s="1027"/>
    </row>
    <row r="3998" spans="43:44" x14ac:dyDescent="0.25">
      <c r="AQ3998" s="1026"/>
      <c r="AR3998" s="1027"/>
    </row>
    <row r="3999" spans="43:44" x14ac:dyDescent="0.25">
      <c r="AQ3999" s="1026"/>
      <c r="AR3999" s="1027"/>
    </row>
    <row r="4000" spans="43:44" x14ac:dyDescent="0.25">
      <c r="AQ4000" s="1026"/>
      <c r="AR4000" s="1027"/>
    </row>
    <row r="4001" spans="43:44" x14ac:dyDescent="0.25">
      <c r="AQ4001" s="1026"/>
      <c r="AR4001" s="1027"/>
    </row>
    <row r="4002" spans="43:44" x14ac:dyDescent="0.25">
      <c r="AQ4002" s="1026"/>
      <c r="AR4002" s="1027"/>
    </row>
    <row r="4003" spans="43:44" x14ac:dyDescent="0.25">
      <c r="AQ4003" s="1026"/>
      <c r="AR4003" s="1027"/>
    </row>
    <row r="4004" spans="43:44" x14ac:dyDescent="0.25">
      <c r="AQ4004" s="1026"/>
      <c r="AR4004" s="1027"/>
    </row>
    <row r="4005" spans="43:44" x14ac:dyDescent="0.25">
      <c r="AQ4005" s="1026"/>
      <c r="AR4005" s="1027"/>
    </row>
    <row r="4006" spans="43:44" x14ac:dyDescent="0.25">
      <c r="AQ4006" s="1026"/>
      <c r="AR4006" s="1027"/>
    </row>
    <row r="4007" spans="43:44" x14ac:dyDescent="0.25">
      <c r="AQ4007" s="1026"/>
      <c r="AR4007" s="1027"/>
    </row>
    <row r="4008" spans="43:44" x14ac:dyDescent="0.25">
      <c r="AQ4008" s="1026"/>
      <c r="AR4008" s="1027"/>
    </row>
    <row r="4009" spans="43:44" x14ac:dyDescent="0.25">
      <c r="AQ4009" s="1026"/>
      <c r="AR4009" s="1027"/>
    </row>
    <row r="4010" spans="43:44" x14ac:dyDescent="0.25">
      <c r="AQ4010" s="1026"/>
      <c r="AR4010" s="1027"/>
    </row>
    <row r="4011" spans="43:44" x14ac:dyDescent="0.25">
      <c r="AQ4011" s="1026"/>
      <c r="AR4011" s="1027"/>
    </row>
    <row r="4012" spans="43:44" x14ac:dyDescent="0.25">
      <c r="AQ4012" s="1026"/>
      <c r="AR4012" s="1027"/>
    </row>
    <row r="4013" spans="43:44" x14ac:dyDescent="0.25">
      <c r="AQ4013" s="1026"/>
      <c r="AR4013" s="1027"/>
    </row>
    <row r="4014" spans="43:44" x14ac:dyDescent="0.25">
      <c r="AQ4014" s="1026"/>
      <c r="AR4014" s="1027"/>
    </row>
    <row r="4015" spans="43:44" x14ac:dyDescent="0.25">
      <c r="AQ4015" s="1026"/>
      <c r="AR4015" s="1027"/>
    </row>
    <row r="4016" spans="43:44" x14ac:dyDescent="0.25">
      <c r="AQ4016" s="1026"/>
      <c r="AR4016" s="1027"/>
    </row>
    <row r="4017" spans="43:44" x14ac:dyDescent="0.25">
      <c r="AQ4017" s="1026"/>
      <c r="AR4017" s="1027"/>
    </row>
    <row r="4018" spans="43:44" x14ac:dyDescent="0.25">
      <c r="AQ4018" s="1026"/>
      <c r="AR4018" s="1027"/>
    </row>
    <row r="4019" spans="43:44" x14ac:dyDescent="0.25">
      <c r="AQ4019" s="1026"/>
      <c r="AR4019" s="1027"/>
    </row>
    <row r="4020" spans="43:44" x14ac:dyDescent="0.25">
      <c r="AQ4020" s="1026"/>
      <c r="AR4020" s="1027"/>
    </row>
    <row r="4021" spans="43:44" x14ac:dyDescent="0.25">
      <c r="AQ4021" s="1026"/>
      <c r="AR4021" s="1027"/>
    </row>
    <row r="4022" spans="43:44" x14ac:dyDescent="0.25">
      <c r="AQ4022" s="1026"/>
      <c r="AR4022" s="1027"/>
    </row>
    <row r="4023" spans="43:44" x14ac:dyDescent="0.25">
      <c r="AQ4023" s="1026"/>
      <c r="AR4023" s="1027"/>
    </row>
    <row r="4024" spans="43:44" x14ac:dyDescent="0.25">
      <c r="AQ4024" s="1026"/>
      <c r="AR4024" s="1027"/>
    </row>
    <row r="4025" spans="43:44" x14ac:dyDescent="0.25">
      <c r="AQ4025" s="1026"/>
      <c r="AR4025" s="1027"/>
    </row>
    <row r="4026" spans="43:44" x14ac:dyDescent="0.25">
      <c r="AQ4026" s="1026"/>
      <c r="AR4026" s="1027"/>
    </row>
    <row r="4027" spans="43:44" x14ac:dyDescent="0.25">
      <c r="AQ4027" s="1026"/>
      <c r="AR4027" s="1027"/>
    </row>
    <row r="4028" spans="43:44" x14ac:dyDescent="0.25">
      <c r="AQ4028" s="1026"/>
      <c r="AR4028" s="1027"/>
    </row>
    <row r="4029" spans="43:44" x14ac:dyDescent="0.25">
      <c r="AQ4029" s="1026"/>
      <c r="AR4029" s="1027"/>
    </row>
    <row r="4030" spans="43:44" x14ac:dyDescent="0.25">
      <c r="AQ4030" s="1026"/>
      <c r="AR4030" s="1027"/>
    </row>
    <row r="4031" spans="43:44" x14ac:dyDescent="0.25">
      <c r="AQ4031" s="1026"/>
      <c r="AR4031" s="1027"/>
    </row>
    <row r="4032" spans="43:44" x14ac:dyDescent="0.25">
      <c r="AQ4032" s="1026"/>
      <c r="AR4032" s="1027"/>
    </row>
    <row r="4033" spans="43:44" x14ac:dyDescent="0.25">
      <c r="AQ4033" s="1026"/>
      <c r="AR4033" s="1027"/>
    </row>
    <row r="4034" spans="43:44" x14ac:dyDescent="0.25">
      <c r="AQ4034" s="1026"/>
      <c r="AR4034" s="1027"/>
    </row>
    <row r="4035" spans="43:44" x14ac:dyDescent="0.25">
      <c r="AQ4035" s="1026"/>
      <c r="AR4035" s="1027"/>
    </row>
    <row r="4036" spans="43:44" x14ac:dyDescent="0.25">
      <c r="AQ4036" s="1026"/>
      <c r="AR4036" s="1027"/>
    </row>
    <row r="4037" spans="43:44" x14ac:dyDescent="0.25">
      <c r="AQ4037" s="1026"/>
      <c r="AR4037" s="1027"/>
    </row>
    <row r="4038" spans="43:44" x14ac:dyDescent="0.25">
      <c r="AQ4038" s="1026"/>
      <c r="AR4038" s="1027"/>
    </row>
    <row r="4039" spans="43:44" x14ac:dyDescent="0.25">
      <c r="AQ4039" s="1026"/>
      <c r="AR4039" s="1027"/>
    </row>
    <row r="4040" spans="43:44" x14ac:dyDescent="0.25">
      <c r="AQ4040" s="1026"/>
      <c r="AR4040" s="1027"/>
    </row>
    <row r="4041" spans="43:44" x14ac:dyDescent="0.25">
      <c r="AQ4041" s="1026"/>
      <c r="AR4041" s="1027"/>
    </row>
    <row r="4042" spans="43:44" x14ac:dyDescent="0.25">
      <c r="AQ4042" s="1026"/>
      <c r="AR4042" s="1027"/>
    </row>
    <row r="4043" spans="43:44" x14ac:dyDescent="0.25">
      <c r="AQ4043" s="1026"/>
      <c r="AR4043" s="1027"/>
    </row>
    <row r="4044" spans="43:44" x14ac:dyDescent="0.25">
      <c r="AQ4044" s="1026"/>
      <c r="AR4044" s="1027"/>
    </row>
    <row r="4045" spans="43:44" x14ac:dyDescent="0.25">
      <c r="AQ4045" s="1026"/>
      <c r="AR4045" s="1027"/>
    </row>
    <row r="4046" spans="43:44" x14ac:dyDescent="0.25">
      <c r="AQ4046" s="1026"/>
      <c r="AR4046" s="1027"/>
    </row>
    <row r="4047" spans="43:44" x14ac:dyDescent="0.25">
      <c r="AQ4047" s="1026"/>
      <c r="AR4047" s="1027"/>
    </row>
    <row r="4048" spans="43:44" x14ac:dyDescent="0.25">
      <c r="AQ4048" s="1026"/>
      <c r="AR4048" s="1027"/>
    </row>
    <row r="4049" spans="43:44" x14ac:dyDescent="0.25">
      <c r="AQ4049" s="1026"/>
      <c r="AR4049" s="1027"/>
    </row>
    <row r="4050" spans="43:44" x14ac:dyDescent="0.25">
      <c r="AQ4050" s="1026"/>
      <c r="AR4050" s="1027"/>
    </row>
    <row r="4051" spans="43:44" x14ac:dyDescent="0.25">
      <c r="AQ4051" s="1026"/>
      <c r="AR4051" s="1027"/>
    </row>
    <row r="4052" spans="43:44" x14ac:dyDescent="0.25">
      <c r="AQ4052" s="1026"/>
      <c r="AR4052" s="1027"/>
    </row>
    <row r="4053" spans="43:44" x14ac:dyDescent="0.25">
      <c r="AQ4053" s="1026"/>
      <c r="AR4053" s="1027"/>
    </row>
    <row r="4054" spans="43:44" x14ac:dyDescent="0.25">
      <c r="AQ4054" s="1026"/>
      <c r="AR4054" s="1027"/>
    </row>
    <row r="4055" spans="43:44" x14ac:dyDescent="0.25">
      <c r="AQ4055" s="1026"/>
      <c r="AR4055" s="1027"/>
    </row>
    <row r="4056" spans="43:44" x14ac:dyDescent="0.25">
      <c r="AQ4056" s="1026"/>
      <c r="AR4056" s="1027"/>
    </row>
    <row r="4057" spans="43:44" x14ac:dyDescent="0.25">
      <c r="AQ4057" s="1026"/>
      <c r="AR4057" s="1027"/>
    </row>
    <row r="4058" spans="43:44" x14ac:dyDescent="0.25">
      <c r="AQ4058" s="1026"/>
      <c r="AR4058" s="1027"/>
    </row>
    <row r="4059" spans="43:44" x14ac:dyDescent="0.25">
      <c r="AQ4059" s="1026"/>
      <c r="AR4059" s="1027"/>
    </row>
    <row r="4060" spans="43:44" x14ac:dyDescent="0.25">
      <c r="AQ4060" s="1026"/>
      <c r="AR4060" s="1027"/>
    </row>
    <row r="4061" spans="43:44" x14ac:dyDescent="0.25">
      <c r="AQ4061" s="1026"/>
      <c r="AR4061" s="1027"/>
    </row>
    <row r="4062" spans="43:44" x14ac:dyDescent="0.25">
      <c r="AQ4062" s="1026"/>
      <c r="AR4062" s="1027"/>
    </row>
    <row r="4063" spans="43:44" x14ac:dyDescent="0.25">
      <c r="AQ4063" s="1026"/>
      <c r="AR4063" s="1027"/>
    </row>
    <row r="4064" spans="43:44" x14ac:dyDescent="0.25">
      <c r="AQ4064" s="1026"/>
      <c r="AR4064" s="1027"/>
    </row>
    <row r="4065" spans="43:44" x14ac:dyDescent="0.25">
      <c r="AQ4065" s="1026"/>
      <c r="AR4065" s="1027"/>
    </row>
    <row r="4066" spans="43:44" x14ac:dyDescent="0.25">
      <c r="AQ4066" s="1026"/>
      <c r="AR4066" s="1027"/>
    </row>
    <row r="4067" spans="43:44" x14ac:dyDescent="0.25">
      <c r="AQ4067" s="1026"/>
      <c r="AR4067" s="1027"/>
    </row>
    <row r="4068" spans="43:44" x14ac:dyDescent="0.25">
      <c r="AQ4068" s="1026"/>
      <c r="AR4068" s="1027"/>
    </row>
    <row r="4069" spans="43:44" x14ac:dyDescent="0.25">
      <c r="AQ4069" s="1026"/>
      <c r="AR4069" s="1027"/>
    </row>
    <row r="4070" spans="43:44" x14ac:dyDescent="0.25">
      <c r="AQ4070" s="1026"/>
      <c r="AR4070" s="1027"/>
    </row>
    <row r="4071" spans="43:44" x14ac:dyDescent="0.25">
      <c r="AQ4071" s="1026"/>
      <c r="AR4071" s="1027"/>
    </row>
    <row r="4072" spans="43:44" x14ac:dyDescent="0.25">
      <c r="AQ4072" s="1026"/>
      <c r="AR4072" s="1027"/>
    </row>
    <row r="4073" spans="43:44" x14ac:dyDescent="0.25">
      <c r="AQ4073" s="1026"/>
      <c r="AR4073" s="1027"/>
    </row>
    <row r="4074" spans="43:44" x14ac:dyDescent="0.25">
      <c r="AQ4074" s="1026"/>
      <c r="AR4074" s="1027"/>
    </row>
    <row r="4075" spans="43:44" x14ac:dyDescent="0.25">
      <c r="AQ4075" s="1026"/>
      <c r="AR4075" s="1027"/>
    </row>
    <row r="4076" spans="43:44" x14ac:dyDescent="0.25">
      <c r="AQ4076" s="1026"/>
      <c r="AR4076" s="1027"/>
    </row>
    <row r="4077" spans="43:44" x14ac:dyDescent="0.25">
      <c r="AQ4077" s="1026"/>
      <c r="AR4077" s="1027"/>
    </row>
    <row r="4078" spans="43:44" x14ac:dyDescent="0.25">
      <c r="AQ4078" s="1026"/>
      <c r="AR4078" s="1027"/>
    </row>
    <row r="4079" spans="43:44" x14ac:dyDescent="0.25">
      <c r="AQ4079" s="1026"/>
      <c r="AR4079" s="1027"/>
    </row>
    <row r="4080" spans="43:44" x14ac:dyDescent="0.25">
      <c r="AQ4080" s="1026"/>
      <c r="AR4080" s="1027"/>
    </row>
    <row r="4081" spans="43:44" x14ac:dyDescent="0.25">
      <c r="AQ4081" s="1026"/>
      <c r="AR4081" s="1027"/>
    </row>
    <row r="4082" spans="43:44" x14ac:dyDescent="0.25">
      <c r="AQ4082" s="1026"/>
      <c r="AR4082" s="1027"/>
    </row>
    <row r="4083" spans="43:44" x14ac:dyDescent="0.25">
      <c r="AQ4083" s="1026"/>
      <c r="AR4083" s="1027"/>
    </row>
    <row r="4084" spans="43:44" x14ac:dyDescent="0.25">
      <c r="AQ4084" s="1026"/>
      <c r="AR4084" s="1027"/>
    </row>
    <row r="4085" spans="43:44" x14ac:dyDescent="0.25">
      <c r="AQ4085" s="1026"/>
      <c r="AR4085" s="1027"/>
    </row>
    <row r="4086" spans="43:44" x14ac:dyDescent="0.25">
      <c r="AQ4086" s="1026"/>
      <c r="AR4086" s="1027"/>
    </row>
    <row r="4087" spans="43:44" x14ac:dyDescent="0.25">
      <c r="AQ4087" s="1026"/>
      <c r="AR4087" s="1027"/>
    </row>
    <row r="4088" spans="43:44" x14ac:dyDescent="0.25">
      <c r="AQ4088" s="1026"/>
      <c r="AR4088" s="1027"/>
    </row>
    <row r="4089" spans="43:44" x14ac:dyDescent="0.25">
      <c r="AQ4089" s="1026"/>
      <c r="AR4089" s="1027"/>
    </row>
    <row r="4090" spans="43:44" x14ac:dyDescent="0.25">
      <c r="AQ4090" s="1026"/>
      <c r="AR4090" s="1027"/>
    </row>
    <row r="4091" spans="43:44" x14ac:dyDescent="0.25">
      <c r="AQ4091" s="1026"/>
      <c r="AR4091" s="1027"/>
    </row>
    <row r="4092" spans="43:44" x14ac:dyDescent="0.25">
      <c r="AQ4092" s="1026"/>
      <c r="AR4092" s="1027"/>
    </row>
    <row r="4093" spans="43:44" x14ac:dyDescent="0.25">
      <c r="AQ4093" s="1026"/>
      <c r="AR4093" s="1027"/>
    </row>
    <row r="4094" spans="43:44" x14ac:dyDescent="0.25">
      <c r="AQ4094" s="1026"/>
      <c r="AR4094" s="1027"/>
    </row>
    <row r="4095" spans="43:44" x14ac:dyDescent="0.25">
      <c r="AQ4095" s="1026"/>
      <c r="AR4095" s="1027"/>
    </row>
    <row r="4096" spans="43:44" x14ac:dyDescent="0.25">
      <c r="AQ4096" s="1026"/>
      <c r="AR4096" s="1027"/>
    </row>
    <row r="4097" spans="43:44" x14ac:dyDescent="0.25">
      <c r="AQ4097" s="1026"/>
      <c r="AR4097" s="1027"/>
    </row>
    <row r="4098" spans="43:44" x14ac:dyDescent="0.25">
      <c r="AQ4098" s="1026"/>
      <c r="AR4098" s="1027"/>
    </row>
    <row r="4099" spans="43:44" x14ac:dyDescent="0.25">
      <c r="AQ4099" s="1026"/>
      <c r="AR4099" s="1027"/>
    </row>
    <row r="4100" spans="43:44" x14ac:dyDescent="0.25">
      <c r="AQ4100" s="1026"/>
      <c r="AR4100" s="1027"/>
    </row>
    <row r="4101" spans="43:44" x14ac:dyDescent="0.25">
      <c r="AQ4101" s="1026"/>
      <c r="AR4101" s="1027"/>
    </row>
    <row r="4102" spans="43:44" x14ac:dyDescent="0.25">
      <c r="AQ4102" s="1026"/>
      <c r="AR4102" s="1027"/>
    </row>
    <row r="4103" spans="43:44" x14ac:dyDescent="0.25">
      <c r="AQ4103" s="1026"/>
      <c r="AR4103" s="1027"/>
    </row>
    <row r="4104" spans="43:44" x14ac:dyDescent="0.25">
      <c r="AQ4104" s="1026"/>
      <c r="AR4104" s="1027"/>
    </row>
    <row r="4105" spans="43:44" x14ac:dyDescent="0.25">
      <c r="AQ4105" s="1026"/>
      <c r="AR4105" s="1027"/>
    </row>
    <row r="4106" spans="43:44" x14ac:dyDescent="0.25">
      <c r="AQ4106" s="1026"/>
      <c r="AR4106" s="1027"/>
    </row>
    <row r="4107" spans="43:44" x14ac:dyDescent="0.25">
      <c r="AQ4107" s="1026"/>
      <c r="AR4107" s="1027"/>
    </row>
    <row r="4108" spans="43:44" x14ac:dyDescent="0.25">
      <c r="AQ4108" s="1026"/>
      <c r="AR4108" s="1027"/>
    </row>
    <row r="4109" spans="43:44" x14ac:dyDescent="0.25">
      <c r="AQ4109" s="1026"/>
      <c r="AR4109" s="1027"/>
    </row>
    <row r="4110" spans="43:44" x14ac:dyDescent="0.25">
      <c r="AQ4110" s="1026"/>
      <c r="AR4110" s="1027"/>
    </row>
    <row r="4111" spans="43:44" x14ac:dyDescent="0.25">
      <c r="AQ4111" s="1026"/>
      <c r="AR4111" s="1027"/>
    </row>
    <row r="4112" spans="43:44" x14ac:dyDescent="0.25">
      <c r="AQ4112" s="1026"/>
      <c r="AR4112" s="1027"/>
    </row>
    <row r="4113" spans="43:44" x14ac:dyDescent="0.25">
      <c r="AQ4113" s="1026"/>
      <c r="AR4113" s="1027"/>
    </row>
    <row r="4114" spans="43:44" x14ac:dyDescent="0.25">
      <c r="AQ4114" s="1026"/>
      <c r="AR4114" s="1027"/>
    </row>
    <row r="4115" spans="43:44" x14ac:dyDescent="0.25">
      <c r="AQ4115" s="1026"/>
      <c r="AR4115" s="1027"/>
    </row>
    <row r="4116" spans="43:44" x14ac:dyDescent="0.25">
      <c r="AQ4116" s="1026"/>
      <c r="AR4116" s="1027"/>
    </row>
    <row r="4117" spans="43:44" x14ac:dyDescent="0.25">
      <c r="AQ4117" s="1026"/>
      <c r="AR4117" s="1027"/>
    </row>
    <row r="4118" spans="43:44" x14ac:dyDescent="0.25">
      <c r="AQ4118" s="1026"/>
      <c r="AR4118" s="1027"/>
    </row>
    <row r="4119" spans="43:44" x14ac:dyDescent="0.25">
      <c r="AQ4119" s="1026"/>
      <c r="AR4119" s="1027"/>
    </row>
    <row r="4120" spans="43:44" x14ac:dyDescent="0.25">
      <c r="AQ4120" s="1026"/>
      <c r="AR4120" s="1027"/>
    </row>
    <row r="4121" spans="43:44" x14ac:dyDescent="0.25">
      <c r="AQ4121" s="1026"/>
      <c r="AR4121" s="1027"/>
    </row>
    <row r="4122" spans="43:44" x14ac:dyDescent="0.25">
      <c r="AQ4122" s="1026"/>
      <c r="AR4122" s="1027"/>
    </row>
    <row r="4123" spans="43:44" x14ac:dyDescent="0.25">
      <c r="AQ4123" s="1026"/>
      <c r="AR4123" s="1027"/>
    </row>
    <row r="4124" spans="43:44" x14ac:dyDescent="0.25">
      <c r="AQ4124" s="1026"/>
      <c r="AR4124" s="1027"/>
    </row>
    <row r="4125" spans="43:44" x14ac:dyDescent="0.25">
      <c r="AQ4125" s="1026"/>
      <c r="AR4125" s="1027"/>
    </row>
    <row r="4126" spans="43:44" x14ac:dyDescent="0.25">
      <c r="AQ4126" s="1026"/>
      <c r="AR4126" s="1027"/>
    </row>
    <row r="4127" spans="43:44" x14ac:dyDescent="0.25">
      <c r="AQ4127" s="1026"/>
      <c r="AR4127" s="1027"/>
    </row>
    <row r="4128" spans="43:44" x14ac:dyDescent="0.25">
      <c r="AQ4128" s="1026"/>
      <c r="AR4128" s="1027"/>
    </row>
    <row r="4129" spans="43:44" x14ac:dyDescent="0.25">
      <c r="AQ4129" s="1026"/>
      <c r="AR4129" s="1027"/>
    </row>
    <row r="4130" spans="43:44" x14ac:dyDescent="0.25">
      <c r="AQ4130" s="1026"/>
      <c r="AR4130" s="1027"/>
    </row>
    <row r="4131" spans="43:44" x14ac:dyDescent="0.25">
      <c r="AQ4131" s="1026"/>
      <c r="AR4131" s="1027"/>
    </row>
    <row r="4132" spans="43:44" x14ac:dyDescent="0.25">
      <c r="AQ4132" s="1026"/>
      <c r="AR4132" s="1027"/>
    </row>
    <row r="4133" spans="43:44" x14ac:dyDescent="0.25">
      <c r="AQ4133" s="1026"/>
      <c r="AR4133" s="1027"/>
    </row>
    <row r="4134" spans="43:44" x14ac:dyDescent="0.25">
      <c r="AQ4134" s="1026"/>
      <c r="AR4134" s="1027"/>
    </row>
    <row r="4135" spans="43:44" x14ac:dyDescent="0.25">
      <c r="AQ4135" s="1026"/>
      <c r="AR4135" s="1027"/>
    </row>
    <row r="4136" spans="43:44" x14ac:dyDescent="0.25">
      <c r="AQ4136" s="1026"/>
      <c r="AR4136" s="1027"/>
    </row>
    <row r="4137" spans="43:44" x14ac:dyDescent="0.25">
      <c r="AQ4137" s="1026"/>
      <c r="AR4137" s="1027"/>
    </row>
    <row r="4138" spans="43:44" x14ac:dyDescent="0.25">
      <c r="AQ4138" s="1026"/>
      <c r="AR4138" s="1027"/>
    </row>
    <row r="4139" spans="43:44" x14ac:dyDescent="0.25">
      <c r="AQ4139" s="1026"/>
      <c r="AR4139" s="1027"/>
    </row>
    <row r="4140" spans="43:44" x14ac:dyDescent="0.25">
      <c r="AQ4140" s="1026"/>
      <c r="AR4140" s="1027"/>
    </row>
    <row r="4141" spans="43:44" x14ac:dyDescent="0.25">
      <c r="AQ4141" s="1026"/>
      <c r="AR4141" s="1027"/>
    </row>
    <row r="4142" spans="43:44" x14ac:dyDescent="0.25">
      <c r="AQ4142" s="1026"/>
      <c r="AR4142" s="1027"/>
    </row>
    <row r="4143" spans="43:44" x14ac:dyDescent="0.25">
      <c r="AQ4143" s="1026"/>
      <c r="AR4143" s="1027"/>
    </row>
    <row r="4144" spans="43:44" x14ac:dyDescent="0.25">
      <c r="AQ4144" s="1026"/>
      <c r="AR4144" s="1027"/>
    </row>
    <row r="4145" spans="43:44" x14ac:dyDescent="0.25">
      <c r="AQ4145" s="1026"/>
      <c r="AR4145" s="1027"/>
    </row>
    <row r="4146" spans="43:44" x14ac:dyDescent="0.25">
      <c r="AQ4146" s="1026"/>
      <c r="AR4146" s="1027"/>
    </row>
    <row r="4147" spans="43:44" x14ac:dyDescent="0.25">
      <c r="AQ4147" s="1026"/>
      <c r="AR4147" s="1027"/>
    </row>
    <row r="4148" spans="43:44" x14ac:dyDescent="0.25">
      <c r="AQ4148" s="1026"/>
      <c r="AR4148" s="1027"/>
    </row>
    <row r="4149" spans="43:44" x14ac:dyDescent="0.25">
      <c r="AQ4149" s="1026"/>
      <c r="AR4149" s="1027"/>
    </row>
    <row r="4150" spans="43:44" x14ac:dyDescent="0.25">
      <c r="AQ4150" s="1026"/>
      <c r="AR4150" s="1027"/>
    </row>
    <row r="4151" spans="43:44" x14ac:dyDescent="0.25">
      <c r="AQ4151" s="1026"/>
      <c r="AR4151" s="1027"/>
    </row>
    <row r="4152" spans="43:44" x14ac:dyDescent="0.25">
      <c r="AQ4152" s="1026"/>
      <c r="AR4152" s="1027"/>
    </row>
    <row r="4153" spans="43:44" x14ac:dyDescent="0.25">
      <c r="AQ4153" s="1026"/>
      <c r="AR4153" s="1027"/>
    </row>
    <row r="4154" spans="43:44" x14ac:dyDescent="0.25">
      <c r="AQ4154" s="1026"/>
      <c r="AR4154" s="1027"/>
    </row>
    <row r="4155" spans="43:44" x14ac:dyDescent="0.25">
      <c r="AQ4155" s="1026"/>
      <c r="AR4155" s="1027"/>
    </row>
    <row r="4156" spans="43:44" x14ac:dyDescent="0.25">
      <c r="AQ4156" s="1026"/>
      <c r="AR4156" s="1027"/>
    </row>
    <row r="4157" spans="43:44" x14ac:dyDescent="0.25">
      <c r="AQ4157" s="1026"/>
      <c r="AR4157" s="1027"/>
    </row>
    <row r="4158" spans="43:44" x14ac:dyDescent="0.25">
      <c r="AQ4158" s="1026"/>
      <c r="AR4158" s="1027"/>
    </row>
    <row r="4159" spans="43:44" x14ac:dyDescent="0.25">
      <c r="AQ4159" s="1026"/>
      <c r="AR4159" s="1027"/>
    </row>
    <row r="4160" spans="43:44" x14ac:dyDescent="0.25">
      <c r="AQ4160" s="1026"/>
      <c r="AR4160" s="1027"/>
    </row>
    <row r="4161" spans="43:44" x14ac:dyDescent="0.25">
      <c r="AQ4161" s="1026"/>
      <c r="AR4161" s="1027"/>
    </row>
    <row r="4162" spans="43:44" x14ac:dyDescent="0.25">
      <c r="AQ4162" s="1026"/>
      <c r="AR4162" s="1027"/>
    </row>
    <row r="4163" spans="43:44" x14ac:dyDescent="0.25">
      <c r="AQ4163" s="1026"/>
      <c r="AR4163" s="1027"/>
    </row>
    <row r="4164" spans="43:44" x14ac:dyDescent="0.25">
      <c r="AQ4164" s="1026"/>
      <c r="AR4164" s="1027"/>
    </row>
    <row r="4165" spans="43:44" x14ac:dyDescent="0.25">
      <c r="AQ4165" s="1026"/>
      <c r="AR4165" s="1027"/>
    </row>
    <row r="4166" spans="43:44" x14ac:dyDescent="0.25">
      <c r="AQ4166" s="1026"/>
      <c r="AR4166" s="1027"/>
    </row>
    <row r="4167" spans="43:44" x14ac:dyDescent="0.25">
      <c r="AQ4167" s="1026"/>
      <c r="AR4167" s="1027"/>
    </row>
    <row r="4168" spans="43:44" x14ac:dyDescent="0.25">
      <c r="AQ4168" s="1026"/>
      <c r="AR4168" s="1027"/>
    </row>
    <row r="4169" spans="43:44" x14ac:dyDescent="0.25">
      <c r="AQ4169" s="1026"/>
      <c r="AR4169" s="1027"/>
    </row>
    <row r="4170" spans="43:44" x14ac:dyDescent="0.25">
      <c r="AQ4170" s="1026"/>
      <c r="AR4170" s="1027"/>
    </row>
    <row r="4171" spans="43:44" x14ac:dyDescent="0.25">
      <c r="AQ4171" s="1026"/>
      <c r="AR4171" s="1027"/>
    </row>
    <row r="4172" spans="43:44" x14ac:dyDescent="0.25">
      <c r="AQ4172" s="1026"/>
      <c r="AR4172" s="1027"/>
    </row>
    <row r="4173" spans="43:44" x14ac:dyDescent="0.25">
      <c r="AQ4173" s="1026"/>
      <c r="AR4173" s="1027"/>
    </row>
    <row r="4174" spans="43:44" x14ac:dyDescent="0.25">
      <c r="AQ4174" s="1026"/>
      <c r="AR4174" s="1027"/>
    </row>
    <row r="4175" spans="43:44" x14ac:dyDescent="0.25">
      <c r="AQ4175" s="1026"/>
      <c r="AR4175" s="1027"/>
    </row>
    <row r="4176" spans="43:44" x14ac:dyDescent="0.25">
      <c r="AQ4176" s="1026"/>
      <c r="AR4176" s="1027"/>
    </row>
    <row r="4177" spans="43:44" x14ac:dyDescent="0.25">
      <c r="AQ4177" s="1026"/>
      <c r="AR4177" s="1027"/>
    </row>
    <row r="4178" spans="43:44" x14ac:dyDescent="0.25">
      <c r="AQ4178" s="1026"/>
      <c r="AR4178" s="1027"/>
    </row>
    <row r="4179" spans="43:44" x14ac:dyDescent="0.25">
      <c r="AQ4179" s="1026"/>
      <c r="AR4179" s="1027"/>
    </row>
    <row r="4180" spans="43:44" x14ac:dyDescent="0.25">
      <c r="AQ4180" s="1026"/>
      <c r="AR4180" s="1027"/>
    </row>
    <row r="4181" spans="43:44" x14ac:dyDescent="0.25">
      <c r="AQ4181" s="1026"/>
      <c r="AR4181" s="1027"/>
    </row>
    <row r="4182" spans="43:44" x14ac:dyDescent="0.25">
      <c r="AQ4182" s="1026"/>
      <c r="AR4182" s="1027"/>
    </row>
    <row r="4183" spans="43:44" x14ac:dyDescent="0.25">
      <c r="AQ4183" s="1026"/>
      <c r="AR4183" s="1027"/>
    </row>
    <row r="4184" spans="43:44" x14ac:dyDescent="0.25">
      <c r="AQ4184" s="1026"/>
      <c r="AR4184" s="1027"/>
    </row>
    <row r="4185" spans="43:44" x14ac:dyDescent="0.25">
      <c r="AQ4185" s="1026"/>
      <c r="AR4185" s="1027"/>
    </row>
    <row r="4186" spans="43:44" x14ac:dyDescent="0.25">
      <c r="AQ4186" s="1026"/>
      <c r="AR4186" s="1027"/>
    </row>
    <row r="4187" spans="43:44" x14ac:dyDescent="0.25">
      <c r="AQ4187" s="1026"/>
      <c r="AR4187" s="1027"/>
    </row>
    <row r="4188" spans="43:44" x14ac:dyDescent="0.25">
      <c r="AQ4188" s="1026"/>
      <c r="AR4188" s="1027"/>
    </row>
    <row r="4189" spans="43:44" x14ac:dyDescent="0.25">
      <c r="AQ4189" s="1026"/>
      <c r="AR4189" s="1027"/>
    </row>
    <row r="4190" spans="43:44" x14ac:dyDescent="0.25">
      <c r="AQ4190" s="1026"/>
      <c r="AR4190" s="1027"/>
    </row>
    <row r="4191" spans="43:44" x14ac:dyDescent="0.25">
      <c r="AQ4191" s="1026"/>
      <c r="AR4191" s="1027"/>
    </row>
    <row r="4192" spans="43:44" x14ac:dyDescent="0.25">
      <c r="AQ4192" s="1026"/>
      <c r="AR4192" s="1027"/>
    </row>
    <row r="4193" spans="43:44" x14ac:dyDescent="0.25">
      <c r="AQ4193" s="1026"/>
      <c r="AR4193" s="1027"/>
    </row>
    <row r="4194" spans="43:44" x14ac:dyDescent="0.25">
      <c r="AQ4194" s="1026"/>
      <c r="AR4194" s="1027"/>
    </row>
    <row r="4195" spans="43:44" x14ac:dyDescent="0.25">
      <c r="AQ4195" s="1026"/>
      <c r="AR4195" s="1027"/>
    </row>
    <row r="4196" spans="43:44" x14ac:dyDescent="0.25">
      <c r="AQ4196" s="1026"/>
      <c r="AR4196" s="1027"/>
    </row>
    <row r="4197" spans="43:44" x14ac:dyDescent="0.25">
      <c r="AQ4197" s="1026"/>
      <c r="AR4197" s="1027"/>
    </row>
    <row r="4198" spans="43:44" x14ac:dyDescent="0.25">
      <c r="AQ4198" s="1026"/>
      <c r="AR4198" s="1027"/>
    </row>
    <row r="4199" spans="43:44" x14ac:dyDescent="0.25">
      <c r="AQ4199" s="1026"/>
      <c r="AR4199" s="1027"/>
    </row>
    <row r="4200" spans="43:44" x14ac:dyDescent="0.25">
      <c r="AQ4200" s="1026"/>
      <c r="AR4200" s="1027"/>
    </row>
    <row r="4201" spans="43:44" x14ac:dyDescent="0.25">
      <c r="AQ4201" s="1026"/>
      <c r="AR4201" s="1027"/>
    </row>
    <row r="4202" spans="43:44" x14ac:dyDescent="0.25">
      <c r="AQ4202" s="1026"/>
      <c r="AR4202" s="1027"/>
    </row>
    <row r="4203" spans="43:44" x14ac:dyDescent="0.25">
      <c r="AQ4203" s="1026"/>
      <c r="AR4203" s="1027"/>
    </row>
    <row r="4204" spans="43:44" x14ac:dyDescent="0.25">
      <c r="AQ4204" s="1026"/>
      <c r="AR4204" s="1027"/>
    </row>
    <row r="4205" spans="43:44" x14ac:dyDescent="0.25">
      <c r="AQ4205" s="1026"/>
      <c r="AR4205" s="1027"/>
    </row>
    <row r="4206" spans="43:44" x14ac:dyDescent="0.25">
      <c r="AQ4206" s="1026"/>
      <c r="AR4206" s="1027"/>
    </row>
    <row r="4207" spans="43:44" x14ac:dyDescent="0.25">
      <c r="AQ4207" s="1026"/>
      <c r="AR4207" s="1027"/>
    </row>
    <row r="4208" spans="43:44" x14ac:dyDescent="0.25">
      <c r="AQ4208" s="1026"/>
      <c r="AR4208" s="1027"/>
    </row>
    <row r="4209" spans="43:44" x14ac:dyDescent="0.25">
      <c r="AQ4209" s="1026"/>
      <c r="AR4209" s="1027"/>
    </row>
    <row r="4210" spans="43:44" x14ac:dyDescent="0.25">
      <c r="AQ4210" s="1026"/>
      <c r="AR4210" s="1027"/>
    </row>
    <row r="4211" spans="43:44" x14ac:dyDescent="0.25">
      <c r="AQ4211" s="1026"/>
      <c r="AR4211" s="1027"/>
    </row>
    <row r="4212" spans="43:44" x14ac:dyDescent="0.25">
      <c r="AQ4212" s="1026"/>
      <c r="AR4212" s="1027"/>
    </row>
    <row r="4213" spans="43:44" x14ac:dyDescent="0.25">
      <c r="AQ4213" s="1026"/>
      <c r="AR4213" s="1027"/>
    </row>
    <row r="4214" spans="43:44" x14ac:dyDescent="0.25">
      <c r="AQ4214" s="1026"/>
      <c r="AR4214" s="1027"/>
    </row>
    <row r="4215" spans="43:44" x14ac:dyDescent="0.25">
      <c r="AQ4215" s="1026"/>
      <c r="AR4215" s="1027"/>
    </row>
    <row r="4216" spans="43:44" x14ac:dyDescent="0.25">
      <c r="AQ4216" s="1026"/>
      <c r="AR4216" s="1027"/>
    </row>
    <row r="4217" spans="43:44" x14ac:dyDescent="0.25">
      <c r="AQ4217" s="1026"/>
      <c r="AR4217" s="1027"/>
    </row>
    <row r="4218" spans="43:44" x14ac:dyDescent="0.25">
      <c r="AQ4218" s="1026"/>
      <c r="AR4218" s="1027"/>
    </row>
    <row r="4219" spans="43:44" x14ac:dyDescent="0.25">
      <c r="AQ4219" s="1026"/>
      <c r="AR4219" s="1027"/>
    </row>
    <row r="4220" spans="43:44" x14ac:dyDescent="0.25">
      <c r="AQ4220" s="1026"/>
      <c r="AR4220" s="1027"/>
    </row>
    <row r="4221" spans="43:44" x14ac:dyDescent="0.25">
      <c r="AQ4221" s="1026"/>
      <c r="AR4221" s="1027"/>
    </row>
    <row r="4222" spans="43:44" x14ac:dyDescent="0.25">
      <c r="AQ4222" s="1026"/>
      <c r="AR4222" s="1027"/>
    </row>
    <row r="4223" spans="43:44" x14ac:dyDescent="0.25">
      <c r="AQ4223" s="1026"/>
      <c r="AR4223" s="1027"/>
    </row>
    <row r="4224" spans="43:44" x14ac:dyDescent="0.25">
      <c r="AQ4224" s="1026"/>
      <c r="AR4224" s="1027"/>
    </row>
    <row r="4225" spans="43:44" x14ac:dyDescent="0.25">
      <c r="AQ4225" s="1026"/>
      <c r="AR4225" s="1027"/>
    </row>
    <row r="4226" spans="43:44" x14ac:dyDescent="0.25">
      <c r="AQ4226" s="1026"/>
      <c r="AR4226" s="1027"/>
    </row>
    <row r="4227" spans="43:44" x14ac:dyDescent="0.25">
      <c r="AQ4227" s="1026"/>
      <c r="AR4227" s="1027"/>
    </row>
    <row r="4228" spans="43:44" x14ac:dyDescent="0.25">
      <c r="AQ4228" s="1026"/>
      <c r="AR4228" s="1027"/>
    </row>
    <row r="4229" spans="43:44" x14ac:dyDescent="0.25">
      <c r="AQ4229" s="1026"/>
      <c r="AR4229" s="1027"/>
    </row>
    <row r="4230" spans="43:44" x14ac:dyDescent="0.25">
      <c r="AQ4230" s="1026"/>
      <c r="AR4230" s="1027"/>
    </row>
    <row r="4231" spans="43:44" x14ac:dyDescent="0.25">
      <c r="AQ4231" s="1026"/>
      <c r="AR4231" s="1027"/>
    </row>
    <row r="4232" spans="43:44" x14ac:dyDescent="0.25">
      <c r="AQ4232" s="1026"/>
      <c r="AR4232" s="1027"/>
    </row>
    <row r="4233" spans="43:44" x14ac:dyDescent="0.25">
      <c r="AQ4233" s="1026"/>
      <c r="AR4233" s="1027"/>
    </row>
    <row r="4234" spans="43:44" x14ac:dyDescent="0.25">
      <c r="AQ4234" s="1026"/>
      <c r="AR4234" s="1027"/>
    </row>
    <row r="4235" spans="43:44" x14ac:dyDescent="0.25">
      <c r="AQ4235" s="1026"/>
      <c r="AR4235" s="1027"/>
    </row>
    <row r="4236" spans="43:44" x14ac:dyDescent="0.25">
      <c r="AQ4236" s="1026"/>
      <c r="AR4236" s="1027"/>
    </row>
    <row r="4237" spans="43:44" x14ac:dyDescent="0.25">
      <c r="AQ4237" s="1026"/>
      <c r="AR4237" s="1027"/>
    </row>
    <row r="4238" spans="43:44" x14ac:dyDescent="0.25">
      <c r="AQ4238" s="1026"/>
      <c r="AR4238" s="1027"/>
    </row>
    <row r="4239" spans="43:44" x14ac:dyDescent="0.25">
      <c r="AQ4239" s="1026"/>
      <c r="AR4239" s="1027"/>
    </row>
    <row r="4240" spans="43:44" x14ac:dyDescent="0.25">
      <c r="AQ4240" s="1026"/>
      <c r="AR4240" s="1027"/>
    </row>
    <row r="4241" spans="43:44" x14ac:dyDescent="0.25">
      <c r="AQ4241" s="1026"/>
      <c r="AR4241" s="1027"/>
    </row>
    <row r="4242" spans="43:44" x14ac:dyDescent="0.25">
      <c r="AQ4242" s="1026"/>
      <c r="AR4242" s="1027"/>
    </row>
    <row r="4243" spans="43:44" x14ac:dyDescent="0.25">
      <c r="AQ4243" s="1026"/>
      <c r="AR4243" s="1027"/>
    </row>
    <row r="4244" spans="43:44" x14ac:dyDescent="0.25">
      <c r="AQ4244" s="1026"/>
      <c r="AR4244" s="1027"/>
    </row>
    <row r="4245" spans="43:44" x14ac:dyDescent="0.25">
      <c r="AQ4245" s="1026"/>
      <c r="AR4245" s="1027"/>
    </row>
    <row r="4246" spans="43:44" x14ac:dyDescent="0.25">
      <c r="AQ4246" s="1026"/>
      <c r="AR4246" s="1027"/>
    </row>
    <row r="4247" spans="43:44" x14ac:dyDescent="0.25">
      <c r="AQ4247" s="1026"/>
      <c r="AR4247" s="1027"/>
    </row>
    <row r="4248" spans="43:44" x14ac:dyDescent="0.25">
      <c r="AQ4248" s="1026"/>
      <c r="AR4248" s="1027"/>
    </row>
    <row r="4249" spans="43:44" x14ac:dyDescent="0.25">
      <c r="AQ4249" s="1026"/>
      <c r="AR4249" s="1027"/>
    </row>
    <row r="4250" spans="43:44" x14ac:dyDescent="0.25">
      <c r="AQ4250" s="1026"/>
      <c r="AR4250" s="1027"/>
    </row>
    <row r="4251" spans="43:44" x14ac:dyDescent="0.25">
      <c r="AQ4251" s="1026"/>
      <c r="AR4251" s="1027"/>
    </row>
    <row r="4252" spans="43:44" x14ac:dyDescent="0.25">
      <c r="AQ4252" s="1026"/>
      <c r="AR4252" s="1027"/>
    </row>
    <row r="4253" spans="43:44" x14ac:dyDescent="0.25">
      <c r="AQ4253" s="1026"/>
      <c r="AR4253" s="1027"/>
    </row>
    <row r="4254" spans="43:44" x14ac:dyDescent="0.25">
      <c r="AQ4254" s="1026"/>
      <c r="AR4254" s="1027"/>
    </row>
    <row r="4255" spans="43:44" x14ac:dyDescent="0.25">
      <c r="AQ4255" s="1026"/>
      <c r="AR4255" s="1027"/>
    </row>
    <row r="4256" spans="43:44" x14ac:dyDescent="0.25">
      <c r="AQ4256" s="1026"/>
      <c r="AR4256" s="1027"/>
    </row>
    <row r="4257" spans="43:44" x14ac:dyDescent="0.25">
      <c r="AQ4257" s="1026"/>
      <c r="AR4257" s="1027"/>
    </row>
    <row r="4258" spans="43:44" x14ac:dyDescent="0.25">
      <c r="AQ4258" s="1026"/>
      <c r="AR4258" s="1027"/>
    </row>
    <row r="4259" spans="43:44" x14ac:dyDescent="0.25">
      <c r="AQ4259" s="1026"/>
      <c r="AR4259" s="1027"/>
    </row>
    <row r="4260" spans="43:44" x14ac:dyDescent="0.25">
      <c r="AQ4260" s="1026"/>
      <c r="AR4260" s="1027"/>
    </row>
    <row r="4261" spans="43:44" x14ac:dyDescent="0.25">
      <c r="AQ4261" s="1026"/>
      <c r="AR4261" s="1027"/>
    </row>
    <row r="4262" spans="43:44" x14ac:dyDescent="0.25">
      <c r="AQ4262" s="1026"/>
      <c r="AR4262" s="1027"/>
    </row>
    <row r="4263" spans="43:44" x14ac:dyDescent="0.25">
      <c r="AQ4263" s="1026"/>
      <c r="AR4263" s="1027"/>
    </row>
    <row r="4264" spans="43:44" x14ac:dyDescent="0.25">
      <c r="AQ4264" s="1026"/>
      <c r="AR4264" s="1027"/>
    </row>
    <row r="4265" spans="43:44" x14ac:dyDescent="0.25">
      <c r="AQ4265" s="1026"/>
      <c r="AR4265" s="1027"/>
    </row>
    <row r="4266" spans="43:44" x14ac:dyDescent="0.25">
      <c r="AQ4266" s="1026"/>
      <c r="AR4266" s="1027"/>
    </row>
    <row r="4267" spans="43:44" x14ac:dyDescent="0.25">
      <c r="AQ4267" s="1026"/>
      <c r="AR4267" s="1027"/>
    </row>
    <row r="4268" spans="43:44" x14ac:dyDescent="0.25">
      <c r="AQ4268" s="1026"/>
      <c r="AR4268" s="1027"/>
    </row>
    <row r="4269" spans="43:44" x14ac:dyDescent="0.25">
      <c r="AQ4269" s="1026"/>
      <c r="AR4269" s="1027"/>
    </row>
    <row r="4270" spans="43:44" x14ac:dyDescent="0.25">
      <c r="AQ4270" s="1026"/>
      <c r="AR4270" s="1027"/>
    </row>
    <row r="4271" spans="43:44" x14ac:dyDescent="0.25">
      <c r="AQ4271" s="1026"/>
      <c r="AR4271" s="1027"/>
    </row>
    <row r="4272" spans="43:44" x14ac:dyDescent="0.25">
      <c r="AQ4272" s="1026"/>
      <c r="AR4272" s="1027"/>
    </row>
    <row r="4273" spans="43:44" x14ac:dyDescent="0.25">
      <c r="AQ4273" s="1026"/>
      <c r="AR4273" s="1027"/>
    </row>
    <row r="4274" spans="43:44" x14ac:dyDescent="0.25">
      <c r="AQ4274" s="1026"/>
      <c r="AR4274" s="1027"/>
    </row>
    <row r="4275" spans="43:44" x14ac:dyDescent="0.25">
      <c r="AQ4275" s="1026"/>
      <c r="AR4275" s="1027"/>
    </row>
    <row r="4276" spans="43:44" x14ac:dyDescent="0.25">
      <c r="AQ4276" s="1026"/>
      <c r="AR4276" s="1027"/>
    </row>
    <row r="4277" spans="43:44" x14ac:dyDescent="0.25">
      <c r="AQ4277" s="1026"/>
      <c r="AR4277" s="1027"/>
    </row>
    <row r="4278" spans="43:44" x14ac:dyDescent="0.25">
      <c r="AQ4278" s="1026"/>
      <c r="AR4278" s="1027"/>
    </row>
    <row r="4279" spans="43:44" x14ac:dyDescent="0.25">
      <c r="AQ4279" s="1026"/>
      <c r="AR4279" s="1027"/>
    </row>
    <row r="4280" spans="43:44" x14ac:dyDescent="0.25">
      <c r="AQ4280" s="1026"/>
      <c r="AR4280" s="1027"/>
    </row>
    <row r="4281" spans="43:44" x14ac:dyDescent="0.25">
      <c r="AQ4281" s="1026"/>
      <c r="AR4281" s="1027"/>
    </row>
    <row r="4282" spans="43:44" x14ac:dyDescent="0.25">
      <c r="AQ4282" s="1026"/>
      <c r="AR4282" s="1027"/>
    </row>
    <row r="4283" spans="43:44" x14ac:dyDescent="0.25">
      <c r="AQ4283" s="1026"/>
      <c r="AR4283" s="1027"/>
    </row>
    <row r="4284" spans="43:44" x14ac:dyDescent="0.25">
      <c r="AQ4284" s="1026"/>
      <c r="AR4284" s="1027"/>
    </row>
    <row r="4285" spans="43:44" x14ac:dyDescent="0.25">
      <c r="AQ4285" s="1026"/>
      <c r="AR4285" s="1027"/>
    </row>
    <row r="4286" spans="43:44" x14ac:dyDescent="0.25">
      <c r="AQ4286" s="1026"/>
      <c r="AR4286" s="1027"/>
    </row>
    <row r="4287" spans="43:44" x14ac:dyDescent="0.25">
      <c r="AQ4287" s="1026"/>
      <c r="AR4287" s="1027"/>
    </row>
    <row r="4288" spans="43:44" x14ac:dyDescent="0.25">
      <c r="AQ4288" s="1026"/>
      <c r="AR4288" s="1027"/>
    </row>
    <row r="4289" spans="43:44" x14ac:dyDescent="0.25">
      <c r="AQ4289" s="1026"/>
      <c r="AR4289" s="1027"/>
    </row>
    <row r="4290" spans="43:44" x14ac:dyDescent="0.25">
      <c r="AQ4290" s="1026"/>
      <c r="AR4290" s="1027"/>
    </row>
    <row r="4291" spans="43:44" x14ac:dyDescent="0.25">
      <c r="AQ4291" s="1026"/>
      <c r="AR4291" s="1027"/>
    </row>
    <row r="4292" spans="43:44" x14ac:dyDescent="0.25">
      <c r="AQ4292" s="1026"/>
      <c r="AR4292" s="1027"/>
    </row>
    <row r="4293" spans="43:44" x14ac:dyDescent="0.25">
      <c r="AQ4293" s="1026"/>
      <c r="AR4293" s="1027"/>
    </row>
    <row r="4294" spans="43:44" x14ac:dyDescent="0.25">
      <c r="AQ4294" s="1026"/>
      <c r="AR4294" s="1027"/>
    </row>
    <row r="4295" spans="43:44" x14ac:dyDescent="0.25">
      <c r="AQ4295" s="1026"/>
      <c r="AR4295" s="1027"/>
    </row>
    <row r="4296" spans="43:44" x14ac:dyDescent="0.25">
      <c r="AQ4296" s="1026"/>
      <c r="AR4296" s="1027"/>
    </row>
    <row r="4297" spans="43:44" x14ac:dyDescent="0.25">
      <c r="AQ4297" s="1026"/>
      <c r="AR4297" s="1027"/>
    </row>
    <row r="4298" spans="43:44" x14ac:dyDescent="0.25">
      <c r="AQ4298" s="1026"/>
      <c r="AR4298" s="1027"/>
    </row>
    <row r="4299" spans="43:44" x14ac:dyDescent="0.25">
      <c r="AQ4299" s="1026"/>
      <c r="AR4299" s="1027"/>
    </row>
    <row r="4300" spans="43:44" x14ac:dyDescent="0.25">
      <c r="AQ4300" s="1026"/>
      <c r="AR4300" s="1027"/>
    </row>
    <row r="4301" spans="43:44" x14ac:dyDescent="0.25">
      <c r="AQ4301" s="1026"/>
      <c r="AR4301" s="1027"/>
    </row>
    <row r="4302" spans="43:44" x14ac:dyDescent="0.25">
      <c r="AQ4302" s="1026"/>
      <c r="AR4302" s="1027"/>
    </row>
    <row r="4303" spans="43:44" x14ac:dyDescent="0.25">
      <c r="AQ4303" s="1026"/>
      <c r="AR4303" s="1027"/>
    </row>
    <row r="4304" spans="43:44" x14ac:dyDescent="0.25">
      <c r="AQ4304" s="1026"/>
      <c r="AR4304" s="1027"/>
    </row>
    <row r="4305" spans="43:44" x14ac:dyDescent="0.25">
      <c r="AQ4305" s="1026"/>
      <c r="AR4305" s="1027"/>
    </row>
    <row r="4306" spans="43:44" x14ac:dyDescent="0.25">
      <c r="AQ4306" s="1026"/>
      <c r="AR4306" s="1027"/>
    </row>
    <row r="4307" spans="43:44" x14ac:dyDescent="0.25">
      <c r="AQ4307" s="1026"/>
      <c r="AR4307" s="1027"/>
    </row>
    <row r="4308" spans="43:44" x14ac:dyDescent="0.25">
      <c r="AQ4308" s="1026"/>
      <c r="AR4308" s="1027"/>
    </row>
    <row r="4309" spans="43:44" x14ac:dyDescent="0.25">
      <c r="AQ4309" s="1026"/>
      <c r="AR4309" s="1027"/>
    </row>
    <row r="4310" spans="43:44" x14ac:dyDescent="0.25">
      <c r="AQ4310" s="1026"/>
      <c r="AR4310" s="1027"/>
    </row>
    <row r="4311" spans="43:44" x14ac:dyDescent="0.25">
      <c r="AQ4311" s="1026"/>
      <c r="AR4311" s="1027"/>
    </row>
    <row r="4312" spans="43:44" x14ac:dyDescent="0.25">
      <c r="AQ4312" s="1026"/>
      <c r="AR4312" s="1027"/>
    </row>
    <row r="4313" spans="43:44" x14ac:dyDescent="0.25">
      <c r="AQ4313" s="1026"/>
      <c r="AR4313" s="1027"/>
    </row>
    <row r="4314" spans="43:44" x14ac:dyDescent="0.25">
      <c r="AQ4314" s="1026"/>
      <c r="AR4314" s="1027"/>
    </row>
    <row r="4315" spans="43:44" x14ac:dyDescent="0.25">
      <c r="AQ4315" s="1026"/>
      <c r="AR4315" s="1027"/>
    </row>
    <row r="4316" spans="43:44" x14ac:dyDescent="0.25">
      <c r="AQ4316" s="1026"/>
      <c r="AR4316" s="1027"/>
    </row>
    <row r="4317" spans="43:44" x14ac:dyDescent="0.25">
      <c r="AQ4317" s="1026"/>
      <c r="AR4317" s="1027"/>
    </row>
    <row r="4318" spans="43:44" x14ac:dyDescent="0.25">
      <c r="AQ4318" s="1026"/>
      <c r="AR4318" s="1027"/>
    </row>
    <row r="4319" spans="43:44" x14ac:dyDescent="0.25">
      <c r="AQ4319" s="1026"/>
      <c r="AR4319" s="1027"/>
    </row>
    <row r="4320" spans="43:44" x14ac:dyDescent="0.25">
      <c r="AQ4320" s="1026"/>
      <c r="AR4320" s="1027"/>
    </row>
    <row r="4321" spans="43:44" x14ac:dyDescent="0.25">
      <c r="AQ4321" s="1026"/>
      <c r="AR4321" s="1027"/>
    </row>
    <row r="4322" spans="43:44" x14ac:dyDescent="0.25">
      <c r="AQ4322" s="1026"/>
      <c r="AR4322" s="1027"/>
    </row>
    <row r="4323" spans="43:44" x14ac:dyDescent="0.25">
      <c r="AQ4323" s="1026"/>
      <c r="AR4323" s="1027"/>
    </row>
    <row r="4324" spans="43:44" x14ac:dyDescent="0.25">
      <c r="AQ4324" s="1026"/>
      <c r="AR4324" s="1027"/>
    </row>
    <row r="4325" spans="43:44" x14ac:dyDescent="0.25">
      <c r="AQ4325" s="1026"/>
      <c r="AR4325" s="1027"/>
    </row>
    <row r="4326" spans="43:44" x14ac:dyDescent="0.25">
      <c r="AQ4326" s="1026"/>
      <c r="AR4326" s="1027"/>
    </row>
    <row r="4327" spans="43:44" x14ac:dyDescent="0.25">
      <c r="AQ4327" s="1026"/>
      <c r="AR4327" s="1027"/>
    </row>
    <row r="4328" spans="43:44" x14ac:dyDescent="0.25">
      <c r="AQ4328" s="1026"/>
      <c r="AR4328" s="1027"/>
    </row>
    <row r="4329" spans="43:44" x14ac:dyDescent="0.25">
      <c r="AQ4329" s="1026"/>
      <c r="AR4329" s="1027"/>
    </row>
    <row r="4330" spans="43:44" x14ac:dyDescent="0.25">
      <c r="AQ4330" s="1026"/>
      <c r="AR4330" s="1027"/>
    </row>
    <row r="4331" spans="43:44" x14ac:dyDescent="0.25">
      <c r="AQ4331" s="1026"/>
      <c r="AR4331" s="1027"/>
    </row>
    <row r="4332" spans="43:44" x14ac:dyDescent="0.25">
      <c r="AQ4332" s="1026"/>
      <c r="AR4332" s="1027"/>
    </row>
    <row r="4333" spans="43:44" x14ac:dyDescent="0.25">
      <c r="AQ4333" s="1026"/>
      <c r="AR4333" s="1027"/>
    </row>
    <row r="4334" spans="43:44" x14ac:dyDescent="0.25">
      <c r="AQ4334" s="1026"/>
      <c r="AR4334" s="1027"/>
    </row>
    <row r="4335" spans="43:44" x14ac:dyDescent="0.25">
      <c r="AQ4335" s="1026"/>
      <c r="AR4335" s="1027"/>
    </row>
    <row r="4336" spans="43:44" x14ac:dyDescent="0.25">
      <c r="AQ4336" s="1026"/>
      <c r="AR4336" s="1027"/>
    </row>
    <row r="4337" spans="43:44" x14ac:dyDescent="0.25">
      <c r="AQ4337" s="1026"/>
      <c r="AR4337" s="1027"/>
    </row>
    <row r="4338" spans="43:44" x14ac:dyDescent="0.25">
      <c r="AQ4338" s="1026"/>
      <c r="AR4338" s="1027"/>
    </row>
    <row r="4339" spans="43:44" x14ac:dyDescent="0.25">
      <c r="AQ4339" s="1026"/>
      <c r="AR4339" s="1027"/>
    </row>
    <row r="4340" spans="43:44" x14ac:dyDescent="0.25">
      <c r="AQ4340" s="1026"/>
      <c r="AR4340" s="1027"/>
    </row>
    <row r="4341" spans="43:44" x14ac:dyDescent="0.25">
      <c r="AQ4341" s="1026"/>
      <c r="AR4341" s="1027"/>
    </row>
    <row r="4342" spans="43:44" x14ac:dyDescent="0.25">
      <c r="AQ4342" s="1026"/>
      <c r="AR4342" s="1027"/>
    </row>
    <row r="4343" spans="43:44" x14ac:dyDescent="0.25">
      <c r="AQ4343" s="1026"/>
      <c r="AR4343" s="1027"/>
    </row>
    <row r="4344" spans="43:44" x14ac:dyDescent="0.25">
      <c r="AQ4344" s="1026"/>
      <c r="AR4344" s="1027"/>
    </row>
    <row r="4345" spans="43:44" x14ac:dyDescent="0.25">
      <c r="AQ4345" s="1026"/>
      <c r="AR4345" s="1027"/>
    </row>
    <row r="4346" spans="43:44" x14ac:dyDescent="0.25">
      <c r="AQ4346" s="1026"/>
      <c r="AR4346" s="1027"/>
    </row>
    <row r="4347" spans="43:44" x14ac:dyDescent="0.25">
      <c r="AQ4347" s="1026"/>
      <c r="AR4347" s="1027"/>
    </row>
    <row r="4348" spans="43:44" x14ac:dyDescent="0.25">
      <c r="AQ4348" s="1026"/>
      <c r="AR4348" s="1027"/>
    </row>
    <row r="4349" spans="43:44" x14ac:dyDescent="0.25">
      <c r="AQ4349" s="1026"/>
      <c r="AR4349" s="1027"/>
    </row>
    <row r="4350" spans="43:44" x14ac:dyDescent="0.25">
      <c r="AQ4350" s="1026"/>
      <c r="AR4350" s="1027"/>
    </row>
    <row r="4351" spans="43:44" x14ac:dyDescent="0.25">
      <c r="AQ4351" s="1026"/>
      <c r="AR4351" s="1027"/>
    </row>
    <row r="4352" spans="43:44" x14ac:dyDescent="0.25">
      <c r="AQ4352" s="1026"/>
      <c r="AR4352" s="1027"/>
    </row>
    <row r="4353" spans="43:44" x14ac:dyDescent="0.25">
      <c r="AQ4353" s="1026"/>
      <c r="AR4353" s="1027"/>
    </row>
    <row r="4354" spans="43:44" x14ac:dyDescent="0.25">
      <c r="AQ4354" s="1026"/>
      <c r="AR4354" s="1027"/>
    </row>
    <row r="4355" spans="43:44" x14ac:dyDescent="0.25">
      <c r="AQ4355" s="1026"/>
      <c r="AR4355" s="1027"/>
    </row>
    <row r="4356" spans="43:44" x14ac:dyDescent="0.25">
      <c r="AQ4356" s="1026"/>
      <c r="AR4356" s="1027"/>
    </row>
    <row r="4357" spans="43:44" x14ac:dyDescent="0.25">
      <c r="AQ4357" s="1026"/>
      <c r="AR4357" s="1027"/>
    </row>
    <row r="4358" spans="43:44" x14ac:dyDescent="0.25">
      <c r="AQ4358" s="1026"/>
      <c r="AR4358" s="1027"/>
    </row>
    <row r="4359" spans="43:44" x14ac:dyDescent="0.25">
      <c r="AQ4359" s="1026"/>
      <c r="AR4359" s="1027"/>
    </row>
    <row r="4360" spans="43:44" x14ac:dyDescent="0.25">
      <c r="AQ4360" s="1026"/>
      <c r="AR4360" s="1027"/>
    </row>
    <row r="4361" spans="43:44" x14ac:dyDescent="0.25">
      <c r="AQ4361" s="1026"/>
      <c r="AR4361" s="1027"/>
    </row>
    <row r="4362" spans="43:44" x14ac:dyDescent="0.25">
      <c r="AQ4362" s="1026"/>
      <c r="AR4362" s="1027"/>
    </row>
    <row r="4363" spans="43:44" x14ac:dyDescent="0.25">
      <c r="AQ4363" s="1026"/>
      <c r="AR4363" s="1027"/>
    </row>
    <row r="4364" spans="43:44" x14ac:dyDescent="0.25">
      <c r="AQ4364" s="1026"/>
      <c r="AR4364" s="1027"/>
    </row>
    <row r="4365" spans="43:44" x14ac:dyDescent="0.25">
      <c r="AQ4365" s="1026"/>
      <c r="AR4365" s="1027"/>
    </row>
    <row r="4366" spans="43:44" x14ac:dyDescent="0.25">
      <c r="AQ4366" s="1026"/>
      <c r="AR4366" s="1027"/>
    </row>
    <row r="4367" spans="43:44" x14ac:dyDescent="0.25">
      <c r="AQ4367" s="1026"/>
      <c r="AR4367" s="1027"/>
    </row>
    <row r="4368" spans="43:44" x14ac:dyDescent="0.25">
      <c r="AQ4368" s="1026"/>
      <c r="AR4368" s="1027"/>
    </row>
    <row r="4369" spans="43:44" x14ac:dyDescent="0.25">
      <c r="AQ4369" s="1026"/>
      <c r="AR4369" s="1027"/>
    </row>
    <row r="4370" spans="43:44" x14ac:dyDescent="0.25">
      <c r="AQ4370" s="1026"/>
      <c r="AR4370" s="1027"/>
    </row>
    <row r="4371" spans="43:44" x14ac:dyDescent="0.25">
      <c r="AQ4371" s="1026"/>
      <c r="AR4371" s="1027"/>
    </row>
    <row r="4372" spans="43:44" x14ac:dyDescent="0.25">
      <c r="AQ4372" s="1026"/>
      <c r="AR4372" s="1027"/>
    </row>
    <row r="4373" spans="43:44" x14ac:dyDescent="0.25">
      <c r="AQ4373" s="1026"/>
      <c r="AR4373" s="1027"/>
    </row>
    <row r="4374" spans="43:44" x14ac:dyDescent="0.25">
      <c r="AQ4374" s="1026"/>
      <c r="AR4374" s="1027"/>
    </row>
    <row r="4375" spans="43:44" x14ac:dyDescent="0.25">
      <c r="AQ4375" s="1026"/>
      <c r="AR4375" s="1027"/>
    </row>
    <row r="4376" spans="43:44" x14ac:dyDescent="0.25">
      <c r="AQ4376" s="1026"/>
      <c r="AR4376" s="1027"/>
    </row>
    <row r="4377" spans="43:44" x14ac:dyDescent="0.25">
      <c r="AQ4377" s="1026"/>
      <c r="AR4377" s="1027"/>
    </row>
    <row r="4378" spans="43:44" x14ac:dyDescent="0.25">
      <c r="AQ4378" s="1026"/>
      <c r="AR4378" s="1027"/>
    </row>
    <row r="4379" spans="43:44" x14ac:dyDescent="0.25">
      <c r="AQ4379" s="1026"/>
      <c r="AR4379" s="1027"/>
    </row>
    <row r="4380" spans="43:44" x14ac:dyDescent="0.25">
      <c r="AQ4380" s="1026"/>
      <c r="AR4380" s="1027"/>
    </row>
    <row r="4381" spans="43:44" x14ac:dyDescent="0.25">
      <c r="AQ4381" s="1026"/>
      <c r="AR4381" s="1027"/>
    </row>
    <row r="4382" spans="43:44" x14ac:dyDescent="0.25">
      <c r="AQ4382" s="1026"/>
      <c r="AR4382" s="1027"/>
    </row>
    <row r="4383" spans="43:44" x14ac:dyDescent="0.25">
      <c r="AQ4383" s="1026"/>
      <c r="AR4383" s="1027"/>
    </row>
    <row r="4384" spans="43:44" x14ac:dyDescent="0.25">
      <c r="AQ4384" s="1026"/>
      <c r="AR4384" s="1027"/>
    </row>
    <row r="4385" spans="43:44" x14ac:dyDescent="0.25">
      <c r="AQ4385" s="1026"/>
      <c r="AR4385" s="1027"/>
    </row>
    <row r="4386" spans="43:44" x14ac:dyDescent="0.25">
      <c r="AQ4386" s="1026"/>
      <c r="AR4386" s="1027"/>
    </row>
    <row r="4387" spans="43:44" x14ac:dyDescent="0.25">
      <c r="AQ4387" s="1026"/>
      <c r="AR4387" s="1027"/>
    </row>
    <row r="4388" spans="43:44" x14ac:dyDescent="0.25">
      <c r="AQ4388" s="1026"/>
      <c r="AR4388" s="1027"/>
    </row>
    <row r="4389" spans="43:44" x14ac:dyDescent="0.25">
      <c r="AQ4389" s="1026"/>
      <c r="AR4389" s="1027"/>
    </row>
    <row r="4390" spans="43:44" x14ac:dyDescent="0.25">
      <c r="AQ4390" s="1026"/>
      <c r="AR4390" s="1027"/>
    </row>
    <row r="4391" spans="43:44" x14ac:dyDescent="0.25">
      <c r="AQ4391" s="1026"/>
      <c r="AR4391" s="1027"/>
    </row>
    <row r="4392" spans="43:44" x14ac:dyDescent="0.25">
      <c r="AQ4392" s="1026"/>
      <c r="AR4392" s="1027"/>
    </row>
    <row r="4393" spans="43:44" x14ac:dyDescent="0.25">
      <c r="AQ4393" s="1026"/>
      <c r="AR4393" s="1027"/>
    </row>
    <row r="4394" spans="43:44" x14ac:dyDescent="0.25">
      <c r="AQ4394" s="1026"/>
      <c r="AR4394" s="1027"/>
    </row>
    <row r="4395" spans="43:44" x14ac:dyDescent="0.25">
      <c r="AQ4395" s="1026"/>
      <c r="AR4395" s="1027"/>
    </row>
    <row r="4396" spans="43:44" x14ac:dyDescent="0.25">
      <c r="AQ4396" s="1026"/>
      <c r="AR4396" s="1027"/>
    </row>
    <row r="4397" spans="43:44" x14ac:dyDescent="0.25">
      <c r="AQ4397" s="1026"/>
      <c r="AR4397" s="1027"/>
    </row>
    <row r="4398" spans="43:44" x14ac:dyDescent="0.25">
      <c r="AQ4398" s="1026"/>
      <c r="AR4398" s="1027"/>
    </row>
    <row r="4399" spans="43:44" x14ac:dyDescent="0.25">
      <c r="AQ4399" s="1026"/>
      <c r="AR4399" s="1027"/>
    </row>
    <row r="4400" spans="43:44" x14ac:dyDescent="0.25">
      <c r="AQ4400" s="1026"/>
      <c r="AR4400" s="1027"/>
    </row>
    <row r="4401" spans="43:44" x14ac:dyDescent="0.25">
      <c r="AQ4401" s="1026"/>
      <c r="AR4401" s="1027"/>
    </row>
    <row r="4402" spans="43:44" x14ac:dyDescent="0.25">
      <c r="AQ4402" s="1026"/>
      <c r="AR4402" s="1027"/>
    </row>
    <row r="4403" spans="43:44" x14ac:dyDescent="0.25">
      <c r="AQ4403" s="1026"/>
      <c r="AR4403" s="1027"/>
    </row>
    <row r="4404" spans="43:44" x14ac:dyDescent="0.25">
      <c r="AQ4404" s="1026"/>
      <c r="AR4404" s="1027"/>
    </row>
    <row r="4405" spans="43:44" x14ac:dyDescent="0.25">
      <c r="AQ4405" s="1026"/>
      <c r="AR4405" s="1027"/>
    </row>
    <row r="4406" spans="43:44" x14ac:dyDescent="0.25">
      <c r="AQ4406" s="1026"/>
      <c r="AR4406" s="1027"/>
    </row>
    <row r="4407" spans="43:44" x14ac:dyDescent="0.25">
      <c r="AQ4407" s="1026"/>
      <c r="AR4407" s="1027"/>
    </row>
    <row r="4408" spans="43:44" x14ac:dyDescent="0.25">
      <c r="AQ4408" s="1026"/>
      <c r="AR4408" s="1027"/>
    </row>
    <row r="4409" spans="43:44" x14ac:dyDescent="0.25">
      <c r="AQ4409" s="1026"/>
      <c r="AR4409" s="1027"/>
    </row>
    <row r="4410" spans="43:44" x14ac:dyDescent="0.25">
      <c r="AQ4410" s="1026"/>
      <c r="AR4410" s="1027"/>
    </row>
    <row r="4411" spans="43:44" x14ac:dyDescent="0.25">
      <c r="AQ4411" s="1026"/>
      <c r="AR4411" s="1027"/>
    </row>
    <row r="4412" spans="43:44" x14ac:dyDescent="0.25">
      <c r="AQ4412" s="1026"/>
      <c r="AR4412" s="1027"/>
    </row>
    <row r="4413" spans="43:44" x14ac:dyDescent="0.25">
      <c r="AQ4413" s="1026"/>
      <c r="AR4413" s="1027"/>
    </row>
    <row r="4414" spans="43:44" x14ac:dyDescent="0.25">
      <c r="AQ4414" s="1026"/>
      <c r="AR4414" s="1027"/>
    </row>
    <row r="4415" spans="43:44" x14ac:dyDescent="0.25">
      <c r="AQ4415" s="1026"/>
      <c r="AR4415" s="1027"/>
    </row>
    <row r="4416" spans="43:44" x14ac:dyDescent="0.25">
      <c r="AQ4416" s="1026"/>
      <c r="AR4416" s="1027"/>
    </row>
    <row r="4417" spans="43:44" x14ac:dyDescent="0.25">
      <c r="AQ4417" s="1026"/>
      <c r="AR4417" s="1027"/>
    </row>
    <row r="4418" spans="43:44" x14ac:dyDescent="0.25">
      <c r="AQ4418" s="1026"/>
      <c r="AR4418" s="1027"/>
    </row>
    <row r="4419" spans="43:44" x14ac:dyDescent="0.25">
      <c r="AQ4419" s="1026"/>
      <c r="AR4419" s="1027"/>
    </row>
    <row r="4420" spans="43:44" x14ac:dyDescent="0.25">
      <c r="AQ4420" s="1026"/>
      <c r="AR4420" s="1027"/>
    </row>
    <row r="4421" spans="43:44" x14ac:dyDescent="0.25">
      <c r="AQ4421" s="1026"/>
      <c r="AR4421" s="1027"/>
    </row>
    <row r="4422" spans="43:44" x14ac:dyDescent="0.25">
      <c r="AQ4422" s="1026"/>
      <c r="AR4422" s="1027"/>
    </row>
    <row r="4423" spans="43:44" x14ac:dyDescent="0.25">
      <c r="AQ4423" s="1026"/>
      <c r="AR4423" s="1027"/>
    </row>
    <row r="4424" spans="43:44" x14ac:dyDescent="0.25">
      <c r="AQ4424" s="1026"/>
      <c r="AR4424" s="1027"/>
    </row>
    <row r="4425" spans="43:44" x14ac:dyDescent="0.25">
      <c r="AQ4425" s="1026"/>
      <c r="AR4425" s="1027"/>
    </row>
    <row r="4426" spans="43:44" x14ac:dyDescent="0.25">
      <c r="AQ4426" s="1026"/>
      <c r="AR4426" s="1027"/>
    </row>
    <row r="4427" spans="43:44" x14ac:dyDescent="0.25">
      <c r="AQ4427" s="1026"/>
      <c r="AR4427" s="1027"/>
    </row>
    <row r="4428" spans="43:44" x14ac:dyDescent="0.25">
      <c r="AQ4428" s="1026"/>
      <c r="AR4428" s="1027"/>
    </row>
    <row r="4429" spans="43:44" x14ac:dyDescent="0.25">
      <c r="AQ4429" s="1026"/>
      <c r="AR4429" s="1027"/>
    </row>
    <row r="4430" spans="43:44" x14ac:dyDescent="0.25">
      <c r="AQ4430" s="1026"/>
      <c r="AR4430" s="1027"/>
    </row>
    <row r="4431" spans="43:44" x14ac:dyDescent="0.25">
      <c r="AQ4431" s="1026"/>
      <c r="AR4431" s="1027"/>
    </row>
    <row r="4432" spans="43:44" x14ac:dyDescent="0.25">
      <c r="AQ4432" s="1026"/>
      <c r="AR4432" s="1027"/>
    </row>
    <row r="4433" spans="43:44" x14ac:dyDescent="0.25">
      <c r="AQ4433" s="1026"/>
      <c r="AR4433" s="1027"/>
    </row>
    <row r="4434" spans="43:44" x14ac:dyDescent="0.25">
      <c r="AQ4434" s="1026"/>
      <c r="AR4434" s="1027"/>
    </row>
    <row r="4435" spans="43:44" x14ac:dyDescent="0.25">
      <c r="AQ4435" s="1026"/>
      <c r="AR4435" s="1027"/>
    </row>
    <row r="4436" spans="43:44" x14ac:dyDescent="0.25">
      <c r="AQ4436" s="1026"/>
      <c r="AR4436" s="1027"/>
    </row>
    <row r="4437" spans="43:44" x14ac:dyDescent="0.25">
      <c r="AQ4437" s="1026"/>
      <c r="AR4437" s="1027"/>
    </row>
    <row r="4438" spans="43:44" x14ac:dyDescent="0.25">
      <c r="AQ4438" s="1026"/>
      <c r="AR4438" s="1027"/>
    </row>
    <row r="4439" spans="43:44" x14ac:dyDescent="0.25">
      <c r="AQ4439" s="1026"/>
      <c r="AR4439" s="1027"/>
    </row>
    <row r="4440" spans="43:44" x14ac:dyDescent="0.25">
      <c r="AQ4440" s="1026"/>
      <c r="AR4440" s="1027"/>
    </row>
    <row r="4441" spans="43:44" x14ac:dyDescent="0.25">
      <c r="AQ4441" s="1026"/>
      <c r="AR4441" s="1027"/>
    </row>
    <row r="4442" spans="43:44" x14ac:dyDescent="0.25">
      <c r="AQ4442" s="1026"/>
      <c r="AR4442" s="1027"/>
    </row>
    <row r="4443" spans="43:44" x14ac:dyDescent="0.25">
      <c r="AQ4443" s="1026"/>
      <c r="AR4443" s="1027"/>
    </row>
    <row r="4444" spans="43:44" x14ac:dyDescent="0.25">
      <c r="AQ4444" s="1026"/>
      <c r="AR4444" s="1027"/>
    </row>
    <row r="4445" spans="43:44" x14ac:dyDescent="0.25">
      <c r="AQ4445" s="1026"/>
      <c r="AR4445" s="1027"/>
    </row>
    <row r="4446" spans="43:44" x14ac:dyDescent="0.25">
      <c r="AQ4446" s="1026"/>
      <c r="AR4446" s="1027"/>
    </row>
    <row r="4447" spans="43:44" x14ac:dyDescent="0.25">
      <c r="AQ4447" s="1026"/>
      <c r="AR4447" s="1027"/>
    </row>
    <row r="4448" spans="43:44" x14ac:dyDescent="0.25">
      <c r="AQ4448" s="1026"/>
      <c r="AR4448" s="1027"/>
    </row>
    <row r="4449" spans="43:44" x14ac:dyDescent="0.25">
      <c r="AQ4449" s="1026"/>
      <c r="AR4449" s="1027"/>
    </row>
    <row r="4450" spans="43:44" x14ac:dyDescent="0.25">
      <c r="AQ4450" s="1026"/>
      <c r="AR4450" s="1027"/>
    </row>
    <row r="4451" spans="43:44" x14ac:dyDescent="0.25">
      <c r="AQ4451" s="1026"/>
      <c r="AR4451" s="1027"/>
    </row>
    <row r="4452" spans="43:44" x14ac:dyDescent="0.25">
      <c r="AQ4452" s="1026"/>
      <c r="AR4452" s="1027"/>
    </row>
    <row r="4453" spans="43:44" x14ac:dyDescent="0.25">
      <c r="AQ4453" s="1026"/>
      <c r="AR4453" s="1027"/>
    </row>
    <row r="4454" spans="43:44" x14ac:dyDescent="0.25">
      <c r="AQ4454" s="1026"/>
      <c r="AR4454" s="1027"/>
    </row>
    <row r="4455" spans="43:44" x14ac:dyDescent="0.25">
      <c r="AQ4455" s="1026"/>
      <c r="AR4455" s="1027"/>
    </row>
    <row r="4456" spans="43:44" x14ac:dyDescent="0.25">
      <c r="AQ4456" s="1026"/>
      <c r="AR4456" s="1027"/>
    </row>
    <row r="4457" spans="43:44" x14ac:dyDescent="0.25">
      <c r="AQ4457" s="1026"/>
      <c r="AR4457" s="1027"/>
    </row>
    <row r="4458" spans="43:44" x14ac:dyDescent="0.25">
      <c r="AQ4458" s="1026"/>
      <c r="AR4458" s="1027"/>
    </row>
    <row r="4459" spans="43:44" x14ac:dyDescent="0.25">
      <c r="AQ4459" s="1026"/>
      <c r="AR4459" s="1027"/>
    </row>
    <row r="4460" spans="43:44" x14ac:dyDescent="0.25">
      <c r="AQ4460" s="1026"/>
      <c r="AR4460" s="1027"/>
    </row>
    <row r="4461" spans="43:44" x14ac:dyDescent="0.25">
      <c r="AQ4461" s="1026"/>
      <c r="AR4461" s="1027"/>
    </row>
    <row r="4462" spans="43:44" x14ac:dyDescent="0.25">
      <c r="AQ4462" s="1026"/>
      <c r="AR4462" s="1027"/>
    </row>
    <row r="4463" spans="43:44" x14ac:dyDescent="0.25">
      <c r="AQ4463" s="1026"/>
      <c r="AR4463" s="1027"/>
    </row>
    <row r="4464" spans="43:44" x14ac:dyDescent="0.25">
      <c r="AQ4464" s="1026"/>
      <c r="AR4464" s="1027"/>
    </row>
    <row r="4465" spans="43:44" x14ac:dyDescent="0.25">
      <c r="AQ4465" s="1026"/>
      <c r="AR4465" s="1027"/>
    </row>
    <row r="4466" spans="43:44" x14ac:dyDescent="0.25">
      <c r="AQ4466" s="1026"/>
      <c r="AR4466" s="1027"/>
    </row>
    <row r="4467" spans="43:44" x14ac:dyDescent="0.25">
      <c r="AQ4467" s="1026"/>
      <c r="AR4467" s="1027"/>
    </row>
    <row r="4468" spans="43:44" x14ac:dyDescent="0.25">
      <c r="AQ4468" s="1026"/>
      <c r="AR4468" s="1027"/>
    </row>
    <row r="4469" spans="43:44" x14ac:dyDescent="0.25">
      <c r="AQ4469" s="1026"/>
      <c r="AR4469" s="1027"/>
    </row>
    <row r="4470" spans="43:44" x14ac:dyDescent="0.25">
      <c r="AQ4470" s="1026"/>
      <c r="AR4470" s="1027"/>
    </row>
    <row r="4471" spans="43:44" x14ac:dyDescent="0.25">
      <c r="AQ4471" s="1026"/>
      <c r="AR4471" s="1027"/>
    </row>
    <row r="4472" spans="43:44" x14ac:dyDescent="0.25">
      <c r="AQ4472" s="1026"/>
      <c r="AR4472" s="1027"/>
    </row>
    <row r="4473" spans="43:44" x14ac:dyDescent="0.25">
      <c r="AQ4473" s="1026"/>
      <c r="AR4473" s="1027"/>
    </row>
    <row r="4474" spans="43:44" x14ac:dyDescent="0.25">
      <c r="AQ4474" s="1026"/>
      <c r="AR4474" s="1027"/>
    </row>
    <row r="4475" spans="43:44" x14ac:dyDescent="0.25">
      <c r="AQ4475" s="1026"/>
      <c r="AR4475" s="1027"/>
    </row>
    <row r="4476" spans="43:44" x14ac:dyDescent="0.25">
      <c r="AQ4476" s="1026"/>
      <c r="AR4476" s="1027"/>
    </row>
    <row r="4477" spans="43:44" x14ac:dyDescent="0.25">
      <c r="AQ4477" s="1026"/>
      <c r="AR4477" s="1027"/>
    </row>
    <row r="4478" spans="43:44" x14ac:dyDescent="0.25">
      <c r="AQ4478" s="1026"/>
      <c r="AR4478" s="1027"/>
    </row>
    <row r="4479" spans="43:44" x14ac:dyDescent="0.25">
      <c r="AQ4479" s="1026"/>
      <c r="AR4479" s="1027"/>
    </row>
    <row r="4480" spans="43:44" x14ac:dyDescent="0.25">
      <c r="AQ4480" s="1026"/>
      <c r="AR4480" s="1027"/>
    </row>
    <row r="4481" spans="43:44" x14ac:dyDescent="0.25">
      <c r="AQ4481" s="1026"/>
      <c r="AR4481" s="1027"/>
    </row>
    <row r="4482" spans="43:44" x14ac:dyDescent="0.25">
      <c r="AQ4482" s="1026"/>
      <c r="AR4482" s="1027"/>
    </row>
    <row r="4483" spans="43:44" x14ac:dyDescent="0.25">
      <c r="AQ4483" s="1026"/>
      <c r="AR4483" s="1027"/>
    </row>
    <row r="4484" spans="43:44" x14ac:dyDescent="0.25">
      <c r="AQ4484" s="1026"/>
      <c r="AR4484" s="1027"/>
    </row>
    <row r="4485" spans="43:44" x14ac:dyDescent="0.25">
      <c r="AQ4485" s="1026"/>
      <c r="AR4485" s="1027"/>
    </row>
    <row r="4486" spans="43:44" x14ac:dyDescent="0.25">
      <c r="AQ4486" s="1026"/>
      <c r="AR4486" s="1027"/>
    </row>
    <row r="4487" spans="43:44" x14ac:dyDescent="0.25">
      <c r="AQ4487" s="1026"/>
      <c r="AR4487" s="1027"/>
    </row>
    <row r="4488" spans="43:44" x14ac:dyDescent="0.25">
      <c r="AQ4488" s="1026"/>
      <c r="AR4488" s="1027"/>
    </row>
    <row r="4489" spans="43:44" x14ac:dyDescent="0.25">
      <c r="AQ4489" s="1026"/>
      <c r="AR4489" s="1027"/>
    </row>
    <row r="4490" spans="43:44" x14ac:dyDescent="0.25">
      <c r="AQ4490" s="1026"/>
      <c r="AR4490" s="1027"/>
    </row>
    <row r="4491" spans="43:44" x14ac:dyDescent="0.25">
      <c r="AQ4491" s="1026"/>
      <c r="AR4491" s="1027"/>
    </row>
    <row r="4492" spans="43:44" x14ac:dyDescent="0.25">
      <c r="AQ4492" s="1026"/>
      <c r="AR4492" s="1027"/>
    </row>
    <row r="4493" spans="43:44" x14ac:dyDescent="0.25">
      <c r="AQ4493" s="1026"/>
      <c r="AR4493" s="1027"/>
    </row>
    <row r="4494" spans="43:44" x14ac:dyDescent="0.25">
      <c r="AQ4494" s="1026"/>
      <c r="AR4494" s="1027"/>
    </row>
    <row r="4495" spans="43:44" x14ac:dyDescent="0.25">
      <c r="AQ4495" s="1026"/>
      <c r="AR4495" s="1027"/>
    </row>
    <row r="4496" spans="43:44" x14ac:dyDescent="0.25">
      <c r="AQ4496" s="1026"/>
      <c r="AR4496" s="1027"/>
    </row>
    <row r="4497" spans="43:44" x14ac:dyDescent="0.25">
      <c r="AQ4497" s="1026"/>
      <c r="AR4497" s="1027"/>
    </row>
    <row r="4498" spans="43:44" x14ac:dyDescent="0.25">
      <c r="AQ4498" s="1026"/>
      <c r="AR4498" s="1027"/>
    </row>
    <row r="4499" spans="43:44" x14ac:dyDescent="0.25">
      <c r="AQ4499" s="1026"/>
      <c r="AR4499" s="1027"/>
    </row>
    <row r="4500" spans="43:44" x14ac:dyDescent="0.25">
      <c r="AQ4500" s="1026"/>
      <c r="AR4500" s="1027"/>
    </row>
    <row r="4501" spans="43:44" x14ac:dyDescent="0.25">
      <c r="AQ4501" s="1026"/>
      <c r="AR4501" s="1027"/>
    </row>
    <row r="4502" spans="43:44" x14ac:dyDescent="0.25">
      <c r="AQ4502" s="1026"/>
      <c r="AR4502" s="1027"/>
    </row>
    <row r="4503" spans="43:44" x14ac:dyDescent="0.25">
      <c r="AQ4503" s="1026"/>
      <c r="AR4503" s="1027"/>
    </row>
    <row r="4504" spans="43:44" x14ac:dyDescent="0.25">
      <c r="AQ4504" s="1026"/>
      <c r="AR4504" s="1027"/>
    </row>
    <row r="4505" spans="43:44" x14ac:dyDescent="0.25">
      <c r="AQ4505" s="1026"/>
      <c r="AR4505" s="1027"/>
    </row>
    <row r="4506" spans="43:44" x14ac:dyDescent="0.25">
      <c r="AQ4506" s="1026"/>
      <c r="AR4506" s="1027"/>
    </row>
    <row r="4507" spans="43:44" x14ac:dyDescent="0.25">
      <c r="AQ4507" s="1026"/>
      <c r="AR4507" s="1027"/>
    </row>
    <row r="4508" spans="43:44" x14ac:dyDescent="0.25">
      <c r="AQ4508" s="1026"/>
      <c r="AR4508" s="1027"/>
    </row>
    <row r="4509" spans="43:44" x14ac:dyDescent="0.25">
      <c r="AQ4509" s="1026"/>
      <c r="AR4509" s="1027"/>
    </row>
    <row r="4510" spans="43:44" x14ac:dyDescent="0.25">
      <c r="AQ4510" s="1026"/>
      <c r="AR4510" s="1027"/>
    </row>
    <row r="4511" spans="43:44" x14ac:dyDescent="0.25">
      <c r="AQ4511" s="1026"/>
      <c r="AR4511" s="1027"/>
    </row>
    <row r="4512" spans="43:44" x14ac:dyDescent="0.25">
      <c r="AQ4512" s="1026"/>
      <c r="AR4512" s="1027"/>
    </row>
    <row r="4513" spans="43:44" x14ac:dyDescent="0.25">
      <c r="AQ4513" s="1026"/>
      <c r="AR4513" s="1027"/>
    </row>
    <row r="4514" spans="43:44" x14ac:dyDescent="0.25">
      <c r="AQ4514" s="1026"/>
      <c r="AR4514" s="1027"/>
    </row>
    <row r="4515" spans="43:44" x14ac:dyDescent="0.25">
      <c r="AQ4515" s="1026"/>
      <c r="AR4515" s="1027"/>
    </row>
    <row r="4516" spans="43:44" x14ac:dyDescent="0.25">
      <c r="AQ4516" s="1026"/>
      <c r="AR4516" s="1027"/>
    </row>
    <row r="4517" spans="43:44" x14ac:dyDescent="0.25">
      <c r="AQ4517" s="1026"/>
      <c r="AR4517" s="1027"/>
    </row>
    <row r="4518" spans="43:44" x14ac:dyDescent="0.25">
      <c r="AQ4518" s="1026"/>
      <c r="AR4518" s="1027"/>
    </row>
    <row r="4519" spans="43:44" x14ac:dyDescent="0.25">
      <c r="AQ4519" s="1026"/>
      <c r="AR4519" s="1027"/>
    </row>
    <row r="4520" spans="43:44" x14ac:dyDescent="0.25">
      <c r="AQ4520" s="1026"/>
      <c r="AR4520" s="1027"/>
    </row>
    <row r="4521" spans="43:44" x14ac:dyDescent="0.25">
      <c r="AQ4521" s="1026"/>
      <c r="AR4521" s="1027"/>
    </row>
    <row r="4522" spans="43:44" x14ac:dyDescent="0.25">
      <c r="AQ4522" s="1026"/>
      <c r="AR4522" s="1027"/>
    </row>
    <row r="4523" spans="43:44" x14ac:dyDescent="0.25">
      <c r="AQ4523" s="1026"/>
      <c r="AR4523" s="1027"/>
    </row>
    <row r="4524" spans="43:44" x14ac:dyDescent="0.25">
      <c r="AQ4524" s="1026"/>
      <c r="AR4524" s="1027"/>
    </row>
    <row r="4525" spans="43:44" x14ac:dyDescent="0.25">
      <c r="AQ4525" s="1026"/>
      <c r="AR4525" s="1027"/>
    </row>
    <row r="4526" spans="43:44" x14ac:dyDescent="0.25">
      <c r="AQ4526" s="1026"/>
      <c r="AR4526" s="1027"/>
    </row>
    <row r="4527" spans="43:44" x14ac:dyDescent="0.25">
      <c r="AQ4527" s="1026"/>
      <c r="AR4527" s="1027"/>
    </row>
    <row r="4528" spans="43:44" x14ac:dyDescent="0.25">
      <c r="AQ4528" s="1026"/>
      <c r="AR4528" s="1027"/>
    </row>
    <row r="4529" spans="43:44" x14ac:dyDescent="0.25">
      <c r="AQ4529" s="1026"/>
      <c r="AR4529" s="1027"/>
    </row>
    <row r="4530" spans="43:44" x14ac:dyDescent="0.25">
      <c r="AQ4530" s="1026"/>
      <c r="AR4530" s="1027"/>
    </row>
    <row r="4531" spans="43:44" x14ac:dyDescent="0.25">
      <c r="AQ4531" s="1026"/>
      <c r="AR4531" s="1027"/>
    </row>
    <row r="4532" spans="43:44" x14ac:dyDescent="0.25">
      <c r="AQ4532" s="1026"/>
      <c r="AR4532" s="1027"/>
    </row>
    <row r="4533" spans="43:44" x14ac:dyDescent="0.25">
      <c r="AQ4533" s="1026"/>
      <c r="AR4533" s="1027"/>
    </row>
    <row r="4534" spans="43:44" x14ac:dyDescent="0.25">
      <c r="AQ4534" s="1026"/>
      <c r="AR4534" s="1027"/>
    </row>
    <row r="4535" spans="43:44" x14ac:dyDescent="0.25">
      <c r="AQ4535" s="1026"/>
      <c r="AR4535" s="1027"/>
    </row>
    <row r="4536" spans="43:44" x14ac:dyDescent="0.25">
      <c r="AQ4536" s="1026"/>
      <c r="AR4536" s="1027"/>
    </row>
    <row r="4537" spans="43:44" x14ac:dyDescent="0.25">
      <c r="AQ4537" s="1026"/>
      <c r="AR4537" s="1027"/>
    </row>
    <row r="4538" spans="43:44" x14ac:dyDescent="0.25">
      <c r="AQ4538" s="1026"/>
      <c r="AR4538" s="1027"/>
    </row>
    <row r="4539" spans="43:44" x14ac:dyDescent="0.25">
      <c r="AQ4539" s="1026"/>
      <c r="AR4539" s="1027"/>
    </row>
    <row r="4540" spans="43:44" x14ac:dyDescent="0.25">
      <c r="AQ4540" s="1026"/>
      <c r="AR4540" s="1027"/>
    </row>
    <row r="4541" spans="43:44" x14ac:dyDescent="0.25">
      <c r="AQ4541" s="1026"/>
      <c r="AR4541" s="1027"/>
    </row>
    <row r="4542" spans="43:44" x14ac:dyDescent="0.25">
      <c r="AQ4542" s="1026"/>
      <c r="AR4542" s="1027"/>
    </row>
    <row r="4543" spans="43:44" x14ac:dyDescent="0.25">
      <c r="AQ4543" s="1026"/>
      <c r="AR4543" s="1027"/>
    </row>
    <row r="4544" spans="43:44" x14ac:dyDescent="0.25">
      <c r="AQ4544" s="1026"/>
      <c r="AR4544" s="1027"/>
    </row>
    <row r="4545" spans="43:44" x14ac:dyDescent="0.25">
      <c r="AQ4545" s="1026"/>
      <c r="AR4545" s="1027"/>
    </row>
    <row r="4546" spans="43:44" x14ac:dyDescent="0.25">
      <c r="AQ4546" s="1026"/>
      <c r="AR4546" s="1027"/>
    </row>
    <row r="4547" spans="43:44" x14ac:dyDescent="0.25">
      <c r="AQ4547" s="1026"/>
      <c r="AR4547" s="1027"/>
    </row>
    <row r="4548" spans="43:44" x14ac:dyDescent="0.25">
      <c r="AQ4548" s="1026"/>
      <c r="AR4548" s="1027"/>
    </row>
    <row r="4549" spans="43:44" x14ac:dyDescent="0.25">
      <c r="AQ4549" s="1026"/>
      <c r="AR4549" s="1027"/>
    </row>
    <row r="4550" spans="43:44" x14ac:dyDescent="0.25">
      <c r="AQ4550" s="1026"/>
      <c r="AR4550" s="1027"/>
    </row>
    <row r="4551" spans="43:44" x14ac:dyDescent="0.25">
      <c r="AQ4551" s="1026"/>
      <c r="AR4551" s="1027"/>
    </row>
    <row r="4552" spans="43:44" x14ac:dyDescent="0.25">
      <c r="AQ4552" s="1026"/>
      <c r="AR4552" s="1027"/>
    </row>
    <row r="4553" spans="43:44" x14ac:dyDescent="0.25">
      <c r="AQ4553" s="1026"/>
      <c r="AR4553" s="1027"/>
    </row>
    <row r="4554" spans="43:44" x14ac:dyDescent="0.25">
      <c r="AQ4554" s="1026"/>
      <c r="AR4554" s="1027"/>
    </row>
    <row r="4555" spans="43:44" x14ac:dyDescent="0.25">
      <c r="AQ4555" s="1026"/>
      <c r="AR4555" s="1027"/>
    </row>
    <row r="4556" spans="43:44" x14ac:dyDescent="0.25">
      <c r="AQ4556" s="1026"/>
      <c r="AR4556" s="1027"/>
    </row>
    <row r="4557" spans="43:44" x14ac:dyDescent="0.25">
      <c r="AQ4557" s="1026"/>
      <c r="AR4557" s="1027"/>
    </row>
    <row r="4558" spans="43:44" x14ac:dyDescent="0.25">
      <c r="AQ4558" s="1026"/>
      <c r="AR4558" s="1027"/>
    </row>
    <row r="4559" spans="43:44" x14ac:dyDescent="0.25">
      <c r="AQ4559" s="1026"/>
      <c r="AR4559" s="1027"/>
    </row>
    <row r="4560" spans="43:44" x14ac:dyDescent="0.25">
      <c r="AQ4560" s="1026"/>
      <c r="AR4560" s="1027"/>
    </row>
    <row r="4561" spans="43:44" x14ac:dyDescent="0.25">
      <c r="AQ4561" s="1026"/>
      <c r="AR4561" s="1027"/>
    </row>
    <row r="4562" spans="43:44" x14ac:dyDescent="0.25">
      <c r="AQ4562" s="1026"/>
      <c r="AR4562" s="1027"/>
    </row>
    <row r="4563" spans="43:44" x14ac:dyDescent="0.25">
      <c r="AQ4563" s="1026"/>
      <c r="AR4563" s="1027"/>
    </row>
    <row r="4564" spans="43:44" x14ac:dyDescent="0.25">
      <c r="AQ4564" s="1026"/>
      <c r="AR4564" s="1027"/>
    </row>
    <row r="4565" spans="43:44" x14ac:dyDescent="0.25">
      <c r="AQ4565" s="1026"/>
      <c r="AR4565" s="1027"/>
    </row>
    <row r="4566" spans="43:44" x14ac:dyDescent="0.25">
      <c r="AQ4566" s="1026"/>
      <c r="AR4566" s="1027"/>
    </row>
    <row r="4567" spans="43:44" x14ac:dyDescent="0.25">
      <c r="AQ4567" s="1026"/>
      <c r="AR4567" s="1027"/>
    </row>
    <row r="4568" spans="43:44" x14ac:dyDescent="0.25">
      <c r="AQ4568" s="1026"/>
      <c r="AR4568" s="1027"/>
    </row>
    <row r="4569" spans="43:44" x14ac:dyDescent="0.25">
      <c r="AQ4569" s="1026"/>
      <c r="AR4569" s="1027"/>
    </row>
    <row r="4570" spans="43:44" x14ac:dyDescent="0.25">
      <c r="AQ4570" s="1026"/>
      <c r="AR4570" s="1027"/>
    </row>
    <row r="4571" spans="43:44" x14ac:dyDescent="0.25">
      <c r="AQ4571" s="1026"/>
      <c r="AR4571" s="1027"/>
    </row>
    <row r="4572" spans="43:44" x14ac:dyDescent="0.25">
      <c r="AQ4572" s="1026"/>
      <c r="AR4572" s="1027"/>
    </row>
    <row r="4573" spans="43:44" x14ac:dyDescent="0.25">
      <c r="AQ4573" s="1026"/>
      <c r="AR4573" s="1027"/>
    </row>
    <row r="4574" spans="43:44" x14ac:dyDescent="0.25">
      <c r="AQ4574" s="1026"/>
      <c r="AR4574" s="1027"/>
    </row>
    <row r="4575" spans="43:44" x14ac:dyDescent="0.25">
      <c r="AQ4575" s="1026"/>
      <c r="AR4575" s="1027"/>
    </row>
    <row r="4576" spans="43:44" x14ac:dyDescent="0.25">
      <c r="AQ4576" s="1026"/>
      <c r="AR4576" s="1027"/>
    </row>
    <row r="4577" spans="43:44" x14ac:dyDescent="0.25">
      <c r="AQ4577" s="1026"/>
      <c r="AR4577" s="1027"/>
    </row>
    <row r="4578" spans="43:44" x14ac:dyDescent="0.25">
      <c r="AQ4578" s="1026"/>
      <c r="AR4578" s="1027"/>
    </row>
    <row r="4579" spans="43:44" x14ac:dyDescent="0.25">
      <c r="AQ4579" s="1026"/>
      <c r="AR4579" s="1027"/>
    </row>
    <row r="4580" spans="43:44" x14ac:dyDescent="0.25">
      <c r="AQ4580" s="1026"/>
      <c r="AR4580" s="1027"/>
    </row>
    <row r="4581" spans="43:44" x14ac:dyDescent="0.25">
      <c r="AQ4581" s="1026"/>
      <c r="AR4581" s="1027"/>
    </row>
    <row r="4582" spans="43:44" x14ac:dyDescent="0.25">
      <c r="AQ4582" s="1026"/>
      <c r="AR4582" s="1027"/>
    </row>
    <row r="4583" spans="43:44" x14ac:dyDescent="0.25">
      <c r="AQ4583" s="1026"/>
      <c r="AR4583" s="1027"/>
    </row>
    <row r="4584" spans="43:44" x14ac:dyDescent="0.25">
      <c r="AQ4584" s="1026"/>
      <c r="AR4584" s="1027"/>
    </row>
    <row r="4585" spans="43:44" x14ac:dyDescent="0.25">
      <c r="AQ4585" s="1026"/>
      <c r="AR4585" s="1027"/>
    </row>
    <row r="4586" spans="43:44" x14ac:dyDescent="0.25">
      <c r="AQ4586" s="1026"/>
      <c r="AR4586" s="1027"/>
    </row>
    <row r="4587" spans="43:44" x14ac:dyDescent="0.25">
      <c r="AQ4587" s="1026"/>
      <c r="AR4587" s="1027"/>
    </row>
    <row r="4588" spans="43:44" x14ac:dyDescent="0.25">
      <c r="AQ4588" s="1026"/>
      <c r="AR4588" s="1027"/>
    </row>
    <row r="4589" spans="43:44" x14ac:dyDescent="0.25">
      <c r="AQ4589" s="1026"/>
      <c r="AR4589" s="1027"/>
    </row>
    <row r="4590" spans="43:44" x14ac:dyDescent="0.25">
      <c r="AQ4590" s="1026"/>
      <c r="AR4590" s="1027"/>
    </row>
    <row r="4591" spans="43:44" x14ac:dyDescent="0.25">
      <c r="AQ4591" s="1026"/>
      <c r="AR4591" s="1027"/>
    </row>
    <row r="4592" spans="43:44" x14ac:dyDescent="0.25">
      <c r="AQ4592" s="1026"/>
      <c r="AR4592" s="1027"/>
    </row>
    <row r="4593" spans="43:44" x14ac:dyDescent="0.25">
      <c r="AQ4593" s="1026"/>
      <c r="AR4593" s="1027"/>
    </row>
    <row r="4594" spans="43:44" x14ac:dyDescent="0.25">
      <c r="AQ4594" s="1026"/>
      <c r="AR4594" s="1027"/>
    </row>
    <row r="4595" spans="43:44" x14ac:dyDescent="0.25">
      <c r="AQ4595" s="1026"/>
      <c r="AR4595" s="1027"/>
    </row>
    <row r="4596" spans="43:44" x14ac:dyDescent="0.25">
      <c r="AQ4596" s="1026"/>
      <c r="AR4596" s="1027"/>
    </row>
    <row r="4597" spans="43:44" x14ac:dyDescent="0.25">
      <c r="AQ4597" s="1026"/>
      <c r="AR4597" s="1027"/>
    </row>
    <row r="4598" spans="43:44" x14ac:dyDescent="0.25">
      <c r="AQ4598" s="1026"/>
      <c r="AR4598" s="1027"/>
    </row>
    <row r="4599" spans="43:44" x14ac:dyDescent="0.25">
      <c r="AQ4599" s="1026"/>
      <c r="AR4599" s="1027"/>
    </row>
    <row r="4600" spans="43:44" x14ac:dyDescent="0.25">
      <c r="AQ4600" s="1026"/>
      <c r="AR4600" s="1027"/>
    </row>
    <row r="4601" spans="43:44" x14ac:dyDescent="0.25">
      <c r="AQ4601" s="1026"/>
      <c r="AR4601" s="1027"/>
    </row>
    <row r="4602" spans="43:44" x14ac:dyDescent="0.25">
      <c r="AQ4602" s="1026"/>
      <c r="AR4602" s="1027"/>
    </row>
    <row r="4603" spans="43:44" x14ac:dyDescent="0.25">
      <c r="AQ4603" s="1026"/>
      <c r="AR4603" s="1027"/>
    </row>
    <row r="4604" spans="43:44" x14ac:dyDescent="0.25">
      <c r="AQ4604" s="1026"/>
      <c r="AR4604" s="1027"/>
    </row>
    <row r="4605" spans="43:44" x14ac:dyDescent="0.25">
      <c r="AQ4605" s="1026"/>
      <c r="AR4605" s="1027"/>
    </row>
    <row r="4606" spans="43:44" x14ac:dyDescent="0.25">
      <c r="AQ4606" s="1026"/>
      <c r="AR4606" s="1027"/>
    </row>
    <row r="4607" spans="43:44" x14ac:dyDescent="0.25">
      <c r="AQ4607" s="1026"/>
      <c r="AR4607" s="1027"/>
    </row>
    <row r="4608" spans="43:44" x14ac:dyDescent="0.25">
      <c r="AQ4608" s="1026"/>
      <c r="AR4608" s="1027"/>
    </row>
    <row r="4609" spans="43:44" x14ac:dyDescent="0.25">
      <c r="AQ4609" s="1026"/>
      <c r="AR4609" s="1027"/>
    </row>
    <row r="4610" spans="43:44" x14ac:dyDescent="0.25">
      <c r="AQ4610" s="1026"/>
      <c r="AR4610" s="1027"/>
    </row>
    <row r="4611" spans="43:44" x14ac:dyDescent="0.25">
      <c r="AQ4611" s="1026"/>
      <c r="AR4611" s="1027"/>
    </row>
    <row r="4612" spans="43:44" x14ac:dyDescent="0.25">
      <c r="AQ4612" s="1026"/>
      <c r="AR4612" s="1027"/>
    </row>
    <row r="4613" spans="43:44" x14ac:dyDescent="0.25">
      <c r="AQ4613" s="1026"/>
      <c r="AR4613" s="1027"/>
    </row>
    <row r="4614" spans="43:44" x14ac:dyDescent="0.25">
      <c r="AQ4614" s="1026"/>
      <c r="AR4614" s="1027"/>
    </row>
    <row r="4615" spans="43:44" x14ac:dyDescent="0.25">
      <c r="AQ4615" s="1026"/>
      <c r="AR4615" s="1027"/>
    </row>
    <row r="4616" spans="43:44" x14ac:dyDescent="0.25">
      <c r="AQ4616" s="1026"/>
      <c r="AR4616" s="1027"/>
    </row>
    <row r="4617" spans="43:44" x14ac:dyDescent="0.25">
      <c r="AQ4617" s="1026"/>
      <c r="AR4617" s="1027"/>
    </row>
    <row r="4618" spans="43:44" x14ac:dyDescent="0.25">
      <c r="AQ4618" s="1026"/>
      <c r="AR4618" s="1027"/>
    </row>
    <row r="4619" spans="43:44" x14ac:dyDescent="0.25">
      <c r="AQ4619" s="1026"/>
      <c r="AR4619" s="1027"/>
    </row>
    <row r="4620" spans="43:44" x14ac:dyDescent="0.25">
      <c r="AQ4620" s="1026"/>
      <c r="AR4620" s="1027"/>
    </row>
    <row r="4621" spans="43:44" x14ac:dyDescent="0.25">
      <c r="AQ4621" s="1026"/>
      <c r="AR4621" s="1027"/>
    </row>
    <row r="4622" spans="43:44" x14ac:dyDescent="0.25">
      <c r="AQ4622" s="1026"/>
      <c r="AR4622" s="1027"/>
    </row>
    <row r="4623" spans="43:44" x14ac:dyDescent="0.25">
      <c r="AQ4623" s="1026"/>
      <c r="AR4623" s="1027"/>
    </row>
    <row r="4624" spans="43:44" x14ac:dyDescent="0.25">
      <c r="AQ4624" s="1026"/>
      <c r="AR4624" s="1027"/>
    </row>
    <row r="4625" spans="43:44" x14ac:dyDescent="0.25">
      <c r="AQ4625" s="1026"/>
      <c r="AR4625" s="1027"/>
    </row>
    <row r="4626" spans="43:44" x14ac:dyDescent="0.25">
      <c r="AQ4626" s="1026"/>
      <c r="AR4626" s="1027"/>
    </row>
    <row r="4627" spans="43:44" x14ac:dyDescent="0.25">
      <c r="AQ4627" s="1026"/>
      <c r="AR4627" s="1027"/>
    </row>
    <row r="4628" spans="43:44" x14ac:dyDescent="0.25">
      <c r="AQ4628" s="1026"/>
      <c r="AR4628" s="1027"/>
    </row>
    <row r="4629" spans="43:44" x14ac:dyDescent="0.25">
      <c r="AQ4629" s="1026"/>
      <c r="AR4629" s="1027"/>
    </row>
    <row r="4630" spans="43:44" x14ac:dyDescent="0.25">
      <c r="AQ4630" s="1026"/>
      <c r="AR4630" s="1027"/>
    </row>
    <row r="4631" spans="43:44" x14ac:dyDescent="0.25">
      <c r="AQ4631" s="1026"/>
      <c r="AR4631" s="1027"/>
    </row>
    <row r="4632" spans="43:44" x14ac:dyDescent="0.25">
      <c r="AQ4632" s="1026"/>
      <c r="AR4632" s="1027"/>
    </row>
    <row r="4633" spans="43:44" x14ac:dyDescent="0.25">
      <c r="AQ4633" s="1026"/>
      <c r="AR4633" s="1027"/>
    </row>
    <row r="4634" spans="43:44" x14ac:dyDescent="0.25">
      <c r="AQ4634" s="1026"/>
      <c r="AR4634" s="1027"/>
    </row>
    <row r="4635" spans="43:44" x14ac:dyDescent="0.25">
      <c r="AQ4635" s="1026"/>
      <c r="AR4635" s="1027"/>
    </row>
    <row r="4636" spans="43:44" x14ac:dyDescent="0.25">
      <c r="AQ4636" s="1026"/>
      <c r="AR4636" s="1027"/>
    </row>
    <row r="4637" spans="43:44" x14ac:dyDescent="0.25">
      <c r="AQ4637" s="1026"/>
      <c r="AR4637" s="1027"/>
    </row>
    <row r="4638" spans="43:44" x14ac:dyDescent="0.25">
      <c r="AQ4638" s="1026"/>
      <c r="AR4638" s="1027"/>
    </row>
    <row r="4639" spans="43:44" x14ac:dyDescent="0.25">
      <c r="AQ4639" s="1026"/>
      <c r="AR4639" s="1027"/>
    </row>
    <row r="4640" spans="43:44" x14ac:dyDescent="0.25">
      <c r="AQ4640" s="1026"/>
      <c r="AR4640" s="1027"/>
    </row>
    <row r="4641" spans="43:44" x14ac:dyDescent="0.25">
      <c r="AQ4641" s="1026"/>
      <c r="AR4641" s="1027"/>
    </row>
    <row r="4642" spans="43:44" x14ac:dyDescent="0.25">
      <c r="AQ4642" s="1026"/>
      <c r="AR4642" s="1027"/>
    </row>
    <row r="4643" spans="43:44" x14ac:dyDescent="0.25">
      <c r="AQ4643" s="1026"/>
      <c r="AR4643" s="1027"/>
    </row>
    <row r="4644" spans="43:44" x14ac:dyDescent="0.25">
      <c r="AQ4644" s="1026"/>
      <c r="AR4644" s="1027"/>
    </row>
    <row r="4645" spans="43:44" x14ac:dyDescent="0.25">
      <c r="AQ4645" s="1026"/>
      <c r="AR4645" s="1027"/>
    </row>
    <row r="4646" spans="43:44" x14ac:dyDescent="0.25">
      <c r="AQ4646" s="1026"/>
      <c r="AR4646" s="1027"/>
    </row>
    <row r="4647" spans="43:44" x14ac:dyDescent="0.25">
      <c r="AQ4647" s="1026"/>
      <c r="AR4647" s="1027"/>
    </row>
    <row r="4648" spans="43:44" x14ac:dyDescent="0.25">
      <c r="AQ4648" s="1026"/>
      <c r="AR4648" s="1027"/>
    </row>
    <row r="4649" spans="43:44" x14ac:dyDescent="0.25">
      <c r="AQ4649" s="1026"/>
      <c r="AR4649" s="1027"/>
    </row>
    <row r="4650" spans="43:44" x14ac:dyDescent="0.25">
      <c r="AQ4650" s="1026"/>
      <c r="AR4650" s="1027"/>
    </row>
    <row r="4651" spans="43:44" x14ac:dyDescent="0.25">
      <c r="AQ4651" s="1026"/>
      <c r="AR4651" s="1027"/>
    </row>
    <row r="4652" spans="43:44" x14ac:dyDescent="0.25">
      <c r="AQ4652" s="1026"/>
      <c r="AR4652" s="1027"/>
    </row>
    <row r="4653" spans="43:44" x14ac:dyDescent="0.25">
      <c r="AQ4653" s="1026"/>
      <c r="AR4653" s="1027"/>
    </row>
    <row r="4654" spans="43:44" x14ac:dyDescent="0.25">
      <c r="AQ4654" s="1026"/>
      <c r="AR4654" s="1027"/>
    </row>
    <row r="4655" spans="43:44" x14ac:dyDescent="0.25">
      <c r="AQ4655" s="1026"/>
      <c r="AR4655" s="1027"/>
    </row>
    <row r="4656" spans="43:44" x14ac:dyDescent="0.25">
      <c r="AQ4656" s="1026"/>
      <c r="AR4656" s="1027"/>
    </row>
    <row r="4657" spans="43:44" x14ac:dyDescent="0.25">
      <c r="AQ4657" s="1026"/>
      <c r="AR4657" s="1027"/>
    </row>
    <row r="4658" spans="43:44" x14ac:dyDescent="0.25">
      <c r="AQ4658" s="1026"/>
      <c r="AR4658" s="1027"/>
    </row>
    <row r="4659" spans="43:44" x14ac:dyDescent="0.25">
      <c r="AQ4659" s="1026"/>
      <c r="AR4659" s="1027"/>
    </row>
    <row r="4660" spans="43:44" x14ac:dyDescent="0.25">
      <c r="AQ4660" s="1026"/>
      <c r="AR4660" s="1027"/>
    </row>
    <row r="4661" spans="43:44" x14ac:dyDescent="0.25">
      <c r="AQ4661" s="1026"/>
      <c r="AR4661" s="1027"/>
    </row>
    <row r="4662" spans="43:44" x14ac:dyDescent="0.25">
      <c r="AQ4662" s="1026"/>
      <c r="AR4662" s="1027"/>
    </row>
    <row r="4663" spans="43:44" x14ac:dyDescent="0.25">
      <c r="AQ4663" s="1026"/>
      <c r="AR4663" s="1027"/>
    </row>
    <row r="4664" spans="43:44" x14ac:dyDescent="0.25">
      <c r="AQ4664" s="1026"/>
      <c r="AR4664" s="1027"/>
    </row>
    <row r="4665" spans="43:44" x14ac:dyDescent="0.25">
      <c r="AQ4665" s="1026"/>
      <c r="AR4665" s="1027"/>
    </row>
    <row r="4666" spans="43:44" x14ac:dyDescent="0.25">
      <c r="AQ4666" s="1026"/>
      <c r="AR4666" s="1027"/>
    </row>
    <row r="4667" spans="43:44" x14ac:dyDescent="0.25">
      <c r="AQ4667" s="1026"/>
      <c r="AR4667" s="1027"/>
    </row>
    <row r="4668" spans="43:44" x14ac:dyDescent="0.25">
      <c r="AQ4668" s="1026"/>
      <c r="AR4668" s="1027"/>
    </row>
    <row r="4669" spans="43:44" x14ac:dyDescent="0.25">
      <c r="AQ4669" s="1026"/>
      <c r="AR4669" s="1027"/>
    </row>
    <row r="4670" spans="43:44" x14ac:dyDescent="0.25">
      <c r="AQ4670" s="1026"/>
      <c r="AR4670" s="1027"/>
    </row>
    <row r="4671" spans="43:44" x14ac:dyDescent="0.25">
      <c r="AQ4671" s="1026"/>
      <c r="AR4671" s="1027"/>
    </row>
    <row r="4672" spans="43:44" x14ac:dyDescent="0.25">
      <c r="AQ4672" s="1026"/>
      <c r="AR4672" s="1027"/>
    </row>
    <row r="4673" spans="43:44" x14ac:dyDescent="0.25">
      <c r="AQ4673" s="1026"/>
      <c r="AR4673" s="1027"/>
    </row>
    <row r="4674" spans="43:44" x14ac:dyDescent="0.25">
      <c r="AQ4674" s="1026"/>
      <c r="AR4674" s="1027"/>
    </row>
    <row r="4675" spans="43:44" x14ac:dyDescent="0.25">
      <c r="AQ4675" s="1026"/>
      <c r="AR4675" s="1027"/>
    </row>
    <row r="4676" spans="43:44" x14ac:dyDescent="0.25">
      <c r="AQ4676" s="1026"/>
      <c r="AR4676" s="1027"/>
    </row>
    <row r="4677" spans="43:44" x14ac:dyDescent="0.25">
      <c r="AQ4677" s="1026"/>
      <c r="AR4677" s="1027"/>
    </row>
    <row r="4678" spans="43:44" x14ac:dyDescent="0.25">
      <c r="AQ4678" s="1026"/>
      <c r="AR4678" s="1027"/>
    </row>
    <row r="4679" spans="43:44" x14ac:dyDescent="0.25">
      <c r="AQ4679" s="1026"/>
      <c r="AR4679" s="1027"/>
    </row>
    <row r="4680" spans="43:44" x14ac:dyDescent="0.25">
      <c r="AQ4680" s="1026"/>
      <c r="AR4680" s="1027"/>
    </row>
    <row r="4681" spans="43:44" x14ac:dyDescent="0.25">
      <c r="AQ4681" s="1026"/>
      <c r="AR4681" s="1027"/>
    </row>
    <row r="4682" spans="43:44" x14ac:dyDescent="0.25">
      <c r="AQ4682" s="1026"/>
      <c r="AR4682" s="1027"/>
    </row>
    <row r="4683" spans="43:44" x14ac:dyDescent="0.25">
      <c r="AQ4683" s="1026"/>
      <c r="AR4683" s="1027"/>
    </row>
    <row r="4684" spans="43:44" x14ac:dyDescent="0.25">
      <c r="AQ4684" s="1026"/>
      <c r="AR4684" s="1027"/>
    </row>
    <row r="4685" spans="43:44" x14ac:dyDescent="0.25">
      <c r="AQ4685" s="1026"/>
      <c r="AR4685" s="1027"/>
    </row>
    <row r="4686" spans="43:44" x14ac:dyDescent="0.25">
      <c r="AQ4686" s="1026"/>
      <c r="AR4686" s="1027"/>
    </row>
    <row r="4687" spans="43:44" x14ac:dyDescent="0.25">
      <c r="AQ4687" s="1026"/>
      <c r="AR4687" s="1027"/>
    </row>
    <row r="4688" spans="43:44" x14ac:dyDescent="0.25">
      <c r="AQ4688" s="1026"/>
      <c r="AR4688" s="1027"/>
    </row>
    <row r="4689" spans="43:44" x14ac:dyDescent="0.25">
      <c r="AQ4689" s="1026"/>
      <c r="AR4689" s="1027"/>
    </row>
    <row r="4690" spans="43:44" x14ac:dyDescent="0.25">
      <c r="AQ4690" s="1026"/>
      <c r="AR4690" s="1027"/>
    </row>
    <row r="4691" spans="43:44" x14ac:dyDescent="0.25">
      <c r="AQ4691" s="1026"/>
      <c r="AR4691" s="1027"/>
    </row>
    <row r="4692" spans="43:44" x14ac:dyDescent="0.25">
      <c r="AQ4692" s="1026"/>
      <c r="AR4692" s="1027"/>
    </row>
    <row r="4693" spans="43:44" x14ac:dyDescent="0.25">
      <c r="AQ4693" s="1026"/>
      <c r="AR4693" s="1027"/>
    </row>
    <row r="4694" spans="43:44" x14ac:dyDescent="0.25">
      <c r="AQ4694" s="1026"/>
      <c r="AR4694" s="1027"/>
    </row>
    <row r="4695" spans="43:44" x14ac:dyDescent="0.25">
      <c r="AQ4695" s="1026"/>
      <c r="AR4695" s="1027"/>
    </row>
    <row r="4696" spans="43:44" x14ac:dyDescent="0.25">
      <c r="AQ4696" s="1026"/>
      <c r="AR4696" s="1027"/>
    </row>
    <row r="4697" spans="43:44" x14ac:dyDescent="0.25">
      <c r="AQ4697" s="1026"/>
      <c r="AR4697" s="1027"/>
    </row>
    <row r="4698" spans="43:44" x14ac:dyDescent="0.25">
      <c r="AQ4698" s="1026"/>
      <c r="AR4698" s="1027"/>
    </row>
    <row r="4699" spans="43:44" x14ac:dyDescent="0.25">
      <c r="AQ4699" s="1026"/>
      <c r="AR4699" s="1027"/>
    </row>
    <row r="4700" spans="43:44" x14ac:dyDescent="0.25">
      <c r="AQ4700" s="1026"/>
      <c r="AR4700" s="1027"/>
    </row>
    <row r="4701" spans="43:44" x14ac:dyDescent="0.25">
      <c r="AQ4701" s="1026"/>
      <c r="AR4701" s="1027"/>
    </row>
    <row r="4702" spans="43:44" x14ac:dyDescent="0.25">
      <c r="AQ4702" s="1026"/>
      <c r="AR4702" s="1027"/>
    </row>
    <row r="4703" spans="43:44" x14ac:dyDescent="0.25">
      <c r="AQ4703" s="1026"/>
      <c r="AR4703" s="1027"/>
    </row>
    <row r="4704" spans="43:44" x14ac:dyDescent="0.25">
      <c r="AQ4704" s="1026"/>
      <c r="AR4704" s="1027"/>
    </row>
    <row r="4705" spans="43:44" x14ac:dyDescent="0.25">
      <c r="AQ4705" s="1026"/>
      <c r="AR4705" s="1027"/>
    </row>
    <row r="4706" spans="43:44" x14ac:dyDescent="0.25">
      <c r="AQ4706" s="1026"/>
      <c r="AR4706" s="1027"/>
    </row>
    <row r="4707" spans="43:44" x14ac:dyDescent="0.25">
      <c r="AQ4707" s="1026"/>
      <c r="AR4707" s="1027"/>
    </row>
    <row r="4708" spans="43:44" x14ac:dyDescent="0.25">
      <c r="AQ4708" s="1026"/>
      <c r="AR4708" s="1027"/>
    </row>
    <row r="4709" spans="43:44" x14ac:dyDescent="0.25">
      <c r="AQ4709" s="1026"/>
      <c r="AR4709" s="1027"/>
    </row>
    <row r="4710" spans="43:44" x14ac:dyDescent="0.25">
      <c r="AQ4710" s="1026"/>
      <c r="AR4710" s="1027"/>
    </row>
    <row r="4711" spans="43:44" x14ac:dyDescent="0.25">
      <c r="AQ4711" s="1026"/>
      <c r="AR4711" s="1027"/>
    </row>
    <row r="4712" spans="43:44" x14ac:dyDescent="0.25">
      <c r="AQ4712" s="1026"/>
      <c r="AR4712" s="1027"/>
    </row>
    <row r="4713" spans="43:44" x14ac:dyDescent="0.25">
      <c r="AQ4713" s="1026"/>
      <c r="AR4713" s="1027"/>
    </row>
    <row r="4714" spans="43:44" x14ac:dyDescent="0.25">
      <c r="AQ4714" s="1026"/>
      <c r="AR4714" s="1027"/>
    </row>
    <row r="4715" spans="43:44" x14ac:dyDescent="0.25">
      <c r="AQ4715" s="1026"/>
      <c r="AR4715" s="1027"/>
    </row>
    <row r="4716" spans="43:44" x14ac:dyDescent="0.25">
      <c r="AQ4716" s="1026"/>
      <c r="AR4716" s="1027"/>
    </row>
    <row r="4717" spans="43:44" x14ac:dyDescent="0.25">
      <c r="AQ4717" s="1026"/>
      <c r="AR4717" s="1027"/>
    </row>
    <row r="4718" spans="43:44" x14ac:dyDescent="0.25">
      <c r="AQ4718" s="1026"/>
      <c r="AR4718" s="1027"/>
    </row>
    <row r="4719" spans="43:44" x14ac:dyDescent="0.25">
      <c r="AQ4719" s="1026"/>
      <c r="AR4719" s="1027"/>
    </row>
    <row r="4720" spans="43:44" x14ac:dyDescent="0.25">
      <c r="AQ4720" s="1026"/>
      <c r="AR4720" s="1027"/>
    </row>
    <row r="4721" spans="43:44" x14ac:dyDescent="0.25">
      <c r="AQ4721" s="1026"/>
      <c r="AR4721" s="1027"/>
    </row>
    <row r="4722" spans="43:44" x14ac:dyDescent="0.25">
      <c r="AQ4722" s="1026"/>
      <c r="AR4722" s="1027"/>
    </row>
    <row r="4723" spans="43:44" x14ac:dyDescent="0.25">
      <c r="AQ4723" s="1026"/>
      <c r="AR4723" s="1027"/>
    </row>
    <row r="4724" spans="43:44" x14ac:dyDescent="0.25">
      <c r="AQ4724" s="1026"/>
      <c r="AR4724" s="1027"/>
    </row>
    <row r="4725" spans="43:44" x14ac:dyDescent="0.25">
      <c r="AQ4725" s="1026"/>
      <c r="AR4725" s="1027"/>
    </row>
    <row r="4726" spans="43:44" x14ac:dyDescent="0.25">
      <c r="AQ4726" s="1026"/>
      <c r="AR4726" s="1027"/>
    </row>
    <row r="4727" spans="43:44" x14ac:dyDescent="0.25">
      <c r="AQ4727" s="1026"/>
      <c r="AR4727" s="1027"/>
    </row>
    <row r="4728" spans="43:44" x14ac:dyDescent="0.25">
      <c r="AQ4728" s="1026"/>
      <c r="AR4728" s="1027"/>
    </row>
    <row r="4729" spans="43:44" x14ac:dyDescent="0.25">
      <c r="AQ4729" s="1026"/>
      <c r="AR4729" s="1027"/>
    </row>
    <row r="4730" spans="43:44" x14ac:dyDescent="0.25">
      <c r="AQ4730" s="1026"/>
      <c r="AR4730" s="1027"/>
    </row>
    <row r="4731" spans="43:44" x14ac:dyDescent="0.25">
      <c r="AQ4731" s="1026"/>
      <c r="AR4731" s="1027"/>
    </row>
    <row r="4732" spans="43:44" x14ac:dyDescent="0.25">
      <c r="AQ4732" s="1026"/>
      <c r="AR4732" s="1027"/>
    </row>
    <row r="4733" spans="43:44" x14ac:dyDescent="0.25">
      <c r="AQ4733" s="1026"/>
      <c r="AR4733" s="1027"/>
    </row>
    <row r="4734" spans="43:44" x14ac:dyDescent="0.25">
      <c r="AQ4734" s="1026"/>
      <c r="AR4734" s="1027"/>
    </row>
    <row r="4735" spans="43:44" x14ac:dyDescent="0.25">
      <c r="AQ4735" s="1026"/>
      <c r="AR4735" s="1027"/>
    </row>
    <row r="4736" spans="43:44" x14ac:dyDescent="0.25">
      <c r="AQ4736" s="1026"/>
      <c r="AR4736" s="1027"/>
    </row>
    <row r="4737" spans="43:44" x14ac:dyDescent="0.25">
      <c r="AQ4737" s="1026"/>
      <c r="AR4737" s="1027"/>
    </row>
    <row r="4738" spans="43:44" x14ac:dyDescent="0.25">
      <c r="AQ4738" s="1026"/>
      <c r="AR4738" s="1027"/>
    </row>
    <row r="4739" spans="43:44" x14ac:dyDescent="0.25">
      <c r="AQ4739" s="1026"/>
      <c r="AR4739" s="1027"/>
    </row>
    <row r="4740" spans="43:44" x14ac:dyDescent="0.25">
      <c r="AQ4740" s="1026"/>
      <c r="AR4740" s="1027"/>
    </row>
    <row r="4741" spans="43:44" x14ac:dyDescent="0.25">
      <c r="AQ4741" s="1026"/>
      <c r="AR4741" s="1027"/>
    </row>
    <row r="4742" spans="43:44" x14ac:dyDescent="0.25">
      <c r="AQ4742" s="1026"/>
      <c r="AR4742" s="1027"/>
    </row>
    <row r="4743" spans="43:44" x14ac:dyDescent="0.25">
      <c r="AQ4743" s="1026"/>
      <c r="AR4743" s="1027"/>
    </row>
    <row r="4744" spans="43:44" x14ac:dyDescent="0.25">
      <c r="AQ4744" s="1026"/>
      <c r="AR4744" s="1027"/>
    </row>
    <row r="4745" spans="43:44" x14ac:dyDescent="0.25">
      <c r="AQ4745" s="1026"/>
      <c r="AR4745" s="1027"/>
    </row>
    <row r="4746" spans="43:44" x14ac:dyDescent="0.25">
      <c r="AQ4746" s="1026"/>
      <c r="AR4746" s="1027"/>
    </row>
    <row r="4747" spans="43:44" x14ac:dyDescent="0.25">
      <c r="AQ4747" s="1026"/>
      <c r="AR4747" s="1027"/>
    </row>
    <row r="4748" spans="43:44" x14ac:dyDescent="0.25">
      <c r="AQ4748" s="1026"/>
      <c r="AR4748" s="1027"/>
    </row>
    <row r="4749" spans="43:44" x14ac:dyDescent="0.25">
      <c r="AQ4749" s="1026"/>
      <c r="AR4749" s="1027"/>
    </row>
    <row r="4750" spans="43:44" x14ac:dyDescent="0.25">
      <c r="AQ4750" s="1026"/>
      <c r="AR4750" s="1027"/>
    </row>
    <row r="4751" spans="43:44" x14ac:dyDescent="0.25">
      <c r="AQ4751" s="1026"/>
      <c r="AR4751" s="1027"/>
    </row>
    <row r="4752" spans="43:44" x14ac:dyDescent="0.25">
      <c r="AQ4752" s="1026"/>
      <c r="AR4752" s="1027"/>
    </row>
    <row r="4753" spans="43:44" x14ac:dyDescent="0.25">
      <c r="AQ4753" s="1026"/>
      <c r="AR4753" s="1027"/>
    </row>
    <row r="4754" spans="43:44" x14ac:dyDescent="0.25">
      <c r="AQ4754" s="1026"/>
      <c r="AR4754" s="1027"/>
    </row>
    <row r="4755" spans="43:44" x14ac:dyDescent="0.25">
      <c r="AQ4755" s="1026"/>
      <c r="AR4755" s="1027"/>
    </row>
    <row r="4756" spans="43:44" x14ac:dyDescent="0.25">
      <c r="AQ4756" s="1026"/>
      <c r="AR4756" s="1027"/>
    </row>
    <row r="4757" spans="43:44" x14ac:dyDescent="0.25">
      <c r="AQ4757" s="1026"/>
      <c r="AR4757" s="1027"/>
    </row>
    <row r="4758" spans="43:44" x14ac:dyDescent="0.25">
      <c r="AQ4758" s="1026"/>
      <c r="AR4758" s="1027"/>
    </row>
    <row r="4759" spans="43:44" x14ac:dyDescent="0.25">
      <c r="AQ4759" s="1026"/>
      <c r="AR4759" s="1027"/>
    </row>
    <row r="4760" spans="43:44" x14ac:dyDescent="0.25">
      <c r="AQ4760" s="1026"/>
      <c r="AR4760" s="1027"/>
    </row>
    <row r="4761" spans="43:44" x14ac:dyDescent="0.25">
      <c r="AQ4761" s="1026"/>
      <c r="AR4761" s="1027"/>
    </row>
    <row r="4762" spans="43:44" x14ac:dyDescent="0.25">
      <c r="AQ4762" s="1026"/>
      <c r="AR4762" s="1027"/>
    </row>
    <row r="4763" spans="43:44" x14ac:dyDescent="0.25">
      <c r="AQ4763" s="1026"/>
      <c r="AR4763" s="1027"/>
    </row>
    <row r="4764" spans="43:44" x14ac:dyDescent="0.25">
      <c r="AQ4764" s="1026"/>
      <c r="AR4764" s="1027"/>
    </row>
    <row r="4765" spans="43:44" x14ac:dyDescent="0.25">
      <c r="AQ4765" s="1026"/>
      <c r="AR4765" s="1027"/>
    </row>
    <row r="4766" spans="43:44" x14ac:dyDescent="0.25">
      <c r="AQ4766" s="1026"/>
      <c r="AR4766" s="1027"/>
    </row>
    <row r="4767" spans="43:44" x14ac:dyDescent="0.25">
      <c r="AQ4767" s="1026"/>
      <c r="AR4767" s="1027"/>
    </row>
    <row r="4768" spans="43:44" x14ac:dyDescent="0.25">
      <c r="AQ4768" s="1026"/>
      <c r="AR4768" s="1027"/>
    </row>
    <row r="4769" spans="43:44" x14ac:dyDescent="0.25">
      <c r="AQ4769" s="1026"/>
      <c r="AR4769" s="1027"/>
    </row>
    <row r="4770" spans="43:44" x14ac:dyDescent="0.25">
      <c r="AQ4770" s="1026"/>
      <c r="AR4770" s="1027"/>
    </row>
    <row r="4771" spans="43:44" x14ac:dyDescent="0.25">
      <c r="AQ4771" s="1026"/>
      <c r="AR4771" s="1027"/>
    </row>
    <row r="4772" spans="43:44" x14ac:dyDescent="0.25">
      <c r="AQ4772" s="1026"/>
      <c r="AR4772" s="1027"/>
    </row>
    <row r="4773" spans="43:44" x14ac:dyDescent="0.25">
      <c r="AQ4773" s="1026"/>
      <c r="AR4773" s="1027"/>
    </row>
    <row r="4774" spans="43:44" x14ac:dyDescent="0.25">
      <c r="AQ4774" s="1026"/>
      <c r="AR4774" s="1027"/>
    </row>
    <row r="4775" spans="43:44" x14ac:dyDescent="0.25">
      <c r="AQ4775" s="1026"/>
      <c r="AR4775" s="1027"/>
    </row>
    <row r="4776" spans="43:44" x14ac:dyDescent="0.25">
      <c r="AQ4776" s="1026"/>
      <c r="AR4776" s="1027"/>
    </row>
    <row r="4777" spans="43:44" x14ac:dyDescent="0.25">
      <c r="AQ4777" s="1026"/>
      <c r="AR4777" s="1027"/>
    </row>
    <row r="4778" spans="43:44" x14ac:dyDescent="0.25">
      <c r="AQ4778" s="1026"/>
      <c r="AR4778" s="1027"/>
    </row>
    <row r="4779" spans="43:44" x14ac:dyDescent="0.25">
      <c r="AQ4779" s="1026"/>
      <c r="AR4779" s="1027"/>
    </row>
    <row r="4780" spans="43:44" x14ac:dyDescent="0.25">
      <c r="AQ4780" s="1026"/>
      <c r="AR4780" s="1027"/>
    </row>
    <row r="4781" spans="43:44" x14ac:dyDescent="0.25">
      <c r="AQ4781" s="1026"/>
      <c r="AR4781" s="1027"/>
    </row>
    <row r="4782" spans="43:44" x14ac:dyDescent="0.25">
      <c r="AQ4782" s="1026"/>
      <c r="AR4782" s="1027"/>
    </row>
    <row r="4783" spans="43:44" x14ac:dyDescent="0.25">
      <c r="AQ4783" s="1026"/>
      <c r="AR4783" s="1027"/>
    </row>
    <row r="4784" spans="43:44" x14ac:dyDescent="0.25">
      <c r="AQ4784" s="1026"/>
      <c r="AR4784" s="1027"/>
    </row>
    <row r="4785" spans="43:44" x14ac:dyDescent="0.25">
      <c r="AQ4785" s="1026"/>
      <c r="AR4785" s="1027"/>
    </row>
    <row r="4786" spans="43:44" x14ac:dyDescent="0.25">
      <c r="AQ4786" s="1026"/>
      <c r="AR4786" s="1027"/>
    </row>
    <row r="4787" spans="43:44" x14ac:dyDescent="0.25">
      <c r="AQ4787" s="1026"/>
      <c r="AR4787" s="1027"/>
    </row>
    <row r="4788" spans="43:44" x14ac:dyDescent="0.25">
      <c r="AQ4788" s="1026"/>
      <c r="AR4788" s="1027"/>
    </row>
    <row r="4789" spans="43:44" x14ac:dyDescent="0.25">
      <c r="AQ4789" s="1026"/>
      <c r="AR4789" s="1027"/>
    </row>
    <row r="4790" spans="43:44" x14ac:dyDescent="0.25">
      <c r="AQ4790" s="1026"/>
      <c r="AR4790" s="1027"/>
    </row>
    <row r="4791" spans="43:44" x14ac:dyDescent="0.25">
      <c r="AQ4791" s="1026"/>
      <c r="AR4791" s="1027"/>
    </row>
    <row r="4792" spans="43:44" x14ac:dyDescent="0.25">
      <c r="AQ4792" s="1026"/>
      <c r="AR4792" s="1027"/>
    </row>
    <row r="4793" spans="43:44" x14ac:dyDescent="0.25">
      <c r="AQ4793" s="1026"/>
      <c r="AR4793" s="1027"/>
    </row>
    <row r="4794" spans="43:44" x14ac:dyDescent="0.25">
      <c r="AQ4794" s="1026"/>
      <c r="AR4794" s="1027"/>
    </row>
    <row r="4795" spans="43:44" x14ac:dyDescent="0.25">
      <c r="AQ4795" s="1026"/>
      <c r="AR4795" s="1027"/>
    </row>
    <row r="4796" spans="43:44" x14ac:dyDescent="0.25">
      <c r="AQ4796" s="1026"/>
      <c r="AR4796" s="1027"/>
    </row>
    <row r="4797" spans="43:44" x14ac:dyDescent="0.25">
      <c r="AQ4797" s="1026"/>
      <c r="AR4797" s="1027"/>
    </row>
    <row r="4798" spans="43:44" x14ac:dyDescent="0.25">
      <c r="AQ4798" s="1026"/>
      <c r="AR4798" s="1027"/>
    </row>
    <row r="4799" spans="43:44" x14ac:dyDescent="0.25">
      <c r="AQ4799" s="1026"/>
      <c r="AR4799" s="1027"/>
    </row>
    <row r="4800" spans="43:44" x14ac:dyDescent="0.25">
      <c r="AQ4800" s="1026"/>
      <c r="AR4800" s="1027"/>
    </row>
    <row r="4801" spans="43:44" x14ac:dyDescent="0.25">
      <c r="AQ4801" s="1026"/>
      <c r="AR4801" s="1027"/>
    </row>
    <row r="4802" spans="43:44" x14ac:dyDescent="0.25">
      <c r="AQ4802" s="1026"/>
      <c r="AR4802" s="1027"/>
    </row>
    <row r="4803" spans="43:44" x14ac:dyDescent="0.25">
      <c r="AQ4803" s="1026"/>
      <c r="AR4803" s="1027"/>
    </row>
    <row r="4804" spans="43:44" x14ac:dyDescent="0.25">
      <c r="AQ4804" s="1026"/>
      <c r="AR4804" s="1027"/>
    </row>
    <row r="4805" spans="43:44" x14ac:dyDescent="0.25">
      <c r="AQ4805" s="1026"/>
      <c r="AR4805" s="1027"/>
    </row>
    <row r="4806" spans="43:44" x14ac:dyDescent="0.25">
      <c r="AQ4806" s="1026"/>
      <c r="AR4806" s="1027"/>
    </row>
    <row r="4807" spans="43:44" x14ac:dyDescent="0.25">
      <c r="AQ4807" s="1026"/>
      <c r="AR4807" s="1027"/>
    </row>
    <row r="4808" spans="43:44" x14ac:dyDescent="0.25">
      <c r="AQ4808" s="1026"/>
      <c r="AR4808" s="1027"/>
    </row>
    <row r="4809" spans="43:44" x14ac:dyDescent="0.25">
      <c r="AQ4809" s="1026"/>
      <c r="AR4809" s="1027"/>
    </row>
    <row r="4810" spans="43:44" x14ac:dyDescent="0.25">
      <c r="AQ4810" s="1026"/>
      <c r="AR4810" s="1027"/>
    </row>
    <row r="4811" spans="43:44" x14ac:dyDescent="0.25">
      <c r="AQ4811" s="1026"/>
      <c r="AR4811" s="1027"/>
    </row>
    <row r="4812" spans="43:44" x14ac:dyDescent="0.25">
      <c r="AQ4812" s="1026"/>
      <c r="AR4812" s="1027"/>
    </row>
    <row r="4813" spans="43:44" x14ac:dyDescent="0.25">
      <c r="AQ4813" s="1026"/>
      <c r="AR4813" s="1027"/>
    </row>
    <row r="4814" spans="43:44" x14ac:dyDescent="0.25">
      <c r="AQ4814" s="1026"/>
      <c r="AR4814" s="1027"/>
    </row>
    <row r="4815" spans="43:44" x14ac:dyDescent="0.25">
      <c r="AQ4815" s="1026"/>
      <c r="AR4815" s="1027"/>
    </row>
    <row r="4816" spans="43:44" x14ac:dyDescent="0.25">
      <c r="AQ4816" s="1026"/>
      <c r="AR4816" s="1027"/>
    </row>
    <row r="4817" spans="43:44" x14ac:dyDescent="0.25">
      <c r="AQ4817" s="1026"/>
      <c r="AR4817" s="1027"/>
    </row>
    <row r="4818" spans="43:44" x14ac:dyDescent="0.25">
      <c r="AQ4818" s="1026"/>
      <c r="AR4818" s="1027"/>
    </row>
    <row r="4819" spans="43:44" x14ac:dyDescent="0.25">
      <c r="AQ4819" s="1026"/>
      <c r="AR4819" s="1027"/>
    </row>
    <row r="4820" spans="43:44" x14ac:dyDescent="0.25">
      <c r="AQ4820" s="1026"/>
      <c r="AR4820" s="1027"/>
    </row>
    <row r="4821" spans="43:44" x14ac:dyDescent="0.25">
      <c r="AQ4821" s="1026"/>
      <c r="AR4821" s="1027"/>
    </row>
    <row r="4822" spans="43:44" x14ac:dyDescent="0.25">
      <c r="AQ4822" s="1026"/>
      <c r="AR4822" s="1027"/>
    </row>
    <row r="4823" spans="43:44" x14ac:dyDescent="0.25">
      <c r="AQ4823" s="1026"/>
      <c r="AR4823" s="1027"/>
    </row>
    <row r="4824" spans="43:44" x14ac:dyDescent="0.25">
      <c r="AQ4824" s="1026"/>
      <c r="AR4824" s="1027"/>
    </row>
    <row r="4825" spans="43:44" x14ac:dyDescent="0.25">
      <c r="AQ4825" s="1026"/>
      <c r="AR4825" s="1027"/>
    </row>
    <row r="4826" spans="43:44" x14ac:dyDescent="0.25">
      <c r="AQ4826" s="1026"/>
      <c r="AR4826" s="1027"/>
    </row>
    <row r="4827" spans="43:44" x14ac:dyDescent="0.25">
      <c r="AQ4827" s="1026"/>
      <c r="AR4827" s="1027"/>
    </row>
    <row r="4828" spans="43:44" x14ac:dyDescent="0.25">
      <c r="AQ4828" s="1026"/>
      <c r="AR4828" s="1027"/>
    </row>
    <row r="4829" spans="43:44" x14ac:dyDescent="0.25">
      <c r="AQ4829" s="1026"/>
      <c r="AR4829" s="1027"/>
    </row>
    <row r="4830" spans="43:44" x14ac:dyDescent="0.25">
      <c r="AQ4830" s="1026"/>
      <c r="AR4830" s="1027"/>
    </row>
    <row r="4831" spans="43:44" x14ac:dyDescent="0.25">
      <c r="AQ4831" s="1026"/>
      <c r="AR4831" s="1027"/>
    </row>
    <row r="4832" spans="43:44" x14ac:dyDescent="0.25">
      <c r="AQ4832" s="1026"/>
      <c r="AR4832" s="1027"/>
    </row>
    <row r="4833" spans="43:44" x14ac:dyDescent="0.25">
      <c r="AQ4833" s="1026"/>
      <c r="AR4833" s="1027"/>
    </row>
    <row r="4834" spans="43:44" x14ac:dyDescent="0.25">
      <c r="AQ4834" s="1026"/>
      <c r="AR4834" s="1027"/>
    </row>
    <row r="4835" spans="43:44" x14ac:dyDescent="0.25">
      <c r="AQ4835" s="1026"/>
      <c r="AR4835" s="1027"/>
    </row>
    <row r="4836" spans="43:44" x14ac:dyDescent="0.25">
      <c r="AQ4836" s="1026"/>
      <c r="AR4836" s="1027"/>
    </row>
    <row r="4837" spans="43:44" x14ac:dyDescent="0.25">
      <c r="AQ4837" s="1026"/>
      <c r="AR4837" s="1027"/>
    </row>
    <row r="4838" spans="43:44" x14ac:dyDescent="0.25">
      <c r="AQ4838" s="1026"/>
      <c r="AR4838" s="1027"/>
    </row>
    <row r="4839" spans="43:44" x14ac:dyDescent="0.25">
      <c r="AQ4839" s="1026"/>
      <c r="AR4839" s="1027"/>
    </row>
    <row r="4840" spans="43:44" x14ac:dyDescent="0.25">
      <c r="AQ4840" s="1026"/>
      <c r="AR4840" s="1027"/>
    </row>
    <row r="4841" spans="43:44" x14ac:dyDescent="0.25">
      <c r="AQ4841" s="1026"/>
      <c r="AR4841" s="1027"/>
    </row>
    <row r="4842" spans="43:44" x14ac:dyDescent="0.25">
      <c r="AQ4842" s="1026"/>
      <c r="AR4842" s="1027"/>
    </row>
    <row r="4843" spans="43:44" x14ac:dyDescent="0.25">
      <c r="AQ4843" s="1026"/>
      <c r="AR4843" s="1027"/>
    </row>
    <row r="4844" spans="43:44" x14ac:dyDescent="0.25">
      <c r="AQ4844" s="1026"/>
      <c r="AR4844" s="1027"/>
    </row>
    <row r="4845" spans="43:44" x14ac:dyDescent="0.25">
      <c r="AQ4845" s="1026"/>
      <c r="AR4845" s="1027"/>
    </row>
    <row r="4846" spans="43:44" x14ac:dyDescent="0.25">
      <c r="AQ4846" s="1026"/>
      <c r="AR4846" s="1027"/>
    </row>
    <row r="4847" spans="43:44" x14ac:dyDescent="0.25">
      <c r="AQ4847" s="1026"/>
      <c r="AR4847" s="1027"/>
    </row>
    <row r="4848" spans="43:44" x14ac:dyDescent="0.25">
      <c r="AQ4848" s="1026"/>
      <c r="AR4848" s="1027"/>
    </row>
    <row r="4849" spans="43:44" x14ac:dyDescent="0.25">
      <c r="AQ4849" s="1026"/>
      <c r="AR4849" s="1027"/>
    </row>
    <row r="4850" spans="43:44" x14ac:dyDescent="0.25">
      <c r="AQ4850" s="1026"/>
      <c r="AR4850" s="1027"/>
    </row>
    <row r="4851" spans="43:44" x14ac:dyDescent="0.25">
      <c r="AQ4851" s="1026"/>
      <c r="AR4851" s="1027"/>
    </row>
    <row r="4852" spans="43:44" x14ac:dyDescent="0.25">
      <c r="AQ4852" s="1026"/>
      <c r="AR4852" s="1027"/>
    </row>
    <row r="4853" spans="43:44" x14ac:dyDescent="0.25">
      <c r="AQ4853" s="1026"/>
      <c r="AR4853" s="1027"/>
    </row>
    <row r="4854" spans="43:44" x14ac:dyDescent="0.25">
      <c r="AQ4854" s="1026"/>
      <c r="AR4854" s="1027"/>
    </row>
    <row r="4855" spans="43:44" x14ac:dyDescent="0.25">
      <c r="AQ4855" s="1026"/>
      <c r="AR4855" s="1027"/>
    </row>
    <row r="4856" spans="43:44" x14ac:dyDescent="0.25">
      <c r="AQ4856" s="1026"/>
      <c r="AR4856" s="1027"/>
    </row>
    <row r="4857" spans="43:44" x14ac:dyDescent="0.25">
      <c r="AQ4857" s="1026"/>
      <c r="AR4857" s="1027"/>
    </row>
    <row r="4858" spans="43:44" x14ac:dyDescent="0.25">
      <c r="AQ4858" s="1026"/>
      <c r="AR4858" s="1027"/>
    </row>
    <row r="4859" spans="43:44" x14ac:dyDescent="0.25">
      <c r="AQ4859" s="1026"/>
      <c r="AR4859" s="1027"/>
    </row>
    <row r="4860" spans="43:44" x14ac:dyDescent="0.25">
      <c r="AQ4860" s="1026"/>
      <c r="AR4860" s="1027"/>
    </row>
    <row r="4861" spans="43:44" x14ac:dyDescent="0.25">
      <c r="AQ4861" s="1026"/>
      <c r="AR4861" s="1027"/>
    </row>
    <row r="4862" spans="43:44" x14ac:dyDescent="0.25">
      <c r="AQ4862" s="1026"/>
      <c r="AR4862" s="1027"/>
    </row>
    <row r="4863" spans="43:44" x14ac:dyDescent="0.25">
      <c r="AQ4863" s="1026"/>
      <c r="AR4863" s="1027"/>
    </row>
    <row r="4864" spans="43:44" x14ac:dyDescent="0.25">
      <c r="AQ4864" s="1026"/>
      <c r="AR4864" s="1027"/>
    </row>
    <row r="4865" spans="43:44" x14ac:dyDescent="0.25">
      <c r="AQ4865" s="1026"/>
      <c r="AR4865" s="1027"/>
    </row>
    <row r="4866" spans="43:44" x14ac:dyDescent="0.25">
      <c r="AQ4866" s="1026"/>
      <c r="AR4866" s="1027"/>
    </row>
    <row r="4867" spans="43:44" x14ac:dyDescent="0.25">
      <c r="AQ4867" s="1026"/>
      <c r="AR4867" s="1027"/>
    </row>
    <row r="4868" spans="43:44" x14ac:dyDescent="0.25">
      <c r="AQ4868" s="1026"/>
      <c r="AR4868" s="1027"/>
    </row>
    <row r="4869" spans="43:44" x14ac:dyDescent="0.25">
      <c r="AQ4869" s="1026"/>
      <c r="AR4869" s="1027"/>
    </row>
    <row r="4870" spans="43:44" x14ac:dyDescent="0.25">
      <c r="AQ4870" s="1026"/>
      <c r="AR4870" s="1027"/>
    </row>
    <row r="4871" spans="43:44" x14ac:dyDescent="0.25">
      <c r="AQ4871" s="1026"/>
      <c r="AR4871" s="1027"/>
    </row>
    <row r="4872" spans="43:44" x14ac:dyDescent="0.25">
      <c r="AQ4872" s="1026"/>
      <c r="AR4872" s="1027"/>
    </row>
    <row r="4873" spans="43:44" x14ac:dyDescent="0.25">
      <c r="AQ4873" s="1026"/>
      <c r="AR4873" s="1027"/>
    </row>
    <row r="4874" spans="43:44" x14ac:dyDescent="0.25">
      <c r="AQ4874" s="1026"/>
      <c r="AR4874" s="1027"/>
    </row>
    <row r="4875" spans="43:44" x14ac:dyDescent="0.25">
      <c r="AQ4875" s="1026"/>
      <c r="AR4875" s="1027"/>
    </row>
    <row r="4876" spans="43:44" x14ac:dyDescent="0.25">
      <c r="AQ4876" s="1026"/>
      <c r="AR4876" s="1027"/>
    </row>
    <row r="4877" spans="43:44" x14ac:dyDescent="0.25">
      <c r="AQ4877" s="1026"/>
      <c r="AR4877" s="1027"/>
    </row>
    <row r="4878" spans="43:44" x14ac:dyDescent="0.25">
      <c r="AQ4878" s="1026"/>
      <c r="AR4878" s="1027"/>
    </row>
    <row r="4879" spans="43:44" x14ac:dyDescent="0.25">
      <c r="AQ4879" s="1026"/>
      <c r="AR4879" s="1027"/>
    </row>
    <row r="4880" spans="43:44" x14ac:dyDescent="0.25">
      <c r="AQ4880" s="1026"/>
      <c r="AR4880" s="1027"/>
    </row>
    <row r="4881" spans="43:44" x14ac:dyDescent="0.25">
      <c r="AQ4881" s="1026"/>
      <c r="AR4881" s="1027"/>
    </row>
    <row r="4882" spans="43:44" x14ac:dyDescent="0.25">
      <c r="AQ4882" s="1026"/>
      <c r="AR4882" s="1027"/>
    </row>
    <row r="4883" spans="43:44" x14ac:dyDescent="0.25">
      <c r="AQ4883" s="1026"/>
      <c r="AR4883" s="1027"/>
    </row>
    <row r="4884" spans="43:44" x14ac:dyDescent="0.25">
      <c r="AQ4884" s="1026"/>
      <c r="AR4884" s="1027"/>
    </row>
    <row r="4885" spans="43:44" x14ac:dyDescent="0.25">
      <c r="AQ4885" s="1026"/>
      <c r="AR4885" s="1027"/>
    </row>
    <row r="4886" spans="43:44" x14ac:dyDescent="0.25">
      <c r="AQ4886" s="1026"/>
      <c r="AR4886" s="1027"/>
    </row>
    <row r="4887" spans="43:44" x14ac:dyDescent="0.25">
      <c r="AQ4887" s="1026"/>
      <c r="AR4887" s="1027"/>
    </row>
    <row r="4888" spans="43:44" x14ac:dyDescent="0.25">
      <c r="AQ4888" s="1026"/>
      <c r="AR4888" s="1027"/>
    </row>
    <row r="4889" spans="43:44" x14ac:dyDescent="0.25">
      <c r="AQ4889" s="1026"/>
      <c r="AR4889" s="1027"/>
    </row>
    <row r="4890" spans="43:44" x14ac:dyDescent="0.25">
      <c r="AQ4890" s="1026"/>
      <c r="AR4890" s="1027"/>
    </row>
    <row r="4891" spans="43:44" x14ac:dyDescent="0.25">
      <c r="AQ4891" s="1026"/>
      <c r="AR4891" s="1027"/>
    </row>
    <row r="4892" spans="43:44" x14ac:dyDescent="0.25">
      <c r="AQ4892" s="1026"/>
      <c r="AR4892" s="1027"/>
    </row>
    <row r="4893" spans="43:44" x14ac:dyDescent="0.25">
      <c r="AQ4893" s="1026"/>
      <c r="AR4893" s="1027"/>
    </row>
    <row r="4894" spans="43:44" x14ac:dyDescent="0.25">
      <c r="AQ4894" s="1026"/>
      <c r="AR4894" s="1027"/>
    </row>
    <row r="4895" spans="43:44" x14ac:dyDescent="0.25">
      <c r="AQ4895" s="1026"/>
      <c r="AR4895" s="1027"/>
    </row>
    <row r="4896" spans="43:44" x14ac:dyDescent="0.25">
      <c r="AQ4896" s="1026"/>
      <c r="AR4896" s="1027"/>
    </row>
    <row r="4897" spans="43:44" x14ac:dyDescent="0.25">
      <c r="AQ4897" s="1026"/>
      <c r="AR4897" s="1027"/>
    </row>
    <row r="4898" spans="43:44" x14ac:dyDescent="0.25">
      <c r="AQ4898" s="1026"/>
      <c r="AR4898" s="1027"/>
    </row>
    <row r="4899" spans="43:44" x14ac:dyDescent="0.25">
      <c r="AQ4899" s="1026"/>
      <c r="AR4899" s="1027"/>
    </row>
    <row r="4900" spans="43:44" x14ac:dyDescent="0.25">
      <c r="AQ4900" s="1026"/>
      <c r="AR4900" s="1027"/>
    </row>
    <row r="4901" spans="43:44" x14ac:dyDescent="0.25">
      <c r="AQ4901" s="1026"/>
      <c r="AR4901" s="1027"/>
    </row>
    <row r="4902" spans="43:44" x14ac:dyDescent="0.25">
      <c r="AQ4902" s="1026"/>
      <c r="AR4902" s="1027"/>
    </row>
    <row r="4903" spans="43:44" x14ac:dyDescent="0.25">
      <c r="AQ4903" s="1026"/>
      <c r="AR4903" s="1027"/>
    </row>
    <row r="4904" spans="43:44" x14ac:dyDescent="0.25">
      <c r="AQ4904" s="1026"/>
      <c r="AR4904" s="1027"/>
    </row>
    <row r="4905" spans="43:44" x14ac:dyDescent="0.25">
      <c r="AQ4905" s="1026"/>
      <c r="AR4905" s="1027"/>
    </row>
    <row r="4906" spans="43:44" x14ac:dyDescent="0.25">
      <c r="AQ4906" s="1026"/>
      <c r="AR4906" s="1027"/>
    </row>
    <row r="4907" spans="43:44" x14ac:dyDescent="0.25">
      <c r="AQ4907" s="1026"/>
      <c r="AR4907" s="1027"/>
    </row>
    <row r="4908" spans="43:44" x14ac:dyDescent="0.25">
      <c r="AQ4908" s="1026"/>
      <c r="AR4908" s="1027"/>
    </row>
    <row r="4909" spans="43:44" x14ac:dyDescent="0.25">
      <c r="AQ4909" s="1026"/>
      <c r="AR4909" s="1027"/>
    </row>
    <row r="4910" spans="43:44" x14ac:dyDescent="0.25">
      <c r="AQ4910" s="1026"/>
      <c r="AR4910" s="1027"/>
    </row>
    <row r="4911" spans="43:44" x14ac:dyDescent="0.25">
      <c r="AQ4911" s="1026"/>
      <c r="AR4911" s="1027"/>
    </row>
    <row r="4912" spans="43:44" x14ac:dyDescent="0.25">
      <c r="AQ4912" s="1026"/>
      <c r="AR4912" s="1027"/>
    </row>
    <row r="4913" spans="43:44" x14ac:dyDescent="0.25">
      <c r="AQ4913" s="1026"/>
      <c r="AR4913" s="1027"/>
    </row>
    <row r="4914" spans="43:44" x14ac:dyDescent="0.25">
      <c r="AQ4914" s="1026"/>
      <c r="AR4914" s="1027"/>
    </row>
    <row r="4915" spans="43:44" x14ac:dyDescent="0.25">
      <c r="AQ4915" s="1026"/>
      <c r="AR4915" s="1027"/>
    </row>
    <row r="4916" spans="43:44" x14ac:dyDescent="0.25">
      <c r="AQ4916" s="1026"/>
      <c r="AR4916" s="1027"/>
    </row>
    <row r="4917" spans="43:44" x14ac:dyDescent="0.25">
      <c r="AQ4917" s="1026"/>
      <c r="AR4917" s="1027"/>
    </row>
    <row r="4918" spans="43:44" x14ac:dyDescent="0.25">
      <c r="AQ4918" s="1026"/>
      <c r="AR4918" s="1027"/>
    </row>
    <row r="4919" spans="43:44" x14ac:dyDescent="0.25">
      <c r="AQ4919" s="1026"/>
      <c r="AR4919" s="1027"/>
    </row>
    <row r="4920" spans="43:44" x14ac:dyDescent="0.25">
      <c r="AQ4920" s="1026"/>
      <c r="AR4920" s="1027"/>
    </row>
    <row r="4921" spans="43:44" x14ac:dyDescent="0.25">
      <c r="AQ4921" s="1026"/>
      <c r="AR4921" s="1027"/>
    </row>
    <row r="4922" spans="43:44" x14ac:dyDescent="0.25">
      <c r="AQ4922" s="1026"/>
      <c r="AR4922" s="1027"/>
    </row>
    <row r="4923" spans="43:44" x14ac:dyDescent="0.25">
      <c r="AQ4923" s="1026"/>
      <c r="AR4923" s="1027"/>
    </row>
    <row r="4924" spans="43:44" x14ac:dyDescent="0.25">
      <c r="AQ4924" s="1026"/>
      <c r="AR4924" s="1027"/>
    </row>
    <row r="4925" spans="43:44" x14ac:dyDescent="0.25">
      <c r="AQ4925" s="1026"/>
      <c r="AR4925" s="1027"/>
    </row>
    <row r="4926" spans="43:44" x14ac:dyDescent="0.25">
      <c r="AQ4926" s="1026"/>
      <c r="AR4926" s="1027"/>
    </row>
    <row r="4927" spans="43:44" x14ac:dyDescent="0.25">
      <c r="AQ4927" s="1026"/>
      <c r="AR4927" s="1027"/>
    </row>
    <row r="4928" spans="43:44" x14ac:dyDescent="0.25">
      <c r="AQ4928" s="1026"/>
      <c r="AR4928" s="1027"/>
    </row>
    <row r="4929" spans="43:44" x14ac:dyDescent="0.25">
      <c r="AQ4929" s="1026"/>
      <c r="AR4929" s="1027"/>
    </row>
    <row r="4930" spans="43:44" x14ac:dyDescent="0.25">
      <c r="AQ4930" s="1026"/>
      <c r="AR4930" s="1027"/>
    </row>
    <row r="4931" spans="43:44" x14ac:dyDescent="0.25">
      <c r="AQ4931" s="1026"/>
      <c r="AR4931" s="1027"/>
    </row>
    <row r="4932" spans="43:44" x14ac:dyDescent="0.25">
      <c r="AQ4932" s="1026"/>
      <c r="AR4932" s="1027"/>
    </row>
    <row r="4933" spans="43:44" x14ac:dyDescent="0.25">
      <c r="AQ4933" s="1026"/>
      <c r="AR4933" s="1027"/>
    </row>
    <row r="4934" spans="43:44" x14ac:dyDescent="0.25">
      <c r="AQ4934" s="1026"/>
      <c r="AR4934" s="1027"/>
    </row>
    <row r="4935" spans="43:44" x14ac:dyDescent="0.25">
      <c r="AQ4935" s="1026"/>
      <c r="AR4935" s="1027"/>
    </row>
    <row r="4936" spans="43:44" x14ac:dyDescent="0.25">
      <c r="AQ4936" s="1026"/>
      <c r="AR4936" s="1027"/>
    </row>
    <row r="4937" spans="43:44" x14ac:dyDescent="0.25">
      <c r="AQ4937" s="1026"/>
      <c r="AR4937" s="1027"/>
    </row>
    <row r="4938" spans="43:44" x14ac:dyDescent="0.25">
      <c r="AQ4938" s="1026"/>
      <c r="AR4938" s="1027"/>
    </row>
    <row r="4939" spans="43:44" x14ac:dyDescent="0.25">
      <c r="AQ4939" s="1026"/>
      <c r="AR4939" s="1027"/>
    </row>
    <row r="4940" spans="43:44" x14ac:dyDescent="0.25">
      <c r="AQ4940" s="1026"/>
      <c r="AR4940" s="1027"/>
    </row>
    <row r="4941" spans="43:44" x14ac:dyDescent="0.25">
      <c r="AQ4941" s="1026"/>
      <c r="AR4941" s="1027"/>
    </row>
    <row r="4942" spans="43:44" x14ac:dyDescent="0.25">
      <c r="AQ4942" s="1026"/>
      <c r="AR4942" s="1027"/>
    </row>
    <row r="4943" spans="43:44" x14ac:dyDescent="0.25">
      <c r="AQ4943" s="1026"/>
      <c r="AR4943" s="1027"/>
    </row>
    <row r="4944" spans="43:44" x14ac:dyDescent="0.25">
      <c r="AQ4944" s="1026"/>
      <c r="AR4944" s="1027"/>
    </row>
    <row r="4945" spans="43:44" x14ac:dyDescent="0.25">
      <c r="AQ4945" s="1026"/>
      <c r="AR4945" s="1027"/>
    </row>
    <row r="4946" spans="43:44" x14ac:dyDescent="0.25">
      <c r="AQ4946" s="1026"/>
      <c r="AR4946" s="1027"/>
    </row>
    <row r="4947" spans="43:44" x14ac:dyDescent="0.25">
      <c r="AQ4947" s="1026"/>
      <c r="AR4947" s="1027"/>
    </row>
    <row r="4948" spans="43:44" x14ac:dyDescent="0.25">
      <c r="AQ4948" s="1026"/>
      <c r="AR4948" s="1027"/>
    </row>
    <row r="4949" spans="43:44" x14ac:dyDescent="0.25">
      <c r="AQ4949" s="1026"/>
      <c r="AR4949" s="1027"/>
    </row>
    <row r="4950" spans="43:44" x14ac:dyDescent="0.25">
      <c r="AQ4950" s="1026"/>
      <c r="AR4950" s="1027"/>
    </row>
    <row r="4951" spans="43:44" x14ac:dyDescent="0.25">
      <c r="AQ4951" s="1026"/>
      <c r="AR4951" s="1027"/>
    </row>
    <row r="4952" spans="43:44" x14ac:dyDescent="0.25">
      <c r="AQ4952" s="1026"/>
      <c r="AR4952" s="1027"/>
    </row>
    <row r="4953" spans="43:44" x14ac:dyDescent="0.25">
      <c r="AQ4953" s="1026"/>
      <c r="AR4953" s="1027"/>
    </row>
    <row r="4954" spans="43:44" x14ac:dyDescent="0.25">
      <c r="AQ4954" s="1026"/>
      <c r="AR4954" s="1027"/>
    </row>
    <row r="4955" spans="43:44" x14ac:dyDescent="0.25">
      <c r="AQ4955" s="1026"/>
      <c r="AR4955" s="1027"/>
    </row>
    <row r="4956" spans="43:44" x14ac:dyDescent="0.25">
      <c r="AQ4956" s="1026"/>
      <c r="AR4956" s="1027"/>
    </row>
    <row r="4957" spans="43:44" x14ac:dyDescent="0.25">
      <c r="AQ4957" s="1026"/>
      <c r="AR4957" s="1027"/>
    </row>
    <row r="4958" spans="43:44" x14ac:dyDescent="0.25">
      <c r="AQ4958" s="1026"/>
      <c r="AR4958" s="1027"/>
    </row>
    <row r="4959" spans="43:44" x14ac:dyDescent="0.25">
      <c r="AQ4959" s="1026"/>
      <c r="AR4959" s="1027"/>
    </row>
    <row r="4960" spans="43:44" x14ac:dyDescent="0.25">
      <c r="AQ4960" s="1026"/>
      <c r="AR4960" s="1027"/>
    </row>
    <row r="4961" spans="43:44" x14ac:dyDescent="0.25">
      <c r="AQ4961" s="1026"/>
      <c r="AR4961" s="1027"/>
    </row>
    <row r="4962" spans="43:44" x14ac:dyDescent="0.25">
      <c r="AQ4962" s="1026"/>
      <c r="AR4962" s="1027"/>
    </row>
    <row r="4963" spans="43:44" x14ac:dyDescent="0.25">
      <c r="AQ4963" s="1026"/>
      <c r="AR4963" s="1027"/>
    </row>
    <row r="4964" spans="43:44" x14ac:dyDescent="0.25">
      <c r="AQ4964" s="1026"/>
      <c r="AR4964" s="1027"/>
    </row>
    <row r="4965" spans="43:44" x14ac:dyDescent="0.25">
      <c r="AQ4965" s="1026"/>
      <c r="AR4965" s="1027"/>
    </row>
    <row r="4966" spans="43:44" x14ac:dyDescent="0.25">
      <c r="AQ4966" s="1026"/>
      <c r="AR4966" s="1027"/>
    </row>
    <row r="4967" spans="43:44" x14ac:dyDescent="0.25">
      <c r="AQ4967" s="1026"/>
      <c r="AR4967" s="1027"/>
    </row>
    <row r="4968" spans="43:44" x14ac:dyDescent="0.25">
      <c r="AQ4968" s="1026"/>
      <c r="AR4968" s="1027"/>
    </row>
    <row r="4969" spans="43:44" x14ac:dyDescent="0.25">
      <c r="AQ4969" s="1026"/>
      <c r="AR4969" s="1027"/>
    </row>
    <row r="4970" spans="43:44" x14ac:dyDescent="0.25">
      <c r="AQ4970" s="1026"/>
      <c r="AR4970" s="1027"/>
    </row>
    <row r="4971" spans="43:44" x14ac:dyDescent="0.25">
      <c r="AQ4971" s="1026"/>
      <c r="AR4971" s="1027"/>
    </row>
    <row r="4972" spans="43:44" x14ac:dyDescent="0.25">
      <c r="AQ4972" s="1026"/>
      <c r="AR4972" s="1027"/>
    </row>
    <row r="4973" spans="43:44" x14ac:dyDescent="0.25">
      <c r="AQ4973" s="1026"/>
      <c r="AR4973" s="1027"/>
    </row>
    <row r="4974" spans="43:44" x14ac:dyDescent="0.25">
      <c r="AQ4974" s="1026"/>
      <c r="AR4974" s="1027"/>
    </row>
    <row r="4975" spans="43:44" x14ac:dyDescent="0.25">
      <c r="AQ4975" s="1026"/>
      <c r="AR4975" s="1027"/>
    </row>
    <row r="4976" spans="43:44" x14ac:dyDescent="0.25">
      <c r="AQ4976" s="1026"/>
      <c r="AR4976" s="1027"/>
    </row>
    <row r="4977" spans="43:44" x14ac:dyDescent="0.25">
      <c r="AQ4977" s="1026"/>
      <c r="AR4977" s="1027"/>
    </row>
    <row r="4978" spans="43:44" x14ac:dyDescent="0.25">
      <c r="AQ4978" s="1026"/>
      <c r="AR4978" s="1027"/>
    </row>
    <row r="4979" spans="43:44" x14ac:dyDescent="0.25">
      <c r="AQ4979" s="1026"/>
      <c r="AR4979" s="1027"/>
    </row>
    <row r="4980" spans="43:44" x14ac:dyDescent="0.25">
      <c r="AQ4980" s="1026"/>
      <c r="AR4980" s="1027"/>
    </row>
    <row r="4981" spans="43:44" x14ac:dyDescent="0.25">
      <c r="AQ4981" s="1026"/>
      <c r="AR4981" s="1027"/>
    </row>
    <row r="4982" spans="43:44" x14ac:dyDescent="0.25">
      <c r="AQ4982" s="1026"/>
      <c r="AR4982" s="1027"/>
    </row>
    <row r="4983" spans="43:44" x14ac:dyDescent="0.25">
      <c r="AQ4983" s="1026"/>
      <c r="AR4983" s="1027"/>
    </row>
    <row r="4984" spans="43:44" x14ac:dyDescent="0.25">
      <c r="AQ4984" s="1026"/>
      <c r="AR4984" s="1027"/>
    </row>
    <row r="4985" spans="43:44" x14ac:dyDescent="0.25">
      <c r="AQ4985" s="1026"/>
      <c r="AR4985" s="1027"/>
    </row>
    <row r="4986" spans="43:44" x14ac:dyDescent="0.25">
      <c r="AQ4986" s="1026"/>
      <c r="AR4986" s="1027"/>
    </row>
    <row r="4987" spans="43:44" x14ac:dyDescent="0.25">
      <c r="AQ4987" s="1026"/>
      <c r="AR4987" s="1027"/>
    </row>
    <row r="4988" spans="43:44" x14ac:dyDescent="0.25">
      <c r="AQ4988" s="1026"/>
      <c r="AR4988" s="1027"/>
    </row>
    <row r="4989" spans="43:44" x14ac:dyDescent="0.25">
      <c r="AQ4989" s="1026"/>
      <c r="AR4989" s="1027"/>
    </row>
    <row r="4990" spans="43:44" x14ac:dyDescent="0.25">
      <c r="AQ4990" s="1026"/>
      <c r="AR4990" s="1027"/>
    </row>
    <row r="4991" spans="43:44" x14ac:dyDescent="0.25">
      <c r="AQ4991" s="1026"/>
      <c r="AR4991" s="1027"/>
    </row>
    <row r="4992" spans="43:44" x14ac:dyDescent="0.25">
      <c r="AQ4992" s="1026"/>
      <c r="AR4992" s="1027"/>
    </row>
    <row r="4993" spans="43:44" x14ac:dyDescent="0.25">
      <c r="AQ4993" s="1026"/>
      <c r="AR4993" s="1027"/>
    </row>
    <row r="4994" spans="43:44" x14ac:dyDescent="0.25">
      <c r="AQ4994" s="1026"/>
      <c r="AR4994" s="1027"/>
    </row>
    <row r="4995" spans="43:44" x14ac:dyDescent="0.25">
      <c r="AQ4995" s="1026"/>
      <c r="AR4995" s="1027"/>
    </row>
    <row r="4996" spans="43:44" x14ac:dyDescent="0.25">
      <c r="AQ4996" s="1026"/>
      <c r="AR4996" s="1027"/>
    </row>
    <row r="4997" spans="43:44" x14ac:dyDescent="0.25">
      <c r="AQ4997" s="1026"/>
      <c r="AR4997" s="1027"/>
    </row>
    <row r="4998" spans="43:44" x14ac:dyDescent="0.25">
      <c r="AQ4998" s="1026"/>
      <c r="AR4998" s="1027"/>
    </row>
    <row r="4999" spans="43:44" x14ac:dyDescent="0.25">
      <c r="AQ4999" s="1026"/>
      <c r="AR4999" s="1027"/>
    </row>
    <row r="5000" spans="43:44" x14ac:dyDescent="0.25">
      <c r="AQ5000" s="1026"/>
      <c r="AR5000" s="1027"/>
    </row>
    <row r="5001" spans="43:44" x14ac:dyDescent="0.25">
      <c r="AQ5001" s="1026"/>
      <c r="AR5001" s="1027"/>
    </row>
    <row r="5002" spans="43:44" x14ac:dyDescent="0.25">
      <c r="AQ5002" s="1026"/>
      <c r="AR5002" s="1027"/>
    </row>
    <row r="5003" spans="43:44" x14ac:dyDescent="0.25">
      <c r="AQ5003" s="1026"/>
      <c r="AR5003" s="1027"/>
    </row>
    <row r="5004" spans="43:44" x14ac:dyDescent="0.25">
      <c r="AQ5004" s="1026"/>
      <c r="AR5004" s="1027"/>
    </row>
    <row r="5005" spans="43:44" x14ac:dyDescent="0.25">
      <c r="AQ5005" s="1026"/>
      <c r="AR5005" s="1027"/>
    </row>
    <row r="5006" spans="43:44" x14ac:dyDescent="0.25">
      <c r="AQ5006" s="1026"/>
      <c r="AR5006" s="1027"/>
    </row>
    <row r="5007" spans="43:44" x14ac:dyDescent="0.25">
      <c r="AQ5007" s="1026"/>
      <c r="AR5007" s="1027"/>
    </row>
    <row r="5008" spans="43:44" x14ac:dyDescent="0.25">
      <c r="AQ5008" s="1026"/>
      <c r="AR5008" s="1027"/>
    </row>
    <row r="5009" spans="43:44" x14ac:dyDescent="0.25">
      <c r="AQ5009" s="1026"/>
      <c r="AR5009" s="1027"/>
    </row>
    <row r="5010" spans="43:44" x14ac:dyDescent="0.25">
      <c r="AQ5010" s="1026"/>
      <c r="AR5010" s="1027"/>
    </row>
    <row r="5011" spans="43:44" x14ac:dyDescent="0.25">
      <c r="AQ5011" s="1026"/>
      <c r="AR5011" s="1027"/>
    </row>
    <row r="5012" spans="43:44" x14ac:dyDescent="0.25">
      <c r="AQ5012" s="1026"/>
      <c r="AR5012" s="1027"/>
    </row>
    <row r="5013" spans="43:44" x14ac:dyDescent="0.25">
      <c r="AQ5013" s="1026"/>
      <c r="AR5013" s="1027"/>
    </row>
    <row r="5014" spans="43:44" x14ac:dyDescent="0.25">
      <c r="AQ5014" s="1026"/>
      <c r="AR5014" s="1027"/>
    </row>
    <row r="5015" spans="43:44" x14ac:dyDescent="0.25">
      <c r="AQ5015" s="1026"/>
      <c r="AR5015" s="1027"/>
    </row>
    <row r="5016" spans="43:44" x14ac:dyDescent="0.25">
      <c r="AQ5016" s="1026"/>
      <c r="AR5016" s="1027"/>
    </row>
    <row r="5017" spans="43:44" x14ac:dyDescent="0.25">
      <c r="AQ5017" s="1026"/>
      <c r="AR5017" s="1027"/>
    </row>
    <row r="5018" spans="43:44" x14ac:dyDescent="0.25">
      <c r="AQ5018" s="1026"/>
      <c r="AR5018" s="1027"/>
    </row>
    <row r="5019" spans="43:44" x14ac:dyDescent="0.25">
      <c r="AQ5019" s="1026"/>
      <c r="AR5019" s="1027"/>
    </row>
    <row r="5020" spans="43:44" x14ac:dyDescent="0.25">
      <c r="AQ5020" s="1026"/>
      <c r="AR5020" s="1027"/>
    </row>
    <row r="5021" spans="43:44" x14ac:dyDescent="0.25">
      <c r="AQ5021" s="1026"/>
      <c r="AR5021" s="1027"/>
    </row>
    <row r="5022" spans="43:44" x14ac:dyDescent="0.25">
      <c r="AQ5022" s="1026"/>
      <c r="AR5022" s="1027"/>
    </row>
    <row r="5023" spans="43:44" x14ac:dyDescent="0.25">
      <c r="AQ5023" s="1026"/>
      <c r="AR5023" s="1027"/>
    </row>
    <row r="5024" spans="43:44" x14ac:dyDescent="0.25">
      <c r="AQ5024" s="1026"/>
      <c r="AR5024" s="1027"/>
    </row>
    <row r="5025" spans="43:44" x14ac:dyDescent="0.25">
      <c r="AQ5025" s="1026"/>
      <c r="AR5025" s="1027"/>
    </row>
    <row r="5026" spans="43:44" x14ac:dyDescent="0.25">
      <c r="AQ5026" s="1026"/>
      <c r="AR5026" s="1027"/>
    </row>
    <row r="5027" spans="43:44" x14ac:dyDescent="0.25">
      <c r="AQ5027" s="1026"/>
      <c r="AR5027" s="1027"/>
    </row>
    <row r="5028" spans="43:44" x14ac:dyDescent="0.25">
      <c r="AQ5028" s="1026"/>
      <c r="AR5028" s="1027"/>
    </row>
    <row r="5029" spans="43:44" x14ac:dyDescent="0.25">
      <c r="AQ5029" s="1026"/>
      <c r="AR5029" s="1027"/>
    </row>
    <row r="5030" spans="43:44" x14ac:dyDescent="0.25">
      <c r="AQ5030" s="1026"/>
      <c r="AR5030" s="1027"/>
    </row>
    <row r="5031" spans="43:44" x14ac:dyDescent="0.25">
      <c r="AQ5031" s="1026"/>
      <c r="AR5031" s="1027"/>
    </row>
    <row r="5032" spans="43:44" x14ac:dyDescent="0.25">
      <c r="AQ5032" s="1026"/>
      <c r="AR5032" s="1027"/>
    </row>
    <row r="5033" spans="43:44" x14ac:dyDescent="0.25">
      <c r="AQ5033" s="1026"/>
      <c r="AR5033" s="1027"/>
    </row>
    <row r="5034" spans="43:44" x14ac:dyDescent="0.25">
      <c r="AQ5034" s="1026"/>
      <c r="AR5034" s="1027"/>
    </row>
    <row r="5035" spans="43:44" x14ac:dyDescent="0.25">
      <c r="AQ5035" s="1026"/>
      <c r="AR5035" s="1027"/>
    </row>
    <row r="5036" spans="43:44" x14ac:dyDescent="0.25">
      <c r="AQ5036" s="1026"/>
      <c r="AR5036" s="1027"/>
    </row>
    <row r="5037" spans="43:44" x14ac:dyDescent="0.25">
      <c r="AQ5037" s="1026"/>
      <c r="AR5037" s="1027"/>
    </row>
    <row r="5038" spans="43:44" x14ac:dyDescent="0.25">
      <c r="AQ5038" s="1026"/>
      <c r="AR5038" s="1027"/>
    </row>
    <row r="5039" spans="43:44" x14ac:dyDescent="0.25">
      <c r="AQ5039" s="1026"/>
      <c r="AR5039" s="1027"/>
    </row>
    <row r="5040" spans="43:44" x14ac:dyDescent="0.25">
      <c r="AQ5040" s="1026"/>
      <c r="AR5040" s="1027"/>
    </row>
    <row r="5041" spans="43:44" x14ac:dyDescent="0.25">
      <c r="AQ5041" s="1026"/>
      <c r="AR5041" s="1027"/>
    </row>
    <row r="5042" spans="43:44" x14ac:dyDescent="0.25">
      <c r="AQ5042" s="1026"/>
      <c r="AR5042" s="1027"/>
    </row>
    <row r="5043" spans="43:44" x14ac:dyDescent="0.25">
      <c r="AQ5043" s="1026"/>
      <c r="AR5043" s="1027"/>
    </row>
    <row r="5044" spans="43:44" x14ac:dyDescent="0.25">
      <c r="AQ5044" s="1026"/>
      <c r="AR5044" s="1027"/>
    </row>
    <row r="5045" spans="43:44" x14ac:dyDescent="0.25">
      <c r="AQ5045" s="1026"/>
      <c r="AR5045" s="1027"/>
    </row>
    <row r="5046" spans="43:44" x14ac:dyDescent="0.25">
      <c r="AQ5046" s="1026"/>
      <c r="AR5046" s="1027"/>
    </row>
    <row r="5047" spans="43:44" x14ac:dyDescent="0.25">
      <c r="AQ5047" s="1026"/>
      <c r="AR5047" s="1027"/>
    </row>
    <row r="5048" spans="43:44" x14ac:dyDescent="0.25">
      <c r="AQ5048" s="1026"/>
      <c r="AR5048" s="1027"/>
    </row>
    <row r="5049" spans="43:44" x14ac:dyDescent="0.25">
      <c r="AQ5049" s="1026"/>
      <c r="AR5049" s="1027"/>
    </row>
    <row r="5050" spans="43:44" x14ac:dyDescent="0.25">
      <c r="AQ5050" s="1026"/>
      <c r="AR5050" s="1027"/>
    </row>
    <row r="5051" spans="43:44" x14ac:dyDescent="0.25">
      <c r="AQ5051" s="1026"/>
      <c r="AR5051" s="1027"/>
    </row>
    <row r="5052" spans="43:44" x14ac:dyDescent="0.25">
      <c r="AQ5052" s="1026"/>
      <c r="AR5052" s="1027"/>
    </row>
    <row r="5053" spans="43:44" x14ac:dyDescent="0.25">
      <c r="AQ5053" s="1026"/>
      <c r="AR5053" s="1027"/>
    </row>
    <row r="5054" spans="43:44" x14ac:dyDescent="0.25">
      <c r="AQ5054" s="1026"/>
      <c r="AR5054" s="1027"/>
    </row>
    <row r="5055" spans="43:44" x14ac:dyDescent="0.25">
      <c r="AQ5055" s="1026"/>
      <c r="AR5055" s="1027"/>
    </row>
    <row r="5056" spans="43:44" x14ac:dyDescent="0.25">
      <c r="AQ5056" s="1026"/>
      <c r="AR5056" s="1027"/>
    </row>
    <row r="5057" spans="43:44" x14ac:dyDescent="0.25">
      <c r="AQ5057" s="1026"/>
      <c r="AR5057" s="1027"/>
    </row>
    <row r="5058" spans="43:44" x14ac:dyDescent="0.25">
      <c r="AQ5058" s="1026"/>
      <c r="AR5058" s="1027"/>
    </row>
    <row r="5059" spans="43:44" x14ac:dyDescent="0.25">
      <c r="AQ5059" s="1026"/>
      <c r="AR5059" s="1027"/>
    </row>
    <row r="5060" spans="43:44" x14ac:dyDescent="0.25">
      <c r="AQ5060" s="1026"/>
      <c r="AR5060" s="1027"/>
    </row>
    <row r="5061" spans="43:44" x14ac:dyDescent="0.25">
      <c r="AQ5061" s="1026"/>
      <c r="AR5061" s="1027"/>
    </row>
    <row r="5062" spans="43:44" x14ac:dyDescent="0.25">
      <c r="AQ5062" s="1026"/>
      <c r="AR5062" s="1027"/>
    </row>
    <row r="5063" spans="43:44" x14ac:dyDescent="0.25">
      <c r="AQ5063" s="1026"/>
      <c r="AR5063" s="1027"/>
    </row>
    <row r="5064" spans="43:44" x14ac:dyDescent="0.25">
      <c r="AQ5064" s="1026"/>
      <c r="AR5064" s="1027"/>
    </row>
    <row r="5065" spans="43:44" x14ac:dyDescent="0.25">
      <c r="AQ5065" s="1026"/>
      <c r="AR5065" s="1027"/>
    </row>
    <row r="5066" spans="43:44" x14ac:dyDescent="0.25">
      <c r="AQ5066" s="1026"/>
      <c r="AR5066" s="1027"/>
    </row>
    <row r="5067" spans="43:44" x14ac:dyDescent="0.25">
      <c r="AQ5067" s="1026"/>
      <c r="AR5067" s="1027"/>
    </row>
    <row r="5068" spans="43:44" x14ac:dyDescent="0.25">
      <c r="AQ5068" s="1026"/>
      <c r="AR5068" s="1027"/>
    </row>
    <row r="5069" spans="43:44" x14ac:dyDescent="0.25">
      <c r="AQ5069" s="1026"/>
      <c r="AR5069" s="1027"/>
    </row>
    <row r="5070" spans="43:44" x14ac:dyDescent="0.25">
      <c r="AQ5070" s="1026"/>
      <c r="AR5070" s="1027"/>
    </row>
    <row r="5071" spans="43:44" x14ac:dyDescent="0.25">
      <c r="AQ5071" s="1026"/>
      <c r="AR5071" s="1027"/>
    </row>
    <row r="5072" spans="43:44" x14ac:dyDescent="0.25">
      <c r="AQ5072" s="1026"/>
      <c r="AR5072" s="1027"/>
    </row>
    <row r="5073" spans="43:44" x14ac:dyDescent="0.25">
      <c r="AQ5073" s="1026"/>
      <c r="AR5073" s="1027"/>
    </row>
    <row r="5074" spans="43:44" x14ac:dyDescent="0.25">
      <c r="AQ5074" s="1026"/>
      <c r="AR5074" s="1027"/>
    </row>
    <row r="5075" spans="43:44" x14ac:dyDescent="0.25">
      <c r="AQ5075" s="1026"/>
      <c r="AR5075" s="1027"/>
    </row>
    <row r="5076" spans="43:44" x14ac:dyDescent="0.25">
      <c r="AQ5076" s="1026"/>
      <c r="AR5076" s="1027"/>
    </row>
    <row r="5077" spans="43:44" x14ac:dyDescent="0.25">
      <c r="AQ5077" s="1026"/>
      <c r="AR5077" s="1027"/>
    </row>
    <row r="5078" spans="43:44" x14ac:dyDescent="0.25">
      <c r="AQ5078" s="1026"/>
      <c r="AR5078" s="1027"/>
    </row>
    <row r="5079" spans="43:44" x14ac:dyDescent="0.25">
      <c r="AQ5079" s="1026"/>
      <c r="AR5079" s="1027"/>
    </row>
    <row r="5080" spans="43:44" x14ac:dyDescent="0.25">
      <c r="AQ5080" s="1026"/>
      <c r="AR5080" s="1027"/>
    </row>
    <row r="5081" spans="43:44" x14ac:dyDescent="0.25">
      <c r="AQ5081" s="1026"/>
      <c r="AR5081" s="1027"/>
    </row>
    <row r="5082" spans="43:44" x14ac:dyDescent="0.25">
      <c r="AQ5082" s="1026"/>
      <c r="AR5082" s="1027"/>
    </row>
    <row r="5083" spans="43:44" x14ac:dyDescent="0.25">
      <c r="AQ5083" s="1026"/>
      <c r="AR5083" s="1027"/>
    </row>
    <row r="5084" spans="43:44" x14ac:dyDescent="0.25">
      <c r="AQ5084" s="1026"/>
      <c r="AR5084" s="1027"/>
    </row>
    <row r="5085" spans="43:44" x14ac:dyDescent="0.25">
      <c r="AQ5085" s="1026"/>
      <c r="AR5085" s="1027"/>
    </row>
    <row r="5086" spans="43:44" x14ac:dyDescent="0.25">
      <c r="AQ5086" s="1026"/>
      <c r="AR5086" s="1027"/>
    </row>
    <row r="5087" spans="43:44" x14ac:dyDescent="0.25">
      <c r="AQ5087" s="1026"/>
      <c r="AR5087" s="1027"/>
    </row>
    <row r="5088" spans="43:44" x14ac:dyDescent="0.25">
      <c r="AQ5088" s="1026"/>
      <c r="AR5088" s="1027"/>
    </row>
    <row r="5089" spans="43:44" x14ac:dyDescent="0.25">
      <c r="AQ5089" s="1026"/>
      <c r="AR5089" s="1027"/>
    </row>
    <row r="5090" spans="43:44" x14ac:dyDescent="0.25">
      <c r="AQ5090" s="1026"/>
      <c r="AR5090" s="1027"/>
    </row>
    <row r="5091" spans="43:44" x14ac:dyDescent="0.25">
      <c r="AQ5091" s="1026"/>
      <c r="AR5091" s="1027"/>
    </row>
    <row r="5092" spans="43:44" x14ac:dyDescent="0.25">
      <c r="AQ5092" s="1026"/>
      <c r="AR5092" s="1027"/>
    </row>
    <row r="5093" spans="43:44" x14ac:dyDescent="0.25">
      <c r="AQ5093" s="1026"/>
      <c r="AR5093" s="1027"/>
    </row>
    <row r="5094" spans="43:44" x14ac:dyDescent="0.25">
      <c r="AQ5094" s="1026"/>
      <c r="AR5094" s="1027"/>
    </row>
    <row r="5095" spans="43:44" x14ac:dyDescent="0.25">
      <c r="AQ5095" s="1026"/>
      <c r="AR5095" s="1027"/>
    </row>
    <row r="5096" spans="43:44" x14ac:dyDescent="0.25">
      <c r="AQ5096" s="1026"/>
      <c r="AR5096" s="1027"/>
    </row>
    <row r="5097" spans="43:44" x14ac:dyDescent="0.25">
      <c r="AQ5097" s="1026"/>
      <c r="AR5097" s="1027"/>
    </row>
    <row r="5098" spans="43:44" x14ac:dyDescent="0.25">
      <c r="AQ5098" s="1026"/>
      <c r="AR5098" s="1027"/>
    </row>
    <row r="5099" spans="43:44" x14ac:dyDescent="0.25">
      <c r="AQ5099" s="1026"/>
      <c r="AR5099" s="1027"/>
    </row>
    <row r="5100" spans="43:44" x14ac:dyDescent="0.25">
      <c r="AQ5100" s="1026"/>
      <c r="AR5100" s="1027"/>
    </row>
    <row r="5101" spans="43:44" x14ac:dyDescent="0.25">
      <c r="AQ5101" s="1026"/>
      <c r="AR5101" s="1027"/>
    </row>
    <row r="5102" spans="43:44" x14ac:dyDescent="0.25">
      <c r="AQ5102" s="1026"/>
      <c r="AR5102" s="1027"/>
    </row>
    <row r="5103" spans="43:44" x14ac:dyDescent="0.25">
      <c r="AQ5103" s="1026"/>
      <c r="AR5103" s="1027"/>
    </row>
    <row r="5104" spans="43:44" x14ac:dyDescent="0.25">
      <c r="AQ5104" s="1026"/>
      <c r="AR5104" s="1027"/>
    </row>
    <row r="5105" spans="43:44" x14ac:dyDescent="0.25">
      <c r="AQ5105" s="1026"/>
      <c r="AR5105" s="1027"/>
    </row>
    <row r="5106" spans="43:44" x14ac:dyDescent="0.25">
      <c r="AQ5106" s="1026"/>
      <c r="AR5106" s="1027"/>
    </row>
    <row r="5107" spans="43:44" x14ac:dyDescent="0.25">
      <c r="AQ5107" s="1026"/>
      <c r="AR5107" s="1027"/>
    </row>
    <row r="5108" spans="43:44" x14ac:dyDescent="0.25">
      <c r="AQ5108" s="1026"/>
      <c r="AR5108" s="1027"/>
    </row>
    <row r="5109" spans="43:44" x14ac:dyDescent="0.25">
      <c r="AQ5109" s="1026"/>
      <c r="AR5109" s="1027"/>
    </row>
    <row r="5110" spans="43:44" x14ac:dyDescent="0.25">
      <c r="AQ5110" s="1026"/>
      <c r="AR5110" s="1027"/>
    </row>
    <row r="5111" spans="43:44" x14ac:dyDescent="0.25">
      <c r="AQ5111" s="1026"/>
      <c r="AR5111" s="1027"/>
    </row>
    <row r="5112" spans="43:44" x14ac:dyDescent="0.25">
      <c r="AQ5112" s="1026"/>
      <c r="AR5112" s="1027"/>
    </row>
    <row r="5113" spans="43:44" x14ac:dyDescent="0.25">
      <c r="AQ5113" s="1026"/>
      <c r="AR5113" s="1027"/>
    </row>
    <row r="5114" spans="43:44" x14ac:dyDescent="0.25">
      <c r="AQ5114" s="1026"/>
      <c r="AR5114" s="1027"/>
    </row>
    <row r="5115" spans="43:44" x14ac:dyDescent="0.25">
      <c r="AQ5115" s="1026"/>
      <c r="AR5115" s="1027"/>
    </row>
    <row r="5116" spans="43:44" x14ac:dyDescent="0.25">
      <c r="AQ5116" s="1026"/>
      <c r="AR5116" s="1027"/>
    </row>
    <row r="5117" spans="43:44" x14ac:dyDescent="0.25">
      <c r="AQ5117" s="1026"/>
      <c r="AR5117" s="1027"/>
    </row>
    <row r="5118" spans="43:44" x14ac:dyDescent="0.25">
      <c r="AQ5118" s="1026"/>
      <c r="AR5118" s="1027"/>
    </row>
    <row r="5119" spans="43:44" x14ac:dyDescent="0.25">
      <c r="AQ5119" s="1026"/>
      <c r="AR5119" s="1027"/>
    </row>
    <row r="5120" spans="43:44" x14ac:dyDescent="0.25">
      <c r="AQ5120" s="1026"/>
      <c r="AR5120" s="1027"/>
    </row>
    <row r="5121" spans="43:44" x14ac:dyDescent="0.25">
      <c r="AQ5121" s="1026"/>
      <c r="AR5121" s="1027"/>
    </row>
    <row r="5122" spans="43:44" x14ac:dyDescent="0.25">
      <c r="AQ5122" s="1026"/>
      <c r="AR5122" s="1027"/>
    </row>
    <row r="5123" spans="43:44" x14ac:dyDescent="0.25">
      <c r="AQ5123" s="1026"/>
      <c r="AR5123" s="1027"/>
    </row>
    <row r="5124" spans="43:44" x14ac:dyDescent="0.25">
      <c r="AQ5124" s="1026"/>
      <c r="AR5124" s="1027"/>
    </row>
    <row r="5125" spans="43:44" x14ac:dyDescent="0.25">
      <c r="AQ5125" s="1026"/>
      <c r="AR5125" s="1027"/>
    </row>
    <row r="5126" spans="43:44" x14ac:dyDescent="0.25">
      <c r="AQ5126" s="1026"/>
      <c r="AR5126" s="1027"/>
    </row>
    <row r="5127" spans="43:44" x14ac:dyDescent="0.25">
      <c r="AQ5127" s="1026"/>
      <c r="AR5127" s="1027"/>
    </row>
    <row r="5128" spans="43:44" x14ac:dyDescent="0.25">
      <c r="AQ5128" s="1026"/>
      <c r="AR5128" s="1027"/>
    </row>
    <row r="5129" spans="43:44" x14ac:dyDescent="0.25">
      <c r="AQ5129" s="1026"/>
      <c r="AR5129" s="1027"/>
    </row>
    <row r="5130" spans="43:44" x14ac:dyDescent="0.25">
      <c r="AQ5130" s="1026"/>
      <c r="AR5130" s="1027"/>
    </row>
    <row r="5131" spans="43:44" x14ac:dyDescent="0.25">
      <c r="AQ5131" s="1026"/>
      <c r="AR5131" s="1027"/>
    </row>
    <row r="5132" spans="43:44" x14ac:dyDescent="0.25">
      <c r="AQ5132" s="1026"/>
      <c r="AR5132" s="1027"/>
    </row>
    <row r="5133" spans="43:44" x14ac:dyDescent="0.25">
      <c r="AQ5133" s="1026"/>
      <c r="AR5133" s="1027"/>
    </row>
    <row r="5134" spans="43:44" x14ac:dyDescent="0.25">
      <c r="AQ5134" s="1026"/>
      <c r="AR5134" s="1027"/>
    </row>
    <row r="5135" spans="43:44" x14ac:dyDescent="0.25">
      <c r="AQ5135" s="1026"/>
      <c r="AR5135" s="1027"/>
    </row>
    <row r="5136" spans="43:44" x14ac:dyDescent="0.25">
      <c r="AQ5136" s="1026"/>
      <c r="AR5136" s="1027"/>
    </row>
    <row r="5137" spans="43:44" x14ac:dyDescent="0.25">
      <c r="AQ5137" s="1026"/>
      <c r="AR5137" s="1027"/>
    </row>
    <row r="5138" spans="43:44" x14ac:dyDescent="0.25">
      <c r="AQ5138" s="1026"/>
      <c r="AR5138" s="1027"/>
    </row>
    <row r="5139" spans="43:44" x14ac:dyDescent="0.25">
      <c r="AQ5139" s="1026"/>
      <c r="AR5139" s="1027"/>
    </row>
    <row r="5140" spans="43:44" x14ac:dyDescent="0.25">
      <c r="AQ5140" s="1026"/>
      <c r="AR5140" s="1027"/>
    </row>
    <row r="5141" spans="43:44" x14ac:dyDescent="0.25">
      <c r="AQ5141" s="1026"/>
      <c r="AR5141" s="1027"/>
    </row>
    <row r="5142" spans="43:44" x14ac:dyDescent="0.25">
      <c r="AQ5142" s="1026"/>
      <c r="AR5142" s="1027"/>
    </row>
    <row r="5143" spans="43:44" x14ac:dyDescent="0.25">
      <c r="AQ5143" s="1026"/>
      <c r="AR5143" s="1027"/>
    </row>
    <row r="5144" spans="43:44" x14ac:dyDescent="0.25">
      <c r="AQ5144" s="1026"/>
      <c r="AR5144" s="1027"/>
    </row>
    <row r="5145" spans="43:44" x14ac:dyDescent="0.25">
      <c r="AQ5145" s="1026"/>
      <c r="AR5145" s="1027"/>
    </row>
    <row r="5146" spans="43:44" x14ac:dyDescent="0.25">
      <c r="AQ5146" s="1026"/>
      <c r="AR5146" s="1027"/>
    </row>
    <row r="5147" spans="43:44" x14ac:dyDescent="0.25">
      <c r="AQ5147" s="1026"/>
      <c r="AR5147" s="1027"/>
    </row>
    <row r="5148" spans="43:44" x14ac:dyDescent="0.25">
      <c r="AQ5148" s="1026"/>
      <c r="AR5148" s="1027"/>
    </row>
    <row r="5149" spans="43:44" x14ac:dyDescent="0.25">
      <c r="AQ5149" s="1026"/>
      <c r="AR5149" s="1027"/>
    </row>
    <row r="5150" spans="43:44" x14ac:dyDescent="0.25">
      <c r="AQ5150" s="1026"/>
      <c r="AR5150" s="1027"/>
    </row>
    <row r="5151" spans="43:44" x14ac:dyDescent="0.25">
      <c r="AQ5151" s="1026"/>
      <c r="AR5151" s="1027"/>
    </row>
    <row r="5152" spans="43:44" x14ac:dyDescent="0.25">
      <c r="AQ5152" s="1026"/>
      <c r="AR5152" s="1027"/>
    </row>
    <row r="5153" spans="43:44" x14ac:dyDescent="0.25">
      <c r="AQ5153" s="1026"/>
      <c r="AR5153" s="1027"/>
    </row>
    <row r="5154" spans="43:44" x14ac:dyDescent="0.25">
      <c r="AQ5154" s="1026"/>
      <c r="AR5154" s="1027"/>
    </row>
    <row r="5155" spans="43:44" x14ac:dyDescent="0.25">
      <c r="AQ5155" s="1026"/>
      <c r="AR5155" s="1027"/>
    </row>
    <row r="5156" spans="43:44" x14ac:dyDescent="0.25">
      <c r="AQ5156" s="1026"/>
      <c r="AR5156" s="1027"/>
    </row>
    <row r="5157" spans="43:44" x14ac:dyDescent="0.25">
      <c r="AQ5157" s="1026"/>
      <c r="AR5157" s="1027"/>
    </row>
    <row r="5158" spans="43:44" x14ac:dyDescent="0.25">
      <c r="AQ5158" s="1026"/>
      <c r="AR5158" s="1027"/>
    </row>
    <row r="5159" spans="43:44" x14ac:dyDescent="0.25">
      <c r="AQ5159" s="1026"/>
      <c r="AR5159" s="1027"/>
    </row>
    <row r="5160" spans="43:44" x14ac:dyDescent="0.25">
      <c r="AQ5160" s="1026"/>
      <c r="AR5160" s="1027"/>
    </row>
    <row r="5161" spans="43:44" x14ac:dyDescent="0.25">
      <c r="AQ5161" s="1026"/>
      <c r="AR5161" s="1027"/>
    </row>
    <row r="5162" spans="43:44" x14ac:dyDescent="0.25">
      <c r="AQ5162" s="1026"/>
      <c r="AR5162" s="1027"/>
    </row>
    <row r="5163" spans="43:44" x14ac:dyDescent="0.25">
      <c r="AQ5163" s="1026"/>
      <c r="AR5163" s="1027"/>
    </row>
    <row r="5164" spans="43:44" x14ac:dyDescent="0.25">
      <c r="AQ5164" s="1026"/>
      <c r="AR5164" s="1027"/>
    </row>
    <row r="5165" spans="43:44" x14ac:dyDescent="0.25">
      <c r="AQ5165" s="1026"/>
      <c r="AR5165" s="1027"/>
    </row>
    <row r="5166" spans="43:44" x14ac:dyDescent="0.25">
      <c r="AQ5166" s="1026"/>
      <c r="AR5166" s="1027"/>
    </row>
    <row r="5167" spans="43:44" x14ac:dyDescent="0.25">
      <c r="AQ5167" s="1026"/>
      <c r="AR5167" s="1027"/>
    </row>
    <row r="5168" spans="43:44" x14ac:dyDescent="0.25">
      <c r="AQ5168" s="1026"/>
      <c r="AR5168" s="1027"/>
    </row>
    <row r="5169" spans="43:44" x14ac:dyDescent="0.25">
      <c r="AQ5169" s="1026"/>
      <c r="AR5169" s="1027"/>
    </row>
    <row r="5170" spans="43:44" x14ac:dyDescent="0.25">
      <c r="AQ5170" s="1026"/>
      <c r="AR5170" s="1027"/>
    </row>
    <row r="5171" spans="43:44" x14ac:dyDescent="0.25">
      <c r="AQ5171" s="1026"/>
      <c r="AR5171" s="1027"/>
    </row>
    <row r="5172" spans="43:44" x14ac:dyDescent="0.25">
      <c r="AQ5172" s="1026"/>
      <c r="AR5172" s="1027"/>
    </row>
    <row r="5173" spans="43:44" x14ac:dyDescent="0.25">
      <c r="AQ5173" s="1026"/>
      <c r="AR5173" s="1027"/>
    </row>
    <row r="5174" spans="43:44" x14ac:dyDescent="0.25">
      <c r="AQ5174" s="1026"/>
      <c r="AR5174" s="1027"/>
    </row>
    <row r="5175" spans="43:44" x14ac:dyDescent="0.25">
      <c r="AQ5175" s="1026"/>
      <c r="AR5175" s="1027"/>
    </row>
    <row r="5176" spans="43:44" x14ac:dyDescent="0.25">
      <c r="AQ5176" s="1026"/>
      <c r="AR5176" s="1027"/>
    </row>
    <row r="5177" spans="43:44" x14ac:dyDescent="0.25">
      <c r="AQ5177" s="1026"/>
      <c r="AR5177" s="1027"/>
    </row>
    <row r="5178" spans="43:44" x14ac:dyDescent="0.25">
      <c r="AQ5178" s="1026"/>
      <c r="AR5178" s="1027"/>
    </row>
    <row r="5179" spans="43:44" x14ac:dyDescent="0.25">
      <c r="AQ5179" s="1026"/>
      <c r="AR5179" s="1027"/>
    </row>
    <row r="5180" spans="43:44" x14ac:dyDescent="0.25">
      <c r="AQ5180" s="1026"/>
      <c r="AR5180" s="1027"/>
    </row>
    <row r="5181" spans="43:44" x14ac:dyDescent="0.25">
      <c r="AQ5181" s="1026"/>
      <c r="AR5181" s="1027"/>
    </row>
    <row r="5182" spans="43:44" x14ac:dyDescent="0.25">
      <c r="AQ5182" s="1026"/>
      <c r="AR5182" s="1027"/>
    </row>
    <row r="5183" spans="43:44" x14ac:dyDescent="0.25">
      <c r="AQ5183" s="1026"/>
      <c r="AR5183" s="1027"/>
    </row>
    <row r="5184" spans="43:44" x14ac:dyDescent="0.25">
      <c r="AQ5184" s="1026"/>
      <c r="AR5184" s="1027"/>
    </row>
    <row r="5185" spans="43:44" x14ac:dyDescent="0.25">
      <c r="AQ5185" s="1026"/>
      <c r="AR5185" s="1027"/>
    </row>
    <row r="5186" spans="43:44" x14ac:dyDescent="0.25">
      <c r="AQ5186" s="1026"/>
      <c r="AR5186" s="1027"/>
    </row>
    <row r="5187" spans="43:44" x14ac:dyDescent="0.25">
      <c r="AQ5187" s="1026"/>
      <c r="AR5187" s="1027"/>
    </row>
    <row r="5188" spans="43:44" x14ac:dyDescent="0.25">
      <c r="AQ5188" s="1026"/>
      <c r="AR5188" s="1027"/>
    </row>
    <row r="5189" spans="43:44" x14ac:dyDescent="0.25">
      <c r="AQ5189" s="1026"/>
      <c r="AR5189" s="1027"/>
    </row>
    <row r="5190" spans="43:44" x14ac:dyDescent="0.25">
      <c r="AQ5190" s="1026"/>
      <c r="AR5190" s="1027"/>
    </row>
    <row r="5191" spans="43:44" x14ac:dyDescent="0.25">
      <c r="AQ5191" s="1026"/>
      <c r="AR5191" s="1027"/>
    </row>
    <row r="5192" spans="43:44" x14ac:dyDescent="0.25">
      <c r="AQ5192" s="1026"/>
      <c r="AR5192" s="1027"/>
    </row>
    <row r="5193" spans="43:44" x14ac:dyDescent="0.25">
      <c r="AQ5193" s="1026"/>
      <c r="AR5193" s="1027"/>
    </row>
    <row r="5194" spans="43:44" x14ac:dyDescent="0.25">
      <c r="AQ5194" s="1026"/>
      <c r="AR5194" s="1027"/>
    </row>
    <row r="5195" spans="43:44" x14ac:dyDescent="0.25">
      <c r="AQ5195" s="1026"/>
      <c r="AR5195" s="1027"/>
    </row>
    <row r="5196" spans="43:44" x14ac:dyDescent="0.25">
      <c r="AQ5196" s="1026"/>
      <c r="AR5196" s="1027"/>
    </row>
    <row r="5197" spans="43:44" x14ac:dyDescent="0.25">
      <c r="AQ5197" s="1026"/>
      <c r="AR5197" s="1027"/>
    </row>
    <row r="5198" spans="43:44" x14ac:dyDescent="0.25">
      <c r="AQ5198" s="1026"/>
      <c r="AR5198" s="1027"/>
    </row>
    <row r="5199" spans="43:44" x14ac:dyDescent="0.25">
      <c r="AQ5199" s="1026"/>
      <c r="AR5199" s="1027"/>
    </row>
    <row r="5200" spans="43:44" x14ac:dyDescent="0.25">
      <c r="AQ5200" s="1026"/>
      <c r="AR5200" s="1027"/>
    </row>
    <row r="5201" spans="43:44" x14ac:dyDescent="0.25">
      <c r="AQ5201" s="1026"/>
      <c r="AR5201" s="1027"/>
    </row>
    <row r="5202" spans="43:44" x14ac:dyDescent="0.25">
      <c r="AQ5202" s="1026"/>
      <c r="AR5202" s="1027"/>
    </row>
    <row r="5203" spans="43:44" x14ac:dyDescent="0.25">
      <c r="AQ5203" s="1026"/>
      <c r="AR5203" s="1027"/>
    </row>
    <row r="5204" spans="43:44" x14ac:dyDescent="0.25">
      <c r="AQ5204" s="1026"/>
      <c r="AR5204" s="1027"/>
    </row>
    <row r="5205" spans="43:44" x14ac:dyDescent="0.25">
      <c r="AQ5205" s="1026"/>
      <c r="AR5205" s="1027"/>
    </row>
    <row r="5206" spans="43:44" x14ac:dyDescent="0.25">
      <c r="AQ5206" s="1026"/>
      <c r="AR5206" s="1027"/>
    </row>
    <row r="5207" spans="43:44" x14ac:dyDescent="0.25">
      <c r="AQ5207" s="1026"/>
      <c r="AR5207" s="1027"/>
    </row>
    <row r="5208" spans="43:44" x14ac:dyDescent="0.25">
      <c r="AQ5208" s="1026"/>
      <c r="AR5208" s="1027"/>
    </row>
    <row r="5209" spans="43:44" x14ac:dyDescent="0.25">
      <c r="AQ5209" s="1026"/>
      <c r="AR5209" s="1027"/>
    </row>
    <row r="5210" spans="43:44" x14ac:dyDescent="0.25">
      <c r="AQ5210" s="1026"/>
      <c r="AR5210" s="1027"/>
    </row>
    <row r="5211" spans="43:44" x14ac:dyDescent="0.25">
      <c r="AQ5211" s="1026"/>
      <c r="AR5211" s="1027"/>
    </row>
    <row r="5212" spans="43:44" x14ac:dyDescent="0.25">
      <c r="AQ5212" s="1026"/>
      <c r="AR5212" s="1027"/>
    </row>
    <row r="5213" spans="43:44" x14ac:dyDescent="0.25">
      <c r="AQ5213" s="1026"/>
      <c r="AR5213" s="1027"/>
    </row>
    <row r="5214" spans="43:44" x14ac:dyDescent="0.25">
      <c r="AQ5214" s="1026"/>
      <c r="AR5214" s="1027"/>
    </row>
    <row r="5215" spans="43:44" x14ac:dyDescent="0.25">
      <c r="AQ5215" s="1026"/>
      <c r="AR5215" s="1027"/>
    </row>
    <row r="5216" spans="43:44" x14ac:dyDescent="0.25">
      <c r="AQ5216" s="1026"/>
      <c r="AR5216" s="1027"/>
    </row>
    <row r="5217" spans="43:44" x14ac:dyDescent="0.25">
      <c r="AQ5217" s="1026"/>
      <c r="AR5217" s="1027"/>
    </row>
    <row r="5218" spans="43:44" x14ac:dyDescent="0.25">
      <c r="AQ5218" s="1026"/>
      <c r="AR5218" s="1027"/>
    </row>
    <row r="5219" spans="43:44" x14ac:dyDescent="0.25">
      <c r="AQ5219" s="1026"/>
      <c r="AR5219" s="1027"/>
    </row>
    <row r="5220" spans="43:44" x14ac:dyDescent="0.25">
      <c r="AQ5220" s="1026"/>
      <c r="AR5220" s="1027"/>
    </row>
    <row r="5221" spans="43:44" x14ac:dyDescent="0.25">
      <c r="AQ5221" s="1026"/>
      <c r="AR5221" s="1027"/>
    </row>
    <row r="5222" spans="43:44" x14ac:dyDescent="0.25">
      <c r="AQ5222" s="1026"/>
      <c r="AR5222" s="1027"/>
    </row>
    <row r="5223" spans="43:44" x14ac:dyDescent="0.25">
      <c r="AQ5223" s="1026"/>
      <c r="AR5223" s="1027"/>
    </row>
    <row r="5224" spans="43:44" x14ac:dyDescent="0.25">
      <c r="AQ5224" s="1026"/>
      <c r="AR5224" s="1027"/>
    </row>
    <row r="5225" spans="43:44" x14ac:dyDescent="0.25">
      <c r="AQ5225" s="1026"/>
      <c r="AR5225" s="1027"/>
    </row>
    <row r="5226" spans="43:44" x14ac:dyDescent="0.25">
      <c r="AQ5226" s="1026"/>
      <c r="AR5226" s="1027"/>
    </row>
    <row r="5227" spans="43:44" x14ac:dyDescent="0.25">
      <c r="AQ5227" s="1026"/>
      <c r="AR5227" s="1027"/>
    </row>
    <row r="5228" spans="43:44" x14ac:dyDescent="0.25">
      <c r="AQ5228" s="1026"/>
      <c r="AR5228" s="1027"/>
    </row>
    <row r="5229" spans="43:44" x14ac:dyDescent="0.25">
      <c r="AQ5229" s="1026"/>
      <c r="AR5229" s="1027"/>
    </row>
    <row r="5230" spans="43:44" x14ac:dyDescent="0.25">
      <c r="AQ5230" s="1026"/>
      <c r="AR5230" s="1027"/>
    </row>
    <row r="5231" spans="43:44" x14ac:dyDescent="0.25">
      <c r="AQ5231" s="1026"/>
      <c r="AR5231" s="1027"/>
    </row>
    <row r="5232" spans="43:44" x14ac:dyDescent="0.25">
      <c r="AQ5232" s="1026"/>
      <c r="AR5232" s="1027"/>
    </row>
    <row r="5233" spans="43:44" x14ac:dyDescent="0.25">
      <c r="AQ5233" s="1026"/>
      <c r="AR5233" s="1027"/>
    </row>
    <row r="5234" spans="43:44" x14ac:dyDescent="0.25">
      <c r="AQ5234" s="1026"/>
      <c r="AR5234" s="1027"/>
    </row>
    <row r="5235" spans="43:44" x14ac:dyDescent="0.25">
      <c r="AQ5235" s="1026"/>
      <c r="AR5235" s="1027"/>
    </row>
    <row r="5236" spans="43:44" x14ac:dyDescent="0.25">
      <c r="AQ5236" s="1026"/>
      <c r="AR5236" s="1027"/>
    </row>
    <row r="5237" spans="43:44" x14ac:dyDescent="0.25">
      <c r="AQ5237" s="1026"/>
      <c r="AR5237" s="1027"/>
    </row>
    <row r="5238" spans="43:44" x14ac:dyDescent="0.25">
      <c r="AQ5238" s="1026"/>
      <c r="AR5238" s="1027"/>
    </row>
    <row r="5239" spans="43:44" x14ac:dyDescent="0.25">
      <c r="AQ5239" s="1026"/>
      <c r="AR5239" s="1027"/>
    </row>
    <row r="5240" spans="43:44" x14ac:dyDescent="0.25">
      <c r="AQ5240" s="1026"/>
      <c r="AR5240" s="1027"/>
    </row>
    <row r="5241" spans="43:44" x14ac:dyDescent="0.25">
      <c r="AQ5241" s="1026"/>
      <c r="AR5241" s="1027"/>
    </row>
    <row r="5242" spans="43:44" x14ac:dyDescent="0.25">
      <c r="AQ5242" s="1026"/>
      <c r="AR5242" s="1027"/>
    </row>
    <row r="5243" spans="43:44" x14ac:dyDescent="0.25">
      <c r="AQ5243" s="1026"/>
      <c r="AR5243" s="1027"/>
    </row>
    <row r="5244" spans="43:44" x14ac:dyDescent="0.25">
      <c r="AQ5244" s="1026"/>
      <c r="AR5244" s="1027"/>
    </row>
    <row r="5245" spans="43:44" x14ac:dyDescent="0.25">
      <c r="AQ5245" s="1026"/>
      <c r="AR5245" s="1027"/>
    </row>
    <row r="5246" spans="43:44" x14ac:dyDescent="0.25">
      <c r="AQ5246" s="1026"/>
      <c r="AR5246" s="1027"/>
    </row>
    <row r="5247" spans="43:44" x14ac:dyDescent="0.25">
      <c r="AQ5247" s="1026"/>
      <c r="AR5247" s="1027"/>
    </row>
    <row r="5248" spans="43:44" x14ac:dyDescent="0.25">
      <c r="AQ5248" s="1026"/>
      <c r="AR5248" s="1027"/>
    </row>
    <row r="5249" spans="43:44" x14ac:dyDescent="0.25">
      <c r="AQ5249" s="1026"/>
      <c r="AR5249" s="1027"/>
    </row>
    <row r="5250" spans="43:44" x14ac:dyDescent="0.25">
      <c r="AQ5250" s="1026"/>
      <c r="AR5250" s="1027"/>
    </row>
    <row r="5251" spans="43:44" x14ac:dyDescent="0.25">
      <c r="AQ5251" s="1026"/>
      <c r="AR5251" s="1027"/>
    </row>
    <row r="5252" spans="43:44" x14ac:dyDescent="0.25">
      <c r="AQ5252" s="1026"/>
      <c r="AR5252" s="1027"/>
    </row>
    <row r="5253" spans="43:44" x14ac:dyDescent="0.25">
      <c r="AQ5253" s="1026"/>
      <c r="AR5253" s="1027"/>
    </row>
    <row r="5254" spans="43:44" x14ac:dyDescent="0.25">
      <c r="AQ5254" s="1026"/>
      <c r="AR5254" s="1027"/>
    </row>
    <row r="5255" spans="43:44" x14ac:dyDescent="0.25">
      <c r="AQ5255" s="1026"/>
      <c r="AR5255" s="1027"/>
    </row>
    <row r="5256" spans="43:44" x14ac:dyDescent="0.25">
      <c r="AQ5256" s="1026"/>
      <c r="AR5256" s="1027"/>
    </row>
    <row r="5257" spans="43:44" x14ac:dyDescent="0.25">
      <c r="AQ5257" s="1026"/>
      <c r="AR5257" s="1027"/>
    </row>
    <row r="5258" spans="43:44" x14ac:dyDescent="0.25">
      <c r="AQ5258" s="1026"/>
      <c r="AR5258" s="1027"/>
    </row>
    <row r="5259" spans="43:44" x14ac:dyDescent="0.25">
      <c r="AQ5259" s="1026"/>
      <c r="AR5259" s="1027"/>
    </row>
    <row r="5260" spans="43:44" x14ac:dyDescent="0.25">
      <c r="AQ5260" s="1026"/>
      <c r="AR5260" s="1027"/>
    </row>
    <row r="5261" spans="43:44" x14ac:dyDescent="0.25">
      <c r="AQ5261" s="1026"/>
      <c r="AR5261" s="1027"/>
    </row>
    <row r="5262" spans="43:44" x14ac:dyDescent="0.25">
      <c r="AQ5262" s="1026"/>
      <c r="AR5262" s="1027"/>
    </row>
    <row r="5263" spans="43:44" x14ac:dyDescent="0.25">
      <c r="AQ5263" s="1026"/>
      <c r="AR5263" s="1027"/>
    </row>
    <row r="5264" spans="43:44" x14ac:dyDescent="0.25">
      <c r="AQ5264" s="1026"/>
      <c r="AR5264" s="1027"/>
    </row>
    <row r="5265" spans="43:44" x14ac:dyDescent="0.25">
      <c r="AQ5265" s="1026"/>
      <c r="AR5265" s="1027"/>
    </row>
    <row r="5266" spans="43:44" x14ac:dyDescent="0.25">
      <c r="AQ5266" s="1026"/>
      <c r="AR5266" s="1027"/>
    </row>
    <row r="5267" spans="43:44" x14ac:dyDescent="0.25">
      <c r="AQ5267" s="1026"/>
      <c r="AR5267" s="1027"/>
    </row>
    <row r="5268" spans="43:44" x14ac:dyDescent="0.25">
      <c r="AQ5268" s="1026"/>
      <c r="AR5268" s="1027"/>
    </row>
    <row r="5269" spans="43:44" x14ac:dyDescent="0.25">
      <c r="AQ5269" s="1026"/>
      <c r="AR5269" s="1027"/>
    </row>
    <row r="5270" spans="43:44" x14ac:dyDescent="0.25">
      <c r="AQ5270" s="1026"/>
      <c r="AR5270" s="1027"/>
    </row>
    <row r="5271" spans="43:44" x14ac:dyDescent="0.25">
      <c r="AQ5271" s="1026"/>
      <c r="AR5271" s="1027"/>
    </row>
    <row r="5272" spans="43:44" x14ac:dyDescent="0.25">
      <c r="AQ5272" s="1026"/>
      <c r="AR5272" s="1027"/>
    </row>
    <row r="5273" spans="43:44" x14ac:dyDescent="0.25">
      <c r="AQ5273" s="1026"/>
      <c r="AR5273" s="1027"/>
    </row>
    <row r="5274" spans="43:44" x14ac:dyDescent="0.25">
      <c r="AQ5274" s="1026"/>
      <c r="AR5274" s="1027"/>
    </row>
    <row r="5275" spans="43:44" x14ac:dyDescent="0.25">
      <c r="AQ5275" s="1026"/>
      <c r="AR5275" s="1027"/>
    </row>
    <row r="5276" spans="43:44" x14ac:dyDescent="0.25">
      <c r="AQ5276" s="1026"/>
      <c r="AR5276" s="1027"/>
    </row>
    <row r="5277" spans="43:44" x14ac:dyDescent="0.25">
      <c r="AQ5277" s="1026"/>
      <c r="AR5277" s="1027"/>
    </row>
    <row r="5278" spans="43:44" x14ac:dyDescent="0.25">
      <c r="AQ5278" s="1026"/>
      <c r="AR5278" s="1027"/>
    </row>
    <row r="5279" spans="43:44" x14ac:dyDescent="0.25">
      <c r="AQ5279" s="1026"/>
      <c r="AR5279" s="1027"/>
    </row>
    <row r="5280" spans="43:44" x14ac:dyDescent="0.25">
      <c r="AQ5280" s="1026"/>
      <c r="AR5280" s="1027"/>
    </row>
    <row r="5281" spans="43:44" x14ac:dyDescent="0.25">
      <c r="AQ5281" s="1026"/>
      <c r="AR5281" s="1027"/>
    </row>
    <row r="5282" spans="43:44" x14ac:dyDescent="0.25">
      <c r="AQ5282" s="1026"/>
      <c r="AR5282" s="1027"/>
    </row>
    <row r="5283" spans="43:44" x14ac:dyDescent="0.25">
      <c r="AQ5283" s="1026"/>
      <c r="AR5283" s="1027"/>
    </row>
    <row r="5284" spans="43:44" x14ac:dyDescent="0.25">
      <c r="AQ5284" s="1026"/>
      <c r="AR5284" s="1027"/>
    </row>
    <row r="5285" spans="43:44" x14ac:dyDescent="0.25">
      <c r="AQ5285" s="1026"/>
      <c r="AR5285" s="1027"/>
    </row>
    <row r="5286" spans="43:44" x14ac:dyDescent="0.25">
      <c r="AQ5286" s="1026"/>
      <c r="AR5286" s="1027"/>
    </row>
    <row r="5287" spans="43:44" x14ac:dyDescent="0.25">
      <c r="AQ5287" s="1026"/>
      <c r="AR5287" s="1027"/>
    </row>
    <row r="5288" spans="43:44" x14ac:dyDescent="0.25">
      <c r="AQ5288" s="1026"/>
      <c r="AR5288" s="1027"/>
    </row>
    <row r="5289" spans="43:44" x14ac:dyDescent="0.25">
      <c r="AQ5289" s="1026"/>
      <c r="AR5289" s="1027"/>
    </row>
    <row r="5290" spans="43:44" x14ac:dyDescent="0.25">
      <c r="AQ5290" s="1026"/>
      <c r="AR5290" s="1027"/>
    </row>
    <row r="5291" spans="43:44" x14ac:dyDescent="0.25">
      <c r="AQ5291" s="1026"/>
      <c r="AR5291" s="1027"/>
    </row>
    <row r="5292" spans="43:44" x14ac:dyDescent="0.25">
      <c r="AQ5292" s="1026"/>
      <c r="AR5292" s="1027"/>
    </row>
    <row r="5293" spans="43:44" x14ac:dyDescent="0.25">
      <c r="AQ5293" s="1026"/>
      <c r="AR5293" s="1027"/>
    </row>
    <row r="5294" spans="43:44" x14ac:dyDescent="0.25">
      <c r="AQ5294" s="1026"/>
      <c r="AR5294" s="1027"/>
    </row>
    <row r="5295" spans="43:44" x14ac:dyDescent="0.25">
      <c r="AQ5295" s="1026"/>
      <c r="AR5295" s="1027"/>
    </row>
    <row r="5296" spans="43:44" x14ac:dyDescent="0.25">
      <c r="AQ5296" s="1026"/>
      <c r="AR5296" s="1027"/>
    </row>
    <row r="5297" spans="43:44" x14ac:dyDescent="0.25">
      <c r="AQ5297" s="1026"/>
      <c r="AR5297" s="1027"/>
    </row>
    <row r="5298" spans="43:44" x14ac:dyDescent="0.25">
      <c r="AQ5298" s="1026"/>
      <c r="AR5298" s="1027"/>
    </row>
    <row r="5299" spans="43:44" x14ac:dyDescent="0.25">
      <c r="AQ5299" s="1026"/>
      <c r="AR5299" s="1027"/>
    </row>
    <row r="5300" spans="43:44" x14ac:dyDescent="0.25">
      <c r="AQ5300" s="1026"/>
      <c r="AR5300" s="1027"/>
    </row>
    <row r="5301" spans="43:44" x14ac:dyDescent="0.25">
      <c r="AQ5301" s="1026"/>
      <c r="AR5301" s="1027"/>
    </row>
    <row r="5302" spans="43:44" x14ac:dyDescent="0.25">
      <c r="AQ5302" s="1026"/>
      <c r="AR5302" s="1027"/>
    </row>
    <row r="5303" spans="43:44" x14ac:dyDescent="0.25">
      <c r="AQ5303" s="1026"/>
      <c r="AR5303" s="1027"/>
    </row>
    <row r="5304" spans="43:44" x14ac:dyDescent="0.25">
      <c r="AQ5304" s="1026"/>
      <c r="AR5304" s="1027"/>
    </row>
    <row r="5305" spans="43:44" x14ac:dyDescent="0.25">
      <c r="AQ5305" s="1026"/>
      <c r="AR5305" s="1027"/>
    </row>
    <row r="5306" spans="43:44" x14ac:dyDescent="0.25">
      <c r="AQ5306" s="1026"/>
      <c r="AR5306" s="1027"/>
    </row>
    <row r="5307" spans="43:44" x14ac:dyDescent="0.25">
      <c r="AQ5307" s="1026"/>
      <c r="AR5307" s="1027"/>
    </row>
    <row r="5308" spans="43:44" x14ac:dyDescent="0.25">
      <c r="AQ5308" s="1026"/>
      <c r="AR5308" s="1027"/>
    </row>
    <row r="5309" spans="43:44" x14ac:dyDescent="0.25">
      <c r="AQ5309" s="1026"/>
      <c r="AR5309" s="1027"/>
    </row>
    <row r="5310" spans="43:44" x14ac:dyDescent="0.25">
      <c r="AQ5310" s="1026"/>
      <c r="AR5310" s="1027"/>
    </row>
    <row r="5311" spans="43:44" x14ac:dyDescent="0.25">
      <c r="AQ5311" s="1026"/>
      <c r="AR5311" s="1027"/>
    </row>
    <row r="5312" spans="43:44" x14ac:dyDescent="0.25">
      <c r="AQ5312" s="1026"/>
      <c r="AR5312" s="1027"/>
    </row>
    <row r="5313" spans="43:44" x14ac:dyDescent="0.25">
      <c r="AQ5313" s="1026"/>
      <c r="AR5313" s="1027"/>
    </row>
    <row r="5314" spans="43:44" x14ac:dyDescent="0.25">
      <c r="AQ5314" s="1026"/>
      <c r="AR5314" s="1027"/>
    </row>
    <row r="5315" spans="43:44" x14ac:dyDescent="0.25">
      <c r="AQ5315" s="1026"/>
      <c r="AR5315" s="1027"/>
    </row>
    <row r="5316" spans="43:44" x14ac:dyDescent="0.25">
      <c r="AQ5316" s="1026"/>
      <c r="AR5316" s="1027"/>
    </row>
    <row r="5317" spans="43:44" x14ac:dyDescent="0.25">
      <c r="AQ5317" s="1026"/>
      <c r="AR5317" s="1027"/>
    </row>
    <row r="5318" spans="43:44" x14ac:dyDescent="0.25">
      <c r="AQ5318" s="1026"/>
      <c r="AR5318" s="1027"/>
    </row>
    <row r="5319" spans="43:44" x14ac:dyDescent="0.25">
      <c r="AQ5319" s="1026"/>
      <c r="AR5319" s="1027"/>
    </row>
    <row r="5320" spans="43:44" x14ac:dyDescent="0.25">
      <c r="AQ5320" s="1026"/>
      <c r="AR5320" s="1027"/>
    </row>
    <row r="5321" spans="43:44" x14ac:dyDescent="0.25">
      <c r="AQ5321" s="1026"/>
      <c r="AR5321" s="1027"/>
    </row>
    <row r="5322" spans="43:44" x14ac:dyDescent="0.25">
      <c r="AQ5322" s="1026"/>
      <c r="AR5322" s="1027"/>
    </row>
    <row r="5323" spans="43:44" x14ac:dyDescent="0.25">
      <c r="AQ5323" s="1026"/>
      <c r="AR5323" s="1027"/>
    </row>
    <row r="5324" spans="43:44" x14ac:dyDescent="0.25">
      <c r="AQ5324" s="1026"/>
      <c r="AR5324" s="1027"/>
    </row>
    <row r="5325" spans="43:44" x14ac:dyDescent="0.25">
      <c r="AQ5325" s="1026"/>
      <c r="AR5325" s="1027"/>
    </row>
    <row r="5326" spans="43:44" x14ac:dyDescent="0.25">
      <c r="AQ5326" s="1026"/>
      <c r="AR5326" s="1027"/>
    </row>
    <row r="5327" spans="43:44" x14ac:dyDescent="0.25">
      <c r="AQ5327" s="1026"/>
      <c r="AR5327" s="1027"/>
    </row>
    <row r="5328" spans="43:44" x14ac:dyDescent="0.25">
      <c r="AQ5328" s="1026"/>
      <c r="AR5328" s="1027"/>
    </row>
    <row r="5329" spans="43:44" x14ac:dyDescent="0.25">
      <c r="AQ5329" s="1026"/>
      <c r="AR5329" s="1027"/>
    </row>
    <row r="5330" spans="43:44" x14ac:dyDescent="0.25">
      <c r="AQ5330" s="1026"/>
      <c r="AR5330" s="1027"/>
    </row>
    <row r="5331" spans="43:44" x14ac:dyDescent="0.25">
      <c r="AQ5331" s="1026"/>
      <c r="AR5331" s="1027"/>
    </row>
    <row r="5332" spans="43:44" x14ac:dyDescent="0.25">
      <c r="AQ5332" s="1026"/>
      <c r="AR5332" s="1027"/>
    </row>
    <row r="5333" spans="43:44" x14ac:dyDescent="0.25">
      <c r="AQ5333" s="1026"/>
      <c r="AR5333" s="1027"/>
    </row>
    <row r="5334" spans="43:44" x14ac:dyDescent="0.25">
      <c r="AQ5334" s="1026"/>
      <c r="AR5334" s="1027"/>
    </row>
    <row r="5335" spans="43:44" x14ac:dyDescent="0.25">
      <c r="AQ5335" s="1026"/>
      <c r="AR5335" s="1027"/>
    </row>
    <row r="5336" spans="43:44" x14ac:dyDescent="0.25">
      <c r="AQ5336" s="1026"/>
      <c r="AR5336" s="1027"/>
    </row>
    <row r="5337" spans="43:44" x14ac:dyDescent="0.25">
      <c r="AQ5337" s="1026"/>
      <c r="AR5337" s="1027"/>
    </row>
    <row r="5338" spans="43:44" x14ac:dyDescent="0.25">
      <c r="AQ5338" s="1026"/>
      <c r="AR5338" s="1027"/>
    </row>
    <row r="5339" spans="43:44" x14ac:dyDescent="0.25">
      <c r="AQ5339" s="1026"/>
      <c r="AR5339" s="1027"/>
    </row>
    <row r="5340" spans="43:44" x14ac:dyDescent="0.25">
      <c r="AQ5340" s="1026"/>
      <c r="AR5340" s="1027"/>
    </row>
    <row r="5341" spans="43:44" x14ac:dyDescent="0.25">
      <c r="AQ5341" s="1026"/>
      <c r="AR5341" s="1027"/>
    </row>
    <row r="5342" spans="43:44" x14ac:dyDescent="0.25">
      <c r="AQ5342" s="1026"/>
      <c r="AR5342" s="1027"/>
    </row>
    <row r="5343" spans="43:44" x14ac:dyDescent="0.25">
      <c r="AQ5343" s="1026"/>
      <c r="AR5343" s="1027"/>
    </row>
    <row r="5344" spans="43:44" x14ac:dyDescent="0.25">
      <c r="AQ5344" s="1026"/>
      <c r="AR5344" s="1027"/>
    </row>
    <row r="5345" spans="43:44" x14ac:dyDescent="0.25">
      <c r="AQ5345" s="1026"/>
      <c r="AR5345" s="1027"/>
    </row>
    <row r="5346" spans="43:44" x14ac:dyDescent="0.25">
      <c r="AQ5346" s="1026"/>
      <c r="AR5346" s="1027"/>
    </row>
    <row r="5347" spans="43:44" x14ac:dyDescent="0.25">
      <c r="AQ5347" s="1026"/>
      <c r="AR5347" s="1027"/>
    </row>
    <row r="5348" spans="43:44" x14ac:dyDescent="0.25">
      <c r="AQ5348" s="1026"/>
      <c r="AR5348" s="1027"/>
    </row>
    <row r="5349" spans="43:44" x14ac:dyDescent="0.25">
      <c r="AQ5349" s="1026"/>
      <c r="AR5349" s="1027"/>
    </row>
    <row r="5350" spans="43:44" x14ac:dyDescent="0.25">
      <c r="AQ5350" s="1026"/>
      <c r="AR5350" s="1027"/>
    </row>
    <row r="5351" spans="43:44" x14ac:dyDescent="0.25">
      <c r="AQ5351" s="1026"/>
      <c r="AR5351" s="1027"/>
    </row>
    <row r="5352" spans="43:44" x14ac:dyDescent="0.25">
      <c r="AQ5352" s="1026"/>
      <c r="AR5352" s="1027"/>
    </row>
    <row r="5353" spans="43:44" x14ac:dyDescent="0.25">
      <c r="AQ5353" s="1026"/>
      <c r="AR5353" s="1027"/>
    </row>
    <row r="5354" spans="43:44" x14ac:dyDescent="0.25">
      <c r="AQ5354" s="1026"/>
      <c r="AR5354" s="1027"/>
    </row>
    <row r="5355" spans="43:44" x14ac:dyDescent="0.25">
      <c r="AQ5355" s="1026"/>
      <c r="AR5355" s="1027"/>
    </row>
    <row r="5356" spans="43:44" x14ac:dyDescent="0.25">
      <c r="AQ5356" s="1026"/>
      <c r="AR5356" s="1027"/>
    </row>
    <row r="5357" spans="43:44" x14ac:dyDescent="0.25">
      <c r="AQ5357" s="1026"/>
      <c r="AR5357" s="1027"/>
    </row>
    <row r="5358" spans="43:44" x14ac:dyDescent="0.25">
      <c r="AQ5358" s="1026"/>
      <c r="AR5358" s="1027"/>
    </row>
    <row r="5359" spans="43:44" x14ac:dyDescent="0.25">
      <c r="AQ5359" s="1026"/>
      <c r="AR5359" s="1027"/>
    </row>
    <row r="5360" spans="43:44" x14ac:dyDescent="0.25">
      <c r="AQ5360" s="1026"/>
      <c r="AR5360" s="1027"/>
    </row>
    <row r="5361" spans="43:44" x14ac:dyDescent="0.25">
      <c r="AQ5361" s="1026"/>
      <c r="AR5361" s="1027"/>
    </row>
    <row r="5362" spans="43:44" x14ac:dyDescent="0.25">
      <c r="AQ5362" s="1026"/>
      <c r="AR5362" s="1027"/>
    </row>
    <row r="5363" spans="43:44" x14ac:dyDescent="0.25">
      <c r="AQ5363" s="1026"/>
      <c r="AR5363" s="1027"/>
    </row>
    <row r="5364" spans="43:44" x14ac:dyDescent="0.25">
      <c r="AQ5364" s="1026"/>
      <c r="AR5364" s="1027"/>
    </row>
    <row r="5365" spans="43:44" x14ac:dyDescent="0.25">
      <c r="AQ5365" s="1026"/>
      <c r="AR5365" s="1027"/>
    </row>
    <row r="5366" spans="43:44" x14ac:dyDescent="0.25">
      <c r="AQ5366" s="1026"/>
      <c r="AR5366" s="1027"/>
    </row>
    <row r="5367" spans="43:44" x14ac:dyDescent="0.25">
      <c r="AQ5367" s="1026"/>
      <c r="AR5367" s="1027"/>
    </row>
    <row r="5368" spans="43:44" x14ac:dyDescent="0.25">
      <c r="AQ5368" s="1026"/>
      <c r="AR5368" s="1027"/>
    </row>
    <row r="5369" spans="43:44" x14ac:dyDescent="0.25">
      <c r="AQ5369" s="1026"/>
      <c r="AR5369" s="1027"/>
    </row>
    <row r="5370" spans="43:44" x14ac:dyDescent="0.25">
      <c r="AQ5370" s="1026"/>
      <c r="AR5370" s="1027"/>
    </row>
    <row r="5371" spans="43:44" x14ac:dyDescent="0.25">
      <c r="AQ5371" s="1026"/>
      <c r="AR5371" s="1027"/>
    </row>
    <row r="5372" spans="43:44" x14ac:dyDescent="0.25">
      <c r="AQ5372" s="1026"/>
      <c r="AR5372" s="1027"/>
    </row>
    <row r="5373" spans="43:44" x14ac:dyDescent="0.25">
      <c r="AQ5373" s="1026"/>
      <c r="AR5373" s="1027"/>
    </row>
    <row r="5374" spans="43:44" x14ac:dyDescent="0.25">
      <c r="AQ5374" s="1026"/>
      <c r="AR5374" s="1027"/>
    </row>
    <row r="5375" spans="43:44" x14ac:dyDescent="0.25">
      <c r="AQ5375" s="1026"/>
      <c r="AR5375" s="1027"/>
    </row>
    <row r="5376" spans="43:44" x14ac:dyDescent="0.25">
      <c r="AQ5376" s="1026"/>
      <c r="AR5376" s="1027"/>
    </row>
    <row r="5377" spans="43:44" x14ac:dyDescent="0.25">
      <c r="AQ5377" s="1026"/>
      <c r="AR5377" s="1027"/>
    </row>
    <row r="5378" spans="43:44" x14ac:dyDescent="0.25">
      <c r="AQ5378" s="1026"/>
      <c r="AR5378" s="1027"/>
    </row>
    <row r="5379" spans="43:44" x14ac:dyDescent="0.25">
      <c r="AQ5379" s="1026"/>
      <c r="AR5379" s="1027"/>
    </row>
    <row r="5380" spans="43:44" x14ac:dyDescent="0.25">
      <c r="AQ5380" s="1026"/>
      <c r="AR5380" s="1027"/>
    </row>
    <row r="5381" spans="43:44" x14ac:dyDescent="0.25">
      <c r="AQ5381" s="1026"/>
      <c r="AR5381" s="1027"/>
    </row>
    <row r="5382" spans="43:44" x14ac:dyDescent="0.25">
      <c r="AQ5382" s="1026"/>
      <c r="AR5382" s="1027"/>
    </row>
    <row r="5383" spans="43:44" x14ac:dyDescent="0.25">
      <c r="AQ5383" s="1026"/>
      <c r="AR5383" s="1027"/>
    </row>
    <row r="5384" spans="43:44" x14ac:dyDescent="0.25">
      <c r="AQ5384" s="1026"/>
      <c r="AR5384" s="1027"/>
    </row>
    <row r="5385" spans="43:44" x14ac:dyDescent="0.25">
      <c r="AQ5385" s="1026"/>
      <c r="AR5385" s="1027"/>
    </row>
    <row r="5386" spans="43:44" x14ac:dyDescent="0.25">
      <c r="AQ5386" s="1026"/>
      <c r="AR5386" s="1027"/>
    </row>
    <row r="5387" spans="43:44" x14ac:dyDescent="0.25">
      <c r="AQ5387" s="1026"/>
      <c r="AR5387" s="1027"/>
    </row>
    <row r="5388" spans="43:44" x14ac:dyDescent="0.25">
      <c r="AQ5388" s="1026"/>
      <c r="AR5388" s="1027"/>
    </row>
    <row r="5389" spans="43:44" x14ac:dyDescent="0.25">
      <c r="AQ5389" s="1026"/>
      <c r="AR5389" s="1027"/>
    </row>
    <row r="5390" spans="43:44" x14ac:dyDescent="0.25">
      <c r="AQ5390" s="1026"/>
      <c r="AR5390" s="1027"/>
    </row>
    <row r="5391" spans="43:44" x14ac:dyDescent="0.25">
      <c r="AQ5391" s="1026"/>
      <c r="AR5391" s="1027"/>
    </row>
    <row r="5392" spans="43:44" x14ac:dyDescent="0.25">
      <c r="AQ5392" s="1026"/>
      <c r="AR5392" s="1027"/>
    </row>
    <row r="5393" spans="43:44" x14ac:dyDescent="0.25">
      <c r="AQ5393" s="1026"/>
      <c r="AR5393" s="1027"/>
    </row>
    <row r="5394" spans="43:44" x14ac:dyDescent="0.25">
      <c r="AQ5394" s="1026"/>
      <c r="AR5394" s="1027"/>
    </row>
    <row r="5395" spans="43:44" x14ac:dyDescent="0.25">
      <c r="AQ5395" s="1026"/>
      <c r="AR5395" s="1027"/>
    </row>
    <row r="5396" spans="43:44" x14ac:dyDescent="0.25">
      <c r="AQ5396" s="1026"/>
      <c r="AR5396" s="1027"/>
    </row>
    <row r="5397" spans="43:44" x14ac:dyDescent="0.25">
      <c r="AQ5397" s="1026"/>
      <c r="AR5397" s="1027"/>
    </row>
    <row r="5398" spans="43:44" x14ac:dyDescent="0.25">
      <c r="AQ5398" s="1026"/>
      <c r="AR5398" s="1027"/>
    </row>
    <row r="5399" spans="43:44" x14ac:dyDescent="0.25">
      <c r="AQ5399" s="1026"/>
      <c r="AR5399" s="1027"/>
    </row>
    <row r="5400" spans="43:44" x14ac:dyDescent="0.25">
      <c r="AQ5400" s="1026"/>
      <c r="AR5400" s="1027"/>
    </row>
    <row r="5401" spans="43:44" x14ac:dyDescent="0.25">
      <c r="AQ5401" s="1026"/>
      <c r="AR5401" s="1027"/>
    </row>
    <row r="5402" spans="43:44" x14ac:dyDescent="0.25">
      <c r="AQ5402" s="1026"/>
      <c r="AR5402" s="1027"/>
    </row>
    <row r="5403" spans="43:44" x14ac:dyDescent="0.25">
      <c r="AQ5403" s="1026"/>
      <c r="AR5403" s="1027"/>
    </row>
    <row r="5404" spans="43:44" x14ac:dyDescent="0.25">
      <c r="AQ5404" s="1026"/>
      <c r="AR5404" s="1027"/>
    </row>
    <row r="5405" spans="43:44" x14ac:dyDescent="0.25">
      <c r="AQ5405" s="1026"/>
      <c r="AR5405" s="1027"/>
    </row>
    <row r="5406" spans="43:44" x14ac:dyDescent="0.25">
      <c r="AQ5406" s="1026"/>
      <c r="AR5406" s="1027"/>
    </row>
    <row r="5407" spans="43:44" x14ac:dyDescent="0.25">
      <c r="AQ5407" s="1026"/>
      <c r="AR5407" s="1027"/>
    </row>
    <row r="5408" spans="43:44" x14ac:dyDescent="0.25">
      <c r="AQ5408" s="1026"/>
      <c r="AR5408" s="1027"/>
    </row>
    <row r="5409" spans="43:44" x14ac:dyDescent="0.25">
      <c r="AQ5409" s="1026"/>
      <c r="AR5409" s="1027"/>
    </row>
    <row r="5410" spans="43:44" x14ac:dyDescent="0.25">
      <c r="AQ5410" s="1026"/>
      <c r="AR5410" s="1027"/>
    </row>
    <row r="5411" spans="43:44" x14ac:dyDescent="0.25">
      <c r="AQ5411" s="1026"/>
      <c r="AR5411" s="1027"/>
    </row>
    <row r="5412" spans="43:44" x14ac:dyDescent="0.25">
      <c r="AQ5412" s="1026"/>
      <c r="AR5412" s="1027"/>
    </row>
    <row r="5413" spans="43:44" x14ac:dyDescent="0.25">
      <c r="AQ5413" s="1026"/>
      <c r="AR5413" s="1027"/>
    </row>
    <row r="5414" spans="43:44" x14ac:dyDescent="0.25">
      <c r="AQ5414" s="1026"/>
      <c r="AR5414" s="1027"/>
    </row>
    <row r="5415" spans="43:44" x14ac:dyDescent="0.25">
      <c r="AQ5415" s="1026"/>
      <c r="AR5415" s="1027"/>
    </row>
    <row r="5416" spans="43:44" x14ac:dyDescent="0.25">
      <c r="AQ5416" s="1026"/>
      <c r="AR5416" s="1027"/>
    </row>
    <row r="5417" spans="43:44" x14ac:dyDescent="0.25">
      <c r="AQ5417" s="1026"/>
      <c r="AR5417" s="1027"/>
    </row>
    <row r="5418" spans="43:44" x14ac:dyDescent="0.25">
      <c r="AQ5418" s="1026"/>
      <c r="AR5418" s="1027"/>
    </row>
    <row r="5419" spans="43:44" x14ac:dyDescent="0.25">
      <c r="AQ5419" s="1026"/>
      <c r="AR5419" s="1027"/>
    </row>
    <row r="5420" spans="43:44" x14ac:dyDescent="0.25">
      <c r="AQ5420" s="1026"/>
      <c r="AR5420" s="1027"/>
    </row>
    <row r="5421" spans="43:44" x14ac:dyDescent="0.25">
      <c r="AQ5421" s="1026"/>
      <c r="AR5421" s="1027"/>
    </row>
    <row r="5422" spans="43:44" x14ac:dyDescent="0.25">
      <c r="AQ5422" s="1026"/>
      <c r="AR5422" s="1027"/>
    </row>
    <row r="5423" spans="43:44" x14ac:dyDescent="0.25">
      <c r="AQ5423" s="1026"/>
      <c r="AR5423" s="1027"/>
    </row>
    <row r="5424" spans="43:44" x14ac:dyDescent="0.25">
      <c r="AQ5424" s="1026"/>
      <c r="AR5424" s="1027"/>
    </row>
    <row r="5425" spans="43:44" x14ac:dyDescent="0.25">
      <c r="AQ5425" s="1026"/>
      <c r="AR5425" s="1027"/>
    </row>
    <row r="5426" spans="43:44" x14ac:dyDescent="0.25">
      <c r="AQ5426" s="1026"/>
      <c r="AR5426" s="1027"/>
    </row>
    <row r="5427" spans="43:44" x14ac:dyDescent="0.25">
      <c r="AQ5427" s="1026"/>
      <c r="AR5427" s="1027"/>
    </row>
    <row r="5428" spans="43:44" x14ac:dyDescent="0.25">
      <c r="AQ5428" s="1026"/>
      <c r="AR5428" s="1027"/>
    </row>
    <row r="5429" spans="43:44" x14ac:dyDescent="0.25">
      <c r="AQ5429" s="1026"/>
      <c r="AR5429" s="1027"/>
    </row>
    <row r="5430" spans="43:44" x14ac:dyDescent="0.25">
      <c r="AQ5430" s="1026"/>
      <c r="AR5430" s="1027"/>
    </row>
    <row r="5431" spans="43:44" x14ac:dyDescent="0.25">
      <c r="AQ5431" s="1026"/>
      <c r="AR5431" s="1027"/>
    </row>
    <row r="5432" spans="43:44" x14ac:dyDescent="0.25">
      <c r="AQ5432" s="1026"/>
      <c r="AR5432" s="1027"/>
    </row>
    <row r="5433" spans="43:44" x14ac:dyDescent="0.25">
      <c r="AQ5433" s="1026"/>
      <c r="AR5433" s="1027"/>
    </row>
    <row r="5434" spans="43:44" x14ac:dyDescent="0.25">
      <c r="AQ5434" s="1026"/>
      <c r="AR5434" s="1027"/>
    </row>
    <row r="5435" spans="43:44" x14ac:dyDescent="0.25">
      <c r="AQ5435" s="1026"/>
      <c r="AR5435" s="1027"/>
    </row>
    <row r="5436" spans="43:44" x14ac:dyDescent="0.25">
      <c r="AQ5436" s="1026"/>
      <c r="AR5436" s="1027"/>
    </row>
    <row r="5437" spans="43:44" x14ac:dyDescent="0.25">
      <c r="AQ5437" s="1026"/>
      <c r="AR5437" s="1027"/>
    </row>
    <row r="5438" spans="43:44" x14ac:dyDescent="0.25">
      <c r="AQ5438" s="1026"/>
      <c r="AR5438" s="1027"/>
    </row>
    <row r="5439" spans="43:44" x14ac:dyDescent="0.25">
      <c r="AQ5439" s="1026"/>
      <c r="AR5439" s="1027"/>
    </row>
    <row r="5440" spans="43:44" x14ac:dyDescent="0.25">
      <c r="AQ5440" s="1026"/>
      <c r="AR5440" s="1027"/>
    </row>
    <row r="5441" spans="43:44" x14ac:dyDescent="0.25">
      <c r="AQ5441" s="1026"/>
      <c r="AR5441" s="1027"/>
    </row>
    <row r="5442" spans="43:44" x14ac:dyDescent="0.25">
      <c r="AQ5442" s="1026"/>
      <c r="AR5442" s="1027"/>
    </row>
    <row r="5443" spans="43:44" x14ac:dyDescent="0.25">
      <c r="AQ5443" s="1026"/>
      <c r="AR5443" s="1027"/>
    </row>
    <row r="5444" spans="43:44" x14ac:dyDescent="0.25">
      <c r="AQ5444" s="1026"/>
      <c r="AR5444" s="1027"/>
    </row>
    <row r="5445" spans="43:44" x14ac:dyDescent="0.25">
      <c r="AQ5445" s="1026"/>
      <c r="AR5445" s="1027"/>
    </row>
    <row r="5446" spans="43:44" x14ac:dyDescent="0.25">
      <c r="AQ5446" s="1026"/>
      <c r="AR5446" s="1027"/>
    </row>
    <row r="5447" spans="43:44" x14ac:dyDescent="0.25">
      <c r="AQ5447" s="1026"/>
      <c r="AR5447" s="1027"/>
    </row>
    <row r="5448" spans="43:44" x14ac:dyDescent="0.25">
      <c r="AQ5448" s="1026"/>
      <c r="AR5448" s="1027"/>
    </row>
    <row r="5449" spans="43:44" x14ac:dyDescent="0.25">
      <c r="AQ5449" s="1026"/>
      <c r="AR5449" s="1027"/>
    </row>
    <row r="5450" spans="43:44" x14ac:dyDescent="0.25">
      <c r="AQ5450" s="1026"/>
      <c r="AR5450" s="1027"/>
    </row>
    <row r="5451" spans="43:44" x14ac:dyDescent="0.25">
      <c r="AQ5451" s="1026"/>
      <c r="AR5451" s="1027"/>
    </row>
    <row r="5452" spans="43:44" x14ac:dyDescent="0.25">
      <c r="AQ5452" s="1026"/>
      <c r="AR5452" s="1027"/>
    </row>
    <row r="5453" spans="43:44" x14ac:dyDescent="0.25">
      <c r="AQ5453" s="1026"/>
      <c r="AR5453" s="1027"/>
    </row>
    <row r="5454" spans="43:44" x14ac:dyDescent="0.25">
      <c r="AQ5454" s="1026"/>
      <c r="AR5454" s="1027"/>
    </row>
    <row r="5455" spans="43:44" x14ac:dyDescent="0.25">
      <c r="AQ5455" s="1026"/>
      <c r="AR5455" s="1027"/>
    </row>
    <row r="5456" spans="43:44" x14ac:dyDescent="0.25">
      <c r="AQ5456" s="1026"/>
      <c r="AR5456" s="1027"/>
    </row>
    <row r="5457" spans="43:44" x14ac:dyDescent="0.25">
      <c r="AQ5457" s="1026"/>
      <c r="AR5457" s="1027"/>
    </row>
    <row r="5458" spans="43:44" x14ac:dyDescent="0.25">
      <c r="AQ5458" s="1026"/>
      <c r="AR5458" s="1027"/>
    </row>
    <row r="5459" spans="43:44" x14ac:dyDescent="0.25">
      <c r="AQ5459" s="1026"/>
      <c r="AR5459" s="1027"/>
    </row>
    <row r="5460" spans="43:44" x14ac:dyDescent="0.25">
      <c r="AQ5460" s="1026"/>
      <c r="AR5460" s="1027"/>
    </row>
    <row r="5461" spans="43:44" x14ac:dyDescent="0.25">
      <c r="AQ5461" s="1026"/>
      <c r="AR5461" s="1027"/>
    </row>
    <row r="5462" spans="43:44" x14ac:dyDescent="0.25">
      <c r="AQ5462" s="1026"/>
      <c r="AR5462" s="1027"/>
    </row>
    <row r="5463" spans="43:44" x14ac:dyDescent="0.25">
      <c r="AQ5463" s="1026"/>
      <c r="AR5463" s="1027"/>
    </row>
    <row r="5464" spans="43:44" x14ac:dyDescent="0.25">
      <c r="AQ5464" s="1026"/>
      <c r="AR5464" s="1027"/>
    </row>
    <row r="5465" spans="43:44" x14ac:dyDescent="0.25">
      <c r="AQ5465" s="1026"/>
      <c r="AR5465" s="1027"/>
    </row>
    <row r="5466" spans="43:44" x14ac:dyDescent="0.25">
      <c r="AQ5466" s="1026"/>
      <c r="AR5466" s="1027"/>
    </row>
    <row r="5467" spans="43:44" x14ac:dyDescent="0.25">
      <c r="AQ5467" s="1026"/>
      <c r="AR5467" s="1027"/>
    </row>
    <row r="5468" spans="43:44" x14ac:dyDescent="0.25">
      <c r="AQ5468" s="1026"/>
      <c r="AR5468" s="1027"/>
    </row>
    <row r="5469" spans="43:44" x14ac:dyDescent="0.25">
      <c r="AQ5469" s="1026"/>
      <c r="AR5469" s="1027"/>
    </row>
    <row r="5470" spans="43:44" x14ac:dyDescent="0.25">
      <c r="AQ5470" s="1026"/>
      <c r="AR5470" s="1027"/>
    </row>
    <row r="5471" spans="43:44" x14ac:dyDescent="0.25">
      <c r="AQ5471" s="1026"/>
      <c r="AR5471" s="1027"/>
    </row>
    <row r="5472" spans="43:44" x14ac:dyDescent="0.25">
      <c r="AQ5472" s="1026"/>
      <c r="AR5472" s="1027"/>
    </row>
    <row r="5473" spans="43:44" x14ac:dyDescent="0.25">
      <c r="AQ5473" s="1026"/>
      <c r="AR5473" s="1027"/>
    </row>
    <row r="5474" spans="43:44" x14ac:dyDescent="0.25">
      <c r="AQ5474" s="1026"/>
      <c r="AR5474" s="1027"/>
    </row>
    <row r="5475" spans="43:44" x14ac:dyDescent="0.25">
      <c r="AQ5475" s="1026"/>
      <c r="AR5475" s="1027"/>
    </row>
    <row r="5476" spans="43:44" x14ac:dyDescent="0.25">
      <c r="AQ5476" s="1026"/>
      <c r="AR5476" s="1027"/>
    </row>
    <row r="5477" spans="43:44" x14ac:dyDescent="0.25">
      <c r="AQ5477" s="1026"/>
      <c r="AR5477" s="1027"/>
    </row>
    <row r="5478" spans="43:44" x14ac:dyDescent="0.25">
      <c r="AQ5478" s="1026"/>
      <c r="AR5478" s="1027"/>
    </row>
    <row r="5479" spans="43:44" x14ac:dyDescent="0.25">
      <c r="AQ5479" s="1026"/>
      <c r="AR5479" s="1027"/>
    </row>
    <row r="5480" spans="43:44" x14ac:dyDescent="0.25">
      <c r="AQ5480" s="1026"/>
      <c r="AR5480" s="1027"/>
    </row>
    <row r="5481" spans="43:44" x14ac:dyDescent="0.25">
      <c r="AQ5481" s="1026"/>
      <c r="AR5481" s="1027"/>
    </row>
    <row r="5482" spans="43:44" x14ac:dyDescent="0.25">
      <c r="AQ5482" s="1026"/>
      <c r="AR5482" s="1027"/>
    </row>
    <row r="5483" spans="43:44" x14ac:dyDescent="0.25">
      <c r="AQ5483" s="1026"/>
      <c r="AR5483" s="1027"/>
    </row>
    <row r="5484" spans="43:44" x14ac:dyDescent="0.25">
      <c r="AQ5484" s="1026"/>
      <c r="AR5484" s="1027"/>
    </row>
    <row r="5485" spans="43:44" x14ac:dyDescent="0.25">
      <c r="AQ5485" s="1026"/>
      <c r="AR5485" s="1027"/>
    </row>
    <row r="5486" spans="43:44" x14ac:dyDescent="0.25">
      <c r="AQ5486" s="1026"/>
      <c r="AR5486" s="1027"/>
    </row>
    <row r="5487" spans="43:44" x14ac:dyDescent="0.25">
      <c r="AQ5487" s="1026"/>
      <c r="AR5487" s="1027"/>
    </row>
    <row r="5488" spans="43:44" x14ac:dyDescent="0.25">
      <c r="AQ5488" s="1026"/>
      <c r="AR5488" s="1027"/>
    </row>
    <row r="5489" spans="43:44" x14ac:dyDescent="0.25">
      <c r="AQ5489" s="1026"/>
      <c r="AR5489" s="1027"/>
    </row>
    <row r="5490" spans="43:44" x14ac:dyDescent="0.25">
      <c r="AQ5490" s="1026"/>
      <c r="AR5490" s="1027"/>
    </row>
    <row r="5491" spans="43:44" x14ac:dyDescent="0.25">
      <c r="AQ5491" s="1026"/>
      <c r="AR5491" s="1027"/>
    </row>
    <row r="5492" spans="43:44" x14ac:dyDescent="0.25">
      <c r="AQ5492" s="1026"/>
      <c r="AR5492" s="1027"/>
    </row>
    <row r="5493" spans="43:44" x14ac:dyDescent="0.25">
      <c r="AQ5493" s="1026"/>
      <c r="AR5493" s="1027"/>
    </row>
    <row r="5494" spans="43:44" x14ac:dyDescent="0.25">
      <c r="AQ5494" s="1026"/>
      <c r="AR5494" s="1027"/>
    </row>
    <row r="5495" spans="43:44" x14ac:dyDescent="0.25">
      <c r="AQ5495" s="1026"/>
      <c r="AR5495" s="1027"/>
    </row>
    <row r="5496" spans="43:44" x14ac:dyDescent="0.25">
      <c r="AQ5496" s="1026"/>
      <c r="AR5496" s="1027"/>
    </row>
    <row r="5497" spans="43:44" x14ac:dyDescent="0.25">
      <c r="AQ5497" s="1026"/>
      <c r="AR5497" s="1027"/>
    </row>
    <row r="5498" spans="43:44" x14ac:dyDescent="0.25">
      <c r="AQ5498" s="1026"/>
      <c r="AR5498" s="1027"/>
    </row>
    <row r="5499" spans="43:44" x14ac:dyDescent="0.25">
      <c r="AQ5499" s="1026"/>
      <c r="AR5499" s="1027"/>
    </row>
    <row r="5500" spans="43:44" x14ac:dyDescent="0.25">
      <c r="AQ5500" s="1026"/>
      <c r="AR5500" s="1027"/>
    </row>
    <row r="5501" spans="43:44" x14ac:dyDescent="0.25">
      <c r="AQ5501" s="1026"/>
      <c r="AR5501" s="1027"/>
    </row>
    <row r="5502" spans="43:44" x14ac:dyDescent="0.25">
      <c r="AQ5502" s="1026"/>
      <c r="AR5502" s="1027"/>
    </row>
    <row r="5503" spans="43:44" x14ac:dyDescent="0.25">
      <c r="AQ5503" s="1026"/>
      <c r="AR5503" s="1027"/>
    </row>
    <row r="5504" spans="43:44" x14ac:dyDescent="0.25">
      <c r="AQ5504" s="1026"/>
      <c r="AR5504" s="1027"/>
    </row>
    <row r="5505" spans="43:44" x14ac:dyDescent="0.25">
      <c r="AQ5505" s="1026"/>
      <c r="AR5505" s="1027"/>
    </row>
    <row r="5506" spans="43:44" x14ac:dyDescent="0.25">
      <c r="AQ5506" s="1026"/>
      <c r="AR5506" s="1027"/>
    </row>
    <row r="5507" spans="43:44" x14ac:dyDescent="0.25">
      <c r="AQ5507" s="1026"/>
      <c r="AR5507" s="1027"/>
    </row>
    <row r="5508" spans="43:44" x14ac:dyDescent="0.25">
      <c r="AQ5508" s="1026"/>
      <c r="AR5508" s="1027"/>
    </row>
    <row r="5509" spans="43:44" x14ac:dyDescent="0.25">
      <c r="AQ5509" s="1026"/>
      <c r="AR5509" s="1027"/>
    </row>
    <row r="5510" spans="43:44" x14ac:dyDescent="0.25">
      <c r="AQ5510" s="1026"/>
      <c r="AR5510" s="1027"/>
    </row>
    <row r="5511" spans="43:44" x14ac:dyDescent="0.25">
      <c r="AQ5511" s="1026"/>
      <c r="AR5511" s="1027"/>
    </row>
    <row r="5512" spans="43:44" x14ac:dyDescent="0.25">
      <c r="AQ5512" s="1026"/>
      <c r="AR5512" s="1027"/>
    </row>
    <row r="5513" spans="43:44" x14ac:dyDescent="0.25">
      <c r="AQ5513" s="1026"/>
      <c r="AR5513" s="1027"/>
    </row>
    <row r="5514" spans="43:44" x14ac:dyDescent="0.25">
      <c r="AQ5514" s="1026"/>
      <c r="AR5514" s="1027"/>
    </row>
    <row r="5515" spans="43:44" x14ac:dyDescent="0.25">
      <c r="AQ5515" s="1026"/>
      <c r="AR5515" s="1027"/>
    </row>
    <row r="5516" spans="43:44" x14ac:dyDescent="0.25">
      <c r="AQ5516" s="1026"/>
      <c r="AR5516" s="1027"/>
    </row>
    <row r="5517" spans="43:44" x14ac:dyDescent="0.25">
      <c r="AQ5517" s="1026"/>
      <c r="AR5517" s="1027"/>
    </row>
    <row r="5518" spans="43:44" x14ac:dyDescent="0.25">
      <c r="AQ5518" s="1026"/>
      <c r="AR5518" s="1027"/>
    </row>
    <row r="5519" spans="43:44" x14ac:dyDescent="0.25">
      <c r="AQ5519" s="1026"/>
      <c r="AR5519" s="1027"/>
    </row>
    <row r="5520" spans="43:44" x14ac:dyDescent="0.25">
      <c r="AQ5520" s="1026"/>
      <c r="AR5520" s="1027"/>
    </row>
    <row r="5521" spans="43:44" x14ac:dyDescent="0.25">
      <c r="AQ5521" s="1026"/>
      <c r="AR5521" s="1027"/>
    </row>
    <row r="5522" spans="43:44" x14ac:dyDescent="0.25">
      <c r="AQ5522" s="1026"/>
      <c r="AR5522" s="1027"/>
    </row>
    <row r="5523" spans="43:44" x14ac:dyDescent="0.25">
      <c r="AQ5523" s="1026"/>
      <c r="AR5523" s="1027"/>
    </row>
    <row r="5524" spans="43:44" x14ac:dyDescent="0.25">
      <c r="AQ5524" s="1026"/>
      <c r="AR5524" s="1027"/>
    </row>
    <row r="5525" spans="43:44" x14ac:dyDescent="0.25">
      <c r="AQ5525" s="1026"/>
      <c r="AR5525" s="1027"/>
    </row>
    <row r="5526" spans="43:44" x14ac:dyDescent="0.25">
      <c r="AQ5526" s="1026"/>
      <c r="AR5526" s="1027"/>
    </row>
    <row r="5527" spans="43:44" x14ac:dyDescent="0.25">
      <c r="AQ5527" s="1026"/>
      <c r="AR5527" s="1027"/>
    </row>
    <row r="5528" spans="43:44" x14ac:dyDescent="0.25">
      <c r="AQ5528" s="1026"/>
      <c r="AR5528" s="1027"/>
    </row>
    <row r="5529" spans="43:44" x14ac:dyDescent="0.25">
      <c r="AQ5529" s="1026"/>
      <c r="AR5529" s="1027"/>
    </row>
    <row r="5530" spans="43:44" x14ac:dyDescent="0.25">
      <c r="AQ5530" s="1026"/>
      <c r="AR5530" s="1027"/>
    </row>
    <row r="5531" spans="43:44" x14ac:dyDescent="0.25">
      <c r="AQ5531" s="1026"/>
      <c r="AR5531" s="1027"/>
    </row>
    <row r="5532" spans="43:44" x14ac:dyDescent="0.25">
      <c r="AQ5532" s="1026"/>
      <c r="AR5532" s="1027"/>
    </row>
    <row r="5533" spans="43:44" x14ac:dyDescent="0.25">
      <c r="AQ5533" s="1026"/>
      <c r="AR5533" s="1027"/>
    </row>
    <row r="5534" spans="43:44" x14ac:dyDescent="0.25">
      <c r="AQ5534" s="1026"/>
      <c r="AR5534" s="1027"/>
    </row>
    <row r="5535" spans="43:44" x14ac:dyDescent="0.25">
      <c r="AQ5535" s="1026"/>
      <c r="AR5535" s="1027"/>
    </row>
    <row r="5536" spans="43:44" x14ac:dyDescent="0.25">
      <c r="AQ5536" s="1026"/>
      <c r="AR5536" s="1027"/>
    </row>
    <row r="5537" spans="43:44" x14ac:dyDescent="0.25">
      <c r="AQ5537" s="1026"/>
      <c r="AR5537" s="1027"/>
    </row>
    <row r="5538" spans="43:44" x14ac:dyDescent="0.25">
      <c r="AQ5538" s="1026"/>
      <c r="AR5538" s="1027"/>
    </row>
    <row r="5539" spans="43:44" x14ac:dyDescent="0.25">
      <c r="AQ5539" s="1026"/>
      <c r="AR5539" s="1027"/>
    </row>
    <row r="5540" spans="43:44" x14ac:dyDescent="0.25">
      <c r="AQ5540" s="1026"/>
      <c r="AR5540" s="1027"/>
    </row>
    <row r="5541" spans="43:44" x14ac:dyDescent="0.25">
      <c r="AQ5541" s="1026"/>
      <c r="AR5541" s="1027"/>
    </row>
    <row r="5542" spans="43:44" x14ac:dyDescent="0.25">
      <c r="AQ5542" s="1026"/>
      <c r="AR5542" s="1027"/>
    </row>
    <row r="5543" spans="43:44" x14ac:dyDescent="0.25">
      <c r="AQ5543" s="1026"/>
      <c r="AR5543" s="1027"/>
    </row>
    <row r="5544" spans="43:44" x14ac:dyDescent="0.25">
      <c r="AQ5544" s="1026"/>
      <c r="AR5544" s="1027"/>
    </row>
    <row r="5545" spans="43:44" x14ac:dyDescent="0.25">
      <c r="AQ5545" s="1026"/>
      <c r="AR5545" s="1027"/>
    </row>
    <row r="5546" spans="43:44" x14ac:dyDescent="0.25">
      <c r="AQ5546" s="1026"/>
      <c r="AR5546" s="1027"/>
    </row>
    <row r="5547" spans="43:44" x14ac:dyDescent="0.25">
      <c r="AQ5547" s="1026"/>
      <c r="AR5547" s="1027"/>
    </row>
    <row r="5548" spans="43:44" x14ac:dyDescent="0.25">
      <c r="AQ5548" s="1026"/>
      <c r="AR5548" s="1027"/>
    </row>
    <row r="5549" spans="43:44" x14ac:dyDescent="0.25">
      <c r="AQ5549" s="1026"/>
      <c r="AR5549" s="1027"/>
    </row>
    <row r="5550" spans="43:44" x14ac:dyDescent="0.25">
      <c r="AQ5550" s="1026"/>
      <c r="AR5550" s="1027"/>
    </row>
    <row r="5551" spans="43:44" x14ac:dyDescent="0.25">
      <c r="AQ5551" s="1026"/>
      <c r="AR5551" s="1027"/>
    </row>
    <row r="5552" spans="43:44" x14ac:dyDescent="0.25">
      <c r="AQ5552" s="1026"/>
      <c r="AR5552" s="1027"/>
    </row>
    <row r="5553" spans="43:44" x14ac:dyDescent="0.25">
      <c r="AQ5553" s="1026"/>
      <c r="AR5553" s="1027"/>
    </row>
    <row r="5554" spans="43:44" x14ac:dyDescent="0.25">
      <c r="AQ5554" s="1026"/>
      <c r="AR5554" s="1027"/>
    </row>
    <row r="5555" spans="43:44" x14ac:dyDescent="0.25">
      <c r="AQ5555" s="1026"/>
      <c r="AR5555" s="1027"/>
    </row>
    <row r="5556" spans="43:44" x14ac:dyDescent="0.25">
      <c r="AQ5556" s="1026"/>
      <c r="AR5556" s="1027"/>
    </row>
    <row r="5557" spans="43:44" x14ac:dyDescent="0.25">
      <c r="AQ5557" s="1026"/>
      <c r="AR5557" s="1027"/>
    </row>
    <row r="5558" spans="43:44" x14ac:dyDescent="0.25">
      <c r="AQ5558" s="1026"/>
      <c r="AR5558" s="1027"/>
    </row>
    <row r="5559" spans="43:44" x14ac:dyDescent="0.25">
      <c r="AQ5559" s="1026"/>
      <c r="AR5559" s="1027"/>
    </row>
    <row r="5560" spans="43:44" x14ac:dyDescent="0.25">
      <c r="AQ5560" s="1026"/>
      <c r="AR5560" s="1027"/>
    </row>
    <row r="5561" spans="43:44" x14ac:dyDescent="0.25">
      <c r="AQ5561" s="1026"/>
      <c r="AR5561" s="1027"/>
    </row>
    <row r="5562" spans="43:44" x14ac:dyDescent="0.25">
      <c r="AQ5562" s="1026"/>
      <c r="AR5562" s="1027"/>
    </row>
    <row r="5563" spans="43:44" x14ac:dyDescent="0.25">
      <c r="AQ5563" s="1026"/>
      <c r="AR5563" s="1027"/>
    </row>
    <row r="5564" spans="43:44" x14ac:dyDescent="0.25">
      <c r="AQ5564" s="1026"/>
      <c r="AR5564" s="1027"/>
    </row>
    <row r="5565" spans="43:44" x14ac:dyDescent="0.25">
      <c r="AQ5565" s="1026"/>
      <c r="AR5565" s="1027"/>
    </row>
    <row r="5566" spans="43:44" x14ac:dyDescent="0.25">
      <c r="AQ5566" s="1026"/>
      <c r="AR5566" s="1027"/>
    </row>
    <row r="5567" spans="43:44" x14ac:dyDescent="0.25">
      <c r="AQ5567" s="1026"/>
      <c r="AR5567" s="1027"/>
    </row>
    <row r="5568" spans="43:44" x14ac:dyDescent="0.25">
      <c r="AQ5568" s="1026"/>
      <c r="AR5568" s="1027"/>
    </row>
    <row r="5569" spans="43:44" x14ac:dyDescent="0.25">
      <c r="AQ5569" s="1026"/>
      <c r="AR5569" s="1027"/>
    </row>
    <row r="5570" spans="43:44" x14ac:dyDescent="0.25">
      <c r="AQ5570" s="1026"/>
      <c r="AR5570" s="1027"/>
    </row>
    <row r="5571" spans="43:44" x14ac:dyDescent="0.25">
      <c r="AQ5571" s="1026"/>
      <c r="AR5571" s="1027"/>
    </row>
    <row r="5572" spans="43:44" x14ac:dyDescent="0.25">
      <c r="AQ5572" s="1026"/>
      <c r="AR5572" s="1027"/>
    </row>
    <row r="5573" spans="43:44" x14ac:dyDescent="0.25">
      <c r="AQ5573" s="1026"/>
      <c r="AR5573" s="1027"/>
    </row>
    <row r="5574" spans="43:44" x14ac:dyDescent="0.25">
      <c r="AQ5574" s="1026"/>
      <c r="AR5574" s="1027"/>
    </row>
    <row r="5575" spans="43:44" x14ac:dyDescent="0.25">
      <c r="AQ5575" s="1026"/>
      <c r="AR5575" s="1027"/>
    </row>
    <row r="5576" spans="43:44" x14ac:dyDescent="0.25">
      <c r="AQ5576" s="1026"/>
      <c r="AR5576" s="1027"/>
    </row>
    <row r="5577" spans="43:44" x14ac:dyDescent="0.25">
      <c r="AQ5577" s="1026"/>
      <c r="AR5577" s="1027"/>
    </row>
    <row r="5578" spans="43:44" x14ac:dyDescent="0.25">
      <c r="AQ5578" s="1026"/>
      <c r="AR5578" s="1027"/>
    </row>
    <row r="5579" spans="43:44" x14ac:dyDescent="0.25">
      <c r="AQ5579" s="1026"/>
      <c r="AR5579" s="1027"/>
    </row>
    <row r="5580" spans="43:44" x14ac:dyDescent="0.25">
      <c r="AQ5580" s="1026"/>
      <c r="AR5580" s="1027"/>
    </row>
    <row r="5581" spans="43:44" x14ac:dyDescent="0.25">
      <c r="AQ5581" s="1026"/>
      <c r="AR5581" s="1027"/>
    </row>
    <row r="5582" spans="43:44" x14ac:dyDescent="0.25">
      <c r="AQ5582" s="1026"/>
      <c r="AR5582" s="1027"/>
    </row>
    <row r="5583" spans="43:44" x14ac:dyDescent="0.25">
      <c r="AQ5583" s="1026"/>
      <c r="AR5583" s="1027"/>
    </row>
    <row r="5584" spans="43:44" x14ac:dyDescent="0.25">
      <c r="AQ5584" s="1026"/>
      <c r="AR5584" s="1027"/>
    </row>
    <row r="5585" spans="43:44" x14ac:dyDescent="0.25">
      <c r="AQ5585" s="1026"/>
      <c r="AR5585" s="1027"/>
    </row>
    <row r="5586" spans="43:44" x14ac:dyDescent="0.25">
      <c r="AQ5586" s="1026"/>
      <c r="AR5586" s="1027"/>
    </row>
    <row r="5587" spans="43:44" x14ac:dyDescent="0.25">
      <c r="AQ5587" s="1026"/>
      <c r="AR5587" s="1027"/>
    </row>
    <row r="5588" spans="43:44" x14ac:dyDescent="0.25">
      <c r="AQ5588" s="1026"/>
      <c r="AR5588" s="1027"/>
    </row>
    <row r="5589" spans="43:44" x14ac:dyDescent="0.25">
      <c r="AQ5589" s="1026"/>
      <c r="AR5589" s="1027"/>
    </row>
    <row r="5590" spans="43:44" x14ac:dyDescent="0.25">
      <c r="AQ5590" s="1026"/>
      <c r="AR5590" s="1027"/>
    </row>
    <row r="5591" spans="43:44" x14ac:dyDescent="0.25">
      <c r="AQ5591" s="1026"/>
      <c r="AR5591" s="1027"/>
    </row>
    <row r="5592" spans="43:44" x14ac:dyDescent="0.25">
      <c r="AQ5592" s="1026"/>
      <c r="AR5592" s="1027"/>
    </row>
    <row r="5593" spans="43:44" x14ac:dyDescent="0.25">
      <c r="AQ5593" s="1026"/>
      <c r="AR5593" s="1027"/>
    </row>
    <row r="5594" spans="43:44" x14ac:dyDescent="0.25">
      <c r="AQ5594" s="1026"/>
      <c r="AR5594" s="1027"/>
    </row>
    <row r="5595" spans="43:44" x14ac:dyDescent="0.25">
      <c r="AQ5595" s="1026"/>
      <c r="AR5595" s="1027"/>
    </row>
    <row r="5596" spans="43:44" x14ac:dyDescent="0.25">
      <c r="AQ5596" s="1026"/>
      <c r="AR5596" s="1027"/>
    </row>
    <row r="5597" spans="43:44" x14ac:dyDescent="0.25">
      <c r="AQ5597" s="1026"/>
      <c r="AR5597" s="1027"/>
    </row>
    <row r="5598" spans="43:44" x14ac:dyDescent="0.25">
      <c r="AQ5598" s="1026"/>
      <c r="AR5598" s="1027"/>
    </row>
    <row r="5599" spans="43:44" x14ac:dyDescent="0.25">
      <c r="AQ5599" s="1026"/>
      <c r="AR5599" s="1027"/>
    </row>
    <row r="5600" spans="43:44" x14ac:dyDescent="0.25">
      <c r="AQ5600" s="1026"/>
      <c r="AR5600" s="1027"/>
    </row>
    <row r="5601" spans="43:44" x14ac:dyDescent="0.25">
      <c r="AQ5601" s="1026"/>
      <c r="AR5601" s="1027"/>
    </row>
    <row r="5602" spans="43:44" x14ac:dyDescent="0.25">
      <c r="AQ5602" s="1026"/>
      <c r="AR5602" s="1027"/>
    </row>
    <row r="5603" spans="43:44" x14ac:dyDescent="0.25">
      <c r="AQ5603" s="1026"/>
      <c r="AR5603" s="1027"/>
    </row>
    <row r="5604" spans="43:44" x14ac:dyDescent="0.25">
      <c r="AQ5604" s="1026"/>
      <c r="AR5604" s="1027"/>
    </row>
    <row r="5605" spans="43:44" x14ac:dyDescent="0.25">
      <c r="AQ5605" s="1026"/>
      <c r="AR5605" s="1027"/>
    </row>
    <row r="5606" spans="43:44" x14ac:dyDescent="0.25">
      <c r="AQ5606" s="1026"/>
      <c r="AR5606" s="1027"/>
    </row>
    <row r="5607" spans="43:44" x14ac:dyDescent="0.25">
      <c r="AQ5607" s="1026"/>
      <c r="AR5607" s="1027"/>
    </row>
    <row r="5608" spans="43:44" x14ac:dyDescent="0.25">
      <c r="AQ5608" s="1026"/>
      <c r="AR5608" s="1027"/>
    </row>
    <row r="5609" spans="43:44" x14ac:dyDescent="0.25">
      <c r="AQ5609" s="1026"/>
      <c r="AR5609" s="1027"/>
    </row>
    <row r="5610" spans="43:44" x14ac:dyDescent="0.25">
      <c r="AQ5610" s="1026"/>
      <c r="AR5610" s="1027"/>
    </row>
    <row r="5611" spans="43:44" x14ac:dyDescent="0.25">
      <c r="AQ5611" s="1026"/>
      <c r="AR5611" s="1027"/>
    </row>
    <row r="5612" spans="43:44" x14ac:dyDescent="0.25">
      <c r="AQ5612" s="1026"/>
      <c r="AR5612" s="1027"/>
    </row>
    <row r="5613" spans="43:44" x14ac:dyDescent="0.25">
      <c r="AQ5613" s="1026"/>
      <c r="AR5613" s="1027"/>
    </row>
    <row r="5614" spans="43:44" x14ac:dyDescent="0.25">
      <c r="AQ5614" s="1026"/>
      <c r="AR5614" s="1027"/>
    </row>
    <row r="5615" spans="43:44" x14ac:dyDescent="0.25">
      <c r="AQ5615" s="1026"/>
      <c r="AR5615" s="1027"/>
    </row>
    <row r="5616" spans="43:44" x14ac:dyDescent="0.25">
      <c r="AQ5616" s="1026"/>
      <c r="AR5616" s="1027"/>
    </row>
    <row r="5617" spans="43:44" x14ac:dyDescent="0.25">
      <c r="AQ5617" s="1026"/>
      <c r="AR5617" s="1027"/>
    </row>
    <row r="5618" spans="43:44" x14ac:dyDescent="0.25">
      <c r="AQ5618" s="1026"/>
      <c r="AR5618" s="1027"/>
    </row>
    <row r="5619" spans="43:44" x14ac:dyDescent="0.25">
      <c r="AQ5619" s="1026"/>
      <c r="AR5619" s="1027"/>
    </row>
    <row r="5620" spans="43:44" x14ac:dyDescent="0.25">
      <c r="AQ5620" s="1026"/>
      <c r="AR5620" s="1027"/>
    </row>
    <row r="5621" spans="43:44" x14ac:dyDescent="0.25">
      <c r="AQ5621" s="1026"/>
      <c r="AR5621" s="1027"/>
    </row>
    <row r="5622" spans="43:44" x14ac:dyDescent="0.25">
      <c r="AQ5622" s="1026"/>
      <c r="AR5622" s="1027"/>
    </row>
    <row r="5623" spans="43:44" x14ac:dyDescent="0.25">
      <c r="AQ5623" s="1026"/>
      <c r="AR5623" s="1027"/>
    </row>
    <row r="5624" spans="43:44" x14ac:dyDescent="0.25">
      <c r="AQ5624" s="1026"/>
      <c r="AR5624" s="1027"/>
    </row>
    <row r="5625" spans="43:44" x14ac:dyDescent="0.25">
      <c r="AQ5625" s="1026"/>
      <c r="AR5625" s="1027"/>
    </row>
    <row r="5626" spans="43:44" x14ac:dyDescent="0.25">
      <c r="AQ5626" s="1026"/>
      <c r="AR5626" s="1027"/>
    </row>
    <row r="5627" spans="43:44" x14ac:dyDescent="0.25">
      <c r="AQ5627" s="1026"/>
      <c r="AR5627" s="1027"/>
    </row>
    <row r="5628" spans="43:44" x14ac:dyDescent="0.25">
      <c r="AQ5628" s="1026"/>
      <c r="AR5628" s="1027"/>
    </row>
    <row r="5629" spans="43:44" x14ac:dyDescent="0.25">
      <c r="AQ5629" s="1026"/>
      <c r="AR5629" s="1027"/>
    </row>
    <row r="5630" spans="43:44" x14ac:dyDescent="0.25">
      <c r="AQ5630" s="1026"/>
      <c r="AR5630" s="1027"/>
    </row>
    <row r="5631" spans="43:44" x14ac:dyDescent="0.25">
      <c r="AQ5631" s="1026"/>
      <c r="AR5631" s="1027"/>
    </row>
    <row r="5632" spans="43:44" x14ac:dyDescent="0.25">
      <c r="AQ5632" s="1026"/>
      <c r="AR5632" s="1027"/>
    </row>
    <row r="5633" spans="43:44" x14ac:dyDescent="0.25">
      <c r="AQ5633" s="1026"/>
      <c r="AR5633" s="1027"/>
    </row>
    <row r="5634" spans="43:44" x14ac:dyDescent="0.25">
      <c r="AQ5634" s="1026"/>
      <c r="AR5634" s="1027"/>
    </row>
    <row r="5635" spans="43:44" x14ac:dyDescent="0.25">
      <c r="AQ5635" s="1026"/>
      <c r="AR5635" s="1027"/>
    </row>
    <row r="5636" spans="43:44" x14ac:dyDescent="0.25">
      <c r="AQ5636" s="1026"/>
      <c r="AR5636" s="1027"/>
    </row>
    <row r="5637" spans="43:44" x14ac:dyDescent="0.25">
      <c r="AQ5637" s="1026"/>
      <c r="AR5637" s="1027"/>
    </row>
    <row r="5638" spans="43:44" x14ac:dyDescent="0.25">
      <c r="AQ5638" s="1026"/>
      <c r="AR5638" s="1027"/>
    </row>
    <row r="5639" spans="43:44" x14ac:dyDescent="0.25">
      <c r="AQ5639" s="1026"/>
      <c r="AR5639" s="1027"/>
    </row>
    <row r="5640" spans="43:44" x14ac:dyDescent="0.25">
      <c r="AQ5640" s="1026"/>
      <c r="AR5640" s="1027"/>
    </row>
    <row r="5641" spans="43:44" x14ac:dyDescent="0.25">
      <c r="AQ5641" s="1026"/>
      <c r="AR5641" s="1027"/>
    </row>
    <row r="5642" spans="43:44" x14ac:dyDescent="0.25">
      <c r="AQ5642" s="1026"/>
      <c r="AR5642" s="1027"/>
    </row>
    <row r="5643" spans="43:44" x14ac:dyDescent="0.25">
      <c r="AQ5643" s="1026"/>
      <c r="AR5643" s="1027"/>
    </row>
    <row r="5644" spans="43:44" x14ac:dyDescent="0.25">
      <c r="AQ5644" s="1026"/>
      <c r="AR5644" s="1027"/>
    </row>
    <row r="5645" spans="43:44" x14ac:dyDescent="0.25">
      <c r="AQ5645" s="1026"/>
      <c r="AR5645" s="1027"/>
    </row>
    <row r="5646" spans="43:44" x14ac:dyDescent="0.25">
      <c r="AQ5646" s="1026"/>
      <c r="AR5646" s="1027"/>
    </row>
    <row r="5647" spans="43:44" x14ac:dyDescent="0.25">
      <c r="AQ5647" s="1026"/>
      <c r="AR5647" s="1027"/>
    </row>
    <row r="5648" spans="43:44" x14ac:dyDescent="0.25">
      <c r="AQ5648" s="1026"/>
      <c r="AR5648" s="1027"/>
    </row>
    <row r="5649" spans="43:44" x14ac:dyDescent="0.25">
      <c r="AQ5649" s="1026"/>
      <c r="AR5649" s="1027"/>
    </row>
    <row r="5650" spans="43:44" x14ac:dyDescent="0.25">
      <c r="AQ5650" s="1026"/>
      <c r="AR5650" s="1027"/>
    </row>
    <row r="5651" spans="43:44" x14ac:dyDescent="0.25">
      <c r="AQ5651" s="1026"/>
      <c r="AR5651" s="1027"/>
    </row>
    <row r="5652" spans="43:44" x14ac:dyDescent="0.25">
      <c r="AQ5652" s="1026"/>
      <c r="AR5652" s="1027"/>
    </row>
    <row r="5653" spans="43:44" x14ac:dyDescent="0.25">
      <c r="AQ5653" s="1026"/>
      <c r="AR5653" s="1027"/>
    </row>
    <row r="5654" spans="43:44" x14ac:dyDescent="0.25">
      <c r="AQ5654" s="1026"/>
      <c r="AR5654" s="1027"/>
    </row>
    <row r="5655" spans="43:44" x14ac:dyDescent="0.25">
      <c r="AQ5655" s="1026"/>
      <c r="AR5655" s="1027"/>
    </row>
    <row r="5656" spans="43:44" x14ac:dyDescent="0.25">
      <c r="AQ5656" s="1026"/>
      <c r="AR5656" s="1027"/>
    </row>
    <row r="5657" spans="43:44" x14ac:dyDescent="0.25">
      <c r="AQ5657" s="1026"/>
      <c r="AR5657" s="1027"/>
    </row>
    <row r="5658" spans="43:44" x14ac:dyDescent="0.25">
      <c r="AQ5658" s="1026"/>
      <c r="AR5658" s="1027"/>
    </row>
    <row r="5659" spans="43:44" x14ac:dyDescent="0.25">
      <c r="AQ5659" s="1026"/>
      <c r="AR5659" s="1027"/>
    </row>
    <row r="5660" spans="43:44" x14ac:dyDescent="0.25">
      <c r="AQ5660" s="1026"/>
      <c r="AR5660" s="1027"/>
    </row>
    <row r="5661" spans="43:44" x14ac:dyDescent="0.25">
      <c r="AQ5661" s="1026"/>
      <c r="AR5661" s="1027"/>
    </row>
    <row r="5662" spans="43:44" x14ac:dyDescent="0.25">
      <c r="AQ5662" s="1026"/>
      <c r="AR5662" s="1027"/>
    </row>
    <row r="5663" spans="43:44" x14ac:dyDescent="0.25">
      <c r="AQ5663" s="1026"/>
      <c r="AR5663" s="1027"/>
    </row>
    <row r="5664" spans="43:44" x14ac:dyDescent="0.25">
      <c r="AQ5664" s="1026"/>
      <c r="AR5664" s="1027"/>
    </row>
    <row r="5665" spans="43:44" x14ac:dyDescent="0.25">
      <c r="AQ5665" s="1026"/>
      <c r="AR5665" s="1027"/>
    </row>
    <row r="5666" spans="43:44" x14ac:dyDescent="0.25">
      <c r="AQ5666" s="1026"/>
      <c r="AR5666" s="1027"/>
    </row>
    <row r="5667" spans="43:44" x14ac:dyDescent="0.25">
      <c r="AQ5667" s="1026"/>
      <c r="AR5667" s="1027"/>
    </row>
    <row r="5668" spans="43:44" x14ac:dyDescent="0.25">
      <c r="AQ5668" s="1026"/>
      <c r="AR5668" s="1027"/>
    </row>
    <row r="5669" spans="43:44" x14ac:dyDescent="0.25">
      <c r="AQ5669" s="1026"/>
      <c r="AR5669" s="1027"/>
    </row>
    <row r="5670" spans="43:44" x14ac:dyDescent="0.25">
      <c r="AQ5670" s="1026"/>
      <c r="AR5670" s="1027"/>
    </row>
    <row r="5671" spans="43:44" x14ac:dyDescent="0.25">
      <c r="AQ5671" s="1026"/>
      <c r="AR5671" s="1027"/>
    </row>
    <row r="5672" spans="43:44" x14ac:dyDescent="0.25">
      <c r="AQ5672" s="1026"/>
      <c r="AR5672" s="1027"/>
    </row>
    <row r="5673" spans="43:44" x14ac:dyDescent="0.25">
      <c r="AQ5673" s="1026"/>
      <c r="AR5673" s="1027"/>
    </row>
    <row r="5674" spans="43:44" x14ac:dyDescent="0.25">
      <c r="AQ5674" s="1026"/>
      <c r="AR5674" s="1027"/>
    </row>
    <row r="5675" spans="43:44" x14ac:dyDescent="0.25">
      <c r="AQ5675" s="1026"/>
      <c r="AR5675" s="1027"/>
    </row>
    <row r="5676" spans="43:44" x14ac:dyDescent="0.25">
      <c r="AQ5676" s="1026"/>
      <c r="AR5676" s="1027"/>
    </row>
    <row r="5677" spans="43:44" x14ac:dyDescent="0.25">
      <c r="AQ5677" s="1026"/>
      <c r="AR5677" s="1027"/>
    </row>
    <row r="5678" spans="43:44" x14ac:dyDescent="0.25">
      <c r="AQ5678" s="1026"/>
      <c r="AR5678" s="1027"/>
    </row>
    <row r="5679" spans="43:44" x14ac:dyDescent="0.25">
      <c r="AQ5679" s="1026"/>
      <c r="AR5679" s="1027"/>
    </row>
    <row r="5680" spans="43:44" x14ac:dyDescent="0.25">
      <c r="AQ5680" s="1026"/>
      <c r="AR5680" s="1027"/>
    </row>
    <row r="5681" spans="43:44" x14ac:dyDescent="0.25">
      <c r="AQ5681" s="1026"/>
      <c r="AR5681" s="1027"/>
    </row>
    <row r="5682" spans="43:44" x14ac:dyDescent="0.25">
      <c r="AQ5682" s="1026"/>
      <c r="AR5682" s="1027"/>
    </row>
    <row r="5683" spans="43:44" x14ac:dyDescent="0.25">
      <c r="AQ5683" s="1026"/>
      <c r="AR5683" s="1027"/>
    </row>
    <row r="5684" spans="43:44" x14ac:dyDescent="0.25">
      <c r="AQ5684" s="1026"/>
      <c r="AR5684" s="1027"/>
    </row>
    <row r="5685" spans="43:44" x14ac:dyDescent="0.25">
      <c r="AQ5685" s="1026"/>
      <c r="AR5685" s="1027"/>
    </row>
    <row r="5686" spans="43:44" x14ac:dyDescent="0.25">
      <c r="AQ5686" s="1026"/>
      <c r="AR5686" s="1027"/>
    </row>
    <row r="5687" spans="43:44" x14ac:dyDescent="0.25">
      <c r="AQ5687" s="1026"/>
      <c r="AR5687" s="1027"/>
    </row>
    <row r="5688" spans="43:44" x14ac:dyDescent="0.25">
      <c r="AQ5688" s="1026"/>
      <c r="AR5688" s="1027"/>
    </row>
    <row r="5689" spans="43:44" x14ac:dyDescent="0.25">
      <c r="AQ5689" s="1026"/>
      <c r="AR5689" s="1027"/>
    </row>
    <row r="5690" spans="43:44" x14ac:dyDescent="0.25">
      <c r="AQ5690" s="1026"/>
      <c r="AR5690" s="1027"/>
    </row>
    <row r="5691" spans="43:44" x14ac:dyDescent="0.25">
      <c r="AQ5691" s="1026"/>
      <c r="AR5691" s="1027"/>
    </row>
    <row r="5692" spans="43:44" x14ac:dyDescent="0.25">
      <c r="AQ5692" s="1026"/>
      <c r="AR5692" s="1027"/>
    </row>
    <row r="5693" spans="43:44" x14ac:dyDescent="0.25">
      <c r="AQ5693" s="1026"/>
      <c r="AR5693" s="1027"/>
    </row>
    <row r="5694" spans="43:44" x14ac:dyDescent="0.25">
      <c r="AQ5694" s="1026"/>
      <c r="AR5694" s="1027"/>
    </row>
    <row r="5695" spans="43:44" x14ac:dyDescent="0.25">
      <c r="AQ5695" s="1026"/>
      <c r="AR5695" s="1027"/>
    </row>
    <row r="5696" spans="43:44" x14ac:dyDescent="0.25">
      <c r="AQ5696" s="1026"/>
      <c r="AR5696" s="1027"/>
    </row>
    <row r="5697" spans="43:44" x14ac:dyDescent="0.25">
      <c r="AQ5697" s="1026"/>
      <c r="AR5697" s="1027"/>
    </row>
    <row r="5698" spans="43:44" x14ac:dyDescent="0.25">
      <c r="AQ5698" s="1026"/>
      <c r="AR5698" s="1027"/>
    </row>
    <row r="5699" spans="43:44" x14ac:dyDescent="0.25">
      <c r="AQ5699" s="1026"/>
      <c r="AR5699" s="1027"/>
    </row>
    <row r="5700" spans="43:44" x14ac:dyDescent="0.25">
      <c r="AQ5700" s="1026"/>
      <c r="AR5700" s="1027"/>
    </row>
    <row r="5701" spans="43:44" x14ac:dyDescent="0.25">
      <c r="AQ5701" s="1026"/>
      <c r="AR5701" s="1027"/>
    </row>
    <row r="5702" spans="43:44" x14ac:dyDescent="0.25">
      <c r="AQ5702" s="1026"/>
      <c r="AR5702" s="1027"/>
    </row>
    <row r="5703" spans="43:44" x14ac:dyDescent="0.25">
      <c r="AQ5703" s="1026"/>
      <c r="AR5703" s="1027"/>
    </row>
    <row r="5704" spans="43:44" x14ac:dyDescent="0.25">
      <c r="AQ5704" s="1026"/>
      <c r="AR5704" s="1027"/>
    </row>
    <row r="5705" spans="43:44" x14ac:dyDescent="0.25">
      <c r="AQ5705" s="1026"/>
      <c r="AR5705" s="1027"/>
    </row>
    <row r="5706" spans="43:44" x14ac:dyDescent="0.25">
      <c r="AQ5706" s="1026"/>
      <c r="AR5706" s="1027"/>
    </row>
    <row r="5707" spans="43:44" x14ac:dyDescent="0.25">
      <c r="AQ5707" s="1026"/>
      <c r="AR5707" s="1027"/>
    </row>
    <row r="5708" spans="43:44" x14ac:dyDescent="0.25">
      <c r="AQ5708" s="1026"/>
      <c r="AR5708" s="1027"/>
    </row>
    <row r="5709" spans="43:44" x14ac:dyDescent="0.25">
      <c r="AQ5709" s="1026"/>
      <c r="AR5709" s="1027"/>
    </row>
    <row r="5710" spans="43:44" x14ac:dyDescent="0.25">
      <c r="AQ5710" s="1026"/>
      <c r="AR5710" s="1027"/>
    </row>
    <row r="5711" spans="43:44" x14ac:dyDescent="0.25">
      <c r="AQ5711" s="1026"/>
      <c r="AR5711" s="1027"/>
    </row>
    <row r="5712" spans="43:44" x14ac:dyDescent="0.25">
      <c r="AQ5712" s="1026"/>
      <c r="AR5712" s="1027"/>
    </row>
    <row r="5713" spans="43:44" x14ac:dyDescent="0.25">
      <c r="AQ5713" s="1026"/>
      <c r="AR5713" s="1027"/>
    </row>
    <row r="5714" spans="43:44" x14ac:dyDescent="0.25">
      <c r="AQ5714" s="1026"/>
      <c r="AR5714" s="1027"/>
    </row>
    <row r="5715" spans="43:44" x14ac:dyDescent="0.25">
      <c r="AQ5715" s="1026"/>
      <c r="AR5715" s="1027"/>
    </row>
    <row r="5716" spans="43:44" x14ac:dyDescent="0.25">
      <c r="AQ5716" s="1026"/>
      <c r="AR5716" s="1027"/>
    </row>
    <row r="5717" spans="43:44" x14ac:dyDescent="0.25">
      <c r="AQ5717" s="1026"/>
      <c r="AR5717" s="1027"/>
    </row>
    <row r="5718" spans="43:44" x14ac:dyDescent="0.25">
      <c r="AQ5718" s="1026"/>
      <c r="AR5718" s="1027"/>
    </row>
    <row r="5719" spans="43:44" x14ac:dyDescent="0.25">
      <c r="AQ5719" s="1026"/>
      <c r="AR5719" s="1027"/>
    </row>
    <row r="5720" spans="43:44" x14ac:dyDescent="0.25">
      <c r="AQ5720" s="1026"/>
      <c r="AR5720" s="1027"/>
    </row>
    <row r="5721" spans="43:44" x14ac:dyDescent="0.25">
      <c r="AQ5721" s="1026"/>
      <c r="AR5721" s="1027"/>
    </row>
    <row r="5722" spans="43:44" x14ac:dyDescent="0.25">
      <c r="AQ5722" s="1026"/>
      <c r="AR5722" s="1027"/>
    </row>
    <row r="5723" spans="43:44" x14ac:dyDescent="0.25">
      <c r="AQ5723" s="1026"/>
      <c r="AR5723" s="1027"/>
    </row>
    <row r="5724" spans="43:44" x14ac:dyDescent="0.25">
      <c r="AQ5724" s="1026"/>
      <c r="AR5724" s="1027"/>
    </row>
    <row r="5725" spans="43:44" x14ac:dyDescent="0.25">
      <c r="AQ5725" s="1026"/>
      <c r="AR5725" s="1027"/>
    </row>
    <row r="5726" spans="43:44" x14ac:dyDescent="0.25">
      <c r="AQ5726" s="1026"/>
      <c r="AR5726" s="1027"/>
    </row>
    <row r="5727" spans="43:44" x14ac:dyDescent="0.25">
      <c r="AQ5727" s="1026"/>
      <c r="AR5727" s="1027"/>
    </row>
    <row r="5728" spans="43:44" x14ac:dyDescent="0.25">
      <c r="AQ5728" s="1026"/>
      <c r="AR5728" s="1027"/>
    </row>
    <row r="5729" spans="43:44" x14ac:dyDescent="0.25">
      <c r="AQ5729" s="1026"/>
      <c r="AR5729" s="1027"/>
    </row>
    <row r="5730" spans="43:44" x14ac:dyDescent="0.25">
      <c r="AQ5730" s="1026"/>
      <c r="AR5730" s="1027"/>
    </row>
    <row r="5731" spans="43:44" x14ac:dyDescent="0.25">
      <c r="AQ5731" s="1026"/>
      <c r="AR5731" s="1027"/>
    </row>
    <row r="5732" spans="43:44" x14ac:dyDescent="0.25">
      <c r="AQ5732" s="1026"/>
      <c r="AR5732" s="1027"/>
    </row>
    <row r="5733" spans="43:44" x14ac:dyDescent="0.25">
      <c r="AQ5733" s="1026"/>
      <c r="AR5733" s="1027"/>
    </row>
    <row r="5734" spans="43:44" x14ac:dyDescent="0.25">
      <c r="AQ5734" s="1026"/>
      <c r="AR5734" s="1027"/>
    </row>
    <row r="5735" spans="43:44" x14ac:dyDescent="0.25">
      <c r="AQ5735" s="1026"/>
      <c r="AR5735" s="1027"/>
    </row>
    <row r="5736" spans="43:44" x14ac:dyDescent="0.25">
      <c r="AQ5736" s="1026"/>
      <c r="AR5736" s="1027"/>
    </row>
    <row r="5737" spans="43:44" x14ac:dyDescent="0.25">
      <c r="AQ5737" s="1026"/>
      <c r="AR5737" s="1027"/>
    </row>
    <row r="5738" spans="43:44" x14ac:dyDescent="0.25">
      <c r="AQ5738" s="1026"/>
      <c r="AR5738" s="1027"/>
    </row>
    <row r="5739" spans="43:44" x14ac:dyDescent="0.25">
      <c r="AQ5739" s="1026"/>
      <c r="AR5739" s="1027"/>
    </row>
    <row r="5740" spans="43:44" x14ac:dyDescent="0.25">
      <c r="AQ5740" s="1026"/>
      <c r="AR5740" s="1027"/>
    </row>
    <row r="5741" spans="43:44" x14ac:dyDescent="0.25">
      <c r="AQ5741" s="1026"/>
      <c r="AR5741" s="1027"/>
    </row>
    <row r="5742" spans="43:44" x14ac:dyDescent="0.25">
      <c r="AQ5742" s="1026"/>
      <c r="AR5742" s="1027"/>
    </row>
    <row r="5743" spans="43:44" x14ac:dyDescent="0.25">
      <c r="AQ5743" s="1026"/>
      <c r="AR5743" s="1027"/>
    </row>
    <row r="5744" spans="43:44" x14ac:dyDescent="0.25">
      <c r="AQ5744" s="1026"/>
      <c r="AR5744" s="1027"/>
    </row>
    <row r="5745" spans="43:44" x14ac:dyDescent="0.25">
      <c r="AQ5745" s="1026"/>
      <c r="AR5745" s="1027"/>
    </row>
    <row r="5746" spans="43:44" x14ac:dyDescent="0.25">
      <c r="AQ5746" s="1026"/>
      <c r="AR5746" s="1027"/>
    </row>
    <row r="5747" spans="43:44" x14ac:dyDescent="0.25">
      <c r="AQ5747" s="1026"/>
      <c r="AR5747" s="1027"/>
    </row>
    <row r="5748" spans="43:44" x14ac:dyDescent="0.25">
      <c r="AQ5748" s="1026"/>
      <c r="AR5748" s="1027"/>
    </row>
    <row r="5749" spans="43:44" x14ac:dyDescent="0.25">
      <c r="AQ5749" s="1026"/>
      <c r="AR5749" s="1027"/>
    </row>
    <row r="5750" spans="43:44" x14ac:dyDescent="0.25">
      <c r="AQ5750" s="1026"/>
      <c r="AR5750" s="1027"/>
    </row>
    <row r="5751" spans="43:44" x14ac:dyDescent="0.25">
      <c r="AQ5751" s="1026"/>
      <c r="AR5751" s="1027"/>
    </row>
    <row r="5752" spans="43:44" x14ac:dyDescent="0.25">
      <c r="AQ5752" s="1026"/>
      <c r="AR5752" s="1027"/>
    </row>
    <row r="5753" spans="43:44" x14ac:dyDescent="0.25">
      <c r="AQ5753" s="1026"/>
      <c r="AR5753" s="1027"/>
    </row>
    <row r="5754" spans="43:44" x14ac:dyDescent="0.25">
      <c r="AQ5754" s="1026"/>
      <c r="AR5754" s="1027"/>
    </row>
    <row r="5755" spans="43:44" x14ac:dyDescent="0.25">
      <c r="AQ5755" s="1026"/>
      <c r="AR5755" s="1027"/>
    </row>
    <row r="5756" spans="43:44" x14ac:dyDescent="0.25">
      <c r="AQ5756" s="1026"/>
      <c r="AR5756" s="1027"/>
    </row>
    <row r="5757" spans="43:44" x14ac:dyDescent="0.25">
      <c r="AQ5757" s="1026"/>
      <c r="AR5757" s="1027"/>
    </row>
    <row r="5758" spans="43:44" x14ac:dyDescent="0.25">
      <c r="AQ5758" s="1026"/>
      <c r="AR5758" s="1027"/>
    </row>
    <row r="5759" spans="43:44" x14ac:dyDescent="0.25">
      <c r="AQ5759" s="1026"/>
      <c r="AR5759" s="1027"/>
    </row>
    <row r="5760" spans="43:44" x14ac:dyDescent="0.25">
      <c r="AQ5760" s="1026"/>
      <c r="AR5760" s="1027"/>
    </row>
    <row r="5761" spans="43:44" x14ac:dyDescent="0.25">
      <c r="AQ5761" s="1026"/>
      <c r="AR5761" s="1027"/>
    </row>
    <row r="5762" spans="43:44" x14ac:dyDescent="0.25">
      <c r="AQ5762" s="1026"/>
      <c r="AR5762" s="1027"/>
    </row>
    <row r="5763" spans="43:44" x14ac:dyDescent="0.25">
      <c r="AQ5763" s="1026"/>
      <c r="AR5763" s="1027"/>
    </row>
    <row r="5764" spans="43:44" x14ac:dyDescent="0.25">
      <c r="AQ5764" s="1026"/>
      <c r="AR5764" s="1027"/>
    </row>
    <row r="5765" spans="43:44" x14ac:dyDescent="0.25">
      <c r="AQ5765" s="1026"/>
      <c r="AR5765" s="1027"/>
    </row>
    <row r="5766" spans="43:44" x14ac:dyDescent="0.25">
      <c r="AQ5766" s="1026"/>
      <c r="AR5766" s="1027"/>
    </row>
    <row r="5767" spans="43:44" x14ac:dyDescent="0.25">
      <c r="AQ5767" s="1026"/>
      <c r="AR5767" s="1027"/>
    </row>
    <row r="5768" spans="43:44" x14ac:dyDescent="0.25">
      <c r="AQ5768" s="1026"/>
      <c r="AR5768" s="1027"/>
    </row>
    <row r="5769" spans="43:44" x14ac:dyDescent="0.25">
      <c r="AQ5769" s="1026"/>
      <c r="AR5769" s="1027"/>
    </row>
    <row r="5770" spans="43:44" x14ac:dyDescent="0.25">
      <c r="AQ5770" s="1026"/>
      <c r="AR5770" s="1027"/>
    </row>
    <row r="5771" spans="43:44" x14ac:dyDescent="0.25">
      <c r="AQ5771" s="1026"/>
      <c r="AR5771" s="1027"/>
    </row>
    <row r="5772" spans="43:44" x14ac:dyDescent="0.25">
      <c r="AQ5772" s="1026"/>
      <c r="AR5772" s="1027"/>
    </row>
    <row r="5773" spans="43:44" x14ac:dyDescent="0.25">
      <c r="AQ5773" s="1026"/>
      <c r="AR5773" s="1027"/>
    </row>
    <row r="5774" spans="43:44" x14ac:dyDescent="0.25">
      <c r="AQ5774" s="1026"/>
      <c r="AR5774" s="1027"/>
    </row>
    <row r="5775" spans="43:44" x14ac:dyDescent="0.25">
      <c r="AQ5775" s="1026"/>
      <c r="AR5775" s="1027"/>
    </row>
    <row r="5776" spans="43:44" x14ac:dyDescent="0.25">
      <c r="AQ5776" s="1026"/>
      <c r="AR5776" s="1027"/>
    </row>
    <row r="5777" spans="43:44" x14ac:dyDescent="0.25">
      <c r="AQ5777" s="1026"/>
      <c r="AR5777" s="1027"/>
    </row>
    <row r="5778" spans="43:44" x14ac:dyDescent="0.25">
      <c r="AQ5778" s="1026"/>
      <c r="AR5778" s="1027"/>
    </row>
    <row r="5779" spans="43:44" x14ac:dyDescent="0.25">
      <c r="AQ5779" s="1026"/>
      <c r="AR5779" s="1027"/>
    </row>
    <row r="5780" spans="43:44" x14ac:dyDescent="0.25">
      <c r="AQ5780" s="1026"/>
      <c r="AR5780" s="1027"/>
    </row>
    <row r="5781" spans="43:44" x14ac:dyDescent="0.25">
      <c r="AQ5781" s="1026"/>
      <c r="AR5781" s="1027"/>
    </row>
    <row r="5782" spans="43:44" x14ac:dyDescent="0.25">
      <c r="AQ5782" s="1026"/>
      <c r="AR5782" s="1027"/>
    </row>
    <row r="5783" spans="43:44" x14ac:dyDescent="0.25">
      <c r="AQ5783" s="1026"/>
      <c r="AR5783" s="1027"/>
    </row>
    <row r="5784" spans="43:44" x14ac:dyDescent="0.25">
      <c r="AQ5784" s="1026"/>
      <c r="AR5784" s="1027"/>
    </row>
    <row r="5785" spans="43:44" x14ac:dyDescent="0.25">
      <c r="AQ5785" s="1026"/>
      <c r="AR5785" s="1027"/>
    </row>
    <row r="5786" spans="43:44" x14ac:dyDescent="0.25">
      <c r="AQ5786" s="1026"/>
      <c r="AR5786" s="1027"/>
    </row>
    <row r="5787" spans="43:44" x14ac:dyDescent="0.25">
      <c r="AQ5787" s="1026"/>
      <c r="AR5787" s="1027"/>
    </row>
    <row r="5788" spans="43:44" x14ac:dyDescent="0.25">
      <c r="AQ5788" s="1026"/>
      <c r="AR5788" s="1027"/>
    </row>
    <row r="5789" spans="43:44" x14ac:dyDescent="0.25">
      <c r="AQ5789" s="1026"/>
      <c r="AR5789" s="1027"/>
    </row>
    <row r="5790" spans="43:44" x14ac:dyDescent="0.25">
      <c r="AQ5790" s="1026"/>
      <c r="AR5790" s="1027"/>
    </row>
    <row r="5791" spans="43:44" x14ac:dyDescent="0.25">
      <c r="AQ5791" s="1026"/>
      <c r="AR5791" s="1027"/>
    </row>
    <row r="5792" spans="43:44" x14ac:dyDescent="0.25">
      <c r="AQ5792" s="1026"/>
      <c r="AR5792" s="1027"/>
    </row>
    <row r="5793" spans="43:44" x14ac:dyDescent="0.25">
      <c r="AQ5793" s="1026"/>
      <c r="AR5793" s="1027"/>
    </row>
    <row r="5794" spans="43:44" x14ac:dyDescent="0.25">
      <c r="AQ5794" s="1026"/>
      <c r="AR5794" s="1027"/>
    </row>
    <row r="5795" spans="43:44" x14ac:dyDescent="0.25">
      <c r="AQ5795" s="1026"/>
      <c r="AR5795" s="1027"/>
    </row>
    <row r="5796" spans="43:44" x14ac:dyDescent="0.25">
      <c r="AQ5796" s="1026"/>
      <c r="AR5796" s="1027"/>
    </row>
    <row r="5797" spans="43:44" x14ac:dyDescent="0.25">
      <c r="AQ5797" s="1026"/>
      <c r="AR5797" s="1027"/>
    </row>
    <row r="5798" spans="43:44" x14ac:dyDescent="0.25">
      <c r="AQ5798" s="1026"/>
      <c r="AR5798" s="1027"/>
    </row>
    <row r="5799" spans="43:44" x14ac:dyDescent="0.25">
      <c r="AQ5799" s="1026"/>
      <c r="AR5799" s="1027"/>
    </row>
    <row r="5800" spans="43:44" x14ac:dyDescent="0.25">
      <c r="AQ5800" s="1026"/>
      <c r="AR5800" s="1027"/>
    </row>
    <row r="5801" spans="43:44" x14ac:dyDescent="0.25">
      <c r="AQ5801" s="1026"/>
      <c r="AR5801" s="1027"/>
    </row>
    <row r="5802" spans="43:44" x14ac:dyDescent="0.25">
      <c r="AQ5802" s="1026"/>
      <c r="AR5802" s="1027"/>
    </row>
    <row r="5803" spans="43:44" x14ac:dyDescent="0.25">
      <c r="AQ5803" s="1026"/>
      <c r="AR5803" s="1027"/>
    </row>
    <row r="5804" spans="43:44" x14ac:dyDescent="0.25">
      <c r="AQ5804" s="1026"/>
      <c r="AR5804" s="1027"/>
    </row>
    <row r="5805" spans="43:44" x14ac:dyDescent="0.25">
      <c r="AQ5805" s="1026"/>
      <c r="AR5805" s="1027"/>
    </row>
    <row r="5806" spans="43:44" x14ac:dyDescent="0.25">
      <c r="AQ5806" s="1026"/>
      <c r="AR5806" s="1027"/>
    </row>
    <row r="5807" spans="43:44" x14ac:dyDescent="0.25">
      <c r="AQ5807" s="1026"/>
      <c r="AR5807" s="1027"/>
    </row>
    <row r="5808" spans="43:44" x14ac:dyDescent="0.25">
      <c r="AQ5808" s="1026"/>
      <c r="AR5808" s="1027"/>
    </row>
    <row r="5809" spans="43:44" x14ac:dyDescent="0.25">
      <c r="AQ5809" s="1026"/>
      <c r="AR5809" s="1027"/>
    </row>
    <row r="5810" spans="43:44" x14ac:dyDescent="0.25">
      <c r="AQ5810" s="1026"/>
      <c r="AR5810" s="1027"/>
    </row>
    <row r="5811" spans="43:44" x14ac:dyDescent="0.25">
      <c r="AQ5811" s="1026"/>
      <c r="AR5811" s="1027"/>
    </row>
    <row r="5812" spans="43:44" x14ac:dyDescent="0.25">
      <c r="AQ5812" s="1026"/>
      <c r="AR5812" s="1027"/>
    </row>
    <row r="5813" spans="43:44" x14ac:dyDescent="0.25">
      <c r="AQ5813" s="1026"/>
      <c r="AR5813" s="1027"/>
    </row>
    <row r="5814" spans="43:44" x14ac:dyDescent="0.25">
      <c r="AQ5814" s="1026"/>
      <c r="AR5814" s="1027"/>
    </row>
    <row r="5815" spans="43:44" x14ac:dyDescent="0.25">
      <c r="AQ5815" s="1026"/>
      <c r="AR5815" s="1027"/>
    </row>
    <row r="5816" spans="43:44" x14ac:dyDescent="0.25">
      <c r="AQ5816" s="1026"/>
      <c r="AR5816" s="1027"/>
    </row>
    <row r="5817" spans="43:44" x14ac:dyDescent="0.25">
      <c r="AQ5817" s="1026"/>
      <c r="AR5817" s="1027"/>
    </row>
    <row r="5818" spans="43:44" x14ac:dyDescent="0.25">
      <c r="AQ5818" s="1026"/>
      <c r="AR5818" s="1027"/>
    </row>
    <row r="5819" spans="43:44" x14ac:dyDescent="0.25">
      <c r="AQ5819" s="1026"/>
      <c r="AR5819" s="1027"/>
    </row>
    <row r="5820" spans="43:44" x14ac:dyDescent="0.25">
      <c r="AQ5820" s="1026"/>
      <c r="AR5820" s="1027"/>
    </row>
    <row r="5821" spans="43:44" x14ac:dyDescent="0.25">
      <c r="AQ5821" s="1026"/>
      <c r="AR5821" s="1027"/>
    </row>
    <row r="5822" spans="43:44" x14ac:dyDescent="0.25">
      <c r="AQ5822" s="1026"/>
      <c r="AR5822" s="1027"/>
    </row>
    <row r="5823" spans="43:44" x14ac:dyDescent="0.25">
      <c r="AQ5823" s="1026"/>
      <c r="AR5823" s="1027"/>
    </row>
    <row r="5824" spans="43:44" x14ac:dyDescent="0.25">
      <c r="AQ5824" s="1026"/>
      <c r="AR5824" s="1027"/>
    </row>
    <row r="5825" spans="43:44" x14ac:dyDescent="0.25">
      <c r="AQ5825" s="1026"/>
      <c r="AR5825" s="1027"/>
    </row>
    <row r="5826" spans="43:44" x14ac:dyDescent="0.25">
      <c r="AQ5826" s="1026"/>
      <c r="AR5826" s="1027"/>
    </row>
    <row r="5827" spans="43:44" x14ac:dyDescent="0.25">
      <c r="AQ5827" s="1026"/>
      <c r="AR5827" s="1027"/>
    </row>
    <row r="5828" spans="43:44" x14ac:dyDescent="0.25">
      <c r="AQ5828" s="1026"/>
      <c r="AR5828" s="1027"/>
    </row>
    <row r="5829" spans="43:44" x14ac:dyDescent="0.25">
      <c r="AQ5829" s="1026"/>
      <c r="AR5829" s="1027"/>
    </row>
    <row r="5830" spans="43:44" x14ac:dyDescent="0.25">
      <c r="AQ5830" s="1026"/>
      <c r="AR5830" s="1027"/>
    </row>
    <row r="5831" spans="43:44" x14ac:dyDescent="0.25">
      <c r="AQ5831" s="1026"/>
      <c r="AR5831" s="1027"/>
    </row>
    <row r="5832" spans="43:44" x14ac:dyDescent="0.25">
      <c r="AQ5832" s="1026"/>
      <c r="AR5832" s="1027"/>
    </row>
    <row r="5833" spans="43:44" x14ac:dyDescent="0.25">
      <c r="AQ5833" s="1026"/>
      <c r="AR5833" s="1027"/>
    </row>
    <row r="5834" spans="43:44" x14ac:dyDescent="0.25">
      <c r="AQ5834" s="1026"/>
      <c r="AR5834" s="1027"/>
    </row>
    <row r="5835" spans="43:44" x14ac:dyDescent="0.25">
      <c r="AQ5835" s="1026"/>
      <c r="AR5835" s="1027"/>
    </row>
    <row r="5836" spans="43:44" x14ac:dyDescent="0.25">
      <c r="AQ5836" s="1026"/>
      <c r="AR5836" s="1027"/>
    </row>
    <row r="5837" spans="43:44" x14ac:dyDescent="0.25">
      <c r="AQ5837" s="1026"/>
      <c r="AR5837" s="1027"/>
    </row>
    <row r="5838" spans="43:44" x14ac:dyDescent="0.25">
      <c r="AQ5838" s="1026"/>
      <c r="AR5838" s="1027"/>
    </row>
    <row r="5839" spans="43:44" x14ac:dyDescent="0.25">
      <c r="AQ5839" s="1026"/>
      <c r="AR5839" s="1027"/>
    </row>
    <row r="5840" spans="43:44" x14ac:dyDescent="0.25">
      <c r="AQ5840" s="1026"/>
      <c r="AR5840" s="1027"/>
    </row>
    <row r="5841" spans="43:44" x14ac:dyDescent="0.25">
      <c r="AQ5841" s="1026"/>
      <c r="AR5841" s="1027"/>
    </row>
    <row r="5842" spans="43:44" x14ac:dyDescent="0.25">
      <c r="AQ5842" s="1026"/>
      <c r="AR5842" s="1027"/>
    </row>
    <row r="5843" spans="43:44" x14ac:dyDescent="0.25">
      <c r="AQ5843" s="1026"/>
      <c r="AR5843" s="1027"/>
    </row>
    <row r="5844" spans="43:44" x14ac:dyDescent="0.25">
      <c r="AQ5844" s="1026"/>
      <c r="AR5844" s="1027"/>
    </row>
    <row r="5845" spans="43:44" x14ac:dyDescent="0.25">
      <c r="AQ5845" s="1026"/>
      <c r="AR5845" s="1027"/>
    </row>
    <row r="5846" spans="43:44" x14ac:dyDescent="0.25">
      <c r="AQ5846" s="1026"/>
      <c r="AR5846" s="1027"/>
    </row>
    <row r="5847" spans="43:44" x14ac:dyDescent="0.25">
      <c r="AQ5847" s="1026"/>
      <c r="AR5847" s="1027"/>
    </row>
    <row r="5848" spans="43:44" x14ac:dyDescent="0.25">
      <c r="AQ5848" s="1026"/>
      <c r="AR5848" s="1027"/>
    </row>
    <row r="5849" spans="43:44" x14ac:dyDescent="0.25">
      <c r="AQ5849" s="1026"/>
      <c r="AR5849" s="1027"/>
    </row>
    <row r="5850" spans="43:44" x14ac:dyDescent="0.25">
      <c r="AQ5850" s="1026"/>
      <c r="AR5850" s="1027"/>
    </row>
    <row r="5851" spans="43:44" x14ac:dyDescent="0.25">
      <c r="AQ5851" s="1026"/>
      <c r="AR5851" s="1027"/>
    </row>
    <row r="5852" spans="43:44" x14ac:dyDescent="0.25">
      <c r="AQ5852" s="1026"/>
      <c r="AR5852" s="1027"/>
    </row>
    <row r="5853" spans="43:44" x14ac:dyDescent="0.25">
      <c r="AQ5853" s="1026"/>
      <c r="AR5853" s="1027"/>
    </row>
    <row r="5854" spans="43:44" x14ac:dyDescent="0.25">
      <c r="AQ5854" s="1026"/>
      <c r="AR5854" s="1027"/>
    </row>
    <row r="5855" spans="43:44" x14ac:dyDescent="0.25">
      <c r="AQ5855" s="1026"/>
      <c r="AR5855" s="1027"/>
    </row>
    <row r="5856" spans="43:44" x14ac:dyDescent="0.25">
      <c r="AQ5856" s="1026"/>
      <c r="AR5856" s="1027"/>
    </row>
    <row r="5857" spans="43:44" x14ac:dyDescent="0.25">
      <c r="AQ5857" s="1026"/>
      <c r="AR5857" s="1027"/>
    </row>
    <row r="5858" spans="43:44" x14ac:dyDescent="0.25">
      <c r="AQ5858" s="1026"/>
      <c r="AR5858" s="1027"/>
    </row>
    <row r="5859" spans="43:44" x14ac:dyDescent="0.25">
      <c r="AQ5859" s="1026"/>
      <c r="AR5859" s="1027"/>
    </row>
    <row r="5860" spans="43:44" x14ac:dyDescent="0.25">
      <c r="AQ5860" s="1026"/>
      <c r="AR5860" s="1027"/>
    </row>
    <row r="5861" spans="43:44" x14ac:dyDescent="0.25">
      <c r="AQ5861" s="1026"/>
      <c r="AR5861" s="1027"/>
    </row>
    <row r="5862" spans="43:44" x14ac:dyDescent="0.25">
      <c r="AQ5862" s="1026"/>
      <c r="AR5862" s="1027"/>
    </row>
    <row r="5863" spans="43:44" x14ac:dyDescent="0.25">
      <c r="AQ5863" s="1026"/>
      <c r="AR5863" s="1027"/>
    </row>
    <row r="5864" spans="43:44" x14ac:dyDescent="0.25">
      <c r="AQ5864" s="1026"/>
      <c r="AR5864" s="1027"/>
    </row>
    <row r="5865" spans="43:44" x14ac:dyDescent="0.25">
      <c r="AQ5865" s="1026"/>
      <c r="AR5865" s="1027"/>
    </row>
    <row r="5866" spans="43:44" x14ac:dyDescent="0.25">
      <c r="AQ5866" s="1026"/>
      <c r="AR5866" s="1027"/>
    </row>
    <row r="5867" spans="43:44" x14ac:dyDescent="0.25">
      <c r="AQ5867" s="1026"/>
      <c r="AR5867" s="1027"/>
    </row>
    <row r="5868" spans="43:44" x14ac:dyDescent="0.25">
      <c r="AQ5868" s="1026"/>
      <c r="AR5868" s="1027"/>
    </row>
    <row r="5869" spans="43:44" x14ac:dyDescent="0.25">
      <c r="AQ5869" s="1026"/>
      <c r="AR5869" s="1027"/>
    </row>
    <row r="5870" spans="43:44" x14ac:dyDescent="0.25">
      <c r="AQ5870" s="1026"/>
      <c r="AR5870" s="1027"/>
    </row>
    <row r="5871" spans="43:44" x14ac:dyDescent="0.25">
      <c r="AQ5871" s="1026"/>
      <c r="AR5871" s="1027"/>
    </row>
    <row r="5872" spans="43:44" x14ac:dyDescent="0.25">
      <c r="AQ5872" s="1026"/>
      <c r="AR5872" s="1027"/>
    </row>
    <row r="5873" spans="43:44" x14ac:dyDescent="0.25">
      <c r="AQ5873" s="1026"/>
      <c r="AR5873" s="1027"/>
    </row>
    <row r="5874" spans="43:44" x14ac:dyDescent="0.25">
      <c r="AQ5874" s="1026"/>
      <c r="AR5874" s="1027"/>
    </row>
    <row r="5875" spans="43:44" x14ac:dyDescent="0.25">
      <c r="AQ5875" s="1026"/>
      <c r="AR5875" s="1027"/>
    </row>
    <row r="5876" spans="43:44" x14ac:dyDescent="0.25">
      <c r="AQ5876" s="1026"/>
      <c r="AR5876" s="1027"/>
    </row>
    <row r="5877" spans="43:44" x14ac:dyDescent="0.25">
      <c r="AQ5877" s="1026"/>
      <c r="AR5877" s="1027"/>
    </row>
    <row r="5878" spans="43:44" x14ac:dyDescent="0.25">
      <c r="AQ5878" s="1026"/>
      <c r="AR5878" s="1027"/>
    </row>
    <row r="5879" spans="43:44" x14ac:dyDescent="0.25">
      <c r="AQ5879" s="1026"/>
      <c r="AR5879" s="1027"/>
    </row>
    <row r="5880" spans="43:44" x14ac:dyDescent="0.25">
      <c r="AQ5880" s="1026"/>
      <c r="AR5880" s="1027"/>
    </row>
    <row r="5881" spans="43:44" x14ac:dyDescent="0.25">
      <c r="AQ5881" s="1026"/>
      <c r="AR5881" s="1027"/>
    </row>
    <row r="5882" spans="43:44" x14ac:dyDescent="0.25">
      <c r="AQ5882" s="1026"/>
      <c r="AR5882" s="1027"/>
    </row>
    <row r="5883" spans="43:44" x14ac:dyDescent="0.25">
      <c r="AQ5883" s="1026"/>
      <c r="AR5883" s="1027"/>
    </row>
    <row r="5884" spans="43:44" x14ac:dyDescent="0.25">
      <c r="AQ5884" s="1026"/>
      <c r="AR5884" s="1027"/>
    </row>
    <row r="5885" spans="43:44" x14ac:dyDescent="0.25">
      <c r="AQ5885" s="1026"/>
      <c r="AR5885" s="1027"/>
    </row>
    <row r="5886" spans="43:44" x14ac:dyDescent="0.25">
      <c r="AQ5886" s="1026"/>
      <c r="AR5886" s="1027"/>
    </row>
    <row r="5887" spans="43:44" x14ac:dyDescent="0.25">
      <c r="AQ5887" s="1026"/>
      <c r="AR5887" s="1027"/>
    </row>
    <row r="5888" spans="43:44" x14ac:dyDescent="0.25">
      <c r="AQ5888" s="1026"/>
      <c r="AR5888" s="1027"/>
    </row>
    <row r="5889" spans="43:44" x14ac:dyDescent="0.25">
      <c r="AQ5889" s="1026"/>
      <c r="AR5889" s="1027"/>
    </row>
    <row r="5890" spans="43:44" x14ac:dyDescent="0.25">
      <c r="AQ5890" s="1026"/>
      <c r="AR5890" s="1027"/>
    </row>
    <row r="5891" spans="43:44" x14ac:dyDescent="0.25">
      <c r="AQ5891" s="1026"/>
      <c r="AR5891" s="1027"/>
    </row>
    <row r="5892" spans="43:44" x14ac:dyDescent="0.25">
      <c r="AQ5892" s="1026"/>
      <c r="AR5892" s="1027"/>
    </row>
    <row r="5893" spans="43:44" x14ac:dyDescent="0.25">
      <c r="AQ5893" s="1026"/>
      <c r="AR5893" s="1027"/>
    </row>
    <row r="5894" spans="43:44" x14ac:dyDescent="0.25">
      <c r="AQ5894" s="1026"/>
      <c r="AR5894" s="1027"/>
    </row>
    <row r="5895" spans="43:44" x14ac:dyDescent="0.25">
      <c r="AQ5895" s="1026"/>
      <c r="AR5895" s="1027"/>
    </row>
    <row r="5896" spans="43:44" x14ac:dyDescent="0.25">
      <c r="AQ5896" s="1026"/>
      <c r="AR5896" s="1027"/>
    </row>
    <row r="5897" spans="43:44" x14ac:dyDescent="0.25">
      <c r="AQ5897" s="1026"/>
      <c r="AR5897" s="1027"/>
    </row>
    <row r="5898" spans="43:44" x14ac:dyDescent="0.25">
      <c r="AQ5898" s="1026"/>
      <c r="AR5898" s="1027"/>
    </row>
    <row r="5899" spans="43:44" x14ac:dyDescent="0.25">
      <c r="AQ5899" s="1026"/>
      <c r="AR5899" s="1027"/>
    </row>
    <row r="5900" spans="43:44" x14ac:dyDescent="0.25">
      <c r="AQ5900" s="1026"/>
      <c r="AR5900" s="1027"/>
    </row>
    <row r="5901" spans="43:44" x14ac:dyDescent="0.25">
      <c r="AQ5901" s="1026"/>
      <c r="AR5901" s="1027"/>
    </row>
    <row r="5902" spans="43:44" x14ac:dyDescent="0.25">
      <c r="AQ5902" s="1026"/>
      <c r="AR5902" s="1027"/>
    </row>
    <row r="5903" spans="43:44" x14ac:dyDescent="0.25">
      <c r="AQ5903" s="1026"/>
      <c r="AR5903" s="1027"/>
    </row>
    <row r="5904" spans="43:44" x14ac:dyDescent="0.25">
      <c r="AQ5904" s="1026"/>
      <c r="AR5904" s="1027"/>
    </row>
    <row r="5905" spans="43:44" x14ac:dyDescent="0.25">
      <c r="AQ5905" s="1026"/>
      <c r="AR5905" s="1027"/>
    </row>
    <row r="5906" spans="43:44" x14ac:dyDescent="0.25">
      <c r="AQ5906" s="1026"/>
      <c r="AR5906" s="1027"/>
    </row>
    <row r="5907" spans="43:44" x14ac:dyDescent="0.25">
      <c r="AQ5907" s="1026"/>
      <c r="AR5907" s="1027"/>
    </row>
    <row r="5908" spans="43:44" x14ac:dyDescent="0.25">
      <c r="AQ5908" s="1026"/>
      <c r="AR5908" s="1027"/>
    </row>
    <row r="5909" spans="43:44" x14ac:dyDescent="0.25">
      <c r="AQ5909" s="1026"/>
      <c r="AR5909" s="1027"/>
    </row>
    <row r="5910" spans="43:44" x14ac:dyDescent="0.25">
      <c r="AQ5910" s="1026"/>
      <c r="AR5910" s="1027"/>
    </row>
    <row r="5911" spans="43:44" x14ac:dyDescent="0.25">
      <c r="AQ5911" s="1026"/>
      <c r="AR5911" s="1027"/>
    </row>
    <row r="5912" spans="43:44" x14ac:dyDescent="0.25">
      <c r="AQ5912" s="1026"/>
      <c r="AR5912" s="1027"/>
    </row>
    <row r="5913" spans="43:44" x14ac:dyDescent="0.25">
      <c r="AQ5913" s="1026"/>
      <c r="AR5913" s="1027"/>
    </row>
    <row r="5914" spans="43:44" x14ac:dyDescent="0.25">
      <c r="AQ5914" s="1026"/>
      <c r="AR5914" s="1027"/>
    </row>
    <row r="5915" spans="43:44" x14ac:dyDescent="0.25">
      <c r="AQ5915" s="1026"/>
      <c r="AR5915" s="1027"/>
    </row>
    <row r="5916" spans="43:44" x14ac:dyDescent="0.25">
      <c r="AQ5916" s="1026"/>
      <c r="AR5916" s="1027"/>
    </row>
    <row r="5917" spans="43:44" x14ac:dyDescent="0.25">
      <c r="AQ5917" s="1026"/>
      <c r="AR5917" s="1027"/>
    </row>
    <row r="5918" spans="43:44" x14ac:dyDescent="0.25">
      <c r="AQ5918" s="1026"/>
      <c r="AR5918" s="1027"/>
    </row>
    <row r="5919" spans="43:44" x14ac:dyDescent="0.25">
      <c r="AQ5919" s="1026"/>
      <c r="AR5919" s="1027"/>
    </row>
    <row r="5920" spans="43:44" x14ac:dyDescent="0.25">
      <c r="AQ5920" s="1026"/>
      <c r="AR5920" s="1027"/>
    </row>
    <row r="5921" spans="43:44" x14ac:dyDescent="0.25">
      <c r="AQ5921" s="1026"/>
      <c r="AR5921" s="1027"/>
    </row>
    <row r="5922" spans="43:44" x14ac:dyDescent="0.25">
      <c r="AQ5922" s="1026"/>
      <c r="AR5922" s="1027"/>
    </row>
    <row r="5923" spans="43:44" x14ac:dyDescent="0.25">
      <c r="AQ5923" s="1026"/>
      <c r="AR5923" s="1027"/>
    </row>
    <row r="5924" spans="43:44" x14ac:dyDescent="0.25">
      <c r="AQ5924" s="1026"/>
      <c r="AR5924" s="1027"/>
    </row>
    <row r="5925" spans="43:44" x14ac:dyDescent="0.25">
      <c r="AQ5925" s="1026"/>
      <c r="AR5925" s="1027"/>
    </row>
    <row r="5926" spans="43:44" x14ac:dyDescent="0.25">
      <c r="AQ5926" s="1026"/>
      <c r="AR5926" s="1027"/>
    </row>
    <row r="5927" spans="43:44" x14ac:dyDescent="0.25">
      <c r="AQ5927" s="1026"/>
      <c r="AR5927" s="1027"/>
    </row>
    <row r="5928" spans="43:44" x14ac:dyDescent="0.25">
      <c r="AQ5928" s="1026"/>
      <c r="AR5928" s="1027"/>
    </row>
    <row r="5929" spans="43:44" x14ac:dyDescent="0.25">
      <c r="AQ5929" s="1026"/>
      <c r="AR5929" s="1027"/>
    </row>
    <row r="5930" spans="43:44" x14ac:dyDescent="0.25">
      <c r="AQ5930" s="1026"/>
      <c r="AR5930" s="1027"/>
    </row>
    <row r="5931" spans="43:44" x14ac:dyDescent="0.25">
      <c r="AQ5931" s="1026"/>
      <c r="AR5931" s="1027"/>
    </row>
    <row r="5932" spans="43:44" x14ac:dyDescent="0.25">
      <c r="AQ5932" s="1026"/>
      <c r="AR5932" s="1027"/>
    </row>
    <row r="5933" spans="43:44" x14ac:dyDescent="0.25">
      <c r="AQ5933" s="1026"/>
      <c r="AR5933" s="1027"/>
    </row>
    <row r="5934" spans="43:44" x14ac:dyDescent="0.25">
      <c r="AQ5934" s="1026"/>
      <c r="AR5934" s="1027"/>
    </row>
    <row r="5935" spans="43:44" x14ac:dyDescent="0.25">
      <c r="AQ5935" s="1026"/>
      <c r="AR5935" s="1027"/>
    </row>
    <row r="5936" spans="43:44" x14ac:dyDescent="0.25">
      <c r="AQ5936" s="1026"/>
      <c r="AR5936" s="1027"/>
    </row>
    <row r="5937" spans="43:44" x14ac:dyDescent="0.25">
      <c r="AQ5937" s="1026"/>
      <c r="AR5937" s="1027"/>
    </row>
    <row r="5938" spans="43:44" x14ac:dyDescent="0.25">
      <c r="AQ5938" s="1026"/>
      <c r="AR5938" s="1027"/>
    </row>
    <row r="5939" spans="43:44" x14ac:dyDescent="0.25">
      <c r="AQ5939" s="1026"/>
      <c r="AR5939" s="1027"/>
    </row>
    <row r="5940" spans="43:44" x14ac:dyDescent="0.25">
      <c r="AQ5940" s="1026"/>
      <c r="AR5940" s="1027"/>
    </row>
    <row r="5941" spans="43:44" x14ac:dyDescent="0.25">
      <c r="AQ5941" s="1026"/>
      <c r="AR5941" s="1027"/>
    </row>
    <row r="5942" spans="43:44" x14ac:dyDescent="0.25">
      <c r="AQ5942" s="1026"/>
      <c r="AR5942" s="1027"/>
    </row>
    <row r="5943" spans="43:44" x14ac:dyDescent="0.25">
      <c r="AQ5943" s="1026"/>
      <c r="AR5943" s="1027"/>
    </row>
    <row r="5944" spans="43:44" x14ac:dyDescent="0.25">
      <c r="AQ5944" s="1026"/>
      <c r="AR5944" s="1027"/>
    </row>
    <row r="5945" spans="43:44" x14ac:dyDescent="0.25">
      <c r="AQ5945" s="1026"/>
      <c r="AR5945" s="1027"/>
    </row>
    <row r="5946" spans="43:44" x14ac:dyDescent="0.25">
      <c r="AQ5946" s="1026"/>
      <c r="AR5946" s="1027"/>
    </row>
    <row r="5947" spans="43:44" x14ac:dyDescent="0.25">
      <c r="AQ5947" s="1026"/>
      <c r="AR5947" s="1027"/>
    </row>
    <row r="5948" spans="43:44" x14ac:dyDescent="0.25">
      <c r="AQ5948" s="1026"/>
      <c r="AR5948" s="1027"/>
    </row>
    <row r="5949" spans="43:44" x14ac:dyDescent="0.25">
      <c r="AQ5949" s="1026"/>
      <c r="AR5949" s="1027"/>
    </row>
    <row r="5950" spans="43:44" x14ac:dyDescent="0.25">
      <c r="AQ5950" s="1026"/>
      <c r="AR5950" s="1027"/>
    </row>
    <row r="5951" spans="43:44" x14ac:dyDescent="0.25">
      <c r="AQ5951" s="1026"/>
      <c r="AR5951" s="1027"/>
    </row>
    <row r="5952" spans="43:44" x14ac:dyDescent="0.25">
      <c r="AQ5952" s="1026"/>
      <c r="AR5952" s="1027"/>
    </row>
    <row r="5953" spans="43:44" x14ac:dyDescent="0.25">
      <c r="AQ5953" s="1026"/>
      <c r="AR5953" s="1027"/>
    </row>
    <row r="5954" spans="43:44" x14ac:dyDescent="0.25">
      <c r="AQ5954" s="1026"/>
      <c r="AR5954" s="1027"/>
    </row>
    <row r="5955" spans="43:44" x14ac:dyDescent="0.25">
      <c r="AQ5955" s="1026"/>
      <c r="AR5955" s="1027"/>
    </row>
    <row r="5956" spans="43:44" x14ac:dyDescent="0.25">
      <c r="AQ5956" s="1026"/>
      <c r="AR5956" s="1027"/>
    </row>
    <row r="5957" spans="43:44" x14ac:dyDescent="0.25">
      <c r="AQ5957" s="1026"/>
      <c r="AR5957" s="1027"/>
    </row>
    <row r="5958" spans="43:44" x14ac:dyDescent="0.25">
      <c r="AQ5958" s="1026"/>
      <c r="AR5958" s="1027"/>
    </row>
    <row r="5959" spans="43:44" x14ac:dyDescent="0.25">
      <c r="AQ5959" s="1026"/>
      <c r="AR5959" s="1027"/>
    </row>
    <row r="5960" spans="43:44" x14ac:dyDescent="0.25">
      <c r="AQ5960" s="1026"/>
      <c r="AR5960" s="1027"/>
    </row>
    <row r="5961" spans="43:44" x14ac:dyDescent="0.25">
      <c r="AQ5961" s="1026"/>
      <c r="AR5961" s="1027"/>
    </row>
    <row r="5962" spans="43:44" x14ac:dyDescent="0.25">
      <c r="AQ5962" s="1026"/>
      <c r="AR5962" s="1027"/>
    </row>
    <row r="5963" spans="43:44" x14ac:dyDescent="0.25">
      <c r="AQ5963" s="1026"/>
      <c r="AR5963" s="1027"/>
    </row>
    <row r="5964" spans="43:44" x14ac:dyDescent="0.25">
      <c r="AQ5964" s="1026"/>
      <c r="AR5964" s="1027"/>
    </row>
    <row r="5965" spans="43:44" x14ac:dyDescent="0.25">
      <c r="AQ5965" s="1026"/>
      <c r="AR5965" s="1027"/>
    </row>
    <row r="5966" spans="43:44" x14ac:dyDescent="0.25">
      <c r="AQ5966" s="1026"/>
      <c r="AR5966" s="1027"/>
    </row>
    <row r="5967" spans="43:44" x14ac:dyDescent="0.25">
      <c r="AQ5967" s="1026"/>
      <c r="AR5967" s="1027"/>
    </row>
    <row r="5968" spans="43:44" x14ac:dyDescent="0.25">
      <c r="AQ5968" s="1026"/>
      <c r="AR5968" s="1027"/>
    </row>
    <row r="5969" spans="43:44" x14ac:dyDescent="0.25">
      <c r="AQ5969" s="1026"/>
      <c r="AR5969" s="1027"/>
    </row>
    <row r="5970" spans="43:44" x14ac:dyDescent="0.25">
      <c r="AQ5970" s="1026"/>
      <c r="AR5970" s="1027"/>
    </row>
    <row r="5971" spans="43:44" x14ac:dyDescent="0.25">
      <c r="AQ5971" s="1026"/>
      <c r="AR5971" s="1027"/>
    </row>
    <row r="5972" spans="43:44" x14ac:dyDescent="0.25">
      <c r="AQ5972" s="1026"/>
      <c r="AR5972" s="1027"/>
    </row>
    <row r="5973" spans="43:44" x14ac:dyDescent="0.25">
      <c r="AQ5973" s="1026"/>
      <c r="AR5973" s="1027"/>
    </row>
    <row r="5974" spans="43:44" x14ac:dyDescent="0.25">
      <c r="AQ5974" s="1026"/>
      <c r="AR5974" s="1027"/>
    </row>
    <row r="5975" spans="43:44" x14ac:dyDescent="0.25">
      <c r="AQ5975" s="1026"/>
      <c r="AR5975" s="1027"/>
    </row>
    <row r="5976" spans="43:44" x14ac:dyDescent="0.25">
      <c r="AQ5976" s="1026"/>
      <c r="AR5976" s="1027"/>
    </row>
    <row r="5977" spans="43:44" x14ac:dyDescent="0.25">
      <c r="AQ5977" s="1026"/>
      <c r="AR5977" s="1027"/>
    </row>
    <row r="5978" spans="43:44" x14ac:dyDescent="0.25">
      <c r="AQ5978" s="1026"/>
      <c r="AR5978" s="1027"/>
    </row>
    <row r="5979" spans="43:44" x14ac:dyDescent="0.25">
      <c r="AQ5979" s="1026"/>
      <c r="AR5979" s="1027"/>
    </row>
    <row r="5980" spans="43:44" x14ac:dyDescent="0.25">
      <c r="AQ5980" s="1026"/>
      <c r="AR5980" s="1027"/>
    </row>
    <row r="5981" spans="43:44" x14ac:dyDescent="0.25">
      <c r="AQ5981" s="1026"/>
      <c r="AR5981" s="1027"/>
    </row>
    <row r="5982" spans="43:44" x14ac:dyDescent="0.25">
      <c r="AQ5982" s="1026"/>
      <c r="AR5982" s="1027"/>
    </row>
    <row r="5983" spans="43:44" x14ac:dyDescent="0.25">
      <c r="AQ5983" s="1026"/>
      <c r="AR5983" s="1027"/>
    </row>
    <row r="5984" spans="43:44" x14ac:dyDescent="0.25">
      <c r="AQ5984" s="1026"/>
      <c r="AR5984" s="1027"/>
    </row>
    <row r="5985" spans="43:44" x14ac:dyDescent="0.25">
      <c r="AQ5985" s="1026"/>
      <c r="AR5985" s="1027"/>
    </row>
    <row r="5986" spans="43:44" x14ac:dyDescent="0.25">
      <c r="AQ5986" s="1026"/>
      <c r="AR5986" s="1027"/>
    </row>
    <row r="5987" spans="43:44" x14ac:dyDescent="0.25">
      <c r="AQ5987" s="1026"/>
      <c r="AR5987" s="1027"/>
    </row>
    <row r="5988" spans="43:44" x14ac:dyDescent="0.25">
      <c r="AQ5988" s="1026"/>
      <c r="AR5988" s="1027"/>
    </row>
    <row r="5989" spans="43:44" x14ac:dyDescent="0.25">
      <c r="AQ5989" s="1026"/>
      <c r="AR5989" s="1027"/>
    </row>
    <row r="5990" spans="43:44" x14ac:dyDescent="0.25">
      <c r="AQ5990" s="1026"/>
      <c r="AR5990" s="1027"/>
    </row>
    <row r="5991" spans="43:44" x14ac:dyDescent="0.25">
      <c r="AQ5991" s="1026"/>
      <c r="AR5991" s="1027"/>
    </row>
    <row r="5992" spans="43:44" x14ac:dyDescent="0.25">
      <c r="AQ5992" s="1026"/>
      <c r="AR5992" s="1027"/>
    </row>
    <row r="5993" spans="43:44" x14ac:dyDescent="0.25">
      <c r="AQ5993" s="1026"/>
      <c r="AR5993" s="1027"/>
    </row>
    <row r="5994" spans="43:44" x14ac:dyDescent="0.25">
      <c r="AQ5994" s="1026"/>
      <c r="AR5994" s="1027"/>
    </row>
    <row r="5995" spans="43:44" x14ac:dyDescent="0.25">
      <c r="AQ5995" s="1026"/>
      <c r="AR5995" s="1027"/>
    </row>
    <row r="5996" spans="43:44" x14ac:dyDescent="0.25">
      <c r="AQ5996" s="1026"/>
      <c r="AR5996" s="1027"/>
    </row>
    <row r="5997" spans="43:44" x14ac:dyDescent="0.25">
      <c r="AQ5997" s="1026"/>
      <c r="AR5997" s="1027"/>
    </row>
    <row r="5998" spans="43:44" x14ac:dyDescent="0.25">
      <c r="AQ5998" s="1026"/>
      <c r="AR5998" s="1027"/>
    </row>
    <row r="5999" spans="43:44" x14ac:dyDescent="0.25">
      <c r="AQ5999" s="1026"/>
      <c r="AR5999" s="1027"/>
    </row>
    <row r="6000" spans="43:44" x14ac:dyDescent="0.25">
      <c r="AQ6000" s="1026"/>
      <c r="AR6000" s="1027"/>
    </row>
    <row r="6001" spans="43:44" x14ac:dyDescent="0.25">
      <c r="AQ6001" s="1026"/>
      <c r="AR6001" s="1027"/>
    </row>
    <row r="6002" spans="43:44" x14ac:dyDescent="0.25">
      <c r="AQ6002" s="1026"/>
      <c r="AR6002" s="1027"/>
    </row>
    <row r="6003" spans="43:44" x14ac:dyDescent="0.25">
      <c r="AQ6003" s="1026"/>
      <c r="AR6003" s="1027"/>
    </row>
    <row r="6004" spans="43:44" x14ac:dyDescent="0.25">
      <c r="AQ6004" s="1026"/>
      <c r="AR6004" s="1027"/>
    </row>
    <row r="6005" spans="43:44" x14ac:dyDescent="0.25">
      <c r="AQ6005" s="1026"/>
      <c r="AR6005" s="1027"/>
    </row>
    <row r="6006" spans="43:44" x14ac:dyDescent="0.25">
      <c r="AQ6006" s="1026"/>
      <c r="AR6006" s="1027"/>
    </row>
    <row r="6007" spans="43:44" x14ac:dyDescent="0.25">
      <c r="AQ6007" s="1026"/>
      <c r="AR6007" s="1027"/>
    </row>
    <row r="6008" spans="43:44" x14ac:dyDescent="0.25">
      <c r="AQ6008" s="1026"/>
      <c r="AR6008" s="1027"/>
    </row>
    <row r="6009" spans="43:44" x14ac:dyDescent="0.25">
      <c r="AQ6009" s="1026"/>
      <c r="AR6009" s="1027"/>
    </row>
    <row r="6010" spans="43:44" x14ac:dyDescent="0.25">
      <c r="AQ6010" s="1026"/>
      <c r="AR6010" s="1027"/>
    </row>
    <row r="6011" spans="43:44" x14ac:dyDescent="0.25">
      <c r="AQ6011" s="1026"/>
      <c r="AR6011" s="1027"/>
    </row>
    <row r="6012" spans="43:44" x14ac:dyDescent="0.25">
      <c r="AQ6012" s="1026"/>
      <c r="AR6012" s="1027"/>
    </row>
    <row r="6013" spans="43:44" x14ac:dyDescent="0.25">
      <c r="AQ6013" s="1026"/>
      <c r="AR6013" s="1027"/>
    </row>
    <row r="6014" spans="43:44" x14ac:dyDescent="0.25">
      <c r="AQ6014" s="1026"/>
      <c r="AR6014" s="1027"/>
    </row>
    <row r="6015" spans="43:44" x14ac:dyDescent="0.25">
      <c r="AQ6015" s="1026"/>
      <c r="AR6015" s="1027"/>
    </row>
    <row r="6016" spans="43:44" x14ac:dyDescent="0.25">
      <c r="AQ6016" s="1026"/>
      <c r="AR6016" s="1027"/>
    </row>
    <row r="6017" spans="43:44" x14ac:dyDescent="0.25">
      <c r="AQ6017" s="1026"/>
      <c r="AR6017" s="1027"/>
    </row>
    <row r="6018" spans="43:44" x14ac:dyDescent="0.25">
      <c r="AQ6018" s="1026"/>
      <c r="AR6018" s="1027"/>
    </row>
    <row r="6019" spans="43:44" x14ac:dyDescent="0.25">
      <c r="AQ6019" s="1026"/>
      <c r="AR6019" s="1027"/>
    </row>
    <row r="6020" spans="43:44" x14ac:dyDescent="0.25">
      <c r="AQ6020" s="1026"/>
      <c r="AR6020" s="1027"/>
    </row>
    <row r="6021" spans="43:44" x14ac:dyDescent="0.25">
      <c r="AQ6021" s="1026"/>
      <c r="AR6021" s="1027"/>
    </row>
    <row r="6022" spans="43:44" x14ac:dyDescent="0.25">
      <c r="AQ6022" s="1026"/>
      <c r="AR6022" s="1027"/>
    </row>
    <row r="6023" spans="43:44" x14ac:dyDescent="0.25">
      <c r="AQ6023" s="1026"/>
      <c r="AR6023" s="1027"/>
    </row>
    <row r="6024" spans="43:44" x14ac:dyDescent="0.25">
      <c r="AQ6024" s="1026"/>
      <c r="AR6024" s="1027"/>
    </row>
    <row r="6025" spans="43:44" x14ac:dyDescent="0.25">
      <c r="AQ6025" s="1026"/>
      <c r="AR6025" s="1027"/>
    </row>
    <row r="6026" spans="43:44" x14ac:dyDescent="0.25">
      <c r="AQ6026" s="1026"/>
      <c r="AR6026" s="1027"/>
    </row>
    <row r="6027" spans="43:44" x14ac:dyDescent="0.25">
      <c r="AQ6027" s="1026"/>
      <c r="AR6027" s="1027"/>
    </row>
    <row r="6028" spans="43:44" x14ac:dyDescent="0.25">
      <c r="AQ6028" s="1026"/>
      <c r="AR6028" s="1027"/>
    </row>
    <row r="6029" spans="43:44" x14ac:dyDescent="0.25">
      <c r="AQ6029" s="1026"/>
      <c r="AR6029" s="1027"/>
    </row>
    <row r="6030" spans="43:44" x14ac:dyDescent="0.25">
      <c r="AQ6030" s="1026"/>
      <c r="AR6030" s="1027"/>
    </row>
    <row r="6031" spans="43:44" x14ac:dyDescent="0.25">
      <c r="AQ6031" s="1026"/>
      <c r="AR6031" s="1027"/>
    </row>
    <row r="6032" spans="43:44" x14ac:dyDescent="0.25">
      <c r="AQ6032" s="1026"/>
      <c r="AR6032" s="1027"/>
    </row>
    <row r="6033" spans="43:44" x14ac:dyDescent="0.25">
      <c r="AQ6033" s="1026"/>
      <c r="AR6033" s="1027"/>
    </row>
    <row r="6034" spans="43:44" x14ac:dyDescent="0.25">
      <c r="AQ6034" s="1026"/>
      <c r="AR6034" s="1027"/>
    </row>
    <row r="6035" spans="43:44" x14ac:dyDescent="0.25">
      <c r="AQ6035" s="1026"/>
      <c r="AR6035" s="1027"/>
    </row>
    <row r="6036" spans="43:44" x14ac:dyDescent="0.25">
      <c r="AQ6036" s="1026"/>
      <c r="AR6036" s="1027"/>
    </row>
    <row r="6037" spans="43:44" x14ac:dyDescent="0.25">
      <c r="AQ6037" s="1026"/>
      <c r="AR6037" s="1027"/>
    </row>
    <row r="6038" spans="43:44" x14ac:dyDescent="0.25">
      <c r="AQ6038" s="1026"/>
      <c r="AR6038" s="1027"/>
    </row>
    <row r="6039" spans="43:44" x14ac:dyDescent="0.25">
      <c r="AQ6039" s="1026"/>
      <c r="AR6039" s="1027"/>
    </row>
    <row r="6040" spans="43:44" x14ac:dyDescent="0.25">
      <c r="AQ6040" s="1026"/>
      <c r="AR6040" s="1027"/>
    </row>
    <row r="6041" spans="43:44" x14ac:dyDescent="0.25">
      <c r="AQ6041" s="1026"/>
      <c r="AR6041" s="1027"/>
    </row>
    <row r="6042" spans="43:44" x14ac:dyDescent="0.25">
      <c r="AQ6042" s="1026"/>
      <c r="AR6042" s="1027"/>
    </row>
    <row r="6043" spans="43:44" x14ac:dyDescent="0.25">
      <c r="AQ6043" s="1026"/>
      <c r="AR6043" s="1027"/>
    </row>
    <row r="6044" spans="43:44" x14ac:dyDescent="0.25">
      <c r="AQ6044" s="1026"/>
      <c r="AR6044" s="1027"/>
    </row>
    <row r="6045" spans="43:44" x14ac:dyDescent="0.25">
      <c r="AQ6045" s="1026"/>
      <c r="AR6045" s="1027"/>
    </row>
    <row r="6046" spans="43:44" x14ac:dyDescent="0.25">
      <c r="AQ6046" s="1026"/>
      <c r="AR6046" s="1027"/>
    </row>
    <row r="6047" spans="43:44" x14ac:dyDescent="0.25">
      <c r="AQ6047" s="1026"/>
      <c r="AR6047" s="1027"/>
    </row>
    <row r="6048" spans="43:44" x14ac:dyDescent="0.25">
      <c r="AQ6048" s="1026"/>
      <c r="AR6048" s="1027"/>
    </row>
    <row r="6049" spans="43:44" x14ac:dyDescent="0.25">
      <c r="AQ6049" s="1026"/>
      <c r="AR6049" s="1027"/>
    </row>
    <row r="6050" spans="43:44" x14ac:dyDescent="0.25">
      <c r="AQ6050" s="1026"/>
      <c r="AR6050" s="1027"/>
    </row>
    <row r="6051" spans="43:44" x14ac:dyDescent="0.25">
      <c r="AQ6051" s="1026"/>
      <c r="AR6051" s="1027"/>
    </row>
    <row r="6052" spans="43:44" x14ac:dyDescent="0.25">
      <c r="AQ6052" s="1026"/>
      <c r="AR6052" s="1027"/>
    </row>
    <row r="6053" spans="43:44" x14ac:dyDescent="0.25">
      <c r="AQ6053" s="1026"/>
      <c r="AR6053" s="1027"/>
    </row>
    <row r="6054" spans="43:44" x14ac:dyDescent="0.25">
      <c r="AQ6054" s="1026"/>
      <c r="AR6054" s="1027"/>
    </row>
    <row r="6055" spans="43:44" x14ac:dyDescent="0.25">
      <c r="AQ6055" s="1026"/>
      <c r="AR6055" s="1027"/>
    </row>
    <row r="6056" spans="43:44" x14ac:dyDescent="0.25">
      <c r="AQ6056" s="1026"/>
      <c r="AR6056" s="1027"/>
    </row>
    <row r="6057" spans="43:44" x14ac:dyDescent="0.25">
      <c r="AQ6057" s="1026"/>
      <c r="AR6057" s="1027"/>
    </row>
    <row r="6058" spans="43:44" x14ac:dyDescent="0.25">
      <c r="AQ6058" s="1026"/>
      <c r="AR6058" s="1027"/>
    </row>
    <row r="6059" spans="43:44" x14ac:dyDescent="0.25">
      <c r="AQ6059" s="1026"/>
      <c r="AR6059" s="1027"/>
    </row>
    <row r="6060" spans="43:44" x14ac:dyDescent="0.25">
      <c r="AQ6060" s="1026"/>
      <c r="AR6060" s="1027"/>
    </row>
    <row r="6061" spans="43:44" x14ac:dyDescent="0.25">
      <c r="AQ6061" s="1026"/>
      <c r="AR6061" s="1027"/>
    </row>
    <row r="6062" spans="43:44" x14ac:dyDescent="0.25">
      <c r="AQ6062" s="1026"/>
      <c r="AR6062" s="1027"/>
    </row>
    <row r="6063" spans="43:44" x14ac:dyDescent="0.25">
      <c r="AQ6063" s="1026"/>
      <c r="AR6063" s="1027"/>
    </row>
    <row r="6064" spans="43:44" x14ac:dyDescent="0.25">
      <c r="AQ6064" s="1026"/>
      <c r="AR6064" s="1027"/>
    </row>
    <row r="6065" spans="43:44" x14ac:dyDescent="0.25">
      <c r="AQ6065" s="1026"/>
      <c r="AR6065" s="1027"/>
    </row>
    <row r="6066" spans="43:44" x14ac:dyDescent="0.25">
      <c r="AQ6066" s="1026"/>
      <c r="AR6066" s="1027"/>
    </row>
    <row r="6067" spans="43:44" x14ac:dyDescent="0.25">
      <c r="AQ6067" s="1026"/>
      <c r="AR6067" s="1027"/>
    </row>
    <row r="6068" spans="43:44" x14ac:dyDescent="0.25">
      <c r="AQ6068" s="1026"/>
      <c r="AR6068" s="1027"/>
    </row>
    <row r="6069" spans="43:44" x14ac:dyDescent="0.25">
      <c r="AQ6069" s="1026"/>
      <c r="AR6069" s="1027"/>
    </row>
    <row r="6070" spans="43:44" x14ac:dyDescent="0.25">
      <c r="AQ6070" s="1026"/>
      <c r="AR6070" s="1027"/>
    </row>
    <row r="6071" spans="43:44" x14ac:dyDescent="0.25">
      <c r="AQ6071" s="1026"/>
      <c r="AR6071" s="1027"/>
    </row>
    <row r="6072" spans="43:44" x14ac:dyDescent="0.25">
      <c r="AQ6072" s="1026"/>
      <c r="AR6072" s="1027"/>
    </row>
    <row r="6073" spans="43:44" x14ac:dyDescent="0.25">
      <c r="AQ6073" s="1026"/>
      <c r="AR6073" s="1027"/>
    </row>
    <row r="6074" spans="43:44" x14ac:dyDescent="0.25">
      <c r="AQ6074" s="1026"/>
      <c r="AR6074" s="1027"/>
    </row>
    <row r="6075" spans="43:44" x14ac:dyDescent="0.25">
      <c r="AQ6075" s="1026"/>
      <c r="AR6075" s="1027"/>
    </row>
    <row r="6076" spans="43:44" x14ac:dyDescent="0.25">
      <c r="AQ6076" s="1026"/>
      <c r="AR6076" s="1027"/>
    </row>
    <row r="6077" spans="43:44" x14ac:dyDescent="0.25">
      <c r="AQ6077" s="1026"/>
      <c r="AR6077" s="1027"/>
    </row>
    <row r="6078" spans="43:44" x14ac:dyDescent="0.25">
      <c r="AQ6078" s="1026"/>
      <c r="AR6078" s="1027"/>
    </row>
    <row r="6079" spans="43:44" x14ac:dyDescent="0.25">
      <c r="AQ6079" s="1026"/>
      <c r="AR6079" s="1027"/>
    </row>
    <row r="6080" spans="43:44" x14ac:dyDescent="0.25">
      <c r="AQ6080" s="1026"/>
      <c r="AR6080" s="1027"/>
    </row>
    <row r="6081" spans="43:44" x14ac:dyDescent="0.25">
      <c r="AQ6081" s="1026"/>
      <c r="AR6081" s="1027"/>
    </row>
    <row r="6082" spans="43:44" x14ac:dyDescent="0.25">
      <c r="AQ6082" s="1026"/>
      <c r="AR6082" s="1027"/>
    </row>
    <row r="6083" spans="43:44" x14ac:dyDescent="0.25">
      <c r="AQ6083" s="1026"/>
      <c r="AR6083" s="1027"/>
    </row>
    <row r="6084" spans="43:44" x14ac:dyDescent="0.25">
      <c r="AQ6084" s="1026"/>
      <c r="AR6084" s="1027"/>
    </row>
    <row r="6085" spans="43:44" x14ac:dyDescent="0.25">
      <c r="AQ6085" s="1026"/>
      <c r="AR6085" s="1027"/>
    </row>
    <row r="6086" spans="43:44" x14ac:dyDescent="0.25">
      <c r="AQ6086" s="1026"/>
      <c r="AR6086" s="1027"/>
    </row>
    <row r="6087" spans="43:44" x14ac:dyDescent="0.25">
      <c r="AQ6087" s="1026"/>
      <c r="AR6087" s="1027"/>
    </row>
    <row r="6088" spans="43:44" x14ac:dyDescent="0.25">
      <c r="AQ6088" s="1026"/>
      <c r="AR6088" s="1027"/>
    </row>
    <row r="6089" spans="43:44" x14ac:dyDescent="0.25">
      <c r="AQ6089" s="1026"/>
      <c r="AR6089" s="1027"/>
    </row>
    <row r="6090" spans="43:44" x14ac:dyDescent="0.25">
      <c r="AQ6090" s="1026"/>
      <c r="AR6090" s="1027"/>
    </row>
    <row r="6091" spans="43:44" x14ac:dyDescent="0.25">
      <c r="AQ6091" s="1026"/>
      <c r="AR6091" s="1027"/>
    </row>
    <row r="6092" spans="43:44" x14ac:dyDescent="0.25">
      <c r="AQ6092" s="1026"/>
      <c r="AR6092" s="1027"/>
    </row>
    <row r="6093" spans="43:44" x14ac:dyDescent="0.25">
      <c r="AQ6093" s="1026"/>
      <c r="AR6093" s="1027"/>
    </row>
    <row r="6094" spans="43:44" x14ac:dyDescent="0.25">
      <c r="AQ6094" s="1026"/>
      <c r="AR6094" s="1027"/>
    </row>
    <row r="6095" spans="43:44" x14ac:dyDescent="0.25">
      <c r="AQ6095" s="1026"/>
      <c r="AR6095" s="1027"/>
    </row>
    <row r="6096" spans="43:44" x14ac:dyDescent="0.25">
      <c r="AQ6096" s="1026"/>
      <c r="AR6096" s="1027"/>
    </row>
    <row r="6097" spans="43:44" x14ac:dyDescent="0.25">
      <c r="AQ6097" s="1026"/>
      <c r="AR6097" s="1027"/>
    </row>
    <row r="6098" spans="43:44" x14ac:dyDescent="0.25">
      <c r="AQ6098" s="1026"/>
      <c r="AR6098" s="1027"/>
    </row>
    <row r="6099" spans="43:44" x14ac:dyDescent="0.25">
      <c r="AQ6099" s="1026"/>
      <c r="AR6099" s="1027"/>
    </row>
    <row r="6100" spans="43:44" x14ac:dyDescent="0.25">
      <c r="AQ6100" s="1026"/>
      <c r="AR6100" s="1027"/>
    </row>
    <row r="6101" spans="43:44" x14ac:dyDescent="0.25">
      <c r="AQ6101" s="1026"/>
      <c r="AR6101" s="1027"/>
    </row>
    <row r="6102" spans="43:44" x14ac:dyDescent="0.25">
      <c r="AQ6102" s="1026"/>
      <c r="AR6102" s="1027"/>
    </row>
    <row r="6103" spans="43:44" x14ac:dyDescent="0.25">
      <c r="AQ6103" s="1026"/>
      <c r="AR6103" s="1027"/>
    </row>
    <row r="6104" spans="43:44" x14ac:dyDescent="0.25">
      <c r="AQ6104" s="1026"/>
      <c r="AR6104" s="1027"/>
    </row>
    <row r="6105" spans="43:44" x14ac:dyDescent="0.25">
      <c r="AQ6105" s="1026"/>
      <c r="AR6105" s="1027"/>
    </row>
    <row r="6106" spans="43:44" x14ac:dyDescent="0.25">
      <c r="AQ6106" s="1026"/>
      <c r="AR6106" s="1027"/>
    </row>
    <row r="6107" spans="43:44" x14ac:dyDescent="0.25">
      <c r="AQ6107" s="1026"/>
      <c r="AR6107" s="1027"/>
    </row>
    <row r="6108" spans="43:44" x14ac:dyDescent="0.25">
      <c r="AQ6108" s="1026"/>
      <c r="AR6108" s="1027"/>
    </row>
    <row r="6109" spans="43:44" x14ac:dyDescent="0.25">
      <c r="AQ6109" s="1026"/>
      <c r="AR6109" s="1027"/>
    </row>
    <row r="6110" spans="43:44" x14ac:dyDescent="0.25">
      <c r="AQ6110" s="1026"/>
      <c r="AR6110" s="1027"/>
    </row>
    <row r="6111" spans="43:44" x14ac:dyDescent="0.25">
      <c r="AQ6111" s="1026"/>
      <c r="AR6111" s="1027"/>
    </row>
    <row r="6112" spans="43:44" x14ac:dyDescent="0.25">
      <c r="AQ6112" s="1026"/>
      <c r="AR6112" s="1027"/>
    </row>
    <row r="6113" spans="43:44" x14ac:dyDescent="0.25">
      <c r="AQ6113" s="1026"/>
      <c r="AR6113" s="1027"/>
    </row>
    <row r="6114" spans="43:44" x14ac:dyDescent="0.25">
      <c r="AQ6114" s="1026"/>
      <c r="AR6114" s="1027"/>
    </row>
    <row r="6115" spans="43:44" x14ac:dyDescent="0.25">
      <c r="AQ6115" s="1026"/>
      <c r="AR6115" s="1027"/>
    </row>
    <row r="6116" spans="43:44" x14ac:dyDescent="0.25">
      <c r="AQ6116" s="1026"/>
      <c r="AR6116" s="1027"/>
    </row>
    <row r="6117" spans="43:44" x14ac:dyDescent="0.25">
      <c r="AQ6117" s="1026"/>
      <c r="AR6117" s="1027"/>
    </row>
    <row r="6118" spans="43:44" x14ac:dyDescent="0.25">
      <c r="AQ6118" s="1026"/>
      <c r="AR6118" s="1027"/>
    </row>
    <row r="6119" spans="43:44" x14ac:dyDescent="0.25">
      <c r="AQ6119" s="1026"/>
      <c r="AR6119" s="1027"/>
    </row>
    <row r="6120" spans="43:44" x14ac:dyDescent="0.25">
      <c r="AQ6120" s="1026"/>
      <c r="AR6120" s="1027"/>
    </row>
    <row r="6121" spans="43:44" x14ac:dyDescent="0.25">
      <c r="AQ6121" s="1026"/>
      <c r="AR6121" s="1027"/>
    </row>
    <row r="6122" spans="43:44" x14ac:dyDescent="0.25">
      <c r="AQ6122" s="1026"/>
      <c r="AR6122" s="1027"/>
    </row>
    <row r="6123" spans="43:44" x14ac:dyDescent="0.25">
      <c r="AQ6123" s="1026"/>
      <c r="AR6123" s="1027"/>
    </row>
    <row r="6124" spans="43:44" x14ac:dyDescent="0.25">
      <c r="AQ6124" s="1026"/>
      <c r="AR6124" s="1027"/>
    </row>
    <row r="6125" spans="43:44" x14ac:dyDescent="0.25">
      <c r="AQ6125" s="1026"/>
      <c r="AR6125" s="1027"/>
    </row>
    <row r="6126" spans="43:44" x14ac:dyDescent="0.25">
      <c r="AQ6126" s="1026"/>
      <c r="AR6126" s="1027"/>
    </row>
    <row r="6127" spans="43:44" x14ac:dyDescent="0.25">
      <c r="AQ6127" s="1026"/>
      <c r="AR6127" s="1027"/>
    </row>
    <row r="6128" spans="43:44" x14ac:dyDescent="0.25">
      <c r="AQ6128" s="1026"/>
      <c r="AR6128" s="1027"/>
    </row>
    <row r="6129" spans="43:44" x14ac:dyDescent="0.25">
      <c r="AQ6129" s="1026"/>
      <c r="AR6129" s="1027"/>
    </row>
    <row r="6130" spans="43:44" x14ac:dyDescent="0.25">
      <c r="AQ6130" s="1026"/>
      <c r="AR6130" s="1027"/>
    </row>
    <row r="6131" spans="43:44" x14ac:dyDescent="0.25">
      <c r="AQ6131" s="1026"/>
      <c r="AR6131" s="1027"/>
    </row>
    <row r="6132" spans="43:44" x14ac:dyDescent="0.25">
      <c r="AQ6132" s="1026"/>
      <c r="AR6132" s="1027"/>
    </row>
    <row r="6133" spans="43:44" x14ac:dyDescent="0.25">
      <c r="AQ6133" s="1026"/>
      <c r="AR6133" s="1027"/>
    </row>
    <row r="6134" spans="43:44" x14ac:dyDescent="0.25">
      <c r="AQ6134" s="1026"/>
      <c r="AR6134" s="1027"/>
    </row>
    <row r="6135" spans="43:44" x14ac:dyDescent="0.25">
      <c r="AQ6135" s="1026"/>
      <c r="AR6135" s="1027"/>
    </row>
    <row r="6136" spans="43:44" x14ac:dyDescent="0.25">
      <c r="AQ6136" s="1026"/>
      <c r="AR6136" s="1027"/>
    </row>
    <row r="6137" spans="43:44" x14ac:dyDescent="0.25">
      <c r="AQ6137" s="1026"/>
      <c r="AR6137" s="1027"/>
    </row>
    <row r="6138" spans="43:44" x14ac:dyDescent="0.25">
      <c r="AQ6138" s="1026"/>
      <c r="AR6138" s="1027"/>
    </row>
    <row r="6139" spans="43:44" x14ac:dyDescent="0.25">
      <c r="AQ6139" s="1026"/>
      <c r="AR6139" s="1027"/>
    </row>
    <row r="6140" spans="43:44" x14ac:dyDescent="0.25">
      <c r="AQ6140" s="1026"/>
      <c r="AR6140" s="1027"/>
    </row>
    <row r="6141" spans="43:44" x14ac:dyDescent="0.25">
      <c r="AQ6141" s="1026"/>
      <c r="AR6141" s="1027"/>
    </row>
    <row r="6142" spans="43:44" x14ac:dyDescent="0.25">
      <c r="AQ6142" s="1026"/>
      <c r="AR6142" s="1027"/>
    </row>
    <row r="6143" spans="43:44" x14ac:dyDescent="0.25">
      <c r="AQ6143" s="1026"/>
      <c r="AR6143" s="1027"/>
    </row>
    <row r="6144" spans="43:44" x14ac:dyDescent="0.25">
      <c r="AQ6144" s="1026"/>
      <c r="AR6144" s="1027"/>
    </row>
    <row r="6145" spans="43:44" x14ac:dyDescent="0.25">
      <c r="AQ6145" s="1026"/>
      <c r="AR6145" s="1027"/>
    </row>
    <row r="6146" spans="43:44" x14ac:dyDescent="0.25">
      <c r="AQ6146" s="1026"/>
      <c r="AR6146" s="1027"/>
    </row>
    <row r="6147" spans="43:44" x14ac:dyDescent="0.25">
      <c r="AQ6147" s="1026"/>
      <c r="AR6147" s="1027"/>
    </row>
    <row r="6148" spans="43:44" x14ac:dyDescent="0.25">
      <c r="AQ6148" s="1026"/>
      <c r="AR6148" s="1027"/>
    </row>
    <row r="6149" spans="43:44" x14ac:dyDescent="0.25">
      <c r="AQ6149" s="1026"/>
      <c r="AR6149" s="1027"/>
    </row>
    <row r="6150" spans="43:44" x14ac:dyDescent="0.25">
      <c r="AQ6150" s="1026"/>
      <c r="AR6150" s="1027"/>
    </row>
    <row r="6151" spans="43:44" x14ac:dyDescent="0.25">
      <c r="AQ6151" s="1026"/>
      <c r="AR6151" s="1027"/>
    </row>
    <row r="6152" spans="43:44" x14ac:dyDescent="0.25">
      <c r="AQ6152" s="1026"/>
      <c r="AR6152" s="1027"/>
    </row>
    <row r="6153" spans="43:44" x14ac:dyDescent="0.25">
      <c r="AQ6153" s="1026"/>
      <c r="AR6153" s="1027"/>
    </row>
    <row r="6154" spans="43:44" x14ac:dyDescent="0.25">
      <c r="AQ6154" s="1026"/>
      <c r="AR6154" s="1027"/>
    </row>
    <row r="6155" spans="43:44" x14ac:dyDescent="0.25">
      <c r="AQ6155" s="1026"/>
      <c r="AR6155" s="1027"/>
    </row>
    <row r="6156" spans="43:44" x14ac:dyDescent="0.25">
      <c r="AQ6156" s="1026"/>
      <c r="AR6156" s="1027"/>
    </row>
    <row r="6157" spans="43:44" x14ac:dyDescent="0.25">
      <c r="AQ6157" s="1026"/>
      <c r="AR6157" s="1027"/>
    </row>
    <row r="6158" spans="43:44" x14ac:dyDescent="0.25">
      <c r="AQ6158" s="1026"/>
      <c r="AR6158" s="1027"/>
    </row>
    <row r="6159" spans="43:44" x14ac:dyDescent="0.25">
      <c r="AQ6159" s="1026"/>
      <c r="AR6159" s="1027"/>
    </row>
    <row r="6160" spans="43:44" x14ac:dyDescent="0.25">
      <c r="AQ6160" s="1026"/>
      <c r="AR6160" s="1027"/>
    </row>
    <row r="6161" spans="43:44" x14ac:dyDescent="0.25">
      <c r="AQ6161" s="1026"/>
      <c r="AR6161" s="1027"/>
    </row>
    <row r="6162" spans="43:44" x14ac:dyDescent="0.25">
      <c r="AQ6162" s="1026"/>
      <c r="AR6162" s="1027"/>
    </row>
    <row r="6163" spans="43:44" x14ac:dyDescent="0.25">
      <c r="AQ6163" s="1026"/>
      <c r="AR6163" s="1027"/>
    </row>
    <row r="6164" spans="43:44" x14ac:dyDescent="0.25">
      <c r="AQ6164" s="1026"/>
      <c r="AR6164" s="1027"/>
    </row>
    <row r="6165" spans="43:44" x14ac:dyDescent="0.25">
      <c r="AQ6165" s="1026"/>
      <c r="AR6165" s="1027"/>
    </row>
    <row r="6166" spans="43:44" x14ac:dyDescent="0.25">
      <c r="AQ6166" s="1026"/>
      <c r="AR6166" s="1027"/>
    </row>
    <row r="6167" spans="43:44" x14ac:dyDescent="0.25">
      <c r="AQ6167" s="1026"/>
      <c r="AR6167" s="1027"/>
    </row>
    <row r="6168" spans="43:44" x14ac:dyDescent="0.25">
      <c r="AQ6168" s="1026"/>
      <c r="AR6168" s="1027"/>
    </row>
    <row r="6169" spans="43:44" x14ac:dyDescent="0.25">
      <c r="AQ6169" s="1026"/>
      <c r="AR6169" s="1027"/>
    </row>
    <row r="6170" spans="43:44" x14ac:dyDescent="0.25">
      <c r="AQ6170" s="1026"/>
      <c r="AR6170" s="1027"/>
    </row>
    <row r="6171" spans="43:44" x14ac:dyDescent="0.25">
      <c r="AQ6171" s="1026"/>
      <c r="AR6171" s="1027"/>
    </row>
    <row r="6172" spans="43:44" x14ac:dyDescent="0.25">
      <c r="AQ6172" s="1026"/>
      <c r="AR6172" s="1027"/>
    </row>
    <row r="6173" spans="43:44" x14ac:dyDescent="0.25">
      <c r="AQ6173" s="1026"/>
      <c r="AR6173" s="1027"/>
    </row>
    <row r="6174" spans="43:44" x14ac:dyDescent="0.25">
      <c r="AQ6174" s="1026"/>
      <c r="AR6174" s="1027"/>
    </row>
    <row r="6175" spans="43:44" x14ac:dyDescent="0.25">
      <c r="AQ6175" s="1026"/>
      <c r="AR6175" s="1027"/>
    </row>
    <row r="6176" spans="43:44" x14ac:dyDescent="0.25">
      <c r="AQ6176" s="1026"/>
      <c r="AR6176" s="1027"/>
    </row>
    <row r="6177" spans="43:44" x14ac:dyDescent="0.25">
      <c r="AQ6177" s="1026"/>
      <c r="AR6177" s="1027"/>
    </row>
    <row r="6178" spans="43:44" x14ac:dyDescent="0.25">
      <c r="AQ6178" s="1026"/>
      <c r="AR6178" s="1027"/>
    </row>
    <row r="6179" spans="43:44" x14ac:dyDescent="0.25">
      <c r="AQ6179" s="1026"/>
      <c r="AR6179" s="1027"/>
    </row>
    <row r="6180" spans="43:44" x14ac:dyDescent="0.25">
      <c r="AQ6180" s="1026"/>
      <c r="AR6180" s="1027"/>
    </row>
    <row r="6181" spans="43:44" x14ac:dyDescent="0.25">
      <c r="AQ6181" s="1026"/>
      <c r="AR6181" s="1027"/>
    </row>
    <row r="6182" spans="43:44" x14ac:dyDescent="0.25">
      <c r="AQ6182" s="1026"/>
      <c r="AR6182" s="1027"/>
    </row>
    <row r="6183" spans="43:44" x14ac:dyDescent="0.25">
      <c r="AQ6183" s="1026"/>
      <c r="AR6183" s="1027"/>
    </row>
    <row r="6184" spans="43:44" x14ac:dyDescent="0.25">
      <c r="AQ6184" s="1026"/>
      <c r="AR6184" s="1027"/>
    </row>
    <row r="6185" spans="43:44" x14ac:dyDescent="0.25">
      <c r="AQ6185" s="1026"/>
      <c r="AR6185" s="1027"/>
    </row>
    <row r="6186" spans="43:44" x14ac:dyDescent="0.25">
      <c r="AQ6186" s="1026"/>
      <c r="AR6186" s="1027"/>
    </row>
    <row r="6187" spans="43:44" x14ac:dyDescent="0.25">
      <c r="AQ6187" s="1026"/>
      <c r="AR6187" s="1027"/>
    </row>
    <row r="6188" spans="43:44" x14ac:dyDescent="0.25">
      <c r="AQ6188" s="1026"/>
      <c r="AR6188" s="1027"/>
    </row>
    <row r="6189" spans="43:44" x14ac:dyDescent="0.25">
      <c r="AQ6189" s="1026"/>
      <c r="AR6189" s="1027"/>
    </row>
    <row r="6190" spans="43:44" x14ac:dyDescent="0.25">
      <c r="AQ6190" s="1026"/>
      <c r="AR6190" s="1027"/>
    </row>
    <row r="6191" spans="43:44" x14ac:dyDescent="0.25">
      <c r="AQ6191" s="1026"/>
      <c r="AR6191" s="1027"/>
    </row>
    <row r="6192" spans="43:44" x14ac:dyDescent="0.25">
      <c r="AQ6192" s="1026"/>
      <c r="AR6192" s="1027"/>
    </row>
    <row r="6193" spans="43:44" x14ac:dyDescent="0.25">
      <c r="AQ6193" s="1026"/>
      <c r="AR6193" s="1027"/>
    </row>
    <row r="6194" spans="43:44" x14ac:dyDescent="0.25">
      <c r="AQ6194" s="1026"/>
      <c r="AR6194" s="1027"/>
    </row>
    <row r="6195" spans="43:44" x14ac:dyDescent="0.25">
      <c r="AQ6195" s="1026"/>
      <c r="AR6195" s="1027"/>
    </row>
    <row r="6196" spans="43:44" x14ac:dyDescent="0.25">
      <c r="AQ6196" s="1026"/>
      <c r="AR6196" s="1027"/>
    </row>
    <row r="6197" spans="43:44" x14ac:dyDescent="0.25">
      <c r="AQ6197" s="1026"/>
      <c r="AR6197" s="1027"/>
    </row>
    <row r="6198" spans="43:44" x14ac:dyDescent="0.25">
      <c r="AQ6198" s="1026"/>
      <c r="AR6198" s="1027"/>
    </row>
    <row r="6199" spans="43:44" x14ac:dyDescent="0.25">
      <c r="AQ6199" s="1026"/>
      <c r="AR6199" s="1027"/>
    </row>
    <row r="6200" spans="43:44" x14ac:dyDescent="0.25">
      <c r="AQ6200" s="1026"/>
      <c r="AR6200" s="1027"/>
    </row>
    <row r="6201" spans="43:44" x14ac:dyDescent="0.25">
      <c r="AQ6201" s="1026"/>
      <c r="AR6201" s="1027"/>
    </row>
    <row r="6202" spans="43:44" x14ac:dyDescent="0.25">
      <c r="AQ6202" s="1026"/>
      <c r="AR6202" s="1027"/>
    </row>
    <row r="6203" spans="43:44" x14ac:dyDescent="0.25">
      <c r="AQ6203" s="1026"/>
      <c r="AR6203" s="1027"/>
    </row>
    <row r="6204" spans="43:44" x14ac:dyDescent="0.25">
      <c r="AQ6204" s="1026"/>
      <c r="AR6204" s="1027"/>
    </row>
    <row r="6205" spans="43:44" x14ac:dyDescent="0.25">
      <c r="AQ6205" s="1026"/>
      <c r="AR6205" s="1027"/>
    </row>
    <row r="6206" spans="43:44" x14ac:dyDescent="0.25">
      <c r="AQ6206" s="1026"/>
      <c r="AR6206" s="1027"/>
    </row>
    <row r="6207" spans="43:44" x14ac:dyDescent="0.25">
      <c r="AQ6207" s="1026"/>
      <c r="AR6207" s="1027"/>
    </row>
    <row r="6208" spans="43:44" x14ac:dyDescent="0.25">
      <c r="AQ6208" s="1026"/>
      <c r="AR6208" s="1027"/>
    </row>
    <row r="6209" spans="43:44" x14ac:dyDescent="0.25">
      <c r="AQ6209" s="1026"/>
      <c r="AR6209" s="1027"/>
    </row>
    <row r="6210" spans="43:44" x14ac:dyDescent="0.25">
      <c r="AQ6210" s="1026"/>
      <c r="AR6210" s="1027"/>
    </row>
    <row r="6211" spans="43:44" x14ac:dyDescent="0.25">
      <c r="AQ6211" s="1026"/>
      <c r="AR6211" s="1027"/>
    </row>
    <row r="6212" spans="43:44" x14ac:dyDescent="0.25">
      <c r="AQ6212" s="1026"/>
      <c r="AR6212" s="1027"/>
    </row>
    <row r="6213" spans="43:44" x14ac:dyDescent="0.25">
      <c r="AQ6213" s="1026"/>
      <c r="AR6213" s="1027"/>
    </row>
    <row r="6214" spans="43:44" x14ac:dyDescent="0.25">
      <c r="AQ6214" s="1026"/>
      <c r="AR6214" s="1027"/>
    </row>
    <row r="6215" spans="43:44" x14ac:dyDescent="0.25">
      <c r="AQ6215" s="1026"/>
      <c r="AR6215" s="1027"/>
    </row>
    <row r="6216" spans="43:44" x14ac:dyDescent="0.25">
      <c r="AQ6216" s="1026"/>
      <c r="AR6216" s="1027"/>
    </row>
    <row r="6217" spans="43:44" x14ac:dyDescent="0.25">
      <c r="AQ6217" s="1026"/>
      <c r="AR6217" s="1027"/>
    </row>
    <row r="6218" spans="43:44" x14ac:dyDescent="0.25">
      <c r="AQ6218" s="1026"/>
      <c r="AR6218" s="1027"/>
    </row>
    <row r="6219" spans="43:44" x14ac:dyDescent="0.25">
      <c r="AQ6219" s="1026"/>
      <c r="AR6219" s="1027"/>
    </row>
    <row r="6220" spans="43:44" x14ac:dyDescent="0.25">
      <c r="AQ6220" s="1026"/>
      <c r="AR6220" s="1027"/>
    </row>
    <row r="6221" spans="43:44" x14ac:dyDescent="0.25">
      <c r="AQ6221" s="1026"/>
      <c r="AR6221" s="1027"/>
    </row>
    <row r="6222" spans="43:44" x14ac:dyDescent="0.25">
      <c r="AQ6222" s="1026"/>
      <c r="AR6222" s="1027"/>
    </row>
    <row r="6223" spans="43:44" x14ac:dyDescent="0.25">
      <c r="AQ6223" s="1026"/>
      <c r="AR6223" s="1027"/>
    </row>
    <row r="6224" spans="43:44" x14ac:dyDescent="0.25">
      <c r="AQ6224" s="1026"/>
      <c r="AR6224" s="1027"/>
    </row>
    <row r="6225" spans="43:44" x14ac:dyDescent="0.25">
      <c r="AQ6225" s="1026"/>
      <c r="AR6225" s="1027"/>
    </row>
    <row r="6226" spans="43:44" x14ac:dyDescent="0.25">
      <c r="AQ6226" s="1026"/>
      <c r="AR6226" s="1027"/>
    </row>
    <row r="6227" spans="43:44" x14ac:dyDescent="0.25">
      <c r="AQ6227" s="1026"/>
      <c r="AR6227" s="1027"/>
    </row>
    <row r="6228" spans="43:44" x14ac:dyDescent="0.25">
      <c r="AQ6228" s="1026"/>
      <c r="AR6228" s="1027"/>
    </row>
    <row r="6229" spans="43:44" x14ac:dyDescent="0.25">
      <c r="AQ6229" s="1026"/>
      <c r="AR6229" s="1027"/>
    </row>
    <row r="6230" spans="43:44" x14ac:dyDescent="0.25">
      <c r="AQ6230" s="1026"/>
      <c r="AR6230" s="1027"/>
    </row>
    <row r="6231" spans="43:44" x14ac:dyDescent="0.25">
      <c r="AQ6231" s="1026"/>
      <c r="AR6231" s="1027"/>
    </row>
    <row r="6232" spans="43:44" x14ac:dyDescent="0.25">
      <c r="AQ6232" s="1026"/>
      <c r="AR6232" s="1027"/>
    </row>
    <row r="6233" spans="43:44" x14ac:dyDescent="0.25">
      <c r="AQ6233" s="1026"/>
      <c r="AR6233" s="1027"/>
    </row>
    <row r="6234" spans="43:44" x14ac:dyDescent="0.25">
      <c r="AQ6234" s="1026"/>
      <c r="AR6234" s="1027"/>
    </row>
    <row r="6235" spans="43:44" x14ac:dyDescent="0.25">
      <c r="AQ6235" s="1026"/>
      <c r="AR6235" s="1027"/>
    </row>
    <row r="6236" spans="43:44" x14ac:dyDescent="0.25">
      <c r="AQ6236" s="1026"/>
      <c r="AR6236" s="1027"/>
    </row>
    <row r="6237" spans="43:44" x14ac:dyDescent="0.25">
      <c r="AQ6237" s="1026"/>
      <c r="AR6237" s="1027"/>
    </row>
    <row r="6238" spans="43:44" x14ac:dyDescent="0.25">
      <c r="AQ6238" s="1026"/>
      <c r="AR6238" s="1027"/>
    </row>
    <row r="6239" spans="43:44" x14ac:dyDescent="0.25">
      <c r="AQ6239" s="1026"/>
      <c r="AR6239" s="1027"/>
    </row>
    <row r="6240" spans="43:44" x14ac:dyDescent="0.25">
      <c r="AQ6240" s="1026"/>
      <c r="AR6240" s="1027"/>
    </row>
    <row r="6241" spans="43:44" x14ac:dyDescent="0.25">
      <c r="AQ6241" s="1026"/>
      <c r="AR6241" s="1027"/>
    </row>
    <row r="6242" spans="43:44" x14ac:dyDescent="0.25">
      <c r="AQ6242" s="1026"/>
      <c r="AR6242" s="1027"/>
    </row>
    <row r="6243" spans="43:44" x14ac:dyDescent="0.25">
      <c r="AQ6243" s="1026"/>
      <c r="AR6243" s="1027"/>
    </row>
    <row r="6244" spans="43:44" x14ac:dyDescent="0.25">
      <c r="AQ6244" s="1026"/>
      <c r="AR6244" s="1027"/>
    </row>
    <row r="6245" spans="43:44" x14ac:dyDescent="0.25">
      <c r="AQ6245" s="1026"/>
      <c r="AR6245" s="1027"/>
    </row>
    <row r="6246" spans="43:44" x14ac:dyDescent="0.25">
      <c r="AQ6246" s="1026"/>
      <c r="AR6246" s="1027"/>
    </row>
    <row r="6247" spans="43:44" x14ac:dyDescent="0.25">
      <c r="AQ6247" s="1026"/>
      <c r="AR6247" s="1027"/>
    </row>
    <row r="6248" spans="43:44" x14ac:dyDescent="0.25">
      <c r="AQ6248" s="1026"/>
      <c r="AR6248" s="1027"/>
    </row>
    <row r="6249" spans="43:44" x14ac:dyDescent="0.25">
      <c r="AQ6249" s="1026"/>
      <c r="AR6249" s="1027"/>
    </row>
    <row r="6250" spans="43:44" x14ac:dyDescent="0.25">
      <c r="AQ6250" s="1026"/>
      <c r="AR6250" s="1027"/>
    </row>
    <row r="6251" spans="43:44" x14ac:dyDescent="0.25">
      <c r="AQ6251" s="1026"/>
      <c r="AR6251" s="1027"/>
    </row>
    <row r="6252" spans="43:44" x14ac:dyDescent="0.25">
      <c r="AQ6252" s="1026"/>
      <c r="AR6252" s="1027"/>
    </row>
    <row r="6253" spans="43:44" x14ac:dyDescent="0.25">
      <c r="AQ6253" s="1026"/>
      <c r="AR6253" s="1027"/>
    </row>
    <row r="6254" spans="43:44" x14ac:dyDescent="0.25">
      <c r="AQ6254" s="1026"/>
      <c r="AR6254" s="1027"/>
    </row>
    <row r="6255" spans="43:44" x14ac:dyDescent="0.25">
      <c r="AQ6255" s="1026"/>
      <c r="AR6255" s="1027"/>
    </row>
    <row r="6256" spans="43:44" x14ac:dyDescent="0.25">
      <c r="AQ6256" s="1026"/>
      <c r="AR6256" s="1027"/>
    </row>
    <row r="6257" spans="43:44" x14ac:dyDescent="0.25">
      <c r="AQ6257" s="1026"/>
      <c r="AR6257" s="1027"/>
    </row>
    <row r="6258" spans="43:44" x14ac:dyDescent="0.25">
      <c r="AQ6258" s="1026"/>
      <c r="AR6258" s="1027"/>
    </row>
    <row r="6259" spans="43:44" x14ac:dyDescent="0.25">
      <c r="AQ6259" s="1026"/>
      <c r="AR6259" s="1027"/>
    </row>
    <row r="6260" spans="43:44" x14ac:dyDescent="0.25">
      <c r="AQ6260" s="1026"/>
      <c r="AR6260" s="1027"/>
    </row>
    <row r="6261" spans="43:44" x14ac:dyDescent="0.25">
      <c r="AQ6261" s="1026"/>
      <c r="AR6261" s="1027"/>
    </row>
    <row r="6262" spans="43:44" x14ac:dyDescent="0.25">
      <c r="AQ6262" s="1026"/>
      <c r="AR6262" s="1027"/>
    </row>
    <row r="6263" spans="43:44" x14ac:dyDescent="0.25">
      <c r="AQ6263" s="1026"/>
      <c r="AR6263" s="1027"/>
    </row>
    <row r="6264" spans="43:44" x14ac:dyDescent="0.25">
      <c r="AQ6264" s="1026"/>
      <c r="AR6264" s="1027"/>
    </row>
    <row r="6265" spans="43:44" x14ac:dyDescent="0.25">
      <c r="AQ6265" s="1026"/>
      <c r="AR6265" s="1027"/>
    </row>
    <row r="6266" spans="43:44" x14ac:dyDescent="0.25">
      <c r="AQ6266" s="1026"/>
      <c r="AR6266" s="1027"/>
    </row>
    <row r="6267" spans="43:44" x14ac:dyDescent="0.25">
      <c r="AQ6267" s="1026"/>
      <c r="AR6267" s="1027"/>
    </row>
    <row r="6268" spans="43:44" x14ac:dyDescent="0.25">
      <c r="AQ6268" s="1026"/>
      <c r="AR6268" s="1027"/>
    </row>
    <row r="6269" spans="43:44" x14ac:dyDescent="0.25">
      <c r="AQ6269" s="1026"/>
      <c r="AR6269" s="1027"/>
    </row>
    <row r="6270" spans="43:44" x14ac:dyDescent="0.25">
      <c r="AQ6270" s="1026"/>
      <c r="AR6270" s="1027"/>
    </row>
    <row r="6271" spans="43:44" x14ac:dyDescent="0.25">
      <c r="AQ6271" s="1026"/>
      <c r="AR6271" s="1027"/>
    </row>
    <row r="6272" spans="43:44" x14ac:dyDescent="0.25">
      <c r="AQ6272" s="1026"/>
      <c r="AR6272" s="1027"/>
    </row>
    <row r="6273" spans="43:44" x14ac:dyDescent="0.25">
      <c r="AQ6273" s="1026"/>
      <c r="AR6273" s="1027"/>
    </row>
    <row r="6274" spans="43:44" x14ac:dyDescent="0.25">
      <c r="AQ6274" s="1026"/>
      <c r="AR6274" s="1027"/>
    </row>
    <row r="6275" spans="43:44" x14ac:dyDescent="0.25">
      <c r="AQ6275" s="1026"/>
      <c r="AR6275" s="1027"/>
    </row>
    <row r="6276" spans="43:44" x14ac:dyDescent="0.25">
      <c r="AQ6276" s="1026"/>
      <c r="AR6276" s="1027"/>
    </row>
    <row r="6277" spans="43:44" x14ac:dyDescent="0.25">
      <c r="AQ6277" s="1026"/>
      <c r="AR6277" s="1027"/>
    </row>
    <row r="6278" spans="43:44" x14ac:dyDescent="0.25">
      <c r="AQ6278" s="1026"/>
      <c r="AR6278" s="1027"/>
    </row>
    <row r="6279" spans="43:44" x14ac:dyDescent="0.25">
      <c r="AQ6279" s="1026"/>
      <c r="AR6279" s="1027"/>
    </row>
    <row r="6280" spans="43:44" x14ac:dyDescent="0.25">
      <c r="AQ6280" s="1026"/>
      <c r="AR6280" s="1027"/>
    </row>
    <row r="6281" spans="43:44" x14ac:dyDescent="0.25">
      <c r="AQ6281" s="1026"/>
      <c r="AR6281" s="1027"/>
    </row>
    <row r="6282" spans="43:44" x14ac:dyDescent="0.25">
      <c r="AQ6282" s="1026"/>
      <c r="AR6282" s="1027"/>
    </row>
    <row r="6283" spans="43:44" x14ac:dyDescent="0.25">
      <c r="AQ6283" s="1026"/>
      <c r="AR6283" s="1027"/>
    </row>
    <row r="6284" spans="43:44" x14ac:dyDescent="0.25">
      <c r="AQ6284" s="1026"/>
      <c r="AR6284" s="1027"/>
    </row>
    <row r="6285" spans="43:44" x14ac:dyDescent="0.25">
      <c r="AQ6285" s="1026"/>
      <c r="AR6285" s="1027"/>
    </row>
    <row r="6286" spans="43:44" x14ac:dyDescent="0.25">
      <c r="AQ6286" s="1026"/>
      <c r="AR6286" s="1027"/>
    </row>
    <row r="6287" spans="43:44" x14ac:dyDescent="0.25">
      <c r="AQ6287" s="1026"/>
      <c r="AR6287" s="1027"/>
    </row>
    <row r="6288" spans="43:44" x14ac:dyDescent="0.25">
      <c r="AQ6288" s="1026"/>
      <c r="AR6288" s="1027"/>
    </row>
    <row r="6289" spans="43:44" x14ac:dyDescent="0.25">
      <c r="AQ6289" s="1026"/>
      <c r="AR6289" s="1027"/>
    </row>
    <row r="6290" spans="43:44" x14ac:dyDescent="0.25">
      <c r="AQ6290" s="1026"/>
      <c r="AR6290" s="1027"/>
    </row>
    <row r="6291" spans="43:44" x14ac:dyDescent="0.25">
      <c r="AQ6291" s="1026"/>
      <c r="AR6291" s="1027"/>
    </row>
    <row r="6292" spans="43:44" x14ac:dyDescent="0.25">
      <c r="AQ6292" s="1026"/>
      <c r="AR6292" s="1027"/>
    </row>
    <row r="6293" spans="43:44" x14ac:dyDescent="0.25">
      <c r="AQ6293" s="1026"/>
      <c r="AR6293" s="1027"/>
    </row>
    <row r="6294" spans="43:44" x14ac:dyDescent="0.25">
      <c r="AQ6294" s="1026"/>
      <c r="AR6294" s="1027"/>
    </row>
    <row r="6295" spans="43:44" x14ac:dyDescent="0.25">
      <c r="AQ6295" s="1026"/>
      <c r="AR6295" s="1027"/>
    </row>
    <row r="6296" spans="43:44" x14ac:dyDescent="0.25">
      <c r="AQ6296" s="1026"/>
      <c r="AR6296" s="1027"/>
    </row>
    <row r="6297" spans="43:44" x14ac:dyDescent="0.25">
      <c r="AQ6297" s="1026"/>
      <c r="AR6297" s="1027"/>
    </row>
    <row r="6298" spans="43:44" x14ac:dyDescent="0.25">
      <c r="AQ6298" s="1026"/>
      <c r="AR6298" s="1027"/>
    </row>
    <row r="6299" spans="43:44" x14ac:dyDescent="0.25">
      <c r="AQ6299" s="1026"/>
      <c r="AR6299" s="1027"/>
    </row>
    <row r="6300" spans="43:44" x14ac:dyDescent="0.25">
      <c r="AQ6300" s="1026"/>
      <c r="AR6300" s="1027"/>
    </row>
    <row r="6301" spans="43:44" x14ac:dyDescent="0.25">
      <c r="AQ6301" s="1026"/>
      <c r="AR6301" s="1027"/>
    </row>
    <row r="6302" spans="43:44" x14ac:dyDescent="0.25">
      <c r="AQ6302" s="1026"/>
      <c r="AR6302" s="1027"/>
    </row>
    <row r="6303" spans="43:44" x14ac:dyDescent="0.25">
      <c r="AQ6303" s="1026"/>
      <c r="AR6303" s="1027"/>
    </row>
    <row r="6304" spans="43:44" x14ac:dyDescent="0.25">
      <c r="AQ6304" s="1026"/>
      <c r="AR6304" s="1027"/>
    </row>
    <row r="6305" spans="43:44" x14ac:dyDescent="0.25">
      <c r="AQ6305" s="1026"/>
      <c r="AR6305" s="1027"/>
    </row>
    <row r="6306" spans="43:44" x14ac:dyDescent="0.25">
      <c r="AQ6306" s="1026"/>
      <c r="AR6306" s="1027"/>
    </row>
    <row r="6307" spans="43:44" x14ac:dyDescent="0.25">
      <c r="AQ6307" s="1026"/>
      <c r="AR6307" s="1027"/>
    </row>
    <row r="6308" spans="43:44" x14ac:dyDescent="0.25">
      <c r="AQ6308" s="1026"/>
      <c r="AR6308" s="1027"/>
    </row>
    <row r="6309" spans="43:44" x14ac:dyDescent="0.25">
      <c r="AQ6309" s="1026"/>
      <c r="AR6309" s="1027"/>
    </row>
    <row r="6310" spans="43:44" x14ac:dyDescent="0.25">
      <c r="AQ6310" s="1026"/>
      <c r="AR6310" s="1027"/>
    </row>
    <row r="6311" spans="43:44" x14ac:dyDescent="0.25">
      <c r="AQ6311" s="1026"/>
      <c r="AR6311" s="1027"/>
    </row>
    <row r="6312" spans="43:44" x14ac:dyDescent="0.25">
      <c r="AQ6312" s="1026"/>
      <c r="AR6312" s="1027"/>
    </row>
    <row r="6313" spans="43:44" x14ac:dyDescent="0.25">
      <c r="AQ6313" s="1026"/>
      <c r="AR6313" s="1027"/>
    </row>
    <row r="6314" spans="43:44" x14ac:dyDescent="0.25">
      <c r="AQ6314" s="1026"/>
      <c r="AR6314" s="1027"/>
    </row>
    <row r="6315" spans="43:44" x14ac:dyDescent="0.25">
      <c r="AQ6315" s="1026"/>
      <c r="AR6315" s="1027"/>
    </row>
    <row r="6316" spans="43:44" x14ac:dyDescent="0.25">
      <c r="AQ6316" s="1026"/>
      <c r="AR6316" s="1027"/>
    </row>
    <row r="6317" spans="43:44" x14ac:dyDescent="0.25">
      <c r="AQ6317" s="1026"/>
      <c r="AR6317" s="1027"/>
    </row>
    <row r="6318" spans="43:44" x14ac:dyDescent="0.25">
      <c r="AQ6318" s="1026"/>
      <c r="AR6318" s="1027"/>
    </row>
    <row r="6319" spans="43:44" x14ac:dyDescent="0.25">
      <c r="AQ6319" s="1026"/>
      <c r="AR6319" s="1027"/>
    </row>
    <row r="6320" spans="43:44" x14ac:dyDescent="0.25">
      <c r="AQ6320" s="1026"/>
      <c r="AR6320" s="1027"/>
    </row>
    <row r="6321" spans="43:44" x14ac:dyDescent="0.25">
      <c r="AQ6321" s="1026"/>
      <c r="AR6321" s="1027"/>
    </row>
    <row r="6322" spans="43:44" x14ac:dyDescent="0.25">
      <c r="AQ6322" s="1026"/>
      <c r="AR6322" s="1027"/>
    </row>
    <row r="6323" spans="43:44" x14ac:dyDescent="0.25">
      <c r="AQ6323" s="1026"/>
      <c r="AR6323" s="1027"/>
    </row>
    <row r="6324" spans="43:44" x14ac:dyDescent="0.25">
      <c r="AQ6324" s="1026"/>
      <c r="AR6324" s="1027"/>
    </row>
    <row r="6325" spans="43:44" x14ac:dyDescent="0.25">
      <c r="AQ6325" s="1026"/>
      <c r="AR6325" s="1027"/>
    </row>
    <row r="6326" spans="43:44" x14ac:dyDescent="0.25">
      <c r="AQ6326" s="1026"/>
      <c r="AR6326" s="1027"/>
    </row>
    <row r="6327" spans="43:44" x14ac:dyDescent="0.25">
      <c r="AQ6327" s="1026"/>
      <c r="AR6327" s="1027"/>
    </row>
    <row r="6328" spans="43:44" x14ac:dyDescent="0.25">
      <c r="AQ6328" s="1026"/>
      <c r="AR6328" s="1027"/>
    </row>
    <row r="6329" spans="43:44" x14ac:dyDescent="0.25">
      <c r="AQ6329" s="1026"/>
      <c r="AR6329" s="1027"/>
    </row>
    <row r="6330" spans="43:44" x14ac:dyDescent="0.25">
      <c r="AQ6330" s="1026"/>
      <c r="AR6330" s="1027"/>
    </row>
    <row r="6331" spans="43:44" x14ac:dyDescent="0.25">
      <c r="AQ6331" s="1026"/>
      <c r="AR6331" s="1027"/>
    </row>
    <row r="6332" spans="43:44" x14ac:dyDescent="0.25">
      <c r="AQ6332" s="1026"/>
      <c r="AR6332" s="1027"/>
    </row>
    <row r="6333" spans="43:44" x14ac:dyDescent="0.25">
      <c r="AQ6333" s="1026"/>
      <c r="AR6333" s="1027"/>
    </row>
    <row r="6334" spans="43:44" x14ac:dyDescent="0.25">
      <c r="AQ6334" s="1026"/>
      <c r="AR6334" s="1027"/>
    </row>
    <row r="6335" spans="43:44" x14ac:dyDescent="0.25">
      <c r="AQ6335" s="1026"/>
      <c r="AR6335" s="1027"/>
    </row>
    <row r="6336" spans="43:44" x14ac:dyDescent="0.25">
      <c r="AQ6336" s="1026"/>
      <c r="AR6336" s="1027"/>
    </row>
    <row r="6337" spans="43:44" x14ac:dyDescent="0.25">
      <c r="AQ6337" s="1026"/>
      <c r="AR6337" s="1027"/>
    </row>
    <row r="6338" spans="43:44" x14ac:dyDescent="0.25">
      <c r="AQ6338" s="1026"/>
      <c r="AR6338" s="1027"/>
    </row>
    <row r="6339" spans="43:44" x14ac:dyDescent="0.25">
      <c r="AQ6339" s="1026"/>
      <c r="AR6339" s="1027"/>
    </row>
    <row r="6340" spans="43:44" x14ac:dyDescent="0.25">
      <c r="AQ6340" s="1026"/>
      <c r="AR6340" s="1027"/>
    </row>
    <row r="6341" spans="43:44" x14ac:dyDescent="0.25">
      <c r="AQ6341" s="1026"/>
      <c r="AR6341" s="1027"/>
    </row>
    <row r="6342" spans="43:44" x14ac:dyDescent="0.25">
      <c r="AQ6342" s="1026"/>
      <c r="AR6342" s="1027"/>
    </row>
    <row r="6343" spans="43:44" x14ac:dyDescent="0.25">
      <c r="AQ6343" s="1026"/>
      <c r="AR6343" s="1027"/>
    </row>
    <row r="6344" spans="43:44" x14ac:dyDescent="0.25">
      <c r="AQ6344" s="1026"/>
      <c r="AR6344" s="1027"/>
    </row>
    <row r="6345" spans="43:44" x14ac:dyDescent="0.25">
      <c r="AQ6345" s="1026"/>
      <c r="AR6345" s="1027"/>
    </row>
    <row r="6346" spans="43:44" x14ac:dyDescent="0.25">
      <c r="AQ6346" s="1026"/>
      <c r="AR6346" s="1027"/>
    </row>
    <row r="6347" spans="43:44" x14ac:dyDescent="0.25">
      <c r="AQ6347" s="1026"/>
      <c r="AR6347" s="1027"/>
    </row>
    <row r="6348" spans="43:44" x14ac:dyDescent="0.25">
      <c r="AQ6348" s="1026"/>
      <c r="AR6348" s="1027"/>
    </row>
    <row r="6349" spans="43:44" x14ac:dyDescent="0.25">
      <c r="AQ6349" s="1026"/>
      <c r="AR6349" s="1027"/>
    </row>
    <row r="6350" spans="43:44" x14ac:dyDescent="0.25">
      <c r="AQ6350" s="1026"/>
      <c r="AR6350" s="1027"/>
    </row>
    <row r="6351" spans="43:44" x14ac:dyDescent="0.25">
      <c r="AQ6351" s="1026"/>
      <c r="AR6351" s="1027"/>
    </row>
    <row r="6352" spans="43:44" x14ac:dyDescent="0.25">
      <c r="AQ6352" s="1026"/>
      <c r="AR6352" s="1027"/>
    </row>
    <row r="6353" spans="43:44" x14ac:dyDescent="0.25">
      <c r="AQ6353" s="1026"/>
      <c r="AR6353" s="1027"/>
    </row>
    <row r="6354" spans="43:44" x14ac:dyDescent="0.25">
      <c r="AQ6354" s="1026"/>
      <c r="AR6354" s="1027"/>
    </row>
    <row r="6355" spans="43:44" x14ac:dyDescent="0.25">
      <c r="AQ6355" s="1026"/>
      <c r="AR6355" s="1027"/>
    </row>
    <row r="6356" spans="43:44" x14ac:dyDescent="0.25">
      <c r="AQ6356" s="1026"/>
      <c r="AR6356" s="1027"/>
    </row>
    <row r="6357" spans="43:44" x14ac:dyDescent="0.25">
      <c r="AQ6357" s="1026"/>
      <c r="AR6357" s="1027"/>
    </row>
    <row r="6358" spans="43:44" x14ac:dyDescent="0.25">
      <c r="AQ6358" s="1026"/>
      <c r="AR6358" s="1027"/>
    </row>
    <row r="6359" spans="43:44" x14ac:dyDescent="0.25">
      <c r="AQ6359" s="1026"/>
      <c r="AR6359" s="1027"/>
    </row>
    <row r="6360" spans="43:44" x14ac:dyDescent="0.25">
      <c r="AQ6360" s="1026"/>
      <c r="AR6360" s="1027"/>
    </row>
    <row r="6361" spans="43:44" x14ac:dyDescent="0.25">
      <c r="AQ6361" s="1026"/>
      <c r="AR6361" s="1027"/>
    </row>
    <row r="6362" spans="43:44" x14ac:dyDescent="0.25">
      <c r="AQ6362" s="1026"/>
      <c r="AR6362" s="1027"/>
    </row>
    <row r="6363" spans="43:44" x14ac:dyDescent="0.25">
      <c r="AQ6363" s="1026"/>
      <c r="AR6363" s="1027"/>
    </row>
    <row r="6364" spans="43:44" x14ac:dyDescent="0.25">
      <c r="AQ6364" s="1026"/>
      <c r="AR6364" s="1027"/>
    </row>
    <row r="6365" spans="43:44" x14ac:dyDescent="0.25">
      <c r="AQ6365" s="1026"/>
      <c r="AR6365" s="1027"/>
    </row>
    <row r="6366" spans="43:44" x14ac:dyDescent="0.25">
      <c r="AQ6366" s="1026"/>
      <c r="AR6366" s="1027"/>
    </row>
    <row r="6367" spans="43:44" x14ac:dyDescent="0.25">
      <c r="AQ6367" s="1026"/>
      <c r="AR6367" s="1027"/>
    </row>
    <row r="6368" spans="43:44" x14ac:dyDescent="0.25">
      <c r="AQ6368" s="1026"/>
      <c r="AR6368" s="1027"/>
    </row>
    <row r="6369" spans="43:44" x14ac:dyDescent="0.25">
      <c r="AQ6369" s="1026"/>
      <c r="AR6369" s="1027"/>
    </row>
    <row r="6370" spans="43:44" x14ac:dyDescent="0.25">
      <c r="AQ6370" s="1026"/>
      <c r="AR6370" s="1027"/>
    </row>
    <row r="6371" spans="43:44" x14ac:dyDescent="0.25">
      <c r="AQ6371" s="1026"/>
      <c r="AR6371" s="1027"/>
    </row>
    <row r="6372" spans="43:44" x14ac:dyDescent="0.25">
      <c r="AQ6372" s="1026"/>
      <c r="AR6372" s="1027"/>
    </row>
    <row r="6373" spans="43:44" x14ac:dyDescent="0.25">
      <c r="AQ6373" s="1026"/>
      <c r="AR6373" s="1027"/>
    </row>
    <row r="6374" spans="43:44" x14ac:dyDescent="0.25">
      <c r="AQ6374" s="1026"/>
      <c r="AR6374" s="1027"/>
    </row>
    <row r="6375" spans="43:44" x14ac:dyDescent="0.25">
      <c r="AQ6375" s="1026"/>
      <c r="AR6375" s="1027"/>
    </row>
    <row r="6376" spans="43:44" x14ac:dyDescent="0.25">
      <c r="AQ6376" s="1026"/>
      <c r="AR6376" s="1027"/>
    </row>
    <row r="6377" spans="43:44" x14ac:dyDescent="0.25">
      <c r="AQ6377" s="1026"/>
      <c r="AR6377" s="1027"/>
    </row>
    <row r="6378" spans="43:44" x14ac:dyDescent="0.25">
      <c r="AQ6378" s="1026"/>
      <c r="AR6378" s="1027"/>
    </row>
    <row r="6379" spans="43:44" x14ac:dyDescent="0.25">
      <c r="AQ6379" s="1026"/>
      <c r="AR6379" s="1027"/>
    </row>
    <row r="6380" spans="43:44" x14ac:dyDescent="0.25">
      <c r="AQ6380" s="1026"/>
      <c r="AR6380" s="1027"/>
    </row>
    <row r="6381" spans="43:44" x14ac:dyDescent="0.25">
      <c r="AQ6381" s="1026"/>
      <c r="AR6381" s="1027"/>
    </row>
    <row r="6382" spans="43:44" x14ac:dyDescent="0.25">
      <c r="AQ6382" s="1026"/>
      <c r="AR6382" s="1027"/>
    </row>
    <row r="6383" spans="43:44" x14ac:dyDescent="0.25">
      <c r="AQ6383" s="1026"/>
      <c r="AR6383" s="1027"/>
    </row>
    <row r="6384" spans="43:44" x14ac:dyDescent="0.25">
      <c r="AQ6384" s="1026"/>
      <c r="AR6384" s="1027"/>
    </row>
    <row r="6385" spans="43:44" x14ac:dyDescent="0.25">
      <c r="AQ6385" s="1026"/>
      <c r="AR6385" s="1027"/>
    </row>
    <row r="6386" spans="43:44" x14ac:dyDescent="0.25">
      <c r="AQ6386" s="1026"/>
      <c r="AR6386" s="1027"/>
    </row>
    <row r="6387" spans="43:44" x14ac:dyDescent="0.25">
      <c r="AQ6387" s="1026"/>
      <c r="AR6387" s="1027"/>
    </row>
    <row r="6388" spans="43:44" x14ac:dyDescent="0.25">
      <c r="AQ6388" s="1026"/>
      <c r="AR6388" s="1027"/>
    </row>
    <row r="6389" spans="43:44" x14ac:dyDescent="0.25">
      <c r="AQ6389" s="1026"/>
      <c r="AR6389" s="1027"/>
    </row>
    <row r="6390" spans="43:44" x14ac:dyDescent="0.25">
      <c r="AQ6390" s="1026"/>
      <c r="AR6390" s="1027"/>
    </row>
    <row r="6391" spans="43:44" x14ac:dyDescent="0.25">
      <c r="AQ6391" s="1026"/>
      <c r="AR6391" s="1027"/>
    </row>
    <row r="6392" spans="43:44" x14ac:dyDescent="0.25">
      <c r="AQ6392" s="1026"/>
      <c r="AR6392" s="1027"/>
    </row>
    <row r="6393" spans="43:44" x14ac:dyDescent="0.25">
      <c r="AQ6393" s="1026"/>
      <c r="AR6393" s="1027"/>
    </row>
    <row r="6394" spans="43:44" x14ac:dyDescent="0.25">
      <c r="AQ6394" s="1026"/>
      <c r="AR6394" s="1027"/>
    </row>
    <row r="6395" spans="43:44" x14ac:dyDescent="0.25">
      <c r="AQ6395" s="1026"/>
      <c r="AR6395" s="1027"/>
    </row>
    <row r="6396" spans="43:44" x14ac:dyDescent="0.25">
      <c r="AQ6396" s="1026"/>
      <c r="AR6396" s="1027"/>
    </row>
    <row r="6397" spans="43:44" x14ac:dyDescent="0.25">
      <c r="AQ6397" s="1026"/>
      <c r="AR6397" s="1027"/>
    </row>
    <row r="6398" spans="43:44" x14ac:dyDescent="0.25">
      <c r="AQ6398" s="1026"/>
      <c r="AR6398" s="1027"/>
    </row>
    <row r="6399" spans="43:44" x14ac:dyDescent="0.25">
      <c r="AQ6399" s="1026"/>
      <c r="AR6399" s="1027"/>
    </row>
    <row r="6400" spans="43:44" x14ac:dyDescent="0.25">
      <c r="AQ6400" s="1026"/>
      <c r="AR6400" s="1027"/>
    </row>
    <row r="6401" spans="43:44" x14ac:dyDescent="0.25">
      <c r="AQ6401" s="1026"/>
      <c r="AR6401" s="1027"/>
    </row>
    <row r="6402" spans="43:44" x14ac:dyDescent="0.25">
      <c r="AQ6402" s="1026"/>
      <c r="AR6402" s="1027"/>
    </row>
    <row r="6403" spans="43:44" x14ac:dyDescent="0.25">
      <c r="AQ6403" s="1026"/>
      <c r="AR6403" s="1027"/>
    </row>
    <row r="6404" spans="43:44" x14ac:dyDescent="0.25">
      <c r="AQ6404" s="1026"/>
      <c r="AR6404" s="1027"/>
    </row>
    <row r="6405" spans="43:44" x14ac:dyDescent="0.25">
      <c r="AQ6405" s="1026"/>
      <c r="AR6405" s="1027"/>
    </row>
    <row r="6406" spans="43:44" x14ac:dyDescent="0.25">
      <c r="AQ6406" s="1026"/>
      <c r="AR6406" s="1027"/>
    </row>
    <row r="6407" spans="43:44" x14ac:dyDescent="0.25">
      <c r="AQ6407" s="1026"/>
      <c r="AR6407" s="1027"/>
    </row>
    <row r="6408" spans="43:44" x14ac:dyDescent="0.25">
      <c r="AQ6408" s="1026"/>
      <c r="AR6408" s="1027"/>
    </row>
    <row r="6409" spans="43:44" x14ac:dyDescent="0.25">
      <c r="AQ6409" s="1026"/>
      <c r="AR6409" s="1027"/>
    </row>
    <row r="6410" spans="43:44" x14ac:dyDescent="0.25">
      <c r="AQ6410" s="1026"/>
      <c r="AR6410" s="1027"/>
    </row>
    <row r="6411" spans="43:44" x14ac:dyDescent="0.25">
      <c r="AQ6411" s="1026"/>
      <c r="AR6411" s="1027"/>
    </row>
    <row r="6412" spans="43:44" x14ac:dyDescent="0.25">
      <c r="AQ6412" s="1026"/>
      <c r="AR6412" s="1027"/>
    </row>
    <row r="6413" spans="43:44" x14ac:dyDescent="0.25">
      <c r="AQ6413" s="1026"/>
      <c r="AR6413" s="1027"/>
    </row>
    <row r="6414" spans="43:44" x14ac:dyDescent="0.25">
      <c r="AQ6414" s="1026"/>
      <c r="AR6414" s="1027"/>
    </row>
    <row r="6415" spans="43:44" x14ac:dyDescent="0.25">
      <c r="AQ6415" s="1026"/>
      <c r="AR6415" s="1027"/>
    </row>
    <row r="6416" spans="43:44" x14ac:dyDescent="0.25">
      <c r="AQ6416" s="1026"/>
      <c r="AR6416" s="1027"/>
    </row>
    <row r="6417" spans="43:44" x14ac:dyDescent="0.25">
      <c r="AQ6417" s="1026"/>
      <c r="AR6417" s="1027"/>
    </row>
    <row r="6418" spans="43:44" x14ac:dyDescent="0.25">
      <c r="AQ6418" s="1026"/>
      <c r="AR6418" s="1027"/>
    </row>
    <row r="6419" spans="43:44" x14ac:dyDescent="0.25">
      <c r="AQ6419" s="1026"/>
      <c r="AR6419" s="1027"/>
    </row>
    <row r="6420" spans="43:44" x14ac:dyDescent="0.25">
      <c r="AQ6420" s="1026"/>
      <c r="AR6420" s="1027"/>
    </row>
    <row r="6421" spans="43:44" x14ac:dyDescent="0.25">
      <c r="AQ6421" s="1026"/>
      <c r="AR6421" s="1027"/>
    </row>
    <row r="6422" spans="43:44" x14ac:dyDescent="0.25">
      <c r="AQ6422" s="1026"/>
      <c r="AR6422" s="1027"/>
    </row>
    <row r="6423" spans="43:44" x14ac:dyDescent="0.25">
      <c r="AQ6423" s="1026"/>
      <c r="AR6423" s="1027"/>
    </row>
    <row r="6424" spans="43:44" x14ac:dyDescent="0.25">
      <c r="AQ6424" s="1026"/>
      <c r="AR6424" s="1027"/>
    </row>
    <row r="6425" spans="43:44" x14ac:dyDescent="0.25">
      <c r="AQ6425" s="1026"/>
      <c r="AR6425" s="1027"/>
    </row>
    <row r="6426" spans="43:44" x14ac:dyDescent="0.25">
      <c r="AQ6426" s="1026"/>
      <c r="AR6426" s="1027"/>
    </row>
    <row r="6427" spans="43:44" x14ac:dyDescent="0.25">
      <c r="AQ6427" s="1026"/>
      <c r="AR6427" s="1027"/>
    </row>
    <row r="6428" spans="43:44" x14ac:dyDescent="0.25">
      <c r="AQ6428" s="1026"/>
      <c r="AR6428" s="1027"/>
    </row>
    <row r="6429" spans="43:44" x14ac:dyDescent="0.25">
      <c r="AQ6429" s="1026"/>
      <c r="AR6429" s="1027"/>
    </row>
    <row r="6430" spans="43:44" x14ac:dyDescent="0.25">
      <c r="AQ6430" s="1026"/>
      <c r="AR6430" s="1027"/>
    </row>
    <row r="6431" spans="43:44" x14ac:dyDescent="0.25">
      <c r="AQ6431" s="1026"/>
      <c r="AR6431" s="1027"/>
    </row>
    <row r="6432" spans="43:44" x14ac:dyDescent="0.25">
      <c r="AQ6432" s="1026"/>
      <c r="AR6432" s="1027"/>
    </row>
    <row r="6433" spans="43:44" x14ac:dyDescent="0.25">
      <c r="AQ6433" s="1026"/>
      <c r="AR6433" s="1027"/>
    </row>
    <row r="6434" spans="43:44" x14ac:dyDescent="0.25">
      <c r="AQ6434" s="1026"/>
      <c r="AR6434" s="1027"/>
    </row>
    <row r="6435" spans="43:44" x14ac:dyDescent="0.25">
      <c r="AQ6435" s="1026"/>
      <c r="AR6435" s="1027"/>
    </row>
    <row r="6436" spans="43:44" x14ac:dyDescent="0.25">
      <c r="AQ6436" s="1026"/>
      <c r="AR6436" s="1027"/>
    </row>
    <row r="6437" spans="43:44" x14ac:dyDescent="0.25">
      <c r="AQ6437" s="1026"/>
      <c r="AR6437" s="1027"/>
    </row>
    <row r="6438" spans="43:44" x14ac:dyDescent="0.25">
      <c r="AQ6438" s="1026"/>
      <c r="AR6438" s="1027"/>
    </row>
    <row r="6439" spans="43:44" x14ac:dyDescent="0.25">
      <c r="AQ6439" s="1026"/>
      <c r="AR6439" s="1027"/>
    </row>
    <row r="6440" spans="43:44" x14ac:dyDescent="0.25">
      <c r="AQ6440" s="1026"/>
      <c r="AR6440" s="1027"/>
    </row>
    <row r="6441" spans="43:44" x14ac:dyDescent="0.25">
      <c r="AQ6441" s="1026"/>
      <c r="AR6441" s="1027"/>
    </row>
    <row r="6442" spans="43:44" x14ac:dyDescent="0.25">
      <c r="AQ6442" s="1026"/>
      <c r="AR6442" s="1027"/>
    </row>
    <row r="6443" spans="43:44" x14ac:dyDescent="0.25">
      <c r="AQ6443" s="1026"/>
      <c r="AR6443" s="1027"/>
    </row>
    <row r="6444" spans="43:44" x14ac:dyDescent="0.25">
      <c r="AQ6444" s="1026"/>
      <c r="AR6444" s="1027"/>
    </row>
    <row r="6445" spans="43:44" x14ac:dyDescent="0.25">
      <c r="AQ6445" s="1026"/>
      <c r="AR6445" s="1027"/>
    </row>
    <row r="6446" spans="43:44" x14ac:dyDescent="0.25">
      <c r="AQ6446" s="1026"/>
      <c r="AR6446" s="1027"/>
    </row>
    <row r="6447" spans="43:44" x14ac:dyDescent="0.25">
      <c r="AQ6447" s="1026"/>
      <c r="AR6447" s="1027"/>
    </row>
    <row r="6448" spans="43:44" x14ac:dyDescent="0.25">
      <c r="AQ6448" s="1026"/>
      <c r="AR6448" s="1027"/>
    </row>
    <row r="6449" spans="43:44" x14ac:dyDescent="0.25">
      <c r="AQ6449" s="1026"/>
      <c r="AR6449" s="1027"/>
    </row>
    <row r="6450" spans="43:44" x14ac:dyDescent="0.25">
      <c r="AQ6450" s="1026"/>
      <c r="AR6450" s="1027"/>
    </row>
    <row r="6451" spans="43:44" x14ac:dyDescent="0.25">
      <c r="AQ6451" s="1026"/>
      <c r="AR6451" s="1027"/>
    </row>
    <row r="6452" spans="43:44" x14ac:dyDescent="0.25">
      <c r="AQ6452" s="1026"/>
      <c r="AR6452" s="1027"/>
    </row>
    <row r="6453" spans="43:44" x14ac:dyDescent="0.25">
      <c r="AQ6453" s="1026"/>
      <c r="AR6453" s="1027"/>
    </row>
    <row r="6454" spans="43:44" x14ac:dyDescent="0.25">
      <c r="AQ6454" s="1026"/>
      <c r="AR6454" s="1027"/>
    </row>
    <row r="6455" spans="43:44" x14ac:dyDescent="0.25">
      <c r="AQ6455" s="1026"/>
      <c r="AR6455" s="1027"/>
    </row>
    <row r="6456" spans="43:44" x14ac:dyDescent="0.25">
      <c r="AQ6456" s="1026"/>
      <c r="AR6456" s="1027"/>
    </row>
    <row r="6457" spans="43:44" x14ac:dyDescent="0.25">
      <c r="AQ6457" s="1026"/>
      <c r="AR6457" s="1027"/>
    </row>
    <row r="6458" spans="43:44" x14ac:dyDescent="0.25">
      <c r="AQ6458" s="1026"/>
      <c r="AR6458" s="1027"/>
    </row>
    <row r="6459" spans="43:44" x14ac:dyDescent="0.25">
      <c r="AQ6459" s="1026"/>
      <c r="AR6459" s="1027"/>
    </row>
    <row r="6460" spans="43:44" x14ac:dyDescent="0.25">
      <c r="AQ6460" s="1026"/>
      <c r="AR6460" s="1027"/>
    </row>
    <row r="6461" spans="43:44" x14ac:dyDescent="0.25">
      <c r="AQ6461" s="1026"/>
      <c r="AR6461" s="1027"/>
    </row>
    <row r="6462" spans="43:44" x14ac:dyDescent="0.25">
      <c r="AQ6462" s="1026"/>
      <c r="AR6462" s="1027"/>
    </row>
    <row r="6463" spans="43:44" x14ac:dyDescent="0.25">
      <c r="AQ6463" s="1026"/>
      <c r="AR6463" s="1027"/>
    </row>
    <row r="6464" spans="43:44" x14ac:dyDescent="0.25">
      <c r="AQ6464" s="1026"/>
      <c r="AR6464" s="1027"/>
    </row>
    <row r="6465" spans="43:44" x14ac:dyDescent="0.25">
      <c r="AQ6465" s="1026"/>
      <c r="AR6465" s="1027"/>
    </row>
    <row r="6466" spans="43:44" x14ac:dyDescent="0.25">
      <c r="AQ6466" s="1026"/>
      <c r="AR6466" s="1027"/>
    </row>
    <row r="6467" spans="43:44" x14ac:dyDescent="0.25">
      <c r="AQ6467" s="1026"/>
      <c r="AR6467" s="1027"/>
    </row>
    <row r="6468" spans="43:44" x14ac:dyDescent="0.25">
      <c r="AQ6468" s="1026"/>
      <c r="AR6468" s="1027"/>
    </row>
    <row r="6469" spans="43:44" x14ac:dyDescent="0.25">
      <c r="AQ6469" s="1026"/>
      <c r="AR6469" s="1027"/>
    </row>
    <row r="6470" spans="43:44" x14ac:dyDescent="0.25">
      <c r="AQ6470" s="1026"/>
      <c r="AR6470" s="1027"/>
    </row>
    <row r="6471" spans="43:44" x14ac:dyDescent="0.25">
      <c r="AQ6471" s="1026"/>
      <c r="AR6471" s="1027"/>
    </row>
    <row r="6472" spans="43:44" x14ac:dyDescent="0.25">
      <c r="AQ6472" s="1026"/>
      <c r="AR6472" s="1027"/>
    </row>
    <row r="6473" spans="43:44" x14ac:dyDescent="0.25">
      <c r="AQ6473" s="1026"/>
      <c r="AR6473" s="1027"/>
    </row>
    <row r="6474" spans="43:44" x14ac:dyDescent="0.25">
      <c r="AQ6474" s="1026"/>
      <c r="AR6474" s="1027"/>
    </row>
    <row r="6475" spans="43:44" x14ac:dyDescent="0.25">
      <c r="AQ6475" s="1026"/>
      <c r="AR6475" s="1027"/>
    </row>
    <row r="6476" spans="43:44" x14ac:dyDescent="0.25">
      <c r="AQ6476" s="1026"/>
      <c r="AR6476" s="1027"/>
    </row>
    <row r="6477" spans="43:44" x14ac:dyDescent="0.25">
      <c r="AQ6477" s="1026"/>
      <c r="AR6477" s="1027"/>
    </row>
    <row r="6478" spans="43:44" x14ac:dyDescent="0.25">
      <c r="AQ6478" s="1026"/>
      <c r="AR6478" s="1027"/>
    </row>
    <row r="6479" spans="43:44" x14ac:dyDescent="0.25">
      <c r="AQ6479" s="1026"/>
      <c r="AR6479" s="1027"/>
    </row>
    <row r="6480" spans="43:44" x14ac:dyDescent="0.25">
      <c r="AQ6480" s="1026"/>
      <c r="AR6480" s="1027"/>
    </row>
    <row r="6481" spans="43:44" x14ac:dyDescent="0.25">
      <c r="AQ6481" s="1026"/>
      <c r="AR6481" s="1027"/>
    </row>
    <row r="6482" spans="43:44" x14ac:dyDescent="0.25">
      <c r="AQ6482" s="1026"/>
      <c r="AR6482" s="1027"/>
    </row>
    <row r="6483" spans="43:44" x14ac:dyDescent="0.25">
      <c r="AQ6483" s="1026"/>
      <c r="AR6483" s="1027"/>
    </row>
    <row r="6484" spans="43:44" x14ac:dyDescent="0.25">
      <c r="AQ6484" s="1026"/>
      <c r="AR6484" s="1027"/>
    </row>
    <row r="6485" spans="43:44" x14ac:dyDescent="0.25">
      <c r="AQ6485" s="1026"/>
      <c r="AR6485" s="1027"/>
    </row>
    <row r="6486" spans="43:44" x14ac:dyDescent="0.25">
      <c r="AQ6486" s="1026"/>
      <c r="AR6486" s="1027"/>
    </row>
    <row r="6487" spans="43:44" x14ac:dyDescent="0.25">
      <c r="AQ6487" s="1026"/>
      <c r="AR6487" s="1027"/>
    </row>
    <row r="6488" spans="43:44" x14ac:dyDescent="0.25">
      <c r="AQ6488" s="1026"/>
      <c r="AR6488" s="1027"/>
    </row>
    <row r="6489" spans="43:44" x14ac:dyDescent="0.25">
      <c r="AQ6489" s="1026"/>
      <c r="AR6489" s="1027"/>
    </row>
    <row r="6490" spans="43:44" x14ac:dyDescent="0.25">
      <c r="AQ6490" s="1026"/>
      <c r="AR6490" s="1027"/>
    </row>
    <row r="6491" spans="43:44" x14ac:dyDescent="0.25">
      <c r="AQ6491" s="1026"/>
      <c r="AR6491" s="1027"/>
    </row>
    <row r="6492" spans="43:44" x14ac:dyDescent="0.25">
      <c r="AQ6492" s="1026"/>
      <c r="AR6492" s="1027"/>
    </row>
    <row r="6493" spans="43:44" x14ac:dyDescent="0.25">
      <c r="AQ6493" s="1026"/>
      <c r="AR6493" s="1027"/>
    </row>
    <row r="6494" spans="43:44" x14ac:dyDescent="0.25">
      <c r="AQ6494" s="1026"/>
      <c r="AR6494" s="1027"/>
    </row>
    <row r="6495" spans="43:44" x14ac:dyDescent="0.25">
      <c r="AQ6495" s="1026"/>
      <c r="AR6495" s="1027"/>
    </row>
    <row r="6496" spans="43:44" x14ac:dyDescent="0.25">
      <c r="AQ6496" s="1026"/>
      <c r="AR6496" s="1027"/>
    </row>
    <row r="6497" spans="43:44" x14ac:dyDescent="0.25">
      <c r="AQ6497" s="1026"/>
      <c r="AR6497" s="1027"/>
    </row>
    <row r="6498" spans="43:44" x14ac:dyDescent="0.25">
      <c r="AQ6498" s="1026"/>
      <c r="AR6498" s="1027"/>
    </row>
    <row r="6499" spans="43:44" x14ac:dyDescent="0.25">
      <c r="AQ6499" s="1026"/>
      <c r="AR6499" s="1027"/>
    </row>
    <row r="6500" spans="43:44" x14ac:dyDescent="0.25">
      <c r="AQ6500" s="1026"/>
      <c r="AR6500" s="1027"/>
    </row>
    <row r="6501" spans="43:44" x14ac:dyDescent="0.25">
      <c r="AQ6501" s="1026"/>
      <c r="AR6501" s="1027"/>
    </row>
    <row r="6502" spans="43:44" x14ac:dyDescent="0.25">
      <c r="AQ6502" s="1026"/>
      <c r="AR6502" s="1027"/>
    </row>
    <row r="6503" spans="43:44" x14ac:dyDescent="0.25">
      <c r="AQ6503" s="1026"/>
      <c r="AR6503" s="1027"/>
    </row>
    <row r="6504" spans="43:44" x14ac:dyDescent="0.25">
      <c r="AQ6504" s="1026"/>
      <c r="AR6504" s="1027"/>
    </row>
    <row r="6505" spans="43:44" x14ac:dyDescent="0.25">
      <c r="AQ6505" s="1026"/>
      <c r="AR6505" s="1027"/>
    </row>
    <row r="6506" spans="43:44" x14ac:dyDescent="0.25">
      <c r="AQ6506" s="1026"/>
      <c r="AR6506" s="1027"/>
    </row>
    <row r="6507" spans="43:44" x14ac:dyDescent="0.25">
      <c r="AQ6507" s="1026"/>
      <c r="AR6507" s="1027"/>
    </row>
    <row r="6508" spans="43:44" x14ac:dyDescent="0.25">
      <c r="AQ6508" s="1026"/>
      <c r="AR6508" s="1027"/>
    </row>
    <row r="6509" spans="43:44" x14ac:dyDescent="0.25">
      <c r="AQ6509" s="1026"/>
      <c r="AR6509" s="1027"/>
    </row>
    <row r="6510" spans="43:44" x14ac:dyDescent="0.25">
      <c r="AQ6510" s="1026"/>
      <c r="AR6510" s="1027"/>
    </row>
    <row r="6511" spans="43:44" x14ac:dyDescent="0.25">
      <c r="AQ6511" s="1026"/>
      <c r="AR6511" s="1027"/>
    </row>
    <row r="6512" spans="43:44" x14ac:dyDescent="0.25">
      <c r="AQ6512" s="1026"/>
      <c r="AR6512" s="1027"/>
    </row>
    <row r="6513" spans="43:44" x14ac:dyDescent="0.25">
      <c r="AQ6513" s="1026"/>
      <c r="AR6513" s="1027"/>
    </row>
    <row r="6514" spans="43:44" x14ac:dyDescent="0.25">
      <c r="AQ6514" s="1026"/>
      <c r="AR6514" s="1027"/>
    </row>
    <row r="6515" spans="43:44" x14ac:dyDescent="0.25">
      <c r="AQ6515" s="1026"/>
      <c r="AR6515" s="1027"/>
    </row>
    <row r="6516" spans="43:44" x14ac:dyDescent="0.25">
      <c r="AQ6516" s="1026"/>
      <c r="AR6516" s="1027"/>
    </row>
    <row r="6517" spans="43:44" x14ac:dyDescent="0.25">
      <c r="AQ6517" s="1026"/>
      <c r="AR6517" s="1027"/>
    </row>
    <row r="6518" spans="43:44" x14ac:dyDescent="0.25">
      <c r="AQ6518" s="1026"/>
      <c r="AR6518" s="1027"/>
    </row>
    <row r="6519" spans="43:44" x14ac:dyDescent="0.25">
      <c r="AQ6519" s="1026"/>
      <c r="AR6519" s="1027"/>
    </row>
    <row r="6520" spans="43:44" x14ac:dyDescent="0.25">
      <c r="AQ6520" s="1026"/>
      <c r="AR6520" s="1027"/>
    </row>
    <row r="6521" spans="43:44" x14ac:dyDescent="0.25">
      <c r="AQ6521" s="1026"/>
      <c r="AR6521" s="1027"/>
    </row>
    <row r="6522" spans="43:44" x14ac:dyDescent="0.25">
      <c r="AQ6522" s="1026"/>
      <c r="AR6522" s="1027"/>
    </row>
    <row r="6523" spans="43:44" x14ac:dyDescent="0.25">
      <c r="AQ6523" s="1026"/>
      <c r="AR6523" s="1027"/>
    </row>
    <row r="6524" spans="43:44" x14ac:dyDescent="0.25">
      <c r="AQ6524" s="1026"/>
      <c r="AR6524" s="1027"/>
    </row>
    <row r="6525" spans="43:44" x14ac:dyDescent="0.25">
      <c r="AQ6525" s="1026"/>
      <c r="AR6525" s="1027"/>
    </row>
    <row r="6526" spans="43:44" x14ac:dyDescent="0.25">
      <c r="AQ6526" s="1026"/>
      <c r="AR6526" s="1027"/>
    </row>
    <row r="6527" spans="43:44" x14ac:dyDescent="0.25">
      <c r="AQ6527" s="1026"/>
      <c r="AR6527" s="1027"/>
    </row>
    <row r="6528" spans="43:44" x14ac:dyDescent="0.25">
      <c r="AQ6528" s="1026"/>
      <c r="AR6528" s="1027"/>
    </row>
    <row r="6529" spans="43:44" x14ac:dyDescent="0.25">
      <c r="AQ6529" s="1026"/>
      <c r="AR6529" s="1027"/>
    </row>
    <row r="6530" spans="43:44" x14ac:dyDescent="0.25">
      <c r="AQ6530" s="1026"/>
      <c r="AR6530" s="1027"/>
    </row>
    <row r="6531" spans="43:44" x14ac:dyDescent="0.25">
      <c r="AQ6531" s="1026"/>
      <c r="AR6531" s="1027"/>
    </row>
    <row r="6532" spans="43:44" x14ac:dyDescent="0.25">
      <c r="AQ6532" s="1026"/>
      <c r="AR6532" s="1027"/>
    </row>
    <row r="6533" spans="43:44" x14ac:dyDescent="0.25">
      <c r="AQ6533" s="1026"/>
      <c r="AR6533" s="1027"/>
    </row>
    <row r="6534" spans="43:44" x14ac:dyDescent="0.25">
      <c r="AQ6534" s="1026"/>
      <c r="AR6534" s="1027"/>
    </row>
    <row r="6535" spans="43:44" x14ac:dyDescent="0.25">
      <c r="AQ6535" s="1026"/>
      <c r="AR6535" s="1027"/>
    </row>
    <row r="6536" spans="43:44" x14ac:dyDescent="0.25">
      <c r="AQ6536" s="1026"/>
      <c r="AR6536" s="1027"/>
    </row>
    <row r="6537" spans="43:44" x14ac:dyDescent="0.25">
      <c r="AQ6537" s="1026"/>
      <c r="AR6537" s="1027"/>
    </row>
    <row r="6538" spans="43:44" x14ac:dyDescent="0.25">
      <c r="AQ6538" s="1026"/>
      <c r="AR6538" s="1027"/>
    </row>
    <row r="6539" spans="43:44" x14ac:dyDescent="0.25">
      <c r="AQ6539" s="1026"/>
      <c r="AR6539" s="1027"/>
    </row>
    <row r="6540" spans="43:44" x14ac:dyDescent="0.25">
      <c r="AQ6540" s="1026"/>
      <c r="AR6540" s="1027"/>
    </row>
    <row r="6541" spans="43:44" x14ac:dyDescent="0.25">
      <c r="AQ6541" s="1026"/>
      <c r="AR6541" s="1027"/>
    </row>
    <row r="6542" spans="43:44" x14ac:dyDescent="0.25">
      <c r="AQ6542" s="1026"/>
      <c r="AR6542" s="1027"/>
    </row>
    <row r="6543" spans="43:44" x14ac:dyDescent="0.25">
      <c r="AQ6543" s="1026"/>
      <c r="AR6543" s="1027"/>
    </row>
    <row r="6544" spans="43:44" x14ac:dyDescent="0.25">
      <c r="AQ6544" s="1026"/>
      <c r="AR6544" s="1027"/>
    </row>
    <row r="6545" spans="43:44" x14ac:dyDescent="0.25">
      <c r="AQ6545" s="1026"/>
      <c r="AR6545" s="1027"/>
    </row>
    <row r="6546" spans="43:44" x14ac:dyDescent="0.25">
      <c r="AQ6546" s="1026"/>
      <c r="AR6546" s="1027"/>
    </row>
    <row r="6547" spans="43:44" x14ac:dyDescent="0.25">
      <c r="AQ6547" s="1026"/>
      <c r="AR6547" s="1027"/>
    </row>
    <row r="6548" spans="43:44" x14ac:dyDescent="0.25">
      <c r="AQ6548" s="1026"/>
      <c r="AR6548" s="1027"/>
    </row>
    <row r="6549" spans="43:44" x14ac:dyDescent="0.25">
      <c r="AQ6549" s="1026"/>
      <c r="AR6549" s="1027"/>
    </row>
    <row r="6550" spans="43:44" x14ac:dyDescent="0.25">
      <c r="AQ6550" s="1026"/>
      <c r="AR6550" s="1027"/>
    </row>
    <row r="6551" spans="43:44" x14ac:dyDescent="0.25">
      <c r="AQ6551" s="1026"/>
      <c r="AR6551" s="1027"/>
    </row>
    <row r="6552" spans="43:44" x14ac:dyDescent="0.25">
      <c r="AQ6552" s="1026"/>
      <c r="AR6552" s="1027"/>
    </row>
    <row r="6553" spans="43:44" x14ac:dyDescent="0.25">
      <c r="AQ6553" s="1026"/>
      <c r="AR6553" s="1027"/>
    </row>
    <row r="6554" spans="43:44" x14ac:dyDescent="0.25">
      <c r="AQ6554" s="1026"/>
      <c r="AR6554" s="1027"/>
    </row>
    <row r="6555" spans="43:44" x14ac:dyDescent="0.25">
      <c r="AQ6555" s="1026"/>
      <c r="AR6555" s="1027"/>
    </row>
    <row r="6556" spans="43:44" x14ac:dyDescent="0.25">
      <c r="AQ6556" s="1026"/>
      <c r="AR6556" s="1027"/>
    </row>
    <row r="6557" spans="43:44" x14ac:dyDescent="0.25">
      <c r="AQ6557" s="1026"/>
      <c r="AR6557" s="1027"/>
    </row>
    <row r="6558" spans="43:44" x14ac:dyDescent="0.25">
      <c r="AQ6558" s="1026"/>
      <c r="AR6558" s="1027"/>
    </row>
    <row r="6559" spans="43:44" x14ac:dyDescent="0.25">
      <c r="AQ6559" s="1026"/>
      <c r="AR6559" s="1027"/>
    </row>
    <row r="6560" spans="43:44" x14ac:dyDescent="0.25">
      <c r="AQ6560" s="1026"/>
      <c r="AR6560" s="1027"/>
    </row>
    <row r="6561" spans="43:44" x14ac:dyDescent="0.25">
      <c r="AQ6561" s="1026"/>
      <c r="AR6561" s="1027"/>
    </row>
    <row r="6562" spans="43:44" x14ac:dyDescent="0.25">
      <c r="AQ6562" s="1026"/>
      <c r="AR6562" s="1027"/>
    </row>
    <row r="6563" spans="43:44" x14ac:dyDescent="0.25">
      <c r="AQ6563" s="1026"/>
      <c r="AR6563" s="1027"/>
    </row>
    <row r="6564" spans="43:44" x14ac:dyDescent="0.25">
      <c r="AQ6564" s="1026"/>
      <c r="AR6564" s="1027"/>
    </row>
    <row r="6565" spans="43:44" x14ac:dyDescent="0.25">
      <c r="AQ6565" s="1026"/>
      <c r="AR6565" s="1027"/>
    </row>
    <row r="6566" spans="43:44" x14ac:dyDescent="0.25">
      <c r="AQ6566" s="1026"/>
      <c r="AR6566" s="1027"/>
    </row>
    <row r="6567" spans="43:44" x14ac:dyDescent="0.25">
      <c r="AQ6567" s="1026"/>
      <c r="AR6567" s="1027"/>
    </row>
    <row r="6568" spans="43:44" x14ac:dyDescent="0.25">
      <c r="AQ6568" s="1026"/>
      <c r="AR6568" s="1027"/>
    </row>
    <row r="6569" spans="43:44" x14ac:dyDescent="0.25">
      <c r="AQ6569" s="1026"/>
      <c r="AR6569" s="1027"/>
    </row>
    <row r="6570" spans="43:44" x14ac:dyDescent="0.25">
      <c r="AQ6570" s="1026"/>
      <c r="AR6570" s="1027"/>
    </row>
    <row r="6571" spans="43:44" x14ac:dyDescent="0.25">
      <c r="AQ6571" s="1026"/>
      <c r="AR6571" s="1027"/>
    </row>
    <row r="6572" spans="43:44" x14ac:dyDescent="0.25">
      <c r="AQ6572" s="1026"/>
      <c r="AR6572" s="1027"/>
    </row>
    <row r="6573" spans="43:44" x14ac:dyDescent="0.25">
      <c r="AQ6573" s="1026"/>
      <c r="AR6573" s="1027"/>
    </row>
    <row r="6574" spans="43:44" x14ac:dyDescent="0.25">
      <c r="AQ6574" s="1026"/>
      <c r="AR6574" s="1027"/>
    </row>
    <row r="6575" spans="43:44" x14ac:dyDescent="0.25">
      <c r="AQ6575" s="1026"/>
      <c r="AR6575" s="1027"/>
    </row>
    <row r="6576" spans="43:44" x14ac:dyDescent="0.25">
      <c r="AQ6576" s="1026"/>
      <c r="AR6576" s="1027"/>
    </row>
    <row r="6577" spans="43:44" x14ac:dyDescent="0.25">
      <c r="AQ6577" s="1026"/>
      <c r="AR6577" s="1027"/>
    </row>
    <row r="6578" spans="43:44" x14ac:dyDescent="0.25">
      <c r="AQ6578" s="1026"/>
      <c r="AR6578" s="1027"/>
    </row>
    <row r="6579" spans="43:44" x14ac:dyDescent="0.25">
      <c r="AQ6579" s="1026"/>
      <c r="AR6579" s="1027"/>
    </row>
    <row r="6580" spans="43:44" x14ac:dyDescent="0.25">
      <c r="AQ6580" s="1026"/>
      <c r="AR6580" s="1027"/>
    </row>
    <row r="6581" spans="43:44" x14ac:dyDescent="0.25">
      <c r="AQ6581" s="1026"/>
      <c r="AR6581" s="1027"/>
    </row>
    <row r="6582" spans="43:44" x14ac:dyDescent="0.25">
      <c r="AQ6582" s="1026"/>
      <c r="AR6582" s="1027"/>
    </row>
    <row r="6583" spans="43:44" x14ac:dyDescent="0.25">
      <c r="AQ6583" s="1026"/>
      <c r="AR6583" s="1027"/>
    </row>
    <row r="6584" spans="43:44" x14ac:dyDescent="0.25">
      <c r="AQ6584" s="1026"/>
      <c r="AR6584" s="1027"/>
    </row>
    <row r="6585" spans="43:44" x14ac:dyDescent="0.25">
      <c r="AQ6585" s="1026"/>
      <c r="AR6585" s="1027"/>
    </row>
    <row r="6586" spans="43:44" x14ac:dyDescent="0.25">
      <c r="AQ6586" s="1026"/>
      <c r="AR6586" s="1027"/>
    </row>
    <row r="6587" spans="43:44" x14ac:dyDescent="0.25">
      <c r="AQ6587" s="1026"/>
      <c r="AR6587" s="1027"/>
    </row>
    <row r="6588" spans="43:44" x14ac:dyDescent="0.25">
      <c r="AQ6588" s="1026"/>
      <c r="AR6588" s="1027"/>
    </row>
    <row r="6589" spans="43:44" x14ac:dyDescent="0.25">
      <c r="AQ6589" s="1026"/>
      <c r="AR6589" s="1027"/>
    </row>
    <row r="6590" spans="43:44" x14ac:dyDescent="0.25">
      <c r="AQ6590" s="1026"/>
      <c r="AR6590" s="1027"/>
    </row>
    <row r="6591" spans="43:44" x14ac:dyDescent="0.25">
      <c r="AQ6591" s="1026"/>
      <c r="AR6591" s="1027"/>
    </row>
    <row r="6592" spans="43:44" x14ac:dyDescent="0.25">
      <c r="AQ6592" s="1026"/>
      <c r="AR6592" s="1027"/>
    </row>
    <row r="6593" spans="43:44" x14ac:dyDescent="0.25">
      <c r="AQ6593" s="1026"/>
      <c r="AR6593" s="1027"/>
    </row>
    <row r="6594" spans="43:44" x14ac:dyDescent="0.25">
      <c r="AQ6594" s="1026"/>
      <c r="AR6594" s="1027"/>
    </row>
    <row r="6595" spans="43:44" x14ac:dyDescent="0.25">
      <c r="AQ6595" s="1026"/>
      <c r="AR6595" s="1027"/>
    </row>
    <row r="6596" spans="43:44" x14ac:dyDescent="0.25">
      <c r="AQ6596" s="1026"/>
      <c r="AR6596" s="1027"/>
    </row>
    <row r="6597" spans="43:44" x14ac:dyDescent="0.25">
      <c r="AQ6597" s="1026"/>
      <c r="AR6597" s="1027"/>
    </row>
    <row r="6598" spans="43:44" x14ac:dyDescent="0.25">
      <c r="AQ6598" s="1026"/>
      <c r="AR6598" s="1027"/>
    </row>
    <row r="6599" spans="43:44" x14ac:dyDescent="0.25">
      <c r="AQ6599" s="1026"/>
      <c r="AR6599" s="1027"/>
    </row>
    <row r="6600" spans="43:44" x14ac:dyDescent="0.25">
      <c r="AQ6600" s="1026"/>
      <c r="AR6600" s="1027"/>
    </row>
    <row r="6601" spans="43:44" x14ac:dyDescent="0.25">
      <c r="AQ6601" s="1026"/>
      <c r="AR6601" s="1027"/>
    </row>
    <row r="6602" spans="43:44" x14ac:dyDescent="0.25">
      <c r="AQ6602" s="1026"/>
      <c r="AR6602" s="1027"/>
    </row>
    <row r="6603" spans="43:44" x14ac:dyDescent="0.25">
      <c r="AQ6603" s="1026"/>
      <c r="AR6603" s="1027"/>
    </row>
    <row r="6604" spans="43:44" x14ac:dyDescent="0.25">
      <c r="AQ6604" s="1026"/>
      <c r="AR6604" s="1027"/>
    </row>
    <row r="6605" spans="43:44" x14ac:dyDescent="0.25">
      <c r="AQ6605" s="1026"/>
      <c r="AR6605" s="1027"/>
    </row>
    <row r="6606" spans="43:44" x14ac:dyDescent="0.25">
      <c r="AQ6606" s="1026"/>
      <c r="AR6606" s="1027"/>
    </row>
    <row r="6607" spans="43:44" x14ac:dyDescent="0.25">
      <c r="AQ6607" s="1026"/>
      <c r="AR6607" s="1027"/>
    </row>
    <row r="6608" spans="43:44" x14ac:dyDescent="0.25">
      <c r="AQ6608" s="1026"/>
      <c r="AR6608" s="1027"/>
    </row>
    <row r="6609" spans="43:44" x14ac:dyDescent="0.25">
      <c r="AQ6609" s="1026"/>
      <c r="AR6609" s="1027"/>
    </row>
    <row r="6610" spans="43:44" x14ac:dyDescent="0.25">
      <c r="AQ6610" s="1026"/>
      <c r="AR6610" s="1027"/>
    </row>
    <row r="6611" spans="43:44" x14ac:dyDescent="0.25">
      <c r="AQ6611" s="1026"/>
      <c r="AR6611" s="1027"/>
    </row>
    <row r="6612" spans="43:44" x14ac:dyDescent="0.25">
      <c r="AQ6612" s="1026"/>
      <c r="AR6612" s="1027"/>
    </row>
    <row r="6613" spans="43:44" x14ac:dyDescent="0.25">
      <c r="AQ6613" s="1026"/>
      <c r="AR6613" s="1027"/>
    </row>
    <row r="6614" spans="43:44" x14ac:dyDescent="0.25">
      <c r="AQ6614" s="1026"/>
      <c r="AR6614" s="1027"/>
    </row>
    <row r="6615" spans="43:44" x14ac:dyDescent="0.25">
      <c r="AQ6615" s="1026"/>
      <c r="AR6615" s="1027"/>
    </row>
    <row r="6616" spans="43:44" x14ac:dyDescent="0.25">
      <c r="AQ6616" s="1026"/>
      <c r="AR6616" s="1027"/>
    </row>
    <row r="6617" spans="43:44" x14ac:dyDescent="0.25">
      <c r="AQ6617" s="1026"/>
      <c r="AR6617" s="1027"/>
    </row>
    <row r="6618" spans="43:44" x14ac:dyDescent="0.25">
      <c r="AQ6618" s="1026"/>
      <c r="AR6618" s="1027"/>
    </row>
    <row r="6619" spans="43:44" x14ac:dyDescent="0.25">
      <c r="AQ6619" s="1026"/>
      <c r="AR6619" s="1027"/>
    </row>
    <row r="6620" spans="43:44" x14ac:dyDescent="0.25">
      <c r="AQ6620" s="1026"/>
      <c r="AR6620" s="1027"/>
    </row>
    <row r="6621" spans="43:44" x14ac:dyDescent="0.25">
      <c r="AQ6621" s="1026"/>
      <c r="AR6621" s="1027"/>
    </row>
    <row r="6622" spans="43:44" x14ac:dyDescent="0.25">
      <c r="AQ6622" s="1026"/>
      <c r="AR6622" s="1027"/>
    </row>
    <row r="6623" spans="43:44" x14ac:dyDescent="0.25">
      <c r="AQ6623" s="1026"/>
      <c r="AR6623" s="1027"/>
    </row>
    <row r="6624" spans="43:44" x14ac:dyDescent="0.25">
      <c r="AQ6624" s="1026"/>
      <c r="AR6624" s="1027"/>
    </row>
    <row r="6625" spans="43:44" x14ac:dyDescent="0.25">
      <c r="AQ6625" s="1026"/>
      <c r="AR6625" s="1027"/>
    </row>
    <row r="6626" spans="43:44" x14ac:dyDescent="0.25">
      <c r="AQ6626" s="1026"/>
      <c r="AR6626" s="1027"/>
    </row>
    <row r="6627" spans="43:44" x14ac:dyDescent="0.25">
      <c r="AQ6627" s="1026"/>
      <c r="AR6627" s="1027"/>
    </row>
    <row r="6628" spans="43:44" x14ac:dyDescent="0.25">
      <c r="AQ6628" s="1026"/>
      <c r="AR6628" s="1027"/>
    </row>
    <row r="6629" spans="43:44" x14ac:dyDescent="0.25">
      <c r="AQ6629" s="1026"/>
      <c r="AR6629" s="1027"/>
    </row>
    <row r="6630" spans="43:44" x14ac:dyDescent="0.25">
      <c r="AQ6630" s="1026"/>
      <c r="AR6630" s="1027"/>
    </row>
    <row r="6631" spans="43:44" x14ac:dyDescent="0.25">
      <c r="AQ6631" s="1026"/>
      <c r="AR6631" s="1027"/>
    </row>
    <row r="6632" spans="43:44" x14ac:dyDescent="0.25">
      <c r="AQ6632" s="1026"/>
      <c r="AR6632" s="1027"/>
    </row>
    <row r="6633" spans="43:44" x14ac:dyDescent="0.25">
      <c r="AQ6633" s="1026"/>
      <c r="AR6633" s="1027"/>
    </row>
    <row r="6634" spans="43:44" x14ac:dyDescent="0.25">
      <c r="AQ6634" s="1026"/>
      <c r="AR6634" s="1027"/>
    </row>
    <row r="6635" spans="43:44" x14ac:dyDescent="0.25">
      <c r="AQ6635" s="1026"/>
      <c r="AR6635" s="1027"/>
    </row>
    <row r="6636" spans="43:44" x14ac:dyDescent="0.25">
      <c r="AQ6636" s="1026"/>
      <c r="AR6636" s="1027"/>
    </row>
    <row r="6637" spans="43:44" x14ac:dyDescent="0.25">
      <c r="AQ6637" s="1026"/>
      <c r="AR6637" s="1027"/>
    </row>
    <row r="6638" spans="43:44" x14ac:dyDescent="0.25">
      <c r="AQ6638" s="1026"/>
      <c r="AR6638" s="1027"/>
    </row>
    <row r="6639" spans="43:44" x14ac:dyDescent="0.25">
      <c r="AQ6639" s="1026"/>
      <c r="AR6639" s="1027"/>
    </row>
    <row r="6640" spans="43:44" x14ac:dyDescent="0.25">
      <c r="AQ6640" s="1026"/>
      <c r="AR6640" s="1027"/>
    </row>
    <row r="6641" spans="43:44" x14ac:dyDescent="0.25">
      <c r="AQ6641" s="1026"/>
      <c r="AR6641" s="1027"/>
    </row>
    <row r="6642" spans="43:44" x14ac:dyDescent="0.25">
      <c r="AQ6642" s="1026"/>
      <c r="AR6642" s="1027"/>
    </row>
    <row r="6643" spans="43:44" x14ac:dyDescent="0.25">
      <c r="AQ6643" s="1026"/>
      <c r="AR6643" s="1027"/>
    </row>
    <row r="6644" spans="43:44" x14ac:dyDescent="0.25">
      <c r="AQ6644" s="1026"/>
      <c r="AR6644" s="1027"/>
    </row>
    <row r="6645" spans="43:44" x14ac:dyDescent="0.25">
      <c r="AQ6645" s="1026"/>
      <c r="AR6645" s="1027"/>
    </row>
    <row r="6646" spans="43:44" x14ac:dyDescent="0.25">
      <c r="AQ6646" s="1026"/>
      <c r="AR6646" s="1027"/>
    </row>
    <row r="6647" spans="43:44" x14ac:dyDescent="0.25">
      <c r="AQ6647" s="1026"/>
      <c r="AR6647" s="1027"/>
    </row>
    <row r="6648" spans="43:44" x14ac:dyDescent="0.25">
      <c r="AQ6648" s="1026"/>
      <c r="AR6648" s="1027"/>
    </row>
    <row r="6649" spans="43:44" x14ac:dyDescent="0.25">
      <c r="AQ6649" s="1026"/>
      <c r="AR6649" s="1027"/>
    </row>
    <row r="6650" spans="43:44" x14ac:dyDescent="0.25">
      <c r="AQ6650" s="1026"/>
      <c r="AR6650" s="1027"/>
    </row>
    <row r="6651" spans="43:44" x14ac:dyDescent="0.25">
      <c r="AQ6651" s="1026"/>
      <c r="AR6651" s="1027"/>
    </row>
    <row r="6652" spans="43:44" x14ac:dyDescent="0.25">
      <c r="AQ6652" s="1026"/>
      <c r="AR6652" s="1027"/>
    </row>
    <row r="6653" spans="43:44" x14ac:dyDescent="0.25">
      <c r="AQ6653" s="1026"/>
      <c r="AR6653" s="1027"/>
    </row>
    <row r="6654" spans="43:44" x14ac:dyDescent="0.25">
      <c r="AQ6654" s="1026"/>
      <c r="AR6654" s="1027"/>
    </row>
    <row r="6655" spans="43:44" x14ac:dyDescent="0.25">
      <c r="AQ6655" s="1026"/>
      <c r="AR6655" s="1027"/>
    </row>
    <row r="6656" spans="43:44" x14ac:dyDescent="0.25">
      <c r="AQ6656" s="1026"/>
      <c r="AR6656" s="1027"/>
    </row>
    <row r="6657" spans="43:44" x14ac:dyDescent="0.25">
      <c r="AQ6657" s="1026"/>
      <c r="AR6657" s="1027"/>
    </row>
    <row r="6658" spans="43:44" x14ac:dyDescent="0.25">
      <c r="AQ6658" s="1026"/>
      <c r="AR6658" s="1027"/>
    </row>
    <row r="6659" spans="43:44" x14ac:dyDescent="0.25">
      <c r="AQ6659" s="1026"/>
      <c r="AR6659" s="1027"/>
    </row>
    <row r="6660" spans="43:44" x14ac:dyDescent="0.25">
      <c r="AQ6660" s="1026"/>
      <c r="AR6660" s="1027"/>
    </row>
    <row r="6661" spans="43:44" x14ac:dyDescent="0.25">
      <c r="AQ6661" s="1026"/>
      <c r="AR6661" s="1027"/>
    </row>
    <row r="6662" spans="43:44" x14ac:dyDescent="0.25">
      <c r="AQ6662" s="1026"/>
      <c r="AR6662" s="1027"/>
    </row>
    <row r="6663" spans="43:44" x14ac:dyDescent="0.25">
      <c r="AQ6663" s="1026"/>
      <c r="AR6663" s="1027"/>
    </row>
    <row r="6664" spans="43:44" x14ac:dyDescent="0.25">
      <c r="AQ6664" s="1026"/>
      <c r="AR6664" s="1027"/>
    </row>
    <row r="6665" spans="43:44" x14ac:dyDescent="0.25">
      <c r="AQ6665" s="1026"/>
      <c r="AR6665" s="1027"/>
    </row>
    <row r="6666" spans="43:44" x14ac:dyDescent="0.25">
      <c r="AQ6666" s="1026"/>
      <c r="AR6666" s="1027"/>
    </row>
    <row r="6667" spans="43:44" x14ac:dyDescent="0.25">
      <c r="AQ6667" s="1026"/>
      <c r="AR6667" s="1027"/>
    </row>
    <row r="6668" spans="43:44" x14ac:dyDescent="0.25">
      <c r="AQ6668" s="1026"/>
      <c r="AR6668" s="1027"/>
    </row>
    <row r="6669" spans="43:44" x14ac:dyDescent="0.25">
      <c r="AQ6669" s="1026"/>
      <c r="AR6669" s="1027"/>
    </row>
    <row r="6670" spans="43:44" x14ac:dyDescent="0.25">
      <c r="AQ6670" s="1026"/>
      <c r="AR6670" s="1027"/>
    </row>
    <row r="6671" spans="43:44" x14ac:dyDescent="0.25">
      <c r="AQ6671" s="1026"/>
      <c r="AR6671" s="1027"/>
    </row>
    <row r="6672" spans="43:44" x14ac:dyDescent="0.25">
      <c r="AQ6672" s="1026"/>
      <c r="AR6672" s="1027"/>
    </row>
    <row r="6673" spans="43:44" x14ac:dyDescent="0.25">
      <c r="AQ6673" s="1026"/>
      <c r="AR6673" s="1027"/>
    </row>
    <row r="6674" spans="43:44" x14ac:dyDescent="0.25">
      <c r="AQ6674" s="1026"/>
      <c r="AR6674" s="1027"/>
    </row>
    <row r="6675" spans="43:44" x14ac:dyDescent="0.25">
      <c r="AQ6675" s="1026"/>
      <c r="AR6675" s="1027"/>
    </row>
    <row r="6676" spans="43:44" x14ac:dyDescent="0.25">
      <c r="AQ6676" s="1026"/>
      <c r="AR6676" s="1027"/>
    </row>
    <row r="6677" spans="43:44" x14ac:dyDescent="0.25">
      <c r="AQ6677" s="1026"/>
      <c r="AR6677" s="1027"/>
    </row>
    <row r="6678" spans="43:44" x14ac:dyDescent="0.25">
      <c r="AQ6678" s="1026"/>
      <c r="AR6678" s="1027"/>
    </row>
    <row r="6679" spans="43:44" x14ac:dyDescent="0.25">
      <c r="AQ6679" s="1026"/>
      <c r="AR6679" s="1027"/>
    </row>
    <row r="6680" spans="43:44" x14ac:dyDescent="0.25">
      <c r="AQ6680" s="1026"/>
      <c r="AR6680" s="1027"/>
    </row>
    <row r="6681" spans="43:44" x14ac:dyDescent="0.25">
      <c r="AQ6681" s="1026"/>
      <c r="AR6681" s="1027"/>
    </row>
    <row r="6682" spans="43:44" x14ac:dyDescent="0.25">
      <c r="AQ6682" s="1026"/>
      <c r="AR6682" s="1027"/>
    </row>
    <row r="6683" spans="43:44" x14ac:dyDescent="0.25">
      <c r="AQ6683" s="1026"/>
      <c r="AR6683" s="1027"/>
    </row>
    <row r="6684" spans="43:44" x14ac:dyDescent="0.25">
      <c r="AQ6684" s="1026"/>
      <c r="AR6684" s="1027"/>
    </row>
    <row r="6685" spans="43:44" x14ac:dyDescent="0.25">
      <c r="AQ6685" s="1026"/>
      <c r="AR6685" s="1027"/>
    </row>
    <row r="6686" spans="43:44" x14ac:dyDescent="0.25">
      <c r="AQ6686" s="1026"/>
      <c r="AR6686" s="1027"/>
    </row>
    <row r="6687" spans="43:44" x14ac:dyDescent="0.25">
      <c r="AQ6687" s="1026"/>
      <c r="AR6687" s="1027"/>
    </row>
    <row r="6688" spans="43:44" x14ac:dyDescent="0.25">
      <c r="AQ6688" s="1026"/>
      <c r="AR6688" s="1027"/>
    </row>
    <row r="6689" spans="43:44" x14ac:dyDescent="0.25">
      <c r="AQ6689" s="1026"/>
      <c r="AR6689" s="1027"/>
    </row>
    <row r="6690" spans="43:44" x14ac:dyDescent="0.25">
      <c r="AQ6690" s="1026"/>
      <c r="AR6690" s="1027"/>
    </row>
    <row r="6691" spans="43:44" x14ac:dyDescent="0.25">
      <c r="AQ6691" s="1026"/>
      <c r="AR6691" s="1027"/>
    </row>
    <row r="6692" spans="43:44" x14ac:dyDescent="0.25">
      <c r="AQ6692" s="1026"/>
      <c r="AR6692" s="1027"/>
    </row>
    <row r="6693" spans="43:44" x14ac:dyDescent="0.25">
      <c r="AQ6693" s="1026"/>
      <c r="AR6693" s="1027"/>
    </row>
    <row r="6694" spans="43:44" x14ac:dyDescent="0.25">
      <c r="AQ6694" s="1026"/>
      <c r="AR6694" s="1027"/>
    </row>
    <row r="6695" spans="43:44" x14ac:dyDescent="0.25">
      <c r="AQ6695" s="1026"/>
      <c r="AR6695" s="1027"/>
    </row>
    <row r="6696" spans="43:44" x14ac:dyDescent="0.25">
      <c r="AQ6696" s="1026"/>
      <c r="AR6696" s="1027"/>
    </row>
    <row r="6697" spans="43:44" x14ac:dyDescent="0.25">
      <c r="AQ6697" s="1026"/>
      <c r="AR6697" s="1027"/>
    </row>
    <row r="6698" spans="43:44" x14ac:dyDescent="0.25">
      <c r="AQ6698" s="1026"/>
      <c r="AR6698" s="1027"/>
    </row>
    <row r="6699" spans="43:44" x14ac:dyDescent="0.25">
      <c r="AQ6699" s="1026"/>
      <c r="AR6699" s="1027"/>
    </row>
    <row r="6700" spans="43:44" x14ac:dyDescent="0.25">
      <c r="AQ6700" s="1026"/>
      <c r="AR6700" s="1027"/>
    </row>
    <row r="6701" spans="43:44" x14ac:dyDescent="0.25">
      <c r="AQ6701" s="1026"/>
      <c r="AR6701" s="1027"/>
    </row>
    <row r="6702" spans="43:44" x14ac:dyDescent="0.25">
      <c r="AQ6702" s="1026"/>
      <c r="AR6702" s="1027"/>
    </row>
    <row r="6703" spans="43:44" x14ac:dyDescent="0.25">
      <c r="AQ6703" s="1026"/>
      <c r="AR6703" s="1027"/>
    </row>
    <row r="6704" spans="43:44" x14ac:dyDescent="0.25">
      <c r="AQ6704" s="1026"/>
      <c r="AR6704" s="1027"/>
    </row>
    <row r="6705" spans="43:44" x14ac:dyDescent="0.25">
      <c r="AQ6705" s="1026"/>
      <c r="AR6705" s="1027"/>
    </row>
    <row r="6706" spans="43:44" x14ac:dyDescent="0.25">
      <c r="AQ6706" s="1026"/>
      <c r="AR6706" s="1027"/>
    </row>
    <row r="6707" spans="43:44" x14ac:dyDescent="0.25">
      <c r="AQ6707" s="1026"/>
      <c r="AR6707" s="1027"/>
    </row>
    <row r="6708" spans="43:44" x14ac:dyDescent="0.25">
      <c r="AQ6708" s="1026"/>
      <c r="AR6708" s="1027"/>
    </row>
    <row r="6709" spans="43:44" x14ac:dyDescent="0.25">
      <c r="AQ6709" s="1026"/>
      <c r="AR6709" s="1027"/>
    </row>
    <row r="6710" spans="43:44" x14ac:dyDescent="0.25">
      <c r="AQ6710" s="1026"/>
      <c r="AR6710" s="1027"/>
    </row>
    <row r="6711" spans="43:44" x14ac:dyDescent="0.25">
      <c r="AQ6711" s="1026"/>
      <c r="AR6711" s="1027"/>
    </row>
    <row r="6712" spans="43:44" x14ac:dyDescent="0.25">
      <c r="AQ6712" s="1026"/>
      <c r="AR6712" s="1027"/>
    </row>
    <row r="6713" spans="43:44" x14ac:dyDescent="0.25">
      <c r="AQ6713" s="1026"/>
      <c r="AR6713" s="1027"/>
    </row>
    <row r="6714" spans="43:44" x14ac:dyDescent="0.25">
      <c r="AQ6714" s="1026"/>
      <c r="AR6714" s="1027"/>
    </row>
    <row r="6715" spans="43:44" x14ac:dyDescent="0.25">
      <c r="AQ6715" s="1026"/>
      <c r="AR6715" s="1027"/>
    </row>
    <row r="6716" spans="43:44" x14ac:dyDescent="0.25">
      <c r="AQ6716" s="1026"/>
      <c r="AR6716" s="1027"/>
    </row>
    <row r="6717" spans="43:44" x14ac:dyDescent="0.25">
      <c r="AQ6717" s="1026"/>
      <c r="AR6717" s="1027"/>
    </row>
    <row r="6718" spans="43:44" x14ac:dyDescent="0.25">
      <c r="AQ6718" s="1026"/>
      <c r="AR6718" s="1027"/>
    </row>
    <row r="6719" spans="43:44" x14ac:dyDescent="0.25">
      <c r="AQ6719" s="1026"/>
      <c r="AR6719" s="1027"/>
    </row>
    <row r="6720" spans="43:44" x14ac:dyDescent="0.25">
      <c r="AQ6720" s="1026"/>
      <c r="AR6720" s="1027"/>
    </row>
    <row r="6721" spans="43:44" x14ac:dyDescent="0.25">
      <c r="AQ6721" s="1026"/>
      <c r="AR6721" s="1027"/>
    </row>
    <row r="6722" spans="43:44" x14ac:dyDescent="0.25">
      <c r="AQ6722" s="1026"/>
      <c r="AR6722" s="1027"/>
    </row>
    <row r="6723" spans="43:44" x14ac:dyDescent="0.25">
      <c r="AQ6723" s="1026"/>
      <c r="AR6723" s="1027"/>
    </row>
    <row r="6724" spans="43:44" x14ac:dyDescent="0.25">
      <c r="AQ6724" s="1026"/>
      <c r="AR6724" s="1027"/>
    </row>
    <row r="6725" spans="43:44" x14ac:dyDescent="0.25">
      <c r="AQ6725" s="1026"/>
      <c r="AR6725" s="1027"/>
    </row>
    <row r="6726" spans="43:44" x14ac:dyDescent="0.25">
      <c r="AQ6726" s="1026"/>
      <c r="AR6726" s="1027"/>
    </row>
    <row r="6727" spans="43:44" x14ac:dyDescent="0.25">
      <c r="AQ6727" s="1026"/>
      <c r="AR6727" s="1027"/>
    </row>
    <row r="6728" spans="43:44" x14ac:dyDescent="0.25">
      <c r="AQ6728" s="1026"/>
      <c r="AR6728" s="1027"/>
    </row>
    <row r="6729" spans="43:44" x14ac:dyDescent="0.25">
      <c r="AQ6729" s="1026"/>
      <c r="AR6729" s="1027"/>
    </row>
    <row r="6730" spans="43:44" x14ac:dyDescent="0.25">
      <c r="AQ6730" s="1026"/>
      <c r="AR6730" s="1027"/>
    </row>
    <row r="6731" spans="43:44" x14ac:dyDescent="0.25">
      <c r="AQ6731" s="1026"/>
      <c r="AR6731" s="1027"/>
    </row>
    <row r="6732" spans="43:44" x14ac:dyDescent="0.25">
      <c r="AQ6732" s="1026"/>
      <c r="AR6732" s="1027"/>
    </row>
    <row r="6733" spans="43:44" x14ac:dyDescent="0.25">
      <c r="AQ6733" s="1026"/>
      <c r="AR6733" s="1027"/>
    </row>
    <row r="6734" spans="43:44" x14ac:dyDescent="0.25">
      <c r="AQ6734" s="1026"/>
      <c r="AR6734" s="1027"/>
    </row>
    <row r="6735" spans="43:44" x14ac:dyDescent="0.25">
      <c r="AQ6735" s="1026"/>
      <c r="AR6735" s="1027"/>
    </row>
    <row r="6736" spans="43:44" x14ac:dyDescent="0.25">
      <c r="AQ6736" s="1026"/>
      <c r="AR6736" s="1027"/>
    </row>
    <row r="6737" spans="43:44" x14ac:dyDescent="0.25">
      <c r="AQ6737" s="1026"/>
      <c r="AR6737" s="1027"/>
    </row>
    <row r="6738" spans="43:44" x14ac:dyDescent="0.25">
      <c r="AQ6738" s="1026"/>
      <c r="AR6738" s="1027"/>
    </row>
    <row r="6739" spans="43:44" x14ac:dyDescent="0.25">
      <c r="AQ6739" s="1026"/>
      <c r="AR6739" s="1027"/>
    </row>
    <row r="6740" spans="43:44" x14ac:dyDescent="0.25">
      <c r="AQ6740" s="1026"/>
      <c r="AR6740" s="1027"/>
    </row>
    <row r="6741" spans="43:44" x14ac:dyDescent="0.25">
      <c r="AQ6741" s="1026"/>
      <c r="AR6741" s="1027"/>
    </row>
    <row r="6742" spans="43:44" x14ac:dyDescent="0.25">
      <c r="AQ6742" s="1026"/>
      <c r="AR6742" s="1027"/>
    </row>
    <row r="6743" spans="43:44" x14ac:dyDescent="0.25">
      <c r="AQ6743" s="1026"/>
      <c r="AR6743" s="1027"/>
    </row>
    <row r="6744" spans="43:44" x14ac:dyDescent="0.25">
      <c r="AQ6744" s="1026"/>
      <c r="AR6744" s="1027"/>
    </row>
    <row r="6745" spans="43:44" x14ac:dyDescent="0.25">
      <c r="AQ6745" s="1026"/>
      <c r="AR6745" s="1027"/>
    </row>
    <row r="6746" spans="43:44" x14ac:dyDescent="0.25">
      <c r="AQ6746" s="1026"/>
      <c r="AR6746" s="1027"/>
    </row>
    <row r="6747" spans="43:44" x14ac:dyDescent="0.25">
      <c r="AQ6747" s="1026"/>
      <c r="AR6747" s="1027"/>
    </row>
    <row r="6748" spans="43:44" x14ac:dyDescent="0.25">
      <c r="AQ6748" s="1026"/>
      <c r="AR6748" s="1027"/>
    </row>
    <row r="6749" spans="43:44" x14ac:dyDescent="0.25">
      <c r="AQ6749" s="1026"/>
      <c r="AR6749" s="1027"/>
    </row>
    <row r="6750" spans="43:44" x14ac:dyDescent="0.25">
      <c r="AQ6750" s="1026"/>
      <c r="AR6750" s="1027"/>
    </row>
    <row r="6751" spans="43:44" x14ac:dyDescent="0.25">
      <c r="AQ6751" s="1026"/>
      <c r="AR6751" s="1027"/>
    </row>
    <row r="6752" spans="43:44" x14ac:dyDescent="0.25">
      <c r="AQ6752" s="1026"/>
      <c r="AR6752" s="1027"/>
    </row>
    <row r="6753" spans="43:44" x14ac:dyDescent="0.25">
      <c r="AQ6753" s="1026"/>
      <c r="AR6753" s="1027"/>
    </row>
    <row r="6754" spans="43:44" x14ac:dyDescent="0.25">
      <c r="AQ6754" s="1026"/>
      <c r="AR6754" s="1027"/>
    </row>
    <row r="6755" spans="43:44" x14ac:dyDescent="0.25">
      <c r="AQ6755" s="1026"/>
      <c r="AR6755" s="1027"/>
    </row>
    <row r="6756" spans="43:44" x14ac:dyDescent="0.25">
      <c r="AQ6756" s="1026"/>
      <c r="AR6756" s="1027"/>
    </row>
    <row r="6757" spans="43:44" x14ac:dyDescent="0.25">
      <c r="AQ6757" s="1026"/>
      <c r="AR6757" s="1027"/>
    </row>
    <row r="6758" spans="43:44" x14ac:dyDescent="0.25">
      <c r="AQ6758" s="1026"/>
      <c r="AR6758" s="1027"/>
    </row>
    <row r="6759" spans="43:44" x14ac:dyDescent="0.25">
      <c r="AQ6759" s="1026"/>
      <c r="AR6759" s="1027"/>
    </row>
    <row r="6760" spans="43:44" x14ac:dyDescent="0.25">
      <c r="AQ6760" s="1026"/>
      <c r="AR6760" s="1027"/>
    </row>
    <row r="6761" spans="43:44" x14ac:dyDescent="0.25">
      <c r="AQ6761" s="1026"/>
      <c r="AR6761" s="1027"/>
    </row>
    <row r="6762" spans="43:44" x14ac:dyDescent="0.25">
      <c r="AQ6762" s="1026"/>
      <c r="AR6762" s="1027"/>
    </row>
    <row r="6763" spans="43:44" x14ac:dyDescent="0.25">
      <c r="AQ6763" s="1026"/>
      <c r="AR6763" s="1027"/>
    </row>
    <row r="6764" spans="43:44" x14ac:dyDescent="0.25">
      <c r="AQ6764" s="1026"/>
      <c r="AR6764" s="1027"/>
    </row>
    <row r="6765" spans="43:44" x14ac:dyDescent="0.25">
      <c r="AQ6765" s="1026"/>
      <c r="AR6765" s="1027"/>
    </row>
    <row r="6766" spans="43:44" x14ac:dyDescent="0.25">
      <c r="AQ6766" s="1026"/>
      <c r="AR6766" s="1027"/>
    </row>
    <row r="6767" spans="43:44" x14ac:dyDescent="0.25">
      <c r="AQ6767" s="1026"/>
      <c r="AR6767" s="1027"/>
    </row>
    <row r="6768" spans="43:44" x14ac:dyDescent="0.25">
      <c r="AQ6768" s="1026"/>
      <c r="AR6768" s="1027"/>
    </row>
    <row r="6769" spans="43:44" x14ac:dyDescent="0.25">
      <c r="AQ6769" s="1026"/>
      <c r="AR6769" s="1027"/>
    </row>
    <row r="6770" spans="43:44" x14ac:dyDescent="0.25">
      <c r="AQ6770" s="1026"/>
      <c r="AR6770" s="1027"/>
    </row>
    <row r="6771" spans="43:44" x14ac:dyDescent="0.25">
      <c r="AQ6771" s="1026"/>
      <c r="AR6771" s="1027"/>
    </row>
    <row r="6772" spans="43:44" x14ac:dyDescent="0.25">
      <c r="AQ6772" s="1026"/>
      <c r="AR6772" s="1027"/>
    </row>
    <row r="6773" spans="43:44" x14ac:dyDescent="0.25">
      <c r="AQ6773" s="1026"/>
      <c r="AR6773" s="1027"/>
    </row>
    <row r="6774" spans="43:44" x14ac:dyDescent="0.25">
      <c r="AQ6774" s="1026"/>
      <c r="AR6774" s="1027"/>
    </row>
    <row r="6775" spans="43:44" x14ac:dyDescent="0.25">
      <c r="AQ6775" s="1026"/>
      <c r="AR6775" s="1027"/>
    </row>
    <row r="6776" spans="43:44" x14ac:dyDescent="0.25">
      <c r="AQ6776" s="1026"/>
      <c r="AR6776" s="1027"/>
    </row>
    <row r="6777" spans="43:44" x14ac:dyDescent="0.25">
      <c r="AQ6777" s="1026"/>
      <c r="AR6777" s="1027"/>
    </row>
    <row r="6778" spans="43:44" x14ac:dyDescent="0.25">
      <c r="AQ6778" s="1026"/>
      <c r="AR6778" s="1027"/>
    </row>
    <row r="6779" spans="43:44" x14ac:dyDescent="0.25">
      <c r="AQ6779" s="1026"/>
      <c r="AR6779" s="1027"/>
    </row>
    <row r="6780" spans="43:44" x14ac:dyDescent="0.25">
      <c r="AQ6780" s="1026"/>
      <c r="AR6780" s="1027"/>
    </row>
    <row r="6781" spans="43:44" x14ac:dyDescent="0.25">
      <c r="AQ6781" s="1026"/>
      <c r="AR6781" s="1027"/>
    </row>
    <row r="6782" spans="43:44" x14ac:dyDescent="0.25">
      <c r="AQ6782" s="1026"/>
      <c r="AR6782" s="1027"/>
    </row>
    <row r="6783" spans="43:44" x14ac:dyDescent="0.25">
      <c r="AQ6783" s="1026"/>
      <c r="AR6783" s="1027"/>
    </row>
    <row r="6784" spans="43:44" x14ac:dyDescent="0.25">
      <c r="AQ6784" s="1026"/>
      <c r="AR6784" s="1027"/>
    </row>
    <row r="6785" spans="43:44" x14ac:dyDescent="0.25">
      <c r="AQ6785" s="1026"/>
      <c r="AR6785" s="1027"/>
    </row>
    <row r="6786" spans="43:44" x14ac:dyDescent="0.25">
      <c r="AQ6786" s="1026"/>
      <c r="AR6786" s="1027"/>
    </row>
    <row r="6787" spans="43:44" x14ac:dyDescent="0.25">
      <c r="AQ6787" s="1026"/>
      <c r="AR6787" s="1027"/>
    </row>
    <row r="6788" spans="43:44" x14ac:dyDescent="0.25">
      <c r="AQ6788" s="1026"/>
      <c r="AR6788" s="1027"/>
    </row>
    <row r="6789" spans="43:44" x14ac:dyDescent="0.25">
      <c r="AQ6789" s="1026"/>
      <c r="AR6789" s="1027"/>
    </row>
    <row r="6790" spans="43:44" x14ac:dyDescent="0.25">
      <c r="AQ6790" s="1026"/>
      <c r="AR6790" s="1027"/>
    </row>
    <row r="6791" spans="43:44" x14ac:dyDescent="0.25">
      <c r="AQ6791" s="1026"/>
      <c r="AR6791" s="1027"/>
    </row>
    <row r="6792" spans="43:44" x14ac:dyDescent="0.25">
      <c r="AQ6792" s="1026"/>
      <c r="AR6792" s="1027"/>
    </row>
    <row r="6793" spans="43:44" x14ac:dyDescent="0.25">
      <c r="AQ6793" s="1026"/>
      <c r="AR6793" s="1027"/>
    </row>
    <row r="6794" spans="43:44" x14ac:dyDescent="0.25">
      <c r="AQ6794" s="1026"/>
      <c r="AR6794" s="1027"/>
    </row>
    <row r="6795" spans="43:44" x14ac:dyDescent="0.25">
      <c r="AQ6795" s="1026"/>
      <c r="AR6795" s="1027"/>
    </row>
    <row r="6796" spans="43:44" x14ac:dyDescent="0.25">
      <c r="AQ6796" s="1026"/>
      <c r="AR6796" s="1027"/>
    </row>
    <row r="6797" spans="43:44" x14ac:dyDescent="0.25">
      <c r="AQ6797" s="1026"/>
      <c r="AR6797" s="1027"/>
    </row>
    <row r="6798" spans="43:44" x14ac:dyDescent="0.25">
      <c r="AQ6798" s="1026"/>
      <c r="AR6798" s="1027"/>
    </row>
    <row r="6799" spans="43:44" x14ac:dyDescent="0.25">
      <c r="AQ6799" s="1026"/>
      <c r="AR6799" s="1027"/>
    </row>
    <row r="6800" spans="43:44" x14ac:dyDescent="0.25">
      <c r="AQ6800" s="1026"/>
      <c r="AR6800" s="1027"/>
    </row>
    <row r="6801" spans="43:44" x14ac:dyDescent="0.25">
      <c r="AQ6801" s="1026"/>
      <c r="AR6801" s="1027"/>
    </row>
    <row r="6802" spans="43:44" x14ac:dyDescent="0.25">
      <c r="AQ6802" s="1026"/>
      <c r="AR6802" s="1027"/>
    </row>
    <row r="6803" spans="43:44" x14ac:dyDescent="0.25">
      <c r="AQ6803" s="1026"/>
      <c r="AR6803" s="1027"/>
    </row>
    <row r="6804" spans="43:44" x14ac:dyDescent="0.25">
      <c r="AQ6804" s="1026"/>
      <c r="AR6804" s="1027"/>
    </row>
    <row r="6805" spans="43:44" x14ac:dyDescent="0.25">
      <c r="AQ6805" s="1026"/>
      <c r="AR6805" s="1027"/>
    </row>
    <row r="6806" spans="43:44" x14ac:dyDescent="0.25">
      <c r="AQ6806" s="1026"/>
      <c r="AR6806" s="1027"/>
    </row>
    <row r="6807" spans="43:44" x14ac:dyDescent="0.25">
      <c r="AQ6807" s="1026"/>
      <c r="AR6807" s="1027"/>
    </row>
    <row r="6808" spans="43:44" x14ac:dyDescent="0.25">
      <c r="AQ6808" s="1026"/>
      <c r="AR6808" s="1027"/>
    </row>
    <row r="6809" spans="43:44" x14ac:dyDescent="0.25">
      <c r="AQ6809" s="1026"/>
      <c r="AR6809" s="1027"/>
    </row>
    <row r="6810" spans="43:44" x14ac:dyDescent="0.25">
      <c r="AQ6810" s="1026"/>
      <c r="AR6810" s="1027"/>
    </row>
    <row r="6811" spans="43:44" x14ac:dyDescent="0.25">
      <c r="AQ6811" s="1026"/>
      <c r="AR6811" s="1027"/>
    </row>
    <row r="6812" spans="43:44" x14ac:dyDescent="0.25">
      <c r="AQ6812" s="1026"/>
      <c r="AR6812" s="1027"/>
    </row>
    <row r="6813" spans="43:44" x14ac:dyDescent="0.25">
      <c r="AQ6813" s="1026"/>
      <c r="AR6813" s="1027"/>
    </row>
    <row r="6814" spans="43:44" x14ac:dyDescent="0.25">
      <c r="AQ6814" s="1026"/>
      <c r="AR6814" s="1027"/>
    </row>
    <row r="6815" spans="43:44" x14ac:dyDescent="0.25">
      <c r="AQ6815" s="1026"/>
      <c r="AR6815" s="1027"/>
    </row>
    <row r="6816" spans="43:44" x14ac:dyDescent="0.25">
      <c r="AQ6816" s="1026"/>
      <c r="AR6816" s="1027"/>
    </row>
    <row r="6817" spans="43:44" x14ac:dyDescent="0.25">
      <c r="AQ6817" s="1026"/>
      <c r="AR6817" s="1027"/>
    </row>
    <row r="6818" spans="43:44" x14ac:dyDescent="0.25">
      <c r="AQ6818" s="1026"/>
      <c r="AR6818" s="1027"/>
    </row>
    <row r="6819" spans="43:44" x14ac:dyDescent="0.25">
      <c r="AQ6819" s="1026"/>
      <c r="AR6819" s="1027"/>
    </row>
    <row r="6820" spans="43:44" x14ac:dyDescent="0.25">
      <c r="AQ6820" s="1026"/>
      <c r="AR6820" s="1027"/>
    </row>
    <row r="6821" spans="43:44" x14ac:dyDescent="0.25">
      <c r="AQ6821" s="1026"/>
      <c r="AR6821" s="1027"/>
    </row>
    <row r="6822" spans="43:44" x14ac:dyDescent="0.25">
      <c r="AQ6822" s="1026"/>
      <c r="AR6822" s="1027"/>
    </row>
    <row r="6823" spans="43:44" x14ac:dyDescent="0.25">
      <c r="AQ6823" s="1026"/>
      <c r="AR6823" s="1027"/>
    </row>
    <row r="6824" spans="43:44" x14ac:dyDescent="0.25">
      <c r="AQ6824" s="1026"/>
      <c r="AR6824" s="1027"/>
    </row>
    <row r="6825" spans="43:44" x14ac:dyDescent="0.25">
      <c r="AQ6825" s="1026"/>
      <c r="AR6825" s="1027"/>
    </row>
    <row r="6826" spans="43:44" x14ac:dyDescent="0.25">
      <c r="AQ6826" s="1026"/>
      <c r="AR6826" s="1027"/>
    </row>
    <row r="6827" spans="43:44" x14ac:dyDescent="0.25">
      <c r="AQ6827" s="1026"/>
      <c r="AR6827" s="1027"/>
    </row>
    <row r="6828" spans="43:44" x14ac:dyDescent="0.25">
      <c r="AQ6828" s="1026"/>
      <c r="AR6828" s="1027"/>
    </row>
    <row r="6829" spans="43:44" x14ac:dyDescent="0.25">
      <c r="AQ6829" s="1026"/>
      <c r="AR6829" s="1027"/>
    </row>
    <row r="6830" spans="43:44" x14ac:dyDescent="0.25">
      <c r="AQ6830" s="1026"/>
      <c r="AR6830" s="1027"/>
    </row>
    <row r="6831" spans="43:44" x14ac:dyDescent="0.25">
      <c r="AQ6831" s="1026"/>
      <c r="AR6831" s="1027"/>
    </row>
    <row r="6832" spans="43:44" x14ac:dyDescent="0.25">
      <c r="AQ6832" s="1026"/>
      <c r="AR6832" s="1027"/>
    </row>
    <row r="6833" spans="43:44" x14ac:dyDescent="0.25">
      <c r="AQ6833" s="1026"/>
      <c r="AR6833" s="1027"/>
    </row>
    <row r="6834" spans="43:44" x14ac:dyDescent="0.25">
      <c r="AQ6834" s="1026"/>
      <c r="AR6834" s="1027"/>
    </row>
    <row r="6835" spans="43:44" x14ac:dyDescent="0.25">
      <c r="AQ6835" s="1026"/>
      <c r="AR6835" s="1027"/>
    </row>
    <row r="6836" spans="43:44" x14ac:dyDescent="0.25">
      <c r="AQ6836" s="1026"/>
      <c r="AR6836" s="1027"/>
    </row>
    <row r="6837" spans="43:44" x14ac:dyDescent="0.25">
      <c r="AQ6837" s="1026"/>
      <c r="AR6837" s="1027"/>
    </row>
    <row r="6838" spans="43:44" x14ac:dyDescent="0.25">
      <c r="AQ6838" s="1026"/>
      <c r="AR6838" s="1027"/>
    </row>
    <row r="6839" spans="43:44" x14ac:dyDescent="0.25">
      <c r="AQ6839" s="1026"/>
      <c r="AR6839" s="1027"/>
    </row>
    <row r="6840" spans="43:44" x14ac:dyDescent="0.25">
      <c r="AQ6840" s="1026"/>
      <c r="AR6840" s="1027"/>
    </row>
    <row r="6841" spans="43:44" x14ac:dyDescent="0.25">
      <c r="AQ6841" s="1026"/>
      <c r="AR6841" s="1027"/>
    </row>
    <row r="6842" spans="43:44" x14ac:dyDescent="0.25">
      <c r="AQ6842" s="1026"/>
      <c r="AR6842" s="1027"/>
    </row>
    <row r="6843" spans="43:44" x14ac:dyDescent="0.25">
      <c r="AQ6843" s="1026"/>
      <c r="AR6843" s="1027"/>
    </row>
    <row r="6844" spans="43:44" x14ac:dyDescent="0.25">
      <c r="AQ6844" s="1026"/>
      <c r="AR6844" s="1027"/>
    </row>
    <row r="6845" spans="43:44" x14ac:dyDescent="0.25">
      <c r="AQ6845" s="1026"/>
      <c r="AR6845" s="1027"/>
    </row>
    <row r="6846" spans="43:44" x14ac:dyDescent="0.25">
      <c r="AQ6846" s="1026"/>
      <c r="AR6846" s="1027"/>
    </row>
    <row r="6847" spans="43:44" x14ac:dyDescent="0.25">
      <c r="AQ6847" s="1026"/>
      <c r="AR6847" s="1027"/>
    </row>
    <row r="6848" spans="43:44" x14ac:dyDescent="0.25">
      <c r="AQ6848" s="1026"/>
      <c r="AR6848" s="1027"/>
    </row>
    <row r="6849" spans="43:44" x14ac:dyDescent="0.25">
      <c r="AQ6849" s="1026"/>
      <c r="AR6849" s="1027"/>
    </row>
    <row r="6850" spans="43:44" x14ac:dyDescent="0.25">
      <c r="AQ6850" s="1026"/>
      <c r="AR6850" s="1027"/>
    </row>
    <row r="6851" spans="43:44" x14ac:dyDescent="0.25">
      <c r="AQ6851" s="1026"/>
      <c r="AR6851" s="1027"/>
    </row>
    <row r="6852" spans="43:44" x14ac:dyDescent="0.25">
      <c r="AQ6852" s="1026"/>
      <c r="AR6852" s="1027"/>
    </row>
    <row r="6853" spans="43:44" x14ac:dyDescent="0.25">
      <c r="AQ6853" s="1026"/>
      <c r="AR6853" s="1027"/>
    </row>
    <row r="6854" spans="43:44" x14ac:dyDescent="0.25">
      <c r="AQ6854" s="1026"/>
      <c r="AR6854" s="1027"/>
    </row>
    <row r="6855" spans="43:44" x14ac:dyDescent="0.25">
      <c r="AQ6855" s="1026"/>
      <c r="AR6855" s="1027"/>
    </row>
    <row r="6856" spans="43:44" x14ac:dyDescent="0.25">
      <c r="AQ6856" s="1026"/>
      <c r="AR6856" s="1027"/>
    </row>
    <row r="6857" spans="43:44" x14ac:dyDescent="0.25">
      <c r="AQ6857" s="1026"/>
      <c r="AR6857" s="1027"/>
    </row>
    <row r="6858" spans="43:44" x14ac:dyDescent="0.25">
      <c r="AQ6858" s="1026"/>
      <c r="AR6858" s="1027"/>
    </row>
    <row r="6859" spans="43:44" x14ac:dyDescent="0.25">
      <c r="AQ6859" s="1026"/>
      <c r="AR6859" s="1027"/>
    </row>
    <row r="6860" spans="43:44" x14ac:dyDescent="0.25">
      <c r="AQ6860" s="1026"/>
      <c r="AR6860" s="1027"/>
    </row>
    <row r="6861" spans="43:44" x14ac:dyDescent="0.25">
      <c r="AQ6861" s="1026"/>
      <c r="AR6861" s="1027"/>
    </row>
    <row r="6862" spans="43:44" x14ac:dyDescent="0.25">
      <c r="AQ6862" s="1026"/>
      <c r="AR6862" s="1027"/>
    </row>
    <row r="6863" spans="43:44" x14ac:dyDescent="0.25">
      <c r="AQ6863" s="1026"/>
      <c r="AR6863" s="1027"/>
    </row>
    <row r="6864" spans="43:44" x14ac:dyDescent="0.25">
      <c r="AQ6864" s="1026"/>
      <c r="AR6864" s="1027"/>
    </row>
    <row r="6865" spans="43:44" x14ac:dyDescent="0.25">
      <c r="AQ6865" s="1026"/>
      <c r="AR6865" s="1027"/>
    </row>
    <row r="6866" spans="43:44" x14ac:dyDescent="0.25">
      <c r="AQ6866" s="1026"/>
      <c r="AR6866" s="1027"/>
    </row>
    <row r="6867" spans="43:44" x14ac:dyDescent="0.25">
      <c r="AQ6867" s="1026"/>
      <c r="AR6867" s="1027"/>
    </row>
    <row r="6868" spans="43:44" x14ac:dyDescent="0.25">
      <c r="AQ6868" s="1026"/>
      <c r="AR6868" s="1027"/>
    </row>
    <row r="6869" spans="43:44" x14ac:dyDescent="0.25">
      <c r="AQ6869" s="1026"/>
      <c r="AR6869" s="1027"/>
    </row>
    <row r="6870" spans="43:44" x14ac:dyDescent="0.25">
      <c r="AQ6870" s="1026"/>
      <c r="AR6870" s="1027"/>
    </row>
    <row r="6871" spans="43:44" x14ac:dyDescent="0.25">
      <c r="AQ6871" s="1026"/>
      <c r="AR6871" s="1027"/>
    </row>
    <row r="6872" spans="43:44" x14ac:dyDescent="0.25">
      <c r="AQ6872" s="1026"/>
      <c r="AR6872" s="1027"/>
    </row>
    <row r="6873" spans="43:44" x14ac:dyDescent="0.25">
      <c r="AQ6873" s="1026"/>
      <c r="AR6873" s="1027"/>
    </row>
    <row r="6874" spans="43:44" x14ac:dyDescent="0.25">
      <c r="AQ6874" s="1026"/>
      <c r="AR6874" s="1027"/>
    </row>
    <row r="6875" spans="43:44" x14ac:dyDescent="0.25">
      <c r="AQ6875" s="1026"/>
      <c r="AR6875" s="1027"/>
    </row>
    <row r="6876" spans="43:44" x14ac:dyDescent="0.25">
      <c r="AQ6876" s="1026"/>
      <c r="AR6876" s="1027"/>
    </row>
    <row r="6877" spans="43:44" x14ac:dyDescent="0.25">
      <c r="AQ6877" s="1026"/>
      <c r="AR6877" s="1027"/>
    </row>
    <row r="6878" spans="43:44" x14ac:dyDescent="0.25">
      <c r="AQ6878" s="1026"/>
      <c r="AR6878" s="1027"/>
    </row>
    <row r="6879" spans="43:44" x14ac:dyDescent="0.25">
      <c r="AQ6879" s="1026"/>
      <c r="AR6879" s="1027"/>
    </row>
    <row r="6880" spans="43:44" x14ac:dyDescent="0.25">
      <c r="AQ6880" s="1026"/>
      <c r="AR6880" s="1027"/>
    </row>
    <row r="6881" spans="43:44" x14ac:dyDescent="0.25">
      <c r="AQ6881" s="1026"/>
      <c r="AR6881" s="1027"/>
    </row>
    <row r="6882" spans="43:44" x14ac:dyDescent="0.25">
      <c r="AQ6882" s="1026"/>
      <c r="AR6882" s="1027"/>
    </row>
    <row r="6883" spans="43:44" x14ac:dyDescent="0.25">
      <c r="AQ6883" s="1026"/>
      <c r="AR6883" s="1027"/>
    </row>
    <row r="6884" spans="43:44" x14ac:dyDescent="0.25">
      <c r="AQ6884" s="1026"/>
      <c r="AR6884" s="1027"/>
    </row>
    <row r="6885" spans="43:44" x14ac:dyDescent="0.25">
      <c r="AQ6885" s="1026"/>
      <c r="AR6885" s="1027"/>
    </row>
    <row r="6886" spans="43:44" x14ac:dyDescent="0.25">
      <c r="AQ6886" s="1026"/>
      <c r="AR6886" s="1027"/>
    </row>
    <row r="6887" spans="43:44" x14ac:dyDescent="0.25">
      <c r="AQ6887" s="1026"/>
      <c r="AR6887" s="1027"/>
    </row>
    <row r="6888" spans="43:44" x14ac:dyDescent="0.25">
      <c r="AQ6888" s="1026"/>
      <c r="AR6888" s="1027"/>
    </row>
    <row r="6889" spans="43:44" x14ac:dyDescent="0.25">
      <c r="AQ6889" s="1026"/>
      <c r="AR6889" s="1027"/>
    </row>
    <row r="6890" spans="43:44" x14ac:dyDescent="0.25">
      <c r="AQ6890" s="1026"/>
      <c r="AR6890" s="1027"/>
    </row>
    <row r="6891" spans="43:44" x14ac:dyDescent="0.25">
      <c r="AQ6891" s="1026"/>
      <c r="AR6891" s="1027"/>
    </row>
    <row r="6892" spans="43:44" x14ac:dyDescent="0.25">
      <c r="AQ6892" s="1026"/>
      <c r="AR6892" s="1027"/>
    </row>
    <row r="6893" spans="43:44" x14ac:dyDescent="0.25">
      <c r="AQ6893" s="1026"/>
      <c r="AR6893" s="1027"/>
    </row>
    <row r="6894" spans="43:44" x14ac:dyDescent="0.25">
      <c r="AQ6894" s="1026"/>
      <c r="AR6894" s="1027"/>
    </row>
    <row r="6895" spans="43:44" x14ac:dyDescent="0.25">
      <c r="AQ6895" s="1026"/>
      <c r="AR6895" s="1027"/>
    </row>
    <row r="6896" spans="43:44" x14ac:dyDescent="0.25">
      <c r="AQ6896" s="1026"/>
      <c r="AR6896" s="1027"/>
    </row>
    <row r="6897" spans="43:44" x14ac:dyDescent="0.25">
      <c r="AQ6897" s="1026"/>
      <c r="AR6897" s="1027"/>
    </row>
    <row r="6898" spans="43:44" x14ac:dyDescent="0.25">
      <c r="AQ6898" s="1026"/>
      <c r="AR6898" s="1027"/>
    </row>
    <row r="6899" spans="43:44" x14ac:dyDescent="0.25">
      <c r="AQ6899" s="1026"/>
      <c r="AR6899" s="1027"/>
    </row>
    <row r="6900" spans="43:44" x14ac:dyDescent="0.25">
      <c r="AQ6900" s="1026"/>
      <c r="AR6900" s="1027"/>
    </row>
    <row r="6901" spans="43:44" x14ac:dyDescent="0.25">
      <c r="AQ6901" s="1026"/>
      <c r="AR6901" s="1027"/>
    </row>
    <row r="6902" spans="43:44" x14ac:dyDescent="0.25">
      <c r="AQ6902" s="1026"/>
      <c r="AR6902" s="1027"/>
    </row>
    <row r="6903" spans="43:44" x14ac:dyDescent="0.25">
      <c r="AQ6903" s="1026"/>
      <c r="AR6903" s="1027"/>
    </row>
    <row r="6904" spans="43:44" x14ac:dyDescent="0.25">
      <c r="AQ6904" s="1026"/>
      <c r="AR6904" s="1027"/>
    </row>
    <row r="6905" spans="43:44" x14ac:dyDescent="0.25">
      <c r="AQ6905" s="1026"/>
      <c r="AR6905" s="1027"/>
    </row>
    <row r="6906" spans="43:44" x14ac:dyDescent="0.25">
      <c r="AQ6906" s="1026"/>
      <c r="AR6906" s="1027"/>
    </row>
    <row r="6907" spans="43:44" x14ac:dyDescent="0.25">
      <c r="AQ6907" s="1026"/>
      <c r="AR6907" s="1027"/>
    </row>
    <row r="6908" spans="43:44" x14ac:dyDescent="0.25">
      <c r="AQ6908" s="1026"/>
      <c r="AR6908" s="1027"/>
    </row>
    <row r="6909" spans="43:44" x14ac:dyDescent="0.25">
      <c r="AQ6909" s="1026"/>
      <c r="AR6909" s="1027"/>
    </row>
    <row r="6910" spans="43:44" x14ac:dyDescent="0.25">
      <c r="AQ6910" s="1026"/>
      <c r="AR6910" s="1027"/>
    </row>
    <row r="6911" spans="43:44" x14ac:dyDescent="0.25">
      <c r="AQ6911" s="1026"/>
      <c r="AR6911" s="1027"/>
    </row>
    <row r="6912" spans="43:44" x14ac:dyDescent="0.25">
      <c r="AQ6912" s="1026"/>
      <c r="AR6912" s="1027"/>
    </row>
    <row r="6913" spans="43:44" x14ac:dyDescent="0.25">
      <c r="AQ6913" s="1026"/>
      <c r="AR6913" s="1027"/>
    </row>
    <row r="6914" spans="43:44" x14ac:dyDescent="0.25">
      <c r="AQ6914" s="1026"/>
      <c r="AR6914" s="1027"/>
    </row>
    <row r="6915" spans="43:44" x14ac:dyDescent="0.25">
      <c r="AQ6915" s="1026"/>
      <c r="AR6915" s="1027"/>
    </row>
    <row r="6916" spans="43:44" x14ac:dyDescent="0.25">
      <c r="AQ6916" s="1026"/>
      <c r="AR6916" s="1027"/>
    </row>
    <row r="6917" spans="43:44" x14ac:dyDescent="0.25">
      <c r="AQ6917" s="1026"/>
      <c r="AR6917" s="1027"/>
    </row>
    <row r="6918" spans="43:44" x14ac:dyDescent="0.25">
      <c r="AQ6918" s="1026"/>
      <c r="AR6918" s="1027"/>
    </row>
    <row r="6919" spans="43:44" x14ac:dyDescent="0.25">
      <c r="AQ6919" s="1026"/>
      <c r="AR6919" s="1027"/>
    </row>
    <row r="6920" spans="43:44" x14ac:dyDescent="0.25">
      <c r="AQ6920" s="1026"/>
      <c r="AR6920" s="1027"/>
    </row>
    <row r="6921" spans="43:44" x14ac:dyDescent="0.25">
      <c r="AQ6921" s="1026"/>
      <c r="AR6921" s="1027"/>
    </row>
    <row r="6922" spans="43:44" x14ac:dyDescent="0.25">
      <c r="AQ6922" s="1026"/>
      <c r="AR6922" s="1027"/>
    </row>
    <row r="6923" spans="43:44" x14ac:dyDescent="0.25">
      <c r="AQ6923" s="1026"/>
      <c r="AR6923" s="1027"/>
    </row>
    <row r="6924" spans="43:44" x14ac:dyDescent="0.25">
      <c r="AQ6924" s="1026"/>
      <c r="AR6924" s="1027"/>
    </row>
    <row r="6925" spans="43:44" x14ac:dyDescent="0.25">
      <c r="AQ6925" s="1026"/>
      <c r="AR6925" s="1027"/>
    </row>
    <row r="6926" spans="43:44" x14ac:dyDescent="0.25">
      <c r="AQ6926" s="1026"/>
      <c r="AR6926" s="1027"/>
    </row>
    <row r="6927" spans="43:44" x14ac:dyDescent="0.25">
      <c r="AQ6927" s="1026"/>
      <c r="AR6927" s="1027"/>
    </row>
    <row r="6928" spans="43:44" x14ac:dyDescent="0.25">
      <c r="AQ6928" s="1026"/>
      <c r="AR6928" s="1027"/>
    </row>
    <row r="6929" spans="43:44" x14ac:dyDescent="0.25">
      <c r="AQ6929" s="1026"/>
      <c r="AR6929" s="1027"/>
    </row>
    <row r="6930" spans="43:44" x14ac:dyDescent="0.25">
      <c r="AQ6930" s="1026"/>
      <c r="AR6930" s="1027"/>
    </row>
    <row r="6931" spans="43:44" x14ac:dyDescent="0.25">
      <c r="AQ6931" s="1026"/>
      <c r="AR6931" s="1027"/>
    </row>
    <row r="6932" spans="43:44" x14ac:dyDescent="0.25">
      <c r="AQ6932" s="1026"/>
      <c r="AR6932" s="1027"/>
    </row>
    <row r="6933" spans="43:44" x14ac:dyDescent="0.25">
      <c r="AQ6933" s="1026"/>
      <c r="AR6933" s="1027"/>
    </row>
    <row r="6934" spans="43:44" x14ac:dyDescent="0.25">
      <c r="AQ6934" s="1026"/>
      <c r="AR6934" s="1027"/>
    </row>
    <row r="6935" spans="43:44" x14ac:dyDescent="0.25">
      <c r="AQ6935" s="1026"/>
      <c r="AR6935" s="1027"/>
    </row>
    <row r="6936" spans="43:44" x14ac:dyDescent="0.25">
      <c r="AQ6936" s="1026"/>
      <c r="AR6936" s="1027"/>
    </row>
    <row r="6937" spans="43:44" x14ac:dyDescent="0.25">
      <c r="AQ6937" s="1026"/>
      <c r="AR6937" s="1027"/>
    </row>
    <row r="6938" spans="43:44" x14ac:dyDescent="0.25">
      <c r="AQ6938" s="1026"/>
      <c r="AR6938" s="1027"/>
    </row>
    <row r="6939" spans="43:44" x14ac:dyDescent="0.25">
      <c r="AQ6939" s="1026"/>
      <c r="AR6939" s="1027"/>
    </row>
    <row r="6940" spans="43:44" x14ac:dyDescent="0.25">
      <c r="AQ6940" s="1026"/>
      <c r="AR6940" s="1027"/>
    </row>
    <row r="6941" spans="43:44" x14ac:dyDescent="0.25">
      <c r="AQ6941" s="1026"/>
      <c r="AR6941" s="1027"/>
    </row>
    <row r="6942" spans="43:44" x14ac:dyDescent="0.25">
      <c r="AQ6942" s="1026"/>
      <c r="AR6942" s="1027"/>
    </row>
    <row r="6943" spans="43:44" x14ac:dyDescent="0.25">
      <c r="AQ6943" s="1026"/>
      <c r="AR6943" s="1027"/>
    </row>
    <row r="6944" spans="43:44" x14ac:dyDescent="0.25">
      <c r="AQ6944" s="1026"/>
      <c r="AR6944" s="1027"/>
    </row>
    <row r="6945" spans="43:44" x14ac:dyDescent="0.25">
      <c r="AQ6945" s="1026"/>
      <c r="AR6945" s="1027"/>
    </row>
    <row r="6946" spans="43:44" x14ac:dyDescent="0.25">
      <c r="AQ6946" s="1026"/>
      <c r="AR6946" s="1027"/>
    </row>
    <row r="6947" spans="43:44" x14ac:dyDescent="0.25">
      <c r="AQ6947" s="1026"/>
      <c r="AR6947" s="1027"/>
    </row>
    <row r="6948" spans="43:44" x14ac:dyDescent="0.25">
      <c r="AQ6948" s="1026"/>
      <c r="AR6948" s="1027"/>
    </row>
    <row r="6949" spans="43:44" x14ac:dyDescent="0.25">
      <c r="AQ6949" s="1026"/>
      <c r="AR6949" s="1027"/>
    </row>
    <row r="6950" spans="43:44" x14ac:dyDescent="0.25">
      <c r="AQ6950" s="1026"/>
      <c r="AR6950" s="1027"/>
    </row>
    <row r="6951" spans="43:44" x14ac:dyDescent="0.25">
      <c r="AQ6951" s="1026"/>
      <c r="AR6951" s="1027"/>
    </row>
    <row r="6952" spans="43:44" x14ac:dyDescent="0.25">
      <c r="AQ6952" s="1026"/>
      <c r="AR6952" s="1027"/>
    </row>
    <row r="6953" spans="43:44" x14ac:dyDescent="0.25">
      <c r="AQ6953" s="1026"/>
      <c r="AR6953" s="1027"/>
    </row>
    <row r="6954" spans="43:44" x14ac:dyDescent="0.25">
      <c r="AQ6954" s="1026"/>
      <c r="AR6954" s="1027"/>
    </row>
    <row r="6955" spans="43:44" x14ac:dyDescent="0.25">
      <c r="AQ6955" s="1026"/>
      <c r="AR6955" s="1027"/>
    </row>
    <row r="6956" spans="43:44" x14ac:dyDescent="0.25">
      <c r="AQ6956" s="1026"/>
      <c r="AR6956" s="1027"/>
    </row>
    <row r="6957" spans="43:44" x14ac:dyDescent="0.25">
      <c r="AQ6957" s="1026"/>
      <c r="AR6957" s="1027"/>
    </row>
    <row r="6958" spans="43:44" x14ac:dyDescent="0.25">
      <c r="AQ6958" s="1026"/>
      <c r="AR6958" s="1027"/>
    </row>
    <row r="6959" spans="43:44" x14ac:dyDescent="0.25">
      <c r="AQ6959" s="1026"/>
      <c r="AR6959" s="1027"/>
    </row>
    <row r="6960" spans="43:44" x14ac:dyDescent="0.25">
      <c r="AQ6960" s="1026"/>
      <c r="AR6960" s="1027"/>
    </row>
    <row r="6961" spans="43:44" x14ac:dyDescent="0.25">
      <c r="AQ6961" s="1026"/>
      <c r="AR6961" s="1027"/>
    </row>
    <row r="6962" spans="43:44" x14ac:dyDescent="0.25">
      <c r="AQ6962" s="1026"/>
      <c r="AR6962" s="1027"/>
    </row>
    <row r="6963" spans="43:44" x14ac:dyDescent="0.25">
      <c r="AQ6963" s="1026"/>
      <c r="AR6963" s="1027"/>
    </row>
    <row r="6964" spans="43:44" x14ac:dyDescent="0.25">
      <c r="AQ6964" s="1026"/>
      <c r="AR6964" s="1027"/>
    </row>
    <row r="6965" spans="43:44" x14ac:dyDescent="0.25">
      <c r="AQ6965" s="1026"/>
      <c r="AR6965" s="1027"/>
    </row>
    <row r="6966" spans="43:44" x14ac:dyDescent="0.25">
      <c r="AQ6966" s="1026"/>
      <c r="AR6966" s="1027"/>
    </row>
    <row r="6967" spans="43:44" x14ac:dyDescent="0.25">
      <c r="AQ6967" s="1026"/>
      <c r="AR6967" s="1027"/>
    </row>
    <row r="6968" spans="43:44" x14ac:dyDescent="0.25">
      <c r="AQ6968" s="1026"/>
      <c r="AR6968" s="1027"/>
    </row>
    <row r="6969" spans="43:44" x14ac:dyDescent="0.25">
      <c r="AQ6969" s="1026"/>
      <c r="AR6969" s="1027"/>
    </row>
    <row r="6970" spans="43:44" x14ac:dyDescent="0.25">
      <c r="AQ6970" s="1026"/>
      <c r="AR6970" s="1027"/>
    </row>
    <row r="6971" spans="43:44" x14ac:dyDescent="0.25">
      <c r="AQ6971" s="1026"/>
      <c r="AR6971" s="1027"/>
    </row>
    <row r="6972" spans="43:44" x14ac:dyDescent="0.25">
      <c r="AQ6972" s="1026"/>
      <c r="AR6972" s="1027"/>
    </row>
    <row r="6973" spans="43:44" x14ac:dyDescent="0.25">
      <c r="AQ6973" s="1026"/>
      <c r="AR6973" s="1027"/>
    </row>
    <row r="6974" spans="43:44" x14ac:dyDescent="0.25">
      <c r="AQ6974" s="1026"/>
      <c r="AR6974" s="1027"/>
    </row>
    <row r="6975" spans="43:44" x14ac:dyDescent="0.25">
      <c r="AQ6975" s="1026"/>
      <c r="AR6975" s="1027"/>
    </row>
    <row r="6976" spans="43:44" x14ac:dyDescent="0.25">
      <c r="AQ6976" s="1026"/>
      <c r="AR6976" s="1027"/>
    </row>
    <row r="6977" spans="43:44" x14ac:dyDescent="0.25">
      <c r="AQ6977" s="1026"/>
      <c r="AR6977" s="1027"/>
    </row>
    <row r="6978" spans="43:44" x14ac:dyDescent="0.25">
      <c r="AQ6978" s="1026"/>
      <c r="AR6978" s="1027"/>
    </row>
    <row r="6979" spans="43:44" x14ac:dyDescent="0.25">
      <c r="AQ6979" s="1026"/>
      <c r="AR6979" s="1027"/>
    </row>
    <row r="6980" spans="43:44" x14ac:dyDescent="0.25">
      <c r="AQ6980" s="1026"/>
      <c r="AR6980" s="1027"/>
    </row>
    <row r="6981" spans="43:44" x14ac:dyDescent="0.25">
      <c r="AQ6981" s="1026"/>
      <c r="AR6981" s="1027"/>
    </row>
    <row r="6982" spans="43:44" x14ac:dyDescent="0.25">
      <c r="AQ6982" s="1026"/>
      <c r="AR6982" s="1027"/>
    </row>
    <row r="6983" spans="43:44" x14ac:dyDescent="0.25">
      <c r="AQ6983" s="1026"/>
      <c r="AR6983" s="1027"/>
    </row>
    <row r="6984" spans="43:44" x14ac:dyDescent="0.25">
      <c r="AQ6984" s="1026"/>
      <c r="AR6984" s="1027"/>
    </row>
    <row r="6985" spans="43:44" x14ac:dyDescent="0.25">
      <c r="AQ6985" s="1026"/>
      <c r="AR6985" s="1027"/>
    </row>
    <row r="6986" spans="43:44" x14ac:dyDescent="0.25">
      <c r="AQ6986" s="1026"/>
      <c r="AR6986" s="1027"/>
    </row>
    <row r="6987" spans="43:44" x14ac:dyDescent="0.25">
      <c r="AQ6987" s="1026"/>
      <c r="AR6987" s="1027"/>
    </row>
    <row r="6988" spans="43:44" x14ac:dyDescent="0.25">
      <c r="AQ6988" s="1026"/>
      <c r="AR6988" s="1027"/>
    </row>
    <row r="6989" spans="43:44" x14ac:dyDescent="0.25">
      <c r="AQ6989" s="1026"/>
      <c r="AR6989" s="1027"/>
    </row>
    <row r="6990" spans="43:44" x14ac:dyDescent="0.25">
      <c r="AQ6990" s="1026"/>
      <c r="AR6990" s="1027"/>
    </row>
    <row r="6991" spans="43:44" x14ac:dyDescent="0.25">
      <c r="AQ6991" s="1026"/>
      <c r="AR6991" s="1027"/>
    </row>
    <row r="6992" spans="43:44" x14ac:dyDescent="0.25">
      <c r="AQ6992" s="1026"/>
      <c r="AR6992" s="1027"/>
    </row>
    <row r="6993" spans="43:44" x14ac:dyDescent="0.25">
      <c r="AQ6993" s="1026"/>
      <c r="AR6993" s="1027"/>
    </row>
    <row r="6994" spans="43:44" x14ac:dyDescent="0.25">
      <c r="AQ6994" s="1026"/>
      <c r="AR6994" s="1027"/>
    </row>
    <row r="6995" spans="43:44" x14ac:dyDescent="0.25">
      <c r="AQ6995" s="1026"/>
      <c r="AR6995" s="1027"/>
    </row>
    <row r="6996" spans="43:44" x14ac:dyDescent="0.25">
      <c r="AQ6996" s="1026"/>
      <c r="AR6996" s="1027"/>
    </row>
    <row r="6997" spans="43:44" x14ac:dyDescent="0.25">
      <c r="AQ6997" s="1026"/>
      <c r="AR6997" s="1027"/>
    </row>
    <row r="6998" spans="43:44" x14ac:dyDescent="0.25">
      <c r="AQ6998" s="1026"/>
      <c r="AR6998" s="1027"/>
    </row>
    <row r="6999" spans="43:44" x14ac:dyDescent="0.25">
      <c r="AQ6999" s="1026"/>
      <c r="AR6999" s="1027"/>
    </row>
    <row r="7000" spans="43:44" x14ac:dyDescent="0.25">
      <c r="AQ7000" s="1026"/>
      <c r="AR7000" s="1027"/>
    </row>
    <row r="7001" spans="43:44" x14ac:dyDescent="0.25">
      <c r="AQ7001" s="1026"/>
      <c r="AR7001" s="1027"/>
    </row>
    <row r="7002" spans="43:44" x14ac:dyDescent="0.25">
      <c r="AQ7002" s="1026"/>
      <c r="AR7002" s="1027"/>
    </row>
    <row r="7003" spans="43:44" x14ac:dyDescent="0.25">
      <c r="AQ7003" s="1026"/>
      <c r="AR7003" s="1027"/>
    </row>
    <row r="7004" spans="43:44" x14ac:dyDescent="0.25">
      <c r="AQ7004" s="1026"/>
      <c r="AR7004" s="1027"/>
    </row>
    <row r="7005" spans="43:44" x14ac:dyDescent="0.25">
      <c r="AQ7005" s="1026"/>
      <c r="AR7005" s="1027"/>
    </row>
    <row r="7006" spans="43:44" x14ac:dyDescent="0.25">
      <c r="AQ7006" s="1026"/>
      <c r="AR7006" s="1027"/>
    </row>
    <row r="7007" spans="43:44" x14ac:dyDescent="0.25">
      <c r="AQ7007" s="1026"/>
      <c r="AR7007" s="1027"/>
    </row>
    <row r="7008" spans="43:44" x14ac:dyDescent="0.25">
      <c r="AQ7008" s="1026"/>
      <c r="AR7008" s="1027"/>
    </row>
    <row r="7009" spans="43:44" x14ac:dyDescent="0.25">
      <c r="AQ7009" s="1026"/>
      <c r="AR7009" s="1027"/>
    </row>
    <row r="7010" spans="43:44" x14ac:dyDescent="0.25">
      <c r="AQ7010" s="1026"/>
      <c r="AR7010" s="1027"/>
    </row>
    <row r="7011" spans="43:44" x14ac:dyDescent="0.25">
      <c r="AQ7011" s="1026"/>
      <c r="AR7011" s="1027"/>
    </row>
    <row r="7012" spans="43:44" x14ac:dyDescent="0.25">
      <c r="AQ7012" s="1026"/>
      <c r="AR7012" s="1027"/>
    </row>
    <row r="7013" spans="43:44" x14ac:dyDescent="0.25">
      <c r="AQ7013" s="1026"/>
      <c r="AR7013" s="1027"/>
    </row>
    <row r="7014" spans="43:44" x14ac:dyDescent="0.25">
      <c r="AQ7014" s="1026"/>
      <c r="AR7014" s="1027"/>
    </row>
    <row r="7015" spans="43:44" x14ac:dyDescent="0.25">
      <c r="AQ7015" s="1026"/>
      <c r="AR7015" s="1027"/>
    </row>
    <row r="7016" spans="43:44" x14ac:dyDescent="0.25">
      <c r="AQ7016" s="1026"/>
      <c r="AR7016" s="1027"/>
    </row>
    <row r="7017" spans="43:44" x14ac:dyDescent="0.25">
      <c r="AQ7017" s="1026"/>
      <c r="AR7017" s="1027"/>
    </row>
    <row r="7018" spans="43:44" x14ac:dyDescent="0.25">
      <c r="AQ7018" s="1026"/>
      <c r="AR7018" s="1027"/>
    </row>
    <row r="7019" spans="43:44" x14ac:dyDescent="0.25">
      <c r="AQ7019" s="1026"/>
      <c r="AR7019" s="1027"/>
    </row>
    <row r="7020" spans="43:44" x14ac:dyDescent="0.25">
      <c r="AQ7020" s="1026"/>
      <c r="AR7020" s="1027"/>
    </row>
    <row r="7021" spans="43:44" x14ac:dyDescent="0.25">
      <c r="AQ7021" s="1026"/>
      <c r="AR7021" s="1027"/>
    </row>
    <row r="7022" spans="43:44" x14ac:dyDescent="0.25">
      <c r="AQ7022" s="1026"/>
      <c r="AR7022" s="1027"/>
    </row>
    <row r="7023" spans="43:44" x14ac:dyDescent="0.25">
      <c r="AQ7023" s="1026"/>
      <c r="AR7023" s="1027"/>
    </row>
    <row r="7024" spans="43:44" x14ac:dyDescent="0.25">
      <c r="AQ7024" s="1026"/>
      <c r="AR7024" s="1027"/>
    </row>
    <row r="7025" spans="43:44" x14ac:dyDescent="0.25">
      <c r="AQ7025" s="1026"/>
      <c r="AR7025" s="1027"/>
    </row>
    <row r="7026" spans="43:44" x14ac:dyDescent="0.25">
      <c r="AQ7026" s="1026"/>
      <c r="AR7026" s="1027"/>
    </row>
    <row r="7027" spans="43:44" x14ac:dyDescent="0.25">
      <c r="AQ7027" s="1026"/>
      <c r="AR7027" s="1027"/>
    </row>
    <row r="7028" spans="43:44" x14ac:dyDescent="0.25">
      <c r="AQ7028" s="1026"/>
      <c r="AR7028" s="1027"/>
    </row>
    <row r="7029" spans="43:44" x14ac:dyDescent="0.25">
      <c r="AQ7029" s="1026"/>
      <c r="AR7029" s="1027"/>
    </row>
    <row r="7030" spans="43:44" x14ac:dyDescent="0.25">
      <c r="AQ7030" s="1026"/>
      <c r="AR7030" s="1027"/>
    </row>
    <row r="7031" spans="43:44" x14ac:dyDescent="0.25">
      <c r="AQ7031" s="1026"/>
      <c r="AR7031" s="1027"/>
    </row>
    <row r="7032" spans="43:44" x14ac:dyDescent="0.25">
      <c r="AQ7032" s="1026"/>
      <c r="AR7032" s="1027"/>
    </row>
    <row r="7033" spans="43:44" x14ac:dyDescent="0.25">
      <c r="AQ7033" s="1026"/>
      <c r="AR7033" s="1027"/>
    </row>
    <row r="7034" spans="43:44" x14ac:dyDescent="0.25">
      <c r="AQ7034" s="1026"/>
      <c r="AR7034" s="1027"/>
    </row>
    <row r="7035" spans="43:44" x14ac:dyDescent="0.25">
      <c r="AQ7035" s="1026"/>
      <c r="AR7035" s="1027"/>
    </row>
    <row r="7036" spans="43:44" x14ac:dyDescent="0.25">
      <c r="AQ7036" s="1026"/>
      <c r="AR7036" s="1027"/>
    </row>
    <row r="7037" spans="43:44" x14ac:dyDescent="0.25">
      <c r="AQ7037" s="1026"/>
      <c r="AR7037" s="1027"/>
    </row>
    <row r="7038" spans="43:44" x14ac:dyDescent="0.25">
      <c r="AQ7038" s="1026"/>
      <c r="AR7038" s="1027"/>
    </row>
    <row r="7039" spans="43:44" x14ac:dyDescent="0.25">
      <c r="AQ7039" s="1026"/>
      <c r="AR7039" s="1027"/>
    </row>
    <row r="7040" spans="43:44" x14ac:dyDescent="0.25">
      <c r="AQ7040" s="1026"/>
      <c r="AR7040" s="1027"/>
    </row>
    <row r="7041" spans="43:44" x14ac:dyDescent="0.25">
      <c r="AQ7041" s="1026"/>
      <c r="AR7041" s="1027"/>
    </row>
    <row r="7042" spans="43:44" x14ac:dyDescent="0.25">
      <c r="AQ7042" s="1026"/>
      <c r="AR7042" s="1027"/>
    </row>
    <row r="7043" spans="43:44" x14ac:dyDescent="0.25">
      <c r="AQ7043" s="1026"/>
      <c r="AR7043" s="1027"/>
    </row>
    <row r="7044" spans="43:44" x14ac:dyDescent="0.25">
      <c r="AQ7044" s="1026"/>
      <c r="AR7044" s="1027"/>
    </row>
    <row r="7045" spans="43:44" x14ac:dyDescent="0.25">
      <c r="AQ7045" s="1026"/>
      <c r="AR7045" s="1027"/>
    </row>
    <row r="7046" spans="43:44" x14ac:dyDescent="0.25">
      <c r="AQ7046" s="1026"/>
      <c r="AR7046" s="1027"/>
    </row>
    <row r="7047" spans="43:44" x14ac:dyDescent="0.25">
      <c r="AQ7047" s="1026"/>
      <c r="AR7047" s="1027"/>
    </row>
    <row r="7048" spans="43:44" x14ac:dyDescent="0.25">
      <c r="AQ7048" s="1026"/>
      <c r="AR7048" s="1027"/>
    </row>
    <row r="7049" spans="43:44" x14ac:dyDescent="0.25">
      <c r="AQ7049" s="1026"/>
      <c r="AR7049" s="1027"/>
    </row>
    <row r="7050" spans="43:44" x14ac:dyDescent="0.25">
      <c r="AQ7050" s="1026"/>
      <c r="AR7050" s="1027"/>
    </row>
    <row r="7051" spans="43:44" x14ac:dyDescent="0.25">
      <c r="AQ7051" s="1026"/>
      <c r="AR7051" s="1027"/>
    </row>
    <row r="7052" spans="43:44" x14ac:dyDescent="0.25">
      <c r="AQ7052" s="1026"/>
      <c r="AR7052" s="1027"/>
    </row>
    <row r="7053" spans="43:44" x14ac:dyDescent="0.25">
      <c r="AQ7053" s="1026"/>
      <c r="AR7053" s="1027"/>
    </row>
    <row r="7054" spans="43:44" x14ac:dyDescent="0.25">
      <c r="AQ7054" s="1026"/>
      <c r="AR7054" s="1027"/>
    </row>
    <row r="7055" spans="43:44" x14ac:dyDescent="0.25">
      <c r="AQ7055" s="1026"/>
      <c r="AR7055" s="1027"/>
    </row>
    <row r="7056" spans="43:44" x14ac:dyDescent="0.25">
      <c r="AQ7056" s="1026"/>
      <c r="AR7056" s="1027"/>
    </row>
    <row r="7057" spans="43:44" x14ac:dyDescent="0.25">
      <c r="AQ7057" s="1026"/>
      <c r="AR7057" s="1027"/>
    </row>
    <row r="7058" spans="43:44" x14ac:dyDescent="0.25">
      <c r="AQ7058" s="1026"/>
      <c r="AR7058" s="1027"/>
    </row>
    <row r="7059" spans="43:44" x14ac:dyDescent="0.25">
      <c r="AQ7059" s="1026"/>
      <c r="AR7059" s="1027"/>
    </row>
    <row r="7060" spans="43:44" x14ac:dyDescent="0.25">
      <c r="AQ7060" s="1026"/>
      <c r="AR7060" s="1027"/>
    </row>
    <row r="7061" spans="43:44" x14ac:dyDescent="0.25">
      <c r="AQ7061" s="1026"/>
      <c r="AR7061" s="1027"/>
    </row>
    <row r="7062" spans="43:44" x14ac:dyDescent="0.25">
      <c r="AQ7062" s="1026"/>
      <c r="AR7062" s="1027"/>
    </row>
    <row r="7063" spans="43:44" x14ac:dyDescent="0.25">
      <c r="AQ7063" s="1026"/>
      <c r="AR7063" s="1027"/>
    </row>
    <row r="7064" spans="43:44" x14ac:dyDescent="0.25">
      <c r="AQ7064" s="1026"/>
      <c r="AR7064" s="1027"/>
    </row>
    <row r="7065" spans="43:44" x14ac:dyDescent="0.25">
      <c r="AQ7065" s="1026"/>
      <c r="AR7065" s="1027"/>
    </row>
    <row r="7066" spans="43:44" x14ac:dyDescent="0.25">
      <c r="AQ7066" s="1026"/>
      <c r="AR7066" s="1027"/>
    </row>
    <row r="7067" spans="43:44" x14ac:dyDescent="0.25">
      <c r="AQ7067" s="1026"/>
      <c r="AR7067" s="1027"/>
    </row>
    <row r="7068" spans="43:44" x14ac:dyDescent="0.25">
      <c r="AQ7068" s="1026"/>
      <c r="AR7068" s="1027"/>
    </row>
    <row r="7069" spans="43:44" x14ac:dyDescent="0.25">
      <c r="AQ7069" s="1026"/>
      <c r="AR7069" s="1027"/>
    </row>
    <row r="7070" spans="43:44" x14ac:dyDescent="0.25">
      <c r="AQ7070" s="1026"/>
      <c r="AR7070" s="1027"/>
    </row>
    <row r="7071" spans="43:44" x14ac:dyDescent="0.25">
      <c r="AQ7071" s="1026"/>
      <c r="AR7071" s="1027"/>
    </row>
    <row r="7072" spans="43:44" x14ac:dyDescent="0.25">
      <c r="AQ7072" s="1026"/>
      <c r="AR7072" s="1027"/>
    </row>
    <row r="7073" spans="43:44" x14ac:dyDescent="0.25">
      <c r="AQ7073" s="1026"/>
      <c r="AR7073" s="1027"/>
    </row>
    <row r="7074" spans="43:44" x14ac:dyDescent="0.25">
      <c r="AQ7074" s="1026"/>
      <c r="AR7074" s="1027"/>
    </row>
    <row r="7075" spans="43:44" x14ac:dyDescent="0.25">
      <c r="AQ7075" s="1026"/>
      <c r="AR7075" s="1027"/>
    </row>
    <row r="7076" spans="43:44" x14ac:dyDescent="0.25">
      <c r="AQ7076" s="1026"/>
      <c r="AR7076" s="1027"/>
    </row>
    <row r="7077" spans="43:44" x14ac:dyDescent="0.25">
      <c r="AQ7077" s="1026"/>
      <c r="AR7077" s="1027"/>
    </row>
    <row r="7078" spans="43:44" x14ac:dyDescent="0.25">
      <c r="AQ7078" s="1026"/>
      <c r="AR7078" s="1027"/>
    </row>
    <row r="7079" spans="43:44" x14ac:dyDescent="0.25">
      <c r="AQ7079" s="1026"/>
      <c r="AR7079" s="1027"/>
    </row>
    <row r="7080" spans="43:44" x14ac:dyDescent="0.25">
      <c r="AQ7080" s="1026"/>
      <c r="AR7080" s="1027"/>
    </row>
    <row r="7081" spans="43:44" x14ac:dyDescent="0.25">
      <c r="AQ7081" s="1026"/>
      <c r="AR7081" s="1027"/>
    </row>
    <row r="7082" spans="43:44" x14ac:dyDescent="0.25">
      <c r="AQ7082" s="1026"/>
      <c r="AR7082" s="1027"/>
    </row>
    <row r="7083" spans="43:44" x14ac:dyDescent="0.25">
      <c r="AQ7083" s="1026"/>
      <c r="AR7083" s="1027"/>
    </row>
    <row r="7084" spans="43:44" x14ac:dyDescent="0.25">
      <c r="AQ7084" s="1026"/>
      <c r="AR7084" s="1027"/>
    </row>
    <row r="7085" spans="43:44" x14ac:dyDescent="0.25">
      <c r="AQ7085" s="1026"/>
      <c r="AR7085" s="1027"/>
    </row>
    <row r="7086" spans="43:44" x14ac:dyDescent="0.25">
      <c r="AQ7086" s="1026"/>
      <c r="AR7086" s="1027"/>
    </row>
    <row r="7087" spans="43:44" x14ac:dyDescent="0.25">
      <c r="AQ7087" s="1026"/>
      <c r="AR7087" s="1027"/>
    </row>
    <row r="7088" spans="43:44" x14ac:dyDescent="0.25">
      <c r="AQ7088" s="1026"/>
      <c r="AR7088" s="1027"/>
    </row>
    <row r="7089" spans="43:44" x14ac:dyDescent="0.25">
      <c r="AQ7089" s="1026"/>
      <c r="AR7089" s="1027"/>
    </row>
    <row r="7090" spans="43:44" x14ac:dyDescent="0.25">
      <c r="AQ7090" s="1026"/>
      <c r="AR7090" s="1027"/>
    </row>
    <row r="7091" spans="43:44" x14ac:dyDescent="0.25">
      <c r="AQ7091" s="1026"/>
      <c r="AR7091" s="1027"/>
    </row>
    <row r="7092" spans="43:44" x14ac:dyDescent="0.25">
      <c r="AQ7092" s="1026"/>
      <c r="AR7092" s="1027"/>
    </row>
    <row r="7093" spans="43:44" x14ac:dyDescent="0.25">
      <c r="AQ7093" s="1026"/>
      <c r="AR7093" s="1027"/>
    </row>
    <row r="7094" spans="43:44" x14ac:dyDescent="0.25">
      <c r="AQ7094" s="1026"/>
      <c r="AR7094" s="1027"/>
    </row>
    <row r="7095" spans="43:44" x14ac:dyDescent="0.25">
      <c r="AQ7095" s="1026"/>
      <c r="AR7095" s="1027"/>
    </row>
    <row r="7096" spans="43:44" x14ac:dyDescent="0.25">
      <c r="AQ7096" s="1026"/>
      <c r="AR7096" s="1027"/>
    </row>
    <row r="7097" spans="43:44" x14ac:dyDescent="0.25">
      <c r="AQ7097" s="1026"/>
      <c r="AR7097" s="1027"/>
    </row>
    <row r="7098" spans="43:44" x14ac:dyDescent="0.25">
      <c r="AQ7098" s="1026"/>
      <c r="AR7098" s="1027"/>
    </row>
    <row r="7099" spans="43:44" x14ac:dyDescent="0.25">
      <c r="AQ7099" s="1026"/>
      <c r="AR7099" s="1027"/>
    </row>
    <row r="7100" spans="43:44" x14ac:dyDescent="0.25">
      <c r="AQ7100" s="1026"/>
      <c r="AR7100" s="1027"/>
    </row>
    <row r="7101" spans="43:44" x14ac:dyDescent="0.25">
      <c r="AQ7101" s="1026"/>
      <c r="AR7101" s="1027"/>
    </row>
    <row r="7102" spans="43:44" x14ac:dyDescent="0.25">
      <c r="AQ7102" s="1026"/>
      <c r="AR7102" s="1027"/>
    </row>
    <row r="7103" spans="43:44" x14ac:dyDescent="0.25">
      <c r="AQ7103" s="1026"/>
      <c r="AR7103" s="1027"/>
    </row>
    <row r="7104" spans="43:44" x14ac:dyDescent="0.25">
      <c r="AQ7104" s="1026"/>
      <c r="AR7104" s="1027"/>
    </row>
    <row r="7105" spans="43:44" x14ac:dyDescent="0.25">
      <c r="AQ7105" s="1026"/>
      <c r="AR7105" s="1027"/>
    </row>
    <row r="7106" spans="43:44" x14ac:dyDescent="0.25">
      <c r="AQ7106" s="1026"/>
      <c r="AR7106" s="1027"/>
    </row>
    <row r="7107" spans="43:44" x14ac:dyDescent="0.25">
      <c r="AQ7107" s="1026"/>
      <c r="AR7107" s="1027"/>
    </row>
    <row r="7108" spans="43:44" x14ac:dyDescent="0.25">
      <c r="AQ7108" s="1026"/>
      <c r="AR7108" s="1027"/>
    </row>
    <row r="7109" spans="43:44" x14ac:dyDescent="0.25">
      <c r="AQ7109" s="1026"/>
      <c r="AR7109" s="1027"/>
    </row>
    <row r="7110" spans="43:44" x14ac:dyDescent="0.25">
      <c r="AQ7110" s="1026"/>
      <c r="AR7110" s="1027"/>
    </row>
    <row r="7111" spans="43:44" x14ac:dyDescent="0.25">
      <c r="AQ7111" s="1026"/>
      <c r="AR7111" s="1027"/>
    </row>
    <row r="7112" spans="43:44" x14ac:dyDescent="0.25">
      <c r="AQ7112" s="1026"/>
      <c r="AR7112" s="1027"/>
    </row>
    <row r="7113" spans="43:44" x14ac:dyDescent="0.25">
      <c r="AQ7113" s="1026"/>
      <c r="AR7113" s="1027"/>
    </row>
    <row r="7114" spans="43:44" x14ac:dyDescent="0.25">
      <c r="AQ7114" s="1026"/>
      <c r="AR7114" s="1027"/>
    </row>
    <row r="7115" spans="43:44" x14ac:dyDescent="0.25">
      <c r="AQ7115" s="1026"/>
      <c r="AR7115" s="1027"/>
    </row>
    <row r="7116" spans="43:44" x14ac:dyDescent="0.25">
      <c r="AQ7116" s="1026"/>
      <c r="AR7116" s="1027"/>
    </row>
    <row r="7117" spans="43:44" x14ac:dyDescent="0.25">
      <c r="AQ7117" s="1026"/>
      <c r="AR7117" s="1027"/>
    </row>
    <row r="7118" spans="43:44" x14ac:dyDescent="0.25">
      <c r="AQ7118" s="1026"/>
      <c r="AR7118" s="1027"/>
    </row>
    <row r="7119" spans="43:44" x14ac:dyDescent="0.25">
      <c r="AQ7119" s="1026"/>
      <c r="AR7119" s="1027"/>
    </row>
    <row r="7120" spans="43:44" x14ac:dyDescent="0.25">
      <c r="AQ7120" s="1026"/>
      <c r="AR7120" s="1027"/>
    </row>
    <row r="7121" spans="43:44" x14ac:dyDescent="0.25">
      <c r="AQ7121" s="1026"/>
      <c r="AR7121" s="1027"/>
    </row>
    <row r="7122" spans="43:44" x14ac:dyDescent="0.25">
      <c r="AQ7122" s="1026"/>
      <c r="AR7122" s="1027"/>
    </row>
    <row r="7123" spans="43:44" x14ac:dyDescent="0.25">
      <c r="AQ7123" s="1026"/>
      <c r="AR7123" s="1027"/>
    </row>
    <row r="7124" spans="43:44" x14ac:dyDescent="0.25">
      <c r="AQ7124" s="1026"/>
      <c r="AR7124" s="1027"/>
    </row>
    <row r="7125" spans="43:44" x14ac:dyDescent="0.25">
      <c r="AQ7125" s="1026"/>
      <c r="AR7125" s="1027"/>
    </row>
    <row r="7126" spans="43:44" x14ac:dyDescent="0.25">
      <c r="AQ7126" s="1026"/>
      <c r="AR7126" s="1027"/>
    </row>
    <row r="7127" spans="43:44" x14ac:dyDescent="0.25">
      <c r="AQ7127" s="1026"/>
      <c r="AR7127" s="1027"/>
    </row>
    <row r="7128" spans="43:44" x14ac:dyDescent="0.25">
      <c r="AQ7128" s="1026"/>
      <c r="AR7128" s="1027"/>
    </row>
    <row r="7129" spans="43:44" x14ac:dyDescent="0.25">
      <c r="AQ7129" s="1026"/>
      <c r="AR7129" s="1027"/>
    </row>
    <row r="7130" spans="43:44" x14ac:dyDescent="0.25">
      <c r="AQ7130" s="1026"/>
      <c r="AR7130" s="1027"/>
    </row>
    <row r="7131" spans="43:44" x14ac:dyDescent="0.25">
      <c r="AQ7131" s="1026"/>
      <c r="AR7131" s="1027"/>
    </row>
    <row r="7132" spans="43:44" x14ac:dyDescent="0.25">
      <c r="AQ7132" s="1026"/>
      <c r="AR7132" s="1027"/>
    </row>
    <row r="7133" spans="43:44" x14ac:dyDescent="0.25">
      <c r="AQ7133" s="1026"/>
      <c r="AR7133" s="1027"/>
    </row>
    <row r="7134" spans="43:44" x14ac:dyDescent="0.25">
      <c r="AQ7134" s="1026"/>
      <c r="AR7134" s="1027"/>
    </row>
    <row r="7135" spans="43:44" x14ac:dyDescent="0.25">
      <c r="AQ7135" s="1026"/>
      <c r="AR7135" s="1027"/>
    </row>
    <row r="7136" spans="43:44" x14ac:dyDescent="0.25">
      <c r="AQ7136" s="1026"/>
      <c r="AR7136" s="1027"/>
    </row>
    <row r="7137" spans="43:44" x14ac:dyDescent="0.25">
      <c r="AQ7137" s="1026"/>
      <c r="AR7137" s="1027"/>
    </row>
    <row r="7138" spans="43:44" x14ac:dyDescent="0.25">
      <c r="AQ7138" s="1026"/>
      <c r="AR7138" s="1027"/>
    </row>
    <row r="7139" spans="43:44" x14ac:dyDescent="0.25">
      <c r="AQ7139" s="1026"/>
      <c r="AR7139" s="1027"/>
    </row>
    <row r="7140" spans="43:44" x14ac:dyDescent="0.25">
      <c r="AQ7140" s="1026"/>
      <c r="AR7140" s="1027"/>
    </row>
    <row r="7141" spans="43:44" x14ac:dyDescent="0.25">
      <c r="AQ7141" s="1026"/>
      <c r="AR7141" s="1027"/>
    </row>
    <row r="7142" spans="43:44" x14ac:dyDescent="0.25">
      <c r="AQ7142" s="1026"/>
      <c r="AR7142" s="1027"/>
    </row>
    <row r="7143" spans="43:44" x14ac:dyDescent="0.25">
      <c r="AQ7143" s="1026"/>
      <c r="AR7143" s="1027"/>
    </row>
    <row r="7144" spans="43:44" x14ac:dyDescent="0.25">
      <c r="AQ7144" s="1026"/>
      <c r="AR7144" s="1027"/>
    </row>
    <row r="7145" spans="43:44" x14ac:dyDescent="0.25">
      <c r="AQ7145" s="1026"/>
      <c r="AR7145" s="1027"/>
    </row>
    <row r="7146" spans="43:44" x14ac:dyDescent="0.25">
      <c r="AQ7146" s="1026"/>
      <c r="AR7146" s="1027"/>
    </row>
    <row r="7147" spans="43:44" x14ac:dyDescent="0.25">
      <c r="AQ7147" s="1026"/>
      <c r="AR7147" s="1027"/>
    </row>
    <row r="7148" spans="43:44" x14ac:dyDescent="0.25">
      <c r="AQ7148" s="1026"/>
      <c r="AR7148" s="1027"/>
    </row>
    <row r="7149" spans="43:44" x14ac:dyDescent="0.25">
      <c r="AQ7149" s="1026"/>
      <c r="AR7149" s="1027"/>
    </row>
    <row r="7150" spans="43:44" x14ac:dyDescent="0.25">
      <c r="AQ7150" s="1026"/>
      <c r="AR7150" s="1027"/>
    </row>
    <row r="7151" spans="43:44" x14ac:dyDescent="0.25">
      <c r="AQ7151" s="1026"/>
      <c r="AR7151" s="1027"/>
    </row>
    <row r="7152" spans="43:44" x14ac:dyDescent="0.25">
      <c r="AQ7152" s="1026"/>
      <c r="AR7152" s="1027"/>
    </row>
    <row r="7153" spans="43:44" x14ac:dyDescent="0.25">
      <c r="AQ7153" s="1026"/>
      <c r="AR7153" s="1027"/>
    </row>
    <row r="7154" spans="43:44" x14ac:dyDescent="0.25">
      <c r="AQ7154" s="1026"/>
      <c r="AR7154" s="1027"/>
    </row>
    <row r="7155" spans="43:44" x14ac:dyDescent="0.25">
      <c r="AQ7155" s="1026"/>
      <c r="AR7155" s="1027"/>
    </row>
    <row r="7156" spans="43:44" x14ac:dyDescent="0.25">
      <c r="AQ7156" s="1026"/>
      <c r="AR7156" s="1027"/>
    </row>
    <row r="7157" spans="43:44" x14ac:dyDescent="0.25">
      <c r="AQ7157" s="1026"/>
      <c r="AR7157" s="1027"/>
    </row>
    <row r="7158" spans="43:44" x14ac:dyDescent="0.25">
      <c r="AQ7158" s="1026"/>
      <c r="AR7158" s="1027"/>
    </row>
    <row r="7159" spans="43:44" x14ac:dyDescent="0.25">
      <c r="AQ7159" s="1026"/>
      <c r="AR7159" s="1027"/>
    </row>
    <row r="7160" spans="43:44" x14ac:dyDescent="0.25">
      <c r="AQ7160" s="1026"/>
      <c r="AR7160" s="1027"/>
    </row>
    <row r="7161" spans="43:44" x14ac:dyDescent="0.25">
      <c r="AQ7161" s="1026"/>
      <c r="AR7161" s="1027"/>
    </row>
    <row r="7162" spans="43:44" x14ac:dyDescent="0.25">
      <c r="AQ7162" s="1026"/>
      <c r="AR7162" s="1027"/>
    </row>
    <row r="7163" spans="43:44" x14ac:dyDescent="0.25">
      <c r="AQ7163" s="1026"/>
      <c r="AR7163" s="1027"/>
    </row>
    <row r="7164" spans="43:44" x14ac:dyDescent="0.25">
      <c r="AQ7164" s="1026"/>
      <c r="AR7164" s="1027"/>
    </row>
    <row r="7165" spans="43:44" x14ac:dyDescent="0.25">
      <c r="AQ7165" s="1026"/>
      <c r="AR7165" s="1027"/>
    </row>
    <row r="7166" spans="43:44" x14ac:dyDescent="0.25">
      <c r="AQ7166" s="1026"/>
      <c r="AR7166" s="1027"/>
    </row>
    <row r="7167" spans="43:44" x14ac:dyDescent="0.25">
      <c r="AQ7167" s="1026"/>
      <c r="AR7167" s="1027"/>
    </row>
    <row r="7168" spans="43:44" x14ac:dyDescent="0.25">
      <c r="AQ7168" s="1026"/>
      <c r="AR7168" s="1027"/>
    </row>
    <row r="7169" spans="43:44" x14ac:dyDescent="0.25">
      <c r="AQ7169" s="1026"/>
      <c r="AR7169" s="1027"/>
    </row>
    <row r="7170" spans="43:44" x14ac:dyDescent="0.25">
      <c r="AQ7170" s="1026"/>
      <c r="AR7170" s="1027"/>
    </row>
    <row r="7171" spans="43:44" x14ac:dyDescent="0.25">
      <c r="AQ7171" s="1026"/>
      <c r="AR7171" s="1027"/>
    </row>
    <row r="7172" spans="43:44" x14ac:dyDescent="0.25">
      <c r="AQ7172" s="1026"/>
      <c r="AR7172" s="1027"/>
    </row>
    <row r="7173" spans="43:44" x14ac:dyDescent="0.25">
      <c r="AQ7173" s="1026"/>
      <c r="AR7173" s="1027"/>
    </row>
    <row r="7174" spans="43:44" x14ac:dyDescent="0.25">
      <c r="AQ7174" s="1026"/>
      <c r="AR7174" s="1027"/>
    </row>
    <row r="7175" spans="43:44" x14ac:dyDescent="0.25">
      <c r="AQ7175" s="1026"/>
      <c r="AR7175" s="1027"/>
    </row>
    <row r="7176" spans="43:44" x14ac:dyDescent="0.25">
      <c r="AQ7176" s="1026"/>
      <c r="AR7176" s="1027"/>
    </row>
    <row r="7177" spans="43:44" x14ac:dyDescent="0.25">
      <c r="AQ7177" s="1026"/>
      <c r="AR7177" s="1027"/>
    </row>
    <row r="7178" spans="43:44" x14ac:dyDescent="0.25">
      <c r="AQ7178" s="1026"/>
      <c r="AR7178" s="1027"/>
    </row>
    <row r="7179" spans="43:44" x14ac:dyDescent="0.25">
      <c r="AQ7179" s="1026"/>
      <c r="AR7179" s="1027"/>
    </row>
    <row r="7180" spans="43:44" x14ac:dyDescent="0.25">
      <c r="AQ7180" s="1026"/>
      <c r="AR7180" s="1027"/>
    </row>
    <row r="7181" spans="43:44" x14ac:dyDescent="0.25">
      <c r="AQ7181" s="1026"/>
      <c r="AR7181" s="1027"/>
    </row>
    <row r="7182" spans="43:44" x14ac:dyDescent="0.25">
      <c r="AQ7182" s="1026"/>
      <c r="AR7182" s="1027"/>
    </row>
    <row r="7183" spans="43:44" x14ac:dyDescent="0.25">
      <c r="AQ7183" s="1026"/>
      <c r="AR7183" s="1027"/>
    </row>
    <row r="7184" spans="43:44" x14ac:dyDescent="0.25">
      <c r="AQ7184" s="1026"/>
      <c r="AR7184" s="1027"/>
    </row>
    <row r="7185" spans="43:44" x14ac:dyDescent="0.25">
      <c r="AQ7185" s="1026"/>
      <c r="AR7185" s="1027"/>
    </row>
    <row r="7186" spans="43:44" x14ac:dyDescent="0.25">
      <c r="AQ7186" s="1026"/>
      <c r="AR7186" s="1027"/>
    </row>
    <row r="7187" spans="43:44" x14ac:dyDescent="0.25">
      <c r="AQ7187" s="1026"/>
      <c r="AR7187" s="1027"/>
    </row>
    <row r="7188" spans="43:44" x14ac:dyDescent="0.25">
      <c r="AQ7188" s="1026"/>
      <c r="AR7188" s="1027"/>
    </row>
    <row r="7189" spans="43:44" x14ac:dyDescent="0.25">
      <c r="AQ7189" s="1026"/>
      <c r="AR7189" s="1027"/>
    </row>
    <row r="7190" spans="43:44" x14ac:dyDescent="0.25">
      <c r="AQ7190" s="1026"/>
      <c r="AR7190" s="1027"/>
    </row>
    <row r="7191" spans="43:44" x14ac:dyDescent="0.25">
      <c r="AQ7191" s="1026"/>
      <c r="AR7191" s="1027"/>
    </row>
    <row r="7192" spans="43:44" x14ac:dyDescent="0.25">
      <c r="AQ7192" s="1026"/>
      <c r="AR7192" s="1027"/>
    </row>
    <row r="7193" spans="43:44" x14ac:dyDescent="0.25">
      <c r="AQ7193" s="1026"/>
      <c r="AR7193" s="1027"/>
    </row>
    <row r="7194" spans="43:44" x14ac:dyDescent="0.25">
      <c r="AQ7194" s="1026"/>
      <c r="AR7194" s="1027"/>
    </row>
    <row r="7195" spans="43:44" x14ac:dyDescent="0.25">
      <c r="AQ7195" s="1026"/>
      <c r="AR7195" s="1027"/>
    </row>
    <row r="7196" spans="43:44" x14ac:dyDescent="0.25">
      <c r="AQ7196" s="1026"/>
      <c r="AR7196" s="1027"/>
    </row>
    <row r="7197" spans="43:44" x14ac:dyDescent="0.25">
      <c r="AQ7197" s="1026"/>
      <c r="AR7197" s="1027"/>
    </row>
    <row r="7198" spans="43:44" x14ac:dyDescent="0.25">
      <c r="AQ7198" s="1026"/>
      <c r="AR7198" s="1027"/>
    </row>
    <row r="7199" spans="43:44" x14ac:dyDescent="0.25">
      <c r="AQ7199" s="1026"/>
      <c r="AR7199" s="1027"/>
    </row>
    <row r="7200" spans="43:44" x14ac:dyDescent="0.25">
      <c r="AQ7200" s="1026"/>
      <c r="AR7200" s="1027"/>
    </row>
    <row r="7201" spans="43:44" x14ac:dyDescent="0.25">
      <c r="AQ7201" s="1026"/>
      <c r="AR7201" s="1027"/>
    </row>
    <row r="7202" spans="43:44" x14ac:dyDescent="0.25">
      <c r="AQ7202" s="1026"/>
      <c r="AR7202" s="1027"/>
    </row>
    <row r="7203" spans="43:44" x14ac:dyDescent="0.25">
      <c r="AQ7203" s="1026"/>
      <c r="AR7203" s="1027"/>
    </row>
    <row r="7204" spans="43:44" x14ac:dyDescent="0.25">
      <c r="AQ7204" s="1026"/>
      <c r="AR7204" s="1027"/>
    </row>
    <row r="7205" spans="43:44" x14ac:dyDescent="0.25">
      <c r="AQ7205" s="1026"/>
      <c r="AR7205" s="1027"/>
    </row>
    <row r="7206" spans="43:44" x14ac:dyDescent="0.25">
      <c r="AQ7206" s="1026"/>
      <c r="AR7206" s="1027"/>
    </row>
    <row r="7207" spans="43:44" x14ac:dyDescent="0.25">
      <c r="AQ7207" s="1026"/>
      <c r="AR7207" s="1027"/>
    </row>
    <row r="7208" spans="43:44" x14ac:dyDescent="0.25">
      <c r="AQ7208" s="1026"/>
      <c r="AR7208" s="1027"/>
    </row>
    <row r="7209" spans="43:44" x14ac:dyDescent="0.25">
      <c r="AQ7209" s="1026"/>
      <c r="AR7209" s="1027"/>
    </row>
    <row r="7210" spans="43:44" x14ac:dyDescent="0.25">
      <c r="AQ7210" s="1026"/>
      <c r="AR7210" s="1027"/>
    </row>
    <row r="7211" spans="43:44" x14ac:dyDescent="0.25">
      <c r="AQ7211" s="1026"/>
      <c r="AR7211" s="1027"/>
    </row>
    <row r="7212" spans="43:44" x14ac:dyDescent="0.25">
      <c r="AQ7212" s="1026"/>
      <c r="AR7212" s="1027"/>
    </row>
    <row r="7213" spans="43:44" x14ac:dyDescent="0.25">
      <c r="AQ7213" s="1026"/>
      <c r="AR7213" s="1027"/>
    </row>
    <row r="7214" spans="43:44" x14ac:dyDescent="0.25">
      <c r="AQ7214" s="1026"/>
      <c r="AR7214" s="1027"/>
    </row>
    <row r="7215" spans="43:44" x14ac:dyDescent="0.25">
      <c r="AQ7215" s="1026"/>
      <c r="AR7215" s="1027"/>
    </row>
    <row r="7216" spans="43:44" x14ac:dyDescent="0.25">
      <c r="AQ7216" s="1026"/>
      <c r="AR7216" s="1027"/>
    </row>
    <row r="7217" spans="43:44" x14ac:dyDescent="0.25">
      <c r="AQ7217" s="1026"/>
      <c r="AR7217" s="1027"/>
    </row>
    <row r="7218" spans="43:44" x14ac:dyDescent="0.25">
      <c r="AQ7218" s="1026"/>
      <c r="AR7218" s="1027"/>
    </row>
    <row r="7219" spans="43:44" x14ac:dyDescent="0.25">
      <c r="AQ7219" s="1026"/>
      <c r="AR7219" s="1027"/>
    </row>
    <row r="7220" spans="43:44" x14ac:dyDescent="0.25">
      <c r="AQ7220" s="1026"/>
      <c r="AR7220" s="1027"/>
    </row>
    <row r="7221" spans="43:44" x14ac:dyDescent="0.25">
      <c r="AQ7221" s="1026"/>
      <c r="AR7221" s="1027"/>
    </row>
    <row r="7222" spans="43:44" x14ac:dyDescent="0.25">
      <c r="AQ7222" s="1026"/>
      <c r="AR7222" s="1027"/>
    </row>
    <row r="7223" spans="43:44" x14ac:dyDescent="0.25">
      <c r="AQ7223" s="1026"/>
      <c r="AR7223" s="1027"/>
    </row>
    <row r="7224" spans="43:44" x14ac:dyDescent="0.25">
      <c r="AQ7224" s="1026"/>
      <c r="AR7224" s="1027"/>
    </row>
    <row r="7225" spans="43:44" x14ac:dyDescent="0.25">
      <c r="AQ7225" s="1026"/>
      <c r="AR7225" s="1027"/>
    </row>
    <row r="7226" spans="43:44" x14ac:dyDescent="0.25">
      <c r="AQ7226" s="1026"/>
      <c r="AR7226" s="1027"/>
    </row>
    <row r="7227" spans="43:44" x14ac:dyDescent="0.25">
      <c r="AQ7227" s="1026"/>
      <c r="AR7227" s="1027"/>
    </row>
    <row r="7228" spans="43:44" x14ac:dyDescent="0.25">
      <c r="AQ7228" s="1026"/>
      <c r="AR7228" s="1027"/>
    </row>
    <row r="7229" spans="43:44" x14ac:dyDescent="0.25">
      <c r="AQ7229" s="1026"/>
      <c r="AR7229" s="1027"/>
    </row>
    <row r="7230" spans="43:44" x14ac:dyDescent="0.25">
      <c r="AQ7230" s="1026"/>
      <c r="AR7230" s="1027"/>
    </row>
    <row r="7231" spans="43:44" x14ac:dyDescent="0.25">
      <c r="AQ7231" s="1026"/>
      <c r="AR7231" s="1027"/>
    </row>
    <row r="7232" spans="43:44" x14ac:dyDescent="0.25">
      <c r="AQ7232" s="1026"/>
      <c r="AR7232" s="1027"/>
    </row>
    <row r="7233" spans="43:44" x14ac:dyDescent="0.25">
      <c r="AQ7233" s="1026"/>
      <c r="AR7233" s="1027"/>
    </row>
    <row r="7234" spans="43:44" x14ac:dyDescent="0.25">
      <c r="AQ7234" s="1026"/>
      <c r="AR7234" s="1027"/>
    </row>
    <row r="7235" spans="43:44" x14ac:dyDescent="0.25">
      <c r="AQ7235" s="1026"/>
      <c r="AR7235" s="1027"/>
    </row>
    <row r="7236" spans="43:44" x14ac:dyDescent="0.25">
      <c r="AQ7236" s="1026"/>
      <c r="AR7236" s="1027"/>
    </row>
    <row r="7237" spans="43:44" x14ac:dyDescent="0.25">
      <c r="AQ7237" s="1026"/>
      <c r="AR7237" s="1027"/>
    </row>
    <row r="7238" spans="43:44" x14ac:dyDescent="0.25">
      <c r="AQ7238" s="1026"/>
      <c r="AR7238" s="1027"/>
    </row>
    <row r="7239" spans="43:44" x14ac:dyDescent="0.25">
      <c r="AQ7239" s="1026"/>
      <c r="AR7239" s="1027"/>
    </row>
    <row r="7240" spans="43:44" x14ac:dyDescent="0.25">
      <c r="AQ7240" s="1026"/>
      <c r="AR7240" s="1027"/>
    </row>
    <row r="7241" spans="43:44" x14ac:dyDescent="0.25">
      <c r="AQ7241" s="1026"/>
      <c r="AR7241" s="1027"/>
    </row>
    <row r="7242" spans="43:44" x14ac:dyDescent="0.25">
      <c r="AQ7242" s="1026"/>
      <c r="AR7242" s="1027"/>
    </row>
    <row r="7243" spans="43:44" x14ac:dyDescent="0.25">
      <c r="AQ7243" s="1026"/>
      <c r="AR7243" s="1027"/>
    </row>
    <row r="7244" spans="43:44" x14ac:dyDescent="0.25">
      <c r="AQ7244" s="1026"/>
      <c r="AR7244" s="1027"/>
    </row>
    <row r="7245" spans="43:44" x14ac:dyDescent="0.25">
      <c r="AQ7245" s="1026"/>
      <c r="AR7245" s="1027"/>
    </row>
    <row r="7246" spans="43:44" x14ac:dyDescent="0.25">
      <c r="AQ7246" s="1026"/>
      <c r="AR7246" s="1027"/>
    </row>
    <row r="7247" spans="43:44" x14ac:dyDescent="0.25">
      <c r="AQ7247" s="1026"/>
      <c r="AR7247" s="1027"/>
    </row>
    <row r="7248" spans="43:44" x14ac:dyDescent="0.25">
      <c r="AQ7248" s="1026"/>
      <c r="AR7248" s="1027"/>
    </row>
    <row r="7249" spans="43:44" x14ac:dyDescent="0.25">
      <c r="AQ7249" s="1026"/>
      <c r="AR7249" s="1027"/>
    </row>
    <row r="7250" spans="43:44" x14ac:dyDescent="0.25">
      <c r="AQ7250" s="1026"/>
      <c r="AR7250" s="1027"/>
    </row>
    <row r="7251" spans="43:44" x14ac:dyDescent="0.25">
      <c r="AQ7251" s="1026"/>
      <c r="AR7251" s="1027"/>
    </row>
    <row r="7252" spans="43:44" x14ac:dyDescent="0.25">
      <c r="AQ7252" s="1026"/>
      <c r="AR7252" s="1027"/>
    </row>
    <row r="7253" spans="43:44" x14ac:dyDescent="0.25">
      <c r="AQ7253" s="1026"/>
      <c r="AR7253" s="1027"/>
    </row>
    <row r="7254" spans="43:44" x14ac:dyDescent="0.25">
      <c r="AQ7254" s="1026"/>
      <c r="AR7254" s="1027"/>
    </row>
    <row r="7255" spans="43:44" x14ac:dyDescent="0.25">
      <c r="AQ7255" s="1026"/>
      <c r="AR7255" s="1027"/>
    </row>
    <row r="7256" spans="43:44" x14ac:dyDescent="0.25">
      <c r="AQ7256" s="1026"/>
      <c r="AR7256" s="1027"/>
    </row>
    <row r="7257" spans="43:44" x14ac:dyDescent="0.25">
      <c r="AQ7257" s="1026"/>
      <c r="AR7257" s="1027"/>
    </row>
    <row r="7258" spans="43:44" x14ac:dyDescent="0.25">
      <c r="AQ7258" s="1026"/>
      <c r="AR7258" s="1027"/>
    </row>
    <row r="7259" spans="43:44" x14ac:dyDescent="0.25">
      <c r="AQ7259" s="1026"/>
      <c r="AR7259" s="1027"/>
    </row>
    <row r="7260" spans="43:44" x14ac:dyDescent="0.25">
      <c r="AQ7260" s="1026"/>
      <c r="AR7260" s="1027"/>
    </row>
    <row r="7261" spans="43:44" x14ac:dyDescent="0.25">
      <c r="AQ7261" s="1026"/>
      <c r="AR7261" s="1027"/>
    </row>
    <row r="7262" spans="43:44" x14ac:dyDescent="0.25">
      <c r="AQ7262" s="1026"/>
      <c r="AR7262" s="1027"/>
    </row>
    <row r="7263" spans="43:44" x14ac:dyDescent="0.25">
      <c r="AQ7263" s="1026"/>
      <c r="AR7263" s="1027"/>
    </row>
    <row r="7264" spans="43:44" x14ac:dyDescent="0.25">
      <c r="AQ7264" s="1026"/>
      <c r="AR7264" s="1027"/>
    </row>
    <row r="7265" spans="43:44" x14ac:dyDescent="0.25">
      <c r="AQ7265" s="1026"/>
      <c r="AR7265" s="1027"/>
    </row>
    <row r="7266" spans="43:44" x14ac:dyDescent="0.25">
      <c r="AQ7266" s="1026"/>
      <c r="AR7266" s="1027"/>
    </row>
    <row r="7267" spans="43:44" x14ac:dyDescent="0.25">
      <c r="AQ7267" s="1026"/>
      <c r="AR7267" s="1027"/>
    </row>
    <row r="7268" spans="43:44" x14ac:dyDescent="0.25">
      <c r="AQ7268" s="1026"/>
      <c r="AR7268" s="1027"/>
    </row>
    <row r="7269" spans="43:44" x14ac:dyDescent="0.25">
      <c r="AQ7269" s="1026"/>
      <c r="AR7269" s="1027"/>
    </row>
    <row r="7270" spans="43:44" x14ac:dyDescent="0.25">
      <c r="AQ7270" s="1026"/>
      <c r="AR7270" s="1027"/>
    </row>
    <row r="7271" spans="43:44" x14ac:dyDescent="0.25">
      <c r="AQ7271" s="1026"/>
      <c r="AR7271" s="1027"/>
    </row>
    <row r="7272" spans="43:44" x14ac:dyDescent="0.25">
      <c r="AQ7272" s="1026"/>
      <c r="AR7272" s="1027"/>
    </row>
    <row r="7273" spans="43:44" x14ac:dyDescent="0.25">
      <c r="AQ7273" s="1026"/>
      <c r="AR7273" s="1027"/>
    </row>
    <row r="7274" spans="43:44" x14ac:dyDescent="0.25">
      <c r="AQ7274" s="1026"/>
      <c r="AR7274" s="1027"/>
    </row>
    <row r="7275" spans="43:44" x14ac:dyDescent="0.25">
      <c r="AQ7275" s="1026"/>
      <c r="AR7275" s="1027"/>
    </row>
    <row r="7276" spans="43:44" x14ac:dyDescent="0.25">
      <c r="AQ7276" s="1026"/>
      <c r="AR7276" s="1027"/>
    </row>
    <row r="7277" spans="43:44" x14ac:dyDescent="0.25">
      <c r="AQ7277" s="1026"/>
      <c r="AR7277" s="1027"/>
    </row>
    <row r="7278" spans="43:44" x14ac:dyDescent="0.25">
      <c r="AQ7278" s="1026"/>
      <c r="AR7278" s="1027"/>
    </row>
    <row r="7279" spans="43:44" x14ac:dyDescent="0.25">
      <c r="AQ7279" s="1026"/>
      <c r="AR7279" s="1027"/>
    </row>
    <row r="7280" spans="43:44" x14ac:dyDescent="0.25">
      <c r="AQ7280" s="1026"/>
      <c r="AR7280" s="1027"/>
    </row>
    <row r="7281" spans="43:44" x14ac:dyDescent="0.25">
      <c r="AQ7281" s="1026"/>
      <c r="AR7281" s="1027"/>
    </row>
    <row r="7282" spans="43:44" x14ac:dyDescent="0.25">
      <c r="AQ7282" s="1026"/>
      <c r="AR7282" s="1027"/>
    </row>
    <row r="7283" spans="43:44" x14ac:dyDescent="0.25">
      <c r="AQ7283" s="1026"/>
      <c r="AR7283" s="1027"/>
    </row>
    <row r="7284" spans="43:44" x14ac:dyDescent="0.25">
      <c r="AQ7284" s="1026"/>
      <c r="AR7284" s="1027"/>
    </row>
    <row r="7285" spans="43:44" x14ac:dyDescent="0.25">
      <c r="AQ7285" s="1026"/>
      <c r="AR7285" s="1027"/>
    </row>
    <row r="7286" spans="43:44" x14ac:dyDescent="0.25">
      <c r="AQ7286" s="1026"/>
      <c r="AR7286" s="1027"/>
    </row>
    <row r="7287" spans="43:44" x14ac:dyDescent="0.25">
      <c r="AQ7287" s="1026"/>
      <c r="AR7287" s="1027"/>
    </row>
    <row r="7288" spans="43:44" x14ac:dyDescent="0.25">
      <c r="AQ7288" s="1026"/>
      <c r="AR7288" s="1027"/>
    </row>
    <row r="7289" spans="43:44" x14ac:dyDescent="0.25">
      <c r="AQ7289" s="1026"/>
      <c r="AR7289" s="1027"/>
    </row>
    <row r="7290" spans="43:44" x14ac:dyDescent="0.25">
      <c r="AQ7290" s="1026"/>
      <c r="AR7290" s="1027"/>
    </row>
    <row r="7291" spans="43:44" x14ac:dyDescent="0.25">
      <c r="AQ7291" s="1026"/>
      <c r="AR7291" s="1027"/>
    </row>
    <row r="7292" spans="43:44" x14ac:dyDescent="0.25">
      <c r="AQ7292" s="1026"/>
      <c r="AR7292" s="1027"/>
    </row>
    <row r="7293" spans="43:44" x14ac:dyDescent="0.25">
      <c r="AQ7293" s="1026"/>
      <c r="AR7293" s="1027"/>
    </row>
    <row r="7294" spans="43:44" x14ac:dyDescent="0.25">
      <c r="AQ7294" s="1026"/>
      <c r="AR7294" s="1027"/>
    </row>
    <row r="7295" spans="43:44" x14ac:dyDescent="0.25">
      <c r="AQ7295" s="1026"/>
      <c r="AR7295" s="1027"/>
    </row>
    <row r="7296" spans="43:44" x14ac:dyDescent="0.25">
      <c r="AQ7296" s="1026"/>
      <c r="AR7296" s="1027"/>
    </row>
    <row r="7297" spans="43:44" x14ac:dyDescent="0.25">
      <c r="AQ7297" s="1026"/>
      <c r="AR7297" s="1027"/>
    </row>
    <row r="7298" spans="43:44" x14ac:dyDescent="0.25">
      <c r="AQ7298" s="1026"/>
      <c r="AR7298" s="1027"/>
    </row>
    <row r="7299" spans="43:44" x14ac:dyDescent="0.25">
      <c r="AQ7299" s="1026"/>
      <c r="AR7299" s="1027"/>
    </row>
    <row r="7300" spans="43:44" x14ac:dyDescent="0.25">
      <c r="AQ7300" s="1026"/>
      <c r="AR7300" s="1027"/>
    </row>
    <row r="7301" spans="43:44" x14ac:dyDescent="0.25">
      <c r="AQ7301" s="1026"/>
      <c r="AR7301" s="1027"/>
    </row>
    <row r="7302" spans="43:44" x14ac:dyDescent="0.25">
      <c r="AQ7302" s="1026"/>
      <c r="AR7302" s="1027"/>
    </row>
    <row r="7303" spans="43:44" x14ac:dyDescent="0.25">
      <c r="AQ7303" s="1026"/>
      <c r="AR7303" s="1027"/>
    </row>
    <row r="7304" spans="43:44" x14ac:dyDescent="0.25">
      <c r="AQ7304" s="1026"/>
      <c r="AR7304" s="1027"/>
    </row>
    <row r="7305" spans="43:44" x14ac:dyDescent="0.25">
      <c r="AQ7305" s="1026"/>
      <c r="AR7305" s="1027"/>
    </row>
    <row r="7306" spans="43:44" x14ac:dyDescent="0.25">
      <c r="AQ7306" s="1026"/>
      <c r="AR7306" s="1027"/>
    </row>
    <row r="7307" spans="43:44" x14ac:dyDescent="0.25">
      <c r="AQ7307" s="1026"/>
      <c r="AR7307" s="1027"/>
    </row>
    <row r="7308" spans="43:44" x14ac:dyDescent="0.25">
      <c r="AQ7308" s="1026"/>
      <c r="AR7308" s="1027"/>
    </row>
    <row r="7309" spans="43:44" x14ac:dyDescent="0.25">
      <c r="AQ7309" s="1026"/>
      <c r="AR7309" s="1027"/>
    </row>
    <row r="7310" spans="43:44" x14ac:dyDescent="0.25">
      <c r="AQ7310" s="1026"/>
      <c r="AR7310" s="1027"/>
    </row>
    <row r="7311" spans="43:44" x14ac:dyDescent="0.25">
      <c r="AQ7311" s="1026"/>
      <c r="AR7311" s="1027"/>
    </row>
    <row r="7312" spans="43:44" x14ac:dyDescent="0.25">
      <c r="AQ7312" s="1026"/>
      <c r="AR7312" s="1027"/>
    </row>
    <row r="7313" spans="43:44" x14ac:dyDescent="0.25">
      <c r="AQ7313" s="1026"/>
      <c r="AR7313" s="1027"/>
    </row>
    <row r="7314" spans="43:44" x14ac:dyDescent="0.25">
      <c r="AQ7314" s="1026"/>
      <c r="AR7314" s="1027"/>
    </row>
    <row r="7315" spans="43:44" x14ac:dyDescent="0.25">
      <c r="AQ7315" s="1026"/>
      <c r="AR7315" s="1027"/>
    </row>
    <row r="7316" spans="43:44" x14ac:dyDescent="0.25">
      <c r="AQ7316" s="1026"/>
      <c r="AR7316" s="1027"/>
    </row>
    <row r="7317" spans="43:44" x14ac:dyDescent="0.25">
      <c r="AQ7317" s="1026"/>
      <c r="AR7317" s="1027"/>
    </row>
    <row r="7318" spans="43:44" x14ac:dyDescent="0.25">
      <c r="AQ7318" s="1026"/>
      <c r="AR7318" s="1027"/>
    </row>
    <row r="7319" spans="43:44" x14ac:dyDescent="0.25">
      <c r="AQ7319" s="1026"/>
      <c r="AR7319" s="1027"/>
    </row>
    <row r="7320" spans="43:44" x14ac:dyDescent="0.25">
      <c r="AQ7320" s="1026"/>
      <c r="AR7320" s="1027"/>
    </row>
    <row r="7321" spans="43:44" x14ac:dyDescent="0.25">
      <c r="AQ7321" s="1026"/>
      <c r="AR7321" s="1027"/>
    </row>
    <row r="7322" spans="43:44" x14ac:dyDescent="0.25">
      <c r="AQ7322" s="1026"/>
      <c r="AR7322" s="1027"/>
    </row>
    <row r="7323" spans="43:44" x14ac:dyDescent="0.25">
      <c r="AQ7323" s="1026"/>
      <c r="AR7323" s="1027"/>
    </row>
    <row r="7324" spans="43:44" x14ac:dyDescent="0.25">
      <c r="AQ7324" s="1026"/>
      <c r="AR7324" s="1027"/>
    </row>
    <row r="7325" spans="43:44" x14ac:dyDescent="0.25">
      <c r="AQ7325" s="1026"/>
      <c r="AR7325" s="1027"/>
    </row>
    <row r="7326" spans="43:44" x14ac:dyDescent="0.25">
      <c r="AQ7326" s="1026"/>
      <c r="AR7326" s="1027"/>
    </row>
    <row r="7327" spans="43:44" x14ac:dyDescent="0.25">
      <c r="AQ7327" s="1026"/>
      <c r="AR7327" s="1027"/>
    </row>
    <row r="7328" spans="43:44" x14ac:dyDescent="0.25">
      <c r="AQ7328" s="1026"/>
      <c r="AR7328" s="1027"/>
    </row>
    <row r="7329" spans="43:44" x14ac:dyDescent="0.25">
      <c r="AQ7329" s="1026"/>
      <c r="AR7329" s="1027"/>
    </row>
    <row r="7330" spans="43:44" x14ac:dyDescent="0.25">
      <c r="AQ7330" s="1026"/>
      <c r="AR7330" s="1027"/>
    </row>
    <row r="7331" spans="43:44" x14ac:dyDescent="0.25">
      <c r="AQ7331" s="1026"/>
      <c r="AR7331" s="1027"/>
    </row>
    <row r="7332" spans="43:44" x14ac:dyDescent="0.25">
      <c r="AQ7332" s="1026"/>
      <c r="AR7332" s="1027"/>
    </row>
    <row r="7333" spans="43:44" x14ac:dyDescent="0.25">
      <c r="AQ7333" s="1026"/>
      <c r="AR7333" s="1027"/>
    </row>
    <row r="7334" spans="43:44" x14ac:dyDescent="0.25">
      <c r="AQ7334" s="1026"/>
      <c r="AR7334" s="1027"/>
    </row>
    <row r="7335" spans="43:44" x14ac:dyDescent="0.25">
      <c r="AQ7335" s="1026"/>
      <c r="AR7335" s="1027"/>
    </row>
    <row r="7336" spans="43:44" x14ac:dyDescent="0.25">
      <c r="AQ7336" s="1026"/>
      <c r="AR7336" s="1027"/>
    </row>
    <row r="7337" spans="43:44" x14ac:dyDescent="0.25">
      <c r="AQ7337" s="1026"/>
      <c r="AR7337" s="1027"/>
    </row>
    <row r="7338" spans="43:44" x14ac:dyDescent="0.25">
      <c r="AQ7338" s="1026"/>
      <c r="AR7338" s="1027"/>
    </row>
    <row r="7339" spans="43:44" x14ac:dyDescent="0.25">
      <c r="AQ7339" s="1026"/>
      <c r="AR7339" s="1027"/>
    </row>
    <row r="7340" spans="43:44" x14ac:dyDescent="0.25">
      <c r="AQ7340" s="1026"/>
      <c r="AR7340" s="1027"/>
    </row>
    <row r="7341" spans="43:44" x14ac:dyDescent="0.25">
      <c r="AQ7341" s="1026"/>
      <c r="AR7341" s="1027"/>
    </row>
    <row r="7342" spans="43:44" x14ac:dyDescent="0.25">
      <c r="AQ7342" s="1026"/>
      <c r="AR7342" s="1027"/>
    </row>
    <row r="7343" spans="43:44" x14ac:dyDescent="0.25">
      <c r="AQ7343" s="1026"/>
      <c r="AR7343" s="1027"/>
    </row>
    <row r="7344" spans="43:44" x14ac:dyDescent="0.25">
      <c r="AQ7344" s="1026"/>
      <c r="AR7344" s="1027"/>
    </row>
    <row r="7345" spans="43:44" x14ac:dyDescent="0.25">
      <c r="AQ7345" s="1026"/>
      <c r="AR7345" s="1027"/>
    </row>
    <row r="7346" spans="43:44" x14ac:dyDescent="0.25">
      <c r="AQ7346" s="1026"/>
      <c r="AR7346" s="1027"/>
    </row>
    <row r="7347" spans="43:44" x14ac:dyDescent="0.25">
      <c r="AQ7347" s="1026"/>
      <c r="AR7347" s="1027"/>
    </row>
    <row r="7348" spans="43:44" x14ac:dyDescent="0.25">
      <c r="AQ7348" s="1026"/>
      <c r="AR7348" s="1027"/>
    </row>
    <row r="7349" spans="43:44" x14ac:dyDescent="0.25">
      <c r="AQ7349" s="1026"/>
      <c r="AR7349" s="1027"/>
    </row>
    <row r="7350" spans="43:44" x14ac:dyDescent="0.25">
      <c r="AQ7350" s="1026"/>
      <c r="AR7350" s="1027"/>
    </row>
    <row r="7351" spans="43:44" x14ac:dyDescent="0.25">
      <c r="AQ7351" s="1026"/>
      <c r="AR7351" s="1027"/>
    </row>
    <row r="7352" spans="43:44" x14ac:dyDescent="0.25">
      <c r="AQ7352" s="1026"/>
      <c r="AR7352" s="1027"/>
    </row>
    <row r="7353" spans="43:44" x14ac:dyDescent="0.25">
      <c r="AQ7353" s="1026"/>
      <c r="AR7353" s="1027"/>
    </row>
    <row r="7354" spans="43:44" x14ac:dyDescent="0.25">
      <c r="AQ7354" s="1026"/>
      <c r="AR7354" s="1027"/>
    </row>
    <row r="7355" spans="43:44" x14ac:dyDescent="0.25">
      <c r="AQ7355" s="1026"/>
      <c r="AR7355" s="1027"/>
    </row>
    <row r="7356" spans="43:44" x14ac:dyDescent="0.25">
      <c r="AQ7356" s="1026"/>
      <c r="AR7356" s="1027"/>
    </row>
    <row r="7357" spans="43:44" x14ac:dyDescent="0.25">
      <c r="AQ7357" s="1026"/>
      <c r="AR7357" s="1027"/>
    </row>
    <row r="7358" spans="43:44" x14ac:dyDescent="0.25">
      <c r="AQ7358" s="1026"/>
      <c r="AR7358" s="1027"/>
    </row>
    <row r="7359" spans="43:44" x14ac:dyDescent="0.25">
      <c r="AQ7359" s="1026"/>
      <c r="AR7359" s="1027"/>
    </row>
    <row r="7360" spans="43:44" x14ac:dyDescent="0.25">
      <c r="AQ7360" s="1026"/>
      <c r="AR7360" s="1027"/>
    </row>
    <row r="7361" spans="43:44" x14ac:dyDescent="0.25">
      <c r="AQ7361" s="1026"/>
      <c r="AR7361" s="1027"/>
    </row>
    <row r="7362" spans="43:44" x14ac:dyDescent="0.25">
      <c r="AQ7362" s="1026"/>
      <c r="AR7362" s="1027"/>
    </row>
    <row r="7363" spans="43:44" x14ac:dyDescent="0.25">
      <c r="AQ7363" s="1026"/>
      <c r="AR7363" s="1027"/>
    </row>
    <row r="7364" spans="43:44" x14ac:dyDescent="0.25">
      <c r="AQ7364" s="1026"/>
      <c r="AR7364" s="1027"/>
    </row>
    <row r="7365" spans="43:44" x14ac:dyDescent="0.25">
      <c r="AQ7365" s="1026"/>
      <c r="AR7365" s="1027"/>
    </row>
    <row r="7366" spans="43:44" x14ac:dyDescent="0.25">
      <c r="AQ7366" s="1026"/>
      <c r="AR7366" s="1027"/>
    </row>
    <row r="7367" spans="43:44" x14ac:dyDescent="0.25">
      <c r="AQ7367" s="1026"/>
      <c r="AR7367" s="1027"/>
    </row>
    <row r="7368" spans="43:44" x14ac:dyDescent="0.25">
      <c r="AQ7368" s="1026"/>
      <c r="AR7368" s="1027"/>
    </row>
    <row r="7369" spans="43:44" x14ac:dyDescent="0.25">
      <c r="AQ7369" s="1026"/>
      <c r="AR7369" s="1027"/>
    </row>
    <row r="7370" spans="43:44" x14ac:dyDescent="0.25">
      <c r="AQ7370" s="1026"/>
      <c r="AR7370" s="1027"/>
    </row>
    <row r="7371" spans="43:44" x14ac:dyDescent="0.25">
      <c r="AQ7371" s="1026"/>
      <c r="AR7371" s="1027"/>
    </row>
    <row r="7372" spans="43:44" x14ac:dyDescent="0.25">
      <c r="AQ7372" s="1026"/>
      <c r="AR7372" s="1027"/>
    </row>
    <row r="7373" spans="43:44" x14ac:dyDescent="0.25">
      <c r="AQ7373" s="1026"/>
      <c r="AR7373" s="1027"/>
    </row>
    <row r="7374" spans="43:44" x14ac:dyDescent="0.25">
      <c r="AQ7374" s="1026"/>
      <c r="AR7374" s="1027"/>
    </row>
    <row r="7375" spans="43:44" x14ac:dyDescent="0.25">
      <c r="AQ7375" s="1026"/>
      <c r="AR7375" s="1027"/>
    </row>
    <row r="7376" spans="43:44" x14ac:dyDescent="0.25">
      <c r="AQ7376" s="1026"/>
      <c r="AR7376" s="1027"/>
    </row>
    <row r="7377" spans="43:44" x14ac:dyDescent="0.25">
      <c r="AQ7377" s="1026"/>
      <c r="AR7377" s="1027"/>
    </row>
    <row r="7378" spans="43:44" x14ac:dyDescent="0.25">
      <c r="AQ7378" s="1026"/>
      <c r="AR7378" s="1027"/>
    </row>
    <row r="7379" spans="43:44" x14ac:dyDescent="0.25">
      <c r="AQ7379" s="1026"/>
      <c r="AR7379" s="1027"/>
    </row>
    <row r="7380" spans="43:44" x14ac:dyDescent="0.25">
      <c r="AQ7380" s="1026"/>
      <c r="AR7380" s="1027"/>
    </row>
    <row r="7381" spans="43:44" x14ac:dyDescent="0.25">
      <c r="AQ7381" s="1026"/>
      <c r="AR7381" s="1027"/>
    </row>
    <row r="7382" spans="43:44" x14ac:dyDescent="0.25">
      <c r="AQ7382" s="1026"/>
      <c r="AR7382" s="1027"/>
    </row>
    <row r="7383" spans="43:44" x14ac:dyDescent="0.25">
      <c r="AQ7383" s="1026"/>
      <c r="AR7383" s="1027"/>
    </row>
    <row r="7384" spans="43:44" x14ac:dyDescent="0.25">
      <c r="AQ7384" s="1026"/>
      <c r="AR7384" s="1027"/>
    </row>
    <row r="7385" spans="43:44" x14ac:dyDescent="0.25">
      <c r="AQ7385" s="1026"/>
      <c r="AR7385" s="1027"/>
    </row>
    <row r="7386" spans="43:44" x14ac:dyDescent="0.25">
      <c r="AQ7386" s="1026"/>
      <c r="AR7386" s="1027"/>
    </row>
    <row r="7387" spans="43:44" x14ac:dyDescent="0.25">
      <c r="AQ7387" s="1026"/>
      <c r="AR7387" s="1027"/>
    </row>
    <row r="7388" spans="43:44" x14ac:dyDescent="0.25">
      <c r="AQ7388" s="1026"/>
      <c r="AR7388" s="1027"/>
    </row>
    <row r="7389" spans="43:44" x14ac:dyDescent="0.25">
      <c r="AQ7389" s="1026"/>
      <c r="AR7389" s="1027"/>
    </row>
    <row r="7390" spans="43:44" x14ac:dyDescent="0.25">
      <c r="AQ7390" s="1026"/>
      <c r="AR7390" s="1027"/>
    </row>
    <row r="7391" spans="43:44" x14ac:dyDescent="0.25">
      <c r="AQ7391" s="1026"/>
      <c r="AR7391" s="1027"/>
    </row>
    <row r="7392" spans="43:44" x14ac:dyDescent="0.25">
      <c r="AQ7392" s="1026"/>
      <c r="AR7392" s="1027"/>
    </row>
    <row r="7393" spans="43:44" x14ac:dyDescent="0.25">
      <c r="AQ7393" s="1026"/>
      <c r="AR7393" s="1027"/>
    </row>
    <row r="7394" spans="43:44" x14ac:dyDescent="0.25">
      <c r="AQ7394" s="1026"/>
      <c r="AR7394" s="1027"/>
    </row>
    <row r="7395" spans="43:44" x14ac:dyDescent="0.25">
      <c r="AQ7395" s="1026"/>
      <c r="AR7395" s="1027"/>
    </row>
    <row r="7396" spans="43:44" x14ac:dyDescent="0.25">
      <c r="AQ7396" s="1026"/>
      <c r="AR7396" s="1027"/>
    </row>
    <row r="7397" spans="43:44" x14ac:dyDescent="0.25">
      <c r="AQ7397" s="1026"/>
      <c r="AR7397" s="1027"/>
    </row>
    <row r="7398" spans="43:44" x14ac:dyDescent="0.25">
      <c r="AQ7398" s="1026"/>
      <c r="AR7398" s="1027"/>
    </row>
    <row r="7399" spans="43:44" x14ac:dyDescent="0.25">
      <c r="AQ7399" s="1026"/>
      <c r="AR7399" s="1027"/>
    </row>
    <row r="7400" spans="43:44" x14ac:dyDescent="0.25">
      <c r="AQ7400" s="1026"/>
      <c r="AR7400" s="1027"/>
    </row>
    <row r="7401" spans="43:44" x14ac:dyDescent="0.25">
      <c r="AQ7401" s="1026"/>
      <c r="AR7401" s="1027"/>
    </row>
    <row r="7402" spans="43:44" x14ac:dyDescent="0.25">
      <c r="AQ7402" s="1026"/>
      <c r="AR7402" s="1027"/>
    </row>
    <row r="7403" spans="43:44" x14ac:dyDescent="0.25">
      <c r="AQ7403" s="1026"/>
      <c r="AR7403" s="1027"/>
    </row>
    <row r="7404" spans="43:44" x14ac:dyDescent="0.25">
      <c r="AQ7404" s="1026"/>
      <c r="AR7404" s="1027"/>
    </row>
    <row r="7405" spans="43:44" x14ac:dyDescent="0.25">
      <c r="AQ7405" s="1026"/>
      <c r="AR7405" s="1027"/>
    </row>
    <row r="7406" spans="43:44" x14ac:dyDescent="0.25">
      <c r="AQ7406" s="1026"/>
      <c r="AR7406" s="1027"/>
    </row>
    <row r="7407" spans="43:44" x14ac:dyDescent="0.25">
      <c r="AQ7407" s="1026"/>
      <c r="AR7407" s="1027"/>
    </row>
    <row r="7408" spans="43:44" x14ac:dyDescent="0.25">
      <c r="AQ7408" s="1026"/>
      <c r="AR7408" s="1027"/>
    </row>
    <row r="7409" spans="43:44" x14ac:dyDescent="0.25">
      <c r="AQ7409" s="1026"/>
      <c r="AR7409" s="1027"/>
    </row>
    <row r="7410" spans="43:44" x14ac:dyDescent="0.25">
      <c r="AQ7410" s="1026"/>
      <c r="AR7410" s="1027"/>
    </row>
    <row r="7411" spans="43:44" x14ac:dyDescent="0.25">
      <c r="AQ7411" s="1026"/>
      <c r="AR7411" s="1027"/>
    </row>
    <row r="7412" spans="43:44" x14ac:dyDescent="0.25">
      <c r="AQ7412" s="1026"/>
      <c r="AR7412" s="1027"/>
    </row>
    <row r="7413" spans="43:44" x14ac:dyDescent="0.25">
      <c r="AQ7413" s="1026"/>
      <c r="AR7413" s="1027"/>
    </row>
    <row r="7414" spans="43:44" x14ac:dyDescent="0.25">
      <c r="AQ7414" s="1026"/>
      <c r="AR7414" s="1027"/>
    </row>
    <row r="7415" spans="43:44" x14ac:dyDescent="0.25">
      <c r="AQ7415" s="1026"/>
      <c r="AR7415" s="1027"/>
    </row>
    <row r="7416" spans="43:44" x14ac:dyDescent="0.25">
      <c r="AQ7416" s="1026"/>
      <c r="AR7416" s="1027"/>
    </row>
    <row r="7417" spans="43:44" x14ac:dyDescent="0.25">
      <c r="AQ7417" s="1026"/>
      <c r="AR7417" s="1027"/>
    </row>
    <row r="7418" spans="43:44" x14ac:dyDescent="0.25">
      <c r="AQ7418" s="1026"/>
      <c r="AR7418" s="1027"/>
    </row>
    <row r="7419" spans="43:44" x14ac:dyDescent="0.25">
      <c r="AQ7419" s="1026"/>
      <c r="AR7419" s="1027"/>
    </row>
    <row r="7420" spans="43:44" x14ac:dyDescent="0.25">
      <c r="AQ7420" s="1026"/>
      <c r="AR7420" s="1027"/>
    </row>
    <row r="7421" spans="43:44" x14ac:dyDescent="0.25">
      <c r="AQ7421" s="1026"/>
      <c r="AR7421" s="1027"/>
    </row>
    <row r="7422" spans="43:44" x14ac:dyDescent="0.25">
      <c r="AQ7422" s="1026"/>
      <c r="AR7422" s="1027"/>
    </row>
    <row r="7423" spans="43:44" x14ac:dyDescent="0.25">
      <c r="AQ7423" s="1026"/>
      <c r="AR7423" s="1027"/>
    </row>
    <row r="7424" spans="43:44" x14ac:dyDescent="0.25">
      <c r="AQ7424" s="1026"/>
      <c r="AR7424" s="1027"/>
    </row>
    <row r="7425" spans="43:44" x14ac:dyDescent="0.25">
      <c r="AQ7425" s="1026"/>
      <c r="AR7425" s="1027"/>
    </row>
    <row r="7426" spans="43:44" x14ac:dyDescent="0.25">
      <c r="AQ7426" s="1026"/>
      <c r="AR7426" s="1027"/>
    </row>
    <row r="7427" spans="43:44" x14ac:dyDescent="0.25">
      <c r="AQ7427" s="1026"/>
      <c r="AR7427" s="1027"/>
    </row>
    <row r="7428" spans="43:44" x14ac:dyDescent="0.25">
      <c r="AQ7428" s="1026"/>
      <c r="AR7428" s="1027"/>
    </row>
    <row r="7429" spans="43:44" x14ac:dyDescent="0.25">
      <c r="AQ7429" s="1026"/>
      <c r="AR7429" s="1027"/>
    </row>
    <row r="7430" spans="43:44" x14ac:dyDescent="0.25">
      <c r="AQ7430" s="1026"/>
      <c r="AR7430" s="1027"/>
    </row>
    <row r="7431" spans="43:44" x14ac:dyDescent="0.25">
      <c r="AQ7431" s="1026"/>
      <c r="AR7431" s="1027"/>
    </row>
    <row r="7432" spans="43:44" x14ac:dyDescent="0.25">
      <c r="AQ7432" s="1026"/>
      <c r="AR7432" s="1027"/>
    </row>
    <row r="7433" spans="43:44" x14ac:dyDescent="0.25">
      <c r="AQ7433" s="1026"/>
      <c r="AR7433" s="1027"/>
    </row>
    <row r="7434" spans="43:44" x14ac:dyDescent="0.25">
      <c r="AQ7434" s="1026"/>
      <c r="AR7434" s="1027"/>
    </row>
    <row r="7435" spans="43:44" x14ac:dyDescent="0.25">
      <c r="AQ7435" s="1026"/>
      <c r="AR7435" s="1027"/>
    </row>
    <row r="7436" spans="43:44" x14ac:dyDescent="0.25">
      <c r="AQ7436" s="1026"/>
      <c r="AR7436" s="1027"/>
    </row>
    <row r="7437" spans="43:44" x14ac:dyDescent="0.25">
      <c r="AQ7437" s="1026"/>
      <c r="AR7437" s="1027"/>
    </row>
    <row r="7438" spans="43:44" x14ac:dyDescent="0.25">
      <c r="AQ7438" s="1026"/>
      <c r="AR7438" s="1027"/>
    </row>
    <row r="7439" spans="43:44" x14ac:dyDescent="0.25">
      <c r="AQ7439" s="1026"/>
      <c r="AR7439" s="1027"/>
    </row>
    <row r="7440" spans="43:44" x14ac:dyDescent="0.25">
      <c r="AQ7440" s="1026"/>
      <c r="AR7440" s="1027"/>
    </row>
    <row r="7441" spans="43:44" x14ac:dyDescent="0.25">
      <c r="AQ7441" s="1026"/>
      <c r="AR7441" s="1027"/>
    </row>
    <row r="7442" spans="43:44" x14ac:dyDescent="0.25">
      <c r="AQ7442" s="1026"/>
      <c r="AR7442" s="1027"/>
    </row>
    <row r="7443" spans="43:44" x14ac:dyDescent="0.25">
      <c r="AQ7443" s="1026"/>
      <c r="AR7443" s="1027"/>
    </row>
    <row r="7444" spans="43:44" x14ac:dyDescent="0.25">
      <c r="AQ7444" s="1026"/>
      <c r="AR7444" s="1027"/>
    </row>
    <row r="7445" spans="43:44" x14ac:dyDescent="0.25">
      <c r="AQ7445" s="1026"/>
      <c r="AR7445" s="1027"/>
    </row>
    <row r="7446" spans="43:44" x14ac:dyDescent="0.25">
      <c r="AQ7446" s="1026"/>
      <c r="AR7446" s="1027"/>
    </row>
    <row r="7447" spans="43:44" x14ac:dyDescent="0.25">
      <c r="AQ7447" s="1026"/>
      <c r="AR7447" s="1027"/>
    </row>
    <row r="7448" spans="43:44" x14ac:dyDescent="0.25">
      <c r="AQ7448" s="1026"/>
      <c r="AR7448" s="1027"/>
    </row>
    <row r="7449" spans="43:44" x14ac:dyDescent="0.25">
      <c r="AQ7449" s="1026"/>
      <c r="AR7449" s="1027"/>
    </row>
    <row r="7450" spans="43:44" x14ac:dyDescent="0.25">
      <c r="AQ7450" s="1026"/>
      <c r="AR7450" s="1027"/>
    </row>
    <row r="7451" spans="43:44" x14ac:dyDescent="0.25">
      <c r="AQ7451" s="1026"/>
      <c r="AR7451" s="1027"/>
    </row>
    <row r="7452" spans="43:44" x14ac:dyDescent="0.25">
      <c r="AQ7452" s="1026"/>
      <c r="AR7452" s="1027"/>
    </row>
    <row r="7453" spans="43:44" x14ac:dyDescent="0.25">
      <c r="AQ7453" s="1026"/>
      <c r="AR7453" s="1027"/>
    </row>
    <row r="7454" spans="43:44" x14ac:dyDescent="0.25">
      <c r="AQ7454" s="1026"/>
      <c r="AR7454" s="1027"/>
    </row>
    <row r="7455" spans="43:44" x14ac:dyDescent="0.25">
      <c r="AQ7455" s="1026"/>
      <c r="AR7455" s="1027"/>
    </row>
    <row r="7456" spans="43:44" x14ac:dyDescent="0.25">
      <c r="AQ7456" s="1026"/>
      <c r="AR7456" s="1027"/>
    </row>
    <row r="7457" spans="43:44" x14ac:dyDescent="0.25">
      <c r="AQ7457" s="1026"/>
      <c r="AR7457" s="1027"/>
    </row>
    <row r="7458" spans="43:44" x14ac:dyDescent="0.25">
      <c r="AQ7458" s="1026"/>
      <c r="AR7458" s="1027"/>
    </row>
    <row r="7459" spans="43:44" x14ac:dyDescent="0.25">
      <c r="AQ7459" s="1026"/>
      <c r="AR7459" s="1027"/>
    </row>
    <row r="7460" spans="43:44" x14ac:dyDescent="0.25">
      <c r="AQ7460" s="1026"/>
      <c r="AR7460" s="1027"/>
    </row>
    <row r="7461" spans="43:44" x14ac:dyDescent="0.25">
      <c r="AQ7461" s="1026"/>
      <c r="AR7461" s="1027"/>
    </row>
    <row r="7462" spans="43:44" x14ac:dyDescent="0.25">
      <c r="AQ7462" s="1026"/>
      <c r="AR7462" s="1027"/>
    </row>
    <row r="7463" spans="43:44" x14ac:dyDescent="0.25">
      <c r="AQ7463" s="1026"/>
      <c r="AR7463" s="1027"/>
    </row>
    <row r="7464" spans="43:44" x14ac:dyDescent="0.25">
      <c r="AQ7464" s="1026"/>
      <c r="AR7464" s="1027"/>
    </row>
    <row r="7465" spans="43:44" x14ac:dyDescent="0.25">
      <c r="AQ7465" s="1026"/>
      <c r="AR7465" s="1027"/>
    </row>
    <row r="7466" spans="43:44" x14ac:dyDescent="0.25">
      <c r="AQ7466" s="1026"/>
      <c r="AR7466" s="1027"/>
    </row>
    <row r="7467" spans="43:44" x14ac:dyDescent="0.25">
      <c r="AQ7467" s="1026"/>
      <c r="AR7467" s="1027"/>
    </row>
    <row r="7468" spans="43:44" x14ac:dyDescent="0.25">
      <c r="AQ7468" s="1026"/>
      <c r="AR7468" s="1027"/>
    </row>
    <row r="7469" spans="43:44" x14ac:dyDescent="0.25">
      <c r="AQ7469" s="1026"/>
      <c r="AR7469" s="1027"/>
    </row>
    <row r="7470" spans="43:44" x14ac:dyDescent="0.25">
      <c r="AQ7470" s="1026"/>
      <c r="AR7470" s="1027"/>
    </row>
    <row r="7471" spans="43:44" x14ac:dyDescent="0.25">
      <c r="AQ7471" s="1026"/>
      <c r="AR7471" s="1027"/>
    </row>
    <row r="7472" spans="43:44" x14ac:dyDescent="0.25">
      <c r="AQ7472" s="1026"/>
      <c r="AR7472" s="1027"/>
    </row>
    <row r="7473" spans="43:44" x14ac:dyDescent="0.25">
      <c r="AQ7473" s="1026"/>
      <c r="AR7473" s="1027"/>
    </row>
    <row r="7474" spans="43:44" x14ac:dyDescent="0.25">
      <c r="AQ7474" s="1026"/>
      <c r="AR7474" s="1027"/>
    </row>
    <row r="7475" spans="43:44" x14ac:dyDescent="0.25">
      <c r="AQ7475" s="1026"/>
      <c r="AR7475" s="1027"/>
    </row>
    <row r="7476" spans="43:44" x14ac:dyDescent="0.25">
      <c r="AQ7476" s="1026"/>
      <c r="AR7476" s="1027"/>
    </row>
    <row r="7477" spans="43:44" x14ac:dyDescent="0.25">
      <c r="AQ7477" s="1026"/>
      <c r="AR7477" s="1027"/>
    </row>
    <row r="7478" spans="43:44" x14ac:dyDescent="0.25">
      <c r="AQ7478" s="1026"/>
      <c r="AR7478" s="1027"/>
    </row>
    <row r="7479" spans="43:44" x14ac:dyDescent="0.25">
      <c r="AQ7479" s="1026"/>
      <c r="AR7479" s="1027"/>
    </row>
    <row r="7480" spans="43:44" x14ac:dyDescent="0.25">
      <c r="AQ7480" s="1026"/>
      <c r="AR7480" s="1027"/>
    </row>
    <row r="7481" spans="43:44" x14ac:dyDescent="0.25">
      <c r="AQ7481" s="1026"/>
      <c r="AR7481" s="1027"/>
    </row>
    <row r="7482" spans="43:44" x14ac:dyDescent="0.25">
      <c r="AQ7482" s="1026"/>
      <c r="AR7482" s="1027"/>
    </row>
    <row r="7483" spans="43:44" x14ac:dyDescent="0.25">
      <c r="AQ7483" s="1026"/>
      <c r="AR7483" s="1027"/>
    </row>
    <row r="7484" spans="43:44" x14ac:dyDescent="0.25">
      <c r="AQ7484" s="1026"/>
      <c r="AR7484" s="1027"/>
    </row>
    <row r="7485" spans="43:44" x14ac:dyDescent="0.25">
      <c r="AQ7485" s="1026"/>
      <c r="AR7485" s="1027"/>
    </row>
    <row r="7486" spans="43:44" x14ac:dyDescent="0.25">
      <c r="AQ7486" s="1026"/>
      <c r="AR7486" s="1027"/>
    </row>
    <row r="7487" spans="43:44" x14ac:dyDescent="0.25">
      <c r="AQ7487" s="1026"/>
      <c r="AR7487" s="1027"/>
    </row>
    <row r="7488" spans="43:44" x14ac:dyDescent="0.25">
      <c r="AQ7488" s="1026"/>
      <c r="AR7488" s="1027"/>
    </row>
    <row r="7489" spans="43:44" x14ac:dyDescent="0.25">
      <c r="AQ7489" s="1026"/>
      <c r="AR7489" s="1027"/>
    </row>
    <row r="7490" spans="43:44" x14ac:dyDescent="0.25">
      <c r="AQ7490" s="1026"/>
      <c r="AR7490" s="1027"/>
    </row>
    <row r="7491" spans="43:44" x14ac:dyDescent="0.25">
      <c r="AQ7491" s="1026"/>
      <c r="AR7491" s="1027"/>
    </row>
    <row r="7492" spans="43:44" x14ac:dyDescent="0.25">
      <c r="AQ7492" s="1026"/>
      <c r="AR7492" s="1027"/>
    </row>
    <row r="7493" spans="43:44" x14ac:dyDescent="0.25">
      <c r="AQ7493" s="1026"/>
      <c r="AR7493" s="1027"/>
    </row>
    <row r="7494" spans="43:44" x14ac:dyDescent="0.25">
      <c r="AQ7494" s="1026"/>
      <c r="AR7494" s="1027"/>
    </row>
    <row r="7495" spans="43:44" x14ac:dyDescent="0.25">
      <c r="AQ7495" s="1026"/>
      <c r="AR7495" s="1027"/>
    </row>
    <row r="7496" spans="43:44" x14ac:dyDescent="0.25">
      <c r="AQ7496" s="1026"/>
      <c r="AR7496" s="1027"/>
    </row>
    <row r="7497" spans="43:44" x14ac:dyDescent="0.25">
      <c r="AQ7497" s="1026"/>
      <c r="AR7497" s="1027"/>
    </row>
    <row r="7498" spans="43:44" x14ac:dyDescent="0.25">
      <c r="AQ7498" s="1026"/>
      <c r="AR7498" s="1027"/>
    </row>
    <row r="7499" spans="43:44" x14ac:dyDescent="0.25">
      <c r="AQ7499" s="1026"/>
      <c r="AR7499" s="1027"/>
    </row>
    <row r="7500" spans="43:44" x14ac:dyDescent="0.25">
      <c r="AQ7500" s="1026"/>
      <c r="AR7500" s="1027"/>
    </row>
    <row r="7501" spans="43:44" x14ac:dyDescent="0.25">
      <c r="AQ7501" s="1026"/>
      <c r="AR7501" s="1027"/>
    </row>
    <row r="7502" spans="43:44" x14ac:dyDescent="0.25">
      <c r="AQ7502" s="1026"/>
      <c r="AR7502" s="1027"/>
    </row>
    <row r="7503" spans="43:44" x14ac:dyDescent="0.25">
      <c r="AQ7503" s="1026"/>
      <c r="AR7503" s="1027"/>
    </row>
    <row r="7504" spans="43:44" x14ac:dyDescent="0.25">
      <c r="AQ7504" s="1026"/>
      <c r="AR7504" s="1027"/>
    </row>
    <row r="7505" spans="43:44" x14ac:dyDescent="0.25">
      <c r="AQ7505" s="1026"/>
      <c r="AR7505" s="1027"/>
    </row>
    <row r="7506" spans="43:44" x14ac:dyDescent="0.25">
      <c r="AQ7506" s="1026"/>
      <c r="AR7506" s="1027"/>
    </row>
    <row r="7507" spans="43:44" x14ac:dyDescent="0.25">
      <c r="AQ7507" s="1026"/>
      <c r="AR7507" s="1027"/>
    </row>
    <row r="7508" spans="43:44" x14ac:dyDescent="0.25">
      <c r="AQ7508" s="1026"/>
      <c r="AR7508" s="1027"/>
    </row>
    <row r="7509" spans="43:44" x14ac:dyDescent="0.25">
      <c r="AQ7509" s="1026"/>
      <c r="AR7509" s="1027"/>
    </row>
    <row r="7510" spans="43:44" x14ac:dyDescent="0.25">
      <c r="AQ7510" s="1026"/>
      <c r="AR7510" s="1027"/>
    </row>
    <row r="7511" spans="43:44" x14ac:dyDescent="0.25">
      <c r="AQ7511" s="1026"/>
      <c r="AR7511" s="1027"/>
    </row>
    <row r="7512" spans="43:44" x14ac:dyDescent="0.25">
      <c r="AQ7512" s="1026"/>
      <c r="AR7512" s="1027"/>
    </row>
    <row r="7513" spans="43:44" x14ac:dyDescent="0.25">
      <c r="AQ7513" s="1026"/>
      <c r="AR7513" s="1027"/>
    </row>
    <row r="7514" spans="43:44" x14ac:dyDescent="0.25">
      <c r="AQ7514" s="1026"/>
      <c r="AR7514" s="1027"/>
    </row>
    <row r="7515" spans="43:44" x14ac:dyDescent="0.25">
      <c r="AQ7515" s="1026"/>
      <c r="AR7515" s="1027"/>
    </row>
    <row r="7516" spans="43:44" x14ac:dyDescent="0.25">
      <c r="AQ7516" s="1026"/>
      <c r="AR7516" s="1027"/>
    </row>
    <row r="7517" spans="43:44" x14ac:dyDescent="0.25">
      <c r="AQ7517" s="1026"/>
      <c r="AR7517" s="1027"/>
    </row>
    <row r="7518" spans="43:44" x14ac:dyDescent="0.25">
      <c r="AQ7518" s="1026"/>
      <c r="AR7518" s="1027"/>
    </row>
    <row r="7519" spans="43:44" x14ac:dyDescent="0.25">
      <c r="AQ7519" s="1026"/>
      <c r="AR7519" s="1027"/>
    </row>
    <row r="7520" spans="43:44" x14ac:dyDescent="0.25">
      <c r="AQ7520" s="1026"/>
      <c r="AR7520" s="1027"/>
    </row>
    <row r="7521" spans="43:44" x14ac:dyDescent="0.25">
      <c r="AQ7521" s="1026"/>
      <c r="AR7521" s="1027"/>
    </row>
    <row r="7522" spans="43:44" x14ac:dyDescent="0.25">
      <c r="AQ7522" s="1026"/>
      <c r="AR7522" s="1027"/>
    </row>
    <row r="7523" spans="43:44" x14ac:dyDescent="0.25">
      <c r="AQ7523" s="1026"/>
      <c r="AR7523" s="1027"/>
    </row>
    <row r="7524" spans="43:44" x14ac:dyDescent="0.25">
      <c r="AQ7524" s="1026"/>
      <c r="AR7524" s="1027"/>
    </row>
    <row r="7525" spans="43:44" x14ac:dyDescent="0.25">
      <c r="AQ7525" s="1026"/>
      <c r="AR7525" s="1027"/>
    </row>
    <row r="7526" spans="43:44" x14ac:dyDescent="0.25">
      <c r="AQ7526" s="1026"/>
      <c r="AR7526" s="1027"/>
    </row>
    <row r="7527" spans="43:44" x14ac:dyDescent="0.25">
      <c r="AQ7527" s="1026"/>
      <c r="AR7527" s="1027"/>
    </row>
    <row r="7528" spans="43:44" x14ac:dyDescent="0.25">
      <c r="AQ7528" s="1026"/>
      <c r="AR7528" s="1027"/>
    </row>
    <row r="7529" spans="43:44" x14ac:dyDescent="0.25">
      <c r="AQ7529" s="1026"/>
      <c r="AR7529" s="1027"/>
    </row>
    <row r="7530" spans="43:44" x14ac:dyDescent="0.25">
      <c r="AQ7530" s="1026"/>
      <c r="AR7530" s="1027"/>
    </row>
    <row r="7531" spans="43:44" x14ac:dyDescent="0.25">
      <c r="AQ7531" s="1026"/>
      <c r="AR7531" s="1027"/>
    </row>
    <row r="7532" spans="43:44" x14ac:dyDescent="0.25">
      <c r="AQ7532" s="1026"/>
      <c r="AR7532" s="1027"/>
    </row>
    <row r="7533" spans="43:44" x14ac:dyDescent="0.25">
      <c r="AQ7533" s="1026"/>
      <c r="AR7533" s="1027"/>
    </row>
    <row r="7534" spans="43:44" x14ac:dyDescent="0.25">
      <c r="AQ7534" s="1026"/>
      <c r="AR7534" s="1027"/>
    </row>
    <row r="7535" spans="43:44" x14ac:dyDescent="0.25">
      <c r="AQ7535" s="1026"/>
      <c r="AR7535" s="1027"/>
    </row>
    <row r="7536" spans="43:44" x14ac:dyDescent="0.25">
      <c r="AQ7536" s="1026"/>
      <c r="AR7536" s="1027"/>
    </row>
    <row r="7537" spans="43:44" x14ac:dyDescent="0.25">
      <c r="AQ7537" s="1026"/>
      <c r="AR7537" s="1027"/>
    </row>
    <row r="7538" spans="43:44" x14ac:dyDescent="0.25">
      <c r="AQ7538" s="1026"/>
      <c r="AR7538" s="1027"/>
    </row>
    <row r="7539" spans="43:44" x14ac:dyDescent="0.25">
      <c r="AQ7539" s="1026"/>
      <c r="AR7539" s="1027"/>
    </row>
    <row r="7540" spans="43:44" x14ac:dyDescent="0.25">
      <c r="AQ7540" s="1026"/>
      <c r="AR7540" s="1027"/>
    </row>
    <row r="7541" spans="43:44" x14ac:dyDescent="0.25">
      <c r="AQ7541" s="1026"/>
      <c r="AR7541" s="1027"/>
    </row>
    <row r="7542" spans="43:44" x14ac:dyDescent="0.25">
      <c r="AQ7542" s="1026"/>
      <c r="AR7542" s="1027"/>
    </row>
    <row r="7543" spans="43:44" x14ac:dyDescent="0.25">
      <c r="AQ7543" s="1026"/>
      <c r="AR7543" s="1027"/>
    </row>
    <row r="7544" spans="43:44" x14ac:dyDescent="0.25">
      <c r="AQ7544" s="1026"/>
      <c r="AR7544" s="1027"/>
    </row>
    <row r="7545" spans="43:44" x14ac:dyDescent="0.25">
      <c r="AQ7545" s="1026"/>
      <c r="AR7545" s="1027"/>
    </row>
    <row r="7546" spans="43:44" x14ac:dyDescent="0.25">
      <c r="AQ7546" s="1026"/>
      <c r="AR7546" s="1027"/>
    </row>
    <row r="7547" spans="43:44" x14ac:dyDescent="0.25">
      <c r="AQ7547" s="1026"/>
      <c r="AR7547" s="1027"/>
    </row>
    <row r="7548" spans="43:44" x14ac:dyDescent="0.25">
      <c r="AQ7548" s="1026"/>
      <c r="AR7548" s="1027"/>
    </row>
    <row r="7549" spans="43:44" x14ac:dyDescent="0.25">
      <c r="AQ7549" s="1026"/>
      <c r="AR7549" s="1027"/>
    </row>
    <row r="7550" spans="43:44" x14ac:dyDescent="0.25">
      <c r="AQ7550" s="1026"/>
      <c r="AR7550" s="1027"/>
    </row>
    <row r="7551" spans="43:44" x14ac:dyDescent="0.25">
      <c r="AQ7551" s="1026"/>
      <c r="AR7551" s="1027"/>
    </row>
    <row r="7552" spans="43:44" x14ac:dyDescent="0.25">
      <c r="AQ7552" s="1026"/>
      <c r="AR7552" s="1027"/>
    </row>
    <row r="7553" spans="43:44" x14ac:dyDescent="0.25">
      <c r="AQ7553" s="1026"/>
      <c r="AR7553" s="1027"/>
    </row>
    <row r="7554" spans="43:44" x14ac:dyDescent="0.25">
      <c r="AQ7554" s="1026"/>
      <c r="AR7554" s="1027"/>
    </row>
    <row r="7555" spans="43:44" x14ac:dyDescent="0.25">
      <c r="AQ7555" s="1026"/>
      <c r="AR7555" s="1027"/>
    </row>
    <row r="7556" spans="43:44" x14ac:dyDescent="0.25">
      <c r="AQ7556" s="1026"/>
      <c r="AR7556" s="1027"/>
    </row>
    <row r="7557" spans="43:44" x14ac:dyDescent="0.25">
      <c r="AQ7557" s="1026"/>
      <c r="AR7557" s="1027"/>
    </row>
    <row r="7558" spans="43:44" x14ac:dyDescent="0.25">
      <c r="AQ7558" s="1026"/>
      <c r="AR7558" s="1027"/>
    </row>
    <row r="7559" spans="43:44" x14ac:dyDescent="0.25">
      <c r="AQ7559" s="1026"/>
      <c r="AR7559" s="1027"/>
    </row>
    <row r="7560" spans="43:44" x14ac:dyDescent="0.25">
      <c r="AQ7560" s="1026"/>
      <c r="AR7560" s="1027"/>
    </row>
    <row r="7561" spans="43:44" x14ac:dyDescent="0.25">
      <c r="AQ7561" s="1026"/>
      <c r="AR7561" s="1027"/>
    </row>
    <row r="7562" spans="43:44" x14ac:dyDescent="0.25">
      <c r="AQ7562" s="1026"/>
      <c r="AR7562" s="1027"/>
    </row>
    <row r="7563" spans="43:44" x14ac:dyDescent="0.25">
      <c r="AQ7563" s="1026"/>
      <c r="AR7563" s="1027"/>
    </row>
    <row r="7564" spans="43:44" x14ac:dyDescent="0.25">
      <c r="AQ7564" s="1026"/>
      <c r="AR7564" s="1027"/>
    </row>
    <row r="7565" spans="43:44" x14ac:dyDescent="0.25">
      <c r="AQ7565" s="1026"/>
      <c r="AR7565" s="1027"/>
    </row>
    <row r="7566" spans="43:44" x14ac:dyDescent="0.25">
      <c r="AQ7566" s="1026"/>
      <c r="AR7566" s="1027"/>
    </row>
    <row r="7567" spans="43:44" x14ac:dyDescent="0.25">
      <c r="AQ7567" s="1026"/>
      <c r="AR7567" s="1027"/>
    </row>
    <row r="7568" spans="43:44" x14ac:dyDescent="0.25">
      <c r="AQ7568" s="1026"/>
      <c r="AR7568" s="1027"/>
    </row>
    <row r="7569" spans="43:44" x14ac:dyDescent="0.25">
      <c r="AQ7569" s="1026"/>
      <c r="AR7569" s="1027"/>
    </row>
    <row r="7570" spans="43:44" x14ac:dyDescent="0.25">
      <c r="AQ7570" s="1026"/>
      <c r="AR7570" s="1027"/>
    </row>
    <row r="7571" spans="43:44" x14ac:dyDescent="0.25">
      <c r="AQ7571" s="1026"/>
      <c r="AR7571" s="1027"/>
    </row>
    <row r="7572" spans="43:44" x14ac:dyDescent="0.25">
      <c r="AQ7572" s="1026"/>
      <c r="AR7572" s="1027"/>
    </row>
    <row r="7573" spans="43:44" x14ac:dyDescent="0.25">
      <c r="AQ7573" s="1026"/>
      <c r="AR7573" s="1027"/>
    </row>
    <row r="7574" spans="43:44" x14ac:dyDescent="0.25">
      <c r="AQ7574" s="1026"/>
      <c r="AR7574" s="1027"/>
    </row>
    <row r="7575" spans="43:44" x14ac:dyDescent="0.25">
      <c r="AQ7575" s="1026"/>
      <c r="AR7575" s="1027"/>
    </row>
    <row r="7576" spans="43:44" x14ac:dyDescent="0.25">
      <c r="AQ7576" s="1026"/>
      <c r="AR7576" s="1027"/>
    </row>
    <row r="7577" spans="43:44" x14ac:dyDescent="0.25">
      <c r="AQ7577" s="1026"/>
      <c r="AR7577" s="1027"/>
    </row>
    <row r="7578" spans="43:44" x14ac:dyDescent="0.25">
      <c r="AQ7578" s="1026"/>
      <c r="AR7578" s="1027"/>
    </row>
    <row r="7579" spans="43:44" x14ac:dyDescent="0.25">
      <c r="AQ7579" s="1026"/>
      <c r="AR7579" s="1027"/>
    </row>
    <row r="7580" spans="43:44" x14ac:dyDescent="0.25">
      <c r="AQ7580" s="1026"/>
      <c r="AR7580" s="1027"/>
    </row>
    <row r="7581" spans="43:44" x14ac:dyDescent="0.25">
      <c r="AQ7581" s="1026"/>
      <c r="AR7581" s="1027"/>
    </row>
    <row r="7582" spans="43:44" x14ac:dyDescent="0.25">
      <c r="AQ7582" s="1026"/>
      <c r="AR7582" s="1027"/>
    </row>
    <row r="7583" spans="43:44" x14ac:dyDescent="0.25">
      <c r="AQ7583" s="1026"/>
      <c r="AR7583" s="1027"/>
    </row>
    <row r="7584" spans="43:44" x14ac:dyDescent="0.25">
      <c r="AQ7584" s="1026"/>
      <c r="AR7584" s="1027"/>
    </row>
    <row r="7585" spans="43:44" x14ac:dyDescent="0.25">
      <c r="AQ7585" s="1026"/>
      <c r="AR7585" s="1027"/>
    </row>
    <row r="7586" spans="43:44" x14ac:dyDescent="0.25">
      <c r="AQ7586" s="1026"/>
      <c r="AR7586" s="1027"/>
    </row>
    <row r="7587" spans="43:44" x14ac:dyDescent="0.25">
      <c r="AQ7587" s="1026"/>
      <c r="AR7587" s="1027"/>
    </row>
    <row r="7588" spans="43:44" x14ac:dyDescent="0.25">
      <c r="AQ7588" s="1026"/>
      <c r="AR7588" s="1027"/>
    </row>
    <row r="7589" spans="43:44" x14ac:dyDescent="0.25">
      <c r="AQ7589" s="1026"/>
      <c r="AR7589" s="1027"/>
    </row>
    <row r="7590" spans="43:44" x14ac:dyDescent="0.25">
      <c r="AQ7590" s="1026"/>
      <c r="AR7590" s="1027"/>
    </row>
    <row r="7591" spans="43:44" x14ac:dyDescent="0.25">
      <c r="AQ7591" s="1026"/>
      <c r="AR7591" s="1027"/>
    </row>
    <row r="7592" spans="43:44" x14ac:dyDescent="0.25">
      <c r="AQ7592" s="1026"/>
      <c r="AR7592" s="1027"/>
    </row>
    <row r="7593" spans="43:44" x14ac:dyDescent="0.25">
      <c r="AQ7593" s="1026"/>
      <c r="AR7593" s="1027"/>
    </row>
    <row r="7594" spans="43:44" x14ac:dyDescent="0.25">
      <c r="AQ7594" s="1026"/>
      <c r="AR7594" s="1027"/>
    </row>
    <row r="7595" spans="43:44" x14ac:dyDescent="0.25">
      <c r="AQ7595" s="1026"/>
      <c r="AR7595" s="1027"/>
    </row>
    <row r="7596" spans="43:44" x14ac:dyDescent="0.25">
      <c r="AQ7596" s="1026"/>
      <c r="AR7596" s="1027"/>
    </row>
    <row r="7597" spans="43:44" x14ac:dyDescent="0.25">
      <c r="AQ7597" s="1026"/>
      <c r="AR7597" s="1027"/>
    </row>
    <row r="7598" spans="43:44" x14ac:dyDescent="0.25">
      <c r="AQ7598" s="1026"/>
      <c r="AR7598" s="1027"/>
    </row>
    <row r="7599" spans="43:44" x14ac:dyDescent="0.25">
      <c r="AQ7599" s="1026"/>
      <c r="AR7599" s="1027"/>
    </row>
    <row r="7600" spans="43:44" x14ac:dyDescent="0.25">
      <c r="AQ7600" s="1026"/>
      <c r="AR7600" s="1027"/>
    </row>
    <row r="7601" spans="43:44" x14ac:dyDescent="0.25">
      <c r="AQ7601" s="1026"/>
      <c r="AR7601" s="1027"/>
    </row>
    <row r="7602" spans="43:44" x14ac:dyDescent="0.25">
      <c r="AQ7602" s="1026"/>
      <c r="AR7602" s="1027"/>
    </row>
    <row r="7603" spans="43:44" x14ac:dyDescent="0.25">
      <c r="AQ7603" s="1026"/>
      <c r="AR7603" s="1027"/>
    </row>
    <row r="7604" spans="43:44" x14ac:dyDescent="0.25">
      <c r="AQ7604" s="1026"/>
      <c r="AR7604" s="1027"/>
    </row>
    <row r="7605" spans="43:44" x14ac:dyDescent="0.25">
      <c r="AQ7605" s="1026"/>
      <c r="AR7605" s="1027"/>
    </row>
    <row r="7606" spans="43:44" x14ac:dyDescent="0.25">
      <c r="AQ7606" s="1026"/>
      <c r="AR7606" s="1027"/>
    </row>
    <row r="7607" spans="43:44" x14ac:dyDescent="0.25">
      <c r="AQ7607" s="1026"/>
      <c r="AR7607" s="1027"/>
    </row>
    <row r="7608" spans="43:44" x14ac:dyDescent="0.25">
      <c r="AQ7608" s="1026"/>
      <c r="AR7608" s="1027"/>
    </row>
    <row r="7609" spans="43:44" x14ac:dyDescent="0.25">
      <c r="AQ7609" s="1026"/>
      <c r="AR7609" s="1027"/>
    </row>
    <row r="7610" spans="43:44" x14ac:dyDescent="0.25">
      <c r="AQ7610" s="1026"/>
      <c r="AR7610" s="1027"/>
    </row>
    <row r="7611" spans="43:44" x14ac:dyDescent="0.25">
      <c r="AQ7611" s="1026"/>
      <c r="AR7611" s="1027"/>
    </row>
    <row r="7612" spans="43:44" x14ac:dyDescent="0.25">
      <c r="AQ7612" s="1026"/>
      <c r="AR7612" s="1027"/>
    </row>
    <row r="7613" spans="43:44" x14ac:dyDescent="0.25">
      <c r="AQ7613" s="1026"/>
      <c r="AR7613" s="1027"/>
    </row>
    <row r="7614" spans="43:44" x14ac:dyDescent="0.25">
      <c r="AQ7614" s="1026"/>
      <c r="AR7614" s="1027"/>
    </row>
    <row r="7615" spans="43:44" x14ac:dyDescent="0.25">
      <c r="AQ7615" s="1026"/>
      <c r="AR7615" s="1027"/>
    </row>
    <row r="7616" spans="43:44" x14ac:dyDescent="0.25">
      <c r="AQ7616" s="1026"/>
      <c r="AR7616" s="1027"/>
    </row>
    <row r="7617" spans="43:44" x14ac:dyDescent="0.25">
      <c r="AQ7617" s="1026"/>
      <c r="AR7617" s="1027"/>
    </row>
    <row r="7618" spans="43:44" x14ac:dyDescent="0.25">
      <c r="AQ7618" s="1026"/>
      <c r="AR7618" s="1027"/>
    </row>
    <row r="7619" spans="43:44" x14ac:dyDescent="0.25">
      <c r="AQ7619" s="1026"/>
      <c r="AR7619" s="1027"/>
    </row>
    <row r="7620" spans="43:44" x14ac:dyDescent="0.25">
      <c r="AQ7620" s="1026"/>
      <c r="AR7620" s="1027"/>
    </row>
    <row r="7621" spans="43:44" x14ac:dyDescent="0.25">
      <c r="AQ7621" s="1026"/>
      <c r="AR7621" s="1027"/>
    </row>
    <row r="7622" spans="43:44" x14ac:dyDescent="0.25">
      <c r="AQ7622" s="1026"/>
      <c r="AR7622" s="1027"/>
    </row>
    <row r="7623" spans="43:44" x14ac:dyDescent="0.25">
      <c r="AQ7623" s="1026"/>
      <c r="AR7623" s="1027"/>
    </row>
    <row r="7624" spans="43:44" x14ac:dyDescent="0.25">
      <c r="AQ7624" s="1026"/>
      <c r="AR7624" s="1027"/>
    </row>
    <row r="7625" spans="43:44" x14ac:dyDescent="0.25">
      <c r="AQ7625" s="1026"/>
      <c r="AR7625" s="1027"/>
    </row>
    <row r="7626" spans="43:44" x14ac:dyDescent="0.25">
      <c r="AQ7626" s="1026"/>
      <c r="AR7626" s="1027"/>
    </row>
    <row r="7627" spans="43:44" x14ac:dyDescent="0.25">
      <c r="AQ7627" s="1026"/>
      <c r="AR7627" s="1027"/>
    </row>
    <row r="7628" spans="43:44" x14ac:dyDescent="0.25">
      <c r="AQ7628" s="1026"/>
      <c r="AR7628" s="1027"/>
    </row>
    <row r="7629" spans="43:44" x14ac:dyDescent="0.25">
      <c r="AQ7629" s="1026"/>
      <c r="AR7629" s="1027"/>
    </row>
    <row r="7630" spans="43:44" x14ac:dyDescent="0.25">
      <c r="AQ7630" s="1026"/>
      <c r="AR7630" s="1027"/>
    </row>
    <row r="7631" spans="43:44" x14ac:dyDescent="0.25">
      <c r="AQ7631" s="1026"/>
      <c r="AR7631" s="1027"/>
    </row>
    <row r="7632" spans="43:44" x14ac:dyDescent="0.25">
      <c r="AQ7632" s="1026"/>
      <c r="AR7632" s="1027"/>
    </row>
    <row r="7633" spans="43:44" x14ac:dyDescent="0.25">
      <c r="AQ7633" s="1026"/>
      <c r="AR7633" s="1027"/>
    </row>
    <row r="7634" spans="43:44" x14ac:dyDescent="0.25">
      <c r="AQ7634" s="1026"/>
      <c r="AR7634" s="1027"/>
    </row>
    <row r="7635" spans="43:44" x14ac:dyDescent="0.25">
      <c r="AQ7635" s="1026"/>
      <c r="AR7635" s="1027"/>
    </row>
    <row r="7636" spans="43:44" x14ac:dyDescent="0.25">
      <c r="AQ7636" s="1026"/>
      <c r="AR7636" s="1027"/>
    </row>
    <row r="7637" spans="43:44" x14ac:dyDescent="0.25">
      <c r="AQ7637" s="1026"/>
      <c r="AR7637" s="1027"/>
    </row>
    <row r="7638" spans="43:44" x14ac:dyDescent="0.25">
      <c r="AQ7638" s="1026"/>
      <c r="AR7638" s="1027"/>
    </row>
    <row r="7639" spans="43:44" x14ac:dyDescent="0.25">
      <c r="AQ7639" s="1026"/>
      <c r="AR7639" s="1027"/>
    </row>
    <row r="7640" spans="43:44" x14ac:dyDescent="0.25">
      <c r="AQ7640" s="1026"/>
      <c r="AR7640" s="1027"/>
    </row>
    <row r="7641" spans="43:44" x14ac:dyDescent="0.25">
      <c r="AQ7641" s="1026"/>
      <c r="AR7641" s="1027"/>
    </row>
    <row r="7642" spans="43:44" x14ac:dyDescent="0.25">
      <c r="AQ7642" s="1026"/>
      <c r="AR7642" s="1027"/>
    </row>
    <row r="7643" spans="43:44" x14ac:dyDescent="0.25">
      <c r="AQ7643" s="1026"/>
      <c r="AR7643" s="1027"/>
    </row>
    <row r="7644" spans="43:44" x14ac:dyDescent="0.25">
      <c r="AQ7644" s="1026"/>
      <c r="AR7644" s="1027"/>
    </row>
    <row r="7645" spans="43:44" x14ac:dyDescent="0.25">
      <c r="AQ7645" s="1026"/>
      <c r="AR7645" s="1027"/>
    </row>
    <row r="7646" spans="43:44" x14ac:dyDescent="0.25">
      <c r="AQ7646" s="1026"/>
      <c r="AR7646" s="1027"/>
    </row>
    <row r="7647" spans="43:44" x14ac:dyDescent="0.25">
      <c r="AQ7647" s="1026"/>
      <c r="AR7647" s="1027"/>
    </row>
    <row r="7648" spans="43:44" x14ac:dyDescent="0.25">
      <c r="AQ7648" s="1026"/>
      <c r="AR7648" s="1027"/>
    </row>
    <row r="7649" spans="43:44" x14ac:dyDescent="0.25">
      <c r="AQ7649" s="1026"/>
      <c r="AR7649" s="1027"/>
    </row>
    <row r="7650" spans="43:44" x14ac:dyDescent="0.25">
      <c r="AQ7650" s="1026"/>
      <c r="AR7650" s="1027"/>
    </row>
    <row r="7651" spans="43:44" x14ac:dyDescent="0.25">
      <c r="AQ7651" s="1026"/>
      <c r="AR7651" s="1027"/>
    </row>
    <row r="7652" spans="43:44" x14ac:dyDescent="0.25">
      <c r="AQ7652" s="1026"/>
      <c r="AR7652" s="1027"/>
    </row>
    <row r="7653" spans="43:44" x14ac:dyDescent="0.25">
      <c r="AQ7653" s="1026"/>
      <c r="AR7653" s="1027"/>
    </row>
    <row r="7654" spans="43:44" x14ac:dyDescent="0.25">
      <c r="AQ7654" s="1026"/>
      <c r="AR7654" s="1027"/>
    </row>
    <row r="7655" spans="43:44" x14ac:dyDescent="0.25">
      <c r="AQ7655" s="1026"/>
      <c r="AR7655" s="1027"/>
    </row>
    <row r="7656" spans="43:44" x14ac:dyDescent="0.25">
      <c r="AQ7656" s="1026"/>
      <c r="AR7656" s="1027"/>
    </row>
    <row r="7657" spans="43:44" x14ac:dyDescent="0.25">
      <c r="AQ7657" s="1026"/>
      <c r="AR7657" s="1027"/>
    </row>
    <row r="7658" spans="43:44" x14ac:dyDescent="0.25">
      <c r="AQ7658" s="1026"/>
      <c r="AR7658" s="1027"/>
    </row>
    <row r="7659" spans="43:44" x14ac:dyDescent="0.25">
      <c r="AQ7659" s="1026"/>
      <c r="AR7659" s="1027"/>
    </row>
    <row r="7660" spans="43:44" x14ac:dyDescent="0.25">
      <c r="AQ7660" s="1026"/>
      <c r="AR7660" s="1027"/>
    </row>
    <row r="7661" spans="43:44" x14ac:dyDescent="0.25">
      <c r="AQ7661" s="1026"/>
      <c r="AR7661" s="1027"/>
    </row>
    <row r="7662" spans="43:44" x14ac:dyDescent="0.25">
      <c r="AQ7662" s="1026"/>
      <c r="AR7662" s="1027"/>
    </row>
    <row r="7663" spans="43:44" x14ac:dyDescent="0.25">
      <c r="AQ7663" s="1026"/>
      <c r="AR7663" s="1027"/>
    </row>
    <row r="7664" spans="43:44" x14ac:dyDescent="0.25">
      <c r="AQ7664" s="1026"/>
      <c r="AR7664" s="1027"/>
    </row>
    <row r="7665" spans="43:44" x14ac:dyDescent="0.25">
      <c r="AQ7665" s="1026"/>
      <c r="AR7665" s="1027"/>
    </row>
    <row r="7666" spans="43:44" x14ac:dyDescent="0.25">
      <c r="AQ7666" s="1026"/>
      <c r="AR7666" s="1027"/>
    </row>
    <row r="7667" spans="43:44" x14ac:dyDescent="0.25">
      <c r="AQ7667" s="1026"/>
      <c r="AR7667" s="1027"/>
    </row>
    <row r="7668" spans="43:44" x14ac:dyDescent="0.25">
      <c r="AQ7668" s="1026"/>
      <c r="AR7668" s="1027"/>
    </row>
    <row r="7669" spans="43:44" x14ac:dyDescent="0.25">
      <c r="AQ7669" s="1026"/>
      <c r="AR7669" s="1027"/>
    </row>
    <row r="7670" spans="43:44" x14ac:dyDescent="0.25">
      <c r="AQ7670" s="1026"/>
      <c r="AR7670" s="1027"/>
    </row>
    <row r="7671" spans="43:44" x14ac:dyDescent="0.25">
      <c r="AQ7671" s="1026"/>
      <c r="AR7671" s="1027"/>
    </row>
    <row r="7672" spans="43:44" x14ac:dyDescent="0.25">
      <c r="AQ7672" s="1026"/>
      <c r="AR7672" s="1027"/>
    </row>
    <row r="7673" spans="43:44" x14ac:dyDescent="0.25">
      <c r="AQ7673" s="1026"/>
      <c r="AR7673" s="1027"/>
    </row>
    <row r="7674" spans="43:44" x14ac:dyDescent="0.25">
      <c r="AQ7674" s="1026"/>
      <c r="AR7674" s="1027"/>
    </row>
    <row r="7675" spans="43:44" x14ac:dyDescent="0.25">
      <c r="AQ7675" s="1026"/>
      <c r="AR7675" s="1027"/>
    </row>
    <row r="7676" spans="43:44" x14ac:dyDescent="0.25">
      <c r="AQ7676" s="1026"/>
      <c r="AR7676" s="1027"/>
    </row>
    <row r="7677" spans="43:44" x14ac:dyDescent="0.25">
      <c r="AQ7677" s="1026"/>
      <c r="AR7677" s="1027"/>
    </row>
    <row r="7678" spans="43:44" x14ac:dyDescent="0.25">
      <c r="AQ7678" s="1026"/>
      <c r="AR7678" s="1027"/>
    </row>
    <row r="7679" spans="43:44" x14ac:dyDescent="0.25">
      <c r="AQ7679" s="1026"/>
      <c r="AR7679" s="1027"/>
    </row>
    <row r="7680" spans="43:44" x14ac:dyDescent="0.25">
      <c r="AQ7680" s="1026"/>
      <c r="AR7680" s="1027"/>
    </row>
    <row r="7681" spans="43:44" x14ac:dyDescent="0.25">
      <c r="AQ7681" s="1026"/>
      <c r="AR7681" s="1027"/>
    </row>
    <row r="7682" spans="43:44" x14ac:dyDescent="0.25">
      <c r="AQ7682" s="1026"/>
      <c r="AR7682" s="1027"/>
    </row>
    <row r="7683" spans="43:44" x14ac:dyDescent="0.25">
      <c r="AQ7683" s="1026"/>
      <c r="AR7683" s="1027"/>
    </row>
    <row r="7684" spans="43:44" x14ac:dyDescent="0.25">
      <c r="AQ7684" s="1026"/>
      <c r="AR7684" s="1027"/>
    </row>
    <row r="7685" spans="43:44" x14ac:dyDescent="0.25">
      <c r="AQ7685" s="1026"/>
      <c r="AR7685" s="1027"/>
    </row>
    <row r="7686" spans="43:44" x14ac:dyDescent="0.25">
      <c r="AQ7686" s="1026"/>
      <c r="AR7686" s="1027"/>
    </row>
    <row r="7687" spans="43:44" x14ac:dyDescent="0.25">
      <c r="AQ7687" s="1026"/>
      <c r="AR7687" s="1027"/>
    </row>
    <row r="7688" spans="43:44" x14ac:dyDescent="0.25">
      <c r="AQ7688" s="1026"/>
      <c r="AR7688" s="1027"/>
    </row>
    <row r="7689" spans="43:44" x14ac:dyDescent="0.25">
      <c r="AQ7689" s="1026"/>
      <c r="AR7689" s="1027"/>
    </row>
    <row r="7690" spans="43:44" x14ac:dyDescent="0.25">
      <c r="AQ7690" s="1026"/>
      <c r="AR7690" s="1027"/>
    </row>
    <row r="7691" spans="43:44" x14ac:dyDescent="0.25">
      <c r="AQ7691" s="1026"/>
      <c r="AR7691" s="1027"/>
    </row>
    <row r="7692" spans="43:44" x14ac:dyDescent="0.25">
      <c r="AQ7692" s="1026"/>
      <c r="AR7692" s="1027"/>
    </row>
    <row r="7693" spans="43:44" x14ac:dyDescent="0.25">
      <c r="AQ7693" s="1026"/>
      <c r="AR7693" s="1027"/>
    </row>
    <row r="7694" spans="43:44" x14ac:dyDescent="0.25">
      <c r="AQ7694" s="1026"/>
      <c r="AR7694" s="1027"/>
    </row>
    <row r="7695" spans="43:44" x14ac:dyDescent="0.25">
      <c r="AQ7695" s="1026"/>
      <c r="AR7695" s="1027"/>
    </row>
    <row r="7696" spans="43:44" x14ac:dyDescent="0.25">
      <c r="AQ7696" s="1026"/>
      <c r="AR7696" s="1027"/>
    </row>
    <row r="7697" spans="43:44" x14ac:dyDescent="0.25">
      <c r="AQ7697" s="1026"/>
      <c r="AR7697" s="1027"/>
    </row>
    <row r="7698" spans="43:44" x14ac:dyDescent="0.25">
      <c r="AQ7698" s="1026"/>
      <c r="AR7698" s="1027"/>
    </row>
    <row r="7699" spans="43:44" x14ac:dyDescent="0.25">
      <c r="AQ7699" s="1026"/>
      <c r="AR7699" s="1027"/>
    </row>
    <row r="7700" spans="43:44" x14ac:dyDescent="0.25">
      <c r="AQ7700" s="1026"/>
      <c r="AR7700" s="1027"/>
    </row>
    <row r="7701" spans="43:44" x14ac:dyDescent="0.25">
      <c r="AQ7701" s="1026"/>
      <c r="AR7701" s="1027"/>
    </row>
    <row r="7702" spans="43:44" x14ac:dyDescent="0.25">
      <c r="AQ7702" s="1026"/>
      <c r="AR7702" s="1027"/>
    </row>
    <row r="7703" spans="43:44" x14ac:dyDescent="0.25">
      <c r="AQ7703" s="1026"/>
      <c r="AR7703" s="1027"/>
    </row>
    <row r="7704" spans="43:44" x14ac:dyDescent="0.25">
      <c r="AQ7704" s="1026"/>
      <c r="AR7704" s="1027"/>
    </row>
    <row r="7705" spans="43:44" x14ac:dyDescent="0.25">
      <c r="AQ7705" s="1026"/>
      <c r="AR7705" s="1027"/>
    </row>
    <row r="7706" spans="43:44" x14ac:dyDescent="0.25">
      <c r="AQ7706" s="1026"/>
      <c r="AR7706" s="1027"/>
    </row>
    <row r="7707" spans="43:44" x14ac:dyDescent="0.25">
      <c r="AQ7707" s="1026"/>
      <c r="AR7707" s="1027"/>
    </row>
    <row r="7708" spans="43:44" x14ac:dyDescent="0.25">
      <c r="AQ7708" s="1026"/>
      <c r="AR7708" s="1027"/>
    </row>
    <row r="7709" spans="43:44" x14ac:dyDescent="0.25">
      <c r="AQ7709" s="1026"/>
      <c r="AR7709" s="1027"/>
    </row>
    <row r="7710" spans="43:44" x14ac:dyDescent="0.25">
      <c r="AQ7710" s="1026"/>
      <c r="AR7710" s="1027"/>
    </row>
    <row r="7711" spans="43:44" x14ac:dyDescent="0.25">
      <c r="AQ7711" s="1026"/>
      <c r="AR7711" s="1027"/>
    </row>
    <row r="7712" spans="43:44" x14ac:dyDescent="0.25">
      <c r="AQ7712" s="1026"/>
      <c r="AR7712" s="1027"/>
    </row>
    <row r="7713" spans="43:44" x14ac:dyDescent="0.25">
      <c r="AQ7713" s="1026"/>
      <c r="AR7713" s="1027"/>
    </row>
    <row r="7714" spans="43:44" x14ac:dyDescent="0.25">
      <c r="AQ7714" s="1026"/>
      <c r="AR7714" s="1027"/>
    </row>
    <row r="7715" spans="43:44" x14ac:dyDescent="0.25">
      <c r="AQ7715" s="1026"/>
      <c r="AR7715" s="1027"/>
    </row>
    <row r="7716" spans="43:44" x14ac:dyDescent="0.25">
      <c r="AQ7716" s="1026"/>
      <c r="AR7716" s="1027"/>
    </row>
    <row r="7717" spans="43:44" x14ac:dyDescent="0.25">
      <c r="AQ7717" s="1026"/>
      <c r="AR7717" s="1027"/>
    </row>
    <row r="7718" spans="43:44" x14ac:dyDescent="0.25">
      <c r="AQ7718" s="1026"/>
      <c r="AR7718" s="1027"/>
    </row>
    <row r="7719" spans="43:44" x14ac:dyDescent="0.25">
      <c r="AQ7719" s="1026"/>
      <c r="AR7719" s="1027"/>
    </row>
    <row r="7720" spans="43:44" x14ac:dyDescent="0.25">
      <c r="AQ7720" s="1026"/>
      <c r="AR7720" s="1027"/>
    </row>
    <row r="7721" spans="43:44" x14ac:dyDescent="0.25">
      <c r="AQ7721" s="1026"/>
      <c r="AR7721" s="1027"/>
    </row>
    <row r="7722" spans="43:44" x14ac:dyDescent="0.25">
      <c r="AQ7722" s="1026"/>
      <c r="AR7722" s="1027"/>
    </row>
    <row r="7723" spans="43:44" x14ac:dyDescent="0.25">
      <c r="AQ7723" s="1026"/>
      <c r="AR7723" s="1027"/>
    </row>
    <row r="7724" spans="43:44" x14ac:dyDescent="0.25">
      <c r="AQ7724" s="1026"/>
      <c r="AR7724" s="1027"/>
    </row>
    <row r="7725" spans="43:44" x14ac:dyDescent="0.25">
      <c r="AQ7725" s="1026"/>
      <c r="AR7725" s="1027"/>
    </row>
    <row r="7726" spans="43:44" x14ac:dyDescent="0.25">
      <c r="AQ7726" s="1026"/>
      <c r="AR7726" s="1027"/>
    </row>
    <row r="7727" spans="43:44" x14ac:dyDescent="0.25">
      <c r="AQ7727" s="1026"/>
      <c r="AR7727" s="1027"/>
    </row>
    <row r="7728" spans="43:44" x14ac:dyDescent="0.25">
      <c r="AQ7728" s="1026"/>
      <c r="AR7728" s="1027"/>
    </row>
    <row r="7729" spans="43:44" x14ac:dyDescent="0.25">
      <c r="AQ7729" s="1026"/>
      <c r="AR7729" s="1027"/>
    </row>
    <row r="7730" spans="43:44" x14ac:dyDescent="0.25">
      <c r="AQ7730" s="1026"/>
      <c r="AR7730" s="1027"/>
    </row>
    <row r="7731" spans="43:44" x14ac:dyDescent="0.25">
      <c r="AQ7731" s="1026"/>
      <c r="AR7731" s="1027"/>
    </row>
    <row r="7732" spans="43:44" x14ac:dyDescent="0.25">
      <c r="AQ7732" s="1026"/>
      <c r="AR7732" s="1027"/>
    </row>
    <row r="7733" spans="43:44" x14ac:dyDescent="0.25">
      <c r="AQ7733" s="1026"/>
      <c r="AR7733" s="1027"/>
    </row>
    <row r="7734" spans="43:44" x14ac:dyDescent="0.25">
      <c r="AQ7734" s="1026"/>
      <c r="AR7734" s="1027"/>
    </row>
    <row r="7735" spans="43:44" x14ac:dyDescent="0.25">
      <c r="AQ7735" s="1026"/>
      <c r="AR7735" s="1027"/>
    </row>
    <row r="7736" spans="43:44" x14ac:dyDescent="0.25">
      <c r="AQ7736" s="1026"/>
      <c r="AR7736" s="1027"/>
    </row>
    <row r="7737" spans="43:44" x14ac:dyDescent="0.25">
      <c r="AQ7737" s="1026"/>
      <c r="AR7737" s="1027"/>
    </row>
    <row r="7738" spans="43:44" x14ac:dyDescent="0.25">
      <c r="AQ7738" s="1026"/>
      <c r="AR7738" s="1027"/>
    </row>
    <row r="7739" spans="43:44" x14ac:dyDescent="0.25">
      <c r="AQ7739" s="1026"/>
      <c r="AR7739" s="1027"/>
    </row>
    <row r="7740" spans="43:44" x14ac:dyDescent="0.25">
      <c r="AQ7740" s="1026"/>
      <c r="AR7740" s="1027"/>
    </row>
    <row r="7741" spans="43:44" x14ac:dyDescent="0.25">
      <c r="AQ7741" s="1026"/>
      <c r="AR7741" s="1027"/>
    </row>
    <row r="7742" spans="43:44" x14ac:dyDescent="0.25">
      <c r="AQ7742" s="1026"/>
      <c r="AR7742" s="1027"/>
    </row>
    <row r="7743" spans="43:44" x14ac:dyDescent="0.25">
      <c r="AQ7743" s="1026"/>
      <c r="AR7743" s="1027"/>
    </row>
    <row r="7744" spans="43:44" x14ac:dyDescent="0.25">
      <c r="AQ7744" s="1026"/>
      <c r="AR7744" s="1027"/>
    </row>
    <row r="7745" spans="43:44" x14ac:dyDescent="0.25">
      <c r="AQ7745" s="1026"/>
      <c r="AR7745" s="1027"/>
    </row>
    <row r="7746" spans="43:44" x14ac:dyDescent="0.25">
      <c r="AQ7746" s="1026"/>
      <c r="AR7746" s="1027"/>
    </row>
    <row r="7747" spans="43:44" x14ac:dyDescent="0.25">
      <c r="AQ7747" s="1026"/>
      <c r="AR7747" s="1027"/>
    </row>
    <row r="7748" spans="43:44" x14ac:dyDescent="0.25">
      <c r="AQ7748" s="1026"/>
      <c r="AR7748" s="1027"/>
    </row>
    <row r="7749" spans="43:44" x14ac:dyDescent="0.25">
      <c r="AQ7749" s="1026"/>
      <c r="AR7749" s="1027"/>
    </row>
    <row r="7750" spans="43:44" x14ac:dyDescent="0.25">
      <c r="AQ7750" s="1026"/>
      <c r="AR7750" s="1027"/>
    </row>
    <row r="7751" spans="43:44" x14ac:dyDescent="0.25">
      <c r="AQ7751" s="1026"/>
      <c r="AR7751" s="1027"/>
    </row>
    <row r="7752" spans="43:44" x14ac:dyDescent="0.25">
      <c r="AQ7752" s="1026"/>
      <c r="AR7752" s="1027"/>
    </row>
    <row r="7753" spans="43:44" x14ac:dyDescent="0.25">
      <c r="AQ7753" s="1026"/>
      <c r="AR7753" s="1027"/>
    </row>
    <row r="7754" spans="43:44" x14ac:dyDescent="0.25">
      <c r="AQ7754" s="1026"/>
      <c r="AR7754" s="1027"/>
    </row>
    <row r="7755" spans="43:44" x14ac:dyDescent="0.25">
      <c r="AQ7755" s="1026"/>
      <c r="AR7755" s="1027"/>
    </row>
    <row r="7756" spans="43:44" x14ac:dyDescent="0.25">
      <c r="AQ7756" s="1026"/>
      <c r="AR7756" s="1027"/>
    </row>
    <row r="7757" spans="43:44" x14ac:dyDescent="0.25">
      <c r="AQ7757" s="1026"/>
      <c r="AR7757" s="1027"/>
    </row>
    <row r="7758" spans="43:44" x14ac:dyDescent="0.25">
      <c r="AQ7758" s="1026"/>
      <c r="AR7758" s="1027"/>
    </row>
    <row r="7759" spans="43:44" x14ac:dyDescent="0.25">
      <c r="AQ7759" s="1026"/>
      <c r="AR7759" s="1027"/>
    </row>
    <row r="7760" spans="43:44" x14ac:dyDescent="0.25">
      <c r="AQ7760" s="1026"/>
      <c r="AR7760" s="1027"/>
    </row>
    <row r="7761" spans="43:44" x14ac:dyDescent="0.25">
      <c r="AQ7761" s="1026"/>
      <c r="AR7761" s="1027"/>
    </row>
    <row r="7762" spans="43:44" x14ac:dyDescent="0.25">
      <c r="AQ7762" s="1026"/>
      <c r="AR7762" s="1027"/>
    </row>
    <row r="7763" spans="43:44" x14ac:dyDescent="0.25">
      <c r="AQ7763" s="1026"/>
      <c r="AR7763" s="1027"/>
    </row>
    <row r="7764" spans="43:44" x14ac:dyDescent="0.25">
      <c r="AQ7764" s="1026"/>
      <c r="AR7764" s="1027"/>
    </row>
    <row r="7765" spans="43:44" x14ac:dyDescent="0.25">
      <c r="AQ7765" s="1026"/>
      <c r="AR7765" s="1027"/>
    </row>
    <row r="7766" spans="43:44" x14ac:dyDescent="0.25">
      <c r="AQ7766" s="1026"/>
      <c r="AR7766" s="1027"/>
    </row>
    <row r="7767" spans="43:44" x14ac:dyDescent="0.25">
      <c r="AQ7767" s="1026"/>
      <c r="AR7767" s="1027"/>
    </row>
    <row r="7768" spans="43:44" x14ac:dyDescent="0.25">
      <c r="AQ7768" s="1026"/>
      <c r="AR7768" s="1027"/>
    </row>
    <row r="7769" spans="43:44" x14ac:dyDescent="0.25">
      <c r="AQ7769" s="1026"/>
      <c r="AR7769" s="1027"/>
    </row>
    <row r="7770" spans="43:44" x14ac:dyDescent="0.25">
      <c r="AQ7770" s="1026"/>
      <c r="AR7770" s="1027"/>
    </row>
    <row r="7771" spans="43:44" x14ac:dyDescent="0.25">
      <c r="AQ7771" s="1026"/>
      <c r="AR7771" s="1027"/>
    </row>
    <row r="7772" spans="43:44" x14ac:dyDescent="0.25">
      <c r="AQ7772" s="1026"/>
      <c r="AR7772" s="1027"/>
    </row>
    <row r="7773" spans="43:44" x14ac:dyDescent="0.25">
      <c r="AQ7773" s="1026"/>
      <c r="AR7773" s="1027"/>
    </row>
    <row r="7774" spans="43:44" x14ac:dyDescent="0.25">
      <c r="AQ7774" s="1026"/>
      <c r="AR7774" s="1027"/>
    </row>
    <row r="7775" spans="43:44" x14ac:dyDescent="0.25">
      <c r="AQ7775" s="1026"/>
      <c r="AR7775" s="1027"/>
    </row>
    <row r="7776" spans="43:44" x14ac:dyDescent="0.25">
      <c r="AQ7776" s="1026"/>
      <c r="AR7776" s="1027"/>
    </row>
    <row r="7777" spans="43:44" x14ac:dyDescent="0.25">
      <c r="AQ7777" s="1026"/>
      <c r="AR7777" s="1027"/>
    </row>
    <row r="7778" spans="43:44" x14ac:dyDescent="0.25">
      <c r="AQ7778" s="1026"/>
      <c r="AR7778" s="1027"/>
    </row>
    <row r="7779" spans="43:44" x14ac:dyDescent="0.25">
      <c r="AQ7779" s="1026"/>
      <c r="AR7779" s="1027"/>
    </row>
    <row r="7780" spans="43:44" x14ac:dyDescent="0.25">
      <c r="AQ7780" s="1026"/>
      <c r="AR7780" s="1027"/>
    </row>
    <row r="7781" spans="43:44" x14ac:dyDescent="0.25">
      <c r="AQ7781" s="1026"/>
      <c r="AR7781" s="1027"/>
    </row>
    <row r="7782" spans="43:44" x14ac:dyDescent="0.25">
      <c r="AQ7782" s="1026"/>
      <c r="AR7782" s="1027"/>
    </row>
    <row r="7783" spans="43:44" x14ac:dyDescent="0.25">
      <c r="AQ7783" s="1026"/>
      <c r="AR7783" s="1027"/>
    </row>
    <row r="7784" spans="43:44" x14ac:dyDescent="0.25">
      <c r="AQ7784" s="1026"/>
      <c r="AR7784" s="1027"/>
    </row>
    <row r="7785" spans="43:44" x14ac:dyDescent="0.25">
      <c r="AQ7785" s="1026"/>
      <c r="AR7785" s="1027"/>
    </row>
    <row r="7786" spans="43:44" x14ac:dyDescent="0.25">
      <c r="AQ7786" s="1026"/>
      <c r="AR7786" s="1027"/>
    </row>
    <row r="7787" spans="43:44" x14ac:dyDescent="0.25">
      <c r="AQ7787" s="1026"/>
      <c r="AR7787" s="1027"/>
    </row>
    <row r="7788" spans="43:44" x14ac:dyDescent="0.25">
      <c r="AQ7788" s="1026"/>
      <c r="AR7788" s="1027"/>
    </row>
    <row r="7789" spans="43:44" x14ac:dyDescent="0.25">
      <c r="AQ7789" s="1026"/>
      <c r="AR7789" s="1027"/>
    </row>
    <row r="7790" spans="43:44" x14ac:dyDescent="0.25">
      <c r="AQ7790" s="1026"/>
      <c r="AR7790" s="1027"/>
    </row>
    <row r="7791" spans="43:44" x14ac:dyDescent="0.25">
      <c r="AQ7791" s="1026"/>
      <c r="AR7791" s="1027"/>
    </row>
    <row r="7792" spans="43:44" x14ac:dyDescent="0.25">
      <c r="AQ7792" s="1026"/>
      <c r="AR7792" s="1027"/>
    </row>
    <row r="7793" spans="43:44" x14ac:dyDescent="0.25">
      <c r="AQ7793" s="1026"/>
      <c r="AR7793" s="1027"/>
    </row>
    <row r="7794" spans="43:44" x14ac:dyDescent="0.25">
      <c r="AQ7794" s="1026"/>
      <c r="AR7794" s="1027"/>
    </row>
    <row r="7795" spans="43:44" x14ac:dyDescent="0.25">
      <c r="AQ7795" s="1026"/>
      <c r="AR7795" s="1027"/>
    </row>
    <row r="7796" spans="43:44" x14ac:dyDescent="0.25">
      <c r="AQ7796" s="1026"/>
      <c r="AR7796" s="1027"/>
    </row>
    <row r="7797" spans="43:44" x14ac:dyDescent="0.25">
      <c r="AQ7797" s="1026"/>
      <c r="AR7797" s="1027"/>
    </row>
    <row r="7798" spans="43:44" x14ac:dyDescent="0.25">
      <c r="AQ7798" s="1026"/>
      <c r="AR7798" s="1027"/>
    </row>
    <row r="7799" spans="43:44" x14ac:dyDescent="0.25">
      <c r="AQ7799" s="1026"/>
      <c r="AR7799" s="1027"/>
    </row>
    <row r="7800" spans="43:44" x14ac:dyDescent="0.25">
      <c r="AQ7800" s="1026"/>
      <c r="AR7800" s="1027"/>
    </row>
    <row r="7801" spans="43:44" x14ac:dyDescent="0.25">
      <c r="AQ7801" s="1026"/>
      <c r="AR7801" s="1027"/>
    </row>
    <row r="7802" spans="43:44" x14ac:dyDescent="0.25">
      <c r="AQ7802" s="1026"/>
      <c r="AR7802" s="1027"/>
    </row>
    <row r="7803" spans="43:44" x14ac:dyDescent="0.25">
      <c r="AQ7803" s="1026"/>
      <c r="AR7803" s="1027"/>
    </row>
    <row r="7804" spans="43:44" x14ac:dyDescent="0.25">
      <c r="AQ7804" s="1026"/>
      <c r="AR7804" s="1027"/>
    </row>
    <row r="7805" spans="43:44" x14ac:dyDescent="0.25">
      <c r="AQ7805" s="1026"/>
      <c r="AR7805" s="1027"/>
    </row>
    <row r="7806" spans="43:44" x14ac:dyDescent="0.25">
      <c r="AQ7806" s="1026"/>
      <c r="AR7806" s="1027"/>
    </row>
    <row r="7807" spans="43:44" x14ac:dyDescent="0.25">
      <c r="AQ7807" s="1026"/>
      <c r="AR7807" s="1027"/>
    </row>
    <row r="7808" spans="43:44" x14ac:dyDescent="0.25">
      <c r="AQ7808" s="1026"/>
      <c r="AR7808" s="1027"/>
    </row>
    <row r="7809" spans="43:44" x14ac:dyDescent="0.25">
      <c r="AQ7809" s="1026"/>
      <c r="AR7809" s="1027"/>
    </row>
    <row r="7810" spans="43:44" x14ac:dyDescent="0.25">
      <c r="AQ7810" s="1026"/>
      <c r="AR7810" s="1027"/>
    </row>
    <row r="7811" spans="43:44" x14ac:dyDescent="0.25">
      <c r="AQ7811" s="1026"/>
      <c r="AR7811" s="1027"/>
    </row>
    <row r="7812" spans="43:44" x14ac:dyDescent="0.25">
      <c r="AQ7812" s="1026"/>
      <c r="AR7812" s="1027"/>
    </row>
    <row r="7813" spans="43:44" x14ac:dyDescent="0.25">
      <c r="AQ7813" s="1026"/>
      <c r="AR7813" s="1027"/>
    </row>
    <row r="7814" spans="43:44" x14ac:dyDescent="0.25">
      <c r="AQ7814" s="1026"/>
      <c r="AR7814" s="1027"/>
    </row>
    <row r="7815" spans="43:44" x14ac:dyDescent="0.25">
      <c r="AQ7815" s="1026"/>
      <c r="AR7815" s="1027"/>
    </row>
    <row r="7816" spans="43:44" x14ac:dyDescent="0.25">
      <c r="AQ7816" s="1026"/>
      <c r="AR7816" s="1027"/>
    </row>
    <row r="7817" spans="43:44" x14ac:dyDescent="0.25">
      <c r="AQ7817" s="1026"/>
      <c r="AR7817" s="1027"/>
    </row>
    <row r="7818" spans="43:44" x14ac:dyDescent="0.25">
      <c r="AQ7818" s="1026"/>
      <c r="AR7818" s="1027"/>
    </row>
    <row r="7819" spans="43:44" x14ac:dyDescent="0.25">
      <c r="AQ7819" s="1026"/>
      <c r="AR7819" s="1027"/>
    </row>
    <row r="7820" spans="43:44" x14ac:dyDescent="0.25">
      <c r="AQ7820" s="1026"/>
      <c r="AR7820" s="1027"/>
    </row>
    <row r="7821" spans="43:44" x14ac:dyDescent="0.25">
      <c r="AQ7821" s="1026"/>
      <c r="AR7821" s="1027"/>
    </row>
    <row r="7822" spans="43:44" x14ac:dyDescent="0.25">
      <c r="AQ7822" s="1026"/>
      <c r="AR7822" s="1027"/>
    </row>
    <row r="7823" spans="43:44" x14ac:dyDescent="0.25">
      <c r="AQ7823" s="1026"/>
      <c r="AR7823" s="1027"/>
    </row>
    <row r="7824" spans="43:44" x14ac:dyDescent="0.25">
      <c r="AQ7824" s="1026"/>
      <c r="AR7824" s="1027"/>
    </row>
    <row r="7825" spans="43:44" x14ac:dyDescent="0.25">
      <c r="AQ7825" s="1026"/>
      <c r="AR7825" s="1027"/>
    </row>
    <row r="7826" spans="43:44" x14ac:dyDescent="0.25">
      <c r="AQ7826" s="1026"/>
      <c r="AR7826" s="1027"/>
    </row>
    <row r="7827" spans="43:44" x14ac:dyDescent="0.25">
      <c r="AQ7827" s="1026"/>
      <c r="AR7827" s="1027"/>
    </row>
    <row r="7828" spans="43:44" x14ac:dyDescent="0.25">
      <c r="AQ7828" s="1026"/>
      <c r="AR7828" s="1027"/>
    </row>
    <row r="7829" spans="43:44" x14ac:dyDescent="0.25">
      <c r="AQ7829" s="1026"/>
      <c r="AR7829" s="1027"/>
    </row>
    <row r="7830" spans="43:44" x14ac:dyDescent="0.25">
      <c r="AQ7830" s="1026"/>
      <c r="AR7830" s="1027"/>
    </row>
    <row r="7831" spans="43:44" x14ac:dyDescent="0.25">
      <c r="AQ7831" s="1026"/>
      <c r="AR7831" s="1027"/>
    </row>
    <row r="7832" spans="43:44" x14ac:dyDescent="0.25">
      <c r="AQ7832" s="1026"/>
      <c r="AR7832" s="1027"/>
    </row>
    <row r="7833" spans="43:44" x14ac:dyDescent="0.25">
      <c r="AQ7833" s="1026"/>
      <c r="AR7833" s="1027"/>
    </row>
    <row r="7834" spans="43:44" x14ac:dyDescent="0.25">
      <c r="AQ7834" s="1026"/>
      <c r="AR7834" s="1027"/>
    </row>
    <row r="7835" spans="43:44" x14ac:dyDescent="0.25">
      <c r="AQ7835" s="1026"/>
      <c r="AR7835" s="1027"/>
    </row>
    <row r="7836" spans="43:44" x14ac:dyDescent="0.25">
      <c r="AQ7836" s="1026"/>
      <c r="AR7836" s="1027"/>
    </row>
    <row r="7837" spans="43:44" x14ac:dyDescent="0.25">
      <c r="AQ7837" s="1026"/>
      <c r="AR7837" s="1027"/>
    </row>
    <row r="7838" spans="43:44" x14ac:dyDescent="0.25">
      <c r="AQ7838" s="1026"/>
      <c r="AR7838" s="1027"/>
    </row>
    <row r="7839" spans="43:44" x14ac:dyDescent="0.25">
      <c r="AQ7839" s="1026"/>
      <c r="AR7839" s="1027"/>
    </row>
    <row r="7840" spans="43:44" x14ac:dyDescent="0.25">
      <c r="AQ7840" s="1026"/>
      <c r="AR7840" s="1027"/>
    </row>
    <row r="7841" spans="43:44" x14ac:dyDescent="0.25">
      <c r="AQ7841" s="1026"/>
      <c r="AR7841" s="1027"/>
    </row>
    <row r="7842" spans="43:44" x14ac:dyDescent="0.25">
      <c r="AQ7842" s="1026"/>
      <c r="AR7842" s="1027"/>
    </row>
    <row r="7843" spans="43:44" x14ac:dyDescent="0.25">
      <c r="AQ7843" s="1026"/>
      <c r="AR7843" s="1027"/>
    </row>
    <row r="7844" spans="43:44" x14ac:dyDescent="0.25">
      <c r="AQ7844" s="1026"/>
      <c r="AR7844" s="1027"/>
    </row>
    <row r="7845" spans="43:44" x14ac:dyDescent="0.25">
      <c r="AQ7845" s="1026"/>
      <c r="AR7845" s="1027"/>
    </row>
    <row r="7846" spans="43:44" x14ac:dyDescent="0.25">
      <c r="AQ7846" s="1026"/>
      <c r="AR7846" s="1027"/>
    </row>
    <row r="7847" spans="43:44" x14ac:dyDescent="0.25">
      <c r="AQ7847" s="1026"/>
      <c r="AR7847" s="1027"/>
    </row>
    <row r="7848" spans="43:44" x14ac:dyDescent="0.25">
      <c r="AQ7848" s="1026"/>
      <c r="AR7848" s="1027"/>
    </row>
    <row r="7849" spans="43:44" x14ac:dyDescent="0.25">
      <c r="AQ7849" s="1026"/>
      <c r="AR7849" s="1027"/>
    </row>
    <row r="7850" spans="43:44" x14ac:dyDescent="0.25">
      <c r="AQ7850" s="1026"/>
      <c r="AR7850" s="1027"/>
    </row>
    <row r="7851" spans="43:44" x14ac:dyDescent="0.25">
      <c r="AQ7851" s="1026"/>
      <c r="AR7851" s="1027"/>
    </row>
    <row r="7852" spans="43:44" x14ac:dyDescent="0.25">
      <c r="AQ7852" s="1026"/>
      <c r="AR7852" s="1027"/>
    </row>
    <row r="7853" spans="43:44" x14ac:dyDescent="0.25">
      <c r="AQ7853" s="1026"/>
      <c r="AR7853" s="1027"/>
    </row>
    <row r="7854" spans="43:44" x14ac:dyDescent="0.25">
      <c r="AQ7854" s="1026"/>
      <c r="AR7854" s="1027"/>
    </row>
    <row r="7855" spans="43:44" x14ac:dyDescent="0.25">
      <c r="AQ7855" s="1026"/>
      <c r="AR7855" s="1027"/>
    </row>
    <row r="7856" spans="43:44" x14ac:dyDescent="0.25">
      <c r="AQ7856" s="1026"/>
      <c r="AR7856" s="1027"/>
    </row>
    <row r="7857" spans="43:44" x14ac:dyDescent="0.25">
      <c r="AQ7857" s="1026"/>
      <c r="AR7857" s="1027"/>
    </row>
    <row r="7858" spans="43:44" x14ac:dyDescent="0.25">
      <c r="AQ7858" s="1026"/>
      <c r="AR7858" s="1027"/>
    </row>
    <row r="7859" spans="43:44" x14ac:dyDescent="0.25">
      <c r="AQ7859" s="1026"/>
      <c r="AR7859" s="1027"/>
    </row>
    <row r="7860" spans="43:44" x14ac:dyDescent="0.25">
      <c r="AQ7860" s="1026"/>
      <c r="AR7860" s="1027"/>
    </row>
    <row r="7861" spans="43:44" x14ac:dyDescent="0.25">
      <c r="AQ7861" s="1026"/>
      <c r="AR7861" s="1027"/>
    </row>
    <row r="7862" spans="43:44" x14ac:dyDescent="0.25">
      <c r="AQ7862" s="1026"/>
      <c r="AR7862" s="1027"/>
    </row>
    <row r="7863" spans="43:44" x14ac:dyDescent="0.25">
      <c r="AQ7863" s="1026"/>
      <c r="AR7863" s="1027"/>
    </row>
    <row r="7864" spans="43:44" x14ac:dyDescent="0.25">
      <c r="AQ7864" s="1026"/>
      <c r="AR7864" s="1027"/>
    </row>
    <row r="7865" spans="43:44" x14ac:dyDescent="0.25">
      <c r="AQ7865" s="1026"/>
      <c r="AR7865" s="1027"/>
    </row>
    <row r="7866" spans="43:44" x14ac:dyDescent="0.25">
      <c r="AQ7866" s="1026"/>
      <c r="AR7866" s="1027"/>
    </row>
    <row r="7867" spans="43:44" x14ac:dyDescent="0.25">
      <c r="AQ7867" s="1026"/>
      <c r="AR7867" s="1027"/>
    </row>
    <row r="7868" spans="43:44" x14ac:dyDescent="0.25">
      <c r="AQ7868" s="1026"/>
      <c r="AR7868" s="1027"/>
    </row>
    <row r="7869" spans="43:44" x14ac:dyDescent="0.25">
      <c r="AQ7869" s="1026"/>
      <c r="AR7869" s="1027"/>
    </row>
    <row r="7870" spans="43:44" x14ac:dyDescent="0.25">
      <c r="AQ7870" s="1026"/>
      <c r="AR7870" s="1027"/>
    </row>
    <row r="7871" spans="43:44" x14ac:dyDescent="0.25">
      <c r="AQ7871" s="1026"/>
      <c r="AR7871" s="1027"/>
    </row>
    <row r="7872" spans="43:44" x14ac:dyDescent="0.25">
      <c r="AQ7872" s="1026"/>
      <c r="AR7872" s="1027"/>
    </row>
    <row r="7873" spans="43:44" x14ac:dyDescent="0.25">
      <c r="AQ7873" s="1026"/>
      <c r="AR7873" s="1027"/>
    </row>
    <row r="7874" spans="43:44" x14ac:dyDescent="0.25">
      <c r="AQ7874" s="1026"/>
      <c r="AR7874" s="1027"/>
    </row>
    <row r="7875" spans="43:44" x14ac:dyDescent="0.25">
      <c r="AQ7875" s="1026"/>
      <c r="AR7875" s="1027"/>
    </row>
    <row r="7876" spans="43:44" x14ac:dyDescent="0.25">
      <c r="AQ7876" s="1026"/>
      <c r="AR7876" s="1027"/>
    </row>
    <row r="7877" spans="43:44" x14ac:dyDescent="0.25">
      <c r="AQ7877" s="1026"/>
      <c r="AR7877" s="1027"/>
    </row>
    <row r="7878" spans="43:44" x14ac:dyDescent="0.25">
      <c r="AQ7878" s="1026"/>
      <c r="AR7878" s="1027"/>
    </row>
    <row r="7879" spans="43:44" x14ac:dyDescent="0.25">
      <c r="AQ7879" s="1026"/>
      <c r="AR7879" s="1027"/>
    </row>
    <row r="7880" spans="43:44" x14ac:dyDescent="0.25">
      <c r="AQ7880" s="1026"/>
      <c r="AR7880" s="1027"/>
    </row>
    <row r="7881" spans="43:44" x14ac:dyDescent="0.25">
      <c r="AQ7881" s="1026"/>
      <c r="AR7881" s="1027"/>
    </row>
    <row r="7882" spans="43:44" x14ac:dyDescent="0.25">
      <c r="AQ7882" s="1026"/>
      <c r="AR7882" s="1027"/>
    </row>
    <row r="7883" spans="43:44" x14ac:dyDescent="0.25">
      <c r="AQ7883" s="1026"/>
      <c r="AR7883" s="1027"/>
    </row>
    <row r="7884" spans="43:44" x14ac:dyDescent="0.25">
      <c r="AQ7884" s="1026"/>
      <c r="AR7884" s="1027"/>
    </row>
    <row r="7885" spans="43:44" x14ac:dyDescent="0.25">
      <c r="AQ7885" s="1026"/>
      <c r="AR7885" s="1027"/>
    </row>
    <row r="7886" spans="43:44" x14ac:dyDescent="0.25">
      <c r="AQ7886" s="1026"/>
      <c r="AR7886" s="1027"/>
    </row>
    <row r="7887" spans="43:44" x14ac:dyDescent="0.25">
      <c r="AQ7887" s="1026"/>
      <c r="AR7887" s="1027"/>
    </row>
    <row r="7888" spans="43:44" x14ac:dyDescent="0.25">
      <c r="AQ7888" s="1026"/>
      <c r="AR7888" s="1027"/>
    </row>
    <row r="7889" spans="43:44" x14ac:dyDescent="0.25">
      <c r="AQ7889" s="1026"/>
      <c r="AR7889" s="1027"/>
    </row>
    <row r="7890" spans="43:44" x14ac:dyDescent="0.25">
      <c r="AQ7890" s="1026"/>
      <c r="AR7890" s="1027"/>
    </row>
    <row r="7891" spans="43:44" x14ac:dyDescent="0.25">
      <c r="AQ7891" s="1026"/>
      <c r="AR7891" s="1027"/>
    </row>
    <row r="7892" spans="43:44" x14ac:dyDescent="0.25">
      <c r="AQ7892" s="1026"/>
      <c r="AR7892" s="1027"/>
    </row>
    <row r="7893" spans="43:44" x14ac:dyDescent="0.25">
      <c r="AQ7893" s="1026"/>
      <c r="AR7893" s="1027"/>
    </row>
    <row r="7894" spans="43:44" x14ac:dyDescent="0.25">
      <c r="AQ7894" s="1026"/>
      <c r="AR7894" s="1027"/>
    </row>
    <row r="7895" spans="43:44" x14ac:dyDescent="0.25">
      <c r="AQ7895" s="1026"/>
      <c r="AR7895" s="1027"/>
    </row>
    <row r="7896" spans="43:44" x14ac:dyDescent="0.25">
      <c r="AQ7896" s="1026"/>
      <c r="AR7896" s="1027"/>
    </row>
    <row r="7897" spans="43:44" x14ac:dyDescent="0.25">
      <c r="AQ7897" s="1026"/>
      <c r="AR7897" s="1027"/>
    </row>
    <row r="7898" spans="43:44" x14ac:dyDescent="0.25">
      <c r="AQ7898" s="1026"/>
      <c r="AR7898" s="1027"/>
    </row>
    <row r="7899" spans="43:44" x14ac:dyDescent="0.25">
      <c r="AQ7899" s="1026"/>
      <c r="AR7899" s="1027"/>
    </row>
    <row r="7900" spans="43:44" x14ac:dyDescent="0.25">
      <c r="AQ7900" s="1026"/>
      <c r="AR7900" s="1027"/>
    </row>
    <row r="7901" spans="43:44" x14ac:dyDescent="0.25">
      <c r="AQ7901" s="1026"/>
      <c r="AR7901" s="1027"/>
    </row>
    <row r="7902" spans="43:44" x14ac:dyDescent="0.25">
      <c r="AQ7902" s="1026"/>
      <c r="AR7902" s="1027"/>
    </row>
    <row r="7903" spans="43:44" x14ac:dyDescent="0.25">
      <c r="AQ7903" s="1026"/>
      <c r="AR7903" s="1027"/>
    </row>
    <row r="7904" spans="43:44" x14ac:dyDescent="0.25">
      <c r="AQ7904" s="1026"/>
      <c r="AR7904" s="1027"/>
    </row>
    <row r="7905" spans="43:44" x14ac:dyDescent="0.25">
      <c r="AQ7905" s="1026"/>
      <c r="AR7905" s="1027"/>
    </row>
    <row r="7906" spans="43:44" x14ac:dyDescent="0.25">
      <c r="AQ7906" s="1026"/>
      <c r="AR7906" s="1027"/>
    </row>
    <row r="7907" spans="43:44" x14ac:dyDescent="0.25">
      <c r="AQ7907" s="1026"/>
      <c r="AR7907" s="1027"/>
    </row>
    <row r="7908" spans="43:44" x14ac:dyDescent="0.25">
      <c r="AQ7908" s="1026"/>
      <c r="AR7908" s="1027"/>
    </row>
    <row r="7909" spans="43:44" x14ac:dyDescent="0.25">
      <c r="AQ7909" s="1026"/>
      <c r="AR7909" s="1027"/>
    </row>
    <row r="7910" spans="43:44" x14ac:dyDescent="0.25">
      <c r="AQ7910" s="1026"/>
      <c r="AR7910" s="1027"/>
    </row>
    <row r="7911" spans="43:44" x14ac:dyDescent="0.25">
      <c r="AQ7911" s="1026"/>
      <c r="AR7911" s="1027"/>
    </row>
    <row r="7912" spans="43:44" x14ac:dyDescent="0.25">
      <c r="AQ7912" s="1026"/>
      <c r="AR7912" s="1027"/>
    </row>
    <row r="7913" spans="43:44" x14ac:dyDescent="0.25">
      <c r="AQ7913" s="1026"/>
      <c r="AR7913" s="1027"/>
    </row>
    <row r="7914" spans="43:44" x14ac:dyDescent="0.25">
      <c r="AQ7914" s="1026"/>
      <c r="AR7914" s="1027"/>
    </row>
    <row r="7915" spans="43:44" x14ac:dyDescent="0.25">
      <c r="AQ7915" s="1026"/>
      <c r="AR7915" s="1027"/>
    </row>
    <row r="7916" spans="43:44" x14ac:dyDescent="0.25">
      <c r="AQ7916" s="1026"/>
      <c r="AR7916" s="1027"/>
    </row>
    <row r="7917" spans="43:44" x14ac:dyDescent="0.25">
      <c r="AQ7917" s="1026"/>
      <c r="AR7917" s="1027"/>
    </row>
    <row r="7918" spans="43:44" x14ac:dyDescent="0.25">
      <c r="AQ7918" s="1026"/>
      <c r="AR7918" s="1027"/>
    </row>
    <row r="7919" spans="43:44" x14ac:dyDescent="0.25">
      <c r="AQ7919" s="1026"/>
      <c r="AR7919" s="1027"/>
    </row>
    <row r="7920" spans="43:44" x14ac:dyDescent="0.25">
      <c r="AQ7920" s="1026"/>
      <c r="AR7920" s="1027"/>
    </row>
    <row r="7921" spans="43:44" x14ac:dyDescent="0.25">
      <c r="AQ7921" s="1026"/>
      <c r="AR7921" s="1027"/>
    </row>
    <row r="7922" spans="43:44" x14ac:dyDescent="0.25">
      <c r="AQ7922" s="1026"/>
      <c r="AR7922" s="1027"/>
    </row>
    <row r="7923" spans="43:44" x14ac:dyDescent="0.25">
      <c r="AQ7923" s="1026"/>
      <c r="AR7923" s="1027"/>
    </row>
    <row r="7924" spans="43:44" x14ac:dyDescent="0.25">
      <c r="AQ7924" s="1026"/>
      <c r="AR7924" s="1027"/>
    </row>
    <row r="7925" spans="43:44" x14ac:dyDescent="0.25">
      <c r="AQ7925" s="1026"/>
      <c r="AR7925" s="1027"/>
    </row>
    <row r="7926" spans="43:44" x14ac:dyDescent="0.25">
      <c r="AQ7926" s="1026"/>
      <c r="AR7926" s="1027"/>
    </row>
    <row r="7927" spans="43:44" x14ac:dyDescent="0.25">
      <c r="AQ7927" s="1026"/>
      <c r="AR7927" s="1027"/>
    </row>
    <row r="7928" spans="43:44" x14ac:dyDescent="0.25">
      <c r="AQ7928" s="1026"/>
      <c r="AR7928" s="1027"/>
    </row>
    <row r="7929" spans="43:44" x14ac:dyDescent="0.25">
      <c r="AQ7929" s="1026"/>
      <c r="AR7929" s="1027"/>
    </row>
    <row r="7930" spans="43:44" x14ac:dyDescent="0.25">
      <c r="AQ7930" s="1026"/>
      <c r="AR7930" s="1027"/>
    </row>
    <row r="7931" spans="43:44" x14ac:dyDescent="0.25">
      <c r="AQ7931" s="1026"/>
      <c r="AR7931" s="1027"/>
    </row>
    <row r="7932" spans="43:44" x14ac:dyDescent="0.25">
      <c r="AQ7932" s="1026"/>
      <c r="AR7932" s="1027"/>
    </row>
    <row r="7933" spans="43:44" x14ac:dyDescent="0.25">
      <c r="AQ7933" s="1026"/>
      <c r="AR7933" s="1027"/>
    </row>
    <row r="7934" spans="43:44" x14ac:dyDescent="0.25">
      <c r="AQ7934" s="1026"/>
      <c r="AR7934" s="1027"/>
    </row>
    <row r="7935" spans="43:44" x14ac:dyDescent="0.25">
      <c r="AQ7935" s="1026"/>
      <c r="AR7935" s="1027"/>
    </row>
    <row r="7936" spans="43:44" x14ac:dyDescent="0.25">
      <c r="AQ7936" s="1026"/>
      <c r="AR7936" s="1027"/>
    </row>
    <row r="7937" spans="43:44" x14ac:dyDescent="0.25">
      <c r="AQ7937" s="1026"/>
      <c r="AR7937" s="1027"/>
    </row>
    <row r="7938" spans="43:44" x14ac:dyDescent="0.25">
      <c r="AQ7938" s="1026"/>
      <c r="AR7938" s="1027"/>
    </row>
    <row r="7939" spans="43:44" x14ac:dyDescent="0.25">
      <c r="AQ7939" s="1026"/>
      <c r="AR7939" s="1027"/>
    </row>
    <row r="7940" spans="43:44" x14ac:dyDescent="0.25">
      <c r="AQ7940" s="1026"/>
      <c r="AR7940" s="1027"/>
    </row>
    <row r="7941" spans="43:44" x14ac:dyDescent="0.25">
      <c r="AQ7941" s="1026"/>
      <c r="AR7941" s="1027"/>
    </row>
    <row r="7942" spans="43:44" x14ac:dyDescent="0.25">
      <c r="AQ7942" s="1026"/>
      <c r="AR7942" s="1027"/>
    </row>
    <row r="7943" spans="43:44" x14ac:dyDescent="0.25">
      <c r="AQ7943" s="1026"/>
      <c r="AR7943" s="1027"/>
    </row>
    <row r="7944" spans="43:44" x14ac:dyDescent="0.25">
      <c r="AQ7944" s="1026"/>
      <c r="AR7944" s="1027"/>
    </row>
    <row r="7945" spans="43:44" x14ac:dyDescent="0.25">
      <c r="AQ7945" s="1026"/>
      <c r="AR7945" s="1027"/>
    </row>
    <row r="7946" spans="43:44" x14ac:dyDescent="0.25">
      <c r="AQ7946" s="1026"/>
      <c r="AR7946" s="1027"/>
    </row>
    <row r="7947" spans="43:44" x14ac:dyDescent="0.25">
      <c r="AQ7947" s="1026"/>
      <c r="AR7947" s="1027"/>
    </row>
    <row r="7948" spans="43:44" x14ac:dyDescent="0.25">
      <c r="AQ7948" s="1026"/>
      <c r="AR7948" s="1027"/>
    </row>
    <row r="7949" spans="43:44" x14ac:dyDescent="0.25">
      <c r="AQ7949" s="1026"/>
      <c r="AR7949" s="1027"/>
    </row>
    <row r="7950" spans="43:44" x14ac:dyDescent="0.25">
      <c r="AQ7950" s="1026"/>
      <c r="AR7950" s="1027"/>
    </row>
    <row r="7951" spans="43:44" x14ac:dyDescent="0.25">
      <c r="AQ7951" s="1026"/>
      <c r="AR7951" s="1027"/>
    </row>
    <row r="7952" spans="43:44" x14ac:dyDescent="0.25">
      <c r="AQ7952" s="1026"/>
      <c r="AR7952" s="1027"/>
    </row>
    <row r="7953" spans="43:44" x14ac:dyDescent="0.25">
      <c r="AQ7953" s="1026"/>
      <c r="AR7953" s="1027"/>
    </row>
    <row r="7954" spans="43:44" x14ac:dyDescent="0.25">
      <c r="AQ7954" s="1026"/>
      <c r="AR7954" s="1027"/>
    </row>
    <row r="7955" spans="43:44" x14ac:dyDescent="0.25">
      <c r="AQ7955" s="1026"/>
      <c r="AR7955" s="1027"/>
    </row>
    <row r="7956" spans="43:44" x14ac:dyDescent="0.25">
      <c r="AQ7956" s="1026"/>
      <c r="AR7956" s="1027"/>
    </row>
    <row r="7957" spans="43:44" x14ac:dyDescent="0.25">
      <c r="AQ7957" s="1026"/>
      <c r="AR7957" s="1027"/>
    </row>
    <row r="7958" spans="43:44" x14ac:dyDescent="0.25">
      <c r="AQ7958" s="1026"/>
      <c r="AR7958" s="1027"/>
    </row>
    <row r="7959" spans="43:44" x14ac:dyDescent="0.25">
      <c r="AQ7959" s="1026"/>
      <c r="AR7959" s="1027"/>
    </row>
    <row r="7960" spans="43:44" x14ac:dyDescent="0.25">
      <c r="AQ7960" s="1026"/>
      <c r="AR7960" s="1027"/>
    </row>
    <row r="7961" spans="43:44" x14ac:dyDescent="0.25">
      <c r="AQ7961" s="1026"/>
      <c r="AR7961" s="1027"/>
    </row>
    <row r="7962" spans="43:44" x14ac:dyDescent="0.25">
      <c r="AQ7962" s="1026"/>
      <c r="AR7962" s="1027"/>
    </row>
    <row r="7963" spans="43:44" x14ac:dyDescent="0.25">
      <c r="AQ7963" s="1026"/>
      <c r="AR7963" s="1027"/>
    </row>
    <row r="7964" spans="43:44" x14ac:dyDescent="0.25">
      <c r="AQ7964" s="1026"/>
      <c r="AR7964" s="1027"/>
    </row>
    <row r="7965" spans="43:44" x14ac:dyDescent="0.25">
      <c r="AQ7965" s="1026"/>
      <c r="AR7965" s="1027"/>
    </row>
    <row r="7966" spans="43:44" x14ac:dyDescent="0.25">
      <c r="AQ7966" s="1026"/>
      <c r="AR7966" s="1027"/>
    </row>
    <row r="7967" spans="43:44" x14ac:dyDescent="0.25">
      <c r="AQ7967" s="1026"/>
      <c r="AR7967" s="1027"/>
    </row>
    <row r="7968" spans="43:44" x14ac:dyDescent="0.25">
      <c r="AQ7968" s="1026"/>
      <c r="AR7968" s="1027"/>
    </row>
    <row r="7969" spans="43:44" x14ac:dyDescent="0.25">
      <c r="AQ7969" s="1026"/>
      <c r="AR7969" s="1027"/>
    </row>
    <row r="7970" spans="43:44" x14ac:dyDescent="0.25">
      <c r="AQ7970" s="1026"/>
      <c r="AR7970" s="1027"/>
    </row>
    <row r="7971" spans="43:44" x14ac:dyDescent="0.25">
      <c r="AQ7971" s="1026"/>
      <c r="AR7971" s="1027"/>
    </row>
    <row r="7972" spans="43:44" x14ac:dyDescent="0.25">
      <c r="AQ7972" s="1026"/>
      <c r="AR7972" s="1027"/>
    </row>
    <row r="7973" spans="43:44" x14ac:dyDescent="0.25">
      <c r="AQ7973" s="1026"/>
      <c r="AR7973" s="1027"/>
    </row>
    <row r="7974" spans="43:44" x14ac:dyDescent="0.25">
      <c r="AQ7974" s="1026"/>
      <c r="AR7974" s="1027"/>
    </row>
    <row r="7975" spans="43:44" x14ac:dyDescent="0.25">
      <c r="AQ7975" s="1026"/>
      <c r="AR7975" s="1027"/>
    </row>
    <row r="7976" spans="43:44" x14ac:dyDescent="0.25">
      <c r="AQ7976" s="1026"/>
      <c r="AR7976" s="1027"/>
    </row>
    <row r="7977" spans="43:44" x14ac:dyDescent="0.25">
      <c r="AQ7977" s="1026"/>
      <c r="AR7977" s="1027"/>
    </row>
    <row r="7978" spans="43:44" x14ac:dyDescent="0.25">
      <c r="AQ7978" s="1026"/>
      <c r="AR7978" s="1027"/>
    </row>
    <row r="7979" spans="43:44" x14ac:dyDescent="0.25">
      <c r="AQ7979" s="1026"/>
      <c r="AR7979" s="1027"/>
    </row>
    <row r="7980" spans="43:44" x14ac:dyDescent="0.25">
      <c r="AQ7980" s="1026"/>
      <c r="AR7980" s="1027"/>
    </row>
    <row r="7981" spans="43:44" x14ac:dyDescent="0.25">
      <c r="AQ7981" s="1026"/>
      <c r="AR7981" s="1027"/>
    </row>
    <row r="7982" spans="43:44" x14ac:dyDescent="0.25">
      <c r="AQ7982" s="1026"/>
      <c r="AR7982" s="1027"/>
    </row>
    <row r="7983" spans="43:44" x14ac:dyDescent="0.25">
      <c r="AQ7983" s="1026"/>
      <c r="AR7983" s="1027"/>
    </row>
    <row r="7984" spans="43:44" x14ac:dyDescent="0.25">
      <c r="AQ7984" s="1026"/>
      <c r="AR7984" s="1027"/>
    </row>
    <row r="7985" spans="43:44" x14ac:dyDescent="0.25">
      <c r="AQ7985" s="1026"/>
      <c r="AR7985" s="1027"/>
    </row>
    <row r="7986" spans="43:44" x14ac:dyDescent="0.25">
      <c r="AQ7986" s="1026"/>
      <c r="AR7986" s="1027"/>
    </row>
    <row r="7987" spans="43:44" x14ac:dyDescent="0.25">
      <c r="AQ7987" s="1026"/>
      <c r="AR7987" s="1027"/>
    </row>
    <row r="7988" spans="43:44" x14ac:dyDescent="0.25">
      <c r="AQ7988" s="1026"/>
      <c r="AR7988" s="1027"/>
    </row>
    <row r="7989" spans="43:44" x14ac:dyDescent="0.25">
      <c r="AQ7989" s="1026"/>
      <c r="AR7989" s="1027"/>
    </row>
    <row r="7990" spans="43:44" x14ac:dyDescent="0.25">
      <c r="AQ7990" s="1026"/>
      <c r="AR7990" s="1027"/>
    </row>
    <row r="7991" spans="43:44" x14ac:dyDescent="0.25">
      <c r="AQ7991" s="1026"/>
      <c r="AR7991" s="1027"/>
    </row>
    <row r="7992" spans="43:44" x14ac:dyDescent="0.25">
      <c r="AQ7992" s="1026"/>
      <c r="AR7992" s="1027"/>
    </row>
    <row r="7993" spans="43:44" x14ac:dyDescent="0.25">
      <c r="AQ7993" s="1026"/>
      <c r="AR7993" s="1027"/>
    </row>
    <row r="7994" spans="43:44" x14ac:dyDescent="0.25">
      <c r="AQ7994" s="1026"/>
      <c r="AR7994" s="1027"/>
    </row>
    <row r="7995" spans="43:44" x14ac:dyDescent="0.25">
      <c r="AQ7995" s="1026"/>
      <c r="AR7995" s="1027"/>
    </row>
    <row r="7996" spans="43:44" x14ac:dyDescent="0.25">
      <c r="AQ7996" s="1026"/>
      <c r="AR7996" s="1027"/>
    </row>
    <row r="7997" spans="43:44" x14ac:dyDescent="0.25">
      <c r="AQ7997" s="1026"/>
      <c r="AR7997" s="1027"/>
    </row>
    <row r="7998" spans="43:44" x14ac:dyDescent="0.25">
      <c r="AQ7998" s="1026"/>
      <c r="AR7998" s="1027"/>
    </row>
    <row r="7999" spans="43:44" x14ac:dyDescent="0.25">
      <c r="AQ7999" s="1026"/>
      <c r="AR7999" s="1027"/>
    </row>
    <row r="8000" spans="43:44" x14ac:dyDescent="0.25">
      <c r="AQ8000" s="1026"/>
      <c r="AR8000" s="1027"/>
    </row>
    <row r="8001" spans="43:44" x14ac:dyDescent="0.25">
      <c r="AQ8001" s="1026"/>
      <c r="AR8001" s="1027"/>
    </row>
    <row r="8002" spans="43:44" x14ac:dyDescent="0.25">
      <c r="AQ8002" s="1026"/>
      <c r="AR8002" s="1027"/>
    </row>
    <row r="8003" spans="43:44" x14ac:dyDescent="0.25">
      <c r="AQ8003" s="1026"/>
      <c r="AR8003" s="1027"/>
    </row>
    <row r="8004" spans="43:44" x14ac:dyDescent="0.25">
      <c r="AQ8004" s="1026"/>
      <c r="AR8004" s="1027"/>
    </row>
    <row r="8005" spans="43:44" x14ac:dyDescent="0.25">
      <c r="AQ8005" s="1026"/>
      <c r="AR8005" s="1027"/>
    </row>
    <row r="8006" spans="43:44" x14ac:dyDescent="0.25">
      <c r="AQ8006" s="1026"/>
      <c r="AR8006" s="1027"/>
    </row>
    <row r="8007" spans="43:44" x14ac:dyDescent="0.25">
      <c r="AQ8007" s="1026"/>
      <c r="AR8007" s="1027"/>
    </row>
    <row r="8008" spans="43:44" x14ac:dyDescent="0.25">
      <c r="AQ8008" s="1026"/>
      <c r="AR8008" s="1027"/>
    </row>
    <row r="8009" spans="43:44" x14ac:dyDescent="0.25">
      <c r="AQ8009" s="1026"/>
      <c r="AR8009" s="1027"/>
    </row>
    <row r="8010" spans="43:44" x14ac:dyDescent="0.25">
      <c r="AQ8010" s="1026"/>
      <c r="AR8010" s="1027"/>
    </row>
    <row r="8011" spans="43:44" x14ac:dyDescent="0.25">
      <c r="AQ8011" s="1026"/>
      <c r="AR8011" s="1027"/>
    </row>
    <row r="8012" spans="43:44" x14ac:dyDescent="0.25">
      <c r="AQ8012" s="1026"/>
      <c r="AR8012" s="1027"/>
    </row>
    <row r="8013" spans="43:44" x14ac:dyDescent="0.25">
      <c r="AQ8013" s="1026"/>
      <c r="AR8013" s="1027"/>
    </row>
    <row r="8014" spans="43:44" x14ac:dyDescent="0.25">
      <c r="AQ8014" s="1026"/>
      <c r="AR8014" s="1027"/>
    </row>
    <row r="8015" spans="43:44" x14ac:dyDescent="0.25">
      <c r="AQ8015" s="1026"/>
      <c r="AR8015" s="1027"/>
    </row>
    <row r="8016" spans="43:44" x14ac:dyDescent="0.25">
      <c r="AQ8016" s="1026"/>
      <c r="AR8016" s="1027"/>
    </row>
    <row r="8017" spans="43:44" x14ac:dyDescent="0.25">
      <c r="AQ8017" s="1026"/>
      <c r="AR8017" s="1027"/>
    </row>
    <row r="8018" spans="43:44" x14ac:dyDescent="0.25">
      <c r="AQ8018" s="1026"/>
      <c r="AR8018" s="1027"/>
    </row>
    <row r="8019" spans="43:44" x14ac:dyDescent="0.25">
      <c r="AQ8019" s="1026"/>
      <c r="AR8019" s="1027"/>
    </row>
    <row r="8020" spans="43:44" x14ac:dyDescent="0.25">
      <c r="AQ8020" s="1026"/>
      <c r="AR8020" s="1027"/>
    </row>
    <row r="8021" spans="43:44" x14ac:dyDescent="0.25">
      <c r="AQ8021" s="1026"/>
      <c r="AR8021" s="1027"/>
    </row>
    <row r="8022" spans="43:44" x14ac:dyDescent="0.25">
      <c r="AQ8022" s="1026"/>
      <c r="AR8022" s="1027"/>
    </row>
    <row r="8023" spans="43:44" x14ac:dyDescent="0.25">
      <c r="AQ8023" s="1026"/>
      <c r="AR8023" s="1027"/>
    </row>
    <row r="8024" spans="43:44" x14ac:dyDescent="0.25">
      <c r="AQ8024" s="1026"/>
      <c r="AR8024" s="1027"/>
    </row>
    <row r="8025" spans="43:44" x14ac:dyDescent="0.25">
      <c r="AQ8025" s="1026"/>
      <c r="AR8025" s="1027"/>
    </row>
    <row r="8026" spans="43:44" x14ac:dyDescent="0.25">
      <c r="AQ8026" s="1026"/>
      <c r="AR8026" s="1027"/>
    </row>
    <row r="8027" spans="43:44" x14ac:dyDescent="0.25">
      <c r="AQ8027" s="1026"/>
      <c r="AR8027" s="1027"/>
    </row>
    <row r="8028" spans="43:44" x14ac:dyDescent="0.25">
      <c r="AQ8028" s="1026"/>
      <c r="AR8028" s="1027"/>
    </row>
    <row r="8029" spans="43:44" x14ac:dyDescent="0.25">
      <c r="AQ8029" s="1026"/>
      <c r="AR8029" s="1027"/>
    </row>
    <row r="8030" spans="43:44" x14ac:dyDescent="0.25">
      <c r="AQ8030" s="1026"/>
      <c r="AR8030" s="1027"/>
    </row>
    <row r="8031" spans="43:44" x14ac:dyDescent="0.25">
      <c r="AQ8031" s="1026"/>
      <c r="AR8031" s="1027"/>
    </row>
    <row r="8032" spans="43:44" x14ac:dyDescent="0.25">
      <c r="AQ8032" s="1026"/>
      <c r="AR8032" s="1027"/>
    </row>
    <row r="8033" spans="43:44" x14ac:dyDescent="0.25">
      <c r="AQ8033" s="1026"/>
      <c r="AR8033" s="1027"/>
    </row>
    <row r="8034" spans="43:44" x14ac:dyDescent="0.25">
      <c r="AQ8034" s="1026"/>
      <c r="AR8034" s="1027"/>
    </row>
    <row r="8035" spans="43:44" x14ac:dyDescent="0.25">
      <c r="AQ8035" s="1026"/>
      <c r="AR8035" s="1027"/>
    </row>
    <row r="8036" spans="43:44" x14ac:dyDescent="0.25">
      <c r="AQ8036" s="1026"/>
      <c r="AR8036" s="1027"/>
    </row>
    <row r="8037" spans="43:44" x14ac:dyDescent="0.25">
      <c r="AQ8037" s="1026"/>
      <c r="AR8037" s="1027"/>
    </row>
    <row r="8038" spans="43:44" x14ac:dyDescent="0.25">
      <c r="AQ8038" s="1026"/>
      <c r="AR8038" s="1027"/>
    </row>
    <row r="8039" spans="43:44" x14ac:dyDescent="0.25">
      <c r="AQ8039" s="1026"/>
      <c r="AR8039" s="1027"/>
    </row>
    <row r="8040" spans="43:44" x14ac:dyDescent="0.25">
      <c r="AQ8040" s="1026"/>
      <c r="AR8040" s="1027"/>
    </row>
    <row r="8041" spans="43:44" x14ac:dyDescent="0.25">
      <c r="AQ8041" s="1026"/>
      <c r="AR8041" s="1027"/>
    </row>
    <row r="8042" spans="43:44" x14ac:dyDescent="0.25">
      <c r="AQ8042" s="1026"/>
      <c r="AR8042" s="1027"/>
    </row>
    <row r="8043" spans="43:44" x14ac:dyDescent="0.25">
      <c r="AQ8043" s="1026"/>
      <c r="AR8043" s="1027"/>
    </row>
    <row r="8044" spans="43:44" x14ac:dyDescent="0.25">
      <c r="AQ8044" s="1026"/>
      <c r="AR8044" s="1027"/>
    </row>
    <row r="8045" spans="43:44" x14ac:dyDescent="0.25">
      <c r="AQ8045" s="1026"/>
      <c r="AR8045" s="1027"/>
    </row>
    <row r="8046" spans="43:44" x14ac:dyDescent="0.25">
      <c r="AQ8046" s="1026"/>
      <c r="AR8046" s="1027"/>
    </row>
    <row r="8047" spans="43:44" x14ac:dyDescent="0.25">
      <c r="AQ8047" s="1026"/>
      <c r="AR8047" s="1027"/>
    </row>
    <row r="8048" spans="43:44" x14ac:dyDescent="0.25">
      <c r="AQ8048" s="1026"/>
      <c r="AR8048" s="1027"/>
    </row>
    <row r="8049" spans="43:44" x14ac:dyDescent="0.25">
      <c r="AQ8049" s="1026"/>
      <c r="AR8049" s="1027"/>
    </row>
    <row r="8050" spans="43:44" x14ac:dyDescent="0.25">
      <c r="AQ8050" s="1026"/>
      <c r="AR8050" s="1027"/>
    </row>
    <row r="8051" spans="43:44" x14ac:dyDescent="0.25">
      <c r="AQ8051" s="1026"/>
      <c r="AR8051" s="1027"/>
    </row>
    <row r="8052" spans="43:44" x14ac:dyDescent="0.25">
      <c r="AQ8052" s="1026"/>
      <c r="AR8052" s="1027"/>
    </row>
    <row r="8053" spans="43:44" x14ac:dyDescent="0.25">
      <c r="AQ8053" s="1026"/>
      <c r="AR8053" s="1027"/>
    </row>
    <row r="8054" spans="43:44" x14ac:dyDescent="0.25">
      <c r="AQ8054" s="1026"/>
      <c r="AR8054" s="1027"/>
    </row>
    <row r="8055" spans="43:44" x14ac:dyDescent="0.25">
      <c r="AQ8055" s="1026"/>
      <c r="AR8055" s="1027"/>
    </row>
    <row r="8056" spans="43:44" x14ac:dyDescent="0.25">
      <c r="AQ8056" s="1026"/>
      <c r="AR8056" s="1027"/>
    </row>
    <row r="8057" spans="43:44" x14ac:dyDescent="0.25">
      <c r="AQ8057" s="1026"/>
      <c r="AR8057" s="1027"/>
    </row>
    <row r="8058" spans="43:44" x14ac:dyDescent="0.25">
      <c r="AQ8058" s="1026"/>
      <c r="AR8058" s="1027"/>
    </row>
    <row r="8059" spans="43:44" x14ac:dyDescent="0.25">
      <c r="AQ8059" s="1026"/>
      <c r="AR8059" s="1027"/>
    </row>
    <row r="8060" spans="43:44" x14ac:dyDescent="0.25">
      <c r="AQ8060" s="1026"/>
      <c r="AR8060" s="1027"/>
    </row>
    <row r="8061" spans="43:44" x14ac:dyDescent="0.25">
      <c r="AQ8061" s="1026"/>
      <c r="AR8061" s="1027"/>
    </row>
    <row r="8062" spans="43:44" x14ac:dyDescent="0.25">
      <c r="AQ8062" s="1026"/>
      <c r="AR8062" s="1027"/>
    </row>
    <row r="8063" spans="43:44" x14ac:dyDescent="0.25">
      <c r="AQ8063" s="1026"/>
      <c r="AR8063" s="1027"/>
    </row>
    <row r="8064" spans="43:44" x14ac:dyDescent="0.25">
      <c r="AQ8064" s="1026"/>
      <c r="AR8064" s="1027"/>
    </row>
    <row r="8065" spans="43:44" x14ac:dyDescent="0.25">
      <c r="AQ8065" s="1026"/>
      <c r="AR8065" s="1027"/>
    </row>
    <row r="8066" spans="43:44" x14ac:dyDescent="0.25">
      <c r="AQ8066" s="1026"/>
      <c r="AR8066" s="1027"/>
    </row>
    <row r="8067" spans="43:44" x14ac:dyDescent="0.25">
      <c r="AQ8067" s="1026"/>
      <c r="AR8067" s="1027"/>
    </row>
    <row r="8068" spans="43:44" x14ac:dyDescent="0.25">
      <c r="AQ8068" s="1026"/>
      <c r="AR8068" s="1027"/>
    </row>
    <row r="8069" spans="43:44" x14ac:dyDescent="0.25">
      <c r="AQ8069" s="1026"/>
      <c r="AR8069" s="1027"/>
    </row>
    <row r="8070" spans="43:44" x14ac:dyDescent="0.25">
      <c r="AQ8070" s="1026"/>
      <c r="AR8070" s="1027"/>
    </row>
    <row r="8071" spans="43:44" x14ac:dyDescent="0.25">
      <c r="AQ8071" s="1026"/>
      <c r="AR8071" s="1027"/>
    </row>
    <row r="8072" spans="43:44" x14ac:dyDescent="0.25">
      <c r="AQ8072" s="1026"/>
      <c r="AR8072" s="1027"/>
    </row>
    <row r="8073" spans="43:44" x14ac:dyDescent="0.25">
      <c r="AQ8073" s="1026"/>
      <c r="AR8073" s="1027"/>
    </row>
    <row r="8074" spans="43:44" x14ac:dyDescent="0.25">
      <c r="AQ8074" s="1026"/>
      <c r="AR8074" s="1027"/>
    </row>
    <row r="8075" spans="43:44" x14ac:dyDescent="0.25">
      <c r="AQ8075" s="1026"/>
      <c r="AR8075" s="1027"/>
    </row>
    <row r="8076" spans="43:44" x14ac:dyDescent="0.25">
      <c r="AQ8076" s="1026"/>
      <c r="AR8076" s="1027"/>
    </row>
    <row r="8077" spans="43:44" x14ac:dyDescent="0.25">
      <c r="AQ8077" s="1026"/>
      <c r="AR8077" s="1027"/>
    </row>
    <row r="8078" spans="43:44" x14ac:dyDescent="0.25">
      <c r="AQ8078" s="1026"/>
      <c r="AR8078" s="1027"/>
    </row>
    <row r="8079" spans="43:44" x14ac:dyDescent="0.25">
      <c r="AQ8079" s="1026"/>
      <c r="AR8079" s="1027"/>
    </row>
    <row r="8080" spans="43:44" x14ac:dyDescent="0.25">
      <c r="AQ8080" s="1026"/>
      <c r="AR8080" s="1027"/>
    </row>
    <row r="8081" spans="43:44" x14ac:dyDescent="0.25">
      <c r="AQ8081" s="1026"/>
      <c r="AR8081" s="1027"/>
    </row>
    <row r="8082" spans="43:44" x14ac:dyDescent="0.25">
      <c r="AQ8082" s="1026"/>
      <c r="AR8082" s="1027"/>
    </row>
    <row r="8083" spans="43:44" x14ac:dyDescent="0.25">
      <c r="AQ8083" s="1026"/>
      <c r="AR8083" s="1027"/>
    </row>
    <row r="8084" spans="43:44" x14ac:dyDescent="0.25">
      <c r="AQ8084" s="1026"/>
      <c r="AR8084" s="1027"/>
    </row>
    <row r="8085" spans="43:44" x14ac:dyDescent="0.25">
      <c r="AQ8085" s="1026"/>
      <c r="AR8085" s="1027"/>
    </row>
    <row r="8086" spans="43:44" x14ac:dyDescent="0.25">
      <c r="AQ8086" s="1026"/>
      <c r="AR8086" s="1027"/>
    </row>
    <row r="8087" spans="43:44" x14ac:dyDescent="0.25">
      <c r="AQ8087" s="1026"/>
      <c r="AR8087" s="1027"/>
    </row>
    <row r="8088" spans="43:44" x14ac:dyDescent="0.25">
      <c r="AQ8088" s="1026"/>
      <c r="AR8088" s="1027"/>
    </row>
    <row r="8089" spans="43:44" x14ac:dyDescent="0.25">
      <c r="AQ8089" s="1026"/>
      <c r="AR8089" s="1027"/>
    </row>
    <row r="8090" spans="43:44" x14ac:dyDescent="0.25">
      <c r="AQ8090" s="1026"/>
      <c r="AR8090" s="1027"/>
    </row>
    <row r="8091" spans="43:44" x14ac:dyDescent="0.25">
      <c r="AQ8091" s="1026"/>
      <c r="AR8091" s="1027"/>
    </row>
    <row r="8092" spans="43:44" x14ac:dyDescent="0.25">
      <c r="AQ8092" s="1026"/>
      <c r="AR8092" s="1027"/>
    </row>
    <row r="8093" spans="43:44" x14ac:dyDescent="0.25">
      <c r="AQ8093" s="1026"/>
      <c r="AR8093" s="1027"/>
    </row>
    <row r="8094" spans="43:44" x14ac:dyDescent="0.25">
      <c r="AQ8094" s="1026"/>
      <c r="AR8094" s="1027"/>
    </row>
    <row r="8095" spans="43:44" x14ac:dyDescent="0.25">
      <c r="AQ8095" s="1026"/>
      <c r="AR8095" s="1027"/>
    </row>
    <row r="8096" spans="43:44" x14ac:dyDescent="0.25">
      <c r="AQ8096" s="1026"/>
      <c r="AR8096" s="1027"/>
    </row>
    <row r="8097" spans="43:44" x14ac:dyDescent="0.25">
      <c r="AQ8097" s="1026"/>
      <c r="AR8097" s="1027"/>
    </row>
    <row r="8098" spans="43:44" x14ac:dyDescent="0.25">
      <c r="AQ8098" s="1026"/>
      <c r="AR8098" s="1027"/>
    </row>
    <row r="8099" spans="43:44" x14ac:dyDescent="0.25">
      <c r="AQ8099" s="1026"/>
      <c r="AR8099" s="1027"/>
    </row>
    <row r="8100" spans="43:44" x14ac:dyDescent="0.25">
      <c r="AQ8100" s="1026"/>
      <c r="AR8100" s="1027"/>
    </row>
    <row r="8101" spans="43:44" x14ac:dyDescent="0.25">
      <c r="AQ8101" s="1026"/>
      <c r="AR8101" s="1027"/>
    </row>
    <row r="8102" spans="43:44" x14ac:dyDescent="0.25">
      <c r="AQ8102" s="1026"/>
      <c r="AR8102" s="1027"/>
    </row>
    <row r="8103" spans="43:44" x14ac:dyDescent="0.25">
      <c r="AQ8103" s="1026"/>
      <c r="AR8103" s="1027"/>
    </row>
    <row r="8104" spans="43:44" x14ac:dyDescent="0.25">
      <c r="AQ8104" s="1026"/>
      <c r="AR8104" s="1027"/>
    </row>
    <row r="8105" spans="43:44" x14ac:dyDescent="0.25">
      <c r="AQ8105" s="1026"/>
      <c r="AR8105" s="1027"/>
    </row>
    <row r="8106" spans="43:44" x14ac:dyDescent="0.25">
      <c r="AQ8106" s="1026"/>
      <c r="AR8106" s="1027"/>
    </row>
    <row r="8107" spans="43:44" x14ac:dyDescent="0.25">
      <c r="AQ8107" s="1026"/>
      <c r="AR8107" s="1027"/>
    </row>
    <row r="8108" spans="43:44" x14ac:dyDescent="0.25">
      <c r="AQ8108" s="1026"/>
      <c r="AR8108" s="1027"/>
    </row>
    <row r="8109" spans="43:44" x14ac:dyDescent="0.25">
      <c r="AQ8109" s="1026"/>
      <c r="AR8109" s="1027"/>
    </row>
    <row r="8110" spans="43:44" x14ac:dyDescent="0.25">
      <c r="AQ8110" s="1026"/>
      <c r="AR8110" s="1027"/>
    </row>
    <row r="8111" spans="43:44" x14ac:dyDescent="0.25">
      <c r="AQ8111" s="1026"/>
      <c r="AR8111" s="1027"/>
    </row>
    <row r="8112" spans="43:44" x14ac:dyDescent="0.25">
      <c r="AQ8112" s="1026"/>
      <c r="AR8112" s="1027"/>
    </row>
    <row r="8113" spans="43:44" x14ac:dyDescent="0.25">
      <c r="AQ8113" s="1026"/>
      <c r="AR8113" s="1027"/>
    </row>
    <row r="8114" spans="43:44" x14ac:dyDescent="0.25">
      <c r="AQ8114" s="1026"/>
      <c r="AR8114" s="1027"/>
    </row>
    <row r="8115" spans="43:44" x14ac:dyDescent="0.25">
      <c r="AQ8115" s="1026"/>
      <c r="AR8115" s="1027"/>
    </row>
    <row r="8116" spans="43:44" x14ac:dyDescent="0.25">
      <c r="AQ8116" s="1026"/>
      <c r="AR8116" s="1027"/>
    </row>
    <row r="8117" spans="43:44" x14ac:dyDescent="0.25">
      <c r="AQ8117" s="1026"/>
      <c r="AR8117" s="1027"/>
    </row>
    <row r="8118" spans="43:44" x14ac:dyDescent="0.25">
      <c r="AQ8118" s="1026"/>
      <c r="AR8118" s="1027"/>
    </row>
    <row r="8119" spans="43:44" x14ac:dyDescent="0.25">
      <c r="AQ8119" s="1026"/>
      <c r="AR8119" s="1027"/>
    </row>
    <row r="8120" spans="43:44" x14ac:dyDescent="0.25">
      <c r="AQ8120" s="1026"/>
      <c r="AR8120" s="1027"/>
    </row>
    <row r="8121" spans="43:44" x14ac:dyDescent="0.25">
      <c r="AQ8121" s="1026"/>
      <c r="AR8121" s="1027"/>
    </row>
    <row r="8122" spans="43:44" x14ac:dyDescent="0.25">
      <c r="AQ8122" s="1026"/>
      <c r="AR8122" s="1027"/>
    </row>
    <row r="8123" spans="43:44" x14ac:dyDescent="0.25">
      <c r="AQ8123" s="1026"/>
      <c r="AR8123" s="1027"/>
    </row>
    <row r="8124" spans="43:44" x14ac:dyDescent="0.25">
      <c r="AQ8124" s="1026"/>
      <c r="AR8124" s="1027"/>
    </row>
    <row r="8125" spans="43:44" x14ac:dyDescent="0.25">
      <c r="AQ8125" s="1026"/>
      <c r="AR8125" s="1027"/>
    </row>
    <row r="8126" spans="43:44" x14ac:dyDescent="0.25">
      <c r="AQ8126" s="1026"/>
      <c r="AR8126" s="1027"/>
    </row>
    <row r="8127" spans="43:44" x14ac:dyDescent="0.25">
      <c r="AQ8127" s="1026"/>
      <c r="AR8127" s="1027"/>
    </row>
    <row r="8128" spans="43:44" x14ac:dyDescent="0.25">
      <c r="AQ8128" s="1026"/>
      <c r="AR8128" s="1027"/>
    </row>
    <row r="8129" spans="43:44" x14ac:dyDescent="0.25">
      <c r="AQ8129" s="1026"/>
      <c r="AR8129" s="1027"/>
    </row>
    <row r="8130" spans="43:44" x14ac:dyDescent="0.25">
      <c r="AQ8130" s="1026"/>
      <c r="AR8130" s="1027"/>
    </row>
    <row r="8131" spans="43:44" x14ac:dyDescent="0.25">
      <c r="AQ8131" s="1026"/>
      <c r="AR8131" s="1027"/>
    </row>
    <row r="8132" spans="43:44" x14ac:dyDescent="0.25">
      <c r="AQ8132" s="1026"/>
      <c r="AR8132" s="1027"/>
    </row>
    <row r="8133" spans="43:44" x14ac:dyDescent="0.25">
      <c r="AQ8133" s="1026"/>
      <c r="AR8133" s="1027"/>
    </row>
    <row r="8134" spans="43:44" x14ac:dyDescent="0.25">
      <c r="AQ8134" s="1026"/>
      <c r="AR8134" s="1027"/>
    </row>
    <row r="8135" spans="43:44" x14ac:dyDescent="0.25">
      <c r="AQ8135" s="1026"/>
      <c r="AR8135" s="1027"/>
    </row>
    <row r="8136" spans="43:44" x14ac:dyDescent="0.25">
      <c r="AQ8136" s="1026"/>
      <c r="AR8136" s="1027"/>
    </row>
    <row r="8137" spans="43:44" x14ac:dyDescent="0.25">
      <c r="AQ8137" s="1026"/>
      <c r="AR8137" s="1027"/>
    </row>
    <row r="8138" spans="43:44" x14ac:dyDescent="0.25">
      <c r="AQ8138" s="1026"/>
      <c r="AR8138" s="1027"/>
    </row>
    <row r="8139" spans="43:44" x14ac:dyDescent="0.25">
      <c r="AQ8139" s="1026"/>
      <c r="AR8139" s="1027"/>
    </row>
    <row r="8140" spans="43:44" x14ac:dyDescent="0.25">
      <c r="AQ8140" s="1026"/>
      <c r="AR8140" s="1027"/>
    </row>
    <row r="8141" spans="43:44" x14ac:dyDescent="0.25">
      <c r="AQ8141" s="1026"/>
      <c r="AR8141" s="1027"/>
    </row>
    <row r="8142" spans="43:44" x14ac:dyDescent="0.25">
      <c r="AQ8142" s="1026"/>
      <c r="AR8142" s="1027"/>
    </row>
    <row r="8143" spans="43:44" x14ac:dyDescent="0.25">
      <c r="AQ8143" s="1026"/>
      <c r="AR8143" s="1027"/>
    </row>
    <row r="8144" spans="43:44" x14ac:dyDescent="0.25">
      <c r="AQ8144" s="1026"/>
      <c r="AR8144" s="1027"/>
    </row>
    <row r="8145" spans="43:44" x14ac:dyDescent="0.25">
      <c r="AQ8145" s="1026"/>
      <c r="AR8145" s="1027"/>
    </row>
    <row r="8146" spans="43:44" x14ac:dyDescent="0.25">
      <c r="AQ8146" s="1026"/>
      <c r="AR8146" s="1027"/>
    </row>
    <row r="8147" spans="43:44" x14ac:dyDescent="0.25">
      <c r="AQ8147" s="1026"/>
      <c r="AR8147" s="1027"/>
    </row>
    <row r="8148" spans="43:44" x14ac:dyDescent="0.25">
      <c r="AQ8148" s="1026"/>
      <c r="AR8148" s="1027"/>
    </row>
    <row r="8149" spans="43:44" x14ac:dyDescent="0.25">
      <c r="AQ8149" s="1026"/>
      <c r="AR8149" s="1027"/>
    </row>
    <row r="8150" spans="43:44" x14ac:dyDescent="0.25">
      <c r="AQ8150" s="1026"/>
      <c r="AR8150" s="1027"/>
    </row>
    <row r="8151" spans="43:44" x14ac:dyDescent="0.25">
      <c r="AQ8151" s="1026"/>
      <c r="AR8151" s="1027"/>
    </row>
    <row r="8152" spans="43:44" x14ac:dyDescent="0.25">
      <c r="AQ8152" s="1026"/>
      <c r="AR8152" s="1027"/>
    </row>
    <row r="8153" spans="43:44" x14ac:dyDescent="0.25">
      <c r="AQ8153" s="1026"/>
      <c r="AR8153" s="1027"/>
    </row>
    <row r="8154" spans="43:44" x14ac:dyDescent="0.25">
      <c r="AQ8154" s="1026"/>
      <c r="AR8154" s="1027"/>
    </row>
    <row r="8155" spans="43:44" x14ac:dyDescent="0.25">
      <c r="AQ8155" s="1026"/>
      <c r="AR8155" s="1027"/>
    </row>
    <row r="8156" spans="43:44" x14ac:dyDescent="0.25">
      <c r="AQ8156" s="1026"/>
      <c r="AR8156" s="1027"/>
    </row>
    <row r="8157" spans="43:44" x14ac:dyDescent="0.25">
      <c r="AQ8157" s="1026"/>
      <c r="AR8157" s="1027"/>
    </row>
    <row r="8158" spans="43:44" x14ac:dyDescent="0.25">
      <c r="AQ8158" s="1026"/>
      <c r="AR8158" s="1027"/>
    </row>
    <row r="8159" spans="43:44" x14ac:dyDescent="0.25">
      <c r="AQ8159" s="1026"/>
      <c r="AR8159" s="1027"/>
    </row>
    <row r="8160" spans="43:44" x14ac:dyDescent="0.25">
      <c r="AQ8160" s="1026"/>
      <c r="AR8160" s="1027"/>
    </row>
    <row r="8161" spans="43:44" x14ac:dyDescent="0.25">
      <c r="AQ8161" s="1026"/>
      <c r="AR8161" s="1027"/>
    </row>
    <row r="8162" spans="43:44" x14ac:dyDescent="0.25">
      <c r="AQ8162" s="1026"/>
      <c r="AR8162" s="1027"/>
    </row>
    <row r="8163" spans="43:44" x14ac:dyDescent="0.25">
      <c r="AQ8163" s="1026"/>
      <c r="AR8163" s="1027"/>
    </row>
    <row r="8164" spans="43:44" x14ac:dyDescent="0.25">
      <c r="AQ8164" s="1026"/>
      <c r="AR8164" s="1027"/>
    </row>
    <row r="8165" spans="43:44" x14ac:dyDescent="0.25">
      <c r="AQ8165" s="1026"/>
      <c r="AR8165" s="1027"/>
    </row>
    <row r="8166" spans="43:44" x14ac:dyDescent="0.25">
      <c r="AQ8166" s="1026"/>
      <c r="AR8166" s="1027"/>
    </row>
    <row r="8167" spans="43:44" x14ac:dyDescent="0.25">
      <c r="AQ8167" s="1026"/>
      <c r="AR8167" s="1027"/>
    </row>
    <row r="8168" spans="43:44" x14ac:dyDescent="0.25">
      <c r="AQ8168" s="1026"/>
      <c r="AR8168" s="1027"/>
    </row>
    <row r="8169" spans="43:44" x14ac:dyDescent="0.25">
      <c r="AQ8169" s="1026"/>
      <c r="AR8169" s="1027"/>
    </row>
    <row r="8170" spans="43:44" x14ac:dyDescent="0.25">
      <c r="AQ8170" s="1026"/>
      <c r="AR8170" s="1027"/>
    </row>
    <row r="8171" spans="43:44" x14ac:dyDescent="0.25">
      <c r="AQ8171" s="1026"/>
      <c r="AR8171" s="1027"/>
    </row>
    <row r="8172" spans="43:44" x14ac:dyDescent="0.25">
      <c r="AQ8172" s="1026"/>
      <c r="AR8172" s="1027"/>
    </row>
    <row r="8173" spans="43:44" x14ac:dyDescent="0.25">
      <c r="AQ8173" s="1026"/>
      <c r="AR8173" s="1027"/>
    </row>
    <row r="8174" spans="43:44" x14ac:dyDescent="0.25">
      <c r="AQ8174" s="1026"/>
      <c r="AR8174" s="1027"/>
    </row>
    <row r="8175" spans="43:44" x14ac:dyDescent="0.25">
      <c r="AQ8175" s="1026"/>
      <c r="AR8175" s="1027"/>
    </row>
    <row r="8176" spans="43:44" x14ac:dyDescent="0.25">
      <c r="AQ8176" s="1026"/>
      <c r="AR8176" s="1027"/>
    </row>
    <row r="8177" spans="43:44" x14ac:dyDescent="0.25">
      <c r="AQ8177" s="1026"/>
      <c r="AR8177" s="1027"/>
    </row>
    <row r="8178" spans="43:44" x14ac:dyDescent="0.25">
      <c r="AQ8178" s="1026"/>
      <c r="AR8178" s="1027"/>
    </row>
    <row r="8179" spans="43:44" x14ac:dyDescent="0.25">
      <c r="AQ8179" s="1026"/>
      <c r="AR8179" s="1027"/>
    </row>
    <row r="8180" spans="43:44" x14ac:dyDescent="0.25">
      <c r="AQ8180" s="1026"/>
      <c r="AR8180" s="1027"/>
    </row>
    <row r="8181" spans="43:44" x14ac:dyDescent="0.25">
      <c r="AQ8181" s="1026"/>
      <c r="AR8181" s="1027"/>
    </row>
    <row r="8182" spans="43:44" x14ac:dyDescent="0.25">
      <c r="AQ8182" s="1026"/>
      <c r="AR8182" s="1027"/>
    </row>
    <row r="8183" spans="43:44" x14ac:dyDescent="0.25">
      <c r="AQ8183" s="1026"/>
      <c r="AR8183" s="1027"/>
    </row>
    <row r="8184" spans="43:44" x14ac:dyDescent="0.25">
      <c r="AQ8184" s="1026"/>
      <c r="AR8184" s="1027"/>
    </row>
    <row r="8185" spans="43:44" x14ac:dyDescent="0.25">
      <c r="AQ8185" s="1026"/>
      <c r="AR8185" s="1027"/>
    </row>
    <row r="8186" spans="43:44" x14ac:dyDescent="0.25">
      <c r="AQ8186" s="1026"/>
      <c r="AR8186" s="1027"/>
    </row>
    <row r="8187" spans="43:44" x14ac:dyDescent="0.25">
      <c r="AQ8187" s="1026"/>
      <c r="AR8187" s="1027"/>
    </row>
    <row r="8188" spans="43:44" x14ac:dyDescent="0.25">
      <c r="AQ8188" s="1026"/>
      <c r="AR8188" s="1027"/>
    </row>
    <row r="8189" spans="43:44" x14ac:dyDescent="0.25">
      <c r="AQ8189" s="1026"/>
      <c r="AR8189" s="1027"/>
    </row>
    <row r="8190" spans="43:44" x14ac:dyDescent="0.25">
      <c r="AQ8190" s="1026"/>
      <c r="AR8190" s="1027"/>
    </row>
    <row r="8191" spans="43:44" x14ac:dyDescent="0.25">
      <c r="AQ8191" s="1026"/>
      <c r="AR8191" s="1027"/>
    </row>
    <row r="8192" spans="43:44" x14ac:dyDescent="0.25">
      <c r="AQ8192" s="1026"/>
      <c r="AR8192" s="1027"/>
    </row>
    <row r="8193" spans="43:44" x14ac:dyDescent="0.25">
      <c r="AQ8193" s="1026"/>
      <c r="AR8193" s="1027"/>
    </row>
    <row r="8194" spans="43:44" x14ac:dyDescent="0.25">
      <c r="AQ8194" s="1026"/>
      <c r="AR8194" s="1027"/>
    </row>
    <row r="8195" spans="43:44" x14ac:dyDescent="0.25">
      <c r="AQ8195" s="1026"/>
      <c r="AR8195" s="1027"/>
    </row>
    <row r="8196" spans="43:44" x14ac:dyDescent="0.25">
      <c r="AQ8196" s="1026"/>
      <c r="AR8196" s="1027"/>
    </row>
    <row r="8197" spans="43:44" x14ac:dyDescent="0.25">
      <c r="AQ8197" s="1026"/>
      <c r="AR8197" s="1027"/>
    </row>
    <row r="8198" spans="43:44" x14ac:dyDescent="0.25">
      <c r="AQ8198" s="1026"/>
      <c r="AR8198" s="1027"/>
    </row>
    <row r="8199" spans="43:44" x14ac:dyDescent="0.25">
      <c r="AQ8199" s="1026"/>
      <c r="AR8199" s="1027"/>
    </row>
    <row r="8200" spans="43:44" x14ac:dyDescent="0.25">
      <c r="AQ8200" s="1026"/>
      <c r="AR8200" s="1027"/>
    </row>
    <row r="8201" spans="43:44" x14ac:dyDescent="0.25">
      <c r="AQ8201" s="1026"/>
      <c r="AR8201" s="1027"/>
    </row>
    <row r="8202" spans="43:44" x14ac:dyDescent="0.25">
      <c r="AQ8202" s="1026"/>
      <c r="AR8202" s="1027"/>
    </row>
    <row r="8203" spans="43:44" x14ac:dyDescent="0.25">
      <c r="AQ8203" s="1026"/>
      <c r="AR8203" s="1027"/>
    </row>
    <row r="8204" spans="43:44" x14ac:dyDescent="0.25">
      <c r="AQ8204" s="1026"/>
      <c r="AR8204" s="1027"/>
    </row>
    <row r="8205" spans="43:44" x14ac:dyDescent="0.25">
      <c r="AQ8205" s="1026"/>
      <c r="AR8205" s="1027"/>
    </row>
    <row r="8206" spans="43:44" x14ac:dyDescent="0.25">
      <c r="AQ8206" s="1026"/>
      <c r="AR8206" s="1027"/>
    </row>
    <row r="8207" spans="43:44" x14ac:dyDescent="0.25">
      <c r="AQ8207" s="1026"/>
      <c r="AR8207" s="1027"/>
    </row>
    <row r="8208" spans="43:44" x14ac:dyDescent="0.25">
      <c r="AQ8208" s="1026"/>
      <c r="AR8208" s="1027"/>
    </row>
    <row r="8209" spans="43:44" x14ac:dyDescent="0.25">
      <c r="AQ8209" s="1026"/>
      <c r="AR8209" s="1027"/>
    </row>
    <row r="8210" spans="43:44" x14ac:dyDescent="0.25">
      <c r="AQ8210" s="1026"/>
      <c r="AR8210" s="1027"/>
    </row>
    <row r="8211" spans="43:44" x14ac:dyDescent="0.25">
      <c r="AQ8211" s="1026"/>
      <c r="AR8211" s="1027"/>
    </row>
    <row r="8212" spans="43:44" x14ac:dyDescent="0.25">
      <c r="AQ8212" s="1026"/>
      <c r="AR8212" s="1027"/>
    </row>
    <row r="8213" spans="43:44" x14ac:dyDescent="0.25">
      <c r="AQ8213" s="1026"/>
      <c r="AR8213" s="1027"/>
    </row>
    <row r="8214" spans="43:44" x14ac:dyDescent="0.25">
      <c r="AQ8214" s="1026"/>
      <c r="AR8214" s="1027"/>
    </row>
    <row r="8215" spans="43:44" x14ac:dyDescent="0.25">
      <c r="AQ8215" s="1026"/>
      <c r="AR8215" s="1027"/>
    </row>
    <row r="8216" spans="43:44" x14ac:dyDescent="0.25">
      <c r="AQ8216" s="1026"/>
      <c r="AR8216" s="1027"/>
    </row>
    <row r="8217" spans="43:44" x14ac:dyDescent="0.25">
      <c r="AQ8217" s="1026"/>
      <c r="AR8217" s="1027"/>
    </row>
    <row r="8218" spans="43:44" x14ac:dyDescent="0.25">
      <c r="AQ8218" s="1026"/>
      <c r="AR8218" s="1027"/>
    </row>
    <row r="8219" spans="43:44" x14ac:dyDescent="0.25">
      <c r="AQ8219" s="1026"/>
      <c r="AR8219" s="1027"/>
    </row>
    <row r="8220" spans="43:44" x14ac:dyDescent="0.25">
      <c r="AQ8220" s="1026"/>
      <c r="AR8220" s="1027"/>
    </row>
    <row r="8221" spans="43:44" x14ac:dyDescent="0.25">
      <c r="AQ8221" s="1026"/>
      <c r="AR8221" s="1027"/>
    </row>
    <row r="8222" spans="43:44" x14ac:dyDescent="0.25">
      <c r="AQ8222" s="1026"/>
      <c r="AR8222" s="1027"/>
    </row>
    <row r="8223" spans="43:44" x14ac:dyDescent="0.25">
      <c r="AQ8223" s="1026"/>
      <c r="AR8223" s="1027"/>
    </row>
    <row r="8224" spans="43:44" x14ac:dyDescent="0.25">
      <c r="AQ8224" s="1026"/>
      <c r="AR8224" s="1027"/>
    </row>
    <row r="8225" spans="43:44" x14ac:dyDescent="0.25">
      <c r="AQ8225" s="1026"/>
      <c r="AR8225" s="1027"/>
    </row>
    <row r="8226" spans="43:44" x14ac:dyDescent="0.25">
      <c r="AQ8226" s="1026"/>
      <c r="AR8226" s="1027"/>
    </row>
    <row r="8227" spans="43:44" x14ac:dyDescent="0.25">
      <c r="AQ8227" s="1026"/>
      <c r="AR8227" s="1027"/>
    </row>
    <row r="8228" spans="43:44" x14ac:dyDescent="0.25">
      <c r="AQ8228" s="1026"/>
      <c r="AR8228" s="1027"/>
    </row>
    <row r="8229" spans="43:44" x14ac:dyDescent="0.25">
      <c r="AQ8229" s="1026"/>
      <c r="AR8229" s="1027"/>
    </row>
    <row r="8230" spans="43:44" x14ac:dyDescent="0.25">
      <c r="AQ8230" s="1026"/>
      <c r="AR8230" s="1027"/>
    </row>
    <row r="8231" spans="43:44" x14ac:dyDescent="0.25">
      <c r="AQ8231" s="1026"/>
      <c r="AR8231" s="1027"/>
    </row>
    <row r="8232" spans="43:44" x14ac:dyDescent="0.25">
      <c r="AQ8232" s="1026"/>
      <c r="AR8232" s="1027"/>
    </row>
    <row r="8233" spans="43:44" x14ac:dyDescent="0.25">
      <c r="AQ8233" s="1026"/>
      <c r="AR8233" s="1027"/>
    </row>
    <row r="8234" spans="43:44" x14ac:dyDescent="0.25">
      <c r="AQ8234" s="1026"/>
      <c r="AR8234" s="1027"/>
    </row>
    <row r="8235" spans="43:44" x14ac:dyDescent="0.25">
      <c r="AQ8235" s="1026"/>
      <c r="AR8235" s="1027"/>
    </row>
    <row r="8236" spans="43:44" x14ac:dyDescent="0.25">
      <c r="AQ8236" s="1026"/>
      <c r="AR8236" s="1027"/>
    </row>
    <row r="8237" spans="43:44" x14ac:dyDescent="0.25">
      <c r="AQ8237" s="1026"/>
      <c r="AR8237" s="1027"/>
    </row>
    <row r="8238" spans="43:44" x14ac:dyDescent="0.25">
      <c r="AQ8238" s="1026"/>
      <c r="AR8238" s="1027"/>
    </row>
    <row r="8239" spans="43:44" x14ac:dyDescent="0.25">
      <c r="AQ8239" s="1026"/>
      <c r="AR8239" s="1027"/>
    </row>
    <row r="8240" spans="43:44" x14ac:dyDescent="0.25">
      <c r="AQ8240" s="1026"/>
      <c r="AR8240" s="1027"/>
    </row>
    <row r="8241" spans="43:44" x14ac:dyDescent="0.25">
      <c r="AQ8241" s="1026"/>
      <c r="AR8241" s="1027"/>
    </row>
    <row r="8242" spans="43:44" x14ac:dyDescent="0.25">
      <c r="AQ8242" s="1026"/>
      <c r="AR8242" s="1027"/>
    </row>
    <row r="8243" spans="43:44" x14ac:dyDescent="0.25">
      <c r="AQ8243" s="1026"/>
      <c r="AR8243" s="1027"/>
    </row>
    <row r="8244" spans="43:44" x14ac:dyDescent="0.25">
      <c r="AQ8244" s="1026"/>
      <c r="AR8244" s="1027"/>
    </row>
    <row r="8245" spans="43:44" x14ac:dyDescent="0.25">
      <c r="AQ8245" s="1026"/>
      <c r="AR8245" s="1027"/>
    </row>
    <row r="8246" spans="43:44" x14ac:dyDescent="0.25">
      <c r="AQ8246" s="1026"/>
      <c r="AR8246" s="1027"/>
    </row>
    <row r="8247" spans="43:44" x14ac:dyDescent="0.25">
      <c r="AQ8247" s="1026"/>
      <c r="AR8247" s="1027"/>
    </row>
    <row r="8248" spans="43:44" x14ac:dyDescent="0.25">
      <c r="AQ8248" s="1026"/>
      <c r="AR8248" s="1027"/>
    </row>
    <row r="8249" spans="43:44" x14ac:dyDescent="0.25">
      <c r="AQ8249" s="1026"/>
      <c r="AR8249" s="1027"/>
    </row>
    <row r="8250" spans="43:44" x14ac:dyDescent="0.25">
      <c r="AQ8250" s="1026"/>
      <c r="AR8250" s="1027"/>
    </row>
    <row r="8251" spans="43:44" x14ac:dyDescent="0.25">
      <c r="AQ8251" s="1026"/>
      <c r="AR8251" s="1027"/>
    </row>
    <row r="8252" spans="43:44" x14ac:dyDescent="0.25">
      <c r="AQ8252" s="1026"/>
      <c r="AR8252" s="1027"/>
    </row>
    <row r="8253" spans="43:44" x14ac:dyDescent="0.25">
      <c r="AQ8253" s="1026"/>
      <c r="AR8253" s="1027"/>
    </row>
    <row r="8254" spans="43:44" x14ac:dyDescent="0.25">
      <c r="AQ8254" s="1026"/>
      <c r="AR8254" s="1027"/>
    </row>
    <row r="8255" spans="43:44" x14ac:dyDescent="0.25">
      <c r="AQ8255" s="1026"/>
      <c r="AR8255" s="1027"/>
    </row>
    <row r="8256" spans="43:44" x14ac:dyDescent="0.25">
      <c r="AQ8256" s="1026"/>
      <c r="AR8256" s="1027"/>
    </row>
    <row r="8257" spans="43:44" x14ac:dyDescent="0.25">
      <c r="AQ8257" s="1026"/>
      <c r="AR8257" s="1027"/>
    </row>
    <row r="8258" spans="43:44" x14ac:dyDescent="0.25">
      <c r="AQ8258" s="1026"/>
      <c r="AR8258" s="1027"/>
    </row>
    <row r="8259" spans="43:44" x14ac:dyDescent="0.25">
      <c r="AQ8259" s="1026"/>
      <c r="AR8259" s="1027"/>
    </row>
    <row r="8260" spans="43:44" x14ac:dyDescent="0.25">
      <c r="AQ8260" s="1026"/>
      <c r="AR8260" s="1027"/>
    </row>
    <row r="8261" spans="43:44" x14ac:dyDescent="0.25">
      <c r="AQ8261" s="1026"/>
      <c r="AR8261" s="1027"/>
    </row>
    <row r="8262" spans="43:44" x14ac:dyDescent="0.25">
      <c r="AQ8262" s="1026"/>
      <c r="AR8262" s="1027"/>
    </row>
    <row r="8263" spans="43:44" x14ac:dyDescent="0.25">
      <c r="AQ8263" s="1026"/>
      <c r="AR8263" s="1027"/>
    </row>
    <row r="8264" spans="43:44" x14ac:dyDescent="0.25">
      <c r="AQ8264" s="1026"/>
      <c r="AR8264" s="1027"/>
    </row>
    <row r="8265" spans="43:44" x14ac:dyDescent="0.25">
      <c r="AQ8265" s="1026"/>
      <c r="AR8265" s="1027"/>
    </row>
    <row r="8266" spans="43:44" x14ac:dyDescent="0.25">
      <c r="AQ8266" s="1026"/>
      <c r="AR8266" s="1027"/>
    </row>
    <row r="8267" spans="43:44" x14ac:dyDescent="0.25">
      <c r="AQ8267" s="1026"/>
      <c r="AR8267" s="1027"/>
    </row>
    <row r="8268" spans="43:44" x14ac:dyDescent="0.25">
      <c r="AQ8268" s="1026"/>
      <c r="AR8268" s="1027"/>
    </row>
    <row r="8269" spans="43:44" x14ac:dyDescent="0.25">
      <c r="AQ8269" s="1026"/>
      <c r="AR8269" s="1027"/>
    </row>
    <row r="8270" spans="43:44" x14ac:dyDescent="0.25">
      <c r="AQ8270" s="1026"/>
      <c r="AR8270" s="1027"/>
    </row>
    <row r="8271" spans="43:44" x14ac:dyDescent="0.25">
      <c r="AQ8271" s="1026"/>
      <c r="AR8271" s="1027"/>
    </row>
    <row r="8272" spans="43:44" x14ac:dyDescent="0.25">
      <c r="AQ8272" s="1026"/>
      <c r="AR8272" s="1027"/>
    </row>
    <row r="8273" spans="43:44" x14ac:dyDescent="0.25">
      <c r="AQ8273" s="1026"/>
      <c r="AR8273" s="1027"/>
    </row>
    <row r="8274" spans="43:44" x14ac:dyDescent="0.25">
      <c r="AQ8274" s="1026"/>
      <c r="AR8274" s="1027"/>
    </row>
    <row r="8275" spans="43:44" x14ac:dyDescent="0.25">
      <c r="AQ8275" s="1026"/>
      <c r="AR8275" s="1027"/>
    </row>
    <row r="8276" spans="43:44" x14ac:dyDescent="0.25">
      <c r="AQ8276" s="1026"/>
      <c r="AR8276" s="1027"/>
    </row>
    <row r="8277" spans="43:44" x14ac:dyDescent="0.25">
      <c r="AQ8277" s="1026"/>
      <c r="AR8277" s="1027"/>
    </row>
    <row r="8278" spans="43:44" x14ac:dyDescent="0.25">
      <c r="AQ8278" s="1026"/>
      <c r="AR8278" s="1027"/>
    </row>
    <row r="8279" spans="43:44" x14ac:dyDescent="0.25">
      <c r="AQ8279" s="1026"/>
      <c r="AR8279" s="1027"/>
    </row>
    <row r="8280" spans="43:44" x14ac:dyDescent="0.25">
      <c r="AQ8280" s="1026"/>
      <c r="AR8280" s="1027"/>
    </row>
    <row r="8281" spans="43:44" x14ac:dyDescent="0.25">
      <c r="AQ8281" s="1026"/>
      <c r="AR8281" s="1027"/>
    </row>
    <row r="8282" spans="43:44" x14ac:dyDescent="0.25">
      <c r="AQ8282" s="1026"/>
      <c r="AR8282" s="1027"/>
    </row>
    <row r="8283" spans="43:44" x14ac:dyDescent="0.25">
      <c r="AQ8283" s="1026"/>
      <c r="AR8283" s="1027"/>
    </row>
    <row r="8284" spans="43:44" x14ac:dyDescent="0.25">
      <c r="AQ8284" s="1026"/>
      <c r="AR8284" s="1027"/>
    </row>
    <row r="8285" spans="43:44" x14ac:dyDescent="0.25">
      <c r="AQ8285" s="1026"/>
      <c r="AR8285" s="1027"/>
    </row>
    <row r="8286" spans="43:44" x14ac:dyDescent="0.25">
      <c r="AQ8286" s="1026"/>
      <c r="AR8286" s="1027"/>
    </row>
    <row r="8287" spans="43:44" x14ac:dyDescent="0.25">
      <c r="AQ8287" s="1026"/>
      <c r="AR8287" s="1027"/>
    </row>
    <row r="8288" spans="43:44" x14ac:dyDescent="0.25">
      <c r="AQ8288" s="1026"/>
      <c r="AR8288" s="1027"/>
    </row>
    <row r="8289" spans="43:44" x14ac:dyDescent="0.25">
      <c r="AQ8289" s="1026"/>
      <c r="AR8289" s="1027"/>
    </row>
    <row r="8290" spans="43:44" x14ac:dyDescent="0.25">
      <c r="AQ8290" s="1026"/>
      <c r="AR8290" s="1027"/>
    </row>
    <row r="8291" spans="43:44" x14ac:dyDescent="0.25">
      <c r="AQ8291" s="1026"/>
      <c r="AR8291" s="1027"/>
    </row>
    <row r="8292" spans="43:44" x14ac:dyDescent="0.25">
      <c r="AQ8292" s="1026"/>
      <c r="AR8292" s="1027"/>
    </row>
    <row r="8293" spans="43:44" x14ac:dyDescent="0.25">
      <c r="AQ8293" s="1026"/>
      <c r="AR8293" s="1027"/>
    </row>
    <row r="8294" spans="43:44" x14ac:dyDescent="0.25">
      <c r="AQ8294" s="1026"/>
      <c r="AR8294" s="1027"/>
    </row>
    <row r="8295" spans="43:44" x14ac:dyDescent="0.25">
      <c r="AQ8295" s="1026"/>
      <c r="AR8295" s="1027"/>
    </row>
    <row r="8296" spans="43:44" x14ac:dyDescent="0.25">
      <c r="AQ8296" s="1026"/>
      <c r="AR8296" s="1027"/>
    </row>
    <row r="8297" spans="43:44" x14ac:dyDescent="0.25">
      <c r="AQ8297" s="1026"/>
      <c r="AR8297" s="1027"/>
    </row>
    <row r="8298" spans="43:44" x14ac:dyDescent="0.25">
      <c r="AQ8298" s="1026"/>
      <c r="AR8298" s="1027"/>
    </row>
    <row r="8299" spans="43:44" x14ac:dyDescent="0.25">
      <c r="AQ8299" s="1026"/>
      <c r="AR8299" s="1027"/>
    </row>
    <row r="8300" spans="43:44" x14ac:dyDescent="0.25">
      <c r="AQ8300" s="1026"/>
      <c r="AR8300" s="1027"/>
    </row>
    <row r="8301" spans="43:44" x14ac:dyDescent="0.25">
      <c r="AQ8301" s="1026"/>
      <c r="AR8301" s="1027"/>
    </row>
    <row r="8302" spans="43:44" x14ac:dyDescent="0.25">
      <c r="AQ8302" s="1026"/>
      <c r="AR8302" s="1027"/>
    </row>
    <row r="8303" spans="43:44" x14ac:dyDescent="0.25">
      <c r="AQ8303" s="1026"/>
      <c r="AR8303" s="1027"/>
    </row>
    <row r="8304" spans="43:44" x14ac:dyDescent="0.25">
      <c r="AQ8304" s="1026"/>
      <c r="AR8304" s="1027"/>
    </row>
    <row r="8305" spans="43:44" x14ac:dyDescent="0.25">
      <c r="AQ8305" s="1026"/>
      <c r="AR8305" s="1027"/>
    </row>
    <row r="8306" spans="43:44" x14ac:dyDescent="0.25">
      <c r="AQ8306" s="1026"/>
      <c r="AR8306" s="1027"/>
    </row>
    <row r="8307" spans="43:44" x14ac:dyDescent="0.25">
      <c r="AQ8307" s="1026"/>
      <c r="AR8307" s="1027"/>
    </row>
    <row r="8308" spans="43:44" x14ac:dyDescent="0.25">
      <c r="AQ8308" s="1026"/>
      <c r="AR8308" s="1027"/>
    </row>
    <row r="8309" spans="43:44" x14ac:dyDescent="0.25">
      <c r="AQ8309" s="1026"/>
      <c r="AR8309" s="1027"/>
    </row>
    <row r="8310" spans="43:44" x14ac:dyDescent="0.25">
      <c r="AQ8310" s="1026"/>
      <c r="AR8310" s="1027"/>
    </row>
    <row r="8311" spans="43:44" x14ac:dyDescent="0.25">
      <c r="AQ8311" s="1026"/>
      <c r="AR8311" s="1027"/>
    </row>
    <row r="8312" spans="43:44" x14ac:dyDescent="0.25">
      <c r="AQ8312" s="1026"/>
      <c r="AR8312" s="1027"/>
    </row>
    <row r="8313" spans="43:44" x14ac:dyDescent="0.25">
      <c r="AQ8313" s="1026"/>
      <c r="AR8313" s="1027"/>
    </row>
    <row r="8314" spans="43:44" x14ac:dyDescent="0.25">
      <c r="AQ8314" s="1026"/>
      <c r="AR8314" s="1027"/>
    </row>
    <row r="8315" spans="43:44" x14ac:dyDescent="0.25">
      <c r="AQ8315" s="1026"/>
      <c r="AR8315" s="1027"/>
    </row>
    <row r="8316" spans="43:44" x14ac:dyDescent="0.25">
      <c r="AQ8316" s="1026"/>
      <c r="AR8316" s="1027"/>
    </row>
    <row r="8317" spans="43:44" x14ac:dyDescent="0.25">
      <c r="AQ8317" s="1026"/>
      <c r="AR8317" s="1027"/>
    </row>
    <row r="8318" spans="43:44" x14ac:dyDescent="0.25">
      <c r="AQ8318" s="1026"/>
      <c r="AR8318" s="1027"/>
    </row>
    <row r="8319" spans="43:44" x14ac:dyDescent="0.25">
      <c r="AQ8319" s="1026"/>
      <c r="AR8319" s="1027"/>
    </row>
    <row r="8320" spans="43:44" x14ac:dyDescent="0.25">
      <c r="AQ8320" s="1026"/>
      <c r="AR8320" s="1027"/>
    </row>
    <row r="8321" spans="43:44" x14ac:dyDescent="0.25">
      <c r="AQ8321" s="1026"/>
      <c r="AR8321" s="1027"/>
    </row>
    <row r="8322" spans="43:44" x14ac:dyDescent="0.25">
      <c r="AQ8322" s="1026"/>
      <c r="AR8322" s="1027"/>
    </row>
    <row r="8323" spans="43:44" x14ac:dyDescent="0.25">
      <c r="AQ8323" s="1026"/>
      <c r="AR8323" s="1027"/>
    </row>
    <row r="8324" spans="43:44" x14ac:dyDescent="0.25">
      <c r="AQ8324" s="1026"/>
      <c r="AR8324" s="1027"/>
    </row>
    <row r="8325" spans="43:44" x14ac:dyDescent="0.25">
      <c r="AQ8325" s="1026"/>
      <c r="AR8325" s="1027"/>
    </row>
    <row r="8326" spans="43:44" x14ac:dyDescent="0.25">
      <c r="AQ8326" s="1026"/>
      <c r="AR8326" s="1027"/>
    </row>
    <row r="8327" spans="43:44" x14ac:dyDescent="0.25">
      <c r="AQ8327" s="1026"/>
      <c r="AR8327" s="1027"/>
    </row>
    <row r="8328" spans="43:44" x14ac:dyDescent="0.25">
      <c r="AQ8328" s="1026"/>
      <c r="AR8328" s="1027"/>
    </row>
    <row r="8329" spans="43:44" x14ac:dyDescent="0.25">
      <c r="AQ8329" s="1026"/>
      <c r="AR8329" s="1027"/>
    </row>
    <row r="8330" spans="43:44" x14ac:dyDescent="0.25">
      <c r="AQ8330" s="1026"/>
      <c r="AR8330" s="1027"/>
    </row>
    <row r="8331" spans="43:44" x14ac:dyDescent="0.25">
      <c r="AQ8331" s="1026"/>
      <c r="AR8331" s="1027"/>
    </row>
    <row r="8332" spans="43:44" x14ac:dyDescent="0.25">
      <c r="AQ8332" s="1026"/>
      <c r="AR8332" s="1027"/>
    </row>
    <row r="8333" spans="43:44" x14ac:dyDescent="0.25">
      <c r="AQ8333" s="1026"/>
      <c r="AR8333" s="1027"/>
    </row>
    <row r="8334" spans="43:44" x14ac:dyDescent="0.25">
      <c r="AQ8334" s="1026"/>
      <c r="AR8334" s="1027"/>
    </row>
    <row r="8335" spans="43:44" x14ac:dyDescent="0.25">
      <c r="AQ8335" s="1026"/>
      <c r="AR8335" s="1027"/>
    </row>
    <row r="8336" spans="43:44" x14ac:dyDescent="0.25">
      <c r="AQ8336" s="1026"/>
      <c r="AR8336" s="1027"/>
    </row>
    <row r="8337" spans="43:44" x14ac:dyDescent="0.25">
      <c r="AQ8337" s="1026"/>
      <c r="AR8337" s="1027"/>
    </row>
    <row r="8338" spans="43:44" x14ac:dyDescent="0.25">
      <c r="AQ8338" s="1026"/>
      <c r="AR8338" s="1027"/>
    </row>
    <row r="8339" spans="43:44" x14ac:dyDescent="0.25">
      <c r="AQ8339" s="1026"/>
      <c r="AR8339" s="1027"/>
    </row>
    <row r="8340" spans="43:44" x14ac:dyDescent="0.25">
      <c r="AQ8340" s="1026"/>
      <c r="AR8340" s="1027"/>
    </row>
    <row r="8341" spans="43:44" x14ac:dyDescent="0.25">
      <c r="AQ8341" s="1026"/>
      <c r="AR8341" s="1027"/>
    </row>
    <row r="8342" spans="43:44" x14ac:dyDescent="0.25">
      <c r="AQ8342" s="1026"/>
      <c r="AR8342" s="1027"/>
    </row>
    <row r="8343" spans="43:44" x14ac:dyDescent="0.25">
      <c r="AQ8343" s="1026"/>
      <c r="AR8343" s="1027"/>
    </row>
    <row r="8344" spans="43:44" x14ac:dyDescent="0.25">
      <c r="AQ8344" s="1026"/>
      <c r="AR8344" s="1027"/>
    </row>
    <row r="8345" spans="43:44" x14ac:dyDescent="0.25">
      <c r="AQ8345" s="1026"/>
      <c r="AR8345" s="1027"/>
    </row>
    <row r="8346" spans="43:44" x14ac:dyDescent="0.25">
      <c r="AQ8346" s="1026"/>
      <c r="AR8346" s="1027"/>
    </row>
    <row r="8347" spans="43:44" x14ac:dyDescent="0.25">
      <c r="AQ8347" s="1026"/>
      <c r="AR8347" s="1027"/>
    </row>
    <row r="8348" spans="43:44" x14ac:dyDescent="0.25">
      <c r="AQ8348" s="1026"/>
      <c r="AR8348" s="1027"/>
    </row>
    <row r="8349" spans="43:44" x14ac:dyDescent="0.25">
      <c r="AQ8349" s="1026"/>
      <c r="AR8349" s="1027"/>
    </row>
    <row r="8350" spans="43:44" x14ac:dyDescent="0.25">
      <c r="AQ8350" s="1026"/>
      <c r="AR8350" s="1027"/>
    </row>
    <row r="8351" spans="43:44" x14ac:dyDescent="0.25">
      <c r="AQ8351" s="1026"/>
      <c r="AR8351" s="1027"/>
    </row>
    <row r="8352" spans="43:44" x14ac:dyDescent="0.25">
      <c r="AQ8352" s="1026"/>
      <c r="AR8352" s="1027"/>
    </row>
    <row r="8353" spans="43:44" x14ac:dyDescent="0.25">
      <c r="AQ8353" s="1026"/>
      <c r="AR8353" s="1027"/>
    </row>
    <row r="8354" spans="43:44" x14ac:dyDescent="0.25">
      <c r="AQ8354" s="1026"/>
      <c r="AR8354" s="1027"/>
    </row>
    <row r="8355" spans="43:44" x14ac:dyDescent="0.25">
      <c r="AQ8355" s="1026"/>
      <c r="AR8355" s="1027"/>
    </row>
    <row r="8356" spans="43:44" x14ac:dyDescent="0.25">
      <c r="AQ8356" s="1026"/>
      <c r="AR8356" s="1027"/>
    </row>
    <row r="8357" spans="43:44" x14ac:dyDescent="0.25">
      <c r="AQ8357" s="1026"/>
      <c r="AR8357" s="1027"/>
    </row>
    <row r="8358" spans="43:44" x14ac:dyDescent="0.25">
      <c r="AQ8358" s="1026"/>
      <c r="AR8358" s="1027"/>
    </row>
    <row r="8359" spans="43:44" x14ac:dyDescent="0.25">
      <c r="AQ8359" s="1026"/>
      <c r="AR8359" s="1027"/>
    </row>
    <row r="8360" spans="43:44" x14ac:dyDescent="0.25">
      <c r="AQ8360" s="1026"/>
      <c r="AR8360" s="1027"/>
    </row>
    <row r="8361" spans="43:44" x14ac:dyDescent="0.25">
      <c r="AQ8361" s="1026"/>
      <c r="AR8361" s="1027"/>
    </row>
    <row r="8362" spans="43:44" x14ac:dyDescent="0.25">
      <c r="AQ8362" s="1026"/>
      <c r="AR8362" s="1027"/>
    </row>
    <row r="8363" spans="43:44" x14ac:dyDescent="0.25">
      <c r="AQ8363" s="1026"/>
      <c r="AR8363" s="1027"/>
    </row>
    <row r="8364" spans="43:44" x14ac:dyDescent="0.25">
      <c r="AQ8364" s="1026"/>
      <c r="AR8364" s="1027"/>
    </row>
    <row r="8365" spans="43:44" x14ac:dyDescent="0.25">
      <c r="AQ8365" s="1026"/>
      <c r="AR8365" s="1027"/>
    </row>
    <row r="8366" spans="43:44" x14ac:dyDescent="0.25">
      <c r="AQ8366" s="1026"/>
      <c r="AR8366" s="1027"/>
    </row>
    <row r="8367" spans="43:44" x14ac:dyDescent="0.25">
      <c r="AQ8367" s="1026"/>
      <c r="AR8367" s="1027"/>
    </row>
    <row r="8368" spans="43:44" x14ac:dyDescent="0.25">
      <c r="AQ8368" s="1026"/>
      <c r="AR8368" s="1027"/>
    </row>
    <row r="8369" spans="43:44" x14ac:dyDescent="0.25">
      <c r="AQ8369" s="1026"/>
      <c r="AR8369" s="1027"/>
    </row>
    <row r="8370" spans="43:44" x14ac:dyDescent="0.25">
      <c r="AQ8370" s="1026"/>
      <c r="AR8370" s="1027"/>
    </row>
    <row r="8371" spans="43:44" x14ac:dyDescent="0.25">
      <c r="AQ8371" s="1026"/>
      <c r="AR8371" s="1027"/>
    </row>
    <row r="8372" spans="43:44" x14ac:dyDescent="0.25">
      <c r="AQ8372" s="1026"/>
      <c r="AR8372" s="1027"/>
    </row>
    <row r="8373" spans="43:44" x14ac:dyDescent="0.25">
      <c r="AQ8373" s="1026"/>
      <c r="AR8373" s="1027"/>
    </row>
    <row r="8374" spans="43:44" x14ac:dyDescent="0.25">
      <c r="AQ8374" s="1026"/>
      <c r="AR8374" s="1027"/>
    </row>
    <row r="8375" spans="43:44" x14ac:dyDescent="0.25">
      <c r="AQ8375" s="1026"/>
      <c r="AR8375" s="1027"/>
    </row>
    <row r="8376" spans="43:44" x14ac:dyDescent="0.25">
      <c r="AQ8376" s="1026"/>
      <c r="AR8376" s="1027"/>
    </row>
    <row r="8377" spans="43:44" x14ac:dyDescent="0.25">
      <c r="AQ8377" s="1026"/>
      <c r="AR8377" s="1027"/>
    </row>
    <row r="8378" spans="43:44" x14ac:dyDescent="0.25">
      <c r="AQ8378" s="1026"/>
      <c r="AR8378" s="1027"/>
    </row>
    <row r="8379" spans="43:44" x14ac:dyDescent="0.25">
      <c r="AQ8379" s="1026"/>
      <c r="AR8379" s="1027"/>
    </row>
    <row r="8380" spans="43:44" x14ac:dyDescent="0.25">
      <c r="AQ8380" s="1026"/>
      <c r="AR8380" s="1027"/>
    </row>
    <row r="8381" spans="43:44" x14ac:dyDescent="0.25">
      <c r="AQ8381" s="1026"/>
      <c r="AR8381" s="1027"/>
    </row>
    <row r="8382" spans="43:44" x14ac:dyDescent="0.25">
      <c r="AQ8382" s="1026"/>
      <c r="AR8382" s="1027"/>
    </row>
    <row r="8383" spans="43:44" x14ac:dyDescent="0.25">
      <c r="AQ8383" s="1026"/>
      <c r="AR8383" s="1027"/>
    </row>
    <row r="8384" spans="43:44" x14ac:dyDescent="0.25">
      <c r="AQ8384" s="1026"/>
      <c r="AR8384" s="1027"/>
    </row>
    <row r="8385" spans="43:44" x14ac:dyDescent="0.25">
      <c r="AQ8385" s="1026"/>
      <c r="AR8385" s="1027"/>
    </row>
    <row r="8386" spans="43:44" x14ac:dyDescent="0.25">
      <c r="AQ8386" s="1026"/>
      <c r="AR8386" s="1027"/>
    </row>
    <row r="8387" spans="43:44" x14ac:dyDescent="0.25">
      <c r="AQ8387" s="1026"/>
      <c r="AR8387" s="1027"/>
    </row>
    <row r="8388" spans="43:44" x14ac:dyDescent="0.25">
      <c r="AQ8388" s="1026"/>
      <c r="AR8388" s="1027"/>
    </row>
    <row r="8389" spans="43:44" x14ac:dyDescent="0.25">
      <c r="AQ8389" s="1026"/>
      <c r="AR8389" s="1027"/>
    </row>
    <row r="8390" spans="43:44" x14ac:dyDescent="0.25">
      <c r="AQ8390" s="1026"/>
      <c r="AR8390" s="1027"/>
    </row>
    <row r="8391" spans="43:44" x14ac:dyDescent="0.25">
      <c r="AQ8391" s="1026"/>
      <c r="AR8391" s="1027"/>
    </row>
    <row r="8392" spans="43:44" x14ac:dyDescent="0.25">
      <c r="AQ8392" s="1026"/>
      <c r="AR8392" s="1027"/>
    </row>
    <row r="8393" spans="43:44" x14ac:dyDescent="0.25">
      <c r="AQ8393" s="1026"/>
      <c r="AR8393" s="1027"/>
    </row>
    <row r="8394" spans="43:44" x14ac:dyDescent="0.25">
      <c r="AQ8394" s="1026"/>
      <c r="AR8394" s="1027"/>
    </row>
    <row r="8395" spans="43:44" x14ac:dyDescent="0.25">
      <c r="AQ8395" s="1026"/>
      <c r="AR8395" s="1027"/>
    </row>
    <row r="8396" spans="43:44" x14ac:dyDescent="0.25">
      <c r="AQ8396" s="1026"/>
      <c r="AR8396" s="1027"/>
    </row>
    <row r="8397" spans="43:44" x14ac:dyDescent="0.25">
      <c r="AQ8397" s="1026"/>
      <c r="AR8397" s="1027"/>
    </row>
    <row r="8398" spans="43:44" x14ac:dyDescent="0.25">
      <c r="AQ8398" s="1026"/>
      <c r="AR8398" s="1027"/>
    </row>
    <row r="8399" spans="43:44" x14ac:dyDescent="0.25">
      <c r="AQ8399" s="1026"/>
      <c r="AR8399" s="1027"/>
    </row>
    <row r="8400" spans="43:44" x14ac:dyDescent="0.25">
      <c r="AQ8400" s="1026"/>
      <c r="AR8400" s="1027"/>
    </row>
    <row r="8401" spans="43:44" x14ac:dyDescent="0.25">
      <c r="AQ8401" s="1026"/>
      <c r="AR8401" s="1027"/>
    </row>
    <row r="8402" spans="43:44" x14ac:dyDescent="0.25">
      <c r="AQ8402" s="1026"/>
      <c r="AR8402" s="1027"/>
    </row>
    <row r="8403" spans="43:44" x14ac:dyDescent="0.25">
      <c r="AQ8403" s="1026"/>
      <c r="AR8403" s="1027"/>
    </row>
    <row r="8404" spans="43:44" x14ac:dyDescent="0.25">
      <c r="AQ8404" s="1026"/>
      <c r="AR8404" s="1027"/>
    </row>
    <row r="8405" spans="43:44" x14ac:dyDescent="0.25">
      <c r="AQ8405" s="1026"/>
      <c r="AR8405" s="1027"/>
    </row>
    <row r="8406" spans="43:44" x14ac:dyDescent="0.25">
      <c r="AQ8406" s="1026"/>
      <c r="AR8406" s="1027"/>
    </row>
    <row r="8407" spans="43:44" x14ac:dyDescent="0.25">
      <c r="AQ8407" s="1026"/>
      <c r="AR8407" s="1027"/>
    </row>
    <row r="8408" spans="43:44" x14ac:dyDescent="0.25">
      <c r="AQ8408" s="1026"/>
      <c r="AR8408" s="1027"/>
    </row>
    <row r="8409" spans="43:44" x14ac:dyDescent="0.25">
      <c r="AQ8409" s="1026"/>
      <c r="AR8409" s="1027"/>
    </row>
    <row r="8410" spans="43:44" x14ac:dyDescent="0.25">
      <c r="AQ8410" s="1026"/>
      <c r="AR8410" s="1027"/>
    </row>
    <row r="8411" spans="43:44" x14ac:dyDescent="0.25">
      <c r="AQ8411" s="1026"/>
      <c r="AR8411" s="1027"/>
    </row>
    <row r="8412" spans="43:44" x14ac:dyDescent="0.25">
      <c r="AQ8412" s="1026"/>
      <c r="AR8412" s="1027"/>
    </row>
    <row r="8413" spans="43:44" x14ac:dyDescent="0.25">
      <c r="AQ8413" s="1026"/>
      <c r="AR8413" s="1027"/>
    </row>
    <row r="8414" spans="43:44" x14ac:dyDescent="0.25">
      <c r="AQ8414" s="1026"/>
      <c r="AR8414" s="1027"/>
    </row>
    <row r="8415" spans="43:44" x14ac:dyDescent="0.25">
      <c r="AQ8415" s="1026"/>
      <c r="AR8415" s="1027"/>
    </row>
    <row r="8416" spans="43:44" x14ac:dyDescent="0.25">
      <c r="AQ8416" s="1026"/>
      <c r="AR8416" s="1027"/>
    </row>
    <row r="8417" spans="43:44" x14ac:dyDescent="0.25">
      <c r="AQ8417" s="1026"/>
      <c r="AR8417" s="1027"/>
    </row>
    <row r="8418" spans="43:44" x14ac:dyDescent="0.25">
      <c r="AQ8418" s="1026"/>
      <c r="AR8418" s="1027"/>
    </row>
    <row r="8419" spans="43:44" x14ac:dyDescent="0.25">
      <c r="AQ8419" s="1026"/>
      <c r="AR8419" s="1027"/>
    </row>
    <row r="8420" spans="43:44" x14ac:dyDescent="0.25">
      <c r="AQ8420" s="1026"/>
      <c r="AR8420" s="1027"/>
    </row>
    <row r="8421" spans="43:44" x14ac:dyDescent="0.25">
      <c r="AQ8421" s="1026"/>
      <c r="AR8421" s="1027"/>
    </row>
    <row r="8422" spans="43:44" x14ac:dyDescent="0.25">
      <c r="AQ8422" s="1026"/>
      <c r="AR8422" s="1027"/>
    </row>
    <row r="8423" spans="43:44" x14ac:dyDescent="0.25">
      <c r="AQ8423" s="1026"/>
      <c r="AR8423" s="1027"/>
    </row>
    <row r="8424" spans="43:44" x14ac:dyDescent="0.25">
      <c r="AQ8424" s="1026"/>
      <c r="AR8424" s="1027"/>
    </row>
    <row r="8425" spans="43:44" x14ac:dyDescent="0.25">
      <c r="AQ8425" s="1026"/>
      <c r="AR8425" s="1027"/>
    </row>
    <row r="8426" spans="43:44" x14ac:dyDescent="0.25">
      <c r="AQ8426" s="1026"/>
      <c r="AR8426" s="1027"/>
    </row>
    <row r="8427" spans="43:44" x14ac:dyDescent="0.25">
      <c r="AQ8427" s="1026"/>
      <c r="AR8427" s="1027"/>
    </row>
    <row r="8428" spans="43:44" x14ac:dyDescent="0.25">
      <c r="AQ8428" s="1026"/>
      <c r="AR8428" s="1027"/>
    </row>
    <row r="8429" spans="43:44" x14ac:dyDescent="0.25">
      <c r="AQ8429" s="1026"/>
      <c r="AR8429" s="1027"/>
    </row>
    <row r="8430" spans="43:44" x14ac:dyDescent="0.25">
      <c r="AQ8430" s="1026"/>
      <c r="AR8430" s="1027"/>
    </row>
    <row r="8431" spans="43:44" x14ac:dyDescent="0.25">
      <c r="AQ8431" s="1026"/>
      <c r="AR8431" s="1027"/>
    </row>
    <row r="8432" spans="43:44" x14ac:dyDescent="0.25">
      <c r="AQ8432" s="1026"/>
      <c r="AR8432" s="1027"/>
    </row>
    <row r="8433" spans="43:44" x14ac:dyDescent="0.25">
      <c r="AQ8433" s="1026"/>
      <c r="AR8433" s="1027"/>
    </row>
    <row r="8434" spans="43:44" x14ac:dyDescent="0.25">
      <c r="AQ8434" s="1026"/>
      <c r="AR8434" s="1027"/>
    </row>
    <row r="8435" spans="43:44" x14ac:dyDescent="0.25">
      <c r="AQ8435" s="1026"/>
      <c r="AR8435" s="1027"/>
    </row>
    <row r="8436" spans="43:44" x14ac:dyDescent="0.25">
      <c r="AQ8436" s="1026"/>
      <c r="AR8436" s="1027"/>
    </row>
    <row r="8437" spans="43:44" x14ac:dyDescent="0.25">
      <c r="AQ8437" s="1026"/>
      <c r="AR8437" s="1027"/>
    </row>
    <row r="8438" spans="43:44" x14ac:dyDescent="0.25">
      <c r="AQ8438" s="1026"/>
      <c r="AR8438" s="1027"/>
    </row>
    <row r="8439" spans="43:44" x14ac:dyDescent="0.25">
      <c r="AQ8439" s="1026"/>
      <c r="AR8439" s="1027"/>
    </row>
    <row r="8440" spans="43:44" x14ac:dyDescent="0.25">
      <c r="AQ8440" s="1026"/>
      <c r="AR8440" s="1027"/>
    </row>
    <row r="8441" spans="43:44" x14ac:dyDescent="0.25">
      <c r="AQ8441" s="1026"/>
      <c r="AR8441" s="1027"/>
    </row>
    <row r="8442" spans="43:44" x14ac:dyDescent="0.25">
      <c r="AQ8442" s="1026"/>
      <c r="AR8442" s="1027"/>
    </row>
    <row r="8443" spans="43:44" x14ac:dyDescent="0.25">
      <c r="AQ8443" s="1026"/>
      <c r="AR8443" s="1027"/>
    </row>
    <row r="8444" spans="43:44" x14ac:dyDescent="0.25">
      <c r="AQ8444" s="1026"/>
      <c r="AR8444" s="1027"/>
    </row>
    <row r="8445" spans="43:44" x14ac:dyDescent="0.25">
      <c r="AQ8445" s="1026"/>
      <c r="AR8445" s="1027"/>
    </row>
    <row r="8446" spans="43:44" x14ac:dyDescent="0.25">
      <c r="AQ8446" s="1026"/>
      <c r="AR8446" s="1027"/>
    </row>
    <row r="8447" spans="43:44" x14ac:dyDescent="0.25">
      <c r="AQ8447" s="1026"/>
      <c r="AR8447" s="1027"/>
    </row>
    <row r="8448" spans="43:44" x14ac:dyDescent="0.25">
      <c r="AQ8448" s="1026"/>
      <c r="AR8448" s="1027"/>
    </row>
    <row r="8449" spans="43:44" x14ac:dyDescent="0.25">
      <c r="AQ8449" s="1026"/>
      <c r="AR8449" s="1027"/>
    </row>
    <row r="8450" spans="43:44" x14ac:dyDescent="0.25">
      <c r="AQ8450" s="1026"/>
      <c r="AR8450" s="1027"/>
    </row>
    <row r="8451" spans="43:44" x14ac:dyDescent="0.25">
      <c r="AQ8451" s="1026"/>
      <c r="AR8451" s="1027"/>
    </row>
    <row r="8452" spans="43:44" x14ac:dyDescent="0.25">
      <c r="AQ8452" s="1026"/>
      <c r="AR8452" s="1027"/>
    </row>
    <row r="8453" spans="43:44" x14ac:dyDescent="0.25">
      <c r="AQ8453" s="1026"/>
      <c r="AR8453" s="1027"/>
    </row>
    <row r="8454" spans="43:44" x14ac:dyDescent="0.25">
      <c r="AQ8454" s="1026"/>
      <c r="AR8454" s="1027"/>
    </row>
    <row r="8455" spans="43:44" x14ac:dyDescent="0.25">
      <c r="AQ8455" s="1026"/>
      <c r="AR8455" s="1027"/>
    </row>
    <row r="8456" spans="43:44" x14ac:dyDescent="0.25">
      <c r="AQ8456" s="1026"/>
      <c r="AR8456" s="1027"/>
    </row>
    <row r="8457" spans="43:44" x14ac:dyDescent="0.25">
      <c r="AQ8457" s="1026"/>
      <c r="AR8457" s="1027"/>
    </row>
    <row r="8458" spans="43:44" x14ac:dyDescent="0.25">
      <c r="AQ8458" s="1026"/>
      <c r="AR8458" s="1027"/>
    </row>
    <row r="8459" spans="43:44" x14ac:dyDescent="0.25">
      <c r="AQ8459" s="1026"/>
      <c r="AR8459" s="1027"/>
    </row>
    <row r="8460" spans="43:44" x14ac:dyDescent="0.25">
      <c r="AQ8460" s="1026"/>
      <c r="AR8460" s="1027"/>
    </row>
    <row r="8461" spans="43:44" x14ac:dyDescent="0.25">
      <c r="AQ8461" s="1026"/>
      <c r="AR8461" s="1027"/>
    </row>
    <row r="8462" spans="43:44" x14ac:dyDescent="0.25">
      <c r="AQ8462" s="1026"/>
      <c r="AR8462" s="1027"/>
    </row>
    <row r="8463" spans="43:44" x14ac:dyDescent="0.25">
      <c r="AQ8463" s="1026"/>
      <c r="AR8463" s="1027"/>
    </row>
    <row r="8464" spans="43:44" x14ac:dyDescent="0.25">
      <c r="AQ8464" s="1026"/>
      <c r="AR8464" s="1027"/>
    </row>
    <row r="8465" spans="43:44" x14ac:dyDescent="0.25">
      <c r="AQ8465" s="1026"/>
      <c r="AR8465" s="1027"/>
    </row>
    <row r="8466" spans="43:44" x14ac:dyDescent="0.25">
      <c r="AQ8466" s="1026"/>
      <c r="AR8466" s="1027"/>
    </row>
    <row r="8467" spans="43:44" x14ac:dyDescent="0.25">
      <c r="AQ8467" s="1026"/>
      <c r="AR8467" s="1027"/>
    </row>
    <row r="8468" spans="43:44" x14ac:dyDescent="0.25">
      <c r="AQ8468" s="1026"/>
      <c r="AR8468" s="1027"/>
    </row>
    <row r="8469" spans="43:44" x14ac:dyDescent="0.25">
      <c r="AQ8469" s="1026"/>
      <c r="AR8469" s="1027"/>
    </row>
    <row r="8470" spans="43:44" x14ac:dyDescent="0.25">
      <c r="AQ8470" s="1026"/>
      <c r="AR8470" s="1027"/>
    </row>
    <row r="8471" spans="43:44" x14ac:dyDescent="0.25">
      <c r="AQ8471" s="1026"/>
      <c r="AR8471" s="1027"/>
    </row>
    <row r="8472" spans="43:44" x14ac:dyDescent="0.25">
      <c r="AQ8472" s="1026"/>
      <c r="AR8472" s="1027"/>
    </row>
    <row r="8473" spans="43:44" x14ac:dyDescent="0.25">
      <c r="AQ8473" s="1026"/>
      <c r="AR8473" s="1027"/>
    </row>
    <row r="8474" spans="43:44" x14ac:dyDescent="0.25">
      <c r="AQ8474" s="1026"/>
      <c r="AR8474" s="1027"/>
    </row>
    <row r="8475" spans="43:44" x14ac:dyDescent="0.25">
      <c r="AQ8475" s="1026"/>
      <c r="AR8475" s="1027"/>
    </row>
    <row r="8476" spans="43:44" x14ac:dyDescent="0.25">
      <c r="AQ8476" s="1026"/>
      <c r="AR8476" s="1027"/>
    </row>
    <row r="8477" spans="43:44" x14ac:dyDescent="0.25">
      <c r="AQ8477" s="1026"/>
      <c r="AR8477" s="1027"/>
    </row>
    <row r="8478" spans="43:44" x14ac:dyDescent="0.25">
      <c r="AQ8478" s="1026"/>
      <c r="AR8478" s="1027"/>
    </row>
    <row r="8479" spans="43:44" x14ac:dyDescent="0.25">
      <c r="AQ8479" s="1026"/>
      <c r="AR8479" s="1027"/>
    </row>
    <row r="8480" spans="43:44" x14ac:dyDescent="0.25">
      <c r="AQ8480" s="1026"/>
      <c r="AR8480" s="1027"/>
    </row>
    <row r="8481" spans="43:44" x14ac:dyDescent="0.25">
      <c r="AQ8481" s="1026"/>
      <c r="AR8481" s="1027"/>
    </row>
    <row r="8482" spans="43:44" x14ac:dyDescent="0.25">
      <c r="AQ8482" s="1026"/>
      <c r="AR8482" s="1027"/>
    </row>
    <row r="8483" spans="43:44" x14ac:dyDescent="0.25">
      <c r="AQ8483" s="1026"/>
      <c r="AR8483" s="1027"/>
    </row>
    <row r="8484" spans="43:44" x14ac:dyDescent="0.25">
      <c r="AQ8484" s="1026"/>
      <c r="AR8484" s="1027"/>
    </row>
    <row r="8485" spans="43:44" x14ac:dyDescent="0.25">
      <c r="AQ8485" s="1026"/>
      <c r="AR8485" s="1027"/>
    </row>
    <row r="8486" spans="43:44" x14ac:dyDescent="0.25">
      <c r="AQ8486" s="1026"/>
      <c r="AR8486" s="1027"/>
    </row>
    <row r="8487" spans="43:44" x14ac:dyDescent="0.25">
      <c r="AQ8487" s="1026"/>
      <c r="AR8487" s="1027"/>
    </row>
    <row r="8488" spans="43:44" x14ac:dyDescent="0.25">
      <c r="AQ8488" s="1026"/>
      <c r="AR8488" s="1027"/>
    </row>
    <row r="8489" spans="43:44" x14ac:dyDescent="0.25">
      <c r="AQ8489" s="1026"/>
      <c r="AR8489" s="1027"/>
    </row>
    <row r="8490" spans="43:44" x14ac:dyDescent="0.25">
      <c r="AQ8490" s="1026"/>
      <c r="AR8490" s="1027"/>
    </row>
    <row r="8491" spans="43:44" x14ac:dyDescent="0.25">
      <c r="AQ8491" s="1026"/>
      <c r="AR8491" s="1027"/>
    </row>
    <row r="8492" spans="43:44" x14ac:dyDescent="0.25">
      <c r="AQ8492" s="1026"/>
      <c r="AR8492" s="1027"/>
    </row>
    <row r="8493" spans="43:44" x14ac:dyDescent="0.25">
      <c r="AQ8493" s="1026"/>
      <c r="AR8493" s="1027"/>
    </row>
    <row r="8494" spans="43:44" x14ac:dyDescent="0.25">
      <c r="AQ8494" s="1026"/>
      <c r="AR8494" s="1027"/>
    </row>
    <row r="8495" spans="43:44" x14ac:dyDescent="0.25">
      <c r="AQ8495" s="1026"/>
      <c r="AR8495" s="1027"/>
    </row>
    <row r="8496" spans="43:44" x14ac:dyDescent="0.25">
      <c r="AQ8496" s="1026"/>
      <c r="AR8496" s="1027"/>
    </row>
    <row r="8497" spans="43:44" x14ac:dyDescent="0.25">
      <c r="AQ8497" s="1026"/>
      <c r="AR8497" s="1027"/>
    </row>
    <row r="8498" spans="43:44" x14ac:dyDescent="0.25">
      <c r="AQ8498" s="1026"/>
      <c r="AR8498" s="1027"/>
    </row>
    <row r="8499" spans="43:44" x14ac:dyDescent="0.25">
      <c r="AQ8499" s="1026"/>
      <c r="AR8499" s="1027"/>
    </row>
    <row r="8500" spans="43:44" x14ac:dyDescent="0.25">
      <c r="AQ8500" s="1026"/>
      <c r="AR8500" s="1027"/>
    </row>
    <row r="8501" spans="43:44" x14ac:dyDescent="0.25">
      <c r="AQ8501" s="1026"/>
      <c r="AR8501" s="1027"/>
    </row>
    <row r="8502" spans="43:44" x14ac:dyDescent="0.25">
      <c r="AQ8502" s="1026"/>
      <c r="AR8502" s="1027"/>
    </row>
    <row r="8503" spans="43:44" x14ac:dyDescent="0.25">
      <c r="AQ8503" s="1026"/>
      <c r="AR8503" s="1027"/>
    </row>
    <row r="8504" spans="43:44" x14ac:dyDescent="0.25">
      <c r="AQ8504" s="1026"/>
      <c r="AR8504" s="1027"/>
    </row>
    <row r="8505" spans="43:44" x14ac:dyDescent="0.25">
      <c r="AQ8505" s="1026"/>
      <c r="AR8505" s="1027"/>
    </row>
    <row r="8506" spans="43:44" x14ac:dyDescent="0.25">
      <c r="AQ8506" s="1026"/>
      <c r="AR8506" s="1027"/>
    </row>
    <row r="8507" spans="43:44" x14ac:dyDescent="0.25">
      <c r="AQ8507" s="1026"/>
      <c r="AR8507" s="1027"/>
    </row>
    <row r="8508" spans="43:44" x14ac:dyDescent="0.25">
      <c r="AQ8508" s="1026"/>
      <c r="AR8508" s="1027"/>
    </row>
    <row r="8509" spans="43:44" x14ac:dyDescent="0.25">
      <c r="AQ8509" s="1026"/>
      <c r="AR8509" s="1027"/>
    </row>
    <row r="8510" spans="43:44" x14ac:dyDescent="0.25">
      <c r="AQ8510" s="1026"/>
      <c r="AR8510" s="1027"/>
    </row>
    <row r="8511" spans="43:44" x14ac:dyDescent="0.25">
      <c r="AQ8511" s="1026"/>
      <c r="AR8511" s="1027"/>
    </row>
    <row r="8512" spans="43:44" x14ac:dyDescent="0.25">
      <c r="AQ8512" s="1026"/>
      <c r="AR8512" s="1027"/>
    </row>
    <row r="8513" spans="43:44" x14ac:dyDescent="0.25">
      <c r="AQ8513" s="1026"/>
      <c r="AR8513" s="1027"/>
    </row>
    <row r="8514" spans="43:44" x14ac:dyDescent="0.25">
      <c r="AQ8514" s="1026"/>
      <c r="AR8514" s="1027"/>
    </row>
    <row r="8515" spans="43:44" x14ac:dyDescent="0.25">
      <c r="AQ8515" s="1026"/>
      <c r="AR8515" s="1027"/>
    </row>
    <row r="8516" spans="43:44" x14ac:dyDescent="0.25">
      <c r="AQ8516" s="1026"/>
      <c r="AR8516" s="1027"/>
    </row>
    <row r="8517" spans="43:44" x14ac:dyDescent="0.25">
      <c r="AQ8517" s="1026"/>
      <c r="AR8517" s="1027"/>
    </row>
    <row r="8518" spans="43:44" x14ac:dyDescent="0.25">
      <c r="AQ8518" s="1026"/>
      <c r="AR8518" s="1027"/>
    </row>
    <row r="8519" spans="43:44" x14ac:dyDescent="0.25">
      <c r="AQ8519" s="1026"/>
      <c r="AR8519" s="1027"/>
    </row>
    <row r="8520" spans="43:44" x14ac:dyDescent="0.25">
      <c r="AQ8520" s="1026"/>
      <c r="AR8520" s="1027"/>
    </row>
    <row r="8521" spans="43:44" x14ac:dyDescent="0.25">
      <c r="AQ8521" s="1026"/>
      <c r="AR8521" s="1027"/>
    </row>
    <row r="8522" spans="43:44" x14ac:dyDescent="0.25">
      <c r="AQ8522" s="1026"/>
      <c r="AR8522" s="1027"/>
    </row>
    <row r="8523" spans="43:44" x14ac:dyDescent="0.25">
      <c r="AQ8523" s="1026"/>
      <c r="AR8523" s="1027"/>
    </row>
    <row r="8524" spans="43:44" x14ac:dyDescent="0.25">
      <c r="AQ8524" s="1026"/>
      <c r="AR8524" s="1027"/>
    </row>
    <row r="8525" spans="43:44" x14ac:dyDescent="0.25">
      <c r="AQ8525" s="1026"/>
      <c r="AR8525" s="1027"/>
    </row>
    <row r="8526" spans="43:44" x14ac:dyDescent="0.25">
      <c r="AQ8526" s="1026"/>
      <c r="AR8526" s="1027"/>
    </row>
    <row r="8527" spans="43:44" x14ac:dyDescent="0.25">
      <c r="AQ8527" s="1026"/>
      <c r="AR8527" s="1027"/>
    </row>
    <row r="8528" spans="43:44" x14ac:dyDescent="0.25">
      <c r="AQ8528" s="1026"/>
      <c r="AR8528" s="1027"/>
    </row>
    <row r="8529" spans="43:44" x14ac:dyDescent="0.25">
      <c r="AQ8529" s="1026"/>
      <c r="AR8529" s="1027"/>
    </row>
    <row r="8530" spans="43:44" x14ac:dyDescent="0.25">
      <c r="AQ8530" s="1026"/>
      <c r="AR8530" s="1027"/>
    </row>
    <row r="8531" spans="43:44" x14ac:dyDescent="0.25">
      <c r="AQ8531" s="1026"/>
      <c r="AR8531" s="1027"/>
    </row>
    <row r="8532" spans="43:44" x14ac:dyDescent="0.25">
      <c r="AQ8532" s="1026"/>
      <c r="AR8532" s="1027"/>
    </row>
    <row r="8533" spans="43:44" x14ac:dyDescent="0.25">
      <c r="AQ8533" s="1026"/>
      <c r="AR8533" s="1027"/>
    </row>
    <row r="8534" spans="43:44" x14ac:dyDescent="0.25">
      <c r="AQ8534" s="1026"/>
      <c r="AR8534" s="1027"/>
    </row>
    <row r="8535" spans="43:44" x14ac:dyDescent="0.25">
      <c r="AQ8535" s="1026"/>
      <c r="AR8535" s="1027"/>
    </row>
    <row r="8536" spans="43:44" x14ac:dyDescent="0.25">
      <c r="AQ8536" s="1026"/>
      <c r="AR8536" s="1027"/>
    </row>
    <row r="8537" spans="43:44" x14ac:dyDescent="0.25">
      <c r="AQ8537" s="1026"/>
      <c r="AR8537" s="1027"/>
    </row>
    <row r="8538" spans="43:44" x14ac:dyDescent="0.25">
      <c r="AQ8538" s="1026"/>
      <c r="AR8538" s="1027"/>
    </row>
    <row r="8539" spans="43:44" x14ac:dyDescent="0.25">
      <c r="AQ8539" s="1026"/>
      <c r="AR8539" s="1027"/>
    </row>
    <row r="8540" spans="43:44" x14ac:dyDescent="0.25">
      <c r="AQ8540" s="1026"/>
      <c r="AR8540" s="1027"/>
    </row>
    <row r="8541" spans="43:44" x14ac:dyDescent="0.25">
      <c r="AQ8541" s="1026"/>
      <c r="AR8541" s="1027"/>
    </row>
    <row r="8542" spans="43:44" x14ac:dyDescent="0.25">
      <c r="AQ8542" s="1026"/>
      <c r="AR8542" s="1027"/>
    </row>
    <row r="8543" spans="43:44" x14ac:dyDescent="0.25">
      <c r="AQ8543" s="1026"/>
      <c r="AR8543" s="1027"/>
    </row>
    <row r="8544" spans="43:44" x14ac:dyDescent="0.25">
      <c r="AQ8544" s="1026"/>
      <c r="AR8544" s="1027"/>
    </row>
    <row r="8545" spans="43:44" x14ac:dyDescent="0.25">
      <c r="AQ8545" s="1026"/>
      <c r="AR8545" s="1027"/>
    </row>
    <row r="8546" spans="43:44" x14ac:dyDescent="0.25">
      <c r="AQ8546" s="1026"/>
      <c r="AR8546" s="1027"/>
    </row>
    <row r="8547" spans="43:44" x14ac:dyDescent="0.25">
      <c r="AQ8547" s="1026"/>
      <c r="AR8547" s="1027"/>
    </row>
    <row r="8548" spans="43:44" x14ac:dyDescent="0.25">
      <c r="AQ8548" s="1026"/>
      <c r="AR8548" s="1027"/>
    </row>
    <row r="8549" spans="43:44" x14ac:dyDescent="0.25">
      <c r="AQ8549" s="1026"/>
      <c r="AR8549" s="1027"/>
    </row>
    <row r="8550" spans="43:44" x14ac:dyDescent="0.25">
      <c r="AQ8550" s="1026"/>
      <c r="AR8550" s="1027"/>
    </row>
    <row r="8551" spans="43:44" x14ac:dyDescent="0.25">
      <c r="AQ8551" s="1026"/>
      <c r="AR8551" s="1027"/>
    </row>
    <row r="8552" spans="43:44" x14ac:dyDescent="0.25">
      <c r="AQ8552" s="1026"/>
      <c r="AR8552" s="1027"/>
    </row>
    <row r="8553" spans="43:44" x14ac:dyDescent="0.25">
      <c r="AQ8553" s="1026"/>
      <c r="AR8553" s="1027"/>
    </row>
    <row r="8554" spans="43:44" x14ac:dyDescent="0.25">
      <c r="AQ8554" s="1026"/>
      <c r="AR8554" s="1027"/>
    </row>
    <row r="8555" spans="43:44" x14ac:dyDescent="0.25">
      <c r="AQ8555" s="1026"/>
      <c r="AR8555" s="1027"/>
    </row>
    <row r="8556" spans="43:44" x14ac:dyDescent="0.25">
      <c r="AQ8556" s="1026"/>
      <c r="AR8556" s="1027"/>
    </row>
    <row r="8557" spans="43:44" x14ac:dyDescent="0.25">
      <c r="AQ8557" s="1026"/>
      <c r="AR8557" s="1027"/>
    </row>
    <row r="8558" spans="43:44" x14ac:dyDescent="0.25">
      <c r="AQ8558" s="1026"/>
      <c r="AR8558" s="1027"/>
    </row>
    <row r="8559" spans="43:44" x14ac:dyDescent="0.25">
      <c r="AQ8559" s="1026"/>
      <c r="AR8559" s="1027"/>
    </row>
    <row r="8560" spans="43:44" x14ac:dyDescent="0.25">
      <c r="AQ8560" s="1026"/>
      <c r="AR8560" s="1027"/>
    </row>
    <row r="8561" spans="43:44" x14ac:dyDescent="0.25">
      <c r="AQ8561" s="1026"/>
      <c r="AR8561" s="1027"/>
    </row>
    <row r="8562" spans="43:44" x14ac:dyDescent="0.25">
      <c r="AQ8562" s="1026"/>
      <c r="AR8562" s="1027"/>
    </row>
    <row r="8563" spans="43:44" x14ac:dyDescent="0.25">
      <c r="AQ8563" s="1026"/>
      <c r="AR8563" s="1027"/>
    </row>
    <row r="8564" spans="43:44" x14ac:dyDescent="0.25">
      <c r="AQ8564" s="1026"/>
      <c r="AR8564" s="1027"/>
    </row>
    <row r="8565" spans="43:44" x14ac:dyDescent="0.25">
      <c r="AQ8565" s="1026"/>
      <c r="AR8565" s="1027"/>
    </row>
    <row r="8566" spans="43:44" x14ac:dyDescent="0.25">
      <c r="AQ8566" s="1026"/>
      <c r="AR8566" s="1027"/>
    </row>
    <row r="8567" spans="43:44" x14ac:dyDescent="0.25">
      <c r="AQ8567" s="1026"/>
      <c r="AR8567" s="1027"/>
    </row>
    <row r="8568" spans="43:44" x14ac:dyDescent="0.25">
      <c r="AQ8568" s="1026"/>
      <c r="AR8568" s="1027"/>
    </row>
    <row r="8569" spans="43:44" x14ac:dyDescent="0.25">
      <c r="AQ8569" s="1026"/>
      <c r="AR8569" s="1027"/>
    </row>
    <row r="8570" spans="43:44" x14ac:dyDescent="0.25">
      <c r="AQ8570" s="1026"/>
      <c r="AR8570" s="1027"/>
    </row>
    <row r="8571" spans="43:44" x14ac:dyDescent="0.25">
      <c r="AQ8571" s="1026"/>
      <c r="AR8571" s="1027"/>
    </row>
    <row r="8572" spans="43:44" x14ac:dyDescent="0.25">
      <c r="AQ8572" s="1026"/>
      <c r="AR8572" s="1027"/>
    </row>
    <row r="8573" spans="43:44" x14ac:dyDescent="0.25">
      <c r="AQ8573" s="1026"/>
      <c r="AR8573" s="1027"/>
    </row>
    <row r="8574" spans="43:44" x14ac:dyDescent="0.25">
      <c r="AQ8574" s="1026"/>
      <c r="AR8574" s="1027"/>
    </row>
    <row r="8575" spans="43:44" x14ac:dyDescent="0.25">
      <c r="AQ8575" s="1026"/>
      <c r="AR8575" s="1027"/>
    </row>
    <row r="8576" spans="43:44" x14ac:dyDescent="0.25">
      <c r="AQ8576" s="1026"/>
      <c r="AR8576" s="1027"/>
    </row>
    <row r="8577" spans="43:44" x14ac:dyDescent="0.25">
      <c r="AQ8577" s="1026"/>
      <c r="AR8577" s="1027"/>
    </row>
    <row r="8578" spans="43:44" x14ac:dyDescent="0.25">
      <c r="AQ8578" s="1026"/>
      <c r="AR8578" s="1027"/>
    </row>
    <row r="8579" spans="43:44" x14ac:dyDescent="0.25">
      <c r="AQ8579" s="1026"/>
      <c r="AR8579" s="1027"/>
    </row>
    <row r="8580" spans="43:44" x14ac:dyDescent="0.25">
      <c r="AQ8580" s="1026"/>
      <c r="AR8580" s="1027"/>
    </row>
    <row r="8581" spans="43:44" x14ac:dyDescent="0.25">
      <c r="AQ8581" s="1026"/>
      <c r="AR8581" s="1027"/>
    </row>
    <row r="8582" spans="43:44" x14ac:dyDescent="0.25">
      <c r="AQ8582" s="1026"/>
      <c r="AR8582" s="1027"/>
    </row>
    <row r="8583" spans="43:44" x14ac:dyDescent="0.25">
      <c r="AQ8583" s="1026"/>
      <c r="AR8583" s="1027"/>
    </row>
    <row r="8584" spans="43:44" x14ac:dyDescent="0.25">
      <c r="AQ8584" s="1026"/>
      <c r="AR8584" s="1027"/>
    </row>
    <row r="8585" spans="43:44" x14ac:dyDescent="0.25">
      <c r="AQ8585" s="1026"/>
      <c r="AR8585" s="1027"/>
    </row>
    <row r="8586" spans="43:44" x14ac:dyDescent="0.25">
      <c r="AQ8586" s="1026"/>
      <c r="AR8586" s="1027"/>
    </row>
    <row r="8587" spans="43:44" x14ac:dyDescent="0.25">
      <c r="AQ8587" s="1026"/>
      <c r="AR8587" s="1027"/>
    </row>
    <row r="8588" spans="43:44" x14ac:dyDescent="0.25">
      <c r="AQ8588" s="1026"/>
      <c r="AR8588" s="1027"/>
    </row>
    <row r="8589" spans="43:44" x14ac:dyDescent="0.25">
      <c r="AQ8589" s="1026"/>
      <c r="AR8589" s="1027"/>
    </row>
    <row r="8590" spans="43:44" x14ac:dyDescent="0.25">
      <c r="AQ8590" s="1026"/>
      <c r="AR8590" s="1027"/>
    </row>
    <row r="8591" spans="43:44" x14ac:dyDescent="0.25">
      <c r="AQ8591" s="1026"/>
      <c r="AR8591" s="1027"/>
    </row>
    <row r="8592" spans="43:44" x14ac:dyDescent="0.25">
      <c r="AQ8592" s="1026"/>
      <c r="AR8592" s="1027"/>
    </row>
    <row r="8593" spans="43:44" x14ac:dyDescent="0.25">
      <c r="AQ8593" s="1026"/>
      <c r="AR8593" s="1027"/>
    </row>
    <row r="8594" spans="43:44" x14ac:dyDescent="0.25">
      <c r="AQ8594" s="1026"/>
      <c r="AR8594" s="1027"/>
    </row>
    <row r="8595" spans="43:44" x14ac:dyDescent="0.25">
      <c r="AQ8595" s="1026"/>
      <c r="AR8595" s="1027"/>
    </row>
    <row r="8596" spans="43:44" x14ac:dyDescent="0.25">
      <c r="AQ8596" s="1026"/>
      <c r="AR8596" s="1027"/>
    </row>
    <row r="8597" spans="43:44" x14ac:dyDescent="0.25">
      <c r="AQ8597" s="1026"/>
      <c r="AR8597" s="1027"/>
    </row>
    <row r="8598" spans="43:44" x14ac:dyDescent="0.25">
      <c r="AQ8598" s="1026"/>
      <c r="AR8598" s="1027"/>
    </row>
    <row r="8599" spans="43:44" x14ac:dyDescent="0.25">
      <c r="AQ8599" s="1026"/>
      <c r="AR8599" s="1027"/>
    </row>
    <row r="8600" spans="43:44" x14ac:dyDescent="0.25">
      <c r="AQ8600" s="1026"/>
      <c r="AR8600" s="1027"/>
    </row>
    <row r="8601" spans="43:44" x14ac:dyDescent="0.25">
      <c r="AQ8601" s="1026"/>
      <c r="AR8601" s="1027"/>
    </row>
    <row r="8602" spans="43:44" x14ac:dyDescent="0.25">
      <c r="AQ8602" s="1026"/>
      <c r="AR8602" s="1027"/>
    </row>
    <row r="8603" spans="43:44" x14ac:dyDescent="0.25">
      <c r="AQ8603" s="1026"/>
      <c r="AR8603" s="1027"/>
    </row>
    <row r="8604" spans="43:44" x14ac:dyDescent="0.25">
      <c r="AQ8604" s="1026"/>
      <c r="AR8604" s="1027"/>
    </row>
    <row r="8605" spans="43:44" x14ac:dyDescent="0.25">
      <c r="AQ8605" s="1026"/>
      <c r="AR8605" s="1027"/>
    </row>
    <row r="8606" spans="43:44" x14ac:dyDescent="0.25">
      <c r="AQ8606" s="1026"/>
      <c r="AR8606" s="1027"/>
    </row>
    <row r="8607" spans="43:44" x14ac:dyDescent="0.25">
      <c r="AQ8607" s="1026"/>
      <c r="AR8607" s="1027"/>
    </row>
    <row r="8608" spans="43:44" x14ac:dyDescent="0.25">
      <c r="AQ8608" s="1026"/>
      <c r="AR8608" s="1027"/>
    </row>
    <row r="8609" spans="43:44" x14ac:dyDescent="0.25">
      <c r="AQ8609" s="1026"/>
      <c r="AR8609" s="1027"/>
    </row>
    <row r="8610" spans="43:44" x14ac:dyDescent="0.25">
      <c r="AQ8610" s="1026"/>
      <c r="AR8610" s="1027"/>
    </row>
    <row r="8611" spans="43:44" x14ac:dyDescent="0.25">
      <c r="AQ8611" s="1026"/>
      <c r="AR8611" s="1027"/>
    </row>
    <row r="8612" spans="43:44" x14ac:dyDescent="0.25">
      <c r="AQ8612" s="1026"/>
      <c r="AR8612" s="1027"/>
    </row>
    <row r="8613" spans="43:44" x14ac:dyDescent="0.25">
      <c r="AQ8613" s="1026"/>
      <c r="AR8613" s="1027"/>
    </row>
    <row r="8614" spans="43:44" x14ac:dyDescent="0.25">
      <c r="AQ8614" s="1026"/>
      <c r="AR8614" s="1027"/>
    </row>
    <row r="8615" spans="43:44" x14ac:dyDescent="0.25">
      <c r="AQ8615" s="1026"/>
      <c r="AR8615" s="1027"/>
    </row>
    <row r="8616" spans="43:44" x14ac:dyDescent="0.25">
      <c r="AQ8616" s="1026"/>
      <c r="AR8616" s="1027"/>
    </row>
    <row r="8617" spans="43:44" x14ac:dyDescent="0.25">
      <c r="AQ8617" s="1026"/>
      <c r="AR8617" s="1027"/>
    </row>
    <row r="8618" spans="43:44" x14ac:dyDescent="0.25">
      <c r="AQ8618" s="1026"/>
      <c r="AR8618" s="1027"/>
    </row>
    <row r="8619" spans="43:44" x14ac:dyDescent="0.25">
      <c r="AQ8619" s="1026"/>
      <c r="AR8619" s="1027"/>
    </row>
    <row r="8620" spans="43:44" x14ac:dyDescent="0.25">
      <c r="AQ8620" s="1026"/>
      <c r="AR8620" s="1027"/>
    </row>
    <row r="8621" spans="43:44" x14ac:dyDescent="0.25">
      <c r="AQ8621" s="1026"/>
      <c r="AR8621" s="1027"/>
    </row>
    <row r="8622" spans="43:44" x14ac:dyDescent="0.25">
      <c r="AQ8622" s="1026"/>
      <c r="AR8622" s="1027"/>
    </row>
    <row r="8623" spans="43:44" x14ac:dyDescent="0.25">
      <c r="AQ8623" s="1026"/>
      <c r="AR8623" s="1027"/>
    </row>
    <row r="8624" spans="43:44" x14ac:dyDescent="0.25">
      <c r="AQ8624" s="1026"/>
      <c r="AR8624" s="1027"/>
    </row>
    <row r="8625" spans="43:44" x14ac:dyDescent="0.25">
      <c r="AQ8625" s="1026"/>
      <c r="AR8625" s="1027"/>
    </row>
    <row r="8626" spans="43:44" x14ac:dyDescent="0.25">
      <c r="AQ8626" s="1026"/>
      <c r="AR8626" s="1027"/>
    </row>
    <row r="8627" spans="43:44" x14ac:dyDescent="0.25">
      <c r="AQ8627" s="1026"/>
      <c r="AR8627" s="1027"/>
    </row>
    <row r="8628" spans="43:44" x14ac:dyDescent="0.25">
      <c r="AQ8628" s="1026"/>
      <c r="AR8628" s="1027"/>
    </row>
    <row r="8629" spans="43:44" x14ac:dyDescent="0.25">
      <c r="AQ8629" s="1026"/>
      <c r="AR8629" s="1027"/>
    </row>
    <row r="8630" spans="43:44" x14ac:dyDescent="0.25">
      <c r="AQ8630" s="1026"/>
      <c r="AR8630" s="1027"/>
    </row>
    <row r="8631" spans="43:44" x14ac:dyDescent="0.25">
      <c r="AQ8631" s="1026"/>
      <c r="AR8631" s="1027"/>
    </row>
    <row r="8632" spans="43:44" x14ac:dyDescent="0.25">
      <c r="AQ8632" s="1026"/>
      <c r="AR8632" s="1027"/>
    </row>
    <row r="8633" spans="43:44" x14ac:dyDescent="0.25">
      <c r="AQ8633" s="1026"/>
      <c r="AR8633" s="1027"/>
    </row>
    <row r="8634" spans="43:44" x14ac:dyDescent="0.25">
      <c r="AQ8634" s="1026"/>
      <c r="AR8634" s="1027"/>
    </row>
    <row r="8635" spans="43:44" x14ac:dyDescent="0.25">
      <c r="AQ8635" s="1026"/>
      <c r="AR8635" s="1027"/>
    </row>
    <row r="8636" spans="43:44" x14ac:dyDescent="0.25">
      <c r="AQ8636" s="1026"/>
      <c r="AR8636" s="1027"/>
    </row>
    <row r="8637" spans="43:44" x14ac:dyDescent="0.25">
      <c r="AQ8637" s="1026"/>
      <c r="AR8637" s="1027"/>
    </row>
    <row r="8638" spans="43:44" x14ac:dyDescent="0.25">
      <c r="AQ8638" s="1026"/>
      <c r="AR8638" s="1027"/>
    </row>
    <row r="8639" spans="43:44" x14ac:dyDescent="0.25">
      <c r="AQ8639" s="1026"/>
      <c r="AR8639" s="1027"/>
    </row>
    <row r="8640" spans="43:44" x14ac:dyDescent="0.25">
      <c r="AQ8640" s="1026"/>
      <c r="AR8640" s="1027"/>
    </row>
    <row r="8641" spans="43:44" x14ac:dyDescent="0.25">
      <c r="AQ8641" s="1026"/>
      <c r="AR8641" s="1027"/>
    </row>
    <row r="8642" spans="43:44" x14ac:dyDescent="0.25">
      <c r="AQ8642" s="1026"/>
      <c r="AR8642" s="1027"/>
    </row>
    <row r="8643" spans="43:44" x14ac:dyDescent="0.25">
      <c r="AQ8643" s="1026"/>
      <c r="AR8643" s="1027"/>
    </row>
    <row r="8644" spans="43:44" x14ac:dyDescent="0.25">
      <c r="AQ8644" s="1026"/>
      <c r="AR8644" s="1027"/>
    </row>
    <row r="8645" spans="43:44" x14ac:dyDescent="0.25">
      <c r="AQ8645" s="1026"/>
      <c r="AR8645" s="1027"/>
    </row>
    <row r="8646" spans="43:44" x14ac:dyDescent="0.25">
      <c r="AQ8646" s="1026"/>
      <c r="AR8646" s="1027"/>
    </row>
    <row r="8647" spans="43:44" x14ac:dyDescent="0.25">
      <c r="AQ8647" s="1026"/>
      <c r="AR8647" s="1027"/>
    </row>
    <row r="8648" spans="43:44" x14ac:dyDescent="0.25">
      <c r="AQ8648" s="1026"/>
      <c r="AR8648" s="1027"/>
    </row>
    <row r="8649" spans="43:44" x14ac:dyDescent="0.25">
      <c r="AQ8649" s="1026"/>
      <c r="AR8649" s="1027"/>
    </row>
    <row r="8650" spans="43:44" x14ac:dyDescent="0.25">
      <c r="AQ8650" s="1026"/>
      <c r="AR8650" s="1027"/>
    </row>
    <row r="8651" spans="43:44" x14ac:dyDescent="0.25">
      <c r="AQ8651" s="1026"/>
      <c r="AR8651" s="1027"/>
    </row>
    <row r="8652" spans="43:44" x14ac:dyDescent="0.25">
      <c r="AQ8652" s="1026"/>
      <c r="AR8652" s="1027"/>
    </row>
    <row r="8653" spans="43:44" x14ac:dyDescent="0.25">
      <c r="AQ8653" s="1026"/>
      <c r="AR8653" s="1027"/>
    </row>
    <row r="8654" spans="43:44" x14ac:dyDescent="0.25">
      <c r="AQ8654" s="1026"/>
      <c r="AR8654" s="1027"/>
    </row>
    <row r="8655" spans="43:44" x14ac:dyDescent="0.25">
      <c r="AQ8655" s="1026"/>
      <c r="AR8655" s="1027"/>
    </row>
    <row r="8656" spans="43:44" x14ac:dyDescent="0.25">
      <c r="AQ8656" s="1026"/>
      <c r="AR8656" s="1027"/>
    </row>
    <row r="8657" spans="43:44" x14ac:dyDescent="0.25">
      <c r="AQ8657" s="1026"/>
      <c r="AR8657" s="1027"/>
    </row>
    <row r="8658" spans="43:44" x14ac:dyDescent="0.25">
      <c r="AQ8658" s="1026"/>
      <c r="AR8658" s="1027"/>
    </row>
    <row r="8659" spans="43:44" x14ac:dyDescent="0.25">
      <c r="AQ8659" s="1026"/>
      <c r="AR8659" s="1027"/>
    </row>
    <row r="8660" spans="43:44" x14ac:dyDescent="0.25">
      <c r="AQ8660" s="1026"/>
      <c r="AR8660" s="1027"/>
    </row>
    <row r="8661" spans="43:44" x14ac:dyDescent="0.25">
      <c r="AQ8661" s="1026"/>
      <c r="AR8661" s="1027"/>
    </row>
    <row r="8662" spans="43:44" x14ac:dyDescent="0.25">
      <c r="AQ8662" s="1026"/>
      <c r="AR8662" s="1027"/>
    </row>
    <row r="8663" spans="43:44" x14ac:dyDescent="0.25">
      <c r="AQ8663" s="1026"/>
      <c r="AR8663" s="1027"/>
    </row>
    <row r="8664" spans="43:44" x14ac:dyDescent="0.25">
      <c r="AQ8664" s="1026"/>
      <c r="AR8664" s="1027"/>
    </row>
    <row r="8665" spans="43:44" x14ac:dyDescent="0.25">
      <c r="AQ8665" s="1026"/>
      <c r="AR8665" s="1027"/>
    </row>
    <row r="8666" spans="43:44" x14ac:dyDescent="0.25">
      <c r="AQ8666" s="1026"/>
      <c r="AR8666" s="1027"/>
    </row>
    <row r="8667" spans="43:44" x14ac:dyDescent="0.25">
      <c r="AQ8667" s="1026"/>
      <c r="AR8667" s="1027"/>
    </row>
    <row r="8668" spans="43:44" x14ac:dyDescent="0.25">
      <c r="AQ8668" s="1026"/>
      <c r="AR8668" s="1027"/>
    </row>
    <row r="8669" spans="43:44" x14ac:dyDescent="0.25">
      <c r="AQ8669" s="1026"/>
      <c r="AR8669" s="1027"/>
    </row>
    <row r="8670" spans="43:44" x14ac:dyDescent="0.25">
      <c r="AQ8670" s="1026"/>
      <c r="AR8670" s="1027"/>
    </row>
    <row r="8671" spans="43:44" x14ac:dyDescent="0.25">
      <c r="AQ8671" s="1026"/>
      <c r="AR8671" s="1027"/>
    </row>
    <row r="8672" spans="43:44" x14ac:dyDescent="0.25">
      <c r="AQ8672" s="1026"/>
      <c r="AR8672" s="1027"/>
    </row>
    <row r="8673" spans="43:44" x14ac:dyDescent="0.25">
      <c r="AQ8673" s="1026"/>
      <c r="AR8673" s="1027"/>
    </row>
    <row r="8674" spans="43:44" x14ac:dyDescent="0.25">
      <c r="AQ8674" s="1026"/>
      <c r="AR8674" s="1027"/>
    </row>
    <row r="8675" spans="43:44" x14ac:dyDescent="0.25">
      <c r="AQ8675" s="1026"/>
      <c r="AR8675" s="1027"/>
    </row>
    <row r="8676" spans="43:44" x14ac:dyDescent="0.25">
      <c r="AQ8676" s="1026"/>
      <c r="AR8676" s="1027"/>
    </row>
    <row r="8677" spans="43:44" x14ac:dyDescent="0.25">
      <c r="AQ8677" s="1026"/>
      <c r="AR8677" s="1027"/>
    </row>
    <row r="8678" spans="43:44" x14ac:dyDescent="0.25">
      <c r="AQ8678" s="1026"/>
      <c r="AR8678" s="1027"/>
    </row>
    <row r="8679" spans="43:44" x14ac:dyDescent="0.25">
      <c r="AQ8679" s="1026"/>
      <c r="AR8679" s="1027"/>
    </row>
    <row r="8680" spans="43:44" x14ac:dyDescent="0.25">
      <c r="AQ8680" s="1026"/>
      <c r="AR8680" s="1027"/>
    </row>
    <row r="8681" spans="43:44" x14ac:dyDescent="0.25">
      <c r="AQ8681" s="1026"/>
      <c r="AR8681" s="1027"/>
    </row>
    <row r="8682" spans="43:44" x14ac:dyDescent="0.25">
      <c r="AQ8682" s="1026"/>
      <c r="AR8682" s="1027"/>
    </row>
    <row r="8683" spans="43:44" x14ac:dyDescent="0.25">
      <c r="AQ8683" s="1026"/>
      <c r="AR8683" s="1027"/>
    </row>
    <row r="8684" spans="43:44" x14ac:dyDescent="0.25">
      <c r="AQ8684" s="1026"/>
      <c r="AR8684" s="1027"/>
    </row>
    <row r="8685" spans="43:44" x14ac:dyDescent="0.25">
      <c r="AQ8685" s="1026"/>
      <c r="AR8685" s="1027"/>
    </row>
    <row r="8686" spans="43:44" x14ac:dyDescent="0.25">
      <c r="AQ8686" s="1026"/>
      <c r="AR8686" s="1027"/>
    </row>
    <row r="8687" spans="43:44" x14ac:dyDescent="0.25">
      <c r="AQ8687" s="1026"/>
      <c r="AR8687" s="1027"/>
    </row>
    <row r="8688" spans="43:44" x14ac:dyDescent="0.25">
      <c r="AQ8688" s="1026"/>
      <c r="AR8688" s="1027"/>
    </row>
    <row r="8689" spans="43:44" x14ac:dyDescent="0.25">
      <c r="AQ8689" s="1026"/>
      <c r="AR8689" s="1027"/>
    </row>
    <row r="8690" spans="43:44" x14ac:dyDescent="0.25">
      <c r="AQ8690" s="1026"/>
      <c r="AR8690" s="1027"/>
    </row>
    <row r="8691" spans="43:44" x14ac:dyDescent="0.25">
      <c r="AQ8691" s="1026"/>
      <c r="AR8691" s="1027"/>
    </row>
    <row r="8692" spans="43:44" x14ac:dyDescent="0.25">
      <c r="AQ8692" s="1026"/>
      <c r="AR8692" s="1027"/>
    </row>
    <row r="8693" spans="43:44" x14ac:dyDescent="0.25">
      <c r="AQ8693" s="1026"/>
      <c r="AR8693" s="1027"/>
    </row>
    <row r="8694" spans="43:44" x14ac:dyDescent="0.25">
      <c r="AQ8694" s="1026"/>
      <c r="AR8694" s="1027"/>
    </row>
    <row r="8695" spans="43:44" x14ac:dyDescent="0.25">
      <c r="AQ8695" s="1026"/>
      <c r="AR8695" s="1027"/>
    </row>
    <row r="8696" spans="43:44" x14ac:dyDescent="0.25">
      <c r="AQ8696" s="1026"/>
      <c r="AR8696" s="1027"/>
    </row>
    <row r="8697" spans="43:44" x14ac:dyDescent="0.25">
      <c r="AQ8697" s="1026"/>
      <c r="AR8697" s="1027"/>
    </row>
    <row r="8698" spans="43:44" x14ac:dyDescent="0.25">
      <c r="AQ8698" s="1026"/>
      <c r="AR8698" s="1027"/>
    </row>
    <row r="8699" spans="43:44" x14ac:dyDescent="0.25">
      <c r="AQ8699" s="1026"/>
      <c r="AR8699" s="1027"/>
    </row>
    <row r="8700" spans="43:44" x14ac:dyDescent="0.25">
      <c r="AQ8700" s="1026"/>
      <c r="AR8700" s="1027"/>
    </row>
    <row r="8701" spans="43:44" x14ac:dyDescent="0.25">
      <c r="AQ8701" s="1026"/>
      <c r="AR8701" s="1027"/>
    </row>
    <row r="8702" spans="43:44" x14ac:dyDescent="0.25">
      <c r="AQ8702" s="1026"/>
      <c r="AR8702" s="1027"/>
    </row>
    <row r="8703" spans="43:44" x14ac:dyDescent="0.25">
      <c r="AQ8703" s="1026"/>
      <c r="AR8703" s="1027"/>
    </row>
    <row r="8704" spans="43:44" x14ac:dyDescent="0.25">
      <c r="AQ8704" s="1026"/>
      <c r="AR8704" s="1027"/>
    </row>
    <row r="8705" spans="43:44" x14ac:dyDescent="0.25">
      <c r="AQ8705" s="1026"/>
      <c r="AR8705" s="1027"/>
    </row>
    <row r="8706" spans="43:44" x14ac:dyDescent="0.25">
      <c r="AQ8706" s="1026"/>
      <c r="AR8706" s="1027"/>
    </row>
    <row r="8707" spans="43:44" x14ac:dyDescent="0.25">
      <c r="AQ8707" s="1026"/>
      <c r="AR8707" s="1027"/>
    </row>
    <row r="8708" spans="43:44" x14ac:dyDescent="0.25">
      <c r="AQ8708" s="1026"/>
      <c r="AR8708" s="1027"/>
    </row>
    <row r="8709" spans="43:44" x14ac:dyDescent="0.25">
      <c r="AQ8709" s="1026"/>
      <c r="AR8709" s="1027"/>
    </row>
    <row r="8710" spans="43:44" x14ac:dyDescent="0.25">
      <c r="AQ8710" s="1026"/>
      <c r="AR8710" s="1027"/>
    </row>
    <row r="8711" spans="43:44" x14ac:dyDescent="0.25">
      <c r="AQ8711" s="1026"/>
      <c r="AR8711" s="1027"/>
    </row>
    <row r="8712" spans="43:44" x14ac:dyDescent="0.25">
      <c r="AQ8712" s="1026"/>
      <c r="AR8712" s="1027"/>
    </row>
    <row r="8713" spans="43:44" x14ac:dyDescent="0.25">
      <c r="AQ8713" s="1026"/>
      <c r="AR8713" s="1027"/>
    </row>
    <row r="8714" spans="43:44" x14ac:dyDescent="0.25">
      <c r="AQ8714" s="1026"/>
      <c r="AR8714" s="1027"/>
    </row>
    <row r="8715" spans="43:44" x14ac:dyDescent="0.25">
      <c r="AQ8715" s="1026"/>
      <c r="AR8715" s="1027"/>
    </row>
    <row r="8716" spans="43:44" x14ac:dyDescent="0.25">
      <c r="AQ8716" s="1026"/>
      <c r="AR8716" s="1027"/>
    </row>
    <row r="8717" spans="43:44" x14ac:dyDescent="0.25">
      <c r="AQ8717" s="1026"/>
      <c r="AR8717" s="1027"/>
    </row>
    <row r="8718" spans="43:44" x14ac:dyDescent="0.25">
      <c r="AQ8718" s="1026"/>
      <c r="AR8718" s="1027"/>
    </row>
    <row r="8719" spans="43:44" x14ac:dyDescent="0.25">
      <c r="AQ8719" s="1026"/>
      <c r="AR8719" s="1027"/>
    </row>
    <row r="8720" spans="43:44" x14ac:dyDescent="0.25">
      <c r="AQ8720" s="1026"/>
      <c r="AR8720" s="1027"/>
    </row>
    <row r="8721" spans="43:44" x14ac:dyDescent="0.25">
      <c r="AQ8721" s="1026"/>
      <c r="AR8721" s="1027"/>
    </row>
    <row r="8722" spans="43:44" x14ac:dyDescent="0.25">
      <c r="AQ8722" s="1026"/>
      <c r="AR8722" s="1027"/>
    </row>
    <row r="8723" spans="43:44" x14ac:dyDescent="0.25">
      <c r="AQ8723" s="1026"/>
      <c r="AR8723" s="1027"/>
    </row>
    <row r="8724" spans="43:44" x14ac:dyDescent="0.25">
      <c r="AQ8724" s="1026"/>
      <c r="AR8724" s="1027"/>
    </row>
    <row r="8725" spans="43:44" x14ac:dyDescent="0.25">
      <c r="AQ8725" s="1026"/>
      <c r="AR8725" s="1027"/>
    </row>
    <row r="8726" spans="43:44" x14ac:dyDescent="0.25">
      <c r="AQ8726" s="1026"/>
      <c r="AR8726" s="1027"/>
    </row>
    <row r="8727" spans="43:44" x14ac:dyDescent="0.25">
      <c r="AQ8727" s="1026"/>
      <c r="AR8727" s="1027"/>
    </row>
    <row r="8728" spans="43:44" x14ac:dyDescent="0.25">
      <c r="AQ8728" s="1026"/>
      <c r="AR8728" s="1027"/>
    </row>
    <row r="8729" spans="43:44" x14ac:dyDescent="0.25">
      <c r="AQ8729" s="1026"/>
      <c r="AR8729" s="1027"/>
    </row>
    <row r="8730" spans="43:44" x14ac:dyDescent="0.25">
      <c r="AQ8730" s="1026"/>
      <c r="AR8730" s="1027"/>
    </row>
    <row r="8731" spans="43:44" x14ac:dyDescent="0.25">
      <c r="AQ8731" s="1026"/>
      <c r="AR8731" s="1027"/>
    </row>
    <row r="8732" spans="43:44" x14ac:dyDescent="0.25">
      <c r="AQ8732" s="1026"/>
      <c r="AR8732" s="1027"/>
    </row>
    <row r="8733" spans="43:44" x14ac:dyDescent="0.25">
      <c r="AQ8733" s="1026"/>
      <c r="AR8733" s="1027"/>
    </row>
    <row r="8734" spans="43:44" x14ac:dyDescent="0.25">
      <c r="AQ8734" s="1026"/>
      <c r="AR8734" s="1027"/>
    </row>
    <row r="8735" spans="43:44" x14ac:dyDescent="0.25">
      <c r="AQ8735" s="1026"/>
      <c r="AR8735" s="1027"/>
    </row>
    <row r="8736" spans="43:44" x14ac:dyDescent="0.25">
      <c r="AQ8736" s="1026"/>
      <c r="AR8736" s="1027"/>
    </row>
    <row r="8737" spans="43:44" x14ac:dyDescent="0.25">
      <c r="AQ8737" s="1026"/>
      <c r="AR8737" s="1027"/>
    </row>
    <row r="8738" spans="43:44" x14ac:dyDescent="0.25">
      <c r="AQ8738" s="1026"/>
      <c r="AR8738" s="1027"/>
    </row>
    <row r="8739" spans="43:44" x14ac:dyDescent="0.25">
      <c r="AQ8739" s="1026"/>
      <c r="AR8739" s="1027"/>
    </row>
    <row r="8740" spans="43:44" x14ac:dyDescent="0.25">
      <c r="AQ8740" s="1026"/>
      <c r="AR8740" s="1027"/>
    </row>
    <row r="8741" spans="43:44" x14ac:dyDescent="0.25">
      <c r="AQ8741" s="1026"/>
      <c r="AR8741" s="1027"/>
    </row>
    <row r="8742" spans="43:44" x14ac:dyDescent="0.25">
      <c r="AQ8742" s="1026"/>
      <c r="AR8742" s="1027"/>
    </row>
    <row r="8743" spans="43:44" x14ac:dyDescent="0.25">
      <c r="AQ8743" s="1026"/>
      <c r="AR8743" s="1027"/>
    </row>
    <row r="8744" spans="43:44" x14ac:dyDescent="0.25">
      <c r="AQ8744" s="1026"/>
      <c r="AR8744" s="1027"/>
    </row>
    <row r="8745" spans="43:44" x14ac:dyDescent="0.25">
      <c r="AQ8745" s="1026"/>
      <c r="AR8745" s="1027"/>
    </row>
    <row r="8746" spans="43:44" x14ac:dyDescent="0.25">
      <c r="AQ8746" s="1026"/>
      <c r="AR8746" s="1027"/>
    </row>
    <row r="8747" spans="43:44" x14ac:dyDescent="0.25">
      <c r="AQ8747" s="1026"/>
      <c r="AR8747" s="1027"/>
    </row>
    <row r="8748" spans="43:44" x14ac:dyDescent="0.25">
      <c r="AQ8748" s="1026"/>
      <c r="AR8748" s="1027"/>
    </row>
    <row r="8749" spans="43:44" x14ac:dyDescent="0.25">
      <c r="AQ8749" s="1026"/>
      <c r="AR8749" s="1027"/>
    </row>
    <row r="8750" spans="43:44" x14ac:dyDescent="0.25">
      <c r="AQ8750" s="1026"/>
      <c r="AR8750" s="1027"/>
    </row>
    <row r="8751" spans="43:44" x14ac:dyDescent="0.25">
      <c r="AQ8751" s="1026"/>
      <c r="AR8751" s="1027"/>
    </row>
    <row r="8752" spans="43:44" x14ac:dyDescent="0.25">
      <c r="AQ8752" s="1026"/>
      <c r="AR8752" s="1027"/>
    </row>
    <row r="8753" spans="43:44" x14ac:dyDescent="0.25">
      <c r="AQ8753" s="1026"/>
      <c r="AR8753" s="1027"/>
    </row>
    <row r="8754" spans="43:44" x14ac:dyDescent="0.25">
      <c r="AQ8754" s="1026"/>
      <c r="AR8754" s="1027"/>
    </row>
    <row r="8755" spans="43:44" x14ac:dyDescent="0.25">
      <c r="AQ8755" s="1026"/>
      <c r="AR8755" s="1027"/>
    </row>
    <row r="8756" spans="43:44" x14ac:dyDescent="0.25">
      <c r="AQ8756" s="1026"/>
      <c r="AR8756" s="1027"/>
    </row>
    <row r="8757" spans="43:44" x14ac:dyDescent="0.25">
      <c r="AQ8757" s="1026"/>
      <c r="AR8757" s="1027"/>
    </row>
    <row r="8758" spans="43:44" x14ac:dyDescent="0.25">
      <c r="AQ8758" s="1026"/>
      <c r="AR8758" s="1027"/>
    </row>
    <row r="8759" spans="43:44" x14ac:dyDescent="0.25">
      <c r="AQ8759" s="1026"/>
      <c r="AR8759" s="1027"/>
    </row>
    <row r="8760" spans="43:44" x14ac:dyDescent="0.25">
      <c r="AQ8760" s="1026"/>
      <c r="AR8760" s="1027"/>
    </row>
    <row r="8761" spans="43:44" x14ac:dyDescent="0.25">
      <c r="AQ8761" s="1026"/>
      <c r="AR8761" s="1027"/>
    </row>
    <row r="8762" spans="43:44" x14ac:dyDescent="0.25">
      <c r="AQ8762" s="1026"/>
      <c r="AR8762" s="1027"/>
    </row>
    <row r="8763" spans="43:44" x14ac:dyDescent="0.25">
      <c r="AQ8763" s="1026"/>
      <c r="AR8763" s="1027"/>
    </row>
    <row r="8764" spans="43:44" x14ac:dyDescent="0.25">
      <c r="AQ8764" s="1026"/>
      <c r="AR8764" s="1027"/>
    </row>
    <row r="8765" spans="43:44" x14ac:dyDescent="0.25">
      <c r="AQ8765" s="1026"/>
      <c r="AR8765" s="1027"/>
    </row>
    <row r="8766" spans="43:44" x14ac:dyDescent="0.25">
      <c r="AQ8766" s="1026"/>
      <c r="AR8766" s="1027"/>
    </row>
    <row r="8767" spans="43:44" x14ac:dyDescent="0.25">
      <c r="AQ8767" s="1026"/>
      <c r="AR8767" s="1027"/>
    </row>
    <row r="8768" spans="43:44" x14ac:dyDescent="0.25">
      <c r="AQ8768" s="1026"/>
      <c r="AR8768" s="1027"/>
    </row>
    <row r="8769" spans="43:44" x14ac:dyDescent="0.25">
      <c r="AQ8769" s="1026"/>
      <c r="AR8769" s="1027"/>
    </row>
    <row r="8770" spans="43:44" x14ac:dyDescent="0.25">
      <c r="AQ8770" s="1026"/>
      <c r="AR8770" s="1027"/>
    </row>
    <row r="8771" spans="43:44" x14ac:dyDescent="0.25">
      <c r="AQ8771" s="1026"/>
      <c r="AR8771" s="1027"/>
    </row>
    <row r="8772" spans="43:44" x14ac:dyDescent="0.25">
      <c r="AQ8772" s="1026"/>
      <c r="AR8772" s="1027"/>
    </row>
    <row r="8773" spans="43:44" x14ac:dyDescent="0.25">
      <c r="AQ8773" s="1026"/>
      <c r="AR8773" s="1027"/>
    </row>
    <row r="8774" spans="43:44" x14ac:dyDescent="0.25">
      <c r="AQ8774" s="1026"/>
      <c r="AR8774" s="1027"/>
    </row>
    <row r="8775" spans="43:44" x14ac:dyDescent="0.25">
      <c r="AQ8775" s="1026"/>
      <c r="AR8775" s="1027"/>
    </row>
    <row r="8776" spans="43:44" x14ac:dyDescent="0.25">
      <c r="AQ8776" s="1026"/>
      <c r="AR8776" s="1027"/>
    </row>
    <row r="8777" spans="43:44" x14ac:dyDescent="0.25">
      <c r="AQ8777" s="1026"/>
      <c r="AR8777" s="1027"/>
    </row>
    <row r="8778" spans="43:44" x14ac:dyDescent="0.25">
      <c r="AQ8778" s="1026"/>
      <c r="AR8778" s="1027"/>
    </row>
    <row r="8779" spans="43:44" x14ac:dyDescent="0.25">
      <c r="AQ8779" s="1026"/>
      <c r="AR8779" s="1027"/>
    </row>
    <row r="8780" spans="43:44" x14ac:dyDescent="0.25">
      <c r="AQ8780" s="1026"/>
      <c r="AR8780" s="1027"/>
    </row>
    <row r="8781" spans="43:44" x14ac:dyDescent="0.25">
      <c r="AQ8781" s="1026"/>
      <c r="AR8781" s="1027"/>
    </row>
    <row r="8782" spans="43:44" x14ac:dyDescent="0.25">
      <c r="AQ8782" s="1026"/>
      <c r="AR8782" s="1027"/>
    </row>
    <row r="8783" spans="43:44" x14ac:dyDescent="0.25">
      <c r="AQ8783" s="1026"/>
      <c r="AR8783" s="1027"/>
    </row>
    <row r="8784" spans="43:44" x14ac:dyDescent="0.25">
      <c r="AQ8784" s="1026"/>
      <c r="AR8784" s="1027"/>
    </row>
    <row r="8785" spans="43:44" x14ac:dyDescent="0.25">
      <c r="AQ8785" s="1026"/>
      <c r="AR8785" s="1027"/>
    </row>
    <row r="8786" spans="43:44" x14ac:dyDescent="0.25">
      <c r="AQ8786" s="1026"/>
      <c r="AR8786" s="1027"/>
    </row>
    <row r="8787" spans="43:44" x14ac:dyDescent="0.25">
      <c r="AQ8787" s="1026"/>
      <c r="AR8787" s="1027"/>
    </row>
    <row r="8788" spans="43:44" x14ac:dyDescent="0.25">
      <c r="AQ8788" s="1026"/>
      <c r="AR8788" s="1027"/>
    </row>
    <row r="8789" spans="43:44" x14ac:dyDescent="0.25">
      <c r="AQ8789" s="1026"/>
      <c r="AR8789" s="1027"/>
    </row>
    <row r="8790" spans="43:44" x14ac:dyDescent="0.25">
      <c r="AQ8790" s="1026"/>
      <c r="AR8790" s="1027"/>
    </row>
    <row r="8791" spans="43:44" x14ac:dyDescent="0.25">
      <c r="AQ8791" s="1026"/>
      <c r="AR8791" s="1027"/>
    </row>
    <row r="8792" spans="43:44" x14ac:dyDescent="0.25">
      <c r="AQ8792" s="1026"/>
      <c r="AR8792" s="1027"/>
    </row>
    <row r="8793" spans="43:44" x14ac:dyDescent="0.25">
      <c r="AQ8793" s="1026"/>
      <c r="AR8793" s="1027"/>
    </row>
    <row r="8794" spans="43:44" x14ac:dyDescent="0.25">
      <c r="AQ8794" s="1026"/>
      <c r="AR8794" s="1027"/>
    </row>
    <row r="8795" spans="43:44" x14ac:dyDescent="0.25">
      <c r="AQ8795" s="1026"/>
      <c r="AR8795" s="1027"/>
    </row>
    <row r="8796" spans="43:44" x14ac:dyDescent="0.25">
      <c r="AQ8796" s="1026"/>
      <c r="AR8796" s="1027"/>
    </row>
    <row r="8797" spans="43:44" x14ac:dyDescent="0.25">
      <c r="AQ8797" s="1026"/>
      <c r="AR8797" s="1027"/>
    </row>
    <row r="8798" spans="43:44" x14ac:dyDescent="0.25">
      <c r="AQ8798" s="1026"/>
      <c r="AR8798" s="1027"/>
    </row>
    <row r="8799" spans="43:44" x14ac:dyDescent="0.25">
      <c r="AQ8799" s="1026"/>
      <c r="AR8799" s="1027"/>
    </row>
    <row r="8800" spans="43:44" x14ac:dyDescent="0.25">
      <c r="AQ8800" s="1026"/>
      <c r="AR8800" s="1027"/>
    </row>
    <row r="8801" spans="43:44" x14ac:dyDescent="0.25">
      <c r="AQ8801" s="1026"/>
      <c r="AR8801" s="1027"/>
    </row>
    <row r="8802" spans="43:44" x14ac:dyDescent="0.25">
      <c r="AQ8802" s="1026"/>
      <c r="AR8802" s="1027"/>
    </row>
    <row r="8803" spans="43:44" x14ac:dyDescent="0.25">
      <c r="AQ8803" s="1026"/>
      <c r="AR8803" s="1027"/>
    </row>
    <row r="8804" spans="43:44" x14ac:dyDescent="0.25">
      <c r="AQ8804" s="1026"/>
      <c r="AR8804" s="1027"/>
    </row>
    <row r="8805" spans="43:44" x14ac:dyDescent="0.25">
      <c r="AQ8805" s="1026"/>
      <c r="AR8805" s="1027"/>
    </row>
    <row r="8806" spans="43:44" x14ac:dyDescent="0.25">
      <c r="AQ8806" s="1026"/>
      <c r="AR8806" s="1027"/>
    </row>
    <row r="8807" spans="43:44" x14ac:dyDescent="0.25">
      <c r="AQ8807" s="1026"/>
      <c r="AR8807" s="1027"/>
    </row>
    <row r="8808" spans="43:44" x14ac:dyDescent="0.25">
      <c r="AQ8808" s="1026"/>
      <c r="AR8808" s="1027"/>
    </row>
    <row r="8809" spans="43:44" x14ac:dyDescent="0.25">
      <c r="AQ8809" s="1026"/>
      <c r="AR8809" s="1027"/>
    </row>
    <row r="8810" spans="43:44" x14ac:dyDescent="0.25">
      <c r="AQ8810" s="1026"/>
      <c r="AR8810" s="1027"/>
    </row>
    <row r="8811" spans="43:44" x14ac:dyDescent="0.25">
      <c r="AQ8811" s="1026"/>
      <c r="AR8811" s="1027"/>
    </row>
    <row r="8812" spans="43:44" x14ac:dyDescent="0.25">
      <c r="AQ8812" s="1026"/>
      <c r="AR8812" s="1027"/>
    </row>
    <row r="8813" spans="43:44" x14ac:dyDescent="0.25">
      <c r="AQ8813" s="1026"/>
      <c r="AR8813" s="1027"/>
    </row>
    <row r="8814" spans="43:44" x14ac:dyDescent="0.25">
      <c r="AQ8814" s="1026"/>
      <c r="AR8814" s="1027"/>
    </row>
    <row r="8815" spans="43:44" x14ac:dyDescent="0.25">
      <c r="AQ8815" s="1026"/>
      <c r="AR8815" s="1027"/>
    </row>
    <row r="8816" spans="43:44" x14ac:dyDescent="0.25">
      <c r="AQ8816" s="1026"/>
      <c r="AR8816" s="1027"/>
    </row>
    <row r="8817" spans="43:44" x14ac:dyDescent="0.25">
      <c r="AQ8817" s="1026"/>
      <c r="AR8817" s="1027"/>
    </row>
    <row r="8818" spans="43:44" x14ac:dyDescent="0.25">
      <c r="AQ8818" s="1026"/>
      <c r="AR8818" s="1027"/>
    </row>
    <row r="8819" spans="43:44" x14ac:dyDescent="0.25">
      <c r="AQ8819" s="1026"/>
      <c r="AR8819" s="1027"/>
    </row>
    <row r="8820" spans="43:44" x14ac:dyDescent="0.25">
      <c r="AQ8820" s="1026"/>
      <c r="AR8820" s="1027"/>
    </row>
    <row r="8821" spans="43:44" x14ac:dyDescent="0.25">
      <c r="AQ8821" s="1026"/>
      <c r="AR8821" s="1027"/>
    </row>
    <row r="8822" spans="43:44" x14ac:dyDescent="0.25">
      <c r="AQ8822" s="1026"/>
      <c r="AR8822" s="1027"/>
    </row>
    <row r="8823" spans="43:44" x14ac:dyDescent="0.25">
      <c r="AQ8823" s="1026"/>
      <c r="AR8823" s="1027"/>
    </row>
    <row r="8824" spans="43:44" x14ac:dyDescent="0.25">
      <c r="AQ8824" s="1026"/>
      <c r="AR8824" s="1027"/>
    </row>
    <row r="8825" spans="43:44" x14ac:dyDescent="0.25">
      <c r="AQ8825" s="1026"/>
      <c r="AR8825" s="1027"/>
    </row>
    <row r="8826" spans="43:44" x14ac:dyDescent="0.25">
      <c r="AQ8826" s="1026"/>
      <c r="AR8826" s="1027"/>
    </row>
    <row r="8827" spans="43:44" x14ac:dyDescent="0.25">
      <c r="AQ8827" s="1026"/>
      <c r="AR8827" s="1027"/>
    </row>
    <row r="8828" spans="43:44" x14ac:dyDescent="0.25">
      <c r="AQ8828" s="1026"/>
      <c r="AR8828" s="1027"/>
    </row>
    <row r="8829" spans="43:44" x14ac:dyDescent="0.25">
      <c r="AQ8829" s="1026"/>
      <c r="AR8829" s="1027"/>
    </row>
    <row r="8830" spans="43:44" x14ac:dyDescent="0.25">
      <c r="AQ8830" s="1026"/>
      <c r="AR8830" s="1027"/>
    </row>
    <row r="8831" spans="43:44" x14ac:dyDescent="0.25">
      <c r="AQ8831" s="1026"/>
      <c r="AR8831" s="1027"/>
    </row>
    <row r="8832" spans="43:44" x14ac:dyDescent="0.25">
      <c r="AQ8832" s="1026"/>
      <c r="AR8832" s="1027"/>
    </row>
    <row r="8833" spans="43:44" x14ac:dyDescent="0.25">
      <c r="AQ8833" s="1026"/>
      <c r="AR8833" s="1027"/>
    </row>
    <row r="8834" spans="43:44" x14ac:dyDescent="0.25">
      <c r="AQ8834" s="1026"/>
      <c r="AR8834" s="1027"/>
    </row>
    <row r="8835" spans="43:44" x14ac:dyDescent="0.25">
      <c r="AQ8835" s="1026"/>
      <c r="AR8835" s="1027"/>
    </row>
    <row r="8836" spans="43:44" x14ac:dyDescent="0.25">
      <c r="AQ8836" s="1026"/>
      <c r="AR8836" s="1027"/>
    </row>
    <row r="8837" spans="43:44" x14ac:dyDescent="0.25">
      <c r="AQ8837" s="1026"/>
      <c r="AR8837" s="1027"/>
    </row>
    <row r="8838" spans="43:44" x14ac:dyDescent="0.25">
      <c r="AQ8838" s="1026"/>
      <c r="AR8838" s="1027"/>
    </row>
    <row r="8839" spans="43:44" x14ac:dyDescent="0.25">
      <c r="AQ8839" s="1026"/>
      <c r="AR8839" s="1027"/>
    </row>
    <row r="8840" spans="43:44" x14ac:dyDescent="0.25">
      <c r="AQ8840" s="1026"/>
      <c r="AR8840" s="1027"/>
    </row>
    <row r="8841" spans="43:44" x14ac:dyDescent="0.25">
      <c r="AQ8841" s="1026"/>
      <c r="AR8841" s="1027"/>
    </row>
    <row r="8842" spans="43:44" x14ac:dyDescent="0.25">
      <c r="AQ8842" s="1026"/>
      <c r="AR8842" s="1027"/>
    </row>
    <row r="8843" spans="43:44" x14ac:dyDescent="0.25">
      <c r="AQ8843" s="1026"/>
      <c r="AR8843" s="1027"/>
    </row>
    <row r="8844" spans="43:44" x14ac:dyDescent="0.25">
      <c r="AQ8844" s="1026"/>
      <c r="AR8844" s="1027"/>
    </row>
    <row r="8845" spans="43:44" x14ac:dyDescent="0.25">
      <c r="AQ8845" s="1026"/>
      <c r="AR8845" s="1027"/>
    </row>
    <row r="8846" spans="43:44" x14ac:dyDescent="0.25">
      <c r="AQ8846" s="1026"/>
      <c r="AR8846" s="1027"/>
    </row>
    <row r="8847" spans="43:44" x14ac:dyDescent="0.25">
      <c r="AQ8847" s="1026"/>
      <c r="AR8847" s="1027"/>
    </row>
    <row r="8848" spans="43:44" x14ac:dyDescent="0.25">
      <c r="AQ8848" s="1026"/>
      <c r="AR8848" s="1027"/>
    </row>
    <row r="8849" spans="43:44" x14ac:dyDescent="0.25">
      <c r="AQ8849" s="1026"/>
      <c r="AR8849" s="1027"/>
    </row>
    <row r="8850" spans="43:44" x14ac:dyDescent="0.25">
      <c r="AQ8850" s="1026"/>
      <c r="AR8850" s="1027"/>
    </row>
    <row r="8851" spans="43:44" x14ac:dyDescent="0.25">
      <c r="AQ8851" s="1026"/>
      <c r="AR8851" s="1027"/>
    </row>
    <row r="8852" spans="43:44" x14ac:dyDescent="0.25">
      <c r="AQ8852" s="1026"/>
      <c r="AR8852" s="1027"/>
    </row>
    <row r="8853" spans="43:44" x14ac:dyDescent="0.25">
      <c r="AQ8853" s="1026"/>
      <c r="AR8853" s="1027"/>
    </row>
    <row r="8854" spans="43:44" x14ac:dyDescent="0.25">
      <c r="AQ8854" s="1026"/>
      <c r="AR8854" s="1027"/>
    </row>
    <row r="8855" spans="43:44" x14ac:dyDescent="0.25">
      <c r="AQ8855" s="1026"/>
      <c r="AR8855" s="1027"/>
    </row>
    <row r="8856" spans="43:44" x14ac:dyDescent="0.25">
      <c r="AQ8856" s="1026"/>
      <c r="AR8856" s="1027"/>
    </row>
    <row r="8857" spans="43:44" x14ac:dyDescent="0.25">
      <c r="AQ8857" s="1026"/>
      <c r="AR8857" s="1027"/>
    </row>
    <row r="8858" spans="43:44" x14ac:dyDescent="0.25">
      <c r="AQ8858" s="1026"/>
      <c r="AR8858" s="1027"/>
    </row>
    <row r="8859" spans="43:44" x14ac:dyDescent="0.25">
      <c r="AQ8859" s="1026"/>
      <c r="AR8859" s="1027"/>
    </row>
    <row r="8860" spans="43:44" x14ac:dyDescent="0.25">
      <c r="AQ8860" s="1026"/>
      <c r="AR8860" s="1027"/>
    </row>
    <row r="8861" spans="43:44" x14ac:dyDescent="0.25">
      <c r="AQ8861" s="1026"/>
      <c r="AR8861" s="1027"/>
    </row>
    <row r="8862" spans="43:44" x14ac:dyDescent="0.25">
      <c r="AQ8862" s="1026"/>
      <c r="AR8862" s="1027"/>
    </row>
    <row r="8863" spans="43:44" x14ac:dyDescent="0.25">
      <c r="AQ8863" s="1026"/>
      <c r="AR8863" s="1027"/>
    </row>
    <row r="8864" spans="43:44" x14ac:dyDescent="0.25">
      <c r="AQ8864" s="1026"/>
      <c r="AR8864" s="1027"/>
    </row>
    <row r="8865" spans="43:44" x14ac:dyDescent="0.25">
      <c r="AQ8865" s="1026"/>
      <c r="AR8865" s="1027"/>
    </row>
    <row r="8866" spans="43:44" x14ac:dyDescent="0.25">
      <c r="AQ8866" s="1026"/>
      <c r="AR8866" s="1027"/>
    </row>
    <row r="8867" spans="43:44" x14ac:dyDescent="0.25">
      <c r="AQ8867" s="1026"/>
      <c r="AR8867" s="1027"/>
    </row>
    <row r="8868" spans="43:44" x14ac:dyDescent="0.25">
      <c r="AQ8868" s="1026"/>
      <c r="AR8868" s="1027"/>
    </row>
    <row r="8869" spans="43:44" x14ac:dyDescent="0.25">
      <c r="AQ8869" s="1026"/>
      <c r="AR8869" s="1027"/>
    </row>
    <row r="8870" spans="43:44" x14ac:dyDescent="0.25">
      <c r="AQ8870" s="1026"/>
      <c r="AR8870" s="1027"/>
    </row>
    <row r="8871" spans="43:44" x14ac:dyDescent="0.25">
      <c r="AQ8871" s="1026"/>
      <c r="AR8871" s="1027"/>
    </row>
    <row r="8872" spans="43:44" x14ac:dyDescent="0.25">
      <c r="AQ8872" s="1026"/>
      <c r="AR8872" s="1027"/>
    </row>
    <row r="8873" spans="43:44" x14ac:dyDescent="0.25">
      <c r="AQ8873" s="1026"/>
      <c r="AR8873" s="1027"/>
    </row>
    <row r="8874" spans="43:44" x14ac:dyDescent="0.25">
      <c r="AQ8874" s="1026"/>
      <c r="AR8874" s="1027"/>
    </row>
    <row r="8875" spans="43:44" x14ac:dyDescent="0.25">
      <c r="AQ8875" s="1026"/>
      <c r="AR8875" s="1027"/>
    </row>
    <row r="8876" spans="43:44" x14ac:dyDescent="0.25">
      <c r="AQ8876" s="1026"/>
      <c r="AR8876" s="1027"/>
    </row>
    <row r="8877" spans="43:44" x14ac:dyDescent="0.25">
      <c r="AQ8877" s="1026"/>
      <c r="AR8877" s="1027"/>
    </row>
    <row r="8878" spans="43:44" x14ac:dyDescent="0.25">
      <c r="AQ8878" s="1026"/>
      <c r="AR8878" s="1027"/>
    </row>
    <row r="8879" spans="43:44" x14ac:dyDescent="0.25">
      <c r="AQ8879" s="1026"/>
      <c r="AR8879" s="1027"/>
    </row>
    <row r="8880" spans="43:44" x14ac:dyDescent="0.25">
      <c r="AQ8880" s="1026"/>
      <c r="AR8880" s="1027"/>
    </row>
    <row r="8881" spans="43:44" x14ac:dyDescent="0.25">
      <c r="AQ8881" s="1026"/>
      <c r="AR8881" s="1027"/>
    </row>
    <row r="8882" spans="43:44" x14ac:dyDescent="0.25">
      <c r="AQ8882" s="1026"/>
      <c r="AR8882" s="1027"/>
    </row>
    <row r="8883" spans="43:44" x14ac:dyDescent="0.25">
      <c r="AQ8883" s="1026"/>
      <c r="AR8883" s="1027"/>
    </row>
    <row r="8884" spans="43:44" x14ac:dyDescent="0.25">
      <c r="AQ8884" s="1026"/>
      <c r="AR8884" s="1027"/>
    </row>
    <row r="8885" spans="43:44" x14ac:dyDescent="0.25">
      <c r="AQ8885" s="1026"/>
      <c r="AR8885" s="1027"/>
    </row>
    <row r="8886" spans="43:44" x14ac:dyDescent="0.25">
      <c r="AQ8886" s="1026"/>
      <c r="AR8886" s="1027"/>
    </row>
    <row r="8887" spans="43:44" x14ac:dyDescent="0.25">
      <c r="AQ8887" s="1026"/>
      <c r="AR8887" s="1027"/>
    </row>
    <row r="8888" spans="43:44" x14ac:dyDescent="0.25">
      <c r="AQ8888" s="1026"/>
      <c r="AR8888" s="1027"/>
    </row>
    <row r="8889" spans="43:44" x14ac:dyDescent="0.25">
      <c r="AQ8889" s="1026"/>
      <c r="AR8889" s="1027"/>
    </row>
    <row r="8890" spans="43:44" x14ac:dyDescent="0.25">
      <c r="AQ8890" s="1026"/>
      <c r="AR8890" s="1027"/>
    </row>
    <row r="8891" spans="43:44" x14ac:dyDescent="0.25">
      <c r="AQ8891" s="1026"/>
      <c r="AR8891" s="1027"/>
    </row>
    <row r="8892" spans="43:44" x14ac:dyDescent="0.25">
      <c r="AQ8892" s="1026"/>
      <c r="AR8892" s="1027"/>
    </row>
    <row r="8893" spans="43:44" x14ac:dyDescent="0.25">
      <c r="AQ8893" s="1026"/>
      <c r="AR8893" s="1027"/>
    </row>
    <row r="8894" spans="43:44" x14ac:dyDescent="0.25">
      <c r="AQ8894" s="1026"/>
      <c r="AR8894" s="1027"/>
    </row>
    <row r="8895" spans="43:44" x14ac:dyDescent="0.25">
      <c r="AQ8895" s="1026"/>
      <c r="AR8895" s="1027"/>
    </row>
    <row r="8896" spans="43:44" x14ac:dyDescent="0.25">
      <c r="AQ8896" s="1026"/>
      <c r="AR8896" s="1027"/>
    </row>
    <row r="8897" spans="43:44" x14ac:dyDescent="0.25">
      <c r="AQ8897" s="1026"/>
      <c r="AR8897" s="1027"/>
    </row>
    <row r="8898" spans="43:44" x14ac:dyDescent="0.25">
      <c r="AQ8898" s="1026"/>
      <c r="AR8898" s="1027"/>
    </row>
    <row r="8899" spans="43:44" x14ac:dyDescent="0.25">
      <c r="AQ8899" s="1026"/>
      <c r="AR8899" s="1027"/>
    </row>
    <row r="8900" spans="43:44" x14ac:dyDescent="0.25">
      <c r="AQ8900" s="1026"/>
      <c r="AR8900" s="1027"/>
    </row>
    <row r="8901" spans="43:44" x14ac:dyDescent="0.25">
      <c r="AQ8901" s="1026"/>
      <c r="AR8901" s="1027"/>
    </row>
    <row r="8902" spans="43:44" x14ac:dyDescent="0.25">
      <c r="AQ8902" s="1026"/>
      <c r="AR8902" s="1027"/>
    </row>
    <row r="8903" spans="43:44" x14ac:dyDescent="0.25">
      <c r="AQ8903" s="1026"/>
      <c r="AR8903" s="1027"/>
    </row>
    <row r="8904" spans="43:44" x14ac:dyDescent="0.25">
      <c r="AQ8904" s="1026"/>
      <c r="AR8904" s="1027"/>
    </row>
    <row r="8905" spans="43:44" x14ac:dyDescent="0.25">
      <c r="AQ8905" s="1026"/>
      <c r="AR8905" s="1027"/>
    </row>
    <row r="8906" spans="43:44" x14ac:dyDescent="0.25">
      <c r="AQ8906" s="1026"/>
      <c r="AR8906" s="1027"/>
    </row>
    <row r="8907" spans="43:44" x14ac:dyDescent="0.25">
      <c r="AQ8907" s="1026"/>
      <c r="AR8907" s="1027"/>
    </row>
    <row r="8908" spans="43:44" x14ac:dyDescent="0.25">
      <c r="AQ8908" s="1026"/>
      <c r="AR8908" s="1027"/>
    </row>
    <row r="8909" spans="43:44" x14ac:dyDescent="0.25">
      <c r="AQ8909" s="1026"/>
      <c r="AR8909" s="1027"/>
    </row>
    <row r="8910" spans="43:44" x14ac:dyDescent="0.25">
      <c r="AQ8910" s="1026"/>
      <c r="AR8910" s="1027"/>
    </row>
    <row r="8911" spans="43:44" x14ac:dyDescent="0.25">
      <c r="AQ8911" s="1026"/>
      <c r="AR8911" s="1027"/>
    </row>
    <row r="8912" spans="43:44" x14ac:dyDescent="0.25">
      <c r="AQ8912" s="1026"/>
      <c r="AR8912" s="1027"/>
    </row>
    <row r="8913" spans="43:44" x14ac:dyDescent="0.25">
      <c r="AQ8913" s="1026"/>
      <c r="AR8913" s="1027"/>
    </row>
    <row r="8914" spans="43:44" x14ac:dyDescent="0.25">
      <c r="AQ8914" s="1026"/>
      <c r="AR8914" s="1027"/>
    </row>
    <row r="8915" spans="43:44" x14ac:dyDescent="0.25">
      <c r="AQ8915" s="1026"/>
      <c r="AR8915" s="1027"/>
    </row>
    <row r="8916" spans="43:44" x14ac:dyDescent="0.25">
      <c r="AQ8916" s="1026"/>
      <c r="AR8916" s="1027"/>
    </row>
    <row r="8917" spans="43:44" x14ac:dyDescent="0.25">
      <c r="AQ8917" s="1026"/>
      <c r="AR8917" s="1027"/>
    </row>
    <row r="8918" spans="43:44" x14ac:dyDescent="0.25">
      <c r="AQ8918" s="1026"/>
      <c r="AR8918" s="1027"/>
    </row>
    <row r="8919" spans="43:44" x14ac:dyDescent="0.25">
      <c r="AQ8919" s="1026"/>
      <c r="AR8919" s="1027"/>
    </row>
    <row r="8920" spans="43:44" x14ac:dyDescent="0.25">
      <c r="AQ8920" s="1026"/>
      <c r="AR8920" s="1027"/>
    </row>
    <row r="8921" spans="43:44" x14ac:dyDescent="0.25">
      <c r="AQ8921" s="1026"/>
      <c r="AR8921" s="1027"/>
    </row>
    <row r="8922" spans="43:44" x14ac:dyDescent="0.25">
      <c r="AQ8922" s="1026"/>
      <c r="AR8922" s="1027"/>
    </row>
    <row r="8923" spans="43:44" x14ac:dyDescent="0.25">
      <c r="AQ8923" s="1026"/>
      <c r="AR8923" s="1027"/>
    </row>
    <row r="8924" spans="43:44" x14ac:dyDescent="0.25">
      <c r="AQ8924" s="1026"/>
      <c r="AR8924" s="1027"/>
    </row>
    <row r="8925" spans="43:44" x14ac:dyDescent="0.25">
      <c r="AQ8925" s="1026"/>
      <c r="AR8925" s="1027"/>
    </row>
    <row r="8926" spans="43:44" x14ac:dyDescent="0.25">
      <c r="AQ8926" s="1026"/>
      <c r="AR8926" s="1027"/>
    </row>
    <row r="8927" spans="43:44" x14ac:dyDescent="0.25">
      <c r="AQ8927" s="1026"/>
      <c r="AR8927" s="1027"/>
    </row>
    <row r="8928" spans="43:44" x14ac:dyDescent="0.25">
      <c r="AQ8928" s="1026"/>
      <c r="AR8928" s="1027"/>
    </row>
    <row r="8929" spans="43:44" x14ac:dyDescent="0.25">
      <c r="AQ8929" s="1026"/>
      <c r="AR8929" s="1027"/>
    </row>
    <row r="8930" spans="43:44" x14ac:dyDescent="0.25">
      <c r="AQ8930" s="1026"/>
      <c r="AR8930" s="1027"/>
    </row>
    <row r="8931" spans="43:44" x14ac:dyDescent="0.25">
      <c r="AQ8931" s="1026"/>
      <c r="AR8931" s="1027"/>
    </row>
    <row r="8932" spans="43:44" x14ac:dyDescent="0.25">
      <c r="AQ8932" s="1026"/>
      <c r="AR8932" s="1027"/>
    </row>
    <row r="8933" spans="43:44" x14ac:dyDescent="0.25">
      <c r="AQ8933" s="1026"/>
      <c r="AR8933" s="1027"/>
    </row>
    <row r="8934" spans="43:44" x14ac:dyDescent="0.25">
      <c r="AQ8934" s="1026"/>
      <c r="AR8934" s="1027"/>
    </row>
    <row r="8935" spans="43:44" x14ac:dyDescent="0.25">
      <c r="AQ8935" s="1026"/>
      <c r="AR8935" s="1027"/>
    </row>
    <row r="8936" spans="43:44" x14ac:dyDescent="0.25">
      <c r="AQ8936" s="1026"/>
      <c r="AR8936" s="1027"/>
    </row>
    <row r="8937" spans="43:44" x14ac:dyDescent="0.25">
      <c r="AQ8937" s="1026"/>
      <c r="AR8937" s="1027"/>
    </row>
    <row r="8938" spans="43:44" x14ac:dyDescent="0.25">
      <c r="AQ8938" s="1026"/>
      <c r="AR8938" s="1027"/>
    </row>
    <row r="8939" spans="43:44" x14ac:dyDescent="0.25">
      <c r="AQ8939" s="1026"/>
      <c r="AR8939" s="1027"/>
    </row>
    <row r="8940" spans="43:44" x14ac:dyDescent="0.25">
      <c r="AQ8940" s="1026"/>
      <c r="AR8940" s="1027"/>
    </row>
    <row r="8941" spans="43:44" x14ac:dyDescent="0.25">
      <c r="AQ8941" s="1026"/>
      <c r="AR8941" s="1027"/>
    </row>
    <row r="8942" spans="43:44" x14ac:dyDescent="0.25">
      <c r="AQ8942" s="1026"/>
      <c r="AR8942" s="1027"/>
    </row>
    <row r="8943" spans="43:44" x14ac:dyDescent="0.25">
      <c r="AQ8943" s="1026"/>
      <c r="AR8943" s="1027"/>
    </row>
    <row r="8944" spans="43:44" x14ac:dyDescent="0.25">
      <c r="AQ8944" s="1026"/>
      <c r="AR8944" s="1027"/>
    </row>
    <row r="8945" spans="43:44" x14ac:dyDescent="0.25">
      <c r="AQ8945" s="1026"/>
      <c r="AR8945" s="1027"/>
    </row>
    <row r="8946" spans="43:44" x14ac:dyDescent="0.25">
      <c r="AQ8946" s="1026"/>
      <c r="AR8946" s="1027"/>
    </row>
    <row r="8947" spans="43:44" x14ac:dyDescent="0.25">
      <c r="AQ8947" s="1026"/>
      <c r="AR8947" s="1027"/>
    </row>
    <row r="8948" spans="43:44" x14ac:dyDescent="0.25">
      <c r="AQ8948" s="1026"/>
      <c r="AR8948" s="1027"/>
    </row>
    <row r="8949" spans="43:44" x14ac:dyDescent="0.25">
      <c r="AQ8949" s="1026"/>
      <c r="AR8949" s="1027"/>
    </row>
    <row r="8950" spans="43:44" x14ac:dyDescent="0.25">
      <c r="AQ8950" s="1026"/>
      <c r="AR8950" s="1027"/>
    </row>
    <row r="8951" spans="43:44" x14ac:dyDescent="0.25">
      <c r="AQ8951" s="1026"/>
      <c r="AR8951" s="1027"/>
    </row>
    <row r="8952" spans="43:44" x14ac:dyDescent="0.25">
      <c r="AQ8952" s="1026"/>
      <c r="AR8952" s="1027"/>
    </row>
    <row r="8953" spans="43:44" x14ac:dyDescent="0.25">
      <c r="AQ8953" s="1026"/>
      <c r="AR8953" s="1027"/>
    </row>
    <row r="8954" spans="43:44" x14ac:dyDescent="0.25">
      <c r="AQ8954" s="1026"/>
      <c r="AR8954" s="1027"/>
    </row>
    <row r="8955" spans="43:44" x14ac:dyDescent="0.25">
      <c r="AQ8955" s="1026"/>
      <c r="AR8955" s="1027"/>
    </row>
    <row r="8956" spans="43:44" x14ac:dyDescent="0.25">
      <c r="AQ8956" s="1026"/>
      <c r="AR8956" s="1027"/>
    </row>
    <row r="8957" spans="43:44" x14ac:dyDescent="0.25">
      <c r="AQ8957" s="1026"/>
      <c r="AR8957" s="1027"/>
    </row>
    <row r="8958" spans="43:44" x14ac:dyDescent="0.25">
      <c r="AQ8958" s="1026"/>
      <c r="AR8958" s="1027"/>
    </row>
    <row r="8959" spans="43:44" x14ac:dyDescent="0.25">
      <c r="AQ8959" s="1026"/>
      <c r="AR8959" s="1027"/>
    </row>
    <row r="8960" spans="43:44" x14ac:dyDescent="0.25">
      <c r="AQ8960" s="1026"/>
      <c r="AR8960" s="1027"/>
    </row>
    <row r="8961" spans="43:44" x14ac:dyDescent="0.25">
      <c r="AQ8961" s="1026"/>
      <c r="AR8961" s="1027"/>
    </row>
    <row r="8962" spans="43:44" x14ac:dyDescent="0.25">
      <c r="AQ8962" s="1026"/>
      <c r="AR8962" s="1027"/>
    </row>
    <row r="8963" spans="43:44" x14ac:dyDescent="0.25">
      <c r="AQ8963" s="1026"/>
      <c r="AR8963" s="1027"/>
    </row>
    <row r="8964" spans="43:44" x14ac:dyDescent="0.25">
      <c r="AQ8964" s="1026"/>
      <c r="AR8964" s="1027"/>
    </row>
    <row r="8965" spans="43:44" x14ac:dyDescent="0.25">
      <c r="AQ8965" s="1026"/>
      <c r="AR8965" s="1027"/>
    </row>
    <row r="8966" spans="43:44" x14ac:dyDescent="0.25">
      <c r="AQ8966" s="1026"/>
      <c r="AR8966" s="1027"/>
    </row>
    <row r="8967" spans="43:44" x14ac:dyDescent="0.25">
      <c r="AQ8967" s="1026"/>
      <c r="AR8967" s="1027"/>
    </row>
    <row r="8968" spans="43:44" x14ac:dyDescent="0.25">
      <c r="AQ8968" s="1026"/>
      <c r="AR8968" s="1027"/>
    </row>
    <row r="8969" spans="43:44" x14ac:dyDescent="0.25">
      <c r="AQ8969" s="1026"/>
      <c r="AR8969" s="1027"/>
    </row>
    <row r="8970" spans="43:44" x14ac:dyDescent="0.25">
      <c r="AQ8970" s="1026"/>
      <c r="AR8970" s="1027"/>
    </row>
    <row r="8971" spans="43:44" x14ac:dyDescent="0.25">
      <c r="AQ8971" s="1026"/>
      <c r="AR8971" s="1027"/>
    </row>
    <row r="8972" spans="43:44" x14ac:dyDescent="0.25">
      <c r="AQ8972" s="1026"/>
      <c r="AR8972" s="1027"/>
    </row>
    <row r="8973" spans="43:44" x14ac:dyDescent="0.25">
      <c r="AQ8973" s="1026"/>
      <c r="AR8973" s="1027"/>
    </row>
    <row r="8974" spans="43:44" x14ac:dyDescent="0.25">
      <c r="AQ8974" s="1026"/>
      <c r="AR8974" s="1027"/>
    </row>
    <row r="8975" spans="43:44" x14ac:dyDescent="0.25">
      <c r="AQ8975" s="1026"/>
      <c r="AR8975" s="1027"/>
    </row>
    <row r="8976" spans="43:44" x14ac:dyDescent="0.25">
      <c r="AQ8976" s="1026"/>
      <c r="AR8976" s="1027"/>
    </row>
    <row r="8977" spans="43:44" x14ac:dyDescent="0.25">
      <c r="AQ8977" s="1026"/>
      <c r="AR8977" s="1027"/>
    </row>
    <row r="8978" spans="43:44" x14ac:dyDescent="0.25">
      <c r="AQ8978" s="1026"/>
      <c r="AR8978" s="1027"/>
    </row>
    <row r="8979" spans="43:44" x14ac:dyDescent="0.25">
      <c r="AQ8979" s="1026"/>
      <c r="AR8979" s="1027"/>
    </row>
    <row r="8980" spans="43:44" x14ac:dyDescent="0.25">
      <c r="AQ8980" s="1026"/>
      <c r="AR8980" s="1027"/>
    </row>
    <row r="8981" spans="43:44" x14ac:dyDescent="0.25">
      <c r="AQ8981" s="1026"/>
      <c r="AR8981" s="1027"/>
    </row>
    <row r="8982" spans="43:44" x14ac:dyDescent="0.25">
      <c r="AQ8982" s="1026"/>
      <c r="AR8982" s="1027"/>
    </row>
    <row r="8983" spans="43:44" x14ac:dyDescent="0.25">
      <c r="AQ8983" s="1026"/>
      <c r="AR8983" s="1027"/>
    </row>
    <row r="8984" spans="43:44" x14ac:dyDescent="0.25">
      <c r="AQ8984" s="1026"/>
      <c r="AR8984" s="1027"/>
    </row>
    <row r="8985" spans="43:44" x14ac:dyDescent="0.25">
      <c r="AQ8985" s="1026"/>
      <c r="AR8985" s="1027"/>
    </row>
    <row r="8986" spans="43:44" x14ac:dyDescent="0.25">
      <c r="AQ8986" s="1026"/>
      <c r="AR8986" s="1027"/>
    </row>
    <row r="8987" spans="43:44" x14ac:dyDescent="0.25">
      <c r="AQ8987" s="1026"/>
      <c r="AR8987" s="1027"/>
    </row>
    <row r="8988" spans="43:44" x14ac:dyDescent="0.25">
      <c r="AQ8988" s="1026"/>
      <c r="AR8988" s="1027"/>
    </row>
    <row r="8989" spans="43:44" x14ac:dyDescent="0.25">
      <c r="AQ8989" s="1026"/>
      <c r="AR8989" s="1027"/>
    </row>
    <row r="8990" spans="43:44" x14ac:dyDescent="0.25">
      <c r="AQ8990" s="1026"/>
      <c r="AR8990" s="1027"/>
    </row>
    <row r="8991" spans="43:44" x14ac:dyDescent="0.25">
      <c r="AQ8991" s="1026"/>
      <c r="AR8991" s="1027"/>
    </row>
    <row r="8992" spans="43:44" x14ac:dyDescent="0.25">
      <c r="AQ8992" s="1026"/>
      <c r="AR8992" s="1027"/>
    </row>
    <row r="8993" spans="43:44" x14ac:dyDescent="0.25">
      <c r="AQ8993" s="1026"/>
      <c r="AR8993" s="1027"/>
    </row>
    <row r="8994" spans="43:44" x14ac:dyDescent="0.25">
      <c r="AQ8994" s="1026"/>
      <c r="AR8994" s="1027"/>
    </row>
    <row r="8995" spans="43:44" x14ac:dyDescent="0.25">
      <c r="AQ8995" s="1026"/>
      <c r="AR8995" s="1027"/>
    </row>
    <row r="8996" spans="43:44" x14ac:dyDescent="0.25">
      <c r="AQ8996" s="1026"/>
      <c r="AR8996" s="1027"/>
    </row>
    <row r="8997" spans="43:44" x14ac:dyDescent="0.25">
      <c r="AQ8997" s="1026"/>
      <c r="AR8997" s="1027"/>
    </row>
    <row r="8998" spans="43:44" x14ac:dyDescent="0.25">
      <c r="AQ8998" s="1026"/>
      <c r="AR8998" s="1027"/>
    </row>
    <row r="8999" spans="43:44" x14ac:dyDescent="0.25">
      <c r="AQ8999" s="1026"/>
      <c r="AR8999" s="1027"/>
    </row>
    <row r="9000" spans="43:44" x14ac:dyDescent="0.25">
      <c r="AQ9000" s="1026"/>
      <c r="AR9000" s="1027"/>
    </row>
    <row r="9001" spans="43:44" x14ac:dyDescent="0.25">
      <c r="AQ9001" s="1026"/>
      <c r="AR9001" s="1027"/>
    </row>
    <row r="9002" spans="43:44" x14ac:dyDescent="0.25">
      <c r="AQ9002" s="1026"/>
      <c r="AR9002" s="1027"/>
    </row>
    <row r="9003" spans="43:44" x14ac:dyDescent="0.25">
      <c r="AQ9003" s="1026"/>
      <c r="AR9003" s="1027"/>
    </row>
    <row r="9004" spans="43:44" x14ac:dyDescent="0.25">
      <c r="AQ9004" s="1026"/>
      <c r="AR9004" s="1027"/>
    </row>
    <row r="9005" spans="43:44" x14ac:dyDescent="0.25">
      <c r="AQ9005" s="1026"/>
      <c r="AR9005" s="1027"/>
    </row>
    <row r="9006" spans="43:44" x14ac:dyDescent="0.25">
      <c r="AQ9006" s="1026"/>
      <c r="AR9006" s="1027"/>
    </row>
    <row r="9007" spans="43:44" x14ac:dyDescent="0.25">
      <c r="AQ9007" s="1026"/>
      <c r="AR9007" s="1027"/>
    </row>
    <row r="9008" spans="43:44" x14ac:dyDescent="0.25">
      <c r="AQ9008" s="1026"/>
      <c r="AR9008" s="1027"/>
    </row>
    <row r="9009" spans="43:44" x14ac:dyDescent="0.25">
      <c r="AQ9009" s="1026"/>
      <c r="AR9009" s="1027"/>
    </row>
    <row r="9010" spans="43:44" x14ac:dyDescent="0.25">
      <c r="AQ9010" s="1026"/>
      <c r="AR9010" s="1027"/>
    </row>
    <row r="9011" spans="43:44" x14ac:dyDescent="0.25">
      <c r="AQ9011" s="1026"/>
      <c r="AR9011" s="1027"/>
    </row>
    <row r="9012" spans="43:44" x14ac:dyDescent="0.25">
      <c r="AQ9012" s="1026"/>
      <c r="AR9012" s="1027"/>
    </row>
    <row r="9013" spans="43:44" x14ac:dyDescent="0.25">
      <c r="AQ9013" s="1026"/>
      <c r="AR9013" s="1027"/>
    </row>
    <row r="9014" spans="43:44" x14ac:dyDescent="0.25">
      <c r="AQ9014" s="1026"/>
      <c r="AR9014" s="1027"/>
    </row>
    <row r="9015" spans="43:44" x14ac:dyDescent="0.25">
      <c r="AQ9015" s="1026"/>
      <c r="AR9015" s="1027"/>
    </row>
    <row r="9016" spans="43:44" x14ac:dyDescent="0.25">
      <c r="AQ9016" s="1026"/>
      <c r="AR9016" s="1027"/>
    </row>
    <row r="9017" spans="43:44" x14ac:dyDescent="0.25">
      <c r="AQ9017" s="1026"/>
      <c r="AR9017" s="1027"/>
    </row>
    <row r="9018" spans="43:44" x14ac:dyDescent="0.25">
      <c r="AQ9018" s="1026"/>
      <c r="AR9018" s="1027"/>
    </row>
    <row r="9019" spans="43:44" x14ac:dyDescent="0.25">
      <c r="AQ9019" s="1026"/>
      <c r="AR9019" s="1027"/>
    </row>
    <row r="9020" spans="43:44" x14ac:dyDescent="0.25">
      <c r="AQ9020" s="1026"/>
      <c r="AR9020" s="1027"/>
    </row>
    <row r="9021" spans="43:44" x14ac:dyDescent="0.25">
      <c r="AQ9021" s="1026"/>
      <c r="AR9021" s="1027"/>
    </row>
    <row r="9022" spans="43:44" x14ac:dyDescent="0.25">
      <c r="AQ9022" s="1026"/>
      <c r="AR9022" s="1027"/>
    </row>
    <row r="9023" spans="43:44" x14ac:dyDescent="0.25">
      <c r="AQ9023" s="1026"/>
      <c r="AR9023" s="1027"/>
    </row>
    <row r="9024" spans="43:44" x14ac:dyDescent="0.25">
      <c r="AQ9024" s="1026"/>
      <c r="AR9024" s="1027"/>
    </row>
    <row r="9025" spans="43:44" x14ac:dyDescent="0.25">
      <c r="AQ9025" s="1026"/>
      <c r="AR9025" s="1027"/>
    </row>
    <row r="9026" spans="43:44" x14ac:dyDescent="0.25">
      <c r="AQ9026" s="1026"/>
      <c r="AR9026" s="1027"/>
    </row>
    <row r="9027" spans="43:44" x14ac:dyDescent="0.25">
      <c r="AQ9027" s="1026"/>
      <c r="AR9027" s="1027"/>
    </row>
    <row r="9028" spans="43:44" x14ac:dyDescent="0.25">
      <c r="AQ9028" s="1026"/>
      <c r="AR9028" s="1027"/>
    </row>
    <row r="9029" spans="43:44" x14ac:dyDescent="0.25">
      <c r="AQ9029" s="1026"/>
      <c r="AR9029" s="1027"/>
    </row>
    <row r="9030" spans="43:44" x14ac:dyDescent="0.25">
      <c r="AQ9030" s="1026"/>
      <c r="AR9030" s="1027"/>
    </row>
    <row r="9031" spans="43:44" x14ac:dyDescent="0.25">
      <c r="AQ9031" s="1026"/>
      <c r="AR9031" s="1027"/>
    </row>
    <row r="9032" spans="43:44" x14ac:dyDescent="0.25">
      <c r="AQ9032" s="1026"/>
      <c r="AR9032" s="1027"/>
    </row>
    <row r="9033" spans="43:44" x14ac:dyDescent="0.25">
      <c r="AQ9033" s="1026"/>
      <c r="AR9033" s="1027"/>
    </row>
    <row r="9034" spans="43:44" x14ac:dyDescent="0.25">
      <c r="AQ9034" s="1026"/>
      <c r="AR9034" s="1027"/>
    </row>
    <row r="9035" spans="43:44" x14ac:dyDescent="0.25">
      <c r="AQ9035" s="1026"/>
      <c r="AR9035" s="1027"/>
    </row>
    <row r="9036" spans="43:44" x14ac:dyDescent="0.25">
      <c r="AQ9036" s="1026"/>
      <c r="AR9036" s="1027"/>
    </row>
    <row r="9037" spans="43:44" x14ac:dyDescent="0.25">
      <c r="AQ9037" s="1026"/>
      <c r="AR9037" s="1027"/>
    </row>
    <row r="9038" spans="43:44" x14ac:dyDescent="0.25">
      <c r="AQ9038" s="1026"/>
      <c r="AR9038" s="1027"/>
    </row>
    <row r="9039" spans="43:44" x14ac:dyDescent="0.25">
      <c r="AQ9039" s="1026"/>
      <c r="AR9039" s="1027"/>
    </row>
    <row r="9040" spans="43:44" x14ac:dyDescent="0.25">
      <c r="AQ9040" s="1026"/>
      <c r="AR9040" s="1027"/>
    </row>
    <row r="9041" spans="43:44" x14ac:dyDescent="0.25">
      <c r="AQ9041" s="1026"/>
      <c r="AR9041" s="1027"/>
    </row>
    <row r="9042" spans="43:44" x14ac:dyDescent="0.25">
      <c r="AQ9042" s="1026"/>
      <c r="AR9042" s="1027"/>
    </row>
    <row r="9043" spans="43:44" x14ac:dyDescent="0.25">
      <c r="AQ9043" s="1026"/>
      <c r="AR9043" s="1027"/>
    </row>
    <row r="9044" spans="43:44" x14ac:dyDescent="0.25">
      <c r="AQ9044" s="1026"/>
      <c r="AR9044" s="1027"/>
    </row>
    <row r="9045" spans="43:44" x14ac:dyDescent="0.25">
      <c r="AQ9045" s="1026"/>
      <c r="AR9045" s="1027"/>
    </row>
    <row r="9046" spans="43:44" x14ac:dyDescent="0.25">
      <c r="AQ9046" s="1026"/>
      <c r="AR9046" s="1027"/>
    </row>
    <row r="9047" spans="43:44" x14ac:dyDescent="0.25">
      <c r="AQ9047" s="1026"/>
      <c r="AR9047" s="1027"/>
    </row>
    <row r="9048" spans="43:44" x14ac:dyDescent="0.25">
      <c r="AQ9048" s="1026"/>
      <c r="AR9048" s="1027"/>
    </row>
    <row r="9049" spans="43:44" x14ac:dyDescent="0.25">
      <c r="AQ9049" s="1026"/>
      <c r="AR9049" s="1027"/>
    </row>
    <row r="9050" spans="43:44" x14ac:dyDescent="0.25">
      <c r="AQ9050" s="1026"/>
      <c r="AR9050" s="1027"/>
    </row>
    <row r="9051" spans="43:44" x14ac:dyDescent="0.25">
      <c r="AQ9051" s="1026"/>
      <c r="AR9051" s="1027"/>
    </row>
    <row r="9052" spans="43:44" x14ac:dyDescent="0.25">
      <c r="AQ9052" s="1026"/>
      <c r="AR9052" s="1027"/>
    </row>
    <row r="9053" spans="43:44" x14ac:dyDescent="0.25">
      <c r="AQ9053" s="1026"/>
      <c r="AR9053" s="1027"/>
    </row>
    <row r="9054" spans="43:44" x14ac:dyDescent="0.25">
      <c r="AQ9054" s="1026"/>
      <c r="AR9054" s="1027"/>
    </row>
    <row r="9055" spans="43:44" x14ac:dyDescent="0.25">
      <c r="AQ9055" s="1026"/>
      <c r="AR9055" s="1027"/>
    </row>
    <row r="9056" spans="43:44" x14ac:dyDescent="0.25">
      <c r="AQ9056" s="1026"/>
      <c r="AR9056" s="1027"/>
    </row>
    <row r="9057" spans="43:44" x14ac:dyDescent="0.25">
      <c r="AQ9057" s="1026"/>
      <c r="AR9057" s="1027"/>
    </row>
    <row r="9058" spans="43:44" x14ac:dyDescent="0.25">
      <c r="AQ9058" s="1026"/>
      <c r="AR9058" s="1027"/>
    </row>
    <row r="9059" spans="43:44" x14ac:dyDescent="0.25">
      <c r="AQ9059" s="1026"/>
      <c r="AR9059" s="1027"/>
    </row>
    <row r="9060" spans="43:44" x14ac:dyDescent="0.25">
      <c r="AQ9060" s="1026"/>
      <c r="AR9060" s="1027"/>
    </row>
    <row r="9061" spans="43:44" x14ac:dyDescent="0.25">
      <c r="AQ9061" s="1026"/>
      <c r="AR9061" s="1027"/>
    </row>
    <row r="9062" spans="43:44" x14ac:dyDescent="0.25">
      <c r="AQ9062" s="1026"/>
      <c r="AR9062" s="1027"/>
    </row>
    <row r="9063" spans="43:44" x14ac:dyDescent="0.25">
      <c r="AQ9063" s="1026"/>
      <c r="AR9063" s="1027"/>
    </row>
    <row r="9064" spans="43:44" x14ac:dyDescent="0.25">
      <c r="AQ9064" s="1026"/>
      <c r="AR9064" s="1027"/>
    </row>
    <row r="9065" spans="43:44" x14ac:dyDescent="0.25">
      <c r="AQ9065" s="1026"/>
      <c r="AR9065" s="1027"/>
    </row>
    <row r="9066" spans="43:44" x14ac:dyDescent="0.25">
      <c r="AQ9066" s="1026"/>
      <c r="AR9066" s="1027"/>
    </row>
    <row r="9067" spans="43:44" x14ac:dyDescent="0.25">
      <c r="AQ9067" s="1026"/>
      <c r="AR9067" s="1027"/>
    </row>
    <row r="9068" spans="43:44" x14ac:dyDescent="0.25">
      <c r="AQ9068" s="1026"/>
      <c r="AR9068" s="1027"/>
    </row>
    <row r="9069" spans="43:44" x14ac:dyDescent="0.25">
      <c r="AQ9069" s="1026"/>
      <c r="AR9069" s="1027"/>
    </row>
    <row r="9070" spans="43:44" x14ac:dyDescent="0.25">
      <c r="AQ9070" s="1026"/>
      <c r="AR9070" s="1027"/>
    </row>
    <row r="9071" spans="43:44" x14ac:dyDescent="0.25">
      <c r="AQ9071" s="1026"/>
      <c r="AR9071" s="1027"/>
    </row>
    <row r="9072" spans="43:44" x14ac:dyDescent="0.25">
      <c r="AQ9072" s="1026"/>
      <c r="AR9072" s="1027"/>
    </row>
    <row r="9073" spans="43:44" x14ac:dyDescent="0.25">
      <c r="AQ9073" s="1026"/>
      <c r="AR9073" s="1027"/>
    </row>
    <row r="9074" spans="43:44" x14ac:dyDescent="0.25">
      <c r="AQ9074" s="1026"/>
      <c r="AR9074" s="1027"/>
    </row>
    <row r="9075" spans="43:44" x14ac:dyDescent="0.25">
      <c r="AQ9075" s="1026"/>
      <c r="AR9075" s="1027"/>
    </row>
    <row r="9076" spans="43:44" x14ac:dyDescent="0.25">
      <c r="AQ9076" s="1026"/>
      <c r="AR9076" s="1027"/>
    </row>
    <row r="9077" spans="43:44" x14ac:dyDescent="0.25">
      <c r="AQ9077" s="1026"/>
      <c r="AR9077" s="1027"/>
    </row>
    <row r="9078" spans="43:44" x14ac:dyDescent="0.25">
      <c r="AQ9078" s="1026"/>
      <c r="AR9078" s="1027"/>
    </row>
    <row r="9079" spans="43:44" x14ac:dyDescent="0.25">
      <c r="AQ9079" s="1026"/>
      <c r="AR9079" s="1027"/>
    </row>
    <row r="9080" spans="43:44" x14ac:dyDescent="0.25">
      <c r="AQ9080" s="1026"/>
      <c r="AR9080" s="1027"/>
    </row>
    <row r="9081" spans="43:44" x14ac:dyDescent="0.25">
      <c r="AQ9081" s="1026"/>
      <c r="AR9081" s="1027"/>
    </row>
    <row r="9082" spans="43:44" x14ac:dyDescent="0.25">
      <c r="AQ9082" s="1026"/>
      <c r="AR9082" s="1027"/>
    </row>
    <row r="9083" spans="43:44" x14ac:dyDescent="0.25">
      <c r="AQ9083" s="1026"/>
      <c r="AR9083" s="1027"/>
    </row>
    <row r="9084" spans="43:44" x14ac:dyDescent="0.25">
      <c r="AQ9084" s="1026"/>
      <c r="AR9084" s="1027"/>
    </row>
    <row r="9085" spans="43:44" x14ac:dyDescent="0.25">
      <c r="AQ9085" s="1026"/>
      <c r="AR9085" s="1027"/>
    </row>
    <row r="9086" spans="43:44" x14ac:dyDescent="0.25">
      <c r="AQ9086" s="1026"/>
      <c r="AR9086" s="1027"/>
    </row>
    <row r="9087" spans="43:44" x14ac:dyDescent="0.25">
      <c r="AQ9087" s="1026"/>
      <c r="AR9087" s="1027"/>
    </row>
    <row r="9088" spans="43:44" x14ac:dyDescent="0.25">
      <c r="AQ9088" s="1026"/>
      <c r="AR9088" s="1027"/>
    </row>
    <row r="9089" spans="43:44" x14ac:dyDescent="0.25">
      <c r="AQ9089" s="1026"/>
      <c r="AR9089" s="1027"/>
    </row>
    <row r="9090" spans="43:44" x14ac:dyDescent="0.25">
      <c r="AQ9090" s="1026"/>
      <c r="AR9090" s="1027"/>
    </row>
    <row r="9091" spans="43:44" x14ac:dyDescent="0.25">
      <c r="AQ9091" s="1026"/>
      <c r="AR9091" s="1027"/>
    </row>
    <row r="9092" spans="43:44" x14ac:dyDescent="0.25">
      <c r="AQ9092" s="1026"/>
      <c r="AR9092" s="1027"/>
    </row>
    <row r="9093" spans="43:44" x14ac:dyDescent="0.25">
      <c r="AQ9093" s="1026"/>
      <c r="AR9093" s="1027"/>
    </row>
    <row r="9094" spans="43:44" x14ac:dyDescent="0.25">
      <c r="AQ9094" s="1026"/>
      <c r="AR9094" s="1027"/>
    </row>
    <row r="9095" spans="43:44" x14ac:dyDescent="0.25">
      <c r="AQ9095" s="1026"/>
      <c r="AR9095" s="1027"/>
    </row>
    <row r="9096" spans="43:44" x14ac:dyDescent="0.25">
      <c r="AQ9096" s="1026"/>
      <c r="AR9096" s="1027"/>
    </row>
    <row r="9097" spans="43:44" x14ac:dyDescent="0.25">
      <c r="AQ9097" s="1026"/>
      <c r="AR9097" s="1027"/>
    </row>
    <row r="9098" spans="43:44" x14ac:dyDescent="0.25">
      <c r="AQ9098" s="1026"/>
      <c r="AR9098" s="1027"/>
    </row>
    <row r="9099" spans="43:44" x14ac:dyDescent="0.25">
      <c r="AQ9099" s="1026"/>
      <c r="AR9099" s="1027"/>
    </row>
    <row r="9100" spans="43:44" x14ac:dyDescent="0.25">
      <c r="AQ9100" s="1026"/>
      <c r="AR9100" s="1027"/>
    </row>
    <row r="9101" spans="43:44" x14ac:dyDescent="0.25">
      <c r="AQ9101" s="1026"/>
      <c r="AR9101" s="1027"/>
    </row>
    <row r="9102" spans="43:44" x14ac:dyDescent="0.25">
      <c r="AQ9102" s="1026"/>
      <c r="AR9102" s="1027"/>
    </row>
    <row r="9103" spans="43:44" x14ac:dyDescent="0.25">
      <c r="AQ9103" s="1026"/>
      <c r="AR9103" s="1027"/>
    </row>
    <row r="9104" spans="43:44" x14ac:dyDescent="0.25">
      <c r="AQ9104" s="1026"/>
      <c r="AR9104" s="1027"/>
    </row>
    <row r="9105" spans="43:44" x14ac:dyDescent="0.25">
      <c r="AQ9105" s="1026"/>
      <c r="AR9105" s="1027"/>
    </row>
    <row r="9106" spans="43:44" x14ac:dyDescent="0.25">
      <c r="AQ9106" s="1026"/>
      <c r="AR9106" s="1027"/>
    </row>
    <row r="9107" spans="43:44" x14ac:dyDescent="0.25">
      <c r="AQ9107" s="1026"/>
      <c r="AR9107" s="1027"/>
    </row>
    <row r="9108" spans="43:44" x14ac:dyDescent="0.25">
      <c r="AQ9108" s="1026"/>
      <c r="AR9108" s="1027"/>
    </row>
    <row r="9109" spans="43:44" x14ac:dyDescent="0.25">
      <c r="AQ9109" s="1026"/>
      <c r="AR9109" s="1027"/>
    </row>
    <row r="9110" spans="43:44" x14ac:dyDescent="0.25">
      <c r="AQ9110" s="1026"/>
      <c r="AR9110" s="1027"/>
    </row>
    <row r="9111" spans="43:44" x14ac:dyDescent="0.25">
      <c r="AQ9111" s="1026"/>
      <c r="AR9111" s="1027"/>
    </row>
    <row r="9112" spans="43:44" x14ac:dyDescent="0.25">
      <c r="AQ9112" s="1026"/>
      <c r="AR9112" s="1027"/>
    </row>
    <row r="9113" spans="43:44" x14ac:dyDescent="0.25">
      <c r="AQ9113" s="1026"/>
      <c r="AR9113" s="1027"/>
    </row>
    <row r="9114" spans="43:44" x14ac:dyDescent="0.25">
      <c r="AQ9114" s="1026"/>
      <c r="AR9114" s="1027"/>
    </row>
    <row r="9115" spans="43:44" x14ac:dyDescent="0.25">
      <c r="AQ9115" s="1026"/>
      <c r="AR9115" s="1027"/>
    </row>
    <row r="9116" spans="43:44" x14ac:dyDescent="0.25">
      <c r="AQ9116" s="1026"/>
      <c r="AR9116" s="1027"/>
    </row>
    <row r="9117" spans="43:44" x14ac:dyDescent="0.25">
      <c r="AQ9117" s="1026"/>
      <c r="AR9117" s="1027"/>
    </row>
    <row r="9118" spans="43:44" x14ac:dyDescent="0.25">
      <c r="AQ9118" s="1026"/>
      <c r="AR9118" s="1027"/>
    </row>
    <row r="9119" spans="43:44" x14ac:dyDescent="0.25">
      <c r="AQ9119" s="1026"/>
      <c r="AR9119" s="1027"/>
    </row>
    <row r="9120" spans="43:44" x14ac:dyDescent="0.25">
      <c r="AQ9120" s="1026"/>
      <c r="AR9120" s="1027"/>
    </row>
    <row r="9121" spans="43:44" x14ac:dyDescent="0.25">
      <c r="AQ9121" s="1026"/>
      <c r="AR9121" s="1027"/>
    </row>
    <row r="9122" spans="43:44" x14ac:dyDescent="0.25">
      <c r="AQ9122" s="1026"/>
      <c r="AR9122" s="1027"/>
    </row>
    <row r="9123" spans="43:44" x14ac:dyDescent="0.25">
      <c r="AQ9123" s="1026"/>
      <c r="AR9123" s="1027"/>
    </row>
    <row r="9124" spans="43:44" x14ac:dyDescent="0.25">
      <c r="AQ9124" s="1026"/>
      <c r="AR9124" s="1027"/>
    </row>
    <row r="9125" spans="43:44" x14ac:dyDescent="0.25">
      <c r="AQ9125" s="1026"/>
      <c r="AR9125" s="1027"/>
    </row>
    <row r="9126" spans="43:44" x14ac:dyDescent="0.25">
      <c r="AQ9126" s="1026"/>
      <c r="AR9126" s="1027"/>
    </row>
    <row r="9127" spans="43:44" x14ac:dyDescent="0.25">
      <c r="AQ9127" s="1026"/>
      <c r="AR9127" s="1027"/>
    </row>
    <row r="9128" spans="43:44" x14ac:dyDescent="0.25">
      <c r="AQ9128" s="1026"/>
      <c r="AR9128" s="1027"/>
    </row>
    <row r="9129" spans="43:44" x14ac:dyDescent="0.25">
      <c r="AQ9129" s="1026"/>
      <c r="AR9129" s="1027"/>
    </row>
    <row r="9130" spans="43:44" x14ac:dyDescent="0.25">
      <c r="AQ9130" s="1026"/>
      <c r="AR9130" s="1027"/>
    </row>
    <row r="9131" spans="43:44" x14ac:dyDescent="0.25">
      <c r="AQ9131" s="1026"/>
      <c r="AR9131" s="1027"/>
    </row>
    <row r="9132" spans="43:44" x14ac:dyDescent="0.25">
      <c r="AQ9132" s="1026"/>
      <c r="AR9132" s="1027"/>
    </row>
    <row r="9133" spans="43:44" x14ac:dyDescent="0.25">
      <c r="AQ9133" s="1026"/>
      <c r="AR9133" s="1027"/>
    </row>
    <row r="9134" spans="43:44" x14ac:dyDescent="0.25">
      <c r="AQ9134" s="1026"/>
      <c r="AR9134" s="1027"/>
    </row>
    <row r="9135" spans="43:44" x14ac:dyDescent="0.25">
      <c r="AQ9135" s="1026"/>
      <c r="AR9135" s="1027"/>
    </row>
    <row r="9136" spans="43:44" x14ac:dyDescent="0.25">
      <c r="AQ9136" s="1026"/>
      <c r="AR9136" s="1027"/>
    </row>
    <row r="9137" spans="43:44" x14ac:dyDescent="0.25">
      <c r="AQ9137" s="1026"/>
      <c r="AR9137" s="1027"/>
    </row>
    <row r="9138" spans="43:44" x14ac:dyDescent="0.25">
      <c r="AQ9138" s="1026"/>
      <c r="AR9138" s="1027"/>
    </row>
    <row r="9139" spans="43:44" x14ac:dyDescent="0.25">
      <c r="AQ9139" s="1026"/>
      <c r="AR9139" s="1027"/>
    </row>
    <row r="9140" spans="43:44" x14ac:dyDescent="0.25">
      <c r="AQ9140" s="1026"/>
      <c r="AR9140" s="1027"/>
    </row>
    <row r="9141" spans="43:44" x14ac:dyDescent="0.25">
      <c r="AQ9141" s="1026"/>
      <c r="AR9141" s="1027"/>
    </row>
    <row r="9142" spans="43:44" x14ac:dyDescent="0.25">
      <c r="AQ9142" s="1026"/>
      <c r="AR9142" s="1027"/>
    </row>
    <row r="9143" spans="43:44" x14ac:dyDescent="0.25">
      <c r="AQ9143" s="1026"/>
      <c r="AR9143" s="1027"/>
    </row>
    <row r="9144" spans="43:44" x14ac:dyDescent="0.25">
      <c r="AQ9144" s="1026"/>
      <c r="AR9144" s="1027"/>
    </row>
    <row r="9145" spans="43:44" x14ac:dyDescent="0.25">
      <c r="AQ9145" s="1026"/>
      <c r="AR9145" s="1027"/>
    </row>
    <row r="9146" spans="43:44" x14ac:dyDescent="0.25">
      <c r="AQ9146" s="1026"/>
      <c r="AR9146" s="1027"/>
    </row>
    <row r="9147" spans="43:44" x14ac:dyDescent="0.25">
      <c r="AQ9147" s="1026"/>
      <c r="AR9147" s="1027"/>
    </row>
    <row r="9148" spans="43:44" x14ac:dyDescent="0.25">
      <c r="AQ9148" s="1026"/>
      <c r="AR9148" s="1027"/>
    </row>
    <row r="9149" spans="43:44" x14ac:dyDescent="0.25">
      <c r="AQ9149" s="1026"/>
      <c r="AR9149" s="1027"/>
    </row>
    <row r="9150" spans="43:44" x14ac:dyDescent="0.25">
      <c r="AQ9150" s="1026"/>
      <c r="AR9150" s="1027"/>
    </row>
    <row r="9151" spans="43:44" x14ac:dyDescent="0.25">
      <c r="AQ9151" s="1026"/>
      <c r="AR9151" s="1027"/>
    </row>
    <row r="9152" spans="43:44" x14ac:dyDescent="0.25">
      <c r="AQ9152" s="1026"/>
      <c r="AR9152" s="1027"/>
    </row>
    <row r="9153" spans="43:44" x14ac:dyDescent="0.25">
      <c r="AQ9153" s="1026"/>
      <c r="AR9153" s="1027"/>
    </row>
    <row r="9154" spans="43:44" x14ac:dyDescent="0.25">
      <c r="AQ9154" s="1026"/>
      <c r="AR9154" s="1027"/>
    </row>
    <row r="9155" spans="43:44" x14ac:dyDescent="0.25">
      <c r="AQ9155" s="1026"/>
      <c r="AR9155" s="1027"/>
    </row>
    <row r="9156" spans="43:44" x14ac:dyDescent="0.25">
      <c r="AQ9156" s="1026"/>
      <c r="AR9156" s="1027"/>
    </row>
    <row r="9157" spans="43:44" x14ac:dyDescent="0.25">
      <c r="AQ9157" s="1026"/>
      <c r="AR9157" s="1027"/>
    </row>
    <row r="9158" spans="43:44" x14ac:dyDescent="0.25">
      <c r="AQ9158" s="1026"/>
      <c r="AR9158" s="1027"/>
    </row>
    <row r="9159" spans="43:44" x14ac:dyDescent="0.25">
      <c r="AQ9159" s="1026"/>
      <c r="AR9159" s="1027"/>
    </row>
    <row r="9160" spans="43:44" x14ac:dyDescent="0.25">
      <c r="AQ9160" s="1026"/>
      <c r="AR9160" s="1027"/>
    </row>
    <row r="9161" spans="43:44" x14ac:dyDescent="0.25">
      <c r="AQ9161" s="1026"/>
      <c r="AR9161" s="1027"/>
    </row>
    <row r="9162" spans="43:44" x14ac:dyDescent="0.25">
      <c r="AQ9162" s="1026"/>
      <c r="AR9162" s="1027"/>
    </row>
    <row r="9163" spans="43:44" x14ac:dyDescent="0.25">
      <c r="AQ9163" s="1026"/>
      <c r="AR9163" s="1027"/>
    </row>
    <row r="9164" spans="43:44" x14ac:dyDescent="0.25">
      <c r="AQ9164" s="1026"/>
      <c r="AR9164" s="1027"/>
    </row>
    <row r="9165" spans="43:44" x14ac:dyDescent="0.25">
      <c r="AQ9165" s="1026"/>
      <c r="AR9165" s="1027"/>
    </row>
    <row r="9166" spans="43:44" x14ac:dyDescent="0.25">
      <c r="AQ9166" s="1026"/>
      <c r="AR9166" s="1027"/>
    </row>
    <row r="9167" spans="43:44" x14ac:dyDescent="0.25">
      <c r="AQ9167" s="1026"/>
      <c r="AR9167" s="1027"/>
    </row>
    <row r="9168" spans="43:44" x14ac:dyDescent="0.25">
      <c r="AQ9168" s="1026"/>
      <c r="AR9168" s="1027"/>
    </row>
    <row r="9169" spans="43:44" x14ac:dyDescent="0.25">
      <c r="AQ9169" s="1026"/>
      <c r="AR9169" s="1027"/>
    </row>
    <row r="9170" spans="43:44" x14ac:dyDescent="0.25">
      <c r="AQ9170" s="1026"/>
      <c r="AR9170" s="1027"/>
    </row>
    <row r="9171" spans="43:44" x14ac:dyDescent="0.25">
      <c r="AQ9171" s="1026"/>
      <c r="AR9171" s="1027"/>
    </row>
    <row r="9172" spans="43:44" x14ac:dyDescent="0.25">
      <c r="AQ9172" s="1026"/>
      <c r="AR9172" s="1027"/>
    </row>
    <row r="9173" spans="43:44" x14ac:dyDescent="0.25">
      <c r="AQ9173" s="1026"/>
      <c r="AR9173" s="1027"/>
    </row>
    <row r="9174" spans="43:44" x14ac:dyDescent="0.25">
      <c r="AQ9174" s="1026"/>
      <c r="AR9174" s="1027"/>
    </row>
    <row r="9175" spans="43:44" x14ac:dyDescent="0.25">
      <c r="AQ9175" s="1026"/>
      <c r="AR9175" s="1027"/>
    </row>
    <row r="9176" spans="43:44" x14ac:dyDescent="0.25">
      <c r="AQ9176" s="1026"/>
      <c r="AR9176" s="1027"/>
    </row>
    <row r="9177" spans="43:44" x14ac:dyDescent="0.25">
      <c r="AQ9177" s="1026"/>
      <c r="AR9177" s="1027"/>
    </row>
    <row r="9178" spans="43:44" x14ac:dyDescent="0.25">
      <c r="AQ9178" s="1026"/>
      <c r="AR9178" s="1027"/>
    </row>
    <row r="9179" spans="43:44" x14ac:dyDescent="0.25">
      <c r="AQ9179" s="1026"/>
      <c r="AR9179" s="1027"/>
    </row>
    <row r="9180" spans="43:44" x14ac:dyDescent="0.25">
      <c r="AQ9180" s="1026"/>
      <c r="AR9180" s="1027"/>
    </row>
    <row r="9181" spans="43:44" x14ac:dyDescent="0.25">
      <c r="AQ9181" s="1026"/>
      <c r="AR9181" s="1027"/>
    </row>
    <row r="9182" spans="43:44" x14ac:dyDescent="0.25">
      <c r="AQ9182" s="1026"/>
      <c r="AR9182" s="1027"/>
    </row>
    <row r="9183" spans="43:44" x14ac:dyDescent="0.25">
      <c r="AQ9183" s="1026"/>
      <c r="AR9183" s="1027"/>
    </row>
    <row r="9184" spans="43:44" x14ac:dyDescent="0.25">
      <c r="AQ9184" s="1026"/>
      <c r="AR9184" s="1027"/>
    </row>
    <row r="9185" spans="43:44" x14ac:dyDescent="0.25">
      <c r="AQ9185" s="1026"/>
      <c r="AR9185" s="1027"/>
    </row>
    <row r="9186" spans="43:44" x14ac:dyDescent="0.25">
      <c r="AQ9186" s="1026"/>
      <c r="AR9186" s="1027"/>
    </row>
    <row r="9187" spans="43:44" x14ac:dyDescent="0.25">
      <c r="AQ9187" s="1026"/>
      <c r="AR9187" s="1027"/>
    </row>
    <row r="9188" spans="43:44" x14ac:dyDescent="0.25">
      <c r="AQ9188" s="1026"/>
      <c r="AR9188" s="1027"/>
    </row>
    <row r="9189" spans="43:44" x14ac:dyDescent="0.25">
      <c r="AQ9189" s="1026"/>
      <c r="AR9189" s="1027"/>
    </row>
    <row r="9190" spans="43:44" x14ac:dyDescent="0.25">
      <c r="AQ9190" s="1026"/>
      <c r="AR9190" s="1027"/>
    </row>
    <row r="9191" spans="43:44" x14ac:dyDescent="0.25">
      <c r="AQ9191" s="1026"/>
      <c r="AR9191" s="1027"/>
    </row>
    <row r="9192" spans="43:44" x14ac:dyDescent="0.25">
      <c r="AQ9192" s="1026"/>
      <c r="AR9192" s="1027"/>
    </row>
    <row r="9193" spans="43:44" x14ac:dyDescent="0.25">
      <c r="AQ9193" s="1026"/>
      <c r="AR9193" s="1027"/>
    </row>
    <row r="9194" spans="43:44" x14ac:dyDescent="0.25">
      <c r="AQ9194" s="1026"/>
      <c r="AR9194" s="1027"/>
    </row>
    <row r="9195" spans="43:44" x14ac:dyDescent="0.25">
      <c r="AQ9195" s="1026"/>
      <c r="AR9195" s="1027"/>
    </row>
    <row r="9196" spans="43:44" x14ac:dyDescent="0.25">
      <c r="AQ9196" s="1026"/>
      <c r="AR9196" s="1027"/>
    </row>
    <row r="9197" spans="43:44" x14ac:dyDescent="0.25">
      <c r="AQ9197" s="1026"/>
      <c r="AR9197" s="1027"/>
    </row>
    <row r="9198" spans="43:44" x14ac:dyDescent="0.25">
      <c r="AQ9198" s="1026"/>
      <c r="AR9198" s="1027"/>
    </row>
    <row r="9199" spans="43:44" x14ac:dyDescent="0.25">
      <c r="AQ9199" s="1026"/>
      <c r="AR9199" s="1027"/>
    </row>
    <row r="9200" spans="43:44" x14ac:dyDescent="0.25">
      <c r="AQ9200" s="1026"/>
      <c r="AR9200" s="1027"/>
    </row>
    <row r="9201" spans="43:44" x14ac:dyDescent="0.25">
      <c r="AQ9201" s="1026"/>
      <c r="AR9201" s="1027"/>
    </row>
    <row r="9202" spans="43:44" x14ac:dyDescent="0.25">
      <c r="AQ9202" s="1026"/>
      <c r="AR9202" s="1027"/>
    </row>
    <row r="9203" spans="43:44" x14ac:dyDescent="0.25">
      <c r="AQ9203" s="1026"/>
      <c r="AR9203" s="1027"/>
    </row>
    <row r="9204" spans="43:44" x14ac:dyDescent="0.25">
      <c r="AQ9204" s="1026"/>
      <c r="AR9204" s="1027"/>
    </row>
    <row r="9205" spans="43:44" x14ac:dyDescent="0.25">
      <c r="AQ9205" s="1026"/>
      <c r="AR9205" s="1027"/>
    </row>
    <row r="9206" spans="43:44" x14ac:dyDescent="0.25">
      <c r="AQ9206" s="1026"/>
      <c r="AR9206" s="1027"/>
    </row>
    <row r="9207" spans="43:44" x14ac:dyDescent="0.25">
      <c r="AQ9207" s="1026"/>
      <c r="AR9207" s="1027"/>
    </row>
    <row r="9208" spans="43:44" x14ac:dyDescent="0.25">
      <c r="AQ9208" s="1026"/>
      <c r="AR9208" s="1027"/>
    </row>
    <row r="9209" spans="43:44" x14ac:dyDescent="0.25">
      <c r="AQ9209" s="1026"/>
      <c r="AR9209" s="1027"/>
    </row>
    <row r="9210" spans="43:44" x14ac:dyDescent="0.25">
      <c r="AQ9210" s="1026"/>
      <c r="AR9210" s="1027"/>
    </row>
    <row r="9211" spans="43:44" x14ac:dyDescent="0.25">
      <c r="AQ9211" s="1026"/>
      <c r="AR9211" s="1027"/>
    </row>
    <row r="9212" spans="43:44" x14ac:dyDescent="0.25">
      <c r="AQ9212" s="1026"/>
      <c r="AR9212" s="1027"/>
    </row>
    <row r="9213" spans="43:44" x14ac:dyDescent="0.25">
      <c r="AQ9213" s="1026"/>
      <c r="AR9213" s="1027"/>
    </row>
    <row r="9214" spans="43:44" x14ac:dyDescent="0.25">
      <c r="AQ9214" s="1026"/>
      <c r="AR9214" s="1027"/>
    </row>
    <row r="9215" spans="43:44" x14ac:dyDescent="0.25">
      <c r="AQ9215" s="1026"/>
      <c r="AR9215" s="1027"/>
    </row>
    <row r="9216" spans="43:44" x14ac:dyDescent="0.25">
      <c r="AQ9216" s="1026"/>
      <c r="AR9216" s="1027"/>
    </row>
    <row r="9217" spans="43:44" x14ac:dyDescent="0.25">
      <c r="AQ9217" s="1026"/>
      <c r="AR9217" s="1027"/>
    </row>
    <row r="9218" spans="43:44" x14ac:dyDescent="0.25">
      <c r="AQ9218" s="1026"/>
      <c r="AR9218" s="1027"/>
    </row>
    <row r="9219" spans="43:44" x14ac:dyDescent="0.25">
      <c r="AQ9219" s="1026"/>
      <c r="AR9219" s="1027"/>
    </row>
    <row r="9220" spans="43:44" x14ac:dyDescent="0.25">
      <c r="AQ9220" s="1026"/>
      <c r="AR9220" s="1027"/>
    </row>
    <row r="9221" spans="43:44" x14ac:dyDescent="0.25">
      <c r="AQ9221" s="1026"/>
      <c r="AR9221" s="1027"/>
    </row>
    <row r="9222" spans="43:44" x14ac:dyDescent="0.25">
      <c r="AQ9222" s="1026"/>
      <c r="AR9222" s="1027"/>
    </row>
    <row r="9223" spans="43:44" x14ac:dyDescent="0.25">
      <c r="AQ9223" s="1026"/>
      <c r="AR9223" s="1027"/>
    </row>
    <row r="9224" spans="43:44" x14ac:dyDescent="0.25">
      <c r="AQ9224" s="1026"/>
      <c r="AR9224" s="1027"/>
    </row>
    <row r="9225" spans="43:44" x14ac:dyDescent="0.25">
      <c r="AQ9225" s="1026"/>
      <c r="AR9225" s="1027"/>
    </row>
    <row r="9226" spans="43:44" x14ac:dyDescent="0.25">
      <c r="AQ9226" s="1026"/>
      <c r="AR9226" s="1027"/>
    </row>
    <row r="9227" spans="43:44" x14ac:dyDescent="0.25">
      <c r="AQ9227" s="1026"/>
      <c r="AR9227" s="1027"/>
    </row>
    <row r="9228" spans="43:44" x14ac:dyDescent="0.25">
      <c r="AQ9228" s="1026"/>
      <c r="AR9228" s="1027"/>
    </row>
    <row r="9229" spans="43:44" x14ac:dyDescent="0.25">
      <c r="AQ9229" s="1026"/>
      <c r="AR9229" s="1027"/>
    </row>
    <row r="9230" spans="43:44" x14ac:dyDescent="0.25">
      <c r="AQ9230" s="1026"/>
      <c r="AR9230" s="1027"/>
    </row>
    <row r="9231" spans="43:44" x14ac:dyDescent="0.25">
      <c r="AQ9231" s="1026"/>
      <c r="AR9231" s="1027"/>
    </row>
    <row r="9232" spans="43:44" x14ac:dyDescent="0.25">
      <c r="AQ9232" s="1026"/>
      <c r="AR9232" s="1027"/>
    </row>
    <row r="9233" spans="43:44" x14ac:dyDescent="0.25">
      <c r="AQ9233" s="1026"/>
      <c r="AR9233" s="1027"/>
    </row>
    <row r="9234" spans="43:44" x14ac:dyDescent="0.25">
      <c r="AQ9234" s="1026"/>
      <c r="AR9234" s="1027"/>
    </row>
    <row r="9235" spans="43:44" x14ac:dyDescent="0.25">
      <c r="AQ9235" s="1026"/>
      <c r="AR9235" s="1027"/>
    </row>
    <row r="9236" spans="43:44" x14ac:dyDescent="0.25">
      <c r="AQ9236" s="1026"/>
      <c r="AR9236" s="1027"/>
    </row>
    <row r="9237" spans="43:44" x14ac:dyDescent="0.25">
      <c r="AQ9237" s="1026"/>
      <c r="AR9237" s="1027"/>
    </row>
    <row r="9238" spans="43:44" x14ac:dyDescent="0.25">
      <c r="AQ9238" s="1026"/>
      <c r="AR9238" s="1027"/>
    </row>
    <row r="9239" spans="43:44" x14ac:dyDescent="0.25">
      <c r="AQ9239" s="1026"/>
      <c r="AR9239" s="1027"/>
    </row>
    <row r="9240" spans="43:44" x14ac:dyDescent="0.25">
      <c r="AQ9240" s="1026"/>
      <c r="AR9240" s="1027"/>
    </row>
    <row r="9241" spans="43:44" x14ac:dyDescent="0.25">
      <c r="AQ9241" s="1026"/>
      <c r="AR9241" s="1027"/>
    </row>
    <row r="9242" spans="43:44" x14ac:dyDescent="0.25">
      <c r="AQ9242" s="1026"/>
      <c r="AR9242" s="1027"/>
    </row>
    <row r="9243" spans="43:44" x14ac:dyDescent="0.25">
      <c r="AQ9243" s="1026"/>
      <c r="AR9243" s="1027"/>
    </row>
    <row r="9244" spans="43:44" x14ac:dyDescent="0.25">
      <c r="AQ9244" s="1026"/>
      <c r="AR9244" s="1027"/>
    </row>
    <row r="9245" spans="43:44" x14ac:dyDescent="0.25">
      <c r="AQ9245" s="1026"/>
      <c r="AR9245" s="1027"/>
    </row>
    <row r="9246" spans="43:44" x14ac:dyDescent="0.25">
      <c r="AQ9246" s="1026"/>
      <c r="AR9246" s="1027"/>
    </row>
    <row r="9247" spans="43:44" x14ac:dyDescent="0.25">
      <c r="AQ9247" s="1026"/>
      <c r="AR9247" s="1027"/>
    </row>
    <row r="9248" spans="43:44" x14ac:dyDescent="0.25">
      <c r="AQ9248" s="1026"/>
      <c r="AR9248" s="1027"/>
    </row>
    <row r="9249" spans="43:44" x14ac:dyDescent="0.25">
      <c r="AQ9249" s="1026"/>
      <c r="AR9249" s="1027"/>
    </row>
    <row r="9250" spans="43:44" x14ac:dyDescent="0.25">
      <c r="AQ9250" s="1026"/>
      <c r="AR9250" s="1027"/>
    </row>
    <row r="9251" spans="43:44" x14ac:dyDescent="0.25">
      <c r="AQ9251" s="1026"/>
      <c r="AR9251" s="1027"/>
    </row>
    <row r="9252" spans="43:44" x14ac:dyDescent="0.25">
      <c r="AQ9252" s="1026"/>
      <c r="AR9252" s="1027"/>
    </row>
    <row r="9253" spans="43:44" x14ac:dyDescent="0.25">
      <c r="AQ9253" s="1026"/>
      <c r="AR9253" s="1027"/>
    </row>
    <row r="9254" spans="43:44" x14ac:dyDescent="0.25">
      <c r="AQ9254" s="1026"/>
      <c r="AR9254" s="1027"/>
    </row>
    <row r="9255" spans="43:44" x14ac:dyDescent="0.25">
      <c r="AQ9255" s="1026"/>
      <c r="AR9255" s="1027"/>
    </row>
    <row r="9256" spans="43:44" x14ac:dyDescent="0.25">
      <c r="AQ9256" s="1026"/>
      <c r="AR9256" s="1027"/>
    </row>
    <row r="9257" spans="43:44" x14ac:dyDescent="0.25">
      <c r="AQ9257" s="1026"/>
      <c r="AR9257" s="1027"/>
    </row>
    <row r="9258" spans="43:44" x14ac:dyDescent="0.25">
      <c r="AQ9258" s="1026"/>
      <c r="AR9258" s="1027"/>
    </row>
    <row r="9259" spans="43:44" x14ac:dyDescent="0.25">
      <c r="AQ9259" s="1026"/>
      <c r="AR9259" s="1027"/>
    </row>
    <row r="9260" spans="43:44" x14ac:dyDescent="0.25">
      <c r="AQ9260" s="1026"/>
      <c r="AR9260" s="1027"/>
    </row>
    <row r="9261" spans="43:44" x14ac:dyDescent="0.25">
      <c r="AQ9261" s="1026"/>
      <c r="AR9261" s="1027"/>
    </row>
    <row r="9262" spans="43:44" x14ac:dyDescent="0.25">
      <c r="AQ9262" s="1026"/>
      <c r="AR9262" s="1027"/>
    </row>
    <row r="9263" spans="43:44" x14ac:dyDescent="0.25">
      <c r="AQ9263" s="1026"/>
      <c r="AR9263" s="1027"/>
    </row>
    <row r="9264" spans="43:44" x14ac:dyDescent="0.25">
      <c r="AQ9264" s="1026"/>
      <c r="AR9264" s="1027"/>
    </row>
    <row r="9265" spans="43:44" x14ac:dyDescent="0.25">
      <c r="AQ9265" s="1026"/>
      <c r="AR9265" s="1027"/>
    </row>
    <row r="9266" spans="43:44" x14ac:dyDescent="0.25">
      <c r="AQ9266" s="1026"/>
      <c r="AR9266" s="1027"/>
    </row>
    <row r="9267" spans="43:44" x14ac:dyDescent="0.25">
      <c r="AQ9267" s="1026"/>
      <c r="AR9267" s="1027"/>
    </row>
    <row r="9268" spans="43:44" x14ac:dyDescent="0.25">
      <c r="AQ9268" s="1026"/>
      <c r="AR9268" s="1027"/>
    </row>
    <row r="9269" spans="43:44" x14ac:dyDescent="0.25">
      <c r="AQ9269" s="1026"/>
      <c r="AR9269" s="1027"/>
    </row>
    <row r="9270" spans="43:44" x14ac:dyDescent="0.25">
      <c r="AQ9270" s="1026"/>
      <c r="AR9270" s="1027"/>
    </row>
    <row r="9271" spans="43:44" x14ac:dyDescent="0.25">
      <c r="AQ9271" s="1026"/>
      <c r="AR9271" s="1027"/>
    </row>
    <row r="9272" spans="43:44" x14ac:dyDescent="0.25">
      <c r="AQ9272" s="1026"/>
      <c r="AR9272" s="1027"/>
    </row>
    <row r="9273" spans="43:44" x14ac:dyDescent="0.25">
      <c r="AQ9273" s="1026"/>
      <c r="AR9273" s="1027"/>
    </row>
    <row r="9274" spans="43:44" x14ac:dyDescent="0.25">
      <c r="AQ9274" s="1026"/>
      <c r="AR9274" s="1027"/>
    </row>
    <row r="9275" spans="43:44" x14ac:dyDescent="0.25">
      <c r="AQ9275" s="1026"/>
      <c r="AR9275" s="1027"/>
    </row>
    <row r="9276" spans="43:44" x14ac:dyDescent="0.25">
      <c r="AQ9276" s="1026"/>
      <c r="AR9276" s="1027"/>
    </row>
    <row r="9277" spans="43:44" x14ac:dyDescent="0.25">
      <c r="AQ9277" s="1026"/>
      <c r="AR9277" s="1027"/>
    </row>
    <row r="9278" spans="43:44" x14ac:dyDescent="0.25">
      <c r="AQ9278" s="1026"/>
      <c r="AR9278" s="1027"/>
    </row>
    <row r="9279" spans="43:44" x14ac:dyDescent="0.25">
      <c r="AQ9279" s="1026"/>
      <c r="AR9279" s="1027"/>
    </row>
    <row r="9280" spans="43:44" x14ac:dyDescent="0.25">
      <c r="AQ9280" s="1026"/>
      <c r="AR9280" s="1027"/>
    </row>
    <row r="9281" spans="43:44" x14ac:dyDescent="0.25">
      <c r="AQ9281" s="1026"/>
      <c r="AR9281" s="1027"/>
    </row>
    <row r="9282" spans="43:44" x14ac:dyDescent="0.25">
      <c r="AQ9282" s="1026"/>
      <c r="AR9282" s="1027"/>
    </row>
    <row r="9283" spans="43:44" x14ac:dyDescent="0.25">
      <c r="AQ9283" s="1026"/>
      <c r="AR9283" s="1027"/>
    </row>
    <row r="9284" spans="43:44" x14ac:dyDescent="0.25">
      <c r="AQ9284" s="1026"/>
      <c r="AR9284" s="1027"/>
    </row>
    <row r="9285" spans="43:44" x14ac:dyDescent="0.25">
      <c r="AQ9285" s="1026"/>
      <c r="AR9285" s="1027"/>
    </row>
    <row r="9286" spans="43:44" x14ac:dyDescent="0.25">
      <c r="AQ9286" s="1026"/>
      <c r="AR9286" s="1027"/>
    </row>
    <row r="9287" spans="43:44" x14ac:dyDescent="0.25">
      <c r="AQ9287" s="1026"/>
      <c r="AR9287" s="1027"/>
    </row>
    <row r="9288" spans="43:44" x14ac:dyDescent="0.25">
      <c r="AQ9288" s="1026"/>
      <c r="AR9288" s="1027"/>
    </row>
    <row r="9289" spans="43:44" x14ac:dyDescent="0.25">
      <c r="AQ9289" s="1026"/>
      <c r="AR9289" s="1027"/>
    </row>
    <row r="9290" spans="43:44" x14ac:dyDescent="0.25">
      <c r="AQ9290" s="1026"/>
      <c r="AR9290" s="1027"/>
    </row>
    <row r="9291" spans="43:44" x14ac:dyDescent="0.25">
      <c r="AQ9291" s="1026"/>
      <c r="AR9291" s="1027"/>
    </row>
    <row r="9292" spans="43:44" x14ac:dyDescent="0.25">
      <c r="AQ9292" s="1026"/>
      <c r="AR9292" s="1027"/>
    </row>
    <row r="9293" spans="43:44" x14ac:dyDescent="0.25">
      <c r="AQ9293" s="1026"/>
      <c r="AR9293" s="1027"/>
    </row>
    <row r="9294" spans="43:44" x14ac:dyDescent="0.25">
      <c r="AQ9294" s="1026"/>
      <c r="AR9294" s="1027"/>
    </row>
    <row r="9295" spans="43:44" x14ac:dyDescent="0.25">
      <c r="AQ9295" s="1026"/>
      <c r="AR9295" s="1027"/>
    </row>
    <row r="9296" spans="43:44" x14ac:dyDescent="0.25">
      <c r="AQ9296" s="1026"/>
      <c r="AR9296" s="1027"/>
    </row>
    <row r="9297" spans="43:44" x14ac:dyDescent="0.25">
      <c r="AQ9297" s="1026"/>
      <c r="AR9297" s="1027"/>
    </row>
    <row r="9298" spans="43:44" x14ac:dyDescent="0.25">
      <c r="AQ9298" s="1026"/>
      <c r="AR9298" s="1027"/>
    </row>
    <row r="9299" spans="43:44" x14ac:dyDescent="0.25">
      <c r="AQ9299" s="1026"/>
      <c r="AR9299" s="1027"/>
    </row>
    <row r="9300" spans="43:44" x14ac:dyDescent="0.25">
      <c r="AQ9300" s="1026"/>
      <c r="AR9300" s="1027"/>
    </row>
    <row r="9301" spans="43:44" x14ac:dyDescent="0.25">
      <c r="AQ9301" s="1026"/>
      <c r="AR9301" s="1027"/>
    </row>
    <row r="9302" spans="43:44" x14ac:dyDescent="0.25">
      <c r="AQ9302" s="1026"/>
      <c r="AR9302" s="1027"/>
    </row>
    <row r="9303" spans="43:44" x14ac:dyDescent="0.25">
      <c r="AQ9303" s="1026"/>
      <c r="AR9303" s="1027"/>
    </row>
    <row r="9304" spans="43:44" x14ac:dyDescent="0.25">
      <c r="AQ9304" s="1026"/>
      <c r="AR9304" s="1027"/>
    </row>
    <row r="9305" spans="43:44" x14ac:dyDescent="0.25">
      <c r="AQ9305" s="1026"/>
      <c r="AR9305" s="1027"/>
    </row>
    <row r="9306" spans="43:44" x14ac:dyDescent="0.25">
      <c r="AQ9306" s="1026"/>
      <c r="AR9306" s="1027"/>
    </row>
    <row r="9307" spans="43:44" x14ac:dyDescent="0.25">
      <c r="AQ9307" s="1026"/>
      <c r="AR9307" s="1027"/>
    </row>
    <row r="9308" spans="43:44" x14ac:dyDescent="0.25">
      <c r="AQ9308" s="1026"/>
      <c r="AR9308" s="1027"/>
    </row>
    <row r="9309" spans="43:44" x14ac:dyDescent="0.25">
      <c r="AQ9309" s="1026"/>
      <c r="AR9309" s="1027"/>
    </row>
    <row r="9310" spans="43:44" x14ac:dyDescent="0.25">
      <c r="AQ9310" s="1026"/>
      <c r="AR9310" s="1027"/>
    </row>
    <row r="9311" spans="43:44" x14ac:dyDescent="0.25">
      <c r="AQ9311" s="1026"/>
      <c r="AR9311" s="1027"/>
    </row>
    <row r="9312" spans="43:44" x14ac:dyDescent="0.25">
      <c r="AQ9312" s="1026"/>
      <c r="AR9312" s="1027"/>
    </row>
    <row r="9313" spans="43:44" x14ac:dyDescent="0.25">
      <c r="AQ9313" s="1026"/>
      <c r="AR9313" s="1027"/>
    </row>
    <row r="9314" spans="43:44" x14ac:dyDescent="0.25">
      <c r="AQ9314" s="1026"/>
      <c r="AR9314" s="1027"/>
    </row>
    <row r="9315" spans="43:44" x14ac:dyDescent="0.25">
      <c r="AQ9315" s="1026"/>
      <c r="AR9315" s="1027"/>
    </row>
    <row r="9316" spans="43:44" x14ac:dyDescent="0.25">
      <c r="AQ9316" s="1026"/>
      <c r="AR9316" s="1027"/>
    </row>
    <row r="9317" spans="43:44" x14ac:dyDescent="0.25">
      <c r="AQ9317" s="1026"/>
      <c r="AR9317" s="1027"/>
    </row>
    <row r="9318" spans="43:44" x14ac:dyDescent="0.25">
      <c r="AQ9318" s="1026"/>
      <c r="AR9318" s="1027"/>
    </row>
    <row r="9319" spans="43:44" x14ac:dyDescent="0.25">
      <c r="AQ9319" s="1026"/>
      <c r="AR9319" s="1027"/>
    </row>
    <row r="9320" spans="43:44" x14ac:dyDescent="0.25">
      <c r="AQ9320" s="1026"/>
      <c r="AR9320" s="1027"/>
    </row>
    <row r="9321" spans="43:44" x14ac:dyDescent="0.25">
      <c r="AQ9321" s="1026"/>
      <c r="AR9321" s="1027"/>
    </row>
    <row r="9322" spans="43:44" x14ac:dyDescent="0.25">
      <c r="AQ9322" s="1026"/>
      <c r="AR9322" s="1027"/>
    </row>
    <row r="9323" spans="43:44" x14ac:dyDescent="0.25">
      <c r="AQ9323" s="1026"/>
      <c r="AR9323" s="1027"/>
    </row>
    <row r="9324" spans="43:44" x14ac:dyDescent="0.25">
      <c r="AQ9324" s="1026"/>
      <c r="AR9324" s="1027"/>
    </row>
    <row r="9325" spans="43:44" x14ac:dyDescent="0.25">
      <c r="AQ9325" s="1026"/>
      <c r="AR9325" s="1027"/>
    </row>
    <row r="9326" spans="43:44" x14ac:dyDescent="0.25">
      <c r="AQ9326" s="1026"/>
      <c r="AR9326" s="1027"/>
    </row>
    <row r="9327" spans="43:44" x14ac:dyDescent="0.25">
      <c r="AQ9327" s="1026"/>
      <c r="AR9327" s="1027"/>
    </row>
    <row r="9328" spans="43:44" x14ac:dyDescent="0.25">
      <c r="AQ9328" s="1026"/>
      <c r="AR9328" s="1027"/>
    </row>
    <row r="9329" spans="43:44" x14ac:dyDescent="0.25">
      <c r="AQ9329" s="1026"/>
      <c r="AR9329" s="1027"/>
    </row>
    <row r="9330" spans="43:44" x14ac:dyDescent="0.25">
      <c r="AQ9330" s="1026"/>
      <c r="AR9330" s="1027"/>
    </row>
    <row r="9331" spans="43:44" x14ac:dyDescent="0.25">
      <c r="AQ9331" s="1026"/>
      <c r="AR9331" s="1027"/>
    </row>
    <row r="9332" spans="43:44" x14ac:dyDescent="0.25">
      <c r="AQ9332" s="1026"/>
      <c r="AR9332" s="1027"/>
    </row>
    <row r="9333" spans="43:44" x14ac:dyDescent="0.25">
      <c r="AQ9333" s="1026"/>
      <c r="AR9333" s="1027"/>
    </row>
    <row r="9334" spans="43:44" x14ac:dyDescent="0.25">
      <c r="AQ9334" s="1026"/>
      <c r="AR9334" s="1027"/>
    </row>
    <row r="9335" spans="43:44" x14ac:dyDescent="0.25">
      <c r="AQ9335" s="1026"/>
      <c r="AR9335" s="1027"/>
    </row>
    <row r="9336" spans="43:44" x14ac:dyDescent="0.25">
      <c r="AQ9336" s="1026"/>
      <c r="AR9336" s="1027"/>
    </row>
    <row r="9337" spans="43:44" x14ac:dyDescent="0.25">
      <c r="AQ9337" s="1026"/>
      <c r="AR9337" s="1027"/>
    </row>
    <row r="9338" spans="43:44" x14ac:dyDescent="0.25">
      <c r="AQ9338" s="1026"/>
      <c r="AR9338" s="1027"/>
    </row>
    <row r="9339" spans="43:44" x14ac:dyDescent="0.25">
      <c r="AQ9339" s="1026"/>
      <c r="AR9339" s="1027"/>
    </row>
    <row r="9340" spans="43:44" x14ac:dyDescent="0.25">
      <c r="AQ9340" s="1026"/>
      <c r="AR9340" s="1027"/>
    </row>
    <row r="9341" spans="43:44" x14ac:dyDescent="0.25">
      <c r="AQ9341" s="1026"/>
      <c r="AR9341" s="1027"/>
    </row>
    <row r="9342" spans="43:44" x14ac:dyDescent="0.25">
      <c r="AQ9342" s="1026"/>
      <c r="AR9342" s="1027"/>
    </row>
    <row r="9343" spans="43:44" x14ac:dyDescent="0.25">
      <c r="AQ9343" s="1026"/>
      <c r="AR9343" s="1027"/>
    </row>
    <row r="9344" spans="43:44" x14ac:dyDescent="0.25">
      <c r="AQ9344" s="1026"/>
      <c r="AR9344" s="1027"/>
    </row>
    <row r="9345" spans="43:44" x14ac:dyDescent="0.25">
      <c r="AQ9345" s="1026"/>
      <c r="AR9345" s="1027"/>
    </row>
    <row r="9346" spans="43:44" x14ac:dyDescent="0.25">
      <c r="AQ9346" s="1026"/>
      <c r="AR9346" s="1027"/>
    </row>
    <row r="9347" spans="43:44" x14ac:dyDescent="0.25">
      <c r="AQ9347" s="1026"/>
      <c r="AR9347" s="1027"/>
    </row>
    <row r="9348" spans="43:44" x14ac:dyDescent="0.25">
      <c r="AQ9348" s="1026"/>
      <c r="AR9348" s="1027"/>
    </row>
    <row r="9349" spans="43:44" x14ac:dyDescent="0.25">
      <c r="AQ9349" s="1026"/>
      <c r="AR9349" s="1027"/>
    </row>
    <row r="9350" spans="43:44" x14ac:dyDescent="0.25">
      <c r="AQ9350" s="1026"/>
      <c r="AR9350" s="1027"/>
    </row>
    <row r="9351" spans="43:44" x14ac:dyDescent="0.25">
      <c r="AQ9351" s="1026"/>
      <c r="AR9351" s="1027"/>
    </row>
    <row r="9352" spans="43:44" x14ac:dyDescent="0.25">
      <c r="AQ9352" s="1026"/>
      <c r="AR9352" s="1027"/>
    </row>
    <row r="9353" spans="43:44" x14ac:dyDescent="0.25">
      <c r="AQ9353" s="1026"/>
      <c r="AR9353" s="1027"/>
    </row>
    <row r="9354" spans="43:44" x14ac:dyDescent="0.25">
      <c r="AQ9354" s="1026"/>
      <c r="AR9354" s="1027"/>
    </row>
    <row r="9355" spans="43:44" x14ac:dyDescent="0.25">
      <c r="AQ9355" s="1026"/>
      <c r="AR9355" s="1027"/>
    </row>
    <row r="9356" spans="43:44" x14ac:dyDescent="0.25">
      <c r="AQ9356" s="1026"/>
      <c r="AR9356" s="1027"/>
    </row>
    <row r="9357" spans="43:44" x14ac:dyDescent="0.25">
      <c r="AQ9357" s="1026"/>
      <c r="AR9357" s="1027"/>
    </row>
    <row r="9358" spans="43:44" x14ac:dyDescent="0.25">
      <c r="AQ9358" s="1026"/>
      <c r="AR9358" s="1027"/>
    </row>
    <row r="9359" spans="43:44" x14ac:dyDescent="0.25">
      <c r="AQ9359" s="1026"/>
      <c r="AR9359" s="1027"/>
    </row>
    <row r="9360" spans="43:44" x14ac:dyDescent="0.25">
      <c r="AQ9360" s="1026"/>
      <c r="AR9360" s="1027"/>
    </row>
    <row r="9361" spans="43:44" x14ac:dyDescent="0.25">
      <c r="AQ9361" s="1026"/>
      <c r="AR9361" s="1027"/>
    </row>
    <row r="9362" spans="43:44" x14ac:dyDescent="0.25">
      <c r="AQ9362" s="1026"/>
      <c r="AR9362" s="1027"/>
    </row>
    <row r="9363" spans="43:44" x14ac:dyDescent="0.25">
      <c r="AQ9363" s="1026"/>
      <c r="AR9363" s="1027"/>
    </row>
    <row r="9364" spans="43:44" x14ac:dyDescent="0.25">
      <c r="AQ9364" s="1026"/>
      <c r="AR9364" s="1027"/>
    </row>
    <row r="9365" spans="43:44" x14ac:dyDescent="0.25">
      <c r="AQ9365" s="1026"/>
      <c r="AR9365" s="1027"/>
    </row>
    <row r="9366" spans="43:44" x14ac:dyDescent="0.25">
      <c r="AQ9366" s="1026"/>
      <c r="AR9366" s="1027"/>
    </row>
    <row r="9367" spans="43:44" x14ac:dyDescent="0.25">
      <c r="AQ9367" s="1026"/>
      <c r="AR9367" s="1027"/>
    </row>
    <row r="9368" spans="43:44" x14ac:dyDescent="0.25">
      <c r="AQ9368" s="1026"/>
      <c r="AR9368" s="1027"/>
    </row>
    <row r="9369" spans="43:44" x14ac:dyDescent="0.25">
      <c r="AQ9369" s="1026"/>
      <c r="AR9369" s="1027"/>
    </row>
    <row r="9370" spans="43:44" x14ac:dyDescent="0.25">
      <c r="AQ9370" s="1026"/>
      <c r="AR9370" s="1027"/>
    </row>
    <row r="9371" spans="43:44" x14ac:dyDescent="0.25">
      <c r="AQ9371" s="1026"/>
      <c r="AR9371" s="1027"/>
    </row>
    <row r="9372" spans="43:44" x14ac:dyDescent="0.25">
      <c r="AQ9372" s="1026"/>
      <c r="AR9372" s="1027"/>
    </row>
    <row r="9373" spans="43:44" x14ac:dyDescent="0.25">
      <c r="AQ9373" s="1026"/>
      <c r="AR9373" s="1027"/>
    </row>
    <row r="9374" spans="43:44" x14ac:dyDescent="0.25">
      <c r="AQ9374" s="1026"/>
      <c r="AR9374" s="1027"/>
    </row>
    <row r="9375" spans="43:44" x14ac:dyDescent="0.25">
      <c r="AQ9375" s="1026"/>
      <c r="AR9375" s="1027"/>
    </row>
    <row r="9376" spans="43:44" x14ac:dyDescent="0.25">
      <c r="AQ9376" s="1026"/>
      <c r="AR9376" s="1027"/>
    </row>
    <row r="9377" spans="43:44" x14ac:dyDescent="0.25">
      <c r="AQ9377" s="1026"/>
      <c r="AR9377" s="1027"/>
    </row>
    <row r="9378" spans="43:44" x14ac:dyDescent="0.25">
      <c r="AQ9378" s="1026"/>
      <c r="AR9378" s="1027"/>
    </row>
    <row r="9379" spans="43:44" x14ac:dyDescent="0.25">
      <c r="AQ9379" s="1026"/>
      <c r="AR9379" s="1027"/>
    </row>
    <row r="9380" spans="43:44" x14ac:dyDescent="0.25">
      <c r="AQ9380" s="1026"/>
      <c r="AR9380" s="1027"/>
    </row>
    <row r="9381" spans="43:44" x14ac:dyDescent="0.25">
      <c r="AQ9381" s="1026"/>
      <c r="AR9381" s="1027"/>
    </row>
    <row r="9382" spans="43:44" x14ac:dyDescent="0.25">
      <c r="AQ9382" s="1026"/>
      <c r="AR9382" s="1027"/>
    </row>
    <row r="9383" spans="43:44" x14ac:dyDescent="0.25">
      <c r="AQ9383" s="1026"/>
      <c r="AR9383" s="1027"/>
    </row>
    <row r="9384" spans="43:44" x14ac:dyDescent="0.25">
      <c r="AQ9384" s="1026"/>
      <c r="AR9384" s="1027"/>
    </row>
    <row r="9385" spans="43:44" x14ac:dyDescent="0.25">
      <c r="AQ9385" s="1026"/>
      <c r="AR9385" s="1027"/>
    </row>
    <row r="9386" spans="43:44" x14ac:dyDescent="0.25">
      <c r="AQ9386" s="1026"/>
      <c r="AR9386" s="1027"/>
    </row>
    <row r="9387" spans="43:44" x14ac:dyDescent="0.25">
      <c r="AQ9387" s="1026"/>
      <c r="AR9387" s="1027"/>
    </row>
    <row r="9388" spans="43:44" x14ac:dyDescent="0.25">
      <c r="AQ9388" s="1026"/>
      <c r="AR9388" s="1027"/>
    </row>
    <row r="9389" spans="43:44" x14ac:dyDescent="0.25">
      <c r="AQ9389" s="1026"/>
      <c r="AR9389" s="1027"/>
    </row>
    <row r="9390" spans="43:44" x14ac:dyDescent="0.25">
      <c r="AQ9390" s="1026"/>
      <c r="AR9390" s="1027"/>
    </row>
    <row r="9391" spans="43:44" x14ac:dyDescent="0.25">
      <c r="AQ9391" s="1026"/>
      <c r="AR9391" s="1027"/>
    </row>
    <row r="9392" spans="43:44" x14ac:dyDescent="0.25">
      <c r="AQ9392" s="1026"/>
      <c r="AR9392" s="1027"/>
    </row>
    <row r="9393" spans="43:44" x14ac:dyDescent="0.25">
      <c r="AQ9393" s="1026"/>
      <c r="AR9393" s="1027"/>
    </row>
    <row r="9394" spans="43:44" x14ac:dyDescent="0.25">
      <c r="AQ9394" s="1026"/>
      <c r="AR9394" s="1027"/>
    </row>
    <row r="9395" spans="43:44" x14ac:dyDescent="0.25">
      <c r="AQ9395" s="1026"/>
      <c r="AR9395" s="1027"/>
    </row>
    <row r="9396" spans="43:44" x14ac:dyDescent="0.25">
      <c r="AQ9396" s="1026"/>
      <c r="AR9396" s="1027"/>
    </row>
    <row r="9397" spans="43:44" x14ac:dyDescent="0.25">
      <c r="AQ9397" s="1026"/>
      <c r="AR9397" s="1027"/>
    </row>
    <row r="9398" spans="43:44" x14ac:dyDescent="0.25">
      <c r="AQ9398" s="1026"/>
      <c r="AR9398" s="1027"/>
    </row>
    <row r="9399" spans="43:44" x14ac:dyDescent="0.25">
      <c r="AQ9399" s="1026"/>
      <c r="AR9399" s="1027"/>
    </row>
    <row r="9400" spans="43:44" x14ac:dyDescent="0.25">
      <c r="AQ9400" s="1026"/>
      <c r="AR9400" s="1027"/>
    </row>
    <row r="9401" spans="43:44" x14ac:dyDescent="0.25">
      <c r="AQ9401" s="1026"/>
      <c r="AR9401" s="1027"/>
    </row>
    <row r="9402" spans="43:44" x14ac:dyDescent="0.25">
      <c r="AQ9402" s="1026"/>
      <c r="AR9402" s="1027"/>
    </row>
    <row r="9403" spans="43:44" x14ac:dyDescent="0.25">
      <c r="AQ9403" s="1026"/>
      <c r="AR9403" s="1027"/>
    </row>
    <row r="9404" spans="43:44" x14ac:dyDescent="0.25">
      <c r="AQ9404" s="1026"/>
      <c r="AR9404" s="1027"/>
    </row>
    <row r="9405" spans="43:44" x14ac:dyDescent="0.25">
      <c r="AQ9405" s="1026"/>
      <c r="AR9405" s="1027"/>
    </row>
    <row r="9406" spans="43:44" x14ac:dyDescent="0.25">
      <c r="AQ9406" s="1026"/>
      <c r="AR9406" s="1027"/>
    </row>
    <row r="9407" spans="43:44" x14ac:dyDescent="0.25">
      <c r="AQ9407" s="1026"/>
      <c r="AR9407" s="1027"/>
    </row>
    <row r="9408" spans="43:44" x14ac:dyDescent="0.25">
      <c r="AQ9408" s="1026"/>
      <c r="AR9408" s="1027"/>
    </row>
    <row r="9409" spans="43:44" x14ac:dyDescent="0.25">
      <c r="AQ9409" s="1026"/>
      <c r="AR9409" s="1027"/>
    </row>
    <row r="9410" spans="43:44" x14ac:dyDescent="0.25">
      <c r="AQ9410" s="1026"/>
      <c r="AR9410" s="1027"/>
    </row>
    <row r="9411" spans="43:44" x14ac:dyDescent="0.25">
      <c r="AQ9411" s="1026"/>
      <c r="AR9411" s="1027"/>
    </row>
    <row r="9412" spans="43:44" x14ac:dyDescent="0.25">
      <c r="AQ9412" s="1026"/>
      <c r="AR9412" s="1027"/>
    </row>
    <row r="9413" spans="43:44" x14ac:dyDescent="0.25">
      <c r="AQ9413" s="1026"/>
      <c r="AR9413" s="1027"/>
    </row>
    <row r="9414" spans="43:44" x14ac:dyDescent="0.25">
      <c r="AQ9414" s="1026"/>
      <c r="AR9414" s="1027"/>
    </row>
    <row r="9415" spans="43:44" x14ac:dyDescent="0.25">
      <c r="AQ9415" s="1026"/>
      <c r="AR9415" s="1027"/>
    </row>
    <row r="9416" spans="43:44" x14ac:dyDescent="0.25">
      <c r="AQ9416" s="1026"/>
      <c r="AR9416" s="1027"/>
    </row>
    <row r="9417" spans="43:44" x14ac:dyDescent="0.25">
      <c r="AQ9417" s="1026"/>
      <c r="AR9417" s="1027"/>
    </row>
    <row r="9418" spans="43:44" x14ac:dyDescent="0.25">
      <c r="AQ9418" s="1026"/>
      <c r="AR9418" s="1027"/>
    </row>
    <row r="9419" spans="43:44" x14ac:dyDescent="0.25">
      <c r="AQ9419" s="1026"/>
      <c r="AR9419" s="1027"/>
    </row>
    <row r="9420" spans="43:44" x14ac:dyDescent="0.25">
      <c r="AQ9420" s="1026"/>
      <c r="AR9420" s="1027"/>
    </row>
    <row r="9421" spans="43:44" x14ac:dyDescent="0.25">
      <c r="AQ9421" s="1026"/>
      <c r="AR9421" s="1027"/>
    </row>
    <row r="9422" spans="43:44" x14ac:dyDescent="0.25">
      <c r="AQ9422" s="1026"/>
      <c r="AR9422" s="1027"/>
    </row>
    <row r="9423" spans="43:44" x14ac:dyDescent="0.25">
      <c r="AQ9423" s="1026"/>
      <c r="AR9423" s="1027"/>
    </row>
    <row r="9424" spans="43:44" x14ac:dyDescent="0.25">
      <c r="AQ9424" s="1026"/>
      <c r="AR9424" s="1027"/>
    </row>
    <row r="9425" spans="43:44" x14ac:dyDescent="0.25">
      <c r="AQ9425" s="1026"/>
      <c r="AR9425" s="1027"/>
    </row>
    <row r="9426" spans="43:44" x14ac:dyDescent="0.25">
      <c r="AQ9426" s="1026"/>
      <c r="AR9426" s="1027"/>
    </row>
    <row r="9427" spans="43:44" x14ac:dyDescent="0.25">
      <c r="AQ9427" s="1026"/>
      <c r="AR9427" s="1027"/>
    </row>
    <row r="9428" spans="43:44" x14ac:dyDescent="0.25">
      <c r="AQ9428" s="1026"/>
      <c r="AR9428" s="1027"/>
    </row>
    <row r="9429" spans="43:44" x14ac:dyDescent="0.25">
      <c r="AQ9429" s="1026"/>
      <c r="AR9429" s="1027"/>
    </row>
    <row r="9430" spans="43:44" x14ac:dyDescent="0.25">
      <c r="AQ9430" s="1026"/>
      <c r="AR9430" s="1027"/>
    </row>
    <row r="9431" spans="43:44" x14ac:dyDescent="0.25">
      <c r="AQ9431" s="1026"/>
      <c r="AR9431" s="1027"/>
    </row>
    <row r="9432" spans="43:44" x14ac:dyDescent="0.25">
      <c r="AQ9432" s="1026"/>
      <c r="AR9432" s="1027"/>
    </row>
    <row r="9433" spans="43:44" x14ac:dyDescent="0.25">
      <c r="AQ9433" s="1026"/>
      <c r="AR9433" s="1027"/>
    </row>
    <row r="9434" spans="43:44" x14ac:dyDescent="0.25">
      <c r="AQ9434" s="1026"/>
      <c r="AR9434" s="1027"/>
    </row>
    <row r="9435" spans="43:44" x14ac:dyDescent="0.25">
      <c r="AQ9435" s="1026"/>
      <c r="AR9435" s="1027"/>
    </row>
    <row r="9436" spans="43:44" x14ac:dyDescent="0.25">
      <c r="AQ9436" s="1026"/>
      <c r="AR9436" s="1027"/>
    </row>
    <row r="9437" spans="43:44" x14ac:dyDescent="0.25">
      <c r="AQ9437" s="1026"/>
      <c r="AR9437" s="1027"/>
    </row>
    <row r="9438" spans="43:44" x14ac:dyDescent="0.25">
      <c r="AQ9438" s="1026"/>
      <c r="AR9438" s="1027"/>
    </row>
    <row r="9439" spans="43:44" x14ac:dyDescent="0.25">
      <c r="AQ9439" s="1026"/>
      <c r="AR9439" s="1027"/>
    </row>
    <row r="9440" spans="43:44" x14ac:dyDescent="0.25">
      <c r="AQ9440" s="1026"/>
      <c r="AR9440" s="1027"/>
    </row>
    <row r="9441" spans="43:44" x14ac:dyDescent="0.25">
      <c r="AQ9441" s="1026"/>
      <c r="AR9441" s="1027"/>
    </row>
    <row r="9442" spans="43:44" x14ac:dyDescent="0.25">
      <c r="AQ9442" s="1026"/>
      <c r="AR9442" s="1027"/>
    </row>
    <row r="9443" spans="43:44" x14ac:dyDescent="0.25">
      <c r="AQ9443" s="1026"/>
      <c r="AR9443" s="1027"/>
    </row>
    <row r="9444" spans="43:44" x14ac:dyDescent="0.25">
      <c r="AQ9444" s="1026"/>
      <c r="AR9444" s="1027"/>
    </row>
    <row r="9445" spans="43:44" x14ac:dyDescent="0.25">
      <c r="AQ9445" s="1026"/>
      <c r="AR9445" s="1027"/>
    </row>
    <row r="9446" spans="43:44" x14ac:dyDescent="0.25">
      <c r="AQ9446" s="1026"/>
      <c r="AR9446" s="1027"/>
    </row>
    <row r="9447" spans="43:44" x14ac:dyDescent="0.25">
      <c r="AQ9447" s="1026"/>
      <c r="AR9447" s="1027"/>
    </row>
    <row r="9448" spans="43:44" x14ac:dyDescent="0.25">
      <c r="AQ9448" s="1026"/>
      <c r="AR9448" s="1027"/>
    </row>
    <row r="9449" spans="43:44" x14ac:dyDescent="0.25">
      <c r="AQ9449" s="1026"/>
      <c r="AR9449" s="1027"/>
    </row>
    <row r="9450" spans="43:44" x14ac:dyDescent="0.25">
      <c r="AQ9450" s="1026"/>
      <c r="AR9450" s="1027"/>
    </row>
    <row r="9451" spans="43:44" x14ac:dyDescent="0.25">
      <c r="AQ9451" s="1026"/>
      <c r="AR9451" s="1027"/>
    </row>
    <row r="9452" spans="43:44" x14ac:dyDescent="0.25">
      <c r="AQ9452" s="1026"/>
      <c r="AR9452" s="1027"/>
    </row>
    <row r="9453" spans="43:44" x14ac:dyDescent="0.25">
      <c r="AQ9453" s="1026"/>
      <c r="AR9453" s="1027"/>
    </row>
    <row r="9454" spans="43:44" x14ac:dyDescent="0.25">
      <c r="AQ9454" s="1026"/>
      <c r="AR9454" s="1027"/>
    </row>
    <row r="9455" spans="43:44" x14ac:dyDescent="0.25">
      <c r="AQ9455" s="1026"/>
      <c r="AR9455" s="1027"/>
    </row>
    <row r="9456" spans="43:44" x14ac:dyDescent="0.25">
      <c r="AQ9456" s="1026"/>
      <c r="AR9456" s="1027"/>
    </row>
    <row r="9457" spans="43:44" x14ac:dyDescent="0.25">
      <c r="AQ9457" s="1026"/>
      <c r="AR9457" s="1027"/>
    </row>
    <row r="9458" spans="43:44" x14ac:dyDescent="0.25">
      <c r="AQ9458" s="1026"/>
      <c r="AR9458" s="1027"/>
    </row>
    <row r="9459" spans="43:44" x14ac:dyDescent="0.25">
      <c r="AQ9459" s="1026"/>
      <c r="AR9459" s="1027"/>
    </row>
    <row r="9460" spans="43:44" x14ac:dyDescent="0.25">
      <c r="AQ9460" s="1026"/>
      <c r="AR9460" s="1027"/>
    </row>
    <row r="9461" spans="43:44" x14ac:dyDescent="0.25">
      <c r="AQ9461" s="1026"/>
      <c r="AR9461" s="1027"/>
    </row>
    <row r="9462" spans="43:44" x14ac:dyDescent="0.25">
      <c r="AQ9462" s="1026"/>
      <c r="AR9462" s="1027"/>
    </row>
    <row r="9463" spans="43:44" x14ac:dyDescent="0.25">
      <c r="AQ9463" s="1026"/>
      <c r="AR9463" s="1027"/>
    </row>
    <row r="9464" spans="43:44" x14ac:dyDescent="0.25">
      <c r="AQ9464" s="1026"/>
      <c r="AR9464" s="1027"/>
    </row>
    <row r="9465" spans="43:44" x14ac:dyDescent="0.25">
      <c r="AQ9465" s="1026"/>
      <c r="AR9465" s="1027"/>
    </row>
    <row r="9466" spans="43:44" x14ac:dyDescent="0.25">
      <c r="AQ9466" s="1026"/>
      <c r="AR9466" s="1027"/>
    </row>
    <row r="9467" spans="43:44" x14ac:dyDescent="0.25">
      <c r="AQ9467" s="1026"/>
      <c r="AR9467" s="1027"/>
    </row>
    <row r="9468" spans="43:44" x14ac:dyDescent="0.25">
      <c r="AQ9468" s="1026"/>
      <c r="AR9468" s="1027"/>
    </row>
    <row r="9469" spans="43:44" x14ac:dyDescent="0.25">
      <c r="AQ9469" s="1026"/>
      <c r="AR9469" s="1027"/>
    </row>
    <row r="9470" spans="43:44" x14ac:dyDescent="0.25">
      <c r="AQ9470" s="1026"/>
      <c r="AR9470" s="1027"/>
    </row>
    <row r="9471" spans="43:44" x14ac:dyDescent="0.25">
      <c r="AQ9471" s="1026"/>
      <c r="AR9471" s="1027"/>
    </row>
    <row r="9472" spans="43:44" x14ac:dyDescent="0.25">
      <c r="AQ9472" s="1026"/>
      <c r="AR9472" s="1027"/>
    </row>
    <row r="9473" spans="43:44" x14ac:dyDescent="0.25">
      <c r="AQ9473" s="1026"/>
      <c r="AR9473" s="1027"/>
    </row>
    <row r="9474" spans="43:44" x14ac:dyDescent="0.25">
      <c r="AQ9474" s="1026"/>
      <c r="AR9474" s="1027"/>
    </row>
    <row r="9475" spans="43:44" x14ac:dyDescent="0.25">
      <c r="AQ9475" s="1026"/>
      <c r="AR9475" s="1027"/>
    </row>
    <row r="9476" spans="43:44" x14ac:dyDescent="0.25">
      <c r="AQ9476" s="1026"/>
      <c r="AR9476" s="1027"/>
    </row>
    <row r="9477" spans="43:44" x14ac:dyDescent="0.25">
      <c r="AQ9477" s="1026"/>
      <c r="AR9477" s="1027"/>
    </row>
    <row r="9478" spans="43:44" x14ac:dyDescent="0.25">
      <c r="AQ9478" s="1026"/>
      <c r="AR9478" s="1027"/>
    </row>
    <row r="9479" spans="43:44" x14ac:dyDescent="0.25">
      <c r="AQ9479" s="1026"/>
      <c r="AR9479" s="1027"/>
    </row>
    <row r="9480" spans="43:44" x14ac:dyDescent="0.25">
      <c r="AQ9480" s="1026"/>
      <c r="AR9480" s="1027"/>
    </row>
    <row r="9481" spans="43:44" x14ac:dyDescent="0.25">
      <c r="AQ9481" s="1026"/>
      <c r="AR9481" s="1027"/>
    </row>
    <row r="9482" spans="43:44" x14ac:dyDescent="0.25">
      <c r="AQ9482" s="1026"/>
      <c r="AR9482" s="1027"/>
    </row>
    <row r="9483" spans="43:44" x14ac:dyDescent="0.25">
      <c r="AQ9483" s="1026"/>
      <c r="AR9483" s="1027"/>
    </row>
    <row r="9484" spans="43:44" x14ac:dyDescent="0.25">
      <c r="AQ9484" s="1026"/>
      <c r="AR9484" s="1027"/>
    </row>
    <row r="9485" spans="43:44" x14ac:dyDescent="0.25">
      <c r="AQ9485" s="1026"/>
      <c r="AR9485" s="1027"/>
    </row>
    <row r="9486" spans="43:44" x14ac:dyDescent="0.25">
      <c r="AQ9486" s="1026"/>
      <c r="AR9486" s="1027"/>
    </row>
    <row r="9487" spans="43:44" x14ac:dyDescent="0.25">
      <c r="AQ9487" s="1026"/>
      <c r="AR9487" s="1027"/>
    </row>
    <row r="9488" spans="43:44" x14ac:dyDescent="0.25">
      <c r="AQ9488" s="1026"/>
      <c r="AR9488" s="1027"/>
    </row>
    <row r="9489" spans="43:44" x14ac:dyDescent="0.25">
      <c r="AQ9489" s="1026"/>
      <c r="AR9489" s="1027"/>
    </row>
    <row r="9490" spans="43:44" x14ac:dyDescent="0.25">
      <c r="AQ9490" s="1026"/>
      <c r="AR9490" s="1027"/>
    </row>
    <row r="9491" spans="43:44" x14ac:dyDescent="0.25">
      <c r="AQ9491" s="1026"/>
      <c r="AR9491" s="1027"/>
    </row>
    <row r="9492" spans="43:44" x14ac:dyDescent="0.25">
      <c r="AQ9492" s="1026"/>
      <c r="AR9492" s="1027"/>
    </row>
    <row r="9493" spans="43:44" x14ac:dyDescent="0.25">
      <c r="AQ9493" s="1026"/>
      <c r="AR9493" s="1027"/>
    </row>
    <row r="9494" spans="43:44" x14ac:dyDescent="0.25">
      <c r="AQ9494" s="1026"/>
      <c r="AR9494" s="1027"/>
    </row>
    <row r="9495" spans="43:44" x14ac:dyDescent="0.25">
      <c r="AQ9495" s="1026"/>
      <c r="AR9495" s="1027"/>
    </row>
    <row r="9496" spans="43:44" x14ac:dyDescent="0.25">
      <c r="AQ9496" s="1026"/>
      <c r="AR9496" s="1027"/>
    </row>
    <row r="9497" spans="43:44" x14ac:dyDescent="0.25">
      <c r="AQ9497" s="1026"/>
      <c r="AR9497" s="1027"/>
    </row>
    <row r="9498" spans="43:44" x14ac:dyDescent="0.25">
      <c r="AQ9498" s="1026"/>
      <c r="AR9498" s="1027"/>
    </row>
    <row r="9499" spans="43:44" x14ac:dyDescent="0.25">
      <c r="AQ9499" s="1026"/>
      <c r="AR9499" s="1027"/>
    </row>
    <row r="9500" spans="43:44" x14ac:dyDescent="0.25">
      <c r="AQ9500" s="1026"/>
      <c r="AR9500" s="1027"/>
    </row>
    <row r="9501" spans="43:44" x14ac:dyDescent="0.25">
      <c r="AQ9501" s="1026"/>
      <c r="AR9501" s="1027"/>
    </row>
    <row r="9502" spans="43:44" x14ac:dyDescent="0.25">
      <c r="AQ9502" s="1026"/>
      <c r="AR9502" s="1027"/>
    </row>
    <row r="9503" spans="43:44" x14ac:dyDescent="0.25">
      <c r="AQ9503" s="1026"/>
      <c r="AR9503" s="1027"/>
    </row>
    <row r="9504" spans="43:44" x14ac:dyDescent="0.25">
      <c r="AQ9504" s="1026"/>
      <c r="AR9504" s="1027"/>
    </row>
    <row r="9505" spans="43:44" x14ac:dyDescent="0.25">
      <c r="AQ9505" s="1026"/>
      <c r="AR9505" s="1027"/>
    </row>
    <row r="9506" spans="43:44" x14ac:dyDescent="0.25">
      <c r="AQ9506" s="1026"/>
      <c r="AR9506" s="1027"/>
    </row>
    <row r="9507" spans="43:44" x14ac:dyDescent="0.25">
      <c r="AQ9507" s="1026"/>
      <c r="AR9507" s="1027"/>
    </row>
    <row r="9508" spans="43:44" x14ac:dyDescent="0.25">
      <c r="AQ9508" s="1026"/>
      <c r="AR9508" s="1027"/>
    </row>
    <row r="9509" spans="43:44" x14ac:dyDescent="0.25">
      <c r="AQ9509" s="1026"/>
      <c r="AR9509" s="1027"/>
    </row>
    <row r="9510" spans="43:44" x14ac:dyDescent="0.25">
      <c r="AQ9510" s="1026"/>
      <c r="AR9510" s="1027"/>
    </row>
    <row r="9511" spans="43:44" x14ac:dyDescent="0.25">
      <c r="AQ9511" s="1026"/>
      <c r="AR9511" s="1027"/>
    </row>
    <row r="9512" spans="43:44" x14ac:dyDescent="0.25">
      <c r="AQ9512" s="1026"/>
      <c r="AR9512" s="1027"/>
    </row>
    <row r="9513" spans="43:44" x14ac:dyDescent="0.25">
      <c r="AQ9513" s="1026"/>
      <c r="AR9513" s="1027"/>
    </row>
    <row r="9514" spans="43:44" x14ac:dyDescent="0.25">
      <c r="AQ9514" s="1026"/>
      <c r="AR9514" s="1027"/>
    </row>
    <row r="9515" spans="43:44" x14ac:dyDescent="0.25">
      <c r="AQ9515" s="1026"/>
      <c r="AR9515" s="1027"/>
    </row>
    <row r="9516" spans="43:44" x14ac:dyDescent="0.25">
      <c r="AQ9516" s="1026"/>
      <c r="AR9516" s="1027"/>
    </row>
    <row r="9517" spans="43:44" x14ac:dyDescent="0.25">
      <c r="AQ9517" s="1026"/>
      <c r="AR9517" s="1027"/>
    </row>
    <row r="9518" spans="43:44" x14ac:dyDescent="0.25">
      <c r="AQ9518" s="1026"/>
      <c r="AR9518" s="1027"/>
    </row>
    <row r="9519" spans="43:44" x14ac:dyDescent="0.25">
      <c r="AQ9519" s="1026"/>
      <c r="AR9519" s="1027"/>
    </row>
    <row r="9520" spans="43:44" x14ac:dyDescent="0.25">
      <c r="AQ9520" s="1026"/>
      <c r="AR9520" s="1027"/>
    </row>
    <row r="9521" spans="43:44" x14ac:dyDescent="0.25">
      <c r="AQ9521" s="1026"/>
      <c r="AR9521" s="1027"/>
    </row>
    <row r="9522" spans="43:44" x14ac:dyDescent="0.25">
      <c r="AQ9522" s="1026"/>
      <c r="AR9522" s="1027"/>
    </row>
    <row r="9523" spans="43:44" x14ac:dyDescent="0.25">
      <c r="AQ9523" s="1026"/>
      <c r="AR9523" s="1027"/>
    </row>
    <row r="9524" spans="43:44" x14ac:dyDescent="0.25">
      <c r="AQ9524" s="1026"/>
      <c r="AR9524" s="1027"/>
    </row>
    <row r="9525" spans="43:44" x14ac:dyDescent="0.25">
      <c r="AQ9525" s="1026"/>
      <c r="AR9525" s="1027"/>
    </row>
    <row r="9526" spans="43:44" x14ac:dyDescent="0.25">
      <c r="AQ9526" s="1026"/>
      <c r="AR9526" s="1027"/>
    </row>
    <row r="9527" spans="43:44" x14ac:dyDescent="0.25">
      <c r="AQ9527" s="1026"/>
      <c r="AR9527" s="1027"/>
    </row>
    <row r="9528" spans="43:44" x14ac:dyDescent="0.25">
      <c r="AQ9528" s="1026"/>
      <c r="AR9528" s="1027"/>
    </row>
    <row r="9529" spans="43:44" x14ac:dyDescent="0.25">
      <c r="AQ9529" s="1026"/>
      <c r="AR9529" s="1027"/>
    </row>
    <row r="9530" spans="43:44" x14ac:dyDescent="0.25">
      <c r="AQ9530" s="1026"/>
      <c r="AR9530" s="1027"/>
    </row>
    <row r="9531" spans="43:44" x14ac:dyDescent="0.25">
      <c r="AQ9531" s="1026"/>
      <c r="AR9531" s="1027"/>
    </row>
    <row r="9532" spans="43:44" x14ac:dyDescent="0.25">
      <c r="AQ9532" s="1026"/>
      <c r="AR9532" s="1027"/>
    </row>
    <row r="9533" spans="43:44" x14ac:dyDescent="0.25">
      <c r="AQ9533" s="1026"/>
      <c r="AR9533" s="1027"/>
    </row>
    <row r="9534" spans="43:44" x14ac:dyDescent="0.25">
      <c r="AQ9534" s="1026"/>
      <c r="AR9534" s="1027"/>
    </row>
    <row r="9535" spans="43:44" x14ac:dyDescent="0.25">
      <c r="AQ9535" s="1026"/>
      <c r="AR9535" s="1027"/>
    </row>
    <row r="9536" spans="43:44" x14ac:dyDescent="0.25">
      <c r="AQ9536" s="1026"/>
      <c r="AR9536" s="1027"/>
    </row>
    <row r="9537" spans="43:44" x14ac:dyDescent="0.25">
      <c r="AQ9537" s="1026"/>
      <c r="AR9537" s="1027"/>
    </row>
    <row r="9538" spans="43:44" x14ac:dyDescent="0.25">
      <c r="AQ9538" s="1026"/>
      <c r="AR9538" s="1027"/>
    </row>
    <row r="9539" spans="43:44" x14ac:dyDescent="0.25">
      <c r="AQ9539" s="1026"/>
      <c r="AR9539" s="1027"/>
    </row>
    <row r="9540" spans="43:44" x14ac:dyDescent="0.25">
      <c r="AQ9540" s="1026"/>
      <c r="AR9540" s="1027"/>
    </row>
    <row r="9541" spans="43:44" x14ac:dyDescent="0.25">
      <c r="AQ9541" s="1026"/>
      <c r="AR9541" s="1027"/>
    </row>
    <row r="9542" spans="43:44" x14ac:dyDescent="0.25">
      <c r="AQ9542" s="1026"/>
      <c r="AR9542" s="1027"/>
    </row>
    <row r="9543" spans="43:44" x14ac:dyDescent="0.25">
      <c r="AQ9543" s="1026"/>
      <c r="AR9543" s="1027"/>
    </row>
    <row r="9544" spans="43:44" x14ac:dyDescent="0.25">
      <c r="AQ9544" s="1026"/>
      <c r="AR9544" s="1027"/>
    </row>
    <row r="9545" spans="43:44" x14ac:dyDescent="0.25">
      <c r="AQ9545" s="1026"/>
      <c r="AR9545" s="1027"/>
    </row>
    <row r="9546" spans="43:44" x14ac:dyDescent="0.25">
      <c r="AQ9546" s="1026"/>
      <c r="AR9546" s="1027"/>
    </row>
    <row r="9547" spans="43:44" x14ac:dyDescent="0.25">
      <c r="AQ9547" s="1026"/>
      <c r="AR9547" s="1027"/>
    </row>
    <row r="9548" spans="43:44" x14ac:dyDescent="0.25">
      <c r="AQ9548" s="1026"/>
      <c r="AR9548" s="1027"/>
    </row>
    <row r="9549" spans="43:44" x14ac:dyDescent="0.25">
      <c r="AQ9549" s="1026"/>
      <c r="AR9549" s="1027"/>
    </row>
    <row r="9550" spans="43:44" x14ac:dyDescent="0.25">
      <c r="AQ9550" s="1026"/>
      <c r="AR9550" s="1027"/>
    </row>
    <row r="9551" spans="43:44" x14ac:dyDescent="0.25">
      <c r="AQ9551" s="1026"/>
      <c r="AR9551" s="1027"/>
    </row>
    <row r="9552" spans="43:44" x14ac:dyDescent="0.25">
      <c r="AQ9552" s="1026"/>
      <c r="AR9552" s="1027"/>
    </row>
    <row r="9553" spans="43:44" x14ac:dyDescent="0.25">
      <c r="AQ9553" s="1026"/>
      <c r="AR9553" s="1027"/>
    </row>
    <row r="9554" spans="43:44" x14ac:dyDescent="0.25">
      <c r="AQ9554" s="1026"/>
      <c r="AR9554" s="1027"/>
    </row>
    <row r="9555" spans="43:44" x14ac:dyDescent="0.25">
      <c r="AQ9555" s="1026"/>
      <c r="AR9555" s="1027"/>
    </row>
    <row r="9556" spans="43:44" x14ac:dyDescent="0.25">
      <c r="AQ9556" s="1026"/>
      <c r="AR9556" s="1027"/>
    </row>
    <row r="9557" spans="43:44" x14ac:dyDescent="0.25">
      <c r="AQ9557" s="1026"/>
      <c r="AR9557" s="1027"/>
    </row>
    <row r="9558" spans="43:44" x14ac:dyDescent="0.25">
      <c r="AQ9558" s="1026"/>
      <c r="AR9558" s="1027"/>
    </row>
    <row r="9559" spans="43:44" x14ac:dyDescent="0.25">
      <c r="AQ9559" s="1026"/>
      <c r="AR9559" s="1027"/>
    </row>
    <row r="9560" spans="43:44" x14ac:dyDescent="0.25">
      <c r="AQ9560" s="1026"/>
      <c r="AR9560" s="1027"/>
    </row>
    <row r="9561" spans="43:44" x14ac:dyDescent="0.25">
      <c r="AQ9561" s="1026"/>
      <c r="AR9561" s="1027"/>
    </row>
    <row r="9562" spans="43:44" x14ac:dyDescent="0.25">
      <c r="AQ9562" s="1026"/>
      <c r="AR9562" s="1027"/>
    </row>
    <row r="9563" spans="43:44" x14ac:dyDescent="0.25">
      <c r="AQ9563" s="1026"/>
      <c r="AR9563" s="1027"/>
    </row>
    <row r="9564" spans="43:44" x14ac:dyDescent="0.25">
      <c r="AQ9564" s="1026"/>
      <c r="AR9564" s="1027"/>
    </row>
    <row r="9565" spans="43:44" x14ac:dyDescent="0.25">
      <c r="AQ9565" s="1026"/>
      <c r="AR9565" s="1027"/>
    </row>
    <row r="9566" spans="43:44" x14ac:dyDescent="0.25">
      <c r="AQ9566" s="1026"/>
      <c r="AR9566" s="1027"/>
    </row>
    <row r="9567" spans="43:44" x14ac:dyDescent="0.25">
      <c r="AQ9567" s="1026"/>
      <c r="AR9567" s="1027"/>
    </row>
    <row r="9568" spans="43:44" x14ac:dyDescent="0.25">
      <c r="AQ9568" s="1026"/>
      <c r="AR9568" s="1027"/>
    </row>
    <row r="9569" spans="43:44" x14ac:dyDescent="0.25">
      <c r="AQ9569" s="1026"/>
      <c r="AR9569" s="1027"/>
    </row>
    <row r="9570" spans="43:44" x14ac:dyDescent="0.25">
      <c r="AQ9570" s="1026"/>
      <c r="AR9570" s="1027"/>
    </row>
    <row r="9571" spans="43:44" x14ac:dyDescent="0.25">
      <c r="AQ9571" s="1026"/>
      <c r="AR9571" s="1027"/>
    </row>
    <row r="9572" spans="43:44" x14ac:dyDescent="0.25">
      <c r="AQ9572" s="1026"/>
      <c r="AR9572" s="1027"/>
    </row>
    <row r="9573" spans="43:44" x14ac:dyDescent="0.25">
      <c r="AQ9573" s="1026"/>
      <c r="AR9573" s="1027"/>
    </row>
    <row r="9574" spans="43:44" x14ac:dyDescent="0.25">
      <c r="AQ9574" s="1026"/>
      <c r="AR9574" s="1027"/>
    </row>
    <row r="9575" spans="43:44" x14ac:dyDescent="0.25">
      <c r="AQ9575" s="1026"/>
      <c r="AR9575" s="1027"/>
    </row>
    <row r="9576" spans="43:44" x14ac:dyDescent="0.25">
      <c r="AQ9576" s="1026"/>
      <c r="AR9576" s="1027"/>
    </row>
    <row r="9577" spans="43:44" x14ac:dyDescent="0.25">
      <c r="AQ9577" s="1026"/>
      <c r="AR9577" s="1027"/>
    </row>
    <row r="9578" spans="43:44" x14ac:dyDescent="0.25">
      <c r="AQ9578" s="1026"/>
      <c r="AR9578" s="1027"/>
    </row>
    <row r="9579" spans="43:44" x14ac:dyDescent="0.25">
      <c r="AQ9579" s="1026"/>
      <c r="AR9579" s="1027"/>
    </row>
    <row r="9580" spans="43:44" x14ac:dyDescent="0.25">
      <c r="AQ9580" s="1026"/>
      <c r="AR9580" s="1027"/>
    </row>
    <row r="9581" spans="43:44" x14ac:dyDescent="0.25">
      <c r="AQ9581" s="1026"/>
      <c r="AR9581" s="1027"/>
    </row>
    <row r="9582" spans="43:44" x14ac:dyDescent="0.25">
      <c r="AQ9582" s="1026"/>
      <c r="AR9582" s="1027"/>
    </row>
    <row r="9583" spans="43:44" x14ac:dyDescent="0.25">
      <c r="AQ9583" s="1026"/>
      <c r="AR9583" s="1027"/>
    </row>
    <row r="9584" spans="43:44" x14ac:dyDescent="0.25">
      <c r="AQ9584" s="1026"/>
      <c r="AR9584" s="1027"/>
    </row>
    <row r="9585" spans="43:44" x14ac:dyDescent="0.25">
      <c r="AQ9585" s="1026"/>
      <c r="AR9585" s="1027"/>
    </row>
    <row r="9586" spans="43:44" x14ac:dyDescent="0.25">
      <c r="AQ9586" s="1026"/>
      <c r="AR9586" s="1027"/>
    </row>
    <row r="9587" spans="43:44" x14ac:dyDescent="0.25">
      <c r="AQ9587" s="1026"/>
      <c r="AR9587" s="1027"/>
    </row>
    <row r="9588" spans="43:44" x14ac:dyDescent="0.25">
      <c r="AQ9588" s="1026"/>
      <c r="AR9588" s="1027"/>
    </row>
    <row r="9589" spans="43:44" x14ac:dyDescent="0.25">
      <c r="AQ9589" s="1026"/>
      <c r="AR9589" s="1027"/>
    </row>
    <row r="9590" spans="43:44" x14ac:dyDescent="0.25">
      <c r="AQ9590" s="1026"/>
      <c r="AR9590" s="1027"/>
    </row>
    <row r="9591" spans="43:44" x14ac:dyDescent="0.25">
      <c r="AQ9591" s="1026"/>
      <c r="AR9591" s="1027"/>
    </row>
    <row r="9592" spans="43:44" x14ac:dyDescent="0.25">
      <c r="AQ9592" s="1026"/>
      <c r="AR9592" s="1027"/>
    </row>
    <row r="9593" spans="43:44" x14ac:dyDescent="0.25">
      <c r="AQ9593" s="1026"/>
      <c r="AR9593" s="1027"/>
    </row>
    <row r="9594" spans="43:44" x14ac:dyDescent="0.25">
      <c r="AQ9594" s="1026"/>
      <c r="AR9594" s="1027"/>
    </row>
    <row r="9595" spans="43:44" x14ac:dyDescent="0.25">
      <c r="AQ9595" s="1026"/>
      <c r="AR9595" s="1027"/>
    </row>
    <row r="9596" spans="43:44" x14ac:dyDescent="0.25">
      <c r="AQ9596" s="1026"/>
      <c r="AR9596" s="1027"/>
    </row>
    <row r="9597" spans="43:44" x14ac:dyDescent="0.25">
      <c r="AQ9597" s="1026"/>
      <c r="AR9597" s="1027"/>
    </row>
    <row r="9598" spans="43:44" x14ac:dyDescent="0.25">
      <c r="AQ9598" s="1026"/>
      <c r="AR9598" s="1027"/>
    </row>
    <row r="9599" spans="43:44" x14ac:dyDescent="0.25">
      <c r="AQ9599" s="1026"/>
      <c r="AR9599" s="1027"/>
    </row>
    <row r="9600" spans="43:44" x14ac:dyDescent="0.25">
      <c r="AQ9600" s="1026"/>
      <c r="AR9600" s="1027"/>
    </row>
    <row r="9601" spans="43:44" x14ac:dyDescent="0.25">
      <c r="AQ9601" s="1026"/>
      <c r="AR9601" s="1027"/>
    </row>
    <row r="9602" spans="43:44" x14ac:dyDescent="0.25">
      <c r="AQ9602" s="1026"/>
      <c r="AR9602" s="1027"/>
    </row>
    <row r="9603" spans="43:44" x14ac:dyDescent="0.25">
      <c r="AQ9603" s="1026"/>
      <c r="AR9603" s="1027"/>
    </row>
    <row r="9604" spans="43:44" x14ac:dyDescent="0.25">
      <c r="AQ9604" s="1026"/>
      <c r="AR9604" s="1027"/>
    </row>
    <row r="9605" spans="43:44" x14ac:dyDescent="0.25">
      <c r="AQ9605" s="1026"/>
      <c r="AR9605" s="1027"/>
    </row>
    <row r="9606" spans="43:44" x14ac:dyDescent="0.25">
      <c r="AQ9606" s="1026"/>
      <c r="AR9606" s="1027"/>
    </row>
    <row r="9607" spans="43:44" x14ac:dyDescent="0.25">
      <c r="AQ9607" s="1026"/>
      <c r="AR9607" s="1027"/>
    </row>
    <row r="9608" spans="43:44" x14ac:dyDescent="0.25">
      <c r="AQ9608" s="1026"/>
      <c r="AR9608" s="1027"/>
    </row>
    <row r="9609" spans="43:44" x14ac:dyDescent="0.25">
      <c r="AQ9609" s="1026"/>
      <c r="AR9609" s="1027"/>
    </row>
    <row r="9610" spans="43:44" x14ac:dyDescent="0.25">
      <c r="AQ9610" s="1026"/>
      <c r="AR9610" s="1027"/>
    </row>
    <row r="9611" spans="43:44" x14ac:dyDescent="0.25">
      <c r="AQ9611" s="1026"/>
      <c r="AR9611" s="1027"/>
    </row>
    <row r="9612" spans="43:44" x14ac:dyDescent="0.25">
      <c r="AQ9612" s="1026"/>
      <c r="AR9612" s="1027"/>
    </row>
    <row r="9613" spans="43:44" x14ac:dyDescent="0.25">
      <c r="AQ9613" s="1026"/>
      <c r="AR9613" s="1027"/>
    </row>
    <row r="9614" spans="43:44" x14ac:dyDescent="0.25">
      <c r="AQ9614" s="1026"/>
      <c r="AR9614" s="1027"/>
    </row>
    <row r="9615" spans="43:44" x14ac:dyDescent="0.25">
      <c r="AQ9615" s="1026"/>
      <c r="AR9615" s="1027"/>
    </row>
    <row r="9616" spans="43:44" x14ac:dyDescent="0.25">
      <c r="AQ9616" s="1026"/>
      <c r="AR9616" s="1027"/>
    </row>
    <row r="9617" spans="43:44" x14ac:dyDescent="0.25">
      <c r="AQ9617" s="1026"/>
      <c r="AR9617" s="1027"/>
    </row>
    <row r="9618" spans="43:44" x14ac:dyDescent="0.25">
      <c r="AQ9618" s="1026"/>
      <c r="AR9618" s="1027"/>
    </row>
    <row r="9619" spans="43:44" x14ac:dyDescent="0.25">
      <c r="AQ9619" s="1026"/>
      <c r="AR9619" s="1027"/>
    </row>
    <row r="9620" spans="43:44" x14ac:dyDescent="0.25">
      <c r="AQ9620" s="1026"/>
      <c r="AR9620" s="1027"/>
    </row>
    <row r="9621" spans="43:44" x14ac:dyDescent="0.25">
      <c r="AQ9621" s="1026"/>
      <c r="AR9621" s="1027"/>
    </row>
    <row r="9622" spans="43:44" x14ac:dyDescent="0.25">
      <c r="AQ9622" s="1026"/>
      <c r="AR9622" s="1027"/>
    </row>
    <row r="9623" spans="43:44" x14ac:dyDescent="0.25">
      <c r="AQ9623" s="1026"/>
      <c r="AR9623" s="1027"/>
    </row>
    <row r="9624" spans="43:44" x14ac:dyDescent="0.25">
      <c r="AQ9624" s="1026"/>
      <c r="AR9624" s="1027"/>
    </row>
    <row r="9625" spans="43:44" x14ac:dyDescent="0.25">
      <c r="AQ9625" s="1026"/>
      <c r="AR9625" s="1027"/>
    </row>
    <row r="9626" spans="43:44" x14ac:dyDescent="0.25">
      <c r="AQ9626" s="1026"/>
      <c r="AR9626" s="1027"/>
    </row>
    <row r="9627" spans="43:44" x14ac:dyDescent="0.25">
      <c r="AQ9627" s="1026"/>
      <c r="AR9627" s="1027"/>
    </row>
    <row r="9628" spans="43:44" x14ac:dyDescent="0.25">
      <c r="AQ9628" s="1026"/>
      <c r="AR9628" s="1027"/>
    </row>
    <row r="9629" spans="43:44" x14ac:dyDescent="0.25">
      <c r="AQ9629" s="1026"/>
      <c r="AR9629" s="1027"/>
    </row>
    <row r="9630" spans="43:44" x14ac:dyDescent="0.25">
      <c r="AQ9630" s="1026"/>
      <c r="AR9630" s="1027"/>
    </row>
    <row r="9631" spans="43:44" x14ac:dyDescent="0.25">
      <c r="AQ9631" s="1026"/>
      <c r="AR9631" s="1027"/>
    </row>
    <row r="9632" spans="43:44" x14ac:dyDescent="0.25">
      <c r="AQ9632" s="1026"/>
      <c r="AR9632" s="1027"/>
    </row>
    <row r="9633" spans="43:44" x14ac:dyDescent="0.25">
      <c r="AQ9633" s="1026"/>
      <c r="AR9633" s="1027"/>
    </row>
    <row r="9634" spans="43:44" x14ac:dyDescent="0.25">
      <c r="AQ9634" s="1026"/>
      <c r="AR9634" s="1027"/>
    </row>
    <row r="9635" spans="43:44" x14ac:dyDescent="0.25">
      <c r="AQ9635" s="1026"/>
      <c r="AR9635" s="1027"/>
    </row>
    <row r="9636" spans="43:44" x14ac:dyDescent="0.25">
      <c r="AQ9636" s="1026"/>
      <c r="AR9636" s="1027"/>
    </row>
    <row r="9637" spans="43:44" x14ac:dyDescent="0.25">
      <c r="AQ9637" s="1026"/>
      <c r="AR9637" s="1027"/>
    </row>
    <row r="9638" spans="43:44" x14ac:dyDescent="0.25">
      <c r="AQ9638" s="1026"/>
      <c r="AR9638" s="1027"/>
    </row>
    <row r="9639" spans="43:44" x14ac:dyDescent="0.25">
      <c r="AQ9639" s="1026"/>
      <c r="AR9639" s="1027"/>
    </row>
    <row r="9640" spans="43:44" x14ac:dyDescent="0.25">
      <c r="AQ9640" s="1026"/>
      <c r="AR9640" s="1027"/>
    </row>
    <row r="9641" spans="43:44" x14ac:dyDescent="0.25">
      <c r="AQ9641" s="1026"/>
      <c r="AR9641" s="1027"/>
    </row>
    <row r="9642" spans="43:44" x14ac:dyDescent="0.25">
      <c r="AQ9642" s="1026"/>
      <c r="AR9642" s="1027"/>
    </row>
    <row r="9643" spans="43:44" x14ac:dyDescent="0.25">
      <c r="AQ9643" s="1026"/>
      <c r="AR9643" s="1027"/>
    </row>
    <row r="9644" spans="43:44" x14ac:dyDescent="0.25">
      <c r="AQ9644" s="1026"/>
      <c r="AR9644" s="1027"/>
    </row>
    <row r="9645" spans="43:44" x14ac:dyDescent="0.25">
      <c r="AQ9645" s="1026"/>
      <c r="AR9645" s="1027"/>
    </row>
    <row r="9646" spans="43:44" x14ac:dyDescent="0.25">
      <c r="AQ9646" s="1026"/>
      <c r="AR9646" s="1027"/>
    </row>
    <row r="9647" spans="43:44" x14ac:dyDescent="0.25">
      <c r="AQ9647" s="1026"/>
      <c r="AR9647" s="1027"/>
    </row>
    <row r="9648" spans="43:44" x14ac:dyDescent="0.25">
      <c r="AQ9648" s="1026"/>
      <c r="AR9648" s="1027"/>
    </row>
    <row r="9649" spans="43:44" x14ac:dyDescent="0.25">
      <c r="AQ9649" s="1026"/>
      <c r="AR9649" s="1027"/>
    </row>
    <row r="9650" spans="43:44" x14ac:dyDescent="0.25">
      <c r="AQ9650" s="1026"/>
      <c r="AR9650" s="1027"/>
    </row>
    <row r="9651" spans="43:44" x14ac:dyDescent="0.25">
      <c r="AQ9651" s="1026"/>
      <c r="AR9651" s="1027"/>
    </row>
    <row r="9652" spans="43:44" x14ac:dyDescent="0.25">
      <c r="AQ9652" s="1026"/>
      <c r="AR9652" s="1027"/>
    </row>
    <row r="9653" spans="43:44" x14ac:dyDescent="0.25">
      <c r="AQ9653" s="1026"/>
      <c r="AR9653" s="1027"/>
    </row>
    <row r="9654" spans="43:44" x14ac:dyDescent="0.25">
      <c r="AQ9654" s="1026"/>
      <c r="AR9654" s="1027"/>
    </row>
    <row r="9655" spans="43:44" x14ac:dyDescent="0.25">
      <c r="AQ9655" s="1026"/>
      <c r="AR9655" s="1027"/>
    </row>
    <row r="9656" spans="43:44" x14ac:dyDescent="0.25">
      <c r="AQ9656" s="1026"/>
      <c r="AR9656" s="1027"/>
    </row>
    <row r="9657" spans="43:44" x14ac:dyDescent="0.25">
      <c r="AQ9657" s="1026"/>
      <c r="AR9657" s="1027"/>
    </row>
    <row r="9658" spans="43:44" x14ac:dyDescent="0.25">
      <c r="AQ9658" s="1026"/>
      <c r="AR9658" s="1027"/>
    </row>
    <row r="9659" spans="43:44" x14ac:dyDescent="0.25">
      <c r="AQ9659" s="1026"/>
      <c r="AR9659" s="1027"/>
    </row>
    <row r="9660" spans="43:44" x14ac:dyDescent="0.25">
      <c r="AQ9660" s="1026"/>
      <c r="AR9660" s="1027"/>
    </row>
    <row r="9661" spans="43:44" x14ac:dyDescent="0.25">
      <c r="AQ9661" s="1026"/>
      <c r="AR9661" s="1027"/>
    </row>
    <row r="9662" spans="43:44" x14ac:dyDescent="0.25">
      <c r="AQ9662" s="1026"/>
      <c r="AR9662" s="1027"/>
    </row>
    <row r="9663" spans="43:44" x14ac:dyDescent="0.25">
      <c r="AQ9663" s="1026"/>
      <c r="AR9663" s="1027"/>
    </row>
    <row r="9664" spans="43:44" x14ac:dyDescent="0.25">
      <c r="AQ9664" s="1026"/>
      <c r="AR9664" s="1027"/>
    </row>
    <row r="9665" spans="43:44" x14ac:dyDescent="0.25">
      <c r="AQ9665" s="1026"/>
      <c r="AR9665" s="1027"/>
    </row>
    <row r="9666" spans="43:44" x14ac:dyDescent="0.25">
      <c r="AQ9666" s="1026"/>
      <c r="AR9666" s="1027"/>
    </row>
    <row r="9667" spans="43:44" x14ac:dyDescent="0.25">
      <c r="AQ9667" s="1026"/>
      <c r="AR9667" s="1027"/>
    </row>
    <row r="9668" spans="43:44" x14ac:dyDescent="0.25">
      <c r="AQ9668" s="1026"/>
      <c r="AR9668" s="1027"/>
    </row>
    <row r="9669" spans="43:44" x14ac:dyDescent="0.25">
      <c r="AQ9669" s="1026"/>
      <c r="AR9669" s="1027"/>
    </row>
    <row r="9670" spans="43:44" x14ac:dyDescent="0.25">
      <c r="AQ9670" s="1026"/>
      <c r="AR9670" s="1027"/>
    </row>
    <row r="9671" spans="43:44" x14ac:dyDescent="0.25">
      <c r="AQ9671" s="1026"/>
      <c r="AR9671" s="1027"/>
    </row>
    <row r="9672" spans="43:44" x14ac:dyDescent="0.25">
      <c r="AQ9672" s="1026"/>
      <c r="AR9672" s="1027"/>
    </row>
    <row r="9673" spans="43:44" x14ac:dyDescent="0.25">
      <c r="AQ9673" s="1026"/>
      <c r="AR9673" s="1027"/>
    </row>
    <row r="9674" spans="43:44" x14ac:dyDescent="0.25">
      <c r="AQ9674" s="1026"/>
      <c r="AR9674" s="1027"/>
    </row>
    <row r="9675" spans="43:44" x14ac:dyDescent="0.25">
      <c r="AQ9675" s="1026"/>
      <c r="AR9675" s="1027"/>
    </row>
    <row r="9676" spans="43:44" x14ac:dyDescent="0.25">
      <c r="AQ9676" s="1026"/>
      <c r="AR9676" s="1027"/>
    </row>
    <row r="9677" spans="43:44" x14ac:dyDescent="0.25">
      <c r="AQ9677" s="1026"/>
      <c r="AR9677" s="1027"/>
    </row>
    <row r="9678" spans="43:44" x14ac:dyDescent="0.25">
      <c r="AQ9678" s="1026"/>
      <c r="AR9678" s="1027"/>
    </row>
    <row r="9679" spans="43:44" x14ac:dyDescent="0.25">
      <c r="AQ9679" s="1026"/>
      <c r="AR9679" s="1027"/>
    </row>
    <row r="9680" spans="43:44" x14ac:dyDescent="0.25">
      <c r="AQ9680" s="1026"/>
      <c r="AR9680" s="1027"/>
    </row>
    <row r="9681" spans="43:44" x14ac:dyDescent="0.25">
      <c r="AQ9681" s="1026"/>
      <c r="AR9681" s="1027"/>
    </row>
    <row r="9682" spans="43:44" x14ac:dyDescent="0.25">
      <c r="AQ9682" s="1026"/>
      <c r="AR9682" s="1027"/>
    </row>
    <row r="9683" spans="43:44" x14ac:dyDescent="0.25">
      <c r="AQ9683" s="1026"/>
      <c r="AR9683" s="1027"/>
    </row>
    <row r="9684" spans="43:44" x14ac:dyDescent="0.25">
      <c r="AQ9684" s="1026"/>
      <c r="AR9684" s="1027"/>
    </row>
    <row r="9685" spans="43:44" x14ac:dyDescent="0.25">
      <c r="AQ9685" s="1026"/>
      <c r="AR9685" s="1027"/>
    </row>
    <row r="9686" spans="43:44" x14ac:dyDescent="0.25">
      <c r="AQ9686" s="1026"/>
      <c r="AR9686" s="1027"/>
    </row>
    <row r="9687" spans="43:44" x14ac:dyDescent="0.25">
      <c r="AQ9687" s="1026"/>
      <c r="AR9687" s="1027"/>
    </row>
    <row r="9688" spans="43:44" x14ac:dyDescent="0.25">
      <c r="AQ9688" s="1026"/>
      <c r="AR9688" s="1027"/>
    </row>
    <row r="9689" spans="43:44" x14ac:dyDescent="0.25">
      <c r="AQ9689" s="1026"/>
      <c r="AR9689" s="1027"/>
    </row>
    <row r="9690" spans="43:44" x14ac:dyDescent="0.25">
      <c r="AQ9690" s="1026"/>
      <c r="AR9690" s="1027"/>
    </row>
    <row r="9691" spans="43:44" x14ac:dyDescent="0.25">
      <c r="AQ9691" s="1026"/>
      <c r="AR9691" s="1027"/>
    </row>
    <row r="9692" spans="43:44" x14ac:dyDescent="0.25">
      <c r="AQ9692" s="1026"/>
      <c r="AR9692" s="1027"/>
    </row>
    <row r="9693" spans="43:44" x14ac:dyDescent="0.25">
      <c r="AQ9693" s="1026"/>
      <c r="AR9693" s="1027"/>
    </row>
    <row r="9694" spans="43:44" x14ac:dyDescent="0.25">
      <c r="AQ9694" s="1026"/>
      <c r="AR9694" s="1027"/>
    </row>
    <row r="9695" spans="43:44" x14ac:dyDescent="0.25">
      <c r="AQ9695" s="1026"/>
      <c r="AR9695" s="1027"/>
    </row>
    <row r="9696" spans="43:44" x14ac:dyDescent="0.25">
      <c r="AQ9696" s="1026"/>
      <c r="AR9696" s="1027"/>
    </row>
    <row r="9697" spans="43:44" x14ac:dyDescent="0.25">
      <c r="AQ9697" s="1026"/>
      <c r="AR9697" s="1027"/>
    </row>
    <row r="9698" spans="43:44" x14ac:dyDescent="0.25">
      <c r="AQ9698" s="1026"/>
      <c r="AR9698" s="1027"/>
    </row>
    <row r="9699" spans="43:44" x14ac:dyDescent="0.25">
      <c r="AQ9699" s="1026"/>
      <c r="AR9699" s="1027"/>
    </row>
    <row r="9700" spans="43:44" x14ac:dyDescent="0.25">
      <c r="AQ9700" s="1026"/>
      <c r="AR9700" s="1027"/>
    </row>
    <row r="9701" spans="43:44" x14ac:dyDescent="0.25">
      <c r="AQ9701" s="1026"/>
      <c r="AR9701" s="1027"/>
    </row>
    <row r="9702" spans="43:44" x14ac:dyDescent="0.25">
      <c r="AQ9702" s="1026"/>
      <c r="AR9702" s="1027"/>
    </row>
    <row r="9703" spans="43:44" x14ac:dyDescent="0.25">
      <c r="AQ9703" s="1026"/>
      <c r="AR9703" s="1027"/>
    </row>
    <row r="9704" spans="43:44" x14ac:dyDescent="0.25">
      <c r="AQ9704" s="1026"/>
      <c r="AR9704" s="1027"/>
    </row>
    <row r="9705" spans="43:44" x14ac:dyDescent="0.25">
      <c r="AQ9705" s="1026"/>
      <c r="AR9705" s="1027"/>
    </row>
    <row r="9706" spans="43:44" x14ac:dyDescent="0.25">
      <c r="AQ9706" s="1026"/>
      <c r="AR9706" s="1027"/>
    </row>
    <row r="9707" spans="43:44" x14ac:dyDescent="0.25">
      <c r="AQ9707" s="1026"/>
      <c r="AR9707" s="1027"/>
    </row>
    <row r="9708" spans="43:44" x14ac:dyDescent="0.25">
      <c r="AQ9708" s="1026"/>
      <c r="AR9708" s="1027"/>
    </row>
    <row r="9709" spans="43:44" x14ac:dyDescent="0.25">
      <c r="AQ9709" s="1026"/>
      <c r="AR9709" s="1027"/>
    </row>
    <row r="9710" spans="43:44" x14ac:dyDescent="0.25">
      <c r="AQ9710" s="1026"/>
      <c r="AR9710" s="1027"/>
    </row>
    <row r="9711" spans="43:44" x14ac:dyDescent="0.25">
      <c r="AQ9711" s="1026"/>
      <c r="AR9711" s="1027"/>
    </row>
    <row r="9712" spans="43:44" x14ac:dyDescent="0.25">
      <c r="AQ9712" s="1026"/>
      <c r="AR9712" s="1027"/>
    </row>
    <row r="9713" spans="43:44" x14ac:dyDescent="0.25">
      <c r="AQ9713" s="1026"/>
      <c r="AR9713" s="1027"/>
    </row>
    <row r="9714" spans="43:44" x14ac:dyDescent="0.25">
      <c r="AQ9714" s="1026"/>
      <c r="AR9714" s="1027"/>
    </row>
    <row r="9715" spans="43:44" x14ac:dyDescent="0.25">
      <c r="AQ9715" s="1026"/>
      <c r="AR9715" s="1027"/>
    </row>
    <row r="9716" spans="43:44" x14ac:dyDescent="0.25">
      <c r="AQ9716" s="1026"/>
      <c r="AR9716" s="1027"/>
    </row>
    <row r="9717" spans="43:44" x14ac:dyDescent="0.25">
      <c r="AQ9717" s="1026"/>
      <c r="AR9717" s="1027"/>
    </row>
    <row r="9718" spans="43:44" x14ac:dyDescent="0.25">
      <c r="AQ9718" s="1026"/>
      <c r="AR9718" s="1027"/>
    </row>
    <row r="9719" spans="43:44" x14ac:dyDescent="0.25">
      <c r="AQ9719" s="1026"/>
      <c r="AR9719" s="1027"/>
    </row>
    <row r="9720" spans="43:44" x14ac:dyDescent="0.25">
      <c r="AQ9720" s="1026"/>
      <c r="AR9720" s="1027"/>
    </row>
    <row r="9721" spans="43:44" x14ac:dyDescent="0.25">
      <c r="AQ9721" s="1026"/>
      <c r="AR9721" s="1027"/>
    </row>
    <row r="9722" spans="43:44" x14ac:dyDescent="0.25">
      <c r="AQ9722" s="1026"/>
      <c r="AR9722" s="1027"/>
    </row>
    <row r="9723" spans="43:44" x14ac:dyDescent="0.25">
      <c r="AQ9723" s="1026"/>
      <c r="AR9723" s="1027"/>
    </row>
    <row r="9724" spans="43:44" x14ac:dyDescent="0.25">
      <c r="AQ9724" s="1026"/>
      <c r="AR9724" s="1027"/>
    </row>
    <row r="9725" spans="43:44" x14ac:dyDescent="0.25">
      <c r="AQ9725" s="1026"/>
      <c r="AR9725" s="1027"/>
    </row>
    <row r="9726" spans="43:44" x14ac:dyDescent="0.25">
      <c r="AQ9726" s="1026"/>
      <c r="AR9726" s="1027"/>
    </row>
    <row r="9727" spans="43:44" x14ac:dyDescent="0.25">
      <c r="AQ9727" s="1026"/>
      <c r="AR9727" s="1027"/>
    </row>
    <row r="9728" spans="43:44" x14ac:dyDescent="0.25">
      <c r="AQ9728" s="1026"/>
      <c r="AR9728" s="1027"/>
    </row>
    <row r="9729" spans="43:44" x14ac:dyDescent="0.25">
      <c r="AQ9729" s="1026"/>
      <c r="AR9729" s="1027"/>
    </row>
    <row r="9730" spans="43:44" x14ac:dyDescent="0.25">
      <c r="AQ9730" s="1026"/>
      <c r="AR9730" s="1027"/>
    </row>
    <row r="9731" spans="43:44" x14ac:dyDescent="0.25">
      <c r="AQ9731" s="1026"/>
      <c r="AR9731" s="1027"/>
    </row>
    <row r="9732" spans="43:44" x14ac:dyDescent="0.25">
      <c r="AQ9732" s="1026"/>
      <c r="AR9732" s="1027"/>
    </row>
    <row r="9733" spans="43:44" x14ac:dyDescent="0.25">
      <c r="AQ9733" s="1026"/>
      <c r="AR9733" s="1027"/>
    </row>
    <row r="9734" spans="43:44" x14ac:dyDescent="0.25">
      <c r="AQ9734" s="1026"/>
      <c r="AR9734" s="1027"/>
    </row>
    <row r="9735" spans="43:44" x14ac:dyDescent="0.25">
      <c r="AQ9735" s="1026"/>
      <c r="AR9735" s="1027"/>
    </row>
    <row r="9736" spans="43:44" x14ac:dyDescent="0.25">
      <c r="AQ9736" s="1026"/>
      <c r="AR9736" s="1027"/>
    </row>
    <row r="9737" spans="43:44" x14ac:dyDescent="0.25">
      <c r="AQ9737" s="1026"/>
      <c r="AR9737" s="1027"/>
    </row>
    <row r="9738" spans="43:44" x14ac:dyDescent="0.25">
      <c r="AQ9738" s="1026"/>
      <c r="AR9738" s="1027"/>
    </row>
    <row r="9739" spans="43:44" x14ac:dyDescent="0.25">
      <c r="AQ9739" s="1026"/>
      <c r="AR9739" s="1027"/>
    </row>
    <row r="9740" spans="43:44" x14ac:dyDescent="0.25">
      <c r="AQ9740" s="1026"/>
      <c r="AR9740" s="1027"/>
    </row>
    <row r="9741" spans="43:44" x14ac:dyDescent="0.25">
      <c r="AQ9741" s="1026"/>
      <c r="AR9741" s="1027"/>
    </row>
    <row r="9742" spans="43:44" x14ac:dyDescent="0.25">
      <c r="AQ9742" s="1026"/>
      <c r="AR9742" s="1027"/>
    </row>
    <row r="9743" spans="43:44" x14ac:dyDescent="0.25">
      <c r="AQ9743" s="1026"/>
      <c r="AR9743" s="1027"/>
    </row>
    <row r="9744" spans="43:44" x14ac:dyDescent="0.25">
      <c r="AQ9744" s="1026"/>
      <c r="AR9744" s="1027"/>
    </row>
    <row r="9745" spans="43:44" x14ac:dyDescent="0.25">
      <c r="AQ9745" s="1026"/>
      <c r="AR9745" s="1027"/>
    </row>
    <row r="9746" spans="43:44" x14ac:dyDescent="0.25">
      <c r="AQ9746" s="1026"/>
      <c r="AR9746" s="1027"/>
    </row>
    <row r="9747" spans="43:44" x14ac:dyDescent="0.25">
      <c r="AQ9747" s="1026"/>
      <c r="AR9747" s="1027"/>
    </row>
    <row r="9748" spans="43:44" x14ac:dyDescent="0.25">
      <c r="AQ9748" s="1026"/>
      <c r="AR9748" s="1027"/>
    </row>
    <row r="9749" spans="43:44" x14ac:dyDescent="0.25">
      <c r="AQ9749" s="1026"/>
      <c r="AR9749" s="1027"/>
    </row>
    <row r="9750" spans="43:44" x14ac:dyDescent="0.25">
      <c r="AQ9750" s="1026"/>
      <c r="AR9750" s="1027"/>
    </row>
    <row r="9751" spans="43:44" x14ac:dyDescent="0.25">
      <c r="AQ9751" s="1026"/>
      <c r="AR9751" s="1027"/>
    </row>
    <row r="9752" spans="43:44" x14ac:dyDescent="0.25">
      <c r="AQ9752" s="1026"/>
      <c r="AR9752" s="1027"/>
    </row>
    <row r="9753" spans="43:44" x14ac:dyDescent="0.25">
      <c r="AQ9753" s="1026"/>
      <c r="AR9753" s="1027"/>
    </row>
    <row r="9754" spans="43:44" x14ac:dyDescent="0.25">
      <c r="AQ9754" s="1026"/>
      <c r="AR9754" s="1027"/>
    </row>
    <row r="9755" spans="43:44" x14ac:dyDescent="0.25">
      <c r="AQ9755" s="1026"/>
      <c r="AR9755" s="1027"/>
    </row>
    <row r="9756" spans="43:44" x14ac:dyDescent="0.25">
      <c r="AQ9756" s="1026"/>
      <c r="AR9756" s="1027"/>
    </row>
    <row r="9757" spans="43:44" x14ac:dyDescent="0.25">
      <c r="AQ9757" s="1026"/>
      <c r="AR9757" s="1027"/>
    </row>
    <row r="9758" spans="43:44" x14ac:dyDescent="0.25">
      <c r="AQ9758" s="1026"/>
      <c r="AR9758" s="1027"/>
    </row>
    <row r="9759" spans="43:44" x14ac:dyDescent="0.25">
      <c r="AQ9759" s="1026"/>
      <c r="AR9759" s="1027"/>
    </row>
    <row r="9760" spans="43:44" x14ac:dyDescent="0.25">
      <c r="AQ9760" s="1026"/>
      <c r="AR9760" s="1027"/>
    </row>
    <row r="9761" spans="43:44" x14ac:dyDescent="0.25">
      <c r="AQ9761" s="1026"/>
      <c r="AR9761" s="1027"/>
    </row>
    <row r="9762" spans="43:44" x14ac:dyDescent="0.25">
      <c r="AQ9762" s="1026"/>
      <c r="AR9762" s="1027"/>
    </row>
    <row r="9763" spans="43:44" x14ac:dyDescent="0.25">
      <c r="AQ9763" s="1026"/>
      <c r="AR9763" s="1027"/>
    </row>
    <row r="9764" spans="43:44" x14ac:dyDescent="0.25">
      <c r="AQ9764" s="1026"/>
      <c r="AR9764" s="1027"/>
    </row>
    <row r="9765" spans="43:44" x14ac:dyDescent="0.25">
      <c r="AQ9765" s="1026"/>
      <c r="AR9765" s="1027"/>
    </row>
    <row r="9766" spans="43:44" x14ac:dyDescent="0.25">
      <c r="AQ9766" s="1026"/>
      <c r="AR9766" s="1027"/>
    </row>
    <row r="9767" spans="43:44" x14ac:dyDescent="0.25">
      <c r="AQ9767" s="1026"/>
      <c r="AR9767" s="1027"/>
    </row>
    <row r="9768" spans="43:44" x14ac:dyDescent="0.25">
      <c r="AQ9768" s="1026"/>
      <c r="AR9768" s="1027"/>
    </row>
    <row r="9769" spans="43:44" x14ac:dyDescent="0.25">
      <c r="AQ9769" s="1026"/>
      <c r="AR9769" s="1027"/>
    </row>
    <row r="9770" spans="43:44" x14ac:dyDescent="0.25">
      <c r="AQ9770" s="1026"/>
      <c r="AR9770" s="1027"/>
    </row>
    <row r="9771" spans="43:44" x14ac:dyDescent="0.25">
      <c r="AQ9771" s="1026"/>
      <c r="AR9771" s="1027"/>
    </row>
    <row r="9772" spans="43:44" x14ac:dyDescent="0.25">
      <c r="AQ9772" s="1026"/>
      <c r="AR9772" s="1027"/>
    </row>
    <row r="9773" spans="43:44" x14ac:dyDescent="0.25">
      <c r="AQ9773" s="1026"/>
      <c r="AR9773" s="1027"/>
    </row>
    <row r="9774" spans="43:44" x14ac:dyDescent="0.25">
      <c r="AQ9774" s="1026"/>
      <c r="AR9774" s="1027"/>
    </row>
    <row r="9775" spans="43:44" x14ac:dyDescent="0.25">
      <c r="AQ9775" s="1026"/>
      <c r="AR9775" s="1027"/>
    </row>
    <row r="9776" spans="43:44" x14ac:dyDescent="0.25">
      <c r="AQ9776" s="1026"/>
      <c r="AR9776" s="1027"/>
    </row>
    <row r="9777" spans="43:44" x14ac:dyDescent="0.25">
      <c r="AQ9777" s="1026"/>
      <c r="AR9777" s="1027"/>
    </row>
    <row r="9778" spans="43:44" x14ac:dyDescent="0.25">
      <c r="AQ9778" s="1026"/>
      <c r="AR9778" s="1027"/>
    </row>
    <row r="9779" spans="43:44" x14ac:dyDescent="0.25">
      <c r="AQ9779" s="1026"/>
      <c r="AR9779" s="1027"/>
    </row>
    <row r="9780" spans="43:44" x14ac:dyDescent="0.25">
      <c r="AQ9780" s="1026"/>
      <c r="AR9780" s="1027"/>
    </row>
    <row r="9781" spans="43:44" x14ac:dyDescent="0.25">
      <c r="AQ9781" s="1026"/>
      <c r="AR9781" s="1027"/>
    </row>
    <row r="9782" spans="43:44" x14ac:dyDescent="0.25">
      <c r="AQ9782" s="1026"/>
      <c r="AR9782" s="1027"/>
    </row>
    <row r="9783" spans="43:44" x14ac:dyDescent="0.25">
      <c r="AQ9783" s="1026"/>
      <c r="AR9783" s="1027"/>
    </row>
    <row r="9784" spans="43:44" x14ac:dyDescent="0.25">
      <c r="AQ9784" s="1026"/>
      <c r="AR9784" s="1027"/>
    </row>
    <row r="9785" spans="43:44" x14ac:dyDescent="0.25">
      <c r="AQ9785" s="1026"/>
      <c r="AR9785" s="1027"/>
    </row>
    <row r="9786" spans="43:44" x14ac:dyDescent="0.25">
      <c r="AQ9786" s="1026"/>
      <c r="AR9786" s="1027"/>
    </row>
    <row r="9787" spans="43:44" x14ac:dyDescent="0.25">
      <c r="AQ9787" s="1026"/>
      <c r="AR9787" s="1027"/>
    </row>
    <row r="9788" spans="43:44" x14ac:dyDescent="0.25">
      <c r="AQ9788" s="1026"/>
      <c r="AR9788" s="1027"/>
    </row>
    <row r="9789" spans="43:44" x14ac:dyDescent="0.25">
      <c r="AQ9789" s="1026"/>
      <c r="AR9789" s="1027"/>
    </row>
    <row r="9790" spans="43:44" x14ac:dyDescent="0.25">
      <c r="AQ9790" s="1026"/>
      <c r="AR9790" s="1027"/>
    </row>
    <row r="9791" spans="43:44" x14ac:dyDescent="0.25">
      <c r="AQ9791" s="1026"/>
      <c r="AR9791" s="1027"/>
    </row>
    <row r="9792" spans="43:44" x14ac:dyDescent="0.25">
      <c r="AQ9792" s="1026"/>
      <c r="AR9792" s="1027"/>
    </row>
    <row r="9793" spans="43:44" x14ac:dyDescent="0.25">
      <c r="AQ9793" s="1026"/>
      <c r="AR9793" s="1027"/>
    </row>
    <row r="9794" spans="43:44" x14ac:dyDescent="0.25">
      <c r="AQ9794" s="1026"/>
      <c r="AR9794" s="1027"/>
    </row>
    <row r="9795" spans="43:44" x14ac:dyDescent="0.25">
      <c r="AQ9795" s="1026"/>
      <c r="AR9795" s="1027"/>
    </row>
    <row r="9796" spans="43:44" x14ac:dyDescent="0.25">
      <c r="AQ9796" s="1026"/>
      <c r="AR9796" s="1027"/>
    </row>
    <row r="9797" spans="43:44" x14ac:dyDescent="0.25">
      <c r="AQ9797" s="1026"/>
      <c r="AR9797" s="1027"/>
    </row>
    <row r="9798" spans="43:44" x14ac:dyDescent="0.25">
      <c r="AQ9798" s="1026"/>
      <c r="AR9798" s="1027"/>
    </row>
    <row r="9799" spans="43:44" x14ac:dyDescent="0.25">
      <c r="AQ9799" s="1026"/>
      <c r="AR9799" s="1027"/>
    </row>
    <row r="9800" spans="43:44" x14ac:dyDescent="0.25">
      <c r="AQ9800" s="1026"/>
      <c r="AR9800" s="1027"/>
    </row>
    <row r="9801" spans="43:44" x14ac:dyDescent="0.25">
      <c r="AQ9801" s="1026"/>
      <c r="AR9801" s="1027"/>
    </row>
    <row r="9802" spans="43:44" x14ac:dyDescent="0.25">
      <c r="AQ9802" s="1026"/>
      <c r="AR9802" s="1027"/>
    </row>
    <row r="9803" spans="43:44" x14ac:dyDescent="0.25">
      <c r="AQ9803" s="1026"/>
      <c r="AR9803" s="1027"/>
    </row>
    <row r="9804" spans="43:44" x14ac:dyDescent="0.25">
      <c r="AQ9804" s="1026"/>
      <c r="AR9804" s="1027"/>
    </row>
    <row r="9805" spans="43:44" x14ac:dyDescent="0.25">
      <c r="AQ9805" s="1026"/>
      <c r="AR9805" s="1027"/>
    </row>
    <row r="9806" spans="43:44" x14ac:dyDescent="0.25">
      <c r="AQ9806" s="1026"/>
      <c r="AR9806" s="1027"/>
    </row>
    <row r="9807" spans="43:44" x14ac:dyDescent="0.25">
      <c r="AQ9807" s="1026"/>
      <c r="AR9807" s="1027"/>
    </row>
    <row r="9808" spans="43:44" x14ac:dyDescent="0.25">
      <c r="AQ9808" s="1026"/>
      <c r="AR9808" s="1027"/>
    </row>
    <row r="9809" spans="43:44" x14ac:dyDescent="0.25">
      <c r="AQ9809" s="1026"/>
      <c r="AR9809" s="1027"/>
    </row>
    <row r="9810" spans="43:44" x14ac:dyDescent="0.25">
      <c r="AQ9810" s="1026"/>
      <c r="AR9810" s="1027"/>
    </row>
    <row r="9811" spans="43:44" x14ac:dyDescent="0.25">
      <c r="AQ9811" s="1026"/>
      <c r="AR9811" s="1027"/>
    </row>
    <row r="9812" spans="43:44" x14ac:dyDescent="0.25">
      <c r="AQ9812" s="1026"/>
      <c r="AR9812" s="1027"/>
    </row>
    <row r="9813" spans="43:44" x14ac:dyDescent="0.25">
      <c r="AQ9813" s="1026"/>
      <c r="AR9813" s="1027"/>
    </row>
    <row r="9814" spans="43:44" x14ac:dyDescent="0.25">
      <c r="AQ9814" s="1026"/>
      <c r="AR9814" s="1027"/>
    </row>
    <row r="9815" spans="43:44" x14ac:dyDescent="0.25">
      <c r="AQ9815" s="1026"/>
      <c r="AR9815" s="1027"/>
    </row>
    <row r="9816" spans="43:44" x14ac:dyDescent="0.25">
      <c r="AQ9816" s="1026"/>
      <c r="AR9816" s="1027"/>
    </row>
    <row r="9817" spans="43:44" x14ac:dyDescent="0.25">
      <c r="AQ9817" s="1026"/>
      <c r="AR9817" s="1027"/>
    </row>
    <row r="9818" spans="43:44" x14ac:dyDescent="0.25">
      <c r="AQ9818" s="1026"/>
      <c r="AR9818" s="1027"/>
    </row>
    <row r="9819" spans="43:44" x14ac:dyDescent="0.25">
      <c r="AQ9819" s="1026"/>
      <c r="AR9819" s="1027"/>
    </row>
    <row r="9820" spans="43:44" x14ac:dyDescent="0.25">
      <c r="AQ9820" s="1026"/>
      <c r="AR9820" s="1027"/>
    </row>
    <row r="9821" spans="43:44" x14ac:dyDescent="0.25">
      <c r="AQ9821" s="1026"/>
      <c r="AR9821" s="1027"/>
    </row>
    <row r="9822" spans="43:44" x14ac:dyDescent="0.25">
      <c r="AQ9822" s="1026"/>
      <c r="AR9822" s="1027"/>
    </row>
    <row r="9823" spans="43:44" x14ac:dyDescent="0.25">
      <c r="AQ9823" s="1026"/>
      <c r="AR9823" s="1027"/>
    </row>
    <row r="9824" spans="43:44" x14ac:dyDescent="0.25">
      <c r="AQ9824" s="1026"/>
      <c r="AR9824" s="1027"/>
    </row>
    <row r="9825" spans="43:44" x14ac:dyDescent="0.25">
      <c r="AQ9825" s="1026"/>
      <c r="AR9825" s="1027"/>
    </row>
    <row r="9826" spans="43:44" x14ac:dyDescent="0.25">
      <c r="AQ9826" s="1026"/>
      <c r="AR9826" s="1027"/>
    </row>
    <row r="9827" spans="43:44" x14ac:dyDescent="0.25">
      <c r="AQ9827" s="1026"/>
      <c r="AR9827" s="1027"/>
    </row>
    <row r="9828" spans="43:44" x14ac:dyDescent="0.25">
      <c r="AQ9828" s="1026"/>
      <c r="AR9828" s="1027"/>
    </row>
    <row r="9829" spans="43:44" x14ac:dyDescent="0.25">
      <c r="AQ9829" s="1026"/>
      <c r="AR9829" s="1027"/>
    </row>
    <row r="9830" spans="43:44" x14ac:dyDescent="0.25">
      <c r="AQ9830" s="1026"/>
      <c r="AR9830" s="1027"/>
    </row>
    <row r="9831" spans="43:44" x14ac:dyDescent="0.25">
      <c r="AQ9831" s="1026"/>
      <c r="AR9831" s="1027"/>
    </row>
    <row r="9832" spans="43:44" x14ac:dyDescent="0.25">
      <c r="AQ9832" s="1026"/>
      <c r="AR9832" s="1027"/>
    </row>
    <row r="9833" spans="43:44" x14ac:dyDescent="0.25">
      <c r="AQ9833" s="1026"/>
      <c r="AR9833" s="1027"/>
    </row>
    <row r="9834" spans="43:44" x14ac:dyDescent="0.25">
      <c r="AQ9834" s="1026"/>
      <c r="AR9834" s="1027"/>
    </row>
    <row r="9835" spans="43:44" x14ac:dyDescent="0.25">
      <c r="AQ9835" s="1026"/>
      <c r="AR9835" s="1027"/>
    </row>
    <row r="9836" spans="43:44" x14ac:dyDescent="0.25">
      <c r="AQ9836" s="1026"/>
      <c r="AR9836" s="1027"/>
    </row>
    <row r="9837" spans="43:44" x14ac:dyDescent="0.25">
      <c r="AQ9837" s="1026"/>
      <c r="AR9837" s="1027"/>
    </row>
    <row r="9838" spans="43:44" x14ac:dyDescent="0.25">
      <c r="AQ9838" s="1026"/>
      <c r="AR9838" s="1027"/>
    </row>
    <row r="9839" spans="43:44" x14ac:dyDescent="0.25">
      <c r="AQ9839" s="1026"/>
      <c r="AR9839" s="1027"/>
    </row>
    <row r="9840" spans="43:44" x14ac:dyDescent="0.25">
      <c r="AQ9840" s="1026"/>
      <c r="AR9840" s="1027"/>
    </row>
    <row r="9841" spans="43:44" x14ac:dyDescent="0.25">
      <c r="AQ9841" s="1026"/>
      <c r="AR9841" s="1027"/>
    </row>
    <row r="9842" spans="43:44" x14ac:dyDescent="0.25">
      <c r="AQ9842" s="1026"/>
      <c r="AR9842" s="1027"/>
    </row>
    <row r="9843" spans="43:44" x14ac:dyDescent="0.25">
      <c r="AQ9843" s="1026"/>
      <c r="AR9843" s="1027"/>
    </row>
    <row r="9844" spans="43:44" x14ac:dyDescent="0.25">
      <c r="AQ9844" s="1026"/>
      <c r="AR9844" s="1027"/>
    </row>
    <row r="9845" spans="43:44" x14ac:dyDescent="0.25">
      <c r="AQ9845" s="1026"/>
      <c r="AR9845" s="1027"/>
    </row>
    <row r="9846" spans="43:44" x14ac:dyDescent="0.25">
      <c r="AQ9846" s="1026"/>
      <c r="AR9846" s="1027"/>
    </row>
    <row r="9847" spans="43:44" x14ac:dyDescent="0.25">
      <c r="AQ9847" s="1026"/>
      <c r="AR9847" s="1027"/>
    </row>
    <row r="9848" spans="43:44" x14ac:dyDescent="0.25">
      <c r="AQ9848" s="1026"/>
      <c r="AR9848" s="1027"/>
    </row>
    <row r="9849" spans="43:44" x14ac:dyDescent="0.25">
      <c r="AQ9849" s="1026"/>
      <c r="AR9849" s="1027"/>
    </row>
    <row r="9850" spans="43:44" x14ac:dyDescent="0.25">
      <c r="AQ9850" s="1026"/>
      <c r="AR9850" s="1027"/>
    </row>
    <row r="9851" spans="43:44" x14ac:dyDescent="0.25">
      <c r="AQ9851" s="1026"/>
      <c r="AR9851" s="1027"/>
    </row>
    <row r="9852" spans="43:44" x14ac:dyDescent="0.25">
      <c r="AQ9852" s="1026"/>
      <c r="AR9852" s="1027"/>
    </row>
    <row r="9853" spans="43:44" x14ac:dyDescent="0.25">
      <c r="AQ9853" s="1026"/>
      <c r="AR9853" s="1027"/>
    </row>
    <row r="9854" spans="43:44" x14ac:dyDescent="0.25">
      <c r="AQ9854" s="1026"/>
      <c r="AR9854" s="1027"/>
    </row>
    <row r="9855" spans="43:44" x14ac:dyDescent="0.25">
      <c r="AQ9855" s="1026"/>
      <c r="AR9855" s="1027"/>
    </row>
    <row r="9856" spans="43:44" x14ac:dyDescent="0.25">
      <c r="AQ9856" s="1026"/>
      <c r="AR9856" s="1027"/>
    </row>
    <row r="9857" spans="43:44" x14ac:dyDescent="0.25">
      <c r="AQ9857" s="1026"/>
      <c r="AR9857" s="1027"/>
    </row>
    <row r="9858" spans="43:44" x14ac:dyDescent="0.25">
      <c r="AQ9858" s="1026"/>
      <c r="AR9858" s="1027"/>
    </row>
    <row r="9859" spans="43:44" x14ac:dyDescent="0.25">
      <c r="AQ9859" s="1026"/>
      <c r="AR9859" s="1027"/>
    </row>
    <row r="9860" spans="43:44" x14ac:dyDescent="0.25">
      <c r="AQ9860" s="1026"/>
      <c r="AR9860" s="1027"/>
    </row>
    <row r="9861" spans="43:44" x14ac:dyDescent="0.25">
      <c r="AQ9861" s="1026"/>
      <c r="AR9861" s="1027"/>
    </row>
    <row r="9862" spans="43:44" x14ac:dyDescent="0.25">
      <c r="AQ9862" s="1026"/>
      <c r="AR9862" s="1027"/>
    </row>
    <row r="9863" spans="43:44" x14ac:dyDescent="0.25">
      <c r="AQ9863" s="1026"/>
      <c r="AR9863" s="1027"/>
    </row>
    <row r="9864" spans="43:44" x14ac:dyDescent="0.25">
      <c r="AQ9864" s="1026"/>
      <c r="AR9864" s="1027"/>
    </row>
    <row r="9865" spans="43:44" x14ac:dyDescent="0.25">
      <c r="AQ9865" s="1026"/>
      <c r="AR9865" s="1027"/>
    </row>
    <row r="9866" spans="43:44" x14ac:dyDescent="0.25">
      <c r="AQ9866" s="1026"/>
      <c r="AR9866" s="1027"/>
    </row>
    <row r="9867" spans="43:44" x14ac:dyDescent="0.25">
      <c r="AQ9867" s="1026"/>
      <c r="AR9867" s="1027"/>
    </row>
    <row r="9868" spans="43:44" x14ac:dyDescent="0.25">
      <c r="AQ9868" s="1026"/>
      <c r="AR9868" s="1027"/>
    </row>
    <row r="9869" spans="43:44" x14ac:dyDescent="0.25">
      <c r="AQ9869" s="1026"/>
      <c r="AR9869" s="1027"/>
    </row>
    <row r="9870" spans="43:44" x14ac:dyDescent="0.25">
      <c r="AQ9870" s="1026"/>
      <c r="AR9870" s="1027"/>
    </row>
    <row r="9871" spans="43:44" x14ac:dyDescent="0.25">
      <c r="AQ9871" s="1026"/>
      <c r="AR9871" s="1027"/>
    </row>
    <row r="9872" spans="43:44" x14ac:dyDescent="0.25">
      <c r="AQ9872" s="1026"/>
      <c r="AR9872" s="1027"/>
    </row>
    <row r="9873" spans="43:44" x14ac:dyDescent="0.25">
      <c r="AQ9873" s="1026"/>
      <c r="AR9873" s="1027"/>
    </row>
    <row r="9874" spans="43:44" x14ac:dyDescent="0.25">
      <c r="AQ9874" s="1026"/>
      <c r="AR9874" s="1027"/>
    </row>
    <row r="9875" spans="43:44" x14ac:dyDescent="0.25">
      <c r="AQ9875" s="1026"/>
      <c r="AR9875" s="1027"/>
    </row>
    <row r="9876" spans="43:44" x14ac:dyDescent="0.25">
      <c r="AQ9876" s="1026"/>
      <c r="AR9876" s="1027"/>
    </row>
    <row r="9877" spans="43:44" x14ac:dyDescent="0.25">
      <c r="AQ9877" s="1026"/>
      <c r="AR9877" s="1027"/>
    </row>
    <row r="9878" spans="43:44" x14ac:dyDescent="0.25">
      <c r="AQ9878" s="1026"/>
      <c r="AR9878" s="1027"/>
    </row>
    <row r="9879" spans="43:44" x14ac:dyDescent="0.25">
      <c r="AQ9879" s="1026"/>
      <c r="AR9879" s="1027"/>
    </row>
    <row r="9880" spans="43:44" x14ac:dyDescent="0.25">
      <c r="AQ9880" s="1026"/>
      <c r="AR9880" s="1027"/>
    </row>
    <row r="9881" spans="43:44" x14ac:dyDescent="0.25">
      <c r="AQ9881" s="1026"/>
      <c r="AR9881" s="1027"/>
    </row>
    <row r="9882" spans="43:44" x14ac:dyDescent="0.25">
      <c r="AQ9882" s="1026"/>
      <c r="AR9882" s="1027"/>
    </row>
    <row r="9883" spans="43:44" x14ac:dyDescent="0.25">
      <c r="AQ9883" s="1026"/>
      <c r="AR9883" s="1027"/>
    </row>
    <row r="9884" spans="43:44" x14ac:dyDescent="0.25">
      <c r="AQ9884" s="1026"/>
      <c r="AR9884" s="1027"/>
    </row>
    <row r="9885" spans="43:44" x14ac:dyDescent="0.25">
      <c r="AQ9885" s="1026"/>
      <c r="AR9885" s="1027"/>
    </row>
    <row r="9886" spans="43:44" x14ac:dyDescent="0.25">
      <c r="AQ9886" s="1026"/>
      <c r="AR9886" s="1027"/>
    </row>
    <row r="9887" spans="43:44" x14ac:dyDescent="0.25">
      <c r="AQ9887" s="1026"/>
      <c r="AR9887" s="1027"/>
    </row>
    <row r="9888" spans="43:44" x14ac:dyDescent="0.25">
      <c r="AQ9888" s="1026"/>
      <c r="AR9888" s="1027"/>
    </row>
    <row r="9889" spans="43:44" x14ac:dyDescent="0.25">
      <c r="AQ9889" s="1026"/>
      <c r="AR9889" s="1027"/>
    </row>
    <row r="9890" spans="43:44" x14ac:dyDescent="0.25">
      <c r="AQ9890" s="1026"/>
      <c r="AR9890" s="1027"/>
    </row>
    <row r="9891" spans="43:44" x14ac:dyDescent="0.25">
      <c r="AQ9891" s="1026"/>
      <c r="AR9891" s="1027"/>
    </row>
    <row r="9892" spans="43:44" x14ac:dyDescent="0.25">
      <c r="AQ9892" s="1026"/>
      <c r="AR9892" s="1027"/>
    </row>
    <row r="9893" spans="43:44" x14ac:dyDescent="0.25">
      <c r="AQ9893" s="1026"/>
      <c r="AR9893" s="1027"/>
    </row>
    <row r="9894" spans="43:44" x14ac:dyDescent="0.25">
      <c r="AQ9894" s="1026"/>
      <c r="AR9894" s="1027"/>
    </row>
    <row r="9895" spans="43:44" x14ac:dyDescent="0.25">
      <c r="AQ9895" s="1026"/>
      <c r="AR9895" s="1027"/>
    </row>
    <row r="9896" spans="43:44" x14ac:dyDescent="0.25">
      <c r="AQ9896" s="1026"/>
      <c r="AR9896" s="1027"/>
    </row>
    <row r="9897" spans="43:44" x14ac:dyDescent="0.25">
      <c r="AQ9897" s="1026"/>
      <c r="AR9897" s="1027"/>
    </row>
    <row r="9898" spans="43:44" x14ac:dyDescent="0.25">
      <c r="AQ9898" s="1026"/>
      <c r="AR9898" s="1027"/>
    </row>
    <row r="9899" spans="43:44" x14ac:dyDescent="0.25">
      <c r="AQ9899" s="1026"/>
      <c r="AR9899" s="1027"/>
    </row>
    <row r="9900" spans="43:44" x14ac:dyDescent="0.25">
      <c r="AQ9900" s="1026"/>
      <c r="AR9900" s="1027"/>
    </row>
    <row r="9901" spans="43:44" x14ac:dyDescent="0.25">
      <c r="AQ9901" s="1026"/>
      <c r="AR9901" s="1027"/>
    </row>
    <row r="9902" spans="43:44" x14ac:dyDescent="0.25">
      <c r="AQ9902" s="1026"/>
      <c r="AR9902" s="1027"/>
    </row>
    <row r="9903" spans="43:44" x14ac:dyDescent="0.25">
      <c r="AQ9903" s="1026"/>
      <c r="AR9903" s="1027"/>
    </row>
    <row r="9904" spans="43:44" x14ac:dyDescent="0.25">
      <c r="AQ9904" s="1026"/>
      <c r="AR9904" s="1027"/>
    </row>
    <row r="9905" spans="43:44" x14ac:dyDescent="0.25">
      <c r="AQ9905" s="1026"/>
      <c r="AR9905" s="1027"/>
    </row>
    <row r="9906" spans="43:44" x14ac:dyDescent="0.25">
      <c r="AQ9906" s="1026"/>
      <c r="AR9906" s="1027"/>
    </row>
    <row r="9907" spans="43:44" x14ac:dyDescent="0.25">
      <c r="AQ9907" s="1026"/>
      <c r="AR9907" s="1027"/>
    </row>
    <row r="9908" spans="43:44" x14ac:dyDescent="0.25">
      <c r="AQ9908" s="1026"/>
      <c r="AR9908" s="1027"/>
    </row>
    <row r="9909" spans="43:44" x14ac:dyDescent="0.25">
      <c r="AQ9909" s="1026"/>
      <c r="AR9909" s="1027"/>
    </row>
    <row r="9910" spans="43:44" x14ac:dyDescent="0.25">
      <c r="AQ9910" s="1026"/>
      <c r="AR9910" s="1027"/>
    </row>
    <row r="9911" spans="43:44" x14ac:dyDescent="0.25">
      <c r="AQ9911" s="1026"/>
      <c r="AR9911" s="1027"/>
    </row>
    <row r="9912" spans="43:44" x14ac:dyDescent="0.25">
      <c r="AQ9912" s="1026"/>
      <c r="AR9912" s="1027"/>
    </row>
    <row r="9913" spans="43:44" x14ac:dyDescent="0.25">
      <c r="AQ9913" s="1026"/>
      <c r="AR9913" s="1027"/>
    </row>
    <row r="9914" spans="43:44" x14ac:dyDescent="0.25">
      <c r="AQ9914" s="1026"/>
      <c r="AR9914" s="1027"/>
    </row>
    <row r="9915" spans="43:44" x14ac:dyDescent="0.25">
      <c r="AQ9915" s="1026"/>
      <c r="AR9915" s="1027"/>
    </row>
    <row r="9916" spans="43:44" x14ac:dyDescent="0.25">
      <c r="AQ9916" s="1026"/>
      <c r="AR9916" s="1027"/>
    </row>
    <row r="9917" spans="43:44" x14ac:dyDescent="0.25">
      <c r="AQ9917" s="1026"/>
      <c r="AR9917" s="1027"/>
    </row>
    <row r="9918" spans="43:44" x14ac:dyDescent="0.25">
      <c r="AQ9918" s="1026"/>
      <c r="AR9918" s="1027"/>
    </row>
    <row r="9919" spans="43:44" x14ac:dyDescent="0.25">
      <c r="AQ9919" s="1026"/>
      <c r="AR9919" s="1027"/>
    </row>
    <row r="9920" spans="43:44" x14ac:dyDescent="0.25">
      <c r="AQ9920" s="1026"/>
      <c r="AR9920" s="1027"/>
    </row>
    <row r="9921" spans="43:44" x14ac:dyDescent="0.25">
      <c r="AQ9921" s="1026"/>
      <c r="AR9921" s="1027"/>
    </row>
    <row r="9922" spans="43:44" x14ac:dyDescent="0.25">
      <c r="AQ9922" s="1026"/>
      <c r="AR9922" s="1027"/>
    </row>
    <row r="9923" spans="43:44" x14ac:dyDescent="0.25">
      <c r="AQ9923" s="1026"/>
      <c r="AR9923" s="1027"/>
    </row>
    <row r="9924" spans="43:44" x14ac:dyDescent="0.25">
      <c r="AQ9924" s="1026"/>
      <c r="AR9924" s="1027"/>
    </row>
    <row r="9925" spans="43:44" x14ac:dyDescent="0.25">
      <c r="AQ9925" s="1026"/>
      <c r="AR9925" s="1027"/>
    </row>
    <row r="9926" spans="43:44" x14ac:dyDescent="0.25">
      <c r="AQ9926" s="1026"/>
      <c r="AR9926" s="1027"/>
    </row>
    <row r="9927" spans="43:44" x14ac:dyDescent="0.25">
      <c r="AQ9927" s="1026"/>
      <c r="AR9927" s="1027"/>
    </row>
    <row r="9928" spans="43:44" x14ac:dyDescent="0.25">
      <c r="AQ9928" s="1026"/>
      <c r="AR9928" s="1027"/>
    </row>
    <row r="9929" spans="43:44" x14ac:dyDescent="0.25">
      <c r="AQ9929" s="1026"/>
      <c r="AR9929" s="1027"/>
    </row>
    <row r="9930" spans="43:44" x14ac:dyDescent="0.25">
      <c r="AQ9930" s="1026"/>
      <c r="AR9930" s="1027"/>
    </row>
    <row r="9931" spans="43:44" x14ac:dyDescent="0.25">
      <c r="AQ9931" s="1026"/>
      <c r="AR9931" s="1027"/>
    </row>
    <row r="9932" spans="43:44" x14ac:dyDescent="0.25">
      <c r="AQ9932" s="1026"/>
      <c r="AR9932" s="1027"/>
    </row>
    <row r="9933" spans="43:44" x14ac:dyDescent="0.25">
      <c r="AQ9933" s="1026"/>
      <c r="AR9933" s="1027"/>
    </row>
    <row r="9934" spans="43:44" x14ac:dyDescent="0.25">
      <c r="AQ9934" s="1026"/>
      <c r="AR9934" s="1027"/>
    </row>
    <row r="9935" spans="43:44" x14ac:dyDescent="0.25">
      <c r="AQ9935" s="1026"/>
      <c r="AR9935" s="1027"/>
    </row>
    <row r="9936" spans="43:44" x14ac:dyDescent="0.25">
      <c r="AQ9936" s="1026"/>
      <c r="AR9936" s="1027"/>
    </row>
    <row r="9937" spans="43:44" x14ac:dyDescent="0.25">
      <c r="AQ9937" s="1026"/>
      <c r="AR9937" s="1027"/>
    </row>
    <row r="9938" spans="43:44" x14ac:dyDescent="0.25">
      <c r="AQ9938" s="1026"/>
      <c r="AR9938" s="1027"/>
    </row>
    <row r="9939" spans="43:44" x14ac:dyDescent="0.25">
      <c r="AQ9939" s="1026"/>
      <c r="AR9939" s="1027"/>
    </row>
    <row r="9940" spans="43:44" x14ac:dyDescent="0.25">
      <c r="AQ9940" s="1026"/>
      <c r="AR9940" s="1027"/>
    </row>
    <row r="9941" spans="43:44" x14ac:dyDescent="0.25">
      <c r="AQ9941" s="1026"/>
      <c r="AR9941" s="1027"/>
    </row>
    <row r="9942" spans="43:44" x14ac:dyDescent="0.25">
      <c r="AQ9942" s="1026"/>
      <c r="AR9942" s="1027"/>
    </row>
    <row r="9943" spans="43:44" x14ac:dyDescent="0.25">
      <c r="AQ9943" s="1026"/>
      <c r="AR9943" s="1027"/>
    </row>
    <row r="9944" spans="43:44" x14ac:dyDescent="0.25">
      <c r="AQ9944" s="1026"/>
      <c r="AR9944" s="1027"/>
    </row>
    <row r="9945" spans="43:44" x14ac:dyDescent="0.25">
      <c r="AQ9945" s="1026"/>
      <c r="AR9945" s="1027"/>
    </row>
    <row r="9946" spans="43:44" x14ac:dyDescent="0.25">
      <c r="AQ9946" s="1026"/>
      <c r="AR9946" s="1027"/>
    </row>
    <row r="9947" spans="43:44" x14ac:dyDescent="0.25">
      <c r="AQ9947" s="1026"/>
      <c r="AR9947" s="1027"/>
    </row>
    <row r="9948" spans="43:44" x14ac:dyDescent="0.25">
      <c r="AQ9948" s="1026"/>
      <c r="AR9948" s="1027"/>
    </row>
    <row r="9949" spans="43:44" x14ac:dyDescent="0.25">
      <c r="AQ9949" s="1026"/>
      <c r="AR9949" s="1027"/>
    </row>
    <row r="9950" spans="43:44" x14ac:dyDescent="0.25">
      <c r="AQ9950" s="1026"/>
      <c r="AR9950" s="1027"/>
    </row>
    <row r="9951" spans="43:44" x14ac:dyDescent="0.25">
      <c r="AQ9951" s="1026"/>
      <c r="AR9951" s="1027"/>
    </row>
    <row r="9952" spans="43:44" x14ac:dyDescent="0.25">
      <c r="AQ9952" s="1026"/>
      <c r="AR9952" s="1027"/>
    </row>
    <row r="9953" spans="43:44" x14ac:dyDescent="0.25">
      <c r="AQ9953" s="1026"/>
      <c r="AR9953" s="1027"/>
    </row>
    <row r="9954" spans="43:44" x14ac:dyDescent="0.25">
      <c r="AQ9954" s="1026"/>
      <c r="AR9954" s="1027"/>
    </row>
    <row r="9955" spans="43:44" x14ac:dyDescent="0.25">
      <c r="AQ9955" s="1026"/>
      <c r="AR9955" s="1027"/>
    </row>
    <row r="9956" spans="43:44" x14ac:dyDescent="0.25">
      <c r="AQ9956" s="1026"/>
      <c r="AR9956" s="1027"/>
    </row>
    <row r="9957" spans="43:44" x14ac:dyDescent="0.25">
      <c r="AQ9957" s="1026"/>
      <c r="AR9957" s="1027"/>
    </row>
    <row r="9958" spans="43:44" x14ac:dyDescent="0.25">
      <c r="AQ9958" s="1026"/>
      <c r="AR9958" s="1027"/>
    </row>
    <row r="9959" spans="43:44" x14ac:dyDescent="0.25">
      <c r="AQ9959" s="1026"/>
      <c r="AR9959" s="1027"/>
    </row>
    <row r="9960" spans="43:44" x14ac:dyDescent="0.25">
      <c r="AQ9960" s="1026"/>
      <c r="AR9960" s="1027"/>
    </row>
    <row r="9961" spans="43:44" x14ac:dyDescent="0.25">
      <c r="AQ9961" s="1026"/>
      <c r="AR9961" s="1027"/>
    </row>
    <row r="9962" spans="43:44" x14ac:dyDescent="0.25">
      <c r="AQ9962" s="1026"/>
      <c r="AR9962" s="1027"/>
    </row>
    <row r="9963" spans="43:44" x14ac:dyDescent="0.25">
      <c r="AQ9963" s="1026"/>
      <c r="AR9963" s="1027"/>
    </row>
    <row r="9964" spans="43:44" x14ac:dyDescent="0.25">
      <c r="AQ9964" s="1026"/>
      <c r="AR9964" s="1027"/>
    </row>
    <row r="9965" spans="43:44" x14ac:dyDescent="0.25">
      <c r="AQ9965" s="1026"/>
      <c r="AR9965" s="1027"/>
    </row>
    <row r="9966" spans="43:44" x14ac:dyDescent="0.25">
      <c r="AQ9966" s="1026"/>
      <c r="AR9966" s="1027"/>
    </row>
    <row r="9967" spans="43:44" x14ac:dyDescent="0.25">
      <c r="AQ9967" s="1026"/>
      <c r="AR9967" s="1027"/>
    </row>
    <row r="9968" spans="43:44" x14ac:dyDescent="0.25">
      <c r="AQ9968" s="1026"/>
      <c r="AR9968" s="1027"/>
    </row>
    <row r="9969" spans="43:44" x14ac:dyDescent="0.25">
      <c r="AQ9969" s="1026"/>
      <c r="AR9969" s="1027"/>
    </row>
    <row r="9970" spans="43:44" x14ac:dyDescent="0.25">
      <c r="AQ9970" s="1026"/>
      <c r="AR9970" s="1027"/>
    </row>
    <row r="9971" spans="43:44" x14ac:dyDescent="0.25">
      <c r="AQ9971" s="1026"/>
      <c r="AR9971" s="1027"/>
    </row>
    <row r="9972" spans="43:44" x14ac:dyDescent="0.25">
      <c r="AQ9972" s="1026"/>
      <c r="AR9972" s="1027"/>
    </row>
    <row r="9973" spans="43:44" x14ac:dyDescent="0.25">
      <c r="AQ9973" s="1026"/>
      <c r="AR9973" s="1027"/>
    </row>
    <row r="9974" spans="43:44" x14ac:dyDescent="0.25">
      <c r="AQ9974" s="1026"/>
      <c r="AR9974" s="1027"/>
    </row>
    <row r="9975" spans="43:44" x14ac:dyDescent="0.25">
      <c r="AQ9975" s="1026"/>
      <c r="AR9975" s="1027"/>
    </row>
    <row r="9976" spans="43:44" x14ac:dyDescent="0.25">
      <c r="AQ9976" s="1026"/>
      <c r="AR9976" s="1027"/>
    </row>
    <row r="9977" spans="43:44" x14ac:dyDescent="0.25">
      <c r="AQ9977" s="1026"/>
      <c r="AR9977" s="1027"/>
    </row>
    <row r="9978" spans="43:44" x14ac:dyDescent="0.25">
      <c r="AQ9978" s="1026"/>
      <c r="AR9978" s="1027"/>
    </row>
    <row r="9979" spans="43:44" x14ac:dyDescent="0.25">
      <c r="AQ9979" s="1026"/>
      <c r="AR9979" s="1027"/>
    </row>
    <row r="9980" spans="43:44" x14ac:dyDescent="0.25">
      <c r="AQ9980" s="1026"/>
      <c r="AR9980" s="1027"/>
    </row>
    <row r="9981" spans="43:44" x14ac:dyDescent="0.25">
      <c r="AQ9981" s="1026"/>
      <c r="AR9981" s="1027"/>
    </row>
    <row r="9982" spans="43:44" x14ac:dyDescent="0.25">
      <c r="AQ9982" s="1026"/>
      <c r="AR9982" s="1027"/>
    </row>
    <row r="9983" spans="43:44" x14ac:dyDescent="0.25">
      <c r="AQ9983" s="1026"/>
      <c r="AR9983" s="1027"/>
    </row>
    <row r="9984" spans="43:44" x14ac:dyDescent="0.25">
      <c r="AQ9984" s="1026"/>
      <c r="AR9984" s="1027"/>
    </row>
    <row r="9985" spans="43:44" x14ac:dyDescent="0.25">
      <c r="AQ9985" s="1026"/>
      <c r="AR9985" s="1027"/>
    </row>
    <row r="9986" spans="43:44" x14ac:dyDescent="0.25">
      <c r="AQ9986" s="1026"/>
      <c r="AR9986" s="1027"/>
    </row>
    <row r="9987" spans="43:44" x14ac:dyDescent="0.25">
      <c r="AQ9987" s="1026"/>
      <c r="AR9987" s="1027"/>
    </row>
    <row r="9988" spans="43:44" x14ac:dyDescent="0.25">
      <c r="AQ9988" s="1026"/>
      <c r="AR9988" s="1027"/>
    </row>
    <row r="9989" spans="43:44" x14ac:dyDescent="0.25">
      <c r="AQ9989" s="1026"/>
      <c r="AR9989" s="1027"/>
    </row>
    <row r="9990" spans="43:44" x14ac:dyDescent="0.25">
      <c r="AQ9990" s="1026"/>
      <c r="AR9990" s="1027"/>
    </row>
    <row r="9991" spans="43:44" x14ac:dyDescent="0.25">
      <c r="AQ9991" s="1026"/>
      <c r="AR9991" s="1027"/>
    </row>
    <row r="9992" spans="43:44" x14ac:dyDescent="0.25">
      <c r="AQ9992" s="1026"/>
      <c r="AR9992" s="1027"/>
    </row>
    <row r="9993" spans="43:44" x14ac:dyDescent="0.25">
      <c r="AQ9993" s="1026"/>
      <c r="AR9993" s="1027"/>
    </row>
    <row r="9994" spans="43:44" x14ac:dyDescent="0.25">
      <c r="AQ9994" s="1026"/>
      <c r="AR9994" s="1027"/>
    </row>
    <row r="9995" spans="43:44" x14ac:dyDescent="0.25">
      <c r="AQ9995" s="1026"/>
      <c r="AR9995" s="1027"/>
    </row>
    <row r="9996" spans="43:44" x14ac:dyDescent="0.25">
      <c r="AQ9996" s="1026"/>
      <c r="AR9996" s="1027"/>
    </row>
    <row r="9997" spans="43:44" x14ac:dyDescent="0.25">
      <c r="AQ9997" s="1026"/>
      <c r="AR9997" s="1027"/>
    </row>
    <row r="9998" spans="43:44" x14ac:dyDescent="0.25">
      <c r="AQ9998" s="1026"/>
      <c r="AR9998" s="1027"/>
    </row>
    <row r="9999" spans="43:44" x14ac:dyDescent="0.25">
      <c r="AQ9999" s="1026"/>
      <c r="AR9999" s="1027"/>
    </row>
    <row r="10000" spans="43:44" x14ac:dyDescent="0.25">
      <c r="AQ10000" s="1026"/>
      <c r="AR10000" s="1027"/>
    </row>
    <row r="10001" spans="43:44" x14ac:dyDescent="0.25">
      <c r="AQ10001" s="1026"/>
      <c r="AR10001" s="1027"/>
    </row>
    <row r="10002" spans="43:44" x14ac:dyDescent="0.25">
      <c r="AQ10002" s="1026"/>
      <c r="AR10002" s="1027"/>
    </row>
    <row r="10003" spans="43:44" x14ac:dyDescent="0.25">
      <c r="AQ10003" s="1026"/>
      <c r="AR10003" s="1027"/>
    </row>
    <row r="10004" spans="43:44" x14ac:dyDescent="0.25">
      <c r="AQ10004" s="1026"/>
      <c r="AR10004" s="1027"/>
    </row>
    <row r="10005" spans="43:44" x14ac:dyDescent="0.25">
      <c r="AQ10005" s="1026"/>
      <c r="AR10005" s="1027"/>
    </row>
    <row r="10006" spans="43:44" x14ac:dyDescent="0.25">
      <c r="AQ10006" s="1026"/>
      <c r="AR10006" s="1027"/>
    </row>
    <row r="10007" spans="43:44" x14ac:dyDescent="0.25">
      <c r="AQ10007" s="1026"/>
      <c r="AR10007" s="1027"/>
    </row>
    <row r="10008" spans="43:44" x14ac:dyDescent="0.25">
      <c r="AQ10008" s="1026"/>
      <c r="AR10008" s="1027"/>
    </row>
    <row r="10009" spans="43:44" x14ac:dyDescent="0.25">
      <c r="AQ10009" s="1026"/>
      <c r="AR10009" s="1027"/>
    </row>
    <row r="10010" spans="43:44" x14ac:dyDescent="0.25">
      <c r="AQ10010" s="1026"/>
      <c r="AR10010" s="1027"/>
    </row>
    <row r="10011" spans="43:44" x14ac:dyDescent="0.25">
      <c r="AQ10011" s="1026"/>
      <c r="AR10011" s="1027"/>
    </row>
    <row r="10012" spans="43:44" x14ac:dyDescent="0.25">
      <c r="AQ10012" s="1026"/>
      <c r="AR10012" s="1027"/>
    </row>
    <row r="10013" spans="43:44" x14ac:dyDescent="0.25">
      <c r="AQ10013" s="1026"/>
      <c r="AR10013" s="1027"/>
    </row>
    <row r="10014" spans="43:44" x14ac:dyDescent="0.25">
      <c r="AQ10014" s="1026"/>
      <c r="AR10014" s="1027"/>
    </row>
    <row r="10015" spans="43:44" x14ac:dyDescent="0.25">
      <c r="AQ10015" s="1026"/>
      <c r="AR10015" s="1027"/>
    </row>
    <row r="10016" spans="43:44" x14ac:dyDescent="0.25">
      <c r="AQ10016" s="1026"/>
      <c r="AR10016" s="1027"/>
    </row>
    <row r="10017" spans="43:44" x14ac:dyDescent="0.25">
      <c r="AQ10017" s="1026"/>
      <c r="AR10017" s="1027"/>
    </row>
    <row r="10018" spans="43:44" x14ac:dyDescent="0.25">
      <c r="AQ10018" s="1026"/>
      <c r="AR10018" s="1027"/>
    </row>
    <row r="10019" spans="43:44" x14ac:dyDescent="0.25">
      <c r="AQ10019" s="1026"/>
      <c r="AR10019" s="1027"/>
    </row>
    <row r="10020" spans="43:44" x14ac:dyDescent="0.25">
      <c r="AQ10020" s="1026"/>
      <c r="AR10020" s="1027"/>
    </row>
    <row r="10021" spans="43:44" x14ac:dyDescent="0.25">
      <c r="AQ10021" s="1026"/>
      <c r="AR10021" s="1027"/>
    </row>
    <row r="10022" spans="43:44" x14ac:dyDescent="0.25">
      <c r="AQ10022" s="1026"/>
      <c r="AR10022" s="1027"/>
    </row>
    <row r="10023" spans="43:44" x14ac:dyDescent="0.25">
      <c r="AQ10023" s="1026"/>
      <c r="AR10023" s="1027"/>
    </row>
    <row r="10024" spans="43:44" x14ac:dyDescent="0.25">
      <c r="AQ10024" s="1026"/>
      <c r="AR10024" s="1027"/>
    </row>
    <row r="10025" spans="43:44" x14ac:dyDescent="0.25">
      <c r="AQ10025" s="1026"/>
      <c r="AR10025" s="1027"/>
    </row>
    <row r="10026" spans="43:44" x14ac:dyDescent="0.25">
      <c r="AQ10026" s="1026"/>
      <c r="AR10026" s="1027"/>
    </row>
    <row r="10027" spans="43:44" x14ac:dyDescent="0.25">
      <c r="AQ10027" s="1026"/>
      <c r="AR10027" s="1027"/>
    </row>
    <row r="10028" spans="43:44" x14ac:dyDescent="0.25">
      <c r="AQ10028" s="1026"/>
      <c r="AR10028" s="1027"/>
    </row>
    <row r="10029" spans="43:44" x14ac:dyDescent="0.25">
      <c r="AQ10029" s="1026"/>
      <c r="AR10029" s="1027"/>
    </row>
    <row r="10030" spans="43:44" x14ac:dyDescent="0.25">
      <c r="AQ10030" s="1026"/>
      <c r="AR10030" s="1027"/>
    </row>
    <row r="10031" spans="43:44" x14ac:dyDescent="0.25">
      <c r="AQ10031" s="1026"/>
      <c r="AR10031" s="1027"/>
    </row>
    <row r="10032" spans="43:44" x14ac:dyDescent="0.25">
      <c r="AQ10032" s="1026"/>
      <c r="AR10032" s="1027"/>
    </row>
    <row r="10033" spans="43:44" x14ac:dyDescent="0.25">
      <c r="AQ10033" s="1026"/>
      <c r="AR10033" s="1027"/>
    </row>
    <row r="10034" spans="43:44" x14ac:dyDescent="0.25">
      <c r="AQ10034" s="1026"/>
      <c r="AR10034" s="1027"/>
    </row>
    <row r="10035" spans="43:44" x14ac:dyDescent="0.25">
      <c r="AQ10035" s="1026"/>
      <c r="AR10035" s="1027"/>
    </row>
    <row r="10036" spans="43:44" x14ac:dyDescent="0.25">
      <c r="AQ10036" s="1026"/>
      <c r="AR10036" s="1027"/>
    </row>
    <row r="10037" spans="43:44" x14ac:dyDescent="0.25">
      <c r="AQ10037" s="1026"/>
      <c r="AR10037" s="1027"/>
    </row>
    <row r="10038" spans="43:44" x14ac:dyDescent="0.25">
      <c r="AQ10038" s="1026"/>
      <c r="AR10038" s="1027"/>
    </row>
    <row r="10039" spans="43:44" x14ac:dyDescent="0.25">
      <c r="AQ10039" s="1026"/>
      <c r="AR10039" s="1027"/>
    </row>
    <row r="10040" spans="43:44" x14ac:dyDescent="0.25">
      <c r="AQ10040" s="1026"/>
      <c r="AR10040" s="1027"/>
    </row>
    <row r="10041" spans="43:44" x14ac:dyDescent="0.25">
      <c r="AQ10041" s="1026"/>
      <c r="AR10041" s="1027"/>
    </row>
    <row r="10042" spans="43:44" x14ac:dyDescent="0.25">
      <c r="AQ10042" s="1026"/>
      <c r="AR10042" s="1027"/>
    </row>
    <row r="10043" spans="43:44" x14ac:dyDescent="0.25">
      <c r="AQ10043" s="1026"/>
      <c r="AR10043" s="1027"/>
    </row>
    <row r="10044" spans="43:44" x14ac:dyDescent="0.25">
      <c r="AQ10044" s="1026"/>
      <c r="AR10044" s="1027"/>
    </row>
    <row r="10045" spans="43:44" x14ac:dyDescent="0.25">
      <c r="AQ10045" s="1026"/>
      <c r="AR10045" s="1027"/>
    </row>
    <row r="10046" spans="43:44" x14ac:dyDescent="0.25">
      <c r="AQ10046" s="1026"/>
      <c r="AR10046" s="1027"/>
    </row>
    <row r="10047" spans="43:44" x14ac:dyDescent="0.25">
      <c r="AQ10047" s="1026"/>
      <c r="AR10047" s="1027"/>
    </row>
    <row r="10048" spans="43:44" x14ac:dyDescent="0.25">
      <c r="AQ10048" s="1026"/>
      <c r="AR10048" s="1027"/>
    </row>
    <row r="10049" spans="43:44" x14ac:dyDescent="0.25">
      <c r="AQ10049" s="1026"/>
      <c r="AR10049" s="1027"/>
    </row>
    <row r="10050" spans="43:44" x14ac:dyDescent="0.25">
      <c r="AQ10050" s="1026"/>
      <c r="AR10050" s="1027"/>
    </row>
    <row r="10051" spans="43:44" x14ac:dyDescent="0.25">
      <c r="AQ10051" s="1026"/>
      <c r="AR10051" s="1027"/>
    </row>
    <row r="10052" spans="43:44" x14ac:dyDescent="0.25">
      <c r="AQ10052" s="1026"/>
      <c r="AR10052" s="1027"/>
    </row>
    <row r="10053" spans="43:44" x14ac:dyDescent="0.25">
      <c r="AQ10053" s="1026"/>
      <c r="AR10053" s="1027"/>
    </row>
    <row r="10054" spans="43:44" x14ac:dyDescent="0.25">
      <c r="AQ10054" s="1026"/>
      <c r="AR10054" s="1027"/>
    </row>
    <row r="10055" spans="43:44" x14ac:dyDescent="0.25">
      <c r="AQ10055" s="1026"/>
      <c r="AR10055" s="1027"/>
    </row>
    <row r="10056" spans="43:44" x14ac:dyDescent="0.25">
      <c r="AQ10056" s="1026"/>
      <c r="AR10056" s="1027"/>
    </row>
    <row r="10057" spans="43:44" x14ac:dyDescent="0.25">
      <c r="AQ10057" s="1026"/>
      <c r="AR10057" s="1027"/>
    </row>
    <row r="10058" spans="43:44" x14ac:dyDescent="0.25">
      <c r="AQ10058" s="1026"/>
      <c r="AR10058" s="1027"/>
    </row>
    <row r="10059" spans="43:44" x14ac:dyDescent="0.25">
      <c r="AQ10059" s="1026"/>
      <c r="AR10059" s="1027"/>
    </row>
    <row r="10060" spans="43:44" x14ac:dyDescent="0.25">
      <c r="AQ10060" s="1026"/>
      <c r="AR10060" s="1027"/>
    </row>
    <row r="10061" spans="43:44" x14ac:dyDescent="0.25">
      <c r="AQ10061" s="1026"/>
      <c r="AR10061" s="1027"/>
    </row>
    <row r="10062" spans="43:44" x14ac:dyDescent="0.25">
      <c r="AQ10062" s="1026"/>
      <c r="AR10062" s="1027"/>
    </row>
    <row r="10063" spans="43:44" x14ac:dyDescent="0.25">
      <c r="AQ10063" s="1026"/>
      <c r="AR10063" s="1027"/>
    </row>
    <row r="10064" spans="43:44" x14ac:dyDescent="0.25">
      <c r="AQ10064" s="1026"/>
      <c r="AR10064" s="1027"/>
    </row>
    <row r="10065" spans="43:44" x14ac:dyDescent="0.25">
      <c r="AQ10065" s="1026"/>
      <c r="AR10065" s="1027"/>
    </row>
    <row r="10066" spans="43:44" x14ac:dyDescent="0.25">
      <c r="AQ10066" s="1026"/>
      <c r="AR10066" s="1027"/>
    </row>
    <row r="10067" spans="43:44" x14ac:dyDescent="0.25">
      <c r="AQ10067" s="1026"/>
      <c r="AR10067" s="1027"/>
    </row>
    <row r="10068" spans="43:44" x14ac:dyDescent="0.25">
      <c r="AQ10068" s="1026"/>
      <c r="AR10068" s="1027"/>
    </row>
    <row r="10069" spans="43:44" x14ac:dyDescent="0.25">
      <c r="AQ10069" s="1026"/>
      <c r="AR10069" s="1027"/>
    </row>
    <row r="10070" spans="43:44" x14ac:dyDescent="0.25">
      <c r="AQ10070" s="1026"/>
      <c r="AR10070" s="1027"/>
    </row>
    <row r="10071" spans="43:44" x14ac:dyDescent="0.25">
      <c r="AQ10071" s="1026"/>
      <c r="AR10071" s="1027"/>
    </row>
    <row r="10072" spans="43:44" x14ac:dyDescent="0.25">
      <c r="AQ10072" s="1026"/>
      <c r="AR10072" s="1027"/>
    </row>
    <row r="10073" spans="43:44" x14ac:dyDescent="0.25">
      <c r="AQ10073" s="1026"/>
      <c r="AR10073" s="1027"/>
    </row>
    <row r="10074" spans="43:44" x14ac:dyDescent="0.25">
      <c r="AQ10074" s="1026"/>
      <c r="AR10074" s="1027"/>
    </row>
    <row r="10075" spans="43:44" x14ac:dyDescent="0.25">
      <c r="AQ10075" s="1026"/>
      <c r="AR10075" s="1027"/>
    </row>
    <row r="10076" spans="43:44" x14ac:dyDescent="0.25">
      <c r="AQ10076" s="1026"/>
      <c r="AR10076" s="1027"/>
    </row>
    <row r="10077" spans="43:44" x14ac:dyDescent="0.25">
      <c r="AQ10077" s="1026"/>
      <c r="AR10077" s="1027"/>
    </row>
    <row r="10078" spans="43:44" x14ac:dyDescent="0.25">
      <c r="AQ10078" s="1026"/>
      <c r="AR10078" s="1027"/>
    </row>
    <row r="10079" spans="43:44" x14ac:dyDescent="0.25">
      <c r="AQ10079" s="1026"/>
      <c r="AR10079" s="1027"/>
    </row>
    <row r="10080" spans="43:44" x14ac:dyDescent="0.25">
      <c r="AQ10080" s="1026"/>
      <c r="AR10080" s="1027"/>
    </row>
    <row r="10081" spans="43:44" x14ac:dyDescent="0.25">
      <c r="AQ10081" s="1026"/>
      <c r="AR10081" s="1027"/>
    </row>
    <row r="10082" spans="43:44" x14ac:dyDescent="0.25">
      <c r="AQ10082" s="1026"/>
      <c r="AR10082" s="1027"/>
    </row>
    <row r="10083" spans="43:44" x14ac:dyDescent="0.25">
      <c r="AQ10083" s="1026"/>
      <c r="AR10083" s="1027"/>
    </row>
    <row r="10084" spans="43:44" x14ac:dyDescent="0.25">
      <c r="AQ10084" s="1026"/>
      <c r="AR10084" s="1027"/>
    </row>
    <row r="10085" spans="43:44" x14ac:dyDescent="0.25">
      <c r="AQ10085" s="1026"/>
      <c r="AR10085" s="1027"/>
    </row>
    <row r="10086" spans="43:44" x14ac:dyDescent="0.25">
      <c r="AQ10086" s="1026"/>
      <c r="AR10086" s="1027"/>
    </row>
    <row r="10087" spans="43:44" x14ac:dyDescent="0.25">
      <c r="AQ10087" s="1026"/>
      <c r="AR10087" s="1027"/>
    </row>
    <row r="10088" spans="43:44" x14ac:dyDescent="0.25">
      <c r="AQ10088" s="1026"/>
      <c r="AR10088" s="1027"/>
    </row>
    <row r="10089" spans="43:44" x14ac:dyDescent="0.25">
      <c r="AQ10089" s="1026"/>
      <c r="AR10089" s="1027"/>
    </row>
    <row r="10090" spans="43:44" x14ac:dyDescent="0.25">
      <c r="AQ10090" s="1026"/>
      <c r="AR10090" s="1027"/>
    </row>
    <row r="10091" spans="43:44" x14ac:dyDescent="0.25">
      <c r="AQ10091" s="1026"/>
      <c r="AR10091" s="1027"/>
    </row>
    <row r="10092" spans="43:44" x14ac:dyDescent="0.25">
      <c r="AQ10092" s="1026"/>
      <c r="AR10092" s="1027"/>
    </row>
    <row r="10093" spans="43:44" x14ac:dyDescent="0.25">
      <c r="AQ10093" s="1026"/>
      <c r="AR10093" s="1027"/>
    </row>
    <row r="10094" spans="43:44" x14ac:dyDescent="0.25">
      <c r="AQ10094" s="1026"/>
      <c r="AR10094" s="1027"/>
    </row>
    <row r="10095" spans="43:44" x14ac:dyDescent="0.25">
      <c r="AQ10095" s="1026"/>
      <c r="AR10095" s="1027"/>
    </row>
    <row r="10096" spans="43:44" x14ac:dyDescent="0.25">
      <c r="AQ10096" s="1026"/>
      <c r="AR10096" s="1027"/>
    </row>
    <row r="10097" spans="43:44" x14ac:dyDescent="0.25">
      <c r="AQ10097" s="1026"/>
      <c r="AR10097" s="1027"/>
    </row>
    <row r="10098" spans="43:44" x14ac:dyDescent="0.25">
      <c r="AQ10098" s="1026"/>
      <c r="AR10098" s="1027"/>
    </row>
    <row r="10099" spans="43:44" x14ac:dyDescent="0.25">
      <c r="AQ10099" s="1026"/>
      <c r="AR10099" s="1027"/>
    </row>
    <row r="10100" spans="43:44" x14ac:dyDescent="0.25">
      <c r="AQ10100" s="1026"/>
      <c r="AR10100" s="1027"/>
    </row>
    <row r="10101" spans="43:44" x14ac:dyDescent="0.25">
      <c r="AQ10101" s="1026"/>
      <c r="AR10101" s="1027"/>
    </row>
    <row r="10102" spans="43:44" x14ac:dyDescent="0.25">
      <c r="AQ10102" s="1026"/>
      <c r="AR10102" s="1027"/>
    </row>
    <row r="10103" spans="43:44" x14ac:dyDescent="0.25">
      <c r="AQ10103" s="1026"/>
      <c r="AR10103" s="1027"/>
    </row>
    <row r="10104" spans="43:44" x14ac:dyDescent="0.25">
      <c r="AQ10104" s="1026"/>
      <c r="AR10104" s="1027"/>
    </row>
    <row r="10105" spans="43:44" x14ac:dyDescent="0.25">
      <c r="AQ10105" s="1026"/>
      <c r="AR10105" s="1027"/>
    </row>
    <row r="10106" spans="43:44" x14ac:dyDescent="0.25">
      <c r="AQ10106" s="1026"/>
      <c r="AR10106" s="1027"/>
    </row>
    <row r="10107" spans="43:44" x14ac:dyDescent="0.25">
      <c r="AQ10107" s="1026"/>
      <c r="AR10107" s="1027"/>
    </row>
    <row r="10108" spans="43:44" x14ac:dyDescent="0.25">
      <c r="AQ10108" s="1026"/>
      <c r="AR10108" s="1027"/>
    </row>
    <row r="10109" spans="43:44" x14ac:dyDescent="0.25">
      <c r="AQ10109" s="1026"/>
      <c r="AR10109" s="1027"/>
    </row>
    <row r="10110" spans="43:44" x14ac:dyDescent="0.25">
      <c r="AQ10110" s="1026"/>
      <c r="AR10110" s="1027"/>
    </row>
    <row r="10111" spans="43:44" x14ac:dyDescent="0.25">
      <c r="AQ10111" s="1026"/>
      <c r="AR10111" s="1027"/>
    </row>
    <row r="10112" spans="43:44" x14ac:dyDescent="0.25">
      <c r="AQ10112" s="1026"/>
      <c r="AR10112" s="1027"/>
    </row>
    <row r="10113" spans="43:44" x14ac:dyDescent="0.25">
      <c r="AQ10113" s="1026"/>
      <c r="AR10113" s="1027"/>
    </row>
    <row r="10114" spans="43:44" x14ac:dyDescent="0.25">
      <c r="AQ10114" s="1026"/>
      <c r="AR10114" s="1027"/>
    </row>
    <row r="10115" spans="43:44" x14ac:dyDescent="0.25">
      <c r="AQ10115" s="1026"/>
      <c r="AR10115" s="1027"/>
    </row>
    <row r="10116" spans="43:44" x14ac:dyDescent="0.25">
      <c r="AQ10116" s="1026"/>
      <c r="AR10116" s="1027"/>
    </row>
    <row r="10117" spans="43:44" x14ac:dyDescent="0.25">
      <c r="AQ10117" s="1026"/>
      <c r="AR10117" s="1027"/>
    </row>
    <row r="10118" spans="43:44" x14ac:dyDescent="0.25">
      <c r="AQ10118" s="1026"/>
      <c r="AR10118" s="1027"/>
    </row>
    <row r="10119" spans="43:44" x14ac:dyDescent="0.25">
      <c r="AQ10119" s="1026"/>
      <c r="AR10119" s="1027"/>
    </row>
    <row r="10120" spans="43:44" x14ac:dyDescent="0.25">
      <c r="AQ10120" s="1026"/>
      <c r="AR10120" s="1027"/>
    </row>
    <row r="10121" spans="43:44" x14ac:dyDescent="0.25">
      <c r="AQ10121" s="1026"/>
      <c r="AR10121" s="1027"/>
    </row>
    <row r="10122" spans="43:44" x14ac:dyDescent="0.25">
      <c r="AQ10122" s="1026"/>
      <c r="AR10122" s="1027"/>
    </row>
    <row r="10123" spans="43:44" x14ac:dyDescent="0.25">
      <c r="AQ10123" s="1026"/>
      <c r="AR10123" s="1027"/>
    </row>
    <row r="10124" spans="43:44" x14ac:dyDescent="0.25">
      <c r="AQ10124" s="1026"/>
      <c r="AR10124" s="1027"/>
    </row>
    <row r="10125" spans="43:44" x14ac:dyDescent="0.25">
      <c r="AQ10125" s="1026"/>
      <c r="AR10125" s="1027"/>
    </row>
    <row r="10126" spans="43:44" x14ac:dyDescent="0.25">
      <c r="AQ10126" s="1026"/>
      <c r="AR10126" s="1027"/>
    </row>
    <row r="10127" spans="43:44" x14ac:dyDescent="0.25">
      <c r="AQ10127" s="1026"/>
      <c r="AR10127" s="1027"/>
    </row>
    <row r="10128" spans="43:44" x14ac:dyDescent="0.25">
      <c r="AQ10128" s="1026"/>
      <c r="AR10128" s="1027"/>
    </row>
    <row r="10129" spans="43:44" x14ac:dyDescent="0.25">
      <c r="AQ10129" s="1026"/>
      <c r="AR10129" s="1027"/>
    </row>
    <row r="10130" spans="43:44" x14ac:dyDescent="0.25">
      <c r="AQ10130" s="1026"/>
      <c r="AR10130" s="1027"/>
    </row>
    <row r="10131" spans="43:44" x14ac:dyDescent="0.25">
      <c r="AQ10131" s="1026"/>
      <c r="AR10131" s="1027"/>
    </row>
    <row r="10132" spans="43:44" x14ac:dyDescent="0.25">
      <c r="AQ10132" s="1026"/>
      <c r="AR10132" s="1027"/>
    </row>
    <row r="10133" spans="43:44" x14ac:dyDescent="0.25">
      <c r="AQ10133" s="1026"/>
      <c r="AR10133" s="1027"/>
    </row>
    <row r="10134" spans="43:44" x14ac:dyDescent="0.25">
      <c r="AQ10134" s="1026"/>
      <c r="AR10134" s="1027"/>
    </row>
    <row r="10135" spans="43:44" x14ac:dyDescent="0.25">
      <c r="AQ10135" s="1026"/>
      <c r="AR10135" s="1027"/>
    </row>
    <row r="10136" spans="43:44" x14ac:dyDescent="0.25">
      <c r="AQ10136" s="1026"/>
      <c r="AR10136" s="1027"/>
    </row>
    <row r="10137" spans="43:44" x14ac:dyDescent="0.25">
      <c r="AQ10137" s="1026"/>
      <c r="AR10137" s="1027"/>
    </row>
    <row r="10138" spans="43:44" x14ac:dyDescent="0.25">
      <c r="AQ10138" s="1026"/>
      <c r="AR10138" s="1027"/>
    </row>
    <row r="10139" spans="43:44" x14ac:dyDescent="0.25">
      <c r="AQ10139" s="1026"/>
      <c r="AR10139" s="1027"/>
    </row>
    <row r="10140" spans="43:44" x14ac:dyDescent="0.25">
      <c r="AQ10140" s="1026"/>
      <c r="AR10140" s="1027"/>
    </row>
    <row r="10141" spans="43:44" x14ac:dyDescent="0.25">
      <c r="AQ10141" s="1026"/>
      <c r="AR10141" s="1027"/>
    </row>
    <row r="10142" spans="43:44" x14ac:dyDescent="0.25">
      <c r="AQ10142" s="1026"/>
      <c r="AR10142" s="1027"/>
    </row>
    <row r="10143" spans="43:44" x14ac:dyDescent="0.25">
      <c r="AQ10143" s="1026"/>
      <c r="AR10143" s="1027"/>
    </row>
    <row r="10144" spans="43:44" x14ac:dyDescent="0.25">
      <c r="AQ10144" s="1026"/>
      <c r="AR10144" s="1027"/>
    </row>
    <row r="10145" spans="43:44" x14ac:dyDescent="0.25">
      <c r="AQ10145" s="1026"/>
      <c r="AR10145" s="1027"/>
    </row>
    <row r="10146" spans="43:44" x14ac:dyDescent="0.25">
      <c r="AQ10146" s="1026"/>
      <c r="AR10146" s="1027"/>
    </row>
    <row r="10147" spans="43:44" x14ac:dyDescent="0.25">
      <c r="AQ10147" s="1026"/>
      <c r="AR10147" s="1027"/>
    </row>
    <row r="10148" spans="43:44" x14ac:dyDescent="0.25">
      <c r="AQ10148" s="1026"/>
      <c r="AR10148" s="1027"/>
    </row>
    <row r="10149" spans="43:44" x14ac:dyDescent="0.25">
      <c r="AQ10149" s="1026"/>
      <c r="AR10149" s="1027"/>
    </row>
    <row r="10150" spans="43:44" x14ac:dyDescent="0.25">
      <c r="AQ10150" s="1026"/>
      <c r="AR10150" s="1027"/>
    </row>
    <row r="10151" spans="43:44" x14ac:dyDescent="0.25">
      <c r="AQ10151" s="1026"/>
      <c r="AR10151" s="1027"/>
    </row>
    <row r="10152" spans="43:44" x14ac:dyDescent="0.25">
      <c r="AQ10152" s="1026"/>
      <c r="AR10152" s="1027"/>
    </row>
    <row r="10153" spans="43:44" x14ac:dyDescent="0.25">
      <c r="AQ10153" s="1026"/>
      <c r="AR10153" s="1027"/>
    </row>
    <row r="10154" spans="43:44" x14ac:dyDescent="0.25">
      <c r="AQ10154" s="1026"/>
      <c r="AR10154" s="1027"/>
    </row>
    <row r="10155" spans="43:44" x14ac:dyDescent="0.25">
      <c r="AQ10155" s="1026"/>
      <c r="AR10155" s="1027"/>
    </row>
    <row r="10156" spans="43:44" x14ac:dyDescent="0.25">
      <c r="AQ10156" s="1026"/>
      <c r="AR10156" s="1027"/>
    </row>
    <row r="10157" spans="43:44" x14ac:dyDescent="0.25">
      <c r="AQ10157" s="1026"/>
      <c r="AR10157" s="1027"/>
    </row>
    <row r="10158" spans="43:44" x14ac:dyDescent="0.25">
      <c r="AQ10158" s="1026"/>
      <c r="AR10158" s="1027"/>
    </row>
    <row r="10159" spans="43:44" x14ac:dyDescent="0.25">
      <c r="AQ10159" s="1026"/>
      <c r="AR10159" s="1027"/>
    </row>
    <row r="10160" spans="43:44" x14ac:dyDescent="0.25">
      <c r="AQ10160" s="1026"/>
      <c r="AR10160" s="1027"/>
    </row>
    <row r="10161" spans="43:44" x14ac:dyDescent="0.25">
      <c r="AQ10161" s="1026"/>
      <c r="AR10161" s="1027"/>
    </row>
    <row r="10162" spans="43:44" x14ac:dyDescent="0.25">
      <c r="AQ10162" s="1026"/>
      <c r="AR10162" s="1027"/>
    </row>
    <row r="10163" spans="43:44" x14ac:dyDescent="0.25">
      <c r="AQ10163" s="1026"/>
      <c r="AR10163" s="1027"/>
    </row>
    <row r="10164" spans="43:44" x14ac:dyDescent="0.25">
      <c r="AQ10164" s="1026"/>
      <c r="AR10164" s="1027"/>
    </row>
    <row r="10165" spans="43:44" x14ac:dyDescent="0.25">
      <c r="AQ10165" s="1026"/>
      <c r="AR10165" s="1027"/>
    </row>
    <row r="10166" spans="43:44" x14ac:dyDescent="0.25">
      <c r="AQ10166" s="1026"/>
      <c r="AR10166" s="1027"/>
    </row>
    <row r="10167" spans="43:44" x14ac:dyDescent="0.25">
      <c r="AQ10167" s="1026"/>
      <c r="AR10167" s="1027"/>
    </row>
    <row r="10168" spans="43:44" x14ac:dyDescent="0.25">
      <c r="AQ10168" s="1026"/>
      <c r="AR10168" s="1027"/>
    </row>
    <row r="10169" spans="43:44" x14ac:dyDescent="0.25">
      <c r="AQ10169" s="1026"/>
      <c r="AR10169" s="1027"/>
    </row>
    <row r="10170" spans="43:44" x14ac:dyDescent="0.25">
      <c r="AQ10170" s="1026"/>
      <c r="AR10170" s="1027"/>
    </row>
    <row r="10171" spans="43:44" x14ac:dyDescent="0.25">
      <c r="AQ10171" s="1026"/>
      <c r="AR10171" s="1027"/>
    </row>
    <row r="10172" spans="43:44" x14ac:dyDescent="0.25">
      <c r="AQ10172" s="1026"/>
      <c r="AR10172" s="1027"/>
    </row>
    <row r="10173" spans="43:44" x14ac:dyDescent="0.25">
      <c r="AQ10173" s="1026"/>
      <c r="AR10173" s="1027"/>
    </row>
    <row r="10174" spans="43:44" x14ac:dyDescent="0.25">
      <c r="AQ10174" s="1026"/>
      <c r="AR10174" s="1027"/>
    </row>
    <row r="10175" spans="43:44" x14ac:dyDescent="0.25">
      <c r="AQ10175" s="1026"/>
      <c r="AR10175" s="1027"/>
    </row>
    <row r="10176" spans="43:44" x14ac:dyDescent="0.25">
      <c r="AQ10176" s="1026"/>
      <c r="AR10176" s="1027"/>
    </row>
    <row r="10177" spans="43:44" x14ac:dyDescent="0.25">
      <c r="AQ10177" s="1026"/>
      <c r="AR10177" s="1027"/>
    </row>
    <row r="10178" spans="43:44" x14ac:dyDescent="0.25">
      <c r="AQ10178" s="1026"/>
      <c r="AR10178" s="1027"/>
    </row>
    <row r="10179" spans="43:44" x14ac:dyDescent="0.25">
      <c r="AQ10179" s="1026"/>
      <c r="AR10179" s="1027"/>
    </row>
    <row r="10180" spans="43:44" x14ac:dyDescent="0.25">
      <c r="AQ10180" s="1026"/>
      <c r="AR10180" s="1027"/>
    </row>
    <row r="10181" spans="43:44" x14ac:dyDescent="0.25">
      <c r="AQ10181" s="1026"/>
      <c r="AR10181" s="1027"/>
    </row>
    <row r="10182" spans="43:44" x14ac:dyDescent="0.25">
      <c r="AQ10182" s="1026"/>
      <c r="AR10182" s="1027"/>
    </row>
    <row r="10183" spans="43:44" x14ac:dyDescent="0.25">
      <c r="AQ10183" s="1026"/>
      <c r="AR10183" s="1027"/>
    </row>
    <row r="10184" spans="43:44" x14ac:dyDescent="0.25">
      <c r="AQ10184" s="1026"/>
      <c r="AR10184" s="1027"/>
    </row>
    <row r="10185" spans="43:44" x14ac:dyDescent="0.25">
      <c r="AQ10185" s="1026"/>
      <c r="AR10185" s="1027"/>
    </row>
    <row r="10186" spans="43:44" x14ac:dyDescent="0.25">
      <c r="AQ10186" s="1026"/>
      <c r="AR10186" s="1027"/>
    </row>
    <row r="10187" spans="43:44" x14ac:dyDescent="0.25">
      <c r="AQ10187" s="1026"/>
      <c r="AR10187" s="1027"/>
    </row>
    <row r="10188" spans="43:44" x14ac:dyDescent="0.25">
      <c r="AQ10188" s="1026"/>
      <c r="AR10188" s="1027"/>
    </row>
    <row r="10189" spans="43:44" x14ac:dyDescent="0.25">
      <c r="AQ10189" s="1026"/>
      <c r="AR10189" s="1027"/>
    </row>
    <row r="10190" spans="43:44" x14ac:dyDescent="0.25">
      <c r="AQ10190" s="1026"/>
      <c r="AR10190" s="1027"/>
    </row>
    <row r="10191" spans="43:44" x14ac:dyDescent="0.25">
      <c r="AQ10191" s="1026"/>
      <c r="AR10191" s="1027"/>
    </row>
    <row r="10192" spans="43:44" x14ac:dyDescent="0.25">
      <c r="AQ10192" s="1026"/>
      <c r="AR10192" s="1027"/>
    </row>
    <row r="10193" spans="43:44" x14ac:dyDescent="0.25">
      <c r="AQ10193" s="1026"/>
      <c r="AR10193" s="1027"/>
    </row>
    <row r="10194" spans="43:44" x14ac:dyDescent="0.25">
      <c r="AQ10194" s="1026"/>
      <c r="AR10194" s="1027"/>
    </row>
    <row r="10195" spans="43:44" x14ac:dyDescent="0.25">
      <c r="AQ10195" s="1026"/>
      <c r="AR10195" s="1027"/>
    </row>
    <row r="10196" spans="43:44" x14ac:dyDescent="0.25">
      <c r="AQ10196" s="1026"/>
      <c r="AR10196" s="1027"/>
    </row>
    <row r="10197" spans="43:44" x14ac:dyDescent="0.25">
      <c r="AQ10197" s="1026"/>
      <c r="AR10197" s="1027"/>
    </row>
    <row r="10198" spans="43:44" x14ac:dyDescent="0.25">
      <c r="AQ10198" s="1026"/>
      <c r="AR10198" s="1027"/>
    </row>
    <row r="10199" spans="43:44" x14ac:dyDescent="0.25">
      <c r="AQ10199" s="1026"/>
      <c r="AR10199" s="1027"/>
    </row>
    <row r="10200" spans="43:44" x14ac:dyDescent="0.25">
      <c r="AQ10200" s="1026"/>
      <c r="AR10200" s="1027"/>
    </row>
    <row r="10201" spans="43:44" x14ac:dyDescent="0.25">
      <c r="AQ10201" s="1026"/>
      <c r="AR10201" s="1027"/>
    </row>
    <row r="10202" spans="43:44" x14ac:dyDescent="0.25">
      <c r="AQ10202" s="1026"/>
      <c r="AR10202" s="1027"/>
    </row>
    <row r="10203" spans="43:44" x14ac:dyDescent="0.25">
      <c r="AQ10203" s="1026"/>
      <c r="AR10203" s="1027"/>
    </row>
    <row r="10204" spans="43:44" x14ac:dyDescent="0.25">
      <c r="AQ10204" s="1026"/>
      <c r="AR10204" s="1027"/>
    </row>
    <row r="10205" spans="43:44" x14ac:dyDescent="0.25">
      <c r="AQ10205" s="1026"/>
      <c r="AR10205" s="1027"/>
    </row>
    <row r="10206" spans="43:44" x14ac:dyDescent="0.25">
      <c r="AQ10206" s="1026"/>
      <c r="AR10206" s="1027"/>
    </row>
    <row r="10207" spans="43:44" x14ac:dyDescent="0.25">
      <c r="AQ10207" s="1026"/>
      <c r="AR10207" s="1027"/>
    </row>
    <row r="10208" spans="43:44" x14ac:dyDescent="0.25">
      <c r="AQ10208" s="1026"/>
      <c r="AR10208" s="1027"/>
    </row>
    <row r="10209" spans="43:44" x14ac:dyDescent="0.25">
      <c r="AQ10209" s="1026"/>
      <c r="AR10209" s="1027"/>
    </row>
    <row r="10210" spans="43:44" x14ac:dyDescent="0.25">
      <c r="AQ10210" s="1026"/>
      <c r="AR10210" s="1027"/>
    </row>
    <row r="10211" spans="43:44" x14ac:dyDescent="0.25">
      <c r="AQ10211" s="1026"/>
      <c r="AR10211" s="1027"/>
    </row>
    <row r="10212" spans="43:44" x14ac:dyDescent="0.25">
      <c r="AQ10212" s="1026"/>
      <c r="AR10212" s="1027"/>
    </row>
    <row r="10213" spans="43:44" x14ac:dyDescent="0.25">
      <c r="AQ10213" s="1026"/>
      <c r="AR10213" s="1027"/>
    </row>
    <row r="10214" spans="43:44" x14ac:dyDescent="0.25">
      <c r="AQ10214" s="1026"/>
      <c r="AR10214" s="1027"/>
    </row>
    <row r="10215" spans="43:44" x14ac:dyDescent="0.25">
      <c r="AQ10215" s="1026"/>
      <c r="AR10215" s="1027"/>
    </row>
    <row r="10216" spans="43:44" x14ac:dyDescent="0.25">
      <c r="AQ10216" s="1026"/>
      <c r="AR10216" s="1027"/>
    </row>
    <row r="10217" spans="43:44" x14ac:dyDescent="0.25">
      <c r="AQ10217" s="1026"/>
      <c r="AR10217" s="1027"/>
    </row>
    <row r="10218" spans="43:44" x14ac:dyDescent="0.25">
      <c r="AQ10218" s="1026"/>
      <c r="AR10218" s="1027"/>
    </row>
    <row r="10219" spans="43:44" x14ac:dyDescent="0.25">
      <c r="AQ10219" s="1026"/>
      <c r="AR10219" s="1027"/>
    </row>
    <row r="10220" spans="43:44" x14ac:dyDescent="0.25">
      <c r="AQ10220" s="1026"/>
      <c r="AR10220" s="1027"/>
    </row>
    <row r="10221" spans="43:44" x14ac:dyDescent="0.25">
      <c r="AQ10221" s="1026"/>
      <c r="AR10221" s="1027"/>
    </row>
    <row r="10222" spans="43:44" x14ac:dyDescent="0.25">
      <c r="AQ10222" s="1026"/>
      <c r="AR10222" s="1027"/>
    </row>
    <row r="10223" spans="43:44" x14ac:dyDescent="0.25">
      <c r="AQ10223" s="1026"/>
      <c r="AR10223" s="1027"/>
    </row>
    <row r="10224" spans="43:44" x14ac:dyDescent="0.25">
      <c r="AQ10224" s="1026"/>
      <c r="AR10224" s="1027"/>
    </row>
    <row r="10225" spans="43:44" x14ac:dyDescent="0.25">
      <c r="AQ10225" s="1026"/>
      <c r="AR10225" s="1027"/>
    </row>
    <row r="10226" spans="43:44" x14ac:dyDescent="0.25">
      <c r="AQ10226" s="1026"/>
      <c r="AR10226" s="1027"/>
    </row>
    <row r="10227" spans="43:44" x14ac:dyDescent="0.25">
      <c r="AQ10227" s="1026"/>
      <c r="AR10227" s="1027"/>
    </row>
    <row r="10228" spans="43:44" x14ac:dyDescent="0.25">
      <c r="AQ10228" s="1026"/>
      <c r="AR10228" s="1027"/>
    </row>
    <row r="10229" spans="43:44" x14ac:dyDescent="0.25">
      <c r="AQ10229" s="1026"/>
      <c r="AR10229" s="1027"/>
    </row>
    <row r="10230" spans="43:44" x14ac:dyDescent="0.25">
      <c r="AQ10230" s="1026"/>
      <c r="AR10230" s="1027"/>
    </row>
    <row r="10231" spans="43:44" x14ac:dyDescent="0.25">
      <c r="AQ10231" s="1026"/>
      <c r="AR10231" s="1027"/>
    </row>
    <row r="10232" spans="43:44" x14ac:dyDescent="0.25">
      <c r="AQ10232" s="1026"/>
      <c r="AR10232" s="1027"/>
    </row>
    <row r="10233" spans="43:44" x14ac:dyDescent="0.25">
      <c r="AQ10233" s="1026"/>
      <c r="AR10233" s="1027"/>
    </row>
    <row r="10234" spans="43:44" x14ac:dyDescent="0.25">
      <c r="AQ10234" s="1026"/>
      <c r="AR10234" s="1027"/>
    </row>
    <row r="10235" spans="43:44" x14ac:dyDescent="0.25">
      <c r="AQ10235" s="1026"/>
      <c r="AR10235" s="1027"/>
    </row>
    <row r="10236" spans="43:44" x14ac:dyDescent="0.25">
      <c r="AQ10236" s="1026"/>
      <c r="AR10236" s="1027"/>
    </row>
    <row r="10237" spans="43:44" x14ac:dyDescent="0.25">
      <c r="AQ10237" s="1026"/>
      <c r="AR10237" s="1027"/>
    </row>
    <row r="10238" spans="43:44" x14ac:dyDescent="0.25">
      <c r="AQ10238" s="1026"/>
      <c r="AR10238" s="1027"/>
    </row>
    <row r="10239" spans="43:44" x14ac:dyDescent="0.25">
      <c r="AQ10239" s="1026"/>
      <c r="AR10239" s="1027"/>
    </row>
    <row r="10240" spans="43:44" x14ac:dyDescent="0.25">
      <c r="AQ10240" s="1026"/>
      <c r="AR10240" s="1027"/>
    </row>
    <row r="10241" spans="43:44" x14ac:dyDescent="0.25">
      <c r="AQ10241" s="1026"/>
      <c r="AR10241" s="1027"/>
    </row>
    <row r="10242" spans="43:44" x14ac:dyDescent="0.25">
      <c r="AQ10242" s="1026"/>
      <c r="AR10242" s="1027"/>
    </row>
    <row r="10243" spans="43:44" x14ac:dyDescent="0.25">
      <c r="AQ10243" s="1026"/>
      <c r="AR10243" s="1027"/>
    </row>
    <row r="10244" spans="43:44" x14ac:dyDescent="0.25">
      <c r="AQ10244" s="1026"/>
      <c r="AR10244" s="1027"/>
    </row>
    <row r="10245" spans="43:44" x14ac:dyDescent="0.25">
      <c r="AQ10245" s="1026"/>
      <c r="AR10245" s="1027"/>
    </row>
    <row r="10246" spans="43:44" x14ac:dyDescent="0.25">
      <c r="AQ10246" s="1026"/>
      <c r="AR10246" s="1027"/>
    </row>
    <row r="10247" spans="43:44" x14ac:dyDescent="0.25">
      <c r="AQ10247" s="1026"/>
      <c r="AR10247" s="1027"/>
    </row>
    <row r="10248" spans="43:44" x14ac:dyDescent="0.25">
      <c r="AQ10248" s="1026"/>
      <c r="AR10248" s="1027"/>
    </row>
    <row r="10249" spans="43:44" x14ac:dyDescent="0.25">
      <c r="AQ10249" s="1026"/>
      <c r="AR10249" s="1027"/>
    </row>
    <row r="10250" spans="43:44" x14ac:dyDescent="0.25">
      <c r="AQ10250" s="1026"/>
      <c r="AR10250" s="1027"/>
    </row>
    <row r="10251" spans="43:44" x14ac:dyDescent="0.25">
      <c r="AQ10251" s="1026"/>
      <c r="AR10251" s="1027"/>
    </row>
    <row r="10252" spans="43:44" x14ac:dyDescent="0.25">
      <c r="AQ10252" s="1026"/>
      <c r="AR10252" s="1027"/>
    </row>
    <row r="10253" spans="43:44" x14ac:dyDescent="0.25">
      <c r="AQ10253" s="1026"/>
      <c r="AR10253" s="1027"/>
    </row>
    <row r="10254" spans="43:44" x14ac:dyDescent="0.25">
      <c r="AQ10254" s="1026"/>
      <c r="AR10254" s="1027"/>
    </row>
    <row r="10255" spans="43:44" x14ac:dyDescent="0.25">
      <c r="AQ10255" s="1026"/>
      <c r="AR10255" s="1027"/>
    </row>
    <row r="10256" spans="43:44" x14ac:dyDescent="0.25">
      <c r="AQ10256" s="1026"/>
      <c r="AR10256" s="1027"/>
    </row>
    <row r="10257" spans="43:44" x14ac:dyDescent="0.25">
      <c r="AQ10257" s="1026"/>
      <c r="AR10257" s="1027"/>
    </row>
    <row r="10258" spans="43:44" x14ac:dyDescent="0.25">
      <c r="AQ10258" s="1026"/>
      <c r="AR10258" s="1027"/>
    </row>
    <row r="10259" spans="43:44" x14ac:dyDescent="0.25">
      <c r="AQ10259" s="1026"/>
      <c r="AR10259" s="1027"/>
    </row>
    <row r="10260" spans="43:44" x14ac:dyDescent="0.25">
      <c r="AQ10260" s="1026"/>
      <c r="AR10260" s="1027"/>
    </row>
    <row r="10261" spans="43:44" x14ac:dyDescent="0.25">
      <c r="AQ10261" s="1026"/>
      <c r="AR10261" s="1027"/>
    </row>
    <row r="10262" spans="43:44" x14ac:dyDescent="0.25">
      <c r="AQ10262" s="1026"/>
      <c r="AR10262" s="1027"/>
    </row>
    <row r="10263" spans="43:44" x14ac:dyDescent="0.25">
      <c r="AQ10263" s="1026"/>
      <c r="AR10263" s="1027"/>
    </row>
    <row r="10264" spans="43:44" x14ac:dyDescent="0.25">
      <c r="AQ10264" s="1026"/>
      <c r="AR10264" s="1027"/>
    </row>
    <row r="10265" spans="43:44" x14ac:dyDescent="0.25">
      <c r="AQ10265" s="1026"/>
      <c r="AR10265" s="1027"/>
    </row>
    <row r="10266" spans="43:44" x14ac:dyDescent="0.25">
      <c r="AQ10266" s="1026"/>
      <c r="AR10266" s="1027"/>
    </row>
    <row r="10267" spans="43:44" x14ac:dyDescent="0.25">
      <c r="AQ10267" s="1026"/>
      <c r="AR10267" s="1027"/>
    </row>
    <row r="10268" spans="43:44" x14ac:dyDescent="0.25">
      <c r="AQ10268" s="1026"/>
      <c r="AR10268" s="1027"/>
    </row>
    <row r="10269" spans="43:44" x14ac:dyDescent="0.25">
      <c r="AQ10269" s="1026"/>
      <c r="AR10269" s="1027"/>
    </row>
    <row r="10270" spans="43:44" x14ac:dyDescent="0.25">
      <c r="AQ10270" s="1026"/>
      <c r="AR10270" s="1027"/>
    </row>
    <row r="10271" spans="43:44" x14ac:dyDescent="0.25">
      <c r="AQ10271" s="1026"/>
      <c r="AR10271" s="1027"/>
    </row>
    <row r="10272" spans="43:44" x14ac:dyDescent="0.25">
      <c r="AQ10272" s="1026"/>
      <c r="AR10272" s="1027"/>
    </row>
    <row r="10273" spans="43:44" x14ac:dyDescent="0.25">
      <c r="AQ10273" s="1026"/>
      <c r="AR10273" s="1027"/>
    </row>
    <row r="10274" spans="43:44" x14ac:dyDescent="0.25">
      <c r="AQ10274" s="1026"/>
      <c r="AR10274" s="1027"/>
    </row>
    <row r="10275" spans="43:44" x14ac:dyDescent="0.25">
      <c r="AQ10275" s="1026"/>
      <c r="AR10275" s="1027"/>
    </row>
    <row r="10276" spans="43:44" x14ac:dyDescent="0.25">
      <c r="AQ10276" s="1026"/>
      <c r="AR10276" s="1027"/>
    </row>
    <row r="10277" spans="43:44" x14ac:dyDescent="0.25">
      <c r="AQ10277" s="1026"/>
      <c r="AR10277" s="1027"/>
    </row>
    <row r="10278" spans="43:44" x14ac:dyDescent="0.25">
      <c r="AQ10278" s="1026"/>
      <c r="AR10278" s="1027"/>
    </row>
    <row r="10279" spans="43:44" x14ac:dyDescent="0.25">
      <c r="AQ10279" s="1026"/>
      <c r="AR10279" s="1027"/>
    </row>
    <row r="10280" spans="43:44" x14ac:dyDescent="0.25">
      <c r="AQ10280" s="1026"/>
      <c r="AR10280" s="1027"/>
    </row>
    <row r="10281" spans="43:44" x14ac:dyDescent="0.25">
      <c r="AQ10281" s="1026"/>
      <c r="AR10281" s="1027"/>
    </row>
    <row r="10282" spans="43:44" x14ac:dyDescent="0.25">
      <c r="AQ10282" s="1026"/>
      <c r="AR10282" s="1027"/>
    </row>
    <row r="10283" spans="43:44" x14ac:dyDescent="0.25">
      <c r="AQ10283" s="1026"/>
      <c r="AR10283" s="1027"/>
    </row>
    <row r="10284" spans="43:44" x14ac:dyDescent="0.25">
      <c r="AQ10284" s="1026"/>
      <c r="AR10284" s="1027"/>
    </row>
    <row r="10285" spans="43:44" x14ac:dyDescent="0.25">
      <c r="AQ10285" s="1026"/>
      <c r="AR10285" s="1027"/>
    </row>
    <row r="10286" spans="43:44" x14ac:dyDescent="0.25">
      <c r="AQ10286" s="1026"/>
      <c r="AR10286" s="1027"/>
    </row>
    <row r="10287" spans="43:44" x14ac:dyDescent="0.25">
      <c r="AQ10287" s="1026"/>
      <c r="AR10287" s="1027"/>
    </row>
    <row r="10288" spans="43:44" x14ac:dyDescent="0.25">
      <c r="AQ10288" s="1026"/>
      <c r="AR10288" s="1027"/>
    </row>
    <row r="10289" spans="43:44" x14ac:dyDescent="0.25">
      <c r="AQ10289" s="1026"/>
      <c r="AR10289" s="1027"/>
    </row>
    <row r="10290" spans="43:44" x14ac:dyDescent="0.25">
      <c r="AQ10290" s="1026"/>
      <c r="AR10290" s="1027"/>
    </row>
    <row r="10291" spans="43:44" x14ac:dyDescent="0.25">
      <c r="AQ10291" s="1026"/>
      <c r="AR10291" s="1027"/>
    </row>
    <row r="10292" spans="43:44" x14ac:dyDescent="0.25">
      <c r="AQ10292" s="1026"/>
      <c r="AR10292" s="1027"/>
    </row>
    <row r="10293" spans="43:44" x14ac:dyDescent="0.25">
      <c r="AQ10293" s="1026"/>
      <c r="AR10293" s="1027"/>
    </row>
    <row r="10294" spans="43:44" x14ac:dyDescent="0.25">
      <c r="AQ10294" s="1026"/>
      <c r="AR10294" s="1027"/>
    </row>
    <row r="10295" spans="43:44" x14ac:dyDescent="0.25">
      <c r="AQ10295" s="1026"/>
      <c r="AR10295" s="1027"/>
    </row>
    <row r="10296" spans="43:44" x14ac:dyDescent="0.25">
      <c r="AQ10296" s="1026"/>
      <c r="AR10296" s="1027"/>
    </row>
    <row r="10297" spans="43:44" x14ac:dyDescent="0.25">
      <c r="AQ10297" s="1026"/>
      <c r="AR10297" s="1027"/>
    </row>
    <row r="10298" spans="43:44" x14ac:dyDescent="0.25">
      <c r="AQ10298" s="1026"/>
      <c r="AR10298" s="1027"/>
    </row>
    <row r="10299" spans="43:44" x14ac:dyDescent="0.25">
      <c r="AQ10299" s="1026"/>
      <c r="AR10299" s="1027"/>
    </row>
    <row r="10300" spans="43:44" x14ac:dyDescent="0.25">
      <c r="AQ10300" s="1026"/>
      <c r="AR10300" s="1027"/>
    </row>
    <row r="10301" spans="43:44" x14ac:dyDescent="0.25">
      <c r="AQ10301" s="1026"/>
      <c r="AR10301" s="1027"/>
    </row>
    <row r="10302" spans="43:44" x14ac:dyDescent="0.25">
      <c r="AQ10302" s="1026"/>
      <c r="AR10302" s="1027"/>
    </row>
    <row r="10303" spans="43:44" x14ac:dyDescent="0.25">
      <c r="AQ10303" s="1026"/>
      <c r="AR10303" s="1027"/>
    </row>
    <row r="10304" spans="43:44" x14ac:dyDescent="0.25">
      <c r="AQ10304" s="1026"/>
      <c r="AR10304" s="1027"/>
    </row>
    <row r="10305" spans="43:44" x14ac:dyDescent="0.25">
      <c r="AQ10305" s="1026"/>
      <c r="AR10305" s="1027"/>
    </row>
    <row r="10306" spans="43:44" x14ac:dyDescent="0.25">
      <c r="AQ10306" s="1026"/>
      <c r="AR10306" s="1027"/>
    </row>
    <row r="10307" spans="43:44" x14ac:dyDescent="0.25">
      <c r="AQ10307" s="1026"/>
      <c r="AR10307" s="1027"/>
    </row>
    <row r="10308" spans="43:44" x14ac:dyDescent="0.25">
      <c r="AQ10308" s="1026"/>
      <c r="AR10308" s="1027"/>
    </row>
    <row r="10309" spans="43:44" x14ac:dyDescent="0.25">
      <c r="AQ10309" s="1026"/>
      <c r="AR10309" s="1027"/>
    </row>
    <row r="10310" spans="43:44" x14ac:dyDescent="0.25">
      <c r="AQ10310" s="1026"/>
      <c r="AR10310" s="1027"/>
    </row>
    <row r="10311" spans="43:44" x14ac:dyDescent="0.25">
      <c r="AQ10311" s="1026"/>
      <c r="AR10311" s="1027"/>
    </row>
    <row r="10312" spans="43:44" x14ac:dyDescent="0.25">
      <c r="AQ10312" s="1026"/>
      <c r="AR10312" s="1027"/>
    </row>
    <row r="10313" spans="43:44" x14ac:dyDescent="0.25">
      <c r="AQ10313" s="1026"/>
      <c r="AR10313" s="1027"/>
    </row>
    <row r="10314" spans="43:44" x14ac:dyDescent="0.25">
      <c r="AQ10314" s="1026"/>
      <c r="AR10314" s="1027"/>
    </row>
    <row r="10315" spans="43:44" x14ac:dyDescent="0.25">
      <c r="AQ10315" s="1026"/>
      <c r="AR10315" s="1027"/>
    </row>
    <row r="10316" spans="43:44" x14ac:dyDescent="0.25">
      <c r="AQ10316" s="1026"/>
      <c r="AR10316" s="1027"/>
    </row>
    <row r="10317" spans="43:44" x14ac:dyDescent="0.25">
      <c r="AQ10317" s="1026"/>
      <c r="AR10317" s="1027"/>
    </row>
    <row r="10318" spans="43:44" x14ac:dyDescent="0.25">
      <c r="AQ10318" s="1026"/>
      <c r="AR10318" s="1027"/>
    </row>
    <row r="10319" spans="43:44" x14ac:dyDescent="0.25">
      <c r="AQ10319" s="1026"/>
      <c r="AR10319" s="1027"/>
    </row>
    <row r="10320" spans="43:44" x14ac:dyDescent="0.25">
      <c r="AQ10320" s="1026"/>
      <c r="AR10320" s="1027"/>
    </row>
    <row r="10321" spans="43:44" x14ac:dyDescent="0.25">
      <c r="AQ10321" s="1026"/>
      <c r="AR10321" s="1027"/>
    </row>
    <row r="10322" spans="43:44" x14ac:dyDescent="0.25">
      <c r="AQ10322" s="1026"/>
      <c r="AR10322" s="1027"/>
    </row>
    <row r="10323" spans="43:44" x14ac:dyDescent="0.25">
      <c r="AQ10323" s="1026"/>
      <c r="AR10323" s="1027"/>
    </row>
    <row r="10324" spans="43:44" x14ac:dyDescent="0.25">
      <c r="AQ10324" s="1026"/>
      <c r="AR10324" s="1027"/>
    </row>
    <row r="10325" spans="43:44" x14ac:dyDescent="0.25">
      <c r="AQ10325" s="1026"/>
      <c r="AR10325" s="1027"/>
    </row>
    <row r="10326" spans="43:44" x14ac:dyDescent="0.25">
      <c r="AQ10326" s="1026"/>
      <c r="AR10326" s="1027"/>
    </row>
    <row r="10327" spans="43:44" x14ac:dyDescent="0.25">
      <c r="AQ10327" s="1026"/>
      <c r="AR10327" s="1027"/>
    </row>
    <row r="10328" spans="43:44" x14ac:dyDescent="0.25">
      <c r="AQ10328" s="1026"/>
      <c r="AR10328" s="1027"/>
    </row>
    <row r="10329" spans="43:44" x14ac:dyDescent="0.25">
      <c r="AQ10329" s="1026"/>
      <c r="AR10329" s="1027"/>
    </row>
    <row r="10330" spans="43:44" x14ac:dyDescent="0.25">
      <c r="AQ10330" s="1026"/>
      <c r="AR10330" s="1027"/>
    </row>
    <row r="10331" spans="43:44" x14ac:dyDescent="0.25">
      <c r="AQ10331" s="1026"/>
      <c r="AR10331" s="1027"/>
    </row>
    <row r="10332" spans="43:44" x14ac:dyDescent="0.25">
      <c r="AQ10332" s="1026"/>
      <c r="AR10332" s="1027"/>
    </row>
    <row r="10333" spans="43:44" x14ac:dyDescent="0.25">
      <c r="AQ10333" s="1026"/>
      <c r="AR10333" s="1027"/>
    </row>
    <row r="10334" spans="43:44" x14ac:dyDescent="0.25">
      <c r="AQ10334" s="1026"/>
      <c r="AR10334" s="1027"/>
    </row>
    <row r="10335" spans="43:44" x14ac:dyDescent="0.25">
      <c r="AQ10335" s="1026"/>
      <c r="AR10335" s="1027"/>
    </row>
    <row r="10336" spans="43:44" x14ac:dyDescent="0.25">
      <c r="AQ10336" s="1026"/>
      <c r="AR10336" s="1027"/>
    </row>
    <row r="10337" spans="43:44" x14ac:dyDescent="0.25">
      <c r="AQ10337" s="1026"/>
      <c r="AR10337" s="1027"/>
    </row>
    <row r="10338" spans="43:44" x14ac:dyDescent="0.25">
      <c r="AQ10338" s="1026"/>
      <c r="AR10338" s="1027"/>
    </row>
    <row r="10339" spans="43:44" x14ac:dyDescent="0.25">
      <c r="AQ10339" s="1026"/>
      <c r="AR10339" s="1027"/>
    </row>
    <row r="10340" spans="43:44" x14ac:dyDescent="0.25">
      <c r="AQ10340" s="1026"/>
      <c r="AR10340" s="1027"/>
    </row>
    <row r="10341" spans="43:44" x14ac:dyDescent="0.25">
      <c r="AQ10341" s="1026"/>
      <c r="AR10341" s="1027"/>
    </row>
    <row r="10342" spans="43:44" x14ac:dyDescent="0.25">
      <c r="AQ10342" s="1026"/>
      <c r="AR10342" s="1027"/>
    </row>
    <row r="10343" spans="43:44" x14ac:dyDescent="0.25">
      <c r="AQ10343" s="1026"/>
      <c r="AR10343" s="1027"/>
    </row>
    <row r="10344" spans="43:44" x14ac:dyDescent="0.25">
      <c r="AQ10344" s="1026"/>
      <c r="AR10344" s="1027"/>
    </row>
    <row r="10345" spans="43:44" x14ac:dyDescent="0.25">
      <c r="AQ10345" s="1026"/>
      <c r="AR10345" s="1027"/>
    </row>
    <row r="10346" spans="43:44" x14ac:dyDescent="0.25">
      <c r="AQ10346" s="1026"/>
      <c r="AR10346" s="1027"/>
    </row>
    <row r="10347" spans="43:44" x14ac:dyDescent="0.25">
      <c r="AQ10347" s="1026"/>
      <c r="AR10347" s="1027"/>
    </row>
    <row r="10348" spans="43:44" x14ac:dyDescent="0.25">
      <c r="AQ10348" s="1026"/>
      <c r="AR10348" s="1027"/>
    </row>
    <row r="10349" spans="43:44" x14ac:dyDescent="0.25">
      <c r="AQ10349" s="1026"/>
      <c r="AR10349" s="1027"/>
    </row>
    <row r="10350" spans="43:44" x14ac:dyDescent="0.25">
      <c r="AQ10350" s="1026"/>
      <c r="AR10350" s="1027"/>
    </row>
    <row r="10351" spans="43:44" x14ac:dyDescent="0.25">
      <c r="AQ10351" s="1026"/>
      <c r="AR10351" s="1027"/>
    </row>
    <row r="10352" spans="43:44" x14ac:dyDescent="0.25">
      <c r="AQ10352" s="1026"/>
      <c r="AR10352" s="1027"/>
    </row>
    <row r="10353" spans="43:44" x14ac:dyDescent="0.25">
      <c r="AQ10353" s="1026"/>
      <c r="AR10353" s="1027"/>
    </row>
    <row r="10354" spans="43:44" x14ac:dyDescent="0.25">
      <c r="AQ10354" s="1026"/>
      <c r="AR10354" s="1027"/>
    </row>
    <row r="10355" spans="43:44" x14ac:dyDescent="0.25">
      <c r="AQ10355" s="1026"/>
      <c r="AR10355" s="1027"/>
    </row>
    <row r="10356" spans="43:44" x14ac:dyDescent="0.25">
      <c r="AQ10356" s="1026"/>
      <c r="AR10356" s="1027"/>
    </row>
    <row r="10357" spans="43:44" x14ac:dyDescent="0.25">
      <c r="AQ10357" s="1026"/>
      <c r="AR10357" s="1027"/>
    </row>
    <row r="10358" spans="43:44" x14ac:dyDescent="0.25">
      <c r="AQ10358" s="1026"/>
      <c r="AR10358" s="1027"/>
    </row>
    <row r="10359" spans="43:44" x14ac:dyDescent="0.25">
      <c r="AQ10359" s="1026"/>
      <c r="AR10359" s="1027"/>
    </row>
    <row r="10360" spans="43:44" x14ac:dyDescent="0.25">
      <c r="AQ10360" s="1026"/>
      <c r="AR10360" s="1027"/>
    </row>
    <row r="10361" spans="43:44" x14ac:dyDescent="0.25">
      <c r="AQ10361" s="1026"/>
      <c r="AR10361" s="1027"/>
    </row>
    <row r="10362" spans="43:44" x14ac:dyDescent="0.25">
      <c r="AQ10362" s="1026"/>
      <c r="AR10362" s="1027"/>
    </row>
    <row r="10363" spans="43:44" x14ac:dyDescent="0.25">
      <c r="AQ10363" s="1026"/>
      <c r="AR10363" s="1027"/>
    </row>
    <row r="10364" spans="43:44" x14ac:dyDescent="0.25">
      <c r="AQ10364" s="1026"/>
      <c r="AR10364" s="1027"/>
    </row>
    <row r="10365" spans="43:44" x14ac:dyDescent="0.25">
      <c r="AQ10365" s="1026"/>
      <c r="AR10365" s="1027"/>
    </row>
    <row r="10366" spans="43:44" x14ac:dyDescent="0.25">
      <c r="AQ10366" s="1026"/>
      <c r="AR10366" s="1027"/>
    </row>
    <row r="10367" spans="43:44" x14ac:dyDescent="0.25">
      <c r="AQ10367" s="1026"/>
      <c r="AR10367" s="1027"/>
    </row>
    <row r="10368" spans="43:44" x14ac:dyDescent="0.25">
      <c r="AQ10368" s="1026"/>
      <c r="AR10368" s="1027"/>
    </row>
    <row r="10369" spans="43:44" x14ac:dyDescent="0.25">
      <c r="AQ10369" s="1026"/>
      <c r="AR10369" s="1027"/>
    </row>
    <row r="10370" spans="43:44" x14ac:dyDescent="0.25">
      <c r="AQ10370" s="1026"/>
      <c r="AR10370" s="1027"/>
    </row>
    <row r="10371" spans="43:44" x14ac:dyDescent="0.25">
      <c r="AQ10371" s="1026"/>
      <c r="AR10371" s="1027"/>
    </row>
    <row r="10372" spans="43:44" x14ac:dyDescent="0.25">
      <c r="AQ10372" s="1026"/>
      <c r="AR10372" s="1027"/>
    </row>
    <row r="10373" spans="43:44" x14ac:dyDescent="0.25">
      <c r="AQ10373" s="1026"/>
      <c r="AR10373" s="1027"/>
    </row>
    <row r="10374" spans="43:44" x14ac:dyDescent="0.25">
      <c r="AQ10374" s="1026"/>
      <c r="AR10374" s="1027"/>
    </row>
    <row r="10375" spans="43:44" x14ac:dyDescent="0.25">
      <c r="AQ10375" s="1026"/>
      <c r="AR10375" s="1027"/>
    </row>
    <row r="10376" spans="43:44" x14ac:dyDescent="0.25">
      <c r="AQ10376" s="1026"/>
      <c r="AR10376" s="1027"/>
    </row>
    <row r="10377" spans="43:44" x14ac:dyDescent="0.25">
      <c r="AQ10377" s="1026"/>
      <c r="AR10377" s="1027"/>
    </row>
    <row r="10378" spans="43:44" x14ac:dyDescent="0.25">
      <c r="AQ10378" s="1026"/>
      <c r="AR10378" s="1027"/>
    </row>
    <row r="10379" spans="43:44" x14ac:dyDescent="0.25">
      <c r="AQ10379" s="1026"/>
      <c r="AR10379" s="1027"/>
    </row>
    <row r="10380" spans="43:44" x14ac:dyDescent="0.25">
      <c r="AQ10380" s="1026"/>
      <c r="AR10380" s="1027"/>
    </row>
    <row r="10381" spans="43:44" x14ac:dyDescent="0.25">
      <c r="AQ10381" s="1026"/>
      <c r="AR10381" s="1027"/>
    </row>
    <row r="10382" spans="43:44" x14ac:dyDescent="0.25">
      <c r="AQ10382" s="1026"/>
      <c r="AR10382" s="1027"/>
    </row>
    <row r="10383" spans="43:44" x14ac:dyDescent="0.25">
      <c r="AQ10383" s="1026"/>
      <c r="AR10383" s="1027"/>
    </row>
    <row r="10384" spans="43:44" x14ac:dyDescent="0.25">
      <c r="AQ10384" s="1026"/>
      <c r="AR10384" s="1027"/>
    </row>
    <row r="10385" spans="43:44" x14ac:dyDescent="0.25">
      <c r="AQ10385" s="1026"/>
      <c r="AR10385" s="1027"/>
    </row>
    <row r="10386" spans="43:44" x14ac:dyDescent="0.25">
      <c r="AQ10386" s="1026"/>
      <c r="AR10386" s="1027"/>
    </row>
    <row r="10387" spans="43:44" x14ac:dyDescent="0.25">
      <c r="AQ10387" s="1026"/>
      <c r="AR10387" s="1027"/>
    </row>
    <row r="10388" spans="43:44" x14ac:dyDescent="0.25">
      <c r="AQ10388" s="1026"/>
      <c r="AR10388" s="1027"/>
    </row>
    <row r="10389" spans="43:44" x14ac:dyDescent="0.25">
      <c r="AQ10389" s="1026"/>
      <c r="AR10389" s="1027"/>
    </row>
    <row r="10390" spans="43:44" x14ac:dyDescent="0.25">
      <c r="AQ10390" s="1026"/>
      <c r="AR10390" s="1027"/>
    </row>
    <row r="10391" spans="43:44" x14ac:dyDescent="0.25">
      <c r="AQ10391" s="1026"/>
      <c r="AR10391" s="1027"/>
    </row>
    <row r="10392" spans="43:44" x14ac:dyDescent="0.25">
      <c r="AQ10392" s="1026"/>
      <c r="AR10392" s="1027"/>
    </row>
    <row r="10393" spans="43:44" x14ac:dyDescent="0.25">
      <c r="AQ10393" s="1026"/>
      <c r="AR10393" s="1027"/>
    </row>
    <row r="10394" spans="43:44" x14ac:dyDescent="0.25">
      <c r="AQ10394" s="1026"/>
      <c r="AR10394" s="1027"/>
    </row>
    <row r="10395" spans="43:44" x14ac:dyDescent="0.25">
      <c r="AQ10395" s="1026"/>
      <c r="AR10395" s="1027"/>
    </row>
    <row r="10396" spans="43:44" x14ac:dyDescent="0.25">
      <c r="AQ10396" s="1026"/>
      <c r="AR10396" s="1027"/>
    </row>
    <row r="10397" spans="43:44" x14ac:dyDescent="0.25">
      <c r="AQ10397" s="1026"/>
      <c r="AR10397" s="1027"/>
    </row>
    <row r="10398" spans="43:44" x14ac:dyDescent="0.25">
      <c r="AQ10398" s="1026"/>
      <c r="AR10398" s="1027"/>
    </row>
    <row r="10399" spans="43:44" x14ac:dyDescent="0.25">
      <c r="AQ10399" s="1026"/>
      <c r="AR10399" s="1027"/>
    </row>
    <row r="10400" spans="43:44" x14ac:dyDescent="0.25">
      <c r="AQ10400" s="1026"/>
      <c r="AR10400" s="1027"/>
    </row>
    <row r="10401" spans="43:44" x14ac:dyDescent="0.25">
      <c r="AQ10401" s="1026"/>
      <c r="AR10401" s="1027"/>
    </row>
    <row r="10402" spans="43:44" x14ac:dyDescent="0.25">
      <c r="AQ10402" s="1026"/>
      <c r="AR10402" s="1027"/>
    </row>
    <row r="10403" spans="43:44" x14ac:dyDescent="0.25">
      <c r="AQ10403" s="1026"/>
      <c r="AR10403" s="1027"/>
    </row>
    <row r="10404" spans="43:44" x14ac:dyDescent="0.25">
      <c r="AQ10404" s="1026"/>
      <c r="AR10404" s="1027"/>
    </row>
    <row r="10405" spans="43:44" x14ac:dyDescent="0.25">
      <c r="AQ10405" s="1026"/>
      <c r="AR10405" s="1027"/>
    </row>
    <row r="10406" spans="43:44" x14ac:dyDescent="0.25">
      <c r="AQ10406" s="1026"/>
      <c r="AR10406" s="1027"/>
    </row>
    <row r="10407" spans="43:44" x14ac:dyDescent="0.25">
      <c r="AQ10407" s="1026"/>
      <c r="AR10407" s="1027"/>
    </row>
    <row r="10408" spans="43:44" x14ac:dyDescent="0.25">
      <c r="AQ10408" s="1026"/>
      <c r="AR10408" s="1027"/>
    </row>
    <row r="10409" spans="43:44" x14ac:dyDescent="0.25">
      <c r="AQ10409" s="1026"/>
      <c r="AR10409" s="1027"/>
    </row>
    <row r="10410" spans="43:44" x14ac:dyDescent="0.25">
      <c r="AQ10410" s="1026"/>
      <c r="AR10410" s="1027"/>
    </row>
    <row r="10411" spans="43:44" x14ac:dyDescent="0.25">
      <c r="AQ10411" s="1026"/>
      <c r="AR10411" s="1027"/>
    </row>
    <row r="10412" spans="43:44" x14ac:dyDescent="0.25">
      <c r="AQ10412" s="1026"/>
      <c r="AR10412" s="1027"/>
    </row>
    <row r="10413" spans="43:44" x14ac:dyDescent="0.25">
      <c r="AQ10413" s="1026"/>
      <c r="AR10413" s="1027"/>
    </row>
    <row r="10414" spans="43:44" x14ac:dyDescent="0.25">
      <c r="AQ10414" s="1026"/>
      <c r="AR10414" s="1027"/>
    </row>
    <row r="10415" spans="43:44" x14ac:dyDescent="0.25">
      <c r="AQ10415" s="1026"/>
      <c r="AR10415" s="1027"/>
    </row>
    <row r="10416" spans="43:44" x14ac:dyDescent="0.25">
      <c r="AQ10416" s="1026"/>
      <c r="AR10416" s="1027"/>
    </row>
    <row r="10417" spans="43:44" x14ac:dyDescent="0.25">
      <c r="AQ10417" s="1026"/>
      <c r="AR10417" s="1027"/>
    </row>
    <row r="10418" spans="43:44" x14ac:dyDescent="0.25">
      <c r="AQ10418" s="1026"/>
      <c r="AR10418" s="1027"/>
    </row>
    <row r="10419" spans="43:44" x14ac:dyDescent="0.25">
      <c r="AQ10419" s="1026"/>
      <c r="AR10419" s="1027"/>
    </row>
    <row r="10420" spans="43:44" x14ac:dyDescent="0.25">
      <c r="AQ10420" s="1026"/>
      <c r="AR10420" s="1027"/>
    </row>
    <row r="10421" spans="43:44" x14ac:dyDescent="0.25">
      <c r="AQ10421" s="1026"/>
      <c r="AR10421" s="1027"/>
    </row>
    <row r="10422" spans="43:44" x14ac:dyDescent="0.25">
      <c r="AQ10422" s="1026"/>
      <c r="AR10422" s="1027"/>
    </row>
    <row r="10423" spans="43:44" x14ac:dyDescent="0.25">
      <c r="AQ10423" s="1026"/>
      <c r="AR10423" s="1027"/>
    </row>
    <row r="10424" spans="43:44" x14ac:dyDescent="0.25">
      <c r="AQ10424" s="1026"/>
      <c r="AR10424" s="1027"/>
    </row>
    <row r="10425" spans="43:44" x14ac:dyDescent="0.25">
      <c r="AQ10425" s="1026"/>
      <c r="AR10425" s="1027"/>
    </row>
    <row r="10426" spans="43:44" x14ac:dyDescent="0.25">
      <c r="AQ10426" s="1026"/>
      <c r="AR10426" s="1027"/>
    </row>
    <row r="10427" spans="43:44" x14ac:dyDescent="0.25">
      <c r="AQ10427" s="1026"/>
      <c r="AR10427" s="1027"/>
    </row>
    <row r="10428" spans="43:44" x14ac:dyDescent="0.25">
      <c r="AQ10428" s="1026"/>
      <c r="AR10428" s="1027"/>
    </row>
    <row r="10429" spans="43:44" x14ac:dyDescent="0.25">
      <c r="AQ10429" s="1026"/>
      <c r="AR10429" s="1027"/>
    </row>
    <row r="10430" spans="43:44" x14ac:dyDescent="0.25">
      <c r="AQ10430" s="1026"/>
      <c r="AR10430" s="1027"/>
    </row>
    <row r="10431" spans="43:44" x14ac:dyDescent="0.25">
      <c r="AQ10431" s="1026"/>
      <c r="AR10431" s="1027"/>
    </row>
    <row r="10432" spans="43:44" x14ac:dyDescent="0.25">
      <c r="AQ10432" s="1026"/>
      <c r="AR10432" s="1027"/>
    </row>
    <row r="10433" spans="43:44" x14ac:dyDescent="0.25">
      <c r="AQ10433" s="1026"/>
      <c r="AR10433" s="1027"/>
    </row>
    <row r="10434" spans="43:44" x14ac:dyDescent="0.25">
      <c r="AQ10434" s="1026"/>
      <c r="AR10434" s="1027"/>
    </row>
    <row r="10435" spans="43:44" x14ac:dyDescent="0.25">
      <c r="AQ10435" s="1026"/>
      <c r="AR10435" s="1027"/>
    </row>
    <row r="10436" spans="43:44" x14ac:dyDescent="0.25">
      <c r="AQ10436" s="1026"/>
      <c r="AR10436" s="1027"/>
    </row>
    <row r="10437" spans="43:44" x14ac:dyDescent="0.25">
      <c r="AQ10437" s="1026"/>
      <c r="AR10437" s="1027"/>
    </row>
    <row r="10438" spans="43:44" x14ac:dyDescent="0.25">
      <c r="AQ10438" s="1026"/>
      <c r="AR10438" s="1027"/>
    </row>
    <row r="10439" spans="43:44" x14ac:dyDescent="0.25">
      <c r="AQ10439" s="1026"/>
      <c r="AR10439" s="1027"/>
    </row>
    <row r="10440" spans="43:44" x14ac:dyDescent="0.25">
      <c r="AQ10440" s="1026"/>
      <c r="AR10440" s="1027"/>
    </row>
    <row r="10441" spans="43:44" x14ac:dyDescent="0.25">
      <c r="AQ10441" s="1026"/>
      <c r="AR10441" s="1027"/>
    </row>
    <row r="10442" spans="43:44" x14ac:dyDescent="0.25">
      <c r="AQ10442" s="1026"/>
      <c r="AR10442" s="1027"/>
    </row>
    <row r="10443" spans="43:44" x14ac:dyDescent="0.25">
      <c r="AQ10443" s="1026"/>
      <c r="AR10443" s="1027"/>
    </row>
    <row r="10444" spans="43:44" x14ac:dyDescent="0.25">
      <c r="AQ10444" s="1026"/>
      <c r="AR10444" s="1027"/>
    </row>
    <row r="10445" spans="43:44" x14ac:dyDescent="0.25">
      <c r="AQ10445" s="1026"/>
      <c r="AR10445" s="1027"/>
    </row>
    <row r="10446" spans="43:44" x14ac:dyDescent="0.25">
      <c r="AQ10446" s="1026"/>
      <c r="AR10446" s="1027"/>
    </row>
    <row r="10447" spans="43:44" x14ac:dyDescent="0.25">
      <c r="AQ10447" s="1026"/>
      <c r="AR10447" s="1027"/>
    </row>
    <row r="10448" spans="43:44" x14ac:dyDescent="0.25">
      <c r="AQ10448" s="1026"/>
      <c r="AR10448" s="1027"/>
    </row>
    <row r="10449" spans="43:44" x14ac:dyDescent="0.25">
      <c r="AQ10449" s="1026"/>
      <c r="AR10449" s="1027"/>
    </row>
    <row r="10450" spans="43:44" x14ac:dyDescent="0.25">
      <c r="AQ10450" s="1026"/>
      <c r="AR10450" s="1027"/>
    </row>
    <row r="10451" spans="43:44" x14ac:dyDescent="0.25">
      <c r="AQ10451" s="1026"/>
      <c r="AR10451" s="1027"/>
    </row>
    <row r="10452" spans="43:44" x14ac:dyDescent="0.25">
      <c r="AQ10452" s="1026"/>
      <c r="AR10452" s="1027"/>
    </row>
    <row r="10453" spans="43:44" x14ac:dyDescent="0.25">
      <c r="AQ10453" s="1026"/>
      <c r="AR10453" s="1027"/>
    </row>
    <row r="10454" spans="43:44" x14ac:dyDescent="0.25">
      <c r="AQ10454" s="1026"/>
      <c r="AR10454" s="1027"/>
    </row>
    <row r="10455" spans="43:44" x14ac:dyDescent="0.25">
      <c r="AQ10455" s="1026"/>
      <c r="AR10455" s="1027"/>
    </row>
    <row r="10456" spans="43:44" x14ac:dyDescent="0.25">
      <c r="AQ10456" s="1026"/>
      <c r="AR10456" s="1027"/>
    </row>
    <row r="10457" spans="43:44" x14ac:dyDescent="0.25">
      <c r="AQ10457" s="1026"/>
      <c r="AR10457" s="1027"/>
    </row>
    <row r="10458" spans="43:44" x14ac:dyDescent="0.25">
      <c r="AQ10458" s="1026"/>
      <c r="AR10458" s="1027"/>
    </row>
    <row r="10459" spans="43:44" x14ac:dyDescent="0.25">
      <c r="AQ10459" s="1026"/>
      <c r="AR10459" s="1027"/>
    </row>
    <row r="10460" spans="43:44" x14ac:dyDescent="0.25">
      <c r="AQ10460" s="1026"/>
      <c r="AR10460" s="1027"/>
    </row>
    <row r="10461" spans="43:44" x14ac:dyDescent="0.25">
      <c r="AQ10461" s="1026"/>
      <c r="AR10461" s="1027"/>
    </row>
    <row r="10462" spans="43:44" x14ac:dyDescent="0.25">
      <c r="AQ10462" s="1026"/>
      <c r="AR10462" s="1027"/>
    </row>
    <row r="10463" spans="43:44" x14ac:dyDescent="0.25">
      <c r="AQ10463" s="1026"/>
      <c r="AR10463" s="1027"/>
    </row>
    <row r="10464" spans="43:44" x14ac:dyDescent="0.25">
      <c r="AQ10464" s="1026"/>
      <c r="AR10464" s="1027"/>
    </row>
    <row r="10465" spans="43:44" x14ac:dyDescent="0.25">
      <c r="AQ10465" s="1026"/>
      <c r="AR10465" s="1027"/>
    </row>
    <row r="10466" spans="43:44" x14ac:dyDescent="0.25">
      <c r="AQ10466" s="1026"/>
      <c r="AR10466" s="1027"/>
    </row>
    <row r="10467" spans="43:44" x14ac:dyDescent="0.25">
      <c r="AQ10467" s="1026"/>
      <c r="AR10467" s="1027"/>
    </row>
    <row r="10468" spans="43:44" x14ac:dyDescent="0.25">
      <c r="AQ10468" s="1026"/>
      <c r="AR10468" s="1027"/>
    </row>
    <row r="10469" spans="43:44" x14ac:dyDescent="0.25">
      <c r="AQ10469" s="1026"/>
      <c r="AR10469" s="1027"/>
    </row>
    <row r="10470" spans="43:44" x14ac:dyDescent="0.25">
      <c r="AQ10470" s="1026"/>
      <c r="AR10470" s="1027"/>
    </row>
    <row r="10471" spans="43:44" x14ac:dyDescent="0.25">
      <c r="AQ10471" s="1026"/>
      <c r="AR10471" s="1027"/>
    </row>
    <row r="10472" spans="43:44" x14ac:dyDescent="0.25">
      <c r="AQ10472" s="1026"/>
      <c r="AR10472" s="1027"/>
    </row>
    <row r="10473" spans="43:44" x14ac:dyDescent="0.25">
      <c r="AQ10473" s="1026"/>
      <c r="AR10473" s="1027"/>
    </row>
    <row r="10474" spans="43:44" x14ac:dyDescent="0.25">
      <c r="AQ10474" s="1026"/>
      <c r="AR10474" s="1027"/>
    </row>
    <row r="10475" spans="43:44" x14ac:dyDescent="0.25">
      <c r="AQ10475" s="1026"/>
      <c r="AR10475" s="1027"/>
    </row>
    <row r="10476" spans="43:44" x14ac:dyDescent="0.25">
      <c r="AQ10476" s="1026"/>
      <c r="AR10476" s="1027"/>
    </row>
    <row r="10477" spans="43:44" x14ac:dyDescent="0.25">
      <c r="AQ10477" s="1026"/>
      <c r="AR10477" s="1027"/>
    </row>
    <row r="10478" spans="43:44" x14ac:dyDescent="0.25">
      <c r="AQ10478" s="1026"/>
      <c r="AR10478" s="1027"/>
    </row>
    <row r="10479" spans="43:44" x14ac:dyDescent="0.25">
      <c r="AQ10479" s="1026"/>
      <c r="AR10479" s="1027"/>
    </row>
    <row r="10480" spans="43:44" x14ac:dyDescent="0.25">
      <c r="AQ10480" s="1026"/>
      <c r="AR10480" s="1027"/>
    </row>
    <row r="10481" spans="43:44" x14ac:dyDescent="0.25">
      <c r="AQ10481" s="1026"/>
      <c r="AR10481" s="1027"/>
    </row>
    <row r="10482" spans="43:44" x14ac:dyDescent="0.25">
      <c r="AQ10482" s="1026"/>
      <c r="AR10482" s="1027"/>
    </row>
    <row r="10483" spans="43:44" x14ac:dyDescent="0.25">
      <c r="AQ10483" s="1026"/>
      <c r="AR10483" s="1027"/>
    </row>
    <row r="10484" spans="43:44" x14ac:dyDescent="0.25">
      <c r="AQ10484" s="1026"/>
      <c r="AR10484" s="1027"/>
    </row>
    <row r="10485" spans="43:44" x14ac:dyDescent="0.25">
      <c r="AQ10485" s="1026"/>
      <c r="AR10485" s="1027"/>
    </row>
    <row r="10486" spans="43:44" x14ac:dyDescent="0.25">
      <c r="AQ10486" s="1026"/>
      <c r="AR10486" s="1027"/>
    </row>
    <row r="10487" spans="43:44" x14ac:dyDescent="0.25">
      <c r="AQ10487" s="1026"/>
      <c r="AR10487" s="1027"/>
    </row>
    <row r="10488" spans="43:44" x14ac:dyDescent="0.25">
      <c r="AQ10488" s="1026"/>
      <c r="AR10488" s="1027"/>
    </row>
    <row r="10489" spans="43:44" x14ac:dyDescent="0.25">
      <c r="AQ10489" s="1026"/>
      <c r="AR10489" s="1027"/>
    </row>
    <row r="10490" spans="43:44" x14ac:dyDescent="0.25">
      <c r="AQ10490" s="1026"/>
      <c r="AR10490" s="1027"/>
    </row>
    <row r="10491" spans="43:44" x14ac:dyDescent="0.25">
      <c r="AQ10491" s="1026"/>
      <c r="AR10491" s="1027"/>
    </row>
    <row r="10492" spans="43:44" x14ac:dyDescent="0.25">
      <c r="AQ10492" s="1026"/>
      <c r="AR10492" s="1027"/>
    </row>
    <row r="10493" spans="43:44" x14ac:dyDescent="0.25">
      <c r="AQ10493" s="1026"/>
      <c r="AR10493" s="1027"/>
    </row>
    <row r="10494" spans="43:44" x14ac:dyDescent="0.25">
      <c r="AQ10494" s="1026"/>
      <c r="AR10494" s="1027"/>
    </row>
    <row r="10495" spans="43:44" x14ac:dyDescent="0.25">
      <c r="AQ10495" s="1026"/>
      <c r="AR10495" s="1027"/>
    </row>
    <row r="10496" spans="43:44" x14ac:dyDescent="0.25">
      <c r="AQ10496" s="1026"/>
      <c r="AR10496" s="1027"/>
    </row>
    <row r="10497" spans="43:44" x14ac:dyDescent="0.25">
      <c r="AQ10497" s="1026"/>
      <c r="AR10497" s="1027"/>
    </row>
    <row r="10498" spans="43:44" x14ac:dyDescent="0.25">
      <c r="AQ10498" s="1026"/>
      <c r="AR10498" s="1027"/>
    </row>
    <row r="10499" spans="43:44" x14ac:dyDescent="0.25">
      <c r="AQ10499" s="1026"/>
      <c r="AR10499" s="1027"/>
    </row>
    <row r="10500" spans="43:44" x14ac:dyDescent="0.25">
      <c r="AQ10500" s="1026"/>
      <c r="AR10500" s="1027"/>
    </row>
    <row r="10501" spans="43:44" x14ac:dyDescent="0.25">
      <c r="AQ10501" s="1026"/>
      <c r="AR10501" s="1027"/>
    </row>
    <row r="10502" spans="43:44" x14ac:dyDescent="0.25">
      <c r="AQ10502" s="1026"/>
      <c r="AR10502" s="1027"/>
    </row>
    <row r="10503" spans="43:44" x14ac:dyDescent="0.25">
      <c r="AQ10503" s="1026"/>
      <c r="AR10503" s="1027"/>
    </row>
    <row r="10504" spans="43:44" x14ac:dyDescent="0.25">
      <c r="AQ10504" s="1026"/>
      <c r="AR10504" s="1027"/>
    </row>
    <row r="10505" spans="43:44" x14ac:dyDescent="0.25">
      <c r="AQ10505" s="1026"/>
      <c r="AR10505" s="1027"/>
    </row>
    <row r="10506" spans="43:44" x14ac:dyDescent="0.25">
      <c r="AQ10506" s="1026"/>
      <c r="AR10506" s="1027"/>
    </row>
    <row r="10507" spans="43:44" x14ac:dyDescent="0.25">
      <c r="AQ10507" s="1026"/>
      <c r="AR10507" s="1027"/>
    </row>
    <row r="10508" spans="43:44" x14ac:dyDescent="0.25">
      <c r="AQ10508" s="1026"/>
      <c r="AR10508" s="1027"/>
    </row>
    <row r="10509" spans="43:44" x14ac:dyDescent="0.25">
      <c r="AQ10509" s="1026"/>
      <c r="AR10509" s="1027"/>
    </row>
    <row r="10510" spans="43:44" x14ac:dyDescent="0.25">
      <c r="AQ10510" s="1026"/>
      <c r="AR10510" s="1027"/>
    </row>
    <row r="10511" spans="43:44" x14ac:dyDescent="0.25">
      <c r="AQ10511" s="1026"/>
      <c r="AR10511" s="1027"/>
    </row>
    <row r="10512" spans="43:44" x14ac:dyDescent="0.25">
      <c r="AQ10512" s="1026"/>
      <c r="AR10512" s="1027"/>
    </row>
    <row r="10513" spans="43:44" x14ac:dyDescent="0.25">
      <c r="AQ10513" s="1026"/>
      <c r="AR10513" s="1027"/>
    </row>
    <row r="10514" spans="43:44" x14ac:dyDescent="0.25">
      <c r="AQ10514" s="1026"/>
      <c r="AR10514" s="1027"/>
    </row>
    <row r="10515" spans="43:44" x14ac:dyDescent="0.25">
      <c r="AQ10515" s="1026"/>
      <c r="AR10515" s="1027"/>
    </row>
    <row r="10516" spans="43:44" x14ac:dyDescent="0.25">
      <c r="AQ10516" s="1026"/>
      <c r="AR10516" s="1027"/>
    </row>
    <row r="10517" spans="43:44" x14ac:dyDescent="0.25">
      <c r="AQ10517" s="1026"/>
      <c r="AR10517" s="1027"/>
    </row>
    <row r="10518" spans="43:44" x14ac:dyDescent="0.25">
      <c r="AQ10518" s="1026"/>
      <c r="AR10518" s="1027"/>
    </row>
    <row r="10519" spans="43:44" x14ac:dyDescent="0.25">
      <c r="AQ10519" s="1026"/>
      <c r="AR10519" s="1027"/>
    </row>
    <row r="10520" spans="43:44" x14ac:dyDescent="0.25">
      <c r="AQ10520" s="1026"/>
      <c r="AR10520" s="1027"/>
    </row>
    <row r="10521" spans="43:44" x14ac:dyDescent="0.25">
      <c r="AQ10521" s="1026"/>
      <c r="AR10521" s="1027"/>
    </row>
    <row r="10522" spans="43:44" x14ac:dyDescent="0.25">
      <c r="AQ10522" s="1026"/>
      <c r="AR10522" s="1027"/>
    </row>
    <row r="10523" spans="43:44" x14ac:dyDescent="0.25">
      <c r="AQ10523" s="1026"/>
      <c r="AR10523" s="1027"/>
    </row>
    <row r="10524" spans="43:44" x14ac:dyDescent="0.25">
      <c r="AQ10524" s="1026"/>
      <c r="AR10524" s="1027"/>
    </row>
    <row r="10525" spans="43:44" x14ac:dyDescent="0.25">
      <c r="AQ10525" s="1026"/>
      <c r="AR10525" s="1027"/>
    </row>
    <row r="10526" spans="43:44" x14ac:dyDescent="0.25">
      <c r="AQ10526" s="1026"/>
      <c r="AR10526" s="1027"/>
    </row>
    <row r="10527" spans="43:44" x14ac:dyDescent="0.25">
      <c r="AQ10527" s="1026"/>
      <c r="AR10527" s="1027"/>
    </row>
    <row r="10528" spans="43:44" x14ac:dyDescent="0.25">
      <c r="AQ10528" s="1026"/>
      <c r="AR10528" s="1027"/>
    </row>
    <row r="10529" spans="43:44" x14ac:dyDescent="0.25">
      <c r="AQ10529" s="1026"/>
      <c r="AR10529" s="1027"/>
    </row>
    <row r="10530" spans="43:44" x14ac:dyDescent="0.25">
      <c r="AQ10530" s="1026"/>
      <c r="AR10530" s="1027"/>
    </row>
    <row r="10531" spans="43:44" x14ac:dyDescent="0.25">
      <c r="AQ10531" s="1026"/>
      <c r="AR10531" s="1027"/>
    </row>
    <row r="10532" spans="43:44" x14ac:dyDescent="0.25">
      <c r="AQ10532" s="1026"/>
      <c r="AR10532" s="1027"/>
    </row>
    <row r="10533" spans="43:44" x14ac:dyDescent="0.25">
      <c r="AQ10533" s="1026"/>
      <c r="AR10533" s="1027"/>
    </row>
    <row r="10534" spans="43:44" x14ac:dyDescent="0.25">
      <c r="AQ10534" s="1026"/>
      <c r="AR10534" s="1027"/>
    </row>
    <row r="10535" spans="43:44" x14ac:dyDescent="0.25">
      <c r="AQ10535" s="1026"/>
      <c r="AR10535" s="1027"/>
    </row>
    <row r="10536" spans="43:44" x14ac:dyDescent="0.25">
      <c r="AQ10536" s="1026"/>
      <c r="AR10536" s="1027"/>
    </row>
    <row r="10537" spans="43:44" x14ac:dyDescent="0.25">
      <c r="AQ10537" s="1026"/>
      <c r="AR10537" s="1027"/>
    </row>
    <row r="10538" spans="43:44" x14ac:dyDescent="0.25">
      <c r="AQ10538" s="1026"/>
      <c r="AR10538" s="1027"/>
    </row>
    <row r="10539" spans="43:44" x14ac:dyDescent="0.25">
      <c r="AQ10539" s="1026"/>
      <c r="AR10539" s="1027"/>
    </row>
    <row r="10540" spans="43:44" x14ac:dyDescent="0.25">
      <c r="AQ10540" s="1026"/>
      <c r="AR10540" s="1027"/>
    </row>
    <row r="10541" spans="43:44" x14ac:dyDescent="0.25">
      <c r="AQ10541" s="1026"/>
      <c r="AR10541" s="1027"/>
    </row>
    <row r="10542" spans="43:44" x14ac:dyDescent="0.25">
      <c r="AQ10542" s="1026"/>
      <c r="AR10542" s="1027"/>
    </row>
    <row r="10543" spans="43:44" x14ac:dyDescent="0.25">
      <c r="AQ10543" s="1026"/>
      <c r="AR10543" s="1027"/>
    </row>
    <row r="10544" spans="43:44" x14ac:dyDescent="0.25">
      <c r="AQ10544" s="1026"/>
      <c r="AR10544" s="1027"/>
    </row>
    <row r="10545" spans="43:44" x14ac:dyDescent="0.25">
      <c r="AQ10545" s="1026"/>
      <c r="AR10545" s="1027"/>
    </row>
    <row r="10546" spans="43:44" x14ac:dyDescent="0.25">
      <c r="AQ10546" s="1026"/>
      <c r="AR10546" s="1027"/>
    </row>
    <row r="10547" spans="43:44" x14ac:dyDescent="0.25">
      <c r="AQ10547" s="1026"/>
      <c r="AR10547" s="1027"/>
    </row>
    <row r="10548" spans="43:44" x14ac:dyDescent="0.25">
      <c r="AQ10548" s="1026"/>
      <c r="AR10548" s="1027"/>
    </row>
    <row r="10549" spans="43:44" x14ac:dyDescent="0.25">
      <c r="AQ10549" s="1026"/>
      <c r="AR10549" s="1027"/>
    </row>
    <row r="10550" spans="43:44" x14ac:dyDescent="0.25">
      <c r="AQ10550" s="1026"/>
      <c r="AR10550" s="1027"/>
    </row>
    <row r="10551" spans="43:44" x14ac:dyDescent="0.25">
      <c r="AQ10551" s="1026"/>
      <c r="AR10551" s="1027"/>
    </row>
    <row r="10552" spans="43:44" x14ac:dyDescent="0.25">
      <c r="AQ10552" s="1026"/>
      <c r="AR10552" s="1027"/>
    </row>
    <row r="10553" spans="43:44" x14ac:dyDescent="0.25">
      <c r="AQ10553" s="1026"/>
      <c r="AR10553" s="1027"/>
    </row>
    <row r="10554" spans="43:44" x14ac:dyDescent="0.25">
      <c r="AQ10554" s="1026"/>
      <c r="AR10554" s="1027"/>
    </row>
    <row r="10555" spans="43:44" x14ac:dyDescent="0.25">
      <c r="AQ10555" s="1026"/>
      <c r="AR10555" s="1027"/>
    </row>
    <row r="10556" spans="43:44" x14ac:dyDescent="0.25">
      <c r="AQ10556" s="1026"/>
      <c r="AR10556" s="1027"/>
    </row>
    <row r="10557" spans="43:44" x14ac:dyDescent="0.25">
      <c r="AQ10557" s="1026"/>
      <c r="AR10557" s="1027"/>
    </row>
    <row r="10558" spans="43:44" x14ac:dyDescent="0.25">
      <c r="AQ10558" s="1026"/>
      <c r="AR10558" s="1027"/>
    </row>
    <row r="10559" spans="43:44" x14ac:dyDescent="0.25">
      <c r="AQ10559" s="1026"/>
      <c r="AR10559" s="1027"/>
    </row>
    <row r="10560" spans="43:44" x14ac:dyDescent="0.25">
      <c r="AQ10560" s="1026"/>
      <c r="AR10560" s="1027"/>
    </row>
    <row r="10561" spans="43:44" x14ac:dyDescent="0.25">
      <c r="AQ10561" s="1026"/>
      <c r="AR10561" s="1027"/>
    </row>
    <row r="10562" spans="43:44" x14ac:dyDescent="0.25">
      <c r="AQ10562" s="1026"/>
      <c r="AR10562" s="1027"/>
    </row>
    <row r="10563" spans="43:44" x14ac:dyDescent="0.25">
      <c r="AQ10563" s="1026"/>
      <c r="AR10563" s="1027"/>
    </row>
    <row r="10564" spans="43:44" x14ac:dyDescent="0.25">
      <c r="AQ10564" s="1026"/>
      <c r="AR10564" s="1027"/>
    </row>
    <row r="10565" spans="43:44" x14ac:dyDescent="0.25">
      <c r="AQ10565" s="1026"/>
      <c r="AR10565" s="1027"/>
    </row>
    <row r="10566" spans="43:44" x14ac:dyDescent="0.25">
      <c r="AQ10566" s="1026"/>
      <c r="AR10566" s="1027"/>
    </row>
    <row r="10567" spans="43:44" x14ac:dyDescent="0.25">
      <c r="AQ10567" s="1026"/>
      <c r="AR10567" s="1027"/>
    </row>
    <row r="10568" spans="43:44" x14ac:dyDescent="0.25">
      <c r="AQ10568" s="1026"/>
      <c r="AR10568" s="1027"/>
    </row>
    <row r="10569" spans="43:44" x14ac:dyDescent="0.25">
      <c r="AQ10569" s="1026"/>
      <c r="AR10569" s="1027"/>
    </row>
    <row r="10570" spans="43:44" x14ac:dyDescent="0.25">
      <c r="AQ10570" s="1026"/>
      <c r="AR10570" s="1027"/>
    </row>
    <row r="10571" spans="43:44" x14ac:dyDescent="0.25">
      <c r="AQ10571" s="1026"/>
      <c r="AR10571" s="1027"/>
    </row>
    <row r="10572" spans="43:44" x14ac:dyDescent="0.25">
      <c r="AQ10572" s="1026"/>
      <c r="AR10572" s="1027"/>
    </row>
    <row r="10573" spans="43:44" x14ac:dyDescent="0.25">
      <c r="AQ10573" s="1026"/>
      <c r="AR10573" s="1027"/>
    </row>
    <row r="10574" spans="43:44" x14ac:dyDescent="0.25">
      <c r="AQ10574" s="1026"/>
      <c r="AR10574" s="1027"/>
    </row>
    <row r="10575" spans="43:44" x14ac:dyDescent="0.25">
      <c r="AQ10575" s="1026"/>
      <c r="AR10575" s="1027"/>
    </row>
    <row r="10576" spans="43:44" x14ac:dyDescent="0.25">
      <c r="AQ10576" s="1026"/>
      <c r="AR10576" s="1027"/>
    </row>
    <row r="10577" spans="43:44" x14ac:dyDescent="0.25">
      <c r="AQ10577" s="1026"/>
      <c r="AR10577" s="1027"/>
    </row>
    <row r="10578" spans="43:44" x14ac:dyDescent="0.25">
      <c r="AQ10578" s="1026"/>
      <c r="AR10578" s="1027"/>
    </row>
    <row r="10579" spans="43:44" x14ac:dyDescent="0.25">
      <c r="AQ10579" s="1026"/>
      <c r="AR10579" s="1027"/>
    </row>
    <row r="10580" spans="43:44" x14ac:dyDescent="0.25">
      <c r="AQ10580" s="1026"/>
      <c r="AR10580" s="1027"/>
    </row>
    <row r="10581" spans="43:44" x14ac:dyDescent="0.25">
      <c r="AQ10581" s="1026"/>
      <c r="AR10581" s="1027"/>
    </row>
    <row r="10582" spans="43:44" x14ac:dyDescent="0.25">
      <c r="AQ10582" s="1026"/>
      <c r="AR10582" s="1027"/>
    </row>
    <row r="10583" spans="43:44" x14ac:dyDescent="0.25">
      <c r="AQ10583" s="1026"/>
      <c r="AR10583" s="1027"/>
    </row>
    <row r="10584" spans="43:44" x14ac:dyDescent="0.25">
      <c r="AQ10584" s="1026"/>
      <c r="AR10584" s="1027"/>
    </row>
    <row r="10585" spans="43:44" x14ac:dyDescent="0.25">
      <c r="AQ10585" s="1026"/>
      <c r="AR10585" s="1027"/>
    </row>
    <row r="10586" spans="43:44" x14ac:dyDescent="0.25">
      <c r="AQ10586" s="1026"/>
      <c r="AR10586" s="1027"/>
    </row>
    <row r="10587" spans="43:44" x14ac:dyDescent="0.25">
      <c r="AQ10587" s="1026"/>
      <c r="AR10587" s="1027"/>
    </row>
    <row r="10588" spans="43:44" x14ac:dyDescent="0.25">
      <c r="AQ10588" s="1026"/>
      <c r="AR10588" s="1027"/>
    </row>
    <row r="10589" spans="43:44" x14ac:dyDescent="0.25">
      <c r="AQ10589" s="1026"/>
      <c r="AR10589" s="1027"/>
    </row>
    <row r="10590" spans="43:44" x14ac:dyDescent="0.25">
      <c r="AQ10590" s="1026"/>
      <c r="AR10590" s="1027"/>
    </row>
    <row r="10591" spans="43:44" x14ac:dyDescent="0.25">
      <c r="AQ10591" s="1026"/>
      <c r="AR10591" s="1027"/>
    </row>
    <row r="10592" spans="43:44" x14ac:dyDescent="0.25">
      <c r="AQ10592" s="1026"/>
      <c r="AR10592" s="1027"/>
    </row>
    <row r="10593" spans="43:44" x14ac:dyDescent="0.25">
      <c r="AQ10593" s="1026"/>
      <c r="AR10593" s="1027"/>
    </row>
    <row r="10594" spans="43:44" x14ac:dyDescent="0.25">
      <c r="AQ10594" s="1026"/>
      <c r="AR10594" s="1027"/>
    </row>
    <row r="10595" spans="43:44" x14ac:dyDescent="0.25">
      <c r="AQ10595" s="1026"/>
      <c r="AR10595" s="1027"/>
    </row>
    <row r="10596" spans="43:44" x14ac:dyDescent="0.25">
      <c r="AQ10596" s="1026"/>
      <c r="AR10596" s="1027"/>
    </row>
    <row r="10597" spans="43:44" x14ac:dyDescent="0.25">
      <c r="AQ10597" s="1026"/>
      <c r="AR10597" s="1027"/>
    </row>
    <row r="10598" spans="43:44" x14ac:dyDescent="0.25">
      <c r="AQ10598" s="1026"/>
      <c r="AR10598" s="1027"/>
    </row>
    <row r="10599" spans="43:44" x14ac:dyDescent="0.25">
      <c r="AQ10599" s="1026"/>
      <c r="AR10599" s="1027"/>
    </row>
    <row r="10600" spans="43:44" x14ac:dyDescent="0.25">
      <c r="AQ10600" s="1026"/>
      <c r="AR10600" s="1027"/>
    </row>
    <row r="10601" spans="43:44" x14ac:dyDescent="0.25">
      <c r="AQ10601" s="1026"/>
      <c r="AR10601" s="1027"/>
    </row>
    <row r="10602" spans="43:44" x14ac:dyDescent="0.25">
      <c r="AQ10602" s="1026"/>
      <c r="AR10602" s="1027"/>
    </row>
    <row r="10603" spans="43:44" x14ac:dyDescent="0.25">
      <c r="AQ10603" s="1026"/>
      <c r="AR10603" s="1027"/>
    </row>
    <row r="10604" spans="43:44" x14ac:dyDescent="0.25">
      <c r="AQ10604" s="1026"/>
      <c r="AR10604" s="1027"/>
    </row>
    <row r="10605" spans="43:44" x14ac:dyDescent="0.25">
      <c r="AQ10605" s="1026"/>
      <c r="AR10605" s="1027"/>
    </row>
    <row r="10606" spans="43:44" x14ac:dyDescent="0.25">
      <c r="AQ10606" s="1026"/>
      <c r="AR10606" s="1027"/>
    </row>
    <row r="10607" spans="43:44" x14ac:dyDescent="0.25">
      <c r="AQ10607" s="1026"/>
      <c r="AR10607" s="1027"/>
    </row>
    <row r="10608" spans="43:44" x14ac:dyDescent="0.25">
      <c r="AQ10608" s="1026"/>
      <c r="AR10608" s="1027"/>
    </row>
    <row r="10609" spans="43:44" x14ac:dyDescent="0.25">
      <c r="AQ10609" s="1026"/>
      <c r="AR10609" s="1027"/>
    </row>
    <row r="10610" spans="43:44" x14ac:dyDescent="0.25">
      <c r="AQ10610" s="1026"/>
      <c r="AR10610" s="1027"/>
    </row>
    <row r="10611" spans="43:44" x14ac:dyDescent="0.25">
      <c r="AQ10611" s="1026"/>
      <c r="AR10611" s="1027"/>
    </row>
    <row r="10612" spans="43:44" x14ac:dyDescent="0.25">
      <c r="AQ10612" s="1026"/>
      <c r="AR10612" s="1027"/>
    </row>
    <row r="10613" spans="43:44" x14ac:dyDescent="0.25">
      <c r="AQ10613" s="1026"/>
      <c r="AR10613" s="1027"/>
    </row>
    <row r="10614" spans="43:44" x14ac:dyDescent="0.25">
      <c r="AQ10614" s="1026"/>
      <c r="AR10614" s="1027"/>
    </row>
    <row r="10615" spans="43:44" x14ac:dyDescent="0.25">
      <c r="AQ10615" s="1026"/>
      <c r="AR10615" s="1027"/>
    </row>
    <row r="10616" spans="43:44" x14ac:dyDescent="0.25">
      <c r="AQ10616" s="1026"/>
      <c r="AR10616" s="1027"/>
    </row>
    <row r="10617" spans="43:44" x14ac:dyDescent="0.25">
      <c r="AQ10617" s="1026"/>
      <c r="AR10617" s="1027"/>
    </row>
    <row r="10618" spans="43:44" x14ac:dyDescent="0.25">
      <c r="AQ10618" s="1026"/>
      <c r="AR10618" s="1027"/>
    </row>
    <row r="10619" spans="43:44" x14ac:dyDescent="0.25">
      <c r="AQ10619" s="1026"/>
      <c r="AR10619" s="1027"/>
    </row>
    <row r="10620" spans="43:44" x14ac:dyDescent="0.25">
      <c r="AQ10620" s="1026"/>
      <c r="AR10620" s="1027"/>
    </row>
    <row r="10621" spans="43:44" x14ac:dyDescent="0.25">
      <c r="AQ10621" s="1026"/>
      <c r="AR10621" s="1027"/>
    </row>
    <row r="10622" spans="43:44" x14ac:dyDescent="0.25">
      <c r="AQ10622" s="1026"/>
      <c r="AR10622" s="1027"/>
    </row>
    <row r="10623" spans="43:44" x14ac:dyDescent="0.25">
      <c r="AQ10623" s="1026"/>
      <c r="AR10623" s="1027"/>
    </row>
    <row r="10624" spans="43:44" x14ac:dyDescent="0.25">
      <c r="AQ10624" s="1026"/>
      <c r="AR10624" s="1027"/>
    </row>
    <row r="10625" spans="43:44" x14ac:dyDescent="0.25">
      <c r="AQ10625" s="1026"/>
      <c r="AR10625" s="1027"/>
    </row>
    <row r="10626" spans="43:44" x14ac:dyDescent="0.25">
      <c r="AQ10626" s="1026"/>
      <c r="AR10626" s="1027"/>
    </row>
    <row r="10627" spans="43:44" x14ac:dyDescent="0.25">
      <c r="AQ10627" s="1026"/>
      <c r="AR10627" s="1027"/>
    </row>
    <row r="10628" spans="43:44" x14ac:dyDescent="0.25">
      <c r="AQ10628" s="1026"/>
      <c r="AR10628" s="1027"/>
    </row>
    <row r="10629" spans="43:44" x14ac:dyDescent="0.25">
      <c r="AQ10629" s="1026"/>
      <c r="AR10629" s="1027"/>
    </row>
    <row r="10630" spans="43:44" x14ac:dyDescent="0.25">
      <c r="AQ10630" s="1026"/>
      <c r="AR10630" s="1027"/>
    </row>
    <row r="10631" spans="43:44" x14ac:dyDescent="0.25">
      <c r="AQ10631" s="1026"/>
      <c r="AR10631" s="1027"/>
    </row>
    <row r="10632" spans="43:44" x14ac:dyDescent="0.25">
      <c r="AQ10632" s="1026"/>
      <c r="AR10632" s="1027"/>
    </row>
    <row r="10633" spans="43:44" x14ac:dyDescent="0.25">
      <c r="AQ10633" s="1026"/>
      <c r="AR10633" s="1027"/>
    </row>
    <row r="10634" spans="43:44" x14ac:dyDescent="0.25">
      <c r="AQ10634" s="1026"/>
      <c r="AR10634" s="1027"/>
    </row>
    <row r="10635" spans="43:44" x14ac:dyDescent="0.25">
      <c r="AQ10635" s="1026"/>
      <c r="AR10635" s="1027"/>
    </row>
    <row r="10636" spans="43:44" x14ac:dyDescent="0.25">
      <c r="AQ10636" s="1026"/>
      <c r="AR10636" s="1027"/>
    </row>
    <row r="10637" spans="43:44" x14ac:dyDescent="0.25">
      <c r="AQ10637" s="1026"/>
      <c r="AR10637" s="1027"/>
    </row>
    <row r="10638" spans="43:44" x14ac:dyDescent="0.25">
      <c r="AQ10638" s="1026"/>
      <c r="AR10638" s="1027"/>
    </row>
    <row r="10639" spans="43:44" x14ac:dyDescent="0.25">
      <c r="AQ10639" s="1026"/>
      <c r="AR10639" s="1027"/>
    </row>
    <row r="10640" spans="43:44" x14ac:dyDescent="0.25">
      <c r="AQ10640" s="1026"/>
      <c r="AR10640" s="1027"/>
    </row>
    <row r="10641" spans="43:44" x14ac:dyDescent="0.25">
      <c r="AQ10641" s="1026"/>
      <c r="AR10641" s="1027"/>
    </row>
    <row r="10642" spans="43:44" x14ac:dyDescent="0.25">
      <c r="AQ10642" s="1026"/>
      <c r="AR10642" s="1027"/>
    </row>
    <row r="10643" spans="43:44" x14ac:dyDescent="0.25">
      <c r="AQ10643" s="1026"/>
      <c r="AR10643" s="1027"/>
    </row>
    <row r="10644" spans="43:44" x14ac:dyDescent="0.25">
      <c r="AQ10644" s="1026"/>
      <c r="AR10644" s="1027"/>
    </row>
    <row r="10645" spans="43:44" x14ac:dyDescent="0.25">
      <c r="AQ10645" s="1026"/>
      <c r="AR10645" s="1027"/>
    </row>
    <row r="10646" spans="43:44" x14ac:dyDescent="0.25">
      <c r="AQ10646" s="1026"/>
      <c r="AR10646" s="1027"/>
    </row>
    <row r="10647" spans="43:44" x14ac:dyDescent="0.25">
      <c r="AQ10647" s="1026"/>
      <c r="AR10647" s="1027"/>
    </row>
    <row r="10648" spans="43:44" x14ac:dyDescent="0.25">
      <c r="AQ10648" s="1026"/>
      <c r="AR10648" s="1027"/>
    </row>
    <row r="10649" spans="43:44" x14ac:dyDescent="0.25">
      <c r="AQ10649" s="1026"/>
      <c r="AR10649" s="1027"/>
    </row>
    <row r="10650" spans="43:44" x14ac:dyDescent="0.25">
      <c r="AQ10650" s="1026"/>
      <c r="AR10650" s="1027"/>
    </row>
    <row r="10651" spans="43:44" x14ac:dyDescent="0.25">
      <c r="AQ10651" s="1026"/>
      <c r="AR10651" s="1027"/>
    </row>
    <row r="10652" spans="43:44" x14ac:dyDescent="0.25">
      <c r="AQ10652" s="1026"/>
      <c r="AR10652" s="1027"/>
    </row>
    <row r="10653" spans="43:44" x14ac:dyDescent="0.25">
      <c r="AQ10653" s="1026"/>
      <c r="AR10653" s="1027"/>
    </row>
    <row r="10654" spans="43:44" x14ac:dyDescent="0.25">
      <c r="AQ10654" s="1026"/>
      <c r="AR10654" s="1027"/>
    </row>
    <row r="10655" spans="43:44" x14ac:dyDescent="0.25">
      <c r="AQ10655" s="1026"/>
      <c r="AR10655" s="1027"/>
    </row>
    <row r="10656" spans="43:44" x14ac:dyDescent="0.25">
      <c r="AQ10656" s="1026"/>
      <c r="AR10656" s="1027"/>
    </row>
    <row r="10657" spans="43:44" x14ac:dyDescent="0.25">
      <c r="AQ10657" s="1026"/>
      <c r="AR10657" s="1027"/>
    </row>
    <row r="10658" spans="43:44" x14ac:dyDescent="0.25">
      <c r="AQ10658" s="1026"/>
      <c r="AR10658" s="1027"/>
    </row>
    <row r="10659" spans="43:44" x14ac:dyDescent="0.25">
      <c r="AQ10659" s="1026"/>
      <c r="AR10659" s="1027"/>
    </row>
    <row r="10660" spans="43:44" x14ac:dyDescent="0.25">
      <c r="AQ10660" s="1026"/>
      <c r="AR10660" s="1027"/>
    </row>
    <row r="10661" spans="43:44" x14ac:dyDescent="0.25">
      <c r="AQ10661" s="1026"/>
      <c r="AR10661" s="1027"/>
    </row>
    <row r="10662" spans="43:44" x14ac:dyDescent="0.25">
      <c r="AQ10662" s="1026"/>
      <c r="AR10662" s="1027"/>
    </row>
    <row r="10663" spans="43:44" x14ac:dyDescent="0.25">
      <c r="AQ10663" s="1026"/>
      <c r="AR10663" s="1027"/>
    </row>
    <row r="10664" spans="43:44" x14ac:dyDescent="0.25">
      <c r="AQ10664" s="1026"/>
      <c r="AR10664" s="1027"/>
    </row>
    <row r="10665" spans="43:44" x14ac:dyDescent="0.25">
      <c r="AQ10665" s="1026"/>
      <c r="AR10665" s="1027"/>
    </row>
    <row r="10666" spans="43:44" x14ac:dyDescent="0.25">
      <c r="AQ10666" s="1026"/>
      <c r="AR10666" s="1027"/>
    </row>
    <row r="10667" spans="43:44" x14ac:dyDescent="0.25">
      <c r="AQ10667" s="1026"/>
      <c r="AR10667" s="1027"/>
    </row>
    <row r="10668" spans="43:44" x14ac:dyDescent="0.25">
      <c r="AQ10668" s="1026"/>
      <c r="AR10668" s="1027"/>
    </row>
    <row r="10669" spans="43:44" x14ac:dyDescent="0.25">
      <c r="AQ10669" s="1026"/>
      <c r="AR10669" s="1027"/>
    </row>
    <row r="10670" spans="43:44" x14ac:dyDescent="0.25">
      <c r="AQ10670" s="1026"/>
      <c r="AR10670" s="1027"/>
    </row>
    <row r="10671" spans="43:44" x14ac:dyDescent="0.25">
      <c r="AQ10671" s="1026"/>
      <c r="AR10671" s="1027"/>
    </row>
    <row r="10672" spans="43:44" x14ac:dyDescent="0.25">
      <c r="AQ10672" s="1026"/>
      <c r="AR10672" s="1027"/>
    </row>
    <row r="10673" spans="43:44" x14ac:dyDescent="0.25">
      <c r="AQ10673" s="1026"/>
      <c r="AR10673" s="1027"/>
    </row>
    <row r="10674" spans="43:44" x14ac:dyDescent="0.25">
      <c r="AQ10674" s="1026"/>
      <c r="AR10674" s="1027"/>
    </row>
    <row r="10675" spans="43:44" x14ac:dyDescent="0.25">
      <c r="AQ10675" s="1026"/>
      <c r="AR10675" s="1027"/>
    </row>
    <row r="10676" spans="43:44" x14ac:dyDescent="0.25">
      <c r="AQ10676" s="1026"/>
      <c r="AR10676" s="1027"/>
    </row>
    <row r="10677" spans="43:44" x14ac:dyDescent="0.25">
      <c r="AQ10677" s="1026"/>
      <c r="AR10677" s="1027"/>
    </row>
    <row r="10678" spans="43:44" x14ac:dyDescent="0.25">
      <c r="AQ10678" s="1026"/>
      <c r="AR10678" s="1027"/>
    </row>
    <row r="10679" spans="43:44" x14ac:dyDescent="0.25">
      <c r="AQ10679" s="1026"/>
      <c r="AR10679" s="1027"/>
    </row>
    <row r="10680" spans="43:44" x14ac:dyDescent="0.25">
      <c r="AQ10680" s="1026"/>
      <c r="AR10680" s="1027"/>
    </row>
    <row r="10681" spans="43:44" x14ac:dyDescent="0.25">
      <c r="AQ10681" s="1026"/>
      <c r="AR10681" s="1027"/>
    </row>
    <row r="10682" spans="43:44" x14ac:dyDescent="0.25">
      <c r="AQ10682" s="1026"/>
      <c r="AR10682" s="1027"/>
    </row>
    <row r="10683" spans="43:44" x14ac:dyDescent="0.25">
      <c r="AQ10683" s="1026"/>
      <c r="AR10683" s="1027"/>
    </row>
    <row r="10684" spans="43:44" x14ac:dyDescent="0.25">
      <c r="AQ10684" s="1026"/>
      <c r="AR10684" s="1027"/>
    </row>
    <row r="10685" spans="43:44" x14ac:dyDescent="0.25">
      <c r="AQ10685" s="1026"/>
      <c r="AR10685" s="1027"/>
    </row>
    <row r="10686" spans="43:44" x14ac:dyDescent="0.25">
      <c r="AQ10686" s="1026"/>
      <c r="AR10686" s="1027"/>
    </row>
    <row r="10687" spans="43:44" x14ac:dyDescent="0.25">
      <c r="AQ10687" s="1026"/>
      <c r="AR10687" s="1027"/>
    </row>
    <row r="10688" spans="43:44" x14ac:dyDescent="0.25">
      <c r="AQ10688" s="1026"/>
      <c r="AR10688" s="1027"/>
    </row>
    <row r="10689" spans="43:44" x14ac:dyDescent="0.25">
      <c r="AQ10689" s="1026"/>
      <c r="AR10689" s="1027"/>
    </row>
    <row r="10690" spans="43:44" x14ac:dyDescent="0.25">
      <c r="AQ10690" s="1026"/>
      <c r="AR10690" s="1027"/>
    </row>
    <row r="10691" spans="43:44" x14ac:dyDescent="0.25">
      <c r="AQ10691" s="1026"/>
      <c r="AR10691" s="1027"/>
    </row>
    <row r="10692" spans="43:44" x14ac:dyDescent="0.25">
      <c r="AQ10692" s="1026"/>
      <c r="AR10692" s="1027"/>
    </row>
    <row r="10693" spans="43:44" x14ac:dyDescent="0.25">
      <c r="AQ10693" s="1026"/>
      <c r="AR10693" s="1027"/>
    </row>
    <row r="10694" spans="43:44" x14ac:dyDescent="0.25">
      <c r="AQ10694" s="1026"/>
      <c r="AR10694" s="1027"/>
    </row>
    <row r="10695" spans="43:44" x14ac:dyDescent="0.25">
      <c r="AQ10695" s="1026"/>
      <c r="AR10695" s="1027"/>
    </row>
    <row r="10696" spans="43:44" x14ac:dyDescent="0.25">
      <c r="AQ10696" s="1026"/>
      <c r="AR10696" s="1027"/>
    </row>
    <row r="10697" spans="43:44" x14ac:dyDescent="0.25">
      <c r="AQ10697" s="1026"/>
      <c r="AR10697" s="1027"/>
    </row>
    <row r="10698" spans="43:44" x14ac:dyDescent="0.25">
      <c r="AQ10698" s="1026"/>
      <c r="AR10698" s="1027"/>
    </row>
    <row r="10699" spans="43:44" x14ac:dyDescent="0.25">
      <c r="AQ10699" s="1026"/>
      <c r="AR10699" s="1027"/>
    </row>
    <row r="10700" spans="43:44" x14ac:dyDescent="0.25">
      <c r="AQ10700" s="1026"/>
      <c r="AR10700" s="1027"/>
    </row>
    <row r="10701" spans="43:44" x14ac:dyDescent="0.25">
      <c r="AQ10701" s="1026"/>
      <c r="AR10701" s="1027"/>
    </row>
    <row r="10702" spans="43:44" x14ac:dyDescent="0.25">
      <c r="AQ10702" s="1026"/>
      <c r="AR10702" s="1027"/>
    </row>
    <row r="10703" spans="43:44" x14ac:dyDescent="0.25">
      <c r="AQ10703" s="1026"/>
      <c r="AR10703" s="1027"/>
    </row>
    <row r="10704" spans="43:44" x14ac:dyDescent="0.25">
      <c r="AQ10704" s="1026"/>
      <c r="AR10704" s="1027"/>
    </row>
    <row r="10705" spans="43:44" x14ac:dyDescent="0.25">
      <c r="AQ10705" s="1026"/>
      <c r="AR10705" s="1027"/>
    </row>
    <row r="10706" spans="43:44" x14ac:dyDescent="0.25">
      <c r="AQ10706" s="1026"/>
      <c r="AR10706" s="1027"/>
    </row>
    <row r="10707" spans="43:44" x14ac:dyDescent="0.25">
      <c r="AQ10707" s="1026"/>
      <c r="AR10707" s="1027"/>
    </row>
    <row r="10708" spans="43:44" x14ac:dyDescent="0.25">
      <c r="AQ10708" s="1026"/>
      <c r="AR10708" s="1027"/>
    </row>
    <row r="10709" spans="43:44" x14ac:dyDescent="0.25">
      <c r="AQ10709" s="1026"/>
      <c r="AR10709" s="1027"/>
    </row>
    <row r="10710" spans="43:44" x14ac:dyDescent="0.25">
      <c r="AQ10710" s="1026"/>
      <c r="AR10710" s="1027"/>
    </row>
    <row r="10711" spans="43:44" x14ac:dyDescent="0.25">
      <c r="AQ10711" s="1026"/>
      <c r="AR10711" s="1027"/>
    </row>
    <row r="10712" spans="43:44" x14ac:dyDescent="0.25">
      <c r="AQ10712" s="1026"/>
      <c r="AR10712" s="1027"/>
    </row>
    <row r="10713" spans="43:44" x14ac:dyDescent="0.25">
      <c r="AQ10713" s="1026"/>
      <c r="AR10713" s="1027"/>
    </row>
    <row r="10714" spans="43:44" x14ac:dyDescent="0.25">
      <c r="AQ10714" s="1026"/>
      <c r="AR10714" s="1027"/>
    </row>
    <row r="10715" spans="43:44" x14ac:dyDescent="0.25">
      <c r="AQ10715" s="1026"/>
      <c r="AR10715" s="1027"/>
    </row>
    <row r="10716" spans="43:44" x14ac:dyDescent="0.25">
      <c r="AQ10716" s="1026"/>
      <c r="AR10716" s="1027"/>
    </row>
    <row r="10717" spans="43:44" x14ac:dyDescent="0.25">
      <c r="AQ10717" s="1026"/>
      <c r="AR10717" s="1027"/>
    </row>
    <row r="10718" spans="43:44" x14ac:dyDescent="0.25">
      <c r="AQ10718" s="1026"/>
      <c r="AR10718" s="1027"/>
    </row>
    <row r="10719" spans="43:44" x14ac:dyDescent="0.25">
      <c r="AQ10719" s="1026"/>
      <c r="AR10719" s="1027"/>
    </row>
    <row r="10720" spans="43:44" x14ac:dyDescent="0.25">
      <c r="AQ10720" s="1026"/>
      <c r="AR10720" s="1027"/>
    </row>
    <row r="10721" spans="43:44" x14ac:dyDescent="0.25">
      <c r="AQ10721" s="1026"/>
      <c r="AR10721" s="1027"/>
    </row>
    <row r="10722" spans="43:44" x14ac:dyDescent="0.25">
      <c r="AQ10722" s="1026"/>
      <c r="AR10722" s="1027"/>
    </row>
    <row r="10723" spans="43:44" x14ac:dyDescent="0.25">
      <c r="AQ10723" s="1026"/>
      <c r="AR10723" s="1027"/>
    </row>
    <row r="10724" spans="43:44" x14ac:dyDescent="0.25">
      <c r="AQ10724" s="1026"/>
      <c r="AR10724" s="1027"/>
    </row>
    <row r="10725" spans="43:44" x14ac:dyDescent="0.25">
      <c r="AQ10725" s="1026"/>
      <c r="AR10725" s="1027"/>
    </row>
    <row r="10726" spans="43:44" x14ac:dyDescent="0.25">
      <c r="AQ10726" s="1026"/>
      <c r="AR10726" s="1027"/>
    </row>
    <row r="10727" spans="43:44" x14ac:dyDescent="0.25">
      <c r="AQ10727" s="1026"/>
      <c r="AR10727" s="1027"/>
    </row>
    <row r="10728" spans="43:44" x14ac:dyDescent="0.25">
      <c r="AQ10728" s="1026"/>
      <c r="AR10728" s="1027"/>
    </row>
    <row r="10729" spans="43:44" x14ac:dyDescent="0.25">
      <c r="AQ10729" s="1026"/>
      <c r="AR10729" s="1027"/>
    </row>
    <row r="10730" spans="43:44" x14ac:dyDescent="0.25">
      <c r="AQ10730" s="1026"/>
      <c r="AR10730" s="1027"/>
    </row>
    <row r="10731" spans="43:44" x14ac:dyDescent="0.25">
      <c r="AQ10731" s="1026"/>
      <c r="AR10731" s="1027"/>
    </row>
    <row r="10732" spans="43:44" x14ac:dyDescent="0.25">
      <c r="AQ10732" s="1026"/>
      <c r="AR10732" s="1027"/>
    </row>
    <row r="10733" spans="43:44" x14ac:dyDescent="0.25">
      <c r="AQ10733" s="1026"/>
      <c r="AR10733" s="1027"/>
    </row>
    <row r="10734" spans="43:44" x14ac:dyDescent="0.25">
      <c r="AQ10734" s="1026"/>
      <c r="AR10734" s="1027"/>
    </row>
    <row r="10735" spans="43:44" x14ac:dyDescent="0.25">
      <c r="AQ10735" s="1026"/>
      <c r="AR10735" s="1027"/>
    </row>
    <row r="10736" spans="43:44" x14ac:dyDescent="0.25">
      <c r="AQ10736" s="1026"/>
      <c r="AR10736" s="1027"/>
    </row>
    <row r="10737" spans="43:44" x14ac:dyDescent="0.25">
      <c r="AQ10737" s="1026"/>
      <c r="AR10737" s="1027"/>
    </row>
    <row r="10738" spans="43:44" x14ac:dyDescent="0.25">
      <c r="AQ10738" s="1026"/>
      <c r="AR10738" s="1027"/>
    </row>
    <row r="10739" spans="43:44" x14ac:dyDescent="0.25">
      <c r="AQ10739" s="1026"/>
      <c r="AR10739" s="1027"/>
    </row>
    <row r="10740" spans="43:44" x14ac:dyDescent="0.25">
      <c r="AQ10740" s="1026"/>
      <c r="AR10740" s="1027"/>
    </row>
    <row r="10741" spans="43:44" x14ac:dyDescent="0.25">
      <c r="AQ10741" s="1026"/>
      <c r="AR10741" s="1027"/>
    </row>
    <row r="10742" spans="43:44" x14ac:dyDescent="0.25">
      <c r="AQ10742" s="1026"/>
      <c r="AR10742" s="1027"/>
    </row>
    <row r="10743" spans="43:44" x14ac:dyDescent="0.25">
      <c r="AQ10743" s="1026"/>
      <c r="AR10743" s="1027"/>
    </row>
    <row r="10744" spans="43:44" x14ac:dyDescent="0.25">
      <c r="AQ10744" s="1026"/>
      <c r="AR10744" s="1027"/>
    </row>
    <row r="10745" spans="43:44" x14ac:dyDescent="0.25">
      <c r="AQ10745" s="1026"/>
      <c r="AR10745" s="1027"/>
    </row>
    <row r="10746" spans="43:44" x14ac:dyDescent="0.25">
      <c r="AQ10746" s="1026"/>
      <c r="AR10746" s="1027"/>
    </row>
    <row r="10747" spans="43:44" x14ac:dyDescent="0.25">
      <c r="AQ10747" s="1026"/>
      <c r="AR10747" s="1027"/>
    </row>
    <row r="10748" spans="43:44" x14ac:dyDescent="0.25">
      <c r="AQ10748" s="1026"/>
      <c r="AR10748" s="1027"/>
    </row>
    <row r="10749" spans="43:44" x14ac:dyDescent="0.25">
      <c r="AQ10749" s="1026"/>
      <c r="AR10749" s="1027"/>
    </row>
    <row r="10750" spans="43:44" x14ac:dyDescent="0.25">
      <c r="AQ10750" s="1026"/>
      <c r="AR10750" s="1027"/>
    </row>
    <row r="10751" spans="43:44" x14ac:dyDescent="0.25">
      <c r="AQ10751" s="1026"/>
      <c r="AR10751" s="1027"/>
    </row>
    <row r="10752" spans="43:44" x14ac:dyDescent="0.25">
      <c r="AQ10752" s="1026"/>
      <c r="AR10752" s="1027"/>
    </row>
    <row r="10753" spans="43:44" x14ac:dyDescent="0.25">
      <c r="AQ10753" s="1026"/>
      <c r="AR10753" s="1027"/>
    </row>
    <row r="10754" spans="43:44" x14ac:dyDescent="0.25">
      <c r="AQ10754" s="1026"/>
      <c r="AR10754" s="1027"/>
    </row>
    <row r="10755" spans="43:44" x14ac:dyDescent="0.25">
      <c r="AQ10755" s="1026"/>
      <c r="AR10755" s="1027"/>
    </row>
    <row r="10756" spans="43:44" x14ac:dyDescent="0.25">
      <c r="AQ10756" s="1026"/>
      <c r="AR10756" s="1027"/>
    </row>
    <row r="10757" spans="43:44" x14ac:dyDescent="0.25">
      <c r="AQ10757" s="1026"/>
      <c r="AR10757" s="1027"/>
    </row>
    <row r="10758" spans="43:44" x14ac:dyDescent="0.25">
      <c r="AQ10758" s="1026"/>
      <c r="AR10758" s="1027"/>
    </row>
    <row r="10759" spans="43:44" x14ac:dyDescent="0.25">
      <c r="AQ10759" s="1026"/>
      <c r="AR10759" s="1027"/>
    </row>
    <row r="10760" spans="43:44" x14ac:dyDescent="0.25">
      <c r="AQ10760" s="1026"/>
      <c r="AR10760" s="1027"/>
    </row>
    <row r="10761" spans="43:44" x14ac:dyDescent="0.25">
      <c r="AQ10761" s="1026"/>
      <c r="AR10761" s="1027"/>
    </row>
    <row r="10762" spans="43:44" x14ac:dyDescent="0.25">
      <c r="AQ10762" s="1026"/>
      <c r="AR10762" s="1027"/>
    </row>
    <row r="10763" spans="43:44" x14ac:dyDescent="0.25">
      <c r="AQ10763" s="1026"/>
      <c r="AR10763" s="1027"/>
    </row>
    <row r="10764" spans="43:44" x14ac:dyDescent="0.25">
      <c r="AQ10764" s="1026"/>
      <c r="AR10764" s="1027"/>
    </row>
    <row r="10765" spans="43:44" x14ac:dyDescent="0.25">
      <c r="AQ10765" s="1026"/>
      <c r="AR10765" s="1027"/>
    </row>
    <row r="10766" spans="43:44" x14ac:dyDescent="0.25">
      <c r="AQ10766" s="1026"/>
      <c r="AR10766" s="1027"/>
    </row>
    <row r="10767" spans="43:44" x14ac:dyDescent="0.25">
      <c r="AQ10767" s="1026"/>
      <c r="AR10767" s="1027"/>
    </row>
    <row r="10768" spans="43:44" x14ac:dyDescent="0.25">
      <c r="AQ10768" s="1026"/>
      <c r="AR10768" s="1027"/>
    </row>
    <row r="10769" spans="43:44" x14ac:dyDescent="0.25">
      <c r="AQ10769" s="1026"/>
      <c r="AR10769" s="1027"/>
    </row>
    <row r="10770" spans="43:44" x14ac:dyDescent="0.25">
      <c r="AQ10770" s="1026"/>
      <c r="AR10770" s="1027"/>
    </row>
    <row r="10771" spans="43:44" x14ac:dyDescent="0.25">
      <c r="AQ10771" s="1026"/>
      <c r="AR10771" s="1027"/>
    </row>
    <row r="10772" spans="43:44" x14ac:dyDescent="0.25">
      <c r="AQ10772" s="1026"/>
      <c r="AR10772" s="1027"/>
    </row>
    <row r="10773" spans="43:44" x14ac:dyDescent="0.25">
      <c r="AQ10773" s="1026"/>
      <c r="AR10773" s="1027"/>
    </row>
    <row r="10774" spans="43:44" x14ac:dyDescent="0.25">
      <c r="AQ10774" s="1026"/>
      <c r="AR10774" s="1027"/>
    </row>
    <row r="10775" spans="43:44" x14ac:dyDescent="0.25">
      <c r="AQ10775" s="1026"/>
      <c r="AR10775" s="1027"/>
    </row>
    <row r="10776" spans="43:44" x14ac:dyDescent="0.25">
      <c r="AQ10776" s="1026"/>
      <c r="AR10776" s="1027"/>
    </row>
    <row r="10777" spans="43:44" x14ac:dyDescent="0.25">
      <c r="AQ10777" s="1026"/>
      <c r="AR10777" s="1027"/>
    </row>
    <row r="10778" spans="43:44" x14ac:dyDescent="0.25">
      <c r="AQ10778" s="1026"/>
      <c r="AR10778" s="1027"/>
    </row>
    <row r="10779" spans="43:44" x14ac:dyDescent="0.25">
      <c r="AQ10779" s="1026"/>
      <c r="AR10779" s="1027"/>
    </row>
    <row r="10780" spans="43:44" x14ac:dyDescent="0.25">
      <c r="AQ10780" s="1026"/>
      <c r="AR10780" s="1027"/>
    </row>
    <row r="10781" spans="43:44" x14ac:dyDescent="0.25">
      <c r="AQ10781" s="1026"/>
      <c r="AR10781" s="1027"/>
    </row>
    <row r="10782" spans="43:44" x14ac:dyDescent="0.25">
      <c r="AQ10782" s="1026"/>
      <c r="AR10782" s="1027"/>
    </row>
    <row r="10783" spans="43:44" x14ac:dyDescent="0.25">
      <c r="AQ10783" s="1026"/>
      <c r="AR10783" s="1027"/>
    </row>
    <row r="10784" spans="43:44" x14ac:dyDescent="0.25">
      <c r="AQ10784" s="1026"/>
      <c r="AR10784" s="1027"/>
    </row>
    <row r="10785" spans="43:44" x14ac:dyDescent="0.25">
      <c r="AQ10785" s="1026"/>
      <c r="AR10785" s="1027"/>
    </row>
    <row r="10786" spans="43:44" x14ac:dyDescent="0.25">
      <c r="AQ10786" s="1026"/>
      <c r="AR10786" s="1027"/>
    </row>
    <row r="10787" spans="43:44" x14ac:dyDescent="0.25">
      <c r="AQ10787" s="1026"/>
      <c r="AR10787" s="1027"/>
    </row>
    <row r="10788" spans="43:44" x14ac:dyDescent="0.25">
      <c r="AQ10788" s="1026"/>
      <c r="AR10788" s="1027"/>
    </row>
    <row r="10789" spans="43:44" x14ac:dyDescent="0.25">
      <c r="AQ10789" s="1026"/>
      <c r="AR10789" s="1027"/>
    </row>
    <row r="10790" spans="43:44" x14ac:dyDescent="0.25">
      <c r="AQ10790" s="1026"/>
      <c r="AR10790" s="1027"/>
    </row>
    <row r="10791" spans="43:44" x14ac:dyDescent="0.25">
      <c r="AQ10791" s="1026"/>
      <c r="AR10791" s="1027"/>
    </row>
    <row r="10792" spans="43:44" x14ac:dyDescent="0.25">
      <c r="AQ10792" s="1026"/>
      <c r="AR10792" s="1027"/>
    </row>
    <row r="10793" spans="43:44" x14ac:dyDescent="0.25">
      <c r="AQ10793" s="1026"/>
      <c r="AR10793" s="1027"/>
    </row>
    <row r="10794" spans="43:44" x14ac:dyDescent="0.25">
      <c r="AQ10794" s="1026"/>
      <c r="AR10794" s="1027"/>
    </row>
    <row r="10795" spans="43:44" x14ac:dyDescent="0.25">
      <c r="AQ10795" s="1026"/>
      <c r="AR10795" s="1027"/>
    </row>
    <row r="10796" spans="43:44" x14ac:dyDescent="0.25">
      <c r="AQ10796" s="1026"/>
      <c r="AR10796" s="1027"/>
    </row>
    <row r="10797" spans="43:44" x14ac:dyDescent="0.25">
      <c r="AQ10797" s="1026"/>
      <c r="AR10797" s="1027"/>
    </row>
    <row r="10798" spans="43:44" x14ac:dyDescent="0.25">
      <c r="AQ10798" s="1026"/>
      <c r="AR10798" s="1027"/>
    </row>
    <row r="10799" spans="43:44" x14ac:dyDescent="0.25">
      <c r="AQ10799" s="1026"/>
      <c r="AR10799" s="1027"/>
    </row>
    <row r="10800" spans="43:44" x14ac:dyDescent="0.25">
      <c r="AQ10800" s="1026"/>
      <c r="AR10800" s="1027"/>
    </row>
    <row r="10801" spans="43:44" x14ac:dyDescent="0.25">
      <c r="AQ10801" s="1026"/>
      <c r="AR10801" s="1027"/>
    </row>
    <row r="10802" spans="43:44" x14ac:dyDescent="0.25">
      <c r="AQ10802" s="1026"/>
      <c r="AR10802" s="1027"/>
    </row>
    <row r="10803" spans="43:44" x14ac:dyDescent="0.25">
      <c r="AQ10803" s="1026"/>
      <c r="AR10803" s="1027"/>
    </row>
    <row r="10804" spans="43:44" x14ac:dyDescent="0.25">
      <c r="AQ10804" s="1026"/>
      <c r="AR10804" s="1027"/>
    </row>
    <row r="10805" spans="43:44" x14ac:dyDescent="0.25">
      <c r="AQ10805" s="1026"/>
      <c r="AR10805" s="1027"/>
    </row>
    <row r="10806" spans="43:44" x14ac:dyDescent="0.25">
      <c r="AQ10806" s="1026"/>
      <c r="AR10806" s="1027"/>
    </row>
    <row r="10807" spans="43:44" x14ac:dyDescent="0.25">
      <c r="AQ10807" s="1026"/>
      <c r="AR10807" s="1027"/>
    </row>
    <row r="10808" spans="43:44" x14ac:dyDescent="0.25">
      <c r="AQ10808" s="1026"/>
      <c r="AR10808" s="1027"/>
    </row>
    <row r="10809" spans="43:44" x14ac:dyDescent="0.25">
      <c r="AQ10809" s="1026"/>
      <c r="AR10809" s="1027"/>
    </row>
    <row r="10810" spans="43:44" x14ac:dyDescent="0.25">
      <c r="AQ10810" s="1026"/>
      <c r="AR10810" s="1027"/>
    </row>
    <row r="10811" spans="43:44" x14ac:dyDescent="0.25">
      <c r="AQ10811" s="1026"/>
      <c r="AR10811" s="1027"/>
    </row>
    <row r="10812" spans="43:44" x14ac:dyDescent="0.25">
      <c r="AQ10812" s="1026"/>
      <c r="AR10812" s="1027"/>
    </row>
    <row r="10813" spans="43:44" x14ac:dyDescent="0.25">
      <c r="AQ10813" s="1026"/>
      <c r="AR10813" s="1027"/>
    </row>
    <row r="10814" spans="43:44" x14ac:dyDescent="0.25">
      <c r="AQ10814" s="1026"/>
      <c r="AR10814" s="1027"/>
    </row>
    <row r="10815" spans="43:44" x14ac:dyDescent="0.25">
      <c r="AQ10815" s="1026"/>
      <c r="AR10815" s="1027"/>
    </row>
    <row r="10816" spans="43:44" x14ac:dyDescent="0.25">
      <c r="AQ10816" s="1026"/>
      <c r="AR10816" s="1027"/>
    </row>
    <row r="10817" spans="43:44" x14ac:dyDescent="0.25">
      <c r="AQ10817" s="1026"/>
      <c r="AR10817" s="1027"/>
    </row>
    <row r="10818" spans="43:44" x14ac:dyDescent="0.25">
      <c r="AQ10818" s="1026"/>
      <c r="AR10818" s="1027"/>
    </row>
    <row r="10819" spans="43:44" x14ac:dyDescent="0.25">
      <c r="AQ10819" s="1026"/>
      <c r="AR10819" s="1027"/>
    </row>
    <row r="10820" spans="43:44" x14ac:dyDescent="0.25">
      <c r="AQ10820" s="1026"/>
      <c r="AR10820" s="1027"/>
    </row>
    <row r="10821" spans="43:44" x14ac:dyDescent="0.25">
      <c r="AQ10821" s="1026"/>
      <c r="AR10821" s="1027"/>
    </row>
    <row r="10822" spans="43:44" x14ac:dyDescent="0.25">
      <c r="AQ10822" s="1026"/>
      <c r="AR10822" s="1027"/>
    </row>
    <row r="10823" spans="43:44" x14ac:dyDescent="0.25">
      <c r="AQ10823" s="1026"/>
      <c r="AR10823" s="1027"/>
    </row>
    <row r="10824" spans="43:44" x14ac:dyDescent="0.25">
      <c r="AQ10824" s="1026"/>
      <c r="AR10824" s="1027"/>
    </row>
    <row r="10825" spans="43:44" x14ac:dyDescent="0.25">
      <c r="AQ10825" s="1026"/>
      <c r="AR10825" s="1027"/>
    </row>
    <row r="10826" spans="43:44" x14ac:dyDescent="0.25">
      <c r="AQ10826" s="1026"/>
      <c r="AR10826" s="1027"/>
    </row>
    <row r="10827" spans="43:44" x14ac:dyDescent="0.25">
      <c r="AQ10827" s="1026"/>
      <c r="AR10827" s="1027"/>
    </row>
    <row r="10828" spans="43:44" x14ac:dyDescent="0.25">
      <c r="AQ10828" s="1026"/>
      <c r="AR10828" s="1027"/>
    </row>
    <row r="10829" spans="43:44" x14ac:dyDescent="0.25">
      <c r="AQ10829" s="1026"/>
      <c r="AR10829" s="1027"/>
    </row>
    <row r="10830" spans="43:44" x14ac:dyDescent="0.25">
      <c r="AQ10830" s="1026"/>
      <c r="AR10830" s="1027"/>
    </row>
    <row r="10831" spans="43:44" x14ac:dyDescent="0.25">
      <c r="AQ10831" s="1026"/>
      <c r="AR10831" s="1027"/>
    </row>
    <row r="10832" spans="43:44" x14ac:dyDescent="0.25">
      <c r="AQ10832" s="1026"/>
      <c r="AR10832" s="1027"/>
    </row>
    <row r="10833" spans="43:44" x14ac:dyDescent="0.25">
      <c r="AQ10833" s="1026"/>
      <c r="AR10833" s="1027"/>
    </row>
    <row r="10834" spans="43:44" x14ac:dyDescent="0.25">
      <c r="AQ10834" s="1026"/>
      <c r="AR10834" s="1027"/>
    </row>
    <row r="10835" spans="43:44" x14ac:dyDescent="0.25">
      <c r="AQ10835" s="1026"/>
      <c r="AR10835" s="1027"/>
    </row>
    <row r="10836" spans="43:44" x14ac:dyDescent="0.25">
      <c r="AQ10836" s="1026"/>
      <c r="AR10836" s="1027"/>
    </row>
    <row r="10837" spans="43:44" x14ac:dyDescent="0.25">
      <c r="AQ10837" s="1026"/>
      <c r="AR10837" s="1027"/>
    </row>
    <row r="10838" spans="43:44" x14ac:dyDescent="0.25">
      <c r="AQ10838" s="1026"/>
      <c r="AR10838" s="1027"/>
    </row>
    <row r="10839" spans="43:44" x14ac:dyDescent="0.25">
      <c r="AQ10839" s="1026"/>
      <c r="AR10839" s="1027"/>
    </row>
    <row r="10840" spans="43:44" x14ac:dyDescent="0.25">
      <c r="AQ10840" s="1026"/>
      <c r="AR10840" s="1027"/>
    </row>
    <row r="10841" spans="43:44" x14ac:dyDescent="0.25">
      <c r="AQ10841" s="1026"/>
      <c r="AR10841" s="1027"/>
    </row>
    <row r="10842" spans="43:44" x14ac:dyDescent="0.25">
      <c r="AQ10842" s="1026"/>
      <c r="AR10842" s="1027"/>
    </row>
    <row r="10843" spans="43:44" x14ac:dyDescent="0.25">
      <c r="AQ10843" s="1026"/>
      <c r="AR10843" s="1027"/>
    </row>
    <row r="10844" spans="43:44" x14ac:dyDescent="0.25">
      <c r="AQ10844" s="1026"/>
      <c r="AR10844" s="1027"/>
    </row>
    <row r="10845" spans="43:44" x14ac:dyDescent="0.25">
      <c r="AQ10845" s="1026"/>
      <c r="AR10845" s="1027"/>
    </row>
    <row r="10846" spans="43:44" x14ac:dyDescent="0.25">
      <c r="AQ10846" s="1026"/>
      <c r="AR10846" s="1027"/>
    </row>
    <row r="10847" spans="43:44" x14ac:dyDescent="0.25">
      <c r="AQ10847" s="1026"/>
      <c r="AR10847" s="1027"/>
    </row>
    <row r="10848" spans="43:44" x14ac:dyDescent="0.25">
      <c r="AQ10848" s="1026"/>
      <c r="AR10848" s="1027"/>
    </row>
    <row r="10849" spans="43:44" x14ac:dyDescent="0.25">
      <c r="AQ10849" s="1026"/>
      <c r="AR10849" s="1027"/>
    </row>
    <row r="10850" spans="43:44" x14ac:dyDescent="0.25">
      <c r="AQ10850" s="1026"/>
      <c r="AR10850" s="1027"/>
    </row>
    <row r="10851" spans="43:44" x14ac:dyDescent="0.25">
      <c r="AQ10851" s="1026"/>
      <c r="AR10851" s="1027"/>
    </row>
    <row r="10852" spans="43:44" x14ac:dyDescent="0.25">
      <c r="AQ10852" s="1026"/>
      <c r="AR10852" s="1027"/>
    </row>
    <row r="10853" spans="43:44" x14ac:dyDescent="0.25">
      <c r="AQ10853" s="1026"/>
      <c r="AR10853" s="1027"/>
    </row>
    <row r="10854" spans="43:44" x14ac:dyDescent="0.25">
      <c r="AQ10854" s="1026"/>
      <c r="AR10854" s="1027"/>
    </row>
    <row r="10855" spans="43:44" x14ac:dyDescent="0.25">
      <c r="AQ10855" s="1026"/>
      <c r="AR10855" s="1027"/>
    </row>
    <row r="10856" spans="43:44" x14ac:dyDescent="0.25">
      <c r="AQ10856" s="1026"/>
      <c r="AR10856" s="1027"/>
    </row>
    <row r="10857" spans="43:44" x14ac:dyDescent="0.25">
      <c r="AQ10857" s="1026"/>
      <c r="AR10857" s="1027"/>
    </row>
    <row r="10858" spans="43:44" x14ac:dyDescent="0.25">
      <c r="AQ10858" s="1026"/>
      <c r="AR10858" s="1027"/>
    </row>
    <row r="10859" spans="43:44" x14ac:dyDescent="0.25">
      <c r="AQ10859" s="1026"/>
      <c r="AR10859" s="1027"/>
    </row>
    <row r="10860" spans="43:44" x14ac:dyDescent="0.25">
      <c r="AQ10860" s="1026"/>
      <c r="AR10860" s="1027"/>
    </row>
    <row r="10861" spans="43:44" x14ac:dyDescent="0.25">
      <c r="AQ10861" s="1026"/>
      <c r="AR10861" s="1027"/>
    </row>
    <row r="10862" spans="43:44" x14ac:dyDescent="0.25">
      <c r="AQ10862" s="1026"/>
      <c r="AR10862" s="1027"/>
    </row>
    <row r="10863" spans="43:44" x14ac:dyDescent="0.25">
      <c r="AQ10863" s="1026"/>
      <c r="AR10863" s="1027"/>
    </row>
    <row r="10864" spans="43:44" x14ac:dyDescent="0.25">
      <c r="AQ10864" s="1026"/>
      <c r="AR10864" s="1027"/>
    </row>
    <row r="10865" spans="43:44" x14ac:dyDescent="0.25">
      <c r="AQ10865" s="1026"/>
      <c r="AR10865" s="1027"/>
    </row>
    <row r="10866" spans="43:44" x14ac:dyDescent="0.25">
      <c r="AQ10866" s="1026"/>
      <c r="AR10866" s="1027"/>
    </row>
    <row r="10867" spans="43:44" x14ac:dyDescent="0.25">
      <c r="AQ10867" s="1026"/>
      <c r="AR10867" s="1027"/>
    </row>
    <row r="10868" spans="43:44" x14ac:dyDescent="0.25">
      <c r="AQ10868" s="1026"/>
      <c r="AR10868" s="1027"/>
    </row>
    <row r="10869" spans="43:44" x14ac:dyDescent="0.25">
      <c r="AQ10869" s="1026"/>
      <c r="AR10869" s="1027"/>
    </row>
    <row r="10870" spans="43:44" x14ac:dyDescent="0.25">
      <c r="AQ10870" s="1026"/>
      <c r="AR10870" s="1027"/>
    </row>
    <row r="10871" spans="43:44" x14ac:dyDescent="0.25">
      <c r="AQ10871" s="1026"/>
      <c r="AR10871" s="1027"/>
    </row>
    <row r="10872" spans="43:44" x14ac:dyDescent="0.25">
      <c r="AQ10872" s="1026"/>
      <c r="AR10872" s="1027"/>
    </row>
    <row r="10873" spans="43:44" x14ac:dyDescent="0.25">
      <c r="AQ10873" s="1026"/>
      <c r="AR10873" s="1027"/>
    </row>
    <row r="10874" spans="43:44" x14ac:dyDescent="0.25">
      <c r="AQ10874" s="1026"/>
      <c r="AR10874" s="1027"/>
    </row>
    <row r="10875" spans="43:44" x14ac:dyDescent="0.25">
      <c r="AQ10875" s="1026"/>
      <c r="AR10875" s="1027"/>
    </row>
    <row r="10876" spans="43:44" x14ac:dyDescent="0.25">
      <c r="AQ10876" s="1026"/>
      <c r="AR10876" s="1027"/>
    </row>
    <row r="10877" spans="43:44" x14ac:dyDescent="0.25">
      <c r="AQ10877" s="1026"/>
      <c r="AR10877" s="1027"/>
    </row>
    <row r="10878" spans="43:44" x14ac:dyDescent="0.25">
      <c r="AQ10878" s="1026"/>
      <c r="AR10878" s="1027"/>
    </row>
    <row r="10879" spans="43:44" x14ac:dyDescent="0.25">
      <c r="AQ10879" s="1026"/>
      <c r="AR10879" s="1027"/>
    </row>
    <row r="10880" spans="43:44" x14ac:dyDescent="0.25">
      <c r="AQ10880" s="1026"/>
      <c r="AR10880" s="1027"/>
    </row>
    <row r="10881" spans="43:44" x14ac:dyDescent="0.25">
      <c r="AQ10881" s="1026"/>
      <c r="AR10881" s="1027"/>
    </row>
    <row r="10882" spans="43:44" x14ac:dyDescent="0.25">
      <c r="AQ10882" s="1026"/>
      <c r="AR10882" s="1027"/>
    </row>
    <row r="10883" spans="43:44" x14ac:dyDescent="0.25">
      <c r="AQ10883" s="1026"/>
      <c r="AR10883" s="1027"/>
    </row>
    <row r="10884" spans="43:44" x14ac:dyDescent="0.25">
      <c r="AQ10884" s="1026"/>
      <c r="AR10884" s="1027"/>
    </row>
    <row r="10885" spans="43:44" x14ac:dyDescent="0.25">
      <c r="AQ10885" s="1026"/>
      <c r="AR10885" s="1027"/>
    </row>
    <row r="10886" spans="43:44" x14ac:dyDescent="0.25">
      <c r="AQ10886" s="1026"/>
      <c r="AR10886" s="1027"/>
    </row>
    <row r="10887" spans="43:44" x14ac:dyDescent="0.25">
      <c r="AQ10887" s="1026"/>
      <c r="AR10887" s="1027"/>
    </row>
    <row r="10888" spans="43:44" x14ac:dyDescent="0.25">
      <c r="AQ10888" s="1026"/>
      <c r="AR10888" s="1027"/>
    </row>
    <row r="10889" spans="43:44" x14ac:dyDescent="0.25">
      <c r="AQ10889" s="1026"/>
      <c r="AR10889" s="1027"/>
    </row>
    <row r="10890" spans="43:44" x14ac:dyDescent="0.25">
      <c r="AQ10890" s="1026"/>
      <c r="AR10890" s="1027"/>
    </row>
    <row r="10891" spans="43:44" x14ac:dyDescent="0.25">
      <c r="AQ10891" s="1026"/>
      <c r="AR10891" s="1027"/>
    </row>
    <row r="10892" spans="43:44" x14ac:dyDescent="0.25">
      <c r="AQ10892" s="1026"/>
      <c r="AR10892" s="1027"/>
    </row>
    <row r="10893" spans="43:44" x14ac:dyDescent="0.25">
      <c r="AQ10893" s="1026"/>
      <c r="AR10893" s="1027"/>
    </row>
    <row r="10894" spans="43:44" x14ac:dyDescent="0.25">
      <c r="AQ10894" s="1026"/>
      <c r="AR10894" s="1027"/>
    </row>
    <row r="10895" spans="43:44" x14ac:dyDescent="0.25">
      <c r="AQ10895" s="1026"/>
      <c r="AR10895" s="1027"/>
    </row>
    <row r="10896" spans="43:44" x14ac:dyDescent="0.25">
      <c r="AQ10896" s="1026"/>
      <c r="AR10896" s="1027"/>
    </row>
    <row r="10897" spans="43:44" x14ac:dyDescent="0.25">
      <c r="AQ10897" s="1026"/>
      <c r="AR10897" s="1027"/>
    </row>
    <row r="10898" spans="43:44" x14ac:dyDescent="0.25">
      <c r="AQ10898" s="1026"/>
      <c r="AR10898" s="1027"/>
    </row>
    <row r="10899" spans="43:44" x14ac:dyDescent="0.25">
      <c r="AQ10899" s="1026"/>
      <c r="AR10899" s="1027"/>
    </row>
    <row r="10900" spans="43:44" x14ac:dyDescent="0.25">
      <c r="AQ10900" s="1026"/>
      <c r="AR10900" s="1027"/>
    </row>
    <row r="10901" spans="43:44" x14ac:dyDescent="0.25">
      <c r="AQ10901" s="1026"/>
      <c r="AR10901" s="1027"/>
    </row>
    <row r="10902" spans="43:44" x14ac:dyDescent="0.25">
      <c r="AQ10902" s="1026"/>
      <c r="AR10902" s="1027"/>
    </row>
    <row r="10903" spans="43:44" x14ac:dyDescent="0.25">
      <c r="AQ10903" s="1026"/>
      <c r="AR10903" s="1027"/>
    </row>
    <row r="10904" spans="43:44" x14ac:dyDescent="0.25">
      <c r="AQ10904" s="1026"/>
      <c r="AR10904" s="1027"/>
    </row>
    <row r="10905" spans="43:44" x14ac:dyDescent="0.25">
      <c r="AQ10905" s="1026"/>
      <c r="AR10905" s="1027"/>
    </row>
    <row r="10906" spans="43:44" x14ac:dyDescent="0.25">
      <c r="AQ10906" s="1026"/>
      <c r="AR10906" s="1027"/>
    </row>
    <row r="10907" spans="43:44" x14ac:dyDescent="0.25">
      <c r="AQ10907" s="1026"/>
      <c r="AR10907" s="1027"/>
    </row>
    <row r="10908" spans="43:44" x14ac:dyDescent="0.25">
      <c r="AQ10908" s="1026"/>
      <c r="AR10908" s="1027"/>
    </row>
    <row r="10909" spans="43:44" x14ac:dyDescent="0.25">
      <c r="AQ10909" s="1026"/>
      <c r="AR10909" s="1027"/>
    </row>
    <row r="10910" spans="43:44" x14ac:dyDescent="0.25">
      <c r="AQ10910" s="1026"/>
      <c r="AR10910" s="1027"/>
    </row>
    <row r="10911" spans="43:44" x14ac:dyDescent="0.25">
      <c r="AQ10911" s="1026"/>
      <c r="AR10911" s="1027"/>
    </row>
    <row r="10912" spans="43:44" x14ac:dyDescent="0.25">
      <c r="AQ10912" s="1026"/>
      <c r="AR10912" s="1027"/>
    </row>
    <row r="10913" spans="43:44" x14ac:dyDescent="0.25">
      <c r="AQ10913" s="1026"/>
      <c r="AR10913" s="1027"/>
    </row>
    <row r="10914" spans="43:44" x14ac:dyDescent="0.25">
      <c r="AQ10914" s="1026"/>
      <c r="AR10914" s="1027"/>
    </row>
    <row r="10915" spans="43:44" x14ac:dyDescent="0.25">
      <c r="AQ10915" s="1026"/>
      <c r="AR10915" s="1027"/>
    </row>
    <row r="10916" spans="43:44" x14ac:dyDescent="0.25">
      <c r="AQ10916" s="1026"/>
      <c r="AR10916" s="1027"/>
    </row>
    <row r="10917" spans="43:44" x14ac:dyDescent="0.25">
      <c r="AQ10917" s="1026"/>
      <c r="AR10917" s="1027"/>
    </row>
    <row r="10918" spans="43:44" x14ac:dyDescent="0.25">
      <c r="AQ10918" s="1026"/>
      <c r="AR10918" s="1027"/>
    </row>
    <row r="10919" spans="43:44" x14ac:dyDescent="0.25">
      <c r="AQ10919" s="1026"/>
      <c r="AR10919" s="1027"/>
    </row>
    <row r="10920" spans="43:44" x14ac:dyDescent="0.25">
      <c r="AQ10920" s="1026"/>
      <c r="AR10920" s="1027"/>
    </row>
    <row r="10921" spans="43:44" x14ac:dyDescent="0.25">
      <c r="AQ10921" s="1026"/>
      <c r="AR10921" s="1027"/>
    </row>
    <row r="10922" spans="43:44" x14ac:dyDescent="0.25">
      <c r="AQ10922" s="1026"/>
      <c r="AR10922" s="1027"/>
    </row>
    <row r="10923" spans="43:44" x14ac:dyDescent="0.25">
      <c r="AQ10923" s="1026"/>
      <c r="AR10923" s="1027"/>
    </row>
    <row r="10924" spans="43:44" x14ac:dyDescent="0.25">
      <c r="AQ10924" s="1026"/>
      <c r="AR10924" s="1027"/>
    </row>
    <row r="10925" spans="43:44" x14ac:dyDescent="0.25">
      <c r="AQ10925" s="1026"/>
      <c r="AR10925" s="1027"/>
    </row>
    <row r="10926" spans="43:44" x14ac:dyDescent="0.25">
      <c r="AQ10926" s="1026"/>
      <c r="AR10926" s="1027"/>
    </row>
    <row r="10927" spans="43:44" x14ac:dyDescent="0.25">
      <c r="AQ10927" s="1026"/>
      <c r="AR10927" s="1027"/>
    </row>
    <row r="10928" spans="43:44" x14ac:dyDescent="0.25">
      <c r="AQ10928" s="1026"/>
      <c r="AR10928" s="1027"/>
    </row>
    <row r="10929" spans="43:44" x14ac:dyDescent="0.25">
      <c r="AQ10929" s="1026"/>
      <c r="AR10929" s="1027"/>
    </row>
    <row r="10930" spans="43:44" x14ac:dyDescent="0.25">
      <c r="AQ10930" s="1026"/>
      <c r="AR10930" s="1027"/>
    </row>
    <row r="10931" spans="43:44" x14ac:dyDescent="0.25">
      <c r="AQ10931" s="1026"/>
      <c r="AR10931" s="1027"/>
    </row>
    <row r="10932" spans="43:44" x14ac:dyDescent="0.25">
      <c r="AQ10932" s="1026"/>
      <c r="AR10932" s="1027"/>
    </row>
    <row r="10933" spans="43:44" x14ac:dyDescent="0.25">
      <c r="AQ10933" s="1026"/>
      <c r="AR10933" s="1027"/>
    </row>
    <row r="10934" spans="43:44" x14ac:dyDescent="0.25">
      <c r="AQ10934" s="1026"/>
      <c r="AR10934" s="1027"/>
    </row>
    <row r="10935" spans="43:44" x14ac:dyDescent="0.25">
      <c r="AQ10935" s="1026"/>
      <c r="AR10935" s="1027"/>
    </row>
    <row r="10936" spans="43:44" x14ac:dyDescent="0.25">
      <c r="AQ10936" s="1026"/>
      <c r="AR10936" s="1027"/>
    </row>
    <row r="10937" spans="43:44" x14ac:dyDescent="0.25">
      <c r="AQ10937" s="1026"/>
      <c r="AR10937" s="1027"/>
    </row>
    <row r="10938" spans="43:44" x14ac:dyDescent="0.25">
      <c r="AQ10938" s="1026"/>
      <c r="AR10938" s="1027"/>
    </row>
    <row r="10939" spans="43:44" x14ac:dyDescent="0.25">
      <c r="AQ10939" s="1026"/>
      <c r="AR10939" s="1027"/>
    </row>
    <row r="10940" spans="43:44" x14ac:dyDescent="0.25">
      <c r="AQ10940" s="1026"/>
      <c r="AR10940" s="1027"/>
    </row>
    <row r="10941" spans="43:44" x14ac:dyDescent="0.25">
      <c r="AQ10941" s="1026"/>
      <c r="AR10941" s="1027"/>
    </row>
    <row r="10942" spans="43:44" x14ac:dyDescent="0.25">
      <c r="AQ10942" s="1026"/>
      <c r="AR10942" s="1027"/>
    </row>
    <row r="10943" spans="43:44" x14ac:dyDescent="0.25">
      <c r="AQ10943" s="1026"/>
      <c r="AR10943" s="1027"/>
    </row>
    <row r="10944" spans="43:44" x14ac:dyDescent="0.25">
      <c r="AQ10944" s="1026"/>
      <c r="AR10944" s="1027"/>
    </row>
    <row r="10945" spans="43:44" x14ac:dyDescent="0.25">
      <c r="AQ10945" s="1026"/>
      <c r="AR10945" s="1027"/>
    </row>
    <row r="10946" spans="43:44" x14ac:dyDescent="0.25">
      <c r="AQ10946" s="1026"/>
      <c r="AR10946" s="1027"/>
    </row>
    <row r="10947" spans="43:44" x14ac:dyDescent="0.25">
      <c r="AQ10947" s="1026"/>
      <c r="AR10947" s="1027"/>
    </row>
    <row r="10948" spans="43:44" x14ac:dyDescent="0.25">
      <c r="AQ10948" s="1026"/>
      <c r="AR10948" s="1027"/>
    </row>
    <row r="10949" spans="43:44" x14ac:dyDescent="0.25">
      <c r="AQ10949" s="1026"/>
      <c r="AR10949" s="1027"/>
    </row>
    <row r="10950" spans="43:44" x14ac:dyDescent="0.25">
      <c r="AQ10950" s="1026"/>
      <c r="AR10950" s="1027"/>
    </row>
    <row r="10951" spans="43:44" x14ac:dyDescent="0.25">
      <c r="AQ10951" s="1026"/>
      <c r="AR10951" s="1027"/>
    </row>
    <row r="10952" spans="43:44" x14ac:dyDescent="0.25">
      <c r="AQ10952" s="1026"/>
      <c r="AR10952" s="1027"/>
    </row>
    <row r="10953" spans="43:44" x14ac:dyDescent="0.25">
      <c r="AQ10953" s="1026"/>
      <c r="AR10953" s="1027"/>
    </row>
    <row r="10954" spans="43:44" x14ac:dyDescent="0.25">
      <c r="AQ10954" s="1026"/>
      <c r="AR10954" s="1027"/>
    </row>
    <row r="10955" spans="43:44" x14ac:dyDescent="0.25">
      <c r="AQ10955" s="1026"/>
      <c r="AR10955" s="1027"/>
    </row>
    <row r="10956" spans="43:44" x14ac:dyDescent="0.25">
      <c r="AQ10956" s="1026"/>
      <c r="AR10956" s="1027"/>
    </row>
    <row r="10957" spans="43:44" x14ac:dyDescent="0.25">
      <c r="AQ10957" s="1026"/>
      <c r="AR10957" s="1027"/>
    </row>
    <row r="10958" spans="43:44" x14ac:dyDescent="0.25">
      <c r="AQ10958" s="1026"/>
      <c r="AR10958" s="1027"/>
    </row>
    <row r="10959" spans="43:44" x14ac:dyDescent="0.25">
      <c r="AQ10959" s="1026"/>
      <c r="AR10959" s="1027"/>
    </row>
    <row r="10960" spans="43:44" x14ac:dyDescent="0.25">
      <c r="AQ10960" s="1026"/>
      <c r="AR10960" s="1027"/>
    </row>
    <row r="10961" spans="43:44" x14ac:dyDescent="0.25">
      <c r="AQ10961" s="1026"/>
      <c r="AR10961" s="1027"/>
    </row>
    <row r="10962" spans="43:44" x14ac:dyDescent="0.25">
      <c r="AQ10962" s="1026"/>
      <c r="AR10962" s="1027"/>
    </row>
    <row r="10963" spans="43:44" x14ac:dyDescent="0.25">
      <c r="AQ10963" s="1026"/>
      <c r="AR10963" s="1027"/>
    </row>
    <row r="10964" spans="43:44" x14ac:dyDescent="0.25">
      <c r="AQ10964" s="1026"/>
      <c r="AR10964" s="1027"/>
    </row>
    <row r="10965" spans="43:44" x14ac:dyDescent="0.25">
      <c r="AQ10965" s="1026"/>
      <c r="AR10965" s="1027"/>
    </row>
    <row r="10966" spans="43:44" x14ac:dyDescent="0.25">
      <c r="AQ10966" s="1026"/>
      <c r="AR10966" s="1027"/>
    </row>
    <row r="10967" spans="43:44" x14ac:dyDescent="0.25">
      <c r="AQ10967" s="1026"/>
      <c r="AR10967" s="1027"/>
    </row>
    <row r="10968" spans="43:44" x14ac:dyDescent="0.25">
      <c r="AQ10968" s="1026"/>
      <c r="AR10968" s="1027"/>
    </row>
    <row r="10969" spans="43:44" x14ac:dyDescent="0.25">
      <c r="AQ10969" s="1026"/>
      <c r="AR10969" s="1027"/>
    </row>
    <row r="10970" spans="43:44" x14ac:dyDescent="0.25">
      <c r="AQ10970" s="1026"/>
      <c r="AR10970" s="1027"/>
    </row>
    <row r="10971" spans="43:44" x14ac:dyDescent="0.25">
      <c r="AQ10971" s="1026"/>
      <c r="AR10971" s="1027"/>
    </row>
    <row r="10972" spans="43:44" x14ac:dyDescent="0.25">
      <c r="AQ10972" s="1026"/>
      <c r="AR10972" s="1027"/>
    </row>
    <row r="10973" spans="43:44" x14ac:dyDescent="0.25">
      <c r="AQ10973" s="1026"/>
      <c r="AR10973" s="1027"/>
    </row>
    <row r="10974" spans="43:44" x14ac:dyDescent="0.25">
      <c r="AQ10974" s="1026"/>
      <c r="AR10974" s="1027"/>
    </row>
    <row r="10975" spans="43:44" x14ac:dyDescent="0.25">
      <c r="AQ10975" s="1026"/>
      <c r="AR10975" s="1027"/>
    </row>
    <row r="10976" spans="43:44" x14ac:dyDescent="0.25">
      <c r="AQ10976" s="1026"/>
      <c r="AR10976" s="1027"/>
    </row>
    <row r="10977" spans="43:44" x14ac:dyDescent="0.25">
      <c r="AQ10977" s="1026"/>
      <c r="AR10977" s="1027"/>
    </row>
    <row r="10978" spans="43:44" x14ac:dyDescent="0.25">
      <c r="AQ10978" s="1026"/>
      <c r="AR10978" s="1027"/>
    </row>
    <row r="10979" spans="43:44" x14ac:dyDescent="0.25">
      <c r="AQ10979" s="1026"/>
      <c r="AR10979" s="1027"/>
    </row>
    <row r="10980" spans="43:44" x14ac:dyDescent="0.25">
      <c r="AQ10980" s="1026"/>
      <c r="AR10980" s="1027"/>
    </row>
    <row r="10981" spans="43:44" x14ac:dyDescent="0.25">
      <c r="AQ10981" s="1026"/>
      <c r="AR10981" s="1027"/>
    </row>
    <row r="10982" spans="43:44" x14ac:dyDescent="0.25">
      <c r="AQ10982" s="1026"/>
      <c r="AR10982" s="1027"/>
    </row>
    <row r="10983" spans="43:44" x14ac:dyDescent="0.25">
      <c r="AQ10983" s="1026"/>
      <c r="AR10983" s="1027"/>
    </row>
    <row r="10984" spans="43:44" x14ac:dyDescent="0.25">
      <c r="AQ10984" s="1026"/>
      <c r="AR10984" s="1027"/>
    </row>
    <row r="10985" spans="43:44" x14ac:dyDescent="0.25">
      <c r="AQ10985" s="1026"/>
      <c r="AR10985" s="1027"/>
    </row>
    <row r="10986" spans="43:44" x14ac:dyDescent="0.25">
      <c r="AQ10986" s="1026"/>
      <c r="AR10986" s="1027"/>
    </row>
    <row r="10987" spans="43:44" x14ac:dyDescent="0.25">
      <c r="AQ10987" s="1026"/>
      <c r="AR10987" s="1027"/>
    </row>
    <row r="10988" spans="43:44" x14ac:dyDescent="0.25">
      <c r="AQ10988" s="1026"/>
      <c r="AR10988" s="1027"/>
    </row>
    <row r="10989" spans="43:44" x14ac:dyDescent="0.25">
      <c r="AQ10989" s="1026"/>
      <c r="AR10989" s="1027"/>
    </row>
    <row r="10990" spans="43:44" x14ac:dyDescent="0.25">
      <c r="AQ10990" s="1026"/>
      <c r="AR10990" s="1027"/>
    </row>
    <row r="10991" spans="43:44" x14ac:dyDescent="0.25">
      <c r="AQ10991" s="1026"/>
      <c r="AR10991" s="1027"/>
    </row>
    <row r="10992" spans="43:44" x14ac:dyDescent="0.25">
      <c r="AQ10992" s="1026"/>
      <c r="AR10992" s="1027"/>
    </row>
    <row r="10993" spans="43:44" x14ac:dyDescent="0.25">
      <c r="AQ10993" s="1026"/>
      <c r="AR10993" s="1027"/>
    </row>
    <row r="10994" spans="43:44" x14ac:dyDescent="0.25">
      <c r="AQ10994" s="1026"/>
      <c r="AR10994" s="1027"/>
    </row>
    <row r="10995" spans="43:44" x14ac:dyDescent="0.25">
      <c r="AQ10995" s="1026"/>
      <c r="AR10995" s="1027"/>
    </row>
    <row r="10996" spans="43:44" x14ac:dyDescent="0.25">
      <c r="AQ10996" s="1026"/>
      <c r="AR10996" s="1027"/>
    </row>
    <row r="10997" spans="43:44" x14ac:dyDescent="0.25">
      <c r="AQ10997" s="1026"/>
      <c r="AR10997" s="1027"/>
    </row>
    <row r="10998" spans="43:44" x14ac:dyDescent="0.25">
      <c r="AQ10998" s="1026"/>
      <c r="AR10998" s="1027"/>
    </row>
    <row r="10999" spans="43:44" x14ac:dyDescent="0.25">
      <c r="AQ10999" s="1026"/>
      <c r="AR10999" s="1027"/>
    </row>
    <row r="11000" spans="43:44" x14ac:dyDescent="0.25">
      <c r="AQ11000" s="1026"/>
      <c r="AR11000" s="1027"/>
    </row>
    <row r="11001" spans="43:44" x14ac:dyDescent="0.25">
      <c r="AQ11001" s="1026"/>
      <c r="AR11001" s="1027"/>
    </row>
    <row r="11002" spans="43:44" x14ac:dyDescent="0.25">
      <c r="AQ11002" s="1026"/>
      <c r="AR11002" s="1027"/>
    </row>
    <row r="11003" spans="43:44" x14ac:dyDescent="0.25">
      <c r="AQ11003" s="1026"/>
      <c r="AR11003" s="1027"/>
    </row>
    <row r="11004" spans="43:44" x14ac:dyDescent="0.25">
      <c r="AQ11004" s="1026"/>
      <c r="AR11004" s="1027"/>
    </row>
    <row r="11005" spans="43:44" x14ac:dyDescent="0.25">
      <c r="AQ11005" s="1026"/>
      <c r="AR11005" s="1027"/>
    </row>
    <row r="11006" spans="43:44" x14ac:dyDescent="0.25">
      <c r="AQ11006" s="1026"/>
      <c r="AR11006" s="1027"/>
    </row>
    <row r="11007" spans="43:44" x14ac:dyDescent="0.25">
      <c r="AQ11007" s="1026"/>
      <c r="AR11007" s="1027"/>
    </row>
    <row r="11008" spans="43:44" x14ac:dyDescent="0.25">
      <c r="AQ11008" s="1026"/>
      <c r="AR11008" s="1027"/>
    </row>
    <row r="11009" spans="43:44" x14ac:dyDescent="0.25">
      <c r="AQ11009" s="1026"/>
      <c r="AR11009" s="1027"/>
    </row>
    <row r="11010" spans="43:44" x14ac:dyDescent="0.25">
      <c r="AQ11010" s="1026"/>
      <c r="AR11010" s="1027"/>
    </row>
    <row r="11011" spans="43:44" x14ac:dyDescent="0.25">
      <c r="AQ11011" s="1026"/>
      <c r="AR11011" s="1027"/>
    </row>
    <row r="11012" spans="43:44" x14ac:dyDescent="0.25">
      <c r="AQ11012" s="1026"/>
      <c r="AR11012" s="1027"/>
    </row>
    <row r="11013" spans="43:44" x14ac:dyDescent="0.25">
      <c r="AQ11013" s="1026"/>
      <c r="AR11013" s="1027"/>
    </row>
    <row r="11014" spans="43:44" x14ac:dyDescent="0.25">
      <c r="AQ11014" s="1026"/>
      <c r="AR11014" s="1027"/>
    </row>
    <row r="11015" spans="43:44" x14ac:dyDescent="0.25">
      <c r="AQ11015" s="1026"/>
      <c r="AR11015" s="1027"/>
    </row>
    <row r="11016" spans="43:44" x14ac:dyDescent="0.25">
      <c r="AQ11016" s="1026"/>
      <c r="AR11016" s="1027"/>
    </row>
    <row r="11017" spans="43:44" x14ac:dyDescent="0.25">
      <c r="AQ11017" s="1026"/>
      <c r="AR11017" s="1027"/>
    </row>
    <row r="11018" spans="43:44" x14ac:dyDescent="0.25">
      <c r="AQ11018" s="1026"/>
      <c r="AR11018" s="1027"/>
    </row>
    <row r="11019" spans="43:44" x14ac:dyDescent="0.25">
      <c r="AQ11019" s="1026"/>
      <c r="AR11019" s="1027"/>
    </row>
    <row r="11020" spans="43:44" x14ac:dyDescent="0.25">
      <c r="AQ11020" s="1026"/>
      <c r="AR11020" s="1027"/>
    </row>
    <row r="11021" spans="43:44" x14ac:dyDescent="0.25">
      <c r="AQ11021" s="1026"/>
      <c r="AR11021" s="1027"/>
    </row>
    <row r="11022" spans="43:44" x14ac:dyDescent="0.25">
      <c r="AQ11022" s="1026"/>
      <c r="AR11022" s="1027"/>
    </row>
    <row r="11023" spans="43:44" x14ac:dyDescent="0.25">
      <c r="AQ11023" s="1026"/>
      <c r="AR11023" s="1027"/>
    </row>
    <row r="11024" spans="43:44" x14ac:dyDescent="0.25">
      <c r="AQ11024" s="1026"/>
      <c r="AR11024" s="1027"/>
    </row>
    <row r="11025" spans="43:44" x14ac:dyDescent="0.25">
      <c r="AQ11025" s="1026"/>
      <c r="AR11025" s="1027"/>
    </row>
    <row r="11026" spans="43:44" x14ac:dyDescent="0.25">
      <c r="AQ11026" s="1026"/>
      <c r="AR11026" s="1027"/>
    </row>
    <row r="11027" spans="43:44" x14ac:dyDescent="0.25">
      <c r="AQ11027" s="1026"/>
      <c r="AR11027" s="1027"/>
    </row>
    <row r="11028" spans="43:44" x14ac:dyDescent="0.25">
      <c r="AQ11028" s="1026"/>
      <c r="AR11028" s="1027"/>
    </row>
    <row r="11029" spans="43:44" x14ac:dyDescent="0.25">
      <c r="AQ11029" s="1026"/>
      <c r="AR11029" s="1027"/>
    </row>
    <row r="11030" spans="43:44" x14ac:dyDescent="0.25">
      <c r="AQ11030" s="1026"/>
      <c r="AR11030" s="1027"/>
    </row>
    <row r="11031" spans="43:44" x14ac:dyDescent="0.25">
      <c r="AQ11031" s="1026"/>
      <c r="AR11031" s="1027"/>
    </row>
    <row r="11032" spans="43:44" x14ac:dyDescent="0.25">
      <c r="AQ11032" s="1026"/>
      <c r="AR11032" s="1027"/>
    </row>
    <row r="11033" spans="43:44" x14ac:dyDescent="0.25">
      <c r="AQ11033" s="1026"/>
      <c r="AR11033" s="1027"/>
    </row>
    <row r="11034" spans="43:44" x14ac:dyDescent="0.25">
      <c r="AQ11034" s="1026"/>
      <c r="AR11034" s="1027"/>
    </row>
    <row r="11035" spans="43:44" x14ac:dyDescent="0.25">
      <c r="AQ11035" s="1026"/>
      <c r="AR11035" s="1027"/>
    </row>
    <row r="11036" spans="43:44" x14ac:dyDescent="0.25">
      <c r="AQ11036" s="1026"/>
      <c r="AR11036" s="1027"/>
    </row>
    <row r="11037" spans="43:44" x14ac:dyDescent="0.25">
      <c r="AQ11037" s="1026"/>
      <c r="AR11037" s="1027"/>
    </row>
    <row r="11038" spans="43:44" x14ac:dyDescent="0.25">
      <c r="AQ11038" s="1026"/>
      <c r="AR11038" s="1027"/>
    </row>
    <row r="11039" spans="43:44" x14ac:dyDescent="0.25">
      <c r="AQ11039" s="1026"/>
      <c r="AR11039" s="1027"/>
    </row>
    <row r="11040" spans="43:44" x14ac:dyDescent="0.25">
      <c r="AQ11040" s="1026"/>
      <c r="AR11040" s="1027"/>
    </row>
    <row r="11041" spans="43:44" x14ac:dyDescent="0.25">
      <c r="AQ11041" s="1026"/>
      <c r="AR11041" s="1027"/>
    </row>
    <row r="11042" spans="43:44" x14ac:dyDescent="0.25">
      <c r="AQ11042" s="1026"/>
      <c r="AR11042" s="1027"/>
    </row>
    <row r="11043" spans="43:44" x14ac:dyDescent="0.25">
      <c r="AQ11043" s="1026"/>
      <c r="AR11043" s="1027"/>
    </row>
    <row r="11044" spans="43:44" x14ac:dyDescent="0.25">
      <c r="AQ11044" s="1026"/>
      <c r="AR11044" s="1027"/>
    </row>
    <row r="11045" spans="43:44" x14ac:dyDescent="0.25">
      <c r="AQ11045" s="1026"/>
      <c r="AR11045" s="1027"/>
    </row>
    <row r="11046" spans="43:44" x14ac:dyDescent="0.25">
      <c r="AQ11046" s="1026"/>
      <c r="AR11046" s="1027"/>
    </row>
    <row r="11047" spans="43:44" x14ac:dyDescent="0.25">
      <c r="AQ11047" s="1026"/>
      <c r="AR11047" s="1027"/>
    </row>
    <row r="11048" spans="43:44" x14ac:dyDescent="0.25">
      <c r="AQ11048" s="1026"/>
      <c r="AR11048" s="1027"/>
    </row>
    <row r="11049" spans="43:44" x14ac:dyDescent="0.25">
      <c r="AQ11049" s="1026"/>
      <c r="AR11049" s="1027"/>
    </row>
    <row r="11050" spans="43:44" x14ac:dyDescent="0.25">
      <c r="AQ11050" s="1026"/>
      <c r="AR11050" s="1027"/>
    </row>
    <row r="11051" spans="43:44" x14ac:dyDescent="0.25">
      <c r="AQ11051" s="1026"/>
      <c r="AR11051" s="1027"/>
    </row>
    <row r="11052" spans="43:44" x14ac:dyDescent="0.25">
      <c r="AQ11052" s="1026"/>
      <c r="AR11052" s="1027"/>
    </row>
    <row r="11053" spans="43:44" x14ac:dyDescent="0.25">
      <c r="AQ11053" s="1026"/>
      <c r="AR11053" s="1027"/>
    </row>
    <row r="11054" spans="43:44" x14ac:dyDescent="0.25">
      <c r="AQ11054" s="1026"/>
      <c r="AR11054" s="1027"/>
    </row>
    <row r="11055" spans="43:44" x14ac:dyDescent="0.25">
      <c r="AQ11055" s="1026"/>
      <c r="AR11055" s="1027"/>
    </row>
    <row r="11056" spans="43:44" x14ac:dyDescent="0.25">
      <c r="AQ11056" s="1026"/>
      <c r="AR11056" s="1027"/>
    </row>
    <row r="11057" spans="43:44" x14ac:dyDescent="0.25">
      <c r="AQ11057" s="1026"/>
      <c r="AR11057" s="1027"/>
    </row>
    <row r="11058" spans="43:44" x14ac:dyDescent="0.25">
      <c r="AQ11058" s="1026"/>
      <c r="AR11058" s="1027"/>
    </row>
    <row r="11059" spans="43:44" x14ac:dyDescent="0.25">
      <c r="AQ11059" s="1026"/>
      <c r="AR11059" s="1027"/>
    </row>
    <row r="11060" spans="43:44" x14ac:dyDescent="0.25">
      <c r="AQ11060" s="1026"/>
      <c r="AR11060" s="1027"/>
    </row>
    <row r="11061" spans="43:44" x14ac:dyDescent="0.25">
      <c r="AQ11061" s="1026"/>
      <c r="AR11061" s="1027"/>
    </row>
    <row r="11062" spans="43:44" x14ac:dyDescent="0.25">
      <c r="AQ11062" s="1026"/>
      <c r="AR11062" s="1027"/>
    </row>
    <row r="11063" spans="43:44" x14ac:dyDescent="0.25">
      <c r="AQ11063" s="1026"/>
      <c r="AR11063" s="1027"/>
    </row>
    <row r="11064" spans="43:44" x14ac:dyDescent="0.25">
      <c r="AQ11064" s="1026"/>
      <c r="AR11064" s="1027"/>
    </row>
    <row r="11065" spans="43:44" x14ac:dyDescent="0.25">
      <c r="AQ11065" s="1026"/>
      <c r="AR11065" s="1027"/>
    </row>
    <row r="11066" spans="43:44" x14ac:dyDescent="0.25">
      <c r="AQ11066" s="1026"/>
      <c r="AR11066" s="1027"/>
    </row>
    <row r="11067" spans="43:44" x14ac:dyDescent="0.25">
      <c r="AQ11067" s="1026"/>
      <c r="AR11067" s="1027"/>
    </row>
    <row r="11068" spans="43:44" x14ac:dyDescent="0.25">
      <c r="AQ11068" s="1026"/>
      <c r="AR11068" s="1027"/>
    </row>
    <row r="11069" spans="43:44" x14ac:dyDescent="0.25">
      <c r="AQ11069" s="1026"/>
      <c r="AR11069" s="1027"/>
    </row>
    <row r="11070" spans="43:44" x14ac:dyDescent="0.25">
      <c r="AQ11070" s="1026"/>
      <c r="AR11070" s="1027"/>
    </row>
    <row r="11071" spans="43:44" x14ac:dyDescent="0.25">
      <c r="AQ11071" s="1026"/>
      <c r="AR11071" s="1027"/>
    </row>
    <row r="11072" spans="43:44" x14ac:dyDescent="0.25">
      <c r="AQ11072" s="1026"/>
      <c r="AR11072" s="1027"/>
    </row>
    <row r="11073" spans="43:44" x14ac:dyDescent="0.25">
      <c r="AQ11073" s="1026"/>
      <c r="AR11073" s="1027"/>
    </row>
    <row r="11074" spans="43:44" x14ac:dyDescent="0.25">
      <c r="AQ11074" s="1026"/>
      <c r="AR11074" s="1027"/>
    </row>
    <row r="11075" spans="43:44" x14ac:dyDescent="0.25">
      <c r="AQ11075" s="1026"/>
      <c r="AR11075" s="1027"/>
    </row>
    <row r="11076" spans="43:44" x14ac:dyDescent="0.25">
      <c r="AQ11076" s="1026"/>
      <c r="AR11076" s="1027"/>
    </row>
    <row r="11077" spans="43:44" x14ac:dyDescent="0.25">
      <c r="AQ11077" s="1026"/>
      <c r="AR11077" s="1027"/>
    </row>
    <row r="11078" spans="43:44" x14ac:dyDescent="0.25">
      <c r="AQ11078" s="1026"/>
      <c r="AR11078" s="1027"/>
    </row>
    <row r="11079" spans="43:44" x14ac:dyDescent="0.25">
      <c r="AQ11079" s="1026"/>
      <c r="AR11079" s="1027"/>
    </row>
    <row r="11080" spans="43:44" x14ac:dyDescent="0.25">
      <c r="AQ11080" s="1026"/>
      <c r="AR11080" s="1027"/>
    </row>
    <row r="11081" spans="43:44" x14ac:dyDescent="0.25">
      <c r="AQ11081" s="1026"/>
      <c r="AR11081" s="1027"/>
    </row>
    <row r="11082" spans="43:44" x14ac:dyDescent="0.25">
      <c r="AQ11082" s="1026"/>
      <c r="AR11082" s="1027"/>
    </row>
    <row r="11083" spans="43:44" x14ac:dyDescent="0.25">
      <c r="AQ11083" s="1026"/>
      <c r="AR11083" s="1027"/>
    </row>
    <row r="11084" spans="43:44" x14ac:dyDescent="0.25">
      <c r="AQ11084" s="1026"/>
      <c r="AR11084" s="1027"/>
    </row>
    <row r="11085" spans="43:44" x14ac:dyDescent="0.25">
      <c r="AQ11085" s="1026"/>
      <c r="AR11085" s="1027"/>
    </row>
    <row r="11086" spans="43:44" x14ac:dyDescent="0.25">
      <c r="AQ11086" s="1026"/>
      <c r="AR11086" s="1027"/>
    </row>
    <row r="11087" spans="43:44" x14ac:dyDescent="0.25">
      <c r="AQ11087" s="1026"/>
      <c r="AR11087" s="1027"/>
    </row>
    <row r="11088" spans="43:44" x14ac:dyDescent="0.25">
      <c r="AQ11088" s="1026"/>
      <c r="AR11088" s="1027"/>
    </row>
    <row r="11089" spans="43:44" x14ac:dyDescent="0.25">
      <c r="AQ11089" s="1026"/>
      <c r="AR11089" s="1027"/>
    </row>
    <row r="11090" spans="43:44" x14ac:dyDescent="0.25">
      <c r="AQ11090" s="1026"/>
      <c r="AR11090" s="1027"/>
    </row>
    <row r="11091" spans="43:44" x14ac:dyDescent="0.25">
      <c r="AQ11091" s="1026"/>
      <c r="AR11091" s="1027"/>
    </row>
    <row r="11092" spans="43:44" x14ac:dyDescent="0.25">
      <c r="AQ11092" s="1026"/>
      <c r="AR11092" s="1027"/>
    </row>
    <row r="11093" spans="43:44" x14ac:dyDescent="0.25">
      <c r="AQ11093" s="1026"/>
      <c r="AR11093" s="1027"/>
    </row>
    <row r="11094" spans="43:44" x14ac:dyDescent="0.25">
      <c r="AQ11094" s="1026"/>
      <c r="AR11094" s="1027"/>
    </row>
    <row r="11095" spans="43:44" x14ac:dyDescent="0.25">
      <c r="AQ11095" s="1026"/>
      <c r="AR11095" s="1027"/>
    </row>
    <row r="11096" spans="43:44" x14ac:dyDescent="0.25">
      <c r="AQ11096" s="1026"/>
      <c r="AR11096" s="1027"/>
    </row>
    <row r="11097" spans="43:44" x14ac:dyDescent="0.25">
      <c r="AQ11097" s="1026"/>
      <c r="AR11097" s="1027"/>
    </row>
    <row r="11098" spans="43:44" x14ac:dyDescent="0.25">
      <c r="AQ11098" s="1026"/>
      <c r="AR11098" s="1027"/>
    </row>
    <row r="11099" spans="43:44" x14ac:dyDescent="0.25">
      <c r="AQ11099" s="1026"/>
      <c r="AR11099" s="1027"/>
    </row>
    <row r="11100" spans="43:44" x14ac:dyDescent="0.25">
      <c r="AQ11100" s="1026"/>
      <c r="AR11100" s="1027"/>
    </row>
    <row r="11101" spans="43:44" x14ac:dyDescent="0.25">
      <c r="AQ11101" s="1026"/>
      <c r="AR11101" s="1027"/>
    </row>
    <row r="11102" spans="43:44" x14ac:dyDescent="0.25">
      <c r="AQ11102" s="1026"/>
      <c r="AR11102" s="1027"/>
    </row>
    <row r="11103" spans="43:44" x14ac:dyDescent="0.25">
      <c r="AQ11103" s="1026"/>
      <c r="AR11103" s="1027"/>
    </row>
    <row r="11104" spans="43:44" x14ac:dyDescent="0.25">
      <c r="AQ11104" s="1026"/>
      <c r="AR11104" s="1027"/>
    </row>
    <row r="11105" spans="43:44" x14ac:dyDescent="0.25">
      <c r="AQ11105" s="1026"/>
      <c r="AR11105" s="1027"/>
    </row>
    <row r="11106" spans="43:44" x14ac:dyDescent="0.25">
      <c r="AQ11106" s="1026"/>
      <c r="AR11106" s="1027"/>
    </row>
    <row r="11107" spans="43:44" x14ac:dyDescent="0.25">
      <c r="AQ11107" s="1026"/>
      <c r="AR11107" s="1027"/>
    </row>
    <row r="11108" spans="43:44" x14ac:dyDescent="0.25">
      <c r="AQ11108" s="1026"/>
      <c r="AR11108" s="1027"/>
    </row>
    <row r="11109" spans="43:44" x14ac:dyDescent="0.25">
      <c r="AQ11109" s="1026"/>
      <c r="AR11109" s="1027"/>
    </row>
    <row r="11110" spans="43:44" x14ac:dyDescent="0.25">
      <c r="AQ11110" s="1026"/>
      <c r="AR11110" s="1027"/>
    </row>
    <row r="11111" spans="43:44" x14ac:dyDescent="0.25">
      <c r="AQ11111" s="1026"/>
      <c r="AR11111" s="1027"/>
    </row>
    <row r="11112" spans="43:44" x14ac:dyDescent="0.25">
      <c r="AQ11112" s="1026"/>
      <c r="AR11112" s="1027"/>
    </row>
    <row r="11113" spans="43:44" x14ac:dyDescent="0.25">
      <c r="AQ11113" s="1026"/>
      <c r="AR11113" s="1027"/>
    </row>
    <row r="11114" spans="43:44" x14ac:dyDescent="0.25">
      <c r="AQ11114" s="1026"/>
      <c r="AR11114" s="1027"/>
    </row>
    <row r="11115" spans="43:44" x14ac:dyDescent="0.25">
      <c r="AQ11115" s="1026"/>
      <c r="AR11115" s="1027"/>
    </row>
    <row r="11116" spans="43:44" x14ac:dyDescent="0.25">
      <c r="AQ11116" s="1026"/>
      <c r="AR11116" s="1027"/>
    </row>
    <row r="11117" spans="43:44" x14ac:dyDescent="0.25">
      <c r="AQ11117" s="1026"/>
      <c r="AR11117" s="1027"/>
    </row>
    <row r="11118" spans="43:44" x14ac:dyDescent="0.25">
      <c r="AQ11118" s="1026"/>
      <c r="AR11118" s="1027"/>
    </row>
    <row r="11119" spans="43:44" x14ac:dyDescent="0.25">
      <c r="AQ11119" s="1026"/>
      <c r="AR11119" s="1027"/>
    </row>
    <row r="11120" spans="43:44" x14ac:dyDescent="0.25">
      <c r="AQ11120" s="1026"/>
      <c r="AR11120" s="1027"/>
    </row>
    <row r="11121" spans="43:44" x14ac:dyDescent="0.25">
      <c r="AQ11121" s="1026"/>
      <c r="AR11121" s="1027"/>
    </row>
    <row r="11122" spans="43:44" x14ac:dyDescent="0.25">
      <c r="AQ11122" s="1026"/>
      <c r="AR11122" s="1027"/>
    </row>
    <row r="11123" spans="43:44" x14ac:dyDescent="0.25">
      <c r="AQ11123" s="1026"/>
      <c r="AR11123" s="1027"/>
    </row>
    <row r="11124" spans="43:44" x14ac:dyDescent="0.25">
      <c r="AQ11124" s="1026"/>
      <c r="AR11124" s="1027"/>
    </row>
    <row r="11125" spans="43:44" x14ac:dyDescent="0.25">
      <c r="AQ11125" s="1026"/>
      <c r="AR11125" s="1027"/>
    </row>
    <row r="11126" spans="43:44" x14ac:dyDescent="0.25">
      <c r="AQ11126" s="1026"/>
      <c r="AR11126" s="1027"/>
    </row>
    <row r="11127" spans="43:44" x14ac:dyDescent="0.25">
      <c r="AQ11127" s="1026"/>
      <c r="AR11127" s="1027"/>
    </row>
    <row r="11128" spans="43:44" x14ac:dyDescent="0.25">
      <c r="AQ11128" s="1026"/>
      <c r="AR11128" s="1027"/>
    </row>
    <row r="11129" spans="43:44" x14ac:dyDescent="0.25">
      <c r="AQ11129" s="1026"/>
      <c r="AR11129" s="1027"/>
    </row>
    <row r="11130" spans="43:44" x14ac:dyDescent="0.25">
      <c r="AQ11130" s="1026"/>
      <c r="AR11130" s="1027"/>
    </row>
    <row r="11131" spans="43:44" x14ac:dyDescent="0.25">
      <c r="AQ11131" s="1026"/>
      <c r="AR11131" s="1027"/>
    </row>
    <row r="11132" spans="43:44" x14ac:dyDescent="0.25">
      <c r="AQ11132" s="1026"/>
      <c r="AR11132" s="1027"/>
    </row>
    <row r="11133" spans="43:44" x14ac:dyDescent="0.25">
      <c r="AQ11133" s="1026"/>
      <c r="AR11133" s="1027"/>
    </row>
    <row r="11134" spans="43:44" x14ac:dyDescent="0.25">
      <c r="AQ11134" s="1026"/>
      <c r="AR11134" s="1027"/>
    </row>
    <row r="11135" spans="43:44" x14ac:dyDescent="0.25">
      <c r="AQ11135" s="1026"/>
      <c r="AR11135" s="1027"/>
    </row>
    <row r="11136" spans="43:44" x14ac:dyDescent="0.25">
      <c r="AQ11136" s="1026"/>
      <c r="AR11136" s="1027"/>
    </row>
    <row r="11137" spans="43:44" x14ac:dyDescent="0.25">
      <c r="AQ11137" s="1026"/>
      <c r="AR11137" s="1027"/>
    </row>
    <row r="11138" spans="43:44" x14ac:dyDescent="0.25">
      <c r="AQ11138" s="1026"/>
      <c r="AR11138" s="1027"/>
    </row>
    <row r="11139" spans="43:44" x14ac:dyDescent="0.25">
      <c r="AQ11139" s="1026"/>
      <c r="AR11139" s="1027"/>
    </row>
    <row r="11140" spans="43:44" x14ac:dyDescent="0.25">
      <c r="AQ11140" s="1026"/>
      <c r="AR11140" s="1027"/>
    </row>
    <row r="11141" spans="43:44" x14ac:dyDescent="0.25">
      <c r="AQ11141" s="1026"/>
      <c r="AR11141" s="1027"/>
    </row>
    <row r="11142" spans="43:44" x14ac:dyDescent="0.25">
      <c r="AQ11142" s="1026"/>
      <c r="AR11142" s="1027"/>
    </row>
    <row r="11143" spans="43:44" x14ac:dyDescent="0.25">
      <c r="AQ11143" s="1026"/>
      <c r="AR11143" s="1027"/>
    </row>
    <row r="11144" spans="43:44" x14ac:dyDescent="0.25">
      <c r="AQ11144" s="1026"/>
      <c r="AR11144" s="1027"/>
    </row>
    <row r="11145" spans="43:44" x14ac:dyDescent="0.25">
      <c r="AQ11145" s="1026"/>
      <c r="AR11145" s="1027"/>
    </row>
    <row r="11146" spans="43:44" x14ac:dyDescent="0.25">
      <c r="AQ11146" s="1026"/>
      <c r="AR11146" s="1027"/>
    </row>
    <row r="11147" spans="43:44" x14ac:dyDescent="0.25">
      <c r="AQ11147" s="1026"/>
      <c r="AR11147" s="1027"/>
    </row>
    <row r="11148" spans="43:44" x14ac:dyDescent="0.25">
      <c r="AQ11148" s="1026"/>
      <c r="AR11148" s="1027"/>
    </row>
    <row r="11149" spans="43:44" x14ac:dyDescent="0.25">
      <c r="AQ11149" s="1026"/>
      <c r="AR11149" s="1027"/>
    </row>
    <row r="11150" spans="43:44" x14ac:dyDescent="0.25">
      <c r="AQ11150" s="1026"/>
      <c r="AR11150" s="1027"/>
    </row>
    <row r="11151" spans="43:44" x14ac:dyDescent="0.25">
      <c r="AQ11151" s="1026"/>
      <c r="AR11151" s="1027"/>
    </row>
    <row r="11152" spans="43:44" x14ac:dyDescent="0.25">
      <c r="AQ11152" s="1026"/>
      <c r="AR11152" s="1027"/>
    </row>
    <row r="11153" spans="43:44" x14ac:dyDescent="0.25">
      <c r="AQ11153" s="1026"/>
      <c r="AR11153" s="1027"/>
    </row>
    <row r="11154" spans="43:44" x14ac:dyDescent="0.25">
      <c r="AQ11154" s="1026"/>
      <c r="AR11154" s="1027"/>
    </row>
    <row r="11155" spans="43:44" x14ac:dyDescent="0.25">
      <c r="AQ11155" s="1026"/>
      <c r="AR11155" s="1027"/>
    </row>
    <row r="11156" spans="43:44" x14ac:dyDescent="0.25">
      <c r="AQ11156" s="1026"/>
      <c r="AR11156" s="1027"/>
    </row>
    <row r="11157" spans="43:44" x14ac:dyDescent="0.25">
      <c r="AQ11157" s="1026"/>
      <c r="AR11157" s="1027"/>
    </row>
    <row r="11158" spans="43:44" x14ac:dyDescent="0.25">
      <c r="AQ11158" s="1026"/>
      <c r="AR11158" s="1027"/>
    </row>
    <row r="11159" spans="43:44" x14ac:dyDescent="0.25">
      <c r="AQ11159" s="1026"/>
      <c r="AR11159" s="1027"/>
    </row>
    <row r="11160" spans="43:44" x14ac:dyDescent="0.25">
      <c r="AQ11160" s="1026"/>
      <c r="AR11160" s="1027"/>
    </row>
    <row r="11161" spans="43:44" x14ac:dyDescent="0.25">
      <c r="AQ11161" s="1026"/>
      <c r="AR11161" s="1027"/>
    </row>
    <row r="11162" spans="43:44" x14ac:dyDescent="0.25">
      <c r="AQ11162" s="1026"/>
      <c r="AR11162" s="1027"/>
    </row>
    <row r="11163" spans="43:44" x14ac:dyDescent="0.25">
      <c r="AQ11163" s="1026"/>
      <c r="AR11163" s="1027"/>
    </row>
    <row r="11164" spans="43:44" x14ac:dyDescent="0.25">
      <c r="AQ11164" s="1026"/>
      <c r="AR11164" s="1027"/>
    </row>
    <row r="11165" spans="43:44" x14ac:dyDescent="0.25">
      <c r="AQ11165" s="1026"/>
      <c r="AR11165" s="1027"/>
    </row>
    <row r="11166" spans="43:44" x14ac:dyDescent="0.25">
      <c r="AQ11166" s="1026"/>
      <c r="AR11166" s="1027"/>
    </row>
    <row r="11167" spans="43:44" x14ac:dyDescent="0.25">
      <c r="AQ11167" s="1026"/>
      <c r="AR11167" s="1027"/>
    </row>
    <row r="11168" spans="43:44" x14ac:dyDescent="0.25">
      <c r="AQ11168" s="1026"/>
      <c r="AR11168" s="1027"/>
    </row>
    <row r="11169" spans="43:44" x14ac:dyDescent="0.25">
      <c r="AQ11169" s="1026"/>
      <c r="AR11169" s="1027"/>
    </row>
    <row r="11170" spans="43:44" x14ac:dyDescent="0.25">
      <c r="AQ11170" s="1026"/>
      <c r="AR11170" s="1027"/>
    </row>
    <row r="11171" spans="43:44" x14ac:dyDescent="0.25">
      <c r="AQ11171" s="1026"/>
      <c r="AR11171" s="1027"/>
    </row>
    <row r="11172" spans="43:44" x14ac:dyDescent="0.25">
      <c r="AQ11172" s="1026"/>
      <c r="AR11172" s="1027"/>
    </row>
    <row r="11173" spans="43:44" x14ac:dyDescent="0.25">
      <c r="AQ11173" s="1026"/>
      <c r="AR11173" s="1027"/>
    </row>
    <row r="11174" spans="43:44" x14ac:dyDescent="0.25">
      <c r="AQ11174" s="1026"/>
      <c r="AR11174" s="1027"/>
    </row>
    <row r="11175" spans="43:44" x14ac:dyDescent="0.25">
      <c r="AQ11175" s="1026"/>
      <c r="AR11175" s="1027"/>
    </row>
    <row r="11176" spans="43:44" x14ac:dyDescent="0.25">
      <c r="AQ11176" s="1026"/>
      <c r="AR11176" s="1027"/>
    </row>
    <row r="11177" spans="43:44" x14ac:dyDescent="0.25">
      <c r="AQ11177" s="1026"/>
      <c r="AR11177" s="1027"/>
    </row>
    <row r="11178" spans="43:44" x14ac:dyDescent="0.25">
      <c r="AQ11178" s="1026"/>
      <c r="AR11178" s="1027"/>
    </row>
    <row r="11179" spans="43:44" x14ac:dyDescent="0.25">
      <c r="AQ11179" s="1026"/>
      <c r="AR11179" s="1027"/>
    </row>
    <row r="11180" spans="43:44" x14ac:dyDescent="0.25">
      <c r="AQ11180" s="1026"/>
      <c r="AR11180" s="1027"/>
    </row>
    <row r="11181" spans="43:44" x14ac:dyDescent="0.25">
      <c r="AQ11181" s="1026"/>
      <c r="AR11181" s="1027"/>
    </row>
    <row r="11182" spans="43:44" x14ac:dyDescent="0.25">
      <c r="AQ11182" s="1026"/>
      <c r="AR11182" s="1027"/>
    </row>
    <row r="11183" spans="43:44" x14ac:dyDescent="0.25">
      <c r="AQ11183" s="1026"/>
      <c r="AR11183" s="1027"/>
    </row>
    <row r="11184" spans="43:44" x14ac:dyDescent="0.25">
      <c r="AQ11184" s="1026"/>
      <c r="AR11184" s="1027"/>
    </row>
    <row r="11185" spans="43:44" x14ac:dyDescent="0.25">
      <c r="AQ11185" s="1026"/>
      <c r="AR11185" s="1027"/>
    </row>
    <row r="11186" spans="43:44" x14ac:dyDescent="0.25">
      <c r="AQ11186" s="1026"/>
      <c r="AR11186" s="1027"/>
    </row>
    <row r="11187" spans="43:44" x14ac:dyDescent="0.25">
      <c r="AQ11187" s="1026"/>
      <c r="AR11187" s="1027"/>
    </row>
    <row r="11188" spans="43:44" x14ac:dyDescent="0.25">
      <c r="AQ11188" s="1026"/>
      <c r="AR11188" s="1027"/>
    </row>
    <row r="11189" spans="43:44" x14ac:dyDescent="0.25">
      <c r="AQ11189" s="1026"/>
      <c r="AR11189" s="1027"/>
    </row>
    <row r="11190" spans="43:44" x14ac:dyDescent="0.25">
      <c r="AQ11190" s="1026"/>
      <c r="AR11190" s="1027"/>
    </row>
    <row r="11191" spans="43:44" x14ac:dyDescent="0.25">
      <c r="AQ11191" s="1026"/>
      <c r="AR11191" s="1027"/>
    </row>
    <row r="11192" spans="43:44" x14ac:dyDescent="0.25">
      <c r="AQ11192" s="1026"/>
      <c r="AR11192" s="1027"/>
    </row>
    <row r="11193" spans="43:44" x14ac:dyDescent="0.25">
      <c r="AQ11193" s="1026"/>
      <c r="AR11193" s="1027"/>
    </row>
    <row r="11194" spans="43:44" x14ac:dyDescent="0.25">
      <c r="AQ11194" s="1026"/>
      <c r="AR11194" s="1027"/>
    </row>
    <row r="11195" spans="43:44" x14ac:dyDescent="0.25">
      <c r="AQ11195" s="1026"/>
      <c r="AR11195" s="1027"/>
    </row>
    <row r="11196" spans="43:44" x14ac:dyDescent="0.25">
      <c r="AQ11196" s="1026"/>
      <c r="AR11196" s="1027"/>
    </row>
    <row r="11197" spans="43:44" x14ac:dyDescent="0.25">
      <c r="AQ11197" s="1026"/>
      <c r="AR11197" s="1027"/>
    </row>
    <row r="11198" spans="43:44" x14ac:dyDescent="0.25">
      <c r="AQ11198" s="1026"/>
      <c r="AR11198" s="1027"/>
    </row>
    <row r="11199" spans="43:44" x14ac:dyDescent="0.25">
      <c r="AQ11199" s="1026"/>
      <c r="AR11199" s="1027"/>
    </row>
    <row r="11200" spans="43:44" x14ac:dyDescent="0.25">
      <c r="AQ11200" s="1026"/>
      <c r="AR11200" s="1027"/>
    </row>
    <row r="11201" spans="43:44" x14ac:dyDescent="0.25">
      <c r="AQ11201" s="1026"/>
      <c r="AR11201" s="1027"/>
    </row>
    <row r="11202" spans="43:44" x14ac:dyDescent="0.25">
      <c r="AQ11202" s="1026"/>
      <c r="AR11202" s="1027"/>
    </row>
    <row r="11203" spans="43:44" x14ac:dyDescent="0.25">
      <c r="AQ11203" s="1026"/>
      <c r="AR11203" s="1027"/>
    </row>
    <row r="11204" spans="43:44" x14ac:dyDescent="0.25">
      <c r="AQ11204" s="1026"/>
      <c r="AR11204" s="1027"/>
    </row>
    <row r="11205" spans="43:44" x14ac:dyDescent="0.25">
      <c r="AQ11205" s="1026"/>
      <c r="AR11205" s="1027"/>
    </row>
    <row r="11206" spans="43:44" x14ac:dyDescent="0.25">
      <c r="AQ11206" s="1026"/>
      <c r="AR11206" s="1027"/>
    </row>
    <row r="11207" spans="43:44" x14ac:dyDescent="0.25">
      <c r="AQ11207" s="1026"/>
      <c r="AR11207" s="1027"/>
    </row>
    <row r="11208" spans="43:44" x14ac:dyDescent="0.25">
      <c r="AQ11208" s="1026"/>
      <c r="AR11208" s="1027"/>
    </row>
    <row r="11209" spans="43:44" x14ac:dyDescent="0.25">
      <c r="AQ11209" s="1026"/>
      <c r="AR11209" s="1027"/>
    </row>
    <row r="11210" spans="43:44" x14ac:dyDescent="0.25">
      <c r="AQ11210" s="1026"/>
      <c r="AR11210" s="1027"/>
    </row>
    <row r="11211" spans="43:44" x14ac:dyDescent="0.25">
      <c r="AQ11211" s="1026"/>
      <c r="AR11211" s="1027"/>
    </row>
    <row r="11212" spans="43:44" x14ac:dyDescent="0.25">
      <c r="AQ11212" s="1026"/>
      <c r="AR11212" s="1027"/>
    </row>
    <row r="11213" spans="43:44" x14ac:dyDescent="0.25">
      <c r="AQ11213" s="1026"/>
      <c r="AR11213" s="1027"/>
    </row>
    <row r="11214" spans="43:44" x14ac:dyDescent="0.25">
      <c r="AQ11214" s="1026"/>
      <c r="AR11214" s="1027"/>
    </row>
    <row r="11215" spans="43:44" x14ac:dyDescent="0.25">
      <c r="AQ11215" s="1026"/>
      <c r="AR11215" s="1027"/>
    </row>
    <row r="11216" spans="43:44" x14ac:dyDescent="0.25">
      <c r="AQ11216" s="1026"/>
      <c r="AR11216" s="1027"/>
    </row>
    <row r="11217" spans="43:44" x14ac:dyDescent="0.25">
      <c r="AQ11217" s="1026"/>
      <c r="AR11217" s="1027"/>
    </row>
    <row r="11218" spans="43:44" x14ac:dyDescent="0.25">
      <c r="AQ11218" s="1026"/>
      <c r="AR11218" s="1027"/>
    </row>
    <row r="11219" spans="43:44" x14ac:dyDescent="0.25">
      <c r="AQ11219" s="1026"/>
      <c r="AR11219" s="1027"/>
    </row>
    <row r="11220" spans="43:44" x14ac:dyDescent="0.25">
      <c r="AQ11220" s="1026"/>
      <c r="AR11220" s="1027"/>
    </row>
    <row r="11221" spans="43:44" x14ac:dyDescent="0.25">
      <c r="AQ11221" s="1026"/>
      <c r="AR11221" s="1027"/>
    </row>
    <row r="11222" spans="43:44" x14ac:dyDescent="0.25">
      <c r="AQ11222" s="1026"/>
      <c r="AR11222" s="1027"/>
    </row>
    <row r="11223" spans="43:44" x14ac:dyDescent="0.25">
      <c r="AQ11223" s="1026"/>
      <c r="AR11223" s="1027"/>
    </row>
    <row r="11224" spans="43:44" x14ac:dyDescent="0.25">
      <c r="AQ11224" s="1026"/>
      <c r="AR11224" s="1027"/>
    </row>
    <row r="11225" spans="43:44" x14ac:dyDescent="0.25">
      <c r="AQ11225" s="1026"/>
      <c r="AR11225" s="1027"/>
    </row>
    <row r="11226" spans="43:44" x14ac:dyDescent="0.25">
      <c r="AQ11226" s="1026"/>
      <c r="AR11226" s="1027"/>
    </row>
    <row r="11227" spans="43:44" x14ac:dyDescent="0.25">
      <c r="AQ11227" s="1026"/>
      <c r="AR11227" s="1027"/>
    </row>
    <row r="11228" spans="43:44" x14ac:dyDescent="0.25">
      <c r="AQ11228" s="1026"/>
      <c r="AR11228" s="1027"/>
    </row>
    <row r="11229" spans="43:44" x14ac:dyDescent="0.25">
      <c r="AQ11229" s="1026"/>
      <c r="AR11229" s="1027"/>
    </row>
    <row r="11230" spans="43:44" x14ac:dyDescent="0.25">
      <c r="AQ11230" s="1026"/>
      <c r="AR11230" s="1027"/>
    </row>
    <row r="11231" spans="43:44" x14ac:dyDescent="0.25">
      <c r="AQ11231" s="1026"/>
      <c r="AR11231" s="1027"/>
    </row>
    <row r="11232" spans="43:44" x14ac:dyDescent="0.25">
      <c r="AQ11232" s="1026"/>
      <c r="AR11232" s="1027"/>
    </row>
    <row r="11233" spans="43:44" x14ac:dyDescent="0.25">
      <c r="AQ11233" s="1026"/>
      <c r="AR11233" s="1027"/>
    </row>
    <row r="11234" spans="43:44" x14ac:dyDescent="0.25">
      <c r="AQ11234" s="1026"/>
      <c r="AR11234" s="1027"/>
    </row>
    <row r="11235" spans="43:44" x14ac:dyDescent="0.25">
      <c r="AQ11235" s="1026"/>
      <c r="AR11235" s="1027"/>
    </row>
    <row r="11236" spans="43:44" x14ac:dyDescent="0.25">
      <c r="AQ11236" s="1026"/>
      <c r="AR11236" s="1027"/>
    </row>
    <row r="11237" spans="43:44" x14ac:dyDescent="0.25">
      <c r="AQ11237" s="1026"/>
      <c r="AR11237" s="1027"/>
    </row>
    <row r="11238" spans="43:44" x14ac:dyDescent="0.25">
      <c r="AQ11238" s="1026"/>
      <c r="AR11238" s="1027"/>
    </row>
    <row r="11239" spans="43:44" x14ac:dyDescent="0.25">
      <c r="AQ11239" s="1026"/>
      <c r="AR11239" s="1027"/>
    </row>
    <row r="11240" spans="43:44" x14ac:dyDescent="0.25">
      <c r="AQ11240" s="1026"/>
      <c r="AR11240" s="1027"/>
    </row>
    <row r="11241" spans="43:44" x14ac:dyDescent="0.25">
      <c r="AQ11241" s="1026"/>
      <c r="AR11241" s="1027"/>
    </row>
    <row r="11242" spans="43:44" x14ac:dyDescent="0.25">
      <c r="AQ11242" s="1026"/>
      <c r="AR11242" s="1027"/>
    </row>
    <row r="11243" spans="43:44" x14ac:dyDescent="0.25">
      <c r="AQ11243" s="1026"/>
      <c r="AR11243" s="1027"/>
    </row>
    <row r="11244" spans="43:44" x14ac:dyDescent="0.25">
      <c r="AQ11244" s="1026"/>
      <c r="AR11244" s="1027"/>
    </row>
    <row r="11245" spans="43:44" x14ac:dyDescent="0.25">
      <c r="AQ11245" s="1026"/>
      <c r="AR11245" s="1027"/>
    </row>
    <row r="11246" spans="43:44" x14ac:dyDescent="0.25">
      <c r="AQ11246" s="1026"/>
      <c r="AR11246" s="1027"/>
    </row>
    <row r="11247" spans="43:44" x14ac:dyDescent="0.25">
      <c r="AQ11247" s="1026"/>
      <c r="AR11247" s="1027"/>
    </row>
    <row r="11248" spans="43:44" x14ac:dyDescent="0.25">
      <c r="AQ11248" s="1026"/>
      <c r="AR11248" s="1027"/>
    </row>
    <row r="11249" spans="43:44" x14ac:dyDescent="0.25">
      <c r="AQ11249" s="1026"/>
      <c r="AR11249" s="1027"/>
    </row>
    <row r="11250" spans="43:44" x14ac:dyDescent="0.25">
      <c r="AQ11250" s="1026"/>
      <c r="AR11250" s="1027"/>
    </row>
    <row r="11251" spans="43:44" x14ac:dyDescent="0.25">
      <c r="AQ11251" s="1026"/>
      <c r="AR11251" s="1027"/>
    </row>
    <row r="11252" spans="43:44" x14ac:dyDescent="0.25">
      <c r="AQ11252" s="1026"/>
      <c r="AR11252" s="1027"/>
    </row>
    <row r="11253" spans="43:44" x14ac:dyDescent="0.25">
      <c r="AQ11253" s="1026"/>
      <c r="AR11253" s="1027"/>
    </row>
    <row r="11254" spans="43:44" x14ac:dyDescent="0.25">
      <c r="AQ11254" s="1026"/>
      <c r="AR11254" s="1027"/>
    </row>
    <row r="11255" spans="43:44" x14ac:dyDescent="0.25">
      <c r="AQ11255" s="1026"/>
      <c r="AR11255" s="1027"/>
    </row>
    <row r="11256" spans="43:44" x14ac:dyDescent="0.25">
      <c r="AQ11256" s="1026"/>
      <c r="AR11256" s="1027"/>
    </row>
    <row r="11257" spans="43:44" x14ac:dyDescent="0.25">
      <c r="AQ11257" s="1026"/>
      <c r="AR11257" s="1027"/>
    </row>
    <row r="11258" spans="43:44" x14ac:dyDescent="0.25">
      <c r="AQ11258" s="1026"/>
      <c r="AR11258" s="1027"/>
    </row>
    <row r="11259" spans="43:44" x14ac:dyDescent="0.25">
      <c r="AQ11259" s="1026"/>
      <c r="AR11259" s="1027"/>
    </row>
    <row r="11260" spans="43:44" x14ac:dyDescent="0.25">
      <c r="AQ11260" s="1026"/>
      <c r="AR11260" s="1027"/>
    </row>
    <row r="11261" spans="43:44" x14ac:dyDescent="0.25">
      <c r="AQ11261" s="1026"/>
      <c r="AR11261" s="1027"/>
    </row>
    <row r="11262" spans="43:44" x14ac:dyDescent="0.25">
      <c r="AQ11262" s="1026"/>
      <c r="AR11262" s="1027"/>
    </row>
    <row r="11263" spans="43:44" x14ac:dyDescent="0.25">
      <c r="AQ11263" s="1026"/>
      <c r="AR11263" s="1027"/>
    </row>
    <row r="11264" spans="43:44" x14ac:dyDescent="0.25">
      <c r="AQ11264" s="1026"/>
      <c r="AR11264" s="1027"/>
    </row>
    <row r="11265" spans="43:44" x14ac:dyDescent="0.25">
      <c r="AQ11265" s="1026"/>
      <c r="AR11265" s="1027"/>
    </row>
    <row r="11266" spans="43:44" x14ac:dyDescent="0.25">
      <c r="AQ11266" s="1026"/>
      <c r="AR11266" s="1027"/>
    </row>
    <row r="11267" spans="43:44" x14ac:dyDescent="0.25">
      <c r="AQ11267" s="1026"/>
      <c r="AR11267" s="1027"/>
    </row>
    <row r="11268" spans="43:44" x14ac:dyDescent="0.25">
      <c r="AQ11268" s="1026"/>
      <c r="AR11268" s="1027"/>
    </row>
    <row r="11269" spans="43:44" x14ac:dyDescent="0.25">
      <c r="AQ11269" s="1026"/>
      <c r="AR11269" s="1027"/>
    </row>
    <row r="11270" spans="43:44" x14ac:dyDescent="0.25">
      <c r="AQ11270" s="1026"/>
      <c r="AR11270" s="1027"/>
    </row>
    <row r="11271" spans="43:44" x14ac:dyDescent="0.25">
      <c r="AQ11271" s="1026"/>
      <c r="AR11271" s="1027"/>
    </row>
    <row r="11272" spans="43:44" x14ac:dyDescent="0.25">
      <c r="AQ11272" s="1026"/>
      <c r="AR11272" s="1027"/>
    </row>
    <row r="11273" spans="43:44" x14ac:dyDescent="0.25">
      <c r="AQ11273" s="1026"/>
      <c r="AR11273" s="1027"/>
    </row>
    <row r="11274" spans="43:44" x14ac:dyDescent="0.25">
      <c r="AQ11274" s="1026"/>
      <c r="AR11274" s="1027"/>
    </row>
    <row r="11275" spans="43:44" x14ac:dyDescent="0.25">
      <c r="AQ11275" s="1026"/>
      <c r="AR11275" s="1027"/>
    </row>
    <row r="11276" spans="43:44" x14ac:dyDescent="0.25">
      <c r="AQ11276" s="1026"/>
      <c r="AR11276" s="1027"/>
    </row>
    <row r="11277" spans="43:44" x14ac:dyDescent="0.25">
      <c r="AQ11277" s="1026"/>
      <c r="AR11277" s="1027"/>
    </row>
    <row r="11278" spans="43:44" x14ac:dyDescent="0.25">
      <c r="AQ11278" s="1026"/>
      <c r="AR11278" s="1027"/>
    </row>
    <row r="11279" spans="43:44" x14ac:dyDescent="0.25">
      <c r="AQ11279" s="1026"/>
      <c r="AR11279" s="1027"/>
    </row>
    <row r="11280" spans="43:44" x14ac:dyDescent="0.25">
      <c r="AQ11280" s="1026"/>
      <c r="AR11280" s="1027"/>
    </row>
    <row r="11281" spans="43:44" x14ac:dyDescent="0.25">
      <c r="AQ11281" s="1026"/>
      <c r="AR11281" s="1027"/>
    </row>
    <row r="11282" spans="43:44" x14ac:dyDescent="0.25">
      <c r="AQ11282" s="1026"/>
      <c r="AR11282" s="1027"/>
    </row>
    <row r="11283" spans="43:44" x14ac:dyDescent="0.25">
      <c r="AQ11283" s="1026"/>
      <c r="AR11283" s="1027"/>
    </row>
    <row r="11284" spans="43:44" x14ac:dyDescent="0.25">
      <c r="AQ11284" s="1026"/>
      <c r="AR11284" s="1027"/>
    </row>
    <row r="11285" spans="43:44" x14ac:dyDescent="0.25">
      <c r="AQ11285" s="1026"/>
      <c r="AR11285" s="1027"/>
    </row>
    <row r="11286" spans="43:44" x14ac:dyDescent="0.25">
      <c r="AQ11286" s="1026"/>
      <c r="AR11286" s="1027"/>
    </row>
    <row r="11287" spans="43:44" x14ac:dyDescent="0.25">
      <c r="AQ11287" s="1026"/>
      <c r="AR11287" s="1027"/>
    </row>
    <row r="11288" spans="43:44" x14ac:dyDescent="0.25">
      <c r="AQ11288" s="1026"/>
      <c r="AR11288" s="1027"/>
    </row>
    <row r="11289" spans="43:44" x14ac:dyDescent="0.25">
      <c r="AQ11289" s="1026"/>
      <c r="AR11289" s="1027"/>
    </row>
    <row r="11290" spans="43:44" x14ac:dyDescent="0.25">
      <c r="AQ11290" s="1026"/>
      <c r="AR11290" s="1027"/>
    </row>
    <row r="11291" spans="43:44" x14ac:dyDescent="0.25">
      <c r="AQ11291" s="1026"/>
      <c r="AR11291" s="1027"/>
    </row>
    <row r="11292" spans="43:44" x14ac:dyDescent="0.25">
      <c r="AQ11292" s="1026"/>
      <c r="AR11292" s="1027"/>
    </row>
    <row r="11293" spans="43:44" x14ac:dyDescent="0.25">
      <c r="AQ11293" s="1026"/>
      <c r="AR11293" s="1027"/>
    </row>
    <row r="11294" spans="43:44" x14ac:dyDescent="0.25">
      <c r="AQ11294" s="1026"/>
      <c r="AR11294" s="1027"/>
    </row>
    <row r="11295" spans="43:44" x14ac:dyDescent="0.25">
      <c r="AQ11295" s="1026"/>
      <c r="AR11295" s="1027"/>
    </row>
    <row r="11296" spans="43:44" x14ac:dyDescent="0.25">
      <c r="AQ11296" s="1026"/>
      <c r="AR11296" s="1027"/>
    </row>
    <row r="11297" spans="43:44" x14ac:dyDescent="0.25">
      <c r="AQ11297" s="1026"/>
      <c r="AR11297" s="1027"/>
    </row>
    <row r="11298" spans="43:44" x14ac:dyDescent="0.25">
      <c r="AQ11298" s="1026"/>
      <c r="AR11298" s="1027"/>
    </row>
    <row r="11299" spans="43:44" x14ac:dyDescent="0.25">
      <c r="AQ11299" s="1026"/>
      <c r="AR11299" s="1027"/>
    </row>
    <row r="11300" spans="43:44" x14ac:dyDescent="0.25">
      <c r="AQ11300" s="1026"/>
      <c r="AR11300" s="1027"/>
    </row>
    <row r="11301" spans="43:44" x14ac:dyDescent="0.25">
      <c r="AQ11301" s="1026"/>
      <c r="AR11301" s="1027"/>
    </row>
    <row r="11302" spans="43:44" x14ac:dyDescent="0.25">
      <c r="AQ11302" s="1026"/>
      <c r="AR11302" s="1027"/>
    </row>
    <row r="11303" spans="43:44" x14ac:dyDescent="0.25">
      <c r="AQ11303" s="1026"/>
      <c r="AR11303" s="1027"/>
    </row>
    <row r="11304" spans="43:44" x14ac:dyDescent="0.25">
      <c r="AQ11304" s="1026"/>
      <c r="AR11304" s="1027"/>
    </row>
    <row r="11305" spans="43:44" x14ac:dyDescent="0.25">
      <c r="AQ11305" s="1026"/>
      <c r="AR11305" s="1027"/>
    </row>
    <row r="11306" spans="43:44" x14ac:dyDescent="0.25">
      <c r="AQ11306" s="1026"/>
      <c r="AR11306" s="1027"/>
    </row>
    <row r="11307" spans="43:44" x14ac:dyDescent="0.25">
      <c r="AQ11307" s="1026"/>
      <c r="AR11307" s="1027"/>
    </row>
    <row r="11308" spans="43:44" x14ac:dyDescent="0.25">
      <c r="AQ11308" s="1026"/>
      <c r="AR11308" s="1027"/>
    </row>
    <row r="11309" spans="43:44" x14ac:dyDescent="0.25">
      <c r="AQ11309" s="1026"/>
      <c r="AR11309" s="1027"/>
    </row>
    <row r="11310" spans="43:44" x14ac:dyDescent="0.25">
      <c r="AQ11310" s="1026"/>
      <c r="AR11310" s="1027"/>
    </row>
    <row r="11311" spans="43:44" x14ac:dyDescent="0.25">
      <c r="AQ11311" s="1026"/>
      <c r="AR11311" s="1027"/>
    </row>
    <row r="11312" spans="43:44" x14ac:dyDescent="0.25">
      <c r="AQ11312" s="1026"/>
      <c r="AR11312" s="1027"/>
    </row>
    <row r="11313" spans="43:44" x14ac:dyDescent="0.25">
      <c r="AQ11313" s="1026"/>
      <c r="AR11313" s="1027"/>
    </row>
    <row r="11314" spans="43:44" x14ac:dyDescent="0.25">
      <c r="AQ11314" s="1026"/>
      <c r="AR11314" s="1027"/>
    </row>
    <row r="11315" spans="43:44" x14ac:dyDescent="0.25">
      <c r="AQ11315" s="1026"/>
      <c r="AR11315" s="1027"/>
    </row>
    <row r="11316" spans="43:44" x14ac:dyDescent="0.25">
      <c r="AQ11316" s="1026"/>
      <c r="AR11316" s="1027"/>
    </row>
    <row r="11317" spans="43:44" x14ac:dyDescent="0.25">
      <c r="AQ11317" s="1026"/>
      <c r="AR11317" s="1027"/>
    </row>
    <row r="11318" spans="43:44" x14ac:dyDescent="0.25">
      <c r="AQ11318" s="1026"/>
      <c r="AR11318" s="1027"/>
    </row>
    <row r="11319" spans="43:44" x14ac:dyDescent="0.25">
      <c r="AQ11319" s="1026"/>
      <c r="AR11319" s="1027"/>
    </row>
    <row r="11320" spans="43:44" x14ac:dyDescent="0.25">
      <c r="AQ11320" s="1026"/>
      <c r="AR11320" s="1027"/>
    </row>
    <row r="11321" spans="43:44" x14ac:dyDescent="0.25">
      <c r="AQ11321" s="1026"/>
      <c r="AR11321" s="1027"/>
    </row>
    <row r="11322" spans="43:44" x14ac:dyDescent="0.25">
      <c r="AQ11322" s="1026"/>
      <c r="AR11322" s="1027"/>
    </row>
    <row r="11323" spans="43:44" x14ac:dyDescent="0.25">
      <c r="AQ11323" s="1026"/>
      <c r="AR11323" s="1027"/>
    </row>
    <row r="11324" spans="43:44" x14ac:dyDescent="0.25">
      <c r="AQ11324" s="1026"/>
      <c r="AR11324" s="1027"/>
    </row>
    <row r="11325" spans="43:44" x14ac:dyDescent="0.25">
      <c r="AQ11325" s="1026"/>
      <c r="AR11325" s="1027"/>
    </row>
    <row r="11326" spans="43:44" x14ac:dyDescent="0.25">
      <c r="AQ11326" s="1026"/>
      <c r="AR11326" s="1027"/>
    </row>
    <row r="11327" spans="43:44" x14ac:dyDescent="0.25">
      <c r="AQ11327" s="1026"/>
      <c r="AR11327" s="1027"/>
    </row>
    <row r="11328" spans="43:44" x14ac:dyDescent="0.25">
      <c r="AQ11328" s="1026"/>
      <c r="AR11328" s="1027"/>
    </row>
    <row r="11329" spans="43:44" x14ac:dyDescent="0.25">
      <c r="AQ11329" s="1026"/>
      <c r="AR11329" s="1027"/>
    </row>
    <row r="11330" spans="43:44" x14ac:dyDescent="0.25">
      <c r="AQ11330" s="1026"/>
      <c r="AR11330" s="1027"/>
    </row>
    <row r="11331" spans="43:44" x14ac:dyDescent="0.25">
      <c r="AQ11331" s="1026"/>
      <c r="AR11331" s="1027"/>
    </row>
    <row r="11332" spans="43:44" x14ac:dyDescent="0.25">
      <c r="AQ11332" s="1026"/>
      <c r="AR11332" s="1027"/>
    </row>
    <row r="11333" spans="43:44" x14ac:dyDescent="0.25">
      <c r="AQ11333" s="1026"/>
      <c r="AR11333" s="1027"/>
    </row>
    <row r="11334" spans="43:44" x14ac:dyDescent="0.25">
      <c r="AQ11334" s="1026"/>
      <c r="AR11334" s="1027"/>
    </row>
    <row r="11335" spans="43:44" x14ac:dyDescent="0.25">
      <c r="AQ11335" s="1026"/>
      <c r="AR11335" s="1027"/>
    </row>
    <row r="11336" spans="43:44" x14ac:dyDescent="0.25">
      <c r="AQ11336" s="1026"/>
      <c r="AR11336" s="1027"/>
    </row>
    <row r="11337" spans="43:44" x14ac:dyDescent="0.25">
      <c r="AQ11337" s="1026"/>
      <c r="AR11337" s="1027"/>
    </row>
    <row r="11338" spans="43:44" x14ac:dyDescent="0.25">
      <c r="AQ11338" s="1026"/>
      <c r="AR11338" s="1027"/>
    </row>
    <row r="11339" spans="43:44" x14ac:dyDescent="0.25">
      <c r="AQ11339" s="1026"/>
      <c r="AR11339" s="1027"/>
    </row>
    <row r="11340" spans="43:44" x14ac:dyDescent="0.25">
      <c r="AQ11340" s="1026"/>
      <c r="AR11340" s="1027"/>
    </row>
    <row r="11341" spans="43:44" x14ac:dyDescent="0.25">
      <c r="AQ11341" s="1026"/>
      <c r="AR11341" s="1027"/>
    </row>
    <row r="11342" spans="43:44" x14ac:dyDescent="0.25">
      <c r="AQ11342" s="1026"/>
      <c r="AR11342" s="1027"/>
    </row>
    <row r="11343" spans="43:44" x14ac:dyDescent="0.25">
      <c r="AQ11343" s="1026"/>
      <c r="AR11343" s="1027"/>
    </row>
    <row r="11344" spans="43:44" x14ac:dyDescent="0.25">
      <c r="AQ11344" s="1026"/>
      <c r="AR11344" s="1027"/>
    </row>
    <row r="11345" spans="43:44" x14ac:dyDescent="0.25">
      <c r="AQ11345" s="1026"/>
      <c r="AR11345" s="1027"/>
    </row>
    <row r="11346" spans="43:44" x14ac:dyDescent="0.25">
      <c r="AQ11346" s="1026"/>
      <c r="AR11346" s="1027"/>
    </row>
    <row r="11347" spans="43:44" x14ac:dyDescent="0.25">
      <c r="AQ11347" s="1026"/>
      <c r="AR11347" s="1027"/>
    </row>
    <row r="11348" spans="43:44" x14ac:dyDescent="0.25">
      <c r="AQ11348" s="1026"/>
      <c r="AR11348" s="1027"/>
    </row>
    <row r="11349" spans="43:44" x14ac:dyDescent="0.25">
      <c r="AQ11349" s="1026"/>
      <c r="AR11349" s="1027"/>
    </row>
    <row r="11350" spans="43:44" x14ac:dyDescent="0.25">
      <c r="AQ11350" s="1026"/>
      <c r="AR11350" s="1027"/>
    </row>
    <row r="11351" spans="43:44" x14ac:dyDescent="0.25">
      <c r="AQ11351" s="1026"/>
      <c r="AR11351" s="1027"/>
    </row>
    <row r="11352" spans="43:44" x14ac:dyDescent="0.25">
      <c r="AQ11352" s="1026"/>
      <c r="AR11352" s="1027"/>
    </row>
    <row r="11353" spans="43:44" x14ac:dyDescent="0.25">
      <c r="AQ11353" s="1026"/>
      <c r="AR11353" s="1027"/>
    </row>
    <row r="11354" spans="43:44" x14ac:dyDescent="0.25">
      <c r="AQ11354" s="1026"/>
      <c r="AR11354" s="1027"/>
    </row>
    <row r="11355" spans="43:44" x14ac:dyDescent="0.25">
      <c r="AQ11355" s="1026"/>
      <c r="AR11355" s="1027"/>
    </row>
    <row r="11356" spans="43:44" x14ac:dyDescent="0.25">
      <c r="AQ11356" s="1026"/>
      <c r="AR11356" s="1027"/>
    </row>
    <row r="11357" spans="43:44" x14ac:dyDescent="0.25">
      <c r="AQ11357" s="1026"/>
      <c r="AR11357" s="1027"/>
    </row>
    <row r="11358" spans="43:44" x14ac:dyDescent="0.25">
      <c r="AQ11358" s="1026"/>
      <c r="AR11358" s="1027"/>
    </row>
    <row r="11359" spans="43:44" x14ac:dyDescent="0.25">
      <c r="AQ11359" s="1026"/>
      <c r="AR11359" s="1027"/>
    </row>
    <row r="11360" spans="43:44" x14ac:dyDescent="0.25">
      <c r="AQ11360" s="1026"/>
      <c r="AR11360" s="1027"/>
    </row>
    <row r="11361" spans="43:44" x14ac:dyDescent="0.25">
      <c r="AQ11361" s="1026"/>
      <c r="AR11361" s="1027"/>
    </row>
    <row r="11362" spans="43:44" x14ac:dyDescent="0.25">
      <c r="AQ11362" s="1026"/>
      <c r="AR11362" s="1027"/>
    </row>
    <row r="11363" spans="43:44" x14ac:dyDescent="0.25">
      <c r="AQ11363" s="1026"/>
      <c r="AR11363" s="1027"/>
    </row>
    <row r="11364" spans="43:44" x14ac:dyDescent="0.25">
      <c r="AQ11364" s="1026"/>
      <c r="AR11364" s="1027"/>
    </row>
    <row r="11365" spans="43:44" x14ac:dyDescent="0.25">
      <c r="AQ11365" s="1026"/>
      <c r="AR11365" s="1027"/>
    </row>
    <row r="11366" spans="43:44" x14ac:dyDescent="0.25">
      <c r="AQ11366" s="1026"/>
      <c r="AR11366" s="1027"/>
    </row>
    <row r="11367" spans="43:44" x14ac:dyDescent="0.25">
      <c r="AQ11367" s="1026"/>
      <c r="AR11367" s="1027"/>
    </row>
    <row r="11368" spans="43:44" x14ac:dyDescent="0.25">
      <c r="AQ11368" s="1026"/>
      <c r="AR11368" s="1027"/>
    </row>
    <row r="11369" spans="43:44" x14ac:dyDescent="0.25">
      <c r="AQ11369" s="1026"/>
      <c r="AR11369" s="1027"/>
    </row>
    <row r="11370" spans="43:44" x14ac:dyDescent="0.25">
      <c r="AQ11370" s="1026"/>
      <c r="AR11370" s="1027"/>
    </row>
    <row r="11371" spans="43:44" x14ac:dyDescent="0.25">
      <c r="AQ11371" s="1026"/>
      <c r="AR11371" s="1027"/>
    </row>
    <row r="11372" spans="43:44" x14ac:dyDescent="0.25">
      <c r="AQ11372" s="1026"/>
      <c r="AR11372" s="1027"/>
    </row>
    <row r="11373" spans="43:44" x14ac:dyDescent="0.25">
      <c r="AQ11373" s="1026"/>
      <c r="AR11373" s="1027"/>
    </row>
    <row r="11374" spans="43:44" x14ac:dyDescent="0.25">
      <c r="AQ11374" s="1026"/>
      <c r="AR11374" s="1027"/>
    </row>
    <row r="11375" spans="43:44" x14ac:dyDescent="0.25">
      <c r="AQ11375" s="1026"/>
      <c r="AR11375" s="1027"/>
    </row>
    <row r="11376" spans="43:44" x14ac:dyDescent="0.25">
      <c r="AQ11376" s="1026"/>
      <c r="AR11376" s="1027"/>
    </row>
    <row r="11377" spans="43:44" x14ac:dyDescent="0.25">
      <c r="AQ11377" s="1026"/>
      <c r="AR11377" s="1027"/>
    </row>
    <row r="11378" spans="43:44" x14ac:dyDescent="0.25">
      <c r="AQ11378" s="1026"/>
      <c r="AR11378" s="1027"/>
    </row>
    <row r="11379" spans="43:44" x14ac:dyDescent="0.25">
      <c r="AQ11379" s="1026"/>
      <c r="AR11379" s="1027"/>
    </row>
    <row r="11380" spans="43:44" x14ac:dyDescent="0.25">
      <c r="AQ11380" s="1026"/>
      <c r="AR11380" s="1027"/>
    </row>
    <row r="11381" spans="43:44" x14ac:dyDescent="0.25">
      <c r="AQ11381" s="1026"/>
      <c r="AR11381" s="1027"/>
    </row>
    <row r="11382" spans="43:44" x14ac:dyDescent="0.25">
      <c r="AQ11382" s="1026"/>
      <c r="AR11382" s="1027"/>
    </row>
    <row r="11383" spans="43:44" x14ac:dyDescent="0.25">
      <c r="AQ11383" s="1026"/>
      <c r="AR11383" s="1027"/>
    </row>
    <row r="11384" spans="43:44" x14ac:dyDescent="0.25">
      <c r="AQ11384" s="1026"/>
      <c r="AR11384" s="1027"/>
    </row>
    <row r="11385" spans="43:44" x14ac:dyDescent="0.25">
      <c r="AQ11385" s="1026"/>
      <c r="AR11385" s="1027"/>
    </row>
    <row r="11386" spans="43:44" x14ac:dyDescent="0.25">
      <c r="AQ11386" s="1026"/>
      <c r="AR11386" s="1027"/>
    </row>
    <row r="11387" spans="43:44" x14ac:dyDescent="0.25">
      <c r="AQ11387" s="1026"/>
      <c r="AR11387" s="1027"/>
    </row>
    <row r="11388" spans="43:44" x14ac:dyDescent="0.25">
      <c r="AQ11388" s="1026"/>
      <c r="AR11388" s="1027"/>
    </row>
    <row r="11389" spans="43:44" x14ac:dyDescent="0.25">
      <c r="AQ11389" s="1026"/>
      <c r="AR11389" s="1027"/>
    </row>
    <row r="11390" spans="43:44" x14ac:dyDescent="0.25">
      <c r="AQ11390" s="1026"/>
      <c r="AR11390" s="1027"/>
    </row>
    <row r="11391" spans="43:44" x14ac:dyDescent="0.25">
      <c r="AQ11391" s="1026"/>
      <c r="AR11391" s="1027"/>
    </row>
    <row r="11392" spans="43:44" x14ac:dyDescent="0.25">
      <c r="AQ11392" s="1026"/>
      <c r="AR11392" s="1027"/>
    </row>
    <row r="11393" spans="43:44" x14ac:dyDescent="0.25">
      <c r="AQ11393" s="1026"/>
      <c r="AR11393" s="1027"/>
    </row>
    <row r="11394" spans="43:44" x14ac:dyDescent="0.25">
      <c r="AQ11394" s="1026"/>
      <c r="AR11394" s="1027"/>
    </row>
    <row r="11395" spans="43:44" x14ac:dyDescent="0.25">
      <c r="AQ11395" s="1026"/>
      <c r="AR11395" s="1027"/>
    </row>
    <row r="11396" spans="43:44" x14ac:dyDescent="0.25">
      <c r="AQ11396" s="1026"/>
      <c r="AR11396" s="1027"/>
    </row>
    <row r="11397" spans="43:44" x14ac:dyDescent="0.25">
      <c r="AQ11397" s="1026"/>
      <c r="AR11397" s="1027"/>
    </row>
    <row r="11398" spans="43:44" x14ac:dyDescent="0.25">
      <c r="AQ11398" s="1026"/>
      <c r="AR11398" s="1027"/>
    </row>
    <row r="11399" spans="43:44" x14ac:dyDescent="0.25">
      <c r="AQ11399" s="1026"/>
      <c r="AR11399" s="1027"/>
    </row>
    <row r="11400" spans="43:44" x14ac:dyDescent="0.25">
      <c r="AQ11400" s="1026"/>
      <c r="AR11400" s="1027"/>
    </row>
    <row r="11401" spans="43:44" x14ac:dyDescent="0.25">
      <c r="AQ11401" s="1026"/>
      <c r="AR11401" s="1027"/>
    </row>
    <row r="11402" spans="43:44" x14ac:dyDescent="0.25">
      <c r="AQ11402" s="1026"/>
      <c r="AR11402" s="1027"/>
    </row>
    <row r="11403" spans="43:44" x14ac:dyDescent="0.25">
      <c r="AQ11403" s="1026"/>
      <c r="AR11403" s="1027"/>
    </row>
    <row r="11404" spans="43:44" x14ac:dyDescent="0.25">
      <c r="AQ11404" s="1026"/>
      <c r="AR11404" s="1027"/>
    </row>
    <row r="11405" spans="43:44" x14ac:dyDescent="0.25">
      <c r="AQ11405" s="1026"/>
      <c r="AR11405" s="1027"/>
    </row>
    <row r="11406" spans="43:44" x14ac:dyDescent="0.25">
      <c r="AQ11406" s="1026"/>
      <c r="AR11406" s="1027"/>
    </row>
    <row r="11407" spans="43:44" x14ac:dyDescent="0.25">
      <c r="AQ11407" s="1026"/>
      <c r="AR11407" s="1027"/>
    </row>
    <row r="11408" spans="43:44" x14ac:dyDescent="0.25">
      <c r="AQ11408" s="1026"/>
      <c r="AR11408" s="1027"/>
    </row>
    <row r="11409" spans="43:44" x14ac:dyDescent="0.25">
      <c r="AQ11409" s="1026"/>
      <c r="AR11409" s="1027"/>
    </row>
    <row r="11410" spans="43:44" x14ac:dyDescent="0.25">
      <c r="AQ11410" s="1026"/>
      <c r="AR11410" s="1027"/>
    </row>
    <row r="11411" spans="43:44" x14ac:dyDescent="0.25">
      <c r="AQ11411" s="1026"/>
      <c r="AR11411" s="1027"/>
    </row>
    <row r="11412" spans="43:44" x14ac:dyDescent="0.25">
      <c r="AQ11412" s="1026"/>
      <c r="AR11412" s="1027"/>
    </row>
    <row r="11413" spans="43:44" x14ac:dyDescent="0.25">
      <c r="AQ11413" s="1026"/>
      <c r="AR11413" s="1027"/>
    </row>
    <row r="11414" spans="43:44" x14ac:dyDescent="0.25">
      <c r="AQ11414" s="1026"/>
      <c r="AR11414" s="1027"/>
    </row>
    <row r="11415" spans="43:44" x14ac:dyDescent="0.25">
      <c r="AQ11415" s="1026"/>
      <c r="AR11415" s="1027"/>
    </row>
    <row r="11416" spans="43:44" x14ac:dyDescent="0.25">
      <c r="AQ11416" s="1026"/>
      <c r="AR11416" s="1027"/>
    </row>
    <row r="11417" spans="43:44" x14ac:dyDescent="0.25">
      <c r="AQ11417" s="1026"/>
      <c r="AR11417" s="1027"/>
    </row>
    <row r="11418" spans="43:44" x14ac:dyDescent="0.25">
      <c r="AQ11418" s="1026"/>
      <c r="AR11418" s="1027"/>
    </row>
    <row r="11419" spans="43:44" x14ac:dyDescent="0.25">
      <c r="AQ11419" s="1026"/>
      <c r="AR11419" s="1027"/>
    </row>
    <row r="11420" spans="43:44" x14ac:dyDescent="0.25">
      <c r="AQ11420" s="1026"/>
      <c r="AR11420" s="1027"/>
    </row>
    <row r="11421" spans="43:44" x14ac:dyDescent="0.25">
      <c r="AQ11421" s="1026"/>
      <c r="AR11421" s="1027"/>
    </row>
    <row r="11422" spans="43:44" x14ac:dyDescent="0.25">
      <c r="AQ11422" s="1026"/>
      <c r="AR11422" s="1027"/>
    </row>
    <row r="11423" spans="43:44" x14ac:dyDescent="0.25">
      <c r="AQ11423" s="1026"/>
      <c r="AR11423" s="1027"/>
    </row>
    <row r="11424" spans="43:44" x14ac:dyDescent="0.25">
      <c r="AQ11424" s="1026"/>
      <c r="AR11424" s="1027"/>
    </row>
    <row r="11425" spans="43:44" x14ac:dyDescent="0.25">
      <c r="AQ11425" s="1026"/>
      <c r="AR11425" s="1027"/>
    </row>
    <row r="11426" spans="43:44" x14ac:dyDescent="0.25">
      <c r="AQ11426" s="1026"/>
      <c r="AR11426" s="1027"/>
    </row>
    <row r="11427" spans="43:44" x14ac:dyDescent="0.25">
      <c r="AQ11427" s="1026"/>
      <c r="AR11427" s="1027"/>
    </row>
    <row r="11428" spans="43:44" x14ac:dyDescent="0.25">
      <c r="AQ11428" s="1026"/>
      <c r="AR11428" s="1027"/>
    </row>
    <row r="11429" spans="43:44" x14ac:dyDescent="0.25">
      <c r="AQ11429" s="1026"/>
      <c r="AR11429" s="1027"/>
    </row>
    <row r="11430" spans="43:44" x14ac:dyDescent="0.25">
      <c r="AQ11430" s="1026"/>
      <c r="AR11430" s="1027"/>
    </row>
    <row r="11431" spans="43:44" x14ac:dyDescent="0.25">
      <c r="AQ11431" s="1026"/>
      <c r="AR11431" s="1027"/>
    </row>
    <row r="11432" spans="43:44" x14ac:dyDescent="0.25">
      <c r="AQ11432" s="1026"/>
      <c r="AR11432" s="1027"/>
    </row>
    <row r="11433" spans="43:44" x14ac:dyDescent="0.25">
      <c r="AQ11433" s="1026"/>
      <c r="AR11433" s="1027"/>
    </row>
    <row r="11434" spans="43:44" x14ac:dyDescent="0.25">
      <c r="AQ11434" s="1026"/>
      <c r="AR11434" s="1027"/>
    </row>
    <row r="11435" spans="43:44" x14ac:dyDescent="0.25">
      <c r="AQ11435" s="1026"/>
      <c r="AR11435" s="1027"/>
    </row>
    <row r="11436" spans="43:44" x14ac:dyDescent="0.25">
      <c r="AQ11436" s="1026"/>
      <c r="AR11436" s="1027"/>
    </row>
    <row r="11437" spans="43:44" x14ac:dyDescent="0.25">
      <c r="AQ11437" s="1026"/>
      <c r="AR11437" s="1027"/>
    </row>
    <row r="11438" spans="43:44" x14ac:dyDescent="0.25">
      <c r="AQ11438" s="1026"/>
      <c r="AR11438" s="1027"/>
    </row>
    <row r="11439" spans="43:44" x14ac:dyDescent="0.25">
      <c r="AQ11439" s="1026"/>
      <c r="AR11439" s="1027"/>
    </row>
    <row r="11440" spans="43:44" x14ac:dyDescent="0.25">
      <c r="AQ11440" s="1026"/>
      <c r="AR11440" s="1027"/>
    </row>
    <row r="11441" spans="43:44" x14ac:dyDescent="0.25">
      <c r="AQ11441" s="1026"/>
      <c r="AR11441" s="1027"/>
    </row>
    <row r="11442" spans="43:44" x14ac:dyDescent="0.25">
      <c r="AQ11442" s="1026"/>
      <c r="AR11442" s="1027"/>
    </row>
    <row r="11443" spans="43:44" x14ac:dyDescent="0.25">
      <c r="AQ11443" s="1026"/>
      <c r="AR11443" s="1027"/>
    </row>
    <row r="11444" spans="43:44" x14ac:dyDescent="0.25">
      <c r="AQ11444" s="1026"/>
      <c r="AR11444" s="1027"/>
    </row>
    <row r="11445" spans="43:44" x14ac:dyDescent="0.25">
      <c r="AQ11445" s="1026"/>
      <c r="AR11445" s="1027"/>
    </row>
    <row r="11446" spans="43:44" x14ac:dyDescent="0.25">
      <c r="AQ11446" s="1026"/>
      <c r="AR11446" s="1027"/>
    </row>
    <row r="11447" spans="43:44" x14ac:dyDescent="0.25">
      <c r="AQ11447" s="1026"/>
      <c r="AR11447" s="1027"/>
    </row>
    <row r="11448" spans="43:44" x14ac:dyDescent="0.25">
      <c r="AQ11448" s="1026"/>
      <c r="AR11448" s="1027"/>
    </row>
    <row r="11449" spans="43:44" x14ac:dyDescent="0.25">
      <c r="AQ11449" s="1026"/>
      <c r="AR11449" s="1027"/>
    </row>
    <row r="11450" spans="43:44" x14ac:dyDescent="0.25">
      <c r="AQ11450" s="1026"/>
      <c r="AR11450" s="1027"/>
    </row>
    <row r="11451" spans="43:44" x14ac:dyDescent="0.25">
      <c r="AQ11451" s="1026"/>
      <c r="AR11451" s="1027"/>
    </row>
    <row r="11452" spans="43:44" x14ac:dyDescent="0.25">
      <c r="AQ11452" s="1026"/>
      <c r="AR11452" s="1027"/>
    </row>
    <row r="11453" spans="43:44" x14ac:dyDescent="0.25">
      <c r="AQ11453" s="1026"/>
      <c r="AR11453" s="1027"/>
    </row>
    <row r="11454" spans="43:44" x14ac:dyDescent="0.25">
      <c r="AQ11454" s="1026"/>
      <c r="AR11454" s="1027"/>
    </row>
    <row r="11455" spans="43:44" x14ac:dyDescent="0.25">
      <c r="AQ11455" s="1026"/>
      <c r="AR11455" s="1027"/>
    </row>
    <row r="11456" spans="43:44" x14ac:dyDescent="0.25">
      <c r="AQ11456" s="1026"/>
      <c r="AR11456" s="1027"/>
    </row>
    <row r="11457" spans="43:44" x14ac:dyDescent="0.25">
      <c r="AQ11457" s="1026"/>
      <c r="AR11457" s="1027"/>
    </row>
    <row r="11458" spans="43:44" x14ac:dyDescent="0.25">
      <c r="AQ11458" s="1026"/>
      <c r="AR11458" s="1027"/>
    </row>
    <row r="11459" spans="43:44" x14ac:dyDescent="0.25">
      <c r="AQ11459" s="1026"/>
      <c r="AR11459" s="1027"/>
    </row>
    <row r="11460" spans="43:44" x14ac:dyDescent="0.25">
      <c r="AQ11460" s="1026"/>
      <c r="AR11460" s="1027"/>
    </row>
    <row r="11461" spans="43:44" x14ac:dyDescent="0.25">
      <c r="AQ11461" s="1026"/>
      <c r="AR11461" s="1027"/>
    </row>
    <row r="11462" spans="43:44" x14ac:dyDescent="0.25">
      <c r="AQ11462" s="1026"/>
      <c r="AR11462" s="1027"/>
    </row>
    <row r="11463" spans="43:44" x14ac:dyDescent="0.25">
      <c r="AQ11463" s="1026"/>
      <c r="AR11463" s="1027"/>
    </row>
    <row r="11464" spans="43:44" x14ac:dyDescent="0.25">
      <c r="AQ11464" s="1026"/>
      <c r="AR11464" s="1027"/>
    </row>
    <row r="11465" spans="43:44" x14ac:dyDescent="0.25">
      <c r="AQ11465" s="1026"/>
      <c r="AR11465" s="1027"/>
    </row>
    <row r="11466" spans="43:44" x14ac:dyDescent="0.25">
      <c r="AQ11466" s="1026"/>
      <c r="AR11466" s="1027"/>
    </row>
    <row r="11467" spans="43:44" x14ac:dyDescent="0.25">
      <c r="AQ11467" s="1026"/>
      <c r="AR11467" s="1027"/>
    </row>
    <row r="11468" spans="43:44" x14ac:dyDescent="0.25">
      <c r="AQ11468" s="1026"/>
      <c r="AR11468" s="1027"/>
    </row>
    <row r="11469" spans="43:44" x14ac:dyDescent="0.25">
      <c r="AQ11469" s="1026"/>
      <c r="AR11469" s="1027"/>
    </row>
    <row r="11470" spans="43:44" x14ac:dyDescent="0.25">
      <c r="AQ11470" s="1026"/>
      <c r="AR11470" s="1027"/>
    </row>
    <row r="11471" spans="43:44" x14ac:dyDescent="0.25">
      <c r="AQ11471" s="1026"/>
      <c r="AR11471" s="1027"/>
    </row>
    <row r="11472" spans="43:44" x14ac:dyDescent="0.25">
      <c r="AQ11472" s="1026"/>
      <c r="AR11472" s="1027"/>
    </row>
    <row r="11473" spans="43:44" x14ac:dyDescent="0.25">
      <c r="AQ11473" s="1026"/>
      <c r="AR11473" s="1027"/>
    </row>
    <row r="11474" spans="43:44" x14ac:dyDescent="0.25">
      <c r="AQ11474" s="1026"/>
      <c r="AR11474" s="1027"/>
    </row>
    <row r="11475" spans="43:44" x14ac:dyDescent="0.25">
      <c r="AQ11475" s="1026"/>
      <c r="AR11475" s="1027"/>
    </row>
    <row r="11476" spans="43:44" x14ac:dyDescent="0.25">
      <c r="AQ11476" s="1026"/>
      <c r="AR11476" s="1027"/>
    </row>
    <row r="11477" spans="43:44" x14ac:dyDescent="0.25">
      <c r="AQ11477" s="1026"/>
      <c r="AR11477" s="1027"/>
    </row>
    <row r="11478" spans="43:44" x14ac:dyDescent="0.25">
      <c r="AQ11478" s="1026"/>
      <c r="AR11478" s="1027"/>
    </row>
    <row r="11479" spans="43:44" x14ac:dyDescent="0.25">
      <c r="AQ11479" s="1026"/>
      <c r="AR11479" s="1027"/>
    </row>
    <row r="11480" spans="43:44" x14ac:dyDescent="0.25">
      <c r="AQ11480" s="1026"/>
      <c r="AR11480" s="1027"/>
    </row>
    <row r="11481" spans="43:44" x14ac:dyDescent="0.25">
      <c r="AQ11481" s="1026"/>
      <c r="AR11481" s="1027"/>
    </row>
    <row r="11482" spans="43:44" x14ac:dyDescent="0.25">
      <c r="AQ11482" s="1026"/>
      <c r="AR11482" s="1027"/>
    </row>
    <row r="11483" spans="43:44" x14ac:dyDescent="0.25">
      <c r="AQ11483" s="1026"/>
      <c r="AR11483" s="1027"/>
    </row>
    <row r="11484" spans="43:44" x14ac:dyDescent="0.25">
      <c r="AQ11484" s="1026"/>
      <c r="AR11484" s="1027"/>
    </row>
    <row r="11485" spans="43:44" x14ac:dyDescent="0.25">
      <c r="AQ11485" s="1026"/>
      <c r="AR11485" s="1027"/>
    </row>
    <row r="11486" spans="43:44" x14ac:dyDescent="0.25">
      <c r="AQ11486" s="1026"/>
      <c r="AR11486" s="1027"/>
    </row>
    <row r="11487" spans="43:44" x14ac:dyDescent="0.25">
      <c r="AQ11487" s="1026"/>
      <c r="AR11487" s="1027"/>
    </row>
    <row r="11488" spans="43:44" x14ac:dyDescent="0.25">
      <c r="AQ11488" s="1026"/>
      <c r="AR11488" s="1027"/>
    </row>
    <row r="11489" spans="43:44" x14ac:dyDescent="0.25">
      <c r="AQ11489" s="1026"/>
      <c r="AR11489" s="1027"/>
    </row>
    <row r="11490" spans="43:44" x14ac:dyDescent="0.25">
      <c r="AQ11490" s="1026"/>
      <c r="AR11490" s="1027"/>
    </row>
    <row r="11491" spans="43:44" x14ac:dyDescent="0.25">
      <c r="AQ11491" s="1026"/>
      <c r="AR11491" s="1027"/>
    </row>
    <row r="11492" spans="43:44" x14ac:dyDescent="0.25">
      <c r="AQ11492" s="1026"/>
      <c r="AR11492" s="1027"/>
    </row>
    <row r="11493" spans="43:44" x14ac:dyDescent="0.25">
      <c r="AQ11493" s="1026"/>
      <c r="AR11493" s="1027"/>
    </row>
    <row r="11494" spans="43:44" x14ac:dyDescent="0.25">
      <c r="AQ11494" s="1026"/>
      <c r="AR11494" s="1027"/>
    </row>
    <row r="11495" spans="43:44" x14ac:dyDescent="0.25">
      <c r="AQ11495" s="1026"/>
      <c r="AR11495" s="1027"/>
    </row>
    <row r="11496" spans="43:44" x14ac:dyDescent="0.25">
      <c r="AQ11496" s="1026"/>
      <c r="AR11496" s="1027"/>
    </row>
    <row r="11497" spans="43:44" x14ac:dyDescent="0.25">
      <c r="AQ11497" s="1026"/>
      <c r="AR11497" s="1027"/>
    </row>
    <row r="11498" spans="43:44" x14ac:dyDescent="0.25">
      <c r="AQ11498" s="1026"/>
      <c r="AR11498" s="1027"/>
    </row>
    <row r="11499" spans="43:44" x14ac:dyDescent="0.25">
      <c r="AQ11499" s="1026"/>
      <c r="AR11499" s="1027"/>
    </row>
    <row r="11500" spans="43:44" x14ac:dyDescent="0.25">
      <c r="AQ11500" s="1026"/>
      <c r="AR11500" s="1027"/>
    </row>
    <row r="11501" spans="43:44" x14ac:dyDescent="0.25">
      <c r="AQ11501" s="1026"/>
      <c r="AR11501" s="1027"/>
    </row>
    <row r="11502" spans="43:44" x14ac:dyDescent="0.25">
      <c r="AQ11502" s="1026"/>
      <c r="AR11502" s="1027"/>
    </row>
    <row r="11503" spans="43:44" x14ac:dyDescent="0.25">
      <c r="AQ11503" s="1026"/>
      <c r="AR11503" s="1027"/>
    </row>
    <row r="11504" spans="43:44" x14ac:dyDescent="0.25">
      <c r="AQ11504" s="1026"/>
      <c r="AR11504" s="1027"/>
    </row>
    <row r="11505" spans="43:44" x14ac:dyDescent="0.25">
      <c r="AQ11505" s="1026"/>
      <c r="AR11505" s="1027"/>
    </row>
    <row r="11506" spans="43:44" x14ac:dyDescent="0.25">
      <c r="AQ11506" s="1026"/>
      <c r="AR11506" s="1027"/>
    </row>
    <row r="11507" spans="43:44" x14ac:dyDescent="0.25">
      <c r="AQ11507" s="1026"/>
      <c r="AR11507" s="1027"/>
    </row>
    <row r="11508" spans="43:44" x14ac:dyDescent="0.25">
      <c r="AQ11508" s="1026"/>
      <c r="AR11508" s="1027"/>
    </row>
    <row r="11509" spans="43:44" x14ac:dyDescent="0.25">
      <c r="AQ11509" s="1026"/>
      <c r="AR11509" s="1027"/>
    </row>
    <row r="11510" spans="43:44" x14ac:dyDescent="0.25">
      <c r="AQ11510" s="1026"/>
      <c r="AR11510" s="1027"/>
    </row>
    <row r="11511" spans="43:44" x14ac:dyDescent="0.25">
      <c r="AQ11511" s="1026"/>
      <c r="AR11511" s="1027"/>
    </row>
    <row r="11512" spans="43:44" x14ac:dyDescent="0.25">
      <c r="AQ11512" s="1026"/>
      <c r="AR11512" s="1027"/>
    </row>
    <row r="11513" spans="43:44" x14ac:dyDescent="0.25">
      <c r="AQ11513" s="1026"/>
      <c r="AR11513" s="1027"/>
    </row>
    <row r="11514" spans="43:44" x14ac:dyDescent="0.25">
      <c r="AQ11514" s="1026"/>
      <c r="AR11514" s="1027"/>
    </row>
    <row r="11515" spans="43:44" x14ac:dyDescent="0.25">
      <c r="AQ11515" s="1026"/>
      <c r="AR11515" s="1027"/>
    </row>
    <row r="11516" spans="43:44" x14ac:dyDescent="0.25">
      <c r="AQ11516" s="1026"/>
      <c r="AR11516" s="1027"/>
    </row>
    <row r="11517" spans="43:44" x14ac:dyDescent="0.25">
      <c r="AQ11517" s="1026"/>
      <c r="AR11517" s="1027"/>
    </row>
    <row r="11518" spans="43:44" x14ac:dyDescent="0.25">
      <c r="AQ11518" s="1026"/>
      <c r="AR11518" s="1027"/>
    </row>
    <row r="11519" spans="43:44" x14ac:dyDescent="0.25">
      <c r="AQ11519" s="1026"/>
      <c r="AR11519" s="1027"/>
    </row>
    <row r="11520" spans="43:44" x14ac:dyDescent="0.25">
      <c r="AQ11520" s="1026"/>
      <c r="AR11520" s="1027"/>
    </row>
    <row r="11521" spans="43:44" x14ac:dyDescent="0.25">
      <c r="AQ11521" s="1026"/>
      <c r="AR11521" s="1027"/>
    </row>
    <row r="11522" spans="43:44" x14ac:dyDescent="0.25">
      <c r="AQ11522" s="1026"/>
      <c r="AR11522" s="1027"/>
    </row>
    <row r="11523" spans="43:44" x14ac:dyDescent="0.25">
      <c r="AQ11523" s="1026"/>
      <c r="AR11523" s="1027"/>
    </row>
    <row r="11524" spans="43:44" x14ac:dyDescent="0.25">
      <c r="AQ11524" s="1026"/>
      <c r="AR11524" s="1027"/>
    </row>
    <row r="11525" spans="43:44" x14ac:dyDescent="0.25">
      <c r="AQ11525" s="1026"/>
      <c r="AR11525" s="1027"/>
    </row>
    <row r="11526" spans="43:44" x14ac:dyDescent="0.25">
      <c r="AQ11526" s="1026"/>
      <c r="AR11526" s="1027"/>
    </row>
    <row r="11527" spans="43:44" x14ac:dyDescent="0.25">
      <c r="AQ11527" s="1026"/>
      <c r="AR11527" s="1027"/>
    </row>
    <row r="11528" spans="43:44" x14ac:dyDescent="0.25">
      <c r="AQ11528" s="1026"/>
      <c r="AR11528" s="1027"/>
    </row>
    <row r="11529" spans="43:44" x14ac:dyDescent="0.25">
      <c r="AQ11529" s="1026"/>
      <c r="AR11529" s="1027"/>
    </row>
    <row r="11530" spans="43:44" x14ac:dyDescent="0.25">
      <c r="AQ11530" s="1026"/>
      <c r="AR11530" s="1027"/>
    </row>
    <row r="11531" spans="43:44" x14ac:dyDescent="0.25">
      <c r="AQ11531" s="1026"/>
      <c r="AR11531" s="1027"/>
    </row>
    <row r="11532" spans="43:44" x14ac:dyDescent="0.25">
      <c r="AQ11532" s="1026"/>
      <c r="AR11532" s="1027"/>
    </row>
    <row r="11533" spans="43:44" x14ac:dyDescent="0.25">
      <c r="AQ11533" s="1026"/>
      <c r="AR11533" s="1027"/>
    </row>
    <row r="11534" spans="43:44" x14ac:dyDescent="0.25">
      <c r="AQ11534" s="1026"/>
      <c r="AR11534" s="1027"/>
    </row>
    <row r="11535" spans="43:44" x14ac:dyDescent="0.25">
      <c r="AQ11535" s="1026"/>
      <c r="AR11535" s="1027"/>
    </row>
    <row r="11536" spans="43:44" x14ac:dyDescent="0.25">
      <c r="AQ11536" s="1026"/>
      <c r="AR11536" s="1027"/>
    </row>
    <row r="11537" spans="43:44" x14ac:dyDescent="0.25">
      <c r="AQ11537" s="1026"/>
      <c r="AR11537" s="1027"/>
    </row>
    <row r="11538" spans="43:44" x14ac:dyDescent="0.25">
      <c r="AQ11538" s="1026"/>
      <c r="AR11538" s="1027"/>
    </row>
    <row r="11539" spans="43:44" x14ac:dyDescent="0.25">
      <c r="AQ11539" s="1026"/>
      <c r="AR11539" s="1027"/>
    </row>
    <row r="11540" spans="43:44" x14ac:dyDescent="0.25">
      <c r="AQ11540" s="1026"/>
      <c r="AR11540" s="1027"/>
    </row>
    <row r="11541" spans="43:44" x14ac:dyDescent="0.25">
      <c r="AQ11541" s="1026"/>
      <c r="AR11541" s="1027"/>
    </row>
    <row r="11542" spans="43:44" x14ac:dyDescent="0.25">
      <c r="AQ11542" s="1026"/>
      <c r="AR11542" s="1027"/>
    </row>
    <row r="11543" spans="43:44" x14ac:dyDescent="0.25">
      <c r="AQ11543" s="1026"/>
      <c r="AR11543" s="1027"/>
    </row>
    <row r="11544" spans="43:44" x14ac:dyDescent="0.25">
      <c r="AQ11544" s="1026"/>
      <c r="AR11544" s="1027"/>
    </row>
    <row r="11545" spans="43:44" x14ac:dyDescent="0.25">
      <c r="AQ11545" s="1026"/>
      <c r="AR11545" s="1027"/>
    </row>
    <row r="11546" spans="43:44" x14ac:dyDescent="0.25">
      <c r="AQ11546" s="1026"/>
      <c r="AR11546" s="1027"/>
    </row>
    <row r="11547" spans="43:44" x14ac:dyDescent="0.25">
      <c r="AQ11547" s="1026"/>
      <c r="AR11547" s="1027"/>
    </row>
    <row r="11548" spans="43:44" x14ac:dyDescent="0.25">
      <c r="AQ11548" s="1026"/>
      <c r="AR11548" s="1027"/>
    </row>
    <row r="11549" spans="43:44" x14ac:dyDescent="0.25">
      <c r="AQ11549" s="1026"/>
      <c r="AR11549" s="1027"/>
    </row>
    <row r="11550" spans="43:44" x14ac:dyDescent="0.25">
      <c r="AQ11550" s="1026"/>
      <c r="AR11550" s="1027"/>
    </row>
    <row r="11551" spans="43:44" x14ac:dyDescent="0.25">
      <c r="AQ11551" s="1026"/>
      <c r="AR11551" s="1027"/>
    </row>
    <row r="11552" spans="43:44" x14ac:dyDescent="0.25">
      <c r="AQ11552" s="1026"/>
      <c r="AR11552" s="1027"/>
    </row>
    <row r="11553" spans="43:44" x14ac:dyDescent="0.25">
      <c r="AQ11553" s="1026"/>
      <c r="AR11553" s="1027"/>
    </row>
    <row r="11554" spans="43:44" x14ac:dyDescent="0.25">
      <c r="AQ11554" s="1026"/>
      <c r="AR11554" s="1027"/>
    </row>
    <row r="11555" spans="43:44" x14ac:dyDescent="0.25">
      <c r="AQ11555" s="1026"/>
      <c r="AR11555" s="1027"/>
    </row>
    <row r="11556" spans="43:44" x14ac:dyDescent="0.25">
      <c r="AQ11556" s="1026"/>
      <c r="AR11556" s="1027"/>
    </row>
    <row r="11557" spans="43:44" x14ac:dyDescent="0.25">
      <c r="AQ11557" s="1026"/>
      <c r="AR11557" s="1027"/>
    </row>
    <row r="11558" spans="43:44" x14ac:dyDescent="0.25">
      <c r="AQ11558" s="1026"/>
      <c r="AR11558" s="1027"/>
    </row>
    <row r="11559" spans="43:44" x14ac:dyDescent="0.25">
      <c r="AQ11559" s="1026"/>
      <c r="AR11559" s="1027"/>
    </row>
    <row r="11560" spans="43:44" x14ac:dyDescent="0.25">
      <c r="AQ11560" s="1026"/>
      <c r="AR11560" s="1027"/>
    </row>
    <row r="11561" spans="43:44" x14ac:dyDescent="0.25">
      <c r="AQ11561" s="1026"/>
      <c r="AR11561" s="1027"/>
    </row>
    <row r="11562" spans="43:44" x14ac:dyDescent="0.25">
      <c r="AQ11562" s="1026"/>
      <c r="AR11562" s="1027"/>
    </row>
    <row r="11563" spans="43:44" x14ac:dyDescent="0.25">
      <c r="AQ11563" s="1026"/>
      <c r="AR11563" s="1027"/>
    </row>
    <row r="11564" spans="43:44" x14ac:dyDescent="0.25">
      <c r="AQ11564" s="1026"/>
      <c r="AR11564" s="1027"/>
    </row>
    <row r="11565" spans="43:44" x14ac:dyDescent="0.25">
      <c r="AQ11565" s="1026"/>
      <c r="AR11565" s="1027"/>
    </row>
    <row r="11566" spans="43:44" x14ac:dyDescent="0.25">
      <c r="AQ11566" s="1026"/>
      <c r="AR11566" s="1027"/>
    </row>
    <row r="11567" spans="43:44" x14ac:dyDescent="0.25">
      <c r="AQ11567" s="1026"/>
      <c r="AR11567" s="1027"/>
    </row>
    <row r="11568" spans="43:44" x14ac:dyDescent="0.25">
      <c r="AQ11568" s="1026"/>
      <c r="AR11568" s="1027"/>
    </row>
    <row r="11569" spans="43:44" x14ac:dyDescent="0.25">
      <c r="AQ11569" s="1026"/>
      <c r="AR11569" s="1027"/>
    </row>
    <row r="11570" spans="43:44" x14ac:dyDescent="0.25">
      <c r="AQ11570" s="1026"/>
      <c r="AR11570" s="1027"/>
    </row>
    <row r="11571" spans="43:44" x14ac:dyDescent="0.25">
      <c r="AQ11571" s="1026"/>
      <c r="AR11571" s="1027"/>
    </row>
    <row r="11572" spans="43:44" x14ac:dyDescent="0.25">
      <c r="AQ11572" s="1026"/>
      <c r="AR11572" s="1027"/>
    </row>
    <row r="11573" spans="43:44" x14ac:dyDescent="0.25">
      <c r="AQ11573" s="1026"/>
      <c r="AR11573" s="1027"/>
    </row>
    <row r="11574" spans="43:44" x14ac:dyDescent="0.25">
      <c r="AQ11574" s="1026"/>
      <c r="AR11574" s="1027"/>
    </row>
    <row r="11575" spans="43:44" x14ac:dyDescent="0.25">
      <c r="AQ11575" s="1026"/>
      <c r="AR11575" s="1027"/>
    </row>
    <row r="11576" spans="43:44" x14ac:dyDescent="0.25">
      <c r="AQ11576" s="1026"/>
      <c r="AR11576" s="1027"/>
    </row>
    <row r="11577" spans="43:44" x14ac:dyDescent="0.25">
      <c r="AQ11577" s="1026"/>
      <c r="AR11577" s="1027"/>
    </row>
    <row r="11578" spans="43:44" x14ac:dyDescent="0.25">
      <c r="AQ11578" s="1026"/>
      <c r="AR11578" s="1027"/>
    </row>
    <row r="11579" spans="43:44" x14ac:dyDescent="0.25">
      <c r="AQ11579" s="1026"/>
      <c r="AR11579" s="1027"/>
    </row>
    <row r="11580" spans="43:44" x14ac:dyDescent="0.25">
      <c r="AQ11580" s="1026"/>
      <c r="AR11580" s="1027"/>
    </row>
    <row r="11581" spans="43:44" x14ac:dyDescent="0.25">
      <c r="AQ11581" s="1026"/>
      <c r="AR11581" s="1027"/>
    </row>
    <row r="11582" spans="43:44" x14ac:dyDescent="0.25">
      <c r="AQ11582" s="1026"/>
      <c r="AR11582" s="1027"/>
    </row>
    <row r="11583" spans="43:44" x14ac:dyDescent="0.25">
      <c r="AQ11583" s="1026"/>
      <c r="AR11583" s="1027"/>
    </row>
    <row r="11584" spans="43:44" x14ac:dyDescent="0.25">
      <c r="AQ11584" s="1026"/>
      <c r="AR11584" s="1027"/>
    </row>
    <row r="11585" spans="43:44" x14ac:dyDescent="0.25">
      <c r="AQ11585" s="1026"/>
      <c r="AR11585" s="1027"/>
    </row>
    <row r="11586" spans="43:44" x14ac:dyDescent="0.25">
      <c r="AQ11586" s="1026"/>
      <c r="AR11586" s="1027"/>
    </row>
    <row r="11587" spans="43:44" x14ac:dyDescent="0.25">
      <c r="AQ11587" s="1026"/>
      <c r="AR11587" s="1027"/>
    </row>
    <row r="11588" spans="43:44" x14ac:dyDescent="0.25">
      <c r="AQ11588" s="1026"/>
      <c r="AR11588" s="1027"/>
    </row>
    <row r="11589" spans="43:44" x14ac:dyDescent="0.25">
      <c r="AQ11589" s="1026"/>
      <c r="AR11589" s="1027"/>
    </row>
    <row r="11590" spans="43:44" x14ac:dyDescent="0.25">
      <c r="AQ11590" s="1026"/>
      <c r="AR11590" s="1027"/>
    </row>
    <row r="11591" spans="43:44" x14ac:dyDescent="0.25">
      <c r="AQ11591" s="1026"/>
      <c r="AR11591" s="1027"/>
    </row>
    <row r="11592" spans="43:44" x14ac:dyDescent="0.25">
      <c r="AQ11592" s="1026"/>
      <c r="AR11592" s="1027"/>
    </row>
    <row r="11593" spans="43:44" x14ac:dyDescent="0.25">
      <c r="AQ11593" s="1026"/>
      <c r="AR11593" s="1027"/>
    </row>
    <row r="11594" spans="43:44" x14ac:dyDescent="0.25">
      <c r="AQ11594" s="1026"/>
      <c r="AR11594" s="1027"/>
    </row>
    <row r="11595" spans="43:44" x14ac:dyDescent="0.25">
      <c r="AQ11595" s="1026"/>
      <c r="AR11595" s="1027"/>
    </row>
    <row r="11596" spans="43:44" x14ac:dyDescent="0.25">
      <c r="AQ11596" s="1026"/>
      <c r="AR11596" s="1027"/>
    </row>
    <row r="11597" spans="43:44" x14ac:dyDescent="0.25">
      <c r="AQ11597" s="1026"/>
      <c r="AR11597" s="1027"/>
    </row>
    <row r="11598" spans="43:44" x14ac:dyDescent="0.25">
      <c r="AQ11598" s="1026"/>
      <c r="AR11598" s="1027"/>
    </row>
    <row r="11599" spans="43:44" x14ac:dyDescent="0.25">
      <c r="AQ11599" s="1026"/>
      <c r="AR11599" s="1027"/>
    </row>
    <row r="11600" spans="43:44" x14ac:dyDescent="0.25">
      <c r="AQ11600" s="1026"/>
      <c r="AR11600" s="1027"/>
    </row>
    <row r="11601" spans="43:44" x14ac:dyDescent="0.25">
      <c r="AQ11601" s="1026"/>
      <c r="AR11601" s="1027"/>
    </row>
    <row r="11602" spans="43:44" x14ac:dyDescent="0.25">
      <c r="AQ11602" s="1026"/>
      <c r="AR11602" s="1027"/>
    </row>
    <row r="11603" spans="43:44" x14ac:dyDescent="0.25">
      <c r="AQ11603" s="1026"/>
      <c r="AR11603" s="1027"/>
    </row>
    <row r="11604" spans="43:44" x14ac:dyDescent="0.25">
      <c r="AQ11604" s="1026"/>
      <c r="AR11604" s="1027"/>
    </row>
    <row r="11605" spans="43:44" x14ac:dyDescent="0.25">
      <c r="AQ11605" s="1026"/>
      <c r="AR11605" s="1027"/>
    </row>
    <row r="11606" spans="43:44" x14ac:dyDescent="0.25">
      <c r="AQ11606" s="1026"/>
      <c r="AR11606" s="1027"/>
    </row>
    <row r="11607" spans="43:44" x14ac:dyDescent="0.25">
      <c r="AQ11607" s="1026"/>
      <c r="AR11607" s="1027"/>
    </row>
    <row r="11608" spans="43:44" x14ac:dyDescent="0.25">
      <c r="AQ11608" s="1026"/>
      <c r="AR11608" s="1027"/>
    </row>
    <row r="11609" spans="43:44" x14ac:dyDescent="0.25">
      <c r="AQ11609" s="1026"/>
      <c r="AR11609" s="1027"/>
    </row>
    <row r="11610" spans="43:44" x14ac:dyDescent="0.25">
      <c r="AQ11610" s="1026"/>
      <c r="AR11610" s="1027"/>
    </row>
    <row r="11611" spans="43:44" x14ac:dyDescent="0.25">
      <c r="AQ11611" s="1026"/>
      <c r="AR11611" s="1027"/>
    </row>
    <row r="11612" spans="43:44" x14ac:dyDescent="0.25">
      <c r="AQ11612" s="1026"/>
      <c r="AR11612" s="1027"/>
    </row>
    <row r="11613" spans="43:44" x14ac:dyDescent="0.25">
      <c r="AQ11613" s="1026"/>
      <c r="AR11613" s="1027"/>
    </row>
    <row r="11614" spans="43:44" x14ac:dyDescent="0.25">
      <c r="AQ11614" s="1026"/>
      <c r="AR11614" s="1027"/>
    </row>
    <row r="11615" spans="43:44" x14ac:dyDescent="0.25">
      <c r="AQ11615" s="1026"/>
      <c r="AR11615" s="1027"/>
    </row>
    <row r="11616" spans="43:44" x14ac:dyDescent="0.25">
      <c r="AQ11616" s="1026"/>
      <c r="AR11616" s="1027"/>
    </row>
    <row r="11617" spans="43:44" x14ac:dyDescent="0.25">
      <c r="AQ11617" s="1026"/>
      <c r="AR11617" s="1027"/>
    </row>
    <row r="11618" spans="43:44" x14ac:dyDescent="0.25">
      <c r="AQ11618" s="1026"/>
      <c r="AR11618" s="1027"/>
    </row>
    <row r="11619" spans="43:44" x14ac:dyDescent="0.25">
      <c r="AQ11619" s="1026"/>
      <c r="AR11619" s="1027"/>
    </row>
    <row r="11620" spans="43:44" x14ac:dyDescent="0.25">
      <c r="AQ11620" s="1026"/>
      <c r="AR11620" s="1027"/>
    </row>
    <row r="11621" spans="43:44" x14ac:dyDescent="0.25">
      <c r="AQ11621" s="1026"/>
      <c r="AR11621" s="1027"/>
    </row>
    <row r="11622" spans="43:44" x14ac:dyDescent="0.25">
      <c r="AQ11622" s="1026"/>
      <c r="AR11622" s="1027"/>
    </row>
    <row r="11623" spans="43:44" x14ac:dyDescent="0.25">
      <c r="AQ11623" s="1026"/>
      <c r="AR11623" s="1027"/>
    </row>
    <row r="11624" spans="43:44" x14ac:dyDescent="0.25">
      <c r="AQ11624" s="1026"/>
      <c r="AR11624" s="1027"/>
    </row>
    <row r="11625" spans="43:44" x14ac:dyDescent="0.25">
      <c r="AQ11625" s="1026"/>
      <c r="AR11625" s="1027"/>
    </row>
    <row r="11626" spans="43:44" x14ac:dyDescent="0.25">
      <c r="AQ11626" s="1026"/>
      <c r="AR11626" s="1027"/>
    </row>
    <row r="11627" spans="43:44" x14ac:dyDescent="0.25">
      <c r="AQ11627" s="1026"/>
      <c r="AR11627" s="1027"/>
    </row>
    <row r="11628" spans="43:44" x14ac:dyDescent="0.25">
      <c r="AQ11628" s="1026"/>
      <c r="AR11628" s="1027"/>
    </row>
    <row r="11629" spans="43:44" x14ac:dyDescent="0.25">
      <c r="AQ11629" s="1026"/>
      <c r="AR11629" s="1027"/>
    </row>
    <row r="11630" spans="43:44" x14ac:dyDescent="0.25">
      <c r="AQ11630" s="1026"/>
      <c r="AR11630" s="1027"/>
    </row>
    <row r="11631" spans="43:44" x14ac:dyDescent="0.25">
      <c r="AQ11631" s="1026"/>
      <c r="AR11631" s="1027"/>
    </row>
    <row r="11632" spans="43:44" x14ac:dyDescent="0.25">
      <c r="AQ11632" s="1026"/>
      <c r="AR11632" s="1027"/>
    </row>
    <row r="11633" spans="43:44" x14ac:dyDescent="0.25">
      <c r="AQ11633" s="1026"/>
      <c r="AR11633" s="1027"/>
    </row>
    <row r="11634" spans="43:44" x14ac:dyDescent="0.25">
      <c r="AQ11634" s="1026"/>
      <c r="AR11634" s="1027"/>
    </row>
    <row r="11635" spans="43:44" x14ac:dyDescent="0.25">
      <c r="AQ11635" s="1026"/>
      <c r="AR11635" s="1027"/>
    </row>
    <row r="11636" spans="43:44" x14ac:dyDescent="0.25">
      <c r="AQ11636" s="1026"/>
      <c r="AR11636" s="1027"/>
    </row>
    <row r="11637" spans="43:44" x14ac:dyDescent="0.25">
      <c r="AQ11637" s="1026"/>
      <c r="AR11637" s="1027"/>
    </row>
    <row r="11638" spans="43:44" x14ac:dyDescent="0.25">
      <c r="AQ11638" s="1026"/>
      <c r="AR11638" s="1027"/>
    </row>
    <row r="11639" spans="43:44" x14ac:dyDescent="0.25">
      <c r="AQ11639" s="1026"/>
      <c r="AR11639" s="1027"/>
    </row>
    <row r="11640" spans="43:44" x14ac:dyDescent="0.25">
      <c r="AQ11640" s="1026"/>
      <c r="AR11640" s="1027"/>
    </row>
    <row r="11641" spans="43:44" x14ac:dyDescent="0.25">
      <c r="AQ11641" s="1026"/>
      <c r="AR11641" s="1027"/>
    </row>
    <row r="11642" spans="43:44" x14ac:dyDescent="0.25">
      <c r="AQ11642" s="1026"/>
      <c r="AR11642" s="1027"/>
    </row>
    <row r="11643" spans="43:44" x14ac:dyDescent="0.25">
      <c r="AQ11643" s="1026"/>
      <c r="AR11643" s="1027"/>
    </row>
    <row r="11644" spans="43:44" x14ac:dyDescent="0.25">
      <c r="AQ11644" s="1026"/>
      <c r="AR11644" s="1027"/>
    </row>
    <row r="11645" spans="43:44" x14ac:dyDescent="0.25">
      <c r="AQ11645" s="1026"/>
      <c r="AR11645" s="1027"/>
    </row>
    <row r="11646" spans="43:44" x14ac:dyDescent="0.25">
      <c r="AQ11646" s="1026"/>
      <c r="AR11646" s="1027"/>
    </row>
    <row r="11647" spans="43:44" x14ac:dyDescent="0.25">
      <c r="AQ11647" s="1026"/>
      <c r="AR11647" s="1027"/>
    </row>
    <row r="11648" spans="43:44" x14ac:dyDescent="0.25">
      <c r="AQ11648" s="1026"/>
      <c r="AR11648" s="1027"/>
    </row>
    <row r="11649" spans="43:44" x14ac:dyDescent="0.25">
      <c r="AQ11649" s="1026"/>
      <c r="AR11649" s="1027"/>
    </row>
    <row r="11650" spans="43:44" x14ac:dyDescent="0.25">
      <c r="AQ11650" s="1026"/>
      <c r="AR11650" s="1027"/>
    </row>
    <row r="11651" spans="43:44" x14ac:dyDescent="0.25">
      <c r="AQ11651" s="1026"/>
      <c r="AR11651" s="1027"/>
    </row>
    <row r="11652" spans="43:44" x14ac:dyDescent="0.25">
      <c r="AQ11652" s="1026"/>
      <c r="AR11652" s="1027"/>
    </row>
    <row r="11653" spans="43:44" x14ac:dyDescent="0.25">
      <c r="AQ11653" s="1026"/>
      <c r="AR11653" s="1027"/>
    </row>
    <row r="11654" spans="43:44" x14ac:dyDescent="0.25">
      <c r="AQ11654" s="1026"/>
      <c r="AR11654" s="1027"/>
    </row>
    <row r="11655" spans="43:44" x14ac:dyDescent="0.25">
      <c r="AQ11655" s="1026"/>
      <c r="AR11655" s="1027"/>
    </row>
    <row r="11656" spans="43:44" x14ac:dyDescent="0.25">
      <c r="AQ11656" s="1026"/>
      <c r="AR11656" s="1027"/>
    </row>
    <row r="11657" spans="43:44" x14ac:dyDescent="0.25">
      <c r="AQ11657" s="1026"/>
      <c r="AR11657" s="1027"/>
    </row>
    <row r="11658" spans="43:44" x14ac:dyDescent="0.25">
      <c r="AQ11658" s="1026"/>
      <c r="AR11658" s="1027"/>
    </row>
    <row r="11659" spans="43:44" x14ac:dyDescent="0.25">
      <c r="AQ11659" s="1026"/>
      <c r="AR11659" s="1027"/>
    </row>
    <row r="11660" spans="43:44" x14ac:dyDescent="0.25">
      <c r="AQ11660" s="1026"/>
      <c r="AR11660" s="1027"/>
    </row>
    <row r="11661" spans="43:44" x14ac:dyDescent="0.25">
      <c r="AQ11661" s="1026"/>
      <c r="AR11661" s="1027"/>
    </row>
    <row r="11662" spans="43:44" x14ac:dyDescent="0.25">
      <c r="AQ11662" s="1026"/>
      <c r="AR11662" s="1027"/>
    </row>
    <row r="11663" spans="43:44" x14ac:dyDescent="0.25">
      <c r="AQ11663" s="1026"/>
      <c r="AR11663" s="1027"/>
    </row>
    <row r="11664" spans="43:44" x14ac:dyDescent="0.25">
      <c r="AQ11664" s="1026"/>
      <c r="AR11664" s="1027"/>
    </row>
    <row r="11665" spans="43:44" x14ac:dyDescent="0.25">
      <c r="AQ11665" s="1026"/>
      <c r="AR11665" s="1027"/>
    </row>
    <row r="11666" spans="43:44" x14ac:dyDescent="0.25">
      <c r="AQ11666" s="1026"/>
      <c r="AR11666" s="1027"/>
    </row>
    <row r="11667" spans="43:44" x14ac:dyDescent="0.25">
      <c r="AQ11667" s="1026"/>
      <c r="AR11667" s="1027"/>
    </row>
    <row r="11668" spans="43:44" x14ac:dyDescent="0.25">
      <c r="AQ11668" s="1026"/>
      <c r="AR11668" s="1027"/>
    </row>
    <row r="11669" spans="43:44" x14ac:dyDescent="0.25">
      <c r="AQ11669" s="1026"/>
      <c r="AR11669" s="1027"/>
    </row>
    <row r="11670" spans="43:44" x14ac:dyDescent="0.25">
      <c r="AQ11670" s="1026"/>
      <c r="AR11670" s="1027"/>
    </row>
    <row r="11671" spans="43:44" x14ac:dyDescent="0.25">
      <c r="AQ11671" s="1026"/>
      <c r="AR11671" s="1027"/>
    </row>
    <row r="11672" spans="43:44" x14ac:dyDescent="0.25">
      <c r="AQ11672" s="1026"/>
      <c r="AR11672" s="1027"/>
    </row>
    <row r="11673" spans="43:44" x14ac:dyDescent="0.25">
      <c r="AQ11673" s="1026"/>
      <c r="AR11673" s="1027"/>
    </row>
    <row r="11674" spans="43:44" x14ac:dyDescent="0.25">
      <c r="AQ11674" s="1026"/>
      <c r="AR11674" s="1027"/>
    </row>
    <row r="11675" spans="43:44" x14ac:dyDescent="0.25">
      <c r="AQ11675" s="1026"/>
      <c r="AR11675" s="1027"/>
    </row>
    <row r="11676" spans="43:44" x14ac:dyDescent="0.25">
      <c r="AQ11676" s="1026"/>
      <c r="AR11676" s="1027"/>
    </row>
    <row r="11677" spans="43:44" x14ac:dyDescent="0.25">
      <c r="AQ11677" s="1026"/>
      <c r="AR11677" s="1027"/>
    </row>
    <row r="11678" spans="43:44" x14ac:dyDescent="0.25">
      <c r="AQ11678" s="1026"/>
      <c r="AR11678" s="1027"/>
    </row>
    <row r="11679" spans="43:44" x14ac:dyDescent="0.25">
      <c r="AQ11679" s="1026"/>
      <c r="AR11679" s="1027"/>
    </row>
    <row r="11680" spans="43:44" x14ac:dyDescent="0.25">
      <c r="AQ11680" s="1026"/>
      <c r="AR11680" s="1027"/>
    </row>
    <row r="11681" spans="43:44" x14ac:dyDescent="0.25">
      <c r="AQ11681" s="1026"/>
      <c r="AR11681" s="1027"/>
    </row>
    <row r="11682" spans="43:44" x14ac:dyDescent="0.25">
      <c r="AQ11682" s="1026"/>
      <c r="AR11682" s="1027"/>
    </row>
    <row r="11683" spans="43:44" x14ac:dyDescent="0.25">
      <c r="AQ11683" s="1026"/>
      <c r="AR11683" s="1027"/>
    </row>
    <row r="11684" spans="43:44" x14ac:dyDescent="0.25">
      <c r="AQ11684" s="1026"/>
      <c r="AR11684" s="1027"/>
    </row>
    <row r="11685" spans="43:44" x14ac:dyDescent="0.25">
      <c r="AQ11685" s="1026"/>
      <c r="AR11685" s="1027"/>
    </row>
    <row r="11686" spans="43:44" x14ac:dyDescent="0.25">
      <c r="AQ11686" s="1026"/>
      <c r="AR11686" s="1027"/>
    </row>
    <row r="11687" spans="43:44" x14ac:dyDescent="0.25">
      <c r="AQ11687" s="1026"/>
      <c r="AR11687" s="1027"/>
    </row>
    <row r="11688" spans="43:44" x14ac:dyDescent="0.25">
      <c r="AQ11688" s="1026"/>
      <c r="AR11688" s="1027"/>
    </row>
    <row r="11689" spans="43:44" x14ac:dyDescent="0.25">
      <c r="AQ11689" s="1026"/>
      <c r="AR11689" s="1027"/>
    </row>
    <row r="11690" spans="43:44" x14ac:dyDescent="0.25">
      <c r="AQ11690" s="1026"/>
      <c r="AR11690" s="1027"/>
    </row>
    <row r="11691" spans="43:44" x14ac:dyDescent="0.25">
      <c r="AQ11691" s="1026"/>
      <c r="AR11691" s="1027"/>
    </row>
    <row r="11692" spans="43:44" x14ac:dyDescent="0.25">
      <c r="AQ11692" s="1026"/>
      <c r="AR11692" s="1027"/>
    </row>
    <row r="11693" spans="43:44" x14ac:dyDescent="0.25">
      <c r="AQ11693" s="1026"/>
      <c r="AR11693" s="1027"/>
    </row>
    <row r="11694" spans="43:44" x14ac:dyDescent="0.25">
      <c r="AQ11694" s="1026"/>
      <c r="AR11694" s="1027"/>
    </row>
    <row r="11695" spans="43:44" x14ac:dyDescent="0.25">
      <c r="AQ11695" s="1026"/>
      <c r="AR11695" s="1027"/>
    </row>
    <row r="11696" spans="43:44" x14ac:dyDescent="0.25">
      <c r="AQ11696" s="1026"/>
      <c r="AR11696" s="1027"/>
    </row>
    <row r="11697" spans="43:44" x14ac:dyDescent="0.25">
      <c r="AQ11697" s="1026"/>
      <c r="AR11697" s="1027"/>
    </row>
    <row r="11698" spans="43:44" x14ac:dyDescent="0.25">
      <c r="AQ11698" s="1026"/>
      <c r="AR11698" s="1027"/>
    </row>
    <row r="11699" spans="43:44" x14ac:dyDescent="0.25">
      <c r="AQ11699" s="1026"/>
      <c r="AR11699" s="1027"/>
    </row>
    <row r="11700" spans="43:44" x14ac:dyDescent="0.25">
      <c r="AQ11700" s="1026"/>
      <c r="AR11700" s="1027"/>
    </row>
    <row r="11701" spans="43:44" x14ac:dyDescent="0.25">
      <c r="AQ11701" s="1026"/>
      <c r="AR11701" s="1027"/>
    </row>
    <row r="11702" spans="43:44" x14ac:dyDescent="0.25">
      <c r="AQ11702" s="1026"/>
      <c r="AR11702" s="1027"/>
    </row>
    <row r="11703" spans="43:44" x14ac:dyDescent="0.25">
      <c r="AQ11703" s="1026"/>
      <c r="AR11703" s="1027"/>
    </row>
    <row r="11704" spans="43:44" x14ac:dyDescent="0.25">
      <c r="AQ11704" s="1026"/>
      <c r="AR11704" s="1027"/>
    </row>
    <row r="11705" spans="43:44" x14ac:dyDescent="0.25">
      <c r="AQ11705" s="1026"/>
      <c r="AR11705" s="1027"/>
    </row>
    <row r="11706" spans="43:44" x14ac:dyDescent="0.25">
      <c r="AQ11706" s="1026"/>
      <c r="AR11706" s="1027"/>
    </row>
    <row r="11707" spans="43:44" x14ac:dyDescent="0.25">
      <c r="AQ11707" s="1026"/>
      <c r="AR11707" s="1027"/>
    </row>
    <row r="11708" spans="43:44" x14ac:dyDescent="0.25">
      <c r="AQ11708" s="1026"/>
      <c r="AR11708" s="1027"/>
    </row>
    <row r="11709" spans="43:44" x14ac:dyDescent="0.25">
      <c r="AQ11709" s="1026"/>
      <c r="AR11709" s="1027"/>
    </row>
    <row r="11710" spans="43:44" x14ac:dyDescent="0.25">
      <c r="AQ11710" s="1026"/>
      <c r="AR11710" s="1027"/>
    </row>
    <row r="11711" spans="43:44" x14ac:dyDescent="0.25">
      <c r="AQ11711" s="1026"/>
      <c r="AR11711" s="1027"/>
    </row>
    <row r="11712" spans="43:44" x14ac:dyDescent="0.25">
      <c r="AQ11712" s="1026"/>
      <c r="AR11712" s="1027"/>
    </row>
    <row r="11713" spans="43:44" x14ac:dyDescent="0.25">
      <c r="AQ11713" s="1026"/>
      <c r="AR11713" s="1027"/>
    </row>
    <row r="11714" spans="43:44" x14ac:dyDescent="0.25">
      <c r="AQ11714" s="1026"/>
      <c r="AR11714" s="1027"/>
    </row>
    <row r="11715" spans="43:44" x14ac:dyDescent="0.25">
      <c r="AQ11715" s="1026"/>
      <c r="AR11715" s="1027"/>
    </row>
    <row r="11716" spans="43:44" x14ac:dyDescent="0.25">
      <c r="AQ11716" s="1026"/>
      <c r="AR11716" s="1027"/>
    </row>
    <row r="11717" spans="43:44" x14ac:dyDescent="0.25">
      <c r="AQ11717" s="1026"/>
      <c r="AR11717" s="1027"/>
    </row>
    <row r="11718" spans="43:44" x14ac:dyDescent="0.25">
      <c r="AQ11718" s="1026"/>
      <c r="AR11718" s="1027"/>
    </row>
    <row r="11719" spans="43:44" x14ac:dyDescent="0.25">
      <c r="AQ11719" s="1026"/>
      <c r="AR11719" s="1027"/>
    </row>
    <row r="11720" spans="43:44" x14ac:dyDescent="0.25">
      <c r="AQ11720" s="1026"/>
      <c r="AR11720" s="1027"/>
    </row>
    <row r="11721" spans="43:44" x14ac:dyDescent="0.25">
      <c r="AQ11721" s="1026"/>
      <c r="AR11721" s="1027"/>
    </row>
    <row r="11722" spans="43:44" x14ac:dyDescent="0.25">
      <c r="AQ11722" s="1026"/>
      <c r="AR11722" s="1027"/>
    </row>
    <row r="11723" spans="43:44" x14ac:dyDescent="0.25">
      <c r="AQ11723" s="1026"/>
      <c r="AR11723" s="1027"/>
    </row>
    <row r="11724" spans="43:44" x14ac:dyDescent="0.25">
      <c r="AQ11724" s="1026"/>
      <c r="AR11724" s="1027"/>
    </row>
    <row r="11725" spans="43:44" x14ac:dyDescent="0.25">
      <c r="AQ11725" s="1026"/>
      <c r="AR11725" s="1027"/>
    </row>
    <row r="11726" spans="43:44" x14ac:dyDescent="0.25">
      <c r="AQ11726" s="1026"/>
      <c r="AR11726" s="1027"/>
    </row>
    <row r="11727" spans="43:44" x14ac:dyDescent="0.25">
      <c r="AQ11727" s="1026"/>
      <c r="AR11727" s="1027"/>
    </row>
    <row r="11728" spans="43:44" x14ac:dyDescent="0.25">
      <c r="AQ11728" s="1026"/>
      <c r="AR11728" s="1027"/>
    </row>
    <row r="11729" spans="43:44" x14ac:dyDescent="0.25">
      <c r="AQ11729" s="1026"/>
      <c r="AR11729" s="1027"/>
    </row>
    <row r="11730" spans="43:44" x14ac:dyDescent="0.25">
      <c r="AQ11730" s="1026"/>
      <c r="AR11730" s="1027"/>
    </row>
    <row r="11731" spans="43:44" x14ac:dyDescent="0.25">
      <c r="AQ11731" s="1026"/>
      <c r="AR11731" s="1027"/>
    </row>
    <row r="11732" spans="43:44" x14ac:dyDescent="0.25">
      <c r="AQ11732" s="1026"/>
      <c r="AR11732" s="1027"/>
    </row>
    <row r="11733" spans="43:44" x14ac:dyDescent="0.25">
      <c r="AQ11733" s="1026"/>
      <c r="AR11733" s="1027"/>
    </row>
    <row r="11734" spans="43:44" x14ac:dyDescent="0.25">
      <c r="AQ11734" s="1026"/>
      <c r="AR11734" s="1027"/>
    </row>
    <row r="11735" spans="43:44" x14ac:dyDescent="0.25">
      <c r="AQ11735" s="1026"/>
      <c r="AR11735" s="1027"/>
    </row>
    <row r="11736" spans="43:44" x14ac:dyDescent="0.25">
      <c r="AQ11736" s="1026"/>
      <c r="AR11736" s="1027"/>
    </row>
    <row r="11737" spans="43:44" x14ac:dyDescent="0.25">
      <c r="AQ11737" s="1026"/>
      <c r="AR11737" s="1027"/>
    </row>
    <row r="11738" spans="43:44" x14ac:dyDescent="0.25">
      <c r="AQ11738" s="1026"/>
      <c r="AR11738" s="1027"/>
    </row>
    <row r="11739" spans="43:44" x14ac:dyDescent="0.25">
      <c r="AQ11739" s="1026"/>
      <c r="AR11739" s="1027"/>
    </row>
    <row r="11740" spans="43:44" x14ac:dyDescent="0.25">
      <c r="AQ11740" s="1026"/>
      <c r="AR11740" s="1027"/>
    </row>
    <row r="11741" spans="43:44" x14ac:dyDescent="0.25">
      <c r="AQ11741" s="1026"/>
      <c r="AR11741" s="1027"/>
    </row>
    <row r="11742" spans="43:44" x14ac:dyDescent="0.25">
      <c r="AQ11742" s="1026"/>
      <c r="AR11742" s="1027"/>
    </row>
    <row r="11743" spans="43:44" x14ac:dyDescent="0.25">
      <c r="AQ11743" s="1026"/>
      <c r="AR11743" s="1027"/>
    </row>
    <row r="11744" spans="43:44" x14ac:dyDescent="0.25">
      <c r="AQ11744" s="1026"/>
      <c r="AR11744" s="1027"/>
    </row>
    <row r="11745" spans="43:44" x14ac:dyDescent="0.25">
      <c r="AQ11745" s="1026"/>
      <c r="AR11745" s="1027"/>
    </row>
    <row r="11746" spans="43:44" x14ac:dyDescent="0.25">
      <c r="AQ11746" s="1026"/>
      <c r="AR11746" s="1027"/>
    </row>
    <row r="11747" spans="43:44" x14ac:dyDescent="0.25">
      <c r="AQ11747" s="1026"/>
      <c r="AR11747" s="1027"/>
    </row>
    <row r="11748" spans="43:44" x14ac:dyDescent="0.25">
      <c r="AQ11748" s="1026"/>
      <c r="AR11748" s="1027"/>
    </row>
    <row r="11749" spans="43:44" x14ac:dyDescent="0.25">
      <c r="AQ11749" s="1026"/>
      <c r="AR11749" s="1027"/>
    </row>
    <row r="11750" spans="43:44" x14ac:dyDescent="0.25">
      <c r="AQ11750" s="1026"/>
      <c r="AR11750" s="1027"/>
    </row>
    <row r="11751" spans="43:44" x14ac:dyDescent="0.25">
      <c r="AQ11751" s="1026"/>
      <c r="AR11751" s="1027"/>
    </row>
    <row r="11752" spans="43:44" x14ac:dyDescent="0.25">
      <c r="AQ11752" s="1026"/>
      <c r="AR11752" s="1027"/>
    </row>
    <row r="11753" spans="43:44" x14ac:dyDescent="0.25">
      <c r="AQ11753" s="1026"/>
      <c r="AR11753" s="1027"/>
    </row>
    <row r="11754" spans="43:44" x14ac:dyDescent="0.25">
      <c r="AQ11754" s="1026"/>
      <c r="AR11754" s="1027"/>
    </row>
    <row r="11755" spans="43:44" x14ac:dyDescent="0.25">
      <c r="AQ11755" s="1026"/>
      <c r="AR11755" s="1027"/>
    </row>
    <row r="11756" spans="43:44" x14ac:dyDescent="0.25">
      <c r="AQ11756" s="1026"/>
      <c r="AR11756" s="1027"/>
    </row>
    <row r="11757" spans="43:44" x14ac:dyDescent="0.25">
      <c r="AQ11757" s="1026"/>
      <c r="AR11757" s="1027"/>
    </row>
    <row r="11758" spans="43:44" x14ac:dyDescent="0.25">
      <c r="AQ11758" s="1026"/>
      <c r="AR11758" s="1027"/>
    </row>
    <row r="11759" spans="43:44" x14ac:dyDescent="0.25">
      <c r="AQ11759" s="1026"/>
      <c r="AR11759" s="1027"/>
    </row>
    <row r="11760" spans="43:44" x14ac:dyDescent="0.25">
      <c r="AQ11760" s="1026"/>
      <c r="AR11760" s="1027"/>
    </row>
    <row r="11761" spans="43:44" x14ac:dyDescent="0.25">
      <c r="AQ11761" s="1026"/>
      <c r="AR11761" s="1027"/>
    </row>
    <row r="11762" spans="43:44" x14ac:dyDescent="0.25">
      <c r="AQ11762" s="1026"/>
      <c r="AR11762" s="1027"/>
    </row>
    <row r="11763" spans="43:44" x14ac:dyDescent="0.25">
      <c r="AQ11763" s="1026"/>
      <c r="AR11763" s="1027"/>
    </row>
    <row r="11764" spans="43:44" x14ac:dyDescent="0.25">
      <c r="AQ11764" s="1026"/>
      <c r="AR11764" s="1027"/>
    </row>
    <row r="11765" spans="43:44" x14ac:dyDescent="0.25">
      <c r="AQ11765" s="1026"/>
      <c r="AR11765" s="1027"/>
    </row>
    <row r="11766" spans="43:44" x14ac:dyDescent="0.25">
      <c r="AQ11766" s="1026"/>
      <c r="AR11766" s="1027"/>
    </row>
    <row r="11767" spans="43:44" x14ac:dyDescent="0.25">
      <c r="AQ11767" s="1026"/>
      <c r="AR11767" s="1027"/>
    </row>
    <row r="11768" spans="43:44" x14ac:dyDescent="0.25">
      <c r="AQ11768" s="1026"/>
      <c r="AR11768" s="1027"/>
    </row>
    <row r="11769" spans="43:44" x14ac:dyDescent="0.25">
      <c r="AQ11769" s="1026"/>
      <c r="AR11769" s="1027"/>
    </row>
    <row r="11770" spans="43:44" x14ac:dyDescent="0.25">
      <c r="AQ11770" s="1026"/>
      <c r="AR11770" s="1027"/>
    </row>
    <row r="11771" spans="43:44" x14ac:dyDescent="0.25">
      <c r="AQ11771" s="1026"/>
      <c r="AR11771" s="1027"/>
    </row>
    <row r="11772" spans="43:44" x14ac:dyDescent="0.25">
      <c r="AQ11772" s="1026"/>
      <c r="AR11772" s="1027"/>
    </row>
    <row r="11773" spans="43:44" x14ac:dyDescent="0.25">
      <c r="AQ11773" s="1026"/>
      <c r="AR11773" s="1027"/>
    </row>
    <row r="11774" spans="43:44" x14ac:dyDescent="0.25">
      <c r="AQ11774" s="1026"/>
      <c r="AR11774" s="1027"/>
    </row>
    <row r="11775" spans="43:44" x14ac:dyDescent="0.25">
      <c r="AQ11775" s="1026"/>
      <c r="AR11775" s="1027"/>
    </row>
    <row r="11776" spans="43:44" x14ac:dyDescent="0.25">
      <c r="AQ11776" s="1026"/>
      <c r="AR11776" s="1027"/>
    </row>
    <row r="11777" spans="43:44" x14ac:dyDescent="0.25">
      <c r="AQ11777" s="1026"/>
      <c r="AR11777" s="1027"/>
    </row>
    <row r="11778" spans="43:44" x14ac:dyDescent="0.25">
      <c r="AQ11778" s="1026"/>
      <c r="AR11778" s="1027"/>
    </row>
    <row r="11779" spans="43:44" x14ac:dyDescent="0.25">
      <c r="AQ11779" s="1026"/>
      <c r="AR11779" s="1027"/>
    </row>
    <row r="11780" spans="43:44" x14ac:dyDescent="0.25">
      <c r="AQ11780" s="1026"/>
      <c r="AR11780" s="1027"/>
    </row>
    <row r="11781" spans="43:44" x14ac:dyDescent="0.25">
      <c r="AQ11781" s="1026"/>
      <c r="AR11781" s="1027"/>
    </row>
    <row r="11782" spans="43:44" x14ac:dyDescent="0.25">
      <c r="AQ11782" s="1026"/>
      <c r="AR11782" s="1027"/>
    </row>
    <row r="11783" spans="43:44" x14ac:dyDescent="0.25">
      <c r="AQ11783" s="1026"/>
      <c r="AR11783" s="1027"/>
    </row>
    <row r="11784" spans="43:44" x14ac:dyDescent="0.25">
      <c r="AQ11784" s="1026"/>
      <c r="AR11784" s="1027"/>
    </row>
    <row r="11785" spans="43:44" x14ac:dyDescent="0.25">
      <c r="AQ11785" s="1026"/>
      <c r="AR11785" s="1027"/>
    </row>
    <row r="11786" spans="43:44" x14ac:dyDescent="0.25">
      <c r="AQ11786" s="1026"/>
      <c r="AR11786" s="1027"/>
    </row>
    <row r="11787" spans="43:44" x14ac:dyDescent="0.25">
      <c r="AQ11787" s="1026"/>
      <c r="AR11787" s="1027"/>
    </row>
    <row r="11788" spans="43:44" x14ac:dyDescent="0.25">
      <c r="AQ11788" s="1026"/>
      <c r="AR11788" s="1027"/>
    </row>
    <row r="11789" spans="43:44" x14ac:dyDescent="0.25">
      <c r="AQ11789" s="1026"/>
      <c r="AR11789" s="1027"/>
    </row>
    <row r="11790" spans="43:44" x14ac:dyDescent="0.25">
      <c r="AQ11790" s="1026"/>
      <c r="AR11790" s="1027"/>
    </row>
    <row r="11791" spans="43:44" x14ac:dyDescent="0.25">
      <c r="AQ11791" s="1026"/>
      <c r="AR11791" s="1027"/>
    </row>
    <row r="11792" spans="43:44" x14ac:dyDescent="0.25">
      <c r="AQ11792" s="1026"/>
      <c r="AR11792" s="1027"/>
    </row>
    <row r="11793" spans="43:44" x14ac:dyDescent="0.25">
      <c r="AQ11793" s="1026"/>
      <c r="AR11793" s="1027"/>
    </row>
    <row r="11794" spans="43:44" x14ac:dyDescent="0.25">
      <c r="AQ11794" s="1026"/>
      <c r="AR11794" s="1027"/>
    </row>
    <row r="11795" spans="43:44" x14ac:dyDescent="0.25">
      <c r="AQ11795" s="1026"/>
      <c r="AR11795" s="1027"/>
    </row>
    <row r="11796" spans="43:44" x14ac:dyDescent="0.25">
      <c r="AQ11796" s="1026"/>
      <c r="AR11796" s="1027"/>
    </row>
    <row r="11797" spans="43:44" x14ac:dyDescent="0.25">
      <c r="AQ11797" s="1026"/>
      <c r="AR11797" s="1027"/>
    </row>
    <row r="11798" spans="43:44" x14ac:dyDescent="0.25">
      <c r="AQ11798" s="1026"/>
      <c r="AR11798" s="1027"/>
    </row>
    <row r="11799" spans="43:44" x14ac:dyDescent="0.25">
      <c r="AQ11799" s="1026"/>
      <c r="AR11799" s="1027"/>
    </row>
    <row r="11800" spans="43:44" x14ac:dyDescent="0.25">
      <c r="AQ11800" s="1026"/>
      <c r="AR11800" s="1027"/>
    </row>
    <row r="11801" spans="43:44" x14ac:dyDescent="0.25">
      <c r="AQ11801" s="1026"/>
      <c r="AR11801" s="1027"/>
    </row>
    <row r="11802" spans="43:44" x14ac:dyDescent="0.25">
      <c r="AQ11802" s="1026"/>
      <c r="AR11802" s="1027"/>
    </row>
    <row r="11803" spans="43:44" x14ac:dyDescent="0.25">
      <c r="AQ11803" s="1026"/>
      <c r="AR11803" s="1027"/>
    </row>
    <row r="11804" spans="43:44" x14ac:dyDescent="0.25">
      <c r="AQ11804" s="1026"/>
      <c r="AR11804" s="1027"/>
    </row>
    <row r="11805" spans="43:44" x14ac:dyDescent="0.25">
      <c r="AQ11805" s="1026"/>
      <c r="AR11805" s="1027"/>
    </row>
    <row r="11806" spans="43:44" x14ac:dyDescent="0.25">
      <c r="AQ11806" s="1026"/>
      <c r="AR11806" s="1027"/>
    </row>
    <row r="11807" spans="43:44" x14ac:dyDescent="0.25">
      <c r="AQ11807" s="1026"/>
      <c r="AR11807" s="1027"/>
    </row>
    <row r="11808" spans="43:44" x14ac:dyDescent="0.25">
      <c r="AQ11808" s="1026"/>
      <c r="AR11808" s="1027"/>
    </row>
    <row r="11809" spans="43:44" x14ac:dyDescent="0.25">
      <c r="AQ11809" s="1026"/>
      <c r="AR11809" s="1027"/>
    </row>
    <row r="11810" spans="43:44" x14ac:dyDescent="0.25">
      <c r="AQ11810" s="1026"/>
      <c r="AR11810" s="1027"/>
    </row>
    <row r="11811" spans="43:44" x14ac:dyDescent="0.25">
      <c r="AQ11811" s="1026"/>
      <c r="AR11811" s="1027"/>
    </row>
    <row r="11812" spans="43:44" x14ac:dyDescent="0.25">
      <c r="AQ11812" s="1026"/>
      <c r="AR11812" s="1027"/>
    </row>
    <row r="11813" spans="43:44" x14ac:dyDescent="0.25">
      <c r="AQ11813" s="1026"/>
      <c r="AR11813" s="1027"/>
    </row>
    <row r="11814" spans="43:44" x14ac:dyDescent="0.25">
      <c r="AQ11814" s="1026"/>
      <c r="AR11814" s="1027"/>
    </row>
    <row r="11815" spans="43:44" x14ac:dyDescent="0.25">
      <c r="AQ11815" s="1026"/>
      <c r="AR11815" s="1027"/>
    </row>
    <row r="11816" spans="43:44" x14ac:dyDescent="0.25">
      <c r="AQ11816" s="1026"/>
      <c r="AR11816" s="1027"/>
    </row>
    <row r="11817" spans="43:44" x14ac:dyDescent="0.25">
      <c r="AQ11817" s="1026"/>
      <c r="AR11817" s="1027"/>
    </row>
    <row r="11818" spans="43:44" x14ac:dyDescent="0.25">
      <c r="AQ11818" s="1026"/>
      <c r="AR11818" s="1027"/>
    </row>
    <row r="11819" spans="43:44" x14ac:dyDescent="0.25">
      <c r="AQ11819" s="1026"/>
      <c r="AR11819" s="1027"/>
    </row>
    <row r="11820" spans="43:44" x14ac:dyDescent="0.25">
      <c r="AQ11820" s="1026"/>
      <c r="AR11820" s="1027"/>
    </row>
    <row r="11821" spans="43:44" x14ac:dyDescent="0.25">
      <c r="AQ11821" s="1026"/>
      <c r="AR11821" s="1027"/>
    </row>
    <row r="11822" spans="43:44" x14ac:dyDescent="0.25">
      <c r="AQ11822" s="1026"/>
      <c r="AR11822" s="1027"/>
    </row>
    <row r="11823" spans="43:44" x14ac:dyDescent="0.25">
      <c r="AQ11823" s="1026"/>
      <c r="AR11823" s="1027"/>
    </row>
    <row r="11824" spans="43:44" x14ac:dyDescent="0.25">
      <c r="AQ11824" s="1026"/>
      <c r="AR11824" s="1027"/>
    </row>
    <row r="11825" spans="43:44" x14ac:dyDescent="0.25">
      <c r="AQ11825" s="1026"/>
      <c r="AR11825" s="1027"/>
    </row>
    <row r="11826" spans="43:44" x14ac:dyDescent="0.25">
      <c r="AQ11826" s="1026"/>
      <c r="AR11826" s="1027"/>
    </row>
    <row r="11827" spans="43:44" x14ac:dyDescent="0.25">
      <c r="AQ11827" s="1026"/>
      <c r="AR11827" s="1027"/>
    </row>
    <row r="11828" spans="43:44" x14ac:dyDescent="0.25">
      <c r="AQ11828" s="1026"/>
      <c r="AR11828" s="1027"/>
    </row>
    <row r="11829" spans="43:44" x14ac:dyDescent="0.25">
      <c r="AQ11829" s="1026"/>
      <c r="AR11829" s="1027"/>
    </row>
    <row r="11830" spans="43:44" x14ac:dyDescent="0.25">
      <c r="AQ11830" s="1026"/>
      <c r="AR11830" s="1027"/>
    </row>
    <row r="11831" spans="43:44" x14ac:dyDescent="0.25">
      <c r="AQ11831" s="1026"/>
      <c r="AR11831" s="1027"/>
    </row>
    <row r="11832" spans="43:44" x14ac:dyDescent="0.25">
      <c r="AQ11832" s="1026"/>
      <c r="AR11832" s="1027"/>
    </row>
    <row r="11833" spans="43:44" x14ac:dyDescent="0.25">
      <c r="AQ11833" s="1026"/>
      <c r="AR11833" s="1027"/>
    </row>
    <row r="11834" spans="43:44" x14ac:dyDescent="0.25">
      <c r="AQ11834" s="1026"/>
      <c r="AR11834" s="1027"/>
    </row>
    <row r="11835" spans="43:44" x14ac:dyDescent="0.25">
      <c r="AQ11835" s="1026"/>
      <c r="AR11835" s="1027"/>
    </row>
    <row r="11836" spans="43:44" x14ac:dyDescent="0.25">
      <c r="AQ11836" s="1026"/>
      <c r="AR11836" s="1027"/>
    </row>
    <row r="11837" spans="43:44" x14ac:dyDescent="0.25">
      <c r="AQ11837" s="1026"/>
      <c r="AR11837" s="1027"/>
    </row>
    <row r="11838" spans="43:44" x14ac:dyDescent="0.25">
      <c r="AQ11838" s="1026"/>
      <c r="AR11838" s="1027"/>
    </row>
    <row r="11839" spans="43:44" x14ac:dyDescent="0.25">
      <c r="AQ11839" s="1026"/>
      <c r="AR11839" s="1027"/>
    </row>
    <row r="11840" spans="43:44" x14ac:dyDescent="0.25">
      <c r="AQ11840" s="1026"/>
      <c r="AR11840" s="1027"/>
    </row>
    <row r="11841" spans="43:44" x14ac:dyDescent="0.25">
      <c r="AQ11841" s="1026"/>
      <c r="AR11841" s="1027"/>
    </row>
    <row r="11842" spans="43:44" x14ac:dyDescent="0.25">
      <c r="AQ11842" s="1026"/>
      <c r="AR11842" s="1027"/>
    </row>
    <row r="11843" spans="43:44" x14ac:dyDescent="0.25">
      <c r="AQ11843" s="1026"/>
      <c r="AR11843" s="1027"/>
    </row>
    <row r="11844" spans="43:44" x14ac:dyDescent="0.25">
      <c r="AQ11844" s="1026"/>
      <c r="AR11844" s="1027"/>
    </row>
    <row r="11845" spans="43:44" x14ac:dyDescent="0.25">
      <c r="AQ11845" s="1026"/>
      <c r="AR11845" s="1027"/>
    </row>
    <row r="11846" spans="43:44" x14ac:dyDescent="0.25">
      <c r="AQ11846" s="1026"/>
      <c r="AR11846" s="1027"/>
    </row>
    <row r="11847" spans="43:44" x14ac:dyDescent="0.25">
      <c r="AQ11847" s="1026"/>
      <c r="AR11847" s="1027"/>
    </row>
    <row r="11848" spans="43:44" x14ac:dyDescent="0.25">
      <c r="AQ11848" s="1026"/>
      <c r="AR11848" s="1027"/>
    </row>
    <row r="11849" spans="43:44" x14ac:dyDescent="0.25">
      <c r="AQ11849" s="1026"/>
      <c r="AR11849" s="1027"/>
    </row>
    <row r="11850" spans="43:44" x14ac:dyDescent="0.25">
      <c r="AQ11850" s="1026"/>
      <c r="AR11850" s="1027"/>
    </row>
    <row r="11851" spans="43:44" x14ac:dyDescent="0.25">
      <c r="AQ11851" s="1026"/>
      <c r="AR11851" s="1027"/>
    </row>
    <row r="11852" spans="43:44" x14ac:dyDescent="0.25">
      <c r="AQ11852" s="1026"/>
      <c r="AR11852" s="1027"/>
    </row>
    <row r="11853" spans="43:44" x14ac:dyDescent="0.25">
      <c r="AQ11853" s="1026"/>
      <c r="AR11853" s="1027"/>
    </row>
    <row r="11854" spans="43:44" x14ac:dyDescent="0.25">
      <c r="AQ11854" s="1026"/>
      <c r="AR11854" s="1027"/>
    </row>
    <row r="11855" spans="43:44" x14ac:dyDescent="0.25">
      <c r="AQ11855" s="1026"/>
      <c r="AR11855" s="1027"/>
    </row>
    <row r="11856" spans="43:44" x14ac:dyDescent="0.25">
      <c r="AQ11856" s="1026"/>
      <c r="AR11856" s="1027"/>
    </row>
    <row r="11857" spans="43:44" x14ac:dyDescent="0.25">
      <c r="AQ11857" s="1026"/>
      <c r="AR11857" s="1027"/>
    </row>
    <row r="11858" spans="43:44" x14ac:dyDescent="0.25">
      <c r="AQ11858" s="1026"/>
      <c r="AR11858" s="1027"/>
    </row>
    <row r="11859" spans="43:44" x14ac:dyDescent="0.25">
      <c r="AQ11859" s="1026"/>
      <c r="AR11859" s="1027"/>
    </row>
    <row r="11860" spans="43:44" x14ac:dyDescent="0.25">
      <c r="AQ11860" s="1026"/>
      <c r="AR11860" s="1027"/>
    </row>
    <row r="11861" spans="43:44" x14ac:dyDescent="0.25">
      <c r="AQ11861" s="1026"/>
      <c r="AR11861" s="1027"/>
    </row>
    <row r="11862" spans="43:44" x14ac:dyDescent="0.25">
      <c r="AQ11862" s="1026"/>
      <c r="AR11862" s="1027"/>
    </row>
    <row r="11863" spans="43:44" x14ac:dyDescent="0.25">
      <c r="AQ11863" s="1026"/>
      <c r="AR11863" s="1027"/>
    </row>
    <row r="11864" spans="43:44" x14ac:dyDescent="0.25">
      <c r="AQ11864" s="1026"/>
      <c r="AR11864" s="1027"/>
    </row>
    <row r="11865" spans="43:44" x14ac:dyDescent="0.25">
      <c r="AQ11865" s="1026"/>
      <c r="AR11865" s="1027"/>
    </row>
    <row r="11866" spans="43:44" x14ac:dyDescent="0.25">
      <c r="AQ11866" s="1026"/>
      <c r="AR11866" s="1027"/>
    </row>
    <row r="11867" spans="43:44" x14ac:dyDescent="0.25">
      <c r="AQ11867" s="1026"/>
      <c r="AR11867" s="1027"/>
    </row>
    <row r="11868" spans="43:44" x14ac:dyDescent="0.25">
      <c r="AQ11868" s="1026"/>
      <c r="AR11868" s="1027"/>
    </row>
    <row r="11869" spans="43:44" x14ac:dyDescent="0.25">
      <c r="AQ11869" s="1026"/>
      <c r="AR11869" s="1027"/>
    </row>
    <row r="11870" spans="43:44" x14ac:dyDescent="0.25">
      <c r="AQ11870" s="1026"/>
      <c r="AR11870" s="1027"/>
    </row>
    <row r="11871" spans="43:44" x14ac:dyDescent="0.25">
      <c r="AQ11871" s="1026"/>
      <c r="AR11871" s="1027"/>
    </row>
    <row r="11872" spans="43:44" x14ac:dyDescent="0.25">
      <c r="AQ11872" s="1026"/>
      <c r="AR11872" s="1027"/>
    </row>
    <row r="11873" spans="43:44" x14ac:dyDescent="0.25">
      <c r="AQ11873" s="1026"/>
      <c r="AR11873" s="1027"/>
    </row>
    <row r="11874" spans="43:44" x14ac:dyDescent="0.25">
      <c r="AQ11874" s="1026"/>
      <c r="AR11874" s="1027"/>
    </row>
    <row r="11875" spans="43:44" x14ac:dyDescent="0.25">
      <c r="AQ11875" s="1026"/>
      <c r="AR11875" s="1027"/>
    </row>
    <row r="11876" spans="43:44" x14ac:dyDescent="0.25">
      <c r="AQ11876" s="1026"/>
      <c r="AR11876" s="1027"/>
    </row>
    <row r="11877" spans="43:44" x14ac:dyDescent="0.25">
      <c r="AQ11877" s="1026"/>
      <c r="AR11877" s="1027"/>
    </row>
    <row r="11878" spans="43:44" x14ac:dyDescent="0.25">
      <c r="AQ11878" s="1026"/>
      <c r="AR11878" s="1027"/>
    </row>
    <row r="11879" spans="43:44" x14ac:dyDescent="0.25">
      <c r="AQ11879" s="1026"/>
      <c r="AR11879" s="1027"/>
    </row>
    <row r="11880" spans="43:44" x14ac:dyDescent="0.25">
      <c r="AQ11880" s="1026"/>
      <c r="AR11880" s="1027"/>
    </row>
    <row r="11881" spans="43:44" x14ac:dyDescent="0.25">
      <c r="AQ11881" s="1026"/>
      <c r="AR11881" s="1027"/>
    </row>
    <row r="11882" spans="43:44" x14ac:dyDescent="0.25">
      <c r="AQ11882" s="1026"/>
      <c r="AR11882" s="1027"/>
    </row>
    <row r="11883" spans="43:44" x14ac:dyDescent="0.25">
      <c r="AQ11883" s="1026"/>
      <c r="AR11883" s="1027"/>
    </row>
    <row r="11884" spans="43:44" x14ac:dyDescent="0.25">
      <c r="AQ11884" s="1026"/>
      <c r="AR11884" s="1027"/>
    </row>
    <row r="11885" spans="43:44" x14ac:dyDescent="0.25">
      <c r="AQ11885" s="1026"/>
      <c r="AR11885" s="1027"/>
    </row>
    <row r="11886" spans="43:44" x14ac:dyDescent="0.25">
      <c r="AQ11886" s="1026"/>
      <c r="AR11886" s="1027"/>
    </row>
    <row r="11887" spans="43:44" x14ac:dyDescent="0.25">
      <c r="AQ11887" s="1026"/>
      <c r="AR11887" s="1027"/>
    </row>
    <row r="11888" spans="43:44" x14ac:dyDescent="0.25">
      <c r="AQ11888" s="1026"/>
      <c r="AR11888" s="1027"/>
    </row>
    <row r="11889" spans="43:44" x14ac:dyDescent="0.25">
      <c r="AQ11889" s="1026"/>
      <c r="AR11889" s="1027"/>
    </row>
    <row r="11890" spans="43:44" x14ac:dyDescent="0.25">
      <c r="AQ11890" s="1026"/>
      <c r="AR11890" s="1027"/>
    </row>
    <row r="11891" spans="43:44" x14ac:dyDescent="0.25">
      <c r="AQ11891" s="1026"/>
      <c r="AR11891" s="1027"/>
    </row>
    <row r="11892" spans="43:44" x14ac:dyDescent="0.25">
      <c r="AQ11892" s="1026"/>
      <c r="AR11892" s="1027"/>
    </row>
    <row r="11893" spans="43:44" x14ac:dyDescent="0.25">
      <c r="AQ11893" s="1026"/>
      <c r="AR11893" s="1027"/>
    </row>
    <row r="11894" spans="43:44" x14ac:dyDescent="0.25">
      <c r="AQ11894" s="1026"/>
      <c r="AR11894" s="1027"/>
    </row>
    <row r="11895" spans="43:44" x14ac:dyDescent="0.25">
      <c r="AQ11895" s="1026"/>
      <c r="AR11895" s="1027"/>
    </row>
    <row r="11896" spans="43:44" x14ac:dyDescent="0.25">
      <c r="AQ11896" s="1026"/>
      <c r="AR11896" s="1027"/>
    </row>
    <row r="11897" spans="43:44" x14ac:dyDescent="0.25">
      <c r="AQ11897" s="1026"/>
      <c r="AR11897" s="1027"/>
    </row>
    <row r="11898" spans="43:44" x14ac:dyDescent="0.25">
      <c r="AQ11898" s="1026"/>
      <c r="AR11898" s="1027"/>
    </row>
    <row r="11899" spans="43:44" x14ac:dyDescent="0.25">
      <c r="AQ11899" s="1026"/>
      <c r="AR11899" s="1027"/>
    </row>
    <row r="11900" spans="43:44" x14ac:dyDescent="0.25">
      <c r="AQ11900" s="1026"/>
      <c r="AR11900" s="1027"/>
    </row>
    <row r="11901" spans="43:44" x14ac:dyDescent="0.25">
      <c r="AQ11901" s="1026"/>
      <c r="AR11901" s="1027"/>
    </row>
    <row r="11902" spans="43:44" x14ac:dyDescent="0.25">
      <c r="AQ11902" s="1026"/>
      <c r="AR11902" s="1027"/>
    </row>
    <row r="11903" spans="43:44" x14ac:dyDescent="0.25">
      <c r="AQ11903" s="1026"/>
      <c r="AR11903" s="1027"/>
    </row>
    <row r="11904" spans="43:44" x14ac:dyDescent="0.25">
      <c r="AQ11904" s="1026"/>
      <c r="AR11904" s="1027"/>
    </row>
    <row r="11905" spans="43:44" x14ac:dyDescent="0.25">
      <c r="AQ11905" s="1026"/>
      <c r="AR11905" s="1027"/>
    </row>
    <row r="11906" spans="43:44" x14ac:dyDescent="0.25">
      <c r="AQ11906" s="1026"/>
      <c r="AR11906" s="1027"/>
    </row>
    <row r="11907" spans="43:44" x14ac:dyDescent="0.25">
      <c r="AQ11907" s="1026"/>
      <c r="AR11907" s="1027"/>
    </row>
    <row r="11908" spans="43:44" x14ac:dyDescent="0.25">
      <c r="AQ11908" s="1026"/>
      <c r="AR11908" s="1027"/>
    </row>
    <row r="11909" spans="43:44" x14ac:dyDescent="0.25">
      <c r="AQ11909" s="1026"/>
      <c r="AR11909" s="1027"/>
    </row>
    <row r="11910" spans="43:44" x14ac:dyDescent="0.25">
      <c r="AQ11910" s="1026"/>
      <c r="AR11910" s="1027"/>
    </row>
    <row r="11911" spans="43:44" x14ac:dyDescent="0.25">
      <c r="AQ11911" s="1026"/>
      <c r="AR11911" s="1027"/>
    </row>
    <row r="11912" spans="43:44" x14ac:dyDescent="0.25">
      <c r="AQ11912" s="1026"/>
      <c r="AR11912" s="1027"/>
    </row>
    <row r="11913" spans="43:44" x14ac:dyDescent="0.25">
      <c r="AQ11913" s="1026"/>
      <c r="AR11913" s="1027"/>
    </row>
    <row r="11914" spans="43:44" x14ac:dyDescent="0.25">
      <c r="AQ11914" s="1026"/>
      <c r="AR11914" s="1027"/>
    </row>
    <row r="11915" spans="43:44" x14ac:dyDescent="0.25">
      <c r="AQ11915" s="1026"/>
      <c r="AR11915" s="1027"/>
    </row>
    <row r="11916" spans="43:44" x14ac:dyDescent="0.25">
      <c r="AQ11916" s="1026"/>
      <c r="AR11916" s="1027"/>
    </row>
    <row r="11917" spans="43:44" x14ac:dyDescent="0.25">
      <c r="AQ11917" s="1026"/>
      <c r="AR11917" s="1027"/>
    </row>
    <row r="11918" spans="43:44" x14ac:dyDescent="0.25">
      <c r="AQ11918" s="1026"/>
      <c r="AR11918" s="1027"/>
    </row>
    <row r="11919" spans="43:44" x14ac:dyDescent="0.25">
      <c r="AQ11919" s="1026"/>
      <c r="AR11919" s="1027"/>
    </row>
    <row r="11920" spans="43:44" x14ac:dyDescent="0.25">
      <c r="AQ11920" s="1026"/>
      <c r="AR11920" s="1027"/>
    </row>
    <row r="11921" spans="43:44" x14ac:dyDescent="0.25">
      <c r="AQ11921" s="1026"/>
      <c r="AR11921" s="1027"/>
    </row>
    <row r="11922" spans="43:44" x14ac:dyDescent="0.25">
      <c r="AQ11922" s="1026"/>
      <c r="AR11922" s="1027"/>
    </row>
    <row r="11923" spans="43:44" x14ac:dyDescent="0.25">
      <c r="AQ11923" s="1026"/>
      <c r="AR11923" s="1027"/>
    </row>
    <row r="11924" spans="43:44" x14ac:dyDescent="0.25">
      <c r="AQ11924" s="1026"/>
      <c r="AR11924" s="1027"/>
    </row>
    <row r="11925" spans="43:44" x14ac:dyDescent="0.25">
      <c r="AQ11925" s="1026"/>
      <c r="AR11925" s="1027"/>
    </row>
    <row r="11926" spans="43:44" x14ac:dyDescent="0.25">
      <c r="AQ11926" s="1026"/>
      <c r="AR11926" s="1027"/>
    </row>
    <row r="11927" spans="43:44" x14ac:dyDescent="0.25">
      <c r="AQ11927" s="1026"/>
      <c r="AR11927" s="1027"/>
    </row>
    <row r="11928" spans="43:44" x14ac:dyDescent="0.25">
      <c r="AQ11928" s="1026"/>
      <c r="AR11928" s="1027"/>
    </row>
    <row r="11929" spans="43:44" x14ac:dyDescent="0.25">
      <c r="AQ11929" s="1026"/>
      <c r="AR11929" s="1027"/>
    </row>
    <row r="11930" spans="43:44" x14ac:dyDescent="0.25">
      <c r="AQ11930" s="1026"/>
      <c r="AR11930" s="1027"/>
    </row>
    <row r="11931" spans="43:44" x14ac:dyDescent="0.25">
      <c r="AQ11931" s="1026"/>
      <c r="AR11931" s="1027"/>
    </row>
    <row r="11932" spans="43:44" x14ac:dyDescent="0.25">
      <c r="AQ11932" s="1026"/>
      <c r="AR11932" s="1027"/>
    </row>
    <row r="11933" spans="43:44" x14ac:dyDescent="0.25">
      <c r="AQ11933" s="1026"/>
      <c r="AR11933" s="1027"/>
    </row>
    <row r="11934" spans="43:44" x14ac:dyDescent="0.25">
      <c r="AQ11934" s="1026"/>
      <c r="AR11934" s="1027"/>
    </row>
    <row r="11935" spans="43:44" x14ac:dyDescent="0.25">
      <c r="AQ11935" s="1026"/>
      <c r="AR11935" s="1027"/>
    </row>
    <row r="11936" spans="43:44" x14ac:dyDescent="0.25">
      <c r="AQ11936" s="1026"/>
      <c r="AR11936" s="1027"/>
    </row>
    <row r="11937" spans="43:44" x14ac:dyDescent="0.25">
      <c r="AQ11937" s="1026"/>
      <c r="AR11937" s="1027"/>
    </row>
    <row r="11938" spans="43:44" x14ac:dyDescent="0.25">
      <c r="AQ11938" s="1026"/>
      <c r="AR11938" s="1027"/>
    </row>
    <row r="11939" spans="43:44" x14ac:dyDescent="0.25">
      <c r="AQ11939" s="1026"/>
      <c r="AR11939" s="1027"/>
    </row>
    <row r="11940" spans="43:44" x14ac:dyDescent="0.25">
      <c r="AQ11940" s="1026"/>
      <c r="AR11940" s="1027"/>
    </row>
    <row r="11941" spans="43:44" x14ac:dyDescent="0.25">
      <c r="AQ11941" s="1026"/>
      <c r="AR11941" s="1027"/>
    </row>
    <row r="11942" spans="43:44" x14ac:dyDescent="0.25">
      <c r="AQ11942" s="1026"/>
      <c r="AR11942" s="1027"/>
    </row>
    <row r="11943" spans="43:44" x14ac:dyDescent="0.25">
      <c r="AQ11943" s="1026"/>
      <c r="AR11943" s="1027"/>
    </row>
    <row r="11944" spans="43:44" x14ac:dyDescent="0.25">
      <c r="AQ11944" s="1026"/>
      <c r="AR11944" s="1027"/>
    </row>
    <row r="11945" spans="43:44" x14ac:dyDescent="0.25">
      <c r="AQ11945" s="1026"/>
      <c r="AR11945" s="1027"/>
    </row>
    <row r="11946" spans="43:44" x14ac:dyDescent="0.25">
      <c r="AQ11946" s="1026"/>
      <c r="AR11946" s="1027"/>
    </row>
    <row r="11947" spans="43:44" x14ac:dyDescent="0.25">
      <c r="AQ11947" s="1026"/>
      <c r="AR11947" s="1027"/>
    </row>
    <row r="11948" spans="43:44" x14ac:dyDescent="0.25">
      <c r="AQ11948" s="1026"/>
      <c r="AR11948" s="1027"/>
    </row>
    <row r="11949" spans="43:44" x14ac:dyDescent="0.25">
      <c r="AQ11949" s="1026"/>
      <c r="AR11949" s="1027"/>
    </row>
    <row r="11950" spans="43:44" x14ac:dyDescent="0.25">
      <c r="AQ11950" s="1026"/>
      <c r="AR11950" s="1027"/>
    </row>
    <row r="11951" spans="43:44" x14ac:dyDescent="0.25">
      <c r="AQ11951" s="1026"/>
      <c r="AR11951" s="1027"/>
    </row>
    <row r="11952" spans="43:44" x14ac:dyDescent="0.25">
      <c r="AQ11952" s="1026"/>
      <c r="AR11952" s="1027"/>
    </row>
    <row r="11953" spans="43:44" x14ac:dyDescent="0.25">
      <c r="AQ11953" s="1026"/>
      <c r="AR11953" s="1027"/>
    </row>
    <row r="11954" spans="43:44" x14ac:dyDescent="0.25">
      <c r="AQ11954" s="1026"/>
      <c r="AR11954" s="1027"/>
    </row>
    <row r="11955" spans="43:44" x14ac:dyDescent="0.25">
      <c r="AQ11955" s="1026"/>
      <c r="AR11955" s="1027"/>
    </row>
    <row r="11956" spans="43:44" x14ac:dyDescent="0.25">
      <c r="AQ11956" s="1026"/>
      <c r="AR11956" s="1027"/>
    </row>
    <row r="11957" spans="43:44" x14ac:dyDescent="0.25">
      <c r="AQ11957" s="1026"/>
      <c r="AR11957" s="1027"/>
    </row>
    <row r="11958" spans="43:44" x14ac:dyDescent="0.25">
      <c r="AQ11958" s="1026"/>
      <c r="AR11958" s="1027"/>
    </row>
    <row r="11959" spans="43:44" x14ac:dyDescent="0.25">
      <c r="AQ11959" s="1026"/>
      <c r="AR11959" s="1027"/>
    </row>
    <row r="11960" spans="43:44" x14ac:dyDescent="0.25">
      <c r="AQ11960" s="1026"/>
      <c r="AR11960" s="1027"/>
    </row>
    <row r="11961" spans="43:44" x14ac:dyDescent="0.25">
      <c r="AQ11961" s="1026"/>
      <c r="AR11961" s="1027"/>
    </row>
    <row r="11962" spans="43:44" x14ac:dyDescent="0.25">
      <c r="AQ11962" s="1026"/>
      <c r="AR11962" s="1027"/>
    </row>
    <row r="11963" spans="43:44" x14ac:dyDescent="0.25">
      <c r="AQ11963" s="1026"/>
      <c r="AR11963" s="1027"/>
    </row>
    <row r="11964" spans="43:44" x14ac:dyDescent="0.25">
      <c r="AQ11964" s="1026"/>
      <c r="AR11964" s="1027"/>
    </row>
    <row r="11965" spans="43:44" x14ac:dyDescent="0.25">
      <c r="AQ11965" s="1026"/>
      <c r="AR11965" s="1027"/>
    </row>
    <row r="11966" spans="43:44" x14ac:dyDescent="0.25">
      <c r="AQ11966" s="1026"/>
      <c r="AR11966" s="1027"/>
    </row>
    <row r="11967" spans="43:44" x14ac:dyDescent="0.25">
      <c r="AQ11967" s="1026"/>
      <c r="AR11967" s="1027"/>
    </row>
    <row r="11968" spans="43:44" x14ac:dyDescent="0.25">
      <c r="AQ11968" s="1026"/>
      <c r="AR11968" s="1027"/>
    </row>
    <row r="11969" spans="43:44" x14ac:dyDescent="0.25">
      <c r="AQ11969" s="1026"/>
      <c r="AR11969" s="1027"/>
    </row>
    <row r="11970" spans="43:44" x14ac:dyDescent="0.25">
      <c r="AQ11970" s="1026"/>
      <c r="AR11970" s="1027"/>
    </row>
    <row r="11971" spans="43:44" x14ac:dyDescent="0.25">
      <c r="AQ11971" s="1026"/>
      <c r="AR11971" s="1027"/>
    </row>
    <row r="11972" spans="43:44" x14ac:dyDescent="0.25">
      <c r="AQ11972" s="1026"/>
      <c r="AR11972" s="1027"/>
    </row>
    <row r="11973" spans="43:44" x14ac:dyDescent="0.25">
      <c r="AQ11973" s="1026"/>
      <c r="AR11973" s="1027"/>
    </row>
    <row r="11974" spans="43:44" x14ac:dyDescent="0.25">
      <c r="AQ11974" s="1026"/>
      <c r="AR11974" s="1027"/>
    </row>
    <row r="11975" spans="43:44" x14ac:dyDescent="0.25">
      <c r="AQ11975" s="1026"/>
      <c r="AR11975" s="1027"/>
    </row>
    <row r="11976" spans="43:44" x14ac:dyDescent="0.25">
      <c r="AQ11976" s="1026"/>
      <c r="AR11976" s="1027"/>
    </row>
    <row r="11977" spans="43:44" x14ac:dyDescent="0.25">
      <c r="AQ11977" s="1026"/>
      <c r="AR11977" s="1027"/>
    </row>
    <row r="11978" spans="43:44" x14ac:dyDescent="0.25">
      <c r="AQ11978" s="1026"/>
      <c r="AR11978" s="1027"/>
    </row>
    <row r="11979" spans="43:44" x14ac:dyDescent="0.25">
      <c r="AQ11979" s="1026"/>
      <c r="AR11979" s="1027"/>
    </row>
    <row r="11980" spans="43:44" x14ac:dyDescent="0.25">
      <c r="AQ11980" s="1026"/>
      <c r="AR11980" s="1027"/>
    </row>
    <row r="11981" spans="43:44" x14ac:dyDescent="0.25">
      <c r="AQ11981" s="1026"/>
      <c r="AR11981" s="1027"/>
    </row>
    <row r="11982" spans="43:44" x14ac:dyDescent="0.25">
      <c r="AQ11982" s="1026"/>
      <c r="AR11982" s="1027"/>
    </row>
    <row r="11983" spans="43:44" x14ac:dyDescent="0.25">
      <c r="AQ11983" s="1026"/>
      <c r="AR11983" s="1027"/>
    </row>
    <row r="11984" spans="43:44" x14ac:dyDescent="0.25">
      <c r="AQ11984" s="1026"/>
      <c r="AR11984" s="1027"/>
    </row>
    <row r="11985" spans="43:44" x14ac:dyDescent="0.25">
      <c r="AQ11985" s="1026"/>
      <c r="AR11985" s="1027"/>
    </row>
    <row r="11986" spans="43:44" x14ac:dyDescent="0.25">
      <c r="AQ11986" s="1026"/>
      <c r="AR11986" s="1027"/>
    </row>
    <row r="11987" spans="43:44" x14ac:dyDescent="0.25">
      <c r="AQ11987" s="1026"/>
      <c r="AR11987" s="1027"/>
    </row>
    <row r="11988" spans="43:44" x14ac:dyDescent="0.25">
      <c r="AQ11988" s="1026"/>
      <c r="AR11988" s="1027"/>
    </row>
    <row r="11989" spans="43:44" x14ac:dyDescent="0.25">
      <c r="AQ11989" s="1026"/>
      <c r="AR11989" s="1027"/>
    </row>
    <row r="11990" spans="43:44" x14ac:dyDescent="0.25">
      <c r="AQ11990" s="1026"/>
      <c r="AR11990" s="1027"/>
    </row>
    <row r="11991" spans="43:44" x14ac:dyDescent="0.25">
      <c r="AQ11991" s="1026"/>
      <c r="AR11991" s="1027"/>
    </row>
    <row r="11992" spans="43:44" x14ac:dyDescent="0.25">
      <c r="AQ11992" s="1026"/>
      <c r="AR11992" s="1027"/>
    </row>
    <row r="11993" spans="43:44" x14ac:dyDescent="0.25">
      <c r="AQ11993" s="1026"/>
      <c r="AR11993" s="1027"/>
    </row>
    <row r="11994" spans="43:44" x14ac:dyDescent="0.25">
      <c r="AQ11994" s="1026"/>
      <c r="AR11994" s="1027"/>
    </row>
    <row r="11995" spans="43:44" x14ac:dyDescent="0.25">
      <c r="AQ11995" s="1026"/>
      <c r="AR11995" s="1027"/>
    </row>
    <row r="11996" spans="43:44" x14ac:dyDescent="0.25">
      <c r="AQ11996" s="1026"/>
      <c r="AR11996" s="1027"/>
    </row>
    <row r="11997" spans="43:44" x14ac:dyDescent="0.25">
      <c r="AQ11997" s="1026"/>
      <c r="AR11997" s="1027"/>
    </row>
    <row r="11998" spans="43:44" x14ac:dyDescent="0.25">
      <c r="AQ11998" s="1026"/>
      <c r="AR11998" s="1027"/>
    </row>
    <row r="11999" spans="43:44" x14ac:dyDescent="0.25">
      <c r="AQ11999" s="1026"/>
      <c r="AR11999" s="1027"/>
    </row>
    <row r="12000" spans="43:44" x14ac:dyDescent="0.25">
      <c r="AQ12000" s="1026"/>
      <c r="AR12000" s="1027"/>
    </row>
    <row r="12001" spans="43:44" x14ac:dyDescent="0.25">
      <c r="AQ12001" s="1026"/>
      <c r="AR12001" s="1027"/>
    </row>
    <row r="12002" spans="43:44" x14ac:dyDescent="0.25">
      <c r="AQ12002" s="1026"/>
      <c r="AR12002" s="1027"/>
    </row>
    <row r="12003" spans="43:44" x14ac:dyDescent="0.25">
      <c r="AQ12003" s="1026"/>
      <c r="AR12003" s="1027"/>
    </row>
    <row r="12004" spans="43:44" x14ac:dyDescent="0.25">
      <c r="AQ12004" s="1026"/>
      <c r="AR12004" s="1027"/>
    </row>
    <row r="12005" spans="43:44" x14ac:dyDescent="0.25">
      <c r="AQ12005" s="1026"/>
      <c r="AR12005" s="1027"/>
    </row>
    <row r="12006" spans="43:44" x14ac:dyDescent="0.25">
      <c r="AQ12006" s="1026"/>
      <c r="AR12006" s="1027"/>
    </row>
    <row r="12007" spans="43:44" x14ac:dyDescent="0.25">
      <c r="AQ12007" s="1026"/>
      <c r="AR12007" s="1027"/>
    </row>
    <row r="12008" spans="43:44" x14ac:dyDescent="0.25">
      <c r="AQ12008" s="1026"/>
      <c r="AR12008" s="1027"/>
    </row>
    <row r="12009" spans="43:44" x14ac:dyDescent="0.25">
      <c r="AQ12009" s="1026"/>
      <c r="AR12009" s="1027"/>
    </row>
    <row r="12010" spans="43:44" x14ac:dyDescent="0.25">
      <c r="AQ12010" s="1026"/>
      <c r="AR12010" s="1027"/>
    </row>
    <row r="12011" spans="43:44" x14ac:dyDescent="0.25">
      <c r="AQ12011" s="1026"/>
      <c r="AR12011" s="1027"/>
    </row>
    <row r="12012" spans="43:44" x14ac:dyDescent="0.25">
      <c r="AQ12012" s="1026"/>
      <c r="AR12012" s="1027"/>
    </row>
    <row r="12013" spans="43:44" x14ac:dyDescent="0.25">
      <c r="AQ12013" s="1026"/>
      <c r="AR12013" s="1027"/>
    </row>
    <row r="12014" spans="43:44" x14ac:dyDescent="0.25">
      <c r="AQ12014" s="1026"/>
      <c r="AR12014" s="1027"/>
    </row>
    <row r="12015" spans="43:44" x14ac:dyDescent="0.25">
      <c r="AQ12015" s="1026"/>
      <c r="AR12015" s="1027"/>
    </row>
    <row r="12016" spans="43:44" x14ac:dyDescent="0.25">
      <c r="AQ12016" s="1026"/>
      <c r="AR12016" s="1027"/>
    </row>
    <row r="12017" spans="43:44" x14ac:dyDescent="0.25">
      <c r="AQ12017" s="1026"/>
      <c r="AR12017" s="1027"/>
    </row>
    <row r="12018" spans="43:44" x14ac:dyDescent="0.25">
      <c r="AQ12018" s="1026"/>
      <c r="AR12018" s="1027"/>
    </row>
    <row r="12019" spans="43:44" x14ac:dyDescent="0.25">
      <c r="AQ12019" s="1026"/>
      <c r="AR12019" s="1027"/>
    </row>
    <row r="12020" spans="43:44" x14ac:dyDescent="0.25">
      <c r="AQ12020" s="1026"/>
      <c r="AR12020" s="1027"/>
    </row>
    <row r="12021" spans="43:44" x14ac:dyDescent="0.25">
      <c r="AQ12021" s="1026"/>
      <c r="AR12021" s="1027"/>
    </row>
    <row r="12022" spans="43:44" x14ac:dyDescent="0.25">
      <c r="AQ12022" s="1026"/>
      <c r="AR12022" s="1027"/>
    </row>
    <row r="12023" spans="43:44" x14ac:dyDescent="0.25">
      <c r="AQ12023" s="1026"/>
      <c r="AR12023" s="1027"/>
    </row>
    <row r="12024" spans="43:44" x14ac:dyDescent="0.25">
      <c r="AQ12024" s="1026"/>
      <c r="AR12024" s="1027"/>
    </row>
    <row r="12025" spans="43:44" x14ac:dyDescent="0.25">
      <c r="AQ12025" s="1026"/>
      <c r="AR12025" s="1027"/>
    </row>
    <row r="12026" spans="43:44" x14ac:dyDescent="0.25">
      <c r="AQ12026" s="1026"/>
      <c r="AR12026" s="1027"/>
    </row>
    <row r="12027" spans="43:44" x14ac:dyDescent="0.25">
      <c r="AQ12027" s="1026"/>
      <c r="AR12027" s="1027"/>
    </row>
    <row r="12028" spans="43:44" x14ac:dyDescent="0.25">
      <c r="AQ12028" s="1026"/>
      <c r="AR12028" s="1027"/>
    </row>
    <row r="12029" spans="43:44" x14ac:dyDescent="0.25">
      <c r="AQ12029" s="1026"/>
      <c r="AR12029" s="1027"/>
    </row>
    <row r="12030" spans="43:44" x14ac:dyDescent="0.25">
      <c r="AQ12030" s="1026"/>
      <c r="AR12030" s="1027"/>
    </row>
    <row r="12031" spans="43:44" x14ac:dyDescent="0.25">
      <c r="AQ12031" s="1026"/>
      <c r="AR12031" s="1027"/>
    </row>
    <row r="12032" spans="43:44" x14ac:dyDescent="0.25">
      <c r="AQ12032" s="1026"/>
      <c r="AR12032" s="1027"/>
    </row>
    <row r="12033" spans="43:44" x14ac:dyDescent="0.25">
      <c r="AQ12033" s="1026"/>
      <c r="AR12033" s="1027"/>
    </row>
    <row r="12034" spans="43:44" x14ac:dyDescent="0.25">
      <c r="AQ12034" s="1026"/>
      <c r="AR12034" s="1027"/>
    </row>
    <row r="12035" spans="43:44" x14ac:dyDescent="0.25">
      <c r="AQ12035" s="1026"/>
      <c r="AR12035" s="1027"/>
    </row>
    <row r="12036" spans="43:44" x14ac:dyDescent="0.25">
      <c r="AQ12036" s="1026"/>
      <c r="AR12036" s="1027"/>
    </row>
    <row r="12037" spans="43:44" x14ac:dyDescent="0.25">
      <c r="AQ12037" s="1026"/>
      <c r="AR12037" s="1027"/>
    </row>
    <row r="12038" spans="43:44" x14ac:dyDescent="0.25">
      <c r="AQ12038" s="1026"/>
      <c r="AR12038" s="1027"/>
    </row>
    <row r="12039" spans="43:44" x14ac:dyDescent="0.25">
      <c r="AQ12039" s="1026"/>
      <c r="AR12039" s="1027"/>
    </row>
    <row r="12040" spans="43:44" x14ac:dyDescent="0.25">
      <c r="AQ12040" s="1026"/>
      <c r="AR12040" s="1027"/>
    </row>
    <row r="12041" spans="43:44" x14ac:dyDescent="0.25">
      <c r="AQ12041" s="1026"/>
      <c r="AR12041" s="1027"/>
    </row>
    <row r="12042" spans="43:44" x14ac:dyDescent="0.25">
      <c r="AQ12042" s="1026"/>
      <c r="AR12042" s="1027"/>
    </row>
    <row r="12043" spans="43:44" x14ac:dyDescent="0.25">
      <c r="AQ12043" s="1026"/>
      <c r="AR12043" s="1027"/>
    </row>
    <row r="12044" spans="43:44" x14ac:dyDescent="0.25">
      <c r="AQ12044" s="1026"/>
      <c r="AR12044" s="1027"/>
    </row>
    <row r="12045" spans="43:44" x14ac:dyDescent="0.25">
      <c r="AQ12045" s="1026"/>
      <c r="AR12045" s="1027"/>
    </row>
    <row r="12046" spans="43:44" x14ac:dyDescent="0.25">
      <c r="AQ12046" s="1026"/>
      <c r="AR12046" s="1027"/>
    </row>
    <row r="12047" spans="43:44" x14ac:dyDescent="0.25">
      <c r="AQ12047" s="1026"/>
      <c r="AR12047" s="1027"/>
    </row>
    <row r="12048" spans="43:44" x14ac:dyDescent="0.25">
      <c r="AQ12048" s="1026"/>
      <c r="AR12048" s="1027"/>
    </row>
    <row r="12049" spans="43:44" x14ac:dyDescent="0.25">
      <c r="AQ12049" s="1026"/>
      <c r="AR12049" s="1027"/>
    </row>
    <row r="12050" spans="43:44" x14ac:dyDescent="0.25">
      <c r="AQ12050" s="1026"/>
      <c r="AR12050" s="1027"/>
    </row>
    <row r="12051" spans="43:44" x14ac:dyDescent="0.25">
      <c r="AQ12051" s="1026"/>
      <c r="AR12051" s="1027"/>
    </row>
    <row r="12052" spans="43:44" x14ac:dyDescent="0.25">
      <c r="AQ12052" s="1026"/>
      <c r="AR12052" s="1027"/>
    </row>
    <row r="12053" spans="43:44" x14ac:dyDescent="0.25">
      <c r="AQ12053" s="1026"/>
      <c r="AR12053" s="1027"/>
    </row>
    <row r="12054" spans="43:44" x14ac:dyDescent="0.25">
      <c r="AQ12054" s="1026"/>
      <c r="AR12054" s="1027"/>
    </row>
    <row r="12055" spans="43:44" x14ac:dyDescent="0.25">
      <c r="AQ12055" s="1026"/>
      <c r="AR12055" s="1027"/>
    </row>
    <row r="12056" spans="43:44" x14ac:dyDescent="0.25">
      <c r="AQ12056" s="1026"/>
      <c r="AR12056" s="1027"/>
    </row>
    <row r="12057" spans="43:44" x14ac:dyDescent="0.25">
      <c r="AQ12057" s="1026"/>
      <c r="AR12057" s="1027"/>
    </row>
    <row r="12058" spans="43:44" x14ac:dyDescent="0.25">
      <c r="AQ12058" s="1026"/>
      <c r="AR12058" s="1027"/>
    </row>
    <row r="12059" spans="43:44" x14ac:dyDescent="0.25">
      <c r="AQ12059" s="1026"/>
      <c r="AR12059" s="1027"/>
    </row>
    <row r="12060" spans="43:44" x14ac:dyDescent="0.25">
      <c r="AQ12060" s="1026"/>
      <c r="AR12060" s="1027"/>
    </row>
    <row r="12061" spans="43:44" x14ac:dyDescent="0.25">
      <c r="AQ12061" s="1026"/>
      <c r="AR12061" s="1027"/>
    </row>
    <row r="12062" spans="43:44" x14ac:dyDescent="0.25">
      <c r="AQ12062" s="1026"/>
      <c r="AR12062" s="1027"/>
    </row>
    <row r="12063" spans="43:44" x14ac:dyDescent="0.25">
      <c r="AQ12063" s="1026"/>
      <c r="AR12063" s="1027"/>
    </row>
    <row r="12064" spans="43:44" x14ac:dyDescent="0.25">
      <c r="AQ12064" s="1026"/>
      <c r="AR12064" s="1027"/>
    </row>
    <row r="12065" spans="43:44" x14ac:dyDescent="0.25">
      <c r="AQ12065" s="1026"/>
      <c r="AR12065" s="1027"/>
    </row>
    <row r="12066" spans="43:44" x14ac:dyDescent="0.25">
      <c r="AQ12066" s="1026"/>
      <c r="AR12066" s="1027"/>
    </row>
    <row r="12067" spans="43:44" x14ac:dyDescent="0.25">
      <c r="AQ12067" s="1026"/>
      <c r="AR12067" s="1027"/>
    </row>
    <row r="12068" spans="43:44" x14ac:dyDescent="0.25">
      <c r="AQ12068" s="1026"/>
      <c r="AR12068" s="1027"/>
    </row>
    <row r="12069" spans="43:44" x14ac:dyDescent="0.25">
      <c r="AQ12069" s="1026"/>
      <c r="AR12069" s="1027"/>
    </row>
    <row r="12070" spans="43:44" x14ac:dyDescent="0.25">
      <c r="AQ12070" s="1026"/>
      <c r="AR12070" s="1027"/>
    </row>
    <row r="12071" spans="43:44" x14ac:dyDescent="0.25">
      <c r="AQ12071" s="1026"/>
      <c r="AR12071" s="1027"/>
    </row>
    <row r="12072" spans="43:44" x14ac:dyDescent="0.25">
      <c r="AQ12072" s="1026"/>
      <c r="AR12072" s="1027"/>
    </row>
    <row r="12073" spans="43:44" x14ac:dyDescent="0.25">
      <c r="AQ12073" s="1026"/>
      <c r="AR12073" s="1027"/>
    </row>
    <row r="12074" spans="43:44" x14ac:dyDescent="0.25">
      <c r="AQ12074" s="1026"/>
      <c r="AR12074" s="1027"/>
    </row>
    <row r="12075" spans="43:44" x14ac:dyDescent="0.25">
      <c r="AQ12075" s="1026"/>
      <c r="AR12075" s="1027"/>
    </row>
    <row r="12076" spans="43:44" x14ac:dyDescent="0.25">
      <c r="AQ12076" s="1026"/>
      <c r="AR12076" s="1027"/>
    </row>
    <row r="12077" spans="43:44" x14ac:dyDescent="0.25">
      <c r="AQ12077" s="1026"/>
      <c r="AR12077" s="1027"/>
    </row>
    <row r="12078" spans="43:44" x14ac:dyDescent="0.25">
      <c r="AQ12078" s="1026"/>
      <c r="AR12078" s="1027"/>
    </row>
    <row r="12079" spans="43:44" x14ac:dyDescent="0.25">
      <c r="AQ12079" s="1026"/>
      <c r="AR12079" s="1027"/>
    </row>
    <row r="12080" spans="43:44" x14ac:dyDescent="0.25">
      <c r="AQ12080" s="1026"/>
      <c r="AR12080" s="1027"/>
    </row>
    <row r="12081" spans="43:44" x14ac:dyDescent="0.25">
      <c r="AQ12081" s="1026"/>
      <c r="AR12081" s="1027"/>
    </row>
    <row r="12082" spans="43:44" x14ac:dyDescent="0.25">
      <c r="AQ12082" s="1026"/>
      <c r="AR12082" s="1027"/>
    </row>
    <row r="12083" spans="43:44" x14ac:dyDescent="0.25">
      <c r="AQ12083" s="1026"/>
      <c r="AR12083" s="1027"/>
    </row>
    <row r="12084" spans="43:44" x14ac:dyDescent="0.25">
      <c r="AQ12084" s="1026"/>
      <c r="AR12084" s="1027"/>
    </row>
    <row r="12085" spans="43:44" x14ac:dyDescent="0.25">
      <c r="AQ12085" s="1026"/>
      <c r="AR12085" s="1027"/>
    </row>
    <row r="12086" spans="43:44" x14ac:dyDescent="0.25">
      <c r="AQ12086" s="1026"/>
      <c r="AR12086" s="1027"/>
    </row>
    <row r="12087" spans="43:44" x14ac:dyDescent="0.25">
      <c r="AQ12087" s="1026"/>
      <c r="AR12087" s="1027"/>
    </row>
    <row r="12088" spans="43:44" x14ac:dyDescent="0.25">
      <c r="AQ12088" s="1026"/>
      <c r="AR12088" s="1027"/>
    </row>
    <row r="12089" spans="43:44" x14ac:dyDescent="0.25">
      <c r="AQ12089" s="1026"/>
      <c r="AR12089" s="1027"/>
    </row>
    <row r="12090" spans="43:44" x14ac:dyDescent="0.25">
      <c r="AQ12090" s="1026"/>
      <c r="AR12090" s="1027"/>
    </row>
    <row r="12091" spans="43:44" x14ac:dyDescent="0.25">
      <c r="AQ12091" s="1026"/>
      <c r="AR12091" s="1027"/>
    </row>
    <row r="12092" spans="43:44" x14ac:dyDescent="0.25">
      <c r="AQ12092" s="1026"/>
      <c r="AR12092" s="1027"/>
    </row>
    <row r="12093" spans="43:44" x14ac:dyDescent="0.25">
      <c r="AQ12093" s="1026"/>
      <c r="AR12093" s="1027"/>
    </row>
    <row r="12094" spans="43:44" x14ac:dyDescent="0.25">
      <c r="AQ12094" s="1026"/>
      <c r="AR12094" s="1027"/>
    </row>
    <row r="12095" spans="43:44" x14ac:dyDescent="0.25">
      <c r="AQ12095" s="1026"/>
      <c r="AR12095" s="1027"/>
    </row>
    <row r="12096" spans="43:44" x14ac:dyDescent="0.25">
      <c r="AQ12096" s="1026"/>
      <c r="AR12096" s="1027"/>
    </row>
    <row r="12097" spans="43:44" x14ac:dyDescent="0.25">
      <c r="AQ12097" s="1026"/>
      <c r="AR12097" s="1027"/>
    </row>
    <row r="12098" spans="43:44" x14ac:dyDescent="0.25">
      <c r="AQ12098" s="1026"/>
      <c r="AR12098" s="1027"/>
    </row>
    <row r="12099" spans="43:44" x14ac:dyDescent="0.25">
      <c r="AQ12099" s="1026"/>
      <c r="AR12099" s="1027"/>
    </row>
    <row r="12100" spans="43:44" x14ac:dyDescent="0.25">
      <c r="AQ12100" s="1026"/>
      <c r="AR12100" s="1027"/>
    </row>
    <row r="12101" spans="43:44" x14ac:dyDescent="0.25">
      <c r="AQ12101" s="1026"/>
      <c r="AR12101" s="1027"/>
    </row>
    <row r="12102" spans="43:44" x14ac:dyDescent="0.25">
      <c r="AQ12102" s="1026"/>
      <c r="AR12102" s="1027"/>
    </row>
    <row r="12103" spans="43:44" x14ac:dyDescent="0.25">
      <c r="AQ12103" s="1026"/>
      <c r="AR12103" s="1027"/>
    </row>
    <row r="12104" spans="43:44" x14ac:dyDescent="0.25">
      <c r="AQ12104" s="1026"/>
      <c r="AR12104" s="1027"/>
    </row>
    <row r="12105" spans="43:44" x14ac:dyDescent="0.25">
      <c r="AQ12105" s="1026"/>
      <c r="AR12105" s="1027"/>
    </row>
    <row r="12106" spans="43:44" x14ac:dyDescent="0.25">
      <c r="AQ12106" s="1026"/>
      <c r="AR12106" s="1027"/>
    </row>
    <row r="12107" spans="43:44" x14ac:dyDescent="0.25">
      <c r="AQ12107" s="1026"/>
      <c r="AR12107" s="1027"/>
    </row>
    <row r="12108" spans="43:44" x14ac:dyDescent="0.25">
      <c r="AQ12108" s="1026"/>
      <c r="AR12108" s="1027"/>
    </row>
    <row r="12109" spans="43:44" x14ac:dyDescent="0.25">
      <c r="AQ12109" s="1026"/>
      <c r="AR12109" s="1027"/>
    </row>
    <row r="12110" spans="43:44" x14ac:dyDescent="0.25">
      <c r="AQ12110" s="1026"/>
      <c r="AR12110" s="1027"/>
    </row>
    <row r="12111" spans="43:44" x14ac:dyDescent="0.25">
      <c r="AQ12111" s="1026"/>
      <c r="AR12111" s="1027"/>
    </row>
    <row r="12112" spans="43:44" x14ac:dyDescent="0.25">
      <c r="AQ12112" s="1026"/>
      <c r="AR12112" s="1027"/>
    </row>
    <row r="12113" spans="43:44" x14ac:dyDescent="0.25">
      <c r="AQ12113" s="1026"/>
      <c r="AR12113" s="1027"/>
    </row>
    <row r="12114" spans="43:44" x14ac:dyDescent="0.25">
      <c r="AQ12114" s="1026"/>
      <c r="AR12114" s="1027"/>
    </row>
    <row r="12115" spans="43:44" x14ac:dyDescent="0.25">
      <c r="AQ12115" s="1026"/>
      <c r="AR12115" s="1027"/>
    </row>
    <row r="12116" spans="43:44" x14ac:dyDescent="0.25">
      <c r="AQ12116" s="1026"/>
      <c r="AR12116" s="1027"/>
    </row>
    <row r="12117" spans="43:44" x14ac:dyDescent="0.25">
      <c r="AQ12117" s="1026"/>
      <c r="AR12117" s="1027"/>
    </row>
    <row r="12118" spans="43:44" x14ac:dyDescent="0.25">
      <c r="AQ12118" s="1026"/>
      <c r="AR12118" s="1027"/>
    </row>
    <row r="12119" spans="43:44" x14ac:dyDescent="0.25">
      <c r="AQ12119" s="1026"/>
      <c r="AR12119" s="1027"/>
    </row>
    <row r="12120" spans="43:44" x14ac:dyDescent="0.25">
      <c r="AQ12120" s="1026"/>
      <c r="AR12120" s="1027"/>
    </row>
    <row r="12121" spans="43:44" x14ac:dyDescent="0.25">
      <c r="AQ12121" s="1026"/>
      <c r="AR12121" s="1027"/>
    </row>
    <row r="12122" spans="43:44" x14ac:dyDescent="0.25">
      <c r="AQ12122" s="1026"/>
      <c r="AR12122" s="1027"/>
    </row>
    <row r="12123" spans="43:44" x14ac:dyDescent="0.25">
      <c r="AQ12123" s="1026"/>
      <c r="AR12123" s="1027"/>
    </row>
    <row r="12124" spans="43:44" x14ac:dyDescent="0.25">
      <c r="AQ12124" s="1026"/>
      <c r="AR12124" s="1027"/>
    </row>
    <row r="12125" spans="43:44" x14ac:dyDescent="0.25">
      <c r="AQ12125" s="1026"/>
      <c r="AR12125" s="1027"/>
    </row>
    <row r="12126" spans="43:44" x14ac:dyDescent="0.25">
      <c r="AQ12126" s="1026"/>
      <c r="AR12126" s="1027"/>
    </row>
    <row r="12127" spans="43:44" x14ac:dyDescent="0.25">
      <c r="AQ12127" s="1026"/>
      <c r="AR12127" s="1027"/>
    </row>
    <row r="12128" spans="43:44" x14ac:dyDescent="0.25">
      <c r="AQ12128" s="1026"/>
      <c r="AR12128" s="1027"/>
    </row>
    <row r="12129" spans="43:44" x14ac:dyDescent="0.25">
      <c r="AQ12129" s="1026"/>
      <c r="AR12129" s="1027"/>
    </row>
    <row r="12130" spans="43:44" x14ac:dyDescent="0.25">
      <c r="AQ12130" s="1026"/>
      <c r="AR12130" s="1027"/>
    </row>
    <row r="12131" spans="43:44" x14ac:dyDescent="0.25">
      <c r="AQ12131" s="1026"/>
      <c r="AR12131" s="1027"/>
    </row>
    <row r="12132" spans="43:44" x14ac:dyDescent="0.25">
      <c r="AQ12132" s="1026"/>
      <c r="AR12132" s="1027"/>
    </row>
    <row r="12133" spans="43:44" x14ac:dyDescent="0.25">
      <c r="AQ12133" s="1026"/>
      <c r="AR12133" s="1027"/>
    </row>
    <row r="12134" spans="43:44" x14ac:dyDescent="0.25">
      <c r="AQ12134" s="1026"/>
      <c r="AR12134" s="1027"/>
    </row>
    <row r="12135" spans="43:44" x14ac:dyDescent="0.25">
      <c r="AQ12135" s="1026"/>
      <c r="AR12135" s="1027"/>
    </row>
    <row r="12136" spans="43:44" x14ac:dyDescent="0.25">
      <c r="AQ12136" s="1026"/>
      <c r="AR12136" s="1027"/>
    </row>
    <row r="12137" spans="43:44" x14ac:dyDescent="0.25">
      <c r="AQ12137" s="1026"/>
      <c r="AR12137" s="1027"/>
    </row>
    <row r="12138" spans="43:44" x14ac:dyDescent="0.25">
      <c r="AQ12138" s="1026"/>
      <c r="AR12138" s="1027"/>
    </row>
    <row r="12139" spans="43:44" x14ac:dyDescent="0.25">
      <c r="AQ12139" s="1026"/>
      <c r="AR12139" s="1027"/>
    </row>
    <row r="12140" spans="43:44" x14ac:dyDescent="0.25">
      <c r="AQ12140" s="1026"/>
      <c r="AR12140" s="1027"/>
    </row>
    <row r="12141" spans="43:44" x14ac:dyDescent="0.25">
      <c r="AQ12141" s="1026"/>
      <c r="AR12141" s="1027"/>
    </row>
    <row r="12142" spans="43:44" x14ac:dyDescent="0.25">
      <c r="AQ12142" s="1026"/>
      <c r="AR12142" s="1027"/>
    </row>
    <row r="12143" spans="43:44" x14ac:dyDescent="0.25">
      <c r="AQ12143" s="1026"/>
      <c r="AR12143" s="1027"/>
    </row>
    <row r="12144" spans="43:44" x14ac:dyDescent="0.25">
      <c r="AQ12144" s="1026"/>
      <c r="AR12144" s="1027"/>
    </row>
    <row r="12145" spans="43:44" x14ac:dyDescent="0.25">
      <c r="AQ12145" s="1026"/>
      <c r="AR12145" s="1027"/>
    </row>
    <row r="12146" spans="43:44" x14ac:dyDescent="0.25">
      <c r="AQ12146" s="1026"/>
      <c r="AR12146" s="1027"/>
    </row>
    <row r="12147" spans="43:44" x14ac:dyDescent="0.25">
      <c r="AQ12147" s="1026"/>
      <c r="AR12147" s="1027"/>
    </row>
    <row r="12148" spans="43:44" x14ac:dyDescent="0.25">
      <c r="AQ12148" s="1026"/>
      <c r="AR12148" s="1027"/>
    </row>
    <row r="12149" spans="43:44" x14ac:dyDescent="0.25">
      <c r="AQ12149" s="1026"/>
      <c r="AR12149" s="1027"/>
    </row>
    <row r="12150" spans="43:44" x14ac:dyDescent="0.25">
      <c r="AQ12150" s="1026"/>
      <c r="AR12150" s="1027"/>
    </row>
    <row r="12151" spans="43:44" x14ac:dyDescent="0.25">
      <c r="AQ12151" s="1026"/>
      <c r="AR12151" s="1027"/>
    </row>
    <row r="12152" spans="43:44" x14ac:dyDescent="0.25">
      <c r="AQ12152" s="1026"/>
      <c r="AR12152" s="1027"/>
    </row>
    <row r="12153" spans="43:44" x14ac:dyDescent="0.25">
      <c r="AQ12153" s="1026"/>
      <c r="AR12153" s="1027"/>
    </row>
    <row r="12154" spans="43:44" x14ac:dyDescent="0.25">
      <c r="AQ12154" s="1026"/>
      <c r="AR12154" s="1027"/>
    </row>
    <row r="12155" spans="43:44" x14ac:dyDescent="0.25">
      <c r="AQ12155" s="1026"/>
      <c r="AR12155" s="1027"/>
    </row>
    <row r="12156" spans="43:44" x14ac:dyDescent="0.25">
      <c r="AQ12156" s="1026"/>
      <c r="AR12156" s="1027"/>
    </row>
    <row r="12157" spans="43:44" x14ac:dyDescent="0.25">
      <c r="AQ12157" s="1026"/>
      <c r="AR12157" s="1027"/>
    </row>
    <row r="12158" spans="43:44" x14ac:dyDescent="0.25">
      <c r="AQ12158" s="1026"/>
      <c r="AR12158" s="1027"/>
    </row>
    <row r="12159" spans="43:44" x14ac:dyDescent="0.25">
      <c r="AQ12159" s="1026"/>
      <c r="AR12159" s="1027"/>
    </row>
    <row r="12160" spans="43:44" x14ac:dyDescent="0.25">
      <c r="AQ12160" s="1026"/>
      <c r="AR12160" s="1027"/>
    </row>
    <row r="12161" spans="43:44" x14ac:dyDescent="0.25">
      <c r="AQ12161" s="1026"/>
      <c r="AR12161" s="1027"/>
    </row>
    <row r="12162" spans="43:44" x14ac:dyDescent="0.25">
      <c r="AQ12162" s="1026"/>
      <c r="AR12162" s="1027"/>
    </row>
    <row r="12163" spans="43:44" x14ac:dyDescent="0.25">
      <c r="AQ12163" s="1026"/>
      <c r="AR12163" s="1027"/>
    </row>
    <row r="12164" spans="43:44" x14ac:dyDescent="0.25">
      <c r="AQ12164" s="1026"/>
      <c r="AR12164" s="1027"/>
    </row>
    <row r="12165" spans="43:44" x14ac:dyDescent="0.25">
      <c r="AQ12165" s="1026"/>
      <c r="AR12165" s="1027"/>
    </row>
    <row r="12166" spans="43:44" x14ac:dyDescent="0.25">
      <c r="AQ12166" s="1026"/>
      <c r="AR12166" s="1027"/>
    </row>
    <row r="12167" spans="43:44" x14ac:dyDescent="0.25">
      <c r="AQ12167" s="1026"/>
      <c r="AR12167" s="1027"/>
    </row>
    <row r="12168" spans="43:44" x14ac:dyDescent="0.25">
      <c r="AQ12168" s="1026"/>
      <c r="AR12168" s="1027"/>
    </row>
    <row r="12169" spans="43:44" x14ac:dyDescent="0.25">
      <c r="AQ12169" s="1026"/>
      <c r="AR12169" s="1027"/>
    </row>
    <row r="12170" spans="43:44" x14ac:dyDescent="0.25">
      <c r="AQ12170" s="1026"/>
      <c r="AR12170" s="1027"/>
    </row>
    <row r="12171" spans="43:44" x14ac:dyDescent="0.25">
      <c r="AQ12171" s="1026"/>
      <c r="AR12171" s="1027"/>
    </row>
    <row r="12172" spans="43:44" x14ac:dyDescent="0.25">
      <c r="AQ12172" s="1026"/>
      <c r="AR12172" s="1027"/>
    </row>
    <row r="12173" spans="43:44" x14ac:dyDescent="0.25">
      <c r="AQ12173" s="1026"/>
      <c r="AR12173" s="1027"/>
    </row>
    <row r="12174" spans="43:44" x14ac:dyDescent="0.25">
      <c r="AQ12174" s="1026"/>
      <c r="AR12174" s="1027"/>
    </row>
    <row r="12175" spans="43:44" x14ac:dyDescent="0.25">
      <c r="AQ12175" s="1026"/>
      <c r="AR12175" s="1027"/>
    </row>
    <row r="12176" spans="43:44" x14ac:dyDescent="0.25">
      <c r="AQ12176" s="1026"/>
      <c r="AR12176" s="1027"/>
    </row>
    <row r="12177" spans="43:44" x14ac:dyDescent="0.25">
      <c r="AQ12177" s="1026"/>
      <c r="AR12177" s="1027"/>
    </row>
    <row r="12178" spans="43:44" x14ac:dyDescent="0.25">
      <c r="AQ12178" s="1026"/>
      <c r="AR12178" s="1027"/>
    </row>
    <row r="12179" spans="43:44" x14ac:dyDescent="0.25">
      <c r="AQ12179" s="1026"/>
      <c r="AR12179" s="1027"/>
    </row>
    <row r="12180" spans="43:44" x14ac:dyDescent="0.25">
      <c r="AQ12180" s="1026"/>
      <c r="AR12180" s="1027"/>
    </row>
    <row r="12181" spans="43:44" x14ac:dyDescent="0.25">
      <c r="AQ12181" s="1026"/>
      <c r="AR12181" s="1027"/>
    </row>
    <row r="12182" spans="43:44" x14ac:dyDescent="0.25">
      <c r="AQ12182" s="1026"/>
      <c r="AR12182" s="1027"/>
    </row>
    <row r="12183" spans="43:44" x14ac:dyDescent="0.25">
      <c r="AQ12183" s="1026"/>
      <c r="AR12183" s="1027"/>
    </row>
    <row r="12184" spans="43:44" x14ac:dyDescent="0.25">
      <c r="AQ12184" s="1026"/>
      <c r="AR12184" s="1027"/>
    </row>
    <row r="12185" spans="43:44" x14ac:dyDescent="0.25">
      <c r="AQ12185" s="1026"/>
      <c r="AR12185" s="1027"/>
    </row>
    <row r="12186" spans="43:44" x14ac:dyDescent="0.25">
      <c r="AQ12186" s="1026"/>
      <c r="AR12186" s="1027"/>
    </row>
    <row r="12187" spans="43:44" x14ac:dyDescent="0.25">
      <c r="AQ12187" s="1026"/>
      <c r="AR12187" s="1027"/>
    </row>
    <row r="12188" spans="43:44" x14ac:dyDescent="0.25">
      <c r="AQ12188" s="1026"/>
      <c r="AR12188" s="1027"/>
    </row>
    <row r="12189" spans="43:44" x14ac:dyDescent="0.25">
      <c r="AQ12189" s="1026"/>
      <c r="AR12189" s="1027"/>
    </row>
    <row r="12190" spans="43:44" x14ac:dyDescent="0.25">
      <c r="AQ12190" s="1026"/>
      <c r="AR12190" s="1027"/>
    </row>
    <row r="12191" spans="43:44" x14ac:dyDescent="0.25">
      <c r="AQ12191" s="1026"/>
      <c r="AR12191" s="1027"/>
    </row>
    <row r="12192" spans="43:44" x14ac:dyDescent="0.25">
      <c r="AQ12192" s="1026"/>
      <c r="AR12192" s="1027"/>
    </row>
    <row r="12193" spans="43:44" x14ac:dyDescent="0.25">
      <c r="AQ12193" s="1026"/>
      <c r="AR12193" s="1027"/>
    </row>
    <row r="12194" spans="43:44" x14ac:dyDescent="0.25">
      <c r="AQ12194" s="1026"/>
      <c r="AR12194" s="1027"/>
    </row>
    <row r="12195" spans="43:44" x14ac:dyDescent="0.25">
      <c r="AQ12195" s="1026"/>
      <c r="AR12195" s="1027"/>
    </row>
    <row r="12196" spans="43:44" x14ac:dyDescent="0.25">
      <c r="AQ12196" s="1026"/>
      <c r="AR12196" s="1027"/>
    </row>
    <row r="12197" spans="43:44" x14ac:dyDescent="0.25">
      <c r="AQ12197" s="1026"/>
      <c r="AR12197" s="1027"/>
    </row>
    <row r="12198" spans="43:44" x14ac:dyDescent="0.25">
      <c r="AQ12198" s="1026"/>
      <c r="AR12198" s="1027"/>
    </row>
    <row r="12199" spans="43:44" x14ac:dyDescent="0.25">
      <c r="AQ12199" s="1026"/>
      <c r="AR12199" s="1027"/>
    </row>
    <row r="12200" spans="43:44" x14ac:dyDescent="0.25">
      <c r="AQ12200" s="1026"/>
      <c r="AR12200" s="1027"/>
    </row>
    <row r="12201" spans="43:44" x14ac:dyDescent="0.25">
      <c r="AQ12201" s="1026"/>
      <c r="AR12201" s="1027"/>
    </row>
    <row r="12202" spans="43:44" x14ac:dyDescent="0.25">
      <c r="AQ12202" s="1026"/>
      <c r="AR12202" s="1027"/>
    </row>
    <row r="12203" spans="43:44" x14ac:dyDescent="0.25">
      <c r="AQ12203" s="1026"/>
      <c r="AR12203" s="1027"/>
    </row>
    <row r="12204" spans="43:44" x14ac:dyDescent="0.25">
      <c r="AQ12204" s="1026"/>
      <c r="AR12204" s="1027"/>
    </row>
    <row r="12205" spans="43:44" x14ac:dyDescent="0.25">
      <c r="AQ12205" s="1026"/>
      <c r="AR12205" s="1027"/>
    </row>
    <row r="12206" spans="43:44" x14ac:dyDescent="0.25">
      <c r="AQ12206" s="1026"/>
      <c r="AR12206" s="1027"/>
    </row>
    <row r="12207" spans="43:44" x14ac:dyDescent="0.25">
      <c r="AQ12207" s="1026"/>
      <c r="AR12207" s="1027"/>
    </row>
    <row r="12208" spans="43:44" x14ac:dyDescent="0.25">
      <c r="AQ12208" s="1026"/>
      <c r="AR12208" s="1027"/>
    </row>
    <row r="12209" spans="43:44" x14ac:dyDescent="0.25">
      <c r="AQ12209" s="1026"/>
      <c r="AR12209" s="1027"/>
    </row>
    <row r="12210" spans="43:44" x14ac:dyDescent="0.25">
      <c r="AQ12210" s="1026"/>
      <c r="AR12210" s="1027"/>
    </row>
    <row r="12211" spans="43:44" x14ac:dyDescent="0.25">
      <c r="AQ12211" s="1026"/>
      <c r="AR12211" s="1027"/>
    </row>
    <row r="12212" spans="43:44" x14ac:dyDescent="0.25">
      <c r="AQ12212" s="1026"/>
      <c r="AR12212" s="1027"/>
    </row>
    <row r="12213" spans="43:44" x14ac:dyDescent="0.25">
      <c r="AQ12213" s="1026"/>
      <c r="AR12213" s="1027"/>
    </row>
    <row r="12214" spans="43:44" x14ac:dyDescent="0.25">
      <c r="AQ12214" s="1026"/>
      <c r="AR12214" s="1027"/>
    </row>
    <row r="12215" spans="43:44" x14ac:dyDescent="0.25">
      <c r="AQ12215" s="1026"/>
      <c r="AR12215" s="1027"/>
    </row>
    <row r="12216" spans="43:44" x14ac:dyDescent="0.25">
      <c r="AQ12216" s="1026"/>
      <c r="AR12216" s="1027"/>
    </row>
    <row r="12217" spans="43:44" x14ac:dyDescent="0.25">
      <c r="AQ12217" s="1026"/>
      <c r="AR12217" s="1027"/>
    </row>
    <row r="12218" spans="43:44" x14ac:dyDescent="0.25">
      <c r="AQ12218" s="1026"/>
      <c r="AR12218" s="1027"/>
    </row>
    <row r="12219" spans="43:44" x14ac:dyDescent="0.25">
      <c r="AQ12219" s="1026"/>
      <c r="AR12219" s="1027"/>
    </row>
    <row r="12220" spans="43:44" x14ac:dyDescent="0.25">
      <c r="AQ12220" s="1026"/>
      <c r="AR12220" s="1027"/>
    </row>
    <row r="12221" spans="43:44" x14ac:dyDescent="0.25">
      <c r="AQ12221" s="1026"/>
      <c r="AR12221" s="1027"/>
    </row>
    <row r="12222" spans="43:44" x14ac:dyDescent="0.25">
      <c r="AQ12222" s="1026"/>
      <c r="AR12222" s="1027"/>
    </row>
    <row r="12223" spans="43:44" x14ac:dyDescent="0.25">
      <c r="AQ12223" s="1026"/>
      <c r="AR12223" s="1027"/>
    </row>
    <row r="12224" spans="43:44" x14ac:dyDescent="0.25">
      <c r="AQ12224" s="1026"/>
      <c r="AR12224" s="1027"/>
    </row>
    <row r="12225" spans="43:44" x14ac:dyDescent="0.25">
      <c r="AQ12225" s="1026"/>
      <c r="AR12225" s="1027"/>
    </row>
    <row r="12226" spans="43:44" x14ac:dyDescent="0.25">
      <c r="AQ12226" s="1026"/>
      <c r="AR12226" s="1027"/>
    </row>
    <row r="12227" spans="43:44" x14ac:dyDescent="0.25">
      <c r="AQ12227" s="1026"/>
      <c r="AR12227" s="1027"/>
    </row>
    <row r="12228" spans="43:44" x14ac:dyDescent="0.25">
      <c r="AQ12228" s="1026"/>
      <c r="AR12228" s="1027"/>
    </row>
    <row r="12229" spans="43:44" x14ac:dyDescent="0.25">
      <c r="AQ12229" s="1026"/>
      <c r="AR12229" s="1027"/>
    </row>
    <row r="12230" spans="43:44" x14ac:dyDescent="0.25">
      <c r="AQ12230" s="1026"/>
      <c r="AR12230" s="1027"/>
    </row>
    <row r="12231" spans="43:44" x14ac:dyDescent="0.25">
      <c r="AQ12231" s="1026"/>
      <c r="AR12231" s="1027"/>
    </row>
    <row r="12232" spans="43:44" x14ac:dyDescent="0.25">
      <c r="AQ12232" s="1026"/>
      <c r="AR12232" s="1027"/>
    </row>
    <row r="12233" spans="43:44" x14ac:dyDescent="0.25">
      <c r="AQ12233" s="1026"/>
      <c r="AR12233" s="1027"/>
    </row>
    <row r="12234" spans="43:44" x14ac:dyDescent="0.25">
      <c r="AQ12234" s="1026"/>
      <c r="AR12234" s="1027"/>
    </row>
    <row r="12235" spans="43:44" x14ac:dyDescent="0.25">
      <c r="AQ12235" s="1026"/>
      <c r="AR12235" s="1027"/>
    </row>
    <row r="12236" spans="43:44" x14ac:dyDescent="0.25">
      <c r="AQ12236" s="1026"/>
      <c r="AR12236" s="1027"/>
    </row>
    <row r="12237" spans="43:44" x14ac:dyDescent="0.25">
      <c r="AQ12237" s="1026"/>
      <c r="AR12237" s="1027"/>
    </row>
    <row r="12238" spans="43:44" x14ac:dyDescent="0.25">
      <c r="AQ12238" s="1026"/>
      <c r="AR12238" s="1027"/>
    </row>
    <row r="12239" spans="43:44" x14ac:dyDescent="0.25">
      <c r="AQ12239" s="1026"/>
      <c r="AR12239" s="1027"/>
    </row>
    <row r="12240" spans="43:44" x14ac:dyDescent="0.25">
      <c r="AQ12240" s="1026"/>
      <c r="AR12240" s="1027"/>
    </row>
    <row r="12241" spans="43:44" x14ac:dyDescent="0.25">
      <c r="AQ12241" s="1026"/>
      <c r="AR12241" s="1027"/>
    </row>
    <row r="12242" spans="43:44" x14ac:dyDescent="0.25">
      <c r="AQ12242" s="1026"/>
      <c r="AR12242" s="1027"/>
    </row>
    <row r="12243" spans="43:44" x14ac:dyDescent="0.25">
      <c r="AQ12243" s="1026"/>
      <c r="AR12243" s="1027"/>
    </row>
    <row r="12244" spans="43:44" x14ac:dyDescent="0.25">
      <c r="AQ12244" s="1026"/>
      <c r="AR12244" s="1027"/>
    </row>
    <row r="12245" spans="43:44" x14ac:dyDescent="0.25">
      <c r="AQ12245" s="1026"/>
      <c r="AR12245" s="1027"/>
    </row>
    <row r="12246" spans="43:44" x14ac:dyDescent="0.25">
      <c r="AQ12246" s="1026"/>
      <c r="AR12246" s="1027"/>
    </row>
    <row r="12247" spans="43:44" x14ac:dyDescent="0.25">
      <c r="AQ12247" s="1026"/>
      <c r="AR12247" s="1027"/>
    </row>
    <row r="12248" spans="43:44" x14ac:dyDescent="0.25">
      <c r="AQ12248" s="1026"/>
      <c r="AR12248" s="1027"/>
    </row>
    <row r="12249" spans="43:44" x14ac:dyDescent="0.25">
      <c r="AQ12249" s="1026"/>
      <c r="AR12249" s="1027"/>
    </row>
    <row r="12250" spans="43:44" x14ac:dyDescent="0.25">
      <c r="AQ12250" s="1026"/>
      <c r="AR12250" s="1027"/>
    </row>
    <row r="12251" spans="43:44" x14ac:dyDescent="0.25">
      <c r="AQ12251" s="1026"/>
      <c r="AR12251" s="1027"/>
    </row>
    <row r="12252" spans="43:44" x14ac:dyDescent="0.25">
      <c r="AQ12252" s="1026"/>
      <c r="AR12252" s="1027"/>
    </row>
    <row r="12253" spans="43:44" x14ac:dyDescent="0.25">
      <c r="AQ12253" s="1026"/>
      <c r="AR12253" s="1027"/>
    </row>
    <row r="12254" spans="43:44" x14ac:dyDescent="0.25">
      <c r="AQ12254" s="1026"/>
      <c r="AR12254" s="1027"/>
    </row>
    <row r="12255" spans="43:44" x14ac:dyDescent="0.25">
      <c r="AQ12255" s="1026"/>
      <c r="AR12255" s="1027"/>
    </row>
    <row r="12256" spans="43:44" x14ac:dyDescent="0.25">
      <c r="AQ12256" s="1026"/>
      <c r="AR12256" s="1027"/>
    </row>
    <row r="12257" spans="43:44" x14ac:dyDescent="0.25">
      <c r="AQ12257" s="1026"/>
      <c r="AR12257" s="1027"/>
    </row>
    <row r="12258" spans="43:44" x14ac:dyDescent="0.25">
      <c r="AQ12258" s="1026"/>
      <c r="AR12258" s="1027"/>
    </row>
    <row r="12259" spans="43:44" x14ac:dyDescent="0.25">
      <c r="AQ12259" s="1026"/>
      <c r="AR12259" s="1027"/>
    </row>
    <row r="12260" spans="43:44" x14ac:dyDescent="0.25">
      <c r="AQ12260" s="1026"/>
      <c r="AR12260" s="1027"/>
    </row>
    <row r="12261" spans="43:44" x14ac:dyDescent="0.25">
      <c r="AQ12261" s="1026"/>
      <c r="AR12261" s="1027"/>
    </row>
    <row r="12262" spans="43:44" x14ac:dyDescent="0.25">
      <c r="AQ12262" s="1026"/>
      <c r="AR12262" s="1027"/>
    </row>
    <row r="12263" spans="43:44" x14ac:dyDescent="0.25">
      <c r="AQ12263" s="1026"/>
      <c r="AR12263" s="1027"/>
    </row>
    <row r="12264" spans="43:44" x14ac:dyDescent="0.25">
      <c r="AQ12264" s="1026"/>
      <c r="AR12264" s="1027"/>
    </row>
    <row r="12265" spans="43:44" x14ac:dyDescent="0.25">
      <c r="AQ12265" s="1026"/>
      <c r="AR12265" s="1027"/>
    </row>
    <row r="12266" spans="43:44" x14ac:dyDescent="0.25">
      <c r="AQ12266" s="1026"/>
      <c r="AR12266" s="1027"/>
    </row>
    <row r="12267" spans="43:44" x14ac:dyDescent="0.25">
      <c r="AQ12267" s="1026"/>
      <c r="AR12267" s="1027"/>
    </row>
    <row r="12268" spans="43:44" x14ac:dyDescent="0.25">
      <c r="AQ12268" s="1026"/>
      <c r="AR12268" s="1027"/>
    </row>
    <row r="12269" spans="43:44" x14ac:dyDescent="0.25">
      <c r="AQ12269" s="1026"/>
      <c r="AR12269" s="1027"/>
    </row>
    <row r="12270" spans="43:44" x14ac:dyDescent="0.25">
      <c r="AQ12270" s="1026"/>
      <c r="AR12270" s="1027"/>
    </row>
    <row r="12271" spans="43:44" x14ac:dyDescent="0.25">
      <c r="AQ12271" s="1026"/>
      <c r="AR12271" s="1027"/>
    </row>
    <row r="12272" spans="43:44" x14ac:dyDescent="0.25">
      <c r="AQ12272" s="1026"/>
      <c r="AR12272" s="1027"/>
    </row>
    <row r="12273" spans="43:44" x14ac:dyDescent="0.25">
      <c r="AQ12273" s="1026"/>
      <c r="AR12273" s="1027"/>
    </row>
    <row r="12274" spans="43:44" x14ac:dyDescent="0.25">
      <c r="AQ12274" s="1026"/>
      <c r="AR12274" s="1027"/>
    </row>
    <row r="12275" spans="43:44" x14ac:dyDescent="0.25">
      <c r="AQ12275" s="1026"/>
      <c r="AR12275" s="1027"/>
    </row>
    <row r="12276" spans="43:44" x14ac:dyDescent="0.25">
      <c r="AQ12276" s="1026"/>
      <c r="AR12276" s="1027"/>
    </row>
    <row r="12277" spans="43:44" x14ac:dyDescent="0.25">
      <c r="AQ12277" s="1026"/>
      <c r="AR12277" s="1027"/>
    </row>
    <row r="12278" spans="43:44" x14ac:dyDescent="0.25">
      <c r="AQ12278" s="1026"/>
      <c r="AR12278" s="1027"/>
    </row>
    <row r="12279" spans="43:44" x14ac:dyDescent="0.25">
      <c r="AQ12279" s="1026"/>
      <c r="AR12279" s="1027"/>
    </row>
    <row r="12280" spans="43:44" x14ac:dyDescent="0.25">
      <c r="AQ12280" s="1026"/>
      <c r="AR12280" s="1027"/>
    </row>
    <row r="12281" spans="43:44" x14ac:dyDescent="0.25">
      <c r="AQ12281" s="1026"/>
      <c r="AR12281" s="1027"/>
    </row>
    <row r="12282" spans="43:44" x14ac:dyDescent="0.25">
      <c r="AQ12282" s="1026"/>
      <c r="AR12282" s="1027"/>
    </row>
    <row r="12283" spans="43:44" x14ac:dyDescent="0.25">
      <c r="AQ12283" s="1026"/>
      <c r="AR12283" s="1027"/>
    </row>
    <row r="12284" spans="43:44" x14ac:dyDescent="0.25">
      <c r="AQ12284" s="1026"/>
      <c r="AR12284" s="1027"/>
    </row>
    <row r="12285" spans="43:44" x14ac:dyDescent="0.25">
      <c r="AQ12285" s="1026"/>
      <c r="AR12285" s="1027"/>
    </row>
    <row r="12286" spans="43:44" x14ac:dyDescent="0.25">
      <c r="AQ12286" s="1026"/>
      <c r="AR12286" s="1027"/>
    </row>
    <row r="12287" spans="43:44" x14ac:dyDescent="0.25">
      <c r="AQ12287" s="1026"/>
      <c r="AR12287" s="1027"/>
    </row>
    <row r="12288" spans="43:44" x14ac:dyDescent="0.25">
      <c r="AQ12288" s="1026"/>
      <c r="AR12288" s="1027"/>
    </row>
    <row r="12289" spans="43:44" x14ac:dyDescent="0.25">
      <c r="AQ12289" s="1026"/>
      <c r="AR12289" s="1027"/>
    </row>
    <row r="12290" spans="43:44" x14ac:dyDescent="0.25">
      <c r="AQ12290" s="1026"/>
      <c r="AR12290" s="1027"/>
    </row>
    <row r="12291" spans="43:44" x14ac:dyDescent="0.25">
      <c r="AQ12291" s="1026"/>
      <c r="AR12291" s="1027"/>
    </row>
    <row r="12292" spans="43:44" x14ac:dyDescent="0.25">
      <c r="AQ12292" s="1026"/>
      <c r="AR12292" s="1027"/>
    </row>
    <row r="12293" spans="43:44" x14ac:dyDescent="0.25">
      <c r="AQ12293" s="1026"/>
      <c r="AR12293" s="1027"/>
    </row>
    <row r="12294" spans="43:44" x14ac:dyDescent="0.25">
      <c r="AQ12294" s="1026"/>
      <c r="AR12294" s="1027"/>
    </row>
    <row r="12295" spans="43:44" x14ac:dyDescent="0.25">
      <c r="AQ12295" s="1026"/>
      <c r="AR12295" s="1027"/>
    </row>
    <row r="12296" spans="43:44" x14ac:dyDescent="0.25">
      <c r="AQ12296" s="1026"/>
      <c r="AR12296" s="1027"/>
    </row>
    <row r="12297" spans="43:44" x14ac:dyDescent="0.25">
      <c r="AQ12297" s="1026"/>
      <c r="AR12297" s="1027"/>
    </row>
    <row r="12298" spans="43:44" x14ac:dyDescent="0.25">
      <c r="AQ12298" s="1026"/>
      <c r="AR12298" s="1027"/>
    </row>
    <row r="12299" spans="43:44" x14ac:dyDescent="0.25">
      <c r="AQ12299" s="1026"/>
      <c r="AR12299" s="1027"/>
    </row>
    <row r="12300" spans="43:44" x14ac:dyDescent="0.25">
      <c r="AQ12300" s="1026"/>
      <c r="AR12300" s="1027"/>
    </row>
    <row r="12301" spans="43:44" x14ac:dyDescent="0.25">
      <c r="AQ12301" s="1026"/>
      <c r="AR12301" s="1027"/>
    </row>
    <row r="12302" spans="43:44" x14ac:dyDescent="0.25">
      <c r="AQ12302" s="1026"/>
      <c r="AR12302" s="1027"/>
    </row>
    <row r="12303" spans="43:44" x14ac:dyDescent="0.25">
      <c r="AQ12303" s="1026"/>
      <c r="AR12303" s="1027"/>
    </row>
    <row r="12304" spans="43:44" x14ac:dyDescent="0.25">
      <c r="AQ12304" s="1026"/>
      <c r="AR12304" s="1027"/>
    </row>
    <row r="12305" spans="43:44" x14ac:dyDescent="0.25">
      <c r="AQ12305" s="1026"/>
      <c r="AR12305" s="1027"/>
    </row>
    <row r="12306" spans="43:44" x14ac:dyDescent="0.25">
      <c r="AQ12306" s="1026"/>
      <c r="AR12306" s="1027"/>
    </row>
    <row r="12307" spans="43:44" x14ac:dyDescent="0.25">
      <c r="AQ12307" s="1026"/>
      <c r="AR12307" s="1027"/>
    </row>
    <row r="12308" spans="43:44" x14ac:dyDescent="0.25">
      <c r="AQ12308" s="1026"/>
      <c r="AR12308" s="1027"/>
    </row>
    <row r="12309" spans="43:44" x14ac:dyDescent="0.25">
      <c r="AQ12309" s="1026"/>
      <c r="AR12309" s="1027"/>
    </row>
    <row r="12310" spans="43:44" x14ac:dyDescent="0.25">
      <c r="AQ12310" s="1026"/>
      <c r="AR12310" s="1027"/>
    </row>
    <row r="12311" spans="43:44" x14ac:dyDescent="0.25">
      <c r="AQ12311" s="1026"/>
      <c r="AR12311" s="1027"/>
    </row>
    <row r="12312" spans="43:44" x14ac:dyDescent="0.25">
      <c r="AQ12312" s="1026"/>
      <c r="AR12312" s="1027"/>
    </row>
    <row r="12313" spans="43:44" x14ac:dyDescent="0.25">
      <c r="AQ12313" s="1026"/>
      <c r="AR12313" s="1027"/>
    </row>
    <row r="12314" spans="43:44" x14ac:dyDescent="0.25">
      <c r="AQ12314" s="1026"/>
      <c r="AR12314" s="1027"/>
    </row>
    <row r="12315" spans="43:44" x14ac:dyDescent="0.25">
      <c r="AQ12315" s="1026"/>
      <c r="AR12315" s="1027"/>
    </row>
    <row r="12316" spans="43:44" x14ac:dyDescent="0.25">
      <c r="AQ12316" s="1026"/>
      <c r="AR12316" s="1027"/>
    </row>
    <row r="12317" spans="43:44" x14ac:dyDescent="0.25">
      <c r="AQ12317" s="1026"/>
      <c r="AR12317" s="1027"/>
    </row>
    <row r="12318" spans="43:44" x14ac:dyDescent="0.25">
      <c r="AQ12318" s="1026"/>
      <c r="AR12318" s="1027"/>
    </row>
    <row r="12319" spans="43:44" x14ac:dyDescent="0.25">
      <c r="AQ12319" s="1026"/>
      <c r="AR12319" s="1027"/>
    </row>
    <row r="12320" spans="43:44" x14ac:dyDescent="0.25">
      <c r="AQ12320" s="1026"/>
      <c r="AR12320" s="1027"/>
    </row>
    <row r="12321" spans="43:44" x14ac:dyDescent="0.25">
      <c r="AQ12321" s="1026"/>
      <c r="AR12321" s="1027"/>
    </row>
    <row r="12322" spans="43:44" x14ac:dyDescent="0.25">
      <c r="AQ12322" s="1026"/>
      <c r="AR12322" s="1027"/>
    </row>
    <row r="12323" spans="43:44" x14ac:dyDescent="0.25">
      <c r="AQ12323" s="1026"/>
      <c r="AR12323" s="1027"/>
    </row>
    <row r="12324" spans="43:44" x14ac:dyDescent="0.25">
      <c r="AQ12324" s="1026"/>
      <c r="AR12324" s="1027"/>
    </row>
    <row r="12325" spans="43:44" x14ac:dyDescent="0.25">
      <c r="AQ12325" s="1026"/>
      <c r="AR12325" s="1027"/>
    </row>
    <row r="12326" spans="43:44" x14ac:dyDescent="0.25">
      <c r="AQ12326" s="1026"/>
      <c r="AR12326" s="1027"/>
    </row>
    <row r="12327" spans="43:44" x14ac:dyDescent="0.25">
      <c r="AQ12327" s="1026"/>
      <c r="AR12327" s="1027"/>
    </row>
    <row r="12328" spans="43:44" x14ac:dyDescent="0.25">
      <c r="AQ12328" s="1026"/>
      <c r="AR12328" s="1027"/>
    </row>
    <row r="12329" spans="43:44" x14ac:dyDescent="0.25">
      <c r="AQ12329" s="1026"/>
      <c r="AR12329" s="1027"/>
    </row>
    <row r="12330" spans="43:44" x14ac:dyDescent="0.25">
      <c r="AQ12330" s="1026"/>
      <c r="AR12330" s="1027"/>
    </row>
    <row r="12331" spans="43:44" x14ac:dyDescent="0.25">
      <c r="AQ12331" s="1026"/>
      <c r="AR12331" s="1027"/>
    </row>
    <row r="12332" spans="43:44" x14ac:dyDescent="0.25">
      <c r="AQ12332" s="1026"/>
      <c r="AR12332" s="1027"/>
    </row>
    <row r="12333" spans="43:44" x14ac:dyDescent="0.25">
      <c r="AQ12333" s="1026"/>
      <c r="AR12333" s="1027"/>
    </row>
    <row r="12334" spans="43:44" x14ac:dyDescent="0.25">
      <c r="AQ12334" s="1026"/>
      <c r="AR12334" s="1027"/>
    </row>
    <row r="12335" spans="43:44" x14ac:dyDescent="0.25">
      <c r="AQ12335" s="1026"/>
      <c r="AR12335" s="1027"/>
    </row>
    <row r="12336" spans="43:44" x14ac:dyDescent="0.25">
      <c r="AQ12336" s="1026"/>
      <c r="AR12336" s="1027"/>
    </row>
    <row r="12337" spans="43:44" x14ac:dyDescent="0.25">
      <c r="AQ12337" s="1026"/>
      <c r="AR12337" s="1027"/>
    </row>
    <row r="12338" spans="43:44" x14ac:dyDescent="0.25">
      <c r="AQ12338" s="1026"/>
      <c r="AR12338" s="1027"/>
    </row>
    <row r="12339" spans="43:44" x14ac:dyDescent="0.25">
      <c r="AQ12339" s="1026"/>
      <c r="AR12339" s="1027"/>
    </row>
    <row r="12340" spans="43:44" x14ac:dyDescent="0.25">
      <c r="AQ12340" s="1026"/>
      <c r="AR12340" s="1027"/>
    </row>
    <row r="12341" spans="43:44" x14ac:dyDescent="0.25">
      <c r="AQ12341" s="1026"/>
      <c r="AR12341" s="1027"/>
    </row>
    <row r="12342" spans="43:44" x14ac:dyDescent="0.25">
      <c r="AQ12342" s="1026"/>
      <c r="AR12342" s="1027"/>
    </row>
    <row r="12343" spans="43:44" x14ac:dyDescent="0.25">
      <c r="AQ12343" s="1026"/>
      <c r="AR12343" s="1027"/>
    </row>
    <row r="12344" spans="43:44" x14ac:dyDescent="0.25">
      <c r="AQ12344" s="1026"/>
      <c r="AR12344" s="1027"/>
    </row>
    <row r="12345" spans="43:44" x14ac:dyDescent="0.25">
      <c r="AQ12345" s="1026"/>
      <c r="AR12345" s="1027"/>
    </row>
    <row r="12346" spans="43:44" x14ac:dyDescent="0.25">
      <c r="AQ12346" s="1026"/>
      <c r="AR12346" s="1027"/>
    </row>
    <row r="12347" spans="43:44" x14ac:dyDescent="0.25">
      <c r="AQ12347" s="1026"/>
      <c r="AR12347" s="1027"/>
    </row>
    <row r="12348" spans="43:44" x14ac:dyDescent="0.25">
      <c r="AQ12348" s="1026"/>
      <c r="AR12348" s="1027"/>
    </row>
    <row r="12349" spans="43:44" x14ac:dyDescent="0.25">
      <c r="AQ12349" s="1026"/>
      <c r="AR12349" s="1027"/>
    </row>
    <row r="12350" spans="43:44" x14ac:dyDescent="0.25">
      <c r="AQ12350" s="1026"/>
      <c r="AR12350" s="1027"/>
    </row>
    <row r="12351" spans="43:44" x14ac:dyDescent="0.25">
      <c r="AQ12351" s="1026"/>
      <c r="AR12351" s="1027"/>
    </row>
    <row r="12352" spans="43:44" x14ac:dyDescent="0.25">
      <c r="AQ12352" s="1026"/>
      <c r="AR12352" s="1027"/>
    </row>
    <row r="12353" spans="43:44" x14ac:dyDescent="0.25">
      <c r="AQ12353" s="1026"/>
      <c r="AR12353" s="1027"/>
    </row>
    <row r="12354" spans="43:44" x14ac:dyDescent="0.25">
      <c r="AQ12354" s="1026"/>
      <c r="AR12354" s="1027"/>
    </row>
    <row r="12355" spans="43:44" x14ac:dyDescent="0.25">
      <c r="AQ12355" s="1026"/>
      <c r="AR12355" s="1027"/>
    </row>
    <row r="12356" spans="43:44" x14ac:dyDescent="0.25">
      <c r="AQ12356" s="1026"/>
      <c r="AR12356" s="1027"/>
    </row>
    <row r="12357" spans="43:44" x14ac:dyDescent="0.25">
      <c r="AQ12357" s="1026"/>
      <c r="AR12357" s="1027"/>
    </row>
    <row r="12358" spans="43:44" x14ac:dyDescent="0.25">
      <c r="AQ12358" s="1026"/>
      <c r="AR12358" s="1027"/>
    </row>
    <row r="12359" spans="43:44" x14ac:dyDescent="0.25">
      <c r="AQ12359" s="1026"/>
      <c r="AR12359" s="1027"/>
    </row>
    <row r="12360" spans="43:44" x14ac:dyDescent="0.25">
      <c r="AQ12360" s="1026"/>
      <c r="AR12360" s="1027"/>
    </row>
    <row r="12361" spans="43:44" x14ac:dyDescent="0.25">
      <c r="AQ12361" s="1026"/>
      <c r="AR12361" s="1027"/>
    </row>
    <row r="12362" spans="43:44" x14ac:dyDescent="0.25">
      <c r="AQ12362" s="1026"/>
      <c r="AR12362" s="1027"/>
    </row>
    <row r="12363" spans="43:44" x14ac:dyDescent="0.25">
      <c r="AQ12363" s="1026"/>
      <c r="AR12363" s="1027"/>
    </row>
    <row r="12364" spans="43:44" x14ac:dyDescent="0.25">
      <c r="AQ12364" s="1026"/>
      <c r="AR12364" s="1027"/>
    </row>
    <row r="12365" spans="43:44" x14ac:dyDescent="0.25">
      <c r="AQ12365" s="1026"/>
      <c r="AR12365" s="1027"/>
    </row>
    <row r="12366" spans="43:44" x14ac:dyDescent="0.25">
      <c r="AQ12366" s="1026"/>
      <c r="AR12366" s="1027"/>
    </row>
    <row r="12367" spans="43:44" x14ac:dyDescent="0.25">
      <c r="AQ12367" s="1026"/>
      <c r="AR12367" s="1027"/>
    </row>
    <row r="12368" spans="43:44" x14ac:dyDescent="0.25">
      <c r="AQ12368" s="1026"/>
      <c r="AR12368" s="1027"/>
    </row>
    <row r="12369" spans="43:44" x14ac:dyDescent="0.25">
      <c r="AQ12369" s="1026"/>
      <c r="AR12369" s="1027"/>
    </row>
    <row r="12370" spans="43:44" x14ac:dyDescent="0.25">
      <c r="AQ12370" s="1026"/>
      <c r="AR12370" s="1027"/>
    </row>
    <row r="12371" spans="43:44" x14ac:dyDescent="0.25">
      <c r="AQ12371" s="1026"/>
      <c r="AR12371" s="1027"/>
    </row>
    <row r="12372" spans="43:44" x14ac:dyDescent="0.25">
      <c r="AQ12372" s="1026"/>
      <c r="AR12372" s="1027"/>
    </row>
    <row r="12373" spans="43:44" x14ac:dyDescent="0.25">
      <c r="AQ12373" s="1026"/>
      <c r="AR12373" s="1027"/>
    </row>
    <row r="12374" spans="43:44" x14ac:dyDescent="0.25">
      <c r="AQ12374" s="1026"/>
      <c r="AR12374" s="1027"/>
    </row>
    <row r="12375" spans="43:44" x14ac:dyDescent="0.25">
      <c r="AQ12375" s="1026"/>
      <c r="AR12375" s="1027"/>
    </row>
    <row r="12376" spans="43:44" x14ac:dyDescent="0.25">
      <c r="AQ12376" s="1026"/>
      <c r="AR12376" s="1027"/>
    </row>
    <row r="12377" spans="43:44" x14ac:dyDescent="0.25">
      <c r="AQ12377" s="1026"/>
      <c r="AR12377" s="1027"/>
    </row>
    <row r="12378" spans="43:44" x14ac:dyDescent="0.25">
      <c r="AQ12378" s="1026"/>
      <c r="AR12378" s="1027"/>
    </row>
    <row r="12379" spans="43:44" x14ac:dyDescent="0.25">
      <c r="AQ12379" s="1026"/>
      <c r="AR12379" s="1027"/>
    </row>
    <row r="12380" spans="43:44" x14ac:dyDescent="0.25">
      <c r="AQ12380" s="1026"/>
      <c r="AR12380" s="1027"/>
    </row>
    <row r="12381" spans="43:44" x14ac:dyDescent="0.25">
      <c r="AQ12381" s="1026"/>
      <c r="AR12381" s="1027"/>
    </row>
    <row r="12382" spans="43:44" x14ac:dyDescent="0.25">
      <c r="AQ12382" s="1026"/>
      <c r="AR12382" s="1027"/>
    </row>
    <row r="12383" spans="43:44" x14ac:dyDescent="0.25">
      <c r="AQ12383" s="1026"/>
      <c r="AR12383" s="1027"/>
    </row>
    <row r="12384" spans="43:44" x14ac:dyDescent="0.25">
      <c r="AQ12384" s="1026"/>
      <c r="AR12384" s="1027"/>
    </row>
    <row r="12385" spans="43:44" x14ac:dyDescent="0.25">
      <c r="AQ12385" s="1026"/>
      <c r="AR12385" s="1027"/>
    </row>
    <row r="12386" spans="43:44" x14ac:dyDescent="0.25">
      <c r="AQ12386" s="1026"/>
      <c r="AR12386" s="1027"/>
    </row>
    <row r="12387" spans="43:44" x14ac:dyDescent="0.25">
      <c r="AQ12387" s="1026"/>
      <c r="AR12387" s="1027"/>
    </row>
    <row r="12388" spans="43:44" x14ac:dyDescent="0.25">
      <c r="AQ12388" s="1026"/>
      <c r="AR12388" s="1027"/>
    </row>
    <row r="12389" spans="43:44" x14ac:dyDescent="0.25">
      <c r="AQ12389" s="1026"/>
      <c r="AR12389" s="1027"/>
    </row>
    <row r="12390" spans="43:44" x14ac:dyDescent="0.25">
      <c r="AQ12390" s="1026"/>
      <c r="AR12390" s="1027"/>
    </row>
    <row r="12391" spans="43:44" x14ac:dyDescent="0.25">
      <c r="AQ12391" s="1026"/>
      <c r="AR12391" s="1027"/>
    </row>
    <row r="12392" spans="43:44" x14ac:dyDescent="0.25">
      <c r="AQ12392" s="1026"/>
      <c r="AR12392" s="1027"/>
    </row>
    <row r="12393" spans="43:44" x14ac:dyDescent="0.25">
      <c r="AQ12393" s="1026"/>
      <c r="AR12393" s="1027"/>
    </row>
    <row r="12394" spans="43:44" x14ac:dyDescent="0.25">
      <c r="AQ12394" s="1026"/>
      <c r="AR12394" s="1027"/>
    </row>
    <row r="12395" spans="43:44" x14ac:dyDescent="0.25">
      <c r="AQ12395" s="1026"/>
      <c r="AR12395" s="1027"/>
    </row>
    <row r="12396" spans="43:44" x14ac:dyDescent="0.25">
      <c r="AQ12396" s="1026"/>
      <c r="AR12396" s="1027"/>
    </row>
    <row r="12397" spans="43:44" x14ac:dyDescent="0.25">
      <c r="AQ12397" s="1026"/>
      <c r="AR12397" s="1027"/>
    </row>
    <row r="12398" spans="43:44" x14ac:dyDescent="0.25">
      <c r="AQ12398" s="1026"/>
      <c r="AR12398" s="1027"/>
    </row>
    <row r="12399" spans="43:44" x14ac:dyDescent="0.25">
      <c r="AQ12399" s="1026"/>
      <c r="AR12399" s="1027"/>
    </row>
    <row r="12400" spans="43:44" x14ac:dyDescent="0.25">
      <c r="AQ12400" s="1026"/>
      <c r="AR12400" s="1027"/>
    </row>
    <row r="12401" spans="43:44" x14ac:dyDescent="0.25">
      <c r="AQ12401" s="1026"/>
      <c r="AR12401" s="1027"/>
    </row>
    <row r="12402" spans="43:44" x14ac:dyDescent="0.25">
      <c r="AQ12402" s="1026"/>
      <c r="AR12402" s="1027"/>
    </row>
    <row r="12403" spans="43:44" x14ac:dyDescent="0.25">
      <c r="AQ12403" s="1026"/>
      <c r="AR12403" s="1027"/>
    </row>
    <row r="12404" spans="43:44" x14ac:dyDescent="0.25">
      <c r="AQ12404" s="1026"/>
      <c r="AR12404" s="1027"/>
    </row>
    <row r="12405" spans="43:44" x14ac:dyDescent="0.25">
      <c r="AQ12405" s="1026"/>
      <c r="AR12405" s="1027"/>
    </row>
    <row r="12406" spans="43:44" x14ac:dyDescent="0.25">
      <c r="AQ12406" s="1026"/>
      <c r="AR12406" s="1027"/>
    </row>
    <row r="12407" spans="43:44" x14ac:dyDescent="0.25">
      <c r="AQ12407" s="1026"/>
      <c r="AR12407" s="1027"/>
    </row>
    <row r="12408" spans="43:44" x14ac:dyDescent="0.25">
      <c r="AQ12408" s="1026"/>
      <c r="AR12408" s="1027"/>
    </row>
    <row r="12409" spans="43:44" x14ac:dyDescent="0.25">
      <c r="AQ12409" s="1026"/>
      <c r="AR12409" s="1027"/>
    </row>
    <row r="12410" spans="43:44" x14ac:dyDescent="0.25">
      <c r="AQ12410" s="1026"/>
      <c r="AR12410" s="1027"/>
    </row>
    <row r="12411" spans="43:44" x14ac:dyDescent="0.25">
      <c r="AQ12411" s="1026"/>
      <c r="AR12411" s="1027"/>
    </row>
    <row r="12412" spans="43:44" x14ac:dyDescent="0.25">
      <c r="AQ12412" s="1026"/>
      <c r="AR12412" s="1027"/>
    </row>
    <row r="12413" spans="43:44" x14ac:dyDescent="0.25">
      <c r="AQ12413" s="1026"/>
      <c r="AR12413" s="1027"/>
    </row>
    <row r="12414" spans="43:44" x14ac:dyDescent="0.25">
      <c r="AQ12414" s="1026"/>
      <c r="AR12414" s="1027"/>
    </row>
    <row r="12415" spans="43:44" x14ac:dyDescent="0.25">
      <c r="AQ12415" s="1026"/>
      <c r="AR12415" s="1027"/>
    </row>
    <row r="12416" spans="43:44" x14ac:dyDescent="0.25">
      <c r="AQ12416" s="1026"/>
      <c r="AR12416" s="1027"/>
    </row>
    <row r="12417" spans="43:44" x14ac:dyDescent="0.25">
      <c r="AQ12417" s="1026"/>
      <c r="AR12417" s="1027"/>
    </row>
    <row r="12418" spans="43:44" x14ac:dyDescent="0.25">
      <c r="AQ12418" s="1026"/>
      <c r="AR12418" s="1027"/>
    </row>
    <row r="12419" spans="43:44" x14ac:dyDescent="0.25">
      <c r="AQ12419" s="1026"/>
      <c r="AR12419" s="1027"/>
    </row>
    <row r="12420" spans="43:44" x14ac:dyDescent="0.25">
      <c r="AQ12420" s="1026"/>
      <c r="AR12420" s="1027"/>
    </row>
    <row r="12421" spans="43:44" x14ac:dyDescent="0.25">
      <c r="AQ12421" s="1026"/>
      <c r="AR12421" s="1027"/>
    </row>
    <row r="12422" spans="43:44" x14ac:dyDescent="0.25">
      <c r="AQ12422" s="1026"/>
      <c r="AR12422" s="1027"/>
    </row>
    <row r="12423" spans="43:44" x14ac:dyDescent="0.25">
      <c r="AQ12423" s="1026"/>
      <c r="AR12423" s="1027"/>
    </row>
    <row r="12424" spans="43:44" x14ac:dyDescent="0.25">
      <c r="AQ12424" s="1026"/>
      <c r="AR12424" s="1027"/>
    </row>
    <row r="12425" spans="43:44" x14ac:dyDescent="0.25">
      <c r="AQ12425" s="1026"/>
      <c r="AR12425" s="1027"/>
    </row>
    <row r="12426" spans="43:44" x14ac:dyDescent="0.25">
      <c r="AQ12426" s="1026"/>
      <c r="AR12426" s="1027"/>
    </row>
    <row r="12427" spans="43:44" x14ac:dyDescent="0.25">
      <c r="AQ12427" s="1026"/>
      <c r="AR12427" s="1027"/>
    </row>
    <row r="12428" spans="43:44" x14ac:dyDescent="0.25">
      <c r="AQ12428" s="1026"/>
      <c r="AR12428" s="1027"/>
    </row>
    <row r="12429" spans="43:44" x14ac:dyDescent="0.25">
      <c r="AQ12429" s="1026"/>
      <c r="AR12429" s="1027"/>
    </row>
    <row r="12430" spans="43:44" x14ac:dyDescent="0.25">
      <c r="AQ12430" s="1026"/>
      <c r="AR12430" s="1027"/>
    </row>
    <row r="12431" spans="43:44" x14ac:dyDescent="0.25">
      <c r="AQ12431" s="1026"/>
      <c r="AR12431" s="1027"/>
    </row>
    <row r="12432" spans="43:44" x14ac:dyDescent="0.25">
      <c r="AQ12432" s="1026"/>
      <c r="AR12432" s="1027"/>
    </row>
    <row r="12433" spans="43:44" x14ac:dyDescent="0.25">
      <c r="AQ12433" s="1026"/>
      <c r="AR12433" s="1027"/>
    </row>
    <row r="12434" spans="43:44" x14ac:dyDescent="0.25">
      <c r="AQ12434" s="1026"/>
      <c r="AR12434" s="1027"/>
    </row>
    <row r="12435" spans="43:44" x14ac:dyDescent="0.25">
      <c r="AQ12435" s="1026"/>
      <c r="AR12435" s="1027"/>
    </row>
    <row r="12436" spans="43:44" x14ac:dyDescent="0.25">
      <c r="AQ12436" s="1026"/>
      <c r="AR12436" s="1027"/>
    </row>
    <row r="12437" spans="43:44" x14ac:dyDescent="0.25">
      <c r="AQ12437" s="1026"/>
      <c r="AR12437" s="1027"/>
    </row>
    <row r="12438" spans="43:44" x14ac:dyDescent="0.25">
      <c r="AQ12438" s="1026"/>
      <c r="AR12438" s="1027"/>
    </row>
    <row r="12439" spans="43:44" x14ac:dyDescent="0.25">
      <c r="AQ12439" s="1026"/>
      <c r="AR12439" s="1027"/>
    </row>
    <row r="12440" spans="43:44" x14ac:dyDescent="0.25">
      <c r="AQ12440" s="1026"/>
      <c r="AR12440" s="1027"/>
    </row>
    <row r="12441" spans="43:44" x14ac:dyDescent="0.25">
      <c r="AQ12441" s="1026"/>
      <c r="AR12441" s="1027"/>
    </row>
    <row r="12442" spans="43:44" x14ac:dyDescent="0.25">
      <c r="AQ12442" s="1026"/>
      <c r="AR12442" s="1027"/>
    </row>
    <row r="12443" spans="43:44" x14ac:dyDescent="0.25">
      <c r="AQ12443" s="1026"/>
      <c r="AR12443" s="1027"/>
    </row>
    <row r="12444" spans="43:44" x14ac:dyDescent="0.25">
      <c r="AQ12444" s="1026"/>
      <c r="AR12444" s="1027"/>
    </row>
    <row r="12445" spans="43:44" x14ac:dyDescent="0.25">
      <c r="AQ12445" s="1026"/>
      <c r="AR12445" s="1027"/>
    </row>
    <row r="12446" spans="43:44" x14ac:dyDescent="0.25">
      <c r="AQ12446" s="1026"/>
      <c r="AR12446" s="1027"/>
    </row>
    <row r="12447" spans="43:44" x14ac:dyDescent="0.25">
      <c r="AQ12447" s="1026"/>
      <c r="AR12447" s="1027"/>
    </row>
    <row r="12448" spans="43:44" x14ac:dyDescent="0.25">
      <c r="AQ12448" s="1026"/>
      <c r="AR12448" s="1027"/>
    </row>
    <row r="12449" spans="43:44" x14ac:dyDescent="0.25">
      <c r="AQ12449" s="1026"/>
      <c r="AR12449" s="1027"/>
    </row>
    <row r="12450" spans="43:44" x14ac:dyDescent="0.25">
      <c r="AQ12450" s="1026"/>
      <c r="AR12450" s="1027"/>
    </row>
    <row r="12451" spans="43:44" x14ac:dyDescent="0.25">
      <c r="AQ12451" s="1026"/>
      <c r="AR12451" s="1027"/>
    </row>
    <row r="12452" spans="43:44" x14ac:dyDescent="0.25">
      <c r="AQ12452" s="1026"/>
      <c r="AR12452" s="1027"/>
    </row>
    <row r="12453" spans="43:44" x14ac:dyDescent="0.25">
      <c r="AQ12453" s="1026"/>
      <c r="AR12453" s="1027"/>
    </row>
    <row r="12454" spans="43:44" x14ac:dyDescent="0.25">
      <c r="AQ12454" s="1026"/>
      <c r="AR12454" s="1027"/>
    </row>
    <row r="12455" spans="43:44" x14ac:dyDescent="0.25">
      <c r="AQ12455" s="1026"/>
      <c r="AR12455" s="1027"/>
    </row>
    <row r="12456" spans="43:44" x14ac:dyDescent="0.25">
      <c r="AQ12456" s="1026"/>
      <c r="AR12456" s="1027"/>
    </row>
    <row r="12457" spans="43:44" x14ac:dyDescent="0.25">
      <c r="AQ12457" s="1026"/>
      <c r="AR12457" s="1027"/>
    </row>
    <row r="12458" spans="43:44" x14ac:dyDescent="0.25">
      <c r="AQ12458" s="1026"/>
      <c r="AR12458" s="1027"/>
    </row>
    <row r="12459" spans="43:44" x14ac:dyDescent="0.25">
      <c r="AQ12459" s="1026"/>
      <c r="AR12459" s="1027"/>
    </row>
    <row r="12460" spans="43:44" x14ac:dyDescent="0.25">
      <c r="AQ12460" s="1026"/>
      <c r="AR12460" s="1027"/>
    </row>
    <row r="12461" spans="43:44" x14ac:dyDescent="0.25">
      <c r="AQ12461" s="1026"/>
      <c r="AR12461" s="1027"/>
    </row>
    <row r="12462" spans="43:44" x14ac:dyDescent="0.25">
      <c r="AQ12462" s="1026"/>
      <c r="AR12462" s="1027"/>
    </row>
    <row r="12463" spans="43:44" x14ac:dyDescent="0.25">
      <c r="AQ12463" s="1026"/>
      <c r="AR12463" s="1027"/>
    </row>
    <row r="12464" spans="43:44" x14ac:dyDescent="0.25">
      <c r="AQ12464" s="1026"/>
      <c r="AR12464" s="1027"/>
    </row>
    <row r="12465" spans="43:44" x14ac:dyDescent="0.25">
      <c r="AQ12465" s="1026"/>
      <c r="AR12465" s="1027"/>
    </row>
    <row r="12466" spans="43:44" x14ac:dyDescent="0.25">
      <c r="AQ12466" s="1026"/>
      <c r="AR12466" s="1027"/>
    </row>
    <row r="12467" spans="43:44" x14ac:dyDescent="0.25">
      <c r="AQ12467" s="1026"/>
      <c r="AR12467" s="1027"/>
    </row>
    <row r="12468" spans="43:44" x14ac:dyDescent="0.25">
      <c r="AQ12468" s="1026"/>
      <c r="AR12468" s="1027"/>
    </row>
    <row r="12469" spans="43:44" x14ac:dyDescent="0.25">
      <c r="AQ12469" s="1026"/>
      <c r="AR12469" s="1027"/>
    </row>
    <row r="12470" spans="43:44" x14ac:dyDescent="0.25">
      <c r="AQ12470" s="1026"/>
      <c r="AR12470" s="1027"/>
    </row>
    <row r="12471" spans="43:44" x14ac:dyDescent="0.25">
      <c r="AQ12471" s="1026"/>
      <c r="AR12471" s="1027"/>
    </row>
    <row r="12472" spans="43:44" x14ac:dyDescent="0.25">
      <c r="AQ12472" s="1026"/>
      <c r="AR12472" s="1027"/>
    </row>
    <row r="12473" spans="43:44" x14ac:dyDescent="0.25">
      <c r="AQ12473" s="1026"/>
      <c r="AR12473" s="1027"/>
    </row>
    <row r="12474" spans="43:44" x14ac:dyDescent="0.25">
      <c r="AQ12474" s="1026"/>
      <c r="AR12474" s="1027"/>
    </row>
    <row r="12475" spans="43:44" x14ac:dyDescent="0.25">
      <c r="AQ12475" s="1026"/>
      <c r="AR12475" s="1027"/>
    </row>
    <row r="12476" spans="43:44" x14ac:dyDescent="0.25">
      <c r="AQ12476" s="1026"/>
      <c r="AR12476" s="1027"/>
    </row>
    <row r="12477" spans="43:44" x14ac:dyDescent="0.25">
      <c r="AQ12477" s="1026"/>
      <c r="AR12477" s="1027"/>
    </row>
    <row r="12478" spans="43:44" x14ac:dyDescent="0.25">
      <c r="AQ12478" s="1026"/>
      <c r="AR12478" s="1027"/>
    </row>
    <row r="12479" spans="43:44" x14ac:dyDescent="0.25">
      <c r="AQ12479" s="1026"/>
      <c r="AR12479" s="1027"/>
    </row>
    <row r="12480" spans="43:44" x14ac:dyDescent="0.25">
      <c r="AQ12480" s="1026"/>
      <c r="AR12480" s="1027"/>
    </row>
    <row r="12481" spans="43:44" x14ac:dyDescent="0.25">
      <c r="AQ12481" s="1026"/>
      <c r="AR12481" s="1027"/>
    </row>
    <row r="12482" spans="43:44" x14ac:dyDescent="0.25">
      <c r="AQ12482" s="1026"/>
      <c r="AR12482" s="1027"/>
    </row>
    <row r="12483" spans="43:44" x14ac:dyDescent="0.25">
      <c r="AQ12483" s="1026"/>
      <c r="AR12483" s="1027"/>
    </row>
    <row r="12484" spans="43:44" x14ac:dyDescent="0.25">
      <c r="AQ12484" s="1026"/>
      <c r="AR12484" s="1027"/>
    </row>
    <row r="12485" spans="43:44" x14ac:dyDescent="0.25">
      <c r="AQ12485" s="1026"/>
      <c r="AR12485" s="1027"/>
    </row>
    <row r="12486" spans="43:44" x14ac:dyDescent="0.25">
      <c r="AQ12486" s="1026"/>
      <c r="AR12486" s="1027"/>
    </row>
    <row r="12487" spans="43:44" x14ac:dyDescent="0.25">
      <c r="AQ12487" s="1026"/>
      <c r="AR12487" s="1027"/>
    </row>
    <row r="12488" spans="43:44" x14ac:dyDescent="0.25">
      <c r="AQ12488" s="1026"/>
      <c r="AR12488" s="1027"/>
    </row>
    <row r="12489" spans="43:44" x14ac:dyDescent="0.25">
      <c r="AQ12489" s="1026"/>
      <c r="AR12489" s="1027"/>
    </row>
    <row r="12490" spans="43:44" x14ac:dyDescent="0.25">
      <c r="AQ12490" s="1026"/>
      <c r="AR12490" s="1027"/>
    </row>
    <row r="12491" spans="43:44" x14ac:dyDescent="0.25">
      <c r="AQ12491" s="1026"/>
      <c r="AR12491" s="1027"/>
    </row>
    <row r="12492" spans="43:44" x14ac:dyDescent="0.25">
      <c r="AQ12492" s="1026"/>
      <c r="AR12492" s="1027"/>
    </row>
    <row r="12493" spans="43:44" x14ac:dyDescent="0.25">
      <c r="AQ12493" s="1026"/>
      <c r="AR12493" s="1027"/>
    </row>
    <row r="12494" spans="43:44" x14ac:dyDescent="0.25">
      <c r="AQ12494" s="1026"/>
      <c r="AR12494" s="1027"/>
    </row>
    <row r="12495" spans="43:44" x14ac:dyDescent="0.25">
      <c r="AQ12495" s="1026"/>
      <c r="AR12495" s="1027"/>
    </row>
    <row r="12496" spans="43:44" x14ac:dyDescent="0.25">
      <c r="AQ12496" s="1026"/>
      <c r="AR12496" s="1027"/>
    </row>
    <row r="12497" spans="43:44" x14ac:dyDescent="0.25">
      <c r="AQ12497" s="1026"/>
      <c r="AR12497" s="1027"/>
    </row>
    <row r="12498" spans="43:44" x14ac:dyDescent="0.25">
      <c r="AQ12498" s="1026"/>
      <c r="AR12498" s="1027"/>
    </row>
    <row r="12499" spans="43:44" x14ac:dyDescent="0.25">
      <c r="AQ12499" s="1026"/>
      <c r="AR12499" s="1027"/>
    </row>
    <row r="12500" spans="43:44" x14ac:dyDescent="0.25">
      <c r="AQ12500" s="1026"/>
      <c r="AR12500" s="1027"/>
    </row>
    <row r="12501" spans="43:44" x14ac:dyDescent="0.25">
      <c r="AQ12501" s="1026"/>
      <c r="AR12501" s="1027"/>
    </row>
    <row r="12502" spans="43:44" x14ac:dyDescent="0.25">
      <c r="AQ12502" s="1026"/>
      <c r="AR12502" s="1027"/>
    </row>
    <row r="12503" spans="43:44" x14ac:dyDescent="0.25">
      <c r="AQ12503" s="1026"/>
      <c r="AR12503" s="1027"/>
    </row>
    <row r="12504" spans="43:44" x14ac:dyDescent="0.25">
      <c r="AQ12504" s="1026"/>
      <c r="AR12504" s="1027"/>
    </row>
    <row r="12505" spans="43:44" x14ac:dyDescent="0.25">
      <c r="AQ12505" s="1026"/>
      <c r="AR12505" s="1027"/>
    </row>
    <row r="12506" spans="43:44" x14ac:dyDescent="0.25">
      <c r="AQ12506" s="1026"/>
      <c r="AR12506" s="1027"/>
    </row>
    <row r="12507" spans="43:44" x14ac:dyDescent="0.25">
      <c r="AQ12507" s="1026"/>
      <c r="AR12507" s="1027"/>
    </row>
    <row r="12508" spans="43:44" x14ac:dyDescent="0.25">
      <c r="AQ12508" s="1026"/>
      <c r="AR12508" s="1027"/>
    </row>
    <row r="12509" spans="43:44" x14ac:dyDescent="0.25">
      <c r="AQ12509" s="1026"/>
      <c r="AR12509" s="1027"/>
    </row>
    <row r="12510" spans="43:44" x14ac:dyDescent="0.25">
      <c r="AQ12510" s="1026"/>
      <c r="AR12510" s="1027"/>
    </row>
    <row r="12511" spans="43:44" x14ac:dyDescent="0.25">
      <c r="AQ12511" s="1026"/>
      <c r="AR12511" s="1027"/>
    </row>
    <row r="12512" spans="43:44" x14ac:dyDescent="0.25">
      <c r="AQ12512" s="1026"/>
      <c r="AR12512" s="1027"/>
    </row>
    <row r="12513" spans="43:44" x14ac:dyDescent="0.25">
      <c r="AQ12513" s="1026"/>
      <c r="AR12513" s="1027"/>
    </row>
    <row r="12514" spans="43:44" x14ac:dyDescent="0.25">
      <c r="AQ12514" s="1026"/>
      <c r="AR12514" s="1027"/>
    </row>
    <row r="12515" spans="43:44" x14ac:dyDescent="0.25">
      <c r="AQ12515" s="1026"/>
      <c r="AR12515" s="1027"/>
    </row>
    <row r="12516" spans="43:44" x14ac:dyDescent="0.25">
      <c r="AQ12516" s="1026"/>
      <c r="AR12516" s="1027"/>
    </row>
    <row r="12517" spans="43:44" x14ac:dyDescent="0.25">
      <c r="AQ12517" s="1026"/>
      <c r="AR12517" s="1027"/>
    </row>
    <row r="12518" spans="43:44" x14ac:dyDescent="0.25">
      <c r="AQ12518" s="1026"/>
      <c r="AR12518" s="1027"/>
    </row>
    <row r="12519" spans="43:44" x14ac:dyDescent="0.25">
      <c r="AQ12519" s="1026"/>
      <c r="AR12519" s="1027"/>
    </row>
    <row r="12520" spans="43:44" x14ac:dyDescent="0.25">
      <c r="AQ12520" s="1026"/>
      <c r="AR12520" s="1027"/>
    </row>
    <row r="12521" spans="43:44" x14ac:dyDescent="0.25">
      <c r="AQ12521" s="1026"/>
      <c r="AR12521" s="1027"/>
    </row>
    <row r="12522" spans="43:44" x14ac:dyDescent="0.25">
      <c r="AQ12522" s="1026"/>
      <c r="AR12522" s="1027"/>
    </row>
    <row r="12523" spans="43:44" x14ac:dyDescent="0.25">
      <c r="AQ12523" s="1026"/>
      <c r="AR12523" s="1027"/>
    </row>
    <row r="12524" spans="43:44" x14ac:dyDescent="0.25">
      <c r="AQ12524" s="1026"/>
      <c r="AR12524" s="1027"/>
    </row>
    <row r="12525" spans="43:44" x14ac:dyDescent="0.25">
      <c r="AQ12525" s="1026"/>
      <c r="AR12525" s="1027"/>
    </row>
    <row r="12526" spans="43:44" x14ac:dyDescent="0.25">
      <c r="AQ12526" s="1026"/>
      <c r="AR12526" s="1027"/>
    </row>
    <row r="12527" spans="43:44" x14ac:dyDescent="0.25">
      <c r="AQ12527" s="1026"/>
      <c r="AR12527" s="1027"/>
    </row>
    <row r="12528" spans="43:44" x14ac:dyDescent="0.25">
      <c r="AQ12528" s="1026"/>
      <c r="AR12528" s="1027"/>
    </row>
    <row r="12529" spans="43:44" x14ac:dyDescent="0.25">
      <c r="AQ12529" s="1026"/>
      <c r="AR12529" s="1027"/>
    </row>
    <row r="12530" spans="43:44" x14ac:dyDescent="0.25">
      <c r="AQ12530" s="1026"/>
      <c r="AR12530" s="1027"/>
    </row>
    <row r="12531" spans="43:44" x14ac:dyDescent="0.25">
      <c r="AQ12531" s="1026"/>
      <c r="AR12531" s="1027"/>
    </row>
    <row r="12532" spans="43:44" x14ac:dyDescent="0.25">
      <c r="AQ12532" s="1026"/>
      <c r="AR12532" s="1027"/>
    </row>
    <row r="12533" spans="43:44" x14ac:dyDescent="0.25">
      <c r="AQ12533" s="1026"/>
      <c r="AR12533" s="1027"/>
    </row>
    <row r="12534" spans="43:44" x14ac:dyDescent="0.25">
      <c r="AQ12534" s="1026"/>
      <c r="AR12534" s="1027"/>
    </row>
    <row r="12535" spans="43:44" x14ac:dyDescent="0.25">
      <c r="AQ12535" s="1026"/>
      <c r="AR12535" s="1027"/>
    </row>
    <row r="12536" spans="43:44" x14ac:dyDescent="0.25">
      <c r="AQ12536" s="1026"/>
      <c r="AR12536" s="1027"/>
    </row>
    <row r="12537" spans="43:44" x14ac:dyDescent="0.25">
      <c r="AQ12537" s="1026"/>
      <c r="AR12537" s="1027"/>
    </row>
    <row r="12538" spans="43:44" x14ac:dyDescent="0.25">
      <c r="AQ12538" s="1026"/>
      <c r="AR12538" s="1027"/>
    </row>
    <row r="12539" spans="43:44" x14ac:dyDescent="0.25">
      <c r="AQ12539" s="1026"/>
      <c r="AR12539" s="1027"/>
    </row>
    <row r="12540" spans="43:44" x14ac:dyDescent="0.25">
      <c r="AQ12540" s="1026"/>
      <c r="AR12540" s="1027"/>
    </row>
    <row r="12541" spans="43:44" x14ac:dyDescent="0.25">
      <c r="AQ12541" s="1026"/>
      <c r="AR12541" s="1027"/>
    </row>
    <row r="12542" spans="43:44" x14ac:dyDescent="0.25">
      <c r="AQ12542" s="1026"/>
      <c r="AR12542" s="1027"/>
    </row>
    <row r="12543" spans="43:44" x14ac:dyDescent="0.25">
      <c r="AQ12543" s="1026"/>
      <c r="AR12543" s="1027"/>
    </row>
    <row r="12544" spans="43:44" x14ac:dyDescent="0.25">
      <c r="AQ12544" s="1026"/>
      <c r="AR12544" s="1027"/>
    </row>
    <row r="12545" spans="43:44" x14ac:dyDescent="0.25">
      <c r="AQ12545" s="1026"/>
      <c r="AR12545" s="1027"/>
    </row>
    <row r="12546" spans="43:44" x14ac:dyDescent="0.25">
      <c r="AQ12546" s="1026"/>
      <c r="AR12546" s="1027"/>
    </row>
    <row r="12547" spans="43:44" x14ac:dyDescent="0.25">
      <c r="AQ12547" s="1026"/>
      <c r="AR12547" s="1027"/>
    </row>
    <row r="12548" spans="43:44" x14ac:dyDescent="0.25">
      <c r="AQ12548" s="1026"/>
      <c r="AR12548" s="1027"/>
    </row>
    <row r="12549" spans="43:44" x14ac:dyDescent="0.25">
      <c r="AQ12549" s="1026"/>
      <c r="AR12549" s="1027"/>
    </row>
    <row r="12550" spans="43:44" x14ac:dyDescent="0.25">
      <c r="AQ12550" s="1026"/>
      <c r="AR12550" s="1027"/>
    </row>
    <row r="12551" spans="43:44" x14ac:dyDescent="0.25">
      <c r="AQ12551" s="1026"/>
      <c r="AR12551" s="1027"/>
    </row>
    <row r="12552" spans="43:44" x14ac:dyDescent="0.25">
      <c r="AQ12552" s="1026"/>
      <c r="AR12552" s="1027"/>
    </row>
    <row r="12553" spans="43:44" x14ac:dyDescent="0.25">
      <c r="AQ12553" s="1026"/>
      <c r="AR12553" s="1027"/>
    </row>
    <row r="12554" spans="43:44" x14ac:dyDescent="0.25">
      <c r="AQ12554" s="1026"/>
      <c r="AR12554" s="1027"/>
    </row>
    <row r="12555" spans="43:44" x14ac:dyDescent="0.25">
      <c r="AQ12555" s="1026"/>
      <c r="AR12555" s="1027"/>
    </row>
    <row r="12556" spans="43:44" x14ac:dyDescent="0.25">
      <c r="AQ12556" s="1026"/>
      <c r="AR12556" s="1027"/>
    </row>
    <row r="12557" spans="43:44" x14ac:dyDescent="0.25">
      <c r="AQ12557" s="1026"/>
      <c r="AR12557" s="1027"/>
    </row>
    <row r="12558" spans="43:44" x14ac:dyDescent="0.25">
      <c r="AQ12558" s="1026"/>
      <c r="AR12558" s="1027"/>
    </row>
    <row r="12559" spans="43:44" x14ac:dyDescent="0.25">
      <c r="AQ12559" s="1026"/>
      <c r="AR12559" s="1027"/>
    </row>
    <row r="12560" spans="43:44" x14ac:dyDescent="0.25">
      <c r="AQ12560" s="1026"/>
      <c r="AR12560" s="1027"/>
    </row>
    <row r="12561" spans="43:44" x14ac:dyDescent="0.25">
      <c r="AQ12561" s="1026"/>
      <c r="AR12561" s="1027"/>
    </row>
    <row r="12562" spans="43:44" x14ac:dyDescent="0.25">
      <c r="AQ12562" s="1026"/>
      <c r="AR12562" s="1027"/>
    </row>
    <row r="12563" spans="43:44" x14ac:dyDescent="0.25">
      <c r="AQ12563" s="1026"/>
      <c r="AR12563" s="1027"/>
    </row>
    <row r="12564" spans="43:44" x14ac:dyDescent="0.25">
      <c r="AQ12564" s="1026"/>
      <c r="AR12564" s="1027"/>
    </row>
    <row r="12565" spans="43:44" x14ac:dyDescent="0.25">
      <c r="AQ12565" s="1026"/>
      <c r="AR12565" s="1027"/>
    </row>
    <row r="12566" spans="43:44" x14ac:dyDescent="0.25">
      <c r="AQ12566" s="1026"/>
      <c r="AR12566" s="1027"/>
    </row>
    <row r="12567" spans="43:44" x14ac:dyDescent="0.25">
      <c r="AQ12567" s="1026"/>
      <c r="AR12567" s="1027"/>
    </row>
    <row r="12568" spans="43:44" x14ac:dyDescent="0.25">
      <c r="AQ12568" s="1026"/>
      <c r="AR12568" s="1027"/>
    </row>
    <row r="12569" spans="43:44" x14ac:dyDescent="0.25">
      <c r="AQ12569" s="1026"/>
      <c r="AR12569" s="1027"/>
    </row>
    <row r="12570" spans="43:44" x14ac:dyDescent="0.25">
      <c r="AQ12570" s="1026"/>
      <c r="AR12570" s="1027"/>
    </row>
    <row r="12571" spans="43:44" x14ac:dyDescent="0.25">
      <c r="AQ12571" s="1026"/>
      <c r="AR12571" s="1027"/>
    </row>
    <row r="12572" spans="43:44" x14ac:dyDescent="0.25">
      <c r="AQ12572" s="1026"/>
      <c r="AR12572" s="1027"/>
    </row>
    <row r="12573" spans="43:44" x14ac:dyDescent="0.25">
      <c r="AQ12573" s="1026"/>
      <c r="AR12573" s="1027"/>
    </row>
    <row r="12574" spans="43:44" x14ac:dyDescent="0.25">
      <c r="AQ12574" s="1026"/>
      <c r="AR12574" s="1027"/>
    </row>
    <row r="12575" spans="43:44" x14ac:dyDescent="0.25">
      <c r="AQ12575" s="1026"/>
      <c r="AR12575" s="1027"/>
    </row>
    <row r="12576" spans="43:44" x14ac:dyDescent="0.25">
      <c r="AQ12576" s="1026"/>
      <c r="AR12576" s="1027"/>
    </row>
    <row r="12577" spans="43:44" x14ac:dyDescent="0.25">
      <c r="AQ12577" s="1026"/>
      <c r="AR12577" s="1027"/>
    </row>
    <row r="12578" spans="43:44" x14ac:dyDescent="0.25">
      <c r="AQ12578" s="1026"/>
      <c r="AR12578" s="1027"/>
    </row>
    <row r="12579" spans="43:44" x14ac:dyDescent="0.25">
      <c r="AQ12579" s="1026"/>
      <c r="AR12579" s="1027"/>
    </row>
    <row r="12580" spans="43:44" x14ac:dyDescent="0.25">
      <c r="AQ12580" s="1026"/>
      <c r="AR12580" s="1027"/>
    </row>
    <row r="12581" spans="43:44" x14ac:dyDescent="0.25">
      <c r="AQ12581" s="1026"/>
      <c r="AR12581" s="1027"/>
    </row>
    <row r="12582" spans="43:44" x14ac:dyDescent="0.25">
      <c r="AQ12582" s="1026"/>
      <c r="AR12582" s="1027"/>
    </row>
    <row r="12583" spans="43:44" x14ac:dyDescent="0.25">
      <c r="AQ12583" s="1026"/>
      <c r="AR12583" s="1027"/>
    </row>
    <row r="12584" spans="43:44" x14ac:dyDescent="0.25">
      <c r="AQ12584" s="1026"/>
      <c r="AR12584" s="1027"/>
    </row>
    <row r="12585" spans="43:44" x14ac:dyDescent="0.25">
      <c r="AQ12585" s="1026"/>
      <c r="AR12585" s="1027"/>
    </row>
    <row r="12586" spans="43:44" x14ac:dyDescent="0.25">
      <c r="AQ12586" s="1026"/>
      <c r="AR12586" s="1027"/>
    </row>
    <row r="12587" spans="43:44" x14ac:dyDescent="0.25">
      <c r="AQ12587" s="1026"/>
      <c r="AR12587" s="1027"/>
    </row>
    <row r="12588" spans="43:44" x14ac:dyDescent="0.25">
      <c r="AQ12588" s="1026"/>
      <c r="AR12588" s="1027"/>
    </row>
    <row r="12589" spans="43:44" x14ac:dyDescent="0.25">
      <c r="AQ12589" s="1026"/>
      <c r="AR12589" s="1027"/>
    </row>
    <row r="12590" spans="43:44" x14ac:dyDescent="0.25">
      <c r="AQ12590" s="1026"/>
      <c r="AR12590" s="1027"/>
    </row>
    <row r="12591" spans="43:44" x14ac:dyDescent="0.25">
      <c r="AQ12591" s="1026"/>
      <c r="AR12591" s="1027"/>
    </row>
    <row r="12592" spans="43:44" x14ac:dyDescent="0.25">
      <c r="AQ12592" s="1026"/>
      <c r="AR12592" s="1027"/>
    </row>
    <row r="12593" spans="43:44" x14ac:dyDescent="0.25">
      <c r="AQ12593" s="1026"/>
      <c r="AR12593" s="1027"/>
    </row>
    <row r="12594" spans="43:44" x14ac:dyDescent="0.25">
      <c r="AQ12594" s="1026"/>
      <c r="AR12594" s="1027"/>
    </row>
    <row r="12595" spans="43:44" x14ac:dyDescent="0.25">
      <c r="AQ12595" s="1026"/>
      <c r="AR12595" s="1027"/>
    </row>
    <row r="12596" spans="43:44" x14ac:dyDescent="0.25">
      <c r="AQ12596" s="1026"/>
      <c r="AR12596" s="1027"/>
    </row>
    <row r="12597" spans="43:44" x14ac:dyDescent="0.25">
      <c r="AQ12597" s="1026"/>
      <c r="AR12597" s="1027"/>
    </row>
    <row r="12598" spans="43:44" x14ac:dyDescent="0.25">
      <c r="AQ12598" s="1026"/>
      <c r="AR12598" s="1027"/>
    </row>
    <row r="12599" spans="43:44" x14ac:dyDescent="0.25">
      <c r="AQ12599" s="1026"/>
      <c r="AR12599" s="1027"/>
    </row>
    <row r="12600" spans="43:44" x14ac:dyDescent="0.25">
      <c r="AQ12600" s="1026"/>
      <c r="AR12600" s="1027"/>
    </row>
    <row r="12601" spans="43:44" x14ac:dyDescent="0.25">
      <c r="AQ12601" s="1026"/>
      <c r="AR12601" s="1027"/>
    </row>
    <row r="12602" spans="43:44" x14ac:dyDescent="0.25">
      <c r="AQ12602" s="1026"/>
      <c r="AR12602" s="1027"/>
    </row>
    <row r="12603" spans="43:44" x14ac:dyDescent="0.25">
      <c r="AQ12603" s="1026"/>
      <c r="AR12603" s="1027"/>
    </row>
    <row r="12604" spans="43:44" x14ac:dyDescent="0.25">
      <c r="AQ12604" s="1026"/>
      <c r="AR12604" s="1027"/>
    </row>
    <row r="12605" spans="43:44" x14ac:dyDescent="0.25">
      <c r="AQ12605" s="1026"/>
      <c r="AR12605" s="1027"/>
    </row>
    <row r="12606" spans="43:44" x14ac:dyDescent="0.25">
      <c r="AQ12606" s="1026"/>
      <c r="AR12606" s="1027"/>
    </row>
    <row r="12607" spans="43:44" x14ac:dyDescent="0.25">
      <c r="AQ12607" s="1026"/>
      <c r="AR12607" s="1027"/>
    </row>
    <row r="12608" spans="43:44" x14ac:dyDescent="0.25">
      <c r="AQ12608" s="1026"/>
      <c r="AR12608" s="1027"/>
    </row>
    <row r="12609" spans="43:44" x14ac:dyDescent="0.25">
      <c r="AQ12609" s="1026"/>
      <c r="AR12609" s="1027"/>
    </row>
    <row r="12610" spans="43:44" x14ac:dyDescent="0.25">
      <c r="AQ12610" s="1026"/>
      <c r="AR12610" s="1027"/>
    </row>
    <row r="12611" spans="43:44" x14ac:dyDescent="0.25">
      <c r="AQ12611" s="1026"/>
      <c r="AR12611" s="1027"/>
    </row>
    <row r="12612" spans="43:44" x14ac:dyDescent="0.25">
      <c r="AQ12612" s="1026"/>
      <c r="AR12612" s="1027"/>
    </row>
    <row r="12613" spans="43:44" x14ac:dyDescent="0.25">
      <c r="AQ12613" s="1026"/>
      <c r="AR12613" s="1027"/>
    </row>
    <row r="12614" spans="43:44" x14ac:dyDescent="0.25">
      <c r="AQ12614" s="1026"/>
      <c r="AR12614" s="1027"/>
    </row>
    <row r="12615" spans="43:44" x14ac:dyDescent="0.25">
      <c r="AQ12615" s="1026"/>
      <c r="AR12615" s="1027"/>
    </row>
    <row r="12616" spans="43:44" x14ac:dyDescent="0.25">
      <c r="AQ12616" s="1026"/>
      <c r="AR12616" s="1027"/>
    </row>
    <row r="12617" spans="43:44" x14ac:dyDescent="0.25">
      <c r="AQ12617" s="1026"/>
      <c r="AR12617" s="1027"/>
    </row>
    <row r="12618" spans="43:44" x14ac:dyDescent="0.25">
      <c r="AQ12618" s="1026"/>
      <c r="AR12618" s="1027"/>
    </row>
    <row r="12619" spans="43:44" x14ac:dyDescent="0.25">
      <c r="AQ12619" s="1026"/>
      <c r="AR12619" s="1027"/>
    </row>
    <row r="12620" spans="43:44" x14ac:dyDescent="0.25">
      <c r="AQ12620" s="1026"/>
      <c r="AR12620" s="1027"/>
    </row>
    <row r="12621" spans="43:44" x14ac:dyDescent="0.25">
      <c r="AQ12621" s="1026"/>
      <c r="AR12621" s="1027"/>
    </row>
    <row r="12622" spans="43:44" x14ac:dyDescent="0.25">
      <c r="AQ12622" s="1026"/>
      <c r="AR12622" s="1027"/>
    </row>
    <row r="12623" spans="43:44" x14ac:dyDescent="0.25">
      <c r="AQ12623" s="1026"/>
      <c r="AR12623" s="1027"/>
    </row>
    <row r="12624" spans="43:44" x14ac:dyDescent="0.25">
      <c r="AQ12624" s="1026"/>
      <c r="AR12624" s="1027"/>
    </row>
    <row r="12625" spans="43:44" x14ac:dyDescent="0.25">
      <c r="AQ12625" s="1026"/>
      <c r="AR12625" s="1027"/>
    </row>
    <row r="12626" spans="43:44" x14ac:dyDescent="0.25">
      <c r="AQ12626" s="1026"/>
      <c r="AR12626" s="1027"/>
    </row>
    <row r="12627" spans="43:44" x14ac:dyDescent="0.25">
      <c r="AQ12627" s="1026"/>
      <c r="AR12627" s="1027"/>
    </row>
    <row r="12628" spans="43:44" x14ac:dyDescent="0.25">
      <c r="AQ12628" s="1026"/>
      <c r="AR12628" s="1027"/>
    </row>
    <row r="12629" spans="43:44" x14ac:dyDescent="0.25">
      <c r="AQ12629" s="1026"/>
      <c r="AR12629" s="1027"/>
    </row>
    <row r="12630" spans="43:44" x14ac:dyDescent="0.25">
      <c r="AQ12630" s="1026"/>
      <c r="AR12630" s="1027"/>
    </row>
    <row r="12631" spans="43:44" x14ac:dyDescent="0.25">
      <c r="AQ12631" s="1026"/>
      <c r="AR12631" s="1027"/>
    </row>
    <row r="12632" spans="43:44" x14ac:dyDescent="0.25">
      <c r="AQ12632" s="1026"/>
      <c r="AR12632" s="1027"/>
    </row>
    <row r="12633" spans="43:44" x14ac:dyDescent="0.25">
      <c r="AQ12633" s="1026"/>
      <c r="AR12633" s="1027"/>
    </row>
    <row r="12634" spans="43:44" x14ac:dyDescent="0.25">
      <c r="AQ12634" s="1026"/>
      <c r="AR12634" s="1027"/>
    </row>
    <row r="12635" spans="43:44" x14ac:dyDescent="0.25">
      <c r="AQ12635" s="1026"/>
      <c r="AR12635" s="1027"/>
    </row>
    <row r="12636" spans="43:44" x14ac:dyDescent="0.25">
      <c r="AQ12636" s="1026"/>
      <c r="AR12636" s="1027"/>
    </row>
    <row r="12637" spans="43:44" x14ac:dyDescent="0.25">
      <c r="AQ12637" s="1026"/>
      <c r="AR12637" s="1027"/>
    </row>
    <row r="12638" spans="43:44" x14ac:dyDescent="0.25">
      <c r="AQ12638" s="1026"/>
      <c r="AR12638" s="1027"/>
    </row>
    <row r="12639" spans="43:44" x14ac:dyDescent="0.25">
      <c r="AQ12639" s="1026"/>
      <c r="AR12639" s="1027"/>
    </row>
    <row r="12640" spans="43:44" x14ac:dyDescent="0.25">
      <c r="AQ12640" s="1026"/>
      <c r="AR12640" s="1027"/>
    </row>
    <row r="12641" spans="43:44" x14ac:dyDescent="0.25">
      <c r="AQ12641" s="1026"/>
      <c r="AR12641" s="1027"/>
    </row>
    <row r="12642" spans="43:44" x14ac:dyDescent="0.25">
      <c r="AQ12642" s="1026"/>
      <c r="AR12642" s="1027"/>
    </row>
    <row r="12643" spans="43:44" x14ac:dyDescent="0.25">
      <c r="AQ12643" s="1026"/>
      <c r="AR12643" s="1027"/>
    </row>
    <row r="12644" spans="43:44" x14ac:dyDescent="0.25">
      <c r="AQ12644" s="1026"/>
      <c r="AR12644" s="1027"/>
    </row>
    <row r="12645" spans="43:44" x14ac:dyDescent="0.25">
      <c r="AQ12645" s="1026"/>
      <c r="AR12645" s="1027"/>
    </row>
    <row r="12646" spans="43:44" x14ac:dyDescent="0.25">
      <c r="AQ12646" s="1026"/>
      <c r="AR12646" s="1027"/>
    </row>
    <row r="12647" spans="43:44" x14ac:dyDescent="0.25">
      <c r="AQ12647" s="1026"/>
      <c r="AR12647" s="1027"/>
    </row>
    <row r="12648" spans="43:44" x14ac:dyDescent="0.25">
      <c r="AQ12648" s="1026"/>
      <c r="AR12648" s="1027"/>
    </row>
    <row r="12649" spans="43:44" x14ac:dyDescent="0.25">
      <c r="AQ12649" s="1026"/>
      <c r="AR12649" s="1027"/>
    </row>
    <row r="12650" spans="43:44" x14ac:dyDescent="0.25">
      <c r="AQ12650" s="1026"/>
      <c r="AR12650" s="1027"/>
    </row>
    <row r="12651" spans="43:44" x14ac:dyDescent="0.25">
      <c r="AQ12651" s="1026"/>
      <c r="AR12651" s="1027"/>
    </row>
    <row r="12652" spans="43:44" x14ac:dyDescent="0.25">
      <c r="AQ12652" s="1026"/>
      <c r="AR12652" s="1027"/>
    </row>
    <row r="12653" spans="43:44" x14ac:dyDescent="0.25">
      <c r="AQ12653" s="1026"/>
      <c r="AR12653" s="1027"/>
    </row>
    <row r="12654" spans="43:44" x14ac:dyDescent="0.25">
      <c r="AQ12654" s="1026"/>
      <c r="AR12654" s="1027"/>
    </row>
    <row r="12655" spans="43:44" x14ac:dyDescent="0.25">
      <c r="AQ12655" s="1026"/>
      <c r="AR12655" s="1027"/>
    </row>
    <row r="12656" spans="43:44" x14ac:dyDescent="0.25">
      <c r="AQ12656" s="1026"/>
      <c r="AR12656" s="1027"/>
    </row>
    <row r="12657" spans="43:44" x14ac:dyDescent="0.25">
      <c r="AQ12657" s="1026"/>
      <c r="AR12657" s="1027"/>
    </row>
    <row r="12658" spans="43:44" x14ac:dyDescent="0.25">
      <c r="AQ12658" s="1026"/>
      <c r="AR12658" s="1027"/>
    </row>
    <row r="12659" spans="43:44" x14ac:dyDescent="0.25">
      <c r="AQ12659" s="1026"/>
      <c r="AR12659" s="1027"/>
    </row>
    <row r="12660" spans="43:44" x14ac:dyDescent="0.25">
      <c r="AQ12660" s="1026"/>
      <c r="AR12660" s="1027"/>
    </row>
    <row r="12661" spans="43:44" x14ac:dyDescent="0.25">
      <c r="AQ12661" s="1026"/>
      <c r="AR12661" s="1027"/>
    </row>
    <row r="12662" spans="43:44" x14ac:dyDescent="0.25">
      <c r="AQ12662" s="1026"/>
      <c r="AR12662" s="1027"/>
    </row>
    <row r="12663" spans="43:44" x14ac:dyDescent="0.25">
      <c r="AQ12663" s="1026"/>
      <c r="AR12663" s="1027"/>
    </row>
    <row r="12664" spans="43:44" x14ac:dyDescent="0.25">
      <c r="AQ12664" s="1026"/>
      <c r="AR12664" s="1027"/>
    </row>
    <row r="12665" spans="43:44" x14ac:dyDescent="0.25">
      <c r="AQ12665" s="1026"/>
      <c r="AR12665" s="1027"/>
    </row>
    <row r="12666" spans="43:44" x14ac:dyDescent="0.25">
      <c r="AQ12666" s="1026"/>
      <c r="AR12666" s="1027"/>
    </row>
    <row r="12667" spans="43:44" x14ac:dyDescent="0.25">
      <c r="AQ12667" s="1026"/>
      <c r="AR12667" s="1027"/>
    </row>
    <row r="12668" spans="43:44" x14ac:dyDescent="0.25">
      <c r="AQ12668" s="1026"/>
      <c r="AR12668" s="1027"/>
    </row>
    <row r="12669" spans="43:44" x14ac:dyDescent="0.25">
      <c r="AQ12669" s="1026"/>
      <c r="AR12669" s="1027"/>
    </row>
    <row r="12670" spans="43:44" x14ac:dyDescent="0.25">
      <c r="AQ12670" s="1026"/>
      <c r="AR12670" s="1027"/>
    </row>
    <row r="12671" spans="43:44" x14ac:dyDescent="0.25">
      <c r="AQ12671" s="1026"/>
      <c r="AR12671" s="1027"/>
    </row>
    <row r="12672" spans="43:44" x14ac:dyDescent="0.25">
      <c r="AQ12672" s="1026"/>
      <c r="AR12672" s="1027"/>
    </row>
    <row r="12673" spans="43:44" x14ac:dyDescent="0.25">
      <c r="AQ12673" s="1026"/>
      <c r="AR12673" s="1027"/>
    </row>
    <row r="12674" spans="43:44" x14ac:dyDescent="0.25">
      <c r="AQ12674" s="1026"/>
      <c r="AR12674" s="1027"/>
    </row>
    <row r="12675" spans="43:44" x14ac:dyDescent="0.25">
      <c r="AQ12675" s="1026"/>
      <c r="AR12675" s="1027"/>
    </row>
    <row r="12676" spans="43:44" x14ac:dyDescent="0.25">
      <c r="AQ12676" s="1026"/>
      <c r="AR12676" s="1027"/>
    </row>
    <row r="12677" spans="43:44" x14ac:dyDescent="0.25">
      <c r="AQ12677" s="1026"/>
      <c r="AR12677" s="1027"/>
    </row>
    <row r="12678" spans="43:44" x14ac:dyDescent="0.25">
      <c r="AQ12678" s="1026"/>
      <c r="AR12678" s="1027"/>
    </row>
    <row r="12679" spans="43:44" x14ac:dyDescent="0.25">
      <c r="AQ12679" s="1026"/>
      <c r="AR12679" s="1027"/>
    </row>
    <row r="12680" spans="43:44" x14ac:dyDescent="0.25">
      <c r="AQ12680" s="1026"/>
      <c r="AR12680" s="1027"/>
    </row>
    <row r="12681" spans="43:44" x14ac:dyDescent="0.25">
      <c r="AQ12681" s="1026"/>
      <c r="AR12681" s="1027"/>
    </row>
    <row r="12682" spans="43:44" x14ac:dyDescent="0.25">
      <c r="AQ12682" s="1026"/>
      <c r="AR12682" s="1027"/>
    </row>
    <row r="12683" spans="43:44" x14ac:dyDescent="0.25">
      <c r="AQ12683" s="1026"/>
      <c r="AR12683" s="1027"/>
    </row>
    <row r="12684" spans="43:44" x14ac:dyDescent="0.25">
      <c r="AQ12684" s="1026"/>
      <c r="AR12684" s="1027"/>
    </row>
    <row r="12685" spans="43:44" x14ac:dyDescent="0.25">
      <c r="AQ12685" s="1026"/>
      <c r="AR12685" s="1027"/>
    </row>
    <row r="12686" spans="43:44" x14ac:dyDescent="0.25">
      <c r="AQ12686" s="1026"/>
      <c r="AR12686" s="1027"/>
    </row>
    <row r="12687" spans="43:44" x14ac:dyDescent="0.25">
      <c r="AQ12687" s="1026"/>
      <c r="AR12687" s="1027"/>
    </row>
    <row r="12688" spans="43:44" x14ac:dyDescent="0.25">
      <c r="AQ12688" s="1026"/>
      <c r="AR12688" s="1027"/>
    </row>
    <row r="12689" spans="43:44" x14ac:dyDescent="0.25">
      <c r="AQ12689" s="1026"/>
      <c r="AR12689" s="1027"/>
    </row>
    <row r="12690" spans="43:44" x14ac:dyDescent="0.25">
      <c r="AQ12690" s="1026"/>
      <c r="AR12690" s="1027"/>
    </row>
    <row r="12691" spans="43:44" x14ac:dyDescent="0.25">
      <c r="AQ12691" s="1026"/>
      <c r="AR12691" s="1027"/>
    </row>
    <row r="12692" spans="43:44" x14ac:dyDescent="0.25">
      <c r="AQ12692" s="1026"/>
      <c r="AR12692" s="1027"/>
    </row>
    <row r="12693" spans="43:44" x14ac:dyDescent="0.25">
      <c r="AQ12693" s="1026"/>
      <c r="AR12693" s="1027"/>
    </row>
    <row r="12694" spans="43:44" x14ac:dyDescent="0.25">
      <c r="AQ12694" s="1026"/>
      <c r="AR12694" s="1027"/>
    </row>
    <row r="12695" spans="43:44" x14ac:dyDescent="0.25">
      <c r="AQ12695" s="1026"/>
      <c r="AR12695" s="1027"/>
    </row>
    <row r="12696" spans="43:44" x14ac:dyDescent="0.25">
      <c r="AQ12696" s="1026"/>
      <c r="AR12696" s="1027"/>
    </row>
    <row r="12697" spans="43:44" x14ac:dyDescent="0.25">
      <c r="AQ12697" s="1026"/>
      <c r="AR12697" s="1027"/>
    </row>
    <row r="12698" spans="43:44" x14ac:dyDescent="0.25">
      <c r="AQ12698" s="1026"/>
      <c r="AR12698" s="1027"/>
    </row>
    <row r="12699" spans="43:44" x14ac:dyDescent="0.25">
      <c r="AQ12699" s="1026"/>
      <c r="AR12699" s="1027"/>
    </row>
    <row r="12700" spans="43:44" x14ac:dyDescent="0.25">
      <c r="AQ12700" s="1026"/>
      <c r="AR12700" s="1027"/>
    </row>
    <row r="12701" spans="43:44" x14ac:dyDescent="0.25">
      <c r="AQ12701" s="1026"/>
      <c r="AR12701" s="1027"/>
    </row>
    <row r="12702" spans="43:44" x14ac:dyDescent="0.25">
      <c r="AQ12702" s="1026"/>
      <c r="AR12702" s="1027"/>
    </row>
    <row r="12703" spans="43:44" x14ac:dyDescent="0.25">
      <c r="AQ12703" s="1026"/>
      <c r="AR12703" s="1027"/>
    </row>
    <row r="12704" spans="43:44" x14ac:dyDescent="0.25">
      <c r="AQ12704" s="1026"/>
      <c r="AR12704" s="1027"/>
    </row>
    <row r="12705" spans="43:44" x14ac:dyDescent="0.25">
      <c r="AQ12705" s="1026"/>
      <c r="AR12705" s="1027"/>
    </row>
    <row r="12706" spans="43:44" x14ac:dyDescent="0.25">
      <c r="AQ12706" s="1026"/>
      <c r="AR12706" s="1027"/>
    </row>
    <row r="12707" spans="43:44" x14ac:dyDescent="0.25">
      <c r="AQ12707" s="1026"/>
      <c r="AR12707" s="1027"/>
    </row>
    <row r="12708" spans="43:44" x14ac:dyDescent="0.25">
      <c r="AQ12708" s="1026"/>
      <c r="AR12708" s="1027"/>
    </row>
    <row r="12709" spans="43:44" x14ac:dyDescent="0.25">
      <c r="AQ12709" s="1026"/>
      <c r="AR12709" s="1027"/>
    </row>
    <row r="12710" spans="43:44" x14ac:dyDescent="0.25">
      <c r="AQ12710" s="1026"/>
      <c r="AR12710" s="1027"/>
    </row>
    <row r="12711" spans="43:44" x14ac:dyDescent="0.25">
      <c r="AQ12711" s="1026"/>
      <c r="AR12711" s="1027"/>
    </row>
    <row r="12712" spans="43:44" x14ac:dyDescent="0.25">
      <c r="AQ12712" s="1026"/>
      <c r="AR12712" s="1027"/>
    </row>
    <row r="12713" spans="43:44" x14ac:dyDescent="0.25">
      <c r="AQ12713" s="1026"/>
      <c r="AR12713" s="1027"/>
    </row>
    <row r="12714" spans="43:44" x14ac:dyDescent="0.25">
      <c r="AQ12714" s="1026"/>
      <c r="AR12714" s="1027"/>
    </row>
    <row r="12715" spans="43:44" x14ac:dyDescent="0.25">
      <c r="AQ12715" s="1026"/>
      <c r="AR12715" s="1027"/>
    </row>
    <row r="12716" spans="43:44" x14ac:dyDescent="0.25">
      <c r="AQ12716" s="1026"/>
      <c r="AR12716" s="1027"/>
    </row>
    <row r="12717" spans="43:44" x14ac:dyDescent="0.25">
      <c r="AQ12717" s="1026"/>
      <c r="AR12717" s="1027"/>
    </row>
    <row r="12718" spans="43:44" x14ac:dyDescent="0.25">
      <c r="AQ12718" s="1026"/>
      <c r="AR12718" s="1027"/>
    </row>
    <row r="12719" spans="43:44" x14ac:dyDescent="0.25">
      <c r="AQ12719" s="1026"/>
      <c r="AR12719" s="1027"/>
    </row>
    <row r="12720" spans="43:44" x14ac:dyDescent="0.25">
      <c r="AQ12720" s="1026"/>
      <c r="AR12720" s="1027"/>
    </row>
    <row r="12721" spans="43:44" x14ac:dyDescent="0.25">
      <c r="AQ12721" s="1026"/>
      <c r="AR12721" s="1027"/>
    </row>
    <row r="12722" spans="43:44" x14ac:dyDescent="0.25">
      <c r="AQ12722" s="1026"/>
      <c r="AR12722" s="1027"/>
    </row>
    <row r="12723" spans="43:44" x14ac:dyDescent="0.25">
      <c r="AQ12723" s="1026"/>
      <c r="AR12723" s="1027"/>
    </row>
    <row r="12724" spans="43:44" x14ac:dyDescent="0.25">
      <c r="AQ12724" s="1026"/>
      <c r="AR12724" s="1027"/>
    </row>
    <row r="12725" spans="43:44" x14ac:dyDescent="0.25">
      <c r="AQ12725" s="1026"/>
      <c r="AR12725" s="1027"/>
    </row>
    <row r="12726" spans="43:44" x14ac:dyDescent="0.25">
      <c r="AQ12726" s="1026"/>
      <c r="AR12726" s="1027"/>
    </row>
    <row r="12727" spans="43:44" x14ac:dyDescent="0.25">
      <c r="AQ12727" s="1026"/>
      <c r="AR12727" s="1027"/>
    </row>
    <row r="12728" spans="43:44" x14ac:dyDescent="0.25">
      <c r="AQ12728" s="1026"/>
      <c r="AR12728" s="1027"/>
    </row>
    <row r="12729" spans="43:44" x14ac:dyDescent="0.25">
      <c r="AQ12729" s="1026"/>
      <c r="AR12729" s="1027"/>
    </row>
    <row r="12730" spans="43:44" x14ac:dyDescent="0.25">
      <c r="AQ12730" s="1026"/>
      <c r="AR12730" s="1027"/>
    </row>
    <row r="12731" spans="43:44" x14ac:dyDescent="0.25">
      <c r="AQ12731" s="1026"/>
      <c r="AR12731" s="1027"/>
    </row>
    <row r="12732" spans="43:44" x14ac:dyDescent="0.25">
      <c r="AQ12732" s="1026"/>
      <c r="AR12732" s="1027"/>
    </row>
    <row r="12733" spans="43:44" x14ac:dyDescent="0.25">
      <c r="AQ12733" s="1026"/>
      <c r="AR12733" s="1027"/>
    </row>
    <row r="12734" spans="43:44" x14ac:dyDescent="0.25">
      <c r="AQ12734" s="1026"/>
      <c r="AR12734" s="1027"/>
    </row>
    <row r="12735" spans="43:44" x14ac:dyDescent="0.25">
      <c r="AQ12735" s="1026"/>
      <c r="AR12735" s="1027"/>
    </row>
    <row r="12736" spans="43:44" x14ac:dyDescent="0.25">
      <c r="AQ12736" s="1026"/>
      <c r="AR12736" s="1027"/>
    </row>
    <row r="12737" spans="43:44" x14ac:dyDescent="0.25">
      <c r="AQ12737" s="1026"/>
      <c r="AR12737" s="1027"/>
    </row>
    <row r="12738" spans="43:44" x14ac:dyDescent="0.25">
      <c r="AQ12738" s="1026"/>
      <c r="AR12738" s="1027"/>
    </row>
    <row r="12739" spans="43:44" x14ac:dyDescent="0.25">
      <c r="AQ12739" s="1026"/>
      <c r="AR12739" s="1027"/>
    </row>
    <row r="12740" spans="43:44" x14ac:dyDescent="0.25">
      <c r="AQ12740" s="1026"/>
      <c r="AR12740" s="1027"/>
    </row>
    <row r="12741" spans="43:44" x14ac:dyDescent="0.25">
      <c r="AQ12741" s="1026"/>
      <c r="AR12741" s="1027"/>
    </row>
    <row r="12742" spans="43:44" x14ac:dyDescent="0.25">
      <c r="AQ12742" s="1026"/>
      <c r="AR12742" s="1027"/>
    </row>
    <row r="12743" spans="43:44" x14ac:dyDescent="0.25">
      <c r="AQ12743" s="1026"/>
      <c r="AR12743" s="1027"/>
    </row>
    <row r="12744" spans="43:44" x14ac:dyDescent="0.25">
      <c r="AQ12744" s="1026"/>
      <c r="AR12744" s="1027"/>
    </row>
    <row r="12745" spans="43:44" x14ac:dyDescent="0.25">
      <c r="AQ12745" s="1026"/>
      <c r="AR12745" s="1027"/>
    </row>
    <row r="12746" spans="43:44" x14ac:dyDescent="0.25">
      <c r="AQ12746" s="1026"/>
      <c r="AR12746" s="1027"/>
    </row>
    <row r="12747" spans="43:44" x14ac:dyDescent="0.25">
      <c r="AQ12747" s="1026"/>
      <c r="AR12747" s="1027"/>
    </row>
    <row r="12748" spans="43:44" x14ac:dyDescent="0.25">
      <c r="AQ12748" s="1026"/>
      <c r="AR12748" s="1027"/>
    </row>
    <row r="12749" spans="43:44" x14ac:dyDescent="0.25">
      <c r="AQ12749" s="1026"/>
      <c r="AR12749" s="1027"/>
    </row>
    <row r="12750" spans="43:44" x14ac:dyDescent="0.25">
      <c r="AQ12750" s="1026"/>
      <c r="AR12750" s="1027"/>
    </row>
    <row r="12751" spans="43:44" x14ac:dyDescent="0.25">
      <c r="AQ12751" s="1026"/>
      <c r="AR12751" s="1027"/>
    </row>
    <row r="12752" spans="43:44" x14ac:dyDescent="0.25">
      <c r="AQ12752" s="1026"/>
      <c r="AR12752" s="1027"/>
    </row>
    <row r="12753" spans="43:44" x14ac:dyDescent="0.25">
      <c r="AQ12753" s="1026"/>
      <c r="AR12753" s="1027"/>
    </row>
    <row r="12754" spans="43:44" x14ac:dyDescent="0.25">
      <c r="AQ12754" s="1026"/>
      <c r="AR12754" s="1027"/>
    </row>
    <row r="12755" spans="43:44" x14ac:dyDescent="0.25">
      <c r="AQ12755" s="1026"/>
      <c r="AR12755" s="1027"/>
    </row>
    <row r="12756" spans="43:44" x14ac:dyDescent="0.25">
      <c r="AQ12756" s="1026"/>
      <c r="AR12756" s="1027"/>
    </row>
    <row r="12757" spans="43:44" x14ac:dyDescent="0.25">
      <c r="AQ12757" s="1026"/>
      <c r="AR12757" s="1027"/>
    </row>
    <row r="12758" spans="43:44" x14ac:dyDescent="0.25">
      <c r="AQ12758" s="1026"/>
      <c r="AR12758" s="1027"/>
    </row>
    <row r="12759" spans="43:44" x14ac:dyDescent="0.25">
      <c r="AQ12759" s="1026"/>
      <c r="AR12759" s="1027"/>
    </row>
    <row r="12760" spans="43:44" x14ac:dyDescent="0.25">
      <c r="AQ12760" s="1026"/>
      <c r="AR12760" s="1027"/>
    </row>
    <row r="12761" spans="43:44" x14ac:dyDescent="0.25">
      <c r="AQ12761" s="1026"/>
      <c r="AR12761" s="1027"/>
    </row>
    <row r="12762" spans="43:44" x14ac:dyDescent="0.25">
      <c r="AQ12762" s="1026"/>
      <c r="AR12762" s="1027"/>
    </row>
    <row r="12763" spans="43:44" x14ac:dyDescent="0.25">
      <c r="AQ12763" s="1026"/>
      <c r="AR12763" s="1027"/>
    </row>
    <row r="12764" spans="43:44" x14ac:dyDescent="0.25">
      <c r="AQ12764" s="1026"/>
      <c r="AR12764" s="1027"/>
    </row>
    <row r="12765" spans="43:44" x14ac:dyDescent="0.25">
      <c r="AQ12765" s="1026"/>
      <c r="AR12765" s="1027"/>
    </row>
    <row r="12766" spans="43:44" x14ac:dyDescent="0.25">
      <c r="AQ12766" s="1026"/>
      <c r="AR12766" s="1027"/>
    </row>
    <row r="12767" spans="43:44" x14ac:dyDescent="0.25">
      <c r="AQ12767" s="1026"/>
      <c r="AR12767" s="1027"/>
    </row>
    <row r="12768" spans="43:44" x14ac:dyDescent="0.25">
      <c r="AQ12768" s="1026"/>
      <c r="AR12768" s="1027"/>
    </row>
    <row r="12769" spans="43:44" x14ac:dyDescent="0.25">
      <c r="AQ12769" s="1026"/>
      <c r="AR12769" s="1027"/>
    </row>
    <row r="12770" spans="43:44" x14ac:dyDescent="0.25">
      <c r="AQ12770" s="1026"/>
      <c r="AR12770" s="1027"/>
    </row>
    <row r="12771" spans="43:44" x14ac:dyDescent="0.25">
      <c r="AQ12771" s="1026"/>
      <c r="AR12771" s="1027"/>
    </row>
    <row r="12772" spans="43:44" x14ac:dyDescent="0.25">
      <c r="AQ12772" s="1026"/>
      <c r="AR12772" s="1027"/>
    </row>
    <row r="12773" spans="43:44" x14ac:dyDescent="0.25">
      <c r="AQ12773" s="1026"/>
      <c r="AR12773" s="1027"/>
    </row>
    <row r="12774" spans="43:44" x14ac:dyDescent="0.25">
      <c r="AQ12774" s="1026"/>
      <c r="AR12774" s="1027"/>
    </row>
    <row r="12775" spans="43:44" x14ac:dyDescent="0.25">
      <c r="AQ12775" s="1026"/>
      <c r="AR12775" s="1027"/>
    </row>
    <row r="12776" spans="43:44" x14ac:dyDescent="0.25">
      <c r="AQ12776" s="1026"/>
      <c r="AR12776" s="1027"/>
    </row>
    <row r="12777" spans="43:44" x14ac:dyDescent="0.25">
      <c r="AQ12777" s="1026"/>
      <c r="AR12777" s="1027"/>
    </row>
    <row r="12778" spans="43:44" x14ac:dyDescent="0.25">
      <c r="AQ12778" s="1026"/>
      <c r="AR12778" s="1027"/>
    </row>
    <row r="12779" spans="43:44" x14ac:dyDescent="0.25">
      <c r="AQ12779" s="1026"/>
      <c r="AR12779" s="1027"/>
    </row>
    <row r="12780" spans="43:44" x14ac:dyDescent="0.25">
      <c r="AQ12780" s="1026"/>
      <c r="AR12780" s="1027"/>
    </row>
    <row r="12781" spans="43:44" x14ac:dyDescent="0.25">
      <c r="AQ12781" s="1026"/>
      <c r="AR12781" s="1027"/>
    </row>
    <row r="12782" spans="43:44" x14ac:dyDescent="0.25">
      <c r="AQ12782" s="1026"/>
      <c r="AR12782" s="1027"/>
    </row>
    <row r="12783" spans="43:44" x14ac:dyDescent="0.25">
      <c r="AQ12783" s="1026"/>
      <c r="AR12783" s="1027"/>
    </row>
    <row r="12784" spans="43:44" x14ac:dyDescent="0.25">
      <c r="AQ12784" s="1026"/>
      <c r="AR12784" s="1027"/>
    </row>
    <row r="12785" spans="43:44" x14ac:dyDescent="0.25">
      <c r="AQ12785" s="1026"/>
      <c r="AR12785" s="1027"/>
    </row>
    <row r="12786" spans="43:44" x14ac:dyDescent="0.25">
      <c r="AQ12786" s="1026"/>
      <c r="AR12786" s="1027"/>
    </row>
    <row r="12787" spans="43:44" x14ac:dyDescent="0.25">
      <c r="AQ12787" s="1026"/>
      <c r="AR12787" s="1027"/>
    </row>
    <row r="12788" spans="43:44" x14ac:dyDescent="0.25">
      <c r="AQ12788" s="1026"/>
      <c r="AR12788" s="1027"/>
    </row>
    <row r="12789" spans="43:44" x14ac:dyDescent="0.25">
      <c r="AQ12789" s="1026"/>
      <c r="AR12789" s="1027"/>
    </row>
    <row r="12790" spans="43:44" x14ac:dyDescent="0.25">
      <c r="AQ12790" s="1026"/>
      <c r="AR12790" s="1027"/>
    </row>
    <row r="12791" spans="43:44" x14ac:dyDescent="0.25">
      <c r="AQ12791" s="1026"/>
      <c r="AR12791" s="1027"/>
    </row>
    <row r="12792" spans="43:44" x14ac:dyDescent="0.25">
      <c r="AQ12792" s="1026"/>
      <c r="AR12792" s="1027"/>
    </row>
    <row r="12793" spans="43:44" x14ac:dyDescent="0.25">
      <c r="AQ12793" s="1026"/>
      <c r="AR12793" s="1027"/>
    </row>
    <row r="12794" spans="43:44" x14ac:dyDescent="0.25">
      <c r="AQ12794" s="1026"/>
      <c r="AR12794" s="1027"/>
    </row>
    <row r="12795" spans="43:44" x14ac:dyDescent="0.25">
      <c r="AQ12795" s="1026"/>
      <c r="AR12795" s="1027"/>
    </row>
    <row r="12796" spans="43:44" x14ac:dyDescent="0.25">
      <c r="AQ12796" s="1026"/>
      <c r="AR12796" s="1027"/>
    </row>
    <row r="12797" spans="43:44" x14ac:dyDescent="0.25">
      <c r="AQ12797" s="1026"/>
      <c r="AR12797" s="1027"/>
    </row>
    <row r="12798" spans="43:44" x14ac:dyDescent="0.25">
      <c r="AQ12798" s="1026"/>
      <c r="AR12798" s="1027"/>
    </row>
    <row r="12799" spans="43:44" x14ac:dyDescent="0.25">
      <c r="AQ12799" s="1026"/>
      <c r="AR12799" s="1027"/>
    </row>
    <row r="12800" spans="43:44" x14ac:dyDescent="0.25">
      <c r="AQ12800" s="1026"/>
      <c r="AR12800" s="1027"/>
    </row>
    <row r="12801" spans="43:44" x14ac:dyDescent="0.25">
      <c r="AQ12801" s="1026"/>
      <c r="AR12801" s="1027"/>
    </row>
    <row r="12802" spans="43:44" x14ac:dyDescent="0.25">
      <c r="AQ12802" s="1026"/>
      <c r="AR12802" s="1027"/>
    </row>
    <row r="12803" spans="43:44" x14ac:dyDescent="0.25">
      <c r="AQ12803" s="1026"/>
      <c r="AR12803" s="1027"/>
    </row>
    <row r="12804" spans="43:44" x14ac:dyDescent="0.25">
      <c r="AQ12804" s="1026"/>
      <c r="AR12804" s="1027"/>
    </row>
    <row r="12805" spans="43:44" x14ac:dyDescent="0.25">
      <c r="AQ12805" s="1026"/>
      <c r="AR12805" s="1027"/>
    </row>
    <row r="12806" spans="43:44" x14ac:dyDescent="0.25">
      <c r="AQ12806" s="1026"/>
      <c r="AR12806" s="1027"/>
    </row>
    <row r="12807" spans="43:44" x14ac:dyDescent="0.25">
      <c r="AQ12807" s="1026"/>
      <c r="AR12807" s="1027"/>
    </row>
    <row r="12808" spans="43:44" x14ac:dyDescent="0.25">
      <c r="AQ12808" s="1026"/>
      <c r="AR12808" s="1027"/>
    </row>
    <row r="12809" spans="43:44" x14ac:dyDescent="0.25">
      <c r="AQ12809" s="1026"/>
      <c r="AR12809" s="1027"/>
    </row>
    <row r="12810" spans="43:44" x14ac:dyDescent="0.25">
      <c r="AQ12810" s="1026"/>
      <c r="AR12810" s="1027"/>
    </row>
    <row r="12811" spans="43:44" x14ac:dyDescent="0.25">
      <c r="AQ12811" s="1026"/>
      <c r="AR12811" s="1027"/>
    </row>
    <row r="12812" spans="43:44" x14ac:dyDescent="0.25">
      <c r="AQ12812" s="1026"/>
      <c r="AR12812" s="1027"/>
    </row>
    <row r="12813" spans="43:44" x14ac:dyDescent="0.25">
      <c r="AQ12813" s="1026"/>
      <c r="AR12813" s="1027"/>
    </row>
    <row r="12814" spans="43:44" x14ac:dyDescent="0.25">
      <c r="AQ12814" s="1026"/>
      <c r="AR12814" s="1027"/>
    </row>
    <row r="12815" spans="43:44" x14ac:dyDescent="0.25">
      <c r="AQ12815" s="1026"/>
      <c r="AR12815" s="1027"/>
    </row>
    <row r="12816" spans="43:44" x14ac:dyDescent="0.25">
      <c r="AQ12816" s="1026"/>
      <c r="AR12816" s="1027"/>
    </row>
    <row r="12817" spans="43:44" x14ac:dyDescent="0.25">
      <c r="AQ12817" s="1026"/>
      <c r="AR12817" s="1027"/>
    </row>
    <row r="12818" spans="43:44" x14ac:dyDescent="0.25">
      <c r="AQ12818" s="1026"/>
      <c r="AR12818" s="1027"/>
    </row>
    <row r="12819" spans="43:44" x14ac:dyDescent="0.25">
      <c r="AQ12819" s="1026"/>
      <c r="AR12819" s="1027"/>
    </row>
    <row r="12820" spans="43:44" x14ac:dyDescent="0.25">
      <c r="AQ12820" s="1026"/>
      <c r="AR12820" s="1027"/>
    </row>
    <row r="12821" spans="43:44" x14ac:dyDescent="0.25">
      <c r="AQ12821" s="1026"/>
      <c r="AR12821" s="1027"/>
    </row>
    <row r="12822" spans="43:44" x14ac:dyDescent="0.25">
      <c r="AQ12822" s="1026"/>
      <c r="AR12822" s="1027"/>
    </row>
    <row r="12823" spans="43:44" x14ac:dyDescent="0.25">
      <c r="AQ12823" s="1026"/>
      <c r="AR12823" s="1027"/>
    </row>
    <row r="12824" spans="43:44" x14ac:dyDescent="0.25">
      <c r="AQ12824" s="1026"/>
      <c r="AR12824" s="1027"/>
    </row>
    <row r="12825" spans="43:44" x14ac:dyDescent="0.25">
      <c r="AQ12825" s="1026"/>
      <c r="AR12825" s="1027"/>
    </row>
    <row r="12826" spans="43:44" x14ac:dyDescent="0.25">
      <c r="AQ12826" s="1026"/>
      <c r="AR12826" s="1027"/>
    </row>
    <row r="12827" spans="43:44" x14ac:dyDescent="0.25">
      <c r="AQ12827" s="1026"/>
      <c r="AR12827" s="1027"/>
    </row>
    <row r="12828" spans="43:44" x14ac:dyDescent="0.25">
      <c r="AQ12828" s="1026"/>
      <c r="AR12828" s="1027"/>
    </row>
    <row r="12829" spans="43:44" x14ac:dyDescent="0.25">
      <c r="AQ12829" s="1026"/>
      <c r="AR12829" s="1027"/>
    </row>
    <row r="12830" spans="43:44" x14ac:dyDescent="0.25">
      <c r="AQ12830" s="1026"/>
      <c r="AR12830" s="1027"/>
    </row>
    <row r="12831" spans="43:44" x14ac:dyDescent="0.25">
      <c r="AQ12831" s="1026"/>
      <c r="AR12831" s="1027"/>
    </row>
    <row r="12832" spans="43:44" x14ac:dyDescent="0.25">
      <c r="AQ12832" s="1026"/>
      <c r="AR12832" s="1027"/>
    </row>
    <row r="12833" spans="43:44" x14ac:dyDescent="0.25">
      <c r="AQ12833" s="1026"/>
      <c r="AR12833" s="1027"/>
    </row>
    <row r="12834" spans="43:44" x14ac:dyDescent="0.25">
      <c r="AQ12834" s="1026"/>
      <c r="AR12834" s="1027"/>
    </row>
    <row r="12835" spans="43:44" x14ac:dyDescent="0.25">
      <c r="AQ12835" s="1026"/>
      <c r="AR12835" s="1027"/>
    </row>
    <row r="12836" spans="43:44" x14ac:dyDescent="0.25">
      <c r="AQ12836" s="1026"/>
      <c r="AR12836" s="1027"/>
    </row>
    <row r="12837" spans="43:44" x14ac:dyDescent="0.25">
      <c r="AQ12837" s="1026"/>
      <c r="AR12837" s="1027"/>
    </row>
    <row r="12838" spans="43:44" x14ac:dyDescent="0.25">
      <c r="AQ12838" s="1026"/>
      <c r="AR12838" s="1027"/>
    </row>
    <row r="12839" spans="43:44" x14ac:dyDescent="0.25">
      <c r="AQ12839" s="1026"/>
      <c r="AR12839" s="1027"/>
    </row>
    <row r="12840" spans="43:44" x14ac:dyDescent="0.25">
      <c r="AQ12840" s="1026"/>
      <c r="AR12840" s="1027"/>
    </row>
    <row r="12841" spans="43:44" x14ac:dyDescent="0.25">
      <c r="AQ12841" s="1026"/>
      <c r="AR12841" s="1027"/>
    </row>
    <row r="12842" spans="43:44" x14ac:dyDescent="0.25">
      <c r="AQ12842" s="1026"/>
      <c r="AR12842" s="1027"/>
    </row>
    <row r="12843" spans="43:44" x14ac:dyDescent="0.25">
      <c r="AQ12843" s="1026"/>
      <c r="AR12843" s="1027"/>
    </row>
    <row r="12844" spans="43:44" x14ac:dyDescent="0.25">
      <c r="AQ12844" s="1026"/>
      <c r="AR12844" s="1027"/>
    </row>
    <row r="12845" spans="43:44" x14ac:dyDescent="0.25">
      <c r="AQ12845" s="1026"/>
      <c r="AR12845" s="1027"/>
    </row>
    <row r="12846" spans="43:44" x14ac:dyDescent="0.25">
      <c r="AQ12846" s="1026"/>
      <c r="AR12846" s="1027"/>
    </row>
    <row r="12847" spans="43:44" x14ac:dyDescent="0.25">
      <c r="AQ12847" s="1026"/>
      <c r="AR12847" s="1027"/>
    </row>
    <row r="12848" spans="43:44" x14ac:dyDescent="0.25">
      <c r="AQ12848" s="1026"/>
      <c r="AR12848" s="1027"/>
    </row>
    <row r="12849" spans="43:44" x14ac:dyDescent="0.25">
      <c r="AQ12849" s="1026"/>
      <c r="AR12849" s="1027"/>
    </row>
    <row r="12850" spans="43:44" x14ac:dyDescent="0.25">
      <c r="AQ12850" s="1026"/>
      <c r="AR12850" s="1027"/>
    </row>
    <row r="12851" spans="43:44" x14ac:dyDescent="0.25">
      <c r="AQ12851" s="1026"/>
      <c r="AR12851" s="1027"/>
    </row>
    <row r="12852" spans="43:44" x14ac:dyDescent="0.25">
      <c r="AQ12852" s="1026"/>
      <c r="AR12852" s="1027"/>
    </row>
    <row r="12853" spans="43:44" x14ac:dyDescent="0.25">
      <c r="AQ12853" s="1026"/>
      <c r="AR12853" s="1027"/>
    </row>
    <row r="12854" spans="43:44" x14ac:dyDescent="0.25">
      <c r="AQ12854" s="1026"/>
      <c r="AR12854" s="1027"/>
    </row>
    <row r="12855" spans="43:44" x14ac:dyDescent="0.25">
      <c r="AQ12855" s="1026"/>
      <c r="AR12855" s="1027"/>
    </row>
    <row r="12856" spans="43:44" x14ac:dyDescent="0.25">
      <c r="AQ12856" s="1026"/>
      <c r="AR12856" s="1027"/>
    </row>
    <row r="12857" spans="43:44" x14ac:dyDescent="0.25">
      <c r="AQ12857" s="1026"/>
      <c r="AR12857" s="1027"/>
    </row>
    <row r="12858" spans="43:44" x14ac:dyDescent="0.25">
      <c r="AQ12858" s="1026"/>
      <c r="AR12858" s="1027"/>
    </row>
    <row r="12859" spans="43:44" x14ac:dyDescent="0.25">
      <c r="AQ12859" s="1026"/>
      <c r="AR12859" s="1027"/>
    </row>
    <row r="12860" spans="43:44" x14ac:dyDescent="0.25">
      <c r="AQ12860" s="1026"/>
      <c r="AR12860" s="1027"/>
    </row>
    <row r="12861" spans="43:44" x14ac:dyDescent="0.25">
      <c r="AQ12861" s="1026"/>
      <c r="AR12861" s="1027"/>
    </row>
    <row r="12862" spans="43:44" x14ac:dyDescent="0.25">
      <c r="AQ12862" s="1026"/>
      <c r="AR12862" s="1027"/>
    </row>
    <row r="12863" spans="43:44" x14ac:dyDescent="0.25">
      <c r="AQ12863" s="1026"/>
      <c r="AR12863" s="1027"/>
    </row>
    <row r="12864" spans="43:44" x14ac:dyDescent="0.25">
      <c r="AQ12864" s="1026"/>
      <c r="AR12864" s="1027"/>
    </row>
    <row r="12865" spans="43:44" x14ac:dyDescent="0.25">
      <c r="AQ12865" s="1026"/>
      <c r="AR12865" s="1027"/>
    </row>
    <row r="12866" spans="43:44" x14ac:dyDescent="0.25">
      <c r="AQ12866" s="1026"/>
      <c r="AR12866" s="1027"/>
    </row>
    <row r="12867" spans="43:44" x14ac:dyDescent="0.25">
      <c r="AQ12867" s="1026"/>
      <c r="AR12867" s="1027"/>
    </row>
    <row r="12868" spans="43:44" x14ac:dyDescent="0.25">
      <c r="AQ12868" s="1026"/>
      <c r="AR12868" s="1027"/>
    </row>
    <row r="12869" spans="43:44" x14ac:dyDescent="0.25">
      <c r="AQ12869" s="1026"/>
      <c r="AR12869" s="1027"/>
    </row>
    <row r="12870" spans="43:44" x14ac:dyDescent="0.25">
      <c r="AQ12870" s="1026"/>
      <c r="AR12870" s="1027"/>
    </row>
    <row r="12871" spans="43:44" x14ac:dyDescent="0.25">
      <c r="AQ12871" s="1026"/>
      <c r="AR12871" s="1027"/>
    </row>
    <row r="12872" spans="43:44" x14ac:dyDescent="0.25">
      <c r="AQ12872" s="1026"/>
      <c r="AR12872" s="1027"/>
    </row>
    <row r="12873" spans="43:44" x14ac:dyDescent="0.25">
      <c r="AQ12873" s="1026"/>
      <c r="AR12873" s="1027"/>
    </row>
    <row r="12874" spans="43:44" x14ac:dyDescent="0.25">
      <c r="AQ12874" s="1026"/>
      <c r="AR12874" s="1027"/>
    </row>
    <row r="12875" spans="43:44" x14ac:dyDescent="0.25">
      <c r="AQ12875" s="1026"/>
      <c r="AR12875" s="1027"/>
    </row>
    <row r="12876" spans="43:44" x14ac:dyDescent="0.25">
      <c r="AQ12876" s="1026"/>
      <c r="AR12876" s="1027"/>
    </row>
    <row r="12877" spans="43:44" x14ac:dyDescent="0.25">
      <c r="AQ12877" s="1026"/>
      <c r="AR12877" s="1027"/>
    </row>
    <row r="12878" spans="43:44" x14ac:dyDescent="0.25">
      <c r="AQ12878" s="1026"/>
      <c r="AR12878" s="1027"/>
    </row>
    <row r="12879" spans="43:44" x14ac:dyDescent="0.25">
      <c r="AQ12879" s="1026"/>
      <c r="AR12879" s="1027"/>
    </row>
    <row r="12880" spans="43:44" x14ac:dyDescent="0.25">
      <c r="AQ12880" s="1026"/>
      <c r="AR12880" s="1027"/>
    </row>
    <row r="12881" spans="43:44" x14ac:dyDescent="0.25">
      <c r="AQ12881" s="1026"/>
      <c r="AR12881" s="1027"/>
    </row>
    <row r="12882" spans="43:44" x14ac:dyDescent="0.25">
      <c r="AQ12882" s="1026"/>
      <c r="AR12882" s="1027"/>
    </row>
    <row r="12883" spans="43:44" x14ac:dyDescent="0.25">
      <c r="AQ12883" s="1026"/>
      <c r="AR12883" s="1027"/>
    </row>
    <row r="12884" spans="43:44" x14ac:dyDescent="0.25">
      <c r="AQ12884" s="1026"/>
      <c r="AR12884" s="1027"/>
    </row>
    <row r="12885" spans="43:44" x14ac:dyDescent="0.25">
      <c r="AQ12885" s="1026"/>
      <c r="AR12885" s="1027"/>
    </row>
    <row r="12886" spans="43:44" x14ac:dyDescent="0.25">
      <c r="AQ12886" s="1026"/>
      <c r="AR12886" s="1027"/>
    </row>
    <row r="12887" spans="43:44" x14ac:dyDescent="0.25">
      <c r="AQ12887" s="1026"/>
      <c r="AR12887" s="1027"/>
    </row>
    <row r="12888" spans="43:44" x14ac:dyDescent="0.25">
      <c r="AQ12888" s="1026"/>
      <c r="AR12888" s="1027"/>
    </row>
    <row r="12889" spans="43:44" x14ac:dyDescent="0.25">
      <c r="AQ12889" s="1026"/>
      <c r="AR12889" s="1027"/>
    </row>
    <row r="12890" spans="43:44" x14ac:dyDescent="0.25">
      <c r="AQ12890" s="1026"/>
      <c r="AR12890" s="1027"/>
    </row>
    <row r="12891" spans="43:44" x14ac:dyDescent="0.25">
      <c r="AQ12891" s="1026"/>
      <c r="AR12891" s="1027"/>
    </row>
    <row r="12892" spans="43:44" x14ac:dyDescent="0.25">
      <c r="AQ12892" s="1026"/>
      <c r="AR12892" s="1027"/>
    </row>
    <row r="12893" spans="43:44" x14ac:dyDescent="0.25">
      <c r="AQ12893" s="1026"/>
      <c r="AR12893" s="1027"/>
    </row>
    <row r="12894" spans="43:44" x14ac:dyDescent="0.25">
      <c r="AQ12894" s="1026"/>
      <c r="AR12894" s="1027"/>
    </row>
    <row r="12895" spans="43:44" x14ac:dyDescent="0.25">
      <c r="AQ12895" s="1026"/>
      <c r="AR12895" s="1027"/>
    </row>
    <row r="12896" spans="43:44" x14ac:dyDescent="0.25">
      <c r="AQ12896" s="1026"/>
      <c r="AR12896" s="1027"/>
    </row>
    <row r="12897" spans="43:44" x14ac:dyDescent="0.25">
      <c r="AQ12897" s="1026"/>
      <c r="AR12897" s="1027"/>
    </row>
    <row r="12898" spans="43:44" x14ac:dyDescent="0.25">
      <c r="AQ12898" s="1026"/>
      <c r="AR12898" s="1027"/>
    </row>
    <row r="12899" spans="43:44" x14ac:dyDescent="0.25">
      <c r="AQ12899" s="1026"/>
      <c r="AR12899" s="1027"/>
    </row>
    <row r="12900" spans="43:44" x14ac:dyDescent="0.25">
      <c r="AQ12900" s="1026"/>
      <c r="AR12900" s="1027"/>
    </row>
    <row r="12901" spans="43:44" x14ac:dyDescent="0.25">
      <c r="AQ12901" s="1026"/>
      <c r="AR12901" s="1027"/>
    </row>
    <row r="12902" spans="43:44" x14ac:dyDescent="0.25">
      <c r="AQ12902" s="1026"/>
      <c r="AR12902" s="1027"/>
    </row>
    <row r="12903" spans="43:44" x14ac:dyDescent="0.25">
      <c r="AQ12903" s="1026"/>
      <c r="AR12903" s="1027"/>
    </row>
    <row r="12904" spans="43:44" x14ac:dyDescent="0.25">
      <c r="AQ12904" s="1026"/>
      <c r="AR12904" s="1027"/>
    </row>
    <row r="12905" spans="43:44" x14ac:dyDescent="0.25">
      <c r="AQ12905" s="1026"/>
      <c r="AR12905" s="1027"/>
    </row>
    <row r="12906" spans="43:44" x14ac:dyDescent="0.25">
      <c r="AQ12906" s="1026"/>
      <c r="AR12906" s="1027"/>
    </row>
    <row r="12907" spans="43:44" x14ac:dyDescent="0.25">
      <c r="AQ12907" s="1026"/>
      <c r="AR12907" s="1027"/>
    </row>
    <row r="12908" spans="43:44" x14ac:dyDescent="0.25">
      <c r="AQ12908" s="1026"/>
      <c r="AR12908" s="1027"/>
    </row>
    <row r="12909" spans="43:44" x14ac:dyDescent="0.25">
      <c r="AQ12909" s="1026"/>
      <c r="AR12909" s="1027"/>
    </row>
    <row r="12910" spans="43:44" x14ac:dyDescent="0.25">
      <c r="AQ12910" s="1026"/>
      <c r="AR12910" s="1027"/>
    </row>
    <row r="12911" spans="43:44" x14ac:dyDescent="0.25">
      <c r="AQ12911" s="1026"/>
      <c r="AR12911" s="1027"/>
    </row>
    <row r="12912" spans="43:44" x14ac:dyDescent="0.25">
      <c r="AQ12912" s="1026"/>
      <c r="AR12912" s="1027"/>
    </row>
    <row r="12913" spans="43:44" x14ac:dyDescent="0.25">
      <c r="AQ12913" s="1026"/>
      <c r="AR12913" s="1027"/>
    </row>
    <row r="12914" spans="43:44" x14ac:dyDescent="0.25">
      <c r="AQ12914" s="1026"/>
      <c r="AR12914" s="1027"/>
    </row>
    <row r="12915" spans="43:44" x14ac:dyDescent="0.25">
      <c r="AQ12915" s="1026"/>
      <c r="AR12915" s="1027"/>
    </row>
    <row r="12916" spans="43:44" x14ac:dyDescent="0.25">
      <c r="AQ12916" s="1026"/>
      <c r="AR12916" s="1027"/>
    </row>
    <row r="12917" spans="43:44" x14ac:dyDescent="0.25">
      <c r="AQ12917" s="1026"/>
      <c r="AR12917" s="1027"/>
    </row>
    <row r="12918" spans="43:44" x14ac:dyDescent="0.25">
      <c r="AQ12918" s="1026"/>
      <c r="AR12918" s="1027"/>
    </row>
    <row r="12919" spans="43:44" x14ac:dyDescent="0.25">
      <c r="AQ12919" s="1026"/>
      <c r="AR12919" s="1027"/>
    </row>
    <row r="12920" spans="43:44" x14ac:dyDescent="0.25">
      <c r="AQ12920" s="1026"/>
      <c r="AR12920" s="1027"/>
    </row>
    <row r="12921" spans="43:44" x14ac:dyDescent="0.25">
      <c r="AQ12921" s="1026"/>
      <c r="AR12921" s="1027"/>
    </row>
    <row r="12922" spans="43:44" x14ac:dyDescent="0.25">
      <c r="AQ12922" s="1026"/>
      <c r="AR12922" s="1027"/>
    </row>
    <row r="12923" spans="43:44" x14ac:dyDescent="0.25">
      <c r="AQ12923" s="1026"/>
      <c r="AR12923" s="1027"/>
    </row>
    <row r="12924" spans="43:44" x14ac:dyDescent="0.25">
      <c r="AQ12924" s="1026"/>
      <c r="AR12924" s="1027"/>
    </row>
    <row r="12925" spans="43:44" x14ac:dyDescent="0.25">
      <c r="AQ12925" s="1026"/>
      <c r="AR12925" s="1027"/>
    </row>
    <row r="12926" spans="43:44" x14ac:dyDescent="0.25">
      <c r="AQ12926" s="1026"/>
      <c r="AR12926" s="1027"/>
    </row>
    <row r="12927" spans="43:44" x14ac:dyDescent="0.25">
      <c r="AQ12927" s="1026"/>
      <c r="AR12927" s="1027"/>
    </row>
    <row r="12928" spans="43:44" x14ac:dyDescent="0.25">
      <c r="AQ12928" s="1026"/>
      <c r="AR12928" s="1027"/>
    </row>
    <row r="12929" spans="43:44" x14ac:dyDescent="0.25">
      <c r="AQ12929" s="1026"/>
      <c r="AR12929" s="1027"/>
    </row>
    <row r="12930" spans="43:44" x14ac:dyDescent="0.25">
      <c r="AQ12930" s="1026"/>
      <c r="AR12930" s="1027"/>
    </row>
    <row r="12931" spans="43:44" x14ac:dyDescent="0.25">
      <c r="AQ12931" s="1026"/>
      <c r="AR12931" s="1027"/>
    </row>
    <row r="12932" spans="43:44" x14ac:dyDescent="0.25">
      <c r="AQ12932" s="1026"/>
      <c r="AR12932" s="1027"/>
    </row>
    <row r="12933" spans="43:44" x14ac:dyDescent="0.25">
      <c r="AQ12933" s="1026"/>
      <c r="AR12933" s="1027"/>
    </row>
    <row r="12934" spans="43:44" x14ac:dyDescent="0.25">
      <c r="AQ12934" s="1026"/>
      <c r="AR12934" s="1027"/>
    </row>
    <row r="12935" spans="43:44" x14ac:dyDescent="0.25">
      <c r="AQ12935" s="1026"/>
      <c r="AR12935" s="1027"/>
    </row>
    <row r="12936" spans="43:44" x14ac:dyDescent="0.25">
      <c r="AQ12936" s="1026"/>
      <c r="AR12936" s="1027"/>
    </row>
    <row r="12937" spans="43:44" x14ac:dyDescent="0.25">
      <c r="AQ12937" s="1026"/>
      <c r="AR12937" s="1027"/>
    </row>
    <row r="12938" spans="43:44" x14ac:dyDescent="0.25">
      <c r="AQ12938" s="1026"/>
      <c r="AR12938" s="1027"/>
    </row>
    <row r="12939" spans="43:44" x14ac:dyDescent="0.25">
      <c r="AQ12939" s="1026"/>
      <c r="AR12939" s="1027"/>
    </row>
    <row r="12940" spans="43:44" x14ac:dyDescent="0.25">
      <c r="AQ12940" s="1026"/>
      <c r="AR12940" s="1027"/>
    </row>
    <row r="12941" spans="43:44" x14ac:dyDescent="0.25">
      <c r="AQ12941" s="1026"/>
      <c r="AR12941" s="1027"/>
    </row>
    <row r="12942" spans="43:44" x14ac:dyDescent="0.25">
      <c r="AQ12942" s="1026"/>
      <c r="AR12942" s="1027"/>
    </row>
    <row r="12943" spans="43:44" x14ac:dyDescent="0.25">
      <c r="AQ12943" s="1026"/>
      <c r="AR12943" s="1027"/>
    </row>
    <row r="12944" spans="43:44" x14ac:dyDescent="0.25">
      <c r="AQ12944" s="1026"/>
      <c r="AR12944" s="1027"/>
    </row>
    <row r="12945" spans="43:44" x14ac:dyDescent="0.25">
      <c r="AQ12945" s="1026"/>
      <c r="AR12945" s="1027"/>
    </row>
    <row r="12946" spans="43:44" x14ac:dyDescent="0.25">
      <c r="AQ12946" s="1026"/>
      <c r="AR12946" s="1027"/>
    </row>
    <row r="12947" spans="43:44" x14ac:dyDescent="0.25">
      <c r="AQ12947" s="1026"/>
      <c r="AR12947" s="1027"/>
    </row>
    <row r="12948" spans="43:44" x14ac:dyDescent="0.25">
      <c r="AQ12948" s="1026"/>
      <c r="AR12948" s="1027"/>
    </row>
    <row r="12949" spans="43:44" x14ac:dyDescent="0.25">
      <c r="AQ12949" s="1026"/>
      <c r="AR12949" s="1027"/>
    </row>
    <row r="12950" spans="43:44" x14ac:dyDescent="0.25">
      <c r="AQ12950" s="1026"/>
      <c r="AR12950" s="1027"/>
    </row>
    <row r="12951" spans="43:44" x14ac:dyDescent="0.25">
      <c r="AQ12951" s="1026"/>
      <c r="AR12951" s="1027"/>
    </row>
    <row r="12952" spans="43:44" x14ac:dyDescent="0.25">
      <c r="AQ12952" s="1026"/>
      <c r="AR12952" s="1027"/>
    </row>
    <row r="12953" spans="43:44" x14ac:dyDescent="0.25">
      <c r="AQ12953" s="1026"/>
      <c r="AR12953" s="1027"/>
    </row>
    <row r="12954" spans="43:44" x14ac:dyDescent="0.25">
      <c r="AQ12954" s="1026"/>
      <c r="AR12954" s="1027"/>
    </row>
    <row r="12955" spans="43:44" x14ac:dyDescent="0.25">
      <c r="AQ12955" s="1026"/>
      <c r="AR12955" s="1027"/>
    </row>
    <row r="12956" spans="43:44" x14ac:dyDescent="0.25">
      <c r="AQ12956" s="1026"/>
      <c r="AR12956" s="1027"/>
    </row>
    <row r="12957" spans="43:44" x14ac:dyDescent="0.25">
      <c r="AQ12957" s="1026"/>
      <c r="AR12957" s="1027"/>
    </row>
    <row r="12958" spans="43:44" x14ac:dyDescent="0.25">
      <c r="AQ12958" s="1026"/>
      <c r="AR12958" s="1027"/>
    </row>
    <row r="12959" spans="43:44" x14ac:dyDescent="0.25">
      <c r="AQ12959" s="1026"/>
      <c r="AR12959" s="1027"/>
    </row>
    <row r="12960" spans="43:44" x14ac:dyDescent="0.25">
      <c r="AQ12960" s="1026"/>
      <c r="AR12960" s="1027"/>
    </row>
    <row r="12961" spans="43:44" x14ac:dyDescent="0.25">
      <c r="AQ12961" s="1026"/>
      <c r="AR12961" s="1027"/>
    </row>
    <row r="12962" spans="43:44" x14ac:dyDescent="0.25">
      <c r="AQ12962" s="1026"/>
      <c r="AR12962" s="1027"/>
    </row>
    <row r="12963" spans="43:44" x14ac:dyDescent="0.25">
      <c r="AQ12963" s="1026"/>
      <c r="AR12963" s="1027"/>
    </row>
    <row r="12964" spans="43:44" x14ac:dyDescent="0.25">
      <c r="AQ12964" s="1026"/>
      <c r="AR12964" s="1027"/>
    </row>
    <row r="12965" spans="43:44" x14ac:dyDescent="0.25">
      <c r="AQ12965" s="1026"/>
      <c r="AR12965" s="1027"/>
    </row>
    <row r="12966" spans="43:44" x14ac:dyDescent="0.25">
      <c r="AQ12966" s="1026"/>
      <c r="AR12966" s="1027"/>
    </row>
    <row r="12967" spans="43:44" x14ac:dyDescent="0.25">
      <c r="AQ12967" s="1026"/>
      <c r="AR12967" s="1027"/>
    </row>
    <row r="12968" spans="43:44" x14ac:dyDescent="0.25">
      <c r="AQ12968" s="1026"/>
      <c r="AR12968" s="1027"/>
    </row>
    <row r="12969" spans="43:44" x14ac:dyDescent="0.25">
      <c r="AQ12969" s="1026"/>
      <c r="AR12969" s="1027"/>
    </row>
    <row r="12970" spans="43:44" x14ac:dyDescent="0.25">
      <c r="AQ12970" s="1026"/>
      <c r="AR12970" s="1027"/>
    </row>
    <row r="12971" spans="43:44" x14ac:dyDescent="0.25">
      <c r="AQ12971" s="1026"/>
      <c r="AR12971" s="1027"/>
    </row>
    <row r="12972" spans="43:44" x14ac:dyDescent="0.25">
      <c r="AQ12972" s="1026"/>
      <c r="AR12972" s="1027"/>
    </row>
    <row r="12973" spans="43:44" x14ac:dyDescent="0.25">
      <c r="AQ12973" s="1026"/>
      <c r="AR12973" s="1027"/>
    </row>
    <row r="12974" spans="43:44" x14ac:dyDescent="0.25">
      <c r="AQ12974" s="1026"/>
      <c r="AR12974" s="1027"/>
    </row>
    <row r="12975" spans="43:44" x14ac:dyDescent="0.25">
      <c r="AQ12975" s="1026"/>
      <c r="AR12975" s="1027"/>
    </row>
    <row r="12976" spans="43:44" x14ac:dyDescent="0.25">
      <c r="AQ12976" s="1026"/>
      <c r="AR12976" s="1027"/>
    </row>
    <row r="12977" spans="43:44" x14ac:dyDescent="0.25">
      <c r="AQ12977" s="1026"/>
      <c r="AR12977" s="1027"/>
    </row>
    <row r="12978" spans="43:44" x14ac:dyDescent="0.25">
      <c r="AQ12978" s="1026"/>
      <c r="AR12978" s="1027"/>
    </row>
    <row r="12979" spans="43:44" x14ac:dyDescent="0.25">
      <c r="AQ12979" s="1026"/>
      <c r="AR12979" s="1027"/>
    </row>
    <row r="12980" spans="43:44" x14ac:dyDescent="0.25">
      <c r="AQ12980" s="1026"/>
      <c r="AR12980" s="1027"/>
    </row>
    <row r="12981" spans="43:44" x14ac:dyDescent="0.25">
      <c r="AQ12981" s="1026"/>
      <c r="AR12981" s="1027"/>
    </row>
    <row r="12982" spans="43:44" x14ac:dyDescent="0.25">
      <c r="AQ12982" s="1026"/>
      <c r="AR12982" s="1027"/>
    </row>
    <row r="12983" spans="43:44" x14ac:dyDescent="0.25">
      <c r="AQ12983" s="1026"/>
      <c r="AR12983" s="1027"/>
    </row>
    <row r="12984" spans="43:44" x14ac:dyDescent="0.25">
      <c r="AQ12984" s="1026"/>
      <c r="AR12984" s="1027"/>
    </row>
    <row r="12985" spans="43:44" x14ac:dyDescent="0.25">
      <c r="AQ12985" s="1026"/>
      <c r="AR12985" s="1027"/>
    </row>
    <row r="12986" spans="43:44" x14ac:dyDescent="0.25">
      <c r="AQ12986" s="1026"/>
      <c r="AR12986" s="1027"/>
    </row>
    <row r="12987" spans="43:44" x14ac:dyDescent="0.25">
      <c r="AQ12987" s="1026"/>
      <c r="AR12987" s="1027"/>
    </row>
    <row r="12988" spans="43:44" x14ac:dyDescent="0.25">
      <c r="AQ12988" s="1026"/>
      <c r="AR12988" s="1027"/>
    </row>
    <row r="12989" spans="43:44" x14ac:dyDescent="0.25">
      <c r="AQ12989" s="1026"/>
      <c r="AR12989" s="1027"/>
    </row>
    <row r="12990" spans="43:44" x14ac:dyDescent="0.25">
      <c r="AQ12990" s="1026"/>
      <c r="AR12990" s="1027"/>
    </row>
    <row r="12991" spans="43:44" x14ac:dyDescent="0.25">
      <c r="AQ12991" s="1026"/>
      <c r="AR12991" s="1027"/>
    </row>
    <row r="12992" spans="43:44" x14ac:dyDescent="0.25">
      <c r="AQ12992" s="1026"/>
      <c r="AR12992" s="1027"/>
    </row>
    <row r="12993" spans="43:44" x14ac:dyDescent="0.25">
      <c r="AQ12993" s="1026"/>
      <c r="AR12993" s="1027"/>
    </row>
    <row r="12994" spans="43:44" x14ac:dyDescent="0.25">
      <c r="AQ12994" s="1026"/>
      <c r="AR12994" s="1027"/>
    </row>
    <row r="12995" spans="43:44" x14ac:dyDescent="0.25">
      <c r="AQ12995" s="1026"/>
      <c r="AR12995" s="1027"/>
    </row>
    <row r="12996" spans="43:44" x14ac:dyDescent="0.25">
      <c r="AQ12996" s="1026"/>
      <c r="AR12996" s="1027"/>
    </row>
    <row r="12997" spans="43:44" x14ac:dyDescent="0.25">
      <c r="AQ12997" s="1026"/>
      <c r="AR12997" s="1027"/>
    </row>
    <row r="12998" spans="43:44" x14ac:dyDescent="0.25">
      <c r="AQ12998" s="1026"/>
      <c r="AR12998" s="1027"/>
    </row>
    <row r="12999" spans="43:44" x14ac:dyDescent="0.25">
      <c r="AQ12999" s="1026"/>
      <c r="AR12999" s="1027"/>
    </row>
    <row r="13000" spans="43:44" x14ac:dyDescent="0.25">
      <c r="AQ13000" s="1026"/>
      <c r="AR13000" s="1027"/>
    </row>
    <row r="13001" spans="43:44" x14ac:dyDescent="0.25">
      <c r="AQ13001" s="1026"/>
      <c r="AR13001" s="1027"/>
    </row>
    <row r="13002" spans="43:44" x14ac:dyDescent="0.25">
      <c r="AQ13002" s="1026"/>
      <c r="AR13002" s="1027"/>
    </row>
    <row r="13003" spans="43:44" x14ac:dyDescent="0.25">
      <c r="AQ13003" s="1026"/>
      <c r="AR13003" s="1027"/>
    </row>
    <row r="13004" spans="43:44" x14ac:dyDescent="0.25">
      <c r="AQ13004" s="1026"/>
      <c r="AR13004" s="1027"/>
    </row>
    <row r="13005" spans="43:44" x14ac:dyDescent="0.25">
      <c r="AQ13005" s="1026"/>
      <c r="AR13005" s="1027"/>
    </row>
    <row r="13006" spans="43:44" x14ac:dyDescent="0.25">
      <c r="AQ13006" s="1026"/>
      <c r="AR13006" s="1027"/>
    </row>
    <row r="13007" spans="43:44" x14ac:dyDescent="0.25">
      <c r="AQ13007" s="1026"/>
      <c r="AR13007" s="1027"/>
    </row>
    <row r="13008" spans="43:44" x14ac:dyDescent="0.25">
      <c r="AQ13008" s="1026"/>
      <c r="AR13008" s="1027"/>
    </row>
    <row r="13009" spans="43:44" x14ac:dyDescent="0.25">
      <c r="AQ13009" s="1026"/>
      <c r="AR13009" s="1027"/>
    </row>
    <row r="13010" spans="43:44" x14ac:dyDescent="0.25">
      <c r="AQ13010" s="1026"/>
      <c r="AR13010" s="1027"/>
    </row>
    <row r="13011" spans="43:44" x14ac:dyDescent="0.25">
      <c r="AQ13011" s="1026"/>
      <c r="AR13011" s="1027"/>
    </row>
    <row r="13012" spans="43:44" x14ac:dyDescent="0.25">
      <c r="AQ13012" s="1026"/>
      <c r="AR13012" s="1027"/>
    </row>
    <row r="13013" spans="43:44" x14ac:dyDescent="0.25">
      <c r="AQ13013" s="1026"/>
      <c r="AR13013" s="1027"/>
    </row>
    <row r="13014" spans="43:44" x14ac:dyDescent="0.25">
      <c r="AQ13014" s="1026"/>
      <c r="AR13014" s="1027"/>
    </row>
    <row r="13015" spans="43:44" x14ac:dyDescent="0.25">
      <c r="AQ13015" s="1026"/>
      <c r="AR13015" s="1027"/>
    </row>
    <row r="13016" spans="43:44" x14ac:dyDescent="0.25">
      <c r="AQ13016" s="1026"/>
      <c r="AR13016" s="1027"/>
    </row>
    <row r="13017" spans="43:44" x14ac:dyDescent="0.25">
      <c r="AQ13017" s="1026"/>
      <c r="AR13017" s="1027"/>
    </row>
    <row r="13018" spans="43:44" x14ac:dyDescent="0.25">
      <c r="AQ13018" s="1026"/>
      <c r="AR13018" s="1027"/>
    </row>
    <row r="13019" spans="43:44" x14ac:dyDescent="0.25">
      <c r="AQ13019" s="1026"/>
      <c r="AR13019" s="1027"/>
    </row>
    <row r="13020" spans="43:44" x14ac:dyDescent="0.25">
      <c r="AQ13020" s="1026"/>
      <c r="AR13020" s="1027"/>
    </row>
    <row r="13021" spans="43:44" x14ac:dyDescent="0.25">
      <c r="AQ13021" s="1026"/>
      <c r="AR13021" s="1027"/>
    </row>
    <row r="13022" spans="43:44" x14ac:dyDescent="0.25">
      <c r="AQ13022" s="1026"/>
      <c r="AR13022" s="1027"/>
    </row>
    <row r="13023" spans="43:44" x14ac:dyDescent="0.25">
      <c r="AQ13023" s="1026"/>
      <c r="AR13023" s="1027"/>
    </row>
    <row r="13024" spans="43:44" x14ac:dyDescent="0.25">
      <c r="AQ13024" s="1026"/>
      <c r="AR13024" s="1027"/>
    </row>
    <row r="13025" spans="43:44" x14ac:dyDescent="0.25">
      <c r="AQ13025" s="1026"/>
      <c r="AR13025" s="1027"/>
    </row>
    <row r="13026" spans="43:44" x14ac:dyDescent="0.25">
      <c r="AQ13026" s="1026"/>
      <c r="AR13026" s="1027"/>
    </row>
    <row r="13027" spans="43:44" x14ac:dyDescent="0.25">
      <c r="AQ13027" s="1026"/>
      <c r="AR13027" s="1027"/>
    </row>
    <row r="13028" spans="43:44" x14ac:dyDescent="0.25">
      <c r="AQ13028" s="1026"/>
      <c r="AR13028" s="1027"/>
    </row>
    <row r="13029" spans="43:44" x14ac:dyDescent="0.25">
      <c r="AQ13029" s="1026"/>
      <c r="AR13029" s="1027"/>
    </row>
    <row r="13030" spans="43:44" x14ac:dyDescent="0.25">
      <c r="AQ13030" s="1026"/>
      <c r="AR13030" s="1027"/>
    </row>
    <row r="13031" spans="43:44" x14ac:dyDescent="0.25">
      <c r="AQ13031" s="1026"/>
      <c r="AR13031" s="1027"/>
    </row>
    <row r="13032" spans="43:44" x14ac:dyDescent="0.25">
      <c r="AQ13032" s="1026"/>
      <c r="AR13032" s="1027"/>
    </row>
    <row r="13033" spans="43:44" x14ac:dyDescent="0.25">
      <c r="AQ13033" s="1026"/>
      <c r="AR13033" s="1027"/>
    </row>
    <row r="13034" spans="43:44" x14ac:dyDescent="0.25">
      <c r="AQ13034" s="1026"/>
      <c r="AR13034" s="1027"/>
    </row>
    <row r="13035" spans="43:44" x14ac:dyDescent="0.25">
      <c r="AQ13035" s="1026"/>
      <c r="AR13035" s="1027"/>
    </row>
    <row r="13036" spans="43:44" x14ac:dyDescent="0.25">
      <c r="AQ13036" s="1026"/>
      <c r="AR13036" s="1027"/>
    </row>
    <row r="13037" spans="43:44" x14ac:dyDescent="0.25">
      <c r="AQ13037" s="1026"/>
      <c r="AR13037" s="1027"/>
    </row>
    <row r="13038" spans="43:44" x14ac:dyDescent="0.25">
      <c r="AQ13038" s="1026"/>
      <c r="AR13038" s="1027"/>
    </row>
    <row r="13039" spans="43:44" x14ac:dyDescent="0.25">
      <c r="AQ13039" s="1026"/>
      <c r="AR13039" s="1027"/>
    </row>
    <row r="13040" spans="43:44" x14ac:dyDescent="0.25">
      <c r="AQ13040" s="1026"/>
      <c r="AR13040" s="1027"/>
    </row>
    <row r="13041" spans="43:44" x14ac:dyDescent="0.25">
      <c r="AQ13041" s="1026"/>
      <c r="AR13041" s="1027"/>
    </row>
    <row r="13042" spans="43:44" x14ac:dyDescent="0.25">
      <c r="AQ13042" s="1026"/>
      <c r="AR13042" s="1027"/>
    </row>
    <row r="13043" spans="43:44" x14ac:dyDescent="0.25">
      <c r="AQ13043" s="1026"/>
      <c r="AR13043" s="1027"/>
    </row>
    <row r="13044" spans="43:44" x14ac:dyDescent="0.25">
      <c r="AQ13044" s="1026"/>
      <c r="AR13044" s="1027"/>
    </row>
    <row r="13045" spans="43:44" x14ac:dyDescent="0.25">
      <c r="AQ13045" s="1026"/>
      <c r="AR13045" s="1027"/>
    </row>
    <row r="13046" spans="43:44" x14ac:dyDescent="0.25">
      <c r="AQ13046" s="1026"/>
      <c r="AR13046" s="1027"/>
    </row>
    <row r="13047" spans="43:44" x14ac:dyDescent="0.25">
      <c r="AQ13047" s="1026"/>
      <c r="AR13047" s="1027"/>
    </row>
    <row r="13048" spans="43:44" x14ac:dyDescent="0.25">
      <c r="AQ13048" s="1026"/>
      <c r="AR13048" s="1027"/>
    </row>
    <row r="13049" spans="43:44" x14ac:dyDescent="0.25">
      <c r="AQ13049" s="1026"/>
      <c r="AR13049" s="1027"/>
    </row>
    <row r="13050" spans="43:44" x14ac:dyDescent="0.25">
      <c r="AQ13050" s="1026"/>
      <c r="AR13050" s="1027"/>
    </row>
    <row r="13051" spans="43:44" x14ac:dyDescent="0.25">
      <c r="AQ13051" s="1026"/>
      <c r="AR13051" s="1027"/>
    </row>
    <row r="13052" spans="43:44" x14ac:dyDescent="0.25">
      <c r="AQ13052" s="1026"/>
      <c r="AR13052" s="1027"/>
    </row>
    <row r="13053" spans="43:44" x14ac:dyDescent="0.25">
      <c r="AQ13053" s="1026"/>
      <c r="AR13053" s="1027"/>
    </row>
    <row r="13054" spans="43:44" x14ac:dyDescent="0.25">
      <c r="AQ13054" s="1026"/>
      <c r="AR13054" s="1027"/>
    </row>
    <row r="13055" spans="43:44" x14ac:dyDescent="0.25">
      <c r="AQ13055" s="1026"/>
      <c r="AR13055" s="1027"/>
    </row>
    <row r="13056" spans="43:44" x14ac:dyDescent="0.25">
      <c r="AQ13056" s="1026"/>
      <c r="AR13056" s="1027"/>
    </row>
    <row r="13057" spans="43:44" x14ac:dyDescent="0.25">
      <c r="AQ13057" s="1026"/>
      <c r="AR13057" s="1027"/>
    </row>
    <row r="13058" spans="43:44" x14ac:dyDescent="0.25">
      <c r="AQ13058" s="1026"/>
      <c r="AR13058" s="1027"/>
    </row>
    <row r="13059" spans="43:44" x14ac:dyDescent="0.25">
      <c r="AQ13059" s="1026"/>
      <c r="AR13059" s="1027"/>
    </row>
    <row r="13060" spans="43:44" x14ac:dyDescent="0.25">
      <c r="AQ13060" s="1026"/>
      <c r="AR13060" s="1027"/>
    </row>
    <row r="13061" spans="43:44" x14ac:dyDescent="0.25">
      <c r="AQ13061" s="1026"/>
      <c r="AR13061" s="1027"/>
    </row>
    <row r="13062" spans="43:44" x14ac:dyDescent="0.25">
      <c r="AQ13062" s="1026"/>
      <c r="AR13062" s="1027"/>
    </row>
    <row r="13063" spans="43:44" x14ac:dyDescent="0.25">
      <c r="AQ13063" s="1026"/>
      <c r="AR13063" s="1027"/>
    </row>
    <row r="13064" spans="43:44" x14ac:dyDescent="0.25">
      <c r="AQ13064" s="1026"/>
      <c r="AR13064" s="1027"/>
    </row>
    <row r="13065" spans="43:44" x14ac:dyDescent="0.25">
      <c r="AQ13065" s="1026"/>
      <c r="AR13065" s="1027"/>
    </row>
    <row r="13066" spans="43:44" x14ac:dyDescent="0.25">
      <c r="AQ13066" s="1026"/>
      <c r="AR13066" s="1027"/>
    </row>
    <row r="13067" spans="43:44" x14ac:dyDescent="0.25">
      <c r="AQ13067" s="1026"/>
      <c r="AR13067" s="1027"/>
    </row>
    <row r="13068" spans="43:44" x14ac:dyDescent="0.25">
      <c r="AQ13068" s="1026"/>
      <c r="AR13068" s="1027"/>
    </row>
    <row r="13069" spans="43:44" x14ac:dyDescent="0.25">
      <c r="AQ13069" s="1026"/>
      <c r="AR13069" s="1027"/>
    </row>
    <row r="13070" spans="43:44" x14ac:dyDescent="0.25">
      <c r="AQ13070" s="1026"/>
      <c r="AR13070" s="1027"/>
    </row>
    <row r="13071" spans="43:44" x14ac:dyDescent="0.25">
      <c r="AQ13071" s="1026"/>
      <c r="AR13071" s="1027"/>
    </row>
    <row r="13072" spans="43:44" x14ac:dyDescent="0.25">
      <c r="AQ13072" s="1026"/>
      <c r="AR13072" s="1027"/>
    </row>
    <row r="13073" spans="43:44" x14ac:dyDescent="0.25">
      <c r="AQ13073" s="1026"/>
      <c r="AR13073" s="1027"/>
    </row>
    <row r="13074" spans="43:44" x14ac:dyDescent="0.25">
      <c r="AQ13074" s="1026"/>
      <c r="AR13074" s="1027"/>
    </row>
    <row r="13075" spans="43:44" x14ac:dyDescent="0.25">
      <c r="AQ13075" s="1026"/>
      <c r="AR13075" s="1027"/>
    </row>
    <row r="13076" spans="43:44" x14ac:dyDescent="0.25">
      <c r="AQ13076" s="1026"/>
      <c r="AR13076" s="1027"/>
    </row>
    <row r="13077" spans="43:44" x14ac:dyDescent="0.25">
      <c r="AQ13077" s="1026"/>
      <c r="AR13077" s="1027"/>
    </row>
    <row r="13078" spans="43:44" x14ac:dyDescent="0.25">
      <c r="AQ13078" s="1026"/>
      <c r="AR13078" s="1027"/>
    </row>
    <row r="13079" spans="43:44" x14ac:dyDescent="0.25">
      <c r="AQ13079" s="1026"/>
      <c r="AR13079" s="1027"/>
    </row>
    <row r="13080" spans="43:44" x14ac:dyDescent="0.25">
      <c r="AQ13080" s="1026"/>
      <c r="AR13080" s="1027"/>
    </row>
    <row r="13081" spans="43:44" x14ac:dyDescent="0.25">
      <c r="AQ13081" s="1026"/>
      <c r="AR13081" s="1027"/>
    </row>
    <row r="13082" spans="43:44" x14ac:dyDescent="0.25">
      <c r="AQ13082" s="1026"/>
      <c r="AR13082" s="1027"/>
    </row>
    <row r="13083" spans="43:44" x14ac:dyDescent="0.25">
      <c r="AQ13083" s="1026"/>
      <c r="AR13083" s="1027"/>
    </row>
    <row r="13084" spans="43:44" x14ac:dyDescent="0.25">
      <c r="AQ13084" s="1026"/>
      <c r="AR13084" s="1027"/>
    </row>
    <row r="13085" spans="43:44" x14ac:dyDescent="0.25">
      <c r="AQ13085" s="1026"/>
      <c r="AR13085" s="1027"/>
    </row>
    <row r="13086" spans="43:44" x14ac:dyDescent="0.25">
      <c r="AQ13086" s="1026"/>
      <c r="AR13086" s="1027"/>
    </row>
    <row r="13087" spans="43:44" x14ac:dyDescent="0.25">
      <c r="AQ13087" s="1026"/>
      <c r="AR13087" s="1027"/>
    </row>
    <row r="13088" spans="43:44" x14ac:dyDescent="0.25">
      <c r="AQ13088" s="1026"/>
      <c r="AR13088" s="1027"/>
    </row>
    <row r="13089" spans="43:44" x14ac:dyDescent="0.25">
      <c r="AQ13089" s="1026"/>
      <c r="AR13089" s="1027"/>
    </row>
    <row r="13090" spans="43:44" x14ac:dyDescent="0.25">
      <c r="AQ13090" s="1026"/>
      <c r="AR13090" s="1027"/>
    </row>
    <row r="13091" spans="43:44" x14ac:dyDescent="0.25">
      <c r="AQ13091" s="1026"/>
      <c r="AR13091" s="1027"/>
    </row>
    <row r="13092" spans="43:44" x14ac:dyDescent="0.25">
      <c r="AQ13092" s="1026"/>
      <c r="AR13092" s="1027"/>
    </row>
    <row r="13093" spans="43:44" x14ac:dyDescent="0.25">
      <c r="AQ13093" s="1026"/>
      <c r="AR13093" s="1027"/>
    </row>
    <row r="13094" spans="43:44" x14ac:dyDescent="0.25">
      <c r="AQ13094" s="1026"/>
      <c r="AR13094" s="1027"/>
    </row>
    <row r="13095" spans="43:44" x14ac:dyDescent="0.25">
      <c r="AQ13095" s="1026"/>
      <c r="AR13095" s="1027"/>
    </row>
    <row r="13096" spans="43:44" x14ac:dyDescent="0.25">
      <c r="AQ13096" s="1026"/>
      <c r="AR13096" s="1027"/>
    </row>
    <row r="13097" spans="43:44" x14ac:dyDescent="0.25">
      <c r="AQ13097" s="1026"/>
      <c r="AR13097" s="1027"/>
    </row>
    <row r="13098" spans="43:44" x14ac:dyDescent="0.25">
      <c r="AQ13098" s="1026"/>
      <c r="AR13098" s="1027"/>
    </row>
    <row r="13099" spans="43:44" x14ac:dyDescent="0.25">
      <c r="AQ13099" s="1026"/>
      <c r="AR13099" s="1027"/>
    </row>
    <row r="13100" spans="43:44" x14ac:dyDescent="0.25">
      <c r="AQ13100" s="1026"/>
      <c r="AR13100" s="1027"/>
    </row>
    <row r="13101" spans="43:44" x14ac:dyDescent="0.25">
      <c r="AQ13101" s="1026"/>
      <c r="AR13101" s="1027"/>
    </row>
    <row r="13102" spans="43:44" x14ac:dyDescent="0.25">
      <c r="AQ13102" s="1026"/>
      <c r="AR13102" s="1027"/>
    </row>
    <row r="13103" spans="43:44" x14ac:dyDescent="0.25">
      <c r="AQ13103" s="1026"/>
      <c r="AR13103" s="1027"/>
    </row>
    <row r="13104" spans="43:44" x14ac:dyDescent="0.25">
      <c r="AQ13104" s="1026"/>
      <c r="AR13104" s="1027"/>
    </row>
    <row r="13105" spans="43:44" x14ac:dyDescent="0.25">
      <c r="AQ13105" s="1026"/>
      <c r="AR13105" s="1027"/>
    </row>
    <row r="13106" spans="43:44" x14ac:dyDescent="0.25">
      <c r="AQ13106" s="1026"/>
      <c r="AR13106" s="1027"/>
    </row>
    <row r="13107" spans="43:44" x14ac:dyDescent="0.25">
      <c r="AQ13107" s="1026"/>
      <c r="AR13107" s="1027"/>
    </row>
    <row r="13108" spans="43:44" x14ac:dyDescent="0.25">
      <c r="AQ13108" s="1026"/>
      <c r="AR13108" s="1027"/>
    </row>
    <row r="13109" spans="43:44" x14ac:dyDescent="0.25">
      <c r="AQ13109" s="1026"/>
      <c r="AR13109" s="1027"/>
    </row>
    <row r="13110" spans="43:44" x14ac:dyDescent="0.25">
      <c r="AQ13110" s="1026"/>
      <c r="AR13110" s="1027"/>
    </row>
    <row r="13111" spans="43:44" x14ac:dyDescent="0.25">
      <c r="AQ13111" s="1026"/>
      <c r="AR13111" s="1027"/>
    </row>
    <row r="13112" spans="43:44" x14ac:dyDescent="0.25">
      <c r="AQ13112" s="1026"/>
      <c r="AR13112" s="1027"/>
    </row>
    <row r="13113" spans="43:44" x14ac:dyDescent="0.25">
      <c r="AQ13113" s="1026"/>
      <c r="AR13113" s="1027"/>
    </row>
    <row r="13114" spans="43:44" x14ac:dyDescent="0.25">
      <c r="AQ13114" s="1026"/>
      <c r="AR13114" s="1027"/>
    </row>
    <row r="13115" spans="43:44" x14ac:dyDescent="0.25">
      <c r="AQ13115" s="1026"/>
      <c r="AR13115" s="1027"/>
    </row>
    <row r="13116" spans="43:44" x14ac:dyDescent="0.25">
      <c r="AQ13116" s="1026"/>
      <c r="AR13116" s="1027"/>
    </row>
    <row r="13117" spans="43:44" x14ac:dyDescent="0.25">
      <c r="AQ13117" s="1026"/>
      <c r="AR13117" s="1027"/>
    </row>
    <row r="13118" spans="43:44" x14ac:dyDescent="0.25">
      <c r="AQ13118" s="1026"/>
      <c r="AR13118" s="1027"/>
    </row>
    <row r="13119" spans="43:44" x14ac:dyDescent="0.25">
      <c r="AQ13119" s="1026"/>
      <c r="AR13119" s="1027"/>
    </row>
    <row r="13120" spans="43:44" x14ac:dyDescent="0.25">
      <c r="AQ13120" s="1026"/>
      <c r="AR13120" s="1027"/>
    </row>
    <row r="13121" spans="43:44" x14ac:dyDescent="0.25">
      <c r="AQ13121" s="1026"/>
      <c r="AR13121" s="1027"/>
    </row>
    <row r="13122" spans="43:44" x14ac:dyDescent="0.25">
      <c r="AQ13122" s="1026"/>
      <c r="AR13122" s="1027"/>
    </row>
    <row r="13123" spans="43:44" x14ac:dyDescent="0.25">
      <c r="AQ13123" s="1026"/>
      <c r="AR13123" s="1027"/>
    </row>
    <row r="13124" spans="43:44" x14ac:dyDescent="0.25">
      <c r="AQ13124" s="1026"/>
      <c r="AR13124" s="1027"/>
    </row>
    <row r="13125" spans="43:44" x14ac:dyDescent="0.25">
      <c r="AQ13125" s="1026"/>
      <c r="AR13125" s="1027"/>
    </row>
    <row r="13126" spans="43:44" x14ac:dyDescent="0.25">
      <c r="AQ13126" s="1026"/>
      <c r="AR13126" s="1027"/>
    </row>
    <row r="13127" spans="43:44" x14ac:dyDescent="0.25">
      <c r="AQ13127" s="1026"/>
      <c r="AR13127" s="1027"/>
    </row>
    <row r="13128" spans="43:44" x14ac:dyDescent="0.25">
      <c r="AQ13128" s="1026"/>
      <c r="AR13128" s="1027"/>
    </row>
    <row r="13129" spans="43:44" x14ac:dyDescent="0.25">
      <c r="AQ13129" s="1026"/>
      <c r="AR13129" s="1027"/>
    </row>
    <row r="13130" spans="43:44" x14ac:dyDescent="0.25">
      <c r="AQ13130" s="1026"/>
      <c r="AR13130" s="1027"/>
    </row>
    <row r="13131" spans="43:44" x14ac:dyDescent="0.25">
      <c r="AQ13131" s="1026"/>
      <c r="AR13131" s="1027"/>
    </row>
    <row r="13132" spans="43:44" x14ac:dyDescent="0.25">
      <c r="AQ13132" s="1026"/>
      <c r="AR13132" s="1027"/>
    </row>
    <row r="13133" spans="43:44" x14ac:dyDescent="0.25">
      <c r="AQ13133" s="1026"/>
      <c r="AR13133" s="1027"/>
    </row>
    <row r="13134" spans="43:44" x14ac:dyDescent="0.25">
      <c r="AQ13134" s="1026"/>
      <c r="AR13134" s="1027"/>
    </row>
    <row r="13135" spans="43:44" x14ac:dyDescent="0.25">
      <c r="AQ13135" s="1026"/>
      <c r="AR13135" s="1027"/>
    </row>
    <row r="13136" spans="43:44" x14ac:dyDescent="0.25">
      <c r="AQ13136" s="1026"/>
      <c r="AR13136" s="1027"/>
    </row>
    <row r="13137" spans="43:44" x14ac:dyDescent="0.25">
      <c r="AQ13137" s="1026"/>
      <c r="AR13137" s="1027"/>
    </row>
    <row r="13138" spans="43:44" x14ac:dyDescent="0.25">
      <c r="AQ13138" s="1026"/>
      <c r="AR13138" s="1027"/>
    </row>
    <row r="13139" spans="43:44" x14ac:dyDescent="0.25">
      <c r="AQ13139" s="1026"/>
      <c r="AR13139" s="1027"/>
    </row>
    <row r="13140" spans="43:44" x14ac:dyDescent="0.25">
      <c r="AQ13140" s="1026"/>
      <c r="AR13140" s="1027"/>
    </row>
    <row r="13141" spans="43:44" x14ac:dyDescent="0.25">
      <c r="AQ13141" s="1026"/>
      <c r="AR13141" s="1027"/>
    </row>
    <row r="13142" spans="43:44" x14ac:dyDescent="0.25">
      <c r="AQ13142" s="1026"/>
      <c r="AR13142" s="1027"/>
    </row>
    <row r="13143" spans="43:44" x14ac:dyDescent="0.25">
      <c r="AQ13143" s="1026"/>
      <c r="AR13143" s="1027"/>
    </row>
    <row r="13144" spans="43:44" x14ac:dyDescent="0.25">
      <c r="AQ13144" s="1026"/>
      <c r="AR13144" s="1027"/>
    </row>
    <row r="13145" spans="43:44" x14ac:dyDescent="0.25">
      <c r="AQ13145" s="1026"/>
      <c r="AR13145" s="1027"/>
    </row>
    <row r="13146" spans="43:44" x14ac:dyDescent="0.25">
      <c r="AQ13146" s="1026"/>
      <c r="AR13146" s="1027"/>
    </row>
    <row r="13147" spans="43:44" x14ac:dyDescent="0.25">
      <c r="AQ13147" s="1026"/>
      <c r="AR13147" s="1027"/>
    </row>
    <row r="13148" spans="43:44" x14ac:dyDescent="0.25">
      <c r="AQ13148" s="1026"/>
      <c r="AR13148" s="1027"/>
    </row>
    <row r="13149" spans="43:44" x14ac:dyDescent="0.25">
      <c r="AQ13149" s="1026"/>
      <c r="AR13149" s="1027"/>
    </row>
    <row r="13150" spans="43:44" x14ac:dyDescent="0.25">
      <c r="AQ13150" s="1026"/>
      <c r="AR13150" s="1027"/>
    </row>
    <row r="13151" spans="43:44" x14ac:dyDescent="0.25">
      <c r="AQ13151" s="1026"/>
      <c r="AR13151" s="1027"/>
    </row>
    <row r="13152" spans="43:44" x14ac:dyDescent="0.25">
      <c r="AQ13152" s="1026"/>
      <c r="AR13152" s="1027"/>
    </row>
    <row r="13153" spans="43:44" x14ac:dyDescent="0.25">
      <c r="AQ13153" s="1026"/>
      <c r="AR13153" s="1027"/>
    </row>
    <row r="13154" spans="43:44" x14ac:dyDescent="0.25">
      <c r="AQ13154" s="1026"/>
      <c r="AR13154" s="1027"/>
    </row>
    <row r="13155" spans="43:44" x14ac:dyDescent="0.25">
      <c r="AQ13155" s="1026"/>
      <c r="AR13155" s="1027"/>
    </row>
    <row r="13156" spans="43:44" x14ac:dyDescent="0.25">
      <c r="AQ13156" s="1026"/>
      <c r="AR13156" s="1027"/>
    </row>
    <row r="13157" spans="43:44" x14ac:dyDescent="0.25">
      <c r="AQ13157" s="1026"/>
      <c r="AR13157" s="1027"/>
    </row>
    <row r="13158" spans="43:44" x14ac:dyDescent="0.25">
      <c r="AQ13158" s="1026"/>
      <c r="AR13158" s="1027"/>
    </row>
    <row r="13159" spans="43:44" x14ac:dyDescent="0.25">
      <c r="AQ13159" s="1026"/>
      <c r="AR13159" s="1027"/>
    </row>
    <row r="13160" spans="43:44" x14ac:dyDescent="0.25">
      <c r="AQ13160" s="1026"/>
      <c r="AR13160" s="1027"/>
    </row>
    <row r="13161" spans="43:44" x14ac:dyDescent="0.25">
      <c r="AQ13161" s="1026"/>
      <c r="AR13161" s="1027"/>
    </row>
    <row r="13162" spans="43:44" x14ac:dyDescent="0.25">
      <c r="AQ13162" s="1026"/>
      <c r="AR13162" s="1027"/>
    </row>
    <row r="13163" spans="43:44" x14ac:dyDescent="0.25">
      <c r="AQ13163" s="1026"/>
      <c r="AR13163" s="1027"/>
    </row>
    <row r="13164" spans="43:44" x14ac:dyDescent="0.25">
      <c r="AQ13164" s="1026"/>
      <c r="AR13164" s="1027"/>
    </row>
    <row r="13165" spans="43:44" x14ac:dyDescent="0.25">
      <c r="AQ13165" s="1026"/>
      <c r="AR13165" s="1027"/>
    </row>
    <row r="13166" spans="43:44" x14ac:dyDescent="0.25">
      <c r="AQ13166" s="1026"/>
      <c r="AR13166" s="1027"/>
    </row>
    <row r="13167" spans="43:44" x14ac:dyDescent="0.25">
      <c r="AQ13167" s="1026"/>
      <c r="AR13167" s="1027"/>
    </row>
    <row r="13168" spans="43:44" x14ac:dyDescent="0.25">
      <c r="AQ13168" s="1026"/>
      <c r="AR13168" s="1027"/>
    </row>
    <row r="13169" spans="43:44" x14ac:dyDescent="0.25">
      <c r="AQ13169" s="1026"/>
      <c r="AR13169" s="1027"/>
    </row>
    <row r="13170" spans="43:44" x14ac:dyDescent="0.25">
      <c r="AQ13170" s="1026"/>
      <c r="AR13170" s="1027"/>
    </row>
    <row r="13171" spans="43:44" x14ac:dyDescent="0.25">
      <c r="AQ13171" s="1026"/>
      <c r="AR13171" s="1027"/>
    </row>
    <row r="13172" spans="43:44" x14ac:dyDescent="0.25">
      <c r="AQ13172" s="1026"/>
      <c r="AR13172" s="1027"/>
    </row>
    <row r="13173" spans="43:44" x14ac:dyDescent="0.25">
      <c r="AQ13173" s="1026"/>
      <c r="AR13173" s="1027"/>
    </row>
    <row r="13174" spans="43:44" x14ac:dyDescent="0.25">
      <c r="AQ13174" s="1026"/>
      <c r="AR13174" s="1027"/>
    </row>
    <row r="13175" spans="43:44" x14ac:dyDescent="0.25">
      <c r="AQ13175" s="1026"/>
      <c r="AR13175" s="1027"/>
    </row>
    <row r="13176" spans="43:44" x14ac:dyDescent="0.25">
      <c r="AQ13176" s="1026"/>
      <c r="AR13176" s="1027"/>
    </row>
    <row r="13177" spans="43:44" x14ac:dyDescent="0.25">
      <c r="AQ13177" s="1026"/>
      <c r="AR13177" s="1027"/>
    </row>
    <row r="13178" spans="43:44" x14ac:dyDescent="0.25">
      <c r="AQ13178" s="1026"/>
      <c r="AR13178" s="1027"/>
    </row>
    <row r="13179" spans="43:44" x14ac:dyDescent="0.25">
      <c r="AQ13179" s="1026"/>
      <c r="AR13179" s="1027"/>
    </row>
    <row r="13180" spans="43:44" x14ac:dyDescent="0.25">
      <c r="AQ13180" s="1026"/>
      <c r="AR13180" s="1027"/>
    </row>
    <row r="13181" spans="43:44" x14ac:dyDescent="0.25">
      <c r="AQ13181" s="1026"/>
      <c r="AR13181" s="1027"/>
    </row>
    <row r="13182" spans="43:44" x14ac:dyDescent="0.25">
      <c r="AQ13182" s="1026"/>
      <c r="AR13182" s="1027"/>
    </row>
    <row r="13183" spans="43:44" x14ac:dyDescent="0.25">
      <c r="AQ13183" s="1026"/>
      <c r="AR13183" s="1027"/>
    </row>
    <row r="13184" spans="43:44" x14ac:dyDescent="0.25">
      <c r="AQ13184" s="1026"/>
      <c r="AR13184" s="1027"/>
    </row>
    <row r="13185" spans="43:44" x14ac:dyDescent="0.25">
      <c r="AQ13185" s="1026"/>
      <c r="AR13185" s="1027"/>
    </row>
    <row r="13186" spans="43:44" x14ac:dyDescent="0.25">
      <c r="AQ13186" s="1026"/>
      <c r="AR13186" s="1027"/>
    </row>
    <row r="13187" spans="43:44" x14ac:dyDescent="0.25">
      <c r="AQ13187" s="1026"/>
      <c r="AR13187" s="1027"/>
    </row>
    <row r="13188" spans="43:44" x14ac:dyDescent="0.25">
      <c r="AQ13188" s="1026"/>
      <c r="AR13188" s="1027"/>
    </row>
    <row r="13189" spans="43:44" x14ac:dyDescent="0.25">
      <c r="AQ13189" s="1026"/>
      <c r="AR13189" s="1027"/>
    </row>
    <row r="13190" spans="43:44" x14ac:dyDescent="0.25">
      <c r="AQ13190" s="1026"/>
      <c r="AR13190" s="1027"/>
    </row>
    <row r="13191" spans="43:44" x14ac:dyDescent="0.25">
      <c r="AQ13191" s="1026"/>
      <c r="AR13191" s="1027"/>
    </row>
    <row r="13192" spans="43:44" x14ac:dyDescent="0.25">
      <c r="AQ13192" s="1026"/>
      <c r="AR13192" s="1027"/>
    </row>
    <row r="13193" spans="43:44" x14ac:dyDescent="0.25">
      <c r="AQ13193" s="1026"/>
      <c r="AR13193" s="1027"/>
    </row>
    <row r="13194" spans="43:44" x14ac:dyDescent="0.25">
      <c r="AQ13194" s="1026"/>
      <c r="AR13194" s="1027"/>
    </row>
    <row r="13195" spans="43:44" x14ac:dyDescent="0.25">
      <c r="AQ13195" s="1026"/>
      <c r="AR13195" s="1027"/>
    </row>
    <row r="13196" spans="43:44" x14ac:dyDescent="0.25">
      <c r="AQ13196" s="1026"/>
      <c r="AR13196" s="1027"/>
    </row>
    <row r="13197" spans="43:44" x14ac:dyDescent="0.25">
      <c r="AQ13197" s="1026"/>
      <c r="AR13197" s="1027"/>
    </row>
    <row r="13198" spans="43:44" x14ac:dyDescent="0.25">
      <c r="AQ13198" s="1026"/>
      <c r="AR13198" s="1027"/>
    </row>
    <row r="13199" spans="43:44" x14ac:dyDescent="0.25">
      <c r="AQ13199" s="1026"/>
      <c r="AR13199" s="1027"/>
    </row>
    <row r="13200" spans="43:44" x14ac:dyDescent="0.25">
      <c r="AQ13200" s="1026"/>
      <c r="AR13200" s="1027"/>
    </row>
    <row r="13201" spans="43:44" x14ac:dyDescent="0.25">
      <c r="AQ13201" s="1026"/>
      <c r="AR13201" s="1027"/>
    </row>
    <row r="13202" spans="43:44" x14ac:dyDescent="0.25">
      <c r="AQ13202" s="1026"/>
      <c r="AR13202" s="1027"/>
    </row>
    <row r="13203" spans="43:44" x14ac:dyDescent="0.25">
      <c r="AQ13203" s="1026"/>
      <c r="AR13203" s="1027"/>
    </row>
    <row r="13204" spans="43:44" x14ac:dyDescent="0.25">
      <c r="AQ13204" s="1026"/>
      <c r="AR13204" s="1027"/>
    </row>
    <row r="13205" spans="43:44" x14ac:dyDescent="0.25">
      <c r="AQ13205" s="1026"/>
      <c r="AR13205" s="1027"/>
    </row>
    <row r="13206" spans="43:44" x14ac:dyDescent="0.25">
      <c r="AQ13206" s="1026"/>
      <c r="AR13206" s="1027"/>
    </row>
    <row r="13207" spans="43:44" x14ac:dyDescent="0.25">
      <c r="AQ13207" s="1026"/>
      <c r="AR13207" s="1027"/>
    </row>
    <row r="13208" spans="43:44" x14ac:dyDescent="0.25">
      <c r="AQ13208" s="1026"/>
      <c r="AR13208" s="1027"/>
    </row>
    <row r="13209" spans="43:44" x14ac:dyDescent="0.25">
      <c r="AQ13209" s="1026"/>
      <c r="AR13209" s="1027"/>
    </row>
    <row r="13210" spans="43:44" x14ac:dyDescent="0.25">
      <c r="AQ13210" s="1026"/>
      <c r="AR13210" s="1027"/>
    </row>
    <row r="13211" spans="43:44" x14ac:dyDescent="0.25">
      <c r="AQ13211" s="1026"/>
      <c r="AR13211" s="1027"/>
    </row>
    <row r="13212" spans="43:44" x14ac:dyDescent="0.25">
      <c r="AQ13212" s="1026"/>
      <c r="AR13212" s="1027"/>
    </row>
    <row r="13213" spans="43:44" x14ac:dyDescent="0.25">
      <c r="AQ13213" s="1026"/>
      <c r="AR13213" s="1027"/>
    </row>
    <row r="13214" spans="43:44" x14ac:dyDescent="0.25">
      <c r="AQ13214" s="1026"/>
      <c r="AR13214" s="1027"/>
    </row>
    <row r="13215" spans="43:44" x14ac:dyDescent="0.25">
      <c r="AQ13215" s="1026"/>
      <c r="AR13215" s="1027"/>
    </row>
    <row r="13216" spans="43:44" x14ac:dyDescent="0.25">
      <c r="AQ13216" s="1026"/>
      <c r="AR13216" s="1027"/>
    </row>
    <row r="13217" spans="43:44" x14ac:dyDescent="0.25">
      <c r="AQ13217" s="1026"/>
      <c r="AR13217" s="1027"/>
    </row>
    <row r="13218" spans="43:44" x14ac:dyDescent="0.25">
      <c r="AQ13218" s="1026"/>
      <c r="AR13218" s="1027"/>
    </row>
    <row r="13219" spans="43:44" x14ac:dyDescent="0.25">
      <c r="AQ13219" s="1026"/>
      <c r="AR13219" s="1027"/>
    </row>
    <row r="13220" spans="43:44" x14ac:dyDescent="0.25">
      <c r="AQ13220" s="1026"/>
      <c r="AR13220" s="1027"/>
    </row>
    <row r="13221" spans="43:44" x14ac:dyDescent="0.25">
      <c r="AQ13221" s="1026"/>
      <c r="AR13221" s="1027"/>
    </row>
    <row r="13222" spans="43:44" x14ac:dyDescent="0.25">
      <c r="AQ13222" s="1026"/>
      <c r="AR13222" s="1027"/>
    </row>
    <row r="13223" spans="43:44" x14ac:dyDescent="0.25">
      <c r="AQ13223" s="1026"/>
      <c r="AR13223" s="1027"/>
    </row>
    <row r="13224" spans="43:44" x14ac:dyDescent="0.25">
      <c r="AQ13224" s="1026"/>
      <c r="AR13224" s="1027"/>
    </row>
    <row r="13225" spans="43:44" x14ac:dyDescent="0.25">
      <c r="AQ13225" s="1026"/>
      <c r="AR13225" s="1027"/>
    </row>
    <row r="13226" spans="43:44" x14ac:dyDescent="0.25">
      <c r="AQ13226" s="1026"/>
      <c r="AR13226" s="1027"/>
    </row>
    <row r="13227" spans="43:44" x14ac:dyDescent="0.25">
      <c r="AQ13227" s="1026"/>
      <c r="AR13227" s="1027"/>
    </row>
    <row r="13228" spans="43:44" x14ac:dyDescent="0.25">
      <c r="AQ13228" s="1026"/>
      <c r="AR13228" s="1027"/>
    </row>
    <row r="13229" spans="43:44" x14ac:dyDescent="0.25">
      <c r="AQ13229" s="1026"/>
      <c r="AR13229" s="1027"/>
    </row>
    <row r="13230" spans="43:44" x14ac:dyDescent="0.25">
      <c r="AQ13230" s="1026"/>
      <c r="AR13230" s="1027"/>
    </row>
    <row r="13231" spans="43:44" x14ac:dyDescent="0.25">
      <c r="AQ13231" s="1026"/>
      <c r="AR13231" s="1027"/>
    </row>
    <row r="13232" spans="43:44" x14ac:dyDescent="0.25">
      <c r="AQ13232" s="1026"/>
      <c r="AR13232" s="1027"/>
    </row>
    <row r="13233" spans="43:44" x14ac:dyDescent="0.25">
      <c r="AQ13233" s="1026"/>
      <c r="AR13233" s="1027"/>
    </row>
    <row r="13234" spans="43:44" x14ac:dyDescent="0.25">
      <c r="AQ13234" s="1026"/>
      <c r="AR13234" s="1027"/>
    </row>
    <row r="13235" spans="43:44" x14ac:dyDescent="0.25">
      <c r="AQ13235" s="1026"/>
      <c r="AR13235" s="1027"/>
    </row>
    <row r="13236" spans="43:44" x14ac:dyDescent="0.25">
      <c r="AQ13236" s="1026"/>
      <c r="AR13236" s="1027"/>
    </row>
    <row r="13237" spans="43:44" x14ac:dyDescent="0.25">
      <c r="AQ13237" s="1026"/>
      <c r="AR13237" s="1027"/>
    </row>
    <row r="13238" spans="43:44" x14ac:dyDescent="0.25">
      <c r="AQ13238" s="1026"/>
      <c r="AR13238" s="1027"/>
    </row>
    <row r="13239" spans="43:44" x14ac:dyDescent="0.25">
      <c r="AQ13239" s="1026"/>
      <c r="AR13239" s="1027"/>
    </row>
    <row r="13240" spans="43:44" x14ac:dyDescent="0.25">
      <c r="AQ13240" s="1026"/>
      <c r="AR13240" s="1027"/>
    </row>
    <row r="13241" spans="43:44" x14ac:dyDescent="0.25">
      <c r="AQ13241" s="1026"/>
      <c r="AR13241" s="1027"/>
    </row>
    <row r="13242" spans="43:44" x14ac:dyDescent="0.25">
      <c r="AQ13242" s="1026"/>
      <c r="AR13242" s="1027"/>
    </row>
    <row r="13243" spans="43:44" x14ac:dyDescent="0.25">
      <c r="AQ13243" s="1026"/>
      <c r="AR13243" s="1027"/>
    </row>
    <row r="13244" spans="43:44" x14ac:dyDescent="0.25">
      <c r="AQ13244" s="1026"/>
      <c r="AR13244" s="1027"/>
    </row>
    <row r="13245" spans="43:44" x14ac:dyDescent="0.25">
      <c r="AQ13245" s="1026"/>
      <c r="AR13245" s="1027"/>
    </row>
    <row r="13246" spans="43:44" x14ac:dyDescent="0.25">
      <c r="AQ13246" s="1026"/>
      <c r="AR13246" s="1027"/>
    </row>
    <row r="13247" spans="43:44" x14ac:dyDescent="0.25">
      <c r="AQ13247" s="1026"/>
      <c r="AR13247" s="1027"/>
    </row>
    <row r="13248" spans="43:44" x14ac:dyDescent="0.25">
      <c r="AQ13248" s="1026"/>
      <c r="AR13248" s="1027"/>
    </row>
    <row r="13249" spans="43:44" x14ac:dyDescent="0.25">
      <c r="AQ13249" s="1026"/>
      <c r="AR13249" s="1027"/>
    </row>
    <row r="13250" spans="43:44" x14ac:dyDescent="0.25">
      <c r="AQ13250" s="1026"/>
      <c r="AR13250" s="1027"/>
    </row>
    <row r="13251" spans="43:44" x14ac:dyDescent="0.25">
      <c r="AQ13251" s="1026"/>
      <c r="AR13251" s="1027"/>
    </row>
    <row r="13252" spans="43:44" x14ac:dyDescent="0.25">
      <c r="AQ13252" s="1026"/>
      <c r="AR13252" s="1027"/>
    </row>
    <row r="13253" spans="43:44" x14ac:dyDescent="0.25">
      <c r="AQ13253" s="1026"/>
      <c r="AR13253" s="1027"/>
    </row>
    <row r="13254" spans="43:44" x14ac:dyDescent="0.25">
      <c r="AQ13254" s="1026"/>
      <c r="AR13254" s="1027"/>
    </row>
    <row r="13255" spans="43:44" x14ac:dyDescent="0.25">
      <c r="AQ13255" s="1026"/>
      <c r="AR13255" s="1027"/>
    </row>
    <row r="13256" spans="43:44" x14ac:dyDescent="0.25">
      <c r="AQ13256" s="1026"/>
      <c r="AR13256" s="1027"/>
    </row>
    <row r="13257" spans="43:44" x14ac:dyDescent="0.25">
      <c r="AQ13257" s="1026"/>
      <c r="AR13257" s="1027"/>
    </row>
    <row r="13258" spans="43:44" x14ac:dyDescent="0.25">
      <c r="AQ13258" s="1026"/>
      <c r="AR13258" s="1027"/>
    </row>
    <row r="13259" spans="43:44" x14ac:dyDescent="0.25">
      <c r="AQ13259" s="1026"/>
      <c r="AR13259" s="1027"/>
    </row>
    <row r="13260" spans="43:44" x14ac:dyDescent="0.25">
      <c r="AQ13260" s="1026"/>
      <c r="AR13260" s="1027"/>
    </row>
    <row r="13261" spans="43:44" x14ac:dyDescent="0.25">
      <c r="AQ13261" s="1026"/>
      <c r="AR13261" s="1027"/>
    </row>
    <row r="13262" spans="43:44" x14ac:dyDescent="0.25">
      <c r="AQ13262" s="1026"/>
      <c r="AR13262" s="1027"/>
    </row>
    <row r="13263" spans="43:44" x14ac:dyDescent="0.25">
      <c r="AQ13263" s="1026"/>
      <c r="AR13263" s="1027"/>
    </row>
    <row r="13264" spans="43:44" x14ac:dyDescent="0.25">
      <c r="AQ13264" s="1026"/>
      <c r="AR13264" s="1027"/>
    </row>
    <row r="13265" spans="43:44" x14ac:dyDescent="0.25">
      <c r="AQ13265" s="1026"/>
      <c r="AR13265" s="1027"/>
    </row>
    <row r="13266" spans="43:44" x14ac:dyDescent="0.25">
      <c r="AQ13266" s="1026"/>
      <c r="AR13266" s="1027"/>
    </row>
    <row r="13267" spans="43:44" x14ac:dyDescent="0.25">
      <c r="AQ13267" s="1026"/>
      <c r="AR13267" s="1027"/>
    </row>
    <row r="13268" spans="43:44" x14ac:dyDescent="0.25">
      <c r="AQ13268" s="1026"/>
      <c r="AR13268" s="1027"/>
    </row>
    <row r="13269" spans="43:44" x14ac:dyDescent="0.25">
      <c r="AQ13269" s="1026"/>
      <c r="AR13269" s="1027"/>
    </row>
    <row r="13270" spans="43:44" x14ac:dyDescent="0.25">
      <c r="AQ13270" s="1026"/>
      <c r="AR13270" s="1027"/>
    </row>
    <row r="13271" spans="43:44" x14ac:dyDescent="0.25">
      <c r="AQ13271" s="1026"/>
      <c r="AR13271" s="1027"/>
    </row>
    <row r="13272" spans="43:44" x14ac:dyDescent="0.25">
      <c r="AQ13272" s="1026"/>
      <c r="AR13272" s="1027"/>
    </row>
    <row r="13273" spans="43:44" x14ac:dyDescent="0.25">
      <c r="AQ13273" s="1026"/>
      <c r="AR13273" s="1027"/>
    </row>
    <row r="13274" spans="43:44" x14ac:dyDescent="0.25">
      <c r="AQ13274" s="1026"/>
      <c r="AR13274" s="1027"/>
    </row>
    <row r="13275" spans="43:44" x14ac:dyDescent="0.25">
      <c r="AQ13275" s="1026"/>
      <c r="AR13275" s="1027"/>
    </row>
    <row r="13276" spans="43:44" x14ac:dyDescent="0.25">
      <c r="AQ13276" s="1026"/>
      <c r="AR13276" s="1027"/>
    </row>
    <row r="13277" spans="43:44" x14ac:dyDescent="0.25">
      <c r="AQ13277" s="1026"/>
      <c r="AR13277" s="1027"/>
    </row>
    <row r="13278" spans="43:44" x14ac:dyDescent="0.25">
      <c r="AQ13278" s="1026"/>
      <c r="AR13278" s="1027"/>
    </row>
    <row r="13279" spans="43:44" x14ac:dyDescent="0.25">
      <c r="AQ13279" s="1026"/>
      <c r="AR13279" s="1027"/>
    </row>
    <row r="13280" spans="43:44" x14ac:dyDescent="0.25">
      <c r="AQ13280" s="1026"/>
      <c r="AR13280" s="1027"/>
    </row>
    <row r="13281" spans="43:44" x14ac:dyDescent="0.25">
      <c r="AQ13281" s="1026"/>
      <c r="AR13281" s="1027"/>
    </row>
    <row r="13282" spans="43:44" x14ac:dyDescent="0.25">
      <c r="AQ13282" s="1026"/>
      <c r="AR13282" s="1027"/>
    </row>
    <row r="13283" spans="43:44" x14ac:dyDescent="0.25">
      <c r="AQ13283" s="1026"/>
      <c r="AR13283" s="1027"/>
    </row>
    <row r="13284" spans="43:44" x14ac:dyDescent="0.25">
      <c r="AQ13284" s="1026"/>
      <c r="AR13284" s="1027"/>
    </row>
    <row r="13285" spans="43:44" x14ac:dyDescent="0.25">
      <c r="AQ13285" s="1026"/>
      <c r="AR13285" s="1027"/>
    </row>
    <row r="13286" spans="43:44" x14ac:dyDescent="0.25">
      <c r="AQ13286" s="1026"/>
      <c r="AR13286" s="1027"/>
    </row>
    <row r="13287" spans="43:44" x14ac:dyDescent="0.25">
      <c r="AQ13287" s="1026"/>
      <c r="AR13287" s="1027"/>
    </row>
    <row r="13288" spans="43:44" x14ac:dyDescent="0.25">
      <c r="AQ13288" s="1026"/>
      <c r="AR13288" s="1027"/>
    </row>
    <row r="13289" spans="43:44" x14ac:dyDescent="0.25">
      <c r="AQ13289" s="1026"/>
      <c r="AR13289" s="1027"/>
    </row>
    <row r="13290" spans="43:44" x14ac:dyDescent="0.25">
      <c r="AQ13290" s="1026"/>
      <c r="AR13290" s="1027"/>
    </row>
    <row r="13291" spans="43:44" x14ac:dyDescent="0.25">
      <c r="AQ13291" s="1026"/>
      <c r="AR13291" s="1027"/>
    </row>
    <row r="13292" spans="43:44" x14ac:dyDescent="0.25">
      <c r="AQ13292" s="1026"/>
      <c r="AR13292" s="1027"/>
    </row>
    <row r="13293" spans="43:44" x14ac:dyDescent="0.25">
      <c r="AQ13293" s="1026"/>
      <c r="AR13293" s="1027"/>
    </row>
    <row r="13294" spans="43:44" x14ac:dyDescent="0.25">
      <c r="AQ13294" s="1026"/>
      <c r="AR13294" s="1027"/>
    </row>
    <row r="13295" spans="43:44" x14ac:dyDescent="0.25">
      <c r="AQ13295" s="1026"/>
      <c r="AR13295" s="1027"/>
    </row>
    <row r="13296" spans="43:44" x14ac:dyDescent="0.25">
      <c r="AQ13296" s="1026"/>
      <c r="AR13296" s="1027"/>
    </row>
    <row r="13297" spans="43:44" x14ac:dyDescent="0.25">
      <c r="AQ13297" s="1026"/>
      <c r="AR13297" s="1027"/>
    </row>
    <row r="13298" spans="43:44" x14ac:dyDescent="0.25">
      <c r="AQ13298" s="1026"/>
      <c r="AR13298" s="1027"/>
    </row>
    <row r="13299" spans="43:44" x14ac:dyDescent="0.25">
      <c r="AQ13299" s="1026"/>
      <c r="AR13299" s="1027"/>
    </row>
    <row r="13300" spans="43:44" x14ac:dyDescent="0.25">
      <c r="AQ13300" s="1026"/>
      <c r="AR13300" s="1027"/>
    </row>
    <row r="13301" spans="43:44" x14ac:dyDescent="0.25">
      <c r="AQ13301" s="1026"/>
      <c r="AR13301" s="1027"/>
    </row>
    <row r="13302" spans="43:44" x14ac:dyDescent="0.25">
      <c r="AQ13302" s="1026"/>
      <c r="AR13302" s="1027"/>
    </row>
    <row r="13303" spans="43:44" x14ac:dyDescent="0.25">
      <c r="AQ13303" s="1026"/>
      <c r="AR13303" s="1027"/>
    </row>
    <row r="13304" spans="43:44" x14ac:dyDescent="0.25">
      <c r="AQ13304" s="1026"/>
      <c r="AR13304" s="1027"/>
    </row>
    <row r="13305" spans="43:44" x14ac:dyDescent="0.25">
      <c r="AQ13305" s="1026"/>
      <c r="AR13305" s="1027"/>
    </row>
    <row r="13306" spans="43:44" x14ac:dyDescent="0.25">
      <c r="AQ13306" s="1026"/>
      <c r="AR13306" s="1027"/>
    </row>
    <row r="13307" spans="43:44" x14ac:dyDescent="0.25">
      <c r="AQ13307" s="1026"/>
      <c r="AR13307" s="1027"/>
    </row>
    <row r="13308" spans="43:44" x14ac:dyDescent="0.25">
      <c r="AQ13308" s="1026"/>
      <c r="AR13308" s="1027"/>
    </row>
    <row r="13309" spans="43:44" x14ac:dyDescent="0.25">
      <c r="AQ13309" s="1026"/>
      <c r="AR13309" s="1027"/>
    </row>
    <row r="13310" spans="43:44" x14ac:dyDescent="0.25">
      <c r="AQ13310" s="1026"/>
      <c r="AR13310" s="1027"/>
    </row>
    <row r="13311" spans="43:44" x14ac:dyDescent="0.25">
      <c r="AQ13311" s="1026"/>
      <c r="AR13311" s="1027"/>
    </row>
    <row r="13312" spans="43:44" x14ac:dyDescent="0.25">
      <c r="AQ13312" s="1026"/>
      <c r="AR13312" s="1027"/>
    </row>
    <row r="13313" spans="43:44" x14ac:dyDescent="0.25">
      <c r="AQ13313" s="1026"/>
      <c r="AR13313" s="1027"/>
    </row>
    <row r="13314" spans="43:44" x14ac:dyDescent="0.25">
      <c r="AQ13314" s="1026"/>
      <c r="AR13314" s="1027"/>
    </row>
    <row r="13315" spans="43:44" x14ac:dyDescent="0.25">
      <c r="AQ13315" s="1026"/>
      <c r="AR13315" s="1027"/>
    </row>
    <row r="13316" spans="43:44" x14ac:dyDescent="0.25">
      <c r="AQ13316" s="1026"/>
      <c r="AR13316" s="1027"/>
    </row>
    <row r="13317" spans="43:44" x14ac:dyDescent="0.25">
      <c r="AQ13317" s="1026"/>
      <c r="AR13317" s="1027"/>
    </row>
    <row r="13318" spans="43:44" x14ac:dyDescent="0.25">
      <c r="AQ13318" s="1026"/>
      <c r="AR13318" s="1027"/>
    </row>
    <row r="13319" spans="43:44" x14ac:dyDescent="0.25">
      <c r="AQ13319" s="1026"/>
      <c r="AR13319" s="1027"/>
    </row>
    <row r="13320" spans="43:44" x14ac:dyDescent="0.25">
      <c r="AQ13320" s="1026"/>
      <c r="AR13320" s="1027"/>
    </row>
    <row r="13321" spans="43:44" x14ac:dyDescent="0.25">
      <c r="AQ13321" s="1026"/>
      <c r="AR13321" s="1027"/>
    </row>
    <row r="13322" spans="43:44" x14ac:dyDescent="0.25">
      <c r="AQ13322" s="1026"/>
      <c r="AR13322" s="1027"/>
    </row>
    <row r="13323" spans="43:44" x14ac:dyDescent="0.25">
      <c r="AQ13323" s="1026"/>
      <c r="AR13323" s="1027"/>
    </row>
    <row r="13324" spans="43:44" x14ac:dyDescent="0.25">
      <c r="AQ13324" s="1026"/>
      <c r="AR13324" s="1027"/>
    </row>
    <row r="13325" spans="43:44" x14ac:dyDescent="0.25">
      <c r="AQ13325" s="1026"/>
      <c r="AR13325" s="1027"/>
    </row>
    <row r="13326" spans="43:44" x14ac:dyDescent="0.25">
      <c r="AQ13326" s="1026"/>
      <c r="AR13326" s="1027"/>
    </row>
    <row r="13327" spans="43:44" x14ac:dyDescent="0.25">
      <c r="AQ13327" s="1026"/>
      <c r="AR13327" s="1027"/>
    </row>
    <row r="13328" spans="43:44" x14ac:dyDescent="0.25">
      <c r="AQ13328" s="1026"/>
      <c r="AR13328" s="1027"/>
    </row>
    <row r="13329" spans="43:44" x14ac:dyDescent="0.25">
      <c r="AQ13329" s="1026"/>
      <c r="AR13329" s="1027"/>
    </row>
    <row r="13330" spans="43:44" x14ac:dyDescent="0.25">
      <c r="AQ13330" s="1026"/>
      <c r="AR13330" s="1027"/>
    </row>
    <row r="13331" spans="43:44" x14ac:dyDescent="0.25">
      <c r="AQ13331" s="1026"/>
      <c r="AR13331" s="1027"/>
    </row>
    <row r="13332" spans="43:44" x14ac:dyDescent="0.25">
      <c r="AQ13332" s="1026"/>
      <c r="AR13332" s="1027"/>
    </row>
    <row r="13333" spans="43:44" x14ac:dyDescent="0.25">
      <c r="AQ13333" s="1026"/>
      <c r="AR13333" s="1027"/>
    </row>
    <row r="13334" spans="43:44" x14ac:dyDescent="0.25">
      <c r="AQ13334" s="1026"/>
      <c r="AR13334" s="1027"/>
    </row>
    <row r="13335" spans="43:44" x14ac:dyDescent="0.25">
      <c r="AQ13335" s="1026"/>
      <c r="AR13335" s="1027"/>
    </row>
    <row r="13336" spans="43:44" x14ac:dyDescent="0.25">
      <c r="AQ13336" s="1026"/>
      <c r="AR13336" s="1027"/>
    </row>
    <row r="13337" spans="43:44" x14ac:dyDescent="0.25">
      <c r="AQ13337" s="1026"/>
      <c r="AR13337" s="1027"/>
    </row>
    <row r="13338" spans="43:44" x14ac:dyDescent="0.25">
      <c r="AQ13338" s="1026"/>
      <c r="AR13338" s="1027"/>
    </row>
    <row r="13339" spans="43:44" x14ac:dyDescent="0.25">
      <c r="AQ13339" s="1026"/>
      <c r="AR13339" s="1027"/>
    </row>
    <row r="13340" spans="43:44" x14ac:dyDescent="0.25">
      <c r="AQ13340" s="1026"/>
      <c r="AR13340" s="1027"/>
    </row>
    <row r="13341" spans="43:44" x14ac:dyDescent="0.25">
      <c r="AQ13341" s="1026"/>
      <c r="AR13341" s="1027"/>
    </row>
    <row r="13342" spans="43:44" x14ac:dyDescent="0.25">
      <c r="AQ13342" s="1026"/>
      <c r="AR13342" s="1027"/>
    </row>
    <row r="13343" spans="43:44" x14ac:dyDescent="0.25">
      <c r="AQ13343" s="1026"/>
      <c r="AR13343" s="1027"/>
    </row>
    <row r="13344" spans="43:44" x14ac:dyDescent="0.25">
      <c r="AQ13344" s="1026"/>
      <c r="AR13344" s="1027"/>
    </row>
    <row r="13345" spans="43:44" x14ac:dyDescent="0.25">
      <c r="AQ13345" s="1026"/>
      <c r="AR13345" s="1027"/>
    </row>
    <row r="13346" spans="43:44" x14ac:dyDescent="0.25">
      <c r="AQ13346" s="1026"/>
      <c r="AR13346" s="1027"/>
    </row>
    <row r="13347" spans="43:44" x14ac:dyDescent="0.25">
      <c r="AQ13347" s="1026"/>
      <c r="AR13347" s="1027"/>
    </row>
    <row r="13348" spans="43:44" x14ac:dyDescent="0.25">
      <c r="AQ13348" s="1026"/>
      <c r="AR13348" s="1027"/>
    </row>
    <row r="13349" spans="43:44" x14ac:dyDescent="0.25">
      <c r="AQ13349" s="1026"/>
      <c r="AR13349" s="1027"/>
    </row>
    <row r="13350" spans="43:44" x14ac:dyDescent="0.25">
      <c r="AQ13350" s="1026"/>
      <c r="AR13350" s="1027"/>
    </row>
    <row r="13351" spans="43:44" x14ac:dyDescent="0.25">
      <c r="AQ13351" s="1026"/>
      <c r="AR13351" s="1027"/>
    </row>
    <row r="13352" spans="43:44" x14ac:dyDescent="0.25">
      <c r="AQ13352" s="1026"/>
      <c r="AR13352" s="1027"/>
    </row>
    <row r="13353" spans="43:44" x14ac:dyDescent="0.25">
      <c r="AQ13353" s="1026"/>
      <c r="AR13353" s="1027"/>
    </row>
    <row r="13354" spans="43:44" x14ac:dyDescent="0.25">
      <c r="AQ13354" s="1026"/>
      <c r="AR13354" s="1027"/>
    </row>
    <row r="13355" spans="43:44" x14ac:dyDescent="0.25">
      <c r="AQ13355" s="1026"/>
      <c r="AR13355" s="1027"/>
    </row>
    <row r="13356" spans="43:44" x14ac:dyDescent="0.25">
      <c r="AQ13356" s="1026"/>
      <c r="AR13356" s="1027"/>
    </row>
    <row r="13357" spans="43:44" x14ac:dyDescent="0.25">
      <c r="AQ13357" s="1026"/>
      <c r="AR13357" s="1027"/>
    </row>
    <row r="13358" spans="43:44" x14ac:dyDescent="0.25">
      <c r="AQ13358" s="1026"/>
      <c r="AR13358" s="1027"/>
    </row>
    <row r="13359" spans="43:44" x14ac:dyDescent="0.25">
      <c r="AQ13359" s="1026"/>
      <c r="AR13359" s="1027"/>
    </row>
    <row r="13360" spans="43:44" x14ac:dyDescent="0.25">
      <c r="AQ13360" s="1026"/>
      <c r="AR13360" s="1027"/>
    </row>
    <row r="13361" spans="43:44" x14ac:dyDescent="0.25">
      <c r="AQ13361" s="1026"/>
      <c r="AR13361" s="1027"/>
    </row>
    <row r="13362" spans="43:44" x14ac:dyDescent="0.25">
      <c r="AQ13362" s="1026"/>
      <c r="AR13362" s="1027"/>
    </row>
    <row r="13363" spans="43:44" x14ac:dyDescent="0.25">
      <c r="AQ13363" s="1026"/>
      <c r="AR13363" s="1027"/>
    </row>
    <row r="13364" spans="43:44" x14ac:dyDescent="0.25">
      <c r="AQ13364" s="1026"/>
      <c r="AR13364" s="1027"/>
    </row>
    <row r="13365" spans="43:44" x14ac:dyDescent="0.25">
      <c r="AQ13365" s="1026"/>
      <c r="AR13365" s="1027"/>
    </row>
    <row r="13366" spans="43:44" x14ac:dyDescent="0.25">
      <c r="AQ13366" s="1026"/>
      <c r="AR13366" s="1027"/>
    </row>
    <row r="13367" spans="43:44" x14ac:dyDescent="0.25">
      <c r="AQ13367" s="1026"/>
      <c r="AR13367" s="1027"/>
    </row>
    <row r="13368" spans="43:44" x14ac:dyDescent="0.25">
      <c r="AQ13368" s="1026"/>
      <c r="AR13368" s="1027"/>
    </row>
    <row r="13369" spans="43:44" x14ac:dyDescent="0.25">
      <c r="AQ13369" s="1026"/>
      <c r="AR13369" s="1027"/>
    </row>
    <row r="13370" spans="43:44" x14ac:dyDescent="0.25">
      <c r="AQ13370" s="1026"/>
      <c r="AR13370" s="1027"/>
    </row>
    <row r="13371" spans="43:44" x14ac:dyDescent="0.25">
      <c r="AQ13371" s="1026"/>
      <c r="AR13371" s="1027"/>
    </row>
    <row r="13372" spans="43:44" x14ac:dyDescent="0.25">
      <c r="AQ13372" s="1026"/>
      <c r="AR13372" s="1027"/>
    </row>
    <row r="13373" spans="43:44" x14ac:dyDescent="0.25">
      <c r="AQ13373" s="1026"/>
      <c r="AR13373" s="1027"/>
    </row>
    <row r="13374" spans="43:44" x14ac:dyDescent="0.25">
      <c r="AQ13374" s="1026"/>
      <c r="AR13374" s="1027"/>
    </row>
    <row r="13375" spans="43:44" x14ac:dyDescent="0.25">
      <c r="AQ13375" s="1026"/>
      <c r="AR13375" s="1027"/>
    </row>
    <row r="13376" spans="43:44" x14ac:dyDescent="0.25">
      <c r="AQ13376" s="1026"/>
      <c r="AR13376" s="1027"/>
    </row>
    <row r="13377" spans="43:44" x14ac:dyDescent="0.25">
      <c r="AQ13377" s="1026"/>
      <c r="AR13377" s="1027"/>
    </row>
    <row r="13378" spans="43:44" x14ac:dyDescent="0.25">
      <c r="AQ13378" s="1026"/>
      <c r="AR13378" s="1027"/>
    </row>
    <row r="13379" spans="43:44" x14ac:dyDescent="0.25">
      <c r="AQ13379" s="1026"/>
      <c r="AR13379" s="1027"/>
    </row>
    <row r="13380" spans="43:44" x14ac:dyDescent="0.25">
      <c r="AQ13380" s="1026"/>
      <c r="AR13380" s="1027"/>
    </row>
    <row r="13381" spans="43:44" x14ac:dyDescent="0.25">
      <c r="AQ13381" s="1026"/>
      <c r="AR13381" s="1027"/>
    </row>
    <row r="13382" spans="43:44" x14ac:dyDescent="0.25">
      <c r="AQ13382" s="1026"/>
      <c r="AR13382" s="1027"/>
    </row>
    <row r="13383" spans="43:44" x14ac:dyDescent="0.25">
      <c r="AQ13383" s="1026"/>
      <c r="AR13383" s="1027"/>
    </row>
    <row r="13384" spans="43:44" x14ac:dyDescent="0.25">
      <c r="AQ13384" s="1026"/>
      <c r="AR13384" s="1027"/>
    </row>
    <row r="13385" spans="43:44" x14ac:dyDescent="0.25">
      <c r="AQ13385" s="1026"/>
      <c r="AR13385" s="1027"/>
    </row>
    <row r="13386" spans="43:44" x14ac:dyDescent="0.25">
      <c r="AQ13386" s="1026"/>
      <c r="AR13386" s="1027"/>
    </row>
    <row r="13387" spans="43:44" x14ac:dyDescent="0.25">
      <c r="AQ13387" s="1026"/>
      <c r="AR13387" s="1027"/>
    </row>
    <row r="13388" spans="43:44" x14ac:dyDescent="0.25">
      <c r="AQ13388" s="1026"/>
      <c r="AR13388" s="1027"/>
    </row>
    <row r="13389" spans="43:44" x14ac:dyDescent="0.25">
      <c r="AQ13389" s="1026"/>
      <c r="AR13389" s="1027"/>
    </row>
    <row r="13390" spans="43:44" x14ac:dyDescent="0.25">
      <c r="AQ13390" s="1026"/>
      <c r="AR13390" s="1027"/>
    </row>
    <row r="13391" spans="43:44" x14ac:dyDescent="0.25">
      <c r="AQ13391" s="1026"/>
      <c r="AR13391" s="1027"/>
    </row>
    <row r="13392" spans="43:44" x14ac:dyDescent="0.25">
      <c r="AQ13392" s="1026"/>
      <c r="AR13392" s="1027"/>
    </row>
    <row r="13393" spans="43:44" x14ac:dyDescent="0.25">
      <c r="AQ13393" s="1026"/>
      <c r="AR13393" s="1027"/>
    </row>
    <row r="13394" spans="43:44" x14ac:dyDescent="0.25">
      <c r="AQ13394" s="1026"/>
      <c r="AR13394" s="1027"/>
    </row>
    <row r="13395" spans="43:44" x14ac:dyDescent="0.25">
      <c r="AQ13395" s="1026"/>
      <c r="AR13395" s="1027"/>
    </row>
    <row r="13396" spans="43:44" x14ac:dyDescent="0.25">
      <c r="AQ13396" s="1026"/>
      <c r="AR13396" s="1027"/>
    </row>
    <row r="13397" spans="43:44" x14ac:dyDescent="0.25">
      <c r="AQ13397" s="1026"/>
      <c r="AR13397" s="1027"/>
    </row>
    <row r="13398" spans="43:44" x14ac:dyDescent="0.25">
      <c r="AQ13398" s="1026"/>
      <c r="AR13398" s="1027"/>
    </row>
    <row r="13399" spans="43:44" x14ac:dyDescent="0.25">
      <c r="AQ13399" s="1026"/>
      <c r="AR13399" s="1027"/>
    </row>
    <row r="13400" spans="43:44" x14ac:dyDescent="0.25">
      <c r="AQ13400" s="1026"/>
      <c r="AR13400" s="1027"/>
    </row>
    <row r="13401" spans="43:44" x14ac:dyDescent="0.25">
      <c r="AQ13401" s="1026"/>
      <c r="AR13401" s="1027"/>
    </row>
    <row r="13402" spans="43:44" x14ac:dyDescent="0.25">
      <c r="AQ13402" s="1026"/>
      <c r="AR13402" s="1027"/>
    </row>
    <row r="13403" spans="43:44" x14ac:dyDescent="0.25">
      <c r="AQ13403" s="1026"/>
      <c r="AR13403" s="1027"/>
    </row>
    <row r="13404" spans="43:44" x14ac:dyDescent="0.25">
      <c r="AQ13404" s="1026"/>
      <c r="AR13404" s="1027"/>
    </row>
    <row r="13405" spans="43:44" x14ac:dyDescent="0.25">
      <c r="AQ13405" s="1026"/>
      <c r="AR13405" s="1027"/>
    </row>
    <row r="13406" spans="43:44" x14ac:dyDescent="0.25">
      <c r="AQ13406" s="1026"/>
      <c r="AR13406" s="1027"/>
    </row>
    <row r="13407" spans="43:44" x14ac:dyDescent="0.25">
      <c r="AQ13407" s="1026"/>
      <c r="AR13407" s="1027"/>
    </row>
    <row r="13408" spans="43:44" x14ac:dyDescent="0.25">
      <c r="AQ13408" s="1026"/>
      <c r="AR13408" s="1027"/>
    </row>
    <row r="13409" spans="43:44" x14ac:dyDescent="0.25">
      <c r="AQ13409" s="1026"/>
      <c r="AR13409" s="1027"/>
    </row>
    <row r="13410" spans="43:44" x14ac:dyDescent="0.25">
      <c r="AQ13410" s="1026"/>
      <c r="AR13410" s="1027"/>
    </row>
    <row r="13411" spans="43:44" x14ac:dyDescent="0.25">
      <c r="AQ13411" s="1026"/>
      <c r="AR13411" s="1027"/>
    </row>
    <row r="13412" spans="43:44" x14ac:dyDescent="0.25">
      <c r="AQ13412" s="1026"/>
      <c r="AR13412" s="1027"/>
    </row>
    <row r="13413" spans="43:44" x14ac:dyDescent="0.25">
      <c r="AQ13413" s="1026"/>
      <c r="AR13413" s="1027"/>
    </row>
    <row r="13414" spans="43:44" x14ac:dyDescent="0.25">
      <c r="AQ13414" s="1026"/>
      <c r="AR13414" s="1027"/>
    </row>
    <row r="13415" spans="43:44" x14ac:dyDescent="0.25">
      <c r="AQ13415" s="1026"/>
      <c r="AR13415" s="1027"/>
    </row>
    <row r="13416" spans="43:44" x14ac:dyDescent="0.25">
      <c r="AQ13416" s="1026"/>
      <c r="AR13416" s="1027"/>
    </row>
    <row r="13417" spans="43:44" x14ac:dyDescent="0.25">
      <c r="AQ13417" s="1026"/>
      <c r="AR13417" s="1027"/>
    </row>
    <row r="13418" spans="43:44" x14ac:dyDescent="0.25">
      <c r="AQ13418" s="1026"/>
      <c r="AR13418" s="1027"/>
    </row>
    <row r="13419" spans="43:44" x14ac:dyDescent="0.25">
      <c r="AQ13419" s="1026"/>
      <c r="AR13419" s="1027"/>
    </row>
    <row r="13420" spans="43:44" x14ac:dyDescent="0.25">
      <c r="AQ13420" s="1026"/>
      <c r="AR13420" s="1027"/>
    </row>
    <row r="13421" spans="43:44" x14ac:dyDescent="0.25">
      <c r="AQ13421" s="1026"/>
      <c r="AR13421" s="1027"/>
    </row>
    <row r="13422" spans="43:44" x14ac:dyDescent="0.25">
      <c r="AQ13422" s="1026"/>
      <c r="AR13422" s="1027"/>
    </row>
    <row r="13423" spans="43:44" x14ac:dyDescent="0.25">
      <c r="AQ13423" s="1026"/>
      <c r="AR13423" s="1027"/>
    </row>
    <row r="13424" spans="43:44" x14ac:dyDescent="0.25">
      <c r="AQ13424" s="1026"/>
      <c r="AR13424" s="1027"/>
    </row>
    <row r="13425" spans="43:44" x14ac:dyDescent="0.25">
      <c r="AQ13425" s="1026"/>
      <c r="AR13425" s="1027"/>
    </row>
    <row r="13426" spans="43:44" x14ac:dyDescent="0.25">
      <c r="AQ13426" s="1026"/>
      <c r="AR13426" s="1027"/>
    </row>
    <row r="13427" spans="43:44" x14ac:dyDescent="0.25">
      <c r="AQ13427" s="1026"/>
      <c r="AR13427" s="1027"/>
    </row>
    <row r="13428" spans="43:44" x14ac:dyDescent="0.25">
      <c r="AQ13428" s="1026"/>
      <c r="AR13428" s="1027"/>
    </row>
    <row r="13429" spans="43:44" x14ac:dyDescent="0.25">
      <c r="AQ13429" s="1026"/>
      <c r="AR13429" s="1027"/>
    </row>
    <row r="13430" spans="43:44" x14ac:dyDescent="0.25">
      <c r="AQ13430" s="1026"/>
      <c r="AR13430" s="1027"/>
    </row>
    <row r="13431" spans="43:44" x14ac:dyDescent="0.25">
      <c r="AQ13431" s="1026"/>
      <c r="AR13431" s="1027"/>
    </row>
    <row r="13432" spans="43:44" x14ac:dyDescent="0.25">
      <c r="AQ13432" s="1026"/>
      <c r="AR13432" s="1027"/>
    </row>
    <row r="13433" spans="43:44" x14ac:dyDescent="0.25">
      <c r="AQ13433" s="1026"/>
      <c r="AR13433" s="1027"/>
    </row>
    <row r="13434" spans="43:44" x14ac:dyDescent="0.25">
      <c r="AQ13434" s="1026"/>
      <c r="AR13434" s="1027"/>
    </row>
    <row r="13435" spans="43:44" x14ac:dyDescent="0.25">
      <c r="AQ13435" s="1026"/>
      <c r="AR13435" s="1027"/>
    </row>
    <row r="13436" spans="43:44" x14ac:dyDescent="0.25">
      <c r="AQ13436" s="1026"/>
      <c r="AR13436" s="1027"/>
    </row>
    <row r="13437" spans="43:44" x14ac:dyDescent="0.25">
      <c r="AQ13437" s="1026"/>
      <c r="AR13437" s="1027"/>
    </row>
    <row r="13438" spans="43:44" x14ac:dyDescent="0.25">
      <c r="AQ13438" s="1026"/>
      <c r="AR13438" s="1027"/>
    </row>
    <row r="13439" spans="43:44" x14ac:dyDescent="0.25">
      <c r="AQ13439" s="1026"/>
      <c r="AR13439" s="1027"/>
    </row>
    <row r="13440" spans="43:44" x14ac:dyDescent="0.25">
      <c r="AQ13440" s="1026"/>
      <c r="AR13440" s="1027"/>
    </row>
    <row r="13441" spans="43:44" x14ac:dyDescent="0.25">
      <c r="AQ13441" s="1026"/>
      <c r="AR13441" s="1027"/>
    </row>
    <row r="13442" spans="43:44" x14ac:dyDescent="0.25">
      <c r="AQ13442" s="1026"/>
      <c r="AR13442" s="1027"/>
    </row>
    <row r="13443" spans="43:44" x14ac:dyDescent="0.25">
      <c r="AQ13443" s="1026"/>
      <c r="AR13443" s="1027"/>
    </row>
    <row r="13444" spans="43:44" x14ac:dyDescent="0.25">
      <c r="AQ13444" s="1026"/>
      <c r="AR13444" s="1027"/>
    </row>
    <row r="13445" spans="43:44" x14ac:dyDescent="0.25">
      <c r="AQ13445" s="1026"/>
      <c r="AR13445" s="1027"/>
    </row>
    <row r="13446" spans="43:44" x14ac:dyDescent="0.25">
      <c r="AQ13446" s="1026"/>
      <c r="AR13446" s="1027"/>
    </row>
    <row r="13447" spans="43:44" x14ac:dyDescent="0.25">
      <c r="AQ13447" s="1026"/>
      <c r="AR13447" s="1027"/>
    </row>
    <row r="13448" spans="43:44" x14ac:dyDescent="0.25">
      <c r="AQ13448" s="1026"/>
      <c r="AR13448" s="1027"/>
    </row>
    <row r="13449" spans="43:44" x14ac:dyDescent="0.25">
      <c r="AQ13449" s="1026"/>
      <c r="AR13449" s="1027"/>
    </row>
    <row r="13450" spans="43:44" x14ac:dyDescent="0.25">
      <c r="AQ13450" s="1026"/>
      <c r="AR13450" s="1027"/>
    </row>
    <row r="13451" spans="43:44" x14ac:dyDescent="0.25">
      <c r="AQ13451" s="1026"/>
      <c r="AR13451" s="1027"/>
    </row>
    <row r="13452" spans="43:44" x14ac:dyDescent="0.25">
      <c r="AQ13452" s="1026"/>
      <c r="AR13452" s="1027"/>
    </row>
    <row r="13453" spans="43:44" x14ac:dyDescent="0.25">
      <c r="AQ13453" s="1026"/>
      <c r="AR13453" s="1027"/>
    </row>
    <row r="13454" spans="43:44" x14ac:dyDescent="0.25">
      <c r="AQ13454" s="1026"/>
      <c r="AR13454" s="1027"/>
    </row>
    <row r="13455" spans="43:44" x14ac:dyDescent="0.25">
      <c r="AQ13455" s="1026"/>
      <c r="AR13455" s="1027"/>
    </row>
    <row r="13456" spans="43:44" x14ac:dyDescent="0.25">
      <c r="AQ13456" s="1026"/>
      <c r="AR13456" s="1027"/>
    </row>
    <row r="13457" spans="43:44" x14ac:dyDescent="0.25">
      <c r="AQ13457" s="1026"/>
      <c r="AR13457" s="1027"/>
    </row>
    <row r="13458" spans="43:44" x14ac:dyDescent="0.25">
      <c r="AQ13458" s="1026"/>
      <c r="AR13458" s="1027"/>
    </row>
    <row r="13459" spans="43:44" x14ac:dyDescent="0.25">
      <c r="AQ13459" s="1026"/>
      <c r="AR13459" s="1027"/>
    </row>
    <row r="13460" spans="43:44" x14ac:dyDescent="0.25">
      <c r="AQ13460" s="1026"/>
      <c r="AR13460" s="1027"/>
    </row>
    <row r="13461" spans="43:44" x14ac:dyDescent="0.25">
      <c r="AQ13461" s="1026"/>
      <c r="AR13461" s="1027"/>
    </row>
    <row r="13462" spans="43:44" x14ac:dyDescent="0.25">
      <c r="AQ13462" s="1026"/>
      <c r="AR13462" s="1027"/>
    </row>
    <row r="13463" spans="43:44" x14ac:dyDescent="0.25">
      <c r="AQ13463" s="1026"/>
      <c r="AR13463" s="1027"/>
    </row>
    <row r="13464" spans="43:44" x14ac:dyDescent="0.25">
      <c r="AQ13464" s="1026"/>
      <c r="AR13464" s="1027"/>
    </row>
    <row r="13465" spans="43:44" x14ac:dyDescent="0.25">
      <c r="AQ13465" s="1026"/>
      <c r="AR13465" s="1027"/>
    </row>
    <row r="13466" spans="43:44" x14ac:dyDescent="0.25">
      <c r="AQ13466" s="1026"/>
      <c r="AR13466" s="1027"/>
    </row>
    <row r="13467" spans="43:44" x14ac:dyDescent="0.25">
      <c r="AQ13467" s="1026"/>
      <c r="AR13467" s="1027"/>
    </row>
    <row r="13468" spans="43:44" x14ac:dyDescent="0.25">
      <c r="AQ13468" s="1026"/>
      <c r="AR13468" s="1027"/>
    </row>
    <row r="13469" spans="43:44" x14ac:dyDescent="0.25">
      <c r="AQ13469" s="1026"/>
      <c r="AR13469" s="1027"/>
    </row>
    <row r="13470" spans="43:44" x14ac:dyDescent="0.25">
      <c r="AQ13470" s="1026"/>
      <c r="AR13470" s="1027"/>
    </row>
    <row r="13471" spans="43:44" x14ac:dyDescent="0.25">
      <c r="AQ13471" s="1026"/>
      <c r="AR13471" s="1027"/>
    </row>
    <row r="13472" spans="43:44" x14ac:dyDescent="0.25">
      <c r="AQ13472" s="1026"/>
      <c r="AR13472" s="1027"/>
    </row>
    <row r="13473" spans="43:44" x14ac:dyDescent="0.25">
      <c r="AQ13473" s="1026"/>
      <c r="AR13473" s="1027"/>
    </row>
    <row r="13474" spans="43:44" x14ac:dyDescent="0.25">
      <c r="AQ13474" s="1026"/>
      <c r="AR13474" s="1027"/>
    </row>
    <row r="13475" spans="43:44" x14ac:dyDescent="0.25">
      <c r="AQ13475" s="1026"/>
      <c r="AR13475" s="1027"/>
    </row>
    <row r="13476" spans="43:44" x14ac:dyDescent="0.25">
      <c r="AQ13476" s="1026"/>
      <c r="AR13476" s="1027"/>
    </row>
    <row r="13477" spans="43:44" x14ac:dyDescent="0.25">
      <c r="AQ13477" s="1026"/>
      <c r="AR13477" s="1027"/>
    </row>
    <row r="13478" spans="43:44" x14ac:dyDescent="0.25">
      <c r="AQ13478" s="1026"/>
      <c r="AR13478" s="1027"/>
    </row>
    <row r="13479" spans="43:44" x14ac:dyDescent="0.25">
      <c r="AQ13479" s="1026"/>
      <c r="AR13479" s="1027"/>
    </row>
    <row r="13480" spans="43:44" x14ac:dyDescent="0.25">
      <c r="AQ13480" s="1026"/>
      <c r="AR13480" s="1027"/>
    </row>
    <row r="13481" spans="43:44" x14ac:dyDescent="0.25">
      <c r="AQ13481" s="1026"/>
      <c r="AR13481" s="1027"/>
    </row>
    <row r="13482" spans="43:44" x14ac:dyDescent="0.25">
      <c r="AQ13482" s="1026"/>
      <c r="AR13482" s="1027"/>
    </row>
    <row r="13483" spans="43:44" x14ac:dyDescent="0.25">
      <c r="AQ13483" s="1026"/>
      <c r="AR13483" s="1027"/>
    </row>
    <row r="13484" spans="43:44" x14ac:dyDescent="0.25">
      <c r="AQ13484" s="1026"/>
      <c r="AR13484" s="1027"/>
    </row>
    <row r="13485" spans="43:44" x14ac:dyDescent="0.25">
      <c r="AQ13485" s="1026"/>
      <c r="AR13485" s="1027"/>
    </row>
    <row r="13486" spans="43:44" x14ac:dyDescent="0.25">
      <c r="AQ13486" s="1026"/>
      <c r="AR13486" s="1027"/>
    </row>
    <row r="13487" spans="43:44" x14ac:dyDescent="0.25">
      <c r="AQ13487" s="1026"/>
      <c r="AR13487" s="1027"/>
    </row>
    <row r="13488" spans="43:44" x14ac:dyDescent="0.25">
      <c r="AQ13488" s="1026"/>
      <c r="AR13488" s="1027"/>
    </row>
    <row r="13489" spans="43:44" x14ac:dyDescent="0.25">
      <c r="AQ13489" s="1026"/>
      <c r="AR13489" s="1027"/>
    </row>
    <row r="13490" spans="43:44" x14ac:dyDescent="0.25">
      <c r="AQ13490" s="1026"/>
      <c r="AR13490" s="1027"/>
    </row>
    <row r="13491" spans="43:44" x14ac:dyDescent="0.25">
      <c r="AQ13491" s="1026"/>
      <c r="AR13491" s="1027"/>
    </row>
    <row r="13492" spans="43:44" x14ac:dyDescent="0.25">
      <c r="AQ13492" s="1026"/>
      <c r="AR13492" s="1027"/>
    </row>
    <row r="13493" spans="43:44" x14ac:dyDescent="0.25">
      <c r="AQ13493" s="1026"/>
      <c r="AR13493" s="1027"/>
    </row>
    <row r="13494" spans="43:44" x14ac:dyDescent="0.25">
      <c r="AQ13494" s="1026"/>
      <c r="AR13494" s="1027"/>
    </row>
    <row r="13495" spans="43:44" x14ac:dyDescent="0.25">
      <c r="AQ13495" s="1026"/>
      <c r="AR13495" s="1027"/>
    </row>
    <row r="13496" spans="43:44" x14ac:dyDescent="0.25">
      <c r="AQ13496" s="1026"/>
      <c r="AR13496" s="1027"/>
    </row>
    <row r="13497" spans="43:44" x14ac:dyDescent="0.25">
      <c r="AQ13497" s="1026"/>
      <c r="AR13497" s="1027"/>
    </row>
    <row r="13498" spans="43:44" x14ac:dyDescent="0.25">
      <c r="AQ13498" s="1026"/>
      <c r="AR13498" s="1027"/>
    </row>
    <row r="13499" spans="43:44" x14ac:dyDescent="0.25">
      <c r="AQ13499" s="1026"/>
      <c r="AR13499" s="1027"/>
    </row>
    <row r="13500" spans="43:44" x14ac:dyDescent="0.25">
      <c r="AQ13500" s="1026"/>
      <c r="AR13500" s="1027"/>
    </row>
    <row r="13501" spans="43:44" x14ac:dyDescent="0.25">
      <c r="AQ13501" s="1026"/>
      <c r="AR13501" s="1027"/>
    </row>
    <row r="13502" spans="43:44" x14ac:dyDescent="0.25">
      <c r="AQ13502" s="1026"/>
      <c r="AR13502" s="1027"/>
    </row>
    <row r="13503" spans="43:44" x14ac:dyDescent="0.25">
      <c r="AQ13503" s="1026"/>
      <c r="AR13503" s="1027"/>
    </row>
    <row r="13504" spans="43:44" x14ac:dyDescent="0.25">
      <c r="AQ13504" s="1026"/>
      <c r="AR13504" s="1027"/>
    </row>
    <row r="13505" spans="43:44" x14ac:dyDescent="0.25">
      <c r="AQ13505" s="1026"/>
      <c r="AR13505" s="1027"/>
    </row>
    <row r="13506" spans="43:44" x14ac:dyDescent="0.25">
      <c r="AQ13506" s="1026"/>
      <c r="AR13506" s="1027"/>
    </row>
    <row r="13507" spans="43:44" x14ac:dyDescent="0.25">
      <c r="AQ13507" s="1026"/>
      <c r="AR13507" s="1027"/>
    </row>
    <row r="13508" spans="43:44" x14ac:dyDescent="0.25">
      <c r="AQ13508" s="1026"/>
      <c r="AR13508" s="1027"/>
    </row>
    <row r="13509" spans="43:44" x14ac:dyDescent="0.25">
      <c r="AQ13509" s="1026"/>
      <c r="AR13509" s="1027"/>
    </row>
    <row r="13510" spans="43:44" x14ac:dyDescent="0.25">
      <c r="AQ13510" s="1026"/>
      <c r="AR13510" s="1027"/>
    </row>
    <row r="13511" spans="43:44" x14ac:dyDescent="0.25">
      <c r="AQ13511" s="1026"/>
      <c r="AR13511" s="1027"/>
    </row>
    <row r="13512" spans="43:44" x14ac:dyDescent="0.25">
      <c r="AQ13512" s="1026"/>
      <c r="AR13512" s="1027"/>
    </row>
    <row r="13513" spans="43:44" x14ac:dyDescent="0.25">
      <c r="AQ13513" s="1026"/>
      <c r="AR13513" s="1027"/>
    </row>
    <row r="13514" spans="43:44" x14ac:dyDescent="0.25">
      <c r="AQ13514" s="1026"/>
      <c r="AR13514" s="1027"/>
    </row>
    <row r="13515" spans="43:44" x14ac:dyDescent="0.25">
      <c r="AQ13515" s="1026"/>
      <c r="AR13515" s="1027"/>
    </row>
    <row r="13516" spans="43:44" x14ac:dyDescent="0.25">
      <c r="AQ13516" s="1026"/>
      <c r="AR13516" s="1027"/>
    </row>
    <row r="13517" spans="43:44" x14ac:dyDescent="0.25">
      <c r="AQ13517" s="1026"/>
      <c r="AR13517" s="1027"/>
    </row>
    <row r="13518" spans="43:44" x14ac:dyDescent="0.25">
      <c r="AQ13518" s="1026"/>
      <c r="AR13518" s="1027"/>
    </row>
    <row r="13519" spans="43:44" x14ac:dyDescent="0.25">
      <c r="AQ13519" s="1026"/>
      <c r="AR13519" s="1027"/>
    </row>
    <row r="13520" spans="43:44" x14ac:dyDescent="0.25">
      <c r="AQ13520" s="1026"/>
      <c r="AR13520" s="1027"/>
    </row>
    <row r="13521" spans="43:44" x14ac:dyDescent="0.25">
      <c r="AQ13521" s="1026"/>
      <c r="AR13521" s="1027"/>
    </row>
    <row r="13522" spans="43:44" x14ac:dyDescent="0.25">
      <c r="AQ13522" s="1026"/>
      <c r="AR13522" s="1027"/>
    </row>
    <row r="13523" spans="43:44" x14ac:dyDescent="0.25">
      <c r="AQ13523" s="1026"/>
      <c r="AR13523" s="1027"/>
    </row>
    <row r="13524" spans="43:44" x14ac:dyDescent="0.25">
      <c r="AQ13524" s="1026"/>
      <c r="AR13524" s="1027"/>
    </row>
    <row r="13525" spans="43:44" x14ac:dyDescent="0.25">
      <c r="AQ13525" s="1026"/>
      <c r="AR13525" s="1027"/>
    </row>
    <row r="13526" spans="43:44" x14ac:dyDescent="0.25">
      <c r="AQ13526" s="1026"/>
      <c r="AR13526" s="1027"/>
    </row>
    <row r="13527" spans="43:44" x14ac:dyDescent="0.25">
      <c r="AQ13527" s="1026"/>
      <c r="AR13527" s="1027"/>
    </row>
    <row r="13528" spans="43:44" x14ac:dyDescent="0.25">
      <c r="AQ13528" s="1026"/>
      <c r="AR13528" s="1027"/>
    </row>
    <row r="13529" spans="43:44" x14ac:dyDescent="0.25">
      <c r="AQ13529" s="1026"/>
      <c r="AR13529" s="1027"/>
    </row>
    <row r="13530" spans="43:44" x14ac:dyDescent="0.25">
      <c r="AQ13530" s="1026"/>
      <c r="AR13530" s="1027"/>
    </row>
    <row r="13531" spans="43:44" x14ac:dyDescent="0.25">
      <c r="AQ13531" s="1026"/>
      <c r="AR13531" s="1027"/>
    </row>
    <row r="13532" spans="43:44" x14ac:dyDescent="0.25">
      <c r="AQ13532" s="1026"/>
      <c r="AR13532" s="1027"/>
    </row>
    <row r="13533" spans="43:44" x14ac:dyDescent="0.25">
      <c r="AQ13533" s="1026"/>
      <c r="AR13533" s="1027"/>
    </row>
    <row r="13534" spans="43:44" x14ac:dyDescent="0.25">
      <c r="AQ13534" s="1026"/>
      <c r="AR13534" s="1027"/>
    </row>
    <row r="13535" spans="43:44" x14ac:dyDescent="0.25">
      <c r="AQ13535" s="1026"/>
      <c r="AR13535" s="1027"/>
    </row>
    <row r="13536" spans="43:44" x14ac:dyDescent="0.25">
      <c r="AQ13536" s="1026"/>
      <c r="AR13536" s="1027"/>
    </row>
    <row r="13537" spans="43:44" x14ac:dyDescent="0.25">
      <c r="AQ13537" s="1026"/>
      <c r="AR13537" s="1027"/>
    </row>
    <row r="13538" spans="43:44" x14ac:dyDescent="0.25">
      <c r="AQ13538" s="1026"/>
      <c r="AR13538" s="1027"/>
    </row>
    <row r="13539" spans="43:44" x14ac:dyDescent="0.25">
      <c r="AQ13539" s="1026"/>
      <c r="AR13539" s="1027"/>
    </row>
    <row r="13540" spans="43:44" x14ac:dyDescent="0.25">
      <c r="AQ13540" s="1026"/>
      <c r="AR13540" s="1027"/>
    </row>
    <row r="13541" spans="43:44" x14ac:dyDescent="0.25">
      <c r="AQ13541" s="1026"/>
      <c r="AR13541" s="1027"/>
    </row>
    <row r="13542" spans="43:44" x14ac:dyDescent="0.25">
      <c r="AQ13542" s="1026"/>
      <c r="AR13542" s="1027"/>
    </row>
    <row r="13543" spans="43:44" x14ac:dyDescent="0.25">
      <c r="AQ13543" s="1026"/>
      <c r="AR13543" s="1027"/>
    </row>
    <row r="13544" spans="43:44" x14ac:dyDescent="0.25">
      <c r="AQ13544" s="1026"/>
      <c r="AR13544" s="1027"/>
    </row>
    <row r="13545" spans="43:44" x14ac:dyDescent="0.25">
      <c r="AQ13545" s="1026"/>
      <c r="AR13545" s="1027"/>
    </row>
    <row r="13546" spans="43:44" x14ac:dyDescent="0.25">
      <c r="AQ13546" s="1026"/>
      <c r="AR13546" s="1027"/>
    </row>
    <row r="13547" spans="43:44" x14ac:dyDescent="0.25">
      <c r="AQ13547" s="1026"/>
      <c r="AR13547" s="1027"/>
    </row>
    <row r="13548" spans="43:44" x14ac:dyDescent="0.25">
      <c r="AQ13548" s="1026"/>
      <c r="AR13548" s="1027"/>
    </row>
    <row r="13549" spans="43:44" x14ac:dyDescent="0.25">
      <c r="AQ13549" s="1026"/>
      <c r="AR13549" s="1027"/>
    </row>
    <row r="13550" spans="43:44" x14ac:dyDescent="0.25">
      <c r="AQ13550" s="1026"/>
      <c r="AR13550" s="1027"/>
    </row>
    <row r="13551" spans="43:44" x14ac:dyDescent="0.25">
      <c r="AQ13551" s="1026"/>
      <c r="AR13551" s="1027"/>
    </row>
    <row r="13552" spans="43:44" x14ac:dyDescent="0.25">
      <c r="AQ13552" s="1026"/>
      <c r="AR13552" s="1027"/>
    </row>
    <row r="13553" spans="43:44" x14ac:dyDescent="0.25">
      <c r="AQ13553" s="1026"/>
      <c r="AR13553" s="1027"/>
    </row>
    <row r="13554" spans="43:44" x14ac:dyDescent="0.25">
      <c r="AQ13554" s="1026"/>
      <c r="AR13554" s="1027"/>
    </row>
    <row r="13555" spans="43:44" x14ac:dyDescent="0.25">
      <c r="AQ13555" s="1026"/>
      <c r="AR13555" s="1027"/>
    </row>
    <row r="13556" spans="43:44" x14ac:dyDescent="0.25">
      <c r="AQ13556" s="1026"/>
      <c r="AR13556" s="1027"/>
    </row>
    <row r="13557" spans="43:44" x14ac:dyDescent="0.25">
      <c r="AQ13557" s="1026"/>
      <c r="AR13557" s="1027"/>
    </row>
    <row r="13558" spans="43:44" x14ac:dyDescent="0.25">
      <c r="AQ13558" s="1026"/>
      <c r="AR13558" s="1027"/>
    </row>
    <row r="13559" spans="43:44" x14ac:dyDescent="0.25">
      <c r="AQ13559" s="1026"/>
      <c r="AR13559" s="1027"/>
    </row>
    <row r="13560" spans="43:44" x14ac:dyDescent="0.25">
      <c r="AQ13560" s="1026"/>
      <c r="AR13560" s="1027"/>
    </row>
    <row r="13561" spans="43:44" x14ac:dyDescent="0.25">
      <c r="AQ13561" s="1026"/>
      <c r="AR13561" s="1027"/>
    </row>
    <row r="13562" spans="43:44" x14ac:dyDescent="0.25">
      <c r="AQ13562" s="1026"/>
      <c r="AR13562" s="1027"/>
    </row>
    <row r="13563" spans="43:44" x14ac:dyDescent="0.25">
      <c r="AQ13563" s="1026"/>
      <c r="AR13563" s="1027"/>
    </row>
    <row r="13564" spans="43:44" x14ac:dyDescent="0.25">
      <c r="AQ13564" s="1026"/>
      <c r="AR13564" s="1027"/>
    </row>
    <row r="13565" spans="43:44" x14ac:dyDescent="0.25">
      <c r="AQ13565" s="1026"/>
      <c r="AR13565" s="1027"/>
    </row>
    <row r="13566" spans="43:44" x14ac:dyDescent="0.25">
      <c r="AQ13566" s="1026"/>
      <c r="AR13566" s="1027"/>
    </row>
    <row r="13567" spans="43:44" x14ac:dyDescent="0.25">
      <c r="AQ13567" s="1026"/>
      <c r="AR13567" s="1027"/>
    </row>
    <row r="13568" spans="43:44" x14ac:dyDescent="0.25">
      <c r="AQ13568" s="1026"/>
      <c r="AR13568" s="1027"/>
    </row>
    <row r="13569" spans="43:44" x14ac:dyDescent="0.25">
      <c r="AQ13569" s="1026"/>
      <c r="AR13569" s="1027"/>
    </row>
    <row r="13570" spans="43:44" x14ac:dyDescent="0.25">
      <c r="AQ13570" s="1026"/>
      <c r="AR13570" s="1027"/>
    </row>
    <row r="13571" spans="43:44" x14ac:dyDescent="0.25">
      <c r="AQ13571" s="1026"/>
      <c r="AR13571" s="1027"/>
    </row>
    <row r="13572" spans="43:44" x14ac:dyDescent="0.25">
      <c r="AQ13572" s="1026"/>
      <c r="AR13572" s="1027"/>
    </row>
    <row r="13573" spans="43:44" x14ac:dyDescent="0.25">
      <c r="AQ13573" s="1026"/>
      <c r="AR13573" s="1027"/>
    </row>
    <row r="13574" spans="43:44" x14ac:dyDescent="0.25">
      <c r="AQ13574" s="1026"/>
      <c r="AR13574" s="1027"/>
    </row>
    <row r="13575" spans="43:44" x14ac:dyDescent="0.25">
      <c r="AQ13575" s="1026"/>
      <c r="AR13575" s="1027"/>
    </row>
    <row r="13576" spans="43:44" x14ac:dyDescent="0.25">
      <c r="AQ13576" s="1026"/>
      <c r="AR13576" s="1027"/>
    </row>
    <row r="13577" spans="43:44" x14ac:dyDescent="0.25">
      <c r="AQ13577" s="1026"/>
      <c r="AR13577" s="1027"/>
    </row>
    <row r="13578" spans="43:44" x14ac:dyDescent="0.25">
      <c r="AQ13578" s="1026"/>
      <c r="AR13578" s="1027"/>
    </row>
    <row r="13579" spans="43:44" x14ac:dyDescent="0.25">
      <c r="AQ13579" s="1026"/>
      <c r="AR13579" s="1027"/>
    </row>
    <row r="13580" spans="43:44" x14ac:dyDescent="0.25">
      <c r="AQ13580" s="1026"/>
      <c r="AR13580" s="1027"/>
    </row>
    <row r="13581" spans="43:44" x14ac:dyDescent="0.25">
      <c r="AQ13581" s="1026"/>
      <c r="AR13581" s="1027"/>
    </row>
    <row r="13582" spans="43:44" x14ac:dyDescent="0.25">
      <c r="AQ13582" s="1026"/>
      <c r="AR13582" s="1027"/>
    </row>
    <row r="13583" spans="43:44" x14ac:dyDescent="0.25">
      <c r="AQ13583" s="1026"/>
      <c r="AR13583" s="1027"/>
    </row>
    <row r="13584" spans="43:44" x14ac:dyDescent="0.25">
      <c r="AQ13584" s="1026"/>
      <c r="AR13584" s="1027"/>
    </row>
    <row r="13585" spans="43:44" x14ac:dyDescent="0.25">
      <c r="AQ13585" s="1026"/>
      <c r="AR13585" s="1027"/>
    </row>
    <row r="13586" spans="43:44" x14ac:dyDescent="0.25">
      <c r="AQ13586" s="1026"/>
      <c r="AR13586" s="1027"/>
    </row>
    <row r="13587" spans="43:44" x14ac:dyDescent="0.25">
      <c r="AQ13587" s="1026"/>
      <c r="AR13587" s="1027"/>
    </row>
    <row r="13588" spans="43:44" x14ac:dyDescent="0.25">
      <c r="AQ13588" s="1026"/>
      <c r="AR13588" s="1027"/>
    </row>
    <row r="13589" spans="43:44" x14ac:dyDescent="0.25">
      <c r="AQ13589" s="1026"/>
      <c r="AR13589" s="1027"/>
    </row>
    <row r="13590" spans="43:44" x14ac:dyDescent="0.25">
      <c r="AQ13590" s="1026"/>
      <c r="AR13590" s="1027"/>
    </row>
    <row r="13591" spans="43:44" x14ac:dyDescent="0.25">
      <c r="AQ13591" s="1026"/>
      <c r="AR13591" s="1027"/>
    </row>
    <row r="13592" spans="43:44" x14ac:dyDescent="0.25">
      <c r="AQ13592" s="1026"/>
      <c r="AR13592" s="1027"/>
    </row>
    <row r="13593" spans="43:44" x14ac:dyDescent="0.25">
      <c r="AQ13593" s="1026"/>
      <c r="AR13593" s="1027"/>
    </row>
    <row r="13594" spans="43:44" x14ac:dyDescent="0.25">
      <c r="AQ13594" s="1026"/>
      <c r="AR13594" s="1027"/>
    </row>
    <row r="13595" spans="43:44" x14ac:dyDescent="0.25">
      <c r="AQ13595" s="1026"/>
      <c r="AR13595" s="1027"/>
    </row>
    <row r="13596" spans="43:44" x14ac:dyDescent="0.25">
      <c r="AQ13596" s="1026"/>
      <c r="AR13596" s="1027"/>
    </row>
    <row r="13597" spans="43:44" x14ac:dyDescent="0.25">
      <c r="AQ13597" s="1026"/>
      <c r="AR13597" s="1027"/>
    </row>
    <row r="13598" spans="43:44" x14ac:dyDescent="0.25">
      <c r="AQ13598" s="1026"/>
      <c r="AR13598" s="1027"/>
    </row>
    <row r="13599" spans="43:44" x14ac:dyDescent="0.25">
      <c r="AQ13599" s="1026"/>
      <c r="AR13599" s="1027"/>
    </row>
    <row r="13600" spans="43:44" x14ac:dyDescent="0.25">
      <c r="AQ13600" s="1026"/>
      <c r="AR13600" s="1027"/>
    </row>
    <row r="13601" spans="43:44" x14ac:dyDescent="0.25">
      <c r="AQ13601" s="1026"/>
      <c r="AR13601" s="1027"/>
    </row>
    <row r="13602" spans="43:44" x14ac:dyDescent="0.25">
      <c r="AQ13602" s="1026"/>
      <c r="AR13602" s="1027"/>
    </row>
    <row r="13603" spans="43:44" x14ac:dyDescent="0.25">
      <c r="AQ13603" s="1026"/>
      <c r="AR13603" s="1027"/>
    </row>
    <row r="13604" spans="43:44" x14ac:dyDescent="0.25">
      <c r="AQ13604" s="1026"/>
      <c r="AR13604" s="1027"/>
    </row>
    <row r="13605" spans="43:44" x14ac:dyDescent="0.25">
      <c r="AQ13605" s="1026"/>
      <c r="AR13605" s="1027"/>
    </row>
    <row r="13606" spans="43:44" x14ac:dyDescent="0.25">
      <c r="AQ13606" s="1026"/>
      <c r="AR13606" s="1027"/>
    </row>
    <row r="13607" spans="43:44" x14ac:dyDescent="0.25">
      <c r="AQ13607" s="1026"/>
      <c r="AR13607" s="1027"/>
    </row>
    <row r="13608" spans="43:44" x14ac:dyDescent="0.25">
      <c r="AQ13608" s="1026"/>
      <c r="AR13608" s="1027"/>
    </row>
    <row r="13609" spans="43:44" x14ac:dyDescent="0.25">
      <c r="AQ13609" s="1026"/>
      <c r="AR13609" s="1027"/>
    </row>
    <row r="13610" spans="43:44" x14ac:dyDescent="0.25">
      <c r="AQ13610" s="1026"/>
      <c r="AR13610" s="1027"/>
    </row>
    <row r="13611" spans="43:44" x14ac:dyDescent="0.25">
      <c r="AQ13611" s="1026"/>
      <c r="AR13611" s="1027"/>
    </row>
    <row r="13612" spans="43:44" x14ac:dyDescent="0.25">
      <c r="AQ13612" s="1026"/>
      <c r="AR13612" s="1027"/>
    </row>
    <row r="13613" spans="43:44" x14ac:dyDescent="0.25">
      <c r="AQ13613" s="1026"/>
      <c r="AR13613" s="1027"/>
    </row>
    <row r="13614" spans="43:44" x14ac:dyDescent="0.25">
      <c r="AQ13614" s="1026"/>
      <c r="AR13614" s="1027"/>
    </row>
    <row r="13615" spans="43:44" x14ac:dyDescent="0.25">
      <c r="AQ13615" s="1026"/>
      <c r="AR13615" s="1027"/>
    </row>
    <row r="13616" spans="43:44" x14ac:dyDescent="0.25">
      <c r="AQ13616" s="1026"/>
      <c r="AR13616" s="1027"/>
    </row>
    <row r="13617" spans="43:44" x14ac:dyDescent="0.25">
      <c r="AQ13617" s="1026"/>
      <c r="AR13617" s="1027"/>
    </row>
    <row r="13618" spans="43:44" x14ac:dyDescent="0.25">
      <c r="AQ13618" s="1026"/>
      <c r="AR13618" s="1027"/>
    </row>
    <row r="13619" spans="43:44" x14ac:dyDescent="0.25">
      <c r="AQ13619" s="1026"/>
      <c r="AR13619" s="1027"/>
    </row>
    <row r="13620" spans="43:44" x14ac:dyDescent="0.25">
      <c r="AQ13620" s="1026"/>
      <c r="AR13620" s="1027"/>
    </row>
    <row r="13621" spans="43:44" x14ac:dyDescent="0.25">
      <c r="AQ13621" s="1026"/>
      <c r="AR13621" s="1027"/>
    </row>
    <row r="13622" spans="43:44" x14ac:dyDescent="0.25">
      <c r="AQ13622" s="1026"/>
      <c r="AR13622" s="1027"/>
    </row>
    <row r="13623" spans="43:44" x14ac:dyDescent="0.25">
      <c r="AQ13623" s="1026"/>
      <c r="AR13623" s="1027"/>
    </row>
    <row r="13624" spans="43:44" x14ac:dyDescent="0.25">
      <c r="AQ13624" s="1026"/>
      <c r="AR13624" s="1027"/>
    </row>
    <row r="13625" spans="43:44" x14ac:dyDescent="0.25">
      <c r="AQ13625" s="1026"/>
      <c r="AR13625" s="1027"/>
    </row>
    <row r="13626" spans="43:44" x14ac:dyDescent="0.25">
      <c r="AQ13626" s="1026"/>
      <c r="AR13626" s="1027"/>
    </row>
    <row r="13627" spans="43:44" x14ac:dyDescent="0.25">
      <c r="AQ13627" s="1026"/>
      <c r="AR13627" s="1027"/>
    </row>
    <row r="13628" spans="43:44" x14ac:dyDescent="0.25">
      <c r="AQ13628" s="1026"/>
      <c r="AR13628" s="1027"/>
    </row>
    <row r="13629" spans="43:44" x14ac:dyDescent="0.25">
      <c r="AQ13629" s="1026"/>
      <c r="AR13629" s="1027"/>
    </row>
    <row r="13630" spans="43:44" x14ac:dyDescent="0.25">
      <c r="AQ13630" s="1026"/>
      <c r="AR13630" s="1027"/>
    </row>
    <row r="13631" spans="43:44" x14ac:dyDescent="0.25">
      <c r="AQ13631" s="1026"/>
      <c r="AR13631" s="1027"/>
    </row>
    <row r="13632" spans="43:44" x14ac:dyDescent="0.25">
      <c r="AQ13632" s="1026"/>
      <c r="AR13632" s="1027"/>
    </row>
    <row r="13633" spans="43:44" x14ac:dyDescent="0.25">
      <c r="AQ13633" s="1026"/>
      <c r="AR13633" s="1027"/>
    </row>
    <row r="13634" spans="43:44" x14ac:dyDescent="0.25">
      <c r="AQ13634" s="1026"/>
      <c r="AR13634" s="1027"/>
    </row>
    <row r="13635" spans="43:44" x14ac:dyDescent="0.25">
      <c r="AQ13635" s="1026"/>
      <c r="AR13635" s="1027"/>
    </row>
    <row r="13636" spans="43:44" x14ac:dyDescent="0.25">
      <c r="AQ13636" s="1026"/>
      <c r="AR13636" s="1027"/>
    </row>
    <row r="13637" spans="43:44" x14ac:dyDescent="0.25">
      <c r="AQ13637" s="1026"/>
      <c r="AR13637" s="1027"/>
    </row>
    <row r="13638" spans="43:44" x14ac:dyDescent="0.25">
      <c r="AQ13638" s="1026"/>
      <c r="AR13638" s="1027"/>
    </row>
    <row r="13639" spans="43:44" x14ac:dyDescent="0.25">
      <c r="AQ13639" s="1026"/>
      <c r="AR13639" s="1027"/>
    </row>
    <row r="13640" spans="43:44" x14ac:dyDescent="0.25">
      <c r="AQ13640" s="1026"/>
      <c r="AR13640" s="1027"/>
    </row>
    <row r="13641" spans="43:44" x14ac:dyDescent="0.25">
      <c r="AQ13641" s="1026"/>
      <c r="AR13641" s="1027"/>
    </row>
    <row r="13642" spans="43:44" x14ac:dyDescent="0.25">
      <c r="AQ13642" s="1026"/>
      <c r="AR13642" s="1027"/>
    </row>
    <row r="13643" spans="43:44" x14ac:dyDescent="0.25">
      <c r="AQ13643" s="1026"/>
      <c r="AR13643" s="1027"/>
    </row>
    <row r="13644" spans="43:44" x14ac:dyDescent="0.25">
      <c r="AQ13644" s="1026"/>
      <c r="AR13644" s="1027"/>
    </row>
    <row r="13645" spans="43:44" x14ac:dyDescent="0.25">
      <c r="AQ13645" s="1026"/>
      <c r="AR13645" s="1027"/>
    </row>
    <row r="13646" spans="43:44" x14ac:dyDescent="0.25">
      <c r="AQ13646" s="1026"/>
      <c r="AR13646" s="1027"/>
    </row>
    <row r="13647" spans="43:44" x14ac:dyDescent="0.25">
      <c r="AQ13647" s="1026"/>
      <c r="AR13647" s="1027"/>
    </row>
    <row r="13648" spans="43:44" x14ac:dyDescent="0.25">
      <c r="AQ13648" s="1026"/>
      <c r="AR13648" s="1027"/>
    </row>
    <row r="13649" spans="43:44" x14ac:dyDescent="0.25">
      <c r="AQ13649" s="1026"/>
      <c r="AR13649" s="1027"/>
    </row>
    <row r="13650" spans="43:44" x14ac:dyDescent="0.25">
      <c r="AQ13650" s="1026"/>
      <c r="AR13650" s="1027"/>
    </row>
    <row r="13651" spans="43:44" x14ac:dyDescent="0.25">
      <c r="AQ13651" s="1026"/>
      <c r="AR13651" s="1027"/>
    </row>
    <row r="13652" spans="43:44" x14ac:dyDescent="0.25">
      <c r="AQ13652" s="1026"/>
      <c r="AR13652" s="1027"/>
    </row>
    <row r="13653" spans="43:44" x14ac:dyDescent="0.25">
      <c r="AQ13653" s="1026"/>
      <c r="AR13653" s="1027"/>
    </row>
    <row r="13654" spans="43:44" x14ac:dyDescent="0.25">
      <c r="AQ13654" s="1026"/>
      <c r="AR13654" s="1027"/>
    </row>
    <row r="13655" spans="43:44" x14ac:dyDescent="0.25">
      <c r="AQ13655" s="1026"/>
      <c r="AR13655" s="1027"/>
    </row>
    <row r="13656" spans="43:44" x14ac:dyDescent="0.25">
      <c r="AQ13656" s="1026"/>
      <c r="AR13656" s="1027"/>
    </row>
    <row r="13657" spans="43:44" x14ac:dyDescent="0.25">
      <c r="AQ13657" s="1026"/>
      <c r="AR13657" s="1027"/>
    </row>
    <row r="13658" spans="43:44" x14ac:dyDescent="0.25">
      <c r="AQ13658" s="1026"/>
      <c r="AR13658" s="1027"/>
    </row>
    <row r="13659" spans="43:44" x14ac:dyDescent="0.25">
      <c r="AQ13659" s="1026"/>
      <c r="AR13659" s="1027"/>
    </row>
    <row r="13660" spans="43:44" x14ac:dyDescent="0.25">
      <c r="AQ13660" s="1026"/>
      <c r="AR13660" s="1027"/>
    </row>
    <row r="13661" spans="43:44" x14ac:dyDescent="0.25">
      <c r="AQ13661" s="1026"/>
      <c r="AR13661" s="1027"/>
    </row>
    <row r="13662" spans="43:44" x14ac:dyDescent="0.25">
      <c r="AQ13662" s="1026"/>
      <c r="AR13662" s="1027"/>
    </row>
    <row r="13663" spans="43:44" x14ac:dyDescent="0.25">
      <c r="AQ13663" s="1026"/>
      <c r="AR13663" s="1027"/>
    </row>
    <row r="13664" spans="43:44" x14ac:dyDescent="0.25">
      <c r="AQ13664" s="1026"/>
      <c r="AR13664" s="1027"/>
    </row>
    <row r="13665" spans="43:44" x14ac:dyDescent="0.25">
      <c r="AQ13665" s="1026"/>
      <c r="AR13665" s="1027"/>
    </row>
    <row r="13666" spans="43:44" x14ac:dyDescent="0.25">
      <c r="AQ13666" s="1026"/>
      <c r="AR13666" s="1027"/>
    </row>
    <row r="13667" spans="43:44" x14ac:dyDescent="0.25">
      <c r="AQ13667" s="1026"/>
      <c r="AR13667" s="1027"/>
    </row>
    <row r="13668" spans="43:44" x14ac:dyDescent="0.25">
      <c r="AQ13668" s="1026"/>
      <c r="AR13668" s="1027"/>
    </row>
    <row r="13669" spans="43:44" x14ac:dyDescent="0.25">
      <c r="AQ13669" s="1026"/>
      <c r="AR13669" s="1027"/>
    </row>
    <row r="13670" spans="43:44" x14ac:dyDescent="0.25">
      <c r="AQ13670" s="1026"/>
      <c r="AR13670" s="1027"/>
    </row>
    <row r="13671" spans="43:44" x14ac:dyDescent="0.25">
      <c r="AQ13671" s="1026"/>
      <c r="AR13671" s="1027"/>
    </row>
    <row r="13672" spans="43:44" x14ac:dyDescent="0.25">
      <c r="AQ13672" s="1026"/>
      <c r="AR13672" s="1027"/>
    </row>
    <row r="13673" spans="43:44" x14ac:dyDescent="0.25">
      <c r="AQ13673" s="1026"/>
      <c r="AR13673" s="1027"/>
    </row>
    <row r="13674" spans="43:44" x14ac:dyDescent="0.25">
      <c r="AQ13674" s="1026"/>
      <c r="AR13674" s="1027"/>
    </row>
    <row r="13675" spans="43:44" x14ac:dyDescent="0.25">
      <c r="AQ13675" s="1026"/>
      <c r="AR13675" s="1027"/>
    </row>
    <row r="13676" spans="43:44" x14ac:dyDescent="0.25">
      <c r="AQ13676" s="1026"/>
      <c r="AR13676" s="1027"/>
    </row>
    <row r="13677" spans="43:44" x14ac:dyDescent="0.25">
      <c r="AQ13677" s="1026"/>
      <c r="AR13677" s="1027"/>
    </row>
    <row r="13678" spans="43:44" x14ac:dyDescent="0.25">
      <c r="AQ13678" s="1026"/>
      <c r="AR13678" s="1027"/>
    </row>
    <row r="13679" spans="43:44" x14ac:dyDescent="0.25">
      <c r="AQ13679" s="1026"/>
      <c r="AR13679" s="1027"/>
    </row>
    <row r="13680" spans="43:44" x14ac:dyDescent="0.25">
      <c r="AQ13680" s="1026"/>
      <c r="AR13680" s="1027"/>
    </row>
    <row r="13681" spans="43:44" x14ac:dyDescent="0.25">
      <c r="AQ13681" s="1026"/>
      <c r="AR13681" s="1027"/>
    </row>
    <row r="13682" spans="43:44" x14ac:dyDescent="0.25">
      <c r="AQ13682" s="1026"/>
      <c r="AR13682" s="1027"/>
    </row>
    <row r="13683" spans="43:44" x14ac:dyDescent="0.25">
      <c r="AQ13683" s="1026"/>
      <c r="AR13683" s="1027"/>
    </row>
    <row r="13684" spans="43:44" x14ac:dyDescent="0.25">
      <c r="AQ13684" s="1026"/>
      <c r="AR13684" s="1027"/>
    </row>
    <row r="13685" spans="43:44" x14ac:dyDescent="0.25">
      <c r="AQ13685" s="1026"/>
      <c r="AR13685" s="1027"/>
    </row>
    <row r="13686" spans="43:44" x14ac:dyDescent="0.25">
      <c r="AQ13686" s="1026"/>
      <c r="AR13686" s="1027"/>
    </row>
    <row r="13687" spans="43:44" x14ac:dyDescent="0.25">
      <c r="AQ13687" s="1026"/>
      <c r="AR13687" s="1027"/>
    </row>
    <row r="13688" spans="43:44" x14ac:dyDescent="0.25">
      <c r="AQ13688" s="1026"/>
      <c r="AR13688" s="1027"/>
    </row>
    <row r="13689" spans="43:44" x14ac:dyDescent="0.25">
      <c r="AQ13689" s="1026"/>
      <c r="AR13689" s="1027"/>
    </row>
    <row r="13690" spans="43:44" x14ac:dyDescent="0.25">
      <c r="AQ13690" s="1026"/>
      <c r="AR13690" s="1027"/>
    </row>
    <row r="13691" spans="43:44" x14ac:dyDescent="0.25">
      <c r="AQ13691" s="1026"/>
      <c r="AR13691" s="1027"/>
    </row>
    <row r="13692" spans="43:44" x14ac:dyDescent="0.25">
      <c r="AQ13692" s="1026"/>
      <c r="AR13692" s="1027"/>
    </row>
    <row r="13693" spans="43:44" x14ac:dyDescent="0.25">
      <c r="AQ13693" s="1026"/>
      <c r="AR13693" s="1027"/>
    </row>
    <row r="13694" spans="43:44" x14ac:dyDescent="0.25">
      <c r="AQ13694" s="1026"/>
      <c r="AR13694" s="1027"/>
    </row>
    <row r="13695" spans="43:44" x14ac:dyDescent="0.25">
      <c r="AQ13695" s="1026"/>
      <c r="AR13695" s="1027"/>
    </row>
    <row r="13696" spans="43:44" x14ac:dyDescent="0.25">
      <c r="AQ13696" s="1026"/>
      <c r="AR13696" s="1027"/>
    </row>
    <row r="13697" spans="43:44" x14ac:dyDescent="0.25">
      <c r="AQ13697" s="1026"/>
      <c r="AR13697" s="1027"/>
    </row>
    <row r="13698" spans="43:44" x14ac:dyDescent="0.25">
      <c r="AQ13698" s="1026"/>
      <c r="AR13698" s="1027"/>
    </row>
    <row r="13699" spans="43:44" x14ac:dyDescent="0.25">
      <c r="AQ13699" s="1026"/>
      <c r="AR13699" s="1027"/>
    </row>
    <row r="13700" spans="43:44" x14ac:dyDescent="0.25">
      <c r="AQ13700" s="1026"/>
      <c r="AR13700" s="1027"/>
    </row>
    <row r="13701" spans="43:44" x14ac:dyDescent="0.25">
      <c r="AQ13701" s="1026"/>
      <c r="AR13701" s="1027"/>
    </row>
    <row r="13702" spans="43:44" x14ac:dyDescent="0.25">
      <c r="AQ13702" s="1026"/>
      <c r="AR13702" s="1027"/>
    </row>
    <row r="13703" spans="43:44" x14ac:dyDescent="0.25">
      <c r="AQ13703" s="1026"/>
      <c r="AR13703" s="1027"/>
    </row>
    <row r="13704" spans="43:44" x14ac:dyDescent="0.25">
      <c r="AQ13704" s="1026"/>
      <c r="AR13704" s="1027"/>
    </row>
    <row r="13705" spans="43:44" x14ac:dyDescent="0.25">
      <c r="AQ13705" s="1026"/>
      <c r="AR13705" s="1027"/>
    </row>
    <row r="13706" spans="43:44" x14ac:dyDescent="0.25">
      <c r="AQ13706" s="1026"/>
      <c r="AR13706" s="1027"/>
    </row>
    <row r="13707" spans="43:44" x14ac:dyDescent="0.25">
      <c r="AQ13707" s="1026"/>
      <c r="AR13707" s="1027"/>
    </row>
    <row r="13708" spans="43:44" x14ac:dyDescent="0.25">
      <c r="AQ13708" s="1026"/>
      <c r="AR13708" s="1027"/>
    </row>
    <row r="13709" spans="43:44" x14ac:dyDescent="0.25">
      <c r="AQ13709" s="1026"/>
      <c r="AR13709" s="1027"/>
    </row>
    <row r="13710" spans="43:44" x14ac:dyDescent="0.25">
      <c r="AQ13710" s="1026"/>
      <c r="AR13710" s="1027"/>
    </row>
    <row r="13711" spans="43:44" x14ac:dyDescent="0.25">
      <c r="AQ13711" s="1026"/>
      <c r="AR13711" s="1027"/>
    </row>
    <row r="13712" spans="43:44" x14ac:dyDescent="0.25">
      <c r="AQ13712" s="1026"/>
      <c r="AR13712" s="1027"/>
    </row>
    <row r="13713" spans="43:44" x14ac:dyDescent="0.25">
      <c r="AQ13713" s="1026"/>
      <c r="AR13713" s="1027"/>
    </row>
    <row r="13714" spans="43:44" x14ac:dyDescent="0.25">
      <c r="AQ13714" s="1026"/>
      <c r="AR13714" s="1027"/>
    </row>
    <row r="13715" spans="43:44" x14ac:dyDescent="0.25">
      <c r="AQ13715" s="1026"/>
      <c r="AR13715" s="1027"/>
    </row>
    <row r="13716" spans="43:44" x14ac:dyDescent="0.25">
      <c r="AQ13716" s="1026"/>
      <c r="AR13716" s="1027"/>
    </row>
    <row r="13717" spans="43:44" x14ac:dyDescent="0.25">
      <c r="AQ13717" s="1026"/>
      <c r="AR13717" s="1027"/>
    </row>
    <row r="13718" spans="43:44" x14ac:dyDescent="0.25">
      <c r="AQ13718" s="1026"/>
      <c r="AR13718" s="1027"/>
    </row>
    <row r="13719" spans="43:44" x14ac:dyDescent="0.25">
      <c r="AQ13719" s="1026"/>
      <c r="AR13719" s="1027"/>
    </row>
    <row r="13720" spans="43:44" x14ac:dyDescent="0.25">
      <c r="AQ13720" s="1026"/>
      <c r="AR13720" s="1027"/>
    </row>
    <row r="13721" spans="43:44" x14ac:dyDescent="0.25">
      <c r="AQ13721" s="1026"/>
      <c r="AR13721" s="1027"/>
    </row>
    <row r="13722" spans="43:44" x14ac:dyDescent="0.25">
      <c r="AQ13722" s="1026"/>
      <c r="AR13722" s="1027"/>
    </row>
    <row r="13723" spans="43:44" x14ac:dyDescent="0.25">
      <c r="AQ13723" s="1026"/>
      <c r="AR13723" s="1027"/>
    </row>
    <row r="13724" spans="43:44" x14ac:dyDescent="0.25">
      <c r="AQ13724" s="1026"/>
      <c r="AR13724" s="1027"/>
    </row>
    <row r="13725" spans="43:44" x14ac:dyDescent="0.25">
      <c r="AQ13725" s="1026"/>
      <c r="AR13725" s="1027"/>
    </row>
    <row r="13726" spans="43:44" x14ac:dyDescent="0.25">
      <c r="AQ13726" s="1026"/>
      <c r="AR13726" s="1027"/>
    </row>
    <row r="13727" spans="43:44" x14ac:dyDescent="0.25">
      <c r="AQ13727" s="1026"/>
      <c r="AR13727" s="1027"/>
    </row>
    <row r="13728" spans="43:44" x14ac:dyDescent="0.25">
      <c r="AQ13728" s="1026"/>
      <c r="AR13728" s="1027"/>
    </row>
    <row r="13729" spans="43:44" x14ac:dyDescent="0.25">
      <c r="AQ13729" s="1026"/>
      <c r="AR13729" s="1027"/>
    </row>
    <row r="13730" spans="43:44" x14ac:dyDescent="0.25">
      <c r="AQ13730" s="1026"/>
      <c r="AR13730" s="1027"/>
    </row>
    <row r="13731" spans="43:44" x14ac:dyDescent="0.25">
      <c r="AQ13731" s="1026"/>
      <c r="AR13731" s="1027"/>
    </row>
    <row r="13732" spans="43:44" x14ac:dyDescent="0.25">
      <c r="AQ13732" s="1026"/>
      <c r="AR13732" s="1027"/>
    </row>
    <row r="13733" spans="43:44" x14ac:dyDescent="0.25">
      <c r="AQ13733" s="1026"/>
      <c r="AR13733" s="1027"/>
    </row>
    <row r="13734" spans="43:44" x14ac:dyDescent="0.25">
      <c r="AQ13734" s="1026"/>
      <c r="AR13734" s="1027"/>
    </row>
    <row r="13735" spans="43:44" x14ac:dyDescent="0.25">
      <c r="AQ13735" s="1026"/>
      <c r="AR13735" s="1027"/>
    </row>
    <row r="13736" spans="43:44" x14ac:dyDescent="0.25">
      <c r="AQ13736" s="1026"/>
      <c r="AR13736" s="1027"/>
    </row>
    <row r="13737" spans="43:44" x14ac:dyDescent="0.25">
      <c r="AQ13737" s="1026"/>
      <c r="AR13737" s="1027"/>
    </row>
    <row r="13738" spans="43:44" x14ac:dyDescent="0.25">
      <c r="AQ13738" s="1026"/>
      <c r="AR13738" s="1027"/>
    </row>
    <row r="13739" spans="43:44" x14ac:dyDescent="0.25">
      <c r="AQ13739" s="1026"/>
      <c r="AR13739" s="1027"/>
    </row>
    <row r="13740" spans="43:44" x14ac:dyDescent="0.25">
      <c r="AQ13740" s="1026"/>
      <c r="AR13740" s="1027"/>
    </row>
    <row r="13741" spans="43:44" x14ac:dyDescent="0.25">
      <c r="AQ13741" s="1026"/>
      <c r="AR13741" s="1027"/>
    </row>
    <row r="13742" spans="43:44" x14ac:dyDescent="0.25">
      <c r="AQ13742" s="1026"/>
      <c r="AR13742" s="1027"/>
    </row>
    <row r="13743" spans="43:44" x14ac:dyDescent="0.25">
      <c r="AQ13743" s="1026"/>
      <c r="AR13743" s="1027"/>
    </row>
    <row r="13744" spans="43:44" x14ac:dyDescent="0.25">
      <c r="AQ13744" s="1026"/>
      <c r="AR13744" s="1027"/>
    </row>
    <row r="13745" spans="43:44" x14ac:dyDescent="0.25">
      <c r="AQ13745" s="1026"/>
      <c r="AR13745" s="1027"/>
    </row>
    <row r="13746" spans="43:44" x14ac:dyDescent="0.25">
      <c r="AQ13746" s="1026"/>
      <c r="AR13746" s="1027"/>
    </row>
    <row r="13747" spans="43:44" x14ac:dyDescent="0.25">
      <c r="AQ13747" s="1026"/>
      <c r="AR13747" s="1027"/>
    </row>
    <row r="13748" spans="43:44" x14ac:dyDescent="0.25">
      <c r="AQ13748" s="1026"/>
      <c r="AR13748" s="1027"/>
    </row>
    <row r="13749" spans="43:44" x14ac:dyDescent="0.25">
      <c r="AQ13749" s="1026"/>
      <c r="AR13749" s="1027"/>
    </row>
    <row r="13750" spans="43:44" x14ac:dyDescent="0.25">
      <c r="AQ13750" s="1026"/>
      <c r="AR13750" s="1027"/>
    </row>
    <row r="13751" spans="43:44" x14ac:dyDescent="0.25">
      <c r="AQ13751" s="1026"/>
      <c r="AR13751" s="1027"/>
    </row>
    <row r="13752" spans="43:44" x14ac:dyDescent="0.25">
      <c r="AQ13752" s="1026"/>
      <c r="AR13752" s="1027"/>
    </row>
    <row r="13753" spans="43:44" x14ac:dyDescent="0.25">
      <c r="AQ13753" s="1026"/>
      <c r="AR13753" s="1027"/>
    </row>
    <row r="13754" spans="43:44" x14ac:dyDescent="0.25">
      <c r="AQ13754" s="1026"/>
      <c r="AR13754" s="1027"/>
    </row>
    <row r="13755" spans="43:44" x14ac:dyDescent="0.25">
      <c r="AQ13755" s="1026"/>
      <c r="AR13755" s="1027"/>
    </row>
    <row r="13756" spans="43:44" x14ac:dyDescent="0.25">
      <c r="AQ13756" s="1026"/>
      <c r="AR13756" s="1027"/>
    </row>
    <row r="13757" spans="43:44" x14ac:dyDescent="0.25">
      <c r="AQ13757" s="1026"/>
      <c r="AR13757" s="1027"/>
    </row>
    <row r="13758" spans="43:44" x14ac:dyDescent="0.25">
      <c r="AQ13758" s="1026"/>
      <c r="AR13758" s="1027"/>
    </row>
    <row r="13759" spans="43:44" x14ac:dyDescent="0.25">
      <c r="AQ13759" s="1026"/>
      <c r="AR13759" s="1027"/>
    </row>
    <row r="13760" spans="43:44" x14ac:dyDescent="0.25">
      <c r="AQ13760" s="1026"/>
      <c r="AR13760" s="1027"/>
    </row>
    <row r="13761" spans="43:44" x14ac:dyDescent="0.25">
      <c r="AQ13761" s="1026"/>
      <c r="AR13761" s="1027"/>
    </row>
    <row r="13762" spans="43:44" x14ac:dyDescent="0.25">
      <c r="AQ13762" s="1026"/>
      <c r="AR13762" s="1027"/>
    </row>
    <row r="13763" spans="43:44" x14ac:dyDescent="0.25">
      <c r="AQ13763" s="1026"/>
      <c r="AR13763" s="1027"/>
    </row>
    <row r="13764" spans="43:44" x14ac:dyDescent="0.25">
      <c r="AQ13764" s="1026"/>
      <c r="AR13764" s="1027"/>
    </row>
    <row r="13765" spans="43:44" x14ac:dyDescent="0.25">
      <c r="AQ13765" s="1026"/>
      <c r="AR13765" s="1027"/>
    </row>
    <row r="13766" spans="43:44" x14ac:dyDescent="0.25">
      <c r="AQ13766" s="1026"/>
      <c r="AR13766" s="1027"/>
    </row>
    <row r="13767" spans="43:44" x14ac:dyDescent="0.25">
      <c r="AQ13767" s="1026"/>
      <c r="AR13767" s="1027"/>
    </row>
    <row r="13768" spans="43:44" x14ac:dyDescent="0.25">
      <c r="AQ13768" s="1026"/>
      <c r="AR13768" s="1027"/>
    </row>
    <row r="13769" spans="43:44" x14ac:dyDescent="0.25">
      <c r="AQ13769" s="1026"/>
      <c r="AR13769" s="1027"/>
    </row>
    <row r="13770" spans="43:44" x14ac:dyDescent="0.25">
      <c r="AQ13770" s="1026"/>
      <c r="AR13770" s="1027"/>
    </row>
    <row r="13771" spans="43:44" x14ac:dyDescent="0.25">
      <c r="AQ13771" s="1026"/>
      <c r="AR13771" s="1027"/>
    </row>
    <row r="13772" spans="43:44" x14ac:dyDescent="0.25">
      <c r="AQ13772" s="1026"/>
      <c r="AR13772" s="1027"/>
    </row>
    <row r="13773" spans="43:44" x14ac:dyDescent="0.25">
      <c r="AQ13773" s="1026"/>
      <c r="AR13773" s="1027"/>
    </row>
    <row r="13774" spans="43:44" x14ac:dyDescent="0.25">
      <c r="AQ13774" s="1026"/>
      <c r="AR13774" s="1027"/>
    </row>
    <row r="13775" spans="43:44" x14ac:dyDescent="0.25">
      <c r="AQ13775" s="1026"/>
      <c r="AR13775" s="1027"/>
    </row>
    <row r="13776" spans="43:44" x14ac:dyDescent="0.25">
      <c r="AQ13776" s="1026"/>
      <c r="AR13776" s="1027"/>
    </row>
    <row r="13777" spans="43:44" x14ac:dyDescent="0.25">
      <c r="AQ13777" s="1026"/>
      <c r="AR13777" s="1027"/>
    </row>
    <row r="13778" spans="43:44" x14ac:dyDescent="0.25">
      <c r="AQ13778" s="1026"/>
      <c r="AR13778" s="1027"/>
    </row>
    <row r="13779" spans="43:44" x14ac:dyDescent="0.25">
      <c r="AQ13779" s="1026"/>
      <c r="AR13779" s="1027"/>
    </row>
    <row r="13780" spans="43:44" x14ac:dyDescent="0.25">
      <c r="AQ13780" s="1026"/>
      <c r="AR13780" s="1027"/>
    </row>
    <row r="13781" spans="43:44" x14ac:dyDescent="0.25">
      <c r="AQ13781" s="1026"/>
      <c r="AR13781" s="1027"/>
    </row>
    <row r="13782" spans="43:44" x14ac:dyDescent="0.25">
      <c r="AQ13782" s="1026"/>
      <c r="AR13782" s="1027"/>
    </row>
    <row r="13783" spans="43:44" x14ac:dyDescent="0.25">
      <c r="AQ13783" s="1026"/>
      <c r="AR13783" s="1027"/>
    </row>
    <row r="13784" spans="43:44" x14ac:dyDescent="0.25">
      <c r="AQ13784" s="1026"/>
      <c r="AR13784" s="1027"/>
    </row>
    <row r="13785" spans="43:44" x14ac:dyDescent="0.25">
      <c r="AQ13785" s="1026"/>
      <c r="AR13785" s="1027"/>
    </row>
    <row r="13786" spans="43:44" x14ac:dyDescent="0.25">
      <c r="AQ13786" s="1026"/>
      <c r="AR13786" s="1027"/>
    </row>
    <row r="13787" spans="43:44" x14ac:dyDescent="0.25">
      <c r="AQ13787" s="1026"/>
      <c r="AR13787" s="1027"/>
    </row>
    <row r="13788" spans="43:44" x14ac:dyDescent="0.25">
      <c r="AQ13788" s="1026"/>
      <c r="AR13788" s="1027"/>
    </row>
    <row r="13789" spans="43:44" x14ac:dyDescent="0.25">
      <c r="AQ13789" s="1026"/>
      <c r="AR13789" s="1027"/>
    </row>
    <row r="13790" spans="43:44" x14ac:dyDescent="0.25">
      <c r="AQ13790" s="1026"/>
      <c r="AR13790" s="1027"/>
    </row>
    <row r="13791" spans="43:44" x14ac:dyDescent="0.25">
      <c r="AQ13791" s="1026"/>
      <c r="AR13791" s="1027"/>
    </row>
    <row r="13792" spans="43:44" x14ac:dyDescent="0.25">
      <c r="AQ13792" s="1026"/>
      <c r="AR13792" s="1027"/>
    </row>
    <row r="13793" spans="43:44" x14ac:dyDescent="0.25">
      <c r="AQ13793" s="1026"/>
      <c r="AR13793" s="1027"/>
    </row>
    <row r="13794" spans="43:44" x14ac:dyDescent="0.25">
      <c r="AQ13794" s="1026"/>
      <c r="AR13794" s="1027"/>
    </row>
    <row r="13795" spans="43:44" x14ac:dyDescent="0.25">
      <c r="AQ13795" s="1026"/>
      <c r="AR13795" s="1027"/>
    </row>
    <row r="13796" spans="43:44" x14ac:dyDescent="0.25">
      <c r="AQ13796" s="1026"/>
      <c r="AR13796" s="1027"/>
    </row>
    <row r="13797" spans="43:44" x14ac:dyDescent="0.25">
      <c r="AQ13797" s="1026"/>
      <c r="AR13797" s="1027"/>
    </row>
    <row r="13798" spans="43:44" x14ac:dyDescent="0.25">
      <c r="AQ13798" s="1026"/>
      <c r="AR13798" s="1027"/>
    </row>
    <row r="13799" spans="43:44" x14ac:dyDescent="0.25">
      <c r="AQ13799" s="1026"/>
      <c r="AR13799" s="1027"/>
    </row>
    <row r="13800" spans="43:44" x14ac:dyDescent="0.25">
      <c r="AQ13800" s="1026"/>
      <c r="AR13800" s="1027"/>
    </row>
    <row r="13801" spans="43:44" x14ac:dyDescent="0.25">
      <c r="AQ13801" s="1026"/>
      <c r="AR13801" s="1027"/>
    </row>
    <row r="13802" spans="43:44" x14ac:dyDescent="0.25">
      <c r="AQ13802" s="1026"/>
      <c r="AR13802" s="1027"/>
    </row>
    <row r="13803" spans="43:44" x14ac:dyDescent="0.25">
      <c r="AQ13803" s="1026"/>
      <c r="AR13803" s="1027"/>
    </row>
    <row r="13804" spans="43:44" x14ac:dyDescent="0.25">
      <c r="AQ13804" s="1026"/>
      <c r="AR13804" s="1027"/>
    </row>
    <row r="13805" spans="43:44" x14ac:dyDescent="0.25">
      <c r="AQ13805" s="1026"/>
      <c r="AR13805" s="1027"/>
    </row>
    <row r="13806" spans="43:44" x14ac:dyDescent="0.25">
      <c r="AQ13806" s="1026"/>
      <c r="AR13806" s="1027"/>
    </row>
    <row r="13807" spans="43:44" x14ac:dyDescent="0.25">
      <c r="AQ13807" s="1026"/>
      <c r="AR13807" s="1027"/>
    </row>
    <row r="13808" spans="43:44" x14ac:dyDescent="0.25">
      <c r="AQ13808" s="1026"/>
      <c r="AR13808" s="1027"/>
    </row>
    <row r="13809" spans="43:44" x14ac:dyDescent="0.25">
      <c r="AQ13809" s="1026"/>
      <c r="AR13809" s="1027"/>
    </row>
    <row r="13810" spans="43:44" x14ac:dyDescent="0.25">
      <c r="AQ13810" s="1026"/>
      <c r="AR13810" s="1027"/>
    </row>
    <row r="13811" spans="43:44" x14ac:dyDescent="0.25">
      <c r="AQ13811" s="1026"/>
      <c r="AR13811" s="1027"/>
    </row>
    <row r="13812" spans="43:44" x14ac:dyDescent="0.25">
      <c r="AQ13812" s="1026"/>
      <c r="AR13812" s="1027"/>
    </row>
    <row r="13813" spans="43:44" x14ac:dyDescent="0.25">
      <c r="AQ13813" s="1026"/>
      <c r="AR13813" s="1027"/>
    </row>
    <row r="13814" spans="43:44" x14ac:dyDescent="0.25">
      <c r="AQ13814" s="1026"/>
      <c r="AR13814" s="1027"/>
    </row>
    <row r="13815" spans="43:44" x14ac:dyDescent="0.25">
      <c r="AQ13815" s="1026"/>
      <c r="AR13815" s="1027"/>
    </row>
    <row r="13816" spans="43:44" x14ac:dyDescent="0.25">
      <c r="AQ13816" s="1026"/>
      <c r="AR13816" s="1027"/>
    </row>
    <row r="13817" spans="43:44" x14ac:dyDescent="0.25">
      <c r="AQ13817" s="1026"/>
      <c r="AR13817" s="1027"/>
    </row>
    <row r="13818" spans="43:44" x14ac:dyDescent="0.25">
      <c r="AQ13818" s="1026"/>
      <c r="AR13818" s="1027"/>
    </row>
    <row r="13819" spans="43:44" x14ac:dyDescent="0.25">
      <c r="AQ13819" s="1026"/>
      <c r="AR13819" s="1027"/>
    </row>
    <row r="13820" spans="43:44" x14ac:dyDescent="0.25">
      <c r="AQ13820" s="1026"/>
      <c r="AR13820" s="1027"/>
    </row>
    <row r="13821" spans="43:44" x14ac:dyDescent="0.25">
      <c r="AQ13821" s="1026"/>
      <c r="AR13821" s="1027"/>
    </row>
    <row r="13822" spans="43:44" x14ac:dyDescent="0.25">
      <c r="AQ13822" s="1026"/>
      <c r="AR13822" s="1027"/>
    </row>
    <row r="13823" spans="43:44" x14ac:dyDescent="0.25">
      <c r="AQ13823" s="1026"/>
      <c r="AR13823" s="1027"/>
    </row>
    <row r="13824" spans="43:44" x14ac:dyDescent="0.25">
      <c r="AQ13824" s="1026"/>
      <c r="AR13824" s="1027"/>
    </row>
    <row r="13825" spans="43:44" x14ac:dyDescent="0.25">
      <c r="AQ13825" s="1026"/>
      <c r="AR13825" s="1027"/>
    </row>
    <row r="13826" spans="43:44" x14ac:dyDescent="0.25">
      <c r="AQ13826" s="1026"/>
      <c r="AR13826" s="1027"/>
    </row>
    <row r="13827" spans="43:44" x14ac:dyDescent="0.25">
      <c r="AQ13827" s="1026"/>
      <c r="AR13827" s="1027"/>
    </row>
    <row r="13828" spans="43:44" x14ac:dyDescent="0.25">
      <c r="AQ13828" s="1026"/>
      <c r="AR13828" s="1027"/>
    </row>
    <row r="13829" spans="43:44" x14ac:dyDescent="0.25">
      <c r="AQ13829" s="1026"/>
      <c r="AR13829" s="1027"/>
    </row>
    <row r="13830" spans="43:44" x14ac:dyDescent="0.25">
      <c r="AQ13830" s="1026"/>
      <c r="AR13830" s="1027"/>
    </row>
    <row r="13831" spans="43:44" x14ac:dyDescent="0.25">
      <c r="AQ13831" s="1026"/>
      <c r="AR13831" s="1027"/>
    </row>
    <row r="13832" spans="43:44" x14ac:dyDescent="0.25">
      <c r="AQ13832" s="1026"/>
      <c r="AR13832" s="1027"/>
    </row>
    <row r="13833" spans="43:44" x14ac:dyDescent="0.25">
      <c r="AQ13833" s="1026"/>
      <c r="AR13833" s="1027"/>
    </row>
    <row r="13834" spans="43:44" x14ac:dyDescent="0.25">
      <c r="AQ13834" s="1026"/>
      <c r="AR13834" s="1027"/>
    </row>
    <row r="13835" spans="43:44" x14ac:dyDescent="0.25">
      <c r="AQ13835" s="1026"/>
      <c r="AR13835" s="1027"/>
    </row>
    <row r="13836" spans="43:44" x14ac:dyDescent="0.25">
      <c r="AQ13836" s="1026"/>
      <c r="AR13836" s="1027"/>
    </row>
    <row r="13837" spans="43:44" x14ac:dyDescent="0.25">
      <c r="AQ13837" s="1026"/>
      <c r="AR13837" s="1027"/>
    </row>
    <row r="13838" spans="43:44" x14ac:dyDescent="0.25">
      <c r="AQ13838" s="1026"/>
      <c r="AR13838" s="1027"/>
    </row>
    <row r="13839" spans="43:44" x14ac:dyDescent="0.25">
      <c r="AQ13839" s="1026"/>
      <c r="AR13839" s="1027"/>
    </row>
    <row r="13840" spans="43:44" x14ac:dyDescent="0.25">
      <c r="AQ13840" s="1026"/>
      <c r="AR13840" s="1027"/>
    </row>
    <row r="13841" spans="43:44" x14ac:dyDescent="0.25">
      <c r="AQ13841" s="1026"/>
      <c r="AR13841" s="1027"/>
    </row>
    <row r="13842" spans="43:44" x14ac:dyDescent="0.25">
      <c r="AQ13842" s="1026"/>
      <c r="AR13842" s="1027"/>
    </row>
    <row r="13843" spans="43:44" x14ac:dyDescent="0.25">
      <c r="AQ13843" s="1026"/>
      <c r="AR13843" s="1027"/>
    </row>
    <row r="13844" spans="43:44" x14ac:dyDescent="0.25">
      <c r="AQ13844" s="1026"/>
      <c r="AR13844" s="1027"/>
    </row>
    <row r="13845" spans="43:44" x14ac:dyDescent="0.25">
      <c r="AQ13845" s="1026"/>
      <c r="AR13845" s="1027"/>
    </row>
    <row r="13846" spans="43:44" x14ac:dyDescent="0.25">
      <c r="AQ13846" s="1026"/>
      <c r="AR13846" s="1027"/>
    </row>
    <row r="13847" spans="43:44" x14ac:dyDescent="0.25">
      <c r="AQ13847" s="1026"/>
      <c r="AR13847" s="1027"/>
    </row>
    <row r="13848" spans="43:44" x14ac:dyDescent="0.25">
      <c r="AQ13848" s="1026"/>
      <c r="AR13848" s="1027"/>
    </row>
    <row r="13849" spans="43:44" x14ac:dyDescent="0.25">
      <c r="AQ13849" s="1026"/>
      <c r="AR13849" s="1027"/>
    </row>
    <row r="13850" spans="43:44" x14ac:dyDescent="0.25">
      <c r="AQ13850" s="1026"/>
      <c r="AR13850" s="1027"/>
    </row>
    <row r="13851" spans="43:44" x14ac:dyDescent="0.25">
      <c r="AQ13851" s="1026"/>
      <c r="AR13851" s="1027"/>
    </row>
    <row r="13852" spans="43:44" x14ac:dyDescent="0.25">
      <c r="AQ13852" s="1026"/>
      <c r="AR13852" s="1027"/>
    </row>
    <row r="13853" spans="43:44" x14ac:dyDescent="0.25">
      <c r="AQ13853" s="1026"/>
      <c r="AR13853" s="1027"/>
    </row>
    <row r="13854" spans="43:44" x14ac:dyDescent="0.25">
      <c r="AQ13854" s="1026"/>
      <c r="AR13854" s="1027"/>
    </row>
    <row r="13855" spans="43:44" x14ac:dyDescent="0.25">
      <c r="AQ13855" s="1026"/>
      <c r="AR13855" s="1027"/>
    </row>
    <row r="13856" spans="43:44" x14ac:dyDescent="0.25">
      <c r="AQ13856" s="1026"/>
      <c r="AR13856" s="1027"/>
    </row>
    <row r="13857" spans="43:44" x14ac:dyDescent="0.25">
      <c r="AQ13857" s="1026"/>
      <c r="AR13857" s="1027"/>
    </row>
    <row r="13858" spans="43:44" x14ac:dyDescent="0.25">
      <c r="AQ13858" s="1026"/>
      <c r="AR13858" s="1027"/>
    </row>
    <row r="13859" spans="43:44" x14ac:dyDescent="0.25">
      <c r="AQ13859" s="1026"/>
      <c r="AR13859" s="1027"/>
    </row>
    <row r="13860" spans="43:44" x14ac:dyDescent="0.25">
      <c r="AQ13860" s="1026"/>
      <c r="AR13860" s="1027"/>
    </row>
    <row r="13861" spans="43:44" x14ac:dyDescent="0.25">
      <c r="AQ13861" s="1026"/>
      <c r="AR13861" s="1027"/>
    </row>
    <row r="13862" spans="43:44" x14ac:dyDescent="0.25">
      <c r="AQ13862" s="1026"/>
      <c r="AR13862" s="1027"/>
    </row>
    <row r="13863" spans="43:44" x14ac:dyDescent="0.25">
      <c r="AQ13863" s="1026"/>
      <c r="AR13863" s="1027"/>
    </row>
    <row r="13864" spans="43:44" x14ac:dyDescent="0.25">
      <c r="AQ13864" s="1026"/>
      <c r="AR13864" s="1027"/>
    </row>
    <row r="13865" spans="43:44" x14ac:dyDescent="0.25">
      <c r="AQ13865" s="1026"/>
      <c r="AR13865" s="1027"/>
    </row>
    <row r="13866" spans="43:44" x14ac:dyDescent="0.25">
      <c r="AQ13866" s="1026"/>
      <c r="AR13866" s="1027"/>
    </row>
    <row r="13867" spans="43:44" x14ac:dyDescent="0.25">
      <c r="AQ13867" s="1026"/>
      <c r="AR13867" s="1027"/>
    </row>
    <row r="13868" spans="43:44" x14ac:dyDescent="0.25">
      <c r="AQ13868" s="1026"/>
      <c r="AR13868" s="1027"/>
    </row>
    <row r="13869" spans="43:44" x14ac:dyDescent="0.25">
      <c r="AQ13869" s="1026"/>
      <c r="AR13869" s="1027"/>
    </row>
    <row r="13870" spans="43:44" x14ac:dyDescent="0.25">
      <c r="AQ13870" s="1026"/>
      <c r="AR13870" s="1027"/>
    </row>
    <row r="13871" spans="43:44" x14ac:dyDescent="0.25">
      <c r="AQ13871" s="1026"/>
      <c r="AR13871" s="1027"/>
    </row>
    <row r="13872" spans="43:44" x14ac:dyDescent="0.25">
      <c r="AQ13872" s="1026"/>
      <c r="AR13872" s="1027"/>
    </row>
    <row r="13873" spans="43:44" x14ac:dyDescent="0.25">
      <c r="AQ13873" s="1026"/>
      <c r="AR13873" s="1027"/>
    </row>
    <row r="13874" spans="43:44" x14ac:dyDescent="0.25">
      <c r="AQ13874" s="1026"/>
      <c r="AR13874" s="1027"/>
    </row>
    <row r="13875" spans="43:44" x14ac:dyDescent="0.25">
      <c r="AQ13875" s="1026"/>
      <c r="AR13875" s="1027"/>
    </row>
    <row r="13876" spans="43:44" x14ac:dyDescent="0.25">
      <c r="AQ13876" s="1026"/>
      <c r="AR13876" s="1027"/>
    </row>
    <row r="13877" spans="43:44" x14ac:dyDescent="0.25">
      <c r="AQ13877" s="1026"/>
      <c r="AR13877" s="1027"/>
    </row>
    <row r="13878" spans="43:44" x14ac:dyDescent="0.25">
      <c r="AQ13878" s="1026"/>
      <c r="AR13878" s="1027"/>
    </row>
    <row r="13879" spans="43:44" x14ac:dyDescent="0.25">
      <c r="AQ13879" s="1026"/>
      <c r="AR13879" s="1027"/>
    </row>
    <row r="13880" spans="43:44" x14ac:dyDescent="0.25">
      <c r="AQ13880" s="1026"/>
      <c r="AR13880" s="1027"/>
    </row>
    <row r="13881" spans="43:44" x14ac:dyDescent="0.25">
      <c r="AQ13881" s="1026"/>
      <c r="AR13881" s="1027"/>
    </row>
    <row r="13882" spans="43:44" x14ac:dyDescent="0.25">
      <c r="AQ13882" s="1026"/>
      <c r="AR13882" s="1027"/>
    </row>
    <row r="13883" spans="43:44" x14ac:dyDescent="0.25">
      <c r="AQ13883" s="1026"/>
      <c r="AR13883" s="1027"/>
    </row>
    <row r="13884" spans="43:44" x14ac:dyDescent="0.25">
      <c r="AQ13884" s="1026"/>
      <c r="AR13884" s="1027"/>
    </row>
    <row r="13885" spans="43:44" x14ac:dyDescent="0.25">
      <c r="AQ13885" s="1026"/>
      <c r="AR13885" s="1027"/>
    </row>
    <row r="13886" spans="43:44" x14ac:dyDescent="0.25">
      <c r="AQ13886" s="1026"/>
      <c r="AR13886" s="1027"/>
    </row>
    <row r="13887" spans="43:44" x14ac:dyDescent="0.25">
      <c r="AQ13887" s="1026"/>
      <c r="AR13887" s="1027"/>
    </row>
    <row r="13888" spans="43:44" x14ac:dyDescent="0.25">
      <c r="AQ13888" s="1026"/>
      <c r="AR13888" s="1027"/>
    </row>
    <row r="13889" spans="43:44" x14ac:dyDescent="0.25">
      <c r="AQ13889" s="1026"/>
      <c r="AR13889" s="1027"/>
    </row>
    <row r="13890" spans="43:44" x14ac:dyDescent="0.25">
      <c r="AQ13890" s="1026"/>
      <c r="AR13890" s="1027"/>
    </row>
    <row r="13891" spans="43:44" x14ac:dyDescent="0.25">
      <c r="AQ13891" s="1026"/>
      <c r="AR13891" s="1027"/>
    </row>
    <row r="13892" spans="43:44" x14ac:dyDescent="0.25">
      <c r="AQ13892" s="1026"/>
      <c r="AR13892" s="1027"/>
    </row>
    <row r="13893" spans="43:44" x14ac:dyDescent="0.25">
      <c r="AQ13893" s="1026"/>
      <c r="AR13893" s="1027"/>
    </row>
    <row r="13894" spans="43:44" x14ac:dyDescent="0.25">
      <c r="AQ13894" s="1026"/>
      <c r="AR13894" s="1027"/>
    </row>
    <row r="13895" spans="43:44" x14ac:dyDescent="0.25">
      <c r="AQ13895" s="1026"/>
      <c r="AR13895" s="1027"/>
    </row>
    <row r="13896" spans="43:44" x14ac:dyDescent="0.25">
      <c r="AQ13896" s="1026"/>
      <c r="AR13896" s="1027"/>
    </row>
    <row r="13897" spans="43:44" x14ac:dyDescent="0.25">
      <c r="AQ13897" s="1026"/>
      <c r="AR13897" s="1027"/>
    </row>
    <row r="13898" spans="43:44" x14ac:dyDescent="0.25">
      <c r="AQ13898" s="1026"/>
      <c r="AR13898" s="1027"/>
    </row>
    <row r="13899" spans="43:44" x14ac:dyDescent="0.25">
      <c r="AQ13899" s="1026"/>
      <c r="AR13899" s="1027"/>
    </row>
    <row r="13900" spans="43:44" x14ac:dyDescent="0.25">
      <c r="AQ13900" s="1026"/>
      <c r="AR13900" s="1027"/>
    </row>
    <row r="13901" spans="43:44" x14ac:dyDescent="0.25">
      <c r="AQ13901" s="1026"/>
      <c r="AR13901" s="1027"/>
    </row>
    <row r="13902" spans="43:44" x14ac:dyDescent="0.25">
      <c r="AQ13902" s="1026"/>
      <c r="AR13902" s="1027"/>
    </row>
    <row r="13903" spans="43:44" x14ac:dyDescent="0.25">
      <c r="AQ13903" s="1026"/>
      <c r="AR13903" s="1027"/>
    </row>
    <row r="13904" spans="43:44" x14ac:dyDescent="0.25">
      <c r="AQ13904" s="1026"/>
      <c r="AR13904" s="1027"/>
    </row>
    <row r="13905" spans="43:44" x14ac:dyDescent="0.25">
      <c r="AQ13905" s="1026"/>
      <c r="AR13905" s="1027"/>
    </row>
    <row r="13906" spans="43:44" x14ac:dyDescent="0.25">
      <c r="AQ13906" s="1026"/>
      <c r="AR13906" s="1027"/>
    </row>
    <row r="13907" spans="43:44" x14ac:dyDescent="0.25">
      <c r="AQ13907" s="1026"/>
      <c r="AR13907" s="1027"/>
    </row>
    <row r="13908" spans="43:44" x14ac:dyDescent="0.25">
      <c r="AQ13908" s="1026"/>
      <c r="AR13908" s="1027"/>
    </row>
    <row r="13909" spans="43:44" x14ac:dyDescent="0.25">
      <c r="AQ13909" s="1026"/>
      <c r="AR13909" s="1027"/>
    </row>
    <row r="13910" spans="43:44" x14ac:dyDescent="0.25">
      <c r="AQ13910" s="1026"/>
      <c r="AR13910" s="1027"/>
    </row>
    <row r="13911" spans="43:44" x14ac:dyDescent="0.25">
      <c r="AQ13911" s="1026"/>
      <c r="AR13911" s="1027"/>
    </row>
    <row r="13912" spans="43:44" x14ac:dyDescent="0.25">
      <c r="AQ13912" s="1026"/>
      <c r="AR13912" s="1027"/>
    </row>
    <row r="13913" spans="43:44" x14ac:dyDescent="0.25">
      <c r="AQ13913" s="1026"/>
      <c r="AR13913" s="1027"/>
    </row>
    <row r="13914" spans="43:44" x14ac:dyDescent="0.25">
      <c r="AQ13914" s="1026"/>
      <c r="AR13914" s="1027"/>
    </row>
    <row r="13915" spans="43:44" x14ac:dyDescent="0.25">
      <c r="AQ13915" s="1026"/>
      <c r="AR13915" s="1027"/>
    </row>
    <row r="13916" spans="43:44" x14ac:dyDescent="0.25">
      <c r="AQ13916" s="1026"/>
      <c r="AR13916" s="1027"/>
    </row>
    <row r="13917" spans="43:44" x14ac:dyDescent="0.25">
      <c r="AQ13917" s="1026"/>
      <c r="AR13917" s="1027"/>
    </row>
    <row r="13918" spans="43:44" x14ac:dyDescent="0.25">
      <c r="AQ13918" s="1026"/>
      <c r="AR13918" s="1027"/>
    </row>
    <row r="13919" spans="43:44" x14ac:dyDescent="0.25">
      <c r="AQ13919" s="1026"/>
      <c r="AR13919" s="1027"/>
    </row>
    <row r="13920" spans="43:44" x14ac:dyDescent="0.25">
      <c r="AQ13920" s="1026"/>
      <c r="AR13920" s="1027"/>
    </row>
    <row r="13921" spans="43:44" x14ac:dyDescent="0.25">
      <c r="AQ13921" s="1026"/>
      <c r="AR13921" s="1027"/>
    </row>
    <row r="13922" spans="43:44" x14ac:dyDescent="0.25">
      <c r="AQ13922" s="1026"/>
      <c r="AR13922" s="1027"/>
    </row>
    <row r="13923" spans="43:44" x14ac:dyDescent="0.25">
      <c r="AQ13923" s="1026"/>
      <c r="AR13923" s="1027"/>
    </row>
    <row r="13924" spans="43:44" x14ac:dyDescent="0.25">
      <c r="AQ13924" s="1026"/>
      <c r="AR13924" s="1027"/>
    </row>
    <row r="13925" spans="43:44" x14ac:dyDescent="0.25">
      <c r="AQ13925" s="1026"/>
      <c r="AR13925" s="1027"/>
    </row>
    <row r="13926" spans="43:44" x14ac:dyDescent="0.25">
      <c r="AQ13926" s="1026"/>
      <c r="AR13926" s="1027"/>
    </row>
    <row r="13927" spans="43:44" x14ac:dyDescent="0.25">
      <c r="AQ13927" s="1026"/>
      <c r="AR13927" s="1027"/>
    </row>
    <row r="13928" spans="43:44" x14ac:dyDescent="0.25">
      <c r="AQ13928" s="1026"/>
      <c r="AR13928" s="1027"/>
    </row>
    <row r="13929" spans="43:44" x14ac:dyDescent="0.25">
      <c r="AQ13929" s="1026"/>
      <c r="AR13929" s="1027"/>
    </row>
    <row r="13930" spans="43:44" x14ac:dyDescent="0.25">
      <c r="AQ13930" s="1026"/>
      <c r="AR13930" s="1027"/>
    </row>
    <row r="13931" spans="43:44" x14ac:dyDescent="0.25">
      <c r="AQ13931" s="1026"/>
      <c r="AR13931" s="1027"/>
    </row>
    <row r="13932" spans="43:44" x14ac:dyDescent="0.25">
      <c r="AQ13932" s="1026"/>
      <c r="AR13932" s="1027"/>
    </row>
    <row r="13933" spans="43:44" x14ac:dyDescent="0.25">
      <c r="AQ13933" s="1026"/>
      <c r="AR13933" s="1027"/>
    </row>
    <row r="13934" spans="43:44" x14ac:dyDescent="0.25">
      <c r="AQ13934" s="1026"/>
      <c r="AR13934" s="1027"/>
    </row>
    <row r="13935" spans="43:44" x14ac:dyDescent="0.25">
      <c r="AQ13935" s="1026"/>
      <c r="AR13935" s="1027"/>
    </row>
    <row r="13936" spans="43:44" x14ac:dyDescent="0.25">
      <c r="AQ13936" s="1026"/>
      <c r="AR13936" s="1027"/>
    </row>
    <row r="13937" spans="43:44" x14ac:dyDescent="0.25">
      <c r="AQ13937" s="1026"/>
      <c r="AR13937" s="1027"/>
    </row>
    <row r="13938" spans="43:44" x14ac:dyDescent="0.25">
      <c r="AQ13938" s="1026"/>
      <c r="AR13938" s="1027"/>
    </row>
    <row r="13939" spans="43:44" x14ac:dyDescent="0.25">
      <c r="AQ13939" s="1026"/>
      <c r="AR13939" s="1027"/>
    </row>
    <row r="13940" spans="43:44" x14ac:dyDescent="0.25">
      <c r="AQ13940" s="1026"/>
      <c r="AR13940" s="1027"/>
    </row>
    <row r="13941" spans="43:44" x14ac:dyDescent="0.25">
      <c r="AQ13941" s="1026"/>
      <c r="AR13941" s="1027"/>
    </row>
    <row r="13942" spans="43:44" x14ac:dyDescent="0.25">
      <c r="AQ13942" s="1026"/>
      <c r="AR13942" s="1027"/>
    </row>
    <row r="13943" spans="43:44" x14ac:dyDescent="0.25">
      <c r="AQ13943" s="1026"/>
      <c r="AR13943" s="1027"/>
    </row>
    <row r="13944" spans="43:44" x14ac:dyDescent="0.25">
      <c r="AQ13944" s="1026"/>
      <c r="AR13944" s="1027"/>
    </row>
    <row r="13945" spans="43:44" x14ac:dyDescent="0.25">
      <c r="AQ13945" s="1026"/>
      <c r="AR13945" s="1027"/>
    </row>
    <row r="13946" spans="43:44" x14ac:dyDescent="0.25">
      <c r="AQ13946" s="1026"/>
      <c r="AR13946" s="1027"/>
    </row>
    <row r="13947" spans="43:44" x14ac:dyDescent="0.25">
      <c r="AQ13947" s="1026"/>
      <c r="AR13947" s="1027"/>
    </row>
    <row r="13948" spans="43:44" x14ac:dyDescent="0.25">
      <c r="AQ13948" s="1026"/>
      <c r="AR13948" s="1027"/>
    </row>
    <row r="13949" spans="43:44" x14ac:dyDescent="0.25">
      <c r="AQ13949" s="1026"/>
      <c r="AR13949" s="1027"/>
    </row>
    <row r="13950" spans="43:44" x14ac:dyDescent="0.25">
      <c r="AQ13950" s="1026"/>
      <c r="AR13950" s="1027"/>
    </row>
    <row r="13951" spans="43:44" x14ac:dyDescent="0.25">
      <c r="AQ13951" s="1026"/>
      <c r="AR13951" s="1027"/>
    </row>
    <row r="13952" spans="43:44" x14ac:dyDescent="0.25">
      <c r="AQ13952" s="1026"/>
      <c r="AR13952" s="1027"/>
    </row>
    <row r="13953" spans="43:44" x14ac:dyDescent="0.25">
      <c r="AQ13953" s="1026"/>
      <c r="AR13953" s="1027"/>
    </row>
    <row r="13954" spans="43:44" x14ac:dyDescent="0.25">
      <c r="AQ13954" s="1026"/>
      <c r="AR13954" s="1027"/>
    </row>
    <row r="13955" spans="43:44" x14ac:dyDescent="0.25">
      <c r="AQ13955" s="1026"/>
      <c r="AR13955" s="1027"/>
    </row>
    <row r="13956" spans="43:44" x14ac:dyDescent="0.25">
      <c r="AQ13956" s="1026"/>
      <c r="AR13956" s="1027"/>
    </row>
    <row r="13957" spans="43:44" x14ac:dyDescent="0.25">
      <c r="AQ13957" s="1026"/>
      <c r="AR13957" s="1027"/>
    </row>
    <row r="13958" spans="43:44" x14ac:dyDescent="0.25">
      <c r="AQ13958" s="1026"/>
      <c r="AR13958" s="1027"/>
    </row>
    <row r="13959" spans="43:44" x14ac:dyDescent="0.25">
      <c r="AQ13959" s="1026"/>
      <c r="AR13959" s="1027"/>
    </row>
    <row r="13960" spans="43:44" x14ac:dyDescent="0.25">
      <c r="AQ13960" s="1026"/>
      <c r="AR13960" s="1027"/>
    </row>
    <row r="13961" spans="43:44" x14ac:dyDescent="0.25">
      <c r="AQ13961" s="1026"/>
      <c r="AR13961" s="1027"/>
    </row>
    <row r="13962" spans="43:44" x14ac:dyDescent="0.25">
      <c r="AQ13962" s="1026"/>
      <c r="AR13962" s="1027"/>
    </row>
    <row r="13963" spans="43:44" x14ac:dyDescent="0.25">
      <c r="AQ13963" s="1026"/>
      <c r="AR13963" s="1027"/>
    </row>
    <row r="13964" spans="43:44" x14ac:dyDescent="0.25">
      <c r="AQ13964" s="1026"/>
      <c r="AR13964" s="1027"/>
    </row>
    <row r="13965" spans="43:44" x14ac:dyDescent="0.25">
      <c r="AQ13965" s="1026"/>
      <c r="AR13965" s="1027"/>
    </row>
    <row r="13966" spans="43:44" x14ac:dyDescent="0.25">
      <c r="AQ13966" s="1026"/>
      <c r="AR13966" s="1027"/>
    </row>
    <row r="13967" spans="43:44" x14ac:dyDescent="0.25">
      <c r="AQ13967" s="1026"/>
      <c r="AR13967" s="1027"/>
    </row>
    <row r="13968" spans="43:44" x14ac:dyDescent="0.25">
      <c r="AQ13968" s="1026"/>
      <c r="AR13968" s="1027"/>
    </row>
    <row r="13969" spans="43:44" x14ac:dyDescent="0.25">
      <c r="AQ13969" s="1026"/>
      <c r="AR13969" s="1027"/>
    </row>
    <row r="13970" spans="43:44" x14ac:dyDescent="0.25">
      <c r="AQ13970" s="1026"/>
      <c r="AR13970" s="1027"/>
    </row>
    <row r="13971" spans="43:44" x14ac:dyDescent="0.25">
      <c r="AQ13971" s="1026"/>
      <c r="AR13971" s="1027"/>
    </row>
    <row r="13972" spans="43:44" x14ac:dyDescent="0.25">
      <c r="AQ13972" s="1026"/>
      <c r="AR13972" s="1027"/>
    </row>
    <row r="13973" spans="43:44" x14ac:dyDescent="0.25">
      <c r="AQ13973" s="1026"/>
      <c r="AR13973" s="1027"/>
    </row>
    <row r="13974" spans="43:44" x14ac:dyDescent="0.25">
      <c r="AQ13974" s="1026"/>
      <c r="AR13974" s="1027"/>
    </row>
    <row r="13975" spans="43:44" x14ac:dyDescent="0.25">
      <c r="AQ13975" s="1026"/>
      <c r="AR13975" s="1027"/>
    </row>
    <row r="13976" spans="43:44" x14ac:dyDescent="0.25">
      <c r="AQ13976" s="1026"/>
      <c r="AR13976" s="1027"/>
    </row>
    <row r="13977" spans="43:44" x14ac:dyDescent="0.25">
      <c r="AQ13977" s="1026"/>
      <c r="AR13977" s="1027"/>
    </row>
    <row r="13978" spans="43:44" x14ac:dyDescent="0.25">
      <c r="AQ13978" s="1026"/>
      <c r="AR13978" s="1027"/>
    </row>
    <row r="13979" spans="43:44" x14ac:dyDescent="0.25">
      <c r="AQ13979" s="1026"/>
      <c r="AR13979" s="1027"/>
    </row>
    <row r="13980" spans="43:44" x14ac:dyDescent="0.25">
      <c r="AQ13980" s="1026"/>
      <c r="AR13980" s="1027"/>
    </row>
    <row r="13981" spans="43:44" x14ac:dyDescent="0.25">
      <c r="AQ13981" s="1026"/>
      <c r="AR13981" s="1027"/>
    </row>
    <row r="13982" spans="43:44" x14ac:dyDescent="0.25">
      <c r="AQ13982" s="1026"/>
      <c r="AR13982" s="1027"/>
    </row>
    <row r="13983" spans="43:44" x14ac:dyDescent="0.25">
      <c r="AQ13983" s="1026"/>
      <c r="AR13983" s="1027"/>
    </row>
    <row r="13984" spans="43:44" x14ac:dyDescent="0.25">
      <c r="AQ13984" s="1026"/>
      <c r="AR13984" s="1027"/>
    </row>
    <row r="13985" spans="43:44" x14ac:dyDescent="0.25">
      <c r="AQ13985" s="1026"/>
      <c r="AR13985" s="1027"/>
    </row>
    <row r="13986" spans="43:44" x14ac:dyDescent="0.25">
      <c r="AQ13986" s="1026"/>
      <c r="AR13986" s="1027"/>
    </row>
    <row r="13987" spans="43:44" x14ac:dyDescent="0.25">
      <c r="AQ13987" s="1026"/>
      <c r="AR13987" s="1027"/>
    </row>
    <row r="13988" spans="43:44" x14ac:dyDescent="0.25">
      <c r="AQ13988" s="1026"/>
      <c r="AR13988" s="1027"/>
    </row>
    <row r="13989" spans="43:44" x14ac:dyDescent="0.25">
      <c r="AQ13989" s="1026"/>
      <c r="AR13989" s="1027"/>
    </row>
    <row r="13990" spans="43:44" x14ac:dyDescent="0.25">
      <c r="AQ13990" s="1026"/>
      <c r="AR13990" s="1027"/>
    </row>
    <row r="13991" spans="43:44" x14ac:dyDescent="0.25">
      <c r="AQ13991" s="1026"/>
      <c r="AR13991" s="1027"/>
    </row>
    <row r="13992" spans="43:44" x14ac:dyDescent="0.25">
      <c r="AQ13992" s="1026"/>
      <c r="AR13992" s="1027"/>
    </row>
    <row r="13993" spans="43:44" x14ac:dyDescent="0.25">
      <c r="AQ13993" s="1026"/>
      <c r="AR13993" s="1027"/>
    </row>
    <row r="13994" spans="43:44" x14ac:dyDescent="0.25">
      <c r="AQ13994" s="1026"/>
      <c r="AR13994" s="1027"/>
    </row>
    <row r="13995" spans="43:44" x14ac:dyDescent="0.25">
      <c r="AQ13995" s="1026"/>
      <c r="AR13995" s="1027"/>
    </row>
    <row r="13996" spans="43:44" x14ac:dyDescent="0.25">
      <c r="AQ13996" s="1026"/>
      <c r="AR13996" s="1027"/>
    </row>
    <row r="13997" spans="43:44" x14ac:dyDescent="0.25">
      <c r="AQ13997" s="1026"/>
      <c r="AR13997" s="1027"/>
    </row>
    <row r="13998" spans="43:44" x14ac:dyDescent="0.25">
      <c r="AQ13998" s="1026"/>
      <c r="AR13998" s="1027"/>
    </row>
    <row r="13999" spans="43:44" x14ac:dyDescent="0.25">
      <c r="AQ13999" s="1026"/>
      <c r="AR13999" s="1027"/>
    </row>
    <row r="14000" spans="43:44" x14ac:dyDescent="0.25">
      <c r="AQ14000" s="1026"/>
      <c r="AR14000" s="1027"/>
    </row>
    <row r="14001" spans="43:44" x14ac:dyDescent="0.25">
      <c r="AQ14001" s="1026"/>
      <c r="AR14001" s="1027"/>
    </row>
    <row r="14002" spans="43:44" x14ac:dyDescent="0.25">
      <c r="AQ14002" s="1026"/>
      <c r="AR14002" s="1027"/>
    </row>
    <row r="14003" spans="43:44" x14ac:dyDescent="0.25">
      <c r="AQ14003" s="1026"/>
      <c r="AR14003" s="1027"/>
    </row>
    <row r="14004" spans="43:44" x14ac:dyDescent="0.25">
      <c r="AQ14004" s="1026"/>
      <c r="AR14004" s="1027"/>
    </row>
    <row r="14005" spans="43:44" x14ac:dyDescent="0.25">
      <c r="AQ14005" s="1026"/>
      <c r="AR14005" s="1027"/>
    </row>
    <row r="14006" spans="43:44" x14ac:dyDescent="0.25">
      <c r="AQ14006" s="1026"/>
      <c r="AR14006" s="1027"/>
    </row>
    <row r="14007" spans="43:44" x14ac:dyDescent="0.25">
      <c r="AQ14007" s="1026"/>
      <c r="AR14007" s="1027"/>
    </row>
    <row r="14008" spans="43:44" x14ac:dyDescent="0.25">
      <c r="AQ14008" s="1026"/>
      <c r="AR14008" s="1027"/>
    </row>
    <row r="14009" spans="43:44" x14ac:dyDescent="0.25">
      <c r="AQ14009" s="1026"/>
      <c r="AR14009" s="1027"/>
    </row>
    <row r="14010" spans="43:44" x14ac:dyDescent="0.25">
      <c r="AQ14010" s="1026"/>
      <c r="AR14010" s="1027"/>
    </row>
    <row r="14011" spans="43:44" x14ac:dyDescent="0.25">
      <c r="AQ14011" s="1026"/>
      <c r="AR14011" s="1027"/>
    </row>
    <row r="14012" spans="43:44" x14ac:dyDescent="0.25">
      <c r="AQ14012" s="1026"/>
      <c r="AR14012" s="1027"/>
    </row>
    <row r="14013" spans="43:44" x14ac:dyDescent="0.25">
      <c r="AQ14013" s="1026"/>
      <c r="AR14013" s="1027"/>
    </row>
    <row r="14014" spans="43:44" x14ac:dyDescent="0.25">
      <c r="AQ14014" s="1026"/>
      <c r="AR14014" s="1027"/>
    </row>
    <row r="14015" spans="43:44" x14ac:dyDescent="0.25">
      <c r="AQ14015" s="1026"/>
      <c r="AR14015" s="1027"/>
    </row>
    <row r="14016" spans="43:44" x14ac:dyDescent="0.25">
      <c r="AQ14016" s="1026"/>
      <c r="AR14016" s="1027"/>
    </row>
    <row r="14017" spans="43:44" x14ac:dyDescent="0.25">
      <c r="AQ14017" s="1026"/>
      <c r="AR14017" s="1027"/>
    </row>
    <row r="14018" spans="43:44" x14ac:dyDescent="0.25">
      <c r="AQ14018" s="1026"/>
      <c r="AR14018" s="1027"/>
    </row>
    <row r="14019" spans="43:44" x14ac:dyDescent="0.25">
      <c r="AQ14019" s="1026"/>
      <c r="AR14019" s="1027"/>
    </row>
    <row r="14020" spans="43:44" x14ac:dyDescent="0.25">
      <c r="AQ14020" s="1026"/>
      <c r="AR14020" s="1027"/>
    </row>
    <row r="14021" spans="43:44" x14ac:dyDescent="0.25">
      <c r="AQ14021" s="1026"/>
      <c r="AR14021" s="1027"/>
    </row>
    <row r="14022" spans="43:44" x14ac:dyDescent="0.25">
      <c r="AQ14022" s="1026"/>
      <c r="AR14022" s="1027"/>
    </row>
    <row r="14023" spans="43:44" x14ac:dyDescent="0.25">
      <c r="AQ14023" s="1026"/>
      <c r="AR14023" s="1027"/>
    </row>
    <row r="14024" spans="43:44" x14ac:dyDescent="0.25">
      <c r="AQ14024" s="1026"/>
      <c r="AR14024" s="1027"/>
    </row>
    <row r="14025" spans="43:44" x14ac:dyDescent="0.25">
      <c r="AQ14025" s="1026"/>
      <c r="AR14025" s="1027"/>
    </row>
    <row r="14026" spans="43:44" x14ac:dyDescent="0.25">
      <c r="AQ14026" s="1026"/>
      <c r="AR14026" s="1027"/>
    </row>
    <row r="14027" spans="43:44" x14ac:dyDescent="0.25">
      <c r="AQ14027" s="1026"/>
      <c r="AR14027" s="1027"/>
    </row>
    <row r="14028" spans="43:44" x14ac:dyDescent="0.25">
      <c r="AQ14028" s="1026"/>
      <c r="AR14028" s="1027"/>
    </row>
    <row r="14029" spans="43:44" x14ac:dyDescent="0.25">
      <c r="AQ14029" s="1026"/>
      <c r="AR14029" s="1027"/>
    </row>
    <row r="14030" spans="43:44" x14ac:dyDescent="0.25">
      <c r="AQ14030" s="1026"/>
      <c r="AR14030" s="1027"/>
    </row>
    <row r="14031" spans="43:44" x14ac:dyDescent="0.25">
      <c r="AQ14031" s="1026"/>
      <c r="AR14031" s="1027"/>
    </row>
    <row r="14032" spans="43:44" x14ac:dyDescent="0.25">
      <c r="AQ14032" s="1026"/>
      <c r="AR14032" s="1027"/>
    </row>
    <row r="14033" spans="43:44" x14ac:dyDescent="0.25">
      <c r="AQ14033" s="1026"/>
      <c r="AR14033" s="1027"/>
    </row>
    <row r="14034" spans="43:44" x14ac:dyDescent="0.25">
      <c r="AQ14034" s="1026"/>
      <c r="AR14034" s="1027"/>
    </row>
    <row r="14035" spans="43:44" x14ac:dyDescent="0.25">
      <c r="AQ14035" s="1026"/>
      <c r="AR14035" s="1027"/>
    </row>
    <row r="14036" spans="43:44" x14ac:dyDescent="0.25">
      <c r="AQ14036" s="1026"/>
      <c r="AR14036" s="1027"/>
    </row>
    <row r="14037" spans="43:44" x14ac:dyDescent="0.25">
      <c r="AQ14037" s="1026"/>
      <c r="AR14037" s="1027"/>
    </row>
    <row r="14038" spans="43:44" x14ac:dyDescent="0.25">
      <c r="AQ14038" s="1026"/>
      <c r="AR14038" s="1027"/>
    </row>
    <row r="14039" spans="43:44" x14ac:dyDescent="0.25">
      <c r="AQ14039" s="1026"/>
      <c r="AR14039" s="1027"/>
    </row>
    <row r="14040" spans="43:44" x14ac:dyDescent="0.25">
      <c r="AQ14040" s="1026"/>
      <c r="AR14040" s="1027"/>
    </row>
    <row r="14041" spans="43:44" x14ac:dyDescent="0.25">
      <c r="AQ14041" s="1026"/>
      <c r="AR14041" s="1027"/>
    </row>
    <row r="14042" spans="43:44" x14ac:dyDescent="0.25">
      <c r="AQ14042" s="1026"/>
      <c r="AR14042" s="1027"/>
    </row>
    <row r="14043" spans="43:44" x14ac:dyDescent="0.25">
      <c r="AQ14043" s="1026"/>
      <c r="AR14043" s="1027"/>
    </row>
    <row r="14044" spans="43:44" x14ac:dyDescent="0.25">
      <c r="AQ14044" s="1026"/>
      <c r="AR14044" s="1027"/>
    </row>
    <row r="14045" spans="43:44" x14ac:dyDescent="0.25">
      <c r="AQ14045" s="1026"/>
      <c r="AR14045" s="1027"/>
    </row>
    <row r="14046" spans="43:44" x14ac:dyDescent="0.25">
      <c r="AQ14046" s="1026"/>
      <c r="AR14046" s="1027"/>
    </row>
    <row r="14047" spans="43:44" x14ac:dyDescent="0.25">
      <c r="AQ14047" s="1026"/>
      <c r="AR14047" s="1027"/>
    </row>
    <row r="14048" spans="43:44" x14ac:dyDescent="0.25">
      <c r="AQ14048" s="1026"/>
      <c r="AR14048" s="1027"/>
    </row>
    <row r="14049" spans="43:44" x14ac:dyDescent="0.25">
      <c r="AQ14049" s="1026"/>
      <c r="AR14049" s="1027"/>
    </row>
    <row r="14050" spans="43:44" x14ac:dyDescent="0.25">
      <c r="AQ14050" s="1026"/>
      <c r="AR14050" s="1027"/>
    </row>
    <row r="14051" spans="43:44" x14ac:dyDescent="0.25">
      <c r="AQ14051" s="1026"/>
      <c r="AR14051" s="1027"/>
    </row>
    <row r="14052" spans="43:44" x14ac:dyDescent="0.25">
      <c r="AQ14052" s="1026"/>
      <c r="AR14052" s="1027"/>
    </row>
    <row r="14053" spans="43:44" x14ac:dyDescent="0.25">
      <c r="AQ14053" s="1026"/>
      <c r="AR14053" s="1027"/>
    </row>
    <row r="14054" spans="43:44" x14ac:dyDescent="0.25">
      <c r="AQ14054" s="1026"/>
      <c r="AR14054" s="1027"/>
    </row>
    <row r="14055" spans="43:44" x14ac:dyDescent="0.25">
      <c r="AQ14055" s="1026"/>
      <c r="AR14055" s="1027"/>
    </row>
    <row r="14056" spans="43:44" x14ac:dyDescent="0.25">
      <c r="AQ14056" s="1026"/>
      <c r="AR14056" s="1027"/>
    </row>
    <row r="14057" spans="43:44" x14ac:dyDescent="0.25">
      <c r="AQ14057" s="1026"/>
      <c r="AR14057" s="1027"/>
    </row>
    <row r="14058" spans="43:44" x14ac:dyDescent="0.25">
      <c r="AQ14058" s="1026"/>
      <c r="AR14058" s="1027"/>
    </row>
    <row r="14059" spans="43:44" x14ac:dyDescent="0.25">
      <c r="AQ14059" s="1026"/>
      <c r="AR14059" s="1027"/>
    </row>
    <row r="14060" spans="43:44" x14ac:dyDescent="0.25">
      <c r="AQ14060" s="1026"/>
      <c r="AR14060" s="1027"/>
    </row>
    <row r="14061" spans="43:44" x14ac:dyDescent="0.25">
      <c r="AQ14061" s="1026"/>
      <c r="AR14061" s="1027"/>
    </row>
    <row r="14062" spans="43:44" x14ac:dyDescent="0.25">
      <c r="AQ14062" s="1026"/>
      <c r="AR14062" s="1027"/>
    </row>
    <row r="14063" spans="43:44" x14ac:dyDescent="0.25">
      <c r="AQ14063" s="1026"/>
      <c r="AR14063" s="1027"/>
    </row>
    <row r="14064" spans="43:44" x14ac:dyDescent="0.25">
      <c r="AQ14064" s="1026"/>
      <c r="AR14064" s="1027"/>
    </row>
    <row r="14065" spans="43:44" x14ac:dyDescent="0.25">
      <c r="AQ14065" s="1026"/>
      <c r="AR14065" s="1027"/>
    </row>
    <row r="14066" spans="43:44" x14ac:dyDescent="0.25">
      <c r="AQ14066" s="1026"/>
      <c r="AR14066" s="1027"/>
    </row>
    <row r="14067" spans="43:44" x14ac:dyDescent="0.25">
      <c r="AQ14067" s="1026"/>
      <c r="AR14067" s="1027"/>
    </row>
    <row r="14068" spans="43:44" x14ac:dyDescent="0.25">
      <c r="AQ14068" s="1026"/>
      <c r="AR14068" s="1027"/>
    </row>
    <row r="14069" spans="43:44" x14ac:dyDescent="0.25">
      <c r="AQ14069" s="1026"/>
      <c r="AR14069" s="1027"/>
    </row>
    <row r="14070" spans="43:44" x14ac:dyDescent="0.25">
      <c r="AQ14070" s="1026"/>
      <c r="AR14070" s="1027"/>
    </row>
    <row r="14071" spans="43:44" x14ac:dyDescent="0.25">
      <c r="AQ14071" s="1026"/>
      <c r="AR14071" s="1027"/>
    </row>
    <row r="14072" spans="43:44" x14ac:dyDescent="0.25">
      <c r="AQ14072" s="1026"/>
      <c r="AR14072" s="1027"/>
    </row>
    <row r="14073" spans="43:44" x14ac:dyDescent="0.25">
      <c r="AQ14073" s="1026"/>
      <c r="AR14073" s="1027"/>
    </row>
    <row r="14074" spans="43:44" x14ac:dyDescent="0.25">
      <c r="AQ14074" s="1026"/>
      <c r="AR14074" s="1027"/>
    </row>
    <row r="14075" spans="43:44" x14ac:dyDescent="0.25">
      <c r="AQ14075" s="1026"/>
      <c r="AR14075" s="1027"/>
    </row>
    <row r="14076" spans="43:44" x14ac:dyDescent="0.25">
      <c r="AQ14076" s="1026"/>
      <c r="AR14076" s="1027"/>
    </row>
    <row r="14077" spans="43:44" x14ac:dyDescent="0.25">
      <c r="AQ14077" s="1026"/>
      <c r="AR14077" s="1027"/>
    </row>
    <row r="14078" spans="43:44" x14ac:dyDescent="0.25">
      <c r="AQ14078" s="1026"/>
      <c r="AR14078" s="1027"/>
    </row>
    <row r="14079" spans="43:44" x14ac:dyDescent="0.25">
      <c r="AQ14079" s="1026"/>
      <c r="AR14079" s="1027"/>
    </row>
    <row r="14080" spans="43:44" x14ac:dyDescent="0.25">
      <c r="AQ14080" s="1026"/>
      <c r="AR14080" s="1027"/>
    </row>
    <row r="14081" spans="43:44" x14ac:dyDescent="0.25">
      <c r="AQ14081" s="1026"/>
      <c r="AR14081" s="1027"/>
    </row>
    <row r="14082" spans="43:44" x14ac:dyDescent="0.25">
      <c r="AQ14082" s="1026"/>
      <c r="AR14082" s="1027"/>
    </row>
    <row r="14083" spans="43:44" x14ac:dyDescent="0.25">
      <c r="AQ14083" s="1026"/>
      <c r="AR14083" s="1027"/>
    </row>
    <row r="14084" spans="43:44" x14ac:dyDescent="0.25">
      <c r="AQ14084" s="1026"/>
      <c r="AR14084" s="1027"/>
    </row>
    <row r="14085" spans="43:44" x14ac:dyDescent="0.25">
      <c r="AQ14085" s="1026"/>
      <c r="AR14085" s="1027"/>
    </row>
    <row r="14086" spans="43:44" x14ac:dyDescent="0.25">
      <c r="AQ14086" s="1026"/>
      <c r="AR14086" s="1027"/>
    </row>
    <row r="14087" spans="43:44" x14ac:dyDescent="0.25">
      <c r="AQ14087" s="1026"/>
      <c r="AR14087" s="1027"/>
    </row>
    <row r="14088" spans="43:44" x14ac:dyDescent="0.25">
      <c r="AQ14088" s="1026"/>
      <c r="AR14088" s="1027"/>
    </row>
    <row r="14089" spans="43:44" x14ac:dyDescent="0.25">
      <c r="AQ14089" s="1026"/>
      <c r="AR14089" s="1027"/>
    </row>
    <row r="14090" spans="43:44" x14ac:dyDescent="0.25">
      <c r="AQ14090" s="1026"/>
      <c r="AR14090" s="1027"/>
    </row>
    <row r="14091" spans="43:44" x14ac:dyDescent="0.25">
      <c r="AQ14091" s="1026"/>
      <c r="AR14091" s="1027"/>
    </row>
    <row r="14092" spans="43:44" x14ac:dyDescent="0.25">
      <c r="AQ14092" s="1026"/>
      <c r="AR14092" s="1027"/>
    </row>
    <row r="14093" spans="43:44" x14ac:dyDescent="0.25">
      <c r="AQ14093" s="1026"/>
      <c r="AR14093" s="1027"/>
    </row>
    <row r="14094" spans="43:44" x14ac:dyDescent="0.25">
      <c r="AQ14094" s="1026"/>
      <c r="AR14094" s="1027"/>
    </row>
    <row r="14095" spans="43:44" x14ac:dyDescent="0.25">
      <c r="AQ14095" s="1026"/>
      <c r="AR14095" s="1027"/>
    </row>
    <row r="14096" spans="43:44" x14ac:dyDescent="0.25">
      <c r="AQ14096" s="1026"/>
      <c r="AR14096" s="1027"/>
    </row>
    <row r="14097" spans="43:44" x14ac:dyDescent="0.25">
      <c r="AQ14097" s="1026"/>
      <c r="AR14097" s="1027"/>
    </row>
    <row r="14098" spans="43:44" x14ac:dyDescent="0.25">
      <c r="AQ14098" s="1026"/>
      <c r="AR14098" s="1027"/>
    </row>
    <row r="14099" spans="43:44" x14ac:dyDescent="0.25">
      <c r="AQ14099" s="1026"/>
      <c r="AR14099" s="1027"/>
    </row>
    <row r="14100" spans="43:44" x14ac:dyDescent="0.25">
      <c r="AQ14100" s="1026"/>
      <c r="AR14100" s="1027"/>
    </row>
    <row r="14101" spans="43:44" x14ac:dyDescent="0.25">
      <c r="AQ14101" s="1026"/>
      <c r="AR14101" s="1027"/>
    </row>
    <row r="14102" spans="43:44" x14ac:dyDescent="0.25">
      <c r="AQ14102" s="1026"/>
      <c r="AR14102" s="1027"/>
    </row>
    <row r="14103" spans="43:44" x14ac:dyDescent="0.25">
      <c r="AQ14103" s="1026"/>
      <c r="AR14103" s="1027"/>
    </row>
    <row r="14104" spans="43:44" x14ac:dyDescent="0.25">
      <c r="AQ14104" s="1026"/>
      <c r="AR14104" s="1027"/>
    </row>
    <row r="14105" spans="43:44" x14ac:dyDescent="0.25">
      <c r="AQ14105" s="1026"/>
      <c r="AR14105" s="1027"/>
    </row>
    <row r="14106" spans="43:44" x14ac:dyDescent="0.25">
      <c r="AQ14106" s="1026"/>
      <c r="AR14106" s="1027"/>
    </row>
    <row r="14107" spans="43:44" x14ac:dyDescent="0.25">
      <c r="AQ14107" s="1026"/>
      <c r="AR14107" s="1027"/>
    </row>
    <row r="14108" spans="43:44" x14ac:dyDescent="0.25">
      <c r="AQ14108" s="1026"/>
      <c r="AR14108" s="1027"/>
    </row>
    <row r="14109" spans="43:44" x14ac:dyDescent="0.25">
      <c r="AQ14109" s="1026"/>
      <c r="AR14109" s="1027"/>
    </row>
    <row r="14110" spans="43:44" x14ac:dyDescent="0.25">
      <c r="AQ14110" s="1026"/>
      <c r="AR14110" s="1027"/>
    </row>
    <row r="14111" spans="43:44" x14ac:dyDescent="0.25">
      <c r="AQ14111" s="1026"/>
      <c r="AR14111" s="1027"/>
    </row>
    <row r="14112" spans="43:44" x14ac:dyDescent="0.25">
      <c r="AQ14112" s="1026"/>
      <c r="AR14112" s="1027"/>
    </row>
    <row r="14113" spans="43:44" x14ac:dyDescent="0.25">
      <c r="AQ14113" s="1026"/>
      <c r="AR14113" s="1027"/>
    </row>
    <row r="14114" spans="43:44" x14ac:dyDescent="0.25">
      <c r="AQ14114" s="1026"/>
      <c r="AR14114" s="1027"/>
    </row>
    <row r="14115" spans="43:44" x14ac:dyDescent="0.25">
      <c r="AQ14115" s="1026"/>
      <c r="AR14115" s="1027"/>
    </row>
    <row r="14116" spans="43:44" x14ac:dyDescent="0.25">
      <c r="AQ14116" s="1026"/>
      <c r="AR14116" s="1027"/>
    </row>
    <row r="14117" spans="43:44" x14ac:dyDescent="0.25">
      <c r="AQ14117" s="1026"/>
      <c r="AR14117" s="1027"/>
    </row>
    <row r="14118" spans="43:44" x14ac:dyDescent="0.25">
      <c r="AQ14118" s="1026"/>
      <c r="AR14118" s="1027"/>
    </row>
    <row r="14119" spans="43:44" x14ac:dyDescent="0.25">
      <c r="AQ14119" s="1026"/>
      <c r="AR14119" s="1027"/>
    </row>
    <row r="14120" spans="43:44" x14ac:dyDescent="0.25">
      <c r="AQ14120" s="1026"/>
      <c r="AR14120" s="1027"/>
    </row>
    <row r="14121" spans="43:44" x14ac:dyDescent="0.25">
      <c r="AQ14121" s="1026"/>
      <c r="AR14121" s="1027"/>
    </row>
    <row r="14122" spans="43:44" x14ac:dyDescent="0.25">
      <c r="AQ14122" s="1026"/>
      <c r="AR14122" s="1027"/>
    </row>
    <row r="14123" spans="43:44" x14ac:dyDescent="0.25">
      <c r="AQ14123" s="1026"/>
      <c r="AR14123" s="1027"/>
    </row>
    <row r="14124" spans="43:44" x14ac:dyDescent="0.25">
      <c r="AQ14124" s="1026"/>
      <c r="AR14124" s="1027"/>
    </row>
    <row r="14125" spans="43:44" x14ac:dyDescent="0.25">
      <c r="AQ14125" s="1026"/>
      <c r="AR14125" s="1027"/>
    </row>
    <row r="14126" spans="43:44" x14ac:dyDescent="0.25">
      <c r="AQ14126" s="1026"/>
      <c r="AR14126" s="1027"/>
    </row>
    <row r="14127" spans="43:44" x14ac:dyDescent="0.25">
      <c r="AQ14127" s="1026"/>
      <c r="AR14127" s="1027"/>
    </row>
    <row r="14128" spans="43:44" x14ac:dyDescent="0.25">
      <c r="AQ14128" s="1026"/>
      <c r="AR14128" s="1027"/>
    </row>
    <row r="14129" spans="43:44" x14ac:dyDescent="0.25">
      <c r="AQ14129" s="1026"/>
      <c r="AR14129" s="1027"/>
    </row>
    <row r="14130" spans="43:44" x14ac:dyDescent="0.25">
      <c r="AQ14130" s="1026"/>
      <c r="AR14130" s="1027"/>
    </row>
    <row r="14131" spans="43:44" x14ac:dyDescent="0.25">
      <c r="AQ14131" s="1026"/>
      <c r="AR14131" s="1027"/>
    </row>
    <row r="14132" spans="43:44" x14ac:dyDescent="0.25">
      <c r="AQ14132" s="1026"/>
      <c r="AR14132" s="1027"/>
    </row>
    <row r="14133" spans="43:44" x14ac:dyDescent="0.25">
      <c r="AQ14133" s="1026"/>
      <c r="AR14133" s="1027"/>
    </row>
    <row r="14134" spans="43:44" x14ac:dyDescent="0.25">
      <c r="AQ14134" s="1026"/>
      <c r="AR14134" s="1027"/>
    </row>
    <row r="14135" spans="43:44" x14ac:dyDescent="0.25">
      <c r="AQ14135" s="1026"/>
      <c r="AR14135" s="1027"/>
    </row>
    <row r="14136" spans="43:44" x14ac:dyDescent="0.25">
      <c r="AQ14136" s="1026"/>
      <c r="AR14136" s="1027"/>
    </row>
    <row r="14137" spans="43:44" x14ac:dyDescent="0.25">
      <c r="AQ14137" s="1026"/>
      <c r="AR14137" s="1027"/>
    </row>
    <row r="14138" spans="43:44" x14ac:dyDescent="0.25">
      <c r="AQ14138" s="1026"/>
      <c r="AR14138" s="1027"/>
    </row>
    <row r="14139" spans="43:44" x14ac:dyDescent="0.25">
      <c r="AQ14139" s="1026"/>
      <c r="AR14139" s="1027"/>
    </row>
    <row r="14140" spans="43:44" x14ac:dyDescent="0.25">
      <c r="AQ14140" s="1026"/>
      <c r="AR14140" s="1027"/>
    </row>
    <row r="14141" spans="43:44" x14ac:dyDescent="0.25">
      <c r="AQ14141" s="1026"/>
      <c r="AR14141" s="1027"/>
    </row>
    <row r="14142" spans="43:44" x14ac:dyDescent="0.25">
      <c r="AQ14142" s="1026"/>
      <c r="AR14142" s="1027"/>
    </row>
    <row r="14143" spans="43:44" x14ac:dyDescent="0.25">
      <c r="AQ14143" s="1026"/>
      <c r="AR14143" s="1027"/>
    </row>
    <row r="14144" spans="43:44" x14ac:dyDescent="0.25">
      <c r="AQ14144" s="1026"/>
      <c r="AR14144" s="1027"/>
    </row>
    <row r="14145" spans="43:44" x14ac:dyDescent="0.25">
      <c r="AQ14145" s="1026"/>
      <c r="AR14145" s="1027"/>
    </row>
    <row r="14146" spans="43:44" x14ac:dyDescent="0.25">
      <c r="AQ14146" s="1026"/>
      <c r="AR14146" s="1027"/>
    </row>
    <row r="14147" spans="43:44" x14ac:dyDescent="0.25">
      <c r="AQ14147" s="1026"/>
      <c r="AR14147" s="1027"/>
    </row>
    <row r="14148" spans="43:44" x14ac:dyDescent="0.25">
      <c r="AQ14148" s="1026"/>
      <c r="AR14148" s="1027"/>
    </row>
    <row r="14149" spans="43:44" x14ac:dyDescent="0.25">
      <c r="AQ14149" s="1026"/>
      <c r="AR14149" s="1027"/>
    </row>
    <row r="14150" spans="43:44" x14ac:dyDescent="0.25">
      <c r="AQ14150" s="1026"/>
      <c r="AR14150" s="1027"/>
    </row>
    <row r="14151" spans="43:44" x14ac:dyDescent="0.25">
      <c r="AQ14151" s="1026"/>
      <c r="AR14151" s="1027"/>
    </row>
    <row r="14152" spans="43:44" x14ac:dyDescent="0.25">
      <c r="AQ14152" s="1026"/>
      <c r="AR14152" s="1027"/>
    </row>
    <row r="14153" spans="43:44" x14ac:dyDescent="0.25">
      <c r="AQ14153" s="1026"/>
      <c r="AR14153" s="1027"/>
    </row>
    <row r="14154" spans="43:44" x14ac:dyDescent="0.25">
      <c r="AQ14154" s="1026"/>
      <c r="AR14154" s="1027"/>
    </row>
    <row r="14155" spans="43:44" x14ac:dyDescent="0.25">
      <c r="AQ14155" s="1026"/>
      <c r="AR14155" s="1027"/>
    </row>
    <row r="14156" spans="43:44" x14ac:dyDescent="0.25">
      <c r="AQ14156" s="1026"/>
      <c r="AR14156" s="1027"/>
    </row>
    <row r="14157" spans="43:44" x14ac:dyDescent="0.25">
      <c r="AQ14157" s="1026"/>
      <c r="AR14157" s="1027"/>
    </row>
    <row r="14158" spans="43:44" x14ac:dyDescent="0.25">
      <c r="AQ14158" s="1026"/>
      <c r="AR14158" s="1027"/>
    </row>
    <row r="14159" spans="43:44" x14ac:dyDescent="0.25">
      <c r="AQ14159" s="1026"/>
      <c r="AR14159" s="1027"/>
    </row>
    <row r="14160" spans="43:44" x14ac:dyDescent="0.25">
      <c r="AQ14160" s="1026"/>
      <c r="AR14160" s="1027"/>
    </row>
    <row r="14161" spans="43:44" x14ac:dyDescent="0.25">
      <c r="AQ14161" s="1026"/>
      <c r="AR14161" s="1027"/>
    </row>
    <row r="14162" spans="43:44" x14ac:dyDescent="0.25">
      <c r="AQ14162" s="1026"/>
      <c r="AR14162" s="1027"/>
    </row>
    <row r="14163" spans="43:44" x14ac:dyDescent="0.25">
      <c r="AQ14163" s="1026"/>
      <c r="AR14163" s="1027"/>
    </row>
    <row r="14164" spans="43:44" x14ac:dyDescent="0.25">
      <c r="AQ14164" s="1026"/>
      <c r="AR14164" s="1027"/>
    </row>
    <row r="14165" spans="43:44" x14ac:dyDescent="0.25">
      <c r="AQ14165" s="1026"/>
      <c r="AR14165" s="1027"/>
    </row>
    <row r="14166" spans="43:44" x14ac:dyDescent="0.25">
      <c r="AQ14166" s="1026"/>
      <c r="AR14166" s="1027"/>
    </row>
    <row r="14167" spans="43:44" x14ac:dyDescent="0.25">
      <c r="AQ14167" s="1026"/>
      <c r="AR14167" s="1027"/>
    </row>
    <row r="14168" spans="43:44" x14ac:dyDescent="0.25">
      <c r="AQ14168" s="1026"/>
      <c r="AR14168" s="1027"/>
    </row>
    <row r="14169" spans="43:44" x14ac:dyDescent="0.25">
      <c r="AQ14169" s="1026"/>
      <c r="AR14169" s="1027"/>
    </row>
    <row r="14170" spans="43:44" x14ac:dyDescent="0.25">
      <c r="AQ14170" s="1026"/>
      <c r="AR14170" s="1027"/>
    </row>
    <row r="14171" spans="43:44" x14ac:dyDescent="0.25">
      <c r="AQ14171" s="1026"/>
      <c r="AR14171" s="1027"/>
    </row>
    <row r="14172" spans="43:44" x14ac:dyDescent="0.25">
      <c r="AQ14172" s="1026"/>
      <c r="AR14172" s="1027"/>
    </row>
    <row r="14173" spans="43:44" x14ac:dyDescent="0.25">
      <c r="AQ14173" s="1026"/>
      <c r="AR14173" s="1027"/>
    </row>
    <row r="14174" spans="43:44" x14ac:dyDescent="0.25">
      <c r="AQ14174" s="1026"/>
      <c r="AR14174" s="1027"/>
    </row>
    <row r="14175" spans="43:44" x14ac:dyDescent="0.25">
      <c r="AQ14175" s="1026"/>
      <c r="AR14175" s="1027"/>
    </row>
    <row r="14176" spans="43:44" x14ac:dyDescent="0.25">
      <c r="AQ14176" s="1026"/>
      <c r="AR14176" s="1027"/>
    </row>
    <row r="14177" spans="43:44" x14ac:dyDescent="0.25">
      <c r="AQ14177" s="1026"/>
      <c r="AR14177" s="1027"/>
    </row>
    <row r="14178" spans="43:44" x14ac:dyDescent="0.25">
      <c r="AQ14178" s="1026"/>
      <c r="AR14178" s="1027"/>
    </row>
    <row r="14179" spans="43:44" x14ac:dyDescent="0.25">
      <c r="AQ14179" s="1026"/>
      <c r="AR14179" s="1027"/>
    </row>
    <row r="14180" spans="43:44" x14ac:dyDescent="0.25">
      <c r="AQ14180" s="1026"/>
      <c r="AR14180" s="1027"/>
    </row>
    <row r="14181" spans="43:44" x14ac:dyDescent="0.25">
      <c r="AQ14181" s="1026"/>
      <c r="AR14181" s="1027"/>
    </row>
    <row r="14182" spans="43:44" x14ac:dyDescent="0.25">
      <c r="AQ14182" s="1026"/>
      <c r="AR14182" s="1027"/>
    </row>
    <row r="14183" spans="43:44" x14ac:dyDescent="0.25">
      <c r="AQ14183" s="1026"/>
      <c r="AR14183" s="1027"/>
    </row>
    <row r="14184" spans="43:44" x14ac:dyDescent="0.25">
      <c r="AQ14184" s="1026"/>
      <c r="AR14184" s="1027"/>
    </row>
    <row r="14185" spans="43:44" x14ac:dyDescent="0.25">
      <c r="AQ14185" s="1026"/>
      <c r="AR14185" s="1027"/>
    </row>
    <row r="14186" spans="43:44" x14ac:dyDescent="0.25">
      <c r="AQ14186" s="1026"/>
      <c r="AR14186" s="1027"/>
    </row>
    <row r="14187" spans="43:44" x14ac:dyDescent="0.25">
      <c r="AQ14187" s="1026"/>
      <c r="AR14187" s="1027"/>
    </row>
    <row r="14188" spans="43:44" x14ac:dyDescent="0.25">
      <c r="AQ14188" s="1026"/>
      <c r="AR14188" s="1027"/>
    </row>
    <row r="14189" spans="43:44" x14ac:dyDescent="0.25">
      <c r="AQ14189" s="1026"/>
      <c r="AR14189" s="1027"/>
    </row>
    <row r="14190" spans="43:44" x14ac:dyDescent="0.25">
      <c r="AQ14190" s="1026"/>
      <c r="AR14190" s="1027"/>
    </row>
    <row r="14191" spans="43:44" x14ac:dyDescent="0.25">
      <c r="AQ14191" s="1026"/>
      <c r="AR14191" s="1027"/>
    </row>
    <row r="14192" spans="43:44" x14ac:dyDescent="0.25">
      <c r="AQ14192" s="1026"/>
      <c r="AR14192" s="1027"/>
    </row>
    <row r="14193" spans="43:44" x14ac:dyDescent="0.25">
      <c r="AQ14193" s="1026"/>
      <c r="AR14193" s="1027"/>
    </row>
    <row r="14194" spans="43:44" x14ac:dyDescent="0.25">
      <c r="AQ14194" s="1026"/>
      <c r="AR14194" s="1027"/>
    </row>
    <row r="14195" spans="43:44" x14ac:dyDescent="0.25">
      <c r="AQ14195" s="1026"/>
      <c r="AR14195" s="1027"/>
    </row>
    <row r="14196" spans="43:44" x14ac:dyDescent="0.25">
      <c r="AQ14196" s="1026"/>
      <c r="AR14196" s="1027"/>
    </row>
    <row r="14197" spans="43:44" x14ac:dyDescent="0.25">
      <c r="AQ14197" s="1026"/>
      <c r="AR14197" s="1027"/>
    </row>
    <row r="14198" spans="43:44" x14ac:dyDescent="0.25">
      <c r="AQ14198" s="1026"/>
      <c r="AR14198" s="1027"/>
    </row>
    <row r="14199" spans="43:44" x14ac:dyDescent="0.25">
      <c r="AQ14199" s="1026"/>
      <c r="AR14199" s="1027"/>
    </row>
    <row r="14200" spans="43:44" x14ac:dyDescent="0.25">
      <c r="AQ14200" s="1026"/>
      <c r="AR14200" s="1027"/>
    </row>
    <row r="14201" spans="43:44" x14ac:dyDescent="0.25">
      <c r="AQ14201" s="1026"/>
      <c r="AR14201" s="1027"/>
    </row>
    <row r="14202" spans="43:44" x14ac:dyDescent="0.25">
      <c r="AQ14202" s="1026"/>
      <c r="AR14202" s="1027"/>
    </row>
    <row r="14203" spans="43:44" x14ac:dyDescent="0.25">
      <c r="AQ14203" s="1026"/>
      <c r="AR14203" s="1027"/>
    </row>
    <row r="14204" spans="43:44" x14ac:dyDescent="0.25">
      <c r="AQ14204" s="1026"/>
      <c r="AR14204" s="1027"/>
    </row>
    <row r="14205" spans="43:44" x14ac:dyDescent="0.25">
      <c r="AQ14205" s="1026"/>
      <c r="AR14205" s="1027"/>
    </row>
    <row r="14206" spans="43:44" x14ac:dyDescent="0.25">
      <c r="AQ14206" s="1026"/>
      <c r="AR14206" s="1027"/>
    </row>
    <row r="14207" spans="43:44" x14ac:dyDescent="0.25">
      <c r="AQ14207" s="1026"/>
      <c r="AR14207" s="1027"/>
    </row>
    <row r="14208" spans="43:44" x14ac:dyDescent="0.25">
      <c r="AQ14208" s="1026"/>
      <c r="AR14208" s="1027"/>
    </row>
    <row r="14209" spans="43:44" x14ac:dyDescent="0.25">
      <c r="AQ14209" s="1026"/>
      <c r="AR14209" s="1027"/>
    </row>
    <row r="14210" spans="43:44" x14ac:dyDescent="0.25">
      <c r="AQ14210" s="1026"/>
      <c r="AR14210" s="1027"/>
    </row>
    <row r="14211" spans="43:44" x14ac:dyDescent="0.25">
      <c r="AQ14211" s="1026"/>
      <c r="AR14211" s="1027"/>
    </row>
    <row r="14212" spans="43:44" x14ac:dyDescent="0.25">
      <c r="AQ14212" s="1026"/>
      <c r="AR14212" s="1027"/>
    </row>
    <row r="14213" spans="43:44" x14ac:dyDescent="0.25">
      <c r="AQ14213" s="1026"/>
      <c r="AR14213" s="1027"/>
    </row>
    <row r="14214" spans="43:44" x14ac:dyDescent="0.25">
      <c r="AQ14214" s="1026"/>
      <c r="AR14214" s="1027"/>
    </row>
    <row r="14215" spans="43:44" x14ac:dyDescent="0.25">
      <c r="AQ14215" s="1026"/>
      <c r="AR14215" s="1027"/>
    </row>
    <row r="14216" spans="43:44" x14ac:dyDescent="0.25">
      <c r="AQ14216" s="1026"/>
      <c r="AR14216" s="1027"/>
    </row>
    <row r="14217" spans="43:44" x14ac:dyDescent="0.25">
      <c r="AQ14217" s="1026"/>
      <c r="AR14217" s="1027"/>
    </row>
    <row r="14218" spans="43:44" x14ac:dyDescent="0.25">
      <c r="AQ14218" s="1026"/>
      <c r="AR14218" s="1027"/>
    </row>
    <row r="14219" spans="43:44" x14ac:dyDescent="0.25">
      <c r="AQ14219" s="1026"/>
      <c r="AR14219" s="1027"/>
    </row>
    <row r="14220" spans="43:44" x14ac:dyDescent="0.25">
      <c r="AQ14220" s="1026"/>
      <c r="AR14220" s="1027"/>
    </row>
    <row r="14221" spans="43:44" x14ac:dyDescent="0.25">
      <c r="AQ14221" s="1026"/>
      <c r="AR14221" s="1027"/>
    </row>
    <row r="14222" spans="43:44" x14ac:dyDescent="0.25">
      <c r="AQ14222" s="1026"/>
      <c r="AR14222" s="1027"/>
    </row>
    <row r="14223" spans="43:44" x14ac:dyDescent="0.25">
      <c r="AQ14223" s="1026"/>
      <c r="AR14223" s="1027"/>
    </row>
    <row r="14224" spans="43:44" x14ac:dyDescent="0.25">
      <c r="AQ14224" s="1026"/>
      <c r="AR14224" s="1027"/>
    </row>
    <row r="14225" spans="43:44" x14ac:dyDescent="0.25">
      <c r="AQ14225" s="1026"/>
      <c r="AR14225" s="1027"/>
    </row>
    <row r="14226" spans="43:44" x14ac:dyDescent="0.25">
      <c r="AQ14226" s="1026"/>
      <c r="AR14226" s="1027"/>
    </row>
    <row r="14227" spans="43:44" x14ac:dyDescent="0.25">
      <c r="AQ14227" s="1026"/>
      <c r="AR14227" s="1027"/>
    </row>
    <row r="14228" spans="43:44" x14ac:dyDescent="0.25">
      <c r="AQ14228" s="1026"/>
      <c r="AR14228" s="1027"/>
    </row>
    <row r="14229" spans="43:44" x14ac:dyDescent="0.25">
      <c r="AQ14229" s="1026"/>
      <c r="AR14229" s="1027"/>
    </row>
    <row r="14230" spans="43:44" x14ac:dyDescent="0.25">
      <c r="AQ14230" s="1026"/>
      <c r="AR14230" s="1027"/>
    </row>
    <row r="14231" spans="43:44" x14ac:dyDescent="0.25">
      <c r="AQ14231" s="1026"/>
      <c r="AR14231" s="1027"/>
    </row>
    <row r="14232" spans="43:44" x14ac:dyDescent="0.25">
      <c r="AQ14232" s="1026"/>
      <c r="AR14232" s="1027"/>
    </row>
    <row r="14233" spans="43:44" x14ac:dyDescent="0.25">
      <c r="AQ14233" s="1026"/>
      <c r="AR14233" s="1027"/>
    </row>
    <row r="14234" spans="43:44" x14ac:dyDescent="0.25">
      <c r="AQ14234" s="1026"/>
      <c r="AR14234" s="1027"/>
    </row>
    <row r="14235" spans="43:44" x14ac:dyDescent="0.25">
      <c r="AQ14235" s="1026"/>
      <c r="AR14235" s="1027"/>
    </row>
    <row r="14236" spans="43:44" x14ac:dyDescent="0.25">
      <c r="AQ14236" s="1026"/>
      <c r="AR14236" s="1027"/>
    </row>
    <row r="14237" spans="43:44" x14ac:dyDescent="0.25">
      <c r="AQ14237" s="1026"/>
      <c r="AR14237" s="1027"/>
    </row>
    <row r="14238" spans="43:44" x14ac:dyDescent="0.25">
      <c r="AQ14238" s="1026"/>
      <c r="AR14238" s="1027"/>
    </row>
    <row r="14239" spans="43:44" x14ac:dyDescent="0.25">
      <c r="AQ14239" s="1026"/>
      <c r="AR14239" s="1027"/>
    </row>
    <row r="14240" spans="43:44" x14ac:dyDescent="0.25">
      <c r="AQ14240" s="1026"/>
      <c r="AR14240" s="1027"/>
    </row>
    <row r="14241" spans="43:44" x14ac:dyDescent="0.25">
      <c r="AQ14241" s="1026"/>
      <c r="AR14241" s="1027"/>
    </row>
    <row r="14242" spans="43:44" x14ac:dyDescent="0.25">
      <c r="AQ14242" s="1026"/>
      <c r="AR14242" s="1027"/>
    </row>
    <row r="14243" spans="43:44" x14ac:dyDescent="0.25">
      <c r="AQ14243" s="1026"/>
      <c r="AR14243" s="1027"/>
    </row>
    <row r="14244" spans="43:44" x14ac:dyDescent="0.25">
      <c r="AQ14244" s="1026"/>
      <c r="AR14244" s="1027"/>
    </row>
    <row r="14245" spans="43:44" x14ac:dyDescent="0.25">
      <c r="AQ14245" s="1026"/>
      <c r="AR14245" s="1027"/>
    </row>
    <row r="14246" spans="43:44" x14ac:dyDescent="0.25">
      <c r="AQ14246" s="1026"/>
      <c r="AR14246" s="1027"/>
    </row>
    <row r="14247" spans="43:44" x14ac:dyDescent="0.25">
      <c r="AQ14247" s="1026"/>
      <c r="AR14247" s="1027"/>
    </row>
    <row r="14248" spans="43:44" x14ac:dyDescent="0.25">
      <c r="AQ14248" s="1026"/>
      <c r="AR14248" s="1027"/>
    </row>
    <row r="14249" spans="43:44" x14ac:dyDescent="0.25">
      <c r="AQ14249" s="1026"/>
      <c r="AR14249" s="1027"/>
    </row>
    <row r="14250" spans="43:44" x14ac:dyDescent="0.25">
      <c r="AQ14250" s="1026"/>
      <c r="AR14250" s="1027"/>
    </row>
    <row r="14251" spans="43:44" x14ac:dyDescent="0.25">
      <c r="AQ14251" s="1026"/>
      <c r="AR14251" s="1027"/>
    </row>
    <row r="14252" spans="43:44" x14ac:dyDescent="0.25">
      <c r="AQ14252" s="1026"/>
      <c r="AR14252" s="1027"/>
    </row>
    <row r="14253" spans="43:44" x14ac:dyDescent="0.25">
      <c r="AQ14253" s="1026"/>
      <c r="AR14253" s="1027"/>
    </row>
    <row r="14254" spans="43:44" x14ac:dyDescent="0.25">
      <c r="AQ14254" s="1026"/>
      <c r="AR14254" s="1027"/>
    </row>
    <row r="14255" spans="43:44" x14ac:dyDescent="0.25">
      <c r="AQ14255" s="1026"/>
      <c r="AR14255" s="1027"/>
    </row>
    <row r="14256" spans="43:44" x14ac:dyDescent="0.25">
      <c r="AQ14256" s="1026"/>
      <c r="AR14256" s="1027"/>
    </row>
    <row r="14257" spans="43:44" x14ac:dyDescent="0.25">
      <c r="AQ14257" s="1026"/>
      <c r="AR14257" s="1027"/>
    </row>
    <row r="14258" spans="43:44" x14ac:dyDescent="0.25">
      <c r="AQ14258" s="1026"/>
      <c r="AR14258" s="1027"/>
    </row>
    <row r="14259" spans="43:44" x14ac:dyDescent="0.25">
      <c r="AQ14259" s="1026"/>
      <c r="AR14259" s="1027"/>
    </row>
    <row r="14260" spans="43:44" x14ac:dyDescent="0.25">
      <c r="AQ14260" s="1026"/>
      <c r="AR14260" s="1027"/>
    </row>
    <row r="14261" spans="43:44" x14ac:dyDescent="0.25">
      <c r="AQ14261" s="1026"/>
      <c r="AR14261" s="1027"/>
    </row>
    <row r="14262" spans="43:44" x14ac:dyDescent="0.25">
      <c r="AQ14262" s="1026"/>
      <c r="AR14262" s="1027"/>
    </row>
    <row r="14263" spans="43:44" x14ac:dyDescent="0.25">
      <c r="AQ14263" s="1026"/>
      <c r="AR14263" s="1027"/>
    </row>
    <row r="14264" spans="43:44" x14ac:dyDescent="0.25">
      <c r="AQ14264" s="1026"/>
      <c r="AR14264" s="1027"/>
    </row>
    <row r="14265" spans="43:44" x14ac:dyDescent="0.25">
      <c r="AQ14265" s="1026"/>
      <c r="AR14265" s="1027"/>
    </row>
    <row r="14266" spans="43:44" x14ac:dyDescent="0.25">
      <c r="AQ14266" s="1026"/>
      <c r="AR14266" s="1027"/>
    </row>
    <row r="14267" spans="43:44" x14ac:dyDescent="0.25">
      <c r="AQ14267" s="1026"/>
      <c r="AR14267" s="1027"/>
    </row>
    <row r="14268" spans="43:44" x14ac:dyDescent="0.25">
      <c r="AQ14268" s="1026"/>
      <c r="AR14268" s="1027"/>
    </row>
    <row r="14269" spans="43:44" x14ac:dyDescent="0.25">
      <c r="AQ14269" s="1026"/>
      <c r="AR14269" s="1027"/>
    </row>
    <row r="14270" spans="43:44" x14ac:dyDescent="0.25">
      <c r="AQ14270" s="1026"/>
      <c r="AR14270" s="1027"/>
    </row>
    <row r="14271" spans="43:44" x14ac:dyDescent="0.25">
      <c r="AQ14271" s="1026"/>
      <c r="AR14271" s="1027"/>
    </row>
    <row r="14272" spans="43:44" x14ac:dyDescent="0.25">
      <c r="AQ14272" s="1026"/>
      <c r="AR14272" s="1027"/>
    </row>
    <row r="14273" spans="43:44" x14ac:dyDescent="0.25">
      <c r="AQ14273" s="1026"/>
      <c r="AR14273" s="1027"/>
    </row>
    <row r="14274" spans="43:44" x14ac:dyDescent="0.25">
      <c r="AQ14274" s="1026"/>
      <c r="AR14274" s="1027"/>
    </row>
    <row r="14275" spans="43:44" x14ac:dyDescent="0.25">
      <c r="AQ14275" s="1026"/>
      <c r="AR14275" s="1027"/>
    </row>
    <row r="14276" spans="43:44" x14ac:dyDescent="0.25">
      <c r="AQ14276" s="1026"/>
      <c r="AR14276" s="1027"/>
    </row>
    <row r="14277" spans="43:44" x14ac:dyDescent="0.25">
      <c r="AQ14277" s="1026"/>
      <c r="AR14277" s="1027"/>
    </row>
    <row r="14278" spans="43:44" x14ac:dyDescent="0.25">
      <c r="AQ14278" s="1026"/>
      <c r="AR14278" s="1027"/>
    </row>
    <row r="14279" spans="43:44" x14ac:dyDescent="0.25">
      <c r="AQ14279" s="1026"/>
      <c r="AR14279" s="1027"/>
    </row>
    <row r="14280" spans="43:44" x14ac:dyDescent="0.25">
      <c r="AQ14280" s="1026"/>
      <c r="AR14280" s="1027"/>
    </row>
    <row r="14281" spans="43:44" x14ac:dyDescent="0.25">
      <c r="AQ14281" s="1026"/>
      <c r="AR14281" s="1027"/>
    </row>
    <row r="14282" spans="43:44" x14ac:dyDescent="0.25">
      <c r="AQ14282" s="1026"/>
      <c r="AR14282" s="1027"/>
    </row>
    <row r="14283" spans="43:44" x14ac:dyDescent="0.25">
      <c r="AQ14283" s="1026"/>
      <c r="AR14283" s="1027"/>
    </row>
    <row r="14284" spans="43:44" x14ac:dyDescent="0.25">
      <c r="AQ14284" s="1026"/>
      <c r="AR14284" s="1027"/>
    </row>
    <row r="14285" spans="43:44" x14ac:dyDescent="0.25">
      <c r="AQ14285" s="1026"/>
      <c r="AR14285" s="1027"/>
    </row>
    <row r="14286" spans="43:44" x14ac:dyDescent="0.25">
      <c r="AQ14286" s="1026"/>
      <c r="AR14286" s="1027"/>
    </row>
    <row r="14287" spans="43:44" x14ac:dyDescent="0.25">
      <c r="AQ14287" s="1026"/>
      <c r="AR14287" s="1027"/>
    </row>
    <row r="14288" spans="43:44" x14ac:dyDescent="0.25">
      <c r="AQ14288" s="1026"/>
      <c r="AR14288" s="1027"/>
    </row>
    <row r="14289" spans="43:44" x14ac:dyDescent="0.25">
      <c r="AQ14289" s="1026"/>
      <c r="AR14289" s="1027"/>
    </row>
    <row r="14290" spans="43:44" x14ac:dyDescent="0.25">
      <c r="AQ14290" s="1026"/>
      <c r="AR14290" s="1027"/>
    </row>
    <row r="14291" spans="43:44" x14ac:dyDescent="0.25">
      <c r="AQ14291" s="1026"/>
      <c r="AR14291" s="1027"/>
    </row>
    <row r="14292" spans="43:44" x14ac:dyDescent="0.25">
      <c r="AQ14292" s="1026"/>
      <c r="AR14292" s="1027"/>
    </row>
    <row r="14293" spans="43:44" x14ac:dyDescent="0.25">
      <c r="AQ14293" s="1026"/>
      <c r="AR14293" s="1027"/>
    </row>
    <row r="14294" spans="43:44" x14ac:dyDescent="0.25">
      <c r="AQ14294" s="1026"/>
      <c r="AR14294" s="1027"/>
    </row>
    <row r="14295" spans="43:44" x14ac:dyDescent="0.25">
      <c r="AQ14295" s="1026"/>
      <c r="AR14295" s="1027"/>
    </row>
    <row r="14296" spans="43:44" x14ac:dyDescent="0.25">
      <c r="AQ14296" s="1026"/>
      <c r="AR14296" s="1027"/>
    </row>
    <row r="14297" spans="43:44" x14ac:dyDescent="0.25">
      <c r="AQ14297" s="1026"/>
      <c r="AR14297" s="1027"/>
    </row>
    <row r="14298" spans="43:44" x14ac:dyDescent="0.25">
      <c r="AQ14298" s="1026"/>
      <c r="AR14298" s="1027"/>
    </row>
    <row r="14299" spans="43:44" x14ac:dyDescent="0.25">
      <c r="AQ14299" s="1026"/>
      <c r="AR14299" s="1027"/>
    </row>
    <row r="14300" spans="43:44" x14ac:dyDescent="0.25">
      <c r="AQ14300" s="1026"/>
      <c r="AR14300" s="1027"/>
    </row>
    <row r="14301" spans="43:44" x14ac:dyDescent="0.25">
      <c r="AQ14301" s="1026"/>
      <c r="AR14301" s="1027"/>
    </row>
    <row r="14302" spans="43:44" x14ac:dyDescent="0.25">
      <c r="AQ14302" s="1026"/>
      <c r="AR14302" s="1027"/>
    </row>
    <row r="14303" spans="43:44" x14ac:dyDescent="0.25">
      <c r="AQ14303" s="1026"/>
      <c r="AR14303" s="1027"/>
    </row>
    <row r="14304" spans="43:44" x14ac:dyDescent="0.25">
      <c r="AQ14304" s="1026"/>
      <c r="AR14304" s="1027"/>
    </row>
    <row r="14305" spans="43:44" x14ac:dyDescent="0.25">
      <c r="AQ14305" s="1026"/>
      <c r="AR14305" s="1027"/>
    </row>
    <row r="14306" spans="43:44" x14ac:dyDescent="0.25">
      <c r="AQ14306" s="1026"/>
      <c r="AR14306" s="1027"/>
    </row>
    <row r="14307" spans="43:44" x14ac:dyDescent="0.25">
      <c r="AQ14307" s="1026"/>
      <c r="AR14307" s="1027"/>
    </row>
    <row r="14308" spans="43:44" x14ac:dyDescent="0.25">
      <c r="AQ14308" s="1026"/>
      <c r="AR14308" s="1027"/>
    </row>
    <row r="14309" spans="43:44" x14ac:dyDescent="0.25">
      <c r="AQ14309" s="1026"/>
      <c r="AR14309" s="1027"/>
    </row>
    <row r="14310" spans="43:44" x14ac:dyDescent="0.25">
      <c r="AQ14310" s="1026"/>
      <c r="AR14310" s="1027"/>
    </row>
    <row r="14311" spans="43:44" x14ac:dyDescent="0.25">
      <c r="AQ14311" s="1026"/>
      <c r="AR14311" s="1027"/>
    </row>
    <row r="14312" spans="43:44" x14ac:dyDescent="0.25">
      <c r="AQ14312" s="1026"/>
      <c r="AR14312" s="1027"/>
    </row>
    <row r="14313" spans="43:44" x14ac:dyDescent="0.25">
      <c r="AQ14313" s="1026"/>
      <c r="AR14313" s="1027"/>
    </row>
    <row r="14314" spans="43:44" x14ac:dyDescent="0.25">
      <c r="AQ14314" s="1026"/>
      <c r="AR14314" s="1027"/>
    </row>
    <row r="14315" spans="43:44" x14ac:dyDescent="0.25">
      <c r="AQ14315" s="1026"/>
      <c r="AR14315" s="1027"/>
    </row>
    <row r="14316" spans="43:44" x14ac:dyDescent="0.25">
      <c r="AQ14316" s="1026"/>
      <c r="AR14316" s="1027"/>
    </row>
    <row r="14317" spans="43:44" x14ac:dyDescent="0.25">
      <c r="AQ14317" s="1026"/>
      <c r="AR14317" s="1027"/>
    </row>
    <row r="14318" spans="43:44" x14ac:dyDescent="0.25">
      <c r="AQ14318" s="1026"/>
      <c r="AR14318" s="1027"/>
    </row>
    <row r="14319" spans="43:44" x14ac:dyDescent="0.25">
      <c r="AQ14319" s="1026"/>
      <c r="AR14319" s="1027"/>
    </row>
    <row r="14320" spans="43:44" x14ac:dyDescent="0.25">
      <c r="AQ14320" s="1026"/>
      <c r="AR14320" s="1027"/>
    </row>
    <row r="14321" spans="43:44" x14ac:dyDescent="0.25">
      <c r="AQ14321" s="1026"/>
      <c r="AR14321" s="1027"/>
    </row>
    <row r="14322" spans="43:44" x14ac:dyDescent="0.25">
      <c r="AQ14322" s="1026"/>
      <c r="AR14322" s="1027"/>
    </row>
    <row r="14323" spans="43:44" x14ac:dyDescent="0.25">
      <c r="AQ14323" s="1026"/>
      <c r="AR14323" s="1027"/>
    </row>
    <row r="14324" spans="43:44" x14ac:dyDescent="0.25">
      <c r="AQ14324" s="1026"/>
      <c r="AR14324" s="1027"/>
    </row>
    <row r="14325" spans="43:44" x14ac:dyDescent="0.25">
      <c r="AQ14325" s="1026"/>
      <c r="AR14325" s="1027"/>
    </row>
    <row r="14326" spans="43:44" x14ac:dyDescent="0.25">
      <c r="AQ14326" s="1026"/>
      <c r="AR14326" s="1027"/>
    </row>
    <row r="14327" spans="43:44" x14ac:dyDescent="0.25">
      <c r="AQ14327" s="1026"/>
      <c r="AR14327" s="1027"/>
    </row>
    <row r="14328" spans="43:44" x14ac:dyDescent="0.25">
      <c r="AQ14328" s="1026"/>
      <c r="AR14328" s="1027"/>
    </row>
    <row r="14329" spans="43:44" x14ac:dyDescent="0.25">
      <c r="AQ14329" s="1026"/>
      <c r="AR14329" s="1027"/>
    </row>
    <row r="14330" spans="43:44" x14ac:dyDescent="0.25">
      <c r="AQ14330" s="1026"/>
      <c r="AR14330" s="1027"/>
    </row>
    <row r="14331" spans="43:44" x14ac:dyDescent="0.25">
      <c r="AQ14331" s="1026"/>
      <c r="AR14331" s="1027"/>
    </row>
    <row r="14332" spans="43:44" x14ac:dyDescent="0.25">
      <c r="AQ14332" s="1026"/>
      <c r="AR14332" s="1027"/>
    </row>
    <row r="14333" spans="43:44" x14ac:dyDescent="0.25">
      <c r="AQ14333" s="1026"/>
      <c r="AR14333" s="1027"/>
    </row>
    <row r="14334" spans="43:44" x14ac:dyDescent="0.25">
      <c r="AQ14334" s="1026"/>
      <c r="AR14334" s="1027"/>
    </row>
    <row r="14335" spans="43:44" x14ac:dyDescent="0.25">
      <c r="AQ14335" s="1026"/>
      <c r="AR14335" s="1027"/>
    </row>
    <row r="14336" spans="43:44" x14ac:dyDescent="0.25">
      <c r="AQ14336" s="1026"/>
      <c r="AR14336" s="1027"/>
    </row>
    <row r="14337" spans="43:44" x14ac:dyDescent="0.25">
      <c r="AQ14337" s="1026"/>
      <c r="AR14337" s="1027"/>
    </row>
    <row r="14338" spans="43:44" x14ac:dyDescent="0.25">
      <c r="AQ14338" s="1026"/>
      <c r="AR14338" s="1027"/>
    </row>
    <row r="14339" spans="43:44" x14ac:dyDescent="0.25">
      <c r="AQ14339" s="1026"/>
      <c r="AR14339" s="1027"/>
    </row>
    <row r="14340" spans="43:44" x14ac:dyDescent="0.25">
      <c r="AQ14340" s="1026"/>
      <c r="AR14340" s="1027"/>
    </row>
    <row r="14341" spans="43:44" x14ac:dyDescent="0.25">
      <c r="AQ14341" s="1026"/>
      <c r="AR14341" s="1027"/>
    </row>
    <row r="14342" spans="43:44" x14ac:dyDescent="0.25">
      <c r="AQ14342" s="1026"/>
      <c r="AR14342" s="1027"/>
    </row>
    <row r="14343" spans="43:44" x14ac:dyDescent="0.25">
      <c r="AQ14343" s="1026"/>
      <c r="AR14343" s="1027"/>
    </row>
    <row r="14344" spans="43:44" x14ac:dyDescent="0.25">
      <c r="AQ14344" s="1026"/>
      <c r="AR14344" s="1027"/>
    </row>
    <row r="14345" spans="43:44" x14ac:dyDescent="0.25">
      <c r="AQ14345" s="1026"/>
      <c r="AR14345" s="1027"/>
    </row>
    <row r="14346" spans="43:44" x14ac:dyDescent="0.25">
      <c r="AQ14346" s="1026"/>
      <c r="AR14346" s="1027"/>
    </row>
    <row r="14347" spans="43:44" x14ac:dyDescent="0.25">
      <c r="AQ14347" s="1026"/>
      <c r="AR14347" s="1027"/>
    </row>
    <row r="14348" spans="43:44" x14ac:dyDescent="0.25">
      <c r="AQ14348" s="1026"/>
      <c r="AR14348" s="1027"/>
    </row>
    <row r="14349" spans="43:44" x14ac:dyDescent="0.25">
      <c r="AQ14349" s="1026"/>
      <c r="AR14349" s="1027"/>
    </row>
    <row r="14350" spans="43:44" x14ac:dyDescent="0.25">
      <c r="AQ14350" s="1026"/>
      <c r="AR14350" s="1027"/>
    </row>
    <row r="14351" spans="43:44" x14ac:dyDescent="0.25">
      <c r="AQ14351" s="1026"/>
      <c r="AR14351" s="1027"/>
    </row>
    <row r="14352" spans="43:44" x14ac:dyDescent="0.25">
      <c r="AQ14352" s="1026"/>
      <c r="AR14352" s="1027"/>
    </row>
    <row r="14353" spans="43:44" x14ac:dyDescent="0.25">
      <c r="AQ14353" s="1026"/>
      <c r="AR14353" s="1027"/>
    </row>
    <row r="14354" spans="43:44" x14ac:dyDescent="0.25">
      <c r="AQ14354" s="1026"/>
      <c r="AR14354" s="1027"/>
    </row>
    <row r="14355" spans="43:44" x14ac:dyDescent="0.25">
      <c r="AQ14355" s="1026"/>
      <c r="AR14355" s="1027"/>
    </row>
    <row r="14356" spans="43:44" x14ac:dyDescent="0.25">
      <c r="AQ14356" s="1026"/>
      <c r="AR14356" s="1027"/>
    </row>
    <row r="14357" spans="43:44" x14ac:dyDescent="0.25">
      <c r="AQ14357" s="1026"/>
      <c r="AR14357" s="1027"/>
    </row>
    <row r="14358" spans="43:44" x14ac:dyDescent="0.25">
      <c r="AQ14358" s="1026"/>
      <c r="AR14358" s="1027"/>
    </row>
    <row r="14359" spans="43:44" x14ac:dyDescent="0.25">
      <c r="AQ14359" s="1026"/>
      <c r="AR14359" s="1027"/>
    </row>
    <row r="14360" spans="43:44" x14ac:dyDescent="0.25">
      <c r="AQ14360" s="1026"/>
      <c r="AR14360" s="1027"/>
    </row>
    <row r="14361" spans="43:44" x14ac:dyDescent="0.25">
      <c r="AQ14361" s="1026"/>
      <c r="AR14361" s="1027"/>
    </row>
    <row r="14362" spans="43:44" x14ac:dyDescent="0.25">
      <c r="AQ14362" s="1026"/>
      <c r="AR14362" s="1027"/>
    </row>
    <row r="14363" spans="43:44" x14ac:dyDescent="0.25">
      <c r="AQ14363" s="1026"/>
      <c r="AR14363" s="1027"/>
    </row>
    <row r="14364" spans="43:44" x14ac:dyDescent="0.25">
      <c r="AQ14364" s="1026"/>
      <c r="AR14364" s="1027"/>
    </row>
    <row r="14365" spans="43:44" x14ac:dyDescent="0.25">
      <c r="AQ14365" s="1026"/>
      <c r="AR14365" s="1027"/>
    </row>
    <row r="14366" spans="43:44" x14ac:dyDescent="0.25">
      <c r="AQ14366" s="1026"/>
      <c r="AR14366" s="1027"/>
    </row>
    <row r="14367" spans="43:44" x14ac:dyDescent="0.25">
      <c r="AQ14367" s="1026"/>
      <c r="AR14367" s="1027"/>
    </row>
    <row r="14368" spans="43:44" x14ac:dyDescent="0.25">
      <c r="AQ14368" s="1026"/>
      <c r="AR14368" s="1027"/>
    </row>
    <row r="14369" spans="43:44" x14ac:dyDescent="0.25">
      <c r="AQ14369" s="1026"/>
      <c r="AR14369" s="1027"/>
    </row>
    <row r="14370" spans="43:44" x14ac:dyDescent="0.25">
      <c r="AQ14370" s="1026"/>
      <c r="AR14370" s="1027"/>
    </row>
    <row r="14371" spans="43:44" x14ac:dyDescent="0.25">
      <c r="AQ14371" s="1026"/>
      <c r="AR14371" s="1027"/>
    </row>
    <row r="14372" spans="43:44" x14ac:dyDescent="0.25">
      <c r="AQ14372" s="1026"/>
      <c r="AR14372" s="1027"/>
    </row>
    <row r="14373" spans="43:44" x14ac:dyDescent="0.25">
      <c r="AQ14373" s="1026"/>
      <c r="AR14373" s="1027"/>
    </row>
    <row r="14374" spans="43:44" x14ac:dyDescent="0.25">
      <c r="AQ14374" s="1026"/>
      <c r="AR14374" s="1027"/>
    </row>
    <row r="14375" spans="43:44" x14ac:dyDescent="0.25">
      <c r="AQ14375" s="1026"/>
      <c r="AR14375" s="1027"/>
    </row>
    <row r="14376" spans="43:44" x14ac:dyDescent="0.25">
      <c r="AQ14376" s="1026"/>
      <c r="AR14376" s="1027"/>
    </row>
    <row r="14377" spans="43:44" x14ac:dyDescent="0.25">
      <c r="AQ14377" s="1026"/>
      <c r="AR14377" s="1027"/>
    </row>
    <row r="14378" spans="43:44" x14ac:dyDescent="0.25">
      <c r="AQ14378" s="1026"/>
      <c r="AR14378" s="1027"/>
    </row>
    <row r="14379" spans="43:44" x14ac:dyDescent="0.25">
      <c r="AQ14379" s="1026"/>
      <c r="AR14379" s="1027"/>
    </row>
    <row r="14380" spans="43:44" x14ac:dyDescent="0.25">
      <c r="AQ14380" s="1026"/>
      <c r="AR14380" s="1027"/>
    </row>
    <row r="14381" spans="43:44" x14ac:dyDescent="0.25">
      <c r="AQ14381" s="1026"/>
      <c r="AR14381" s="1027"/>
    </row>
    <row r="14382" spans="43:44" x14ac:dyDescent="0.25">
      <c r="AQ14382" s="1026"/>
      <c r="AR14382" s="1027"/>
    </row>
    <row r="14383" spans="43:44" x14ac:dyDescent="0.25">
      <c r="AQ14383" s="1026"/>
      <c r="AR14383" s="1027"/>
    </row>
    <row r="14384" spans="43:44" x14ac:dyDescent="0.25">
      <c r="AQ14384" s="1026"/>
      <c r="AR14384" s="1027"/>
    </row>
    <row r="14385" spans="43:44" x14ac:dyDescent="0.25">
      <c r="AQ14385" s="1026"/>
      <c r="AR14385" s="1027"/>
    </row>
    <row r="14386" spans="43:44" x14ac:dyDescent="0.25">
      <c r="AQ14386" s="1026"/>
      <c r="AR14386" s="1027"/>
    </row>
    <row r="14387" spans="43:44" x14ac:dyDescent="0.25">
      <c r="AQ14387" s="1026"/>
      <c r="AR14387" s="1027"/>
    </row>
    <row r="14388" spans="43:44" x14ac:dyDescent="0.25">
      <c r="AQ14388" s="1026"/>
      <c r="AR14388" s="1027"/>
    </row>
    <row r="14389" spans="43:44" x14ac:dyDescent="0.25">
      <c r="AQ14389" s="1026"/>
      <c r="AR14389" s="1027"/>
    </row>
    <row r="14390" spans="43:44" x14ac:dyDescent="0.25">
      <c r="AQ14390" s="1026"/>
      <c r="AR14390" s="1027"/>
    </row>
    <row r="14391" spans="43:44" x14ac:dyDescent="0.25">
      <c r="AQ14391" s="1026"/>
      <c r="AR14391" s="1027"/>
    </row>
    <row r="14392" spans="43:44" x14ac:dyDescent="0.25">
      <c r="AQ14392" s="1026"/>
      <c r="AR14392" s="1027"/>
    </row>
    <row r="14393" spans="43:44" x14ac:dyDescent="0.25">
      <c r="AQ14393" s="1026"/>
      <c r="AR14393" s="1027"/>
    </row>
    <row r="14394" spans="43:44" x14ac:dyDescent="0.25">
      <c r="AQ14394" s="1026"/>
      <c r="AR14394" s="1027"/>
    </row>
    <row r="14395" spans="43:44" x14ac:dyDescent="0.25">
      <c r="AQ14395" s="1026"/>
      <c r="AR14395" s="1027"/>
    </row>
    <row r="14396" spans="43:44" x14ac:dyDescent="0.25">
      <c r="AQ14396" s="1026"/>
      <c r="AR14396" s="1027"/>
    </row>
    <row r="14397" spans="43:44" x14ac:dyDescent="0.25">
      <c r="AQ14397" s="1026"/>
      <c r="AR14397" s="1027"/>
    </row>
    <row r="14398" spans="43:44" x14ac:dyDescent="0.25">
      <c r="AQ14398" s="1026"/>
      <c r="AR14398" s="1027"/>
    </row>
    <row r="14399" spans="43:44" x14ac:dyDescent="0.25">
      <c r="AQ14399" s="1026"/>
      <c r="AR14399" s="1027"/>
    </row>
    <row r="14400" spans="43:44" x14ac:dyDescent="0.25">
      <c r="AQ14400" s="1026"/>
      <c r="AR14400" s="1027"/>
    </row>
    <row r="14401" spans="43:44" x14ac:dyDescent="0.25">
      <c r="AQ14401" s="1026"/>
      <c r="AR14401" s="1027"/>
    </row>
    <row r="14402" spans="43:44" x14ac:dyDescent="0.25">
      <c r="AQ14402" s="1026"/>
      <c r="AR14402" s="1027"/>
    </row>
    <row r="14403" spans="43:44" x14ac:dyDescent="0.25">
      <c r="AQ14403" s="1026"/>
      <c r="AR14403" s="1027"/>
    </row>
    <row r="14404" spans="43:44" x14ac:dyDescent="0.25">
      <c r="AQ14404" s="1026"/>
      <c r="AR14404" s="1027"/>
    </row>
    <row r="14405" spans="43:44" x14ac:dyDescent="0.25">
      <c r="AQ14405" s="1026"/>
      <c r="AR14405" s="1027"/>
    </row>
    <row r="14406" spans="43:44" x14ac:dyDescent="0.25">
      <c r="AQ14406" s="1026"/>
      <c r="AR14406" s="1027"/>
    </row>
    <row r="14407" spans="43:44" x14ac:dyDescent="0.25">
      <c r="AQ14407" s="1026"/>
      <c r="AR14407" s="1027"/>
    </row>
    <row r="14408" spans="43:44" x14ac:dyDescent="0.25">
      <c r="AQ14408" s="1026"/>
      <c r="AR14408" s="1027"/>
    </row>
    <row r="14409" spans="43:44" x14ac:dyDescent="0.25">
      <c r="AQ14409" s="1026"/>
      <c r="AR14409" s="1027"/>
    </row>
    <row r="14410" spans="43:44" x14ac:dyDescent="0.25">
      <c r="AQ14410" s="1026"/>
      <c r="AR14410" s="1027"/>
    </row>
    <row r="14411" spans="43:44" x14ac:dyDescent="0.25">
      <c r="AQ14411" s="1026"/>
      <c r="AR14411" s="1027"/>
    </row>
    <row r="14412" spans="43:44" x14ac:dyDescent="0.25">
      <c r="AQ14412" s="1026"/>
      <c r="AR14412" s="1027"/>
    </row>
    <row r="14413" spans="43:44" x14ac:dyDescent="0.25">
      <c r="AQ14413" s="1026"/>
      <c r="AR14413" s="1027"/>
    </row>
    <row r="14414" spans="43:44" x14ac:dyDescent="0.25">
      <c r="AQ14414" s="1026"/>
      <c r="AR14414" s="1027"/>
    </row>
    <row r="14415" spans="43:44" x14ac:dyDescent="0.25">
      <c r="AQ14415" s="1026"/>
      <c r="AR14415" s="1027"/>
    </row>
    <row r="14416" spans="43:44" x14ac:dyDescent="0.25">
      <c r="AQ14416" s="1026"/>
      <c r="AR14416" s="1027"/>
    </row>
    <row r="14417" spans="43:44" x14ac:dyDescent="0.25">
      <c r="AQ14417" s="1026"/>
      <c r="AR14417" s="1027"/>
    </row>
    <row r="14418" spans="43:44" x14ac:dyDescent="0.25">
      <c r="AQ14418" s="1026"/>
      <c r="AR14418" s="1027"/>
    </row>
    <row r="14419" spans="43:44" x14ac:dyDescent="0.25">
      <c r="AQ14419" s="1026"/>
      <c r="AR14419" s="1027"/>
    </row>
    <row r="14420" spans="43:44" x14ac:dyDescent="0.25">
      <c r="AQ14420" s="1026"/>
      <c r="AR14420" s="1027"/>
    </row>
    <row r="14421" spans="43:44" x14ac:dyDescent="0.25">
      <c r="AQ14421" s="1026"/>
      <c r="AR14421" s="1027"/>
    </row>
    <row r="14422" spans="43:44" x14ac:dyDescent="0.25">
      <c r="AQ14422" s="1026"/>
      <c r="AR14422" s="1027"/>
    </row>
    <row r="14423" spans="43:44" x14ac:dyDescent="0.25">
      <c r="AQ14423" s="1026"/>
      <c r="AR14423" s="1027"/>
    </row>
    <row r="14424" spans="43:44" x14ac:dyDescent="0.25">
      <c r="AQ14424" s="1026"/>
      <c r="AR14424" s="1027"/>
    </row>
    <row r="14425" spans="43:44" x14ac:dyDescent="0.25">
      <c r="AQ14425" s="1026"/>
      <c r="AR14425" s="1027"/>
    </row>
    <row r="14426" spans="43:44" x14ac:dyDescent="0.25">
      <c r="AQ14426" s="1026"/>
      <c r="AR14426" s="1027"/>
    </row>
    <row r="14427" spans="43:44" x14ac:dyDescent="0.25">
      <c r="AQ14427" s="1026"/>
      <c r="AR14427" s="1027"/>
    </row>
    <row r="14428" spans="43:44" x14ac:dyDescent="0.25">
      <c r="AQ14428" s="1026"/>
      <c r="AR14428" s="1027"/>
    </row>
    <row r="14429" spans="43:44" x14ac:dyDescent="0.25">
      <c r="AQ14429" s="1026"/>
      <c r="AR14429" s="1027"/>
    </row>
    <row r="14430" spans="43:44" x14ac:dyDescent="0.25">
      <c r="AQ14430" s="1026"/>
      <c r="AR14430" s="1027"/>
    </row>
    <row r="14431" spans="43:44" x14ac:dyDescent="0.25">
      <c r="AQ14431" s="1026"/>
      <c r="AR14431" s="1027"/>
    </row>
    <row r="14432" spans="43:44" x14ac:dyDescent="0.25">
      <c r="AQ14432" s="1026"/>
      <c r="AR14432" s="1027"/>
    </row>
    <row r="14433" spans="43:44" x14ac:dyDescent="0.25">
      <c r="AQ14433" s="1026"/>
      <c r="AR14433" s="1027"/>
    </row>
    <row r="14434" spans="43:44" x14ac:dyDescent="0.25">
      <c r="AQ14434" s="1026"/>
      <c r="AR14434" s="1027"/>
    </row>
    <row r="14435" spans="43:44" x14ac:dyDescent="0.25">
      <c r="AQ14435" s="1026"/>
      <c r="AR14435" s="1027"/>
    </row>
    <row r="14436" spans="43:44" x14ac:dyDescent="0.25">
      <c r="AQ14436" s="1026"/>
      <c r="AR14436" s="1027"/>
    </row>
    <row r="14437" spans="43:44" x14ac:dyDescent="0.25">
      <c r="AQ14437" s="1026"/>
      <c r="AR14437" s="1027"/>
    </row>
    <row r="14438" spans="43:44" x14ac:dyDescent="0.25">
      <c r="AQ14438" s="1026"/>
      <c r="AR14438" s="1027"/>
    </row>
    <row r="14439" spans="43:44" x14ac:dyDescent="0.25">
      <c r="AQ14439" s="1026"/>
      <c r="AR14439" s="1027"/>
    </row>
    <row r="14440" spans="43:44" x14ac:dyDescent="0.25">
      <c r="AQ14440" s="1026"/>
      <c r="AR14440" s="1027"/>
    </row>
    <row r="14441" spans="43:44" x14ac:dyDescent="0.25">
      <c r="AQ14441" s="1026"/>
      <c r="AR14441" s="1027"/>
    </row>
    <row r="14442" spans="43:44" x14ac:dyDescent="0.25">
      <c r="AQ14442" s="1026"/>
      <c r="AR14442" s="1027"/>
    </row>
    <row r="14443" spans="43:44" x14ac:dyDescent="0.25">
      <c r="AQ14443" s="1026"/>
      <c r="AR14443" s="1027"/>
    </row>
    <row r="14444" spans="43:44" x14ac:dyDescent="0.25">
      <c r="AQ14444" s="1026"/>
      <c r="AR14444" s="1027"/>
    </row>
    <row r="14445" spans="43:44" x14ac:dyDescent="0.25">
      <c r="AQ14445" s="1026"/>
      <c r="AR14445" s="1027"/>
    </row>
    <row r="14446" spans="43:44" x14ac:dyDescent="0.25">
      <c r="AQ14446" s="1026"/>
      <c r="AR14446" s="1027"/>
    </row>
    <row r="14447" spans="43:44" x14ac:dyDescent="0.25">
      <c r="AQ14447" s="1026"/>
      <c r="AR14447" s="1027"/>
    </row>
    <row r="14448" spans="43:44" x14ac:dyDescent="0.25">
      <c r="AQ14448" s="1026"/>
      <c r="AR14448" s="1027"/>
    </row>
    <row r="14449" spans="43:44" x14ac:dyDescent="0.25">
      <c r="AQ14449" s="1026"/>
      <c r="AR14449" s="1027"/>
    </row>
    <row r="14450" spans="43:44" x14ac:dyDescent="0.25">
      <c r="AQ14450" s="1026"/>
      <c r="AR14450" s="1027"/>
    </row>
    <row r="14451" spans="43:44" x14ac:dyDescent="0.25">
      <c r="AQ14451" s="1026"/>
      <c r="AR14451" s="1027"/>
    </row>
    <row r="14452" spans="43:44" x14ac:dyDescent="0.25">
      <c r="AQ14452" s="1026"/>
      <c r="AR14452" s="1027"/>
    </row>
    <row r="14453" spans="43:44" x14ac:dyDescent="0.25">
      <c r="AQ14453" s="1026"/>
      <c r="AR14453" s="1027"/>
    </row>
    <row r="14454" spans="43:44" x14ac:dyDescent="0.25">
      <c r="AQ14454" s="1026"/>
      <c r="AR14454" s="1027"/>
    </row>
    <row r="14455" spans="43:44" x14ac:dyDescent="0.25">
      <c r="AQ14455" s="1026"/>
      <c r="AR14455" s="1027"/>
    </row>
    <row r="14456" spans="43:44" x14ac:dyDescent="0.25">
      <c r="AQ14456" s="1026"/>
      <c r="AR14456" s="1027"/>
    </row>
    <row r="14457" spans="43:44" x14ac:dyDescent="0.25">
      <c r="AQ14457" s="1026"/>
      <c r="AR14457" s="1027"/>
    </row>
    <row r="14458" spans="43:44" x14ac:dyDescent="0.25">
      <c r="AQ14458" s="1026"/>
      <c r="AR14458" s="1027"/>
    </row>
    <row r="14459" spans="43:44" x14ac:dyDescent="0.25">
      <c r="AQ14459" s="1026"/>
      <c r="AR14459" s="1027"/>
    </row>
    <row r="14460" spans="43:44" x14ac:dyDescent="0.25">
      <c r="AQ14460" s="1026"/>
      <c r="AR14460" s="1027"/>
    </row>
    <row r="14461" spans="43:44" x14ac:dyDescent="0.25">
      <c r="AQ14461" s="1026"/>
      <c r="AR14461" s="1027"/>
    </row>
    <row r="14462" spans="43:44" x14ac:dyDescent="0.25">
      <c r="AQ14462" s="1026"/>
      <c r="AR14462" s="1027"/>
    </row>
    <row r="14463" spans="43:44" x14ac:dyDescent="0.25">
      <c r="AQ14463" s="1026"/>
      <c r="AR14463" s="1027"/>
    </row>
    <row r="14464" spans="43:44" x14ac:dyDescent="0.25">
      <c r="AQ14464" s="1026"/>
      <c r="AR14464" s="1027"/>
    </row>
    <row r="14465" spans="43:44" x14ac:dyDescent="0.25">
      <c r="AQ14465" s="1026"/>
      <c r="AR14465" s="1027"/>
    </row>
    <row r="14466" spans="43:44" x14ac:dyDescent="0.25">
      <c r="AQ14466" s="1026"/>
      <c r="AR14466" s="1027"/>
    </row>
    <row r="14467" spans="43:44" x14ac:dyDescent="0.25">
      <c r="AQ14467" s="1026"/>
      <c r="AR14467" s="1027"/>
    </row>
    <row r="14468" spans="43:44" x14ac:dyDescent="0.25">
      <c r="AQ14468" s="1026"/>
      <c r="AR14468" s="1027"/>
    </row>
    <row r="14469" spans="43:44" x14ac:dyDescent="0.25">
      <c r="AQ14469" s="1026"/>
      <c r="AR14469" s="1027"/>
    </row>
    <row r="14470" spans="43:44" x14ac:dyDescent="0.25">
      <c r="AQ14470" s="1026"/>
      <c r="AR14470" s="1027"/>
    </row>
    <row r="14471" spans="43:44" x14ac:dyDescent="0.25">
      <c r="AQ14471" s="1026"/>
      <c r="AR14471" s="1027"/>
    </row>
    <row r="14472" spans="43:44" x14ac:dyDescent="0.25">
      <c r="AQ14472" s="1026"/>
      <c r="AR14472" s="1027"/>
    </row>
    <row r="14473" spans="43:44" x14ac:dyDescent="0.25">
      <c r="AQ14473" s="1026"/>
      <c r="AR14473" s="1027"/>
    </row>
    <row r="14474" spans="43:44" x14ac:dyDescent="0.25">
      <c r="AQ14474" s="1026"/>
      <c r="AR14474" s="1027"/>
    </row>
    <row r="14475" spans="43:44" x14ac:dyDescent="0.25">
      <c r="AQ14475" s="1026"/>
      <c r="AR14475" s="1027"/>
    </row>
    <row r="14476" spans="43:44" x14ac:dyDescent="0.25">
      <c r="AQ14476" s="1026"/>
      <c r="AR14476" s="1027"/>
    </row>
    <row r="14477" spans="43:44" x14ac:dyDescent="0.25">
      <c r="AQ14477" s="1026"/>
      <c r="AR14477" s="1027"/>
    </row>
    <row r="14478" spans="43:44" x14ac:dyDescent="0.25">
      <c r="AQ14478" s="1026"/>
      <c r="AR14478" s="1027"/>
    </row>
    <row r="14479" spans="43:44" x14ac:dyDescent="0.25">
      <c r="AQ14479" s="1026"/>
      <c r="AR14479" s="1027"/>
    </row>
    <row r="14480" spans="43:44" x14ac:dyDescent="0.25">
      <c r="AQ14480" s="1026"/>
      <c r="AR14480" s="1027"/>
    </row>
    <row r="14481" spans="43:44" x14ac:dyDescent="0.25">
      <c r="AQ14481" s="1026"/>
      <c r="AR14481" s="1027"/>
    </row>
    <row r="14482" spans="43:44" x14ac:dyDescent="0.25">
      <c r="AQ14482" s="1026"/>
      <c r="AR14482" s="1027"/>
    </row>
    <row r="14483" spans="43:44" x14ac:dyDescent="0.25">
      <c r="AQ14483" s="1026"/>
      <c r="AR14483" s="1027"/>
    </row>
    <row r="14484" spans="43:44" x14ac:dyDescent="0.25">
      <c r="AQ14484" s="1026"/>
      <c r="AR14484" s="1027"/>
    </row>
    <row r="14485" spans="43:44" x14ac:dyDescent="0.25">
      <c r="AQ14485" s="1026"/>
      <c r="AR14485" s="1027"/>
    </row>
    <row r="14486" spans="43:44" x14ac:dyDescent="0.25">
      <c r="AQ14486" s="1026"/>
      <c r="AR14486" s="1027"/>
    </row>
    <row r="14487" spans="43:44" x14ac:dyDescent="0.25">
      <c r="AQ14487" s="1026"/>
      <c r="AR14487" s="1027"/>
    </row>
    <row r="14488" spans="43:44" x14ac:dyDescent="0.25">
      <c r="AQ14488" s="1026"/>
      <c r="AR14488" s="1027"/>
    </row>
    <row r="14489" spans="43:44" x14ac:dyDescent="0.25">
      <c r="AQ14489" s="1026"/>
      <c r="AR14489" s="1027"/>
    </row>
    <row r="14490" spans="43:44" x14ac:dyDescent="0.25">
      <c r="AQ14490" s="1026"/>
      <c r="AR14490" s="1027"/>
    </row>
    <row r="14491" spans="43:44" x14ac:dyDescent="0.25">
      <c r="AQ14491" s="1026"/>
      <c r="AR14491" s="1027"/>
    </row>
    <row r="14492" spans="43:44" x14ac:dyDescent="0.25">
      <c r="AQ14492" s="1026"/>
      <c r="AR14492" s="1027"/>
    </row>
    <row r="14493" spans="43:44" x14ac:dyDescent="0.25">
      <c r="AQ14493" s="1026"/>
      <c r="AR14493" s="1027"/>
    </row>
    <row r="14494" spans="43:44" x14ac:dyDescent="0.25">
      <c r="AQ14494" s="1026"/>
      <c r="AR14494" s="1027"/>
    </row>
    <row r="14495" spans="43:44" x14ac:dyDescent="0.25">
      <c r="AQ14495" s="1026"/>
      <c r="AR14495" s="1027"/>
    </row>
    <row r="14496" spans="43:44" x14ac:dyDescent="0.25">
      <c r="AQ14496" s="1026"/>
      <c r="AR14496" s="1027"/>
    </row>
    <row r="14497" spans="43:44" x14ac:dyDescent="0.25">
      <c r="AQ14497" s="1026"/>
      <c r="AR14497" s="1027"/>
    </row>
    <row r="14498" spans="43:44" x14ac:dyDescent="0.25">
      <c r="AQ14498" s="1026"/>
      <c r="AR14498" s="1027"/>
    </row>
    <row r="14499" spans="43:44" x14ac:dyDescent="0.25">
      <c r="AQ14499" s="1026"/>
      <c r="AR14499" s="1027"/>
    </row>
    <row r="14500" spans="43:44" x14ac:dyDescent="0.25">
      <c r="AQ14500" s="1026"/>
      <c r="AR14500" s="1027"/>
    </row>
    <row r="14501" spans="43:44" x14ac:dyDescent="0.25">
      <c r="AQ14501" s="1026"/>
      <c r="AR14501" s="1027"/>
    </row>
    <row r="14502" spans="43:44" x14ac:dyDescent="0.25">
      <c r="AQ14502" s="1026"/>
      <c r="AR14502" s="1027"/>
    </row>
    <row r="14503" spans="43:44" x14ac:dyDescent="0.25">
      <c r="AQ14503" s="1026"/>
      <c r="AR14503" s="1027"/>
    </row>
    <row r="14504" spans="43:44" x14ac:dyDescent="0.25">
      <c r="AQ14504" s="1026"/>
      <c r="AR14504" s="1027"/>
    </row>
    <row r="14505" spans="43:44" x14ac:dyDescent="0.25">
      <c r="AQ14505" s="1026"/>
      <c r="AR14505" s="1027"/>
    </row>
    <row r="14506" spans="43:44" x14ac:dyDescent="0.25">
      <c r="AQ14506" s="1026"/>
      <c r="AR14506" s="1027"/>
    </row>
    <row r="14507" spans="43:44" x14ac:dyDescent="0.25">
      <c r="AQ14507" s="1026"/>
      <c r="AR14507" s="1027"/>
    </row>
    <row r="14508" spans="43:44" x14ac:dyDescent="0.25">
      <c r="AQ14508" s="1026"/>
      <c r="AR14508" s="1027"/>
    </row>
    <row r="14509" spans="43:44" x14ac:dyDescent="0.25">
      <c r="AQ14509" s="1026"/>
      <c r="AR14509" s="1027"/>
    </row>
    <row r="14510" spans="43:44" x14ac:dyDescent="0.25">
      <c r="AQ14510" s="1026"/>
      <c r="AR14510" s="1027"/>
    </row>
    <row r="14511" spans="43:44" x14ac:dyDescent="0.25">
      <c r="AQ14511" s="1026"/>
      <c r="AR14511" s="1027"/>
    </row>
    <row r="14512" spans="43:44" x14ac:dyDescent="0.25">
      <c r="AQ14512" s="1026"/>
      <c r="AR14512" s="1027"/>
    </row>
    <row r="14513" spans="43:44" x14ac:dyDescent="0.25">
      <c r="AQ14513" s="1026"/>
      <c r="AR14513" s="1027"/>
    </row>
    <row r="14514" spans="43:44" x14ac:dyDescent="0.25">
      <c r="AQ14514" s="1026"/>
      <c r="AR14514" s="1027"/>
    </row>
    <row r="14515" spans="43:44" x14ac:dyDescent="0.25">
      <c r="AQ14515" s="1026"/>
      <c r="AR14515" s="1027"/>
    </row>
    <row r="14516" spans="43:44" x14ac:dyDescent="0.25">
      <c r="AQ14516" s="1026"/>
      <c r="AR14516" s="1027"/>
    </row>
    <row r="14517" spans="43:44" x14ac:dyDescent="0.25">
      <c r="AQ14517" s="1026"/>
      <c r="AR14517" s="1027"/>
    </row>
    <row r="14518" spans="43:44" x14ac:dyDescent="0.25">
      <c r="AQ14518" s="1026"/>
      <c r="AR14518" s="1027"/>
    </row>
    <row r="14519" spans="43:44" x14ac:dyDescent="0.25">
      <c r="AQ14519" s="1026"/>
      <c r="AR14519" s="1027"/>
    </row>
    <row r="14520" spans="43:44" x14ac:dyDescent="0.25">
      <c r="AQ14520" s="1026"/>
      <c r="AR14520" s="1027"/>
    </row>
    <row r="14521" spans="43:44" x14ac:dyDescent="0.25">
      <c r="AQ14521" s="1026"/>
      <c r="AR14521" s="1027"/>
    </row>
    <row r="14522" spans="43:44" x14ac:dyDescent="0.25">
      <c r="AQ14522" s="1026"/>
      <c r="AR14522" s="1027"/>
    </row>
    <row r="14523" spans="43:44" x14ac:dyDescent="0.25">
      <c r="AQ14523" s="1026"/>
      <c r="AR14523" s="1027"/>
    </row>
    <row r="14524" spans="43:44" x14ac:dyDescent="0.25">
      <c r="AQ14524" s="1026"/>
      <c r="AR14524" s="1027"/>
    </row>
    <row r="14525" spans="43:44" x14ac:dyDescent="0.25">
      <c r="AQ14525" s="1026"/>
      <c r="AR14525" s="1027"/>
    </row>
    <row r="14526" spans="43:44" x14ac:dyDescent="0.25">
      <c r="AQ14526" s="1026"/>
      <c r="AR14526" s="1027"/>
    </row>
    <row r="14527" spans="43:44" x14ac:dyDescent="0.25">
      <c r="AQ14527" s="1026"/>
      <c r="AR14527" s="1027"/>
    </row>
    <row r="14528" spans="43:44" x14ac:dyDescent="0.25">
      <c r="AQ14528" s="1026"/>
      <c r="AR14528" s="1027"/>
    </row>
    <row r="14529" spans="43:44" x14ac:dyDescent="0.25">
      <c r="AQ14529" s="1026"/>
      <c r="AR14529" s="1027"/>
    </row>
    <row r="14530" spans="43:44" x14ac:dyDescent="0.25">
      <c r="AQ14530" s="1026"/>
      <c r="AR14530" s="1027"/>
    </row>
    <row r="14531" spans="43:44" x14ac:dyDescent="0.25">
      <c r="AQ14531" s="1026"/>
      <c r="AR14531" s="1027"/>
    </row>
    <row r="14532" spans="43:44" x14ac:dyDescent="0.25">
      <c r="AQ14532" s="1026"/>
      <c r="AR14532" s="1027"/>
    </row>
    <row r="14533" spans="43:44" x14ac:dyDescent="0.25">
      <c r="AQ14533" s="1026"/>
      <c r="AR14533" s="1027"/>
    </row>
    <row r="14534" spans="43:44" x14ac:dyDescent="0.25">
      <c r="AQ14534" s="1026"/>
      <c r="AR14534" s="1027"/>
    </row>
    <row r="14535" spans="43:44" x14ac:dyDescent="0.25">
      <c r="AQ14535" s="1026"/>
      <c r="AR14535" s="1027"/>
    </row>
    <row r="14536" spans="43:44" x14ac:dyDescent="0.25">
      <c r="AQ14536" s="1026"/>
      <c r="AR14536" s="1027"/>
    </row>
    <row r="14537" spans="43:44" x14ac:dyDescent="0.25">
      <c r="AQ14537" s="1026"/>
      <c r="AR14537" s="1027"/>
    </row>
    <row r="14538" spans="43:44" x14ac:dyDescent="0.25">
      <c r="AQ14538" s="1026"/>
      <c r="AR14538" s="1027"/>
    </row>
    <row r="14539" spans="43:44" x14ac:dyDescent="0.25">
      <c r="AQ14539" s="1026"/>
      <c r="AR14539" s="1027"/>
    </row>
    <row r="14540" spans="43:44" x14ac:dyDescent="0.25">
      <c r="AQ14540" s="1026"/>
      <c r="AR14540" s="1027"/>
    </row>
    <row r="14541" spans="43:44" x14ac:dyDescent="0.25">
      <c r="AQ14541" s="1026"/>
      <c r="AR14541" s="1027"/>
    </row>
    <row r="14542" spans="43:44" x14ac:dyDescent="0.25">
      <c r="AQ14542" s="1026"/>
      <c r="AR14542" s="1027"/>
    </row>
    <row r="14543" spans="43:44" x14ac:dyDescent="0.25">
      <c r="AQ14543" s="1026"/>
      <c r="AR14543" s="1027"/>
    </row>
    <row r="14544" spans="43:44" x14ac:dyDescent="0.25">
      <c r="AQ14544" s="1026"/>
      <c r="AR14544" s="1027"/>
    </row>
    <row r="14545" spans="43:44" x14ac:dyDescent="0.25">
      <c r="AQ14545" s="1026"/>
      <c r="AR14545" s="1027"/>
    </row>
    <row r="14546" spans="43:44" x14ac:dyDescent="0.25">
      <c r="AQ14546" s="1026"/>
      <c r="AR14546" s="1027"/>
    </row>
    <row r="14547" spans="43:44" x14ac:dyDescent="0.25">
      <c r="AQ14547" s="1026"/>
      <c r="AR14547" s="1027"/>
    </row>
    <row r="14548" spans="43:44" x14ac:dyDescent="0.25">
      <c r="AQ14548" s="1026"/>
      <c r="AR14548" s="1027"/>
    </row>
    <row r="14549" spans="43:44" x14ac:dyDescent="0.25">
      <c r="AQ14549" s="1026"/>
      <c r="AR14549" s="1027"/>
    </row>
    <row r="14550" spans="43:44" x14ac:dyDescent="0.25">
      <c r="AQ14550" s="1026"/>
      <c r="AR14550" s="1027"/>
    </row>
    <row r="14551" spans="43:44" x14ac:dyDescent="0.25">
      <c r="AQ14551" s="1026"/>
      <c r="AR14551" s="1027"/>
    </row>
    <row r="14552" spans="43:44" x14ac:dyDescent="0.25">
      <c r="AQ14552" s="1026"/>
      <c r="AR14552" s="1027"/>
    </row>
    <row r="14553" spans="43:44" x14ac:dyDescent="0.25">
      <c r="AQ14553" s="1026"/>
      <c r="AR14553" s="1027"/>
    </row>
    <row r="14554" spans="43:44" x14ac:dyDescent="0.25">
      <c r="AQ14554" s="1026"/>
      <c r="AR14554" s="1027"/>
    </row>
    <row r="14555" spans="43:44" x14ac:dyDescent="0.25">
      <c r="AQ14555" s="1026"/>
      <c r="AR14555" s="1027"/>
    </row>
    <row r="14556" spans="43:44" x14ac:dyDescent="0.25">
      <c r="AQ14556" s="1026"/>
      <c r="AR14556" s="1027"/>
    </row>
    <row r="14557" spans="43:44" x14ac:dyDescent="0.25">
      <c r="AQ14557" s="1026"/>
      <c r="AR14557" s="1027"/>
    </row>
    <row r="14558" spans="43:44" x14ac:dyDescent="0.25">
      <c r="AQ14558" s="1026"/>
      <c r="AR14558" s="1027"/>
    </row>
    <row r="14559" spans="43:44" x14ac:dyDescent="0.25">
      <c r="AQ14559" s="1026"/>
      <c r="AR14559" s="1027"/>
    </row>
    <row r="14560" spans="43:44" x14ac:dyDescent="0.25">
      <c r="AQ14560" s="1026"/>
      <c r="AR14560" s="1027"/>
    </row>
    <row r="14561" spans="43:44" x14ac:dyDescent="0.25">
      <c r="AQ14561" s="1026"/>
      <c r="AR14561" s="1027"/>
    </row>
    <row r="14562" spans="43:44" x14ac:dyDescent="0.25">
      <c r="AQ14562" s="1026"/>
      <c r="AR14562" s="1027"/>
    </row>
    <row r="14563" spans="43:44" x14ac:dyDescent="0.25">
      <c r="AQ14563" s="1026"/>
      <c r="AR14563" s="1027"/>
    </row>
    <row r="14564" spans="43:44" x14ac:dyDescent="0.25">
      <c r="AQ14564" s="1026"/>
      <c r="AR14564" s="1027"/>
    </row>
    <row r="14565" spans="43:44" x14ac:dyDescent="0.25">
      <c r="AQ14565" s="1026"/>
      <c r="AR14565" s="1027"/>
    </row>
    <row r="14566" spans="43:44" x14ac:dyDescent="0.25">
      <c r="AQ14566" s="1026"/>
      <c r="AR14566" s="1027"/>
    </row>
    <row r="14567" spans="43:44" x14ac:dyDescent="0.25">
      <c r="AQ14567" s="1026"/>
      <c r="AR14567" s="1027"/>
    </row>
    <row r="14568" spans="43:44" x14ac:dyDescent="0.25">
      <c r="AQ14568" s="1026"/>
      <c r="AR14568" s="1027"/>
    </row>
    <row r="14569" spans="43:44" x14ac:dyDescent="0.25">
      <c r="AQ14569" s="1026"/>
      <c r="AR14569" s="1027"/>
    </row>
    <row r="14570" spans="43:44" x14ac:dyDescent="0.25">
      <c r="AQ14570" s="1026"/>
      <c r="AR14570" s="1027"/>
    </row>
    <row r="14571" spans="43:44" x14ac:dyDescent="0.25">
      <c r="AQ14571" s="1026"/>
      <c r="AR14571" s="1027"/>
    </row>
    <row r="14572" spans="43:44" x14ac:dyDescent="0.25">
      <c r="AQ14572" s="1026"/>
      <c r="AR14572" s="1027"/>
    </row>
    <row r="14573" spans="43:44" x14ac:dyDescent="0.25">
      <c r="AQ14573" s="1026"/>
      <c r="AR14573" s="1027"/>
    </row>
    <row r="14574" spans="43:44" x14ac:dyDescent="0.25">
      <c r="AQ14574" s="1026"/>
      <c r="AR14574" s="1027"/>
    </row>
    <row r="14575" spans="43:44" x14ac:dyDescent="0.25">
      <c r="AQ14575" s="1026"/>
      <c r="AR14575" s="1027"/>
    </row>
    <row r="14576" spans="43:44" x14ac:dyDescent="0.25">
      <c r="AQ14576" s="1026"/>
      <c r="AR14576" s="1027"/>
    </row>
    <row r="14577" spans="43:44" x14ac:dyDescent="0.25">
      <c r="AQ14577" s="1026"/>
      <c r="AR14577" s="1027"/>
    </row>
    <row r="14578" spans="43:44" x14ac:dyDescent="0.25">
      <c r="AQ14578" s="1026"/>
      <c r="AR14578" s="1027"/>
    </row>
    <row r="14579" spans="43:44" x14ac:dyDescent="0.25">
      <c r="AQ14579" s="1026"/>
      <c r="AR14579" s="1027"/>
    </row>
    <row r="14580" spans="43:44" x14ac:dyDescent="0.25">
      <c r="AQ14580" s="1026"/>
      <c r="AR14580" s="1027"/>
    </row>
    <row r="14581" spans="43:44" x14ac:dyDescent="0.25">
      <c r="AQ14581" s="1026"/>
      <c r="AR14581" s="1027"/>
    </row>
    <row r="14582" spans="43:44" x14ac:dyDescent="0.25">
      <c r="AQ14582" s="1026"/>
      <c r="AR14582" s="1027"/>
    </row>
    <row r="14583" spans="43:44" x14ac:dyDescent="0.25">
      <c r="AQ14583" s="1026"/>
      <c r="AR14583" s="1027"/>
    </row>
    <row r="14584" spans="43:44" x14ac:dyDescent="0.25">
      <c r="AQ14584" s="1026"/>
      <c r="AR14584" s="1027"/>
    </row>
    <row r="14585" spans="43:44" x14ac:dyDescent="0.25">
      <c r="AQ14585" s="1026"/>
      <c r="AR14585" s="1027"/>
    </row>
    <row r="14586" spans="43:44" x14ac:dyDescent="0.25">
      <c r="AQ14586" s="1026"/>
      <c r="AR14586" s="1027"/>
    </row>
    <row r="14587" spans="43:44" x14ac:dyDescent="0.25">
      <c r="AQ14587" s="1026"/>
      <c r="AR14587" s="1027"/>
    </row>
    <row r="14588" spans="43:44" x14ac:dyDescent="0.25">
      <c r="AQ14588" s="1026"/>
      <c r="AR14588" s="1027"/>
    </row>
    <row r="14589" spans="43:44" x14ac:dyDescent="0.25">
      <c r="AQ14589" s="1026"/>
      <c r="AR14589" s="1027"/>
    </row>
    <row r="14590" spans="43:44" x14ac:dyDescent="0.25">
      <c r="AQ14590" s="1026"/>
      <c r="AR14590" s="1027"/>
    </row>
    <row r="14591" spans="43:44" x14ac:dyDescent="0.25">
      <c r="AQ14591" s="1026"/>
      <c r="AR14591" s="1027"/>
    </row>
    <row r="14592" spans="43:44" x14ac:dyDescent="0.25">
      <c r="AQ14592" s="1026"/>
      <c r="AR14592" s="1027"/>
    </row>
    <row r="14593" spans="43:44" x14ac:dyDescent="0.25">
      <c r="AQ14593" s="1026"/>
      <c r="AR14593" s="1027"/>
    </row>
    <row r="14594" spans="43:44" x14ac:dyDescent="0.25">
      <c r="AQ14594" s="1026"/>
      <c r="AR14594" s="1027"/>
    </row>
    <row r="14595" spans="43:44" x14ac:dyDescent="0.25">
      <c r="AQ14595" s="1026"/>
      <c r="AR14595" s="1027"/>
    </row>
    <row r="14596" spans="43:44" x14ac:dyDescent="0.25">
      <c r="AQ14596" s="1026"/>
      <c r="AR14596" s="1027"/>
    </row>
    <row r="14597" spans="43:44" x14ac:dyDescent="0.25">
      <c r="AQ14597" s="1026"/>
      <c r="AR14597" s="1027"/>
    </row>
    <row r="14598" spans="43:44" x14ac:dyDescent="0.25">
      <c r="AQ14598" s="1026"/>
      <c r="AR14598" s="1027"/>
    </row>
    <row r="14599" spans="43:44" x14ac:dyDescent="0.25">
      <c r="AQ14599" s="1026"/>
      <c r="AR14599" s="1027"/>
    </row>
    <row r="14600" spans="43:44" x14ac:dyDescent="0.25">
      <c r="AQ14600" s="1026"/>
      <c r="AR14600" s="1027"/>
    </row>
    <row r="14601" spans="43:44" x14ac:dyDescent="0.25">
      <c r="AQ14601" s="1026"/>
      <c r="AR14601" s="1027"/>
    </row>
    <row r="14602" spans="43:44" x14ac:dyDescent="0.25">
      <c r="AQ14602" s="1026"/>
      <c r="AR14602" s="1027"/>
    </row>
    <row r="14603" spans="43:44" x14ac:dyDescent="0.25">
      <c r="AQ14603" s="1026"/>
      <c r="AR14603" s="1027"/>
    </row>
    <row r="14604" spans="43:44" x14ac:dyDescent="0.25">
      <c r="AQ14604" s="1026"/>
      <c r="AR14604" s="1027"/>
    </row>
    <row r="14605" spans="43:44" x14ac:dyDescent="0.25">
      <c r="AQ14605" s="1026"/>
      <c r="AR14605" s="1027"/>
    </row>
    <row r="14606" spans="43:44" x14ac:dyDescent="0.25">
      <c r="AQ14606" s="1026"/>
      <c r="AR14606" s="1027"/>
    </row>
    <row r="14607" spans="43:44" x14ac:dyDescent="0.25">
      <c r="AQ14607" s="1026"/>
      <c r="AR14607" s="1027"/>
    </row>
    <row r="14608" spans="43:44" x14ac:dyDescent="0.25">
      <c r="AQ14608" s="1026"/>
      <c r="AR14608" s="1027"/>
    </row>
    <row r="14609" spans="43:44" x14ac:dyDescent="0.25">
      <c r="AQ14609" s="1026"/>
      <c r="AR14609" s="1027"/>
    </row>
    <row r="14610" spans="43:44" x14ac:dyDescent="0.25">
      <c r="AQ14610" s="1026"/>
      <c r="AR14610" s="1027"/>
    </row>
    <row r="14611" spans="43:44" x14ac:dyDescent="0.25">
      <c r="AQ14611" s="1026"/>
      <c r="AR14611" s="1027"/>
    </row>
    <row r="14612" spans="43:44" x14ac:dyDescent="0.25">
      <c r="AQ14612" s="1026"/>
      <c r="AR14612" s="1027"/>
    </row>
    <row r="14613" spans="43:44" x14ac:dyDescent="0.25">
      <c r="AQ14613" s="1026"/>
      <c r="AR14613" s="1027"/>
    </row>
    <row r="14614" spans="43:44" x14ac:dyDescent="0.25">
      <c r="AQ14614" s="1026"/>
      <c r="AR14614" s="1027"/>
    </row>
    <row r="14615" spans="43:44" x14ac:dyDescent="0.25">
      <c r="AQ14615" s="1026"/>
      <c r="AR14615" s="1027"/>
    </row>
    <row r="14616" spans="43:44" x14ac:dyDescent="0.25">
      <c r="AQ14616" s="1026"/>
      <c r="AR14616" s="1027"/>
    </row>
    <row r="14617" spans="43:44" x14ac:dyDescent="0.25">
      <c r="AQ14617" s="1026"/>
      <c r="AR14617" s="1027"/>
    </row>
    <row r="14618" spans="43:44" x14ac:dyDescent="0.25">
      <c r="AQ14618" s="1026"/>
      <c r="AR14618" s="1027"/>
    </row>
    <row r="14619" spans="43:44" x14ac:dyDescent="0.25">
      <c r="AQ14619" s="1026"/>
      <c r="AR14619" s="1027"/>
    </row>
    <row r="14620" spans="43:44" x14ac:dyDescent="0.25">
      <c r="AQ14620" s="1026"/>
      <c r="AR14620" s="1027"/>
    </row>
    <row r="14621" spans="43:44" x14ac:dyDescent="0.25">
      <c r="AQ14621" s="1026"/>
      <c r="AR14621" s="1027"/>
    </row>
    <row r="14622" spans="43:44" x14ac:dyDescent="0.25">
      <c r="AQ14622" s="1026"/>
      <c r="AR14622" s="1027"/>
    </row>
    <row r="14623" spans="43:44" x14ac:dyDescent="0.25">
      <c r="AQ14623" s="1026"/>
      <c r="AR14623" s="1027"/>
    </row>
    <row r="14624" spans="43:44" x14ac:dyDescent="0.25">
      <c r="AQ14624" s="1026"/>
      <c r="AR14624" s="1027"/>
    </row>
    <row r="14625" spans="43:44" x14ac:dyDescent="0.25">
      <c r="AQ14625" s="1026"/>
      <c r="AR14625" s="1027"/>
    </row>
    <row r="14626" spans="43:44" x14ac:dyDescent="0.25">
      <c r="AQ14626" s="1026"/>
      <c r="AR14626" s="1027"/>
    </row>
    <row r="14627" spans="43:44" x14ac:dyDescent="0.25">
      <c r="AQ14627" s="1026"/>
      <c r="AR14627" s="1027"/>
    </row>
    <row r="14628" spans="43:44" x14ac:dyDescent="0.25">
      <c r="AQ14628" s="1026"/>
      <c r="AR14628" s="1027"/>
    </row>
    <row r="14629" spans="43:44" x14ac:dyDescent="0.25">
      <c r="AQ14629" s="1026"/>
      <c r="AR14629" s="1027"/>
    </row>
    <row r="14630" spans="43:44" x14ac:dyDescent="0.25">
      <c r="AQ14630" s="1026"/>
      <c r="AR14630" s="1027"/>
    </row>
    <row r="14631" spans="43:44" x14ac:dyDescent="0.25">
      <c r="AQ14631" s="1026"/>
      <c r="AR14631" s="1027"/>
    </row>
    <row r="14632" spans="43:44" x14ac:dyDescent="0.25">
      <c r="AQ14632" s="1026"/>
      <c r="AR14632" s="1027"/>
    </row>
    <row r="14633" spans="43:44" x14ac:dyDescent="0.25">
      <c r="AQ14633" s="1026"/>
      <c r="AR14633" s="1027"/>
    </row>
    <row r="14634" spans="43:44" x14ac:dyDescent="0.25">
      <c r="AQ14634" s="1026"/>
      <c r="AR14634" s="1027"/>
    </row>
    <row r="14635" spans="43:44" x14ac:dyDescent="0.25">
      <c r="AQ14635" s="1026"/>
      <c r="AR14635" s="1027"/>
    </row>
    <row r="14636" spans="43:44" x14ac:dyDescent="0.25">
      <c r="AQ14636" s="1026"/>
      <c r="AR14636" s="1027"/>
    </row>
    <row r="14637" spans="43:44" x14ac:dyDescent="0.25">
      <c r="AQ14637" s="1026"/>
      <c r="AR14637" s="1027"/>
    </row>
    <row r="14638" spans="43:44" x14ac:dyDescent="0.25">
      <c r="AQ14638" s="1026"/>
      <c r="AR14638" s="1027"/>
    </row>
    <row r="14639" spans="43:44" x14ac:dyDescent="0.25">
      <c r="AQ14639" s="1026"/>
      <c r="AR14639" s="1027"/>
    </row>
    <row r="14640" spans="43:44" x14ac:dyDescent="0.25">
      <c r="AQ14640" s="1026"/>
      <c r="AR14640" s="1027"/>
    </row>
    <row r="14641" spans="43:44" x14ac:dyDescent="0.25">
      <c r="AQ14641" s="1026"/>
      <c r="AR14641" s="1027"/>
    </row>
    <row r="14642" spans="43:44" x14ac:dyDescent="0.25">
      <c r="AQ14642" s="1026"/>
      <c r="AR14642" s="1027"/>
    </row>
    <row r="14643" spans="43:44" x14ac:dyDescent="0.25">
      <c r="AQ14643" s="1026"/>
      <c r="AR14643" s="1027"/>
    </row>
    <row r="14644" spans="43:44" x14ac:dyDescent="0.25">
      <c r="AQ14644" s="1026"/>
      <c r="AR14644" s="1027"/>
    </row>
    <row r="14645" spans="43:44" x14ac:dyDescent="0.25">
      <c r="AQ14645" s="1026"/>
      <c r="AR14645" s="1027"/>
    </row>
    <row r="14646" spans="43:44" x14ac:dyDescent="0.25">
      <c r="AQ14646" s="1026"/>
      <c r="AR14646" s="1027"/>
    </row>
    <row r="14647" spans="43:44" x14ac:dyDescent="0.25">
      <c r="AQ14647" s="1026"/>
      <c r="AR14647" s="1027"/>
    </row>
    <row r="14648" spans="43:44" x14ac:dyDescent="0.25">
      <c r="AQ14648" s="1026"/>
      <c r="AR14648" s="1027"/>
    </row>
    <row r="14649" spans="43:44" x14ac:dyDescent="0.25">
      <c r="AQ14649" s="1026"/>
      <c r="AR14649" s="1027"/>
    </row>
    <row r="14650" spans="43:44" x14ac:dyDescent="0.25">
      <c r="AQ14650" s="1026"/>
      <c r="AR14650" s="1027"/>
    </row>
    <row r="14651" spans="43:44" x14ac:dyDescent="0.25">
      <c r="AQ14651" s="1026"/>
      <c r="AR14651" s="1027"/>
    </row>
    <row r="14652" spans="43:44" x14ac:dyDescent="0.25">
      <c r="AQ14652" s="1026"/>
      <c r="AR14652" s="1027"/>
    </row>
    <row r="14653" spans="43:44" x14ac:dyDescent="0.25">
      <c r="AQ14653" s="1026"/>
      <c r="AR14653" s="1027"/>
    </row>
    <row r="14654" spans="43:44" x14ac:dyDescent="0.25">
      <c r="AQ14654" s="1026"/>
      <c r="AR14654" s="1027"/>
    </row>
    <row r="14655" spans="43:44" x14ac:dyDescent="0.25">
      <c r="AQ14655" s="1026"/>
      <c r="AR14655" s="1027"/>
    </row>
    <row r="14656" spans="43:44" x14ac:dyDescent="0.25">
      <c r="AQ14656" s="1026"/>
      <c r="AR14656" s="1027"/>
    </row>
    <row r="14657" spans="43:44" x14ac:dyDescent="0.25">
      <c r="AQ14657" s="1026"/>
      <c r="AR14657" s="1027"/>
    </row>
    <row r="14658" spans="43:44" x14ac:dyDescent="0.25">
      <c r="AQ14658" s="1026"/>
      <c r="AR14658" s="1027"/>
    </row>
    <row r="14659" spans="43:44" x14ac:dyDescent="0.25">
      <c r="AQ14659" s="1026"/>
      <c r="AR14659" s="1027"/>
    </row>
    <row r="14660" spans="43:44" x14ac:dyDescent="0.25">
      <c r="AQ14660" s="1026"/>
      <c r="AR14660" s="1027"/>
    </row>
    <row r="14661" spans="43:44" x14ac:dyDescent="0.25">
      <c r="AQ14661" s="1026"/>
      <c r="AR14661" s="1027"/>
    </row>
    <row r="14662" spans="43:44" x14ac:dyDescent="0.25">
      <c r="AQ14662" s="1026"/>
      <c r="AR14662" s="1027"/>
    </row>
    <row r="14663" spans="43:44" x14ac:dyDescent="0.25">
      <c r="AQ14663" s="1026"/>
      <c r="AR14663" s="1027"/>
    </row>
    <row r="14664" spans="43:44" x14ac:dyDescent="0.25">
      <c r="AQ14664" s="1026"/>
      <c r="AR14664" s="1027"/>
    </row>
    <row r="14665" spans="43:44" x14ac:dyDescent="0.25">
      <c r="AQ14665" s="1026"/>
      <c r="AR14665" s="1027"/>
    </row>
    <row r="14666" spans="43:44" x14ac:dyDescent="0.25">
      <c r="AQ14666" s="1026"/>
      <c r="AR14666" s="1027"/>
    </row>
    <row r="14667" spans="43:44" x14ac:dyDescent="0.25">
      <c r="AQ14667" s="1026"/>
      <c r="AR14667" s="1027"/>
    </row>
    <row r="14668" spans="43:44" x14ac:dyDescent="0.25">
      <c r="AQ14668" s="1026"/>
      <c r="AR14668" s="1027"/>
    </row>
    <row r="14669" spans="43:44" x14ac:dyDescent="0.25">
      <c r="AQ14669" s="1026"/>
      <c r="AR14669" s="1027"/>
    </row>
    <row r="14670" spans="43:44" x14ac:dyDescent="0.25">
      <c r="AQ14670" s="1026"/>
      <c r="AR14670" s="1027"/>
    </row>
    <row r="14671" spans="43:44" x14ac:dyDescent="0.25">
      <c r="AQ14671" s="1026"/>
      <c r="AR14671" s="1027"/>
    </row>
    <row r="14672" spans="43:44" x14ac:dyDescent="0.25">
      <c r="AQ14672" s="1026"/>
      <c r="AR14672" s="1027"/>
    </row>
    <row r="14673" spans="43:44" x14ac:dyDescent="0.25">
      <c r="AQ14673" s="1026"/>
      <c r="AR14673" s="1027"/>
    </row>
    <row r="14674" spans="43:44" x14ac:dyDescent="0.25">
      <c r="AQ14674" s="1026"/>
      <c r="AR14674" s="1027"/>
    </row>
    <row r="14675" spans="43:44" x14ac:dyDescent="0.25">
      <c r="AQ14675" s="1026"/>
      <c r="AR14675" s="1027"/>
    </row>
    <row r="14676" spans="43:44" x14ac:dyDescent="0.25">
      <c r="AQ14676" s="1026"/>
      <c r="AR14676" s="1027"/>
    </row>
    <row r="14677" spans="43:44" x14ac:dyDescent="0.25">
      <c r="AQ14677" s="1026"/>
      <c r="AR14677" s="1027"/>
    </row>
    <row r="14678" spans="43:44" x14ac:dyDescent="0.25">
      <c r="AQ14678" s="1026"/>
      <c r="AR14678" s="1027"/>
    </row>
    <row r="14679" spans="43:44" x14ac:dyDescent="0.25">
      <c r="AQ14679" s="1026"/>
      <c r="AR14679" s="1027"/>
    </row>
    <row r="14680" spans="43:44" x14ac:dyDescent="0.25">
      <c r="AQ14680" s="1026"/>
      <c r="AR14680" s="1027"/>
    </row>
    <row r="14681" spans="43:44" x14ac:dyDescent="0.25">
      <c r="AQ14681" s="1026"/>
      <c r="AR14681" s="1027"/>
    </row>
    <row r="14682" spans="43:44" x14ac:dyDescent="0.25">
      <c r="AQ14682" s="1026"/>
      <c r="AR14682" s="1027"/>
    </row>
    <row r="14683" spans="43:44" x14ac:dyDescent="0.25">
      <c r="AQ14683" s="1026"/>
      <c r="AR14683" s="1027"/>
    </row>
    <row r="14684" spans="43:44" x14ac:dyDescent="0.25">
      <c r="AQ14684" s="1026"/>
      <c r="AR14684" s="1027"/>
    </row>
    <row r="14685" spans="43:44" x14ac:dyDescent="0.25">
      <c r="AQ14685" s="1026"/>
      <c r="AR14685" s="1027"/>
    </row>
    <row r="14686" spans="43:44" x14ac:dyDescent="0.25">
      <c r="AQ14686" s="1026"/>
      <c r="AR14686" s="1027"/>
    </row>
    <row r="14687" spans="43:44" x14ac:dyDescent="0.25">
      <c r="AQ14687" s="1026"/>
      <c r="AR14687" s="1027"/>
    </row>
    <row r="14688" spans="43:44" x14ac:dyDescent="0.25">
      <c r="AQ14688" s="1026"/>
      <c r="AR14688" s="1027"/>
    </row>
    <row r="14689" spans="43:44" x14ac:dyDescent="0.25">
      <c r="AQ14689" s="1026"/>
      <c r="AR14689" s="1027"/>
    </row>
    <row r="14690" spans="43:44" x14ac:dyDescent="0.25">
      <c r="AQ14690" s="1026"/>
      <c r="AR14690" s="1027"/>
    </row>
    <row r="14691" spans="43:44" x14ac:dyDescent="0.25">
      <c r="AQ14691" s="1026"/>
      <c r="AR14691" s="1027"/>
    </row>
    <row r="14692" spans="43:44" x14ac:dyDescent="0.25">
      <c r="AQ14692" s="1026"/>
      <c r="AR14692" s="1027"/>
    </row>
    <row r="14693" spans="43:44" x14ac:dyDescent="0.25">
      <c r="AQ14693" s="1026"/>
      <c r="AR14693" s="1027"/>
    </row>
    <row r="14694" spans="43:44" x14ac:dyDescent="0.25">
      <c r="AQ14694" s="1026"/>
      <c r="AR14694" s="1027"/>
    </row>
    <row r="14695" spans="43:44" x14ac:dyDescent="0.25">
      <c r="AQ14695" s="1026"/>
      <c r="AR14695" s="1027"/>
    </row>
    <row r="14696" spans="43:44" x14ac:dyDescent="0.25">
      <c r="AQ14696" s="1026"/>
      <c r="AR14696" s="1027"/>
    </row>
    <row r="14697" spans="43:44" x14ac:dyDescent="0.25">
      <c r="AQ14697" s="1026"/>
      <c r="AR14697" s="1027"/>
    </row>
    <row r="14698" spans="43:44" x14ac:dyDescent="0.25">
      <c r="AQ14698" s="1026"/>
      <c r="AR14698" s="1027"/>
    </row>
    <row r="14699" spans="43:44" x14ac:dyDescent="0.25">
      <c r="AQ14699" s="1026"/>
      <c r="AR14699" s="1027"/>
    </row>
    <row r="14700" spans="43:44" x14ac:dyDescent="0.25">
      <c r="AQ14700" s="1026"/>
      <c r="AR14700" s="1027"/>
    </row>
    <row r="14701" spans="43:44" x14ac:dyDescent="0.25">
      <c r="AQ14701" s="1026"/>
      <c r="AR14701" s="1027"/>
    </row>
    <row r="14702" spans="43:44" x14ac:dyDescent="0.25">
      <c r="AQ14702" s="1026"/>
      <c r="AR14702" s="1027"/>
    </row>
    <row r="14703" spans="43:44" x14ac:dyDescent="0.25">
      <c r="AQ14703" s="1026"/>
      <c r="AR14703" s="1027"/>
    </row>
    <row r="14704" spans="43:44" x14ac:dyDescent="0.25">
      <c r="AQ14704" s="1026"/>
      <c r="AR14704" s="1027"/>
    </row>
    <row r="14705" spans="43:44" x14ac:dyDescent="0.25">
      <c r="AQ14705" s="1026"/>
      <c r="AR14705" s="1027"/>
    </row>
    <row r="14706" spans="43:44" x14ac:dyDescent="0.25">
      <c r="AQ14706" s="1026"/>
      <c r="AR14706" s="1027"/>
    </row>
    <row r="14707" spans="43:44" x14ac:dyDescent="0.25">
      <c r="AQ14707" s="1026"/>
      <c r="AR14707" s="1027"/>
    </row>
    <row r="14708" spans="43:44" x14ac:dyDescent="0.25">
      <c r="AQ14708" s="1026"/>
      <c r="AR14708" s="1027"/>
    </row>
    <row r="14709" spans="43:44" x14ac:dyDescent="0.25">
      <c r="AQ14709" s="1026"/>
      <c r="AR14709" s="1027"/>
    </row>
    <row r="14710" spans="43:44" x14ac:dyDescent="0.25">
      <c r="AQ14710" s="1026"/>
      <c r="AR14710" s="1027"/>
    </row>
    <row r="14711" spans="43:44" x14ac:dyDescent="0.25">
      <c r="AQ14711" s="1026"/>
      <c r="AR14711" s="1027"/>
    </row>
    <row r="14712" spans="43:44" x14ac:dyDescent="0.25">
      <c r="AQ14712" s="1026"/>
      <c r="AR14712" s="1027"/>
    </row>
    <row r="14713" spans="43:44" x14ac:dyDescent="0.25">
      <c r="AQ14713" s="1026"/>
      <c r="AR14713" s="1027"/>
    </row>
    <row r="14714" spans="43:44" x14ac:dyDescent="0.25">
      <c r="AQ14714" s="1026"/>
      <c r="AR14714" s="1027"/>
    </row>
    <row r="14715" spans="43:44" x14ac:dyDescent="0.25">
      <c r="AQ14715" s="1026"/>
      <c r="AR14715" s="1027"/>
    </row>
    <row r="14716" spans="43:44" x14ac:dyDescent="0.25">
      <c r="AQ14716" s="1026"/>
      <c r="AR14716" s="1027"/>
    </row>
    <row r="14717" spans="43:44" x14ac:dyDescent="0.25">
      <c r="AQ14717" s="1026"/>
      <c r="AR14717" s="1027"/>
    </row>
    <row r="14718" spans="43:44" x14ac:dyDescent="0.25">
      <c r="AQ14718" s="1026"/>
      <c r="AR14718" s="1027"/>
    </row>
    <row r="14719" spans="43:44" x14ac:dyDescent="0.25">
      <c r="AQ14719" s="1026"/>
      <c r="AR14719" s="1027"/>
    </row>
    <row r="14720" spans="43:44" x14ac:dyDescent="0.25">
      <c r="AQ14720" s="1026"/>
      <c r="AR14720" s="1027"/>
    </row>
    <row r="14721" spans="43:44" x14ac:dyDescent="0.25">
      <c r="AQ14721" s="1026"/>
      <c r="AR14721" s="1027"/>
    </row>
    <row r="14722" spans="43:44" x14ac:dyDescent="0.25">
      <c r="AQ14722" s="1026"/>
      <c r="AR14722" s="1027"/>
    </row>
    <row r="14723" spans="43:44" x14ac:dyDescent="0.25">
      <c r="AQ14723" s="1026"/>
      <c r="AR14723" s="1027"/>
    </row>
    <row r="14724" spans="43:44" x14ac:dyDescent="0.25">
      <c r="AQ14724" s="1026"/>
      <c r="AR14724" s="1027"/>
    </row>
    <row r="14725" spans="43:44" x14ac:dyDescent="0.25">
      <c r="AQ14725" s="1026"/>
      <c r="AR14725" s="1027"/>
    </row>
    <row r="14726" spans="43:44" x14ac:dyDescent="0.25">
      <c r="AQ14726" s="1026"/>
      <c r="AR14726" s="1027"/>
    </row>
    <row r="14727" spans="43:44" x14ac:dyDescent="0.25">
      <c r="AQ14727" s="1026"/>
      <c r="AR14727" s="1027"/>
    </row>
    <row r="14728" spans="43:44" x14ac:dyDescent="0.25">
      <c r="AQ14728" s="1026"/>
      <c r="AR14728" s="1027"/>
    </row>
    <row r="14729" spans="43:44" x14ac:dyDescent="0.25">
      <c r="AQ14729" s="1026"/>
      <c r="AR14729" s="1027"/>
    </row>
    <row r="14730" spans="43:44" x14ac:dyDescent="0.25">
      <c r="AQ14730" s="1026"/>
      <c r="AR14730" s="1027"/>
    </row>
    <row r="14731" spans="43:44" x14ac:dyDescent="0.25">
      <c r="AQ14731" s="1026"/>
      <c r="AR14731" s="1027"/>
    </row>
    <row r="14732" spans="43:44" x14ac:dyDescent="0.25">
      <c r="AQ14732" s="1026"/>
      <c r="AR14732" s="1027"/>
    </row>
    <row r="14733" spans="43:44" x14ac:dyDescent="0.25">
      <c r="AQ14733" s="1026"/>
      <c r="AR14733" s="1027"/>
    </row>
    <row r="14734" spans="43:44" x14ac:dyDescent="0.25">
      <c r="AQ14734" s="1026"/>
      <c r="AR14734" s="1027"/>
    </row>
    <row r="14735" spans="43:44" x14ac:dyDescent="0.25">
      <c r="AQ14735" s="1026"/>
      <c r="AR14735" s="1027"/>
    </row>
    <row r="14736" spans="43:44" x14ac:dyDescent="0.25">
      <c r="AQ14736" s="1026"/>
      <c r="AR14736" s="1027"/>
    </row>
    <row r="14737" spans="43:44" x14ac:dyDescent="0.25">
      <c r="AQ14737" s="1026"/>
      <c r="AR14737" s="1027"/>
    </row>
    <row r="14738" spans="43:44" x14ac:dyDescent="0.25">
      <c r="AQ14738" s="1026"/>
      <c r="AR14738" s="1027"/>
    </row>
    <row r="14739" spans="43:44" x14ac:dyDescent="0.25">
      <c r="AQ14739" s="1026"/>
      <c r="AR14739" s="1027"/>
    </row>
    <row r="14740" spans="43:44" x14ac:dyDescent="0.25">
      <c r="AQ14740" s="1026"/>
      <c r="AR14740" s="1027"/>
    </row>
    <row r="14741" spans="43:44" x14ac:dyDescent="0.25">
      <c r="AQ14741" s="1026"/>
      <c r="AR14741" s="1027"/>
    </row>
    <row r="14742" spans="43:44" x14ac:dyDescent="0.25">
      <c r="AQ14742" s="1026"/>
      <c r="AR14742" s="1027"/>
    </row>
    <row r="14743" spans="43:44" x14ac:dyDescent="0.25">
      <c r="AQ14743" s="1026"/>
      <c r="AR14743" s="1027"/>
    </row>
    <row r="14744" spans="43:44" x14ac:dyDescent="0.25">
      <c r="AQ14744" s="1026"/>
      <c r="AR14744" s="1027"/>
    </row>
    <row r="14745" spans="43:44" x14ac:dyDescent="0.25">
      <c r="AQ14745" s="1026"/>
      <c r="AR14745" s="1027"/>
    </row>
    <row r="14746" spans="43:44" x14ac:dyDescent="0.25">
      <c r="AQ14746" s="1026"/>
      <c r="AR14746" s="1027"/>
    </row>
    <row r="14747" spans="43:44" x14ac:dyDescent="0.25">
      <c r="AQ14747" s="1026"/>
      <c r="AR14747" s="1027"/>
    </row>
    <row r="14748" spans="43:44" x14ac:dyDescent="0.25">
      <c r="AQ14748" s="1026"/>
      <c r="AR14748" s="1027"/>
    </row>
    <row r="14749" spans="43:44" x14ac:dyDescent="0.25">
      <c r="AQ14749" s="1026"/>
      <c r="AR14749" s="1027"/>
    </row>
    <row r="14750" spans="43:44" x14ac:dyDescent="0.25">
      <c r="AQ14750" s="1026"/>
      <c r="AR14750" s="1027"/>
    </row>
    <row r="14751" spans="43:44" x14ac:dyDescent="0.25">
      <c r="AQ14751" s="1026"/>
      <c r="AR14751" s="1027"/>
    </row>
    <row r="14752" spans="43:44" x14ac:dyDescent="0.25">
      <c r="AQ14752" s="1026"/>
      <c r="AR14752" s="1027"/>
    </row>
    <row r="14753" spans="43:44" x14ac:dyDescent="0.25">
      <c r="AQ14753" s="1026"/>
      <c r="AR14753" s="1027"/>
    </row>
    <row r="14754" spans="43:44" x14ac:dyDescent="0.25">
      <c r="AQ14754" s="1026"/>
      <c r="AR14754" s="1027"/>
    </row>
    <row r="14755" spans="43:44" x14ac:dyDescent="0.25">
      <c r="AQ14755" s="1026"/>
      <c r="AR14755" s="1027"/>
    </row>
    <row r="14756" spans="43:44" x14ac:dyDescent="0.25">
      <c r="AQ14756" s="1026"/>
      <c r="AR14756" s="1027"/>
    </row>
    <row r="14757" spans="43:44" x14ac:dyDescent="0.25">
      <c r="AQ14757" s="1026"/>
      <c r="AR14757" s="1027"/>
    </row>
    <row r="14758" spans="43:44" x14ac:dyDescent="0.25">
      <c r="AQ14758" s="1026"/>
      <c r="AR14758" s="1027"/>
    </row>
    <row r="14759" spans="43:44" x14ac:dyDescent="0.25">
      <c r="AQ14759" s="1026"/>
      <c r="AR14759" s="1027"/>
    </row>
    <row r="14760" spans="43:44" x14ac:dyDescent="0.25">
      <c r="AQ14760" s="1026"/>
      <c r="AR14760" s="1027"/>
    </row>
    <row r="14761" spans="43:44" x14ac:dyDescent="0.25">
      <c r="AQ14761" s="1026"/>
      <c r="AR14761" s="1027"/>
    </row>
    <row r="14762" spans="43:44" x14ac:dyDescent="0.25">
      <c r="AQ14762" s="1026"/>
      <c r="AR14762" s="1027"/>
    </row>
    <row r="14763" spans="43:44" x14ac:dyDescent="0.25">
      <c r="AQ14763" s="1026"/>
      <c r="AR14763" s="1027"/>
    </row>
    <row r="14764" spans="43:44" x14ac:dyDescent="0.25">
      <c r="AQ14764" s="1026"/>
      <c r="AR14764" s="1027"/>
    </row>
    <row r="14765" spans="43:44" x14ac:dyDescent="0.25">
      <c r="AQ14765" s="1026"/>
      <c r="AR14765" s="1027"/>
    </row>
    <row r="14766" spans="43:44" x14ac:dyDescent="0.25">
      <c r="AQ14766" s="1026"/>
      <c r="AR14766" s="1027"/>
    </row>
    <row r="14767" spans="43:44" x14ac:dyDescent="0.25">
      <c r="AQ14767" s="1026"/>
      <c r="AR14767" s="1027"/>
    </row>
    <row r="14768" spans="43:44" x14ac:dyDescent="0.25">
      <c r="AQ14768" s="1026"/>
      <c r="AR14768" s="1027"/>
    </row>
    <row r="14769" spans="43:44" x14ac:dyDescent="0.25">
      <c r="AQ14769" s="1026"/>
      <c r="AR14769" s="1027"/>
    </row>
    <row r="14770" spans="43:44" x14ac:dyDescent="0.25">
      <c r="AQ14770" s="1026"/>
      <c r="AR14770" s="1027"/>
    </row>
    <row r="14771" spans="43:44" x14ac:dyDescent="0.25">
      <c r="AQ14771" s="1026"/>
      <c r="AR14771" s="1027"/>
    </row>
    <row r="14772" spans="43:44" x14ac:dyDescent="0.25">
      <c r="AQ14772" s="1026"/>
      <c r="AR14772" s="1027"/>
    </row>
    <row r="14773" spans="43:44" x14ac:dyDescent="0.25">
      <c r="AQ14773" s="1026"/>
      <c r="AR14773" s="1027"/>
    </row>
    <row r="14774" spans="43:44" x14ac:dyDescent="0.25">
      <c r="AQ14774" s="1026"/>
      <c r="AR14774" s="1027"/>
    </row>
    <row r="14775" spans="43:44" x14ac:dyDescent="0.25">
      <c r="AQ14775" s="1026"/>
      <c r="AR14775" s="1027"/>
    </row>
    <row r="14776" spans="43:44" x14ac:dyDescent="0.25">
      <c r="AQ14776" s="1026"/>
      <c r="AR14776" s="1027"/>
    </row>
    <row r="14777" spans="43:44" x14ac:dyDescent="0.25">
      <c r="AQ14777" s="1026"/>
      <c r="AR14777" s="1027"/>
    </row>
    <row r="14778" spans="43:44" x14ac:dyDescent="0.25">
      <c r="AQ14778" s="1026"/>
      <c r="AR14778" s="1027"/>
    </row>
    <row r="14779" spans="43:44" x14ac:dyDescent="0.25">
      <c r="AQ14779" s="1026"/>
      <c r="AR14779" s="1027"/>
    </row>
    <row r="14780" spans="43:44" x14ac:dyDescent="0.25">
      <c r="AQ14780" s="1026"/>
      <c r="AR14780" s="1027"/>
    </row>
    <row r="14781" spans="43:44" x14ac:dyDescent="0.25">
      <c r="AQ14781" s="1026"/>
      <c r="AR14781" s="1027"/>
    </row>
    <row r="14782" spans="43:44" x14ac:dyDescent="0.25">
      <c r="AQ14782" s="1026"/>
      <c r="AR14782" s="1027"/>
    </row>
    <row r="14783" spans="43:44" x14ac:dyDescent="0.25">
      <c r="AQ14783" s="1026"/>
      <c r="AR14783" s="1027"/>
    </row>
    <row r="14784" spans="43:44" x14ac:dyDescent="0.25">
      <c r="AQ14784" s="1026"/>
      <c r="AR14784" s="1027"/>
    </row>
    <row r="14785" spans="43:44" x14ac:dyDescent="0.25">
      <c r="AQ14785" s="1026"/>
      <c r="AR14785" s="1027"/>
    </row>
    <row r="14786" spans="43:44" x14ac:dyDescent="0.25">
      <c r="AQ14786" s="1026"/>
      <c r="AR14786" s="1027"/>
    </row>
    <row r="14787" spans="43:44" x14ac:dyDescent="0.25">
      <c r="AQ14787" s="1026"/>
      <c r="AR14787" s="1027"/>
    </row>
    <row r="14788" spans="43:44" x14ac:dyDescent="0.25">
      <c r="AQ14788" s="1026"/>
      <c r="AR14788" s="1027"/>
    </row>
    <row r="14789" spans="43:44" x14ac:dyDescent="0.25">
      <c r="AQ14789" s="1026"/>
      <c r="AR14789" s="1027"/>
    </row>
    <row r="14790" spans="43:44" x14ac:dyDescent="0.25">
      <c r="AQ14790" s="1026"/>
      <c r="AR14790" s="1027"/>
    </row>
    <row r="14791" spans="43:44" x14ac:dyDescent="0.25">
      <c r="AQ14791" s="1026"/>
      <c r="AR14791" s="1027"/>
    </row>
    <row r="14792" spans="43:44" x14ac:dyDescent="0.25">
      <c r="AQ14792" s="1026"/>
      <c r="AR14792" s="1027"/>
    </row>
    <row r="14793" spans="43:44" x14ac:dyDescent="0.25">
      <c r="AQ14793" s="1026"/>
      <c r="AR14793" s="1027"/>
    </row>
    <row r="14794" spans="43:44" x14ac:dyDescent="0.25">
      <c r="AQ14794" s="1026"/>
      <c r="AR14794" s="1027"/>
    </row>
    <row r="14795" spans="43:44" x14ac:dyDescent="0.25">
      <c r="AQ14795" s="1026"/>
      <c r="AR14795" s="1027"/>
    </row>
    <row r="14796" spans="43:44" x14ac:dyDescent="0.25">
      <c r="AQ14796" s="1026"/>
      <c r="AR14796" s="1027"/>
    </row>
    <row r="14797" spans="43:44" x14ac:dyDescent="0.25">
      <c r="AQ14797" s="1026"/>
      <c r="AR14797" s="1027"/>
    </row>
    <row r="14798" spans="43:44" x14ac:dyDescent="0.25">
      <c r="AQ14798" s="1026"/>
      <c r="AR14798" s="1027"/>
    </row>
    <row r="14799" spans="43:44" x14ac:dyDescent="0.25">
      <c r="AQ14799" s="1026"/>
      <c r="AR14799" s="1027"/>
    </row>
    <row r="14800" spans="43:44" x14ac:dyDescent="0.25">
      <c r="AQ14800" s="1026"/>
      <c r="AR14800" s="1027"/>
    </row>
    <row r="14801" spans="43:44" x14ac:dyDescent="0.25">
      <c r="AQ14801" s="1026"/>
      <c r="AR14801" s="1027"/>
    </row>
    <row r="14802" spans="43:44" x14ac:dyDescent="0.25">
      <c r="AQ14802" s="1026"/>
      <c r="AR14802" s="1027"/>
    </row>
    <row r="14803" spans="43:44" x14ac:dyDescent="0.25">
      <c r="AQ14803" s="1026"/>
      <c r="AR14803" s="1027"/>
    </row>
    <row r="14804" spans="43:44" x14ac:dyDescent="0.25">
      <c r="AQ14804" s="1026"/>
      <c r="AR14804" s="1027"/>
    </row>
    <row r="14805" spans="43:44" x14ac:dyDescent="0.25">
      <c r="AQ14805" s="1026"/>
      <c r="AR14805" s="1027"/>
    </row>
    <row r="14806" spans="43:44" x14ac:dyDescent="0.25">
      <c r="AQ14806" s="1026"/>
      <c r="AR14806" s="1027"/>
    </row>
    <row r="14807" spans="43:44" x14ac:dyDescent="0.25">
      <c r="AQ14807" s="1026"/>
      <c r="AR14807" s="1027"/>
    </row>
    <row r="14808" spans="43:44" x14ac:dyDescent="0.25">
      <c r="AQ14808" s="1026"/>
      <c r="AR14808" s="1027"/>
    </row>
    <row r="14809" spans="43:44" x14ac:dyDescent="0.25">
      <c r="AQ14809" s="1026"/>
      <c r="AR14809" s="1027"/>
    </row>
    <row r="14810" spans="43:44" x14ac:dyDescent="0.25">
      <c r="AQ14810" s="1026"/>
      <c r="AR14810" s="1027"/>
    </row>
    <row r="14811" spans="43:44" x14ac:dyDescent="0.25">
      <c r="AQ14811" s="1026"/>
      <c r="AR14811" s="1027"/>
    </row>
    <row r="14812" spans="43:44" x14ac:dyDescent="0.25">
      <c r="AQ14812" s="1026"/>
      <c r="AR14812" s="1027"/>
    </row>
    <row r="14813" spans="43:44" x14ac:dyDescent="0.25">
      <c r="AQ14813" s="1026"/>
      <c r="AR14813" s="1027"/>
    </row>
    <row r="14814" spans="43:44" x14ac:dyDescent="0.25">
      <c r="AQ14814" s="1026"/>
      <c r="AR14814" s="1027"/>
    </row>
    <row r="14815" spans="43:44" x14ac:dyDescent="0.25">
      <c r="AQ14815" s="1026"/>
      <c r="AR14815" s="1027"/>
    </row>
    <row r="14816" spans="43:44" x14ac:dyDescent="0.25">
      <c r="AQ14816" s="1026"/>
      <c r="AR14816" s="1027"/>
    </row>
    <row r="14817" spans="43:44" x14ac:dyDescent="0.25">
      <c r="AQ14817" s="1026"/>
      <c r="AR14817" s="1027"/>
    </row>
    <row r="14818" spans="43:44" x14ac:dyDescent="0.25">
      <c r="AQ14818" s="1026"/>
      <c r="AR14818" s="1027"/>
    </row>
    <row r="14819" spans="43:44" x14ac:dyDescent="0.25">
      <c r="AQ14819" s="1026"/>
      <c r="AR14819" s="1027"/>
    </row>
    <row r="14820" spans="43:44" x14ac:dyDescent="0.25">
      <c r="AQ14820" s="1026"/>
      <c r="AR14820" s="1027"/>
    </row>
    <row r="14821" spans="43:44" x14ac:dyDescent="0.25">
      <c r="AQ14821" s="1026"/>
      <c r="AR14821" s="1027"/>
    </row>
    <row r="14822" spans="43:44" x14ac:dyDescent="0.25">
      <c r="AQ14822" s="1026"/>
      <c r="AR14822" s="1027"/>
    </row>
    <row r="14823" spans="43:44" x14ac:dyDescent="0.25">
      <c r="AQ14823" s="1026"/>
      <c r="AR14823" s="1027"/>
    </row>
    <row r="14824" spans="43:44" x14ac:dyDescent="0.25">
      <c r="AQ14824" s="1026"/>
      <c r="AR14824" s="1027"/>
    </row>
    <row r="14825" spans="43:44" x14ac:dyDescent="0.25">
      <c r="AQ14825" s="1026"/>
      <c r="AR14825" s="1027"/>
    </row>
    <row r="14826" spans="43:44" x14ac:dyDescent="0.25">
      <c r="AQ14826" s="1026"/>
      <c r="AR14826" s="1027"/>
    </row>
    <row r="14827" spans="43:44" x14ac:dyDescent="0.25">
      <c r="AQ14827" s="1026"/>
      <c r="AR14827" s="1027"/>
    </row>
    <row r="14828" spans="43:44" x14ac:dyDescent="0.25">
      <c r="AQ14828" s="1026"/>
      <c r="AR14828" s="1027"/>
    </row>
    <row r="14829" spans="43:44" x14ac:dyDescent="0.25">
      <c r="AQ14829" s="1026"/>
      <c r="AR14829" s="1027"/>
    </row>
    <row r="14830" spans="43:44" x14ac:dyDescent="0.25">
      <c r="AQ14830" s="1026"/>
      <c r="AR14830" s="1027"/>
    </row>
    <row r="14831" spans="43:44" x14ac:dyDescent="0.25">
      <c r="AQ14831" s="1026"/>
      <c r="AR14831" s="1027"/>
    </row>
    <row r="14832" spans="43:44" x14ac:dyDescent="0.25">
      <c r="AQ14832" s="1026"/>
      <c r="AR14832" s="1027"/>
    </row>
    <row r="14833" spans="43:44" x14ac:dyDescent="0.25">
      <c r="AQ14833" s="1026"/>
      <c r="AR14833" s="1027"/>
    </row>
    <row r="14834" spans="43:44" x14ac:dyDescent="0.25">
      <c r="AQ14834" s="1026"/>
      <c r="AR14834" s="1027"/>
    </row>
    <row r="14835" spans="43:44" x14ac:dyDescent="0.25">
      <c r="AQ14835" s="1026"/>
      <c r="AR14835" s="1027"/>
    </row>
    <row r="14836" spans="43:44" x14ac:dyDescent="0.25">
      <c r="AQ14836" s="1026"/>
      <c r="AR14836" s="1027"/>
    </row>
    <row r="14837" spans="43:44" x14ac:dyDescent="0.25">
      <c r="AQ14837" s="1026"/>
      <c r="AR14837" s="1027"/>
    </row>
    <row r="14838" spans="43:44" x14ac:dyDescent="0.25">
      <c r="AQ14838" s="1026"/>
      <c r="AR14838" s="1027"/>
    </row>
    <row r="14839" spans="43:44" x14ac:dyDescent="0.25">
      <c r="AQ14839" s="1026"/>
      <c r="AR14839" s="1027"/>
    </row>
    <row r="14840" spans="43:44" x14ac:dyDescent="0.25">
      <c r="AQ14840" s="1026"/>
      <c r="AR14840" s="1027"/>
    </row>
    <row r="14841" spans="43:44" x14ac:dyDescent="0.25">
      <c r="AQ14841" s="1026"/>
      <c r="AR14841" s="1027"/>
    </row>
    <row r="14842" spans="43:44" x14ac:dyDescent="0.25">
      <c r="AQ14842" s="1026"/>
      <c r="AR14842" s="1027"/>
    </row>
    <row r="14843" spans="43:44" x14ac:dyDescent="0.25">
      <c r="AQ14843" s="1026"/>
      <c r="AR14843" s="1027"/>
    </row>
    <row r="14844" spans="43:44" x14ac:dyDescent="0.25">
      <c r="AQ14844" s="1026"/>
      <c r="AR14844" s="1027"/>
    </row>
    <row r="14845" spans="43:44" x14ac:dyDescent="0.25">
      <c r="AQ14845" s="1026"/>
      <c r="AR14845" s="1027"/>
    </row>
    <row r="14846" spans="43:44" x14ac:dyDescent="0.25">
      <c r="AQ14846" s="1026"/>
      <c r="AR14846" s="1027"/>
    </row>
    <row r="14847" spans="43:44" x14ac:dyDescent="0.25">
      <c r="AQ14847" s="1026"/>
      <c r="AR14847" s="1027"/>
    </row>
    <row r="14848" spans="43:44" x14ac:dyDescent="0.25">
      <c r="AQ14848" s="1026"/>
      <c r="AR14848" s="1027"/>
    </row>
    <row r="14849" spans="43:44" x14ac:dyDescent="0.25">
      <c r="AQ14849" s="1026"/>
      <c r="AR14849" s="1027"/>
    </row>
    <row r="14850" spans="43:44" x14ac:dyDescent="0.25">
      <c r="AQ14850" s="1026"/>
      <c r="AR14850" s="1027"/>
    </row>
    <row r="14851" spans="43:44" x14ac:dyDescent="0.25">
      <c r="AQ14851" s="1026"/>
      <c r="AR14851" s="1027"/>
    </row>
    <row r="14852" spans="43:44" x14ac:dyDescent="0.25">
      <c r="AQ14852" s="1026"/>
      <c r="AR14852" s="1027"/>
    </row>
    <row r="14853" spans="43:44" x14ac:dyDescent="0.25">
      <c r="AQ14853" s="1026"/>
      <c r="AR14853" s="1027"/>
    </row>
    <row r="14854" spans="43:44" x14ac:dyDescent="0.25">
      <c r="AQ14854" s="1026"/>
      <c r="AR14854" s="1027"/>
    </row>
    <row r="14855" spans="43:44" x14ac:dyDescent="0.25">
      <c r="AQ14855" s="1026"/>
      <c r="AR14855" s="1027"/>
    </row>
    <row r="14856" spans="43:44" x14ac:dyDescent="0.25">
      <c r="AQ14856" s="1026"/>
      <c r="AR14856" s="1027"/>
    </row>
    <row r="14857" spans="43:44" x14ac:dyDescent="0.25">
      <c r="AQ14857" s="1026"/>
      <c r="AR14857" s="1027"/>
    </row>
    <row r="14858" spans="43:44" x14ac:dyDescent="0.25">
      <c r="AQ14858" s="1026"/>
      <c r="AR14858" s="1027"/>
    </row>
    <row r="14859" spans="43:44" x14ac:dyDescent="0.25">
      <c r="AQ14859" s="1026"/>
      <c r="AR14859" s="1027"/>
    </row>
    <row r="14860" spans="43:44" x14ac:dyDescent="0.25">
      <c r="AQ14860" s="1026"/>
      <c r="AR14860" s="1027"/>
    </row>
    <row r="14861" spans="43:44" x14ac:dyDescent="0.25">
      <c r="AQ14861" s="1026"/>
      <c r="AR14861" s="1027"/>
    </row>
    <row r="14862" spans="43:44" x14ac:dyDescent="0.25">
      <c r="AQ14862" s="1026"/>
      <c r="AR14862" s="1027"/>
    </row>
    <row r="14863" spans="43:44" x14ac:dyDescent="0.25">
      <c r="AQ14863" s="1026"/>
      <c r="AR14863" s="1027"/>
    </row>
    <row r="14864" spans="43:44" x14ac:dyDescent="0.25">
      <c r="AQ14864" s="1026"/>
      <c r="AR14864" s="1027"/>
    </row>
    <row r="14865" spans="43:44" x14ac:dyDescent="0.25">
      <c r="AQ14865" s="1026"/>
      <c r="AR14865" s="1027"/>
    </row>
    <row r="14866" spans="43:44" x14ac:dyDescent="0.25">
      <c r="AQ14866" s="1026"/>
      <c r="AR14866" s="1027"/>
    </row>
    <row r="14867" spans="43:44" x14ac:dyDescent="0.25">
      <c r="AQ14867" s="1026"/>
      <c r="AR14867" s="1027"/>
    </row>
    <row r="14868" spans="43:44" x14ac:dyDescent="0.25">
      <c r="AQ14868" s="1026"/>
      <c r="AR14868" s="1027"/>
    </row>
    <row r="14869" spans="43:44" x14ac:dyDescent="0.25">
      <c r="AQ14869" s="1026"/>
      <c r="AR14869" s="1027"/>
    </row>
    <row r="14870" spans="43:44" x14ac:dyDescent="0.25">
      <c r="AQ14870" s="1026"/>
      <c r="AR14870" s="1027"/>
    </row>
    <row r="14871" spans="43:44" x14ac:dyDescent="0.25">
      <c r="AQ14871" s="1026"/>
      <c r="AR14871" s="1027"/>
    </row>
    <row r="14872" spans="43:44" x14ac:dyDescent="0.25">
      <c r="AQ14872" s="1026"/>
      <c r="AR14872" s="1027"/>
    </row>
    <row r="14873" spans="43:44" x14ac:dyDescent="0.25">
      <c r="AQ14873" s="1026"/>
      <c r="AR14873" s="1027"/>
    </row>
    <row r="14874" spans="43:44" x14ac:dyDescent="0.25">
      <c r="AQ14874" s="1026"/>
      <c r="AR14874" s="1027"/>
    </row>
    <row r="14875" spans="43:44" x14ac:dyDescent="0.25">
      <c r="AQ14875" s="1026"/>
      <c r="AR14875" s="1027"/>
    </row>
    <row r="14876" spans="43:44" x14ac:dyDescent="0.25">
      <c r="AQ14876" s="1026"/>
      <c r="AR14876" s="1027"/>
    </row>
    <row r="14877" spans="43:44" x14ac:dyDescent="0.25">
      <c r="AQ14877" s="1026"/>
      <c r="AR14877" s="1027"/>
    </row>
    <row r="14878" spans="43:44" x14ac:dyDescent="0.25">
      <c r="AQ14878" s="1026"/>
      <c r="AR14878" s="1027"/>
    </row>
    <row r="14879" spans="43:44" x14ac:dyDescent="0.25">
      <c r="AQ14879" s="1026"/>
      <c r="AR14879" s="1027"/>
    </row>
    <row r="14880" spans="43:44" x14ac:dyDescent="0.25">
      <c r="AQ14880" s="1026"/>
      <c r="AR14880" s="1027"/>
    </row>
    <row r="14881" spans="43:44" x14ac:dyDescent="0.25">
      <c r="AQ14881" s="1026"/>
      <c r="AR14881" s="1027"/>
    </row>
    <row r="14882" spans="43:44" x14ac:dyDescent="0.25">
      <c r="AQ14882" s="1026"/>
      <c r="AR14882" s="1027"/>
    </row>
    <row r="14883" spans="43:44" x14ac:dyDescent="0.25">
      <c r="AQ14883" s="1026"/>
      <c r="AR14883" s="1027"/>
    </row>
    <row r="14884" spans="43:44" x14ac:dyDescent="0.25">
      <c r="AQ14884" s="1026"/>
      <c r="AR14884" s="1027"/>
    </row>
    <row r="14885" spans="43:44" x14ac:dyDescent="0.25">
      <c r="AQ14885" s="1026"/>
      <c r="AR14885" s="1027"/>
    </row>
    <row r="14886" spans="43:44" x14ac:dyDescent="0.25">
      <c r="AQ14886" s="1026"/>
      <c r="AR14886" s="1027"/>
    </row>
    <row r="14887" spans="43:44" x14ac:dyDescent="0.25">
      <c r="AQ14887" s="1026"/>
      <c r="AR14887" s="1027"/>
    </row>
    <row r="14888" spans="43:44" x14ac:dyDescent="0.25">
      <c r="AQ14888" s="1026"/>
      <c r="AR14888" s="1027"/>
    </row>
    <row r="14889" spans="43:44" x14ac:dyDescent="0.25">
      <c r="AQ14889" s="1026"/>
      <c r="AR14889" s="1027"/>
    </row>
    <row r="14890" spans="43:44" x14ac:dyDescent="0.25">
      <c r="AQ14890" s="1026"/>
      <c r="AR14890" s="1027"/>
    </row>
    <row r="14891" spans="43:44" x14ac:dyDescent="0.25">
      <c r="AQ14891" s="1026"/>
      <c r="AR14891" s="1027"/>
    </row>
    <row r="14892" spans="43:44" x14ac:dyDescent="0.25">
      <c r="AQ14892" s="1026"/>
      <c r="AR14892" s="1027"/>
    </row>
    <row r="14893" spans="43:44" x14ac:dyDescent="0.25">
      <c r="AQ14893" s="1026"/>
      <c r="AR14893" s="1027"/>
    </row>
    <row r="14894" spans="43:44" x14ac:dyDescent="0.25">
      <c r="AQ14894" s="1026"/>
      <c r="AR14894" s="1027"/>
    </row>
    <row r="14895" spans="43:44" x14ac:dyDescent="0.25">
      <c r="AQ14895" s="1026"/>
      <c r="AR14895" s="1027"/>
    </row>
    <row r="14896" spans="43:44" x14ac:dyDescent="0.25">
      <c r="AQ14896" s="1026"/>
      <c r="AR14896" s="1027"/>
    </row>
    <row r="14897" spans="43:44" x14ac:dyDescent="0.25">
      <c r="AQ14897" s="1026"/>
      <c r="AR14897" s="1027"/>
    </row>
    <row r="14898" spans="43:44" x14ac:dyDescent="0.25">
      <c r="AQ14898" s="1026"/>
      <c r="AR14898" s="1027"/>
    </row>
    <row r="14899" spans="43:44" x14ac:dyDescent="0.25">
      <c r="AQ14899" s="1026"/>
      <c r="AR14899" s="1027"/>
    </row>
    <row r="14900" spans="43:44" x14ac:dyDescent="0.25">
      <c r="AQ14900" s="1026"/>
      <c r="AR14900" s="1027"/>
    </row>
    <row r="14901" spans="43:44" x14ac:dyDescent="0.25">
      <c r="AQ14901" s="1026"/>
      <c r="AR14901" s="1027"/>
    </row>
    <row r="14902" spans="43:44" x14ac:dyDescent="0.25">
      <c r="AQ14902" s="1026"/>
      <c r="AR14902" s="1027"/>
    </row>
    <row r="14903" spans="43:44" x14ac:dyDescent="0.25">
      <c r="AQ14903" s="1026"/>
      <c r="AR14903" s="1027"/>
    </row>
    <row r="14904" spans="43:44" x14ac:dyDescent="0.25">
      <c r="AQ14904" s="1026"/>
      <c r="AR14904" s="1027"/>
    </row>
    <row r="14905" spans="43:44" x14ac:dyDescent="0.25">
      <c r="AQ14905" s="1026"/>
      <c r="AR14905" s="1027"/>
    </row>
    <row r="14906" spans="43:44" x14ac:dyDescent="0.25">
      <c r="AQ14906" s="1026"/>
      <c r="AR14906" s="1027"/>
    </row>
    <row r="14907" spans="43:44" x14ac:dyDescent="0.25">
      <c r="AQ14907" s="1026"/>
      <c r="AR14907" s="1027"/>
    </row>
    <row r="14908" spans="43:44" x14ac:dyDescent="0.25">
      <c r="AQ14908" s="1026"/>
      <c r="AR14908" s="1027"/>
    </row>
    <row r="14909" spans="43:44" x14ac:dyDescent="0.25">
      <c r="AQ14909" s="1026"/>
      <c r="AR14909" s="1027"/>
    </row>
    <row r="14910" spans="43:44" x14ac:dyDescent="0.25">
      <c r="AQ14910" s="1026"/>
      <c r="AR14910" s="1027"/>
    </row>
    <row r="14911" spans="43:44" x14ac:dyDescent="0.25">
      <c r="AQ14911" s="1026"/>
      <c r="AR14911" s="1027"/>
    </row>
    <row r="14912" spans="43:44" x14ac:dyDescent="0.25">
      <c r="AQ14912" s="1026"/>
      <c r="AR14912" s="1027"/>
    </row>
    <row r="14913" spans="43:44" x14ac:dyDescent="0.25">
      <c r="AQ14913" s="1026"/>
      <c r="AR14913" s="1027"/>
    </row>
    <row r="14914" spans="43:44" x14ac:dyDescent="0.25">
      <c r="AQ14914" s="1026"/>
      <c r="AR14914" s="1027"/>
    </row>
    <row r="14915" spans="43:44" x14ac:dyDescent="0.25">
      <c r="AQ14915" s="1026"/>
      <c r="AR14915" s="1027"/>
    </row>
    <row r="14916" spans="43:44" x14ac:dyDescent="0.25">
      <c r="AQ14916" s="1026"/>
      <c r="AR14916" s="1027"/>
    </row>
    <row r="14917" spans="43:44" x14ac:dyDescent="0.25">
      <c r="AQ14917" s="1026"/>
      <c r="AR14917" s="1027"/>
    </row>
    <row r="14918" spans="43:44" x14ac:dyDescent="0.25">
      <c r="AQ14918" s="1026"/>
      <c r="AR14918" s="1027"/>
    </row>
    <row r="14919" spans="43:44" x14ac:dyDescent="0.25">
      <c r="AQ14919" s="1026"/>
      <c r="AR14919" s="1027"/>
    </row>
    <row r="14920" spans="43:44" x14ac:dyDescent="0.25">
      <c r="AQ14920" s="1026"/>
      <c r="AR14920" s="1027"/>
    </row>
    <row r="14921" spans="43:44" x14ac:dyDescent="0.25">
      <c r="AQ14921" s="1026"/>
      <c r="AR14921" s="1027"/>
    </row>
    <row r="14922" spans="43:44" x14ac:dyDescent="0.25">
      <c r="AQ14922" s="1026"/>
      <c r="AR14922" s="1027"/>
    </row>
    <row r="14923" spans="43:44" x14ac:dyDescent="0.25">
      <c r="AQ14923" s="1026"/>
      <c r="AR14923" s="1027"/>
    </row>
    <row r="14924" spans="43:44" x14ac:dyDescent="0.25">
      <c r="AQ14924" s="1026"/>
      <c r="AR14924" s="1027"/>
    </row>
    <row r="14925" spans="43:44" x14ac:dyDescent="0.25">
      <c r="AQ14925" s="1026"/>
      <c r="AR14925" s="1027"/>
    </row>
    <row r="14926" spans="43:44" x14ac:dyDescent="0.25">
      <c r="AQ14926" s="1026"/>
      <c r="AR14926" s="1027"/>
    </row>
    <row r="14927" spans="43:44" x14ac:dyDescent="0.25">
      <c r="AQ14927" s="1026"/>
      <c r="AR14927" s="1027"/>
    </row>
    <row r="14928" spans="43:44" x14ac:dyDescent="0.25">
      <c r="AQ14928" s="1026"/>
      <c r="AR14928" s="1027"/>
    </row>
    <row r="14929" spans="43:44" x14ac:dyDescent="0.25">
      <c r="AQ14929" s="1026"/>
      <c r="AR14929" s="1027"/>
    </row>
    <row r="14930" spans="43:44" x14ac:dyDescent="0.25">
      <c r="AQ14930" s="1026"/>
      <c r="AR14930" s="1027"/>
    </row>
    <row r="14931" spans="43:44" x14ac:dyDescent="0.25">
      <c r="AQ14931" s="1026"/>
      <c r="AR14931" s="1027"/>
    </row>
    <row r="14932" spans="43:44" x14ac:dyDescent="0.25">
      <c r="AQ14932" s="1026"/>
      <c r="AR14932" s="1027"/>
    </row>
    <row r="14933" spans="43:44" x14ac:dyDescent="0.25">
      <c r="AQ14933" s="1026"/>
      <c r="AR14933" s="1027"/>
    </row>
    <row r="14934" spans="43:44" x14ac:dyDescent="0.25">
      <c r="AQ14934" s="1026"/>
      <c r="AR14934" s="1027"/>
    </row>
    <row r="14935" spans="43:44" x14ac:dyDescent="0.25">
      <c r="AQ14935" s="1026"/>
      <c r="AR14935" s="1027"/>
    </row>
    <row r="14936" spans="43:44" x14ac:dyDescent="0.25">
      <c r="AQ14936" s="1026"/>
      <c r="AR14936" s="1027"/>
    </row>
    <row r="14937" spans="43:44" x14ac:dyDescent="0.25">
      <c r="AQ14937" s="1026"/>
      <c r="AR14937" s="1027"/>
    </row>
    <row r="14938" spans="43:44" x14ac:dyDescent="0.25">
      <c r="AQ14938" s="1026"/>
      <c r="AR14938" s="1027"/>
    </row>
    <row r="14939" spans="43:44" x14ac:dyDescent="0.25">
      <c r="AQ14939" s="1026"/>
      <c r="AR14939" s="1027"/>
    </row>
    <row r="14940" spans="43:44" x14ac:dyDescent="0.25">
      <c r="AQ14940" s="1026"/>
      <c r="AR14940" s="1027"/>
    </row>
    <row r="14941" spans="43:44" x14ac:dyDescent="0.25">
      <c r="AQ14941" s="1026"/>
      <c r="AR14941" s="1027"/>
    </row>
    <row r="14942" spans="43:44" x14ac:dyDescent="0.25">
      <c r="AQ14942" s="1026"/>
      <c r="AR14942" s="1027"/>
    </row>
    <row r="14943" spans="43:44" x14ac:dyDescent="0.25">
      <c r="AQ14943" s="1026"/>
      <c r="AR14943" s="1027"/>
    </row>
    <row r="14944" spans="43:44" x14ac:dyDescent="0.25">
      <c r="AQ14944" s="1026"/>
      <c r="AR14944" s="1027"/>
    </row>
    <row r="14945" spans="43:44" x14ac:dyDescent="0.25">
      <c r="AQ14945" s="1026"/>
      <c r="AR14945" s="1027"/>
    </row>
    <row r="14946" spans="43:44" x14ac:dyDescent="0.25">
      <c r="AQ14946" s="1026"/>
      <c r="AR14946" s="1027"/>
    </row>
    <row r="14947" spans="43:44" x14ac:dyDescent="0.25">
      <c r="AQ14947" s="1026"/>
      <c r="AR14947" s="1027"/>
    </row>
    <row r="14948" spans="43:44" x14ac:dyDescent="0.25">
      <c r="AQ14948" s="1026"/>
      <c r="AR14948" s="1027"/>
    </row>
    <row r="14949" spans="43:44" x14ac:dyDescent="0.25">
      <c r="AQ14949" s="1026"/>
      <c r="AR14949" s="1027"/>
    </row>
    <row r="14950" spans="43:44" x14ac:dyDescent="0.25">
      <c r="AQ14950" s="1026"/>
      <c r="AR14950" s="1027"/>
    </row>
    <row r="14951" spans="43:44" x14ac:dyDescent="0.25">
      <c r="AQ14951" s="1026"/>
      <c r="AR14951" s="1027"/>
    </row>
    <row r="14952" spans="43:44" x14ac:dyDescent="0.25">
      <c r="AQ14952" s="1026"/>
      <c r="AR14952" s="1027"/>
    </row>
    <row r="14953" spans="43:44" x14ac:dyDescent="0.25">
      <c r="AQ14953" s="1026"/>
      <c r="AR14953" s="1027"/>
    </row>
    <row r="14954" spans="43:44" x14ac:dyDescent="0.25">
      <c r="AQ14954" s="1026"/>
      <c r="AR14954" s="1027"/>
    </row>
    <row r="14955" spans="43:44" x14ac:dyDescent="0.25">
      <c r="AQ14955" s="1026"/>
      <c r="AR14955" s="1027"/>
    </row>
    <row r="14956" spans="43:44" x14ac:dyDescent="0.25">
      <c r="AQ14956" s="1026"/>
      <c r="AR14956" s="1027"/>
    </row>
    <row r="14957" spans="43:44" x14ac:dyDescent="0.25">
      <c r="AQ14957" s="1026"/>
      <c r="AR14957" s="1027"/>
    </row>
    <row r="14958" spans="43:44" x14ac:dyDescent="0.25">
      <c r="AQ14958" s="1026"/>
      <c r="AR14958" s="1027"/>
    </row>
    <row r="14959" spans="43:44" x14ac:dyDescent="0.25">
      <c r="AQ14959" s="1026"/>
      <c r="AR14959" s="1027"/>
    </row>
    <row r="14960" spans="43:44" x14ac:dyDescent="0.25">
      <c r="AQ14960" s="1026"/>
      <c r="AR14960" s="1027"/>
    </row>
    <row r="14961" spans="43:44" x14ac:dyDescent="0.25">
      <c r="AQ14961" s="1026"/>
      <c r="AR14961" s="1027"/>
    </row>
    <row r="14962" spans="43:44" x14ac:dyDescent="0.25">
      <c r="AQ14962" s="1026"/>
      <c r="AR14962" s="1027"/>
    </row>
    <row r="14963" spans="43:44" x14ac:dyDescent="0.25">
      <c r="AQ14963" s="1026"/>
      <c r="AR14963" s="1027"/>
    </row>
    <row r="14964" spans="43:44" x14ac:dyDescent="0.25">
      <c r="AQ14964" s="1026"/>
      <c r="AR14964" s="1027"/>
    </row>
    <row r="14965" spans="43:44" x14ac:dyDescent="0.25">
      <c r="AQ14965" s="1026"/>
      <c r="AR14965" s="1027"/>
    </row>
    <row r="14966" spans="43:44" x14ac:dyDescent="0.25">
      <c r="AQ14966" s="1026"/>
      <c r="AR14966" s="1027"/>
    </row>
    <row r="14967" spans="43:44" x14ac:dyDescent="0.25">
      <c r="AQ14967" s="1026"/>
      <c r="AR14967" s="1027"/>
    </row>
    <row r="14968" spans="43:44" x14ac:dyDescent="0.25">
      <c r="AQ14968" s="1026"/>
      <c r="AR14968" s="1027"/>
    </row>
    <row r="14969" spans="43:44" x14ac:dyDescent="0.25">
      <c r="AQ14969" s="1026"/>
      <c r="AR14969" s="1027"/>
    </row>
    <row r="14970" spans="43:44" x14ac:dyDescent="0.25">
      <c r="AQ14970" s="1026"/>
      <c r="AR14970" s="1027"/>
    </row>
    <row r="14971" spans="43:44" x14ac:dyDescent="0.25">
      <c r="AQ14971" s="1026"/>
      <c r="AR14971" s="1027"/>
    </row>
    <row r="14972" spans="43:44" x14ac:dyDescent="0.25">
      <c r="AQ14972" s="1026"/>
      <c r="AR14972" s="1027"/>
    </row>
    <row r="14973" spans="43:44" x14ac:dyDescent="0.25">
      <c r="AQ14973" s="1026"/>
      <c r="AR14973" s="1027"/>
    </row>
    <row r="14974" spans="43:44" x14ac:dyDescent="0.25">
      <c r="AQ14974" s="1026"/>
      <c r="AR14974" s="1027"/>
    </row>
    <row r="14975" spans="43:44" x14ac:dyDescent="0.25">
      <c r="AQ14975" s="1026"/>
      <c r="AR14975" s="1027"/>
    </row>
    <row r="14976" spans="43:44" x14ac:dyDescent="0.25">
      <c r="AQ14976" s="1026"/>
      <c r="AR14976" s="1027"/>
    </row>
    <row r="14977" spans="43:44" x14ac:dyDescent="0.25">
      <c r="AQ14977" s="1026"/>
      <c r="AR14977" s="1027"/>
    </row>
    <row r="14978" spans="43:44" x14ac:dyDescent="0.25">
      <c r="AQ14978" s="1026"/>
      <c r="AR14978" s="1027"/>
    </row>
    <row r="14979" spans="43:44" x14ac:dyDescent="0.25">
      <c r="AQ14979" s="1026"/>
      <c r="AR14979" s="1027"/>
    </row>
    <row r="14980" spans="43:44" x14ac:dyDescent="0.25">
      <c r="AQ14980" s="1026"/>
      <c r="AR14980" s="1027"/>
    </row>
    <row r="14981" spans="43:44" x14ac:dyDescent="0.25">
      <c r="AQ14981" s="1026"/>
      <c r="AR14981" s="1027"/>
    </row>
    <row r="14982" spans="43:44" x14ac:dyDescent="0.25">
      <c r="AQ14982" s="1026"/>
      <c r="AR14982" s="1027"/>
    </row>
    <row r="14983" spans="43:44" x14ac:dyDescent="0.25">
      <c r="AQ14983" s="1026"/>
      <c r="AR14983" s="1027"/>
    </row>
    <row r="14984" spans="43:44" x14ac:dyDescent="0.25">
      <c r="AQ14984" s="1026"/>
      <c r="AR14984" s="1027"/>
    </row>
    <row r="14985" spans="43:44" x14ac:dyDescent="0.25">
      <c r="AQ14985" s="1026"/>
      <c r="AR14985" s="1027"/>
    </row>
    <row r="14986" spans="43:44" x14ac:dyDescent="0.25">
      <c r="AQ14986" s="1026"/>
      <c r="AR14986" s="1027"/>
    </row>
    <row r="14987" spans="43:44" x14ac:dyDescent="0.25">
      <c r="AQ14987" s="1026"/>
      <c r="AR14987" s="1027"/>
    </row>
    <row r="14988" spans="43:44" x14ac:dyDescent="0.25">
      <c r="AQ14988" s="1026"/>
      <c r="AR14988" s="1027"/>
    </row>
    <row r="14989" spans="43:44" x14ac:dyDescent="0.25">
      <c r="AQ14989" s="1026"/>
      <c r="AR14989" s="1027"/>
    </row>
    <row r="14990" spans="43:44" x14ac:dyDescent="0.25">
      <c r="AQ14990" s="1026"/>
      <c r="AR14990" s="1027"/>
    </row>
    <row r="14991" spans="43:44" x14ac:dyDescent="0.25">
      <c r="AQ14991" s="1026"/>
      <c r="AR14991" s="1027"/>
    </row>
    <row r="14992" spans="43:44" x14ac:dyDescent="0.25">
      <c r="AQ14992" s="1026"/>
      <c r="AR14992" s="1027"/>
    </row>
    <row r="14993" spans="43:44" x14ac:dyDescent="0.25">
      <c r="AQ14993" s="1026"/>
      <c r="AR14993" s="1027"/>
    </row>
    <row r="14994" spans="43:44" x14ac:dyDescent="0.25">
      <c r="AQ14994" s="1026"/>
      <c r="AR14994" s="1027"/>
    </row>
    <row r="14995" spans="43:44" x14ac:dyDescent="0.25">
      <c r="AQ14995" s="1026"/>
      <c r="AR14995" s="1027"/>
    </row>
    <row r="14996" spans="43:44" x14ac:dyDescent="0.25">
      <c r="AQ14996" s="1026"/>
      <c r="AR14996" s="1027"/>
    </row>
    <row r="14997" spans="43:44" x14ac:dyDescent="0.25">
      <c r="AQ14997" s="1026"/>
      <c r="AR14997" s="1027"/>
    </row>
    <row r="14998" spans="43:44" x14ac:dyDescent="0.25">
      <c r="AQ14998" s="1026"/>
      <c r="AR14998" s="1027"/>
    </row>
    <row r="14999" spans="43:44" x14ac:dyDescent="0.25">
      <c r="AQ14999" s="1026"/>
      <c r="AR14999" s="1027"/>
    </row>
    <row r="15000" spans="43:44" x14ac:dyDescent="0.25">
      <c r="AQ15000" s="1026"/>
      <c r="AR15000" s="1027"/>
    </row>
    <row r="15001" spans="43:44" x14ac:dyDescent="0.25">
      <c r="AQ15001" s="1026"/>
      <c r="AR15001" s="1027"/>
    </row>
    <row r="15002" spans="43:44" x14ac:dyDescent="0.25">
      <c r="AQ15002" s="1026"/>
      <c r="AR15002" s="1027"/>
    </row>
    <row r="15003" spans="43:44" x14ac:dyDescent="0.25">
      <c r="AQ15003" s="1026"/>
      <c r="AR15003" s="1027"/>
    </row>
    <row r="15004" spans="43:44" x14ac:dyDescent="0.25">
      <c r="AQ15004" s="1026"/>
      <c r="AR15004" s="1027"/>
    </row>
    <row r="15005" spans="43:44" x14ac:dyDescent="0.25">
      <c r="AQ15005" s="1026"/>
      <c r="AR15005" s="1027"/>
    </row>
    <row r="15006" spans="43:44" x14ac:dyDescent="0.25">
      <c r="AQ15006" s="1026"/>
      <c r="AR15006" s="1027"/>
    </row>
    <row r="15007" spans="43:44" x14ac:dyDescent="0.25">
      <c r="AQ15007" s="1026"/>
      <c r="AR15007" s="1027"/>
    </row>
    <row r="15008" spans="43:44" x14ac:dyDescent="0.25">
      <c r="AQ15008" s="1026"/>
      <c r="AR15008" s="1027"/>
    </row>
    <row r="15009" spans="43:44" x14ac:dyDescent="0.25">
      <c r="AQ15009" s="1026"/>
      <c r="AR15009" s="1027"/>
    </row>
    <row r="15010" spans="43:44" x14ac:dyDescent="0.25">
      <c r="AQ15010" s="1026"/>
      <c r="AR15010" s="1027"/>
    </row>
    <row r="15011" spans="43:44" x14ac:dyDescent="0.25">
      <c r="AQ15011" s="1026"/>
      <c r="AR15011" s="1027"/>
    </row>
    <row r="15012" spans="43:44" x14ac:dyDescent="0.25">
      <c r="AQ15012" s="1026"/>
      <c r="AR15012" s="1027"/>
    </row>
    <row r="15013" spans="43:44" x14ac:dyDescent="0.25">
      <c r="AQ15013" s="1026"/>
      <c r="AR15013" s="1027"/>
    </row>
    <row r="15014" spans="43:44" x14ac:dyDescent="0.25">
      <c r="AQ15014" s="1026"/>
      <c r="AR15014" s="1027"/>
    </row>
    <row r="15015" spans="43:44" x14ac:dyDescent="0.25">
      <c r="AQ15015" s="1026"/>
      <c r="AR15015" s="1027"/>
    </row>
    <row r="15016" spans="43:44" x14ac:dyDescent="0.25">
      <c r="AQ15016" s="1026"/>
      <c r="AR15016" s="1027"/>
    </row>
    <row r="15017" spans="43:44" x14ac:dyDescent="0.25">
      <c r="AQ15017" s="1026"/>
      <c r="AR15017" s="1027"/>
    </row>
    <row r="15018" spans="43:44" x14ac:dyDescent="0.25">
      <c r="AQ15018" s="1026"/>
      <c r="AR15018" s="1027"/>
    </row>
    <row r="15019" spans="43:44" x14ac:dyDescent="0.25">
      <c r="AQ15019" s="1026"/>
      <c r="AR15019" s="1027"/>
    </row>
    <row r="15020" spans="43:44" x14ac:dyDescent="0.25">
      <c r="AQ15020" s="1026"/>
      <c r="AR15020" s="1027"/>
    </row>
    <row r="15021" spans="43:44" x14ac:dyDescent="0.25">
      <c r="AQ15021" s="1026"/>
      <c r="AR15021" s="1027"/>
    </row>
    <row r="15022" spans="43:44" x14ac:dyDescent="0.25">
      <c r="AQ15022" s="1026"/>
      <c r="AR15022" s="1027"/>
    </row>
    <row r="15023" spans="43:44" x14ac:dyDescent="0.25">
      <c r="AQ15023" s="1026"/>
      <c r="AR15023" s="1027"/>
    </row>
    <row r="15024" spans="43:44" x14ac:dyDescent="0.25">
      <c r="AQ15024" s="1026"/>
      <c r="AR15024" s="1027"/>
    </row>
    <row r="15025" spans="43:44" x14ac:dyDescent="0.25">
      <c r="AQ15025" s="1026"/>
      <c r="AR15025" s="1027"/>
    </row>
    <row r="15026" spans="43:44" x14ac:dyDescent="0.25">
      <c r="AQ15026" s="1026"/>
      <c r="AR15026" s="1027"/>
    </row>
    <row r="15027" spans="43:44" x14ac:dyDescent="0.25">
      <c r="AQ15027" s="1026"/>
      <c r="AR15027" s="1027"/>
    </row>
    <row r="15028" spans="43:44" x14ac:dyDescent="0.25">
      <c r="AQ15028" s="1026"/>
      <c r="AR15028" s="1027"/>
    </row>
    <row r="15029" spans="43:44" x14ac:dyDescent="0.25">
      <c r="AQ15029" s="1026"/>
      <c r="AR15029" s="1027"/>
    </row>
    <row r="15030" spans="43:44" x14ac:dyDescent="0.25">
      <c r="AQ15030" s="1026"/>
      <c r="AR15030" s="1027"/>
    </row>
    <row r="15031" spans="43:44" x14ac:dyDescent="0.25">
      <c r="AQ15031" s="1026"/>
      <c r="AR15031" s="1027"/>
    </row>
    <row r="15032" spans="43:44" x14ac:dyDescent="0.25">
      <c r="AQ15032" s="1026"/>
      <c r="AR15032" s="1027"/>
    </row>
    <row r="15033" spans="43:44" x14ac:dyDescent="0.25">
      <c r="AQ15033" s="1026"/>
      <c r="AR15033" s="1027"/>
    </row>
    <row r="15034" spans="43:44" x14ac:dyDescent="0.25">
      <c r="AQ15034" s="1026"/>
      <c r="AR15034" s="1027"/>
    </row>
    <row r="15035" spans="43:44" x14ac:dyDescent="0.25">
      <c r="AQ15035" s="1026"/>
      <c r="AR15035" s="1027"/>
    </row>
    <row r="15036" spans="43:44" x14ac:dyDescent="0.25">
      <c r="AQ15036" s="1026"/>
      <c r="AR15036" s="1027"/>
    </row>
    <row r="15037" spans="43:44" x14ac:dyDescent="0.25">
      <c r="AQ15037" s="1026"/>
      <c r="AR15037" s="1027"/>
    </row>
    <row r="15038" spans="43:44" x14ac:dyDescent="0.25">
      <c r="AQ15038" s="1026"/>
      <c r="AR15038" s="1027"/>
    </row>
    <row r="15039" spans="43:44" x14ac:dyDescent="0.25">
      <c r="AQ15039" s="1026"/>
      <c r="AR15039" s="1027"/>
    </row>
    <row r="15040" spans="43:44" x14ac:dyDescent="0.25">
      <c r="AQ15040" s="1026"/>
      <c r="AR15040" s="1027"/>
    </row>
    <row r="15041" spans="43:44" x14ac:dyDescent="0.25">
      <c r="AQ15041" s="1026"/>
      <c r="AR15041" s="1027"/>
    </row>
    <row r="15042" spans="43:44" x14ac:dyDescent="0.25">
      <c r="AQ15042" s="1026"/>
      <c r="AR15042" s="1027"/>
    </row>
    <row r="15043" spans="43:44" x14ac:dyDescent="0.25">
      <c r="AQ15043" s="1026"/>
      <c r="AR15043" s="1027"/>
    </row>
    <row r="15044" spans="43:44" x14ac:dyDescent="0.25">
      <c r="AQ15044" s="1026"/>
      <c r="AR15044" s="1027"/>
    </row>
    <row r="15045" spans="43:44" x14ac:dyDescent="0.25">
      <c r="AQ15045" s="1026"/>
      <c r="AR15045" s="1027"/>
    </row>
    <row r="15046" spans="43:44" x14ac:dyDescent="0.25">
      <c r="AQ15046" s="1026"/>
      <c r="AR15046" s="1027"/>
    </row>
    <row r="15047" spans="43:44" x14ac:dyDescent="0.25">
      <c r="AQ15047" s="1026"/>
      <c r="AR15047" s="1027"/>
    </row>
    <row r="15048" spans="43:44" x14ac:dyDescent="0.25">
      <c r="AQ15048" s="1026"/>
      <c r="AR15048" s="1027"/>
    </row>
    <row r="15049" spans="43:44" x14ac:dyDescent="0.25">
      <c r="AQ15049" s="1026"/>
      <c r="AR15049" s="1027"/>
    </row>
    <row r="15050" spans="43:44" x14ac:dyDescent="0.25">
      <c r="AQ15050" s="1026"/>
      <c r="AR15050" s="1027"/>
    </row>
    <row r="15051" spans="43:44" x14ac:dyDescent="0.25">
      <c r="AQ15051" s="1026"/>
      <c r="AR15051" s="1027"/>
    </row>
    <row r="15052" spans="43:44" x14ac:dyDescent="0.25">
      <c r="AQ15052" s="1026"/>
      <c r="AR15052" s="1027"/>
    </row>
    <row r="15053" spans="43:44" x14ac:dyDescent="0.25">
      <c r="AQ15053" s="1026"/>
      <c r="AR15053" s="1027"/>
    </row>
    <row r="15054" spans="43:44" x14ac:dyDescent="0.25">
      <c r="AQ15054" s="1026"/>
      <c r="AR15054" s="1027"/>
    </row>
    <row r="15055" spans="43:44" x14ac:dyDescent="0.25">
      <c r="AQ15055" s="1026"/>
      <c r="AR15055" s="1027"/>
    </row>
    <row r="15056" spans="43:44" x14ac:dyDescent="0.25">
      <c r="AQ15056" s="1026"/>
      <c r="AR15056" s="1027"/>
    </row>
    <row r="15057" spans="43:44" x14ac:dyDescent="0.25">
      <c r="AQ15057" s="1026"/>
      <c r="AR15057" s="1027"/>
    </row>
    <row r="15058" spans="43:44" x14ac:dyDescent="0.25">
      <c r="AQ15058" s="1026"/>
      <c r="AR15058" s="1027"/>
    </row>
    <row r="15059" spans="43:44" x14ac:dyDescent="0.25">
      <c r="AQ15059" s="1026"/>
      <c r="AR15059" s="1027"/>
    </row>
    <row r="15060" spans="43:44" x14ac:dyDescent="0.25">
      <c r="AQ15060" s="1026"/>
      <c r="AR15060" s="1027"/>
    </row>
    <row r="15061" spans="43:44" x14ac:dyDescent="0.25">
      <c r="AQ15061" s="1026"/>
      <c r="AR15061" s="1027"/>
    </row>
    <row r="15062" spans="43:44" x14ac:dyDescent="0.25">
      <c r="AQ15062" s="1026"/>
      <c r="AR15062" s="1027"/>
    </row>
    <row r="15063" spans="43:44" x14ac:dyDescent="0.25">
      <c r="AQ15063" s="1026"/>
      <c r="AR15063" s="1027"/>
    </row>
    <row r="15064" spans="43:44" x14ac:dyDescent="0.25">
      <c r="AQ15064" s="1026"/>
      <c r="AR15064" s="1027"/>
    </row>
    <row r="15065" spans="43:44" x14ac:dyDescent="0.25">
      <c r="AQ15065" s="1026"/>
      <c r="AR15065" s="1027"/>
    </row>
    <row r="15066" spans="43:44" x14ac:dyDescent="0.25">
      <c r="AQ15066" s="1026"/>
      <c r="AR15066" s="1027"/>
    </row>
    <row r="15067" spans="43:44" x14ac:dyDescent="0.25">
      <c r="AQ15067" s="1026"/>
      <c r="AR15067" s="1027"/>
    </row>
    <row r="15068" spans="43:44" x14ac:dyDescent="0.25">
      <c r="AQ15068" s="1026"/>
      <c r="AR15068" s="1027"/>
    </row>
    <row r="15069" spans="43:44" x14ac:dyDescent="0.25">
      <c r="AQ15069" s="1026"/>
      <c r="AR15069" s="1027"/>
    </row>
    <row r="15070" spans="43:44" x14ac:dyDescent="0.25">
      <c r="AQ15070" s="1026"/>
      <c r="AR15070" s="1027"/>
    </row>
    <row r="15071" spans="43:44" x14ac:dyDescent="0.25">
      <c r="AQ15071" s="1026"/>
      <c r="AR15071" s="1027"/>
    </row>
    <row r="15072" spans="43:44" x14ac:dyDescent="0.25">
      <c r="AQ15072" s="1026"/>
      <c r="AR15072" s="1027"/>
    </row>
    <row r="15073" spans="43:44" x14ac:dyDescent="0.25">
      <c r="AQ15073" s="1026"/>
      <c r="AR15073" s="1027"/>
    </row>
    <row r="15074" spans="43:44" x14ac:dyDescent="0.25">
      <c r="AQ15074" s="1026"/>
      <c r="AR15074" s="1027"/>
    </row>
    <row r="15075" spans="43:44" x14ac:dyDescent="0.25">
      <c r="AQ15075" s="1026"/>
      <c r="AR15075" s="1027"/>
    </row>
    <row r="15076" spans="43:44" x14ac:dyDescent="0.25">
      <c r="AQ15076" s="1026"/>
      <c r="AR15076" s="1027"/>
    </row>
    <row r="15077" spans="43:44" x14ac:dyDescent="0.25">
      <c r="AQ15077" s="1026"/>
      <c r="AR15077" s="1027"/>
    </row>
    <row r="15078" spans="43:44" x14ac:dyDescent="0.25">
      <c r="AQ15078" s="1026"/>
      <c r="AR15078" s="1027"/>
    </row>
    <row r="15079" spans="43:44" x14ac:dyDescent="0.25">
      <c r="AQ15079" s="1026"/>
      <c r="AR15079" s="1027"/>
    </row>
    <row r="15080" spans="43:44" x14ac:dyDescent="0.25">
      <c r="AQ15080" s="1026"/>
      <c r="AR15080" s="1027"/>
    </row>
    <row r="15081" spans="43:44" x14ac:dyDescent="0.25">
      <c r="AQ15081" s="1026"/>
      <c r="AR15081" s="1027"/>
    </row>
    <row r="15082" spans="43:44" x14ac:dyDescent="0.25">
      <c r="AQ15082" s="1026"/>
      <c r="AR15082" s="1027"/>
    </row>
    <row r="15083" spans="43:44" x14ac:dyDescent="0.25">
      <c r="AQ15083" s="1026"/>
      <c r="AR15083" s="1027"/>
    </row>
    <row r="15084" spans="43:44" x14ac:dyDescent="0.25">
      <c r="AQ15084" s="1026"/>
      <c r="AR15084" s="1027"/>
    </row>
    <row r="15085" spans="43:44" x14ac:dyDescent="0.25">
      <c r="AQ15085" s="1026"/>
      <c r="AR15085" s="1027"/>
    </row>
    <row r="15086" spans="43:44" x14ac:dyDescent="0.25">
      <c r="AQ15086" s="1026"/>
      <c r="AR15086" s="1027"/>
    </row>
    <row r="15087" spans="43:44" x14ac:dyDescent="0.25">
      <c r="AQ15087" s="1026"/>
      <c r="AR15087" s="1027"/>
    </row>
    <row r="15088" spans="43:44" x14ac:dyDescent="0.25">
      <c r="AQ15088" s="1026"/>
      <c r="AR15088" s="1027"/>
    </row>
    <row r="15089" spans="43:44" x14ac:dyDescent="0.25">
      <c r="AQ15089" s="1026"/>
      <c r="AR15089" s="1027"/>
    </row>
    <row r="15090" spans="43:44" x14ac:dyDescent="0.25">
      <c r="AQ15090" s="1026"/>
      <c r="AR15090" s="1027"/>
    </row>
    <row r="15091" spans="43:44" x14ac:dyDescent="0.25">
      <c r="AQ15091" s="1026"/>
      <c r="AR15091" s="1027"/>
    </row>
    <row r="15092" spans="43:44" x14ac:dyDescent="0.25">
      <c r="AQ15092" s="1026"/>
      <c r="AR15092" s="1027"/>
    </row>
    <row r="15093" spans="43:44" x14ac:dyDescent="0.25">
      <c r="AQ15093" s="1026"/>
      <c r="AR15093" s="1027"/>
    </row>
    <row r="15094" spans="43:44" x14ac:dyDescent="0.25">
      <c r="AQ15094" s="1026"/>
      <c r="AR15094" s="1027"/>
    </row>
    <row r="15095" spans="43:44" x14ac:dyDescent="0.25">
      <c r="AQ15095" s="1026"/>
      <c r="AR15095" s="1027"/>
    </row>
    <row r="15096" spans="43:44" x14ac:dyDescent="0.25">
      <c r="AQ15096" s="1026"/>
      <c r="AR15096" s="1027"/>
    </row>
    <row r="15097" spans="43:44" x14ac:dyDescent="0.25">
      <c r="AQ15097" s="1026"/>
      <c r="AR15097" s="1027"/>
    </row>
    <row r="15098" spans="43:44" x14ac:dyDescent="0.25">
      <c r="AQ15098" s="1026"/>
      <c r="AR15098" s="1027"/>
    </row>
    <row r="15099" spans="43:44" x14ac:dyDescent="0.25">
      <c r="AQ15099" s="1026"/>
      <c r="AR15099" s="1027"/>
    </row>
    <row r="15100" spans="43:44" x14ac:dyDescent="0.25">
      <c r="AQ15100" s="1026"/>
      <c r="AR15100" s="1027"/>
    </row>
    <row r="15101" spans="43:44" x14ac:dyDescent="0.25">
      <c r="AQ15101" s="1026"/>
      <c r="AR15101" s="1027"/>
    </row>
    <row r="15102" spans="43:44" x14ac:dyDescent="0.25">
      <c r="AQ15102" s="1026"/>
      <c r="AR15102" s="1027"/>
    </row>
    <row r="15103" spans="43:44" x14ac:dyDescent="0.25">
      <c r="AQ15103" s="1026"/>
      <c r="AR15103" s="1027"/>
    </row>
    <row r="15104" spans="43:44" x14ac:dyDescent="0.25">
      <c r="AQ15104" s="1026"/>
      <c r="AR15104" s="1027"/>
    </row>
    <row r="15105" spans="43:44" x14ac:dyDescent="0.25">
      <c r="AQ15105" s="1026"/>
      <c r="AR15105" s="1027"/>
    </row>
    <row r="15106" spans="43:44" x14ac:dyDescent="0.25">
      <c r="AQ15106" s="1026"/>
      <c r="AR15106" s="1027"/>
    </row>
    <row r="15107" spans="43:44" x14ac:dyDescent="0.25">
      <c r="AQ15107" s="1026"/>
      <c r="AR15107" s="1027"/>
    </row>
    <row r="15108" spans="43:44" x14ac:dyDescent="0.25">
      <c r="AQ15108" s="1026"/>
      <c r="AR15108" s="1027"/>
    </row>
    <row r="15109" spans="43:44" x14ac:dyDescent="0.25">
      <c r="AQ15109" s="1026"/>
      <c r="AR15109" s="1027"/>
    </row>
    <row r="15110" spans="43:44" x14ac:dyDescent="0.25">
      <c r="AQ15110" s="1026"/>
      <c r="AR15110" s="1027"/>
    </row>
    <row r="15111" spans="43:44" x14ac:dyDescent="0.25">
      <c r="AQ15111" s="1026"/>
      <c r="AR15111" s="1027"/>
    </row>
    <row r="15112" spans="43:44" x14ac:dyDescent="0.25">
      <c r="AQ15112" s="1026"/>
      <c r="AR15112" s="1027"/>
    </row>
    <row r="15113" spans="43:44" x14ac:dyDescent="0.25">
      <c r="AQ15113" s="1026"/>
      <c r="AR15113" s="1027"/>
    </row>
    <row r="15114" spans="43:44" x14ac:dyDescent="0.25">
      <c r="AQ15114" s="1026"/>
      <c r="AR15114" s="1027"/>
    </row>
    <row r="15115" spans="43:44" x14ac:dyDescent="0.25">
      <c r="AQ15115" s="1026"/>
      <c r="AR15115" s="1027"/>
    </row>
    <row r="15116" spans="43:44" x14ac:dyDescent="0.25">
      <c r="AQ15116" s="1026"/>
      <c r="AR15116" s="1027"/>
    </row>
    <row r="15117" spans="43:44" x14ac:dyDescent="0.25">
      <c r="AQ15117" s="1026"/>
      <c r="AR15117" s="1027"/>
    </row>
    <row r="15118" spans="43:44" x14ac:dyDescent="0.25">
      <c r="AQ15118" s="1026"/>
      <c r="AR15118" s="1027"/>
    </row>
    <row r="15119" spans="43:44" x14ac:dyDescent="0.25">
      <c r="AQ15119" s="1026"/>
      <c r="AR15119" s="1027"/>
    </row>
    <row r="15120" spans="43:44" x14ac:dyDescent="0.25">
      <c r="AQ15120" s="1026"/>
      <c r="AR15120" s="1027"/>
    </row>
    <row r="15121" spans="43:44" x14ac:dyDescent="0.25">
      <c r="AQ15121" s="1026"/>
      <c r="AR15121" s="1027"/>
    </row>
    <row r="15122" spans="43:44" x14ac:dyDescent="0.25">
      <c r="AQ15122" s="1026"/>
      <c r="AR15122" s="1027"/>
    </row>
    <row r="15123" spans="43:44" x14ac:dyDescent="0.25">
      <c r="AQ15123" s="1026"/>
      <c r="AR15123" s="1027"/>
    </row>
    <row r="15124" spans="43:44" x14ac:dyDescent="0.25">
      <c r="AQ15124" s="1026"/>
      <c r="AR15124" s="1027"/>
    </row>
    <row r="15125" spans="43:44" x14ac:dyDescent="0.25">
      <c r="AQ15125" s="1026"/>
      <c r="AR15125" s="1027"/>
    </row>
    <row r="15126" spans="43:44" x14ac:dyDescent="0.25">
      <c r="AQ15126" s="1026"/>
      <c r="AR15126" s="1027"/>
    </row>
    <row r="15127" spans="43:44" x14ac:dyDescent="0.25">
      <c r="AQ15127" s="1026"/>
      <c r="AR15127" s="1027"/>
    </row>
    <row r="15128" spans="43:44" x14ac:dyDescent="0.25">
      <c r="AQ15128" s="1026"/>
      <c r="AR15128" s="1027"/>
    </row>
    <row r="15129" spans="43:44" x14ac:dyDescent="0.25">
      <c r="AQ15129" s="1026"/>
      <c r="AR15129" s="1027"/>
    </row>
    <row r="15130" spans="43:44" x14ac:dyDescent="0.25">
      <c r="AQ15130" s="1026"/>
      <c r="AR15130" s="1027"/>
    </row>
    <row r="15131" spans="43:44" x14ac:dyDescent="0.25">
      <c r="AQ15131" s="1026"/>
      <c r="AR15131" s="1027"/>
    </row>
    <row r="15132" spans="43:44" x14ac:dyDescent="0.25">
      <c r="AQ15132" s="1026"/>
      <c r="AR15132" s="1027"/>
    </row>
    <row r="15133" spans="43:44" x14ac:dyDescent="0.25">
      <c r="AQ15133" s="1026"/>
      <c r="AR15133" s="1027"/>
    </row>
    <row r="15134" spans="43:44" x14ac:dyDescent="0.25">
      <c r="AQ15134" s="1026"/>
      <c r="AR15134" s="1027"/>
    </row>
    <row r="15135" spans="43:44" x14ac:dyDescent="0.25">
      <c r="AQ15135" s="1026"/>
      <c r="AR15135" s="1027"/>
    </row>
    <row r="15136" spans="43:44" x14ac:dyDescent="0.25">
      <c r="AQ15136" s="1026"/>
      <c r="AR15136" s="1027"/>
    </row>
    <row r="15137" spans="43:44" x14ac:dyDescent="0.25">
      <c r="AQ15137" s="1026"/>
      <c r="AR15137" s="1027"/>
    </row>
    <row r="15138" spans="43:44" x14ac:dyDescent="0.25">
      <c r="AQ15138" s="1026"/>
      <c r="AR15138" s="1027"/>
    </row>
    <row r="15139" spans="43:44" x14ac:dyDescent="0.25">
      <c r="AQ15139" s="1026"/>
      <c r="AR15139" s="1027"/>
    </row>
    <row r="15140" spans="43:44" x14ac:dyDescent="0.25">
      <c r="AQ15140" s="1026"/>
      <c r="AR15140" s="1027"/>
    </row>
    <row r="15141" spans="43:44" x14ac:dyDescent="0.25">
      <c r="AQ15141" s="1026"/>
      <c r="AR15141" s="1027"/>
    </row>
    <row r="15142" spans="43:44" x14ac:dyDescent="0.25">
      <c r="AQ15142" s="1026"/>
      <c r="AR15142" s="1027"/>
    </row>
    <row r="15143" spans="43:44" x14ac:dyDescent="0.25">
      <c r="AQ15143" s="1026"/>
      <c r="AR15143" s="1027"/>
    </row>
    <row r="15144" spans="43:44" x14ac:dyDescent="0.25">
      <c r="AQ15144" s="1026"/>
      <c r="AR15144" s="1027"/>
    </row>
    <row r="15145" spans="43:44" x14ac:dyDescent="0.25">
      <c r="AQ15145" s="1026"/>
      <c r="AR15145" s="1027"/>
    </row>
    <row r="15146" spans="43:44" x14ac:dyDescent="0.25">
      <c r="AQ15146" s="1026"/>
      <c r="AR15146" s="1027"/>
    </row>
    <row r="15147" spans="43:44" x14ac:dyDescent="0.25">
      <c r="AQ15147" s="1026"/>
      <c r="AR15147" s="1027"/>
    </row>
    <row r="15148" spans="43:44" x14ac:dyDescent="0.25">
      <c r="AQ15148" s="1026"/>
      <c r="AR15148" s="1027"/>
    </row>
    <row r="15149" spans="43:44" x14ac:dyDescent="0.25">
      <c r="AQ15149" s="1026"/>
      <c r="AR15149" s="1027"/>
    </row>
    <row r="15150" spans="43:44" x14ac:dyDescent="0.25">
      <c r="AQ15150" s="1026"/>
      <c r="AR15150" s="1027"/>
    </row>
    <row r="15151" spans="43:44" x14ac:dyDescent="0.25">
      <c r="AQ15151" s="1026"/>
      <c r="AR15151" s="1027"/>
    </row>
    <row r="15152" spans="43:44" x14ac:dyDescent="0.25">
      <c r="AQ15152" s="1026"/>
      <c r="AR15152" s="1027"/>
    </row>
    <row r="15153" spans="43:44" x14ac:dyDescent="0.25">
      <c r="AQ15153" s="1026"/>
      <c r="AR15153" s="1027"/>
    </row>
    <row r="15154" spans="43:44" x14ac:dyDescent="0.25">
      <c r="AQ15154" s="1026"/>
      <c r="AR15154" s="1027"/>
    </row>
    <row r="15155" spans="43:44" x14ac:dyDescent="0.25">
      <c r="AQ15155" s="1026"/>
      <c r="AR15155" s="1027"/>
    </row>
    <row r="15156" spans="43:44" x14ac:dyDescent="0.25">
      <c r="AQ15156" s="1026"/>
      <c r="AR15156" s="1027"/>
    </row>
    <row r="15157" spans="43:44" x14ac:dyDescent="0.25">
      <c r="AQ15157" s="1026"/>
      <c r="AR15157" s="1027"/>
    </row>
    <row r="15158" spans="43:44" x14ac:dyDescent="0.25">
      <c r="AQ15158" s="1026"/>
      <c r="AR15158" s="1027"/>
    </row>
    <row r="15159" spans="43:44" x14ac:dyDescent="0.25">
      <c r="AQ15159" s="1026"/>
      <c r="AR15159" s="1027"/>
    </row>
    <row r="15160" spans="43:44" x14ac:dyDescent="0.25">
      <c r="AQ15160" s="1026"/>
      <c r="AR15160" s="1027"/>
    </row>
    <row r="15161" spans="43:44" x14ac:dyDescent="0.25">
      <c r="AQ15161" s="1026"/>
      <c r="AR15161" s="1027"/>
    </row>
    <row r="15162" spans="43:44" x14ac:dyDescent="0.25">
      <c r="AQ15162" s="1026"/>
      <c r="AR15162" s="1027"/>
    </row>
    <row r="15163" spans="43:44" x14ac:dyDescent="0.25">
      <c r="AQ15163" s="1026"/>
      <c r="AR15163" s="1027"/>
    </row>
    <row r="15164" spans="43:44" x14ac:dyDescent="0.25">
      <c r="AQ15164" s="1026"/>
      <c r="AR15164" s="1027"/>
    </row>
    <row r="15165" spans="43:44" x14ac:dyDescent="0.25">
      <c r="AQ15165" s="1026"/>
      <c r="AR15165" s="1027"/>
    </row>
    <row r="15166" spans="43:44" x14ac:dyDescent="0.25">
      <c r="AQ15166" s="1026"/>
      <c r="AR15166" s="1027"/>
    </row>
    <row r="15167" spans="43:44" x14ac:dyDescent="0.25">
      <c r="AQ15167" s="1026"/>
      <c r="AR15167" s="1027"/>
    </row>
    <row r="15168" spans="43:44" x14ac:dyDescent="0.25">
      <c r="AQ15168" s="1026"/>
      <c r="AR15168" s="1027"/>
    </row>
    <row r="15169" spans="43:44" x14ac:dyDescent="0.25">
      <c r="AQ15169" s="1026"/>
      <c r="AR15169" s="1027"/>
    </row>
    <row r="15170" spans="43:44" x14ac:dyDescent="0.25">
      <c r="AQ15170" s="1026"/>
      <c r="AR15170" s="1027"/>
    </row>
    <row r="15171" spans="43:44" x14ac:dyDescent="0.25">
      <c r="AQ15171" s="1026"/>
      <c r="AR15171" s="1027"/>
    </row>
    <row r="15172" spans="43:44" x14ac:dyDescent="0.25">
      <c r="AQ15172" s="1026"/>
      <c r="AR15172" s="1027"/>
    </row>
    <row r="15173" spans="43:44" x14ac:dyDescent="0.25">
      <c r="AQ15173" s="1026"/>
      <c r="AR15173" s="1027"/>
    </row>
    <row r="15174" spans="43:44" x14ac:dyDescent="0.25">
      <c r="AQ15174" s="1026"/>
      <c r="AR15174" s="1027"/>
    </row>
    <row r="15175" spans="43:44" x14ac:dyDescent="0.25">
      <c r="AQ15175" s="1026"/>
      <c r="AR15175" s="1027"/>
    </row>
    <row r="15176" spans="43:44" x14ac:dyDescent="0.25">
      <c r="AQ15176" s="1026"/>
      <c r="AR15176" s="1027"/>
    </row>
    <row r="15177" spans="43:44" x14ac:dyDescent="0.25">
      <c r="AQ15177" s="1026"/>
      <c r="AR15177" s="1027"/>
    </row>
    <row r="15178" spans="43:44" x14ac:dyDescent="0.25">
      <c r="AQ15178" s="1026"/>
      <c r="AR15178" s="1027"/>
    </row>
    <row r="15179" spans="43:44" x14ac:dyDescent="0.25">
      <c r="AQ15179" s="1026"/>
      <c r="AR15179" s="1027"/>
    </row>
    <row r="15180" spans="43:44" x14ac:dyDescent="0.25">
      <c r="AQ15180" s="1026"/>
      <c r="AR15180" s="1027"/>
    </row>
    <row r="15181" spans="43:44" x14ac:dyDescent="0.25">
      <c r="AQ15181" s="1026"/>
      <c r="AR15181" s="1027"/>
    </row>
    <row r="15182" spans="43:44" x14ac:dyDescent="0.25">
      <c r="AQ15182" s="1026"/>
      <c r="AR15182" s="1027"/>
    </row>
    <row r="15183" spans="43:44" x14ac:dyDescent="0.25">
      <c r="AQ15183" s="1026"/>
      <c r="AR15183" s="1027"/>
    </row>
    <row r="15184" spans="43:44" x14ac:dyDescent="0.25">
      <c r="AQ15184" s="1026"/>
      <c r="AR15184" s="1027"/>
    </row>
    <row r="15185" spans="43:44" x14ac:dyDescent="0.25">
      <c r="AQ15185" s="1026"/>
      <c r="AR15185" s="1027"/>
    </row>
    <row r="15186" spans="43:44" x14ac:dyDescent="0.25">
      <c r="AQ15186" s="1026"/>
      <c r="AR15186" s="1027"/>
    </row>
    <row r="15187" spans="43:44" x14ac:dyDescent="0.25">
      <c r="AQ15187" s="1026"/>
      <c r="AR15187" s="1027"/>
    </row>
    <row r="15188" spans="43:44" x14ac:dyDescent="0.25">
      <c r="AQ15188" s="1026"/>
      <c r="AR15188" s="1027"/>
    </row>
    <row r="15189" spans="43:44" x14ac:dyDescent="0.25">
      <c r="AQ15189" s="1026"/>
      <c r="AR15189" s="1027"/>
    </row>
    <row r="15190" spans="43:44" x14ac:dyDescent="0.25">
      <c r="AQ15190" s="1026"/>
      <c r="AR15190" s="1027"/>
    </row>
    <row r="15191" spans="43:44" x14ac:dyDescent="0.25">
      <c r="AQ15191" s="1026"/>
      <c r="AR15191" s="1027"/>
    </row>
    <row r="15192" spans="43:44" x14ac:dyDescent="0.25">
      <c r="AQ15192" s="1026"/>
      <c r="AR15192" s="1027"/>
    </row>
    <row r="15193" spans="43:44" x14ac:dyDescent="0.25">
      <c r="AQ15193" s="1026"/>
      <c r="AR15193" s="1027"/>
    </row>
    <row r="15194" spans="43:44" x14ac:dyDescent="0.25">
      <c r="AQ15194" s="1026"/>
      <c r="AR15194" s="1027"/>
    </row>
    <row r="15195" spans="43:44" x14ac:dyDescent="0.25">
      <c r="AQ15195" s="1026"/>
      <c r="AR15195" s="1027"/>
    </row>
    <row r="15196" spans="43:44" x14ac:dyDescent="0.25">
      <c r="AQ15196" s="1026"/>
      <c r="AR15196" s="1027"/>
    </row>
    <row r="15197" spans="43:44" x14ac:dyDescent="0.25">
      <c r="AQ15197" s="1026"/>
      <c r="AR15197" s="1027"/>
    </row>
    <row r="15198" spans="43:44" x14ac:dyDescent="0.25">
      <c r="AQ15198" s="1026"/>
      <c r="AR15198" s="1027"/>
    </row>
    <row r="15199" spans="43:44" x14ac:dyDescent="0.25">
      <c r="AQ15199" s="1026"/>
      <c r="AR15199" s="1027"/>
    </row>
    <row r="15200" spans="43:44" x14ac:dyDescent="0.25">
      <c r="AQ15200" s="1026"/>
      <c r="AR15200" s="1027"/>
    </row>
    <row r="15201" spans="43:44" x14ac:dyDescent="0.25">
      <c r="AQ15201" s="1026"/>
      <c r="AR15201" s="1027"/>
    </row>
    <row r="15202" spans="43:44" x14ac:dyDescent="0.25">
      <c r="AQ15202" s="1026"/>
      <c r="AR15202" s="1027"/>
    </row>
    <row r="15203" spans="43:44" x14ac:dyDescent="0.25">
      <c r="AQ15203" s="1026"/>
      <c r="AR15203" s="1027"/>
    </row>
    <row r="15204" spans="43:44" x14ac:dyDescent="0.25">
      <c r="AQ15204" s="1026"/>
      <c r="AR15204" s="1027"/>
    </row>
    <row r="15205" spans="43:44" x14ac:dyDescent="0.25">
      <c r="AQ15205" s="1026"/>
      <c r="AR15205" s="1027"/>
    </row>
    <row r="15206" spans="43:44" x14ac:dyDescent="0.25">
      <c r="AQ15206" s="1026"/>
      <c r="AR15206" s="1027"/>
    </row>
    <row r="15207" spans="43:44" x14ac:dyDescent="0.25">
      <c r="AQ15207" s="1026"/>
      <c r="AR15207" s="1027"/>
    </row>
    <row r="15208" spans="43:44" x14ac:dyDescent="0.25">
      <c r="AQ15208" s="1026"/>
      <c r="AR15208" s="1027"/>
    </row>
    <row r="15209" spans="43:44" x14ac:dyDescent="0.25">
      <c r="AQ15209" s="1026"/>
      <c r="AR15209" s="1027"/>
    </row>
    <row r="15210" spans="43:44" x14ac:dyDescent="0.25">
      <c r="AQ15210" s="1026"/>
      <c r="AR15210" s="1027"/>
    </row>
    <row r="15211" spans="43:44" x14ac:dyDescent="0.25">
      <c r="AQ15211" s="1026"/>
      <c r="AR15211" s="1027"/>
    </row>
    <row r="15212" spans="43:44" x14ac:dyDescent="0.25">
      <c r="AQ15212" s="1026"/>
      <c r="AR15212" s="1027"/>
    </row>
    <row r="15213" spans="43:44" x14ac:dyDescent="0.25">
      <c r="AQ15213" s="1026"/>
      <c r="AR15213" s="1027"/>
    </row>
    <row r="15214" spans="43:44" x14ac:dyDescent="0.25">
      <c r="AQ15214" s="1026"/>
      <c r="AR15214" s="1027"/>
    </row>
    <row r="15215" spans="43:44" x14ac:dyDescent="0.25">
      <c r="AQ15215" s="1026"/>
      <c r="AR15215" s="1027"/>
    </row>
    <row r="15216" spans="43:44" x14ac:dyDescent="0.25">
      <c r="AQ15216" s="1026"/>
      <c r="AR15216" s="1027"/>
    </row>
    <row r="15217" spans="43:44" x14ac:dyDescent="0.25">
      <c r="AQ15217" s="1026"/>
      <c r="AR15217" s="1027"/>
    </row>
    <row r="15218" spans="43:44" x14ac:dyDescent="0.25">
      <c r="AQ15218" s="1026"/>
      <c r="AR15218" s="1027"/>
    </row>
    <row r="15219" spans="43:44" x14ac:dyDescent="0.25">
      <c r="AQ15219" s="1026"/>
      <c r="AR15219" s="1027"/>
    </row>
    <row r="15220" spans="43:44" x14ac:dyDescent="0.25">
      <c r="AQ15220" s="1026"/>
      <c r="AR15220" s="1027"/>
    </row>
    <row r="15221" spans="43:44" x14ac:dyDescent="0.25">
      <c r="AQ15221" s="1026"/>
      <c r="AR15221" s="1027"/>
    </row>
    <row r="15222" spans="43:44" x14ac:dyDescent="0.25">
      <c r="AQ15222" s="1026"/>
      <c r="AR15222" s="1027"/>
    </row>
    <row r="15223" spans="43:44" x14ac:dyDescent="0.25">
      <c r="AQ15223" s="1026"/>
      <c r="AR15223" s="1027"/>
    </row>
    <row r="15224" spans="43:44" x14ac:dyDescent="0.25">
      <c r="AQ15224" s="1026"/>
      <c r="AR15224" s="1027"/>
    </row>
    <row r="15225" spans="43:44" x14ac:dyDescent="0.25">
      <c r="AQ15225" s="1026"/>
      <c r="AR15225" s="1027"/>
    </row>
    <row r="15226" spans="43:44" x14ac:dyDescent="0.25">
      <c r="AQ15226" s="1026"/>
      <c r="AR15226" s="1027"/>
    </row>
    <row r="15227" spans="43:44" x14ac:dyDescent="0.25">
      <c r="AQ15227" s="1026"/>
      <c r="AR15227" s="1027"/>
    </row>
    <row r="15228" spans="43:44" x14ac:dyDescent="0.25">
      <c r="AQ15228" s="1026"/>
      <c r="AR15228" s="1027"/>
    </row>
    <row r="15229" spans="43:44" x14ac:dyDescent="0.25">
      <c r="AQ15229" s="1026"/>
      <c r="AR15229" s="1027"/>
    </row>
    <row r="15230" spans="43:44" x14ac:dyDescent="0.25">
      <c r="AQ15230" s="1026"/>
      <c r="AR15230" s="1027"/>
    </row>
    <row r="15231" spans="43:44" x14ac:dyDescent="0.25">
      <c r="AQ15231" s="1026"/>
      <c r="AR15231" s="1027"/>
    </row>
    <row r="15232" spans="43:44" x14ac:dyDescent="0.25">
      <c r="AQ15232" s="1026"/>
      <c r="AR15232" s="1027"/>
    </row>
    <row r="15233" spans="43:44" x14ac:dyDescent="0.25">
      <c r="AQ15233" s="1026"/>
      <c r="AR15233" s="1027"/>
    </row>
    <row r="15234" spans="43:44" x14ac:dyDescent="0.25">
      <c r="AQ15234" s="1026"/>
      <c r="AR15234" s="1027"/>
    </row>
    <row r="15235" spans="43:44" x14ac:dyDescent="0.25">
      <c r="AQ15235" s="1026"/>
      <c r="AR15235" s="1027"/>
    </row>
    <row r="15236" spans="43:44" x14ac:dyDescent="0.25">
      <c r="AQ15236" s="1026"/>
      <c r="AR15236" s="1027"/>
    </row>
    <row r="15237" spans="43:44" x14ac:dyDescent="0.25">
      <c r="AQ15237" s="1026"/>
      <c r="AR15237" s="1027"/>
    </row>
    <row r="15238" spans="43:44" x14ac:dyDescent="0.25">
      <c r="AQ15238" s="1026"/>
      <c r="AR15238" s="1027"/>
    </row>
    <row r="15239" spans="43:44" x14ac:dyDescent="0.25">
      <c r="AQ15239" s="1026"/>
      <c r="AR15239" s="1027"/>
    </row>
    <row r="15240" spans="43:44" x14ac:dyDescent="0.25">
      <c r="AQ15240" s="1026"/>
      <c r="AR15240" s="1027"/>
    </row>
    <row r="15241" spans="43:44" x14ac:dyDescent="0.25">
      <c r="AQ15241" s="1026"/>
      <c r="AR15241" s="1027"/>
    </row>
    <row r="15242" spans="43:44" x14ac:dyDescent="0.25">
      <c r="AQ15242" s="1026"/>
      <c r="AR15242" s="1027"/>
    </row>
    <row r="15243" spans="43:44" x14ac:dyDescent="0.25">
      <c r="AQ15243" s="1026"/>
      <c r="AR15243" s="1027"/>
    </row>
    <row r="15244" spans="43:44" x14ac:dyDescent="0.25">
      <c r="AQ15244" s="1026"/>
      <c r="AR15244" s="1027"/>
    </row>
    <row r="15245" spans="43:44" x14ac:dyDescent="0.25">
      <c r="AQ15245" s="1026"/>
      <c r="AR15245" s="1027"/>
    </row>
    <row r="15246" spans="43:44" x14ac:dyDescent="0.25">
      <c r="AQ15246" s="1026"/>
      <c r="AR15246" s="1027"/>
    </row>
    <row r="15247" spans="43:44" x14ac:dyDescent="0.25">
      <c r="AQ15247" s="1026"/>
      <c r="AR15247" s="1027"/>
    </row>
    <row r="15248" spans="43:44" x14ac:dyDescent="0.25">
      <c r="AQ15248" s="1026"/>
      <c r="AR15248" s="1027"/>
    </row>
    <row r="15249" spans="43:44" x14ac:dyDescent="0.25">
      <c r="AQ15249" s="1026"/>
      <c r="AR15249" s="1027"/>
    </row>
    <row r="15250" spans="43:44" x14ac:dyDescent="0.25">
      <c r="AQ15250" s="1026"/>
      <c r="AR15250" s="1027"/>
    </row>
    <row r="15251" spans="43:44" x14ac:dyDescent="0.25">
      <c r="AQ15251" s="1026"/>
      <c r="AR15251" s="1027"/>
    </row>
    <row r="15252" spans="43:44" x14ac:dyDescent="0.25">
      <c r="AQ15252" s="1026"/>
      <c r="AR15252" s="1027"/>
    </row>
    <row r="15253" spans="43:44" x14ac:dyDescent="0.25">
      <c r="AQ15253" s="1026"/>
      <c r="AR15253" s="1027"/>
    </row>
    <row r="15254" spans="43:44" x14ac:dyDescent="0.25">
      <c r="AQ15254" s="1026"/>
      <c r="AR15254" s="1027"/>
    </row>
    <row r="15255" spans="43:44" x14ac:dyDescent="0.25">
      <c r="AQ15255" s="1026"/>
      <c r="AR15255" s="1027"/>
    </row>
    <row r="15256" spans="43:44" x14ac:dyDescent="0.25">
      <c r="AQ15256" s="1026"/>
      <c r="AR15256" s="1027"/>
    </row>
    <row r="15257" spans="43:44" x14ac:dyDescent="0.25">
      <c r="AQ15257" s="1026"/>
      <c r="AR15257" s="1027"/>
    </row>
    <row r="15258" spans="43:44" x14ac:dyDescent="0.25">
      <c r="AQ15258" s="1026"/>
      <c r="AR15258" s="1027"/>
    </row>
    <row r="15259" spans="43:44" x14ac:dyDescent="0.25">
      <c r="AQ15259" s="1026"/>
      <c r="AR15259" s="1027"/>
    </row>
    <row r="15260" spans="43:44" x14ac:dyDescent="0.25">
      <c r="AQ15260" s="1026"/>
      <c r="AR15260" s="1027"/>
    </row>
    <row r="15261" spans="43:44" x14ac:dyDescent="0.25">
      <c r="AQ15261" s="1026"/>
      <c r="AR15261" s="1027"/>
    </row>
    <row r="15262" spans="43:44" x14ac:dyDescent="0.25">
      <c r="AQ15262" s="1026"/>
      <c r="AR15262" s="1027"/>
    </row>
    <row r="15263" spans="43:44" x14ac:dyDescent="0.25">
      <c r="AQ15263" s="1026"/>
      <c r="AR15263" s="1027"/>
    </row>
    <row r="15264" spans="43:44" x14ac:dyDescent="0.25">
      <c r="AQ15264" s="1026"/>
      <c r="AR15264" s="1027"/>
    </row>
    <row r="15265" spans="43:44" x14ac:dyDescent="0.25">
      <c r="AQ15265" s="1026"/>
      <c r="AR15265" s="1027"/>
    </row>
    <row r="15266" spans="43:44" x14ac:dyDescent="0.25">
      <c r="AQ15266" s="1026"/>
      <c r="AR15266" s="1027"/>
    </row>
    <row r="15267" spans="43:44" x14ac:dyDescent="0.25">
      <c r="AQ15267" s="1026"/>
      <c r="AR15267" s="1027"/>
    </row>
    <row r="15268" spans="43:44" x14ac:dyDescent="0.25">
      <c r="AQ15268" s="1026"/>
      <c r="AR15268" s="1027"/>
    </row>
    <row r="15269" spans="43:44" x14ac:dyDescent="0.25">
      <c r="AQ15269" s="1026"/>
      <c r="AR15269" s="1027"/>
    </row>
    <row r="15270" spans="43:44" x14ac:dyDescent="0.25">
      <c r="AQ15270" s="1026"/>
      <c r="AR15270" s="1027"/>
    </row>
    <row r="15271" spans="43:44" x14ac:dyDescent="0.25">
      <c r="AQ15271" s="1026"/>
      <c r="AR15271" s="1027"/>
    </row>
    <row r="15272" spans="43:44" x14ac:dyDescent="0.25">
      <c r="AQ15272" s="1026"/>
      <c r="AR15272" s="1027"/>
    </row>
    <row r="15273" spans="43:44" x14ac:dyDescent="0.25">
      <c r="AQ15273" s="1026"/>
      <c r="AR15273" s="1027"/>
    </row>
    <row r="15274" spans="43:44" x14ac:dyDescent="0.25">
      <c r="AQ15274" s="1026"/>
      <c r="AR15274" s="1027"/>
    </row>
    <row r="15275" spans="43:44" x14ac:dyDescent="0.25">
      <c r="AQ15275" s="1026"/>
      <c r="AR15275" s="1027"/>
    </row>
    <row r="15276" spans="43:44" x14ac:dyDescent="0.25">
      <c r="AQ15276" s="1026"/>
      <c r="AR15276" s="1027"/>
    </row>
    <row r="15277" spans="43:44" x14ac:dyDescent="0.25">
      <c r="AQ15277" s="1026"/>
      <c r="AR15277" s="1027"/>
    </row>
    <row r="15278" spans="43:44" x14ac:dyDescent="0.25">
      <c r="AQ15278" s="1026"/>
      <c r="AR15278" s="1027"/>
    </row>
    <row r="15279" spans="43:44" x14ac:dyDescent="0.25">
      <c r="AQ15279" s="1026"/>
      <c r="AR15279" s="1027"/>
    </row>
    <row r="15280" spans="43:44" x14ac:dyDescent="0.25">
      <c r="AQ15280" s="1026"/>
      <c r="AR15280" s="1027"/>
    </row>
    <row r="15281" spans="43:44" x14ac:dyDescent="0.25">
      <c r="AQ15281" s="1026"/>
      <c r="AR15281" s="1027"/>
    </row>
    <row r="15282" spans="43:44" x14ac:dyDescent="0.25">
      <c r="AQ15282" s="1026"/>
      <c r="AR15282" s="1027"/>
    </row>
    <row r="15283" spans="43:44" x14ac:dyDescent="0.25">
      <c r="AQ15283" s="1026"/>
      <c r="AR15283" s="1027"/>
    </row>
    <row r="15284" spans="43:44" x14ac:dyDescent="0.25">
      <c r="AQ15284" s="1026"/>
      <c r="AR15284" s="1027"/>
    </row>
    <row r="15285" spans="43:44" x14ac:dyDescent="0.25">
      <c r="AQ15285" s="1026"/>
      <c r="AR15285" s="1027"/>
    </row>
    <row r="15286" spans="43:44" x14ac:dyDescent="0.25">
      <c r="AQ15286" s="1026"/>
      <c r="AR15286" s="1027"/>
    </row>
    <row r="15287" spans="43:44" x14ac:dyDescent="0.25">
      <c r="AQ15287" s="1026"/>
      <c r="AR15287" s="1027"/>
    </row>
    <row r="15288" spans="43:44" x14ac:dyDescent="0.25">
      <c r="AQ15288" s="1026"/>
      <c r="AR15288" s="1027"/>
    </row>
    <row r="15289" spans="43:44" x14ac:dyDescent="0.25">
      <c r="AQ15289" s="1026"/>
      <c r="AR15289" s="1027"/>
    </row>
    <row r="15290" spans="43:44" x14ac:dyDescent="0.25">
      <c r="AQ15290" s="1026"/>
      <c r="AR15290" s="1027"/>
    </row>
    <row r="15291" spans="43:44" x14ac:dyDescent="0.25">
      <c r="AQ15291" s="1026"/>
      <c r="AR15291" s="1027"/>
    </row>
    <row r="15292" spans="43:44" x14ac:dyDescent="0.25">
      <c r="AQ15292" s="1026"/>
      <c r="AR15292" s="1027"/>
    </row>
    <row r="15293" spans="43:44" x14ac:dyDescent="0.25">
      <c r="AQ15293" s="1026"/>
      <c r="AR15293" s="1027"/>
    </row>
    <row r="15294" spans="43:44" x14ac:dyDescent="0.25">
      <c r="AQ15294" s="1026"/>
      <c r="AR15294" s="1027"/>
    </row>
    <row r="15295" spans="43:44" x14ac:dyDescent="0.25">
      <c r="AQ15295" s="1026"/>
      <c r="AR15295" s="1027"/>
    </row>
    <row r="15296" spans="43:44" x14ac:dyDescent="0.25">
      <c r="AQ15296" s="1026"/>
      <c r="AR15296" s="1027"/>
    </row>
    <row r="15297" spans="43:44" x14ac:dyDescent="0.25">
      <c r="AQ15297" s="1026"/>
      <c r="AR15297" s="1027"/>
    </row>
    <row r="15298" spans="43:44" x14ac:dyDescent="0.25">
      <c r="AQ15298" s="1026"/>
      <c r="AR15298" s="1027"/>
    </row>
    <row r="15299" spans="43:44" x14ac:dyDescent="0.25">
      <c r="AQ15299" s="1026"/>
      <c r="AR15299" s="1027"/>
    </row>
    <row r="15300" spans="43:44" x14ac:dyDescent="0.25">
      <c r="AQ15300" s="1026"/>
      <c r="AR15300" s="1027"/>
    </row>
    <row r="15301" spans="43:44" x14ac:dyDescent="0.25">
      <c r="AQ15301" s="1026"/>
      <c r="AR15301" s="1027"/>
    </row>
    <row r="15302" spans="43:44" x14ac:dyDescent="0.25">
      <c r="AQ15302" s="1026"/>
      <c r="AR15302" s="1027"/>
    </row>
    <row r="15303" spans="43:44" x14ac:dyDescent="0.25">
      <c r="AQ15303" s="1026"/>
      <c r="AR15303" s="1027"/>
    </row>
    <row r="15304" spans="43:44" x14ac:dyDescent="0.25">
      <c r="AQ15304" s="1026"/>
      <c r="AR15304" s="1027"/>
    </row>
    <row r="15305" spans="43:44" x14ac:dyDescent="0.25">
      <c r="AQ15305" s="1026"/>
      <c r="AR15305" s="1027"/>
    </row>
    <row r="15306" spans="43:44" x14ac:dyDescent="0.25">
      <c r="AQ15306" s="1026"/>
      <c r="AR15306" s="1027"/>
    </row>
    <row r="15307" spans="43:44" x14ac:dyDescent="0.25">
      <c r="AQ15307" s="1026"/>
      <c r="AR15307" s="1027"/>
    </row>
    <row r="15308" spans="43:44" x14ac:dyDescent="0.25">
      <c r="AQ15308" s="1026"/>
      <c r="AR15308" s="1027"/>
    </row>
    <row r="15309" spans="43:44" x14ac:dyDescent="0.25">
      <c r="AQ15309" s="1026"/>
      <c r="AR15309" s="1027"/>
    </row>
    <row r="15310" spans="43:44" x14ac:dyDescent="0.25">
      <c r="AQ15310" s="1026"/>
      <c r="AR15310" s="1027"/>
    </row>
    <row r="15311" spans="43:44" x14ac:dyDescent="0.25">
      <c r="AQ15311" s="1026"/>
      <c r="AR15311" s="1027"/>
    </row>
    <row r="15312" spans="43:44" x14ac:dyDescent="0.25">
      <c r="AQ15312" s="1026"/>
      <c r="AR15312" s="1027"/>
    </row>
    <row r="15313" spans="43:44" x14ac:dyDescent="0.25">
      <c r="AQ15313" s="1026"/>
      <c r="AR15313" s="1027"/>
    </row>
    <row r="15314" spans="43:44" x14ac:dyDescent="0.25">
      <c r="AQ15314" s="1026"/>
      <c r="AR15314" s="1027"/>
    </row>
    <row r="15315" spans="43:44" x14ac:dyDescent="0.25">
      <c r="AQ15315" s="1026"/>
      <c r="AR15315" s="1027"/>
    </row>
    <row r="15316" spans="43:44" x14ac:dyDescent="0.25">
      <c r="AQ15316" s="1026"/>
      <c r="AR15316" s="1027"/>
    </row>
    <row r="15317" spans="43:44" x14ac:dyDescent="0.25">
      <c r="AQ15317" s="1026"/>
      <c r="AR15317" s="1027"/>
    </row>
    <row r="15318" spans="43:44" x14ac:dyDescent="0.25">
      <c r="AQ15318" s="1026"/>
      <c r="AR15318" s="1027"/>
    </row>
    <row r="15319" spans="43:44" x14ac:dyDescent="0.25">
      <c r="AQ15319" s="1026"/>
      <c r="AR15319" s="1027"/>
    </row>
    <row r="15320" spans="43:44" x14ac:dyDescent="0.25">
      <c r="AQ15320" s="1026"/>
      <c r="AR15320" s="1027"/>
    </row>
    <row r="15321" spans="43:44" x14ac:dyDescent="0.25">
      <c r="AQ15321" s="1026"/>
      <c r="AR15321" s="1027"/>
    </row>
    <row r="15322" spans="43:44" x14ac:dyDescent="0.25">
      <c r="AQ15322" s="1026"/>
      <c r="AR15322" s="1027"/>
    </row>
    <row r="15323" spans="43:44" x14ac:dyDescent="0.25">
      <c r="AQ15323" s="1026"/>
      <c r="AR15323" s="1027"/>
    </row>
    <row r="15324" spans="43:44" x14ac:dyDescent="0.25">
      <c r="AQ15324" s="1026"/>
      <c r="AR15324" s="1027"/>
    </row>
    <row r="15325" spans="43:44" x14ac:dyDescent="0.25">
      <c r="AQ15325" s="1026"/>
      <c r="AR15325" s="1027"/>
    </row>
    <row r="15326" spans="43:44" x14ac:dyDescent="0.25">
      <c r="AQ15326" s="1026"/>
      <c r="AR15326" s="1027"/>
    </row>
    <row r="15327" spans="43:44" x14ac:dyDescent="0.25">
      <c r="AQ15327" s="1026"/>
      <c r="AR15327" s="1027"/>
    </row>
    <row r="15328" spans="43:44" x14ac:dyDescent="0.25">
      <c r="AQ15328" s="1026"/>
      <c r="AR15328" s="1027"/>
    </row>
    <row r="15329" spans="43:44" x14ac:dyDescent="0.25">
      <c r="AQ15329" s="1026"/>
      <c r="AR15329" s="1027"/>
    </row>
    <row r="15330" spans="43:44" x14ac:dyDescent="0.25">
      <c r="AQ15330" s="1026"/>
      <c r="AR15330" s="1027"/>
    </row>
    <row r="15331" spans="43:44" x14ac:dyDescent="0.25">
      <c r="AQ15331" s="1026"/>
      <c r="AR15331" s="1027"/>
    </row>
    <row r="15332" spans="43:44" x14ac:dyDescent="0.25">
      <c r="AQ15332" s="1026"/>
      <c r="AR15332" s="1027"/>
    </row>
    <row r="15333" spans="43:44" x14ac:dyDescent="0.25">
      <c r="AQ15333" s="1026"/>
      <c r="AR15333" s="1027"/>
    </row>
    <row r="15334" spans="43:44" x14ac:dyDescent="0.25">
      <c r="AQ15334" s="1026"/>
      <c r="AR15334" s="1027"/>
    </row>
    <row r="15335" spans="43:44" x14ac:dyDescent="0.25">
      <c r="AQ15335" s="1026"/>
      <c r="AR15335" s="1027"/>
    </row>
    <row r="15336" spans="43:44" x14ac:dyDescent="0.25">
      <c r="AQ15336" s="1026"/>
      <c r="AR15336" s="1027"/>
    </row>
    <row r="15337" spans="43:44" x14ac:dyDescent="0.25">
      <c r="AQ15337" s="1026"/>
      <c r="AR15337" s="1027"/>
    </row>
    <row r="15338" spans="43:44" x14ac:dyDescent="0.25">
      <c r="AQ15338" s="1026"/>
      <c r="AR15338" s="1027"/>
    </row>
    <row r="15339" spans="43:44" x14ac:dyDescent="0.25">
      <c r="AQ15339" s="1026"/>
      <c r="AR15339" s="1027"/>
    </row>
    <row r="15340" spans="43:44" x14ac:dyDescent="0.25">
      <c r="AQ15340" s="1026"/>
      <c r="AR15340" s="1027"/>
    </row>
    <row r="15341" spans="43:44" x14ac:dyDescent="0.25">
      <c r="AQ15341" s="1026"/>
      <c r="AR15341" s="1027"/>
    </row>
    <row r="15342" spans="43:44" x14ac:dyDescent="0.25">
      <c r="AQ15342" s="1026"/>
      <c r="AR15342" s="1027"/>
    </row>
    <row r="15343" spans="43:44" x14ac:dyDescent="0.25">
      <c r="AQ15343" s="1026"/>
      <c r="AR15343" s="1027"/>
    </row>
    <row r="15344" spans="43:44" x14ac:dyDescent="0.25">
      <c r="AQ15344" s="1026"/>
      <c r="AR15344" s="1027"/>
    </row>
    <row r="15345" spans="43:44" x14ac:dyDescent="0.25">
      <c r="AQ15345" s="1026"/>
      <c r="AR15345" s="1027"/>
    </row>
    <row r="15346" spans="43:44" x14ac:dyDescent="0.25">
      <c r="AQ15346" s="1026"/>
      <c r="AR15346" s="1027"/>
    </row>
    <row r="15347" spans="43:44" x14ac:dyDescent="0.25">
      <c r="AQ15347" s="1026"/>
      <c r="AR15347" s="1027"/>
    </row>
    <row r="15348" spans="43:44" x14ac:dyDescent="0.25">
      <c r="AQ15348" s="1026"/>
      <c r="AR15348" s="1027"/>
    </row>
    <row r="15349" spans="43:44" x14ac:dyDescent="0.25">
      <c r="AQ15349" s="1026"/>
      <c r="AR15349" s="1027"/>
    </row>
    <row r="15350" spans="43:44" x14ac:dyDescent="0.25">
      <c r="AQ15350" s="1026"/>
      <c r="AR15350" s="1027"/>
    </row>
    <row r="15351" spans="43:44" x14ac:dyDescent="0.25">
      <c r="AQ15351" s="1026"/>
      <c r="AR15351" s="1027"/>
    </row>
    <row r="15352" spans="43:44" x14ac:dyDescent="0.25">
      <c r="AQ15352" s="1026"/>
      <c r="AR15352" s="1027"/>
    </row>
    <row r="15353" spans="43:44" x14ac:dyDescent="0.25">
      <c r="AQ15353" s="1026"/>
      <c r="AR15353" s="1027"/>
    </row>
    <row r="15354" spans="43:44" x14ac:dyDescent="0.25">
      <c r="AQ15354" s="1026"/>
      <c r="AR15354" s="1027"/>
    </row>
    <row r="15355" spans="43:44" x14ac:dyDescent="0.25">
      <c r="AQ15355" s="1026"/>
      <c r="AR15355" s="1027"/>
    </row>
    <row r="15356" spans="43:44" x14ac:dyDescent="0.25">
      <c r="AQ15356" s="1026"/>
      <c r="AR15356" s="1027"/>
    </row>
    <row r="15357" spans="43:44" x14ac:dyDescent="0.25">
      <c r="AQ15357" s="1026"/>
      <c r="AR15357" s="1027"/>
    </row>
    <row r="15358" spans="43:44" x14ac:dyDescent="0.25">
      <c r="AQ15358" s="1026"/>
      <c r="AR15358" s="1027"/>
    </row>
    <row r="15359" spans="43:44" x14ac:dyDescent="0.25">
      <c r="AQ15359" s="1026"/>
      <c r="AR15359" s="1027"/>
    </row>
    <row r="15360" spans="43:44" x14ac:dyDescent="0.25">
      <c r="AQ15360" s="1026"/>
      <c r="AR15360" s="1027"/>
    </row>
    <row r="15361" spans="43:44" x14ac:dyDescent="0.25">
      <c r="AQ15361" s="1026"/>
      <c r="AR15361" s="1027"/>
    </row>
    <row r="15362" spans="43:44" x14ac:dyDescent="0.25">
      <c r="AQ15362" s="1026"/>
      <c r="AR15362" s="1027"/>
    </row>
    <row r="15363" spans="43:44" x14ac:dyDescent="0.25">
      <c r="AQ15363" s="1026"/>
      <c r="AR15363" s="1027"/>
    </row>
    <row r="15364" spans="43:44" x14ac:dyDescent="0.25">
      <c r="AQ15364" s="1026"/>
      <c r="AR15364" s="1027"/>
    </row>
    <row r="15365" spans="43:44" x14ac:dyDescent="0.25">
      <c r="AQ15365" s="1026"/>
      <c r="AR15365" s="1027"/>
    </row>
    <row r="15366" spans="43:44" x14ac:dyDescent="0.25">
      <c r="AQ15366" s="1026"/>
      <c r="AR15366" s="1027"/>
    </row>
    <row r="15367" spans="43:44" x14ac:dyDescent="0.25">
      <c r="AQ15367" s="1026"/>
      <c r="AR15367" s="1027"/>
    </row>
    <row r="15368" spans="43:44" x14ac:dyDescent="0.25">
      <c r="AQ15368" s="1026"/>
      <c r="AR15368" s="1027"/>
    </row>
    <row r="15369" spans="43:44" x14ac:dyDescent="0.25">
      <c r="AQ15369" s="1026"/>
      <c r="AR15369" s="1027"/>
    </row>
    <row r="15370" spans="43:44" x14ac:dyDescent="0.25">
      <c r="AQ15370" s="1026"/>
      <c r="AR15370" s="1027"/>
    </row>
    <row r="15371" spans="43:44" x14ac:dyDescent="0.25">
      <c r="AQ15371" s="1026"/>
      <c r="AR15371" s="1027"/>
    </row>
    <row r="15372" spans="43:44" x14ac:dyDescent="0.25">
      <c r="AQ15372" s="1026"/>
      <c r="AR15372" s="1027"/>
    </row>
    <row r="15373" spans="43:44" x14ac:dyDescent="0.25">
      <c r="AQ15373" s="1026"/>
      <c r="AR15373" s="1027"/>
    </row>
    <row r="15374" spans="43:44" x14ac:dyDescent="0.25">
      <c r="AQ15374" s="1026"/>
      <c r="AR15374" s="1027"/>
    </row>
    <row r="15375" spans="43:44" x14ac:dyDescent="0.25">
      <c r="AQ15375" s="1026"/>
      <c r="AR15375" s="1027"/>
    </row>
    <row r="15376" spans="43:44" x14ac:dyDescent="0.25">
      <c r="AQ15376" s="1026"/>
      <c r="AR15376" s="1027"/>
    </row>
    <row r="15377" spans="43:44" x14ac:dyDescent="0.25">
      <c r="AQ15377" s="1026"/>
      <c r="AR15377" s="1027"/>
    </row>
    <row r="15378" spans="43:44" x14ac:dyDescent="0.25">
      <c r="AQ15378" s="1026"/>
      <c r="AR15378" s="1027"/>
    </row>
    <row r="15379" spans="43:44" x14ac:dyDescent="0.25">
      <c r="AQ15379" s="1026"/>
      <c r="AR15379" s="1027"/>
    </row>
    <row r="15380" spans="43:44" x14ac:dyDescent="0.25">
      <c r="AQ15380" s="1026"/>
      <c r="AR15380" s="1027"/>
    </row>
    <row r="15381" spans="43:44" x14ac:dyDescent="0.25">
      <c r="AQ15381" s="1026"/>
      <c r="AR15381" s="1027"/>
    </row>
    <row r="15382" spans="43:44" x14ac:dyDescent="0.25">
      <c r="AQ15382" s="1026"/>
      <c r="AR15382" s="1027"/>
    </row>
    <row r="15383" spans="43:44" x14ac:dyDescent="0.25">
      <c r="AQ15383" s="1026"/>
      <c r="AR15383" s="1027"/>
    </row>
    <row r="15384" spans="43:44" x14ac:dyDescent="0.25">
      <c r="AQ15384" s="1026"/>
      <c r="AR15384" s="1027"/>
    </row>
    <row r="15385" spans="43:44" x14ac:dyDescent="0.25">
      <c r="AQ15385" s="1026"/>
      <c r="AR15385" s="1027"/>
    </row>
    <row r="15386" spans="43:44" x14ac:dyDescent="0.25">
      <c r="AQ15386" s="1026"/>
      <c r="AR15386" s="1027"/>
    </row>
    <row r="15387" spans="43:44" x14ac:dyDescent="0.25">
      <c r="AQ15387" s="1026"/>
      <c r="AR15387" s="1027"/>
    </row>
    <row r="15388" spans="43:44" x14ac:dyDescent="0.25">
      <c r="AQ15388" s="1026"/>
      <c r="AR15388" s="1027"/>
    </row>
    <row r="15389" spans="43:44" x14ac:dyDescent="0.25">
      <c r="AQ15389" s="1026"/>
      <c r="AR15389" s="1027"/>
    </row>
    <row r="15390" spans="43:44" x14ac:dyDescent="0.25">
      <c r="AQ15390" s="1026"/>
      <c r="AR15390" s="1027"/>
    </row>
    <row r="15391" spans="43:44" x14ac:dyDescent="0.25">
      <c r="AQ15391" s="1026"/>
      <c r="AR15391" s="1027"/>
    </row>
    <row r="15392" spans="43:44" x14ac:dyDescent="0.25">
      <c r="AQ15392" s="1026"/>
      <c r="AR15392" s="1027"/>
    </row>
    <row r="15393" spans="43:44" x14ac:dyDescent="0.25">
      <c r="AQ15393" s="1026"/>
      <c r="AR15393" s="1027"/>
    </row>
    <row r="15394" spans="43:44" x14ac:dyDescent="0.25">
      <c r="AQ15394" s="1026"/>
      <c r="AR15394" s="1027"/>
    </row>
    <row r="15395" spans="43:44" x14ac:dyDescent="0.25">
      <c r="AQ15395" s="1026"/>
      <c r="AR15395" s="1027"/>
    </row>
    <row r="15396" spans="43:44" x14ac:dyDescent="0.25">
      <c r="AQ15396" s="1026"/>
      <c r="AR15396" s="1027"/>
    </row>
    <row r="15397" spans="43:44" x14ac:dyDescent="0.25">
      <c r="AQ15397" s="1026"/>
      <c r="AR15397" s="1027"/>
    </row>
    <row r="15398" spans="43:44" x14ac:dyDescent="0.25">
      <c r="AQ15398" s="1026"/>
      <c r="AR15398" s="1027"/>
    </row>
    <row r="15399" spans="43:44" x14ac:dyDescent="0.25">
      <c r="AQ15399" s="1026"/>
      <c r="AR15399" s="1027"/>
    </row>
    <row r="15400" spans="43:44" x14ac:dyDescent="0.25">
      <c r="AQ15400" s="1026"/>
      <c r="AR15400" s="1027"/>
    </row>
    <row r="15401" spans="43:44" x14ac:dyDescent="0.25">
      <c r="AQ15401" s="1026"/>
      <c r="AR15401" s="1027"/>
    </row>
    <row r="15402" spans="43:44" x14ac:dyDescent="0.25">
      <c r="AQ15402" s="1026"/>
      <c r="AR15402" s="1027"/>
    </row>
    <row r="15403" spans="43:44" x14ac:dyDescent="0.25">
      <c r="AQ15403" s="1026"/>
      <c r="AR15403" s="1027"/>
    </row>
    <row r="15404" spans="43:44" x14ac:dyDescent="0.25">
      <c r="AQ15404" s="1026"/>
      <c r="AR15404" s="1027"/>
    </row>
    <row r="15405" spans="43:44" x14ac:dyDescent="0.25">
      <c r="AQ15405" s="1026"/>
      <c r="AR15405" s="1027"/>
    </row>
    <row r="15406" spans="43:44" x14ac:dyDescent="0.25">
      <c r="AQ15406" s="1026"/>
      <c r="AR15406" s="1027"/>
    </row>
    <row r="15407" spans="43:44" x14ac:dyDescent="0.25">
      <c r="AQ15407" s="1026"/>
      <c r="AR15407" s="1027"/>
    </row>
    <row r="15408" spans="43:44" x14ac:dyDescent="0.25">
      <c r="AQ15408" s="1026"/>
      <c r="AR15408" s="1027"/>
    </row>
    <row r="15409" spans="43:44" x14ac:dyDescent="0.25">
      <c r="AQ15409" s="1026"/>
      <c r="AR15409" s="1027"/>
    </row>
    <row r="15410" spans="43:44" x14ac:dyDescent="0.25">
      <c r="AQ15410" s="1026"/>
      <c r="AR15410" s="1027"/>
    </row>
    <row r="15411" spans="43:44" x14ac:dyDescent="0.25">
      <c r="AQ15411" s="1026"/>
      <c r="AR15411" s="1027"/>
    </row>
    <row r="15412" spans="43:44" x14ac:dyDescent="0.25">
      <c r="AQ15412" s="1026"/>
      <c r="AR15412" s="1027"/>
    </row>
    <row r="15413" spans="43:44" x14ac:dyDescent="0.25">
      <c r="AQ15413" s="1026"/>
      <c r="AR15413" s="1027"/>
    </row>
    <row r="15414" spans="43:44" x14ac:dyDescent="0.25">
      <c r="AQ15414" s="1026"/>
      <c r="AR15414" s="1027"/>
    </row>
    <row r="15415" spans="43:44" x14ac:dyDescent="0.25">
      <c r="AQ15415" s="1026"/>
      <c r="AR15415" s="1027"/>
    </row>
    <row r="15416" spans="43:44" x14ac:dyDescent="0.25">
      <c r="AQ15416" s="1026"/>
      <c r="AR15416" s="1027"/>
    </row>
    <row r="15417" spans="43:44" x14ac:dyDescent="0.25">
      <c r="AQ15417" s="1026"/>
      <c r="AR15417" s="1027"/>
    </row>
    <row r="15418" spans="43:44" x14ac:dyDescent="0.25">
      <c r="AQ15418" s="1026"/>
      <c r="AR15418" s="1027"/>
    </row>
    <row r="15419" spans="43:44" x14ac:dyDescent="0.25">
      <c r="AQ15419" s="1026"/>
      <c r="AR15419" s="1027"/>
    </row>
    <row r="15420" spans="43:44" x14ac:dyDescent="0.25">
      <c r="AQ15420" s="1026"/>
      <c r="AR15420" s="1027"/>
    </row>
    <row r="15421" spans="43:44" x14ac:dyDescent="0.25">
      <c r="AQ15421" s="1026"/>
      <c r="AR15421" s="1027"/>
    </row>
    <row r="15422" spans="43:44" x14ac:dyDescent="0.25">
      <c r="AQ15422" s="1026"/>
      <c r="AR15422" s="1027"/>
    </row>
    <row r="15423" spans="43:44" x14ac:dyDescent="0.25">
      <c r="AQ15423" s="1026"/>
      <c r="AR15423" s="1027"/>
    </row>
    <row r="15424" spans="43:44" x14ac:dyDescent="0.25">
      <c r="AQ15424" s="1026"/>
      <c r="AR15424" s="1027"/>
    </row>
    <row r="15425" spans="43:44" x14ac:dyDescent="0.25">
      <c r="AQ15425" s="1026"/>
      <c r="AR15425" s="1027"/>
    </row>
    <row r="15426" spans="43:44" x14ac:dyDescent="0.25">
      <c r="AQ15426" s="1026"/>
      <c r="AR15426" s="1027"/>
    </row>
    <row r="15427" spans="43:44" x14ac:dyDescent="0.25">
      <c r="AQ15427" s="1026"/>
      <c r="AR15427" s="1027"/>
    </row>
    <row r="15428" spans="43:44" x14ac:dyDescent="0.25">
      <c r="AQ15428" s="1026"/>
      <c r="AR15428" s="1027"/>
    </row>
    <row r="15429" spans="43:44" x14ac:dyDescent="0.25">
      <c r="AQ15429" s="1026"/>
      <c r="AR15429" s="1027"/>
    </row>
    <row r="15430" spans="43:44" x14ac:dyDescent="0.25">
      <c r="AQ15430" s="1026"/>
      <c r="AR15430" s="1027"/>
    </row>
    <row r="15431" spans="43:44" x14ac:dyDescent="0.25">
      <c r="AQ15431" s="1026"/>
      <c r="AR15431" s="1027"/>
    </row>
    <row r="15432" spans="43:44" x14ac:dyDescent="0.25">
      <c r="AQ15432" s="1026"/>
      <c r="AR15432" s="1027"/>
    </row>
    <row r="15433" spans="43:44" x14ac:dyDescent="0.25">
      <c r="AQ15433" s="1026"/>
      <c r="AR15433" s="1027"/>
    </row>
    <row r="15434" spans="43:44" x14ac:dyDescent="0.25">
      <c r="AQ15434" s="1026"/>
      <c r="AR15434" s="1027"/>
    </row>
    <row r="15435" spans="43:44" x14ac:dyDescent="0.25">
      <c r="AQ15435" s="1026"/>
      <c r="AR15435" s="1027"/>
    </row>
    <row r="15436" spans="43:44" x14ac:dyDescent="0.25">
      <c r="AQ15436" s="1026"/>
      <c r="AR15436" s="1027"/>
    </row>
    <row r="15437" spans="43:44" x14ac:dyDescent="0.25">
      <c r="AQ15437" s="1026"/>
      <c r="AR15437" s="1027"/>
    </row>
    <row r="15438" spans="43:44" x14ac:dyDescent="0.25">
      <c r="AQ15438" s="1026"/>
      <c r="AR15438" s="1027"/>
    </row>
    <row r="15439" spans="43:44" x14ac:dyDescent="0.25">
      <c r="AQ15439" s="1026"/>
      <c r="AR15439" s="1027"/>
    </row>
    <row r="15440" spans="43:44" x14ac:dyDescent="0.25">
      <c r="AQ15440" s="1026"/>
      <c r="AR15440" s="1027"/>
    </row>
    <row r="15441" spans="43:44" x14ac:dyDescent="0.25">
      <c r="AQ15441" s="1026"/>
      <c r="AR15441" s="1027"/>
    </row>
    <row r="15442" spans="43:44" x14ac:dyDescent="0.25">
      <c r="AQ15442" s="1026"/>
      <c r="AR15442" s="1027"/>
    </row>
    <row r="15443" spans="43:44" x14ac:dyDescent="0.25">
      <c r="AQ15443" s="1026"/>
      <c r="AR15443" s="1027"/>
    </row>
    <row r="15444" spans="43:44" x14ac:dyDescent="0.25">
      <c r="AQ15444" s="1026"/>
      <c r="AR15444" s="1027"/>
    </row>
    <row r="15445" spans="43:44" x14ac:dyDescent="0.25">
      <c r="AQ15445" s="1026"/>
      <c r="AR15445" s="1027"/>
    </row>
    <row r="15446" spans="43:44" x14ac:dyDescent="0.25">
      <c r="AQ15446" s="1026"/>
      <c r="AR15446" s="1027"/>
    </row>
    <row r="15447" spans="43:44" x14ac:dyDescent="0.25">
      <c r="AQ15447" s="1026"/>
      <c r="AR15447" s="1027"/>
    </row>
    <row r="15448" spans="43:44" x14ac:dyDescent="0.25">
      <c r="AQ15448" s="1026"/>
      <c r="AR15448" s="1027"/>
    </row>
    <row r="15449" spans="43:44" x14ac:dyDescent="0.25">
      <c r="AQ15449" s="1026"/>
      <c r="AR15449" s="1027"/>
    </row>
    <row r="15450" spans="43:44" x14ac:dyDescent="0.25">
      <c r="AQ15450" s="1026"/>
      <c r="AR15450" s="1027"/>
    </row>
    <row r="15451" spans="43:44" x14ac:dyDescent="0.25">
      <c r="AQ15451" s="1026"/>
      <c r="AR15451" s="1027"/>
    </row>
    <row r="15452" spans="43:44" x14ac:dyDescent="0.25">
      <c r="AQ15452" s="1026"/>
      <c r="AR15452" s="1027"/>
    </row>
    <row r="15453" spans="43:44" x14ac:dyDescent="0.25">
      <c r="AQ15453" s="1026"/>
      <c r="AR15453" s="1027"/>
    </row>
    <row r="15454" spans="43:44" x14ac:dyDescent="0.25">
      <c r="AQ15454" s="1026"/>
      <c r="AR15454" s="1027"/>
    </row>
    <row r="15455" spans="43:44" x14ac:dyDescent="0.25">
      <c r="AQ15455" s="1026"/>
      <c r="AR15455" s="1027"/>
    </row>
    <row r="15456" spans="43:44" x14ac:dyDescent="0.25">
      <c r="AQ15456" s="1026"/>
      <c r="AR15456" s="1027"/>
    </row>
    <row r="15457" spans="43:44" x14ac:dyDescent="0.25">
      <c r="AQ15457" s="1026"/>
      <c r="AR15457" s="1027"/>
    </row>
    <row r="15458" spans="43:44" x14ac:dyDescent="0.25">
      <c r="AQ15458" s="1026"/>
      <c r="AR15458" s="1027"/>
    </row>
    <row r="15459" spans="43:44" x14ac:dyDescent="0.25">
      <c r="AQ15459" s="1026"/>
      <c r="AR15459" s="1027"/>
    </row>
    <row r="15460" spans="43:44" x14ac:dyDescent="0.25">
      <c r="AQ15460" s="1026"/>
      <c r="AR15460" s="1027"/>
    </row>
    <row r="15461" spans="43:44" x14ac:dyDescent="0.25">
      <c r="AQ15461" s="1026"/>
      <c r="AR15461" s="1027"/>
    </row>
    <row r="15462" spans="43:44" x14ac:dyDescent="0.25">
      <c r="AQ15462" s="1026"/>
      <c r="AR15462" s="1027"/>
    </row>
    <row r="15463" spans="43:44" x14ac:dyDescent="0.25">
      <c r="AQ15463" s="1026"/>
      <c r="AR15463" s="1027"/>
    </row>
    <row r="15464" spans="43:44" x14ac:dyDescent="0.25">
      <c r="AQ15464" s="1026"/>
      <c r="AR15464" s="1027"/>
    </row>
    <row r="15465" spans="43:44" x14ac:dyDescent="0.25">
      <c r="AQ15465" s="1026"/>
      <c r="AR15465" s="1027"/>
    </row>
    <row r="15466" spans="43:44" x14ac:dyDescent="0.25">
      <c r="AQ15466" s="1026"/>
      <c r="AR15466" s="1027"/>
    </row>
    <row r="15467" spans="43:44" x14ac:dyDescent="0.25">
      <c r="AQ15467" s="1026"/>
      <c r="AR15467" s="1027"/>
    </row>
    <row r="15468" spans="43:44" x14ac:dyDescent="0.25">
      <c r="AQ15468" s="1026"/>
      <c r="AR15468" s="1027"/>
    </row>
    <row r="15469" spans="43:44" x14ac:dyDescent="0.25">
      <c r="AQ15469" s="1026"/>
      <c r="AR15469" s="1027"/>
    </row>
    <row r="15470" spans="43:44" x14ac:dyDescent="0.25">
      <c r="AQ15470" s="1026"/>
      <c r="AR15470" s="1027"/>
    </row>
    <row r="15471" spans="43:44" x14ac:dyDescent="0.25">
      <c r="AQ15471" s="1026"/>
      <c r="AR15471" s="1027"/>
    </row>
    <row r="15472" spans="43:44" x14ac:dyDescent="0.25">
      <c r="AQ15472" s="1026"/>
      <c r="AR15472" s="1027"/>
    </row>
    <row r="15473" spans="43:44" x14ac:dyDescent="0.25">
      <c r="AQ15473" s="1026"/>
      <c r="AR15473" s="1027"/>
    </row>
    <row r="15474" spans="43:44" x14ac:dyDescent="0.25">
      <c r="AQ15474" s="1026"/>
      <c r="AR15474" s="1027"/>
    </row>
    <row r="15475" spans="43:44" x14ac:dyDescent="0.25">
      <c r="AQ15475" s="1026"/>
      <c r="AR15475" s="1027"/>
    </row>
    <row r="15476" spans="43:44" x14ac:dyDescent="0.25">
      <c r="AQ15476" s="1026"/>
      <c r="AR15476" s="1027"/>
    </row>
    <row r="15477" spans="43:44" x14ac:dyDescent="0.25">
      <c r="AQ15477" s="1026"/>
      <c r="AR15477" s="1027"/>
    </row>
    <row r="15478" spans="43:44" x14ac:dyDescent="0.25">
      <c r="AQ15478" s="1026"/>
      <c r="AR15478" s="1027"/>
    </row>
    <row r="15479" spans="43:44" x14ac:dyDescent="0.25">
      <c r="AQ15479" s="1026"/>
      <c r="AR15479" s="1027"/>
    </row>
    <row r="15480" spans="43:44" x14ac:dyDescent="0.25">
      <c r="AQ15480" s="1026"/>
      <c r="AR15480" s="1027"/>
    </row>
    <row r="15481" spans="43:44" x14ac:dyDescent="0.25">
      <c r="AQ15481" s="1026"/>
      <c r="AR15481" s="1027"/>
    </row>
    <row r="15482" spans="43:44" x14ac:dyDescent="0.25">
      <c r="AQ15482" s="1026"/>
      <c r="AR15482" s="1027"/>
    </row>
    <row r="15483" spans="43:44" x14ac:dyDescent="0.25">
      <c r="AQ15483" s="1026"/>
      <c r="AR15483" s="1027"/>
    </row>
    <row r="15484" spans="43:44" x14ac:dyDescent="0.25">
      <c r="AQ15484" s="1026"/>
      <c r="AR15484" s="1027"/>
    </row>
    <row r="15485" spans="43:44" x14ac:dyDescent="0.25">
      <c r="AQ15485" s="1026"/>
      <c r="AR15485" s="1027"/>
    </row>
    <row r="15486" spans="43:44" x14ac:dyDescent="0.25">
      <c r="AQ15486" s="1026"/>
      <c r="AR15486" s="1027"/>
    </row>
    <row r="15487" spans="43:44" x14ac:dyDescent="0.25">
      <c r="AQ15487" s="1026"/>
      <c r="AR15487" s="1027"/>
    </row>
    <row r="15488" spans="43:44" x14ac:dyDescent="0.25">
      <c r="AQ15488" s="1026"/>
      <c r="AR15488" s="1027"/>
    </row>
    <row r="15489" spans="43:44" x14ac:dyDescent="0.25">
      <c r="AQ15489" s="1026"/>
      <c r="AR15489" s="1027"/>
    </row>
    <row r="15490" spans="43:44" x14ac:dyDescent="0.25">
      <c r="AQ15490" s="1026"/>
      <c r="AR15490" s="1027"/>
    </row>
    <row r="15491" spans="43:44" x14ac:dyDescent="0.25">
      <c r="AQ15491" s="1026"/>
      <c r="AR15491" s="1027"/>
    </row>
    <row r="15492" spans="43:44" x14ac:dyDescent="0.25">
      <c r="AQ15492" s="1026"/>
      <c r="AR15492" s="1027"/>
    </row>
    <row r="15493" spans="43:44" x14ac:dyDescent="0.25">
      <c r="AQ15493" s="1026"/>
      <c r="AR15493" s="1027"/>
    </row>
    <row r="15494" spans="43:44" x14ac:dyDescent="0.25">
      <c r="AQ15494" s="1026"/>
      <c r="AR15494" s="1027"/>
    </row>
    <row r="15495" spans="43:44" x14ac:dyDescent="0.25">
      <c r="AQ15495" s="1026"/>
      <c r="AR15495" s="1027"/>
    </row>
    <row r="15496" spans="43:44" x14ac:dyDescent="0.25">
      <c r="AQ15496" s="1026"/>
      <c r="AR15496" s="1027"/>
    </row>
    <row r="15497" spans="43:44" x14ac:dyDescent="0.25">
      <c r="AQ15497" s="1026"/>
      <c r="AR15497" s="1027"/>
    </row>
    <row r="15498" spans="43:44" x14ac:dyDescent="0.25">
      <c r="AQ15498" s="1026"/>
      <c r="AR15498" s="1027"/>
    </row>
    <row r="15499" spans="43:44" x14ac:dyDescent="0.25">
      <c r="AQ15499" s="1026"/>
      <c r="AR15499" s="1027"/>
    </row>
    <row r="15500" spans="43:44" x14ac:dyDescent="0.25">
      <c r="AQ15500" s="1026"/>
      <c r="AR15500" s="1027"/>
    </row>
    <row r="15501" spans="43:44" x14ac:dyDescent="0.25">
      <c r="AQ15501" s="1026"/>
      <c r="AR15501" s="1027"/>
    </row>
    <row r="15502" spans="43:44" x14ac:dyDescent="0.25">
      <c r="AQ15502" s="1026"/>
      <c r="AR15502" s="1027"/>
    </row>
    <row r="15503" spans="43:44" x14ac:dyDescent="0.25">
      <c r="AQ15503" s="1026"/>
      <c r="AR15503" s="1027"/>
    </row>
    <row r="15504" spans="43:44" x14ac:dyDescent="0.25">
      <c r="AQ15504" s="1026"/>
      <c r="AR15504" s="1027"/>
    </row>
    <row r="15505" spans="43:44" x14ac:dyDescent="0.25">
      <c r="AQ15505" s="1026"/>
      <c r="AR15505" s="1027"/>
    </row>
    <row r="15506" spans="43:44" x14ac:dyDescent="0.25">
      <c r="AQ15506" s="1026"/>
      <c r="AR15506" s="1027"/>
    </row>
    <row r="15507" spans="43:44" x14ac:dyDescent="0.25">
      <c r="AQ15507" s="1026"/>
      <c r="AR15507" s="1027"/>
    </row>
    <row r="15508" spans="43:44" x14ac:dyDescent="0.25">
      <c r="AQ15508" s="1026"/>
      <c r="AR15508" s="1027"/>
    </row>
    <row r="15509" spans="43:44" x14ac:dyDescent="0.25">
      <c r="AQ15509" s="1026"/>
      <c r="AR15509" s="1027"/>
    </row>
    <row r="15510" spans="43:44" x14ac:dyDescent="0.25">
      <c r="AQ15510" s="1026"/>
      <c r="AR15510" s="1027"/>
    </row>
    <row r="15511" spans="43:44" x14ac:dyDescent="0.25">
      <c r="AQ15511" s="1026"/>
      <c r="AR15511" s="1027"/>
    </row>
    <row r="15512" spans="43:44" x14ac:dyDescent="0.25">
      <c r="AQ15512" s="1026"/>
      <c r="AR15512" s="1027"/>
    </row>
    <row r="15513" spans="43:44" x14ac:dyDescent="0.25">
      <c r="AQ15513" s="1026"/>
      <c r="AR15513" s="1027"/>
    </row>
    <row r="15514" spans="43:44" x14ac:dyDescent="0.25">
      <c r="AQ15514" s="1026"/>
      <c r="AR15514" s="1027"/>
    </row>
    <row r="15515" spans="43:44" x14ac:dyDescent="0.25">
      <c r="AQ15515" s="1026"/>
      <c r="AR15515" s="1027"/>
    </row>
    <row r="15516" spans="43:44" x14ac:dyDescent="0.25">
      <c r="AQ15516" s="1026"/>
      <c r="AR15516" s="1027"/>
    </row>
    <row r="15517" spans="43:44" x14ac:dyDescent="0.25">
      <c r="AQ15517" s="1026"/>
      <c r="AR15517" s="1027"/>
    </row>
    <row r="15518" spans="43:44" x14ac:dyDescent="0.25">
      <c r="AQ15518" s="1026"/>
      <c r="AR15518" s="1027"/>
    </row>
    <row r="15519" spans="43:44" x14ac:dyDescent="0.25">
      <c r="AQ15519" s="1026"/>
      <c r="AR15519" s="1027"/>
    </row>
    <row r="15520" spans="43:44" x14ac:dyDescent="0.25">
      <c r="AQ15520" s="1026"/>
      <c r="AR15520" s="1027"/>
    </row>
    <row r="15521" spans="43:44" x14ac:dyDescent="0.25">
      <c r="AQ15521" s="1026"/>
      <c r="AR15521" s="1027"/>
    </row>
    <row r="15522" spans="43:44" x14ac:dyDescent="0.25">
      <c r="AQ15522" s="1026"/>
      <c r="AR15522" s="1027"/>
    </row>
    <row r="15523" spans="43:44" x14ac:dyDescent="0.25">
      <c r="AQ15523" s="1026"/>
      <c r="AR15523" s="1027"/>
    </row>
    <row r="15524" spans="43:44" x14ac:dyDescent="0.25">
      <c r="AQ15524" s="1026"/>
      <c r="AR15524" s="1027"/>
    </row>
    <row r="15525" spans="43:44" x14ac:dyDescent="0.25">
      <c r="AQ15525" s="1026"/>
      <c r="AR15525" s="1027"/>
    </row>
    <row r="15526" spans="43:44" x14ac:dyDescent="0.25">
      <c r="AQ15526" s="1026"/>
      <c r="AR15526" s="1027"/>
    </row>
    <row r="15527" spans="43:44" x14ac:dyDescent="0.25">
      <c r="AQ15527" s="1026"/>
      <c r="AR15527" s="1027"/>
    </row>
    <row r="15528" spans="43:44" x14ac:dyDescent="0.25">
      <c r="AQ15528" s="1026"/>
      <c r="AR15528" s="1027"/>
    </row>
    <row r="15529" spans="43:44" x14ac:dyDescent="0.25">
      <c r="AQ15529" s="1026"/>
      <c r="AR15529" s="1027"/>
    </row>
    <row r="15530" spans="43:44" x14ac:dyDescent="0.25">
      <c r="AQ15530" s="1026"/>
      <c r="AR15530" s="1027"/>
    </row>
    <row r="15531" spans="43:44" x14ac:dyDescent="0.25">
      <c r="AQ15531" s="1026"/>
      <c r="AR15531" s="1027"/>
    </row>
    <row r="15532" spans="43:44" x14ac:dyDescent="0.25">
      <c r="AQ15532" s="1026"/>
      <c r="AR15532" s="1027"/>
    </row>
    <row r="15533" spans="43:44" x14ac:dyDescent="0.25">
      <c r="AQ15533" s="1026"/>
      <c r="AR15533" s="1027"/>
    </row>
    <row r="15534" spans="43:44" x14ac:dyDescent="0.25">
      <c r="AQ15534" s="1026"/>
      <c r="AR15534" s="1027"/>
    </row>
    <row r="15535" spans="43:44" x14ac:dyDescent="0.25">
      <c r="AQ15535" s="1026"/>
      <c r="AR15535" s="1027"/>
    </row>
    <row r="15536" spans="43:44" x14ac:dyDescent="0.25">
      <c r="AQ15536" s="1026"/>
      <c r="AR15536" s="1027"/>
    </row>
    <row r="15537" spans="43:44" x14ac:dyDescent="0.25">
      <c r="AQ15537" s="1026"/>
      <c r="AR15537" s="1027"/>
    </row>
    <row r="15538" spans="43:44" x14ac:dyDescent="0.25">
      <c r="AQ15538" s="1026"/>
      <c r="AR15538" s="1027"/>
    </row>
    <row r="15539" spans="43:44" x14ac:dyDescent="0.25">
      <c r="AQ15539" s="1026"/>
      <c r="AR15539" s="1027"/>
    </row>
    <row r="15540" spans="43:44" x14ac:dyDescent="0.25">
      <c r="AQ15540" s="1026"/>
      <c r="AR15540" s="1027"/>
    </row>
    <row r="15541" spans="43:44" x14ac:dyDescent="0.25">
      <c r="AQ15541" s="1026"/>
      <c r="AR15541" s="1027"/>
    </row>
    <row r="15542" spans="43:44" x14ac:dyDescent="0.25">
      <c r="AQ15542" s="1026"/>
      <c r="AR15542" s="1027"/>
    </row>
    <row r="15543" spans="43:44" x14ac:dyDescent="0.25">
      <c r="AQ15543" s="1026"/>
      <c r="AR15543" s="1027"/>
    </row>
    <row r="15544" spans="43:44" x14ac:dyDescent="0.25">
      <c r="AQ15544" s="1026"/>
      <c r="AR15544" s="1027"/>
    </row>
    <row r="15545" spans="43:44" x14ac:dyDescent="0.25">
      <c r="AQ15545" s="1026"/>
      <c r="AR15545" s="1027"/>
    </row>
    <row r="15546" spans="43:44" x14ac:dyDescent="0.25">
      <c r="AQ15546" s="1026"/>
      <c r="AR15546" s="1027"/>
    </row>
    <row r="15547" spans="43:44" x14ac:dyDescent="0.25">
      <c r="AQ15547" s="1026"/>
      <c r="AR15547" s="1027"/>
    </row>
    <row r="15548" spans="43:44" x14ac:dyDescent="0.25">
      <c r="AQ15548" s="1026"/>
      <c r="AR15548" s="1027"/>
    </row>
    <row r="15549" spans="43:44" x14ac:dyDescent="0.25">
      <c r="AQ15549" s="1026"/>
      <c r="AR15549" s="1027"/>
    </row>
    <row r="15550" spans="43:44" x14ac:dyDescent="0.25">
      <c r="AQ15550" s="1026"/>
      <c r="AR15550" s="1027"/>
    </row>
    <row r="15551" spans="43:44" x14ac:dyDescent="0.25">
      <c r="AQ15551" s="1026"/>
      <c r="AR15551" s="1027"/>
    </row>
    <row r="15552" spans="43:44" x14ac:dyDescent="0.25">
      <c r="AQ15552" s="1026"/>
      <c r="AR15552" s="1027"/>
    </row>
    <row r="15553" spans="43:44" x14ac:dyDescent="0.25">
      <c r="AQ15553" s="1026"/>
      <c r="AR15553" s="1027"/>
    </row>
    <row r="15554" spans="43:44" x14ac:dyDescent="0.25">
      <c r="AQ15554" s="1026"/>
      <c r="AR15554" s="1027"/>
    </row>
    <row r="15555" spans="43:44" x14ac:dyDescent="0.25">
      <c r="AQ15555" s="1026"/>
      <c r="AR15555" s="1027"/>
    </row>
    <row r="15556" spans="43:44" x14ac:dyDescent="0.25">
      <c r="AQ15556" s="1026"/>
      <c r="AR15556" s="1027"/>
    </row>
    <row r="15557" spans="43:44" x14ac:dyDescent="0.25">
      <c r="AQ15557" s="1026"/>
      <c r="AR15557" s="1027"/>
    </row>
    <row r="15558" spans="43:44" x14ac:dyDescent="0.25">
      <c r="AQ15558" s="1026"/>
      <c r="AR15558" s="1027"/>
    </row>
    <row r="15559" spans="43:44" x14ac:dyDescent="0.25">
      <c r="AQ15559" s="1026"/>
      <c r="AR15559" s="1027"/>
    </row>
    <row r="15560" spans="43:44" x14ac:dyDescent="0.25">
      <c r="AQ15560" s="1026"/>
      <c r="AR15560" s="1027"/>
    </row>
    <row r="15561" spans="43:44" x14ac:dyDescent="0.25">
      <c r="AQ15561" s="1026"/>
      <c r="AR15561" s="1027"/>
    </row>
    <row r="15562" spans="43:44" x14ac:dyDescent="0.25">
      <c r="AQ15562" s="1026"/>
      <c r="AR15562" s="1027"/>
    </row>
    <row r="15563" spans="43:44" x14ac:dyDescent="0.25">
      <c r="AQ15563" s="1026"/>
      <c r="AR15563" s="1027"/>
    </row>
    <row r="15564" spans="43:44" x14ac:dyDescent="0.25">
      <c r="AQ15564" s="1026"/>
      <c r="AR15564" s="1027"/>
    </row>
    <row r="15565" spans="43:44" x14ac:dyDescent="0.25">
      <c r="AQ15565" s="1026"/>
      <c r="AR15565" s="1027"/>
    </row>
    <row r="15566" spans="43:44" x14ac:dyDescent="0.25">
      <c r="AQ15566" s="1026"/>
      <c r="AR15566" s="1027"/>
    </row>
    <row r="15567" spans="43:44" x14ac:dyDescent="0.25">
      <c r="AQ15567" s="1026"/>
      <c r="AR15567" s="1027"/>
    </row>
    <row r="15568" spans="43:44" x14ac:dyDescent="0.25">
      <c r="AQ15568" s="1026"/>
      <c r="AR15568" s="1027"/>
    </row>
    <row r="15569" spans="43:44" x14ac:dyDescent="0.25">
      <c r="AQ15569" s="1026"/>
      <c r="AR15569" s="1027"/>
    </row>
    <row r="15570" spans="43:44" x14ac:dyDescent="0.25">
      <c r="AQ15570" s="1026"/>
      <c r="AR15570" s="1027"/>
    </row>
    <row r="15571" spans="43:44" x14ac:dyDescent="0.25">
      <c r="AQ15571" s="1026"/>
      <c r="AR15571" s="1027"/>
    </row>
    <row r="15572" spans="43:44" x14ac:dyDescent="0.25">
      <c r="AQ15572" s="1026"/>
      <c r="AR15572" s="1027"/>
    </row>
    <row r="15573" spans="43:44" x14ac:dyDescent="0.25">
      <c r="AQ15573" s="1026"/>
      <c r="AR15573" s="1027"/>
    </row>
    <row r="15574" spans="43:44" x14ac:dyDescent="0.25">
      <c r="AQ15574" s="1026"/>
      <c r="AR15574" s="1027"/>
    </row>
    <row r="15575" spans="43:44" x14ac:dyDescent="0.25">
      <c r="AQ15575" s="1026"/>
      <c r="AR15575" s="1027"/>
    </row>
    <row r="15576" spans="43:44" x14ac:dyDescent="0.25">
      <c r="AQ15576" s="1026"/>
      <c r="AR15576" s="1027"/>
    </row>
    <row r="15577" spans="43:44" x14ac:dyDescent="0.25">
      <c r="AQ15577" s="1026"/>
      <c r="AR15577" s="1027"/>
    </row>
    <row r="15578" spans="43:44" x14ac:dyDescent="0.25">
      <c r="AQ15578" s="1026"/>
      <c r="AR15578" s="1027"/>
    </row>
    <row r="15579" spans="43:44" x14ac:dyDescent="0.25">
      <c r="AQ15579" s="1026"/>
      <c r="AR15579" s="1027"/>
    </row>
    <row r="15580" spans="43:44" x14ac:dyDescent="0.25">
      <c r="AQ15580" s="1026"/>
      <c r="AR15580" s="1027"/>
    </row>
    <row r="15581" spans="43:44" x14ac:dyDescent="0.25">
      <c r="AQ15581" s="1026"/>
      <c r="AR15581" s="1027"/>
    </row>
    <row r="15582" spans="43:44" x14ac:dyDescent="0.25">
      <c r="AQ15582" s="1026"/>
      <c r="AR15582" s="1027"/>
    </row>
    <row r="15583" spans="43:44" x14ac:dyDescent="0.25">
      <c r="AQ15583" s="1026"/>
      <c r="AR15583" s="1027"/>
    </row>
    <row r="15584" spans="43:44" x14ac:dyDescent="0.25">
      <c r="AQ15584" s="1026"/>
      <c r="AR15584" s="1027"/>
    </row>
    <row r="15585" spans="43:44" x14ac:dyDescent="0.25">
      <c r="AQ15585" s="1026"/>
      <c r="AR15585" s="1027"/>
    </row>
    <row r="15586" spans="43:44" x14ac:dyDescent="0.25">
      <c r="AQ15586" s="1026"/>
      <c r="AR15586" s="1027"/>
    </row>
    <row r="15587" spans="43:44" x14ac:dyDescent="0.25">
      <c r="AQ15587" s="1026"/>
      <c r="AR15587" s="1027"/>
    </row>
    <row r="15588" spans="43:44" x14ac:dyDescent="0.25">
      <c r="AQ15588" s="1026"/>
      <c r="AR15588" s="1027"/>
    </row>
    <row r="15589" spans="43:44" x14ac:dyDescent="0.25">
      <c r="AQ15589" s="1026"/>
      <c r="AR15589" s="1027"/>
    </row>
    <row r="15590" spans="43:44" x14ac:dyDescent="0.25">
      <c r="AQ15590" s="1026"/>
      <c r="AR15590" s="1027"/>
    </row>
    <row r="15591" spans="43:44" x14ac:dyDescent="0.25">
      <c r="AQ15591" s="1026"/>
      <c r="AR15591" s="1027"/>
    </row>
    <row r="15592" spans="43:44" x14ac:dyDescent="0.25">
      <c r="AQ15592" s="1026"/>
      <c r="AR15592" s="1027"/>
    </row>
    <row r="15593" spans="43:44" x14ac:dyDescent="0.25">
      <c r="AQ15593" s="1026"/>
      <c r="AR15593" s="1027"/>
    </row>
    <row r="15594" spans="43:44" x14ac:dyDescent="0.25">
      <c r="AQ15594" s="1026"/>
      <c r="AR15594" s="1027"/>
    </row>
    <row r="15595" spans="43:44" x14ac:dyDescent="0.25">
      <c r="AQ15595" s="1026"/>
      <c r="AR15595" s="1027"/>
    </row>
    <row r="15596" spans="43:44" x14ac:dyDescent="0.25">
      <c r="AQ15596" s="1026"/>
      <c r="AR15596" s="1027"/>
    </row>
    <row r="15597" spans="43:44" x14ac:dyDescent="0.25">
      <c r="AQ15597" s="1026"/>
      <c r="AR15597" s="1027"/>
    </row>
    <row r="15598" spans="43:44" x14ac:dyDescent="0.25">
      <c r="AQ15598" s="1026"/>
      <c r="AR15598" s="1027"/>
    </row>
    <row r="15599" spans="43:44" x14ac:dyDescent="0.25">
      <c r="AQ15599" s="1026"/>
      <c r="AR15599" s="1027"/>
    </row>
    <row r="15600" spans="43:44" x14ac:dyDescent="0.25">
      <c r="AQ15600" s="1026"/>
      <c r="AR15600" s="1027"/>
    </row>
    <row r="15601" spans="43:44" x14ac:dyDescent="0.25">
      <c r="AQ15601" s="1026"/>
      <c r="AR15601" s="1027"/>
    </row>
    <row r="15602" spans="43:44" x14ac:dyDescent="0.25">
      <c r="AQ15602" s="1026"/>
      <c r="AR15602" s="1027"/>
    </row>
    <row r="15603" spans="43:44" x14ac:dyDescent="0.25">
      <c r="AQ15603" s="1026"/>
      <c r="AR15603" s="1027"/>
    </row>
    <row r="15604" spans="43:44" x14ac:dyDescent="0.25">
      <c r="AQ15604" s="1026"/>
      <c r="AR15604" s="1027"/>
    </row>
    <row r="15605" spans="43:44" x14ac:dyDescent="0.25">
      <c r="AQ15605" s="1026"/>
      <c r="AR15605" s="1027"/>
    </row>
    <row r="15606" spans="43:44" x14ac:dyDescent="0.25">
      <c r="AQ15606" s="1026"/>
      <c r="AR15606" s="1027"/>
    </row>
    <row r="15607" spans="43:44" x14ac:dyDescent="0.25">
      <c r="AQ15607" s="1026"/>
      <c r="AR15607" s="1027"/>
    </row>
    <row r="15608" spans="43:44" x14ac:dyDescent="0.25">
      <c r="AQ15608" s="1026"/>
      <c r="AR15608" s="1027"/>
    </row>
    <row r="15609" spans="43:44" x14ac:dyDescent="0.25">
      <c r="AQ15609" s="1026"/>
      <c r="AR15609" s="1027"/>
    </row>
    <row r="15610" spans="43:44" x14ac:dyDescent="0.25">
      <c r="AQ15610" s="1026"/>
      <c r="AR15610" s="1027"/>
    </row>
    <row r="15611" spans="43:44" x14ac:dyDescent="0.25">
      <c r="AQ15611" s="1026"/>
      <c r="AR15611" s="1027"/>
    </row>
    <row r="15612" spans="43:44" x14ac:dyDescent="0.25">
      <c r="AQ15612" s="1026"/>
      <c r="AR15612" s="1027"/>
    </row>
    <row r="15613" spans="43:44" x14ac:dyDescent="0.25">
      <c r="AQ15613" s="1026"/>
      <c r="AR15613" s="1027"/>
    </row>
    <row r="15614" spans="43:44" x14ac:dyDescent="0.25">
      <c r="AQ15614" s="1026"/>
      <c r="AR15614" s="1027"/>
    </row>
    <row r="15615" spans="43:44" x14ac:dyDescent="0.25">
      <c r="AQ15615" s="1026"/>
      <c r="AR15615" s="1027"/>
    </row>
    <row r="15616" spans="43:44" x14ac:dyDescent="0.25">
      <c r="AQ15616" s="1026"/>
      <c r="AR15616" s="1027"/>
    </row>
    <row r="15617" spans="43:44" x14ac:dyDescent="0.25">
      <c r="AQ15617" s="1026"/>
      <c r="AR15617" s="1027"/>
    </row>
    <row r="15618" spans="43:44" x14ac:dyDescent="0.25">
      <c r="AQ15618" s="1026"/>
      <c r="AR15618" s="1027"/>
    </row>
    <row r="15619" spans="43:44" x14ac:dyDescent="0.25">
      <c r="AQ15619" s="1026"/>
      <c r="AR15619" s="1027"/>
    </row>
    <row r="15620" spans="43:44" x14ac:dyDescent="0.25">
      <c r="AQ15620" s="1026"/>
      <c r="AR15620" s="1027"/>
    </row>
    <row r="15621" spans="43:44" x14ac:dyDescent="0.25">
      <c r="AQ15621" s="1026"/>
      <c r="AR15621" s="1027"/>
    </row>
    <row r="15622" spans="43:44" x14ac:dyDescent="0.25">
      <c r="AQ15622" s="1026"/>
      <c r="AR15622" s="1027"/>
    </row>
    <row r="15623" spans="43:44" x14ac:dyDescent="0.25">
      <c r="AQ15623" s="1026"/>
      <c r="AR15623" s="1027"/>
    </row>
    <row r="15624" spans="43:44" x14ac:dyDescent="0.25">
      <c r="AQ15624" s="1026"/>
      <c r="AR15624" s="1027"/>
    </row>
    <row r="15625" spans="43:44" x14ac:dyDescent="0.25">
      <c r="AQ15625" s="1026"/>
      <c r="AR15625" s="1027"/>
    </row>
    <row r="15626" spans="43:44" x14ac:dyDescent="0.25">
      <c r="AQ15626" s="1026"/>
      <c r="AR15626" s="1027"/>
    </row>
    <row r="15627" spans="43:44" x14ac:dyDescent="0.25">
      <c r="AQ15627" s="1026"/>
      <c r="AR15627" s="1027"/>
    </row>
    <row r="15628" spans="43:44" x14ac:dyDescent="0.25">
      <c r="AQ15628" s="1026"/>
      <c r="AR15628" s="1027"/>
    </row>
    <row r="15629" spans="43:44" x14ac:dyDescent="0.25">
      <c r="AQ15629" s="1026"/>
      <c r="AR15629" s="1027"/>
    </row>
    <row r="15630" spans="43:44" x14ac:dyDescent="0.25">
      <c r="AQ15630" s="1026"/>
      <c r="AR15630" s="1027"/>
    </row>
    <row r="15631" spans="43:44" x14ac:dyDescent="0.25">
      <c r="AQ15631" s="1026"/>
      <c r="AR15631" s="1027"/>
    </row>
    <row r="15632" spans="43:44" x14ac:dyDescent="0.25">
      <c r="AQ15632" s="1026"/>
      <c r="AR15632" s="1027"/>
    </row>
    <row r="15633" spans="43:44" x14ac:dyDescent="0.25">
      <c r="AQ15633" s="1026"/>
      <c r="AR15633" s="1027"/>
    </row>
    <row r="15634" spans="43:44" x14ac:dyDescent="0.25">
      <c r="AQ15634" s="1026"/>
      <c r="AR15634" s="1027"/>
    </row>
    <row r="15635" spans="43:44" x14ac:dyDescent="0.25">
      <c r="AQ15635" s="1026"/>
      <c r="AR15635" s="1027"/>
    </row>
    <row r="15636" spans="43:44" x14ac:dyDescent="0.25">
      <c r="AQ15636" s="1026"/>
      <c r="AR15636" s="1027"/>
    </row>
    <row r="15637" spans="43:44" x14ac:dyDescent="0.25">
      <c r="AQ15637" s="1026"/>
      <c r="AR15637" s="1027"/>
    </row>
    <row r="15638" spans="43:44" x14ac:dyDescent="0.25">
      <c r="AQ15638" s="1026"/>
      <c r="AR15638" s="1027"/>
    </row>
    <row r="15639" spans="43:44" x14ac:dyDescent="0.25">
      <c r="AQ15639" s="1026"/>
      <c r="AR15639" s="1027"/>
    </row>
    <row r="15640" spans="43:44" x14ac:dyDescent="0.25">
      <c r="AQ15640" s="1026"/>
      <c r="AR15640" s="1027"/>
    </row>
    <row r="15641" spans="43:44" x14ac:dyDescent="0.25">
      <c r="AQ15641" s="1026"/>
      <c r="AR15641" s="1027"/>
    </row>
    <row r="15642" spans="43:44" x14ac:dyDescent="0.25">
      <c r="AQ15642" s="1026"/>
      <c r="AR15642" s="1027"/>
    </row>
    <row r="15643" spans="43:44" x14ac:dyDescent="0.25">
      <c r="AQ15643" s="1026"/>
      <c r="AR15643" s="1027"/>
    </row>
    <row r="15644" spans="43:44" x14ac:dyDescent="0.25">
      <c r="AQ15644" s="1026"/>
      <c r="AR15644" s="1027"/>
    </row>
    <row r="15645" spans="43:44" x14ac:dyDescent="0.25">
      <c r="AQ15645" s="1026"/>
      <c r="AR15645" s="1027"/>
    </row>
    <row r="15646" spans="43:44" x14ac:dyDescent="0.25">
      <c r="AQ15646" s="1026"/>
      <c r="AR15646" s="1027"/>
    </row>
    <row r="15647" spans="43:44" x14ac:dyDescent="0.25">
      <c r="AQ15647" s="1026"/>
      <c r="AR15647" s="1027"/>
    </row>
    <row r="15648" spans="43:44" x14ac:dyDescent="0.25">
      <c r="AQ15648" s="1026"/>
      <c r="AR15648" s="1027"/>
    </row>
    <row r="15649" spans="43:44" x14ac:dyDescent="0.25">
      <c r="AQ15649" s="1026"/>
      <c r="AR15649" s="1027"/>
    </row>
    <row r="15650" spans="43:44" x14ac:dyDescent="0.25">
      <c r="AQ15650" s="1026"/>
      <c r="AR15650" s="1027"/>
    </row>
    <row r="15651" spans="43:44" x14ac:dyDescent="0.25">
      <c r="AQ15651" s="1026"/>
      <c r="AR15651" s="1027"/>
    </row>
    <row r="15652" spans="43:44" x14ac:dyDescent="0.25">
      <c r="AQ15652" s="1026"/>
      <c r="AR15652" s="1027"/>
    </row>
    <row r="15653" spans="43:44" x14ac:dyDescent="0.25">
      <c r="AQ15653" s="1026"/>
      <c r="AR15653" s="1027"/>
    </row>
    <row r="15654" spans="43:44" x14ac:dyDescent="0.25">
      <c r="AQ15654" s="1026"/>
      <c r="AR15654" s="1027"/>
    </row>
    <row r="15655" spans="43:44" x14ac:dyDescent="0.25">
      <c r="AQ15655" s="1026"/>
      <c r="AR15655" s="1027"/>
    </row>
    <row r="15656" spans="43:44" x14ac:dyDescent="0.25">
      <c r="AQ15656" s="1026"/>
      <c r="AR15656" s="1027"/>
    </row>
    <row r="15657" spans="43:44" x14ac:dyDescent="0.25">
      <c r="AQ15657" s="1026"/>
      <c r="AR15657" s="1027"/>
    </row>
    <row r="15658" spans="43:44" x14ac:dyDescent="0.25">
      <c r="AQ15658" s="1026"/>
      <c r="AR15658" s="1027"/>
    </row>
    <row r="15659" spans="43:44" x14ac:dyDescent="0.25">
      <c r="AQ15659" s="1026"/>
      <c r="AR15659" s="1027"/>
    </row>
    <row r="15660" spans="43:44" x14ac:dyDescent="0.25">
      <c r="AQ15660" s="1026"/>
      <c r="AR15660" s="1027"/>
    </row>
    <row r="15661" spans="43:44" x14ac:dyDescent="0.25">
      <c r="AQ15661" s="1026"/>
      <c r="AR15661" s="1027"/>
    </row>
    <row r="15662" spans="43:44" x14ac:dyDescent="0.25">
      <c r="AQ15662" s="1026"/>
      <c r="AR15662" s="1027"/>
    </row>
    <row r="15663" spans="43:44" x14ac:dyDescent="0.25">
      <c r="AQ15663" s="1026"/>
      <c r="AR15663" s="1027"/>
    </row>
    <row r="15664" spans="43:44" x14ac:dyDescent="0.25">
      <c r="AQ15664" s="1026"/>
      <c r="AR15664" s="1027"/>
    </row>
    <row r="15665" spans="43:44" x14ac:dyDescent="0.25">
      <c r="AQ15665" s="1026"/>
      <c r="AR15665" s="1027"/>
    </row>
    <row r="15666" spans="43:44" x14ac:dyDescent="0.25">
      <c r="AQ15666" s="1026"/>
      <c r="AR15666" s="1027"/>
    </row>
    <row r="15667" spans="43:44" x14ac:dyDescent="0.25">
      <c r="AQ15667" s="1026"/>
      <c r="AR15667" s="1027"/>
    </row>
    <row r="15668" spans="43:44" x14ac:dyDescent="0.25">
      <c r="AQ15668" s="1026"/>
      <c r="AR15668" s="1027"/>
    </row>
    <row r="15669" spans="43:44" x14ac:dyDescent="0.25">
      <c r="AQ15669" s="1026"/>
      <c r="AR15669" s="1027"/>
    </row>
    <row r="15670" spans="43:44" x14ac:dyDescent="0.25">
      <c r="AQ15670" s="1026"/>
      <c r="AR15670" s="1027"/>
    </row>
    <row r="15671" spans="43:44" x14ac:dyDescent="0.25">
      <c r="AQ15671" s="1026"/>
      <c r="AR15671" s="1027"/>
    </row>
    <row r="15672" spans="43:44" x14ac:dyDescent="0.25">
      <c r="AQ15672" s="1026"/>
      <c r="AR15672" s="1027"/>
    </row>
    <row r="15673" spans="43:44" x14ac:dyDescent="0.25">
      <c r="AQ15673" s="1026"/>
      <c r="AR15673" s="1027"/>
    </row>
    <row r="15674" spans="43:44" x14ac:dyDescent="0.25">
      <c r="AQ15674" s="1026"/>
      <c r="AR15674" s="1027"/>
    </row>
    <row r="15675" spans="43:44" x14ac:dyDescent="0.25">
      <c r="AQ15675" s="1026"/>
      <c r="AR15675" s="1027"/>
    </row>
    <row r="15676" spans="43:44" x14ac:dyDescent="0.25">
      <c r="AQ15676" s="1026"/>
      <c r="AR15676" s="1027"/>
    </row>
    <row r="15677" spans="43:44" x14ac:dyDescent="0.25">
      <c r="AQ15677" s="1026"/>
      <c r="AR15677" s="1027"/>
    </row>
    <row r="15678" spans="43:44" x14ac:dyDescent="0.25">
      <c r="AQ15678" s="1026"/>
      <c r="AR15678" s="1027"/>
    </row>
    <row r="15679" spans="43:44" x14ac:dyDescent="0.25">
      <c r="AQ15679" s="1026"/>
      <c r="AR15679" s="1027"/>
    </row>
    <row r="15680" spans="43:44" x14ac:dyDescent="0.25">
      <c r="AQ15680" s="1026"/>
      <c r="AR15680" s="1027"/>
    </row>
    <row r="15681" spans="43:44" x14ac:dyDescent="0.25">
      <c r="AQ15681" s="1026"/>
      <c r="AR15681" s="1027"/>
    </row>
    <row r="15682" spans="43:44" x14ac:dyDescent="0.25">
      <c r="AQ15682" s="1026"/>
      <c r="AR15682" s="1027"/>
    </row>
    <row r="15683" spans="43:44" x14ac:dyDescent="0.25">
      <c r="AQ15683" s="1026"/>
      <c r="AR15683" s="1027"/>
    </row>
    <row r="15684" spans="43:44" x14ac:dyDescent="0.25">
      <c r="AQ15684" s="1026"/>
      <c r="AR15684" s="1027"/>
    </row>
    <row r="15685" spans="43:44" x14ac:dyDescent="0.25">
      <c r="AQ15685" s="1026"/>
      <c r="AR15685" s="1027"/>
    </row>
    <row r="15686" spans="43:44" x14ac:dyDescent="0.25">
      <c r="AQ15686" s="1026"/>
      <c r="AR15686" s="1027"/>
    </row>
    <row r="15687" spans="43:44" x14ac:dyDescent="0.25">
      <c r="AQ15687" s="1026"/>
      <c r="AR15687" s="1027"/>
    </row>
    <row r="15688" spans="43:44" x14ac:dyDescent="0.25">
      <c r="AQ15688" s="1026"/>
      <c r="AR15688" s="1027"/>
    </row>
    <row r="15689" spans="43:44" x14ac:dyDescent="0.25">
      <c r="AQ15689" s="1026"/>
      <c r="AR15689" s="1027"/>
    </row>
    <row r="15690" spans="43:44" x14ac:dyDescent="0.25">
      <c r="AQ15690" s="1026"/>
      <c r="AR15690" s="1027"/>
    </row>
    <row r="15691" spans="43:44" x14ac:dyDescent="0.25">
      <c r="AQ15691" s="1026"/>
      <c r="AR15691" s="1027"/>
    </row>
    <row r="15692" spans="43:44" x14ac:dyDescent="0.25">
      <c r="AQ15692" s="1026"/>
      <c r="AR15692" s="1027"/>
    </row>
    <row r="15693" spans="43:44" x14ac:dyDescent="0.25">
      <c r="AQ15693" s="1026"/>
      <c r="AR15693" s="1027"/>
    </row>
    <row r="15694" spans="43:44" x14ac:dyDescent="0.25">
      <c r="AQ15694" s="1026"/>
      <c r="AR15694" s="1027"/>
    </row>
    <row r="15695" spans="43:44" x14ac:dyDescent="0.25">
      <c r="AQ15695" s="1026"/>
      <c r="AR15695" s="1027"/>
    </row>
    <row r="15696" spans="43:44" x14ac:dyDescent="0.25">
      <c r="AQ15696" s="1026"/>
      <c r="AR15696" s="1027"/>
    </row>
    <row r="15697" spans="43:44" x14ac:dyDescent="0.25">
      <c r="AQ15697" s="1026"/>
      <c r="AR15697" s="1027"/>
    </row>
    <row r="15698" spans="43:44" x14ac:dyDescent="0.25">
      <c r="AQ15698" s="1026"/>
      <c r="AR15698" s="1027"/>
    </row>
    <row r="15699" spans="43:44" x14ac:dyDescent="0.25">
      <c r="AQ15699" s="1026"/>
      <c r="AR15699" s="1027"/>
    </row>
    <row r="15700" spans="43:44" x14ac:dyDescent="0.25">
      <c r="AQ15700" s="1026"/>
      <c r="AR15700" s="1027"/>
    </row>
    <row r="15701" spans="43:44" x14ac:dyDescent="0.25">
      <c r="AQ15701" s="1026"/>
      <c r="AR15701" s="1027"/>
    </row>
    <row r="15702" spans="43:44" x14ac:dyDescent="0.25">
      <c r="AQ15702" s="1026"/>
      <c r="AR15702" s="1027"/>
    </row>
    <row r="15703" spans="43:44" x14ac:dyDescent="0.25">
      <c r="AQ15703" s="1026"/>
      <c r="AR15703" s="1027"/>
    </row>
    <row r="15704" spans="43:44" x14ac:dyDescent="0.25">
      <c r="AQ15704" s="1026"/>
      <c r="AR15704" s="1027"/>
    </row>
    <row r="15705" spans="43:44" x14ac:dyDescent="0.25">
      <c r="AQ15705" s="1026"/>
      <c r="AR15705" s="1027"/>
    </row>
    <row r="15706" spans="43:44" x14ac:dyDescent="0.25">
      <c r="AQ15706" s="1026"/>
      <c r="AR15706" s="1027"/>
    </row>
    <row r="15707" spans="43:44" x14ac:dyDescent="0.25">
      <c r="AQ15707" s="1026"/>
      <c r="AR15707" s="1027"/>
    </row>
    <row r="15708" spans="43:44" x14ac:dyDescent="0.25">
      <c r="AQ15708" s="1026"/>
      <c r="AR15708" s="1027"/>
    </row>
    <row r="15709" spans="43:44" x14ac:dyDescent="0.25">
      <c r="AQ15709" s="1026"/>
      <c r="AR15709" s="1027"/>
    </row>
    <row r="15710" spans="43:44" x14ac:dyDescent="0.25">
      <c r="AQ15710" s="1026"/>
      <c r="AR15710" s="1027"/>
    </row>
    <row r="15711" spans="43:44" x14ac:dyDescent="0.25">
      <c r="AQ15711" s="1026"/>
      <c r="AR15711" s="1027"/>
    </row>
    <row r="15712" spans="43:44" x14ac:dyDescent="0.25">
      <c r="AQ15712" s="1026"/>
      <c r="AR15712" s="1027"/>
    </row>
    <row r="15713" spans="43:44" x14ac:dyDescent="0.25">
      <c r="AQ15713" s="1026"/>
      <c r="AR15713" s="1027"/>
    </row>
    <row r="15714" spans="43:44" x14ac:dyDescent="0.25">
      <c r="AQ15714" s="1026"/>
      <c r="AR15714" s="1027"/>
    </row>
    <row r="15715" spans="43:44" x14ac:dyDescent="0.25">
      <c r="AQ15715" s="1026"/>
      <c r="AR15715" s="1027"/>
    </row>
    <row r="15716" spans="43:44" x14ac:dyDescent="0.25">
      <c r="AQ15716" s="1026"/>
      <c r="AR15716" s="1027"/>
    </row>
    <row r="15717" spans="43:44" x14ac:dyDescent="0.25">
      <c r="AQ15717" s="1026"/>
      <c r="AR15717" s="1027"/>
    </row>
    <row r="15718" spans="43:44" x14ac:dyDescent="0.25">
      <c r="AQ15718" s="1026"/>
      <c r="AR15718" s="1027"/>
    </row>
    <row r="15719" spans="43:44" x14ac:dyDescent="0.25">
      <c r="AQ15719" s="1026"/>
      <c r="AR15719" s="1027"/>
    </row>
    <row r="15720" spans="43:44" x14ac:dyDescent="0.25">
      <c r="AQ15720" s="1026"/>
      <c r="AR15720" s="1027"/>
    </row>
    <row r="15721" spans="43:44" x14ac:dyDescent="0.25">
      <c r="AQ15721" s="1026"/>
      <c r="AR15721" s="1027"/>
    </row>
    <row r="15722" spans="43:44" x14ac:dyDescent="0.25">
      <c r="AQ15722" s="1026"/>
      <c r="AR15722" s="1027"/>
    </row>
    <row r="15723" spans="43:44" x14ac:dyDescent="0.25">
      <c r="AQ15723" s="1026"/>
      <c r="AR15723" s="1027"/>
    </row>
    <row r="15724" spans="43:44" x14ac:dyDescent="0.25">
      <c r="AQ15724" s="1026"/>
      <c r="AR15724" s="1027"/>
    </row>
    <row r="15725" spans="43:44" x14ac:dyDescent="0.25">
      <c r="AQ15725" s="1026"/>
      <c r="AR15725" s="1027"/>
    </row>
    <row r="15726" spans="43:44" x14ac:dyDescent="0.25">
      <c r="AQ15726" s="1026"/>
      <c r="AR15726" s="1027"/>
    </row>
    <row r="15727" spans="43:44" x14ac:dyDescent="0.25">
      <c r="AQ15727" s="1026"/>
      <c r="AR15727" s="1027"/>
    </row>
    <row r="15728" spans="43:44" x14ac:dyDescent="0.25">
      <c r="AQ15728" s="1026"/>
      <c r="AR15728" s="1027"/>
    </row>
    <row r="15729" spans="43:44" x14ac:dyDescent="0.25">
      <c r="AQ15729" s="1026"/>
      <c r="AR15729" s="1027"/>
    </row>
    <row r="15730" spans="43:44" x14ac:dyDescent="0.25">
      <c r="AQ15730" s="1026"/>
      <c r="AR15730" s="1027"/>
    </row>
    <row r="15731" spans="43:44" x14ac:dyDescent="0.25">
      <c r="AQ15731" s="1026"/>
      <c r="AR15731" s="1027"/>
    </row>
    <row r="15732" spans="43:44" x14ac:dyDescent="0.25">
      <c r="AQ15732" s="1026"/>
      <c r="AR15732" s="1027"/>
    </row>
    <row r="15733" spans="43:44" x14ac:dyDescent="0.25">
      <c r="AQ15733" s="1026"/>
      <c r="AR15733" s="1027"/>
    </row>
    <row r="15734" spans="43:44" x14ac:dyDescent="0.25">
      <c r="AQ15734" s="1026"/>
      <c r="AR15734" s="1027"/>
    </row>
    <row r="15735" spans="43:44" x14ac:dyDescent="0.25">
      <c r="AQ15735" s="1026"/>
      <c r="AR15735" s="1027"/>
    </row>
    <row r="15736" spans="43:44" x14ac:dyDescent="0.25">
      <c r="AQ15736" s="1026"/>
      <c r="AR15736" s="1027"/>
    </row>
    <row r="15737" spans="43:44" x14ac:dyDescent="0.25">
      <c r="AQ15737" s="1026"/>
      <c r="AR15737" s="1027"/>
    </row>
    <row r="15738" spans="43:44" x14ac:dyDescent="0.25">
      <c r="AQ15738" s="1026"/>
      <c r="AR15738" s="1027"/>
    </row>
    <row r="15739" spans="43:44" x14ac:dyDescent="0.25">
      <c r="AQ15739" s="1026"/>
      <c r="AR15739" s="1027"/>
    </row>
    <row r="15740" spans="43:44" x14ac:dyDescent="0.25">
      <c r="AQ15740" s="1026"/>
      <c r="AR15740" s="1027"/>
    </row>
    <row r="15741" spans="43:44" x14ac:dyDescent="0.25">
      <c r="AQ15741" s="1026"/>
      <c r="AR15741" s="1027"/>
    </row>
    <row r="15742" spans="43:44" x14ac:dyDescent="0.25">
      <c r="AQ15742" s="1026"/>
      <c r="AR15742" s="1027"/>
    </row>
    <row r="15743" spans="43:44" x14ac:dyDescent="0.25">
      <c r="AQ15743" s="1026"/>
      <c r="AR15743" s="1027"/>
    </row>
    <row r="15744" spans="43:44" x14ac:dyDescent="0.25">
      <c r="AQ15744" s="1026"/>
      <c r="AR15744" s="1027"/>
    </row>
    <row r="15745" spans="43:44" x14ac:dyDescent="0.25">
      <c r="AQ15745" s="1026"/>
      <c r="AR15745" s="1027"/>
    </row>
    <row r="15746" spans="43:44" x14ac:dyDescent="0.25">
      <c r="AQ15746" s="1026"/>
      <c r="AR15746" s="1027"/>
    </row>
    <row r="15747" spans="43:44" x14ac:dyDescent="0.25">
      <c r="AQ15747" s="1026"/>
      <c r="AR15747" s="1027"/>
    </row>
    <row r="15748" spans="43:44" x14ac:dyDescent="0.25">
      <c r="AQ15748" s="1026"/>
      <c r="AR15748" s="1027"/>
    </row>
    <row r="15749" spans="43:44" x14ac:dyDescent="0.25">
      <c r="AQ15749" s="1026"/>
      <c r="AR15749" s="1027"/>
    </row>
    <row r="15750" spans="43:44" x14ac:dyDescent="0.25">
      <c r="AQ15750" s="1026"/>
      <c r="AR15750" s="1027"/>
    </row>
    <row r="15751" spans="43:44" x14ac:dyDescent="0.25">
      <c r="AQ15751" s="1026"/>
      <c r="AR15751" s="1027"/>
    </row>
    <row r="15752" spans="43:44" x14ac:dyDescent="0.25">
      <c r="AQ15752" s="1026"/>
      <c r="AR15752" s="1027"/>
    </row>
    <row r="15753" spans="43:44" x14ac:dyDescent="0.25">
      <c r="AQ15753" s="1026"/>
      <c r="AR15753" s="1027"/>
    </row>
    <row r="15754" spans="43:44" x14ac:dyDescent="0.25">
      <c r="AQ15754" s="1026"/>
      <c r="AR15754" s="1027"/>
    </row>
    <row r="15755" spans="43:44" x14ac:dyDescent="0.25">
      <c r="AQ15755" s="1026"/>
      <c r="AR15755" s="1027"/>
    </row>
    <row r="15756" spans="43:44" x14ac:dyDescent="0.25">
      <c r="AQ15756" s="1026"/>
      <c r="AR15756" s="1027"/>
    </row>
    <row r="15757" spans="43:44" x14ac:dyDescent="0.25">
      <c r="AQ15757" s="1026"/>
      <c r="AR15757" s="1027"/>
    </row>
    <row r="15758" spans="43:44" x14ac:dyDescent="0.25">
      <c r="AQ15758" s="1026"/>
      <c r="AR15758" s="1027"/>
    </row>
    <row r="15759" spans="43:44" x14ac:dyDescent="0.25">
      <c r="AQ15759" s="1026"/>
      <c r="AR15759" s="1027"/>
    </row>
    <row r="15760" spans="43:44" x14ac:dyDescent="0.25">
      <c r="AQ15760" s="1026"/>
      <c r="AR15760" s="1027"/>
    </row>
    <row r="15761" spans="43:44" x14ac:dyDescent="0.25">
      <c r="AQ15761" s="1026"/>
      <c r="AR15761" s="1027"/>
    </row>
    <row r="15762" spans="43:44" x14ac:dyDescent="0.25">
      <c r="AQ15762" s="1026"/>
      <c r="AR15762" s="1027"/>
    </row>
    <row r="15763" spans="43:44" x14ac:dyDescent="0.25">
      <c r="AQ15763" s="1026"/>
      <c r="AR15763" s="1027"/>
    </row>
    <row r="15764" spans="43:44" x14ac:dyDescent="0.25">
      <c r="AQ15764" s="1026"/>
      <c r="AR15764" s="1027"/>
    </row>
    <row r="15765" spans="43:44" x14ac:dyDescent="0.25">
      <c r="AQ15765" s="1026"/>
      <c r="AR15765" s="1027"/>
    </row>
    <row r="15766" spans="43:44" x14ac:dyDescent="0.25">
      <c r="AQ15766" s="1026"/>
      <c r="AR15766" s="1027"/>
    </row>
    <row r="15767" spans="43:44" x14ac:dyDescent="0.25">
      <c r="AQ15767" s="1026"/>
      <c r="AR15767" s="1027"/>
    </row>
    <row r="15768" spans="43:44" x14ac:dyDescent="0.25">
      <c r="AQ15768" s="1026"/>
      <c r="AR15768" s="1027"/>
    </row>
    <row r="15769" spans="43:44" x14ac:dyDescent="0.25">
      <c r="AQ15769" s="1026"/>
      <c r="AR15769" s="1027"/>
    </row>
    <row r="15770" spans="43:44" x14ac:dyDescent="0.25">
      <c r="AQ15770" s="1026"/>
      <c r="AR15770" s="1027"/>
    </row>
    <row r="15771" spans="43:44" x14ac:dyDescent="0.25">
      <c r="AQ15771" s="1026"/>
      <c r="AR15771" s="1027"/>
    </row>
    <row r="15772" spans="43:44" x14ac:dyDescent="0.25">
      <c r="AQ15772" s="1026"/>
      <c r="AR15772" s="1027"/>
    </row>
    <row r="15773" spans="43:44" x14ac:dyDescent="0.25">
      <c r="AQ15773" s="1026"/>
      <c r="AR15773" s="1027"/>
    </row>
    <row r="15774" spans="43:44" x14ac:dyDescent="0.25">
      <c r="AQ15774" s="1026"/>
      <c r="AR15774" s="1027"/>
    </row>
    <row r="15775" spans="43:44" x14ac:dyDescent="0.25">
      <c r="AQ15775" s="1026"/>
      <c r="AR15775" s="1027"/>
    </row>
    <row r="15776" spans="43:44" x14ac:dyDescent="0.25">
      <c r="AQ15776" s="1026"/>
      <c r="AR15776" s="1027"/>
    </row>
    <row r="15777" spans="43:44" x14ac:dyDescent="0.25">
      <c r="AQ15777" s="1026"/>
      <c r="AR15777" s="1027"/>
    </row>
    <row r="15778" spans="43:44" x14ac:dyDescent="0.25">
      <c r="AQ15778" s="1026"/>
      <c r="AR15778" s="1027"/>
    </row>
    <row r="15779" spans="43:44" x14ac:dyDescent="0.25">
      <c r="AQ15779" s="1026"/>
      <c r="AR15779" s="1027"/>
    </row>
    <row r="15780" spans="43:44" x14ac:dyDescent="0.25">
      <c r="AQ15780" s="1026"/>
      <c r="AR15780" s="1027"/>
    </row>
    <row r="15781" spans="43:44" x14ac:dyDescent="0.25">
      <c r="AQ15781" s="1026"/>
      <c r="AR15781" s="1027"/>
    </row>
    <row r="15782" spans="43:44" x14ac:dyDescent="0.25">
      <c r="AQ15782" s="1026"/>
      <c r="AR15782" s="1027"/>
    </row>
    <row r="15783" spans="43:44" x14ac:dyDescent="0.25">
      <c r="AQ15783" s="1026"/>
      <c r="AR15783" s="1027"/>
    </row>
    <row r="15784" spans="43:44" x14ac:dyDescent="0.25">
      <c r="AQ15784" s="1026"/>
      <c r="AR15784" s="1027"/>
    </row>
    <row r="15785" spans="43:44" x14ac:dyDescent="0.25">
      <c r="AQ15785" s="1026"/>
      <c r="AR15785" s="1027"/>
    </row>
    <row r="15786" spans="43:44" x14ac:dyDescent="0.25">
      <c r="AQ15786" s="1026"/>
      <c r="AR15786" s="1027"/>
    </row>
    <row r="15787" spans="43:44" x14ac:dyDescent="0.25">
      <c r="AQ15787" s="1026"/>
      <c r="AR15787" s="1027"/>
    </row>
    <row r="15788" spans="43:44" x14ac:dyDescent="0.25">
      <c r="AQ15788" s="1026"/>
      <c r="AR15788" s="1027"/>
    </row>
    <row r="15789" spans="43:44" x14ac:dyDescent="0.25">
      <c r="AQ15789" s="1026"/>
      <c r="AR15789" s="1027"/>
    </row>
    <row r="15790" spans="43:44" x14ac:dyDescent="0.25">
      <c r="AQ15790" s="1026"/>
      <c r="AR15790" s="1027"/>
    </row>
    <row r="15791" spans="43:44" x14ac:dyDescent="0.25">
      <c r="AQ15791" s="1026"/>
      <c r="AR15791" s="1027"/>
    </row>
    <row r="15792" spans="43:44" x14ac:dyDescent="0.25">
      <c r="AQ15792" s="1026"/>
      <c r="AR15792" s="1027"/>
    </row>
    <row r="15793" spans="43:44" x14ac:dyDescent="0.25">
      <c r="AQ15793" s="1026"/>
      <c r="AR15793" s="1027"/>
    </row>
    <row r="15794" spans="43:44" x14ac:dyDescent="0.25">
      <c r="AQ15794" s="1026"/>
      <c r="AR15794" s="1027"/>
    </row>
    <row r="15795" spans="43:44" x14ac:dyDescent="0.25">
      <c r="AQ15795" s="1026"/>
      <c r="AR15795" s="1027"/>
    </row>
    <row r="15796" spans="43:44" x14ac:dyDescent="0.25">
      <c r="AQ15796" s="1026"/>
      <c r="AR15796" s="1027"/>
    </row>
    <row r="15797" spans="43:44" x14ac:dyDescent="0.25">
      <c r="AQ15797" s="1026"/>
      <c r="AR15797" s="1027"/>
    </row>
    <row r="15798" spans="43:44" x14ac:dyDescent="0.25">
      <c r="AQ15798" s="1026"/>
      <c r="AR15798" s="1027"/>
    </row>
    <row r="15799" spans="43:44" x14ac:dyDescent="0.25">
      <c r="AQ15799" s="1026"/>
      <c r="AR15799" s="1027"/>
    </row>
    <row r="15800" spans="43:44" x14ac:dyDescent="0.25">
      <c r="AQ15800" s="1026"/>
      <c r="AR15800" s="1027"/>
    </row>
    <row r="15801" spans="43:44" x14ac:dyDescent="0.25">
      <c r="AQ15801" s="1026"/>
      <c r="AR15801" s="1027"/>
    </row>
    <row r="15802" spans="43:44" x14ac:dyDescent="0.25">
      <c r="AQ15802" s="1026"/>
      <c r="AR15802" s="1027"/>
    </row>
    <row r="15803" spans="43:44" x14ac:dyDescent="0.25">
      <c r="AQ15803" s="1026"/>
      <c r="AR15803" s="1027"/>
    </row>
    <row r="15804" spans="43:44" x14ac:dyDescent="0.25">
      <c r="AQ15804" s="1026"/>
      <c r="AR15804" s="1027"/>
    </row>
    <row r="15805" spans="43:44" x14ac:dyDescent="0.25">
      <c r="AQ15805" s="1026"/>
      <c r="AR15805" s="1027"/>
    </row>
    <row r="15806" spans="43:44" x14ac:dyDescent="0.25">
      <c r="AQ15806" s="1026"/>
      <c r="AR15806" s="1027"/>
    </row>
    <row r="15807" spans="43:44" x14ac:dyDescent="0.25">
      <c r="AQ15807" s="1026"/>
      <c r="AR15807" s="1027"/>
    </row>
    <row r="15808" spans="43:44" x14ac:dyDescent="0.25">
      <c r="AQ15808" s="1026"/>
      <c r="AR15808" s="1027"/>
    </row>
    <row r="15809" spans="43:44" x14ac:dyDescent="0.25">
      <c r="AQ15809" s="1026"/>
      <c r="AR15809" s="1027"/>
    </row>
    <row r="15810" spans="43:44" x14ac:dyDescent="0.25">
      <c r="AQ15810" s="1026"/>
      <c r="AR15810" s="1027"/>
    </row>
    <row r="15811" spans="43:44" x14ac:dyDescent="0.25">
      <c r="AQ15811" s="1026"/>
      <c r="AR15811" s="1027"/>
    </row>
    <row r="15812" spans="43:44" x14ac:dyDescent="0.25">
      <c r="AQ15812" s="1026"/>
      <c r="AR15812" s="1027"/>
    </row>
    <row r="15813" spans="43:44" x14ac:dyDescent="0.25">
      <c r="AQ15813" s="1026"/>
      <c r="AR15813" s="1027"/>
    </row>
    <row r="15814" spans="43:44" x14ac:dyDescent="0.25">
      <c r="AQ15814" s="1026"/>
      <c r="AR15814" s="1027"/>
    </row>
    <row r="15815" spans="43:44" x14ac:dyDescent="0.25">
      <c r="AQ15815" s="1026"/>
      <c r="AR15815" s="1027"/>
    </row>
    <row r="15816" spans="43:44" x14ac:dyDescent="0.25">
      <c r="AQ15816" s="1026"/>
      <c r="AR15816" s="1027"/>
    </row>
    <row r="15817" spans="43:44" x14ac:dyDescent="0.25">
      <c r="AQ15817" s="1026"/>
      <c r="AR15817" s="1027"/>
    </row>
    <row r="15818" spans="43:44" x14ac:dyDescent="0.25">
      <c r="AQ15818" s="1026"/>
      <c r="AR15818" s="1027"/>
    </row>
    <row r="15819" spans="43:44" x14ac:dyDescent="0.25">
      <c r="AQ15819" s="1026"/>
      <c r="AR15819" s="1027"/>
    </row>
    <row r="15820" spans="43:44" x14ac:dyDescent="0.25">
      <c r="AQ15820" s="1026"/>
      <c r="AR15820" s="1027"/>
    </row>
    <row r="15821" spans="43:44" x14ac:dyDescent="0.25">
      <c r="AQ15821" s="1026"/>
      <c r="AR15821" s="1027"/>
    </row>
    <row r="15822" spans="43:44" x14ac:dyDescent="0.25">
      <c r="AQ15822" s="1026"/>
      <c r="AR15822" s="1027"/>
    </row>
    <row r="15823" spans="43:44" x14ac:dyDescent="0.25">
      <c r="AQ15823" s="1026"/>
      <c r="AR15823" s="1027"/>
    </row>
    <row r="15824" spans="43:44" x14ac:dyDescent="0.25">
      <c r="AQ15824" s="1026"/>
      <c r="AR15824" s="1027"/>
    </row>
    <row r="15825" spans="43:44" x14ac:dyDescent="0.25">
      <c r="AQ15825" s="1026"/>
      <c r="AR15825" s="1027"/>
    </row>
    <row r="15826" spans="43:44" x14ac:dyDescent="0.25">
      <c r="AQ15826" s="1026"/>
      <c r="AR15826" s="1027"/>
    </row>
    <row r="15827" spans="43:44" x14ac:dyDescent="0.25">
      <c r="AQ15827" s="1026"/>
      <c r="AR15827" s="1027"/>
    </row>
    <row r="15828" spans="43:44" x14ac:dyDescent="0.25">
      <c r="AQ15828" s="1026"/>
      <c r="AR15828" s="1027"/>
    </row>
    <row r="15829" spans="43:44" x14ac:dyDescent="0.25">
      <c r="AQ15829" s="1026"/>
      <c r="AR15829" s="1027"/>
    </row>
    <row r="15830" spans="43:44" x14ac:dyDescent="0.25">
      <c r="AQ15830" s="1026"/>
      <c r="AR15830" s="1027"/>
    </row>
    <row r="15831" spans="43:44" x14ac:dyDescent="0.25">
      <c r="AQ15831" s="1026"/>
      <c r="AR15831" s="1027"/>
    </row>
    <row r="15832" spans="43:44" x14ac:dyDescent="0.25">
      <c r="AQ15832" s="1026"/>
      <c r="AR15832" s="1027"/>
    </row>
    <row r="15833" spans="43:44" x14ac:dyDescent="0.25">
      <c r="AQ15833" s="1026"/>
      <c r="AR15833" s="1027"/>
    </row>
    <row r="15834" spans="43:44" x14ac:dyDescent="0.25">
      <c r="AQ15834" s="1026"/>
      <c r="AR15834" s="1027"/>
    </row>
    <row r="15835" spans="43:44" x14ac:dyDescent="0.25">
      <c r="AQ15835" s="1026"/>
      <c r="AR15835" s="1027"/>
    </row>
    <row r="15836" spans="43:44" x14ac:dyDescent="0.25">
      <c r="AQ15836" s="1026"/>
      <c r="AR15836" s="1027"/>
    </row>
    <row r="15837" spans="43:44" x14ac:dyDescent="0.25">
      <c r="AQ15837" s="1026"/>
      <c r="AR15837" s="1027"/>
    </row>
    <row r="15838" spans="43:44" x14ac:dyDescent="0.25">
      <c r="AQ15838" s="1026"/>
      <c r="AR15838" s="1027"/>
    </row>
    <row r="15839" spans="43:44" x14ac:dyDescent="0.25">
      <c r="AQ15839" s="1026"/>
      <c r="AR15839" s="1027"/>
    </row>
    <row r="15840" spans="43:44" x14ac:dyDescent="0.25">
      <c r="AQ15840" s="1026"/>
      <c r="AR15840" s="1027"/>
    </row>
    <row r="15841" spans="43:44" x14ac:dyDescent="0.25">
      <c r="AQ15841" s="1026"/>
      <c r="AR15841" s="1027"/>
    </row>
    <row r="15842" spans="43:44" x14ac:dyDescent="0.25">
      <c r="AQ15842" s="1026"/>
      <c r="AR15842" s="1027"/>
    </row>
    <row r="15843" spans="43:44" x14ac:dyDescent="0.25">
      <c r="AQ15843" s="1026"/>
      <c r="AR15843" s="1027"/>
    </row>
    <row r="15844" spans="43:44" x14ac:dyDescent="0.25">
      <c r="AQ15844" s="1026"/>
      <c r="AR15844" s="1027"/>
    </row>
    <row r="15845" spans="43:44" x14ac:dyDescent="0.25">
      <c r="AQ15845" s="1026"/>
      <c r="AR15845" s="1027"/>
    </row>
    <row r="15846" spans="43:44" x14ac:dyDescent="0.25">
      <c r="AQ15846" s="1026"/>
      <c r="AR15846" s="1027"/>
    </row>
    <row r="15847" spans="43:44" x14ac:dyDescent="0.25">
      <c r="AQ15847" s="1026"/>
      <c r="AR15847" s="1027"/>
    </row>
    <row r="15848" spans="43:44" x14ac:dyDescent="0.25">
      <c r="AQ15848" s="1026"/>
      <c r="AR15848" s="1027"/>
    </row>
    <row r="15849" spans="43:44" x14ac:dyDescent="0.25">
      <c r="AQ15849" s="1026"/>
      <c r="AR15849" s="1027"/>
    </row>
    <row r="15850" spans="43:44" x14ac:dyDescent="0.25">
      <c r="AQ15850" s="1026"/>
      <c r="AR15850" s="1027"/>
    </row>
    <row r="15851" spans="43:44" x14ac:dyDescent="0.25">
      <c r="AQ15851" s="1026"/>
      <c r="AR15851" s="1027"/>
    </row>
    <row r="15852" spans="43:44" x14ac:dyDescent="0.25">
      <c r="AQ15852" s="1026"/>
      <c r="AR15852" s="1027"/>
    </row>
    <row r="15853" spans="43:44" x14ac:dyDescent="0.25">
      <c r="AQ15853" s="1026"/>
      <c r="AR15853" s="1027"/>
    </row>
    <row r="15854" spans="43:44" x14ac:dyDescent="0.25">
      <c r="AQ15854" s="1026"/>
      <c r="AR15854" s="1027"/>
    </row>
    <row r="15855" spans="43:44" x14ac:dyDescent="0.25">
      <c r="AQ15855" s="1026"/>
      <c r="AR15855" s="1027"/>
    </row>
    <row r="15856" spans="43:44" x14ac:dyDescent="0.25">
      <c r="AQ15856" s="1026"/>
      <c r="AR15856" s="1027"/>
    </row>
    <row r="15857" spans="43:44" x14ac:dyDescent="0.25">
      <c r="AQ15857" s="1026"/>
      <c r="AR15857" s="1027"/>
    </row>
    <row r="15858" spans="43:44" x14ac:dyDescent="0.25">
      <c r="AQ15858" s="1026"/>
      <c r="AR15858" s="1027"/>
    </row>
    <row r="15859" spans="43:44" x14ac:dyDescent="0.25">
      <c r="AQ15859" s="1026"/>
      <c r="AR15859" s="1027"/>
    </row>
    <row r="15860" spans="43:44" x14ac:dyDescent="0.25">
      <c r="AQ15860" s="1026"/>
      <c r="AR15860" s="1027"/>
    </row>
    <row r="15861" spans="43:44" x14ac:dyDescent="0.25">
      <c r="AQ15861" s="1026"/>
      <c r="AR15861" s="1027"/>
    </row>
    <row r="15862" spans="43:44" x14ac:dyDescent="0.25">
      <c r="AQ15862" s="1026"/>
      <c r="AR15862" s="1027"/>
    </row>
    <row r="15863" spans="43:44" x14ac:dyDescent="0.25">
      <c r="AQ15863" s="1026"/>
      <c r="AR15863" s="1027"/>
    </row>
    <row r="15864" spans="43:44" x14ac:dyDescent="0.25">
      <c r="AQ15864" s="1026"/>
      <c r="AR15864" s="1027"/>
    </row>
    <row r="15865" spans="43:44" x14ac:dyDescent="0.25">
      <c r="AQ15865" s="1026"/>
      <c r="AR15865" s="1027"/>
    </row>
    <row r="15866" spans="43:44" x14ac:dyDescent="0.25">
      <c r="AQ15866" s="1026"/>
      <c r="AR15866" s="1027"/>
    </row>
    <row r="15867" spans="43:44" x14ac:dyDescent="0.25">
      <c r="AQ15867" s="1026"/>
      <c r="AR15867" s="1027"/>
    </row>
    <row r="15868" spans="43:44" x14ac:dyDescent="0.25">
      <c r="AQ15868" s="1026"/>
      <c r="AR15868" s="1027"/>
    </row>
    <row r="15869" spans="43:44" x14ac:dyDescent="0.25">
      <c r="AQ15869" s="1026"/>
      <c r="AR15869" s="1027"/>
    </row>
    <row r="15870" spans="43:44" x14ac:dyDescent="0.25">
      <c r="AQ15870" s="1026"/>
      <c r="AR15870" s="1027"/>
    </row>
    <row r="15871" spans="43:44" x14ac:dyDescent="0.25">
      <c r="AQ15871" s="1026"/>
      <c r="AR15871" s="1027"/>
    </row>
    <row r="15872" spans="43:44" x14ac:dyDescent="0.25">
      <c r="AQ15872" s="1026"/>
      <c r="AR15872" s="1027"/>
    </row>
    <row r="15873" spans="43:44" x14ac:dyDescent="0.25">
      <c r="AQ15873" s="1026"/>
      <c r="AR15873" s="1027"/>
    </row>
    <row r="15874" spans="43:44" x14ac:dyDescent="0.25">
      <c r="AQ15874" s="1026"/>
      <c r="AR15874" s="1027"/>
    </row>
    <row r="15875" spans="43:44" x14ac:dyDescent="0.25">
      <c r="AQ15875" s="1026"/>
      <c r="AR15875" s="1027"/>
    </row>
    <row r="15876" spans="43:44" x14ac:dyDescent="0.25">
      <c r="AQ15876" s="1026"/>
      <c r="AR15876" s="1027"/>
    </row>
    <row r="15877" spans="43:44" x14ac:dyDescent="0.25">
      <c r="AQ15877" s="1026"/>
      <c r="AR15877" s="1027"/>
    </row>
    <row r="15878" spans="43:44" x14ac:dyDescent="0.25">
      <c r="AQ15878" s="1026"/>
      <c r="AR15878" s="1027"/>
    </row>
    <row r="15879" spans="43:44" x14ac:dyDescent="0.25">
      <c r="AQ15879" s="1026"/>
      <c r="AR15879" s="1027"/>
    </row>
    <row r="15880" spans="43:44" x14ac:dyDescent="0.25">
      <c r="AQ15880" s="1026"/>
      <c r="AR15880" s="1027"/>
    </row>
    <row r="15881" spans="43:44" x14ac:dyDescent="0.25">
      <c r="AQ15881" s="1026"/>
      <c r="AR15881" s="1027"/>
    </row>
    <row r="15882" spans="43:44" x14ac:dyDescent="0.25">
      <c r="AQ15882" s="1026"/>
      <c r="AR15882" s="1027"/>
    </row>
    <row r="15883" spans="43:44" x14ac:dyDescent="0.25">
      <c r="AQ15883" s="1026"/>
      <c r="AR15883" s="1027"/>
    </row>
    <row r="15884" spans="43:44" x14ac:dyDescent="0.25">
      <c r="AQ15884" s="1026"/>
      <c r="AR15884" s="1027"/>
    </row>
    <row r="15885" spans="43:44" x14ac:dyDescent="0.25">
      <c r="AQ15885" s="1026"/>
      <c r="AR15885" s="1027"/>
    </row>
    <row r="15886" spans="43:44" x14ac:dyDescent="0.25">
      <c r="AQ15886" s="1026"/>
      <c r="AR15886" s="1027"/>
    </row>
    <row r="15887" spans="43:44" x14ac:dyDescent="0.25">
      <c r="AQ15887" s="1026"/>
      <c r="AR15887" s="1027"/>
    </row>
    <row r="15888" spans="43:44" x14ac:dyDescent="0.25">
      <c r="AQ15888" s="1026"/>
      <c r="AR15888" s="1027"/>
    </row>
    <row r="15889" spans="43:44" x14ac:dyDescent="0.25">
      <c r="AQ15889" s="1026"/>
      <c r="AR15889" s="1027"/>
    </row>
    <row r="15890" spans="43:44" x14ac:dyDescent="0.25">
      <c r="AQ15890" s="1026"/>
      <c r="AR15890" s="1027"/>
    </row>
    <row r="15891" spans="43:44" x14ac:dyDescent="0.25">
      <c r="AQ15891" s="1026"/>
      <c r="AR15891" s="1027"/>
    </row>
    <row r="15892" spans="43:44" x14ac:dyDescent="0.25">
      <c r="AQ15892" s="1026"/>
      <c r="AR15892" s="1027"/>
    </row>
    <row r="15893" spans="43:44" x14ac:dyDescent="0.25">
      <c r="AQ15893" s="1026"/>
      <c r="AR15893" s="1027"/>
    </row>
    <row r="15894" spans="43:44" x14ac:dyDescent="0.25">
      <c r="AQ15894" s="1026"/>
      <c r="AR15894" s="1027"/>
    </row>
    <row r="15895" spans="43:44" x14ac:dyDescent="0.25">
      <c r="AQ15895" s="1026"/>
      <c r="AR15895" s="1027"/>
    </row>
    <row r="15896" spans="43:44" x14ac:dyDescent="0.25">
      <c r="AQ15896" s="1026"/>
      <c r="AR15896" s="1027"/>
    </row>
    <row r="15897" spans="43:44" x14ac:dyDescent="0.25">
      <c r="AQ15897" s="1026"/>
      <c r="AR15897" s="1027"/>
    </row>
    <row r="15898" spans="43:44" x14ac:dyDescent="0.25">
      <c r="AQ15898" s="1026"/>
      <c r="AR15898" s="1027"/>
    </row>
    <row r="15899" spans="43:44" x14ac:dyDescent="0.25">
      <c r="AQ15899" s="1026"/>
      <c r="AR15899" s="1027"/>
    </row>
    <row r="15900" spans="43:44" x14ac:dyDescent="0.25">
      <c r="AQ15900" s="1026"/>
      <c r="AR15900" s="1027"/>
    </row>
    <row r="15901" spans="43:44" x14ac:dyDescent="0.25">
      <c r="AQ15901" s="1026"/>
      <c r="AR15901" s="1027"/>
    </row>
    <row r="15902" spans="43:44" x14ac:dyDescent="0.25">
      <c r="AQ15902" s="1026"/>
      <c r="AR15902" s="1027"/>
    </row>
    <row r="15903" spans="43:44" x14ac:dyDescent="0.25">
      <c r="AQ15903" s="1026"/>
      <c r="AR15903" s="1027"/>
    </row>
    <row r="15904" spans="43:44" x14ac:dyDescent="0.25">
      <c r="AQ15904" s="1026"/>
      <c r="AR15904" s="1027"/>
    </row>
    <row r="15905" spans="43:44" x14ac:dyDescent="0.25">
      <c r="AQ15905" s="1026"/>
      <c r="AR15905" s="1027"/>
    </row>
    <row r="15906" spans="43:44" x14ac:dyDescent="0.25">
      <c r="AQ15906" s="1026"/>
      <c r="AR15906" s="1027"/>
    </row>
    <row r="15907" spans="43:44" x14ac:dyDescent="0.25">
      <c r="AQ15907" s="1026"/>
      <c r="AR15907" s="1027"/>
    </row>
    <row r="15908" spans="43:44" x14ac:dyDescent="0.25">
      <c r="AQ15908" s="1026"/>
      <c r="AR15908" s="1027"/>
    </row>
    <row r="15909" spans="43:44" x14ac:dyDescent="0.25">
      <c r="AQ15909" s="1026"/>
      <c r="AR15909" s="1027"/>
    </row>
    <row r="15910" spans="43:44" x14ac:dyDescent="0.25">
      <c r="AQ15910" s="1026"/>
      <c r="AR15910" s="1027"/>
    </row>
    <row r="15911" spans="43:44" x14ac:dyDescent="0.25">
      <c r="AQ15911" s="1026"/>
      <c r="AR15911" s="1027"/>
    </row>
    <row r="15912" spans="43:44" x14ac:dyDescent="0.25">
      <c r="AQ15912" s="1026"/>
      <c r="AR15912" s="1027"/>
    </row>
    <row r="15913" spans="43:44" x14ac:dyDescent="0.25">
      <c r="AQ15913" s="1026"/>
      <c r="AR15913" s="1027"/>
    </row>
    <row r="15914" spans="43:44" x14ac:dyDescent="0.25">
      <c r="AQ15914" s="1026"/>
      <c r="AR15914" s="1027"/>
    </row>
    <row r="15915" spans="43:44" x14ac:dyDescent="0.25">
      <c r="AQ15915" s="1026"/>
      <c r="AR15915" s="1027"/>
    </row>
    <row r="15916" spans="43:44" x14ac:dyDescent="0.25">
      <c r="AQ15916" s="1026"/>
      <c r="AR15916" s="1027"/>
    </row>
    <row r="15917" spans="43:44" x14ac:dyDescent="0.25">
      <c r="AQ15917" s="1026"/>
      <c r="AR15917" s="1027"/>
    </row>
    <row r="15918" spans="43:44" x14ac:dyDescent="0.25">
      <c r="AQ15918" s="1026"/>
      <c r="AR15918" s="1027"/>
    </row>
    <row r="15919" spans="43:44" x14ac:dyDescent="0.25">
      <c r="AQ15919" s="1026"/>
      <c r="AR15919" s="1027"/>
    </row>
    <row r="15920" spans="43:44" x14ac:dyDescent="0.25">
      <c r="AQ15920" s="1026"/>
      <c r="AR15920" s="1027"/>
    </row>
    <row r="15921" spans="43:44" x14ac:dyDescent="0.25">
      <c r="AQ15921" s="1026"/>
      <c r="AR15921" s="1027"/>
    </row>
    <row r="15922" spans="43:44" x14ac:dyDescent="0.25">
      <c r="AQ15922" s="1026"/>
      <c r="AR15922" s="1027"/>
    </row>
    <row r="15923" spans="43:44" x14ac:dyDescent="0.25">
      <c r="AQ15923" s="1026"/>
      <c r="AR15923" s="1027"/>
    </row>
    <row r="15924" spans="43:44" x14ac:dyDescent="0.25">
      <c r="AQ15924" s="1026"/>
      <c r="AR15924" s="1027"/>
    </row>
    <row r="15925" spans="43:44" x14ac:dyDescent="0.25">
      <c r="AQ15925" s="1026"/>
      <c r="AR15925" s="1027"/>
    </row>
    <row r="15926" spans="43:44" x14ac:dyDescent="0.25">
      <c r="AQ15926" s="1026"/>
      <c r="AR15926" s="1027"/>
    </row>
    <row r="15927" spans="43:44" x14ac:dyDescent="0.25">
      <c r="AQ15927" s="1026"/>
      <c r="AR15927" s="1027"/>
    </row>
    <row r="15928" spans="43:44" x14ac:dyDescent="0.25">
      <c r="AQ15928" s="1026"/>
      <c r="AR15928" s="1027"/>
    </row>
    <row r="15929" spans="43:44" x14ac:dyDescent="0.25">
      <c r="AQ15929" s="1026"/>
      <c r="AR15929" s="1027"/>
    </row>
    <row r="15930" spans="43:44" x14ac:dyDescent="0.25">
      <c r="AQ15930" s="1026"/>
      <c r="AR15930" s="1027"/>
    </row>
    <row r="15931" spans="43:44" x14ac:dyDescent="0.25">
      <c r="AQ15931" s="1026"/>
      <c r="AR15931" s="1027"/>
    </row>
    <row r="15932" spans="43:44" x14ac:dyDescent="0.25">
      <c r="AQ15932" s="1026"/>
      <c r="AR15932" s="1027"/>
    </row>
    <row r="15933" spans="43:44" x14ac:dyDescent="0.25">
      <c r="AQ15933" s="1026"/>
      <c r="AR15933" s="1027"/>
    </row>
    <row r="15934" spans="43:44" x14ac:dyDescent="0.25">
      <c r="AQ15934" s="1026"/>
      <c r="AR15934" s="1027"/>
    </row>
    <row r="15935" spans="43:44" x14ac:dyDescent="0.25">
      <c r="AQ15935" s="1026"/>
      <c r="AR15935" s="1027"/>
    </row>
    <row r="15936" spans="43:44" x14ac:dyDescent="0.25">
      <c r="AQ15936" s="1026"/>
      <c r="AR15936" s="1027"/>
    </row>
    <row r="15937" spans="43:44" x14ac:dyDescent="0.25">
      <c r="AQ15937" s="1026"/>
      <c r="AR15937" s="1027"/>
    </row>
    <row r="15938" spans="43:44" x14ac:dyDescent="0.25">
      <c r="AQ15938" s="1026"/>
      <c r="AR15938" s="1027"/>
    </row>
    <row r="15939" spans="43:44" x14ac:dyDescent="0.25">
      <c r="AQ15939" s="1026"/>
      <c r="AR15939" s="1027"/>
    </row>
    <row r="15940" spans="43:44" x14ac:dyDescent="0.25">
      <c r="AQ15940" s="1026"/>
      <c r="AR15940" s="1027"/>
    </row>
    <row r="15941" spans="43:44" x14ac:dyDescent="0.25">
      <c r="AQ15941" s="1026"/>
      <c r="AR15941" s="1027"/>
    </row>
    <row r="15942" spans="43:44" x14ac:dyDescent="0.25">
      <c r="AQ15942" s="1026"/>
      <c r="AR15942" s="1027"/>
    </row>
    <row r="15943" spans="43:44" x14ac:dyDescent="0.25">
      <c r="AQ15943" s="1026"/>
      <c r="AR15943" s="1027"/>
    </row>
    <row r="15944" spans="43:44" x14ac:dyDescent="0.25">
      <c r="AQ15944" s="1026"/>
      <c r="AR15944" s="1027"/>
    </row>
    <row r="15945" spans="43:44" x14ac:dyDescent="0.25">
      <c r="AQ15945" s="1026"/>
      <c r="AR15945" s="1027"/>
    </row>
    <row r="15946" spans="43:44" x14ac:dyDescent="0.25">
      <c r="AQ15946" s="1026"/>
      <c r="AR15946" s="1027"/>
    </row>
    <row r="15947" spans="43:44" x14ac:dyDescent="0.25">
      <c r="AQ15947" s="1026"/>
      <c r="AR15947" s="1027"/>
    </row>
    <row r="15948" spans="43:44" x14ac:dyDescent="0.25">
      <c r="AQ15948" s="1026"/>
      <c r="AR15948" s="1027"/>
    </row>
    <row r="15949" spans="43:44" x14ac:dyDescent="0.25">
      <c r="AQ15949" s="1026"/>
      <c r="AR15949" s="1027"/>
    </row>
    <row r="15950" spans="43:44" x14ac:dyDescent="0.25">
      <c r="AQ15950" s="1026"/>
      <c r="AR15950" s="1027"/>
    </row>
    <row r="15951" spans="43:44" x14ac:dyDescent="0.25">
      <c r="AQ15951" s="1026"/>
      <c r="AR15951" s="1027"/>
    </row>
    <row r="15952" spans="43:44" x14ac:dyDescent="0.25">
      <c r="AQ15952" s="1026"/>
      <c r="AR15952" s="1027"/>
    </row>
    <row r="15953" spans="43:44" x14ac:dyDescent="0.25">
      <c r="AQ15953" s="1026"/>
      <c r="AR15953" s="1027"/>
    </row>
    <row r="15954" spans="43:44" x14ac:dyDescent="0.25">
      <c r="AQ15954" s="1026"/>
      <c r="AR15954" s="1027"/>
    </row>
    <row r="15955" spans="43:44" x14ac:dyDescent="0.25">
      <c r="AQ15955" s="1026"/>
      <c r="AR15955" s="1027"/>
    </row>
    <row r="15956" spans="43:44" x14ac:dyDescent="0.25">
      <c r="AQ15956" s="1026"/>
      <c r="AR15956" s="1027"/>
    </row>
    <row r="15957" spans="43:44" x14ac:dyDescent="0.25">
      <c r="AQ15957" s="1026"/>
      <c r="AR15957" s="1027"/>
    </row>
    <row r="15958" spans="43:44" x14ac:dyDescent="0.25">
      <c r="AQ15958" s="1026"/>
      <c r="AR15958" s="1027"/>
    </row>
    <row r="15959" spans="43:44" x14ac:dyDescent="0.25">
      <c r="AQ15959" s="1026"/>
      <c r="AR15959" s="1027"/>
    </row>
    <row r="15960" spans="43:44" x14ac:dyDescent="0.25">
      <c r="AQ15960" s="1026"/>
      <c r="AR15960" s="1027"/>
    </row>
    <row r="15961" spans="43:44" x14ac:dyDescent="0.25">
      <c r="AQ15961" s="1026"/>
      <c r="AR15961" s="1027"/>
    </row>
    <row r="15962" spans="43:44" x14ac:dyDescent="0.25">
      <c r="AQ15962" s="1026"/>
      <c r="AR15962" s="1027"/>
    </row>
    <row r="15963" spans="43:44" x14ac:dyDescent="0.25">
      <c r="AQ15963" s="1026"/>
      <c r="AR15963" s="1027"/>
    </row>
    <row r="15964" spans="43:44" x14ac:dyDescent="0.25">
      <c r="AQ15964" s="1026"/>
      <c r="AR15964" s="1027"/>
    </row>
    <row r="15965" spans="43:44" x14ac:dyDescent="0.25">
      <c r="AQ15965" s="1026"/>
      <c r="AR15965" s="1027"/>
    </row>
    <row r="15966" spans="43:44" x14ac:dyDescent="0.25">
      <c r="AQ15966" s="1026"/>
      <c r="AR15966" s="1027"/>
    </row>
    <row r="15967" spans="43:44" x14ac:dyDescent="0.25">
      <c r="AQ15967" s="1026"/>
      <c r="AR15967" s="1027"/>
    </row>
    <row r="15968" spans="43:44" x14ac:dyDescent="0.25">
      <c r="AQ15968" s="1026"/>
      <c r="AR15968" s="1027"/>
    </row>
    <row r="15969" spans="43:44" x14ac:dyDescent="0.25">
      <c r="AQ15969" s="1026"/>
      <c r="AR15969" s="1027"/>
    </row>
    <row r="15970" spans="43:44" x14ac:dyDescent="0.25">
      <c r="AQ15970" s="1026"/>
      <c r="AR15970" s="1027"/>
    </row>
    <row r="15971" spans="43:44" x14ac:dyDescent="0.25">
      <c r="AQ15971" s="1026"/>
      <c r="AR15971" s="1027"/>
    </row>
    <row r="15972" spans="43:44" x14ac:dyDescent="0.25">
      <c r="AQ15972" s="1026"/>
      <c r="AR15972" s="1027"/>
    </row>
    <row r="15973" spans="43:44" x14ac:dyDescent="0.25">
      <c r="AQ15973" s="1026"/>
      <c r="AR15973" s="1027"/>
    </row>
    <row r="15974" spans="43:44" x14ac:dyDescent="0.25">
      <c r="AQ15974" s="1026"/>
      <c r="AR15974" s="1027"/>
    </row>
    <row r="15975" spans="43:44" x14ac:dyDescent="0.25">
      <c r="AQ15975" s="1026"/>
      <c r="AR15975" s="1027"/>
    </row>
    <row r="15976" spans="43:44" x14ac:dyDescent="0.25">
      <c r="AQ15976" s="1026"/>
      <c r="AR15976" s="1027"/>
    </row>
    <row r="15977" spans="43:44" x14ac:dyDescent="0.25">
      <c r="AQ15977" s="1026"/>
      <c r="AR15977" s="1027"/>
    </row>
    <row r="15978" spans="43:44" x14ac:dyDescent="0.25">
      <c r="AQ15978" s="1026"/>
      <c r="AR15978" s="1027"/>
    </row>
    <row r="15979" spans="43:44" x14ac:dyDescent="0.25">
      <c r="AQ15979" s="1026"/>
      <c r="AR15979" s="1027"/>
    </row>
    <row r="15980" spans="43:44" x14ac:dyDescent="0.25">
      <c r="AQ15980" s="1026"/>
      <c r="AR15980" s="1027"/>
    </row>
    <row r="15981" spans="43:44" x14ac:dyDescent="0.25">
      <c r="AQ15981" s="1026"/>
      <c r="AR15981" s="1027"/>
    </row>
    <row r="15982" spans="43:44" x14ac:dyDescent="0.25">
      <c r="AQ15982" s="1026"/>
      <c r="AR15982" s="1027"/>
    </row>
    <row r="15983" spans="43:44" x14ac:dyDescent="0.25">
      <c r="AQ15983" s="1026"/>
      <c r="AR15983" s="1027"/>
    </row>
    <row r="15984" spans="43:44" x14ac:dyDescent="0.25">
      <c r="AQ15984" s="1026"/>
      <c r="AR15984" s="1027"/>
    </row>
    <row r="15985" spans="43:44" x14ac:dyDescent="0.25">
      <c r="AQ15985" s="1026"/>
      <c r="AR15985" s="1027"/>
    </row>
    <row r="15986" spans="43:44" x14ac:dyDescent="0.25">
      <c r="AQ15986" s="1026"/>
      <c r="AR15986" s="1027"/>
    </row>
    <row r="15987" spans="43:44" x14ac:dyDescent="0.25">
      <c r="AQ15987" s="1026"/>
      <c r="AR15987" s="1027"/>
    </row>
    <row r="15988" spans="43:44" x14ac:dyDescent="0.25">
      <c r="AQ15988" s="1026"/>
      <c r="AR15988" s="1027"/>
    </row>
    <row r="15989" spans="43:44" x14ac:dyDescent="0.25">
      <c r="AQ15989" s="1026"/>
      <c r="AR15989" s="1027"/>
    </row>
    <row r="15990" spans="43:44" x14ac:dyDescent="0.25">
      <c r="AQ15990" s="1026"/>
      <c r="AR15990" s="1027"/>
    </row>
    <row r="15991" spans="43:44" x14ac:dyDescent="0.25">
      <c r="AQ15991" s="1026"/>
      <c r="AR15991" s="1027"/>
    </row>
    <row r="15992" spans="43:44" x14ac:dyDescent="0.25">
      <c r="AQ15992" s="1026"/>
      <c r="AR15992" s="1027"/>
    </row>
    <row r="15993" spans="43:44" x14ac:dyDescent="0.25">
      <c r="AQ15993" s="1026"/>
      <c r="AR15993" s="1027"/>
    </row>
    <row r="15994" spans="43:44" x14ac:dyDescent="0.25">
      <c r="AQ15994" s="1026"/>
      <c r="AR15994" s="1027"/>
    </row>
    <row r="15995" spans="43:44" x14ac:dyDescent="0.25">
      <c r="AQ15995" s="1026"/>
      <c r="AR15995" s="1027"/>
    </row>
    <row r="15996" spans="43:44" x14ac:dyDescent="0.25">
      <c r="AQ15996" s="1026"/>
      <c r="AR15996" s="1027"/>
    </row>
    <row r="15997" spans="43:44" x14ac:dyDescent="0.25">
      <c r="AQ15997" s="1026"/>
      <c r="AR15997" s="1027"/>
    </row>
    <row r="15998" spans="43:44" x14ac:dyDescent="0.25">
      <c r="AQ15998" s="1026"/>
      <c r="AR15998" s="1027"/>
    </row>
    <row r="15999" spans="43:44" x14ac:dyDescent="0.25">
      <c r="AQ15999" s="1026"/>
      <c r="AR15999" s="1027"/>
    </row>
    <row r="16000" spans="43:44" x14ac:dyDescent="0.25">
      <c r="AQ16000" s="1026"/>
      <c r="AR16000" s="1027"/>
    </row>
    <row r="16001" spans="43:44" x14ac:dyDescent="0.25">
      <c r="AQ16001" s="1026"/>
      <c r="AR16001" s="1027"/>
    </row>
    <row r="16002" spans="43:44" x14ac:dyDescent="0.25">
      <c r="AQ16002" s="1026"/>
      <c r="AR16002" s="1027"/>
    </row>
    <row r="16003" spans="43:44" x14ac:dyDescent="0.25">
      <c r="AQ16003" s="1026"/>
      <c r="AR16003" s="1027"/>
    </row>
    <row r="16004" spans="43:44" x14ac:dyDescent="0.25">
      <c r="AQ16004" s="1026"/>
      <c r="AR16004" s="1027"/>
    </row>
    <row r="16005" spans="43:44" x14ac:dyDescent="0.25">
      <c r="AQ16005" s="1026"/>
      <c r="AR16005" s="1027"/>
    </row>
    <row r="16006" spans="43:44" x14ac:dyDescent="0.25">
      <c r="AQ16006" s="1026"/>
      <c r="AR16006" s="1027"/>
    </row>
    <row r="16007" spans="43:44" x14ac:dyDescent="0.25">
      <c r="AQ16007" s="1026"/>
      <c r="AR16007" s="1027"/>
    </row>
    <row r="16008" spans="43:44" x14ac:dyDescent="0.25">
      <c r="AQ16008" s="1026"/>
      <c r="AR16008" s="1027"/>
    </row>
    <row r="16009" spans="43:44" x14ac:dyDescent="0.25">
      <c r="AQ16009" s="1026"/>
      <c r="AR16009" s="1027"/>
    </row>
    <row r="16010" spans="43:44" x14ac:dyDescent="0.25">
      <c r="AQ16010" s="1026"/>
      <c r="AR16010" s="1027"/>
    </row>
    <row r="16011" spans="43:44" x14ac:dyDescent="0.25">
      <c r="AQ16011" s="1026"/>
      <c r="AR16011" s="1027"/>
    </row>
    <row r="16012" spans="43:44" x14ac:dyDescent="0.25">
      <c r="AQ16012" s="1026"/>
      <c r="AR16012" s="1027"/>
    </row>
    <row r="16013" spans="43:44" x14ac:dyDescent="0.25">
      <c r="AQ16013" s="1026"/>
      <c r="AR16013" s="1027"/>
    </row>
    <row r="16014" spans="43:44" x14ac:dyDescent="0.25">
      <c r="AQ16014" s="1026"/>
      <c r="AR16014" s="1027"/>
    </row>
    <row r="16015" spans="43:44" x14ac:dyDescent="0.25">
      <c r="AQ16015" s="1026"/>
      <c r="AR16015" s="1027"/>
    </row>
    <row r="16016" spans="43:44" x14ac:dyDescent="0.25">
      <c r="AQ16016" s="1026"/>
      <c r="AR16016" s="1027"/>
    </row>
    <row r="16017" spans="43:44" x14ac:dyDescent="0.25">
      <c r="AQ16017" s="1026"/>
      <c r="AR16017" s="1027"/>
    </row>
    <row r="16018" spans="43:44" x14ac:dyDescent="0.25">
      <c r="AQ16018" s="1026"/>
      <c r="AR16018" s="1027"/>
    </row>
    <row r="16019" spans="43:44" x14ac:dyDescent="0.25">
      <c r="AQ16019" s="1026"/>
      <c r="AR16019" s="1027"/>
    </row>
    <row r="16020" spans="43:44" x14ac:dyDescent="0.25">
      <c r="AQ16020" s="1026"/>
      <c r="AR16020" s="1027"/>
    </row>
    <row r="16021" spans="43:44" x14ac:dyDescent="0.25">
      <c r="AQ16021" s="1026"/>
      <c r="AR16021" s="1027"/>
    </row>
    <row r="16022" spans="43:44" x14ac:dyDescent="0.25">
      <c r="AQ16022" s="1026"/>
      <c r="AR16022" s="1027"/>
    </row>
    <row r="16023" spans="43:44" x14ac:dyDescent="0.25">
      <c r="AQ16023" s="1026"/>
      <c r="AR16023" s="1027"/>
    </row>
    <row r="16024" spans="43:44" x14ac:dyDescent="0.25">
      <c r="AQ16024" s="1026"/>
      <c r="AR16024" s="1027"/>
    </row>
    <row r="16025" spans="43:44" x14ac:dyDescent="0.25">
      <c r="AQ16025" s="1026"/>
      <c r="AR16025" s="1027"/>
    </row>
    <row r="16026" spans="43:44" x14ac:dyDescent="0.25">
      <c r="AQ16026" s="1026"/>
      <c r="AR16026" s="1027"/>
    </row>
    <row r="16027" spans="43:44" x14ac:dyDescent="0.25">
      <c r="AQ16027" s="1026"/>
      <c r="AR16027" s="1027"/>
    </row>
    <row r="16028" spans="43:44" x14ac:dyDescent="0.25">
      <c r="AQ16028" s="1026"/>
      <c r="AR16028" s="1027"/>
    </row>
    <row r="16029" spans="43:44" x14ac:dyDescent="0.25">
      <c r="AQ16029" s="1026"/>
      <c r="AR16029" s="1027"/>
    </row>
    <row r="16030" spans="43:44" x14ac:dyDescent="0.25">
      <c r="AQ16030" s="1026"/>
      <c r="AR16030" s="1027"/>
    </row>
    <row r="16031" spans="43:44" x14ac:dyDescent="0.25">
      <c r="AQ16031" s="1026"/>
      <c r="AR16031" s="1027"/>
    </row>
    <row r="16032" spans="43:44" x14ac:dyDescent="0.25">
      <c r="AQ16032" s="1026"/>
      <c r="AR16032" s="1027"/>
    </row>
    <row r="16033" spans="43:44" x14ac:dyDescent="0.25">
      <c r="AQ16033" s="1026"/>
      <c r="AR16033" s="1027"/>
    </row>
    <row r="16034" spans="43:44" x14ac:dyDescent="0.25">
      <c r="AQ16034" s="1026"/>
      <c r="AR16034" s="1027"/>
    </row>
    <row r="16035" spans="43:44" x14ac:dyDescent="0.25">
      <c r="AQ16035" s="1026"/>
      <c r="AR16035" s="1027"/>
    </row>
    <row r="16036" spans="43:44" x14ac:dyDescent="0.25">
      <c r="AQ16036" s="1026"/>
      <c r="AR16036" s="1027"/>
    </row>
    <row r="16037" spans="43:44" x14ac:dyDescent="0.25">
      <c r="AQ16037" s="1026"/>
      <c r="AR16037" s="1027"/>
    </row>
    <row r="16038" spans="43:44" x14ac:dyDescent="0.25">
      <c r="AQ16038" s="1026"/>
      <c r="AR16038" s="1027"/>
    </row>
    <row r="16039" spans="43:44" x14ac:dyDescent="0.25">
      <c r="AQ16039" s="1026"/>
      <c r="AR16039" s="1027"/>
    </row>
    <row r="16040" spans="43:44" x14ac:dyDescent="0.25">
      <c r="AQ16040" s="1026"/>
      <c r="AR16040" s="1027"/>
    </row>
    <row r="16041" spans="43:44" x14ac:dyDescent="0.25">
      <c r="AQ16041" s="1026"/>
      <c r="AR16041" s="1027"/>
    </row>
    <row r="16042" spans="43:44" x14ac:dyDescent="0.25">
      <c r="AQ16042" s="1026"/>
      <c r="AR16042" s="1027"/>
    </row>
    <row r="16043" spans="43:44" x14ac:dyDescent="0.25">
      <c r="AQ16043" s="1026"/>
      <c r="AR16043" s="1027"/>
    </row>
    <row r="16044" spans="43:44" x14ac:dyDescent="0.25">
      <c r="AQ16044" s="1026"/>
      <c r="AR16044" s="1027"/>
    </row>
    <row r="16045" spans="43:44" x14ac:dyDescent="0.25">
      <c r="AQ16045" s="1026"/>
      <c r="AR16045" s="1027"/>
    </row>
    <row r="16046" spans="43:44" x14ac:dyDescent="0.25">
      <c r="AQ16046" s="1026"/>
      <c r="AR16046" s="1027"/>
    </row>
    <row r="16047" spans="43:44" x14ac:dyDescent="0.25">
      <c r="AQ16047" s="1026"/>
      <c r="AR16047" s="1027"/>
    </row>
    <row r="16048" spans="43:44" x14ac:dyDescent="0.25">
      <c r="AQ16048" s="1026"/>
      <c r="AR16048" s="1027"/>
    </row>
    <row r="16049" spans="43:44" x14ac:dyDescent="0.25">
      <c r="AQ16049" s="1026"/>
      <c r="AR16049" s="1027"/>
    </row>
    <row r="16050" spans="43:44" x14ac:dyDescent="0.25">
      <c r="AQ16050" s="1026"/>
      <c r="AR16050" s="1027"/>
    </row>
    <row r="16051" spans="43:44" x14ac:dyDescent="0.25">
      <c r="AQ16051" s="1026"/>
      <c r="AR16051" s="1027"/>
    </row>
    <row r="16052" spans="43:44" x14ac:dyDescent="0.25">
      <c r="AQ16052" s="1026"/>
      <c r="AR16052" s="1027"/>
    </row>
    <row r="16053" spans="43:44" x14ac:dyDescent="0.25">
      <c r="AQ16053" s="1026"/>
      <c r="AR16053" s="1027"/>
    </row>
    <row r="16054" spans="43:44" x14ac:dyDescent="0.25">
      <c r="AQ16054" s="1026"/>
      <c r="AR16054" s="1027"/>
    </row>
    <row r="16055" spans="43:44" x14ac:dyDescent="0.25">
      <c r="AQ16055" s="1026"/>
      <c r="AR16055" s="1027"/>
    </row>
    <row r="16056" spans="43:44" x14ac:dyDescent="0.25">
      <c r="AQ16056" s="1026"/>
      <c r="AR16056" s="1027"/>
    </row>
    <row r="16057" spans="43:44" x14ac:dyDescent="0.25">
      <c r="AQ16057" s="1026"/>
      <c r="AR16057" s="1027"/>
    </row>
    <row r="16058" spans="43:44" x14ac:dyDescent="0.25">
      <c r="AQ16058" s="1026"/>
      <c r="AR16058" s="1027"/>
    </row>
    <row r="16059" spans="43:44" x14ac:dyDescent="0.25">
      <c r="AQ16059" s="1026"/>
      <c r="AR16059" s="1027"/>
    </row>
    <row r="16060" spans="43:44" x14ac:dyDescent="0.25">
      <c r="AQ16060" s="1026"/>
      <c r="AR16060" s="1027"/>
    </row>
    <row r="16061" spans="43:44" x14ac:dyDescent="0.25">
      <c r="AQ16061" s="1026"/>
      <c r="AR16061" s="1027"/>
    </row>
    <row r="16062" spans="43:44" x14ac:dyDescent="0.25">
      <c r="AQ16062" s="1026"/>
      <c r="AR16062" s="1027"/>
    </row>
    <row r="16063" spans="43:44" x14ac:dyDescent="0.25">
      <c r="AQ16063" s="1026"/>
      <c r="AR16063" s="1027"/>
    </row>
    <row r="16064" spans="43:44" x14ac:dyDescent="0.25">
      <c r="AQ16064" s="1026"/>
      <c r="AR16064" s="1027"/>
    </row>
    <row r="16065" spans="43:44" x14ac:dyDescent="0.25">
      <c r="AQ16065" s="1026"/>
      <c r="AR16065" s="1027"/>
    </row>
    <row r="16066" spans="43:44" x14ac:dyDescent="0.25">
      <c r="AQ16066" s="1026"/>
      <c r="AR16066" s="1027"/>
    </row>
    <row r="16067" spans="43:44" x14ac:dyDescent="0.25">
      <c r="AQ16067" s="1026"/>
      <c r="AR16067" s="1027"/>
    </row>
    <row r="16068" spans="43:44" x14ac:dyDescent="0.25">
      <c r="AQ16068" s="1026"/>
      <c r="AR16068" s="1027"/>
    </row>
    <row r="16069" spans="43:44" x14ac:dyDescent="0.25">
      <c r="AQ16069" s="1026"/>
      <c r="AR16069" s="1027"/>
    </row>
    <row r="16070" spans="43:44" x14ac:dyDescent="0.25">
      <c r="AQ16070" s="1026"/>
      <c r="AR16070" s="1027"/>
    </row>
    <row r="16071" spans="43:44" x14ac:dyDescent="0.25">
      <c r="AQ16071" s="1026"/>
      <c r="AR16071" s="1027"/>
    </row>
    <row r="16072" spans="43:44" x14ac:dyDescent="0.25">
      <c r="AQ16072" s="1026"/>
      <c r="AR16072" s="1027"/>
    </row>
    <row r="16073" spans="43:44" x14ac:dyDescent="0.25">
      <c r="AQ16073" s="1026"/>
      <c r="AR16073" s="1027"/>
    </row>
    <row r="16074" spans="43:44" x14ac:dyDescent="0.25">
      <c r="AQ16074" s="1026"/>
      <c r="AR16074" s="1027"/>
    </row>
    <row r="16075" spans="43:44" x14ac:dyDescent="0.25">
      <c r="AQ16075" s="1026"/>
      <c r="AR16075" s="1027"/>
    </row>
    <row r="16076" spans="43:44" x14ac:dyDescent="0.25">
      <c r="AQ16076" s="1026"/>
      <c r="AR16076" s="1027"/>
    </row>
    <row r="16077" spans="43:44" x14ac:dyDescent="0.25">
      <c r="AQ16077" s="1026"/>
      <c r="AR16077" s="1027"/>
    </row>
    <row r="16078" spans="43:44" x14ac:dyDescent="0.25">
      <c r="AQ16078" s="1026"/>
      <c r="AR16078" s="1027"/>
    </row>
    <row r="16079" spans="43:44" x14ac:dyDescent="0.25">
      <c r="AQ16079" s="1026"/>
      <c r="AR16079" s="1027"/>
    </row>
    <row r="16080" spans="43:44" x14ac:dyDescent="0.25">
      <c r="AQ16080" s="1026"/>
      <c r="AR16080" s="1027"/>
    </row>
    <row r="16081" spans="43:44" x14ac:dyDescent="0.25">
      <c r="AQ16081" s="1026"/>
      <c r="AR16081" s="1027"/>
    </row>
    <row r="16082" spans="43:44" x14ac:dyDescent="0.25">
      <c r="AQ16082" s="1026"/>
      <c r="AR16082" s="1027"/>
    </row>
    <row r="16083" spans="43:44" x14ac:dyDescent="0.25">
      <c r="AQ16083" s="1026"/>
      <c r="AR16083" s="1027"/>
    </row>
    <row r="16084" spans="43:44" x14ac:dyDescent="0.25">
      <c r="AQ16084" s="1026"/>
      <c r="AR16084" s="1027"/>
    </row>
    <row r="16085" spans="43:44" x14ac:dyDescent="0.25">
      <c r="AQ16085" s="1026"/>
      <c r="AR16085" s="1027"/>
    </row>
    <row r="16086" spans="43:44" x14ac:dyDescent="0.25">
      <c r="AQ16086" s="1026"/>
      <c r="AR16086" s="1027"/>
    </row>
    <row r="16087" spans="43:44" x14ac:dyDescent="0.25">
      <c r="AQ16087" s="1026"/>
      <c r="AR16087" s="1027"/>
    </row>
    <row r="16088" spans="43:44" x14ac:dyDescent="0.25">
      <c r="AQ16088" s="1026"/>
      <c r="AR16088" s="1027"/>
    </row>
    <row r="16089" spans="43:44" x14ac:dyDescent="0.25">
      <c r="AQ16089" s="1026"/>
      <c r="AR16089" s="1027"/>
    </row>
    <row r="16090" spans="43:44" x14ac:dyDescent="0.25">
      <c r="AQ16090" s="1026"/>
      <c r="AR16090" s="1027"/>
    </row>
    <row r="16091" spans="43:44" x14ac:dyDescent="0.25">
      <c r="AQ16091" s="1026"/>
      <c r="AR16091" s="1027"/>
    </row>
    <row r="16092" spans="43:44" x14ac:dyDescent="0.25">
      <c r="AQ16092" s="1026"/>
      <c r="AR16092" s="1027"/>
    </row>
    <row r="16093" spans="43:44" x14ac:dyDescent="0.25">
      <c r="AQ16093" s="1026"/>
      <c r="AR16093" s="1027"/>
    </row>
    <row r="16094" spans="43:44" x14ac:dyDescent="0.25">
      <c r="AQ16094" s="1026"/>
      <c r="AR16094" s="1027"/>
    </row>
    <row r="16095" spans="43:44" x14ac:dyDescent="0.25">
      <c r="AQ16095" s="1026"/>
      <c r="AR16095" s="1027"/>
    </row>
    <row r="16096" spans="43:44" x14ac:dyDescent="0.25">
      <c r="AQ16096" s="1026"/>
      <c r="AR16096" s="1027"/>
    </row>
    <row r="16097" spans="43:44" x14ac:dyDescent="0.25">
      <c r="AQ16097" s="1026"/>
      <c r="AR16097" s="1027"/>
    </row>
    <row r="16098" spans="43:44" x14ac:dyDescent="0.25">
      <c r="AQ16098" s="1026"/>
      <c r="AR16098" s="1027"/>
    </row>
    <row r="16099" spans="43:44" x14ac:dyDescent="0.25">
      <c r="AQ16099" s="1026"/>
      <c r="AR16099" s="1027"/>
    </row>
    <row r="16100" spans="43:44" x14ac:dyDescent="0.25">
      <c r="AQ16100" s="1026"/>
      <c r="AR16100" s="1027"/>
    </row>
    <row r="16101" spans="43:44" x14ac:dyDescent="0.25">
      <c r="AQ16101" s="1026"/>
      <c r="AR16101" s="1027"/>
    </row>
    <row r="16102" spans="43:44" x14ac:dyDescent="0.25">
      <c r="AQ16102" s="1026"/>
      <c r="AR16102" s="1027"/>
    </row>
    <row r="16103" spans="43:44" x14ac:dyDescent="0.25">
      <c r="AQ16103" s="1026"/>
      <c r="AR16103" s="1027"/>
    </row>
    <row r="16104" spans="43:44" x14ac:dyDescent="0.25">
      <c r="AQ16104" s="1026"/>
      <c r="AR16104" s="1027"/>
    </row>
    <row r="16105" spans="43:44" x14ac:dyDescent="0.25">
      <c r="AQ16105" s="1026"/>
      <c r="AR16105" s="1027"/>
    </row>
    <row r="16106" spans="43:44" x14ac:dyDescent="0.25">
      <c r="AQ16106" s="1026"/>
      <c r="AR16106" s="1027"/>
    </row>
    <row r="16107" spans="43:44" x14ac:dyDescent="0.25">
      <c r="AQ16107" s="1026"/>
      <c r="AR16107" s="1027"/>
    </row>
    <row r="16108" spans="43:44" x14ac:dyDescent="0.25">
      <c r="AQ16108" s="1026"/>
      <c r="AR16108" s="1027"/>
    </row>
    <row r="16109" spans="43:44" x14ac:dyDescent="0.25">
      <c r="AQ16109" s="1026"/>
      <c r="AR16109" s="1027"/>
    </row>
    <row r="16110" spans="43:44" x14ac:dyDescent="0.25">
      <c r="AQ16110" s="1026"/>
      <c r="AR16110" s="1027"/>
    </row>
    <row r="16111" spans="43:44" x14ac:dyDescent="0.25">
      <c r="AQ16111" s="1026"/>
      <c r="AR16111" s="1027"/>
    </row>
    <row r="16112" spans="43:44" x14ac:dyDescent="0.25">
      <c r="AQ16112" s="1026"/>
      <c r="AR16112" s="1027"/>
    </row>
    <row r="16113" spans="43:44" x14ac:dyDescent="0.25">
      <c r="AQ16113" s="1026"/>
      <c r="AR16113" s="1027"/>
    </row>
    <row r="16114" spans="43:44" x14ac:dyDescent="0.25">
      <c r="AQ16114" s="1026"/>
      <c r="AR16114" s="1027"/>
    </row>
    <row r="16115" spans="43:44" x14ac:dyDescent="0.25">
      <c r="AQ16115" s="1026"/>
      <c r="AR16115" s="1027"/>
    </row>
    <row r="16116" spans="43:44" x14ac:dyDescent="0.25">
      <c r="AQ16116" s="1026"/>
      <c r="AR16116" s="1027"/>
    </row>
    <row r="16117" spans="43:44" x14ac:dyDescent="0.25">
      <c r="AQ16117" s="1026"/>
      <c r="AR16117" s="1027"/>
    </row>
    <row r="16118" spans="43:44" x14ac:dyDescent="0.25">
      <c r="AQ16118" s="1026"/>
      <c r="AR16118" s="1027"/>
    </row>
    <row r="16119" spans="43:44" x14ac:dyDescent="0.25">
      <c r="AQ16119" s="1026"/>
      <c r="AR16119" s="1027"/>
    </row>
    <row r="16120" spans="43:44" x14ac:dyDescent="0.25">
      <c r="AQ16120" s="1026"/>
      <c r="AR16120" s="1027"/>
    </row>
    <row r="16121" spans="43:44" x14ac:dyDescent="0.25">
      <c r="AQ16121" s="1026"/>
      <c r="AR16121" s="1027"/>
    </row>
    <row r="16122" spans="43:44" x14ac:dyDescent="0.25">
      <c r="AQ16122" s="1026"/>
      <c r="AR16122" s="1027"/>
    </row>
    <row r="16123" spans="43:44" x14ac:dyDescent="0.25">
      <c r="AQ16123" s="1026"/>
      <c r="AR16123" s="1027"/>
    </row>
    <row r="16124" spans="43:44" x14ac:dyDescent="0.25">
      <c r="AQ16124" s="1026"/>
      <c r="AR16124" s="1027"/>
    </row>
    <row r="16125" spans="43:44" x14ac:dyDescent="0.25">
      <c r="AQ16125" s="1026"/>
      <c r="AR16125" s="1027"/>
    </row>
    <row r="16126" spans="43:44" x14ac:dyDescent="0.25">
      <c r="AQ16126" s="1026"/>
      <c r="AR16126" s="1027"/>
    </row>
    <row r="16127" spans="43:44" x14ac:dyDescent="0.25">
      <c r="AQ16127" s="1026"/>
      <c r="AR16127" s="1027"/>
    </row>
    <row r="16128" spans="43:44" x14ac:dyDescent="0.25">
      <c r="AQ16128" s="1026"/>
      <c r="AR16128" s="1027"/>
    </row>
    <row r="16129" spans="43:44" x14ac:dyDescent="0.25">
      <c r="AQ16129" s="1026"/>
      <c r="AR16129" s="1027"/>
    </row>
    <row r="16130" spans="43:44" x14ac:dyDescent="0.25">
      <c r="AQ16130" s="1026"/>
      <c r="AR16130" s="1027"/>
    </row>
    <row r="16131" spans="43:44" x14ac:dyDescent="0.25">
      <c r="AQ16131" s="1026"/>
      <c r="AR16131" s="1027"/>
    </row>
    <row r="16132" spans="43:44" x14ac:dyDescent="0.25">
      <c r="AQ16132" s="1026"/>
      <c r="AR16132" s="1027"/>
    </row>
    <row r="16133" spans="43:44" x14ac:dyDescent="0.25">
      <c r="AQ16133" s="1026"/>
      <c r="AR16133" s="1027"/>
    </row>
    <row r="16134" spans="43:44" x14ac:dyDescent="0.25">
      <c r="AQ16134" s="1026"/>
      <c r="AR16134" s="1027"/>
    </row>
    <row r="16135" spans="43:44" x14ac:dyDescent="0.25">
      <c r="AQ16135" s="1026"/>
      <c r="AR16135" s="1027"/>
    </row>
    <row r="16136" spans="43:44" x14ac:dyDescent="0.25">
      <c r="AQ16136" s="1026"/>
      <c r="AR16136" s="1027"/>
    </row>
    <row r="16137" spans="43:44" x14ac:dyDescent="0.25">
      <c r="AQ16137" s="1026"/>
      <c r="AR16137" s="1027"/>
    </row>
    <row r="16138" spans="43:44" x14ac:dyDescent="0.25">
      <c r="AQ16138" s="1026"/>
      <c r="AR16138" s="1027"/>
    </row>
    <row r="16139" spans="43:44" x14ac:dyDescent="0.25">
      <c r="AQ16139" s="1026"/>
      <c r="AR16139" s="1027"/>
    </row>
    <row r="16140" spans="43:44" x14ac:dyDescent="0.25">
      <c r="AQ16140" s="1026"/>
      <c r="AR16140" s="1027"/>
    </row>
    <row r="16141" spans="43:44" x14ac:dyDescent="0.25">
      <c r="AQ16141" s="1026"/>
      <c r="AR16141" s="1027"/>
    </row>
    <row r="16142" spans="43:44" x14ac:dyDescent="0.25">
      <c r="AQ16142" s="1026"/>
      <c r="AR16142" s="1027"/>
    </row>
    <row r="16143" spans="43:44" x14ac:dyDescent="0.25">
      <c r="AQ16143" s="1026"/>
      <c r="AR16143" s="1027"/>
    </row>
    <row r="16144" spans="43:44" x14ac:dyDescent="0.25">
      <c r="AQ16144" s="1026"/>
      <c r="AR16144" s="1027"/>
    </row>
    <row r="16145" spans="43:44" x14ac:dyDescent="0.25">
      <c r="AQ16145" s="1026"/>
      <c r="AR16145" s="1027"/>
    </row>
    <row r="16146" spans="43:44" x14ac:dyDescent="0.25">
      <c r="AQ16146" s="1026"/>
      <c r="AR16146" s="1027"/>
    </row>
    <row r="16147" spans="43:44" x14ac:dyDescent="0.25">
      <c r="AQ16147" s="1026"/>
      <c r="AR16147" s="1027"/>
    </row>
    <row r="16148" spans="43:44" x14ac:dyDescent="0.25">
      <c r="AQ16148" s="1026"/>
      <c r="AR16148" s="1027"/>
    </row>
    <row r="16149" spans="43:44" x14ac:dyDescent="0.25">
      <c r="AQ16149" s="1026"/>
      <c r="AR16149" s="1027"/>
    </row>
    <row r="16150" spans="43:44" x14ac:dyDescent="0.25">
      <c r="AQ16150" s="1026"/>
      <c r="AR16150" s="1027"/>
    </row>
    <row r="16151" spans="43:44" x14ac:dyDescent="0.25">
      <c r="AQ16151" s="1026"/>
      <c r="AR16151" s="1027"/>
    </row>
    <row r="16152" spans="43:44" x14ac:dyDescent="0.25">
      <c r="AQ16152" s="1026"/>
      <c r="AR16152" s="1027"/>
    </row>
    <row r="16153" spans="43:44" x14ac:dyDescent="0.25">
      <c r="AQ16153" s="1026"/>
      <c r="AR16153" s="1027"/>
    </row>
    <row r="16154" spans="43:44" x14ac:dyDescent="0.25">
      <c r="AQ16154" s="1026"/>
      <c r="AR16154" s="1027"/>
    </row>
    <row r="16155" spans="43:44" x14ac:dyDescent="0.25">
      <c r="AQ16155" s="1026"/>
      <c r="AR16155" s="1027"/>
    </row>
    <row r="16156" spans="43:44" x14ac:dyDescent="0.25">
      <c r="AQ16156" s="1026"/>
      <c r="AR16156" s="1027"/>
    </row>
    <row r="16157" spans="43:44" x14ac:dyDescent="0.25">
      <c r="AQ16157" s="1026"/>
      <c r="AR16157" s="1027"/>
    </row>
    <row r="16158" spans="43:44" x14ac:dyDescent="0.25">
      <c r="AQ16158" s="1026"/>
      <c r="AR16158" s="1027"/>
    </row>
    <row r="16159" spans="43:44" x14ac:dyDescent="0.25">
      <c r="AQ16159" s="1026"/>
      <c r="AR16159" s="1027"/>
    </row>
    <row r="16160" spans="43:44" x14ac:dyDescent="0.25">
      <c r="AQ16160" s="1026"/>
      <c r="AR16160" s="1027"/>
    </row>
    <row r="16161" spans="43:44" x14ac:dyDescent="0.25">
      <c r="AQ16161" s="1026"/>
      <c r="AR16161" s="1027"/>
    </row>
    <row r="16162" spans="43:44" x14ac:dyDescent="0.25">
      <c r="AQ16162" s="1026"/>
      <c r="AR16162" s="1027"/>
    </row>
    <row r="16163" spans="43:44" x14ac:dyDescent="0.25">
      <c r="AQ16163" s="1026"/>
      <c r="AR16163" s="1027"/>
    </row>
    <row r="16164" spans="43:44" x14ac:dyDescent="0.25">
      <c r="AQ16164" s="1026"/>
      <c r="AR16164" s="1027"/>
    </row>
    <row r="16165" spans="43:44" x14ac:dyDescent="0.25">
      <c r="AQ16165" s="1026"/>
      <c r="AR16165" s="1027"/>
    </row>
    <row r="16166" spans="43:44" x14ac:dyDescent="0.25">
      <c r="AQ16166" s="1026"/>
      <c r="AR16166" s="1027"/>
    </row>
    <row r="16167" spans="43:44" x14ac:dyDescent="0.25">
      <c r="AQ16167" s="1026"/>
      <c r="AR16167" s="1027"/>
    </row>
    <row r="16168" spans="43:44" x14ac:dyDescent="0.25">
      <c r="AQ16168" s="1026"/>
      <c r="AR16168" s="1027"/>
    </row>
    <row r="16169" spans="43:44" x14ac:dyDescent="0.25">
      <c r="AQ16169" s="1026"/>
      <c r="AR16169" s="1027"/>
    </row>
    <row r="16170" spans="43:44" x14ac:dyDescent="0.25">
      <c r="AQ16170" s="1026"/>
      <c r="AR16170" s="1027"/>
    </row>
    <row r="16171" spans="43:44" x14ac:dyDescent="0.25">
      <c r="AQ16171" s="1026"/>
      <c r="AR16171" s="1027"/>
    </row>
    <row r="16172" spans="43:44" x14ac:dyDescent="0.25">
      <c r="AQ16172" s="1026"/>
      <c r="AR16172" s="1027"/>
    </row>
    <row r="16173" spans="43:44" x14ac:dyDescent="0.25">
      <c r="AQ16173" s="1026"/>
      <c r="AR16173" s="1027"/>
    </row>
    <row r="16174" spans="43:44" x14ac:dyDescent="0.25">
      <c r="AQ16174" s="1026"/>
      <c r="AR16174" s="1027"/>
    </row>
    <row r="16175" spans="43:44" x14ac:dyDescent="0.25">
      <c r="AQ16175" s="1026"/>
      <c r="AR16175" s="1027"/>
    </row>
    <row r="16176" spans="43:44" x14ac:dyDescent="0.25">
      <c r="AQ16176" s="1026"/>
      <c r="AR16176" s="1027"/>
    </row>
    <row r="16177" spans="43:44" x14ac:dyDescent="0.25">
      <c r="AQ16177" s="1026"/>
      <c r="AR16177" s="1027"/>
    </row>
    <row r="16178" spans="43:44" x14ac:dyDescent="0.25">
      <c r="AQ16178" s="1026"/>
      <c r="AR16178" s="1027"/>
    </row>
    <row r="16179" spans="43:44" x14ac:dyDescent="0.25">
      <c r="AQ16179" s="1026"/>
      <c r="AR16179" s="1027"/>
    </row>
    <row r="16180" spans="43:44" x14ac:dyDescent="0.25">
      <c r="AQ16180" s="1026"/>
      <c r="AR16180" s="1027"/>
    </row>
    <row r="16181" spans="43:44" x14ac:dyDescent="0.25">
      <c r="AQ16181" s="1026"/>
      <c r="AR16181" s="1027"/>
    </row>
    <row r="16182" spans="43:44" x14ac:dyDescent="0.25">
      <c r="AQ16182" s="1026"/>
      <c r="AR16182" s="1027"/>
    </row>
    <row r="16183" spans="43:44" x14ac:dyDescent="0.25">
      <c r="AQ16183" s="1026"/>
      <c r="AR16183" s="1027"/>
    </row>
    <row r="16184" spans="43:44" x14ac:dyDescent="0.25">
      <c r="AQ16184" s="1026"/>
      <c r="AR16184" s="1027"/>
    </row>
    <row r="16185" spans="43:44" x14ac:dyDescent="0.25">
      <c r="AQ16185" s="1026"/>
      <c r="AR16185" s="1027"/>
    </row>
    <row r="16186" spans="43:44" x14ac:dyDescent="0.25">
      <c r="AQ16186" s="1026"/>
      <c r="AR16186" s="1027"/>
    </row>
    <row r="16187" spans="43:44" x14ac:dyDescent="0.25">
      <c r="AQ16187" s="1026"/>
      <c r="AR16187" s="1027"/>
    </row>
    <row r="16188" spans="43:44" x14ac:dyDescent="0.25">
      <c r="AQ16188" s="1026"/>
      <c r="AR16188" s="1027"/>
    </row>
    <row r="16189" spans="43:44" x14ac:dyDescent="0.25">
      <c r="AQ16189" s="1026"/>
      <c r="AR16189" s="1027"/>
    </row>
    <row r="16190" spans="43:44" x14ac:dyDescent="0.25">
      <c r="AQ16190" s="1026"/>
      <c r="AR16190" s="1027"/>
    </row>
    <row r="16191" spans="43:44" x14ac:dyDescent="0.25">
      <c r="AQ16191" s="1026"/>
      <c r="AR16191" s="1027"/>
    </row>
    <row r="16192" spans="43:44" x14ac:dyDescent="0.25">
      <c r="AQ16192" s="1026"/>
      <c r="AR16192" s="1027"/>
    </row>
    <row r="16193" spans="43:44" x14ac:dyDescent="0.25">
      <c r="AQ16193" s="1026"/>
      <c r="AR16193" s="1027"/>
    </row>
    <row r="16194" spans="43:44" x14ac:dyDescent="0.25">
      <c r="AQ16194" s="1026"/>
      <c r="AR16194" s="1027"/>
    </row>
    <row r="16195" spans="43:44" x14ac:dyDescent="0.25">
      <c r="AQ16195" s="1026"/>
      <c r="AR16195" s="1027"/>
    </row>
    <row r="16196" spans="43:44" x14ac:dyDescent="0.25">
      <c r="AQ16196" s="1026"/>
      <c r="AR16196" s="1027"/>
    </row>
    <row r="16197" spans="43:44" x14ac:dyDescent="0.25">
      <c r="AQ16197" s="1026"/>
      <c r="AR16197" s="1027"/>
    </row>
    <row r="16198" spans="43:44" x14ac:dyDescent="0.25">
      <c r="AQ16198" s="1026"/>
      <c r="AR16198" s="1027"/>
    </row>
    <row r="16199" spans="43:44" x14ac:dyDescent="0.25">
      <c r="AQ16199" s="1026"/>
      <c r="AR16199" s="1027"/>
    </row>
    <row r="16200" spans="43:44" x14ac:dyDescent="0.25">
      <c r="AQ16200" s="1026"/>
      <c r="AR16200" s="1027"/>
    </row>
    <row r="16201" spans="43:44" x14ac:dyDescent="0.25">
      <c r="AQ16201" s="1026"/>
      <c r="AR16201" s="1027"/>
    </row>
    <row r="16202" spans="43:44" x14ac:dyDescent="0.25">
      <c r="AQ16202" s="1026"/>
      <c r="AR16202" s="1027"/>
    </row>
    <row r="16203" spans="43:44" x14ac:dyDescent="0.25">
      <c r="AQ16203" s="1026"/>
      <c r="AR16203" s="1027"/>
    </row>
    <row r="16204" spans="43:44" x14ac:dyDescent="0.25">
      <c r="AQ16204" s="1026"/>
      <c r="AR16204" s="1027"/>
    </row>
    <row r="16205" spans="43:44" x14ac:dyDescent="0.25">
      <c r="AQ16205" s="1026"/>
      <c r="AR16205" s="1027"/>
    </row>
    <row r="16206" spans="43:44" x14ac:dyDescent="0.25">
      <c r="AQ16206" s="1026"/>
      <c r="AR16206" s="1027"/>
    </row>
    <row r="16207" spans="43:44" x14ac:dyDescent="0.25">
      <c r="AQ16207" s="1026"/>
      <c r="AR16207" s="1027"/>
    </row>
    <row r="16208" spans="43:44" x14ac:dyDescent="0.25">
      <c r="AQ16208" s="1026"/>
      <c r="AR16208" s="1027"/>
    </row>
    <row r="16209" spans="43:44" x14ac:dyDescent="0.25">
      <c r="AQ16209" s="1026"/>
      <c r="AR16209" s="1027"/>
    </row>
    <row r="16210" spans="43:44" x14ac:dyDescent="0.25">
      <c r="AQ16210" s="1026"/>
      <c r="AR16210" s="1027"/>
    </row>
    <row r="16211" spans="43:44" x14ac:dyDescent="0.25">
      <c r="AQ16211" s="1026"/>
      <c r="AR16211" s="1027"/>
    </row>
    <row r="16212" spans="43:44" x14ac:dyDescent="0.25">
      <c r="AQ16212" s="1026"/>
      <c r="AR16212" s="1027"/>
    </row>
    <row r="16213" spans="43:44" x14ac:dyDescent="0.25">
      <c r="AQ16213" s="1026"/>
      <c r="AR16213" s="1027"/>
    </row>
    <row r="16214" spans="43:44" x14ac:dyDescent="0.25">
      <c r="AQ16214" s="1026"/>
      <c r="AR16214" s="1027"/>
    </row>
    <row r="16215" spans="43:44" x14ac:dyDescent="0.25">
      <c r="AQ16215" s="1026"/>
      <c r="AR16215" s="1027"/>
    </row>
    <row r="16216" spans="43:44" x14ac:dyDescent="0.25">
      <c r="AQ16216" s="1026"/>
      <c r="AR16216" s="1027"/>
    </row>
    <row r="16217" spans="43:44" x14ac:dyDescent="0.25">
      <c r="AQ16217" s="1026"/>
      <c r="AR16217" s="1027"/>
    </row>
    <row r="16218" spans="43:44" x14ac:dyDescent="0.25">
      <c r="AQ16218" s="1026"/>
      <c r="AR16218" s="1027"/>
    </row>
    <row r="16219" spans="43:44" x14ac:dyDescent="0.25">
      <c r="AQ16219" s="1026"/>
      <c r="AR16219" s="1027"/>
    </row>
    <row r="16220" spans="43:44" x14ac:dyDescent="0.25">
      <c r="AQ16220" s="1026"/>
      <c r="AR16220" s="1027"/>
    </row>
    <row r="16221" spans="43:44" x14ac:dyDescent="0.25">
      <c r="AQ16221" s="1026"/>
      <c r="AR16221" s="1027"/>
    </row>
    <row r="16222" spans="43:44" x14ac:dyDescent="0.25">
      <c r="AQ16222" s="1026"/>
      <c r="AR16222" s="1027"/>
    </row>
    <row r="16223" spans="43:44" x14ac:dyDescent="0.25">
      <c r="AQ16223" s="1026"/>
      <c r="AR16223" s="1027"/>
    </row>
    <row r="16224" spans="43:44" x14ac:dyDescent="0.25">
      <c r="AQ16224" s="1026"/>
      <c r="AR16224" s="1027"/>
    </row>
    <row r="16225" spans="43:44" x14ac:dyDescent="0.25">
      <c r="AQ16225" s="1026"/>
      <c r="AR16225" s="1027"/>
    </row>
    <row r="16226" spans="43:44" x14ac:dyDescent="0.25">
      <c r="AQ16226" s="1026"/>
      <c r="AR16226" s="1027"/>
    </row>
    <row r="16227" spans="43:44" x14ac:dyDescent="0.25">
      <c r="AQ16227" s="1026"/>
      <c r="AR16227" s="1027"/>
    </row>
    <row r="16228" spans="43:44" x14ac:dyDescent="0.25">
      <c r="AQ16228" s="1026"/>
      <c r="AR16228" s="1027"/>
    </row>
    <row r="16229" spans="43:44" x14ac:dyDescent="0.25">
      <c r="AQ16229" s="1026"/>
      <c r="AR16229" s="1027"/>
    </row>
    <row r="16230" spans="43:44" x14ac:dyDescent="0.25">
      <c r="AQ16230" s="1026"/>
      <c r="AR16230" s="1027"/>
    </row>
    <row r="16231" spans="43:44" x14ac:dyDescent="0.25">
      <c r="AQ16231" s="1026"/>
      <c r="AR16231" s="1027"/>
    </row>
    <row r="16232" spans="43:44" x14ac:dyDescent="0.25">
      <c r="AQ16232" s="1026"/>
      <c r="AR16232" s="1027"/>
    </row>
    <row r="16233" spans="43:44" x14ac:dyDescent="0.25">
      <c r="AQ16233" s="1026"/>
      <c r="AR16233" s="1027"/>
    </row>
    <row r="16234" spans="43:44" x14ac:dyDescent="0.25">
      <c r="AQ16234" s="1026"/>
      <c r="AR16234" s="1027"/>
    </row>
    <row r="16235" spans="43:44" x14ac:dyDescent="0.25">
      <c r="AQ16235" s="1026"/>
      <c r="AR16235" s="1027"/>
    </row>
    <row r="16236" spans="43:44" x14ac:dyDescent="0.25">
      <c r="AQ16236" s="1026"/>
      <c r="AR16236" s="1027"/>
    </row>
    <row r="16237" spans="43:44" x14ac:dyDescent="0.25">
      <c r="AQ16237" s="1026"/>
      <c r="AR16237" s="1027"/>
    </row>
    <row r="16238" spans="43:44" x14ac:dyDescent="0.25">
      <c r="AQ16238" s="1026"/>
      <c r="AR16238" s="1027"/>
    </row>
    <row r="16239" spans="43:44" x14ac:dyDescent="0.25">
      <c r="AQ16239" s="1026"/>
      <c r="AR16239" s="1027"/>
    </row>
    <row r="16240" spans="43:44" x14ac:dyDescent="0.25">
      <c r="AQ16240" s="1026"/>
      <c r="AR16240" s="1027"/>
    </row>
    <row r="16241" spans="43:44" x14ac:dyDescent="0.25">
      <c r="AQ16241" s="1026"/>
      <c r="AR16241" s="1027"/>
    </row>
    <row r="16242" spans="43:44" x14ac:dyDescent="0.25">
      <c r="AQ16242" s="1026"/>
      <c r="AR16242" s="1027"/>
    </row>
    <row r="16243" spans="43:44" x14ac:dyDescent="0.25">
      <c r="AQ16243" s="1026"/>
      <c r="AR16243" s="1027"/>
    </row>
    <row r="16244" spans="43:44" x14ac:dyDescent="0.25">
      <c r="AQ16244" s="1026"/>
      <c r="AR16244" s="1027"/>
    </row>
    <row r="16245" spans="43:44" x14ac:dyDescent="0.25">
      <c r="AQ16245" s="1026"/>
      <c r="AR16245" s="1027"/>
    </row>
    <row r="16246" spans="43:44" x14ac:dyDescent="0.25">
      <c r="AQ16246" s="1026"/>
      <c r="AR16246" s="1027"/>
    </row>
    <row r="16247" spans="43:44" x14ac:dyDescent="0.25">
      <c r="AQ16247" s="1026"/>
      <c r="AR16247" s="1027"/>
    </row>
    <row r="16248" spans="43:44" x14ac:dyDescent="0.25">
      <c r="AQ16248" s="1026"/>
      <c r="AR16248" s="1027"/>
    </row>
    <row r="16249" spans="43:44" x14ac:dyDescent="0.25">
      <c r="AQ16249" s="1026"/>
      <c r="AR16249" s="1027"/>
    </row>
    <row r="16250" spans="43:44" x14ac:dyDescent="0.25">
      <c r="AQ16250" s="1026"/>
      <c r="AR16250" s="1027"/>
    </row>
    <row r="16251" spans="43:44" x14ac:dyDescent="0.25">
      <c r="AQ16251" s="1026"/>
      <c r="AR16251" s="1027"/>
    </row>
    <row r="16252" spans="43:44" x14ac:dyDescent="0.25">
      <c r="AQ16252" s="1026"/>
      <c r="AR16252" s="1027"/>
    </row>
    <row r="16253" spans="43:44" x14ac:dyDescent="0.25">
      <c r="AQ16253" s="1026"/>
      <c r="AR16253" s="1027"/>
    </row>
    <row r="16254" spans="43:44" x14ac:dyDescent="0.25">
      <c r="AQ16254" s="1026"/>
      <c r="AR16254" s="1027"/>
    </row>
    <row r="16255" spans="43:44" x14ac:dyDescent="0.25">
      <c r="AQ16255" s="1026"/>
      <c r="AR16255" s="1027"/>
    </row>
    <row r="16256" spans="43:44" x14ac:dyDescent="0.25">
      <c r="AQ16256" s="1026"/>
      <c r="AR16256" s="1027"/>
    </row>
    <row r="16257" spans="43:44" x14ac:dyDescent="0.25">
      <c r="AQ16257" s="1026"/>
      <c r="AR16257" s="1027"/>
    </row>
    <row r="16258" spans="43:44" x14ac:dyDescent="0.25">
      <c r="AQ16258" s="1026"/>
      <c r="AR16258" s="1027"/>
    </row>
    <row r="16259" spans="43:44" x14ac:dyDescent="0.25">
      <c r="AQ16259" s="1026"/>
      <c r="AR16259" s="1027"/>
    </row>
    <row r="16260" spans="43:44" x14ac:dyDescent="0.25">
      <c r="AQ16260" s="1026"/>
      <c r="AR16260" s="1027"/>
    </row>
    <row r="16261" spans="43:44" x14ac:dyDescent="0.25">
      <c r="AQ16261" s="1026"/>
      <c r="AR16261" s="1027"/>
    </row>
    <row r="16262" spans="43:44" x14ac:dyDescent="0.25">
      <c r="AQ16262" s="1026"/>
      <c r="AR16262" s="1027"/>
    </row>
    <row r="16263" spans="43:44" x14ac:dyDescent="0.25">
      <c r="AQ16263" s="1026"/>
      <c r="AR16263" s="1027"/>
    </row>
    <row r="16264" spans="43:44" x14ac:dyDescent="0.25">
      <c r="AQ16264" s="1026"/>
      <c r="AR16264" s="1027"/>
    </row>
    <row r="16265" spans="43:44" x14ac:dyDescent="0.25">
      <c r="AQ16265" s="1026"/>
      <c r="AR16265" s="1027"/>
    </row>
    <row r="16266" spans="43:44" x14ac:dyDescent="0.25">
      <c r="AQ16266" s="1026"/>
      <c r="AR16266" s="1027"/>
    </row>
    <row r="16267" spans="43:44" x14ac:dyDescent="0.25">
      <c r="AQ16267" s="1026"/>
      <c r="AR16267" s="1027"/>
    </row>
    <row r="16268" spans="43:44" x14ac:dyDescent="0.25">
      <c r="AQ16268" s="1026"/>
      <c r="AR16268" s="1027"/>
    </row>
    <row r="16269" spans="43:44" x14ac:dyDescent="0.25">
      <c r="AQ16269" s="1026"/>
      <c r="AR16269" s="1027"/>
    </row>
    <row r="16270" spans="43:44" x14ac:dyDescent="0.25">
      <c r="AQ16270" s="1026"/>
      <c r="AR16270" s="1027"/>
    </row>
    <row r="16271" spans="43:44" x14ac:dyDescent="0.25">
      <c r="AQ16271" s="1026"/>
      <c r="AR16271" s="1027"/>
    </row>
    <row r="16272" spans="43:44" x14ac:dyDescent="0.25">
      <c r="AQ16272" s="1026"/>
      <c r="AR16272" s="1027"/>
    </row>
    <row r="16273" spans="43:44" x14ac:dyDescent="0.25">
      <c r="AQ16273" s="1026"/>
      <c r="AR16273" s="1027"/>
    </row>
    <row r="16274" spans="43:44" x14ac:dyDescent="0.25">
      <c r="AQ16274" s="1026"/>
      <c r="AR16274" s="1027"/>
    </row>
    <row r="16275" spans="43:44" x14ac:dyDescent="0.25">
      <c r="AQ16275" s="1026"/>
      <c r="AR16275" s="1027"/>
    </row>
    <row r="16276" spans="43:44" x14ac:dyDescent="0.25">
      <c r="AQ16276" s="1026"/>
      <c r="AR16276" s="1027"/>
    </row>
    <row r="16277" spans="43:44" x14ac:dyDescent="0.25">
      <c r="AQ16277" s="1026"/>
      <c r="AR16277" s="1027"/>
    </row>
    <row r="16278" spans="43:44" x14ac:dyDescent="0.25">
      <c r="AQ16278" s="1026"/>
      <c r="AR16278" s="1027"/>
    </row>
    <row r="16279" spans="43:44" x14ac:dyDescent="0.25">
      <c r="AQ16279" s="1026"/>
      <c r="AR16279" s="1027"/>
    </row>
    <row r="16280" spans="43:44" x14ac:dyDescent="0.25">
      <c r="AQ16280" s="1026"/>
      <c r="AR16280" s="1027"/>
    </row>
    <row r="16281" spans="43:44" x14ac:dyDescent="0.25">
      <c r="AQ16281" s="1026"/>
      <c r="AR16281" s="1027"/>
    </row>
    <row r="16282" spans="43:44" x14ac:dyDescent="0.25">
      <c r="AQ16282" s="1026"/>
      <c r="AR16282" s="1027"/>
    </row>
    <row r="16283" spans="43:44" x14ac:dyDescent="0.25">
      <c r="AQ16283" s="1026"/>
      <c r="AR16283" s="1027"/>
    </row>
    <row r="16284" spans="43:44" x14ac:dyDescent="0.25">
      <c r="AQ16284" s="1026"/>
      <c r="AR16284" s="1027"/>
    </row>
    <row r="16285" spans="43:44" x14ac:dyDescent="0.25">
      <c r="AQ16285" s="1026"/>
      <c r="AR16285" s="1027"/>
    </row>
    <row r="16286" spans="43:44" x14ac:dyDescent="0.25">
      <c r="AQ16286" s="1026"/>
      <c r="AR16286" s="1027"/>
    </row>
    <row r="16287" spans="43:44" x14ac:dyDescent="0.25">
      <c r="AQ16287" s="1026"/>
      <c r="AR16287" s="1027"/>
    </row>
    <row r="16288" spans="43:44" x14ac:dyDescent="0.25">
      <c r="AQ16288" s="1026"/>
      <c r="AR16288" s="1027"/>
    </row>
    <row r="16289" spans="43:44" x14ac:dyDescent="0.25">
      <c r="AQ16289" s="1026"/>
      <c r="AR16289" s="1027"/>
    </row>
    <row r="16290" spans="43:44" x14ac:dyDescent="0.25">
      <c r="AQ16290" s="1026"/>
      <c r="AR16290" s="1027"/>
    </row>
    <row r="16291" spans="43:44" x14ac:dyDescent="0.25">
      <c r="AQ16291" s="1026"/>
      <c r="AR16291" s="1027"/>
    </row>
    <row r="16292" spans="43:44" x14ac:dyDescent="0.25">
      <c r="AQ16292" s="1026"/>
      <c r="AR16292" s="1027"/>
    </row>
    <row r="16293" spans="43:44" x14ac:dyDescent="0.25">
      <c r="AQ16293" s="1026"/>
      <c r="AR16293" s="1027"/>
    </row>
    <row r="16294" spans="43:44" x14ac:dyDescent="0.25">
      <c r="AQ16294" s="1026"/>
      <c r="AR16294" s="1027"/>
    </row>
    <row r="16295" spans="43:44" x14ac:dyDescent="0.25">
      <c r="AQ16295" s="1026"/>
      <c r="AR16295" s="1027"/>
    </row>
    <row r="16296" spans="43:44" x14ac:dyDescent="0.25">
      <c r="AQ16296" s="1026"/>
      <c r="AR16296" s="1027"/>
    </row>
    <row r="16297" spans="43:44" x14ac:dyDescent="0.25">
      <c r="AQ16297" s="1026"/>
      <c r="AR16297" s="1027"/>
    </row>
    <row r="16298" spans="43:44" x14ac:dyDescent="0.25">
      <c r="AQ16298" s="1026"/>
      <c r="AR16298" s="1027"/>
    </row>
    <row r="16299" spans="43:44" x14ac:dyDescent="0.25">
      <c r="AQ16299" s="1026"/>
      <c r="AR16299" s="1027"/>
    </row>
    <row r="16300" spans="43:44" x14ac:dyDescent="0.25">
      <c r="AQ16300" s="1026"/>
      <c r="AR16300" s="1027"/>
    </row>
    <row r="16301" spans="43:44" x14ac:dyDescent="0.25">
      <c r="AQ16301" s="1026"/>
      <c r="AR16301" s="1027"/>
    </row>
    <row r="16302" spans="43:44" x14ac:dyDescent="0.25">
      <c r="AQ16302" s="1026"/>
      <c r="AR16302" s="1027"/>
    </row>
    <row r="16303" spans="43:44" x14ac:dyDescent="0.25">
      <c r="AQ16303" s="1026"/>
      <c r="AR16303" s="1027"/>
    </row>
    <row r="16304" spans="43:44" x14ac:dyDescent="0.25">
      <c r="AQ16304" s="1026"/>
      <c r="AR16304" s="1027"/>
    </row>
    <row r="16305" spans="43:44" x14ac:dyDescent="0.25">
      <c r="AQ16305" s="1026"/>
      <c r="AR16305" s="1027"/>
    </row>
    <row r="16306" spans="43:44" x14ac:dyDescent="0.25">
      <c r="AQ16306" s="1026"/>
      <c r="AR16306" s="1027"/>
    </row>
    <row r="16307" spans="43:44" x14ac:dyDescent="0.25">
      <c r="AQ16307" s="1026"/>
      <c r="AR16307" s="1027"/>
    </row>
    <row r="16308" spans="43:44" x14ac:dyDescent="0.25">
      <c r="AQ16308" s="1026"/>
      <c r="AR16308" s="1027"/>
    </row>
    <row r="16309" spans="43:44" x14ac:dyDescent="0.25">
      <c r="AQ16309" s="1026"/>
      <c r="AR16309" s="1027"/>
    </row>
    <row r="16310" spans="43:44" x14ac:dyDescent="0.25">
      <c r="AQ16310" s="1026"/>
      <c r="AR16310" s="1027"/>
    </row>
    <row r="16311" spans="43:44" x14ac:dyDescent="0.25">
      <c r="AQ16311" s="1026"/>
      <c r="AR16311" s="1027"/>
    </row>
    <row r="16312" spans="43:44" x14ac:dyDescent="0.25">
      <c r="AQ16312" s="1026"/>
      <c r="AR16312" s="1027"/>
    </row>
    <row r="16313" spans="43:44" x14ac:dyDescent="0.25">
      <c r="AQ16313" s="1026"/>
      <c r="AR16313" s="1027"/>
    </row>
    <row r="16314" spans="43:44" x14ac:dyDescent="0.25">
      <c r="AQ16314" s="1026"/>
      <c r="AR16314" s="1027"/>
    </row>
    <row r="16315" spans="43:44" x14ac:dyDescent="0.25">
      <c r="AQ16315" s="1026"/>
      <c r="AR16315" s="1027"/>
    </row>
    <row r="16316" spans="43:44" x14ac:dyDescent="0.25">
      <c r="AQ16316" s="1026"/>
      <c r="AR16316" s="1027"/>
    </row>
    <row r="16317" spans="43:44" x14ac:dyDescent="0.25">
      <c r="AQ16317" s="1026"/>
      <c r="AR16317" s="1027"/>
    </row>
    <row r="16318" spans="43:44" x14ac:dyDescent="0.25">
      <c r="AQ16318" s="1026"/>
      <c r="AR16318" s="1027"/>
    </row>
    <row r="16319" spans="43:44" x14ac:dyDescent="0.25">
      <c r="AQ16319" s="1026"/>
      <c r="AR16319" s="1027"/>
    </row>
    <row r="16320" spans="43:44" x14ac:dyDescent="0.25">
      <c r="AQ16320" s="1026"/>
      <c r="AR16320" s="1027"/>
    </row>
    <row r="16321" spans="43:44" x14ac:dyDescent="0.25">
      <c r="AQ16321" s="1026"/>
      <c r="AR16321" s="1027"/>
    </row>
    <row r="16322" spans="43:44" x14ac:dyDescent="0.25">
      <c r="AQ16322" s="1026"/>
      <c r="AR16322" s="1027"/>
    </row>
    <row r="16323" spans="43:44" x14ac:dyDescent="0.25">
      <c r="AQ16323" s="1026"/>
      <c r="AR16323" s="1027"/>
    </row>
    <row r="16324" spans="43:44" x14ac:dyDescent="0.25">
      <c r="AQ16324" s="1026"/>
      <c r="AR16324" s="1027"/>
    </row>
    <row r="16325" spans="43:44" x14ac:dyDescent="0.25">
      <c r="AQ16325" s="1026"/>
      <c r="AR16325" s="1027"/>
    </row>
    <row r="16326" spans="43:44" x14ac:dyDescent="0.25">
      <c r="AQ16326" s="1026"/>
      <c r="AR16326" s="1027"/>
    </row>
    <row r="16327" spans="43:44" x14ac:dyDescent="0.25">
      <c r="AQ16327" s="1026"/>
      <c r="AR16327" s="1027"/>
    </row>
    <row r="16328" spans="43:44" x14ac:dyDescent="0.25">
      <c r="AQ16328" s="1026"/>
      <c r="AR16328" s="1027"/>
    </row>
    <row r="16329" spans="43:44" x14ac:dyDescent="0.25">
      <c r="AQ16329" s="1026"/>
      <c r="AR16329" s="1027"/>
    </row>
    <row r="16330" spans="43:44" x14ac:dyDescent="0.25">
      <c r="AQ16330" s="1026"/>
      <c r="AR16330" s="1027"/>
    </row>
    <row r="16331" spans="43:44" x14ac:dyDescent="0.25">
      <c r="AQ16331" s="1026"/>
      <c r="AR16331" s="1027"/>
    </row>
    <row r="16332" spans="43:44" x14ac:dyDescent="0.25">
      <c r="AQ16332" s="1026"/>
      <c r="AR16332" s="1027"/>
    </row>
    <row r="16333" spans="43:44" x14ac:dyDescent="0.25">
      <c r="AQ16333" s="1026"/>
      <c r="AR16333" s="1027"/>
    </row>
    <row r="16334" spans="43:44" x14ac:dyDescent="0.25">
      <c r="AQ16334" s="1026"/>
      <c r="AR16334" s="1027"/>
    </row>
    <row r="16335" spans="43:44" x14ac:dyDescent="0.25">
      <c r="AQ16335" s="1026"/>
      <c r="AR16335" s="1027"/>
    </row>
    <row r="16336" spans="43:44" x14ac:dyDescent="0.25">
      <c r="AQ16336" s="1026"/>
      <c r="AR16336" s="1027"/>
    </row>
    <row r="16337" spans="43:44" x14ac:dyDescent="0.25">
      <c r="AQ16337" s="1026"/>
      <c r="AR16337" s="1027"/>
    </row>
    <row r="16338" spans="43:44" x14ac:dyDescent="0.25">
      <c r="AQ16338" s="1026"/>
      <c r="AR16338" s="1027"/>
    </row>
    <row r="16339" spans="43:44" x14ac:dyDescent="0.25">
      <c r="AQ16339" s="1026"/>
      <c r="AR16339" s="1027"/>
    </row>
    <row r="16340" spans="43:44" x14ac:dyDescent="0.25">
      <c r="AQ16340" s="1026"/>
      <c r="AR16340" s="1027"/>
    </row>
    <row r="16341" spans="43:44" x14ac:dyDescent="0.25">
      <c r="AQ16341" s="1026"/>
      <c r="AR16341" s="1027"/>
    </row>
    <row r="16342" spans="43:44" x14ac:dyDescent="0.25">
      <c r="AQ16342" s="1026"/>
      <c r="AR16342" s="1027"/>
    </row>
    <row r="16343" spans="43:44" x14ac:dyDescent="0.25">
      <c r="AQ16343" s="1026"/>
      <c r="AR16343" s="1027"/>
    </row>
    <row r="16344" spans="43:44" x14ac:dyDescent="0.25">
      <c r="AQ16344" s="1026"/>
      <c r="AR16344" s="1027"/>
    </row>
    <row r="16345" spans="43:44" x14ac:dyDescent="0.25">
      <c r="AQ16345" s="1026"/>
      <c r="AR16345" s="1027"/>
    </row>
    <row r="16346" spans="43:44" x14ac:dyDescent="0.25">
      <c r="AQ16346" s="1026"/>
      <c r="AR16346" s="1027"/>
    </row>
    <row r="16347" spans="43:44" x14ac:dyDescent="0.25">
      <c r="AQ16347" s="1026"/>
      <c r="AR16347" s="1027"/>
    </row>
    <row r="16348" spans="43:44" x14ac:dyDescent="0.25">
      <c r="AQ16348" s="1026"/>
      <c r="AR16348" s="1027"/>
    </row>
    <row r="16349" spans="43:44" x14ac:dyDescent="0.25">
      <c r="AQ16349" s="1026"/>
      <c r="AR16349" s="1027"/>
    </row>
    <row r="16350" spans="43:44" x14ac:dyDescent="0.25">
      <c r="AQ16350" s="1026"/>
      <c r="AR16350" s="1027"/>
    </row>
    <row r="16351" spans="43:44" x14ac:dyDescent="0.25">
      <c r="AQ16351" s="1026"/>
      <c r="AR16351" s="1027"/>
    </row>
    <row r="16352" spans="43:44" x14ac:dyDescent="0.25">
      <c r="AQ16352" s="1026"/>
      <c r="AR16352" s="1027"/>
    </row>
    <row r="16353" spans="43:44" x14ac:dyDescent="0.25">
      <c r="AQ16353" s="1026"/>
      <c r="AR16353" s="1027"/>
    </row>
    <row r="16354" spans="43:44" x14ac:dyDescent="0.25">
      <c r="AQ16354" s="1026"/>
      <c r="AR16354" s="1027"/>
    </row>
    <row r="16355" spans="43:44" x14ac:dyDescent="0.25">
      <c r="AQ16355" s="1026"/>
      <c r="AR16355" s="1027"/>
    </row>
    <row r="16356" spans="43:44" x14ac:dyDescent="0.25">
      <c r="AQ16356" s="1026"/>
      <c r="AR16356" s="1027"/>
    </row>
    <row r="16357" spans="43:44" x14ac:dyDescent="0.25">
      <c r="AQ16357" s="1026"/>
      <c r="AR16357" s="1027"/>
    </row>
    <row r="16358" spans="43:44" x14ac:dyDescent="0.25">
      <c r="AQ16358" s="1026"/>
      <c r="AR16358" s="1027"/>
    </row>
    <row r="16359" spans="43:44" x14ac:dyDescent="0.25">
      <c r="AQ16359" s="1026"/>
      <c r="AR16359" s="1027"/>
    </row>
    <row r="16360" spans="43:44" x14ac:dyDescent="0.25">
      <c r="AQ16360" s="1026"/>
      <c r="AR16360" s="1027"/>
    </row>
    <row r="16361" spans="43:44" x14ac:dyDescent="0.25">
      <c r="AQ16361" s="1026"/>
      <c r="AR16361" s="1027"/>
    </row>
    <row r="16362" spans="43:44" x14ac:dyDescent="0.25">
      <c r="AQ16362" s="1026"/>
      <c r="AR16362" s="1027"/>
    </row>
    <row r="16363" spans="43:44" x14ac:dyDescent="0.25">
      <c r="AQ16363" s="1026"/>
      <c r="AR16363" s="1027"/>
    </row>
    <row r="16364" spans="43:44" x14ac:dyDescent="0.25">
      <c r="AQ16364" s="1026"/>
      <c r="AR16364" s="1027"/>
    </row>
    <row r="16365" spans="43:44" x14ac:dyDescent="0.25">
      <c r="AQ16365" s="1026"/>
      <c r="AR16365" s="1027"/>
    </row>
    <row r="16366" spans="43:44" x14ac:dyDescent="0.25">
      <c r="AQ16366" s="1026"/>
      <c r="AR16366" s="1027"/>
    </row>
    <row r="16367" spans="43:44" x14ac:dyDescent="0.25">
      <c r="AQ16367" s="1026"/>
      <c r="AR16367" s="1027"/>
    </row>
    <row r="16368" spans="43:44" x14ac:dyDescent="0.25">
      <c r="AQ16368" s="1026"/>
      <c r="AR16368" s="1027"/>
    </row>
    <row r="16369" spans="43:44" x14ac:dyDescent="0.25">
      <c r="AQ16369" s="1026"/>
      <c r="AR16369" s="1027"/>
    </row>
    <row r="16370" spans="43:44" x14ac:dyDescent="0.25">
      <c r="AQ16370" s="1026"/>
      <c r="AR16370" s="1027"/>
    </row>
    <row r="16371" spans="43:44" x14ac:dyDescent="0.25">
      <c r="AQ16371" s="1026"/>
      <c r="AR16371" s="1027"/>
    </row>
    <row r="16372" spans="43:44" x14ac:dyDescent="0.25">
      <c r="AQ16372" s="1026"/>
      <c r="AR16372" s="1027"/>
    </row>
    <row r="16373" spans="43:44" x14ac:dyDescent="0.25">
      <c r="AQ16373" s="1026"/>
      <c r="AR16373" s="1027"/>
    </row>
    <row r="16374" spans="43:44" x14ac:dyDescent="0.25">
      <c r="AQ16374" s="1026"/>
      <c r="AR16374" s="1027"/>
    </row>
    <row r="16375" spans="43:44" x14ac:dyDescent="0.25">
      <c r="AQ16375" s="1026"/>
      <c r="AR16375" s="1027"/>
    </row>
    <row r="16376" spans="43:44" x14ac:dyDescent="0.25">
      <c r="AQ16376" s="1026"/>
      <c r="AR16376" s="1027"/>
    </row>
    <row r="16377" spans="43:44" x14ac:dyDescent="0.25">
      <c r="AQ16377" s="1026"/>
      <c r="AR16377" s="1027"/>
    </row>
    <row r="16378" spans="43:44" x14ac:dyDescent="0.25">
      <c r="AQ16378" s="1026"/>
      <c r="AR16378" s="1027"/>
    </row>
    <row r="16379" spans="43:44" x14ac:dyDescent="0.25">
      <c r="AQ16379" s="1026"/>
      <c r="AR16379" s="1027"/>
    </row>
    <row r="16380" spans="43:44" x14ac:dyDescent="0.25">
      <c r="AQ16380" s="1026"/>
      <c r="AR16380" s="1027"/>
    </row>
    <row r="16381" spans="43:44" x14ac:dyDescent="0.25">
      <c r="AQ16381" s="1026"/>
      <c r="AR16381" s="1027"/>
    </row>
    <row r="16382" spans="43:44" x14ac:dyDescent="0.25">
      <c r="AQ16382" s="1026"/>
      <c r="AR16382" s="1027"/>
    </row>
    <row r="16383" spans="43:44" x14ac:dyDescent="0.25">
      <c r="AQ16383" s="1026"/>
      <c r="AR16383" s="1027"/>
    </row>
    <row r="16384" spans="43:44" x14ac:dyDescent="0.25">
      <c r="AQ16384" s="1026"/>
      <c r="AR16384" s="1027"/>
    </row>
    <row r="16385" spans="43:44" x14ac:dyDescent="0.25">
      <c r="AQ16385" s="1026"/>
      <c r="AR16385" s="1027"/>
    </row>
    <row r="16386" spans="43:44" x14ac:dyDescent="0.25">
      <c r="AQ16386" s="1026"/>
      <c r="AR16386" s="1027"/>
    </row>
    <row r="16387" spans="43:44" x14ac:dyDescent="0.25">
      <c r="AQ16387" s="1026"/>
      <c r="AR16387" s="1027"/>
    </row>
    <row r="16388" spans="43:44" x14ac:dyDescent="0.25">
      <c r="AQ16388" s="1026"/>
      <c r="AR16388" s="1027"/>
    </row>
    <row r="16389" spans="43:44" x14ac:dyDescent="0.25">
      <c r="AQ16389" s="1026"/>
      <c r="AR16389" s="1027"/>
    </row>
    <row r="16390" spans="43:44" x14ac:dyDescent="0.25">
      <c r="AQ16390" s="1026"/>
      <c r="AR16390" s="1027"/>
    </row>
    <row r="16391" spans="43:44" x14ac:dyDescent="0.25">
      <c r="AQ16391" s="1026"/>
      <c r="AR16391" s="1027"/>
    </row>
    <row r="16392" spans="43:44" x14ac:dyDescent="0.25">
      <c r="AQ16392" s="1026"/>
      <c r="AR16392" s="1027"/>
    </row>
    <row r="16393" spans="43:44" x14ac:dyDescent="0.25">
      <c r="AQ16393" s="1026"/>
      <c r="AR16393" s="1027"/>
    </row>
    <row r="16394" spans="43:44" x14ac:dyDescent="0.25">
      <c r="AQ16394" s="1026"/>
      <c r="AR16394" s="1027"/>
    </row>
    <row r="16395" spans="43:44" x14ac:dyDescent="0.25">
      <c r="AQ16395" s="1026"/>
      <c r="AR16395" s="1027"/>
    </row>
    <row r="16396" spans="43:44" x14ac:dyDescent="0.25">
      <c r="AQ16396" s="1026"/>
      <c r="AR16396" s="1027"/>
    </row>
    <row r="16397" spans="43:44" x14ac:dyDescent="0.25">
      <c r="AQ16397" s="1026"/>
      <c r="AR16397" s="1027"/>
    </row>
    <row r="16398" spans="43:44" x14ac:dyDescent="0.25">
      <c r="AQ16398" s="1026"/>
      <c r="AR16398" s="1027"/>
    </row>
    <row r="16399" spans="43:44" x14ac:dyDescent="0.25">
      <c r="AQ16399" s="1026"/>
      <c r="AR16399" s="1027"/>
    </row>
    <row r="16400" spans="43:44" x14ac:dyDescent="0.25">
      <c r="AQ16400" s="1026"/>
      <c r="AR16400" s="1027"/>
    </row>
    <row r="16401" spans="43:44" x14ac:dyDescent="0.25">
      <c r="AQ16401" s="1026"/>
      <c r="AR16401" s="1027"/>
    </row>
    <row r="16402" spans="43:44" x14ac:dyDescent="0.25">
      <c r="AQ16402" s="1026"/>
      <c r="AR16402" s="1027"/>
    </row>
    <row r="16403" spans="43:44" x14ac:dyDescent="0.25">
      <c r="AQ16403" s="1026"/>
      <c r="AR16403" s="1027"/>
    </row>
    <row r="16404" spans="43:44" x14ac:dyDescent="0.25">
      <c r="AQ16404" s="1026"/>
      <c r="AR16404" s="1027"/>
    </row>
    <row r="16405" spans="43:44" x14ac:dyDescent="0.25">
      <c r="AQ16405" s="1026"/>
      <c r="AR16405" s="1027"/>
    </row>
    <row r="16406" spans="43:44" x14ac:dyDescent="0.25">
      <c r="AQ16406" s="1026"/>
      <c r="AR16406" s="1027"/>
    </row>
    <row r="16407" spans="43:44" x14ac:dyDescent="0.25">
      <c r="AQ16407" s="1026"/>
      <c r="AR16407" s="1027"/>
    </row>
    <row r="16408" spans="43:44" x14ac:dyDescent="0.25">
      <c r="AQ16408" s="1026"/>
      <c r="AR16408" s="1027"/>
    </row>
    <row r="16409" spans="43:44" x14ac:dyDescent="0.25">
      <c r="AQ16409" s="1026"/>
      <c r="AR16409" s="1027"/>
    </row>
    <row r="16410" spans="43:44" x14ac:dyDescent="0.25">
      <c r="AQ16410" s="1026"/>
      <c r="AR16410" s="1027"/>
    </row>
    <row r="16411" spans="43:44" x14ac:dyDescent="0.25">
      <c r="AQ16411" s="1026"/>
      <c r="AR16411" s="1027"/>
    </row>
    <row r="16412" spans="43:44" x14ac:dyDescent="0.25">
      <c r="AQ16412" s="1026"/>
      <c r="AR16412" s="1027"/>
    </row>
    <row r="16413" spans="43:44" x14ac:dyDescent="0.25">
      <c r="AQ16413" s="1026"/>
      <c r="AR16413" s="1027"/>
    </row>
    <row r="16414" spans="43:44" x14ac:dyDescent="0.25">
      <c r="AQ16414" s="1026"/>
      <c r="AR16414" s="1027"/>
    </row>
    <row r="16415" spans="43:44" x14ac:dyDescent="0.25">
      <c r="AQ16415" s="1026"/>
      <c r="AR16415" s="1027"/>
    </row>
    <row r="16416" spans="43:44" x14ac:dyDescent="0.25">
      <c r="AQ16416" s="1026"/>
      <c r="AR16416" s="1027"/>
    </row>
    <row r="16417" spans="43:44" x14ac:dyDescent="0.25">
      <c r="AQ16417" s="1026"/>
      <c r="AR16417" s="1027"/>
    </row>
    <row r="16418" spans="43:44" x14ac:dyDescent="0.25">
      <c r="AQ16418" s="1026"/>
      <c r="AR16418" s="1027"/>
    </row>
    <row r="16419" spans="43:44" x14ac:dyDescent="0.25">
      <c r="AQ16419" s="1026"/>
      <c r="AR16419" s="1027"/>
    </row>
    <row r="16420" spans="43:44" x14ac:dyDescent="0.25">
      <c r="AQ16420" s="1026"/>
      <c r="AR16420" s="1027"/>
    </row>
    <row r="16421" spans="43:44" x14ac:dyDescent="0.25">
      <c r="AQ16421" s="1026"/>
      <c r="AR16421" s="1027"/>
    </row>
    <row r="16422" spans="43:44" x14ac:dyDescent="0.25">
      <c r="AQ16422" s="1026"/>
      <c r="AR16422" s="1027"/>
    </row>
    <row r="16423" spans="43:44" x14ac:dyDescent="0.25">
      <c r="AQ16423" s="1026"/>
      <c r="AR16423" s="1027"/>
    </row>
    <row r="16424" spans="43:44" x14ac:dyDescent="0.25">
      <c r="AQ16424" s="1026"/>
      <c r="AR16424" s="1027"/>
    </row>
    <row r="16425" spans="43:44" x14ac:dyDescent="0.25">
      <c r="AQ16425" s="1026"/>
      <c r="AR16425" s="1027"/>
    </row>
    <row r="16426" spans="43:44" x14ac:dyDescent="0.25">
      <c r="AQ16426" s="1026"/>
      <c r="AR16426" s="1027"/>
    </row>
    <row r="16427" spans="43:44" x14ac:dyDescent="0.25">
      <c r="AQ16427" s="1026"/>
      <c r="AR16427" s="1027"/>
    </row>
    <row r="16428" spans="43:44" x14ac:dyDescent="0.25">
      <c r="AQ16428" s="1026"/>
      <c r="AR16428" s="1027"/>
    </row>
    <row r="16429" spans="43:44" x14ac:dyDescent="0.25">
      <c r="AQ16429" s="1026"/>
      <c r="AR16429" s="1027"/>
    </row>
    <row r="16430" spans="43:44" x14ac:dyDescent="0.25">
      <c r="AQ16430" s="1026"/>
      <c r="AR16430" s="1027"/>
    </row>
    <row r="16431" spans="43:44" x14ac:dyDescent="0.25">
      <c r="AQ16431" s="1026"/>
      <c r="AR16431" s="1027"/>
    </row>
    <row r="16432" spans="43:44" x14ac:dyDescent="0.25">
      <c r="AQ16432" s="1026"/>
      <c r="AR16432" s="1027"/>
    </row>
    <row r="16433" spans="43:44" x14ac:dyDescent="0.25">
      <c r="AQ16433" s="1026"/>
      <c r="AR16433" s="1027"/>
    </row>
    <row r="16434" spans="43:44" x14ac:dyDescent="0.25">
      <c r="AQ16434" s="1026"/>
      <c r="AR16434" s="1027"/>
    </row>
    <row r="16435" spans="43:44" x14ac:dyDescent="0.25">
      <c r="AQ16435" s="1026"/>
      <c r="AR16435" s="1027"/>
    </row>
    <row r="16436" spans="43:44" x14ac:dyDescent="0.25">
      <c r="AQ16436" s="1026"/>
      <c r="AR16436" s="1027"/>
    </row>
    <row r="16437" spans="43:44" x14ac:dyDescent="0.25">
      <c r="AQ16437" s="1026"/>
      <c r="AR16437" s="1027"/>
    </row>
    <row r="16438" spans="43:44" x14ac:dyDescent="0.25">
      <c r="AQ16438" s="1026"/>
      <c r="AR16438" s="1027"/>
    </row>
    <row r="16439" spans="43:44" x14ac:dyDescent="0.25">
      <c r="AQ16439" s="1026"/>
      <c r="AR16439" s="1027"/>
    </row>
    <row r="16440" spans="43:44" x14ac:dyDescent="0.25">
      <c r="AQ16440" s="1026"/>
      <c r="AR16440" s="1027"/>
    </row>
    <row r="16441" spans="43:44" x14ac:dyDescent="0.25">
      <c r="AQ16441" s="1026"/>
      <c r="AR16441" s="1027"/>
    </row>
    <row r="16442" spans="43:44" x14ac:dyDescent="0.25">
      <c r="AQ16442" s="1026"/>
      <c r="AR16442" s="1027"/>
    </row>
    <row r="16443" spans="43:44" x14ac:dyDescent="0.25">
      <c r="AQ16443" s="1026"/>
      <c r="AR16443" s="1027"/>
    </row>
    <row r="16444" spans="43:44" x14ac:dyDescent="0.25">
      <c r="AQ16444" s="1026"/>
      <c r="AR16444" s="1027"/>
    </row>
    <row r="16445" spans="43:44" x14ac:dyDescent="0.25">
      <c r="AQ16445" s="1026"/>
      <c r="AR16445" s="1027"/>
    </row>
    <row r="16446" spans="43:44" x14ac:dyDescent="0.25">
      <c r="AQ16446" s="1026"/>
      <c r="AR16446" s="1027"/>
    </row>
    <row r="16447" spans="43:44" x14ac:dyDescent="0.25">
      <c r="AQ16447" s="1026"/>
      <c r="AR16447" s="1027"/>
    </row>
    <row r="16448" spans="43:44" x14ac:dyDescent="0.25">
      <c r="AQ16448" s="1026"/>
      <c r="AR16448" s="1027"/>
    </row>
    <row r="16449" spans="43:44" x14ac:dyDescent="0.25">
      <c r="AQ16449" s="1026"/>
      <c r="AR16449" s="1027"/>
    </row>
    <row r="16450" spans="43:44" x14ac:dyDescent="0.25">
      <c r="AQ16450" s="1026"/>
      <c r="AR16450" s="1027"/>
    </row>
    <row r="16451" spans="43:44" x14ac:dyDescent="0.25">
      <c r="AQ16451" s="1026"/>
      <c r="AR16451" s="1027"/>
    </row>
    <row r="16452" spans="43:44" x14ac:dyDescent="0.25">
      <c r="AQ16452" s="1026"/>
      <c r="AR16452" s="1027"/>
    </row>
    <row r="16453" spans="43:44" x14ac:dyDescent="0.25">
      <c r="AQ16453" s="1026"/>
      <c r="AR16453" s="1027"/>
    </row>
    <row r="16454" spans="43:44" x14ac:dyDescent="0.25">
      <c r="AQ16454" s="1026"/>
      <c r="AR16454" s="1027"/>
    </row>
    <row r="16455" spans="43:44" x14ac:dyDescent="0.25">
      <c r="AQ16455" s="1026"/>
      <c r="AR16455" s="1027"/>
    </row>
    <row r="16456" spans="43:44" x14ac:dyDescent="0.25">
      <c r="AQ16456" s="1026"/>
      <c r="AR16456" s="1027"/>
    </row>
    <row r="16457" spans="43:44" x14ac:dyDescent="0.25">
      <c r="AQ16457" s="1026"/>
      <c r="AR16457" s="1027"/>
    </row>
    <row r="16458" spans="43:44" x14ac:dyDescent="0.25">
      <c r="AQ16458" s="1026"/>
      <c r="AR16458" s="1027"/>
    </row>
    <row r="16459" spans="43:44" x14ac:dyDescent="0.25">
      <c r="AQ16459" s="1026"/>
      <c r="AR16459" s="1027"/>
    </row>
    <row r="16460" spans="43:44" x14ac:dyDescent="0.25">
      <c r="AQ16460" s="1026"/>
      <c r="AR16460" s="1027"/>
    </row>
    <row r="16461" spans="43:44" x14ac:dyDescent="0.25">
      <c r="AQ16461" s="1026"/>
      <c r="AR16461" s="1027"/>
    </row>
    <row r="16462" spans="43:44" x14ac:dyDescent="0.25">
      <c r="AQ16462" s="1026"/>
      <c r="AR16462" s="1027"/>
    </row>
    <row r="16463" spans="43:44" x14ac:dyDescent="0.25">
      <c r="AQ16463" s="1026"/>
      <c r="AR16463" s="1027"/>
    </row>
    <row r="16464" spans="43:44" x14ac:dyDescent="0.25">
      <c r="AQ16464" s="1026"/>
      <c r="AR16464" s="1027"/>
    </row>
    <row r="16465" spans="43:44" x14ac:dyDescent="0.25">
      <c r="AQ16465" s="1026"/>
      <c r="AR16465" s="1027"/>
    </row>
    <row r="16466" spans="43:44" x14ac:dyDescent="0.25">
      <c r="AQ16466" s="1026"/>
      <c r="AR16466" s="1027"/>
    </row>
    <row r="16467" spans="43:44" x14ac:dyDescent="0.25">
      <c r="AQ16467" s="1026"/>
      <c r="AR16467" s="1027"/>
    </row>
    <row r="16468" spans="43:44" x14ac:dyDescent="0.25">
      <c r="AQ16468" s="1026"/>
      <c r="AR16468" s="1027"/>
    </row>
    <row r="16469" spans="43:44" x14ac:dyDescent="0.25">
      <c r="AQ16469" s="1026"/>
      <c r="AR16469" s="1027"/>
    </row>
    <row r="16470" spans="43:44" x14ac:dyDescent="0.25">
      <c r="AQ16470" s="1026"/>
      <c r="AR16470" s="1027"/>
    </row>
    <row r="16471" spans="43:44" x14ac:dyDescent="0.25">
      <c r="AQ16471" s="1026"/>
      <c r="AR16471" s="1027"/>
    </row>
    <row r="16472" spans="43:44" x14ac:dyDescent="0.25">
      <c r="AQ16472" s="1026"/>
      <c r="AR16472" s="1027"/>
    </row>
    <row r="16473" spans="43:44" x14ac:dyDescent="0.25">
      <c r="AQ16473" s="1026"/>
      <c r="AR16473" s="1027"/>
    </row>
    <row r="16474" spans="43:44" x14ac:dyDescent="0.25">
      <c r="AQ16474" s="1026"/>
      <c r="AR16474" s="1027"/>
    </row>
    <row r="16475" spans="43:44" x14ac:dyDescent="0.25">
      <c r="AQ16475" s="1026"/>
      <c r="AR16475" s="1027"/>
    </row>
    <row r="16476" spans="43:44" x14ac:dyDescent="0.25">
      <c r="AQ16476" s="1026"/>
      <c r="AR16476" s="1027"/>
    </row>
    <row r="16477" spans="43:44" x14ac:dyDescent="0.25">
      <c r="AQ16477" s="1026"/>
      <c r="AR16477" s="1027"/>
    </row>
    <row r="16478" spans="43:44" x14ac:dyDescent="0.25">
      <c r="AQ16478" s="1026"/>
      <c r="AR16478" s="1027"/>
    </row>
    <row r="16479" spans="43:44" x14ac:dyDescent="0.25">
      <c r="AQ16479" s="1026"/>
      <c r="AR16479" s="1027"/>
    </row>
    <row r="16480" spans="43:44" x14ac:dyDescent="0.25">
      <c r="AQ16480" s="1026"/>
      <c r="AR16480" s="1027"/>
    </row>
    <row r="16481" spans="43:44" x14ac:dyDescent="0.25">
      <c r="AQ16481" s="1026"/>
      <c r="AR16481" s="1027"/>
    </row>
    <row r="16482" spans="43:44" x14ac:dyDescent="0.25">
      <c r="AQ16482" s="1026"/>
      <c r="AR16482" s="1027"/>
    </row>
    <row r="16483" spans="43:44" x14ac:dyDescent="0.25">
      <c r="AQ16483" s="1026"/>
      <c r="AR16483" s="1027"/>
    </row>
    <row r="16484" spans="43:44" x14ac:dyDescent="0.25">
      <c r="AQ16484" s="1026"/>
      <c r="AR16484" s="1027"/>
    </row>
    <row r="16485" spans="43:44" x14ac:dyDescent="0.25">
      <c r="AQ16485" s="1026"/>
      <c r="AR16485" s="1027"/>
    </row>
    <row r="16486" spans="43:44" x14ac:dyDescent="0.25">
      <c r="AQ16486" s="1026"/>
      <c r="AR16486" s="1027"/>
    </row>
    <row r="16487" spans="43:44" x14ac:dyDescent="0.25">
      <c r="AQ16487" s="1026"/>
      <c r="AR16487" s="1027"/>
    </row>
    <row r="16488" spans="43:44" x14ac:dyDescent="0.25">
      <c r="AQ16488" s="1026"/>
      <c r="AR16488" s="1027"/>
    </row>
    <row r="16489" spans="43:44" x14ac:dyDescent="0.25">
      <c r="AQ16489" s="1026"/>
      <c r="AR16489" s="1027"/>
    </row>
    <row r="16490" spans="43:44" x14ac:dyDescent="0.25">
      <c r="AQ16490" s="1026"/>
      <c r="AR16490" s="1027"/>
    </row>
    <row r="16491" spans="43:44" x14ac:dyDescent="0.25">
      <c r="AQ16491" s="1026"/>
      <c r="AR16491" s="1027"/>
    </row>
    <row r="16492" spans="43:44" x14ac:dyDescent="0.25">
      <c r="AQ16492" s="1026"/>
      <c r="AR16492" s="1027"/>
    </row>
    <row r="16493" spans="43:44" x14ac:dyDescent="0.25">
      <c r="AQ16493" s="1026"/>
      <c r="AR16493" s="1027"/>
    </row>
    <row r="16494" spans="43:44" x14ac:dyDescent="0.25">
      <c r="AQ16494" s="1026"/>
      <c r="AR16494" s="1027"/>
    </row>
    <row r="16495" spans="43:44" x14ac:dyDescent="0.25">
      <c r="AQ16495" s="1026"/>
      <c r="AR16495" s="1027"/>
    </row>
    <row r="16496" spans="43:44" x14ac:dyDescent="0.25">
      <c r="AQ16496" s="1026"/>
      <c r="AR16496" s="1027"/>
    </row>
    <row r="16497" spans="43:44" x14ac:dyDescent="0.25">
      <c r="AQ16497" s="1026"/>
      <c r="AR16497" s="1027"/>
    </row>
    <row r="16498" spans="43:44" x14ac:dyDescent="0.25">
      <c r="AQ16498" s="1026"/>
      <c r="AR16498" s="1027"/>
    </row>
    <row r="16499" spans="43:44" x14ac:dyDescent="0.25">
      <c r="AQ16499" s="1026"/>
      <c r="AR16499" s="1027"/>
    </row>
    <row r="16500" spans="43:44" x14ac:dyDescent="0.25">
      <c r="AQ16500" s="1026"/>
      <c r="AR16500" s="1027"/>
    </row>
    <row r="16501" spans="43:44" x14ac:dyDescent="0.25">
      <c r="AQ16501" s="1026"/>
      <c r="AR16501" s="1027"/>
    </row>
    <row r="16502" spans="43:44" x14ac:dyDescent="0.25">
      <c r="AQ16502" s="1026"/>
      <c r="AR16502" s="1027"/>
    </row>
    <row r="16503" spans="43:44" x14ac:dyDescent="0.25">
      <c r="AQ16503" s="1026"/>
      <c r="AR16503" s="1027"/>
    </row>
    <row r="16504" spans="43:44" x14ac:dyDescent="0.25">
      <c r="AQ16504" s="1026"/>
      <c r="AR16504" s="1027"/>
    </row>
    <row r="16505" spans="43:44" x14ac:dyDescent="0.25">
      <c r="AQ16505" s="1026"/>
      <c r="AR16505" s="1027"/>
    </row>
    <row r="16506" spans="43:44" x14ac:dyDescent="0.25">
      <c r="AQ16506" s="1026"/>
      <c r="AR16506" s="1027"/>
    </row>
    <row r="16507" spans="43:44" x14ac:dyDescent="0.25">
      <c r="AQ16507" s="1026"/>
      <c r="AR16507" s="1027"/>
    </row>
    <row r="16508" spans="43:44" x14ac:dyDescent="0.25">
      <c r="AQ16508" s="1026"/>
      <c r="AR16508" s="1027"/>
    </row>
    <row r="16509" spans="43:44" x14ac:dyDescent="0.25">
      <c r="AQ16509" s="1026"/>
      <c r="AR16509" s="1027"/>
    </row>
    <row r="16510" spans="43:44" x14ac:dyDescent="0.25">
      <c r="AQ16510" s="1026"/>
      <c r="AR16510" s="1027"/>
    </row>
    <row r="16511" spans="43:44" x14ac:dyDescent="0.25">
      <c r="AQ16511" s="1026"/>
      <c r="AR16511" s="1027"/>
    </row>
    <row r="16512" spans="43:44" x14ac:dyDescent="0.25">
      <c r="AQ16512" s="1026"/>
      <c r="AR16512" s="1027"/>
    </row>
    <row r="16513" spans="43:44" x14ac:dyDescent="0.25">
      <c r="AQ16513" s="1026"/>
      <c r="AR16513" s="1027"/>
    </row>
    <row r="16514" spans="43:44" x14ac:dyDescent="0.25">
      <c r="AQ16514" s="1026"/>
      <c r="AR16514" s="1027"/>
    </row>
    <row r="16515" spans="43:44" x14ac:dyDescent="0.25">
      <c r="AQ16515" s="1026"/>
      <c r="AR16515" s="1027"/>
    </row>
    <row r="16516" spans="43:44" x14ac:dyDescent="0.25">
      <c r="AQ16516" s="1026"/>
      <c r="AR16516" s="1027"/>
    </row>
    <row r="16517" spans="43:44" x14ac:dyDescent="0.25">
      <c r="AQ16517" s="1026"/>
      <c r="AR16517" s="1027"/>
    </row>
    <row r="16518" spans="43:44" x14ac:dyDescent="0.25">
      <c r="AQ16518" s="1026"/>
      <c r="AR16518" s="1027"/>
    </row>
    <row r="16519" spans="43:44" x14ac:dyDescent="0.25">
      <c r="AQ16519" s="1026"/>
      <c r="AR16519" s="1027"/>
    </row>
    <row r="16520" spans="43:44" x14ac:dyDescent="0.25">
      <c r="AQ16520" s="1026"/>
      <c r="AR16520" s="1027"/>
    </row>
    <row r="16521" spans="43:44" x14ac:dyDescent="0.25">
      <c r="AQ16521" s="1026"/>
      <c r="AR16521" s="1027"/>
    </row>
    <row r="16522" spans="43:44" x14ac:dyDescent="0.25">
      <c r="AQ16522" s="1026"/>
      <c r="AR16522" s="1027"/>
    </row>
    <row r="16523" spans="43:44" x14ac:dyDescent="0.25">
      <c r="AQ16523" s="1026"/>
      <c r="AR16523" s="1027"/>
    </row>
    <row r="16524" spans="43:44" x14ac:dyDescent="0.25">
      <c r="AQ16524" s="1026"/>
      <c r="AR16524" s="1027"/>
    </row>
    <row r="16525" spans="43:44" x14ac:dyDescent="0.25">
      <c r="AQ16525" s="1026"/>
      <c r="AR16525" s="1027"/>
    </row>
    <row r="16526" spans="43:44" x14ac:dyDescent="0.25">
      <c r="AQ16526" s="1026"/>
      <c r="AR16526" s="1027"/>
    </row>
    <row r="16527" spans="43:44" x14ac:dyDescent="0.25">
      <c r="AQ16527" s="1026"/>
      <c r="AR16527" s="1027"/>
    </row>
    <row r="16528" spans="43:44" x14ac:dyDescent="0.25">
      <c r="AQ16528" s="1026"/>
      <c r="AR16528" s="1027"/>
    </row>
    <row r="16529" spans="43:44" x14ac:dyDescent="0.25">
      <c r="AQ16529" s="1026"/>
      <c r="AR16529" s="1027"/>
    </row>
    <row r="16530" spans="43:44" x14ac:dyDescent="0.25">
      <c r="AQ16530" s="1026"/>
      <c r="AR16530" s="1027"/>
    </row>
    <row r="16531" spans="43:44" x14ac:dyDescent="0.25">
      <c r="AQ16531" s="1026"/>
      <c r="AR16531" s="1027"/>
    </row>
    <row r="16532" spans="43:44" x14ac:dyDescent="0.25">
      <c r="AQ16532" s="1026"/>
      <c r="AR16532" s="1027"/>
    </row>
    <row r="16533" spans="43:44" x14ac:dyDescent="0.25">
      <c r="AQ16533" s="1026"/>
      <c r="AR16533" s="1027"/>
    </row>
    <row r="16534" spans="43:44" x14ac:dyDescent="0.25">
      <c r="AQ16534" s="1026"/>
      <c r="AR16534" s="1027"/>
    </row>
    <row r="16535" spans="43:44" x14ac:dyDescent="0.25">
      <c r="AQ16535" s="1026"/>
      <c r="AR16535" s="1027"/>
    </row>
    <row r="16536" spans="43:44" x14ac:dyDescent="0.25">
      <c r="AQ16536" s="1026"/>
      <c r="AR16536" s="1027"/>
    </row>
    <row r="16537" spans="43:44" x14ac:dyDescent="0.25">
      <c r="AQ16537" s="1026"/>
      <c r="AR16537" s="1027"/>
    </row>
    <row r="16538" spans="43:44" x14ac:dyDescent="0.25">
      <c r="AQ16538" s="1026"/>
      <c r="AR16538" s="1027"/>
    </row>
    <row r="16539" spans="43:44" x14ac:dyDescent="0.25">
      <c r="AQ16539" s="1026"/>
      <c r="AR16539" s="1027"/>
    </row>
    <row r="16540" spans="43:44" x14ac:dyDescent="0.25">
      <c r="AQ16540" s="1026"/>
      <c r="AR16540" s="1027"/>
    </row>
    <row r="16541" spans="43:44" x14ac:dyDescent="0.25">
      <c r="AQ16541" s="1026"/>
      <c r="AR16541" s="1027"/>
    </row>
    <row r="16542" spans="43:44" x14ac:dyDescent="0.25">
      <c r="AQ16542" s="1026"/>
      <c r="AR16542" s="1027"/>
    </row>
    <row r="16543" spans="43:44" x14ac:dyDescent="0.25">
      <c r="AQ16543" s="1026"/>
      <c r="AR16543" s="1027"/>
    </row>
    <row r="16544" spans="43:44" x14ac:dyDescent="0.25">
      <c r="AQ16544" s="1026"/>
      <c r="AR16544" s="1027"/>
    </row>
    <row r="16545" spans="43:44" x14ac:dyDescent="0.25">
      <c r="AQ16545" s="1026"/>
      <c r="AR16545" s="1027"/>
    </row>
    <row r="16546" spans="43:44" x14ac:dyDescent="0.25">
      <c r="AQ16546" s="1026"/>
      <c r="AR16546" s="1027"/>
    </row>
    <row r="16547" spans="43:44" x14ac:dyDescent="0.25">
      <c r="AQ16547" s="1026"/>
      <c r="AR16547" s="1027"/>
    </row>
    <row r="16548" spans="43:44" x14ac:dyDescent="0.25">
      <c r="AQ16548" s="1026"/>
      <c r="AR16548" s="1027"/>
    </row>
    <row r="16549" spans="43:44" x14ac:dyDescent="0.25">
      <c r="AQ16549" s="1026"/>
      <c r="AR16549" s="1027"/>
    </row>
    <row r="16550" spans="43:44" x14ac:dyDescent="0.25">
      <c r="AQ16550" s="1026"/>
      <c r="AR16550" s="1027"/>
    </row>
    <row r="16551" spans="43:44" x14ac:dyDescent="0.25">
      <c r="AQ16551" s="1026"/>
      <c r="AR16551" s="1027"/>
    </row>
    <row r="16552" spans="43:44" x14ac:dyDescent="0.25">
      <c r="AQ16552" s="1026"/>
      <c r="AR16552" s="1027"/>
    </row>
    <row r="16553" spans="43:44" x14ac:dyDescent="0.25">
      <c r="AQ16553" s="1026"/>
      <c r="AR16553" s="1027"/>
    </row>
    <row r="16554" spans="43:44" x14ac:dyDescent="0.25">
      <c r="AQ16554" s="1026"/>
      <c r="AR16554" s="1027"/>
    </row>
    <row r="16555" spans="43:44" x14ac:dyDescent="0.25">
      <c r="AQ16555" s="1026"/>
      <c r="AR16555" s="1027"/>
    </row>
    <row r="16556" spans="43:44" x14ac:dyDescent="0.25">
      <c r="AQ16556" s="1026"/>
      <c r="AR16556" s="1027"/>
    </row>
    <row r="16557" spans="43:44" x14ac:dyDescent="0.25">
      <c r="AQ16557" s="1026"/>
      <c r="AR16557" s="1027"/>
    </row>
    <row r="16558" spans="43:44" x14ac:dyDescent="0.25">
      <c r="AQ16558" s="1026"/>
      <c r="AR16558" s="1027"/>
    </row>
    <row r="16559" spans="43:44" x14ac:dyDescent="0.25">
      <c r="AQ16559" s="1026"/>
      <c r="AR16559" s="1027"/>
    </row>
    <row r="16560" spans="43:44" x14ac:dyDescent="0.25">
      <c r="AQ16560" s="1026"/>
      <c r="AR16560" s="1027"/>
    </row>
    <row r="16561" spans="43:44" x14ac:dyDescent="0.25">
      <c r="AQ16561" s="1026"/>
      <c r="AR16561" s="1027"/>
    </row>
    <row r="16562" spans="43:44" x14ac:dyDescent="0.25">
      <c r="AQ16562" s="1026"/>
      <c r="AR16562" s="1027"/>
    </row>
    <row r="16563" spans="43:44" x14ac:dyDescent="0.25">
      <c r="AQ16563" s="1026"/>
      <c r="AR16563" s="1027"/>
    </row>
    <row r="16564" spans="43:44" x14ac:dyDescent="0.25">
      <c r="AQ16564" s="1026"/>
      <c r="AR16564" s="1027"/>
    </row>
    <row r="16565" spans="43:44" x14ac:dyDescent="0.25">
      <c r="AQ16565" s="1026"/>
      <c r="AR16565" s="1027"/>
    </row>
    <row r="16566" spans="43:44" x14ac:dyDescent="0.25">
      <c r="AQ16566" s="1026"/>
      <c r="AR16566" s="1027"/>
    </row>
    <row r="16567" spans="43:44" x14ac:dyDescent="0.25">
      <c r="AQ16567" s="1026"/>
      <c r="AR16567" s="1027"/>
    </row>
    <row r="16568" spans="43:44" x14ac:dyDescent="0.25">
      <c r="AQ16568" s="1026"/>
      <c r="AR16568" s="1027"/>
    </row>
    <row r="16569" spans="43:44" x14ac:dyDescent="0.25">
      <c r="AQ16569" s="1026"/>
      <c r="AR16569" s="1027"/>
    </row>
    <row r="16570" spans="43:44" x14ac:dyDescent="0.25">
      <c r="AQ16570" s="1026"/>
      <c r="AR16570" s="1027"/>
    </row>
    <row r="16571" spans="43:44" x14ac:dyDescent="0.25">
      <c r="AQ16571" s="1026"/>
      <c r="AR16571" s="1027"/>
    </row>
    <row r="16572" spans="43:44" x14ac:dyDescent="0.25">
      <c r="AQ16572" s="1026"/>
      <c r="AR16572" s="1027"/>
    </row>
    <row r="16573" spans="43:44" x14ac:dyDescent="0.25">
      <c r="AQ16573" s="1026"/>
      <c r="AR16573" s="1027"/>
    </row>
    <row r="16574" spans="43:44" x14ac:dyDescent="0.25">
      <c r="AQ16574" s="1026"/>
      <c r="AR16574" s="1027"/>
    </row>
    <row r="16575" spans="43:44" x14ac:dyDescent="0.25">
      <c r="AQ16575" s="1026"/>
      <c r="AR16575" s="1027"/>
    </row>
    <row r="16576" spans="43:44" x14ac:dyDescent="0.25">
      <c r="AQ16576" s="1026"/>
      <c r="AR16576" s="1027"/>
    </row>
    <row r="16577" spans="43:44" x14ac:dyDescent="0.25">
      <c r="AQ16577" s="1026"/>
      <c r="AR16577" s="1027"/>
    </row>
    <row r="16578" spans="43:44" x14ac:dyDescent="0.25">
      <c r="AQ16578" s="1026"/>
      <c r="AR16578" s="1027"/>
    </row>
    <row r="16579" spans="43:44" x14ac:dyDescent="0.25">
      <c r="AQ16579" s="1026"/>
      <c r="AR16579" s="1027"/>
    </row>
    <row r="16580" spans="43:44" x14ac:dyDescent="0.25">
      <c r="AQ16580" s="1026"/>
      <c r="AR16580" s="1027"/>
    </row>
    <row r="16581" spans="43:44" x14ac:dyDescent="0.25">
      <c r="AQ16581" s="1026"/>
      <c r="AR16581" s="1027"/>
    </row>
    <row r="16582" spans="43:44" x14ac:dyDescent="0.25">
      <c r="AQ16582" s="1026"/>
      <c r="AR16582" s="1027"/>
    </row>
    <row r="16583" spans="43:44" x14ac:dyDescent="0.25">
      <c r="AQ16583" s="1026"/>
      <c r="AR16583" s="1027"/>
    </row>
    <row r="16584" spans="43:44" x14ac:dyDescent="0.25">
      <c r="AQ16584" s="1026"/>
      <c r="AR16584" s="1027"/>
    </row>
    <row r="16585" spans="43:44" x14ac:dyDescent="0.25">
      <c r="AQ16585" s="1026"/>
      <c r="AR16585" s="1027"/>
    </row>
    <row r="16586" spans="43:44" x14ac:dyDescent="0.25">
      <c r="AQ16586" s="1026"/>
      <c r="AR16586" s="1027"/>
    </row>
    <row r="16587" spans="43:44" x14ac:dyDescent="0.25">
      <c r="AQ16587" s="1026"/>
      <c r="AR16587" s="1027"/>
    </row>
    <row r="16588" spans="43:44" x14ac:dyDescent="0.25">
      <c r="AQ16588" s="1026"/>
      <c r="AR16588" s="1027"/>
    </row>
    <row r="16589" spans="43:44" x14ac:dyDescent="0.25">
      <c r="AQ16589" s="1026"/>
      <c r="AR16589" s="1027"/>
    </row>
    <row r="16590" spans="43:44" x14ac:dyDescent="0.25">
      <c r="AQ16590" s="1026"/>
      <c r="AR16590" s="1027"/>
    </row>
    <row r="16591" spans="43:44" x14ac:dyDescent="0.25">
      <c r="AQ16591" s="1026"/>
      <c r="AR16591" s="1027"/>
    </row>
    <row r="16592" spans="43:44" x14ac:dyDescent="0.25">
      <c r="AQ16592" s="1026"/>
      <c r="AR16592" s="1027"/>
    </row>
    <row r="16593" spans="43:44" x14ac:dyDescent="0.25">
      <c r="AQ16593" s="1026"/>
      <c r="AR16593" s="1027"/>
    </row>
    <row r="16594" spans="43:44" x14ac:dyDescent="0.25">
      <c r="AQ16594" s="1026"/>
      <c r="AR16594" s="1027"/>
    </row>
    <row r="16595" spans="43:44" x14ac:dyDescent="0.25">
      <c r="AQ16595" s="1026"/>
      <c r="AR16595" s="1027"/>
    </row>
    <row r="16596" spans="43:44" x14ac:dyDescent="0.25">
      <c r="AQ16596" s="1026"/>
      <c r="AR16596" s="1027"/>
    </row>
    <row r="16597" spans="43:44" x14ac:dyDescent="0.25">
      <c r="AQ16597" s="1026"/>
      <c r="AR16597" s="1027"/>
    </row>
    <row r="16598" spans="43:44" x14ac:dyDescent="0.25">
      <c r="AQ16598" s="1026"/>
      <c r="AR16598" s="1027"/>
    </row>
    <row r="16599" spans="43:44" x14ac:dyDescent="0.25">
      <c r="AQ16599" s="1026"/>
      <c r="AR16599" s="1027"/>
    </row>
    <row r="16600" spans="43:44" x14ac:dyDescent="0.25">
      <c r="AQ16600" s="1026"/>
      <c r="AR16600" s="1027"/>
    </row>
    <row r="16601" spans="43:44" x14ac:dyDescent="0.25">
      <c r="AQ16601" s="1026"/>
      <c r="AR16601" s="1027"/>
    </row>
    <row r="16602" spans="43:44" x14ac:dyDescent="0.25">
      <c r="AQ16602" s="1026"/>
      <c r="AR16602" s="1027"/>
    </row>
    <row r="16603" spans="43:44" x14ac:dyDescent="0.25">
      <c r="AQ16603" s="1026"/>
      <c r="AR16603" s="1027"/>
    </row>
    <row r="16604" spans="43:44" x14ac:dyDescent="0.25">
      <c r="AQ16604" s="1026"/>
      <c r="AR16604" s="1027"/>
    </row>
    <row r="16605" spans="43:44" x14ac:dyDescent="0.25">
      <c r="AQ16605" s="1026"/>
      <c r="AR16605" s="1027"/>
    </row>
    <row r="16606" spans="43:44" x14ac:dyDescent="0.25">
      <c r="AQ16606" s="1026"/>
      <c r="AR16606" s="1027"/>
    </row>
    <row r="16607" spans="43:44" x14ac:dyDescent="0.25">
      <c r="AQ16607" s="1026"/>
      <c r="AR16607" s="1027"/>
    </row>
    <row r="16608" spans="43:44" x14ac:dyDescent="0.25">
      <c r="AQ16608" s="1026"/>
      <c r="AR16608" s="1027"/>
    </row>
    <row r="16609" spans="43:44" x14ac:dyDescent="0.25">
      <c r="AQ16609" s="1026"/>
      <c r="AR16609" s="1027"/>
    </row>
    <row r="16610" spans="43:44" x14ac:dyDescent="0.25">
      <c r="AQ16610" s="1026"/>
      <c r="AR16610" s="1027"/>
    </row>
    <row r="16611" spans="43:44" x14ac:dyDescent="0.25">
      <c r="AQ16611" s="1026"/>
      <c r="AR16611" s="1027"/>
    </row>
    <row r="16612" spans="43:44" x14ac:dyDescent="0.25">
      <c r="AQ16612" s="1026"/>
      <c r="AR16612" s="1027"/>
    </row>
    <row r="16613" spans="43:44" x14ac:dyDescent="0.25">
      <c r="AQ16613" s="1026"/>
      <c r="AR16613" s="1027"/>
    </row>
    <row r="16614" spans="43:44" x14ac:dyDescent="0.25">
      <c r="AQ16614" s="1026"/>
      <c r="AR16614" s="1027"/>
    </row>
    <row r="16615" spans="43:44" x14ac:dyDescent="0.25">
      <c r="AQ16615" s="1026"/>
      <c r="AR16615" s="1027"/>
    </row>
    <row r="16616" spans="43:44" x14ac:dyDescent="0.25">
      <c r="AQ16616" s="1026"/>
      <c r="AR16616" s="1027"/>
    </row>
    <row r="16617" spans="43:44" x14ac:dyDescent="0.25">
      <c r="AQ16617" s="1026"/>
      <c r="AR16617" s="1027"/>
    </row>
    <row r="16618" spans="43:44" x14ac:dyDescent="0.25">
      <c r="AQ16618" s="1026"/>
      <c r="AR16618" s="1027"/>
    </row>
    <row r="16619" spans="43:44" x14ac:dyDescent="0.25">
      <c r="AQ16619" s="1026"/>
      <c r="AR16619" s="1027"/>
    </row>
    <row r="16620" spans="43:44" x14ac:dyDescent="0.25">
      <c r="AQ16620" s="1026"/>
      <c r="AR16620" s="1027"/>
    </row>
    <row r="16621" spans="43:44" x14ac:dyDescent="0.25">
      <c r="AQ16621" s="1026"/>
      <c r="AR16621" s="1027"/>
    </row>
    <row r="16622" spans="43:44" x14ac:dyDescent="0.25">
      <c r="AQ16622" s="1026"/>
      <c r="AR16622" s="1027"/>
    </row>
    <row r="16623" spans="43:44" x14ac:dyDescent="0.25">
      <c r="AQ16623" s="1026"/>
      <c r="AR16623" s="1027"/>
    </row>
    <row r="16624" spans="43:44" x14ac:dyDescent="0.25">
      <c r="AQ16624" s="1026"/>
      <c r="AR16624" s="1027"/>
    </row>
    <row r="16625" spans="43:44" x14ac:dyDescent="0.25">
      <c r="AQ16625" s="1026"/>
      <c r="AR16625" s="1027"/>
    </row>
    <row r="16626" spans="43:44" x14ac:dyDescent="0.25">
      <c r="AQ16626" s="1026"/>
      <c r="AR16626" s="1027"/>
    </row>
    <row r="16627" spans="43:44" x14ac:dyDescent="0.25">
      <c r="AQ16627" s="1026"/>
      <c r="AR16627" s="1027"/>
    </row>
    <row r="16628" spans="43:44" x14ac:dyDescent="0.25">
      <c r="AQ16628" s="1026"/>
      <c r="AR16628" s="1027"/>
    </row>
    <row r="16629" spans="43:44" x14ac:dyDescent="0.25">
      <c r="AQ16629" s="1026"/>
      <c r="AR16629" s="1027"/>
    </row>
    <row r="16630" spans="43:44" x14ac:dyDescent="0.25">
      <c r="AQ16630" s="1026"/>
      <c r="AR16630" s="1027"/>
    </row>
    <row r="16631" spans="43:44" x14ac:dyDescent="0.25">
      <c r="AQ16631" s="1026"/>
      <c r="AR16631" s="1027"/>
    </row>
    <row r="16632" spans="43:44" x14ac:dyDescent="0.25">
      <c r="AQ16632" s="1026"/>
      <c r="AR16632" s="1027"/>
    </row>
    <row r="16633" spans="43:44" x14ac:dyDescent="0.25">
      <c r="AQ16633" s="1026"/>
      <c r="AR16633" s="1027"/>
    </row>
    <row r="16634" spans="43:44" x14ac:dyDescent="0.25">
      <c r="AQ16634" s="1026"/>
      <c r="AR16634" s="1027"/>
    </row>
    <row r="16635" spans="43:44" x14ac:dyDescent="0.25">
      <c r="AQ16635" s="1026"/>
      <c r="AR16635" s="1027"/>
    </row>
    <row r="16636" spans="43:44" x14ac:dyDescent="0.25">
      <c r="AQ16636" s="1026"/>
      <c r="AR16636" s="1027"/>
    </row>
    <row r="16637" spans="43:44" x14ac:dyDescent="0.25">
      <c r="AQ16637" s="1026"/>
      <c r="AR16637" s="1027"/>
    </row>
    <row r="16638" spans="43:44" x14ac:dyDescent="0.25">
      <c r="AQ16638" s="1026"/>
      <c r="AR16638" s="1027"/>
    </row>
    <row r="16639" spans="43:44" x14ac:dyDescent="0.25">
      <c r="AQ16639" s="1026"/>
      <c r="AR16639" s="1027"/>
    </row>
    <row r="16640" spans="43:44" x14ac:dyDescent="0.25">
      <c r="AQ16640" s="1026"/>
      <c r="AR16640" s="1027"/>
    </row>
    <row r="16641" spans="43:44" x14ac:dyDescent="0.25">
      <c r="AQ16641" s="1026"/>
      <c r="AR16641" s="1027"/>
    </row>
    <row r="16642" spans="43:44" x14ac:dyDescent="0.25">
      <c r="AQ16642" s="1026"/>
      <c r="AR16642" s="1027"/>
    </row>
    <row r="16643" spans="43:44" x14ac:dyDescent="0.25">
      <c r="AQ16643" s="1026"/>
      <c r="AR16643" s="1027"/>
    </row>
    <row r="16644" spans="43:44" x14ac:dyDescent="0.25">
      <c r="AQ16644" s="1026"/>
      <c r="AR16644" s="1027"/>
    </row>
    <row r="16645" spans="43:44" x14ac:dyDescent="0.25">
      <c r="AQ16645" s="1026"/>
      <c r="AR16645" s="1027"/>
    </row>
    <row r="16646" spans="43:44" x14ac:dyDescent="0.25">
      <c r="AQ16646" s="1026"/>
      <c r="AR16646" s="1027"/>
    </row>
    <row r="16647" spans="43:44" x14ac:dyDescent="0.25">
      <c r="AQ16647" s="1026"/>
      <c r="AR16647" s="1027"/>
    </row>
    <row r="16648" spans="43:44" x14ac:dyDescent="0.25">
      <c r="AQ16648" s="1026"/>
      <c r="AR16648" s="1027"/>
    </row>
    <row r="16649" spans="43:44" x14ac:dyDescent="0.25">
      <c r="AQ16649" s="1026"/>
      <c r="AR16649" s="1027"/>
    </row>
    <row r="16650" spans="43:44" x14ac:dyDescent="0.25">
      <c r="AQ16650" s="1026"/>
      <c r="AR16650" s="1027"/>
    </row>
    <row r="16651" spans="43:44" x14ac:dyDescent="0.25">
      <c r="AQ16651" s="1026"/>
      <c r="AR16651" s="1027"/>
    </row>
    <row r="16652" spans="43:44" x14ac:dyDescent="0.25">
      <c r="AQ16652" s="1026"/>
      <c r="AR16652" s="1027"/>
    </row>
    <row r="16653" spans="43:44" x14ac:dyDescent="0.25">
      <c r="AQ16653" s="1026"/>
      <c r="AR16653" s="1027"/>
    </row>
    <row r="16654" spans="43:44" x14ac:dyDescent="0.25">
      <c r="AQ16654" s="1026"/>
      <c r="AR16654" s="1027"/>
    </row>
    <row r="16655" spans="43:44" x14ac:dyDescent="0.25">
      <c r="AQ16655" s="1026"/>
      <c r="AR16655" s="1027"/>
    </row>
    <row r="16656" spans="43:44" x14ac:dyDescent="0.25">
      <c r="AQ16656" s="1026"/>
      <c r="AR16656" s="1027"/>
    </row>
    <row r="16657" spans="43:44" x14ac:dyDescent="0.25">
      <c r="AQ16657" s="1026"/>
      <c r="AR16657" s="1027"/>
    </row>
    <row r="16658" spans="43:44" x14ac:dyDescent="0.25">
      <c r="AQ16658" s="1026"/>
      <c r="AR16658" s="1027"/>
    </row>
    <row r="16659" spans="43:44" x14ac:dyDescent="0.25">
      <c r="AQ16659" s="1026"/>
      <c r="AR16659" s="1027"/>
    </row>
    <row r="16660" spans="43:44" x14ac:dyDescent="0.25">
      <c r="AQ16660" s="1026"/>
      <c r="AR16660" s="1027"/>
    </row>
    <row r="16661" spans="43:44" x14ac:dyDescent="0.25">
      <c r="AQ16661" s="1026"/>
      <c r="AR16661" s="1027"/>
    </row>
    <row r="16662" spans="43:44" x14ac:dyDescent="0.25">
      <c r="AQ16662" s="1026"/>
      <c r="AR16662" s="1027"/>
    </row>
    <row r="16663" spans="43:44" x14ac:dyDescent="0.25">
      <c r="AQ16663" s="1026"/>
      <c r="AR16663" s="1027"/>
    </row>
    <row r="16664" spans="43:44" x14ac:dyDescent="0.25">
      <c r="AQ16664" s="1026"/>
      <c r="AR16664" s="1027"/>
    </row>
    <row r="16665" spans="43:44" x14ac:dyDescent="0.25">
      <c r="AQ16665" s="1026"/>
      <c r="AR16665" s="1027"/>
    </row>
    <row r="16666" spans="43:44" x14ac:dyDescent="0.25">
      <c r="AQ16666" s="1026"/>
      <c r="AR16666" s="1027"/>
    </row>
    <row r="16667" spans="43:44" x14ac:dyDescent="0.25">
      <c r="AQ16667" s="1026"/>
      <c r="AR16667" s="1027"/>
    </row>
    <row r="16668" spans="43:44" x14ac:dyDescent="0.25">
      <c r="AQ16668" s="1026"/>
      <c r="AR16668" s="1027"/>
    </row>
    <row r="16669" spans="43:44" x14ac:dyDescent="0.25">
      <c r="AQ16669" s="1026"/>
      <c r="AR16669" s="1027"/>
    </row>
    <row r="16670" spans="43:44" x14ac:dyDescent="0.25">
      <c r="AQ16670" s="1026"/>
      <c r="AR16670" s="1027"/>
    </row>
    <row r="16671" spans="43:44" x14ac:dyDescent="0.25">
      <c r="AQ16671" s="1026"/>
      <c r="AR16671" s="1027"/>
    </row>
    <row r="16672" spans="43:44" x14ac:dyDescent="0.25">
      <c r="AQ16672" s="1026"/>
      <c r="AR16672" s="1027"/>
    </row>
    <row r="16673" spans="43:44" x14ac:dyDescent="0.25">
      <c r="AQ16673" s="1026"/>
      <c r="AR16673" s="1027"/>
    </row>
    <row r="16674" spans="43:44" x14ac:dyDescent="0.25">
      <c r="AQ16674" s="1026"/>
      <c r="AR16674" s="1027"/>
    </row>
    <row r="16675" spans="43:44" x14ac:dyDescent="0.25">
      <c r="AQ16675" s="1026"/>
      <c r="AR16675" s="1027"/>
    </row>
    <row r="16676" spans="43:44" x14ac:dyDescent="0.25">
      <c r="AQ16676" s="1026"/>
      <c r="AR16676" s="1027"/>
    </row>
    <row r="16677" spans="43:44" x14ac:dyDescent="0.25">
      <c r="AQ16677" s="1026"/>
      <c r="AR16677" s="1027"/>
    </row>
    <row r="16678" spans="43:44" x14ac:dyDescent="0.25">
      <c r="AQ16678" s="1026"/>
      <c r="AR16678" s="1027"/>
    </row>
    <row r="16679" spans="43:44" x14ac:dyDescent="0.25">
      <c r="AQ16679" s="1026"/>
      <c r="AR16679" s="1027"/>
    </row>
    <row r="16680" spans="43:44" x14ac:dyDescent="0.25">
      <c r="AQ16680" s="1026"/>
      <c r="AR16680" s="1027"/>
    </row>
    <row r="16681" spans="43:44" x14ac:dyDescent="0.25">
      <c r="AQ16681" s="1026"/>
      <c r="AR16681" s="1027"/>
    </row>
    <row r="16682" spans="43:44" x14ac:dyDescent="0.25">
      <c r="AQ16682" s="1026"/>
      <c r="AR16682" s="1027"/>
    </row>
    <row r="16683" spans="43:44" x14ac:dyDescent="0.25">
      <c r="AQ16683" s="1026"/>
      <c r="AR16683" s="1027"/>
    </row>
    <row r="16684" spans="43:44" x14ac:dyDescent="0.25">
      <c r="AQ16684" s="1026"/>
      <c r="AR16684" s="1027"/>
    </row>
    <row r="16685" spans="43:44" x14ac:dyDescent="0.25">
      <c r="AQ16685" s="1026"/>
      <c r="AR16685" s="1027"/>
    </row>
    <row r="16686" spans="43:44" x14ac:dyDescent="0.25">
      <c r="AQ16686" s="1026"/>
      <c r="AR16686" s="1027"/>
    </row>
    <row r="16687" spans="43:44" x14ac:dyDescent="0.25">
      <c r="AQ16687" s="1026"/>
      <c r="AR16687" s="1027"/>
    </row>
    <row r="16688" spans="43:44" x14ac:dyDescent="0.25">
      <c r="AQ16688" s="1026"/>
      <c r="AR16688" s="1027"/>
    </row>
    <row r="16689" spans="43:44" x14ac:dyDescent="0.25">
      <c r="AQ16689" s="1026"/>
      <c r="AR16689" s="1027"/>
    </row>
    <row r="16690" spans="43:44" x14ac:dyDescent="0.25">
      <c r="AQ16690" s="1026"/>
      <c r="AR16690" s="1027"/>
    </row>
    <row r="16691" spans="43:44" x14ac:dyDescent="0.25">
      <c r="AQ16691" s="1026"/>
      <c r="AR16691" s="1027"/>
    </row>
    <row r="16692" spans="43:44" x14ac:dyDescent="0.25">
      <c r="AQ16692" s="1026"/>
      <c r="AR16692" s="1027"/>
    </row>
    <row r="16693" spans="43:44" x14ac:dyDescent="0.25">
      <c r="AQ16693" s="1026"/>
      <c r="AR16693" s="1027"/>
    </row>
    <row r="16694" spans="43:44" x14ac:dyDescent="0.25">
      <c r="AQ16694" s="1026"/>
      <c r="AR16694" s="1027"/>
    </row>
    <row r="16695" spans="43:44" x14ac:dyDescent="0.25">
      <c r="AQ16695" s="1026"/>
      <c r="AR16695" s="1027"/>
    </row>
    <row r="16696" spans="43:44" x14ac:dyDescent="0.25">
      <c r="AQ16696" s="1026"/>
      <c r="AR16696" s="1027"/>
    </row>
    <row r="16697" spans="43:44" x14ac:dyDescent="0.25">
      <c r="AQ16697" s="1026"/>
      <c r="AR16697" s="1027"/>
    </row>
    <row r="16698" spans="43:44" x14ac:dyDescent="0.25">
      <c r="AQ16698" s="1026"/>
      <c r="AR16698" s="1027"/>
    </row>
    <row r="16699" spans="43:44" x14ac:dyDescent="0.25">
      <c r="AQ16699" s="1026"/>
      <c r="AR16699" s="1027"/>
    </row>
    <row r="16700" spans="43:44" x14ac:dyDescent="0.25">
      <c r="AQ16700" s="1026"/>
      <c r="AR16700" s="1027"/>
    </row>
    <row r="16701" spans="43:44" x14ac:dyDescent="0.25">
      <c r="AQ16701" s="1026"/>
      <c r="AR16701" s="1027"/>
    </row>
    <row r="16702" spans="43:44" x14ac:dyDescent="0.25">
      <c r="AQ16702" s="1026"/>
      <c r="AR16702" s="1027"/>
    </row>
    <row r="16703" spans="43:44" x14ac:dyDescent="0.25">
      <c r="AQ16703" s="1026"/>
      <c r="AR16703" s="1027"/>
    </row>
    <row r="16704" spans="43:44" x14ac:dyDescent="0.25">
      <c r="AQ16704" s="1026"/>
      <c r="AR16704" s="1027"/>
    </row>
    <row r="16705" spans="43:44" x14ac:dyDescent="0.25">
      <c r="AQ16705" s="1026"/>
      <c r="AR16705" s="1027"/>
    </row>
    <row r="16706" spans="43:44" x14ac:dyDescent="0.25">
      <c r="AQ16706" s="1026"/>
      <c r="AR16706" s="1027"/>
    </row>
    <row r="16707" spans="43:44" x14ac:dyDescent="0.25">
      <c r="AQ16707" s="1026"/>
      <c r="AR16707" s="1027"/>
    </row>
    <row r="16708" spans="43:44" x14ac:dyDescent="0.25">
      <c r="AQ16708" s="1026"/>
      <c r="AR16708" s="1027"/>
    </row>
    <row r="16709" spans="43:44" x14ac:dyDescent="0.25">
      <c r="AQ16709" s="1026"/>
      <c r="AR16709" s="1027"/>
    </row>
    <row r="16710" spans="43:44" x14ac:dyDescent="0.25">
      <c r="AQ16710" s="1026"/>
      <c r="AR16710" s="1027"/>
    </row>
    <row r="16711" spans="43:44" x14ac:dyDescent="0.25">
      <c r="AQ16711" s="1026"/>
      <c r="AR16711" s="1027"/>
    </row>
    <row r="16712" spans="43:44" x14ac:dyDescent="0.25">
      <c r="AQ16712" s="1026"/>
      <c r="AR16712" s="1027"/>
    </row>
    <row r="16713" spans="43:44" x14ac:dyDescent="0.25">
      <c r="AQ16713" s="1026"/>
      <c r="AR16713" s="1027"/>
    </row>
    <row r="16714" spans="43:44" x14ac:dyDescent="0.25">
      <c r="AQ16714" s="1026"/>
      <c r="AR16714" s="1027"/>
    </row>
    <row r="16715" spans="43:44" x14ac:dyDescent="0.25">
      <c r="AQ16715" s="1026"/>
      <c r="AR16715" s="1027"/>
    </row>
    <row r="16716" spans="43:44" x14ac:dyDescent="0.25">
      <c r="AQ16716" s="1026"/>
      <c r="AR16716" s="1027"/>
    </row>
    <row r="16717" spans="43:44" x14ac:dyDescent="0.25">
      <c r="AQ16717" s="1026"/>
      <c r="AR16717" s="1027"/>
    </row>
    <row r="16718" spans="43:44" x14ac:dyDescent="0.25">
      <c r="AQ16718" s="1026"/>
      <c r="AR16718" s="1027"/>
    </row>
    <row r="16719" spans="43:44" x14ac:dyDescent="0.25">
      <c r="AQ16719" s="1026"/>
      <c r="AR16719" s="1027"/>
    </row>
    <row r="16720" spans="43:44" x14ac:dyDescent="0.25">
      <c r="AQ16720" s="1026"/>
      <c r="AR16720" s="1027"/>
    </row>
    <row r="16721" spans="43:44" x14ac:dyDescent="0.25">
      <c r="AQ16721" s="1026"/>
      <c r="AR16721" s="1027"/>
    </row>
    <row r="16722" spans="43:44" x14ac:dyDescent="0.25">
      <c r="AQ16722" s="1026"/>
      <c r="AR16722" s="1027"/>
    </row>
    <row r="16723" spans="43:44" x14ac:dyDescent="0.25">
      <c r="AQ16723" s="1026"/>
      <c r="AR16723" s="1027"/>
    </row>
    <row r="16724" spans="43:44" x14ac:dyDescent="0.25">
      <c r="AQ16724" s="1026"/>
      <c r="AR16724" s="1027"/>
    </row>
    <row r="16725" spans="43:44" x14ac:dyDescent="0.25">
      <c r="AQ16725" s="1026"/>
      <c r="AR16725" s="1027"/>
    </row>
    <row r="16726" spans="43:44" x14ac:dyDescent="0.25">
      <c r="AQ16726" s="1026"/>
      <c r="AR16726" s="1027"/>
    </row>
    <row r="16727" spans="43:44" x14ac:dyDescent="0.25">
      <c r="AQ16727" s="1026"/>
      <c r="AR16727" s="1027"/>
    </row>
    <row r="16728" spans="43:44" x14ac:dyDescent="0.25">
      <c r="AQ16728" s="1026"/>
      <c r="AR16728" s="1027"/>
    </row>
    <row r="16729" spans="43:44" x14ac:dyDescent="0.25">
      <c r="AQ16729" s="1026"/>
      <c r="AR16729" s="1027"/>
    </row>
    <row r="16730" spans="43:44" x14ac:dyDescent="0.25">
      <c r="AQ16730" s="1026"/>
      <c r="AR16730" s="1027"/>
    </row>
    <row r="16731" spans="43:44" x14ac:dyDescent="0.25">
      <c r="AQ16731" s="1026"/>
      <c r="AR16731" s="1027"/>
    </row>
    <row r="16732" spans="43:44" x14ac:dyDescent="0.25">
      <c r="AQ16732" s="1026"/>
      <c r="AR16732" s="1027"/>
    </row>
    <row r="16733" spans="43:44" x14ac:dyDescent="0.25">
      <c r="AQ16733" s="1026"/>
      <c r="AR16733" s="1027"/>
    </row>
    <row r="16734" spans="43:44" x14ac:dyDescent="0.25">
      <c r="AQ16734" s="1026"/>
      <c r="AR16734" s="1027"/>
    </row>
    <row r="16735" spans="43:44" x14ac:dyDescent="0.25">
      <c r="AQ16735" s="1026"/>
      <c r="AR16735" s="1027"/>
    </row>
    <row r="16736" spans="43:44" x14ac:dyDescent="0.25">
      <c r="AQ16736" s="1026"/>
      <c r="AR16736" s="1027"/>
    </row>
    <row r="16737" spans="43:44" x14ac:dyDescent="0.25">
      <c r="AQ16737" s="1026"/>
      <c r="AR16737" s="1027"/>
    </row>
    <row r="16738" spans="43:44" x14ac:dyDescent="0.25">
      <c r="AQ16738" s="1026"/>
      <c r="AR16738" s="1027"/>
    </row>
    <row r="16739" spans="43:44" x14ac:dyDescent="0.25">
      <c r="AQ16739" s="1026"/>
      <c r="AR16739" s="1027"/>
    </row>
    <row r="16740" spans="43:44" x14ac:dyDescent="0.25">
      <c r="AQ16740" s="1026"/>
      <c r="AR16740" s="1027"/>
    </row>
    <row r="16741" spans="43:44" x14ac:dyDescent="0.25">
      <c r="AQ16741" s="1026"/>
      <c r="AR16741" s="1027"/>
    </row>
    <row r="16742" spans="43:44" x14ac:dyDescent="0.25">
      <c r="AQ16742" s="1026"/>
      <c r="AR16742" s="1027"/>
    </row>
    <row r="16743" spans="43:44" x14ac:dyDescent="0.25">
      <c r="AQ16743" s="1026"/>
      <c r="AR16743" s="1027"/>
    </row>
    <row r="16744" spans="43:44" x14ac:dyDescent="0.25">
      <c r="AQ16744" s="1026"/>
      <c r="AR16744" s="1027"/>
    </row>
    <row r="16745" spans="43:44" x14ac:dyDescent="0.25">
      <c r="AQ16745" s="1026"/>
      <c r="AR16745" s="1027"/>
    </row>
    <row r="16746" spans="43:44" x14ac:dyDescent="0.25">
      <c r="AQ16746" s="1026"/>
      <c r="AR16746" s="1027"/>
    </row>
    <row r="16747" spans="43:44" x14ac:dyDescent="0.25">
      <c r="AQ16747" s="1026"/>
      <c r="AR16747" s="1027"/>
    </row>
    <row r="16748" spans="43:44" x14ac:dyDescent="0.25">
      <c r="AQ16748" s="1026"/>
      <c r="AR16748" s="1027"/>
    </row>
    <row r="16749" spans="43:44" x14ac:dyDescent="0.25">
      <c r="AQ16749" s="1026"/>
      <c r="AR16749" s="1027"/>
    </row>
    <row r="16750" spans="43:44" x14ac:dyDescent="0.25">
      <c r="AQ16750" s="1026"/>
      <c r="AR16750" s="1027"/>
    </row>
    <row r="16751" spans="43:44" x14ac:dyDescent="0.25">
      <c r="AQ16751" s="1026"/>
      <c r="AR16751" s="1027"/>
    </row>
    <row r="16752" spans="43:44" x14ac:dyDescent="0.25">
      <c r="AQ16752" s="1026"/>
      <c r="AR16752" s="1027"/>
    </row>
    <row r="16753" spans="43:44" x14ac:dyDescent="0.25">
      <c r="AQ16753" s="1026"/>
      <c r="AR16753" s="1027"/>
    </row>
    <row r="16754" spans="43:44" x14ac:dyDescent="0.25">
      <c r="AQ16754" s="1026"/>
      <c r="AR16754" s="1027"/>
    </row>
    <row r="16755" spans="43:44" x14ac:dyDescent="0.25">
      <c r="AQ16755" s="1026"/>
      <c r="AR16755" s="1027"/>
    </row>
    <row r="16756" spans="43:44" x14ac:dyDescent="0.25">
      <c r="AQ16756" s="1026"/>
      <c r="AR16756" s="1027"/>
    </row>
    <row r="16757" spans="43:44" x14ac:dyDescent="0.25">
      <c r="AQ16757" s="1026"/>
      <c r="AR16757" s="1027"/>
    </row>
    <row r="16758" spans="43:44" x14ac:dyDescent="0.25">
      <c r="AQ16758" s="1026"/>
      <c r="AR16758" s="1027"/>
    </row>
    <row r="16759" spans="43:44" x14ac:dyDescent="0.25">
      <c r="AQ16759" s="1026"/>
      <c r="AR16759" s="1027"/>
    </row>
    <row r="16760" spans="43:44" x14ac:dyDescent="0.25">
      <c r="AQ16760" s="1026"/>
      <c r="AR16760" s="1027"/>
    </row>
    <row r="16761" spans="43:44" x14ac:dyDescent="0.25">
      <c r="AQ16761" s="1026"/>
      <c r="AR16761" s="1027"/>
    </row>
    <row r="16762" spans="43:44" x14ac:dyDescent="0.25">
      <c r="AQ16762" s="1026"/>
      <c r="AR16762" s="1027"/>
    </row>
    <row r="16763" spans="43:44" x14ac:dyDescent="0.25">
      <c r="AQ16763" s="1026"/>
      <c r="AR16763" s="1027"/>
    </row>
    <row r="16764" spans="43:44" x14ac:dyDescent="0.25">
      <c r="AQ16764" s="1026"/>
      <c r="AR16764" s="1027"/>
    </row>
    <row r="16765" spans="43:44" x14ac:dyDescent="0.25">
      <c r="AQ16765" s="1026"/>
      <c r="AR16765" s="1027"/>
    </row>
    <row r="16766" spans="43:44" x14ac:dyDescent="0.25">
      <c r="AQ16766" s="1026"/>
      <c r="AR16766" s="1027"/>
    </row>
    <row r="16767" spans="43:44" x14ac:dyDescent="0.25">
      <c r="AQ16767" s="1026"/>
      <c r="AR16767" s="1027"/>
    </row>
    <row r="16768" spans="43:44" x14ac:dyDescent="0.25">
      <c r="AQ16768" s="1026"/>
      <c r="AR16768" s="1027"/>
    </row>
    <row r="16769" spans="43:44" x14ac:dyDescent="0.25">
      <c r="AQ16769" s="1026"/>
      <c r="AR16769" s="1027"/>
    </row>
    <row r="16770" spans="43:44" x14ac:dyDescent="0.25">
      <c r="AQ16770" s="1026"/>
      <c r="AR16770" s="1027"/>
    </row>
    <row r="16771" spans="43:44" x14ac:dyDescent="0.25">
      <c r="AQ16771" s="1026"/>
      <c r="AR16771" s="1027"/>
    </row>
    <row r="16772" spans="43:44" x14ac:dyDescent="0.25">
      <c r="AQ16772" s="1026"/>
      <c r="AR16772" s="1027"/>
    </row>
    <row r="16773" spans="43:44" x14ac:dyDescent="0.25">
      <c r="AQ16773" s="1026"/>
      <c r="AR16773" s="1027"/>
    </row>
    <row r="16774" spans="43:44" x14ac:dyDescent="0.25">
      <c r="AQ16774" s="1026"/>
      <c r="AR16774" s="1027"/>
    </row>
    <row r="16775" spans="43:44" x14ac:dyDescent="0.25">
      <c r="AQ16775" s="1026"/>
      <c r="AR16775" s="1027"/>
    </row>
    <row r="16776" spans="43:44" x14ac:dyDescent="0.25">
      <c r="AQ16776" s="1026"/>
      <c r="AR16776" s="1027"/>
    </row>
    <row r="16777" spans="43:44" x14ac:dyDescent="0.25">
      <c r="AQ16777" s="1026"/>
      <c r="AR16777" s="1027"/>
    </row>
    <row r="16778" spans="43:44" x14ac:dyDescent="0.25">
      <c r="AQ16778" s="1026"/>
      <c r="AR16778" s="1027"/>
    </row>
    <row r="16779" spans="43:44" x14ac:dyDescent="0.25">
      <c r="AQ16779" s="1026"/>
      <c r="AR16779" s="1027"/>
    </row>
    <row r="16780" spans="43:44" x14ac:dyDescent="0.25">
      <c r="AQ16780" s="1026"/>
      <c r="AR16780" s="1027"/>
    </row>
    <row r="16781" spans="43:44" x14ac:dyDescent="0.25">
      <c r="AQ16781" s="1026"/>
      <c r="AR16781" s="1027"/>
    </row>
    <row r="16782" spans="43:44" x14ac:dyDescent="0.25">
      <c r="AQ16782" s="1026"/>
      <c r="AR16782" s="1027"/>
    </row>
    <row r="16783" spans="43:44" x14ac:dyDescent="0.25">
      <c r="AQ16783" s="1026"/>
      <c r="AR16783" s="1027"/>
    </row>
    <row r="16784" spans="43:44" x14ac:dyDescent="0.25">
      <c r="AQ16784" s="1026"/>
      <c r="AR16784" s="1027"/>
    </row>
    <row r="16785" spans="43:44" x14ac:dyDescent="0.25">
      <c r="AQ16785" s="1026"/>
      <c r="AR16785" s="1027"/>
    </row>
    <row r="16786" spans="43:44" x14ac:dyDescent="0.25">
      <c r="AQ16786" s="1026"/>
      <c r="AR16786" s="1027"/>
    </row>
    <row r="16787" spans="43:44" x14ac:dyDescent="0.25">
      <c r="AQ16787" s="1026"/>
      <c r="AR16787" s="1027"/>
    </row>
    <row r="16788" spans="43:44" x14ac:dyDescent="0.25">
      <c r="AQ16788" s="1026"/>
      <c r="AR16788" s="1027"/>
    </row>
    <row r="16789" spans="43:44" x14ac:dyDescent="0.25">
      <c r="AQ16789" s="1026"/>
      <c r="AR16789" s="1027"/>
    </row>
    <row r="16790" spans="43:44" x14ac:dyDescent="0.25">
      <c r="AQ16790" s="1026"/>
      <c r="AR16790" s="1027"/>
    </row>
    <row r="16791" spans="43:44" x14ac:dyDescent="0.25">
      <c r="AQ16791" s="1026"/>
      <c r="AR16791" s="1027"/>
    </row>
    <row r="16792" spans="43:44" x14ac:dyDescent="0.25">
      <c r="AQ16792" s="1026"/>
      <c r="AR16792" s="1027"/>
    </row>
    <row r="16793" spans="43:44" x14ac:dyDescent="0.25">
      <c r="AQ16793" s="1026"/>
      <c r="AR16793" s="1027"/>
    </row>
    <row r="16794" spans="43:44" x14ac:dyDescent="0.25">
      <c r="AQ16794" s="1026"/>
      <c r="AR16794" s="1027"/>
    </row>
    <row r="16795" spans="43:44" x14ac:dyDescent="0.25">
      <c r="AQ16795" s="1026"/>
      <c r="AR16795" s="1027"/>
    </row>
    <row r="16796" spans="43:44" x14ac:dyDescent="0.25">
      <c r="AQ16796" s="1026"/>
      <c r="AR16796" s="1027"/>
    </row>
    <row r="16797" spans="43:44" x14ac:dyDescent="0.25">
      <c r="AQ16797" s="1026"/>
      <c r="AR16797" s="1027"/>
    </row>
    <row r="16798" spans="43:44" x14ac:dyDescent="0.25">
      <c r="AQ16798" s="1026"/>
      <c r="AR16798" s="1027"/>
    </row>
    <row r="16799" spans="43:44" x14ac:dyDescent="0.25">
      <c r="AQ16799" s="1026"/>
      <c r="AR16799" s="1027"/>
    </row>
    <row r="16800" spans="43:44" x14ac:dyDescent="0.25">
      <c r="AQ16800" s="1026"/>
      <c r="AR16800" s="1027"/>
    </row>
    <row r="16801" spans="43:44" x14ac:dyDescent="0.25">
      <c r="AQ16801" s="1026"/>
      <c r="AR16801" s="1027"/>
    </row>
    <row r="16802" spans="43:44" x14ac:dyDescent="0.25">
      <c r="AQ16802" s="1026"/>
      <c r="AR16802" s="1027"/>
    </row>
    <row r="16803" spans="43:44" x14ac:dyDescent="0.25">
      <c r="AQ16803" s="1026"/>
      <c r="AR16803" s="1027"/>
    </row>
    <row r="16804" spans="43:44" x14ac:dyDescent="0.25">
      <c r="AQ16804" s="1026"/>
      <c r="AR16804" s="1027"/>
    </row>
    <row r="16805" spans="43:44" x14ac:dyDescent="0.25">
      <c r="AQ16805" s="1026"/>
      <c r="AR16805" s="1027"/>
    </row>
    <row r="16806" spans="43:44" x14ac:dyDescent="0.25">
      <c r="AQ16806" s="1026"/>
      <c r="AR16806" s="1027"/>
    </row>
    <row r="16807" spans="43:44" x14ac:dyDescent="0.25">
      <c r="AQ16807" s="1026"/>
      <c r="AR16807" s="1027"/>
    </row>
    <row r="16808" spans="43:44" x14ac:dyDescent="0.25">
      <c r="AQ16808" s="1026"/>
      <c r="AR16808" s="1027"/>
    </row>
    <row r="16809" spans="43:44" x14ac:dyDescent="0.25">
      <c r="AQ16809" s="1026"/>
      <c r="AR16809" s="1027"/>
    </row>
    <row r="16810" spans="43:44" x14ac:dyDescent="0.25">
      <c r="AQ16810" s="1026"/>
      <c r="AR16810" s="1027"/>
    </row>
    <row r="16811" spans="43:44" x14ac:dyDescent="0.25">
      <c r="AQ16811" s="1026"/>
      <c r="AR16811" s="1027"/>
    </row>
    <row r="16812" spans="43:44" x14ac:dyDescent="0.25">
      <c r="AQ16812" s="1026"/>
      <c r="AR16812" s="1027"/>
    </row>
    <row r="16813" spans="43:44" x14ac:dyDescent="0.25">
      <c r="AQ16813" s="1026"/>
      <c r="AR16813" s="1027"/>
    </row>
    <row r="16814" spans="43:44" x14ac:dyDescent="0.25">
      <c r="AQ16814" s="1026"/>
      <c r="AR16814" s="1027"/>
    </row>
    <row r="16815" spans="43:44" x14ac:dyDescent="0.25">
      <c r="AQ16815" s="1026"/>
      <c r="AR16815" s="1027"/>
    </row>
    <row r="16816" spans="43:44" x14ac:dyDescent="0.25">
      <c r="AQ16816" s="1026"/>
      <c r="AR16816" s="1027"/>
    </row>
    <row r="16817" spans="43:44" x14ac:dyDescent="0.25">
      <c r="AQ16817" s="1026"/>
      <c r="AR16817" s="1027"/>
    </row>
    <row r="16818" spans="43:44" x14ac:dyDescent="0.25">
      <c r="AQ16818" s="1026"/>
      <c r="AR16818" s="1027"/>
    </row>
    <row r="16819" spans="43:44" x14ac:dyDescent="0.25">
      <c r="AQ16819" s="1026"/>
      <c r="AR16819" s="1027"/>
    </row>
    <row r="16820" spans="43:44" x14ac:dyDescent="0.25">
      <c r="AQ16820" s="1026"/>
      <c r="AR16820" s="1027"/>
    </row>
    <row r="16821" spans="43:44" x14ac:dyDescent="0.25">
      <c r="AQ16821" s="1026"/>
      <c r="AR16821" s="1027"/>
    </row>
    <row r="16822" spans="43:44" x14ac:dyDescent="0.25">
      <c r="AQ16822" s="1026"/>
      <c r="AR16822" s="1027"/>
    </row>
    <row r="16823" spans="43:44" x14ac:dyDescent="0.25">
      <c r="AQ16823" s="1026"/>
      <c r="AR16823" s="1027"/>
    </row>
    <row r="16824" spans="43:44" x14ac:dyDescent="0.25">
      <c r="AQ16824" s="1026"/>
      <c r="AR16824" s="1027"/>
    </row>
    <row r="16825" spans="43:44" x14ac:dyDescent="0.25">
      <c r="AQ16825" s="1026"/>
      <c r="AR16825" s="1027"/>
    </row>
    <row r="16826" spans="43:44" x14ac:dyDescent="0.25">
      <c r="AQ16826" s="1026"/>
      <c r="AR16826" s="1027"/>
    </row>
    <row r="16827" spans="43:44" x14ac:dyDescent="0.25">
      <c r="AQ16827" s="1026"/>
      <c r="AR16827" s="1027"/>
    </row>
    <row r="16828" spans="43:44" x14ac:dyDescent="0.25">
      <c r="AQ16828" s="1026"/>
      <c r="AR16828" s="1027"/>
    </row>
    <row r="16829" spans="43:44" x14ac:dyDescent="0.25">
      <c r="AQ16829" s="1026"/>
      <c r="AR16829" s="1027"/>
    </row>
    <row r="16830" spans="43:44" x14ac:dyDescent="0.25">
      <c r="AQ16830" s="1026"/>
      <c r="AR16830" s="1027"/>
    </row>
    <row r="16831" spans="43:44" x14ac:dyDescent="0.25">
      <c r="AQ16831" s="1026"/>
      <c r="AR16831" s="1027"/>
    </row>
    <row r="16832" spans="43:44" x14ac:dyDescent="0.25">
      <c r="AQ16832" s="1026"/>
      <c r="AR16832" s="1027"/>
    </row>
    <row r="16833" spans="43:44" x14ac:dyDescent="0.25">
      <c r="AQ16833" s="1026"/>
      <c r="AR16833" s="1027"/>
    </row>
    <row r="16834" spans="43:44" x14ac:dyDescent="0.25">
      <c r="AQ16834" s="1026"/>
      <c r="AR16834" s="1027"/>
    </row>
    <row r="16835" spans="43:44" x14ac:dyDescent="0.25">
      <c r="AQ16835" s="1026"/>
      <c r="AR16835" s="1027"/>
    </row>
    <row r="16836" spans="43:44" x14ac:dyDescent="0.25">
      <c r="AQ16836" s="1026"/>
      <c r="AR16836" s="1027"/>
    </row>
    <row r="16837" spans="43:44" x14ac:dyDescent="0.25">
      <c r="AQ16837" s="1026"/>
      <c r="AR16837" s="1027"/>
    </row>
    <row r="16838" spans="43:44" x14ac:dyDescent="0.25">
      <c r="AQ16838" s="1026"/>
      <c r="AR16838" s="1027"/>
    </row>
    <row r="16839" spans="43:44" x14ac:dyDescent="0.25">
      <c r="AQ16839" s="1026"/>
      <c r="AR16839" s="1027"/>
    </row>
    <row r="16840" spans="43:44" x14ac:dyDescent="0.25">
      <c r="AQ16840" s="1026"/>
      <c r="AR16840" s="1027"/>
    </row>
    <row r="16841" spans="43:44" x14ac:dyDescent="0.25">
      <c r="AQ16841" s="1026"/>
      <c r="AR16841" s="1027"/>
    </row>
    <row r="16842" spans="43:44" x14ac:dyDescent="0.25">
      <c r="AQ16842" s="1026"/>
      <c r="AR16842" s="1027"/>
    </row>
    <row r="16843" spans="43:44" x14ac:dyDescent="0.25">
      <c r="AQ16843" s="1026"/>
      <c r="AR16843" s="1027"/>
    </row>
    <row r="16844" spans="43:44" x14ac:dyDescent="0.25">
      <c r="AQ16844" s="1026"/>
      <c r="AR16844" s="1027"/>
    </row>
    <row r="16845" spans="43:44" x14ac:dyDescent="0.25">
      <c r="AQ16845" s="1026"/>
      <c r="AR16845" s="1027"/>
    </row>
    <row r="16846" spans="43:44" x14ac:dyDescent="0.25">
      <c r="AQ16846" s="1026"/>
      <c r="AR16846" s="1027"/>
    </row>
    <row r="16847" spans="43:44" x14ac:dyDescent="0.25">
      <c r="AQ16847" s="1026"/>
      <c r="AR16847" s="1027"/>
    </row>
    <row r="16848" spans="43:44" x14ac:dyDescent="0.25">
      <c r="AQ16848" s="1026"/>
      <c r="AR16848" s="1027"/>
    </row>
    <row r="16849" spans="43:44" x14ac:dyDescent="0.25">
      <c r="AQ16849" s="1026"/>
      <c r="AR16849" s="1027"/>
    </row>
    <row r="16850" spans="43:44" x14ac:dyDescent="0.25">
      <c r="AQ16850" s="1026"/>
      <c r="AR16850" s="1027"/>
    </row>
    <row r="16851" spans="43:44" x14ac:dyDescent="0.25">
      <c r="AQ16851" s="1026"/>
      <c r="AR16851" s="1027"/>
    </row>
    <row r="16852" spans="43:44" x14ac:dyDescent="0.25">
      <c r="AQ16852" s="1026"/>
      <c r="AR16852" s="1027"/>
    </row>
    <row r="16853" spans="43:44" x14ac:dyDescent="0.25">
      <c r="AQ16853" s="1026"/>
      <c r="AR16853" s="1027"/>
    </row>
    <row r="16854" spans="43:44" x14ac:dyDescent="0.25">
      <c r="AQ16854" s="1026"/>
      <c r="AR16854" s="1027"/>
    </row>
    <row r="16855" spans="43:44" x14ac:dyDescent="0.25">
      <c r="AQ16855" s="1026"/>
      <c r="AR16855" s="1027"/>
    </row>
    <row r="16856" spans="43:44" x14ac:dyDescent="0.25">
      <c r="AQ16856" s="1026"/>
      <c r="AR16856" s="1027"/>
    </row>
    <row r="16857" spans="43:44" x14ac:dyDescent="0.25">
      <c r="AQ16857" s="1026"/>
      <c r="AR16857" s="1027"/>
    </row>
    <row r="16858" spans="43:44" x14ac:dyDescent="0.25">
      <c r="AQ16858" s="1026"/>
      <c r="AR16858" s="1027"/>
    </row>
    <row r="16859" spans="43:44" x14ac:dyDescent="0.25">
      <c r="AQ16859" s="1026"/>
      <c r="AR16859" s="1027"/>
    </row>
    <row r="16860" spans="43:44" x14ac:dyDescent="0.25">
      <c r="AQ16860" s="1026"/>
      <c r="AR16860" s="1027"/>
    </row>
    <row r="16861" spans="43:44" x14ac:dyDescent="0.25">
      <c r="AQ16861" s="1026"/>
      <c r="AR16861" s="1027"/>
    </row>
    <row r="16862" spans="43:44" x14ac:dyDescent="0.25">
      <c r="AQ16862" s="1026"/>
      <c r="AR16862" s="1027"/>
    </row>
    <row r="16863" spans="43:44" x14ac:dyDescent="0.25">
      <c r="AQ16863" s="1026"/>
      <c r="AR16863" s="1027"/>
    </row>
    <row r="16864" spans="43:44" x14ac:dyDescent="0.25">
      <c r="AQ16864" s="1026"/>
      <c r="AR16864" s="1027"/>
    </row>
    <row r="16865" spans="43:44" x14ac:dyDescent="0.25">
      <c r="AQ16865" s="1026"/>
      <c r="AR16865" s="1027"/>
    </row>
    <row r="16866" spans="43:44" x14ac:dyDescent="0.25">
      <c r="AQ16866" s="1026"/>
      <c r="AR16866" s="1027"/>
    </row>
    <row r="16867" spans="43:44" x14ac:dyDescent="0.25">
      <c r="AQ16867" s="1026"/>
      <c r="AR16867" s="1027"/>
    </row>
    <row r="16868" spans="43:44" x14ac:dyDescent="0.25">
      <c r="AQ16868" s="1026"/>
      <c r="AR16868" s="1027"/>
    </row>
    <row r="16869" spans="43:44" x14ac:dyDescent="0.25">
      <c r="AQ16869" s="1026"/>
      <c r="AR16869" s="1027"/>
    </row>
    <row r="16870" spans="43:44" x14ac:dyDescent="0.25">
      <c r="AQ16870" s="1026"/>
      <c r="AR16870" s="1027"/>
    </row>
    <row r="16871" spans="43:44" x14ac:dyDescent="0.25">
      <c r="AQ16871" s="1026"/>
      <c r="AR16871" s="1027"/>
    </row>
    <row r="16872" spans="43:44" x14ac:dyDescent="0.25">
      <c r="AQ16872" s="1026"/>
      <c r="AR16872" s="1027"/>
    </row>
    <row r="16873" spans="43:44" x14ac:dyDescent="0.25">
      <c r="AQ16873" s="1026"/>
      <c r="AR16873" s="1027"/>
    </row>
    <row r="16874" spans="43:44" x14ac:dyDescent="0.25">
      <c r="AQ16874" s="1026"/>
      <c r="AR16874" s="1027"/>
    </row>
    <row r="16875" spans="43:44" x14ac:dyDescent="0.25">
      <c r="AQ16875" s="1026"/>
      <c r="AR16875" s="1027"/>
    </row>
    <row r="16876" spans="43:44" x14ac:dyDescent="0.25">
      <c r="AQ16876" s="1026"/>
      <c r="AR16876" s="1027"/>
    </row>
    <row r="16877" spans="43:44" x14ac:dyDescent="0.25">
      <c r="AQ16877" s="1026"/>
      <c r="AR16877" s="1027"/>
    </row>
    <row r="16878" spans="43:44" x14ac:dyDescent="0.25">
      <c r="AQ16878" s="1026"/>
      <c r="AR16878" s="1027"/>
    </row>
    <row r="16879" spans="43:44" x14ac:dyDescent="0.25">
      <c r="AQ16879" s="1026"/>
      <c r="AR16879" s="1027"/>
    </row>
    <row r="16880" spans="43:44" x14ac:dyDescent="0.25">
      <c r="AQ16880" s="1026"/>
      <c r="AR16880" s="1027"/>
    </row>
    <row r="16881" spans="43:44" x14ac:dyDescent="0.25">
      <c r="AQ16881" s="1026"/>
      <c r="AR16881" s="1027"/>
    </row>
    <row r="16882" spans="43:44" x14ac:dyDescent="0.25">
      <c r="AQ16882" s="1026"/>
      <c r="AR16882" s="1027"/>
    </row>
    <row r="16883" spans="43:44" x14ac:dyDescent="0.25">
      <c r="AQ16883" s="1026"/>
      <c r="AR16883" s="1027"/>
    </row>
    <row r="16884" spans="43:44" x14ac:dyDescent="0.25">
      <c r="AQ16884" s="1026"/>
      <c r="AR16884" s="1027"/>
    </row>
    <row r="16885" spans="43:44" x14ac:dyDescent="0.25">
      <c r="AQ16885" s="1026"/>
      <c r="AR16885" s="1027"/>
    </row>
    <row r="16886" spans="43:44" x14ac:dyDescent="0.25">
      <c r="AQ16886" s="1026"/>
      <c r="AR16886" s="1027"/>
    </row>
    <row r="16887" spans="43:44" x14ac:dyDescent="0.25">
      <c r="AQ16887" s="1026"/>
      <c r="AR16887" s="1027"/>
    </row>
    <row r="16888" spans="43:44" x14ac:dyDescent="0.25">
      <c r="AQ16888" s="1026"/>
      <c r="AR16888" s="1027"/>
    </row>
    <row r="16889" spans="43:44" x14ac:dyDescent="0.25">
      <c r="AQ16889" s="1026"/>
      <c r="AR16889" s="1027"/>
    </row>
    <row r="16890" spans="43:44" x14ac:dyDescent="0.25">
      <c r="AQ16890" s="1026"/>
      <c r="AR16890" s="1027"/>
    </row>
    <row r="16891" spans="43:44" x14ac:dyDescent="0.25">
      <c r="AQ16891" s="1026"/>
      <c r="AR16891" s="1027"/>
    </row>
    <row r="16892" spans="43:44" x14ac:dyDescent="0.25">
      <c r="AQ16892" s="1026"/>
      <c r="AR16892" s="1027"/>
    </row>
    <row r="16893" spans="43:44" x14ac:dyDescent="0.25">
      <c r="AQ16893" s="1026"/>
      <c r="AR16893" s="1027"/>
    </row>
    <row r="16894" spans="43:44" x14ac:dyDescent="0.25">
      <c r="AQ16894" s="1026"/>
      <c r="AR16894" s="1027"/>
    </row>
    <row r="16895" spans="43:44" x14ac:dyDescent="0.25">
      <c r="AQ16895" s="1026"/>
      <c r="AR16895" s="1027"/>
    </row>
    <row r="16896" spans="43:44" x14ac:dyDescent="0.25">
      <c r="AQ16896" s="1026"/>
      <c r="AR16896" s="1027"/>
    </row>
    <row r="16897" spans="43:44" x14ac:dyDescent="0.25">
      <c r="AQ16897" s="1026"/>
      <c r="AR16897" s="1027"/>
    </row>
    <row r="16898" spans="43:44" x14ac:dyDescent="0.25">
      <c r="AQ16898" s="1026"/>
      <c r="AR16898" s="1027"/>
    </row>
    <row r="16899" spans="43:44" x14ac:dyDescent="0.25">
      <c r="AQ16899" s="1026"/>
      <c r="AR16899" s="1027"/>
    </row>
    <row r="16900" spans="43:44" x14ac:dyDescent="0.25">
      <c r="AQ16900" s="1026"/>
      <c r="AR16900" s="1027"/>
    </row>
    <row r="16901" spans="43:44" x14ac:dyDescent="0.25">
      <c r="AQ16901" s="1026"/>
      <c r="AR16901" s="1027"/>
    </row>
    <row r="16902" spans="43:44" x14ac:dyDescent="0.25">
      <c r="AQ16902" s="1026"/>
      <c r="AR16902" s="1027"/>
    </row>
    <row r="16903" spans="43:44" x14ac:dyDescent="0.25">
      <c r="AQ16903" s="1026"/>
      <c r="AR16903" s="1027"/>
    </row>
    <row r="16904" spans="43:44" x14ac:dyDescent="0.25">
      <c r="AQ16904" s="1026"/>
      <c r="AR16904" s="1027"/>
    </row>
    <row r="16905" spans="43:44" x14ac:dyDescent="0.25">
      <c r="AQ16905" s="1026"/>
      <c r="AR16905" s="1027"/>
    </row>
    <row r="16906" spans="43:44" x14ac:dyDescent="0.25">
      <c r="AQ16906" s="1026"/>
      <c r="AR16906" s="1027"/>
    </row>
    <row r="16907" spans="43:44" x14ac:dyDescent="0.25">
      <c r="AQ16907" s="1026"/>
      <c r="AR16907" s="1027"/>
    </row>
    <row r="16908" spans="43:44" x14ac:dyDescent="0.25">
      <c r="AQ16908" s="1026"/>
      <c r="AR16908" s="1027"/>
    </row>
    <row r="16909" spans="43:44" x14ac:dyDescent="0.25">
      <c r="AQ16909" s="1026"/>
      <c r="AR16909" s="1027"/>
    </row>
    <row r="16910" spans="43:44" x14ac:dyDescent="0.25">
      <c r="AQ16910" s="1026"/>
      <c r="AR16910" s="1027"/>
    </row>
    <row r="16911" spans="43:44" x14ac:dyDescent="0.25">
      <c r="AQ16911" s="1026"/>
      <c r="AR16911" s="1027"/>
    </row>
    <row r="16912" spans="43:44" x14ac:dyDescent="0.25">
      <c r="AQ16912" s="1026"/>
      <c r="AR16912" s="1027"/>
    </row>
    <row r="16913" spans="43:44" x14ac:dyDescent="0.25">
      <c r="AQ16913" s="1026"/>
      <c r="AR16913" s="1027"/>
    </row>
    <row r="16914" spans="43:44" x14ac:dyDescent="0.25">
      <c r="AQ16914" s="1026"/>
      <c r="AR16914" s="1027"/>
    </row>
    <row r="16915" spans="43:44" x14ac:dyDescent="0.25">
      <c r="AQ16915" s="1026"/>
      <c r="AR16915" s="1027"/>
    </row>
    <row r="16916" spans="43:44" x14ac:dyDescent="0.25">
      <c r="AQ16916" s="1026"/>
      <c r="AR16916" s="1027"/>
    </row>
    <row r="16917" spans="43:44" x14ac:dyDescent="0.25">
      <c r="AQ16917" s="1026"/>
      <c r="AR16917" s="1027"/>
    </row>
    <row r="16918" spans="43:44" x14ac:dyDescent="0.25">
      <c r="AQ16918" s="1026"/>
      <c r="AR16918" s="1027"/>
    </row>
    <row r="16919" spans="43:44" x14ac:dyDescent="0.25">
      <c r="AQ16919" s="1026"/>
      <c r="AR16919" s="1027"/>
    </row>
    <row r="16920" spans="43:44" x14ac:dyDescent="0.25">
      <c r="AQ16920" s="1026"/>
      <c r="AR16920" s="1027"/>
    </row>
    <row r="16921" spans="43:44" x14ac:dyDescent="0.25">
      <c r="AQ16921" s="1026"/>
      <c r="AR16921" s="1027"/>
    </row>
    <row r="16922" spans="43:44" x14ac:dyDescent="0.25">
      <c r="AQ16922" s="1026"/>
      <c r="AR16922" s="1027"/>
    </row>
    <row r="16923" spans="43:44" x14ac:dyDescent="0.25">
      <c r="AQ16923" s="1026"/>
      <c r="AR16923" s="1027"/>
    </row>
    <row r="16924" spans="43:44" x14ac:dyDescent="0.25">
      <c r="AQ16924" s="1026"/>
      <c r="AR16924" s="1027"/>
    </row>
    <row r="16925" spans="43:44" x14ac:dyDescent="0.25">
      <c r="AQ16925" s="1026"/>
      <c r="AR16925" s="1027"/>
    </row>
    <row r="16926" spans="43:44" x14ac:dyDescent="0.25">
      <c r="AQ16926" s="1026"/>
      <c r="AR16926" s="1027"/>
    </row>
    <row r="16927" spans="43:44" x14ac:dyDescent="0.25">
      <c r="AQ16927" s="1026"/>
      <c r="AR16927" s="1027"/>
    </row>
    <row r="16928" spans="43:44" x14ac:dyDescent="0.25">
      <c r="AQ16928" s="1026"/>
      <c r="AR16928" s="1027"/>
    </row>
    <row r="16929" spans="43:44" x14ac:dyDescent="0.25">
      <c r="AQ16929" s="1026"/>
      <c r="AR16929" s="1027"/>
    </row>
    <row r="16930" spans="43:44" x14ac:dyDescent="0.25">
      <c r="AQ16930" s="1026"/>
      <c r="AR16930" s="1027"/>
    </row>
    <row r="16931" spans="43:44" x14ac:dyDescent="0.25">
      <c r="AQ16931" s="1026"/>
      <c r="AR16931" s="1027"/>
    </row>
    <row r="16932" spans="43:44" x14ac:dyDescent="0.25">
      <c r="AQ16932" s="1026"/>
      <c r="AR16932" s="1027"/>
    </row>
    <row r="16933" spans="43:44" x14ac:dyDescent="0.25">
      <c r="AQ16933" s="1026"/>
      <c r="AR16933" s="1027"/>
    </row>
    <row r="16934" spans="43:44" x14ac:dyDescent="0.25">
      <c r="AQ16934" s="1026"/>
      <c r="AR16934" s="1027"/>
    </row>
    <row r="16935" spans="43:44" x14ac:dyDescent="0.25">
      <c r="AQ16935" s="1026"/>
      <c r="AR16935" s="1027"/>
    </row>
    <row r="16936" spans="43:44" x14ac:dyDescent="0.25">
      <c r="AQ16936" s="1026"/>
      <c r="AR16936" s="1027"/>
    </row>
    <row r="16937" spans="43:44" x14ac:dyDescent="0.25">
      <c r="AQ16937" s="1026"/>
      <c r="AR16937" s="1027"/>
    </row>
    <row r="16938" spans="43:44" x14ac:dyDescent="0.25">
      <c r="AQ16938" s="1026"/>
      <c r="AR16938" s="1027"/>
    </row>
    <row r="16939" spans="43:44" x14ac:dyDescent="0.25">
      <c r="AQ16939" s="1026"/>
      <c r="AR16939" s="1027"/>
    </row>
    <row r="16940" spans="43:44" x14ac:dyDescent="0.25">
      <c r="AQ16940" s="1026"/>
      <c r="AR16940" s="1027"/>
    </row>
    <row r="16941" spans="43:44" x14ac:dyDescent="0.25">
      <c r="AQ16941" s="1026"/>
      <c r="AR16941" s="1027"/>
    </row>
    <row r="16942" spans="43:44" x14ac:dyDescent="0.25">
      <c r="AQ16942" s="1026"/>
      <c r="AR16942" s="1027"/>
    </row>
    <row r="16943" spans="43:44" x14ac:dyDescent="0.25">
      <c r="AQ16943" s="1026"/>
      <c r="AR16943" s="1027"/>
    </row>
    <row r="16944" spans="43:44" x14ac:dyDescent="0.25">
      <c r="AQ16944" s="1026"/>
      <c r="AR16944" s="1027"/>
    </row>
    <row r="16945" spans="43:44" x14ac:dyDescent="0.25">
      <c r="AQ16945" s="1026"/>
      <c r="AR16945" s="1027"/>
    </row>
    <row r="16946" spans="43:44" x14ac:dyDescent="0.25">
      <c r="AQ16946" s="1026"/>
      <c r="AR16946" s="1027"/>
    </row>
    <row r="16947" spans="43:44" x14ac:dyDescent="0.25">
      <c r="AQ16947" s="1026"/>
      <c r="AR16947" s="1027"/>
    </row>
    <row r="16948" spans="43:44" x14ac:dyDescent="0.25">
      <c r="AQ16948" s="1026"/>
      <c r="AR16948" s="1027"/>
    </row>
    <row r="16949" spans="43:44" x14ac:dyDescent="0.25">
      <c r="AQ16949" s="1026"/>
      <c r="AR16949" s="1027"/>
    </row>
    <row r="16950" spans="43:44" x14ac:dyDescent="0.25">
      <c r="AQ16950" s="1026"/>
      <c r="AR16950" s="1027"/>
    </row>
    <row r="16951" spans="43:44" x14ac:dyDescent="0.25">
      <c r="AQ16951" s="1026"/>
      <c r="AR16951" s="1027"/>
    </row>
    <row r="16952" spans="43:44" x14ac:dyDescent="0.25">
      <c r="AQ16952" s="1026"/>
      <c r="AR16952" s="1027"/>
    </row>
    <row r="16953" spans="43:44" x14ac:dyDescent="0.25">
      <c r="AQ16953" s="1026"/>
      <c r="AR16953" s="1027"/>
    </row>
    <row r="16954" spans="43:44" x14ac:dyDescent="0.25">
      <c r="AQ16954" s="1026"/>
      <c r="AR16954" s="1027"/>
    </row>
    <row r="16955" spans="43:44" x14ac:dyDescent="0.25">
      <c r="AQ16955" s="1026"/>
      <c r="AR16955" s="1027"/>
    </row>
    <row r="16956" spans="43:44" x14ac:dyDescent="0.25">
      <c r="AQ16956" s="1026"/>
      <c r="AR16956" s="1027"/>
    </row>
    <row r="16957" spans="43:44" x14ac:dyDescent="0.25">
      <c r="AQ16957" s="1026"/>
      <c r="AR16957" s="1027"/>
    </row>
    <row r="16958" spans="43:44" x14ac:dyDescent="0.25">
      <c r="AQ16958" s="1026"/>
      <c r="AR16958" s="1027"/>
    </row>
    <row r="16959" spans="43:44" x14ac:dyDescent="0.25">
      <c r="AQ16959" s="1026"/>
      <c r="AR16959" s="1027"/>
    </row>
    <row r="16960" spans="43:44" x14ac:dyDescent="0.25">
      <c r="AQ16960" s="1026"/>
      <c r="AR16960" s="1027"/>
    </row>
    <row r="16961" spans="43:44" x14ac:dyDescent="0.25">
      <c r="AQ16961" s="1026"/>
      <c r="AR16961" s="1027"/>
    </row>
    <row r="16962" spans="43:44" x14ac:dyDescent="0.25">
      <c r="AQ16962" s="1026"/>
      <c r="AR16962" s="1027"/>
    </row>
    <row r="16963" spans="43:44" x14ac:dyDescent="0.25">
      <c r="AQ16963" s="1026"/>
      <c r="AR16963" s="1027"/>
    </row>
    <row r="16964" spans="43:44" x14ac:dyDescent="0.25">
      <c r="AQ16964" s="1026"/>
      <c r="AR16964" s="1027"/>
    </row>
    <row r="16965" spans="43:44" x14ac:dyDescent="0.25">
      <c r="AQ16965" s="1026"/>
      <c r="AR16965" s="1027"/>
    </row>
    <row r="16966" spans="43:44" x14ac:dyDescent="0.25">
      <c r="AQ16966" s="1026"/>
      <c r="AR16966" s="1027"/>
    </row>
    <row r="16967" spans="43:44" x14ac:dyDescent="0.25">
      <c r="AQ16967" s="1026"/>
      <c r="AR16967" s="1027"/>
    </row>
    <row r="16968" spans="43:44" x14ac:dyDescent="0.25">
      <c r="AQ16968" s="1026"/>
      <c r="AR16968" s="1027"/>
    </row>
    <row r="16969" spans="43:44" x14ac:dyDescent="0.25">
      <c r="AQ16969" s="1026"/>
      <c r="AR16969" s="1027"/>
    </row>
    <row r="16970" spans="43:44" x14ac:dyDescent="0.25">
      <c r="AQ16970" s="1026"/>
      <c r="AR16970" s="1027"/>
    </row>
    <row r="16971" spans="43:44" x14ac:dyDescent="0.25">
      <c r="AQ16971" s="1026"/>
      <c r="AR16971" s="1027"/>
    </row>
    <row r="16972" spans="43:44" x14ac:dyDescent="0.25">
      <c r="AQ16972" s="1026"/>
      <c r="AR16972" s="1027"/>
    </row>
    <row r="16973" spans="43:44" x14ac:dyDescent="0.25">
      <c r="AQ16973" s="1026"/>
      <c r="AR16973" s="1027"/>
    </row>
    <row r="16974" spans="43:44" x14ac:dyDescent="0.25">
      <c r="AQ16974" s="1026"/>
      <c r="AR16974" s="1027"/>
    </row>
    <row r="16975" spans="43:44" x14ac:dyDescent="0.25">
      <c r="AQ16975" s="1026"/>
      <c r="AR16975" s="1027"/>
    </row>
    <row r="16976" spans="43:44" x14ac:dyDescent="0.25">
      <c r="AQ16976" s="1026"/>
      <c r="AR16976" s="1027"/>
    </row>
    <row r="16977" spans="43:44" x14ac:dyDescent="0.25">
      <c r="AQ16977" s="1026"/>
      <c r="AR16977" s="1027"/>
    </row>
    <row r="16978" spans="43:44" x14ac:dyDescent="0.25">
      <c r="AQ16978" s="1026"/>
      <c r="AR16978" s="1027"/>
    </row>
    <row r="16979" spans="43:44" x14ac:dyDescent="0.25">
      <c r="AQ16979" s="1026"/>
      <c r="AR16979" s="1027"/>
    </row>
    <row r="16980" spans="43:44" x14ac:dyDescent="0.25">
      <c r="AQ16980" s="1026"/>
      <c r="AR16980" s="1027"/>
    </row>
    <row r="16981" spans="43:44" x14ac:dyDescent="0.25">
      <c r="AQ16981" s="1026"/>
      <c r="AR16981" s="1027"/>
    </row>
    <row r="16982" spans="43:44" x14ac:dyDescent="0.25">
      <c r="AQ16982" s="1026"/>
      <c r="AR16982" s="1027"/>
    </row>
    <row r="16983" spans="43:44" x14ac:dyDescent="0.25">
      <c r="AQ16983" s="1026"/>
      <c r="AR16983" s="1027"/>
    </row>
    <row r="16984" spans="43:44" x14ac:dyDescent="0.25">
      <c r="AQ16984" s="1026"/>
      <c r="AR16984" s="1027"/>
    </row>
    <row r="16985" spans="43:44" x14ac:dyDescent="0.25">
      <c r="AQ16985" s="1026"/>
      <c r="AR16985" s="1027"/>
    </row>
    <row r="16986" spans="43:44" x14ac:dyDescent="0.25">
      <c r="AQ16986" s="1026"/>
      <c r="AR16986" s="1027"/>
    </row>
    <row r="16987" spans="43:44" x14ac:dyDescent="0.25">
      <c r="AQ16987" s="1026"/>
      <c r="AR16987" s="1027"/>
    </row>
    <row r="16988" spans="43:44" x14ac:dyDescent="0.25">
      <c r="AQ16988" s="1026"/>
      <c r="AR16988" s="1027"/>
    </row>
    <row r="16989" spans="43:44" x14ac:dyDescent="0.25">
      <c r="AQ16989" s="1026"/>
      <c r="AR16989" s="1027"/>
    </row>
    <row r="16990" spans="43:44" x14ac:dyDescent="0.25">
      <c r="AQ16990" s="1026"/>
      <c r="AR16990" s="1027"/>
    </row>
    <row r="16991" spans="43:44" x14ac:dyDescent="0.25">
      <c r="AQ16991" s="1026"/>
      <c r="AR16991" s="1027"/>
    </row>
    <row r="16992" spans="43:44" x14ac:dyDescent="0.25">
      <c r="AQ16992" s="1026"/>
      <c r="AR16992" s="1027"/>
    </row>
    <row r="16993" spans="43:44" x14ac:dyDescent="0.25">
      <c r="AQ16993" s="1026"/>
      <c r="AR16993" s="1027"/>
    </row>
    <row r="16994" spans="43:44" x14ac:dyDescent="0.25">
      <c r="AQ16994" s="1026"/>
      <c r="AR16994" s="1027"/>
    </row>
    <row r="16995" spans="43:44" x14ac:dyDescent="0.25">
      <c r="AQ16995" s="1026"/>
      <c r="AR16995" s="1027"/>
    </row>
    <row r="16996" spans="43:44" x14ac:dyDescent="0.25">
      <c r="AQ16996" s="1026"/>
      <c r="AR16996" s="1027"/>
    </row>
    <row r="16997" spans="43:44" x14ac:dyDescent="0.25">
      <c r="AQ16997" s="1026"/>
      <c r="AR16997" s="1027"/>
    </row>
    <row r="16998" spans="43:44" x14ac:dyDescent="0.25">
      <c r="AQ16998" s="1026"/>
      <c r="AR16998" s="1027"/>
    </row>
    <row r="16999" spans="43:44" x14ac:dyDescent="0.25">
      <c r="AQ16999" s="1026"/>
      <c r="AR16999" s="1027"/>
    </row>
    <row r="17000" spans="43:44" x14ac:dyDescent="0.25">
      <c r="AQ17000" s="1026"/>
      <c r="AR17000" s="1027"/>
    </row>
    <row r="17001" spans="43:44" x14ac:dyDescent="0.25">
      <c r="AQ17001" s="1026"/>
      <c r="AR17001" s="1027"/>
    </row>
    <row r="17002" spans="43:44" x14ac:dyDescent="0.25">
      <c r="AQ17002" s="1026"/>
      <c r="AR17002" s="1027"/>
    </row>
    <row r="17003" spans="43:44" x14ac:dyDescent="0.25">
      <c r="AQ17003" s="1026"/>
      <c r="AR17003" s="1027"/>
    </row>
    <row r="17004" spans="43:44" x14ac:dyDescent="0.25">
      <c r="AQ17004" s="1026"/>
      <c r="AR17004" s="1027"/>
    </row>
    <row r="17005" spans="43:44" x14ac:dyDescent="0.25">
      <c r="AQ17005" s="1026"/>
      <c r="AR17005" s="1027"/>
    </row>
    <row r="17006" spans="43:44" x14ac:dyDescent="0.25">
      <c r="AQ17006" s="1026"/>
      <c r="AR17006" s="1027"/>
    </row>
    <row r="17007" spans="43:44" x14ac:dyDescent="0.25">
      <c r="AQ17007" s="1026"/>
      <c r="AR17007" s="1027"/>
    </row>
    <row r="17008" spans="43:44" x14ac:dyDescent="0.25">
      <c r="AQ17008" s="1026"/>
      <c r="AR17008" s="1027"/>
    </row>
    <row r="17009" spans="43:44" x14ac:dyDescent="0.25">
      <c r="AQ17009" s="1026"/>
      <c r="AR17009" s="1027"/>
    </row>
    <row r="17010" spans="43:44" x14ac:dyDescent="0.25">
      <c r="AQ17010" s="1026"/>
      <c r="AR17010" s="1027"/>
    </row>
    <row r="17011" spans="43:44" x14ac:dyDescent="0.25">
      <c r="AQ17011" s="1026"/>
      <c r="AR17011" s="1027"/>
    </row>
    <row r="17012" spans="43:44" x14ac:dyDescent="0.25">
      <c r="AQ17012" s="1026"/>
      <c r="AR17012" s="1027"/>
    </row>
    <row r="17013" spans="43:44" x14ac:dyDescent="0.25">
      <c r="AQ17013" s="1026"/>
      <c r="AR17013" s="1027"/>
    </row>
    <row r="17014" spans="43:44" x14ac:dyDescent="0.25">
      <c r="AQ17014" s="1026"/>
      <c r="AR17014" s="1027"/>
    </row>
    <row r="17015" spans="43:44" x14ac:dyDescent="0.25">
      <c r="AQ17015" s="1026"/>
      <c r="AR17015" s="1027"/>
    </row>
    <row r="17016" spans="43:44" x14ac:dyDescent="0.25">
      <c r="AQ17016" s="1026"/>
      <c r="AR17016" s="1027"/>
    </row>
    <row r="17017" spans="43:44" x14ac:dyDescent="0.25">
      <c r="AQ17017" s="1026"/>
      <c r="AR17017" s="1027"/>
    </row>
    <row r="17018" spans="43:44" x14ac:dyDescent="0.25">
      <c r="AQ17018" s="1026"/>
      <c r="AR17018" s="1027"/>
    </row>
    <row r="17019" spans="43:44" x14ac:dyDescent="0.25">
      <c r="AQ17019" s="1026"/>
      <c r="AR17019" s="1027"/>
    </row>
    <row r="17020" spans="43:44" x14ac:dyDescent="0.25">
      <c r="AQ17020" s="1026"/>
      <c r="AR17020" s="1027"/>
    </row>
    <row r="17021" spans="43:44" x14ac:dyDescent="0.25">
      <c r="AQ17021" s="1026"/>
      <c r="AR17021" s="1027"/>
    </row>
    <row r="17022" spans="43:44" x14ac:dyDescent="0.25">
      <c r="AQ17022" s="1026"/>
      <c r="AR17022" s="1027"/>
    </row>
    <row r="17023" spans="43:44" x14ac:dyDescent="0.25">
      <c r="AQ17023" s="1026"/>
      <c r="AR17023" s="1027"/>
    </row>
    <row r="17024" spans="43:44" x14ac:dyDescent="0.25">
      <c r="AQ17024" s="1026"/>
      <c r="AR17024" s="1027"/>
    </row>
    <row r="17025" spans="43:44" x14ac:dyDescent="0.25">
      <c r="AQ17025" s="1026"/>
      <c r="AR17025" s="1027"/>
    </row>
    <row r="17026" spans="43:44" x14ac:dyDescent="0.25">
      <c r="AQ17026" s="1026"/>
      <c r="AR17026" s="1027"/>
    </row>
    <row r="17027" spans="43:44" x14ac:dyDescent="0.25">
      <c r="AQ17027" s="1026"/>
      <c r="AR17027" s="1027"/>
    </row>
    <row r="17028" spans="43:44" x14ac:dyDescent="0.25">
      <c r="AQ17028" s="1026"/>
      <c r="AR17028" s="1027"/>
    </row>
    <row r="17029" spans="43:44" x14ac:dyDescent="0.25">
      <c r="AQ17029" s="1026"/>
      <c r="AR17029" s="1027"/>
    </row>
    <row r="17030" spans="43:44" x14ac:dyDescent="0.25">
      <c r="AQ17030" s="1026"/>
      <c r="AR17030" s="1027"/>
    </row>
    <row r="17031" spans="43:44" x14ac:dyDescent="0.25">
      <c r="AQ17031" s="1026"/>
      <c r="AR17031" s="1027"/>
    </row>
    <row r="17032" spans="43:44" x14ac:dyDescent="0.25">
      <c r="AQ17032" s="1026"/>
      <c r="AR17032" s="1027"/>
    </row>
    <row r="17033" spans="43:44" x14ac:dyDescent="0.25">
      <c r="AQ17033" s="1026"/>
      <c r="AR17033" s="1027"/>
    </row>
    <row r="17034" spans="43:44" x14ac:dyDescent="0.25">
      <c r="AQ17034" s="1026"/>
      <c r="AR17034" s="1027"/>
    </row>
    <row r="17035" spans="43:44" x14ac:dyDescent="0.25">
      <c r="AQ17035" s="1026"/>
      <c r="AR17035" s="1027"/>
    </row>
    <row r="17036" spans="43:44" x14ac:dyDescent="0.25">
      <c r="AQ17036" s="1026"/>
      <c r="AR17036" s="1027"/>
    </row>
    <row r="17037" spans="43:44" x14ac:dyDescent="0.25">
      <c r="AQ17037" s="1026"/>
      <c r="AR17037" s="1027"/>
    </row>
    <row r="17038" spans="43:44" x14ac:dyDescent="0.25">
      <c r="AQ17038" s="1026"/>
      <c r="AR17038" s="1027"/>
    </row>
    <row r="17039" spans="43:44" x14ac:dyDescent="0.25">
      <c r="AQ17039" s="1026"/>
      <c r="AR17039" s="1027"/>
    </row>
    <row r="17040" spans="43:44" x14ac:dyDescent="0.25">
      <c r="AQ17040" s="1026"/>
      <c r="AR17040" s="1027"/>
    </row>
    <row r="17041" spans="43:44" x14ac:dyDescent="0.25">
      <c r="AQ17041" s="1026"/>
      <c r="AR17041" s="1027"/>
    </row>
    <row r="17042" spans="43:44" x14ac:dyDescent="0.25">
      <c r="AQ17042" s="1026"/>
      <c r="AR17042" s="1027"/>
    </row>
    <row r="17043" spans="43:44" x14ac:dyDescent="0.25">
      <c r="AQ17043" s="1026"/>
      <c r="AR17043" s="1027"/>
    </row>
    <row r="17044" spans="43:44" x14ac:dyDescent="0.25">
      <c r="AQ17044" s="1026"/>
      <c r="AR17044" s="1027"/>
    </row>
    <row r="17045" spans="43:44" x14ac:dyDescent="0.25">
      <c r="AQ17045" s="1026"/>
      <c r="AR17045" s="1027"/>
    </row>
    <row r="17046" spans="43:44" x14ac:dyDescent="0.25">
      <c r="AQ17046" s="1026"/>
      <c r="AR17046" s="1027"/>
    </row>
    <row r="17047" spans="43:44" x14ac:dyDescent="0.25">
      <c r="AQ17047" s="1026"/>
      <c r="AR17047" s="1027"/>
    </row>
    <row r="17048" spans="43:44" x14ac:dyDescent="0.25">
      <c r="AQ17048" s="1026"/>
      <c r="AR17048" s="1027"/>
    </row>
    <row r="17049" spans="43:44" x14ac:dyDescent="0.25">
      <c r="AQ17049" s="1026"/>
      <c r="AR17049" s="1027"/>
    </row>
    <row r="17050" spans="43:44" x14ac:dyDescent="0.25">
      <c r="AQ17050" s="1026"/>
      <c r="AR17050" s="1027"/>
    </row>
    <row r="17051" spans="43:44" x14ac:dyDescent="0.25">
      <c r="AQ17051" s="1026"/>
      <c r="AR17051" s="1027"/>
    </row>
    <row r="17052" spans="43:44" x14ac:dyDescent="0.25">
      <c r="AQ17052" s="1026"/>
      <c r="AR17052" s="1027"/>
    </row>
    <row r="17053" spans="43:44" x14ac:dyDescent="0.25">
      <c r="AQ17053" s="1026"/>
      <c r="AR17053" s="1027"/>
    </row>
    <row r="17054" spans="43:44" x14ac:dyDescent="0.25">
      <c r="AQ17054" s="1026"/>
      <c r="AR17054" s="1027"/>
    </row>
    <row r="17055" spans="43:44" x14ac:dyDescent="0.25">
      <c r="AQ17055" s="1026"/>
      <c r="AR17055" s="1027"/>
    </row>
    <row r="17056" spans="43:44" x14ac:dyDescent="0.25">
      <c r="AQ17056" s="1026"/>
      <c r="AR17056" s="1027"/>
    </row>
    <row r="17057" spans="43:44" x14ac:dyDescent="0.25">
      <c r="AQ17057" s="1026"/>
      <c r="AR17057" s="1027"/>
    </row>
    <row r="17058" spans="43:44" x14ac:dyDescent="0.25">
      <c r="AQ17058" s="1026"/>
      <c r="AR17058" s="1027"/>
    </row>
    <row r="17059" spans="43:44" x14ac:dyDescent="0.25">
      <c r="AQ17059" s="1026"/>
      <c r="AR17059" s="1027"/>
    </row>
    <row r="17060" spans="43:44" x14ac:dyDescent="0.25">
      <c r="AQ17060" s="1026"/>
      <c r="AR17060" s="1027"/>
    </row>
    <row r="17061" spans="43:44" x14ac:dyDescent="0.25">
      <c r="AQ17061" s="1026"/>
      <c r="AR17061" s="1027"/>
    </row>
    <row r="17062" spans="43:44" x14ac:dyDescent="0.25">
      <c r="AQ17062" s="1026"/>
      <c r="AR17062" s="1027"/>
    </row>
    <row r="17063" spans="43:44" x14ac:dyDescent="0.25">
      <c r="AQ17063" s="1026"/>
      <c r="AR17063" s="1027"/>
    </row>
    <row r="17064" spans="43:44" x14ac:dyDescent="0.25">
      <c r="AQ17064" s="1026"/>
      <c r="AR17064" s="1027"/>
    </row>
    <row r="17065" spans="43:44" x14ac:dyDescent="0.25">
      <c r="AQ17065" s="1026"/>
      <c r="AR17065" s="1027"/>
    </row>
    <row r="17066" spans="43:44" x14ac:dyDescent="0.25">
      <c r="AQ17066" s="1026"/>
      <c r="AR17066" s="1027"/>
    </row>
    <row r="17067" spans="43:44" x14ac:dyDescent="0.25">
      <c r="AQ17067" s="1026"/>
      <c r="AR17067" s="1027"/>
    </row>
    <row r="17068" spans="43:44" x14ac:dyDescent="0.25">
      <c r="AQ17068" s="1026"/>
      <c r="AR17068" s="1027"/>
    </row>
    <row r="17069" spans="43:44" x14ac:dyDescent="0.25">
      <c r="AQ17069" s="1026"/>
      <c r="AR17069" s="1027"/>
    </row>
    <row r="17070" spans="43:44" x14ac:dyDescent="0.25">
      <c r="AQ17070" s="1026"/>
      <c r="AR17070" s="1027"/>
    </row>
    <row r="17071" spans="43:44" x14ac:dyDescent="0.25">
      <c r="AQ17071" s="1026"/>
      <c r="AR17071" s="1027"/>
    </row>
    <row r="17072" spans="43:44" x14ac:dyDescent="0.25">
      <c r="AQ17072" s="1026"/>
      <c r="AR17072" s="1027"/>
    </row>
    <row r="17073" spans="43:44" x14ac:dyDescent="0.25">
      <c r="AQ17073" s="1026"/>
      <c r="AR17073" s="1027"/>
    </row>
    <row r="17074" spans="43:44" x14ac:dyDescent="0.25">
      <c r="AQ17074" s="1026"/>
      <c r="AR17074" s="1027"/>
    </row>
    <row r="17075" spans="43:44" x14ac:dyDescent="0.25">
      <c r="AQ17075" s="1026"/>
      <c r="AR17075" s="1027"/>
    </row>
    <row r="17076" spans="43:44" x14ac:dyDescent="0.25">
      <c r="AQ17076" s="1026"/>
      <c r="AR17076" s="1027"/>
    </row>
    <row r="17077" spans="43:44" x14ac:dyDescent="0.25">
      <c r="AQ17077" s="1026"/>
      <c r="AR17077" s="1027"/>
    </row>
    <row r="17078" spans="43:44" x14ac:dyDescent="0.25">
      <c r="AQ17078" s="1026"/>
      <c r="AR17078" s="1027"/>
    </row>
    <row r="17079" spans="43:44" x14ac:dyDescent="0.25">
      <c r="AQ17079" s="1026"/>
      <c r="AR17079" s="1027"/>
    </row>
    <row r="17080" spans="43:44" x14ac:dyDescent="0.25">
      <c r="AQ17080" s="1026"/>
      <c r="AR17080" s="1027"/>
    </row>
    <row r="17081" spans="43:44" x14ac:dyDescent="0.25">
      <c r="AQ17081" s="1026"/>
      <c r="AR17081" s="1027"/>
    </row>
    <row r="17082" spans="43:44" x14ac:dyDescent="0.25">
      <c r="AQ17082" s="1026"/>
      <c r="AR17082" s="1027"/>
    </row>
    <row r="17083" spans="43:44" x14ac:dyDescent="0.25">
      <c r="AQ17083" s="1026"/>
      <c r="AR17083" s="1027"/>
    </row>
    <row r="17084" spans="43:44" x14ac:dyDescent="0.25">
      <c r="AQ17084" s="1026"/>
      <c r="AR17084" s="1027"/>
    </row>
    <row r="17085" spans="43:44" x14ac:dyDescent="0.25">
      <c r="AQ17085" s="1026"/>
      <c r="AR17085" s="1027"/>
    </row>
    <row r="17086" spans="43:44" x14ac:dyDescent="0.25">
      <c r="AQ17086" s="1026"/>
      <c r="AR17086" s="1027"/>
    </row>
    <row r="17087" spans="43:44" x14ac:dyDescent="0.25">
      <c r="AQ17087" s="1026"/>
      <c r="AR17087" s="1027"/>
    </row>
    <row r="17088" spans="43:44" x14ac:dyDescent="0.25">
      <c r="AQ17088" s="1026"/>
      <c r="AR17088" s="1027"/>
    </row>
    <row r="17089" spans="43:44" x14ac:dyDescent="0.25">
      <c r="AQ17089" s="1026"/>
      <c r="AR17089" s="1027"/>
    </row>
    <row r="17090" spans="43:44" x14ac:dyDescent="0.25">
      <c r="AQ17090" s="1026"/>
      <c r="AR17090" s="1027"/>
    </row>
    <row r="17091" spans="43:44" x14ac:dyDescent="0.25">
      <c r="AQ17091" s="1026"/>
      <c r="AR17091" s="1027"/>
    </row>
    <row r="17092" spans="43:44" x14ac:dyDescent="0.25">
      <c r="AQ17092" s="1026"/>
      <c r="AR17092" s="1027"/>
    </row>
    <row r="17093" spans="43:44" x14ac:dyDescent="0.25">
      <c r="AQ17093" s="1026"/>
      <c r="AR17093" s="1027"/>
    </row>
    <row r="17094" spans="43:44" x14ac:dyDescent="0.25">
      <c r="AQ17094" s="1026"/>
      <c r="AR17094" s="1027"/>
    </row>
    <row r="17095" spans="43:44" x14ac:dyDescent="0.25">
      <c r="AQ17095" s="1026"/>
      <c r="AR17095" s="1027"/>
    </row>
    <row r="17096" spans="43:44" x14ac:dyDescent="0.25">
      <c r="AQ17096" s="1026"/>
      <c r="AR17096" s="1027"/>
    </row>
    <row r="17097" spans="43:44" x14ac:dyDescent="0.25">
      <c r="AQ17097" s="1026"/>
      <c r="AR17097" s="1027"/>
    </row>
    <row r="17098" spans="43:44" x14ac:dyDescent="0.25">
      <c r="AQ17098" s="1026"/>
      <c r="AR17098" s="1027"/>
    </row>
    <row r="17099" spans="43:44" x14ac:dyDescent="0.25">
      <c r="AQ17099" s="1026"/>
      <c r="AR17099" s="1027"/>
    </row>
    <row r="17100" spans="43:44" x14ac:dyDescent="0.25">
      <c r="AQ17100" s="1026"/>
      <c r="AR17100" s="1027"/>
    </row>
    <row r="17101" spans="43:44" x14ac:dyDescent="0.25">
      <c r="AQ17101" s="1026"/>
      <c r="AR17101" s="1027"/>
    </row>
    <row r="17102" spans="43:44" x14ac:dyDescent="0.25">
      <c r="AQ17102" s="1026"/>
      <c r="AR17102" s="1027"/>
    </row>
    <row r="17103" spans="43:44" x14ac:dyDescent="0.25">
      <c r="AQ17103" s="1026"/>
      <c r="AR17103" s="1027"/>
    </row>
    <row r="17104" spans="43:44" x14ac:dyDescent="0.25">
      <c r="AQ17104" s="1026"/>
      <c r="AR17104" s="1027"/>
    </row>
    <row r="17105" spans="43:44" x14ac:dyDescent="0.25">
      <c r="AQ17105" s="1026"/>
      <c r="AR17105" s="1027"/>
    </row>
    <row r="17106" spans="43:44" x14ac:dyDescent="0.25">
      <c r="AQ17106" s="1026"/>
      <c r="AR17106" s="1027"/>
    </row>
    <row r="17107" spans="43:44" x14ac:dyDescent="0.25">
      <c r="AQ17107" s="1026"/>
      <c r="AR17107" s="1027"/>
    </row>
    <row r="17108" spans="43:44" x14ac:dyDescent="0.25">
      <c r="AQ17108" s="1026"/>
      <c r="AR17108" s="1027"/>
    </row>
    <row r="17109" spans="43:44" x14ac:dyDescent="0.25">
      <c r="AQ17109" s="1026"/>
      <c r="AR17109" s="1027"/>
    </row>
    <row r="17110" spans="43:44" x14ac:dyDescent="0.25">
      <c r="AQ17110" s="1026"/>
      <c r="AR17110" s="1027"/>
    </row>
    <row r="17111" spans="43:44" x14ac:dyDescent="0.25">
      <c r="AQ17111" s="1026"/>
      <c r="AR17111" s="1027"/>
    </row>
    <row r="17112" spans="43:44" x14ac:dyDescent="0.25">
      <c r="AQ17112" s="1026"/>
      <c r="AR17112" s="1027"/>
    </row>
    <row r="17113" spans="43:44" x14ac:dyDescent="0.25">
      <c r="AQ17113" s="1026"/>
      <c r="AR17113" s="1027"/>
    </row>
    <row r="17114" spans="43:44" x14ac:dyDescent="0.25">
      <c r="AQ17114" s="1026"/>
      <c r="AR17114" s="1027"/>
    </row>
    <row r="17115" spans="43:44" x14ac:dyDescent="0.25">
      <c r="AQ17115" s="1026"/>
      <c r="AR17115" s="1027"/>
    </row>
    <row r="17116" spans="43:44" x14ac:dyDescent="0.25">
      <c r="AQ17116" s="1026"/>
      <c r="AR17116" s="1027"/>
    </row>
    <row r="17117" spans="43:44" x14ac:dyDescent="0.25">
      <c r="AQ17117" s="1026"/>
      <c r="AR17117" s="1027"/>
    </row>
    <row r="17118" spans="43:44" x14ac:dyDescent="0.25">
      <c r="AQ17118" s="1026"/>
      <c r="AR17118" s="1027"/>
    </row>
    <row r="17119" spans="43:44" x14ac:dyDescent="0.25">
      <c r="AQ17119" s="1026"/>
      <c r="AR17119" s="1027"/>
    </row>
    <row r="17120" spans="43:44" x14ac:dyDescent="0.25">
      <c r="AQ17120" s="1026"/>
      <c r="AR17120" s="1027"/>
    </row>
    <row r="17121" spans="43:44" x14ac:dyDescent="0.25">
      <c r="AQ17121" s="1026"/>
      <c r="AR17121" s="1027"/>
    </row>
    <row r="17122" spans="43:44" x14ac:dyDescent="0.25">
      <c r="AQ17122" s="1026"/>
      <c r="AR17122" s="1027"/>
    </row>
    <row r="17123" spans="43:44" x14ac:dyDescent="0.25">
      <c r="AQ17123" s="1026"/>
      <c r="AR17123" s="1027"/>
    </row>
    <row r="17124" spans="43:44" x14ac:dyDescent="0.25">
      <c r="AQ17124" s="1026"/>
      <c r="AR17124" s="1027"/>
    </row>
    <row r="17125" spans="43:44" x14ac:dyDescent="0.25">
      <c r="AQ17125" s="1026"/>
      <c r="AR17125" s="1027"/>
    </row>
    <row r="17126" spans="43:44" x14ac:dyDescent="0.25">
      <c r="AQ17126" s="1026"/>
      <c r="AR17126" s="1027"/>
    </row>
    <row r="17127" spans="43:44" x14ac:dyDescent="0.25">
      <c r="AQ17127" s="1026"/>
      <c r="AR17127" s="1027"/>
    </row>
    <row r="17128" spans="43:44" x14ac:dyDescent="0.25">
      <c r="AQ17128" s="1026"/>
      <c r="AR17128" s="1027"/>
    </row>
    <row r="17129" spans="43:44" x14ac:dyDescent="0.25">
      <c r="AQ17129" s="1026"/>
      <c r="AR17129" s="1027"/>
    </row>
    <row r="17130" spans="43:44" x14ac:dyDescent="0.25">
      <c r="AQ17130" s="1026"/>
      <c r="AR17130" s="1027"/>
    </row>
    <row r="17131" spans="43:44" x14ac:dyDescent="0.25">
      <c r="AQ17131" s="1026"/>
      <c r="AR17131" s="1027"/>
    </row>
    <row r="17132" spans="43:44" x14ac:dyDescent="0.25">
      <c r="AQ17132" s="1026"/>
      <c r="AR17132" s="1027"/>
    </row>
    <row r="17133" spans="43:44" x14ac:dyDescent="0.25">
      <c r="AQ17133" s="1026"/>
      <c r="AR17133" s="1027"/>
    </row>
    <row r="17134" spans="43:44" x14ac:dyDescent="0.25">
      <c r="AQ17134" s="1026"/>
      <c r="AR17134" s="1027"/>
    </row>
    <row r="17135" spans="43:44" x14ac:dyDescent="0.25">
      <c r="AQ17135" s="1026"/>
      <c r="AR17135" s="1027"/>
    </row>
    <row r="17136" spans="43:44" x14ac:dyDescent="0.25">
      <c r="AQ17136" s="1026"/>
      <c r="AR17136" s="1027"/>
    </row>
    <row r="17137" spans="43:44" x14ac:dyDescent="0.25">
      <c r="AQ17137" s="1026"/>
      <c r="AR17137" s="1027"/>
    </row>
    <row r="17138" spans="43:44" x14ac:dyDescent="0.25">
      <c r="AQ17138" s="1026"/>
      <c r="AR17138" s="1027"/>
    </row>
    <row r="17139" spans="43:44" x14ac:dyDescent="0.25">
      <c r="AQ17139" s="1026"/>
      <c r="AR17139" s="1027"/>
    </row>
    <row r="17140" spans="43:44" x14ac:dyDescent="0.25">
      <c r="AQ17140" s="1026"/>
      <c r="AR17140" s="1027"/>
    </row>
    <row r="17141" spans="43:44" x14ac:dyDescent="0.25">
      <c r="AQ17141" s="1026"/>
      <c r="AR17141" s="1027"/>
    </row>
    <row r="17142" spans="43:44" x14ac:dyDescent="0.25">
      <c r="AQ17142" s="1026"/>
      <c r="AR17142" s="1027"/>
    </row>
    <row r="17143" spans="43:44" x14ac:dyDescent="0.25">
      <c r="AQ17143" s="1026"/>
      <c r="AR17143" s="1027"/>
    </row>
    <row r="17144" spans="43:44" x14ac:dyDescent="0.25">
      <c r="AQ17144" s="1026"/>
      <c r="AR17144" s="1027"/>
    </row>
    <row r="17145" spans="43:44" x14ac:dyDescent="0.25">
      <c r="AQ17145" s="1026"/>
      <c r="AR17145" s="1027"/>
    </row>
    <row r="17146" spans="43:44" x14ac:dyDescent="0.25">
      <c r="AQ17146" s="1026"/>
      <c r="AR17146" s="1027"/>
    </row>
    <row r="17147" spans="43:44" x14ac:dyDescent="0.25">
      <c r="AQ17147" s="1026"/>
      <c r="AR17147" s="1027"/>
    </row>
    <row r="17148" spans="43:44" x14ac:dyDescent="0.25">
      <c r="AQ17148" s="1026"/>
      <c r="AR17148" s="1027"/>
    </row>
    <row r="17149" spans="43:44" x14ac:dyDescent="0.25">
      <c r="AQ17149" s="1026"/>
      <c r="AR17149" s="1027"/>
    </row>
    <row r="17150" spans="43:44" x14ac:dyDescent="0.25">
      <c r="AQ17150" s="1026"/>
      <c r="AR17150" s="1027"/>
    </row>
    <row r="17151" spans="43:44" x14ac:dyDescent="0.25">
      <c r="AQ17151" s="1026"/>
      <c r="AR17151" s="1027"/>
    </row>
    <row r="17152" spans="43:44" x14ac:dyDescent="0.25">
      <c r="AQ17152" s="1026"/>
      <c r="AR17152" s="1027"/>
    </row>
    <row r="17153" spans="43:44" x14ac:dyDescent="0.25">
      <c r="AQ17153" s="1026"/>
      <c r="AR17153" s="1027"/>
    </row>
    <row r="17154" spans="43:44" x14ac:dyDescent="0.25">
      <c r="AQ17154" s="1026"/>
      <c r="AR17154" s="1027"/>
    </row>
    <row r="17155" spans="43:44" x14ac:dyDescent="0.25">
      <c r="AQ17155" s="1026"/>
      <c r="AR17155" s="1027"/>
    </row>
    <row r="17156" spans="43:44" x14ac:dyDescent="0.25">
      <c r="AQ17156" s="1026"/>
      <c r="AR17156" s="1027"/>
    </row>
    <row r="17157" spans="43:44" x14ac:dyDescent="0.25">
      <c r="AQ17157" s="1026"/>
      <c r="AR17157" s="1027"/>
    </row>
    <row r="17158" spans="43:44" x14ac:dyDescent="0.25">
      <c r="AQ17158" s="1026"/>
      <c r="AR17158" s="1027"/>
    </row>
    <row r="17159" spans="43:44" x14ac:dyDescent="0.25">
      <c r="AQ17159" s="1026"/>
      <c r="AR17159" s="1027"/>
    </row>
    <row r="17160" spans="43:44" x14ac:dyDescent="0.25">
      <c r="AQ17160" s="1026"/>
      <c r="AR17160" s="1027"/>
    </row>
    <row r="17161" spans="43:44" x14ac:dyDescent="0.25">
      <c r="AQ17161" s="1026"/>
      <c r="AR17161" s="1027"/>
    </row>
    <row r="17162" spans="43:44" x14ac:dyDescent="0.25">
      <c r="AQ17162" s="1026"/>
      <c r="AR17162" s="1027"/>
    </row>
    <row r="17163" spans="43:44" x14ac:dyDescent="0.25">
      <c r="AQ17163" s="1026"/>
      <c r="AR17163" s="1027"/>
    </row>
    <row r="17164" spans="43:44" x14ac:dyDescent="0.25">
      <c r="AQ17164" s="1026"/>
      <c r="AR17164" s="1027"/>
    </row>
    <row r="17165" spans="43:44" x14ac:dyDescent="0.25">
      <c r="AQ17165" s="1026"/>
      <c r="AR17165" s="1027"/>
    </row>
    <row r="17166" spans="43:44" x14ac:dyDescent="0.25">
      <c r="AQ17166" s="1026"/>
      <c r="AR17166" s="1027"/>
    </row>
    <row r="17167" spans="43:44" x14ac:dyDescent="0.25">
      <c r="AQ17167" s="1026"/>
      <c r="AR17167" s="1027"/>
    </row>
    <row r="17168" spans="43:44" x14ac:dyDescent="0.25">
      <c r="AQ17168" s="1026"/>
      <c r="AR17168" s="1027"/>
    </row>
    <row r="17169" spans="43:44" x14ac:dyDescent="0.25">
      <c r="AQ17169" s="1026"/>
      <c r="AR17169" s="1027"/>
    </row>
    <row r="17170" spans="43:44" x14ac:dyDescent="0.25">
      <c r="AQ17170" s="1026"/>
      <c r="AR17170" s="1027"/>
    </row>
    <row r="17171" spans="43:44" x14ac:dyDescent="0.25">
      <c r="AQ17171" s="1026"/>
      <c r="AR17171" s="1027"/>
    </row>
    <row r="17172" spans="43:44" x14ac:dyDescent="0.25">
      <c r="AQ17172" s="1026"/>
      <c r="AR17172" s="1027"/>
    </row>
    <row r="17173" spans="43:44" x14ac:dyDescent="0.25">
      <c r="AQ17173" s="1026"/>
      <c r="AR17173" s="1027"/>
    </row>
    <row r="17174" spans="43:44" x14ac:dyDescent="0.25">
      <c r="AQ17174" s="1026"/>
      <c r="AR17174" s="1027"/>
    </row>
    <row r="17175" spans="43:44" x14ac:dyDescent="0.25">
      <c r="AQ17175" s="1026"/>
      <c r="AR17175" s="1027"/>
    </row>
    <row r="17176" spans="43:44" x14ac:dyDescent="0.25">
      <c r="AQ17176" s="1026"/>
      <c r="AR17176" s="1027"/>
    </row>
    <row r="17177" spans="43:44" x14ac:dyDescent="0.25">
      <c r="AQ17177" s="1026"/>
      <c r="AR17177" s="1027"/>
    </row>
    <row r="17178" spans="43:44" x14ac:dyDescent="0.25">
      <c r="AQ17178" s="1026"/>
      <c r="AR17178" s="1027"/>
    </row>
    <row r="17179" spans="43:44" x14ac:dyDescent="0.25">
      <c r="AQ17179" s="1026"/>
      <c r="AR17179" s="1027"/>
    </row>
    <row r="17180" spans="43:44" x14ac:dyDescent="0.25">
      <c r="AQ17180" s="1026"/>
      <c r="AR17180" s="1027"/>
    </row>
    <row r="17181" spans="43:44" x14ac:dyDescent="0.25">
      <c r="AQ17181" s="1026"/>
      <c r="AR17181" s="1027"/>
    </row>
    <row r="17182" spans="43:44" x14ac:dyDescent="0.25">
      <c r="AQ17182" s="1026"/>
      <c r="AR17182" s="1027"/>
    </row>
    <row r="17183" spans="43:44" x14ac:dyDescent="0.25">
      <c r="AQ17183" s="1026"/>
      <c r="AR17183" s="1027"/>
    </row>
    <row r="17184" spans="43:44" x14ac:dyDescent="0.25">
      <c r="AQ17184" s="1026"/>
      <c r="AR17184" s="1027"/>
    </row>
    <row r="17185" spans="43:44" x14ac:dyDescent="0.25">
      <c r="AQ17185" s="1026"/>
      <c r="AR17185" s="1027"/>
    </row>
    <row r="17186" spans="43:44" x14ac:dyDescent="0.25">
      <c r="AQ17186" s="1026"/>
      <c r="AR17186" s="1027"/>
    </row>
    <row r="17187" spans="43:44" x14ac:dyDescent="0.25">
      <c r="AQ17187" s="1026"/>
      <c r="AR17187" s="1027"/>
    </row>
    <row r="17188" spans="43:44" x14ac:dyDescent="0.25">
      <c r="AQ17188" s="1026"/>
      <c r="AR17188" s="1027"/>
    </row>
    <row r="17189" spans="43:44" x14ac:dyDescent="0.25">
      <c r="AQ17189" s="1026"/>
      <c r="AR17189" s="1027"/>
    </row>
    <row r="17190" spans="43:44" x14ac:dyDescent="0.25">
      <c r="AQ17190" s="1026"/>
      <c r="AR17190" s="1027"/>
    </row>
    <row r="17191" spans="43:44" x14ac:dyDescent="0.25">
      <c r="AQ17191" s="1026"/>
      <c r="AR17191" s="1027"/>
    </row>
    <row r="17192" spans="43:44" x14ac:dyDescent="0.25">
      <c r="AQ17192" s="1026"/>
      <c r="AR17192" s="1027"/>
    </row>
    <row r="17193" spans="43:44" x14ac:dyDescent="0.25">
      <c r="AQ17193" s="1026"/>
      <c r="AR17193" s="1027"/>
    </row>
    <row r="17194" spans="43:44" x14ac:dyDescent="0.25">
      <c r="AQ17194" s="1026"/>
      <c r="AR17194" s="1027"/>
    </row>
    <row r="17195" spans="43:44" x14ac:dyDescent="0.25">
      <c r="AQ17195" s="1026"/>
      <c r="AR17195" s="1027"/>
    </row>
    <row r="17196" spans="43:44" x14ac:dyDescent="0.25">
      <c r="AQ17196" s="1026"/>
      <c r="AR17196" s="1027"/>
    </row>
    <row r="17197" spans="43:44" x14ac:dyDescent="0.25">
      <c r="AQ17197" s="1026"/>
      <c r="AR17197" s="1027"/>
    </row>
    <row r="17198" spans="43:44" x14ac:dyDescent="0.25">
      <c r="AQ17198" s="1026"/>
      <c r="AR17198" s="1027"/>
    </row>
    <row r="17199" spans="43:44" x14ac:dyDescent="0.25">
      <c r="AQ17199" s="1026"/>
      <c r="AR17199" s="1027"/>
    </row>
    <row r="17200" spans="43:44" x14ac:dyDescent="0.25">
      <c r="AQ17200" s="1026"/>
      <c r="AR17200" s="1027"/>
    </row>
    <row r="17201" spans="43:44" x14ac:dyDescent="0.25">
      <c r="AQ17201" s="1026"/>
      <c r="AR17201" s="1027"/>
    </row>
    <row r="17202" spans="43:44" x14ac:dyDescent="0.25">
      <c r="AQ17202" s="1026"/>
      <c r="AR17202" s="1027"/>
    </row>
    <row r="17203" spans="43:44" x14ac:dyDescent="0.25">
      <c r="AQ17203" s="1026"/>
      <c r="AR17203" s="1027"/>
    </row>
    <row r="17204" spans="43:44" x14ac:dyDescent="0.25">
      <c r="AQ17204" s="1026"/>
      <c r="AR17204" s="1027"/>
    </row>
    <row r="17205" spans="43:44" x14ac:dyDescent="0.25">
      <c r="AQ17205" s="1026"/>
      <c r="AR17205" s="1027"/>
    </row>
    <row r="17206" spans="43:44" x14ac:dyDescent="0.25">
      <c r="AQ17206" s="1026"/>
      <c r="AR17206" s="1027"/>
    </row>
    <row r="17207" spans="43:44" x14ac:dyDescent="0.25">
      <c r="AQ17207" s="1026"/>
      <c r="AR17207" s="1027"/>
    </row>
    <row r="17208" spans="43:44" x14ac:dyDescent="0.25">
      <c r="AQ17208" s="1026"/>
      <c r="AR17208" s="1027"/>
    </row>
    <row r="17209" spans="43:44" x14ac:dyDescent="0.25">
      <c r="AQ17209" s="1026"/>
      <c r="AR17209" s="1027"/>
    </row>
    <row r="17210" spans="43:44" x14ac:dyDescent="0.25">
      <c r="AQ17210" s="1026"/>
      <c r="AR17210" s="1027"/>
    </row>
    <row r="17211" spans="43:44" x14ac:dyDescent="0.25">
      <c r="AQ17211" s="1026"/>
      <c r="AR17211" s="1027"/>
    </row>
    <row r="17212" spans="43:44" x14ac:dyDescent="0.25">
      <c r="AQ17212" s="1026"/>
      <c r="AR17212" s="1027"/>
    </row>
    <row r="17213" spans="43:44" x14ac:dyDescent="0.25">
      <c r="AQ17213" s="1026"/>
      <c r="AR17213" s="1027"/>
    </row>
    <row r="17214" spans="43:44" x14ac:dyDescent="0.25">
      <c r="AQ17214" s="1026"/>
      <c r="AR17214" s="1027"/>
    </row>
    <row r="17215" spans="43:44" x14ac:dyDescent="0.25">
      <c r="AQ17215" s="1026"/>
      <c r="AR17215" s="1027"/>
    </row>
    <row r="17216" spans="43:44" x14ac:dyDescent="0.25">
      <c r="AQ17216" s="1026"/>
      <c r="AR17216" s="1027"/>
    </row>
    <row r="17217" spans="43:44" x14ac:dyDescent="0.25">
      <c r="AQ17217" s="1026"/>
      <c r="AR17217" s="1027"/>
    </row>
    <row r="17218" spans="43:44" x14ac:dyDescent="0.25">
      <c r="AQ17218" s="1026"/>
      <c r="AR17218" s="1027"/>
    </row>
    <row r="17219" spans="43:44" x14ac:dyDescent="0.25">
      <c r="AQ17219" s="1026"/>
      <c r="AR17219" s="1027"/>
    </row>
    <row r="17220" spans="43:44" x14ac:dyDescent="0.25">
      <c r="AQ17220" s="1026"/>
      <c r="AR17220" s="1027"/>
    </row>
    <row r="17221" spans="43:44" x14ac:dyDescent="0.25">
      <c r="AQ17221" s="1026"/>
      <c r="AR17221" s="1027"/>
    </row>
    <row r="17222" spans="43:44" x14ac:dyDescent="0.25">
      <c r="AQ17222" s="1026"/>
      <c r="AR17222" s="1027"/>
    </row>
    <row r="17223" spans="43:44" x14ac:dyDescent="0.25">
      <c r="AQ17223" s="1026"/>
      <c r="AR17223" s="1027"/>
    </row>
    <row r="17224" spans="43:44" x14ac:dyDescent="0.25">
      <c r="AQ17224" s="1026"/>
      <c r="AR17224" s="1027"/>
    </row>
    <row r="17225" spans="43:44" x14ac:dyDescent="0.25">
      <c r="AQ17225" s="1026"/>
      <c r="AR17225" s="1027"/>
    </row>
    <row r="17226" spans="43:44" x14ac:dyDescent="0.25">
      <c r="AQ17226" s="1026"/>
      <c r="AR17226" s="1027"/>
    </row>
    <row r="17227" spans="43:44" x14ac:dyDescent="0.25">
      <c r="AQ17227" s="1026"/>
      <c r="AR17227" s="1027"/>
    </row>
    <row r="17228" spans="43:44" x14ac:dyDescent="0.25">
      <c r="AQ17228" s="1026"/>
      <c r="AR17228" s="1027"/>
    </row>
    <row r="17229" spans="43:44" x14ac:dyDescent="0.25">
      <c r="AQ17229" s="1026"/>
      <c r="AR17229" s="1027"/>
    </row>
    <row r="17230" spans="43:44" x14ac:dyDescent="0.25">
      <c r="AQ17230" s="1026"/>
      <c r="AR17230" s="1027"/>
    </row>
    <row r="17231" spans="43:44" x14ac:dyDescent="0.25">
      <c r="AQ17231" s="1026"/>
      <c r="AR17231" s="1027"/>
    </row>
    <row r="17232" spans="43:44" x14ac:dyDescent="0.25">
      <c r="AQ17232" s="1026"/>
      <c r="AR17232" s="1027"/>
    </row>
    <row r="17233" spans="43:44" x14ac:dyDescent="0.25">
      <c r="AQ17233" s="1026"/>
      <c r="AR17233" s="1027"/>
    </row>
    <row r="17234" spans="43:44" x14ac:dyDescent="0.25">
      <c r="AQ17234" s="1026"/>
      <c r="AR17234" s="1027"/>
    </row>
    <row r="17235" spans="43:44" x14ac:dyDescent="0.25">
      <c r="AQ17235" s="1026"/>
      <c r="AR17235" s="1027"/>
    </row>
    <row r="17236" spans="43:44" x14ac:dyDescent="0.25">
      <c r="AQ17236" s="1026"/>
      <c r="AR17236" s="1027"/>
    </row>
    <row r="17237" spans="43:44" x14ac:dyDescent="0.25">
      <c r="AQ17237" s="1026"/>
      <c r="AR17237" s="1027"/>
    </row>
    <row r="17238" spans="43:44" x14ac:dyDescent="0.25">
      <c r="AQ17238" s="1026"/>
      <c r="AR17238" s="1027"/>
    </row>
    <row r="17239" spans="43:44" x14ac:dyDescent="0.25">
      <c r="AQ17239" s="1026"/>
      <c r="AR17239" s="1027"/>
    </row>
    <row r="17240" spans="43:44" x14ac:dyDescent="0.25">
      <c r="AQ17240" s="1026"/>
      <c r="AR17240" s="1027"/>
    </row>
    <row r="17241" spans="43:44" x14ac:dyDescent="0.25">
      <c r="AQ17241" s="1026"/>
      <c r="AR17241" s="1027"/>
    </row>
    <row r="17242" spans="43:44" x14ac:dyDescent="0.25">
      <c r="AQ17242" s="1026"/>
      <c r="AR17242" s="1027"/>
    </row>
    <row r="17243" spans="43:44" x14ac:dyDescent="0.25">
      <c r="AQ17243" s="1026"/>
      <c r="AR17243" s="1027"/>
    </row>
    <row r="17244" spans="43:44" x14ac:dyDescent="0.25">
      <c r="AQ17244" s="1026"/>
      <c r="AR17244" s="1027"/>
    </row>
    <row r="17245" spans="43:44" x14ac:dyDescent="0.25">
      <c r="AQ17245" s="1026"/>
      <c r="AR17245" s="1027"/>
    </row>
    <row r="17246" spans="43:44" x14ac:dyDescent="0.25">
      <c r="AQ17246" s="1026"/>
      <c r="AR17246" s="1027"/>
    </row>
    <row r="17247" spans="43:44" x14ac:dyDescent="0.25">
      <c r="AQ17247" s="1026"/>
      <c r="AR17247" s="1027"/>
    </row>
    <row r="17248" spans="43:44" x14ac:dyDescent="0.25">
      <c r="AQ17248" s="1026"/>
      <c r="AR17248" s="1027"/>
    </row>
    <row r="17249" spans="43:44" x14ac:dyDescent="0.25">
      <c r="AQ17249" s="1026"/>
      <c r="AR17249" s="1027"/>
    </row>
    <row r="17250" spans="43:44" x14ac:dyDescent="0.25">
      <c r="AQ17250" s="1026"/>
      <c r="AR17250" s="1027"/>
    </row>
    <row r="17251" spans="43:44" x14ac:dyDescent="0.25">
      <c r="AQ17251" s="1026"/>
      <c r="AR17251" s="1027"/>
    </row>
    <row r="17252" spans="43:44" x14ac:dyDescent="0.25">
      <c r="AQ17252" s="1026"/>
      <c r="AR17252" s="1027"/>
    </row>
    <row r="17253" spans="43:44" x14ac:dyDescent="0.25">
      <c r="AQ17253" s="1026"/>
      <c r="AR17253" s="1027"/>
    </row>
    <row r="17254" spans="43:44" x14ac:dyDescent="0.25">
      <c r="AQ17254" s="1026"/>
      <c r="AR17254" s="1027"/>
    </row>
    <row r="17255" spans="43:44" x14ac:dyDescent="0.25">
      <c r="AQ17255" s="1026"/>
      <c r="AR17255" s="1027"/>
    </row>
    <row r="17256" spans="43:44" x14ac:dyDescent="0.25">
      <c r="AQ17256" s="1026"/>
      <c r="AR17256" s="1027"/>
    </row>
    <row r="17257" spans="43:44" x14ac:dyDescent="0.25">
      <c r="AQ17257" s="1026"/>
      <c r="AR17257" s="1027"/>
    </row>
    <row r="17258" spans="43:44" x14ac:dyDescent="0.25">
      <c r="AQ17258" s="1026"/>
      <c r="AR17258" s="1027"/>
    </row>
    <row r="17259" spans="43:44" x14ac:dyDescent="0.25">
      <c r="AQ17259" s="1026"/>
      <c r="AR17259" s="1027"/>
    </row>
    <row r="17260" spans="43:44" x14ac:dyDescent="0.25">
      <c r="AQ17260" s="1026"/>
      <c r="AR17260" s="1027"/>
    </row>
    <row r="17261" spans="43:44" x14ac:dyDescent="0.25">
      <c r="AQ17261" s="1026"/>
      <c r="AR17261" s="1027"/>
    </row>
    <row r="17262" spans="43:44" x14ac:dyDescent="0.25">
      <c r="AQ17262" s="1026"/>
      <c r="AR17262" s="1027"/>
    </row>
    <row r="17263" spans="43:44" x14ac:dyDescent="0.25">
      <c r="AQ17263" s="1026"/>
      <c r="AR17263" s="1027"/>
    </row>
    <row r="17264" spans="43:44" x14ac:dyDescent="0.25">
      <c r="AQ17264" s="1026"/>
      <c r="AR17264" s="1027"/>
    </row>
    <row r="17265" spans="43:44" x14ac:dyDescent="0.25">
      <c r="AQ17265" s="1026"/>
      <c r="AR17265" s="1027"/>
    </row>
    <row r="17266" spans="43:44" x14ac:dyDescent="0.25">
      <c r="AQ17266" s="1026"/>
      <c r="AR17266" s="1027"/>
    </row>
    <row r="17267" spans="43:44" x14ac:dyDescent="0.25">
      <c r="AQ17267" s="1026"/>
      <c r="AR17267" s="1027"/>
    </row>
    <row r="17268" spans="43:44" x14ac:dyDescent="0.25">
      <c r="AQ17268" s="1026"/>
      <c r="AR17268" s="1027"/>
    </row>
    <row r="17269" spans="43:44" x14ac:dyDescent="0.25">
      <c r="AQ17269" s="1026"/>
      <c r="AR17269" s="1027"/>
    </row>
    <row r="17270" spans="43:44" x14ac:dyDescent="0.25">
      <c r="AQ17270" s="1026"/>
      <c r="AR17270" s="1027"/>
    </row>
    <row r="17271" spans="43:44" x14ac:dyDescent="0.25">
      <c r="AQ17271" s="1026"/>
      <c r="AR17271" s="1027"/>
    </row>
    <row r="17272" spans="43:44" x14ac:dyDescent="0.25">
      <c r="AQ17272" s="1026"/>
      <c r="AR17272" s="1027"/>
    </row>
    <row r="17273" spans="43:44" x14ac:dyDescent="0.25">
      <c r="AQ17273" s="1026"/>
      <c r="AR17273" s="1027"/>
    </row>
    <row r="17274" spans="43:44" x14ac:dyDescent="0.25">
      <c r="AQ17274" s="1026"/>
      <c r="AR17274" s="1027"/>
    </row>
    <row r="17275" spans="43:44" x14ac:dyDescent="0.25">
      <c r="AQ17275" s="1026"/>
      <c r="AR17275" s="1027"/>
    </row>
    <row r="17276" spans="43:44" x14ac:dyDescent="0.25">
      <c r="AQ17276" s="1026"/>
      <c r="AR17276" s="1027"/>
    </row>
    <row r="17277" spans="43:44" x14ac:dyDescent="0.25">
      <c r="AQ17277" s="1026"/>
      <c r="AR17277" s="1027"/>
    </row>
    <row r="17278" spans="43:44" x14ac:dyDescent="0.25">
      <c r="AQ17278" s="1026"/>
      <c r="AR17278" s="1027"/>
    </row>
    <row r="17279" spans="43:44" x14ac:dyDescent="0.25">
      <c r="AQ17279" s="1026"/>
      <c r="AR17279" s="1027"/>
    </row>
    <row r="17280" spans="43:44" x14ac:dyDescent="0.25">
      <c r="AQ17280" s="1026"/>
      <c r="AR17280" s="1027"/>
    </row>
    <row r="17281" spans="43:44" x14ac:dyDescent="0.25">
      <c r="AQ17281" s="1026"/>
      <c r="AR17281" s="1027"/>
    </row>
    <row r="17282" spans="43:44" x14ac:dyDescent="0.25">
      <c r="AQ17282" s="1026"/>
      <c r="AR17282" s="1027"/>
    </row>
    <row r="17283" spans="43:44" x14ac:dyDescent="0.25">
      <c r="AQ17283" s="1026"/>
      <c r="AR17283" s="1027"/>
    </row>
    <row r="17284" spans="43:44" x14ac:dyDescent="0.25">
      <c r="AQ17284" s="1026"/>
      <c r="AR17284" s="1027"/>
    </row>
    <row r="17285" spans="43:44" x14ac:dyDescent="0.25">
      <c r="AQ17285" s="1026"/>
      <c r="AR17285" s="1027"/>
    </row>
    <row r="17286" spans="43:44" x14ac:dyDescent="0.25">
      <c r="AQ17286" s="1026"/>
      <c r="AR17286" s="1027"/>
    </row>
    <row r="17287" spans="43:44" x14ac:dyDescent="0.25">
      <c r="AQ17287" s="1026"/>
      <c r="AR17287" s="1027"/>
    </row>
    <row r="17288" spans="43:44" x14ac:dyDescent="0.25">
      <c r="AQ17288" s="1026"/>
      <c r="AR17288" s="1027"/>
    </row>
    <row r="17289" spans="43:44" x14ac:dyDescent="0.25">
      <c r="AQ17289" s="1026"/>
      <c r="AR17289" s="1027"/>
    </row>
    <row r="17290" spans="43:44" x14ac:dyDescent="0.25">
      <c r="AQ17290" s="1026"/>
      <c r="AR17290" s="1027"/>
    </row>
    <row r="17291" spans="43:44" x14ac:dyDescent="0.25">
      <c r="AQ17291" s="1026"/>
      <c r="AR17291" s="1027"/>
    </row>
    <row r="17292" spans="43:44" x14ac:dyDescent="0.25">
      <c r="AQ17292" s="1026"/>
      <c r="AR17292" s="1027"/>
    </row>
    <row r="17293" spans="43:44" x14ac:dyDescent="0.25">
      <c r="AQ17293" s="1026"/>
      <c r="AR17293" s="1027"/>
    </row>
    <row r="17294" spans="43:44" x14ac:dyDescent="0.25">
      <c r="AQ17294" s="1026"/>
      <c r="AR17294" s="1027"/>
    </row>
    <row r="17295" spans="43:44" x14ac:dyDescent="0.25">
      <c r="AQ17295" s="1026"/>
      <c r="AR17295" s="1027"/>
    </row>
    <row r="17296" spans="43:44" x14ac:dyDescent="0.25">
      <c r="AQ17296" s="1026"/>
      <c r="AR17296" s="1027"/>
    </row>
    <row r="17297" spans="43:44" x14ac:dyDescent="0.25">
      <c r="AQ17297" s="1026"/>
      <c r="AR17297" s="1027"/>
    </row>
    <row r="17298" spans="43:44" x14ac:dyDescent="0.25">
      <c r="AQ17298" s="1026"/>
      <c r="AR17298" s="1027"/>
    </row>
    <row r="17299" spans="43:44" x14ac:dyDescent="0.25">
      <c r="AQ17299" s="1026"/>
      <c r="AR17299" s="1027"/>
    </row>
    <row r="17300" spans="43:44" x14ac:dyDescent="0.25">
      <c r="AQ17300" s="1026"/>
      <c r="AR17300" s="1027"/>
    </row>
    <row r="17301" spans="43:44" x14ac:dyDescent="0.25">
      <c r="AQ17301" s="1026"/>
      <c r="AR17301" s="1027"/>
    </row>
    <row r="17302" spans="43:44" x14ac:dyDescent="0.25">
      <c r="AQ17302" s="1026"/>
      <c r="AR17302" s="1027"/>
    </row>
    <row r="17303" spans="43:44" x14ac:dyDescent="0.25">
      <c r="AQ17303" s="1026"/>
      <c r="AR17303" s="1027"/>
    </row>
    <row r="17304" spans="43:44" x14ac:dyDescent="0.25">
      <c r="AQ17304" s="1026"/>
      <c r="AR17304" s="1027"/>
    </row>
    <row r="17305" spans="43:44" x14ac:dyDescent="0.25">
      <c r="AQ17305" s="1026"/>
      <c r="AR17305" s="1027"/>
    </row>
    <row r="17306" spans="43:44" x14ac:dyDescent="0.25">
      <c r="AQ17306" s="1026"/>
      <c r="AR17306" s="1027"/>
    </row>
    <row r="17307" spans="43:44" x14ac:dyDescent="0.25">
      <c r="AQ17307" s="1026"/>
      <c r="AR17307" s="1027"/>
    </row>
    <row r="17308" spans="43:44" x14ac:dyDescent="0.25">
      <c r="AQ17308" s="1026"/>
      <c r="AR17308" s="1027"/>
    </row>
    <row r="17309" spans="43:44" x14ac:dyDescent="0.25">
      <c r="AQ17309" s="1026"/>
      <c r="AR17309" s="1027"/>
    </row>
    <row r="17310" spans="43:44" x14ac:dyDescent="0.25">
      <c r="AQ17310" s="1026"/>
      <c r="AR17310" s="1027"/>
    </row>
    <row r="17311" spans="43:44" x14ac:dyDescent="0.25">
      <c r="AQ17311" s="1026"/>
      <c r="AR17311" s="1027"/>
    </row>
    <row r="17312" spans="43:44" x14ac:dyDescent="0.25">
      <c r="AQ17312" s="1026"/>
      <c r="AR17312" s="1027"/>
    </row>
    <row r="17313" spans="43:44" x14ac:dyDescent="0.25">
      <c r="AQ17313" s="1026"/>
      <c r="AR17313" s="1027"/>
    </row>
    <row r="17314" spans="43:44" x14ac:dyDescent="0.25">
      <c r="AQ17314" s="1026"/>
      <c r="AR17314" s="1027"/>
    </row>
    <row r="17315" spans="43:44" x14ac:dyDescent="0.25">
      <c r="AQ17315" s="1026"/>
      <c r="AR17315" s="1027"/>
    </row>
    <row r="17316" spans="43:44" x14ac:dyDescent="0.25">
      <c r="AQ17316" s="1026"/>
      <c r="AR17316" s="1027"/>
    </row>
    <row r="17317" spans="43:44" x14ac:dyDescent="0.25">
      <c r="AQ17317" s="1026"/>
      <c r="AR17317" s="1027"/>
    </row>
    <row r="17318" spans="43:44" x14ac:dyDescent="0.25">
      <c r="AQ17318" s="1026"/>
      <c r="AR17318" s="1027"/>
    </row>
    <row r="17319" spans="43:44" x14ac:dyDescent="0.25">
      <c r="AQ17319" s="1026"/>
      <c r="AR17319" s="1027"/>
    </row>
    <row r="17320" spans="43:44" x14ac:dyDescent="0.25">
      <c r="AQ17320" s="1026"/>
      <c r="AR17320" s="1027"/>
    </row>
    <row r="17321" spans="43:44" x14ac:dyDescent="0.25">
      <c r="AQ17321" s="1026"/>
      <c r="AR17321" s="1027"/>
    </row>
    <row r="17322" spans="43:44" x14ac:dyDescent="0.25">
      <c r="AQ17322" s="1026"/>
      <c r="AR17322" s="1027"/>
    </row>
    <row r="17323" spans="43:44" x14ac:dyDescent="0.25">
      <c r="AQ17323" s="1026"/>
      <c r="AR17323" s="1027"/>
    </row>
    <row r="17324" spans="43:44" x14ac:dyDescent="0.25">
      <c r="AQ17324" s="1026"/>
      <c r="AR17324" s="1027"/>
    </row>
    <row r="17325" spans="43:44" x14ac:dyDescent="0.25">
      <c r="AQ17325" s="1026"/>
      <c r="AR17325" s="1027"/>
    </row>
    <row r="17326" spans="43:44" x14ac:dyDescent="0.25">
      <c r="AQ17326" s="1026"/>
      <c r="AR17326" s="1027"/>
    </row>
    <row r="17327" spans="43:44" x14ac:dyDescent="0.25">
      <c r="AQ17327" s="1026"/>
      <c r="AR17327" s="1027"/>
    </row>
    <row r="17328" spans="43:44" x14ac:dyDescent="0.25">
      <c r="AQ17328" s="1026"/>
      <c r="AR17328" s="1027"/>
    </row>
    <row r="17329" spans="43:44" x14ac:dyDescent="0.25">
      <c r="AQ17329" s="1026"/>
      <c r="AR17329" s="1027"/>
    </row>
    <row r="17330" spans="43:44" x14ac:dyDescent="0.25">
      <c r="AQ17330" s="1026"/>
      <c r="AR17330" s="1027"/>
    </row>
    <row r="17331" spans="43:44" x14ac:dyDescent="0.25">
      <c r="AQ17331" s="1026"/>
      <c r="AR17331" s="1027"/>
    </row>
    <row r="17332" spans="43:44" x14ac:dyDescent="0.25">
      <c r="AQ17332" s="1026"/>
      <c r="AR17332" s="1027"/>
    </row>
    <row r="17333" spans="43:44" x14ac:dyDescent="0.25">
      <c r="AQ17333" s="1026"/>
      <c r="AR17333" s="1027"/>
    </row>
    <row r="17334" spans="43:44" x14ac:dyDescent="0.25">
      <c r="AQ17334" s="1026"/>
      <c r="AR17334" s="1027"/>
    </row>
    <row r="17335" spans="43:44" x14ac:dyDescent="0.25">
      <c r="AQ17335" s="1026"/>
      <c r="AR17335" s="1027"/>
    </row>
    <row r="17336" spans="43:44" x14ac:dyDescent="0.25">
      <c r="AQ17336" s="1026"/>
      <c r="AR17336" s="1027"/>
    </row>
    <row r="17337" spans="43:44" x14ac:dyDescent="0.25">
      <c r="AQ17337" s="1026"/>
      <c r="AR17337" s="1027"/>
    </row>
    <row r="17338" spans="43:44" x14ac:dyDescent="0.25">
      <c r="AQ17338" s="1026"/>
      <c r="AR17338" s="1027"/>
    </row>
    <row r="17339" spans="43:44" x14ac:dyDescent="0.25">
      <c r="AQ17339" s="1026"/>
      <c r="AR17339" s="1027"/>
    </row>
    <row r="17340" spans="43:44" x14ac:dyDescent="0.25">
      <c r="AQ17340" s="1026"/>
      <c r="AR17340" s="1027"/>
    </row>
    <row r="17341" spans="43:44" x14ac:dyDescent="0.25">
      <c r="AQ17341" s="1026"/>
      <c r="AR17341" s="1027"/>
    </row>
    <row r="17342" spans="43:44" x14ac:dyDescent="0.25">
      <c r="AQ17342" s="1026"/>
      <c r="AR17342" s="1027"/>
    </row>
    <row r="17343" spans="43:44" x14ac:dyDescent="0.25">
      <c r="AQ17343" s="1026"/>
      <c r="AR17343" s="1027"/>
    </row>
    <row r="17344" spans="43:44" x14ac:dyDescent="0.25">
      <c r="AQ17344" s="1026"/>
      <c r="AR17344" s="1027"/>
    </row>
    <row r="17345" spans="43:44" x14ac:dyDescent="0.25">
      <c r="AQ17345" s="1026"/>
      <c r="AR17345" s="1027"/>
    </row>
    <row r="17346" spans="43:44" x14ac:dyDescent="0.25">
      <c r="AQ17346" s="1026"/>
      <c r="AR17346" s="1027"/>
    </row>
    <row r="17347" spans="43:44" x14ac:dyDescent="0.25">
      <c r="AQ17347" s="1026"/>
      <c r="AR17347" s="1027"/>
    </row>
    <row r="17348" spans="43:44" x14ac:dyDescent="0.25">
      <c r="AQ17348" s="1026"/>
      <c r="AR17348" s="1027"/>
    </row>
    <row r="17349" spans="43:44" x14ac:dyDescent="0.25">
      <c r="AQ17349" s="1026"/>
      <c r="AR17349" s="1027"/>
    </row>
    <row r="17350" spans="43:44" x14ac:dyDescent="0.25">
      <c r="AQ17350" s="1026"/>
      <c r="AR17350" s="1027"/>
    </row>
    <row r="17351" spans="43:44" x14ac:dyDescent="0.25">
      <c r="AQ17351" s="1026"/>
      <c r="AR17351" s="1027"/>
    </row>
    <row r="17352" spans="43:44" x14ac:dyDescent="0.25">
      <c r="AQ17352" s="1026"/>
      <c r="AR17352" s="1027"/>
    </row>
    <row r="17353" spans="43:44" x14ac:dyDescent="0.25">
      <c r="AQ17353" s="1026"/>
      <c r="AR17353" s="1027"/>
    </row>
    <row r="17354" spans="43:44" x14ac:dyDescent="0.25">
      <c r="AQ17354" s="1026"/>
      <c r="AR17354" s="1027"/>
    </row>
    <row r="17355" spans="43:44" x14ac:dyDescent="0.25">
      <c r="AQ17355" s="1026"/>
      <c r="AR17355" s="1027"/>
    </row>
    <row r="17356" spans="43:44" x14ac:dyDescent="0.25">
      <c r="AQ17356" s="1026"/>
      <c r="AR17356" s="1027"/>
    </row>
    <row r="17357" spans="43:44" x14ac:dyDescent="0.25">
      <c r="AQ17357" s="1026"/>
      <c r="AR17357" s="1027"/>
    </row>
    <row r="17358" spans="43:44" x14ac:dyDescent="0.25">
      <c r="AQ17358" s="1026"/>
      <c r="AR17358" s="1027"/>
    </row>
    <row r="17359" spans="43:44" x14ac:dyDescent="0.25">
      <c r="AQ17359" s="1026"/>
      <c r="AR17359" s="1027"/>
    </row>
    <row r="17360" spans="43:44" x14ac:dyDescent="0.25">
      <c r="AQ17360" s="1026"/>
      <c r="AR17360" s="1027"/>
    </row>
    <row r="17361" spans="43:44" x14ac:dyDescent="0.25">
      <c r="AQ17361" s="1026"/>
      <c r="AR17361" s="1027"/>
    </row>
    <row r="17362" spans="43:44" x14ac:dyDescent="0.25">
      <c r="AQ17362" s="1026"/>
      <c r="AR17362" s="1027"/>
    </row>
    <row r="17363" spans="43:44" x14ac:dyDescent="0.25">
      <c r="AQ17363" s="1026"/>
      <c r="AR17363" s="1027"/>
    </row>
    <row r="17364" spans="43:44" x14ac:dyDescent="0.25">
      <c r="AQ17364" s="1026"/>
      <c r="AR17364" s="1027"/>
    </row>
    <row r="17365" spans="43:44" x14ac:dyDescent="0.25">
      <c r="AQ17365" s="1026"/>
      <c r="AR17365" s="1027"/>
    </row>
    <row r="17366" spans="43:44" x14ac:dyDescent="0.25">
      <c r="AQ17366" s="1026"/>
      <c r="AR17366" s="1027"/>
    </row>
    <row r="17367" spans="43:44" x14ac:dyDescent="0.25">
      <c r="AQ17367" s="1026"/>
      <c r="AR17367" s="1027"/>
    </row>
    <row r="17368" spans="43:44" x14ac:dyDescent="0.25">
      <c r="AQ17368" s="1026"/>
      <c r="AR17368" s="1027"/>
    </row>
    <row r="17369" spans="43:44" x14ac:dyDescent="0.25">
      <c r="AQ17369" s="1026"/>
      <c r="AR17369" s="1027"/>
    </row>
    <row r="17370" spans="43:44" x14ac:dyDescent="0.25">
      <c r="AQ17370" s="1026"/>
      <c r="AR17370" s="1027"/>
    </row>
    <row r="17371" spans="43:44" x14ac:dyDescent="0.25">
      <c r="AQ17371" s="1026"/>
      <c r="AR17371" s="1027"/>
    </row>
    <row r="17372" spans="43:44" x14ac:dyDescent="0.25">
      <c r="AQ17372" s="1026"/>
      <c r="AR17372" s="1027"/>
    </row>
    <row r="17373" spans="43:44" x14ac:dyDescent="0.25">
      <c r="AQ17373" s="1026"/>
      <c r="AR17373" s="1027"/>
    </row>
    <row r="17374" spans="43:44" x14ac:dyDescent="0.25">
      <c r="AQ17374" s="1026"/>
      <c r="AR17374" s="1027"/>
    </row>
    <row r="17375" spans="43:44" x14ac:dyDescent="0.25">
      <c r="AQ17375" s="1026"/>
      <c r="AR17375" s="1027"/>
    </row>
    <row r="17376" spans="43:44" x14ac:dyDescent="0.25">
      <c r="AQ17376" s="1026"/>
      <c r="AR17376" s="1027"/>
    </row>
    <row r="17377" spans="43:44" x14ac:dyDescent="0.25">
      <c r="AQ17377" s="1026"/>
      <c r="AR17377" s="1027"/>
    </row>
    <row r="17378" spans="43:44" x14ac:dyDescent="0.25">
      <c r="AQ17378" s="1026"/>
      <c r="AR17378" s="1027"/>
    </row>
    <row r="17379" spans="43:44" x14ac:dyDescent="0.25">
      <c r="AQ17379" s="1026"/>
      <c r="AR17379" s="1027"/>
    </row>
    <row r="17380" spans="43:44" x14ac:dyDescent="0.25">
      <c r="AQ17380" s="1026"/>
      <c r="AR17380" s="1027"/>
    </row>
    <row r="17381" spans="43:44" x14ac:dyDescent="0.25">
      <c r="AQ17381" s="1026"/>
      <c r="AR17381" s="1027"/>
    </row>
    <row r="17382" spans="43:44" x14ac:dyDescent="0.25">
      <c r="AQ17382" s="1026"/>
      <c r="AR17382" s="1027"/>
    </row>
    <row r="17383" spans="43:44" x14ac:dyDescent="0.25">
      <c r="AQ17383" s="1026"/>
      <c r="AR17383" s="1027"/>
    </row>
    <row r="17384" spans="43:44" x14ac:dyDescent="0.25">
      <c r="AQ17384" s="1026"/>
      <c r="AR17384" s="1027"/>
    </row>
    <row r="17385" spans="43:44" x14ac:dyDescent="0.25">
      <c r="AQ17385" s="1026"/>
      <c r="AR17385" s="1027"/>
    </row>
    <row r="17386" spans="43:44" x14ac:dyDescent="0.25">
      <c r="AQ17386" s="1026"/>
      <c r="AR17386" s="1027"/>
    </row>
    <row r="17387" spans="43:44" x14ac:dyDescent="0.25">
      <c r="AQ17387" s="1026"/>
      <c r="AR17387" s="1027"/>
    </row>
    <row r="17388" spans="43:44" x14ac:dyDescent="0.25">
      <c r="AQ17388" s="1026"/>
      <c r="AR17388" s="1027"/>
    </row>
    <row r="17389" spans="43:44" x14ac:dyDescent="0.25">
      <c r="AQ17389" s="1026"/>
      <c r="AR17389" s="1027"/>
    </row>
    <row r="17390" spans="43:44" x14ac:dyDescent="0.25">
      <c r="AQ17390" s="1026"/>
      <c r="AR17390" s="1027"/>
    </row>
    <row r="17391" spans="43:44" x14ac:dyDescent="0.25">
      <c r="AQ17391" s="1026"/>
      <c r="AR17391" s="1027"/>
    </row>
    <row r="17392" spans="43:44" x14ac:dyDescent="0.25">
      <c r="AQ17392" s="1026"/>
      <c r="AR17392" s="1027"/>
    </row>
    <row r="17393" spans="43:44" x14ac:dyDescent="0.25">
      <c r="AQ17393" s="1026"/>
      <c r="AR17393" s="1027"/>
    </row>
    <row r="17394" spans="43:44" x14ac:dyDescent="0.25">
      <c r="AQ17394" s="1026"/>
      <c r="AR17394" s="1027"/>
    </row>
    <row r="17395" spans="43:44" x14ac:dyDescent="0.25">
      <c r="AQ17395" s="1026"/>
      <c r="AR17395" s="1027"/>
    </row>
    <row r="17396" spans="43:44" x14ac:dyDescent="0.25">
      <c r="AQ17396" s="1026"/>
      <c r="AR17396" s="1027"/>
    </row>
    <row r="17397" spans="43:44" x14ac:dyDescent="0.25">
      <c r="AQ17397" s="1026"/>
      <c r="AR17397" s="1027"/>
    </row>
    <row r="17398" spans="43:44" x14ac:dyDescent="0.25">
      <c r="AQ17398" s="1026"/>
      <c r="AR17398" s="1027"/>
    </row>
    <row r="17399" spans="43:44" x14ac:dyDescent="0.25">
      <c r="AQ17399" s="1026"/>
      <c r="AR17399" s="1027"/>
    </row>
    <row r="17400" spans="43:44" x14ac:dyDescent="0.25">
      <c r="AQ17400" s="1026"/>
      <c r="AR17400" s="1027"/>
    </row>
    <row r="17401" spans="43:44" x14ac:dyDescent="0.25">
      <c r="AQ17401" s="1026"/>
      <c r="AR17401" s="1027"/>
    </row>
    <row r="17402" spans="43:44" x14ac:dyDescent="0.25">
      <c r="AQ17402" s="1026"/>
      <c r="AR17402" s="1027"/>
    </row>
    <row r="17403" spans="43:44" x14ac:dyDescent="0.25">
      <c r="AQ17403" s="1026"/>
      <c r="AR17403" s="1027"/>
    </row>
    <row r="17404" spans="43:44" x14ac:dyDescent="0.25">
      <c r="AQ17404" s="1026"/>
      <c r="AR17404" s="1027"/>
    </row>
    <row r="17405" spans="43:44" x14ac:dyDescent="0.25">
      <c r="AQ17405" s="1026"/>
      <c r="AR17405" s="1027"/>
    </row>
    <row r="17406" spans="43:44" x14ac:dyDescent="0.25">
      <c r="AQ17406" s="1026"/>
      <c r="AR17406" s="1027"/>
    </row>
    <row r="17407" spans="43:44" x14ac:dyDescent="0.25">
      <c r="AQ17407" s="1026"/>
      <c r="AR17407" s="1027"/>
    </row>
    <row r="17408" spans="43:44" x14ac:dyDescent="0.25">
      <c r="AQ17408" s="1026"/>
      <c r="AR17408" s="1027"/>
    </row>
    <row r="17409" spans="43:44" x14ac:dyDescent="0.25">
      <c r="AQ17409" s="1026"/>
      <c r="AR17409" s="1027"/>
    </row>
    <row r="17410" spans="43:44" x14ac:dyDescent="0.25">
      <c r="AQ17410" s="1026"/>
      <c r="AR17410" s="1027"/>
    </row>
    <row r="17411" spans="43:44" x14ac:dyDescent="0.25">
      <c r="AQ17411" s="1026"/>
      <c r="AR17411" s="1027"/>
    </row>
    <row r="17412" spans="43:44" x14ac:dyDescent="0.25">
      <c r="AQ17412" s="1026"/>
      <c r="AR17412" s="1027"/>
    </row>
    <row r="17413" spans="43:44" x14ac:dyDescent="0.25">
      <c r="AQ17413" s="1026"/>
      <c r="AR17413" s="1027"/>
    </row>
    <row r="17414" spans="43:44" x14ac:dyDescent="0.25">
      <c r="AQ17414" s="1026"/>
      <c r="AR17414" s="1027"/>
    </row>
    <row r="17415" spans="43:44" x14ac:dyDescent="0.25">
      <c r="AQ17415" s="1026"/>
      <c r="AR17415" s="1027"/>
    </row>
    <row r="17416" spans="43:44" x14ac:dyDescent="0.25">
      <c r="AQ17416" s="1026"/>
      <c r="AR17416" s="1027"/>
    </row>
    <row r="17417" spans="43:44" x14ac:dyDescent="0.25">
      <c r="AQ17417" s="1026"/>
      <c r="AR17417" s="1027"/>
    </row>
    <row r="17418" spans="43:44" x14ac:dyDescent="0.25">
      <c r="AQ17418" s="1026"/>
      <c r="AR17418" s="1027"/>
    </row>
    <row r="17419" spans="43:44" x14ac:dyDescent="0.25">
      <c r="AQ17419" s="1026"/>
      <c r="AR17419" s="1027"/>
    </row>
    <row r="17420" spans="43:44" x14ac:dyDescent="0.25">
      <c r="AQ17420" s="1026"/>
      <c r="AR17420" s="1027"/>
    </row>
    <row r="17421" spans="43:44" x14ac:dyDescent="0.25">
      <c r="AQ17421" s="1026"/>
      <c r="AR17421" s="1027"/>
    </row>
    <row r="17422" spans="43:44" x14ac:dyDescent="0.25">
      <c r="AQ17422" s="1026"/>
      <c r="AR17422" s="1027"/>
    </row>
    <row r="17423" spans="43:44" x14ac:dyDescent="0.25">
      <c r="AQ17423" s="1026"/>
      <c r="AR17423" s="1027"/>
    </row>
    <row r="17424" spans="43:44" x14ac:dyDescent="0.25">
      <c r="AQ17424" s="1026"/>
      <c r="AR17424" s="1027"/>
    </row>
    <row r="17425" spans="43:44" x14ac:dyDescent="0.25">
      <c r="AQ17425" s="1026"/>
      <c r="AR17425" s="1027"/>
    </row>
    <row r="17426" spans="43:44" x14ac:dyDescent="0.25">
      <c r="AQ17426" s="1026"/>
      <c r="AR17426" s="1027"/>
    </row>
    <row r="17427" spans="43:44" x14ac:dyDescent="0.25">
      <c r="AQ17427" s="1026"/>
      <c r="AR17427" s="1027"/>
    </row>
    <row r="17428" spans="43:44" x14ac:dyDescent="0.25">
      <c r="AQ17428" s="1026"/>
      <c r="AR17428" s="1027"/>
    </row>
    <row r="17429" spans="43:44" x14ac:dyDescent="0.25">
      <c r="AQ17429" s="1026"/>
      <c r="AR17429" s="1027"/>
    </row>
    <row r="17430" spans="43:44" x14ac:dyDescent="0.25">
      <c r="AQ17430" s="1026"/>
      <c r="AR17430" s="1027"/>
    </row>
    <row r="17431" spans="43:44" x14ac:dyDescent="0.25">
      <c r="AQ17431" s="1026"/>
      <c r="AR17431" s="1027"/>
    </row>
    <row r="17432" spans="43:44" x14ac:dyDescent="0.25">
      <c r="AQ17432" s="1026"/>
      <c r="AR17432" s="1027"/>
    </row>
    <row r="17433" spans="43:44" x14ac:dyDescent="0.25">
      <c r="AQ17433" s="1026"/>
      <c r="AR17433" s="1027"/>
    </row>
    <row r="17434" spans="43:44" x14ac:dyDescent="0.25">
      <c r="AQ17434" s="1026"/>
      <c r="AR17434" s="1027"/>
    </row>
    <row r="17435" spans="43:44" x14ac:dyDescent="0.25">
      <c r="AQ17435" s="1026"/>
      <c r="AR17435" s="1027"/>
    </row>
    <row r="17436" spans="43:44" x14ac:dyDescent="0.25">
      <c r="AQ17436" s="1026"/>
      <c r="AR17436" s="1027"/>
    </row>
    <row r="17437" spans="43:44" x14ac:dyDescent="0.25">
      <c r="AQ17437" s="1026"/>
      <c r="AR17437" s="1027"/>
    </row>
    <row r="17438" spans="43:44" x14ac:dyDescent="0.25">
      <c r="AQ17438" s="1026"/>
      <c r="AR17438" s="1027"/>
    </row>
    <row r="17439" spans="43:44" x14ac:dyDescent="0.25">
      <c r="AQ17439" s="1026"/>
      <c r="AR17439" s="1027"/>
    </row>
    <row r="17440" spans="43:44" x14ac:dyDescent="0.25">
      <c r="AQ17440" s="1026"/>
      <c r="AR17440" s="1027"/>
    </row>
    <row r="17441" spans="43:44" x14ac:dyDescent="0.25">
      <c r="AQ17441" s="1026"/>
      <c r="AR17441" s="1027"/>
    </row>
    <row r="17442" spans="43:44" x14ac:dyDescent="0.25">
      <c r="AQ17442" s="1026"/>
      <c r="AR17442" s="1027"/>
    </row>
    <row r="17443" spans="43:44" x14ac:dyDescent="0.25">
      <c r="AQ17443" s="1026"/>
      <c r="AR17443" s="1027"/>
    </row>
    <row r="17444" spans="43:44" x14ac:dyDescent="0.25">
      <c r="AQ17444" s="1026"/>
      <c r="AR17444" s="1027"/>
    </row>
    <row r="17445" spans="43:44" x14ac:dyDescent="0.25">
      <c r="AQ17445" s="1026"/>
      <c r="AR17445" s="1027"/>
    </row>
    <row r="17446" spans="43:44" x14ac:dyDescent="0.25">
      <c r="AQ17446" s="1026"/>
      <c r="AR17446" s="1027"/>
    </row>
    <row r="17447" spans="43:44" x14ac:dyDescent="0.25">
      <c r="AQ17447" s="1026"/>
      <c r="AR17447" s="1027"/>
    </row>
    <row r="17448" spans="43:44" x14ac:dyDescent="0.25">
      <c r="AQ17448" s="1026"/>
      <c r="AR17448" s="1027"/>
    </row>
    <row r="17449" spans="43:44" x14ac:dyDescent="0.25">
      <c r="AQ17449" s="1026"/>
      <c r="AR17449" s="1027"/>
    </row>
    <row r="17450" spans="43:44" x14ac:dyDescent="0.25">
      <c r="AQ17450" s="1026"/>
      <c r="AR17450" s="1027"/>
    </row>
    <row r="17451" spans="43:44" x14ac:dyDescent="0.25">
      <c r="AQ17451" s="1026"/>
      <c r="AR17451" s="1027"/>
    </row>
    <row r="17452" spans="43:44" x14ac:dyDescent="0.25">
      <c r="AQ17452" s="1026"/>
      <c r="AR17452" s="1027"/>
    </row>
    <row r="17453" spans="43:44" x14ac:dyDescent="0.25">
      <c r="AQ17453" s="1026"/>
      <c r="AR17453" s="1027"/>
    </row>
    <row r="17454" spans="43:44" x14ac:dyDescent="0.25">
      <c r="AQ17454" s="1026"/>
      <c r="AR17454" s="1027"/>
    </row>
    <row r="17455" spans="43:44" x14ac:dyDescent="0.25">
      <c r="AQ17455" s="1026"/>
      <c r="AR17455" s="1027"/>
    </row>
    <row r="17456" spans="43:44" x14ac:dyDescent="0.25">
      <c r="AQ17456" s="1026"/>
      <c r="AR17456" s="1027"/>
    </row>
    <row r="17457" spans="43:44" x14ac:dyDescent="0.25">
      <c r="AQ17457" s="1026"/>
      <c r="AR17457" s="1027"/>
    </row>
    <row r="17458" spans="43:44" x14ac:dyDescent="0.25">
      <c r="AQ17458" s="1026"/>
      <c r="AR17458" s="1027"/>
    </row>
    <row r="17459" spans="43:44" x14ac:dyDescent="0.25">
      <c r="AQ17459" s="1026"/>
      <c r="AR17459" s="1027"/>
    </row>
    <row r="17460" spans="43:44" x14ac:dyDescent="0.25">
      <c r="AQ17460" s="1026"/>
      <c r="AR17460" s="1027"/>
    </row>
    <row r="17461" spans="43:44" x14ac:dyDescent="0.25">
      <c r="AQ17461" s="1026"/>
      <c r="AR17461" s="1027"/>
    </row>
    <row r="17462" spans="43:44" x14ac:dyDescent="0.25">
      <c r="AQ17462" s="1026"/>
      <c r="AR17462" s="1027"/>
    </row>
    <row r="17463" spans="43:44" x14ac:dyDescent="0.25">
      <c r="AQ17463" s="1026"/>
      <c r="AR17463" s="1027"/>
    </row>
    <row r="17464" spans="43:44" x14ac:dyDescent="0.25">
      <c r="AQ17464" s="1026"/>
      <c r="AR17464" s="1027"/>
    </row>
    <row r="17465" spans="43:44" x14ac:dyDescent="0.25">
      <c r="AQ17465" s="1026"/>
      <c r="AR17465" s="1027"/>
    </row>
    <row r="17466" spans="43:44" x14ac:dyDescent="0.25">
      <c r="AQ17466" s="1026"/>
      <c r="AR17466" s="1027"/>
    </row>
    <row r="17467" spans="43:44" x14ac:dyDescent="0.25">
      <c r="AQ17467" s="1026"/>
      <c r="AR17467" s="1027"/>
    </row>
    <row r="17468" spans="43:44" x14ac:dyDescent="0.25">
      <c r="AQ17468" s="1026"/>
      <c r="AR17468" s="1027"/>
    </row>
    <row r="17469" spans="43:44" x14ac:dyDescent="0.25">
      <c r="AQ17469" s="1026"/>
      <c r="AR17469" s="1027"/>
    </row>
    <row r="17470" spans="43:44" x14ac:dyDescent="0.25">
      <c r="AQ17470" s="1026"/>
      <c r="AR17470" s="1027"/>
    </row>
    <row r="17471" spans="43:44" x14ac:dyDescent="0.25">
      <c r="AQ17471" s="1026"/>
      <c r="AR17471" s="1027"/>
    </row>
    <row r="17472" spans="43:44" x14ac:dyDescent="0.25">
      <c r="AQ17472" s="1026"/>
      <c r="AR17472" s="1027"/>
    </row>
    <row r="17473" spans="43:44" x14ac:dyDescent="0.25">
      <c r="AQ17473" s="1026"/>
      <c r="AR17473" s="1027"/>
    </row>
    <row r="17474" spans="43:44" x14ac:dyDescent="0.25">
      <c r="AQ17474" s="1026"/>
      <c r="AR17474" s="1027"/>
    </row>
    <row r="17475" spans="43:44" x14ac:dyDescent="0.25">
      <c r="AQ17475" s="1026"/>
      <c r="AR17475" s="1027"/>
    </row>
    <row r="17476" spans="43:44" x14ac:dyDescent="0.25">
      <c r="AQ17476" s="1026"/>
      <c r="AR17476" s="1027"/>
    </row>
    <row r="17477" spans="43:44" x14ac:dyDescent="0.25">
      <c r="AQ17477" s="1026"/>
      <c r="AR17477" s="1027"/>
    </row>
    <row r="17478" spans="43:44" x14ac:dyDescent="0.25">
      <c r="AQ17478" s="1026"/>
      <c r="AR17478" s="1027"/>
    </row>
    <row r="17479" spans="43:44" x14ac:dyDescent="0.25">
      <c r="AQ17479" s="1026"/>
      <c r="AR17479" s="1027"/>
    </row>
    <row r="17480" spans="43:44" x14ac:dyDescent="0.25">
      <c r="AQ17480" s="1026"/>
      <c r="AR17480" s="1027"/>
    </row>
    <row r="17481" spans="43:44" x14ac:dyDescent="0.25">
      <c r="AQ17481" s="1026"/>
      <c r="AR17481" s="1027"/>
    </row>
    <row r="17482" spans="43:44" x14ac:dyDescent="0.25">
      <c r="AQ17482" s="1026"/>
      <c r="AR17482" s="1027"/>
    </row>
    <row r="17483" spans="43:44" x14ac:dyDescent="0.25">
      <c r="AQ17483" s="1026"/>
      <c r="AR17483" s="1027"/>
    </row>
    <row r="17484" spans="43:44" x14ac:dyDescent="0.25">
      <c r="AQ17484" s="1026"/>
      <c r="AR17484" s="1027"/>
    </row>
    <row r="17485" spans="43:44" x14ac:dyDescent="0.25">
      <c r="AQ17485" s="1026"/>
      <c r="AR17485" s="1027"/>
    </row>
    <row r="17486" spans="43:44" x14ac:dyDescent="0.25">
      <c r="AQ17486" s="1026"/>
      <c r="AR17486" s="1027"/>
    </row>
    <row r="17487" spans="43:44" x14ac:dyDescent="0.25">
      <c r="AQ17487" s="1026"/>
      <c r="AR17487" s="1027"/>
    </row>
    <row r="17488" spans="43:44" x14ac:dyDescent="0.25">
      <c r="AQ17488" s="1026"/>
      <c r="AR17488" s="1027"/>
    </row>
    <row r="17489" spans="43:44" x14ac:dyDescent="0.25">
      <c r="AQ17489" s="1026"/>
      <c r="AR17489" s="1027"/>
    </row>
    <row r="17490" spans="43:44" x14ac:dyDescent="0.25">
      <c r="AQ17490" s="1026"/>
      <c r="AR17490" s="1027"/>
    </row>
    <row r="17491" spans="43:44" x14ac:dyDescent="0.25">
      <c r="AQ17491" s="1026"/>
      <c r="AR17491" s="1027"/>
    </row>
    <row r="17492" spans="43:44" x14ac:dyDescent="0.25">
      <c r="AQ17492" s="1026"/>
      <c r="AR17492" s="1027"/>
    </row>
    <row r="17493" spans="43:44" x14ac:dyDescent="0.25">
      <c r="AQ17493" s="1026"/>
      <c r="AR17493" s="1027"/>
    </row>
    <row r="17494" spans="43:44" x14ac:dyDescent="0.25">
      <c r="AQ17494" s="1026"/>
      <c r="AR17494" s="1027"/>
    </row>
    <row r="17495" spans="43:44" x14ac:dyDescent="0.25">
      <c r="AQ17495" s="1026"/>
      <c r="AR17495" s="1027"/>
    </row>
    <row r="17496" spans="43:44" x14ac:dyDescent="0.25">
      <c r="AQ17496" s="1026"/>
      <c r="AR17496" s="1027"/>
    </row>
    <row r="17497" spans="43:44" x14ac:dyDescent="0.25">
      <c r="AQ17497" s="1026"/>
      <c r="AR17497" s="1027"/>
    </row>
    <row r="17498" spans="43:44" x14ac:dyDescent="0.25">
      <c r="AQ17498" s="1026"/>
      <c r="AR17498" s="1027"/>
    </row>
    <row r="17499" spans="43:44" x14ac:dyDescent="0.25">
      <c r="AQ17499" s="1026"/>
      <c r="AR17499" s="1027"/>
    </row>
    <row r="17500" spans="43:44" x14ac:dyDescent="0.25">
      <c r="AQ17500" s="1026"/>
      <c r="AR17500" s="1027"/>
    </row>
    <row r="17501" spans="43:44" x14ac:dyDescent="0.25">
      <c r="AQ17501" s="1026"/>
      <c r="AR17501" s="1027"/>
    </row>
    <row r="17502" spans="43:44" x14ac:dyDescent="0.25">
      <c r="AQ17502" s="1026"/>
      <c r="AR17502" s="1027"/>
    </row>
    <row r="17503" spans="43:44" x14ac:dyDescent="0.25">
      <c r="AQ17503" s="1026"/>
      <c r="AR17503" s="1027"/>
    </row>
    <row r="17504" spans="43:44" x14ac:dyDescent="0.25">
      <c r="AQ17504" s="1026"/>
      <c r="AR17504" s="1027"/>
    </row>
    <row r="17505" spans="43:44" x14ac:dyDescent="0.25">
      <c r="AQ17505" s="1026"/>
      <c r="AR17505" s="1027"/>
    </row>
    <row r="17506" spans="43:44" x14ac:dyDescent="0.25">
      <c r="AQ17506" s="1026"/>
      <c r="AR17506" s="1027"/>
    </row>
    <row r="17507" spans="43:44" x14ac:dyDescent="0.25">
      <c r="AQ17507" s="1026"/>
      <c r="AR17507" s="1027"/>
    </row>
    <row r="17508" spans="43:44" x14ac:dyDescent="0.25">
      <c r="AQ17508" s="1026"/>
      <c r="AR17508" s="1027"/>
    </row>
    <row r="17509" spans="43:44" x14ac:dyDescent="0.25">
      <c r="AQ17509" s="1026"/>
      <c r="AR17509" s="1027"/>
    </row>
    <row r="17510" spans="43:44" x14ac:dyDescent="0.25">
      <c r="AQ17510" s="1026"/>
      <c r="AR17510" s="1027"/>
    </row>
    <row r="17511" spans="43:44" x14ac:dyDescent="0.25">
      <c r="AQ17511" s="1026"/>
      <c r="AR17511" s="1027"/>
    </row>
    <row r="17512" spans="43:44" x14ac:dyDescent="0.25">
      <c r="AQ17512" s="1026"/>
      <c r="AR17512" s="1027"/>
    </row>
    <row r="17513" spans="43:44" x14ac:dyDescent="0.25">
      <c r="AQ17513" s="1026"/>
      <c r="AR17513" s="1027"/>
    </row>
    <row r="17514" spans="43:44" x14ac:dyDescent="0.25">
      <c r="AQ17514" s="1026"/>
      <c r="AR17514" s="1027"/>
    </row>
    <row r="17515" spans="43:44" x14ac:dyDescent="0.25">
      <c r="AQ17515" s="1026"/>
      <c r="AR17515" s="1027"/>
    </row>
    <row r="17516" spans="43:44" x14ac:dyDescent="0.25">
      <c r="AQ17516" s="1026"/>
      <c r="AR17516" s="1027"/>
    </row>
    <row r="17517" spans="43:44" x14ac:dyDescent="0.25">
      <c r="AQ17517" s="1026"/>
      <c r="AR17517" s="1027"/>
    </row>
    <row r="17518" spans="43:44" x14ac:dyDescent="0.25">
      <c r="AQ17518" s="1026"/>
      <c r="AR17518" s="1027"/>
    </row>
    <row r="17519" spans="43:44" x14ac:dyDescent="0.25">
      <c r="AQ17519" s="1026"/>
      <c r="AR17519" s="1027"/>
    </row>
    <row r="17520" spans="43:44" x14ac:dyDescent="0.25">
      <c r="AQ17520" s="1026"/>
      <c r="AR17520" s="1027"/>
    </row>
    <row r="17521" spans="43:44" x14ac:dyDescent="0.25">
      <c r="AQ17521" s="1026"/>
      <c r="AR17521" s="1027"/>
    </row>
    <row r="17522" spans="43:44" x14ac:dyDescent="0.25">
      <c r="AQ17522" s="1026"/>
      <c r="AR17522" s="1027"/>
    </row>
    <row r="17523" spans="43:44" x14ac:dyDescent="0.25">
      <c r="AQ17523" s="1026"/>
      <c r="AR17523" s="1027"/>
    </row>
    <row r="17524" spans="43:44" x14ac:dyDescent="0.25">
      <c r="AQ17524" s="1026"/>
      <c r="AR17524" s="1027"/>
    </row>
    <row r="17525" spans="43:44" x14ac:dyDescent="0.25">
      <c r="AQ17525" s="1026"/>
      <c r="AR17525" s="1027"/>
    </row>
    <row r="17526" spans="43:44" x14ac:dyDescent="0.25">
      <c r="AQ17526" s="1026"/>
      <c r="AR17526" s="1027"/>
    </row>
    <row r="17527" spans="43:44" x14ac:dyDescent="0.25">
      <c r="AQ17527" s="1026"/>
      <c r="AR17527" s="1027"/>
    </row>
    <row r="17528" spans="43:44" x14ac:dyDescent="0.25">
      <c r="AQ17528" s="1026"/>
      <c r="AR17528" s="1027"/>
    </row>
    <row r="17529" spans="43:44" x14ac:dyDescent="0.25">
      <c r="AQ17529" s="1026"/>
      <c r="AR17529" s="1027"/>
    </row>
    <row r="17530" spans="43:44" x14ac:dyDescent="0.25">
      <c r="AQ17530" s="1026"/>
      <c r="AR17530" s="1027"/>
    </row>
    <row r="17531" spans="43:44" x14ac:dyDescent="0.25">
      <c r="AQ17531" s="1026"/>
      <c r="AR17531" s="1027"/>
    </row>
    <row r="17532" spans="43:44" x14ac:dyDescent="0.25">
      <c r="AQ17532" s="1026"/>
      <c r="AR17532" s="1027"/>
    </row>
    <row r="17533" spans="43:44" x14ac:dyDescent="0.25">
      <c r="AQ17533" s="1026"/>
      <c r="AR17533" s="1027"/>
    </row>
    <row r="17534" spans="43:44" x14ac:dyDescent="0.25">
      <c r="AQ17534" s="1026"/>
      <c r="AR17534" s="1027"/>
    </row>
    <row r="17535" spans="43:44" x14ac:dyDescent="0.25">
      <c r="AQ17535" s="1026"/>
      <c r="AR17535" s="1027"/>
    </row>
    <row r="17536" spans="43:44" x14ac:dyDescent="0.25">
      <c r="AQ17536" s="1026"/>
      <c r="AR17536" s="1027"/>
    </row>
    <row r="17537" spans="43:44" x14ac:dyDescent="0.25">
      <c r="AQ17537" s="1026"/>
      <c r="AR17537" s="1027"/>
    </row>
    <row r="17538" spans="43:44" x14ac:dyDescent="0.25">
      <c r="AQ17538" s="1026"/>
      <c r="AR17538" s="1027"/>
    </row>
    <row r="17539" spans="43:44" x14ac:dyDescent="0.25">
      <c r="AQ17539" s="1026"/>
      <c r="AR17539" s="1027"/>
    </row>
    <row r="17540" spans="43:44" x14ac:dyDescent="0.25">
      <c r="AQ17540" s="1026"/>
      <c r="AR17540" s="1027"/>
    </row>
    <row r="17541" spans="43:44" x14ac:dyDescent="0.25">
      <c r="AQ17541" s="1026"/>
      <c r="AR17541" s="1027"/>
    </row>
    <row r="17542" spans="43:44" x14ac:dyDescent="0.25">
      <c r="AQ17542" s="1026"/>
      <c r="AR17542" s="1027"/>
    </row>
    <row r="17543" spans="43:44" x14ac:dyDescent="0.25">
      <c r="AQ17543" s="1026"/>
      <c r="AR17543" s="1027"/>
    </row>
    <row r="17544" spans="43:44" x14ac:dyDescent="0.25">
      <c r="AQ17544" s="1026"/>
      <c r="AR17544" s="1027"/>
    </row>
    <row r="17545" spans="43:44" x14ac:dyDescent="0.25">
      <c r="AQ17545" s="1026"/>
      <c r="AR17545" s="1027"/>
    </row>
    <row r="17546" spans="43:44" x14ac:dyDescent="0.25">
      <c r="AQ17546" s="1026"/>
      <c r="AR17546" s="1027"/>
    </row>
    <row r="17547" spans="43:44" x14ac:dyDescent="0.25">
      <c r="AQ17547" s="1026"/>
      <c r="AR17547" s="1027"/>
    </row>
    <row r="17548" spans="43:44" x14ac:dyDescent="0.25">
      <c r="AQ17548" s="1026"/>
      <c r="AR17548" s="1027"/>
    </row>
    <row r="17549" spans="43:44" x14ac:dyDescent="0.25">
      <c r="AQ17549" s="1026"/>
      <c r="AR17549" s="1027"/>
    </row>
    <row r="17550" spans="43:44" x14ac:dyDescent="0.25">
      <c r="AQ17550" s="1026"/>
      <c r="AR17550" s="1027"/>
    </row>
    <row r="17551" spans="43:44" x14ac:dyDescent="0.25">
      <c r="AQ17551" s="1026"/>
      <c r="AR17551" s="1027"/>
    </row>
    <row r="17552" spans="43:44" x14ac:dyDescent="0.25">
      <c r="AQ17552" s="1026"/>
      <c r="AR17552" s="1027"/>
    </row>
    <row r="17553" spans="43:44" x14ac:dyDescent="0.25">
      <c r="AQ17553" s="1026"/>
      <c r="AR17553" s="1027"/>
    </row>
    <row r="17554" spans="43:44" x14ac:dyDescent="0.25">
      <c r="AQ17554" s="1026"/>
      <c r="AR17554" s="1027"/>
    </row>
    <row r="17555" spans="43:44" x14ac:dyDescent="0.25">
      <c r="AQ17555" s="1026"/>
      <c r="AR17555" s="1027"/>
    </row>
    <row r="17556" spans="43:44" x14ac:dyDescent="0.25">
      <c r="AQ17556" s="1026"/>
      <c r="AR17556" s="1027"/>
    </row>
    <row r="17557" spans="43:44" x14ac:dyDescent="0.25">
      <c r="AQ17557" s="1026"/>
      <c r="AR17557" s="1027"/>
    </row>
    <row r="17558" spans="43:44" x14ac:dyDescent="0.25">
      <c r="AQ17558" s="1026"/>
      <c r="AR17558" s="1027"/>
    </row>
    <row r="17559" spans="43:44" x14ac:dyDescent="0.25">
      <c r="AQ17559" s="1026"/>
      <c r="AR17559" s="1027"/>
    </row>
    <row r="17560" spans="43:44" x14ac:dyDescent="0.25">
      <c r="AQ17560" s="1026"/>
      <c r="AR17560" s="1027"/>
    </row>
    <row r="17561" spans="43:44" x14ac:dyDescent="0.25">
      <c r="AQ17561" s="1026"/>
      <c r="AR17561" s="1027"/>
    </row>
    <row r="17562" spans="43:44" x14ac:dyDescent="0.25">
      <c r="AQ17562" s="1026"/>
      <c r="AR17562" s="1027"/>
    </row>
    <row r="17563" spans="43:44" x14ac:dyDescent="0.25">
      <c r="AQ17563" s="1026"/>
      <c r="AR17563" s="1027"/>
    </row>
    <row r="17564" spans="43:44" x14ac:dyDescent="0.25">
      <c r="AQ17564" s="1026"/>
      <c r="AR17564" s="1027"/>
    </row>
    <row r="17565" spans="43:44" x14ac:dyDescent="0.25">
      <c r="AQ17565" s="1026"/>
      <c r="AR17565" s="1027"/>
    </row>
    <row r="17566" spans="43:44" x14ac:dyDescent="0.25">
      <c r="AQ17566" s="1026"/>
      <c r="AR17566" s="1027"/>
    </row>
    <row r="17567" spans="43:44" x14ac:dyDescent="0.25">
      <c r="AQ17567" s="1026"/>
      <c r="AR17567" s="1027"/>
    </row>
    <row r="17568" spans="43:44" x14ac:dyDescent="0.25">
      <c r="AQ17568" s="1026"/>
      <c r="AR17568" s="1027"/>
    </row>
    <row r="17569" spans="43:44" x14ac:dyDescent="0.25">
      <c r="AQ17569" s="1026"/>
      <c r="AR17569" s="1027"/>
    </row>
    <row r="17570" spans="43:44" x14ac:dyDescent="0.25">
      <c r="AQ17570" s="1026"/>
      <c r="AR17570" s="1027"/>
    </row>
    <row r="17571" spans="43:44" x14ac:dyDescent="0.25">
      <c r="AQ17571" s="1026"/>
      <c r="AR17571" s="1027"/>
    </row>
    <row r="17572" spans="43:44" x14ac:dyDescent="0.25">
      <c r="AQ17572" s="1026"/>
      <c r="AR17572" s="1027"/>
    </row>
    <row r="17573" spans="43:44" x14ac:dyDescent="0.25">
      <c r="AQ17573" s="1026"/>
      <c r="AR17573" s="1027"/>
    </row>
    <row r="17574" spans="43:44" x14ac:dyDescent="0.25">
      <c r="AQ17574" s="1026"/>
      <c r="AR17574" s="1027"/>
    </row>
    <row r="17575" spans="43:44" x14ac:dyDescent="0.25">
      <c r="AQ17575" s="1026"/>
      <c r="AR17575" s="1027"/>
    </row>
    <row r="17576" spans="43:44" x14ac:dyDescent="0.25">
      <c r="AQ17576" s="1026"/>
      <c r="AR17576" s="1027"/>
    </row>
    <row r="17577" spans="43:44" x14ac:dyDescent="0.25">
      <c r="AQ17577" s="1026"/>
      <c r="AR17577" s="1027"/>
    </row>
    <row r="17578" spans="43:44" x14ac:dyDescent="0.25">
      <c r="AQ17578" s="1026"/>
      <c r="AR17578" s="1027"/>
    </row>
    <row r="17579" spans="43:44" x14ac:dyDescent="0.25">
      <c r="AQ17579" s="1026"/>
      <c r="AR17579" s="1027"/>
    </row>
    <row r="17580" spans="43:44" x14ac:dyDescent="0.25">
      <c r="AQ17580" s="1026"/>
      <c r="AR17580" s="1027"/>
    </row>
    <row r="17581" spans="43:44" x14ac:dyDescent="0.25">
      <c r="AQ17581" s="1026"/>
      <c r="AR17581" s="1027"/>
    </row>
    <row r="17582" spans="43:44" x14ac:dyDescent="0.25">
      <c r="AQ17582" s="1026"/>
      <c r="AR17582" s="1027"/>
    </row>
    <row r="17583" spans="43:44" x14ac:dyDescent="0.25">
      <c r="AQ17583" s="1026"/>
      <c r="AR17583" s="1027"/>
    </row>
    <row r="17584" spans="43:44" x14ac:dyDescent="0.25">
      <c r="AQ17584" s="1026"/>
      <c r="AR17584" s="1027"/>
    </row>
    <row r="17585" spans="43:44" x14ac:dyDescent="0.25">
      <c r="AQ17585" s="1026"/>
      <c r="AR17585" s="1027"/>
    </row>
    <row r="17586" spans="43:44" x14ac:dyDescent="0.25">
      <c r="AQ17586" s="1026"/>
      <c r="AR17586" s="1027"/>
    </row>
    <row r="17587" spans="43:44" x14ac:dyDescent="0.25">
      <c r="AQ17587" s="1026"/>
      <c r="AR17587" s="1027"/>
    </row>
    <row r="17588" spans="43:44" x14ac:dyDescent="0.25">
      <c r="AQ17588" s="1026"/>
      <c r="AR17588" s="1027"/>
    </row>
    <row r="17589" spans="43:44" x14ac:dyDescent="0.25">
      <c r="AQ17589" s="1026"/>
      <c r="AR17589" s="1027"/>
    </row>
    <row r="17590" spans="43:44" x14ac:dyDescent="0.25">
      <c r="AQ17590" s="1026"/>
      <c r="AR17590" s="1027"/>
    </row>
    <row r="17591" spans="43:44" x14ac:dyDescent="0.25">
      <c r="AQ17591" s="1026"/>
      <c r="AR17591" s="1027"/>
    </row>
    <row r="17592" spans="43:44" x14ac:dyDescent="0.25">
      <c r="AQ17592" s="1026"/>
      <c r="AR17592" s="1027"/>
    </row>
    <row r="17593" spans="43:44" x14ac:dyDescent="0.25">
      <c r="AQ17593" s="1026"/>
      <c r="AR17593" s="1027"/>
    </row>
    <row r="17594" spans="43:44" x14ac:dyDescent="0.25">
      <c r="AQ17594" s="1026"/>
      <c r="AR17594" s="1027"/>
    </row>
    <row r="17595" spans="43:44" x14ac:dyDescent="0.25">
      <c r="AQ17595" s="1026"/>
      <c r="AR17595" s="1027"/>
    </row>
    <row r="17596" spans="43:44" x14ac:dyDescent="0.25">
      <c r="AQ17596" s="1026"/>
      <c r="AR17596" s="1027"/>
    </row>
    <row r="17597" spans="43:44" x14ac:dyDescent="0.25">
      <c r="AQ17597" s="1026"/>
      <c r="AR17597" s="1027"/>
    </row>
    <row r="17598" spans="43:44" x14ac:dyDescent="0.25">
      <c r="AQ17598" s="1026"/>
      <c r="AR17598" s="1027"/>
    </row>
    <row r="17599" spans="43:44" x14ac:dyDescent="0.25">
      <c r="AQ17599" s="1026"/>
      <c r="AR17599" s="1027"/>
    </row>
    <row r="17600" spans="43:44" x14ac:dyDescent="0.25">
      <c r="AQ17600" s="1026"/>
      <c r="AR17600" s="1027"/>
    </row>
    <row r="17601" spans="43:44" x14ac:dyDescent="0.25">
      <c r="AQ17601" s="1026"/>
      <c r="AR17601" s="1027"/>
    </row>
    <row r="17602" spans="43:44" x14ac:dyDescent="0.25">
      <c r="AQ17602" s="1026"/>
      <c r="AR17602" s="1027"/>
    </row>
    <row r="17603" spans="43:44" x14ac:dyDescent="0.25">
      <c r="AQ17603" s="1026"/>
      <c r="AR17603" s="1027"/>
    </row>
    <row r="17604" spans="43:44" x14ac:dyDescent="0.25">
      <c r="AQ17604" s="1026"/>
      <c r="AR17604" s="1027"/>
    </row>
    <row r="17605" spans="43:44" x14ac:dyDescent="0.25">
      <c r="AQ17605" s="1026"/>
      <c r="AR17605" s="1027"/>
    </row>
    <row r="17606" spans="43:44" x14ac:dyDescent="0.25">
      <c r="AQ17606" s="1026"/>
      <c r="AR17606" s="1027"/>
    </row>
    <row r="17607" spans="43:44" x14ac:dyDescent="0.25">
      <c r="AQ17607" s="1026"/>
      <c r="AR17607" s="1027"/>
    </row>
    <row r="17608" spans="43:44" x14ac:dyDescent="0.25">
      <c r="AQ17608" s="1026"/>
      <c r="AR17608" s="1027"/>
    </row>
    <row r="17609" spans="43:44" x14ac:dyDescent="0.25">
      <c r="AQ17609" s="1026"/>
      <c r="AR17609" s="1027"/>
    </row>
    <row r="17610" spans="43:44" x14ac:dyDescent="0.25">
      <c r="AQ17610" s="1026"/>
      <c r="AR17610" s="1027"/>
    </row>
    <row r="17611" spans="43:44" x14ac:dyDescent="0.25">
      <c r="AQ17611" s="1026"/>
      <c r="AR17611" s="1027"/>
    </row>
    <row r="17612" spans="43:44" x14ac:dyDescent="0.25">
      <c r="AQ17612" s="1026"/>
      <c r="AR17612" s="1027"/>
    </row>
    <row r="17613" spans="43:44" x14ac:dyDescent="0.25">
      <c r="AQ17613" s="1026"/>
      <c r="AR17613" s="1027"/>
    </row>
    <row r="17614" spans="43:44" x14ac:dyDescent="0.25">
      <c r="AQ17614" s="1026"/>
      <c r="AR17614" s="1027"/>
    </row>
    <row r="17615" spans="43:44" x14ac:dyDescent="0.25">
      <c r="AQ17615" s="1026"/>
      <c r="AR17615" s="1027"/>
    </row>
    <row r="17616" spans="43:44" x14ac:dyDescent="0.25">
      <c r="AQ17616" s="1026"/>
      <c r="AR17616" s="1027"/>
    </row>
    <row r="17617" spans="43:44" x14ac:dyDescent="0.25">
      <c r="AQ17617" s="1026"/>
      <c r="AR17617" s="1027"/>
    </row>
    <row r="17618" spans="43:44" x14ac:dyDescent="0.25">
      <c r="AQ17618" s="1026"/>
      <c r="AR17618" s="1027"/>
    </row>
    <row r="17619" spans="43:44" x14ac:dyDescent="0.25">
      <c r="AQ17619" s="1026"/>
      <c r="AR17619" s="1027"/>
    </row>
    <row r="17620" spans="43:44" x14ac:dyDescent="0.25">
      <c r="AQ17620" s="1026"/>
      <c r="AR17620" s="1027"/>
    </row>
    <row r="17621" spans="43:44" x14ac:dyDescent="0.25">
      <c r="AQ17621" s="1026"/>
      <c r="AR17621" s="1027"/>
    </row>
    <row r="17622" spans="43:44" x14ac:dyDescent="0.25">
      <c r="AQ17622" s="1026"/>
      <c r="AR17622" s="1027"/>
    </row>
    <row r="17623" spans="43:44" x14ac:dyDescent="0.25">
      <c r="AQ17623" s="1026"/>
      <c r="AR17623" s="1027"/>
    </row>
    <row r="17624" spans="43:44" x14ac:dyDescent="0.25">
      <c r="AQ17624" s="1026"/>
      <c r="AR17624" s="1027"/>
    </row>
    <row r="17625" spans="43:44" x14ac:dyDescent="0.25">
      <c r="AQ17625" s="1026"/>
      <c r="AR17625" s="1027"/>
    </row>
    <row r="17626" spans="43:44" x14ac:dyDescent="0.25">
      <c r="AQ17626" s="1026"/>
      <c r="AR17626" s="1027"/>
    </row>
    <row r="17627" spans="43:44" x14ac:dyDescent="0.25">
      <c r="AQ17627" s="1026"/>
      <c r="AR17627" s="1027"/>
    </row>
    <row r="17628" spans="43:44" x14ac:dyDescent="0.25">
      <c r="AQ17628" s="1026"/>
      <c r="AR17628" s="1027"/>
    </row>
    <row r="17629" spans="43:44" x14ac:dyDescent="0.25">
      <c r="AQ17629" s="1026"/>
      <c r="AR17629" s="1027"/>
    </row>
    <row r="17630" spans="43:44" x14ac:dyDescent="0.25">
      <c r="AQ17630" s="1026"/>
      <c r="AR17630" s="1027"/>
    </row>
    <row r="17631" spans="43:44" x14ac:dyDescent="0.25">
      <c r="AQ17631" s="1026"/>
      <c r="AR17631" s="1027"/>
    </row>
    <row r="17632" spans="43:44" x14ac:dyDescent="0.25">
      <c r="AQ17632" s="1026"/>
      <c r="AR17632" s="1027"/>
    </row>
    <row r="17633" spans="43:44" x14ac:dyDescent="0.25">
      <c r="AQ17633" s="1026"/>
      <c r="AR17633" s="1027"/>
    </row>
    <row r="17634" spans="43:44" x14ac:dyDescent="0.25">
      <c r="AQ17634" s="1026"/>
      <c r="AR17634" s="1027"/>
    </row>
    <row r="17635" spans="43:44" x14ac:dyDescent="0.25">
      <c r="AQ17635" s="1026"/>
      <c r="AR17635" s="1027"/>
    </row>
    <row r="17636" spans="43:44" x14ac:dyDescent="0.25">
      <c r="AQ17636" s="1026"/>
      <c r="AR17636" s="1027"/>
    </row>
    <row r="17637" spans="43:44" x14ac:dyDescent="0.25">
      <c r="AQ17637" s="1026"/>
      <c r="AR17637" s="1027"/>
    </row>
    <row r="17638" spans="43:44" x14ac:dyDescent="0.25">
      <c r="AQ17638" s="1026"/>
      <c r="AR17638" s="1027"/>
    </row>
    <row r="17639" spans="43:44" x14ac:dyDescent="0.25">
      <c r="AQ17639" s="1026"/>
      <c r="AR17639" s="1027"/>
    </row>
    <row r="17640" spans="43:44" x14ac:dyDescent="0.25">
      <c r="AQ17640" s="1026"/>
      <c r="AR17640" s="1027"/>
    </row>
    <row r="17641" spans="43:44" x14ac:dyDescent="0.25">
      <c r="AQ17641" s="1026"/>
      <c r="AR17641" s="1027"/>
    </row>
    <row r="17642" spans="43:44" x14ac:dyDescent="0.25">
      <c r="AQ17642" s="1026"/>
      <c r="AR17642" s="1027"/>
    </row>
    <row r="17643" spans="43:44" x14ac:dyDescent="0.25">
      <c r="AQ17643" s="1026"/>
      <c r="AR17643" s="1027"/>
    </row>
    <row r="17644" spans="43:44" x14ac:dyDescent="0.25">
      <c r="AQ17644" s="1026"/>
      <c r="AR17644" s="1027"/>
    </row>
    <row r="17645" spans="43:44" x14ac:dyDescent="0.25">
      <c r="AQ17645" s="1026"/>
      <c r="AR17645" s="1027"/>
    </row>
    <row r="17646" spans="43:44" x14ac:dyDescent="0.25">
      <c r="AQ17646" s="1026"/>
      <c r="AR17646" s="1027"/>
    </row>
    <row r="17647" spans="43:44" x14ac:dyDescent="0.25">
      <c r="AQ17647" s="1026"/>
      <c r="AR17647" s="1027"/>
    </row>
    <row r="17648" spans="43:44" x14ac:dyDescent="0.25">
      <c r="AQ17648" s="1026"/>
      <c r="AR17648" s="1027"/>
    </row>
    <row r="17649" spans="43:44" x14ac:dyDescent="0.25">
      <c r="AQ17649" s="1026"/>
      <c r="AR17649" s="1027"/>
    </row>
    <row r="17650" spans="43:44" x14ac:dyDescent="0.25">
      <c r="AQ17650" s="1026"/>
      <c r="AR17650" s="1027"/>
    </row>
    <row r="17651" spans="43:44" x14ac:dyDescent="0.25">
      <c r="AQ17651" s="1026"/>
      <c r="AR17651" s="1027"/>
    </row>
    <row r="17652" spans="43:44" x14ac:dyDescent="0.25">
      <c r="AQ17652" s="1026"/>
      <c r="AR17652" s="1027"/>
    </row>
    <row r="17653" spans="43:44" x14ac:dyDescent="0.25">
      <c r="AQ17653" s="1026"/>
      <c r="AR17653" s="1027"/>
    </row>
    <row r="17654" spans="43:44" x14ac:dyDescent="0.25">
      <c r="AQ17654" s="1026"/>
      <c r="AR17654" s="1027"/>
    </row>
    <row r="17655" spans="43:44" x14ac:dyDescent="0.25">
      <c r="AQ17655" s="1026"/>
      <c r="AR17655" s="1027"/>
    </row>
    <row r="17656" spans="43:44" x14ac:dyDescent="0.25">
      <c r="AQ17656" s="1026"/>
      <c r="AR17656" s="1027"/>
    </row>
    <row r="17657" spans="43:44" x14ac:dyDescent="0.25">
      <c r="AQ17657" s="1026"/>
      <c r="AR17657" s="1027"/>
    </row>
    <row r="17658" spans="43:44" x14ac:dyDescent="0.25">
      <c r="AQ17658" s="1026"/>
      <c r="AR17658" s="1027"/>
    </row>
    <row r="17659" spans="43:44" x14ac:dyDescent="0.25">
      <c r="AQ17659" s="1026"/>
      <c r="AR17659" s="1027"/>
    </row>
    <row r="17660" spans="43:44" x14ac:dyDescent="0.25">
      <c r="AQ17660" s="1026"/>
      <c r="AR17660" s="1027"/>
    </row>
    <row r="17661" spans="43:44" x14ac:dyDescent="0.25">
      <c r="AQ17661" s="1026"/>
      <c r="AR17661" s="1027"/>
    </row>
    <row r="17662" spans="43:44" x14ac:dyDescent="0.25">
      <c r="AQ17662" s="1026"/>
      <c r="AR17662" s="1027"/>
    </row>
    <row r="17663" spans="43:44" x14ac:dyDescent="0.25">
      <c r="AQ17663" s="1026"/>
      <c r="AR17663" s="1027"/>
    </row>
    <row r="17664" spans="43:44" x14ac:dyDescent="0.25">
      <c r="AQ17664" s="1026"/>
      <c r="AR17664" s="1027"/>
    </row>
    <row r="17665" spans="43:44" x14ac:dyDescent="0.25">
      <c r="AQ17665" s="1026"/>
      <c r="AR17665" s="1027"/>
    </row>
    <row r="17666" spans="43:44" x14ac:dyDescent="0.25">
      <c r="AQ17666" s="1026"/>
      <c r="AR17666" s="1027"/>
    </row>
    <row r="17667" spans="43:44" x14ac:dyDescent="0.25">
      <c r="AQ17667" s="1026"/>
      <c r="AR17667" s="1027"/>
    </row>
    <row r="17668" spans="43:44" x14ac:dyDescent="0.25">
      <c r="AQ17668" s="1026"/>
      <c r="AR17668" s="1027"/>
    </row>
    <row r="17669" spans="43:44" x14ac:dyDescent="0.25">
      <c r="AQ17669" s="1026"/>
      <c r="AR17669" s="1027"/>
    </row>
    <row r="17670" spans="43:44" x14ac:dyDescent="0.25">
      <c r="AQ17670" s="1026"/>
      <c r="AR17670" s="1027"/>
    </row>
    <row r="17671" spans="43:44" x14ac:dyDescent="0.25">
      <c r="AQ17671" s="1026"/>
      <c r="AR17671" s="1027"/>
    </row>
    <row r="17672" spans="43:44" x14ac:dyDescent="0.25">
      <c r="AQ17672" s="1026"/>
      <c r="AR17672" s="1027"/>
    </row>
    <row r="17673" spans="43:44" x14ac:dyDescent="0.25">
      <c r="AQ17673" s="1026"/>
      <c r="AR17673" s="1027"/>
    </row>
    <row r="17674" spans="43:44" x14ac:dyDescent="0.25">
      <c r="AQ17674" s="1026"/>
      <c r="AR17674" s="1027"/>
    </row>
    <row r="17675" spans="43:44" x14ac:dyDescent="0.25">
      <c r="AQ17675" s="1026"/>
      <c r="AR17675" s="1027"/>
    </row>
    <row r="17676" spans="43:44" x14ac:dyDescent="0.25">
      <c r="AQ17676" s="1026"/>
      <c r="AR17676" s="1027"/>
    </row>
    <row r="17677" spans="43:44" x14ac:dyDescent="0.25">
      <c r="AQ17677" s="1026"/>
      <c r="AR17677" s="1027"/>
    </row>
    <row r="17678" spans="43:44" x14ac:dyDescent="0.25">
      <c r="AQ17678" s="1026"/>
      <c r="AR17678" s="1027"/>
    </row>
    <row r="17679" spans="43:44" x14ac:dyDescent="0.25">
      <c r="AQ17679" s="1026"/>
      <c r="AR17679" s="1027"/>
    </row>
    <row r="17680" spans="43:44" x14ac:dyDescent="0.25">
      <c r="AQ17680" s="1026"/>
      <c r="AR17680" s="1027"/>
    </row>
    <row r="17681" spans="43:44" x14ac:dyDescent="0.25">
      <c r="AQ17681" s="1026"/>
      <c r="AR17681" s="1027"/>
    </row>
    <row r="17682" spans="43:44" x14ac:dyDescent="0.25">
      <c r="AQ17682" s="1026"/>
      <c r="AR17682" s="1027"/>
    </row>
    <row r="17683" spans="43:44" x14ac:dyDescent="0.25">
      <c r="AQ17683" s="1026"/>
      <c r="AR17683" s="1027"/>
    </row>
    <row r="17684" spans="43:44" x14ac:dyDescent="0.25">
      <c r="AQ17684" s="1026"/>
      <c r="AR17684" s="1027"/>
    </row>
    <row r="17685" spans="43:44" x14ac:dyDescent="0.25">
      <c r="AQ17685" s="1026"/>
      <c r="AR17685" s="1027"/>
    </row>
    <row r="17686" spans="43:44" x14ac:dyDescent="0.25">
      <c r="AQ17686" s="1026"/>
      <c r="AR17686" s="1027"/>
    </row>
    <row r="17687" spans="43:44" x14ac:dyDescent="0.25">
      <c r="AQ17687" s="1026"/>
      <c r="AR17687" s="1027"/>
    </row>
    <row r="17688" spans="43:44" x14ac:dyDescent="0.25">
      <c r="AQ17688" s="1026"/>
      <c r="AR17688" s="1027"/>
    </row>
    <row r="17689" spans="43:44" x14ac:dyDescent="0.25">
      <c r="AQ17689" s="1026"/>
      <c r="AR17689" s="1027"/>
    </row>
    <row r="17690" spans="43:44" x14ac:dyDescent="0.25">
      <c r="AQ17690" s="1026"/>
      <c r="AR17690" s="1027"/>
    </row>
    <row r="17691" spans="43:44" x14ac:dyDescent="0.25">
      <c r="AQ17691" s="1026"/>
      <c r="AR17691" s="1027"/>
    </row>
    <row r="17692" spans="43:44" x14ac:dyDescent="0.25">
      <c r="AQ17692" s="1026"/>
      <c r="AR17692" s="1027"/>
    </row>
    <row r="17693" spans="43:44" x14ac:dyDescent="0.25">
      <c r="AQ17693" s="1026"/>
      <c r="AR17693" s="1027"/>
    </row>
    <row r="17694" spans="43:44" x14ac:dyDescent="0.25">
      <c r="AQ17694" s="1026"/>
      <c r="AR17694" s="1027"/>
    </row>
    <row r="17695" spans="43:44" x14ac:dyDescent="0.25">
      <c r="AQ17695" s="1026"/>
      <c r="AR17695" s="1027"/>
    </row>
    <row r="17696" spans="43:44" x14ac:dyDescent="0.25">
      <c r="AQ17696" s="1026"/>
      <c r="AR17696" s="1027"/>
    </row>
    <row r="17697" spans="43:44" x14ac:dyDescent="0.25">
      <c r="AQ17697" s="1026"/>
      <c r="AR17697" s="1027"/>
    </row>
    <row r="17698" spans="43:44" x14ac:dyDescent="0.25">
      <c r="AQ17698" s="1026"/>
      <c r="AR17698" s="1027"/>
    </row>
    <row r="17699" spans="43:44" x14ac:dyDescent="0.25">
      <c r="AQ17699" s="1026"/>
      <c r="AR17699" s="1027"/>
    </row>
    <row r="17700" spans="43:44" x14ac:dyDescent="0.25">
      <c r="AQ17700" s="1026"/>
      <c r="AR17700" s="1027"/>
    </row>
    <row r="17701" spans="43:44" x14ac:dyDescent="0.25">
      <c r="AQ17701" s="1026"/>
      <c r="AR17701" s="1027"/>
    </row>
    <row r="17702" spans="43:44" x14ac:dyDescent="0.25">
      <c r="AQ17702" s="1026"/>
      <c r="AR17702" s="1027"/>
    </row>
    <row r="17703" spans="43:44" x14ac:dyDescent="0.25">
      <c r="AQ17703" s="1026"/>
      <c r="AR17703" s="1027"/>
    </row>
    <row r="17704" spans="43:44" x14ac:dyDescent="0.25">
      <c r="AQ17704" s="1026"/>
      <c r="AR17704" s="1027"/>
    </row>
    <row r="17705" spans="43:44" x14ac:dyDescent="0.25">
      <c r="AQ17705" s="1026"/>
      <c r="AR17705" s="1027"/>
    </row>
    <row r="17706" spans="43:44" x14ac:dyDescent="0.25">
      <c r="AQ17706" s="1026"/>
      <c r="AR17706" s="1027"/>
    </row>
    <row r="17707" spans="43:44" x14ac:dyDescent="0.25">
      <c r="AQ17707" s="1026"/>
      <c r="AR17707" s="1027"/>
    </row>
    <row r="17708" spans="43:44" x14ac:dyDescent="0.25">
      <c r="AQ17708" s="1026"/>
      <c r="AR17708" s="1027"/>
    </row>
    <row r="17709" spans="43:44" x14ac:dyDescent="0.25">
      <c r="AQ17709" s="1026"/>
      <c r="AR17709" s="1027"/>
    </row>
    <row r="17710" spans="43:44" x14ac:dyDescent="0.25">
      <c r="AQ17710" s="1026"/>
      <c r="AR17710" s="1027"/>
    </row>
    <row r="17711" spans="43:44" x14ac:dyDescent="0.25">
      <c r="AQ17711" s="1026"/>
      <c r="AR17711" s="1027"/>
    </row>
    <row r="17712" spans="43:44" x14ac:dyDescent="0.25">
      <c r="AQ17712" s="1026"/>
      <c r="AR17712" s="1027"/>
    </row>
    <row r="17713" spans="43:44" x14ac:dyDescent="0.25">
      <c r="AQ17713" s="1026"/>
      <c r="AR17713" s="1027"/>
    </row>
    <row r="17714" spans="43:44" x14ac:dyDescent="0.25">
      <c r="AQ17714" s="1026"/>
      <c r="AR17714" s="1027"/>
    </row>
    <row r="17715" spans="43:44" x14ac:dyDescent="0.25">
      <c r="AQ17715" s="1026"/>
      <c r="AR17715" s="1027"/>
    </row>
    <row r="17716" spans="43:44" x14ac:dyDescent="0.25">
      <c r="AQ17716" s="1026"/>
      <c r="AR17716" s="1027"/>
    </row>
    <row r="17717" spans="43:44" x14ac:dyDescent="0.25">
      <c r="AQ17717" s="1026"/>
      <c r="AR17717" s="1027"/>
    </row>
    <row r="17718" spans="43:44" x14ac:dyDescent="0.25">
      <c r="AQ17718" s="1026"/>
      <c r="AR17718" s="1027"/>
    </row>
    <row r="17719" spans="43:44" x14ac:dyDescent="0.25">
      <c r="AQ17719" s="1026"/>
      <c r="AR17719" s="1027"/>
    </row>
    <row r="17720" spans="43:44" x14ac:dyDescent="0.25">
      <c r="AQ17720" s="1026"/>
      <c r="AR17720" s="1027"/>
    </row>
    <row r="17721" spans="43:44" x14ac:dyDescent="0.25">
      <c r="AQ17721" s="1026"/>
      <c r="AR17721" s="1027"/>
    </row>
    <row r="17722" spans="43:44" x14ac:dyDescent="0.25">
      <c r="AQ17722" s="1026"/>
      <c r="AR17722" s="1027"/>
    </row>
    <row r="17723" spans="43:44" x14ac:dyDescent="0.25">
      <c r="AQ17723" s="1026"/>
      <c r="AR17723" s="1027"/>
    </row>
    <row r="17724" spans="43:44" x14ac:dyDescent="0.25">
      <c r="AQ17724" s="1026"/>
      <c r="AR17724" s="1027"/>
    </row>
    <row r="17725" spans="43:44" x14ac:dyDescent="0.25">
      <c r="AQ17725" s="1026"/>
      <c r="AR17725" s="1027"/>
    </row>
    <row r="17726" spans="43:44" x14ac:dyDescent="0.25">
      <c r="AQ17726" s="1026"/>
      <c r="AR17726" s="1027"/>
    </row>
    <row r="17727" spans="43:44" x14ac:dyDescent="0.25">
      <c r="AQ17727" s="1026"/>
      <c r="AR17727" s="1027"/>
    </row>
    <row r="17728" spans="43:44" x14ac:dyDescent="0.25">
      <c r="AQ17728" s="1026"/>
      <c r="AR17728" s="1027"/>
    </row>
    <row r="17729" spans="43:44" x14ac:dyDescent="0.25">
      <c r="AQ17729" s="1026"/>
      <c r="AR17729" s="1027"/>
    </row>
    <row r="17730" spans="43:44" x14ac:dyDescent="0.25">
      <c r="AQ17730" s="1026"/>
      <c r="AR17730" s="1027"/>
    </row>
    <row r="17731" spans="43:44" x14ac:dyDescent="0.25">
      <c r="AQ17731" s="1026"/>
      <c r="AR17731" s="1027"/>
    </row>
    <row r="17732" spans="43:44" x14ac:dyDescent="0.25">
      <c r="AQ17732" s="1026"/>
      <c r="AR17732" s="1027"/>
    </row>
    <row r="17733" spans="43:44" x14ac:dyDescent="0.25">
      <c r="AQ17733" s="1026"/>
      <c r="AR17733" s="1027"/>
    </row>
    <row r="17734" spans="43:44" x14ac:dyDescent="0.25">
      <c r="AQ17734" s="1026"/>
      <c r="AR17734" s="1027"/>
    </row>
    <row r="17735" spans="43:44" x14ac:dyDescent="0.25">
      <c r="AQ17735" s="1026"/>
      <c r="AR17735" s="1027"/>
    </row>
    <row r="17736" spans="43:44" x14ac:dyDescent="0.25">
      <c r="AQ17736" s="1026"/>
      <c r="AR17736" s="1027"/>
    </row>
    <row r="17737" spans="43:44" x14ac:dyDescent="0.25">
      <c r="AQ17737" s="1026"/>
      <c r="AR17737" s="1027"/>
    </row>
    <row r="17738" spans="43:44" x14ac:dyDescent="0.25">
      <c r="AQ17738" s="1026"/>
      <c r="AR17738" s="1027"/>
    </row>
    <row r="17739" spans="43:44" x14ac:dyDescent="0.25">
      <c r="AQ17739" s="1026"/>
      <c r="AR17739" s="1027"/>
    </row>
    <row r="17740" spans="43:44" x14ac:dyDescent="0.25">
      <c r="AQ17740" s="1026"/>
      <c r="AR17740" s="1027"/>
    </row>
    <row r="17741" spans="43:44" x14ac:dyDescent="0.25">
      <c r="AQ17741" s="1026"/>
      <c r="AR17741" s="1027"/>
    </row>
    <row r="17742" spans="43:44" x14ac:dyDescent="0.25">
      <c r="AQ17742" s="1026"/>
      <c r="AR17742" s="1027"/>
    </row>
    <row r="17743" spans="43:44" x14ac:dyDescent="0.25">
      <c r="AQ17743" s="1026"/>
      <c r="AR17743" s="1027"/>
    </row>
    <row r="17744" spans="43:44" x14ac:dyDescent="0.25">
      <c r="AQ17744" s="1026"/>
      <c r="AR17744" s="1027"/>
    </row>
    <row r="17745" spans="43:44" x14ac:dyDescent="0.25">
      <c r="AQ17745" s="1026"/>
      <c r="AR17745" s="1027"/>
    </row>
    <row r="17746" spans="43:44" x14ac:dyDescent="0.25">
      <c r="AQ17746" s="1026"/>
      <c r="AR17746" s="1027"/>
    </row>
    <row r="17747" spans="43:44" x14ac:dyDescent="0.25">
      <c r="AQ17747" s="1026"/>
      <c r="AR17747" s="1027"/>
    </row>
    <row r="17748" spans="43:44" x14ac:dyDescent="0.25">
      <c r="AQ17748" s="1026"/>
      <c r="AR17748" s="1027"/>
    </row>
    <row r="17749" spans="43:44" x14ac:dyDescent="0.25">
      <c r="AQ17749" s="1026"/>
      <c r="AR17749" s="1027"/>
    </row>
    <row r="17750" spans="43:44" x14ac:dyDescent="0.25">
      <c r="AQ17750" s="1026"/>
      <c r="AR17750" s="1027"/>
    </row>
    <row r="17751" spans="43:44" x14ac:dyDescent="0.25">
      <c r="AQ17751" s="1026"/>
      <c r="AR17751" s="1027"/>
    </row>
    <row r="17752" spans="43:44" x14ac:dyDescent="0.25">
      <c r="AQ17752" s="1026"/>
      <c r="AR17752" s="1027"/>
    </row>
    <row r="17753" spans="43:44" x14ac:dyDescent="0.25">
      <c r="AQ17753" s="1026"/>
      <c r="AR17753" s="1027"/>
    </row>
    <row r="17754" spans="43:44" x14ac:dyDescent="0.25">
      <c r="AQ17754" s="1026"/>
      <c r="AR17754" s="1027"/>
    </row>
    <row r="17755" spans="43:44" x14ac:dyDescent="0.25">
      <c r="AQ17755" s="1026"/>
      <c r="AR17755" s="1027"/>
    </row>
    <row r="17756" spans="43:44" x14ac:dyDescent="0.25">
      <c r="AQ17756" s="1026"/>
      <c r="AR17756" s="1027"/>
    </row>
    <row r="17757" spans="43:44" x14ac:dyDescent="0.25">
      <c r="AQ17757" s="1026"/>
      <c r="AR17757" s="1027"/>
    </row>
    <row r="17758" spans="43:44" x14ac:dyDescent="0.25">
      <c r="AQ17758" s="1026"/>
      <c r="AR17758" s="1027"/>
    </row>
    <row r="17759" spans="43:44" x14ac:dyDescent="0.25">
      <c r="AQ17759" s="1026"/>
      <c r="AR17759" s="1027"/>
    </row>
    <row r="17760" spans="43:44" x14ac:dyDescent="0.25">
      <c r="AQ17760" s="1026"/>
      <c r="AR17760" s="1027"/>
    </row>
    <row r="17761" spans="43:44" x14ac:dyDescent="0.25">
      <c r="AQ17761" s="1026"/>
      <c r="AR17761" s="1027"/>
    </row>
    <row r="17762" spans="43:44" x14ac:dyDescent="0.25">
      <c r="AQ17762" s="1026"/>
      <c r="AR17762" s="1027"/>
    </row>
    <row r="17763" spans="43:44" x14ac:dyDescent="0.25">
      <c r="AQ17763" s="1026"/>
      <c r="AR17763" s="1027"/>
    </row>
    <row r="17764" spans="43:44" x14ac:dyDescent="0.25">
      <c r="AQ17764" s="1026"/>
      <c r="AR17764" s="1027"/>
    </row>
    <row r="17765" spans="43:44" x14ac:dyDescent="0.25">
      <c r="AQ17765" s="1026"/>
      <c r="AR17765" s="1027"/>
    </row>
    <row r="17766" spans="43:44" x14ac:dyDescent="0.25">
      <c r="AQ17766" s="1026"/>
      <c r="AR17766" s="1027"/>
    </row>
    <row r="17767" spans="43:44" x14ac:dyDescent="0.25">
      <c r="AQ17767" s="1026"/>
      <c r="AR17767" s="1027"/>
    </row>
    <row r="17768" spans="43:44" x14ac:dyDescent="0.25">
      <c r="AQ17768" s="1026"/>
      <c r="AR17768" s="1027"/>
    </row>
    <row r="17769" spans="43:44" x14ac:dyDescent="0.25">
      <c r="AQ17769" s="1026"/>
      <c r="AR17769" s="1027"/>
    </row>
    <row r="17770" spans="43:44" x14ac:dyDescent="0.25">
      <c r="AQ17770" s="1026"/>
      <c r="AR17770" s="1027"/>
    </row>
    <row r="17771" spans="43:44" x14ac:dyDescent="0.25">
      <c r="AQ17771" s="1026"/>
      <c r="AR17771" s="1027"/>
    </row>
    <row r="17772" spans="43:44" x14ac:dyDescent="0.25">
      <c r="AQ17772" s="1026"/>
      <c r="AR17772" s="1027"/>
    </row>
    <row r="17773" spans="43:44" x14ac:dyDescent="0.25">
      <c r="AQ17773" s="1026"/>
      <c r="AR17773" s="1027"/>
    </row>
    <row r="17774" spans="43:44" x14ac:dyDescent="0.25">
      <c r="AQ17774" s="1026"/>
      <c r="AR17774" s="1027"/>
    </row>
    <row r="17775" spans="43:44" x14ac:dyDescent="0.25">
      <c r="AQ17775" s="1026"/>
      <c r="AR17775" s="1027"/>
    </row>
    <row r="17776" spans="43:44" x14ac:dyDescent="0.25">
      <c r="AQ17776" s="1026"/>
      <c r="AR17776" s="1027"/>
    </row>
    <row r="17777" spans="43:44" x14ac:dyDescent="0.25">
      <c r="AQ17777" s="1026"/>
      <c r="AR17777" s="1027"/>
    </row>
    <row r="17778" spans="43:44" x14ac:dyDescent="0.25">
      <c r="AQ17778" s="1026"/>
      <c r="AR17778" s="1027"/>
    </row>
    <row r="17779" spans="43:44" x14ac:dyDescent="0.25">
      <c r="AQ17779" s="1026"/>
      <c r="AR17779" s="1027"/>
    </row>
    <row r="17780" spans="43:44" x14ac:dyDescent="0.25">
      <c r="AQ17780" s="1026"/>
      <c r="AR17780" s="1027"/>
    </row>
    <row r="17781" spans="43:44" x14ac:dyDescent="0.25">
      <c r="AQ17781" s="1026"/>
      <c r="AR17781" s="1027"/>
    </row>
    <row r="17782" spans="43:44" x14ac:dyDescent="0.25">
      <c r="AQ17782" s="1026"/>
      <c r="AR17782" s="1027"/>
    </row>
    <row r="17783" spans="43:44" x14ac:dyDescent="0.25">
      <c r="AQ17783" s="1026"/>
      <c r="AR17783" s="1027"/>
    </row>
    <row r="17784" spans="43:44" x14ac:dyDescent="0.25">
      <c r="AQ17784" s="1026"/>
      <c r="AR17784" s="1027"/>
    </row>
    <row r="17785" spans="43:44" x14ac:dyDescent="0.25">
      <c r="AQ17785" s="1026"/>
      <c r="AR17785" s="1027"/>
    </row>
    <row r="17786" spans="43:44" x14ac:dyDescent="0.25">
      <c r="AQ17786" s="1026"/>
      <c r="AR17786" s="1027"/>
    </row>
    <row r="17787" spans="43:44" x14ac:dyDescent="0.25">
      <c r="AQ17787" s="1026"/>
      <c r="AR17787" s="1027"/>
    </row>
    <row r="17788" spans="43:44" x14ac:dyDescent="0.25">
      <c r="AQ17788" s="1026"/>
      <c r="AR17788" s="1027"/>
    </row>
    <row r="17789" spans="43:44" x14ac:dyDescent="0.25">
      <c r="AQ17789" s="1026"/>
      <c r="AR17789" s="1027"/>
    </row>
    <row r="17790" spans="43:44" x14ac:dyDescent="0.25">
      <c r="AQ17790" s="1026"/>
      <c r="AR17790" s="1027"/>
    </row>
    <row r="17791" spans="43:44" x14ac:dyDescent="0.25">
      <c r="AQ17791" s="1026"/>
      <c r="AR17791" s="1027"/>
    </row>
    <row r="17792" spans="43:44" x14ac:dyDescent="0.25">
      <c r="AQ17792" s="1026"/>
      <c r="AR17792" s="1027"/>
    </row>
    <row r="17793" spans="43:44" x14ac:dyDescent="0.25">
      <c r="AQ17793" s="1026"/>
      <c r="AR17793" s="1027"/>
    </row>
    <row r="17794" spans="43:44" x14ac:dyDescent="0.25">
      <c r="AQ17794" s="1026"/>
      <c r="AR17794" s="1027"/>
    </row>
    <row r="17795" spans="43:44" x14ac:dyDescent="0.25">
      <c r="AQ17795" s="1026"/>
      <c r="AR17795" s="1027"/>
    </row>
    <row r="17796" spans="43:44" x14ac:dyDescent="0.25">
      <c r="AQ17796" s="1026"/>
      <c r="AR17796" s="1027"/>
    </row>
    <row r="17797" spans="43:44" x14ac:dyDescent="0.25">
      <c r="AQ17797" s="1026"/>
      <c r="AR17797" s="1027"/>
    </row>
    <row r="17798" spans="43:44" x14ac:dyDescent="0.25">
      <c r="AQ17798" s="1026"/>
      <c r="AR17798" s="1027"/>
    </row>
    <row r="17799" spans="43:44" x14ac:dyDescent="0.25">
      <c r="AQ17799" s="1026"/>
      <c r="AR17799" s="1027"/>
    </row>
    <row r="17800" spans="43:44" x14ac:dyDescent="0.25">
      <c r="AQ17800" s="1026"/>
      <c r="AR17800" s="1027"/>
    </row>
    <row r="17801" spans="43:44" x14ac:dyDescent="0.25">
      <c r="AQ17801" s="1026"/>
      <c r="AR17801" s="1027"/>
    </row>
    <row r="17802" spans="43:44" x14ac:dyDescent="0.25">
      <c r="AQ17802" s="1026"/>
      <c r="AR17802" s="1027"/>
    </row>
    <row r="17803" spans="43:44" x14ac:dyDescent="0.25">
      <c r="AQ17803" s="1026"/>
      <c r="AR17803" s="1027"/>
    </row>
    <row r="17804" spans="43:44" x14ac:dyDescent="0.25">
      <c r="AQ17804" s="1026"/>
      <c r="AR17804" s="1027"/>
    </row>
    <row r="17805" spans="43:44" x14ac:dyDescent="0.25">
      <c r="AQ17805" s="1026"/>
      <c r="AR17805" s="1027"/>
    </row>
    <row r="17806" spans="43:44" x14ac:dyDescent="0.25">
      <c r="AQ17806" s="1026"/>
      <c r="AR17806" s="1027"/>
    </row>
    <row r="17807" spans="43:44" x14ac:dyDescent="0.25">
      <c r="AQ17807" s="1026"/>
      <c r="AR17807" s="1027"/>
    </row>
    <row r="17808" spans="43:44" x14ac:dyDescent="0.25">
      <c r="AQ17808" s="1026"/>
      <c r="AR17808" s="1027"/>
    </row>
    <row r="17809" spans="43:44" x14ac:dyDescent="0.25">
      <c r="AQ17809" s="1026"/>
      <c r="AR17809" s="1027"/>
    </row>
    <row r="17810" spans="43:44" x14ac:dyDescent="0.25">
      <c r="AQ17810" s="1026"/>
      <c r="AR17810" s="1027"/>
    </row>
    <row r="17811" spans="43:44" x14ac:dyDescent="0.25">
      <c r="AQ17811" s="1026"/>
      <c r="AR17811" s="1027"/>
    </row>
    <row r="17812" spans="43:44" x14ac:dyDescent="0.25">
      <c r="AQ17812" s="1026"/>
      <c r="AR17812" s="1027"/>
    </row>
    <row r="17813" spans="43:44" x14ac:dyDescent="0.25">
      <c r="AQ17813" s="1026"/>
      <c r="AR17813" s="1027"/>
    </row>
    <row r="17814" spans="43:44" x14ac:dyDescent="0.25">
      <c r="AQ17814" s="1026"/>
      <c r="AR17814" s="1027"/>
    </row>
    <row r="17815" spans="43:44" x14ac:dyDescent="0.25">
      <c r="AQ17815" s="1026"/>
      <c r="AR17815" s="1027"/>
    </row>
    <row r="17816" spans="43:44" x14ac:dyDescent="0.25">
      <c r="AQ17816" s="1026"/>
      <c r="AR17816" s="1027"/>
    </row>
    <row r="17817" spans="43:44" x14ac:dyDescent="0.25">
      <c r="AQ17817" s="1026"/>
      <c r="AR17817" s="1027"/>
    </row>
    <row r="17818" spans="43:44" x14ac:dyDescent="0.25">
      <c r="AQ17818" s="1026"/>
      <c r="AR17818" s="1027"/>
    </row>
    <row r="17819" spans="43:44" x14ac:dyDescent="0.25">
      <c r="AQ17819" s="1026"/>
      <c r="AR17819" s="1027"/>
    </row>
    <row r="17820" spans="43:44" x14ac:dyDescent="0.25">
      <c r="AQ17820" s="1026"/>
      <c r="AR17820" s="1027"/>
    </row>
    <row r="17821" spans="43:44" x14ac:dyDescent="0.25">
      <c r="AQ17821" s="1026"/>
      <c r="AR17821" s="1027"/>
    </row>
    <row r="17822" spans="43:44" x14ac:dyDescent="0.25">
      <c r="AQ17822" s="1026"/>
      <c r="AR17822" s="1027"/>
    </row>
    <row r="17823" spans="43:44" x14ac:dyDescent="0.25">
      <c r="AQ17823" s="1026"/>
      <c r="AR17823" s="1027"/>
    </row>
    <row r="17824" spans="43:44" x14ac:dyDescent="0.25">
      <c r="AQ17824" s="1026"/>
      <c r="AR17824" s="1027"/>
    </row>
    <row r="17825" spans="43:44" x14ac:dyDescent="0.25">
      <c r="AQ17825" s="1026"/>
      <c r="AR17825" s="1027"/>
    </row>
    <row r="17826" spans="43:44" x14ac:dyDescent="0.25">
      <c r="AQ17826" s="1026"/>
      <c r="AR17826" s="1027"/>
    </row>
    <row r="17827" spans="43:44" x14ac:dyDescent="0.25">
      <c r="AQ17827" s="1026"/>
      <c r="AR17827" s="1027"/>
    </row>
    <row r="17828" spans="43:44" x14ac:dyDescent="0.25">
      <c r="AQ17828" s="1026"/>
      <c r="AR17828" s="1027"/>
    </row>
    <row r="17829" spans="43:44" x14ac:dyDescent="0.25">
      <c r="AQ17829" s="1026"/>
      <c r="AR17829" s="1027"/>
    </row>
    <row r="17830" spans="43:44" x14ac:dyDescent="0.25">
      <c r="AQ17830" s="1026"/>
      <c r="AR17830" s="1027"/>
    </row>
    <row r="17831" spans="43:44" x14ac:dyDescent="0.25">
      <c r="AQ17831" s="1026"/>
      <c r="AR17831" s="1027"/>
    </row>
    <row r="17832" spans="43:44" x14ac:dyDescent="0.25">
      <c r="AQ17832" s="1026"/>
      <c r="AR17832" s="1027"/>
    </row>
    <row r="17833" spans="43:44" x14ac:dyDescent="0.25">
      <c r="AQ17833" s="1026"/>
      <c r="AR17833" s="1027"/>
    </row>
    <row r="17834" spans="43:44" x14ac:dyDescent="0.25">
      <c r="AQ17834" s="1026"/>
      <c r="AR17834" s="1027"/>
    </row>
    <row r="17835" spans="43:44" x14ac:dyDescent="0.25">
      <c r="AQ17835" s="1026"/>
      <c r="AR17835" s="1027"/>
    </row>
    <row r="17836" spans="43:44" x14ac:dyDescent="0.25">
      <c r="AQ17836" s="1026"/>
      <c r="AR17836" s="1027"/>
    </row>
    <row r="17837" spans="43:44" x14ac:dyDescent="0.25">
      <c r="AQ17837" s="1026"/>
      <c r="AR17837" s="1027"/>
    </row>
    <row r="17838" spans="43:44" x14ac:dyDescent="0.25">
      <c r="AQ17838" s="1026"/>
      <c r="AR17838" s="1027"/>
    </row>
    <row r="17839" spans="43:44" x14ac:dyDescent="0.25">
      <c r="AQ17839" s="1026"/>
      <c r="AR17839" s="1027"/>
    </row>
    <row r="17840" spans="43:44" x14ac:dyDescent="0.25">
      <c r="AQ17840" s="1026"/>
      <c r="AR17840" s="1027"/>
    </row>
    <row r="17841" spans="43:44" x14ac:dyDescent="0.25">
      <c r="AQ17841" s="1026"/>
      <c r="AR17841" s="1027"/>
    </row>
    <row r="17842" spans="43:44" x14ac:dyDescent="0.25">
      <c r="AQ17842" s="1026"/>
      <c r="AR17842" s="1027"/>
    </row>
    <row r="17843" spans="43:44" x14ac:dyDescent="0.25">
      <c r="AQ17843" s="1026"/>
      <c r="AR17843" s="1027"/>
    </row>
    <row r="17844" spans="43:44" x14ac:dyDescent="0.25">
      <c r="AQ17844" s="1026"/>
      <c r="AR17844" s="1027"/>
    </row>
    <row r="17845" spans="43:44" x14ac:dyDescent="0.25">
      <c r="AQ17845" s="1026"/>
      <c r="AR17845" s="1027"/>
    </row>
    <row r="17846" spans="43:44" x14ac:dyDescent="0.25">
      <c r="AQ17846" s="1026"/>
      <c r="AR17846" s="1027"/>
    </row>
    <row r="17847" spans="43:44" x14ac:dyDescent="0.25">
      <c r="AQ17847" s="1026"/>
      <c r="AR17847" s="1027"/>
    </row>
    <row r="17848" spans="43:44" x14ac:dyDescent="0.25">
      <c r="AQ17848" s="1026"/>
      <c r="AR17848" s="1027"/>
    </row>
    <row r="17849" spans="43:44" x14ac:dyDescent="0.25">
      <c r="AQ17849" s="1026"/>
      <c r="AR17849" s="1027"/>
    </row>
    <row r="17850" spans="43:44" x14ac:dyDescent="0.25">
      <c r="AQ17850" s="1026"/>
      <c r="AR17850" s="1027"/>
    </row>
    <row r="17851" spans="43:44" x14ac:dyDescent="0.25">
      <c r="AQ17851" s="1026"/>
      <c r="AR17851" s="1027"/>
    </row>
    <row r="17852" spans="43:44" x14ac:dyDescent="0.25">
      <c r="AQ17852" s="1026"/>
      <c r="AR17852" s="1027"/>
    </row>
    <row r="17853" spans="43:44" x14ac:dyDescent="0.25">
      <c r="AQ17853" s="1026"/>
      <c r="AR17853" s="1027"/>
    </row>
    <row r="17854" spans="43:44" x14ac:dyDescent="0.25">
      <c r="AQ17854" s="1026"/>
      <c r="AR17854" s="1027"/>
    </row>
    <row r="17855" spans="43:44" x14ac:dyDescent="0.25">
      <c r="AQ17855" s="1026"/>
      <c r="AR17855" s="1027"/>
    </row>
    <row r="17856" spans="43:44" x14ac:dyDescent="0.25">
      <c r="AQ17856" s="1026"/>
      <c r="AR17856" s="1027"/>
    </row>
    <row r="17857" spans="43:44" x14ac:dyDescent="0.25">
      <c r="AQ17857" s="1026"/>
      <c r="AR17857" s="1027"/>
    </row>
    <row r="17858" spans="43:44" x14ac:dyDescent="0.25">
      <c r="AQ17858" s="1026"/>
      <c r="AR17858" s="1027"/>
    </row>
    <row r="17859" spans="43:44" x14ac:dyDescent="0.25">
      <c r="AQ17859" s="1026"/>
      <c r="AR17859" s="1027"/>
    </row>
    <row r="17860" spans="43:44" x14ac:dyDescent="0.25">
      <c r="AQ17860" s="1026"/>
      <c r="AR17860" s="1027"/>
    </row>
    <row r="17861" spans="43:44" x14ac:dyDescent="0.25">
      <c r="AQ17861" s="1026"/>
      <c r="AR17861" s="1027"/>
    </row>
    <row r="17862" spans="43:44" x14ac:dyDescent="0.25">
      <c r="AQ17862" s="1026"/>
      <c r="AR17862" s="1027"/>
    </row>
    <row r="17863" spans="43:44" x14ac:dyDescent="0.25">
      <c r="AQ17863" s="1026"/>
      <c r="AR17863" s="1027"/>
    </row>
    <row r="17864" spans="43:44" x14ac:dyDescent="0.25">
      <c r="AQ17864" s="1026"/>
      <c r="AR17864" s="1027"/>
    </row>
    <row r="17865" spans="43:44" x14ac:dyDescent="0.25">
      <c r="AQ17865" s="1026"/>
      <c r="AR17865" s="1027"/>
    </row>
    <row r="17866" spans="43:44" x14ac:dyDescent="0.25">
      <c r="AQ17866" s="1026"/>
      <c r="AR17866" s="1027"/>
    </row>
    <row r="17867" spans="43:44" x14ac:dyDescent="0.25">
      <c r="AQ17867" s="1026"/>
      <c r="AR17867" s="1027"/>
    </row>
    <row r="17868" spans="43:44" x14ac:dyDescent="0.25">
      <c r="AQ17868" s="1026"/>
      <c r="AR17868" s="1027"/>
    </row>
    <row r="17869" spans="43:44" x14ac:dyDescent="0.25">
      <c r="AQ17869" s="1026"/>
      <c r="AR17869" s="1027"/>
    </row>
    <row r="17870" spans="43:44" x14ac:dyDescent="0.25">
      <c r="AQ17870" s="1026"/>
      <c r="AR17870" s="1027"/>
    </row>
    <row r="17871" spans="43:44" x14ac:dyDescent="0.25">
      <c r="AQ17871" s="1026"/>
      <c r="AR17871" s="1027"/>
    </row>
    <row r="17872" spans="43:44" x14ac:dyDescent="0.25">
      <c r="AQ17872" s="1026"/>
      <c r="AR17872" s="1027"/>
    </row>
    <row r="17873" spans="43:44" x14ac:dyDescent="0.25">
      <c r="AQ17873" s="1026"/>
      <c r="AR17873" s="1027"/>
    </row>
    <row r="17874" spans="43:44" x14ac:dyDescent="0.25">
      <c r="AQ17874" s="1026"/>
      <c r="AR17874" s="1027"/>
    </row>
    <row r="17875" spans="43:44" x14ac:dyDescent="0.25">
      <c r="AQ17875" s="1026"/>
      <c r="AR17875" s="1027"/>
    </row>
    <row r="17876" spans="43:44" x14ac:dyDescent="0.25">
      <c r="AQ17876" s="1026"/>
      <c r="AR17876" s="1027"/>
    </row>
    <row r="17877" spans="43:44" x14ac:dyDescent="0.25">
      <c r="AQ17877" s="1026"/>
      <c r="AR17877" s="1027"/>
    </row>
    <row r="17878" spans="43:44" x14ac:dyDescent="0.25">
      <c r="AQ17878" s="1026"/>
      <c r="AR17878" s="1027"/>
    </row>
    <row r="17879" spans="43:44" x14ac:dyDescent="0.25">
      <c r="AQ17879" s="1026"/>
      <c r="AR17879" s="1027"/>
    </row>
    <row r="17880" spans="43:44" x14ac:dyDescent="0.25">
      <c r="AQ17880" s="1026"/>
      <c r="AR17880" s="1027"/>
    </row>
    <row r="17881" spans="43:44" x14ac:dyDescent="0.25">
      <c r="AQ17881" s="1026"/>
      <c r="AR17881" s="1027"/>
    </row>
    <row r="17882" spans="43:44" x14ac:dyDescent="0.25">
      <c r="AQ17882" s="1026"/>
      <c r="AR17882" s="1027"/>
    </row>
    <row r="17883" spans="43:44" x14ac:dyDescent="0.25">
      <c r="AQ17883" s="1026"/>
      <c r="AR17883" s="1027"/>
    </row>
    <row r="17884" spans="43:44" x14ac:dyDescent="0.25">
      <c r="AQ17884" s="1026"/>
      <c r="AR17884" s="1027"/>
    </row>
    <row r="17885" spans="43:44" x14ac:dyDescent="0.25">
      <c r="AQ17885" s="1026"/>
      <c r="AR17885" s="1027"/>
    </row>
    <row r="17886" spans="43:44" x14ac:dyDescent="0.25">
      <c r="AQ17886" s="1026"/>
      <c r="AR17886" s="1027"/>
    </row>
    <row r="17887" spans="43:44" x14ac:dyDescent="0.25">
      <c r="AQ17887" s="1026"/>
      <c r="AR17887" s="1027"/>
    </row>
    <row r="17888" spans="43:44" x14ac:dyDescent="0.25">
      <c r="AQ17888" s="1026"/>
      <c r="AR17888" s="1027"/>
    </row>
    <row r="17889" spans="43:44" x14ac:dyDescent="0.25">
      <c r="AQ17889" s="1026"/>
      <c r="AR17889" s="1027"/>
    </row>
    <row r="17890" spans="43:44" x14ac:dyDescent="0.25">
      <c r="AQ17890" s="1026"/>
      <c r="AR17890" s="1027"/>
    </row>
    <row r="17891" spans="43:44" x14ac:dyDescent="0.25">
      <c r="AQ17891" s="1026"/>
      <c r="AR17891" s="1027"/>
    </row>
    <row r="17892" spans="43:44" x14ac:dyDescent="0.25">
      <c r="AQ17892" s="1026"/>
      <c r="AR17892" s="1027"/>
    </row>
    <row r="17893" spans="43:44" x14ac:dyDescent="0.25">
      <c r="AQ17893" s="1026"/>
      <c r="AR17893" s="1027"/>
    </row>
    <row r="17894" spans="43:44" x14ac:dyDescent="0.25">
      <c r="AQ17894" s="1026"/>
      <c r="AR17894" s="1027"/>
    </row>
    <row r="17895" spans="43:44" x14ac:dyDescent="0.25">
      <c r="AQ17895" s="1026"/>
      <c r="AR17895" s="1027"/>
    </row>
    <row r="17896" spans="43:44" x14ac:dyDescent="0.25">
      <c r="AQ17896" s="1026"/>
      <c r="AR17896" s="1027"/>
    </row>
    <row r="17897" spans="43:44" x14ac:dyDescent="0.25">
      <c r="AQ17897" s="1026"/>
      <c r="AR17897" s="1027"/>
    </row>
    <row r="17898" spans="43:44" x14ac:dyDescent="0.25">
      <c r="AQ17898" s="1026"/>
      <c r="AR17898" s="1027"/>
    </row>
    <row r="17899" spans="43:44" x14ac:dyDescent="0.25">
      <c r="AQ17899" s="1026"/>
      <c r="AR17899" s="1027"/>
    </row>
    <row r="17900" spans="43:44" x14ac:dyDescent="0.25">
      <c r="AQ17900" s="1026"/>
      <c r="AR17900" s="1027"/>
    </row>
    <row r="17901" spans="43:44" x14ac:dyDescent="0.25">
      <c r="AQ17901" s="1026"/>
      <c r="AR17901" s="1027"/>
    </row>
    <row r="17902" spans="43:44" x14ac:dyDescent="0.25">
      <c r="AQ17902" s="1026"/>
      <c r="AR17902" s="1027"/>
    </row>
    <row r="17903" spans="43:44" x14ac:dyDescent="0.25">
      <c r="AQ17903" s="1026"/>
      <c r="AR17903" s="1027"/>
    </row>
    <row r="17904" spans="43:44" x14ac:dyDescent="0.25">
      <c r="AQ17904" s="1026"/>
      <c r="AR17904" s="1027"/>
    </row>
    <row r="17905" spans="43:44" x14ac:dyDescent="0.25">
      <c r="AQ17905" s="1026"/>
      <c r="AR17905" s="1027"/>
    </row>
    <row r="17906" spans="43:44" x14ac:dyDescent="0.25">
      <c r="AQ17906" s="1026"/>
      <c r="AR17906" s="1027"/>
    </row>
    <row r="17907" spans="43:44" x14ac:dyDescent="0.25">
      <c r="AQ17907" s="1026"/>
      <c r="AR17907" s="1027"/>
    </row>
    <row r="17908" spans="43:44" x14ac:dyDescent="0.25">
      <c r="AQ17908" s="1026"/>
      <c r="AR17908" s="1027"/>
    </row>
    <row r="17909" spans="43:44" x14ac:dyDescent="0.25">
      <c r="AQ17909" s="1026"/>
      <c r="AR17909" s="1027"/>
    </row>
    <row r="17910" spans="43:44" x14ac:dyDescent="0.25">
      <c r="AQ17910" s="1026"/>
      <c r="AR17910" s="1027"/>
    </row>
    <row r="17911" spans="43:44" x14ac:dyDescent="0.25">
      <c r="AQ17911" s="1026"/>
      <c r="AR17911" s="1027"/>
    </row>
    <row r="17912" spans="43:44" x14ac:dyDescent="0.25">
      <c r="AQ17912" s="1026"/>
      <c r="AR17912" s="1027"/>
    </row>
    <row r="17913" spans="43:44" x14ac:dyDescent="0.25">
      <c r="AQ17913" s="1026"/>
      <c r="AR17913" s="1027"/>
    </row>
    <row r="17914" spans="43:44" x14ac:dyDescent="0.25">
      <c r="AQ17914" s="1026"/>
      <c r="AR17914" s="1027"/>
    </row>
    <row r="17915" spans="43:44" x14ac:dyDescent="0.25">
      <c r="AQ17915" s="1026"/>
      <c r="AR17915" s="1027"/>
    </row>
    <row r="17916" spans="43:44" x14ac:dyDescent="0.25">
      <c r="AQ17916" s="1026"/>
      <c r="AR17916" s="1027"/>
    </row>
    <row r="17917" spans="43:44" x14ac:dyDescent="0.25">
      <c r="AQ17917" s="1026"/>
      <c r="AR17917" s="1027"/>
    </row>
    <row r="17918" spans="43:44" x14ac:dyDescent="0.25">
      <c r="AQ17918" s="1026"/>
      <c r="AR17918" s="1027"/>
    </row>
    <row r="17919" spans="43:44" x14ac:dyDescent="0.25">
      <c r="AQ17919" s="1026"/>
      <c r="AR17919" s="1027"/>
    </row>
    <row r="17920" spans="43:44" x14ac:dyDescent="0.25">
      <c r="AQ17920" s="1026"/>
      <c r="AR17920" s="1027"/>
    </row>
    <row r="17921" spans="43:44" x14ac:dyDescent="0.25">
      <c r="AQ17921" s="1026"/>
      <c r="AR17921" s="1027"/>
    </row>
    <row r="17922" spans="43:44" x14ac:dyDescent="0.25">
      <c r="AQ17922" s="1026"/>
      <c r="AR17922" s="1027"/>
    </row>
    <row r="17923" spans="43:44" x14ac:dyDescent="0.25">
      <c r="AQ17923" s="1026"/>
      <c r="AR17923" s="1027"/>
    </row>
    <row r="17924" spans="43:44" x14ac:dyDescent="0.25">
      <c r="AQ17924" s="1026"/>
      <c r="AR17924" s="1027"/>
    </row>
    <row r="17925" spans="43:44" x14ac:dyDescent="0.25">
      <c r="AQ17925" s="1026"/>
      <c r="AR17925" s="1027"/>
    </row>
    <row r="17926" spans="43:44" x14ac:dyDescent="0.25">
      <c r="AQ17926" s="1026"/>
      <c r="AR17926" s="1027"/>
    </row>
    <row r="17927" spans="43:44" x14ac:dyDescent="0.25">
      <c r="AQ17927" s="1026"/>
      <c r="AR17927" s="1027"/>
    </row>
    <row r="17928" spans="43:44" x14ac:dyDescent="0.25">
      <c r="AQ17928" s="1026"/>
      <c r="AR17928" s="1027"/>
    </row>
    <row r="17929" spans="43:44" x14ac:dyDescent="0.25">
      <c r="AQ17929" s="1026"/>
      <c r="AR17929" s="1027"/>
    </row>
    <row r="17930" spans="43:44" x14ac:dyDescent="0.25">
      <c r="AQ17930" s="1026"/>
      <c r="AR17930" s="1027"/>
    </row>
    <row r="17931" spans="43:44" x14ac:dyDescent="0.25">
      <c r="AQ17931" s="1026"/>
      <c r="AR17931" s="1027"/>
    </row>
    <row r="17932" spans="43:44" x14ac:dyDescent="0.25">
      <c r="AQ17932" s="1026"/>
      <c r="AR17932" s="1027"/>
    </row>
    <row r="17933" spans="43:44" x14ac:dyDescent="0.25">
      <c r="AQ17933" s="1026"/>
      <c r="AR17933" s="1027"/>
    </row>
    <row r="17934" spans="43:44" x14ac:dyDescent="0.25">
      <c r="AQ17934" s="1026"/>
      <c r="AR17934" s="1027"/>
    </row>
    <row r="17935" spans="43:44" x14ac:dyDescent="0.25">
      <c r="AQ17935" s="1026"/>
      <c r="AR17935" s="1027"/>
    </row>
    <row r="17936" spans="43:44" x14ac:dyDescent="0.25">
      <c r="AQ17936" s="1026"/>
      <c r="AR17936" s="1027"/>
    </row>
    <row r="17937" spans="43:44" x14ac:dyDescent="0.25">
      <c r="AQ17937" s="1026"/>
      <c r="AR17937" s="1027"/>
    </row>
    <row r="17938" spans="43:44" x14ac:dyDescent="0.25">
      <c r="AQ17938" s="1026"/>
      <c r="AR17938" s="1027"/>
    </row>
    <row r="17939" spans="43:44" x14ac:dyDescent="0.25">
      <c r="AQ17939" s="1026"/>
      <c r="AR17939" s="1027"/>
    </row>
    <row r="17940" spans="43:44" x14ac:dyDescent="0.25">
      <c r="AQ17940" s="1026"/>
      <c r="AR17940" s="1027"/>
    </row>
    <row r="17941" spans="43:44" x14ac:dyDescent="0.25">
      <c r="AQ17941" s="1026"/>
      <c r="AR17941" s="1027"/>
    </row>
    <row r="17942" spans="43:44" x14ac:dyDescent="0.25">
      <c r="AQ17942" s="1026"/>
      <c r="AR17942" s="1027"/>
    </row>
    <row r="17943" spans="43:44" x14ac:dyDescent="0.25">
      <c r="AQ17943" s="1026"/>
      <c r="AR17943" s="1027"/>
    </row>
    <row r="17944" spans="43:44" x14ac:dyDescent="0.25">
      <c r="AQ17944" s="1026"/>
      <c r="AR17944" s="1027"/>
    </row>
    <row r="17945" spans="43:44" x14ac:dyDescent="0.25">
      <c r="AQ17945" s="1026"/>
      <c r="AR17945" s="1027"/>
    </row>
    <row r="17946" spans="43:44" x14ac:dyDescent="0.25">
      <c r="AQ17946" s="1026"/>
      <c r="AR17946" s="1027"/>
    </row>
    <row r="17947" spans="43:44" x14ac:dyDescent="0.25">
      <c r="AQ17947" s="1026"/>
      <c r="AR17947" s="1027"/>
    </row>
    <row r="17948" spans="43:44" x14ac:dyDescent="0.25">
      <c r="AQ17948" s="1026"/>
      <c r="AR17948" s="1027"/>
    </row>
    <row r="17949" spans="43:44" x14ac:dyDescent="0.25">
      <c r="AQ17949" s="1026"/>
      <c r="AR17949" s="1027"/>
    </row>
    <row r="17950" spans="43:44" x14ac:dyDescent="0.25">
      <c r="AQ17950" s="1026"/>
      <c r="AR17950" s="1027"/>
    </row>
    <row r="17951" spans="43:44" x14ac:dyDescent="0.25">
      <c r="AQ17951" s="1026"/>
      <c r="AR17951" s="1027"/>
    </row>
    <row r="17952" spans="43:44" x14ac:dyDescent="0.25">
      <c r="AQ17952" s="1026"/>
      <c r="AR17952" s="1027"/>
    </row>
    <row r="17953" spans="43:44" x14ac:dyDescent="0.25">
      <c r="AQ17953" s="1026"/>
      <c r="AR17953" s="1027"/>
    </row>
    <row r="17954" spans="43:44" x14ac:dyDescent="0.25">
      <c r="AQ17954" s="1026"/>
      <c r="AR17954" s="1027"/>
    </row>
    <row r="17955" spans="43:44" x14ac:dyDescent="0.25">
      <c r="AQ17955" s="1026"/>
      <c r="AR17955" s="1027"/>
    </row>
    <row r="17956" spans="43:44" x14ac:dyDescent="0.25">
      <c r="AQ17956" s="1026"/>
      <c r="AR17956" s="1027"/>
    </row>
    <row r="17957" spans="43:44" x14ac:dyDescent="0.25">
      <c r="AQ17957" s="1026"/>
      <c r="AR17957" s="1027"/>
    </row>
    <row r="17958" spans="43:44" x14ac:dyDescent="0.25">
      <c r="AQ17958" s="1026"/>
      <c r="AR17958" s="1027"/>
    </row>
    <row r="17959" spans="43:44" x14ac:dyDescent="0.25">
      <c r="AQ17959" s="1026"/>
      <c r="AR17959" s="1027"/>
    </row>
    <row r="17960" spans="43:44" x14ac:dyDescent="0.25">
      <c r="AQ17960" s="1026"/>
      <c r="AR17960" s="1027"/>
    </row>
    <row r="17961" spans="43:44" x14ac:dyDescent="0.25">
      <c r="AQ17961" s="1026"/>
      <c r="AR17961" s="1027"/>
    </row>
    <row r="17962" spans="43:44" x14ac:dyDescent="0.25">
      <c r="AQ17962" s="1026"/>
      <c r="AR17962" s="1027"/>
    </row>
    <row r="17963" spans="43:44" x14ac:dyDescent="0.25">
      <c r="AQ17963" s="1026"/>
      <c r="AR17963" s="1027"/>
    </row>
    <row r="17964" spans="43:44" x14ac:dyDescent="0.25">
      <c r="AQ17964" s="1026"/>
      <c r="AR17964" s="1027"/>
    </row>
    <row r="17965" spans="43:44" x14ac:dyDescent="0.25">
      <c r="AQ17965" s="1026"/>
      <c r="AR17965" s="1027"/>
    </row>
    <row r="17966" spans="43:44" x14ac:dyDescent="0.25">
      <c r="AQ17966" s="1026"/>
      <c r="AR17966" s="1027"/>
    </row>
    <row r="17967" spans="43:44" x14ac:dyDescent="0.25">
      <c r="AQ17967" s="1026"/>
      <c r="AR17967" s="1027"/>
    </row>
    <row r="17968" spans="43:44" x14ac:dyDescent="0.25">
      <c r="AQ17968" s="1026"/>
      <c r="AR17968" s="1027"/>
    </row>
    <row r="17969" spans="43:44" x14ac:dyDescent="0.25">
      <c r="AQ17969" s="1026"/>
      <c r="AR17969" s="1027"/>
    </row>
    <row r="17970" spans="43:44" x14ac:dyDescent="0.25">
      <c r="AQ17970" s="1026"/>
      <c r="AR17970" s="1027"/>
    </row>
    <row r="17971" spans="43:44" x14ac:dyDescent="0.25">
      <c r="AQ17971" s="1026"/>
      <c r="AR17971" s="1027"/>
    </row>
    <row r="17972" spans="43:44" x14ac:dyDescent="0.25">
      <c r="AQ17972" s="1026"/>
      <c r="AR17972" s="1027"/>
    </row>
    <row r="17973" spans="43:44" x14ac:dyDescent="0.25">
      <c r="AQ17973" s="1026"/>
      <c r="AR17973" s="1027"/>
    </row>
    <row r="17974" spans="43:44" x14ac:dyDescent="0.25">
      <c r="AQ17974" s="1026"/>
      <c r="AR17974" s="1027"/>
    </row>
    <row r="17975" spans="43:44" x14ac:dyDescent="0.25">
      <c r="AQ17975" s="1026"/>
      <c r="AR17975" s="1027"/>
    </row>
    <row r="17976" spans="43:44" x14ac:dyDescent="0.25">
      <c r="AQ17976" s="1026"/>
      <c r="AR17976" s="1027"/>
    </row>
    <row r="17977" spans="43:44" x14ac:dyDescent="0.25">
      <c r="AQ17977" s="1026"/>
      <c r="AR17977" s="1027"/>
    </row>
    <row r="17978" spans="43:44" x14ac:dyDescent="0.25">
      <c r="AQ17978" s="1026"/>
      <c r="AR17978" s="1027"/>
    </row>
    <row r="17979" spans="43:44" x14ac:dyDescent="0.25">
      <c r="AQ17979" s="1026"/>
      <c r="AR17979" s="1027"/>
    </row>
    <row r="17980" spans="43:44" x14ac:dyDescent="0.25">
      <c r="AQ17980" s="1026"/>
      <c r="AR17980" s="1027"/>
    </row>
    <row r="17981" spans="43:44" x14ac:dyDescent="0.25">
      <c r="AQ17981" s="1026"/>
      <c r="AR17981" s="1027"/>
    </row>
    <row r="17982" spans="43:44" x14ac:dyDescent="0.25">
      <c r="AQ17982" s="1026"/>
      <c r="AR17982" s="1027"/>
    </row>
    <row r="17983" spans="43:44" x14ac:dyDescent="0.25">
      <c r="AQ17983" s="1026"/>
      <c r="AR17983" s="1027"/>
    </row>
    <row r="17984" spans="43:44" x14ac:dyDescent="0.25">
      <c r="AQ17984" s="1026"/>
      <c r="AR17984" s="1027"/>
    </row>
    <row r="17985" spans="43:44" x14ac:dyDescent="0.25">
      <c r="AQ17985" s="1026"/>
      <c r="AR17985" s="1027"/>
    </row>
    <row r="17986" spans="43:44" x14ac:dyDescent="0.25">
      <c r="AQ17986" s="1026"/>
      <c r="AR17986" s="1027"/>
    </row>
    <row r="17987" spans="43:44" x14ac:dyDescent="0.25">
      <c r="AQ17987" s="1026"/>
      <c r="AR17987" s="1027"/>
    </row>
    <row r="17988" spans="43:44" x14ac:dyDescent="0.25">
      <c r="AQ17988" s="1026"/>
      <c r="AR17988" s="1027"/>
    </row>
    <row r="17989" spans="43:44" x14ac:dyDescent="0.25">
      <c r="AQ17989" s="1026"/>
      <c r="AR17989" s="1027"/>
    </row>
    <row r="17990" spans="43:44" x14ac:dyDescent="0.25">
      <c r="AQ17990" s="1026"/>
      <c r="AR17990" s="1027"/>
    </row>
    <row r="17991" spans="43:44" x14ac:dyDescent="0.25">
      <c r="AQ17991" s="1026"/>
      <c r="AR17991" s="1027"/>
    </row>
    <row r="17992" spans="43:44" x14ac:dyDescent="0.25">
      <c r="AQ17992" s="1026"/>
      <c r="AR17992" s="1027"/>
    </row>
    <row r="17993" spans="43:44" x14ac:dyDescent="0.25">
      <c r="AQ17993" s="1026"/>
      <c r="AR17993" s="1027"/>
    </row>
    <row r="17994" spans="43:44" x14ac:dyDescent="0.25">
      <c r="AQ17994" s="1026"/>
      <c r="AR17994" s="1027"/>
    </row>
    <row r="17995" spans="43:44" x14ac:dyDescent="0.25">
      <c r="AQ17995" s="1026"/>
      <c r="AR17995" s="1027"/>
    </row>
    <row r="17996" spans="43:44" x14ac:dyDescent="0.25">
      <c r="AQ17996" s="1026"/>
      <c r="AR17996" s="1027"/>
    </row>
    <row r="17997" spans="43:44" x14ac:dyDescent="0.25">
      <c r="AQ17997" s="1026"/>
      <c r="AR17997" s="1027"/>
    </row>
    <row r="17998" spans="43:44" x14ac:dyDescent="0.25">
      <c r="AQ17998" s="1026"/>
      <c r="AR17998" s="1027"/>
    </row>
    <row r="17999" spans="43:44" x14ac:dyDescent="0.25">
      <c r="AQ17999" s="1026"/>
      <c r="AR17999" s="1027"/>
    </row>
    <row r="18000" spans="43:44" x14ac:dyDescent="0.25">
      <c r="AQ18000" s="1026"/>
      <c r="AR18000" s="1027"/>
    </row>
    <row r="18001" spans="43:44" x14ac:dyDescent="0.25">
      <c r="AQ18001" s="1026"/>
      <c r="AR18001" s="1027"/>
    </row>
    <row r="18002" spans="43:44" x14ac:dyDescent="0.25">
      <c r="AQ18002" s="1026"/>
      <c r="AR18002" s="1027"/>
    </row>
    <row r="18003" spans="43:44" x14ac:dyDescent="0.25">
      <c r="AQ18003" s="1026"/>
      <c r="AR18003" s="1027"/>
    </row>
    <row r="18004" spans="43:44" x14ac:dyDescent="0.25">
      <c r="AQ18004" s="1026"/>
      <c r="AR18004" s="1027"/>
    </row>
    <row r="18005" spans="43:44" x14ac:dyDescent="0.25">
      <c r="AQ18005" s="1026"/>
      <c r="AR18005" s="1027"/>
    </row>
    <row r="18006" spans="43:44" x14ac:dyDescent="0.25">
      <c r="AQ18006" s="1026"/>
      <c r="AR18006" s="1027"/>
    </row>
    <row r="18007" spans="43:44" x14ac:dyDescent="0.25">
      <c r="AQ18007" s="1026"/>
      <c r="AR18007" s="1027"/>
    </row>
    <row r="18008" spans="43:44" x14ac:dyDescent="0.25">
      <c r="AQ18008" s="1026"/>
      <c r="AR18008" s="1027"/>
    </row>
    <row r="18009" spans="43:44" x14ac:dyDescent="0.25">
      <c r="AQ18009" s="1026"/>
      <c r="AR18009" s="1027"/>
    </row>
    <row r="18010" spans="43:44" x14ac:dyDescent="0.25">
      <c r="AQ18010" s="1026"/>
      <c r="AR18010" s="1027"/>
    </row>
    <row r="18011" spans="43:44" x14ac:dyDescent="0.25">
      <c r="AQ18011" s="1026"/>
      <c r="AR18011" s="1027"/>
    </row>
    <row r="18012" spans="43:44" x14ac:dyDescent="0.25">
      <c r="AQ18012" s="1026"/>
      <c r="AR18012" s="1027"/>
    </row>
    <row r="18013" spans="43:44" x14ac:dyDescent="0.25">
      <c r="AQ18013" s="1026"/>
      <c r="AR18013" s="1027"/>
    </row>
    <row r="18014" spans="43:44" x14ac:dyDescent="0.25">
      <c r="AQ18014" s="1026"/>
      <c r="AR18014" s="1027"/>
    </row>
    <row r="18015" spans="43:44" x14ac:dyDescent="0.25">
      <c r="AQ18015" s="1026"/>
      <c r="AR18015" s="1027"/>
    </row>
    <row r="18016" spans="43:44" x14ac:dyDescent="0.25">
      <c r="AQ18016" s="1026"/>
      <c r="AR18016" s="1027"/>
    </row>
    <row r="18017" spans="43:44" x14ac:dyDescent="0.25">
      <c r="AQ18017" s="1026"/>
      <c r="AR18017" s="1027"/>
    </row>
    <row r="18018" spans="43:44" x14ac:dyDescent="0.25">
      <c r="AQ18018" s="1026"/>
      <c r="AR18018" s="1027"/>
    </row>
    <row r="18019" spans="43:44" x14ac:dyDescent="0.25">
      <c r="AQ18019" s="1026"/>
      <c r="AR18019" s="1027"/>
    </row>
    <row r="18020" spans="43:44" x14ac:dyDescent="0.25">
      <c r="AQ18020" s="1026"/>
      <c r="AR18020" s="1027"/>
    </row>
    <row r="18021" spans="43:44" x14ac:dyDescent="0.25">
      <c r="AQ18021" s="1026"/>
      <c r="AR18021" s="1027"/>
    </row>
    <row r="18022" spans="43:44" x14ac:dyDescent="0.25">
      <c r="AQ18022" s="1026"/>
      <c r="AR18022" s="1027"/>
    </row>
    <row r="18023" spans="43:44" x14ac:dyDescent="0.25">
      <c r="AQ18023" s="1026"/>
      <c r="AR18023" s="1027"/>
    </row>
    <row r="18024" spans="43:44" x14ac:dyDescent="0.25">
      <c r="AQ18024" s="1026"/>
      <c r="AR18024" s="1027"/>
    </row>
    <row r="18025" spans="43:44" x14ac:dyDescent="0.25">
      <c r="AQ18025" s="1026"/>
      <c r="AR18025" s="1027"/>
    </row>
    <row r="18026" spans="43:44" x14ac:dyDescent="0.25">
      <c r="AQ18026" s="1026"/>
      <c r="AR18026" s="1027"/>
    </row>
    <row r="18027" spans="43:44" x14ac:dyDescent="0.25">
      <c r="AQ18027" s="1026"/>
      <c r="AR18027" s="1027"/>
    </row>
    <row r="18028" spans="43:44" x14ac:dyDescent="0.25">
      <c r="AQ18028" s="1026"/>
      <c r="AR18028" s="1027"/>
    </row>
    <row r="18029" spans="43:44" x14ac:dyDescent="0.25">
      <c r="AQ18029" s="1026"/>
      <c r="AR18029" s="1027"/>
    </row>
    <row r="18030" spans="43:44" x14ac:dyDescent="0.25">
      <c r="AQ18030" s="1026"/>
      <c r="AR18030" s="1027"/>
    </row>
    <row r="18031" spans="43:44" x14ac:dyDescent="0.25">
      <c r="AQ18031" s="1026"/>
      <c r="AR18031" s="1027"/>
    </row>
    <row r="18032" spans="43:44" x14ac:dyDescent="0.25">
      <c r="AQ18032" s="1026"/>
      <c r="AR18032" s="1027"/>
    </row>
    <row r="18033" spans="43:44" x14ac:dyDescent="0.25">
      <c r="AQ18033" s="1026"/>
      <c r="AR18033" s="1027"/>
    </row>
    <row r="18034" spans="43:44" x14ac:dyDescent="0.25">
      <c r="AQ18034" s="1026"/>
      <c r="AR18034" s="1027"/>
    </row>
    <row r="18035" spans="43:44" x14ac:dyDescent="0.25">
      <c r="AQ18035" s="1026"/>
      <c r="AR18035" s="1027"/>
    </row>
    <row r="18036" spans="43:44" x14ac:dyDescent="0.25">
      <c r="AQ18036" s="1026"/>
      <c r="AR18036" s="1027"/>
    </row>
    <row r="18037" spans="43:44" x14ac:dyDescent="0.25">
      <c r="AQ18037" s="1026"/>
      <c r="AR18037" s="1027"/>
    </row>
    <row r="18038" spans="43:44" x14ac:dyDescent="0.25">
      <c r="AQ18038" s="1026"/>
      <c r="AR18038" s="1027"/>
    </row>
    <row r="18039" spans="43:44" x14ac:dyDescent="0.25">
      <c r="AQ18039" s="1026"/>
      <c r="AR18039" s="1027"/>
    </row>
    <row r="18040" spans="43:44" x14ac:dyDescent="0.25">
      <c r="AQ18040" s="1026"/>
      <c r="AR18040" s="1027"/>
    </row>
    <row r="18041" spans="43:44" x14ac:dyDescent="0.25">
      <c r="AQ18041" s="1026"/>
      <c r="AR18041" s="1027"/>
    </row>
    <row r="18042" spans="43:44" x14ac:dyDescent="0.25">
      <c r="AQ18042" s="1026"/>
      <c r="AR18042" s="1027"/>
    </row>
    <row r="18043" spans="43:44" x14ac:dyDescent="0.25">
      <c r="AQ18043" s="1026"/>
      <c r="AR18043" s="1027"/>
    </row>
    <row r="18044" spans="43:44" x14ac:dyDescent="0.25">
      <c r="AQ18044" s="1026"/>
      <c r="AR18044" s="1027"/>
    </row>
    <row r="18045" spans="43:44" x14ac:dyDescent="0.25">
      <c r="AQ18045" s="1026"/>
      <c r="AR18045" s="1027"/>
    </row>
    <row r="18046" spans="43:44" x14ac:dyDescent="0.25">
      <c r="AQ18046" s="1026"/>
      <c r="AR18046" s="1027"/>
    </row>
    <row r="18047" spans="43:44" x14ac:dyDescent="0.25">
      <c r="AQ18047" s="1026"/>
      <c r="AR18047" s="1027"/>
    </row>
    <row r="18048" spans="43:44" x14ac:dyDescent="0.25">
      <c r="AQ18048" s="1026"/>
      <c r="AR18048" s="1027"/>
    </row>
    <row r="18049" spans="43:44" x14ac:dyDescent="0.25">
      <c r="AQ18049" s="1026"/>
      <c r="AR18049" s="1027"/>
    </row>
    <row r="18050" spans="43:44" x14ac:dyDescent="0.25">
      <c r="AQ18050" s="1026"/>
      <c r="AR18050" s="1027"/>
    </row>
    <row r="18051" spans="43:44" x14ac:dyDescent="0.25">
      <c r="AQ18051" s="1026"/>
      <c r="AR18051" s="1027"/>
    </row>
    <row r="18052" spans="43:44" x14ac:dyDescent="0.25">
      <c r="AQ18052" s="1026"/>
      <c r="AR18052" s="1027"/>
    </row>
    <row r="18053" spans="43:44" x14ac:dyDescent="0.25">
      <c r="AQ18053" s="1026"/>
      <c r="AR18053" s="1027"/>
    </row>
    <row r="18054" spans="43:44" x14ac:dyDescent="0.25">
      <c r="AQ18054" s="1026"/>
      <c r="AR18054" s="1027"/>
    </row>
    <row r="18055" spans="43:44" x14ac:dyDescent="0.25">
      <c r="AQ18055" s="1026"/>
      <c r="AR18055" s="1027"/>
    </row>
    <row r="18056" spans="43:44" x14ac:dyDescent="0.25">
      <c r="AQ18056" s="1026"/>
      <c r="AR18056" s="1027"/>
    </row>
    <row r="18057" spans="43:44" x14ac:dyDescent="0.25">
      <c r="AQ18057" s="1026"/>
      <c r="AR18057" s="1027"/>
    </row>
    <row r="18058" spans="43:44" x14ac:dyDescent="0.25">
      <c r="AQ18058" s="1026"/>
      <c r="AR18058" s="1027"/>
    </row>
    <row r="18059" spans="43:44" x14ac:dyDescent="0.25">
      <c r="AQ18059" s="1026"/>
      <c r="AR18059" s="1027"/>
    </row>
    <row r="18060" spans="43:44" x14ac:dyDescent="0.25">
      <c r="AQ18060" s="1026"/>
      <c r="AR18060" s="1027"/>
    </row>
    <row r="18061" spans="43:44" x14ac:dyDescent="0.25">
      <c r="AQ18061" s="1026"/>
      <c r="AR18061" s="1027"/>
    </row>
    <row r="18062" spans="43:44" x14ac:dyDescent="0.25">
      <c r="AQ18062" s="1026"/>
      <c r="AR18062" s="1027"/>
    </row>
    <row r="18063" spans="43:44" x14ac:dyDescent="0.25">
      <c r="AQ18063" s="1026"/>
      <c r="AR18063" s="1027"/>
    </row>
    <row r="18064" spans="43:44" x14ac:dyDescent="0.25">
      <c r="AQ18064" s="1026"/>
      <c r="AR18064" s="1027"/>
    </row>
    <row r="18065" spans="43:44" x14ac:dyDescent="0.25">
      <c r="AQ18065" s="1026"/>
      <c r="AR18065" s="1027"/>
    </row>
    <row r="18066" spans="43:44" x14ac:dyDescent="0.25">
      <c r="AQ18066" s="1026"/>
      <c r="AR18066" s="1027"/>
    </row>
    <row r="18067" spans="43:44" x14ac:dyDescent="0.25">
      <c r="AQ18067" s="1026"/>
      <c r="AR18067" s="1027"/>
    </row>
    <row r="18068" spans="43:44" x14ac:dyDescent="0.25">
      <c r="AQ18068" s="1026"/>
      <c r="AR18068" s="1027"/>
    </row>
    <row r="18069" spans="43:44" x14ac:dyDescent="0.25">
      <c r="AQ18069" s="1026"/>
      <c r="AR18069" s="1027"/>
    </row>
    <row r="18070" spans="43:44" x14ac:dyDescent="0.25">
      <c r="AQ18070" s="1026"/>
      <c r="AR18070" s="1027"/>
    </row>
    <row r="18071" spans="43:44" x14ac:dyDescent="0.25">
      <c r="AQ18071" s="1026"/>
      <c r="AR18071" s="1027"/>
    </row>
    <row r="18072" spans="43:44" x14ac:dyDescent="0.25">
      <c r="AQ18072" s="1026"/>
      <c r="AR18072" s="1027"/>
    </row>
    <row r="18073" spans="43:44" x14ac:dyDescent="0.25">
      <c r="AQ18073" s="1026"/>
      <c r="AR18073" s="1027"/>
    </row>
    <row r="18074" spans="43:44" x14ac:dyDescent="0.25">
      <c r="AQ18074" s="1026"/>
      <c r="AR18074" s="1027"/>
    </row>
    <row r="18075" spans="43:44" x14ac:dyDescent="0.25">
      <c r="AQ18075" s="1026"/>
      <c r="AR18075" s="1027"/>
    </row>
    <row r="18076" spans="43:44" x14ac:dyDescent="0.25">
      <c r="AQ18076" s="1026"/>
      <c r="AR18076" s="1027"/>
    </row>
    <row r="18077" spans="43:44" x14ac:dyDescent="0.25">
      <c r="AQ18077" s="1026"/>
      <c r="AR18077" s="1027"/>
    </row>
    <row r="18078" spans="43:44" x14ac:dyDescent="0.25">
      <c r="AQ18078" s="1026"/>
      <c r="AR18078" s="1027"/>
    </row>
    <row r="18079" spans="43:44" x14ac:dyDescent="0.25">
      <c r="AQ18079" s="1026"/>
      <c r="AR18079" s="1027"/>
    </row>
    <row r="18080" spans="43:44" x14ac:dyDescent="0.25">
      <c r="AQ18080" s="1026"/>
      <c r="AR18080" s="1027"/>
    </row>
    <row r="18081" spans="43:44" x14ac:dyDescent="0.25">
      <c r="AQ18081" s="1026"/>
      <c r="AR18081" s="1027"/>
    </row>
    <row r="18082" spans="43:44" x14ac:dyDescent="0.25">
      <c r="AQ18082" s="1026"/>
      <c r="AR18082" s="1027"/>
    </row>
    <row r="18083" spans="43:44" x14ac:dyDescent="0.25">
      <c r="AQ18083" s="1026"/>
      <c r="AR18083" s="1027"/>
    </row>
    <row r="18084" spans="43:44" x14ac:dyDescent="0.25">
      <c r="AQ18084" s="1026"/>
      <c r="AR18084" s="1027"/>
    </row>
    <row r="18085" spans="43:44" x14ac:dyDescent="0.25">
      <c r="AQ18085" s="1026"/>
      <c r="AR18085" s="1027"/>
    </row>
    <row r="18086" spans="43:44" x14ac:dyDescent="0.25">
      <c r="AQ18086" s="1026"/>
      <c r="AR18086" s="1027"/>
    </row>
    <row r="18087" spans="43:44" x14ac:dyDescent="0.25">
      <c r="AQ18087" s="1026"/>
      <c r="AR18087" s="1027"/>
    </row>
    <row r="18088" spans="43:44" x14ac:dyDescent="0.25">
      <c r="AQ18088" s="1026"/>
      <c r="AR18088" s="1027"/>
    </row>
    <row r="18089" spans="43:44" x14ac:dyDescent="0.25">
      <c r="AQ18089" s="1026"/>
      <c r="AR18089" s="1027"/>
    </row>
    <row r="18090" spans="43:44" x14ac:dyDescent="0.25">
      <c r="AQ18090" s="1026"/>
      <c r="AR18090" s="1027"/>
    </row>
    <row r="18091" spans="43:44" x14ac:dyDescent="0.25">
      <c r="AQ18091" s="1026"/>
      <c r="AR18091" s="1027"/>
    </row>
    <row r="18092" spans="43:44" x14ac:dyDescent="0.25">
      <c r="AQ18092" s="1026"/>
      <c r="AR18092" s="1027"/>
    </row>
    <row r="18093" spans="43:44" x14ac:dyDescent="0.25">
      <c r="AQ18093" s="1026"/>
      <c r="AR18093" s="1027"/>
    </row>
    <row r="18094" spans="43:44" x14ac:dyDescent="0.25">
      <c r="AQ18094" s="1026"/>
      <c r="AR18094" s="1027"/>
    </row>
    <row r="18095" spans="43:44" x14ac:dyDescent="0.25">
      <c r="AQ18095" s="1026"/>
      <c r="AR18095" s="1027"/>
    </row>
    <row r="18096" spans="43:44" x14ac:dyDescent="0.25">
      <c r="AQ18096" s="1026"/>
      <c r="AR18096" s="1027"/>
    </row>
    <row r="18097" spans="43:44" x14ac:dyDescent="0.25">
      <c r="AQ18097" s="1026"/>
      <c r="AR18097" s="1027"/>
    </row>
    <row r="18098" spans="43:44" x14ac:dyDescent="0.25">
      <c r="AQ18098" s="1026"/>
      <c r="AR18098" s="1027"/>
    </row>
    <row r="18099" spans="43:44" x14ac:dyDescent="0.25">
      <c r="AQ18099" s="1026"/>
      <c r="AR18099" s="1027"/>
    </row>
    <row r="18100" spans="43:44" x14ac:dyDescent="0.25">
      <c r="AQ18100" s="1026"/>
      <c r="AR18100" s="1027"/>
    </row>
    <row r="18101" spans="43:44" x14ac:dyDescent="0.25">
      <c r="AQ18101" s="1026"/>
      <c r="AR18101" s="1027"/>
    </row>
    <row r="18102" spans="43:44" x14ac:dyDescent="0.25">
      <c r="AQ18102" s="1026"/>
      <c r="AR18102" s="1027"/>
    </row>
    <row r="18103" spans="43:44" x14ac:dyDescent="0.25">
      <c r="AQ18103" s="1026"/>
      <c r="AR18103" s="1027"/>
    </row>
    <row r="18104" spans="43:44" x14ac:dyDescent="0.25">
      <c r="AQ18104" s="1026"/>
      <c r="AR18104" s="1027"/>
    </row>
    <row r="18105" spans="43:44" x14ac:dyDescent="0.25">
      <c r="AQ18105" s="1026"/>
      <c r="AR18105" s="1027"/>
    </row>
    <row r="18106" spans="43:44" x14ac:dyDescent="0.25">
      <c r="AQ18106" s="1026"/>
      <c r="AR18106" s="1027"/>
    </row>
    <row r="18107" spans="43:44" x14ac:dyDescent="0.25">
      <c r="AQ18107" s="1026"/>
      <c r="AR18107" s="1027"/>
    </row>
    <row r="18108" spans="43:44" x14ac:dyDescent="0.25">
      <c r="AQ18108" s="1026"/>
      <c r="AR18108" s="1027"/>
    </row>
    <row r="18109" spans="43:44" x14ac:dyDescent="0.25">
      <c r="AQ18109" s="1026"/>
      <c r="AR18109" s="1027"/>
    </row>
    <row r="18110" spans="43:44" x14ac:dyDescent="0.25">
      <c r="AQ18110" s="1026"/>
      <c r="AR18110" s="1027"/>
    </row>
    <row r="18111" spans="43:44" x14ac:dyDescent="0.25">
      <c r="AQ18111" s="1026"/>
      <c r="AR18111" s="1027"/>
    </row>
    <row r="18112" spans="43:44" x14ac:dyDescent="0.25">
      <c r="AQ18112" s="1026"/>
      <c r="AR18112" s="1027"/>
    </row>
    <row r="18113" spans="43:44" x14ac:dyDescent="0.25">
      <c r="AQ18113" s="1026"/>
      <c r="AR18113" s="1027"/>
    </row>
    <row r="18114" spans="43:44" x14ac:dyDescent="0.25">
      <c r="AQ18114" s="1026"/>
      <c r="AR18114" s="1027"/>
    </row>
    <row r="18115" spans="43:44" x14ac:dyDescent="0.25">
      <c r="AQ18115" s="1026"/>
      <c r="AR18115" s="1027"/>
    </row>
    <row r="18116" spans="43:44" x14ac:dyDescent="0.25">
      <c r="AQ18116" s="1026"/>
      <c r="AR18116" s="1027"/>
    </row>
    <row r="18117" spans="43:44" x14ac:dyDescent="0.25">
      <c r="AQ18117" s="1026"/>
      <c r="AR18117" s="1027"/>
    </row>
    <row r="18118" spans="43:44" x14ac:dyDescent="0.25">
      <c r="AQ18118" s="1026"/>
      <c r="AR18118" s="1027"/>
    </row>
    <row r="18119" spans="43:44" x14ac:dyDescent="0.25">
      <c r="AQ18119" s="1026"/>
      <c r="AR18119" s="1027"/>
    </row>
    <row r="18120" spans="43:44" x14ac:dyDescent="0.25">
      <c r="AQ18120" s="1026"/>
      <c r="AR18120" s="1027"/>
    </row>
    <row r="18121" spans="43:44" x14ac:dyDescent="0.25">
      <c r="AQ18121" s="1026"/>
      <c r="AR18121" s="1027"/>
    </row>
    <row r="18122" spans="43:44" x14ac:dyDescent="0.25">
      <c r="AQ18122" s="1026"/>
      <c r="AR18122" s="1027"/>
    </row>
    <row r="18123" spans="43:44" x14ac:dyDescent="0.25">
      <c r="AQ18123" s="1026"/>
      <c r="AR18123" s="1027"/>
    </row>
    <row r="18124" spans="43:44" x14ac:dyDescent="0.25">
      <c r="AQ18124" s="1026"/>
      <c r="AR18124" s="1027"/>
    </row>
    <row r="18125" spans="43:44" x14ac:dyDescent="0.25">
      <c r="AQ18125" s="1026"/>
      <c r="AR18125" s="1027"/>
    </row>
    <row r="18126" spans="43:44" x14ac:dyDescent="0.25">
      <c r="AQ18126" s="1026"/>
      <c r="AR18126" s="1027"/>
    </row>
    <row r="18127" spans="43:44" x14ac:dyDescent="0.25">
      <c r="AQ18127" s="1026"/>
      <c r="AR18127" s="1027"/>
    </row>
    <row r="18128" spans="43:44" x14ac:dyDescent="0.25">
      <c r="AQ18128" s="1026"/>
      <c r="AR18128" s="1027"/>
    </row>
    <row r="18129" spans="43:44" x14ac:dyDescent="0.25">
      <c r="AQ18129" s="1026"/>
      <c r="AR18129" s="1027"/>
    </row>
    <row r="18130" spans="43:44" x14ac:dyDescent="0.25">
      <c r="AQ18130" s="1026"/>
      <c r="AR18130" s="1027"/>
    </row>
    <row r="18131" spans="43:44" x14ac:dyDescent="0.25">
      <c r="AQ18131" s="1026"/>
      <c r="AR18131" s="1027"/>
    </row>
    <row r="18132" spans="43:44" x14ac:dyDescent="0.25">
      <c r="AQ18132" s="1026"/>
      <c r="AR18132" s="1027"/>
    </row>
    <row r="18133" spans="43:44" x14ac:dyDescent="0.25">
      <c r="AQ18133" s="1026"/>
      <c r="AR18133" s="1027"/>
    </row>
    <row r="18134" spans="43:44" x14ac:dyDescent="0.25">
      <c r="AQ18134" s="1026"/>
      <c r="AR18134" s="1027"/>
    </row>
    <row r="18135" spans="43:44" x14ac:dyDescent="0.25">
      <c r="AQ18135" s="1026"/>
      <c r="AR18135" s="1027"/>
    </row>
    <row r="18136" spans="43:44" x14ac:dyDescent="0.25">
      <c r="AQ18136" s="1026"/>
      <c r="AR18136" s="1027"/>
    </row>
    <row r="18137" spans="43:44" x14ac:dyDescent="0.25">
      <c r="AQ18137" s="1026"/>
      <c r="AR18137" s="1027"/>
    </row>
    <row r="18138" spans="43:44" x14ac:dyDescent="0.25">
      <c r="AQ18138" s="1026"/>
      <c r="AR18138" s="1027"/>
    </row>
    <row r="18139" spans="43:44" x14ac:dyDescent="0.25">
      <c r="AQ18139" s="1026"/>
      <c r="AR18139" s="1027"/>
    </row>
    <row r="18140" spans="43:44" x14ac:dyDescent="0.25">
      <c r="AQ18140" s="1026"/>
      <c r="AR18140" s="1027"/>
    </row>
    <row r="18141" spans="43:44" x14ac:dyDescent="0.25">
      <c r="AQ18141" s="1026"/>
      <c r="AR18141" s="1027"/>
    </row>
    <row r="18142" spans="43:44" x14ac:dyDescent="0.25">
      <c r="AQ18142" s="1026"/>
      <c r="AR18142" s="1027"/>
    </row>
    <row r="18143" spans="43:44" x14ac:dyDescent="0.25">
      <c r="AQ18143" s="1026"/>
      <c r="AR18143" s="1027"/>
    </row>
    <row r="18144" spans="43:44" x14ac:dyDescent="0.25">
      <c r="AQ18144" s="1026"/>
      <c r="AR18144" s="1027"/>
    </row>
    <row r="18145" spans="43:44" x14ac:dyDescent="0.25">
      <c r="AQ18145" s="1026"/>
      <c r="AR18145" s="1027"/>
    </row>
    <row r="18146" spans="43:44" x14ac:dyDescent="0.25">
      <c r="AQ18146" s="1026"/>
      <c r="AR18146" s="1027"/>
    </row>
    <row r="18147" spans="43:44" x14ac:dyDescent="0.25">
      <c r="AQ18147" s="1026"/>
      <c r="AR18147" s="1027"/>
    </row>
    <row r="18148" spans="43:44" x14ac:dyDescent="0.25">
      <c r="AQ18148" s="1026"/>
      <c r="AR18148" s="1027"/>
    </row>
    <row r="18149" spans="43:44" x14ac:dyDescent="0.25">
      <c r="AQ18149" s="1026"/>
      <c r="AR18149" s="1027"/>
    </row>
    <row r="18150" spans="43:44" x14ac:dyDescent="0.25">
      <c r="AQ18150" s="1026"/>
      <c r="AR18150" s="1027"/>
    </row>
    <row r="18151" spans="43:44" x14ac:dyDescent="0.25">
      <c r="AQ18151" s="1026"/>
      <c r="AR18151" s="1027"/>
    </row>
    <row r="18152" spans="43:44" x14ac:dyDescent="0.25">
      <c r="AQ18152" s="1026"/>
      <c r="AR18152" s="1027"/>
    </row>
    <row r="18153" spans="43:44" x14ac:dyDescent="0.25">
      <c r="AQ18153" s="1026"/>
      <c r="AR18153" s="1027"/>
    </row>
    <row r="18154" spans="43:44" x14ac:dyDescent="0.25">
      <c r="AQ18154" s="1026"/>
      <c r="AR18154" s="1027"/>
    </row>
    <row r="18155" spans="43:44" x14ac:dyDescent="0.25">
      <c r="AQ18155" s="1026"/>
      <c r="AR18155" s="1027"/>
    </row>
    <row r="18156" spans="43:44" x14ac:dyDescent="0.25">
      <c r="AQ18156" s="1026"/>
      <c r="AR18156" s="1027"/>
    </row>
    <row r="18157" spans="43:44" x14ac:dyDescent="0.25">
      <c r="AQ18157" s="1026"/>
      <c r="AR18157" s="1027"/>
    </row>
    <row r="18158" spans="43:44" x14ac:dyDescent="0.25">
      <c r="AQ18158" s="1026"/>
      <c r="AR18158" s="1027"/>
    </row>
    <row r="18159" spans="43:44" x14ac:dyDescent="0.25">
      <c r="AQ18159" s="1026"/>
      <c r="AR18159" s="1027"/>
    </row>
    <row r="18160" spans="43:44" x14ac:dyDescent="0.25">
      <c r="AQ18160" s="1026"/>
      <c r="AR18160" s="1027"/>
    </row>
    <row r="18161" spans="43:44" x14ac:dyDescent="0.25">
      <c r="AQ18161" s="1026"/>
      <c r="AR18161" s="1027"/>
    </row>
    <row r="18162" spans="43:44" x14ac:dyDescent="0.25">
      <c r="AQ18162" s="1026"/>
      <c r="AR18162" s="1027"/>
    </row>
    <row r="18163" spans="43:44" x14ac:dyDescent="0.25">
      <c r="AQ18163" s="1026"/>
      <c r="AR18163" s="1027"/>
    </row>
    <row r="18164" spans="43:44" x14ac:dyDescent="0.25">
      <c r="AQ18164" s="1026"/>
      <c r="AR18164" s="1027"/>
    </row>
    <row r="18165" spans="43:44" x14ac:dyDescent="0.25">
      <c r="AQ18165" s="1026"/>
      <c r="AR18165" s="1027"/>
    </row>
    <row r="18166" spans="43:44" x14ac:dyDescent="0.25">
      <c r="AQ18166" s="1026"/>
      <c r="AR18166" s="1027"/>
    </row>
    <row r="18167" spans="43:44" x14ac:dyDescent="0.25">
      <c r="AQ18167" s="1026"/>
      <c r="AR18167" s="1027"/>
    </row>
    <row r="18168" spans="43:44" x14ac:dyDescent="0.25">
      <c r="AQ18168" s="1026"/>
      <c r="AR18168" s="1027"/>
    </row>
    <row r="18169" spans="43:44" x14ac:dyDescent="0.25">
      <c r="AQ18169" s="1026"/>
      <c r="AR18169" s="1027"/>
    </row>
    <row r="18170" spans="43:44" x14ac:dyDescent="0.25">
      <c r="AQ18170" s="1026"/>
      <c r="AR18170" s="1027"/>
    </row>
    <row r="18171" spans="43:44" x14ac:dyDescent="0.25">
      <c r="AQ18171" s="1026"/>
      <c r="AR18171" s="1027"/>
    </row>
    <row r="18172" spans="43:44" x14ac:dyDescent="0.25">
      <c r="AQ18172" s="1026"/>
      <c r="AR18172" s="1027"/>
    </row>
    <row r="18173" spans="43:44" x14ac:dyDescent="0.25">
      <c r="AQ18173" s="1026"/>
      <c r="AR18173" s="1027"/>
    </row>
    <row r="18174" spans="43:44" x14ac:dyDescent="0.25">
      <c r="AQ18174" s="1026"/>
      <c r="AR18174" s="1027"/>
    </row>
    <row r="18175" spans="43:44" x14ac:dyDescent="0.25">
      <c r="AQ18175" s="1026"/>
      <c r="AR18175" s="1027"/>
    </row>
    <row r="18176" spans="43:44" x14ac:dyDescent="0.25">
      <c r="AQ18176" s="1026"/>
      <c r="AR18176" s="1027"/>
    </row>
    <row r="18177" spans="43:44" x14ac:dyDescent="0.25">
      <c r="AQ18177" s="1026"/>
      <c r="AR18177" s="1027"/>
    </row>
    <row r="18178" spans="43:44" x14ac:dyDescent="0.25">
      <c r="AQ18178" s="1026"/>
      <c r="AR18178" s="1027"/>
    </row>
    <row r="18179" spans="43:44" x14ac:dyDescent="0.25">
      <c r="AQ18179" s="1026"/>
      <c r="AR18179" s="1027"/>
    </row>
    <row r="18180" spans="43:44" x14ac:dyDescent="0.25">
      <c r="AQ18180" s="1026"/>
      <c r="AR18180" s="1027"/>
    </row>
    <row r="18181" spans="43:44" x14ac:dyDescent="0.25">
      <c r="AQ18181" s="1026"/>
      <c r="AR18181" s="1027"/>
    </row>
    <row r="18182" spans="43:44" x14ac:dyDescent="0.25">
      <c r="AQ18182" s="1026"/>
      <c r="AR18182" s="1027"/>
    </row>
    <row r="18183" spans="43:44" x14ac:dyDescent="0.25">
      <c r="AQ18183" s="1026"/>
      <c r="AR18183" s="1027"/>
    </row>
    <row r="18184" spans="43:44" x14ac:dyDescent="0.25">
      <c r="AQ18184" s="1026"/>
      <c r="AR18184" s="1027"/>
    </row>
    <row r="18185" spans="43:44" x14ac:dyDescent="0.25">
      <c r="AQ18185" s="1026"/>
      <c r="AR18185" s="1027"/>
    </row>
    <row r="18186" spans="43:44" x14ac:dyDescent="0.25">
      <c r="AQ18186" s="1026"/>
      <c r="AR18186" s="1027"/>
    </row>
    <row r="18187" spans="43:44" x14ac:dyDescent="0.25">
      <c r="AQ18187" s="1026"/>
      <c r="AR18187" s="1027"/>
    </row>
    <row r="18188" spans="43:44" x14ac:dyDescent="0.25">
      <c r="AQ18188" s="1026"/>
      <c r="AR18188" s="1027"/>
    </row>
    <row r="18189" spans="43:44" x14ac:dyDescent="0.25">
      <c r="AQ18189" s="1026"/>
      <c r="AR18189" s="1027"/>
    </row>
    <row r="18190" spans="43:44" x14ac:dyDescent="0.25">
      <c r="AQ18190" s="1026"/>
      <c r="AR18190" s="1027"/>
    </row>
    <row r="18191" spans="43:44" x14ac:dyDescent="0.25">
      <c r="AQ18191" s="1026"/>
      <c r="AR18191" s="1027"/>
    </row>
    <row r="18192" spans="43:44" x14ac:dyDescent="0.25">
      <c r="AQ18192" s="1026"/>
      <c r="AR18192" s="1027"/>
    </row>
    <row r="18193" spans="43:44" x14ac:dyDescent="0.25">
      <c r="AQ18193" s="1026"/>
      <c r="AR18193" s="1027"/>
    </row>
    <row r="18194" spans="43:44" x14ac:dyDescent="0.25">
      <c r="AQ18194" s="1026"/>
      <c r="AR18194" s="1027"/>
    </row>
    <row r="18195" spans="43:44" x14ac:dyDescent="0.25">
      <c r="AQ18195" s="1026"/>
      <c r="AR18195" s="1027"/>
    </row>
    <row r="18196" spans="43:44" x14ac:dyDescent="0.25">
      <c r="AQ18196" s="1026"/>
      <c r="AR18196" s="1027"/>
    </row>
    <row r="18197" spans="43:44" x14ac:dyDescent="0.25">
      <c r="AQ18197" s="1026"/>
      <c r="AR18197" s="1027"/>
    </row>
    <row r="18198" spans="43:44" x14ac:dyDescent="0.25">
      <c r="AQ18198" s="1026"/>
      <c r="AR18198" s="1027"/>
    </row>
    <row r="18199" spans="43:44" x14ac:dyDescent="0.25">
      <c r="AQ18199" s="1026"/>
      <c r="AR18199" s="1027"/>
    </row>
    <row r="18200" spans="43:44" x14ac:dyDescent="0.25">
      <c r="AQ18200" s="1026"/>
      <c r="AR18200" s="1027"/>
    </row>
    <row r="18201" spans="43:44" x14ac:dyDescent="0.25">
      <c r="AQ18201" s="1026"/>
      <c r="AR18201" s="1027"/>
    </row>
    <row r="18202" spans="43:44" x14ac:dyDescent="0.25">
      <c r="AQ18202" s="1026"/>
      <c r="AR18202" s="1027"/>
    </row>
    <row r="18203" spans="43:44" x14ac:dyDescent="0.25">
      <c r="AQ18203" s="1026"/>
      <c r="AR18203" s="1027"/>
    </row>
    <row r="18204" spans="43:44" x14ac:dyDescent="0.25">
      <c r="AQ18204" s="1026"/>
      <c r="AR18204" s="1027"/>
    </row>
    <row r="18205" spans="43:44" x14ac:dyDescent="0.25">
      <c r="AQ18205" s="1026"/>
      <c r="AR18205" s="1027"/>
    </row>
    <row r="18206" spans="43:44" x14ac:dyDescent="0.25">
      <c r="AQ18206" s="1026"/>
      <c r="AR18206" s="1027"/>
    </row>
    <row r="18207" spans="43:44" x14ac:dyDescent="0.25">
      <c r="AQ18207" s="1026"/>
      <c r="AR18207" s="1027"/>
    </row>
    <row r="18208" spans="43:44" x14ac:dyDescent="0.25">
      <c r="AQ18208" s="1026"/>
      <c r="AR18208" s="1027"/>
    </row>
    <row r="18209" spans="43:44" x14ac:dyDescent="0.25">
      <c r="AQ18209" s="1026"/>
      <c r="AR18209" s="1027"/>
    </row>
    <row r="18210" spans="43:44" x14ac:dyDescent="0.25">
      <c r="AQ18210" s="1026"/>
      <c r="AR18210" s="1027"/>
    </row>
    <row r="18211" spans="43:44" x14ac:dyDescent="0.25">
      <c r="AQ18211" s="1026"/>
      <c r="AR18211" s="1027"/>
    </row>
    <row r="18212" spans="43:44" x14ac:dyDescent="0.25">
      <c r="AQ18212" s="1026"/>
      <c r="AR18212" s="1027"/>
    </row>
    <row r="18213" spans="43:44" x14ac:dyDescent="0.25">
      <c r="AQ18213" s="1026"/>
      <c r="AR18213" s="1027"/>
    </row>
    <row r="18214" spans="43:44" x14ac:dyDescent="0.25">
      <c r="AQ18214" s="1026"/>
      <c r="AR18214" s="1027"/>
    </row>
    <row r="18215" spans="43:44" x14ac:dyDescent="0.25">
      <c r="AQ18215" s="1026"/>
      <c r="AR18215" s="1027"/>
    </row>
    <row r="18216" spans="43:44" x14ac:dyDescent="0.25">
      <c r="AQ18216" s="1026"/>
      <c r="AR18216" s="1027"/>
    </row>
    <row r="18217" spans="43:44" x14ac:dyDescent="0.25">
      <c r="AQ18217" s="1026"/>
      <c r="AR18217" s="1027"/>
    </row>
    <row r="18218" spans="43:44" x14ac:dyDescent="0.25">
      <c r="AQ18218" s="1026"/>
      <c r="AR18218" s="1027"/>
    </row>
    <row r="18219" spans="43:44" x14ac:dyDescent="0.25">
      <c r="AQ18219" s="1026"/>
      <c r="AR18219" s="1027"/>
    </row>
    <row r="18220" spans="43:44" x14ac:dyDescent="0.25">
      <c r="AQ18220" s="1026"/>
      <c r="AR18220" s="1027"/>
    </row>
    <row r="18221" spans="43:44" x14ac:dyDescent="0.25">
      <c r="AQ18221" s="1026"/>
      <c r="AR18221" s="1027"/>
    </row>
    <row r="18222" spans="43:44" x14ac:dyDescent="0.25">
      <c r="AQ18222" s="1026"/>
      <c r="AR18222" s="1027"/>
    </row>
    <row r="18223" spans="43:44" x14ac:dyDescent="0.25">
      <c r="AQ18223" s="1026"/>
      <c r="AR18223" s="1027"/>
    </row>
    <row r="18224" spans="43:44" x14ac:dyDescent="0.25">
      <c r="AQ18224" s="1026"/>
      <c r="AR18224" s="1027"/>
    </row>
    <row r="18225" spans="43:44" x14ac:dyDescent="0.25">
      <c r="AQ18225" s="1026"/>
      <c r="AR18225" s="1027"/>
    </row>
    <row r="18226" spans="43:44" x14ac:dyDescent="0.25">
      <c r="AQ18226" s="1026"/>
      <c r="AR18226" s="1027"/>
    </row>
    <row r="18227" spans="43:44" x14ac:dyDescent="0.25">
      <c r="AQ18227" s="1026"/>
      <c r="AR18227" s="1027"/>
    </row>
    <row r="18228" spans="43:44" x14ac:dyDescent="0.25">
      <c r="AQ18228" s="1026"/>
      <c r="AR18228" s="1027"/>
    </row>
    <row r="18229" spans="43:44" x14ac:dyDescent="0.25">
      <c r="AQ18229" s="1026"/>
      <c r="AR18229" s="1027"/>
    </row>
    <row r="18230" spans="43:44" x14ac:dyDescent="0.25">
      <c r="AQ18230" s="1026"/>
      <c r="AR18230" s="1027"/>
    </row>
    <row r="18231" spans="43:44" x14ac:dyDescent="0.25">
      <c r="AQ18231" s="1026"/>
      <c r="AR18231" s="1027"/>
    </row>
    <row r="18232" spans="43:44" x14ac:dyDescent="0.25">
      <c r="AQ18232" s="1026"/>
      <c r="AR18232" s="1027"/>
    </row>
    <row r="18233" spans="43:44" x14ac:dyDescent="0.25">
      <c r="AQ18233" s="1026"/>
      <c r="AR18233" s="1027"/>
    </row>
    <row r="18234" spans="43:44" x14ac:dyDescent="0.25">
      <c r="AQ18234" s="1026"/>
      <c r="AR18234" s="1027"/>
    </row>
    <row r="18235" spans="43:44" x14ac:dyDescent="0.25">
      <c r="AQ18235" s="1026"/>
      <c r="AR18235" s="1027"/>
    </row>
    <row r="18236" spans="43:44" x14ac:dyDescent="0.25">
      <c r="AQ18236" s="1026"/>
      <c r="AR18236" s="1027"/>
    </row>
    <row r="18237" spans="43:44" x14ac:dyDescent="0.25">
      <c r="AQ18237" s="1026"/>
      <c r="AR18237" s="1027"/>
    </row>
    <row r="18238" spans="43:44" x14ac:dyDescent="0.25">
      <c r="AQ18238" s="1026"/>
      <c r="AR18238" s="1027"/>
    </row>
    <row r="18239" spans="43:44" x14ac:dyDescent="0.25">
      <c r="AQ18239" s="1026"/>
      <c r="AR18239" s="1027"/>
    </row>
    <row r="18240" spans="43:44" x14ac:dyDescent="0.25">
      <c r="AQ18240" s="1026"/>
      <c r="AR18240" s="1027"/>
    </row>
    <row r="18241" spans="43:44" x14ac:dyDescent="0.25">
      <c r="AQ18241" s="1026"/>
      <c r="AR18241" s="1027"/>
    </row>
    <row r="18242" spans="43:44" x14ac:dyDescent="0.25">
      <c r="AQ18242" s="1026"/>
      <c r="AR18242" s="1027"/>
    </row>
    <row r="18243" spans="43:44" x14ac:dyDescent="0.25">
      <c r="AQ18243" s="1026"/>
      <c r="AR18243" s="1027"/>
    </row>
    <row r="18244" spans="43:44" x14ac:dyDescent="0.25">
      <c r="AQ18244" s="1026"/>
      <c r="AR18244" s="1027"/>
    </row>
    <row r="18245" spans="43:44" x14ac:dyDescent="0.25">
      <c r="AQ18245" s="1026"/>
      <c r="AR18245" s="1027"/>
    </row>
    <row r="18246" spans="43:44" x14ac:dyDescent="0.25">
      <c r="AQ18246" s="1026"/>
      <c r="AR18246" s="1027"/>
    </row>
    <row r="18247" spans="43:44" x14ac:dyDescent="0.25">
      <c r="AQ18247" s="1026"/>
      <c r="AR18247" s="1027"/>
    </row>
    <row r="18248" spans="43:44" x14ac:dyDescent="0.25">
      <c r="AQ18248" s="1026"/>
      <c r="AR18248" s="1027"/>
    </row>
    <row r="18249" spans="43:44" x14ac:dyDescent="0.25">
      <c r="AQ18249" s="1026"/>
      <c r="AR18249" s="1027"/>
    </row>
    <row r="18250" spans="43:44" x14ac:dyDescent="0.25">
      <c r="AQ18250" s="1026"/>
      <c r="AR18250" s="1027"/>
    </row>
    <row r="18251" spans="43:44" x14ac:dyDescent="0.25">
      <c r="AQ18251" s="1026"/>
      <c r="AR18251" s="1027"/>
    </row>
    <row r="18252" spans="43:44" x14ac:dyDescent="0.25">
      <c r="AQ18252" s="1026"/>
      <c r="AR18252" s="1027"/>
    </row>
    <row r="18253" spans="43:44" x14ac:dyDescent="0.25">
      <c r="AQ18253" s="1026"/>
      <c r="AR18253" s="1027"/>
    </row>
    <row r="18254" spans="43:44" x14ac:dyDescent="0.25">
      <c r="AQ18254" s="1026"/>
      <c r="AR18254" s="1027"/>
    </row>
    <row r="18255" spans="43:44" x14ac:dyDescent="0.25">
      <c r="AQ18255" s="1026"/>
      <c r="AR18255" s="1027"/>
    </row>
    <row r="18256" spans="43:44" x14ac:dyDescent="0.25">
      <c r="AQ18256" s="1026"/>
      <c r="AR18256" s="1027"/>
    </row>
    <row r="18257" spans="43:44" x14ac:dyDescent="0.25">
      <c r="AQ18257" s="1026"/>
      <c r="AR18257" s="1027"/>
    </row>
    <row r="18258" spans="43:44" x14ac:dyDescent="0.25">
      <c r="AQ18258" s="1026"/>
      <c r="AR18258" s="1027"/>
    </row>
    <row r="18259" spans="43:44" x14ac:dyDescent="0.25">
      <c r="AQ18259" s="1026"/>
      <c r="AR18259" s="1027"/>
    </row>
    <row r="18260" spans="43:44" x14ac:dyDescent="0.25">
      <c r="AQ18260" s="1026"/>
      <c r="AR18260" s="1027"/>
    </row>
    <row r="18261" spans="43:44" x14ac:dyDescent="0.25">
      <c r="AQ18261" s="1026"/>
      <c r="AR18261" s="1027"/>
    </row>
    <row r="18262" spans="43:44" x14ac:dyDescent="0.25">
      <c r="AQ18262" s="1026"/>
      <c r="AR18262" s="1027"/>
    </row>
    <row r="18263" spans="43:44" x14ac:dyDescent="0.25">
      <c r="AQ18263" s="1026"/>
      <c r="AR18263" s="1027"/>
    </row>
    <row r="18264" spans="43:44" x14ac:dyDescent="0.25">
      <c r="AQ18264" s="1026"/>
      <c r="AR18264" s="1027"/>
    </row>
    <row r="18265" spans="43:44" x14ac:dyDescent="0.25">
      <c r="AQ18265" s="1026"/>
      <c r="AR18265" s="1027"/>
    </row>
    <row r="18266" spans="43:44" x14ac:dyDescent="0.25">
      <c r="AQ18266" s="1026"/>
      <c r="AR18266" s="1027"/>
    </row>
    <row r="18267" spans="43:44" x14ac:dyDescent="0.25">
      <c r="AQ18267" s="1026"/>
      <c r="AR18267" s="1027"/>
    </row>
    <row r="18268" spans="43:44" x14ac:dyDescent="0.25">
      <c r="AQ18268" s="1026"/>
      <c r="AR18268" s="1027"/>
    </row>
    <row r="18269" spans="43:44" x14ac:dyDescent="0.25">
      <c r="AQ18269" s="1026"/>
      <c r="AR18269" s="1027"/>
    </row>
    <row r="18270" spans="43:44" x14ac:dyDescent="0.25">
      <c r="AQ18270" s="1026"/>
      <c r="AR18270" s="1027"/>
    </row>
    <row r="18271" spans="43:44" x14ac:dyDescent="0.25">
      <c r="AQ18271" s="1026"/>
      <c r="AR18271" s="1027"/>
    </row>
    <row r="18272" spans="43:44" x14ac:dyDescent="0.25">
      <c r="AQ18272" s="1026"/>
      <c r="AR18272" s="1027"/>
    </row>
    <row r="18273" spans="43:44" x14ac:dyDescent="0.25">
      <c r="AQ18273" s="1026"/>
      <c r="AR18273" s="1027"/>
    </row>
    <row r="18274" spans="43:44" x14ac:dyDescent="0.25">
      <c r="AQ18274" s="1026"/>
      <c r="AR18274" s="1027"/>
    </row>
    <row r="18275" spans="43:44" x14ac:dyDescent="0.25">
      <c r="AQ18275" s="1026"/>
      <c r="AR18275" s="1027"/>
    </row>
    <row r="18276" spans="43:44" x14ac:dyDescent="0.25">
      <c r="AQ18276" s="1026"/>
      <c r="AR18276" s="1027"/>
    </row>
    <row r="18277" spans="43:44" x14ac:dyDescent="0.25">
      <c r="AQ18277" s="1026"/>
      <c r="AR18277" s="1027"/>
    </row>
    <row r="18278" spans="43:44" x14ac:dyDescent="0.25">
      <c r="AQ18278" s="1026"/>
      <c r="AR18278" s="1027"/>
    </row>
    <row r="18279" spans="43:44" x14ac:dyDescent="0.25">
      <c r="AQ18279" s="1026"/>
      <c r="AR18279" s="1027"/>
    </row>
    <row r="18280" spans="43:44" x14ac:dyDescent="0.25">
      <c r="AQ18280" s="1026"/>
      <c r="AR18280" s="1027"/>
    </row>
    <row r="18281" spans="43:44" x14ac:dyDescent="0.25">
      <c r="AQ18281" s="1026"/>
      <c r="AR18281" s="1027"/>
    </row>
    <row r="18282" spans="43:44" x14ac:dyDescent="0.25">
      <c r="AQ18282" s="1026"/>
      <c r="AR18282" s="1027"/>
    </row>
    <row r="18283" spans="43:44" x14ac:dyDescent="0.25">
      <c r="AQ18283" s="1026"/>
      <c r="AR18283" s="1027"/>
    </row>
    <row r="18284" spans="43:44" x14ac:dyDescent="0.25">
      <c r="AQ18284" s="1026"/>
      <c r="AR18284" s="1027"/>
    </row>
    <row r="18285" spans="43:44" x14ac:dyDescent="0.25">
      <c r="AQ18285" s="1026"/>
      <c r="AR18285" s="1027"/>
    </row>
    <row r="18286" spans="43:44" x14ac:dyDescent="0.25">
      <c r="AQ18286" s="1026"/>
      <c r="AR18286" s="1027"/>
    </row>
    <row r="18287" spans="43:44" x14ac:dyDescent="0.25">
      <c r="AQ18287" s="1026"/>
      <c r="AR18287" s="1027"/>
    </row>
    <row r="18288" spans="43:44" x14ac:dyDescent="0.25">
      <c r="AQ18288" s="1026"/>
      <c r="AR18288" s="1027"/>
    </row>
    <row r="18289" spans="43:44" x14ac:dyDescent="0.25">
      <c r="AQ18289" s="1026"/>
      <c r="AR18289" s="1027"/>
    </row>
    <row r="18290" spans="43:44" x14ac:dyDescent="0.25">
      <c r="AQ18290" s="1026"/>
      <c r="AR18290" s="1027"/>
    </row>
    <row r="18291" spans="43:44" x14ac:dyDescent="0.25">
      <c r="AQ18291" s="1026"/>
      <c r="AR18291" s="1027"/>
    </row>
    <row r="18292" spans="43:44" x14ac:dyDescent="0.25">
      <c r="AQ18292" s="1026"/>
      <c r="AR18292" s="1027"/>
    </row>
    <row r="18293" spans="43:44" x14ac:dyDescent="0.25">
      <c r="AQ18293" s="1026"/>
      <c r="AR18293" s="1027"/>
    </row>
    <row r="18294" spans="43:44" x14ac:dyDescent="0.25">
      <c r="AQ18294" s="1026"/>
      <c r="AR18294" s="1027"/>
    </row>
    <row r="18295" spans="43:44" x14ac:dyDescent="0.25">
      <c r="AQ18295" s="1026"/>
      <c r="AR18295" s="1027"/>
    </row>
    <row r="18296" spans="43:44" x14ac:dyDescent="0.25">
      <c r="AQ18296" s="1026"/>
      <c r="AR18296" s="1027"/>
    </row>
    <row r="18297" spans="43:44" x14ac:dyDescent="0.25">
      <c r="AQ18297" s="1026"/>
      <c r="AR18297" s="1027"/>
    </row>
    <row r="18298" spans="43:44" x14ac:dyDescent="0.25">
      <c r="AQ18298" s="1026"/>
      <c r="AR18298" s="1027"/>
    </row>
    <row r="18299" spans="43:44" x14ac:dyDescent="0.25">
      <c r="AQ18299" s="1026"/>
      <c r="AR18299" s="1027"/>
    </row>
    <row r="18300" spans="43:44" x14ac:dyDescent="0.25">
      <c r="AQ18300" s="1026"/>
      <c r="AR18300" s="1027"/>
    </row>
    <row r="18301" spans="43:44" x14ac:dyDescent="0.25">
      <c r="AQ18301" s="1026"/>
      <c r="AR18301" s="1027"/>
    </row>
    <row r="18302" spans="43:44" x14ac:dyDescent="0.25">
      <c r="AQ18302" s="1026"/>
      <c r="AR18302" s="1027"/>
    </row>
    <row r="18303" spans="43:44" x14ac:dyDescent="0.25">
      <c r="AQ18303" s="1026"/>
      <c r="AR18303" s="1027"/>
    </row>
    <row r="18304" spans="43:44" x14ac:dyDescent="0.25">
      <c r="AQ18304" s="1026"/>
      <c r="AR18304" s="1027"/>
    </row>
    <row r="18305" spans="43:44" x14ac:dyDescent="0.25">
      <c r="AQ18305" s="1026"/>
      <c r="AR18305" s="1027"/>
    </row>
    <row r="18306" spans="43:44" x14ac:dyDescent="0.25">
      <c r="AQ18306" s="1026"/>
      <c r="AR18306" s="1027"/>
    </row>
    <row r="18307" spans="43:44" x14ac:dyDescent="0.25">
      <c r="AQ18307" s="1026"/>
      <c r="AR18307" s="1027"/>
    </row>
    <row r="18308" spans="43:44" x14ac:dyDescent="0.25">
      <c r="AQ18308" s="1026"/>
      <c r="AR18308" s="1027"/>
    </row>
    <row r="18309" spans="43:44" x14ac:dyDescent="0.25">
      <c r="AQ18309" s="1026"/>
      <c r="AR18309" s="1027"/>
    </row>
    <row r="18310" spans="43:44" x14ac:dyDescent="0.25">
      <c r="AQ18310" s="1026"/>
      <c r="AR18310" s="1027"/>
    </row>
    <row r="18311" spans="43:44" x14ac:dyDescent="0.25">
      <c r="AQ18311" s="1026"/>
      <c r="AR18311" s="1027"/>
    </row>
    <row r="18312" spans="43:44" x14ac:dyDescent="0.25">
      <c r="AQ18312" s="1026"/>
      <c r="AR18312" s="1027"/>
    </row>
    <row r="18313" spans="43:44" x14ac:dyDescent="0.25">
      <c r="AQ18313" s="1026"/>
      <c r="AR18313" s="1027"/>
    </row>
    <row r="18314" spans="43:44" x14ac:dyDescent="0.25">
      <c r="AQ18314" s="1026"/>
      <c r="AR18314" s="1027"/>
    </row>
    <row r="18315" spans="43:44" x14ac:dyDescent="0.25">
      <c r="AQ18315" s="1026"/>
      <c r="AR18315" s="1027"/>
    </row>
    <row r="18316" spans="43:44" x14ac:dyDescent="0.25">
      <c r="AQ18316" s="1026"/>
      <c r="AR18316" s="1027"/>
    </row>
    <row r="18317" spans="43:44" x14ac:dyDescent="0.25">
      <c r="AQ18317" s="1026"/>
      <c r="AR18317" s="1027"/>
    </row>
    <row r="18318" spans="43:44" x14ac:dyDescent="0.25">
      <c r="AQ18318" s="1026"/>
      <c r="AR18318" s="1027"/>
    </row>
    <row r="18319" spans="43:44" x14ac:dyDescent="0.25">
      <c r="AQ18319" s="1026"/>
      <c r="AR18319" s="1027"/>
    </row>
    <row r="18320" spans="43:44" x14ac:dyDescent="0.25">
      <c r="AQ18320" s="1026"/>
      <c r="AR18320" s="1027"/>
    </row>
    <row r="18321" spans="43:44" x14ac:dyDescent="0.25">
      <c r="AQ18321" s="1026"/>
      <c r="AR18321" s="1027"/>
    </row>
    <row r="18322" spans="43:44" x14ac:dyDescent="0.25">
      <c r="AQ18322" s="1026"/>
      <c r="AR18322" s="1027"/>
    </row>
    <row r="18323" spans="43:44" x14ac:dyDescent="0.25">
      <c r="AQ18323" s="1026"/>
      <c r="AR18323" s="1027"/>
    </row>
    <row r="18324" spans="43:44" x14ac:dyDescent="0.25">
      <c r="AQ18324" s="1026"/>
      <c r="AR18324" s="1027"/>
    </row>
    <row r="18325" spans="43:44" x14ac:dyDescent="0.25">
      <c r="AQ18325" s="1026"/>
      <c r="AR18325" s="1027"/>
    </row>
    <row r="18326" spans="43:44" x14ac:dyDescent="0.25">
      <c r="AQ18326" s="1026"/>
      <c r="AR18326" s="1027"/>
    </row>
    <row r="18327" spans="43:44" x14ac:dyDescent="0.25">
      <c r="AQ18327" s="1026"/>
      <c r="AR18327" s="1027"/>
    </row>
    <row r="18328" spans="43:44" x14ac:dyDescent="0.25">
      <c r="AQ18328" s="1026"/>
      <c r="AR18328" s="1027"/>
    </row>
    <row r="18329" spans="43:44" x14ac:dyDescent="0.25">
      <c r="AQ18329" s="1026"/>
      <c r="AR18329" s="1027"/>
    </row>
    <row r="18330" spans="43:44" x14ac:dyDescent="0.25">
      <c r="AQ18330" s="1026"/>
      <c r="AR18330" s="1027"/>
    </row>
    <row r="18331" spans="43:44" x14ac:dyDescent="0.25">
      <c r="AQ18331" s="1026"/>
      <c r="AR18331" s="1027"/>
    </row>
    <row r="18332" spans="43:44" x14ac:dyDescent="0.25">
      <c r="AQ18332" s="1026"/>
      <c r="AR18332" s="1027"/>
    </row>
    <row r="18333" spans="43:44" x14ac:dyDescent="0.25">
      <c r="AQ18333" s="1026"/>
      <c r="AR18333" s="1027"/>
    </row>
    <row r="18334" spans="43:44" x14ac:dyDescent="0.25">
      <c r="AQ18334" s="1026"/>
      <c r="AR18334" s="1027"/>
    </row>
    <row r="18335" spans="43:44" x14ac:dyDescent="0.25">
      <c r="AQ18335" s="1026"/>
      <c r="AR18335" s="1027"/>
    </row>
    <row r="18336" spans="43:44" x14ac:dyDescent="0.25">
      <c r="AQ18336" s="1026"/>
      <c r="AR18336" s="1027"/>
    </row>
    <row r="18337" spans="43:44" x14ac:dyDescent="0.25">
      <c r="AQ18337" s="1026"/>
      <c r="AR18337" s="1027"/>
    </row>
    <row r="18338" spans="43:44" x14ac:dyDescent="0.25">
      <c r="AQ18338" s="1026"/>
      <c r="AR18338" s="1027"/>
    </row>
    <row r="18339" spans="43:44" x14ac:dyDescent="0.25">
      <c r="AQ18339" s="1026"/>
      <c r="AR18339" s="1027"/>
    </row>
    <row r="18340" spans="43:44" x14ac:dyDescent="0.25">
      <c r="AQ18340" s="1026"/>
      <c r="AR18340" s="1027"/>
    </row>
    <row r="18341" spans="43:44" x14ac:dyDescent="0.25">
      <c r="AQ18341" s="1026"/>
      <c r="AR18341" s="1027"/>
    </row>
    <row r="18342" spans="43:44" x14ac:dyDescent="0.25">
      <c r="AQ18342" s="1026"/>
      <c r="AR18342" s="1027"/>
    </row>
    <row r="18343" spans="43:44" x14ac:dyDescent="0.25">
      <c r="AQ18343" s="1026"/>
      <c r="AR18343" s="1027"/>
    </row>
    <row r="18344" spans="43:44" x14ac:dyDescent="0.25">
      <c r="AQ18344" s="1026"/>
      <c r="AR18344" s="1027"/>
    </row>
    <row r="18345" spans="43:44" x14ac:dyDescent="0.25">
      <c r="AQ18345" s="1026"/>
      <c r="AR18345" s="1027"/>
    </row>
    <row r="18346" spans="43:44" x14ac:dyDescent="0.25">
      <c r="AQ18346" s="1026"/>
      <c r="AR18346" s="1027"/>
    </row>
    <row r="18347" spans="43:44" x14ac:dyDescent="0.25">
      <c r="AQ18347" s="1026"/>
      <c r="AR18347" s="1027"/>
    </row>
    <row r="18348" spans="43:44" x14ac:dyDescent="0.25">
      <c r="AQ18348" s="1026"/>
      <c r="AR18348" s="1027"/>
    </row>
    <row r="18349" spans="43:44" x14ac:dyDescent="0.25">
      <c r="AQ18349" s="1026"/>
      <c r="AR18349" s="1027"/>
    </row>
    <row r="18350" spans="43:44" x14ac:dyDescent="0.25">
      <c r="AQ18350" s="1026"/>
      <c r="AR18350" s="1027"/>
    </row>
    <row r="18351" spans="43:44" x14ac:dyDescent="0.25">
      <c r="AQ18351" s="1026"/>
      <c r="AR18351" s="1027"/>
    </row>
    <row r="18352" spans="43:44" x14ac:dyDescent="0.25">
      <c r="AQ18352" s="1026"/>
      <c r="AR18352" s="1027"/>
    </row>
    <row r="18353" spans="43:44" x14ac:dyDescent="0.25">
      <c r="AQ18353" s="1026"/>
      <c r="AR18353" s="1027"/>
    </row>
    <row r="18354" spans="43:44" x14ac:dyDescent="0.25">
      <c r="AQ18354" s="1026"/>
      <c r="AR18354" s="1027"/>
    </row>
    <row r="18355" spans="43:44" x14ac:dyDescent="0.25">
      <c r="AQ18355" s="1026"/>
      <c r="AR18355" s="1027"/>
    </row>
    <row r="18356" spans="43:44" x14ac:dyDescent="0.25">
      <c r="AQ18356" s="1026"/>
      <c r="AR18356" s="1027"/>
    </row>
    <row r="18357" spans="43:44" x14ac:dyDescent="0.25">
      <c r="AQ18357" s="1026"/>
      <c r="AR18357" s="1027"/>
    </row>
    <row r="18358" spans="43:44" x14ac:dyDescent="0.25">
      <c r="AQ18358" s="1026"/>
      <c r="AR18358" s="1027"/>
    </row>
    <row r="18359" spans="43:44" x14ac:dyDescent="0.25">
      <c r="AQ18359" s="1026"/>
      <c r="AR18359" s="1027"/>
    </row>
    <row r="18360" spans="43:44" x14ac:dyDescent="0.25">
      <c r="AQ18360" s="1026"/>
      <c r="AR18360" s="1027"/>
    </row>
    <row r="18361" spans="43:44" x14ac:dyDescent="0.25">
      <c r="AQ18361" s="1026"/>
      <c r="AR18361" s="1027"/>
    </row>
    <row r="18362" spans="43:44" x14ac:dyDescent="0.25">
      <c r="AQ18362" s="1026"/>
      <c r="AR18362" s="1027"/>
    </row>
    <row r="18363" spans="43:44" x14ac:dyDescent="0.25">
      <c r="AQ18363" s="1026"/>
      <c r="AR18363" s="1027"/>
    </row>
    <row r="18364" spans="43:44" x14ac:dyDescent="0.25">
      <c r="AQ18364" s="1026"/>
      <c r="AR18364" s="1027"/>
    </row>
    <row r="18365" spans="43:44" x14ac:dyDescent="0.25">
      <c r="AQ18365" s="1026"/>
      <c r="AR18365" s="1027"/>
    </row>
    <row r="18366" spans="43:44" x14ac:dyDescent="0.25">
      <c r="AQ18366" s="1026"/>
      <c r="AR18366" s="1027"/>
    </row>
    <row r="18367" spans="43:44" x14ac:dyDescent="0.25">
      <c r="AQ18367" s="1026"/>
      <c r="AR18367" s="1027"/>
    </row>
    <row r="18368" spans="43:44" x14ac:dyDescent="0.25">
      <c r="AQ18368" s="1026"/>
      <c r="AR18368" s="1027"/>
    </row>
    <row r="18369" spans="43:44" x14ac:dyDescent="0.25">
      <c r="AQ18369" s="1026"/>
      <c r="AR18369" s="1027"/>
    </row>
    <row r="18370" spans="43:44" x14ac:dyDescent="0.25">
      <c r="AQ18370" s="1026"/>
      <c r="AR18370" s="1027"/>
    </row>
    <row r="18371" spans="43:44" x14ac:dyDescent="0.25">
      <c r="AQ18371" s="1026"/>
      <c r="AR18371" s="1027"/>
    </row>
    <row r="18372" spans="43:44" x14ac:dyDescent="0.25">
      <c r="AQ18372" s="1026"/>
      <c r="AR18372" s="1027"/>
    </row>
    <row r="18373" spans="43:44" x14ac:dyDescent="0.25">
      <c r="AQ18373" s="1026"/>
      <c r="AR18373" s="1027"/>
    </row>
    <row r="18374" spans="43:44" x14ac:dyDescent="0.25">
      <c r="AQ18374" s="1026"/>
      <c r="AR18374" s="1027"/>
    </row>
    <row r="18375" spans="43:44" x14ac:dyDescent="0.25">
      <c r="AQ18375" s="1026"/>
      <c r="AR18375" s="1027"/>
    </row>
    <row r="18376" spans="43:44" x14ac:dyDescent="0.25">
      <c r="AQ18376" s="1026"/>
      <c r="AR18376" s="1027"/>
    </row>
    <row r="18377" spans="43:44" x14ac:dyDescent="0.25">
      <c r="AQ18377" s="1026"/>
      <c r="AR18377" s="1027"/>
    </row>
    <row r="18378" spans="43:44" x14ac:dyDescent="0.25">
      <c r="AQ18378" s="1026"/>
      <c r="AR18378" s="1027"/>
    </row>
    <row r="18379" spans="43:44" x14ac:dyDescent="0.25">
      <c r="AQ18379" s="1026"/>
      <c r="AR18379" s="1027"/>
    </row>
    <row r="18380" spans="43:44" x14ac:dyDescent="0.25">
      <c r="AQ18380" s="1026"/>
      <c r="AR18380" s="1027"/>
    </row>
    <row r="18381" spans="43:44" x14ac:dyDescent="0.25">
      <c r="AQ18381" s="1026"/>
      <c r="AR18381" s="1027"/>
    </row>
    <row r="18382" spans="43:44" x14ac:dyDescent="0.25">
      <c r="AQ18382" s="1026"/>
      <c r="AR18382" s="1027"/>
    </row>
    <row r="18383" spans="43:44" x14ac:dyDescent="0.25">
      <c r="AQ18383" s="1026"/>
      <c r="AR18383" s="1027"/>
    </row>
    <row r="18384" spans="43:44" x14ac:dyDescent="0.25">
      <c r="AQ18384" s="1026"/>
      <c r="AR18384" s="1027"/>
    </row>
    <row r="18385" spans="43:44" x14ac:dyDescent="0.25">
      <c r="AQ18385" s="1026"/>
      <c r="AR18385" s="1027"/>
    </row>
    <row r="18386" spans="43:44" x14ac:dyDescent="0.25">
      <c r="AQ18386" s="1026"/>
      <c r="AR18386" s="1027"/>
    </row>
    <row r="18387" spans="43:44" x14ac:dyDescent="0.25">
      <c r="AQ18387" s="1026"/>
      <c r="AR18387" s="1027"/>
    </row>
    <row r="18388" spans="43:44" x14ac:dyDescent="0.25">
      <c r="AQ18388" s="1026"/>
      <c r="AR18388" s="1027"/>
    </row>
    <row r="18389" spans="43:44" x14ac:dyDescent="0.25">
      <c r="AQ18389" s="1026"/>
      <c r="AR18389" s="1027"/>
    </row>
    <row r="18390" spans="43:44" x14ac:dyDescent="0.25">
      <c r="AQ18390" s="1026"/>
      <c r="AR18390" s="1027"/>
    </row>
    <row r="18391" spans="43:44" x14ac:dyDescent="0.25">
      <c r="AQ18391" s="1026"/>
      <c r="AR18391" s="1027"/>
    </row>
    <row r="18392" spans="43:44" x14ac:dyDescent="0.25">
      <c r="AQ18392" s="1026"/>
      <c r="AR18392" s="1027"/>
    </row>
    <row r="18393" spans="43:44" x14ac:dyDescent="0.25">
      <c r="AQ18393" s="1026"/>
      <c r="AR18393" s="1027"/>
    </row>
    <row r="18394" spans="43:44" x14ac:dyDescent="0.25">
      <c r="AQ18394" s="1026"/>
      <c r="AR18394" s="1027"/>
    </row>
    <row r="18395" spans="43:44" x14ac:dyDescent="0.25">
      <c r="AQ18395" s="1026"/>
      <c r="AR18395" s="1027"/>
    </row>
    <row r="18396" spans="43:44" x14ac:dyDescent="0.25">
      <c r="AQ18396" s="1026"/>
      <c r="AR18396" s="1027"/>
    </row>
    <row r="18397" spans="43:44" x14ac:dyDescent="0.25">
      <c r="AQ18397" s="1026"/>
      <c r="AR18397" s="1027"/>
    </row>
    <row r="18398" spans="43:44" x14ac:dyDescent="0.25">
      <c r="AQ18398" s="1026"/>
      <c r="AR18398" s="1027"/>
    </row>
    <row r="18399" spans="43:44" x14ac:dyDescent="0.25">
      <c r="AQ18399" s="1026"/>
      <c r="AR18399" s="1027"/>
    </row>
    <row r="18400" spans="43:44" x14ac:dyDescent="0.25">
      <c r="AQ18400" s="1026"/>
      <c r="AR18400" s="1027"/>
    </row>
    <row r="18401" spans="43:44" x14ac:dyDescent="0.25">
      <c r="AQ18401" s="1026"/>
      <c r="AR18401" s="1027"/>
    </row>
    <row r="18402" spans="43:44" x14ac:dyDescent="0.25">
      <c r="AQ18402" s="1026"/>
      <c r="AR18402" s="1027"/>
    </row>
    <row r="18403" spans="43:44" x14ac:dyDescent="0.25">
      <c r="AQ18403" s="1026"/>
      <c r="AR18403" s="1027"/>
    </row>
    <row r="18404" spans="43:44" x14ac:dyDescent="0.25">
      <c r="AQ18404" s="1026"/>
      <c r="AR18404" s="1027"/>
    </row>
    <row r="18405" spans="43:44" x14ac:dyDescent="0.25">
      <c r="AQ18405" s="1026"/>
      <c r="AR18405" s="1027"/>
    </row>
    <row r="18406" spans="43:44" x14ac:dyDescent="0.25">
      <c r="AQ18406" s="1026"/>
      <c r="AR18406" s="1027"/>
    </row>
    <row r="18407" spans="43:44" x14ac:dyDescent="0.25">
      <c r="AQ18407" s="1026"/>
      <c r="AR18407" s="1027"/>
    </row>
    <row r="18408" spans="43:44" x14ac:dyDescent="0.25">
      <c r="AQ18408" s="1026"/>
      <c r="AR18408" s="1027"/>
    </row>
    <row r="18409" spans="43:44" x14ac:dyDescent="0.25">
      <c r="AQ18409" s="1026"/>
      <c r="AR18409" s="1027"/>
    </row>
    <row r="18410" spans="43:44" x14ac:dyDescent="0.25">
      <c r="AQ18410" s="1026"/>
      <c r="AR18410" s="1027"/>
    </row>
    <row r="18411" spans="43:44" x14ac:dyDescent="0.25">
      <c r="AQ18411" s="1026"/>
      <c r="AR18411" s="1027"/>
    </row>
    <row r="18412" spans="43:44" x14ac:dyDescent="0.25">
      <c r="AQ18412" s="1026"/>
      <c r="AR18412" s="1027"/>
    </row>
    <row r="18413" spans="43:44" x14ac:dyDescent="0.25">
      <c r="AQ18413" s="1026"/>
      <c r="AR18413" s="1027"/>
    </row>
    <row r="18414" spans="43:44" x14ac:dyDescent="0.25">
      <c r="AQ18414" s="1026"/>
      <c r="AR18414" s="1027"/>
    </row>
    <row r="18415" spans="43:44" x14ac:dyDescent="0.25">
      <c r="AQ18415" s="1026"/>
      <c r="AR18415" s="1027"/>
    </row>
    <row r="18416" spans="43:44" x14ac:dyDescent="0.25">
      <c r="AQ18416" s="1026"/>
      <c r="AR18416" s="1027"/>
    </row>
    <row r="18417" spans="43:44" x14ac:dyDescent="0.25">
      <c r="AQ18417" s="1026"/>
      <c r="AR18417" s="1027"/>
    </row>
    <row r="18418" spans="43:44" x14ac:dyDescent="0.25">
      <c r="AQ18418" s="1026"/>
      <c r="AR18418" s="1027"/>
    </row>
    <row r="18419" spans="43:44" x14ac:dyDescent="0.25">
      <c r="AQ18419" s="1026"/>
      <c r="AR18419" s="1027"/>
    </row>
    <row r="18420" spans="43:44" x14ac:dyDescent="0.25">
      <c r="AQ18420" s="1026"/>
      <c r="AR18420" s="1027"/>
    </row>
    <row r="18421" spans="43:44" x14ac:dyDescent="0.25">
      <c r="AQ18421" s="1026"/>
      <c r="AR18421" s="1027"/>
    </row>
    <row r="18422" spans="43:44" x14ac:dyDescent="0.25">
      <c r="AQ18422" s="1026"/>
      <c r="AR18422" s="1027"/>
    </row>
    <row r="18423" spans="43:44" x14ac:dyDescent="0.25">
      <c r="AQ18423" s="1026"/>
      <c r="AR18423" s="1027"/>
    </row>
    <row r="18424" spans="43:44" x14ac:dyDescent="0.25">
      <c r="AQ18424" s="1026"/>
      <c r="AR18424" s="1027"/>
    </row>
    <row r="18425" spans="43:44" x14ac:dyDescent="0.25">
      <c r="AQ18425" s="1026"/>
      <c r="AR18425" s="1027"/>
    </row>
    <row r="18426" spans="43:44" x14ac:dyDescent="0.25">
      <c r="AQ18426" s="1026"/>
      <c r="AR18426" s="1027"/>
    </row>
    <row r="18427" spans="43:44" x14ac:dyDescent="0.25">
      <c r="AQ18427" s="1026"/>
      <c r="AR18427" s="1027"/>
    </row>
    <row r="18428" spans="43:44" x14ac:dyDescent="0.25">
      <c r="AQ18428" s="1026"/>
      <c r="AR18428" s="1027"/>
    </row>
    <row r="18429" spans="43:44" x14ac:dyDescent="0.25">
      <c r="AQ18429" s="1026"/>
      <c r="AR18429" s="1027"/>
    </row>
    <row r="18430" spans="43:44" x14ac:dyDescent="0.25">
      <c r="AQ18430" s="1026"/>
      <c r="AR18430" s="1027"/>
    </row>
    <row r="18431" spans="43:44" x14ac:dyDescent="0.25">
      <c r="AQ18431" s="1026"/>
      <c r="AR18431" s="1027"/>
    </row>
    <row r="18432" spans="43:44" x14ac:dyDescent="0.25">
      <c r="AQ18432" s="1026"/>
      <c r="AR18432" s="1027"/>
    </row>
    <row r="18433" spans="43:44" x14ac:dyDescent="0.25">
      <c r="AQ18433" s="1026"/>
      <c r="AR18433" s="1027"/>
    </row>
    <row r="18434" spans="43:44" x14ac:dyDescent="0.25">
      <c r="AQ18434" s="1026"/>
      <c r="AR18434" s="1027"/>
    </row>
    <row r="18435" spans="43:44" x14ac:dyDescent="0.25">
      <c r="AQ18435" s="1026"/>
      <c r="AR18435" s="1027"/>
    </row>
    <row r="18436" spans="43:44" x14ac:dyDescent="0.25">
      <c r="AQ18436" s="1026"/>
      <c r="AR18436" s="1027"/>
    </row>
    <row r="18437" spans="43:44" x14ac:dyDescent="0.25">
      <c r="AQ18437" s="1026"/>
      <c r="AR18437" s="1027"/>
    </row>
    <row r="18438" spans="43:44" x14ac:dyDescent="0.25">
      <c r="AQ18438" s="1026"/>
      <c r="AR18438" s="1027"/>
    </row>
    <row r="18439" spans="43:44" x14ac:dyDescent="0.25">
      <c r="AQ18439" s="1026"/>
      <c r="AR18439" s="1027"/>
    </row>
    <row r="18440" spans="43:44" x14ac:dyDescent="0.25">
      <c r="AQ18440" s="1026"/>
      <c r="AR18440" s="1027"/>
    </row>
    <row r="18441" spans="43:44" x14ac:dyDescent="0.25">
      <c r="AQ18441" s="1026"/>
      <c r="AR18441" s="1027"/>
    </row>
    <row r="18442" spans="43:44" x14ac:dyDescent="0.25">
      <c r="AQ18442" s="1026"/>
      <c r="AR18442" s="1027"/>
    </row>
    <row r="18443" spans="43:44" x14ac:dyDescent="0.25">
      <c r="AQ18443" s="1026"/>
      <c r="AR18443" s="1027"/>
    </row>
    <row r="18444" spans="43:44" x14ac:dyDescent="0.25">
      <c r="AQ18444" s="1026"/>
      <c r="AR18444" s="1027"/>
    </row>
    <row r="18445" spans="43:44" x14ac:dyDescent="0.25">
      <c r="AQ18445" s="1026"/>
      <c r="AR18445" s="1027"/>
    </row>
    <row r="18446" spans="43:44" x14ac:dyDescent="0.25">
      <c r="AQ18446" s="1026"/>
      <c r="AR18446" s="1027"/>
    </row>
    <row r="18447" spans="43:44" x14ac:dyDescent="0.25">
      <c r="AQ18447" s="1026"/>
      <c r="AR18447" s="1027"/>
    </row>
    <row r="18448" spans="43:44" x14ac:dyDescent="0.25">
      <c r="AQ18448" s="1026"/>
      <c r="AR18448" s="1027"/>
    </row>
    <row r="18449" spans="43:44" x14ac:dyDescent="0.25">
      <c r="AQ18449" s="1026"/>
      <c r="AR18449" s="1027"/>
    </row>
    <row r="18450" spans="43:44" x14ac:dyDescent="0.25">
      <c r="AQ18450" s="1026"/>
      <c r="AR18450" s="1027"/>
    </row>
    <row r="18451" spans="43:44" x14ac:dyDescent="0.25">
      <c r="AQ18451" s="1026"/>
      <c r="AR18451" s="1027"/>
    </row>
    <row r="18452" spans="43:44" x14ac:dyDescent="0.25">
      <c r="AQ18452" s="1026"/>
      <c r="AR18452" s="1027"/>
    </row>
    <row r="18453" spans="43:44" x14ac:dyDescent="0.25">
      <c r="AQ18453" s="1026"/>
      <c r="AR18453" s="1027"/>
    </row>
    <row r="18454" spans="43:44" x14ac:dyDescent="0.25">
      <c r="AQ18454" s="1026"/>
      <c r="AR18454" s="1027"/>
    </row>
    <row r="18455" spans="43:44" x14ac:dyDescent="0.25">
      <c r="AQ18455" s="1026"/>
      <c r="AR18455" s="1027"/>
    </row>
    <row r="18456" spans="43:44" x14ac:dyDescent="0.25">
      <c r="AQ18456" s="1026"/>
      <c r="AR18456" s="1027"/>
    </row>
    <row r="18457" spans="43:44" x14ac:dyDescent="0.25">
      <c r="AQ18457" s="1026"/>
      <c r="AR18457" s="1027"/>
    </row>
    <row r="18458" spans="43:44" x14ac:dyDescent="0.25">
      <c r="AQ18458" s="1026"/>
      <c r="AR18458" s="1027"/>
    </row>
    <row r="18459" spans="43:44" x14ac:dyDescent="0.25">
      <c r="AQ18459" s="1026"/>
      <c r="AR18459" s="1027"/>
    </row>
    <row r="18460" spans="43:44" x14ac:dyDescent="0.25">
      <c r="AQ18460" s="1026"/>
      <c r="AR18460" s="1027"/>
    </row>
    <row r="18461" spans="43:44" x14ac:dyDescent="0.25">
      <c r="AQ18461" s="1026"/>
      <c r="AR18461" s="1027"/>
    </row>
    <row r="18462" spans="43:44" x14ac:dyDescent="0.25">
      <c r="AQ18462" s="1026"/>
      <c r="AR18462" s="1027"/>
    </row>
    <row r="18463" spans="43:44" x14ac:dyDescent="0.25">
      <c r="AQ18463" s="1026"/>
      <c r="AR18463" s="1027"/>
    </row>
    <row r="18464" spans="43:44" x14ac:dyDescent="0.25">
      <c r="AQ18464" s="1026"/>
      <c r="AR18464" s="1027"/>
    </row>
    <row r="18465" spans="43:44" x14ac:dyDescent="0.25">
      <c r="AQ18465" s="1026"/>
      <c r="AR18465" s="1027"/>
    </row>
    <row r="18466" spans="43:44" x14ac:dyDescent="0.25">
      <c r="AQ18466" s="1026"/>
      <c r="AR18466" s="1027"/>
    </row>
    <row r="18467" spans="43:44" x14ac:dyDescent="0.25">
      <c r="AQ18467" s="1026"/>
      <c r="AR18467" s="1027"/>
    </row>
    <row r="18468" spans="43:44" x14ac:dyDescent="0.25">
      <c r="AQ18468" s="1026"/>
      <c r="AR18468" s="1027"/>
    </row>
    <row r="18469" spans="43:44" x14ac:dyDescent="0.25">
      <c r="AQ18469" s="1026"/>
      <c r="AR18469" s="1027"/>
    </row>
    <row r="18470" spans="43:44" x14ac:dyDescent="0.25">
      <c r="AQ18470" s="1026"/>
      <c r="AR18470" s="1027"/>
    </row>
    <row r="18471" spans="43:44" x14ac:dyDescent="0.25">
      <c r="AQ18471" s="1026"/>
      <c r="AR18471" s="1027"/>
    </row>
    <row r="18472" spans="43:44" x14ac:dyDescent="0.25">
      <c r="AQ18472" s="1026"/>
      <c r="AR18472" s="1027"/>
    </row>
    <row r="18473" spans="43:44" x14ac:dyDescent="0.25">
      <c r="AQ18473" s="1026"/>
      <c r="AR18473" s="1027"/>
    </row>
    <row r="18474" spans="43:44" x14ac:dyDescent="0.25">
      <c r="AQ18474" s="1026"/>
      <c r="AR18474" s="1027"/>
    </row>
    <row r="18475" spans="43:44" x14ac:dyDescent="0.25">
      <c r="AQ18475" s="1026"/>
      <c r="AR18475" s="1027"/>
    </row>
    <row r="18476" spans="43:44" x14ac:dyDescent="0.25">
      <c r="AQ18476" s="1026"/>
      <c r="AR18476" s="1027"/>
    </row>
    <row r="18477" spans="43:44" x14ac:dyDescent="0.25">
      <c r="AQ18477" s="1026"/>
      <c r="AR18477" s="1027"/>
    </row>
    <row r="18478" spans="43:44" x14ac:dyDescent="0.25">
      <c r="AQ18478" s="1026"/>
      <c r="AR18478" s="1027"/>
    </row>
    <row r="18479" spans="43:44" x14ac:dyDescent="0.25">
      <c r="AQ18479" s="1026"/>
      <c r="AR18479" s="1027"/>
    </row>
    <row r="18480" spans="43:44" x14ac:dyDescent="0.25">
      <c r="AQ18480" s="1026"/>
      <c r="AR18480" s="1027"/>
    </row>
    <row r="18481" spans="43:44" x14ac:dyDescent="0.25">
      <c r="AQ18481" s="1026"/>
      <c r="AR18481" s="1027"/>
    </row>
    <row r="18482" spans="43:44" x14ac:dyDescent="0.25">
      <c r="AQ18482" s="1026"/>
      <c r="AR18482" s="1027"/>
    </row>
    <row r="18483" spans="43:44" x14ac:dyDescent="0.25">
      <c r="AQ18483" s="1026"/>
      <c r="AR18483" s="1027"/>
    </row>
    <row r="18484" spans="43:44" x14ac:dyDescent="0.25">
      <c r="AQ18484" s="1026"/>
      <c r="AR18484" s="1027"/>
    </row>
    <row r="18485" spans="43:44" x14ac:dyDescent="0.25">
      <c r="AQ18485" s="1026"/>
      <c r="AR18485" s="1027"/>
    </row>
    <row r="18486" spans="43:44" x14ac:dyDescent="0.25">
      <c r="AQ18486" s="1026"/>
      <c r="AR18486" s="1027"/>
    </row>
    <row r="18487" spans="43:44" x14ac:dyDescent="0.25">
      <c r="AQ18487" s="1026"/>
      <c r="AR18487" s="1027"/>
    </row>
    <row r="18488" spans="43:44" x14ac:dyDescent="0.25">
      <c r="AQ18488" s="1026"/>
      <c r="AR18488" s="1027"/>
    </row>
    <row r="18489" spans="43:44" x14ac:dyDescent="0.25">
      <c r="AQ18489" s="1026"/>
      <c r="AR18489" s="1027"/>
    </row>
    <row r="18490" spans="43:44" x14ac:dyDescent="0.25">
      <c r="AQ18490" s="1026"/>
      <c r="AR18490" s="1027"/>
    </row>
    <row r="18491" spans="43:44" x14ac:dyDescent="0.25">
      <c r="AQ18491" s="1026"/>
      <c r="AR18491" s="1027"/>
    </row>
    <row r="18492" spans="43:44" x14ac:dyDescent="0.25">
      <c r="AQ18492" s="1026"/>
      <c r="AR18492" s="1027"/>
    </row>
    <row r="18493" spans="43:44" x14ac:dyDescent="0.25">
      <c r="AQ18493" s="1026"/>
      <c r="AR18493" s="1027"/>
    </row>
    <row r="18494" spans="43:44" x14ac:dyDescent="0.25">
      <c r="AQ18494" s="1026"/>
      <c r="AR18494" s="1027"/>
    </row>
    <row r="18495" spans="43:44" x14ac:dyDescent="0.25">
      <c r="AQ18495" s="1026"/>
      <c r="AR18495" s="1027"/>
    </row>
    <row r="18496" spans="43:44" x14ac:dyDescent="0.25">
      <c r="AQ18496" s="1026"/>
      <c r="AR18496" s="1027"/>
    </row>
    <row r="18497" spans="43:44" x14ac:dyDescent="0.25">
      <c r="AQ18497" s="1026"/>
      <c r="AR18497" s="1027"/>
    </row>
    <row r="18498" spans="43:44" x14ac:dyDescent="0.25">
      <c r="AQ18498" s="1026"/>
      <c r="AR18498" s="1027"/>
    </row>
    <row r="18499" spans="43:44" x14ac:dyDescent="0.25">
      <c r="AQ18499" s="1026"/>
      <c r="AR18499" s="1027"/>
    </row>
    <row r="18500" spans="43:44" x14ac:dyDescent="0.25">
      <c r="AQ18500" s="1026"/>
      <c r="AR18500" s="1027"/>
    </row>
    <row r="18501" spans="43:44" x14ac:dyDescent="0.25">
      <c r="AQ18501" s="1026"/>
      <c r="AR18501" s="1027"/>
    </row>
    <row r="18502" spans="43:44" x14ac:dyDescent="0.25">
      <c r="AQ18502" s="1026"/>
      <c r="AR18502" s="1027"/>
    </row>
    <row r="18503" spans="43:44" x14ac:dyDescent="0.25">
      <c r="AQ18503" s="1026"/>
      <c r="AR18503" s="1027"/>
    </row>
    <row r="18504" spans="43:44" x14ac:dyDescent="0.25">
      <c r="AQ18504" s="1026"/>
      <c r="AR18504" s="1027"/>
    </row>
    <row r="18505" spans="43:44" x14ac:dyDescent="0.25">
      <c r="AQ18505" s="1026"/>
      <c r="AR18505" s="1027"/>
    </row>
    <row r="18506" spans="43:44" x14ac:dyDescent="0.25">
      <c r="AQ18506" s="1026"/>
      <c r="AR18506" s="1027"/>
    </row>
    <row r="18507" spans="43:44" x14ac:dyDescent="0.25">
      <c r="AQ18507" s="1026"/>
      <c r="AR18507" s="1027"/>
    </row>
    <row r="18508" spans="43:44" x14ac:dyDescent="0.25">
      <c r="AQ18508" s="1026"/>
      <c r="AR18508" s="1027"/>
    </row>
    <row r="18509" spans="43:44" x14ac:dyDescent="0.25">
      <c r="AQ18509" s="1026"/>
      <c r="AR18509" s="1027"/>
    </row>
    <row r="18510" spans="43:44" x14ac:dyDescent="0.25">
      <c r="AQ18510" s="1026"/>
      <c r="AR18510" s="1027"/>
    </row>
    <row r="18511" spans="43:44" x14ac:dyDescent="0.25">
      <c r="AQ18511" s="1026"/>
      <c r="AR18511" s="1027"/>
    </row>
    <row r="18512" spans="43:44" x14ac:dyDescent="0.25">
      <c r="AQ18512" s="1026"/>
      <c r="AR18512" s="1027"/>
    </row>
    <row r="18513" spans="43:44" x14ac:dyDescent="0.25">
      <c r="AQ18513" s="1026"/>
      <c r="AR18513" s="1027"/>
    </row>
    <row r="18514" spans="43:44" x14ac:dyDescent="0.25">
      <c r="AQ18514" s="1026"/>
      <c r="AR18514" s="1027"/>
    </row>
    <row r="18515" spans="43:44" x14ac:dyDescent="0.25">
      <c r="AQ18515" s="1026"/>
      <c r="AR18515" s="1027"/>
    </row>
    <row r="18516" spans="43:44" x14ac:dyDescent="0.25">
      <c r="AQ18516" s="1026"/>
      <c r="AR18516" s="1027"/>
    </row>
    <row r="18517" spans="43:44" x14ac:dyDescent="0.25">
      <c r="AQ18517" s="1026"/>
      <c r="AR18517" s="1027"/>
    </row>
    <row r="18518" spans="43:44" x14ac:dyDescent="0.25">
      <c r="AQ18518" s="1026"/>
      <c r="AR18518" s="1027"/>
    </row>
    <row r="18519" spans="43:44" x14ac:dyDescent="0.25">
      <c r="AQ18519" s="1026"/>
      <c r="AR18519" s="1027"/>
    </row>
    <row r="18520" spans="43:44" x14ac:dyDescent="0.25">
      <c r="AQ18520" s="1026"/>
      <c r="AR18520" s="1027"/>
    </row>
    <row r="18521" spans="43:44" x14ac:dyDescent="0.25">
      <c r="AQ18521" s="1026"/>
      <c r="AR18521" s="1027"/>
    </row>
    <row r="18522" spans="43:44" x14ac:dyDescent="0.25">
      <c r="AQ18522" s="1026"/>
      <c r="AR18522" s="1027"/>
    </row>
    <row r="18523" spans="43:44" x14ac:dyDescent="0.25">
      <c r="AQ18523" s="1026"/>
      <c r="AR18523" s="1027"/>
    </row>
    <row r="18524" spans="43:44" x14ac:dyDescent="0.25">
      <c r="AQ18524" s="1026"/>
      <c r="AR18524" s="1027"/>
    </row>
    <row r="18525" spans="43:44" x14ac:dyDescent="0.25">
      <c r="AQ18525" s="1026"/>
      <c r="AR18525" s="1027"/>
    </row>
    <row r="18526" spans="43:44" x14ac:dyDescent="0.25">
      <c r="AQ18526" s="1026"/>
      <c r="AR18526" s="1027"/>
    </row>
    <row r="18527" spans="43:44" x14ac:dyDescent="0.25">
      <c r="AQ18527" s="1026"/>
      <c r="AR18527" s="1027"/>
    </row>
    <row r="18528" spans="43:44" x14ac:dyDescent="0.25">
      <c r="AQ18528" s="1026"/>
      <c r="AR18528" s="1027"/>
    </row>
    <row r="18529" spans="43:44" x14ac:dyDescent="0.25">
      <c r="AQ18529" s="1026"/>
      <c r="AR18529" s="1027"/>
    </row>
    <row r="18530" spans="43:44" x14ac:dyDescent="0.25">
      <c r="AQ18530" s="1026"/>
      <c r="AR18530" s="1027"/>
    </row>
    <row r="18531" spans="43:44" x14ac:dyDescent="0.25">
      <c r="AQ18531" s="1026"/>
      <c r="AR18531" s="1027"/>
    </row>
    <row r="18532" spans="43:44" x14ac:dyDescent="0.25">
      <c r="AQ18532" s="1026"/>
      <c r="AR18532" s="1027"/>
    </row>
    <row r="18533" spans="43:44" x14ac:dyDescent="0.25">
      <c r="AQ18533" s="1026"/>
      <c r="AR18533" s="1027"/>
    </row>
    <row r="18534" spans="43:44" x14ac:dyDescent="0.25">
      <c r="AQ18534" s="1026"/>
      <c r="AR18534" s="1027"/>
    </row>
    <row r="18535" spans="43:44" x14ac:dyDescent="0.25">
      <c r="AQ18535" s="1026"/>
      <c r="AR18535" s="1027"/>
    </row>
    <row r="18536" spans="43:44" x14ac:dyDescent="0.25">
      <c r="AQ18536" s="1026"/>
      <c r="AR18536" s="1027"/>
    </row>
    <row r="18537" spans="43:44" x14ac:dyDescent="0.25">
      <c r="AQ18537" s="1026"/>
      <c r="AR18537" s="1027"/>
    </row>
    <row r="18538" spans="43:44" x14ac:dyDescent="0.25">
      <c r="AQ18538" s="1026"/>
      <c r="AR18538" s="1027"/>
    </row>
    <row r="18539" spans="43:44" x14ac:dyDescent="0.25">
      <c r="AQ18539" s="1026"/>
      <c r="AR18539" s="1027"/>
    </row>
    <row r="18540" spans="43:44" x14ac:dyDescent="0.25">
      <c r="AQ18540" s="1026"/>
      <c r="AR18540" s="1027"/>
    </row>
    <row r="18541" spans="43:44" x14ac:dyDescent="0.25">
      <c r="AQ18541" s="1026"/>
      <c r="AR18541" s="1027"/>
    </row>
    <row r="18542" spans="43:44" x14ac:dyDescent="0.25">
      <c r="AQ18542" s="1026"/>
      <c r="AR18542" s="1027"/>
    </row>
    <row r="18543" spans="43:44" x14ac:dyDescent="0.25">
      <c r="AQ18543" s="1026"/>
      <c r="AR18543" s="1027"/>
    </row>
    <row r="18544" spans="43:44" x14ac:dyDescent="0.25">
      <c r="AQ18544" s="1026"/>
      <c r="AR18544" s="1027"/>
    </row>
    <row r="18545" spans="43:44" x14ac:dyDescent="0.25">
      <c r="AQ18545" s="1026"/>
      <c r="AR18545" s="1027"/>
    </row>
    <row r="18546" spans="43:44" x14ac:dyDescent="0.25">
      <c r="AQ18546" s="1026"/>
      <c r="AR18546" s="1027"/>
    </row>
    <row r="18547" spans="43:44" x14ac:dyDescent="0.25">
      <c r="AQ18547" s="1026"/>
      <c r="AR18547" s="1027"/>
    </row>
    <row r="18548" spans="43:44" x14ac:dyDescent="0.25">
      <c r="AQ18548" s="1026"/>
      <c r="AR18548" s="1027"/>
    </row>
    <row r="18549" spans="43:44" x14ac:dyDescent="0.25">
      <c r="AQ18549" s="1026"/>
      <c r="AR18549" s="1027"/>
    </row>
    <row r="18550" spans="43:44" x14ac:dyDescent="0.25">
      <c r="AQ18550" s="1026"/>
      <c r="AR18550" s="1027"/>
    </row>
    <row r="18551" spans="43:44" x14ac:dyDescent="0.25">
      <c r="AQ18551" s="1026"/>
      <c r="AR18551" s="1027"/>
    </row>
    <row r="18552" spans="43:44" x14ac:dyDescent="0.25">
      <c r="AQ18552" s="1026"/>
      <c r="AR18552" s="1027"/>
    </row>
    <row r="18553" spans="43:44" x14ac:dyDescent="0.25">
      <c r="AQ18553" s="1026"/>
      <c r="AR18553" s="1027"/>
    </row>
    <row r="18554" spans="43:44" x14ac:dyDescent="0.25">
      <c r="AQ18554" s="1026"/>
      <c r="AR18554" s="1027"/>
    </row>
    <row r="18555" spans="43:44" x14ac:dyDescent="0.25">
      <c r="AQ18555" s="1026"/>
      <c r="AR18555" s="1027"/>
    </row>
    <row r="18556" spans="43:44" x14ac:dyDescent="0.25">
      <c r="AQ18556" s="1026"/>
      <c r="AR18556" s="1027"/>
    </row>
    <row r="18557" spans="43:44" x14ac:dyDescent="0.25">
      <c r="AQ18557" s="1026"/>
      <c r="AR18557" s="1027"/>
    </row>
    <row r="18558" spans="43:44" x14ac:dyDescent="0.25">
      <c r="AQ18558" s="1026"/>
      <c r="AR18558" s="1027"/>
    </row>
    <row r="18559" spans="43:44" x14ac:dyDescent="0.25">
      <c r="AQ18559" s="1026"/>
      <c r="AR18559" s="1027"/>
    </row>
    <row r="18560" spans="43:44" x14ac:dyDescent="0.25">
      <c r="AQ18560" s="1026"/>
      <c r="AR18560" s="1027"/>
    </row>
    <row r="18561" spans="43:44" x14ac:dyDescent="0.25">
      <c r="AQ18561" s="1026"/>
      <c r="AR18561" s="1027"/>
    </row>
    <row r="18562" spans="43:44" x14ac:dyDescent="0.25">
      <c r="AQ18562" s="1026"/>
      <c r="AR18562" s="1027"/>
    </row>
    <row r="18563" spans="43:44" x14ac:dyDescent="0.25">
      <c r="AQ18563" s="1026"/>
      <c r="AR18563" s="1027"/>
    </row>
    <row r="18564" spans="43:44" x14ac:dyDescent="0.25">
      <c r="AQ18564" s="1026"/>
      <c r="AR18564" s="1027"/>
    </row>
    <row r="18565" spans="43:44" x14ac:dyDescent="0.25">
      <c r="AQ18565" s="1026"/>
      <c r="AR18565" s="1027"/>
    </row>
    <row r="18566" spans="43:44" x14ac:dyDescent="0.25">
      <c r="AQ18566" s="1026"/>
      <c r="AR18566" s="1027"/>
    </row>
    <row r="18567" spans="43:44" x14ac:dyDescent="0.25">
      <c r="AQ18567" s="1026"/>
      <c r="AR18567" s="1027"/>
    </row>
    <row r="18568" spans="43:44" x14ac:dyDescent="0.25">
      <c r="AQ18568" s="1026"/>
      <c r="AR18568" s="1027"/>
    </row>
    <row r="18569" spans="43:44" x14ac:dyDescent="0.25">
      <c r="AQ18569" s="1026"/>
      <c r="AR18569" s="1027"/>
    </row>
    <row r="18570" spans="43:44" x14ac:dyDescent="0.25">
      <c r="AQ18570" s="1026"/>
      <c r="AR18570" s="1027"/>
    </row>
    <row r="18571" spans="43:44" x14ac:dyDescent="0.25">
      <c r="AQ18571" s="1026"/>
      <c r="AR18571" s="1027"/>
    </row>
    <row r="18572" spans="43:44" x14ac:dyDescent="0.25">
      <c r="AQ18572" s="1026"/>
      <c r="AR18572" s="1027"/>
    </row>
    <row r="18573" spans="43:44" x14ac:dyDescent="0.25">
      <c r="AQ18573" s="1026"/>
      <c r="AR18573" s="1027"/>
    </row>
    <row r="18574" spans="43:44" x14ac:dyDescent="0.25">
      <c r="AQ18574" s="1026"/>
      <c r="AR18574" s="1027"/>
    </row>
    <row r="18575" spans="43:44" x14ac:dyDescent="0.25">
      <c r="AQ18575" s="1026"/>
      <c r="AR18575" s="1027"/>
    </row>
    <row r="18576" spans="43:44" x14ac:dyDescent="0.25">
      <c r="AQ18576" s="1026"/>
      <c r="AR18576" s="1027"/>
    </row>
    <row r="18577" spans="43:44" x14ac:dyDescent="0.25">
      <c r="AQ18577" s="1026"/>
      <c r="AR18577" s="1027"/>
    </row>
    <row r="18578" spans="43:44" x14ac:dyDescent="0.25">
      <c r="AQ18578" s="1026"/>
      <c r="AR18578" s="1027"/>
    </row>
    <row r="18579" spans="43:44" x14ac:dyDescent="0.25">
      <c r="AQ18579" s="1026"/>
      <c r="AR18579" s="1027"/>
    </row>
    <row r="18580" spans="43:44" x14ac:dyDescent="0.25">
      <c r="AQ18580" s="1026"/>
      <c r="AR18580" s="1027"/>
    </row>
    <row r="18581" spans="43:44" x14ac:dyDescent="0.25">
      <c r="AQ18581" s="1026"/>
      <c r="AR18581" s="1027"/>
    </row>
    <row r="18582" spans="43:44" x14ac:dyDescent="0.25">
      <c r="AQ18582" s="1026"/>
      <c r="AR18582" s="1027"/>
    </row>
    <row r="18583" spans="43:44" x14ac:dyDescent="0.25">
      <c r="AQ18583" s="1026"/>
      <c r="AR18583" s="1027"/>
    </row>
    <row r="18584" spans="43:44" x14ac:dyDescent="0.25">
      <c r="AQ18584" s="1026"/>
      <c r="AR18584" s="1027"/>
    </row>
    <row r="18585" spans="43:44" x14ac:dyDescent="0.25">
      <c r="AQ18585" s="1026"/>
      <c r="AR18585" s="1027"/>
    </row>
    <row r="18586" spans="43:44" x14ac:dyDescent="0.25">
      <c r="AQ18586" s="1026"/>
      <c r="AR18586" s="1027"/>
    </row>
    <row r="18587" spans="43:44" x14ac:dyDescent="0.25">
      <c r="AQ18587" s="1026"/>
      <c r="AR18587" s="1027"/>
    </row>
    <row r="18588" spans="43:44" x14ac:dyDescent="0.25">
      <c r="AQ18588" s="1026"/>
      <c r="AR18588" s="1027"/>
    </row>
    <row r="18589" spans="43:44" x14ac:dyDescent="0.25">
      <c r="AQ18589" s="1026"/>
      <c r="AR18589" s="1027"/>
    </row>
    <row r="18590" spans="43:44" x14ac:dyDescent="0.25">
      <c r="AQ18590" s="1026"/>
      <c r="AR18590" s="1027"/>
    </row>
    <row r="18591" spans="43:44" x14ac:dyDescent="0.25">
      <c r="AQ18591" s="1026"/>
      <c r="AR18591" s="1027"/>
    </row>
    <row r="18592" spans="43:44" x14ac:dyDescent="0.25">
      <c r="AQ18592" s="1026"/>
      <c r="AR18592" s="1027"/>
    </row>
    <row r="18593" spans="43:44" x14ac:dyDescent="0.25">
      <c r="AQ18593" s="1026"/>
      <c r="AR18593" s="1027"/>
    </row>
    <row r="18594" spans="43:44" x14ac:dyDescent="0.25">
      <c r="AQ18594" s="1026"/>
      <c r="AR18594" s="1027"/>
    </row>
    <row r="18595" spans="43:44" x14ac:dyDescent="0.25">
      <c r="AQ18595" s="1026"/>
      <c r="AR18595" s="1027"/>
    </row>
    <row r="18596" spans="43:44" x14ac:dyDescent="0.25">
      <c r="AQ18596" s="1026"/>
      <c r="AR18596" s="1027"/>
    </row>
    <row r="18597" spans="43:44" x14ac:dyDescent="0.25">
      <c r="AQ18597" s="1026"/>
      <c r="AR18597" s="1027"/>
    </row>
    <row r="18598" spans="43:44" x14ac:dyDescent="0.25">
      <c r="AQ18598" s="1026"/>
      <c r="AR18598" s="1027"/>
    </row>
    <row r="18599" spans="43:44" x14ac:dyDescent="0.25">
      <c r="AQ18599" s="1026"/>
      <c r="AR18599" s="1027"/>
    </row>
    <row r="18600" spans="43:44" x14ac:dyDescent="0.25">
      <c r="AQ18600" s="1026"/>
      <c r="AR18600" s="1027"/>
    </row>
    <row r="18601" spans="43:44" x14ac:dyDescent="0.25">
      <c r="AQ18601" s="1026"/>
      <c r="AR18601" s="1027"/>
    </row>
    <row r="18602" spans="43:44" x14ac:dyDescent="0.25">
      <c r="AQ18602" s="1026"/>
      <c r="AR18602" s="1027"/>
    </row>
    <row r="18603" spans="43:44" x14ac:dyDescent="0.25">
      <c r="AQ18603" s="1026"/>
      <c r="AR18603" s="1027"/>
    </row>
    <row r="18604" spans="43:44" x14ac:dyDescent="0.25">
      <c r="AQ18604" s="1026"/>
      <c r="AR18604" s="1027"/>
    </row>
    <row r="18605" spans="43:44" x14ac:dyDescent="0.25">
      <c r="AQ18605" s="1026"/>
      <c r="AR18605" s="1027"/>
    </row>
    <row r="18606" spans="43:44" x14ac:dyDescent="0.25">
      <c r="AQ18606" s="1026"/>
      <c r="AR18606" s="1027"/>
    </row>
    <row r="18607" spans="43:44" x14ac:dyDescent="0.25">
      <c r="AQ18607" s="1026"/>
      <c r="AR18607" s="1027"/>
    </row>
    <row r="18608" spans="43:44" x14ac:dyDescent="0.25">
      <c r="AQ18608" s="1026"/>
      <c r="AR18608" s="1027"/>
    </row>
    <row r="18609" spans="43:44" x14ac:dyDescent="0.25">
      <c r="AQ18609" s="1026"/>
      <c r="AR18609" s="1027"/>
    </row>
    <row r="18610" spans="43:44" x14ac:dyDescent="0.25">
      <c r="AQ18610" s="1026"/>
      <c r="AR18610" s="1027"/>
    </row>
    <row r="18611" spans="43:44" x14ac:dyDescent="0.25">
      <c r="AQ18611" s="1026"/>
      <c r="AR18611" s="1027"/>
    </row>
    <row r="18612" spans="43:44" x14ac:dyDescent="0.25">
      <c r="AQ18612" s="1026"/>
      <c r="AR18612" s="1027"/>
    </row>
    <row r="18613" spans="43:44" x14ac:dyDescent="0.25">
      <c r="AQ18613" s="1026"/>
      <c r="AR18613" s="1027"/>
    </row>
    <row r="18614" spans="43:44" x14ac:dyDescent="0.25">
      <c r="AQ18614" s="1026"/>
      <c r="AR18614" s="1027"/>
    </row>
    <row r="18615" spans="43:44" x14ac:dyDescent="0.25">
      <c r="AQ18615" s="1026"/>
      <c r="AR18615" s="1027"/>
    </row>
    <row r="18616" spans="43:44" x14ac:dyDescent="0.25">
      <c r="AQ18616" s="1026"/>
      <c r="AR18616" s="1027"/>
    </row>
    <row r="18617" spans="43:44" x14ac:dyDescent="0.25">
      <c r="AQ18617" s="1026"/>
      <c r="AR18617" s="1027"/>
    </row>
    <row r="18618" spans="43:44" x14ac:dyDescent="0.25">
      <c r="AQ18618" s="1026"/>
      <c r="AR18618" s="1027"/>
    </row>
    <row r="18619" spans="43:44" x14ac:dyDescent="0.25">
      <c r="AQ18619" s="1026"/>
      <c r="AR18619" s="1027"/>
    </row>
    <row r="18620" spans="43:44" x14ac:dyDescent="0.25">
      <c r="AQ18620" s="1026"/>
      <c r="AR18620" s="1027"/>
    </row>
    <row r="18621" spans="43:44" x14ac:dyDescent="0.25">
      <c r="AQ18621" s="1026"/>
      <c r="AR18621" s="1027"/>
    </row>
    <row r="18622" spans="43:44" x14ac:dyDescent="0.25">
      <c r="AQ18622" s="1026"/>
      <c r="AR18622" s="1027"/>
    </row>
    <row r="18623" spans="43:44" x14ac:dyDescent="0.25">
      <c r="AQ18623" s="1026"/>
      <c r="AR18623" s="1027"/>
    </row>
    <row r="18624" spans="43:44" x14ac:dyDescent="0.25">
      <c r="AQ18624" s="1026"/>
      <c r="AR18624" s="1027"/>
    </row>
    <row r="18625" spans="43:44" x14ac:dyDescent="0.25">
      <c r="AQ18625" s="1026"/>
      <c r="AR18625" s="1027"/>
    </row>
    <row r="18626" spans="43:44" x14ac:dyDescent="0.25">
      <c r="AQ18626" s="1026"/>
      <c r="AR18626" s="1027"/>
    </row>
    <row r="18627" spans="43:44" x14ac:dyDescent="0.25">
      <c r="AQ18627" s="1026"/>
      <c r="AR18627" s="1027"/>
    </row>
    <row r="18628" spans="43:44" x14ac:dyDescent="0.25">
      <c r="AQ18628" s="1026"/>
      <c r="AR18628" s="1027"/>
    </row>
    <row r="18629" spans="43:44" x14ac:dyDescent="0.25">
      <c r="AQ18629" s="1026"/>
      <c r="AR18629" s="1027"/>
    </row>
    <row r="18630" spans="43:44" x14ac:dyDescent="0.25">
      <c r="AQ18630" s="1026"/>
      <c r="AR18630" s="1027"/>
    </row>
    <row r="18631" spans="43:44" x14ac:dyDescent="0.25">
      <c r="AQ18631" s="1026"/>
      <c r="AR18631" s="1027"/>
    </row>
    <row r="18632" spans="43:44" x14ac:dyDescent="0.25">
      <c r="AQ18632" s="1026"/>
      <c r="AR18632" s="1027"/>
    </row>
    <row r="18633" spans="43:44" x14ac:dyDescent="0.25">
      <c r="AQ18633" s="1026"/>
      <c r="AR18633" s="1027"/>
    </row>
    <row r="18634" spans="43:44" x14ac:dyDescent="0.25">
      <c r="AQ18634" s="1026"/>
      <c r="AR18634" s="1027"/>
    </row>
    <row r="18635" spans="43:44" x14ac:dyDescent="0.25">
      <c r="AQ18635" s="1026"/>
      <c r="AR18635" s="1027"/>
    </row>
    <row r="18636" spans="43:44" x14ac:dyDescent="0.25">
      <c r="AQ18636" s="1026"/>
      <c r="AR18636" s="1027"/>
    </row>
    <row r="18637" spans="43:44" x14ac:dyDescent="0.25">
      <c r="AQ18637" s="1026"/>
      <c r="AR18637" s="1027"/>
    </row>
    <row r="18638" spans="43:44" x14ac:dyDescent="0.25">
      <c r="AQ18638" s="1026"/>
      <c r="AR18638" s="1027"/>
    </row>
    <row r="18639" spans="43:44" x14ac:dyDescent="0.25">
      <c r="AQ18639" s="1026"/>
      <c r="AR18639" s="1027"/>
    </row>
    <row r="18640" spans="43:44" x14ac:dyDescent="0.25">
      <c r="AQ18640" s="1026"/>
      <c r="AR18640" s="1027"/>
    </row>
    <row r="18641" spans="43:44" x14ac:dyDescent="0.25">
      <c r="AQ18641" s="1026"/>
      <c r="AR18641" s="1027"/>
    </row>
    <row r="18642" spans="43:44" x14ac:dyDescent="0.25">
      <c r="AQ18642" s="1026"/>
      <c r="AR18642" s="1027"/>
    </row>
    <row r="18643" spans="43:44" x14ac:dyDescent="0.25">
      <c r="AQ18643" s="1026"/>
      <c r="AR18643" s="1027"/>
    </row>
    <row r="18644" spans="43:44" x14ac:dyDescent="0.25">
      <c r="AQ18644" s="1026"/>
      <c r="AR18644" s="1027"/>
    </row>
    <row r="18645" spans="43:44" x14ac:dyDescent="0.25">
      <c r="AQ18645" s="1026"/>
      <c r="AR18645" s="1027"/>
    </row>
    <row r="18646" spans="43:44" x14ac:dyDescent="0.25">
      <c r="AQ18646" s="1026"/>
      <c r="AR18646" s="1027"/>
    </row>
    <row r="18647" spans="43:44" x14ac:dyDescent="0.25">
      <c r="AQ18647" s="1026"/>
      <c r="AR18647" s="1027"/>
    </row>
    <row r="18648" spans="43:44" x14ac:dyDescent="0.25">
      <c r="AQ18648" s="1026"/>
      <c r="AR18648" s="1027"/>
    </row>
    <row r="18649" spans="43:44" x14ac:dyDescent="0.25">
      <c r="AQ18649" s="1026"/>
      <c r="AR18649" s="1027"/>
    </row>
    <row r="18650" spans="43:44" x14ac:dyDescent="0.25">
      <c r="AQ18650" s="1026"/>
      <c r="AR18650" s="1027"/>
    </row>
    <row r="18651" spans="43:44" x14ac:dyDescent="0.25">
      <c r="AQ18651" s="1026"/>
      <c r="AR18651" s="1027"/>
    </row>
    <row r="18652" spans="43:44" x14ac:dyDescent="0.25">
      <c r="AQ18652" s="1026"/>
      <c r="AR18652" s="1027"/>
    </row>
    <row r="18653" spans="43:44" x14ac:dyDescent="0.25">
      <c r="AQ18653" s="1026"/>
      <c r="AR18653" s="1027"/>
    </row>
    <row r="18654" spans="43:44" x14ac:dyDescent="0.25">
      <c r="AQ18654" s="1026"/>
      <c r="AR18654" s="1027"/>
    </row>
    <row r="18655" spans="43:44" x14ac:dyDescent="0.25">
      <c r="AQ18655" s="1026"/>
      <c r="AR18655" s="1027"/>
    </row>
    <row r="18656" spans="43:44" x14ac:dyDescent="0.25">
      <c r="AQ18656" s="1026"/>
      <c r="AR18656" s="1027"/>
    </row>
    <row r="18657" spans="43:44" x14ac:dyDescent="0.25">
      <c r="AQ18657" s="1026"/>
      <c r="AR18657" s="1027"/>
    </row>
    <row r="18658" spans="43:44" x14ac:dyDescent="0.25">
      <c r="AQ18658" s="1026"/>
      <c r="AR18658" s="1027"/>
    </row>
    <row r="18659" spans="43:44" x14ac:dyDescent="0.25">
      <c r="AQ18659" s="1026"/>
      <c r="AR18659" s="1027"/>
    </row>
    <row r="18660" spans="43:44" x14ac:dyDescent="0.25">
      <c r="AQ18660" s="1026"/>
      <c r="AR18660" s="1027"/>
    </row>
    <row r="18661" spans="43:44" x14ac:dyDescent="0.25">
      <c r="AQ18661" s="1026"/>
      <c r="AR18661" s="1027"/>
    </row>
    <row r="18662" spans="43:44" x14ac:dyDescent="0.25">
      <c r="AQ18662" s="1026"/>
      <c r="AR18662" s="1027"/>
    </row>
    <row r="18663" spans="43:44" x14ac:dyDescent="0.25">
      <c r="AQ18663" s="1026"/>
      <c r="AR18663" s="1027"/>
    </row>
    <row r="18664" spans="43:44" x14ac:dyDescent="0.25">
      <c r="AQ18664" s="1026"/>
      <c r="AR18664" s="1027"/>
    </row>
    <row r="18665" spans="43:44" x14ac:dyDescent="0.25">
      <c r="AQ18665" s="1026"/>
      <c r="AR18665" s="1027"/>
    </row>
    <row r="18666" spans="43:44" x14ac:dyDescent="0.25">
      <c r="AQ18666" s="1026"/>
      <c r="AR18666" s="1027"/>
    </row>
    <row r="18667" spans="43:44" x14ac:dyDescent="0.25">
      <c r="AQ18667" s="1026"/>
      <c r="AR18667" s="1027"/>
    </row>
    <row r="18668" spans="43:44" x14ac:dyDescent="0.25">
      <c r="AQ18668" s="1026"/>
      <c r="AR18668" s="1027"/>
    </row>
    <row r="18669" spans="43:44" x14ac:dyDescent="0.25">
      <c r="AQ18669" s="1026"/>
      <c r="AR18669" s="1027"/>
    </row>
    <row r="18670" spans="43:44" x14ac:dyDescent="0.25">
      <c r="AQ18670" s="1026"/>
      <c r="AR18670" s="1027"/>
    </row>
    <row r="18671" spans="43:44" x14ac:dyDescent="0.25">
      <c r="AQ18671" s="1026"/>
      <c r="AR18671" s="1027"/>
    </row>
    <row r="18672" spans="43:44" x14ac:dyDescent="0.25">
      <c r="AQ18672" s="1026"/>
      <c r="AR18672" s="1027"/>
    </row>
    <row r="18673" spans="43:44" x14ac:dyDescent="0.25">
      <c r="AQ18673" s="1026"/>
      <c r="AR18673" s="1027"/>
    </row>
    <row r="18674" spans="43:44" x14ac:dyDescent="0.25">
      <c r="AQ18674" s="1026"/>
      <c r="AR18674" s="1027"/>
    </row>
    <row r="18675" spans="43:44" x14ac:dyDescent="0.25">
      <c r="AQ18675" s="1026"/>
      <c r="AR18675" s="1027"/>
    </row>
    <row r="18676" spans="43:44" x14ac:dyDescent="0.25">
      <c r="AQ18676" s="1026"/>
      <c r="AR18676" s="1027"/>
    </row>
    <row r="18677" spans="43:44" x14ac:dyDescent="0.25">
      <c r="AQ18677" s="1026"/>
      <c r="AR18677" s="1027"/>
    </row>
    <row r="18678" spans="43:44" x14ac:dyDescent="0.25">
      <c r="AQ18678" s="1026"/>
      <c r="AR18678" s="1027"/>
    </row>
    <row r="18679" spans="43:44" x14ac:dyDescent="0.25">
      <c r="AQ18679" s="1026"/>
      <c r="AR18679" s="1027"/>
    </row>
    <row r="18680" spans="43:44" x14ac:dyDescent="0.25">
      <c r="AQ18680" s="1026"/>
      <c r="AR18680" s="1027"/>
    </row>
    <row r="18681" spans="43:44" x14ac:dyDescent="0.25">
      <c r="AQ18681" s="1026"/>
      <c r="AR18681" s="1027"/>
    </row>
    <row r="18682" spans="43:44" x14ac:dyDescent="0.25">
      <c r="AQ18682" s="1026"/>
      <c r="AR18682" s="1027"/>
    </row>
    <row r="18683" spans="43:44" x14ac:dyDescent="0.25">
      <c r="AQ18683" s="1026"/>
      <c r="AR18683" s="1027"/>
    </row>
    <row r="18684" spans="43:44" x14ac:dyDescent="0.25">
      <c r="AQ18684" s="1026"/>
      <c r="AR18684" s="1027"/>
    </row>
    <row r="18685" spans="43:44" x14ac:dyDescent="0.25">
      <c r="AQ18685" s="1026"/>
      <c r="AR18685" s="1027"/>
    </row>
    <row r="18686" spans="43:44" x14ac:dyDescent="0.25">
      <c r="AQ18686" s="1026"/>
      <c r="AR18686" s="1027"/>
    </row>
    <row r="18687" spans="43:44" x14ac:dyDescent="0.25">
      <c r="AQ18687" s="1026"/>
      <c r="AR18687" s="1027"/>
    </row>
    <row r="18688" spans="43:44" x14ac:dyDescent="0.25">
      <c r="AQ18688" s="1026"/>
      <c r="AR18688" s="1027"/>
    </row>
    <row r="18689" spans="43:44" x14ac:dyDescent="0.25">
      <c r="AQ18689" s="1026"/>
      <c r="AR18689" s="1027"/>
    </row>
    <row r="18690" spans="43:44" x14ac:dyDescent="0.25">
      <c r="AQ18690" s="1026"/>
      <c r="AR18690" s="1027"/>
    </row>
    <row r="18691" spans="43:44" x14ac:dyDescent="0.25">
      <c r="AQ18691" s="1026"/>
      <c r="AR18691" s="1027"/>
    </row>
    <row r="18692" spans="43:44" x14ac:dyDescent="0.25">
      <c r="AQ18692" s="1026"/>
      <c r="AR18692" s="1027"/>
    </row>
    <row r="18693" spans="43:44" x14ac:dyDescent="0.25">
      <c r="AQ18693" s="1026"/>
      <c r="AR18693" s="1027"/>
    </row>
    <row r="18694" spans="43:44" x14ac:dyDescent="0.25">
      <c r="AQ18694" s="1026"/>
      <c r="AR18694" s="1027"/>
    </row>
    <row r="18695" spans="43:44" x14ac:dyDescent="0.25">
      <c r="AQ18695" s="1026"/>
      <c r="AR18695" s="1027"/>
    </row>
    <row r="18696" spans="43:44" x14ac:dyDescent="0.25">
      <c r="AQ18696" s="1026"/>
      <c r="AR18696" s="1027"/>
    </row>
    <row r="18697" spans="43:44" x14ac:dyDescent="0.25">
      <c r="AQ18697" s="1026"/>
      <c r="AR18697" s="1027"/>
    </row>
    <row r="18698" spans="43:44" x14ac:dyDescent="0.25">
      <c r="AQ18698" s="1026"/>
      <c r="AR18698" s="1027"/>
    </row>
    <row r="18699" spans="43:44" x14ac:dyDescent="0.25">
      <c r="AQ18699" s="1026"/>
      <c r="AR18699" s="1027"/>
    </row>
    <row r="18700" spans="43:44" x14ac:dyDescent="0.25">
      <c r="AQ18700" s="1026"/>
      <c r="AR18700" s="1027"/>
    </row>
    <row r="18701" spans="43:44" x14ac:dyDescent="0.25">
      <c r="AQ18701" s="1026"/>
      <c r="AR18701" s="1027"/>
    </row>
    <row r="18702" spans="43:44" x14ac:dyDescent="0.25">
      <c r="AQ18702" s="1026"/>
      <c r="AR18702" s="1027"/>
    </row>
    <row r="18703" spans="43:44" x14ac:dyDescent="0.25">
      <c r="AQ18703" s="1026"/>
      <c r="AR18703" s="1027"/>
    </row>
    <row r="18704" spans="43:44" x14ac:dyDescent="0.25">
      <c r="AQ18704" s="1026"/>
      <c r="AR18704" s="1027"/>
    </row>
    <row r="18705" spans="43:44" x14ac:dyDescent="0.25">
      <c r="AQ18705" s="1026"/>
      <c r="AR18705" s="1027"/>
    </row>
    <row r="18706" spans="43:44" x14ac:dyDescent="0.25">
      <c r="AQ18706" s="1026"/>
      <c r="AR18706" s="1027"/>
    </row>
    <row r="18707" spans="43:44" x14ac:dyDescent="0.25">
      <c r="AQ18707" s="1026"/>
      <c r="AR18707" s="1027"/>
    </row>
    <row r="18708" spans="43:44" x14ac:dyDescent="0.25">
      <c r="AQ18708" s="1026"/>
      <c r="AR18708" s="1027"/>
    </row>
    <row r="18709" spans="43:44" x14ac:dyDescent="0.25">
      <c r="AQ18709" s="1026"/>
      <c r="AR18709" s="1027"/>
    </row>
    <row r="18710" spans="43:44" x14ac:dyDescent="0.25">
      <c r="AQ18710" s="1026"/>
      <c r="AR18710" s="1027"/>
    </row>
    <row r="18711" spans="43:44" x14ac:dyDescent="0.25">
      <c r="AQ18711" s="1026"/>
      <c r="AR18711" s="1027"/>
    </row>
    <row r="18712" spans="43:44" x14ac:dyDescent="0.25">
      <c r="AQ18712" s="1026"/>
      <c r="AR18712" s="1027"/>
    </row>
    <row r="18713" spans="43:44" x14ac:dyDescent="0.25">
      <c r="AQ18713" s="1026"/>
      <c r="AR18713" s="1027"/>
    </row>
    <row r="18714" spans="43:44" x14ac:dyDescent="0.25">
      <c r="AQ18714" s="1026"/>
      <c r="AR18714" s="1027"/>
    </row>
    <row r="18715" spans="43:44" x14ac:dyDescent="0.25">
      <c r="AQ18715" s="1026"/>
      <c r="AR18715" s="1027"/>
    </row>
    <row r="18716" spans="43:44" x14ac:dyDescent="0.25">
      <c r="AQ18716" s="1026"/>
      <c r="AR18716" s="1027"/>
    </row>
    <row r="18717" spans="43:44" x14ac:dyDescent="0.25">
      <c r="AQ18717" s="1026"/>
      <c r="AR18717" s="1027"/>
    </row>
    <row r="18718" spans="43:44" x14ac:dyDescent="0.25">
      <c r="AQ18718" s="1026"/>
      <c r="AR18718" s="1027"/>
    </row>
    <row r="18719" spans="43:44" x14ac:dyDescent="0.25">
      <c r="AQ18719" s="1026"/>
      <c r="AR18719" s="1027"/>
    </row>
    <row r="18720" spans="43:44" x14ac:dyDescent="0.25">
      <c r="AQ18720" s="1026"/>
      <c r="AR18720" s="1027"/>
    </row>
    <row r="18721" spans="43:44" x14ac:dyDescent="0.25">
      <c r="AQ18721" s="1026"/>
      <c r="AR18721" s="1027"/>
    </row>
    <row r="18722" spans="43:44" x14ac:dyDescent="0.25">
      <c r="AQ18722" s="1026"/>
      <c r="AR18722" s="1027"/>
    </row>
    <row r="18723" spans="43:44" x14ac:dyDescent="0.25">
      <c r="AQ18723" s="1026"/>
      <c r="AR18723" s="1027"/>
    </row>
    <row r="18724" spans="43:44" x14ac:dyDescent="0.25">
      <c r="AQ18724" s="1026"/>
      <c r="AR18724" s="1027"/>
    </row>
    <row r="18725" spans="43:44" x14ac:dyDescent="0.25">
      <c r="AQ18725" s="1026"/>
      <c r="AR18725" s="1027"/>
    </row>
    <row r="18726" spans="43:44" x14ac:dyDescent="0.25">
      <c r="AQ18726" s="1026"/>
      <c r="AR18726" s="1027"/>
    </row>
    <row r="18727" spans="43:44" x14ac:dyDescent="0.25">
      <c r="AQ18727" s="1026"/>
      <c r="AR18727" s="1027"/>
    </row>
    <row r="18728" spans="43:44" x14ac:dyDescent="0.25">
      <c r="AQ18728" s="1026"/>
      <c r="AR18728" s="1027"/>
    </row>
    <row r="18729" spans="43:44" x14ac:dyDescent="0.25">
      <c r="AQ18729" s="1026"/>
      <c r="AR18729" s="1027"/>
    </row>
    <row r="18730" spans="43:44" x14ac:dyDescent="0.25">
      <c r="AQ18730" s="1026"/>
      <c r="AR18730" s="1027"/>
    </row>
    <row r="18731" spans="43:44" x14ac:dyDescent="0.25">
      <c r="AQ18731" s="1026"/>
      <c r="AR18731" s="1027"/>
    </row>
    <row r="18732" spans="43:44" x14ac:dyDescent="0.25">
      <c r="AQ18732" s="1026"/>
      <c r="AR18732" s="1027"/>
    </row>
    <row r="18733" spans="43:44" x14ac:dyDescent="0.25">
      <c r="AQ18733" s="1026"/>
      <c r="AR18733" s="1027"/>
    </row>
    <row r="18734" spans="43:44" x14ac:dyDescent="0.25">
      <c r="AQ18734" s="1026"/>
      <c r="AR18734" s="1027"/>
    </row>
    <row r="18735" spans="43:44" x14ac:dyDescent="0.25">
      <c r="AQ18735" s="1026"/>
      <c r="AR18735" s="1027"/>
    </row>
    <row r="18736" spans="43:44" x14ac:dyDescent="0.25">
      <c r="AQ18736" s="1026"/>
      <c r="AR18736" s="1027"/>
    </row>
    <row r="18737" spans="43:44" x14ac:dyDescent="0.25">
      <c r="AQ18737" s="1026"/>
      <c r="AR18737" s="1027"/>
    </row>
    <row r="18738" spans="43:44" x14ac:dyDescent="0.25">
      <c r="AQ18738" s="1026"/>
      <c r="AR18738" s="1027"/>
    </row>
    <row r="18739" spans="43:44" x14ac:dyDescent="0.25">
      <c r="AQ18739" s="1026"/>
      <c r="AR18739" s="1027"/>
    </row>
    <row r="18740" spans="43:44" x14ac:dyDescent="0.25">
      <c r="AQ18740" s="1026"/>
      <c r="AR18740" s="1027"/>
    </row>
    <row r="18741" spans="43:44" x14ac:dyDescent="0.25">
      <c r="AQ18741" s="1026"/>
      <c r="AR18741" s="1027"/>
    </row>
    <row r="18742" spans="43:44" x14ac:dyDescent="0.25">
      <c r="AQ18742" s="1026"/>
      <c r="AR18742" s="1027"/>
    </row>
    <row r="18743" spans="43:44" x14ac:dyDescent="0.25">
      <c r="AQ18743" s="1026"/>
      <c r="AR18743" s="1027"/>
    </row>
    <row r="18744" spans="43:44" x14ac:dyDescent="0.25">
      <c r="AQ18744" s="1026"/>
      <c r="AR18744" s="1027"/>
    </row>
    <row r="18745" spans="43:44" x14ac:dyDescent="0.25">
      <c r="AQ18745" s="1026"/>
      <c r="AR18745" s="1027"/>
    </row>
    <row r="18746" spans="43:44" x14ac:dyDescent="0.25">
      <c r="AQ18746" s="1026"/>
      <c r="AR18746" s="1027"/>
    </row>
    <row r="18747" spans="43:44" x14ac:dyDescent="0.25">
      <c r="AQ18747" s="1026"/>
      <c r="AR18747" s="1027"/>
    </row>
    <row r="18748" spans="43:44" x14ac:dyDescent="0.25">
      <c r="AQ18748" s="1026"/>
      <c r="AR18748" s="1027"/>
    </row>
    <row r="18749" spans="43:44" x14ac:dyDescent="0.25">
      <c r="AQ18749" s="1026"/>
      <c r="AR18749" s="1027"/>
    </row>
    <row r="18750" spans="43:44" x14ac:dyDescent="0.25">
      <c r="AQ18750" s="1026"/>
      <c r="AR18750" s="1027"/>
    </row>
    <row r="18751" spans="43:44" x14ac:dyDescent="0.25">
      <c r="AQ18751" s="1026"/>
      <c r="AR18751" s="1027"/>
    </row>
    <row r="18752" spans="43:44" x14ac:dyDescent="0.25">
      <c r="AQ18752" s="1026"/>
      <c r="AR18752" s="1027"/>
    </row>
    <row r="18753" spans="43:44" x14ac:dyDescent="0.25">
      <c r="AQ18753" s="1026"/>
      <c r="AR18753" s="1027"/>
    </row>
    <row r="18754" spans="43:44" x14ac:dyDescent="0.25">
      <c r="AQ18754" s="1026"/>
      <c r="AR18754" s="1027"/>
    </row>
    <row r="18755" spans="43:44" x14ac:dyDescent="0.25">
      <c r="AQ18755" s="1026"/>
      <c r="AR18755" s="1027"/>
    </row>
    <row r="18756" spans="43:44" x14ac:dyDescent="0.25">
      <c r="AQ18756" s="1026"/>
      <c r="AR18756" s="1027"/>
    </row>
    <row r="18757" spans="43:44" x14ac:dyDescent="0.25">
      <c r="AQ18757" s="1026"/>
      <c r="AR18757" s="1027"/>
    </row>
    <row r="18758" spans="43:44" x14ac:dyDescent="0.25">
      <c r="AQ18758" s="1026"/>
      <c r="AR18758" s="1027"/>
    </row>
    <row r="18759" spans="43:44" x14ac:dyDescent="0.25">
      <c r="AQ18759" s="1026"/>
      <c r="AR18759" s="1027"/>
    </row>
    <row r="18760" spans="43:44" x14ac:dyDescent="0.25">
      <c r="AQ18760" s="1026"/>
      <c r="AR18760" s="1027"/>
    </row>
    <row r="18761" spans="43:44" x14ac:dyDescent="0.25">
      <c r="AQ18761" s="1026"/>
      <c r="AR18761" s="1027"/>
    </row>
    <row r="18762" spans="43:44" x14ac:dyDescent="0.25">
      <c r="AQ18762" s="1026"/>
      <c r="AR18762" s="1027"/>
    </row>
    <row r="18763" spans="43:44" x14ac:dyDescent="0.25">
      <c r="AQ18763" s="1026"/>
      <c r="AR18763" s="1027"/>
    </row>
    <row r="18764" spans="43:44" x14ac:dyDescent="0.25">
      <c r="AQ18764" s="1026"/>
      <c r="AR18764" s="1027"/>
    </row>
    <row r="18765" spans="43:44" x14ac:dyDescent="0.25">
      <c r="AQ18765" s="1026"/>
      <c r="AR18765" s="1027"/>
    </row>
    <row r="18766" spans="43:44" x14ac:dyDescent="0.25">
      <c r="AQ18766" s="1026"/>
      <c r="AR18766" s="1027"/>
    </row>
    <row r="18767" spans="43:44" x14ac:dyDescent="0.25">
      <c r="AQ18767" s="1026"/>
      <c r="AR18767" s="1027"/>
    </row>
    <row r="18768" spans="43:44" x14ac:dyDescent="0.25">
      <c r="AQ18768" s="1026"/>
      <c r="AR18768" s="1027"/>
    </row>
    <row r="18769" spans="43:44" x14ac:dyDescent="0.25">
      <c r="AQ18769" s="1026"/>
      <c r="AR18769" s="1027"/>
    </row>
    <row r="18770" spans="43:44" x14ac:dyDescent="0.25">
      <c r="AQ18770" s="1026"/>
      <c r="AR18770" s="1027"/>
    </row>
    <row r="18771" spans="43:44" x14ac:dyDescent="0.25">
      <c r="AQ18771" s="1026"/>
      <c r="AR18771" s="1027"/>
    </row>
    <row r="18772" spans="43:44" x14ac:dyDescent="0.25">
      <c r="AQ18772" s="1026"/>
      <c r="AR18772" s="1027"/>
    </row>
    <row r="18773" spans="43:44" x14ac:dyDescent="0.25">
      <c r="AQ18773" s="1026"/>
      <c r="AR18773" s="1027"/>
    </row>
    <row r="18774" spans="43:44" x14ac:dyDescent="0.25">
      <c r="AQ18774" s="1026"/>
      <c r="AR18774" s="1027"/>
    </row>
    <row r="18775" spans="43:44" x14ac:dyDescent="0.25">
      <c r="AQ18775" s="1026"/>
      <c r="AR18775" s="1027"/>
    </row>
    <row r="18776" spans="43:44" x14ac:dyDescent="0.25">
      <c r="AQ18776" s="1026"/>
      <c r="AR18776" s="1027"/>
    </row>
    <row r="18777" spans="43:44" x14ac:dyDescent="0.25">
      <c r="AQ18777" s="1026"/>
      <c r="AR18777" s="1027"/>
    </row>
    <row r="18778" spans="43:44" x14ac:dyDescent="0.25">
      <c r="AQ18778" s="1026"/>
      <c r="AR18778" s="1027"/>
    </row>
    <row r="18779" spans="43:44" x14ac:dyDescent="0.25">
      <c r="AQ18779" s="1026"/>
      <c r="AR18779" s="1027"/>
    </row>
    <row r="18780" spans="43:44" x14ac:dyDescent="0.25">
      <c r="AQ18780" s="1026"/>
      <c r="AR18780" s="1027"/>
    </row>
    <row r="18781" spans="43:44" x14ac:dyDescent="0.25">
      <c r="AQ18781" s="1026"/>
      <c r="AR18781" s="1027"/>
    </row>
    <row r="18782" spans="43:44" x14ac:dyDescent="0.25">
      <c r="AQ18782" s="1026"/>
      <c r="AR18782" s="1027"/>
    </row>
    <row r="18783" spans="43:44" x14ac:dyDescent="0.25">
      <c r="AQ18783" s="1026"/>
      <c r="AR18783" s="1027"/>
    </row>
    <row r="18784" spans="43:44" x14ac:dyDescent="0.25">
      <c r="AQ18784" s="1026"/>
      <c r="AR18784" s="1027"/>
    </row>
    <row r="18785" spans="43:44" x14ac:dyDescent="0.25">
      <c r="AQ18785" s="1026"/>
      <c r="AR18785" s="1027"/>
    </row>
    <row r="18786" spans="43:44" x14ac:dyDescent="0.25">
      <c r="AQ18786" s="1026"/>
      <c r="AR18786" s="1027"/>
    </row>
    <row r="18787" spans="43:44" x14ac:dyDescent="0.25">
      <c r="AQ18787" s="1026"/>
      <c r="AR18787" s="1027"/>
    </row>
    <row r="18788" spans="43:44" x14ac:dyDescent="0.25">
      <c r="AQ18788" s="1026"/>
      <c r="AR18788" s="1027"/>
    </row>
    <row r="18789" spans="43:44" x14ac:dyDescent="0.25">
      <c r="AQ18789" s="1026"/>
      <c r="AR18789" s="1027"/>
    </row>
    <row r="18790" spans="43:44" x14ac:dyDescent="0.25">
      <c r="AQ18790" s="1026"/>
      <c r="AR18790" s="1027"/>
    </row>
    <row r="18791" spans="43:44" x14ac:dyDescent="0.25">
      <c r="AQ18791" s="1026"/>
      <c r="AR18791" s="1027"/>
    </row>
    <row r="18792" spans="43:44" x14ac:dyDescent="0.25">
      <c r="AQ18792" s="1026"/>
      <c r="AR18792" s="1027"/>
    </row>
    <row r="18793" spans="43:44" x14ac:dyDescent="0.25">
      <c r="AQ18793" s="1026"/>
      <c r="AR18793" s="1027"/>
    </row>
    <row r="18794" spans="43:44" x14ac:dyDescent="0.25">
      <c r="AQ18794" s="1026"/>
      <c r="AR18794" s="1027"/>
    </row>
    <row r="18795" spans="43:44" x14ac:dyDescent="0.25">
      <c r="AQ18795" s="1026"/>
      <c r="AR18795" s="1027"/>
    </row>
    <row r="18796" spans="43:44" x14ac:dyDescent="0.25">
      <c r="AQ18796" s="1026"/>
      <c r="AR18796" s="1027"/>
    </row>
    <row r="18797" spans="43:44" x14ac:dyDescent="0.25">
      <c r="AQ18797" s="1026"/>
      <c r="AR18797" s="1027"/>
    </row>
    <row r="18798" spans="43:44" x14ac:dyDescent="0.25">
      <c r="AQ18798" s="1026"/>
      <c r="AR18798" s="1027"/>
    </row>
    <row r="18799" spans="43:44" x14ac:dyDescent="0.25">
      <c r="AQ18799" s="1026"/>
      <c r="AR18799" s="1027"/>
    </row>
    <row r="18800" spans="43:44" x14ac:dyDescent="0.25">
      <c r="AQ18800" s="1026"/>
      <c r="AR18800" s="1027"/>
    </row>
    <row r="18801" spans="43:44" x14ac:dyDescent="0.25">
      <c r="AQ18801" s="1026"/>
      <c r="AR18801" s="1027"/>
    </row>
    <row r="18802" spans="43:44" x14ac:dyDescent="0.25">
      <c r="AQ18802" s="1026"/>
      <c r="AR18802" s="1027"/>
    </row>
    <row r="18803" spans="43:44" x14ac:dyDescent="0.25">
      <c r="AQ18803" s="1026"/>
      <c r="AR18803" s="1027"/>
    </row>
    <row r="18804" spans="43:44" x14ac:dyDescent="0.25">
      <c r="AQ18804" s="1026"/>
      <c r="AR18804" s="1027"/>
    </row>
    <row r="18805" spans="43:44" x14ac:dyDescent="0.25">
      <c r="AQ18805" s="1026"/>
      <c r="AR18805" s="1027"/>
    </row>
    <row r="18806" spans="43:44" x14ac:dyDescent="0.25">
      <c r="AQ18806" s="1026"/>
      <c r="AR18806" s="1027"/>
    </row>
    <row r="18807" spans="43:44" x14ac:dyDescent="0.25">
      <c r="AQ18807" s="1026"/>
      <c r="AR18807" s="1027"/>
    </row>
    <row r="18808" spans="43:44" x14ac:dyDescent="0.25">
      <c r="AQ18808" s="1026"/>
      <c r="AR18808" s="1027"/>
    </row>
    <row r="18809" spans="43:44" x14ac:dyDescent="0.25">
      <c r="AQ18809" s="1026"/>
      <c r="AR18809" s="1027"/>
    </row>
    <row r="18810" spans="43:44" x14ac:dyDescent="0.25">
      <c r="AQ18810" s="1026"/>
      <c r="AR18810" s="1027"/>
    </row>
    <row r="18811" spans="43:44" x14ac:dyDescent="0.25">
      <c r="AQ18811" s="1026"/>
      <c r="AR18811" s="1027"/>
    </row>
    <row r="18812" spans="43:44" x14ac:dyDescent="0.25">
      <c r="AQ18812" s="1026"/>
      <c r="AR18812" s="1027"/>
    </row>
    <row r="18813" spans="43:44" x14ac:dyDescent="0.25">
      <c r="AQ18813" s="1026"/>
      <c r="AR18813" s="1027"/>
    </row>
    <row r="18814" spans="43:44" x14ac:dyDescent="0.25">
      <c r="AQ18814" s="1026"/>
      <c r="AR18814" s="1027"/>
    </row>
    <row r="18815" spans="43:44" x14ac:dyDescent="0.25">
      <c r="AQ18815" s="1026"/>
      <c r="AR18815" s="1027"/>
    </row>
    <row r="18816" spans="43:44" x14ac:dyDescent="0.25">
      <c r="AQ18816" s="1026"/>
      <c r="AR18816" s="1027"/>
    </row>
    <row r="18817" spans="43:44" x14ac:dyDescent="0.25">
      <c r="AQ18817" s="1026"/>
      <c r="AR18817" s="1027"/>
    </row>
    <row r="18818" spans="43:44" x14ac:dyDescent="0.25">
      <c r="AQ18818" s="1026"/>
      <c r="AR18818" s="1027"/>
    </row>
    <row r="18819" spans="43:44" x14ac:dyDescent="0.25">
      <c r="AQ18819" s="1026"/>
      <c r="AR18819" s="1027"/>
    </row>
    <row r="18820" spans="43:44" x14ac:dyDescent="0.25">
      <c r="AQ18820" s="1026"/>
      <c r="AR18820" s="1027"/>
    </row>
    <row r="18821" spans="43:44" x14ac:dyDescent="0.25">
      <c r="AQ18821" s="1026"/>
      <c r="AR18821" s="1027"/>
    </row>
    <row r="18822" spans="43:44" x14ac:dyDescent="0.25">
      <c r="AQ18822" s="1026"/>
      <c r="AR18822" s="1027"/>
    </row>
    <row r="18823" spans="43:44" x14ac:dyDescent="0.25">
      <c r="AQ18823" s="1026"/>
      <c r="AR18823" s="1027"/>
    </row>
    <row r="18824" spans="43:44" x14ac:dyDescent="0.25">
      <c r="AQ18824" s="1026"/>
      <c r="AR18824" s="1027"/>
    </row>
    <row r="18825" spans="43:44" x14ac:dyDescent="0.25">
      <c r="AQ18825" s="1026"/>
      <c r="AR18825" s="1027"/>
    </row>
    <row r="18826" spans="43:44" x14ac:dyDescent="0.25">
      <c r="AQ18826" s="1026"/>
      <c r="AR18826" s="1027"/>
    </row>
    <row r="18827" spans="43:44" x14ac:dyDescent="0.25">
      <c r="AQ18827" s="1026"/>
      <c r="AR18827" s="1027"/>
    </row>
    <row r="18828" spans="43:44" x14ac:dyDescent="0.25">
      <c r="AQ18828" s="1026"/>
      <c r="AR18828" s="1027"/>
    </row>
    <row r="18829" spans="43:44" x14ac:dyDescent="0.25">
      <c r="AQ18829" s="1026"/>
      <c r="AR18829" s="1027"/>
    </row>
    <row r="18830" spans="43:44" x14ac:dyDescent="0.25">
      <c r="AQ18830" s="1026"/>
      <c r="AR18830" s="1027"/>
    </row>
    <row r="18831" spans="43:44" x14ac:dyDescent="0.25">
      <c r="AQ18831" s="1026"/>
      <c r="AR18831" s="1027"/>
    </row>
    <row r="18832" spans="43:44" x14ac:dyDescent="0.25">
      <c r="AQ18832" s="1026"/>
      <c r="AR18832" s="1027"/>
    </row>
    <row r="18833" spans="43:44" x14ac:dyDescent="0.25">
      <c r="AQ18833" s="1026"/>
      <c r="AR18833" s="1027"/>
    </row>
    <row r="18834" spans="43:44" x14ac:dyDescent="0.25">
      <c r="AQ18834" s="1026"/>
      <c r="AR18834" s="1027"/>
    </row>
    <row r="18835" spans="43:44" x14ac:dyDescent="0.25">
      <c r="AQ18835" s="1026"/>
      <c r="AR18835" s="1027"/>
    </row>
    <row r="18836" spans="43:44" x14ac:dyDescent="0.25">
      <c r="AQ18836" s="1026"/>
      <c r="AR18836" s="1027"/>
    </row>
    <row r="18837" spans="43:44" x14ac:dyDescent="0.25">
      <c r="AQ18837" s="1026"/>
      <c r="AR18837" s="1027"/>
    </row>
    <row r="18838" spans="43:44" x14ac:dyDescent="0.25">
      <c r="AQ18838" s="1026"/>
      <c r="AR18838" s="1027"/>
    </row>
    <row r="18839" spans="43:44" x14ac:dyDescent="0.25">
      <c r="AQ18839" s="1026"/>
      <c r="AR18839" s="1027"/>
    </row>
    <row r="18840" spans="43:44" x14ac:dyDescent="0.25">
      <c r="AQ18840" s="1026"/>
      <c r="AR18840" s="1027"/>
    </row>
    <row r="18841" spans="43:44" x14ac:dyDescent="0.25">
      <c r="AQ18841" s="1026"/>
      <c r="AR18841" s="1027"/>
    </row>
    <row r="18842" spans="43:44" x14ac:dyDescent="0.25">
      <c r="AQ18842" s="1026"/>
      <c r="AR18842" s="1027"/>
    </row>
    <row r="18843" spans="43:44" x14ac:dyDescent="0.25">
      <c r="AQ18843" s="1026"/>
      <c r="AR18843" s="1027"/>
    </row>
    <row r="18844" spans="43:44" x14ac:dyDescent="0.25">
      <c r="AQ18844" s="1026"/>
      <c r="AR18844" s="1027"/>
    </row>
    <row r="18845" spans="43:44" x14ac:dyDescent="0.25">
      <c r="AQ18845" s="1026"/>
      <c r="AR18845" s="1027"/>
    </row>
    <row r="18846" spans="43:44" x14ac:dyDescent="0.25">
      <c r="AQ18846" s="1026"/>
      <c r="AR18846" s="1027"/>
    </row>
    <row r="18847" spans="43:44" x14ac:dyDescent="0.25">
      <c r="AQ18847" s="1026"/>
      <c r="AR18847" s="1027"/>
    </row>
    <row r="18848" spans="43:44" x14ac:dyDescent="0.25">
      <c r="AQ18848" s="1026"/>
      <c r="AR18848" s="1027"/>
    </row>
    <row r="18849" spans="43:44" x14ac:dyDescent="0.25">
      <c r="AQ18849" s="1026"/>
      <c r="AR18849" s="1027"/>
    </row>
    <row r="18850" spans="43:44" x14ac:dyDescent="0.25">
      <c r="AQ18850" s="1026"/>
      <c r="AR18850" s="1027"/>
    </row>
    <row r="18851" spans="43:44" x14ac:dyDescent="0.25">
      <c r="AQ18851" s="1026"/>
      <c r="AR18851" s="1027"/>
    </row>
    <row r="18852" spans="43:44" x14ac:dyDescent="0.25">
      <c r="AQ18852" s="1026"/>
      <c r="AR18852" s="1027"/>
    </row>
    <row r="18853" spans="43:44" x14ac:dyDescent="0.25">
      <c r="AQ18853" s="1026"/>
      <c r="AR18853" s="1027"/>
    </row>
    <row r="18854" spans="43:44" x14ac:dyDescent="0.25">
      <c r="AQ18854" s="1026"/>
      <c r="AR18854" s="1027"/>
    </row>
    <row r="18855" spans="43:44" x14ac:dyDescent="0.25">
      <c r="AQ18855" s="1026"/>
      <c r="AR18855" s="1027"/>
    </row>
    <row r="18856" spans="43:44" x14ac:dyDescent="0.25">
      <c r="AQ18856" s="1026"/>
      <c r="AR18856" s="1027"/>
    </row>
    <row r="18857" spans="43:44" x14ac:dyDescent="0.25">
      <c r="AQ18857" s="1026"/>
      <c r="AR18857" s="1027"/>
    </row>
    <row r="18858" spans="43:44" x14ac:dyDescent="0.25">
      <c r="AQ18858" s="1026"/>
      <c r="AR18858" s="1027"/>
    </row>
    <row r="18859" spans="43:44" x14ac:dyDescent="0.25">
      <c r="AQ18859" s="1026"/>
      <c r="AR18859" s="1027"/>
    </row>
    <row r="18860" spans="43:44" x14ac:dyDescent="0.25">
      <c r="AQ18860" s="1026"/>
      <c r="AR18860" s="1027"/>
    </row>
    <row r="18861" spans="43:44" x14ac:dyDescent="0.25">
      <c r="AQ18861" s="1026"/>
      <c r="AR18861" s="1027"/>
    </row>
    <row r="18862" spans="43:44" x14ac:dyDescent="0.25">
      <c r="AQ18862" s="1026"/>
      <c r="AR18862" s="1027"/>
    </row>
    <row r="18863" spans="43:44" x14ac:dyDescent="0.25">
      <c r="AQ18863" s="1026"/>
      <c r="AR18863" s="1027"/>
    </row>
    <row r="18864" spans="43:44" x14ac:dyDescent="0.25">
      <c r="AQ18864" s="1026"/>
      <c r="AR18864" s="1027"/>
    </row>
    <row r="18865" spans="43:44" x14ac:dyDescent="0.25">
      <c r="AQ18865" s="1026"/>
      <c r="AR18865" s="1027"/>
    </row>
    <row r="18866" spans="43:44" x14ac:dyDescent="0.25">
      <c r="AQ18866" s="1026"/>
      <c r="AR18866" s="1027"/>
    </row>
    <row r="18867" spans="43:44" x14ac:dyDescent="0.25">
      <c r="AQ18867" s="1026"/>
      <c r="AR18867" s="1027"/>
    </row>
    <row r="18868" spans="43:44" x14ac:dyDescent="0.25">
      <c r="AQ18868" s="1026"/>
      <c r="AR18868" s="1027"/>
    </row>
    <row r="18869" spans="43:44" x14ac:dyDescent="0.25">
      <c r="AQ18869" s="1026"/>
      <c r="AR18869" s="1027"/>
    </row>
    <row r="18870" spans="43:44" x14ac:dyDescent="0.25">
      <c r="AQ18870" s="1026"/>
      <c r="AR18870" s="1027"/>
    </row>
    <row r="18871" spans="43:44" x14ac:dyDescent="0.25">
      <c r="AQ18871" s="1026"/>
      <c r="AR18871" s="1027"/>
    </row>
    <row r="18872" spans="43:44" x14ac:dyDescent="0.25">
      <c r="AQ18872" s="1026"/>
      <c r="AR18872" s="1027"/>
    </row>
    <row r="18873" spans="43:44" x14ac:dyDescent="0.25">
      <c r="AQ18873" s="1026"/>
      <c r="AR18873" s="1027"/>
    </row>
    <row r="18874" spans="43:44" x14ac:dyDescent="0.25">
      <c r="AQ18874" s="1026"/>
      <c r="AR18874" s="1027"/>
    </row>
    <row r="18875" spans="43:44" x14ac:dyDescent="0.25">
      <c r="AQ18875" s="1026"/>
      <c r="AR18875" s="1027"/>
    </row>
    <row r="18876" spans="43:44" x14ac:dyDescent="0.25">
      <c r="AQ18876" s="1026"/>
      <c r="AR18876" s="1027"/>
    </row>
    <row r="18877" spans="43:44" x14ac:dyDescent="0.25">
      <c r="AQ18877" s="1026"/>
      <c r="AR18877" s="1027"/>
    </row>
    <row r="18878" spans="43:44" x14ac:dyDescent="0.25">
      <c r="AQ18878" s="1026"/>
      <c r="AR18878" s="1027"/>
    </row>
    <row r="18879" spans="43:44" x14ac:dyDescent="0.25">
      <c r="AQ18879" s="1026"/>
      <c r="AR18879" s="1027"/>
    </row>
    <row r="18880" spans="43:44" x14ac:dyDescent="0.25">
      <c r="AQ18880" s="1026"/>
      <c r="AR18880" s="1027"/>
    </row>
    <row r="18881" spans="43:44" x14ac:dyDescent="0.25">
      <c r="AQ18881" s="1026"/>
      <c r="AR18881" s="1027"/>
    </row>
    <row r="18882" spans="43:44" x14ac:dyDescent="0.25">
      <c r="AQ18882" s="1026"/>
      <c r="AR18882" s="1027"/>
    </row>
    <row r="18883" spans="43:44" x14ac:dyDescent="0.25">
      <c r="AQ18883" s="1026"/>
      <c r="AR18883" s="1027"/>
    </row>
    <row r="18884" spans="43:44" x14ac:dyDescent="0.25">
      <c r="AQ18884" s="1026"/>
      <c r="AR18884" s="1027"/>
    </row>
    <row r="18885" spans="43:44" x14ac:dyDescent="0.25">
      <c r="AQ18885" s="1026"/>
      <c r="AR18885" s="1027"/>
    </row>
    <row r="18886" spans="43:44" x14ac:dyDescent="0.25">
      <c r="AQ18886" s="1026"/>
      <c r="AR18886" s="1027"/>
    </row>
    <row r="18887" spans="43:44" x14ac:dyDescent="0.25">
      <c r="AQ18887" s="1026"/>
      <c r="AR18887" s="1027"/>
    </row>
    <row r="18888" spans="43:44" x14ac:dyDescent="0.25">
      <c r="AQ18888" s="1026"/>
      <c r="AR18888" s="1027"/>
    </row>
    <row r="18889" spans="43:44" x14ac:dyDescent="0.25">
      <c r="AQ18889" s="1026"/>
      <c r="AR18889" s="1027"/>
    </row>
    <row r="18890" spans="43:44" x14ac:dyDescent="0.25">
      <c r="AQ18890" s="1026"/>
      <c r="AR18890" s="1027"/>
    </row>
    <row r="18891" spans="43:44" x14ac:dyDescent="0.25">
      <c r="AQ18891" s="1026"/>
      <c r="AR18891" s="1027"/>
    </row>
    <row r="18892" spans="43:44" x14ac:dyDescent="0.25">
      <c r="AQ18892" s="1026"/>
      <c r="AR18892" s="1027"/>
    </row>
    <row r="18893" spans="43:44" x14ac:dyDescent="0.25">
      <c r="AQ18893" s="1026"/>
      <c r="AR18893" s="1027"/>
    </row>
    <row r="18894" spans="43:44" x14ac:dyDescent="0.25">
      <c r="AQ18894" s="1026"/>
      <c r="AR18894" s="1027"/>
    </row>
    <row r="18895" spans="43:44" x14ac:dyDescent="0.25">
      <c r="AQ18895" s="1026"/>
      <c r="AR18895" s="1027"/>
    </row>
    <row r="18896" spans="43:44" x14ac:dyDescent="0.25">
      <c r="AQ18896" s="1026"/>
      <c r="AR18896" s="1027"/>
    </row>
    <row r="18897" spans="43:44" x14ac:dyDescent="0.25">
      <c r="AQ18897" s="1026"/>
      <c r="AR18897" s="1027"/>
    </row>
    <row r="18898" spans="43:44" x14ac:dyDescent="0.25">
      <c r="AQ18898" s="1026"/>
      <c r="AR18898" s="1027"/>
    </row>
    <row r="18899" spans="43:44" x14ac:dyDescent="0.25">
      <c r="AQ18899" s="1026"/>
      <c r="AR18899" s="1027"/>
    </row>
    <row r="18900" spans="43:44" x14ac:dyDescent="0.25">
      <c r="AQ18900" s="1026"/>
      <c r="AR18900" s="1027"/>
    </row>
    <row r="18901" spans="43:44" x14ac:dyDescent="0.25">
      <c r="AQ18901" s="1026"/>
      <c r="AR18901" s="1027"/>
    </row>
    <row r="18902" spans="43:44" x14ac:dyDescent="0.25">
      <c r="AQ18902" s="1026"/>
      <c r="AR18902" s="1027"/>
    </row>
    <row r="18903" spans="43:44" x14ac:dyDescent="0.25">
      <c r="AQ18903" s="1026"/>
      <c r="AR18903" s="1027"/>
    </row>
    <row r="18904" spans="43:44" x14ac:dyDescent="0.25">
      <c r="AQ18904" s="1026"/>
      <c r="AR18904" s="1027"/>
    </row>
    <row r="18905" spans="43:44" x14ac:dyDescent="0.25">
      <c r="AQ18905" s="1026"/>
      <c r="AR18905" s="1027"/>
    </row>
    <row r="18906" spans="43:44" x14ac:dyDescent="0.25">
      <c r="AQ18906" s="1026"/>
      <c r="AR18906" s="1027"/>
    </row>
    <row r="18907" spans="43:44" x14ac:dyDescent="0.25">
      <c r="AQ18907" s="1026"/>
      <c r="AR18907" s="1027"/>
    </row>
    <row r="18908" spans="43:44" x14ac:dyDescent="0.25">
      <c r="AQ18908" s="1026"/>
      <c r="AR18908" s="1027"/>
    </row>
    <row r="18909" spans="43:44" x14ac:dyDescent="0.25">
      <c r="AQ18909" s="1026"/>
      <c r="AR18909" s="1027"/>
    </row>
    <row r="18910" spans="43:44" x14ac:dyDescent="0.25">
      <c r="AQ18910" s="1026"/>
      <c r="AR18910" s="1027"/>
    </row>
    <row r="18911" spans="43:44" x14ac:dyDescent="0.25">
      <c r="AQ18911" s="1026"/>
      <c r="AR18911" s="1027"/>
    </row>
    <row r="18912" spans="43:44" x14ac:dyDescent="0.25">
      <c r="AQ18912" s="1026"/>
      <c r="AR18912" s="1027"/>
    </row>
    <row r="18913" spans="43:44" x14ac:dyDescent="0.25">
      <c r="AQ18913" s="1026"/>
      <c r="AR18913" s="1027"/>
    </row>
    <row r="18914" spans="43:44" x14ac:dyDescent="0.25">
      <c r="AQ18914" s="1026"/>
      <c r="AR18914" s="1027"/>
    </row>
    <row r="18915" spans="43:44" x14ac:dyDescent="0.25">
      <c r="AQ18915" s="1026"/>
      <c r="AR18915" s="1027"/>
    </row>
    <row r="18916" spans="43:44" x14ac:dyDescent="0.25">
      <c r="AQ18916" s="1026"/>
      <c r="AR18916" s="1027"/>
    </row>
    <row r="18917" spans="43:44" x14ac:dyDescent="0.25">
      <c r="AQ18917" s="1026"/>
      <c r="AR18917" s="1027"/>
    </row>
    <row r="18918" spans="43:44" x14ac:dyDescent="0.25">
      <c r="AQ18918" s="1026"/>
      <c r="AR18918" s="1027"/>
    </row>
    <row r="18919" spans="43:44" x14ac:dyDescent="0.25">
      <c r="AQ18919" s="1026"/>
      <c r="AR18919" s="1027"/>
    </row>
    <row r="18920" spans="43:44" x14ac:dyDescent="0.25">
      <c r="AQ18920" s="1026"/>
      <c r="AR18920" s="1027"/>
    </row>
    <row r="18921" spans="43:44" x14ac:dyDescent="0.25">
      <c r="AQ18921" s="1026"/>
      <c r="AR18921" s="1027"/>
    </row>
    <row r="18922" spans="43:44" x14ac:dyDescent="0.25">
      <c r="AQ18922" s="1026"/>
      <c r="AR18922" s="1027"/>
    </row>
    <row r="18923" spans="43:44" x14ac:dyDescent="0.25">
      <c r="AQ18923" s="1026"/>
      <c r="AR18923" s="1027"/>
    </row>
    <row r="18924" spans="43:44" x14ac:dyDescent="0.25">
      <c r="AQ18924" s="1026"/>
      <c r="AR18924" s="1027"/>
    </row>
    <row r="18925" spans="43:44" x14ac:dyDescent="0.25">
      <c r="AQ18925" s="1026"/>
      <c r="AR18925" s="1027"/>
    </row>
    <row r="18926" spans="43:44" x14ac:dyDescent="0.25">
      <c r="AQ18926" s="1026"/>
      <c r="AR18926" s="1027"/>
    </row>
    <row r="18927" spans="43:44" x14ac:dyDescent="0.25">
      <c r="AQ18927" s="1026"/>
      <c r="AR18927" s="1027"/>
    </row>
    <row r="18928" spans="43:44" x14ac:dyDescent="0.25">
      <c r="AQ18928" s="1026"/>
      <c r="AR18928" s="1027"/>
    </row>
    <row r="18929" spans="43:44" x14ac:dyDescent="0.25">
      <c r="AQ18929" s="1026"/>
      <c r="AR18929" s="1027"/>
    </row>
    <row r="18930" spans="43:44" x14ac:dyDescent="0.25">
      <c r="AQ18930" s="1026"/>
      <c r="AR18930" s="1027"/>
    </row>
    <row r="18931" spans="43:44" x14ac:dyDescent="0.25">
      <c r="AQ18931" s="1026"/>
      <c r="AR18931" s="1027"/>
    </row>
    <row r="18932" spans="43:44" x14ac:dyDescent="0.25">
      <c r="AQ18932" s="1026"/>
      <c r="AR18932" s="1027"/>
    </row>
    <row r="18933" spans="43:44" x14ac:dyDescent="0.25">
      <c r="AQ18933" s="1026"/>
      <c r="AR18933" s="1027"/>
    </row>
    <row r="18934" spans="43:44" x14ac:dyDescent="0.25">
      <c r="AQ18934" s="1026"/>
      <c r="AR18934" s="1027"/>
    </row>
    <row r="18935" spans="43:44" x14ac:dyDescent="0.25">
      <c r="AQ18935" s="1026"/>
      <c r="AR18935" s="1027"/>
    </row>
    <row r="18936" spans="43:44" x14ac:dyDescent="0.25">
      <c r="AQ18936" s="1026"/>
      <c r="AR18936" s="1027"/>
    </row>
    <row r="18937" spans="43:44" x14ac:dyDescent="0.25">
      <c r="AQ18937" s="1026"/>
      <c r="AR18937" s="1027"/>
    </row>
    <row r="18938" spans="43:44" x14ac:dyDescent="0.25">
      <c r="AQ18938" s="1026"/>
      <c r="AR18938" s="1027"/>
    </row>
    <row r="18939" spans="43:44" x14ac:dyDescent="0.25">
      <c r="AQ18939" s="1026"/>
      <c r="AR18939" s="1027"/>
    </row>
    <row r="18940" spans="43:44" x14ac:dyDescent="0.25">
      <c r="AQ18940" s="1026"/>
      <c r="AR18940" s="1027"/>
    </row>
    <row r="18941" spans="43:44" x14ac:dyDescent="0.25">
      <c r="AQ18941" s="1026"/>
      <c r="AR18941" s="1027"/>
    </row>
    <row r="18942" spans="43:44" x14ac:dyDescent="0.25">
      <c r="AQ18942" s="1026"/>
      <c r="AR18942" s="1027"/>
    </row>
    <row r="18943" spans="43:44" x14ac:dyDescent="0.25">
      <c r="AQ18943" s="1026"/>
      <c r="AR18943" s="1027"/>
    </row>
    <row r="18944" spans="43:44" x14ac:dyDescent="0.25">
      <c r="AQ18944" s="1026"/>
      <c r="AR18944" s="1027"/>
    </row>
    <row r="18945" spans="43:44" x14ac:dyDescent="0.25">
      <c r="AQ18945" s="1026"/>
      <c r="AR18945" s="1027"/>
    </row>
    <row r="18946" spans="43:44" x14ac:dyDescent="0.25">
      <c r="AQ18946" s="1026"/>
      <c r="AR18946" s="1027"/>
    </row>
    <row r="18947" spans="43:44" x14ac:dyDescent="0.25">
      <c r="AQ18947" s="1026"/>
      <c r="AR18947" s="1027"/>
    </row>
    <row r="18948" spans="43:44" x14ac:dyDescent="0.25">
      <c r="AQ18948" s="1026"/>
      <c r="AR18948" s="1027"/>
    </row>
    <row r="18949" spans="43:44" x14ac:dyDescent="0.25">
      <c r="AQ18949" s="1026"/>
      <c r="AR18949" s="1027"/>
    </row>
    <row r="18950" spans="43:44" x14ac:dyDescent="0.25">
      <c r="AQ18950" s="1026"/>
      <c r="AR18950" s="1027"/>
    </row>
    <row r="18951" spans="43:44" x14ac:dyDescent="0.25">
      <c r="AQ18951" s="1026"/>
      <c r="AR18951" s="1027"/>
    </row>
    <row r="18952" spans="43:44" x14ac:dyDescent="0.25">
      <c r="AQ18952" s="1026"/>
      <c r="AR18952" s="1027"/>
    </row>
    <row r="18953" spans="43:44" x14ac:dyDescent="0.25">
      <c r="AQ18953" s="1026"/>
      <c r="AR18953" s="1027"/>
    </row>
    <row r="18954" spans="43:44" x14ac:dyDescent="0.25">
      <c r="AQ18954" s="1026"/>
      <c r="AR18954" s="1027"/>
    </row>
    <row r="18955" spans="43:44" x14ac:dyDescent="0.25">
      <c r="AQ18955" s="1026"/>
      <c r="AR18955" s="1027"/>
    </row>
    <row r="18956" spans="43:44" x14ac:dyDescent="0.25">
      <c r="AQ18956" s="1026"/>
      <c r="AR18956" s="1027"/>
    </row>
    <row r="18957" spans="43:44" x14ac:dyDescent="0.25">
      <c r="AQ18957" s="1026"/>
      <c r="AR18957" s="1027"/>
    </row>
    <row r="18958" spans="43:44" x14ac:dyDescent="0.25">
      <c r="AQ18958" s="1026"/>
      <c r="AR18958" s="1027"/>
    </row>
    <row r="18959" spans="43:44" x14ac:dyDescent="0.25">
      <c r="AQ18959" s="1026"/>
      <c r="AR18959" s="1027"/>
    </row>
    <row r="18960" spans="43:44" x14ac:dyDescent="0.25">
      <c r="AQ18960" s="1026"/>
      <c r="AR18960" s="1027"/>
    </row>
    <row r="18961" spans="43:44" x14ac:dyDescent="0.25">
      <c r="AQ18961" s="1026"/>
      <c r="AR18961" s="1027"/>
    </row>
    <row r="18962" spans="43:44" x14ac:dyDescent="0.25">
      <c r="AQ18962" s="1026"/>
      <c r="AR18962" s="1027"/>
    </row>
    <row r="18963" spans="43:44" x14ac:dyDescent="0.25">
      <c r="AQ18963" s="1026"/>
      <c r="AR18963" s="1027"/>
    </row>
    <row r="18964" spans="43:44" x14ac:dyDescent="0.25">
      <c r="AQ18964" s="1026"/>
      <c r="AR18964" s="1027"/>
    </row>
    <row r="18965" spans="43:44" x14ac:dyDescent="0.25">
      <c r="AQ18965" s="1026"/>
      <c r="AR18965" s="1027"/>
    </row>
    <row r="18966" spans="43:44" x14ac:dyDescent="0.25">
      <c r="AQ18966" s="1026"/>
      <c r="AR18966" s="1027"/>
    </row>
    <row r="18967" spans="43:44" x14ac:dyDescent="0.25">
      <c r="AQ18967" s="1026"/>
      <c r="AR18967" s="1027"/>
    </row>
    <row r="18968" spans="43:44" x14ac:dyDescent="0.25">
      <c r="AQ18968" s="1026"/>
      <c r="AR18968" s="1027"/>
    </row>
    <row r="18969" spans="43:44" x14ac:dyDescent="0.25">
      <c r="AQ18969" s="1026"/>
      <c r="AR18969" s="1027"/>
    </row>
    <row r="18970" spans="43:44" x14ac:dyDescent="0.25">
      <c r="AQ18970" s="1026"/>
      <c r="AR18970" s="1027"/>
    </row>
    <row r="18971" spans="43:44" x14ac:dyDescent="0.25">
      <c r="AQ18971" s="1026"/>
      <c r="AR18971" s="1027"/>
    </row>
    <row r="18972" spans="43:44" x14ac:dyDescent="0.25">
      <c r="AQ18972" s="1026"/>
      <c r="AR18972" s="1027"/>
    </row>
    <row r="18973" spans="43:44" x14ac:dyDescent="0.25">
      <c r="AQ18973" s="1026"/>
      <c r="AR18973" s="1027"/>
    </row>
    <row r="18974" spans="43:44" x14ac:dyDescent="0.25">
      <c r="AQ18974" s="1026"/>
      <c r="AR18974" s="1027"/>
    </row>
    <row r="18975" spans="43:44" x14ac:dyDescent="0.25">
      <c r="AQ18975" s="1026"/>
      <c r="AR18975" s="1027"/>
    </row>
    <row r="18976" spans="43:44" x14ac:dyDescent="0.25">
      <c r="AQ18976" s="1026"/>
      <c r="AR18976" s="1027"/>
    </row>
    <row r="18977" spans="43:44" x14ac:dyDescent="0.25">
      <c r="AQ18977" s="1026"/>
      <c r="AR18977" s="1027"/>
    </row>
    <row r="18978" spans="43:44" x14ac:dyDescent="0.25">
      <c r="AQ18978" s="1026"/>
      <c r="AR18978" s="1027"/>
    </row>
    <row r="18979" spans="43:44" x14ac:dyDescent="0.25">
      <c r="AQ18979" s="1026"/>
      <c r="AR18979" s="1027"/>
    </row>
    <row r="18980" spans="43:44" x14ac:dyDescent="0.25">
      <c r="AQ18980" s="1026"/>
      <c r="AR18980" s="1027"/>
    </row>
    <row r="18981" spans="43:44" x14ac:dyDescent="0.25">
      <c r="AQ18981" s="1026"/>
      <c r="AR18981" s="1027"/>
    </row>
    <row r="18982" spans="43:44" x14ac:dyDescent="0.25">
      <c r="AQ18982" s="1026"/>
      <c r="AR18982" s="1027"/>
    </row>
    <row r="18983" spans="43:44" x14ac:dyDescent="0.25">
      <c r="AQ18983" s="1026"/>
      <c r="AR18983" s="1027"/>
    </row>
    <row r="18984" spans="43:44" x14ac:dyDescent="0.25">
      <c r="AQ18984" s="1026"/>
      <c r="AR18984" s="1027"/>
    </row>
    <row r="18985" spans="43:44" x14ac:dyDescent="0.25">
      <c r="AQ18985" s="1026"/>
      <c r="AR18985" s="1027"/>
    </row>
    <row r="18986" spans="43:44" x14ac:dyDescent="0.25">
      <c r="AQ18986" s="1026"/>
      <c r="AR18986" s="1027"/>
    </row>
    <row r="18987" spans="43:44" x14ac:dyDescent="0.25">
      <c r="AQ18987" s="1026"/>
      <c r="AR18987" s="1027"/>
    </row>
    <row r="18988" spans="43:44" x14ac:dyDescent="0.25">
      <c r="AQ18988" s="1026"/>
      <c r="AR18988" s="1027"/>
    </row>
    <row r="18989" spans="43:44" x14ac:dyDescent="0.25">
      <c r="AQ18989" s="1026"/>
      <c r="AR18989" s="1027"/>
    </row>
    <row r="18990" spans="43:44" x14ac:dyDescent="0.25">
      <c r="AQ18990" s="1026"/>
      <c r="AR18990" s="1027"/>
    </row>
    <row r="18991" spans="43:44" x14ac:dyDescent="0.25">
      <c r="AQ18991" s="1026"/>
      <c r="AR18991" s="1027"/>
    </row>
    <row r="18992" spans="43:44" x14ac:dyDescent="0.25">
      <c r="AQ18992" s="1026"/>
      <c r="AR18992" s="1027"/>
    </row>
    <row r="18993" spans="43:44" x14ac:dyDescent="0.25">
      <c r="AQ18993" s="1026"/>
      <c r="AR18993" s="1027"/>
    </row>
    <row r="18994" spans="43:44" x14ac:dyDescent="0.25">
      <c r="AQ18994" s="1026"/>
      <c r="AR18994" s="1027"/>
    </row>
    <row r="18995" spans="43:44" x14ac:dyDescent="0.25">
      <c r="AQ18995" s="1026"/>
      <c r="AR18995" s="1027"/>
    </row>
    <row r="18996" spans="43:44" x14ac:dyDescent="0.25">
      <c r="AQ18996" s="1026"/>
      <c r="AR18996" s="1027"/>
    </row>
    <row r="18997" spans="43:44" x14ac:dyDescent="0.25">
      <c r="AQ18997" s="1026"/>
      <c r="AR18997" s="1027"/>
    </row>
    <row r="18998" spans="43:44" x14ac:dyDescent="0.25">
      <c r="AQ18998" s="1026"/>
      <c r="AR18998" s="1027"/>
    </row>
    <row r="18999" spans="43:44" x14ac:dyDescent="0.25">
      <c r="AQ18999" s="1026"/>
      <c r="AR18999" s="1027"/>
    </row>
    <row r="19000" spans="43:44" x14ac:dyDescent="0.25">
      <c r="AQ19000" s="1026"/>
      <c r="AR19000" s="1027"/>
    </row>
    <row r="19001" spans="43:44" x14ac:dyDescent="0.25">
      <c r="AQ19001" s="1026"/>
      <c r="AR19001" s="1027"/>
    </row>
    <row r="19002" spans="43:44" x14ac:dyDescent="0.25">
      <c r="AQ19002" s="1026"/>
      <c r="AR19002" s="1027"/>
    </row>
    <row r="19003" spans="43:44" x14ac:dyDescent="0.25">
      <c r="AQ19003" s="1026"/>
      <c r="AR19003" s="1027"/>
    </row>
    <row r="19004" spans="43:44" x14ac:dyDescent="0.25">
      <c r="AQ19004" s="1026"/>
      <c r="AR19004" s="1027"/>
    </row>
    <row r="19005" spans="43:44" x14ac:dyDescent="0.25">
      <c r="AQ19005" s="1026"/>
      <c r="AR19005" s="1027"/>
    </row>
    <row r="19006" spans="43:44" x14ac:dyDescent="0.25">
      <c r="AQ19006" s="1026"/>
      <c r="AR19006" s="1027"/>
    </row>
    <row r="19007" spans="43:44" x14ac:dyDescent="0.25">
      <c r="AQ19007" s="1026"/>
      <c r="AR19007" s="1027"/>
    </row>
    <row r="19008" spans="43:44" x14ac:dyDescent="0.25">
      <c r="AQ19008" s="1026"/>
      <c r="AR19008" s="1027"/>
    </row>
    <row r="19009" spans="43:44" x14ac:dyDescent="0.25">
      <c r="AQ19009" s="1026"/>
      <c r="AR19009" s="1027"/>
    </row>
    <row r="19010" spans="43:44" x14ac:dyDescent="0.25">
      <c r="AQ19010" s="1026"/>
      <c r="AR19010" s="1027"/>
    </row>
    <row r="19011" spans="43:44" x14ac:dyDescent="0.25">
      <c r="AQ19011" s="1026"/>
      <c r="AR19011" s="1027"/>
    </row>
    <row r="19012" spans="43:44" x14ac:dyDescent="0.25">
      <c r="AQ19012" s="1026"/>
      <c r="AR19012" s="1027"/>
    </row>
    <row r="19013" spans="43:44" x14ac:dyDescent="0.25">
      <c r="AQ19013" s="1026"/>
      <c r="AR19013" s="1027"/>
    </row>
    <row r="19014" spans="43:44" x14ac:dyDescent="0.25">
      <c r="AQ19014" s="1026"/>
      <c r="AR19014" s="1027"/>
    </row>
    <row r="19015" spans="43:44" x14ac:dyDescent="0.25">
      <c r="AQ19015" s="1026"/>
      <c r="AR19015" s="1027"/>
    </row>
    <row r="19016" spans="43:44" x14ac:dyDescent="0.25">
      <c r="AQ19016" s="1026"/>
      <c r="AR19016" s="1027"/>
    </row>
    <row r="19017" spans="43:44" x14ac:dyDescent="0.25">
      <c r="AQ19017" s="1026"/>
      <c r="AR19017" s="1027"/>
    </row>
    <row r="19018" spans="43:44" x14ac:dyDescent="0.25">
      <c r="AQ19018" s="1026"/>
      <c r="AR19018" s="1027"/>
    </row>
    <row r="19019" spans="43:44" x14ac:dyDescent="0.25">
      <c r="AQ19019" s="1026"/>
      <c r="AR19019" s="1027"/>
    </row>
    <row r="19020" spans="43:44" x14ac:dyDescent="0.25">
      <c r="AQ19020" s="1026"/>
      <c r="AR19020" s="1027"/>
    </row>
    <row r="19021" spans="43:44" x14ac:dyDescent="0.25">
      <c r="AQ19021" s="1026"/>
      <c r="AR19021" s="1027"/>
    </row>
    <row r="19022" spans="43:44" x14ac:dyDescent="0.25">
      <c r="AQ19022" s="1026"/>
      <c r="AR19022" s="1027"/>
    </row>
    <row r="19023" spans="43:44" x14ac:dyDescent="0.25">
      <c r="AQ19023" s="1026"/>
      <c r="AR19023" s="1027"/>
    </row>
    <row r="19024" spans="43:44" x14ac:dyDescent="0.25">
      <c r="AQ19024" s="1026"/>
      <c r="AR19024" s="1027"/>
    </row>
    <row r="19025" spans="43:44" x14ac:dyDescent="0.25">
      <c r="AQ19025" s="1026"/>
      <c r="AR19025" s="1027"/>
    </row>
    <row r="19026" spans="43:44" x14ac:dyDescent="0.25">
      <c r="AQ19026" s="1026"/>
      <c r="AR19026" s="1027"/>
    </row>
    <row r="19027" spans="43:44" x14ac:dyDescent="0.25">
      <c r="AQ19027" s="1026"/>
      <c r="AR19027" s="1027"/>
    </row>
    <row r="19028" spans="43:44" x14ac:dyDescent="0.25">
      <c r="AQ19028" s="1026"/>
      <c r="AR19028" s="1027"/>
    </row>
    <row r="19029" spans="43:44" x14ac:dyDescent="0.25">
      <c r="AQ19029" s="1026"/>
      <c r="AR19029" s="1027"/>
    </row>
    <row r="19030" spans="43:44" x14ac:dyDescent="0.25">
      <c r="AQ19030" s="1026"/>
      <c r="AR19030" s="1027"/>
    </row>
    <row r="19031" spans="43:44" x14ac:dyDescent="0.25">
      <c r="AQ19031" s="1026"/>
      <c r="AR19031" s="1027"/>
    </row>
    <row r="19032" spans="43:44" x14ac:dyDescent="0.25">
      <c r="AQ19032" s="1026"/>
      <c r="AR19032" s="1027"/>
    </row>
    <row r="19033" spans="43:44" x14ac:dyDescent="0.25">
      <c r="AQ19033" s="1026"/>
      <c r="AR19033" s="1027"/>
    </row>
    <row r="19034" spans="43:44" x14ac:dyDescent="0.25">
      <c r="AQ19034" s="1026"/>
      <c r="AR19034" s="1027"/>
    </row>
    <row r="19035" spans="43:44" x14ac:dyDescent="0.25">
      <c r="AQ19035" s="1026"/>
      <c r="AR19035" s="1027"/>
    </row>
    <row r="19036" spans="43:44" x14ac:dyDescent="0.25">
      <c r="AQ19036" s="1026"/>
      <c r="AR19036" s="1027"/>
    </row>
    <row r="19037" spans="43:44" x14ac:dyDescent="0.25">
      <c r="AQ19037" s="1026"/>
      <c r="AR19037" s="1027"/>
    </row>
    <row r="19038" spans="43:44" x14ac:dyDescent="0.25">
      <c r="AQ19038" s="1026"/>
      <c r="AR19038" s="1027"/>
    </row>
    <row r="19039" spans="43:44" x14ac:dyDescent="0.25">
      <c r="AQ19039" s="1026"/>
      <c r="AR19039" s="1027"/>
    </row>
    <row r="19040" spans="43:44" x14ac:dyDescent="0.25">
      <c r="AQ19040" s="1026"/>
      <c r="AR19040" s="1027"/>
    </row>
    <row r="19041" spans="43:44" x14ac:dyDescent="0.25">
      <c r="AQ19041" s="1026"/>
      <c r="AR19041" s="1027"/>
    </row>
    <row r="19042" spans="43:44" x14ac:dyDescent="0.25">
      <c r="AQ19042" s="1026"/>
      <c r="AR19042" s="1027"/>
    </row>
    <row r="19043" spans="43:44" x14ac:dyDescent="0.25">
      <c r="AQ19043" s="1026"/>
      <c r="AR19043" s="1027"/>
    </row>
    <row r="19044" spans="43:44" x14ac:dyDescent="0.25">
      <c r="AQ19044" s="1026"/>
      <c r="AR19044" s="1027"/>
    </row>
    <row r="19045" spans="43:44" x14ac:dyDescent="0.25">
      <c r="AQ19045" s="1026"/>
      <c r="AR19045" s="1027"/>
    </row>
    <row r="19046" spans="43:44" x14ac:dyDescent="0.25">
      <c r="AQ19046" s="1026"/>
      <c r="AR19046" s="1027"/>
    </row>
    <row r="19047" spans="43:44" x14ac:dyDescent="0.25">
      <c r="AQ19047" s="1026"/>
      <c r="AR19047" s="1027"/>
    </row>
    <row r="19048" spans="43:44" x14ac:dyDescent="0.25">
      <c r="AQ19048" s="1026"/>
      <c r="AR19048" s="1027"/>
    </row>
    <row r="19049" spans="43:44" x14ac:dyDescent="0.25">
      <c r="AQ19049" s="1026"/>
      <c r="AR19049" s="1027"/>
    </row>
    <row r="19050" spans="43:44" x14ac:dyDescent="0.25">
      <c r="AQ19050" s="1026"/>
      <c r="AR19050" s="1027"/>
    </row>
    <row r="19051" spans="43:44" x14ac:dyDescent="0.25">
      <c r="AQ19051" s="1026"/>
      <c r="AR19051" s="1027"/>
    </row>
    <row r="19052" spans="43:44" x14ac:dyDescent="0.25">
      <c r="AQ19052" s="1026"/>
      <c r="AR19052" s="1027"/>
    </row>
    <row r="19053" spans="43:44" x14ac:dyDescent="0.25">
      <c r="AQ19053" s="1026"/>
      <c r="AR19053" s="1027"/>
    </row>
    <row r="19054" spans="43:44" x14ac:dyDescent="0.25">
      <c r="AQ19054" s="1026"/>
      <c r="AR19054" s="1027"/>
    </row>
    <row r="19055" spans="43:44" x14ac:dyDescent="0.25">
      <c r="AQ19055" s="1026"/>
      <c r="AR19055" s="1027"/>
    </row>
    <row r="19056" spans="43:44" x14ac:dyDescent="0.25">
      <c r="AQ19056" s="1026"/>
      <c r="AR19056" s="1027"/>
    </row>
    <row r="19057" spans="43:44" x14ac:dyDescent="0.25">
      <c r="AQ19057" s="1026"/>
      <c r="AR19057" s="1027"/>
    </row>
    <row r="19058" spans="43:44" x14ac:dyDescent="0.25">
      <c r="AQ19058" s="1026"/>
      <c r="AR19058" s="1027"/>
    </row>
    <row r="19059" spans="43:44" x14ac:dyDescent="0.25">
      <c r="AQ19059" s="1026"/>
      <c r="AR19059" s="1027"/>
    </row>
    <row r="19060" spans="43:44" x14ac:dyDescent="0.25">
      <c r="AQ19060" s="1026"/>
      <c r="AR19060" s="1027"/>
    </row>
    <row r="19061" spans="43:44" x14ac:dyDescent="0.25">
      <c r="AQ19061" s="1026"/>
      <c r="AR19061" s="1027"/>
    </row>
    <row r="19062" spans="43:44" x14ac:dyDescent="0.25">
      <c r="AQ19062" s="1026"/>
      <c r="AR19062" s="1027"/>
    </row>
    <row r="19063" spans="43:44" x14ac:dyDescent="0.25">
      <c r="AQ19063" s="1026"/>
      <c r="AR19063" s="1027"/>
    </row>
    <row r="19064" spans="43:44" x14ac:dyDescent="0.25">
      <c r="AQ19064" s="1026"/>
      <c r="AR19064" s="1027"/>
    </row>
    <row r="19065" spans="43:44" x14ac:dyDescent="0.25">
      <c r="AQ19065" s="1026"/>
      <c r="AR19065" s="1027"/>
    </row>
    <row r="19066" spans="43:44" x14ac:dyDescent="0.25">
      <c r="AQ19066" s="1026"/>
      <c r="AR19066" s="1027"/>
    </row>
    <row r="19067" spans="43:44" x14ac:dyDescent="0.25">
      <c r="AQ19067" s="1026"/>
      <c r="AR19067" s="1027"/>
    </row>
    <row r="19068" spans="43:44" x14ac:dyDescent="0.25">
      <c r="AQ19068" s="1026"/>
      <c r="AR19068" s="1027"/>
    </row>
    <row r="19069" spans="43:44" x14ac:dyDescent="0.25">
      <c r="AQ19069" s="1026"/>
      <c r="AR19069" s="1027"/>
    </row>
    <row r="19070" spans="43:44" x14ac:dyDescent="0.25">
      <c r="AQ19070" s="1026"/>
      <c r="AR19070" s="1027"/>
    </row>
    <row r="19071" spans="43:44" x14ac:dyDescent="0.25">
      <c r="AQ19071" s="1026"/>
      <c r="AR19071" s="1027"/>
    </row>
    <row r="19072" spans="43:44" x14ac:dyDescent="0.25">
      <c r="AQ19072" s="1026"/>
      <c r="AR19072" s="1027"/>
    </row>
    <row r="19073" spans="43:44" x14ac:dyDescent="0.25">
      <c r="AQ19073" s="1026"/>
      <c r="AR19073" s="1027"/>
    </row>
    <row r="19074" spans="43:44" x14ac:dyDescent="0.25">
      <c r="AQ19074" s="1026"/>
      <c r="AR19074" s="1027"/>
    </row>
    <row r="19075" spans="43:44" x14ac:dyDescent="0.25">
      <c r="AQ19075" s="1026"/>
      <c r="AR19075" s="1027"/>
    </row>
    <row r="19076" spans="43:44" x14ac:dyDescent="0.25">
      <c r="AQ19076" s="1026"/>
      <c r="AR19076" s="1027"/>
    </row>
    <row r="19077" spans="43:44" x14ac:dyDescent="0.25">
      <c r="AQ19077" s="1026"/>
      <c r="AR19077" s="1027"/>
    </row>
    <row r="19078" spans="43:44" x14ac:dyDescent="0.25">
      <c r="AQ19078" s="1026"/>
      <c r="AR19078" s="1027"/>
    </row>
    <row r="19079" spans="43:44" x14ac:dyDescent="0.25">
      <c r="AQ19079" s="1026"/>
      <c r="AR19079" s="1027"/>
    </row>
    <row r="19080" spans="43:44" x14ac:dyDescent="0.25">
      <c r="AQ19080" s="1026"/>
      <c r="AR19080" s="1027"/>
    </row>
    <row r="19081" spans="43:44" x14ac:dyDescent="0.25">
      <c r="AQ19081" s="1026"/>
      <c r="AR19081" s="1027"/>
    </row>
    <row r="19082" spans="43:44" x14ac:dyDescent="0.25">
      <c r="AQ19082" s="1026"/>
      <c r="AR19082" s="1027"/>
    </row>
    <row r="19083" spans="43:44" x14ac:dyDescent="0.25">
      <c r="AQ19083" s="1026"/>
      <c r="AR19083" s="1027"/>
    </row>
    <row r="19084" spans="43:44" x14ac:dyDescent="0.25">
      <c r="AQ19084" s="1026"/>
      <c r="AR19084" s="1027"/>
    </row>
    <row r="19085" spans="43:44" x14ac:dyDescent="0.25">
      <c r="AQ19085" s="1026"/>
      <c r="AR19085" s="1027"/>
    </row>
    <row r="19086" spans="43:44" x14ac:dyDescent="0.25">
      <c r="AQ19086" s="1026"/>
      <c r="AR19086" s="1027"/>
    </row>
    <row r="19087" spans="43:44" x14ac:dyDescent="0.25">
      <c r="AQ19087" s="1026"/>
      <c r="AR19087" s="1027"/>
    </row>
    <row r="19088" spans="43:44" x14ac:dyDescent="0.25">
      <c r="AQ19088" s="1026"/>
      <c r="AR19088" s="1027"/>
    </row>
    <row r="19089" spans="43:44" x14ac:dyDescent="0.25">
      <c r="AQ19089" s="1026"/>
      <c r="AR19089" s="1027"/>
    </row>
    <row r="19090" spans="43:44" x14ac:dyDescent="0.25">
      <c r="AQ19090" s="1026"/>
      <c r="AR19090" s="1027"/>
    </row>
    <row r="19091" spans="43:44" x14ac:dyDescent="0.25">
      <c r="AQ19091" s="1026"/>
      <c r="AR19091" s="1027"/>
    </row>
    <row r="19092" spans="43:44" x14ac:dyDescent="0.25">
      <c r="AQ19092" s="1026"/>
      <c r="AR19092" s="1027"/>
    </row>
    <row r="19093" spans="43:44" x14ac:dyDescent="0.25">
      <c r="AQ19093" s="1026"/>
      <c r="AR19093" s="1027"/>
    </row>
    <row r="19094" spans="43:44" x14ac:dyDescent="0.25">
      <c r="AQ19094" s="1026"/>
      <c r="AR19094" s="1027"/>
    </row>
    <row r="19095" spans="43:44" x14ac:dyDescent="0.25">
      <c r="AQ19095" s="1026"/>
      <c r="AR19095" s="1027"/>
    </row>
    <row r="19096" spans="43:44" x14ac:dyDescent="0.25">
      <c r="AQ19096" s="1026"/>
      <c r="AR19096" s="1027"/>
    </row>
    <row r="19097" spans="43:44" x14ac:dyDescent="0.25">
      <c r="AQ19097" s="1026"/>
      <c r="AR19097" s="1027"/>
    </row>
    <row r="19098" spans="43:44" x14ac:dyDescent="0.25">
      <c r="AQ19098" s="1026"/>
      <c r="AR19098" s="1027"/>
    </row>
    <row r="19099" spans="43:44" x14ac:dyDescent="0.25">
      <c r="AQ19099" s="1026"/>
      <c r="AR19099" s="1027"/>
    </row>
    <row r="19100" spans="43:44" x14ac:dyDescent="0.25">
      <c r="AQ19100" s="1026"/>
      <c r="AR19100" s="1027"/>
    </row>
    <row r="19101" spans="43:44" x14ac:dyDescent="0.25">
      <c r="AQ19101" s="1026"/>
      <c r="AR19101" s="1027"/>
    </row>
    <row r="19102" spans="43:44" x14ac:dyDescent="0.25">
      <c r="AQ19102" s="1026"/>
      <c r="AR19102" s="1027"/>
    </row>
    <row r="19103" spans="43:44" x14ac:dyDescent="0.25">
      <c r="AQ19103" s="1026"/>
      <c r="AR19103" s="1027"/>
    </row>
    <row r="19104" spans="43:44" x14ac:dyDescent="0.25">
      <c r="AQ19104" s="1026"/>
      <c r="AR19104" s="1027"/>
    </row>
    <row r="19105" spans="43:44" x14ac:dyDescent="0.25">
      <c r="AQ19105" s="1026"/>
      <c r="AR19105" s="1027"/>
    </row>
    <row r="19106" spans="43:44" x14ac:dyDescent="0.25">
      <c r="AQ19106" s="1026"/>
      <c r="AR19106" s="1027"/>
    </row>
    <row r="19107" spans="43:44" x14ac:dyDescent="0.25">
      <c r="AQ19107" s="1026"/>
      <c r="AR19107" s="1027"/>
    </row>
    <row r="19108" spans="43:44" x14ac:dyDescent="0.25">
      <c r="AQ19108" s="1026"/>
      <c r="AR19108" s="1027"/>
    </row>
    <row r="19109" spans="43:44" x14ac:dyDescent="0.25">
      <c r="AQ19109" s="1026"/>
      <c r="AR19109" s="1027"/>
    </row>
    <row r="19110" spans="43:44" x14ac:dyDescent="0.25">
      <c r="AQ19110" s="1026"/>
      <c r="AR19110" s="1027"/>
    </row>
    <row r="19111" spans="43:44" x14ac:dyDescent="0.25">
      <c r="AQ19111" s="1026"/>
      <c r="AR19111" s="1027"/>
    </row>
    <row r="19112" spans="43:44" x14ac:dyDescent="0.25">
      <c r="AQ19112" s="1026"/>
      <c r="AR19112" s="1027"/>
    </row>
    <row r="19113" spans="43:44" x14ac:dyDescent="0.25">
      <c r="AQ19113" s="1026"/>
      <c r="AR19113" s="1027"/>
    </row>
    <row r="19114" spans="43:44" x14ac:dyDescent="0.25">
      <c r="AQ19114" s="1026"/>
      <c r="AR19114" s="1027"/>
    </row>
    <row r="19115" spans="43:44" x14ac:dyDescent="0.25">
      <c r="AQ19115" s="1026"/>
      <c r="AR19115" s="1027"/>
    </row>
    <row r="19116" spans="43:44" x14ac:dyDescent="0.25">
      <c r="AQ19116" s="1026"/>
      <c r="AR19116" s="1027"/>
    </row>
    <row r="19117" spans="43:44" x14ac:dyDescent="0.25">
      <c r="AQ19117" s="1026"/>
      <c r="AR19117" s="1027"/>
    </row>
    <row r="19118" spans="43:44" x14ac:dyDescent="0.25">
      <c r="AQ19118" s="1026"/>
      <c r="AR19118" s="1027"/>
    </row>
    <row r="19119" spans="43:44" x14ac:dyDescent="0.25">
      <c r="AQ19119" s="1026"/>
      <c r="AR19119" s="1027"/>
    </row>
    <row r="19120" spans="43:44" x14ac:dyDescent="0.25">
      <c r="AQ19120" s="1026"/>
      <c r="AR19120" s="1027"/>
    </row>
    <row r="19121" spans="43:44" x14ac:dyDescent="0.25">
      <c r="AQ19121" s="1026"/>
      <c r="AR19121" s="1027"/>
    </row>
    <row r="19122" spans="43:44" x14ac:dyDescent="0.25">
      <c r="AQ19122" s="1026"/>
      <c r="AR19122" s="1027"/>
    </row>
    <row r="19123" spans="43:44" x14ac:dyDescent="0.25">
      <c r="AQ19123" s="1026"/>
      <c r="AR19123" s="1027"/>
    </row>
    <row r="19124" spans="43:44" x14ac:dyDescent="0.25">
      <c r="AQ19124" s="1026"/>
      <c r="AR19124" s="1027"/>
    </row>
    <row r="19125" spans="43:44" x14ac:dyDescent="0.25">
      <c r="AQ19125" s="1026"/>
      <c r="AR19125" s="1027"/>
    </row>
    <row r="19126" spans="43:44" x14ac:dyDescent="0.25">
      <c r="AQ19126" s="1026"/>
      <c r="AR19126" s="1027"/>
    </row>
    <row r="19127" spans="43:44" x14ac:dyDescent="0.25">
      <c r="AQ19127" s="1026"/>
      <c r="AR19127" s="1027"/>
    </row>
    <row r="19128" spans="43:44" x14ac:dyDescent="0.25">
      <c r="AQ19128" s="1026"/>
      <c r="AR19128" s="1027"/>
    </row>
    <row r="19129" spans="43:44" x14ac:dyDescent="0.25">
      <c r="AQ19129" s="1026"/>
      <c r="AR19129" s="1027"/>
    </row>
    <row r="19130" spans="43:44" x14ac:dyDescent="0.25">
      <c r="AQ19130" s="1026"/>
      <c r="AR19130" s="1027"/>
    </row>
    <row r="19131" spans="43:44" x14ac:dyDescent="0.25">
      <c r="AQ19131" s="1026"/>
      <c r="AR19131" s="1027"/>
    </row>
    <row r="19132" spans="43:44" x14ac:dyDescent="0.25">
      <c r="AQ19132" s="1026"/>
      <c r="AR19132" s="1027"/>
    </row>
    <row r="19133" spans="43:44" x14ac:dyDescent="0.25">
      <c r="AQ19133" s="1026"/>
      <c r="AR19133" s="1027"/>
    </row>
    <row r="19134" spans="43:44" x14ac:dyDescent="0.25">
      <c r="AQ19134" s="1026"/>
      <c r="AR19134" s="1027"/>
    </row>
    <row r="19135" spans="43:44" x14ac:dyDescent="0.25">
      <c r="AQ19135" s="1026"/>
      <c r="AR19135" s="1027"/>
    </row>
    <row r="19136" spans="43:44" x14ac:dyDescent="0.25">
      <c r="AQ19136" s="1026"/>
      <c r="AR19136" s="1027"/>
    </row>
    <row r="19137" spans="43:44" x14ac:dyDescent="0.25">
      <c r="AQ19137" s="1026"/>
      <c r="AR19137" s="1027"/>
    </row>
    <row r="19138" spans="43:44" x14ac:dyDescent="0.25">
      <c r="AQ19138" s="1026"/>
      <c r="AR19138" s="1027"/>
    </row>
    <row r="19139" spans="43:44" x14ac:dyDescent="0.25">
      <c r="AQ19139" s="1026"/>
      <c r="AR19139" s="1027"/>
    </row>
    <row r="19140" spans="43:44" x14ac:dyDescent="0.25">
      <c r="AQ19140" s="1026"/>
      <c r="AR19140" s="1027"/>
    </row>
    <row r="19141" spans="43:44" x14ac:dyDescent="0.25">
      <c r="AQ19141" s="1026"/>
      <c r="AR19141" s="1027"/>
    </row>
    <row r="19142" spans="43:44" x14ac:dyDescent="0.25">
      <c r="AQ19142" s="1026"/>
      <c r="AR19142" s="1027"/>
    </row>
    <row r="19143" spans="43:44" x14ac:dyDescent="0.25">
      <c r="AQ19143" s="1026"/>
      <c r="AR19143" s="1027"/>
    </row>
    <row r="19144" spans="43:44" x14ac:dyDescent="0.25">
      <c r="AQ19144" s="1026"/>
      <c r="AR19144" s="1027"/>
    </row>
    <row r="19145" spans="43:44" x14ac:dyDescent="0.25">
      <c r="AQ19145" s="1026"/>
      <c r="AR19145" s="1027"/>
    </row>
    <row r="19146" spans="43:44" x14ac:dyDescent="0.25">
      <c r="AQ19146" s="1026"/>
      <c r="AR19146" s="1027"/>
    </row>
    <row r="19147" spans="43:44" x14ac:dyDescent="0.25">
      <c r="AQ19147" s="1026"/>
      <c r="AR19147" s="1027"/>
    </row>
    <row r="19148" spans="43:44" x14ac:dyDescent="0.25">
      <c r="AQ19148" s="1026"/>
      <c r="AR19148" s="1027"/>
    </row>
    <row r="19149" spans="43:44" x14ac:dyDescent="0.25">
      <c r="AQ19149" s="1026"/>
      <c r="AR19149" s="1027"/>
    </row>
    <row r="19150" spans="43:44" x14ac:dyDescent="0.25">
      <c r="AQ19150" s="1026"/>
      <c r="AR19150" s="1027"/>
    </row>
    <row r="19151" spans="43:44" x14ac:dyDescent="0.25">
      <c r="AQ19151" s="1026"/>
      <c r="AR19151" s="1027"/>
    </row>
    <row r="19152" spans="43:44" x14ac:dyDescent="0.25">
      <c r="AQ19152" s="1026"/>
      <c r="AR19152" s="1027"/>
    </row>
    <row r="19153" spans="43:44" x14ac:dyDescent="0.25">
      <c r="AQ19153" s="1026"/>
      <c r="AR19153" s="1027"/>
    </row>
    <row r="19154" spans="43:44" x14ac:dyDescent="0.25">
      <c r="AQ19154" s="1026"/>
      <c r="AR19154" s="1027"/>
    </row>
    <row r="19155" spans="43:44" x14ac:dyDescent="0.25">
      <c r="AQ19155" s="1026"/>
      <c r="AR19155" s="1027"/>
    </row>
    <row r="19156" spans="43:44" x14ac:dyDescent="0.25">
      <c r="AQ19156" s="1026"/>
      <c r="AR19156" s="1027"/>
    </row>
    <row r="19157" spans="43:44" x14ac:dyDescent="0.25">
      <c r="AQ19157" s="1026"/>
      <c r="AR19157" s="1027"/>
    </row>
    <row r="19158" spans="43:44" x14ac:dyDescent="0.25">
      <c r="AQ19158" s="1026"/>
      <c r="AR19158" s="1027"/>
    </row>
    <row r="19159" spans="43:44" x14ac:dyDescent="0.25">
      <c r="AQ19159" s="1026"/>
      <c r="AR19159" s="1027"/>
    </row>
    <row r="19160" spans="43:44" x14ac:dyDescent="0.25">
      <c r="AQ19160" s="1026"/>
      <c r="AR19160" s="1027"/>
    </row>
    <row r="19161" spans="43:44" x14ac:dyDescent="0.25">
      <c r="AQ19161" s="1026"/>
      <c r="AR19161" s="1027"/>
    </row>
    <row r="19162" spans="43:44" x14ac:dyDescent="0.25">
      <c r="AQ19162" s="1026"/>
      <c r="AR19162" s="1027"/>
    </row>
    <row r="19163" spans="43:44" x14ac:dyDescent="0.25">
      <c r="AQ19163" s="1026"/>
      <c r="AR19163" s="1027"/>
    </row>
    <row r="19164" spans="43:44" x14ac:dyDescent="0.25">
      <c r="AQ19164" s="1026"/>
      <c r="AR19164" s="1027"/>
    </row>
    <row r="19165" spans="43:44" x14ac:dyDescent="0.25">
      <c r="AQ19165" s="1026"/>
      <c r="AR19165" s="1027"/>
    </row>
    <row r="19166" spans="43:44" x14ac:dyDescent="0.25">
      <c r="AQ19166" s="1026"/>
      <c r="AR19166" s="1027"/>
    </row>
    <row r="19167" spans="43:44" x14ac:dyDescent="0.25">
      <c r="AQ19167" s="1026"/>
      <c r="AR19167" s="1027"/>
    </row>
    <row r="19168" spans="43:44" x14ac:dyDescent="0.25">
      <c r="AQ19168" s="1026"/>
      <c r="AR19168" s="1027"/>
    </row>
    <row r="19169" spans="43:44" x14ac:dyDescent="0.25">
      <c r="AQ19169" s="1026"/>
      <c r="AR19169" s="1027"/>
    </row>
    <row r="19170" spans="43:44" x14ac:dyDescent="0.25">
      <c r="AQ19170" s="1026"/>
      <c r="AR19170" s="1027"/>
    </row>
    <row r="19171" spans="43:44" x14ac:dyDescent="0.25">
      <c r="AQ19171" s="1026"/>
      <c r="AR19171" s="1027"/>
    </row>
    <row r="19172" spans="43:44" x14ac:dyDescent="0.25">
      <c r="AQ19172" s="1026"/>
      <c r="AR19172" s="1027"/>
    </row>
    <row r="19173" spans="43:44" x14ac:dyDescent="0.25">
      <c r="AQ19173" s="1026"/>
      <c r="AR19173" s="1027"/>
    </row>
    <row r="19174" spans="43:44" x14ac:dyDescent="0.25">
      <c r="AQ19174" s="1026"/>
      <c r="AR19174" s="1027"/>
    </row>
    <row r="19175" spans="43:44" x14ac:dyDescent="0.25">
      <c r="AQ19175" s="1026"/>
      <c r="AR19175" s="1027"/>
    </row>
    <row r="19176" spans="43:44" x14ac:dyDescent="0.25">
      <c r="AQ19176" s="1026"/>
      <c r="AR19176" s="1027"/>
    </row>
    <row r="19177" spans="43:44" x14ac:dyDescent="0.25">
      <c r="AQ19177" s="1026"/>
      <c r="AR19177" s="1027"/>
    </row>
    <row r="19178" spans="43:44" x14ac:dyDescent="0.25">
      <c r="AQ19178" s="1026"/>
      <c r="AR19178" s="1027"/>
    </row>
    <row r="19179" spans="43:44" x14ac:dyDescent="0.25">
      <c r="AQ19179" s="1026"/>
      <c r="AR19179" s="1027"/>
    </row>
    <row r="19180" spans="43:44" x14ac:dyDescent="0.25">
      <c r="AQ19180" s="1026"/>
      <c r="AR19180" s="1027"/>
    </row>
    <row r="19181" spans="43:44" x14ac:dyDescent="0.25">
      <c r="AQ19181" s="1026"/>
      <c r="AR19181" s="1027"/>
    </row>
    <row r="19182" spans="43:44" x14ac:dyDescent="0.25">
      <c r="AQ19182" s="1026"/>
      <c r="AR19182" s="1027"/>
    </row>
    <row r="19183" spans="43:44" x14ac:dyDescent="0.25">
      <c r="AQ19183" s="1026"/>
      <c r="AR19183" s="1027"/>
    </row>
    <row r="19184" spans="43:44" x14ac:dyDescent="0.25">
      <c r="AQ19184" s="1026"/>
      <c r="AR19184" s="1027"/>
    </row>
    <row r="19185" spans="43:44" x14ac:dyDescent="0.25">
      <c r="AQ19185" s="1026"/>
      <c r="AR19185" s="1027"/>
    </row>
    <row r="19186" spans="43:44" x14ac:dyDescent="0.25">
      <c r="AQ19186" s="1026"/>
      <c r="AR19186" s="1027"/>
    </row>
    <row r="19187" spans="43:44" x14ac:dyDescent="0.25">
      <c r="AQ19187" s="1026"/>
      <c r="AR19187" s="1027"/>
    </row>
    <row r="19188" spans="43:44" x14ac:dyDescent="0.25">
      <c r="AQ19188" s="1026"/>
      <c r="AR19188" s="1027"/>
    </row>
    <row r="19189" spans="43:44" x14ac:dyDescent="0.25">
      <c r="AQ19189" s="1026"/>
      <c r="AR19189" s="1027"/>
    </row>
    <row r="19190" spans="43:44" x14ac:dyDescent="0.25">
      <c r="AQ19190" s="1026"/>
      <c r="AR19190" s="1027"/>
    </row>
    <row r="19191" spans="43:44" x14ac:dyDescent="0.25">
      <c r="AQ19191" s="1026"/>
      <c r="AR19191" s="1027"/>
    </row>
    <row r="19192" spans="43:44" x14ac:dyDescent="0.25">
      <c r="AQ19192" s="1026"/>
      <c r="AR19192" s="1027"/>
    </row>
    <row r="19193" spans="43:44" x14ac:dyDescent="0.25">
      <c r="AQ19193" s="1026"/>
      <c r="AR19193" s="1027"/>
    </row>
    <row r="19194" spans="43:44" x14ac:dyDescent="0.25">
      <c r="AQ19194" s="1026"/>
      <c r="AR19194" s="1027"/>
    </row>
    <row r="19195" spans="43:44" x14ac:dyDescent="0.25">
      <c r="AQ19195" s="1026"/>
      <c r="AR19195" s="1027"/>
    </row>
    <row r="19196" spans="43:44" x14ac:dyDescent="0.25">
      <c r="AQ19196" s="1026"/>
      <c r="AR19196" s="1027"/>
    </row>
    <row r="19197" spans="43:44" x14ac:dyDescent="0.25">
      <c r="AQ19197" s="1026"/>
      <c r="AR19197" s="1027"/>
    </row>
    <row r="19198" spans="43:44" x14ac:dyDescent="0.25">
      <c r="AQ19198" s="1026"/>
      <c r="AR19198" s="1027"/>
    </row>
    <row r="19199" spans="43:44" x14ac:dyDescent="0.25">
      <c r="AQ19199" s="1026"/>
      <c r="AR19199" s="1027"/>
    </row>
    <row r="19200" spans="43:44" x14ac:dyDescent="0.25">
      <c r="AQ19200" s="1026"/>
      <c r="AR19200" s="1027"/>
    </row>
    <row r="19201" spans="43:44" x14ac:dyDescent="0.25">
      <c r="AQ19201" s="1026"/>
      <c r="AR19201" s="1027"/>
    </row>
    <row r="19202" spans="43:44" x14ac:dyDescent="0.25">
      <c r="AQ19202" s="1026"/>
      <c r="AR19202" s="1027"/>
    </row>
    <row r="19203" spans="43:44" x14ac:dyDescent="0.25">
      <c r="AQ19203" s="1026"/>
      <c r="AR19203" s="1027"/>
    </row>
    <row r="19204" spans="43:44" x14ac:dyDescent="0.25">
      <c r="AQ19204" s="1026"/>
      <c r="AR19204" s="1027"/>
    </row>
    <row r="19205" spans="43:44" x14ac:dyDescent="0.25">
      <c r="AQ19205" s="1026"/>
      <c r="AR19205" s="1027"/>
    </row>
    <row r="19206" spans="43:44" x14ac:dyDescent="0.25">
      <c r="AQ19206" s="1026"/>
      <c r="AR19206" s="1027"/>
    </row>
    <row r="19207" spans="43:44" x14ac:dyDescent="0.25">
      <c r="AQ19207" s="1026"/>
      <c r="AR19207" s="1027"/>
    </row>
    <row r="19208" spans="43:44" x14ac:dyDescent="0.25">
      <c r="AQ19208" s="1026"/>
      <c r="AR19208" s="1027"/>
    </row>
    <row r="19209" spans="43:44" x14ac:dyDescent="0.25">
      <c r="AQ19209" s="1026"/>
      <c r="AR19209" s="1027"/>
    </row>
    <row r="19210" spans="43:44" x14ac:dyDescent="0.25">
      <c r="AQ19210" s="1026"/>
      <c r="AR19210" s="1027"/>
    </row>
    <row r="19211" spans="43:44" x14ac:dyDescent="0.25">
      <c r="AQ19211" s="1026"/>
      <c r="AR19211" s="1027"/>
    </row>
    <row r="19212" spans="43:44" x14ac:dyDescent="0.25">
      <c r="AQ19212" s="1026"/>
      <c r="AR19212" s="1027"/>
    </row>
    <row r="19213" spans="43:44" x14ac:dyDescent="0.25">
      <c r="AQ19213" s="1026"/>
      <c r="AR19213" s="1027"/>
    </row>
    <row r="19214" spans="43:44" x14ac:dyDescent="0.25">
      <c r="AQ19214" s="1026"/>
      <c r="AR19214" s="1027"/>
    </row>
    <row r="19215" spans="43:44" x14ac:dyDescent="0.25">
      <c r="AQ19215" s="1026"/>
      <c r="AR19215" s="1027"/>
    </row>
    <row r="19216" spans="43:44" x14ac:dyDescent="0.25">
      <c r="AQ19216" s="1026"/>
      <c r="AR19216" s="1027"/>
    </row>
    <row r="19217" spans="43:44" x14ac:dyDescent="0.25">
      <c r="AQ19217" s="1026"/>
      <c r="AR19217" s="1027"/>
    </row>
    <row r="19218" spans="43:44" x14ac:dyDescent="0.25">
      <c r="AQ19218" s="1026"/>
      <c r="AR19218" s="1027"/>
    </row>
    <row r="19219" spans="43:44" x14ac:dyDescent="0.25">
      <c r="AQ19219" s="1026"/>
      <c r="AR19219" s="1027"/>
    </row>
    <row r="19220" spans="43:44" x14ac:dyDescent="0.25">
      <c r="AQ19220" s="1026"/>
      <c r="AR19220" s="1027"/>
    </row>
    <row r="19221" spans="43:44" x14ac:dyDescent="0.25">
      <c r="AQ19221" s="1026"/>
      <c r="AR19221" s="1027"/>
    </row>
    <row r="19222" spans="43:44" x14ac:dyDescent="0.25">
      <c r="AQ19222" s="1026"/>
      <c r="AR19222" s="1027"/>
    </row>
    <row r="19223" spans="43:44" x14ac:dyDescent="0.25">
      <c r="AQ19223" s="1026"/>
      <c r="AR19223" s="1027"/>
    </row>
    <row r="19224" spans="43:44" x14ac:dyDescent="0.25">
      <c r="AQ19224" s="1026"/>
      <c r="AR19224" s="1027"/>
    </row>
    <row r="19225" spans="43:44" x14ac:dyDescent="0.25">
      <c r="AQ19225" s="1026"/>
      <c r="AR19225" s="1027"/>
    </row>
    <row r="19226" spans="43:44" x14ac:dyDescent="0.25">
      <c r="AQ19226" s="1026"/>
      <c r="AR19226" s="1027"/>
    </row>
    <row r="19227" spans="43:44" x14ac:dyDescent="0.25">
      <c r="AQ19227" s="1026"/>
      <c r="AR19227" s="1027"/>
    </row>
    <row r="19228" spans="43:44" x14ac:dyDescent="0.25">
      <c r="AQ19228" s="1026"/>
      <c r="AR19228" s="1027"/>
    </row>
    <row r="19229" spans="43:44" x14ac:dyDescent="0.25">
      <c r="AQ19229" s="1026"/>
      <c r="AR19229" s="1027"/>
    </row>
    <row r="19230" spans="43:44" x14ac:dyDescent="0.25">
      <c r="AQ19230" s="1026"/>
      <c r="AR19230" s="1027"/>
    </row>
    <row r="19231" spans="43:44" x14ac:dyDescent="0.25">
      <c r="AQ19231" s="1026"/>
      <c r="AR19231" s="1027"/>
    </row>
    <row r="19232" spans="43:44" x14ac:dyDescent="0.25">
      <c r="AQ19232" s="1026"/>
      <c r="AR19232" s="1027"/>
    </row>
    <row r="19233" spans="43:44" x14ac:dyDescent="0.25">
      <c r="AQ19233" s="1026"/>
      <c r="AR19233" s="1027"/>
    </row>
    <row r="19234" spans="43:44" x14ac:dyDescent="0.25">
      <c r="AQ19234" s="1026"/>
      <c r="AR19234" s="1027"/>
    </row>
    <row r="19235" spans="43:44" x14ac:dyDescent="0.25">
      <c r="AQ19235" s="1026"/>
      <c r="AR19235" s="1027"/>
    </row>
    <row r="19236" spans="43:44" x14ac:dyDescent="0.25">
      <c r="AQ19236" s="1026"/>
      <c r="AR19236" s="1027"/>
    </row>
    <row r="19237" spans="43:44" x14ac:dyDescent="0.25">
      <c r="AQ19237" s="1026"/>
      <c r="AR19237" s="1027"/>
    </row>
    <row r="19238" spans="43:44" x14ac:dyDescent="0.25">
      <c r="AQ19238" s="1026"/>
      <c r="AR19238" s="1027"/>
    </row>
    <row r="19239" spans="43:44" x14ac:dyDescent="0.25">
      <c r="AQ19239" s="1026"/>
      <c r="AR19239" s="1027"/>
    </row>
    <row r="19240" spans="43:44" x14ac:dyDescent="0.25">
      <c r="AQ19240" s="1026"/>
      <c r="AR19240" s="1027"/>
    </row>
    <row r="19241" spans="43:44" x14ac:dyDescent="0.25">
      <c r="AQ19241" s="1026"/>
      <c r="AR19241" s="1027"/>
    </row>
    <row r="19242" spans="43:44" x14ac:dyDescent="0.25">
      <c r="AQ19242" s="1026"/>
      <c r="AR19242" s="1027"/>
    </row>
    <row r="19243" spans="43:44" x14ac:dyDescent="0.25">
      <c r="AQ19243" s="1026"/>
      <c r="AR19243" s="1027"/>
    </row>
    <row r="19244" spans="43:44" x14ac:dyDescent="0.25">
      <c r="AQ19244" s="1026"/>
      <c r="AR19244" s="1027"/>
    </row>
    <row r="19245" spans="43:44" x14ac:dyDescent="0.25">
      <c r="AQ19245" s="1026"/>
      <c r="AR19245" s="1027"/>
    </row>
    <row r="19246" spans="43:44" x14ac:dyDescent="0.25">
      <c r="AQ19246" s="1026"/>
      <c r="AR19246" s="1027"/>
    </row>
    <row r="19247" spans="43:44" x14ac:dyDescent="0.25">
      <c r="AQ19247" s="1026"/>
      <c r="AR19247" s="1027"/>
    </row>
    <row r="19248" spans="43:44" x14ac:dyDescent="0.25">
      <c r="AQ19248" s="1026"/>
      <c r="AR19248" s="1027"/>
    </row>
    <row r="19249" spans="43:44" x14ac:dyDescent="0.25">
      <c r="AQ19249" s="1026"/>
      <c r="AR19249" s="1027"/>
    </row>
    <row r="19250" spans="43:44" x14ac:dyDescent="0.25">
      <c r="AQ19250" s="1026"/>
      <c r="AR19250" s="1027"/>
    </row>
    <row r="19251" spans="43:44" x14ac:dyDescent="0.25">
      <c r="AQ19251" s="1026"/>
      <c r="AR19251" s="1027"/>
    </row>
    <row r="19252" spans="43:44" x14ac:dyDescent="0.25">
      <c r="AQ19252" s="1026"/>
      <c r="AR19252" s="1027"/>
    </row>
    <row r="19253" spans="43:44" x14ac:dyDescent="0.25">
      <c r="AQ19253" s="1026"/>
      <c r="AR19253" s="1027"/>
    </row>
    <row r="19254" spans="43:44" x14ac:dyDescent="0.25">
      <c r="AQ19254" s="1026"/>
      <c r="AR19254" s="1027"/>
    </row>
    <row r="19255" spans="43:44" x14ac:dyDescent="0.25">
      <c r="AQ19255" s="1026"/>
      <c r="AR19255" s="1027"/>
    </row>
    <row r="19256" spans="43:44" x14ac:dyDescent="0.25">
      <c r="AQ19256" s="1026"/>
      <c r="AR19256" s="1027"/>
    </row>
    <row r="19257" spans="43:44" x14ac:dyDescent="0.25">
      <c r="AQ19257" s="1026"/>
      <c r="AR19257" s="1027"/>
    </row>
    <row r="19258" spans="43:44" x14ac:dyDescent="0.25">
      <c r="AQ19258" s="1026"/>
      <c r="AR19258" s="1027"/>
    </row>
    <row r="19259" spans="43:44" x14ac:dyDescent="0.25">
      <c r="AQ19259" s="1026"/>
      <c r="AR19259" s="1027"/>
    </row>
    <row r="19260" spans="43:44" x14ac:dyDescent="0.25">
      <c r="AQ19260" s="1026"/>
      <c r="AR19260" s="1027"/>
    </row>
    <row r="19261" spans="43:44" x14ac:dyDescent="0.25">
      <c r="AQ19261" s="1026"/>
      <c r="AR19261" s="1027"/>
    </row>
    <row r="19262" spans="43:44" x14ac:dyDescent="0.25">
      <c r="AQ19262" s="1026"/>
      <c r="AR19262" s="1027"/>
    </row>
    <row r="19263" spans="43:44" x14ac:dyDescent="0.25">
      <c r="AQ19263" s="1026"/>
      <c r="AR19263" s="1027"/>
    </row>
    <row r="19264" spans="43:44" x14ac:dyDescent="0.25">
      <c r="AQ19264" s="1026"/>
      <c r="AR19264" s="1027"/>
    </row>
    <row r="19265" spans="43:44" x14ac:dyDescent="0.25">
      <c r="AQ19265" s="1026"/>
      <c r="AR19265" s="1027"/>
    </row>
    <row r="19266" spans="43:44" x14ac:dyDescent="0.25">
      <c r="AQ19266" s="1026"/>
      <c r="AR19266" s="1027"/>
    </row>
    <row r="19267" spans="43:44" x14ac:dyDescent="0.25">
      <c r="AQ19267" s="1026"/>
      <c r="AR19267" s="1027"/>
    </row>
    <row r="19268" spans="43:44" x14ac:dyDescent="0.25">
      <c r="AQ19268" s="1026"/>
      <c r="AR19268" s="1027"/>
    </row>
    <row r="19269" spans="43:44" x14ac:dyDescent="0.25">
      <c r="AQ19269" s="1026"/>
      <c r="AR19269" s="1027"/>
    </row>
    <row r="19270" spans="43:44" x14ac:dyDescent="0.25">
      <c r="AQ19270" s="1026"/>
      <c r="AR19270" s="1027"/>
    </row>
    <row r="19271" spans="43:44" x14ac:dyDescent="0.25">
      <c r="AQ19271" s="1026"/>
      <c r="AR19271" s="1027"/>
    </row>
    <row r="19272" spans="43:44" x14ac:dyDescent="0.25">
      <c r="AQ19272" s="1026"/>
      <c r="AR19272" s="1027"/>
    </row>
    <row r="19273" spans="43:44" x14ac:dyDescent="0.25">
      <c r="AQ19273" s="1026"/>
      <c r="AR19273" s="1027"/>
    </row>
    <row r="19274" spans="43:44" x14ac:dyDescent="0.25">
      <c r="AQ19274" s="1026"/>
      <c r="AR19274" s="1027"/>
    </row>
    <row r="19275" spans="43:44" x14ac:dyDescent="0.25">
      <c r="AQ19275" s="1026"/>
      <c r="AR19275" s="1027"/>
    </row>
    <row r="19276" spans="43:44" x14ac:dyDescent="0.25">
      <c r="AQ19276" s="1026"/>
      <c r="AR19276" s="1027"/>
    </row>
    <row r="19277" spans="43:44" x14ac:dyDescent="0.25">
      <c r="AQ19277" s="1026"/>
      <c r="AR19277" s="1027"/>
    </row>
    <row r="19278" spans="43:44" x14ac:dyDescent="0.25">
      <c r="AQ19278" s="1026"/>
      <c r="AR19278" s="1027"/>
    </row>
    <row r="19279" spans="43:44" x14ac:dyDescent="0.25">
      <c r="AQ19279" s="1026"/>
      <c r="AR19279" s="1027"/>
    </row>
    <row r="19280" spans="43:44" x14ac:dyDescent="0.25">
      <c r="AQ19280" s="1026"/>
      <c r="AR19280" s="1027"/>
    </row>
    <row r="19281" spans="43:44" x14ac:dyDescent="0.25">
      <c r="AQ19281" s="1026"/>
      <c r="AR19281" s="1027"/>
    </row>
    <row r="19282" spans="43:44" x14ac:dyDescent="0.25">
      <c r="AQ19282" s="1026"/>
      <c r="AR19282" s="1027"/>
    </row>
    <row r="19283" spans="43:44" x14ac:dyDescent="0.25">
      <c r="AQ19283" s="1026"/>
      <c r="AR19283" s="1027"/>
    </row>
    <row r="19284" spans="43:44" x14ac:dyDescent="0.25">
      <c r="AQ19284" s="1026"/>
      <c r="AR19284" s="1027"/>
    </row>
    <row r="19285" spans="43:44" x14ac:dyDescent="0.25">
      <c r="AQ19285" s="1026"/>
      <c r="AR19285" s="1027"/>
    </row>
    <row r="19286" spans="43:44" x14ac:dyDescent="0.25">
      <c r="AQ19286" s="1026"/>
      <c r="AR19286" s="1027"/>
    </row>
    <row r="19287" spans="43:44" x14ac:dyDescent="0.25">
      <c r="AQ19287" s="1026"/>
      <c r="AR19287" s="1027"/>
    </row>
    <row r="19288" spans="43:44" x14ac:dyDescent="0.25">
      <c r="AQ19288" s="1026"/>
      <c r="AR19288" s="1027"/>
    </row>
    <row r="19289" spans="43:44" x14ac:dyDescent="0.25">
      <c r="AQ19289" s="1026"/>
      <c r="AR19289" s="1027"/>
    </row>
    <row r="19290" spans="43:44" x14ac:dyDescent="0.25">
      <c r="AQ19290" s="1026"/>
      <c r="AR19290" s="1027"/>
    </row>
    <row r="19291" spans="43:44" x14ac:dyDescent="0.25">
      <c r="AQ19291" s="1026"/>
      <c r="AR19291" s="1027"/>
    </row>
    <row r="19292" spans="43:44" x14ac:dyDescent="0.25">
      <c r="AQ19292" s="1026"/>
      <c r="AR19292" s="1027"/>
    </row>
    <row r="19293" spans="43:44" x14ac:dyDescent="0.25">
      <c r="AQ19293" s="1026"/>
      <c r="AR19293" s="1027"/>
    </row>
    <row r="19294" spans="43:44" x14ac:dyDescent="0.25">
      <c r="AQ19294" s="1026"/>
      <c r="AR19294" s="1027"/>
    </row>
    <row r="19295" spans="43:44" x14ac:dyDescent="0.25">
      <c r="AQ19295" s="1026"/>
      <c r="AR19295" s="1027"/>
    </row>
    <row r="19296" spans="43:44" x14ac:dyDescent="0.25">
      <c r="AQ19296" s="1026"/>
      <c r="AR19296" s="1027"/>
    </row>
    <row r="19297" spans="43:44" x14ac:dyDescent="0.25">
      <c r="AQ19297" s="1026"/>
      <c r="AR19297" s="1027"/>
    </row>
    <row r="19298" spans="43:44" x14ac:dyDescent="0.25">
      <c r="AQ19298" s="1026"/>
      <c r="AR19298" s="1027"/>
    </row>
    <row r="19299" spans="43:44" x14ac:dyDescent="0.25">
      <c r="AQ19299" s="1026"/>
      <c r="AR19299" s="1027"/>
    </row>
    <row r="19300" spans="43:44" x14ac:dyDescent="0.25">
      <c r="AQ19300" s="1026"/>
      <c r="AR19300" s="1027"/>
    </row>
    <row r="19301" spans="43:44" x14ac:dyDescent="0.25">
      <c r="AQ19301" s="1026"/>
      <c r="AR19301" s="1027"/>
    </row>
    <row r="19302" spans="43:44" x14ac:dyDescent="0.25">
      <c r="AQ19302" s="1026"/>
      <c r="AR19302" s="1027"/>
    </row>
    <row r="19303" spans="43:44" x14ac:dyDescent="0.25">
      <c r="AQ19303" s="1026"/>
      <c r="AR19303" s="1027"/>
    </row>
    <row r="19304" spans="43:44" x14ac:dyDescent="0.25">
      <c r="AQ19304" s="1026"/>
      <c r="AR19304" s="1027"/>
    </row>
    <row r="19305" spans="43:44" x14ac:dyDescent="0.25">
      <c r="AQ19305" s="1026"/>
      <c r="AR19305" s="1027"/>
    </row>
    <row r="19306" spans="43:44" x14ac:dyDescent="0.25">
      <c r="AQ19306" s="1026"/>
      <c r="AR19306" s="1027"/>
    </row>
    <row r="19307" spans="43:44" x14ac:dyDescent="0.25">
      <c r="AQ19307" s="1026"/>
      <c r="AR19307" s="1027"/>
    </row>
    <row r="19308" spans="43:44" x14ac:dyDescent="0.25">
      <c r="AQ19308" s="1026"/>
      <c r="AR19308" s="1027"/>
    </row>
    <row r="19309" spans="43:44" x14ac:dyDescent="0.25">
      <c r="AQ19309" s="1026"/>
      <c r="AR19309" s="1027"/>
    </row>
    <row r="19310" spans="43:44" x14ac:dyDescent="0.25">
      <c r="AQ19310" s="1026"/>
      <c r="AR19310" s="1027"/>
    </row>
    <row r="19311" spans="43:44" x14ac:dyDescent="0.25">
      <c r="AQ19311" s="1026"/>
      <c r="AR19311" s="1027"/>
    </row>
    <row r="19312" spans="43:44" x14ac:dyDescent="0.25">
      <c r="AQ19312" s="1026"/>
      <c r="AR19312" s="1027"/>
    </row>
    <row r="19313" spans="43:44" x14ac:dyDescent="0.25">
      <c r="AQ19313" s="1026"/>
      <c r="AR19313" s="1027"/>
    </row>
    <row r="19314" spans="43:44" x14ac:dyDescent="0.25">
      <c r="AQ19314" s="1026"/>
      <c r="AR19314" s="1027"/>
    </row>
    <row r="19315" spans="43:44" x14ac:dyDescent="0.25">
      <c r="AQ19315" s="1026"/>
      <c r="AR19315" s="1027"/>
    </row>
    <row r="19316" spans="43:44" x14ac:dyDescent="0.25">
      <c r="AQ19316" s="1026"/>
      <c r="AR19316" s="1027"/>
    </row>
    <row r="19317" spans="43:44" x14ac:dyDescent="0.25">
      <c r="AQ19317" s="1026"/>
      <c r="AR19317" s="1027"/>
    </row>
    <row r="19318" spans="43:44" x14ac:dyDescent="0.25">
      <c r="AQ19318" s="1026"/>
      <c r="AR19318" s="1027"/>
    </row>
    <row r="19319" spans="43:44" x14ac:dyDescent="0.25">
      <c r="AQ19319" s="1026"/>
      <c r="AR19319" s="1027"/>
    </row>
    <row r="19320" spans="43:44" x14ac:dyDescent="0.25">
      <c r="AQ19320" s="1026"/>
      <c r="AR19320" s="1027"/>
    </row>
    <row r="19321" spans="43:44" x14ac:dyDescent="0.25">
      <c r="AQ19321" s="1026"/>
      <c r="AR19321" s="1027"/>
    </row>
    <row r="19322" spans="43:44" x14ac:dyDescent="0.25">
      <c r="AQ19322" s="1026"/>
      <c r="AR19322" s="1027"/>
    </row>
    <row r="19323" spans="43:44" x14ac:dyDescent="0.25">
      <c r="AQ19323" s="1026"/>
      <c r="AR19323" s="1027"/>
    </row>
    <row r="19324" spans="43:44" x14ac:dyDescent="0.25">
      <c r="AQ19324" s="1026"/>
      <c r="AR19324" s="1027"/>
    </row>
    <row r="19325" spans="43:44" x14ac:dyDescent="0.25">
      <c r="AQ19325" s="1026"/>
      <c r="AR19325" s="1027"/>
    </row>
    <row r="19326" spans="43:44" x14ac:dyDescent="0.25">
      <c r="AQ19326" s="1026"/>
      <c r="AR19326" s="1027"/>
    </row>
    <row r="19327" spans="43:44" x14ac:dyDescent="0.25">
      <c r="AQ19327" s="1026"/>
      <c r="AR19327" s="1027"/>
    </row>
    <row r="19328" spans="43:44" x14ac:dyDescent="0.25">
      <c r="AQ19328" s="1026"/>
      <c r="AR19328" s="1027"/>
    </row>
    <row r="19329" spans="43:44" x14ac:dyDescent="0.25">
      <c r="AQ19329" s="1026"/>
      <c r="AR19329" s="1027"/>
    </row>
    <row r="19330" spans="43:44" x14ac:dyDescent="0.25">
      <c r="AQ19330" s="1026"/>
      <c r="AR19330" s="1027"/>
    </row>
    <row r="19331" spans="43:44" x14ac:dyDescent="0.25">
      <c r="AQ19331" s="1026"/>
      <c r="AR19331" s="1027"/>
    </row>
    <row r="19332" spans="43:44" x14ac:dyDescent="0.25">
      <c r="AQ19332" s="1026"/>
      <c r="AR19332" s="1027"/>
    </row>
    <row r="19333" spans="43:44" x14ac:dyDescent="0.25">
      <c r="AQ19333" s="1026"/>
      <c r="AR19333" s="1027"/>
    </row>
    <row r="19334" spans="43:44" x14ac:dyDescent="0.25">
      <c r="AQ19334" s="1026"/>
      <c r="AR19334" s="1027"/>
    </row>
    <row r="19335" spans="43:44" x14ac:dyDescent="0.25">
      <c r="AQ19335" s="1026"/>
      <c r="AR19335" s="1027"/>
    </row>
    <row r="19336" spans="43:44" x14ac:dyDescent="0.25">
      <c r="AQ19336" s="1026"/>
      <c r="AR19336" s="1027"/>
    </row>
    <row r="19337" spans="43:44" x14ac:dyDescent="0.25">
      <c r="AQ19337" s="1026"/>
      <c r="AR19337" s="1027"/>
    </row>
    <row r="19338" spans="43:44" x14ac:dyDescent="0.25">
      <c r="AQ19338" s="1026"/>
      <c r="AR19338" s="1027"/>
    </row>
    <row r="19339" spans="43:44" x14ac:dyDescent="0.25">
      <c r="AQ19339" s="1026"/>
      <c r="AR19339" s="1027"/>
    </row>
    <row r="19340" spans="43:44" x14ac:dyDescent="0.25">
      <c r="AQ19340" s="1026"/>
      <c r="AR19340" s="1027"/>
    </row>
    <row r="19341" spans="43:44" x14ac:dyDescent="0.25">
      <c r="AQ19341" s="1026"/>
      <c r="AR19341" s="1027"/>
    </row>
    <row r="19342" spans="43:44" x14ac:dyDescent="0.25">
      <c r="AQ19342" s="1026"/>
      <c r="AR19342" s="1027"/>
    </row>
    <row r="19343" spans="43:44" x14ac:dyDescent="0.25">
      <c r="AQ19343" s="1026"/>
      <c r="AR19343" s="1027"/>
    </row>
    <row r="19344" spans="43:44" x14ac:dyDescent="0.25">
      <c r="AQ19344" s="1026"/>
      <c r="AR19344" s="1027"/>
    </row>
    <row r="19345" spans="43:44" x14ac:dyDescent="0.25">
      <c r="AQ19345" s="1026"/>
      <c r="AR19345" s="1027"/>
    </row>
    <row r="19346" spans="43:44" x14ac:dyDescent="0.25">
      <c r="AQ19346" s="1026"/>
      <c r="AR19346" s="1027"/>
    </row>
    <row r="19347" spans="43:44" x14ac:dyDescent="0.25">
      <c r="AQ19347" s="1026"/>
      <c r="AR19347" s="1027"/>
    </row>
    <row r="19348" spans="43:44" x14ac:dyDescent="0.25">
      <c r="AQ19348" s="1026"/>
      <c r="AR19348" s="1027"/>
    </row>
    <row r="19349" spans="43:44" x14ac:dyDescent="0.25">
      <c r="AQ19349" s="1026"/>
      <c r="AR19349" s="1027"/>
    </row>
    <row r="19350" spans="43:44" x14ac:dyDescent="0.25">
      <c r="AQ19350" s="1026"/>
      <c r="AR19350" s="1027"/>
    </row>
    <row r="19351" spans="43:44" x14ac:dyDescent="0.25">
      <c r="AQ19351" s="1026"/>
      <c r="AR19351" s="1027"/>
    </row>
    <row r="19352" spans="43:44" x14ac:dyDescent="0.25">
      <c r="AQ19352" s="1026"/>
      <c r="AR19352" s="1027"/>
    </row>
    <row r="19353" spans="43:44" x14ac:dyDescent="0.25">
      <c r="AQ19353" s="1026"/>
      <c r="AR19353" s="1027"/>
    </row>
    <row r="19354" spans="43:44" x14ac:dyDescent="0.25">
      <c r="AQ19354" s="1026"/>
      <c r="AR19354" s="1027"/>
    </row>
    <row r="19355" spans="43:44" x14ac:dyDescent="0.25">
      <c r="AQ19355" s="1026"/>
      <c r="AR19355" s="1027"/>
    </row>
    <row r="19356" spans="43:44" x14ac:dyDescent="0.25">
      <c r="AQ19356" s="1026"/>
      <c r="AR19356" s="1027"/>
    </row>
    <row r="19357" spans="43:44" x14ac:dyDescent="0.25">
      <c r="AQ19357" s="1026"/>
      <c r="AR19357" s="1027"/>
    </row>
    <row r="19358" spans="43:44" x14ac:dyDescent="0.25">
      <c r="AQ19358" s="1026"/>
      <c r="AR19358" s="1027"/>
    </row>
    <row r="19359" spans="43:44" x14ac:dyDescent="0.25">
      <c r="AQ19359" s="1026"/>
      <c r="AR19359" s="1027"/>
    </row>
    <row r="19360" spans="43:44" x14ac:dyDescent="0.25">
      <c r="AQ19360" s="1026"/>
      <c r="AR19360" s="1027"/>
    </row>
    <row r="19361" spans="43:44" x14ac:dyDescent="0.25">
      <c r="AQ19361" s="1026"/>
      <c r="AR19361" s="1027"/>
    </row>
    <row r="19362" spans="43:44" x14ac:dyDescent="0.25">
      <c r="AQ19362" s="1026"/>
      <c r="AR19362" s="1027"/>
    </row>
    <row r="19363" spans="43:44" x14ac:dyDescent="0.25">
      <c r="AQ19363" s="1026"/>
      <c r="AR19363" s="1027"/>
    </row>
    <row r="19364" spans="43:44" x14ac:dyDescent="0.25">
      <c r="AQ19364" s="1026"/>
      <c r="AR19364" s="1027"/>
    </row>
    <row r="19365" spans="43:44" x14ac:dyDescent="0.25">
      <c r="AQ19365" s="1026"/>
      <c r="AR19365" s="1027"/>
    </row>
    <row r="19366" spans="43:44" x14ac:dyDescent="0.25">
      <c r="AQ19366" s="1026"/>
      <c r="AR19366" s="1027"/>
    </row>
    <row r="19367" spans="43:44" x14ac:dyDescent="0.25">
      <c r="AQ19367" s="1026"/>
      <c r="AR19367" s="1027"/>
    </row>
    <row r="19368" spans="43:44" x14ac:dyDescent="0.25">
      <c r="AQ19368" s="1026"/>
      <c r="AR19368" s="1027"/>
    </row>
    <row r="19369" spans="43:44" x14ac:dyDescent="0.25">
      <c r="AQ19369" s="1026"/>
      <c r="AR19369" s="1027"/>
    </row>
    <row r="19370" spans="43:44" x14ac:dyDescent="0.25">
      <c r="AQ19370" s="1026"/>
      <c r="AR19370" s="1027"/>
    </row>
    <row r="19371" spans="43:44" x14ac:dyDescent="0.25">
      <c r="AQ19371" s="1026"/>
      <c r="AR19371" s="1027"/>
    </row>
    <row r="19372" spans="43:44" x14ac:dyDescent="0.25">
      <c r="AQ19372" s="1026"/>
      <c r="AR19372" s="1027"/>
    </row>
    <row r="19373" spans="43:44" x14ac:dyDescent="0.25">
      <c r="AQ19373" s="1026"/>
      <c r="AR19373" s="1027"/>
    </row>
    <row r="19374" spans="43:44" x14ac:dyDescent="0.25">
      <c r="AQ19374" s="1026"/>
      <c r="AR19374" s="1027"/>
    </row>
    <row r="19375" spans="43:44" x14ac:dyDescent="0.25">
      <c r="AQ19375" s="1026"/>
      <c r="AR19375" s="1027"/>
    </row>
    <row r="19376" spans="43:44" x14ac:dyDescent="0.25">
      <c r="AQ19376" s="1026"/>
      <c r="AR19376" s="1027"/>
    </row>
    <row r="19377" spans="43:44" x14ac:dyDescent="0.25">
      <c r="AQ19377" s="1026"/>
      <c r="AR19377" s="1027"/>
    </row>
    <row r="19378" spans="43:44" x14ac:dyDescent="0.25">
      <c r="AQ19378" s="1026"/>
      <c r="AR19378" s="1027"/>
    </row>
    <row r="19379" spans="43:44" x14ac:dyDescent="0.25">
      <c r="AQ19379" s="1026"/>
      <c r="AR19379" s="1027"/>
    </row>
    <row r="19380" spans="43:44" x14ac:dyDescent="0.25">
      <c r="AQ19380" s="1026"/>
      <c r="AR19380" s="1027"/>
    </row>
    <row r="19381" spans="43:44" x14ac:dyDescent="0.25">
      <c r="AQ19381" s="1026"/>
      <c r="AR19381" s="1027"/>
    </row>
    <row r="19382" spans="43:44" x14ac:dyDescent="0.25">
      <c r="AQ19382" s="1026"/>
      <c r="AR19382" s="1027"/>
    </row>
    <row r="19383" spans="43:44" x14ac:dyDescent="0.25">
      <c r="AQ19383" s="1026"/>
      <c r="AR19383" s="1027"/>
    </row>
    <row r="19384" spans="43:44" x14ac:dyDescent="0.25">
      <c r="AQ19384" s="1026"/>
      <c r="AR19384" s="1027"/>
    </row>
    <row r="19385" spans="43:44" x14ac:dyDescent="0.25">
      <c r="AQ19385" s="1026"/>
      <c r="AR19385" s="1027"/>
    </row>
    <row r="19386" spans="43:44" x14ac:dyDescent="0.25">
      <c r="AQ19386" s="1026"/>
      <c r="AR19386" s="1027"/>
    </row>
    <row r="19387" spans="43:44" x14ac:dyDescent="0.25">
      <c r="AQ19387" s="1026"/>
      <c r="AR19387" s="1027"/>
    </row>
    <row r="19388" spans="43:44" x14ac:dyDescent="0.25">
      <c r="AQ19388" s="1026"/>
      <c r="AR19388" s="1027"/>
    </row>
    <row r="19389" spans="43:44" x14ac:dyDescent="0.25">
      <c r="AQ19389" s="1026"/>
      <c r="AR19389" s="1027"/>
    </row>
    <row r="19390" spans="43:44" x14ac:dyDescent="0.25">
      <c r="AQ19390" s="1026"/>
      <c r="AR19390" s="1027"/>
    </row>
    <row r="19391" spans="43:44" x14ac:dyDescent="0.25">
      <c r="AQ19391" s="1026"/>
      <c r="AR19391" s="1027"/>
    </row>
    <row r="19392" spans="43:44" x14ac:dyDescent="0.25">
      <c r="AQ19392" s="1026"/>
      <c r="AR19392" s="1027"/>
    </row>
    <row r="19393" spans="43:44" x14ac:dyDescent="0.25">
      <c r="AQ19393" s="1026"/>
      <c r="AR19393" s="1027"/>
    </row>
    <row r="19394" spans="43:44" x14ac:dyDescent="0.25">
      <c r="AQ19394" s="1026"/>
      <c r="AR19394" s="1027"/>
    </row>
    <row r="19395" spans="43:44" x14ac:dyDescent="0.25">
      <c r="AQ19395" s="1026"/>
      <c r="AR19395" s="1027"/>
    </row>
    <row r="19396" spans="43:44" x14ac:dyDescent="0.25">
      <c r="AQ19396" s="1026"/>
      <c r="AR19396" s="1027"/>
    </row>
    <row r="19397" spans="43:44" x14ac:dyDescent="0.25">
      <c r="AQ19397" s="1026"/>
      <c r="AR19397" s="1027"/>
    </row>
    <row r="19398" spans="43:44" x14ac:dyDescent="0.25">
      <c r="AQ19398" s="1026"/>
      <c r="AR19398" s="1027"/>
    </row>
    <row r="19399" spans="43:44" x14ac:dyDescent="0.25">
      <c r="AQ19399" s="1026"/>
      <c r="AR19399" s="1027"/>
    </row>
    <row r="19400" spans="43:44" x14ac:dyDescent="0.25">
      <c r="AQ19400" s="1026"/>
      <c r="AR19400" s="1027"/>
    </row>
    <row r="19401" spans="43:44" x14ac:dyDescent="0.25">
      <c r="AQ19401" s="1026"/>
      <c r="AR19401" s="1027"/>
    </row>
    <row r="19402" spans="43:44" x14ac:dyDescent="0.25">
      <c r="AQ19402" s="1026"/>
      <c r="AR19402" s="1027"/>
    </row>
    <row r="19403" spans="43:44" x14ac:dyDescent="0.25">
      <c r="AQ19403" s="1026"/>
      <c r="AR19403" s="1027"/>
    </row>
    <row r="19404" spans="43:44" x14ac:dyDescent="0.25">
      <c r="AQ19404" s="1026"/>
      <c r="AR19404" s="1027"/>
    </row>
    <row r="19405" spans="43:44" x14ac:dyDescent="0.25">
      <c r="AQ19405" s="1026"/>
      <c r="AR19405" s="1027"/>
    </row>
    <row r="19406" spans="43:44" x14ac:dyDescent="0.25">
      <c r="AQ19406" s="1026"/>
      <c r="AR19406" s="1027"/>
    </row>
    <row r="19407" spans="43:44" x14ac:dyDescent="0.25">
      <c r="AQ19407" s="1026"/>
      <c r="AR19407" s="1027"/>
    </row>
    <row r="19408" spans="43:44" x14ac:dyDescent="0.25">
      <c r="AQ19408" s="1026"/>
      <c r="AR19408" s="1027"/>
    </row>
    <row r="19409" spans="43:44" x14ac:dyDescent="0.25">
      <c r="AQ19409" s="1026"/>
      <c r="AR19409" s="1027"/>
    </row>
    <row r="19410" spans="43:44" x14ac:dyDescent="0.25">
      <c r="AQ19410" s="1026"/>
      <c r="AR19410" s="1027"/>
    </row>
    <row r="19411" spans="43:44" x14ac:dyDescent="0.25">
      <c r="AQ19411" s="1026"/>
      <c r="AR19411" s="1027"/>
    </row>
    <row r="19412" spans="43:44" x14ac:dyDescent="0.25">
      <c r="AQ19412" s="1026"/>
      <c r="AR19412" s="1027"/>
    </row>
    <row r="19413" spans="43:44" x14ac:dyDescent="0.25">
      <c r="AQ19413" s="1026"/>
      <c r="AR19413" s="1027"/>
    </row>
    <row r="19414" spans="43:44" x14ac:dyDescent="0.25">
      <c r="AQ19414" s="1026"/>
      <c r="AR19414" s="1027"/>
    </row>
    <row r="19415" spans="43:44" x14ac:dyDescent="0.25">
      <c r="AQ19415" s="1026"/>
      <c r="AR19415" s="1027"/>
    </row>
    <row r="19416" spans="43:44" x14ac:dyDescent="0.25">
      <c r="AQ19416" s="1026"/>
      <c r="AR19416" s="1027"/>
    </row>
    <row r="19417" spans="43:44" x14ac:dyDescent="0.25">
      <c r="AQ19417" s="1026"/>
      <c r="AR19417" s="1027"/>
    </row>
    <row r="19418" spans="43:44" x14ac:dyDescent="0.25">
      <c r="AQ19418" s="1026"/>
      <c r="AR19418" s="1027"/>
    </row>
    <row r="19419" spans="43:44" x14ac:dyDescent="0.25">
      <c r="AQ19419" s="1026"/>
      <c r="AR19419" s="1027"/>
    </row>
    <row r="19420" spans="43:44" x14ac:dyDescent="0.25">
      <c r="AQ19420" s="1026"/>
      <c r="AR19420" s="1027"/>
    </row>
    <row r="19421" spans="43:44" x14ac:dyDescent="0.25">
      <c r="AQ19421" s="1026"/>
      <c r="AR19421" s="1027"/>
    </row>
    <row r="19422" spans="43:44" x14ac:dyDescent="0.25">
      <c r="AQ19422" s="1026"/>
      <c r="AR19422" s="1027"/>
    </row>
    <row r="19423" spans="43:44" x14ac:dyDescent="0.25">
      <c r="AQ19423" s="1026"/>
      <c r="AR19423" s="1027"/>
    </row>
    <row r="19424" spans="43:44" x14ac:dyDescent="0.25">
      <c r="AQ19424" s="1026"/>
      <c r="AR19424" s="1027"/>
    </row>
    <row r="19425" spans="43:44" x14ac:dyDescent="0.25">
      <c r="AQ19425" s="1026"/>
      <c r="AR19425" s="1027"/>
    </row>
    <row r="19426" spans="43:44" x14ac:dyDescent="0.25">
      <c r="AQ19426" s="1026"/>
      <c r="AR19426" s="1027"/>
    </row>
    <row r="19427" spans="43:44" x14ac:dyDescent="0.25">
      <c r="AQ19427" s="1026"/>
      <c r="AR19427" s="1027"/>
    </row>
    <row r="19428" spans="43:44" x14ac:dyDescent="0.25">
      <c r="AQ19428" s="1026"/>
      <c r="AR19428" s="1027"/>
    </row>
    <row r="19429" spans="43:44" x14ac:dyDescent="0.25">
      <c r="AQ19429" s="1026"/>
      <c r="AR19429" s="1027"/>
    </row>
    <row r="19430" spans="43:44" x14ac:dyDescent="0.25">
      <c r="AQ19430" s="1026"/>
      <c r="AR19430" s="1027"/>
    </row>
    <row r="19431" spans="43:44" x14ac:dyDescent="0.25">
      <c r="AQ19431" s="1026"/>
      <c r="AR19431" s="1027"/>
    </row>
    <row r="19432" spans="43:44" x14ac:dyDescent="0.25">
      <c r="AQ19432" s="1026"/>
      <c r="AR19432" s="1027"/>
    </row>
    <row r="19433" spans="43:44" x14ac:dyDescent="0.25">
      <c r="AQ19433" s="1026"/>
      <c r="AR19433" s="1027"/>
    </row>
    <row r="19434" spans="43:44" x14ac:dyDescent="0.25">
      <c r="AQ19434" s="1026"/>
      <c r="AR19434" s="1027"/>
    </row>
    <row r="19435" spans="43:44" x14ac:dyDescent="0.25">
      <c r="AQ19435" s="1026"/>
      <c r="AR19435" s="1027"/>
    </row>
    <row r="19436" spans="43:44" x14ac:dyDescent="0.25">
      <c r="AQ19436" s="1026"/>
      <c r="AR19436" s="1027"/>
    </row>
    <row r="19437" spans="43:44" x14ac:dyDescent="0.25">
      <c r="AQ19437" s="1026"/>
      <c r="AR19437" s="1027"/>
    </row>
    <row r="19438" spans="43:44" x14ac:dyDescent="0.25">
      <c r="AQ19438" s="1026"/>
      <c r="AR19438" s="1027"/>
    </row>
    <row r="19439" spans="43:44" x14ac:dyDescent="0.25">
      <c r="AQ19439" s="1026"/>
      <c r="AR19439" s="1027"/>
    </row>
    <row r="19440" spans="43:44" x14ac:dyDescent="0.25">
      <c r="AQ19440" s="1026"/>
      <c r="AR19440" s="1027"/>
    </row>
    <row r="19441" spans="43:44" x14ac:dyDescent="0.25">
      <c r="AQ19441" s="1026"/>
      <c r="AR19441" s="1027"/>
    </row>
    <row r="19442" spans="43:44" x14ac:dyDescent="0.25">
      <c r="AQ19442" s="1026"/>
      <c r="AR19442" s="1027"/>
    </row>
    <row r="19443" spans="43:44" x14ac:dyDescent="0.25">
      <c r="AQ19443" s="1026"/>
      <c r="AR19443" s="1027"/>
    </row>
    <row r="19444" spans="43:44" x14ac:dyDescent="0.25">
      <c r="AQ19444" s="1026"/>
      <c r="AR19444" s="1027"/>
    </row>
    <row r="19445" spans="43:44" x14ac:dyDescent="0.25">
      <c r="AQ19445" s="1026"/>
      <c r="AR19445" s="1027"/>
    </row>
    <row r="19446" spans="43:44" x14ac:dyDescent="0.25">
      <c r="AQ19446" s="1026"/>
      <c r="AR19446" s="1027"/>
    </row>
    <row r="19447" spans="43:44" x14ac:dyDescent="0.25">
      <c r="AQ19447" s="1026"/>
      <c r="AR19447" s="1027"/>
    </row>
    <row r="19448" spans="43:44" x14ac:dyDescent="0.25">
      <c r="AQ19448" s="1026"/>
      <c r="AR19448" s="1027"/>
    </row>
    <row r="19449" spans="43:44" x14ac:dyDescent="0.25">
      <c r="AQ19449" s="1026"/>
      <c r="AR19449" s="1027"/>
    </row>
    <row r="19450" spans="43:44" x14ac:dyDescent="0.25">
      <c r="AQ19450" s="1026"/>
      <c r="AR19450" s="1027"/>
    </row>
    <row r="19451" spans="43:44" x14ac:dyDescent="0.25">
      <c r="AQ19451" s="1026"/>
      <c r="AR19451" s="1027"/>
    </row>
    <row r="19452" spans="43:44" x14ac:dyDescent="0.25">
      <c r="AQ19452" s="1026"/>
      <c r="AR19452" s="1027"/>
    </row>
    <row r="19453" spans="43:44" x14ac:dyDescent="0.25">
      <c r="AQ19453" s="1026"/>
      <c r="AR19453" s="1027"/>
    </row>
    <row r="19454" spans="43:44" x14ac:dyDescent="0.25">
      <c r="AQ19454" s="1026"/>
      <c r="AR19454" s="1027"/>
    </row>
    <row r="19455" spans="43:44" x14ac:dyDescent="0.25">
      <c r="AQ19455" s="1026"/>
      <c r="AR19455" s="1027"/>
    </row>
    <row r="19456" spans="43:44" x14ac:dyDescent="0.25">
      <c r="AQ19456" s="1026"/>
      <c r="AR19456" s="1027"/>
    </row>
    <row r="19457" spans="43:44" x14ac:dyDescent="0.25">
      <c r="AQ19457" s="1026"/>
      <c r="AR19457" s="1027"/>
    </row>
    <row r="19458" spans="43:44" x14ac:dyDescent="0.25">
      <c r="AQ19458" s="1026"/>
      <c r="AR19458" s="1027"/>
    </row>
    <row r="19459" spans="43:44" x14ac:dyDescent="0.25">
      <c r="AQ19459" s="1026"/>
      <c r="AR19459" s="1027"/>
    </row>
    <row r="19460" spans="43:44" x14ac:dyDescent="0.25">
      <c r="AQ19460" s="1026"/>
      <c r="AR19460" s="1027"/>
    </row>
    <row r="19461" spans="43:44" x14ac:dyDescent="0.25">
      <c r="AQ19461" s="1026"/>
      <c r="AR19461" s="1027"/>
    </row>
    <row r="19462" spans="43:44" x14ac:dyDescent="0.25">
      <c r="AQ19462" s="1026"/>
      <c r="AR19462" s="1027"/>
    </row>
    <row r="19463" spans="43:44" x14ac:dyDescent="0.25">
      <c r="AQ19463" s="1026"/>
      <c r="AR19463" s="1027"/>
    </row>
    <row r="19464" spans="43:44" x14ac:dyDescent="0.25">
      <c r="AQ19464" s="1026"/>
      <c r="AR19464" s="1027"/>
    </row>
    <row r="19465" spans="43:44" x14ac:dyDescent="0.25">
      <c r="AQ19465" s="1026"/>
      <c r="AR19465" s="1027"/>
    </row>
    <row r="19466" spans="43:44" x14ac:dyDescent="0.25">
      <c r="AQ19466" s="1026"/>
      <c r="AR19466" s="1027"/>
    </row>
    <row r="19467" spans="43:44" x14ac:dyDescent="0.25">
      <c r="AQ19467" s="1026"/>
      <c r="AR19467" s="1027"/>
    </row>
    <row r="19468" spans="43:44" x14ac:dyDescent="0.25">
      <c r="AQ19468" s="1026"/>
      <c r="AR19468" s="1027"/>
    </row>
    <row r="19469" spans="43:44" x14ac:dyDescent="0.25">
      <c r="AQ19469" s="1026"/>
      <c r="AR19469" s="1027"/>
    </row>
    <row r="19470" spans="43:44" x14ac:dyDescent="0.25">
      <c r="AQ19470" s="1026"/>
      <c r="AR19470" s="1027"/>
    </row>
    <row r="19471" spans="43:44" x14ac:dyDescent="0.25">
      <c r="AQ19471" s="1026"/>
      <c r="AR19471" s="1027"/>
    </row>
    <row r="19472" spans="43:44" x14ac:dyDescent="0.25">
      <c r="AQ19472" s="1026"/>
      <c r="AR19472" s="1027"/>
    </row>
    <row r="19473" spans="43:44" x14ac:dyDescent="0.25">
      <c r="AQ19473" s="1026"/>
      <c r="AR19473" s="1027"/>
    </row>
    <row r="19474" spans="43:44" x14ac:dyDescent="0.25">
      <c r="AQ19474" s="1026"/>
      <c r="AR19474" s="1027"/>
    </row>
    <row r="19475" spans="43:44" x14ac:dyDescent="0.25">
      <c r="AQ19475" s="1026"/>
      <c r="AR19475" s="1027"/>
    </row>
    <row r="19476" spans="43:44" x14ac:dyDescent="0.25">
      <c r="AQ19476" s="1026"/>
      <c r="AR19476" s="1027"/>
    </row>
    <row r="19477" spans="43:44" x14ac:dyDescent="0.25">
      <c r="AQ19477" s="1026"/>
      <c r="AR19477" s="1027"/>
    </row>
    <row r="19478" spans="43:44" x14ac:dyDescent="0.25">
      <c r="AQ19478" s="1026"/>
      <c r="AR19478" s="1027"/>
    </row>
    <row r="19479" spans="43:44" x14ac:dyDescent="0.25">
      <c r="AQ19479" s="1026"/>
      <c r="AR19479" s="1027"/>
    </row>
    <row r="19480" spans="43:44" x14ac:dyDescent="0.25">
      <c r="AQ19480" s="1026"/>
      <c r="AR19480" s="1027"/>
    </row>
    <row r="19481" spans="43:44" x14ac:dyDescent="0.25">
      <c r="AQ19481" s="1026"/>
      <c r="AR19481" s="1027"/>
    </row>
    <row r="19482" spans="43:44" x14ac:dyDescent="0.25">
      <c r="AQ19482" s="1026"/>
      <c r="AR19482" s="1027"/>
    </row>
    <row r="19483" spans="43:44" x14ac:dyDescent="0.25">
      <c r="AQ19483" s="1026"/>
      <c r="AR19483" s="1027"/>
    </row>
    <row r="19484" spans="43:44" x14ac:dyDescent="0.25">
      <c r="AQ19484" s="1026"/>
      <c r="AR19484" s="1027"/>
    </row>
    <row r="19485" spans="43:44" x14ac:dyDescent="0.25">
      <c r="AQ19485" s="1026"/>
      <c r="AR19485" s="1027"/>
    </row>
    <row r="19486" spans="43:44" x14ac:dyDescent="0.25">
      <c r="AQ19486" s="1026"/>
      <c r="AR19486" s="1027"/>
    </row>
    <row r="19487" spans="43:44" x14ac:dyDescent="0.25">
      <c r="AQ19487" s="1026"/>
      <c r="AR19487" s="1027"/>
    </row>
    <row r="19488" spans="43:44" x14ac:dyDescent="0.25">
      <c r="AQ19488" s="1026"/>
      <c r="AR19488" s="1027"/>
    </row>
    <row r="19489" spans="43:44" x14ac:dyDescent="0.25">
      <c r="AQ19489" s="1026"/>
      <c r="AR19489" s="1027"/>
    </row>
    <row r="19490" spans="43:44" x14ac:dyDescent="0.25">
      <c r="AQ19490" s="1026"/>
      <c r="AR19490" s="1027"/>
    </row>
    <row r="19491" spans="43:44" x14ac:dyDescent="0.25">
      <c r="AQ19491" s="1026"/>
      <c r="AR19491" s="1027"/>
    </row>
    <row r="19492" spans="43:44" x14ac:dyDescent="0.25">
      <c r="AQ19492" s="1026"/>
      <c r="AR19492" s="1027"/>
    </row>
    <row r="19493" spans="43:44" x14ac:dyDescent="0.25">
      <c r="AQ19493" s="1026"/>
      <c r="AR19493" s="1027"/>
    </row>
    <row r="19494" spans="43:44" x14ac:dyDescent="0.25">
      <c r="AQ19494" s="1026"/>
      <c r="AR19494" s="1027"/>
    </row>
    <row r="19495" spans="43:44" x14ac:dyDescent="0.25">
      <c r="AQ19495" s="1026"/>
      <c r="AR19495" s="1027"/>
    </row>
    <row r="19496" spans="43:44" x14ac:dyDescent="0.25">
      <c r="AQ19496" s="1026"/>
      <c r="AR19496" s="1027"/>
    </row>
    <row r="19497" spans="43:44" x14ac:dyDescent="0.25">
      <c r="AQ19497" s="1026"/>
      <c r="AR19497" s="1027"/>
    </row>
    <row r="19498" spans="43:44" x14ac:dyDescent="0.25">
      <c r="AQ19498" s="1026"/>
      <c r="AR19498" s="1027"/>
    </row>
    <row r="19499" spans="43:44" x14ac:dyDescent="0.25">
      <c r="AQ19499" s="1026"/>
      <c r="AR19499" s="1027"/>
    </row>
    <row r="19500" spans="43:44" x14ac:dyDescent="0.25">
      <c r="AQ19500" s="1026"/>
      <c r="AR19500" s="1027"/>
    </row>
    <row r="19501" spans="43:44" x14ac:dyDescent="0.25">
      <c r="AQ19501" s="1026"/>
      <c r="AR19501" s="1027"/>
    </row>
    <row r="19502" spans="43:44" x14ac:dyDescent="0.25">
      <c r="AQ19502" s="1026"/>
      <c r="AR19502" s="1027"/>
    </row>
    <row r="19503" spans="43:44" x14ac:dyDescent="0.25">
      <c r="AQ19503" s="1026"/>
      <c r="AR19503" s="1027"/>
    </row>
    <row r="19504" spans="43:44" x14ac:dyDescent="0.25">
      <c r="AQ19504" s="1026"/>
      <c r="AR19504" s="1027"/>
    </row>
    <row r="19505" spans="43:44" x14ac:dyDescent="0.25">
      <c r="AQ19505" s="1026"/>
      <c r="AR19505" s="1027"/>
    </row>
    <row r="19506" spans="43:44" x14ac:dyDescent="0.25">
      <c r="AQ19506" s="1026"/>
      <c r="AR19506" s="1027"/>
    </row>
    <row r="19507" spans="43:44" x14ac:dyDescent="0.25">
      <c r="AQ19507" s="1026"/>
      <c r="AR19507" s="1027"/>
    </row>
    <row r="19508" spans="43:44" x14ac:dyDescent="0.25">
      <c r="AQ19508" s="1026"/>
      <c r="AR19508" s="1027"/>
    </row>
    <row r="19509" spans="43:44" x14ac:dyDescent="0.25">
      <c r="AQ19509" s="1026"/>
      <c r="AR19509" s="1027"/>
    </row>
    <row r="19510" spans="43:44" x14ac:dyDescent="0.25">
      <c r="AQ19510" s="1026"/>
      <c r="AR19510" s="1027"/>
    </row>
    <row r="19511" spans="43:44" x14ac:dyDescent="0.25">
      <c r="AQ19511" s="1026"/>
      <c r="AR19511" s="1027"/>
    </row>
    <row r="19512" spans="43:44" x14ac:dyDescent="0.25">
      <c r="AQ19512" s="1026"/>
      <c r="AR19512" s="1027"/>
    </row>
    <row r="19513" spans="43:44" x14ac:dyDescent="0.25">
      <c r="AQ19513" s="1026"/>
      <c r="AR19513" s="1027"/>
    </row>
    <row r="19514" spans="43:44" x14ac:dyDescent="0.25">
      <c r="AQ19514" s="1026"/>
      <c r="AR19514" s="1027"/>
    </row>
    <row r="19515" spans="43:44" x14ac:dyDescent="0.25">
      <c r="AQ19515" s="1026"/>
      <c r="AR19515" s="1027"/>
    </row>
    <row r="19516" spans="43:44" x14ac:dyDescent="0.25">
      <c r="AQ19516" s="1026"/>
      <c r="AR19516" s="1027"/>
    </row>
    <row r="19517" spans="43:44" x14ac:dyDescent="0.25">
      <c r="AQ19517" s="1026"/>
      <c r="AR19517" s="1027"/>
    </row>
    <row r="19518" spans="43:44" x14ac:dyDescent="0.25">
      <c r="AQ19518" s="1026"/>
      <c r="AR19518" s="1027"/>
    </row>
    <row r="19519" spans="43:44" x14ac:dyDescent="0.25">
      <c r="AQ19519" s="1026"/>
      <c r="AR19519" s="1027"/>
    </row>
    <row r="19520" spans="43:44" x14ac:dyDescent="0.25">
      <c r="AQ19520" s="1026"/>
      <c r="AR19520" s="1027"/>
    </row>
    <row r="19521" spans="43:44" x14ac:dyDescent="0.25">
      <c r="AQ19521" s="1026"/>
      <c r="AR19521" s="1027"/>
    </row>
    <row r="19522" spans="43:44" x14ac:dyDescent="0.25">
      <c r="AQ19522" s="1026"/>
      <c r="AR19522" s="1027"/>
    </row>
    <row r="19523" spans="43:44" x14ac:dyDescent="0.25">
      <c r="AQ19523" s="1026"/>
      <c r="AR19523" s="1027"/>
    </row>
    <row r="19524" spans="43:44" x14ac:dyDescent="0.25">
      <c r="AQ19524" s="1026"/>
      <c r="AR19524" s="1027"/>
    </row>
    <row r="19525" spans="43:44" x14ac:dyDescent="0.25">
      <c r="AQ19525" s="1026"/>
      <c r="AR19525" s="1027"/>
    </row>
    <row r="19526" spans="43:44" x14ac:dyDescent="0.25">
      <c r="AQ19526" s="1026"/>
      <c r="AR19526" s="1027"/>
    </row>
    <row r="19527" spans="43:44" x14ac:dyDescent="0.25">
      <c r="AQ19527" s="1026"/>
      <c r="AR19527" s="1027"/>
    </row>
    <row r="19528" spans="43:44" x14ac:dyDescent="0.25">
      <c r="AQ19528" s="1026"/>
      <c r="AR19528" s="1027"/>
    </row>
    <row r="19529" spans="43:44" x14ac:dyDescent="0.25">
      <c r="AQ19529" s="1026"/>
      <c r="AR19529" s="1027"/>
    </row>
    <row r="19530" spans="43:44" x14ac:dyDescent="0.25">
      <c r="AQ19530" s="1026"/>
      <c r="AR19530" s="1027"/>
    </row>
    <row r="19531" spans="43:44" x14ac:dyDescent="0.25">
      <c r="AQ19531" s="1026"/>
      <c r="AR19531" s="1027"/>
    </row>
    <row r="19532" spans="43:44" x14ac:dyDescent="0.25">
      <c r="AQ19532" s="1026"/>
      <c r="AR19532" s="1027"/>
    </row>
    <row r="19533" spans="43:44" x14ac:dyDescent="0.25">
      <c r="AQ19533" s="1026"/>
      <c r="AR19533" s="1027"/>
    </row>
    <row r="19534" spans="43:44" x14ac:dyDescent="0.25">
      <c r="AQ19534" s="1026"/>
      <c r="AR19534" s="1027"/>
    </row>
    <row r="19535" spans="43:44" x14ac:dyDescent="0.25">
      <c r="AQ19535" s="1026"/>
      <c r="AR19535" s="1027"/>
    </row>
    <row r="19536" spans="43:44" x14ac:dyDescent="0.25">
      <c r="AQ19536" s="1026"/>
      <c r="AR19536" s="1027"/>
    </row>
    <row r="19537" spans="43:44" x14ac:dyDescent="0.25">
      <c r="AQ19537" s="1026"/>
      <c r="AR19537" s="1027"/>
    </row>
    <row r="19538" spans="43:44" x14ac:dyDescent="0.25">
      <c r="AQ19538" s="1026"/>
      <c r="AR19538" s="1027"/>
    </row>
    <row r="19539" spans="43:44" x14ac:dyDescent="0.25">
      <c r="AQ19539" s="1026"/>
      <c r="AR19539" s="1027"/>
    </row>
    <row r="19540" spans="43:44" x14ac:dyDescent="0.25">
      <c r="AQ19540" s="1026"/>
      <c r="AR19540" s="1027"/>
    </row>
    <row r="19541" spans="43:44" x14ac:dyDescent="0.25">
      <c r="AQ19541" s="1026"/>
      <c r="AR19541" s="1027"/>
    </row>
    <row r="19542" spans="43:44" x14ac:dyDescent="0.25">
      <c r="AQ19542" s="1026"/>
      <c r="AR19542" s="1027"/>
    </row>
    <row r="19543" spans="43:44" x14ac:dyDescent="0.25">
      <c r="AQ19543" s="1026"/>
      <c r="AR19543" s="1027"/>
    </row>
    <row r="19544" spans="43:44" x14ac:dyDescent="0.25">
      <c r="AQ19544" s="1026"/>
      <c r="AR19544" s="1027"/>
    </row>
    <row r="19545" spans="43:44" x14ac:dyDescent="0.25">
      <c r="AQ19545" s="1026"/>
      <c r="AR19545" s="1027"/>
    </row>
    <row r="19546" spans="43:44" x14ac:dyDescent="0.25">
      <c r="AQ19546" s="1026"/>
      <c r="AR19546" s="1027"/>
    </row>
    <row r="19547" spans="43:44" x14ac:dyDescent="0.25">
      <c r="AQ19547" s="1026"/>
      <c r="AR19547" s="1027"/>
    </row>
    <row r="19548" spans="43:44" x14ac:dyDescent="0.25">
      <c r="AQ19548" s="1026"/>
      <c r="AR19548" s="1027"/>
    </row>
    <row r="19549" spans="43:44" x14ac:dyDescent="0.25">
      <c r="AQ19549" s="1026"/>
      <c r="AR19549" s="1027"/>
    </row>
    <row r="19550" spans="43:44" x14ac:dyDescent="0.25">
      <c r="AQ19550" s="1026"/>
      <c r="AR19550" s="1027"/>
    </row>
    <row r="19551" spans="43:44" x14ac:dyDescent="0.25">
      <c r="AQ19551" s="1026"/>
      <c r="AR19551" s="1027"/>
    </row>
    <row r="19552" spans="43:44" x14ac:dyDescent="0.25">
      <c r="AQ19552" s="1026"/>
      <c r="AR19552" s="1027"/>
    </row>
    <row r="19553" spans="43:44" x14ac:dyDescent="0.25">
      <c r="AQ19553" s="1026"/>
      <c r="AR19553" s="1027"/>
    </row>
    <row r="19554" spans="43:44" x14ac:dyDescent="0.25">
      <c r="AQ19554" s="1026"/>
      <c r="AR19554" s="1027"/>
    </row>
    <row r="19555" spans="43:44" x14ac:dyDescent="0.25">
      <c r="AQ19555" s="1026"/>
      <c r="AR19555" s="1027"/>
    </row>
    <row r="19556" spans="43:44" x14ac:dyDescent="0.25">
      <c r="AQ19556" s="1026"/>
      <c r="AR19556" s="1027"/>
    </row>
    <row r="19557" spans="43:44" x14ac:dyDescent="0.25">
      <c r="AQ19557" s="1026"/>
      <c r="AR19557" s="1027"/>
    </row>
    <row r="19558" spans="43:44" x14ac:dyDescent="0.25">
      <c r="AQ19558" s="1026"/>
      <c r="AR19558" s="1027"/>
    </row>
    <row r="19559" spans="43:44" x14ac:dyDescent="0.25">
      <c r="AQ19559" s="1026"/>
      <c r="AR19559" s="1027"/>
    </row>
    <row r="19560" spans="43:44" x14ac:dyDescent="0.25">
      <c r="AQ19560" s="1026"/>
      <c r="AR19560" s="1027"/>
    </row>
    <row r="19561" spans="43:44" x14ac:dyDescent="0.25">
      <c r="AQ19561" s="1026"/>
      <c r="AR19561" s="1027"/>
    </row>
    <row r="19562" spans="43:44" x14ac:dyDescent="0.25">
      <c r="AQ19562" s="1026"/>
      <c r="AR19562" s="1027"/>
    </row>
    <row r="19563" spans="43:44" x14ac:dyDescent="0.25">
      <c r="AQ19563" s="1026"/>
      <c r="AR19563" s="1027"/>
    </row>
    <row r="19564" spans="43:44" x14ac:dyDescent="0.25">
      <c r="AQ19564" s="1026"/>
      <c r="AR19564" s="1027"/>
    </row>
    <row r="19565" spans="43:44" x14ac:dyDescent="0.25">
      <c r="AQ19565" s="1026"/>
      <c r="AR19565" s="1027"/>
    </row>
    <row r="19566" spans="43:44" x14ac:dyDescent="0.25">
      <c r="AQ19566" s="1026"/>
      <c r="AR19566" s="1027"/>
    </row>
    <row r="19567" spans="43:44" x14ac:dyDescent="0.25">
      <c r="AQ19567" s="1026"/>
      <c r="AR19567" s="1027"/>
    </row>
    <row r="19568" spans="43:44" x14ac:dyDescent="0.25">
      <c r="AQ19568" s="1026"/>
      <c r="AR19568" s="1027"/>
    </row>
    <row r="19569" spans="43:44" x14ac:dyDescent="0.25">
      <c r="AQ19569" s="1026"/>
      <c r="AR19569" s="1027"/>
    </row>
    <row r="19570" spans="43:44" x14ac:dyDescent="0.25">
      <c r="AQ19570" s="1026"/>
      <c r="AR19570" s="1027"/>
    </row>
    <row r="19571" spans="43:44" x14ac:dyDescent="0.25">
      <c r="AQ19571" s="1026"/>
      <c r="AR19571" s="1027"/>
    </row>
    <row r="19572" spans="43:44" x14ac:dyDescent="0.25">
      <c r="AQ19572" s="1026"/>
      <c r="AR19572" s="1027"/>
    </row>
    <row r="19573" spans="43:44" x14ac:dyDescent="0.25">
      <c r="AQ19573" s="1026"/>
      <c r="AR19573" s="1027"/>
    </row>
    <row r="19574" spans="43:44" x14ac:dyDescent="0.25">
      <c r="AQ19574" s="1026"/>
      <c r="AR19574" s="1027"/>
    </row>
    <row r="19575" spans="43:44" x14ac:dyDescent="0.25">
      <c r="AQ19575" s="1026"/>
      <c r="AR19575" s="1027"/>
    </row>
    <row r="19576" spans="43:44" x14ac:dyDescent="0.25">
      <c r="AQ19576" s="1026"/>
      <c r="AR19576" s="1027"/>
    </row>
    <row r="19577" spans="43:44" x14ac:dyDescent="0.25">
      <c r="AQ19577" s="1026"/>
      <c r="AR19577" s="1027"/>
    </row>
    <row r="19578" spans="43:44" x14ac:dyDescent="0.25">
      <c r="AQ19578" s="1026"/>
      <c r="AR19578" s="1027"/>
    </row>
    <row r="19579" spans="43:44" x14ac:dyDescent="0.25">
      <c r="AQ19579" s="1026"/>
      <c r="AR19579" s="1027"/>
    </row>
    <row r="19580" spans="43:44" x14ac:dyDescent="0.25">
      <c r="AQ19580" s="1026"/>
      <c r="AR19580" s="1027"/>
    </row>
    <row r="19581" spans="43:44" x14ac:dyDescent="0.25">
      <c r="AQ19581" s="1026"/>
      <c r="AR19581" s="1027"/>
    </row>
    <row r="19582" spans="43:44" x14ac:dyDescent="0.25">
      <c r="AQ19582" s="1026"/>
      <c r="AR19582" s="1027"/>
    </row>
    <row r="19583" spans="43:44" x14ac:dyDescent="0.25">
      <c r="AQ19583" s="1026"/>
      <c r="AR19583" s="1027"/>
    </row>
    <row r="19584" spans="43:44" x14ac:dyDescent="0.25">
      <c r="AQ19584" s="1026"/>
      <c r="AR19584" s="1027"/>
    </row>
    <row r="19585" spans="43:44" x14ac:dyDescent="0.25">
      <c r="AQ19585" s="1026"/>
      <c r="AR19585" s="1027"/>
    </row>
    <row r="19586" spans="43:44" x14ac:dyDescent="0.25">
      <c r="AQ19586" s="1026"/>
      <c r="AR19586" s="1027"/>
    </row>
    <row r="19587" spans="43:44" x14ac:dyDescent="0.25">
      <c r="AQ19587" s="1026"/>
      <c r="AR19587" s="1027"/>
    </row>
    <row r="19588" spans="43:44" x14ac:dyDescent="0.25">
      <c r="AQ19588" s="1026"/>
      <c r="AR19588" s="1027"/>
    </row>
    <row r="19589" spans="43:44" x14ac:dyDescent="0.25">
      <c r="AQ19589" s="1026"/>
      <c r="AR19589" s="1027"/>
    </row>
    <row r="19590" spans="43:44" x14ac:dyDescent="0.25">
      <c r="AQ19590" s="1026"/>
      <c r="AR19590" s="1027"/>
    </row>
    <row r="19591" spans="43:44" x14ac:dyDescent="0.25">
      <c r="AQ19591" s="1026"/>
      <c r="AR19591" s="1027"/>
    </row>
    <row r="19592" spans="43:44" x14ac:dyDescent="0.25">
      <c r="AQ19592" s="1026"/>
      <c r="AR19592" s="1027"/>
    </row>
    <row r="19593" spans="43:44" x14ac:dyDescent="0.25">
      <c r="AQ19593" s="1026"/>
      <c r="AR19593" s="1027"/>
    </row>
    <row r="19594" spans="43:44" x14ac:dyDescent="0.25">
      <c r="AQ19594" s="1026"/>
      <c r="AR19594" s="1027"/>
    </row>
    <row r="19595" spans="43:44" x14ac:dyDescent="0.25">
      <c r="AQ19595" s="1026"/>
      <c r="AR19595" s="1027"/>
    </row>
    <row r="19596" spans="43:44" x14ac:dyDescent="0.25">
      <c r="AQ19596" s="1026"/>
      <c r="AR19596" s="1027"/>
    </row>
    <row r="19597" spans="43:44" x14ac:dyDescent="0.25">
      <c r="AQ19597" s="1026"/>
      <c r="AR19597" s="1027"/>
    </row>
    <row r="19598" spans="43:44" x14ac:dyDescent="0.25">
      <c r="AQ19598" s="1026"/>
      <c r="AR19598" s="1027"/>
    </row>
    <row r="19599" spans="43:44" x14ac:dyDescent="0.25">
      <c r="AQ19599" s="1026"/>
      <c r="AR19599" s="1027"/>
    </row>
    <row r="19600" spans="43:44" x14ac:dyDescent="0.25">
      <c r="AQ19600" s="1026"/>
      <c r="AR19600" s="1027"/>
    </row>
    <row r="19601" spans="43:44" x14ac:dyDescent="0.25">
      <c r="AQ19601" s="1026"/>
      <c r="AR19601" s="1027"/>
    </row>
    <row r="19602" spans="43:44" x14ac:dyDescent="0.25">
      <c r="AQ19602" s="1026"/>
      <c r="AR19602" s="1027"/>
    </row>
    <row r="19603" spans="43:44" x14ac:dyDescent="0.25">
      <c r="AQ19603" s="1026"/>
      <c r="AR19603" s="1027"/>
    </row>
    <row r="19604" spans="43:44" x14ac:dyDescent="0.25">
      <c r="AQ19604" s="1026"/>
      <c r="AR19604" s="1027"/>
    </row>
    <row r="19605" spans="43:44" x14ac:dyDescent="0.25">
      <c r="AQ19605" s="1026"/>
      <c r="AR19605" s="1027"/>
    </row>
    <row r="19606" spans="43:44" x14ac:dyDescent="0.25">
      <c r="AQ19606" s="1026"/>
      <c r="AR19606" s="1027"/>
    </row>
    <row r="19607" spans="43:44" x14ac:dyDescent="0.25">
      <c r="AQ19607" s="1026"/>
      <c r="AR19607" s="1027"/>
    </row>
    <row r="19608" spans="43:44" x14ac:dyDescent="0.25">
      <c r="AQ19608" s="1026"/>
      <c r="AR19608" s="1027"/>
    </row>
    <row r="19609" spans="43:44" x14ac:dyDescent="0.25">
      <c r="AQ19609" s="1026"/>
      <c r="AR19609" s="1027"/>
    </row>
    <row r="19610" spans="43:44" x14ac:dyDescent="0.25">
      <c r="AQ19610" s="1026"/>
      <c r="AR19610" s="1027"/>
    </row>
    <row r="19611" spans="43:44" x14ac:dyDescent="0.25">
      <c r="AQ19611" s="1026"/>
      <c r="AR19611" s="1027"/>
    </row>
    <row r="19612" spans="43:44" x14ac:dyDescent="0.25">
      <c r="AQ19612" s="1026"/>
      <c r="AR19612" s="1027"/>
    </row>
    <row r="19613" spans="43:44" x14ac:dyDescent="0.25">
      <c r="AQ19613" s="1026"/>
      <c r="AR19613" s="1027"/>
    </row>
    <row r="19614" spans="43:44" x14ac:dyDescent="0.25">
      <c r="AQ19614" s="1026"/>
      <c r="AR19614" s="1027"/>
    </row>
    <row r="19615" spans="43:44" x14ac:dyDescent="0.25">
      <c r="AQ19615" s="1026"/>
      <c r="AR19615" s="1027"/>
    </row>
    <row r="19616" spans="43:44" x14ac:dyDescent="0.25">
      <c r="AQ19616" s="1026"/>
      <c r="AR19616" s="1027"/>
    </row>
    <row r="19617" spans="43:44" x14ac:dyDescent="0.25">
      <c r="AQ19617" s="1026"/>
      <c r="AR19617" s="1027"/>
    </row>
    <row r="19618" spans="43:44" x14ac:dyDescent="0.25">
      <c r="AQ19618" s="1026"/>
      <c r="AR19618" s="1027"/>
    </row>
    <row r="19619" spans="43:44" x14ac:dyDescent="0.25">
      <c r="AQ19619" s="1026"/>
      <c r="AR19619" s="1027"/>
    </row>
    <row r="19620" spans="43:44" x14ac:dyDescent="0.25">
      <c r="AQ19620" s="1026"/>
      <c r="AR19620" s="1027"/>
    </row>
    <row r="19621" spans="43:44" x14ac:dyDescent="0.25">
      <c r="AQ19621" s="1026"/>
      <c r="AR19621" s="1027"/>
    </row>
    <row r="19622" spans="43:44" x14ac:dyDescent="0.25">
      <c r="AQ19622" s="1026"/>
      <c r="AR19622" s="1027"/>
    </row>
    <row r="19623" spans="43:44" x14ac:dyDescent="0.25">
      <c r="AQ19623" s="1026"/>
      <c r="AR19623" s="1027"/>
    </row>
    <row r="19624" spans="43:44" x14ac:dyDescent="0.25">
      <c r="AQ19624" s="1026"/>
      <c r="AR19624" s="1027"/>
    </row>
    <row r="19625" spans="43:44" x14ac:dyDescent="0.25">
      <c r="AQ19625" s="1026"/>
      <c r="AR19625" s="1027"/>
    </row>
    <row r="19626" spans="43:44" x14ac:dyDescent="0.25">
      <c r="AQ19626" s="1026"/>
      <c r="AR19626" s="1027"/>
    </row>
    <row r="19627" spans="43:44" x14ac:dyDescent="0.25">
      <c r="AQ19627" s="1026"/>
      <c r="AR19627" s="1027"/>
    </row>
    <row r="19628" spans="43:44" x14ac:dyDescent="0.25">
      <c r="AQ19628" s="1026"/>
      <c r="AR19628" s="1027"/>
    </row>
    <row r="19629" spans="43:44" x14ac:dyDescent="0.25">
      <c r="AQ19629" s="1026"/>
      <c r="AR19629" s="1027"/>
    </row>
    <row r="19630" spans="43:44" x14ac:dyDescent="0.25">
      <c r="AQ19630" s="1026"/>
      <c r="AR19630" s="1027"/>
    </row>
    <row r="19631" spans="43:44" x14ac:dyDescent="0.25">
      <c r="AQ19631" s="1026"/>
      <c r="AR19631" s="1027"/>
    </row>
    <row r="19632" spans="43:44" x14ac:dyDescent="0.25">
      <c r="AQ19632" s="1026"/>
      <c r="AR19632" s="1027"/>
    </row>
    <row r="19633" spans="43:44" x14ac:dyDescent="0.25">
      <c r="AQ19633" s="1026"/>
      <c r="AR19633" s="1027"/>
    </row>
    <row r="19634" spans="43:44" x14ac:dyDescent="0.25">
      <c r="AQ19634" s="1026"/>
      <c r="AR19634" s="1027"/>
    </row>
    <row r="19635" spans="43:44" x14ac:dyDescent="0.25">
      <c r="AQ19635" s="1026"/>
      <c r="AR19635" s="1027"/>
    </row>
    <row r="19636" spans="43:44" x14ac:dyDescent="0.25">
      <c r="AQ19636" s="1026"/>
      <c r="AR19636" s="1027"/>
    </row>
    <row r="19637" spans="43:44" x14ac:dyDescent="0.25">
      <c r="AQ19637" s="1026"/>
      <c r="AR19637" s="1027"/>
    </row>
    <row r="19638" spans="43:44" x14ac:dyDescent="0.25">
      <c r="AQ19638" s="1026"/>
      <c r="AR19638" s="1027"/>
    </row>
    <row r="19639" spans="43:44" x14ac:dyDescent="0.25">
      <c r="AQ19639" s="1026"/>
      <c r="AR19639" s="1027"/>
    </row>
    <row r="19640" spans="43:44" x14ac:dyDescent="0.25">
      <c r="AQ19640" s="1026"/>
      <c r="AR19640" s="1027"/>
    </row>
    <row r="19641" spans="43:44" x14ac:dyDescent="0.25">
      <c r="AQ19641" s="1026"/>
      <c r="AR19641" s="1027"/>
    </row>
    <row r="19642" spans="43:44" x14ac:dyDescent="0.25">
      <c r="AQ19642" s="1026"/>
      <c r="AR19642" s="1027"/>
    </row>
    <row r="19643" spans="43:44" x14ac:dyDescent="0.25">
      <c r="AQ19643" s="1026"/>
      <c r="AR19643" s="1027"/>
    </row>
    <row r="19644" spans="43:44" x14ac:dyDescent="0.25">
      <c r="AQ19644" s="1026"/>
      <c r="AR19644" s="1027"/>
    </row>
    <row r="19645" spans="43:44" x14ac:dyDescent="0.25">
      <c r="AQ19645" s="1026"/>
      <c r="AR19645" s="1027"/>
    </row>
    <row r="19646" spans="43:44" x14ac:dyDescent="0.25">
      <c r="AQ19646" s="1026"/>
      <c r="AR19646" s="1027"/>
    </row>
    <row r="19647" spans="43:44" x14ac:dyDescent="0.25">
      <c r="AQ19647" s="1026"/>
      <c r="AR19647" s="1027"/>
    </row>
    <row r="19648" spans="43:44" x14ac:dyDescent="0.25">
      <c r="AQ19648" s="1026"/>
      <c r="AR19648" s="1027"/>
    </row>
    <row r="19649" spans="43:44" x14ac:dyDescent="0.25">
      <c r="AQ19649" s="1026"/>
      <c r="AR19649" s="1027"/>
    </row>
    <row r="19650" spans="43:44" x14ac:dyDescent="0.25">
      <c r="AQ19650" s="1026"/>
      <c r="AR19650" s="1027"/>
    </row>
    <row r="19651" spans="43:44" x14ac:dyDescent="0.25">
      <c r="AQ19651" s="1026"/>
      <c r="AR19651" s="1027"/>
    </row>
    <row r="19652" spans="43:44" x14ac:dyDescent="0.25">
      <c r="AQ19652" s="1026"/>
      <c r="AR19652" s="1027"/>
    </row>
    <row r="19653" spans="43:44" x14ac:dyDescent="0.25">
      <c r="AQ19653" s="1026"/>
      <c r="AR19653" s="1027"/>
    </row>
    <row r="19654" spans="43:44" x14ac:dyDescent="0.25">
      <c r="AQ19654" s="1026"/>
      <c r="AR19654" s="1027"/>
    </row>
    <row r="19655" spans="43:44" x14ac:dyDescent="0.25">
      <c r="AQ19655" s="1026"/>
      <c r="AR19655" s="1027"/>
    </row>
    <row r="19656" spans="43:44" x14ac:dyDescent="0.25">
      <c r="AQ19656" s="1026"/>
      <c r="AR19656" s="1027"/>
    </row>
    <row r="19657" spans="43:44" x14ac:dyDescent="0.25">
      <c r="AQ19657" s="1026"/>
      <c r="AR19657" s="1027"/>
    </row>
    <row r="19658" spans="43:44" x14ac:dyDescent="0.25">
      <c r="AQ19658" s="1026"/>
      <c r="AR19658" s="1027"/>
    </row>
    <row r="19659" spans="43:44" x14ac:dyDescent="0.25">
      <c r="AQ19659" s="1026"/>
      <c r="AR19659" s="1027"/>
    </row>
    <row r="19660" spans="43:44" x14ac:dyDescent="0.25">
      <c r="AQ19660" s="1026"/>
      <c r="AR19660" s="1027"/>
    </row>
    <row r="19661" spans="43:44" x14ac:dyDescent="0.25">
      <c r="AQ19661" s="1026"/>
      <c r="AR19661" s="1027"/>
    </row>
    <row r="19662" spans="43:44" x14ac:dyDescent="0.25">
      <c r="AQ19662" s="1026"/>
      <c r="AR19662" s="1027"/>
    </row>
    <row r="19663" spans="43:44" x14ac:dyDescent="0.25">
      <c r="AQ19663" s="1026"/>
      <c r="AR19663" s="1027"/>
    </row>
    <row r="19664" spans="43:44" x14ac:dyDescent="0.25">
      <c r="AQ19664" s="1026"/>
      <c r="AR19664" s="1027"/>
    </row>
    <row r="19665" spans="43:44" x14ac:dyDescent="0.25">
      <c r="AQ19665" s="1026"/>
      <c r="AR19665" s="1027"/>
    </row>
    <row r="19666" spans="43:44" x14ac:dyDescent="0.25">
      <c r="AQ19666" s="1026"/>
      <c r="AR19666" s="1027"/>
    </row>
    <row r="19667" spans="43:44" x14ac:dyDescent="0.25">
      <c r="AQ19667" s="1026"/>
      <c r="AR19667" s="1027"/>
    </row>
    <row r="19668" spans="43:44" x14ac:dyDescent="0.25">
      <c r="AQ19668" s="1026"/>
      <c r="AR19668" s="1027"/>
    </row>
    <row r="19669" spans="43:44" x14ac:dyDescent="0.25">
      <c r="AQ19669" s="1026"/>
      <c r="AR19669" s="1027"/>
    </row>
    <row r="19670" spans="43:44" x14ac:dyDescent="0.25">
      <c r="AQ19670" s="1026"/>
      <c r="AR19670" s="1027"/>
    </row>
    <row r="19671" spans="43:44" x14ac:dyDescent="0.25">
      <c r="AQ19671" s="1026"/>
      <c r="AR19671" s="1027"/>
    </row>
    <row r="19672" spans="43:44" x14ac:dyDescent="0.25">
      <c r="AQ19672" s="1026"/>
      <c r="AR19672" s="1027"/>
    </row>
    <row r="19673" spans="43:44" x14ac:dyDescent="0.25">
      <c r="AQ19673" s="1026"/>
      <c r="AR19673" s="1027"/>
    </row>
    <row r="19674" spans="43:44" x14ac:dyDescent="0.25">
      <c r="AQ19674" s="1026"/>
      <c r="AR19674" s="1027"/>
    </row>
    <row r="19675" spans="43:44" x14ac:dyDescent="0.25">
      <c r="AQ19675" s="1026"/>
      <c r="AR19675" s="1027"/>
    </row>
    <row r="19676" spans="43:44" x14ac:dyDescent="0.25">
      <c r="AQ19676" s="1026"/>
      <c r="AR19676" s="1027"/>
    </row>
    <row r="19677" spans="43:44" x14ac:dyDescent="0.25">
      <c r="AQ19677" s="1026"/>
      <c r="AR19677" s="1027"/>
    </row>
    <row r="19678" spans="43:44" x14ac:dyDescent="0.25">
      <c r="AQ19678" s="1026"/>
      <c r="AR19678" s="1027"/>
    </row>
    <row r="19679" spans="43:44" x14ac:dyDescent="0.25">
      <c r="AQ19679" s="1026"/>
      <c r="AR19679" s="1027"/>
    </row>
    <row r="19680" spans="43:44" x14ac:dyDescent="0.25">
      <c r="AQ19680" s="1026"/>
      <c r="AR19680" s="1027"/>
    </row>
    <row r="19681" spans="43:44" x14ac:dyDescent="0.25">
      <c r="AQ19681" s="1026"/>
      <c r="AR19681" s="1027"/>
    </row>
    <row r="19682" spans="43:44" x14ac:dyDescent="0.25">
      <c r="AQ19682" s="1026"/>
      <c r="AR19682" s="1027"/>
    </row>
    <row r="19683" spans="43:44" x14ac:dyDescent="0.25">
      <c r="AQ19683" s="1026"/>
      <c r="AR19683" s="1027"/>
    </row>
    <row r="19684" spans="43:44" x14ac:dyDescent="0.25">
      <c r="AQ19684" s="1026"/>
      <c r="AR19684" s="1027"/>
    </row>
    <row r="19685" spans="43:44" x14ac:dyDescent="0.25">
      <c r="AQ19685" s="1026"/>
      <c r="AR19685" s="1027"/>
    </row>
    <row r="19686" spans="43:44" x14ac:dyDescent="0.25">
      <c r="AQ19686" s="1026"/>
      <c r="AR19686" s="1027"/>
    </row>
    <row r="19687" spans="43:44" x14ac:dyDescent="0.25">
      <c r="AQ19687" s="1026"/>
      <c r="AR19687" s="1027"/>
    </row>
    <row r="19688" spans="43:44" x14ac:dyDescent="0.25">
      <c r="AQ19688" s="1026"/>
      <c r="AR19688" s="1027"/>
    </row>
    <row r="19689" spans="43:44" x14ac:dyDescent="0.25">
      <c r="AQ19689" s="1026"/>
      <c r="AR19689" s="1027"/>
    </row>
    <row r="19690" spans="43:44" x14ac:dyDescent="0.25">
      <c r="AQ19690" s="1026"/>
      <c r="AR19690" s="1027"/>
    </row>
    <row r="19691" spans="43:44" x14ac:dyDescent="0.25">
      <c r="AQ19691" s="1026"/>
      <c r="AR19691" s="1027"/>
    </row>
    <row r="19692" spans="43:44" x14ac:dyDescent="0.25">
      <c r="AQ19692" s="1026"/>
      <c r="AR19692" s="1027"/>
    </row>
    <row r="19693" spans="43:44" x14ac:dyDescent="0.25">
      <c r="AQ19693" s="1026"/>
      <c r="AR19693" s="1027"/>
    </row>
    <row r="19694" spans="43:44" x14ac:dyDescent="0.25">
      <c r="AQ19694" s="1026"/>
      <c r="AR19694" s="1027"/>
    </row>
    <row r="19695" spans="43:44" x14ac:dyDescent="0.25">
      <c r="AQ19695" s="1026"/>
      <c r="AR19695" s="1027"/>
    </row>
    <row r="19696" spans="43:44" x14ac:dyDescent="0.25">
      <c r="AQ19696" s="1026"/>
      <c r="AR19696" s="1027"/>
    </row>
    <row r="19697" spans="43:44" x14ac:dyDescent="0.25">
      <c r="AQ19697" s="1026"/>
      <c r="AR19697" s="1027"/>
    </row>
    <row r="19698" spans="43:44" x14ac:dyDescent="0.25">
      <c r="AQ19698" s="1026"/>
      <c r="AR19698" s="1027"/>
    </row>
    <row r="19699" spans="43:44" x14ac:dyDescent="0.25">
      <c r="AQ19699" s="1026"/>
      <c r="AR19699" s="1027"/>
    </row>
    <row r="19700" spans="43:44" x14ac:dyDescent="0.25">
      <c r="AQ19700" s="1026"/>
      <c r="AR19700" s="1027"/>
    </row>
    <row r="19701" spans="43:44" x14ac:dyDescent="0.25">
      <c r="AQ19701" s="1026"/>
      <c r="AR19701" s="1027"/>
    </row>
    <row r="19702" spans="43:44" x14ac:dyDescent="0.25">
      <c r="AQ19702" s="1026"/>
      <c r="AR19702" s="1027"/>
    </row>
    <row r="19703" spans="43:44" x14ac:dyDescent="0.25">
      <c r="AQ19703" s="1026"/>
      <c r="AR19703" s="1027"/>
    </row>
    <row r="19704" spans="43:44" x14ac:dyDescent="0.25">
      <c r="AQ19704" s="1026"/>
      <c r="AR19704" s="1027"/>
    </row>
    <row r="19705" spans="43:44" x14ac:dyDescent="0.25">
      <c r="AQ19705" s="1026"/>
      <c r="AR19705" s="1027"/>
    </row>
    <row r="19706" spans="43:44" x14ac:dyDescent="0.25">
      <c r="AQ19706" s="1026"/>
      <c r="AR19706" s="1027"/>
    </row>
    <row r="19707" spans="43:44" x14ac:dyDescent="0.25">
      <c r="AQ19707" s="1026"/>
      <c r="AR19707" s="1027"/>
    </row>
    <row r="19708" spans="43:44" x14ac:dyDescent="0.25">
      <c r="AQ19708" s="1026"/>
      <c r="AR19708" s="1027"/>
    </row>
    <row r="19709" spans="43:44" x14ac:dyDescent="0.25">
      <c r="AQ19709" s="1026"/>
      <c r="AR19709" s="1027"/>
    </row>
    <row r="19710" spans="43:44" x14ac:dyDescent="0.25">
      <c r="AQ19710" s="1026"/>
      <c r="AR19710" s="1027"/>
    </row>
    <row r="19711" spans="43:44" x14ac:dyDescent="0.25">
      <c r="AQ19711" s="1026"/>
      <c r="AR19711" s="1027"/>
    </row>
    <row r="19712" spans="43:44" x14ac:dyDescent="0.25">
      <c r="AQ19712" s="1026"/>
      <c r="AR19712" s="1027"/>
    </row>
    <row r="19713" spans="43:44" x14ac:dyDescent="0.25">
      <c r="AQ19713" s="1026"/>
      <c r="AR19713" s="1027"/>
    </row>
    <row r="19714" spans="43:44" x14ac:dyDescent="0.25">
      <c r="AQ19714" s="1026"/>
      <c r="AR19714" s="1027"/>
    </row>
    <row r="19715" spans="43:44" x14ac:dyDescent="0.25">
      <c r="AQ19715" s="1026"/>
      <c r="AR19715" s="1027"/>
    </row>
    <row r="19716" spans="43:44" x14ac:dyDescent="0.25">
      <c r="AQ19716" s="1026"/>
      <c r="AR19716" s="1027"/>
    </row>
    <row r="19717" spans="43:44" x14ac:dyDescent="0.25">
      <c r="AQ19717" s="1026"/>
      <c r="AR19717" s="1027"/>
    </row>
    <row r="19718" spans="43:44" x14ac:dyDescent="0.25">
      <c r="AQ19718" s="1026"/>
      <c r="AR19718" s="1027"/>
    </row>
    <row r="19719" spans="43:44" x14ac:dyDescent="0.25">
      <c r="AQ19719" s="1026"/>
      <c r="AR19719" s="1027"/>
    </row>
    <row r="19720" spans="43:44" x14ac:dyDescent="0.25">
      <c r="AQ19720" s="1026"/>
      <c r="AR19720" s="1027"/>
    </row>
    <row r="19721" spans="43:44" x14ac:dyDescent="0.25">
      <c r="AQ19721" s="1026"/>
      <c r="AR19721" s="1027"/>
    </row>
    <row r="19722" spans="43:44" x14ac:dyDescent="0.25">
      <c r="AQ19722" s="1026"/>
      <c r="AR19722" s="1027"/>
    </row>
    <row r="19723" spans="43:44" x14ac:dyDescent="0.25">
      <c r="AQ19723" s="1026"/>
      <c r="AR19723" s="1027"/>
    </row>
    <row r="19724" spans="43:44" x14ac:dyDescent="0.25">
      <c r="AQ19724" s="1026"/>
      <c r="AR19724" s="1027"/>
    </row>
    <row r="19725" spans="43:44" x14ac:dyDescent="0.25">
      <c r="AQ19725" s="1026"/>
      <c r="AR19725" s="1027"/>
    </row>
    <row r="19726" spans="43:44" x14ac:dyDescent="0.25">
      <c r="AQ19726" s="1026"/>
      <c r="AR19726" s="1027"/>
    </row>
    <row r="19727" spans="43:44" x14ac:dyDescent="0.25">
      <c r="AQ19727" s="1026"/>
      <c r="AR19727" s="1027"/>
    </row>
    <row r="19728" spans="43:44" x14ac:dyDescent="0.25">
      <c r="AQ19728" s="1026"/>
      <c r="AR19728" s="1027"/>
    </row>
    <row r="19729" spans="43:44" x14ac:dyDescent="0.25">
      <c r="AQ19729" s="1026"/>
      <c r="AR19729" s="1027"/>
    </row>
    <row r="19730" spans="43:44" x14ac:dyDescent="0.25">
      <c r="AQ19730" s="1026"/>
      <c r="AR19730" s="1027"/>
    </row>
    <row r="19731" spans="43:44" x14ac:dyDescent="0.25">
      <c r="AQ19731" s="1026"/>
      <c r="AR19731" s="1027"/>
    </row>
    <row r="19732" spans="43:44" x14ac:dyDescent="0.25">
      <c r="AQ19732" s="1026"/>
      <c r="AR19732" s="1027"/>
    </row>
    <row r="19733" spans="43:44" x14ac:dyDescent="0.25">
      <c r="AQ19733" s="1026"/>
      <c r="AR19733" s="1027"/>
    </row>
    <row r="19734" spans="43:44" x14ac:dyDescent="0.25">
      <c r="AQ19734" s="1026"/>
      <c r="AR19734" s="1027"/>
    </row>
    <row r="19735" spans="43:44" x14ac:dyDescent="0.25">
      <c r="AQ19735" s="1026"/>
      <c r="AR19735" s="1027"/>
    </row>
    <row r="19736" spans="43:44" x14ac:dyDescent="0.25">
      <c r="AQ19736" s="1026"/>
      <c r="AR19736" s="1027"/>
    </row>
    <row r="19737" spans="43:44" x14ac:dyDescent="0.25">
      <c r="AQ19737" s="1026"/>
      <c r="AR19737" s="1027"/>
    </row>
    <row r="19738" spans="43:44" x14ac:dyDescent="0.25">
      <c r="AQ19738" s="1026"/>
      <c r="AR19738" s="1027"/>
    </row>
    <row r="19739" spans="43:44" x14ac:dyDescent="0.25">
      <c r="AQ19739" s="1026"/>
      <c r="AR19739" s="1027"/>
    </row>
    <row r="19740" spans="43:44" x14ac:dyDescent="0.25">
      <c r="AQ19740" s="1026"/>
      <c r="AR19740" s="1027"/>
    </row>
    <row r="19741" spans="43:44" x14ac:dyDescent="0.25">
      <c r="AQ19741" s="1026"/>
      <c r="AR19741" s="1027"/>
    </row>
    <row r="19742" spans="43:44" x14ac:dyDescent="0.25">
      <c r="AQ19742" s="1026"/>
      <c r="AR19742" s="1027"/>
    </row>
    <row r="19743" spans="43:44" x14ac:dyDescent="0.25">
      <c r="AQ19743" s="1026"/>
      <c r="AR19743" s="1027"/>
    </row>
    <row r="19744" spans="43:44" x14ac:dyDescent="0.25">
      <c r="AQ19744" s="1026"/>
      <c r="AR19744" s="1027"/>
    </row>
    <row r="19745" spans="43:44" x14ac:dyDescent="0.25">
      <c r="AQ19745" s="1026"/>
      <c r="AR19745" s="1027"/>
    </row>
    <row r="19746" spans="43:44" x14ac:dyDescent="0.25">
      <c r="AQ19746" s="1026"/>
      <c r="AR19746" s="1027"/>
    </row>
    <row r="19747" spans="43:44" x14ac:dyDescent="0.25">
      <c r="AQ19747" s="1026"/>
      <c r="AR19747" s="1027"/>
    </row>
    <row r="19748" spans="43:44" x14ac:dyDescent="0.25">
      <c r="AQ19748" s="1026"/>
      <c r="AR19748" s="1027"/>
    </row>
    <row r="19749" spans="43:44" x14ac:dyDescent="0.25">
      <c r="AQ19749" s="1026"/>
      <c r="AR19749" s="1027"/>
    </row>
    <row r="19750" spans="43:44" x14ac:dyDescent="0.25">
      <c r="AQ19750" s="1026"/>
      <c r="AR19750" s="1027"/>
    </row>
    <row r="19751" spans="43:44" x14ac:dyDescent="0.25">
      <c r="AQ19751" s="1026"/>
      <c r="AR19751" s="1027"/>
    </row>
    <row r="19752" spans="43:44" x14ac:dyDescent="0.25">
      <c r="AQ19752" s="1026"/>
      <c r="AR19752" s="1027"/>
    </row>
    <row r="19753" spans="43:44" x14ac:dyDescent="0.25">
      <c r="AQ19753" s="1026"/>
      <c r="AR19753" s="1027"/>
    </row>
    <row r="19754" spans="43:44" x14ac:dyDescent="0.25">
      <c r="AQ19754" s="1026"/>
      <c r="AR19754" s="1027"/>
    </row>
    <row r="19755" spans="43:44" x14ac:dyDescent="0.25">
      <c r="AQ19755" s="1026"/>
      <c r="AR19755" s="1027"/>
    </row>
    <row r="19756" spans="43:44" x14ac:dyDescent="0.25">
      <c r="AQ19756" s="1026"/>
      <c r="AR19756" s="1027"/>
    </row>
    <row r="19757" spans="43:44" x14ac:dyDescent="0.25">
      <c r="AQ19757" s="1026"/>
      <c r="AR19757" s="1027"/>
    </row>
    <row r="19758" spans="43:44" x14ac:dyDescent="0.25">
      <c r="AQ19758" s="1026"/>
      <c r="AR19758" s="1027"/>
    </row>
    <row r="19759" spans="43:44" x14ac:dyDescent="0.25">
      <c r="AQ19759" s="1026"/>
      <c r="AR19759" s="1027"/>
    </row>
    <row r="19760" spans="43:44" x14ac:dyDescent="0.25">
      <c r="AQ19760" s="1026"/>
      <c r="AR19760" s="1027"/>
    </row>
    <row r="19761" spans="43:44" x14ac:dyDescent="0.25">
      <c r="AQ19761" s="1026"/>
      <c r="AR19761" s="1027"/>
    </row>
    <row r="19762" spans="43:44" x14ac:dyDescent="0.25">
      <c r="AQ19762" s="1026"/>
      <c r="AR19762" s="1027"/>
    </row>
    <row r="19763" spans="43:44" x14ac:dyDescent="0.25">
      <c r="AQ19763" s="1026"/>
      <c r="AR19763" s="1027"/>
    </row>
    <row r="19764" spans="43:44" x14ac:dyDescent="0.25">
      <c r="AQ19764" s="1026"/>
      <c r="AR19764" s="1027"/>
    </row>
    <row r="19765" spans="43:44" x14ac:dyDescent="0.25">
      <c r="AQ19765" s="1026"/>
      <c r="AR19765" s="1027"/>
    </row>
    <row r="19766" spans="43:44" x14ac:dyDescent="0.25">
      <c r="AQ19766" s="1026"/>
      <c r="AR19766" s="1027"/>
    </row>
    <row r="19767" spans="43:44" x14ac:dyDescent="0.25">
      <c r="AQ19767" s="1026"/>
      <c r="AR19767" s="1027"/>
    </row>
    <row r="19768" spans="43:44" x14ac:dyDescent="0.25">
      <c r="AQ19768" s="1026"/>
      <c r="AR19768" s="1027"/>
    </row>
    <row r="19769" spans="43:44" x14ac:dyDescent="0.25">
      <c r="AQ19769" s="1026"/>
      <c r="AR19769" s="1027"/>
    </row>
    <row r="19770" spans="43:44" x14ac:dyDescent="0.25">
      <c r="AQ19770" s="1026"/>
      <c r="AR19770" s="1027"/>
    </row>
    <row r="19771" spans="43:44" x14ac:dyDescent="0.25">
      <c r="AQ19771" s="1026"/>
      <c r="AR19771" s="1027"/>
    </row>
    <row r="19772" spans="43:44" x14ac:dyDescent="0.25">
      <c r="AQ19772" s="1026"/>
      <c r="AR19772" s="1027"/>
    </row>
    <row r="19773" spans="43:44" x14ac:dyDescent="0.25">
      <c r="AQ19773" s="1026"/>
      <c r="AR19773" s="1027"/>
    </row>
    <row r="19774" spans="43:44" x14ac:dyDescent="0.25">
      <c r="AQ19774" s="1026"/>
      <c r="AR19774" s="1027"/>
    </row>
    <row r="19775" spans="43:44" x14ac:dyDescent="0.25">
      <c r="AQ19775" s="1026"/>
      <c r="AR19775" s="1027"/>
    </row>
    <row r="19776" spans="43:44" x14ac:dyDescent="0.25">
      <c r="AQ19776" s="1026"/>
      <c r="AR19776" s="1027"/>
    </row>
    <row r="19777" spans="43:44" x14ac:dyDescent="0.25">
      <c r="AQ19777" s="1026"/>
      <c r="AR19777" s="1027"/>
    </row>
    <row r="19778" spans="43:44" x14ac:dyDescent="0.25">
      <c r="AQ19778" s="1026"/>
      <c r="AR19778" s="1027"/>
    </row>
    <row r="19779" spans="43:44" x14ac:dyDescent="0.25">
      <c r="AQ19779" s="1026"/>
      <c r="AR19779" s="1027"/>
    </row>
    <row r="19780" spans="43:44" x14ac:dyDescent="0.25">
      <c r="AQ19780" s="1026"/>
      <c r="AR19780" s="1027"/>
    </row>
    <row r="19781" spans="43:44" x14ac:dyDescent="0.25">
      <c r="AQ19781" s="1026"/>
      <c r="AR19781" s="1027"/>
    </row>
    <row r="19782" spans="43:44" x14ac:dyDescent="0.25">
      <c r="AQ19782" s="1026"/>
      <c r="AR19782" s="1027"/>
    </row>
    <row r="19783" spans="43:44" x14ac:dyDescent="0.25">
      <c r="AQ19783" s="1026"/>
      <c r="AR19783" s="1027"/>
    </row>
    <row r="19784" spans="43:44" x14ac:dyDescent="0.25">
      <c r="AQ19784" s="1026"/>
      <c r="AR19784" s="1027"/>
    </row>
    <row r="19785" spans="43:44" x14ac:dyDescent="0.25">
      <c r="AQ19785" s="1026"/>
      <c r="AR19785" s="1027"/>
    </row>
    <row r="19786" spans="43:44" x14ac:dyDescent="0.25">
      <c r="AQ19786" s="1026"/>
      <c r="AR19786" s="1027"/>
    </row>
    <row r="19787" spans="43:44" x14ac:dyDescent="0.25">
      <c r="AQ19787" s="1026"/>
      <c r="AR19787" s="1027"/>
    </row>
    <row r="19788" spans="43:44" x14ac:dyDescent="0.25">
      <c r="AQ19788" s="1026"/>
      <c r="AR19788" s="1027"/>
    </row>
    <row r="19789" spans="43:44" x14ac:dyDescent="0.25">
      <c r="AQ19789" s="1026"/>
      <c r="AR19789" s="1027"/>
    </row>
    <row r="19790" spans="43:44" x14ac:dyDescent="0.25">
      <c r="AQ19790" s="1026"/>
      <c r="AR19790" s="1027"/>
    </row>
    <row r="19791" spans="43:44" x14ac:dyDescent="0.25">
      <c r="AQ19791" s="1026"/>
      <c r="AR19791" s="1027"/>
    </row>
    <row r="19792" spans="43:44" x14ac:dyDescent="0.25">
      <c r="AQ19792" s="1026"/>
      <c r="AR19792" s="1027"/>
    </row>
    <row r="19793" spans="43:44" x14ac:dyDescent="0.25">
      <c r="AQ19793" s="1026"/>
      <c r="AR19793" s="1027"/>
    </row>
    <row r="19794" spans="43:44" x14ac:dyDescent="0.25">
      <c r="AQ19794" s="1026"/>
      <c r="AR19794" s="1027"/>
    </row>
    <row r="19795" spans="43:44" x14ac:dyDescent="0.25">
      <c r="AQ19795" s="1026"/>
      <c r="AR19795" s="1027"/>
    </row>
    <row r="19796" spans="43:44" x14ac:dyDescent="0.25">
      <c r="AQ19796" s="1026"/>
      <c r="AR19796" s="1027"/>
    </row>
    <row r="19797" spans="43:44" x14ac:dyDescent="0.25">
      <c r="AQ19797" s="1026"/>
      <c r="AR19797" s="1027"/>
    </row>
    <row r="19798" spans="43:44" x14ac:dyDescent="0.25">
      <c r="AQ19798" s="1026"/>
      <c r="AR19798" s="1027"/>
    </row>
    <row r="19799" spans="43:44" x14ac:dyDescent="0.25">
      <c r="AQ19799" s="1026"/>
      <c r="AR19799" s="1027"/>
    </row>
    <row r="19800" spans="43:44" x14ac:dyDescent="0.25">
      <c r="AQ19800" s="1026"/>
      <c r="AR19800" s="1027"/>
    </row>
    <row r="19801" spans="43:44" x14ac:dyDescent="0.25">
      <c r="AQ19801" s="1026"/>
      <c r="AR19801" s="1027"/>
    </row>
    <row r="19802" spans="43:44" x14ac:dyDescent="0.25">
      <c r="AQ19802" s="1026"/>
      <c r="AR19802" s="1027"/>
    </row>
    <row r="19803" spans="43:44" x14ac:dyDescent="0.25">
      <c r="AQ19803" s="1026"/>
      <c r="AR19803" s="1027"/>
    </row>
    <row r="19804" spans="43:44" x14ac:dyDescent="0.25">
      <c r="AQ19804" s="1026"/>
      <c r="AR19804" s="1027"/>
    </row>
    <row r="19805" spans="43:44" x14ac:dyDescent="0.25">
      <c r="AQ19805" s="1026"/>
      <c r="AR19805" s="1027"/>
    </row>
    <row r="19806" spans="43:44" x14ac:dyDescent="0.25">
      <c r="AQ19806" s="1026"/>
      <c r="AR19806" s="1027"/>
    </row>
    <row r="19807" spans="43:44" x14ac:dyDescent="0.25">
      <c r="AQ19807" s="1026"/>
      <c r="AR19807" s="1027"/>
    </row>
    <row r="19808" spans="43:44" x14ac:dyDescent="0.25">
      <c r="AQ19808" s="1026"/>
      <c r="AR19808" s="1027"/>
    </row>
    <row r="19809" spans="43:44" x14ac:dyDescent="0.25">
      <c r="AQ19809" s="1026"/>
      <c r="AR19809" s="1027"/>
    </row>
    <row r="19810" spans="43:44" x14ac:dyDescent="0.25">
      <c r="AQ19810" s="1026"/>
      <c r="AR19810" s="1027"/>
    </row>
    <row r="19811" spans="43:44" x14ac:dyDescent="0.25">
      <c r="AQ19811" s="1026"/>
      <c r="AR19811" s="1027"/>
    </row>
    <row r="19812" spans="43:44" x14ac:dyDescent="0.25">
      <c r="AQ19812" s="1026"/>
      <c r="AR19812" s="1027"/>
    </row>
    <row r="19813" spans="43:44" x14ac:dyDescent="0.25">
      <c r="AQ19813" s="1026"/>
      <c r="AR19813" s="1027"/>
    </row>
    <row r="19814" spans="43:44" x14ac:dyDescent="0.25">
      <c r="AQ19814" s="1026"/>
      <c r="AR19814" s="1027"/>
    </row>
    <row r="19815" spans="43:44" x14ac:dyDescent="0.25">
      <c r="AQ19815" s="1026"/>
      <c r="AR19815" s="1027"/>
    </row>
    <row r="19816" spans="43:44" x14ac:dyDescent="0.25">
      <c r="AQ19816" s="1026"/>
      <c r="AR19816" s="1027"/>
    </row>
    <row r="19817" spans="43:44" x14ac:dyDescent="0.25">
      <c r="AQ19817" s="1026"/>
      <c r="AR19817" s="1027"/>
    </row>
    <row r="19818" spans="43:44" x14ac:dyDescent="0.25">
      <c r="AQ19818" s="1026"/>
      <c r="AR19818" s="1027"/>
    </row>
    <row r="19819" spans="43:44" x14ac:dyDescent="0.25">
      <c r="AQ19819" s="1026"/>
      <c r="AR19819" s="1027"/>
    </row>
    <row r="19820" spans="43:44" x14ac:dyDescent="0.25">
      <c r="AQ19820" s="1026"/>
      <c r="AR19820" s="1027"/>
    </row>
    <row r="19821" spans="43:44" x14ac:dyDescent="0.25">
      <c r="AQ19821" s="1026"/>
      <c r="AR19821" s="1027"/>
    </row>
    <row r="19822" spans="43:44" x14ac:dyDescent="0.25">
      <c r="AQ19822" s="1026"/>
      <c r="AR19822" s="1027"/>
    </row>
    <row r="19823" spans="43:44" x14ac:dyDescent="0.25">
      <c r="AQ19823" s="1026"/>
      <c r="AR19823" s="1027"/>
    </row>
    <row r="19824" spans="43:44" x14ac:dyDescent="0.25">
      <c r="AQ19824" s="1026"/>
      <c r="AR19824" s="1027"/>
    </row>
    <row r="19825" spans="43:44" x14ac:dyDescent="0.25">
      <c r="AQ19825" s="1026"/>
      <c r="AR19825" s="1027"/>
    </row>
    <row r="19826" spans="43:44" x14ac:dyDescent="0.25">
      <c r="AQ19826" s="1026"/>
      <c r="AR19826" s="1027"/>
    </row>
    <row r="19827" spans="43:44" x14ac:dyDescent="0.25">
      <c r="AQ19827" s="1026"/>
      <c r="AR19827" s="1027"/>
    </row>
    <row r="19828" spans="43:44" x14ac:dyDescent="0.25">
      <c r="AQ19828" s="1026"/>
      <c r="AR19828" s="1027"/>
    </row>
    <row r="19829" spans="43:44" x14ac:dyDescent="0.25">
      <c r="AQ19829" s="1026"/>
      <c r="AR19829" s="1027"/>
    </row>
    <row r="19830" spans="43:44" x14ac:dyDescent="0.25">
      <c r="AQ19830" s="1026"/>
      <c r="AR19830" s="1027"/>
    </row>
    <row r="19831" spans="43:44" x14ac:dyDescent="0.25">
      <c r="AQ19831" s="1026"/>
      <c r="AR19831" s="1027"/>
    </row>
    <row r="19832" spans="43:44" x14ac:dyDescent="0.25">
      <c r="AQ19832" s="1026"/>
      <c r="AR19832" s="1027"/>
    </row>
    <row r="19833" spans="43:44" x14ac:dyDescent="0.25">
      <c r="AQ19833" s="1026"/>
      <c r="AR19833" s="1027"/>
    </row>
    <row r="19834" spans="43:44" x14ac:dyDescent="0.25">
      <c r="AQ19834" s="1026"/>
      <c r="AR19834" s="1027"/>
    </row>
    <row r="19835" spans="43:44" x14ac:dyDescent="0.25">
      <c r="AQ19835" s="1026"/>
      <c r="AR19835" s="1027"/>
    </row>
    <row r="19836" spans="43:44" x14ac:dyDescent="0.25">
      <c r="AQ19836" s="1026"/>
      <c r="AR19836" s="1027"/>
    </row>
    <row r="19837" spans="43:44" x14ac:dyDescent="0.25">
      <c r="AQ19837" s="1026"/>
      <c r="AR19837" s="1027"/>
    </row>
    <row r="19838" spans="43:44" x14ac:dyDescent="0.25">
      <c r="AQ19838" s="1026"/>
      <c r="AR19838" s="1027"/>
    </row>
    <row r="19839" spans="43:44" x14ac:dyDescent="0.25">
      <c r="AQ19839" s="1026"/>
      <c r="AR19839" s="1027"/>
    </row>
    <row r="19840" spans="43:44" x14ac:dyDescent="0.25">
      <c r="AQ19840" s="1026"/>
      <c r="AR19840" s="1027"/>
    </row>
    <row r="19841" spans="43:44" x14ac:dyDescent="0.25">
      <c r="AQ19841" s="1026"/>
      <c r="AR19841" s="1027"/>
    </row>
    <row r="19842" spans="43:44" x14ac:dyDescent="0.25">
      <c r="AQ19842" s="1026"/>
      <c r="AR19842" s="1027"/>
    </row>
    <row r="19843" spans="43:44" x14ac:dyDescent="0.25">
      <c r="AQ19843" s="1026"/>
      <c r="AR19843" s="1027"/>
    </row>
    <row r="19844" spans="43:44" x14ac:dyDescent="0.25">
      <c r="AQ19844" s="1026"/>
      <c r="AR19844" s="1027"/>
    </row>
    <row r="19845" spans="43:44" x14ac:dyDescent="0.25">
      <c r="AQ19845" s="1026"/>
      <c r="AR19845" s="1027"/>
    </row>
    <row r="19846" spans="43:44" x14ac:dyDescent="0.25">
      <c r="AQ19846" s="1026"/>
      <c r="AR19846" s="1027"/>
    </row>
    <row r="19847" spans="43:44" x14ac:dyDescent="0.25">
      <c r="AQ19847" s="1026"/>
      <c r="AR19847" s="1027"/>
    </row>
    <row r="19848" spans="43:44" x14ac:dyDescent="0.25">
      <c r="AQ19848" s="1026"/>
      <c r="AR19848" s="1027"/>
    </row>
    <row r="19849" spans="43:44" x14ac:dyDescent="0.25">
      <c r="AQ19849" s="1026"/>
      <c r="AR19849" s="1027"/>
    </row>
    <row r="19850" spans="43:44" x14ac:dyDescent="0.25">
      <c r="AQ19850" s="1026"/>
      <c r="AR19850" s="1027"/>
    </row>
    <row r="19851" spans="43:44" x14ac:dyDescent="0.25">
      <c r="AQ19851" s="1026"/>
      <c r="AR19851" s="1027"/>
    </row>
    <row r="19852" spans="43:44" x14ac:dyDescent="0.25">
      <c r="AQ19852" s="1026"/>
      <c r="AR19852" s="1027"/>
    </row>
    <row r="19853" spans="43:44" x14ac:dyDescent="0.25">
      <c r="AQ19853" s="1026"/>
      <c r="AR19853" s="1027"/>
    </row>
    <row r="19854" spans="43:44" x14ac:dyDescent="0.25">
      <c r="AQ19854" s="1026"/>
      <c r="AR19854" s="1027"/>
    </row>
    <row r="19855" spans="43:44" x14ac:dyDescent="0.25">
      <c r="AQ19855" s="1026"/>
      <c r="AR19855" s="1027"/>
    </row>
    <row r="19856" spans="43:44" x14ac:dyDescent="0.25">
      <c r="AQ19856" s="1026"/>
      <c r="AR19856" s="1027"/>
    </row>
    <row r="19857" spans="43:44" x14ac:dyDescent="0.25">
      <c r="AQ19857" s="1026"/>
      <c r="AR19857" s="1027"/>
    </row>
    <row r="19858" spans="43:44" x14ac:dyDescent="0.25">
      <c r="AQ19858" s="1026"/>
      <c r="AR19858" s="1027"/>
    </row>
    <row r="19859" spans="43:44" x14ac:dyDescent="0.25">
      <c r="AQ19859" s="1026"/>
      <c r="AR19859" s="1027"/>
    </row>
    <row r="19860" spans="43:44" x14ac:dyDescent="0.25">
      <c r="AQ19860" s="1026"/>
      <c r="AR19860" s="1027"/>
    </row>
    <row r="19861" spans="43:44" x14ac:dyDescent="0.25">
      <c r="AQ19861" s="1026"/>
      <c r="AR19861" s="1027"/>
    </row>
    <row r="19862" spans="43:44" x14ac:dyDescent="0.25">
      <c r="AQ19862" s="1026"/>
      <c r="AR19862" s="1027"/>
    </row>
    <row r="19863" spans="43:44" x14ac:dyDescent="0.25">
      <c r="AQ19863" s="1026"/>
      <c r="AR19863" s="1027"/>
    </row>
    <row r="19864" spans="43:44" x14ac:dyDescent="0.25">
      <c r="AQ19864" s="1026"/>
      <c r="AR19864" s="1027"/>
    </row>
    <row r="19865" spans="43:44" x14ac:dyDescent="0.25">
      <c r="AQ19865" s="1026"/>
      <c r="AR19865" s="1027"/>
    </row>
    <row r="19866" spans="43:44" x14ac:dyDescent="0.25">
      <c r="AQ19866" s="1026"/>
      <c r="AR19866" s="1027"/>
    </row>
    <row r="19867" spans="43:44" x14ac:dyDescent="0.25">
      <c r="AQ19867" s="1026"/>
      <c r="AR19867" s="1027"/>
    </row>
    <row r="19868" spans="43:44" x14ac:dyDescent="0.25">
      <c r="AQ19868" s="1026"/>
      <c r="AR19868" s="1027"/>
    </row>
    <row r="19869" spans="43:44" x14ac:dyDescent="0.25">
      <c r="AQ19869" s="1026"/>
      <c r="AR19869" s="1027"/>
    </row>
    <row r="19870" spans="43:44" x14ac:dyDescent="0.25">
      <c r="AQ19870" s="1026"/>
      <c r="AR19870" s="1027"/>
    </row>
    <row r="19871" spans="43:44" x14ac:dyDescent="0.25">
      <c r="AQ19871" s="1026"/>
      <c r="AR19871" s="1027"/>
    </row>
    <row r="19872" spans="43:44" x14ac:dyDescent="0.25">
      <c r="AQ19872" s="1026"/>
      <c r="AR19872" s="1027"/>
    </row>
    <row r="19873" spans="43:44" x14ac:dyDescent="0.25">
      <c r="AQ19873" s="1026"/>
      <c r="AR19873" s="1027"/>
    </row>
    <row r="19874" spans="43:44" x14ac:dyDescent="0.25">
      <c r="AQ19874" s="1026"/>
      <c r="AR19874" s="1027"/>
    </row>
    <row r="19875" spans="43:44" x14ac:dyDescent="0.25">
      <c r="AQ19875" s="1026"/>
      <c r="AR19875" s="1027"/>
    </row>
    <row r="19876" spans="43:44" x14ac:dyDescent="0.25">
      <c r="AQ19876" s="1026"/>
      <c r="AR19876" s="1027"/>
    </row>
    <row r="19877" spans="43:44" x14ac:dyDescent="0.25">
      <c r="AQ19877" s="1026"/>
      <c r="AR19877" s="1027"/>
    </row>
    <row r="19878" spans="43:44" x14ac:dyDescent="0.25">
      <c r="AQ19878" s="1026"/>
      <c r="AR19878" s="1027"/>
    </row>
    <row r="19879" spans="43:44" x14ac:dyDescent="0.25">
      <c r="AQ19879" s="1026"/>
      <c r="AR19879" s="1027"/>
    </row>
    <row r="19880" spans="43:44" x14ac:dyDescent="0.25">
      <c r="AQ19880" s="1026"/>
      <c r="AR19880" s="1027"/>
    </row>
    <row r="19881" spans="43:44" x14ac:dyDescent="0.25">
      <c r="AQ19881" s="1026"/>
      <c r="AR19881" s="1027"/>
    </row>
    <row r="19882" spans="43:44" x14ac:dyDescent="0.25">
      <c r="AQ19882" s="1026"/>
      <c r="AR19882" s="1027"/>
    </row>
    <row r="19883" spans="43:44" x14ac:dyDescent="0.25">
      <c r="AQ19883" s="1026"/>
      <c r="AR19883" s="1027"/>
    </row>
    <row r="19884" spans="43:44" x14ac:dyDescent="0.25">
      <c r="AQ19884" s="1026"/>
      <c r="AR19884" s="1027"/>
    </row>
    <row r="19885" spans="43:44" x14ac:dyDescent="0.25">
      <c r="AQ19885" s="1026"/>
      <c r="AR19885" s="1027"/>
    </row>
    <row r="19886" spans="43:44" x14ac:dyDescent="0.25">
      <c r="AQ19886" s="1026"/>
      <c r="AR19886" s="1027"/>
    </row>
    <row r="19887" spans="43:44" x14ac:dyDescent="0.25">
      <c r="AQ19887" s="1026"/>
      <c r="AR19887" s="1027"/>
    </row>
    <row r="19888" spans="43:44" x14ac:dyDescent="0.25">
      <c r="AQ19888" s="1026"/>
      <c r="AR19888" s="1027"/>
    </row>
    <row r="19889" spans="43:44" x14ac:dyDescent="0.25">
      <c r="AQ19889" s="1026"/>
      <c r="AR19889" s="1027"/>
    </row>
    <row r="19890" spans="43:44" x14ac:dyDescent="0.25">
      <c r="AQ19890" s="1026"/>
      <c r="AR19890" s="1027"/>
    </row>
    <row r="19891" spans="43:44" x14ac:dyDescent="0.25">
      <c r="AQ19891" s="1026"/>
      <c r="AR19891" s="1027"/>
    </row>
    <row r="19892" spans="43:44" x14ac:dyDescent="0.25">
      <c r="AQ19892" s="1026"/>
      <c r="AR19892" s="1027"/>
    </row>
    <row r="19893" spans="43:44" x14ac:dyDescent="0.25">
      <c r="AQ19893" s="1026"/>
      <c r="AR19893" s="1027"/>
    </row>
    <row r="19894" spans="43:44" x14ac:dyDescent="0.25">
      <c r="AQ19894" s="1026"/>
      <c r="AR19894" s="1027"/>
    </row>
    <row r="19895" spans="43:44" x14ac:dyDescent="0.25">
      <c r="AQ19895" s="1026"/>
      <c r="AR19895" s="1027"/>
    </row>
    <row r="19896" spans="43:44" x14ac:dyDescent="0.25">
      <c r="AQ19896" s="1026"/>
      <c r="AR19896" s="1027"/>
    </row>
    <row r="19897" spans="43:44" x14ac:dyDescent="0.25">
      <c r="AQ19897" s="1026"/>
      <c r="AR19897" s="1027"/>
    </row>
    <row r="19898" spans="43:44" x14ac:dyDescent="0.25">
      <c r="AQ19898" s="1026"/>
      <c r="AR19898" s="1027"/>
    </row>
    <row r="19899" spans="43:44" x14ac:dyDescent="0.25">
      <c r="AQ19899" s="1026"/>
      <c r="AR19899" s="1027"/>
    </row>
    <row r="19900" spans="43:44" x14ac:dyDescent="0.25">
      <c r="AQ19900" s="1026"/>
      <c r="AR19900" s="1027"/>
    </row>
    <row r="19901" spans="43:44" x14ac:dyDescent="0.25">
      <c r="AQ19901" s="1026"/>
      <c r="AR19901" s="1027"/>
    </row>
    <row r="19902" spans="43:44" x14ac:dyDescent="0.25">
      <c r="AQ19902" s="1026"/>
      <c r="AR19902" s="1027"/>
    </row>
    <row r="19903" spans="43:44" x14ac:dyDescent="0.25">
      <c r="AQ19903" s="1026"/>
      <c r="AR19903" s="1027"/>
    </row>
    <row r="19904" spans="43:44" x14ac:dyDescent="0.25">
      <c r="AQ19904" s="1026"/>
      <c r="AR19904" s="1027"/>
    </row>
    <row r="19905" spans="43:44" x14ac:dyDescent="0.25">
      <c r="AQ19905" s="1026"/>
      <c r="AR19905" s="1027"/>
    </row>
    <row r="19906" spans="43:44" x14ac:dyDescent="0.25">
      <c r="AQ19906" s="1026"/>
      <c r="AR19906" s="1027"/>
    </row>
    <row r="19907" spans="43:44" x14ac:dyDescent="0.25">
      <c r="AQ19907" s="1026"/>
      <c r="AR19907" s="1027"/>
    </row>
    <row r="19908" spans="43:44" x14ac:dyDescent="0.25">
      <c r="AQ19908" s="1026"/>
      <c r="AR19908" s="1027"/>
    </row>
    <row r="19909" spans="43:44" x14ac:dyDescent="0.25">
      <c r="AQ19909" s="1026"/>
      <c r="AR19909" s="1027"/>
    </row>
    <row r="19910" spans="43:44" x14ac:dyDescent="0.25">
      <c r="AQ19910" s="1026"/>
      <c r="AR19910" s="1027"/>
    </row>
    <row r="19911" spans="43:44" x14ac:dyDescent="0.25">
      <c r="AQ19911" s="1026"/>
      <c r="AR19911" s="1027"/>
    </row>
    <row r="19912" spans="43:44" x14ac:dyDescent="0.25">
      <c r="AQ19912" s="1026"/>
      <c r="AR19912" s="1027"/>
    </row>
    <row r="19913" spans="43:44" x14ac:dyDescent="0.25">
      <c r="AQ19913" s="1026"/>
      <c r="AR19913" s="1027"/>
    </row>
    <row r="19914" spans="43:44" x14ac:dyDescent="0.25">
      <c r="AQ19914" s="1026"/>
      <c r="AR19914" s="1027"/>
    </row>
    <row r="19915" spans="43:44" x14ac:dyDescent="0.25">
      <c r="AQ19915" s="1026"/>
      <c r="AR19915" s="1027"/>
    </row>
    <row r="19916" spans="43:44" x14ac:dyDescent="0.25">
      <c r="AQ19916" s="1026"/>
      <c r="AR19916" s="1027"/>
    </row>
    <row r="19917" spans="43:44" x14ac:dyDescent="0.25">
      <c r="AQ19917" s="1026"/>
      <c r="AR19917" s="1027"/>
    </row>
    <row r="19918" spans="43:44" x14ac:dyDescent="0.25">
      <c r="AQ19918" s="1026"/>
      <c r="AR19918" s="1027"/>
    </row>
    <row r="19919" spans="43:44" x14ac:dyDescent="0.25">
      <c r="AQ19919" s="1026"/>
      <c r="AR19919" s="1027"/>
    </row>
    <row r="19920" spans="43:44" x14ac:dyDescent="0.25">
      <c r="AQ19920" s="1026"/>
      <c r="AR19920" s="1027"/>
    </row>
    <row r="19921" spans="43:44" x14ac:dyDescent="0.25">
      <c r="AQ19921" s="1026"/>
      <c r="AR19921" s="1027"/>
    </row>
    <row r="19922" spans="43:44" x14ac:dyDescent="0.25">
      <c r="AQ19922" s="1026"/>
      <c r="AR19922" s="1027"/>
    </row>
    <row r="19923" spans="43:44" x14ac:dyDescent="0.25">
      <c r="AQ19923" s="1026"/>
      <c r="AR19923" s="1027"/>
    </row>
    <row r="19924" spans="43:44" x14ac:dyDescent="0.25">
      <c r="AQ19924" s="1026"/>
      <c r="AR19924" s="1027"/>
    </row>
    <row r="19925" spans="43:44" x14ac:dyDescent="0.25">
      <c r="AQ19925" s="1026"/>
      <c r="AR19925" s="1027"/>
    </row>
    <row r="19926" spans="43:44" x14ac:dyDescent="0.25">
      <c r="AQ19926" s="1026"/>
      <c r="AR19926" s="1027"/>
    </row>
    <row r="19927" spans="43:44" x14ac:dyDescent="0.25">
      <c r="AQ19927" s="1026"/>
      <c r="AR19927" s="1027"/>
    </row>
    <row r="19928" spans="43:44" x14ac:dyDescent="0.25">
      <c r="AQ19928" s="1026"/>
      <c r="AR19928" s="1027"/>
    </row>
    <row r="19929" spans="43:44" x14ac:dyDescent="0.25">
      <c r="AQ19929" s="1026"/>
      <c r="AR19929" s="1027"/>
    </row>
    <row r="19930" spans="43:44" x14ac:dyDescent="0.25">
      <c r="AQ19930" s="1026"/>
      <c r="AR19930" s="1027"/>
    </row>
    <row r="19931" spans="43:44" x14ac:dyDescent="0.25">
      <c r="AQ19931" s="1026"/>
      <c r="AR19931" s="1027"/>
    </row>
    <row r="19932" spans="43:44" x14ac:dyDescent="0.25">
      <c r="AQ19932" s="1026"/>
      <c r="AR19932" s="1027"/>
    </row>
    <row r="19933" spans="43:44" x14ac:dyDescent="0.25">
      <c r="AQ19933" s="1026"/>
      <c r="AR19933" s="1027"/>
    </row>
    <row r="19934" spans="43:44" x14ac:dyDescent="0.25">
      <c r="AQ19934" s="1026"/>
      <c r="AR19934" s="1027"/>
    </row>
    <row r="19935" spans="43:44" x14ac:dyDescent="0.25">
      <c r="AQ19935" s="1026"/>
      <c r="AR19935" s="1027"/>
    </row>
    <row r="19936" spans="43:44" x14ac:dyDescent="0.25">
      <c r="AQ19936" s="1026"/>
      <c r="AR19936" s="1027"/>
    </row>
    <row r="19937" spans="43:44" x14ac:dyDescent="0.25">
      <c r="AQ19937" s="1026"/>
      <c r="AR19937" s="1027"/>
    </row>
    <row r="19938" spans="43:44" x14ac:dyDescent="0.25">
      <c r="AQ19938" s="1026"/>
      <c r="AR19938" s="1027"/>
    </row>
    <row r="19939" spans="43:44" x14ac:dyDescent="0.25">
      <c r="AQ19939" s="1026"/>
      <c r="AR19939" s="1027"/>
    </row>
    <row r="19940" spans="43:44" x14ac:dyDescent="0.25">
      <c r="AQ19940" s="1026"/>
      <c r="AR19940" s="1027"/>
    </row>
    <row r="19941" spans="43:44" x14ac:dyDescent="0.25">
      <c r="AQ19941" s="1026"/>
      <c r="AR19941" s="1027"/>
    </row>
    <row r="19942" spans="43:44" x14ac:dyDescent="0.25">
      <c r="AQ19942" s="1026"/>
      <c r="AR19942" s="1027"/>
    </row>
    <row r="19943" spans="43:44" x14ac:dyDescent="0.25">
      <c r="AQ19943" s="1026"/>
      <c r="AR19943" s="1027"/>
    </row>
    <row r="19944" spans="43:44" x14ac:dyDescent="0.25">
      <c r="AQ19944" s="1026"/>
      <c r="AR19944" s="1027"/>
    </row>
    <row r="19945" spans="43:44" x14ac:dyDescent="0.25">
      <c r="AQ19945" s="1026"/>
      <c r="AR19945" s="1027"/>
    </row>
    <row r="19946" spans="43:44" x14ac:dyDescent="0.25">
      <c r="AQ19946" s="1026"/>
      <c r="AR19946" s="1027"/>
    </row>
    <row r="19947" spans="43:44" x14ac:dyDescent="0.25">
      <c r="AQ19947" s="1026"/>
      <c r="AR19947" s="1027"/>
    </row>
    <row r="19948" spans="43:44" x14ac:dyDescent="0.25">
      <c r="AQ19948" s="1026"/>
      <c r="AR19948" s="1027"/>
    </row>
    <row r="19949" spans="43:44" x14ac:dyDescent="0.25">
      <c r="AQ19949" s="1026"/>
      <c r="AR19949" s="1027"/>
    </row>
    <row r="19950" spans="43:44" x14ac:dyDescent="0.25">
      <c r="AQ19950" s="1026"/>
      <c r="AR19950" s="1027"/>
    </row>
    <row r="19951" spans="43:44" x14ac:dyDescent="0.25">
      <c r="AQ19951" s="1026"/>
      <c r="AR19951" s="1027"/>
    </row>
    <row r="19952" spans="43:44" x14ac:dyDescent="0.25">
      <c r="AQ19952" s="1026"/>
      <c r="AR19952" s="1027"/>
    </row>
    <row r="19953" spans="43:44" x14ac:dyDescent="0.25">
      <c r="AQ19953" s="1026"/>
      <c r="AR19953" s="1027"/>
    </row>
    <row r="19954" spans="43:44" x14ac:dyDescent="0.25">
      <c r="AQ19954" s="1026"/>
      <c r="AR19954" s="1027"/>
    </row>
    <row r="19955" spans="43:44" x14ac:dyDescent="0.25">
      <c r="AQ19955" s="1026"/>
      <c r="AR19955" s="1027"/>
    </row>
    <row r="19956" spans="43:44" x14ac:dyDescent="0.25">
      <c r="AQ19956" s="1026"/>
      <c r="AR19956" s="1027"/>
    </row>
    <row r="19957" spans="43:44" x14ac:dyDescent="0.25">
      <c r="AQ19957" s="1026"/>
      <c r="AR19957" s="1027"/>
    </row>
    <row r="19958" spans="43:44" x14ac:dyDescent="0.25">
      <c r="AQ19958" s="1026"/>
      <c r="AR19958" s="1027"/>
    </row>
    <row r="19959" spans="43:44" x14ac:dyDescent="0.25">
      <c r="AQ19959" s="1026"/>
      <c r="AR19959" s="1027"/>
    </row>
    <row r="19960" spans="43:44" x14ac:dyDescent="0.25">
      <c r="AQ19960" s="1026"/>
      <c r="AR19960" s="1027"/>
    </row>
    <row r="19961" spans="43:44" x14ac:dyDescent="0.25">
      <c r="AQ19961" s="1026"/>
      <c r="AR19961" s="1027"/>
    </row>
    <row r="19962" spans="43:44" x14ac:dyDescent="0.25">
      <c r="AQ19962" s="1026"/>
      <c r="AR19962" s="1027"/>
    </row>
    <row r="19963" spans="43:44" x14ac:dyDescent="0.25">
      <c r="AQ19963" s="1026"/>
      <c r="AR19963" s="1027"/>
    </row>
    <row r="19964" spans="43:44" x14ac:dyDescent="0.25">
      <c r="AQ19964" s="1026"/>
      <c r="AR19964" s="1027"/>
    </row>
    <row r="19965" spans="43:44" x14ac:dyDescent="0.25">
      <c r="AQ19965" s="1026"/>
      <c r="AR19965" s="1027"/>
    </row>
    <row r="19966" spans="43:44" x14ac:dyDescent="0.25">
      <c r="AQ19966" s="1026"/>
      <c r="AR19966" s="1027"/>
    </row>
    <row r="19967" spans="43:44" x14ac:dyDescent="0.25">
      <c r="AQ19967" s="1026"/>
      <c r="AR19967" s="1027"/>
    </row>
    <row r="19968" spans="43:44" x14ac:dyDescent="0.25">
      <c r="AQ19968" s="1026"/>
      <c r="AR19968" s="1027"/>
    </row>
    <row r="19969" spans="43:44" x14ac:dyDescent="0.25">
      <c r="AQ19969" s="1026"/>
      <c r="AR19969" s="1027"/>
    </row>
    <row r="19970" spans="43:44" x14ac:dyDescent="0.25">
      <c r="AQ19970" s="1026"/>
      <c r="AR19970" s="1027"/>
    </row>
    <row r="19971" spans="43:44" x14ac:dyDescent="0.25">
      <c r="AQ19971" s="1026"/>
      <c r="AR19971" s="1027"/>
    </row>
    <row r="19972" spans="43:44" x14ac:dyDescent="0.25">
      <c r="AQ19972" s="1026"/>
      <c r="AR19972" s="1027"/>
    </row>
    <row r="19973" spans="43:44" x14ac:dyDescent="0.25">
      <c r="AQ19973" s="1026"/>
      <c r="AR19973" s="1027"/>
    </row>
    <row r="19974" spans="43:44" x14ac:dyDescent="0.25">
      <c r="AQ19974" s="1026"/>
      <c r="AR19974" s="1027"/>
    </row>
    <row r="19975" spans="43:44" x14ac:dyDescent="0.25">
      <c r="AQ19975" s="1026"/>
      <c r="AR19975" s="1027"/>
    </row>
    <row r="19976" spans="43:44" x14ac:dyDescent="0.25">
      <c r="AQ19976" s="1026"/>
      <c r="AR19976" s="1027"/>
    </row>
    <row r="19977" spans="43:44" x14ac:dyDescent="0.25">
      <c r="AQ19977" s="1026"/>
      <c r="AR19977" s="1027"/>
    </row>
    <row r="19978" spans="43:44" x14ac:dyDescent="0.25">
      <c r="AQ19978" s="1026"/>
      <c r="AR19978" s="1027"/>
    </row>
    <row r="19979" spans="43:44" x14ac:dyDescent="0.25">
      <c r="AQ19979" s="1026"/>
      <c r="AR19979" s="1027"/>
    </row>
    <row r="19980" spans="43:44" x14ac:dyDescent="0.25">
      <c r="AQ19980" s="1026"/>
      <c r="AR19980" s="1027"/>
    </row>
    <row r="19981" spans="43:44" x14ac:dyDescent="0.25">
      <c r="AQ19981" s="1026"/>
      <c r="AR19981" s="1027"/>
    </row>
    <row r="19982" spans="43:44" x14ac:dyDescent="0.25">
      <c r="AQ19982" s="1026"/>
      <c r="AR19982" s="1027"/>
    </row>
    <row r="19983" spans="43:44" x14ac:dyDescent="0.25">
      <c r="AQ19983" s="1026"/>
      <c r="AR19983" s="1027"/>
    </row>
    <row r="19984" spans="43:44" x14ac:dyDescent="0.25">
      <c r="AQ19984" s="1026"/>
      <c r="AR19984" s="1027"/>
    </row>
    <row r="19985" spans="43:44" x14ac:dyDescent="0.25">
      <c r="AQ19985" s="1026"/>
      <c r="AR19985" s="1027"/>
    </row>
    <row r="19986" spans="43:44" x14ac:dyDescent="0.25">
      <c r="AQ19986" s="1026"/>
      <c r="AR19986" s="1027"/>
    </row>
    <row r="19987" spans="43:44" x14ac:dyDescent="0.25">
      <c r="AQ19987" s="1026"/>
      <c r="AR19987" s="1027"/>
    </row>
    <row r="19988" spans="43:44" x14ac:dyDescent="0.25">
      <c r="AQ19988" s="1026"/>
      <c r="AR19988" s="1027"/>
    </row>
    <row r="19989" spans="43:44" x14ac:dyDescent="0.25">
      <c r="AQ19989" s="1026"/>
      <c r="AR19989" s="1027"/>
    </row>
    <row r="19990" spans="43:44" x14ac:dyDescent="0.25">
      <c r="AQ19990" s="1026"/>
      <c r="AR19990" s="1027"/>
    </row>
    <row r="19991" spans="43:44" x14ac:dyDescent="0.25">
      <c r="AQ19991" s="1026"/>
      <c r="AR19991" s="1027"/>
    </row>
    <row r="19992" spans="43:44" x14ac:dyDescent="0.25">
      <c r="AQ19992" s="1026"/>
      <c r="AR19992" s="1027"/>
    </row>
    <row r="19993" spans="43:44" x14ac:dyDescent="0.25">
      <c r="AQ19993" s="1026"/>
      <c r="AR19993" s="1027"/>
    </row>
    <row r="19994" spans="43:44" x14ac:dyDescent="0.25">
      <c r="AQ19994" s="1026"/>
      <c r="AR19994" s="1027"/>
    </row>
    <row r="19995" spans="43:44" x14ac:dyDescent="0.25">
      <c r="AQ19995" s="1026"/>
      <c r="AR19995" s="1027"/>
    </row>
    <row r="19996" spans="43:44" x14ac:dyDescent="0.25">
      <c r="AQ19996" s="1026"/>
      <c r="AR19996" s="1027"/>
    </row>
    <row r="19997" spans="43:44" x14ac:dyDescent="0.25">
      <c r="AQ19997" s="1026"/>
      <c r="AR19997" s="1027"/>
    </row>
    <row r="19998" spans="43:44" x14ac:dyDescent="0.25">
      <c r="AQ19998" s="1026"/>
      <c r="AR19998" s="1027"/>
    </row>
    <row r="19999" spans="43:44" x14ac:dyDescent="0.25">
      <c r="AQ19999" s="1026"/>
      <c r="AR19999" s="1027"/>
    </row>
    <row r="20000" spans="43:44" x14ac:dyDescent="0.25">
      <c r="AQ20000" s="1026"/>
      <c r="AR20000" s="1027"/>
    </row>
    <row r="20001" spans="43:44" x14ac:dyDescent="0.25">
      <c r="AQ20001" s="1026"/>
      <c r="AR20001" s="1027"/>
    </row>
    <row r="20002" spans="43:44" x14ac:dyDescent="0.25">
      <c r="AQ20002" s="1026"/>
      <c r="AR20002" s="1027"/>
    </row>
    <row r="20003" spans="43:44" x14ac:dyDescent="0.25">
      <c r="AQ20003" s="1026"/>
      <c r="AR20003" s="1027"/>
    </row>
    <row r="20004" spans="43:44" x14ac:dyDescent="0.25">
      <c r="AQ20004" s="1026"/>
      <c r="AR20004" s="1027"/>
    </row>
    <row r="20005" spans="43:44" x14ac:dyDescent="0.25">
      <c r="AQ20005" s="1026"/>
      <c r="AR20005" s="1027"/>
    </row>
    <row r="20006" spans="43:44" x14ac:dyDescent="0.25">
      <c r="AQ20006" s="1026"/>
      <c r="AR20006" s="1027"/>
    </row>
    <row r="20007" spans="43:44" x14ac:dyDescent="0.25">
      <c r="AQ20007" s="1026"/>
      <c r="AR20007" s="1027"/>
    </row>
    <row r="20008" spans="43:44" x14ac:dyDescent="0.25">
      <c r="AQ20008" s="1026"/>
      <c r="AR20008" s="1027"/>
    </row>
    <row r="20009" spans="43:44" x14ac:dyDescent="0.25">
      <c r="AQ20009" s="1026"/>
      <c r="AR20009" s="1027"/>
    </row>
    <row r="20010" spans="43:44" x14ac:dyDescent="0.25">
      <c r="AQ20010" s="1026"/>
      <c r="AR20010" s="1027"/>
    </row>
    <row r="20011" spans="43:44" x14ac:dyDescent="0.25">
      <c r="AQ20011" s="1026"/>
      <c r="AR20011" s="1027"/>
    </row>
    <row r="20012" spans="43:44" x14ac:dyDescent="0.25">
      <c r="AQ20012" s="1026"/>
      <c r="AR20012" s="1027"/>
    </row>
    <row r="20013" spans="43:44" x14ac:dyDescent="0.25">
      <c r="AQ20013" s="1026"/>
      <c r="AR20013" s="1027"/>
    </row>
    <row r="20014" spans="43:44" x14ac:dyDescent="0.25">
      <c r="AQ20014" s="1026"/>
      <c r="AR20014" s="1027"/>
    </row>
    <row r="20015" spans="43:44" x14ac:dyDescent="0.25">
      <c r="AQ20015" s="1026"/>
      <c r="AR20015" s="1027"/>
    </row>
    <row r="20016" spans="43:44" x14ac:dyDescent="0.25">
      <c r="AQ20016" s="1026"/>
      <c r="AR20016" s="1027"/>
    </row>
    <row r="20017" spans="43:44" x14ac:dyDescent="0.25">
      <c r="AQ20017" s="1026"/>
      <c r="AR20017" s="1027"/>
    </row>
    <row r="20018" spans="43:44" x14ac:dyDescent="0.25">
      <c r="AQ20018" s="1026"/>
      <c r="AR20018" s="1027"/>
    </row>
    <row r="20019" spans="43:44" x14ac:dyDescent="0.25">
      <c r="AQ20019" s="1026"/>
      <c r="AR20019" s="1027"/>
    </row>
    <row r="20020" spans="43:44" x14ac:dyDescent="0.25">
      <c r="AQ20020" s="1026"/>
      <c r="AR20020" s="1027"/>
    </row>
    <row r="20021" spans="43:44" x14ac:dyDescent="0.25">
      <c r="AQ20021" s="1026"/>
      <c r="AR20021" s="1027"/>
    </row>
    <row r="20022" spans="43:44" x14ac:dyDescent="0.25">
      <c r="AQ20022" s="1026"/>
      <c r="AR20022" s="1027"/>
    </row>
    <row r="20023" spans="43:44" x14ac:dyDescent="0.25">
      <c r="AQ20023" s="1026"/>
      <c r="AR20023" s="1027"/>
    </row>
    <row r="20024" spans="43:44" x14ac:dyDescent="0.25">
      <c r="AQ20024" s="1026"/>
      <c r="AR20024" s="1027"/>
    </row>
    <row r="20025" spans="43:44" x14ac:dyDescent="0.25">
      <c r="AQ20025" s="1026"/>
      <c r="AR20025" s="1027"/>
    </row>
    <row r="20026" spans="43:44" x14ac:dyDescent="0.25">
      <c r="AQ20026" s="1026"/>
      <c r="AR20026" s="1027"/>
    </row>
    <row r="20027" spans="43:44" x14ac:dyDescent="0.25">
      <c r="AQ20027" s="1026"/>
      <c r="AR20027" s="1027"/>
    </row>
    <row r="20028" spans="43:44" x14ac:dyDescent="0.25">
      <c r="AQ20028" s="1026"/>
      <c r="AR20028" s="1027"/>
    </row>
    <row r="20029" spans="43:44" x14ac:dyDescent="0.25">
      <c r="AQ20029" s="1026"/>
      <c r="AR20029" s="1027"/>
    </row>
    <row r="20030" spans="43:44" x14ac:dyDescent="0.25">
      <c r="AQ20030" s="1026"/>
      <c r="AR20030" s="1027"/>
    </row>
    <row r="20031" spans="43:44" x14ac:dyDescent="0.25">
      <c r="AQ20031" s="1026"/>
      <c r="AR20031" s="1027"/>
    </row>
    <row r="20032" spans="43:44" x14ac:dyDescent="0.25">
      <c r="AQ20032" s="1026"/>
      <c r="AR20032" s="1027"/>
    </row>
    <row r="20033" spans="43:44" x14ac:dyDescent="0.25">
      <c r="AQ20033" s="1026"/>
      <c r="AR20033" s="1027"/>
    </row>
    <row r="20034" spans="43:44" x14ac:dyDescent="0.25">
      <c r="AQ20034" s="1026"/>
      <c r="AR20034" s="1027"/>
    </row>
    <row r="20035" spans="43:44" x14ac:dyDescent="0.25">
      <c r="AQ20035" s="1026"/>
      <c r="AR20035" s="1027"/>
    </row>
    <row r="20036" spans="43:44" x14ac:dyDescent="0.25">
      <c r="AQ20036" s="1026"/>
      <c r="AR20036" s="1027"/>
    </row>
    <row r="20037" spans="43:44" x14ac:dyDescent="0.25">
      <c r="AQ20037" s="1026"/>
      <c r="AR20037" s="1027"/>
    </row>
    <row r="20038" spans="43:44" x14ac:dyDescent="0.25">
      <c r="AQ20038" s="1026"/>
      <c r="AR20038" s="1027"/>
    </row>
    <row r="20039" spans="43:44" x14ac:dyDescent="0.25">
      <c r="AQ20039" s="1026"/>
      <c r="AR20039" s="1027"/>
    </row>
    <row r="20040" spans="43:44" x14ac:dyDescent="0.25">
      <c r="AQ20040" s="1026"/>
      <c r="AR20040" s="1027"/>
    </row>
    <row r="20041" spans="43:44" x14ac:dyDescent="0.25">
      <c r="AQ20041" s="1026"/>
      <c r="AR20041" s="1027"/>
    </row>
    <row r="20042" spans="43:44" x14ac:dyDescent="0.25">
      <c r="AQ20042" s="1026"/>
      <c r="AR20042" s="1027"/>
    </row>
    <row r="20043" spans="43:44" x14ac:dyDescent="0.25">
      <c r="AQ20043" s="1026"/>
      <c r="AR20043" s="1027"/>
    </row>
    <row r="20044" spans="43:44" x14ac:dyDescent="0.25">
      <c r="AQ20044" s="1026"/>
      <c r="AR20044" s="1027"/>
    </row>
    <row r="20045" spans="43:44" x14ac:dyDescent="0.25">
      <c r="AQ20045" s="1026"/>
      <c r="AR20045" s="1027"/>
    </row>
    <row r="20046" spans="43:44" x14ac:dyDescent="0.25">
      <c r="AQ20046" s="1026"/>
      <c r="AR20046" s="1027"/>
    </row>
    <row r="20047" spans="43:44" x14ac:dyDescent="0.25">
      <c r="AQ20047" s="1026"/>
      <c r="AR20047" s="1027"/>
    </row>
    <row r="20048" spans="43:44" x14ac:dyDescent="0.25">
      <c r="AQ20048" s="1026"/>
      <c r="AR20048" s="1027"/>
    </row>
    <row r="20049" spans="43:44" x14ac:dyDescent="0.25">
      <c r="AQ20049" s="1026"/>
      <c r="AR20049" s="1027"/>
    </row>
    <row r="20050" spans="43:44" x14ac:dyDescent="0.25">
      <c r="AQ20050" s="1026"/>
      <c r="AR20050" s="1027"/>
    </row>
    <row r="20051" spans="43:44" x14ac:dyDescent="0.25">
      <c r="AQ20051" s="1026"/>
      <c r="AR20051" s="1027"/>
    </row>
    <row r="20052" spans="43:44" x14ac:dyDescent="0.25">
      <c r="AQ20052" s="1026"/>
      <c r="AR20052" s="1027"/>
    </row>
    <row r="20053" spans="43:44" x14ac:dyDescent="0.25">
      <c r="AQ20053" s="1026"/>
      <c r="AR20053" s="1027"/>
    </row>
    <row r="20054" spans="43:44" x14ac:dyDescent="0.25">
      <c r="AQ20054" s="1026"/>
      <c r="AR20054" s="1027"/>
    </row>
    <row r="20055" spans="43:44" x14ac:dyDescent="0.25">
      <c r="AQ20055" s="1026"/>
      <c r="AR20055" s="1027"/>
    </row>
    <row r="20056" spans="43:44" x14ac:dyDescent="0.25">
      <c r="AQ20056" s="1026"/>
      <c r="AR20056" s="1027"/>
    </row>
    <row r="20057" spans="43:44" x14ac:dyDescent="0.25">
      <c r="AQ20057" s="1026"/>
      <c r="AR20057" s="1027"/>
    </row>
    <row r="20058" spans="43:44" x14ac:dyDescent="0.25">
      <c r="AQ20058" s="1026"/>
      <c r="AR20058" s="1027"/>
    </row>
    <row r="20059" spans="43:44" x14ac:dyDescent="0.25">
      <c r="AQ20059" s="1026"/>
      <c r="AR20059" s="1027"/>
    </row>
    <row r="20060" spans="43:44" x14ac:dyDescent="0.25">
      <c r="AQ20060" s="1026"/>
      <c r="AR20060" s="1027"/>
    </row>
    <row r="20061" spans="43:44" x14ac:dyDescent="0.25">
      <c r="AQ20061" s="1026"/>
      <c r="AR20061" s="1027"/>
    </row>
    <row r="20062" spans="43:44" x14ac:dyDescent="0.25">
      <c r="AQ20062" s="1026"/>
      <c r="AR20062" s="1027"/>
    </row>
    <row r="20063" spans="43:44" x14ac:dyDescent="0.25">
      <c r="AQ20063" s="1026"/>
      <c r="AR20063" s="1027"/>
    </row>
    <row r="20064" spans="43:44" x14ac:dyDescent="0.25">
      <c r="AQ20064" s="1026"/>
      <c r="AR20064" s="1027"/>
    </row>
    <row r="20065" spans="43:44" x14ac:dyDescent="0.25">
      <c r="AQ20065" s="1026"/>
      <c r="AR20065" s="1027"/>
    </row>
    <row r="20066" spans="43:44" x14ac:dyDescent="0.25">
      <c r="AQ20066" s="1026"/>
      <c r="AR20066" s="1027"/>
    </row>
    <row r="20067" spans="43:44" x14ac:dyDescent="0.25">
      <c r="AQ20067" s="1026"/>
      <c r="AR20067" s="1027"/>
    </row>
    <row r="20068" spans="43:44" x14ac:dyDescent="0.25">
      <c r="AQ20068" s="1026"/>
      <c r="AR20068" s="1027"/>
    </row>
    <row r="20069" spans="43:44" x14ac:dyDescent="0.25">
      <c r="AQ20069" s="1026"/>
      <c r="AR20069" s="1027"/>
    </row>
    <row r="20070" spans="43:44" x14ac:dyDescent="0.25">
      <c r="AQ20070" s="1026"/>
      <c r="AR20070" s="1027"/>
    </row>
    <row r="20071" spans="43:44" x14ac:dyDescent="0.25">
      <c r="AQ20071" s="1026"/>
      <c r="AR20071" s="1027"/>
    </row>
    <row r="20072" spans="43:44" x14ac:dyDescent="0.25">
      <c r="AQ20072" s="1026"/>
      <c r="AR20072" s="1027"/>
    </row>
    <row r="20073" spans="43:44" x14ac:dyDescent="0.25">
      <c r="AQ20073" s="1026"/>
      <c r="AR20073" s="1027"/>
    </row>
    <row r="20074" spans="43:44" x14ac:dyDescent="0.25">
      <c r="AQ20074" s="1026"/>
      <c r="AR20074" s="1027"/>
    </row>
    <row r="20075" spans="43:44" x14ac:dyDescent="0.25">
      <c r="AQ20075" s="1026"/>
      <c r="AR20075" s="1027"/>
    </row>
    <row r="20076" spans="43:44" x14ac:dyDescent="0.25">
      <c r="AQ20076" s="1026"/>
      <c r="AR20076" s="1027"/>
    </row>
    <row r="20077" spans="43:44" x14ac:dyDescent="0.25">
      <c r="AQ20077" s="1026"/>
      <c r="AR20077" s="1027"/>
    </row>
    <row r="20078" spans="43:44" x14ac:dyDescent="0.25">
      <c r="AQ20078" s="1026"/>
      <c r="AR20078" s="1027"/>
    </row>
    <row r="20079" spans="43:44" x14ac:dyDescent="0.25">
      <c r="AQ20079" s="1026"/>
      <c r="AR20079" s="1027"/>
    </row>
    <row r="20080" spans="43:44" x14ac:dyDescent="0.25">
      <c r="AQ20080" s="1026"/>
      <c r="AR20080" s="1027"/>
    </row>
    <row r="20081" spans="43:44" x14ac:dyDescent="0.25">
      <c r="AQ20081" s="1026"/>
      <c r="AR20081" s="1027"/>
    </row>
    <row r="20082" spans="43:44" x14ac:dyDescent="0.25">
      <c r="AQ20082" s="1026"/>
      <c r="AR20082" s="1027"/>
    </row>
    <row r="20083" spans="43:44" x14ac:dyDescent="0.25">
      <c r="AQ20083" s="1026"/>
      <c r="AR20083" s="1027"/>
    </row>
    <row r="20084" spans="43:44" x14ac:dyDescent="0.25">
      <c r="AQ20084" s="1026"/>
      <c r="AR20084" s="1027"/>
    </row>
    <row r="20085" spans="43:44" x14ac:dyDescent="0.25">
      <c r="AQ20085" s="1026"/>
      <c r="AR20085" s="1027"/>
    </row>
    <row r="20086" spans="43:44" x14ac:dyDescent="0.25">
      <c r="AQ20086" s="1026"/>
      <c r="AR20086" s="1027"/>
    </row>
    <row r="20087" spans="43:44" x14ac:dyDescent="0.25">
      <c r="AQ20087" s="1026"/>
      <c r="AR20087" s="1027"/>
    </row>
    <row r="20088" spans="43:44" x14ac:dyDescent="0.25">
      <c r="AQ20088" s="1026"/>
      <c r="AR20088" s="1027"/>
    </row>
    <row r="20089" spans="43:44" x14ac:dyDescent="0.25">
      <c r="AQ20089" s="1026"/>
      <c r="AR20089" s="1027"/>
    </row>
    <row r="20090" spans="43:44" x14ac:dyDescent="0.25">
      <c r="AQ20090" s="1026"/>
      <c r="AR20090" s="1027"/>
    </row>
    <row r="20091" spans="43:44" x14ac:dyDescent="0.25">
      <c r="AQ20091" s="1026"/>
      <c r="AR20091" s="1027"/>
    </row>
    <row r="20092" spans="43:44" x14ac:dyDescent="0.25">
      <c r="AQ20092" s="1026"/>
      <c r="AR20092" s="1027"/>
    </row>
    <row r="20093" spans="43:44" x14ac:dyDescent="0.25">
      <c r="AQ20093" s="1026"/>
      <c r="AR20093" s="1027"/>
    </row>
    <row r="20094" spans="43:44" x14ac:dyDescent="0.25">
      <c r="AQ20094" s="1026"/>
      <c r="AR20094" s="1027"/>
    </row>
    <row r="20095" spans="43:44" x14ac:dyDescent="0.25">
      <c r="AQ20095" s="1026"/>
      <c r="AR20095" s="1027"/>
    </row>
    <row r="20096" spans="43:44" x14ac:dyDescent="0.25">
      <c r="AQ20096" s="1026"/>
      <c r="AR20096" s="1027"/>
    </row>
    <row r="20097" spans="43:44" x14ac:dyDescent="0.25">
      <c r="AQ20097" s="1026"/>
      <c r="AR20097" s="1027"/>
    </row>
    <row r="20098" spans="43:44" x14ac:dyDescent="0.25">
      <c r="AQ20098" s="1026"/>
      <c r="AR20098" s="1027"/>
    </row>
    <row r="20099" spans="43:44" x14ac:dyDescent="0.25">
      <c r="AQ20099" s="1026"/>
      <c r="AR20099" s="1027"/>
    </row>
    <row r="20100" spans="43:44" x14ac:dyDescent="0.25">
      <c r="AQ20100" s="1026"/>
      <c r="AR20100" s="1027"/>
    </row>
    <row r="20101" spans="43:44" x14ac:dyDescent="0.25">
      <c r="AQ20101" s="1026"/>
      <c r="AR20101" s="1027"/>
    </row>
    <row r="20102" spans="43:44" x14ac:dyDescent="0.25">
      <c r="AQ20102" s="1026"/>
      <c r="AR20102" s="1027"/>
    </row>
    <row r="20103" spans="43:44" x14ac:dyDescent="0.25">
      <c r="AQ20103" s="1026"/>
      <c r="AR20103" s="1027"/>
    </row>
    <row r="20104" spans="43:44" x14ac:dyDescent="0.25">
      <c r="AQ20104" s="1026"/>
      <c r="AR20104" s="1027"/>
    </row>
    <row r="20105" spans="43:44" x14ac:dyDescent="0.25">
      <c r="AQ20105" s="1026"/>
      <c r="AR20105" s="1027"/>
    </row>
    <row r="20106" spans="43:44" x14ac:dyDescent="0.25">
      <c r="AQ20106" s="1026"/>
      <c r="AR20106" s="1027"/>
    </row>
    <row r="20107" spans="43:44" x14ac:dyDescent="0.25">
      <c r="AQ20107" s="1026"/>
      <c r="AR20107" s="1027"/>
    </row>
    <row r="20108" spans="43:44" x14ac:dyDescent="0.25">
      <c r="AQ20108" s="1026"/>
      <c r="AR20108" s="1027"/>
    </row>
    <row r="20109" spans="43:44" x14ac:dyDescent="0.25">
      <c r="AQ20109" s="1026"/>
      <c r="AR20109" s="1027"/>
    </row>
    <row r="20110" spans="43:44" x14ac:dyDescent="0.25">
      <c r="AQ20110" s="1026"/>
      <c r="AR20110" s="1027"/>
    </row>
    <row r="20111" spans="43:44" x14ac:dyDescent="0.25">
      <c r="AQ20111" s="1026"/>
      <c r="AR20111" s="1027"/>
    </row>
    <row r="20112" spans="43:44" x14ac:dyDescent="0.25">
      <c r="AQ20112" s="1026"/>
      <c r="AR20112" s="1027"/>
    </row>
    <row r="20113" spans="43:44" x14ac:dyDescent="0.25">
      <c r="AQ20113" s="1026"/>
      <c r="AR20113" s="1027"/>
    </row>
    <row r="20114" spans="43:44" x14ac:dyDescent="0.25">
      <c r="AQ20114" s="1026"/>
      <c r="AR20114" s="1027"/>
    </row>
    <row r="20115" spans="43:44" x14ac:dyDescent="0.25">
      <c r="AQ20115" s="1026"/>
      <c r="AR20115" s="1027"/>
    </row>
    <row r="20116" spans="43:44" x14ac:dyDescent="0.25">
      <c r="AQ20116" s="1026"/>
      <c r="AR20116" s="1027"/>
    </row>
    <row r="20117" spans="43:44" x14ac:dyDescent="0.25">
      <c r="AQ20117" s="1026"/>
      <c r="AR20117" s="1027"/>
    </row>
    <row r="20118" spans="43:44" x14ac:dyDescent="0.25">
      <c r="AQ20118" s="1026"/>
      <c r="AR20118" s="1027"/>
    </row>
    <row r="20119" spans="43:44" x14ac:dyDescent="0.25">
      <c r="AQ20119" s="1026"/>
      <c r="AR20119" s="1027"/>
    </row>
    <row r="20120" spans="43:44" x14ac:dyDescent="0.25">
      <c r="AQ20120" s="1026"/>
      <c r="AR20120" s="1027"/>
    </row>
    <row r="20121" spans="43:44" x14ac:dyDescent="0.25">
      <c r="AQ20121" s="1026"/>
      <c r="AR20121" s="1027"/>
    </row>
    <row r="20122" spans="43:44" x14ac:dyDescent="0.25">
      <c r="AQ20122" s="1026"/>
      <c r="AR20122" s="1027"/>
    </row>
    <row r="20123" spans="43:44" x14ac:dyDescent="0.25">
      <c r="AQ20123" s="1026"/>
      <c r="AR20123" s="1027"/>
    </row>
    <row r="20124" spans="43:44" x14ac:dyDescent="0.25">
      <c r="AQ20124" s="1026"/>
      <c r="AR20124" s="1027"/>
    </row>
    <row r="20125" spans="43:44" x14ac:dyDescent="0.25">
      <c r="AQ20125" s="1026"/>
      <c r="AR20125" s="1027"/>
    </row>
    <row r="20126" spans="43:44" x14ac:dyDescent="0.25">
      <c r="AQ20126" s="1026"/>
      <c r="AR20126" s="1027"/>
    </row>
    <row r="20127" spans="43:44" x14ac:dyDescent="0.25">
      <c r="AQ20127" s="1026"/>
      <c r="AR20127" s="1027"/>
    </row>
    <row r="20128" spans="43:44" x14ac:dyDescent="0.25">
      <c r="AQ20128" s="1026"/>
      <c r="AR20128" s="1027"/>
    </row>
    <row r="20129" spans="43:44" x14ac:dyDescent="0.25">
      <c r="AQ20129" s="1026"/>
      <c r="AR20129" s="1027"/>
    </row>
    <row r="20130" spans="43:44" x14ac:dyDescent="0.25">
      <c r="AQ20130" s="1026"/>
      <c r="AR20130" s="1027"/>
    </row>
    <row r="20131" spans="43:44" x14ac:dyDescent="0.25">
      <c r="AQ20131" s="1026"/>
      <c r="AR20131" s="1027"/>
    </row>
    <row r="20132" spans="43:44" x14ac:dyDescent="0.25">
      <c r="AQ20132" s="1026"/>
      <c r="AR20132" s="1027"/>
    </row>
    <row r="20133" spans="43:44" x14ac:dyDescent="0.25">
      <c r="AQ20133" s="1026"/>
      <c r="AR20133" s="1027"/>
    </row>
    <row r="20134" spans="43:44" x14ac:dyDescent="0.25">
      <c r="AQ20134" s="1026"/>
      <c r="AR20134" s="1027"/>
    </row>
    <row r="20135" spans="43:44" x14ac:dyDescent="0.25">
      <c r="AQ20135" s="1026"/>
      <c r="AR20135" s="1027"/>
    </row>
    <row r="20136" spans="43:44" x14ac:dyDescent="0.25">
      <c r="AQ20136" s="1026"/>
      <c r="AR20136" s="1027"/>
    </row>
    <row r="20137" spans="43:44" x14ac:dyDescent="0.25">
      <c r="AQ20137" s="1026"/>
      <c r="AR20137" s="1027"/>
    </row>
    <row r="20138" spans="43:44" x14ac:dyDescent="0.25">
      <c r="AQ20138" s="1026"/>
      <c r="AR20138" s="1027"/>
    </row>
    <row r="20139" spans="43:44" x14ac:dyDescent="0.25">
      <c r="AQ20139" s="1026"/>
      <c r="AR20139" s="1027"/>
    </row>
    <row r="20140" spans="43:44" x14ac:dyDescent="0.25">
      <c r="AQ20140" s="1026"/>
      <c r="AR20140" s="1027"/>
    </row>
    <row r="20141" spans="43:44" x14ac:dyDescent="0.25">
      <c r="AQ20141" s="1026"/>
      <c r="AR20141" s="1027"/>
    </row>
    <row r="20142" spans="43:44" x14ac:dyDescent="0.25">
      <c r="AQ20142" s="1026"/>
      <c r="AR20142" s="1027"/>
    </row>
    <row r="20143" spans="43:44" x14ac:dyDescent="0.25">
      <c r="AQ20143" s="1026"/>
      <c r="AR20143" s="1027"/>
    </row>
    <row r="20144" spans="43:44" x14ac:dyDescent="0.25">
      <c r="AQ20144" s="1026"/>
      <c r="AR20144" s="1027"/>
    </row>
    <row r="20145" spans="43:44" x14ac:dyDescent="0.25">
      <c r="AQ20145" s="1026"/>
      <c r="AR20145" s="1027"/>
    </row>
    <row r="20146" spans="43:44" x14ac:dyDescent="0.25">
      <c r="AQ20146" s="1026"/>
      <c r="AR20146" s="1027"/>
    </row>
    <row r="20147" spans="43:44" x14ac:dyDescent="0.25">
      <c r="AQ20147" s="1026"/>
      <c r="AR20147" s="1027"/>
    </row>
    <row r="20148" spans="43:44" x14ac:dyDescent="0.25">
      <c r="AQ20148" s="1026"/>
      <c r="AR20148" s="1027"/>
    </row>
    <row r="20149" spans="43:44" x14ac:dyDescent="0.25">
      <c r="AQ20149" s="1026"/>
      <c r="AR20149" s="1027"/>
    </row>
    <row r="20150" spans="43:44" x14ac:dyDescent="0.25">
      <c r="AQ20150" s="1026"/>
      <c r="AR20150" s="1027"/>
    </row>
    <row r="20151" spans="43:44" x14ac:dyDescent="0.25">
      <c r="AQ20151" s="1026"/>
      <c r="AR20151" s="1027"/>
    </row>
    <row r="20152" spans="43:44" x14ac:dyDescent="0.25">
      <c r="AQ20152" s="1026"/>
      <c r="AR20152" s="1027"/>
    </row>
    <row r="20153" spans="43:44" x14ac:dyDescent="0.25">
      <c r="AQ20153" s="1026"/>
      <c r="AR20153" s="1027"/>
    </row>
    <row r="20154" spans="43:44" x14ac:dyDescent="0.25">
      <c r="AQ20154" s="1026"/>
      <c r="AR20154" s="1027"/>
    </row>
    <row r="20155" spans="43:44" x14ac:dyDescent="0.25">
      <c r="AQ20155" s="1026"/>
      <c r="AR20155" s="1027"/>
    </row>
    <row r="20156" spans="43:44" x14ac:dyDescent="0.25">
      <c r="AQ20156" s="1026"/>
      <c r="AR20156" s="1027"/>
    </row>
    <row r="20157" spans="43:44" x14ac:dyDescent="0.25">
      <c r="AQ20157" s="1026"/>
      <c r="AR20157" s="1027"/>
    </row>
    <row r="20158" spans="43:44" x14ac:dyDescent="0.25">
      <c r="AQ20158" s="1026"/>
      <c r="AR20158" s="1027"/>
    </row>
    <row r="20159" spans="43:44" x14ac:dyDescent="0.25">
      <c r="AQ20159" s="1026"/>
      <c r="AR20159" s="1027"/>
    </row>
    <row r="20160" spans="43:44" x14ac:dyDescent="0.25">
      <c r="AQ20160" s="1026"/>
      <c r="AR20160" s="1027"/>
    </row>
    <row r="20161" spans="43:44" x14ac:dyDescent="0.25">
      <c r="AQ20161" s="1026"/>
      <c r="AR20161" s="1027"/>
    </row>
    <row r="20162" spans="43:44" x14ac:dyDescent="0.25">
      <c r="AQ20162" s="1026"/>
      <c r="AR20162" s="1027"/>
    </row>
    <row r="20163" spans="43:44" x14ac:dyDescent="0.25">
      <c r="AQ20163" s="1026"/>
      <c r="AR20163" s="1027"/>
    </row>
    <row r="20164" spans="43:44" x14ac:dyDescent="0.25">
      <c r="AQ20164" s="1026"/>
      <c r="AR20164" s="1027"/>
    </row>
    <row r="20165" spans="43:44" x14ac:dyDescent="0.25">
      <c r="AQ20165" s="1026"/>
      <c r="AR20165" s="1027"/>
    </row>
    <row r="20166" spans="43:44" x14ac:dyDescent="0.25">
      <c r="AQ20166" s="1026"/>
      <c r="AR20166" s="1027"/>
    </row>
    <row r="20167" spans="43:44" x14ac:dyDescent="0.25">
      <c r="AQ20167" s="1026"/>
      <c r="AR20167" s="1027"/>
    </row>
    <row r="20168" spans="43:44" x14ac:dyDescent="0.25">
      <c r="AQ20168" s="1026"/>
      <c r="AR20168" s="1027"/>
    </row>
    <row r="20169" spans="43:44" x14ac:dyDescent="0.25">
      <c r="AQ20169" s="1026"/>
      <c r="AR20169" s="1027"/>
    </row>
    <row r="20170" spans="43:44" x14ac:dyDescent="0.25">
      <c r="AQ20170" s="1026"/>
      <c r="AR20170" s="1027"/>
    </row>
    <row r="20171" spans="43:44" x14ac:dyDescent="0.25">
      <c r="AQ20171" s="1026"/>
      <c r="AR20171" s="1027"/>
    </row>
    <row r="20172" spans="43:44" x14ac:dyDescent="0.25">
      <c r="AQ20172" s="1026"/>
      <c r="AR20172" s="1027"/>
    </row>
    <row r="20173" spans="43:44" x14ac:dyDescent="0.25">
      <c r="AQ20173" s="1026"/>
      <c r="AR20173" s="1027"/>
    </row>
    <row r="20174" spans="43:44" x14ac:dyDescent="0.25">
      <c r="AQ20174" s="1026"/>
      <c r="AR20174" s="1027"/>
    </row>
    <row r="20175" spans="43:44" x14ac:dyDescent="0.25">
      <c r="AQ20175" s="1026"/>
      <c r="AR20175" s="1027"/>
    </row>
    <row r="20176" spans="43:44" x14ac:dyDescent="0.25">
      <c r="AQ20176" s="1026"/>
      <c r="AR20176" s="1027"/>
    </row>
    <row r="20177" spans="43:44" x14ac:dyDescent="0.25">
      <c r="AQ20177" s="1026"/>
      <c r="AR20177" s="1027"/>
    </row>
    <row r="20178" spans="43:44" x14ac:dyDescent="0.25">
      <c r="AQ20178" s="1026"/>
      <c r="AR20178" s="1027"/>
    </row>
    <row r="20179" spans="43:44" x14ac:dyDescent="0.25">
      <c r="AQ20179" s="1026"/>
      <c r="AR20179" s="1027"/>
    </row>
    <row r="20180" spans="43:44" x14ac:dyDescent="0.25">
      <c r="AQ20180" s="1026"/>
      <c r="AR20180" s="1027"/>
    </row>
    <row r="20181" spans="43:44" x14ac:dyDescent="0.25">
      <c r="AQ20181" s="1026"/>
      <c r="AR20181" s="1027"/>
    </row>
    <row r="20182" spans="43:44" x14ac:dyDescent="0.25">
      <c r="AQ20182" s="1026"/>
      <c r="AR20182" s="1027"/>
    </row>
    <row r="20183" spans="43:44" x14ac:dyDescent="0.25">
      <c r="AQ20183" s="1026"/>
      <c r="AR20183" s="1027"/>
    </row>
    <row r="20184" spans="43:44" x14ac:dyDescent="0.25">
      <c r="AQ20184" s="1026"/>
      <c r="AR20184" s="1027"/>
    </row>
    <row r="20185" spans="43:44" x14ac:dyDescent="0.25">
      <c r="AQ20185" s="1026"/>
      <c r="AR20185" s="1027"/>
    </row>
    <row r="20186" spans="43:44" x14ac:dyDescent="0.25">
      <c r="AQ20186" s="1026"/>
      <c r="AR20186" s="1027"/>
    </row>
    <row r="20187" spans="43:44" x14ac:dyDescent="0.25">
      <c r="AQ20187" s="1026"/>
      <c r="AR20187" s="1027"/>
    </row>
    <row r="20188" spans="43:44" x14ac:dyDescent="0.25">
      <c r="AQ20188" s="1026"/>
      <c r="AR20188" s="1027"/>
    </row>
    <row r="20189" spans="43:44" x14ac:dyDescent="0.25">
      <c r="AQ20189" s="1026"/>
      <c r="AR20189" s="1027"/>
    </row>
    <row r="20190" spans="43:44" x14ac:dyDescent="0.25">
      <c r="AQ20190" s="1026"/>
      <c r="AR20190" s="1027"/>
    </row>
    <row r="20191" spans="43:44" x14ac:dyDescent="0.25">
      <c r="AQ20191" s="1026"/>
      <c r="AR20191" s="1027"/>
    </row>
    <row r="20192" spans="43:44" x14ac:dyDescent="0.25">
      <c r="AQ20192" s="1026"/>
      <c r="AR20192" s="1027"/>
    </row>
    <row r="20193" spans="43:44" x14ac:dyDescent="0.25">
      <c r="AQ20193" s="1026"/>
      <c r="AR20193" s="1027"/>
    </row>
    <row r="20194" spans="43:44" x14ac:dyDescent="0.25">
      <c r="AQ20194" s="1026"/>
      <c r="AR20194" s="1027"/>
    </row>
    <row r="20195" spans="43:44" x14ac:dyDescent="0.25">
      <c r="AQ20195" s="1026"/>
      <c r="AR20195" s="1027"/>
    </row>
    <row r="20196" spans="43:44" x14ac:dyDescent="0.25">
      <c r="AQ20196" s="1026"/>
      <c r="AR20196" s="1027"/>
    </row>
    <row r="20197" spans="43:44" x14ac:dyDescent="0.25">
      <c r="AQ20197" s="1026"/>
      <c r="AR20197" s="1027"/>
    </row>
    <row r="20198" spans="43:44" x14ac:dyDescent="0.25">
      <c r="AQ20198" s="1026"/>
      <c r="AR20198" s="1027"/>
    </row>
    <row r="20199" spans="43:44" x14ac:dyDescent="0.25">
      <c r="AQ20199" s="1026"/>
      <c r="AR20199" s="1027"/>
    </row>
    <row r="20200" spans="43:44" x14ac:dyDescent="0.25">
      <c r="AQ20200" s="1026"/>
      <c r="AR20200" s="1027"/>
    </row>
    <row r="20201" spans="43:44" x14ac:dyDescent="0.25">
      <c r="AQ20201" s="1026"/>
      <c r="AR20201" s="1027"/>
    </row>
    <row r="20202" spans="43:44" x14ac:dyDescent="0.25">
      <c r="AQ20202" s="1026"/>
      <c r="AR20202" s="1027"/>
    </row>
    <row r="20203" spans="43:44" x14ac:dyDescent="0.25">
      <c r="AQ20203" s="1026"/>
      <c r="AR20203" s="1027"/>
    </row>
    <row r="20204" spans="43:44" x14ac:dyDescent="0.25">
      <c r="AQ20204" s="1026"/>
      <c r="AR20204" s="1027"/>
    </row>
    <row r="20205" spans="43:44" x14ac:dyDescent="0.25">
      <c r="AQ20205" s="1026"/>
      <c r="AR20205" s="1027"/>
    </row>
    <row r="20206" spans="43:44" x14ac:dyDescent="0.25">
      <c r="AQ20206" s="1026"/>
      <c r="AR20206" s="1027"/>
    </row>
    <row r="20207" spans="43:44" x14ac:dyDescent="0.25">
      <c r="AQ20207" s="1026"/>
      <c r="AR20207" s="1027"/>
    </row>
    <row r="20208" spans="43:44" x14ac:dyDescent="0.25">
      <c r="AQ20208" s="1026"/>
      <c r="AR20208" s="1027"/>
    </row>
    <row r="20209" spans="43:44" x14ac:dyDescent="0.25">
      <c r="AQ20209" s="1026"/>
      <c r="AR20209" s="1027"/>
    </row>
    <row r="20210" spans="43:44" x14ac:dyDescent="0.25">
      <c r="AQ20210" s="1026"/>
      <c r="AR20210" s="1027"/>
    </row>
    <row r="20211" spans="43:44" x14ac:dyDescent="0.25">
      <c r="AQ20211" s="1026"/>
      <c r="AR20211" s="1027"/>
    </row>
    <row r="20212" spans="43:44" x14ac:dyDescent="0.25">
      <c r="AQ20212" s="1026"/>
      <c r="AR20212" s="1027"/>
    </row>
    <row r="20213" spans="43:44" x14ac:dyDescent="0.25">
      <c r="AQ20213" s="1026"/>
      <c r="AR20213" s="1027"/>
    </row>
    <row r="20214" spans="43:44" x14ac:dyDescent="0.25">
      <c r="AQ20214" s="1026"/>
      <c r="AR20214" s="1027"/>
    </row>
    <row r="20215" spans="43:44" x14ac:dyDescent="0.25">
      <c r="AQ20215" s="1026"/>
      <c r="AR20215" s="1027"/>
    </row>
    <row r="20216" spans="43:44" x14ac:dyDescent="0.25">
      <c r="AQ20216" s="1026"/>
      <c r="AR20216" s="1027"/>
    </row>
    <row r="20217" spans="43:44" x14ac:dyDescent="0.25">
      <c r="AQ20217" s="1026"/>
      <c r="AR20217" s="1027"/>
    </row>
    <row r="20218" spans="43:44" x14ac:dyDescent="0.25">
      <c r="AQ20218" s="1026"/>
      <c r="AR20218" s="1027"/>
    </row>
    <row r="20219" spans="43:44" x14ac:dyDescent="0.25">
      <c r="AQ20219" s="1026"/>
      <c r="AR20219" s="1027"/>
    </row>
    <row r="20220" spans="43:44" x14ac:dyDescent="0.25">
      <c r="AQ20220" s="1026"/>
      <c r="AR20220" s="1027"/>
    </row>
    <row r="20221" spans="43:44" x14ac:dyDescent="0.25">
      <c r="AQ20221" s="1026"/>
      <c r="AR20221" s="1027"/>
    </row>
    <row r="20222" spans="43:44" x14ac:dyDescent="0.25">
      <c r="AQ20222" s="1026"/>
      <c r="AR20222" s="1027"/>
    </row>
    <row r="20223" spans="43:44" x14ac:dyDescent="0.25">
      <c r="AQ20223" s="1026"/>
      <c r="AR20223" s="1027"/>
    </row>
    <row r="20224" spans="43:44" x14ac:dyDescent="0.25">
      <c r="AQ20224" s="1026"/>
      <c r="AR20224" s="1027"/>
    </row>
    <row r="20225" spans="43:44" x14ac:dyDescent="0.25">
      <c r="AQ20225" s="1026"/>
      <c r="AR20225" s="1027"/>
    </row>
    <row r="20226" spans="43:44" x14ac:dyDescent="0.25">
      <c r="AQ20226" s="1026"/>
      <c r="AR20226" s="1027"/>
    </row>
    <row r="20227" spans="43:44" x14ac:dyDescent="0.25">
      <c r="AQ20227" s="1026"/>
      <c r="AR20227" s="1027"/>
    </row>
    <row r="20228" spans="43:44" x14ac:dyDescent="0.25">
      <c r="AQ20228" s="1026"/>
      <c r="AR20228" s="1027"/>
    </row>
    <row r="20229" spans="43:44" x14ac:dyDescent="0.25">
      <c r="AQ20229" s="1026"/>
      <c r="AR20229" s="1027"/>
    </row>
    <row r="20230" spans="43:44" x14ac:dyDescent="0.25">
      <c r="AQ20230" s="1026"/>
      <c r="AR20230" s="1027"/>
    </row>
    <row r="20231" spans="43:44" x14ac:dyDescent="0.25">
      <c r="AQ20231" s="1026"/>
      <c r="AR20231" s="1027"/>
    </row>
    <row r="20232" spans="43:44" x14ac:dyDescent="0.25">
      <c r="AQ20232" s="1026"/>
      <c r="AR20232" s="1027"/>
    </row>
    <row r="20233" spans="43:44" x14ac:dyDescent="0.25">
      <c r="AQ20233" s="1026"/>
      <c r="AR20233" s="1027"/>
    </row>
    <row r="20234" spans="43:44" x14ac:dyDescent="0.25">
      <c r="AQ20234" s="1026"/>
      <c r="AR20234" s="1027"/>
    </row>
    <row r="20235" spans="43:44" x14ac:dyDescent="0.25">
      <c r="AQ20235" s="1026"/>
      <c r="AR20235" s="1027"/>
    </row>
    <row r="20236" spans="43:44" x14ac:dyDescent="0.25">
      <c r="AQ20236" s="1026"/>
      <c r="AR20236" s="1027"/>
    </row>
    <row r="20237" spans="43:44" x14ac:dyDescent="0.25">
      <c r="AQ20237" s="1026"/>
      <c r="AR20237" s="1027"/>
    </row>
    <row r="20238" spans="43:44" x14ac:dyDescent="0.25">
      <c r="AQ20238" s="1026"/>
      <c r="AR20238" s="1027"/>
    </row>
    <row r="20239" spans="43:44" x14ac:dyDescent="0.25">
      <c r="AQ20239" s="1026"/>
      <c r="AR20239" s="1027"/>
    </row>
    <row r="20240" spans="43:44" x14ac:dyDescent="0.25">
      <c r="AQ20240" s="1026"/>
      <c r="AR20240" s="1027"/>
    </row>
    <row r="20241" spans="43:44" x14ac:dyDescent="0.25">
      <c r="AQ20241" s="1026"/>
      <c r="AR20241" s="1027"/>
    </row>
    <row r="20242" spans="43:44" x14ac:dyDescent="0.25">
      <c r="AQ20242" s="1026"/>
      <c r="AR20242" s="1027"/>
    </row>
    <row r="20243" spans="43:44" x14ac:dyDescent="0.25">
      <c r="AQ20243" s="1026"/>
      <c r="AR20243" s="1027"/>
    </row>
    <row r="20244" spans="43:44" x14ac:dyDescent="0.25">
      <c r="AQ20244" s="1026"/>
      <c r="AR20244" s="1027"/>
    </row>
    <row r="20245" spans="43:44" x14ac:dyDescent="0.25">
      <c r="AQ20245" s="1026"/>
      <c r="AR20245" s="1027"/>
    </row>
    <row r="20246" spans="43:44" x14ac:dyDescent="0.25">
      <c r="AQ20246" s="1026"/>
      <c r="AR20246" s="1027"/>
    </row>
    <row r="20247" spans="43:44" x14ac:dyDescent="0.25">
      <c r="AQ20247" s="1026"/>
      <c r="AR20247" s="1027"/>
    </row>
    <row r="20248" spans="43:44" x14ac:dyDescent="0.25">
      <c r="AQ20248" s="1026"/>
      <c r="AR20248" s="1027"/>
    </row>
    <row r="20249" spans="43:44" x14ac:dyDescent="0.25">
      <c r="AQ20249" s="1026"/>
      <c r="AR20249" s="1027"/>
    </row>
    <row r="20250" spans="43:44" x14ac:dyDescent="0.25">
      <c r="AQ20250" s="1026"/>
      <c r="AR20250" s="1027"/>
    </row>
    <row r="20251" spans="43:44" x14ac:dyDescent="0.25">
      <c r="AQ20251" s="1026"/>
      <c r="AR20251" s="1027"/>
    </row>
    <row r="20252" spans="43:44" x14ac:dyDescent="0.25">
      <c r="AQ20252" s="1026"/>
      <c r="AR20252" s="1027"/>
    </row>
    <row r="20253" spans="43:44" x14ac:dyDescent="0.25">
      <c r="AQ20253" s="1026"/>
      <c r="AR20253" s="1027"/>
    </row>
    <row r="20254" spans="43:44" x14ac:dyDescent="0.25">
      <c r="AQ20254" s="1026"/>
      <c r="AR20254" s="1027"/>
    </row>
    <row r="20255" spans="43:44" x14ac:dyDescent="0.25">
      <c r="AQ20255" s="1026"/>
      <c r="AR20255" s="1027"/>
    </row>
    <row r="20256" spans="43:44" x14ac:dyDescent="0.25">
      <c r="AQ20256" s="1026"/>
      <c r="AR20256" s="1027"/>
    </row>
    <row r="20257" spans="43:44" x14ac:dyDescent="0.25">
      <c r="AQ20257" s="1026"/>
      <c r="AR20257" s="1027"/>
    </row>
    <row r="20258" spans="43:44" x14ac:dyDescent="0.25">
      <c r="AQ20258" s="1026"/>
      <c r="AR20258" s="1027"/>
    </row>
    <row r="20259" spans="43:44" x14ac:dyDescent="0.25">
      <c r="AQ20259" s="1026"/>
      <c r="AR20259" s="1027"/>
    </row>
    <row r="20260" spans="43:44" x14ac:dyDescent="0.25">
      <c r="AQ20260" s="1026"/>
      <c r="AR20260" s="1027"/>
    </row>
    <row r="20261" spans="43:44" x14ac:dyDescent="0.25">
      <c r="AQ20261" s="1026"/>
      <c r="AR20261" s="1027"/>
    </row>
    <row r="20262" spans="43:44" x14ac:dyDescent="0.25">
      <c r="AQ20262" s="1026"/>
      <c r="AR20262" s="1027"/>
    </row>
    <row r="20263" spans="43:44" x14ac:dyDescent="0.25">
      <c r="AQ20263" s="1026"/>
      <c r="AR20263" s="1027"/>
    </row>
    <row r="20264" spans="43:44" x14ac:dyDescent="0.25">
      <c r="AQ20264" s="1026"/>
      <c r="AR20264" s="1027"/>
    </row>
    <row r="20265" spans="43:44" x14ac:dyDescent="0.25">
      <c r="AQ20265" s="1026"/>
      <c r="AR20265" s="1027"/>
    </row>
    <row r="20266" spans="43:44" x14ac:dyDescent="0.25">
      <c r="AQ20266" s="1026"/>
      <c r="AR20266" s="1027"/>
    </row>
    <row r="20267" spans="43:44" x14ac:dyDescent="0.25">
      <c r="AQ20267" s="1026"/>
      <c r="AR20267" s="1027"/>
    </row>
    <row r="20268" spans="43:44" x14ac:dyDescent="0.25">
      <c r="AQ20268" s="1026"/>
      <c r="AR20268" s="1027"/>
    </row>
    <row r="20269" spans="43:44" x14ac:dyDescent="0.25">
      <c r="AQ20269" s="1026"/>
      <c r="AR20269" s="1027"/>
    </row>
    <row r="20270" spans="43:44" x14ac:dyDescent="0.25">
      <c r="AQ20270" s="1026"/>
      <c r="AR20270" s="1027"/>
    </row>
    <row r="20271" spans="43:44" x14ac:dyDescent="0.25">
      <c r="AQ20271" s="1026"/>
      <c r="AR20271" s="1027"/>
    </row>
    <row r="20272" spans="43:44" x14ac:dyDescent="0.25">
      <c r="AQ20272" s="1026"/>
      <c r="AR20272" s="1027"/>
    </row>
    <row r="20273" spans="43:44" x14ac:dyDescent="0.25">
      <c r="AQ20273" s="1026"/>
      <c r="AR20273" s="1027"/>
    </row>
    <row r="20274" spans="43:44" x14ac:dyDescent="0.25">
      <c r="AQ20274" s="1026"/>
      <c r="AR20274" s="1027"/>
    </row>
    <row r="20275" spans="43:44" x14ac:dyDescent="0.25">
      <c r="AQ20275" s="1026"/>
      <c r="AR20275" s="1027"/>
    </row>
    <row r="20276" spans="43:44" x14ac:dyDescent="0.25">
      <c r="AQ20276" s="1026"/>
      <c r="AR20276" s="1027"/>
    </row>
    <row r="20277" spans="43:44" x14ac:dyDescent="0.25">
      <c r="AQ20277" s="1026"/>
      <c r="AR20277" s="1027"/>
    </row>
    <row r="20278" spans="43:44" x14ac:dyDescent="0.25">
      <c r="AQ20278" s="1026"/>
      <c r="AR20278" s="1027"/>
    </row>
    <row r="20279" spans="43:44" x14ac:dyDescent="0.25">
      <c r="AQ20279" s="1026"/>
      <c r="AR20279" s="1027"/>
    </row>
    <row r="20280" spans="43:44" x14ac:dyDescent="0.25">
      <c r="AQ20280" s="1026"/>
      <c r="AR20280" s="1027"/>
    </row>
    <row r="20281" spans="43:44" x14ac:dyDescent="0.25">
      <c r="AQ20281" s="1026"/>
      <c r="AR20281" s="1027"/>
    </row>
    <row r="20282" spans="43:44" x14ac:dyDescent="0.25">
      <c r="AQ20282" s="1026"/>
      <c r="AR20282" s="1027"/>
    </row>
    <row r="20283" spans="43:44" x14ac:dyDescent="0.25">
      <c r="AQ20283" s="1026"/>
      <c r="AR20283" s="1027"/>
    </row>
    <row r="20284" spans="43:44" x14ac:dyDescent="0.25">
      <c r="AQ20284" s="1026"/>
      <c r="AR20284" s="1027"/>
    </row>
    <row r="20285" spans="43:44" x14ac:dyDescent="0.25">
      <c r="AQ20285" s="1026"/>
      <c r="AR20285" s="1027"/>
    </row>
    <row r="20286" spans="43:44" x14ac:dyDescent="0.25">
      <c r="AQ20286" s="1026"/>
      <c r="AR20286" s="1027"/>
    </row>
    <row r="20287" spans="43:44" x14ac:dyDescent="0.25">
      <c r="AQ20287" s="1026"/>
      <c r="AR20287" s="1027"/>
    </row>
    <row r="20288" spans="43:44" x14ac:dyDescent="0.25">
      <c r="AQ20288" s="1026"/>
      <c r="AR20288" s="1027"/>
    </row>
    <row r="20289" spans="43:44" x14ac:dyDescent="0.25">
      <c r="AQ20289" s="1026"/>
      <c r="AR20289" s="1027"/>
    </row>
    <row r="20290" spans="43:44" x14ac:dyDescent="0.25">
      <c r="AQ20290" s="1026"/>
      <c r="AR20290" s="1027"/>
    </row>
    <row r="20291" spans="43:44" x14ac:dyDescent="0.25">
      <c r="AQ20291" s="1026"/>
      <c r="AR20291" s="1027"/>
    </row>
    <row r="20292" spans="43:44" x14ac:dyDescent="0.25">
      <c r="AQ20292" s="1026"/>
      <c r="AR20292" s="1027"/>
    </row>
    <row r="20293" spans="43:44" x14ac:dyDescent="0.25">
      <c r="AQ20293" s="1026"/>
      <c r="AR20293" s="1027"/>
    </row>
    <row r="20294" spans="43:44" x14ac:dyDescent="0.25">
      <c r="AQ20294" s="1026"/>
      <c r="AR20294" s="1027"/>
    </row>
    <row r="20295" spans="43:44" x14ac:dyDescent="0.25">
      <c r="AQ20295" s="1026"/>
      <c r="AR20295" s="1027"/>
    </row>
    <row r="20296" spans="43:44" x14ac:dyDescent="0.25">
      <c r="AQ20296" s="1026"/>
      <c r="AR20296" s="1027"/>
    </row>
    <row r="20297" spans="43:44" x14ac:dyDescent="0.25">
      <c r="AQ20297" s="1026"/>
      <c r="AR20297" s="1027"/>
    </row>
    <row r="20298" spans="43:44" x14ac:dyDescent="0.25">
      <c r="AQ20298" s="1026"/>
      <c r="AR20298" s="1027"/>
    </row>
    <row r="20299" spans="43:44" x14ac:dyDescent="0.25">
      <c r="AQ20299" s="1026"/>
      <c r="AR20299" s="1027"/>
    </row>
    <row r="20300" spans="43:44" x14ac:dyDescent="0.25">
      <c r="AQ20300" s="1026"/>
      <c r="AR20300" s="1027"/>
    </row>
    <row r="20301" spans="43:44" x14ac:dyDescent="0.25">
      <c r="AQ20301" s="1026"/>
      <c r="AR20301" s="1027"/>
    </row>
    <row r="20302" spans="43:44" x14ac:dyDescent="0.25">
      <c r="AQ20302" s="1026"/>
      <c r="AR20302" s="1027"/>
    </row>
    <row r="20303" spans="43:44" x14ac:dyDescent="0.25">
      <c r="AQ20303" s="1026"/>
      <c r="AR20303" s="1027"/>
    </row>
    <row r="20304" spans="43:44" x14ac:dyDescent="0.25">
      <c r="AQ20304" s="1026"/>
      <c r="AR20304" s="1027"/>
    </row>
    <row r="20305" spans="43:44" x14ac:dyDescent="0.25">
      <c r="AQ20305" s="1026"/>
      <c r="AR20305" s="1027"/>
    </row>
    <row r="20306" spans="43:44" x14ac:dyDescent="0.25">
      <c r="AQ20306" s="1026"/>
      <c r="AR20306" s="1027"/>
    </row>
    <row r="20307" spans="43:44" x14ac:dyDescent="0.25">
      <c r="AQ20307" s="1026"/>
      <c r="AR20307" s="1027"/>
    </row>
    <row r="20308" spans="43:44" x14ac:dyDescent="0.25">
      <c r="AQ20308" s="1026"/>
      <c r="AR20308" s="1027"/>
    </row>
    <row r="20309" spans="43:44" x14ac:dyDescent="0.25">
      <c r="AQ20309" s="1026"/>
      <c r="AR20309" s="1027"/>
    </row>
    <row r="20310" spans="43:44" x14ac:dyDescent="0.25">
      <c r="AQ20310" s="1026"/>
      <c r="AR20310" s="1027"/>
    </row>
    <row r="20311" spans="43:44" x14ac:dyDescent="0.25">
      <c r="AQ20311" s="1026"/>
      <c r="AR20311" s="1027"/>
    </row>
    <row r="20312" spans="43:44" x14ac:dyDescent="0.25">
      <c r="AQ20312" s="1026"/>
      <c r="AR20312" s="1027"/>
    </row>
    <row r="20313" spans="43:44" x14ac:dyDescent="0.25">
      <c r="AQ20313" s="1026"/>
      <c r="AR20313" s="1027"/>
    </row>
    <row r="20314" spans="43:44" x14ac:dyDescent="0.25">
      <c r="AQ20314" s="1026"/>
      <c r="AR20314" s="1027"/>
    </row>
    <row r="20315" spans="43:44" x14ac:dyDescent="0.25">
      <c r="AQ20315" s="1026"/>
      <c r="AR20315" s="1027"/>
    </row>
    <row r="20316" spans="43:44" x14ac:dyDescent="0.25">
      <c r="AQ20316" s="1026"/>
      <c r="AR20316" s="1027"/>
    </row>
    <row r="20317" spans="43:44" x14ac:dyDescent="0.25">
      <c r="AQ20317" s="1026"/>
      <c r="AR20317" s="1027"/>
    </row>
    <row r="20318" spans="43:44" x14ac:dyDescent="0.25">
      <c r="AQ20318" s="1026"/>
      <c r="AR20318" s="1027"/>
    </row>
    <row r="20319" spans="43:44" x14ac:dyDescent="0.25">
      <c r="AQ20319" s="1026"/>
      <c r="AR20319" s="1027"/>
    </row>
    <row r="20320" spans="43:44" x14ac:dyDescent="0.25">
      <c r="AQ20320" s="1026"/>
      <c r="AR20320" s="1027"/>
    </row>
    <row r="20321" spans="43:44" x14ac:dyDescent="0.25">
      <c r="AQ20321" s="1026"/>
      <c r="AR20321" s="1027"/>
    </row>
    <row r="20322" spans="43:44" x14ac:dyDescent="0.25">
      <c r="AQ20322" s="1026"/>
      <c r="AR20322" s="1027"/>
    </row>
    <row r="20323" spans="43:44" x14ac:dyDescent="0.25">
      <c r="AQ20323" s="1026"/>
      <c r="AR20323" s="1027"/>
    </row>
    <row r="20324" spans="43:44" x14ac:dyDescent="0.25">
      <c r="AQ20324" s="1026"/>
      <c r="AR20324" s="1027"/>
    </row>
    <row r="20325" spans="43:44" x14ac:dyDescent="0.25">
      <c r="AQ20325" s="1026"/>
      <c r="AR20325" s="1027"/>
    </row>
    <row r="20326" spans="43:44" x14ac:dyDescent="0.25">
      <c r="AQ20326" s="1026"/>
      <c r="AR20326" s="1027"/>
    </row>
    <row r="20327" spans="43:44" x14ac:dyDescent="0.25">
      <c r="AQ20327" s="1026"/>
      <c r="AR20327" s="1027"/>
    </row>
    <row r="20328" spans="43:44" x14ac:dyDescent="0.25">
      <c r="AQ20328" s="1026"/>
      <c r="AR20328" s="1027"/>
    </row>
    <row r="20329" spans="43:44" x14ac:dyDescent="0.25">
      <c r="AQ20329" s="1026"/>
      <c r="AR20329" s="1027"/>
    </row>
    <row r="20330" spans="43:44" x14ac:dyDescent="0.25">
      <c r="AQ20330" s="1026"/>
      <c r="AR20330" s="1027"/>
    </row>
    <row r="20331" spans="43:44" x14ac:dyDescent="0.25">
      <c r="AQ20331" s="1026"/>
      <c r="AR20331" s="1027"/>
    </row>
    <row r="20332" spans="43:44" x14ac:dyDescent="0.25">
      <c r="AQ20332" s="1026"/>
      <c r="AR20332" s="1027"/>
    </row>
    <row r="20333" spans="43:44" x14ac:dyDescent="0.25">
      <c r="AQ20333" s="1026"/>
      <c r="AR20333" s="1027"/>
    </row>
    <row r="20334" spans="43:44" x14ac:dyDescent="0.25">
      <c r="AQ20334" s="1026"/>
      <c r="AR20334" s="1027"/>
    </row>
    <row r="20335" spans="43:44" x14ac:dyDescent="0.25">
      <c r="AQ20335" s="1026"/>
      <c r="AR20335" s="1027"/>
    </row>
    <row r="20336" spans="43:44" x14ac:dyDescent="0.25">
      <c r="AQ20336" s="1026"/>
      <c r="AR20336" s="1027"/>
    </row>
    <row r="20337" spans="43:44" x14ac:dyDescent="0.25">
      <c r="AQ20337" s="1026"/>
      <c r="AR20337" s="1027"/>
    </row>
    <row r="20338" spans="43:44" x14ac:dyDescent="0.25">
      <c r="AQ20338" s="1026"/>
      <c r="AR20338" s="1027"/>
    </row>
    <row r="20339" spans="43:44" x14ac:dyDescent="0.25">
      <c r="AQ20339" s="1026"/>
      <c r="AR20339" s="1027"/>
    </row>
    <row r="20340" spans="43:44" x14ac:dyDescent="0.25">
      <c r="AQ20340" s="1026"/>
      <c r="AR20340" s="1027"/>
    </row>
    <row r="20341" spans="43:44" x14ac:dyDescent="0.25">
      <c r="AQ20341" s="1026"/>
      <c r="AR20341" s="1027"/>
    </row>
    <row r="20342" spans="43:44" x14ac:dyDescent="0.25">
      <c r="AQ20342" s="1026"/>
      <c r="AR20342" s="1027"/>
    </row>
    <row r="20343" spans="43:44" x14ac:dyDescent="0.25">
      <c r="AQ20343" s="1026"/>
      <c r="AR20343" s="1027"/>
    </row>
    <row r="20344" spans="43:44" x14ac:dyDescent="0.25">
      <c r="AQ20344" s="1026"/>
      <c r="AR20344" s="1027"/>
    </row>
    <row r="20345" spans="43:44" x14ac:dyDescent="0.25">
      <c r="AQ20345" s="1026"/>
      <c r="AR20345" s="1027"/>
    </row>
    <row r="20346" spans="43:44" x14ac:dyDescent="0.25">
      <c r="AQ20346" s="1026"/>
      <c r="AR20346" s="1027"/>
    </row>
    <row r="20347" spans="43:44" x14ac:dyDescent="0.25">
      <c r="AQ20347" s="1026"/>
      <c r="AR20347" s="1027"/>
    </row>
    <row r="20348" spans="43:44" x14ac:dyDescent="0.25">
      <c r="AQ20348" s="1026"/>
      <c r="AR20348" s="1027"/>
    </row>
    <row r="20349" spans="43:44" x14ac:dyDescent="0.25">
      <c r="AQ20349" s="1026"/>
      <c r="AR20349" s="1027"/>
    </row>
    <row r="20350" spans="43:44" x14ac:dyDescent="0.25">
      <c r="AQ20350" s="1026"/>
      <c r="AR20350" s="1027"/>
    </row>
    <row r="20351" spans="43:44" x14ac:dyDescent="0.25">
      <c r="AQ20351" s="1026"/>
      <c r="AR20351" s="1027"/>
    </row>
    <row r="20352" spans="43:44" x14ac:dyDescent="0.25">
      <c r="AQ20352" s="1026"/>
      <c r="AR20352" s="1027"/>
    </row>
    <row r="20353" spans="43:44" x14ac:dyDescent="0.25">
      <c r="AQ20353" s="1026"/>
      <c r="AR20353" s="1027"/>
    </row>
    <row r="20354" spans="43:44" x14ac:dyDescent="0.25">
      <c r="AQ20354" s="1026"/>
      <c r="AR20354" s="1027"/>
    </row>
    <row r="20355" spans="43:44" x14ac:dyDescent="0.25">
      <c r="AQ20355" s="1026"/>
      <c r="AR20355" s="1027"/>
    </row>
    <row r="20356" spans="43:44" x14ac:dyDescent="0.25">
      <c r="AQ20356" s="1026"/>
      <c r="AR20356" s="1027"/>
    </row>
    <row r="20357" spans="43:44" x14ac:dyDescent="0.25">
      <c r="AQ20357" s="1026"/>
      <c r="AR20357" s="1027"/>
    </row>
    <row r="20358" spans="43:44" x14ac:dyDescent="0.25">
      <c r="AQ20358" s="1026"/>
      <c r="AR20358" s="1027"/>
    </row>
    <row r="20359" spans="43:44" x14ac:dyDescent="0.25">
      <c r="AQ20359" s="1026"/>
      <c r="AR20359" s="1027"/>
    </row>
    <row r="20360" spans="43:44" x14ac:dyDescent="0.25">
      <c r="AQ20360" s="1026"/>
      <c r="AR20360" s="1027"/>
    </row>
    <row r="20361" spans="43:44" x14ac:dyDescent="0.25">
      <c r="AQ20361" s="1026"/>
      <c r="AR20361" s="1027"/>
    </row>
    <row r="20362" spans="43:44" x14ac:dyDescent="0.25">
      <c r="AQ20362" s="1026"/>
      <c r="AR20362" s="1027"/>
    </row>
    <row r="20363" spans="43:44" x14ac:dyDescent="0.25">
      <c r="AQ20363" s="1026"/>
      <c r="AR20363" s="1027"/>
    </row>
    <row r="20364" spans="43:44" x14ac:dyDescent="0.25">
      <c r="AQ20364" s="1026"/>
      <c r="AR20364" s="1027"/>
    </row>
    <row r="20365" spans="43:44" x14ac:dyDescent="0.25">
      <c r="AQ20365" s="1026"/>
      <c r="AR20365" s="1027"/>
    </row>
    <row r="20366" spans="43:44" x14ac:dyDescent="0.25">
      <c r="AQ20366" s="1026"/>
      <c r="AR20366" s="1027"/>
    </row>
    <row r="20367" spans="43:44" x14ac:dyDescent="0.25">
      <c r="AQ20367" s="1026"/>
      <c r="AR20367" s="1027"/>
    </row>
    <row r="20368" spans="43:44" x14ac:dyDescent="0.25">
      <c r="AQ20368" s="1026"/>
      <c r="AR20368" s="1027"/>
    </row>
    <row r="20369" spans="43:44" x14ac:dyDescent="0.25">
      <c r="AQ20369" s="1026"/>
      <c r="AR20369" s="1027"/>
    </row>
    <row r="20370" spans="43:44" x14ac:dyDescent="0.25">
      <c r="AQ20370" s="1026"/>
      <c r="AR20370" s="1027"/>
    </row>
    <row r="20371" spans="43:44" x14ac:dyDescent="0.25">
      <c r="AQ20371" s="1026"/>
      <c r="AR20371" s="1027"/>
    </row>
    <row r="20372" spans="43:44" x14ac:dyDescent="0.25">
      <c r="AQ20372" s="1026"/>
      <c r="AR20372" s="1027"/>
    </row>
    <row r="20373" spans="43:44" x14ac:dyDescent="0.25">
      <c r="AQ20373" s="1026"/>
      <c r="AR20373" s="1027"/>
    </row>
    <row r="20374" spans="43:44" x14ac:dyDescent="0.25">
      <c r="AQ20374" s="1026"/>
      <c r="AR20374" s="1027"/>
    </row>
    <row r="20375" spans="43:44" x14ac:dyDescent="0.25">
      <c r="AQ20375" s="1026"/>
      <c r="AR20375" s="1027"/>
    </row>
    <row r="20376" spans="43:44" x14ac:dyDescent="0.25">
      <c r="AQ20376" s="1026"/>
      <c r="AR20376" s="1027"/>
    </row>
    <row r="20377" spans="43:44" x14ac:dyDescent="0.25">
      <c r="AQ20377" s="1026"/>
      <c r="AR20377" s="1027"/>
    </row>
    <row r="20378" spans="43:44" x14ac:dyDescent="0.25">
      <c r="AQ20378" s="1026"/>
      <c r="AR20378" s="1027"/>
    </row>
    <row r="20379" spans="43:44" x14ac:dyDescent="0.25">
      <c r="AQ20379" s="1026"/>
      <c r="AR20379" s="1027"/>
    </row>
    <row r="20380" spans="43:44" x14ac:dyDescent="0.25">
      <c r="AQ20380" s="1026"/>
      <c r="AR20380" s="1027"/>
    </row>
    <row r="20381" spans="43:44" x14ac:dyDescent="0.25">
      <c r="AQ20381" s="1026"/>
      <c r="AR20381" s="1027"/>
    </row>
    <row r="20382" spans="43:44" x14ac:dyDescent="0.25">
      <c r="AQ20382" s="1026"/>
      <c r="AR20382" s="1027"/>
    </row>
    <row r="20383" spans="43:44" x14ac:dyDescent="0.25">
      <c r="AQ20383" s="1026"/>
      <c r="AR20383" s="1027"/>
    </row>
    <row r="20384" spans="43:44" x14ac:dyDescent="0.25">
      <c r="AQ20384" s="1026"/>
      <c r="AR20384" s="1027"/>
    </row>
    <row r="20385" spans="43:44" x14ac:dyDescent="0.25">
      <c r="AQ20385" s="1026"/>
      <c r="AR20385" s="1027"/>
    </row>
    <row r="20386" spans="43:44" x14ac:dyDescent="0.25">
      <c r="AQ20386" s="1026"/>
      <c r="AR20386" s="1027"/>
    </row>
    <row r="20387" spans="43:44" x14ac:dyDescent="0.25">
      <c r="AQ20387" s="1026"/>
      <c r="AR20387" s="1027"/>
    </row>
    <row r="20388" spans="43:44" x14ac:dyDescent="0.25">
      <c r="AQ20388" s="1026"/>
      <c r="AR20388" s="1027"/>
    </row>
    <row r="20389" spans="43:44" x14ac:dyDescent="0.25">
      <c r="AQ20389" s="1026"/>
      <c r="AR20389" s="1027"/>
    </row>
    <row r="20390" spans="43:44" x14ac:dyDescent="0.25">
      <c r="AQ20390" s="1026"/>
      <c r="AR20390" s="1027"/>
    </row>
    <row r="20391" spans="43:44" x14ac:dyDescent="0.25">
      <c r="AQ20391" s="1026"/>
      <c r="AR20391" s="1027"/>
    </row>
    <row r="20392" spans="43:44" x14ac:dyDescent="0.25">
      <c r="AQ20392" s="1026"/>
      <c r="AR20392" s="1027"/>
    </row>
    <row r="20393" spans="43:44" x14ac:dyDescent="0.25">
      <c r="AQ20393" s="1026"/>
      <c r="AR20393" s="1027"/>
    </row>
    <row r="20394" spans="43:44" x14ac:dyDescent="0.25">
      <c r="AQ20394" s="1026"/>
      <c r="AR20394" s="1027"/>
    </row>
    <row r="20395" spans="43:44" x14ac:dyDescent="0.25">
      <c r="AQ20395" s="1026"/>
      <c r="AR20395" s="1027"/>
    </row>
    <row r="20396" spans="43:44" x14ac:dyDescent="0.25">
      <c r="AQ20396" s="1026"/>
      <c r="AR20396" s="1027"/>
    </row>
    <row r="20397" spans="43:44" x14ac:dyDescent="0.25">
      <c r="AQ20397" s="1026"/>
      <c r="AR20397" s="1027"/>
    </row>
    <row r="20398" spans="43:44" x14ac:dyDescent="0.25">
      <c r="AQ20398" s="1026"/>
      <c r="AR20398" s="1027"/>
    </row>
    <row r="20399" spans="43:44" x14ac:dyDescent="0.25">
      <c r="AQ20399" s="1026"/>
      <c r="AR20399" s="1027"/>
    </row>
    <row r="20400" spans="43:44" x14ac:dyDescent="0.25">
      <c r="AQ20400" s="1026"/>
      <c r="AR20400" s="1027"/>
    </row>
    <row r="20401" spans="43:44" x14ac:dyDescent="0.25">
      <c r="AQ20401" s="1026"/>
      <c r="AR20401" s="1027"/>
    </row>
    <row r="20402" spans="43:44" x14ac:dyDescent="0.25">
      <c r="AQ20402" s="1026"/>
      <c r="AR20402" s="1027"/>
    </row>
    <row r="20403" spans="43:44" x14ac:dyDescent="0.25">
      <c r="AQ20403" s="1026"/>
      <c r="AR20403" s="1027"/>
    </row>
    <row r="20404" spans="43:44" x14ac:dyDescent="0.25">
      <c r="AQ20404" s="1026"/>
      <c r="AR20404" s="1027"/>
    </row>
    <row r="20405" spans="43:44" x14ac:dyDescent="0.25">
      <c r="AQ20405" s="1026"/>
      <c r="AR20405" s="1027"/>
    </row>
    <row r="20406" spans="43:44" x14ac:dyDescent="0.25">
      <c r="AQ20406" s="1026"/>
      <c r="AR20406" s="1027"/>
    </row>
    <row r="20407" spans="43:44" x14ac:dyDescent="0.25">
      <c r="AQ20407" s="1026"/>
      <c r="AR20407" s="1027"/>
    </row>
    <row r="20408" spans="43:44" x14ac:dyDescent="0.25">
      <c r="AQ20408" s="1026"/>
      <c r="AR20408" s="1027"/>
    </row>
    <row r="20409" spans="43:44" x14ac:dyDescent="0.25">
      <c r="AQ20409" s="1026"/>
      <c r="AR20409" s="1027"/>
    </row>
    <row r="20410" spans="43:44" x14ac:dyDescent="0.25">
      <c r="AQ20410" s="1026"/>
      <c r="AR20410" s="1027"/>
    </row>
    <row r="20411" spans="43:44" x14ac:dyDescent="0.25">
      <c r="AQ20411" s="1026"/>
      <c r="AR20411" s="1027"/>
    </row>
    <row r="20412" spans="43:44" x14ac:dyDescent="0.25">
      <c r="AQ20412" s="1026"/>
      <c r="AR20412" s="1027"/>
    </row>
    <row r="20413" spans="43:44" x14ac:dyDescent="0.25">
      <c r="AQ20413" s="1026"/>
      <c r="AR20413" s="1027"/>
    </row>
    <row r="20414" spans="43:44" x14ac:dyDescent="0.25">
      <c r="AQ20414" s="1026"/>
      <c r="AR20414" s="1027"/>
    </row>
    <row r="20415" spans="43:44" x14ac:dyDescent="0.25">
      <c r="AQ20415" s="1026"/>
      <c r="AR20415" s="1027"/>
    </row>
    <row r="20416" spans="43:44" x14ac:dyDescent="0.25">
      <c r="AQ20416" s="1026"/>
      <c r="AR20416" s="1027"/>
    </row>
    <row r="20417" spans="43:44" x14ac:dyDescent="0.25">
      <c r="AQ20417" s="1026"/>
      <c r="AR20417" s="1027"/>
    </row>
    <row r="20418" spans="43:44" x14ac:dyDescent="0.25">
      <c r="AQ20418" s="1026"/>
      <c r="AR20418" s="1027"/>
    </row>
    <row r="20419" spans="43:44" x14ac:dyDescent="0.25">
      <c r="AQ20419" s="1026"/>
      <c r="AR20419" s="1027"/>
    </row>
    <row r="20420" spans="43:44" x14ac:dyDescent="0.25">
      <c r="AQ20420" s="1026"/>
      <c r="AR20420" s="1027"/>
    </row>
    <row r="20421" spans="43:44" x14ac:dyDescent="0.25">
      <c r="AQ20421" s="1026"/>
      <c r="AR20421" s="1027"/>
    </row>
    <row r="20422" spans="43:44" x14ac:dyDescent="0.25">
      <c r="AQ20422" s="1026"/>
      <c r="AR20422" s="1027"/>
    </row>
    <row r="20423" spans="43:44" x14ac:dyDescent="0.25">
      <c r="AQ20423" s="1026"/>
      <c r="AR20423" s="1027"/>
    </row>
    <row r="20424" spans="43:44" x14ac:dyDescent="0.25">
      <c r="AQ20424" s="1026"/>
      <c r="AR20424" s="1027"/>
    </row>
    <row r="20425" spans="43:44" x14ac:dyDescent="0.25">
      <c r="AQ20425" s="1026"/>
      <c r="AR20425" s="1027"/>
    </row>
    <row r="20426" spans="43:44" x14ac:dyDescent="0.25">
      <c r="AQ20426" s="1026"/>
      <c r="AR20426" s="1027"/>
    </row>
    <row r="20427" spans="43:44" x14ac:dyDescent="0.25">
      <c r="AQ20427" s="1026"/>
      <c r="AR20427" s="1027"/>
    </row>
    <row r="20428" spans="43:44" x14ac:dyDescent="0.25">
      <c r="AQ20428" s="1026"/>
      <c r="AR20428" s="1027"/>
    </row>
    <row r="20429" spans="43:44" x14ac:dyDescent="0.25">
      <c r="AQ20429" s="1026"/>
      <c r="AR20429" s="1027"/>
    </row>
    <row r="20430" spans="43:44" x14ac:dyDescent="0.25">
      <c r="AQ20430" s="1026"/>
      <c r="AR20430" s="1027"/>
    </row>
    <row r="20431" spans="43:44" x14ac:dyDescent="0.25">
      <c r="AQ20431" s="1026"/>
      <c r="AR20431" s="1027"/>
    </row>
    <row r="20432" spans="43:44" x14ac:dyDescent="0.25">
      <c r="AQ20432" s="1026"/>
      <c r="AR20432" s="1027"/>
    </row>
    <row r="20433" spans="43:44" x14ac:dyDescent="0.25">
      <c r="AQ20433" s="1026"/>
      <c r="AR20433" s="1027"/>
    </row>
    <row r="20434" spans="43:44" x14ac:dyDescent="0.25">
      <c r="AQ20434" s="1026"/>
      <c r="AR20434" s="1027"/>
    </row>
    <row r="20435" spans="43:44" x14ac:dyDescent="0.25">
      <c r="AQ20435" s="1026"/>
      <c r="AR20435" s="1027"/>
    </row>
    <row r="20436" spans="43:44" x14ac:dyDescent="0.25">
      <c r="AQ20436" s="1026"/>
      <c r="AR20436" s="1027"/>
    </row>
    <row r="20437" spans="43:44" x14ac:dyDescent="0.25">
      <c r="AQ20437" s="1026"/>
      <c r="AR20437" s="1027"/>
    </row>
    <row r="20438" spans="43:44" x14ac:dyDescent="0.25">
      <c r="AQ20438" s="1026"/>
      <c r="AR20438" s="1027"/>
    </row>
    <row r="20439" spans="43:44" x14ac:dyDescent="0.25">
      <c r="AQ20439" s="1026"/>
      <c r="AR20439" s="1027"/>
    </row>
    <row r="20440" spans="43:44" x14ac:dyDescent="0.25">
      <c r="AQ20440" s="1026"/>
      <c r="AR20440" s="1027"/>
    </row>
    <row r="20441" spans="43:44" x14ac:dyDescent="0.25">
      <c r="AQ20441" s="1026"/>
      <c r="AR20441" s="1027"/>
    </row>
    <row r="20442" spans="43:44" x14ac:dyDescent="0.25">
      <c r="AQ20442" s="1026"/>
      <c r="AR20442" s="1027"/>
    </row>
    <row r="20443" spans="43:44" x14ac:dyDescent="0.25">
      <c r="AQ20443" s="1026"/>
      <c r="AR20443" s="1027"/>
    </row>
    <row r="20444" spans="43:44" x14ac:dyDescent="0.25">
      <c r="AQ20444" s="1026"/>
      <c r="AR20444" s="1027"/>
    </row>
    <row r="20445" spans="43:44" x14ac:dyDescent="0.25">
      <c r="AQ20445" s="1026"/>
      <c r="AR20445" s="1027"/>
    </row>
    <row r="20446" spans="43:44" x14ac:dyDescent="0.25">
      <c r="AQ20446" s="1026"/>
      <c r="AR20446" s="1027"/>
    </row>
    <row r="20447" spans="43:44" x14ac:dyDescent="0.25">
      <c r="AQ20447" s="1026"/>
      <c r="AR20447" s="1027"/>
    </row>
    <row r="20448" spans="43:44" x14ac:dyDescent="0.25">
      <c r="AQ20448" s="1026"/>
      <c r="AR20448" s="1027"/>
    </row>
    <row r="20449" spans="43:44" x14ac:dyDescent="0.25">
      <c r="AQ20449" s="1026"/>
      <c r="AR20449" s="1027"/>
    </row>
    <row r="20450" spans="43:44" x14ac:dyDescent="0.25">
      <c r="AQ20450" s="1026"/>
      <c r="AR20450" s="1027"/>
    </row>
    <row r="20451" spans="43:44" x14ac:dyDescent="0.25">
      <c r="AQ20451" s="1026"/>
      <c r="AR20451" s="1027"/>
    </row>
    <row r="20452" spans="43:44" x14ac:dyDescent="0.25">
      <c r="AQ20452" s="1026"/>
      <c r="AR20452" s="1027"/>
    </row>
    <row r="20453" spans="43:44" x14ac:dyDescent="0.25">
      <c r="AQ20453" s="1026"/>
      <c r="AR20453" s="1027"/>
    </row>
    <row r="20454" spans="43:44" x14ac:dyDescent="0.25">
      <c r="AQ20454" s="1026"/>
      <c r="AR20454" s="1027"/>
    </row>
    <row r="20455" spans="43:44" x14ac:dyDescent="0.25">
      <c r="AQ20455" s="1026"/>
      <c r="AR20455" s="1027"/>
    </row>
    <row r="20456" spans="43:44" x14ac:dyDescent="0.25">
      <c r="AQ20456" s="1026"/>
      <c r="AR20456" s="1027"/>
    </row>
    <row r="20457" spans="43:44" x14ac:dyDescent="0.25">
      <c r="AQ20457" s="1026"/>
      <c r="AR20457" s="1027"/>
    </row>
    <row r="20458" spans="43:44" x14ac:dyDescent="0.25">
      <c r="AQ20458" s="1026"/>
      <c r="AR20458" s="1027"/>
    </row>
    <row r="20459" spans="43:44" x14ac:dyDescent="0.25">
      <c r="AQ20459" s="1026"/>
      <c r="AR20459" s="1027"/>
    </row>
    <row r="20460" spans="43:44" x14ac:dyDescent="0.25">
      <c r="AQ20460" s="1026"/>
      <c r="AR20460" s="1027"/>
    </row>
    <row r="20461" spans="43:44" x14ac:dyDescent="0.25">
      <c r="AQ20461" s="1026"/>
      <c r="AR20461" s="1027"/>
    </row>
    <row r="20462" spans="43:44" x14ac:dyDescent="0.25">
      <c r="AQ20462" s="1026"/>
      <c r="AR20462" s="1027"/>
    </row>
    <row r="20463" spans="43:44" x14ac:dyDescent="0.25">
      <c r="AQ20463" s="1026"/>
      <c r="AR20463" s="1027"/>
    </row>
    <row r="20464" spans="43:44" x14ac:dyDescent="0.25">
      <c r="AQ20464" s="1026"/>
      <c r="AR20464" s="1027"/>
    </row>
    <row r="20465" spans="43:44" x14ac:dyDescent="0.25">
      <c r="AQ20465" s="1026"/>
      <c r="AR20465" s="1027"/>
    </row>
    <row r="20466" spans="43:44" x14ac:dyDescent="0.25">
      <c r="AQ20466" s="1026"/>
      <c r="AR20466" s="1027"/>
    </row>
    <row r="20467" spans="43:44" x14ac:dyDescent="0.25">
      <c r="AQ20467" s="1026"/>
      <c r="AR20467" s="1027"/>
    </row>
    <row r="20468" spans="43:44" x14ac:dyDescent="0.25">
      <c r="AQ20468" s="1026"/>
      <c r="AR20468" s="1027"/>
    </row>
    <row r="20469" spans="43:44" x14ac:dyDescent="0.25">
      <c r="AQ20469" s="1026"/>
      <c r="AR20469" s="1027"/>
    </row>
    <row r="20470" spans="43:44" x14ac:dyDescent="0.25">
      <c r="AQ20470" s="1026"/>
      <c r="AR20470" s="1027"/>
    </row>
    <row r="20471" spans="43:44" x14ac:dyDescent="0.25">
      <c r="AQ20471" s="1026"/>
      <c r="AR20471" s="1027"/>
    </row>
    <row r="20472" spans="43:44" x14ac:dyDescent="0.25">
      <c r="AQ20472" s="1026"/>
      <c r="AR20472" s="1027"/>
    </row>
    <row r="20473" spans="43:44" x14ac:dyDescent="0.25">
      <c r="AQ20473" s="1026"/>
      <c r="AR20473" s="1027"/>
    </row>
    <row r="20474" spans="43:44" x14ac:dyDescent="0.25">
      <c r="AQ20474" s="1026"/>
      <c r="AR20474" s="1027"/>
    </row>
    <row r="20475" spans="43:44" x14ac:dyDescent="0.25">
      <c r="AQ20475" s="1026"/>
      <c r="AR20475" s="1027"/>
    </row>
    <row r="20476" spans="43:44" x14ac:dyDescent="0.25">
      <c r="AQ20476" s="1026"/>
      <c r="AR20476" s="1027"/>
    </row>
    <row r="20477" spans="43:44" x14ac:dyDescent="0.25">
      <c r="AQ20477" s="1026"/>
      <c r="AR20477" s="1027"/>
    </row>
    <row r="20478" spans="43:44" x14ac:dyDescent="0.25">
      <c r="AQ20478" s="1026"/>
      <c r="AR20478" s="1027"/>
    </row>
    <row r="20479" spans="43:44" x14ac:dyDescent="0.25">
      <c r="AQ20479" s="1026"/>
      <c r="AR20479" s="1027"/>
    </row>
    <row r="20480" spans="43:44" x14ac:dyDescent="0.25">
      <c r="AQ20480" s="1026"/>
      <c r="AR20480" s="1027"/>
    </row>
    <row r="20481" spans="43:44" x14ac:dyDescent="0.25">
      <c r="AQ20481" s="1026"/>
      <c r="AR20481" s="1027"/>
    </row>
    <row r="20482" spans="43:44" x14ac:dyDescent="0.25">
      <c r="AQ20482" s="1026"/>
      <c r="AR20482" s="1027"/>
    </row>
    <row r="20483" spans="43:44" x14ac:dyDescent="0.25">
      <c r="AQ20483" s="1026"/>
      <c r="AR20483" s="1027"/>
    </row>
    <row r="20484" spans="43:44" x14ac:dyDescent="0.25">
      <c r="AQ20484" s="1026"/>
      <c r="AR20484" s="1027"/>
    </row>
    <row r="20485" spans="43:44" x14ac:dyDescent="0.25">
      <c r="AQ20485" s="1026"/>
      <c r="AR20485" s="1027"/>
    </row>
    <row r="20486" spans="43:44" x14ac:dyDescent="0.25">
      <c r="AQ20486" s="1026"/>
      <c r="AR20486" s="1027"/>
    </row>
    <row r="20487" spans="43:44" x14ac:dyDescent="0.25">
      <c r="AQ20487" s="1026"/>
      <c r="AR20487" s="1027"/>
    </row>
    <row r="20488" spans="43:44" x14ac:dyDescent="0.25">
      <c r="AQ20488" s="1026"/>
      <c r="AR20488" s="1027"/>
    </row>
    <row r="20489" spans="43:44" x14ac:dyDescent="0.25">
      <c r="AQ20489" s="1026"/>
      <c r="AR20489" s="1027"/>
    </row>
    <row r="20490" spans="43:44" x14ac:dyDescent="0.25">
      <c r="AQ20490" s="1026"/>
      <c r="AR20490" s="1027"/>
    </row>
    <row r="20491" spans="43:44" x14ac:dyDescent="0.25">
      <c r="AQ20491" s="1026"/>
      <c r="AR20491" s="1027"/>
    </row>
    <row r="20492" spans="43:44" x14ac:dyDescent="0.25">
      <c r="AQ20492" s="1026"/>
      <c r="AR20492" s="1027"/>
    </row>
    <row r="20493" spans="43:44" x14ac:dyDescent="0.25">
      <c r="AQ20493" s="1026"/>
      <c r="AR20493" s="1027"/>
    </row>
    <row r="20494" spans="43:44" x14ac:dyDescent="0.25">
      <c r="AQ20494" s="1026"/>
      <c r="AR20494" s="1027"/>
    </row>
    <row r="20495" spans="43:44" x14ac:dyDescent="0.25">
      <c r="AQ20495" s="1026"/>
      <c r="AR20495" s="1027"/>
    </row>
    <row r="20496" spans="43:44" x14ac:dyDescent="0.25">
      <c r="AQ20496" s="1026"/>
      <c r="AR20496" s="1027"/>
    </row>
    <row r="20497" spans="43:44" x14ac:dyDescent="0.25">
      <c r="AQ20497" s="1026"/>
      <c r="AR20497" s="1027"/>
    </row>
    <row r="20498" spans="43:44" x14ac:dyDescent="0.25">
      <c r="AQ20498" s="1026"/>
      <c r="AR20498" s="1027"/>
    </row>
    <row r="20499" spans="43:44" x14ac:dyDescent="0.25">
      <c r="AQ20499" s="1026"/>
      <c r="AR20499" s="1027"/>
    </row>
    <row r="20500" spans="43:44" x14ac:dyDescent="0.25">
      <c r="AQ20500" s="1026"/>
      <c r="AR20500" s="1027"/>
    </row>
    <row r="20501" spans="43:44" x14ac:dyDescent="0.25">
      <c r="AQ20501" s="1026"/>
      <c r="AR20501" s="1027"/>
    </row>
    <row r="20502" spans="43:44" x14ac:dyDescent="0.25">
      <c r="AQ20502" s="1026"/>
      <c r="AR20502" s="1027"/>
    </row>
    <row r="20503" spans="43:44" x14ac:dyDescent="0.25">
      <c r="AQ20503" s="1026"/>
      <c r="AR20503" s="1027"/>
    </row>
    <row r="20504" spans="43:44" x14ac:dyDescent="0.25">
      <c r="AQ20504" s="1026"/>
      <c r="AR20504" s="1027"/>
    </row>
    <row r="20505" spans="43:44" x14ac:dyDescent="0.25">
      <c r="AQ20505" s="1026"/>
      <c r="AR20505" s="1027"/>
    </row>
    <row r="20506" spans="43:44" x14ac:dyDescent="0.25">
      <c r="AQ20506" s="1026"/>
      <c r="AR20506" s="1027"/>
    </row>
    <row r="20507" spans="43:44" x14ac:dyDescent="0.25">
      <c r="AQ20507" s="1026"/>
      <c r="AR20507" s="1027"/>
    </row>
    <row r="20508" spans="43:44" x14ac:dyDescent="0.25">
      <c r="AQ20508" s="1026"/>
      <c r="AR20508" s="1027"/>
    </row>
    <row r="20509" spans="43:44" x14ac:dyDescent="0.25">
      <c r="AQ20509" s="1026"/>
      <c r="AR20509" s="1027"/>
    </row>
    <row r="20510" spans="43:44" x14ac:dyDescent="0.25">
      <c r="AQ20510" s="1026"/>
      <c r="AR20510" s="1027"/>
    </row>
    <row r="20511" spans="43:44" x14ac:dyDescent="0.25">
      <c r="AQ20511" s="1026"/>
      <c r="AR20511" s="1027"/>
    </row>
    <row r="20512" spans="43:44" x14ac:dyDescent="0.25">
      <c r="AQ20512" s="1026"/>
      <c r="AR20512" s="1027"/>
    </row>
    <row r="20513" spans="43:44" x14ac:dyDescent="0.25">
      <c r="AQ20513" s="1026"/>
      <c r="AR20513" s="1027"/>
    </row>
    <row r="20514" spans="43:44" x14ac:dyDescent="0.25">
      <c r="AQ20514" s="1026"/>
      <c r="AR20514" s="1027"/>
    </row>
    <row r="20515" spans="43:44" x14ac:dyDescent="0.25">
      <c r="AQ20515" s="1026"/>
      <c r="AR20515" s="1027"/>
    </row>
    <row r="20516" spans="43:44" x14ac:dyDescent="0.25">
      <c r="AQ20516" s="1026"/>
      <c r="AR20516" s="1027"/>
    </row>
    <row r="20517" spans="43:44" x14ac:dyDescent="0.25">
      <c r="AQ20517" s="1026"/>
      <c r="AR20517" s="1027"/>
    </row>
    <row r="20518" spans="43:44" x14ac:dyDescent="0.25">
      <c r="AQ20518" s="1026"/>
      <c r="AR20518" s="1027"/>
    </row>
    <row r="20519" spans="43:44" x14ac:dyDescent="0.25">
      <c r="AQ20519" s="1026"/>
      <c r="AR20519" s="1027"/>
    </row>
    <row r="20520" spans="43:44" x14ac:dyDescent="0.25">
      <c r="AQ20520" s="1026"/>
      <c r="AR20520" s="1027"/>
    </row>
    <row r="20521" spans="43:44" x14ac:dyDescent="0.25">
      <c r="AQ20521" s="1026"/>
      <c r="AR20521" s="1027"/>
    </row>
    <row r="20522" spans="43:44" x14ac:dyDescent="0.25">
      <c r="AQ20522" s="1026"/>
      <c r="AR20522" s="1027"/>
    </row>
    <row r="20523" spans="43:44" x14ac:dyDescent="0.25">
      <c r="AQ20523" s="1026"/>
      <c r="AR20523" s="1027"/>
    </row>
    <row r="20524" spans="43:44" x14ac:dyDescent="0.25">
      <c r="AQ20524" s="1026"/>
      <c r="AR20524" s="1027"/>
    </row>
    <row r="20525" spans="43:44" x14ac:dyDescent="0.25">
      <c r="AQ20525" s="1026"/>
      <c r="AR20525" s="1027"/>
    </row>
    <row r="20526" spans="43:44" x14ac:dyDescent="0.25">
      <c r="AQ20526" s="1026"/>
      <c r="AR20526" s="1027"/>
    </row>
    <row r="20527" spans="43:44" x14ac:dyDescent="0.25">
      <c r="AQ20527" s="1026"/>
      <c r="AR20527" s="1027"/>
    </row>
    <row r="20528" spans="43:44" x14ac:dyDescent="0.25">
      <c r="AQ20528" s="1026"/>
      <c r="AR20528" s="1027"/>
    </row>
    <row r="20529" spans="43:44" x14ac:dyDescent="0.25">
      <c r="AQ20529" s="1026"/>
      <c r="AR20529" s="1027"/>
    </row>
    <row r="20530" spans="43:44" x14ac:dyDescent="0.25">
      <c r="AQ20530" s="1026"/>
      <c r="AR20530" s="1027"/>
    </row>
    <row r="20531" spans="43:44" x14ac:dyDescent="0.25">
      <c r="AQ20531" s="1026"/>
      <c r="AR20531" s="1027"/>
    </row>
    <row r="20532" spans="43:44" x14ac:dyDescent="0.25">
      <c r="AQ20532" s="1026"/>
      <c r="AR20532" s="1027"/>
    </row>
    <row r="20533" spans="43:44" x14ac:dyDescent="0.25">
      <c r="AQ20533" s="1026"/>
      <c r="AR20533" s="1027"/>
    </row>
    <row r="20534" spans="43:44" x14ac:dyDescent="0.25">
      <c r="AQ20534" s="1026"/>
      <c r="AR20534" s="1027"/>
    </row>
    <row r="20535" spans="43:44" x14ac:dyDescent="0.25">
      <c r="AQ20535" s="1026"/>
      <c r="AR20535" s="1027"/>
    </row>
    <row r="20536" spans="43:44" x14ac:dyDescent="0.25">
      <c r="AQ20536" s="1026"/>
      <c r="AR20536" s="1027"/>
    </row>
    <row r="20537" spans="43:44" x14ac:dyDescent="0.25">
      <c r="AQ20537" s="1026"/>
      <c r="AR20537" s="1027"/>
    </row>
    <row r="20538" spans="43:44" x14ac:dyDescent="0.25">
      <c r="AQ20538" s="1026"/>
      <c r="AR20538" s="1027"/>
    </row>
    <row r="20539" spans="43:44" x14ac:dyDescent="0.25">
      <c r="AQ20539" s="1026"/>
      <c r="AR20539" s="1027"/>
    </row>
    <row r="20540" spans="43:44" x14ac:dyDescent="0.25">
      <c r="AQ20540" s="1026"/>
      <c r="AR20540" s="1027"/>
    </row>
    <row r="20541" spans="43:44" x14ac:dyDescent="0.25">
      <c r="AQ20541" s="1026"/>
      <c r="AR20541" s="1027"/>
    </row>
    <row r="20542" spans="43:44" x14ac:dyDescent="0.25">
      <c r="AQ20542" s="1026"/>
      <c r="AR20542" s="1027"/>
    </row>
    <row r="20543" spans="43:44" x14ac:dyDescent="0.25">
      <c r="AQ20543" s="1026"/>
      <c r="AR20543" s="1027"/>
    </row>
    <row r="20544" spans="43:44" x14ac:dyDescent="0.25">
      <c r="AQ20544" s="1026"/>
      <c r="AR20544" s="1027"/>
    </row>
    <row r="20545" spans="43:44" x14ac:dyDescent="0.25">
      <c r="AQ20545" s="1026"/>
      <c r="AR20545" s="1027"/>
    </row>
    <row r="20546" spans="43:44" x14ac:dyDescent="0.25">
      <c r="AQ20546" s="1026"/>
      <c r="AR20546" s="1027"/>
    </row>
    <row r="20547" spans="43:44" x14ac:dyDescent="0.25">
      <c r="AQ20547" s="1026"/>
      <c r="AR20547" s="1027"/>
    </row>
    <row r="20548" spans="43:44" x14ac:dyDescent="0.25">
      <c r="AQ20548" s="1026"/>
      <c r="AR20548" s="1027"/>
    </row>
    <row r="20549" spans="43:44" x14ac:dyDescent="0.25">
      <c r="AQ20549" s="1026"/>
      <c r="AR20549" s="1027"/>
    </row>
    <row r="20550" spans="43:44" x14ac:dyDescent="0.25">
      <c r="AQ20550" s="1026"/>
      <c r="AR20550" s="1027"/>
    </row>
    <row r="20551" spans="43:44" x14ac:dyDescent="0.25">
      <c r="AQ20551" s="1026"/>
      <c r="AR20551" s="1027"/>
    </row>
    <row r="20552" spans="43:44" x14ac:dyDescent="0.25">
      <c r="AQ20552" s="1026"/>
      <c r="AR20552" s="1027"/>
    </row>
    <row r="20553" spans="43:44" x14ac:dyDescent="0.25">
      <c r="AQ20553" s="1026"/>
      <c r="AR20553" s="1027"/>
    </row>
    <row r="20554" spans="43:44" x14ac:dyDescent="0.25">
      <c r="AQ20554" s="1026"/>
      <c r="AR20554" s="1027"/>
    </row>
    <row r="20555" spans="43:44" x14ac:dyDescent="0.25">
      <c r="AQ20555" s="1026"/>
      <c r="AR20555" s="1027"/>
    </row>
    <row r="20556" spans="43:44" x14ac:dyDescent="0.25">
      <c r="AQ20556" s="1026"/>
      <c r="AR20556" s="1027"/>
    </row>
    <row r="20557" spans="43:44" x14ac:dyDescent="0.25">
      <c r="AQ20557" s="1026"/>
      <c r="AR20557" s="1027"/>
    </row>
    <row r="20558" spans="43:44" x14ac:dyDescent="0.25">
      <c r="AQ20558" s="1026"/>
      <c r="AR20558" s="1027"/>
    </row>
    <row r="20559" spans="43:44" x14ac:dyDescent="0.25">
      <c r="AQ20559" s="1026"/>
      <c r="AR20559" s="1027"/>
    </row>
    <row r="20560" spans="43:44" x14ac:dyDescent="0.25">
      <c r="AQ20560" s="1026"/>
      <c r="AR20560" s="1027"/>
    </row>
    <row r="20561" spans="43:44" x14ac:dyDescent="0.25">
      <c r="AQ20561" s="1026"/>
      <c r="AR20561" s="1027"/>
    </row>
    <row r="20562" spans="43:44" x14ac:dyDescent="0.25">
      <c r="AQ20562" s="1026"/>
      <c r="AR20562" s="1027"/>
    </row>
    <row r="20563" spans="43:44" x14ac:dyDescent="0.25">
      <c r="AQ20563" s="1026"/>
      <c r="AR20563" s="1027"/>
    </row>
    <row r="20564" spans="43:44" x14ac:dyDescent="0.25">
      <c r="AQ20564" s="1026"/>
      <c r="AR20564" s="1027"/>
    </row>
    <row r="20565" spans="43:44" x14ac:dyDescent="0.25">
      <c r="AQ20565" s="1026"/>
      <c r="AR20565" s="1027"/>
    </row>
    <row r="20566" spans="43:44" x14ac:dyDescent="0.25">
      <c r="AQ20566" s="1026"/>
      <c r="AR20566" s="1027"/>
    </row>
    <row r="20567" spans="43:44" x14ac:dyDescent="0.25">
      <c r="AQ20567" s="1026"/>
      <c r="AR20567" s="1027"/>
    </row>
    <row r="20568" spans="43:44" x14ac:dyDescent="0.25">
      <c r="AQ20568" s="1026"/>
      <c r="AR20568" s="1027"/>
    </row>
    <row r="20569" spans="43:44" x14ac:dyDescent="0.25">
      <c r="AQ20569" s="1026"/>
      <c r="AR20569" s="1027"/>
    </row>
    <row r="20570" spans="43:44" x14ac:dyDescent="0.25">
      <c r="AQ20570" s="1026"/>
      <c r="AR20570" s="1027"/>
    </row>
    <row r="20571" spans="43:44" x14ac:dyDescent="0.25">
      <c r="AQ20571" s="1026"/>
      <c r="AR20571" s="1027"/>
    </row>
    <row r="20572" spans="43:44" x14ac:dyDescent="0.25">
      <c r="AQ20572" s="1026"/>
      <c r="AR20572" s="1027"/>
    </row>
    <row r="20573" spans="43:44" x14ac:dyDescent="0.25">
      <c r="AQ20573" s="1026"/>
      <c r="AR20573" s="1027"/>
    </row>
    <row r="20574" spans="43:44" x14ac:dyDescent="0.25">
      <c r="AQ20574" s="1026"/>
      <c r="AR20574" s="1027"/>
    </row>
    <row r="20575" spans="43:44" x14ac:dyDescent="0.25">
      <c r="AQ20575" s="1026"/>
      <c r="AR20575" s="1027"/>
    </row>
    <row r="20576" spans="43:44" x14ac:dyDescent="0.25">
      <c r="AQ20576" s="1026"/>
      <c r="AR20576" s="1027"/>
    </row>
    <row r="20577" spans="43:44" x14ac:dyDescent="0.25">
      <c r="AQ20577" s="1026"/>
      <c r="AR20577" s="1027"/>
    </row>
    <row r="20578" spans="43:44" x14ac:dyDescent="0.25">
      <c r="AQ20578" s="1026"/>
      <c r="AR20578" s="1027"/>
    </row>
    <row r="20579" spans="43:44" x14ac:dyDescent="0.25">
      <c r="AQ20579" s="1026"/>
      <c r="AR20579" s="1027"/>
    </row>
    <row r="20580" spans="43:44" x14ac:dyDescent="0.25">
      <c r="AQ20580" s="1026"/>
      <c r="AR20580" s="1027"/>
    </row>
    <row r="20581" spans="43:44" x14ac:dyDescent="0.25">
      <c r="AQ20581" s="1026"/>
      <c r="AR20581" s="1027"/>
    </row>
    <row r="20582" spans="43:44" x14ac:dyDescent="0.25">
      <c r="AQ20582" s="1026"/>
      <c r="AR20582" s="1027"/>
    </row>
    <row r="20583" spans="43:44" x14ac:dyDescent="0.25">
      <c r="AQ20583" s="1026"/>
      <c r="AR20583" s="1027"/>
    </row>
    <row r="20584" spans="43:44" x14ac:dyDescent="0.25">
      <c r="AQ20584" s="1026"/>
      <c r="AR20584" s="1027"/>
    </row>
    <row r="20585" spans="43:44" x14ac:dyDescent="0.25">
      <c r="AQ20585" s="1026"/>
      <c r="AR20585" s="1027"/>
    </row>
    <row r="20586" spans="43:44" x14ac:dyDescent="0.25">
      <c r="AQ20586" s="1026"/>
      <c r="AR20586" s="1027"/>
    </row>
    <row r="20587" spans="43:44" x14ac:dyDescent="0.25">
      <c r="AQ20587" s="1026"/>
      <c r="AR20587" s="1027"/>
    </row>
    <row r="20588" spans="43:44" x14ac:dyDescent="0.25">
      <c r="AQ20588" s="1026"/>
      <c r="AR20588" s="1027"/>
    </row>
    <row r="20589" spans="43:44" x14ac:dyDescent="0.25">
      <c r="AQ20589" s="1026"/>
      <c r="AR20589" s="1027"/>
    </row>
    <row r="20590" spans="43:44" x14ac:dyDescent="0.25">
      <c r="AQ20590" s="1026"/>
      <c r="AR20590" s="1027"/>
    </row>
    <row r="20591" spans="43:44" x14ac:dyDescent="0.25">
      <c r="AQ20591" s="1026"/>
      <c r="AR20591" s="1027"/>
    </row>
    <row r="20592" spans="43:44" x14ac:dyDescent="0.25">
      <c r="AQ20592" s="1026"/>
      <c r="AR20592" s="1027"/>
    </row>
    <row r="20593" spans="43:44" x14ac:dyDescent="0.25">
      <c r="AQ20593" s="1026"/>
      <c r="AR20593" s="1027"/>
    </row>
    <row r="20594" spans="43:44" x14ac:dyDescent="0.25">
      <c r="AQ20594" s="1026"/>
      <c r="AR20594" s="1027"/>
    </row>
    <row r="20595" spans="43:44" x14ac:dyDescent="0.25">
      <c r="AQ20595" s="1026"/>
      <c r="AR20595" s="1027"/>
    </row>
    <row r="20596" spans="43:44" x14ac:dyDescent="0.25">
      <c r="AQ20596" s="1026"/>
      <c r="AR20596" s="1027"/>
    </row>
    <row r="20597" spans="43:44" x14ac:dyDescent="0.25">
      <c r="AQ20597" s="1026"/>
      <c r="AR20597" s="1027"/>
    </row>
    <row r="20598" spans="43:44" x14ac:dyDescent="0.25">
      <c r="AQ20598" s="1026"/>
      <c r="AR20598" s="1027"/>
    </row>
    <row r="20599" spans="43:44" x14ac:dyDescent="0.25">
      <c r="AQ20599" s="1026"/>
      <c r="AR20599" s="1027"/>
    </row>
    <row r="20600" spans="43:44" x14ac:dyDescent="0.25">
      <c r="AQ20600" s="1026"/>
      <c r="AR20600" s="1027"/>
    </row>
    <row r="20601" spans="43:44" x14ac:dyDescent="0.25">
      <c r="AQ20601" s="1026"/>
      <c r="AR20601" s="1027"/>
    </row>
    <row r="20602" spans="43:44" x14ac:dyDescent="0.25">
      <c r="AQ20602" s="1026"/>
      <c r="AR20602" s="1027"/>
    </row>
    <row r="20603" spans="43:44" x14ac:dyDescent="0.25">
      <c r="AQ20603" s="1026"/>
      <c r="AR20603" s="1027"/>
    </row>
    <row r="20604" spans="43:44" x14ac:dyDescent="0.25">
      <c r="AQ20604" s="1026"/>
      <c r="AR20604" s="1027"/>
    </row>
    <row r="20605" spans="43:44" x14ac:dyDescent="0.25">
      <c r="AQ20605" s="1026"/>
      <c r="AR20605" s="1027"/>
    </row>
    <row r="20606" spans="43:44" x14ac:dyDescent="0.25">
      <c r="AQ20606" s="1026"/>
      <c r="AR20606" s="1027"/>
    </row>
    <row r="20607" spans="43:44" x14ac:dyDescent="0.25">
      <c r="AQ20607" s="1026"/>
      <c r="AR20607" s="1027"/>
    </row>
    <row r="20608" spans="43:44" x14ac:dyDescent="0.25">
      <c r="AQ20608" s="1026"/>
      <c r="AR20608" s="1027"/>
    </row>
    <row r="20609" spans="43:44" x14ac:dyDescent="0.25">
      <c r="AQ20609" s="1026"/>
      <c r="AR20609" s="1027"/>
    </row>
    <row r="20610" spans="43:44" x14ac:dyDescent="0.25">
      <c r="AQ20610" s="1026"/>
      <c r="AR20610" s="1027"/>
    </row>
    <row r="20611" spans="43:44" x14ac:dyDescent="0.25">
      <c r="AQ20611" s="1026"/>
      <c r="AR20611" s="1027"/>
    </row>
    <row r="20612" spans="43:44" x14ac:dyDescent="0.25">
      <c r="AQ20612" s="1026"/>
      <c r="AR20612" s="1027"/>
    </row>
    <row r="20613" spans="43:44" x14ac:dyDescent="0.25">
      <c r="AQ20613" s="1026"/>
      <c r="AR20613" s="1027"/>
    </row>
    <row r="20614" spans="43:44" x14ac:dyDescent="0.25">
      <c r="AQ20614" s="1026"/>
      <c r="AR20614" s="1027"/>
    </row>
    <row r="20615" spans="43:44" x14ac:dyDescent="0.25">
      <c r="AQ20615" s="1026"/>
      <c r="AR20615" s="1027"/>
    </row>
    <row r="20616" spans="43:44" x14ac:dyDescent="0.25">
      <c r="AQ20616" s="1026"/>
      <c r="AR20616" s="1027"/>
    </row>
    <row r="20617" spans="43:44" x14ac:dyDescent="0.25">
      <c r="AQ20617" s="1026"/>
      <c r="AR20617" s="1027"/>
    </row>
    <row r="20618" spans="43:44" x14ac:dyDescent="0.25">
      <c r="AQ20618" s="1026"/>
      <c r="AR20618" s="1027"/>
    </row>
    <row r="20619" spans="43:44" x14ac:dyDescent="0.25">
      <c r="AQ20619" s="1026"/>
      <c r="AR20619" s="1027"/>
    </row>
    <row r="20620" spans="43:44" x14ac:dyDescent="0.25">
      <c r="AQ20620" s="1026"/>
      <c r="AR20620" s="1027"/>
    </row>
    <row r="20621" spans="43:44" x14ac:dyDescent="0.25">
      <c r="AQ20621" s="1026"/>
      <c r="AR20621" s="1027"/>
    </row>
    <row r="20622" spans="43:44" x14ac:dyDescent="0.25">
      <c r="AQ20622" s="1026"/>
      <c r="AR20622" s="1027"/>
    </row>
    <row r="20623" spans="43:44" x14ac:dyDescent="0.25">
      <c r="AQ20623" s="1026"/>
      <c r="AR20623" s="1027"/>
    </row>
    <row r="20624" spans="43:44" x14ac:dyDescent="0.25">
      <c r="AQ20624" s="1026"/>
      <c r="AR20624" s="1027"/>
    </row>
    <row r="20625" spans="43:44" x14ac:dyDescent="0.25">
      <c r="AQ20625" s="1026"/>
      <c r="AR20625" s="1027"/>
    </row>
    <row r="20626" spans="43:44" x14ac:dyDescent="0.25">
      <c r="AQ20626" s="1026"/>
      <c r="AR20626" s="1027"/>
    </row>
    <row r="20627" spans="43:44" x14ac:dyDescent="0.25">
      <c r="AQ20627" s="1026"/>
      <c r="AR20627" s="1027"/>
    </row>
    <row r="20628" spans="43:44" x14ac:dyDescent="0.25">
      <c r="AQ20628" s="1026"/>
      <c r="AR20628" s="1027"/>
    </row>
    <row r="20629" spans="43:44" x14ac:dyDescent="0.25">
      <c r="AQ20629" s="1026"/>
      <c r="AR20629" s="1027"/>
    </row>
    <row r="20630" spans="43:44" x14ac:dyDescent="0.25">
      <c r="AQ20630" s="1026"/>
      <c r="AR20630" s="1027"/>
    </row>
    <row r="20631" spans="43:44" x14ac:dyDescent="0.25">
      <c r="AQ20631" s="1026"/>
      <c r="AR20631" s="1027"/>
    </row>
    <row r="20632" spans="43:44" x14ac:dyDescent="0.25">
      <c r="AQ20632" s="1026"/>
      <c r="AR20632" s="1027"/>
    </row>
    <row r="20633" spans="43:44" x14ac:dyDescent="0.25">
      <c r="AQ20633" s="1026"/>
      <c r="AR20633" s="1027"/>
    </row>
    <row r="20634" spans="43:44" x14ac:dyDescent="0.25">
      <c r="AQ20634" s="1026"/>
      <c r="AR20634" s="1027"/>
    </row>
    <row r="20635" spans="43:44" x14ac:dyDescent="0.25">
      <c r="AQ20635" s="1026"/>
      <c r="AR20635" s="1027"/>
    </row>
    <row r="20636" spans="43:44" x14ac:dyDescent="0.25">
      <c r="AQ20636" s="1026"/>
      <c r="AR20636" s="1027"/>
    </row>
    <row r="20637" spans="43:44" x14ac:dyDescent="0.25">
      <c r="AQ20637" s="1026"/>
      <c r="AR20637" s="1027"/>
    </row>
    <row r="20638" spans="43:44" x14ac:dyDescent="0.25">
      <c r="AQ20638" s="1026"/>
      <c r="AR20638" s="1027"/>
    </row>
    <row r="20639" spans="43:44" x14ac:dyDescent="0.25">
      <c r="AQ20639" s="1026"/>
      <c r="AR20639" s="1027"/>
    </row>
    <row r="20640" spans="43:44" x14ac:dyDescent="0.25">
      <c r="AQ20640" s="1026"/>
      <c r="AR20640" s="1027"/>
    </row>
    <row r="20641" spans="43:44" x14ac:dyDescent="0.25">
      <c r="AQ20641" s="1026"/>
      <c r="AR20641" s="1027"/>
    </row>
    <row r="20642" spans="43:44" x14ac:dyDescent="0.25">
      <c r="AQ20642" s="1026"/>
      <c r="AR20642" s="1027"/>
    </row>
    <row r="20643" spans="43:44" x14ac:dyDescent="0.25">
      <c r="AQ20643" s="1026"/>
      <c r="AR20643" s="1027"/>
    </row>
    <row r="20644" spans="43:44" x14ac:dyDescent="0.25">
      <c r="AQ20644" s="1026"/>
      <c r="AR20644" s="1027"/>
    </row>
    <row r="20645" spans="43:44" x14ac:dyDescent="0.25">
      <c r="AQ20645" s="1026"/>
      <c r="AR20645" s="1027"/>
    </row>
    <row r="20646" spans="43:44" x14ac:dyDescent="0.25">
      <c r="AQ20646" s="1026"/>
      <c r="AR20646" s="1027"/>
    </row>
    <row r="20647" spans="43:44" x14ac:dyDescent="0.25">
      <c r="AQ20647" s="1026"/>
      <c r="AR20647" s="1027"/>
    </row>
    <row r="20648" spans="43:44" x14ac:dyDescent="0.25">
      <c r="AQ20648" s="1026"/>
      <c r="AR20648" s="1027"/>
    </row>
    <row r="20649" spans="43:44" x14ac:dyDescent="0.25">
      <c r="AQ20649" s="1026"/>
      <c r="AR20649" s="1027"/>
    </row>
    <row r="20650" spans="43:44" x14ac:dyDescent="0.25">
      <c r="AQ20650" s="1026"/>
      <c r="AR20650" s="1027"/>
    </row>
    <row r="20651" spans="43:44" x14ac:dyDescent="0.25">
      <c r="AQ20651" s="1026"/>
      <c r="AR20651" s="1027"/>
    </row>
    <row r="20652" spans="43:44" x14ac:dyDescent="0.25">
      <c r="AQ20652" s="1026"/>
      <c r="AR20652" s="1027"/>
    </row>
    <row r="20653" spans="43:44" x14ac:dyDescent="0.25">
      <c r="AQ20653" s="1026"/>
      <c r="AR20653" s="1027"/>
    </row>
    <row r="20654" spans="43:44" x14ac:dyDescent="0.25">
      <c r="AQ20654" s="1026"/>
      <c r="AR20654" s="1027"/>
    </row>
    <row r="20655" spans="43:44" x14ac:dyDescent="0.25">
      <c r="AQ20655" s="1026"/>
      <c r="AR20655" s="1027"/>
    </row>
    <row r="20656" spans="43:44" x14ac:dyDescent="0.25">
      <c r="AQ20656" s="1026"/>
      <c r="AR20656" s="1027"/>
    </row>
    <row r="20657" spans="43:44" x14ac:dyDescent="0.25">
      <c r="AQ20657" s="1026"/>
      <c r="AR20657" s="1027"/>
    </row>
    <row r="20658" spans="43:44" x14ac:dyDescent="0.25">
      <c r="AQ20658" s="1026"/>
      <c r="AR20658" s="1027"/>
    </row>
    <row r="20659" spans="43:44" x14ac:dyDescent="0.25">
      <c r="AQ20659" s="1026"/>
      <c r="AR20659" s="1027"/>
    </row>
    <row r="20660" spans="43:44" x14ac:dyDescent="0.25">
      <c r="AQ20660" s="1026"/>
      <c r="AR20660" s="1027"/>
    </row>
    <row r="20661" spans="43:44" x14ac:dyDescent="0.25">
      <c r="AQ20661" s="1026"/>
      <c r="AR20661" s="1027"/>
    </row>
    <row r="20662" spans="43:44" x14ac:dyDescent="0.25">
      <c r="AQ20662" s="1026"/>
      <c r="AR20662" s="1027"/>
    </row>
    <row r="20663" spans="43:44" x14ac:dyDescent="0.25">
      <c r="AQ20663" s="1026"/>
      <c r="AR20663" s="1027"/>
    </row>
    <row r="20664" spans="43:44" x14ac:dyDescent="0.25">
      <c r="AQ20664" s="1026"/>
      <c r="AR20664" s="1027"/>
    </row>
    <row r="20665" spans="43:44" x14ac:dyDescent="0.25">
      <c r="AQ20665" s="1026"/>
      <c r="AR20665" s="1027"/>
    </row>
    <row r="20666" spans="43:44" x14ac:dyDescent="0.25">
      <c r="AQ20666" s="1026"/>
      <c r="AR20666" s="1027"/>
    </row>
    <row r="20667" spans="43:44" x14ac:dyDescent="0.25">
      <c r="AQ20667" s="1026"/>
      <c r="AR20667" s="1027"/>
    </row>
    <row r="20668" spans="43:44" x14ac:dyDescent="0.25">
      <c r="AQ20668" s="1026"/>
      <c r="AR20668" s="1027"/>
    </row>
    <row r="20669" spans="43:44" x14ac:dyDescent="0.25">
      <c r="AQ20669" s="1026"/>
      <c r="AR20669" s="1027"/>
    </row>
    <row r="20670" spans="43:44" x14ac:dyDescent="0.25">
      <c r="AQ20670" s="1026"/>
      <c r="AR20670" s="1027"/>
    </row>
    <row r="20671" spans="43:44" x14ac:dyDescent="0.25">
      <c r="AQ20671" s="1026"/>
      <c r="AR20671" s="1027"/>
    </row>
    <row r="20672" spans="43:44" x14ac:dyDescent="0.25">
      <c r="AQ20672" s="1026"/>
      <c r="AR20672" s="1027"/>
    </row>
    <row r="20673" spans="43:44" x14ac:dyDescent="0.25">
      <c r="AQ20673" s="1026"/>
      <c r="AR20673" s="1027"/>
    </row>
    <row r="20674" spans="43:44" x14ac:dyDescent="0.25">
      <c r="AQ20674" s="1026"/>
      <c r="AR20674" s="1027"/>
    </row>
    <row r="20675" spans="43:44" x14ac:dyDescent="0.25">
      <c r="AQ20675" s="1026"/>
      <c r="AR20675" s="1027"/>
    </row>
    <row r="20676" spans="43:44" x14ac:dyDescent="0.25">
      <c r="AQ20676" s="1026"/>
      <c r="AR20676" s="1027"/>
    </row>
    <row r="20677" spans="43:44" x14ac:dyDescent="0.25">
      <c r="AQ20677" s="1026"/>
      <c r="AR20677" s="1027"/>
    </row>
    <row r="20678" spans="43:44" x14ac:dyDescent="0.25">
      <c r="AQ20678" s="1026"/>
      <c r="AR20678" s="1027"/>
    </row>
    <row r="20679" spans="43:44" x14ac:dyDescent="0.25">
      <c r="AQ20679" s="1026"/>
      <c r="AR20679" s="1027"/>
    </row>
    <row r="20680" spans="43:44" x14ac:dyDescent="0.25">
      <c r="AQ20680" s="1026"/>
      <c r="AR20680" s="1027"/>
    </row>
    <row r="20681" spans="43:44" x14ac:dyDescent="0.25">
      <c r="AQ20681" s="1026"/>
      <c r="AR20681" s="1027"/>
    </row>
    <row r="20682" spans="43:44" x14ac:dyDescent="0.25">
      <c r="AQ20682" s="1026"/>
      <c r="AR20682" s="1027"/>
    </row>
    <row r="20683" spans="43:44" x14ac:dyDescent="0.25">
      <c r="AQ20683" s="1026"/>
      <c r="AR20683" s="1027"/>
    </row>
    <row r="20684" spans="43:44" x14ac:dyDescent="0.25">
      <c r="AQ20684" s="1026"/>
      <c r="AR20684" s="1027"/>
    </row>
    <row r="20685" spans="43:44" x14ac:dyDescent="0.25">
      <c r="AQ20685" s="1026"/>
      <c r="AR20685" s="1027"/>
    </row>
    <row r="20686" spans="43:44" x14ac:dyDescent="0.25">
      <c r="AQ20686" s="1026"/>
      <c r="AR20686" s="1027"/>
    </row>
    <row r="20687" spans="43:44" x14ac:dyDescent="0.25">
      <c r="AQ20687" s="1026"/>
      <c r="AR20687" s="1027"/>
    </row>
    <row r="20688" spans="43:44" x14ac:dyDescent="0.25">
      <c r="AQ20688" s="1026"/>
      <c r="AR20688" s="1027"/>
    </row>
    <row r="20689" spans="43:44" x14ac:dyDescent="0.25">
      <c r="AQ20689" s="1026"/>
      <c r="AR20689" s="1027"/>
    </row>
    <row r="20690" spans="43:44" x14ac:dyDescent="0.25">
      <c r="AQ20690" s="1026"/>
      <c r="AR20690" s="1027"/>
    </row>
    <row r="20691" spans="43:44" x14ac:dyDescent="0.25">
      <c r="AQ20691" s="1026"/>
      <c r="AR20691" s="1027"/>
    </row>
    <row r="20692" spans="43:44" x14ac:dyDescent="0.25">
      <c r="AQ20692" s="1026"/>
      <c r="AR20692" s="1027"/>
    </row>
    <row r="20693" spans="43:44" x14ac:dyDescent="0.25">
      <c r="AQ20693" s="1026"/>
      <c r="AR20693" s="1027"/>
    </row>
    <row r="20694" spans="43:44" x14ac:dyDescent="0.25">
      <c r="AQ20694" s="1026"/>
      <c r="AR20694" s="1027"/>
    </row>
    <row r="20695" spans="43:44" x14ac:dyDescent="0.25">
      <c r="AQ20695" s="1026"/>
      <c r="AR20695" s="1027"/>
    </row>
    <row r="20696" spans="43:44" x14ac:dyDescent="0.25">
      <c r="AQ20696" s="1026"/>
      <c r="AR20696" s="1027"/>
    </row>
    <row r="20697" spans="43:44" x14ac:dyDescent="0.25">
      <c r="AQ20697" s="1026"/>
      <c r="AR20697" s="1027"/>
    </row>
    <row r="20698" spans="43:44" x14ac:dyDescent="0.25">
      <c r="AQ20698" s="1026"/>
      <c r="AR20698" s="1027"/>
    </row>
    <row r="20699" spans="43:44" x14ac:dyDescent="0.25">
      <c r="AQ20699" s="1026"/>
      <c r="AR20699" s="1027"/>
    </row>
    <row r="20700" spans="43:44" x14ac:dyDescent="0.25">
      <c r="AQ20700" s="1026"/>
      <c r="AR20700" s="1027"/>
    </row>
    <row r="20701" spans="43:44" x14ac:dyDescent="0.25">
      <c r="AQ20701" s="1026"/>
      <c r="AR20701" s="1027"/>
    </row>
    <row r="20702" spans="43:44" x14ac:dyDescent="0.25">
      <c r="AQ20702" s="1026"/>
      <c r="AR20702" s="1027"/>
    </row>
    <row r="20703" spans="43:44" x14ac:dyDescent="0.25">
      <c r="AQ20703" s="1026"/>
      <c r="AR20703" s="1027"/>
    </row>
    <row r="20704" spans="43:44" x14ac:dyDescent="0.25">
      <c r="AQ20704" s="1026"/>
      <c r="AR20704" s="1027"/>
    </row>
    <row r="20705" spans="43:44" x14ac:dyDescent="0.25">
      <c r="AQ20705" s="1026"/>
      <c r="AR20705" s="1027"/>
    </row>
    <row r="20706" spans="43:44" x14ac:dyDescent="0.25">
      <c r="AQ20706" s="1026"/>
      <c r="AR20706" s="1027"/>
    </row>
    <row r="20707" spans="43:44" x14ac:dyDescent="0.25">
      <c r="AQ20707" s="1026"/>
      <c r="AR20707" s="1027"/>
    </row>
    <row r="20708" spans="43:44" x14ac:dyDescent="0.25">
      <c r="AQ20708" s="1026"/>
      <c r="AR20708" s="1027"/>
    </row>
    <row r="20709" spans="43:44" x14ac:dyDescent="0.25">
      <c r="AQ20709" s="1026"/>
      <c r="AR20709" s="1027"/>
    </row>
    <row r="20710" spans="43:44" x14ac:dyDescent="0.25">
      <c r="AQ20710" s="1026"/>
      <c r="AR20710" s="1027"/>
    </row>
    <row r="20711" spans="43:44" x14ac:dyDescent="0.25">
      <c r="AQ20711" s="1026"/>
      <c r="AR20711" s="1027"/>
    </row>
    <row r="20712" spans="43:44" x14ac:dyDescent="0.25">
      <c r="AQ20712" s="1026"/>
      <c r="AR20712" s="1027"/>
    </row>
    <row r="20713" spans="43:44" x14ac:dyDescent="0.25">
      <c r="AQ20713" s="1026"/>
      <c r="AR20713" s="1027"/>
    </row>
    <row r="20714" spans="43:44" x14ac:dyDescent="0.25">
      <c r="AQ20714" s="1026"/>
      <c r="AR20714" s="1027"/>
    </row>
    <row r="20715" spans="43:44" x14ac:dyDescent="0.25">
      <c r="AQ20715" s="1026"/>
      <c r="AR20715" s="1027"/>
    </row>
    <row r="20716" spans="43:44" x14ac:dyDescent="0.25">
      <c r="AQ20716" s="1026"/>
      <c r="AR20716" s="1027"/>
    </row>
    <row r="20717" spans="43:44" x14ac:dyDescent="0.25">
      <c r="AQ20717" s="1026"/>
      <c r="AR20717" s="1027"/>
    </row>
    <row r="20718" spans="43:44" x14ac:dyDescent="0.25">
      <c r="AQ20718" s="1026"/>
      <c r="AR20718" s="1027"/>
    </row>
    <row r="20719" spans="43:44" x14ac:dyDescent="0.25">
      <c r="AQ20719" s="1026"/>
      <c r="AR20719" s="1027"/>
    </row>
    <row r="20720" spans="43:44" x14ac:dyDescent="0.25">
      <c r="AQ20720" s="1026"/>
      <c r="AR20720" s="1027"/>
    </row>
    <row r="20721" spans="43:44" x14ac:dyDescent="0.25">
      <c r="AQ20721" s="1026"/>
      <c r="AR20721" s="1027"/>
    </row>
    <row r="20722" spans="43:44" x14ac:dyDescent="0.25">
      <c r="AQ20722" s="1026"/>
      <c r="AR20722" s="1027"/>
    </row>
    <row r="20723" spans="43:44" x14ac:dyDescent="0.25">
      <c r="AQ20723" s="1026"/>
      <c r="AR20723" s="1027"/>
    </row>
    <row r="20724" spans="43:44" x14ac:dyDescent="0.25">
      <c r="AQ20724" s="1026"/>
      <c r="AR20724" s="1027"/>
    </row>
    <row r="20725" spans="43:44" x14ac:dyDescent="0.25">
      <c r="AQ20725" s="1026"/>
      <c r="AR20725" s="1027"/>
    </row>
    <row r="20726" spans="43:44" x14ac:dyDescent="0.25">
      <c r="AQ20726" s="1026"/>
      <c r="AR20726" s="1027"/>
    </row>
    <row r="20727" spans="43:44" x14ac:dyDescent="0.25">
      <c r="AQ20727" s="1026"/>
      <c r="AR20727" s="1027"/>
    </row>
    <row r="20728" spans="43:44" x14ac:dyDescent="0.25">
      <c r="AQ20728" s="1026"/>
      <c r="AR20728" s="1027"/>
    </row>
    <row r="20729" spans="43:44" x14ac:dyDescent="0.25">
      <c r="AQ20729" s="1026"/>
      <c r="AR20729" s="1027"/>
    </row>
    <row r="20730" spans="43:44" x14ac:dyDescent="0.25">
      <c r="AQ20730" s="1026"/>
      <c r="AR20730" s="1027"/>
    </row>
    <row r="20731" spans="43:44" x14ac:dyDescent="0.25">
      <c r="AQ20731" s="1026"/>
      <c r="AR20731" s="1027"/>
    </row>
    <row r="20732" spans="43:44" x14ac:dyDescent="0.25">
      <c r="AQ20732" s="1026"/>
      <c r="AR20732" s="1027"/>
    </row>
    <row r="20733" spans="43:44" x14ac:dyDescent="0.25">
      <c r="AQ20733" s="1026"/>
      <c r="AR20733" s="1027"/>
    </row>
    <row r="20734" spans="43:44" x14ac:dyDescent="0.25">
      <c r="AQ20734" s="1026"/>
      <c r="AR20734" s="1027"/>
    </row>
    <row r="20735" spans="43:44" x14ac:dyDescent="0.25">
      <c r="AQ20735" s="1026"/>
      <c r="AR20735" s="1027"/>
    </row>
    <row r="20736" spans="43:44" x14ac:dyDescent="0.25">
      <c r="AQ20736" s="1026"/>
      <c r="AR20736" s="1027"/>
    </row>
    <row r="20737" spans="43:44" x14ac:dyDescent="0.25">
      <c r="AQ20737" s="1026"/>
      <c r="AR20737" s="1027"/>
    </row>
    <row r="20738" spans="43:44" x14ac:dyDescent="0.25">
      <c r="AQ20738" s="1026"/>
      <c r="AR20738" s="1027"/>
    </row>
    <row r="20739" spans="43:44" x14ac:dyDescent="0.25">
      <c r="AQ20739" s="1026"/>
      <c r="AR20739" s="1027"/>
    </row>
    <row r="20740" spans="43:44" x14ac:dyDescent="0.25">
      <c r="AQ20740" s="1026"/>
      <c r="AR20740" s="1027"/>
    </row>
    <row r="20741" spans="43:44" x14ac:dyDescent="0.25">
      <c r="AQ20741" s="1026"/>
      <c r="AR20741" s="1027"/>
    </row>
    <row r="20742" spans="43:44" x14ac:dyDescent="0.25">
      <c r="AQ20742" s="1026"/>
      <c r="AR20742" s="1027"/>
    </row>
    <row r="20743" spans="43:44" x14ac:dyDescent="0.25">
      <c r="AQ20743" s="1026"/>
      <c r="AR20743" s="1027"/>
    </row>
    <row r="20744" spans="43:44" x14ac:dyDescent="0.25">
      <c r="AQ20744" s="1026"/>
      <c r="AR20744" s="1027"/>
    </row>
    <row r="20745" spans="43:44" x14ac:dyDescent="0.25">
      <c r="AQ20745" s="1026"/>
      <c r="AR20745" s="1027"/>
    </row>
    <row r="20746" spans="43:44" x14ac:dyDescent="0.25">
      <c r="AQ20746" s="1026"/>
      <c r="AR20746" s="1027"/>
    </row>
    <row r="20747" spans="43:44" x14ac:dyDescent="0.25">
      <c r="AQ20747" s="1026"/>
      <c r="AR20747" s="1027"/>
    </row>
    <row r="20748" spans="43:44" x14ac:dyDescent="0.25">
      <c r="AQ20748" s="1026"/>
      <c r="AR20748" s="1027"/>
    </row>
    <row r="20749" spans="43:44" x14ac:dyDescent="0.25">
      <c r="AQ20749" s="1026"/>
      <c r="AR20749" s="1027"/>
    </row>
    <row r="20750" spans="43:44" x14ac:dyDescent="0.25">
      <c r="AQ20750" s="1026"/>
      <c r="AR20750" s="1027"/>
    </row>
    <row r="20751" spans="43:44" x14ac:dyDescent="0.25">
      <c r="AQ20751" s="1026"/>
      <c r="AR20751" s="1027"/>
    </row>
    <row r="20752" spans="43:44" x14ac:dyDescent="0.25">
      <c r="AQ20752" s="1026"/>
      <c r="AR20752" s="1027"/>
    </row>
    <row r="20753" spans="43:44" x14ac:dyDescent="0.25">
      <c r="AQ20753" s="1026"/>
      <c r="AR20753" s="1027"/>
    </row>
    <row r="20754" spans="43:44" x14ac:dyDescent="0.25">
      <c r="AQ20754" s="1026"/>
      <c r="AR20754" s="1027"/>
    </row>
    <row r="20755" spans="43:44" x14ac:dyDescent="0.25">
      <c r="AQ20755" s="1026"/>
      <c r="AR20755" s="1027"/>
    </row>
    <row r="20756" spans="43:44" x14ac:dyDescent="0.25">
      <c r="AQ20756" s="1026"/>
      <c r="AR20756" s="1027"/>
    </row>
    <row r="20757" spans="43:44" x14ac:dyDescent="0.25">
      <c r="AQ20757" s="1026"/>
      <c r="AR20757" s="1027"/>
    </row>
    <row r="20758" spans="43:44" x14ac:dyDescent="0.25">
      <c r="AQ20758" s="1026"/>
      <c r="AR20758" s="1027"/>
    </row>
    <row r="20759" spans="43:44" x14ac:dyDescent="0.25">
      <c r="AQ20759" s="1026"/>
      <c r="AR20759" s="1027"/>
    </row>
    <row r="20760" spans="43:44" x14ac:dyDescent="0.25">
      <c r="AQ20760" s="1026"/>
      <c r="AR20760" s="1027"/>
    </row>
    <row r="20761" spans="43:44" x14ac:dyDescent="0.25">
      <c r="AQ20761" s="1026"/>
      <c r="AR20761" s="1027"/>
    </row>
    <row r="20762" spans="43:44" x14ac:dyDescent="0.25">
      <c r="AQ20762" s="1026"/>
      <c r="AR20762" s="1027"/>
    </row>
    <row r="20763" spans="43:44" x14ac:dyDescent="0.25">
      <c r="AQ20763" s="1026"/>
      <c r="AR20763" s="1027"/>
    </row>
    <row r="20764" spans="43:44" x14ac:dyDescent="0.25">
      <c r="AQ20764" s="1026"/>
      <c r="AR20764" s="1027"/>
    </row>
    <row r="20765" spans="43:44" x14ac:dyDescent="0.25">
      <c r="AQ20765" s="1026"/>
      <c r="AR20765" s="1027"/>
    </row>
    <row r="20766" spans="43:44" x14ac:dyDescent="0.25">
      <c r="AQ20766" s="1026"/>
      <c r="AR20766" s="1027"/>
    </row>
    <row r="20767" spans="43:44" x14ac:dyDescent="0.25">
      <c r="AQ20767" s="1026"/>
      <c r="AR20767" s="1027"/>
    </row>
    <row r="20768" spans="43:44" x14ac:dyDescent="0.25">
      <c r="AQ20768" s="1026"/>
      <c r="AR20768" s="1027"/>
    </row>
    <row r="20769" spans="43:44" x14ac:dyDescent="0.25">
      <c r="AQ20769" s="1026"/>
      <c r="AR20769" s="1027"/>
    </row>
    <row r="20770" spans="43:44" x14ac:dyDescent="0.25">
      <c r="AQ20770" s="1026"/>
      <c r="AR20770" s="1027"/>
    </row>
    <row r="20771" spans="43:44" x14ac:dyDescent="0.25">
      <c r="AQ20771" s="1026"/>
      <c r="AR20771" s="1027"/>
    </row>
    <row r="20772" spans="43:44" x14ac:dyDescent="0.25">
      <c r="AQ20772" s="1026"/>
      <c r="AR20772" s="1027"/>
    </row>
    <row r="20773" spans="43:44" x14ac:dyDescent="0.25">
      <c r="AQ20773" s="1026"/>
      <c r="AR20773" s="1027"/>
    </row>
    <row r="20774" spans="43:44" x14ac:dyDescent="0.25">
      <c r="AQ20774" s="1026"/>
      <c r="AR20774" s="1027"/>
    </row>
    <row r="20775" spans="43:44" x14ac:dyDescent="0.25">
      <c r="AQ20775" s="1026"/>
      <c r="AR20775" s="1027"/>
    </row>
    <row r="20776" spans="43:44" x14ac:dyDescent="0.25">
      <c r="AQ20776" s="1026"/>
      <c r="AR20776" s="1027"/>
    </row>
    <row r="20777" spans="43:44" x14ac:dyDescent="0.25">
      <c r="AQ20777" s="1026"/>
      <c r="AR20777" s="1027"/>
    </row>
    <row r="20778" spans="43:44" x14ac:dyDescent="0.25">
      <c r="AQ20778" s="1026"/>
      <c r="AR20778" s="1027"/>
    </row>
    <row r="20779" spans="43:44" x14ac:dyDescent="0.25">
      <c r="AQ20779" s="1026"/>
      <c r="AR20779" s="1027"/>
    </row>
    <row r="20780" spans="43:44" x14ac:dyDescent="0.25">
      <c r="AQ20780" s="1026"/>
      <c r="AR20780" s="1027"/>
    </row>
    <row r="20781" spans="43:44" x14ac:dyDescent="0.25">
      <c r="AQ20781" s="1026"/>
      <c r="AR20781" s="1027"/>
    </row>
    <row r="20782" spans="43:44" x14ac:dyDescent="0.25">
      <c r="AQ20782" s="1026"/>
      <c r="AR20782" s="1027"/>
    </row>
    <row r="20783" spans="43:44" x14ac:dyDescent="0.25">
      <c r="AQ20783" s="1026"/>
      <c r="AR20783" s="1027"/>
    </row>
    <row r="20784" spans="43:44" x14ac:dyDescent="0.25">
      <c r="AQ20784" s="1026"/>
      <c r="AR20784" s="1027"/>
    </row>
    <row r="20785" spans="43:44" x14ac:dyDescent="0.25">
      <c r="AQ20785" s="1026"/>
      <c r="AR20785" s="1027"/>
    </row>
    <row r="20786" spans="43:44" x14ac:dyDescent="0.25">
      <c r="AQ20786" s="1026"/>
      <c r="AR20786" s="1027"/>
    </row>
    <row r="20787" spans="43:44" x14ac:dyDescent="0.25">
      <c r="AQ20787" s="1026"/>
      <c r="AR20787" s="1027"/>
    </row>
    <row r="20788" spans="43:44" x14ac:dyDescent="0.25">
      <c r="AQ20788" s="1026"/>
      <c r="AR20788" s="1027"/>
    </row>
    <row r="20789" spans="43:44" x14ac:dyDescent="0.25">
      <c r="AQ20789" s="1026"/>
      <c r="AR20789" s="1027"/>
    </row>
    <row r="20790" spans="43:44" x14ac:dyDescent="0.25">
      <c r="AQ20790" s="1026"/>
      <c r="AR20790" s="1027"/>
    </row>
    <row r="20791" spans="43:44" x14ac:dyDescent="0.25">
      <c r="AQ20791" s="1026"/>
      <c r="AR20791" s="1027"/>
    </row>
    <row r="20792" spans="43:44" x14ac:dyDescent="0.25">
      <c r="AQ20792" s="1026"/>
      <c r="AR20792" s="1027"/>
    </row>
    <row r="20793" spans="43:44" x14ac:dyDescent="0.25">
      <c r="AQ20793" s="1026"/>
      <c r="AR20793" s="1027"/>
    </row>
    <row r="20794" spans="43:44" x14ac:dyDescent="0.25">
      <c r="AQ20794" s="1026"/>
      <c r="AR20794" s="1027"/>
    </row>
    <row r="20795" spans="43:44" x14ac:dyDescent="0.25">
      <c r="AQ20795" s="1026"/>
      <c r="AR20795" s="1027"/>
    </row>
    <row r="20796" spans="43:44" x14ac:dyDescent="0.25">
      <c r="AQ20796" s="1026"/>
      <c r="AR20796" s="1027"/>
    </row>
    <row r="20797" spans="43:44" x14ac:dyDescent="0.25">
      <c r="AQ20797" s="1026"/>
      <c r="AR20797" s="1027"/>
    </row>
    <row r="20798" spans="43:44" x14ac:dyDescent="0.25">
      <c r="AQ20798" s="1026"/>
      <c r="AR20798" s="1027"/>
    </row>
    <row r="20799" spans="43:44" x14ac:dyDescent="0.25">
      <c r="AQ20799" s="1026"/>
      <c r="AR20799" s="1027"/>
    </row>
    <row r="20800" spans="43:44" x14ac:dyDescent="0.25">
      <c r="AQ20800" s="1026"/>
      <c r="AR20800" s="1027"/>
    </row>
    <row r="20801" spans="43:44" x14ac:dyDescent="0.25">
      <c r="AQ20801" s="1026"/>
      <c r="AR20801" s="1027"/>
    </row>
    <row r="20802" spans="43:44" x14ac:dyDescent="0.25">
      <c r="AQ20802" s="1026"/>
      <c r="AR20802" s="1027"/>
    </row>
    <row r="20803" spans="43:44" x14ac:dyDescent="0.25">
      <c r="AQ20803" s="1026"/>
      <c r="AR20803" s="1027"/>
    </row>
    <row r="20804" spans="43:44" x14ac:dyDescent="0.25">
      <c r="AQ20804" s="1026"/>
      <c r="AR20804" s="1027"/>
    </row>
    <row r="20805" spans="43:44" x14ac:dyDescent="0.25">
      <c r="AQ20805" s="1026"/>
      <c r="AR20805" s="1027"/>
    </row>
    <row r="20806" spans="43:44" x14ac:dyDescent="0.25">
      <c r="AQ20806" s="1026"/>
      <c r="AR20806" s="1027"/>
    </row>
    <row r="20807" spans="43:44" x14ac:dyDescent="0.25">
      <c r="AQ20807" s="1026"/>
      <c r="AR20807" s="1027"/>
    </row>
    <row r="20808" spans="43:44" x14ac:dyDescent="0.25">
      <c r="AQ20808" s="1026"/>
      <c r="AR20808" s="1027"/>
    </row>
    <row r="20809" spans="43:44" x14ac:dyDescent="0.25">
      <c r="AQ20809" s="1026"/>
      <c r="AR20809" s="1027"/>
    </row>
    <row r="20810" spans="43:44" x14ac:dyDescent="0.25">
      <c r="AQ20810" s="1026"/>
      <c r="AR20810" s="1027"/>
    </row>
    <row r="20811" spans="43:44" x14ac:dyDescent="0.25">
      <c r="AQ20811" s="1026"/>
      <c r="AR20811" s="1027"/>
    </row>
    <row r="20812" spans="43:44" x14ac:dyDescent="0.25">
      <c r="AQ20812" s="1026"/>
      <c r="AR20812" s="1027"/>
    </row>
    <row r="20813" spans="43:44" x14ac:dyDescent="0.25">
      <c r="AQ20813" s="1026"/>
      <c r="AR20813" s="1027"/>
    </row>
    <row r="20814" spans="43:44" x14ac:dyDescent="0.25">
      <c r="AQ20814" s="1026"/>
      <c r="AR20814" s="1027"/>
    </row>
    <row r="20815" spans="43:44" x14ac:dyDescent="0.25">
      <c r="AQ20815" s="1026"/>
      <c r="AR20815" s="1027"/>
    </row>
    <row r="20816" spans="43:44" x14ac:dyDescent="0.25">
      <c r="AQ20816" s="1026"/>
      <c r="AR20816" s="1027"/>
    </row>
    <row r="20817" spans="43:44" x14ac:dyDescent="0.25">
      <c r="AQ20817" s="1026"/>
      <c r="AR20817" s="1027"/>
    </row>
    <row r="20818" spans="43:44" x14ac:dyDescent="0.25">
      <c r="AQ20818" s="1026"/>
      <c r="AR20818" s="1027"/>
    </row>
    <row r="20819" spans="43:44" x14ac:dyDescent="0.25">
      <c r="AQ20819" s="1026"/>
      <c r="AR20819" s="1027"/>
    </row>
    <row r="20820" spans="43:44" x14ac:dyDescent="0.25">
      <c r="AQ20820" s="1026"/>
      <c r="AR20820" s="1027"/>
    </row>
    <row r="20821" spans="43:44" x14ac:dyDescent="0.25">
      <c r="AQ20821" s="1026"/>
      <c r="AR20821" s="1027"/>
    </row>
    <row r="20822" spans="43:44" x14ac:dyDescent="0.25">
      <c r="AQ20822" s="1026"/>
      <c r="AR20822" s="1027"/>
    </row>
    <row r="20823" spans="43:44" x14ac:dyDescent="0.25">
      <c r="AQ20823" s="1026"/>
      <c r="AR20823" s="1027"/>
    </row>
    <row r="20824" spans="43:44" x14ac:dyDescent="0.25">
      <c r="AQ20824" s="1026"/>
      <c r="AR20824" s="1027"/>
    </row>
    <row r="20825" spans="43:44" x14ac:dyDescent="0.25">
      <c r="AQ20825" s="1026"/>
      <c r="AR20825" s="1027"/>
    </row>
    <row r="20826" spans="43:44" x14ac:dyDescent="0.25">
      <c r="AQ20826" s="1026"/>
      <c r="AR20826" s="1027"/>
    </row>
    <row r="20827" spans="43:44" x14ac:dyDescent="0.25">
      <c r="AQ20827" s="1026"/>
      <c r="AR20827" s="1027"/>
    </row>
    <row r="20828" spans="43:44" x14ac:dyDescent="0.25">
      <c r="AQ20828" s="1026"/>
      <c r="AR20828" s="1027"/>
    </row>
    <row r="20829" spans="43:44" x14ac:dyDescent="0.25">
      <c r="AQ20829" s="1026"/>
      <c r="AR20829" s="1027"/>
    </row>
    <row r="20830" spans="43:44" x14ac:dyDescent="0.25">
      <c r="AQ20830" s="1026"/>
      <c r="AR20830" s="1027"/>
    </row>
    <row r="20831" spans="43:44" x14ac:dyDescent="0.25">
      <c r="AQ20831" s="1026"/>
      <c r="AR20831" s="1027"/>
    </row>
    <row r="20832" spans="43:44" x14ac:dyDescent="0.25">
      <c r="AQ20832" s="1026"/>
      <c r="AR20832" s="1027"/>
    </row>
    <row r="20833" spans="43:44" x14ac:dyDescent="0.25">
      <c r="AQ20833" s="1026"/>
      <c r="AR20833" s="1027"/>
    </row>
    <row r="20834" spans="43:44" x14ac:dyDescent="0.25">
      <c r="AQ20834" s="1026"/>
      <c r="AR20834" s="1027"/>
    </row>
    <row r="20835" spans="43:44" x14ac:dyDescent="0.25">
      <c r="AQ20835" s="1026"/>
      <c r="AR20835" s="1027"/>
    </row>
    <row r="20836" spans="43:44" x14ac:dyDescent="0.25">
      <c r="AQ20836" s="1026"/>
      <c r="AR20836" s="1027"/>
    </row>
    <row r="20837" spans="43:44" x14ac:dyDescent="0.25">
      <c r="AQ20837" s="1026"/>
      <c r="AR20837" s="1027"/>
    </row>
    <row r="20838" spans="43:44" x14ac:dyDescent="0.25">
      <c r="AQ20838" s="1026"/>
      <c r="AR20838" s="1027"/>
    </row>
    <row r="20839" spans="43:44" x14ac:dyDescent="0.25">
      <c r="AQ20839" s="1026"/>
      <c r="AR20839" s="1027"/>
    </row>
    <row r="20840" spans="43:44" x14ac:dyDescent="0.25">
      <c r="AQ20840" s="1026"/>
      <c r="AR20840" s="1027"/>
    </row>
    <row r="20841" spans="43:44" x14ac:dyDescent="0.25">
      <c r="AQ20841" s="1026"/>
      <c r="AR20841" s="1027"/>
    </row>
    <row r="20842" spans="43:44" x14ac:dyDescent="0.25">
      <c r="AQ20842" s="1026"/>
      <c r="AR20842" s="1027"/>
    </row>
    <row r="20843" spans="43:44" x14ac:dyDescent="0.25">
      <c r="AQ20843" s="1026"/>
      <c r="AR20843" s="1027"/>
    </row>
    <row r="20844" spans="43:44" x14ac:dyDescent="0.25">
      <c r="AQ20844" s="1026"/>
      <c r="AR20844" s="1027"/>
    </row>
    <row r="20845" spans="43:44" x14ac:dyDescent="0.25">
      <c r="AQ20845" s="1026"/>
      <c r="AR20845" s="1027"/>
    </row>
    <row r="20846" spans="43:44" x14ac:dyDescent="0.25">
      <c r="AQ20846" s="1026"/>
      <c r="AR20846" s="1027"/>
    </row>
    <row r="20847" spans="43:44" x14ac:dyDescent="0.25">
      <c r="AQ20847" s="1026"/>
      <c r="AR20847" s="1027"/>
    </row>
    <row r="20848" spans="43:44" x14ac:dyDescent="0.25">
      <c r="AQ20848" s="1026"/>
      <c r="AR20848" s="1027"/>
    </row>
    <row r="20849" spans="43:44" x14ac:dyDescent="0.25">
      <c r="AQ20849" s="1026"/>
      <c r="AR20849" s="1027"/>
    </row>
    <row r="20850" spans="43:44" x14ac:dyDescent="0.25">
      <c r="AQ20850" s="1026"/>
      <c r="AR20850" s="1027"/>
    </row>
    <row r="20851" spans="43:44" x14ac:dyDescent="0.25">
      <c r="AQ20851" s="1026"/>
      <c r="AR20851" s="1027"/>
    </row>
    <row r="20852" spans="43:44" x14ac:dyDescent="0.25">
      <c r="AQ20852" s="1026"/>
      <c r="AR20852" s="1027"/>
    </row>
    <row r="20853" spans="43:44" x14ac:dyDescent="0.25">
      <c r="AQ20853" s="1026"/>
      <c r="AR20853" s="1027"/>
    </row>
    <row r="20854" spans="43:44" x14ac:dyDescent="0.25">
      <c r="AQ20854" s="1026"/>
      <c r="AR20854" s="1027"/>
    </row>
    <row r="20855" spans="43:44" x14ac:dyDescent="0.25">
      <c r="AQ20855" s="1026"/>
      <c r="AR20855" s="1027"/>
    </row>
    <row r="20856" spans="43:44" x14ac:dyDescent="0.25">
      <c r="AQ20856" s="1026"/>
      <c r="AR20856" s="1027"/>
    </row>
    <row r="20857" spans="43:44" x14ac:dyDescent="0.25">
      <c r="AQ20857" s="1026"/>
      <c r="AR20857" s="1027"/>
    </row>
    <row r="20858" spans="43:44" x14ac:dyDescent="0.25">
      <c r="AQ20858" s="1026"/>
      <c r="AR20858" s="1027"/>
    </row>
    <row r="20859" spans="43:44" x14ac:dyDescent="0.25">
      <c r="AQ20859" s="1026"/>
      <c r="AR20859" s="1027"/>
    </row>
    <row r="20860" spans="43:44" x14ac:dyDescent="0.25">
      <c r="AQ20860" s="1026"/>
      <c r="AR20860" s="1027"/>
    </row>
    <row r="20861" spans="43:44" x14ac:dyDescent="0.25">
      <c r="AQ20861" s="1026"/>
      <c r="AR20861" s="1027"/>
    </row>
    <row r="20862" spans="43:44" x14ac:dyDescent="0.25">
      <c r="AQ20862" s="1026"/>
      <c r="AR20862" s="1027"/>
    </row>
    <row r="20863" spans="43:44" x14ac:dyDescent="0.25">
      <c r="AQ20863" s="1026"/>
      <c r="AR20863" s="1027"/>
    </row>
    <row r="20864" spans="43:44" x14ac:dyDescent="0.25">
      <c r="AQ20864" s="1026"/>
      <c r="AR20864" s="1027"/>
    </row>
    <row r="20865" spans="43:44" x14ac:dyDescent="0.25">
      <c r="AQ20865" s="1026"/>
      <c r="AR20865" s="1027"/>
    </row>
    <row r="20866" spans="43:44" x14ac:dyDescent="0.25">
      <c r="AQ20866" s="1026"/>
      <c r="AR20866" s="1027"/>
    </row>
    <row r="20867" spans="43:44" x14ac:dyDescent="0.25">
      <c r="AQ20867" s="1026"/>
      <c r="AR20867" s="1027"/>
    </row>
    <row r="20868" spans="43:44" x14ac:dyDescent="0.25">
      <c r="AQ20868" s="1026"/>
      <c r="AR20868" s="1027"/>
    </row>
    <row r="20869" spans="43:44" x14ac:dyDescent="0.25">
      <c r="AQ20869" s="1026"/>
      <c r="AR20869" s="1027"/>
    </row>
    <row r="20870" spans="43:44" x14ac:dyDescent="0.25">
      <c r="AQ20870" s="1026"/>
      <c r="AR20870" s="1027"/>
    </row>
    <row r="20871" spans="43:44" x14ac:dyDescent="0.25">
      <c r="AQ20871" s="1026"/>
      <c r="AR20871" s="1027"/>
    </row>
    <row r="20872" spans="43:44" x14ac:dyDescent="0.25">
      <c r="AQ20872" s="1026"/>
      <c r="AR20872" s="1027"/>
    </row>
    <row r="20873" spans="43:44" x14ac:dyDescent="0.25">
      <c r="AQ20873" s="1026"/>
      <c r="AR20873" s="1027"/>
    </row>
    <row r="20874" spans="43:44" x14ac:dyDescent="0.25">
      <c r="AQ20874" s="1026"/>
      <c r="AR20874" s="1027"/>
    </row>
    <row r="20875" spans="43:44" x14ac:dyDescent="0.25">
      <c r="AQ20875" s="1026"/>
      <c r="AR20875" s="1027"/>
    </row>
    <row r="20876" spans="43:44" x14ac:dyDescent="0.25">
      <c r="AQ20876" s="1026"/>
      <c r="AR20876" s="1027"/>
    </row>
    <row r="20877" spans="43:44" x14ac:dyDescent="0.25">
      <c r="AQ20877" s="1026"/>
      <c r="AR20877" s="1027"/>
    </row>
    <row r="20878" spans="43:44" x14ac:dyDescent="0.25">
      <c r="AQ20878" s="1026"/>
      <c r="AR20878" s="1027"/>
    </row>
    <row r="20879" spans="43:44" x14ac:dyDescent="0.25">
      <c r="AQ20879" s="1026"/>
      <c r="AR20879" s="1027"/>
    </row>
    <row r="20880" spans="43:44" x14ac:dyDescent="0.25">
      <c r="AQ20880" s="1026"/>
      <c r="AR20880" s="1027"/>
    </row>
    <row r="20881" spans="43:44" x14ac:dyDescent="0.25">
      <c r="AQ20881" s="1026"/>
      <c r="AR20881" s="1027"/>
    </row>
    <row r="20882" spans="43:44" x14ac:dyDescent="0.25">
      <c r="AQ20882" s="1026"/>
      <c r="AR20882" s="1027"/>
    </row>
    <row r="20883" spans="43:44" x14ac:dyDescent="0.25">
      <c r="AQ20883" s="1026"/>
      <c r="AR20883" s="1027"/>
    </row>
    <row r="20884" spans="43:44" x14ac:dyDescent="0.25">
      <c r="AQ20884" s="1026"/>
      <c r="AR20884" s="1027"/>
    </row>
    <row r="20885" spans="43:44" x14ac:dyDescent="0.25">
      <c r="AQ20885" s="1026"/>
      <c r="AR20885" s="1027"/>
    </row>
    <row r="20886" spans="43:44" x14ac:dyDescent="0.25">
      <c r="AQ20886" s="1026"/>
      <c r="AR20886" s="1027"/>
    </row>
    <row r="20887" spans="43:44" x14ac:dyDescent="0.25">
      <c r="AQ20887" s="1026"/>
      <c r="AR20887" s="1027"/>
    </row>
    <row r="20888" spans="43:44" x14ac:dyDescent="0.25">
      <c r="AQ20888" s="1026"/>
      <c r="AR20888" s="1027"/>
    </row>
    <row r="20889" spans="43:44" x14ac:dyDescent="0.25">
      <c r="AQ20889" s="1026"/>
      <c r="AR20889" s="1027"/>
    </row>
    <row r="20890" spans="43:44" x14ac:dyDescent="0.25">
      <c r="AQ20890" s="1026"/>
      <c r="AR20890" s="1027"/>
    </row>
    <row r="20891" spans="43:44" x14ac:dyDescent="0.25">
      <c r="AQ20891" s="1026"/>
      <c r="AR20891" s="1027"/>
    </row>
    <row r="20892" spans="43:44" x14ac:dyDescent="0.25">
      <c r="AQ20892" s="1026"/>
      <c r="AR20892" s="1027"/>
    </row>
    <row r="20893" spans="43:44" x14ac:dyDescent="0.25">
      <c r="AQ20893" s="1026"/>
      <c r="AR20893" s="1027"/>
    </row>
    <row r="20894" spans="43:44" x14ac:dyDescent="0.25">
      <c r="AQ20894" s="1026"/>
      <c r="AR20894" s="1027"/>
    </row>
    <row r="20895" spans="43:44" x14ac:dyDescent="0.25">
      <c r="AQ20895" s="1026"/>
      <c r="AR20895" s="1027"/>
    </row>
    <row r="20896" spans="43:44" x14ac:dyDescent="0.25">
      <c r="AQ20896" s="1026"/>
      <c r="AR20896" s="1027"/>
    </row>
    <row r="20897" spans="43:44" x14ac:dyDescent="0.25">
      <c r="AQ20897" s="1026"/>
      <c r="AR20897" s="1027"/>
    </row>
    <row r="20898" spans="43:44" x14ac:dyDescent="0.25">
      <c r="AQ20898" s="1026"/>
      <c r="AR20898" s="1027"/>
    </row>
    <row r="20899" spans="43:44" x14ac:dyDescent="0.25">
      <c r="AQ20899" s="1026"/>
      <c r="AR20899" s="1027"/>
    </row>
    <row r="20900" spans="43:44" x14ac:dyDescent="0.25">
      <c r="AQ20900" s="1026"/>
      <c r="AR20900" s="1027"/>
    </row>
    <row r="20901" spans="43:44" x14ac:dyDescent="0.25">
      <c r="AQ20901" s="1026"/>
      <c r="AR20901" s="1027"/>
    </row>
    <row r="20902" spans="43:44" x14ac:dyDescent="0.25">
      <c r="AQ20902" s="1026"/>
      <c r="AR20902" s="1027"/>
    </row>
    <row r="20903" spans="43:44" x14ac:dyDescent="0.25">
      <c r="AQ20903" s="1026"/>
      <c r="AR20903" s="1027"/>
    </row>
    <row r="20904" spans="43:44" x14ac:dyDescent="0.25">
      <c r="AQ20904" s="1026"/>
      <c r="AR20904" s="1027"/>
    </row>
    <row r="20905" spans="43:44" x14ac:dyDescent="0.25">
      <c r="AQ20905" s="1026"/>
      <c r="AR20905" s="1027"/>
    </row>
    <row r="20906" spans="43:44" x14ac:dyDescent="0.25">
      <c r="AQ20906" s="1026"/>
      <c r="AR20906" s="1027"/>
    </row>
    <row r="20907" spans="43:44" x14ac:dyDescent="0.25">
      <c r="AQ20907" s="1026"/>
      <c r="AR20907" s="1027"/>
    </row>
    <row r="20908" spans="43:44" x14ac:dyDescent="0.25">
      <c r="AQ20908" s="1026"/>
      <c r="AR20908" s="1027"/>
    </row>
    <row r="20909" spans="43:44" x14ac:dyDescent="0.25">
      <c r="AQ20909" s="1026"/>
      <c r="AR20909" s="1027"/>
    </row>
    <row r="20910" spans="43:44" x14ac:dyDescent="0.25">
      <c r="AQ20910" s="1026"/>
      <c r="AR20910" s="1027"/>
    </row>
    <row r="20911" spans="43:44" x14ac:dyDescent="0.25">
      <c r="AQ20911" s="1026"/>
      <c r="AR20911" s="1027"/>
    </row>
    <row r="20912" spans="43:44" x14ac:dyDescent="0.25">
      <c r="AQ20912" s="1026"/>
      <c r="AR20912" s="1027"/>
    </row>
    <row r="20913" spans="43:44" x14ac:dyDescent="0.25">
      <c r="AQ20913" s="1026"/>
      <c r="AR20913" s="1027"/>
    </row>
    <row r="20914" spans="43:44" x14ac:dyDescent="0.25">
      <c r="AQ20914" s="1026"/>
      <c r="AR20914" s="1027"/>
    </row>
    <row r="20915" spans="43:44" x14ac:dyDescent="0.25">
      <c r="AQ20915" s="1026"/>
      <c r="AR20915" s="1027"/>
    </row>
    <row r="20916" spans="43:44" x14ac:dyDescent="0.25">
      <c r="AQ20916" s="1026"/>
      <c r="AR20916" s="1027"/>
    </row>
    <row r="20917" spans="43:44" x14ac:dyDescent="0.25">
      <c r="AQ20917" s="1026"/>
      <c r="AR20917" s="1027"/>
    </row>
    <row r="20918" spans="43:44" x14ac:dyDescent="0.25">
      <c r="AQ20918" s="1026"/>
      <c r="AR20918" s="1027"/>
    </row>
    <row r="20919" spans="43:44" x14ac:dyDescent="0.25">
      <c r="AQ20919" s="1026"/>
      <c r="AR20919" s="1027"/>
    </row>
    <row r="20920" spans="43:44" x14ac:dyDescent="0.25">
      <c r="AQ20920" s="1026"/>
      <c r="AR20920" s="1027"/>
    </row>
    <row r="20921" spans="43:44" x14ac:dyDescent="0.25">
      <c r="AQ20921" s="1026"/>
      <c r="AR20921" s="1027"/>
    </row>
    <row r="20922" spans="43:44" x14ac:dyDescent="0.25">
      <c r="AQ20922" s="1026"/>
      <c r="AR20922" s="1027"/>
    </row>
    <row r="20923" spans="43:44" x14ac:dyDescent="0.25">
      <c r="AQ20923" s="1026"/>
      <c r="AR20923" s="1027"/>
    </row>
    <row r="20924" spans="43:44" x14ac:dyDescent="0.25">
      <c r="AQ20924" s="1026"/>
      <c r="AR20924" s="1027"/>
    </row>
    <row r="20925" spans="43:44" x14ac:dyDescent="0.25">
      <c r="AQ20925" s="1026"/>
      <c r="AR20925" s="1027"/>
    </row>
    <row r="20926" spans="43:44" x14ac:dyDescent="0.25">
      <c r="AQ20926" s="1026"/>
      <c r="AR20926" s="1027"/>
    </row>
    <row r="20927" spans="43:44" x14ac:dyDescent="0.25">
      <c r="AQ20927" s="1026"/>
      <c r="AR20927" s="1027"/>
    </row>
    <row r="20928" spans="43:44" x14ac:dyDescent="0.25">
      <c r="AQ20928" s="1026"/>
      <c r="AR20928" s="1027"/>
    </row>
    <row r="20929" spans="43:44" x14ac:dyDescent="0.25">
      <c r="AQ20929" s="1026"/>
      <c r="AR20929" s="1027"/>
    </row>
    <row r="20930" spans="43:44" x14ac:dyDescent="0.25">
      <c r="AQ20930" s="1026"/>
      <c r="AR20930" s="1027"/>
    </row>
    <row r="20931" spans="43:44" x14ac:dyDescent="0.25">
      <c r="AQ20931" s="1026"/>
      <c r="AR20931" s="1027"/>
    </row>
    <row r="20932" spans="43:44" x14ac:dyDescent="0.25">
      <c r="AQ20932" s="1026"/>
      <c r="AR20932" s="1027"/>
    </row>
    <row r="20933" spans="43:44" x14ac:dyDescent="0.25">
      <c r="AQ20933" s="1026"/>
      <c r="AR20933" s="1027"/>
    </row>
    <row r="20934" spans="43:44" x14ac:dyDescent="0.25">
      <c r="AQ20934" s="1026"/>
      <c r="AR20934" s="1027"/>
    </row>
    <row r="20935" spans="43:44" x14ac:dyDescent="0.25">
      <c r="AQ20935" s="1026"/>
      <c r="AR20935" s="1027"/>
    </row>
    <row r="20936" spans="43:44" x14ac:dyDescent="0.25">
      <c r="AQ20936" s="1026"/>
      <c r="AR20936" s="1027"/>
    </row>
    <row r="20937" spans="43:44" x14ac:dyDescent="0.25">
      <c r="AQ20937" s="1026"/>
      <c r="AR20937" s="1027"/>
    </row>
    <row r="20938" spans="43:44" x14ac:dyDescent="0.25">
      <c r="AQ20938" s="1026"/>
      <c r="AR20938" s="1027"/>
    </row>
    <row r="20939" spans="43:44" x14ac:dyDescent="0.25">
      <c r="AQ20939" s="1026"/>
      <c r="AR20939" s="1027"/>
    </row>
    <row r="20940" spans="43:44" x14ac:dyDescent="0.25">
      <c r="AQ20940" s="1026"/>
      <c r="AR20940" s="1027"/>
    </row>
    <row r="20941" spans="43:44" x14ac:dyDescent="0.25">
      <c r="AQ20941" s="1026"/>
      <c r="AR20941" s="1027"/>
    </row>
    <row r="20942" spans="43:44" x14ac:dyDescent="0.25">
      <c r="AQ20942" s="1026"/>
      <c r="AR20942" s="1027"/>
    </row>
    <row r="20943" spans="43:44" x14ac:dyDescent="0.25">
      <c r="AQ20943" s="1026"/>
      <c r="AR20943" s="1027"/>
    </row>
    <row r="20944" spans="43:44" x14ac:dyDescent="0.25">
      <c r="AQ20944" s="1026"/>
      <c r="AR20944" s="1027"/>
    </row>
    <row r="20945" spans="43:44" x14ac:dyDescent="0.25">
      <c r="AQ20945" s="1026"/>
      <c r="AR20945" s="1027"/>
    </row>
    <row r="20946" spans="43:44" x14ac:dyDescent="0.25">
      <c r="AQ20946" s="1026"/>
      <c r="AR20946" s="1027"/>
    </row>
    <row r="20947" spans="43:44" x14ac:dyDescent="0.25">
      <c r="AQ20947" s="1026"/>
      <c r="AR20947" s="1027"/>
    </row>
    <row r="20948" spans="43:44" x14ac:dyDescent="0.25">
      <c r="AQ20948" s="1026"/>
      <c r="AR20948" s="1027"/>
    </row>
    <row r="20949" spans="43:44" x14ac:dyDescent="0.25">
      <c r="AQ20949" s="1026"/>
      <c r="AR20949" s="1027"/>
    </row>
    <row r="20950" spans="43:44" x14ac:dyDescent="0.25">
      <c r="AQ20950" s="1026"/>
      <c r="AR20950" s="1027"/>
    </row>
    <row r="20951" spans="43:44" x14ac:dyDescent="0.25">
      <c r="AQ20951" s="1026"/>
      <c r="AR20951" s="1027"/>
    </row>
    <row r="20952" spans="43:44" x14ac:dyDescent="0.25">
      <c r="AQ20952" s="1026"/>
      <c r="AR20952" s="1027"/>
    </row>
    <row r="20953" spans="43:44" x14ac:dyDescent="0.25">
      <c r="AQ20953" s="1026"/>
      <c r="AR20953" s="1027"/>
    </row>
    <row r="20954" spans="43:44" x14ac:dyDescent="0.25">
      <c r="AQ20954" s="1026"/>
      <c r="AR20954" s="1027"/>
    </row>
    <row r="20955" spans="43:44" x14ac:dyDescent="0.25">
      <c r="AQ20955" s="1026"/>
      <c r="AR20955" s="1027"/>
    </row>
    <row r="20956" spans="43:44" x14ac:dyDescent="0.25">
      <c r="AQ20956" s="1026"/>
      <c r="AR20956" s="1027"/>
    </row>
    <row r="20957" spans="43:44" x14ac:dyDescent="0.25">
      <c r="AQ20957" s="1026"/>
      <c r="AR20957" s="1027"/>
    </row>
    <row r="20958" spans="43:44" x14ac:dyDescent="0.25">
      <c r="AQ20958" s="1026"/>
      <c r="AR20958" s="1027"/>
    </row>
    <row r="20959" spans="43:44" x14ac:dyDescent="0.25">
      <c r="AQ20959" s="1026"/>
      <c r="AR20959" s="1027"/>
    </row>
    <row r="20960" spans="43:44" x14ac:dyDescent="0.25">
      <c r="AQ20960" s="1026"/>
      <c r="AR20960" s="1027"/>
    </row>
    <row r="20961" spans="43:44" x14ac:dyDescent="0.25">
      <c r="AQ20961" s="1026"/>
      <c r="AR20961" s="1027"/>
    </row>
    <row r="20962" spans="43:44" x14ac:dyDescent="0.25">
      <c r="AQ20962" s="1026"/>
      <c r="AR20962" s="1027"/>
    </row>
    <row r="20963" spans="43:44" x14ac:dyDescent="0.25">
      <c r="AQ20963" s="1026"/>
      <c r="AR20963" s="1027"/>
    </row>
    <row r="20964" spans="43:44" x14ac:dyDescent="0.25">
      <c r="AQ20964" s="1026"/>
      <c r="AR20964" s="1027"/>
    </row>
    <row r="20965" spans="43:44" x14ac:dyDescent="0.25">
      <c r="AQ20965" s="1026"/>
      <c r="AR20965" s="1027"/>
    </row>
    <row r="20966" spans="43:44" x14ac:dyDescent="0.25">
      <c r="AQ20966" s="1026"/>
      <c r="AR20966" s="1027"/>
    </row>
    <row r="20967" spans="43:44" x14ac:dyDescent="0.25">
      <c r="AQ20967" s="1026"/>
      <c r="AR20967" s="1027"/>
    </row>
    <row r="20968" spans="43:44" x14ac:dyDescent="0.25">
      <c r="AQ20968" s="1026"/>
      <c r="AR20968" s="1027"/>
    </row>
    <row r="20969" spans="43:44" x14ac:dyDescent="0.25">
      <c r="AQ20969" s="1026"/>
      <c r="AR20969" s="1027"/>
    </row>
    <row r="20970" spans="43:44" x14ac:dyDescent="0.25">
      <c r="AQ20970" s="1026"/>
      <c r="AR20970" s="1027"/>
    </row>
    <row r="20971" spans="43:44" x14ac:dyDescent="0.25">
      <c r="AQ20971" s="1026"/>
      <c r="AR20971" s="1027"/>
    </row>
    <row r="20972" spans="43:44" x14ac:dyDescent="0.25">
      <c r="AQ20972" s="1026"/>
      <c r="AR20972" s="1027"/>
    </row>
    <row r="20973" spans="43:44" x14ac:dyDescent="0.25">
      <c r="AQ20973" s="1026"/>
      <c r="AR20973" s="1027"/>
    </row>
    <row r="20974" spans="43:44" x14ac:dyDescent="0.25">
      <c r="AQ20974" s="1026"/>
      <c r="AR20974" s="1027"/>
    </row>
    <row r="20975" spans="43:44" x14ac:dyDescent="0.25">
      <c r="AQ20975" s="1026"/>
      <c r="AR20975" s="1027"/>
    </row>
    <row r="20976" spans="43:44" x14ac:dyDescent="0.25">
      <c r="AQ20976" s="1026"/>
      <c r="AR20976" s="1027"/>
    </row>
    <row r="20977" spans="43:44" x14ac:dyDescent="0.25">
      <c r="AQ20977" s="1026"/>
      <c r="AR20977" s="1027"/>
    </row>
    <row r="20978" spans="43:44" x14ac:dyDescent="0.25">
      <c r="AQ20978" s="1026"/>
      <c r="AR20978" s="1027"/>
    </row>
    <row r="20979" spans="43:44" x14ac:dyDescent="0.25">
      <c r="AQ20979" s="1026"/>
      <c r="AR20979" s="1027"/>
    </row>
    <row r="20980" spans="43:44" x14ac:dyDescent="0.25">
      <c r="AQ20980" s="1026"/>
      <c r="AR20980" s="1027"/>
    </row>
    <row r="20981" spans="43:44" x14ac:dyDescent="0.25">
      <c r="AQ20981" s="1026"/>
      <c r="AR20981" s="1027"/>
    </row>
    <row r="20982" spans="43:44" x14ac:dyDescent="0.25">
      <c r="AQ20982" s="1026"/>
      <c r="AR20982" s="1027"/>
    </row>
    <row r="20983" spans="43:44" x14ac:dyDescent="0.25">
      <c r="AQ20983" s="1026"/>
      <c r="AR20983" s="1027"/>
    </row>
    <row r="20984" spans="43:44" x14ac:dyDescent="0.25">
      <c r="AQ20984" s="1026"/>
      <c r="AR20984" s="1027"/>
    </row>
    <row r="20985" spans="43:44" x14ac:dyDescent="0.25">
      <c r="AQ20985" s="1026"/>
      <c r="AR20985" s="1027"/>
    </row>
    <row r="20986" spans="43:44" x14ac:dyDescent="0.25">
      <c r="AQ20986" s="1026"/>
      <c r="AR20986" s="1027"/>
    </row>
    <row r="20987" spans="43:44" x14ac:dyDescent="0.25">
      <c r="AQ20987" s="1026"/>
      <c r="AR20987" s="1027"/>
    </row>
    <row r="20988" spans="43:44" x14ac:dyDescent="0.25">
      <c r="AQ20988" s="1026"/>
      <c r="AR20988" s="1027"/>
    </row>
    <row r="20989" spans="43:44" x14ac:dyDescent="0.25">
      <c r="AQ20989" s="1026"/>
      <c r="AR20989" s="1027"/>
    </row>
    <row r="20990" spans="43:44" x14ac:dyDescent="0.25">
      <c r="AQ20990" s="1026"/>
      <c r="AR20990" s="1027"/>
    </row>
    <row r="20991" spans="43:44" x14ac:dyDescent="0.25">
      <c r="AQ20991" s="1026"/>
      <c r="AR20991" s="1027"/>
    </row>
    <row r="20992" spans="43:44" x14ac:dyDescent="0.25">
      <c r="AQ20992" s="1026"/>
      <c r="AR20992" s="1027"/>
    </row>
    <row r="20993" spans="43:44" x14ac:dyDescent="0.25">
      <c r="AQ20993" s="1026"/>
      <c r="AR20993" s="1027"/>
    </row>
    <row r="20994" spans="43:44" x14ac:dyDescent="0.25">
      <c r="AQ20994" s="1026"/>
      <c r="AR20994" s="1027"/>
    </row>
    <row r="20995" spans="43:44" x14ac:dyDescent="0.25">
      <c r="AQ20995" s="1026"/>
      <c r="AR20995" s="1027"/>
    </row>
    <row r="20996" spans="43:44" x14ac:dyDescent="0.25">
      <c r="AQ20996" s="1026"/>
      <c r="AR20996" s="1027"/>
    </row>
    <row r="20997" spans="43:44" x14ac:dyDescent="0.25">
      <c r="AQ20997" s="1026"/>
      <c r="AR20997" s="1027"/>
    </row>
    <row r="20998" spans="43:44" x14ac:dyDescent="0.25">
      <c r="AQ20998" s="1026"/>
      <c r="AR20998" s="1027"/>
    </row>
    <row r="20999" spans="43:44" x14ac:dyDescent="0.25">
      <c r="AQ20999" s="1026"/>
      <c r="AR20999" s="1027"/>
    </row>
    <row r="21000" spans="43:44" x14ac:dyDescent="0.25">
      <c r="AQ21000" s="1026"/>
      <c r="AR21000" s="1027"/>
    </row>
    <row r="21001" spans="43:44" x14ac:dyDescent="0.25">
      <c r="AQ21001" s="1026"/>
      <c r="AR21001" s="1027"/>
    </row>
    <row r="21002" spans="43:44" x14ac:dyDescent="0.25">
      <c r="AQ21002" s="1026"/>
      <c r="AR21002" s="1027"/>
    </row>
    <row r="21003" spans="43:44" x14ac:dyDescent="0.25">
      <c r="AQ21003" s="1026"/>
      <c r="AR21003" s="1027"/>
    </row>
    <row r="21004" spans="43:44" x14ac:dyDescent="0.25">
      <c r="AQ21004" s="1026"/>
      <c r="AR21004" s="1027"/>
    </row>
    <row r="21005" spans="43:44" x14ac:dyDescent="0.25">
      <c r="AQ21005" s="1026"/>
      <c r="AR21005" s="1027"/>
    </row>
    <row r="21006" spans="43:44" x14ac:dyDescent="0.25">
      <c r="AQ21006" s="1026"/>
      <c r="AR21006" s="1027"/>
    </row>
    <row r="21007" spans="43:44" x14ac:dyDescent="0.25">
      <c r="AQ21007" s="1026"/>
      <c r="AR21007" s="1027"/>
    </row>
    <row r="21008" spans="43:44" x14ac:dyDescent="0.25">
      <c r="AQ21008" s="1026"/>
      <c r="AR21008" s="1027"/>
    </row>
    <row r="21009" spans="43:44" x14ac:dyDescent="0.25">
      <c r="AQ21009" s="1026"/>
      <c r="AR21009" s="1027"/>
    </row>
    <row r="21010" spans="43:44" x14ac:dyDescent="0.25">
      <c r="AQ21010" s="1026"/>
      <c r="AR21010" s="1027"/>
    </row>
    <row r="21011" spans="43:44" x14ac:dyDescent="0.25">
      <c r="AQ21011" s="1026"/>
      <c r="AR21011" s="1027"/>
    </row>
    <row r="21012" spans="43:44" x14ac:dyDescent="0.25">
      <c r="AQ21012" s="1026"/>
      <c r="AR21012" s="1027"/>
    </row>
    <row r="21013" spans="43:44" x14ac:dyDescent="0.25">
      <c r="AQ21013" s="1026"/>
      <c r="AR21013" s="1027"/>
    </row>
    <row r="21014" spans="43:44" x14ac:dyDescent="0.25">
      <c r="AQ21014" s="1026"/>
      <c r="AR21014" s="1027"/>
    </row>
    <row r="21015" spans="43:44" x14ac:dyDescent="0.25">
      <c r="AQ21015" s="1026"/>
      <c r="AR21015" s="1027"/>
    </row>
    <row r="21016" spans="43:44" x14ac:dyDescent="0.25">
      <c r="AQ21016" s="1026"/>
      <c r="AR21016" s="1027"/>
    </row>
    <row r="21017" spans="43:44" x14ac:dyDescent="0.25">
      <c r="AQ21017" s="1026"/>
      <c r="AR21017" s="1027"/>
    </row>
    <row r="21018" spans="43:44" x14ac:dyDescent="0.25">
      <c r="AQ21018" s="1026"/>
      <c r="AR21018" s="1027"/>
    </row>
    <row r="21019" spans="43:44" x14ac:dyDescent="0.25">
      <c r="AQ21019" s="1026"/>
      <c r="AR21019" s="1027"/>
    </row>
    <row r="21020" spans="43:44" x14ac:dyDescent="0.25">
      <c r="AQ21020" s="1026"/>
      <c r="AR21020" s="1027"/>
    </row>
    <row r="21021" spans="43:44" x14ac:dyDescent="0.25">
      <c r="AQ21021" s="1026"/>
      <c r="AR21021" s="1027"/>
    </row>
    <row r="21022" spans="43:44" x14ac:dyDescent="0.25">
      <c r="AQ21022" s="1026"/>
      <c r="AR21022" s="1027"/>
    </row>
    <row r="21023" spans="43:44" x14ac:dyDescent="0.25">
      <c r="AQ21023" s="1026"/>
      <c r="AR21023" s="1027"/>
    </row>
    <row r="21024" spans="43:44" x14ac:dyDescent="0.25">
      <c r="AQ21024" s="1026"/>
      <c r="AR21024" s="1027"/>
    </row>
    <row r="21025" spans="43:44" x14ac:dyDescent="0.25">
      <c r="AQ21025" s="1026"/>
      <c r="AR21025" s="1027"/>
    </row>
    <row r="21026" spans="43:44" x14ac:dyDescent="0.25">
      <c r="AQ21026" s="1026"/>
      <c r="AR21026" s="1027"/>
    </row>
    <row r="21027" spans="43:44" x14ac:dyDescent="0.25">
      <c r="AQ21027" s="1026"/>
      <c r="AR21027" s="1027"/>
    </row>
    <row r="21028" spans="43:44" x14ac:dyDescent="0.25">
      <c r="AQ21028" s="1026"/>
      <c r="AR21028" s="1027"/>
    </row>
    <row r="21029" spans="43:44" x14ac:dyDescent="0.25">
      <c r="AQ21029" s="1026"/>
      <c r="AR21029" s="1027"/>
    </row>
    <row r="21030" spans="43:44" x14ac:dyDescent="0.25">
      <c r="AQ21030" s="1026"/>
      <c r="AR21030" s="1027"/>
    </row>
    <row r="21031" spans="43:44" x14ac:dyDescent="0.25">
      <c r="AQ21031" s="1026"/>
      <c r="AR21031" s="1027"/>
    </row>
    <row r="21032" spans="43:44" x14ac:dyDescent="0.25">
      <c r="AQ21032" s="1026"/>
      <c r="AR21032" s="1027"/>
    </row>
    <row r="21033" spans="43:44" x14ac:dyDescent="0.25">
      <c r="AQ21033" s="1026"/>
      <c r="AR21033" s="1027"/>
    </row>
    <row r="21034" spans="43:44" x14ac:dyDescent="0.25">
      <c r="AQ21034" s="1026"/>
      <c r="AR21034" s="1027"/>
    </row>
    <row r="21035" spans="43:44" x14ac:dyDescent="0.25">
      <c r="AQ21035" s="1026"/>
      <c r="AR21035" s="1027"/>
    </row>
    <row r="21036" spans="43:44" x14ac:dyDescent="0.25">
      <c r="AQ21036" s="1026"/>
      <c r="AR21036" s="1027"/>
    </row>
    <row r="21037" spans="43:44" x14ac:dyDescent="0.25">
      <c r="AQ21037" s="1026"/>
      <c r="AR21037" s="1027"/>
    </row>
    <row r="21038" spans="43:44" x14ac:dyDescent="0.25">
      <c r="AQ21038" s="1026"/>
      <c r="AR21038" s="1027"/>
    </row>
    <row r="21039" spans="43:44" x14ac:dyDescent="0.25">
      <c r="AQ21039" s="1026"/>
      <c r="AR21039" s="1027"/>
    </row>
    <row r="21040" spans="43:44" x14ac:dyDescent="0.25">
      <c r="AQ21040" s="1026"/>
      <c r="AR21040" s="1027"/>
    </row>
    <row r="21041" spans="43:44" x14ac:dyDescent="0.25">
      <c r="AQ21041" s="1026"/>
      <c r="AR21041" s="1027"/>
    </row>
    <row r="21042" spans="43:44" x14ac:dyDescent="0.25">
      <c r="AQ21042" s="1026"/>
      <c r="AR21042" s="1027"/>
    </row>
    <row r="21043" spans="43:44" x14ac:dyDescent="0.25">
      <c r="AQ21043" s="1026"/>
      <c r="AR21043" s="1027"/>
    </row>
    <row r="21044" spans="43:44" x14ac:dyDescent="0.25">
      <c r="AQ21044" s="1026"/>
      <c r="AR21044" s="1027"/>
    </row>
    <row r="21045" spans="43:44" x14ac:dyDescent="0.25">
      <c r="AQ21045" s="1026"/>
      <c r="AR21045" s="1027"/>
    </row>
    <row r="21046" spans="43:44" x14ac:dyDescent="0.25">
      <c r="AQ21046" s="1026"/>
      <c r="AR21046" s="1027"/>
    </row>
    <row r="21047" spans="43:44" x14ac:dyDescent="0.25">
      <c r="AQ21047" s="1026"/>
      <c r="AR21047" s="1027"/>
    </row>
    <row r="21048" spans="43:44" x14ac:dyDescent="0.25">
      <c r="AQ21048" s="1026"/>
      <c r="AR21048" s="1027"/>
    </row>
    <row r="21049" spans="43:44" x14ac:dyDescent="0.25">
      <c r="AQ21049" s="1026"/>
      <c r="AR21049" s="1027"/>
    </row>
    <row r="21050" spans="43:44" x14ac:dyDescent="0.25">
      <c r="AQ21050" s="1026"/>
      <c r="AR21050" s="1027"/>
    </row>
    <row r="21051" spans="43:44" x14ac:dyDescent="0.25">
      <c r="AQ21051" s="1026"/>
      <c r="AR21051" s="1027"/>
    </row>
    <row r="21052" spans="43:44" x14ac:dyDescent="0.25">
      <c r="AQ21052" s="1026"/>
      <c r="AR21052" s="1027"/>
    </row>
    <row r="21053" spans="43:44" x14ac:dyDescent="0.25">
      <c r="AQ21053" s="1026"/>
      <c r="AR21053" s="1027"/>
    </row>
    <row r="21054" spans="43:44" x14ac:dyDescent="0.25">
      <c r="AQ21054" s="1026"/>
      <c r="AR21054" s="1027"/>
    </row>
    <row r="21055" spans="43:44" x14ac:dyDescent="0.25">
      <c r="AQ21055" s="1026"/>
      <c r="AR21055" s="1027"/>
    </row>
    <row r="21056" spans="43:44" x14ac:dyDescent="0.25">
      <c r="AQ21056" s="1026"/>
      <c r="AR21056" s="1027"/>
    </row>
    <row r="21057" spans="43:44" x14ac:dyDescent="0.25">
      <c r="AQ21057" s="1026"/>
      <c r="AR21057" s="1027"/>
    </row>
    <row r="21058" spans="43:44" x14ac:dyDescent="0.25">
      <c r="AQ21058" s="1026"/>
      <c r="AR21058" s="1027"/>
    </row>
    <row r="21059" spans="43:44" x14ac:dyDescent="0.25">
      <c r="AQ21059" s="1026"/>
      <c r="AR21059" s="1027"/>
    </row>
    <row r="21060" spans="43:44" x14ac:dyDescent="0.25">
      <c r="AQ21060" s="1026"/>
      <c r="AR21060" s="1027"/>
    </row>
    <row r="21061" spans="43:44" x14ac:dyDescent="0.25">
      <c r="AQ21061" s="1026"/>
      <c r="AR21061" s="1027"/>
    </row>
    <row r="21062" spans="43:44" x14ac:dyDescent="0.25">
      <c r="AQ21062" s="1026"/>
      <c r="AR21062" s="1027"/>
    </row>
    <row r="21063" spans="43:44" x14ac:dyDescent="0.25">
      <c r="AQ21063" s="1026"/>
      <c r="AR21063" s="1027"/>
    </row>
    <row r="21064" spans="43:44" x14ac:dyDescent="0.25">
      <c r="AQ21064" s="1026"/>
      <c r="AR21064" s="1027"/>
    </row>
    <row r="21065" spans="43:44" x14ac:dyDescent="0.25">
      <c r="AQ21065" s="1026"/>
      <c r="AR21065" s="1027"/>
    </row>
    <row r="21066" spans="43:44" x14ac:dyDescent="0.25">
      <c r="AQ21066" s="1026"/>
      <c r="AR21066" s="1027"/>
    </row>
    <row r="21067" spans="43:44" x14ac:dyDescent="0.25">
      <c r="AQ21067" s="1026"/>
      <c r="AR21067" s="1027"/>
    </row>
    <row r="21068" spans="43:44" x14ac:dyDescent="0.25">
      <c r="AQ21068" s="1026"/>
      <c r="AR21068" s="1027"/>
    </row>
    <row r="21069" spans="43:44" x14ac:dyDescent="0.25">
      <c r="AQ21069" s="1026"/>
      <c r="AR21069" s="1027"/>
    </row>
    <row r="21070" spans="43:44" x14ac:dyDescent="0.25">
      <c r="AQ21070" s="1026"/>
      <c r="AR21070" s="1027"/>
    </row>
    <row r="21071" spans="43:44" x14ac:dyDescent="0.25">
      <c r="AQ21071" s="1026"/>
      <c r="AR21071" s="1027"/>
    </row>
    <row r="21072" spans="43:44" x14ac:dyDescent="0.25">
      <c r="AQ21072" s="1026"/>
      <c r="AR21072" s="1027"/>
    </row>
    <row r="21073" spans="43:44" x14ac:dyDescent="0.25">
      <c r="AQ21073" s="1026"/>
      <c r="AR21073" s="1027"/>
    </row>
    <row r="21074" spans="43:44" x14ac:dyDescent="0.25">
      <c r="AQ21074" s="1026"/>
      <c r="AR21074" s="1027"/>
    </row>
    <row r="21075" spans="43:44" x14ac:dyDescent="0.25">
      <c r="AQ21075" s="1026"/>
      <c r="AR21075" s="1027"/>
    </row>
    <row r="21076" spans="43:44" x14ac:dyDescent="0.25">
      <c r="AQ21076" s="1026"/>
      <c r="AR21076" s="1027"/>
    </row>
    <row r="21077" spans="43:44" x14ac:dyDescent="0.25">
      <c r="AQ21077" s="1026"/>
      <c r="AR21077" s="1027"/>
    </row>
    <row r="21078" spans="43:44" x14ac:dyDescent="0.25">
      <c r="AQ21078" s="1026"/>
      <c r="AR21078" s="1027"/>
    </row>
    <row r="21079" spans="43:44" x14ac:dyDescent="0.25">
      <c r="AQ21079" s="1026"/>
      <c r="AR21079" s="1027"/>
    </row>
    <row r="21080" spans="43:44" x14ac:dyDescent="0.25">
      <c r="AQ21080" s="1026"/>
      <c r="AR21080" s="1027"/>
    </row>
    <row r="21081" spans="43:44" x14ac:dyDescent="0.25">
      <c r="AQ21081" s="1026"/>
      <c r="AR21081" s="1027"/>
    </row>
    <row r="21082" spans="43:44" x14ac:dyDescent="0.25">
      <c r="AQ21082" s="1026"/>
      <c r="AR21082" s="1027"/>
    </row>
    <row r="21083" spans="43:44" x14ac:dyDescent="0.25">
      <c r="AQ21083" s="1026"/>
      <c r="AR21083" s="1027"/>
    </row>
    <row r="21084" spans="43:44" x14ac:dyDescent="0.25">
      <c r="AQ21084" s="1026"/>
      <c r="AR21084" s="1027"/>
    </row>
    <row r="21085" spans="43:44" x14ac:dyDescent="0.25">
      <c r="AQ21085" s="1026"/>
      <c r="AR21085" s="1027"/>
    </row>
    <row r="21086" spans="43:44" x14ac:dyDescent="0.25">
      <c r="AQ21086" s="1026"/>
      <c r="AR21086" s="1027"/>
    </row>
    <row r="21087" spans="43:44" x14ac:dyDescent="0.25">
      <c r="AQ21087" s="1026"/>
      <c r="AR21087" s="1027"/>
    </row>
    <row r="21088" spans="43:44" x14ac:dyDescent="0.25">
      <c r="AQ21088" s="1026"/>
      <c r="AR21088" s="1027"/>
    </row>
    <row r="21089" spans="43:44" x14ac:dyDescent="0.25">
      <c r="AQ21089" s="1026"/>
      <c r="AR21089" s="1027"/>
    </row>
    <row r="21090" spans="43:44" x14ac:dyDescent="0.25">
      <c r="AQ21090" s="1026"/>
      <c r="AR21090" s="1027"/>
    </row>
    <row r="21091" spans="43:44" x14ac:dyDescent="0.25">
      <c r="AQ21091" s="1026"/>
      <c r="AR21091" s="1027"/>
    </row>
    <row r="21092" spans="43:44" x14ac:dyDescent="0.25">
      <c r="AQ21092" s="1026"/>
      <c r="AR21092" s="1027"/>
    </row>
    <row r="21093" spans="43:44" x14ac:dyDescent="0.25">
      <c r="AQ21093" s="1026"/>
      <c r="AR21093" s="1027"/>
    </row>
    <row r="21094" spans="43:44" x14ac:dyDescent="0.25">
      <c r="AQ21094" s="1026"/>
      <c r="AR21094" s="1027"/>
    </row>
    <row r="21095" spans="43:44" x14ac:dyDescent="0.25">
      <c r="AQ21095" s="1026"/>
      <c r="AR21095" s="1027"/>
    </row>
    <row r="21096" spans="43:44" x14ac:dyDescent="0.25">
      <c r="AQ21096" s="1026"/>
      <c r="AR21096" s="1027"/>
    </row>
    <row r="21097" spans="43:44" x14ac:dyDescent="0.25">
      <c r="AQ21097" s="1026"/>
      <c r="AR21097" s="1027"/>
    </row>
    <row r="21098" spans="43:44" x14ac:dyDescent="0.25">
      <c r="AQ21098" s="1026"/>
      <c r="AR21098" s="1027"/>
    </row>
    <row r="21099" spans="43:44" x14ac:dyDescent="0.25">
      <c r="AQ21099" s="1026"/>
      <c r="AR21099" s="1027"/>
    </row>
    <row r="21100" spans="43:44" x14ac:dyDescent="0.25">
      <c r="AQ21100" s="1026"/>
      <c r="AR21100" s="1027"/>
    </row>
    <row r="21101" spans="43:44" x14ac:dyDescent="0.25">
      <c r="AQ21101" s="1026"/>
      <c r="AR21101" s="1027"/>
    </row>
    <row r="21102" spans="43:44" x14ac:dyDescent="0.25">
      <c r="AQ21102" s="1026"/>
      <c r="AR21102" s="1027"/>
    </row>
    <row r="21103" spans="43:44" x14ac:dyDescent="0.25">
      <c r="AQ21103" s="1026"/>
      <c r="AR21103" s="1027"/>
    </row>
    <row r="21104" spans="43:44" x14ac:dyDescent="0.25">
      <c r="AQ21104" s="1026"/>
      <c r="AR21104" s="1027"/>
    </row>
    <row r="21105" spans="43:44" x14ac:dyDescent="0.25">
      <c r="AQ21105" s="1026"/>
      <c r="AR21105" s="1027"/>
    </row>
    <row r="21106" spans="43:44" x14ac:dyDescent="0.25">
      <c r="AQ21106" s="1026"/>
      <c r="AR21106" s="1027"/>
    </row>
    <row r="21107" spans="43:44" x14ac:dyDescent="0.25">
      <c r="AQ21107" s="1026"/>
      <c r="AR21107" s="1027"/>
    </row>
    <row r="21108" spans="43:44" x14ac:dyDescent="0.25">
      <c r="AQ21108" s="1026"/>
      <c r="AR21108" s="1027"/>
    </row>
    <row r="21109" spans="43:44" x14ac:dyDescent="0.25">
      <c r="AQ21109" s="1026"/>
      <c r="AR21109" s="1027"/>
    </row>
    <row r="21110" spans="43:44" x14ac:dyDescent="0.25">
      <c r="AQ21110" s="1026"/>
      <c r="AR21110" s="1027"/>
    </row>
    <row r="21111" spans="43:44" x14ac:dyDescent="0.25">
      <c r="AQ21111" s="1026"/>
      <c r="AR21111" s="1027"/>
    </row>
    <row r="21112" spans="43:44" x14ac:dyDescent="0.25">
      <c r="AQ21112" s="1026"/>
      <c r="AR21112" s="1027"/>
    </row>
    <row r="21113" spans="43:44" x14ac:dyDescent="0.25">
      <c r="AQ21113" s="1026"/>
      <c r="AR21113" s="1027"/>
    </row>
    <row r="21114" spans="43:44" x14ac:dyDescent="0.25">
      <c r="AQ21114" s="1026"/>
      <c r="AR21114" s="1027"/>
    </row>
    <row r="21115" spans="43:44" x14ac:dyDescent="0.25">
      <c r="AQ21115" s="1026"/>
      <c r="AR21115" s="1027"/>
    </row>
    <row r="21116" spans="43:44" x14ac:dyDescent="0.25">
      <c r="AQ21116" s="1026"/>
      <c r="AR21116" s="1027"/>
    </row>
    <row r="21117" spans="43:44" x14ac:dyDescent="0.25">
      <c r="AQ21117" s="1026"/>
      <c r="AR21117" s="1027"/>
    </row>
    <row r="21118" spans="43:44" x14ac:dyDescent="0.25">
      <c r="AQ21118" s="1026"/>
      <c r="AR21118" s="1027"/>
    </row>
    <row r="21119" spans="43:44" x14ac:dyDescent="0.25">
      <c r="AQ21119" s="1026"/>
      <c r="AR21119" s="1027"/>
    </row>
    <row r="21120" spans="43:44" x14ac:dyDescent="0.25">
      <c r="AQ21120" s="1026"/>
      <c r="AR21120" s="1027"/>
    </row>
    <row r="21121" spans="43:44" x14ac:dyDescent="0.25">
      <c r="AQ21121" s="1026"/>
      <c r="AR21121" s="1027"/>
    </row>
    <row r="21122" spans="43:44" x14ac:dyDescent="0.25">
      <c r="AQ21122" s="1026"/>
      <c r="AR21122" s="1027"/>
    </row>
    <row r="21123" spans="43:44" x14ac:dyDescent="0.25">
      <c r="AQ21123" s="1026"/>
      <c r="AR21123" s="1027"/>
    </row>
    <row r="21124" spans="43:44" x14ac:dyDescent="0.25">
      <c r="AQ21124" s="1026"/>
      <c r="AR21124" s="1027"/>
    </row>
    <row r="21125" spans="43:44" x14ac:dyDescent="0.25">
      <c r="AQ21125" s="1026"/>
      <c r="AR21125" s="1027"/>
    </row>
    <row r="21126" spans="43:44" x14ac:dyDescent="0.25">
      <c r="AQ21126" s="1026"/>
      <c r="AR21126" s="1027"/>
    </row>
    <row r="21127" spans="43:44" x14ac:dyDescent="0.25">
      <c r="AQ21127" s="1026"/>
      <c r="AR21127" s="1027"/>
    </row>
    <row r="21128" spans="43:44" x14ac:dyDescent="0.25">
      <c r="AQ21128" s="1026"/>
      <c r="AR21128" s="1027"/>
    </row>
    <row r="21129" spans="43:44" x14ac:dyDescent="0.25">
      <c r="AQ21129" s="1026"/>
      <c r="AR21129" s="1027"/>
    </row>
    <row r="21130" spans="43:44" x14ac:dyDescent="0.25">
      <c r="AQ21130" s="1026"/>
      <c r="AR21130" s="1027"/>
    </row>
    <row r="21131" spans="43:44" x14ac:dyDescent="0.25">
      <c r="AQ21131" s="1026"/>
      <c r="AR21131" s="1027"/>
    </row>
    <row r="21132" spans="43:44" x14ac:dyDescent="0.25">
      <c r="AQ21132" s="1026"/>
      <c r="AR21132" s="1027"/>
    </row>
    <row r="21133" spans="43:44" x14ac:dyDescent="0.25">
      <c r="AQ21133" s="1026"/>
      <c r="AR21133" s="1027"/>
    </row>
    <row r="21134" spans="43:44" x14ac:dyDescent="0.25">
      <c r="AQ21134" s="1026"/>
      <c r="AR21134" s="1027"/>
    </row>
    <row r="21135" spans="43:44" x14ac:dyDescent="0.25">
      <c r="AQ21135" s="1026"/>
      <c r="AR21135" s="1027"/>
    </row>
    <row r="21136" spans="43:44" x14ac:dyDescent="0.25">
      <c r="AQ21136" s="1026"/>
      <c r="AR21136" s="1027"/>
    </row>
    <row r="21137" spans="43:44" x14ac:dyDescent="0.25">
      <c r="AQ21137" s="1026"/>
      <c r="AR21137" s="1027"/>
    </row>
    <row r="21138" spans="43:44" x14ac:dyDescent="0.25">
      <c r="AQ21138" s="1026"/>
      <c r="AR21138" s="1027"/>
    </row>
    <row r="21139" spans="43:44" x14ac:dyDescent="0.25">
      <c r="AQ21139" s="1026"/>
      <c r="AR21139" s="1027"/>
    </row>
    <row r="21140" spans="43:44" x14ac:dyDescent="0.25">
      <c r="AQ21140" s="1026"/>
      <c r="AR21140" s="1027"/>
    </row>
    <row r="21141" spans="43:44" x14ac:dyDescent="0.25">
      <c r="AQ21141" s="1026"/>
      <c r="AR21141" s="1027"/>
    </row>
    <row r="21142" spans="43:44" x14ac:dyDescent="0.25">
      <c r="AQ21142" s="1026"/>
      <c r="AR21142" s="1027"/>
    </row>
    <row r="21143" spans="43:44" x14ac:dyDescent="0.25">
      <c r="AQ21143" s="1026"/>
      <c r="AR21143" s="1027"/>
    </row>
    <row r="21144" spans="43:44" x14ac:dyDescent="0.25">
      <c r="AQ21144" s="1026"/>
      <c r="AR21144" s="1027"/>
    </row>
    <row r="21145" spans="43:44" x14ac:dyDescent="0.25">
      <c r="AQ21145" s="1026"/>
      <c r="AR21145" s="1027"/>
    </row>
    <row r="21146" spans="43:44" x14ac:dyDescent="0.25">
      <c r="AQ21146" s="1026"/>
      <c r="AR21146" s="1027"/>
    </row>
    <row r="21147" spans="43:44" x14ac:dyDescent="0.25">
      <c r="AQ21147" s="1026"/>
      <c r="AR21147" s="1027"/>
    </row>
    <row r="21148" spans="43:44" x14ac:dyDescent="0.25">
      <c r="AQ21148" s="1026"/>
      <c r="AR21148" s="1027"/>
    </row>
    <row r="21149" spans="43:44" x14ac:dyDescent="0.25">
      <c r="AQ21149" s="1026"/>
      <c r="AR21149" s="1027"/>
    </row>
    <row r="21150" spans="43:44" x14ac:dyDescent="0.25">
      <c r="AQ21150" s="1026"/>
      <c r="AR21150" s="1027"/>
    </row>
    <row r="21151" spans="43:44" x14ac:dyDescent="0.25">
      <c r="AQ21151" s="1026"/>
      <c r="AR21151" s="1027"/>
    </row>
    <row r="21152" spans="43:44" x14ac:dyDescent="0.25">
      <c r="AQ21152" s="1026"/>
      <c r="AR21152" s="1027"/>
    </row>
    <row r="21153" spans="43:44" x14ac:dyDescent="0.25">
      <c r="AQ21153" s="1026"/>
      <c r="AR21153" s="1027"/>
    </row>
    <row r="21154" spans="43:44" x14ac:dyDescent="0.25">
      <c r="AQ21154" s="1026"/>
      <c r="AR21154" s="1027"/>
    </row>
    <row r="21155" spans="43:44" x14ac:dyDescent="0.25">
      <c r="AQ21155" s="1026"/>
      <c r="AR21155" s="1027"/>
    </row>
    <row r="21156" spans="43:44" x14ac:dyDescent="0.25">
      <c r="AQ21156" s="1026"/>
      <c r="AR21156" s="1027"/>
    </row>
    <row r="21157" spans="43:44" x14ac:dyDescent="0.25">
      <c r="AQ21157" s="1026"/>
      <c r="AR21157" s="1027"/>
    </row>
    <row r="21158" spans="43:44" x14ac:dyDescent="0.25">
      <c r="AQ21158" s="1026"/>
      <c r="AR21158" s="1027"/>
    </row>
    <row r="21159" spans="43:44" x14ac:dyDescent="0.25">
      <c r="AQ21159" s="1026"/>
      <c r="AR21159" s="1027"/>
    </row>
    <row r="21160" spans="43:44" x14ac:dyDescent="0.25">
      <c r="AQ21160" s="1026"/>
      <c r="AR21160" s="1027"/>
    </row>
    <row r="21161" spans="43:44" x14ac:dyDescent="0.25">
      <c r="AQ21161" s="1026"/>
      <c r="AR21161" s="1027"/>
    </row>
    <row r="21162" spans="43:44" x14ac:dyDescent="0.25">
      <c r="AQ21162" s="1026"/>
      <c r="AR21162" s="1027"/>
    </row>
    <row r="21163" spans="43:44" x14ac:dyDescent="0.25">
      <c r="AQ21163" s="1026"/>
      <c r="AR21163" s="1027"/>
    </row>
    <row r="21164" spans="43:44" x14ac:dyDescent="0.25">
      <c r="AQ21164" s="1026"/>
      <c r="AR21164" s="1027"/>
    </row>
    <row r="21165" spans="43:44" x14ac:dyDescent="0.25">
      <c r="AQ21165" s="1026"/>
      <c r="AR21165" s="1027"/>
    </row>
    <row r="21166" spans="43:44" x14ac:dyDescent="0.25">
      <c r="AQ21166" s="1026"/>
      <c r="AR21166" s="1027"/>
    </row>
    <row r="21167" spans="43:44" x14ac:dyDescent="0.25">
      <c r="AQ21167" s="1026"/>
      <c r="AR21167" s="1027"/>
    </row>
    <row r="21168" spans="43:44" x14ac:dyDescent="0.25">
      <c r="AQ21168" s="1026"/>
      <c r="AR21168" s="1027"/>
    </row>
    <row r="21169" spans="43:44" x14ac:dyDescent="0.25">
      <c r="AQ21169" s="1026"/>
      <c r="AR21169" s="1027"/>
    </row>
    <row r="21170" spans="43:44" x14ac:dyDescent="0.25">
      <c r="AQ21170" s="1026"/>
      <c r="AR21170" s="1027"/>
    </row>
    <row r="21171" spans="43:44" x14ac:dyDescent="0.25">
      <c r="AQ21171" s="1026"/>
      <c r="AR21171" s="1027"/>
    </row>
    <row r="21172" spans="43:44" x14ac:dyDescent="0.25">
      <c r="AQ21172" s="1026"/>
      <c r="AR21172" s="1027"/>
    </row>
    <row r="21173" spans="43:44" x14ac:dyDescent="0.25">
      <c r="AQ21173" s="1026"/>
      <c r="AR21173" s="1027"/>
    </row>
    <row r="21174" spans="43:44" x14ac:dyDescent="0.25">
      <c r="AQ21174" s="1026"/>
      <c r="AR21174" s="1027"/>
    </row>
    <row r="21175" spans="43:44" x14ac:dyDescent="0.25">
      <c r="AQ21175" s="1026"/>
      <c r="AR21175" s="1027"/>
    </row>
    <row r="21176" spans="43:44" x14ac:dyDescent="0.25">
      <c r="AQ21176" s="1026"/>
      <c r="AR21176" s="1027"/>
    </row>
    <row r="21177" spans="43:44" x14ac:dyDescent="0.25">
      <c r="AQ21177" s="1026"/>
      <c r="AR21177" s="1027"/>
    </row>
    <row r="21178" spans="43:44" x14ac:dyDescent="0.25">
      <c r="AQ21178" s="1026"/>
      <c r="AR21178" s="1027"/>
    </row>
    <row r="21179" spans="43:44" x14ac:dyDescent="0.25">
      <c r="AQ21179" s="1026"/>
      <c r="AR21179" s="1027"/>
    </row>
    <row r="21180" spans="43:44" x14ac:dyDescent="0.25">
      <c r="AQ21180" s="1026"/>
      <c r="AR21180" s="1027"/>
    </row>
    <row r="21181" spans="43:44" x14ac:dyDescent="0.25">
      <c r="AQ21181" s="1026"/>
      <c r="AR21181" s="1027"/>
    </row>
    <row r="21182" spans="43:44" x14ac:dyDescent="0.25">
      <c r="AQ21182" s="1026"/>
      <c r="AR21182" s="1027"/>
    </row>
    <row r="21183" spans="43:44" x14ac:dyDescent="0.25">
      <c r="AQ21183" s="1026"/>
      <c r="AR21183" s="1027"/>
    </row>
    <row r="21184" spans="43:44" x14ac:dyDescent="0.25">
      <c r="AQ21184" s="1026"/>
      <c r="AR21184" s="1027"/>
    </row>
    <row r="21185" spans="43:44" x14ac:dyDescent="0.25">
      <c r="AQ21185" s="1026"/>
      <c r="AR21185" s="1027"/>
    </row>
    <row r="21186" spans="43:44" x14ac:dyDescent="0.25">
      <c r="AQ21186" s="1026"/>
      <c r="AR21186" s="1027"/>
    </row>
    <row r="21187" spans="43:44" x14ac:dyDescent="0.25">
      <c r="AQ21187" s="1026"/>
      <c r="AR21187" s="1027"/>
    </row>
    <row r="21188" spans="43:44" x14ac:dyDescent="0.25">
      <c r="AQ21188" s="1026"/>
      <c r="AR21188" s="1027"/>
    </row>
    <row r="21189" spans="43:44" x14ac:dyDescent="0.25">
      <c r="AQ21189" s="1026"/>
      <c r="AR21189" s="1027"/>
    </row>
    <row r="21190" spans="43:44" x14ac:dyDescent="0.25">
      <c r="AQ21190" s="1026"/>
      <c r="AR21190" s="1027"/>
    </row>
    <row r="21191" spans="43:44" x14ac:dyDescent="0.25">
      <c r="AQ21191" s="1026"/>
      <c r="AR21191" s="1027"/>
    </row>
    <row r="21192" spans="43:44" x14ac:dyDescent="0.25">
      <c r="AQ21192" s="1026"/>
      <c r="AR21192" s="1027"/>
    </row>
    <row r="21193" spans="43:44" x14ac:dyDescent="0.25">
      <c r="AQ21193" s="1026"/>
      <c r="AR21193" s="1027"/>
    </row>
    <row r="21194" spans="43:44" x14ac:dyDescent="0.25">
      <c r="AQ21194" s="1026"/>
      <c r="AR21194" s="1027"/>
    </row>
    <row r="21195" spans="43:44" x14ac:dyDescent="0.25">
      <c r="AQ21195" s="1026"/>
      <c r="AR21195" s="1027"/>
    </row>
    <row r="21196" spans="43:44" x14ac:dyDescent="0.25">
      <c r="AQ21196" s="1026"/>
      <c r="AR21196" s="1027"/>
    </row>
    <row r="21197" spans="43:44" x14ac:dyDescent="0.25">
      <c r="AQ21197" s="1026"/>
      <c r="AR21197" s="1027"/>
    </row>
    <row r="21198" spans="43:44" x14ac:dyDescent="0.25">
      <c r="AQ21198" s="1026"/>
      <c r="AR21198" s="1027"/>
    </row>
    <row r="21199" spans="43:44" x14ac:dyDescent="0.25">
      <c r="AQ21199" s="1026"/>
      <c r="AR21199" s="1027"/>
    </row>
    <row r="21200" spans="43:44" x14ac:dyDescent="0.25">
      <c r="AQ21200" s="1026"/>
      <c r="AR21200" s="1027"/>
    </row>
    <row r="21201" spans="43:44" x14ac:dyDescent="0.25">
      <c r="AQ21201" s="1026"/>
      <c r="AR21201" s="1027"/>
    </row>
    <row r="21202" spans="43:44" x14ac:dyDescent="0.25">
      <c r="AQ21202" s="1026"/>
      <c r="AR21202" s="1027"/>
    </row>
    <row r="21203" spans="43:44" x14ac:dyDescent="0.25">
      <c r="AQ21203" s="1026"/>
      <c r="AR21203" s="1027"/>
    </row>
    <row r="21204" spans="43:44" x14ac:dyDescent="0.25">
      <c r="AQ21204" s="1026"/>
      <c r="AR21204" s="1027"/>
    </row>
    <row r="21205" spans="43:44" x14ac:dyDescent="0.25">
      <c r="AQ21205" s="1026"/>
      <c r="AR21205" s="1027"/>
    </row>
    <row r="21206" spans="43:44" x14ac:dyDescent="0.25">
      <c r="AQ21206" s="1026"/>
      <c r="AR21206" s="1027"/>
    </row>
    <row r="21207" spans="43:44" x14ac:dyDescent="0.25">
      <c r="AQ21207" s="1026"/>
      <c r="AR21207" s="1027"/>
    </row>
    <row r="21208" spans="43:44" x14ac:dyDescent="0.25">
      <c r="AQ21208" s="1026"/>
      <c r="AR21208" s="1027"/>
    </row>
    <row r="21209" spans="43:44" x14ac:dyDescent="0.25">
      <c r="AQ21209" s="1026"/>
      <c r="AR21209" s="1027"/>
    </row>
    <row r="21210" spans="43:44" x14ac:dyDescent="0.25">
      <c r="AQ21210" s="1026"/>
      <c r="AR21210" s="1027"/>
    </row>
    <row r="21211" spans="43:44" x14ac:dyDescent="0.25">
      <c r="AQ21211" s="1026"/>
      <c r="AR21211" s="1027"/>
    </row>
    <row r="21212" spans="43:44" x14ac:dyDescent="0.25">
      <c r="AQ21212" s="1026"/>
      <c r="AR21212" s="1027"/>
    </row>
    <row r="21213" spans="43:44" x14ac:dyDescent="0.25">
      <c r="AQ21213" s="1026"/>
      <c r="AR21213" s="1027"/>
    </row>
    <row r="21214" spans="43:44" x14ac:dyDescent="0.25">
      <c r="AQ21214" s="1026"/>
      <c r="AR21214" s="1027"/>
    </row>
    <row r="21215" spans="43:44" x14ac:dyDescent="0.25">
      <c r="AQ21215" s="1026"/>
      <c r="AR21215" s="1027"/>
    </row>
    <row r="21216" spans="43:44" x14ac:dyDescent="0.25">
      <c r="AQ21216" s="1026"/>
      <c r="AR21216" s="1027"/>
    </row>
    <row r="21217" spans="43:44" x14ac:dyDescent="0.25">
      <c r="AQ21217" s="1026"/>
      <c r="AR21217" s="1027"/>
    </row>
    <row r="21218" spans="43:44" x14ac:dyDescent="0.25">
      <c r="AQ21218" s="1026"/>
      <c r="AR21218" s="1027"/>
    </row>
    <row r="21219" spans="43:44" x14ac:dyDescent="0.25">
      <c r="AQ21219" s="1026"/>
      <c r="AR21219" s="1027"/>
    </row>
    <row r="21220" spans="43:44" x14ac:dyDescent="0.25">
      <c r="AQ21220" s="1026"/>
      <c r="AR21220" s="1027"/>
    </row>
    <row r="21221" spans="43:44" x14ac:dyDescent="0.25">
      <c r="AQ21221" s="1026"/>
      <c r="AR21221" s="1027"/>
    </row>
    <row r="21222" spans="43:44" x14ac:dyDescent="0.25">
      <c r="AQ21222" s="1026"/>
      <c r="AR21222" s="1027"/>
    </row>
    <row r="21223" spans="43:44" x14ac:dyDescent="0.25">
      <c r="AQ21223" s="1026"/>
      <c r="AR21223" s="1027"/>
    </row>
    <row r="21224" spans="43:44" x14ac:dyDescent="0.25">
      <c r="AQ21224" s="1026"/>
      <c r="AR21224" s="1027"/>
    </row>
    <row r="21225" spans="43:44" x14ac:dyDescent="0.25">
      <c r="AQ21225" s="1026"/>
      <c r="AR21225" s="1027"/>
    </row>
    <row r="21226" spans="43:44" x14ac:dyDescent="0.25">
      <c r="AQ21226" s="1026"/>
      <c r="AR21226" s="1027"/>
    </row>
    <row r="21227" spans="43:44" x14ac:dyDescent="0.25">
      <c r="AQ21227" s="1026"/>
      <c r="AR21227" s="1027"/>
    </row>
    <row r="21228" spans="43:44" x14ac:dyDescent="0.25">
      <c r="AQ21228" s="1026"/>
      <c r="AR21228" s="1027"/>
    </row>
    <row r="21229" spans="43:44" x14ac:dyDescent="0.25">
      <c r="AQ21229" s="1026"/>
      <c r="AR21229" s="1027"/>
    </row>
    <row r="21230" spans="43:44" x14ac:dyDescent="0.25">
      <c r="AQ21230" s="1026"/>
      <c r="AR21230" s="1027"/>
    </row>
    <row r="21231" spans="43:44" x14ac:dyDescent="0.25">
      <c r="AQ21231" s="1026"/>
      <c r="AR21231" s="1027"/>
    </row>
    <row r="21232" spans="43:44" x14ac:dyDescent="0.25">
      <c r="AQ21232" s="1026"/>
      <c r="AR21232" s="1027"/>
    </row>
    <row r="21233" spans="43:44" x14ac:dyDescent="0.25">
      <c r="AQ21233" s="1026"/>
      <c r="AR21233" s="1027"/>
    </row>
    <row r="21234" spans="43:44" x14ac:dyDescent="0.25">
      <c r="AQ21234" s="1026"/>
      <c r="AR21234" s="1027"/>
    </row>
    <row r="21235" spans="43:44" x14ac:dyDescent="0.25">
      <c r="AQ21235" s="1026"/>
      <c r="AR21235" s="1027"/>
    </row>
    <row r="21236" spans="43:44" x14ac:dyDescent="0.25">
      <c r="AQ21236" s="1026"/>
      <c r="AR21236" s="1027"/>
    </row>
    <row r="21237" spans="43:44" x14ac:dyDescent="0.25">
      <c r="AQ21237" s="1026"/>
      <c r="AR21237" s="1027"/>
    </row>
    <row r="21238" spans="43:44" x14ac:dyDescent="0.25">
      <c r="AQ21238" s="1026"/>
      <c r="AR21238" s="1027"/>
    </row>
    <row r="21239" spans="43:44" x14ac:dyDescent="0.25">
      <c r="AQ21239" s="1026"/>
      <c r="AR21239" s="1027"/>
    </row>
    <row r="21240" spans="43:44" x14ac:dyDescent="0.25">
      <c r="AQ21240" s="1026"/>
      <c r="AR21240" s="1027"/>
    </row>
    <row r="21241" spans="43:44" x14ac:dyDescent="0.25">
      <c r="AQ21241" s="1026"/>
      <c r="AR21241" s="1027"/>
    </row>
    <row r="21242" spans="43:44" x14ac:dyDescent="0.25">
      <c r="AQ21242" s="1026"/>
      <c r="AR21242" s="1027"/>
    </row>
    <row r="21243" spans="43:44" x14ac:dyDescent="0.25">
      <c r="AQ21243" s="1026"/>
      <c r="AR21243" s="1027"/>
    </row>
    <row r="21244" spans="43:44" x14ac:dyDescent="0.25">
      <c r="AQ21244" s="1026"/>
      <c r="AR21244" s="1027"/>
    </row>
    <row r="21245" spans="43:44" x14ac:dyDescent="0.25">
      <c r="AQ21245" s="1026"/>
      <c r="AR21245" s="1027"/>
    </row>
    <row r="21246" spans="43:44" x14ac:dyDescent="0.25">
      <c r="AQ21246" s="1026"/>
      <c r="AR21246" s="1027"/>
    </row>
    <row r="21247" spans="43:44" x14ac:dyDescent="0.25">
      <c r="AQ21247" s="1026"/>
      <c r="AR21247" s="1027"/>
    </row>
    <row r="21248" spans="43:44" x14ac:dyDescent="0.25">
      <c r="AQ21248" s="1026"/>
      <c r="AR21248" s="1027"/>
    </row>
    <row r="21249" spans="43:44" x14ac:dyDescent="0.25">
      <c r="AQ21249" s="1026"/>
      <c r="AR21249" s="1027"/>
    </row>
    <row r="21250" spans="43:44" x14ac:dyDescent="0.25">
      <c r="AQ21250" s="1026"/>
      <c r="AR21250" s="1027"/>
    </row>
    <row r="21251" spans="43:44" x14ac:dyDescent="0.25">
      <c r="AQ21251" s="1026"/>
      <c r="AR21251" s="1027"/>
    </row>
    <row r="21252" spans="43:44" x14ac:dyDescent="0.25">
      <c r="AQ21252" s="1026"/>
      <c r="AR21252" s="1027"/>
    </row>
    <row r="21253" spans="43:44" x14ac:dyDescent="0.25">
      <c r="AQ21253" s="1026"/>
      <c r="AR21253" s="1027"/>
    </row>
    <row r="21254" spans="43:44" x14ac:dyDescent="0.25">
      <c r="AQ21254" s="1026"/>
      <c r="AR21254" s="1027"/>
    </row>
    <row r="21255" spans="43:44" x14ac:dyDescent="0.25">
      <c r="AQ21255" s="1026"/>
      <c r="AR21255" s="1027"/>
    </row>
    <row r="21256" spans="43:44" x14ac:dyDescent="0.25">
      <c r="AQ21256" s="1026"/>
      <c r="AR21256" s="1027"/>
    </row>
    <row r="21257" spans="43:44" x14ac:dyDescent="0.25">
      <c r="AQ21257" s="1026"/>
      <c r="AR21257" s="1027"/>
    </row>
    <row r="21258" spans="43:44" x14ac:dyDescent="0.25">
      <c r="AQ21258" s="1026"/>
      <c r="AR21258" s="1027"/>
    </row>
    <row r="21259" spans="43:44" x14ac:dyDescent="0.25">
      <c r="AQ21259" s="1026"/>
      <c r="AR21259" s="1027"/>
    </row>
    <row r="21260" spans="43:44" x14ac:dyDescent="0.25">
      <c r="AQ21260" s="1026"/>
      <c r="AR21260" s="1027"/>
    </row>
    <row r="21261" spans="43:44" x14ac:dyDescent="0.25">
      <c r="AQ21261" s="1026"/>
      <c r="AR21261" s="1027"/>
    </row>
    <row r="21262" spans="43:44" x14ac:dyDescent="0.25">
      <c r="AQ21262" s="1026"/>
      <c r="AR21262" s="1027"/>
    </row>
    <row r="21263" spans="43:44" x14ac:dyDescent="0.25">
      <c r="AQ21263" s="1026"/>
      <c r="AR21263" s="1027"/>
    </row>
    <row r="21264" spans="43:44" x14ac:dyDescent="0.25">
      <c r="AQ21264" s="1026"/>
      <c r="AR21264" s="1027"/>
    </row>
    <row r="21265" spans="43:44" x14ac:dyDescent="0.25">
      <c r="AQ21265" s="1026"/>
      <c r="AR21265" s="1027"/>
    </row>
    <row r="21266" spans="43:44" x14ac:dyDescent="0.25">
      <c r="AQ21266" s="1026"/>
      <c r="AR21266" s="1027"/>
    </row>
    <row r="21267" spans="43:44" x14ac:dyDescent="0.25">
      <c r="AQ21267" s="1026"/>
      <c r="AR21267" s="1027"/>
    </row>
    <row r="21268" spans="43:44" x14ac:dyDescent="0.25">
      <c r="AQ21268" s="1026"/>
      <c r="AR21268" s="1027"/>
    </row>
    <row r="21269" spans="43:44" x14ac:dyDescent="0.25">
      <c r="AQ21269" s="1026"/>
      <c r="AR21269" s="1027"/>
    </row>
    <row r="21270" spans="43:44" x14ac:dyDescent="0.25">
      <c r="AQ21270" s="1026"/>
      <c r="AR21270" s="1027"/>
    </row>
    <row r="21271" spans="43:44" x14ac:dyDescent="0.25">
      <c r="AQ21271" s="1026"/>
      <c r="AR21271" s="1027"/>
    </row>
    <row r="21272" spans="43:44" x14ac:dyDescent="0.25">
      <c r="AQ21272" s="1026"/>
      <c r="AR21272" s="1027"/>
    </row>
    <row r="21273" spans="43:44" x14ac:dyDescent="0.25">
      <c r="AQ21273" s="1026"/>
      <c r="AR21273" s="1027"/>
    </row>
    <row r="21274" spans="43:44" x14ac:dyDescent="0.25">
      <c r="AQ21274" s="1026"/>
      <c r="AR21274" s="1027"/>
    </row>
    <row r="21275" spans="43:44" x14ac:dyDescent="0.25">
      <c r="AQ21275" s="1026"/>
      <c r="AR21275" s="1027"/>
    </row>
    <row r="21276" spans="43:44" x14ac:dyDescent="0.25">
      <c r="AQ21276" s="1026"/>
      <c r="AR21276" s="1027"/>
    </row>
    <row r="21277" spans="43:44" x14ac:dyDescent="0.25">
      <c r="AQ21277" s="1026"/>
      <c r="AR21277" s="1027"/>
    </row>
    <row r="21278" spans="43:44" x14ac:dyDescent="0.25">
      <c r="AQ21278" s="1026"/>
      <c r="AR21278" s="1027"/>
    </row>
    <row r="21279" spans="43:44" x14ac:dyDescent="0.25">
      <c r="AQ21279" s="1026"/>
      <c r="AR21279" s="1027"/>
    </row>
    <row r="21280" spans="43:44" x14ac:dyDescent="0.25">
      <c r="AQ21280" s="1026"/>
      <c r="AR21280" s="1027"/>
    </row>
    <row r="21281" spans="43:44" x14ac:dyDescent="0.25">
      <c r="AQ21281" s="1026"/>
      <c r="AR21281" s="1027"/>
    </row>
    <row r="21282" spans="43:44" x14ac:dyDescent="0.25">
      <c r="AQ21282" s="1026"/>
      <c r="AR21282" s="1027"/>
    </row>
    <row r="21283" spans="43:44" x14ac:dyDescent="0.25">
      <c r="AQ21283" s="1026"/>
      <c r="AR21283" s="1027"/>
    </row>
    <row r="21284" spans="43:44" x14ac:dyDescent="0.25">
      <c r="AQ21284" s="1026"/>
      <c r="AR21284" s="1027"/>
    </row>
    <row r="21285" spans="43:44" x14ac:dyDescent="0.25">
      <c r="AQ21285" s="1026"/>
      <c r="AR21285" s="1027"/>
    </row>
    <row r="21286" spans="43:44" x14ac:dyDescent="0.25">
      <c r="AQ21286" s="1026"/>
      <c r="AR21286" s="1027"/>
    </row>
    <row r="21287" spans="43:44" x14ac:dyDescent="0.25">
      <c r="AQ21287" s="1026"/>
      <c r="AR21287" s="1027"/>
    </row>
    <row r="21288" spans="43:44" x14ac:dyDescent="0.25">
      <c r="AQ21288" s="1026"/>
      <c r="AR21288" s="1027"/>
    </row>
    <row r="21289" spans="43:44" x14ac:dyDescent="0.25">
      <c r="AQ21289" s="1026"/>
      <c r="AR21289" s="1027"/>
    </row>
    <row r="21290" spans="43:44" x14ac:dyDescent="0.25">
      <c r="AQ21290" s="1026"/>
      <c r="AR21290" s="1027"/>
    </row>
    <row r="21291" spans="43:44" x14ac:dyDescent="0.25">
      <c r="AQ21291" s="1026"/>
      <c r="AR21291" s="1027"/>
    </row>
    <row r="21292" spans="43:44" x14ac:dyDescent="0.25">
      <c r="AQ21292" s="1026"/>
      <c r="AR21292" s="1027"/>
    </row>
    <row r="21293" spans="43:44" x14ac:dyDescent="0.25">
      <c r="AQ21293" s="1026"/>
      <c r="AR21293" s="1027"/>
    </row>
    <row r="21294" spans="43:44" x14ac:dyDescent="0.25">
      <c r="AQ21294" s="1026"/>
      <c r="AR21294" s="1027"/>
    </row>
    <row r="21295" spans="43:44" x14ac:dyDescent="0.25">
      <c r="AQ21295" s="1026"/>
      <c r="AR21295" s="1027"/>
    </row>
    <row r="21296" spans="43:44" x14ac:dyDescent="0.25">
      <c r="AQ21296" s="1026"/>
      <c r="AR21296" s="1027"/>
    </row>
    <row r="21297" spans="43:44" x14ac:dyDescent="0.25">
      <c r="AQ21297" s="1026"/>
      <c r="AR21297" s="1027"/>
    </row>
    <row r="21298" spans="43:44" x14ac:dyDescent="0.25">
      <c r="AQ21298" s="1026"/>
      <c r="AR21298" s="1027"/>
    </row>
    <row r="21299" spans="43:44" x14ac:dyDescent="0.25">
      <c r="AQ21299" s="1026"/>
      <c r="AR21299" s="1027"/>
    </row>
    <row r="21300" spans="43:44" x14ac:dyDescent="0.25">
      <c r="AQ21300" s="1026"/>
      <c r="AR21300" s="1027"/>
    </row>
    <row r="21301" spans="43:44" x14ac:dyDescent="0.25">
      <c r="AQ21301" s="1026"/>
      <c r="AR21301" s="1027"/>
    </row>
    <row r="21302" spans="43:44" x14ac:dyDescent="0.25">
      <c r="AQ21302" s="1026"/>
      <c r="AR21302" s="1027"/>
    </row>
    <row r="21303" spans="43:44" x14ac:dyDescent="0.25">
      <c r="AQ21303" s="1026"/>
      <c r="AR21303" s="1027"/>
    </row>
    <row r="21304" spans="43:44" x14ac:dyDescent="0.25">
      <c r="AQ21304" s="1026"/>
      <c r="AR21304" s="1027"/>
    </row>
    <row r="21305" spans="43:44" x14ac:dyDescent="0.25">
      <c r="AQ21305" s="1026"/>
      <c r="AR21305" s="1027"/>
    </row>
    <row r="21306" spans="43:44" x14ac:dyDescent="0.25">
      <c r="AQ21306" s="1026"/>
      <c r="AR21306" s="1027"/>
    </row>
    <row r="21307" spans="43:44" x14ac:dyDescent="0.25">
      <c r="AQ21307" s="1026"/>
      <c r="AR21307" s="1027"/>
    </row>
    <row r="21308" spans="43:44" x14ac:dyDescent="0.25">
      <c r="AQ21308" s="1026"/>
      <c r="AR21308" s="1027"/>
    </row>
    <row r="21309" spans="43:44" x14ac:dyDescent="0.25">
      <c r="AQ21309" s="1026"/>
      <c r="AR21309" s="1027"/>
    </row>
    <row r="21310" spans="43:44" x14ac:dyDescent="0.25">
      <c r="AQ21310" s="1026"/>
      <c r="AR21310" s="1027"/>
    </row>
    <row r="21311" spans="43:44" x14ac:dyDescent="0.25">
      <c r="AQ21311" s="1026"/>
      <c r="AR21311" s="1027"/>
    </row>
    <row r="21312" spans="43:44" x14ac:dyDescent="0.25">
      <c r="AQ21312" s="1026"/>
      <c r="AR21312" s="1027"/>
    </row>
    <row r="21313" spans="43:44" x14ac:dyDescent="0.25">
      <c r="AQ21313" s="1026"/>
      <c r="AR21313" s="1027"/>
    </row>
    <row r="21314" spans="43:44" x14ac:dyDescent="0.25">
      <c r="AQ21314" s="1026"/>
      <c r="AR21314" s="1027"/>
    </row>
    <row r="21315" spans="43:44" x14ac:dyDescent="0.25">
      <c r="AQ21315" s="1026"/>
      <c r="AR21315" s="1027"/>
    </row>
    <row r="21316" spans="43:44" x14ac:dyDescent="0.25">
      <c r="AQ21316" s="1026"/>
      <c r="AR21316" s="1027"/>
    </row>
    <row r="21317" spans="43:44" x14ac:dyDescent="0.25">
      <c r="AQ21317" s="1026"/>
      <c r="AR21317" s="1027"/>
    </row>
    <row r="21318" spans="43:44" x14ac:dyDescent="0.25">
      <c r="AQ21318" s="1026"/>
      <c r="AR21318" s="1027"/>
    </row>
    <row r="21319" spans="43:44" x14ac:dyDescent="0.25">
      <c r="AQ21319" s="1026"/>
      <c r="AR21319" s="1027"/>
    </row>
    <row r="21320" spans="43:44" x14ac:dyDescent="0.25">
      <c r="AQ21320" s="1026"/>
      <c r="AR21320" s="1027"/>
    </row>
    <row r="21321" spans="43:44" x14ac:dyDescent="0.25">
      <c r="AQ21321" s="1026"/>
      <c r="AR21321" s="1027"/>
    </row>
    <row r="21322" spans="43:44" x14ac:dyDescent="0.25">
      <c r="AQ21322" s="1026"/>
      <c r="AR21322" s="1027"/>
    </row>
    <row r="21323" spans="43:44" x14ac:dyDescent="0.25">
      <c r="AQ21323" s="1026"/>
      <c r="AR21323" s="1027"/>
    </row>
    <row r="21324" spans="43:44" x14ac:dyDescent="0.25">
      <c r="AQ21324" s="1026"/>
      <c r="AR21324" s="1027"/>
    </row>
    <row r="21325" spans="43:44" x14ac:dyDescent="0.25">
      <c r="AQ21325" s="1026"/>
      <c r="AR21325" s="1027"/>
    </row>
    <row r="21326" spans="43:44" x14ac:dyDescent="0.25">
      <c r="AQ21326" s="1026"/>
      <c r="AR21326" s="1027"/>
    </row>
    <row r="21327" spans="43:44" x14ac:dyDescent="0.25">
      <c r="AQ21327" s="1026"/>
      <c r="AR21327" s="1027"/>
    </row>
    <row r="21328" spans="43:44" x14ac:dyDescent="0.25">
      <c r="AQ21328" s="1026"/>
      <c r="AR21328" s="1027"/>
    </row>
    <row r="21329" spans="43:44" x14ac:dyDescent="0.25">
      <c r="AQ21329" s="1026"/>
      <c r="AR21329" s="1027"/>
    </row>
    <row r="21330" spans="43:44" x14ac:dyDescent="0.25">
      <c r="AQ21330" s="1026"/>
      <c r="AR21330" s="1027"/>
    </row>
    <row r="21331" spans="43:44" x14ac:dyDescent="0.25">
      <c r="AQ21331" s="1026"/>
      <c r="AR21331" s="1027"/>
    </row>
    <row r="21332" spans="43:44" x14ac:dyDescent="0.25">
      <c r="AQ21332" s="1026"/>
      <c r="AR21332" s="1027"/>
    </row>
    <row r="21333" spans="43:44" x14ac:dyDescent="0.25">
      <c r="AQ21333" s="1026"/>
      <c r="AR21333" s="1027"/>
    </row>
    <row r="21334" spans="43:44" x14ac:dyDescent="0.25">
      <c r="AQ21334" s="1026"/>
      <c r="AR21334" s="1027"/>
    </row>
    <row r="21335" spans="43:44" x14ac:dyDescent="0.25">
      <c r="AQ21335" s="1026"/>
      <c r="AR21335" s="1027"/>
    </row>
    <row r="21336" spans="43:44" x14ac:dyDescent="0.25">
      <c r="AQ21336" s="1026"/>
      <c r="AR21336" s="1027"/>
    </row>
    <row r="21337" spans="43:44" x14ac:dyDescent="0.25">
      <c r="AQ21337" s="1026"/>
      <c r="AR21337" s="1027"/>
    </row>
    <row r="21338" spans="43:44" x14ac:dyDescent="0.25">
      <c r="AQ21338" s="1026"/>
      <c r="AR21338" s="1027"/>
    </row>
    <row r="21339" spans="43:44" x14ac:dyDescent="0.25">
      <c r="AQ21339" s="1026"/>
      <c r="AR21339" s="1027"/>
    </row>
    <row r="21340" spans="43:44" x14ac:dyDescent="0.25">
      <c r="AQ21340" s="1026"/>
      <c r="AR21340" s="1027"/>
    </row>
    <row r="21341" spans="43:44" x14ac:dyDescent="0.25">
      <c r="AQ21341" s="1026"/>
      <c r="AR21341" s="1027"/>
    </row>
    <row r="21342" spans="43:44" x14ac:dyDescent="0.25">
      <c r="AQ21342" s="1026"/>
      <c r="AR21342" s="1027"/>
    </row>
    <row r="21343" spans="43:44" x14ac:dyDescent="0.25">
      <c r="AQ21343" s="1026"/>
      <c r="AR21343" s="1027"/>
    </row>
    <row r="21344" spans="43:44" x14ac:dyDescent="0.25">
      <c r="AQ21344" s="1026"/>
      <c r="AR21344" s="1027"/>
    </row>
    <row r="21345" spans="43:44" x14ac:dyDescent="0.25">
      <c r="AQ21345" s="1026"/>
      <c r="AR21345" s="1027"/>
    </row>
    <row r="21346" spans="43:44" x14ac:dyDescent="0.25">
      <c r="AQ21346" s="1026"/>
      <c r="AR21346" s="1027"/>
    </row>
    <row r="21347" spans="43:44" x14ac:dyDescent="0.25">
      <c r="AQ21347" s="1026"/>
      <c r="AR21347" s="1027"/>
    </row>
    <row r="21348" spans="43:44" x14ac:dyDescent="0.25">
      <c r="AQ21348" s="1026"/>
      <c r="AR21348" s="1027"/>
    </row>
    <row r="21349" spans="43:44" x14ac:dyDescent="0.25">
      <c r="AQ21349" s="1026"/>
      <c r="AR21349" s="1027"/>
    </row>
    <row r="21350" spans="43:44" x14ac:dyDescent="0.25">
      <c r="AQ21350" s="1026"/>
      <c r="AR21350" s="1027"/>
    </row>
    <row r="21351" spans="43:44" x14ac:dyDescent="0.25">
      <c r="AQ21351" s="1026"/>
      <c r="AR21351" s="1027"/>
    </row>
    <row r="21352" spans="43:44" x14ac:dyDescent="0.25">
      <c r="AQ21352" s="1026"/>
      <c r="AR21352" s="1027"/>
    </row>
    <row r="21353" spans="43:44" x14ac:dyDescent="0.25">
      <c r="AQ21353" s="1026"/>
      <c r="AR21353" s="1027"/>
    </row>
    <row r="21354" spans="43:44" x14ac:dyDescent="0.25">
      <c r="AQ21354" s="1026"/>
      <c r="AR21354" s="1027"/>
    </row>
    <row r="21355" spans="43:44" x14ac:dyDescent="0.25">
      <c r="AQ21355" s="1026"/>
      <c r="AR21355" s="1027"/>
    </row>
    <row r="21356" spans="43:44" x14ac:dyDescent="0.25">
      <c r="AQ21356" s="1026"/>
      <c r="AR21356" s="1027"/>
    </row>
    <row r="21357" spans="43:44" x14ac:dyDescent="0.25">
      <c r="AQ21357" s="1026"/>
      <c r="AR21357" s="1027"/>
    </row>
    <row r="21358" spans="43:44" x14ac:dyDescent="0.25">
      <c r="AQ21358" s="1026"/>
      <c r="AR21358" s="1027"/>
    </row>
    <row r="21359" spans="43:44" x14ac:dyDescent="0.25">
      <c r="AQ21359" s="1026"/>
      <c r="AR21359" s="1027"/>
    </row>
    <row r="21360" spans="43:44" x14ac:dyDescent="0.25">
      <c r="AQ21360" s="1026"/>
      <c r="AR21360" s="1027"/>
    </row>
    <row r="21361" spans="43:44" x14ac:dyDescent="0.25">
      <c r="AQ21361" s="1026"/>
      <c r="AR21361" s="1027"/>
    </row>
    <row r="21362" spans="43:44" x14ac:dyDescent="0.25">
      <c r="AQ21362" s="1026"/>
      <c r="AR21362" s="1027"/>
    </row>
    <row r="21363" spans="43:44" x14ac:dyDescent="0.25">
      <c r="AQ21363" s="1026"/>
      <c r="AR21363" s="1027"/>
    </row>
    <row r="21364" spans="43:44" x14ac:dyDescent="0.25">
      <c r="AQ21364" s="1026"/>
      <c r="AR21364" s="1027"/>
    </row>
    <row r="21365" spans="43:44" x14ac:dyDescent="0.25">
      <c r="AQ21365" s="1026"/>
      <c r="AR21365" s="1027"/>
    </row>
    <row r="21366" spans="43:44" x14ac:dyDescent="0.25">
      <c r="AQ21366" s="1026"/>
      <c r="AR21366" s="1027"/>
    </row>
    <row r="21367" spans="43:44" x14ac:dyDescent="0.25">
      <c r="AQ21367" s="1026"/>
      <c r="AR21367" s="1027"/>
    </row>
    <row r="21368" spans="43:44" x14ac:dyDescent="0.25">
      <c r="AQ21368" s="1026"/>
      <c r="AR21368" s="1027"/>
    </row>
    <row r="21369" spans="43:44" x14ac:dyDescent="0.25">
      <c r="AQ21369" s="1026"/>
      <c r="AR21369" s="1027"/>
    </row>
    <row r="21370" spans="43:44" x14ac:dyDescent="0.25">
      <c r="AQ21370" s="1026"/>
      <c r="AR21370" s="1027"/>
    </row>
    <row r="21371" spans="43:44" x14ac:dyDescent="0.25">
      <c r="AQ21371" s="1026"/>
      <c r="AR21371" s="1027"/>
    </row>
    <row r="21372" spans="43:44" x14ac:dyDescent="0.25">
      <c r="AQ21372" s="1026"/>
      <c r="AR21372" s="1027"/>
    </row>
    <row r="21373" spans="43:44" x14ac:dyDescent="0.25">
      <c r="AQ21373" s="1026"/>
      <c r="AR21373" s="1027"/>
    </row>
    <row r="21374" spans="43:44" x14ac:dyDescent="0.25">
      <c r="AQ21374" s="1026"/>
      <c r="AR21374" s="1027"/>
    </row>
    <row r="21375" spans="43:44" x14ac:dyDescent="0.25">
      <c r="AQ21375" s="1026"/>
      <c r="AR21375" s="1027"/>
    </row>
    <row r="21376" spans="43:44" x14ac:dyDescent="0.25">
      <c r="AQ21376" s="1026"/>
      <c r="AR21376" s="1027"/>
    </row>
    <row r="21377" spans="43:44" x14ac:dyDescent="0.25">
      <c r="AQ21377" s="1026"/>
      <c r="AR21377" s="1027"/>
    </row>
    <row r="21378" spans="43:44" x14ac:dyDescent="0.25">
      <c r="AQ21378" s="1026"/>
      <c r="AR21378" s="1027"/>
    </row>
    <row r="21379" spans="43:44" x14ac:dyDescent="0.25">
      <c r="AQ21379" s="1026"/>
      <c r="AR21379" s="1027"/>
    </row>
    <row r="21380" spans="43:44" x14ac:dyDescent="0.25">
      <c r="AQ21380" s="1026"/>
      <c r="AR21380" s="1027"/>
    </row>
    <row r="21381" spans="43:44" x14ac:dyDescent="0.25">
      <c r="AQ21381" s="1026"/>
      <c r="AR21381" s="1027"/>
    </row>
    <row r="21382" spans="43:44" x14ac:dyDescent="0.25">
      <c r="AQ21382" s="1026"/>
      <c r="AR21382" s="1027"/>
    </row>
    <row r="21383" spans="43:44" x14ac:dyDescent="0.25">
      <c r="AQ21383" s="1026"/>
      <c r="AR21383" s="1027"/>
    </row>
    <row r="21384" spans="43:44" x14ac:dyDescent="0.25">
      <c r="AQ21384" s="1026"/>
      <c r="AR21384" s="1027"/>
    </row>
    <row r="21385" spans="43:44" x14ac:dyDescent="0.25">
      <c r="AQ21385" s="1026"/>
      <c r="AR21385" s="1027"/>
    </row>
    <row r="21386" spans="43:44" x14ac:dyDescent="0.25">
      <c r="AQ21386" s="1026"/>
      <c r="AR21386" s="1027"/>
    </row>
    <row r="21387" spans="43:44" x14ac:dyDescent="0.25">
      <c r="AQ21387" s="1026"/>
      <c r="AR21387" s="1027"/>
    </row>
    <row r="21388" spans="43:44" x14ac:dyDescent="0.25">
      <c r="AQ21388" s="1026"/>
      <c r="AR21388" s="1027"/>
    </row>
    <row r="21389" spans="43:44" x14ac:dyDescent="0.25">
      <c r="AQ21389" s="1026"/>
      <c r="AR21389" s="1027"/>
    </row>
    <row r="21390" spans="43:44" x14ac:dyDescent="0.25">
      <c r="AQ21390" s="1026"/>
      <c r="AR21390" s="1027"/>
    </row>
    <row r="21391" spans="43:44" x14ac:dyDescent="0.25">
      <c r="AQ21391" s="1026"/>
      <c r="AR21391" s="1027"/>
    </row>
    <row r="21392" spans="43:44" x14ac:dyDescent="0.25">
      <c r="AQ21392" s="1026"/>
      <c r="AR21392" s="1027"/>
    </row>
    <row r="21393" spans="43:44" x14ac:dyDescent="0.25">
      <c r="AQ21393" s="1026"/>
      <c r="AR21393" s="1027"/>
    </row>
    <row r="21394" spans="43:44" x14ac:dyDescent="0.25">
      <c r="AQ21394" s="1026"/>
      <c r="AR21394" s="1027"/>
    </row>
    <row r="21395" spans="43:44" x14ac:dyDescent="0.25">
      <c r="AQ21395" s="1026"/>
      <c r="AR21395" s="1027"/>
    </row>
    <row r="21396" spans="43:44" x14ac:dyDescent="0.25">
      <c r="AQ21396" s="1026"/>
      <c r="AR21396" s="1027"/>
    </row>
    <row r="21397" spans="43:44" x14ac:dyDescent="0.25">
      <c r="AQ21397" s="1026"/>
      <c r="AR21397" s="1027"/>
    </row>
    <row r="21398" spans="43:44" x14ac:dyDescent="0.25">
      <c r="AQ21398" s="1026"/>
      <c r="AR21398" s="1027"/>
    </row>
    <row r="21399" spans="43:44" x14ac:dyDescent="0.25">
      <c r="AQ21399" s="1026"/>
      <c r="AR21399" s="1027"/>
    </row>
    <row r="21400" spans="43:44" x14ac:dyDescent="0.25">
      <c r="AQ21400" s="1026"/>
      <c r="AR21400" s="1027"/>
    </row>
    <row r="21401" spans="43:44" x14ac:dyDescent="0.25">
      <c r="AQ21401" s="1026"/>
      <c r="AR21401" s="1027"/>
    </row>
    <row r="21402" spans="43:44" x14ac:dyDescent="0.25">
      <c r="AQ21402" s="1026"/>
      <c r="AR21402" s="1027"/>
    </row>
    <row r="21403" spans="43:44" x14ac:dyDescent="0.25">
      <c r="AQ21403" s="1026"/>
      <c r="AR21403" s="1027"/>
    </row>
    <row r="21404" spans="43:44" x14ac:dyDescent="0.25">
      <c r="AQ21404" s="1026"/>
      <c r="AR21404" s="1027"/>
    </row>
    <row r="21405" spans="43:44" x14ac:dyDescent="0.25">
      <c r="AQ21405" s="1026"/>
      <c r="AR21405" s="1027"/>
    </row>
    <row r="21406" spans="43:44" x14ac:dyDescent="0.25">
      <c r="AQ21406" s="1026"/>
      <c r="AR21406" s="1027"/>
    </row>
    <row r="21407" spans="43:44" x14ac:dyDescent="0.25">
      <c r="AQ21407" s="1026"/>
      <c r="AR21407" s="1027"/>
    </row>
    <row r="21408" spans="43:44" x14ac:dyDescent="0.25">
      <c r="AQ21408" s="1026"/>
      <c r="AR21408" s="1027"/>
    </row>
    <row r="21409" spans="43:44" x14ac:dyDescent="0.25">
      <c r="AQ21409" s="1026"/>
      <c r="AR21409" s="1027"/>
    </row>
    <row r="21410" spans="43:44" x14ac:dyDescent="0.25">
      <c r="AQ21410" s="1026"/>
      <c r="AR21410" s="1027"/>
    </row>
    <row r="21411" spans="43:44" x14ac:dyDescent="0.25">
      <c r="AQ21411" s="1026"/>
      <c r="AR21411" s="1027"/>
    </row>
    <row r="21412" spans="43:44" x14ac:dyDescent="0.25">
      <c r="AQ21412" s="1026"/>
      <c r="AR21412" s="1027"/>
    </row>
    <row r="21413" spans="43:44" x14ac:dyDescent="0.25">
      <c r="AQ21413" s="1026"/>
      <c r="AR21413" s="1027"/>
    </row>
    <row r="21414" spans="43:44" x14ac:dyDescent="0.25">
      <c r="AQ21414" s="1026"/>
      <c r="AR21414" s="1027"/>
    </row>
    <row r="21415" spans="43:44" x14ac:dyDescent="0.25">
      <c r="AQ21415" s="1026"/>
      <c r="AR21415" s="1027"/>
    </row>
    <row r="21416" spans="43:44" x14ac:dyDescent="0.25">
      <c r="AQ21416" s="1026"/>
      <c r="AR21416" s="1027"/>
    </row>
    <row r="21417" spans="43:44" x14ac:dyDescent="0.25">
      <c r="AQ21417" s="1026"/>
      <c r="AR21417" s="1027"/>
    </row>
    <row r="21418" spans="43:44" x14ac:dyDescent="0.25">
      <c r="AQ21418" s="1026"/>
      <c r="AR21418" s="1027"/>
    </row>
    <row r="21419" spans="43:44" x14ac:dyDescent="0.25">
      <c r="AQ21419" s="1026"/>
      <c r="AR21419" s="1027"/>
    </row>
    <row r="21420" spans="43:44" x14ac:dyDescent="0.25">
      <c r="AQ21420" s="1026"/>
      <c r="AR21420" s="1027"/>
    </row>
    <row r="21421" spans="43:44" x14ac:dyDescent="0.25">
      <c r="AQ21421" s="1026"/>
      <c r="AR21421" s="1027"/>
    </row>
    <row r="21422" spans="43:44" x14ac:dyDescent="0.25">
      <c r="AQ21422" s="1026"/>
      <c r="AR21422" s="1027"/>
    </row>
    <row r="21423" spans="43:44" x14ac:dyDescent="0.25">
      <c r="AQ21423" s="1026"/>
      <c r="AR21423" s="1027"/>
    </row>
    <row r="21424" spans="43:44" x14ac:dyDescent="0.25">
      <c r="AQ21424" s="1026"/>
      <c r="AR21424" s="1027"/>
    </row>
    <row r="21425" spans="43:44" x14ac:dyDescent="0.25">
      <c r="AQ21425" s="1026"/>
      <c r="AR21425" s="1027"/>
    </row>
    <row r="21426" spans="43:44" x14ac:dyDescent="0.25">
      <c r="AQ21426" s="1026"/>
      <c r="AR21426" s="1027"/>
    </row>
    <row r="21427" spans="43:44" x14ac:dyDescent="0.25">
      <c r="AQ21427" s="1026"/>
      <c r="AR21427" s="1027"/>
    </row>
    <row r="21428" spans="43:44" x14ac:dyDescent="0.25">
      <c r="AQ21428" s="1026"/>
      <c r="AR21428" s="1027"/>
    </row>
    <row r="21429" spans="43:44" x14ac:dyDescent="0.25">
      <c r="AQ21429" s="1026"/>
      <c r="AR21429" s="1027"/>
    </row>
    <row r="21430" spans="43:44" x14ac:dyDescent="0.25">
      <c r="AQ21430" s="1026"/>
      <c r="AR21430" s="1027"/>
    </row>
    <row r="21431" spans="43:44" x14ac:dyDescent="0.25">
      <c r="AQ21431" s="1026"/>
      <c r="AR21431" s="1027"/>
    </row>
    <row r="21432" spans="43:44" x14ac:dyDescent="0.25">
      <c r="AQ21432" s="1026"/>
      <c r="AR21432" s="1027"/>
    </row>
    <row r="21433" spans="43:44" x14ac:dyDescent="0.25">
      <c r="AQ21433" s="1026"/>
      <c r="AR21433" s="1027"/>
    </row>
    <row r="21434" spans="43:44" x14ac:dyDescent="0.25">
      <c r="AQ21434" s="1026"/>
      <c r="AR21434" s="1027"/>
    </row>
    <row r="21435" spans="43:44" x14ac:dyDescent="0.25">
      <c r="AQ21435" s="1026"/>
      <c r="AR21435" s="1027"/>
    </row>
    <row r="21436" spans="43:44" x14ac:dyDescent="0.25">
      <c r="AQ21436" s="1026"/>
      <c r="AR21436" s="1027"/>
    </row>
    <row r="21437" spans="43:44" x14ac:dyDescent="0.25">
      <c r="AQ21437" s="1026"/>
      <c r="AR21437" s="1027"/>
    </row>
    <row r="21438" spans="43:44" x14ac:dyDescent="0.25">
      <c r="AQ21438" s="1026"/>
      <c r="AR21438" s="1027"/>
    </row>
    <row r="21439" spans="43:44" x14ac:dyDescent="0.25">
      <c r="AQ21439" s="1026"/>
      <c r="AR21439" s="1027"/>
    </row>
    <row r="21440" spans="43:44" x14ac:dyDescent="0.25">
      <c r="AQ21440" s="1026"/>
      <c r="AR21440" s="1027"/>
    </row>
    <row r="21441" spans="43:44" x14ac:dyDescent="0.25">
      <c r="AQ21441" s="1026"/>
      <c r="AR21441" s="1027"/>
    </row>
    <row r="21442" spans="43:44" x14ac:dyDescent="0.25">
      <c r="AQ21442" s="1026"/>
      <c r="AR21442" s="1027"/>
    </row>
    <row r="21443" spans="43:44" x14ac:dyDescent="0.25">
      <c r="AQ21443" s="1026"/>
      <c r="AR21443" s="1027"/>
    </row>
    <row r="21444" spans="43:44" x14ac:dyDescent="0.25">
      <c r="AQ21444" s="1026"/>
      <c r="AR21444" s="1027"/>
    </row>
    <row r="21445" spans="43:44" x14ac:dyDescent="0.25">
      <c r="AQ21445" s="1026"/>
      <c r="AR21445" s="1027"/>
    </row>
    <row r="21446" spans="43:44" x14ac:dyDescent="0.25">
      <c r="AQ21446" s="1026"/>
      <c r="AR21446" s="1027"/>
    </row>
    <row r="21447" spans="43:44" x14ac:dyDescent="0.25">
      <c r="AQ21447" s="1026"/>
      <c r="AR21447" s="1027"/>
    </row>
    <row r="21448" spans="43:44" x14ac:dyDescent="0.25">
      <c r="AQ21448" s="1026"/>
      <c r="AR21448" s="1027"/>
    </row>
    <row r="21449" spans="43:44" x14ac:dyDescent="0.25">
      <c r="AQ21449" s="1026"/>
      <c r="AR21449" s="1027"/>
    </row>
    <row r="21450" spans="43:44" x14ac:dyDescent="0.25">
      <c r="AQ21450" s="1026"/>
      <c r="AR21450" s="1027"/>
    </row>
    <row r="21451" spans="43:44" x14ac:dyDescent="0.25">
      <c r="AQ21451" s="1026"/>
      <c r="AR21451" s="1027"/>
    </row>
    <row r="21452" spans="43:44" x14ac:dyDescent="0.25">
      <c r="AQ21452" s="1026"/>
      <c r="AR21452" s="1027"/>
    </row>
    <row r="21453" spans="43:44" x14ac:dyDescent="0.25">
      <c r="AQ21453" s="1026"/>
      <c r="AR21453" s="1027"/>
    </row>
    <row r="21454" spans="43:44" x14ac:dyDescent="0.25">
      <c r="AQ21454" s="1026"/>
      <c r="AR21454" s="1027"/>
    </row>
    <row r="21455" spans="43:44" x14ac:dyDescent="0.25">
      <c r="AQ21455" s="1026"/>
      <c r="AR21455" s="1027"/>
    </row>
    <row r="21456" spans="43:44" x14ac:dyDescent="0.25">
      <c r="AQ21456" s="1026"/>
      <c r="AR21456" s="1027"/>
    </row>
    <row r="21457" spans="43:44" x14ac:dyDescent="0.25">
      <c r="AQ21457" s="1026"/>
      <c r="AR21457" s="1027"/>
    </row>
    <row r="21458" spans="43:44" x14ac:dyDescent="0.25">
      <c r="AQ21458" s="1026"/>
      <c r="AR21458" s="1027"/>
    </row>
    <row r="21459" spans="43:44" x14ac:dyDescent="0.25">
      <c r="AQ21459" s="1026"/>
      <c r="AR21459" s="1027"/>
    </row>
    <row r="21460" spans="43:44" x14ac:dyDescent="0.25">
      <c r="AQ21460" s="1026"/>
      <c r="AR21460" s="1027"/>
    </row>
    <row r="21461" spans="43:44" x14ac:dyDescent="0.25">
      <c r="AQ21461" s="1026"/>
      <c r="AR21461" s="1027"/>
    </row>
    <row r="21462" spans="43:44" x14ac:dyDescent="0.25">
      <c r="AQ21462" s="1026"/>
      <c r="AR21462" s="1027"/>
    </row>
    <row r="21463" spans="43:44" x14ac:dyDescent="0.25">
      <c r="AQ21463" s="1026"/>
      <c r="AR21463" s="1027"/>
    </row>
    <row r="21464" spans="43:44" x14ac:dyDescent="0.25">
      <c r="AQ21464" s="1026"/>
      <c r="AR21464" s="1027"/>
    </row>
    <row r="21465" spans="43:44" x14ac:dyDescent="0.25">
      <c r="AQ21465" s="1026"/>
      <c r="AR21465" s="1027"/>
    </row>
    <row r="21466" spans="43:44" x14ac:dyDescent="0.25">
      <c r="AQ21466" s="1026"/>
      <c r="AR21466" s="1027"/>
    </row>
    <row r="21467" spans="43:44" x14ac:dyDescent="0.25">
      <c r="AQ21467" s="1026"/>
      <c r="AR21467" s="1027"/>
    </row>
    <row r="21468" spans="43:44" x14ac:dyDescent="0.25">
      <c r="AQ21468" s="1026"/>
      <c r="AR21468" s="1027"/>
    </row>
    <row r="21469" spans="43:44" x14ac:dyDescent="0.25">
      <c r="AQ21469" s="1026"/>
      <c r="AR21469" s="1027"/>
    </row>
    <row r="21470" spans="43:44" x14ac:dyDescent="0.25">
      <c r="AQ21470" s="1026"/>
      <c r="AR21470" s="1027"/>
    </row>
    <row r="21471" spans="43:44" x14ac:dyDescent="0.25">
      <c r="AQ21471" s="1026"/>
      <c r="AR21471" s="1027"/>
    </row>
    <row r="21472" spans="43:44" x14ac:dyDescent="0.25">
      <c r="AQ21472" s="1026"/>
      <c r="AR21472" s="1027"/>
    </row>
    <row r="21473" spans="43:44" x14ac:dyDescent="0.25">
      <c r="AQ21473" s="1026"/>
      <c r="AR21473" s="1027"/>
    </row>
    <row r="21474" spans="43:44" x14ac:dyDescent="0.25">
      <c r="AQ21474" s="1026"/>
      <c r="AR21474" s="1027"/>
    </row>
    <row r="21475" spans="43:44" x14ac:dyDescent="0.25">
      <c r="AQ21475" s="1026"/>
      <c r="AR21475" s="1027"/>
    </row>
    <row r="21476" spans="43:44" x14ac:dyDescent="0.25">
      <c r="AQ21476" s="1026"/>
      <c r="AR21476" s="1027"/>
    </row>
    <row r="21477" spans="43:44" x14ac:dyDescent="0.25">
      <c r="AQ21477" s="1026"/>
      <c r="AR21477" s="1027"/>
    </row>
    <row r="21478" spans="43:44" x14ac:dyDescent="0.25">
      <c r="AQ21478" s="1026"/>
      <c r="AR21478" s="1027"/>
    </row>
    <row r="21479" spans="43:44" x14ac:dyDescent="0.25">
      <c r="AQ21479" s="1026"/>
      <c r="AR21479" s="1027"/>
    </row>
    <row r="21480" spans="43:44" x14ac:dyDescent="0.25">
      <c r="AQ21480" s="1026"/>
      <c r="AR21480" s="1027"/>
    </row>
    <row r="21481" spans="43:44" x14ac:dyDescent="0.25">
      <c r="AQ21481" s="1026"/>
      <c r="AR21481" s="1027"/>
    </row>
    <row r="21482" spans="43:44" x14ac:dyDescent="0.25">
      <c r="AQ21482" s="1026"/>
      <c r="AR21482" s="1027"/>
    </row>
    <row r="21483" spans="43:44" x14ac:dyDescent="0.25">
      <c r="AQ21483" s="1026"/>
      <c r="AR21483" s="1027"/>
    </row>
    <row r="21484" spans="43:44" x14ac:dyDescent="0.25">
      <c r="AQ21484" s="1026"/>
      <c r="AR21484" s="1027"/>
    </row>
    <row r="21485" spans="43:44" x14ac:dyDescent="0.25">
      <c r="AQ21485" s="1026"/>
      <c r="AR21485" s="1027"/>
    </row>
    <row r="21486" spans="43:44" x14ac:dyDescent="0.25">
      <c r="AQ21486" s="1026"/>
      <c r="AR21486" s="1027"/>
    </row>
    <row r="21487" spans="43:44" x14ac:dyDescent="0.25">
      <c r="AQ21487" s="1026"/>
      <c r="AR21487" s="1027"/>
    </row>
    <row r="21488" spans="43:44" x14ac:dyDescent="0.25">
      <c r="AQ21488" s="1026"/>
      <c r="AR21488" s="1027"/>
    </row>
    <row r="21489" spans="43:44" x14ac:dyDescent="0.25">
      <c r="AQ21489" s="1026"/>
      <c r="AR21489" s="1027"/>
    </row>
    <row r="21490" spans="43:44" x14ac:dyDescent="0.25">
      <c r="AQ21490" s="1026"/>
      <c r="AR21490" s="1027"/>
    </row>
    <row r="21491" spans="43:44" x14ac:dyDescent="0.25">
      <c r="AQ21491" s="1026"/>
      <c r="AR21491" s="1027"/>
    </row>
    <row r="21492" spans="43:44" x14ac:dyDescent="0.25">
      <c r="AQ21492" s="1026"/>
      <c r="AR21492" s="1027"/>
    </row>
    <row r="21493" spans="43:44" x14ac:dyDescent="0.25">
      <c r="AQ21493" s="1026"/>
      <c r="AR21493" s="1027"/>
    </row>
    <row r="21494" spans="43:44" x14ac:dyDescent="0.25">
      <c r="AQ21494" s="1026"/>
      <c r="AR21494" s="1027"/>
    </row>
    <row r="21495" spans="43:44" x14ac:dyDescent="0.25">
      <c r="AQ21495" s="1026"/>
      <c r="AR21495" s="1027"/>
    </row>
    <row r="21496" spans="43:44" x14ac:dyDescent="0.25">
      <c r="AQ21496" s="1026"/>
      <c r="AR21496" s="1027"/>
    </row>
    <row r="21497" spans="43:44" x14ac:dyDescent="0.25">
      <c r="AQ21497" s="1026"/>
      <c r="AR21497" s="1027"/>
    </row>
    <row r="21498" spans="43:44" x14ac:dyDescent="0.25">
      <c r="AQ21498" s="1026"/>
      <c r="AR21498" s="1027"/>
    </row>
    <row r="21499" spans="43:44" x14ac:dyDescent="0.25">
      <c r="AQ21499" s="1026"/>
      <c r="AR21499" s="1027"/>
    </row>
    <row r="21500" spans="43:44" x14ac:dyDescent="0.25">
      <c r="AQ21500" s="1026"/>
      <c r="AR21500" s="1027"/>
    </row>
    <row r="21501" spans="43:44" x14ac:dyDescent="0.25">
      <c r="AQ21501" s="1026"/>
      <c r="AR21501" s="1027"/>
    </row>
    <row r="21502" spans="43:44" x14ac:dyDescent="0.25">
      <c r="AQ21502" s="1026"/>
      <c r="AR21502" s="1027"/>
    </row>
    <row r="21503" spans="43:44" x14ac:dyDescent="0.25">
      <c r="AQ21503" s="1026"/>
      <c r="AR21503" s="1027"/>
    </row>
    <row r="21504" spans="43:44" x14ac:dyDescent="0.25">
      <c r="AQ21504" s="1026"/>
      <c r="AR21504" s="1027"/>
    </row>
    <row r="21505" spans="43:44" x14ac:dyDescent="0.25">
      <c r="AQ21505" s="1026"/>
      <c r="AR21505" s="1027"/>
    </row>
    <row r="21506" spans="43:44" x14ac:dyDescent="0.25">
      <c r="AQ21506" s="1026"/>
      <c r="AR21506" s="1027"/>
    </row>
    <row r="21507" spans="43:44" x14ac:dyDescent="0.25">
      <c r="AQ21507" s="1026"/>
      <c r="AR21507" s="1027"/>
    </row>
    <row r="21508" spans="43:44" x14ac:dyDescent="0.25">
      <c r="AQ21508" s="1026"/>
      <c r="AR21508" s="1027"/>
    </row>
    <row r="21509" spans="43:44" x14ac:dyDescent="0.25">
      <c r="AQ21509" s="1026"/>
      <c r="AR21509" s="1027"/>
    </row>
    <row r="21510" spans="43:44" x14ac:dyDescent="0.25">
      <c r="AQ21510" s="1026"/>
      <c r="AR21510" s="1027"/>
    </row>
    <row r="21511" spans="43:44" x14ac:dyDescent="0.25">
      <c r="AQ21511" s="1026"/>
      <c r="AR21511" s="1027"/>
    </row>
    <row r="21512" spans="43:44" x14ac:dyDescent="0.25">
      <c r="AQ21512" s="1026"/>
      <c r="AR21512" s="1027"/>
    </row>
    <row r="21513" spans="43:44" x14ac:dyDescent="0.25">
      <c r="AQ21513" s="1026"/>
      <c r="AR21513" s="1027"/>
    </row>
    <row r="21514" spans="43:44" x14ac:dyDescent="0.25">
      <c r="AQ21514" s="1026"/>
      <c r="AR21514" s="1027"/>
    </row>
    <row r="21515" spans="43:44" x14ac:dyDescent="0.25">
      <c r="AQ21515" s="1026"/>
      <c r="AR21515" s="1027"/>
    </row>
    <row r="21516" spans="43:44" x14ac:dyDescent="0.25">
      <c r="AQ21516" s="1026"/>
      <c r="AR21516" s="1027"/>
    </row>
    <row r="21517" spans="43:44" x14ac:dyDescent="0.25">
      <c r="AQ21517" s="1026"/>
      <c r="AR21517" s="1027"/>
    </row>
    <row r="21518" spans="43:44" x14ac:dyDescent="0.25">
      <c r="AQ21518" s="1026"/>
      <c r="AR21518" s="1027"/>
    </row>
    <row r="21519" spans="43:44" x14ac:dyDescent="0.25">
      <c r="AQ21519" s="1026"/>
      <c r="AR21519" s="1027"/>
    </row>
    <row r="21520" spans="43:44" x14ac:dyDescent="0.25">
      <c r="AQ21520" s="1026"/>
      <c r="AR21520" s="1027"/>
    </row>
    <row r="21521" spans="43:44" x14ac:dyDescent="0.25">
      <c r="AQ21521" s="1026"/>
      <c r="AR21521" s="1027"/>
    </row>
    <row r="21522" spans="43:44" x14ac:dyDescent="0.25">
      <c r="AQ21522" s="1026"/>
      <c r="AR21522" s="1027"/>
    </row>
    <row r="21523" spans="43:44" x14ac:dyDescent="0.25">
      <c r="AQ21523" s="1026"/>
      <c r="AR21523" s="1027"/>
    </row>
    <row r="21524" spans="43:44" x14ac:dyDescent="0.25">
      <c r="AQ21524" s="1026"/>
      <c r="AR21524" s="1027"/>
    </row>
    <row r="21525" spans="43:44" x14ac:dyDescent="0.25">
      <c r="AQ21525" s="1026"/>
      <c r="AR21525" s="1027"/>
    </row>
    <row r="21526" spans="43:44" x14ac:dyDescent="0.25">
      <c r="AQ21526" s="1026"/>
      <c r="AR21526" s="1027"/>
    </row>
    <row r="21527" spans="43:44" x14ac:dyDescent="0.25">
      <c r="AQ21527" s="1026"/>
      <c r="AR21527" s="1027"/>
    </row>
    <row r="21528" spans="43:44" x14ac:dyDescent="0.25">
      <c r="AQ21528" s="1026"/>
      <c r="AR21528" s="1027"/>
    </row>
    <row r="21529" spans="43:44" x14ac:dyDescent="0.25">
      <c r="AQ21529" s="1026"/>
      <c r="AR21529" s="1027"/>
    </row>
    <row r="21530" spans="43:44" x14ac:dyDescent="0.25">
      <c r="AQ21530" s="1026"/>
      <c r="AR21530" s="1027"/>
    </row>
    <row r="21531" spans="43:44" x14ac:dyDescent="0.25">
      <c r="AQ21531" s="1026"/>
      <c r="AR21531" s="1027"/>
    </row>
    <row r="21532" spans="43:44" x14ac:dyDescent="0.25">
      <c r="AQ21532" s="1026"/>
      <c r="AR21532" s="1027"/>
    </row>
    <row r="21533" spans="43:44" x14ac:dyDescent="0.25">
      <c r="AQ21533" s="1026"/>
      <c r="AR21533" s="1027"/>
    </row>
    <row r="21534" spans="43:44" x14ac:dyDescent="0.25">
      <c r="AQ21534" s="1026"/>
      <c r="AR21534" s="1027"/>
    </row>
    <row r="21535" spans="43:44" x14ac:dyDescent="0.25">
      <c r="AQ21535" s="1026"/>
      <c r="AR21535" s="1027"/>
    </row>
    <row r="21536" spans="43:44" x14ac:dyDescent="0.25">
      <c r="AQ21536" s="1026"/>
      <c r="AR21536" s="1027"/>
    </row>
    <row r="21537" spans="43:44" x14ac:dyDescent="0.25">
      <c r="AQ21537" s="1026"/>
      <c r="AR21537" s="1027"/>
    </row>
    <row r="21538" spans="43:44" x14ac:dyDescent="0.25">
      <c r="AQ21538" s="1026"/>
      <c r="AR21538" s="1027"/>
    </row>
    <row r="21539" spans="43:44" x14ac:dyDescent="0.25">
      <c r="AQ21539" s="1026"/>
      <c r="AR21539" s="1027"/>
    </row>
    <row r="21540" spans="43:44" x14ac:dyDescent="0.25">
      <c r="AQ21540" s="1026"/>
      <c r="AR21540" s="1027"/>
    </row>
    <row r="21541" spans="43:44" x14ac:dyDescent="0.25">
      <c r="AQ21541" s="1026"/>
      <c r="AR21541" s="1027"/>
    </row>
    <row r="21542" spans="43:44" x14ac:dyDescent="0.25">
      <c r="AQ21542" s="1026"/>
      <c r="AR21542" s="1027"/>
    </row>
    <row r="21543" spans="43:44" x14ac:dyDescent="0.25">
      <c r="AQ21543" s="1026"/>
      <c r="AR21543" s="1027"/>
    </row>
    <row r="21544" spans="43:44" x14ac:dyDescent="0.25">
      <c r="AQ21544" s="1026"/>
      <c r="AR21544" s="1027"/>
    </row>
    <row r="21545" spans="43:44" x14ac:dyDescent="0.25">
      <c r="AQ21545" s="1026"/>
      <c r="AR21545" s="1027"/>
    </row>
    <row r="21546" spans="43:44" x14ac:dyDescent="0.25">
      <c r="AQ21546" s="1026"/>
      <c r="AR21546" s="1027"/>
    </row>
    <row r="21547" spans="43:44" x14ac:dyDescent="0.25">
      <c r="AQ21547" s="1026"/>
      <c r="AR21547" s="1027"/>
    </row>
    <row r="21548" spans="43:44" x14ac:dyDescent="0.25">
      <c r="AQ21548" s="1026"/>
      <c r="AR21548" s="1027"/>
    </row>
    <row r="21549" spans="43:44" x14ac:dyDescent="0.25">
      <c r="AQ21549" s="1026"/>
      <c r="AR21549" s="1027"/>
    </row>
    <row r="21550" spans="43:44" x14ac:dyDescent="0.25">
      <c r="AQ21550" s="1026"/>
      <c r="AR21550" s="1027"/>
    </row>
    <row r="21551" spans="43:44" x14ac:dyDescent="0.25">
      <c r="AQ21551" s="1026"/>
      <c r="AR21551" s="1027"/>
    </row>
    <row r="21552" spans="43:44" x14ac:dyDescent="0.25">
      <c r="AQ21552" s="1026"/>
      <c r="AR21552" s="1027"/>
    </row>
    <row r="21553" spans="43:44" x14ac:dyDescent="0.25">
      <c r="AQ21553" s="1026"/>
      <c r="AR21553" s="1027"/>
    </row>
    <row r="21554" spans="43:44" x14ac:dyDescent="0.25">
      <c r="AQ21554" s="1026"/>
      <c r="AR21554" s="1027"/>
    </row>
    <row r="21555" spans="43:44" x14ac:dyDescent="0.25">
      <c r="AQ21555" s="1026"/>
      <c r="AR21555" s="1027"/>
    </row>
    <row r="21556" spans="43:44" x14ac:dyDescent="0.25">
      <c r="AQ21556" s="1026"/>
      <c r="AR21556" s="1027"/>
    </row>
    <row r="21557" spans="43:44" x14ac:dyDescent="0.25">
      <c r="AQ21557" s="1026"/>
      <c r="AR21557" s="1027"/>
    </row>
    <row r="21558" spans="43:44" x14ac:dyDescent="0.25">
      <c r="AQ21558" s="1026"/>
      <c r="AR21558" s="1027"/>
    </row>
    <row r="21559" spans="43:44" x14ac:dyDescent="0.25">
      <c r="AQ21559" s="1026"/>
      <c r="AR21559" s="1027"/>
    </row>
    <row r="21560" spans="43:44" x14ac:dyDescent="0.25">
      <c r="AQ21560" s="1026"/>
      <c r="AR21560" s="1027"/>
    </row>
    <row r="21561" spans="43:44" x14ac:dyDescent="0.25">
      <c r="AQ21561" s="1026"/>
      <c r="AR21561" s="1027"/>
    </row>
    <row r="21562" spans="43:44" x14ac:dyDescent="0.25">
      <c r="AQ21562" s="1026"/>
      <c r="AR21562" s="1027"/>
    </row>
    <row r="21563" spans="43:44" x14ac:dyDescent="0.25">
      <c r="AQ21563" s="1026"/>
      <c r="AR21563" s="1027"/>
    </row>
    <row r="21564" spans="43:44" x14ac:dyDescent="0.25">
      <c r="AQ21564" s="1026"/>
      <c r="AR21564" s="1027"/>
    </row>
    <row r="21565" spans="43:44" x14ac:dyDescent="0.25">
      <c r="AQ21565" s="1026"/>
      <c r="AR21565" s="1027"/>
    </row>
    <row r="21566" spans="43:44" x14ac:dyDescent="0.25">
      <c r="AQ21566" s="1026"/>
      <c r="AR21566" s="1027"/>
    </row>
    <row r="21567" spans="43:44" x14ac:dyDescent="0.25">
      <c r="AQ21567" s="1026"/>
      <c r="AR21567" s="1027"/>
    </row>
    <row r="21568" spans="43:44" x14ac:dyDescent="0.25">
      <c r="AQ21568" s="1026"/>
      <c r="AR21568" s="1027"/>
    </row>
    <row r="21569" spans="43:44" x14ac:dyDescent="0.25">
      <c r="AQ21569" s="1026"/>
      <c r="AR21569" s="1027"/>
    </row>
    <row r="21570" spans="43:44" x14ac:dyDescent="0.25">
      <c r="AQ21570" s="1026"/>
      <c r="AR21570" s="1027"/>
    </row>
    <row r="21571" spans="43:44" x14ac:dyDescent="0.25">
      <c r="AQ21571" s="1026"/>
      <c r="AR21571" s="1027"/>
    </row>
    <row r="21572" spans="43:44" x14ac:dyDescent="0.25">
      <c r="AQ21572" s="1026"/>
      <c r="AR21572" s="1027"/>
    </row>
    <row r="21573" spans="43:44" x14ac:dyDescent="0.25">
      <c r="AQ21573" s="1026"/>
      <c r="AR21573" s="1027"/>
    </row>
    <row r="21574" spans="43:44" x14ac:dyDescent="0.25">
      <c r="AQ21574" s="1026"/>
      <c r="AR21574" s="1027"/>
    </row>
    <row r="21575" spans="43:44" x14ac:dyDescent="0.25">
      <c r="AQ21575" s="1026"/>
      <c r="AR21575" s="1027"/>
    </row>
    <row r="21576" spans="43:44" x14ac:dyDescent="0.25">
      <c r="AQ21576" s="1026"/>
      <c r="AR21576" s="1027"/>
    </row>
    <row r="21577" spans="43:44" x14ac:dyDescent="0.25">
      <c r="AQ21577" s="1026"/>
      <c r="AR21577" s="1027"/>
    </row>
    <row r="21578" spans="43:44" x14ac:dyDescent="0.25">
      <c r="AQ21578" s="1026"/>
      <c r="AR21578" s="1027"/>
    </row>
    <row r="21579" spans="43:44" x14ac:dyDescent="0.25">
      <c r="AQ21579" s="1026"/>
      <c r="AR21579" s="1027"/>
    </row>
    <row r="21580" spans="43:44" x14ac:dyDescent="0.25">
      <c r="AQ21580" s="1026"/>
      <c r="AR21580" s="1027"/>
    </row>
    <row r="21581" spans="43:44" x14ac:dyDescent="0.25">
      <c r="AQ21581" s="1026"/>
      <c r="AR21581" s="1027"/>
    </row>
    <row r="21582" spans="43:44" x14ac:dyDescent="0.25">
      <c r="AQ21582" s="1026"/>
      <c r="AR21582" s="1027"/>
    </row>
    <row r="21583" spans="43:44" x14ac:dyDescent="0.25">
      <c r="AQ21583" s="1026"/>
      <c r="AR21583" s="1027"/>
    </row>
    <row r="21584" spans="43:44" x14ac:dyDescent="0.25">
      <c r="AQ21584" s="1026"/>
      <c r="AR21584" s="1027"/>
    </row>
    <row r="21585" spans="43:44" x14ac:dyDescent="0.25">
      <c r="AQ21585" s="1026"/>
      <c r="AR21585" s="1027"/>
    </row>
    <row r="21586" spans="43:44" x14ac:dyDescent="0.25">
      <c r="AQ21586" s="1026"/>
      <c r="AR21586" s="1027"/>
    </row>
    <row r="21587" spans="43:44" x14ac:dyDescent="0.25">
      <c r="AQ21587" s="1026"/>
      <c r="AR21587" s="1027"/>
    </row>
    <row r="21588" spans="43:44" x14ac:dyDescent="0.25">
      <c r="AQ21588" s="1026"/>
      <c r="AR21588" s="1027"/>
    </row>
    <row r="21589" spans="43:44" x14ac:dyDescent="0.25">
      <c r="AQ21589" s="1026"/>
      <c r="AR21589" s="1027"/>
    </row>
    <row r="21590" spans="43:44" x14ac:dyDescent="0.25">
      <c r="AQ21590" s="1026"/>
      <c r="AR21590" s="1027"/>
    </row>
    <row r="21591" spans="43:44" x14ac:dyDescent="0.25">
      <c r="AQ21591" s="1026"/>
      <c r="AR21591" s="1027"/>
    </row>
    <row r="21592" spans="43:44" x14ac:dyDescent="0.25">
      <c r="AQ21592" s="1026"/>
      <c r="AR21592" s="1027"/>
    </row>
    <row r="21593" spans="43:44" x14ac:dyDescent="0.25">
      <c r="AQ21593" s="1026"/>
      <c r="AR21593" s="1027"/>
    </row>
    <row r="21594" spans="43:44" x14ac:dyDescent="0.25">
      <c r="AQ21594" s="1026"/>
      <c r="AR21594" s="1027"/>
    </row>
    <row r="21595" spans="43:44" x14ac:dyDescent="0.25">
      <c r="AQ21595" s="1026"/>
      <c r="AR21595" s="1027"/>
    </row>
    <row r="21596" spans="43:44" x14ac:dyDescent="0.25">
      <c r="AQ21596" s="1026"/>
      <c r="AR21596" s="1027"/>
    </row>
    <row r="21597" spans="43:44" x14ac:dyDescent="0.25">
      <c r="AQ21597" s="1026"/>
      <c r="AR21597" s="1027"/>
    </row>
    <row r="21598" spans="43:44" x14ac:dyDescent="0.25">
      <c r="AQ21598" s="1026"/>
      <c r="AR21598" s="1027"/>
    </row>
    <row r="21599" spans="43:44" x14ac:dyDescent="0.25">
      <c r="AQ21599" s="1026"/>
      <c r="AR21599" s="1027"/>
    </row>
    <row r="21600" spans="43:44" x14ac:dyDescent="0.25">
      <c r="AQ21600" s="1026"/>
      <c r="AR21600" s="1027"/>
    </row>
    <row r="21601" spans="43:44" x14ac:dyDescent="0.25">
      <c r="AQ21601" s="1026"/>
      <c r="AR21601" s="1027"/>
    </row>
    <row r="21602" spans="43:44" x14ac:dyDescent="0.25">
      <c r="AQ21602" s="1026"/>
      <c r="AR21602" s="1027"/>
    </row>
    <row r="21603" spans="43:44" x14ac:dyDescent="0.25">
      <c r="AQ21603" s="1026"/>
      <c r="AR21603" s="1027"/>
    </row>
    <row r="21604" spans="43:44" x14ac:dyDescent="0.25">
      <c r="AQ21604" s="1026"/>
      <c r="AR21604" s="1027"/>
    </row>
    <row r="21605" spans="43:44" x14ac:dyDescent="0.25">
      <c r="AQ21605" s="1026"/>
      <c r="AR21605" s="1027"/>
    </row>
    <row r="21606" spans="43:44" x14ac:dyDescent="0.25">
      <c r="AQ21606" s="1026"/>
      <c r="AR21606" s="1027"/>
    </row>
    <row r="21607" spans="43:44" x14ac:dyDescent="0.25">
      <c r="AQ21607" s="1026"/>
      <c r="AR21607" s="1027"/>
    </row>
    <row r="21608" spans="43:44" x14ac:dyDescent="0.25">
      <c r="AQ21608" s="1026"/>
      <c r="AR21608" s="1027"/>
    </row>
    <row r="21609" spans="43:44" x14ac:dyDescent="0.25">
      <c r="AQ21609" s="1026"/>
      <c r="AR21609" s="1027"/>
    </row>
    <row r="21610" spans="43:44" x14ac:dyDescent="0.25">
      <c r="AQ21610" s="1026"/>
      <c r="AR21610" s="1027"/>
    </row>
    <row r="21611" spans="43:44" x14ac:dyDescent="0.25">
      <c r="AQ21611" s="1026"/>
      <c r="AR21611" s="1027"/>
    </row>
    <row r="21612" spans="43:44" x14ac:dyDescent="0.25">
      <c r="AQ21612" s="1026"/>
      <c r="AR21612" s="1027"/>
    </row>
    <row r="21613" spans="43:44" x14ac:dyDescent="0.25">
      <c r="AQ21613" s="1026"/>
      <c r="AR21613" s="1027"/>
    </row>
    <row r="21614" spans="43:44" x14ac:dyDescent="0.25">
      <c r="AQ21614" s="1026"/>
      <c r="AR21614" s="1027"/>
    </row>
    <row r="21615" spans="43:44" x14ac:dyDescent="0.25">
      <c r="AQ21615" s="1026"/>
      <c r="AR21615" s="1027"/>
    </row>
    <row r="21616" spans="43:44" x14ac:dyDescent="0.25">
      <c r="AQ21616" s="1026"/>
      <c r="AR21616" s="1027"/>
    </row>
    <row r="21617" spans="43:44" x14ac:dyDescent="0.25">
      <c r="AQ21617" s="1026"/>
      <c r="AR21617" s="1027"/>
    </row>
    <row r="21618" spans="43:44" x14ac:dyDescent="0.25">
      <c r="AQ21618" s="1026"/>
      <c r="AR21618" s="1027"/>
    </row>
    <row r="21619" spans="43:44" x14ac:dyDescent="0.25">
      <c r="AQ21619" s="1026"/>
      <c r="AR21619" s="1027"/>
    </row>
    <row r="21620" spans="43:44" x14ac:dyDescent="0.25">
      <c r="AQ21620" s="1026"/>
      <c r="AR21620" s="1027"/>
    </row>
    <row r="21621" spans="43:44" x14ac:dyDescent="0.25">
      <c r="AQ21621" s="1026"/>
      <c r="AR21621" s="1027"/>
    </row>
    <row r="21622" spans="43:44" x14ac:dyDescent="0.25">
      <c r="AQ21622" s="1026"/>
      <c r="AR21622" s="1027"/>
    </row>
    <row r="21623" spans="43:44" x14ac:dyDescent="0.25">
      <c r="AQ21623" s="1026"/>
      <c r="AR21623" s="1027"/>
    </row>
    <row r="21624" spans="43:44" x14ac:dyDescent="0.25">
      <c r="AQ21624" s="1026"/>
      <c r="AR21624" s="1027"/>
    </row>
    <row r="21625" spans="43:44" x14ac:dyDescent="0.25">
      <c r="AQ21625" s="1026"/>
      <c r="AR21625" s="1027"/>
    </row>
    <row r="21626" spans="43:44" x14ac:dyDescent="0.25">
      <c r="AQ21626" s="1026"/>
      <c r="AR21626" s="1027"/>
    </row>
    <row r="21627" spans="43:44" x14ac:dyDescent="0.25">
      <c r="AQ21627" s="1026"/>
      <c r="AR21627" s="1027"/>
    </row>
    <row r="21628" spans="43:44" x14ac:dyDescent="0.25">
      <c r="AQ21628" s="1026"/>
      <c r="AR21628" s="1027"/>
    </row>
    <row r="21629" spans="43:44" x14ac:dyDescent="0.25">
      <c r="AQ21629" s="1026"/>
      <c r="AR21629" s="1027"/>
    </row>
    <row r="21630" spans="43:44" x14ac:dyDescent="0.25">
      <c r="AQ21630" s="1026"/>
      <c r="AR21630" s="1027"/>
    </row>
    <row r="21631" spans="43:44" x14ac:dyDescent="0.25">
      <c r="AQ21631" s="1026"/>
      <c r="AR21631" s="1027"/>
    </row>
    <row r="21632" spans="43:44" x14ac:dyDescent="0.25">
      <c r="AQ21632" s="1026"/>
      <c r="AR21632" s="1027"/>
    </row>
    <row r="21633" spans="43:44" x14ac:dyDescent="0.25">
      <c r="AQ21633" s="1026"/>
      <c r="AR21633" s="1027"/>
    </row>
    <row r="21634" spans="43:44" x14ac:dyDescent="0.25">
      <c r="AQ21634" s="1026"/>
      <c r="AR21634" s="1027"/>
    </row>
    <row r="21635" spans="43:44" x14ac:dyDescent="0.25">
      <c r="AQ21635" s="1026"/>
      <c r="AR21635" s="1027"/>
    </row>
    <row r="21636" spans="43:44" x14ac:dyDescent="0.25">
      <c r="AQ21636" s="1026"/>
      <c r="AR21636" s="1027"/>
    </row>
    <row r="21637" spans="43:44" x14ac:dyDescent="0.25">
      <c r="AQ21637" s="1026"/>
      <c r="AR21637" s="1027"/>
    </row>
    <row r="21638" spans="43:44" x14ac:dyDescent="0.25">
      <c r="AQ21638" s="1026"/>
      <c r="AR21638" s="1027"/>
    </row>
    <row r="21639" spans="43:44" x14ac:dyDescent="0.25">
      <c r="AQ21639" s="1026"/>
      <c r="AR21639" s="1027"/>
    </row>
    <row r="21640" spans="43:44" x14ac:dyDescent="0.25">
      <c r="AQ21640" s="1026"/>
      <c r="AR21640" s="1027"/>
    </row>
    <row r="21641" spans="43:44" x14ac:dyDescent="0.25">
      <c r="AQ21641" s="1026"/>
      <c r="AR21641" s="1027"/>
    </row>
    <row r="21642" spans="43:44" x14ac:dyDescent="0.25">
      <c r="AQ21642" s="1026"/>
      <c r="AR21642" s="1027"/>
    </row>
    <row r="21643" spans="43:44" x14ac:dyDescent="0.25">
      <c r="AQ21643" s="1026"/>
      <c r="AR21643" s="1027"/>
    </row>
    <row r="21644" spans="43:44" x14ac:dyDescent="0.25">
      <c r="AQ21644" s="1026"/>
      <c r="AR21644" s="1027"/>
    </row>
    <row r="21645" spans="43:44" x14ac:dyDescent="0.25">
      <c r="AQ21645" s="1026"/>
      <c r="AR21645" s="1027"/>
    </row>
    <row r="21646" spans="43:44" x14ac:dyDescent="0.25">
      <c r="AQ21646" s="1026"/>
      <c r="AR21646" s="1027"/>
    </row>
    <row r="21647" spans="43:44" x14ac:dyDescent="0.25">
      <c r="AQ21647" s="1026"/>
      <c r="AR21647" s="1027"/>
    </row>
    <row r="21648" spans="43:44" x14ac:dyDescent="0.25">
      <c r="AQ21648" s="1026"/>
      <c r="AR21648" s="1027"/>
    </row>
    <row r="21649" spans="43:44" x14ac:dyDescent="0.25">
      <c r="AQ21649" s="1026"/>
      <c r="AR21649" s="1027"/>
    </row>
    <row r="21650" spans="43:44" x14ac:dyDescent="0.25">
      <c r="AQ21650" s="1026"/>
      <c r="AR21650" s="1027"/>
    </row>
    <row r="21651" spans="43:44" x14ac:dyDescent="0.25">
      <c r="AQ21651" s="1026"/>
      <c r="AR21651" s="1027"/>
    </row>
    <row r="21652" spans="43:44" x14ac:dyDescent="0.25">
      <c r="AQ21652" s="1026"/>
      <c r="AR21652" s="1027"/>
    </row>
    <row r="21653" spans="43:44" x14ac:dyDescent="0.25">
      <c r="AQ21653" s="1026"/>
      <c r="AR21653" s="1027"/>
    </row>
    <row r="21654" spans="43:44" x14ac:dyDescent="0.25">
      <c r="AQ21654" s="1026"/>
      <c r="AR21654" s="1027"/>
    </row>
    <row r="21655" spans="43:44" x14ac:dyDescent="0.25">
      <c r="AQ21655" s="1026"/>
      <c r="AR21655" s="1027"/>
    </row>
    <row r="21656" spans="43:44" x14ac:dyDescent="0.25">
      <c r="AQ21656" s="1026"/>
      <c r="AR21656" s="1027"/>
    </row>
    <row r="21657" spans="43:44" x14ac:dyDescent="0.25">
      <c r="AQ21657" s="1026"/>
      <c r="AR21657" s="1027"/>
    </row>
    <row r="21658" spans="43:44" x14ac:dyDescent="0.25">
      <c r="AQ21658" s="1026"/>
      <c r="AR21658" s="1027"/>
    </row>
    <row r="21659" spans="43:44" x14ac:dyDescent="0.25">
      <c r="AQ21659" s="1026"/>
      <c r="AR21659" s="1027"/>
    </row>
    <row r="21660" spans="43:44" x14ac:dyDescent="0.25">
      <c r="AQ21660" s="1026"/>
      <c r="AR21660" s="1027"/>
    </row>
    <row r="21661" spans="43:44" x14ac:dyDescent="0.25">
      <c r="AQ21661" s="1026"/>
      <c r="AR21661" s="1027"/>
    </row>
    <row r="21662" spans="43:44" x14ac:dyDescent="0.25">
      <c r="AQ21662" s="1026"/>
      <c r="AR21662" s="1027"/>
    </row>
    <row r="21663" spans="43:44" x14ac:dyDescent="0.25">
      <c r="AQ21663" s="1026"/>
      <c r="AR21663" s="1027"/>
    </row>
    <row r="21664" spans="43:44" x14ac:dyDescent="0.25">
      <c r="AQ21664" s="1026"/>
      <c r="AR21664" s="1027"/>
    </row>
    <row r="21665" spans="43:44" x14ac:dyDescent="0.25">
      <c r="AQ21665" s="1026"/>
      <c r="AR21665" s="1027"/>
    </row>
    <row r="21666" spans="43:44" x14ac:dyDescent="0.25">
      <c r="AQ21666" s="1026"/>
      <c r="AR21666" s="1027"/>
    </row>
    <row r="21667" spans="43:44" x14ac:dyDescent="0.25">
      <c r="AQ21667" s="1026"/>
      <c r="AR21667" s="1027"/>
    </row>
    <row r="21668" spans="43:44" x14ac:dyDescent="0.25">
      <c r="AQ21668" s="1026"/>
      <c r="AR21668" s="1027"/>
    </row>
    <row r="21669" spans="43:44" x14ac:dyDescent="0.25">
      <c r="AQ21669" s="1026"/>
      <c r="AR21669" s="1027"/>
    </row>
    <row r="21670" spans="43:44" x14ac:dyDescent="0.25">
      <c r="AQ21670" s="1026"/>
      <c r="AR21670" s="1027"/>
    </row>
    <row r="21671" spans="43:44" x14ac:dyDescent="0.25">
      <c r="AQ21671" s="1026"/>
      <c r="AR21671" s="1027"/>
    </row>
    <row r="21672" spans="43:44" x14ac:dyDescent="0.25">
      <c r="AQ21672" s="1026"/>
      <c r="AR21672" s="1027"/>
    </row>
    <row r="21673" spans="43:44" x14ac:dyDescent="0.25">
      <c r="AQ21673" s="1026"/>
      <c r="AR21673" s="1027"/>
    </row>
    <row r="21674" spans="43:44" x14ac:dyDescent="0.25">
      <c r="AQ21674" s="1026"/>
      <c r="AR21674" s="1027"/>
    </row>
    <row r="21675" spans="43:44" x14ac:dyDescent="0.25">
      <c r="AQ21675" s="1026"/>
      <c r="AR21675" s="1027"/>
    </row>
    <row r="21676" spans="43:44" x14ac:dyDescent="0.25">
      <c r="AQ21676" s="1026"/>
      <c r="AR21676" s="1027"/>
    </row>
    <row r="21677" spans="43:44" x14ac:dyDescent="0.25">
      <c r="AQ21677" s="1026"/>
      <c r="AR21677" s="1027"/>
    </row>
    <row r="21678" spans="43:44" x14ac:dyDescent="0.25">
      <c r="AQ21678" s="1026"/>
      <c r="AR21678" s="1027"/>
    </row>
    <row r="21679" spans="43:44" x14ac:dyDescent="0.25">
      <c r="AQ21679" s="1026"/>
      <c r="AR21679" s="1027"/>
    </row>
    <row r="21680" spans="43:44" x14ac:dyDescent="0.25">
      <c r="AQ21680" s="1026"/>
      <c r="AR21680" s="1027"/>
    </row>
    <row r="21681" spans="43:44" x14ac:dyDescent="0.25">
      <c r="AQ21681" s="1026"/>
      <c r="AR21681" s="1027"/>
    </row>
    <row r="21682" spans="43:44" x14ac:dyDescent="0.25">
      <c r="AQ21682" s="1026"/>
      <c r="AR21682" s="1027"/>
    </row>
    <row r="21683" spans="43:44" x14ac:dyDescent="0.25">
      <c r="AQ21683" s="1026"/>
      <c r="AR21683" s="1027"/>
    </row>
    <row r="21684" spans="43:44" x14ac:dyDescent="0.25">
      <c r="AQ21684" s="1026"/>
      <c r="AR21684" s="1027"/>
    </row>
    <row r="21685" spans="43:44" x14ac:dyDescent="0.25">
      <c r="AQ21685" s="1026"/>
      <c r="AR21685" s="1027"/>
    </row>
    <row r="21686" spans="43:44" x14ac:dyDescent="0.25">
      <c r="AQ21686" s="1026"/>
      <c r="AR21686" s="1027"/>
    </row>
    <row r="21687" spans="43:44" x14ac:dyDescent="0.25">
      <c r="AQ21687" s="1026"/>
      <c r="AR21687" s="1027"/>
    </row>
    <row r="21688" spans="43:44" x14ac:dyDescent="0.25">
      <c r="AQ21688" s="1026"/>
      <c r="AR21688" s="1027"/>
    </row>
    <row r="21689" spans="43:44" x14ac:dyDescent="0.25">
      <c r="AQ21689" s="1026"/>
      <c r="AR21689" s="1027"/>
    </row>
    <row r="21690" spans="43:44" x14ac:dyDescent="0.25">
      <c r="AQ21690" s="1026"/>
      <c r="AR21690" s="1027"/>
    </row>
    <row r="21691" spans="43:44" x14ac:dyDescent="0.25">
      <c r="AQ21691" s="1026"/>
      <c r="AR21691" s="1027"/>
    </row>
    <row r="21692" spans="43:44" x14ac:dyDescent="0.25">
      <c r="AQ21692" s="1026"/>
      <c r="AR21692" s="1027"/>
    </row>
    <row r="21693" spans="43:44" x14ac:dyDescent="0.25">
      <c r="AQ21693" s="1026"/>
      <c r="AR21693" s="1027"/>
    </row>
    <row r="21694" spans="43:44" x14ac:dyDescent="0.25">
      <c r="AQ21694" s="1026"/>
      <c r="AR21694" s="1027"/>
    </row>
    <row r="21695" spans="43:44" x14ac:dyDescent="0.25">
      <c r="AQ21695" s="1026"/>
      <c r="AR21695" s="1027"/>
    </row>
    <row r="21696" spans="43:44" x14ac:dyDescent="0.25">
      <c r="AQ21696" s="1026"/>
      <c r="AR21696" s="1027"/>
    </row>
    <row r="21697" spans="43:44" x14ac:dyDescent="0.25">
      <c r="AQ21697" s="1026"/>
      <c r="AR21697" s="1027"/>
    </row>
    <row r="21698" spans="43:44" x14ac:dyDescent="0.25">
      <c r="AQ21698" s="1026"/>
      <c r="AR21698" s="1027"/>
    </row>
    <row r="21699" spans="43:44" x14ac:dyDescent="0.25">
      <c r="AQ21699" s="1026"/>
      <c r="AR21699" s="1027"/>
    </row>
    <row r="21700" spans="43:44" x14ac:dyDescent="0.25">
      <c r="AQ21700" s="1026"/>
      <c r="AR21700" s="1027"/>
    </row>
    <row r="21701" spans="43:44" x14ac:dyDescent="0.25">
      <c r="AQ21701" s="1026"/>
      <c r="AR21701" s="1027"/>
    </row>
    <row r="21702" spans="43:44" x14ac:dyDescent="0.25">
      <c r="AQ21702" s="1026"/>
      <c r="AR21702" s="1027"/>
    </row>
    <row r="21703" spans="43:44" x14ac:dyDescent="0.25">
      <c r="AQ21703" s="1026"/>
      <c r="AR21703" s="1027"/>
    </row>
    <row r="21704" spans="43:44" x14ac:dyDescent="0.25">
      <c r="AQ21704" s="1026"/>
      <c r="AR21704" s="1027"/>
    </row>
    <row r="21705" spans="43:44" x14ac:dyDescent="0.25">
      <c r="AQ21705" s="1026"/>
      <c r="AR21705" s="1027"/>
    </row>
    <row r="21706" spans="43:44" x14ac:dyDescent="0.25">
      <c r="AQ21706" s="1026"/>
      <c r="AR21706" s="1027"/>
    </row>
    <row r="21707" spans="43:44" x14ac:dyDescent="0.25">
      <c r="AQ21707" s="1026"/>
      <c r="AR21707" s="1027"/>
    </row>
    <row r="21708" spans="43:44" x14ac:dyDescent="0.25">
      <c r="AQ21708" s="1026"/>
      <c r="AR21708" s="1027"/>
    </row>
    <row r="21709" spans="43:44" x14ac:dyDescent="0.25">
      <c r="AQ21709" s="1026"/>
      <c r="AR21709" s="1027"/>
    </row>
    <row r="21710" spans="43:44" x14ac:dyDescent="0.25">
      <c r="AQ21710" s="1026"/>
      <c r="AR21710" s="1027"/>
    </row>
    <row r="21711" spans="43:44" x14ac:dyDescent="0.25">
      <c r="AQ21711" s="1026"/>
      <c r="AR21711" s="1027"/>
    </row>
    <row r="21712" spans="43:44" x14ac:dyDescent="0.25">
      <c r="AQ21712" s="1026"/>
      <c r="AR21712" s="1027"/>
    </row>
    <row r="21713" spans="43:44" x14ac:dyDescent="0.25">
      <c r="AQ21713" s="1026"/>
      <c r="AR21713" s="1027"/>
    </row>
    <row r="21714" spans="43:44" x14ac:dyDescent="0.25">
      <c r="AQ21714" s="1026"/>
      <c r="AR21714" s="1027"/>
    </row>
    <row r="21715" spans="43:44" x14ac:dyDescent="0.25">
      <c r="AQ21715" s="1026"/>
      <c r="AR21715" s="1027"/>
    </row>
    <row r="21716" spans="43:44" x14ac:dyDescent="0.25">
      <c r="AQ21716" s="1026"/>
      <c r="AR21716" s="1027"/>
    </row>
    <row r="21717" spans="43:44" x14ac:dyDescent="0.25">
      <c r="AQ21717" s="1026"/>
      <c r="AR21717" s="1027"/>
    </row>
    <row r="21718" spans="43:44" x14ac:dyDescent="0.25">
      <c r="AQ21718" s="1026"/>
      <c r="AR21718" s="1027"/>
    </row>
    <row r="21719" spans="43:44" x14ac:dyDescent="0.25">
      <c r="AQ21719" s="1026"/>
      <c r="AR21719" s="1027"/>
    </row>
    <row r="21720" spans="43:44" x14ac:dyDescent="0.25">
      <c r="AQ21720" s="1026"/>
      <c r="AR21720" s="1027"/>
    </row>
    <row r="21721" spans="43:44" x14ac:dyDescent="0.25">
      <c r="AQ21721" s="1026"/>
      <c r="AR21721" s="1027"/>
    </row>
    <row r="21722" spans="43:44" x14ac:dyDescent="0.25">
      <c r="AQ21722" s="1026"/>
      <c r="AR21722" s="1027"/>
    </row>
    <row r="21723" spans="43:44" x14ac:dyDescent="0.25">
      <c r="AQ21723" s="1026"/>
      <c r="AR21723" s="1027"/>
    </row>
    <row r="21724" spans="43:44" x14ac:dyDescent="0.25">
      <c r="AQ21724" s="1026"/>
      <c r="AR21724" s="1027"/>
    </row>
    <row r="21725" spans="43:44" x14ac:dyDescent="0.25">
      <c r="AQ21725" s="1026"/>
      <c r="AR21725" s="1027"/>
    </row>
    <row r="21726" spans="43:44" x14ac:dyDescent="0.25">
      <c r="AQ21726" s="1026"/>
      <c r="AR21726" s="1027"/>
    </row>
    <row r="21727" spans="43:44" x14ac:dyDescent="0.25">
      <c r="AQ21727" s="1026"/>
      <c r="AR21727" s="1027"/>
    </row>
    <row r="21728" spans="43:44" x14ac:dyDescent="0.25">
      <c r="AQ21728" s="1026"/>
      <c r="AR21728" s="1027"/>
    </row>
    <row r="21729" spans="43:44" x14ac:dyDescent="0.25">
      <c r="AQ21729" s="1026"/>
      <c r="AR21729" s="1027"/>
    </row>
    <row r="21730" spans="43:44" x14ac:dyDescent="0.25">
      <c r="AQ21730" s="1026"/>
      <c r="AR21730" s="1027"/>
    </row>
    <row r="21731" spans="43:44" x14ac:dyDescent="0.25">
      <c r="AQ21731" s="1026"/>
      <c r="AR21731" s="1027"/>
    </row>
    <row r="21732" spans="43:44" x14ac:dyDescent="0.25">
      <c r="AQ21732" s="1026"/>
      <c r="AR21732" s="1027"/>
    </row>
    <row r="21733" spans="43:44" x14ac:dyDescent="0.25">
      <c r="AQ21733" s="1026"/>
      <c r="AR21733" s="1027"/>
    </row>
    <row r="21734" spans="43:44" x14ac:dyDescent="0.25">
      <c r="AQ21734" s="1026"/>
      <c r="AR21734" s="1027"/>
    </row>
    <row r="21735" spans="43:44" x14ac:dyDescent="0.25">
      <c r="AQ21735" s="1026"/>
      <c r="AR21735" s="1027"/>
    </row>
    <row r="21736" spans="43:44" x14ac:dyDescent="0.25">
      <c r="AQ21736" s="1026"/>
      <c r="AR21736" s="1027"/>
    </row>
    <row r="21737" spans="43:44" x14ac:dyDescent="0.25">
      <c r="AQ21737" s="1026"/>
      <c r="AR21737" s="1027"/>
    </row>
    <row r="21738" spans="43:44" x14ac:dyDescent="0.25">
      <c r="AQ21738" s="1026"/>
      <c r="AR21738" s="1027"/>
    </row>
    <row r="21739" spans="43:44" x14ac:dyDescent="0.25">
      <c r="AQ21739" s="1026"/>
      <c r="AR21739" s="1027"/>
    </row>
    <row r="21740" spans="43:44" x14ac:dyDescent="0.25">
      <c r="AQ21740" s="1026"/>
      <c r="AR21740" s="1027"/>
    </row>
    <row r="21741" spans="43:44" x14ac:dyDescent="0.25">
      <c r="AQ21741" s="1026"/>
      <c r="AR21741" s="1027"/>
    </row>
    <row r="21742" spans="43:44" x14ac:dyDescent="0.25">
      <c r="AQ21742" s="1026"/>
      <c r="AR21742" s="1027"/>
    </row>
    <row r="21743" spans="43:44" x14ac:dyDescent="0.25">
      <c r="AQ21743" s="1026"/>
      <c r="AR21743" s="1027"/>
    </row>
    <row r="21744" spans="43:44" x14ac:dyDescent="0.25">
      <c r="AQ21744" s="1026"/>
      <c r="AR21744" s="1027"/>
    </row>
    <row r="21745" spans="43:44" x14ac:dyDescent="0.25">
      <c r="AQ21745" s="1026"/>
      <c r="AR21745" s="1027"/>
    </row>
    <row r="21746" spans="43:44" x14ac:dyDescent="0.25">
      <c r="AQ21746" s="1026"/>
      <c r="AR21746" s="1027"/>
    </row>
    <row r="21747" spans="43:44" x14ac:dyDescent="0.25">
      <c r="AQ21747" s="1026"/>
      <c r="AR21747" s="1027"/>
    </row>
    <row r="21748" spans="43:44" x14ac:dyDescent="0.25">
      <c r="AQ21748" s="1026"/>
      <c r="AR21748" s="1027"/>
    </row>
    <row r="21749" spans="43:44" x14ac:dyDescent="0.25">
      <c r="AQ21749" s="1026"/>
      <c r="AR21749" s="1027"/>
    </row>
    <row r="21750" spans="43:44" x14ac:dyDescent="0.25">
      <c r="AQ21750" s="1026"/>
      <c r="AR21750" s="1027"/>
    </row>
    <row r="21751" spans="43:44" x14ac:dyDescent="0.25">
      <c r="AQ21751" s="1026"/>
      <c r="AR21751" s="1027"/>
    </row>
    <row r="21752" spans="43:44" x14ac:dyDescent="0.25">
      <c r="AQ21752" s="1026"/>
      <c r="AR21752" s="1027"/>
    </row>
    <row r="21753" spans="43:44" x14ac:dyDescent="0.25">
      <c r="AQ21753" s="1026"/>
      <c r="AR21753" s="1027"/>
    </row>
    <row r="21754" spans="43:44" x14ac:dyDescent="0.25">
      <c r="AQ21754" s="1026"/>
      <c r="AR21754" s="1027"/>
    </row>
    <row r="21755" spans="43:44" x14ac:dyDescent="0.25">
      <c r="AQ21755" s="1026"/>
      <c r="AR21755" s="1027"/>
    </row>
    <row r="21756" spans="43:44" x14ac:dyDescent="0.25">
      <c r="AQ21756" s="1026"/>
      <c r="AR21756" s="1027"/>
    </row>
    <row r="21757" spans="43:44" x14ac:dyDescent="0.25">
      <c r="AQ21757" s="1026"/>
      <c r="AR21757" s="1027"/>
    </row>
    <row r="21758" spans="43:44" x14ac:dyDescent="0.25">
      <c r="AQ21758" s="1026"/>
      <c r="AR21758" s="1027"/>
    </row>
    <row r="21759" spans="43:44" x14ac:dyDescent="0.25">
      <c r="AQ21759" s="1026"/>
      <c r="AR21759" s="1027"/>
    </row>
    <row r="21760" spans="43:44" x14ac:dyDescent="0.25">
      <c r="AQ21760" s="1026"/>
      <c r="AR21760" s="1027"/>
    </row>
    <row r="21761" spans="43:44" x14ac:dyDescent="0.25">
      <c r="AQ21761" s="1026"/>
      <c r="AR21761" s="1027"/>
    </row>
    <row r="21762" spans="43:44" x14ac:dyDescent="0.25">
      <c r="AQ21762" s="1026"/>
      <c r="AR21762" s="1027"/>
    </row>
    <row r="21763" spans="43:44" x14ac:dyDescent="0.25">
      <c r="AQ21763" s="1026"/>
      <c r="AR21763" s="1027"/>
    </row>
    <row r="21764" spans="43:44" x14ac:dyDescent="0.25">
      <c r="AQ21764" s="1026"/>
      <c r="AR21764" s="1027"/>
    </row>
    <row r="21765" spans="43:44" x14ac:dyDescent="0.25">
      <c r="AQ21765" s="1026"/>
      <c r="AR21765" s="1027"/>
    </row>
    <row r="21766" spans="43:44" x14ac:dyDescent="0.25">
      <c r="AQ21766" s="1026"/>
      <c r="AR21766" s="1027"/>
    </row>
    <row r="21767" spans="43:44" x14ac:dyDescent="0.25">
      <c r="AQ21767" s="1026"/>
      <c r="AR21767" s="1027"/>
    </row>
    <row r="21768" spans="43:44" x14ac:dyDescent="0.25">
      <c r="AQ21768" s="1026"/>
      <c r="AR21768" s="1027"/>
    </row>
    <row r="21769" spans="43:44" x14ac:dyDescent="0.25">
      <c r="AQ21769" s="1026"/>
      <c r="AR21769" s="1027"/>
    </row>
    <row r="21770" spans="43:44" x14ac:dyDescent="0.25">
      <c r="AQ21770" s="1026"/>
      <c r="AR21770" s="1027"/>
    </row>
    <row r="21771" spans="43:44" x14ac:dyDescent="0.25">
      <c r="AQ21771" s="1026"/>
      <c r="AR21771" s="1027"/>
    </row>
    <row r="21772" spans="43:44" x14ac:dyDescent="0.25">
      <c r="AQ21772" s="1026"/>
      <c r="AR21772" s="1027"/>
    </row>
    <row r="21773" spans="43:44" x14ac:dyDescent="0.25">
      <c r="AQ21773" s="1026"/>
      <c r="AR21773" s="1027"/>
    </row>
    <row r="21774" spans="43:44" x14ac:dyDescent="0.25">
      <c r="AQ21774" s="1026"/>
      <c r="AR21774" s="1027"/>
    </row>
    <row r="21775" spans="43:44" x14ac:dyDescent="0.25">
      <c r="AQ21775" s="1026"/>
      <c r="AR21775" s="1027"/>
    </row>
    <row r="21776" spans="43:44" x14ac:dyDescent="0.25">
      <c r="AQ21776" s="1026"/>
      <c r="AR21776" s="1027"/>
    </row>
    <row r="21777" spans="43:44" x14ac:dyDescent="0.25">
      <c r="AQ21777" s="1026"/>
      <c r="AR21777" s="1027"/>
    </row>
    <row r="21778" spans="43:44" x14ac:dyDescent="0.25">
      <c r="AQ21778" s="1026"/>
      <c r="AR21778" s="1027"/>
    </row>
    <row r="21779" spans="43:44" x14ac:dyDescent="0.25">
      <c r="AQ21779" s="1026"/>
      <c r="AR21779" s="1027"/>
    </row>
    <row r="21780" spans="43:44" x14ac:dyDescent="0.25">
      <c r="AQ21780" s="1026"/>
      <c r="AR21780" s="1027"/>
    </row>
    <row r="21781" spans="43:44" x14ac:dyDescent="0.25">
      <c r="AQ21781" s="1026"/>
      <c r="AR21781" s="1027"/>
    </row>
    <row r="21782" spans="43:44" x14ac:dyDescent="0.25">
      <c r="AQ21782" s="1026"/>
      <c r="AR21782" s="1027"/>
    </row>
    <row r="21783" spans="43:44" x14ac:dyDescent="0.25">
      <c r="AQ21783" s="1026"/>
      <c r="AR21783" s="1027"/>
    </row>
    <row r="21784" spans="43:44" x14ac:dyDescent="0.25">
      <c r="AQ21784" s="1026"/>
      <c r="AR21784" s="1027"/>
    </row>
    <row r="21785" spans="43:44" x14ac:dyDescent="0.25">
      <c r="AQ21785" s="1026"/>
      <c r="AR21785" s="1027"/>
    </row>
    <row r="21786" spans="43:44" x14ac:dyDescent="0.25">
      <c r="AQ21786" s="1026"/>
      <c r="AR21786" s="1027"/>
    </row>
    <row r="21787" spans="43:44" x14ac:dyDescent="0.25">
      <c r="AQ21787" s="1026"/>
      <c r="AR21787" s="1027"/>
    </row>
    <row r="21788" spans="43:44" x14ac:dyDescent="0.25">
      <c r="AQ21788" s="1026"/>
      <c r="AR21788" s="1027"/>
    </row>
    <row r="21789" spans="43:44" x14ac:dyDescent="0.25">
      <c r="AQ21789" s="1026"/>
      <c r="AR21789" s="1027"/>
    </row>
    <row r="21790" spans="43:44" x14ac:dyDescent="0.25">
      <c r="AQ21790" s="1026"/>
      <c r="AR21790" s="1027"/>
    </row>
    <row r="21791" spans="43:44" x14ac:dyDescent="0.25">
      <c r="AQ21791" s="1026"/>
      <c r="AR21791" s="1027"/>
    </row>
    <row r="21792" spans="43:44" x14ac:dyDescent="0.25">
      <c r="AQ21792" s="1026"/>
      <c r="AR21792" s="1027"/>
    </row>
    <row r="21793" spans="43:44" x14ac:dyDescent="0.25">
      <c r="AQ21793" s="1026"/>
      <c r="AR21793" s="1027"/>
    </row>
    <row r="21794" spans="43:44" x14ac:dyDescent="0.25">
      <c r="AQ21794" s="1026"/>
      <c r="AR21794" s="1027"/>
    </row>
    <row r="21795" spans="43:44" x14ac:dyDescent="0.25">
      <c r="AQ21795" s="1026"/>
      <c r="AR21795" s="1027"/>
    </row>
    <row r="21796" spans="43:44" x14ac:dyDescent="0.25">
      <c r="AQ21796" s="1026"/>
      <c r="AR21796" s="1027"/>
    </row>
    <row r="21797" spans="43:44" x14ac:dyDescent="0.25">
      <c r="AQ21797" s="1026"/>
      <c r="AR21797" s="1027"/>
    </row>
    <row r="21798" spans="43:44" x14ac:dyDescent="0.25">
      <c r="AQ21798" s="1026"/>
      <c r="AR21798" s="1027"/>
    </row>
    <row r="21799" spans="43:44" x14ac:dyDescent="0.25">
      <c r="AQ21799" s="1026"/>
      <c r="AR21799" s="1027"/>
    </row>
    <row r="21800" spans="43:44" x14ac:dyDescent="0.25">
      <c r="AQ21800" s="1026"/>
      <c r="AR21800" s="1027"/>
    </row>
    <row r="21801" spans="43:44" x14ac:dyDescent="0.25">
      <c r="AQ21801" s="1026"/>
      <c r="AR21801" s="1027"/>
    </row>
    <row r="21802" spans="43:44" x14ac:dyDescent="0.25">
      <c r="AQ21802" s="1026"/>
      <c r="AR21802" s="1027"/>
    </row>
    <row r="21803" spans="43:44" x14ac:dyDescent="0.25">
      <c r="AQ21803" s="1026"/>
      <c r="AR21803" s="1027"/>
    </row>
    <row r="21804" spans="43:44" x14ac:dyDescent="0.25">
      <c r="AQ21804" s="1026"/>
      <c r="AR21804" s="1027"/>
    </row>
    <row r="21805" spans="43:44" x14ac:dyDescent="0.25">
      <c r="AQ21805" s="1026"/>
      <c r="AR21805" s="1027"/>
    </row>
    <row r="21806" spans="43:44" x14ac:dyDescent="0.25">
      <c r="AQ21806" s="1026"/>
      <c r="AR21806" s="1027"/>
    </row>
    <row r="21807" spans="43:44" x14ac:dyDescent="0.25">
      <c r="AQ21807" s="1026"/>
      <c r="AR21807" s="1027"/>
    </row>
    <row r="21808" spans="43:44" x14ac:dyDescent="0.25">
      <c r="AQ21808" s="1026"/>
      <c r="AR21808" s="1027"/>
    </row>
    <row r="21809" spans="43:44" x14ac:dyDescent="0.25">
      <c r="AQ21809" s="1026"/>
      <c r="AR21809" s="1027"/>
    </row>
    <row r="21810" spans="43:44" x14ac:dyDescent="0.25">
      <c r="AQ21810" s="1026"/>
      <c r="AR21810" s="1027"/>
    </row>
    <row r="21811" spans="43:44" x14ac:dyDescent="0.25">
      <c r="AQ21811" s="1026"/>
      <c r="AR21811" s="1027"/>
    </row>
    <row r="21812" spans="43:44" x14ac:dyDescent="0.25">
      <c r="AQ21812" s="1026"/>
      <c r="AR21812" s="1027"/>
    </row>
    <row r="21813" spans="43:44" x14ac:dyDescent="0.25">
      <c r="AQ21813" s="1026"/>
      <c r="AR21813" s="1027"/>
    </row>
    <row r="21814" spans="43:44" x14ac:dyDescent="0.25">
      <c r="AQ21814" s="1026"/>
      <c r="AR21814" s="1027"/>
    </row>
    <row r="21815" spans="43:44" x14ac:dyDescent="0.25">
      <c r="AQ21815" s="1026"/>
      <c r="AR21815" s="1027"/>
    </row>
    <row r="21816" spans="43:44" x14ac:dyDescent="0.25">
      <c r="AQ21816" s="1026"/>
      <c r="AR21816" s="1027"/>
    </row>
    <row r="21817" spans="43:44" x14ac:dyDescent="0.25">
      <c r="AQ21817" s="1026"/>
      <c r="AR21817" s="1027"/>
    </row>
    <row r="21818" spans="43:44" x14ac:dyDescent="0.25">
      <c r="AQ21818" s="1026"/>
      <c r="AR21818" s="1027"/>
    </row>
    <row r="21819" spans="43:44" x14ac:dyDescent="0.25">
      <c r="AQ21819" s="1026"/>
      <c r="AR21819" s="1027"/>
    </row>
    <row r="21820" spans="43:44" x14ac:dyDescent="0.25">
      <c r="AQ21820" s="1026"/>
      <c r="AR21820" s="1027"/>
    </row>
    <row r="21821" spans="43:44" x14ac:dyDescent="0.25">
      <c r="AQ21821" s="1026"/>
      <c r="AR21821" s="1027"/>
    </row>
    <row r="21822" spans="43:44" x14ac:dyDescent="0.25">
      <c r="AQ21822" s="1026"/>
      <c r="AR21822" s="1027"/>
    </row>
    <row r="21823" spans="43:44" x14ac:dyDescent="0.25">
      <c r="AQ21823" s="1026"/>
      <c r="AR21823" s="1027"/>
    </row>
    <row r="21824" spans="43:44" x14ac:dyDescent="0.25">
      <c r="AQ21824" s="1026"/>
      <c r="AR21824" s="1027"/>
    </row>
    <row r="21825" spans="43:44" x14ac:dyDescent="0.25">
      <c r="AQ21825" s="1026"/>
      <c r="AR21825" s="1027"/>
    </row>
    <row r="21826" spans="43:44" x14ac:dyDescent="0.25">
      <c r="AQ21826" s="1026"/>
      <c r="AR21826" s="1027"/>
    </row>
    <row r="21827" spans="43:44" x14ac:dyDescent="0.25">
      <c r="AQ21827" s="1026"/>
      <c r="AR21827" s="1027"/>
    </row>
    <row r="21828" spans="43:44" x14ac:dyDescent="0.25">
      <c r="AQ21828" s="1026"/>
      <c r="AR21828" s="1027"/>
    </row>
    <row r="21829" spans="43:44" x14ac:dyDescent="0.25">
      <c r="AQ21829" s="1026"/>
      <c r="AR21829" s="1027"/>
    </row>
    <row r="21830" spans="43:44" x14ac:dyDescent="0.25">
      <c r="AQ21830" s="1026"/>
      <c r="AR21830" s="1027"/>
    </row>
    <row r="21831" spans="43:44" x14ac:dyDescent="0.25">
      <c r="AQ21831" s="1026"/>
      <c r="AR21831" s="1027"/>
    </row>
    <row r="21832" spans="43:44" x14ac:dyDescent="0.25">
      <c r="AQ21832" s="1026"/>
      <c r="AR21832" s="1027"/>
    </row>
    <row r="21833" spans="43:44" x14ac:dyDescent="0.25">
      <c r="AQ21833" s="1026"/>
      <c r="AR21833" s="1027"/>
    </row>
    <row r="21834" spans="43:44" x14ac:dyDescent="0.25">
      <c r="AQ21834" s="1026"/>
      <c r="AR21834" s="1027"/>
    </row>
    <row r="21835" spans="43:44" x14ac:dyDescent="0.25">
      <c r="AQ21835" s="1026"/>
      <c r="AR21835" s="1027"/>
    </row>
    <row r="21836" spans="43:44" x14ac:dyDescent="0.25">
      <c r="AQ21836" s="1026"/>
      <c r="AR21836" s="1027"/>
    </row>
    <row r="21837" spans="43:44" x14ac:dyDescent="0.25">
      <c r="AQ21837" s="1026"/>
      <c r="AR21837" s="1027"/>
    </row>
    <row r="21838" spans="43:44" x14ac:dyDescent="0.25">
      <c r="AQ21838" s="1026"/>
      <c r="AR21838" s="1027"/>
    </row>
    <row r="21839" spans="43:44" x14ac:dyDescent="0.25">
      <c r="AQ21839" s="1026"/>
      <c r="AR21839" s="1027"/>
    </row>
    <row r="21840" spans="43:44" x14ac:dyDescent="0.25">
      <c r="AQ21840" s="1026"/>
      <c r="AR21840" s="1027"/>
    </row>
    <row r="21841" spans="43:44" x14ac:dyDescent="0.25">
      <c r="AQ21841" s="1026"/>
      <c r="AR21841" s="1027"/>
    </row>
    <row r="21842" spans="43:44" x14ac:dyDescent="0.25">
      <c r="AQ21842" s="1026"/>
      <c r="AR21842" s="1027"/>
    </row>
    <row r="21843" spans="43:44" x14ac:dyDescent="0.25">
      <c r="AQ21843" s="1026"/>
      <c r="AR21843" s="1027"/>
    </row>
    <row r="21844" spans="43:44" x14ac:dyDescent="0.25">
      <c r="AQ21844" s="1026"/>
      <c r="AR21844" s="1027"/>
    </row>
    <row r="21845" spans="43:44" x14ac:dyDescent="0.25">
      <c r="AQ21845" s="1026"/>
      <c r="AR21845" s="1027"/>
    </row>
    <row r="21846" spans="43:44" x14ac:dyDescent="0.25">
      <c r="AQ21846" s="1026"/>
      <c r="AR21846" s="1027"/>
    </row>
    <row r="21847" spans="43:44" x14ac:dyDescent="0.25">
      <c r="AQ21847" s="1026"/>
      <c r="AR21847" s="1027"/>
    </row>
    <row r="21848" spans="43:44" x14ac:dyDescent="0.25">
      <c r="AQ21848" s="1026"/>
      <c r="AR21848" s="1027"/>
    </row>
    <row r="21849" spans="43:44" x14ac:dyDescent="0.25">
      <c r="AQ21849" s="1026"/>
      <c r="AR21849" s="1027"/>
    </row>
    <row r="21850" spans="43:44" x14ac:dyDescent="0.25">
      <c r="AQ21850" s="1026"/>
      <c r="AR21850" s="1027"/>
    </row>
    <row r="21851" spans="43:44" x14ac:dyDescent="0.25">
      <c r="AQ21851" s="1026"/>
      <c r="AR21851" s="1027"/>
    </row>
    <row r="21852" spans="43:44" x14ac:dyDescent="0.25">
      <c r="AQ21852" s="1026"/>
      <c r="AR21852" s="1027"/>
    </row>
    <row r="21853" spans="43:44" x14ac:dyDescent="0.25">
      <c r="AQ21853" s="1026"/>
      <c r="AR21853" s="1027"/>
    </row>
    <row r="21854" spans="43:44" x14ac:dyDescent="0.25">
      <c r="AQ21854" s="1026"/>
      <c r="AR21854" s="1027"/>
    </row>
    <row r="21855" spans="43:44" x14ac:dyDescent="0.25">
      <c r="AQ21855" s="1026"/>
      <c r="AR21855" s="1027"/>
    </row>
    <row r="21856" spans="43:44" x14ac:dyDescent="0.25">
      <c r="AQ21856" s="1026"/>
      <c r="AR21856" s="1027"/>
    </row>
    <row r="21857" spans="43:44" x14ac:dyDescent="0.25">
      <c r="AQ21857" s="1026"/>
      <c r="AR21857" s="1027"/>
    </row>
    <row r="21858" spans="43:44" x14ac:dyDescent="0.25">
      <c r="AQ21858" s="1026"/>
      <c r="AR21858" s="1027"/>
    </row>
    <row r="21859" spans="43:44" x14ac:dyDescent="0.25">
      <c r="AQ21859" s="1026"/>
      <c r="AR21859" s="1027"/>
    </row>
    <row r="21860" spans="43:44" x14ac:dyDescent="0.25">
      <c r="AQ21860" s="1026"/>
      <c r="AR21860" s="1027"/>
    </row>
    <row r="21861" spans="43:44" x14ac:dyDescent="0.25">
      <c r="AQ21861" s="1026"/>
      <c r="AR21861" s="1027"/>
    </row>
    <row r="21862" spans="43:44" x14ac:dyDescent="0.25">
      <c r="AQ21862" s="1026"/>
      <c r="AR21862" s="1027"/>
    </row>
    <row r="21863" spans="43:44" x14ac:dyDescent="0.25">
      <c r="AQ21863" s="1026"/>
      <c r="AR21863" s="1027"/>
    </row>
    <row r="21864" spans="43:44" x14ac:dyDescent="0.25">
      <c r="AQ21864" s="1026"/>
      <c r="AR21864" s="1027"/>
    </row>
    <row r="21865" spans="43:44" x14ac:dyDescent="0.25">
      <c r="AQ21865" s="1026"/>
      <c r="AR21865" s="1027"/>
    </row>
    <row r="21866" spans="43:44" x14ac:dyDescent="0.25">
      <c r="AQ21866" s="1026"/>
      <c r="AR21866" s="1027"/>
    </row>
    <row r="21867" spans="43:44" x14ac:dyDescent="0.25">
      <c r="AQ21867" s="1026"/>
      <c r="AR21867" s="1027"/>
    </row>
    <row r="21868" spans="43:44" x14ac:dyDescent="0.25">
      <c r="AQ21868" s="1026"/>
      <c r="AR21868" s="1027"/>
    </row>
    <row r="21869" spans="43:44" x14ac:dyDescent="0.25">
      <c r="AQ21869" s="1026"/>
      <c r="AR21869" s="1027"/>
    </row>
    <row r="21870" spans="43:44" x14ac:dyDescent="0.25">
      <c r="AQ21870" s="1026"/>
      <c r="AR21870" s="1027"/>
    </row>
    <row r="21871" spans="43:44" x14ac:dyDescent="0.25">
      <c r="AQ21871" s="1026"/>
      <c r="AR21871" s="1027"/>
    </row>
    <row r="21872" spans="43:44" x14ac:dyDescent="0.25">
      <c r="AQ21872" s="1026"/>
      <c r="AR21872" s="1027"/>
    </row>
    <row r="21873" spans="43:44" x14ac:dyDescent="0.25">
      <c r="AQ21873" s="1026"/>
      <c r="AR21873" s="1027"/>
    </row>
    <row r="21874" spans="43:44" x14ac:dyDescent="0.25">
      <c r="AQ21874" s="1026"/>
      <c r="AR21874" s="1027"/>
    </row>
    <row r="21875" spans="43:44" x14ac:dyDescent="0.25">
      <c r="AQ21875" s="1026"/>
      <c r="AR21875" s="1027"/>
    </row>
    <row r="21876" spans="43:44" x14ac:dyDescent="0.25">
      <c r="AQ21876" s="1026"/>
      <c r="AR21876" s="1027"/>
    </row>
    <row r="21877" spans="43:44" x14ac:dyDescent="0.25">
      <c r="AQ21877" s="1026"/>
      <c r="AR21877" s="1027"/>
    </row>
    <row r="21878" spans="43:44" x14ac:dyDescent="0.25">
      <c r="AQ21878" s="1026"/>
      <c r="AR21878" s="1027"/>
    </row>
    <row r="21879" spans="43:44" x14ac:dyDescent="0.25">
      <c r="AQ21879" s="1026"/>
      <c r="AR21879" s="1027"/>
    </row>
    <row r="21880" spans="43:44" x14ac:dyDescent="0.25">
      <c r="AQ21880" s="1026"/>
      <c r="AR21880" s="1027"/>
    </row>
    <row r="21881" spans="43:44" x14ac:dyDescent="0.25">
      <c r="AQ21881" s="1026"/>
      <c r="AR21881" s="1027"/>
    </row>
    <row r="21882" spans="43:44" x14ac:dyDescent="0.25">
      <c r="AQ21882" s="1026"/>
      <c r="AR21882" s="1027"/>
    </row>
    <row r="21883" spans="43:44" x14ac:dyDescent="0.25">
      <c r="AQ21883" s="1026"/>
      <c r="AR21883" s="1027"/>
    </row>
    <row r="21884" spans="43:44" x14ac:dyDescent="0.25">
      <c r="AQ21884" s="1026"/>
      <c r="AR21884" s="1027"/>
    </row>
    <row r="21885" spans="43:44" x14ac:dyDescent="0.25">
      <c r="AQ21885" s="1026"/>
      <c r="AR21885" s="1027"/>
    </row>
    <row r="21886" spans="43:44" x14ac:dyDescent="0.25">
      <c r="AQ21886" s="1026"/>
      <c r="AR21886" s="1027"/>
    </row>
    <row r="21887" spans="43:44" x14ac:dyDescent="0.25">
      <c r="AQ21887" s="1026"/>
      <c r="AR21887" s="1027"/>
    </row>
    <row r="21888" spans="43:44" x14ac:dyDescent="0.25">
      <c r="AQ21888" s="1026"/>
      <c r="AR21888" s="1027"/>
    </row>
    <row r="21889" spans="43:44" x14ac:dyDescent="0.25">
      <c r="AQ21889" s="1026"/>
      <c r="AR21889" s="1027"/>
    </row>
    <row r="21890" spans="43:44" x14ac:dyDescent="0.25">
      <c r="AQ21890" s="1026"/>
      <c r="AR21890" s="1027"/>
    </row>
    <row r="21891" spans="43:44" x14ac:dyDescent="0.25">
      <c r="AQ21891" s="1026"/>
      <c r="AR21891" s="1027"/>
    </row>
    <row r="21892" spans="43:44" x14ac:dyDescent="0.25">
      <c r="AQ21892" s="1026"/>
      <c r="AR21892" s="1027"/>
    </row>
    <row r="21893" spans="43:44" x14ac:dyDescent="0.25">
      <c r="AQ21893" s="1026"/>
      <c r="AR21893" s="1027"/>
    </row>
    <row r="21894" spans="43:44" x14ac:dyDescent="0.25">
      <c r="AQ21894" s="1026"/>
      <c r="AR21894" s="1027"/>
    </row>
    <row r="21895" spans="43:44" x14ac:dyDescent="0.25">
      <c r="AQ21895" s="1026"/>
      <c r="AR21895" s="1027"/>
    </row>
    <row r="21896" spans="43:44" x14ac:dyDescent="0.25">
      <c r="AQ21896" s="1026"/>
      <c r="AR21896" s="1027"/>
    </row>
    <row r="21897" spans="43:44" x14ac:dyDescent="0.25">
      <c r="AQ21897" s="1026"/>
      <c r="AR21897" s="1027"/>
    </row>
    <row r="21898" spans="43:44" x14ac:dyDescent="0.25">
      <c r="AQ21898" s="1026"/>
      <c r="AR21898" s="1027"/>
    </row>
    <row r="21899" spans="43:44" x14ac:dyDescent="0.25">
      <c r="AQ21899" s="1026"/>
      <c r="AR21899" s="1027"/>
    </row>
    <row r="21900" spans="43:44" x14ac:dyDescent="0.25">
      <c r="AQ21900" s="1026"/>
      <c r="AR21900" s="1027"/>
    </row>
    <row r="21901" spans="43:44" x14ac:dyDescent="0.25">
      <c r="AQ21901" s="1026"/>
      <c r="AR21901" s="1027"/>
    </row>
    <row r="21902" spans="43:44" x14ac:dyDescent="0.25">
      <c r="AQ21902" s="1026"/>
      <c r="AR21902" s="1027"/>
    </row>
    <row r="21903" spans="43:44" x14ac:dyDescent="0.25">
      <c r="AQ21903" s="1026"/>
      <c r="AR21903" s="1027"/>
    </row>
    <row r="21904" spans="43:44" x14ac:dyDescent="0.25">
      <c r="AQ21904" s="1026"/>
      <c r="AR21904" s="1027"/>
    </row>
    <row r="21905" spans="43:44" x14ac:dyDescent="0.25">
      <c r="AQ21905" s="1026"/>
      <c r="AR21905" s="1027"/>
    </row>
    <row r="21906" spans="43:44" x14ac:dyDescent="0.25">
      <c r="AQ21906" s="1026"/>
      <c r="AR21906" s="1027"/>
    </row>
    <row r="21907" spans="43:44" x14ac:dyDescent="0.25">
      <c r="AQ21907" s="1026"/>
      <c r="AR21907" s="1027"/>
    </row>
    <row r="21908" spans="43:44" x14ac:dyDescent="0.25">
      <c r="AQ21908" s="1026"/>
      <c r="AR21908" s="1027"/>
    </row>
    <row r="21909" spans="43:44" x14ac:dyDescent="0.25">
      <c r="AQ21909" s="1026"/>
      <c r="AR21909" s="1027"/>
    </row>
    <row r="21910" spans="43:44" x14ac:dyDescent="0.25">
      <c r="AQ21910" s="1026"/>
      <c r="AR21910" s="1027"/>
    </row>
    <row r="21911" spans="43:44" x14ac:dyDescent="0.25">
      <c r="AQ21911" s="1026"/>
      <c r="AR21911" s="1027"/>
    </row>
    <row r="21912" spans="43:44" x14ac:dyDescent="0.25">
      <c r="AQ21912" s="1026"/>
      <c r="AR21912" s="1027"/>
    </row>
    <row r="21913" spans="43:44" x14ac:dyDescent="0.25">
      <c r="AQ21913" s="1026"/>
      <c r="AR21913" s="1027"/>
    </row>
    <row r="21914" spans="43:44" x14ac:dyDescent="0.25">
      <c r="AQ21914" s="1026"/>
      <c r="AR21914" s="1027"/>
    </row>
    <row r="21915" spans="43:44" x14ac:dyDescent="0.25">
      <c r="AQ21915" s="1026"/>
      <c r="AR21915" s="1027"/>
    </row>
    <row r="21916" spans="43:44" x14ac:dyDescent="0.25">
      <c r="AQ21916" s="1026"/>
      <c r="AR21916" s="1027"/>
    </row>
    <row r="21917" spans="43:44" x14ac:dyDescent="0.25">
      <c r="AQ21917" s="1026"/>
      <c r="AR21917" s="1027"/>
    </row>
    <row r="21918" spans="43:44" x14ac:dyDescent="0.25">
      <c r="AQ21918" s="1026"/>
      <c r="AR21918" s="1027"/>
    </row>
    <row r="21919" spans="43:44" x14ac:dyDescent="0.25">
      <c r="AQ21919" s="1026"/>
      <c r="AR21919" s="1027"/>
    </row>
    <row r="21920" spans="43:44" x14ac:dyDescent="0.25">
      <c r="AQ21920" s="1026"/>
      <c r="AR21920" s="1027"/>
    </row>
    <row r="21921" spans="43:44" x14ac:dyDescent="0.25">
      <c r="AQ21921" s="1026"/>
      <c r="AR21921" s="1027"/>
    </row>
    <row r="21922" spans="43:44" x14ac:dyDescent="0.25">
      <c r="AQ21922" s="1026"/>
      <c r="AR21922" s="1027"/>
    </row>
    <row r="21923" spans="43:44" x14ac:dyDescent="0.25">
      <c r="AQ21923" s="1026"/>
      <c r="AR21923" s="1027"/>
    </row>
    <row r="21924" spans="43:44" x14ac:dyDescent="0.25">
      <c r="AQ21924" s="1026"/>
      <c r="AR21924" s="1027"/>
    </row>
    <row r="21925" spans="43:44" x14ac:dyDescent="0.25">
      <c r="AQ21925" s="1026"/>
      <c r="AR21925" s="1027"/>
    </row>
    <row r="21926" spans="43:44" x14ac:dyDescent="0.25">
      <c r="AQ21926" s="1026"/>
      <c r="AR21926" s="1027"/>
    </row>
    <row r="21927" spans="43:44" x14ac:dyDescent="0.25">
      <c r="AQ21927" s="1026"/>
      <c r="AR21927" s="1027"/>
    </row>
    <row r="21928" spans="43:44" x14ac:dyDescent="0.25">
      <c r="AQ21928" s="1026"/>
      <c r="AR21928" s="1027"/>
    </row>
    <row r="21929" spans="43:44" x14ac:dyDescent="0.25">
      <c r="AQ21929" s="1026"/>
      <c r="AR21929" s="1027"/>
    </row>
    <row r="21930" spans="43:44" x14ac:dyDescent="0.25">
      <c r="AQ21930" s="1026"/>
      <c r="AR21930" s="1027"/>
    </row>
    <row r="21931" spans="43:44" x14ac:dyDescent="0.25">
      <c r="AQ21931" s="1026"/>
      <c r="AR21931" s="1027"/>
    </row>
    <row r="21932" spans="43:44" x14ac:dyDescent="0.25">
      <c r="AQ21932" s="1026"/>
      <c r="AR21932" s="1027"/>
    </row>
    <row r="21933" spans="43:44" x14ac:dyDescent="0.25">
      <c r="AQ21933" s="1026"/>
      <c r="AR21933" s="1027"/>
    </row>
    <row r="21934" spans="43:44" x14ac:dyDescent="0.25">
      <c r="AQ21934" s="1026"/>
      <c r="AR21934" s="1027"/>
    </row>
    <row r="21935" spans="43:44" x14ac:dyDescent="0.25">
      <c r="AQ21935" s="1026"/>
      <c r="AR21935" s="1027"/>
    </row>
    <row r="21936" spans="43:44" x14ac:dyDescent="0.25">
      <c r="AQ21936" s="1026"/>
      <c r="AR21936" s="1027"/>
    </row>
    <row r="21937" spans="43:44" x14ac:dyDescent="0.25">
      <c r="AQ21937" s="1026"/>
      <c r="AR21937" s="1027"/>
    </row>
    <row r="21938" spans="43:44" x14ac:dyDescent="0.25">
      <c r="AQ21938" s="1026"/>
      <c r="AR21938" s="1027"/>
    </row>
    <row r="21939" spans="43:44" x14ac:dyDescent="0.25">
      <c r="AQ21939" s="1026"/>
      <c r="AR21939" s="1027"/>
    </row>
    <row r="21940" spans="43:44" x14ac:dyDescent="0.25">
      <c r="AQ21940" s="1026"/>
      <c r="AR21940" s="1027"/>
    </row>
    <row r="21941" spans="43:44" x14ac:dyDescent="0.25">
      <c r="AQ21941" s="1026"/>
      <c r="AR21941" s="1027"/>
    </row>
    <row r="21942" spans="43:44" x14ac:dyDescent="0.25">
      <c r="AQ21942" s="1026"/>
      <c r="AR21942" s="1027"/>
    </row>
    <row r="21943" spans="43:44" x14ac:dyDescent="0.25">
      <c r="AQ21943" s="1026"/>
      <c r="AR21943" s="1027"/>
    </row>
    <row r="21944" spans="43:44" x14ac:dyDescent="0.25">
      <c r="AQ21944" s="1026"/>
      <c r="AR21944" s="1027"/>
    </row>
    <row r="21945" spans="43:44" x14ac:dyDescent="0.25">
      <c r="AQ21945" s="1026"/>
      <c r="AR21945" s="1027"/>
    </row>
    <row r="21946" spans="43:44" x14ac:dyDescent="0.25">
      <c r="AQ21946" s="1026"/>
      <c r="AR21946" s="1027"/>
    </row>
    <row r="21947" spans="43:44" x14ac:dyDescent="0.25">
      <c r="AQ21947" s="1026"/>
      <c r="AR21947" s="1027"/>
    </row>
    <row r="21948" spans="43:44" x14ac:dyDescent="0.25">
      <c r="AQ21948" s="1026"/>
      <c r="AR21948" s="1027"/>
    </row>
    <row r="21949" spans="43:44" x14ac:dyDescent="0.25">
      <c r="AQ21949" s="1026"/>
      <c r="AR21949" s="1027"/>
    </row>
    <row r="21950" spans="43:44" x14ac:dyDescent="0.25">
      <c r="AQ21950" s="1026"/>
      <c r="AR21950" s="1027"/>
    </row>
    <row r="21951" spans="43:44" x14ac:dyDescent="0.25">
      <c r="AQ21951" s="1026"/>
      <c r="AR21951" s="1027"/>
    </row>
    <row r="21952" spans="43:44" x14ac:dyDescent="0.25">
      <c r="AQ21952" s="1026"/>
      <c r="AR21952" s="1027"/>
    </row>
    <row r="21953" spans="43:44" x14ac:dyDescent="0.25">
      <c r="AQ21953" s="1026"/>
      <c r="AR21953" s="1027"/>
    </row>
    <row r="21954" spans="43:44" x14ac:dyDescent="0.25">
      <c r="AQ21954" s="1026"/>
      <c r="AR21954" s="1027"/>
    </row>
    <row r="21955" spans="43:44" x14ac:dyDescent="0.25">
      <c r="AQ21955" s="1026"/>
      <c r="AR21955" s="1027"/>
    </row>
    <row r="21956" spans="43:44" x14ac:dyDescent="0.25">
      <c r="AQ21956" s="1026"/>
      <c r="AR21956" s="1027"/>
    </row>
    <row r="21957" spans="43:44" x14ac:dyDescent="0.25">
      <c r="AQ21957" s="1026"/>
      <c r="AR21957" s="1027"/>
    </row>
    <row r="21958" spans="43:44" x14ac:dyDescent="0.25">
      <c r="AQ21958" s="1026"/>
      <c r="AR21958" s="1027"/>
    </row>
    <row r="21959" spans="43:44" x14ac:dyDescent="0.25">
      <c r="AQ21959" s="1026"/>
      <c r="AR21959" s="1027"/>
    </row>
    <row r="21960" spans="43:44" x14ac:dyDescent="0.25">
      <c r="AQ21960" s="1026"/>
      <c r="AR21960" s="1027"/>
    </row>
    <row r="21961" spans="43:44" x14ac:dyDescent="0.25">
      <c r="AQ21961" s="1026"/>
      <c r="AR21961" s="1027"/>
    </row>
    <row r="21962" spans="43:44" x14ac:dyDescent="0.25">
      <c r="AQ21962" s="1026"/>
      <c r="AR21962" s="1027"/>
    </row>
    <row r="21963" spans="43:44" x14ac:dyDescent="0.25">
      <c r="AQ21963" s="1026"/>
      <c r="AR21963" s="1027"/>
    </row>
    <row r="21964" spans="43:44" x14ac:dyDescent="0.25">
      <c r="AQ21964" s="1026"/>
      <c r="AR21964" s="1027"/>
    </row>
    <row r="21965" spans="43:44" x14ac:dyDescent="0.25">
      <c r="AQ21965" s="1026"/>
      <c r="AR21965" s="1027"/>
    </row>
    <row r="21966" spans="43:44" x14ac:dyDescent="0.25">
      <c r="AQ21966" s="1026"/>
      <c r="AR21966" s="1027"/>
    </row>
    <row r="21967" spans="43:44" x14ac:dyDescent="0.25">
      <c r="AQ21967" s="1026"/>
      <c r="AR21967" s="1027"/>
    </row>
    <row r="21968" spans="43:44" x14ac:dyDescent="0.25">
      <c r="AQ21968" s="1026"/>
      <c r="AR21968" s="1027"/>
    </row>
    <row r="21969" spans="43:44" x14ac:dyDescent="0.25">
      <c r="AQ21969" s="1026"/>
      <c r="AR21969" s="1027"/>
    </row>
    <row r="21970" spans="43:44" x14ac:dyDescent="0.25">
      <c r="AQ21970" s="1026"/>
      <c r="AR21970" s="1027"/>
    </row>
    <row r="21971" spans="43:44" x14ac:dyDescent="0.25">
      <c r="AQ21971" s="1026"/>
      <c r="AR21971" s="1027"/>
    </row>
    <row r="21972" spans="43:44" x14ac:dyDescent="0.25">
      <c r="AQ21972" s="1026"/>
      <c r="AR21972" s="1027"/>
    </row>
    <row r="21973" spans="43:44" x14ac:dyDescent="0.25">
      <c r="AQ21973" s="1026"/>
      <c r="AR21973" s="1027"/>
    </row>
    <row r="21974" spans="43:44" x14ac:dyDescent="0.25">
      <c r="AQ21974" s="1026"/>
      <c r="AR21974" s="1027"/>
    </row>
    <row r="21975" spans="43:44" x14ac:dyDescent="0.25">
      <c r="AQ21975" s="1026"/>
      <c r="AR21975" s="1027"/>
    </row>
    <row r="21976" spans="43:44" x14ac:dyDescent="0.25">
      <c r="AQ21976" s="1026"/>
      <c r="AR21976" s="1027"/>
    </row>
    <row r="21977" spans="43:44" x14ac:dyDescent="0.25">
      <c r="AQ21977" s="1026"/>
      <c r="AR21977" s="1027"/>
    </row>
    <row r="21978" spans="43:44" x14ac:dyDescent="0.25">
      <c r="AQ21978" s="1026"/>
      <c r="AR21978" s="1027"/>
    </row>
    <row r="21979" spans="43:44" x14ac:dyDescent="0.25">
      <c r="AQ21979" s="1026"/>
      <c r="AR21979" s="1027"/>
    </row>
    <row r="21980" spans="43:44" x14ac:dyDescent="0.25">
      <c r="AQ21980" s="1026"/>
      <c r="AR21980" s="1027"/>
    </row>
    <row r="21981" spans="43:44" x14ac:dyDescent="0.25">
      <c r="AQ21981" s="1026"/>
      <c r="AR21981" s="1027"/>
    </row>
    <row r="21982" spans="43:44" x14ac:dyDescent="0.25">
      <c r="AQ21982" s="1026"/>
      <c r="AR21982" s="1027"/>
    </row>
    <row r="21983" spans="43:44" x14ac:dyDescent="0.25">
      <c r="AQ21983" s="1026"/>
      <c r="AR21983" s="1027"/>
    </row>
    <row r="21984" spans="43:44" x14ac:dyDescent="0.25">
      <c r="AQ21984" s="1026"/>
      <c r="AR21984" s="1027"/>
    </row>
    <row r="21985" spans="43:44" x14ac:dyDescent="0.25">
      <c r="AQ21985" s="1026"/>
      <c r="AR21985" s="1027"/>
    </row>
    <row r="21986" spans="43:44" x14ac:dyDescent="0.25">
      <c r="AQ21986" s="1026"/>
      <c r="AR21986" s="1027"/>
    </row>
    <row r="21987" spans="43:44" x14ac:dyDescent="0.25">
      <c r="AQ21987" s="1026"/>
      <c r="AR21987" s="1027"/>
    </row>
    <row r="21988" spans="43:44" x14ac:dyDescent="0.25">
      <c r="AQ21988" s="1026"/>
      <c r="AR21988" s="1027"/>
    </row>
    <row r="21989" spans="43:44" x14ac:dyDescent="0.25">
      <c r="AQ21989" s="1026"/>
      <c r="AR21989" s="1027"/>
    </row>
    <row r="21990" spans="43:44" x14ac:dyDescent="0.25">
      <c r="AQ21990" s="1026"/>
      <c r="AR21990" s="1027"/>
    </row>
    <row r="21991" spans="43:44" x14ac:dyDescent="0.25">
      <c r="AQ21991" s="1026"/>
      <c r="AR21991" s="1027"/>
    </row>
    <row r="21992" spans="43:44" x14ac:dyDescent="0.25">
      <c r="AQ21992" s="1026"/>
      <c r="AR21992" s="1027"/>
    </row>
    <row r="21993" spans="43:44" x14ac:dyDescent="0.25">
      <c r="AQ21993" s="1026"/>
      <c r="AR21993" s="1027"/>
    </row>
    <row r="21994" spans="43:44" x14ac:dyDescent="0.25">
      <c r="AQ21994" s="1026"/>
      <c r="AR21994" s="1027"/>
    </row>
    <row r="21995" spans="43:44" x14ac:dyDescent="0.25">
      <c r="AQ21995" s="1026"/>
      <c r="AR21995" s="1027"/>
    </row>
    <row r="21996" spans="43:44" x14ac:dyDescent="0.25">
      <c r="AQ21996" s="1026"/>
      <c r="AR21996" s="1027"/>
    </row>
    <row r="21997" spans="43:44" x14ac:dyDescent="0.25">
      <c r="AQ21997" s="1026"/>
      <c r="AR21997" s="1027"/>
    </row>
    <row r="21998" spans="43:44" x14ac:dyDescent="0.25">
      <c r="AQ21998" s="1026"/>
      <c r="AR21998" s="1027"/>
    </row>
    <row r="21999" spans="43:44" x14ac:dyDescent="0.25">
      <c r="AQ21999" s="1026"/>
      <c r="AR21999" s="1027"/>
    </row>
    <row r="22000" spans="43:44" x14ac:dyDescent="0.25">
      <c r="AQ22000" s="1026"/>
      <c r="AR22000" s="1027"/>
    </row>
    <row r="22001" spans="43:44" x14ac:dyDescent="0.25">
      <c r="AQ22001" s="1026"/>
      <c r="AR22001" s="1027"/>
    </row>
    <row r="22002" spans="43:44" x14ac:dyDescent="0.25">
      <c r="AQ22002" s="1026"/>
      <c r="AR22002" s="1027"/>
    </row>
    <row r="22003" spans="43:44" x14ac:dyDescent="0.25">
      <c r="AQ22003" s="1026"/>
      <c r="AR22003" s="1027"/>
    </row>
    <row r="22004" spans="43:44" x14ac:dyDescent="0.25">
      <c r="AQ22004" s="1026"/>
      <c r="AR22004" s="1027"/>
    </row>
    <row r="22005" spans="43:44" x14ac:dyDescent="0.25">
      <c r="AQ22005" s="1026"/>
      <c r="AR22005" s="1027"/>
    </row>
    <row r="22006" spans="43:44" x14ac:dyDescent="0.25">
      <c r="AQ22006" s="1026"/>
      <c r="AR22006" s="1027"/>
    </row>
    <row r="22007" spans="43:44" x14ac:dyDescent="0.25">
      <c r="AQ22007" s="1026"/>
      <c r="AR22007" s="1027"/>
    </row>
    <row r="22008" spans="43:44" x14ac:dyDescent="0.25">
      <c r="AQ22008" s="1026"/>
      <c r="AR22008" s="1027"/>
    </row>
    <row r="22009" spans="43:44" x14ac:dyDescent="0.25">
      <c r="AQ22009" s="1026"/>
      <c r="AR22009" s="1027"/>
    </row>
    <row r="22010" spans="43:44" x14ac:dyDescent="0.25">
      <c r="AQ22010" s="1026"/>
      <c r="AR22010" s="1027"/>
    </row>
    <row r="22011" spans="43:44" x14ac:dyDescent="0.25">
      <c r="AQ22011" s="1026"/>
      <c r="AR22011" s="1027"/>
    </row>
    <row r="22012" spans="43:44" x14ac:dyDescent="0.25">
      <c r="AQ22012" s="1026"/>
      <c r="AR22012" s="1027"/>
    </row>
    <row r="22013" spans="43:44" x14ac:dyDescent="0.25">
      <c r="AQ22013" s="1026"/>
      <c r="AR22013" s="1027"/>
    </row>
    <row r="22014" spans="43:44" x14ac:dyDescent="0.25">
      <c r="AQ22014" s="1026"/>
      <c r="AR22014" s="1027"/>
    </row>
    <row r="22015" spans="43:44" x14ac:dyDescent="0.25">
      <c r="AQ22015" s="1026"/>
      <c r="AR22015" s="1027"/>
    </row>
    <row r="22016" spans="43:44" x14ac:dyDescent="0.25">
      <c r="AQ22016" s="1026"/>
      <c r="AR22016" s="1027"/>
    </row>
    <row r="22017" spans="43:44" x14ac:dyDescent="0.25">
      <c r="AQ22017" s="1026"/>
      <c r="AR22017" s="1027"/>
    </row>
    <row r="22018" spans="43:44" x14ac:dyDescent="0.25">
      <c r="AQ22018" s="1026"/>
      <c r="AR22018" s="1027"/>
    </row>
    <row r="22019" spans="43:44" x14ac:dyDescent="0.25">
      <c r="AQ22019" s="1026"/>
      <c r="AR22019" s="1027"/>
    </row>
    <row r="22020" spans="43:44" x14ac:dyDescent="0.25">
      <c r="AQ22020" s="1026"/>
      <c r="AR22020" s="1027"/>
    </row>
    <row r="22021" spans="43:44" x14ac:dyDescent="0.25">
      <c r="AQ22021" s="1026"/>
      <c r="AR22021" s="1027"/>
    </row>
    <row r="22022" spans="43:44" x14ac:dyDescent="0.25">
      <c r="AQ22022" s="1026"/>
      <c r="AR22022" s="1027"/>
    </row>
    <row r="22023" spans="43:44" x14ac:dyDescent="0.25">
      <c r="AQ22023" s="1026"/>
      <c r="AR22023" s="1027"/>
    </row>
    <row r="22024" spans="43:44" x14ac:dyDescent="0.25">
      <c r="AQ22024" s="1026"/>
      <c r="AR22024" s="1027"/>
    </row>
    <row r="22025" spans="43:44" x14ac:dyDescent="0.25">
      <c r="AQ22025" s="1026"/>
      <c r="AR22025" s="1027"/>
    </row>
    <row r="22026" spans="43:44" x14ac:dyDescent="0.25">
      <c r="AQ22026" s="1026"/>
      <c r="AR22026" s="1027"/>
    </row>
    <row r="22027" spans="43:44" x14ac:dyDescent="0.25">
      <c r="AQ22027" s="1026"/>
      <c r="AR22027" s="1027"/>
    </row>
    <row r="22028" spans="43:44" x14ac:dyDescent="0.25">
      <c r="AQ22028" s="1026"/>
      <c r="AR22028" s="1027"/>
    </row>
    <row r="22029" spans="43:44" x14ac:dyDescent="0.25">
      <c r="AQ22029" s="1026"/>
      <c r="AR22029" s="1027"/>
    </row>
    <row r="22030" spans="43:44" x14ac:dyDescent="0.25">
      <c r="AQ22030" s="1026"/>
      <c r="AR22030" s="1027"/>
    </row>
    <row r="22031" spans="43:44" x14ac:dyDescent="0.25">
      <c r="AQ22031" s="1026"/>
      <c r="AR22031" s="1027"/>
    </row>
    <row r="22032" spans="43:44" x14ac:dyDescent="0.25">
      <c r="AQ22032" s="1026"/>
      <c r="AR22032" s="1027"/>
    </row>
    <row r="22033" spans="43:44" x14ac:dyDescent="0.25">
      <c r="AQ22033" s="1026"/>
      <c r="AR22033" s="1027"/>
    </row>
    <row r="22034" spans="43:44" x14ac:dyDescent="0.25">
      <c r="AQ22034" s="1026"/>
      <c r="AR22034" s="1027"/>
    </row>
    <row r="22035" spans="43:44" x14ac:dyDescent="0.25">
      <c r="AQ22035" s="1026"/>
      <c r="AR22035" s="1027"/>
    </row>
    <row r="22036" spans="43:44" x14ac:dyDescent="0.25">
      <c r="AQ22036" s="1026"/>
      <c r="AR22036" s="1027"/>
    </row>
    <row r="22037" spans="43:44" x14ac:dyDescent="0.25">
      <c r="AQ22037" s="1026"/>
      <c r="AR22037" s="1027"/>
    </row>
    <row r="22038" spans="43:44" x14ac:dyDescent="0.25">
      <c r="AQ22038" s="1026"/>
      <c r="AR22038" s="1027"/>
    </row>
    <row r="22039" spans="43:44" x14ac:dyDescent="0.25">
      <c r="AQ22039" s="1026"/>
      <c r="AR22039" s="1027"/>
    </row>
    <row r="22040" spans="43:44" x14ac:dyDescent="0.25">
      <c r="AQ22040" s="1026"/>
      <c r="AR22040" s="1027"/>
    </row>
    <row r="22041" spans="43:44" x14ac:dyDescent="0.25">
      <c r="AQ22041" s="1026"/>
      <c r="AR22041" s="1027"/>
    </row>
    <row r="22042" spans="43:44" x14ac:dyDescent="0.25">
      <c r="AQ22042" s="1026"/>
      <c r="AR22042" s="1027"/>
    </row>
    <row r="22043" spans="43:44" x14ac:dyDescent="0.25">
      <c r="AQ22043" s="1026"/>
      <c r="AR22043" s="1027"/>
    </row>
    <row r="22044" spans="43:44" x14ac:dyDescent="0.25">
      <c r="AQ22044" s="1026"/>
      <c r="AR22044" s="1027"/>
    </row>
    <row r="22045" spans="43:44" x14ac:dyDescent="0.25">
      <c r="AQ22045" s="1026"/>
      <c r="AR22045" s="1027"/>
    </row>
    <row r="22046" spans="43:44" x14ac:dyDescent="0.25">
      <c r="AQ22046" s="1026"/>
      <c r="AR22046" s="1027"/>
    </row>
    <row r="22047" spans="43:44" x14ac:dyDescent="0.25">
      <c r="AQ22047" s="1026"/>
      <c r="AR22047" s="1027"/>
    </row>
    <row r="22048" spans="43:44" x14ac:dyDescent="0.25">
      <c r="AQ22048" s="1026"/>
      <c r="AR22048" s="1027"/>
    </row>
    <row r="22049" spans="43:44" x14ac:dyDescent="0.25">
      <c r="AQ22049" s="1026"/>
      <c r="AR22049" s="1027"/>
    </row>
    <row r="22050" spans="43:44" x14ac:dyDescent="0.25">
      <c r="AQ22050" s="1026"/>
      <c r="AR22050" s="1027"/>
    </row>
    <row r="22051" spans="43:44" x14ac:dyDescent="0.25">
      <c r="AQ22051" s="1026"/>
      <c r="AR22051" s="1027"/>
    </row>
    <row r="22052" spans="43:44" x14ac:dyDescent="0.25">
      <c r="AQ22052" s="1026"/>
      <c r="AR22052" s="1027"/>
    </row>
    <row r="22053" spans="43:44" x14ac:dyDescent="0.25">
      <c r="AQ22053" s="1026"/>
      <c r="AR22053" s="1027"/>
    </row>
    <row r="22054" spans="43:44" x14ac:dyDescent="0.25">
      <c r="AQ22054" s="1026"/>
      <c r="AR22054" s="1027"/>
    </row>
    <row r="22055" spans="43:44" x14ac:dyDescent="0.25">
      <c r="AQ22055" s="1026"/>
      <c r="AR22055" s="1027"/>
    </row>
    <row r="22056" spans="43:44" x14ac:dyDescent="0.25">
      <c r="AQ22056" s="1026"/>
      <c r="AR22056" s="1027"/>
    </row>
    <row r="22057" spans="43:44" x14ac:dyDescent="0.25">
      <c r="AQ22057" s="1026"/>
      <c r="AR22057" s="1027"/>
    </row>
    <row r="22058" spans="43:44" x14ac:dyDescent="0.25">
      <c r="AQ22058" s="1026"/>
      <c r="AR22058" s="1027"/>
    </row>
    <row r="22059" spans="43:44" x14ac:dyDescent="0.25">
      <c r="AQ22059" s="1026"/>
      <c r="AR22059" s="1027"/>
    </row>
    <row r="22060" spans="43:44" x14ac:dyDescent="0.25">
      <c r="AQ22060" s="1026"/>
      <c r="AR22060" s="1027"/>
    </row>
    <row r="22061" spans="43:44" x14ac:dyDescent="0.25">
      <c r="AQ22061" s="1026"/>
      <c r="AR22061" s="1027"/>
    </row>
    <row r="22062" spans="43:44" x14ac:dyDescent="0.25">
      <c r="AQ22062" s="1026"/>
      <c r="AR22062" s="1027"/>
    </row>
    <row r="22063" spans="43:44" x14ac:dyDescent="0.25">
      <c r="AQ22063" s="1026"/>
      <c r="AR22063" s="1027"/>
    </row>
    <row r="22064" spans="43:44" x14ac:dyDescent="0.25">
      <c r="AQ22064" s="1026"/>
      <c r="AR22064" s="1027"/>
    </row>
    <row r="22065" spans="43:44" x14ac:dyDescent="0.25">
      <c r="AQ22065" s="1026"/>
      <c r="AR22065" s="1027"/>
    </row>
    <row r="22066" spans="43:44" x14ac:dyDescent="0.25">
      <c r="AQ22066" s="1026"/>
      <c r="AR22066" s="1027"/>
    </row>
    <row r="22067" spans="43:44" x14ac:dyDescent="0.25">
      <c r="AQ22067" s="1026"/>
      <c r="AR22067" s="1027"/>
    </row>
    <row r="22068" spans="43:44" x14ac:dyDescent="0.25">
      <c r="AQ22068" s="1026"/>
      <c r="AR22068" s="1027"/>
    </row>
    <row r="22069" spans="43:44" x14ac:dyDescent="0.25">
      <c r="AQ22069" s="1026"/>
      <c r="AR22069" s="1027"/>
    </row>
    <row r="22070" spans="43:44" x14ac:dyDescent="0.25">
      <c r="AQ22070" s="1026"/>
      <c r="AR22070" s="1027"/>
    </row>
    <row r="22071" spans="43:44" x14ac:dyDescent="0.25">
      <c r="AQ22071" s="1026"/>
      <c r="AR22071" s="1027"/>
    </row>
    <row r="22072" spans="43:44" x14ac:dyDescent="0.25">
      <c r="AQ22072" s="1026"/>
      <c r="AR22072" s="1027"/>
    </row>
    <row r="22073" spans="43:44" x14ac:dyDescent="0.25">
      <c r="AQ22073" s="1026"/>
      <c r="AR22073" s="1027"/>
    </row>
    <row r="22074" spans="43:44" x14ac:dyDescent="0.25">
      <c r="AQ22074" s="1026"/>
      <c r="AR22074" s="1027"/>
    </row>
    <row r="22075" spans="43:44" x14ac:dyDescent="0.25">
      <c r="AQ22075" s="1026"/>
      <c r="AR22075" s="1027"/>
    </row>
    <row r="22076" spans="43:44" x14ac:dyDescent="0.25">
      <c r="AQ22076" s="1026"/>
      <c r="AR22076" s="1027"/>
    </row>
    <row r="22077" spans="43:44" x14ac:dyDescent="0.25">
      <c r="AQ22077" s="1026"/>
      <c r="AR22077" s="1027"/>
    </row>
    <row r="22078" spans="43:44" x14ac:dyDescent="0.25">
      <c r="AQ22078" s="1026"/>
      <c r="AR22078" s="1027"/>
    </row>
    <row r="22079" spans="43:44" x14ac:dyDescent="0.25">
      <c r="AQ22079" s="1026"/>
      <c r="AR22079" s="1027"/>
    </row>
    <row r="22080" spans="43:44" x14ac:dyDescent="0.25">
      <c r="AQ22080" s="1026"/>
      <c r="AR22080" s="1027"/>
    </row>
    <row r="22081" spans="43:44" x14ac:dyDescent="0.25">
      <c r="AQ22081" s="1026"/>
      <c r="AR22081" s="1027"/>
    </row>
    <row r="22082" spans="43:44" x14ac:dyDescent="0.25">
      <c r="AQ22082" s="1026"/>
      <c r="AR22082" s="1027"/>
    </row>
    <row r="22083" spans="43:44" x14ac:dyDescent="0.25">
      <c r="AQ22083" s="1026"/>
      <c r="AR22083" s="1027"/>
    </row>
    <row r="22084" spans="43:44" x14ac:dyDescent="0.25">
      <c r="AQ22084" s="1026"/>
      <c r="AR22084" s="1027"/>
    </row>
    <row r="22085" spans="43:44" x14ac:dyDescent="0.25">
      <c r="AQ22085" s="1026"/>
      <c r="AR22085" s="1027"/>
    </row>
    <row r="22086" spans="43:44" x14ac:dyDescent="0.25">
      <c r="AQ22086" s="1026"/>
      <c r="AR22086" s="1027"/>
    </row>
    <row r="22087" spans="43:44" x14ac:dyDescent="0.25">
      <c r="AQ22087" s="1026"/>
      <c r="AR22087" s="1027"/>
    </row>
    <row r="22088" spans="43:44" x14ac:dyDescent="0.25">
      <c r="AQ22088" s="1026"/>
      <c r="AR22088" s="1027"/>
    </row>
    <row r="22089" spans="43:44" x14ac:dyDescent="0.25">
      <c r="AQ22089" s="1026"/>
      <c r="AR22089" s="1027"/>
    </row>
    <row r="22090" spans="43:44" x14ac:dyDescent="0.25">
      <c r="AQ22090" s="1026"/>
      <c r="AR22090" s="1027"/>
    </row>
    <row r="22091" spans="43:44" x14ac:dyDescent="0.25">
      <c r="AQ22091" s="1026"/>
      <c r="AR22091" s="1027"/>
    </row>
    <row r="22092" spans="43:44" x14ac:dyDescent="0.25">
      <c r="AQ22092" s="1026"/>
      <c r="AR22092" s="1027"/>
    </row>
    <row r="22093" spans="43:44" x14ac:dyDescent="0.25">
      <c r="AQ22093" s="1026"/>
      <c r="AR22093" s="1027"/>
    </row>
    <row r="22094" spans="43:44" x14ac:dyDescent="0.25">
      <c r="AQ22094" s="1026"/>
      <c r="AR22094" s="1027"/>
    </row>
    <row r="22095" spans="43:44" x14ac:dyDescent="0.25">
      <c r="AQ22095" s="1026"/>
      <c r="AR22095" s="1027"/>
    </row>
    <row r="22096" spans="43:44" x14ac:dyDescent="0.25">
      <c r="AQ22096" s="1026"/>
      <c r="AR22096" s="1027"/>
    </row>
    <row r="22097" spans="43:44" x14ac:dyDescent="0.25">
      <c r="AQ22097" s="1026"/>
      <c r="AR22097" s="1027"/>
    </row>
    <row r="22098" spans="43:44" x14ac:dyDescent="0.25">
      <c r="AQ22098" s="1026"/>
      <c r="AR22098" s="1027"/>
    </row>
    <row r="22099" spans="43:44" x14ac:dyDescent="0.25">
      <c r="AQ22099" s="1026"/>
      <c r="AR22099" s="1027"/>
    </row>
    <row r="22100" spans="43:44" x14ac:dyDescent="0.25">
      <c r="AQ22100" s="1026"/>
      <c r="AR22100" s="1027"/>
    </row>
    <row r="22101" spans="43:44" x14ac:dyDescent="0.25">
      <c r="AQ22101" s="1026"/>
      <c r="AR22101" s="1027"/>
    </row>
    <row r="22102" spans="43:44" x14ac:dyDescent="0.25">
      <c r="AQ22102" s="1026"/>
      <c r="AR22102" s="1027"/>
    </row>
    <row r="22103" spans="43:44" x14ac:dyDescent="0.25">
      <c r="AQ22103" s="1026"/>
      <c r="AR22103" s="1027"/>
    </row>
    <row r="22104" spans="43:44" x14ac:dyDescent="0.25">
      <c r="AQ22104" s="1026"/>
      <c r="AR22104" s="1027"/>
    </row>
    <row r="22105" spans="43:44" x14ac:dyDescent="0.25">
      <c r="AQ22105" s="1026"/>
      <c r="AR22105" s="1027"/>
    </row>
    <row r="22106" spans="43:44" x14ac:dyDescent="0.25">
      <c r="AQ22106" s="1026"/>
      <c r="AR22106" s="1027"/>
    </row>
    <row r="22107" spans="43:44" x14ac:dyDescent="0.25">
      <c r="AQ22107" s="1026"/>
      <c r="AR22107" s="1027"/>
    </row>
    <row r="22108" spans="43:44" x14ac:dyDescent="0.25">
      <c r="AQ22108" s="1026"/>
      <c r="AR22108" s="1027"/>
    </row>
    <row r="22109" spans="43:44" x14ac:dyDescent="0.25">
      <c r="AQ22109" s="1026"/>
      <c r="AR22109" s="1027"/>
    </row>
    <row r="22110" spans="43:44" x14ac:dyDescent="0.25">
      <c r="AQ22110" s="1026"/>
      <c r="AR22110" s="1027"/>
    </row>
    <row r="22111" spans="43:44" x14ac:dyDescent="0.25">
      <c r="AQ22111" s="1026"/>
      <c r="AR22111" s="1027"/>
    </row>
    <row r="22112" spans="43:44" x14ac:dyDescent="0.25">
      <c r="AQ22112" s="1026"/>
      <c r="AR22112" s="1027"/>
    </row>
    <row r="22113" spans="43:44" x14ac:dyDescent="0.25">
      <c r="AQ22113" s="1026"/>
      <c r="AR22113" s="1027"/>
    </row>
    <row r="22114" spans="43:44" x14ac:dyDescent="0.25">
      <c r="AQ22114" s="1026"/>
      <c r="AR22114" s="1027"/>
    </row>
    <row r="22115" spans="43:44" x14ac:dyDescent="0.25">
      <c r="AQ22115" s="1026"/>
      <c r="AR22115" s="1027"/>
    </row>
    <row r="22116" spans="43:44" x14ac:dyDescent="0.25">
      <c r="AQ22116" s="1026"/>
      <c r="AR22116" s="1027"/>
    </row>
    <row r="22117" spans="43:44" x14ac:dyDescent="0.25">
      <c r="AQ22117" s="1026"/>
      <c r="AR22117" s="1027"/>
    </row>
    <row r="22118" spans="43:44" x14ac:dyDescent="0.25">
      <c r="AQ22118" s="1026"/>
      <c r="AR22118" s="1027"/>
    </row>
    <row r="22119" spans="43:44" x14ac:dyDescent="0.25">
      <c r="AQ22119" s="1026"/>
      <c r="AR22119" s="1027"/>
    </row>
    <row r="22120" spans="43:44" x14ac:dyDescent="0.25">
      <c r="AQ22120" s="1026"/>
      <c r="AR22120" s="1027"/>
    </row>
    <row r="22121" spans="43:44" x14ac:dyDescent="0.25">
      <c r="AQ22121" s="1026"/>
      <c r="AR22121" s="1027"/>
    </row>
    <row r="22122" spans="43:44" x14ac:dyDescent="0.25">
      <c r="AQ22122" s="1026"/>
      <c r="AR22122" s="1027"/>
    </row>
    <row r="22123" spans="43:44" x14ac:dyDescent="0.25">
      <c r="AQ22123" s="1026"/>
      <c r="AR22123" s="1027"/>
    </row>
    <row r="22124" spans="43:44" x14ac:dyDescent="0.25">
      <c r="AQ22124" s="1026"/>
      <c r="AR22124" s="1027"/>
    </row>
    <row r="22125" spans="43:44" x14ac:dyDescent="0.25">
      <c r="AQ22125" s="1026"/>
      <c r="AR22125" s="1027"/>
    </row>
    <row r="22126" spans="43:44" x14ac:dyDescent="0.25">
      <c r="AQ22126" s="1026"/>
      <c r="AR22126" s="1027"/>
    </row>
    <row r="22127" spans="43:44" x14ac:dyDescent="0.25">
      <c r="AQ22127" s="1026"/>
      <c r="AR22127" s="1027"/>
    </row>
    <row r="22128" spans="43:44" x14ac:dyDescent="0.25">
      <c r="AQ22128" s="1026"/>
      <c r="AR22128" s="1027"/>
    </row>
    <row r="22129" spans="43:44" x14ac:dyDescent="0.25">
      <c r="AQ22129" s="1026"/>
      <c r="AR22129" s="1027"/>
    </row>
    <row r="22130" spans="43:44" x14ac:dyDescent="0.25">
      <c r="AQ22130" s="1026"/>
      <c r="AR22130" s="1027"/>
    </row>
    <row r="22131" spans="43:44" x14ac:dyDescent="0.25">
      <c r="AQ22131" s="1026"/>
      <c r="AR22131" s="1027"/>
    </row>
    <row r="22132" spans="43:44" x14ac:dyDescent="0.25">
      <c r="AQ22132" s="1026"/>
      <c r="AR22132" s="1027"/>
    </row>
    <row r="22133" spans="43:44" x14ac:dyDescent="0.25">
      <c r="AQ22133" s="1026"/>
      <c r="AR22133" s="1027"/>
    </row>
    <row r="22134" spans="43:44" x14ac:dyDescent="0.25">
      <c r="AQ22134" s="1026"/>
      <c r="AR22134" s="1027"/>
    </row>
    <row r="22135" spans="43:44" x14ac:dyDescent="0.25">
      <c r="AQ22135" s="1026"/>
      <c r="AR22135" s="1027"/>
    </row>
    <row r="22136" spans="43:44" x14ac:dyDescent="0.25">
      <c r="AQ22136" s="1026"/>
      <c r="AR22136" s="1027"/>
    </row>
    <row r="22137" spans="43:44" x14ac:dyDescent="0.25">
      <c r="AQ22137" s="1026"/>
      <c r="AR22137" s="1027"/>
    </row>
    <row r="22138" spans="43:44" x14ac:dyDescent="0.25">
      <c r="AQ22138" s="1026"/>
      <c r="AR22138" s="1027"/>
    </row>
    <row r="22139" spans="43:44" x14ac:dyDescent="0.25">
      <c r="AQ22139" s="1026"/>
      <c r="AR22139" s="1027"/>
    </row>
    <row r="22140" spans="43:44" x14ac:dyDescent="0.25">
      <c r="AQ22140" s="1026"/>
      <c r="AR22140" s="1027"/>
    </row>
    <row r="22141" spans="43:44" x14ac:dyDescent="0.25">
      <c r="AQ22141" s="1026"/>
      <c r="AR22141" s="1027"/>
    </row>
    <row r="22142" spans="43:44" x14ac:dyDescent="0.25">
      <c r="AQ22142" s="1026"/>
      <c r="AR22142" s="1027"/>
    </row>
    <row r="22143" spans="43:44" x14ac:dyDescent="0.25">
      <c r="AQ22143" s="1026"/>
      <c r="AR22143" s="1027"/>
    </row>
    <row r="22144" spans="43:44" x14ac:dyDescent="0.25">
      <c r="AQ22144" s="1026"/>
      <c r="AR22144" s="1027"/>
    </row>
    <row r="22145" spans="43:44" x14ac:dyDescent="0.25">
      <c r="AQ22145" s="1026"/>
      <c r="AR22145" s="1027"/>
    </row>
    <row r="22146" spans="43:44" x14ac:dyDescent="0.25">
      <c r="AQ22146" s="1026"/>
      <c r="AR22146" s="1027"/>
    </row>
    <row r="22147" spans="43:44" x14ac:dyDescent="0.25">
      <c r="AQ22147" s="1026"/>
      <c r="AR22147" s="1027"/>
    </row>
    <row r="22148" spans="43:44" x14ac:dyDescent="0.25">
      <c r="AQ22148" s="1026"/>
      <c r="AR22148" s="1027"/>
    </row>
    <row r="22149" spans="43:44" x14ac:dyDescent="0.25">
      <c r="AQ22149" s="1026"/>
      <c r="AR22149" s="1027"/>
    </row>
    <row r="22150" spans="43:44" x14ac:dyDescent="0.25">
      <c r="AQ22150" s="1026"/>
      <c r="AR22150" s="1027"/>
    </row>
    <row r="22151" spans="43:44" x14ac:dyDescent="0.25">
      <c r="AQ22151" s="1026"/>
      <c r="AR22151" s="1027"/>
    </row>
    <row r="22152" spans="43:44" x14ac:dyDescent="0.25">
      <c r="AQ22152" s="1026"/>
      <c r="AR22152" s="1027"/>
    </row>
    <row r="22153" spans="43:44" x14ac:dyDescent="0.25">
      <c r="AQ22153" s="1026"/>
      <c r="AR22153" s="1027"/>
    </row>
    <row r="22154" spans="43:44" x14ac:dyDescent="0.25">
      <c r="AQ22154" s="1026"/>
      <c r="AR22154" s="1027"/>
    </row>
    <row r="22155" spans="43:44" x14ac:dyDescent="0.25">
      <c r="AQ22155" s="1026"/>
      <c r="AR22155" s="1027"/>
    </row>
    <row r="22156" spans="43:44" x14ac:dyDescent="0.25">
      <c r="AQ22156" s="1026"/>
      <c r="AR22156" s="1027"/>
    </row>
    <row r="22157" spans="43:44" x14ac:dyDescent="0.25">
      <c r="AQ22157" s="1026"/>
      <c r="AR22157" s="1027"/>
    </row>
    <row r="22158" spans="43:44" x14ac:dyDescent="0.25">
      <c r="AQ22158" s="1026"/>
      <c r="AR22158" s="1027"/>
    </row>
    <row r="22159" spans="43:44" x14ac:dyDescent="0.25">
      <c r="AQ22159" s="1026"/>
      <c r="AR22159" s="1027"/>
    </row>
    <row r="22160" spans="43:44" x14ac:dyDescent="0.25">
      <c r="AQ22160" s="1026"/>
      <c r="AR22160" s="1027"/>
    </row>
    <row r="22161" spans="43:44" x14ac:dyDescent="0.25">
      <c r="AQ22161" s="1026"/>
      <c r="AR22161" s="1027"/>
    </row>
    <row r="22162" spans="43:44" x14ac:dyDescent="0.25">
      <c r="AQ22162" s="1026"/>
      <c r="AR22162" s="1027"/>
    </row>
    <row r="22163" spans="43:44" x14ac:dyDescent="0.25">
      <c r="AQ22163" s="1026"/>
      <c r="AR22163" s="1027"/>
    </row>
    <row r="22164" spans="43:44" x14ac:dyDescent="0.25">
      <c r="AQ22164" s="1026"/>
      <c r="AR22164" s="1027"/>
    </row>
    <row r="22165" spans="43:44" x14ac:dyDescent="0.25">
      <c r="AQ22165" s="1026"/>
      <c r="AR22165" s="1027"/>
    </row>
    <row r="22166" spans="43:44" x14ac:dyDescent="0.25">
      <c r="AQ22166" s="1026"/>
      <c r="AR22166" s="1027"/>
    </row>
    <row r="22167" spans="43:44" x14ac:dyDescent="0.25">
      <c r="AQ22167" s="1026"/>
      <c r="AR22167" s="1027"/>
    </row>
    <row r="22168" spans="43:44" x14ac:dyDescent="0.25">
      <c r="AQ22168" s="1026"/>
      <c r="AR22168" s="1027"/>
    </row>
    <row r="22169" spans="43:44" x14ac:dyDescent="0.25">
      <c r="AQ22169" s="1026"/>
      <c r="AR22169" s="1027"/>
    </row>
    <row r="22170" spans="43:44" x14ac:dyDescent="0.25">
      <c r="AQ22170" s="1026"/>
      <c r="AR22170" s="1027"/>
    </row>
    <row r="22171" spans="43:44" x14ac:dyDescent="0.25">
      <c r="AQ22171" s="1026"/>
      <c r="AR22171" s="1027"/>
    </row>
    <row r="22172" spans="43:44" x14ac:dyDescent="0.25">
      <c r="AQ22172" s="1026"/>
      <c r="AR22172" s="1027"/>
    </row>
    <row r="22173" spans="43:44" x14ac:dyDescent="0.25">
      <c r="AQ22173" s="1026"/>
      <c r="AR22173" s="1027"/>
    </row>
    <row r="22174" spans="43:44" x14ac:dyDescent="0.25">
      <c r="AQ22174" s="1026"/>
      <c r="AR22174" s="1027"/>
    </row>
    <row r="22175" spans="43:44" x14ac:dyDescent="0.25">
      <c r="AQ22175" s="1026"/>
      <c r="AR22175" s="1027"/>
    </row>
    <row r="22176" spans="43:44" x14ac:dyDescent="0.25">
      <c r="AQ22176" s="1026"/>
      <c r="AR22176" s="1027"/>
    </row>
    <row r="22177" spans="43:44" x14ac:dyDescent="0.25">
      <c r="AQ22177" s="1026"/>
      <c r="AR22177" s="1027"/>
    </row>
    <row r="22178" spans="43:44" x14ac:dyDescent="0.25">
      <c r="AQ22178" s="1026"/>
      <c r="AR22178" s="1027"/>
    </row>
    <row r="22179" spans="43:44" x14ac:dyDescent="0.25">
      <c r="AQ22179" s="1026"/>
      <c r="AR22179" s="1027"/>
    </row>
    <row r="22180" spans="43:44" x14ac:dyDescent="0.25">
      <c r="AQ22180" s="1026"/>
      <c r="AR22180" s="1027"/>
    </row>
    <row r="22181" spans="43:44" x14ac:dyDescent="0.25">
      <c r="AQ22181" s="1026"/>
      <c r="AR22181" s="1027"/>
    </row>
    <row r="22182" spans="43:44" x14ac:dyDescent="0.25">
      <c r="AQ22182" s="1026"/>
      <c r="AR22182" s="1027"/>
    </row>
    <row r="22183" spans="43:44" x14ac:dyDescent="0.25">
      <c r="AQ22183" s="1026"/>
      <c r="AR22183" s="1027"/>
    </row>
    <row r="22184" spans="43:44" x14ac:dyDescent="0.25">
      <c r="AQ22184" s="1026"/>
      <c r="AR22184" s="1027"/>
    </row>
    <row r="22185" spans="43:44" x14ac:dyDescent="0.25">
      <c r="AQ22185" s="1026"/>
      <c r="AR22185" s="1027"/>
    </row>
    <row r="22186" spans="43:44" x14ac:dyDescent="0.25">
      <c r="AQ22186" s="1026"/>
      <c r="AR22186" s="1027"/>
    </row>
    <row r="22187" spans="43:44" x14ac:dyDescent="0.25">
      <c r="AQ22187" s="1026"/>
      <c r="AR22187" s="1027"/>
    </row>
    <row r="22188" spans="43:44" x14ac:dyDescent="0.25">
      <c r="AQ22188" s="1026"/>
      <c r="AR22188" s="1027"/>
    </row>
    <row r="22189" spans="43:44" x14ac:dyDescent="0.25">
      <c r="AQ22189" s="1026"/>
      <c r="AR22189" s="1027"/>
    </row>
    <row r="22190" spans="43:44" x14ac:dyDescent="0.25">
      <c r="AQ22190" s="1026"/>
      <c r="AR22190" s="1027"/>
    </row>
    <row r="22191" spans="43:44" x14ac:dyDescent="0.25">
      <c r="AQ22191" s="1026"/>
      <c r="AR22191" s="1027"/>
    </row>
    <row r="22192" spans="43:44" x14ac:dyDescent="0.25">
      <c r="AQ22192" s="1026"/>
      <c r="AR22192" s="1027"/>
    </row>
    <row r="22193" spans="43:44" x14ac:dyDescent="0.25">
      <c r="AQ22193" s="1026"/>
      <c r="AR22193" s="1027"/>
    </row>
    <row r="22194" spans="43:44" x14ac:dyDescent="0.25">
      <c r="AQ22194" s="1026"/>
      <c r="AR22194" s="1027"/>
    </row>
    <row r="22195" spans="43:44" x14ac:dyDescent="0.25">
      <c r="AQ22195" s="1026"/>
      <c r="AR22195" s="1027"/>
    </row>
    <row r="22196" spans="43:44" x14ac:dyDescent="0.25">
      <c r="AQ22196" s="1026"/>
      <c r="AR22196" s="1027"/>
    </row>
    <row r="22197" spans="43:44" x14ac:dyDescent="0.25">
      <c r="AQ22197" s="1026"/>
      <c r="AR22197" s="1027"/>
    </row>
    <row r="22198" spans="43:44" x14ac:dyDescent="0.25">
      <c r="AQ22198" s="1026"/>
      <c r="AR22198" s="1027"/>
    </row>
    <row r="22199" spans="43:44" x14ac:dyDescent="0.25">
      <c r="AQ22199" s="1026"/>
      <c r="AR22199" s="1027"/>
    </row>
    <row r="22200" spans="43:44" x14ac:dyDescent="0.25">
      <c r="AQ22200" s="1026"/>
      <c r="AR22200" s="1027"/>
    </row>
    <row r="22201" spans="43:44" x14ac:dyDescent="0.25">
      <c r="AQ22201" s="1026"/>
      <c r="AR22201" s="1027"/>
    </row>
    <row r="22202" spans="43:44" x14ac:dyDescent="0.25">
      <c r="AQ22202" s="1026"/>
      <c r="AR22202" s="1027"/>
    </row>
    <row r="22203" spans="43:44" x14ac:dyDescent="0.25">
      <c r="AQ22203" s="1026"/>
      <c r="AR22203" s="1027"/>
    </row>
    <row r="22204" spans="43:44" x14ac:dyDescent="0.25">
      <c r="AQ22204" s="1026"/>
      <c r="AR22204" s="1027"/>
    </row>
    <row r="22205" spans="43:44" x14ac:dyDescent="0.25">
      <c r="AQ22205" s="1026"/>
      <c r="AR22205" s="1027"/>
    </row>
    <row r="22206" spans="43:44" x14ac:dyDescent="0.25">
      <c r="AQ22206" s="1026"/>
      <c r="AR22206" s="1027"/>
    </row>
    <row r="22207" spans="43:44" x14ac:dyDescent="0.25">
      <c r="AQ22207" s="1026"/>
      <c r="AR22207" s="1027"/>
    </row>
    <row r="22208" spans="43:44" x14ac:dyDescent="0.25">
      <c r="AQ22208" s="1026"/>
      <c r="AR22208" s="1027"/>
    </row>
    <row r="22209" spans="43:44" x14ac:dyDescent="0.25">
      <c r="AQ22209" s="1026"/>
      <c r="AR22209" s="1027"/>
    </row>
    <row r="22210" spans="43:44" x14ac:dyDescent="0.25">
      <c r="AQ22210" s="1026"/>
      <c r="AR22210" s="1027"/>
    </row>
    <row r="22211" spans="43:44" x14ac:dyDescent="0.25">
      <c r="AQ22211" s="1026"/>
      <c r="AR22211" s="1027"/>
    </row>
    <row r="22212" spans="43:44" x14ac:dyDescent="0.25">
      <c r="AQ22212" s="1026"/>
      <c r="AR22212" s="1027"/>
    </row>
    <row r="22213" spans="43:44" x14ac:dyDescent="0.25">
      <c r="AQ22213" s="1026"/>
      <c r="AR22213" s="1027"/>
    </row>
    <row r="22214" spans="43:44" x14ac:dyDescent="0.25">
      <c r="AQ22214" s="1026"/>
      <c r="AR22214" s="1027"/>
    </row>
    <row r="22215" spans="43:44" x14ac:dyDescent="0.25">
      <c r="AQ22215" s="1026"/>
      <c r="AR22215" s="1027"/>
    </row>
    <row r="22216" spans="43:44" x14ac:dyDescent="0.25">
      <c r="AQ22216" s="1026"/>
      <c r="AR22216" s="1027"/>
    </row>
    <row r="22217" spans="43:44" x14ac:dyDescent="0.25">
      <c r="AQ22217" s="1026"/>
      <c r="AR22217" s="1027"/>
    </row>
    <row r="22218" spans="43:44" x14ac:dyDescent="0.25">
      <c r="AQ22218" s="1026"/>
      <c r="AR22218" s="1027"/>
    </row>
    <row r="22219" spans="43:44" x14ac:dyDescent="0.25">
      <c r="AQ22219" s="1026"/>
      <c r="AR22219" s="1027"/>
    </row>
    <row r="22220" spans="43:44" x14ac:dyDescent="0.25">
      <c r="AQ22220" s="1026"/>
      <c r="AR22220" s="1027"/>
    </row>
    <row r="22221" spans="43:44" x14ac:dyDescent="0.25">
      <c r="AQ22221" s="1026"/>
      <c r="AR22221" s="1027"/>
    </row>
    <row r="22222" spans="43:44" x14ac:dyDescent="0.25">
      <c r="AQ22222" s="1026"/>
      <c r="AR22222" s="1027"/>
    </row>
    <row r="22223" spans="43:44" x14ac:dyDescent="0.25">
      <c r="AQ22223" s="1026"/>
      <c r="AR22223" s="1027"/>
    </row>
    <row r="22224" spans="43:44" x14ac:dyDescent="0.25">
      <c r="AQ22224" s="1026"/>
      <c r="AR22224" s="1027"/>
    </row>
    <row r="22225" spans="43:44" x14ac:dyDescent="0.25">
      <c r="AQ22225" s="1026"/>
      <c r="AR22225" s="1027"/>
    </row>
    <row r="22226" spans="43:44" x14ac:dyDescent="0.25">
      <c r="AQ22226" s="1026"/>
      <c r="AR22226" s="1027"/>
    </row>
    <row r="22227" spans="43:44" x14ac:dyDescent="0.25">
      <c r="AQ22227" s="1026"/>
      <c r="AR22227" s="1027"/>
    </row>
    <row r="22228" spans="43:44" x14ac:dyDescent="0.25">
      <c r="AQ22228" s="1026"/>
      <c r="AR22228" s="1027"/>
    </row>
    <row r="22229" spans="43:44" x14ac:dyDescent="0.25">
      <c r="AQ22229" s="1026"/>
      <c r="AR22229" s="1027"/>
    </row>
    <row r="22230" spans="43:44" x14ac:dyDescent="0.25">
      <c r="AQ22230" s="1026"/>
      <c r="AR22230" s="1027"/>
    </row>
    <row r="22231" spans="43:44" x14ac:dyDescent="0.25">
      <c r="AQ22231" s="1026"/>
      <c r="AR22231" s="1027"/>
    </row>
    <row r="22232" spans="43:44" x14ac:dyDescent="0.25">
      <c r="AQ22232" s="1026"/>
      <c r="AR22232" s="1027"/>
    </row>
    <row r="22233" spans="43:44" x14ac:dyDescent="0.25">
      <c r="AQ22233" s="1026"/>
      <c r="AR22233" s="1027"/>
    </row>
    <row r="22234" spans="43:44" x14ac:dyDescent="0.25">
      <c r="AQ22234" s="1026"/>
      <c r="AR22234" s="1027"/>
    </row>
    <row r="22235" spans="43:44" x14ac:dyDescent="0.25">
      <c r="AQ22235" s="1026"/>
      <c r="AR22235" s="1027"/>
    </row>
    <row r="22236" spans="43:44" x14ac:dyDescent="0.25">
      <c r="AQ22236" s="1026"/>
      <c r="AR22236" s="1027"/>
    </row>
    <row r="22237" spans="43:44" x14ac:dyDescent="0.25">
      <c r="AQ22237" s="1026"/>
      <c r="AR22237" s="1027"/>
    </row>
    <row r="22238" spans="43:44" x14ac:dyDescent="0.25">
      <c r="AQ22238" s="1026"/>
      <c r="AR22238" s="1027"/>
    </row>
    <row r="22239" spans="43:44" x14ac:dyDescent="0.25">
      <c r="AQ22239" s="1026"/>
      <c r="AR22239" s="1027"/>
    </row>
    <row r="22240" spans="43:44" x14ac:dyDescent="0.25">
      <c r="AQ22240" s="1026"/>
      <c r="AR22240" s="1027"/>
    </row>
    <row r="22241" spans="43:44" x14ac:dyDescent="0.25">
      <c r="AQ22241" s="1026"/>
      <c r="AR22241" s="1027"/>
    </row>
    <row r="22242" spans="43:44" x14ac:dyDescent="0.25">
      <c r="AQ22242" s="1026"/>
      <c r="AR22242" s="1027"/>
    </row>
    <row r="22243" spans="43:44" x14ac:dyDescent="0.25">
      <c r="AQ22243" s="1026"/>
      <c r="AR22243" s="1027"/>
    </row>
    <row r="22244" spans="43:44" x14ac:dyDescent="0.25">
      <c r="AQ22244" s="1026"/>
      <c r="AR22244" s="1027"/>
    </row>
    <row r="22245" spans="43:44" x14ac:dyDescent="0.25">
      <c r="AQ22245" s="1026"/>
      <c r="AR22245" s="1027"/>
    </row>
    <row r="22246" spans="43:44" x14ac:dyDescent="0.25">
      <c r="AQ22246" s="1026"/>
      <c r="AR22246" s="1027"/>
    </row>
    <row r="22247" spans="43:44" x14ac:dyDescent="0.25">
      <c r="AQ22247" s="1026"/>
      <c r="AR22247" s="1027"/>
    </row>
    <row r="22248" spans="43:44" x14ac:dyDescent="0.25">
      <c r="AQ22248" s="1026"/>
      <c r="AR22248" s="1027"/>
    </row>
    <row r="22249" spans="43:44" x14ac:dyDescent="0.25">
      <c r="AQ22249" s="1026"/>
      <c r="AR22249" s="1027"/>
    </row>
    <row r="22250" spans="43:44" x14ac:dyDescent="0.25">
      <c r="AQ22250" s="1026"/>
      <c r="AR22250" s="1027"/>
    </row>
    <row r="22251" spans="43:44" x14ac:dyDescent="0.25">
      <c r="AQ22251" s="1026"/>
      <c r="AR22251" s="1027"/>
    </row>
    <row r="22252" spans="43:44" x14ac:dyDescent="0.25">
      <c r="AQ22252" s="1026"/>
      <c r="AR22252" s="1027"/>
    </row>
    <row r="22253" spans="43:44" x14ac:dyDescent="0.25">
      <c r="AQ22253" s="1026"/>
      <c r="AR22253" s="1027"/>
    </row>
    <row r="22254" spans="43:44" x14ac:dyDescent="0.25">
      <c r="AQ22254" s="1026"/>
      <c r="AR22254" s="1027"/>
    </row>
    <row r="22255" spans="43:44" x14ac:dyDescent="0.25">
      <c r="AQ22255" s="1026"/>
      <c r="AR22255" s="1027"/>
    </row>
    <row r="22256" spans="43:44" x14ac:dyDescent="0.25">
      <c r="AQ22256" s="1026"/>
      <c r="AR22256" s="1027"/>
    </row>
    <row r="22257" spans="43:44" x14ac:dyDescent="0.25">
      <c r="AQ22257" s="1026"/>
      <c r="AR22257" s="1027"/>
    </row>
    <row r="22258" spans="43:44" x14ac:dyDescent="0.25">
      <c r="AQ22258" s="1026"/>
      <c r="AR22258" s="1027"/>
    </row>
    <row r="22259" spans="43:44" x14ac:dyDescent="0.25">
      <c r="AQ22259" s="1026"/>
      <c r="AR22259" s="1027"/>
    </row>
    <row r="22260" spans="43:44" x14ac:dyDescent="0.25">
      <c r="AQ22260" s="1026"/>
      <c r="AR22260" s="1027"/>
    </row>
    <row r="22261" spans="43:44" x14ac:dyDescent="0.25">
      <c r="AQ22261" s="1026"/>
      <c r="AR22261" s="1027"/>
    </row>
    <row r="22262" spans="43:44" x14ac:dyDescent="0.25">
      <c r="AQ22262" s="1026"/>
      <c r="AR22262" s="1027"/>
    </row>
    <row r="22263" spans="43:44" x14ac:dyDescent="0.25">
      <c r="AQ22263" s="1026"/>
      <c r="AR22263" s="1027"/>
    </row>
    <row r="22264" spans="43:44" x14ac:dyDescent="0.25">
      <c r="AQ22264" s="1026"/>
      <c r="AR22264" s="1027"/>
    </row>
    <row r="22265" spans="43:44" x14ac:dyDescent="0.25">
      <c r="AQ22265" s="1026"/>
      <c r="AR22265" s="1027"/>
    </row>
    <row r="22266" spans="43:44" x14ac:dyDescent="0.25">
      <c r="AQ22266" s="1026"/>
      <c r="AR22266" s="1027"/>
    </row>
    <row r="22267" spans="43:44" x14ac:dyDescent="0.25">
      <c r="AQ22267" s="1026"/>
      <c r="AR22267" s="1027"/>
    </row>
    <row r="22268" spans="43:44" x14ac:dyDescent="0.25">
      <c r="AQ22268" s="1026"/>
      <c r="AR22268" s="1027"/>
    </row>
    <row r="22269" spans="43:44" x14ac:dyDescent="0.25">
      <c r="AQ22269" s="1026"/>
      <c r="AR22269" s="1027"/>
    </row>
    <row r="22270" spans="43:44" x14ac:dyDescent="0.25">
      <c r="AQ22270" s="1026"/>
      <c r="AR22270" s="1027"/>
    </row>
    <row r="22271" spans="43:44" x14ac:dyDescent="0.25">
      <c r="AQ22271" s="1026"/>
      <c r="AR22271" s="1027"/>
    </row>
    <row r="22272" spans="43:44" x14ac:dyDescent="0.25">
      <c r="AQ22272" s="1026"/>
      <c r="AR22272" s="1027"/>
    </row>
    <row r="22273" spans="43:44" x14ac:dyDescent="0.25">
      <c r="AQ22273" s="1026"/>
      <c r="AR22273" s="1027"/>
    </row>
    <row r="22274" spans="43:44" x14ac:dyDescent="0.25">
      <c r="AQ22274" s="1026"/>
      <c r="AR22274" s="1027"/>
    </row>
    <row r="22275" spans="43:44" x14ac:dyDescent="0.25">
      <c r="AQ22275" s="1026"/>
      <c r="AR22275" s="1027"/>
    </row>
    <row r="22276" spans="43:44" x14ac:dyDescent="0.25">
      <c r="AQ22276" s="1026"/>
      <c r="AR22276" s="1027"/>
    </row>
    <row r="22277" spans="43:44" x14ac:dyDescent="0.25">
      <c r="AQ22277" s="1026"/>
      <c r="AR22277" s="1027"/>
    </row>
    <row r="22278" spans="43:44" x14ac:dyDescent="0.25">
      <c r="AQ22278" s="1026"/>
      <c r="AR22278" s="1027"/>
    </row>
    <row r="22279" spans="43:44" x14ac:dyDescent="0.25">
      <c r="AQ22279" s="1026"/>
      <c r="AR22279" s="1027"/>
    </row>
    <row r="22280" spans="43:44" x14ac:dyDescent="0.25">
      <c r="AQ22280" s="1026"/>
      <c r="AR22280" s="1027"/>
    </row>
    <row r="22281" spans="43:44" x14ac:dyDescent="0.25">
      <c r="AQ22281" s="1026"/>
      <c r="AR22281" s="1027"/>
    </row>
    <row r="22282" spans="43:44" x14ac:dyDescent="0.25">
      <c r="AQ22282" s="1026"/>
      <c r="AR22282" s="1027"/>
    </row>
    <row r="22283" spans="43:44" x14ac:dyDescent="0.25">
      <c r="AQ22283" s="1026"/>
      <c r="AR22283" s="1027"/>
    </row>
    <row r="22284" spans="43:44" x14ac:dyDescent="0.25">
      <c r="AQ22284" s="1026"/>
      <c r="AR22284" s="1027"/>
    </row>
    <row r="22285" spans="43:44" x14ac:dyDescent="0.25">
      <c r="AQ22285" s="1026"/>
      <c r="AR22285" s="1027"/>
    </row>
    <row r="22286" spans="43:44" x14ac:dyDescent="0.25">
      <c r="AQ22286" s="1026"/>
      <c r="AR22286" s="1027"/>
    </row>
    <row r="22287" spans="43:44" x14ac:dyDescent="0.25">
      <c r="AQ22287" s="1026"/>
      <c r="AR22287" s="1027"/>
    </row>
    <row r="22288" spans="43:44" x14ac:dyDescent="0.25">
      <c r="AQ22288" s="1026"/>
      <c r="AR22288" s="1027"/>
    </row>
    <row r="22289" spans="43:44" x14ac:dyDescent="0.25">
      <c r="AQ22289" s="1026"/>
      <c r="AR22289" s="1027"/>
    </row>
    <row r="22290" spans="43:44" x14ac:dyDescent="0.25">
      <c r="AQ22290" s="1026"/>
      <c r="AR22290" s="1027"/>
    </row>
    <row r="22291" spans="43:44" x14ac:dyDescent="0.25">
      <c r="AQ22291" s="1026"/>
      <c r="AR22291" s="1027"/>
    </row>
    <row r="22292" spans="43:44" x14ac:dyDescent="0.25">
      <c r="AQ22292" s="1026"/>
      <c r="AR22292" s="1027"/>
    </row>
    <row r="22293" spans="43:44" x14ac:dyDescent="0.25">
      <c r="AQ22293" s="1026"/>
      <c r="AR22293" s="1027"/>
    </row>
    <row r="22294" spans="43:44" x14ac:dyDescent="0.25">
      <c r="AQ22294" s="1026"/>
      <c r="AR22294" s="1027"/>
    </row>
    <row r="22295" spans="43:44" x14ac:dyDescent="0.25">
      <c r="AQ22295" s="1026"/>
      <c r="AR22295" s="1027"/>
    </row>
    <row r="22296" spans="43:44" x14ac:dyDescent="0.25">
      <c r="AQ22296" s="1026"/>
      <c r="AR22296" s="1027"/>
    </row>
    <row r="22297" spans="43:44" x14ac:dyDescent="0.25">
      <c r="AQ22297" s="1026"/>
      <c r="AR22297" s="1027"/>
    </row>
    <row r="22298" spans="43:44" x14ac:dyDescent="0.25">
      <c r="AQ22298" s="1026"/>
      <c r="AR22298" s="1027"/>
    </row>
    <row r="22299" spans="43:44" x14ac:dyDescent="0.25">
      <c r="AQ22299" s="1026"/>
      <c r="AR22299" s="1027"/>
    </row>
    <row r="22300" spans="43:44" x14ac:dyDescent="0.25">
      <c r="AQ22300" s="1026"/>
      <c r="AR22300" s="1027"/>
    </row>
    <row r="22301" spans="43:44" x14ac:dyDescent="0.25">
      <c r="AQ22301" s="1026"/>
      <c r="AR22301" s="1027"/>
    </row>
    <row r="22302" spans="43:44" x14ac:dyDescent="0.25">
      <c r="AQ22302" s="1026"/>
      <c r="AR22302" s="1027"/>
    </row>
    <row r="22303" spans="43:44" x14ac:dyDescent="0.25">
      <c r="AQ22303" s="1026"/>
      <c r="AR22303" s="1027"/>
    </row>
    <row r="22304" spans="43:44" x14ac:dyDescent="0.25">
      <c r="AQ22304" s="1026"/>
      <c r="AR22304" s="1027"/>
    </row>
    <row r="22305" spans="43:44" x14ac:dyDescent="0.25">
      <c r="AQ22305" s="1026"/>
      <c r="AR22305" s="1027"/>
    </row>
    <row r="22306" spans="43:44" x14ac:dyDescent="0.25">
      <c r="AQ22306" s="1026"/>
      <c r="AR22306" s="1027"/>
    </row>
    <row r="22307" spans="43:44" x14ac:dyDescent="0.25">
      <c r="AQ22307" s="1026"/>
      <c r="AR22307" s="1027"/>
    </row>
    <row r="22308" spans="43:44" x14ac:dyDescent="0.25">
      <c r="AQ22308" s="1026"/>
      <c r="AR22308" s="1027"/>
    </row>
    <row r="22309" spans="43:44" x14ac:dyDescent="0.25">
      <c r="AQ22309" s="1026"/>
      <c r="AR22309" s="1027"/>
    </row>
    <row r="22310" spans="43:44" x14ac:dyDescent="0.25">
      <c r="AQ22310" s="1026"/>
      <c r="AR22310" s="1027"/>
    </row>
    <row r="22311" spans="43:44" x14ac:dyDescent="0.25">
      <c r="AQ22311" s="1026"/>
      <c r="AR22311" s="1027"/>
    </row>
    <row r="22312" spans="43:44" x14ac:dyDescent="0.25">
      <c r="AQ22312" s="1026"/>
      <c r="AR22312" s="1027"/>
    </row>
    <row r="22313" spans="43:44" x14ac:dyDescent="0.25">
      <c r="AQ22313" s="1026"/>
      <c r="AR22313" s="1027"/>
    </row>
    <row r="22314" spans="43:44" x14ac:dyDescent="0.25">
      <c r="AQ22314" s="1026"/>
      <c r="AR22314" s="1027"/>
    </row>
    <row r="22315" spans="43:44" x14ac:dyDescent="0.25">
      <c r="AQ22315" s="1026"/>
      <c r="AR22315" s="1027"/>
    </row>
    <row r="22316" spans="43:44" x14ac:dyDescent="0.25">
      <c r="AQ22316" s="1026"/>
      <c r="AR22316" s="1027"/>
    </row>
    <row r="22317" spans="43:44" x14ac:dyDescent="0.25">
      <c r="AQ22317" s="1026"/>
      <c r="AR22317" s="1027"/>
    </row>
    <row r="22318" spans="43:44" x14ac:dyDescent="0.25">
      <c r="AQ22318" s="1026"/>
      <c r="AR22318" s="1027"/>
    </row>
    <row r="22319" spans="43:44" x14ac:dyDescent="0.25">
      <c r="AQ22319" s="1026"/>
      <c r="AR22319" s="1027"/>
    </row>
    <row r="22320" spans="43:44" x14ac:dyDescent="0.25">
      <c r="AQ22320" s="1026"/>
      <c r="AR22320" s="1027"/>
    </row>
    <row r="22321" spans="43:44" x14ac:dyDescent="0.25">
      <c r="AQ22321" s="1026"/>
      <c r="AR22321" s="1027"/>
    </row>
    <row r="22322" spans="43:44" x14ac:dyDescent="0.25">
      <c r="AQ22322" s="1026"/>
      <c r="AR22322" s="1027"/>
    </row>
    <row r="22323" spans="43:44" x14ac:dyDescent="0.25">
      <c r="AQ22323" s="1026"/>
      <c r="AR22323" s="1027"/>
    </row>
    <row r="22324" spans="43:44" x14ac:dyDescent="0.25">
      <c r="AQ22324" s="1026"/>
      <c r="AR22324" s="1027"/>
    </row>
    <row r="22325" spans="43:44" x14ac:dyDescent="0.25">
      <c r="AQ22325" s="1026"/>
      <c r="AR22325" s="1027"/>
    </row>
    <row r="22326" spans="43:44" x14ac:dyDescent="0.25">
      <c r="AQ22326" s="1026"/>
      <c r="AR22326" s="1027"/>
    </row>
    <row r="22327" spans="43:44" x14ac:dyDescent="0.25">
      <c r="AQ22327" s="1026"/>
      <c r="AR22327" s="1027"/>
    </row>
    <row r="22328" spans="43:44" x14ac:dyDescent="0.25">
      <c r="AQ22328" s="1026"/>
      <c r="AR22328" s="1027"/>
    </row>
    <row r="22329" spans="43:44" x14ac:dyDescent="0.25">
      <c r="AQ22329" s="1026"/>
      <c r="AR22329" s="1027"/>
    </row>
    <row r="22330" spans="43:44" x14ac:dyDescent="0.25">
      <c r="AQ22330" s="1026"/>
      <c r="AR22330" s="1027"/>
    </row>
    <row r="22331" spans="43:44" x14ac:dyDescent="0.25">
      <c r="AQ22331" s="1026"/>
      <c r="AR22331" s="1027"/>
    </row>
    <row r="22332" spans="43:44" x14ac:dyDescent="0.25">
      <c r="AQ22332" s="1026"/>
      <c r="AR22332" s="1027"/>
    </row>
    <row r="22333" spans="43:44" x14ac:dyDescent="0.25">
      <c r="AQ22333" s="1026"/>
      <c r="AR22333" s="1027"/>
    </row>
    <row r="22334" spans="43:44" x14ac:dyDescent="0.25">
      <c r="AQ22334" s="1026"/>
      <c r="AR22334" s="1027"/>
    </row>
    <row r="22335" spans="43:44" x14ac:dyDescent="0.25">
      <c r="AQ22335" s="1026"/>
      <c r="AR22335" s="1027"/>
    </row>
    <row r="22336" spans="43:44" x14ac:dyDescent="0.25">
      <c r="AQ22336" s="1026"/>
      <c r="AR22336" s="1027"/>
    </row>
    <row r="22337" spans="43:44" x14ac:dyDescent="0.25">
      <c r="AQ22337" s="1026"/>
      <c r="AR22337" s="1027"/>
    </row>
    <row r="22338" spans="43:44" x14ac:dyDescent="0.25">
      <c r="AQ22338" s="1026"/>
      <c r="AR22338" s="1027"/>
    </row>
    <row r="22339" spans="43:44" x14ac:dyDescent="0.25">
      <c r="AQ22339" s="1026"/>
      <c r="AR22339" s="1027"/>
    </row>
    <row r="22340" spans="43:44" x14ac:dyDescent="0.25">
      <c r="AQ22340" s="1026"/>
      <c r="AR22340" s="1027"/>
    </row>
    <row r="22341" spans="43:44" x14ac:dyDescent="0.25">
      <c r="AQ22341" s="1026"/>
      <c r="AR22341" s="1027"/>
    </row>
    <row r="22342" spans="43:44" x14ac:dyDescent="0.25">
      <c r="AQ22342" s="1026"/>
      <c r="AR22342" s="1027"/>
    </row>
    <row r="22343" spans="43:44" x14ac:dyDescent="0.25">
      <c r="AQ22343" s="1026"/>
      <c r="AR22343" s="1027"/>
    </row>
    <row r="22344" spans="43:44" x14ac:dyDescent="0.25">
      <c r="AQ22344" s="1026"/>
      <c r="AR22344" s="1027"/>
    </row>
    <row r="22345" spans="43:44" x14ac:dyDescent="0.25">
      <c r="AQ22345" s="1026"/>
      <c r="AR22345" s="1027"/>
    </row>
    <row r="22346" spans="43:44" x14ac:dyDescent="0.25">
      <c r="AQ22346" s="1026"/>
      <c r="AR22346" s="1027"/>
    </row>
    <row r="22347" spans="43:44" x14ac:dyDescent="0.25">
      <c r="AQ22347" s="1026"/>
      <c r="AR22347" s="1027"/>
    </row>
    <row r="22348" spans="43:44" x14ac:dyDescent="0.25">
      <c r="AQ22348" s="1026"/>
      <c r="AR22348" s="1027"/>
    </row>
    <row r="22349" spans="43:44" x14ac:dyDescent="0.25">
      <c r="AQ22349" s="1026"/>
      <c r="AR22349" s="1027"/>
    </row>
    <row r="22350" spans="43:44" x14ac:dyDescent="0.25">
      <c r="AQ22350" s="1026"/>
      <c r="AR22350" s="1027"/>
    </row>
    <row r="22351" spans="43:44" x14ac:dyDescent="0.25">
      <c r="AQ22351" s="1026"/>
      <c r="AR22351" s="1027"/>
    </row>
    <row r="22352" spans="43:44" x14ac:dyDescent="0.25">
      <c r="AQ22352" s="1026"/>
      <c r="AR22352" s="1027"/>
    </row>
    <row r="22353" spans="43:44" x14ac:dyDescent="0.25">
      <c r="AQ22353" s="1026"/>
      <c r="AR22353" s="1027"/>
    </row>
    <row r="22354" spans="43:44" x14ac:dyDescent="0.25">
      <c r="AQ22354" s="1026"/>
      <c r="AR22354" s="1027"/>
    </row>
    <row r="22355" spans="43:44" x14ac:dyDescent="0.25">
      <c r="AQ22355" s="1026"/>
      <c r="AR22355" s="1027"/>
    </row>
    <row r="22356" spans="43:44" x14ac:dyDescent="0.25">
      <c r="AQ22356" s="1026"/>
      <c r="AR22356" s="1027"/>
    </row>
    <row r="22357" spans="43:44" x14ac:dyDescent="0.25">
      <c r="AQ22357" s="1026"/>
      <c r="AR22357" s="1027"/>
    </row>
    <row r="22358" spans="43:44" x14ac:dyDescent="0.25">
      <c r="AQ22358" s="1026"/>
      <c r="AR22358" s="1027"/>
    </row>
    <row r="22359" spans="43:44" x14ac:dyDescent="0.25">
      <c r="AQ22359" s="1026"/>
      <c r="AR22359" s="1027"/>
    </row>
    <row r="22360" spans="43:44" x14ac:dyDescent="0.25">
      <c r="AQ22360" s="1026"/>
      <c r="AR22360" s="1027"/>
    </row>
    <row r="22361" spans="43:44" x14ac:dyDescent="0.25">
      <c r="AQ22361" s="1026"/>
      <c r="AR22361" s="1027"/>
    </row>
    <row r="22362" spans="43:44" x14ac:dyDescent="0.25">
      <c r="AQ22362" s="1026"/>
      <c r="AR22362" s="1027"/>
    </row>
    <row r="22363" spans="43:44" x14ac:dyDescent="0.25">
      <c r="AQ22363" s="1026"/>
      <c r="AR22363" s="1027"/>
    </row>
    <row r="22364" spans="43:44" x14ac:dyDescent="0.25">
      <c r="AQ22364" s="1026"/>
      <c r="AR22364" s="1027"/>
    </row>
    <row r="22365" spans="43:44" x14ac:dyDescent="0.25">
      <c r="AQ22365" s="1026"/>
      <c r="AR22365" s="1027"/>
    </row>
    <row r="22366" spans="43:44" x14ac:dyDescent="0.25">
      <c r="AQ22366" s="1026"/>
      <c r="AR22366" s="1027"/>
    </row>
    <row r="22367" spans="43:44" x14ac:dyDescent="0.25">
      <c r="AQ22367" s="1026"/>
      <c r="AR22367" s="1027"/>
    </row>
    <row r="22368" spans="43:44" x14ac:dyDescent="0.25">
      <c r="AQ22368" s="1026"/>
      <c r="AR22368" s="1027"/>
    </row>
    <row r="22369" spans="43:44" x14ac:dyDescent="0.25">
      <c r="AQ22369" s="1026"/>
      <c r="AR22369" s="1027"/>
    </row>
    <row r="22370" spans="43:44" x14ac:dyDescent="0.25">
      <c r="AQ22370" s="1026"/>
      <c r="AR22370" s="1027"/>
    </row>
    <row r="22371" spans="43:44" x14ac:dyDescent="0.25">
      <c r="AQ22371" s="1026"/>
      <c r="AR22371" s="1027"/>
    </row>
    <row r="22372" spans="43:44" x14ac:dyDescent="0.25">
      <c r="AQ22372" s="1026"/>
      <c r="AR22372" s="1027"/>
    </row>
    <row r="22373" spans="43:44" x14ac:dyDescent="0.25">
      <c r="AQ22373" s="1026"/>
      <c r="AR22373" s="1027"/>
    </row>
    <row r="22374" spans="43:44" x14ac:dyDescent="0.25">
      <c r="AQ22374" s="1026"/>
      <c r="AR22374" s="1027"/>
    </row>
    <row r="22375" spans="43:44" x14ac:dyDescent="0.25">
      <c r="AQ22375" s="1026"/>
      <c r="AR22375" s="1027"/>
    </row>
    <row r="22376" spans="43:44" x14ac:dyDescent="0.25">
      <c r="AQ22376" s="1026"/>
      <c r="AR22376" s="1027"/>
    </row>
    <row r="22377" spans="43:44" x14ac:dyDescent="0.25">
      <c r="AQ22377" s="1026"/>
      <c r="AR22377" s="1027"/>
    </row>
    <row r="22378" spans="43:44" x14ac:dyDescent="0.25">
      <c r="AQ22378" s="1026"/>
      <c r="AR22378" s="1027"/>
    </row>
    <row r="22379" spans="43:44" x14ac:dyDescent="0.25">
      <c r="AQ22379" s="1026"/>
      <c r="AR22379" s="1027"/>
    </row>
    <row r="22380" spans="43:44" x14ac:dyDescent="0.25">
      <c r="AQ22380" s="1026"/>
      <c r="AR22380" s="1027"/>
    </row>
    <row r="22381" spans="43:44" x14ac:dyDescent="0.25">
      <c r="AQ22381" s="1026"/>
      <c r="AR22381" s="1027"/>
    </row>
    <row r="22382" spans="43:44" x14ac:dyDescent="0.25">
      <c r="AQ22382" s="1026"/>
      <c r="AR22382" s="1027"/>
    </row>
    <row r="22383" spans="43:44" x14ac:dyDescent="0.25">
      <c r="AQ22383" s="1026"/>
      <c r="AR22383" s="1027"/>
    </row>
    <row r="22384" spans="43:44" x14ac:dyDescent="0.25">
      <c r="AQ22384" s="1026"/>
      <c r="AR22384" s="1027"/>
    </row>
    <row r="22385" spans="43:44" x14ac:dyDescent="0.25">
      <c r="AQ22385" s="1026"/>
      <c r="AR22385" s="1027"/>
    </row>
    <row r="22386" spans="43:44" x14ac:dyDescent="0.25">
      <c r="AQ22386" s="1026"/>
      <c r="AR22386" s="1027"/>
    </row>
    <row r="22387" spans="43:44" x14ac:dyDescent="0.25">
      <c r="AQ22387" s="1026"/>
      <c r="AR22387" s="1027"/>
    </row>
    <row r="22388" spans="43:44" x14ac:dyDescent="0.25">
      <c r="AQ22388" s="1026"/>
      <c r="AR22388" s="1027"/>
    </row>
    <row r="22389" spans="43:44" x14ac:dyDescent="0.25">
      <c r="AQ22389" s="1026"/>
      <c r="AR22389" s="1027"/>
    </row>
    <row r="22390" spans="43:44" x14ac:dyDescent="0.25">
      <c r="AQ22390" s="1026"/>
      <c r="AR22390" s="1027"/>
    </row>
    <row r="22391" spans="43:44" x14ac:dyDescent="0.25">
      <c r="AQ22391" s="1026"/>
      <c r="AR22391" s="1027"/>
    </row>
    <row r="22392" spans="43:44" x14ac:dyDescent="0.25">
      <c r="AQ22392" s="1026"/>
      <c r="AR22392" s="1027"/>
    </row>
    <row r="22393" spans="43:44" x14ac:dyDescent="0.25">
      <c r="AQ22393" s="1026"/>
      <c r="AR22393" s="1027"/>
    </row>
    <row r="22394" spans="43:44" x14ac:dyDescent="0.25">
      <c r="AQ22394" s="1026"/>
      <c r="AR22394" s="1027"/>
    </row>
    <row r="22395" spans="43:44" x14ac:dyDescent="0.25">
      <c r="AQ22395" s="1026"/>
      <c r="AR22395" s="1027"/>
    </row>
    <row r="22396" spans="43:44" x14ac:dyDescent="0.25">
      <c r="AQ22396" s="1026"/>
      <c r="AR22396" s="1027"/>
    </row>
    <row r="22397" spans="43:44" x14ac:dyDescent="0.25">
      <c r="AQ22397" s="1026"/>
      <c r="AR22397" s="1027"/>
    </row>
    <row r="22398" spans="43:44" x14ac:dyDescent="0.25">
      <c r="AQ22398" s="1026"/>
      <c r="AR22398" s="1027"/>
    </row>
    <row r="22399" spans="43:44" x14ac:dyDescent="0.25">
      <c r="AQ22399" s="1026"/>
      <c r="AR22399" s="1027"/>
    </row>
    <row r="22400" spans="43:44" x14ac:dyDescent="0.25">
      <c r="AQ22400" s="1026"/>
      <c r="AR22400" s="1027"/>
    </row>
    <row r="22401" spans="43:44" x14ac:dyDescent="0.25">
      <c r="AQ22401" s="1026"/>
      <c r="AR22401" s="1027"/>
    </row>
    <row r="22402" spans="43:44" x14ac:dyDescent="0.25">
      <c r="AQ22402" s="1026"/>
      <c r="AR22402" s="1027"/>
    </row>
    <row r="22403" spans="43:44" x14ac:dyDescent="0.25">
      <c r="AQ22403" s="1026"/>
      <c r="AR22403" s="1027"/>
    </row>
    <row r="22404" spans="43:44" x14ac:dyDescent="0.25">
      <c r="AQ22404" s="1026"/>
      <c r="AR22404" s="1027"/>
    </row>
    <row r="22405" spans="43:44" x14ac:dyDescent="0.25">
      <c r="AQ22405" s="1026"/>
      <c r="AR22405" s="1027"/>
    </row>
    <row r="22406" spans="43:44" x14ac:dyDescent="0.25">
      <c r="AQ22406" s="1026"/>
      <c r="AR22406" s="1027"/>
    </row>
    <row r="22407" spans="43:44" x14ac:dyDescent="0.25">
      <c r="AQ22407" s="1026"/>
      <c r="AR22407" s="1027"/>
    </row>
    <row r="22408" spans="43:44" x14ac:dyDescent="0.25">
      <c r="AQ22408" s="1026"/>
      <c r="AR22408" s="1027"/>
    </row>
    <row r="22409" spans="43:44" x14ac:dyDescent="0.25">
      <c r="AQ22409" s="1026"/>
      <c r="AR22409" s="1027"/>
    </row>
    <row r="22410" spans="43:44" x14ac:dyDescent="0.25">
      <c r="AQ22410" s="1026"/>
      <c r="AR22410" s="1027"/>
    </row>
    <row r="22411" spans="43:44" x14ac:dyDescent="0.25">
      <c r="AQ22411" s="1026"/>
      <c r="AR22411" s="1027"/>
    </row>
    <row r="22412" spans="43:44" x14ac:dyDescent="0.25">
      <c r="AQ22412" s="1026"/>
      <c r="AR22412" s="1027"/>
    </row>
    <row r="22413" spans="43:44" x14ac:dyDescent="0.25">
      <c r="AQ22413" s="1026"/>
      <c r="AR22413" s="1027"/>
    </row>
    <row r="22414" spans="43:44" x14ac:dyDescent="0.25">
      <c r="AQ22414" s="1026"/>
      <c r="AR22414" s="1027"/>
    </row>
    <row r="22415" spans="43:44" x14ac:dyDescent="0.25">
      <c r="AQ22415" s="1026"/>
      <c r="AR22415" s="1027"/>
    </row>
    <row r="22416" spans="43:44" x14ac:dyDescent="0.25">
      <c r="AQ22416" s="1026"/>
      <c r="AR22416" s="1027"/>
    </row>
    <row r="22417" spans="43:44" x14ac:dyDescent="0.25">
      <c r="AQ22417" s="1026"/>
      <c r="AR22417" s="1027"/>
    </row>
    <row r="22418" spans="43:44" x14ac:dyDescent="0.25">
      <c r="AQ22418" s="1026"/>
      <c r="AR22418" s="1027"/>
    </row>
    <row r="22419" spans="43:44" x14ac:dyDescent="0.25">
      <c r="AQ22419" s="1026"/>
      <c r="AR22419" s="1027"/>
    </row>
    <row r="22420" spans="43:44" x14ac:dyDescent="0.25">
      <c r="AQ22420" s="1026"/>
      <c r="AR22420" s="1027"/>
    </row>
    <row r="22421" spans="43:44" x14ac:dyDescent="0.25">
      <c r="AQ22421" s="1026"/>
      <c r="AR22421" s="1027"/>
    </row>
    <row r="22422" spans="43:44" x14ac:dyDescent="0.25">
      <c r="AQ22422" s="1026"/>
      <c r="AR22422" s="1027"/>
    </row>
    <row r="22423" spans="43:44" x14ac:dyDescent="0.25">
      <c r="AQ22423" s="1026"/>
      <c r="AR22423" s="1027"/>
    </row>
    <row r="22424" spans="43:44" x14ac:dyDescent="0.25">
      <c r="AQ22424" s="1026"/>
      <c r="AR22424" s="1027"/>
    </row>
    <row r="22425" spans="43:44" x14ac:dyDescent="0.25">
      <c r="AQ22425" s="1026"/>
      <c r="AR22425" s="1027"/>
    </row>
    <row r="22426" spans="43:44" x14ac:dyDescent="0.25">
      <c r="AQ22426" s="1026"/>
      <c r="AR22426" s="1027"/>
    </row>
    <row r="22427" spans="43:44" x14ac:dyDescent="0.25">
      <c r="AQ22427" s="1026"/>
      <c r="AR22427" s="1027"/>
    </row>
    <row r="22428" spans="43:44" x14ac:dyDescent="0.25">
      <c r="AQ22428" s="1026"/>
      <c r="AR22428" s="1027"/>
    </row>
    <row r="22429" spans="43:44" x14ac:dyDescent="0.25">
      <c r="AQ22429" s="1026"/>
      <c r="AR22429" s="1027"/>
    </row>
    <row r="22430" spans="43:44" x14ac:dyDescent="0.25">
      <c r="AQ22430" s="1026"/>
      <c r="AR22430" s="1027"/>
    </row>
    <row r="22431" spans="43:44" x14ac:dyDescent="0.25">
      <c r="AQ22431" s="1026"/>
      <c r="AR22431" s="1027"/>
    </row>
    <row r="22432" spans="43:44" x14ac:dyDescent="0.25">
      <c r="AQ22432" s="1026"/>
      <c r="AR22432" s="1027"/>
    </row>
    <row r="22433" spans="43:44" x14ac:dyDescent="0.25">
      <c r="AQ22433" s="1026"/>
      <c r="AR22433" s="1027"/>
    </row>
    <row r="22434" spans="43:44" x14ac:dyDescent="0.25">
      <c r="AQ22434" s="1026"/>
      <c r="AR22434" s="1027"/>
    </row>
    <row r="22435" spans="43:44" x14ac:dyDescent="0.25">
      <c r="AQ22435" s="1026"/>
      <c r="AR22435" s="1027"/>
    </row>
    <row r="22436" spans="43:44" x14ac:dyDescent="0.25">
      <c r="AQ22436" s="1026"/>
      <c r="AR22436" s="1027"/>
    </row>
    <row r="22437" spans="43:44" x14ac:dyDescent="0.25">
      <c r="AQ22437" s="1026"/>
      <c r="AR22437" s="1027"/>
    </row>
    <row r="22438" spans="43:44" x14ac:dyDescent="0.25">
      <c r="AQ22438" s="1026"/>
      <c r="AR22438" s="1027"/>
    </row>
    <row r="22439" spans="43:44" x14ac:dyDescent="0.25">
      <c r="AQ22439" s="1026"/>
      <c r="AR22439" s="1027"/>
    </row>
    <row r="22440" spans="43:44" x14ac:dyDescent="0.25">
      <c r="AQ22440" s="1026"/>
      <c r="AR22440" s="1027"/>
    </row>
    <row r="22441" spans="43:44" x14ac:dyDescent="0.25">
      <c r="AQ22441" s="1026"/>
      <c r="AR22441" s="1027"/>
    </row>
    <row r="22442" spans="43:44" x14ac:dyDescent="0.25">
      <c r="AQ22442" s="1026"/>
      <c r="AR22442" s="1027"/>
    </row>
    <row r="22443" spans="43:44" x14ac:dyDescent="0.25">
      <c r="AQ22443" s="1026"/>
      <c r="AR22443" s="1027"/>
    </row>
    <row r="22444" spans="43:44" x14ac:dyDescent="0.25">
      <c r="AQ22444" s="1026"/>
      <c r="AR22444" s="1027"/>
    </row>
    <row r="22445" spans="43:44" x14ac:dyDescent="0.25">
      <c r="AQ22445" s="1026"/>
      <c r="AR22445" s="1027"/>
    </row>
    <row r="22446" spans="43:44" x14ac:dyDescent="0.25">
      <c r="AQ22446" s="1026"/>
      <c r="AR22446" s="1027"/>
    </row>
    <row r="22447" spans="43:44" x14ac:dyDescent="0.25">
      <c r="AQ22447" s="1026"/>
      <c r="AR22447" s="1027"/>
    </row>
    <row r="22448" spans="43:44" x14ac:dyDescent="0.25">
      <c r="AQ22448" s="1026"/>
      <c r="AR22448" s="1027"/>
    </row>
    <row r="22449" spans="43:44" x14ac:dyDescent="0.25">
      <c r="AQ22449" s="1026"/>
      <c r="AR22449" s="1027"/>
    </row>
    <row r="22450" spans="43:44" x14ac:dyDescent="0.25">
      <c r="AQ22450" s="1026"/>
      <c r="AR22450" s="1027"/>
    </row>
    <row r="22451" spans="43:44" x14ac:dyDescent="0.25">
      <c r="AQ22451" s="1026"/>
      <c r="AR22451" s="1027"/>
    </row>
    <row r="22452" spans="43:44" x14ac:dyDescent="0.25">
      <c r="AQ22452" s="1026"/>
      <c r="AR22452" s="1027"/>
    </row>
    <row r="22453" spans="43:44" x14ac:dyDescent="0.25">
      <c r="AQ22453" s="1026"/>
      <c r="AR22453" s="1027"/>
    </row>
    <row r="22454" spans="43:44" x14ac:dyDescent="0.25">
      <c r="AQ22454" s="1026"/>
      <c r="AR22454" s="1027"/>
    </row>
    <row r="22455" spans="43:44" x14ac:dyDescent="0.25">
      <c r="AQ22455" s="1026"/>
      <c r="AR22455" s="1027"/>
    </row>
    <row r="22456" spans="43:44" x14ac:dyDescent="0.25">
      <c r="AQ22456" s="1026"/>
      <c r="AR22456" s="1027"/>
    </row>
    <row r="22457" spans="43:44" x14ac:dyDescent="0.25">
      <c r="AQ22457" s="1026"/>
      <c r="AR22457" s="1027"/>
    </row>
    <row r="22458" spans="43:44" x14ac:dyDescent="0.25">
      <c r="AQ22458" s="1026"/>
      <c r="AR22458" s="1027"/>
    </row>
    <row r="22459" spans="43:44" x14ac:dyDescent="0.25">
      <c r="AQ22459" s="1026"/>
      <c r="AR22459" s="1027"/>
    </row>
    <row r="22460" spans="43:44" x14ac:dyDescent="0.25">
      <c r="AQ22460" s="1026"/>
      <c r="AR22460" s="1027"/>
    </row>
    <row r="22461" spans="43:44" x14ac:dyDescent="0.25">
      <c r="AQ22461" s="1026"/>
      <c r="AR22461" s="1027"/>
    </row>
    <row r="22462" spans="43:44" x14ac:dyDescent="0.25">
      <c r="AQ22462" s="1026"/>
      <c r="AR22462" s="1027"/>
    </row>
    <row r="22463" spans="43:44" x14ac:dyDescent="0.25">
      <c r="AQ22463" s="1026"/>
      <c r="AR22463" s="1027"/>
    </row>
    <row r="22464" spans="43:44" x14ac:dyDescent="0.25">
      <c r="AQ22464" s="1026"/>
      <c r="AR22464" s="1027"/>
    </row>
    <row r="22465" spans="43:44" x14ac:dyDescent="0.25">
      <c r="AQ22465" s="1026"/>
      <c r="AR22465" s="1027"/>
    </row>
    <row r="22466" spans="43:44" x14ac:dyDescent="0.25">
      <c r="AQ22466" s="1026"/>
      <c r="AR22466" s="1027"/>
    </row>
    <row r="22467" spans="43:44" x14ac:dyDescent="0.25">
      <c r="AQ22467" s="1026"/>
      <c r="AR22467" s="1027"/>
    </row>
    <row r="22468" spans="43:44" x14ac:dyDescent="0.25">
      <c r="AQ22468" s="1026"/>
      <c r="AR22468" s="1027"/>
    </row>
    <row r="22469" spans="43:44" x14ac:dyDescent="0.25">
      <c r="AQ22469" s="1026"/>
      <c r="AR22469" s="1027"/>
    </row>
    <row r="22470" spans="43:44" x14ac:dyDescent="0.25">
      <c r="AQ22470" s="1026"/>
      <c r="AR22470" s="1027"/>
    </row>
    <row r="22471" spans="43:44" x14ac:dyDescent="0.25">
      <c r="AQ22471" s="1026"/>
      <c r="AR22471" s="1027"/>
    </row>
    <row r="22472" spans="43:44" x14ac:dyDescent="0.25">
      <c r="AQ22472" s="1026"/>
      <c r="AR22472" s="1027"/>
    </row>
    <row r="22473" spans="43:44" x14ac:dyDescent="0.25">
      <c r="AQ22473" s="1026"/>
      <c r="AR22473" s="1027"/>
    </row>
    <row r="22474" spans="43:44" x14ac:dyDescent="0.25">
      <c r="AQ22474" s="1026"/>
      <c r="AR22474" s="1027"/>
    </row>
    <row r="22475" spans="43:44" x14ac:dyDescent="0.25">
      <c r="AQ22475" s="1026"/>
      <c r="AR22475" s="1027"/>
    </row>
    <row r="22476" spans="43:44" x14ac:dyDescent="0.25">
      <c r="AQ22476" s="1026"/>
      <c r="AR22476" s="1027"/>
    </row>
    <row r="22477" spans="43:44" x14ac:dyDescent="0.25">
      <c r="AQ22477" s="1026"/>
      <c r="AR22477" s="1027"/>
    </row>
    <row r="22478" spans="43:44" x14ac:dyDescent="0.25">
      <c r="AQ22478" s="1026"/>
      <c r="AR22478" s="1027"/>
    </row>
    <row r="22479" spans="43:44" x14ac:dyDescent="0.25">
      <c r="AQ22479" s="1026"/>
      <c r="AR22479" s="1027"/>
    </row>
    <row r="22480" spans="43:44" x14ac:dyDescent="0.25">
      <c r="AQ22480" s="1026"/>
      <c r="AR22480" s="1027"/>
    </row>
    <row r="22481" spans="43:44" x14ac:dyDescent="0.25">
      <c r="AQ22481" s="1026"/>
      <c r="AR22481" s="1027"/>
    </row>
    <row r="22482" spans="43:44" x14ac:dyDescent="0.25">
      <c r="AQ22482" s="1026"/>
      <c r="AR22482" s="1027"/>
    </row>
    <row r="22483" spans="43:44" x14ac:dyDescent="0.25">
      <c r="AQ22483" s="1026"/>
      <c r="AR22483" s="1027"/>
    </row>
    <row r="22484" spans="43:44" x14ac:dyDescent="0.25">
      <c r="AQ22484" s="1026"/>
      <c r="AR22484" s="1027"/>
    </row>
    <row r="22485" spans="43:44" x14ac:dyDescent="0.25">
      <c r="AQ22485" s="1026"/>
      <c r="AR22485" s="1027"/>
    </row>
    <row r="22486" spans="43:44" x14ac:dyDescent="0.25">
      <c r="AQ22486" s="1026"/>
      <c r="AR22486" s="1027"/>
    </row>
    <row r="22487" spans="43:44" x14ac:dyDescent="0.25">
      <c r="AQ22487" s="1026"/>
      <c r="AR22487" s="1027"/>
    </row>
    <row r="22488" spans="43:44" x14ac:dyDescent="0.25">
      <c r="AQ22488" s="1026"/>
      <c r="AR22488" s="1027"/>
    </row>
    <row r="22489" spans="43:44" x14ac:dyDescent="0.25">
      <c r="AQ22489" s="1026"/>
      <c r="AR22489" s="1027"/>
    </row>
    <row r="22490" spans="43:44" x14ac:dyDescent="0.25">
      <c r="AQ22490" s="1026"/>
      <c r="AR22490" s="1027"/>
    </row>
    <row r="22491" spans="43:44" x14ac:dyDescent="0.25">
      <c r="AQ22491" s="1026"/>
      <c r="AR22491" s="1027"/>
    </row>
    <row r="22492" spans="43:44" x14ac:dyDescent="0.25">
      <c r="AQ22492" s="1026"/>
      <c r="AR22492" s="1027"/>
    </row>
    <row r="22493" spans="43:44" x14ac:dyDescent="0.25">
      <c r="AQ22493" s="1026"/>
      <c r="AR22493" s="1027"/>
    </row>
    <row r="22494" spans="43:44" x14ac:dyDescent="0.25">
      <c r="AQ22494" s="1026"/>
      <c r="AR22494" s="1027"/>
    </row>
    <row r="22495" spans="43:44" x14ac:dyDescent="0.25">
      <c r="AQ22495" s="1026"/>
      <c r="AR22495" s="1027"/>
    </row>
    <row r="22496" spans="43:44" x14ac:dyDescent="0.25">
      <c r="AQ22496" s="1026"/>
      <c r="AR22496" s="1027"/>
    </row>
    <row r="22497" spans="43:44" x14ac:dyDescent="0.25">
      <c r="AQ22497" s="1026"/>
      <c r="AR22497" s="1027"/>
    </row>
    <row r="22498" spans="43:44" x14ac:dyDescent="0.25">
      <c r="AQ22498" s="1026"/>
      <c r="AR22498" s="1027"/>
    </row>
    <row r="22499" spans="43:44" x14ac:dyDescent="0.25">
      <c r="AQ22499" s="1026"/>
      <c r="AR22499" s="1027"/>
    </row>
    <row r="22500" spans="43:44" x14ac:dyDescent="0.25">
      <c r="AQ22500" s="1026"/>
      <c r="AR22500" s="1027"/>
    </row>
    <row r="22501" spans="43:44" x14ac:dyDescent="0.25">
      <c r="AQ22501" s="1026"/>
      <c r="AR22501" s="1027"/>
    </row>
    <row r="22502" spans="43:44" x14ac:dyDescent="0.25">
      <c r="AQ22502" s="1026"/>
      <c r="AR22502" s="1027"/>
    </row>
    <row r="22503" spans="43:44" x14ac:dyDescent="0.25">
      <c r="AQ22503" s="1026"/>
      <c r="AR22503" s="1027"/>
    </row>
    <row r="22504" spans="43:44" x14ac:dyDescent="0.25">
      <c r="AQ22504" s="1026"/>
      <c r="AR22504" s="1027"/>
    </row>
    <row r="22505" spans="43:44" x14ac:dyDescent="0.25">
      <c r="AQ22505" s="1026"/>
      <c r="AR22505" s="1027"/>
    </row>
    <row r="22506" spans="43:44" x14ac:dyDescent="0.25">
      <c r="AQ22506" s="1026"/>
      <c r="AR22506" s="1027"/>
    </row>
    <row r="22507" spans="43:44" x14ac:dyDescent="0.25">
      <c r="AQ22507" s="1026"/>
      <c r="AR22507" s="1027"/>
    </row>
    <row r="22508" spans="43:44" x14ac:dyDescent="0.25">
      <c r="AQ22508" s="1026"/>
      <c r="AR22508" s="1027"/>
    </row>
    <row r="22509" spans="43:44" x14ac:dyDescent="0.25">
      <c r="AQ22509" s="1026"/>
      <c r="AR22509" s="1027"/>
    </row>
    <row r="22510" spans="43:44" x14ac:dyDescent="0.25">
      <c r="AQ22510" s="1026"/>
      <c r="AR22510" s="1027"/>
    </row>
    <row r="22511" spans="43:44" x14ac:dyDescent="0.25">
      <c r="AQ22511" s="1026"/>
      <c r="AR22511" s="1027"/>
    </row>
    <row r="22512" spans="43:44" x14ac:dyDescent="0.25">
      <c r="AQ22512" s="1026"/>
      <c r="AR22512" s="1027"/>
    </row>
    <row r="22513" spans="43:44" x14ac:dyDescent="0.25">
      <c r="AQ22513" s="1026"/>
      <c r="AR22513" s="1027"/>
    </row>
    <row r="22514" spans="43:44" x14ac:dyDescent="0.25">
      <c r="AQ22514" s="1026"/>
      <c r="AR22514" s="1027"/>
    </row>
    <row r="22515" spans="43:44" x14ac:dyDescent="0.25">
      <c r="AQ22515" s="1026"/>
      <c r="AR22515" s="1027"/>
    </row>
    <row r="22516" spans="43:44" x14ac:dyDescent="0.25">
      <c r="AQ22516" s="1026"/>
      <c r="AR22516" s="1027"/>
    </row>
    <row r="22517" spans="43:44" x14ac:dyDescent="0.25">
      <c r="AQ22517" s="1026"/>
      <c r="AR22517" s="1027"/>
    </row>
    <row r="22518" spans="43:44" x14ac:dyDescent="0.25">
      <c r="AQ22518" s="1026"/>
      <c r="AR22518" s="1027"/>
    </row>
    <row r="22519" spans="43:44" x14ac:dyDescent="0.25">
      <c r="AQ22519" s="1026"/>
      <c r="AR22519" s="1027"/>
    </row>
    <row r="22520" spans="43:44" x14ac:dyDescent="0.25">
      <c r="AQ22520" s="1026"/>
      <c r="AR22520" s="1027"/>
    </row>
    <row r="22521" spans="43:44" x14ac:dyDescent="0.25">
      <c r="AQ22521" s="1026"/>
      <c r="AR22521" s="1027"/>
    </row>
    <row r="22522" spans="43:44" x14ac:dyDescent="0.25">
      <c r="AQ22522" s="1026"/>
      <c r="AR22522" s="1027"/>
    </row>
    <row r="22523" spans="43:44" x14ac:dyDescent="0.25">
      <c r="AQ22523" s="1026"/>
      <c r="AR22523" s="1027"/>
    </row>
    <row r="22524" spans="43:44" x14ac:dyDescent="0.25">
      <c r="AQ22524" s="1026"/>
      <c r="AR22524" s="1027"/>
    </row>
    <row r="22525" spans="43:44" x14ac:dyDescent="0.25">
      <c r="AQ22525" s="1026"/>
      <c r="AR22525" s="1027"/>
    </row>
    <row r="22526" spans="43:44" x14ac:dyDescent="0.25">
      <c r="AQ22526" s="1026"/>
      <c r="AR22526" s="1027"/>
    </row>
    <row r="22527" spans="43:44" x14ac:dyDescent="0.25">
      <c r="AQ22527" s="1026"/>
      <c r="AR22527" s="1027"/>
    </row>
    <row r="22528" spans="43:44" x14ac:dyDescent="0.25">
      <c r="AQ22528" s="1026"/>
      <c r="AR22528" s="1027"/>
    </row>
    <row r="22529" spans="43:44" x14ac:dyDescent="0.25">
      <c r="AQ22529" s="1026"/>
      <c r="AR22529" s="1027"/>
    </row>
    <row r="22530" spans="43:44" x14ac:dyDescent="0.25">
      <c r="AQ22530" s="1026"/>
      <c r="AR22530" s="1027"/>
    </row>
    <row r="22531" spans="43:44" x14ac:dyDescent="0.25">
      <c r="AQ22531" s="1026"/>
      <c r="AR22531" s="1027"/>
    </row>
    <row r="22532" spans="43:44" x14ac:dyDescent="0.25">
      <c r="AQ22532" s="1026"/>
      <c r="AR22532" s="1027"/>
    </row>
    <row r="22533" spans="43:44" x14ac:dyDescent="0.25">
      <c r="AQ22533" s="1026"/>
      <c r="AR22533" s="1027"/>
    </row>
    <row r="22534" spans="43:44" x14ac:dyDescent="0.25">
      <c r="AQ22534" s="1026"/>
      <c r="AR22534" s="1027"/>
    </row>
    <row r="22535" spans="43:44" x14ac:dyDescent="0.25">
      <c r="AQ22535" s="1026"/>
      <c r="AR22535" s="1027"/>
    </row>
    <row r="22536" spans="43:44" x14ac:dyDescent="0.25">
      <c r="AQ22536" s="1026"/>
      <c r="AR22536" s="1027"/>
    </row>
    <row r="22537" spans="43:44" x14ac:dyDescent="0.25">
      <c r="AQ22537" s="1026"/>
      <c r="AR22537" s="1027"/>
    </row>
    <row r="22538" spans="43:44" x14ac:dyDescent="0.25">
      <c r="AQ22538" s="1026"/>
      <c r="AR22538" s="1027"/>
    </row>
    <row r="22539" spans="43:44" x14ac:dyDescent="0.25">
      <c r="AQ22539" s="1026"/>
      <c r="AR22539" s="1027"/>
    </row>
    <row r="22540" spans="43:44" x14ac:dyDescent="0.25">
      <c r="AQ22540" s="1026"/>
      <c r="AR22540" s="1027"/>
    </row>
    <row r="22541" spans="43:44" x14ac:dyDescent="0.25">
      <c r="AQ22541" s="1026"/>
      <c r="AR22541" s="1027"/>
    </row>
    <row r="22542" spans="43:44" x14ac:dyDescent="0.25">
      <c r="AQ22542" s="1026"/>
      <c r="AR22542" s="1027"/>
    </row>
    <row r="22543" spans="43:44" x14ac:dyDescent="0.25">
      <c r="AQ22543" s="1026"/>
      <c r="AR22543" s="1027"/>
    </row>
    <row r="22544" spans="43:44" x14ac:dyDescent="0.25">
      <c r="AQ22544" s="1026"/>
      <c r="AR22544" s="1027"/>
    </row>
    <row r="22545" spans="43:44" x14ac:dyDescent="0.25">
      <c r="AQ22545" s="1026"/>
      <c r="AR22545" s="1027"/>
    </row>
    <row r="22546" spans="43:44" x14ac:dyDescent="0.25">
      <c r="AQ22546" s="1026"/>
      <c r="AR22546" s="1027"/>
    </row>
    <row r="22547" spans="43:44" x14ac:dyDescent="0.25">
      <c r="AQ22547" s="1026"/>
      <c r="AR22547" s="1027"/>
    </row>
    <row r="22548" spans="43:44" x14ac:dyDescent="0.25">
      <c r="AQ22548" s="1026"/>
      <c r="AR22548" s="1027"/>
    </row>
    <row r="22549" spans="43:44" x14ac:dyDescent="0.25">
      <c r="AQ22549" s="1026"/>
      <c r="AR22549" s="1027"/>
    </row>
    <row r="22550" spans="43:44" x14ac:dyDescent="0.25">
      <c r="AQ22550" s="1026"/>
      <c r="AR22550" s="1027"/>
    </row>
    <row r="22551" spans="43:44" x14ac:dyDescent="0.25">
      <c r="AQ22551" s="1026"/>
      <c r="AR22551" s="1027"/>
    </row>
    <row r="22552" spans="43:44" x14ac:dyDescent="0.25">
      <c r="AQ22552" s="1026"/>
      <c r="AR22552" s="1027"/>
    </row>
    <row r="22553" spans="43:44" x14ac:dyDescent="0.25">
      <c r="AQ22553" s="1026"/>
      <c r="AR22553" s="1027"/>
    </row>
    <row r="22554" spans="43:44" x14ac:dyDescent="0.25">
      <c r="AQ22554" s="1026"/>
      <c r="AR22554" s="1027"/>
    </row>
    <row r="22555" spans="43:44" x14ac:dyDescent="0.25">
      <c r="AQ22555" s="1026"/>
      <c r="AR22555" s="1027"/>
    </row>
    <row r="22556" spans="43:44" x14ac:dyDescent="0.25">
      <c r="AQ22556" s="1026"/>
      <c r="AR22556" s="1027"/>
    </row>
    <row r="22557" spans="43:44" x14ac:dyDescent="0.25">
      <c r="AQ22557" s="1026"/>
      <c r="AR22557" s="1027"/>
    </row>
    <row r="22558" spans="43:44" x14ac:dyDescent="0.25">
      <c r="AQ22558" s="1026"/>
      <c r="AR22558" s="1027"/>
    </row>
    <row r="22559" spans="43:44" x14ac:dyDescent="0.25">
      <c r="AQ22559" s="1026"/>
      <c r="AR22559" s="1027"/>
    </row>
    <row r="22560" spans="43:44" x14ac:dyDescent="0.25">
      <c r="AQ22560" s="1026"/>
      <c r="AR22560" s="1027"/>
    </row>
    <row r="22561" spans="43:44" x14ac:dyDescent="0.25">
      <c r="AQ22561" s="1026"/>
      <c r="AR22561" s="1027"/>
    </row>
    <row r="22562" spans="43:44" x14ac:dyDescent="0.25">
      <c r="AQ22562" s="1026"/>
      <c r="AR22562" s="1027"/>
    </row>
    <row r="22563" spans="43:44" x14ac:dyDescent="0.25">
      <c r="AQ22563" s="1026"/>
      <c r="AR22563" s="1027"/>
    </row>
    <row r="22564" spans="43:44" x14ac:dyDescent="0.25">
      <c r="AQ22564" s="1026"/>
      <c r="AR22564" s="1027"/>
    </row>
    <row r="22565" spans="43:44" x14ac:dyDescent="0.25">
      <c r="AQ22565" s="1026"/>
      <c r="AR22565" s="1027"/>
    </row>
    <row r="22566" spans="43:44" x14ac:dyDescent="0.25">
      <c r="AQ22566" s="1026"/>
      <c r="AR22566" s="1027"/>
    </row>
    <row r="22567" spans="43:44" x14ac:dyDescent="0.25">
      <c r="AQ22567" s="1026"/>
      <c r="AR22567" s="1027"/>
    </row>
    <row r="22568" spans="43:44" x14ac:dyDescent="0.25">
      <c r="AQ22568" s="1026"/>
      <c r="AR22568" s="1027"/>
    </row>
    <row r="22569" spans="43:44" x14ac:dyDescent="0.25">
      <c r="AQ22569" s="1026"/>
      <c r="AR22569" s="1027"/>
    </row>
    <row r="22570" spans="43:44" x14ac:dyDescent="0.25">
      <c r="AQ22570" s="1026"/>
      <c r="AR22570" s="1027"/>
    </row>
    <row r="22571" spans="43:44" x14ac:dyDescent="0.25">
      <c r="AQ22571" s="1026"/>
      <c r="AR22571" s="1027"/>
    </row>
    <row r="22572" spans="43:44" x14ac:dyDescent="0.25">
      <c r="AQ22572" s="1026"/>
      <c r="AR22572" s="1027"/>
    </row>
    <row r="22573" spans="43:44" x14ac:dyDescent="0.25">
      <c r="AQ22573" s="1026"/>
      <c r="AR22573" s="1027"/>
    </row>
    <row r="22574" spans="43:44" x14ac:dyDescent="0.25">
      <c r="AQ22574" s="1026"/>
      <c r="AR22574" s="1027"/>
    </row>
    <row r="22575" spans="43:44" x14ac:dyDescent="0.25">
      <c r="AQ22575" s="1026"/>
      <c r="AR22575" s="1027"/>
    </row>
    <row r="22576" spans="43:44" x14ac:dyDescent="0.25">
      <c r="AQ22576" s="1026"/>
      <c r="AR22576" s="1027"/>
    </row>
    <row r="22577" spans="43:44" x14ac:dyDescent="0.25">
      <c r="AQ22577" s="1026"/>
      <c r="AR22577" s="1027"/>
    </row>
    <row r="22578" spans="43:44" x14ac:dyDescent="0.25">
      <c r="AQ22578" s="1026"/>
      <c r="AR22578" s="1027"/>
    </row>
    <row r="22579" spans="43:44" x14ac:dyDescent="0.25">
      <c r="AQ22579" s="1026"/>
      <c r="AR22579" s="1027"/>
    </row>
    <row r="22580" spans="43:44" x14ac:dyDescent="0.25">
      <c r="AQ22580" s="1026"/>
      <c r="AR22580" s="1027"/>
    </row>
    <row r="22581" spans="43:44" x14ac:dyDescent="0.25">
      <c r="AQ22581" s="1026"/>
      <c r="AR22581" s="1027"/>
    </row>
    <row r="22582" spans="43:44" x14ac:dyDescent="0.25">
      <c r="AQ22582" s="1026"/>
      <c r="AR22582" s="1027"/>
    </row>
    <row r="22583" spans="43:44" x14ac:dyDescent="0.25">
      <c r="AQ22583" s="1026"/>
      <c r="AR22583" s="1027"/>
    </row>
    <row r="22584" spans="43:44" x14ac:dyDescent="0.25">
      <c r="AQ22584" s="1026"/>
      <c r="AR22584" s="1027"/>
    </row>
    <row r="22585" spans="43:44" x14ac:dyDescent="0.25">
      <c r="AQ22585" s="1026"/>
      <c r="AR22585" s="1027"/>
    </row>
    <row r="22586" spans="43:44" x14ac:dyDescent="0.25">
      <c r="AQ22586" s="1026"/>
      <c r="AR22586" s="1027"/>
    </row>
    <row r="22587" spans="43:44" x14ac:dyDescent="0.25">
      <c r="AQ22587" s="1026"/>
      <c r="AR22587" s="1027"/>
    </row>
    <row r="22588" spans="43:44" x14ac:dyDescent="0.25">
      <c r="AQ22588" s="1026"/>
      <c r="AR22588" s="1027"/>
    </row>
    <row r="22589" spans="43:44" x14ac:dyDescent="0.25">
      <c r="AQ22589" s="1026"/>
      <c r="AR22589" s="1027"/>
    </row>
    <row r="22590" spans="43:44" x14ac:dyDescent="0.25">
      <c r="AQ22590" s="1026"/>
      <c r="AR22590" s="1027"/>
    </row>
    <row r="22591" spans="43:44" x14ac:dyDescent="0.25">
      <c r="AQ22591" s="1026"/>
      <c r="AR22591" s="1027"/>
    </row>
    <row r="22592" spans="43:44" x14ac:dyDescent="0.25">
      <c r="AQ22592" s="1026"/>
      <c r="AR22592" s="1027"/>
    </row>
    <row r="22593" spans="43:44" x14ac:dyDescent="0.25">
      <c r="AQ22593" s="1026"/>
      <c r="AR22593" s="1027"/>
    </row>
    <row r="22594" spans="43:44" x14ac:dyDescent="0.25">
      <c r="AQ22594" s="1026"/>
      <c r="AR22594" s="1027"/>
    </row>
    <row r="22595" spans="43:44" x14ac:dyDescent="0.25">
      <c r="AQ22595" s="1026"/>
      <c r="AR22595" s="1027"/>
    </row>
    <row r="22596" spans="43:44" x14ac:dyDescent="0.25">
      <c r="AQ22596" s="1026"/>
      <c r="AR22596" s="1027"/>
    </row>
    <row r="22597" spans="43:44" x14ac:dyDescent="0.25">
      <c r="AQ22597" s="1026"/>
      <c r="AR22597" s="1027"/>
    </row>
    <row r="22598" spans="43:44" x14ac:dyDescent="0.25">
      <c r="AQ22598" s="1026"/>
      <c r="AR22598" s="1027"/>
    </row>
    <row r="22599" spans="43:44" x14ac:dyDescent="0.25">
      <c r="AQ22599" s="1026"/>
      <c r="AR22599" s="1027"/>
    </row>
    <row r="22600" spans="43:44" x14ac:dyDescent="0.25">
      <c r="AQ22600" s="1026"/>
      <c r="AR22600" s="1027"/>
    </row>
    <row r="22601" spans="43:44" x14ac:dyDescent="0.25">
      <c r="AQ22601" s="1026"/>
      <c r="AR22601" s="1027"/>
    </row>
    <row r="22602" spans="43:44" x14ac:dyDescent="0.25">
      <c r="AQ22602" s="1026"/>
      <c r="AR22602" s="1027"/>
    </row>
    <row r="22603" spans="43:44" x14ac:dyDescent="0.25">
      <c r="AQ22603" s="1026"/>
      <c r="AR22603" s="1027"/>
    </row>
    <row r="22604" spans="43:44" x14ac:dyDescent="0.25">
      <c r="AQ22604" s="1026"/>
      <c r="AR22604" s="1027"/>
    </row>
    <row r="22605" spans="43:44" x14ac:dyDescent="0.25">
      <c r="AQ22605" s="1026"/>
      <c r="AR22605" s="1027"/>
    </row>
    <row r="22606" spans="43:44" x14ac:dyDescent="0.25">
      <c r="AQ22606" s="1026"/>
      <c r="AR22606" s="1027"/>
    </row>
    <row r="22607" spans="43:44" x14ac:dyDescent="0.25">
      <c r="AQ22607" s="1026"/>
      <c r="AR22607" s="1027"/>
    </row>
    <row r="22608" spans="43:44" x14ac:dyDescent="0.25">
      <c r="AQ22608" s="1026"/>
      <c r="AR22608" s="1027"/>
    </row>
    <row r="22609" spans="43:44" x14ac:dyDescent="0.25">
      <c r="AQ22609" s="1026"/>
      <c r="AR22609" s="1027"/>
    </row>
    <row r="22610" spans="43:44" x14ac:dyDescent="0.25">
      <c r="AQ22610" s="1026"/>
      <c r="AR22610" s="1027"/>
    </row>
    <row r="22611" spans="43:44" x14ac:dyDescent="0.25">
      <c r="AQ22611" s="1026"/>
      <c r="AR22611" s="1027"/>
    </row>
    <row r="22612" spans="43:44" x14ac:dyDescent="0.25">
      <c r="AQ22612" s="1026"/>
      <c r="AR22612" s="1027"/>
    </row>
    <row r="22613" spans="43:44" x14ac:dyDescent="0.25">
      <c r="AQ22613" s="1026"/>
      <c r="AR22613" s="1027"/>
    </row>
    <row r="22614" spans="43:44" x14ac:dyDescent="0.25">
      <c r="AQ22614" s="1026"/>
      <c r="AR22614" s="1027"/>
    </row>
    <row r="22615" spans="43:44" x14ac:dyDescent="0.25">
      <c r="AQ22615" s="1026"/>
      <c r="AR22615" s="1027"/>
    </row>
    <row r="22616" spans="43:44" x14ac:dyDescent="0.25">
      <c r="AQ22616" s="1026"/>
      <c r="AR22616" s="1027"/>
    </row>
    <row r="22617" spans="43:44" x14ac:dyDescent="0.25">
      <c r="AQ22617" s="1026"/>
      <c r="AR22617" s="1027"/>
    </row>
    <row r="22618" spans="43:44" x14ac:dyDescent="0.25">
      <c r="AQ22618" s="1026"/>
      <c r="AR22618" s="1027"/>
    </row>
    <row r="22619" spans="43:44" x14ac:dyDescent="0.25">
      <c r="AQ22619" s="1026"/>
      <c r="AR22619" s="1027"/>
    </row>
    <row r="22620" spans="43:44" x14ac:dyDescent="0.25">
      <c r="AQ22620" s="1026"/>
      <c r="AR22620" s="1027"/>
    </row>
    <row r="22621" spans="43:44" x14ac:dyDescent="0.25">
      <c r="AQ22621" s="1026"/>
      <c r="AR22621" s="1027"/>
    </row>
    <row r="22622" spans="43:44" x14ac:dyDescent="0.25">
      <c r="AQ22622" s="1026"/>
      <c r="AR22622" s="1027"/>
    </row>
    <row r="22623" spans="43:44" x14ac:dyDescent="0.25">
      <c r="AQ22623" s="1026"/>
      <c r="AR22623" s="1027"/>
    </row>
    <row r="22624" spans="43:44" x14ac:dyDescent="0.25">
      <c r="AQ22624" s="1026"/>
      <c r="AR22624" s="1027"/>
    </row>
    <row r="22625" spans="43:44" x14ac:dyDescent="0.25">
      <c r="AQ22625" s="1026"/>
      <c r="AR22625" s="1027"/>
    </row>
    <row r="22626" spans="43:44" x14ac:dyDescent="0.25">
      <c r="AQ22626" s="1026"/>
      <c r="AR22626" s="1027"/>
    </row>
    <row r="22627" spans="43:44" x14ac:dyDescent="0.25">
      <c r="AQ22627" s="1026"/>
      <c r="AR22627" s="1027"/>
    </row>
    <row r="22628" spans="43:44" x14ac:dyDescent="0.25">
      <c r="AQ22628" s="1026"/>
      <c r="AR22628" s="1027"/>
    </row>
    <row r="22629" spans="43:44" x14ac:dyDescent="0.25">
      <c r="AQ22629" s="1026"/>
      <c r="AR22629" s="1027"/>
    </row>
    <row r="22630" spans="43:44" x14ac:dyDescent="0.25">
      <c r="AQ22630" s="1026"/>
      <c r="AR22630" s="1027"/>
    </row>
    <row r="22631" spans="43:44" x14ac:dyDescent="0.25">
      <c r="AQ22631" s="1026"/>
      <c r="AR22631" s="1027"/>
    </row>
    <row r="22632" spans="43:44" x14ac:dyDescent="0.25">
      <c r="AQ22632" s="1026"/>
      <c r="AR22632" s="1027"/>
    </row>
    <row r="22633" spans="43:44" x14ac:dyDescent="0.25">
      <c r="AQ22633" s="1026"/>
      <c r="AR22633" s="1027"/>
    </row>
    <row r="22634" spans="43:44" x14ac:dyDescent="0.25">
      <c r="AQ22634" s="1026"/>
      <c r="AR22634" s="1027"/>
    </row>
    <row r="22635" spans="43:44" x14ac:dyDescent="0.25">
      <c r="AQ22635" s="1026"/>
      <c r="AR22635" s="1027"/>
    </row>
    <row r="22636" spans="43:44" x14ac:dyDescent="0.25">
      <c r="AQ22636" s="1026"/>
      <c r="AR22636" s="1027"/>
    </row>
    <row r="22637" spans="43:44" x14ac:dyDescent="0.25">
      <c r="AQ22637" s="1026"/>
      <c r="AR22637" s="1027"/>
    </row>
    <row r="22638" spans="43:44" x14ac:dyDescent="0.25">
      <c r="AQ22638" s="1026"/>
      <c r="AR22638" s="1027"/>
    </row>
    <row r="22639" spans="43:44" x14ac:dyDescent="0.25">
      <c r="AQ22639" s="1026"/>
      <c r="AR22639" s="1027"/>
    </row>
    <row r="22640" spans="43:44" x14ac:dyDescent="0.25">
      <c r="AQ22640" s="1026"/>
      <c r="AR22640" s="1027"/>
    </row>
    <row r="22641" spans="43:44" x14ac:dyDescent="0.25">
      <c r="AQ22641" s="1026"/>
      <c r="AR22641" s="1027"/>
    </row>
    <row r="22642" spans="43:44" x14ac:dyDescent="0.25">
      <c r="AQ22642" s="1026"/>
      <c r="AR22642" s="1027"/>
    </row>
    <row r="22643" spans="43:44" x14ac:dyDescent="0.25">
      <c r="AQ22643" s="1026"/>
      <c r="AR22643" s="1027"/>
    </row>
    <row r="22644" spans="43:44" x14ac:dyDescent="0.25">
      <c r="AQ22644" s="1026"/>
      <c r="AR22644" s="1027"/>
    </row>
    <row r="22645" spans="43:44" x14ac:dyDescent="0.25">
      <c r="AQ22645" s="1026"/>
      <c r="AR22645" s="1027"/>
    </row>
    <row r="22646" spans="43:44" x14ac:dyDescent="0.25">
      <c r="AQ22646" s="1026"/>
      <c r="AR22646" s="1027"/>
    </row>
    <row r="22647" spans="43:44" x14ac:dyDescent="0.25">
      <c r="AQ22647" s="1026"/>
      <c r="AR22647" s="1027"/>
    </row>
    <row r="22648" spans="43:44" x14ac:dyDescent="0.25">
      <c r="AQ22648" s="1026"/>
      <c r="AR22648" s="1027"/>
    </row>
    <row r="22649" spans="43:44" x14ac:dyDescent="0.25">
      <c r="AQ22649" s="1026"/>
      <c r="AR22649" s="1027"/>
    </row>
    <row r="22650" spans="43:44" x14ac:dyDescent="0.25">
      <c r="AQ22650" s="1026"/>
      <c r="AR22650" s="1027"/>
    </row>
    <row r="22651" spans="43:44" x14ac:dyDescent="0.25">
      <c r="AQ22651" s="1026"/>
      <c r="AR22651" s="1027"/>
    </row>
    <row r="22652" spans="43:44" x14ac:dyDescent="0.25">
      <c r="AQ22652" s="1026"/>
      <c r="AR22652" s="1027"/>
    </row>
    <row r="22653" spans="43:44" x14ac:dyDescent="0.25">
      <c r="AQ22653" s="1026"/>
      <c r="AR22653" s="1027"/>
    </row>
    <row r="22654" spans="43:44" x14ac:dyDescent="0.25">
      <c r="AQ22654" s="1026"/>
      <c r="AR22654" s="1027"/>
    </row>
    <row r="22655" spans="43:44" x14ac:dyDescent="0.25">
      <c r="AQ22655" s="1026"/>
      <c r="AR22655" s="1027"/>
    </row>
    <row r="22656" spans="43:44" x14ac:dyDescent="0.25">
      <c r="AQ22656" s="1026"/>
      <c r="AR22656" s="1027"/>
    </row>
    <row r="22657" spans="43:44" x14ac:dyDescent="0.25">
      <c r="AQ22657" s="1026"/>
      <c r="AR22657" s="1027"/>
    </row>
    <row r="22658" spans="43:44" x14ac:dyDescent="0.25">
      <c r="AQ22658" s="1026"/>
      <c r="AR22658" s="1027"/>
    </row>
    <row r="22659" spans="43:44" x14ac:dyDescent="0.25">
      <c r="AQ22659" s="1026"/>
      <c r="AR22659" s="1027"/>
    </row>
    <row r="22660" spans="43:44" x14ac:dyDescent="0.25">
      <c r="AQ22660" s="1026"/>
      <c r="AR22660" s="1027"/>
    </row>
    <row r="22661" spans="43:44" x14ac:dyDescent="0.25">
      <c r="AQ22661" s="1026"/>
      <c r="AR22661" s="1027"/>
    </row>
    <row r="22662" spans="43:44" x14ac:dyDescent="0.25">
      <c r="AQ22662" s="1026"/>
      <c r="AR22662" s="1027"/>
    </row>
    <row r="22663" spans="43:44" x14ac:dyDescent="0.25">
      <c r="AQ22663" s="1026"/>
      <c r="AR22663" s="1027"/>
    </row>
    <row r="22664" spans="43:44" x14ac:dyDescent="0.25">
      <c r="AQ22664" s="1026"/>
      <c r="AR22664" s="1027"/>
    </row>
    <row r="22665" spans="43:44" x14ac:dyDescent="0.25">
      <c r="AQ22665" s="1026"/>
      <c r="AR22665" s="1027"/>
    </row>
    <row r="22666" spans="43:44" x14ac:dyDescent="0.25">
      <c r="AQ22666" s="1026"/>
      <c r="AR22666" s="1027"/>
    </row>
    <row r="22667" spans="43:44" x14ac:dyDescent="0.25">
      <c r="AQ22667" s="1026"/>
      <c r="AR22667" s="1027"/>
    </row>
    <row r="22668" spans="43:44" x14ac:dyDescent="0.25">
      <c r="AQ22668" s="1026"/>
      <c r="AR22668" s="1027"/>
    </row>
    <row r="22669" spans="43:44" x14ac:dyDescent="0.25">
      <c r="AQ22669" s="1026"/>
      <c r="AR22669" s="1027"/>
    </row>
    <row r="22670" spans="43:44" x14ac:dyDescent="0.25">
      <c r="AQ22670" s="1026"/>
      <c r="AR22670" s="1027"/>
    </row>
    <row r="22671" spans="43:44" x14ac:dyDescent="0.25">
      <c r="AQ22671" s="1026"/>
      <c r="AR22671" s="1027"/>
    </row>
    <row r="22672" spans="43:44" x14ac:dyDescent="0.25">
      <c r="AQ22672" s="1026"/>
      <c r="AR22672" s="1027"/>
    </row>
    <row r="22673" spans="43:44" x14ac:dyDescent="0.25">
      <c r="AQ22673" s="1026"/>
      <c r="AR22673" s="1027"/>
    </row>
    <row r="22674" spans="43:44" x14ac:dyDescent="0.25">
      <c r="AQ22674" s="1026"/>
      <c r="AR22674" s="1027"/>
    </row>
    <row r="22675" spans="43:44" x14ac:dyDescent="0.25">
      <c r="AQ22675" s="1026"/>
      <c r="AR22675" s="1027"/>
    </row>
    <row r="22676" spans="43:44" x14ac:dyDescent="0.25">
      <c r="AQ22676" s="1026"/>
      <c r="AR22676" s="1027"/>
    </row>
    <row r="22677" spans="43:44" x14ac:dyDescent="0.25">
      <c r="AQ22677" s="1026"/>
      <c r="AR22677" s="1027"/>
    </row>
    <row r="22678" spans="43:44" x14ac:dyDescent="0.25">
      <c r="AQ22678" s="1026"/>
      <c r="AR22678" s="1027"/>
    </row>
    <row r="22679" spans="43:44" x14ac:dyDescent="0.25">
      <c r="AQ22679" s="1026"/>
      <c r="AR22679" s="1027"/>
    </row>
    <row r="22680" spans="43:44" x14ac:dyDescent="0.25">
      <c r="AQ22680" s="1026"/>
      <c r="AR22680" s="1027"/>
    </row>
    <row r="22681" spans="43:44" x14ac:dyDescent="0.25">
      <c r="AQ22681" s="1026"/>
      <c r="AR22681" s="1027"/>
    </row>
    <row r="22682" spans="43:44" x14ac:dyDescent="0.25">
      <c r="AQ22682" s="1026"/>
      <c r="AR22682" s="1027"/>
    </row>
    <row r="22683" spans="43:44" x14ac:dyDescent="0.25">
      <c r="AQ22683" s="1026"/>
      <c r="AR22683" s="1027"/>
    </row>
    <row r="22684" spans="43:44" x14ac:dyDescent="0.25">
      <c r="AQ22684" s="1026"/>
      <c r="AR22684" s="1027"/>
    </row>
    <row r="22685" spans="43:44" x14ac:dyDescent="0.25">
      <c r="AQ22685" s="1026"/>
      <c r="AR22685" s="1027"/>
    </row>
    <row r="22686" spans="43:44" x14ac:dyDescent="0.25">
      <c r="AQ22686" s="1026"/>
      <c r="AR22686" s="1027"/>
    </row>
    <row r="22687" spans="43:44" x14ac:dyDescent="0.25">
      <c r="AQ22687" s="1026"/>
      <c r="AR22687" s="1027"/>
    </row>
    <row r="22688" spans="43:44" x14ac:dyDescent="0.25">
      <c r="AQ22688" s="1026"/>
      <c r="AR22688" s="1027"/>
    </row>
    <row r="22689" spans="43:44" x14ac:dyDescent="0.25">
      <c r="AQ22689" s="1026"/>
      <c r="AR22689" s="1027"/>
    </row>
    <row r="22690" spans="43:44" x14ac:dyDescent="0.25">
      <c r="AQ22690" s="1026"/>
      <c r="AR22690" s="1027"/>
    </row>
    <row r="22691" spans="43:44" x14ac:dyDescent="0.25">
      <c r="AQ22691" s="1026"/>
      <c r="AR22691" s="1027"/>
    </row>
    <row r="22692" spans="43:44" x14ac:dyDescent="0.25">
      <c r="AQ22692" s="1026"/>
      <c r="AR22692" s="1027"/>
    </row>
    <row r="22693" spans="43:44" x14ac:dyDescent="0.25">
      <c r="AQ22693" s="1026"/>
      <c r="AR22693" s="1027"/>
    </row>
    <row r="22694" spans="43:44" x14ac:dyDescent="0.25">
      <c r="AQ22694" s="1026"/>
      <c r="AR22694" s="1027"/>
    </row>
    <row r="22695" spans="43:44" x14ac:dyDescent="0.25">
      <c r="AQ22695" s="1026"/>
      <c r="AR22695" s="1027"/>
    </row>
    <row r="22696" spans="43:44" x14ac:dyDescent="0.25">
      <c r="AQ22696" s="1026"/>
      <c r="AR22696" s="1027"/>
    </row>
    <row r="22697" spans="43:44" x14ac:dyDescent="0.25">
      <c r="AQ22697" s="1026"/>
      <c r="AR22697" s="1027"/>
    </row>
    <row r="22698" spans="43:44" x14ac:dyDescent="0.25">
      <c r="AQ22698" s="1026"/>
      <c r="AR22698" s="1027"/>
    </row>
    <row r="22699" spans="43:44" x14ac:dyDescent="0.25">
      <c r="AQ22699" s="1026"/>
      <c r="AR22699" s="1027"/>
    </row>
    <row r="22700" spans="43:44" x14ac:dyDescent="0.25">
      <c r="AQ22700" s="1026"/>
      <c r="AR22700" s="1027"/>
    </row>
    <row r="22701" spans="43:44" x14ac:dyDescent="0.25">
      <c r="AQ22701" s="1026"/>
      <c r="AR22701" s="1027"/>
    </row>
    <row r="22702" spans="43:44" x14ac:dyDescent="0.25">
      <c r="AQ22702" s="1026"/>
      <c r="AR22702" s="1027"/>
    </row>
    <row r="22703" spans="43:44" x14ac:dyDescent="0.25">
      <c r="AQ22703" s="1026"/>
      <c r="AR22703" s="1027"/>
    </row>
    <row r="22704" spans="43:44" x14ac:dyDescent="0.25">
      <c r="AQ22704" s="1026"/>
      <c r="AR22704" s="1027"/>
    </row>
    <row r="22705" spans="43:44" x14ac:dyDescent="0.25">
      <c r="AQ22705" s="1026"/>
      <c r="AR22705" s="1027"/>
    </row>
    <row r="22706" spans="43:44" x14ac:dyDescent="0.25">
      <c r="AQ22706" s="1026"/>
      <c r="AR22706" s="1027"/>
    </row>
    <row r="22707" spans="43:44" x14ac:dyDescent="0.25">
      <c r="AQ22707" s="1026"/>
      <c r="AR22707" s="1027"/>
    </row>
    <row r="22708" spans="43:44" x14ac:dyDescent="0.25">
      <c r="AQ22708" s="1026"/>
      <c r="AR22708" s="1027"/>
    </row>
    <row r="22709" spans="43:44" x14ac:dyDescent="0.25">
      <c r="AQ22709" s="1026"/>
      <c r="AR22709" s="1027"/>
    </row>
    <row r="22710" spans="43:44" x14ac:dyDescent="0.25">
      <c r="AQ22710" s="1026"/>
      <c r="AR22710" s="1027"/>
    </row>
    <row r="22711" spans="43:44" x14ac:dyDescent="0.25">
      <c r="AQ22711" s="1026"/>
      <c r="AR22711" s="1027"/>
    </row>
    <row r="22712" spans="43:44" x14ac:dyDescent="0.25">
      <c r="AQ22712" s="1026"/>
      <c r="AR22712" s="1027"/>
    </row>
    <row r="22713" spans="43:44" x14ac:dyDescent="0.25">
      <c r="AQ22713" s="1026"/>
      <c r="AR22713" s="1027"/>
    </row>
    <row r="22714" spans="43:44" x14ac:dyDescent="0.25">
      <c r="AQ22714" s="1026"/>
      <c r="AR22714" s="1027"/>
    </row>
    <row r="22715" spans="43:44" x14ac:dyDescent="0.25">
      <c r="AQ22715" s="1026"/>
      <c r="AR22715" s="1027"/>
    </row>
    <row r="22716" spans="43:44" x14ac:dyDescent="0.25">
      <c r="AQ22716" s="1026"/>
      <c r="AR22716" s="1027"/>
    </row>
    <row r="22717" spans="43:44" x14ac:dyDescent="0.25">
      <c r="AQ22717" s="1026"/>
      <c r="AR22717" s="1027"/>
    </row>
    <row r="22718" spans="43:44" x14ac:dyDescent="0.25">
      <c r="AQ22718" s="1026"/>
      <c r="AR22718" s="1027"/>
    </row>
    <row r="22719" spans="43:44" x14ac:dyDescent="0.25">
      <c r="AQ22719" s="1026"/>
      <c r="AR22719" s="1027"/>
    </row>
    <row r="22720" spans="43:44" x14ac:dyDescent="0.25">
      <c r="AQ22720" s="1026"/>
      <c r="AR22720" s="1027"/>
    </row>
    <row r="22721" spans="43:44" x14ac:dyDescent="0.25">
      <c r="AQ22721" s="1026"/>
      <c r="AR22721" s="1027"/>
    </row>
    <row r="22722" spans="43:44" x14ac:dyDescent="0.25">
      <c r="AQ22722" s="1026"/>
      <c r="AR22722" s="1027"/>
    </row>
    <row r="22723" spans="43:44" x14ac:dyDescent="0.25">
      <c r="AQ22723" s="1026"/>
      <c r="AR22723" s="1027"/>
    </row>
    <row r="22724" spans="43:44" x14ac:dyDescent="0.25">
      <c r="AQ22724" s="1026"/>
      <c r="AR22724" s="1027"/>
    </row>
    <row r="22725" spans="43:44" x14ac:dyDescent="0.25">
      <c r="AQ22725" s="1026"/>
      <c r="AR22725" s="1027"/>
    </row>
    <row r="22726" spans="43:44" x14ac:dyDescent="0.25">
      <c r="AQ22726" s="1026"/>
      <c r="AR22726" s="1027"/>
    </row>
    <row r="22727" spans="43:44" x14ac:dyDescent="0.25">
      <c r="AQ22727" s="1026"/>
      <c r="AR22727" s="1027"/>
    </row>
    <row r="22728" spans="43:44" x14ac:dyDescent="0.25">
      <c r="AQ22728" s="1026"/>
      <c r="AR22728" s="1027"/>
    </row>
    <row r="22729" spans="43:44" x14ac:dyDescent="0.25">
      <c r="AQ22729" s="1026"/>
      <c r="AR22729" s="1027"/>
    </row>
    <row r="22730" spans="43:44" x14ac:dyDescent="0.25">
      <c r="AQ22730" s="1026"/>
      <c r="AR22730" s="1027"/>
    </row>
    <row r="22731" spans="43:44" x14ac:dyDescent="0.25">
      <c r="AQ22731" s="1026"/>
      <c r="AR22731" s="1027"/>
    </row>
    <row r="22732" spans="43:44" x14ac:dyDescent="0.25">
      <c r="AQ22732" s="1026"/>
      <c r="AR22732" s="1027"/>
    </row>
    <row r="22733" spans="43:44" x14ac:dyDescent="0.25">
      <c r="AQ22733" s="1026"/>
      <c r="AR22733" s="1027"/>
    </row>
    <row r="22734" spans="43:44" x14ac:dyDescent="0.25">
      <c r="AQ22734" s="1026"/>
      <c r="AR22734" s="1027"/>
    </row>
    <row r="22735" spans="43:44" x14ac:dyDescent="0.25">
      <c r="AQ22735" s="1026"/>
      <c r="AR22735" s="1027"/>
    </row>
    <row r="22736" spans="43:44" x14ac:dyDescent="0.25">
      <c r="AQ22736" s="1026"/>
      <c r="AR22736" s="1027"/>
    </row>
    <row r="22737" spans="43:44" x14ac:dyDescent="0.25">
      <c r="AQ22737" s="1026"/>
      <c r="AR22737" s="1027"/>
    </row>
    <row r="22738" spans="43:44" x14ac:dyDescent="0.25">
      <c r="AQ22738" s="1026"/>
      <c r="AR22738" s="1027"/>
    </row>
    <row r="22739" spans="43:44" x14ac:dyDescent="0.25">
      <c r="AQ22739" s="1026"/>
      <c r="AR22739" s="1027"/>
    </row>
    <row r="22740" spans="43:44" x14ac:dyDescent="0.25">
      <c r="AQ22740" s="1026"/>
      <c r="AR22740" s="1027"/>
    </row>
    <row r="22741" spans="43:44" x14ac:dyDescent="0.25">
      <c r="AQ22741" s="1026"/>
      <c r="AR22741" s="1027"/>
    </row>
    <row r="22742" spans="43:44" x14ac:dyDescent="0.25">
      <c r="AQ22742" s="1026"/>
      <c r="AR22742" s="1027"/>
    </row>
    <row r="22743" spans="43:44" x14ac:dyDescent="0.25">
      <c r="AQ22743" s="1026"/>
      <c r="AR22743" s="1027"/>
    </row>
    <row r="22744" spans="43:44" x14ac:dyDescent="0.25">
      <c r="AQ22744" s="1026"/>
      <c r="AR22744" s="1027"/>
    </row>
    <row r="22745" spans="43:44" x14ac:dyDescent="0.25">
      <c r="AQ22745" s="1026"/>
      <c r="AR22745" s="1027"/>
    </row>
    <row r="22746" spans="43:44" x14ac:dyDescent="0.25">
      <c r="AQ22746" s="1026"/>
      <c r="AR22746" s="1027"/>
    </row>
    <row r="22747" spans="43:44" x14ac:dyDescent="0.25">
      <c r="AQ22747" s="1026"/>
      <c r="AR22747" s="1027"/>
    </row>
    <row r="22748" spans="43:44" x14ac:dyDescent="0.25">
      <c r="AQ22748" s="1026"/>
      <c r="AR22748" s="1027"/>
    </row>
    <row r="22749" spans="43:44" x14ac:dyDescent="0.25">
      <c r="AQ22749" s="1026"/>
      <c r="AR22749" s="1027"/>
    </row>
    <row r="22750" spans="43:44" x14ac:dyDescent="0.25">
      <c r="AQ22750" s="1026"/>
      <c r="AR22750" s="1027"/>
    </row>
    <row r="22751" spans="43:44" x14ac:dyDescent="0.25">
      <c r="AQ22751" s="1026"/>
      <c r="AR22751" s="1027"/>
    </row>
    <row r="22752" spans="43:44" x14ac:dyDescent="0.25">
      <c r="AQ22752" s="1026"/>
      <c r="AR22752" s="1027"/>
    </row>
    <row r="22753" spans="43:44" x14ac:dyDescent="0.25">
      <c r="AQ22753" s="1026"/>
      <c r="AR22753" s="1027"/>
    </row>
    <row r="22754" spans="43:44" x14ac:dyDescent="0.25">
      <c r="AQ22754" s="1026"/>
      <c r="AR22754" s="1027"/>
    </row>
    <row r="22755" spans="43:44" x14ac:dyDescent="0.25">
      <c r="AQ22755" s="1026"/>
      <c r="AR22755" s="1027"/>
    </row>
    <row r="22756" spans="43:44" x14ac:dyDescent="0.25">
      <c r="AQ22756" s="1026"/>
      <c r="AR22756" s="1027"/>
    </row>
    <row r="22757" spans="43:44" x14ac:dyDescent="0.25">
      <c r="AQ22757" s="1026"/>
      <c r="AR22757" s="1027"/>
    </row>
    <row r="22758" spans="43:44" x14ac:dyDescent="0.25">
      <c r="AQ22758" s="1026"/>
      <c r="AR22758" s="1027"/>
    </row>
    <row r="22759" spans="43:44" x14ac:dyDescent="0.25">
      <c r="AQ22759" s="1026"/>
      <c r="AR22759" s="1027"/>
    </row>
    <row r="22760" spans="43:44" x14ac:dyDescent="0.25">
      <c r="AQ22760" s="1026"/>
      <c r="AR22760" s="1027"/>
    </row>
    <row r="22761" spans="43:44" x14ac:dyDescent="0.25">
      <c r="AQ22761" s="1026"/>
      <c r="AR22761" s="1027"/>
    </row>
    <row r="22762" spans="43:44" x14ac:dyDescent="0.25">
      <c r="AQ22762" s="1026"/>
      <c r="AR22762" s="1027"/>
    </row>
    <row r="22763" spans="43:44" x14ac:dyDescent="0.25">
      <c r="AQ22763" s="1026"/>
      <c r="AR22763" s="1027"/>
    </row>
    <row r="22764" spans="43:44" x14ac:dyDescent="0.25">
      <c r="AQ22764" s="1026"/>
      <c r="AR22764" s="1027"/>
    </row>
    <row r="22765" spans="43:44" x14ac:dyDescent="0.25">
      <c r="AQ22765" s="1026"/>
      <c r="AR22765" s="1027"/>
    </row>
    <row r="22766" spans="43:44" x14ac:dyDescent="0.25">
      <c r="AQ22766" s="1026"/>
      <c r="AR22766" s="1027"/>
    </row>
    <row r="22767" spans="43:44" x14ac:dyDescent="0.25">
      <c r="AQ22767" s="1026"/>
      <c r="AR22767" s="1027"/>
    </row>
    <row r="22768" spans="43:44" x14ac:dyDescent="0.25">
      <c r="AQ22768" s="1026"/>
      <c r="AR22768" s="1027"/>
    </row>
    <row r="22769" spans="43:44" x14ac:dyDescent="0.25">
      <c r="AQ22769" s="1026"/>
      <c r="AR22769" s="1027"/>
    </row>
    <row r="22770" spans="43:44" x14ac:dyDescent="0.25">
      <c r="AQ22770" s="1026"/>
      <c r="AR22770" s="1027"/>
    </row>
    <row r="22771" spans="43:44" x14ac:dyDescent="0.25">
      <c r="AQ22771" s="1026"/>
      <c r="AR22771" s="1027"/>
    </row>
    <row r="22772" spans="43:44" x14ac:dyDescent="0.25">
      <c r="AQ22772" s="1026"/>
      <c r="AR22772" s="1027"/>
    </row>
    <row r="22773" spans="43:44" x14ac:dyDescent="0.25">
      <c r="AQ22773" s="1026"/>
      <c r="AR22773" s="1027"/>
    </row>
    <row r="22774" spans="43:44" x14ac:dyDescent="0.25">
      <c r="AQ22774" s="1026"/>
      <c r="AR22774" s="1027"/>
    </row>
    <row r="22775" spans="43:44" x14ac:dyDescent="0.25">
      <c r="AQ22775" s="1026"/>
      <c r="AR22775" s="1027"/>
    </row>
    <row r="22776" spans="43:44" x14ac:dyDescent="0.25">
      <c r="AQ22776" s="1026"/>
      <c r="AR22776" s="1027"/>
    </row>
    <row r="22777" spans="43:44" x14ac:dyDescent="0.25">
      <c r="AQ22777" s="1026"/>
      <c r="AR22777" s="1027"/>
    </row>
    <row r="22778" spans="43:44" x14ac:dyDescent="0.25">
      <c r="AQ22778" s="1026"/>
      <c r="AR22778" s="1027"/>
    </row>
    <row r="22779" spans="43:44" x14ac:dyDescent="0.25">
      <c r="AQ22779" s="1026"/>
      <c r="AR22779" s="1027"/>
    </row>
    <row r="22780" spans="43:44" x14ac:dyDescent="0.25">
      <c r="AQ22780" s="1026"/>
      <c r="AR22780" s="1027"/>
    </row>
    <row r="22781" spans="43:44" x14ac:dyDescent="0.25">
      <c r="AQ22781" s="1026"/>
      <c r="AR22781" s="1027"/>
    </row>
    <row r="22782" spans="43:44" x14ac:dyDescent="0.25">
      <c r="AQ22782" s="1026"/>
      <c r="AR22782" s="1027"/>
    </row>
    <row r="22783" spans="43:44" x14ac:dyDescent="0.25">
      <c r="AQ22783" s="1026"/>
      <c r="AR22783" s="1027"/>
    </row>
    <row r="22784" spans="43:44" x14ac:dyDescent="0.25">
      <c r="AQ22784" s="1026"/>
      <c r="AR22784" s="1027"/>
    </row>
    <row r="22785" spans="43:44" x14ac:dyDescent="0.25">
      <c r="AQ22785" s="1026"/>
      <c r="AR22785" s="1027"/>
    </row>
    <row r="22786" spans="43:44" x14ac:dyDescent="0.25">
      <c r="AQ22786" s="1026"/>
      <c r="AR22786" s="1027"/>
    </row>
    <row r="22787" spans="43:44" x14ac:dyDescent="0.25">
      <c r="AQ22787" s="1026"/>
      <c r="AR22787" s="1027"/>
    </row>
    <row r="22788" spans="43:44" x14ac:dyDescent="0.25">
      <c r="AQ22788" s="1026"/>
      <c r="AR22788" s="1027"/>
    </row>
    <row r="22789" spans="43:44" x14ac:dyDescent="0.25">
      <c r="AQ22789" s="1026"/>
      <c r="AR22789" s="1027"/>
    </row>
    <row r="22790" spans="43:44" x14ac:dyDescent="0.25">
      <c r="AQ22790" s="1026"/>
      <c r="AR22790" s="1027"/>
    </row>
    <row r="22791" spans="43:44" x14ac:dyDescent="0.25">
      <c r="AQ22791" s="1026"/>
      <c r="AR22791" s="1027"/>
    </row>
    <row r="22792" spans="43:44" x14ac:dyDescent="0.25">
      <c r="AQ22792" s="1026"/>
      <c r="AR22792" s="1027"/>
    </row>
    <row r="22793" spans="43:44" x14ac:dyDescent="0.25">
      <c r="AQ22793" s="1026"/>
      <c r="AR22793" s="1027"/>
    </row>
    <row r="22794" spans="43:44" x14ac:dyDescent="0.25">
      <c r="AQ22794" s="1026"/>
      <c r="AR22794" s="1027"/>
    </row>
    <row r="22795" spans="43:44" x14ac:dyDescent="0.25">
      <c r="AQ22795" s="1026"/>
      <c r="AR22795" s="1027"/>
    </row>
    <row r="22796" spans="43:44" x14ac:dyDescent="0.25">
      <c r="AQ22796" s="1026"/>
      <c r="AR22796" s="1027"/>
    </row>
    <row r="22797" spans="43:44" x14ac:dyDescent="0.25">
      <c r="AQ22797" s="1026"/>
      <c r="AR22797" s="1027"/>
    </row>
    <row r="22798" spans="43:44" x14ac:dyDescent="0.25">
      <c r="AQ22798" s="1026"/>
      <c r="AR22798" s="1027"/>
    </row>
    <row r="22799" spans="43:44" x14ac:dyDescent="0.25">
      <c r="AQ22799" s="1026"/>
      <c r="AR22799" s="1027"/>
    </row>
    <row r="22800" spans="43:44" x14ac:dyDescent="0.25">
      <c r="AQ22800" s="1026"/>
      <c r="AR22800" s="1027"/>
    </row>
    <row r="22801" spans="43:44" x14ac:dyDescent="0.25">
      <c r="AQ22801" s="1026"/>
      <c r="AR22801" s="1027"/>
    </row>
    <row r="22802" spans="43:44" x14ac:dyDescent="0.25">
      <c r="AQ22802" s="1026"/>
      <c r="AR22802" s="1027"/>
    </row>
    <row r="22803" spans="43:44" x14ac:dyDescent="0.25">
      <c r="AQ22803" s="1026"/>
      <c r="AR22803" s="1027"/>
    </row>
    <row r="22804" spans="43:44" x14ac:dyDescent="0.25">
      <c r="AQ22804" s="1026"/>
      <c r="AR22804" s="1027"/>
    </row>
    <row r="22805" spans="43:44" x14ac:dyDescent="0.25">
      <c r="AQ22805" s="1026"/>
      <c r="AR22805" s="1027"/>
    </row>
    <row r="22806" spans="43:44" x14ac:dyDescent="0.25">
      <c r="AQ22806" s="1026"/>
      <c r="AR22806" s="1027"/>
    </row>
    <row r="22807" spans="43:44" x14ac:dyDescent="0.25">
      <c r="AQ22807" s="1026"/>
      <c r="AR22807" s="1027"/>
    </row>
    <row r="22808" spans="43:44" x14ac:dyDescent="0.25">
      <c r="AQ22808" s="1026"/>
      <c r="AR22808" s="1027"/>
    </row>
    <row r="22809" spans="43:44" x14ac:dyDescent="0.25">
      <c r="AQ22809" s="1026"/>
      <c r="AR22809" s="1027"/>
    </row>
    <row r="22810" spans="43:44" x14ac:dyDescent="0.25">
      <c r="AQ22810" s="1026"/>
      <c r="AR22810" s="1027"/>
    </row>
    <row r="22811" spans="43:44" x14ac:dyDescent="0.25">
      <c r="AQ22811" s="1026"/>
      <c r="AR22811" s="1027"/>
    </row>
    <row r="22812" spans="43:44" x14ac:dyDescent="0.25">
      <c r="AQ22812" s="1026"/>
      <c r="AR22812" s="1027"/>
    </row>
    <row r="22813" spans="43:44" x14ac:dyDescent="0.25">
      <c r="AQ22813" s="1026"/>
      <c r="AR22813" s="1027"/>
    </row>
    <row r="22814" spans="43:44" x14ac:dyDescent="0.25">
      <c r="AQ22814" s="1026"/>
      <c r="AR22814" s="1027"/>
    </row>
    <row r="22815" spans="43:44" x14ac:dyDescent="0.25">
      <c r="AQ22815" s="1026"/>
      <c r="AR22815" s="1027"/>
    </row>
    <row r="22816" spans="43:44" x14ac:dyDescent="0.25">
      <c r="AQ22816" s="1026"/>
      <c r="AR22816" s="1027"/>
    </row>
    <row r="22817" spans="43:44" x14ac:dyDescent="0.25">
      <c r="AQ22817" s="1026"/>
      <c r="AR22817" s="1027"/>
    </row>
    <row r="22818" spans="43:44" x14ac:dyDescent="0.25">
      <c r="AQ22818" s="1026"/>
      <c r="AR22818" s="1027"/>
    </row>
    <row r="22819" spans="43:44" x14ac:dyDescent="0.25">
      <c r="AQ22819" s="1026"/>
      <c r="AR22819" s="1027"/>
    </row>
    <row r="22820" spans="43:44" x14ac:dyDescent="0.25">
      <c r="AQ22820" s="1026"/>
      <c r="AR22820" s="1027"/>
    </row>
    <row r="22821" spans="43:44" x14ac:dyDescent="0.25">
      <c r="AQ22821" s="1026"/>
      <c r="AR22821" s="1027"/>
    </row>
    <row r="22822" spans="43:44" x14ac:dyDescent="0.25">
      <c r="AQ22822" s="1026"/>
      <c r="AR22822" s="1027"/>
    </row>
    <row r="22823" spans="43:44" x14ac:dyDescent="0.25">
      <c r="AQ22823" s="1026"/>
      <c r="AR22823" s="1027"/>
    </row>
    <row r="22824" spans="43:44" x14ac:dyDescent="0.25">
      <c r="AQ22824" s="1026"/>
      <c r="AR22824" s="1027"/>
    </row>
    <row r="22825" spans="43:44" x14ac:dyDescent="0.25">
      <c r="AQ22825" s="1026"/>
      <c r="AR22825" s="1027"/>
    </row>
    <row r="22826" spans="43:44" x14ac:dyDescent="0.25">
      <c r="AQ22826" s="1026"/>
      <c r="AR22826" s="1027"/>
    </row>
    <row r="22827" spans="43:44" x14ac:dyDescent="0.25">
      <c r="AQ22827" s="1026"/>
      <c r="AR22827" s="1027"/>
    </row>
    <row r="22828" spans="43:44" x14ac:dyDescent="0.25">
      <c r="AQ22828" s="1026"/>
      <c r="AR22828" s="1027"/>
    </row>
    <row r="22829" spans="43:44" x14ac:dyDescent="0.25">
      <c r="AQ22829" s="1026"/>
      <c r="AR22829" s="1027"/>
    </row>
    <row r="22830" spans="43:44" x14ac:dyDescent="0.25">
      <c r="AQ22830" s="1026"/>
      <c r="AR22830" s="1027"/>
    </row>
    <row r="22831" spans="43:44" x14ac:dyDescent="0.25">
      <c r="AQ22831" s="1026"/>
      <c r="AR22831" s="1027"/>
    </row>
    <row r="22832" spans="43:44" x14ac:dyDescent="0.25">
      <c r="AQ22832" s="1026"/>
      <c r="AR22832" s="1027"/>
    </row>
    <row r="22833" spans="43:44" x14ac:dyDescent="0.25">
      <c r="AQ22833" s="1026"/>
      <c r="AR22833" s="1027"/>
    </row>
    <row r="22834" spans="43:44" x14ac:dyDescent="0.25">
      <c r="AQ22834" s="1026"/>
      <c r="AR22834" s="1027"/>
    </row>
    <row r="22835" spans="43:44" x14ac:dyDescent="0.25">
      <c r="AQ22835" s="1026"/>
      <c r="AR22835" s="1027"/>
    </row>
    <row r="22836" spans="43:44" x14ac:dyDescent="0.25">
      <c r="AQ22836" s="1026"/>
      <c r="AR22836" s="1027"/>
    </row>
    <row r="22837" spans="43:44" x14ac:dyDescent="0.25">
      <c r="AQ22837" s="1026"/>
      <c r="AR22837" s="1027"/>
    </row>
    <row r="22838" spans="43:44" x14ac:dyDescent="0.25">
      <c r="AQ22838" s="1026"/>
      <c r="AR22838" s="1027"/>
    </row>
    <row r="22839" spans="43:44" x14ac:dyDescent="0.25">
      <c r="AQ22839" s="1026"/>
      <c r="AR22839" s="1027"/>
    </row>
    <row r="22840" spans="43:44" x14ac:dyDescent="0.25">
      <c r="AQ22840" s="1026"/>
      <c r="AR22840" s="1027"/>
    </row>
    <row r="22841" spans="43:44" x14ac:dyDescent="0.25">
      <c r="AQ22841" s="1026"/>
      <c r="AR22841" s="1027"/>
    </row>
    <row r="22842" spans="43:44" x14ac:dyDescent="0.25">
      <c r="AQ22842" s="1026"/>
      <c r="AR22842" s="1027"/>
    </row>
    <row r="22843" spans="43:44" x14ac:dyDescent="0.25">
      <c r="AQ22843" s="1026"/>
      <c r="AR22843" s="1027"/>
    </row>
    <row r="22844" spans="43:44" x14ac:dyDescent="0.25">
      <c r="AQ22844" s="1026"/>
      <c r="AR22844" s="1027"/>
    </row>
    <row r="22845" spans="43:44" x14ac:dyDescent="0.25">
      <c r="AQ22845" s="1026"/>
      <c r="AR22845" s="1027"/>
    </row>
    <row r="22846" spans="43:44" x14ac:dyDescent="0.25">
      <c r="AQ22846" s="1026"/>
      <c r="AR22846" s="1027"/>
    </row>
    <row r="22847" spans="43:44" x14ac:dyDescent="0.25">
      <c r="AQ22847" s="1026"/>
      <c r="AR22847" s="1027"/>
    </row>
    <row r="22848" spans="43:44" x14ac:dyDescent="0.25">
      <c r="AQ22848" s="1026"/>
      <c r="AR22848" s="1027"/>
    </row>
    <row r="22849" spans="43:44" x14ac:dyDescent="0.25">
      <c r="AQ22849" s="1026"/>
      <c r="AR22849" s="1027"/>
    </row>
    <row r="22850" spans="43:44" x14ac:dyDescent="0.25">
      <c r="AQ22850" s="1026"/>
      <c r="AR22850" s="1027"/>
    </row>
    <row r="22851" spans="43:44" x14ac:dyDescent="0.25">
      <c r="AQ22851" s="1026"/>
      <c r="AR22851" s="1027"/>
    </row>
    <row r="22852" spans="43:44" x14ac:dyDescent="0.25">
      <c r="AQ22852" s="1026"/>
      <c r="AR22852" s="1027"/>
    </row>
    <row r="22853" spans="43:44" x14ac:dyDescent="0.25">
      <c r="AQ22853" s="1026"/>
      <c r="AR22853" s="1027"/>
    </row>
    <row r="22854" spans="43:44" x14ac:dyDescent="0.25">
      <c r="AQ22854" s="1026"/>
      <c r="AR22854" s="1027"/>
    </row>
    <row r="22855" spans="43:44" x14ac:dyDescent="0.25">
      <c r="AQ22855" s="1026"/>
      <c r="AR22855" s="1027"/>
    </row>
    <row r="22856" spans="43:44" x14ac:dyDescent="0.25">
      <c r="AQ22856" s="1026"/>
      <c r="AR22856" s="1027"/>
    </row>
    <row r="22857" spans="43:44" x14ac:dyDescent="0.25">
      <c r="AQ22857" s="1026"/>
      <c r="AR22857" s="1027"/>
    </row>
    <row r="22858" spans="43:44" x14ac:dyDescent="0.25">
      <c r="AQ22858" s="1026"/>
      <c r="AR22858" s="1027"/>
    </row>
    <row r="22859" spans="43:44" x14ac:dyDescent="0.25">
      <c r="AQ22859" s="1026"/>
      <c r="AR22859" s="1027"/>
    </row>
    <row r="22860" spans="43:44" x14ac:dyDescent="0.25">
      <c r="AQ22860" s="1026"/>
      <c r="AR22860" s="1027"/>
    </row>
    <row r="22861" spans="43:44" x14ac:dyDescent="0.25">
      <c r="AQ22861" s="1026"/>
      <c r="AR22861" s="1027"/>
    </row>
    <row r="22862" spans="43:44" x14ac:dyDescent="0.25">
      <c r="AQ22862" s="1026"/>
      <c r="AR22862" s="1027"/>
    </row>
    <row r="22863" spans="43:44" x14ac:dyDescent="0.25">
      <c r="AQ22863" s="1026"/>
      <c r="AR22863" s="1027"/>
    </row>
    <row r="22864" spans="43:44" x14ac:dyDescent="0.25">
      <c r="AQ22864" s="1026"/>
      <c r="AR22864" s="1027"/>
    </row>
    <row r="22865" spans="43:44" x14ac:dyDescent="0.25">
      <c r="AQ22865" s="1026"/>
      <c r="AR22865" s="1027"/>
    </row>
    <row r="22866" spans="43:44" x14ac:dyDescent="0.25">
      <c r="AQ22866" s="1026"/>
      <c r="AR22866" s="1027"/>
    </row>
    <row r="22867" spans="43:44" x14ac:dyDescent="0.25">
      <c r="AQ22867" s="1026"/>
      <c r="AR22867" s="1027"/>
    </row>
    <row r="22868" spans="43:44" x14ac:dyDescent="0.25">
      <c r="AQ22868" s="1026"/>
      <c r="AR22868" s="1027"/>
    </row>
    <row r="22869" spans="43:44" x14ac:dyDescent="0.25">
      <c r="AQ22869" s="1026"/>
      <c r="AR22869" s="1027"/>
    </row>
    <row r="22870" spans="43:44" x14ac:dyDescent="0.25">
      <c r="AQ22870" s="1026"/>
      <c r="AR22870" s="1027"/>
    </row>
    <row r="22871" spans="43:44" x14ac:dyDescent="0.25">
      <c r="AQ22871" s="1026"/>
      <c r="AR22871" s="1027"/>
    </row>
    <row r="22872" spans="43:44" x14ac:dyDescent="0.25">
      <c r="AQ22872" s="1026"/>
      <c r="AR22872" s="1027"/>
    </row>
    <row r="22873" spans="43:44" x14ac:dyDescent="0.25">
      <c r="AQ22873" s="1026"/>
      <c r="AR22873" s="1027"/>
    </row>
    <row r="22874" spans="43:44" x14ac:dyDescent="0.25">
      <c r="AQ22874" s="1026"/>
      <c r="AR22874" s="1027"/>
    </row>
    <row r="22875" spans="43:44" x14ac:dyDescent="0.25">
      <c r="AQ22875" s="1026"/>
      <c r="AR22875" s="1027"/>
    </row>
    <row r="22876" spans="43:44" x14ac:dyDescent="0.25">
      <c r="AQ22876" s="1026"/>
      <c r="AR22876" s="1027"/>
    </row>
    <row r="22877" spans="43:44" x14ac:dyDescent="0.25">
      <c r="AQ22877" s="1026"/>
      <c r="AR22877" s="1027"/>
    </row>
    <row r="22878" spans="43:44" x14ac:dyDescent="0.25">
      <c r="AQ22878" s="1026"/>
      <c r="AR22878" s="1027"/>
    </row>
    <row r="22879" spans="43:44" x14ac:dyDescent="0.25">
      <c r="AQ22879" s="1026"/>
      <c r="AR22879" s="1027"/>
    </row>
    <row r="22880" spans="43:44" x14ac:dyDescent="0.25">
      <c r="AQ22880" s="1026"/>
      <c r="AR22880" s="1027"/>
    </row>
    <row r="22881" spans="43:44" x14ac:dyDescent="0.25">
      <c r="AQ22881" s="1026"/>
      <c r="AR22881" s="1027"/>
    </row>
    <row r="22882" spans="43:44" x14ac:dyDescent="0.25">
      <c r="AQ22882" s="1026"/>
      <c r="AR22882" s="1027"/>
    </row>
    <row r="22883" spans="43:44" x14ac:dyDescent="0.25">
      <c r="AQ22883" s="1026"/>
      <c r="AR22883" s="1027"/>
    </row>
    <row r="22884" spans="43:44" x14ac:dyDescent="0.25">
      <c r="AQ22884" s="1026"/>
      <c r="AR22884" s="1027"/>
    </row>
    <row r="22885" spans="43:44" x14ac:dyDescent="0.25">
      <c r="AQ22885" s="1026"/>
      <c r="AR22885" s="1027"/>
    </row>
    <row r="22886" spans="43:44" x14ac:dyDescent="0.25">
      <c r="AQ22886" s="1026"/>
      <c r="AR22886" s="1027"/>
    </row>
    <row r="22887" spans="43:44" x14ac:dyDescent="0.25">
      <c r="AQ22887" s="1026"/>
      <c r="AR22887" s="1027"/>
    </row>
    <row r="22888" spans="43:44" x14ac:dyDescent="0.25">
      <c r="AQ22888" s="1026"/>
      <c r="AR22888" s="1027"/>
    </row>
    <row r="22889" spans="43:44" x14ac:dyDescent="0.25">
      <c r="AQ22889" s="1026"/>
      <c r="AR22889" s="1027"/>
    </row>
    <row r="22890" spans="43:44" x14ac:dyDescent="0.25">
      <c r="AQ22890" s="1026"/>
      <c r="AR22890" s="1027"/>
    </row>
    <row r="22891" spans="43:44" x14ac:dyDescent="0.25">
      <c r="AQ22891" s="1026"/>
      <c r="AR22891" s="1027"/>
    </row>
    <row r="22892" spans="43:44" x14ac:dyDescent="0.25">
      <c r="AQ22892" s="1026"/>
      <c r="AR22892" s="1027"/>
    </row>
    <row r="22893" spans="43:44" x14ac:dyDescent="0.25">
      <c r="AQ22893" s="1026"/>
      <c r="AR22893" s="1027"/>
    </row>
    <row r="22894" spans="43:44" x14ac:dyDescent="0.25">
      <c r="AQ22894" s="1026"/>
      <c r="AR22894" s="1027"/>
    </row>
    <row r="22895" spans="43:44" x14ac:dyDescent="0.25">
      <c r="AQ22895" s="1026"/>
      <c r="AR22895" s="1027"/>
    </row>
    <row r="22896" spans="43:44" x14ac:dyDescent="0.25">
      <c r="AQ22896" s="1026"/>
      <c r="AR22896" s="1027"/>
    </row>
    <row r="22897" spans="43:44" x14ac:dyDescent="0.25">
      <c r="AQ22897" s="1026"/>
      <c r="AR22897" s="1027"/>
    </row>
    <row r="22898" spans="43:44" x14ac:dyDescent="0.25">
      <c r="AQ22898" s="1026"/>
      <c r="AR22898" s="1027"/>
    </row>
    <row r="22899" spans="43:44" x14ac:dyDescent="0.25">
      <c r="AQ22899" s="1026"/>
      <c r="AR22899" s="1027"/>
    </row>
    <row r="22900" spans="43:44" x14ac:dyDescent="0.25">
      <c r="AQ22900" s="1026"/>
      <c r="AR22900" s="1027"/>
    </row>
    <row r="22901" spans="43:44" x14ac:dyDescent="0.25">
      <c r="AQ22901" s="1026"/>
      <c r="AR22901" s="1027"/>
    </row>
    <row r="22902" spans="43:44" x14ac:dyDescent="0.25">
      <c r="AQ22902" s="1026"/>
      <c r="AR22902" s="1027"/>
    </row>
    <row r="22903" spans="43:44" x14ac:dyDescent="0.25">
      <c r="AQ22903" s="1026"/>
      <c r="AR22903" s="1027"/>
    </row>
    <row r="22904" spans="43:44" x14ac:dyDescent="0.25">
      <c r="AQ22904" s="1026"/>
      <c r="AR22904" s="1027"/>
    </row>
    <row r="22905" spans="43:44" x14ac:dyDescent="0.25">
      <c r="AQ22905" s="1026"/>
      <c r="AR22905" s="1027"/>
    </row>
    <row r="22906" spans="43:44" x14ac:dyDescent="0.25">
      <c r="AQ22906" s="1026"/>
      <c r="AR22906" s="1027"/>
    </row>
    <row r="22907" spans="43:44" x14ac:dyDescent="0.25">
      <c r="AQ22907" s="1026"/>
      <c r="AR22907" s="1027"/>
    </row>
    <row r="22908" spans="43:44" x14ac:dyDescent="0.25">
      <c r="AQ22908" s="1026"/>
      <c r="AR22908" s="1027"/>
    </row>
    <row r="22909" spans="43:44" x14ac:dyDescent="0.25">
      <c r="AQ22909" s="1026"/>
      <c r="AR22909" s="1027"/>
    </row>
    <row r="22910" spans="43:44" x14ac:dyDescent="0.25">
      <c r="AQ22910" s="1026"/>
      <c r="AR22910" s="1027"/>
    </row>
    <row r="22911" spans="43:44" x14ac:dyDescent="0.25">
      <c r="AQ22911" s="1026"/>
      <c r="AR22911" s="1027"/>
    </row>
    <row r="22912" spans="43:44" x14ac:dyDescent="0.25">
      <c r="AQ22912" s="1026"/>
      <c r="AR22912" s="1027"/>
    </row>
    <row r="22913" spans="43:44" x14ac:dyDescent="0.25">
      <c r="AQ22913" s="1026"/>
      <c r="AR22913" s="1027"/>
    </row>
    <row r="22914" spans="43:44" x14ac:dyDescent="0.25">
      <c r="AQ22914" s="1026"/>
      <c r="AR22914" s="1027"/>
    </row>
    <row r="22915" spans="43:44" x14ac:dyDescent="0.25">
      <c r="AQ22915" s="1026"/>
      <c r="AR22915" s="1027"/>
    </row>
    <row r="22916" spans="43:44" x14ac:dyDescent="0.25">
      <c r="AQ22916" s="1026"/>
      <c r="AR22916" s="1027"/>
    </row>
    <row r="22917" spans="43:44" x14ac:dyDescent="0.25">
      <c r="AQ22917" s="1026"/>
      <c r="AR22917" s="1027"/>
    </row>
    <row r="22918" spans="43:44" x14ac:dyDescent="0.25">
      <c r="AQ22918" s="1026"/>
      <c r="AR22918" s="1027"/>
    </row>
    <row r="22919" spans="43:44" x14ac:dyDescent="0.25">
      <c r="AQ22919" s="1026"/>
      <c r="AR22919" s="1027"/>
    </row>
    <row r="22920" spans="43:44" x14ac:dyDescent="0.25">
      <c r="AQ22920" s="1026"/>
      <c r="AR22920" s="1027"/>
    </row>
    <row r="22921" spans="43:44" x14ac:dyDescent="0.25">
      <c r="AQ22921" s="1026"/>
      <c r="AR22921" s="1027"/>
    </row>
    <row r="22922" spans="43:44" x14ac:dyDescent="0.25">
      <c r="AQ22922" s="1026"/>
      <c r="AR22922" s="1027"/>
    </row>
    <row r="22923" spans="43:44" x14ac:dyDescent="0.25">
      <c r="AQ22923" s="1026"/>
      <c r="AR22923" s="1027"/>
    </row>
    <row r="22924" spans="43:44" x14ac:dyDescent="0.25">
      <c r="AQ22924" s="1026"/>
      <c r="AR22924" s="1027"/>
    </row>
    <row r="22925" spans="43:44" x14ac:dyDescent="0.25">
      <c r="AQ22925" s="1026"/>
      <c r="AR22925" s="1027"/>
    </row>
    <row r="22926" spans="43:44" x14ac:dyDescent="0.25">
      <c r="AQ22926" s="1026"/>
      <c r="AR22926" s="1027"/>
    </row>
    <row r="22927" spans="43:44" x14ac:dyDescent="0.25">
      <c r="AQ22927" s="1026"/>
      <c r="AR22927" s="1027"/>
    </row>
    <row r="22928" spans="43:44" x14ac:dyDescent="0.25">
      <c r="AQ22928" s="1026"/>
      <c r="AR22928" s="1027"/>
    </row>
    <row r="22929" spans="43:44" x14ac:dyDescent="0.25">
      <c r="AQ22929" s="1026"/>
      <c r="AR22929" s="1027"/>
    </row>
    <row r="22930" spans="43:44" x14ac:dyDescent="0.25">
      <c r="AQ22930" s="1026"/>
      <c r="AR22930" s="1027"/>
    </row>
    <row r="22931" spans="43:44" x14ac:dyDescent="0.25">
      <c r="AQ22931" s="1026"/>
      <c r="AR22931" s="1027"/>
    </row>
    <row r="22932" spans="43:44" x14ac:dyDescent="0.25">
      <c r="AQ22932" s="1026"/>
      <c r="AR22932" s="1027"/>
    </row>
    <row r="22933" spans="43:44" x14ac:dyDescent="0.25">
      <c r="AQ22933" s="1026"/>
      <c r="AR22933" s="1027"/>
    </row>
    <row r="22934" spans="43:44" x14ac:dyDescent="0.25">
      <c r="AQ22934" s="1026"/>
      <c r="AR22934" s="1027"/>
    </row>
    <row r="22935" spans="43:44" x14ac:dyDescent="0.25">
      <c r="AQ22935" s="1026"/>
      <c r="AR22935" s="1027"/>
    </row>
    <row r="22936" spans="43:44" x14ac:dyDescent="0.25">
      <c r="AQ22936" s="1026"/>
      <c r="AR22936" s="1027"/>
    </row>
    <row r="22937" spans="43:44" x14ac:dyDescent="0.25">
      <c r="AQ22937" s="1026"/>
      <c r="AR22937" s="1027"/>
    </row>
    <row r="22938" spans="43:44" x14ac:dyDescent="0.25">
      <c r="AQ22938" s="1026"/>
      <c r="AR22938" s="1027"/>
    </row>
    <row r="22939" spans="43:44" x14ac:dyDescent="0.25">
      <c r="AQ22939" s="1026"/>
      <c r="AR22939" s="1027"/>
    </row>
    <row r="22940" spans="43:44" x14ac:dyDescent="0.25">
      <c r="AQ22940" s="1026"/>
      <c r="AR22940" s="1027"/>
    </row>
    <row r="22941" spans="43:44" x14ac:dyDescent="0.25">
      <c r="AQ22941" s="1026"/>
      <c r="AR22941" s="1027"/>
    </row>
    <row r="22942" spans="43:44" x14ac:dyDescent="0.25">
      <c r="AQ22942" s="1026"/>
      <c r="AR22942" s="1027"/>
    </row>
    <row r="22943" spans="43:44" x14ac:dyDescent="0.25">
      <c r="AQ22943" s="1026"/>
      <c r="AR22943" s="1027"/>
    </row>
    <row r="22944" spans="43:44" x14ac:dyDescent="0.25">
      <c r="AQ22944" s="1026"/>
      <c r="AR22944" s="1027"/>
    </row>
    <row r="22945" spans="43:44" x14ac:dyDescent="0.25">
      <c r="AQ22945" s="1026"/>
      <c r="AR22945" s="1027"/>
    </row>
    <row r="22946" spans="43:44" x14ac:dyDescent="0.25">
      <c r="AQ22946" s="1026"/>
      <c r="AR22946" s="1027"/>
    </row>
    <row r="22947" spans="43:44" x14ac:dyDescent="0.25">
      <c r="AQ22947" s="1026"/>
      <c r="AR22947" s="1027"/>
    </row>
    <row r="22948" spans="43:44" x14ac:dyDescent="0.25">
      <c r="AQ22948" s="1026"/>
      <c r="AR22948" s="1027"/>
    </row>
    <row r="22949" spans="43:44" x14ac:dyDescent="0.25">
      <c r="AQ22949" s="1026"/>
      <c r="AR22949" s="1027"/>
    </row>
    <row r="22950" spans="43:44" x14ac:dyDescent="0.25">
      <c r="AQ22950" s="1026"/>
      <c r="AR22950" s="1027"/>
    </row>
    <row r="22951" spans="43:44" x14ac:dyDescent="0.25">
      <c r="AQ22951" s="1026"/>
      <c r="AR22951" s="1027"/>
    </row>
    <row r="22952" spans="43:44" x14ac:dyDescent="0.25">
      <c r="AQ22952" s="1026"/>
      <c r="AR22952" s="1027"/>
    </row>
    <row r="22953" spans="43:44" x14ac:dyDescent="0.25">
      <c r="AQ22953" s="1026"/>
      <c r="AR22953" s="1027"/>
    </row>
    <row r="22954" spans="43:44" x14ac:dyDescent="0.25">
      <c r="AQ22954" s="1026"/>
      <c r="AR22954" s="1027"/>
    </row>
    <row r="22955" spans="43:44" x14ac:dyDescent="0.25">
      <c r="AQ22955" s="1026"/>
      <c r="AR22955" s="1027"/>
    </row>
    <row r="22956" spans="43:44" x14ac:dyDescent="0.25">
      <c r="AQ22956" s="1026"/>
      <c r="AR22956" s="1027"/>
    </row>
    <row r="22957" spans="43:44" x14ac:dyDescent="0.25">
      <c r="AQ22957" s="1026"/>
      <c r="AR22957" s="1027"/>
    </row>
    <row r="22958" spans="43:44" x14ac:dyDescent="0.25">
      <c r="AQ22958" s="1026"/>
      <c r="AR22958" s="1027"/>
    </row>
    <row r="22959" spans="43:44" x14ac:dyDescent="0.25">
      <c r="AQ22959" s="1026"/>
      <c r="AR22959" s="1027"/>
    </row>
    <row r="22960" spans="43:44" x14ac:dyDescent="0.25">
      <c r="AQ22960" s="1026"/>
      <c r="AR22960" s="1027"/>
    </row>
    <row r="22961" spans="43:44" x14ac:dyDescent="0.25">
      <c r="AQ22961" s="1026"/>
      <c r="AR22961" s="1027"/>
    </row>
    <row r="22962" spans="43:44" x14ac:dyDescent="0.25">
      <c r="AQ22962" s="1026"/>
      <c r="AR22962" s="1027"/>
    </row>
    <row r="22963" spans="43:44" x14ac:dyDescent="0.25">
      <c r="AQ22963" s="1026"/>
      <c r="AR22963" s="1027"/>
    </row>
    <row r="22964" spans="43:44" x14ac:dyDescent="0.25">
      <c r="AQ22964" s="1026"/>
      <c r="AR22964" s="1027"/>
    </row>
    <row r="22965" spans="43:44" x14ac:dyDescent="0.25">
      <c r="AQ22965" s="1026"/>
      <c r="AR22965" s="1027"/>
    </row>
    <row r="22966" spans="43:44" x14ac:dyDescent="0.25">
      <c r="AQ22966" s="1026"/>
      <c r="AR22966" s="1027"/>
    </row>
    <row r="22967" spans="43:44" x14ac:dyDescent="0.25">
      <c r="AQ22967" s="1026"/>
      <c r="AR22967" s="1027"/>
    </row>
    <row r="22968" spans="43:44" x14ac:dyDescent="0.25">
      <c r="AQ22968" s="1026"/>
      <c r="AR22968" s="1027"/>
    </row>
    <row r="22969" spans="43:44" x14ac:dyDescent="0.25">
      <c r="AQ22969" s="1026"/>
      <c r="AR22969" s="1027"/>
    </row>
    <row r="22970" spans="43:44" x14ac:dyDescent="0.25">
      <c r="AQ22970" s="1026"/>
      <c r="AR22970" s="1027"/>
    </row>
    <row r="22971" spans="43:44" x14ac:dyDescent="0.25">
      <c r="AQ22971" s="1026"/>
      <c r="AR22971" s="1027"/>
    </row>
    <row r="22972" spans="43:44" x14ac:dyDescent="0.25">
      <c r="AQ22972" s="1026"/>
      <c r="AR22972" s="1027"/>
    </row>
    <row r="22973" spans="43:44" x14ac:dyDescent="0.25">
      <c r="AQ22973" s="1026"/>
      <c r="AR22973" s="1027"/>
    </row>
    <row r="22974" spans="43:44" x14ac:dyDescent="0.25">
      <c r="AQ22974" s="1026"/>
      <c r="AR22974" s="1027"/>
    </row>
    <row r="22975" spans="43:44" x14ac:dyDescent="0.25">
      <c r="AQ22975" s="1026"/>
      <c r="AR22975" s="1027"/>
    </row>
    <row r="22976" spans="43:44" x14ac:dyDescent="0.25">
      <c r="AQ22976" s="1026"/>
      <c r="AR22976" s="1027"/>
    </row>
    <row r="22977" spans="43:44" x14ac:dyDescent="0.25">
      <c r="AQ22977" s="1026"/>
      <c r="AR22977" s="1027"/>
    </row>
    <row r="22978" spans="43:44" x14ac:dyDescent="0.25">
      <c r="AQ22978" s="1026"/>
      <c r="AR22978" s="1027"/>
    </row>
    <row r="22979" spans="43:44" x14ac:dyDescent="0.25">
      <c r="AQ22979" s="1026"/>
      <c r="AR22979" s="1027"/>
    </row>
    <row r="22980" spans="43:44" x14ac:dyDescent="0.25">
      <c r="AQ22980" s="1026"/>
      <c r="AR22980" s="1027"/>
    </row>
    <row r="22981" spans="43:44" x14ac:dyDescent="0.25">
      <c r="AQ22981" s="1026"/>
      <c r="AR22981" s="1027"/>
    </row>
    <row r="22982" spans="43:44" x14ac:dyDescent="0.25">
      <c r="AQ22982" s="1026"/>
      <c r="AR22982" s="1027"/>
    </row>
    <row r="22983" spans="43:44" x14ac:dyDescent="0.25">
      <c r="AQ22983" s="1026"/>
      <c r="AR22983" s="1027"/>
    </row>
    <row r="22984" spans="43:44" x14ac:dyDescent="0.25">
      <c r="AQ22984" s="1026"/>
      <c r="AR22984" s="1027"/>
    </row>
    <row r="22985" spans="43:44" x14ac:dyDescent="0.25">
      <c r="AQ22985" s="1026"/>
      <c r="AR22985" s="1027"/>
    </row>
    <row r="22986" spans="43:44" x14ac:dyDescent="0.25">
      <c r="AQ22986" s="1026"/>
      <c r="AR22986" s="1027"/>
    </row>
    <row r="22987" spans="43:44" x14ac:dyDescent="0.25">
      <c r="AQ22987" s="1026"/>
      <c r="AR22987" s="1027"/>
    </row>
    <row r="22988" spans="43:44" x14ac:dyDescent="0.25">
      <c r="AQ22988" s="1026"/>
      <c r="AR22988" s="1027"/>
    </row>
    <row r="22989" spans="43:44" x14ac:dyDescent="0.25">
      <c r="AQ22989" s="1026"/>
      <c r="AR22989" s="1027"/>
    </row>
    <row r="22990" spans="43:44" x14ac:dyDescent="0.25">
      <c r="AQ22990" s="1026"/>
      <c r="AR22990" s="1027"/>
    </row>
    <row r="22991" spans="43:44" x14ac:dyDescent="0.25">
      <c r="AQ22991" s="1026"/>
      <c r="AR22991" s="1027"/>
    </row>
    <row r="22992" spans="43:44" x14ac:dyDescent="0.25">
      <c r="AQ22992" s="1026"/>
      <c r="AR22992" s="1027"/>
    </row>
    <row r="22993" spans="43:44" x14ac:dyDescent="0.25">
      <c r="AQ22993" s="1026"/>
      <c r="AR22993" s="1027"/>
    </row>
    <row r="22994" spans="43:44" x14ac:dyDescent="0.25">
      <c r="AQ22994" s="1026"/>
      <c r="AR22994" s="1027"/>
    </row>
    <row r="22995" spans="43:44" x14ac:dyDescent="0.25">
      <c r="AQ22995" s="1026"/>
      <c r="AR22995" s="1027"/>
    </row>
    <row r="22996" spans="43:44" x14ac:dyDescent="0.25">
      <c r="AQ22996" s="1026"/>
      <c r="AR22996" s="1027"/>
    </row>
    <row r="22997" spans="43:44" x14ac:dyDescent="0.25">
      <c r="AQ22997" s="1026"/>
      <c r="AR22997" s="1027"/>
    </row>
    <row r="22998" spans="43:44" x14ac:dyDescent="0.25">
      <c r="AQ22998" s="1026"/>
      <c r="AR22998" s="1027"/>
    </row>
    <row r="22999" spans="43:44" x14ac:dyDescent="0.25">
      <c r="AQ22999" s="1026"/>
      <c r="AR22999" s="1027"/>
    </row>
    <row r="23000" spans="43:44" x14ac:dyDescent="0.25">
      <c r="AQ23000" s="1026"/>
      <c r="AR23000" s="1027"/>
    </row>
    <row r="23001" spans="43:44" x14ac:dyDescent="0.25">
      <c r="AQ23001" s="1026"/>
      <c r="AR23001" s="1027"/>
    </row>
    <row r="23002" spans="43:44" x14ac:dyDescent="0.25">
      <c r="AQ23002" s="1026"/>
      <c r="AR23002" s="1027"/>
    </row>
    <row r="23003" spans="43:44" x14ac:dyDescent="0.25">
      <c r="AQ23003" s="1026"/>
      <c r="AR23003" s="1027"/>
    </row>
    <row r="23004" spans="43:44" x14ac:dyDescent="0.25">
      <c r="AQ23004" s="1026"/>
      <c r="AR23004" s="1027"/>
    </row>
    <row r="23005" spans="43:44" x14ac:dyDescent="0.25">
      <c r="AQ23005" s="1026"/>
      <c r="AR23005" s="1027"/>
    </row>
    <row r="23006" spans="43:44" x14ac:dyDescent="0.25">
      <c r="AQ23006" s="1026"/>
      <c r="AR23006" s="1027"/>
    </row>
    <row r="23007" spans="43:44" x14ac:dyDescent="0.25">
      <c r="AQ23007" s="1026"/>
      <c r="AR23007" s="1027"/>
    </row>
    <row r="23008" spans="43:44" x14ac:dyDescent="0.25">
      <c r="AQ23008" s="1026"/>
      <c r="AR23008" s="1027"/>
    </row>
    <row r="23009" spans="43:44" x14ac:dyDescent="0.25">
      <c r="AQ23009" s="1026"/>
      <c r="AR23009" s="1027"/>
    </row>
    <row r="23010" spans="43:44" x14ac:dyDescent="0.25">
      <c r="AQ23010" s="1026"/>
      <c r="AR23010" s="1027"/>
    </row>
    <row r="23011" spans="43:44" x14ac:dyDescent="0.25">
      <c r="AQ23011" s="1026"/>
      <c r="AR23011" s="1027"/>
    </row>
    <row r="23012" spans="43:44" x14ac:dyDescent="0.25">
      <c r="AQ23012" s="1026"/>
      <c r="AR23012" s="1027"/>
    </row>
    <row r="23013" spans="43:44" x14ac:dyDescent="0.25">
      <c r="AQ23013" s="1026"/>
      <c r="AR23013" s="1027"/>
    </row>
    <row r="23014" spans="43:44" x14ac:dyDescent="0.25">
      <c r="AQ23014" s="1026"/>
      <c r="AR23014" s="1027"/>
    </row>
    <row r="23015" spans="43:44" x14ac:dyDescent="0.25">
      <c r="AQ23015" s="1026"/>
      <c r="AR23015" s="1027"/>
    </row>
    <row r="23016" spans="43:44" x14ac:dyDescent="0.25">
      <c r="AQ23016" s="1026"/>
      <c r="AR23016" s="1027"/>
    </row>
    <row r="23017" spans="43:44" x14ac:dyDescent="0.25">
      <c r="AQ23017" s="1026"/>
      <c r="AR23017" s="1027"/>
    </row>
    <row r="23018" spans="43:44" x14ac:dyDescent="0.25">
      <c r="AQ23018" s="1026"/>
      <c r="AR23018" s="1027"/>
    </row>
    <row r="23019" spans="43:44" x14ac:dyDescent="0.25">
      <c r="AQ23019" s="1026"/>
      <c r="AR23019" s="1027"/>
    </row>
    <row r="23020" spans="43:44" x14ac:dyDescent="0.25">
      <c r="AQ23020" s="1026"/>
      <c r="AR23020" s="1027"/>
    </row>
    <row r="23021" spans="43:44" x14ac:dyDescent="0.25">
      <c r="AQ23021" s="1026"/>
      <c r="AR23021" s="1027"/>
    </row>
    <row r="23022" spans="43:44" x14ac:dyDescent="0.25">
      <c r="AQ23022" s="1026"/>
      <c r="AR23022" s="1027"/>
    </row>
    <row r="23023" spans="43:44" x14ac:dyDescent="0.25">
      <c r="AQ23023" s="1026"/>
      <c r="AR23023" s="1027"/>
    </row>
    <row r="23024" spans="43:44" x14ac:dyDescent="0.25">
      <c r="AQ23024" s="1026"/>
      <c r="AR23024" s="1027"/>
    </row>
    <row r="23025" spans="43:44" x14ac:dyDescent="0.25">
      <c r="AQ23025" s="1026"/>
      <c r="AR23025" s="1027"/>
    </row>
    <row r="23026" spans="43:44" x14ac:dyDescent="0.25">
      <c r="AQ23026" s="1026"/>
      <c r="AR23026" s="1027"/>
    </row>
    <row r="23027" spans="43:44" x14ac:dyDescent="0.25">
      <c r="AQ23027" s="1026"/>
      <c r="AR23027" s="1027"/>
    </row>
    <row r="23028" spans="43:44" x14ac:dyDescent="0.25">
      <c r="AQ23028" s="1026"/>
      <c r="AR23028" s="1027"/>
    </row>
    <row r="23029" spans="43:44" x14ac:dyDescent="0.25">
      <c r="AQ23029" s="1026"/>
      <c r="AR23029" s="1027"/>
    </row>
    <row r="23030" spans="43:44" x14ac:dyDescent="0.25">
      <c r="AQ23030" s="1026"/>
      <c r="AR23030" s="1027"/>
    </row>
    <row r="23031" spans="43:44" x14ac:dyDescent="0.25">
      <c r="AQ23031" s="1026"/>
      <c r="AR23031" s="1027"/>
    </row>
    <row r="23032" spans="43:44" x14ac:dyDescent="0.25">
      <c r="AQ23032" s="1026"/>
      <c r="AR23032" s="1027"/>
    </row>
    <row r="23033" spans="43:44" x14ac:dyDescent="0.25">
      <c r="AQ23033" s="1026"/>
      <c r="AR23033" s="1027"/>
    </row>
    <row r="23034" spans="43:44" x14ac:dyDescent="0.25">
      <c r="AQ23034" s="1026"/>
      <c r="AR23034" s="1027"/>
    </row>
    <row r="23035" spans="43:44" x14ac:dyDescent="0.25">
      <c r="AQ23035" s="1026"/>
      <c r="AR23035" s="1027"/>
    </row>
    <row r="23036" spans="43:44" x14ac:dyDescent="0.25">
      <c r="AQ23036" s="1026"/>
      <c r="AR23036" s="1027"/>
    </row>
    <row r="23037" spans="43:44" x14ac:dyDescent="0.25">
      <c r="AQ23037" s="1026"/>
      <c r="AR23037" s="1027"/>
    </row>
    <row r="23038" spans="43:44" x14ac:dyDescent="0.25">
      <c r="AQ23038" s="1026"/>
      <c r="AR23038" s="1027"/>
    </row>
    <row r="23039" spans="43:44" x14ac:dyDescent="0.25">
      <c r="AQ23039" s="1026"/>
      <c r="AR23039" s="1027"/>
    </row>
    <row r="23040" spans="43:44" x14ac:dyDescent="0.25">
      <c r="AQ23040" s="1026"/>
      <c r="AR23040" s="1027"/>
    </row>
    <row r="23041" spans="43:44" x14ac:dyDescent="0.25">
      <c r="AQ23041" s="1026"/>
      <c r="AR23041" s="1027"/>
    </row>
    <row r="23042" spans="43:44" x14ac:dyDescent="0.25">
      <c r="AQ23042" s="1026"/>
      <c r="AR23042" s="1027"/>
    </row>
    <row r="23043" spans="43:44" x14ac:dyDescent="0.25">
      <c r="AQ23043" s="1026"/>
      <c r="AR23043" s="1027"/>
    </row>
    <row r="23044" spans="43:44" x14ac:dyDescent="0.25">
      <c r="AQ23044" s="1026"/>
      <c r="AR23044" s="1027"/>
    </row>
    <row r="23045" spans="43:44" x14ac:dyDescent="0.25">
      <c r="AQ23045" s="1026"/>
      <c r="AR23045" s="1027"/>
    </row>
    <row r="23046" spans="43:44" x14ac:dyDescent="0.25">
      <c r="AQ23046" s="1026"/>
      <c r="AR23046" s="1027"/>
    </row>
    <row r="23047" spans="43:44" x14ac:dyDescent="0.25">
      <c r="AQ23047" s="1026"/>
      <c r="AR23047" s="1027"/>
    </row>
    <row r="23048" spans="43:44" x14ac:dyDescent="0.25">
      <c r="AQ23048" s="1026"/>
      <c r="AR23048" s="1027"/>
    </row>
    <row r="23049" spans="43:44" x14ac:dyDescent="0.25">
      <c r="AQ23049" s="1026"/>
      <c r="AR23049" s="1027"/>
    </row>
    <row r="23050" spans="43:44" x14ac:dyDescent="0.25">
      <c r="AQ23050" s="1026"/>
      <c r="AR23050" s="1027"/>
    </row>
    <row r="23051" spans="43:44" x14ac:dyDescent="0.25">
      <c r="AQ23051" s="1026"/>
      <c r="AR23051" s="1027"/>
    </row>
    <row r="23052" spans="43:44" x14ac:dyDescent="0.25">
      <c r="AQ23052" s="1026"/>
      <c r="AR23052" s="1027"/>
    </row>
    <row r="23053" spans="43:44" x14ac:dyDescent="0.25">
      <c r="AQ23053" s="1026"/>
      <c r="AR23053" s="1027"/>
    </row>
    <row r="23054" spans="43:44" x14ac:dyDescent="0.25">
      <c r="AQ23054" s="1026"/>
      <c r="AR23054" s="1027"/>
    </row>
    <row r="23055" spans="43:44" x14ac:dyDescent="0.25">
      <c r="AQ23055" s="1026"/>
      <c r="AR23055" s="1027"/>
    </row>
    <row r="23056" spans="43:44" x14ac:dyDescent="0.25">
      <c r="AQ23056" s="1026"/>
      <c r="AR23056" s="1027"/>
    </row>
    <row r="23057" spans="43:44" x14ac:dyDescent="0.25">
      <c r="AQ23057" s="1026"/>
      <c r="AR23057" s="1027"/>
    </row>
    <row r="23058" spans="43:44" x14ac:dyDescent="0.25">
      <c r="AQ23058" s="1026"/>
      <c r="AR23058" s="1027"/>
    </row>
    <row r="23059" spans="43:44" x14ac:dyDescent="0.25">
      <c r="AQ23059" s="1026"/>
      <c r="AR23059" s="1027"/>
    </row>
    <row r="23060" spans="43:44" x14ac:dyDescent="0.25">
      <c r="AQ23060" s="1026"/>
      <c r="AR23060" s="1027"/>
    </row>
    <row r="23061" spans="43:44" x14ac:dyDescent="0.25">
      <c r="AQ23061" s="1026"/>
      <c r="AR23061" s="1027"/>
    </row>
    <row r="23062" spans="43:44" x14ac:dyDescent="0.25">
      <c r="AQ23062" s="1026"/>
      <c r="AR23062" s="1027"/>
    </row>
    <row r="23063" spans="43:44" x14ac:dyDescent="0.25">
      <c r="AQ23063" s="1026"/>
      <c r="AR23063" s="1027"/>
    </row>
    <row r="23064" spans="43:44" x14ac:dyDescent="0.25">
      <c r="AQ23064" s="1026"/>
      <c r="AR23064" s="1027"/>
    </row>
    <row r="23065" spans="43:44" x14ac:dyDescent="0.25">
      <c r="AQ23065" s="1026"/>
      <c r="AR23065" s="1027"/>
    </row>
    <row r="23066" spans="43:44" x14ac:dyDescent="0.25">
      <c r="AQ23066" s="1026"/>
      <c r="AR23066" s="1027"/>
    </row>
    <row r="23067" spans="43:44" x14ac:dyDescent="0.25">
      <c r="AQ23067" s="1026"/>
      <c r="AR23067" s="1027"/>
    </row>
    <row r="23068" spans="43:44" x14ac:dyDescent="0.25">
      <c r="AQ23068" s="1026"/>
      <c r="AR23068" s="1027"/>
    </row>
    <row r="23069" spans="43:44" x14ac:dyDescent="0.25">
      <c r="AQ23069" s="1026"/>
      <c r="AR23069" s="1027"/>
    </row>
    <row r="23070" spans="43:44" x14ac:dyDescent="0.25">
      <c r="AQ23070" s="1026"/>
      <c r="AR23070" s="1027"/>
    </row>
    <row r="23071" spans="43:44" x14ac:dyDescent="0.25">
      <c r="AQ23071" s="1026"/>
      <c r="AR23071" s="1027"/>
    </row>
    <row r="23072" spans="43:44" x14ac:dyDescent="0.25">
      <c r="AQ23072" s="1026"/>
      <c r="AR23072" s="1027"/>
    </row>
    <row r="23073" spans="43:44" x14ac:dyDescent="0.25">
      <c r="AQ23073" s="1026"/>
      <c r="AR23073" s="1027"/>
    </row>
    <row r="23074" spans="43:44" x14ac:dyDescent="0.25">
      <c r="AQ23074" s="1026"/>
      <c r="AR23074" s="1027"/>
    </row>
    <row r="23075" spans="43:44" x14ac:dyDescent="0.25">
      <c r="AQ23075" s="1026"/>
      <c r="AR23075" s="1027"/>
    </row>
    <row r="23076" spans="43:44" x14ac:dyDescent="0.25">
      <c r="AQ23076" s="1026"/>
      <c r="AR23076" s="1027"/>
    </row>
    <row r="23077" spans="43:44" x14ac:dyDescent="0.25">
      <c r="AQ23077" s="1026"/>
      <c r="AR23077" s="1027"/>
    </row>
    <row r="23078" spans="43:44" x14ac:dyDescent="0.25">
      <c r="AQ23078" s="1026"/>
      <c r="AR23078" s="1027"/>
    </row>
    <row r="23079" spans="43:44" x14ac:dyDescent="0.25">
      <c r="AQ23079" s="1026"/>
      <c r="AR23079" s="1027"/>
    </row>
    <row r="23080" spans="43:44" x14ac:dyDescent="0.25">
      <c r="AQ23080" s="1026"/>
      <c r="AR23080" s="1027"/>
    </row>
    <row r="23081" spans="43:44" x14ac:dyDescent="0.25">
      <c r="AQ23081" s="1026"/>
      <c r="AR23081" s="1027"/>
    </row>
    <row r="23082" spans="43:44" x14ac:dyDescent="0.25">
      <c r="AQ23082" s="1026"/>
      <c r="AR23082" s="1027"/>
    </row>
    <row r="23083" spans="43:44" x14ac:dyDescent="0.25">
      <c r="AQ23083" s="1026"/>
      <c r="AR23083" s="1027"/>
    </row>
    <row r="23084" spans="43:44" x14ac:dyDescent="0.25">
      <c r="AQ23084" s="1026"/>
      <c r="AR23084" s="1027"/>
    </row>
    <row r="23085" spans="43:44" x14ac:dyDescent="0.25">
      <c r="AQ23085" s="1026"/>
      <c r="AR23085" s="1027"/>
    </row>
    <row r="23086" spans="43:44" x14ac:dyDescent="0.25">
      <c r="AQ23086" s="1026"/>
      <c r="AR23086" s="1027"/>
    </row>
    <row r="23087" spans="43:44" x14ac:dyDescent="0.25">
      <c r="AQ23087" s="1026"/>
      <c r="AR23087" s="1027"/>
    </row>
    <row r="23088" spans="43:44" x14ac:dyDescent="0.25">
      <c r="AQ23088" s="1026"/>
      <c r="AR23088" s="1027"/>
    </row>
    <row r="23089" spans="43:44" x14ac:dyDescent="0.25">
      <c r="AQ23089" s="1026"/>
      <c r="AR23089" s="1027"/>
    </row>
    <row r="23090" spans="43:44" x14ac:dyDescent="0.25">
      <c r="AQ23090" s="1026"/>
      <c r="AR23090" s="1027"/>
    </row>
    <row r="23091" spans="43:44" x14ac:dyDescent="0.25">
      <c r="AQ23091" s="1026"/>
      <c r="AR23091" s="1027"/>
    </row>
    <row r="23092" spans="43:44" x14ac:dyDescent="0.25">
      <c r="AQ23092" s="1026"/>
      <c r="AR23092" s="1027"/>
    </row>
    <row r="23093" spans="43:44" x14ac:dyDescent="0.25">
      <c r="AQ23093" s="1026"/>
      <c r="AR23093" s="1027"/>
    </row>
    <row r="23094" spans="43:44" x14ac:dyDescent="0.25">
      <c r="AQ23094" s="1026"/>
      <c r="AR23094" s="1027"/>
    </row>
    <row r="23095" spans="43:44" x14ac:dyDescent="0.25">
      <c r="AQ23095" s="1026"/>
      <c r="AR23095" s="1027"/>
    </row>
    <row r="23096" spans="43:44" x14ac:dyDescent="0.25">
      <c r="AQ23096" s="1026"/>
      <c r="AR23096" s="1027"/>
    </row>
    <row r="23097" spans="43:44" x14ac:dyDescent="0.25">
      <c r="AQ23097" s="1026"/>
      <c r="AR23097" s="1027"/>
    </row>
    <row r="23098" spans="43:44" x14ac:dyDescent="0.25">
      <c r="AQ23098" s="1026"/>
      <c r="AR23098" s="1027"/>
    </row>
    <row r="23099" spans="43:44" x14ac:dyDescent="0.25">
      <c r="AQ23099" s="1026"/>
      <c r="AR23099" s="1027"/>
    </row>
    <row r="23100" spans="43:44" x14ac:dyDescent="0.25">
      <c r="AQ23100" s="1026"/>
      <c r="AR23100" s="1027"/>
    </row>
    <row r="23101" spans="43:44" x14ac:dyDescent="0.25">
      <c r="AQ23101" s="1026"/>
      <c r="AR23101" s="1027"/>
    </row>
    <row r="23102" spans="43:44" x14ac:dyDescent="0.25">
      <c r="AQ23102" s="1026"/>
      <c r="AR23102" s="1027"/>
    </row>
    <row r="23103" spans="43:44" x14ac:dyDescent="0.25">
      <c r="AQ23103" s="1026"/>
      <c r="AR23103" s="1027"/>
    </row>
    <row r="23104" spans="43:44" x14ac:dyDescent="0.25">
      <c r="AQ23104" s="1026"/>
      <c r="AR23104" s="1027"/>
    </row>
    <row r="23105" spans="43:44" x14ac:dyDescent="0.25">
      <c r="AQ23105" s="1026"/>
      <c r="AR23105" s="1027"/>
    </row>
    <row r="23106" spans="43:44" x14ac:dyDescent="0.25">
      <c r="AQ23106" s="1026"/>
      <c r="AR23106" s="1027"/>
    </row>
    <row r="23107" spans="43:44" x14ac:dyDescent="0.25">
      <c r="AQ23107" s="1026"/>
      <c r="AR23107" s="1027"/>
    </row>
    <row r="23108" spans="43:44" x14ac:dyDescent="0.25">
      <c r="AQ23108" s="1026"/>
      <c r="AR23108" s="1027"/>
    </row>
    <row r="23109" spans="43:44" x14ac:dyDescent="0.25">
      <c r="AQ23109" s="1026"/>
      <c r="AR23109" s="1027"/>
    </row>
    <row r="23110" spans="43:44" x14ac:dyDescent="0.25">
      <c r="AQ23110" s="1026"/>
      <c r="AR23110" s="1027"/>
    </row>
    <row r="23111" spans="43:44" x14ac:dyDescent="0.25">
      <c r="AQ23111" s="1026"/>
      <c r="AR23111" s="1027"/>
    </row>
    <row r="23112" spans="43:44" x14ac:dyDescent="0.25">
      <c r="AQ23112" s="1026"/>
      <c r="AR23112" s="1027"/>
    </row>
    <row r="23113" spans="43:44" x14ac:dyDescent="0.25">
      <c r="AQ23113" s="1026"/>
      <c r="AR23113" s="1027"/>
    </row>
    <row r="23114" spans="43:44" x14ac:dyDescent="0.25">
      <c r="AQ23114" s="1026"/>
      <c r="AR23114" s="1027"/>
    </row>
    <row r="23115" spans="43:44" x14ac:dyDescent="0.25">
      <c r="AQ23115" s="1026"/>
      <c r="AR23115" s="1027"/>
    </row>
    <row r="23116" spans="43:44" x14ac:dyDescent="0.25">
      <c r="AQ23116" s="1026"/>
      <c r="AR23116" s="1027"/>
    </row>
    <row r="23117" spans="43:44" x14ac:dyDescent="0.25">
      <c r="AQ23117" s="1026"/>
      <c r="AR23117" s="1027"/>
    </row>
    <row r="23118" spans="43:44" x14ac:dyDescent="0.25">
      <c r="AQ23118" s="1026"/>
      <c r="AR23118" s="1027"/>
    </row>
    <row r="23119" spans="43:44" x14ac:dyDescent="0.25">
      <c r="AQ23119" s="1026"/>
      <c r="AR23119" s="1027"/>
    </row>
    <row r="23120" spans="43:44" x14ac:dyDescent="0.25">
      <c r="AQ23120" s="1026"/>
      <c r="AR23120" s="1027"/>
    </row>
    <row r="23121" spans="43:44" x14ac:dyDescent="0.25">
      <c r="AQ23121" s="1026"/>
      <c r="AR23121" s="1027"/>
    </row>
    <row r="23122" spans="43:44" x14ac:dyDescent="0.25">
      <c r="AQ23122" s="1026"/>
      <c r="AR23122" s="1027"/>
    </row>
    <row r="23123" spans="43:44" x14ac:dyDescent="0.25">
      <c r="AQ23123" s="1026"/>
      <c r="AR23123" s="1027"/>
    </row>
    <row r="23124" spans="43:44" x14ac:dyDescent="0.25">
      <c r="AQ23124" s="1026"/>
      <c r="AR23124" s="1027"/>
    </row>
    <row r="23125" spans="43:44" x14ac:dyDescent="0.25">
      <c r="AQ23125" s="1026"/>
      <c r="AR23125" s="1027"/>
    </row>
    <row r="23126" spans="43:44" x14ac:dyDescent="0.25">
      <c r="AQ23126" s="1026"/>
      <c r="AR23126" s="1027"/>
    </row>
    <row r="23127" spans="43:44" x14ac:dyDescent="0.25">
      <c r="AQ23127" s="1026"/>
      <c r="AR23127" s="1027"/>
    </row>
    <row r="23128" spans="43:44" x14ac:dyDescent="0.25">
      <c r="AQ23128" s="1026"/>
      <c r="AR23128" s="1027"/>
    </row>
    <row r="23129" spans="43:44" x14ac:dyDescent="0.25">
      <c r="AQ23129" s="1026"/>
      <c r="AR23129" s="1027"/>
    </row>
    <row r="23130" spans="43:44" x14ac:dyDescent="0.25">
      <c r="AQ23130" s="1026"/>
      <c r="AR23130" s="1027"/>
    </row>
    <row r="23131" spans="43:44" x14ac:dyDescent="0.25">
      <c r="AQ23131" s="1026"/>
      <c r="AR23131" s="1027"/>
    </row>
    <row r="23132" spans="43:44" x14ac:dyDescent="0.25">
      <c r="AQ23132" s="1026"/>
      <c r="AR23132" s="1027"/>
    </row>
    <row r="23133" spans="43:44" x14ac:dyDescent="0.25">
      <c r="AQ23133" s="1026"/>
      <c r="AR23133" s="1027"/>
    </row>
    <row r="23134" spans="43:44" x14ac:dyDescent="0.25">
      <c r="AQ23134" s="1026"/>
      <c r="AR23134" s="1027"/>
    </row>
    <row r="23135" spans="43:44" x14ac:dyDescent="0.25">
      <c r="AQ23135" s="1026"/>
      <c r="AR23135" s="1027"/>
    </row>
    <row r="23136" spans="43:44" x14ac:dyDescent="0.25">
      <c r="AQ23136" s="1026"/>
      <c r="AR23136" s="1027"/>
    </row>
    <row r="23137" spans="43:44" x14ac:dyDescent="0.25">
      <c r="AQ23137" s="1026"/>
      <c r="AR23137" s="1027"/>
    </row>
    <row r="23138" spans="43:44" x14ac:dyDescent="0.25">
      <c r="AQ23138" s="1026"/>
      <c r="AR23138" s="1027"/>
    </row>
    <row r="23139" spans="43:44" x14ac:dyDescent="0.25">
      <c r="AQ23139" s="1026"/>
      <c r="AR23139" s="1027"/>
    </row>
    <row r="23140" spans="43:44" x14ac:dyDescent="0.25">
      <c r="AQ23140" s="1026"/>
      <c r="AR23140" s="1027"/>
    </row>
    <row r="23141" spans="43:44" x14ac:dyDescent="0.25">
      <c r="AQ23141" s="1026"/>
      <c r="AR23141" s="1027"/>
    </row>
    <row r="23142" spans="43:44" x14ac:dyDescent="0.25">
      <c r="AQ23142" s="1026"/>
      <c r="AR23142" s="1027"/>
    </row>
    <row r="23143" spans="43:44" x14ac:dyDescent="0.25">
      <c r="AQ23143" s="1026"/>
      <c r="AR23143" s="1027"/>
    </row>
    <row r="23144" spans="43:44" x14ac:dyDescent="0.25">
      <c r="AQ23144" s="1026"/>
      <c r="AR23144" s="1027"/>
    </row>
    <row r="23145" spans="43:44" x14ac:dyDescent="0.25">
      <c r="AQ23145" s="1026"/>
      <c r="AR23145" s="1027"/>
    </row>
    <row r="23146" spans="43:44" x14ac:dyDescent="0.25">
      <c r="AQ23146" s="1026"/>
      <c r="AR23146" s="1027"/>
    </row>
    <row r="23147" spans="43:44" x14ac:dyDescent="0.25">
      <c r="AQ23147" s="1026"/>
      <c r="AR23147" s="1027"/>
    </row>
    <row r="23148" spans="43:44" x14ac:dyDescent="0.25">
      <c r="AQ23148" s="1026"/>
      <c r="AR23148" s="1027"/>
    </row>
    <row r="23149" spans="43:44" x14ac:dyDescent="0.25">
      <c r="AQ23149" s="1026"/>
      <c r="AR23149" s="1027"/>
    </row>
    <row r="23150" spans="43:44" x14ac:dyDescent="0.25">
      <c r="AQ23150" s="1026"/>
      <c r="AR23150" s="1027"/>
    </row>
    <row r="23151" spans="43:44" x14ac:dyDescent="0.25">
      <c r="AQ23151" s="1026"/>
      <c r="AR23151" s="1027"/>
    </row>
    <row r="23152" spans="43:44" x14ac:dyDescent="0.25">
      <c r="AQ23152" s="1026"/>
      <c r="AR23152" s="1027"/>
    </row>
    <row r="23153" spans="43:44" x14ac:dyDescent="0.25">
      <c r="AQ23153" s="1026"/>
      <c r="AR23153" s="1027"/>
    </row>
    <row r="23154" spans="43:44" x14ac:dyDescent="0.25">
      <c r="AQ23154" s="1026"/>
      <c r="AR23154" s="1027"/>
    </row>
    <row r="23155" spans="43:44" x14ac:dyDescent="0.25">
      <c r="AQ23155" s="1026"/>
      <c r="AR23155" s="1027"/>
    </row>
    <row r="23156" spans="43:44" x14ac:dyDescent="0.25">
      <c r="AQ23156" s="1026"/>
      <c r="AR23156" s="1027"/>
    </row>
    <row r="23157" spans="43:44" x14ac:dyDescent="0.25">
      <c r="AQ23157" s="1026"/>
      <c r="AR23157" s="1027"/>
    </row>
    <row r="23158" spans="43:44" x14ac:dyDescent="0.25">
      <c r="AQ23158" s="1026"/>
      <c r="AR23158" s="1027"/>
    </row>
    <row r="23159" spans="43:44" x14ac:dyDescent="0.25">
      <c r="AQ23159" s="1026"/>
      <c r="AR23159" s="1027"/>
    </row>
    <row r="23160" spans="43:44" x14ac:dyDescent="0.25">
      <c r="AQ23160" s="1026"/>
      <c r="AR23160" s="1027"/>
    </row>
    <row r="23161" spans="43:44" x14ac:dyDescent="0.25">
      <c r="AQ23161" s="1026"/>
      <c r="AR23161" s="1027"/>
    </row>
    <row r="23162" spans="43:44" x14ac:dyDescent="0.25">
      <c r="AQ23162" s="1026"/>
      <c r="AR23162" s="1027"/>
    </row>
    <row r="23163" spans="43:44" x14ac:dyDescent="0.25">
      <c r="AQ23163" s="1026"/>
      <c r="AR23163" s="1027"/>
    </row>
    <row r="23164" spans="43:44" x14ac:dyDescent="0.25">
      <c r="AQ23164" s="1026"/>
      <c r="AR23164" s="1027"/>
    </row>
    <row r="23165" spans="43:44" x14ac:dyDescent="0.25">
      <c r="AQ23165" s="1026"/>
      <c r="AR23165" s="1027"/>
    </row>
    <row r="23166" spans="43:44" x14ac:dyDescent="0.25">
      <c r="AQ23166" s="1026"/>
      <c r="AR23166" s="1027"/>
    </row>
    <row r="23167" spans="43:44" x14ac:dyDescent="0.25">
      <c r="AQ23167" s="1026"/>
      <c r="AR23167" s="1027"/>
    </row>
    <row r="23168" spans="43:44" x14ac:dyDescent="0.25">
      <c r="AQ23168" s="1026"/>
      <c r="AR23168" s="1027"/>
    </row>
    <row r="23169" spans="43:44" x14ac:dyDescent="0.25">
      <c r="AQ23169" s="1026"/>
      <c r="AR23169" s="1027"/>
    </row>
    <row r="23170" spans="43:44" x14ac:dyDescent="0.25">
      <c r="AQ23170" s="1026"/>
      <c r="AR23170" s="1027"/>
    </row>
    <row r="23171" spans="43:44" x14ac:dyDescent="0.25">
      <c r="AQ23171" s="1026"/>
      <c r="AR23171" s="1027"/>
    </row>
    <row r="23172" spans="43:44" x14ac:dyDescent="0.25">
      <c r="AQ23172" s="1026"/>
      <c r="AR23172" s="1027"/>
    </row>
    <row r="23173" spans="43:44" x14ac:dyDescent="0.25">
      <c r="AQ23173" s="1026"/>
      <c r="AR23173" s="1027"/>
    </row>
    <row r="23174" spans="43:44" x14ac:dyDescent="0.25">
      <c r="AQ23174" s="1026"/>
      <c r="AR23174" s="1027"/>
    </row>
    <row r="23175" spans="43:44" x14ac:dyDescent="0.25">
      <c r="AQ23175" s="1026"/>
      <c r="AR23175" s="1027"/>
    </row>
    <row r="23176" spans="43:44" x14ac:dyDescent="0.25">
      <c r="AQ23176" s="1026"/>
      <c r="AR23176" s="1027"/>
    </row>
    <row r="23177" spans="43:44" x14ac:dyDescent="0.25">
      <c r="AQ23177" s="1026"/>
      <c r="AR23177" s="1027"/>
    </row>
    <row r="23178" spans="43:44" x14ac:dyDescent="0.25">
      <c r="AQ23178" s="1026"/>
      <c r="AR23178" s="1027"/>
    </row>
    <row r="23179" spans="43:44" x14ac:dyDescent="0.25">
      <c r="AQ23179" s="1026"/>
      <c r="AR23179" s="1027"/>
    </row>
    <row r="23180" spans="43:44" x14ac:dyDescent="0.25">
      <c r="AQ23180" s="1026"/>
      <c r="AR23180" s="1027"/>
    </row>
    <row r="23181" spans="43:44" x14ac:dyDescent="0.25">
      <c r="AQ23181" s="1026"/>
      <c r="AR23181" s="1027"/>
    </row>
    <row r="23182" spans="43:44" x14ac:dyDescent="0.25">
      <c r="AQ23182" s="1026"/>
      <c r="AR23182" s="1027"/>
    </row>
    <row r="23183" spans="43:44" x14ac:dyDescent="0.25">
      <c r="AQ23183" s="1026"/>
      <c r="AR23183" s="1027"/>
    </row>
    <row r="23184" spans="43:44" x14ac:dyDescent="0.25">
      <c r="AQ23184" s="1026"/>
      <c r="AR23184" s="1027"/>
    </row>
    <row r="23185" spans="43:44" x14ac:dyDescent="0.25">
      <c r="AQ23185" s="1026"/>
      <c r="AR23185" s="1027"/>
    </row>
    <row r="23186" spans="43:44" x14ac:dyDescent="0.25">
      <c r="AQ23186" s="1026"/>
      <c r="AR23186" s="1027"/>
    </row>
    <row r="23187" spans="43:44" x14ac:dyDescent="0.25">
      <c r="AQ23187" s="1026"/>
      <c r="AR23187" s="1027"/>
    </row>
    <row r="23188" spans="43:44" x14ac:dyDescent="0.25">
      <c r="AQ23188" s="1026"/>
      <c r="AR23188" s="1027"/>
    </row>
    <row r="23189" spans="43:44" x14ac:dyDescent="0.25">
      <c r="AQ23189" s="1026"/>
      <c r="AR23189" s="1027"/>
    </row>
    <row r="23190" spans="43:44" x14ac:dyDescent="0.25">
      <c r="AQ23190" s="1026"/>
      <c r="AR23190" s="1027"/>
    </row>
    <row r="23191" spans="43:44" x14ac:dyDescent="0.25">
      <c r="AQ23191" s="1026"/>
      <c r="AR23191" s="1027"/>
    </row>
    <row r="23192" spans="43:44" x14ac:dyDescent="0.25">
      <c r="AQ23192" s="1026"/>
      <c r="AR23192" s="1027"/>
    </row>
    <row r="23193" spans="43:44" x14ac:dyDescent="0.25">
      <c r="AQ23193" s="1026"/>
      <c r="AR23193" s="1027"/>
    </row>
    <row r="23194" spans="43:44" x14ac:dyDescent="0.25">
      <c r="AQ23194" s="1026"/>
      <c r="AR23194" s="1027"/>
    </row>
    <row r="23195" spans="43:44" x14ac:dyDescent="0.25">
      <c r="AQ23195" s="1026"/>
      <c r="AR23195" s="1027"/>
    </row>
    <row r="23196" spans="43:44" x14ac:dyDescent="0.25">
      <c r="AQ23196" s="1026"/>
      <c r="AR23196" s="1027"/>
    </row>
    <row r="23197" spans="43:44" x14ac:dyDescent="0.25">
      <c r="AQ23197" s="1026"/>
      <c r="AR23197" s="1027"/>
    </row>
    <row r="23198" spans="43:44" x14ac:dyDescent="0.25">
      <c r="AQ23198" s="1026"/>
      <c r="AR23198" s="1027"/>
    </row>
    <row r="23199" spans="43:44" x14ac:dyDescent="0.25">
      <c r="AQ23199" s="1026"/>
      <c r="AR23199" s="1027"/>
    </row>
    <row r="23200" spans="43:44" x14ac:dyDescent="0.25">
      <c r="AQ23200" s="1026"/>
      <c r="AR23200" s="1027"/>
    </row>
    <row r="23201" spans="43:44" x14ac:dyDescent="0.25">
      <c r="AQ23201" s="1026"/>
      <c r="AR23201" s="1027"/>
    </row>
    <row r="23202" spans="43:44" x14ac:dyDescent="0.25">
      <c r="AQ23202" s="1026"/>
      <c r="AR23202" s="1027"/>
    </row>
    <row r="23203" spans="43:44" x14ac:dyDescent="0.25">
      <c r="AQ23203" s="1026"/>
      <c r="AR23203" s="1027"/>
    </row>
    <row r="23204" spans="43:44" x14ac:dyDescent="0.25">
      <c r="AQ23204" s="1026"/>
      <c r="AR23204" s="1027"/>
    </row>
    <row r="23205" spans="43:44" x14ac:dyDescent="0.25">
      <c r="AQ23205" s="1026"/>
      <c r="AR23205" s="1027"/>
    </row>
    <row r="23206" spans="43:44" x14ac:dyDescent="0.25">
      <c r="AQ23206" s="1026"/>
      <c r="AR23206" s="1027"/>
    </row>
    <row r="23207" spans="43:44" x14ac:dyDescent="0.25">
      <c r="AQ23207" s="1026"/>
      <c r="AR23207" s="1027"/>
    </row>
    <row r="23208" spans="43:44" x14ac:dyDescent="0.25">
      <c r="AQ23208" s="1026"/>
      <c r="AR23208" s="1027"/>
    </row>
    <row r="23209" spans="43:44" x14ac:dyDescent="0.25">
      <c r="AQ23209" s="1026"/>
      <c r="AR23209" s="1027"/>
    </row>
    <row r="23210" spans="43:44" x14ac:dyDescent="0.25">
      <c r="AQ23210" s="1026"/>
      <c r="AR23210" s="1027"/>
    </row>
    <row r="23211" spans="43:44" x14ac:dyDescent="0.25">
      <c r="AQ23211" s="1026"/>
      <c r="AR23211" s="1027"/>
    </row>
    <row r="23212" spans="43:44" x14ac:dyDescent="0.25">
      <c r="AQ23212" s="1026"/>
      <c r="AR23212" s="1027"/>
    </row>
    <row r="23213" spans="43:44" x14ac:dyDescent="0.25">
      <c r="AQ23213" s="1026"/>
      <c r="AR23213" s="1027"/>
    </row>
    <row r="23214" spans="43:44" x14ac:dyDescent="0.25">
      <c r="AQ23214" s="1026"/>
      <c r="AR23214" s="1027"/>
    </row>
    <row r="23215" spans="43:44" x14ac:dyDescent="0.25">
      <c r="AQ23215" s="1026"/>
      <c r="AR23215" s="1027"/>
    </row>
    <row r="23216" spans="43:44" x14ac:dyDescent="0.25">
      <c r="AQ23216" s="1026"/>
      <c r="AR23216" s="1027"/>
    </row>
    <row r="23217" spans="43:44" x14ac:dyDescent="0.25">
      <c r="AQ23217" s="1026"/>
      <c r="AR23217" s="1027"/>
    </row>
    <row r="23218" spans="43:44" x14ac:dyDescent="0.25">
      <c r="AQ23218" s="1026"/>
      <c r="AR23218" s="1027"/>
    </row>
    <row r="23219" spans="43:44" x14ac:dyDescent="0.25">
      <c r="AQ23219" s="1026"/>
      <c r="AR23219" s="1027"/>
    </row>
    <row r="23220" spans="43:44" x14ac:dyDescent="0.25">
      <c r="AQ23220" s="1026"/>
      <c r="AR23220" s="1027"/>
    </row>
    <row r="23221" spans="43:44" x14ac:dyDescent="0.25">
      <c r="AQ23221" s="1026"/>
      <c r="AR23221" s="1027"/>
    </row>
    <row r="23222" spans="43:44" x14ac:dyDescent="0.25">
      <c r="AQ23222" s="1026"/>
      <c r="AR23222" s="1027"/>
    </row>
    <row r="23223" spans="43:44" x14ac:dyDescent="0.25">
      <c r="AQ23223" s="1026"/>
      <c r="AR23223" s="1027"/>
    </row>
    <row r="23224" spans="43:44" x14ac:dyDescent="0.25">
      <c r="AQ23224" s="1026"/>
      <c r="AR23224" s="1027"/>
    </row>
    <row r="23225" spans="43:44" x14ac:dyDescent="0.25">
      <c r="AQ23225" s="1026"/>
      <c r="AR23225" s="1027"/>
    </row>
    <row r="23226" spans="43:44" x14ac:dyDescent="0.25">
      <c r="AQ23226" s="1026"/>
      <c r="AR23226" s="1027"/>
    </row>
    <row r="23227" spans="43:44" x14ac:dyDescent="0.25">
      <c r="AQ23227" s="1026"/>
      <c r="AR23227" s="1027"/>
    </row>
    <row r="23228" spans="43:44" x14ac:dyDescent="0.25">
      <c r="AQ23228" s="1026"/>
      <c r="AR23228" s="1027"/>
    </row>
    <row r="23229" spans="43:44" x14ac:dyDescent="0.25">
      <c r="AQ23229" s="1026"/>
      <c r="AR23229" s="1027"/>
    </row>
    <row r="23230" spans="43:44" x14ac:dyDescent="0.25">
      <c r="AQ23230" s="1026"/>
      <c r="AR23230" s="1027"/>
    </row>
    <row r="23231" spans="43:44" x14ac:dyDescent="0.25">
      <c r="AQ23231" s="1026"/>
      <c r="AR23231" s="1027"/>
    </row>
    <row r="23232" spans="43:44" x14ac:dyDescent="0.25">
      <c r="AQ23232" s="1026"/>
      <c r="AR23232" s="1027"/>
    </row>
    <row r="23233" spans="43:44" x14ac:dyDescent="0.25">
      <c r="AQ23233" s="1026"/>
      <c r="AR23233" s="1027"/>
    </row>
    <row r="23234" spans="43:44" x14ac:dyDescent="0.25">
      <c r="AQ23234" s="1026"/>
      <c r="AR23234" s="1027"/>
    </row>
    <row r="23235" spans="43:44" x14ac:dyDescent="0.25">
      <c r="AQ23235" s="1026"/>
      <c r="AR23235" s="1027"/>
    </row>
    <row r="23236" spans="43:44" x14ac:dyDescent="0.25">
      <c r="AQ23236" s="1026"/>
      <c r="AR23236" s="1027"/>
    </row>
    <row r="23237" spans="43:44" x14ac:dyDescent="0.25">
      <c r="AQ23237" s="1026"/>
      <c r="AR23237" s="1027"/>
    </row>
    <row r="23238" spans="43:44" x14ac:dyDescent="0.25">
      <c r="AQ23238" s="1026"/>
      <c r="AR23238" s="1027"/>
    </row>
    <row r="23239" spans="43:44" x14ac:dyDescent="0.25">
      <c r="AQ23239" s="1026"/>
      <c r="AR23239" s="1027"/>
    </row>
    <row r="23240" spans="43:44" x14ac:dyDescent="0.25">
      <c r="AQ23240" s="1026"/>
      <c r="AR23240" s="1027"/>
    </row>
    <row r="23241" spans="43:44" x14ac:dyDescent="0.25">
      <c r="AQ23241" s="1026"/>
      <c r="AR23241" s="1027"/>
    </row>
    <row r="23242" spans="43:44" x14ac:dyDescent="0.25">
      <c r="AQ23242" s="1026"/>
      <c r="AR23242" s="1027"/>
    </row>
    <row r="23243" spans="43:44" x14ac:dyDescent="0.25">
      <c r="AQ23243" s="1026"/>
      <c r="AR23243" s="1027"/>
    </row>
    <row r="23244" spans="43:44" x14ac:dyDescent="0.25">
      <c r="AQ23244" s="1026"/>
      <c r="AR23244" s="1027"/>
    </row>
    <row r="23245" spans="43:44" x14ac:dyDescent="0.25">
      <c r="AQ23245" s="1026"/>
      <c r="AR23245" s="1027"/>
    </row>
    <row r="23246" spans="43:44" x14ac:dyDescent="0.25">
      <c r="AQ23246" s="1026"/>
      <c r="AR23246" s="1027"/>
    </row>
    <row r="23247" spans="43:44" x14ac:dyDescent="0.25">
      <c r="AQ23247" s="1026"/>
      <c r="AR23247" s="1027"/>
    </row>
    <row r="23248" spans="43:44" x14ac:dyDescent="0.25">
      <c r="AQ23248" s="1026"/>
      <c r="AR23248" s="1027"/>
    </row>
    <row r="23249" spans="43:44" x14ac:dyDescent="0.25">
      <c r="AQ23249" s="1026"/>
      <c r="AR23249" s="1027"/>
    </row>
    <row r="23250" spans="43:44" x14ac:dyDescent="0.25">
      <c r="AQ23250" s="1026"/>
      <c r="AR23250" s="1027"/>
    </row>
    <row r="23251" spans="43:44" x14ac:dyDescent="0.25">
      <c r="AQ23251" s="1026"/>
      <c r="AR23251" s="1027"/>
    </row>
    <row r="23252" spans="43:44" x14ac:dyDescent="0.25">
      <c r="AQ23252" s="1026"/>
      <c r="AR23252" s="1027"/>
    </row>
    <row r="23253" spans="43:44" x14ac:dyDescent="0.25">
      <c r="AQ23253" s="1026"/>
      <c r="AR23253" s="1027"/>
    </row>
    <row r="23254" spans="43:44" x14ac:dyDescent="0.25">
      <c r="AQ23254" s="1026"/>
      <c r="AR23254" s="1027"/>
    </row>
    <row r="23255" spans="43:44" x14ac:dyDescent="0.25">
      <c r="AQ23255" s="1026"/>
      <c r="AR23255" s="1027"/>
    </row>
    <row r="23256" spans="43:44" x14ac:dyDescent="0.25">
      <c r="AQ23256" s="1026"/>
      <c r="AR23256" s="1027"/>
    </row>
    <row r="23257" spans="43:44" x14ac:dyDescent="0.25">
      <c r="AQ23257" s="1026"/>
      <c r="AR23257" s="1027"/>
    </row>
    <row r="23258" spans="43:44" x14ac:dyDescent="0.25">
      <c r="AQ23258" s="1026"/>
      <c r="AR23258" s="1027"/>
    </row>
    <row r="23259" spans="43:44" x14ac:dyDescent="0.25">
      <c r="AQ23259" s="1026"/>
      <c r="AR23259" s="1027"/>
    </row>
    <row r="23260" spans="43:44" x14ac:dyDescent="0.25">
      <c r="AQ23260" s="1026"/>
      <c r="AR23260" s="1027"/>
    </row>
    <row r="23261" spans="43:44" x14ac:dyDescent="0.25">
      <c r="AQ23261" s="1026"/>
      <c r="AR23261" s="1027"/>
    </row>
    <row r="23262" spans="43:44" x14ac:dyDescent="0.25">
      <c r="AQ23262" s="1026"/>
      <c r="AR23262" s="1027"/>
    </row>
    <row r="23263" spans="43:44" x14ac:dyDescent="0.25">
      <c r="AQ23263" s="1026"/>
      <c r="AR23263" s="1027"/>
    </row>
    <row r="23264" spans="43:44" x14ac:dyDescent="0.25">
      <c r="AQ23264" s="1026"/>
      <c r="AR23264" s="1027"/>
    </row>
    <row r="23265" spans="43:44" x14ac:dyDescent="0.25">
      <c r="AQ23265" s="1026"/>
      <c r="AR23265" s="1027"/>
    </row>
    <row r="23266" spans="43:44" x14ac:dyDescent="0.25">
      <c r="AQ23266" s="1026"/>
      <c r="AR23266" s="1027"/>
    </row>
    <row r="23267" spans="43:44" x14ac:dyDescent="0.25">
      <c r="AQ23267" s="1026"/>
      <c r="AR23267" s="1027"/>
    </row>
    <row r="23268" spans="43:44" x14ac:dyDescent="0.25">
      <c r="AQ23268" s="1026"/>
      <c r="AR23268" s="1027"/>
    </row>
    <row r="23269" spans="43:44" x14ac:dyDescent="0.25">
      <c r="AQ23269" s="1026"/>
      <c r="AR23269" s="1027"/>
    </row>
    <row r="23270" spans="43:44" x14ac:dyDescent="0.25">
      <c r="AQ23270" s="1026"/>
      <c r="AR23270" s="1027"/>
    </row>
    <row r="23271" spans="43:44" x14ac:dyDescent="0.25">
      <c r="AQ23271" s="1026"/>
      <c r="AR23271" s="1027"/>
    </row>
    <row r="23272" spans="43:44" x14ac:dyDescent="0.25">
      <c r="AQ23272" s="1026"/>
      <c r="AR23272" s="1027"/>
    </row>
    <row r="23273" spans="43:44" x14ac:dyDescent="0.25">
      <c r="AQ23273" s="1026"/>
      <c r="AR23273" s="1027"/>
    </row>
    <row r="23274" spans="43:44" x14ac:dyDescent="0.25">
      <c r="AQ23274" s="1026"/>
      <c r="AR23274" s="1027"/>
    </row>
    <row r="23275" spans="43:44" x14ac:dyDescent="0.25">
      <c r="AQ23275" s="1026"/>
      <c r="AR23275" s="1027"/>
    </row>
    <row r="23276" spans="43:44" x14ac:dyDescent="0.25">
      <c r="AQ23276" s="1026"/>
      <c r="AR23276" s="1027"/>
    </row>
    <row r="23277" spans="43:44" x14ac:dyDescent="0.25">
      <c r="AQ23277" s="1026"/>
      <c r="AR23277" s="1027"/>
    </row>
    <row r="23278" spans="43:44" x14ac:dyDescent="0.25">
      <c r="AQ23278" s="1026"/>
      <c r="AR23278" s="1027"/>
    </row>
    <row r="23279" spans="43:44" x14ac:dyDescent="0.25">
      <c r="AQ23279" s="1026"/>
      <c r="AR23279" s="1027"/>
    </row>
    <row r="23280" spans="43:44" x14ac:dyDescent="0.25">
      <c r="AQ23280" s="1026"/>
      <c r="AR23280" s="1027"/>
    </row>
    <row r="23281" spans="43:44" x14ac:dyDescent="0.25">
      <c r="AQ23281" s="1026"/>
      <c r="AR23281" s="1027"/>
    </row>
    <row r="23282" spans="43:44" x14ac:dyDescent="0.25">
      <c r="AQ23282" s="1026"/>
      <c r="AR23282" s="1027"/>
    </row>
    <row r="23283" spans="43:44" x14ac:dyDescent="0.25">
      <c r="AQ23283" s="1026"/>
      <c r="AR23283" s="1027"/>
    </row>
    <row r="23284" spans="43:44" x14ac:dyDescent="0.25">
      <c r="AQ23284" s="1026"/>
      <c r="AR23284" s="1027"/>
    </row>
    <row r="23285" spans="43:44" x14ac:dyDescent="0.25">
      <c r="AQ23285" s="1026"/>
      <c r="AR23285" s="1027"/>
    </row>
    <row r="23286" spans="43:44" x14ac:dyDescent="0.25">
      <c r="AQ23286" s="1026"/>
      <c r="AR23286" s="1027"/>
    </row>
    <row r="23287" spans="43:44" x14ac:dyDescent="0.25">
      <c r="AQ23287" s="1026"/>
      <c r="AR23287" s="1027"/>
    </row>
    <row r="23288" spans="43:44" x14ac:dyDescent="0.25">
      <c r="AQ23288" s="1026"/>
      <c r="AR23288" s="1027"/>
    </row>
    <row r="23289" spans="43:44" x14ac:dyDescent="0.25">
      <c r="AQ23289" s="1026"/>
      <c r="AR23289" s="1027"/>
    </row>
    <row r="23290" spans="43:44" x14ac:dyDescent="0.25">
      <c r="AQ23290" s="1026"/>
      <c r="AR23290" s="1027"/>
    </row>
    <row r="23291" spans="43:44" x14ac:dyDescent="0.25">
      <c r="AQ23291" s="1026"/>
      <c r="AR23291" s="1027"/>
    </row>
    <row r="23292" spans="43:44" x14ac:dyDescent="0.25">
      <c r="AQ23292" s="1026"/>
      <c r="AR23292" s="1027"/>
    </row>
    <row r="23293" spans="43:44" x14ac:dyDescent="0.25">
      <c r="AQ23293" s="1026"/>
      <c r="AR23293" s="1027"/>
    </row>
    <row r="23294" spans="43:44" x14ac:dyDescent="0.25">
      <c r="AQ23294" s="1026"/>
      <c r="AR23294" s="1027"/>
    </row>
    <row r="23295" spans="43:44" x14ac:dyDescent="0.25">
      <c r="AQ23295" s="1026"/>
      <c r="AR23295" s="1027"/>
    </row>
    <row r="23296" spans="43:44" x14ac:dyDescent="0.25">
      <c r="AQ23296" s="1026"/>
      <c r="AR23296" s="1027"/>
    </row>
    <row r="23297" spans="43:44" x14ac:dyDescent="0.25">
      <c r="AQ23297" s="1026"/>
      <c r="AR23297" s="1027"/>
    </row>
    <row r="23298" spans="43:44" x14ac:dyDescent="0.25">
      <c r="AQ23298" s="1026"/>
      <c r="AR23298" s="1027"/>
    </row>
    <row r="23299" spans="43:44" x14ac:dyDescent="0.25">
      <c r="AQ23299" s="1026"/>
      <c r="AR23299" s="1027"/>
    </row>
    <row r="23300" spans="43:44" x14ac:dyDescent="0.25">
      <c r="AQ23300" s="1026"/>
      <c r="AR23300" s="1027"/>
    </row>
    <row r="23301" spans="43:44" x14ac:dyDescent="0.25">
      <c r="AQ23301" s="1026"/>
      <c r="AR23301" s="1027"/>
    </row>
    <row r="23302" spans="43:44" x14ac:dyDescent="0.25">
      <c r="AQ23302" s="1026"/>
      <c r="AR23302" s="1027"/>
    </row>
    <row r="23303" spans="43:44" x14ac:dyDescent="0.25">
      <c r="AQ23303" s="1026"/>
      <c r="AR23303" s="1027"/>
    </row>
    <row r="23304" spans="43:44" x14ac:dyDescent="0.25">
      <c r="AQ23304" s="1026"/>
      <c r="AR23304" s="1027"/>
    </row>
    <row r="23305" spans="43:44" x14ac:dyDescent="0.25">
      <c r="AQ23305" s="1026"/>
      <c r="AR23305" s="1027"/>
    </row>
    <row r="23306" spans="43:44" x14ac:dyDescent="0.25">
      <c r="AQ23306" s="1026"/>
      <c r="AR23306" s="1027"/>
    </row>
    <row r="23307" spans="43:44" x14ac:dyDescent="0.25">
      <c r="AQ23307" s="1026"/>
      <c r="AR23307" s="1027"/>
    </row>
    <row r="23308" spans="43:44" x14ac:dyDescent="0.25">
      <c r="AQ23308" s="1026"/>
      <c r="AR23308" s="1027"/>
    </row>
    <row r="23309" spans="43:44" x14ac:dyDescent="0.25">
      <c r="AQ23309" s="1026"/>
      <c r="AR23309" s="1027"/>
    </row>
    <row r="23310" spans="43:44" x14ac:dyDescent="0.25">
      <c r="AQ23310" s="1026"/>
      <c r="AR23310" s="1027"/>
    </row>
    <row r="23311" spans="43:44" x14ac:dyDescent="0.25">
      <c r="AQ23311" s="1026"/>
      <c r="AR23311" s="1027"/>
    </row>
    <row r="23312" spans="43:44" x14ac:dyDescent="0.25">
      <c r="AQ23312" s="1026"/>
      <c r="AR23312" s="1027"/>
    </row>
    <row r="23313" spans="43:44" x14ac:dyDescent="0.25">
      <c r="AQ23313" s="1026"/>
      <c r="AR23313" s="1027"/>
    </row>
    <row r="23314" spans="43:44" x14ac:dyDescent="0.25">
      <c r="AQ23314" s="1026"/>
      <c r="AR23314" s="1027"/>
    </row>
    <row r="23315" spans="43:44" x14ac:dyDescent="0.25">
      <c r="AQ23315" s="1026"/>
      <c r="AR23315" s="1027"/>
    </row>
    <row r="23316" spans="43:44" x14ac:dyDescent="0.25">
      <c r="AQ23316" s="1026"/>
      <c r="AR23316" s="1027"/>
    </row>
    <row r="23317" spans="43:44" x14ac:dyDescent="0.25">
      <c r="AQ23317" s="1026"/>
      <c r="AR23317" s="1027"/>
    </row>
    <row r="23318" spans="43:44" x14ac:dyDescent="0.25">
      <c r="AQ23318" s="1026"/>
      <c r="AR23318" s="1027"/>
    </row>
    <row r="23319" spans="43:44" x14ac:dyDescent="0.25">
      <c r="AQ23319" s="1026"/>
      <c r="AR23319" s="1027"/>
    </row>
    <row r="23320" spans="43:44" x14ac:dyDescent="0.25">
      <c r="AQ23320" s="1026"/>
      <c r="AR23320" s="1027"/>
    </row>
    <row r="23321" spans="43:44" x14ac:dyDescent="0.25">
      <c r="AQ23321" s="1026"/>
      <c r="AR23321" s="1027"/>
    </row>
    <row r="23322" spans="43:44" x14ac:dyDescent="0.25">
      <c r="AQ23322" s="1026"/>
      <c r="AR23322" s="1027"/>
    </row>
    <row r="23323" spans="43:44" x14ac:dyDescent="0.25">
      <c r="AQ23323" s="1026"/>
      <c r="AR23323" s="1027"/>
    </row>
    <row r="23324" spans="43:44" x14ac:dyDescent="0.25">
      <c r="AQ23324" s="1026"/>
      <c r="AR23324" s="1027"/>
    </row>
    <row r="23325" spans="43:44" x14ac:dyDescent="0.25">
      <c r="AQ23325" s="1026"/>
      <c r="AR23325" s="1027"/>
    </row>
    <row r="23326" spans="43:44" x14ac:dyDescent="0.25">
      <c r="AQ23326" s="1026"/>
      <c r="AR23326" s="1027"/>
    </row>
    <row r="23327" spans="43:44" x14ac:dyDescent="0.25">
      <c r="AQ23327" s="1026"/>
      <c r="AR23327" s="1027"/>
    </row>
    <row r="23328" spans="43:44" x14ac:dyDescent="0.25">
      <c r="AQ23328" s="1026"/>
      <c r="AR23328" s="1027"/>
    </row>
    <row r="23329" spans="43:44" x14ac:dyDescent="0.25">
      <c r="AQ23329" s="1026"/>
      <c r="AR23329" s="1027"/>
    </row>
    <row r="23330" spans="43:44" x14ac:dyDescent="0.25">
      <c r="AQ23330" s="1026"/>
      <c r="AR23330" s="1027"/>
    </row>
    <row r="23331" spans="43:44" x14ac:dyDescent="0.25">
      <c r="AQ23331" s="1026"/>
      <c r="AR23331" s="1027"/>
    </row>
    <row r="23332" spans="43:44" x14ac:dyDescent="0.25">
      <c r="AQ23332" s="1026"/>
      <c r="AR23332" s="1027"/>
    </row>
    <row r="23333" spans="43:44" x14ac:dyDescent="0.25">
      <c r="AQ23333" s="1026"/>
      <c r="AR23333" s="1027"/>
    </row>
    <row r="23334" spans="43:44" x14ac:dyDescent="0.25">
      <c r="AQ23334" s="1026"/>
      <c r="AR23334" s="1027"/>
    </row>
    <row r="23335" spans="43:44" x14ac:dyDescent="0.25">
      <c r="AQ23335" s="1026"/>
      <c r="AR23335" s="1027"/>
    </row>
    <row r="23336" spans="43:44" x14ac:dyDescent="0.25">
      <c r="AQ23336" s="1026"/>
      <c r="AR23336" s="1027"/>
    </row>
    <row r="23337" spans="43:44" x14ac:dyDescent="0.25">
      <c r="AQ23337" s="1026"/>
      <c r="AR23337" s="1027"/>
    </row>
    <row r="23338" spans="43:44" x14ac:dyDescent="0.25">
      <c r="AQ23338" s="1026"/>
      <c r="AR23338" s="1027"/>
    </row>
    <row r="23339" spans="43:44" x14ac:dyDescent="0.25">
      <c r="AQ23339" s="1026"/>
      <c r="AR23339" s="1027"/>
    </row>
    <row r="23340" spans="43:44" x14ac:dyDescent="0.25">
      <c r="AQ23340" s="1026"/>
      <c r="AR23340" s="1027"/>
    </row>
    <row r="23341" spans="43:44" x14ac:dyDescent="0.25">
      <c r="AQ23341" s="1026"/>
      <c r="AR23341" s="1027"/>
    </row>
    <row r="23342" spans="43:44" x14ac:dyDescent="0.25">
      <c r="AQ23342" s="1026"/>
      <c r="AR23342" s="1027"/>
    </row>
    <row r="23343" spans="43:44" x14ac:dyDescent="0.25">
      <c r="AQ23343" s="1026"/>
      <c r="AR23343" s="1027"/>
    </row>
    <row r="23344" spans="43:44" x14ac:dyDescent="0.25">
      <c r="AQ23344" s="1026"/>
      <c r="AR23344" s="1027"/>
    </row>
    <row r="23345" spans="43:44" x14ac:dyDescent="0.25">
      <c r="AQ23345" s="1026"/>
      <c r="AR23345" s="1027"/>
    </row>
    <row r="23346" spans="43:44" x14ac:dyDescent="0.25">
      <c r="AQ23346" s="1026"/>
      <c r="AR23346" s="1027"/>
    </row>
    <row r="23347" spans="43:44" x14ac:dyDescent="0.25">
      <c r="AQ23347" s="1026"/>
      <c r="AR23347" s="1027"/>
    </row>
    <row r="23348" spans="43:44" x14ac:dyDescent="0.25">
      <c r="AQ23348" s="1026"/>
      <c r="AR23348" s="1027"/>
    </row>
    <row r="23349" spans="43:44" x14ac:dyDescent="0.25">
      <c r="AQ23349" s="1026"/>
      <c r="AR23349" s="1027"/>
    </row>
    <row r="23350" spans="43:44" x14ac:dyDescent="0.25">
      <c r="AQ23350" s="1026"/>
      <c r="AR23350" s="1027"/>
    </row>
    <row r="23351" spans="43:44" x14ac:dyDescent="0.25">
      <c r="AQ23351" s="1026"/>
      <c r="AR23351" s="1027"/>
    </row>
    <row r="23352" spans="43:44" x14ac:dyDescent="0.25">
      <c r="AQ23352" s="1026"/>
      <c r="AR23352" s="1027"/>
    </row>
    <row r="23353" spans="43:44" x14ac:dyDescent="0.25">
      <c r="AQ23353" s="1026"/>
      <c r="AR23353" s="1027"/>
    </row>
    <row r="23354" spans="43:44" x14ac:dyDescent="0.25">
      <c r="AQ23354" s="1026"/>
      <c r="AR23354" s="1027"/>
    </row>
    <row r="23355" spans="43:44" x14ac:dyDescent="0.25">
      <c r="AQ23355" s="1026"/>
      <c r="AR23355" s="1027"/>
    </row>
    <row r="23356" spans="43:44" x14ac:dyDescent="0.25">
      <c r="AQ23356" s="1026"/>
      <c r="AR23356" s="1027"/>
    </row>
    <row r="23357" spans="43:44" x14ac:dyDescent="0.25">
      <c r="AQ23357" s="1026"/>
      <c r="AR23357" s="1027"/>
    </row>
    <row r="23358" spans="43:44" x14ac:dyDescent="0.25">
      <c r="AQ23358" s="1026"/>
      <c r="AR23358" s="1027"/>
    </row>
    <row r="23359" spans="43:44" x14ac:dyDescent="0.25">
      <c r="AQ23359" s="1026"/>
      <c r="AR23359" s="1027"/>
    </row>
    <row r="23360" spans="43:44" x14ac:dyDescent="0.25">
      <c r="AQ23360" s="1026"/>
      <c r="AR23360" s="1027"/>
    </row>
    <row r="23361" spans="43:44" x14ac:dyDescent="0.25">
      <c r="AQ23361" s="1026"/>
      <c r="AR23361" s="1027"/>
    </row>
    <row r="23362" spans="43:44" x14ac:dyDescent="0.25">
      <c r="AQ23362" s="1026"/>
      <c r="AR23362" s="1027"/>
    </row>
    <row r="23363" spans="43:44" x14ac:dyDescent="0.25">
      <c r="AQ23363" s="1026"/>
      <c r="AR23363" s="1027"/>
    </row>
    <row r="23364" spans="43:44" x14ac:dyDescent="0.25">
      <c r="AQ23364" s="1026"/>
      <c r="AR23364" s="1027"/>
    </row>
    <row r="23365" spans="43:44" x14ac:dyDescent="0.25">
      <c r="AQ23365" s="1026"/>
      <c r="AR23365" s="1027"/>
    </row>
    <row r="23366" spans="43:44" x14ac:dyDescent="0.25">
      <c r="AQ23366" s="1026"/>
      <c r="AR23366" s="1027"/>
    </row>
    <row r="23367" spans="43:44" x14ac:dyDescent="0.25">
      <c r="AQ23367" s="1026"/>
      <c r="AR23367" s="1027"/>
    </row>
    <row r="23368" spans="43:44" x14ac:dyDescent="0.25">
      <c r="AQ23368" s="1026"/>
      <c r="AR23368" s="1027"/>
    </row>
    <row r="23369" spans="43:44" x14ac:dyDescent="0.25">
      <c r="AQ23369" s="1026"/>
      <c r="AR23369" s="1027"/>
    </row>
    <row r="23370" spans="43:44" x14ac:dyDescent="0.25">
      <c r="AQ23370" s="1026"/>
      <c r="AR23370" s="1027"/>
    </row>
    <row r="23371" spans="43:44" x14ac:dyDescent="0.25">
      <c r="AQ23371" s="1026"/>
      <c r="AR23371" s="1027"/>
    </row>
    <row r="23372" spans="43:44" x14ac:dyDescent="0.25">
      <c r="AQ23372" s="1026"/>
      <c r="AR23372" s="1027"/>
    </row>
    <row r="23373" spans="43:44" x14ac:dyDescent="0.25">
      <c r="AQ23373" s="1026"/>
      <c r="AR23373" s="1027"/>
    </row>
    <row r="23374" spans="43:44" x14ac:dyDescent="0.25">
      <c r="AQ23374" s="1026"/>
      <c r="AR23374" s="1027"/>
    </row>
    <row r="23375" spans="43:44" x14ac:dyDescent="0.25">
      <c r="AQ23375" s="1026"/>
      <c r="AR23375" s="1027"/>
    </row>
    <row r="23376" spans="43:44" x14ac:dyDescent="0.25">
      <c r="AQ23376" s="1026"/>
      <c r="AR23376" s="1027"/>
    </row>
    <row r="23377" spans="43:44" x14ac:dyDescent="0.25">
      <c r="AQ23377" s="1026"/>
      <c r="AR23377" s="1027"/>
    </row>
    <row r="23378" spans="43:44" x14ac:dyDescent="0.25">
      <c r="AQ23378" s="1026"/>
      <c r="AR23378" s="1027"/>
    </row>
    <row r="23379" spans="43:44" x14ac:dyDescent="0.25">
      <c r="AQ23379" s="1026"/>
      <c r="AR23379" s="1027"/>
    </row>
    <row r="23380" spans="43:44" x14ac:dyDescent="0.25">
      <c r="AQ23380" s="1026"/>
      <c r="AR23380" s="1027"/>
    </row>
    <row r="23381" spans="43:44" x14ac:dyDescent="0.25">
      <c r="AQ23381" s="1026"/>
      <c r="AR23381" s="1027"/>
    </row>
    <row r="23382" spans="43:44" x14ac:dyDescent="0.25">
      <c r="AQ23382" s="1026"/>
      <c r="AR23382" s="1027"/>
    </row>
    <row r="23383" spans="43:44" x14ac:dyDescent="0.25">
      <c r="AQ23383" s="1026"/>
      <c r="AR23383" s="1027"/>
    </row>
    <row r="23384" spans="43:44" x14ac:dyDescent="0.25">
      <c r="AQ23384" s="1026"/>
      <c r="AR23384" s="1027"/>
    </row>
    <row r="23385" spans="43:44" x14ac:dyDescent="0.25">
      <c r="AQ23385" s="1026"/>
      <c r="AR23385" s="1027"/>
    </row>
    <row r="23386" spans="43:44" x14ac:dyDescent="0.25">
      <c r="AQ23386" s="1026"/>
      <c r="AR23386" s="1027"/>
    </row>
    <row r="23387" spans="43:44" x14ac:dyDescent="0.25">
      <c r="AQ23387" s="1026"/>
      <c r="AR23387" s="1027"/>
    </row>
    <row r="23388" spans="43:44" x14ac:dyDescent="0.25">
      <c r="AQ23388" s="1026"/>
      <c r="AR23388" s="1027"/>
    </row>
    <row r="23389" spans="43:44" x14ac:dyDescent="0.25">
      <c r="AQ23389" s="1026"/>
      <c r="AR23389" s="1027"/>
    </row>
    <row r="23390" spans="43:44" x14ac:dyDescent="0.25">
      <c r="AQ23390" s="1026"/>
      <c r="AR23390" s="1027"/>
    </row>
    <row r="23391" spans="43:44" x14ac:dyDescent="0.25">
      <c r="AQ23391" s="1026"/>
      <c r="AR23391" s="1027"/>
    </row>
    <row r="23392" spans="43:44" x14ac:dyDescent="0.25">
      <c r="AQ23392" s="1026"/>
      <c r="AR23392" s="1027"/>
    </row>
    <row r="23393" spans="43:44" x14ac:dyDescent="0.25">
      <c r="AQ23393" s="1026"/>
      <c r="AR23393" s="1027"/>
    </row>
    <row r="23394" spans="43:44" x14ac:dyDescent="0.25">
      <c r="AQ23394" s="1026"/>
      <c r="AR23394" s="1027"/>
    </row>
    <row r="23395" spans="43:44" x14ac:dyDescent="0.25">
      <c r="AQ23395" s="1026"/>
      <c r="AR23395" s="1027"/>
    </row>
    <row r="23396" spans="43:44" x14ac:dyDescent="0.25">
      <c r="AQ23396" s="1026"/>
      <c r="AR23396" s="1027"/>
    </row>
    <row r="23397" spans="43:44" x14ac:dyDescent="0.25">
      <c r="AQ23397" s="1026"/>
      <c r="AR23397" s="1027"/>
    </row>
    <row r="23398" spans="43:44" x14ac:dyDescent="0.25">
      <c r="AQ23398" s="1026"/>
      <c r="AR23398" s="1027"/>
    </row>
    <row r="23399" spans="43:44" x14ac:dyDescent="0.25">
      <c r="AQ23399" s="1026"/>
      <c r="AR23399" s="1027"/>
    </row>
    <row r="23400" spans="43:44" x14ac:dyDescent="0.25">
      <c r="AQ23400" s="1026"/>
      <c r="AR23400" s="1027"/>
    </row>
    <row r="23401" spans="43:44" x14ac:dyDescent="0.25">
      <c r="AQ23401" s="1026"/>
      <c r="AR23401" s="1027"/>
    </row>
    <row r="23402" spans="43:44" x14ac:dyDescent="0.25">
      <c r="AQ23402" s="1026"/>
      <c r="AR23402" s="1027"/>
    </row>
    <row r="23403" spans="43:44" x14ac:dyDescent="0.25">
      <c r="AQ23403" s="1026"/>
      <c r="AR23403" s="1027"/>
    </row>
    <row r="23404" spans="43:44" x14ac:dyDescent="0.25">
      <c r="AQ23404" s="1026"/>
      <c r="AR23404" s="1027"/>
    </row>
    <row r="23405" spans="43:44" x14ac:dyDescent="0.25">
      <c r="AQ23405" s="1026"/>
      <c r="AR23405" s="1027"/>
    </row>
    <row r="23406" spans="43:44" x14ac:dyDescent="0.25">
      <c r="AQ23406" s="1026"/>
      <c r="AR23406" s="1027"/>
    </row>
    <row r="23407" spans="43:44" x14ac:dyDescent="0.25">
      <c r="AQ23407" s="1026"/>
      <c r="AR23407" s="1027"/>
    </row>
    <row r="23408" spans="43:44" x14ac:dyDescent="0.25">
      <c r="AQ23408" s="1026"/>
      <c r="AR23408" s="1027"/>
    </row>
    <row r="23409" spans="43:44" x14ac:dyDescent="0.25">
      <c r="AQ23409" s="1026"/>
      <c r="AR23409" s="1027"/>
    </row>
    <row r="23410" spans="43:44" x14ac:dyDescent="0.25">
      <c r="AQ23410" s="1026"/>
      <c r="AR23410" s="1027"/>
    </row>
    <row r="23411" spans="43:44" x14ac:dyDescent="0.25">
      <c r="AQ23411" s="1026"/>
      <c r="AR23411" s="1027"/>
    </row>
    <row r="23412" spans="43:44" x14ac:dyDescent="0.25">
      <c r="AQ23412" s="1026"/>
      <c r="AR23412" s="1027"/>
    </row>
    <row r="23413" spans="43:44" x14ac:dyDescent="0.25">
      <c r="AQ23413" s="1026"/>
      <c r="AR23413" s="1027"/>
    </row>
    <row r="23414" spans="43:44" x14ac:dyDescent="0.25">
      <c r="AQ23414" s="1026"/>
      <c r="AR23414" s="1027"/>
    </row>
    <row r="23415" spans="43:44" x14ac:dyDescent="0.25">
      <c r="AQ23415" s="1026"/>
      <c r="AR23415" s="1027"/>
    </row>
    <row r="23416" spans="43:44" x14ac:dyDescent="0.25">
      <c r="AQ23416" s="1026"/>
      <c r="AR23416" s="1027"/>
    </row>
    <row r="23417" spans="43:44" x14ac:dyDescent="0.25">
      <c r="AQ23417" s="1026"/>
      <c r="AR23417" s="1027"/>
    </row>
    <row r="23418" spans="43:44" x14ac:dyDescent="0.25">
      <c r="AQ23418" s="1026"/>
      <c r="AR23418" s="1027"/>
    </row>
    <row r="23419" spans="43:44" x14ac:dyDescent="0.25">
      <c r="AQ23419" s="1026"/>
      <c r="AR23419" s="1027"/>
    </row>
    <row r="23420" spans="43:44" x14ac:dyDescent="0.25">
      <c r="AQ23420" s="1026"/>
      <c r="AR23420" s="1027"/>
    </row>
    <row r="23421" spans="43:44" x14ac:dyDescent="0.25">
      <c r="AQ23421" s="1026"/>
      <c r="AR23421" s="1027"/>
    </row>
    <row r="23422" spans="43:44" x14ac:dyDescent="0.25">
      <c r="AQ23422" s="1026"/>
      <c r="AR23422" s="1027"/>
    </row>
    <row r="23423" spans="43:44" x14ac:dyDescent="0.25">
      <c r="AQ23423" s="1026"/>
      <c r="AR23423" s="1027"/>
    </row>
    <row r="23424" spans="43:44" x14ac:dyDescent="0.25">
      <c r="AQ23424" s="1026"/>
      <c r="AR23424" s="1027"/>
    </row>
    <row r="23425" spans="43:44" x14ac:dyDescent="0.25">
      <c r="AQ23425" s="1026"/>
      <c r="AR23425" s="1027"/>
    </row>
    <row r="23426" spans="43:44" x14ac:dyDescent="0.25">
      <c r="AQ23426" s="1026"/>
      <c r="AR23426" s="1027"/>
    </row>
    <row r="23427" spans="43:44" x14ac:dyDescent="0.25">
      <c r="AQ23427" s="1026"/>
      <c r="AR23427" s="1027"/>
    </row>
    <row r="23428" spans="43:44" x14ac:dyDescent="0.25">
      <c r="AQ23428" s="1026"/>
      <c r="AR23428" s="1027"/>
    </row>
    <row r="23429" spans="43:44" x14ac:dyDescent="0.25">
      <c r="AQ23429" s="1026"/>
      <c r="AR23429" s="1027"/>
    </row>
    <row r="23430" spans="43:44" x14ac:dyDescent="0.25">
      <c r="AQ23430" s="1026"/>
      <c r="AR23430" s="1027"/>
    </row>
    <row r="23431" spans="43:44" x14ac:dyDescent="0.25">
      <c r="AQ23431" s="1026"/>
      <c r="AR23431" s="1027"/>
    </row>
    <row r="23432" spans="43:44" x14ac:dyDescent="0.25">
      <c r="AQ23432" s="1026"/>
      <c r="AR23432" s="1027"/>
    </row>
    <row r="23433" spans="43:44" x14ac:dyDescent="0.25">
      <c r="AQ23433" s="1026"/>
      <c r="AR23433" s="1027"/>
    </row>
    <row r="23434" spans="43:44" x14ac:dyDescent="0.25">
      <c r="AQ23434" s="1026"/>
      <c r="AR23434" s="1027"/>
    </row>
    <row r="23435" spans="43:44" x14ac:dyDescent="0.25">
      <c r="AQ23435" s="1026"/>
      <c r="AR23435" s="1027"/>
    </row>
    <row r="23436" spans="43:44" x14ac:dyDescent="0.25">
      <c r="AQ23436" s="1026"/>
      <c r="AR23436" s="1027"/>
    </row>
    <row r="23437" spans="43:44" x14ac:dyDescent="0.25">
      <c r="AQ23437" s="1026"/>
      <c r="AR23437" s="1027"/>
    </row>
    <row r="23438" spans="43:44" x14ac:dyDescent="0.25">
      <c r="AQ23438" s="1026"/>
      <c r="AR23438" s="1027"/>
    </row>
    <row r="23439" spans="43:44" x14ac:dyDescent="0.25">
      <c r="AQ23439" s="1026"/>
      <c r="AR23439" s="1027"/>
    </row>
    <row r="23440" spans="43:44" x14ac:dyDescent="0.25">
      <c r="AQ23440" s="1026"/>
      <c r="AR23440" s="1027"/>
    </row>
    <row r="23441" spans="43:44" x14ac:dyDescent="0.25">
      <c r="AQ23441" s="1026"/>
      <c r="AR23441" s="1027"/>
    </row>
    <row r="23442" spans="43:44" x14ac:dyDescent="0.25">
      <c r="AQ23442" s="1026"/>
      <c r="AR23442" s="1027"/>
    </row>
    <row r="23443" spans="43:44" x14ac:dyDescent="0.25">
      <c r="AQ23443" s="1026"/>
      <c r="AR23443" s="1027"/>
    </row>
    <row r="23444" spans="43:44" x14ac:dyDescent="0.25">
      <c r="AQ23444" s="1026"/>
      <c r="AR23444" s="1027"/>
    </row>
    <row r="23445" spans="43:44" x14ac:dyDescent="0.25">
      <c r="AQ23445" s="1026"/>
      <c r="AR23445" s="1027"/>
    </row>
    <row r="23446" spans="43:44" x14ac:dyDescent="0.25">
      <c r="AQ23446" s="1026"/>
      <c r="AR23446" s="1027"/>
    </row>
    <row r="23447" spans="43:44" x14ac:dyDescent="0.25">
      <c r="AQ23447" s="1026"/>
      <c r="AR23447" s="1027"/>
    </row>
    <row r="23448" spans="43:44" x14ac:dyDescent="0.25">
      <c r="AQ23448" s="1026"/>
      <c r="AR23448" s="1027"/>
    </row>
    <row r="23449" spans="43:44" x14ac:dyDescent="0.25">
      <c r="AQ23449" s="1026"/>
      <c r="AR23449" s="1027"/>
    </row>
    <row r="23450" spans="43:44" x14ac:dyDescent="0.25">
      <c r="AQ23450" s="1026"/>
      <c r="AR23450" s="1027"/>
    </row>
    <row r="23451" spans="43:44" x14ac:dyDescent="0.25">
      <c r="AQ23451" s="1026"/>
      <c r="AR23451" s="1027"/>
    </row>
    <row r="23452" spans="43:44" x14ac:dyDescent="0.25">
      <c r="AQ23452" s="1026"/>
      <c r="AR23452" s="1027"/>
    </row>
    <row r="23453" spans="43:44" x14ac:dyDescent="0.25">
      <c r="AQ23453" s="1026"/>
      <c r="AR23453" s="1027"/>
    </row>
    <row r="23454" spans="43:44" x14ac:dyDescent="0.25">
      <c r="AQ23454" s="1026"/>
      <c r="AR23454" s="1027"/>
    </row>
    <row r="23455" spans="43:44" x14ac:dyDescent="0.25">
      <c r="AQ23455" s="1026"/>
      <c r="AR23455" s="1027"/>
    </row>
    <row r="23456" spans="43:44" x14ac:dyDescent="0.25">
      <c r="AQ23456" s="1026"/>
      <c r="AR23456" s="1027"/>
    </row>
    <row r="23457" spans="43:44" x14ac:dyDescent="0.25">
      <c r="AQ23457" s="1026"/>
      <c r="AR23457" s="1027"/>
    </row>
    <row r="23458" spans="43:44" x14ac:dyDescent="0.25">
      <c r="AQ23458" s="1026"/>
      <c r="AR23458" s="1027"/>
    </row>
    <row r="23459" spans="43:44" x14ac:dyDescent="0.25">
      <c r="AQ23459" s="1026"/>
      <c r="AR23459" s="1027"/>
    </row>
    <row r="23460" spans="43:44" x14ac:dyDescent="0.25">
      <c r="AQ23460" s="1026"/>
      <c r="AR23460" s="1027"/>
    </row>
    <row r="23461" spans="43:44" x14ac:dyDescent="0.25">
      <c r="AQ23461" s="1026"/>
      <c r="AR23461" s="1027"/>
    </row>
    <row r="23462" spans="43:44" x14ac:dyDescent="0.25">
      <c r="AQ23462" s="1026"/>
      <c r="AR23462" s="1027"/>
    </row>
    <row r="23463" spans="43:44" x14ac:dyDescent="0.25">
      <c r="AQ23463" s="1026"/>
      <c r="AR23463" s="1027"/>
    </row>
    <row r="23464" spans="43:44" x14ac:dyDescent="0.25">
      <c r="AQ23464" s="1026"/>
      <c r="AR23464" s="1027"/>
    </row>
    <row r="23465" spans="43:44" x14ac:dyDescent="0.25">
      <c r="AQ23465" s="1026"/>
      <c r="AR23465" s="1027"/>
    </row>
    <row r="23466" spans="43:44" x14ac:dyDescent="0.25">
      <c r="AQ23466" s="1026"/>
      <c r="AR23466" s="1027"/>
    </row>
    <row r="23467" spans="43:44" x14ac:dyDescent="0.25">
      <c r="AQ23467" s="1026"/>
      <c r="AR23467" s="1027"/>
    </row>
    <row r="23468" spans="43:44" x14ac:dyDescent="0.25">
      <c r="AQ23468" s="1026"/>
      <c r="AR23468" s="1027"/>
    </row>
    <row r="23469" spans="43:44" x14ac:dyDescent="0.25">
      <c r="AQ23469" s="1026"/>
      <c r="AR23469" s="1027"/>
    </row>
    <row r="23470" spans="43:44" x14ac:dyDescent="0.25">
      <c r="AQ23470" s="1026"/>
      <c r="AR23470" s="1027"/>
    </row>
    <row r="23471" spans="43:44" x14ac:dyDescent="0.25">
      <c r="AQ23471" s="1026"/>
      <c r="AR23471" s="1027"/>
    </row>
    <row r="23472" spans="43:44" x14ac:dyDescent="0.25">
      <c r="AQ23472" s="1026"/>
      <c r="AR23472" s="1027"/>
    </row>
    <row r="23473" spans="43:44" x14ac:dyDescent="0.25">
      <c r="AQ23473" s="1026"/>
      <c r="AR23473" s="1027"/>
    </row>
    <row r="23474" spans="43:44" x14ac:dyDescent="0.25">
      <c r="AQ23474" s="1026"/>
      <c r="AR23474" s="1027"/>
    </row>
    <row r="23475" spans="43:44" x14ac:dyDescent="0.25">
      <c r="AQ23475" s="1026"/>
      <c r="AR23475" s="1027"/>
    </row>
    <row r="23476" spans="43:44" x14ac:dyDescent="0.25">
      <c r="AQ23476" s="1026"/>
      <c r="AR23476" s="1027"/>
    </row>
    <row r="23477" spans="43:44" x14ac:dyDescent="0.25">
      <c r="AQ23477" s="1026"/>
      <c r="AR23477" s="1027"/>
    </row>
    <row r="23478" spans="43:44" x14ac:dyDescent="0.25">
      <c r="AQ23478" s="1026"/>
      <c r="AR23478" s="1027"/>
    </row>
    <row r="23479" spans="43:44" x14ac:dyDescent="0.25">
      <c r="AQ23479" s="1026"/>
      <c r="AR23479" s="1027"/>
    </row>
    <row r="23480" spans="43:44" x14ac:dyDescent="0.25">
      <c r="AQ23480" s="1026"/>
      <c r="AR23480" s="1027"/>
    </row>
    <row r="23481" spans="43:44" x14ac:dyDescent="0.25">
      <c r="AQ23481" s="1026"/>
      <c r="AR23481" s="1027"/>
    </row>
    <row r="23482" spans="43:44" x14ac:dyDescent="0.25">
      <c r="AQ23482" s="1026"/>
      <c r="AR23482" s="1027"/>
    </row>
    <row r="23483" spans="43:44" x14ac:dyDescent="0.25">
      <c r="AQ23483" s="1026"/>
      <c r="AR23483" s="1027"/>
    </row>
    <row r="23484" spans="43:44" x14ac:dyDescent="0.25">
      <c r="AQ23484" s="1026"/>
      <c r="AR23484" s="1027"/>
    </row>
    <row r="23485" spans="43:44" x14ac:dyDescent="0.25">
      <c r="AQ23485" s="1026"/>
      <c r="AR23485" s="1027"/>
    </row>
    <row r="23486" spans="43:44" x14ac:dyDescent="0.25">
      <c r="AQ23486" s="1026"/>
      <c r="AR23486" s="1027"/>
    </row>
    <row r="23487" spans="43:44" x14ac:dyDescent="0.25">
      <c r="AQ23487" s="1026"/>
      <c r="AR23487" s="1027"/>
    </row>
    <row r="23488" spans="43:44" x14ac:dyDescent="0.25">
      <c r="AQ23488" s="1026"/>
      <c r="AR23488" s="1027"/>
    </row>
    <row r="23489" spans="43:44" x14ac:dyDescent="0.25">
      <c r="AQ23489" s="1026"/>
      <c r="AR23489" s="1027"/>
    </row>
    <row r="23490" spans="43:44" x14ac:dyDescent="0.25">
      <c r="AQ23490" s="1026"/>
      <c r="AR23490" s="1027"/>
    </row>
    <row r="23491" spans="43:44" x14ac:dyDescent="0.25">
      <c r="AQ23491" s="1026"/>
      <c r="AR23491" s="1027"/>
    </row>
    <row r="23492" spans="43:44" x14ac:dyDescent="0.25">
      <c r="AQ23492" s="1026"/>
      <c r="AR23492" s="1027"/>
    </row>
    <row r="23493" spans="43:44" x14ac:dyDescent="0.25">
      <c r="AQ23493" s="1026"/>
      <c r="AR23493" s="1027"/>
    </row>
    <row r="23494" spans="43:44" x14ac:dyDescent="0.25">
      <c r="AQ23494" s="1026"/>
      <c r="AR23494" s="1027"/>
    </row>
    <row r="23495" spans="43:44" x14ac:dyDescent="0.25">
      <c r="AQ23495" s="1026"/>
      <c r="AR23495" s="1027"/>
    </row>
    <row r="23496" spans="43:44" x14ac:dyDescent="0.25">
      <c r="AQ23496" s="1026"/>
      <c r="AR23496" s="1027"/>
    </row>
    <row r="23497" spans="43:44" x14ac:dyDescent="0.25">
      <c r="AQ23497" s="1026"/>
      <c r="AR23497" s="1027"/>
    </row>
    <row r="23498" spans="43:44" x14ac:dyDescent="0.25">
      <c r="AQ23498" s="1026"/>
      <c r="AR23498" s="1027"/>
    </row>
    <row r="23499" spans="43:44" x14ac:dyDescent="0.25">
      <c r="AQ23499" s="1026"/>
      <c r="AR23499" s="1027"/>
    </row>
    <row r="23500" spans="43:44" x14ac:dyDescent="0.25">
      <c r="AQ23500" s="1026"/>
      <c r="AR23500" s="1027"/>
    </row>
    <row r="23501" spans="43:44" x14ac:dyDescent="0.25">
      <c r="AQ23501" s="1026"/>
      <c r="AR23501" s="1027"/>
    </row>
    <row r="23502" spans="43:44" x14ac:dyDescent="0.25">
      <c r="AQ23502" s="1026"/>
      <c r="AR23502" s="1027"/>
    </row>
    <row r="23503" spans="43:44" x14ac:dyDescent="0.25">
      <c r="AQ23503" s="1026"/>
      <c r="AR23503" s="1027"/>
    </row>
    <row r="23504" spans="43:44" x14ac:dyDescent="0.25">
      <c r="AQ23504" s="1026"/>
      <c r="AR23504" s="1027"/>
    </row>
    <row r="23505" spans="43:44" x14ac:dyDescent="0.25">
      <c r="AQ23505" s="1026"/>
      <c r="AR23505" s="1027"/>
    </row>
    <row r="23506" spans="43:44" x14ac:dyDescent="0.25">
      <c r="AQ23506" s="1026"/>
      <c r="AR23506" s="1027"/>
    </row>
    <row r="23507" spans="43:44" x14ac:dyDescent="0.25">
      <c r="AQ23507" s="1026"/>
      <c r="AR23507" s="1027"/>
    </row>
    <row r="23508" spans="43:44" x14ac:dyDescent="0.25">
      <c r="AQ23508" s="1026"/>
      <c r="AR23508" s="1027"/>
    </row>
    <row r="23509" spans="43:44" x14ac:dyDescent="0.25">
      <c r="AQ23509" s="1026"/>
      <c r="AR23509" s="1027"/>
    </row>
    <row r="23510" spans="43:44" x14ac:dyDescent="0.25">
      <c r="AQ23510" s="1026"/>
      <c r="AR23510" s="1027"/>
    </row>
    <row r="23511" spans="43:44" x14ac:dyDescent="0.25">
      <c r="AQ23511" s="1026"/>
      <c r="AR23511" s="1027"/>
    </row>
    <row r="23512" spans="43:44" x14ac:dyDescent="0.25">
      <c r="AQ23512" s="1026"/>
      <c r="AR23512" s="1027"/>
    </row>
    <row r="23513" spans="43:44" x14ac:dyDescent="0.25">
      <c r="AQ23513" s="1026"/>
      <c r="AR23513" s="1027"/>
    </row>
    <row r="23514" spans="43:44" x14ac:dyDescent="0.25">
      <c r="AQ23514" s="1026"/>
      <c r="AR23514" s="1027"/>
    </row>
    <row r="23515" spans="43:44" x14ac:dyDescent="0.25">
      <c r="AQ23515" s="1026"/>
      <c r="AR23515" s="1027"/>
    </row>
    <row r="23516" spans="43:44" x14ac:dyDescent="0.25">
      <c r="AQ23516" s="1026"/>
      <c r="AR23516" s="1027"/>
    </row>
    <row r="23517" spans="43:44" x14ac:dyDescent="0.25">
      <c r="AQ23517" s="1026"/>
      <c r="AR23517" s="1027"/>
    </row>
    <row r="23518" spans="43:44" x14ac:dyDescent="0.25">
      <c r="AQ23518" s="1026"/>
      <c r="AR23518" s="1027"/>
    </row>
    <row r="23519" spans="43:44" x14ac:dyDescent="0.25">
      <c r="AQ23519" s="1026"/>
      <c r="AR23519" s="1027"/>
    </row>
    <row r="23520" spans="43:44" x14ac:dyDescent="0.25">
      <c r="AQ23520" s="1026"/>
      <c r="AR23520" s="1027"/>
    </row>
    <row r="23521" spans="43:44" x14ac:dyDescent="0.25">
      <c r="AQ23521" s="1026"/>
      <c r="AR23521" s="1027"/>
    </row>
    <row r="23522" spans="43:44" x14ac:dyDescent="0.25">
      <c r="AQ23522" s="1026"/>
      <c r="AR23522" s="1027"/>
    </row>
    <row r="23523" spans="43:44" x14ac:dyDescent="0.25">
      <c r="AQ23523" s="1026"/>
      <c r="AR23523" s="1027"/>
    </row>
    <row r="23524" spans="43:44" x14ac:dyDescent="0.25">
      <c r="AQ23524" s="1026"/>
      <c r="AR23524" s="1027"/>
    </row>
    <row r="23525" spans="43:44" x14ac:dyDescent="0.25">
      <c r="AQ23525" s="1026"/>
      <c r="AR23525" s="1027"/>
    </row>
    <row r="23526" spans="43:44" x14ac:dyDescent="0.25">
      <c r="AQ23526" s="1026"/>
      <c r="AR23526" s="1027"/>
    </row>
    <row r="23527" spans="43:44" x14ac:dyDescent="0.25">
      <c r="AQ23527" s="1026"/>
      <c r="AR23527" s="1027"/>
    </row>
    <row r="23528" spans="43:44" x14ac:dyDescent="0.25">
      <c r="AQ23528" s="1026"/>
      <c r="AR23528" s="1027"/>
    </row>
    <row r="23529" spans="43:44" x14ac:dyDescent="0.25">
      <c r="AQ23529" s="1026"/>
      <c r="AR23529" s="1027"/>
    </row>
    <row r="23530" spans="43:44" x14ac:dyDescent="0.25">
      <c r="AQ23530" s="1026"/>
      <c r="AR23530" s="1027"/>
    </row>
    <row r="23531" spans="43:44" x14ac:dyDescent="0.25">
      <c r="AQ23531" s="1026"/>
      <c r="AR23531" s="1027"/>
    </row>
    <row r="23532" spans="43:44" x14ac:dyDescent="0.25">
      <c r="AQ23532" s="1026"/>
      <c r="AR23532" s="1027"/>
    </row>
    <row r="23533" spans="43:44" x14ac:dyDescent="0.25">
      <c r="AQ23533" s="1026"/>
      <c r="AR23533" s="1027"/>
    </row>
    <row r="23534" spans="43:44" x14ac:dyDescent="0.25">
      <c r="AQ23534" s="1026"/>
      <c r="AR23534" s="1027"/>
    </row>
    <row r="23535" spans="43:44" x14ac:dyDescent="0.25">
      <c r="AQ23535" s="1026"/>
      <c r="AR23535" s="1027"/>
    </row>
    <row r="23536" spans="43:44" x14ac:dyDescent="0.25">
      <c r="AQ23536" s="1026"/>
      <c r="AR23536" s="1027"/>
    </row>
    <row r="23537" spans="43:44" x14ac:dyDescent="0.25">
      <c r="AQ23537" s="1026"/>
      <c r="AR23537" s="1027"/>
    </row>
    <row r="23538" spans="43:44" x14ac:dyDescent="0.25">
      <c r="AQ23538" s="1026"/>
      <c r="AR23538" s="1027"/>
    </row>
    <row r="23539" spans="43:44" x14ac:dyDescent="0.25">
      <c r="AQ23539" s="1026"/>
      <c r="AR23539" s="1027"/>
    </row>
    <row r="23540" spans="43:44" x14ac:dyDescent="0.25">
      <c r="AQ23540" s="1026"/>
      <c r="AR23540" s="1027"/>
    </row>
    <row r="23541" spans="43:44" x14ac:dyDescent="0.25">
      <c r="AQ23541" s="1026"/>
      <c r="AR23541" s="1027"/>
    </row>
    <row r="23542" spans="43:44" x14ac:dyDescent="0.25">
      <c r="AQ23542" s="1026"/>
      <c r="AR23542" s="1027"/>
    </row>
    <row r="23543" spans="43:44" x14ac:dyDescent="0.25">
      <c r="AQ23543" s="1026"/>
      <c r="AR23543" s="1027"/>
    </row>
    <row r="23544" spans="43:44" x14ac:dyDescent="0.25">
      <c r="AQ23544" s="1026"/>
      <c r="AR23544" s="1027"/>
    </row>
    <row r="23545" spans="43:44" x14ac:dyDescent="0.25">
      <c r="AQ23545" s="1026"/>
      <c r="AR23545" s="1027"/>
    </row>
    <row r="23546" spans="43:44" x14ac:dyDescent="0.25">
      <c r="AQ23546" s="1026"/>
      <c r="AR23546" s="1027"/>
    </row>
    <row r="23547" spans="43:44" x14ac:dyDescent="0.25">
      <c r="AQ23547" s="1026"/>
      <c r="AR23547" s="1027"/>
    </row>
    <row r="23548" spans="43:44" x14ac:dyDescent="0.25">
      <c r="AQ23548" s="1026"/>
      <c r="AR23548" s="1027"/>
    </row>
    <row r="23549" spans="43:44" x14ac:dyDescent="0.25">
      <c r="AQ23549" s="1026"/>
      <c r="AR23549" s="1027"/>
    </row>
    <row r="23550" spans="43:44" x14ac:dyDescent="0.25">
      <c r="AQ23550" s="1026"/>
      <c r="AR23550" s="1027"/>
    </row>
    <row r="23551" spans="43:44" x14ac:dyDescent="0.25">
      <c r="AQ23551" s="1026"/>
      <c r="AR23551" s="1027"/>
    </row>
    <row r="23552" spans="43:44" x14ac:dyDescent="0.25">
      <c r="AQ23552" s="1026"/>
      <c r="AR23552" s="1027"/>
    </row>
    <row r="23553" spans="43:44" x14ac:dyDescent="0.25">
      <c r="AQ23553" s="1026"/>
      <c r="AR23553" s="1027"/>
    </row>
    <row r="23554" spans="43:44" x14ac:dyDescent="0.25">
      <c r="AQ23554" s="1026"/>
      <c r="AR23554" s="1027"/>
    </row>
    <row r="23555" spans="43:44" x14ac:dyDescent="0.25">
      <c r="AQ23555" s="1026"/>
      <c r="AR23555" s="1027"/>
    </row>
    <row r="23556" spans="43:44" x14ac:dyDescent="0.25">
      <c r="AQ23556" s="1026"/>
      <c r="AR23556" s="1027"/>
    </row>
    <row r="23557" spans="43:44" x14ac:dyDescent="0.25">
      <c r="AQ23557" s="1026"/>
      <c r="AR23557" s="1027"/>
    </row>
    <row r="23558" spans="43:44" x14ac:dyDescent="0.25">
      <c r="AQ23558" s="1026"/>
      <c r="AR23558" s="1027"/>
    </row>
    <row r="23559" spans="43:44" x14ac:dyDescent="0.25">
      <c r="AQ23559" s="1026"/>
      <c r="AR23559" s="1027"/>
    </row>
    <row r="23560" spans="43:44" x14ac:dyDescent="0.25">
      <c r="AQ23560" s="1026"/>
      <c r="AR23560" s="1027"/>
    </row>
    <row r="23561" spans="43:44" x14ac:dyDescent="0.25">
      <c r="AQ23561" s="1026"/>
      <c r="AR23561" s="1027"/>
    </row>
    <row r="23562" spans="43:44" x14ac:dyDescent="0.25">
      <c r="AQ23562" s="1026"/>
      <c r="AR23562" s="1027"/>
    </row>
    <row r="23563" spans="43:44" x14ac:dyDescent="0.25">
      <c r="AQ23563" s="1026"/>
      <c r="AR23563" s="1027"/>
    </row>
    <row r="23564" spans="43:44" x14ac:dyDescent="0.25">
      <c r="AQ23564" s="1026"/>
      <c r="AR23564" s="1027"/>
    </row>
    <row r="23565" spans="43:44" x14ac:dyDescent="0.25">
      <c r="AQ23565" s="1026"/>
      <c r="AR23565" s="1027"/>
    </row>
    <row r="23566" spans="43:44" x14ac:dyDescent="0.25">
      <c r="AQ23566" s="1026"/>
      <c r="AR23566" s="1027"/>
    </row>
    <row r="23567" spans="43:44" x14ac:dyDescent="0.25">
      <c r="AQ23567" s="1026"/>
      <c r="AR23567" s="1027"/>
    </row>
    <row r="23568" spans="43:44" x14ac:dyDescent="0.25">
      <c r="AQ23568" s="1026"/>
      <c r="AR23568" s="1027"/>
    </row>
    <row r="23569" spans="43:44" x14ac:dyDescent="0.25">
      <c r="AQ23569" s="1026"/>
      <c r="AR23569" s="1027"/>
    </row>
    <row r="23570" spans="43:44" x14ac:dyDescent="0.25">
      <c r="AQ23570" s="1026"/>
      <c r="AR23570" s="1027"/>
    </row>
    <row r="23571" spans="43:44" x14ac:dyDescent="0.25">
      <c r="AQ23571" s="1026"/>
      <c r="AR23571" s="1027"/>
    </row>
    <row r="23572" spans="43:44" x14ac:dyDescent="0.25">
      <c r="AQ23572" s="1026"/>
      <c r="AR23572" s="1027"/>
    </row>
    <row r="23573" spans="43:44" x14ac:dyDescent="0.25">
      <c r="AQ23573" s="1026"/>
      <c r="AR23573" s="1027"/>
    </row>
    <row r="23574" spans="43:44" x14ac:dyDescent="0.25">
      <c r="AQ23574" s="1026"/>
      <c r="AR23574" s="1027"/>
    </row>
    <row r="23575" spans="43:44" x14ac:dyDescent="0.25">
      <c r="AQ23575" s="1026"/>
      <c r="AR23575" s="1027"/>
    </row>
    <row r="23576" spans="43:44" x14ac:dyDescent="0.25">
      <c r="AQ23576" s="1026"/>
      <c r="AR23576" s="1027"/>
    </row>
    <row r="23577" spans="43:44" x14ac:dyDescent="0.25">
      <c r="AQ23577" s="1026"/>
      <c r="AR23577" s="1027"/>
    </row>
    <row r="23578" spans="43:44" x14ac:dyDescent="0.25">
      <c r="AQ23578" s="1026"/>
      <c r="AR23578" s="1027"/>
    </row>
    <row r="23579" spans="43:44" x14ac:dyDescent="0.25">
      <c r="AQ23579" s="1026"/>
      <c r="AR23579" s="1027"/>
    </row>
    <row r="23580" spans="43:44" x14ac:dyDescent="0.25">
      <c r="AQ23580" s="1026"/>
      <c r="AR23580" s="1027"/>
    </row>
    <row r="23581" spans="43:44" x14ac:dyDescent="0.25">
      <c r="AQ23581" s="1026"/>
      <c r="AR23581" s="1027"/>
    </row>
    <row r="23582" spans="43:44" x14ac:dyDescent="0.25">
      <c r="AQ23582" s="1026"/>
      <c r="AR23582" s="1027"/>
    </row>
    <row r="23583" spans="43:44" x14ac:dyDescent="0.25">
      <c r="AQ23583" s="1026"/>
      <c r="AR23583" s="1027"/>
    </row>
    <row r="23584" spans="43:44" x14ac:dyDescent="0.25">
      <c r="AQ23584" s="1026"/>
      <c r="AR23584" s="1027"/>
    </row>
    <row r="23585" spans="43:44" x14ac:dyDescent="0.25">
      <c r="AQ23585" s="1026"/>
      <c r="AR23585" s="1027"/>
    </row>
    <row r="23586" spans="43:44" x14ac:dyDescent="0.25">
      <c r="AQ23586" s="1026"/>
      <c r="AR23586" s="1027"/>
    </row>
    <row r="23587" spans="43:44" x14ac:dyDescent="0.25">
      <c r="AQ23587" s="1026"/>
      <c r="AR23587" s="1027"/>
    </row>
    <row r="23588" spans="43:44" x14ac:dyDescent="0.25">
      <c r="AQ23588" s="1026"/>
      <c r="AR23588" s="1027"/>
    </row>
    <row r="23589" spans="43:44" x14ac:dyDescent="0.25">
      <c r="AQ23589" s="1026"/>
      <c r="AR23589" s="1027"/>
    </row>
    <row r="23590" spans="43:44" x14ac:dyDescent="0.25">
      <c r="AQ23590" s="1026"/>
      <c r="AR23590" s="1027"/>
    </row>
    <row r="23591" spans="43:44" x14ac:dyDescent="0.25">
      <c r="AQ23591" s="1026"/>
      <c r="AR23591" s="1027"/>
    </row>
    <row r="23592" spans="43:44" x14ac:dyDescent="0.25">
      <c r="AQ23592" s="1026"/>
      <c r="AR23592" s="1027"/>
    </row>
    <row r="23593" spans="43:44" x14ac:dyDescent="0.25">
      <c r="AQ23593" s="1026"/>
      <c r="AR23593" s="1027"/>
    </row>
    <row r="23594" spans="43:44" x14ac:dyDescent="0.25">
      <c r="AQ23594" s="1026"/>
      <c r="AR23594" s="1027"/>
    </row>
    <row r="23595" spans="43:44" x14ac:dyDescent="0.25">
      <c r="AQ23595" s="1026"/>
      <c r="AR23595" s="1027"/>
    </row>
    <row r="23596" spans="43:44" x14ac:dyDescent="0.25">
      <c r="AQ23596" s="1026"/>
      <c r="AR23596" s="1027"/>
    </row>
    <row r="23597" spans="43:44" x14ac:dyDescent="0.25">
      <c r="AQ23597" s="1026"/>
      <c r="AR23597" s="1027"/>
    </row>
    <row r="23598" spans="43:44" x14ac:dyDescent="0.25">
      <c r="AQ23598" s="1026"/>
      <c r="AR23598" s="1027"/>
    </row>
    <row r="23599" spans="43:44" x14ac:dyDescent="0.25">
      <c r="AQ23599" s="1026"/>
      <c r="AR23599" s="1027"/>
    </row>
    <row r="23600" spans="43:44" x14ac:dyDescent="0.25">
      <c r="AQ23600" s="1026"/>
      <c r="AR23600" s="1027"/>
    </row>
    <row r="23601" spans="43:44" x14ac:dyDescent="0.25">
      <c r="AQ23601" s="1026"/>
      <c r="AR23601" s="1027"/>
    </row>
    <row r="23602" spans="43:44" x14ac:dyDescent="0.25">
      <c r="AQ23602" s="1026"/>
      <c r="AR23602" s="1027"/>
    </row>
    <row r="23603" spans="43:44" x14ac:dyDescent="0.25">
      <c r="AQ23603" s="1026"/>
      <c r="AR23603" s="1027"/>
    </row>
    <row r="23604" spans="43:44" x14ac:dyDescent="0.25">
      <c r="AQ23604" s="1026"/>
      <c r="AR23604" s="1027"/>
    </row>
    <row r="23605" spans="43:44" x14ac:dyDescent="0.25">
      <c r="AQ23605" s="1026"/>
      <c r="AR23605" s="1027"/>
    </row>
    <row r="23606" spans="43:44" x14ac:dyDescent="0.25">
      <c r="AQ23606" s="1026"/>
      <c r="AR23606" s="1027"/>
    </row>
    <row r="23607" spans="43:44" x14ac:dyDescent="0.25">
      <c r="AQ23607" s="1026"/>
      <c r="AR23607" s="1027"/>
    </row>
    <row r="23608" spans="43:44" x14ac:dyDescent="0.25">
      <c r="AQ23608" s="1026"/>
      <c r="AR23608" s="1027"/>
    </row>
    <row r="23609" spans="43:44" x14ac:dyDescent="0.25">
      <c r="AQ23609" s="1026"/>
      <c r="AR23609" s="1027"/>
    </row>
    <row r="23610" spans="43:44" x14ac:dyDescent="0.25">
      <c r="AQ23610" s="1026"/>
      <c r="AR23610" s="1027"/>
    </row>
    <row r="23611" spans="43:44" x14ac:dyDescent="0.25">
      <c r="AQ23611" s="1026"/>
      <c r="AR23611" s="1027"/>
    </row>
    <row r="23612" spans="43:44" x14ac:dyDescent="0.25">
      <c r="AQ23612" s="1026"/>
      <c r="AR23612" s="1027"/>
    </row>
    <row r="23613" spans="43:44" x14ac:dyDescent="0.25">
      <c r="AQ23613" s="1026"/>
      <c r="AR23613" s="1027"/>
    </row>
    <row r="23614" spans="43:44" x14ac:dyDescent="0.25">
      <c r="AQ23614" s="1026"/>
      <c r="AR23614" s="1027"/>
    </row>
    <row r="23615" spans="43:44" x14ac:dyDescent="0.25">
      <c r="AQ23615" s="1026"/>
      <c r="AR23615" s="1027"/>
    </row>
    <row r="23616" spans="43:44" x14ac:dyDescent="0.25">
      <c r="AQ23616" s="1026"/>
      <c r="AR23616" s="1027"/>
    </row>
    <row r="23617" spans="43:44" x14ac:dyDescent="0.25">
      <c r="AQ23617" s="1026"/>
      <c r="AR23617" s="1027"/>
    </row>
    <row r="23618" spans="43:44" x14ac:dyDescent="0.25">
      <c r="AQ23618" s="1026"/>
      <c r="AR23618" s="1027"/>
    </row>
    <row r="23619" spans="43:44" x14ac:dyDescent="0.25">
      <c r="AQ23619" s="1026"/>
      <c r="AR23619" s="1027"/>
    </row>
    <row r="23620" spans="43:44" x14ac:dyDescent="0.25">
      <c r="AQ23620" s="1026"/>
      <c r="AR23620" s="1027"/>
    </row>
    <row r="23621" spans="43:44" x14ac:dyDescent="0.25">
      <c r="AQ23621" s="1026"/>
      <c r="AR23621" s="1027"/>
    </row>
    <row r="23622" spans="43:44" x14ac:dyDescent="0.25">
      <c r="AQ23622" s="1026"/>
      <c r="AR23622" s="1027"/>
    </row>
    <row r="23623" spans="43:44" x14ac:dyDescent="0.25">
      <c r="AQ23623" s="1026"/>
      <c r="AR23623" s="1027"/>
    </row>
    <row r="23624" spans="43:44" x14ac:dyDescent="0.25">
      <c r="AQ23624" s="1026"/>
      <c r="AR23624" s="1027"/>
    </row>
    <row r="23625" spans="43:44" x14ac:dyDescent="0.25">
      <c r="AQ23625" s="1026"/>
      <c r="AR23625" s="1027"/>
    </row>
    <row r="23626" spans="43:44" x14ac:dyDescent="0.25">
      <c r="AQ23626" s="1026"/>
      <c r="AR23626" s="1027"/>
    </row>
    <row r="23627" spans="43:44" x14ac:dyDescent="0.25">
      <c r="AQ23627" s="1026"/>
      <c r="AR23627" s="1027"/>
    </row>
    <row r="23628" spans="43:44" x14ac:dyDescent="0.25">
      <c r="AQ23628" s="1026"/>
      <c r="AR23628" s="1027"/>
    </row>
    <row r="23629" spans="43:44" x14ac:dyDescent="0.25">
      <c r="AQ23629" s="1026"/>
      <c r="AR23629" s="1027"/>
    </row>
    <row r="23630" spans="43:44" x14ac:dyDescent="0.25">
      <c r="AQ23630" s="1026"/>
      <c r="AR23630" s="1027"/>
    </row>
    <row r="23631" spans="43:44" x14ac:dyDescent="0.25">
      <c r="AQ23631" s="1026"/>
      <c r="AR23631" s="1027"/>
    </row>
    <row r="23632" spans="43:44" x14ac:dyDescent="0.25">
      <c r="AQ23632" s="1026"/>
      <c r="AR23632" s="1027"/>
    </row>
    <row r="23633" spans="43:44" x14ac:dyDescent="0.25">
      <c r="AQ23633" s="1026"/>
      <c r="AR23633" s="1027"/>
    </row>
    <row r="23634" spans="43:44" x14ac:dyDescent="0.25">
      <c r="AQ23634" s="1026"/>
      <c r="AR23634" s="1027"/>
    </row>
    <row r="23635" spans="43:44" x14ac:dyDescent="0.25">
      <c r="AQ23635" s="1026"/>
      <c r="AR23635" s="1027"/>
    </row>
    <row r="23636" spans="43:44" x14ac:dyDescent="0.25">
      <c r="AQ23636" s="1026"/>
      <c r="AR23636" s="1027"/>
    </row>
    <row r="23637" spans="43:44" x14ac:dyDescent="0.25">
      <c r="AQ23637" s="1026"/>
      <c r="AR23637" s="1027"/>
    </row>
    <row r="23638" spans="43:44" x14ac:dyDescent="0.25">
      <c r="AQ23638" s="1026"/>
      <c r="AR23638" s="1027"/>
    </row>
    <row r="23639" spans="43:44" x14ac:dyDescent="0.25">
      <c r="AQ23639" s="1026"/>
      <c r="AR23639" s="1027"/>
    </row>
    <row r="23640" spans="43:44" x14ac:dyDescent="0.25">
      <c r="AQ23640" s="1026"/>
      <c r="AR23640" s="1027"/>
    </row>
    <row r="23641" spans="43:44" x14ac:dyDescent="0.25">
      <c r="AQ23641" s="1026"/>
      <c r="AR23641" s="1027"/>
    </row>
    <row r="23642" spans="43:44" x14ac:dyDescent="0.25">
      <c r="AQ23642" s="1026"/>
      <c r="AR23642" s="1027"/>
    </row>
    <row r="23643" spans="43:44" x14ac:dyDescent="0.25">
      <c r="AQ23643" s="1026"/>
      <c r="AR23643" s="1027"/>
    </row>
    <row r="23644" spans="43:44" x14ac:dyDescent="0.25">
      <c r="AQ23644" s="1026"/>
      <c r="AR23644" s="1027"/>
    </row>
    <row r="23645" spans="43:44" x14ac:dyDescent="0.25">
      <c r="AQ23645" s="1026"/>
      <c r="AR23645" s="1027"/>
    </row>
    <row r="23646" spans="43:44" x14ac:dyDescent="0.25">
      <c r="AQ23646" s="1026"/>
      <c r="AR23646" s="1027"/>
    </row>
    <row r="23647" spans="43:44" x14ac:dyDescent="0.25">
      <c r="AQ23647" s="1026"/>
      <c r="AR23647" s="1027"/>
    </row>
    <row r="23648" spans="43:44" x14ac:dyDescent="0.25">
      <c r="AQ23648" s="1026"/>
      <c r="AR23648" s="1027"/>
    </row>
    <row r="23649" spans="43:44" x14ac:dyDescent="0.25">
      <c r="AQ23649" s="1026"/>
      <c r="AR23649" s="1027"/>
    </row>
    <row r="23650" spans="43:44" x14ac:dyDescent="0.25">
      <c r="AQ23650" s="1026"/>
      <c r="AR23650" s="1027"/>
    </row>
    <row r="23651" spans="43:44" x14ac:dyDescent="0.25">
      <c r="AQ23651" s="1026"/>
      <c r="AR23651" s="1027"/>
    </row>
    <row r="23652" spans="43:44" x14ac:dyDescent="0.25">
      <c r="AQ23652" s="1026"/>
      <c r="AR23652" s="1027"/>
    </row>
    <row r="23653" spans="43:44" x14ac:dyDescent="0.25">
      <c r="AQ23653" s="1026"/>
      <c r="AR23653" s="1027"/>
    </row>
    <row r="23654" spans="43:44" x14ac:dyDescent="0.25">
      <c r="AQ23654" s="1026"/>
      <c r="AR23654" s="1027"/>
    </row>
    <row r="23655" spans="43:44" x14ac:dyDescent="0.25">
      <c r="AQ23655" s="1026"/>
      <c r="AR23655" s="1027"/>
    </row>
    <row r="23656" spans="43:44" x14ac:dyDescent="0.25">
      <c r="AQ23656" s="1026"/>
      <c r="AR23656" s="1027"/>
    </row>
    <row r="23657" spans="43:44" x14ac:dyDescent="0.25">
      <c r="AQ23657" s="1026"/>
      <c r="AR23657" s="1027"/>
    </row>
    <row r="23658" spans="43:44" x14ac:dyDescent="0.25">
      <c r="AQ23658" s="1026"/>
      <c r="AR23658" s="1027"/>
    </row>
    <row r="23659" spans="43:44" x14ac:dyDescent="0.25">
      <c r="AQ23659" s="1026"/>
      <c r="AR23659" s="1027"/>
    </row>
    <row r="23660" spans="43:44" x14ac:dyDescent="0.25">
      <c r="AQ23660" s="1026"/>
      <c r="AR23660" s="1027"/>
    </row>
    <row r="23661" spans="43:44" x14ac:dyDescent="0.25">
      <c r="AQ23661" s="1026"/>
      <c r="AR23661" s="1027"/>
    </row>
    <row r="23662" spans="43:44" x14ac:dyDescent="0.25">
      <c r="AQ23662" s="1026"/>
      <c r="AR23662" s="1027"/>
    </row>
    <row r="23663" spans="43:44" x14ac:dyDescent="0.25">
      <c r="AQ23663" s="1026"/>
      <c r="AR23663" s="1027"/>
    </row>
    <row r="23664" spans="43:44" x14ac:dyDescent="0.25">
      <c r="AQ23664" s="1026"/>
      <c r="AR23664" s="1027"/>
    </row>
    <row r="23665" spans="43:44" x14ac:dyDescent="0.25">
      <c r="AQ23665" s="1026"/>
      <c r="AR23665" s="1027"/>
    </row>
    <row r="23666" spans="43:44" x14ac:dyDescent="0.25">
      <c r="AQ23666" s="1026"/>
      <c r="AR23666" s="1027"/>
    </row>
    <row r="23667" spans="43:44" x14ac:dyDescent="0.25">
      <c r="AQ23667" s="1026"/>
      <c r="AR23667" s="1027"/>
    </row>
    <row r="23668" spans="43:44" x14ac:dyDescent="0.25">
      <c r="AQ23668" s="1026"/>
      <c r="AR23668" s="1027"/>
    </row>
    <row r="23669" spans="43:44" x14ac:dyDescent="0.25">
      <c r="AQ23669" s="1026"/>
      <c r="AR23669" s="1027"/>
    </row>
    <row r="23670" spans="43:44" x14ac:dyDescent="0.25">
      <c r="AQ23670" s="1026"/>
      <c r="AR23670" s="1027"/>
    </row>
    <row r="23671" spans="43:44" x14ac:dyDescent="0.25">
      <c r="AQ23671" s="1026"/>
      <c r="AR23671" s="1027"/>
    </row>
    <row r="23672" spans="43:44" x14ac:dyDescent="0.25">
      <c r="AQ23672" s="1026"/>
      <c r="AR23672" s="1027"/>
    </row>
    <row r="23673" spans="43:44" x14ac:dyDescent="0.25">
      <c r="AQ23673" s="1026"/>
      <c r="AR23673" s="1027"/>
    </row>
    <row r="23674" spans="43:44" x14ac:dyDescent="0.25">
      <c r="AQ23674" s="1026"/>
      <c r="AR23674" s="1027"/>
    </row>
    <row r="23675" spans="43:44" x14ac:dyDescent="0.25">
      <c r="AQ23675" s="1026"/>
      <c r="AR23675" s="1027"/>
    </row>
    <row r="23676" spans="43:44" x14ac:dyDescent="0.25">
      <c r="AQ23676" s="1026"/>
      <c r="AR23676" s="1027"/>
    </row>
    <row r="23677" spans="43:44" x14ac:dyDescent="0.25">
      <c r="AQ23677" s="1026"/>
      <c r="AR23677" s="1027"/>
    </row>
    <row r="23678" spans="43:44" x14ac:dyDescent="0.25">
      <c r="AQ23678" s="1026"/>
      <c r="AR23678" s="1027"/>
    </row>
    <row r="23679" spans="43:44" x14ac:dyDescent="0.25">
      <c r="AQ23679" s="1026"/>
      <c r="AR23679" s="1027"/>
    </row>
    <row r="23680" spans="43:44" x14ac:dyDescent="0.25">
      <c r="AQ23680" s="1026"/>
      <c r="AR23680" s="1027"/>
    </row>
    <row r="23681" spans="43:44" x14ac:dyDescent="0.25">
      <c r="AQ23681" s="1026"/>
      <c r="AR23681" s="1027"/>
    </row>
    <row r="23682" spans="43:44" x14ac:dyDescent="0.25">
      <c r="AQ23682" s="1026"/>
      <c r="AR23682" s="1027"/>
    </row>
    <row r="23683" spans="43:44" x14ac:dyDescent="0.25">
      <c r="AQ23683" s="1026"/>
      <c r="AR23683" s="1027"/>
    </row>
    <row r="23684" spans="43:44" x14ac:dyDescent="0.25">
      <c r="AQ23684" s="1026"/>
      <c r="AR23684" s="1027"/>
    </row>
    <row r="23685" spans="43:44" x14ac:dyDescent="0.25">
      <c r="AQ23685" s="1026"/>
      <c r="AR23685" s="1027"/>
    </row>
    <row r="23686" spans="43:44" x14ac:dyDescent="0.25">
      <c r="AQ23686" s="1026"/>
      <c r="AR23686" s="1027"/>
    </row>
    <row r="23687" spans="43:44" x14ac:dyDescent="0.25">
      <c r="AQ23687" s="1026"/>
      <c r="AR23687" s="1027"/>
    </row>
    <row r="23688" spans="43:44" x14ac:dyDescent="0.25">
      <c r="AQ23688" s="1026"/>
      <c r="AR23688" s="1027"/>
    </row>
    <row r="23689" spans="43:44" x14ac:dyDescent="0.25">
      <c r="AQ23689" s="1026"/>
      <c r="AR23689" s="1027"/>
    </row>
    <row r="23690" spans="43:44" x14ac:dyDescent="0.25">
      <c r="AQ23690" s="1026"/>
      <c r="AR23690" s="1027"/>
    </row>
    <row r="23691" spans="43:44" x14ac:dyDescent="0.25">
      <c r="AQ23691" s="1026"/>
      <c r="AR23691" s="1027"/>
    </row>
    <row r="23692" spans="43:44" x14ac:dyDescent="0.25">
      <c r="AQ23692" s="1026"/>
      <c r="AR23692" s="1027"/>
    </row>
    <row r="23693" spans="43:44" x14ac:dyDescent="0.25">
      <c r="AQ23693" s="1026"/>
      <c r="AR23693" s="1027"/>
    </row>
    <row r="23694" spans="43:44" x14ac:dyDescent="0.25">
      <c r="AQ23694" s="1026"/>
      <c r="AR23694" s="1027"/>
    </row>
    <row r="23695" spans="43:44" x14ac:dyDescent="0.25">
      <c r="AQ23695" s="1026"/>
      <c r="AR23695" s="1027"/>
    </row>
    <row r="23696" spans="43:44" x14ac:dyDescent="0.25">
      <c r="AQ23696" s="1026"/>
      <c r="AR23696" s="1027"/>
    </row>
    <row r="23697" spans="43:44" x14ac:dyDescent="0.25">
      <c r="AQ23697" s="1026"/>
      <c r="AR23697" s="1027"/>
    </row>
    <row r="23698" spans="43:44" x14ac:dyDescent="0.25">
      <c r="AQ23698" s="1026"/>
      <c r="AR23698" s="1027"/>
    </row>
    <row r="23699" spans="43:44" x14ac:dyDescent="0.25">
      <c r="AQ23699" s="1026"/>
      <c r="AR23699" s="1027"/>
    </row>
    <row r="23700" spans="43:44" x14ac:dyDescent="0.25">
      <c r="AQ23700" s="1026"/>
      <c r="AR23700" s="1027"/>
    </row>
    <row r="23701" spans="43:44" x14ac:dyDescent="0.25">
      <c r="AQ23701" s="1026"/>
      <c r="AR23701" s="1027"/>
    </row>
    <row r="23702" spans="43:44" x14ac:dyDescent="0.25">
      <c r="AQ23702" s="1026"/>
      <c r="AR23702" s="1027"/>
    </row>
    <row r="23703" spans="43:44" x14ac:dyDescent="0.25">
      <c r="AQ23703" s="1026"/>
      <c r="AR23703" s="1027"/>
    </row>
    <row r="23704" spans="43:44" x14ac:dyDescent="0.25">
      <c r="AQ23704" s="1026"/>
      <c r="AR23704" s="1027"/>
    </row>
    <row r="23705" spans="43:44" x14ac:dyDescent="0.25">
      <c r="AQ23705" s="1026"/>
      <c r="AR23705" s="1027"/>
    </row>
    <row r="23706" spans="43:44" x14ac:dyDescent="0.25">
      <c r="AQ23706" s="1026"/>
      <c r="AR23706" s="1027"/>
    </row>
    <row r="23707" spans="43:44" x14ac:dyDescent="0.25">
      <c r="AQ23707" s="1026"/>
      <c r="AR23707" s="1027"/>
    </row>
    <row r="23708" spans="43:44" x14ac:dyDescent="0.25">
      <c r="AQ23708" s="1026"/>
      <c r="AR23708" s="1027"/>
    </row>
    <row r="23709" spans="43:44" x14ac:dyDescent="0.25">
      <c r="AQ23709" s="1026"/>
      <c r="AR23709" s="1027"/>
    </row>
    <row r="23710" spans="43:44" x14ac:dyDescent="0.25">
      <c r="AQ23710" s="1026"/>
      <c r="AR23710" s="1027"/>
    </row>
    <row r="23711" spans="43:44" x14ac:dyDescent="0.25">
      <c r="AQ23711" s="1026"/>
      <c r="AR23711" s="1027"/>
    </row>
    <row r="23712" spans="43:44" x14ac:dyDescent="0.25">
      <c r="AQ23712" s="1026"/>
      <c r="AR23712" s="1027"/>
    </row>
    <row r="23713" spans="43:44" x14ac:dyDescent="0.25">
      <c r="AQ23713" s="1026"/>
      <c r="AR23713" s="1027"/>
    </row>
    <row r="23714" spans="43:44" x14ac:dyDescent="0.25">
      <c r="AQ23714" s="1026"/>
      <c r="AR23714" s="1027"/>
    </row>
    <row r="23715" spans="43:44" x14ac:dyDescent="0.25">
      <c r="AQ23715" s="1026"/>
      <c r="AR23715" s="1027"/>
    </row>
    <row r="23716" spans="43:44" x14ac:dyDescent="0.25">
      <c r="AQ23716" s="1026"/>
      <c r="AR23716" s="1027"/>
    </row>
    <row r="23717" spans="43:44" x14ac:dyDescent="0.25">
      <c r="AQ23717" s="1026"/>
      <c r="AR23717" s="1027"/>
    </row>
    <row r="23718" spans="43:44" x14ac:dyDescent="0.25">
      <c r="AQ23718" s="1026"/>
      <c r="AR23718" s="1027"/>
    </row>
    <row r="23719" spans="43:44" x14ac:dyDescent="0.25">
      <c r="AQ23719" s="1026"/>
      <c r="AR23719" s="1027"/>
    </row>
    <row r="23720" spans="43:44" x14ac:dyDescent="0.25">
      <c r="AQ23720" s="1026"/>
      <c r="AR23720" s="1027"/>
    </row>
    <row r="23721" spans="43:44" x14ac:dyDescent="0.25">
      <c r="AQ23721" s="1026"/>
      <c r="AR23721" s="1027"/>
    </row>
    <row r="23722" spans="43:44" x14ac:dyDescent="0.25">
      <c r="AQ23722" s="1026"/>
      <c r="AR23722" s="1027"/>
    </row>
    <row r="23723" spans="43:44" x14ac:dyDescent="0.25">
      <c r="AQ23723" s="1026"/>
      <c r="AR23723" s="1027"/>
    </row>
    <row r="23724" spans="43:44" x14ac:dyDescent="0.25">
      <c r="AQ23724" s="1026"/>
      <c r="AR23724" s="1027"/>
    </row>
    <row r="23725" spans="43:44" x14ac:dyDescent="0.25">
      <c r="AQ23725" s="1026"/>
      <c r="AR23725" s="1027"/>
    </row>
    <row r="23726" spans="43:44" x14ac:dyDescent="0.25">
      <c r="AQ23726" s="1026"/>
      <c r="AR23726" s="1027"/>
    </row>
    <row r="23727" spans="43:44" x14ac:dyDescent="0.25">
      <c r="AQ23727" s="1026"/>
      <c r="AR23727" s="1027"/>
    </row>
    <row r="23728" spans="43:44" x14ac:dyDescent="0.25">
      <c r="AQ23728" s="1026"/>
      <c r="AR23728" s="1027"/>
    </row>
    <row r="23729" spans="43:44" x14ac:dyDescent="0.25">
      <c r="AQ23729" s="1026"/>
      <c r="AR23729" s="1027"/>
    </row>
    <row r="23730" spans="43:44" x14ac:dyDescent="0.25">
      <c r="AQ23730" s="1026"/>
      <c r="AR23730" s="1027"/>
    </row>
    <row r="23731" spans="43:44" x14ac:dyDescent="0.25">
      <c r="AQ23731" s="1026"/>
      <c r="AR23731" s="1027"/>
    </row>
    <row r="23732" spans="43:44" x14ac:dyDescent="0.25">
      <c r="AQ23732" s="1026"/>
      <c r="AR23732" s="1027"/>
    </row>
    <row r="23733" spans="43:44" x14ac:dyDescent="0.25">
      <c r="AQ23733" s="1026"/>
      <c r="AR23733" s="1027"/>
    </row>
    <row r="23734" spans="43:44" x14ac:dyDescent="0.25">
      <c r="AQ23734" s="1026"/>
      <c r="AR23734" s="1027"/>
    </row>
    <row r="23735" spans="43:44" x14ac:dyDescent="0.25">
      <c r="AQ23735" s="1026"/>
      <c r="AR23735" s="1027"/>
    </row>
    <row r="23736" spans="43:44" x14ac:dyDescent="0.25">
      <c r="AQ23736" s="1026"/>
      <c r="AR23736" s="1027"/>
    </row>
    <row r="23737" spans="43:44" x14ac:dyDescent="0.25">
      <c r="AQ23737" s="1026"/>
      <c r="AR23737" s="1027"/>
    </row>
    <row r="23738" spans="43:44" x14ac:dyDescent="0.25">
      <c r="AQ23738" s="1026"/>
      <c r="AR23738" s="1027"/>
    </row>
    <row r="23739" spans="43:44" x14ac:dyDescent="0.25">
      <c r="AQ23739" s="1026"/>
      <c r="AR23739" s="1027"/>
    </row>
    <row r="23740" spans="43:44" x14ac:dyDescent="0.25">
      <c r="AQ23740" s="1026"/>
      <c r="AR23740" s="1027"/>
    </row>
    <row r="23741" spans="43:44" x14ac:dyDescent="0.25">
      <c r="AQ23741" s="1026"/>
      <c r="AR23741" s="1027"/>
    </row>
    <row r="23742" spans="43:44" x14ac:dyDescent="0.25">
      <c r="AQ23742" s="1026"/>
      <c r="AR23742" s="1027"/>
    </row>
    <row r="23743" spans="43:44" x14ac:dyDescent="0.25">
      <c r="AQ23743" s="1026"/>
      <c r="AR23743" s="1027"/>
    </row>
    <row r="23744" spans="43:44" x14ac:dyDescent="0.25">
      <c r="AQ23744" s="1026"/>
      <c r="AR23744" s="1027"/>
    </row>
    <row r="23745" spans="43:44" x14ac:dyDescent="0.25">
      <c r="AQ23745" s="1026"/>
      <c r="AR23745" s="1027"/>
    </row>
    <row r="23746" spans="43:44" x14ac:dyDescent="0.25">
      <c r="AQ23746" s="1026"/>
      <c r="AR23746" s="1027"/>
    </row>
    <row r="23747" spans="43:44" x14ac:dyDescent="0.25">
      <c r="AQ23747" s="1026"/>
      <c r="AR23747" s="1027"/>
    </row>
    <row r="23748" spans="43:44" x14ac:dyDescent="0.25">
      <c r="AQ23748" s="1026"/>
      <c r="AR23748" s="1027"/>
    </row>
    <row r="23749" spans="43:44" x14ac:dyDescent="0.25">
      <c r="AQ23749" s="1026"/>
      <c r="AR23749" s="1027"/>
    </row>
    <row r="23750" spans="43:44" x14ac:dyDescent="0.25">
      <c r="AQ23750" s="1026"/>
      <c r="AR23750" s="1027"/>
    </row>
    <row r="23751" spans="43:44" x14ac:dyDescent="0.25">
      <c r="AQ23751" s="1026"/>
      <c r="AR23751" s="1027"/>
    </row>
    <row r="23752" spans="43:44" x14ac:dyDescent="0.25">
      <c r="AQ23752" s="1026"/>
      <c r="AR23752" s="1027"/>
    </row>
    <row r="23753" spans="43:44" x14ac:dyDescent="0.25">
      <c r="AQ23753" s="1026"/>
      <c r="AR23753" s="1027"/>
    </row>
    <row r="23754" spans="43:44" x14ac:dyDescent="0.25">
      <c r="AQ23754" s="1026"/>
      <c r="AR23754" s="1027"/>
    </row>
    <row r="23755" spans="43:44" x14ac:dyDescent="0.25">
      <c r="AQ23755" s="1026"/>
      <c r="AR23755" s="1027"/>
    </row>
    <row r="23756" spans="43:44" x14ac:dyDescent="0.25">
      <c r="AQ23756" s="1026"/>
      <c r="AR23756" s="1027"/>
    </row>
    <row r="23757" spans="43:44" x14ac:dyDescent="0.25">
      <c r="AQ23757" s="1026"/>
      <c r="AR23757" s="1027"/>
    </row>
    <row r="23758" spans="43:44" x14ac:dyDescent="0.25">
      <c r="AQ23758" s="1026"/>
      <c r="AR23758" s="1027"/>
    </row>
    <row r="23759" spans="43:44" x14ac:dyDescent="0.25">
      <c r="AQ23759" s="1026"/>
      <c r="AR23759" s="1027"/>
    </row>
    <row r="23760" spans="43:44" x14ac:dyDescent="0.25">
      <c r="AQ23760" s="1026"/>
      <c r="AR23760" s="1027"/>
    </row>
    <row r="23761" spans="43:44" x14ac:dyDescent="0.25">
      <c r="AQ23761" s="1026"/>
      <c r="AR23761" s="1027"/>
    </row>
    <row r="23762" spans="43:44" x14ac:dyDescent="0.25">
      <c r="AQ23762" s="1026"/>
      <c r="AR23762" s="1027"/>
    </row>
    <row r="23763" spans="43:44" x14ac:dyDescent="0.25">
      <c r="AQ23763" s="1026"/>
      <c r="AR23763" s="1027"/>
    </row>
    <row r="23764" spans="43:44" x14ac:dyDescent="0.25">
      <c r="AQ23764" s="1026"/>
      <c r="AR23764" s="1027"/>
    </row>
    <row r="23765" spans="43:44" x14ac:dyDescent="0.25">
      <c r="AQ23765" s="1026"/>
      <c r="AR23765" s="1027"/>
    </row>
    <row r="23766" spans="43:44" x14ac:dyDescent="0.25">
      <c r="AQ23766" s="1026"/>
      <c r="AR23766" s="1027"/>
    </row>
    <row r="23767" spans="43:44" x14ac:dyDescent="0.25">
      <c r="AQ23767" s="1026"/>
      <c r="AR23767" s="1027"/>
    </row>
    <row r="23768" spans="43:44" x14ac:dyDescent="0.25">
      <c r="AQ23768" s="1026"/>
      <c r="AR23768" s="1027"/>
    </row>
    <row r="23769" spans="43:44" x14ac:dyDescent="0.25">
      <c r="AQ23769" s="1026"/>
      <c r="AR23769" s="1027"/>
    </row>
    <row r="23770" spans="43:44" x14ac:dyDescent="0.25">
      <c r="AQ23770" s="1026"/>
      <c r="AR23770" s="1027"/>
    </row>
    <row r="23771" spans="43:44" x14ac:dyDescent="0.25">
      <c r="AQ23771" s="1026"/>
      <c r="AR23771" s="1027"/>
    </row>
    <row r="23772" spans="43:44" x14ac:dyDescent="0.25">
      <c r="AQ23772" s="1026"/>
      <c r="AR23772" s="1027"/>
    </row>
    <row r="23773" spans="43:44" x14ac:dyDescent="0.25">
      <c r="AQ23773" s="1026"/>
      <c r="AR23773" s="1027"/>
    </row>
    <row r="23774" spans="43:44" x14ac:dyDescent="0.25">
      <c r="AQ23774" s="1026"/>
      <c r="AR23774" s="1027"/>
    </row>
    <row r="23775" spans="43:44" x14ac:dyDescent="0.25">
      <c r="AQ23775" s="1026"/>
      <c r="AR23775" s="1027"/>
    </row>
    <row r="23776" spans="43:44" x14ac:dyDescent="0.25">
      <c r="AQ23776" s="1026"/>
      <c r="AR23776" s="1027"/>
    </row>
    <row r="23777" spans="43:44" x14ac:dyDescent="0.25">
      <c r="AQ23777" s="1026"/>
      <c r="AR23777" s="1027"/>
    </row>
    <row r="23778" spans="43:44" x14ac:dyDescent="0.25">
      <c r="AQ23778" s="1026"/>
      <c r="AR23778" s="1027"/>
    </row>
    <row r="23779" spans="43:44" x14ac:dyDescent="0.25">
      <c r="AQ23779" s="1026"/>
      <c r="AR23779" s="1027"/>
    </row>
    <row r="23780" spans="43:44" x14ac:dyDescent="0.25">
      <c r="AQ23780" s="1026"/>
      <c r="AR23780" s="1027"/>
    </row>
    <row r="23781" spans="43:44" x14ac:dyDescent="0.25">
      <c r="AQ23781" s="1026"/>
      <c r="AR23781" s="1027"/>
    </row>
    <row r="23782" spans="43:44" x14ac:dyDescent="0.25">
      <c r="AQ23782" s="1026"/>
      <c r="AR23782" s="1027"/>
    </row>
    <row r="23783" spans="43:44" x14ac:dyDescent="0.25">
      <c r="AQ23783" s="1026"/>
      <c r="AR23783" s="1027"/>
    </row>
    <row r="23784" spans="43:44" x14ac:dyDescent="0.25">
      <c r="AQ23784" s="1026"/>
      <c r="AR23784" s="1027"/>
    </row>
    <row r="23785" spans="43:44" x14ac:dyDescent="0.25">
      <c r="AQ23785" s="1026"/>
      <c r="AR23785" s="1027"/>
    </row>
    <row r="23786" spans="43:44" x14ac:dyDescent="0.25">
      <c r="AQ23786" s="1026"/>
      <c r="AR23786" s="1027"/>
    </row>
    <row r="23787" spans="43:44" x14ac:dyDescent="0.25">
      <c r="AQ23787" s="1026"/>
      <c r="AR23787" s="1027"/>
    </row>
    <row r="23788" spans="43:44" x14ac:dyDescent="0.25">
      <c r="AQ23788" s="1026"/>
      <c r="AR23788" s="1027"/>
    </row>
    <row r="23789" spans="43:44" x14ac:dyDescent="0.25">
      <c r="AQ23789" s="1026"/>
      <c r="AR23789" s="1027"/>
    </row>
    <row r="23790" spans="43:44" x14ac:dyDescent="0.25">
      <c r="AQ23790" s="1026"/>
      <c r="AR23790" s="1027"/>
    </row>
    <row r="23791" spans="43:44" x14ac:dyDescent="0.25">
      <c r="AQ23791" s="1026"/>
      <c r="AR23791" s="1027"/>
    </row>
    <row r="23792" spans="43:44" x14ac:dyDescent="0.25">
      <c r="AQ23792" s="1026"/>
      <c r="AR23792" s="1027"/>
    </row>
    <row r="23793" spans="43:44" x14ac:dyDescent="0.25">
      <c r="AQ23793" s="1026"/>
      <c r="AR23793" s="1027"/>
    </row>
    <row r="23794" spans="43:44" x14ac:dyDescent="0.25">
      <c r="AQ23794" s="1026"/>
      <c r="AR23794" s="1027"/>
    </row>
    <row r="23795" spans="43:44" x14ac:dyDescent="0.25">
      <c r="AQ23795" s="1026"/>
      <c r="AR23795" s="1027"/>
    </row>
    <row r="23796" spans="43:44" x14ac:dyDescent="0.25">
      <c r="AQ23796" s="1026"/>
      <c r="AR23796" s="1027"/>
    </row>
    <row r="23797" spans="43:44" x14ac:dyDescent="0.25">
      <c r="AQ23797" s="1026"/>
      <c r="AR23797" s="1027"/>
    </row>
    <row r="23798" spans="43:44" x14ac:dyDescent="0.25">
      <c r="AQ23798" s="1026"/>
      <c r="AR23798" s="1027"/>
    </row>
    <row r="23799" spans="43:44" x14ac:dyDescent="0.25">
      <c r="AQ23799" s="1026"/>
      <c r="AR23799" s="1027"/>
    </row>
    <row r="23800" spans="43:44" x14ac:dyDescent="0.25">
      <c r="AQ23800" s="1026"/>
      <c r="AR23800" s="1027"/>
    </row>
    <row r="23801" spans="43:44" x14ac:dyDescent="0.25">
      <c r="AQ23801" s="1026"/>
      <c r="AR23801" s="1027"/>
    </row>
    <row r="23802" spans="43:44" x14ac:dyDescent="0.25">
      <c r="AQ23802" s="1026"/>
      <c r="AR23802" s="1027"/>
    </row>
    <row r="23803" spans="43:44" x14ac:dyDescent="0.25">
      <c r="AQ23803" s="1026"/>
      <c r="AR23803" s="1027"/>
    </row>
    <row r="23804" spans="43:44" x14ac:dyDescent="0.25">
      <c r="AQ23804" s="1026"/>
      <c r="AR23804" s="1027"/>
    </row>
    <row r="23805" spans="43:44" x14ac:dyDescent="0.25">
      <c r="AQ23805" s="1026"/>
      <c r="AR23805" s="1027"/>
    </row>
    <row r="23806" spans="43:44" x14ac:dyDescent="0.25">
      <c r="AQ23806" s="1026"/>
      <c r="AR23806" s="1027"/>
    </row>
    <row r="23807" spans="43:44" x14ac:dyDescent="0.25">
      <c r="AQ23807" s="1026"/>
      <c r="AR23807" s="1027"/>
    </row>
    <row r="23808" spans="43:44" x14ac:dyDescent="0.25">
      <c r="AQ23808" s="1026"/>
      <c r="AR23808" s="1027"/>
    </row>
    <row r="23809" spans="43:44" x14ac:dyDescent="0.25">
      <c r="AQ23809" s="1026"/>
      <c r="AR23809" s="1027"/>
    </row>
    <row r="23810" spans="43:44" x14ac:dyDescent="0.25">
      <c r="AQ23810" s="1026"/>
      <c r="AR23810" s="1027"/>
    </row>
    <row r="23811" spans="43:44" x14ac:dyDescent="0.25">
      <c r="AQ23811" s="1026"/>
      <c r="AR23811" s="1027"/>
    </row>
    <row r="23812" spans="43:44" x14ac:dyDescent="0.25">
      <c r="AQ23812" s="1026"/>
      <c r="AR23812" s="1027"/>
    </row>
    <row r="23813" spans="43:44" x14ac:dyDescent="0.25">
      <c r="AQ23813" s="1026"/>
      <c r="AR23813" s="1027"/>
    </row>
    <row r="23814" spans="43:44" x14ac:dyDescent="0.25">
      <c r="AQ23814" s="1026"/>
      <c r="AR23814" s="1027"/>
    </row>
    <row r="23815" spans="43:44" x14ac:dyDescent="0.25">
      <c r="AQ23815" s="1026"/>
      <c r="AR23815" s="1027"/>
    </row>
    <row r="23816" spans="43:44" x14ac:dyDescent="0.25">
      <c r="AQ23816" s="1026"/>
      <c r="AR23816" s="1027"/>
    </row>
    <row r="23817" spans="43:44" x14ac:dyDescent="0.25">
      <c r="AQ23817" s="1026"/>
      <c r="AR23817" s="1027"/>
    </row>
    <row r="23818" spans="43:44" x14ac:dyDescent="0.25">
      <c r="AQ23818" s="1026"/>
      <c r="AR23818" s="1027"/>
    </row>
    <row r="23819" spans="43:44" x14ac:dyDescent="0.25">
      <c r="AQ23819" s="1026"/>
      <c r="AR23819" s="1027"/>
    </row>
    <row r="23820" spans="43:44" x14ac:dyDescent="0.25">
      <c r="AQ23820" s="1026"/>
      <c r="AR23820" s="1027"/>
    </row>
    <row r="23821" spans="43:44" x14ac:dyDescent="0.25">
      <c r="AQ23821" s="1026"/>
      <c r="AR23821" s="1027"/>
    </row>
    <row r="23822" spans="43:44" x14ac:dyDescent="0.25">
      <c r="AQ23822" s="1026"/>
      <c r="AR23822" s="1027"/>
    </row>
    <row r="23823" spans="43:44" x14ac:dyDescent="0.25">
      <c r="AQ23823" s="1026"/>
      <c r="AR23823" s="1027"/>
    </row>
    <row r="23824" spans="43:44" x14ac:dyDescent="0.25">
      <c r="AQ23824" s="1026"/>
      <c r="AR23824" s="1027"/>
    </row>
    <row r="23825" spans="43:44" x14ac:dyDescent="0.25">
      <c r="AQ23825" s="1026"/>
      <c r="AR23825" s="1027"/>
    </row>
    <row r="23826" spans="43:44" x14ac:dyDescent="0.25">
      <c r="AQ23826" s="1026"/>
      <c r="AR23826" s="1027"/>
    </row>
    <row r="23827" spans="43:44" x14ac:dyDescent="0.25">
      <c r="AQ23827" s="1026"/>
      <c r="AR23827" s="1027"/>
    </row>
    <row r="23828" spans="43:44" x14ac:dyDescent="0.25">
      <c r="AQ23828" s="1026"/>
      <c r="AR23828" s="1027"/>
    </row>
    <row r="23829" spans="43:44" x14ac:dyDescent="0.25">
      <c r="AQ23829" s="1026"/>
      <c r="AR23829" s="1027"/>
    </row>
    <row r="23830" spans="43:44" x14ac:dyDescent="0.25">
      <c r="AQ23830" s="1026"/>
      <c r="AR23830" s="1027"/>
    </row>
    <row r="23831" spans="43:44" x14ac:dyDescent="0.25">
      <c r="AQ23831" s="1026"/>
      <c r="AR23831" s="1027"/>
    </row>
    <row r="23832" spans="43:44" x14ac:dyDescent="0.25">
      <c r="AQ23832" s="1026"/>
      <c r="AR23832" s="1027"/>
    </row>
    <row r="23833" spans="43:44" x14ac:dyDescent="0.25">
      <c r="AQ23833" s="1026"/>
      <c r="AR23833" s="1027"/>
    </row>
    <row r="23834" spans="43:44" x14ac:dyDescent="0.25">
      <c r="AQ23834" s="1026"/>
      <c r="AR23834" s="1027"/>
    </row>
    <row r="23835" spans="43:44" x14ac:dyDescent="0.25">
      <c r="AQ23835" s="1026"/>
      <c r="AR23835" s="1027"/>
    </row>
    <row r="23836" spans="43:44" x14ac:dyDescent="0.25">
      <c r="AQ23836" s="1026"/>
      <c r="AR23836" s="1027"/>
    </row>
    <row r="23837" spans="43:44" x14ac:dyDescent="0.25">
      <c r="AQ23837" s="1026"/>
      <c r="AR23837" s="1027"/>
    </row>
    <row r="23838" spans="43:44" x14ac:dyDescent="0.25">
      <c r="AQ23838" s="1026"/>
      <c r="AR23838" s="1027"/>
    </row>
    <row r="23839" spans="43:44" x14ac:dyDescent="0.25">
      <c r="AQ23839" s="1026"/>
      <c r="AR23839" s="1027"/>
    </row>
    <row r="23840" spans="43:44" x14ac:dyDescent="0.25">
      <c r="AQ23840" s="1026"/>
      <c r="AR23840" s="1027"/>
    </row>
    <row r="23841" spans="43:44" x14ac:dyDescent="0.25">
      <c r="AQ23841" s="1026"/>
      <c r="AR23841" s="1027"/>
    </row>
    <row r="23842" spans="43:44" x14ac:dyDescent="0.25">
      <c r="AQ23842" s="1026"/>
      <c r="AR23842" s="1027"/>
    </row>
    <row r="23843" spans="43:44" x14ac:dyDescent="0.25">
      <c r="AQ23843" s="1026"/>
      <c r="AR23843" s="1027"/>
    </row>
    <row r="23844" spans="43:44" x14ac:dyDescent="0.25">
      <c r="AQ23844" s="1026"/>
      <c r="AR23844" s="1027"/>
    </row>
    <row r="23845" spans="43:44" x14ac:dyDescent="0.25">
      <c r="AQ23845" s="1026"/>
      <c r="AR23845" s="1027"/>
    </row>
    <row r="23846" spans="43:44" x14ac:dyDescent="0.25">
      <c r="AQ23846" s="1026"/>
      <c r="AR23846" s="1027"/>
    </row>
    <row r="23847" spans="43:44" x14ac:dyDescent="0.25">
      <c r="AQ23847" s="1026"/>
      <c r="AR23847" s="1027"/>
    </row>
    <row r="23848" spans="43:44" x14ac:dyDescent="0.25">
      <c r="AQ23848" s="1026"/>
      <c r="AR23848" s="1027"/>
    </row>
    <row r="23849" spans="43:44" x14ac:dyDescent="0.25">
      <c r="AQ23849" s="1026"/>
      <c r="AR23849" s="1027"/>
    </row>
    <row r="23850" spans="43:44" x14ac:dyDescent="0.25">
      <c r="AQ23850" s="1026"/>
      <c r="AR23850" s="1027"/>
    </row>
    <row r="23851" spans="43:44" x14ac:dyDescent="0.25">
      <c r="AQ23851" s="1026"/>
      <c r="AR23851" s="1027"/>
    </row>
    <row r="23852" spans="43:44" x14ac:dyDescent="0.25">
      <c r="AQ23852" s="1026"/>
      <c r="AR23852" s="1027"/>
    </row>
    <row r="23853" spans="43:44" x14ac:dyDescent="0.25">
      <c r="AQ23853" s="1026"/>
      <c r="AR23853" s="1027"/>
    </row>
    <row r="23854" spans="43:44" x14ac:dyDescent="0.25">
      <c r="AQ23854" s="1026"/>
      <c r="AR23854" s="1027"/>
    </row>
    <row r="23855" spans="43:44" x14ac:dyDescent="0.25">
      <c r="AQ23855" s="1026"/>
      <c r="AR23855" s="1027"/>
    </row>
    <row r="23856" spans="43:44" x14ac:dyDescent="0.25">
      <c r="AQ23856" s="1026"/>
      <c r="AR23856" s="1027"/>
    </row>
    <row r="23857" spans="43:44" x14ac:dyDescent="0.25">
      <c r="AQ23857" s="1026"/>
      <c r="AR23857" s="1027"/>
    </row>
    <row r="23858" spans="43:44" x14ac:dyDescent="0.25">
      <c r="AQ23858" s="1026"/>
      <c r="AR23858" s="1027"/>
    </row>
    <row r="23859" spans="43:44" x14ac:dyDescent="0.25">
      <c r="AQ23859" s="1026"/>
      <c r="AR23859" s="1027"/>
    </row>
    <row r="23860" spans="43:44" x14ac:dyDescent="0.25">
      <c r="AQ23860" s="1026"/>
      <c r="AR23860" s="1027"/>
    </row>
    <row r="23861" spans="43:44" x14ac:dyDescent="0.25">
      <c r="AQ23861" s="1026"/>
      <c r="AR23861" s="1027"/>
    </row>
    <row r="23862" spans="43:44" x14ac:dyDescent="0.25">
      <c r="AQ23862" s="1026"/>
      <c r="AR23862" s="1027"/>
    </row>
    <row r="23863" spans="43:44" x14ac:dyDescent="0.25">
      <c r="AQ23863" s="1026"/>
      <c r="AR23863" s="1027"/>
    </row>
    <row r="23864" spans="43:44" x14ac:dyDescent="0.25">
      <c r="AQ23864" s="1026"/>
      <c r="AR23864" s="1027"/>
    </row>
    <row r="23865" spans="43:44" x14ac:dyDescent="0.25">
      <c r="AQ23865" s="1026"/>
      <c r="AR23865" s="1027"/>
    </row>
    <row r="23866" spans="43:44" x14ac:dyDescent="0.25">
      <c r="AQ23866" s="1026"/>
      <c r="AR23866" s="1027"/>
    </row>
    <row r="23867" spans="43:44" x14ac:dyDescent="0.25">
      <c r="AQ23867" s="1026"/>
      <c r="AR23867" s="1027"/>
    </row>
    <row r="23868" spans="43:44" x14ac:dyDescent="0.25">
      <c r="AQ23868" s="1026"/>
      <c r="AR23868" s="1027"/>
    </row>
    <row r="23869" spans="43:44" x14ac:dyDescent="0.25">
      <c r="AQ23869" s="1026"/>
      <c r="AR23869" s="1027"/>
    </row>
    <row r="23870" spans="43:44" x14ac:dyDescent="0.25">
      <c r="AQ23870" s="1026"/>
      <c r="AR23870" s="1027"/>
    </row>
    <row r="23871" spans="43:44" x14ac:dyDescent="0.25">
      <c r="AQ23871" s="1026"/>
      <c r="AR23871" s="1027"/>
    </row>
    <row r="23872" spans="43:44" x14ac:dyDescent="0.25">
      <c r="AQ23872" s="1026"/>
      <c r="AR23872" s="1027"/>
    </row>
    <row r="23873" spans="43:44" x14ac:dyDescent="0.25">
      <c r="AQ23873" s="1026"/>
      <c r="AR23873" s="1027"/>
    </row>
    <row r="23874" spans="43:44" x14ac:dyDescent="0.25">
      <c r="AQ23874" s="1026"/>
      <c r="AR23874" s="1027"/>
    </row>
    <row r="23875" spans="43:44" x14ac:dyDescent="0.25">
      <c r="AQ23875" s="1026"/>
      <c r="AR23875" s="1027"/>
    </row>
    <row r="23876" spans="43:44" x14ac:dyDescent="0.25">
      <c r="AQ23876" s="1026"/>
      <c r="AR23876" s="1027"/>
    </row>
    <row r="23877" spans="43:44" x14ac:dyDescent="0.25">
      <c r="AQ23877" s="1026"/>
      <c r="AR23877" s="1027"/>
    </row>
    <row r="23878" spans="43:44" x14ac:dyDescent="0.25">
      <c r="AQ23878" s="1026"/>
      <c r="AR23878" s="1027"/>
    </row>
    <row r="23879" spans="43:44" x14ac:dyDescent="0.25">
      <c r="AQ23879" s="1026"/>
      <c r="AR23879" s="1027"/>
    </row>
    <row r="23880" spans="43:44" x14ac:dyDescent="0.25">
      <c r="AQ23880" s="1026"/>
      <c r="AR23880" s="1027"/>
    </row>
    <row r="23881" spans="43:44" x14ac:dyDescent="0.25">
      <c r="AQ23881" s="1026"/>
      <c r="AR23881" s="1027"/>
    </row>
    <row r="23882" spans="43:44" x14ac:dyDescent="0.25">
      <c r="AQ23882" s="1026"/>
      <c r="AR23882" s="1027"/>
    </row>
    <row r="23883" spans="43:44" x14ac:dyDescent="0.25">
      <c r="AQ23883" s="1026"/>
      <c r="AR23883" s="1027"/>
    </row>
    <row r="23884" spans="43:44" x14ac:dyDescent="0.25">
      <c r="AQ23884" s="1026"/>
      <c r="AR23884" s="1027"/>
    </row>
    <row r="23885" spans="43:44" x14ac:dyDescent="0.25">
      <c r="AQ23885" s="1026"/>
      <c r="AR23885" s="1027"/>
    </row>
    <row r="23886" spans="43:44" x14ac:dyDescent="0.25">
      <c r="AQ23886" s="1026"/>
      <c r="AR23886" s="1027"/>
    </row>
    <row r="23887" spans="43:44" x14ac:dyDescent="0.25">
      <c r="AQ23887" s="1026"/>
      <c r="AR23887" s="1027"/>
    </row>
    <row r="23888" spans="43:44" x14ac:dyDescent="0.25">
      <c r="AQ23888" s="1026"/>
      <c r="AR23888" s="1027"/>
    </row>
    <row r="23889" spans="43:44" x14ac:dyDescent="0.25">
      <c r="AQ23889" s="1026"/>
      <c r="AR23889" s="1027"/>
    </row>
    <row r="23890" spans="43:44" x14ac:dyDescent="0.25">
      <c r="AQ23890" s="1026"/>
      <c r="AR23890" s="1027"/>
    </row>
    <row r="23891" spans="43:44" x14ac:dyDescent="0.25">
      <c r="AQ23891" s="1026"/>
      <c r="AR23891" s="1027"/>
    </row>
    <row r="23892" spans="43:44" x14ac:dyDescent="0.25">
      <c r="AQ23892" s="1026"/>
      <c r="AR23892" s="1027"/>
    </row>
    <row r="23893" spans="43:44" x14ac:dyDescent="0.25">
      <c r="AQ23893" s="1026"/>
      <c r="AR23893" s="1027"/>
    </row>
    <row r="23894" spans="43:44" x14ac:dyDescent="0.25">
      <c r="AQ23894" s="1026"/>
      <c r="AR23894" s="1027"/>
    </row>
    <row r="23895" spans="43:44" x14ac:dyDescent="0.25">
      <c r="AQ23895" s="1026"/>
      <c r="AR23895" s="1027"/>
    </row>
    <row r="23896" spans="43:44" x14ac:dyDescent="0.25">
      <c r="AQ23896" s="1026"/>
      <c r="AR23896" s="1027"/>
    </row>
    <row r="23897" spans="43:44" x14ac:dyDescent="0.25">
      <c r="AQ23897" s="1026"/>
      <c r="AR23897" s="1027"/>
    </row>
    <row r="23898" spans="43:44" x14ac:dyDescent="0.25">
      <c r="AQ23898" s="1026"/>
      <c r="AR23898" s="1027"/>
    </row>
    <row r="23899" spans="43:44" x14ac:dyDescent="0.25">
      <c r="AQ23899" s="1026"/>
      <c r="AR23899" s="1027"/>
    </row>
    <row r="23900" spans="43:44" x14ac:dyDescent="0.25">
      <c r="AQ23900" s="1026"/>
      <c r="AR23900" s="1027"/>
    </row>
    <row r="23901" spans="43:44" x14ac:dyDescent="0.25">
      <c r="AQ23901" s="1026"/>
      <c r="AR23901" s="1027"/>
    </row>
    <row r="23902" spans="43:44" x14ac:dyDescent="0.25">
      <c r="AQ23902" s="1026"/>
      <c r="AR23902" s="1027"/>
    </row>
    <row r="23903" spans="43:44" x14ac:dyDescent="0.25">
      <c r="AQ23903" s="1026"/>
      <c r="AR23903" s="1027"/>
    </row>
    <row r="23904" spans="43:44" x14ac:dyDescent="0.25">
      <c r="AQ23904" s="1026"/>
      <c r="AR23904" s="1027"/>
    </row>
    <row r="23905" spans="43:44" x14ac:dyDescent="0.25">
      <c r="AQ23905" s="1026"/>
      <c r="AR23905" s="1027"/>
    </row>
    <row r="23906" spans="43:44" x14ac:dyDescent="0.25">
      <c r="AQ23906" s="1026"/>
      <c r="AR23906" s="1027"/>
    </row>
    <row r="23907" spans="43:44" x14ac:dyDescent="0.25">
      <c r="AQ23907" s="1026"/>
      <c r="AR23907" s="1027"/>
    </row>
    <row r="23908" spans="43:44" x14ac:dyDescent="0.25">
      <c r="AQ23908" s="1026"/>
      <c r="AR23908" s="1027"/>
    </row>
    <row r="23909" spans="43:44" x14ac:dyDescent="0.25">
      <c r="AQ23909" s="1026"/>
      <c r="AR23909" s="1027"/>
    </row>
    <row r="23910" spans="43:44" x14ac:dyDescent="0.25">
      <c r="AQ23910" s="1026"/>
      <c r="AR23910" s="1027"/>
    </row>
    <row r="23911" spans="43:44" x14ac:dyDescent="0.25">
      <c r="AQ23911" s="1026"/>
      <c r="AR23911" s="1027"/>
    </row>
    <row r="23912" spans="43:44" x14ac:dyDescent="0.25">
      <c r="AQ23912" s="1026"/>
      <c r="AR23912" s="1027"/>
    </row>
    <row r="23913" spans="43:44" x14ac:dyDescent="0.25">
      <c r="AQ23913" s="1026"/>
      <c r="AR23913" s="1027"/>
    </row>
    <row r="23914" spans="43:44" x14ac:dyDescent="0.25">
      <c r="AQ23914" s="1026"/>
      <c r="AR23914" s="1027"/>
    </row>
    <row r="23915" spans="43:44" x14ac:dyDescent="0.25">
      <c r="AQ23915" s="1026"/>
      <c r="AR23915" s="1027"/>
    </row>
    <row r="23916" spans="43:44" x14ac:dyDescent="0.25">
      <c r="AQ23916" s="1026"/>
      <c r="AR23916" s="1027"/>
    </row>
    <row r="23917" spans="43:44" x14ac:dyDescent="0.25">
      <c r="AQ23917" s="1026"/>
      <c r="AR23917" s="1027"/>
    </row>
    <row r="23918" spans="43:44" x14ac:dyDescent="0.25">
      <c r="AQ23918" s="1026"/>
      <c r="AR23918" s="1027"/>
    </row>
    <row r="23919" spans="43:44" x14ac:dyDescent="0.25">
      <c r="AQ23919" s="1026"/>
      <c r="AR23919" s="1027"/>
    </row>
    <row r="23920" spans="43:44" x14ac:dyDescent="0.25">
      <c r="AQ23920" s="1026"/>
      <c r="AR23920" s="1027"/>
    </row>
    <row r="23921" spans="43:44" x14ac:dyDescent="0.25">
      <c r="AQ23921" s="1026"/>
      <c r="AR23921" s="1027"/>
    </row>
    <row r="23922" spans="43:44" x14ac:dyDescent="0.25">
      <c r="AQ23922" s="1026"/>
      <c r="AR23922" s="1027"/>
    </row>
    <row r="23923" spans="43:44" x14ac:dyDescent="0.25">
      <c r="AQ23923" s="1026"/>
      <c r="AR23923" s="1027"/>
    </row>
    <row r="23924" spans="43:44" x14ac:dyDescent="0.25">
      <c r="AQ23924" s="1026"/>
      <c r="AR23924" s="1027"/>
    </row>
    <row r="23925" spans="43:44" x14ac:dyDescent="0.25">
      <c r="AQ23925" s="1026"/>
      <c r="AR23925" s="1027"/>
    </row>
    <row r="23926" spans="43:44" x14ac:dyDescent="0.25">
      <c r="AQ23926" s="1026"/>
      <c r="AR23926" s="1027"/>
    </row>
    <row r="23927" spans="43:44" x14ac:dyDescent="0.25">
      <c r="AQ23927" s="1026"/>
      <c r="AR23927" s="1027"/>
    </row>
    <row r="23928" spans="43:44" x14ac:dyDescent="0.25">
      <c r="AQ23928" s="1026"/>
      <c r="AR23928" s="1027"/>
    </row>
    <row r="23929" spans="43:44" x14ac:dyDescent="0.25">
      <c r="AQ23929" s="1026"/>
      <c r="AR23929" s="1027"/>
    </row>
    <row r="23930" spans="43:44" x14ac:dyDescent="0.25">
      <c r="AQ23930" s="1026"/>
      <c r="AR23930" s="1027"/>
    </row>
    <row r="23931" spans="43:44" x14ac:dyDescent="0.25">
      <c r="AQ23931" s="1026"/>
      <c r="AR23931" s="1027"/>
    </row>
    <row r="23932" spans="43:44" x14ac:dyDescent="0.25">
      <c r="AQ23932" s="1026"/>
      <c r="AR23932" s="1027"/>
    </row>
    <row r="23933" spans="43:44" x14ac:dyDescent="0.25">
      <c r="AQ23933" s="1026"/>
      <c r="AR23933" s="1027"/>
    </row>
    <row r="23934" spans="43:44" x14ac:dyDescent="0.25">
      <c r="AQ23934" s="1026"/>
      <c r="AR23934" s="1027"/>
    </row>
    <row r="23935" spans="43:44" x14ac:dyDescent="0.25">
      <c r="AQ23935" s="1026"/>
      <c r="AR23935" s="1027"/>
    </row>
    <row r="23936" spans="43:44" x14ac:dyDescent="0.25">
      <c r="AQ23936" s="1026"/>
      <c r="AR23936" s="1027"/>
    </row>
    <row r="23937" spans="43:44" x14ac:dyDescent="0.25">
      <c r="AQ23937" s="1026"/>
      <c r="AR23937" s="1027"/>
    </row>
    <row r="23938" spans="43:44" x14ac:dyDescent="0.25">
      <c r="AQ23938" s="1026"/>
      <c r="AR23938" s="1027"/>
    </row>
    <row r="23939" spans="43:44" x14ac:dyDescent="0.25">
      <c r="AQ23939" s="1026"/>
      <c r="AR23939" s="1027"/>
    </row>
    <row r="23940" spans="43:44" x14ac:dyDescent="0.25">
      <c r="AQ23940" s="1026"/>
      <c r="AR23940" s="1027"/>
    </row>
    <row r="23941" spans="43:44" x14ac:dyDescent="0.25">
      <c r="AQ23941" s="1026"/>
      <c r="AR23941" s="1027"/>
    </row>
    <row r="23942" spans="43:44" x14ac:dyDescent="0.25">
      <c r="AQ23942" s="1026"/>
      <c r="AR23942" s="1027"/>
    </row>
    <row r="23943" spans="43:44" x14ac:dyDescent="0.25">
      <c r="AQ23943" s="1026"/>
      <c r="AR23943" s="1027"/>
    </row>
    <row r="23944" spans="43:44" x14ac:dyDescent="0.25">
      <c r="AQ23944" s="1026"/>
      <c r="AR23944" s="1027"/>
    </row>
    <row r="23945" spans="43:44" x14ac:dyDescent="0.25">
      <c r="AQ23945" s="1026"/>
      <c r="AR23945" s="1027"/>
    </row>
    <row r="23946" spans="43:44" x14ac:dyDescent="0.25">
      <c r="AQ23946" s="1026"/>
      <c r="AR23946" s="1027"/>
    </row>
    <row r="23947" spans="43:44" x14ac:dyDescent="0.25">
      <c r="AQ23947" s="1026"/>
      <c r="AR23947" s="1027"/>
    </row>
    <row r="23948" spans="43:44" x14ac:dyDescent="0.25">
      <c r="AQ23948" s="1026"/>
      <c r="AR23948" s="1027"/>
    </row>
    <row r="23949" spans="43:44" x14ac:dyDescent="0.25">
      <c r="AQ23949" s="1026"/>
      <c r="AR23949" s="1027"/>
    </row>
    <row r="23950" spans="43:44" x14ac:dyDescent="0.25">
      <c r="AQ23950" s="1026"/>
      <c r="AR23950" s="1027"/>
    </row>
    <row r="23951" spans="43:44" x14ac:dyDescent="0.25">
      <c r="AQ23951" s="1026"/>
      <c r="AR23951" s="1027"/>
    </row>
    <row r="23952" spans="43:44" x14ac:dyDescent="0.25">
      <c r="AQ23952" s="1026"/>
      <c r="AR23952" s="1027"/>
    </row>
    <row r="23953" spans="43:44" x14ac:dyDescent="0.25">
      <c r="AQ23953" s="1026"/>
      <c r="AR23953" s="1027"/>
    </row>
    <row r="23954" spans="43:44" x14ac:dyDescent="0.25">
      <c r="AQ23954" s="1026"/>
      <c r="AR23954" s="1027"/>
    </row>
    <row r="23955" spans="43:44" x14ac:dyDescent="0.25">
      <c r="AQ23955" s="1026"/>
      <c r="AR23955" s="1027"/>
    </row>
    <row r="23956" spans="43:44" x14ac:dyDescent="0.25">
      <c r="AQ23956" s="1026"/>
      <c r="AR23956" s="1027"/>
    </row>
    <row r="23957" spans="43:44" x14ac:dyDescent="0.25">
      <c r="AQ23957" s="1026"/>
      <c r="AR23957" s="1027"/>
    </row>
    <row r="23958" spans="43:44" x14ac:dyDescent="0.25">
      <c r="AQ23958" s="1026"/>
      <c r="AR23958" s="1027"/>
    </row>
    <row r="23959" spans="43:44" x14ac:dyDescent="0.25">
      <c r="AQ23959" s="1026"/>
      <c r="AR23959" s="1027"/>
    </row>
    <row r="23960" spans="43:44" x14ac:dyDescent="0.25">
      <c r="AQ23960" s="1026"/>
      <c r="AR23960" s="1027"/>
    </row>
    <row r="23961" spans="43:44" x14ac:dyDescent="0.25">
      <c r="AQ23961" s="1026"/>
      <c r="AR23961" s="1027"/>
    </row>
    <row r="23962" spans="43:44" x14ac:dyDescent="0.25">
      <c r="AQ23962" s="1026"/>
      <c r="AR23962" s="1027"/>
    </row>
    <row r="23963" spans="43:44" x14ac:dyDescent="0.25">
      <c r="AQ23963" s="1026"/>
      <c r="AR23963" s="1027"/>
    </row>
    <row r="23964" spans="43:44" x14ac:dyDescent="0.25">
      <c r="AQ23964" s="1026"/>
      <c r="AR23964" s="1027"/>
    </row>
    <row r="23965" spans="43:44" x14ac:dyDescent="0.25">
      <c r="AQ23965" s="1026"/>
      <c r="AR23965" s="1027"/>
    </row>
    <row r="23966" spans="43:44" x14ac:dyDescent="0.25">
      <c r="AQ23966" s="1026"/>
      <c r="AR23966" s="1027"/>
    </row>
    <row r="23967" spans="43:44" x14ac:dyDescent="0.25">
      <c r="AQ23967" s="1026"/>
      <c r="AR23967" s="1027"/>
    </row>
    <row r="23968" spans="43:44" x14ac:dyDescent="0.25">
      <c r="AQ23968" s="1026"/>
      <c r="AR23968" s="1027"/>
    </row>
    <row r="23969" spans="43:44" x14ac:dyDescent="0.25">
      <c r="AQ23969" s="1026"/>
      <c r="AR23969" s="1027"/>
    </row>
    <row r="23970" spans="43:44" x14ac:dyDescent="0.25">
      <c r="AQ23970" s="1026"/>
      <c r="AR23970" s="1027"/>
    </row>
    <row r="23971" spans="43:44" x14ac:dyDescent="0.25">
      <c r="AQ23971" s="1026"/>
      <c r="AR23971" s="1027"/>
    </row>
    <row r="23972" spans="43:44" x14ac:dyDescent="0.25">
      <c r="AQ23972" s="1026"/>
      <c r="AR23972" s="1027"/>
    </row>
    <row r="23973" spans="43:44" x14ac:dyDescent="0.25">
      <c r="AQ23973" s="1026"/>
      <c r="AR23973" s="1027"/>
    </row>
    <row r="23974" spans="43:44" x14ac:dyDescent="0.25">
      <c r="AQ23974" s="1026"/>
      <c r="AR23974" s="1027"/>
    </row>
    <row r="23975" spans="43:44" x14ac:dyDescent="0.25">
      <c r="AQ23975" s="1026"/>
      <c r="AR23975" s="1027"/>
    </row>
    <row r="23976" spans="43:44" x14ac:dyDescent="0.25">
      <c r="AQ23976" s="1026"/>
      <c r="AR23976" s="1027"/>
    </row>
    <row r="23977" spans="43:44" x14ac:dyDescent="0.25">
      <c r="AQ23977" s="1026"/>
      <c r="AR23977" s="1027"/>
    </row>
    <row r="23978" spans="43:44" x14ac:dyDescent="0.25">
      <c r="AQ23978" s="1026"/>
      <c r="AR23978" s="1027"/>
    </row>
    <row r="23979" spans="43:44" x14ac:dyDescent="0.25">
      <c r="AQ23979" s="1026"/>
      <c r="AR23979" s="1027"/>
    </row>
    <row r="23980" spans="43:44" x14ac:dyDescent="0.25">
      <c r="AQ23980" s="1026"/>
      <c r="AR23980" s="1027"/>
    </row>
    <row r="23981" spans="43:44" x14ac:dyDescent="0.25">
      <c r="AQ23981" s="1026"/>
      <c r="AR23981" s="1027"/>
    </row>
    <row r="23982" spans="43:44" x14ac:dyDescent="0.25">
      <c r="AQ23982" s="1026"/>
      <c r="AR23982" s="1027"/>
    </row>
    <row r="23983" spans="43:44" x14ac:dyDescent="0.25">
      <c r="AQ23983" s="1026"/>
      <c r="AR23983" s="1027"/>
    </row>
    <row r="23984" spans="43:44" x14ac:dyDescent="0.25">
      <c r="AQ23984" s="1026"/>
      <c r="AR23984" s="1027"/>
    </row>
    <row r="23985" spans="43:44" x14ac:dyDescent="0.25">
      <c r="AQ23985" s="1026"/>
      <c r="AR23985" s="1027"/>
    </row>
    <row r="23986" spans="43:44" x14ac:dyDescent="0.25">
      <c r="AQ23986" s="1026"/>
      <c r="AR23986" s="1027"/>
    </row>
    <row r="23987" spans="43:44" x14ac:dyDescent="0.25">
      <c r="AQ23987" s="1026"/>
      <c r="AR23987" s="1027"/>
    </row>
    <row r="23988" spans="43:44" x14ac:dyDescent="0.25">
      <c r="AQ23988" s="1026"/>
      <c r="AR23988" s="1027"/>
    </row>
    <row r="23989" spans="43:44" x14ac:dyDescent="0.25">
      <c r="AQ23989" s="1026"/>
      <c r="AR23989" s="1027"/>
    </row>
    <row r="23990" spans="43:44" x14ac:dyDescent="0.25">
      <c r="AQ23990" s="1026"/>
      <c r="AR23990" s="1027"/>
    </row>
    <row r="23991" spans="43:44" x14ac:dyDescent="0.25">
      <c r="AQ23991" s="1026"/>
      <c r="AR23991" s="1027"/>
    </row>
    <row r="23992" spans="43:44" x14ac:dyDescent="0.25">
      <c r="AQ23992" s="1026"/>
      <c r="AR23992" s="1027"/>
    </row>
    <row r="23993" spans="43:44" x14ac:dyDescent="0.25">
      <c r="AQ23993" s="1026"/>
      <c r="AR23993" s="1027"/>
    </row>
    <row r="23994" spans="43:44" x14ac:dyDescent="0.25">
      <c r="AQ23994" s="1026"/>
      <c r="AR23994" s="1027"/>
    </row>
    <row r="23995" spans="43:44" x14ac:dyDescent="0.25">
      <c r="AQ23995" s="1026"/>
      <c r="AR23995" s="1027"/>
    </row>
    <row r="23996" spans="43:44" x14ac:dyDescent="0.25">
      <c r="AQ23996" s="1026"/>
      <c r="AR23996" s="1027"/>
    </row>
    <row r="23997" spans="43:44" x14ac:dyDescent="0.25">
      <c r="AQ23997" s="1026"/>
      <c r="AR23997" s="1027"/>
    </row>
    <row r="23998" spans="43:44" x14ac:dyDescent="0.25">
      <c r="AQ23998" s="1026"/>
      <c r="AR23998" s="1027"/>
    </row>
    <row r="23999" spans="43:44" x14ac:dyDescent="0.25">
      <c r="AQ23999" s="1026"/>
      <c r="AR23999" s="1027"/>
    </row>
    <row r="24000" spans="43:44" x14ac:dyDescent="0.25">
      <c r="AQ24000" s="1026"/>
      <c r="AR24000" s="1027"/>
    </row>
    <row r="24001" spans="43:44" x14ac:dyDescent="0.25">
      <c r="AQ24001" s="1026"/>
      <c r="AR24001" s="1027"/>
    </row>
    <row r="24002" spans="43:44" x14ac:dyDescent="0.25">
      <c r="AQ24002" s="1026"/>
      <c r="AR24002" s="1027"/>
    </row>
    <row r="24003" spans="43:44" x14ac:dyDescent="0.25">
      <c r="AQ24003" s="1026"/>
      <c r="AR24003" s="1027"/>
    </row>
    <row r="24004" spans="43:44" x14ac:dyDescent="0.25">
      <c r="AQ24004" s="1026"/>
      <c r="AR24004" s="1027"/>
    </row>
    <row r="24005" spans="43:44" x14ac:dyDescent="0.25">
      <c r="AQ24005" s="1026"/>
      <c r="AR24005" s="1027"/>
    </row>
    <row r="24006" spans="43:44" x14ac:dyDescent="0.25">
      <c r="AQ24006" s="1026"/>
      <c r="AR24006" s="1027"/>
    </row>
    <row r="24007" spans="43:44" x14ac:dyDescent="0.25">
      <c r="AQ24007" s="1026"/>
      <c r="AR24007" s="1027"/>
    </row>
    <row r="24008" spans="43:44" x14ac:dyDescent="0.25">
      <c r="AQ24008" s="1026"/>
      <c r="AR24008" s="1027"/>
    </row>
    <row r="24009" spans="43:44" x14ac:dyDescent="0.25">
      <c r="AQ24009" s="1026"/>
      <c r="AR24009" s="1027"/>
    </row>
    <row r="24010" spans="43:44" x14ac:dyDescent="0.25">
      <c r="AQ24010" s="1026"/>
      <c r="AR24010" s="1027"/>
    </row>
    <row r="24011" spans="43:44" x14ac:dyDescent="0.25">
      <c r="AQ24011" s="1026"/>
      <c r="AR24011" s="1027"/>
    </row>
    <row r="24012" spans="43:44" x14ac:dyDescent="0.25">
      <c r="AQ24012" s="1026"/>
      <c r="AR24012" s="1027"/>
    </row>
    <row r="24013" spans="43:44" x14ac:dyDescent="0.25">
      <c r="AQ24013" s="1026"/>
      <c r="AR24013" s="1027"/>
    </row>
    <row r="24014" spans="43:44" x14ac:dyDescent="0.25">
      <c r="AQ24014" s="1026"/>
      <c r="AR24014" s="1027"/>
    </row>
    <row r="24015" spans="43:44" x14ac:dyDescent="0.25">
      <c r="AQ24015" s="1026"/>
      <c r="AR24015" s="1027"/>
    </row>
    <row r="24016" spans="43:44" x14ac:dyDescent="0.25">
      <c r="AQ24016" s="1026"/>
      <c r="AR24016" s="1027"/>
    </row>
    <row r="24017" spans="43:44" x14ac:dyDescent="0.25">
      <c r="AQ24017" s="1026"/>
      <c r="AR24017" s="1027"/>
    </row>
    <row r="24018" spans="43:44" x14ac:dyDescent="0.25">
      <c r="AQ24018" s="1026"/>
      <c r="AR24018" s="1027"/>
    </row>
    <row r="24019" spans="43:44" x14ac:dyDescent="0.25">
      <c r="AQ24019" s="1026"/>
      <c r="AR24019" s="1027"/>
    </row>
    <row r="24020" spans="43:44" x14ac:dyDescent="0.25">
      <c r="AQ24020" s="1026"/>
      <c r="AR24020" s="1027"/>
    </row>
    <row r="24021" spans="43:44" x14ac:dyDescent="0.25">
      <c r="AQ24021" s="1026"/>
      <c r="AR24021" s="1027"/>
    </row>
    <row r="24022" spans="43:44" x14ac:dyDescent="0.25">
      <c r="AQ24022" s="1026"/>
      <c r="AR24022" s="1027"/>
    </row>
    <row r="24023" spans="43:44" x14ac:dyDescent="0.25">
      <c r="AQ24023" s="1026"/>
      <c r="AR24023" s="1027"/>
    </row>
    <row r="24024" spans="43:44" x14ac:dyDescent="0.25">
      <c r="AQ24024" s="1026"/>
      <c r="AR24024" s="1027"/>
    </row>
    <row r="24025" spans="43:44" x14ac:dyDescent="0.25">
      <c r="AQ24025" s="1026"/>
      <c r="AR24025" s="1027"/>
    </row>
    <row r="24026" spans="43:44" x14ac:dyDescent="0.25">
      <c r="AQ24026" s="1026"/>
      <c r="AR24026" s="1027"/>
    </row>
    <row r="24027" spans="43:44" x14ac:dyDescent="0.25">
      <c r="AQ24027" s="1026"/>
      <c r="AR24027" s="1027"/>
    </row>
    <row r="24028" spans="43:44" x14ac:dyDescent="0.25">
      <c r="AQ24028" s="1026"/>
      <c r="AR24028" s="1027"/>
    </row>
    <row r="24029" spans="43:44" x14ac:dyDescent="0.25">
      <c r="AQ24029" s="1026"/>
      <c r="AR24029" s="1027"/>
    </row>
    <row r="24030" spans="43:44" x14ac:dyDescent="0.25">
      <c r="AQ24030" s="1026"/>
      <c r="AR24030" s="1027"/>
    </row>
    <row r="24031" spans="43:44" x14ac:dyDescent="0.25">
      <c r="AQ24031" s="1026"/>
      <c r="AR24031" s="1027"/>
    </row>
    <row r="24032" spans="43:44" x14ac:dyDescent="0.25">
      <c r="AQ24032" s="1026"/>
      <c r="AR24032" s="1027"/>
    </row>
    <row r="24033" spans="43:44" x14ac:dyDescent="0.25">
      <c r="AQ24033" s="1026"/>
      <c r="AR24033" s="1027"/>
    </row>
    <row r="24034" spans="43:44" x14ac:dyDescent="0.25">
      <c r="AQ24034" s="1026"/>
      <c r="AR24034" s="1027"/>
    </row>
    <row r="24035" spans="43:44" x14ac:dyDescent="0.25">
      <c r="AQ24035" s="1026"/>
      <c r="AR24035" s="1027"/>
    </row>
    <row r="24036" spans="43:44" x14ac:dyDescent="0.25">
      <c r="AQ24036" s="1026"/>
      <c r="AR24036" s="1027"/>
    </row>
    <row r="24037" spans="43:44" x14ac:dyDescent="0.25">
      <c r="AQ24037" s="1026"/>
      <c r="AR24037" s="1027"/>
    </row>
    <row r="24038" spans="43:44" x14ac:dyDescent="0.25">
      <c r="AQ24038" s="1026"/>
      <c r="AR24038" s="1027"/>
    </row>
    <row r="24039" spans="43:44" x14ac:dyDescent="0.25">
      <c r="AQ24039" s="1026"/>
      <c r="AR24039" s="1027"/>
    </row>
    <row r="24040" spans="43:44" x14ac:dyDescent="0.25">
      <c r="AQ24040" s="1026"/>
      <c r="AR24040" s="1027"/>
    </row>
    <row r="24041" spans="43:44" x14ac:dyDescent="0.25">
      <c r="AQ24041" s="1026"/>
      <c r="AR24041" s="1027"/>
    </row>
    <row r="24042" spans="43:44" x14ac:dyDescent="0.25">
      <c r="AQ24042" s="1026"/>
      <c r="AR24042" s="1027"/>
    </row>
    <row r="24043" spans="43:44" x14ac:dyDescent="0.25">
      <c r="AQ24043" s="1026"/>
      <c r="AR24043" s="1027"/>
    </row>
    <row r="24044" spans="43:44" x14ac:dyDescent="0.25">
      <c r="AQ24044" s="1026"/>
      <c r="AR24044" s="1027"/>
    </row>
    <row r="24045" spans="43:44" x14ac:dyDescent="0.25">
      <c r="AQ24045" s="1026"/>
      <c r="AR24045" s="1027"/>
    </row>
    <row r="24046" spans="43:44" x14ac:dyDescent="0.25">
      <c r="AQ24046" s="1026"/>
      <c r="AR24046" s="1027"/>
    </row>
    <row r="24047" spans="43:44" x14ac:dyDescent="0.25">
      <c r="AQ24047" s="1026"/>
      <c r="AR24047" s="1027"/>
    </row>
    <row r="24048" spans="43:44" x14ac:dyDescent="0.25">
      <c r="AQ24048" s="1026"/>
      <c r="AR24048" s="1027"/>
    </row>
    <row r="24049" spans="43:44" x14ac:dyDescent="0.25">
      <c r="AQ24049" s="1026"/>
      <c r="AR24049" s="1027"/>
    </row>
    <row r="24050" spans="43:44" x14ac:dyDescent="0.25">
      <c r="AQ24050" s="1026"/>
      <c r="AR24050" s="1027"/>
    </row>
    <row r="24051" spans="43:44" x14ac:dyDescent="0.25">
      <c r="AQ24051" s="1026"/>
      <c r="AR24051" s="1027"/>
    </row>
    <row r="24052" spans="43:44" x14ac:dyDescent="0.25">
      <c r="AQ24052" s="1026"/>
      <c r="AR24052" s="1027"/>
    </row>
    <row r="24053" spans="43:44" x14ac:dyDescent="0.25">
      <c r="AQ24053" s="1026"/>
      <c r="AR24053" s="1027"/>
    </row>
    <row r="24054" spans="43:44" x14ac:dyDescent="0.25">
      <c r="AQ24054" s="1026"/>
      <c r="AR24054" s="1027"/>
    </row>
    <row r="24055" spans="43:44" x14ac:dyDescent="0.25">
      <c r="AQ24055" s="1026"/>
      <c r="AR24055" s="1027"/>
    </row>
    <row r="24056" spans="43:44" x14ac:dyDescent="0.25">
      <c r="AQ24056" s="1026"/>
      <c r="AR24056" s="1027"/>
    </row>
    <row r="24057" spans="43:44" x14ac:dyDescent="0.25">
      <c r="AQ24057" s="1026"/>
      <c r="AR24057" s="1027"/>
    </row>
    <row r="24058" spans="43:44" x14ac:dyDescent="0.25">
      <c r="AQ24058" s="1026"/>
      <c r="AR24058" s="1027"/>
    </row>
    <row r="24059" spans="43:44" x14ac:dyDescent="0.25">
      <c r="AQ24059" s="1026"/>
      <c r="AR24059" s="1027"/>
    </row>
    <row r="24060" spans="43:44" x14ac:dyDescent="0.25">
      <c r="AQ24060" s="1026"/>
      <c r="AR24060" s="1027"/>
    </row>
    <row r="24061" spans="43:44" x14ac:dyDescent="0.25">
      <c r="AQ24061" s="1026"/>
      <c r="AR24061" s="1027"/>
    </row>
    <row r="24062" spans="43:44" x14ac:dyDescent="0.25">
      <c r="AQ24062" s="1026"/>
      <c r="AR24062" s="1027"/>
    </row>
    <row r="24063" spans="43:44" x14ac:dyDescent="0.25">
      <c r="AQ24063" s="1026"/>
      <c r="AR24063" s="1027"/>
    </row>
    <row r="24064" spans="43:44" x14ac:dyDescent="0.25">
      <c r="AQ24064" s="1026"/>
      <c r="AR24064" s="1027"/>
    </row>
    <row r="24065" spans="43:44" x14ac:dyDescent="0.25">
      <c r="AQ24065" s="1026"/>
      <c r="AR24065" s="1027"/>
    </row>
    <row r="24066" spans="43:44" x14ac:dyDescent="0.25">
      <c r="AQ24066" s="1026"/>
      <c r="AR24066" s="1027"/>
    </row>
    <row r="24067" spans="43:44" x14ac:dyDescent="0.25">
      <c r="AQ24067" s="1026"/>
      <c r="AR24067" s="1027"/>
    </row>
    <row r="24068" spans="43:44" x14ac:dyDescent="0.25">
      <c r="AQ24068" s="1026"/>
      <c r="AR24068" s="1027"/>
    </row>
    <row r="24069" spans="43:44" x14ac:dyDescent="0.25">
      <c r="AQ24069" s="1026"/>
      <c r="AR24069" s="1027"/>
    </row>
    <row r="24070" spans="43:44" x14ac:dyDescent="0.25">
      <c r="AQ24070" s="1026"/>
      <c r="AR24070" s="1027"/>
    </row>
    <row r="24071" spans="43:44" x14ac:dyDescent="0.25">
      <c r="AQ24071" s="1026"/>
      <c r="AR24071" s="1027"/>
    </row>
    <row r="24072" spans="43:44" x14ac:dyDescent="0.25">
      <c r="AQ24072" s="1026"/>
      <c r="AR24072" s="1027"/>
    </row>
    <row r="24073" spans="43:44" x14ac:dyDescent="0.25">
      <c r="AQ24073" s="1026"/>
      <c r="AR24073" s="1027"/>
    </row>
    <row r="24074" spans="43:44" x14ac:dyDescent="0.25">
      <c r="AQ24074" s="1026"/>
      <c r="AR24074" s="1027"/>
    </row>
    <row r="24075" spans="43:44" x14ac:dyDescent="0.25">
      <c r="AQ24075" s="1026"/>
      <c r="AR24075" s="1027"/>
    </row>
    <row r="24076" spans="43:44" x14ac:dyDescent="0.25">
      <c r="AQ24076" s="1026"/>
      <c r="AR24076" s="1027"/>
    </row>
    <row r="24077" spans="43:44" x14ac:dyDescent="0.25">
      <c r="AQ24077" s="1026"/>
      <c r="AR24077" s="1027"/>
    </row>
    <row r="24078" spans="43:44" x14ac:dyDescent="0.25">
      <c r="AQ24078" s="1026"/>
      <c r="AR24078" s="1027"/>
    </row>
    <row r="24079" spans="43:44" x14ac:dyDescent="0.25">
      <c r="AQ24079" s="1026"/>
      <c r="AR24079" s="1027"/>
    </row>
    <row r="24080" spans="43:44" x14ac:dyDescent="0.25">
      <c r="AQ24080" s="1026"/>
      <c r="AR24080" s="1027"/>
    </row>
    <row r="24081" spans="43:44" x14ac:dyDescent="0.25">
      <c r="AQ24081" s="1026"/>
      <c r="AR24081" s="1027"/>
    </row>
    <row r="24082" spans="43:44" x14ac:dyDescent="0.25">
      <c r="AQ24082" s="1026"/>
      <c r="AR24082" s="1027"/>
    </row>
    <row r="24083" spans="43:44" x14ac:dyDescent="0.25">
      <c r="AQ24083" s="1026"/>
      <c r="AR24083" s="1027"/>
    </row>
    <row r="24084" spans="43:44" x14ac:dyDescent="0.25">
      <c r="AQ24084" s="1026"/>
      <c r="AR24084" s="1027"/>
    </row>
    <row r="24085" spans="43:44" x14ac:dyDescent="0.25">
      <c r="AQ24085" s="1026"/>
      <c r="AR24085" s="1027"/>
    </row>
    <row r="24086" spans="43:44" x14ac:dyDescent="0.25">
      <c r="AQ24086" s="1026"/>
      <c r="AR24086" s="1027"/>
    </row>
    <row r="24087" spans="43:44" x14ac:dyDescent="0.25">
      <c r="AQ24087" s="1026"/>
      <c r="AR24087" s="1027"/>
    </row>
    <row r="24088" spans="43:44" x14ac:dyDescent="0.25">
      <c r="AQ24088" s="1026"/>
      <c r="AR24088" s="1027"/>
    </row>
    <row r="24089" spans="43:44" x14ac:dyDescent="0.25">
      <c r="AQ24089" s="1026"/>
      <c r="AR24089" s="1027"/>
    </row>
    <row r="24090" spans="43:44" x14ac:dyDescent="0.25">
      <c r="AQ24090" s="1026"/>
      <c r="AR24090" s="1027"/>
    </row>
    <row r="24091" spans="43:44" x14ac:dyDescent="0.25">
      <c r="AQ24091" s="1026"/>
      <c r="AR24091" s="1027"/>
    </row>
    <row r="24092" spans="43:44" x14ac:dyDescent="0.25">
      <c r="AQ24092" s="1026"/>
      <c r="AR24092" s="1027"/>
    </row>
    <row r="24093" spans="43:44" x14ac:dyDescent="0.25">
      <c r="AQ24093" s="1026"/>
      <c r="AR24093" s="1027"/>
    </row>
    <row r="24094" spans="43:44" x14ac:dyDescent="0.25">
      <c r="AQ24094" s="1026"/>
      <c r="AR24094" s="1027"/>
    </row>
    <row r="24095" spans="43:44" x14ac:dyDescent="0.25">
      <c r="AQ24095" s="1026"/>
      <c r="AR24095" s="1027"/>
    </row>
    <row r="24096" spans="43:44" x14ac:dyDescent="0.25">
      <c r="AQ24096" s="1026"/>
      <c r="AR24096" s="1027"/>
    </row>
    <row r="24097" spans="43:44" x14ac:dyDescent="0.25">
      <c r="AQ24097" s="1026"/>
      <c r="AR24097" s="1027"/>
    </row>
    <row r="24098" spans="43:44" x14ac:dyDescent="0.25">
      <c r="AQ24098" s="1026"/>
      <c r="AR24098" s="1027"/>
    </row>
    <row r="24099" spans="43:44" x14ac:dyDescent="0.25">
      <c r="AQ24099" s="1026"/>
      <c r="AR24099" s="1027"/>
    </row>
    <row r="24100" spans="43:44" x14ac:dyDescent="0.25">
      <c r="AQ24100" s="1026"/>
      <c r="AR24100" s="1027"/>
    </row>
    <row r="24101" spans="43:44" x14ac:dyDescent="0.25">
      <c r="AQ24101" s="1026"/>
      <c r="AR24101" s="1027"/>
    </row>
    <row r="24102" spans="43:44" x14ac:dyDescent="0.25">
      <c r="AQ24102" s="1026"/>
      <c r="AR24102" s="1027"/>
    </row>
    <row r="24103" spans="43:44" x14ac:dyDescent="0.25">
      <c r="AQ24103" s="1026"/>
      <c r="AR24103" s="1027"/>
    </row>
    <row r="24104" spans="43:44" x14ac:dyDescent="0.25">
      <c r="AQ24104" s="1026"/>
      <c r="AR24104" s="1027"/>
    </row>
    <row r="24105" spans="43:44" x14ac:dyDescent="0.25">
      <c r="AQ24105" s="1026"/>
      <c r="AR24105" s="1027"/>
    </row>
    <row r="24106" spans="43:44" x14ac:dyDescent="0.25">
      <c r="AQ24106" s="1026"/>
      <c r="AR24106" s="1027"/>
    </row>
    <row r="24107" spans="43:44" x14ac:dyDescent="0.25">
      <c r="AQ24107" s="1026"/>
      <c r="AR24107" s="1027"/>
    </row>
    <row r="24108" spans="43:44" x14ac:dyDescent="0.25">
      <c r="AQ24108" s="1026"/>
      <c r="AR24108" s="1027"/>
    </row>
    <row r="24109" spans="43:44" x14ac:dyDescent="0.25">
      <c r="AQ24109" s="1026"/>
      <c r="AR24109" s="1027"/>
    </row>
    <row r="24110" spans="43:44" x14ac:dyDescent="0.25">
      <c r="AQ24110" s="1026"/>
      <c r="AR24110" s="1027"/>
    </row>
    <row r="24111" spans="43:44" x14ac:dyDescent="0.25">
      <c r="AQ24111" s="1026"/>
      <c r="AR24111" s="1027"/>
    </row>
    <row r="24112" spans="43:44" x14ac:dyDescent="0.25">
      <c r="AQ24112" s="1026"/>
      <c r="AR24112" s="1027"/>
    </row>
    <row r="24113" spans="43:44" x14ac:dyDescent="0.25">
      <c r="AQ24113" s="1026"/>
      <c r="AR24113" s="1027"/>
    </row>
    <row r="24114" spans="43:44" x14ac:dyDescent="0.25">
      <c r="AQ24114" s="1026"/>
      <c r="AR24114" s="1027"/>
    </row>
    <row r="24115" spans="43:44" x14ac:dyDescent="0.25">
      <c r="AQ24115" s="1026"/>
      <c r="AR24115" s="1027"/>
    </row>
    <row r="24116" spans="43:44" x14ac:dyDescent="0.25">
      <c r="AQ24116" s="1026"/>
      <c r="AR24116" s="1027"/>
    </row>
    <row r="24117" spans="43:44" x14ac:dyDescent="0.25">
      <c r="AQ24117" s="1026"/>
      <c r="AR24117" s="1027"/>
    </row>
    <row r="24118" spans="43:44" x14ac:dyDescent="0.25">
      <c r="AQ24118" s="1026"/>
      <c r="AR24118" s="1027"/>
    </row>
    <row r="24119" spans="43:44" x14ac:dyDescent="0.25">
      <c r="AQ24119" s="1026"/>
      <c r="AR24119" s="1027"/>
    </row>
    <row r="24120" spans="43:44" x14ac:dyDescent="0.25">
      <c r="AQ24120" s="1026"/>
      <c r="AR24120" s="1027"/>
    </row>
    <row r="24121" spans="43:44" x14ac:dyDescent="0.25">
      <c r="AQ24121" s="1026"/>
      <c r="AR24121" s="1027"/>
    </row>
    <row r="24122" spans="43:44" x14ac:dyDescent="0.25">
      <c r="AQ24122" s="1026"/>
      <c r="AR24122" s="1027"/>
    </row>
    <row r="24123" spans="43:44" x14ac:dyDescent="0.25">
      <c r="AQ24123" s="1026"/>
      <c r="AR24123" s="1027"/>
    </row>
    <row r="24124" spans="43:44" x14ac:dyDescent="0.25">
      <c r="AQ24124" s="1026"/>
      <c r="AR24124" s="1027"/>
    </row>
    <row r="24125" spans="43:44" x14ac:dyDescent="0.25">
      <c r="AQ24125" s="1026"/>
      <c r="AR24125" s="1027"/>
    </row>
    <row r="24126" spans="43:44" x14ac:dyDescent="0.25">
      <c r="AQ24126" s="1026"/>
      <c r="AR24126" s="1027"/>
    </row>
    <row r="24127" spans="43:44" x14ac:dyDescent="0.25">
      <c r="AQ24127" s="1026"/>
      <c r="AR24127" s="1027"/>
    </row>
    <row r="24128" spans="43:44" x14ac:dyDescent="0.25">
      <c r="AQ24128" s="1026"/>
      <c r="AR24128" s="1027"/>
    </row>
    <row r="24129" spans="43:44" x14ac:dyDescent="0.25">
      <c r="AQ24129" s="1026"/>
      <c r="AR24129" s="1027"/>
    </row>
    <row r="24130" spans="43:44" x14ac:dyDescent="0.25">
      <c r="AQ24130" s="1026"/>
      <c r="AR24130" s="1027"/>
    </row>
    <row r="24131" spans="43:44" x14ac:dyDescent="0.25">
      <c r="AQ24131" s="1026"/>
      <c r="AR24131" s="1027"/>
    </row>
    <row r="24132" spans="43:44" x14ac:dyDescent="0.25">
      <c r="AQ24132" s="1026"/>
      <c r="AR24132" s="1027"/>
    </row>
    <row r="24133" spans="43:44" x14ac:dyDescent="0.25">
      <c r="AQ24133" s="1026"/>
      <c r="AR24133" s="1027"/>
    </row>
    <row r="24134" spans="43:44" x14ac:dyDescent="0.25">
      <c r="AQ24134" s="1026"/>
      <c r="AR24134" s="1027"/>
    </row>
    <row r="24135" spans="43:44" x14ac:dyDescent="0.25">
      <c r="AQ24135" s="1026"/>
      <c r="AR24135" s="1027"/>
    </row>
    <row r="24136" spans="43:44" x14ac:dyDescent="0.25">
      <c r="AQ24136" s="1026"/>
      <c r="AR24136" s="1027"/>
    </row>
    <row r="24137" spans="43:44" x14ac:dyDescent="0.25">
      <c r="AQ24137" s="1026"/>
      <c r="AR24137" s="1027"/>
    </row>
    <row r="24138" spans="43:44" x14ac:dyDescent="0.25">
      <c r="AQ24138" s="1026"/>
      <c r="AR24138" s="1027"/>
    </row>
    <row r="24139" spans="43:44" x14ac:dyDescent="0.25">
      <c r="AQ24139" s="1026"/>
      <c r="AR24139" s="1027"/>
    </row>
    <row r="24140" spans="43:44" x14ac:dyDescent="0.25">
      <c r="AQ24140" s="1026"/>
      <c r="AR24140" s="1027"/>
    </row>
    <row r="24141" spans="43:44" x14ac:dyDescent="0.25">
      <c r="AQ24141" s="1026"/>
      <c r="AR24141" s="1027"/>
    </row>
    <row r="24142" spans="43:44" x14ac:dyDescent="0.25">
      <c r="AQ24142" s="1026"/>
      <c r="AR24142" s="1027"/>
    </row>
    <row r="24143" spans="43:44" x14ac:dyDescent="0.25">
      <c r="AQ24143" s="1026"/>
      <c r="AR24143" s="1027"/>
    </row>
    <row r="24144" spans="43:44" x14ac:dyDescent="0.25">
      <c r="AQ24144" s="1026"/>
      <c r="AR24144" s="1027"/>
    </row>
    <row r="24145" spans="43:44" x14ac:dyDescent="0.25">
      <c r="AQ24145" s="1026"/>
      <c r="AR24145" s="1027"/>
    </row>
    <row r="24146" spans="43:44" x14ac:dyDescent="0.25">
      <c r="AQ24146" s="1026"/>
      <c r="AR24146" s="1027"/>
    </row>
    <row r="24147" spans="43:44" x14ac:dyDescent="0.25">
      <c r="AQ24147" s="1026"/>
      <c r="AR24147" s="1027"/>
    </row>
    <row r="24148" spans="43:44" x14ac:dyDescent="0.25">
      <c r="AQ24148" s="1026"/>
      <c r="AR24148" s="1027"/>
    </row>
    <row r="24149" spans="43:44" x14ac:dyDescent="0.25">
      <c r="AQ24149" s="1026"/>
      <c r="AR24149" s="1027"/>
    </row>
    <row r="24150" spans="43:44" x14ac:dyDescent="0.25">
      <c r="AQ24150" s="1026"/>
      <c r="AR24150" s="1027"/>
    </row>
    <row r="24151" spans="43:44" x14ac:dyDescent="0.25">
      <c r="AQ24151" s="1026"/>
      <c r="AR24151" s="1027"/>
    </row>
    <row r="24152" spans="43:44" x14ac:dyDescent="0.25">
      <c r="AQ24152" s="1026"/>
      <c r="AR24152" s="1027"/>
    </row>
    <row r="24153" spans="43:44" x14ac:dyDescent="0.25">
      <c r="AQ24153" s="1026"/>
      <c r="AR24153" s="1027"/>
    </row>
    <row r="24154" spans="43:44" x14ac:dyDescent="0.25">
      <c r="AQ24154" s="1026"/>
      <c r="AR24154" s="1027"/>
    </row>
    <row r="24155" spans="43:44" x14ac:dyDescent="0.25">
      <c r="AQ24155" s="1026"/>
      <c r="AR24155" s="1027"/>
    </row>
    <row r="24156" spans="43:44" x14ac:dyDescent="0.25">
      <c r="AQ24156" s="1026"/>
      <c r="AR24156" s="1027"/>
    </row>
    <row r="24157" spans="43:44" x14ac:dyDescent="0.25">
      <c r="AQ24157" s="1026"/>
      <c r="AR24157" s="1027"/>
    </row>
    <row r="24158" spans="43:44" x14ac:dyDescent="0.25">
      <c r="AQ24158" s="1026"/>
      <c r="AR24158" s="1027"/>
    </row>
    <row r="24159" spans="43:44" x14ac:dyDescent="0.25">
      <c r="AQ24159" s="1026"/>
      <c r="AR24159" s="1027"/>
    </row>
    <row r="24160" spans="43:44" x14ac:dyDescent="0.25">
      <c r="AQ24160" s="1026"/>
      <c r="AR24160" s="1027"/>
    </row>
    <row r="24161" spans="43:44" x14ac:dyDescent="0.25">
      <c r="AQ24161" s="1026"/>
      <c r="AR24161" s="1027"/>
    </row>
    <row r="24162" spans="43:44" x14ac:dyDescent="0.25">
      <c r="AQ24162" s="1026"/>
      <c r="AR24162" s="1027"/>
    </row>
    <row r="24163" spans="43:44" x14ac:dyDescent="0.25">
      <c r="AQ24163" s="1026"/>
      <c r="AR24163" s="1027"/>
    </row>
    <row r="24164" spans="43:44" x14ac:dyDescent="0.25">
      <c r="AQ24164" s="1026"/>
      <c r="AR24164" s="1027"/>
    </row>
    <row r="24165" spans="43:44" x14ac:dyDescent="0.25">
      <c r="AQ24165" s="1026"/>
      <c r="AR24165" s="1027"/>
    </row>
    <row r="24166" spans="43:44" x14ac:dyDescent="0.25">
      <c r="AQ24166" s="1026"/>
      <c r="AR24166" s="1027"/>
    </row>
    <row r="24167" spans="43:44" x14ac:dyDescent="0.25">
      <c r="AQ24167" s="1026"/>
      <c r="AR24167" s="1027"/>
    </row>
    <row r="24168" spans="43:44" x14ac:dyDescent="0.25">
      <c r="AQ24168" s="1026"/>
      <c r="AR24168" s="1027"/>
    </row>
    <row r="24169" spans="43:44" x14ac:dyDescent="0.25">
      <c r="AQ24169" s="1026"/>
      <c r="AR24169" s="1027"/>
    </row>
    <row r="24170" spans="43:44" x14ac:dyDescent="0.25">
      <c r="AQ24170" s="1026"/>
      <c r="AR24170" s="1027"/>
    </row>
    <row r="24171" spans="43:44" x14ac:dyDescent="0.25">
      <c r="AQ24171" s="1026"/>
      <c r="AR24171" s="1027"/>
    </row>
    <row r="24172" spans="43:44" x14ac:dyDescent="0.25">
      <c r="AQ24172" s="1026"/>
      <c r="AR24172" s="1027"/>
    </row>
    <row r="24173" spans="43:44" x14ac:dyDescent="0.25">
      <c r="AQ24173" s="1026"/>
      <c r="AR24173" s="1027"/>
    </row>
    <row r="24174" spans="43:44" x14ac:dyDescent="0.25">
      <c r="AQ24174" s="1026"/>
      <c r="AR24174" s="1027"/>
    </row>
    <row r="24175" spans="43:44" x14ac:dyDescent="0.25">
      <c r="AQ24175" s="1026"/>
      <c r="AR24175" s="1027"/>
    </row>
    <row r="24176" spans="43:44" x14ac:dyDescent="0.25">
      <c r="AQ24176" s="1026"/>
      <c r="AR24176" s="1027"/>
    </row>
    <row r="24177" spans="43:44" x14ac:dyDescent="0.25">
      <c r="AQ24177" s="1026"/>
      <c r="AR24177" s="1027"/>
    </row>
    <row r="24178" spans="43:44" x14ac:dyDescent="0.25">
      <c r="AQ24178" s="1026"/>
      <c r="AR24178" s="1027"/>
    </row>
    <row r="24179" spans="43:44" x14ac:dyDescent="0.25">
      <c r="AQ24179" s="1026"/>
      <c r="AR24179" s="1027"/>
    </row>
    <row r="24180" spans="43:44" x14ac:dyDescent="0.25">
      <c r="AQ24180" s="1026"/>
      <c r="AR24180" s="1027"/>
    </row>
    <row r="24181" spans="43:44" x14ac:dyDescent="0.25">
      <c r="AQ24181" s="1026"/>
      <c r="AR24181" s="1027"/>
    </row>
    <row r="24182" spans="43:44" x14ac:dyDescent="0.25">
      <c r="AQ24182" s="1026"/>
      <c r="AR24182" s="1027"/>
    </row>
    <row r="24183" spans="43:44" x14ac:dyDescent="0.25">
      <c r="AQ24183" s="1026"/>
      <c r="AR24183" s="1027"/>
    </row>
    <row r="24184" spans="43:44" x14ac:dyDescent="0.25">
      <c r="AQ24184" s="1026"/>
      <c r="AR24184" s="1027"/>
    </row>
    <row r="24185" spans="43:44" x14ac:dyDescent="0.25">
      <c r="AQ24185" s="1026"/>
      <c r="AR24185" s="1027"/>
    </row>
    <row r="24186" spans="43:44" x14ac:dyDescent="0.25">
      <c r="AQ24186" s="1026"/>
      <c r="AR24186" s="1027"/>
    </row>
    <row r="24187" spans="43:44" x14ac:dyDescent="0.25">
      <c r="AQ24187" s="1026"/>
      <c r="AR24187" s="1027"/>
    </row>
    <row r="24188" spans="43:44" x14ac:dyDescent="0.25">
      <c r="AQ24188" s="1026"/>
      <c r="AR24188" s="1027"/>
    </row>
    <row r="24189" spans="43:44" x14ac:dyDescent="0.25">
      <c r="AQ24189" s="1026"/>
      <c r="AR24189" s="1027"/>
    </row>
    <row r="24190" spans="43:44" x14ac:dyDescent="0.25">
      <c r="AQ24190" s="1026"/>
      <c r="AR24190" s="1027"/>
    </row>
    <row r="24191" spans="43:44" x14ac:dyDescent="0.25">
      <c r="AQ24191" s="1026"/>
      <c r="AR24191" s="1027"/>
    </row>
    <row r="24192" spans="43:44" x14ac:dyDescent="0.25">
      <c r="AQ24192" s="1026"/>
      <c r="AR24192" s="1027"/>
    </row>
    <row r="24193" spans="43:44" x14ac:dyDescent="0.25">
      <c r="AQ24193" s="1026"/>
      <c r="AR24193" s="1027"/>
    </row>
    <row r="24194" spans="43:44" x14ac:dyDescent="0.25">
      <c r="AQ24194" s="1026"/>
      <c r="AR24194" s="1027"/>
    </row>
    <row r="24195" spans="43:44" x14ac:dyDescent="0.25">
      <c r="AQ24195" s="1026"/>
      <c r="AR24195" s="1027"/>
    </row>
    <row r="24196" spans="43:44" x14ac:dyDescent="0.25">
      <c r="AQ24196" s="1026"/>
      <c r="AR24196" s="1027"/>
    </row>
    <row r="24197" spans="43:44" x14ac:dyDescent="0.25">
      <c r="AQ24197" s="1026"/>
      <c r="AR24197" s="1027"/>
    </row>
    <row r="24198" spans="43:44" x14ac:dyDescent="0.25">
      <c r="AQ24198" s="1026"/>
      <c r="AR24198" s="1027"/>
    </row>
    <row r="24199" spans="43:44" x14ac:dyDescent="0.25">
      <c r="AQ24199" s="1026"/>
      <c r="AR24199" s="1027"/>
    </row>
    <row r="24200" spans="43:44" x14ac:dyDescent="0.25">
      <c r="AQ24200" s="1026"/>
      <c r="AR24200" s="1027"/>
    </row>
    <row r="24201" spans="43:44" x14ac:dyDescent="0.25">
      <c r="AQ24201" s="1026"/>
      <c r="AR24201" s="1027"/>
    </row>
    <row r="24202" spans="43:44" x14ac:dyDescent="0.25">
      <c r="AQ24202" s="1026"/>
      <c r="AR24202" s="1027"/>
    </row>
    <row r="24203" spans="43:44" x14ac:dyDescent="0.25">
      <c r="AQ24203" s="1026"/>
      <c r="AR24203" s="1027"/>
    </row>
    <row r="24204" spans="43:44" x14ac:dyDescent="0.25">
      <c r="AQ24204" s="1026"/>
      <c r="AR24204" s="1027"/>
    </row>
    <row r="24205" spans="43:44" x14ac:dyDescent="0.25">
      <c r="AQ24205" s="1026"/>
      <c r="AR24205" s="1027"/>
    </row>
    <row r="24206" spans="43:44" x14ac:dyDescent="0.25">
      <c r="AQ24206" s="1026"/>
      <c r="AR24206" s="1027"/>
    </row>
    <row r="24207" spans="43:44" x14ac:dyDescent="0.25">
      <c r="AQ24207" s="1026"/>
      <c r="AR24207" s="1027"/>
    </row>
    <row r="24208" spans="43:44" x14ac:dyDescent="0.25">
      <c r="AQ24208" s="1026"/>
      <c r="AR24208" s="1027"/>
    </row>
    <row r="24209" spans="43:44" x14ac:dyDescent="0.25">
      <c r="AQ24209" s="1026"/>
      <c r="AR24209" s="1027"/>
    </row>
    <row r="24210" spans="43:44" x14ac:dyDescent="0.25">
      <c r="AQ24210" s="1026"/>
      <c r="AR24210" s="1027"/>
    </row>
    <row r="24211" spans="43:44" x14ac:dyDescent="0.25">
      <c r="AQ24211" s="1026"/>
      <c r="AR24211" s="1027"/>
    </row>
    <row r="24212" spans="43:44" x14ac:dyDescent="0.25">
      <c r="AQ24212" s="1026"/>
      <c r="AR24212" s="1027"/>
    </row>
    <row r="24213" spans="43:44" x14ac:dyDescent="0.25">
      <c r="AQ24213" s="1026"/>
      <c r="AR24213" s="1027"/>
    </row>
    <row r="24214" spans="43:44" x14ac:dyDescent="0.25">
      <c r="AQ24214" s="1026"/>
      <c r="AR24214" s="1027"/>
    </row>
    <row r="24215" spans="43:44" x14ac:dyDescent="0.25">
      <c r="AQ24215" s="1026"/>
      <c r="AR24215" s="1027"/>
    </row>
    <row r="24216" spans="43:44" x14ac:dyDescent="0.25">
      <c r="AQ24216" s="1026"/>
      <c r="AR24216" s="1027"/>
    </row>
    <row r="24217" spans="43:44" x14ac:dyDescent="0.25">
      <c r="AQ24217" s="1026"/>
      <c r="AR24217" s="1027"/>
    </row>
    <row r="24218" spans="43:44" x14ac:dyDescent="0.25">
      <c r="AQ24218" s="1026"/>
      <c r="AR24218" s="1027"/>
    </row>
    <row r="24219" spans="43:44" x14ac:dyDescent="0.25">
      <c r="AQ24219" s="1026"/>
      <c r="AR24219" s="1027"/>
    </row>
    <row r="24220" spans="43:44" x14ac:dyDescent="0.25">
      <c r="AQ24220" s="1026"/>
      <c r="AR24220" s="1027"/>
    </row>
    <row r="24221" spans="43:44" x14ac:dyDescent="0.25">
      <c r="AQ24221" s="1026"/>
      <c r="AR24221" s="1027"/>
    </row>
    <row r="24222" spans="43:44" x14ac:dyDescent="0.25">
      <c r="AQ24222" s="1026"/>
      <c r="AR24222" s="1027"/>
    </row>
    <row r="24223" spans="43:44" x14ac:dyDescent="0.25">
      <c r="AQ24223" s="1026"/>
      <c r="AR24223" s="1027"/>
    </row>
    <row r="24224" spans="43:44" x14ac:dyDescent="0.25">
      <c r="AQ24224" s="1026"/>
      <c r="AR24224" s="1027"/>
    </row>
    <row r="24225" spans="43:44" x14ac:dyDescent="0.25">
      <c r="AQ24225" s="1026"/>
      <c r="AR24225" s="1027"/>
    </row>
    <row r="24226" spans="43:44" x14ac:dyDescent="0.25">
      <c r="AQ24226" s="1026"/>
      <c r="AR24226" s="1027"/>
    </row>
    <row r="24227" spans="43:44" x14ac:dyDescent="0.25">
      <c r="AQ24227" s="1026"/>
      <c r="AR24227" s="1027"/>
    </row>
    <row r="24228" spans="43:44" x14ac:dyDescent="0.25">
      <c r="AQ24228" s="1026"/>
      <c r="AR24228" s="1027"/>
    </row>
    <row r="24229" spans="43:44" x14ac:dyDescent="0.25">
      <c r="AQ24229" s="1026"/>
      <c r="AR24229" s="1027"/>
    </row>
    <row r="24230" spans="43:44" x14ac:dyDescent="0.25">
      <c r="AQ24230" s="1026"/>
      <c r="AR24230" s="1027"/>
    </row>
    <row r="24231" spans="43:44" x14ac:dyDescent="0.25">
      <c r="AQ24231" s="1026"/>
      <c r="AR24231" s="1027"/>
    </row>
    <row r="24232" spans="43:44" x14ac:dyDescent="0.25">
      <c r="AQ24232" s="1026"/>
      <c r="AR24232" s="1027"/>
    </row>
    <row r="24233" spans="43:44" x14ac:dyDescent="0.25">
      <c r="AQ24233" s="1026"/>
      <c r="AR24233" s="1027"/>
    </row>
    <row r="24234" spans="43:44" x14ac:dyDescent="0.25">
      <c r="AQ24234" s="1026"/>
      <c r="AR24234" s="1027"/>
    </row>
    <row r="24235" spans="43:44" x14ac:dyDescent="0.25">
      <c r="AQ24235" s="1026"/>
      <c r="AR24235" s="1027"/>
    </row>
    <row r="24236" spans="43:44" x14ac:dyDescent="0.25">
      <c r="AQ24236" s="1026"/>
      <c r="AR24236" s="1027"/>
    </row>
    <row r="24237" spans="43:44" x14ac:dyDescent="0.25">
      <c r="AQ24237" s="1026"/>
      <c r="AR24237" s="1027"/>
    </row>
    <row r="24238" spans="43:44" x14ac:dyDescent="0.25">
      <c r="AQ24238" s="1026"/>
      <c r="AR24238" s="1027"/>
    </row>
    <row r="24239" spans="43:44" x14ac:dyDescent="0.25">
      <c r="AQ24239" s="1026"/>
      <c r="AR24239" s="1027"/>
    </row>
    <row r="24240" spans="43:44" x14ac:dyDescent="0.25">
      <c r="AQ24240" s="1026"/>
      <c r="AR24240" s="1027"/>
    </row>
    <row r="24241" spans="43:44" x14ac:dyDescent="0.25">
      <c r="AQ24241" s="1026"/>
      <c r="AR24241" s="1027"/>
    </row>
    <row r="24242" spans="43:44" x14ac:dyDescent="0.25">
      <c r="AQ24242" s="1026"/>
      <c r="AR24242" s="1027"/>
    </row>
    <row r="24243" spans="43:44" x14ac:dyDescent="0.25">
      <c r="AQ24243" s="1026"/>
      <c r="AR24243" s="1027"/>
    </row>
    <row r="24244" spans="43:44" x14ac:dyDescent="0.25">
      <c r="AQ24244" s="1026"/>
      <c r="AR24244" s="1027"/>
    </row>
    <row r="24245" spans="43:44" x14ac:dyDescent="0.25">
      <c r="AQ24245" s="1026"/>
      <c r="AR24245" s="1027"/>
    </row>
    <row r="24246" spans="43:44" x14ac:dyDescent="0.25">
      <c r="AQ24246" s="1026"/>
      <c r="AR24246" s="1027"/>
    </row>
    <row r="24247" spans="43:44" x14ac:dyDescent="0.25">
      <c r="AQ24247" s="1026"/>
      <c r="AR24247" s="1027"/>
    </row>
    <row r="24248" spans="43:44" x14ac:dyDescent="0.25">
      <c r="AQ24248" s="1026"/>
      <c r="AR24248" s="1027"/>
    </row>
    <row r="24249" spans="43:44" x14ac:dyDescent="0.25">
      <c r="AQ24249" s="1026"/>
      <c r="AR24249" s="1027"/>
    </row>
    <row r="24250" spans="43:44" x14ac:dyDescent="0.25">
      <c r="AQ24250" s="1026"/>
      <c r="AR24250" s="1027"/>
    </row>
    <row r="24251" spans="43:44" x14ac:dyDescent="0.25">
      <c r="AQ24251" s="1026"/>
      <c r="AR24251" s="1027"/>
    </row>
    <row r="24252" spans="43:44" x14ac:dyDescent="0.25">
      <c r="AQ24252" s="1026"/>
      <c r="AR24252" s="1027"/>
    </row>
    <row r="24253" spans="43:44" x14ac:dyDescent="0.25">
      <c r="AQ24253" s="1026"/>
      <c r="AR24253" s="1027"/>
    </row>
    <row r="24254" spans="43:44" x14ac:dyDescent="0.25">
      <c r="AQ24254" s="1026"/>
      <c r="AR24254" s="1027"/>
    </row>
    <row r="24255" spans="43:44" x14ac:dyDescent="0.25">
      <c r="AQ24255" s="1026"/>
      <c r="AR24255" s="1027"/>
    </row>
    <row r="24256" spans="43:44" x14ac:dyDescent="0.25">
      <c r="AQ24256" s="1026"/>
      <c r="AR24256" s="1027"/>
    </row>
    <row r="24257" spans="43:44" x14ac:dyDescent="0.25">
      <c r="AQ24257" s="1026"/>
      <c r="AR24257" s="1027"/>
    </row>
    <row r="24258" spans="43:44" x14ac:dyDescent="0.25">
      <c r="AQ24258" s="1026"/>
      <c r="AR24258" s="1027"/>
    </row>
    <row r="24259" spans="43:44" x14ac:dyDescent="0.25">
      <c r="AQ24259" s="1026"/>
      <c r="AR24259" s="1027"/>
    </row>
    <row r="24260" spans="43:44" x14ac:dyDescent="0.25">
      <c r="AQ24260" s="1026"/>
      <c r="AR24260" s="1027"/>
    </row>
    <row r="24261" spans="43:44" x14ac:dyDescent="0.25">
      <c r="AQ24261" s="1026"/>
      <c r="AR24261" s="1027"/>
    </row>
    <row r="24262" spans="43:44" x14ac:dyDescent="0.25">
      <c r="AQ24262" s="1026"/>
      <c r="AR24262" s="1027"/>
    </row>
    <row r="24263" spans="43:44" x14ac:dyDescent="0.25">
      <c r="AQ24263" s="1026"/>
      <c r="AR24263" s="1027"/>
    </row>
    <row r="24264" spans="43:44" x14ac:dyDescent="0.25">
      <c r="AQ24264" s="1026"/>
      <c r="AR24264" s="1027"/>
    </row>
    <row r="24265" spans="43:44" x14ac:dyDescent="0.25">
      <c r="AQ24265" s="1026"/>
      <c r="AR24265" s="1027"/>
    </row>
    <row r="24266" spans="43:44" x14ac:dyDescent="0.25">
      <c r="AQ24266" s="1026"/>
      <c r="AR24266" s="1027"/>
    </row>
    <row r="24267" spans="43:44" x14ac:dyDescent="0.25">
      <c r="AQ24267" s="1026"/>
      <c r="AR24267" s="1027"/>
    </row>
    <row r="24268" spans="43:44" x14ac:dyDescent="0.25">
      <c r="AQ24268" s="1026"/>
      <c r="AR24268" s="1027"/>
    </row>
    <row r="24269" spans="43:44" x14ac:dyDescent="0.25">
      <c r="AQ24269" s="1026"/>
      <c r="AR24269" s="1027"/>
    </row>
    <row r="24270" spans="43:44" x14ac:dyDescent="0.25">
      <c r="AQ24270" s="1026"/>
      <c r="AR24270" s="1027"/>
    </row>
    <row r="24271" spans="43:44" x14ac:dyDescent="0.25">
      <c r="AQ24271" s="1026"/>
      <c r="AR24271" s="1027"/>
    </row>
    <row r="24272" spans="43:44" x14ac:dyDescent="0.25">
      <c r="AQ24272" s="1026"/>
      <c r="AR24272" s="1027"/>
    </row>
    <row r="24273" spans="43:44" x14ac:dyDescent="0.25">
      <c r="AQ24273" s="1026"/>
      <c r="AR24273" s="1027"/>
    </row>
    <row r="24274" spans="43:44" x14ac:dyDescent="0.25">
      <c r="AQ24274" s="1026"/>
      <c r="AR24274" s="1027"/>
    </row>
    <row r="24275" spans="43:44" x14ac:dyDescent="0.25">
      <c r="AQ24275" s="1026"/>
      <c r="AR24275" s="1027"/>
    </row>
    <row r="24276" spans="43:44" x14ac:dyDescent="0.25">
      <c r="AQ24276" s="1026"/>
      <c r="AR24276" s="1027"/>
    </row>
    <row r="24277" spans="43:44" x14ac:dyDescent="0.25">
      <c r="AQ24277" s="1026"/>
      <c r="AR24277" s="1027"/>
    </row>
    <row r="24278" spans="43:44" x14ac:dyDescent="0.25">
      <c r="AQ24278" s="1026"/>
      <c r="AR24278" s="1027"/>
    </row>
    <row r="24279" spans="43:44" x14ac:dyDescent="0.25">
      <c r="AQ24279" s="1026"/>
      <c r="AR24279" s="1027"/>
    </row>
    <row r="24280" spans="43:44" x14ac:dyDescent="0.25">
      <c r="AQ24280" s="1026"/>
      <c r="AR24280" s="1027"/>
    </row>
    <row r="24281" spans="43:44" x14ac:dyDescent="0.25">
      <c r="AQ24281" s="1026"/>
      <c r="AR24281" s="1027"/>
    </row>
    <row r="24282" spans="43:44" x14ac:dyDescent="0.25">
      <c r="AQ24282" s="1026"/>
      <c r="AR24282" s="1027"/>
    </row>
    <row r="24283" spans="43:44" x14ac:dyDescent="0.25">
      <c r="AQ24283" s="1026"/>
      <c r="AR24283" s="1027"/>
    </row>
    <row r="24284" spans="43:44" x14ac:dyDescent="0.25">
      <c r="AQ24284" s="1026"/>
      <c r="AR24284" s="1027"/>
    </row>
    <row r="24285" spans="43:44" x14ac:dyDescent="0.25">
      <c r="AQ24285" s="1026"/>
      <c r="AR24285" s="1027"/>
    </row>
    <row r="24286" spans="43:44" x14ac:dyDescent="0.25">
      <c r="AQ24286" s="1026"/>
      <c r="AR24286" s="1027"/>
    </row>
    <row r="24287" spans="43:44" x14ac:dyDescent="0.25">
      <c r="AQ24287" s="1026"/>
      <c r="AR24287" s="1027"/>
    </row>
    <row r="24288" spans="43:44" x14ac:dyDescent="0.25">
      <c r="AQ24288" s="1026"/>
      <c r="AR24288" s="1027"/>
    </row>
    <row r="24289" spans="43:44" x14ac:dyDescent="0.25">
      <c r="AQ24289" s="1026"/>
      <c r="AR24289" s="1027"/>
    </row>
    <row r="24290" spans="43:44" x14ac:dyDescent="0.25">
      <c r="AQ24290" s="1026"/>
      <c r="AR24290" s="1027"/>
    </row>
    <row r="24291" spans="43:44" x14ac:dyDescent="0.25">
      <c r="AQ24291" s="1026"/>
      <c r="AR24291" s="1027"/>
    </row>
    <row r="24292" spans="43:44" x14ac:dyDescent="0.25">
      <c r="AQ24292" s="1026"/>
      <c r="AR24292" s="1027"/>
    </row>
    <row r="24293" spans="43:44" x14ac:dyDescent="0.25">
      <c r="AQ24293" s="1026"/>
      <c r="AR24293" s="1027"/>
    </row>
    <row r="24294" spans="43:44" x14ac:dyDescent="0.25">
      <c r="AQ24294" s="1026"/>
      <c r="AR24294" s="1027"/>
    </row>
    <row r="24295" spans="43:44" x14ac:dyDescent="0.25">
      <c r="AQ24295" s="1026"/>
      <c r="AR24295" s="1027"/>
    </row>
    <row r="24296" spans="43:44" x14ac:dyDescent="0.25">
      <c r="AQ24296" s="1026"/>
      <c r="AR24296" s="1027"/>
    </row>
    <row r="24297" spans="43:44" x14ac:dyDescent="0.25">
      <c r="AQ24297" s="1026"/>
      <c r="AR24297" s="1027"/>
    </row>
    <row r="24298" spans="43:44" x14ac:dyDescent="0.25">
      <c r="AQ24298" s="1026"/>
      <c r="AR24298" s="1027"/>
    </row>
    <row r="24299" spans="43:44" x14ac:dyDescent="0.25">
      <c r="AQ24299" s="1026"/>
      <c r="AR24299" s="1027"/>
    </row>
    <row r="24300" spans="43:44" x14ac:dyDescent="0.25">
      <c r="AQ24300" s="1026"/>
      <c r="AR24300" s="1027"/>
    </row>
    <row r="24301" spans="43:44" x14ac:dyDescent="0.25">
      <c r="AQ24301" s="1026"/>
      <c r="AR24301" s="1027"/>
    </row>
    <row r="24302" spans="43:44" x14ac:dyDescent="0.25">
      <c r="AQ24302" s="1026"/>
      <c r="AR24302" s="1027"/>
    </row>
    <row r="24303" spans="43:44" x14ac:dyDescent="0.25">
      <c r="AQ24303" s="1026"/>
      <c r="AR24303" s="1027"/>
    </row>
    <row r="24304" spans="43:44" x14ac:dyDescent="0.25">
      <c r="AQ24304" s="1026"/>
      <c r="AR24304" s="1027"/>
    </row>
    <row r="24305" spans="43:44" x14ac:dyDescent="0.25">
      <c r="AQ24305" s="1026"/>
      <c r="AR24305" s="1027"/>
    </row>
    <row r="24306" spans="43:44" x14ac:dyDescent="0.25">
      <c r="AQ24306" s="1026"/>
      <c r="AR24306" s="1027"/>
    </row>
    <row r="24307" spans="43:44" x14ac:dyDescent="0.25">
      <c r="AQ24307" s="1026"/>
      <c r="AR24307" s="1027"/>
    </row>
    <row r="24308" spans="43:44" x14ac:dyDescent="0.25">
      <c r="AQ24308" s="1026"/>
      <c r="AR24308" s="1027"/>
    </row>
    <row r="24309" spans="43:44" x14ac:dyDescent="0.25">
      <c r="AQ24309" s="1026"/>
      <c r="AR24309" s="1027"/>
    </row>
    <row r="24310" spans="43:44" x14ac:dyDescent="0.25">
      <c r="AQ24310" s="1026"/>
      <c r="AR24310" s="1027"/>
    </row>
    <row r="24311" spans="43:44" x14ac:dyDescent="0.25">
      <c r="AQ24311" s="1026"/>
      <c r="AR24311" s="1027"/>
    </row>
    <row r="24312" spans="43:44" x14ac:dyDescent="0.25">
      <c r="AQ24312" s="1026"/>
      <c r="AR24312" s="1027"/>
    </row>
    <row r="24313" spans="43:44" x14ac:dyDescent="0.25">
      <c r="AQ24313" s="1026"/>
      <c r="AR24313" s="1027"/>
    </row>
    <row r="24314" spans="43:44" x14ac:dyDescent="0.25">
      <c r="AQ24314" s="1026"/>
      <c r="AR24314" s="1027"/>
    </row>
    <row r="24315" spans="43:44" x14ac:dyDescent="0.25">
      <c r="AQ24315" s="1026"/>
      <c r="AR24315" s="1027"/>
    </row>
    <row r="24316" spans="43:44" x14ac:dyDescent="0.25">
      <c r="AQ24316" s="1026"/>
      <c r="AR24316" s="1027"/>
    </row>
    <row r="24317" spans="43:44" x14ac:dyDescent="0.25">
      <c r="AQ24317" s="1026"/>
      <c r="AR24317" s="1027"/>
    </row>
    <row r="24318" spans="43:44" x14ac:dyDescent="0.25">
      <c r="AQ24318" s="1026"/>
      <c r="AR24318" s="1027"/>
    </row>
    <row r="24319" spans="43:44" x14ac:dyDescent="0.25">
      <c r="AQ24319" s="1026"/>
      <c r="AR24319" s="1027"/>
    </row>
    <row r="24320" spans="43:44" x14ac:dyDescent="0.25">
      <c r="AQ24320" s="1026"/>
      <c r="AR24320" s="1027"/>
    </row>
    <row r="24321" spans="43:44" x14ac:dyDescent="0.25">
      <c r="AQ24321" s="1026"/>
      <c r="AR24321" s="1027"/>
    </row>
    <row r="24322" spans="43:44" x14ac:dyDescent="0.25">
      <c r="AQ24322" s="1026"/>
      <c r="AR24322" s="1027"/>
    </row>
    <row r="24323" spans="43:44" x14ac:dyDescent="0.25">
      <c r="AQ24323" s="1026"/>
      <c r="AR24323" s="1027"/>
    </row>
    <row r="24324" spans="43:44" x14ac:dyDescent="0.25">
      <c r="AQ24324" s="1026"/>
      <c r="AR24324" s="1027"/>
    </row>
    <row r="24325" spans="43:44" x14ac:dyDescent="0.25">
      <c r="AQ24325" s="1026"/>
      <c r="AR24325" s="1027"/>
    </row>
    <row r="24326" spans="43:44" x14ac:dyDescent="0.25">
      <c r="AQ24326" s="1026"/>
      <c r="AR24326" s="1027"/>
    </row>
    <row r="24327" spans="43:44" x14ac:dyDescent="0.25">
      <c r="AQ24327" s="1026"/>
      <c r="AR24327" s="1027"/>
    </row>
    <row r="24328" spans="43:44" x14ac:dyDescent="0.25">
      <c r="AQ24328" s="1026"/>
      <c r="AR24328" s="1027"/>
    </row>
    <row r="24329" spans="43:44" x14ac:dyDescent="0.25">
      <c r="AQ24329" s="1026"/>
      <c r="AR24329" s="1027"/>
    </row>
    <row r="24330" spans="43:44" x14ac:dyDescent="0.25">
      <c r="AQ24330" s="1026"/>
      <c r="AR24330" s="1027"/>
    </row>
    <row r="24331" spans="43:44" x14ac:dyDescent="0.25">
      <c r="AQ24331" s="1026"/>
      <c r="AR24331" s="1027"/>
    </row>
    <row r="24332" spans="43:44" x14ac:dyDescent="0.25">
      <c r="AQ24332" s="1026"/>
      <c r="AR24332" s="1027"/>
    </row>
    <row r="24333" spans="43:44" x14ac:dyDescent="0.25">
      <c r="AQ24333" s="1026"/>
      <c r="AR24333" s="1027"/>
    </row>
    <row r="24334" spans="43:44" x14ac:dyDescent="0.25">
      <c r="AQ24334" s="1026"/>
      <c r="AR24334" s="1027"/>
    </row>
    <row r="24335" spans="43:44" x14ac:dyDescent="0.25">
      <c r="AQ24335" s="1026"/>
      <c r="AR24335" s="1027"/>
    </row>
    <row r="24336" spans="43:44" x14ac:dyDescent="0.25">
      <c r="AQ24336" s="1026"/>
      <c r="AR24336" s="1027"/>
    </row>
    <row r="24337" spans="43:44" x14ac:dyDescent="0.25">
      <c r="AQ24337" s="1026"/>
      <c r="AR24337" s="1027"/>
    </row>
    <row r="24338" spans="43:44" x14ac:dyDescent="0.25">
      <c r="AQ24338" s="1026"/>
      <c r="AR24338" s="1027"/>
    </row>
    <row r="24339" spans="43:44" x14ac:dyDescent="0.25">
      <c r="AQ24339" s="1026"/>
      <c r="AR24339" s="1027"/>
    </row>
    <row r="24340" spans="43:44" x14ac:dyDescent="0.25">
      <c r="AQ24340" s="1026"/>
      <c r="AR24340" s="1027"/>
    </row>
    <row r="24341" spans="43:44" x14ac:dyDescent="0.25">
      <c r="AQ24341" s="1026"/>
      <c r="AR24341" s="1027"/>
    </row>
    <row r="24342" spans="43:44" x14ac:dyDescent="0.25">
      <c r="AQ24342" s="1026"/>
      <c r="AR24342" s="1027"/>
    </row>
    <row r="24343" spans="43:44" x14ac:dyDescent="0.25">
      <c r="AQ24343" s="1026"/>
      <c r="AR24343" s="1027"/>
    </row>
    <row r="24344" spans="43:44" x14ac:dyDescent="0.25">
      <c r="AQ24344" s="1026"/>
      <c r="AR24344" s="1027"/>
    </row>
    <row r="24345" spans="43:44" x14ac:dyDescent="0.25">
      <c r="AQ24345" s="1026"/>
      <c r="AR24345" s="1027"/>
    </row>
    <row r="24346" spans="43:44" x14ac:dyDescent="0.25">
      <c r="AQ24346" s="1026"/>
      <c r="AR24346" s="1027"/>
    </row>
    <row r="24347" spans="43:44" x14ac:dyDescent="0.25">
      <c r="AQ24347" s="1026"/>
      <c r="AR24347" s="1027"/>
    </row>
    <row r="24348" spans="43:44" x14ac:dyDescent="0.25">
      <c r="AQ24348" s="1026"/>
      <c r="AR24348" s="1027"/>
    </row>
    <row r="24349" spans="43:44" x14ac:dyDescent="0.25">
      <c r="AQ24349" s="1026"/>
      <c r="AR24349" s="1027"/>
    </row>
    <row r="24350" spans="43:44" x14ac:dyDescent="0.25">
      <c r="AQ24350" s="1026"/>
      <c r="AR24350" s="1027"/>
    </row>
    <row r="24351" spans="43:44" x14ac:dyDescent="0.25">
      <c r="AQ24351" s="1026"/>
      <c r="AR24351" s="1027"/>
    </row>
    <row r="24352" spans="43:44" x14ac:dyDescent="0.25">
      <c r="AQ24352" s="1026"/>
      <c r="AR24352" s="1027"/>
    </row>
    <row r="24353" spans="43:44" x14ac:dyDescent="0.25">
      <c r="AQ24353" s="1026"/>
      <c r="AR24353" s="1027"/>
    </row>
    <row r="24354" spans="43:44" x14ac:dyDescent="0.25">
      <c r="AQ24354" s="1026"/>
      <c r="AR24354" s="1027"/>
    </row>
    <row r="24355" spans="43:44" x14ac:dyDescent="0.25">
      <c r="AQ24355" s="1026"/>
      <c r="AR24355" s="1027"/>
    </row>
    <row r="24356" spans="43:44" x14ac:dyDescent="0.25">
      <c r="AQ24356" s="1026"/>
      <c r="AR24356" s="1027"/>
    </row>
    <row r="24357" spans="43:44" x14ac:dyDescent="0.25">
      <c r="AQ24357" s="1026"/>
      <c r="AR24357" s="1027"/>
    </row>
    <row r="24358" spans="43:44" x14ac:dyDescent="0.25">
      <c r="AQ24358" s="1026"/>
      <c r="AR24358" s="1027"/>
    </row>
    <row r="24359" spans="43:44" x14ac:dyDescent="0.25">
      <c r="AQ24359" s="1026"/>
      <c r="AR24359" s="1027"/>
    </row>
    <row r="24360" spans="43:44" x14ac:dyDescent="0.25">
      <c r="AQ24360" s="1026"/>
      <c r="AR24360" s="1027"/>
    </row>
    <row r="24361" spans="43:44" x14ac:dyDescent="0.25">
      <c r="AQ24361" s="1026"/>
      <c r="AR24361" s="1027"/>
    </row>
    <row r="24362" spans="43:44" x14ac:dyDescent="0.25">
      <c r="AQ24362" s="1026"/>
      <c r="AR24362" s="1027"/>
    </row>
    <row r="24363" spans="43:44" x14ac:dyDescent="0.25">
      <c r="AQ24363" s="1026"/>
      <c r="AR24363" s="1027"/>
    </row>
    <row r="24364" spans="43:44" x14ac:dyDescent="0.25">
      <c r="AQ24364" s="1026"/>
      <c r="AR24364" s="1027"/>
    </row>
    <row r="24365" spans="43:44" x14ac:dyDescent="0.25">
      <c r="AQ24365" s="1026"/>
      <c r="AR24365" s="1027"/>
    </row>
    <row r="24366" spans="43:44" x14ac:dyDescent="0.25">
      <c r="AQ24366" s="1026"/>
      <c r="AR24366" s="1027"/>
    </row>
    <row r="24367" spans="43:44" x14ac:dyDescent="0.25">
      <c r="AQ24367" s="1026"/>
      <c r="AR24367" s="1027"/>
    </row>
    <row r="24368" spans="43:44" x14ac:dyDescent="0.25">
      <c r="AQ24368" s="1026"/>
      <c r="AR24368" s="1027"/>
    </row>
    <row r="24369" spans="43:44" x14ac:dyDescent="0.25">
      <c r="AQ24369" s="1026"/>
      <c r="AR24369" s="1027"/>
    </row>
    <row r="24370" spans="43:44" x14ac:dyDescent="0.25">
      <c r="AQ24370" s="1026"/>
      <c r="AR24370" s="1027"/>
    </row>
    <row r="24371" spans="43:44" x14ac:dyDescent="0.25">
      <c r="AQ24371" s="1026"/>
      <c r="AR24371" s="1027"/>
    </row>
    <row r="24372" spans="43:44" x14ac:dyDescent="0.25">
      <c r="AQ24372" s="1026"/>
      <c r="AR24372" s="1027"/>
    </row>
    <row r="24373" spans="43:44" x14ac:dyDescent="0.25">
      <c r="AQ24373" s="1026"/>
      <c r="AR24373" s="1027"/>
    </row>
    <row r="24374" spans="43:44" x14ac:dyDescent="0.25">
      <c r="AQ24374" s="1026"/>
      <c r="AR24374" s="1027"/>
    </row>
    <row r="24375" spans="43:44" x14ac:dyDescent="0.25">
      <c r="AQ24375" s="1026"/>
      <c r="AR24375" s="1027"/>
    </row>
    <row r="24376" spans="43:44" x14ac:dyDescent="0.25">
      <c r="AQ24376" s="1026"/>
      <c r="AR24376" s="1027"/>
    </row>
    <row r="24377" spans="43:44" x14ac:dyDescent="0.25">
      <c r="AQ24377" s="1026"/>
      <c r="AR24377" s="1027"/>
    </row>
    <row r="24378" spans="43:44" x14ac:dyDescent="0.25">
      <c r="AQ24378" s="1026"/>
      <c r="AR24378" s="1027"/>
    </row>
    <row r="24379" spans="43:44" x14ac:dyDescent="0.25">
      <c r="AQ24379" s="1026"/>
      <c r="AR24379" s="1027"/>
    </row>
    <row r="24380" spans="43:44" x14ac:dyDescent="0.25">
      <c r="AQ24380" s="1026"/>
      <c r="AR24380" s="1027"/>
    </row>
    <row r="24381" spans="43:44" x14ac:dyDescent="0.25">
      <c r="AQ24381" s="1026"/>
      <c r="AR24381" s="1027"/>
    </row>
    <row r="24382" spans="43:44" x14ac:dyDescent="0.25">
      <c r="AQ24382" s="1026"/>
      <c r="AR24382" s="1027"/>
    </row>
    <row r="24383" spans="43:44" x14ac:dyDescent="0.25">
      <c r="AQ24383" s="1026"/>
      <c r="AR24383" s="1027"/>
    </row>
    <row r="24384" spans="43:44" x14ac:dyDescent="0.25">
      <c r="AQ24384" s="1026"/>
      <c r="AR24384" s="1027"/>
    </row>
    <row r="24385" spans="43:44" x14ac:dyDescent="0.25">
      <c r="AQ24385" s="1026"/>
      <c r="AR24385" s="1027"/>
    </row>
    <row r="24386" spans="43:44" x14ac:dyDescent="0.25">
      <c r="AQ24386" s="1026"/>
      <c r="AR24386" s="1027"/>
    </row>
    <row r="24387" spans="43:44" x14ac:dyDescent="0.25">
      <c r="AQ24387" s="1026"/>
      <c r="AR24387" s="1027"/>
    </row>
    <row r="24388" spans="43:44" x14ac:dyDescent="0.25">
      <c r="AQ24388" s="1026"/>
      <c r="AR24388" s="1027"/>
    </row>
    <row r="24389" spans="43:44" x14ac:dyDescent="0.25">
      <c r="AQ24389" s="1026"/>
      <c r="AR24389" s="1027"/>
    </row>
    <row r="24390" spans="43:44" x14ac:dyDescent="0.25">
      <c r="AQ24390" s="1026"/>
      <c r="AR24390" s="1027"/>
    </row>
    <row r="24391" spans="43:44" x14ac:dyDescent="0.25">
      <c r="AQ24391" s="1026"/>
      <c r="AR24391" s="1027"/>
    </row>
    <row r="24392" spans="43:44" x14ac:dyDescent="0.25">
      <c r="AQ24392" s="1026"/>
      <c r="AR24392" s="1027"/>
    </row>
    <row r="24393" spans="43:44" x14ac:dyDescent="0.25">
      <c r="AQ24393" s="1026"/>
      <c r="AR24393" s="1027"/>
    </row>
    <row r="24394" spans="43:44" x14ac:dyDescent="0.25">
      <c r="AQ24394" s="1026"/>
      <c r="AR24394" s="1027"/>
    </row>
    <row r="24395" spans="43:44" x14ac:dyDescent="0.25">
      <c r="AQ24395" s="1026"/>
      <c r="AR24395" s="1027"/>
    </row>
    <row r="24396" spans="43:44" x14ac:dyDescent="0.25">
      <c r="AQ24396" s="1026"/>
      <c r="AR24396" s="1027"/>
    </row>
    <row r="24397" spans="43:44" x14ac:dyDescent="0.25">
      <c r="AQ24397" s="1026"/>
      <c r="AR24397" s="1027"/>
    </row>
    <row r="24398" spans="43:44" x14ac:dyDescent="0.25">
      <c r="AQ24398" s="1026"/>
      <c r="AR24398" s="1027"/>
    </row>
    <row r="24399" spans="43:44" x14ac:dyDescent="0.25">
      <c r="AQ24399" s="1026"/>
      <c r="AR24399" s="1027"/>
    </row>
    <row r="24400" spans="43:44" x14ac:dyDescent="0.25">
      <c r="AQ24400" s="1026"/>
      <c r="AR24400" s="1027"/>
    </row>
    <row r="24401" spans="43:44" x14ac:dyDescent="0.25">
      <c r="AQ24401" s="1026"/>
      <c r="AR24401" s="1027"/>
    </row>
    <row r="24402" spans="43:44" x14ac:dyDescent="0.25">
      <c r="AQ24402" s="1026"/>
      <c r="AR24402" s="1027"/>
    </row>
    <row r="24403" spans="43:44" x14ac:dyDescent="0.25">
      <c r="AQ24403" s="1026"/>
      <c r="AR24403" s="1027"/>
    </row>
    <row r="24404" spans="43:44" x14ac:dyDescent="0.25">
      <c r="AQ24404" s="1026"/>
      <c r="AR24404" s="1027"/>
    </row>
    <row r="24405" spans="43:44" x14ac:dyDescent="0.25">
      <c r="AQ24405" s="1026"/>
      <c r="AR24405" s="1027"/>
    </row>
    <row r="24406" spans="43:44" x14ac:dyDescent="0.25">
      <c r="AQ24406" s="1026"/>
      <c r="AR24406" s="1027"/>
    </row>
    <row r="24407" spans="43:44" x14ac:dyDescent="0.25">
      <c r="AQ24407" s="1026"/>
      <c r="AR24407" s="1027"/>
    </row>
    <row r="24408" spans="43:44" x14ac:dyDescent="0.25">
      <c r="AQ24408" s="1026"/>
      <c r="AR24408" s="1027"/>
    </row>
    <row r="24409" spans="43:44" x14ac:dyDescent="0.25">
      <c r="AQ24409" s="1026"/>
      <c r="AR24409" s="1027"/>
    </row>
    <row r="24410" spans="43:44" x14ac:dyDescent="0.25">
      <c r="AQ24410" s="1026"/>
      <c r="AR24410" s="1027"/>
    </row>
    <row r="24411" spans="43:44" x14ac:dyDescent="0.25">
      <c r="AQ24411" s="1026"/>
      <c r="AR24411" s="1027"/>
    </row>
    <row r="24412" spans="43:44" x14ac:dyDescent="0.25">
      <c r="AQ24412" s="1026"/>
      <c r="AR24412" s="1027"/>
    </row>
    <row r="24413" spans="43:44" x14ac:dyDescent="0.25">
      <c r="AQ24413" s="1026"/>
      <c r="AR24413" s="1027"/>
    </row>
    <row r="24414" spans="43:44" x14ac:dyDescent="0.25">
      <c r="AQ24414" s="1026"/>
      <c r="AR24414" s="1027"/>
    </row>
    <row r="24415" spans="43:44" x14ac:dyDescent="0.25">
      <c r="AQ24415" s="1026"/>
      <c r="AR24415" s="1027"/>
    </row>
    <row r="24416" spans="43:44" x14ac:dyDescent="0.25">
      <c r="AQ24416" s="1026"/>
      <c r="AR24416" s="1027"/>
    </row>
    <row r="24417" spans="43:44" x14ac:dyDescent="0.25">
      <c r="AQ24417" s="1026"/>
      <c r="AR24417" s="1027"/>
    </row>
    <row r="24418" spans="43:44" x14ac:dyDescent="0.25">
      <c r="AQ24418" s="1026"/>
      <c r="AR24418" s="1027"/>
    </row>
    <row r="24419" spans="43:44" x14ac:dyDescent="0.25">
      <c r="AQ24419" s="1026"/>
      <c r="AR24419" s="1027"/>
    </row>
    <row r="24420" spans="43:44" x14ac:dyDescent="0.25">
      <c r="AQ24420" s="1026"/>
      <c r="AR24420" s="1027"/>
    </row>
    <row r="24421" spans="43:44" x14ac:dyDescent="0.25">
      <c r="AQ24421" s="1026"/>
      <c r="AR24421" s="1027"/>
    </row>
    <row r="24422" spans="43:44" x14ac:dyDescent="0.25">
      <c r="AQ24422" s="1026"/>
      <c r="AR24422" s="1027"/>
    </row>
    <row r="24423" spans="43:44" x14ac:dyDescent="0.25">
      <c r="AQ24423" s="1026"/>
      <c r="AR24423" s="1027"/>
    </row>
    <row r="24424" spans="43:44" x14ac:dyDescent="0.25">
      <c r="AQ24424" s="1026"/>
      <c r="AR24424" s="1027"/>
    </row>
    <row r="24425" spans="43:44" x14ac:dyDescent="0.25">
      <c r="AQ24425" s="1026"/>
      <c r="AR24425" s="1027"/>
    </row>
    <row r="24426" spans="43:44" x14ac:dyDescent="0.25">
      <c r="AQ24426" s="1026"/>
      <c r="AR24426" s="1027"/>
    </row>
    <row r="24427" spans="43:44" x14ac:dyDescent="0.25">
      <c r="AQ24427" s="1026"/>
      <c r="AR24427" s="1027"/>
    </row>
    <row r="24428" spans="43:44" x14ac:dyDescent="0.25">
      <c r="AQ24428" s="1026"/>
      <c r="AR24428" s="1027"/>
    </row>
    <row r="24429" spans="43:44" x14ac:dyDescent="0.25">
      <c r="AQ24429" s="1026"/>
      <c r="AR24429" s="1027"/>
    </row>
    <row r="24430" spans="43:44" x14ac:dyDescent="0.25">
      <c r="AQ24430" s="1026"/>
      <c r="AR24430" s="1027"/>
    </row>
    <row r="24431" spans="43:44" x14ac:dyDescent="0.25">
      <c r="AQ24431" s="1026"/>
      <c r="AR24431" s="1027"/>
    </row>
    <row r="24432" spans="43:44" x14ac:dyDescent="0.25">
      <c r="AQ24432" s="1026"/>
      <c r="AR24432" s="1027"/>
    </row>
    <row r="24433" spans="43:44" x14ac:dyDescent="0.25">
      <c r="AQ24433" s="1026"/>
      <c r="AR24433" s="1027"/>
    </row>
    <row r="24434" spans="43:44" x14ac:dyDescent="0.25">
      <c r="AQ24434" s="1026"/>
      <c r="AR24434" s="1027"/>
    </row>
    <row r="24435" spans="43:44" x14ac:dyDescent="0.25">
      <c r="AQ24435" s="1026"/>
      <c r="AR24435" s="1027"/>
    </row>
    <row r="24436" spans="43:44" x14ac:dyDescent="0.25">
      <c r="AQ24436" s="1026"/>
      <c r="AR24436" s="1027"/>
    </row>
    <row r="24437" spans="43:44" x14ac:dyDescent="0.25">
      <c r="AQ24437" s="1026"/>
      <c r="AR24437" s="1027"/>
    </row>
    <row r="24438" spans="43:44" x14ac:dyDescent="0.25">
      <c r="AQ24438" s="1026"/>
      <c r="AR24438" s="1027"/>
    </row>
    <row r="24439" spans="43:44" x14ac:dyDescent="0.25">
      <c r="AQ24439" s="1026"/>
      <c r="AR24439" s="1027"/>
    </row>
    <row r="24440" spans="43:44" x14ac:dyDescent="0.25">
      <c r="AQ24440" s="1026"/>
      <c r="AR24440" s="1027"/>
    </row>
    <row r="24441" spans="43:44" x14ac:dyDescent="0.25">
      <c r="AQ24441" s="1026"/>
      <c r="AR24441" s="1027"/>
    </row>
    <row r="24442" spans="43:44" x14ac:dyDescent="0.25">
      <c r="AQ24442" s="1026"/>
      <c r="AR24442" s="1027"/>
    </row>
    <row r="24443" spans="43:44" x14ac:dyDescent="0.25">
      <c r="AQ24443" s="1026"/>
      <c r="AR24443" s="1027"/>
    </row>
    <row r="24444" spans="43:44" x14ac:dyDescent="0.25">
      <c r="AQ24444" s="1026"/>
      <c r="AR24444" s="1027"/>
    </row>
    <row r="24445" spans="43:44" x14ac:dyDescent="0.25">
      <c r="AQ24445" s="1026"/>
      <c r="AR24445" s="1027"/>
    </row>
    <row r="24446" spans="43:44" x14ac:dyDescent="0.25">
      <c r="AQ24446" s="1026"/>
      <c r="AR24446" s="1027"/>
    </row>
    <row r="24447" spans="43:44" x14ac:dyDescent="0.25">
      <c r="AQ24447" s="1026"/>
      <c r="AR24447" s="1027"/>
    </row>
    <row r="24448" spans="43:44" x14ac:dyDescent="0.25">
      <c r="AQ24448" s="1026"/>
      <c r="AR24448" s="1027"/>
    </row>
    <row r="24449" spans="43:44" x14ac:dyDescent="0.25">
      <c r="AQ24449" s="1026"/>
      <c r="AR24449" s="1027"/>
    </row>
    <row r="24450" spans="43:44" x14ac:dyDescent="0.25">
      <c r="AQ24450" s="1026"/>
      <c r="AR24450" s="1027"/>
    </row>
    <row r="24451" spans="43:44" x14ac:dyDescent="0.25">
      <c r="AQ24451" s="1026"/>
      <c r="AR24451" s="1027"/>
    </row>
    <row r="24452" spans="43:44" x14ac:dyDescent="0.25">
      <c r="AQ24452" s="1026"/>
      <c r="AR24452" s="1027"/>
    </row>
    <row r="24453" spans="43:44" x14ac:dyDescent="0.25">
      <c r="AQ24453" s="1026"/>
      <c r="AR24453" s="1027"/>
    </row>
    <row r="24454" spans="43:44" x14ac:dyDescent="0.25">
      <c r="AQ24454" s="1026"/>
      <c r="AR24454" s="1027"/>
    </row>
    <row r="24455" spans="43:44" x14ac:dyDescent="0.25">
      <c r="AQ24455" s="1026"/>
      <c r="AR24455" s="1027"/>
    </row>
    <row r="24456" spans="43:44" x14ac:dyDescent="0.25">
      <c r="AQ24456" s="1026"/>
      <c r="AR24456" s="1027"/>
    </row>
    <row r="24457" spans="43:44" x14ac:dyDescent="0.25">
      <c r="AQ24457" s="1026"/>
      <c r="AR24457" s="1027"/>
    </row>
    <row r="24458" spans="43:44" x14ac:dyDescent="0.25">
      <c r="AQ24458" s="1026"/>
      <c r="AR24458" s="1027"/>
    </row>
    <row r="24459" spans="43:44" x14ac:dyDescent="0.25">
      <c r="AQ24459" s="1026"/>
      <c r="AR24459" s="1027"/>
    </row>
    <row r="24460" spans="43:44" x14ac:dyDescent="0.25">
      <c r="AQ24460" s="1026"/>
      <c r="AR24460" s="1027"/>
    </row>
    <row r="24461" spans="43:44" x14ac:dyDescent="0.25">
      <c r="AQ24461" s="1026"/>
      <c r="AR24461" s="1027"/>
    </row>
    <row r="24462" spans="43:44" x14ac:dyDescent="0.25">
      <c r="AQ24462" s="1026"/>
      <c r="AR24462" s="1027"/>
    </row>
    <row r="24463" spans="43:44" x14ac:dyDescent="0.25">
      <c r="AQ24463" s="1026"/>
      <c r="AR24463" s="1027"/>
    </row>
    <row r="24464" spans="43:44" x14ac:dyDescent="0.25">
      <c r="AQ24464" s="1026"/>
      <c r="AR24464" s="1027"/>
    </row>
    <row r="24465" spans="43:44" x14ac:dyDescent="0.25">
      <c r="AQ24465" s="1026"/>
      <c r="AR24465" s="1027"/>
    </row>
    <row r="24466" spans="43:44" x14ac:dyDescent="0.25">
      <c r="AQ24466" s="1026"/>
      <c r="AR24466" s="1027"/>
    </row>
    <row r="24467" spans="43:44" x14ac:dyDescent="0.25">
      <c r="AQ24467" s="1026"/>
      <c r="AR24467" s="1027"/>
    </row>
    <row r="24468" spans="43:44" x14ac:dyDescent="0.25">
      <c r="AQ24468" s="1026"/>
      <c r="AR24468" s="1027"/>
    </row>
    <row r="24469" spans="43:44" x14ac:dyDescent="0.25">
      <c r="AQ24469" s="1026"/>
      <c r="AR24469" s="1027"/>
    </row>
    <row r="24470" spans="43:44" x14ac:dyDescent="0.25">
      <c r="AQ24470" s="1026"/>
      <c r="AR24470" s="1027"/>
    </row>
    <row r="24471" spans="43:44" x14ac:dyDescent="0.25">
      <c r="AQ24471" s="1026"/>
      <c r="AR24471" s="1027"/>
    </row>
    <row r="24472" spans="43:44" x14ac:dyDescent="0.25">
      <c r="AQ24472" s="1026"/>
      <c r="AR24472" s="1027"/>
    </row>
    <row r="24473" spans="43:44" x14ac:dyDescent="0.25">
      <c r="AQ24473" s="1026"/>
      <c r="AR24473" s="1027"/>
    </row>
    <row r="24474" spans="43:44" x14ac:dyDescent="0.25">
      <c r="AQ24474" s="1026"/>
      <c r="AR24474" s="1027"/>
    </row>
    <row r="24475" spans="43:44" x14ac:dyDescent="0.25">
      <c r="AQ24475" s="1026"/>
      <c r="AR24475" s="1027"/>
    </row>
    <row r="24476" spans="43:44" x14ac:dyDescent="0.25">
      <c r="AQ24476" s="1026"/>
      <c r="AR24476" s="1027"/>
    </row>
    <row r="24477" spans="43:44" x14ac:dyDescent="0.25">
      <c r="AQ24477" s="1026"/>
      <c r="AR24477" s="1027"/>
    </row>
    <row r="24478" spans="43:44" x14ac:dyDescent="0.25">
      <c r="AQ24478" s="1026"/>
      <c r="AR24478" s="1027"/>
    </row>
    <row r="24479" spans="43:44" x14ac:dyDescent="0.25">
      <c r="AQ24479" s="1026"/>
      <c r="AR24479" s="1027"/>
    </row>
    <row r="24480" spans="43:44" x14ac:dyDescent="0.25">
      <c r="AQ24480" s="1026"/>
      <c r="AR24480" s="1027"/>
    </row>
    <row r="24481" spans="43:44" x14ac:dyDescent="0.25">
      <c r="AQ24481" s="1026"/>
      <c r="AR24481" s="1027"/>
    </row>
    <row r="24482" spans="43:44" x14ac:dyDescent="0.25">
      <c r="AQ24482" s="1026"/>
      <c r="AR24482" s="1027"/>
    </row>
    <row r="24483" spans="43:44" x14ac:dyDescent="0.25">
      <c r="AQ24483" s="1026"/>
      <c r="AR24483" s="1027"/>
    </row>
    <row r="24484" spans="43:44" x14ac:dyDescent="0.25">
      <c r="AQ24484" s="1026"/>
      <c r="AR24484" s="1027"/>
    </row>
    <row r="24485" spans="43:44" x14ac:dyDescent="0.25">
      <c r="AQ24485" s="1026"/>
      <c r="AR24485" s="1027"/>
    </row>
    <row r="24486" spans="43:44" x14ac:dyDescent="0.25">
      <c r="AQ24486" s="1026"/>
      <c r="AR24486" s="1027"/>
    </row>
    <row r="24487" spans="43:44" x14ac:dyDescent="0.25">
      <c r="AQ24487" s="1026"/>
      <c r="AR24487" s="1027"/>
    </row>
    <row r="24488" spans="43:44" x14ac:dyDescent="0.25">
      <c r="AQ24488" s="1026"/>
      <c r="AR24488" s="1027"/>
    </row>
    <row r="24489" spans="43:44" x14ac:dyDescent="0.25">
      <c r="AQ24489" s="1026"/>
      <c r="AR24489" s="1027"/>
    </row>
    <row r="24490" spans="43:44" x14ac:dyDescent="0.25">
      <c r="AQ24490" s="1026"/>
      <c r="AR24490" s="1027"/>
    </row>
    <row r="24491" spans="43:44" x14ac:dyDescent="0.25">
      <c r="AQ24491" s="1026"/>
      <c r="AR24491" s="1027"/>
    </row>
    <row r="24492" spans="43:44" x14ac:dyDescent="0.25">
      <c r="AQ24492" s="1026"/>
      <c r="AR24492" s="1027"/>
    </row>
    <row r="24493" spans="43:44" x14ac:dyDescent="0.25">
      <c r="AQ24493" s="1026"/>
      <c r="AR24493" s="1027"/>
    </row>
    <row r="24494" spans="43:44" x14ac:dyDescent="0.25">
      <c r="AQ24494" s="1026"/>
      <c r="AR24494" s="1027"/>
    </row>
    <row r="24495" spans="43:44" x14ac:dyDescent="0.25">
      <c r="AQ24495" s="1026"/>
      <c r="AR24495" s="1027"/>
    </row>
    <row r="24496" spans="43:44" x14ac:dyDescent="0.25">
      <c r="AQ24496" s="1026"/>
      <c r="AR24496" s="1027"/>
    </row>
    <row r="24497" spans="43:44" x14ac:dyDescent="0.25">
      <c r="AQ24497" s="1026"/>
      <c r="AR24497" s="1027"/>
    </row>
    <row r="24498" spans="43:44" x14ac:dyDescent="0.25">
      <c r="AQ24498" s="1026"/>
      <c r="AR24498" s="1027"/>
    </row>
    <row r="24499" spans="43:44" x14ac:dyDescent="0.25">
      <c r="AQ24499" s="1026"/>
      <c r="AR24499" s="1027"/>
    </row>
    <row r="24500" spans="43:44" x14ac:dyDescent="0.25">
      <c r="AQ24500" s="1026"/>
      <c r="AR24500" s="1027"/>
    </row>
    <row r="24501" spans="43:44" x14ac:dyDescent="0.25">
      <c r="AQ24501" s="1026"/>
      <c r="AR24501" s="1027"/>
    </row>
    <row r="24502" spans="43:44" x14ac:dyDescent="0.25">
      <c r="AQ24502" s="1026"/>
      <c r="AR24502" s="1027"/>
    </row>
    <row r="24503" spans="43:44" x14ac:dyDescent="0.25">
      <c r="AQ24503" s="1026"/>
      <c r="AR24503" s="1027"/>
    </row>
    <row r="24504" spans="43:44" x14ac:dyDescent="0.25">
      <c r="AQ24504" s="1026"/>
      <c r="AR24504" s="1027"/>
    </row>
    <row r="24505" spans="43:44" x14ac:dyDescent="0.25">
      <c r="AQ24505" s="1026"/>
      <c r="AR24505" s="1027"/>
    </row>
    <row r="24506" spans="43:44" x14ac:dyDescent="0.25">
      <c r="AQ24506" s="1026"/>
      <c r="AR24506" s="1027"/>
    </row>
    <row r="24507" spans="43:44" x14ac:dyDescent="0.25">
      <c r="AQ24507" s="1026"/>
      <c r="AR24507" s="1027"/>
    </row>
    <row r="24508" spans="43:44" x14ac:dyDescent="0.25">
      <c r="AQ24508" s="1026"/>
      <c r="AR24508" s="1027"/>
    </row>
    <row r="24509" spans="43:44" x14ac:dyDescent="0.25">
      <c r="AQ24509" s="1026"/>
      <c r="AR24509" s="1027"/>
    </row>
    <row r="24510" spans="43:44" x14ac:dyDescent="0.25">
      <c r="AQ24510" s="1026"/>
      <c r="AR24510" s="1027"/>
    </row>
    <row r="24511" spans="43:44" x14ac:dyDescent="0.25">
      <c r="AQ24511" s="1026"/>
      <c r="AR24511" s="1027"/>
    </row>
    <row r="24512" spans="43:44" x14ac:dyDescent="0.25">
      <c r="AQ24512" s="1026"/>
      <c r="AR24512" s="1027"/>
    </row>
    <row r="24513" spans="43:44" x14ac:dyDescent="0.25">
      <c r="AQ24513" s="1026"/>
      <c r="AR24513" s="1027"/>
    </row>
    <row r="24514" spans="43:44" x14ac:dyDescent="0.25">
      <c r="AQ24514" s="1026"/>
      <c r="AR24514" s="1027"/>
    </row>
    <row r="24515" spans="43:44" x14ac:dyDescent="0.25">
      <c r="AQ24515" s="1026"/>
      <c r="AR24515" s="1027"/>
    </row>
    <row r="24516" spans="43:44" x14ac:dyDescent="0.25">
      <c r="AQ24516" s="1026"/>
      <c r="AR24516" s="1027"/>
    </row>
    <row r="24517" spans="43:44" x14ac:dyDescent="0.25">
      <c r="AQ24517" s="1026"/>
      <c r="AR24517" s="1027"/>
    </row>
    <row r="24518" spans="43:44" x14ac:dyDescent="0.25">
      <c r="AQ24518" s="1026"/>
      <c r="AR24518" s="1027"/>
    </row>
    <row r="24519" spans="43:44" x14ac:dyDescent="0.25">
      <c r="AQ24519" s="1026"/>
      <c r="AR24519" s="1027"/>
    </row>
    <row r="24520" spans="43:44" x14ac:dyDescent="0.25">
      <c r="AQ24520" s="1026"/>
      <c r="AR24520" s="1027"/>
    </row>
    <row r="24521" spans="43:44" x14ac:dyDescent="0.25">
      <c r="AQ24521" s="1026"/>
      <c r="AR24521" s="1027"/>
    </row>
    <row r="24522" spans="43:44" x14ac:dyDescent="0.25">
      <c r="AQ24522" s="1026"/>
      <c r="AR24522" s="1027"/>
    </row>
    <row r="24523" spans="43:44" x14ac:dyDescent="0.25">
      <c r="AQ24523" s="1026"/>
      <c r="AR24523" s="1027"/>
    </row>
    <row r="24524" spans="43:44" x14ac:dyDescent="0.25">
      <c r="AQ24524" s="1026"/>
      <c r="AR24524" s="1027"/>
    </row>
    <row r="24525" spans="43:44" x14ac:dyDescent="0.25">
      <c r="AQ24525" s="1026"/>
      <c r="AR24525" s="1027"/>
    </row>
    <row r="24526" spans="43:44" x14ac:dyDescent="0.25">
      <c r="AQ24526" s="1026"/>
      <c r="AR24526" s="1027"/>
    </row>
    <row r="24527" spans="43:44" x14ac:dyDescent="0.25">
      <c r="AQ24527" s="1026"/>
      <c r="AR24527" s="1027"/>
    </row>
    <row r="24528" spans="43:44" x14ac:dyDescent="0.25">
      <c r="AQ24528" s="1026"/>
      <c r="AR24528" s="1027"/>
    </row>
    <row r="24529" spans="43:44" x14ac:dyDescent="0.25">
      <c r="AQ24529" s="1026"/>
      <c r="AR24529" s="1027"/>
    </row>
    <row r="24530" spans="43:44" x14ac:dyDescent="0.25">
      <c r="AQ24530" s="1026"/>
      <c r="AR24530" s="1027"/>
    </row>
    <row r="24531" spans="43:44" x14ac:dyDescent="0.25">
      <c r="AQ24531" s="1026"/>
      <c r="AR24531" s="1027"/>
    </row>
    <row r="24532" spans="43:44" x14ac:dyDescent="0.25">
      <c r="AQ24532" s="1026"/>
      <c r="AR24532" s="1027"/>
    </row>
    <row r="24533" spans="43:44" x14ac:dyDescent="0.25">
      <c r="AQ24533" s="1026"/>
      <c r="AR24533" s="1027"/>
    </row>
    <row r="24534" spans="43:44" x14ac:dyDescent="0.25">
      <c r="AQ24534" s="1026"/>
      <c r="AR24534" s="1027"/>
    </row>
    <row r="24535" spans="43:44" x14ac:dyDescent="0.25">
      <c r="AQ24535" s="1026"/>
      <c r="AR24535" s="1027"/>
    </row>
    <row r="24536" spans="43:44" x14ac:dyDescent="0.25">
      <c r="AQ24536" s="1026"/>
      <c r="AR24536" s="1027"/>
    </row>
    <row r="24537" spans="43:44" x14ac:dyDescent="0.25">
      <c r="AQ24537" s="1026"/>
      <c r="AR24537" s="1027"/>
    </row>
    <row r="24538" spans="43:44" x14ac:dyDescent="0.25">
      <c r="AQ24538" s="1026"/>
      <c r="AR24538" s="1027"/>
    </row>
    <row r="24539" spans="43:44" x14ac:dyDescent="0.25">
      <c r="AQ24539" s="1026"/>
      <c r="AR24539" s="1027"/>
    </row>
    <row r="24540" spans="43:44" x14ac:dyDescent="0.25">
      <c r="AQ24540" s="1026"/>
      <c r="AR24540" s="1027"/>
    </row>
    <row r="24541" spans="43:44" x14ac:dyDescent="0.25">
      <c r="AQ24541" s="1026"/>
      <c r="AR24541" s="1027"/>
    </row>
    <row r="24542" spans="43:44" x14ac:dyDescent="0.25">
      <c r="AQ24542" s="1026"/>
      <c r="AR24542" s="1027"/>
    </row>
    <row r="24543" spans="43:44" x14ac:dyDescent="0.25">
      <c r="AQ24543" s="1026"/>
      <c r="AR24543" s="1027"/>
    </row>
    <row r="24544" spans="43:44" x14ac:dyDescent="0.25">
      <c r="AQ24544" s="1026"/>
      <c r="AR24544" s="1027"/>
    </row>
    <row r="24545" spans="43:44" x14ac:dyDescent="0.25">
      <c r="AQ24545" s="1026"/>
      <c r="AR24545" s="1027"/>
    </row>
    <row r="24546" spans="43:44" x14ac:dyDescent="0.25">
      <c r="AQ24546" s="1026"/>
      <c r="AR24546" s="1027"/>
    </row>
    <row r="24547" spans="43:44" x14ac:dyDescent="0.25">
      <c r="AQ24547" s="1026"/>
      <c r="AR24547" s="1027"/>
    </row>
    <row r="24548" spans="43:44" x14ac:dyDescent="0.25">
      <c r="AQ24548" s="1026"/>
      <c r="AR24548" s="1027"/>
    </row>
    <row r="24549" spans="43:44" x14ac:dyDescent="0.25">
      <c r="AQ24549" s="1026"/>
      <c r="AR24549" s="1027"/>
    </row>
    <row r="24550" spans="43:44" x14ac:dyDescent="0.25">
      <c r="AQ24550" s="1026"/>
      <c r="AR24550" s="1027"/>
    </row>
    <row r="24551" spans="43:44" x14ac:dyDescent="0.25">
      <c r="AQ24551" s="1026"/>
      <c r="AR24551" s="1027"/>
    </row>
    <row r="24552" spans="43:44" x14ac:dyDescent="0.25">
      <c r="AQ24552" s="1026"/>
      <c r="AR24552" s="1027"/>
    </row>
    <row r="24553" spans="43:44" x14ac:dyDescent="0.25">
      <c r="AQ24553" s="1026"/>
      <c r="AR24553" s="1027"/>
    </row>
    <row r="24554" spans="43:44" x14ac:dyDescent="0.25">
      <c r="AQ24554" s="1026"/>
      <c r="AR24554" s="1027"/>
    </row>
    <row r="24555" spans="43:44" x14ac:dyDescent="0.25">
      <c r="AQ24555" s="1026"/>
      <c r="AR24555" s="1027"/>
    </row>
    <row r="24556" spans="43:44" x14ac:dyDescent="0.25">
      <c r="AQ24556" s="1026"/>
      <c r="AR24556" s="1027"/>
    </row>
    <row r="24557" spans="43:44" x14ac:dyDescent="0.25">
      <c r="AQ24557" s="1026"/>
      <c r="AR24557" s="1027"/>
    </row>
    <row r="24558" spans="43:44" x14ac:dyDescent="0.25">
      <c r="AQ24558" s="1026"/>
      <c r="AR24558" s="1027"/>
    </row>
    <row r="24559" spans="43:44" x14ac:dyDescent="0.25">
      <c r="AQ24559" s="1026"/>
      <c r="AR24559" s="1027"/>
    </row>
    <row r="24560" spans="43:44" x14ac:dyDescent="0.25">
      <c r="AQ24560" s="1026"/>
      <c r="AR24560" s="1027"/>
    </row>
    <row r="24561" spans="43:44" x14ac:dyDescent="0.25">
      <c r="AQ24561" s="1026"/>
      <c r="AR24561" s="1027"/>
    </row>
    <row r="24562" spans="43:44" x14ac:dyDescent="0.25">
      <c r="AQ24562" s="1026"/>
      <c r="AR24562" s="1027"/>
    </row>
    <row r="24563" spans="43:44" x14ac:dyDescent="0.25">
      <c r="AQ24563" s="1026"/>
      <c r="AR24563" s="1027"/>
    </row>
    <row r="24564" spans="43:44" x14ac:dyDescent="0.25">
      <c r="AQ24564" s="1026"/>
      <c r="AR24564" s="1027"/>
    </row>
    <row r="24565" spans="43:44" x14ac:dyDescent="0.25">
      <c r="AQ24565" s="1026"/>
      <c r="AR24565" s="1027"/>
    </row>
    <row r="24566" spans="43:44" x14ac:dyDescent="0.25">
      <c r="AQ24566" s="1026"/>
      <c r="AR24566" s="1027"/>
    </row>
    <row r="24567" spans="43:44" x14ac:dyDescent="0.25">
      <c r="AQ24567" s="1026"/>
      <c r="AR24567" s="1027"/>
    </row>
    <row r="24568" spans="43:44" x14ac:dyDescent="0.25">
      <c r="AQ24568" s="1026"/>
      <c r="AR24568" s="1027"/>
    </row>
    <row r="24569" spans="43:44" x14ac:dyDescent="0.25">
      <c r="AQ24569" s="1026"/>
      <c r="AR24569" s="1027"/>
    </row>
    <row r="24570" spans="43:44" x14ac:dyDescent="0.25">
      <c r="AQ24570" s="1026"/>
      <c r="AR24570" s="1027"/>
    </row>
    <row r="24571" spans="43:44" x14ac:dyDescent="0.25">
      <c r="AQ24571" s="1026"/>
      <c r="AR24571" s="1027"/>
    </row>
    <row r="24572" spans="43:44" x14ac:dyDescent="0.25">
      <c r="AQ24572" s="1026"/>
      <c r="AR24572" s="1027"/>
    </row>
    <row r="24573" spans="43:44" x14ac:dyDescent="0.25">
      <c r="AQ24573" s="1026"/>
      <c r="AR24573" s="1027"/>
    </row>
    <row r="24574" spans="43:44" x14ac:dyDescent="0.25">
      <c r="AQ24574" s="1026"/>
      <c r="AR24574" s="1027"/>
    </row>
    <row r="24575" spans="43:44" x14ac:dyDescent="0.25">
      <c r="AQ24575" s="1026"/>
      <c r="AR24575" s="1027"/>
    </row>
    <row r="24576" spans="43:44" x14ac:dyDescent="0.25">
      <c r="AQ24576" s="1026"/>
      <c r="AR24576" s="1027"/>
    </row>
    <row r="24577" spans="43:44" x14ac:dyDescent="0.25">
      <c r="AQ24577" s="1026"/>
      <c r="AR24577" s="1027"/>
    </row>
    <row r="24578" spans="43:44" x14ac:dyDescent="0.25">
      <c r="AQ24578" s="1026"/>
      <c r="AR24578" s="1027"/>
    </row>
    <row r="24579" spans="43:44" x14ac:dyDescent="0.25">
      <c r="AQ24579" s="1026"/>
      <c r="AR24579" s="1027"/>
    </row>
    <row r="24580" spans="43:44" x14ac:dyDescent="0.25">
      <c r="AQ24580" s="1026"/>
      <c r="AR24580" s="1027"/>
    </row>
    <row r="24581" spans="43:44" x14ac:dyDescent="0.25">
      <c r="AQ24581" s="1026"/>
      <c r="AR24581" s="1027"/>
    </row>
    <row r="24582" spans="43:44" x14ac:dyDescent="0.25">
      <c r="AQ24582" s="1026"/>
      <c r="AR24582" s="1027"/>
    </row>
    <row r="24583" spans="43:44" x14ac:dyDescent="0.25">
      <c r="AQ24583" s="1026"/>
      <c r="AR24583" s="1027"/>
    </row>
    <row r="24584" spans="43:44" x14ac:dyDescent="0.25">
      <c r="AQ24584" s="1026"/>
      <c r="AR24584" s="1027"/>
    </row>
    <row r="24585" spans="43:44" x14ac:dyDescent="0.25">
      <c r="AQ24585" s="1026"/>
      <c r="AR24585" s="1027"/>
    </row>
    <row r="24586" spans="43:44" x14ac:dyDescent="0.25">
      <c r="AQ24586" s="1026"/>
      <c r="AR24586" s="1027"/>
    </row>
    <row r="24587" spans="43:44" x14ac:dyDescent="0.25">
      <c r="AQ24587" s="1026"/>
      <c r="AR24587" s="1027"/>
    </row>
    <row r="24588" spans="43:44" x14ac:dyDescent="0.25">
      <c r="AQ24588" s="1026"/>
      <c r="AR24588" s="1027"/>
    </row>
    <row r="24589" spans="43:44" x14ac:dyDescent="0.25">
      <c r="AQ24589" s="1026"/>
      <c r="AR24589" s="1027"/>
    </row>
    <row r="24590" spans="43:44" x14ac:dyDescent="0.25">
      <c r="AQ24590" s="1026"/>
      <c r="AR24590" s="1027"/>
    </row>
    <row r="24591" spans="43:44" x14ac:dyDescent="0.25">
      <c r="AQ24591" s="1026"/>
      <c r="AR24591" s="1027"/>
    </row>
    <row r="24592" spans="43:44" x14ac:dyDescent="0.25">
      <c r="AQ24592" s="1026"/>
      <c r="AR24592" s="1027"/>
    </row>
    <row r="24593" spans="43:44" x14ac:dyDescent="0.25">
      <c r="AQ24593" s="1026"/>
      <c r="AR24593" s="1027"/>
    </row>
    <row r="24594" spans="43:44" x14ac:dyDescent="0.25">
      <c r="AQ24594" s="1026"/>
      <c r="AR24594" s="1027"/>
    </row>
    <row r="24595" spans="43:44" x14ac:dyDescent="0.25">
      <c r="AQ24595" s="1026"/>
      <c r="AR24595" s="1027"/>
    </row>
    <row r="24596" spans="43:44" x14ac:dyDescent="0.25">
      <c r="AQ24596" s="1026"/>
      <c r="AR24596" s="1027"/>
    </row>
    <row r="24597" spans="43:44" x14ac:dyDescent="0.25">
      <c r="AQ24597" s="1026"/>
      <c r="AR24597" s="1027"/>
    </row>
    <row r="24598" spans="43:44" x14ac:dyDescent="0.25">
      <c r="AQ24598" s="1026"/>
      <c r="AR24598" s="1027"/>
    </row>
    <row r="24599" spans="43:44" x14ac:dyDescent="0.25">
      <c r="AQ24599" s="1026"/>
      <c r="AR24599" s="1027"/>
    </row>
    <row r="24600" spans="43:44" x14ac:dyDescent="0.25">
      <c r="AQ24600" s="1026"/>
      <c r="AR24600" s="1027"/>
    </row>
    <row r="24601" spans="43:44" x14ac:dyDescent="0.25">
      <c r="AQ24601" s="1026"/>
      <c r="AR24601" s="1027"/>
    </row>
    <row r="24602" spans="43:44" x14ac:dyDescent="0.25">
      <c r="AQ24602" s="1026"/>
      <c r="AR24602" s="1027"/>
    </row>
    <row r="24603" spans="43:44" x14ac:dyDescent="0.25">
      <c r="AQ24603" s="1026"/>
      <c r="AR24603" s="1027"/>
    </row>
    <row r="24604" spans="43:44" x14ac:dyDescent="0.25">
      <c r="AQ24604" s="1026"/>
      <c r="AR24604" s="1027"/>
    </row>
    <row r="24605" spans="43:44" x14ac:dyDescent="0.25">
      <c r="AQ24605" s="1026"/>
      <c r="AR24605" s="1027"/>
    </row>
    <row r="24606" spans="43:44" x14ac:dyDescent="0.25">
      <c r="AQ24606" s="1026"/>
      <c r="AR24606" s="1027"/>
    </row>
    <row r="24607" spans="43:44" x14ac:dyDescent="0.25">
      <c r="AQ24607" s="1026"/>
      <c r="AR24607" s="1027"/>
    </row>
    <row r="24608" spans="43:44" x14ac:dyDescent="0.25">
      <c r="AQ24608" s="1026"/>
      <c r="AR24608" s="1027"/>
    </row>
    <row r="24609" spans="43:44" x14ac:dyDescent="0.25">
      <c r="AQ24609" s="1026"/>
      <c r="AR24609" s="1027"/>
    </row>
    <row r="24610" spans="43:44" x14ac:dyDescent="0.25">
      <c r="AQ24610" s="1026"/>
      <c r="AR24610" s="1027"/>
    </row>
    <row r="24611" spans="43:44" x14ac:dyDescent="0.25">
      <c r="AQ24611" s="1026"/>
      <c r="AR24611" s="1027"/>
    </row>
    <row r="24612" spans="43:44" x14ac:dyDescent="0.25">
      <c r="AQ24612" s="1026"/>
      <c r="AR24612" s="1027"/>
    </row>
    <row r="24613" spans="43:44" x14ac:dyDescent="0.25">
      <c r="AQ24613" s="1026"/>
      <c r="AR24613" s="1027"/>
    </row>
    <row r="24614" spans="43:44" x14ac:dyDescent="0.25">
      <c r="AQ24614" s="1026"/>
      <c r="AR24614" s="1027"/>
    </row>
    <row r="24615" spans="43:44" x14ac:dyDescent="0.25">
      <c r="AQ24615" s="1026"/>
      <c r="AR24615" s="1027"/>
    </row>
    <row r="24616" spans="43:44" x14ac:dyDescent="0.25">
      <c r="AQ24616" s="1026"/>
      <c r="AR24616" s="1027"/>
    </row>
    <row r="24617" spans="43:44" x14ac:dyDescent="0.25">
      <c r="AQ24617" s="1026"/>
      <c r="AR24617" s="1027"/>
    </row>
    <row r="24618" spans="43:44" x14ac:dyDescent="0.25">
      <c r="AQ24618" s="1026"/>
      <c r="AR24618" s="1027"/>
    </row>
    <row r="24619" spans="43:44" x14ac:dyDescent="0.25">
      <c r="AQ24619" s="1026"/>
      <c r="AR24619" s="1027"/>
    </row>
    <row r="24620" spans="43:44" x14ac:dyDescent="0.25">
      <c r="AQ24620" s="1026"/>
      <c r="AR24620" s="1027"/>
    </row>
    <row r="24621" spans="43:44" x14ac:dyDescent="0.25">
      <c r="AQ24621" s="1026"/>
      <c r="AR24621" s="1027"/>
    </row>
    <row r="24622" spans="43:44" x14ac:dyDescent="0.25">
      <c r="AQ24622" s="1026"/>
      <c r="AR24622" s="1027"/>
    </row>
    <row r="24623" spans="43:44" x14ac:dyDescent="0.25">
      <c r="AQ24623" s="1026"/>
      <c r="AR24623" s="1027"/>
    </row>
    <row r="24624" spans="43:44" x14ac:dyDescent="0.25">
      <c r="AQ24624" s="1026"/>
      <c r="AR24624" s="1027"/>
    </row>
    <row r="24625" spans="43:44" x14ac:dyDescent="0.25">
      <c r="AQ24625" s="1026"/>
      <c r="AR24625" s="1027"/>
    </row>
    <row r="24626" spans="43:44" x14ac:dyDescent="0.25">
      <c r="AQ24626" s="1026"/>
      <c r="AR24626" s="1027"/>
    </row>
    <row r="24627" spans="43:44" x14ac:dyDescent="0.25">
      <c r="AQ24627" s="1026"/>
      <c r="AR24627" s="1027"/>
    </row>
    <row r="24628" spans="43:44" x14ac:dyDescent="0.25">
      <c r="AQ24628" s="1026"/>
      <c r="AR24628" s="1027"/>
    </row>
    <row r="24629" spans="43:44" x14ac:dyDescent="0.25">
      <c r="AQ24629" s="1026"/>
      <c r="AR24629" s="1027"/>
    </row>
    <row r="24630" spans="43:44" x14ac:dyDescent="0.25">
      <c r="AQ24630" s="1026"/>
      <c r="AR24630" s="1027"/>
    </row>
    <row r="24631" spans="43:44" x14ac:dyDescent="0.25">
      <c r="AQ24631" s="1026"/>
      <c r="AR24631" s="1027"/>
    </row>
    <row r="24632" spans="43:44" x14ac:dyDescent="0.25">
      <c r="AQ24632" s="1026"/>
      <c r="AR24632" s="1027"/>
    </row>
    <row r="24633" spans="43:44" x14ac:dyDescent="0.25">
      <c r="AQ24633" s="1026"/>
      <c r="AR24633" s="1027"/>
    </row>
    <row r="24634" spans="43:44" x14ac:dyDescent="0.25">
      <c r="AQ24634" s="1026"/>
      <c r="AR24634" s="1027"/>
    </row>
    <row r="24635" spans="43:44" x14ac:dyDescent="0.25">
      <c r="AQ24635" s="1026"/>
      <c r="AR24635" s="1027"/>
    </row>
    <row r="24636" spans="43:44" x14ac:dyDescent="0.25">
      <c r="AQ24636" s="1026"/>
      <c r="AR24636" s="1027"/>
    </row>
    <row r="24637" spans="43:44" x14ac:dyDescent="0.25">
      <c r="AQ24637" s="1026"/>
      <c r="AR24637" s="1027"/>
    </row>
    <row r="24638" spans="43:44" x14ac:dyDescent="0.25">
      <c r="AQ24638" s="1026"/>
      <c r="AR24638" s="1027"/>
    </row>
    <row r="24639" spans="43:44" x14ac:dyDescent="0.25">
      <c r="AQ24639" s="1026"/>
      <c r="AR24639" s="1027"/>
    </row>
    <row r="24640" spans="43:44" x14ac:dyDescent="0.25">
      <c r="AQ24640" s="1026"/>
      <c r="AR24640" s="1027"/>
    </row>
    <row r="24641" spans="43:44" x14ac:dyDescent="0.25">
      <c r="AQ24641" s="1026"/>
      <c r="AR24641" s="1027"/>
    </row>
    <row r="24642" spans="43:44" x14ac:dyDescent="0.25">
      <c r="AQ24642" s="1026"/>
      <c r="AR24642" s="1027"/>
    </row>
    <row r="24643" spans="43:44" x14ac:dyDescent="0.25">
      <c r="AQ24643" s="1026"/>
      <c r="AR24643" s="1027"/>
    </row>
    <row r="24644" spans="43:44" x14ac:dyDescent="0.25">
      <c r="AQ24644" s="1026"/>
      <c r="AR24644" s="1027"/>
    </row>
    <row r="24645" spans="43:44" x14ac:dyDescent="0.25">
      <c r="AQ24645" s="1026"/>
      <c r="AR24645" s="1027"/>
    </row>
    <row r="24646" spans="43:44" x14ac:dyDescent="0.25">
      <c r="AQ24646" s="1026"/>
      <c r="AR24646" s="1027"/>
    </row>
    <row r="24647" spans="43:44" x14ac:dyDescent="0.25">
      <c r="AQ24647" s="1026"/>
      <c r="AR24647" s="1027"/>
    </row>
    <row r="24648" spans="43:44" x14ac:dyDescent="0.25">
      <c r="AQ24648" s="1026"/>
      <c r="AR24648" s="1027"/>
    </row>
    <row r="24649" spans="43:44" x14ac:dyDescent="0.25">
      <c r="AQ24649" s="1026"/>
      <c r="AR24649" s="1027"/>
    </row>
    <row r="24650" spans="43:44" x14ac:dyDescent="0.25">
      <c r="AQ24650" s="1026"/>
      <c r="AR24650" s="1027"/>
    </row>
    <row r="24651" spans="43:44" x14ac:dyDescent="0.25">
      <c r="AQ24651" s="1026"/>
      <c r="AR24651" s="1027"/>
    </row>
    <row r="24652" spans="43:44" x14ac:dyDescent="0.25">
      <c r="AQ24652" s="1026"/>
      <c r="AR24652" s="1027"/>
    </row>
    <row r="24653" spans="43:44" x14ac:dyDescent="0.25">
      <c r="AQ24653" s="1026"/>
      <c r="AR24653" s="1027"/>
    </row>
    <row r="24654" spans="43:44" x14ac:dyDescent="0.25">
      <c r="AQ24654" s="1026"/>
      <c r="AR24654" s="1027"/>
    </row>
    <row r="24655" spans="43:44" x14ac:dyDescent="0.25">
      <c r="AQ24655" s="1026"/>
      <c r="AR24655" s="1027"/>
    </row>
    <row r="24656" spans="43:44" x14ac:dyDescent="0.25">
      <c r="AQ24656" s="1026"/>
      <c r="AR24656" s="1027"/>
    </row>
    <row r="24657" spans="43:44" x14ac:dyDescent="0.25">
      <c r="AQ24657" s="1026"/>
      <c r="AR24657" s="1027"/>
    </row>
    <row r="24658" spans="43:44" x14ac:dyDescent="0.25">
      <c r="AQ24658" s="1026"/>
      <c r="AR24658" s="1027"/>
    </row>
    <row r="24659" spans="43:44" x14ac:dyDescent="0.25">
      <c r="AQ24659" s="1026"/>
      <c r="AR24659" s="1027"/>
    </row>
    <row r="24660" spans="43:44" x14ac:dyDescent="0.25">
      <c r="AQ24660" s="1026"/>
      <c r="AR24660" s="1027"/>
    </row>
    <row r="24661" spans="43:44" x14ac:dyDescent="0.25">
      <c r="AQ24661" s="1026"/>
      <c r="AR24661" s="1027"/>
    </row>
    <row r="24662" spans="43:44" x14ac:dyDescent="0.25">
      <c r="AQ24662" s="1026"/>
      <c r="AR24662" s="1027"/>
    </row>
    <row r="24663" spans="43:44" x14ac:dyDescent="0.25">
      <c r="AQ24663" s="1026"/>
      <c r="AR24663" s="1027"/>
    </row>
    <row r="24664" spans="43:44" x14ac:dyDescent="0.25">
      <c r="AQ24664" s="1026"/>
      <c r="AR24664" s="1027"/>
    </row>
    <row r="24665" spans="43:44" x14ac:dyDescent="0.25">
      <c r="AQ24665" s="1026"/>
      <c r="AR24665" s="1027"/>
    </row>
    <row r="24666" spans="43:44" x14ac:dyDescent="0.25">
      <c r="AQ24666" s="1026"/>
      <c r="AR24666" s="1027"/>
    </row>
    <row r="24667" spans="43:44" x14ac:dyDescent="0.25">
      <c r="AQ24667" s="1026"/>
      <c r="AR24667" s="1027"/>
    </row>
    <row r="24668" spans="43:44" x14ac:dyDescent="0.25">
      <c r="AQ24668" s="1026"/>
      <c r="AR24668" s="1027"/>
    </row>
    <row r="24669" spans="43:44" x14ac:dyDescent="0.25">
      <c r="AQ24669" s="1026"/>
      <c r="AR24669" s="1027"/>
    </row>
    <row r="24670" spans="43:44" x14ac:dyDescent="0.25">
      <c r="AQ24670" s="1026"/>
      <c r="AR24670" s="1027"/>
    </row>
    <row r="24671" spans="43:44" x14ac:dyDescent="0.25">
      <c r="AQ24671" s="1026"/>
      <c r="AR24671" s="1027"/>
    </row>
    <row r="24672" spans="43:44" x14ac:dyDescent="0.25">
      <c r="AQ24672" s="1026"/>
      <c r="AR24672" s="1027"/>
    </row>
    <row r="24673" spans="43:44" x14ac:dyDescent="0.25">
      <c r="AQ24673" s="1026"/>
      <c r="AR24673" s="1027"/>
    </row>
    <row r="24674" spans="43:44" x14ac:dyDescent="0.25">
      <c r="AQ24674" s="1026"/>
      <c r="AR24674" s="1027"/>
    </row>
    <row r="24675" spans="43:44" x14ac:dyDescent="0.25">
      <c r="AQ24675" s="1026"/>
      <c r="AR24675" s="1027"/>
    </row>
    <row r="24676" spans="43:44" x14ac:dyDescent="0.25">
      <c r="AQ24676" s="1026"/>
      <c r="AR24676" s="1027"/>
    </row>
    <row r="24677" spans="43:44" x14ac:dyDescent="0.25">
      <c r="AQ24677" s="1026"/>
      <c r="AR24677" s="1027"/>
    </row>
    <row r="24678" spans="43:44" x14ac:dyDescent="0.25">
      <c r="AQ24678" s="1026"/>
      <c r="AR24678" s="1027"/>
    </row>
    <row r="24679" spans="43:44" x14ac:dyDescent="0.25">
      <c r="AQ24679" s="1026"/>
      <c r="AR24679" s="1027"/>
    </row>
    <row r="24680" spans="43:44" x14ac:dyDescent="0.25">
      <c r="AQ24680" s="1026"/>
      <c r="AR24680" s="1027"/>
    </row>
    <row r="24681" spans="43:44" x14ac:dyDescent="0.25">
      <c r="AQ24681" s="1026"/>
      <c r="AR24681" s="1027"/>
    </row>
    <row r="24682" spans="43:44" x14ac:dyDescent="0.25">
      <c r="AQ24682" s="1026"/>
      <c r="AR24682" s="1027"/>
    </row>
    <row r="24683" spans="43:44" x14ac:dyDescent="0.25">
      <c r="AQ24683" s="1026"/>
      <c r="AR24683" s="1027"/>
    </row>
    <row r="24684" spans="43:44" x14ac:dyDescent="0.25">
      <c r="AQ24684" s="1026"/>
      <c r="AR24684" s="1027"/>
    </row>
    <row r="24685" spans="43:44" x14ac:dyDescent="0.25">
      <c r="AQ24685" s="1026"/>
      <c r="AR24685" s="1027"/>
    </row>
    <row r="24686" spans="43:44" x14ac:dyDescent="0.25">
      <c r="AQ24686" s="1026"/>
      <c r="AR24686" s="1027"/>
    </row>
    <row r="24687" spans="43:44" x14ac:dyDescent="0.25">
      <c r="AQ24687" s="1026"/>
      <c r="AR24687" s="1027"/>
    </row>
    <row r="24688" spans="43:44" x14ac:dyDescent="0.25">
      <c r="AQ24688" s="1026"/>
      <c r="AR24688" s="1027"/>
    </row>
    <row r="24689" spans="43:44" x14ac:dyDescent="0.25">
      <c r="AQ24689" s="1026"/>
      <c r="AR24689" s="1027"/>
    </row>
    <row r="24690" spans="43:44" x14ac:dyDescent="0.25">
      <c r="AQ24690" s="1026"/>
      <c r="AR24690" s="1027"/>
    </row>
    <row r="24691" spans="43:44" x14ac:dyDescent="0.25">
      <c r="AQ24691" s="1026"/>
      <c r="AR24691" s="1027"/>
    </row>
    <row r="24692" spans="43:44" x14ac:dyDescent="0.25">
      <c r="AQ24692" s="1026"/>
      <c r="AR24692" s="1027"/>
    </row>
    <row r="24693" spans="43:44" x14ac:dyDescent="0.25">
      <c r="AQ24693" s="1026"/>
      <c r="AR24693" s="1027"/>
    </row>
    <row r="24694" spans="43:44" x14ac:dyDescent="0.25">
      <c r="AQ24694" s="1026"/>
      <c r="AR24694" s="1027"/>
    </row>
    <row r="24695" spans="43:44" x14ac:dyDescent="0.25">
      <c r="AQ24695" s="1026"/>
      <c r="AR24695" s="1027"/>
    </row>
    <row r="24696" spans="43:44" x14ac:dyDescent="0.25">
      <c r="AQ24696" s="1026"/>
      <c r="AR24696" s="1027"/>
    </row>
    <row r="24697" spans="43:44" x14ac:dyDescent="0.25">
      <c r="AQ24697" s="1026"/>
      <c r="AR24697" s="1027"/>
    </row>
    <row r="24698" spans="43:44" x14ac:dyDescent="0.25">
      <c r="AQ24698" s="1026"/>
      <c r="AR24698" s="1027"/>
    </row>
    <row r="24699" spans="43:44" x14ac:dyDescent="0.25">
      <c r="AQ24699" s="1026"/>
      <c r="AR24699" s="1027"/>
    </row>
    <row r="24700" spans="43:44" x14ac:dyDescent="0.25">
      <c r="AQ24700" s="1026"/>
      <c r="AR24700" s="1027"/>
    </row>
    <row r="24701" spans="43:44" x14ac:dyDescent="0.25">
      <c r="AQ24701" s="1026"/>
      <c r="AR24701" s="1027"/>
    </row>
    <row r="24702" spans="43:44" x14ac:dyDescent="0.25">
      <c r="AQ24702" s="1026"/>
      <c r="AR24702" s="1027"/>
    </row>
    <row r="24703" spans="43:44" x14ac:dyDescent="0.25">
      <c r="AQ24703" s="1026"/>
      <c r="AR24703" s="1027"/>
    </row>
    <row r="24704" spans="43:44" x14ac:dyDescent="0.25">
      <c r="AQ24704" s="1026"/>
      <c r="AR24704" s="1027"/>
    </row>
    <row r="24705" spans="43:44" x14ac:dyDescent="0.25">
      <c r="AQ24705" s="1026"/>
      <c r="AR24705" s="1027"/>
    </row>
    <row r="24706" spans="43:44" x14ac:dyDescent="0.25">
      <c r="AQ24706" s="1026"/>
      <c r="AR24706" s="1027"/>
    </row>
    <row r="24707" spans="43:44" x14ac:dyDescent="0.25">
      <c r="AQ24707" s="1026"/>
      <c r="AR24707" s="1027"/>
    </row>
    <row r="24708" spans="43:44" x14ac:dyDescent="0.25">
      <c r="AQ24708" s="1026"/>
      <c r="AR24708" s="1027"/>
    </row>
    <row r="24709" spans="43:44" x14ac:dyDescent="0.25">
      <c r="AQ24709" s="1026"/>
      <c r="AR24709" s="1027"/>
    </row>
    <row r="24710" spans="43:44" x14ac:dyDescent="0.25">
      <c r="AQ24710" s="1026"/>
      <c r="AR24710" s="1027"/>
    </row>
    <row r="24711" spans="43:44" x14ac:dyDescent="0.25">
      <c r="AQ24711" s="1026"/>
      <c r="AR24711" s="1027"/>
    </row>
    <row r="24712" spans="43:44" x14ac:dyDescent="0.25">
      <c r="AQ24712" s="1026"/>
      <c r="AR24712" s="1027"/>
    </row>
    <row r="24713" spans="43:44" x14ac:dyDescent="0.25">
      <c r="AQ24713" s="1026"/>
      <c r="AR24713" s="1027"/>
    </row>
    <row r="24714" spans="43:44" x14ac:dyDescent="0.25">
      <c r="AQ24714" s="1026"/>
      <c r="AR24714" s="1027"/>
    </row>
    <row r="24715" spans="43:44" x14ac:dyDescent="0.25">
      <c r="AQ24715" s="1026"/>
      <c r="AR24715" s="1027"/>
    </row>
    <row r="24716" spans="43:44" x14ac:dyDescent="0.25">
      <c r="AQ24716" s="1026"/>
      <c r="AR24716" s="1027"/>
    </row>
    <row r="24717" spans="43:44" x14ac:dyDescent="0.25">
      <c r="AQ24717" s="1026"/>
      <c r="AR24717" s="1027"/>
    </row>
    <row r="24718" spans="43:44" x14ac:dyDescent="0.25">
      <c r="AQ24718" s="1026"/>
      <c r="AR24718" s="1027"/>
    </row>
    <row r="24719" spans="43:44" x14ac:dyDescent="0.25">
      <c r="AQ24719" s="1026"/>
      <c r="AR24719" s="1027"/>
    </row>
    <row r="24720" spans="43:44" x14ac:dyDescent="0.25">
      <c r="AQ24720" s="1026"/>
      <c r="AR24720" s="1027"/>
    </row>
    <row r="24721" spans="43:44" x14ac:dyDescent="0.25">
      <c r="AQ24721" s="1026"/>
      <c r="AR24721" s="1027"/>
    </row>
    <row r="24722" spans="43:44" x14ac:dyDescent="0.25">
      <c r="AQ24722" s="1026"/>
      <c r="AR24722" s="1027"/>
    </row>
    <row r="24723" spans="43:44" x14ac:dyDescent="0.25">
      <c r="AQ24723" s="1026"/>
      <c r="AR24723" s="1027"/>
    </row>
    <row r="24724" spans="43:44" x14ac:dyDescent="0.25">
      <c r="AQ24724" s="1026"/>
      <c r="AR24724" s="1027"/>
    </row>
    <row r="24725" spans="43:44" x14ac:dyDescent="0.25">
      <c r="AQ24725" s="1026"/>
      <c r="AR24725" s="1027"/>
    </row>
    <row r="24726" spans="43:44" x14ac:dyDescent="0.25">
      <c r="AQ24726" s="1026"/>
      <c r="AR24726" s="1027"/>
    </row>
    <row r="24727" spans="43:44" x14ac:dyDescent="0.25">
      <c r="AQ24727" s="1026"/>
      <c r="AR24727" s="1027"/>
    </row>
    <row r="24728" spans="43:44" x14ac:dyDescent="0.25">
      <c r="AQ24728" s="1026"/>
      <c r="AR24728" s="1027"/>
    </row>
    <row r="24729" spans="43:44" x14ac:dyDescent="0.25">
      <c r="AQ24729" s="1026"/>
      <c r="AR24729" s="1027"/>
    </row>
    <row r="24730" spans="43:44" x14ac:dyDescent="0.25">
      <c r="AQ24730" s="1026"/>
      <c r="AR24730" s="1027"/>
    </row>
    <row r="24731" spans="43:44" x14ac:dyDescent="0.25">
      <c r="AQ24731" s="1026"/>
      <c r="AR24731" s="1027"/>
    </row>
    <row r="24732" spans="43:44" x14ac:dyDescent="0.25">
      <c r="AQ24732" s="1026"/>
      <c r="AR24732" s="1027"/>
    </row>
    <row r="24733" spans="43:44" x14ac:dyDescent="0.25">
      <c r="AQ24733" s="1026"/>
      <c r="AR24733" s="1027"/>
    </row>
    <row r="24734" spans="43:44" x14ac:dyDescent="0.25">
      <c r="AQ24734" s="1026"/>
      <c r="AR24734" s="1027"/>
    </row>
    <row r="24735" spans="43:44" x14ac:dyDescent="0.25">
      <c r="AQ24735" s="1026"/>
      <c r="AR24735" s="1027"/>
    </row>
    <row r="24736" spans="43:44" x14ac:dyDescent="0.25">
      <c r="AQ24736" s="1026"/>
      <c r="AR24736" s="1027"/>
    </row>
    <row r="24737" spans="43:44" x14ac:dyDescent="0.25">
      <c r="AQ24737" s="1026"/>
      <c r="AR24737" s="1027"/>
    </row>
    <row r="24738" spans="43:44" x14ac:dyDescent="0.25">
      <c r="AQ24738" s="1026"/>
      <c r="AR24738" s="1027"/>
    </row>
    <row r="24739" spans="43:44" x14ac:dyDescent="0.25">
      <c r="AQ24739" s="1026"/>
      <c r="AR24739" s="1027"/>
    </row>
    <row r="24740" spans="43:44" x14ac:dyDescent="0.25">
      <c r="AQ24740" s="1026"/>
      <c r="AR24740" s="1027"/>
    </row>
    <row r="24741" spans="43:44" x14ac:dyDescent="0.25">
      <c r="AQ24741" s="1026"/>
      <c r="AR24741" s="1027"/>
    </row>
    <row r="24742" spans="43:44" x14ac:dyDescent="0.25">
      <c r="AQ24742" s="1026"/>
      <c r="AR24742" s="1027"/>
    </row>
    <row r="24743" spans="43:44" x14ac:dyDescent="0.25">
      <c r="AQ24743" s="1026"/>
      <c r="AR24743" s="1027"/>
    </row>
    <row r="24744" spans="43:44" x14ac:dyDescent="0.25">
      <c r="AQ24744" s="1026"/>
      <c r="AR24744" s="1027"/>
    </row>
    <row r="24745" spans="43:44" x14ac:dyDescent="0.25">
      <c r="AQ24745" s="1026"/>
      <c r="AR24745" s="1027"/>
    </row>
    <row r="24746" spans="43:44" x14ac:dyDescent="0.25">
      <c r="AQ24746" s="1026"/>
      <c r="AR24746" s="1027"/>
    </row>
    <row r="24747" spans="43:44" x14ac:dyDescent="0.25">
      <c r="AQ24747" s="1026"/>
      <c r="AR24747" s="1027"/>
    </row>
    <row r="24748" spans="43:44" x14ac:dyDescent="0.25">
      <c r="AQ24748" s="1026"/>
      <c r="AR24748" s="1027"/>
    </row>
    <row r="24749" spans="43:44" x14ac:dyDescent="0.25">
      <c r="AQ24749" s="1026"/>
      <c r="AR24749" s="1027"/>
    </row>
    <row r="24750" spans="43:44" x14ac:dyDescent="0.25">
      <c r="AQ24750" s="1026"/>
      <c r="AR24750" s="1027"/>
    </row>
    <row r="24751" spans="43:44" x14ac:dyDescent="0.25">
      <c r="AQ24751" s="1026"/>
      <c r="AR24751" s="1027"/>
    </row>
    <row r="24752" spans="43:44" x14ac:dyDescent="0.25">
      <c r="AQ24752" s="1026"/>
      <c r="AR24752" s="1027"/>
    </row>
    <row r="24753" spans="43:44" x14ac:dyDescent="0.25">
      <c r="AQ24753" s="1026"/>
      <c r="AR24753" s="1027"/>
    </row>
    <row r="24754" spans="43:44" x14ac:dyDescent="0.25">
      <c r="AQ24754" s="1026"/>
      <c r="AR24754" s="1027"/>
    </row>
    <row r="24755" spans="43:44" x14ac:dyDescent="0.25">
      <c r="AQ24755" s="1026"/>
      <c r="AR24755" s="1027"/>
    </row>
    <row r="24756" spans="43:44" x14ac:dyDescent="0.25">
      <c r="AQ24756" s="1026"/>
      <c r="AR24756" s="1027"/>
    </row>
    <row r="24757" spans="43:44" x14ac:dyDescent="0.25">
      <c r="AQ24757" s="1026"/>
      <c r="AR24757" s="1027"/>
    </row>
    <row r="24758" spans="43:44" x14ac:dyDescent="0.25">
      <c r="AQ24758" s="1026"/>
      <c r="AR24758" s="1027"/>
    </row>
    <row r="24759" spans="43:44" x14ac:dyDescent="0.25">
      <c r="AQ24759" s="1026"/>
      <c r="AR24759" s="1027"/>
    </row>
    <row r="24760" spans="43:44" x14ac:dyDescent="0.25">
      <c r="AQ24760" s="1026"/>
      <c r="AR24760" s="1027"/>
    </row>
    <row r="24761" spans="43:44" x14ac:dyDescent="0.25">
      <c r="AQ24761" s="1026"/>
      <c r="AR24761" s="1027"/>
    </row>
    <row r="24762" spans="43:44" x14ac:dyDescent="0.25">
      <c r="AQ24762" s="1026"/>
      <c r="AR24762" s="1027"/>
    </row>
    <row r="24763" spans="43:44" x14ac:dyDescent="0.25">
      <c r="AQ24763" s="1026"/>
      <c r="AR24763" s="1027"/>
    </row>
    <row r="24764" spans="43:44" x14ac:dyDescent="0.25">
      <c r="AQ24764" s="1026"/>
      <c r="AR24764" s="1027"/>
    </row>
    <row r="24765" spans="43:44" x14ac:dyDescent="0.25">
      <c r="AQ24765" s="1026"/>
      <c r="AR24765" s="1027"/>
    </row>
    <row r="24766" spans="43:44" x14ac:dyDescent="0.25">
      <c r="AQ24766" s="1026"/>
      <c r="AR24766" s="1027"/>
    </row>
    <row r="24767" spans="43:44" x14ac:dyDescent="0.25">
      <c r="AQ24767" s="1026"/>
      <c r="AR24767" s="1027"/>
    </row>
    <row r="24768" spans="43:44" x14ac:dyDescent="0.25">
      <c r="AQ24768" s="1026"/>
      <c r="AR24768" s="1027"/>
    </row>
    <row r="24769" spans="43:44" x14ac:dyDescent="0.25">
      <c r="AQ24769" s="1026"/>
      <c r="AR24769" s="1027"/>
    </row>
    <row r="24770" spans="43:44" x14ac:dyDescent="0.25">
      <c r="AQ24770" s="1026"/>
      <c r="AR24770" s="1027"/>
    </row>
    <row r="24771" spans="43:44" x14ac:dyDescent="0.25">
      <c r="AQ24771" s="1026"/>
      <c r="AR24771" s="1027"/>
    </row>
    <row r="24772" spans="43:44" x14ac:dyDescent="0.25">
      <c r="AQ24772" s="1026"/>
      <c r="AR24772" s="1027"/>
    </row>
    <row r="24773" spans="43:44" x14ac:dyDescent="0.25">
      <c r="AQ24773" s="1026"/>
      <c r="AR24773" s="1027"/>
    </row>
    <row r="24774" spans="43:44" x14ac:dyDescent="0.25">
      <c r="AQ24774" s="1026"/>
      <c r="AR24774" s="1027"/>
    </row>
    <row r="24775" spans="43:44" x14ac:dyDescent="0.25">
      <c r="AQ24775" s="1026"/>
      <c r="AR24775" s="1027"/>
    </row>
    <row r="24776" spans="43:44" x14ac:dyDescent="0.25">
      <c r="AQ24776" s="1026"/>
      <c r="AR24776" s="1027"/>
    </row>
    <row r="24777" spans="43:44" x14ac:dyDescent="0.25">
      <c r="AQ24777" s="1026"/>
      <c r="AR24777" s="1027"/>
    </row>
    <row r="24778" spans="43:44" x14ac:dyDescent="0.25">
      <c r="AQ24778" s="1026"/>
      <c r="AR24778" s="1027"/>
    </row>
    <row r="24779" spans="43:44" x14ac:dyDescent="0.25">
      <c r="AQ24779" s="1026"/>
      <c r="AR24779" s="1027"/>
    </row>
    <row r="24780" spans="43:44" x14ac:dyDescent="0.25">
      <c r="AQ24780" s="1026"/>
      <c r="AR24780" s="1027"/>
    </row>
    <row r="24781" spans="43:44" x14ac:dyDescent="0.25">
      <c r="AQ24781" s="1026"/>
      <c r="AR24781" s="1027"/>
    </row>
    <row r="24782" spans="43:44" x14ac:dyDescent="0.25">
      <c r="AQ24782" s="1026"/>
      <c r="AR24782" s="1027"/>
    </row>
    <row r="24783" spans="43:44" x14ac:dyDescent="0.25">
      <c r="AQ24783" s="1026"/>
      <c r="AR24783" s="1027"/>
    </row>
    <row r="24784" spans="43:44" x14ac:dyDescent="0.25">
      <c r="AQ24784" s="1026"/>
      <c r="AR24784" s="1027"/>
    </row>
    <row r="24785" spans="43:44" x14ac:dyDescent="0.25">
      <c r="AQ24785" s="1026"/>
      <c r="AR24785" s="1027"/>
    </row>
    <row r="24786" spans="43:44" x14ac:dyDescent="0.25">
      <c r="AQ24786" s="1026"/>
      <c r="AR24786" s="1027"/>
    </row>
    <row r="24787" spans="43:44" x14ac:dyDescent="0.25">
      <c r="AQ24787" s="1026"/>
      <c r="AR24787" s="1027"/>
    </row>
    <row r="24788" spans="43:44" x14ac:dyDescent="0.25">
      <c r="AQ24788" s="1026"/>
      <c r="AR24788" s="1027"/>
    </row>
    <row r="24789" spans="43:44" x14ac:dyDescent="0.25">
      <c r="AQ24789" s="1026"/>
      <c r="AR24789" s="1027"/>
    </row>
    <row r="24790" spans="43:44" x14ac:dyDescent="0.25">
      <c r="AQ24790" s="1026"/>
      <c r="AR24790" s="1027"/>
    </row>
    <row r="24791" spans="43:44" x14ac:dyDescent="0.25">
      <c r="AQ24791" s="1026"/>
      <c r="AR24791" s="1027"/>
    </row>
    <row r="24792" spans="43:44" x14ac:dyDescent="0.25">
      <c r="AQ24792" s="1026"/>
      <c r="AR24792" s="1027"/>
    </row>
    <row r="24793" spans="43:44" x14ac:dyDescent="0.25">
      <c r="AQ24793" s="1026"/>
      <c r="AR24793" s="1027"/>
    </row>
    <row r="24794" spans="43:44" x14ac:dyDescent="0.25">
      <c r="AQ24794" s="1026"/>
      <c r="AR24794" s="1027"/>
    </row>
    <row r="24795" spans="43:44" x14ac:dyDescent="0.25">
      <c r="AQ24795" s="1026"/>
      <c r="AR24795" s="1027"/>
    </row>
    <row r="24796" spans="43:44" x14ac:dyDescent="0.25">
      <c r="AQ24796" s="1026"/>
      <c r="AR24796" s="1027"/>
    </row>
    <row r="24797" spans="43:44" x14ac:dyDescent="0.25">
      <c r="AQ24797" s="1026"/>
      <c r="AR24797" s="1027"/>
    </row>
    <row r="24798" spans="43:44" x14ac:dyDescent="0.25">
      <c r="AQ24798" s="1026"/>
      <c r="AR24798" s="1027"/>
    </row>
    <row r="24799" spans="43:44" x14ac:dyDescent="0.25">
      <c r="AQ24799" s="1026"/>
      <c r="AR24799" s="1027"/>
    </row>
    <row r="24800" spans="43:44" x14ac:dyDescent="0.25">
      <c r="AQ24800" s="1026"/>
      <c r="AR24800" s="1027"/>
    </row>
    <row r="24801" spans="43:44" x14ac:dyDescent="0.25">
      <c r="AQ24801" s="1026"/>
      <c r="AR24801" s="1027"/>
    </row>
    <row r="24802" spans="43:44" x14ac:dyDescent="0.25">
      <c r="AQ24802" s="1026"/>
      <c r="AR24802" s="1027"/>
    </row>
    <row r="24803" spans="43:44" x14ac:dyDescent="0.25">
      <c r="AQ24803" s="1026"/>
      <c r="AR24803" s="1027"/>
    </row>
    <row r="24804" spans="43:44" x14ac:dyDescent="0.25">
      <c r="AQ24804" s="1026"/>
      <c r="AR24804" s="1027"/>
    </row>
    <row r="24805" spans="43:44" x14ac:dyDescent="0.25">
      <c r="AQ24805" s="1026"/>
      <c r="AR24805" s="1027"/>
    </row>
    <row r="24806" spans="43:44" x14ac:dyDescent="0.25">
      <c r="AQ24806" s="1026"/>
      <c r="AR24806" s="1027"/>
    </row>
    <row r="24807" spans="43:44" x14ac:dyDescent="0.25">
      <c r="AQ24807" s="1026"/>
      <c r="AR24807" s="1027"/>
    </row>
    <row r="24808" spans="43:44" x14ac:dyDescent="0.25">
      <c r="AQ24808" s="1026"/>
      <c r="AR24808" s="1027"/>
    </row>
    <row r="24809" spans="43:44" x14ac:dyDescent="0.25">
      <c r="AQ24809" s="1026"/>
      <c r="AR24809" s="1027"/>
    </row>
    <row r="24810" spans="43:44" x14ac:dyDescent="0.25">
      <c r="AQ24810" s="1026"/>
      <c r="AR24810" s="1027"/>
    </row>
    <row r="24811" spans="43:44" x14ac:dyDescent="0.25">
      <c r="AQ24811" s="1026"/>
      <c r="AR24811" s="1027"/>
    </row>
    <row r="24812" spans="43:44" x14ac:dyDescent="0.25">
      <c r="AQ24812" s="1026"/>
      <c r="AR24812" s="1027"/>
    </row>
    <row r="24813" spans="43:44" x14ac:dyDescent="0.25">
      <c r="AQ24813" s="1026"/>
      <c r="AR24813" s="1027"/>
    </row>
    <row r="24814" spans="43:44" x14ac:dyDescent="0.25">
      <c r="AQ24814" s="1026"/>
      <c r="AR24814" s="1027"/>
    </row>
    <row r="24815" spans="43:44" x14ac:dyDescent="0.25">
      <c r="AQ24815" s="1026"/>
      <c r="AR24815" s="1027"/>
    </row>
    <row r="24816" spans="43:44" x14ac:dyDescent="0.25">
      <c r="AQ24816" s="1026"/>
      <c r="AR24816" s="1027"/>
    </row>
    <row r="24817" spans="43:44" x14ac:dyDescent="0.25">
      <c r="AQ24817" s="1026"/>
      <c r="AR24817" s="1027"/>
    </row>
    <row r="24818" spans="43:44" x14ac:dyDescent="0.25">
      <c r="AQ24818" s="1026"/>
      <c r="AR24818" s="1027"/>
    </row>
    <row r="24819" spans="43:44" x14ac:dyDescent="0.25">
      <c r="AQ24819" s="1026"/>
      <c r="AR24819" s="1027"/>
    </row>
    <row r="24820" spans="43:44" x14ac:dyDescent="0.25">
      <c r="AQ24820" s="1026"/>
      <c r="AR24820" s="1027"/>
    </row>
    <row r="24821" spans="43:44" x14ac:dyDescent="0.25">
      <c r="AQ24821" s="1026"/>
      <c r="AR24821" s="1027"/>
    </row>
    <row r="24822" spans="43:44" x14ac:dyDescent="0.25">
      <c r="AQ24822" s="1026"/>
      <c r="AR24822" s="1027"/>
    </row>
    <row r="24823" spans="43:44" x14ac:dyDescent="0.25">
      <c r="AQ24823" s="1026"/>
      <c r="AR24823" s="1027"/>
    </row>
    <row r="24824" spans="43:44" x14ac:dyDescent="0.25">
      <c r="AQ24824" s="1026"/>
      <c r="AR24824" s="1027"/>
    </row>
    <row r="24825" spans="43:44" x14ac:dyDescent="0.25">
      <c r="AQ24825" s="1026"/>
      <c r="AR24825" s="1027"/>
    </row>
    <row r="24826" spans="43:44" x14ac:dyDescent="0.25">
      <c r="AQ24826" s="1026"/>
      <c r="AR24826" s="1027"/>
    </row>
    <row r="24827" spans="43:44" x14ac:dyDescent="0.25">
      <c r="AQ24827" s="1026"/>
      <c r="AR24827" s="1027"/>
    </row>
    <row r="24828" spans="43:44" x14ac:dyDescent="0.25">
      <c r="AQ24828" s="1026"/>
      <c r="AR24828" s="1027"/>
    </row>
    <row r="24829" spans="43:44" x14ac:dyDescent="0.25">
      <c r="AQ24829" s="1026"/>
      <c r="AR24829" s="1027"/>
    </row>
    <row r="24830" spans="43:44" x14ac:dyDescent="0.25">
      <c r="AQ24830" s="1026"/>
      <c r="AR24830" s="1027"/>
    </row>
    <row r="24831" spans="43:44" x14ac:dyDescent="0.25">
      <c r="AQ24831" s="1026"/>
      <c r="AR24831" s="1027"/>
    </row>
    <row r="24832" spans="43:44" x14ac:dyDescent="0.25">
      <c r="AQ24832" s="1026"/>
      <c r="AR24832" s="1027"/>
    </row>
    <row r="24833" spans="43:44" x14ac:dyDescent="0.25">
      <c r="AQ24833" s="1026"/>
      <c r="AR24833" s="1027"/>
    </row>
    <row r="24834" spans="43:44" x14ac:dyDescent="0.25">
      <c r="AQ24834" s="1026"/>
      <c r="AR24834" s="1027"/>
    </row>
    <row r="24835" spans="43:44" x14ac:dyDescent="0.25">
      <c r="AQ24835" s="1026"/>
      <c r="AR24835" s="1027"/>
    </row>
    <row r="24836" spans="43:44" x14ac:dyDescent="0.25">
      <c r="AQ24836" s="1026"/>
      <c r="AR24836" s="1027"/>
    </row>
    <row r="24837" spans="43:44" x14ac:dyDescent="0.25">
      <c r="AQ24837" s="1026"/>
      <c r="AR24837" s="1027"/>
    </row>
    <row r="24838" spans="43:44" x14ac:dyDescent="0.25">
      <c r="AQ24838" s="1026"/>
      <c r="AR24838" s="1027"/>
    </row>
    <row r="24839" spans="43:44" x14ac:dyDescent="0.25">
      <c r="AQ24839" s="1026"/>
      <c r="AR24839" s="1027"/>
    </row>
    <row r="24840" spans="43:44" x14ac:dyDescent="0.25">
      <c r="AQ24840" s="1026"/>
      <c r="AR24840" s="1027"/>
    </row>
    <row r="24841" spans="43:44" x14ac:dyDescent="0.25">
      <c r="AQ24841" s="1026"/>
      <c r="AR24841" s="1027"/>
    </row>
    <row r="24842" spans="43:44" x14ac:dyDescent="0.25">
      <c r="AQ24842" s="1026"/>
      <c r="AR24842" s="1027"/>
    </row>
    <row r="24843" spans="43:44" x14ac:dyDescent="0.25">
      <c r="AQ24843" s="1026"/>
      <c r="AR24843" s="1027"/>
    </row>
    <row r="24844" spans="43:44" x14ac:dyDescent="0.25">
      <c r="AQ24844" s="1026"/>
      <c r="AR24844" s="1027"/>
    </row>
    <row r="24845" spans="43:44" x14ac:dyDescent="0.25">
      <c r="AQ24845" s="1026"/>
      <c r="AR24845" s="1027"/>
    </row>
    <row r="24846" spans="43:44" x14ac:dyDescent="0.25">
      <c r="AQ24846" s="1026"/>
      <c r="AR24846" s="1027"/>
    </row>
    <row r="24847" spans="43:44" x14ac:dyDescent="0.25">
      <c r="AQ24847" s="1026"/>
      <c r="AR24847" s="1027"/>
    </row>
    <row r="24848" spans="43:44" x14ac:dyDescent="0.25">
      <c r="AQ24848" s="1026"/>
      <c r="AR24848" s="1027"/>
    </row>
    <row r="24849" spans="43:44" x14ac:dyDescent="0.25">
      <c r="AQ24849" s="1026"/>
      <c r="AR24849" s="1027"/>
    </row>
    <row r="24850" spans="43:44" x14ac:dyDescent="0.25">
      <c r="AQ24850" s="1026"/>
      <c r="AR24850" s="1027"/>
    </row>
    <row r="24851" spans="43:44" x14ac:dyDescent="0.25">
      <c r="AQ24851" s="1026"/>
      <c r="AR24851" s="1027"/>
    </row>
    <row r="24852" spans="43:44" x14ac:dyDescent="0.25">
      <c r="AQ24852" s="1026"/>
      <c r="AR24852" s="1027"/>
    </row>
    <row r="24853" spans="43:44" x14ac:dyDescent="0.25">
      <c r="AQ24853" s="1026"/>
      <c r="AR24853" s="1027"/>
    </row>
    <row r="24854" spans="43:44" x14ac:dyDescent="0.25">
      <c r="AQ24854" s="1026"/>
      <c r="AR24854" s="1027"/>
    </row>
    <row r="24855" spans="43:44" x14ac:dyDescent="0.25">
      <c r="AQ24855" s="1026"/>
      <c r="AR24855" s="1027"/>
    </row>
    <row r="24856" spans="43:44" x14ac:dyDescent="0.25">
      <c r="AQ24856" s="1026"/>
      <c r="AR24856" s="1027"/>
    </row>
    <row r="24857" spans="43:44" x14ac:dyDescent="0.25">
      <c r="AQ24857" s="1026"/>
      <c r="AR24857" s="1027"/>
    </row>
    <row r="24858" spans="43:44" x14ac:dyDescent="0.25">
      <c r="AQ24858" s="1026"/>
      <c r="AR24858" s="1027"/>
    </row>
    <row r="24859" spans="43:44" x14ac:dyDescent="0.25">
      <c r="AQ24859" s="1026"/>
      <c r="AR24859" s="1027"/>
    </row>
    <row r="24860" spans="43:44" x14ac:dyDescent="0.25">
      <c r="AQ24860" s="1026"/>
      <c r="AR24860" s="1027"/>
    </row>
    <row r="24861" spans="43:44" x14ac:dyDescent="0.25">
      <c r="AQ24861" s="1026"/>
      <c r="AR24861" s="1027"/>
    </row>
    <row r="24862" spans="43:44" x14ac:dyDescent="0.25">
      <c r="AQ24862" s="1026"/>
      <c r="AR24862" s="1027"/>
    </row>
    <row r="24863" spans="43:44" x14ac:dyDescent="0.25">
      <c r="AQ24863" s="1026"/>
      <c r="AR24863" s="1027"/>
    </row>
    <row r="24864" spans="43:44" x14ac:dyDescent="0.25">
      <c r="AQ24864" s="1026"/>
      <c r="AR24864" s="1027"/>
    </row>
    <row r="24865" spans="43:44" x14ac:dyDescent="0.25">
      <c r="AQ24865" s="1026"/>
      <c r="AR24865" s="1027"/>
    </row>
    <row r="24866" spans="43:44" x14ac:dyDescent="0.25">
      <c r="AQ24866" s="1026"/>
      <c r="AR24866" s="1027"/>
    </row>
    <row r="24867" spans="43:44" x14ac:dyDescent="0.25">
      <c r="AQ24867" s="1026"/>
      <c r="AR24867" s="1027"/>
    </row>
    <row r="24868" spans="43:44" x14ac:dyDescent="0.25">
      <c r="AQ24868" s="1026"/>
      <c r="AR24868" s="1027"/>
    </row>
    <row r="24869" spans="43:44" x14ac:dyDescent="0.25">
      <c r="AQ24869" s="1026"/>
      <c r="AR24869" s="1027"/>
    </row>
    <row r="24870" spans="43:44" x14ac:dyDescent="0.25">
      <c r="AQ24870" s="1026"/>
      <c r="AR24870" s="1027"/>
    </row>
    <row r="24871" spans="43:44" x14ac:dyDescent="0.25">
      <c r="AQ24871" s="1026"/>
      <c r="AR24871" s="1027"/>
    </row>
    <row r="24872" spans="43:44" x14ac:dyDescent="0.25">
      <c r="AQ24872" s="1026"/>
      <c r="AR24872" s="1027"/>
    </row>
    <row r="24873" spans="43:44" x14ac:dyDescent="0.25">
      <c r="AQ24873" s="1026"/>
      <c r="AR24873" s="1027"/>
    </row>
    <row r="24874" spans="43:44" x14ac:dyDescent="0.25">
      <c r="AQ24874" s="1026"/>
      <c r="AR24874" s="1027"/>
    </row>
    <row r="24875" spans="43:44" x14ac:dyDescent="0.25">
      <c r="AQ24875" s="1026"/>
      <c r="AR24875" s="1027"/>
    </row>
    <row r="24876" spans="43:44" x14ac:dyDescent="0.25">
      <c r="AQ24876" s="1026"/>
      <c r="AR24876" s="1027"/>
    </row>
    <row r="24877" spans="43:44" x14ac:dyDescent="0.25">
      <c r="AQ24877" s="1026"/>
      <c r="AR24877" s="1027"/>
    </row>
    <row r="24878" spans="43:44" x14ac:dyDescent="0.25">
      <c r="AQ24878" s="1026"/>
      <c r="AR24878" s="1027"/>
    </row>
    <row r="24879" spans="43:44" x14ac:dyDescent="0.25">
      <c r="AQ24879" s="1026"/>
      <c r="AR24879" s="1027"/>
    </row>
    <row r="24880" spans="43:44" x14ac:dyDescent="0.25">
      <c r="AQ24880" s="1026"/>
      <c r="AR24880" s="1027"/>
    </row>
    <row r="24881" spans="43:44" x14ac:dyDescent="0.25">
      <c r="AQ24881" s="1026"/>
      <c r="AR24881" s="1027"/>
    </row>
    <row r="24882" spans="43:44" x14ac:dyDescent="0.25">
      <c r="AQ24882" s="1026"/>
      <c r="AR24882" s="1027"/>
    </row>
    <row r="24883" spans="43:44" x14ac:dyDescent="0.25">
      <c r="AQ24883" s="1026"/>
      <c r="AR24883" s="1027"/>
    </row>
    <row r="24884" spans="43:44" x14ac:dyDescent="0.25">
      <c r="AQ24884" s="1026"/>
      <c r="AR24884" s="1027"/>
    </row>
    <row r="24885" spans="43:44" x14ac:dyDescent="0.25">
      <c r="AQ24885" s="1026"/>
      <c r="AR24885" s="1027"/>
    </row>
    <row r="24886" spans="43:44" x14ac:dyDescent="0.25">
      <c r="AQ24886" s="1026"/>
      <c r="AR24886" s="1027"/>
    </row>
    <row r="24887" spans="43:44" x14ac:dyDescent="0.25">
      <c r="AQ24887" s="1026"/>
      <c r="AR24887" s="1027"/>
    </row>
    <row r="24888" spans="43:44" x14ac:dyDescent="0.25">
      <c r="AQ24888" s="1026"/>
      <c r="AR24888" s="1027"/>
    </row>
    <row r="24889" spans="43:44" x14ac:dyDescent="0.25">
      <c r="AQ24889" s="1026"/>
      <c r="AR24889" s="1027"/>
    </row>
    <row r="24890" spans="43:44" x14ac:dyDescent="0.25">
      <c r="AQ24890" s="1026"/>
      <c r="AR24890" s="1027"/>
    </row>
    <row r="24891" spans="43:44" x14ac:dyDescent="0.25">
      <c r="AQ24891" s="1026"/>
      <c r="AR24891" s="1027"/>
    </row>
    <row r="24892" spans="43:44" x14ac:dyDescent="0.25">
      <c r="AQ24892" s="1026"/>
      <c r="AR24892" s="1027"/>
    </row>
    <row r="24893" spans="43:44" x14ac:dyDescent="0.25">
      <c r="AQ24893" s="1026"/>
      <c r="AR24893" s="1027"/>
    </row>
    <row r="24894" spans="43:44" x14ac:dyDescent="0.25">
      <c r="AQ24894" s="1026"/>
      <c r="AR24894" s="1027"/>
    </row>
    <row r="24895" spans="43:44" x14ac:dyDescent="0.25">
      <c r="AQ24895" s="1026"/>
      <c r="AR24895" s="1027"/>
    </row>
    <row r="24896" spans="43:44" x14ac:dyDescent="0.25">
      <c r="AQ24896" s="1026"/>
      <c r="AR24896" s="1027"/>
    </row>
    <row r="24897" spans="43:44" x14ac:dyDescent="0.25">
      <c r="AQ24897" s="1026"/>
      <c r="AR24897" s="1027"/>
    </row>
    <row r="24898" spans="43:44" x14ac:dyDescent="0.25">
      <c r="AQ24898" s="1026"/>
      <c r="AR24898" s="1027"/>
    </row>
    <row r="24899" spans="43:44" x14ac:dyDescent="0.25">
      <c r="AQ24899" s="1026"/>
      <c r="AR24899" s="1027"/>
    </row>
    <row r="24900" spans="43:44" x14ac:dyDescent="0.25">
      <c r="AQ24900" s="1026"/>
      <c r="AR24900" s="1027"/>
    </row>
    <row r="24901" spans="43:44" x14ac:dyDescent="0.25">
      <c r="AQ24901" s="1026"/>
      <c r="AR24901" s="1027"/>
    </row>
    <row r="24902" spans="43:44" x14ac:dyDescent="0.25">
      <c r="AQ24902" s="1026"/>
      <c r="AR24902" s="1027"/>
    </row>
    <row r="24903" spans="43:44" x14ac:dyDescent="0.25">
      <c r="AQ24903" s="1026"/>
      <c r="AR24903" s="1027"/>
    </row>
    <row r="24904" spans="43:44" x14ac:dyDescent="0.25">
      <c r="AQ24904" s="1026"/>
      <c r="AR24904" s="1027"/>
    </row>
    <row r="24905" spans="43:44" x14ac:dyDescent="0.25">
      <c r="AQ24905" s="1026"/>
      <c r="AR24905" s="1027"/>
    </row>
    <row r="24906" spans="43:44" x14ac:dyDescent="0.25">
      <c r="AQ24906" s="1026"/>
      <c r="AR24906" s="1027"/>
    </row>
    <row r="24907" spans="43:44" x14ac:dyDescent="0.25">
      <c r="AQ24907" s="1026"/>
      <c r="AR24907" s="1027"/>
    </row>
    <row r="24908" spans="43:44" x14ac:dyDescent="0.25">
      <c r="AQ24908" s="1026"/>
      <c r="AR24908" s="1027"/>
    </row>
    <row r="24909" spans="43:44" x14ac:dyDescent="0.25">
      <c r="AQ24909" s="1026"/>
      <c r="AR24909" s="1027"/>
    </row>
    <row r="24910" spans="43:44" x14ac:dyDescent="0.25">
      <c r="AQ24910" s="1026"/>
      <c r="AR24910" s="1027"/>
    </row>
    <row r="24911" spans="43:44" x14ac:dyDescent="0.25">
      <c r="AQ24911" s="1026"/>
      <c r="AR24911" s="1027"/>
    </row>
    <row r="24912" spans="43:44" x14ac:dyDescent="0.25">
      <c r="AQ24912" s="1026"/>
      <c r="AR24912" s="1027"/>
    </row>
    <row r="24913" spans="43:44" x14ac:dyDescent="0.25">
      <c r="AQ24913" s="1026"/>
      <c r="AR24913" s="1027"/>
    </row>
    <row r="24914" spans="43:44" x14ac:dyDescent="0.25">
      <c r="AQ24914" s="1026"/>
      <c r="AR24914" s="1027"/>
    </row>
    <row r="24915" spans="43:44" x14ac:dyDescent="0.25">
      <c r="AQ24915" s="1026"/>
      <c r="AR24915" s="1027"/>
    </row>
    <row r="24916" spans="43:44" x14ac:dyDescent="0.25">
      <c r="AQ24916" s="1026"/>
      <c r="AR24916" s="1027"/>
    </row>
    <row r="24917" spans="43:44" x14ac:dyDescent="0.25">
      <c r="AQ24917" s="1026"/>
      <c r="AR24917" s="1027"/>
    </row>
    <row r="24918" spans="43:44" x14ac:dyDescent="0.25">
      <c r="AQ24918" s="1026"/>
      <c r="AR24918" s="1027"/>
    </row>
    <row r="24919" spans="43:44" x14ac:dyDescent="0.25">
      <c r="AQ24919" s="1026"/>
      <c r="AR24919" s="1027"/>
    </row>
    <row r="24920" spans="43:44" x14ac:dyDescent="0.25">
      <c r="AQ24920" s="1026"/>
      <c r="AR24920" s="1027"/>
    </row>
    <row r="24921" spans="43:44" x14ac:dyDescent="0.25">
      <c r="AQ24921" s="1026"/>
      <c r="AR24921" s="1027"/>
    </row>
    <row r="24922" spans="43:44" x14ac:dyDescent="0.25">
      <c r="AQ24922" s="1026"/>
      <c r="AR24922" s="1027"/>
    </row>
    <row r="24923" spans="43:44" x14ac:dyDescent="0.25">
      <c r="AQ24923" s="1026"/>
      <c r="AR24923" s="1027"/>
    </row>
    <row r="24924" spans="43:44" x14ac:dyDescent="0.25">
      <c r="AQ24924" s="1026"/>
      <c r="AR24924" s="1027"/>
    </row>
    <row r="24925" spans="43:44" x14ac:dyDescent="0.25">
      <c r="AQ24925" s="1026"/>
      <c r="AR24925" s="1027"/>
    </row>
    <row r="24926" spans="43:44" x14ac:dyDescent="0.25">
      <c r="AQ24926" s="1026"/>
      <c r="AR24926" s="1027"/>
    </row>
    <row r="24927" spans="43:44" x14ac:dyDescent="0.25">
      <c r="AQ24927" s="1026"/>
      <c r="AR24927" s="1027"/>
    </row>
    <row r="24928" spans="43:44" x14ac:dyDescent="0.25">
      <c r="AQ24928" s="1026"/>
      <c r="AR24928" s="1027"/>
    </row>
    <row r="24929" spans="43:44" x14ac:dyDescent="0.25">
      <c r="AQ24929" s="1026"/>
      <c r="AR24929" s="1027"/>
    </row>
    <row r="24930" spans="43:44" x14ac:dyDescent="0.25">
      <c r="AQ24930" s="1026"/>
      <c r="AR24930" s="1027"/>
    </row>
    <row r="24931" spans="43:44" x14ac:dyDescent="0.25">
      <c r="AQ24931" s="1026"/>
      <c r="AR24931" s="1027"/>
    </row>
    <row r="24932" spans="43:44" x14ac:dyDescent="0.25">
      <c r="AQ24932" s="1026"/>
      <c r="AR24932" s="1027"/>
    </row>
    <row r="24933" spans="43:44" x14ac:dyDescent="0.25">
      <c r="AQ24933" s="1026"/>
      <c r="AR24933" s="1027"/>
    </row>
    <row r="24934" spans="43:44" x14ac:dyDescent="0.25">
      <c r="AQ24934" s="1026"/>
      <c r="AR24934" s="1027"/>
    </row>
    <row r="24935" spans="43:44" x14ac:dyDescent="0.25">
      <c r="AQ24935" s="1026"/>
      <c r="AR24935" s="1027"/>
    </row>
    <row r="24936" spans="43:44" x14ac:dyDescent="0.25">
      <c r="AQ24936" s="1026"/>
      <c r="AR24936" s="1027"/>
    </row>
    <row r="24937" spans="43:44" x14ac:dyDescent="0.25">
      <c r="AQ24937" s="1026"/>
      <c r="AR24937" s="1027"/>
    </row>
    <row r="24938" spans="43:44" x14ac:dyDescent="0.25">
      <c r="AQ24938" s="1026"/>
      <c r="AR24938" s="1027"/>
    </row>
    <row r="24939" spans="43:44" x14ac:dyDescent="0.25">
      <c r="AQ24939" s="1026"/>
      <c r="AR24939" s="1027"/>
    </row>
    <row r="24940" spans="43:44" x14ac:dyDescent="0.25">
      <c r="AQ24940" s="1026"/>
      <c r="AR24940" s="1027"/>
    </row>
    <row r="24941" spans="43:44" x14ac:dyDescent="0.25">
      <c r="AQ24941" s="1026"/>
      <c r="AR24941" s="1027"/>
    </row>
    <row r="24942" spans="43:44" x14ac:dyDescent="0.25">
      <c r="AQ24942" s="1026"/>
      <c r="AR24942" s="1027"/>
    </row>
    <row r="24943" spans="43:44" x14ac:dyDescent="0.25">
      <c r="AQ24943" s="1026"/>
      <c r="AR24943" s="1027"/>
    </row>
    <row r="24944" spans="43:44" x14ac:dyDescent="0.25">
      <c r="AQ24944" s="1026"/>
      <c r="AR24944" s="1027"/>
    </row>
    <row r="24945" spans="43:44" x14ac:dyDescent="0.25">
      <c r="AQ24945" s="1026"/>
      <c r="AR24945" s="1027"/>
    </row>
    <row r="24946" spans="43:44" x14ac:dyDescent="0.25">
      <c r="AQ24946" s="1026"/>
      <c r="AR24946" s="1027"/>
    </row>
    <row r="24947" spans="43:44" x14ac:dyDescent="0.25">
      <c r="AQ24947" s="1026"/>
      <c r="AR24947" s="1027"/>
    </row>
    <row r="24948" spans="43:44" x14ac:dyDescent="0.25">
      <c r="AQ24948" s="1026"/>
      <c r="AR24948" s="1027"/>
    </row>
    <row r="24949" spans="43:44" x14ac:dyDescent="0.25">
      <c r="AQ24949" s="1026"/>
      <c r="AR24949" s="1027"/>
    </row>
    <row r="24950" spans="43:44" x14ac:dyDescent="0.25">
      <c r="AQ24950" s="1026"/>
      <c r="AR24950" s="1027"/>
    </row>
    <row r="24951" spans="43:44" x14ac:dyDescent="0.25">
      <c r="AQ24951" s="1026"/>
      <c r="AR24951" s="1027"/>
    </row>
    <row r="24952" spans="43:44" x14ac:dyDescent="0.25">
      <c r="AQ24952" s="1026"/>
      <c r="AR24952" s="1027"/>
    </row>
    <row r="24953" spans="43:44" x14ac:dyDescent="0.25">
      <c r="AQ24953" s="1026"/>
      <c r="AR24953" s="1027"/>
    </row>
    <row r="24954" spans="43:44" x14ac:dyDescent="0.25">
      <c r="AQ24954" s="1026"/>
      <c r="AR24954" s="1027"/>
    </row>
    <row r="24955" spans="43:44" x14ac:dyDescent="0.25">
      <c r="AQ24955" s="1026"/>
      <c r="AR24955" s="1027"/>
    </row>
    <row r="24956" spans="43:44" x14ac:dyDescent="0.25">
      <c r="AQ24956" s="1026"/>
      <c r="AR24956" s="1027"/>
    </row>
    <row r="24957" spans="43:44" x14ac:dyDescent="0.25">
      <c r="AQ24957" s="1026"/>
      <c r="AR24957" s="1027"/>
    </row>
    <row r="24958" spans="43:44" x14ac:dyDescent="0.25">
      <c r="AQ24958" s="1026"/>
      <c r="AR24958" s="1027"/>
    </row>
    <row r="24959" spans="43:44" x14ac:dyDescent="0.25">
      <c r="AQ24959" s="1026"/>
      <c r="AR24959" s="1027"/>
    </row>
    <row r="24960" spans="43:44" x14ac:dyDescent="0.25">
      <c r="AQ24960" s="1026"/>
      <c r="AR24960" s="1027"/>
    </row>
    <row r="24961" spans="43:44" x14ac:dyDescent="0.25">
      <c r="AQ24961" s="1026"/>
      <c r="AR24961" s="1027"/>
    </row>
    <row r="24962" spans="43:44" x14ac:dyDescent="0.25">
      <c r="AQ24962" s="1026"/>
      <c r="AR24962" s="1027"/>
    </row>
    <row r="24963" spans="43:44" x14ac:dyDescent="0.25">
      <c r="AQ24963" s="1026"/>
      <c r="AR24963" s="1027"/>
    </row>
    <row r="24964" spans="43:44" x14ac:dyDescent="0.25">
      <c r="AQ24964" s="1026"/>
      <c r="AR24964" s="1027"/>
    </row>
    <row r="24965" spans="43:44" x14ac:dyDescent="0.25">
      <c r="AQ24965" s="1026"/>
      <c r="AR24965" s="1027"/>
    </row>
    <row r="24966" spans="43:44" x14ac:dyDescent="0.25">
      <c r="AQ24966" s="1026"/>
      <c r="AR24966" s="1027"/>
    </row>
    <row r="24967" spans="43:44" x14ac:dyDescent="0.25">
      <c r="AQ24967" s="1026"/>
      <c r="AR24967" s="1027"/>
    </row>
    <row r="24968" spans="43:44" x14ac:dyDescent="0.25">
      <c r="AQ24968" s="1026"/>
      <c r="AR24968" s="1027"/>
    </row>
    <row r="24969" spans="43:44" x14ac:dyDescent="0.25">
      <c r="AQ24969" s="1026"/>
      <c r="AR24969" s="1027"/>
    </row>
    <row r="24970" spans="43:44" x14ac:dyDescent="0.25">
      <c r="AQ24970" s="1026"/>
      <c r="AR24970" s="1027"/>
    </row>
    <row r="24971" spans="43:44" x14ac:dyDescent="0.25">
      <c r="AQ24971" s="1026"/>
      <c r="AR24971" s="1027"/>
    </row>
    <row r="24972" spans="43:44" x14ac:dyDescent="0.25">
      <c r="AQ24972" s="1026"/>
      <c r="AR24972" s="1027"/>
    </row>
    <row r="24973" spans="43:44" x14ac:dyDescent="0.25">
      <c r="AQ24973" s="1026"/>
      <c r="AR24973" s="1027"/>
    </row>
    <row r="24974" spans="43:44" x14ac:dyDescent="0.25">
      <c r="AQ24974" s="1026"/>
      <c r="AR24974" s="1027"/>
    </row>
    <row r="24975" spans="43:44" x14ac:dyDescent="0.25">
      <c r="AQ24975" s="1026"/>
      <c r="AR24975" s="1027"/>
    </row>
    <row r="24976" spans="43:44" x14ac:dyDescent="0.25">
      <c r="AQ24976" s="1026"/>
      <c r="AR24976" s="1027"/>
    </row>
    <row r="24977" spans="43:44" x14ac:dyDescent="0.25">
      <c r="AQ24977" s="1026"/>
      <c r="AR24977" s="1027"/>
    </row>
    <row r="24978" spans="43:44" x14ac:dyDescent="0.25">
      <c r="AQ24978" s="1026"/>
      <c r="AR24978" s="1027"/>
    </row>
    <row r="24979" spans="43:44" x14ac:dyDescent="0.25">
      <c r="AQ24979" s="1026"/>
      <c r="AR24979" s="1027"/>
    </row>
    <row r="24980" spans="43:44" x14ac:dyDescent="0.25">
      <c r="AQ24980" s="1026"/>
      <c r="AR24980" s="1027"/>
    </row>
    <row r="24981" spans="43:44" x14ac:dyDescent="0.25">
      <c r="AQ24981" s="1026"/>
      <c r="AR24981" s="1027"/>
    </row>
    <row r="24982" spans="43:44" x14ac:dyDescent="0.25">
      <c r="AQ24982" s="1026"/>
      <c r="AR24982" s="1027"/>
    </row>
    <row r="24983" spans="43:44" x14ac:dyDescent="0.25">
      <c r="AQ24983" s="1026"/>
      <c r="AR24983" s="1027"/>
    </row>
    <row r="24984" spans="43:44" x14ac:dyDescent="0.25">
      <c r="AQ24984" s="1026"/>
      <c r="AR24984" s="1027"/>
    </row>
    <row r="24985" spans="43:44" x14ac:dyDescent="0.25">
      <c r="AQ24985" s="1026"/>
      <c r="AR24985" s="1027"/>
    </row>
    <row r="24986" spans="43:44" x14ac:dyDescent="0.25">
      <c r="AQ24986" s="1026"/>
      <c r="AR24986" s="1027"/>
    </row>
    <row r="24987" spans="43:44" x14ac:dyDescent="0.25">
      <c r="AQ24987" s="1026"/>
      <c r="AR24987" s="1027"/>
    </row>
    <row r="24988" spans="43:44" x14ac:dyDescent="0.25">
      <c r="AQ24988" s="1026"/>
      <c r="AR24988" s="1027"/>
    </row>
    <row r="24989" spans="43:44" x14ac:dyDescent="0.25">
      <c r="AQ24989" s="1026"/>
      <c r="AR24989" s="1027"/>
    </row>
    <row r="24990" spans="43:44" x14ac:dyDescent="0.25">
      <c r="AQ24990" s="1026"/>
      <c r="AR24990" s="1027"/>
    </row>
    <row r="24991" spans="43:44" x14ac:dyDescent="0.25">
      <c r="AQ24991" s="1026"/>
      <c r="AR24991" s="1027"/>
    </row>
    <row r="24992" spans="43:44" x14ac:dyDescent="0.25">
      <c r="AQ24992" s="1026"/>
      <c r="AR24992" s="1027"/>
    </row>
    <row r="24993" spans="43:44" x14ac:dyDescent="0.25">
      <c r="AQ24993" s="1026"/>
      <c r="AR24993" s="1027"/>
    </row>
    <row r="24994" spans="43:44" x14ac:dyDescent="0.25">
      <c r="AQ24994" s="1026"/>
      <c r="AR24994" s="1027"/>
    </row>
    <row r="24995" spans="43:44" x14ac:dyDescent="0.25">
      <c r="AQ24995" s="1026"/>
      <c r="AR24995" s="1027"/>
    </row>
    <row r="24996" spans="43:44" x14ac:dyDescent="0.25">
      <c r="AQ24996" s="1026"/>
      <c r="AR24996" s="1027"/>
    </row>
    <row r="24997" spans="43:44" x14ac:dyDescent="0.25">
      <c r="AQ24997" s="1026"/>
      <c r="AR24997" s="1027"/>
    </row>
    <row r="24998" spans="43:44" x14ac:dyDescent="0.25">
      <c r="AQ24998" s="1026"/>
      <c r="AR24998" s="1027"/>
    </row>
    <row r="24999" spans="43:44" x14ac:dyDescent="0.25">
      <c r="AQ24999" s="1026"/>
      <c r="AR24999" s="1027"/>
    </row>
    <row r="25000" spans="43:44" x14ac:dyDescent="0.25">
      <c r="AQ25000" s="1026"/>
      <c r="AR25000" s="1027"/>
    </row>
    <row r="25001" spans="43:44" x14ac:dyDescent="0.25">
      <c r="AQ25001" s="1026"/>
      <c r="AR25001" s="1027"/>
    </row>
    <row r="25002" spans="43:44" x14ac:dyDescent="0.25">
      <c r="AQ25002" s="1026"/>
      <c r="AR25002" s="1027"/>
    </row>
    <row r="25003" spans="43:44" x14ac:dyDescent="0.25">
      <c r="AQ25003" s="1026"/>
      <c r="AR25003" s="1027"/>
    </row>
    <row r="25004" spans="43:44" x14ac:dyDescent="0.25">
      <c r="AQ25004" s="1026"/>
      <c r="AR25004" s="1027"/>
    </row>
    <row r="25005" spans="43:44" x14ac:dyDescent="0.25">
      <c r="AQ25005" s="1026"/>
      <c r="AR25005" s="1027"/>
    </row>
    <row r="25006" spans="43:44" x14ac:dyDescent="0.25">
      <c r="AQ25006" s="1026"/>
      <c r="AR25006" s="1027"/>
    </row>
    <row r="25007" spans="43:44" x14ac:dyDescent="0.25">
      <c r="AQ25007" s="1026"/>
      <c r="AR25007" s="1027"/>
    </row>
    <row r="25008" spans="43:44" x14ac:dyDescent="0.25">
      <c r="AQ25008" s="1026"/>
      <c r="AR25008" s="1027"/>
    </row>
    <row r="25009" spans="43:44" x14ac:dyDescent="0.25">
      <c r="AQ25009" s="1026"/>
      <c r="AR25009" s="1027"/>
    </row>
    <row r="25010" spans="43:44" x14ac:dyDescent="0.25">
      <c r="AQ25010" s="1026"/>
      <c r="AR25010" s="1027"/>
    </row>
    <row r="25011" spans="43:44" x14ac:dyDescent="0.25">
      <c r="AQ25011" s="1026"/>
      <c r="AR25011" s="1027"/>
    </row>
    <row r="25012" spans="43:44" x14ac:dyDescent="0.25">
      <c r="AQ25012" s="1026"/>
      <c r="AR25012" s="1027"/>
    </row>
    <row r="25013" spans="43:44" x14ac:dyDescent="0.25">
      <c r="AQ25013" s="1026"/>
      <c r="AR25013" s="1027"/>
    </row>
    <row r="25014" spans="43:44" x14ac:dyDescent="0.25">
      <c r="AQ25014" s="1026"/>
      <c r="AR25014" s="1027"/>
    </row>
    <row r="25015" spans="43:44" x14ac:dyDescent="0.25">
      <c r="AQ25015" s="1026"/>
      <c r="AR25015" s="1027"/>
    </row>
    <row r="25016" spans="43:44" x14ac:dyDescent="0.25">
      <c r="AQ25016" s="1026"/>
      <c r="AR25016" s="1027"/>
    </row>
    <row r="25017" spans="43:44" x14ac:dyDescent="0.25">
      <c r="AQ25017" s="1026"/>
      <c r="AR25017" s="1027"/>
    </row>
    <row r="25018" spans="43:44" x14ac:dyDescent="0.25">
      <c r="AQ25018" s="1026"/>
      <c r="AR25018" s="1027"/>
    </row>
    <row r="25019" spans="43:44" x14ac:dyDescent="0.25">
      <c r="AQ25019" s="1026"/>
      <c r="AR25019" s="1027"/>
    </row>
    <row r="25020" spans="43:44" x14ac:dyDescent="0.25">
      <c r="AQ25020" s="1026"/>
      <c r="AR25020" s="1027"/>
    </row>
    <row r="25021" spans="43:44" x14ac:dyDescent="0.25">
      <c r="AQ25021" s="1026"/>
      <c r="AR25021" s="1027"/>
    </row>
    <row r="25022" spans="43:44" x14ac:dyDescent="0.25">
      <c r="AQ25022" s="1026"/>
      <c r="AR25022" s="1027"/>
    </row>
    <row r="25023" spans="43:44" x14ac:dyDescent="0.25">
      <c r="AQ25023" s="1026"/>
      <c r="AR25023" s="1027"/>
    </row>
    <row r="25024" spans="43:44" x14ac:dyDescent="0.25">
      <c r="AQ25024" s="1026"/>
      <c r="AR25024" s="1027"/>
    </row>
    <row r="25025" spans="43:44" x14ac:dyDescent="0.25">
      <c r="AQ25025" s="1026"/>
      <c r="AR25025" s="1027"/>
    </row>
    <row r="25026" spans="43:44" x14ac:dyDescent="0.25">
      <c r="AQ25026" s="1026"/>
      <c r="AR25026" s="1027"/>
    </row>
    <row r="25027" spans="43:44" x14ac:dyDescent="0.25">
      <c r="AQ25027" s="1026"/>
      <c r="AR25027" s="1027"/>
    </row>
    <row r="25028" spans="43:44" x14ac:dyDescent="0.25">
      <c r="AQ25028" s="1026"/>
      <c r="AR25028" s="1027"/>
    </row>
    <row r="25029" spans="43:44" x14ac:dyDescent="0.25">
      <c r="AQ25029" s="1026"/>
      <c r="AR25029" s="1027"/>
    </row>
    <row r="25030" spans="43:44" x14ac:dyDescent="0.25">
      <c r="AQ25030" s="1026"/>
      <c r="AR25030" s="1027"/>
    </row>
    <row r="25031" spans="43:44" x14ac:dyDescent="0.25">
      <c r="AQ25031" s="1026"/>
      <c r="AR25031" s="1027"/>
    </row>
    <row r="25032" spans="43:44" x14ac:dyDescent="0.25">
      <c r="AQ25032" s="1026"/>
      <c r="AR25032" s="1027"/>
    </row>
    <row r="25033" spans="43:44" x14ac:dyDescent="0.25">
      <c r="AQ25033" s="1026"/>
      <c r="AR25033" s="1027"/>
    </row>
    <row r="25034" spans="43:44" x14ac:dyDescent="0.25">
      <c r="AQ25034" s="1026"/>
      <c r="AR25034" s="1027"/>
    </row>
    <row r="25035" spans="43:44" x14ac:dyDescent="0.25">
      <c r="AQ25035" s="1026"/>
      <c r="AR25035" s="1027"/>
    </row>
    <row r="25036" spans="43:44" x14ac:dyDescent="0.25">
      <c r="AQ25036" s="1026"/>
      <c r="AR25036" s="1027"/>
    </row>
    <row r="25037" spans="43:44" x14ac:dyDescent="0.25">
      <c r="AQ25037" s="1026"/>
      <c r="AR25037" s="1027"/>
    </row>
    <row r="25038" spans="43:44" x14ac:dyDescent="0.25">
      <c r="AQ25038" s="1026"/>
      <c r="AR25038" s="1027"/>
    </row>
    <row r="25039" spans="43:44" x14ac:dyDescent="0.25">
      <c r="AQ25039" s="1026"/>
      <c r="AR25039" s="1027"/>
    </row>
    <row r="25040" spans="43:44" x14ac:dyDescent="0.25">
      <c r="AQ25040" s="1026"/>
      <c r="AR25040" s="1027"/>
    </row>
    <row r="25041" spans="43:44" x14ac:dyDescent="0.25">
      <c r="AQ25041" s="1026"/>
      <c r="AR25041" s="1027"/>
    </row>
    <row r="25042" spans="43:44" x14ac:dyDescent="0.25">
      <c r="AQ25042" s="1026"/>
      <c r="AR25042" s="1027"/>
    </row>
    <row r="25043" spans="43:44" x14ac:dyDescent="0.25">
      <c r="AQ25043" s="1026"/>
      <c r="AR25043" s="1027"/>
    </row>
    <row r="25044" spans="43:44" x14ac:dyDescent="0.25">
      <c r="AQ25044" s="1026"/>
      <c r="AR25044" s="1027"/>
    </row>
    <row r="25045" spans="43:44" x14ac:dyDescent="0.25">
      <c r="AQ25045" s="1026"/>
      <c r="AR25045" s="1027"/>
    </row>
    <row r="25046" spans="43:44" x14ac:dyDescent="0.25">
      <c r="AQ25046" s="1026"/>
      <c r="AR25046" s="1027"/>
    </row>
    <row r="25047" spans="43:44" x14ac:dyDescent="0.25">
      <c r="AQ25047" s="1026"/>
      <c r="AR25047" s="1027"/>
    </row>
    <row r="25048" spans="43:44" x14ac:dyDescent="0.25">
      <c r="AQ25048" s="1026"/>
      <c r="AR25048" s="1027"/>
    </row>
    <row r="25049" spans="43:44" x14ac:dyDescent="0.25">
      <c r="AQ25049" s="1026"/>
      <c r="AR25049" s="1027"/>
    </row>
    <row r="25050" spans="43:44" x14ac:dyDescent="0.25">
      <c r="AQ25050" s="1026"/>
      <c r="AR25050" s="1027"/>
    </row>
    <row r="25051" spans="43:44" x14ac:dyDescent="0.25">
      <c r="AQ25051" s="1026"/>
      <c r="AR25051" s="1027"/>
    </row>
    <row r="25052" spans="43:44" x14ac:dyDescent="0.25">
      <c r="AQ25052" s="1026"/>
      <c r="AR25052" s="1027"/>
    </row>
    <row r="25053" spans="43:44" x14ac:dyDescent="0.25">
      <c r="AQ25053" s="1026"/>
      <c r="AR25053" s="1027"/>
    </row>
    <row r="25054" spans="43:44" x14ac:dyDescent="0.25">
      <c r="AQ25054" s="1026"/>
      <c r="AR25054" s="1027"/>
    </row>
    <row r="25055" spans="43:44" x14ac:dyDescent="0.25">
      <c r="AQ25055" s="1026"/>
      <c r="AR25055" s="1027"/>
    </row>
    <row r="25056" spans="43:44" x14ac:dyDescent="0.25">
      <c r="AQ25056" s="1026"/>
      <c r="AR25056" s="1027"/>
    </row>
    <row r="25057" spans="43:44" x14ac:dyDescent="0.25">
      <c r="AQ25057" s="1026"/>
      <c r="AR25057" s="1027"/>
    </row>
    <row r="25058" spans="43:44" x14ac:dyDescent="0.25">
      <c r="AQ25058" s="1026"/>
      <c r="AR25058" s="1027"/>
    </row>
    <row r="25059" spans="43:44" x14ac:dyDescent="0.25">
      <c r="AQ25059" s="1026"/>
      <c r="AR25059" s="1027"/>
    </row>
    <row r="25060" spans="43:44" x14ac:dyDescent="0.25">
      <c r="AQ25060" s="1026"/>
      <c r="AR25060" s="1027"/>
    </row>
    <row r="25061" spans="43:44" x14ac:dyDescent="0.25">
      <c r="AQ25061" s="1026"/>
      <c r="AR25061" s="1027"/>
    </row>
    <row r="25062" spans="43:44" x14ac:dyDescent="0.25">
      <c r="AQ25062" s="1026"/>
      <c r="AR25062" s="1027"/>
    </row>
    <row r="25063" spans="43:44" x14ac:dyDescent="0.25">
      <c r="AQ25063" s="1026"/>
      <c r="AR25063" s="1027"/>
    </row>
    <row r="25064" spans="43:44" x14ac:dyDescent="0.25">
      <c r="AQ25064" s="1026"/>
      <c r="AR25064" s="1027"/>
    </row>
    <row r="25065" spans="43:44" x14ac:dyDescent="0.25">
      <c r="AQ25065" s="1026"/>
      <c r="AR25065" s="1027"/>
    </row>
    <row r="25066" spans="43:44" x14ac:dyDescent="0.25">
      <c r="AQ25066" s="1026"/>
      <c r="AR25066" s="1027"/>
    </row>
    <row r="25067" spans="43:44" x14ac:dyDescent="0.25">
      <c r="AQ25067" s="1026"/>
      <c r="AR25067" s="1027"/>
    </row>
    <row r="25068" spans="43:44" x14ac:dyDescent="0.25">
      <c r="AQ25068" s="1026"/>
      <c r="AR25068" s="1027"/>
    </row>
    <row r="25069" spans="43:44" x14ac:dyDescent="0.25">
      <c r="AQ25069" s="1026"/>
      <c r="AR25069" s="1027"/>
    </row>
    <row r="25070" spans="43:44" x14ac:dyDescent="0.25">
      <c r="AQ25070" s="1026"/>
      <c r="AR25070" s="1027"/>
    </row>
    <row r="25071" spans="43:44" x14ac:dyDescent="0.25">
      <c r="AQ25071" s="1026"/>
      <c r="AR25071" s="1027"/>
    </row>
    <row r="25072" spans="43:44" x14ac:dyDescent="0.25">
      <c r="AQ25072" s="1026"/>
      <c r="AR25072" s="1027"/>
    </row>
    <row r="25073" spans="43:44" x14ac:dyDescent="0.25">
      <c r="AQ25073" s="1026"/>
      <c r="AR25073" s="1027"/>
    </row>
    <row r="25074" spans="43:44" x14ac:dyDescent="0.25">
      <c r="AQ25074" s="1026"/>
      <c r="AR25074" s="1027"/>
    </row>
    <row r="25075" spans="43:44" x14ac:dyDescent="0.25">
      <c r="AQ25075" s="1026"/>
      <c r="AR25075" s="1027"/>
    </row>
    <row r="25076" spans="43:44" x14ac:dyDescent="0.25">
      <c r="AQ25076" s="1026"/>
      <c r="AR25076" s="1027"/>
    </row>
    <row r="25077" spans="43:44" x14ac:dyDescent="0.25">
      <c r="AQ25077" s="1026"/>
      <c r="AR25077" s="1027"/>
    </row>
    <row r="25078" spans="43:44" x14ac:dyDescent="0.25">
      <c r="AQ25078" s="1026"/>
      <c r="AR25078" s="1027"/>
    </row>
    <row r="25079" spans="43:44" x14ac:dyDescent="0.25">
      <c r="AQ25079" s="1026"/>
      <c r="AR25079" s="1027"/>
    </row>
    <row r="25080" spans="43:44" x14ac:dyDescent="0.25">
      <c r="AQ25080" s="1026"/>
      <c r="AR25080" s="1027"/>
    </row>
    <row r="25081" spans="43:44" x14ac:dyDescent="0.25">
      <c r="AQ25081" s="1026"/>
      <c r="AR25081" s="1027"/>
    </row>
    <row r="25082" spans="43:44" x14ac:dyDescent="0.25">
      <c r="AQ25082" s="1026"/>
      <c r="AR25082" s="1027"/>
    </row>
    <row r="25083" spans="43:44" x14ac:dyDescent="0.25">
      <c r="AQ25083" s="1026"/>
      <c r="AR25083" s="1027"/>
    </row>
    <row r="25084" spans="43:44" x14ac:dyDescent="0.25">
      <c r="AQ25084" s="1026"/>
      <c r="AR25084" s="1027"/>
    </row>
    <row r="25085" spans="43:44" x14ac:dyDescent="0.25">
      <c r="AQ25085" s="1026"/>
      <c r="AR25085" s="1027"/>
    </row>
    <row r="25086" spans="43:44" x14ac:dyDescent="0.25">
      <c r="AQ25086" s="1026"/>
      <c r="AR25086" s="1027"/>
    </row>
    <row r="25087" spans="43:44" x14ac:dyDescent="0.25">
      <c r="AQ25087" s="1026"/>
      <c r="AR25087" s="1027"/>
    </row>
    <row r="25088" spans="43:44" x14ac:dyDescent="0.25">
      <c r="AQ25088" s="1026"/>
      <c r="AR25088" s="1027"/>
    </row>
    <row r="25089" spans="43:44" x14ac:dyDescent="0.25">
      <c r="AQ25089" s="1026"/>
      <c r="AR25089" s="1027"/>
    </row>
    <row r="25090" spans="43:44" x14ac:dyDescent="0.25">
      <c r="AQ25090" s="1026"/>
      <c r="AR25090" s="1027"/>
    </row>
    <row r="25091" spans="43:44" x14ac:dyDescent="0.25">
      <c r="AQ25091" s="1026"/>
      <c r="AR25091" s="1027"/>
    </row>
    <row r="25092" spans="43:44" x14ac:dyDescent="0.25">
      <c r="AQ25092" s="1026"/>
      <c r="AR25092" s="1027"/>
    </row>
    <row r="25093" spans="43:44" x14ac:dyDescent="0.25">
      <c r="AQ25093" s="1026"/>
      <c r="AR25093" s="1027"/>
    </row>
    <row r="25094" spans="43:44" x14ac:dyDescent="0.25">
      <c r="AQ25094" s="1026"/>
      <c r="AR25094" s="1027"/>
    </row>
    <row r="25095" spans="43:44" x14ac:dyDescent="0.25">
      <c r="AQ25095" s="1026"/>
      <c r="AR25095" s="1027"/>
    </row>
    <row r="25096" spans="43:44" x14ac:dyDescent="0.25">
      <c r="AQ25096" s="1026"/>
      <c r="AR25096" s="1027"/>
    </row>
    <row r="25097" spans="43:44" x14ac:dyDescent="0.25">
      <c r="AQ25097" s="1026"/>
      <c r="AR25097" s="1027"/>
    </row>
    <row r="25098" spans="43:44" x14ac:dyDescent="0.25">
      <c r="AQ25098" s="1026"/>
      <c r="AR25098" s="1027"/>
    </row>
    <row r="25099" spans="43:44" x14ac:dyDescent="0.25">
      <c r="AQ25099" s="1026"/>
      <c r="AR25099" s="1027"/>
    </row>
    <row r="25100" spans="43:44" x14ac:dyDescent="0.25">
      <c r="AQ25100" s="1026"/>
      <c r="AR25100" s="1027"/>
    </row>
    <row r="25101" spans="43:44" x14ac:dyDescent="0.25">
      <c r="AQ25101" s="1026"/>
      <c r="AR25101" s="1027"/>
    </row>
    <row r="25102" spans="43:44" x14ac:dyDescent="0.25">
      <c r="AQ25102" s="1026"/>
      <c r="AR25102" s="1027"/>
    </row>
    <row r="25103" spans="43:44" x14ac:dyDescent="0.25">
      <c r="AQ25103" s="1026"/>
      <c r="AR25103" s="1027"/>
    </row>
    <row r="25104" spans="43:44" x14ac:dyDescent="0.25">
      <c r="AQ25104" s="1026"/>
      <c r="AR25104" s="1027"/>
    </row>
    <row r="25105" spans="43:44" x14ac:dyDescent="0.25">
      <c r="AQ25105" s="1026"/>
      <c r="AR25105" s="1027"/>
    </row>
    <row r="25106" spans="43:44" x14ac:dyDescent="0.25">
      <c r="AQ25106" s="1026"/>
      <c r="AR25106" s="1027"/>
    </row>
    <row r="25107" spans="43:44" x14ac:dyDescent="0.25">
      <c r="AQ25107" s="1026"/>
      <c r="AR25107" s="1027"/>
    </row>
    <row r="25108" spans="43:44" x14ac:dyDescent="0.25">
      <c r="AQ25108" s="1026"/>
      <c r="AR25108" s="1027"/>
    </row>
    <row r="25109" spans="43:44" x14ac:dyDescent="0.25">
      <c r="AQ25109" s="1026"/>
      <c r="AR25109" s="1027"/>
    </row>
    <row r="25110" spans="43:44" x14ac:dyDescent="0.25">
      <c r="AQ25110" s="1026"/>
      <c r="AR25110" s="1027"/>
    </row>
    <row r="25111" spans="43:44" x14ac:dyDescent="0.25">
      <c r="AQ25111" s="1026"/>
      <c r="AR25111" s="1027"/>
    </row>
    <row r="25112" spans="43:44" x14ac:dyDescent="0.25">
      <c r="AQ25112" s="1026"/>
      <c r="AR25112" s="1027"/>
    </row>
    <row r="25113" spans="43:44" x14ac:dyDescent="0.25">
      <c r="AQ25113" s="1026"/>
      <c r="AR25113" s="1027"/>
    </row>
    <row r="25114" spans="43:44" x14ac:dyDescent="0.25">
      <c r="AQ25114" s="1026"/>
      <c r="AR25114" s="1027"/>
    </row>
    <row r="25115" spans="43:44" x14ac:dyDescent="0.25">
      <c r="AQ25115" s="1026"/>
      <c r="AR25115" s="1027"/>
    </row>
    <row r="25116" spans="43:44" x14ac:dyDescent="0.25">
      <c r="AQ25116" s="1026"/>
      <c r="AR25116" s="1027"/>
    </row>
    <row r="25117" spans="43:44" x14ac:dyDescent="0.25">
      <c r="AQ25117" s="1026"/>
      <c r="AR25117" s="1027"/>
    </row>
    <row r="25118" spans="43:44" x14ac:dyDescent="0.25">
      <c r="AQ25118" s="1026"/>
      <c r="AR25118" s="1027"/>
    </row>
    <row r="25119" spans="43:44" x14ac:dyDescent="0.25">
      <c r="AQ25119" s="1026"/>
      <c r="AR25119" s="1027"/>
    </row>
    <row r="25120" spans="43:44" x14ac:dyDescent="0.25">
      <c r="AQ25120" s="1026"/>
      <c r="AR25120" s="1027"/>
    </row>
    <row r="25121" spans="43:44" x14ac:dyDescent="0.25">
      <c r="AQ25121" s="1026"/>
      <c r="AR25121" s="1027"/>
    </row>
    <row r="25122" spans="43:44" x14ac:dyDescent="0.25">
      <c r="AQ25122" s="1026"/>
      <c r="AR25122" s="1027"/>
    </row>
    <row r="25123" spans="43:44" x14ac:dyDescent="0.25">
      <c r="AQ25123" s="1026"/>
      <c r="AR25123" s="1027"/>
    </row>
    <row r="25124" spans="43:44" x14ac:dyDescent="0.25">
      <c r="AQ25124" s="1026"/>
      <c r="AR25124" s="1027"/>
    </row>
    <row r="25125" spans="43:44" x14ac:dyDescent="0.25">
      <c r="AQ25125" s="1026"/>
      <c r="AR25125" s="1027"/>
    </row>
    <row r="25126" spans="43:44" x14ac:dyDescent="0.25">
      <c r="AQ25126" s="1026"/>
      <c r="AR25126" s="1027"/>
    </row>
    <row r="25127" spans="43:44" x14ac:dyDescent="0.25">
      <c r="AQ25127" s="1026"/>
      <c r="AR25127" s="1027"/>
    </row>
    <row r="25128" spans="43:44" x14ac:dyDescent="0.25">
      <c r="AQ25128" s="1026"/>
      <c r="AR25128" s="1027"/>
    </row>
    <row r="25129" spans="43:44" x14ac:dyDescent="0.25">
      <c r="AQ25129" s="1026"/>
      <c r="AR25129" s="1027"/>
    </row>
    <row r="25130" spans="43:44" x14ac:dyDescent="0.25">
      <c r="AQ25130" s="1026"/>
      <c r="AR25130" s="1027"/>
    </row>
    <row r="25131" spans="43:44" x14ac:dyDescent="0.25">
      <c r="AQ25131" s="1026"/>
      <c r="AR25131" s="1027"/>
    </row>
    <row r="25132" spans="43:44" x14ac:dyDescent="0.25">
      <c r="AQ25132" s="1026"/>
      <c r="AR25132" s="1027"/>
    </row>
    <row r="25133" spans="43:44" x14ac:dyDescent="0.25">
      <c r="AQ25133" s="1026"/>
      <c r="AR25133" s="1027"/>
    </row>
    <row r="25134" spans="43:44" x14ac:dyDescent="0.25">
      <c r="AQ25134" s="1026"/>
      <c r="AR25134" s="1027"/>
    </row>
    <row r="25135" spans="43:44" x14ac:dyDescent="0.25">
      <c r="AQ25135" s="1026"/>
      <c r="AR25135" s="1027"/>
    </row>
    <row r="25136" spans="43:44" x14ac:dyDescent="0.25">
      <c r="AQ25136" s="1026"/>
      <c r="AR25136" s="1027"/>
    </row>
    <row r="25137" spans="43:44" x14ac:dyDescent="0.25">
      <c r="AQ25137" s="1026"/>
      <c r="AR25137" s="1027"/>
    </row>
    <row r="25138" spans="43:44" x14ac:dyDescent="0.25">
      <c r="AQ25138" s="1026"/>
      <c r="AR25138" s="1027"/>
    </row>
    <row r="25139" spans="43:44" x14ac:dyDescent="0.25">
      <c r="AQ25139" s="1026"/>
      <c r="AR25139" s="1027"/>
    </row>
    <row r="25140" spans="43:44" x14ac:dyDescent="0.25">
      <c r="AQ25140" s="1026"/>
      <c r="AR25140" s="1027"/>
    </row>
    <row r="25141" spans="43:44" x14ac:dyDescent="0.25">
      <c r="AQ25141" s="1026"/>
      <c r="AR25141" s="1027"/>
    </row>
    <row r="25142" spans="43:44" x14ac:dyDescent="0.25">
      <c r="AQ25142" s="1026"/>
      <c r="AR25142" s="1027"/>
    </row>
    <row r="25143" spans="43:44" x14ac:dyDescent="0.25">
      <c r="AQ25143" s="1026"/>
      <c r="AR25143" s="1027"/>
    </row>
    <row r="25144" spans="43:44" x14ac:dyDescent="0.25">
      <c r="AQ25144" s="1026"/>
      <c r="AR25144" s="1027"/>
    </row>
    <row r="25145" spans="43:44" x14ac:dyDescent="0.25">
      <c r="AQ25145" s="1026"/>
      <c r="AR25145" s="1027"/>
    </row>
    <row r="25146" spans="43:44" x14ac:dyDescent="0.25">
      <c r="AQ25146" s="1026"/>
      <c r="AR25146" s="1027"/>
    </row>
    <row r="25147" spans="43:44" x14ac:dyDescent="0.25">
      <c r="AQ25147" s="1026"/>
      <c r="AR25147" s="1027"/>
    </row>
    <row r="25148" spans="43:44" x14ac:dyDescent="0.25">
      <c r="AQ25148" s="1026"/>
      <c r="AR25148" s="1027"/>
    </row>
    <row r="25149" spans="43:44" x14ac:dyDescent="0.25">
      <c r="AQ25149" s="1026"/>
      <c r="AR25149" s="1027"/>
    </row>
    <row r="25150" spans="43:44" x14ac:dyDescent="0.25">
      <c r="AQ25150" s="1026"/>
      <c r="AR25150" s="1027"/>
    </row>
    <row r="25151" spans="43:44" x14ac:dyDescent="0.25">
      <c r="AQ25151" s="1026"/>
      <c r="AR25151" s="1027"/>
    </row>
    <row r="25152" spans="43:44" x14ac:dyDescent="0.25">
      <c r="AQ25152" s="1026"/>
      <c r="AR25152" s="1027"/>
    </row>
    <row r="25153" spans="43:44" x14ac:dyDescent="0.25">
      <c r="AQ25153" s="1026"/>
      <c r="AR25153" s="1027"/>
    </row>
    <row r="25154" spans="43:44" x14ac:dyDescent="0.25">
      <c r="AQ25154" s="1026"/>
      <c r="AR25154" s="1027"/>
    </row>
    <row r="25155" spans="43:44" x14ac:dyDescent="0.25">
      <c r="AQ25155" s="1026"/>
      <c r="AR25155" s="1027"/>
    </row>
    <row r="25156" spans="43:44" x14ac:dyDescent="0.25">
      <c r="AQ25156" s="1026"/>
      <c r="AR25156" s="1027"/>
    </row>
    <row r="25157" spans="43:44" x14ac:dyDescent="0.25">
      <c r="AQ25157" s="1026"/>
      <c r="AR25157" s="1027"/>
    </row>
    <row r="25158" spans="43:44" x14ac:dyDescent="0.25">
      <c r="AQ25158" s="1026"/>
      <c r="AR25158" s="1027"/>
    </row>
    <row r="25159" spans="43:44" x14ac:dyDescent="0.25">
      <c r="AQ25159" s="1026"/>
      <c r="AR25159" s="1027"/>
    </row>
    <row r="25160" spans="43:44" x14ac:dyDescent="0.25">
      <c r="AQ25160" s="1026"/>
      <c r="AR25160" s="1027"/>
    </row>
    <row r="25161" spans="43:44" x14ac:dyDescent="0.25">
      <c r="AQ25161" s="1026"/>
      <c r="AR25161" s="1027"/>
    </row>
    <row r="25162" spans="43:44" x14ac:dyDescent="0.25">
      <c r="AQ25162" s="1026"/>
      <c r="AR25162" s="1027"/>
    </row>
    <row r="25163" spans="43:44" x14ac:dyDescent="0.25">
      <c r="AQ25163" s="1026"/>
      <c r="AR25163" s="1027"/>
    </row>
    <row r="25164" spans="43:44" x14ac:dyDescent="0.25">
      <c r="AQ25164" s="1026"/>
      <c r="AR25164" s="1027"/>
    </row>
    <row r="25165" spans="43:44" x14ac:dyDescent="0.25">
      <c r="AQ25165" s="1026"/>
      <c r="AR25165" s="1027"/>
    </row>
    <row r="25166" spans="43:44" x14ac:dyDescent="0.25">
      <c r="AQ25166" s="1026"/>
      <c r="AR25166" s="1027"/>
    </row>
    <row r="25167" spans="43:44" x14ac:dyDescent="0.25">
      <c r="AQ25167" s="1026"/>
      <c r="AR25167" s="1027"/>
    </row>
    <row r="25168" spans="43:44" x14ac:dyDescent="0.25">
      <c r="AQ25168" s="1026"/>
      <c r="AR25168" s="1027"/>
    </row>
    <row r="25169" spans="43:44" x14ac:dyDescent="0.25">
      <c r="AQ25169" s="1026"/>
      <c r="AR25169" s="1027"/>
    </row>
    <row r="25170" spans="43:44" x14ac:dyDescent="0.25">
      <c r="AQ25170" s="1026"/>
      <c r="AR25170" s="1027"/>
    </row>
    <row r="25171" spans="43:44" x14ac:dyDescent="0.25">
      <c r="AQ25171" s="1026"/>
      <c r="AR25171" s="1027"/>
    </row>
    <row r="25172" spans="43:44" x14ac:dyDescent="0.25">
      <c r="AQ25172" s="1026"/>
      <c r="AR25172" s="1027"/>
    </row>
    <row r="25173" spans="43:44" x14ac:dyDescent="0.25">
      <c r="AQ25173" s="1026"/>
      <c r="AR25173" s="1027"/>
    </row>
    <row r="25174" spans="43:44" x14ac:dyDescent="0.25">
      <c r="AQ25174" s="1026"/>
      <c r="AR25174" s="1027"/>
    </row>
    <row r="25175" spans="43:44" x14ac:dyDescent="0.25">
      <c r="AQ25175" s="1026"/>
      <c r="AR25175" s="1027"/>
    </row>
    <row r="25176" spans="43:44" x14ac:dyDescent="0.25">
      <c r="AQ25176" s="1026"/>
      <c r="AR25176" s="1027"/>
    </row>
    <row r="25177" spans="43:44" x14ac:dyDescent="0.25">
      <c r="AQ25177" s="1026"/>
      <c r="AR25177" s="1027"/>
    </row>
    <row r="25178" spans="43:44" x14ac:dyDescent="0.25">
      <c r="AQ25178" s="1026"/>
      <c r="AR25178" s="1027"/>
    </row>
    <row r="25179" spans="43:44" x14ac:dyDescent="0.25">
      <c r="AQ25179" s="1026"/>
      <c r="AR25179" s="1027"/>
    </row>
    <row r="25180" spans="43:44" x14ac:dyDescent="0.25">
      <c r="AQ25180" s="1026"/>
      <c r="AR25180" s="1027"/>
    </row>
    <row r="25181" spans="43:44" x14ac:dyDescent="0.25">
      <c r="AQ25181" s="1026"/>
      <c r="AR25181" s="1027"/>
    </row>
    <row r="25182" spans="43:44" x14ac:dyDescent="0.25">
      <c r="AQ25182" s="1026"/>
      <c r="AR25182" s="1027"/>
    </row>
    <row r="25183" spans="43:44" x14ac:dyDescent="0.25">
      <c r="AQ25183" s="1026"/>
      <c r="AR25183" s="1027"/>
    </row>
    <row r="25184" spans="43:44" x14ac:dyDescent="0.25">
      <c r="AQ25184" s="1026"/>
      <c r="AR25184" s="1027"/>
    </row>
    <row r="25185" spans="43:44" x14ac:dyDescent="0.25">
      <c r="AQ25185" s="1026"/>
      <c r="AR25185" s="1027"/>
    </row>
    <row r="25186" spans="43:44" x14ac:dyDescent="0.25">
      <c r="AQ25186" s="1026"/>
      <c r="AR25186" s="1027"/>
    </row>
    <row r="25187" spans="43:44" x14ac:dyDescent="0.25">
      <c r="AQ25187" s="1026"/>
      <c r="AR25187" s="1027"/>
    </row>
    <row r="25188" spans="43:44" x14ac:dyDescent="0.25">
      <c r="AQ25188" s="1026"/>
      <c r="AR25188" s="1027"/>
    </row>
    <row r="25189" spans="43:44" x14ac:dyDescent="0.25">
      <c r="AQ25189" s="1026"/>
      <c r="AR25189" s="1027"/>
    </row>
    <row r="25190" spans="43:44" x14ac:dyDescent="0.25">
      <c r="AQ25190" s="1026"/>
      <c r="AR25190" s="1027"/>
    </row>
    <row r="25191" spans="43:44" x14ac:dyDescent="0.25">
      <c r="AQ25191" s="1026"/>
      <c r="AR25191" s="1027"/>
    </row>
    <row r="25192" spans="43:44" x14ac:dyDescent="0.25">
      <c r="AQ25192" s="1026"/>
      <c r="AR25192" s="1027"/>
    </row>
    <row r="25193" spans="43:44" x14ac:dyDescent="0.25">
      <c r="AQ25193" s="1026"/>
      <c r="AR25193" s="1027"/>
    </row>
    <row r="25194" spans="43:44" x14ac:dyDescent="0.25">
      <c r="AQ25194" s="1026"/>
      <c r="AR25194" s="1027"/>
    </row>
    <row r="25195" spans="43:44" x14ac:dyDescent="0.25">
      <c r="AQ25195" s="1026"/>
      <c r="AR25195" s="1027"/>
    </row>
    <row r="25196" spans="43:44" x14ac:dyDescent="0.25">
      <c r="AQ25196" s="1026"/>
      <c r="AR25196" s="1027"/>
    </row>
    <row r="25197" spans="43:44" x14ac:dyDescent="0.25">
      <c r="AQ25197" s="1026"/>
      <c r="AR25197" s="1027"/>
    </row>
    <row r="25198" spans="43:44" x14ac:dyDescent="0.25">
      <c r="AQ25198" s="1026"/>
      <c r="AR25198" s="1027"/>
    </row>
    <row r="25199" spans="43:44" x14ac:dyDescent="0.25">
      <c r="AQ25199" s="1026"/>
      <c r="AR25199" s="1027"/>
    </row>
    <row r="25200" spans="43:44" x14ac:dyDescent="0.25">
      <c r="AQ25200" s="1026"/>
      <c r="AR25200" s="1027"/>
    </row>
    <row r="25201" spans="43:44" x14ac:dyDescent="0.25">
      <c r="AQ25201" s="1026"/>
      <c r="AR25201" s="1027"/>
    </row>
    <row r="25202" spans="43:44" x14ac:dyDescent="0.25">
      <c r="AQ25202" s="1026"/>
      <c r="AR25202" s="1027"/>
    </row>
    <row r="25203" spans="43:44" x14ac:dyDescent="0.25">
      <c r="AQ25203" s="1026"/>
      <c r="AR25203" s="1027"/>
    </row>
    <row r="25204" spans="43:44" x14ac:dyDescent="0.25">
      <c r="AQ25204" s="1026"/>
      <c r="AR25204" s="1027"/>
    </row>
    <row r="25205" spans="43:44" x14ac:dyDescent="0.25">
      <c r="AQ25205" s="1026"/>
      <c r="AR25205" s="1027"/>
    </row>
    <row r="25206" spans="43:44" x14ac:dyDescent="0.25">
      <c r="AQ25206" s="1026"/>
      <c r="AR25206" s="1027"/>
    </row>
    <row r="25207" spans="43:44" x14ac:dyDescent="0.25">
      <c r="AQ25207" s="1026"/>
      <c r="AR25207" s="1027"/>
    </row>
    <row r="25208" spans="43:44" x14ac:dyDescent="0.25">
      <c r="AQ25208" s="1026"/>
      <c r="AR25208" s="1027"/>
    </row>
    <row r="25209" spans="43:44" x14ac:dyDescent="0.25">
      <c r="AQ25209" s="1026"/>
      <c r="AR25209" s="1027"/>
    </row>
    <row r="25210" spans="43:44" x14ac:dyDescent="0.25">
      <c r="AQ25210" s="1026"/>
      <c r="AR25210" s="1027"/>
    </row>
    <row r="25211" spans="43:44" x14ac:dyDescent="0.25">
      <c r="AQ25211" s="1026"/>
      <c r="AR25211" s="1027"/>
    </row>
    <row r="25212" spans="43:44" x14ac:dyDescent="0.25">
      <c r="AQ25212" s="1026"/>
      <c r="AR25212" s="1027"/>
    </row>
    <row r="25213" spans="43:44" x14ac:dyDescent="0.25">
      <c r="AQ25213" s="1026"/>
      <c r="AR25213" s="1027"/>
    </row>
    <row r="25214" spans="43:44" x14ac:dyDescent="0.25">
      <c r="AQ25214" s="1026"/>
      <c r="AR25214" s="1027"/>
    </row>
    <row r="25215" spans="43:44" x14ac:dyDescent="0.25">
      <c r="AQ25215" s="1026"/>
      <c r="AR25215" s="1027"/>
    </row>
    <row r="25216" spans="43:44" x14ac:dyDescent="0.25">
      <c r="AQ25216" s="1026"/>
      <c r="AR25216" s="1027"/>
    </row>
    <row r="25217" spans="43:44" x14ac:dyDescent="0.25">
      <c r="AQ25217" s="1026"/>
      <c r="AR25217" s="1027"/>
    </row>
    <row r="25218" spans="43:44" x14ac:dyDescent="0.25">
      <c r="AQ25218" s="1026"/>
      <c r="AR25218" s="1027"/>
    </row>
    <row r="25219" spans="43:44" x14ac:dyDescent="0.25">
      <c r="AQ25219" s="1026"/>
      <c r="AR25219" s="1027"/>
    </row>
    <row r="25220" spans="43:44" x14ac:dyDescent="0.25">
      <c r="AQ25220" s="1026"/>
      <c r="AR25220" s="1027"/>
    </row>
    <row r="25221" spans="43:44" x14ac:dyDescent="0.25">
      <c r="AQ25221" s="1026"/>
      <c r="AR25221" s="1027"/>
    </row>
    <row r="25222" spans="43:44" x14ac:dyDescent="0.25">
      <c r="AQ25222" s="1026"/>
      <c r="AR25222" s="1027"/>
    </row>
    <row r="25223" spans="43:44" x14ac:dyDescent="0.25">
      <c r="AQ25223" s="1026"/>
      <c r="AR25223" s="1027"/>
    </row>
    <row r="25224" spans="43:44" x14ac:dyDescent="0.25">
      <c r="AQ25224" s="1026"/>
      <c r="AR25224" s="1027"/>
    </row>
    <row r="25225" spans="43:44" x14ac:dyDescent="0.25">
      <c r="AQ25225" s="1026"/>
      <c r="AR25225" s="1027"/>
    </row>
    <row r="25226" spans="43:44" x14ac:dyDescent="0.25">
      <c r="AQ25226" s="1026"/>
      <c r="AR25226" s="1027"/>
    </row>
    <row r="25227" spans="43:44" x14ac:dyDescent="0.25">
      <c r="AQ25227" s="1026"/>
      <c r="AR25227" s="1027"/>
    </row>
    <row r="25228" spans="43:44" x14ac:dyDescent="0.25">
      <c r="AQ25228" s="1026"/>
      <c r="AR25228" s="1027"/>
    </row>
    <row r="25229" spans="43:44" x14ac:dyDescent="0.25">
      <c r="AQ25229" s="1026"/>
      <c r="AR25229" s="1027"/>
    </row>
    <row r="25230" spans="43:44" x14ac:dyDescent="0.25">
      <c r="AQ25230" s="1026"/>
      <c r="AR25230" s="1027"/>
    </row>
    <row r="25231" spans="43:44" x14ac:dyDescent="0.25">
      <c r="AQ25231" s="1026"/>
      <c r="AR25231" s="1027"/>
    </row>
    <row r="25232" spans="43:44" x14ac:dyDescent="0.25">
      <c r="AQ25232" s="1026"/>
      <c r="AR25232" s="1027"/>
    </row>
    <row r="25233" spans="43:44" x14ac:dyDescent="0.25">
      <c r="AQ25233" s="1026"/>
      <c r="AR25233" s="1027"/>
    </row>
    <row r="25234" spans="43:44" x14ac:dyDescent="0.25">
      <c r="AQ25234" s="1026"/>
      <c r="AR25234" s="1027"/>
    </row>
    <row r="25235" spans="43:44" x14ac:dyDescent="0.25">
      <c r="AQ25235" s="1026"/>
      <c r="AR25235" s="1027"/>
    </row>
    <row r="25236" spans="43:44" x14ac:dyDescent="0.25">
      <c r="AQ25236" s="1026"/>
      <c r="AR25236" s="1027"/>
    </row>
    <row r="25237" spans="43:44" x14ac:dyDescent="0.25">
      <c r="AQ25237" s="1026"/>
      <c r="AR25237" s="1027"/>
    </row>
    <row r="25238" spans="43:44" x14ac:dyDescent="0.25">
      <c r="AQ25238" s="1026"/>
      <c r="AR25238" s="1027"/>
    </row>
    <row r="25239" spans="43:44" x14ac:dyDescent="0.25">
      <c r="AQ25239" s="1026"/>
      <c r="AR25239" s="1027"/>
    </row>
    <row r="25240" spans="43:44" x14ac:dyDescent="0.25">
      <c r="AQ25240" s="1026"/>
      <c r="AR25240" s="1027"/>
    </row>
    <row r="25241" spans="43:44" x14ac:dyDescent="0.25">
      <c r="AQ25241" s="1026"/>
      <c r="AR25241" s="1027"/>
    </row>
    <row r="25242" spans="43:44" x14ac:dyDescent="0.25">
      <c r="AQ25242" s="1026"/>
      <c r="AR25242" s="1027"/>
    </row>
    <row r="25243" spans="43:44" x14ac:dyDescent="0.25">
      <c r="AQ25243" s="1026"/>
      <c r="AR25243" s="1027"/>
    </row>
    <row r="25244" spans="43:44" x14ac:dyDescent="0.25">
      <c r="AQ25244" s="1026"/>
      <c r="AR25244" s="1027"/>
    </row>
    <row r="25245" spans="43:44" x14ac:dyDescent="0.25">
      <c r="AQ25245" s="1026"/>
      <c r="AR25245" s="1027"/>
    </row>
    <row r="25246" spans="43:44" x14ac:dyDescent="0.25">
      <c r="AQ25246" s="1026"/>
      <c r="AR25246" s="1027"/>
    </row>
    <row r="25247" spans="43:44" x14ac:dyDescent="0.25">
      <c r="AQ25247" s="1026"/>
      <c r="AR25247" s="1027"/>
    </row>
    <row r="25248" spans="43:44" x14ac:dyDescent="0.25">
      <c r="AQ25248" s="1026"/>
      <c r="AR25248" s="1027"/>
    </row>
    <row r="25249" spans="43:44" x14ac:dyDescent="0.25">
      <c r="AQ25249" s="1026"/>
      <c r="AR25249" s="1027"/>
    </row>
    <row r="25250" spans="43:44" x14ac:dyDescent="0.25">
      <c r="AQ25250" s="1026"/>
      <c r="AR25250" s="1027"/>
    </row>
    <row r="25251" spans="43:44" x14ac:dyDescent="0.25">
      <c r="AQ25251" s="1026"/>
      <c r="AR25251" s="1027"/>
    </row>
    <row r="25252" spans="43:44" x14ac:dyDescent="0.25">
      <c r="AQ25252" s="1026"/>
      <c r="AR25252" s="1027"/>
    </row>
    <row r="25253" spans="43:44" x14ac:dyDescent="0.25">
      <c r="AQ25253" s="1026"/>
      <c r="AR25253" s="1027"/>
    </row>
    <row r="25254" spans="43:44" x14ac:dyDescent="0.25">
      <c r="AQ25254" s="1026"/>
      <c r="AR25254" s="1027"/>
    </row>
    <row r="25255" spans="43:44" x14ac:dyDescent="0.25">
      <c r="AQ25255" s="1026"/>
      <c r="AR25255" s="1027"/>
    </row>
    <row r="25256" spans="43:44" x14ac:dyDescent="0.25">
      <c r="AQ25256" s="1026"/>
      <c r="AR25256" s="1027"/>
    </row>
    <row r="25257" spans="43:44" x14ac:dyDescent="0.25">
      <c r="AQ25257" s="1026"/>
      <c r="AR25257" s="1027"/>
    </row>
    <row r="25258" spans="43:44" x14ac:dyDescent="0.25">
      <c r="AQ25258" s="1026"/>
      <c r="AR25258" s="1027"/>
    </row>
    <row r="25259" spans="43:44" x14ac:dyDescent="0.25">
      <c r="AQ25259" s="1026"/>
      <c r="AR25259" s="1027"/>
    </row>
    <row r="25260" spans="43:44" x14ac:dyDescent="0.25">
      <c r="AQ25260" s="1026"/>
      <c r="AR25260" s="1027"/>
    </row>
    <row r="25261" spans="43:44" x14ac:dyDescent="0.25">
      <c r="AQ25261" s="1026"/>
      <c r="AR25261" s="1027"/>
    </row>
    <row r="25262" spans="43:44" x14ac:dyDescent="0.25">
      <c r="AQ25262" s="1026"/>
      <c r="AR25262" s="1027"/>
    </row>
    <row r="25263" spans="43:44" x14ac:dyDescent="0.25">
      <c r="AQ25263" s="1026"/>
      <c r="AR25263" s="1027"/>
    </row>
    <row r="25264" spans="43:44" x14ac:dyDescent="0.25">
      <c r="AQ25264" s="1026"/>
      <c r="AR25264" s="1027"/>
    </row>
    <row r="25265" spans="43:44" x14ac:dyDescent="0.25">
      <c r="AQ25265" s="1026"/>
      <c r="AR25265" s="1027"/>
    </row>
    <row r="25266" spans="43:44" x14ac:dyDescent="0.25">
      <c r="AQ25266" s="1026"/>
      <c r="AR25266" s="1027"/>
    </row>
    <row r="25267" spans="43:44" x14ac:dyDescent="0.25">
      <c r="AQ25267" s="1026"/>
      <c r="AR25267" s="1027"/>
    </row>
    <row r="25268" spans="43:44" x14ac:dyDescent="0.25">
      <c r="AQ25268" s="1026"/>
      <c r="AR25268" s="1027"/>
    </row>
    <row r="25269" spans="43:44" x14ac:dyDescent="0.25">
      <c r="AQ25269" s="1026"/>
      <c r="AR25269" s="1027"/>
    </row>
    <row r="25270" spans="43:44" x14ac:dyDescent="0.25">
      <c r="AQ25270" s="1026"/>
      <c r="AR25270" s="1027"/>
    </row>
    <row r="25271" spans="43:44" x14ac:dyDescent="0.25">
      <c r="AQ25271" s="1026"/>
      <c r="AR25271" s="1027"/>
    </row>
    <row r="25272" spans="43:44" x14ac:dyDescent="0.25">
      <c r="AQ25272" s="1026"/>
      <c r="AR25272" s="1027"/>
    </row>
    <row r="25273" spans="43:44" x14ac:dyDescent="0.25">
      <c r="AQ25273" s="1026"/>
      <c r="AR25273" s="1027"/>
    </row>
    <row r="25274" spans="43:44" x14ac:dyDescent="0.25">
      <c r="AQ25274" s="1026"/>
      <c r="AR25274" s="1027"/>
    </row>
    <row r="25275" spans="43:44" x14ac:dyDescent="0.25">
      <c r="AQ25275" s="1026"/>
      <c r="AR25275" s="1027"/>
    </row>
    <row r="25276" spans="43:44" x14ac:dyDescent="0.25">
      <c r="AQ25276" s="1026"/>
      <c r="AR25276" s="1027"/>
    </row>
    <row r="25277" spans="43:44" x14ac:dyDescent="0.25">
      <c r="AQ25277" s="1026"/>
      <c r="AR25277" s="1027"/>
    </row>
    <row r="25278" spans="43:44" x14ac:dyDescent="0.25">
      <c r="AQ25278" s="1026"/>
      <c r="AR25278" s="1027"/>
    </row>
    <row r="25279" spans="43:44" x14ac:dyDescent="0.25">
      <c r="AQ25279" s="1026"/>
      <c r="AR25279" s="1027"/>
    </row>
    <row r="25280" spans="43:44" x14ac:dyDescent="0.25">
      <c r="AQ25280" s="1026"/>
      <c r="AR25280" s="1027"/>
    </row>
    <row r="25281" spans="43:44" x14ac:dyDescent="0.25">
      <c r="AQ25281" s="1026"/>
      <c r="AR25281" s="1027"/>
    </row>
    <row r="25282" spans="43:44" x14ac:dyDescent="0.25">
      <c r="AQ25282" s="1026"/>
      <c r="AR25282" s="1027"/>
    </row>
    <row r="25283" spans="43:44" x14ac:dyDescent="0.25">
      <c r="AQ25283" s="1026"/>
      <c r="AR25283" s="1027"/>
    </row>
    <row r="25284" spans="43:44" x14ac:dyDescent="0.25">
      <c r="AQ25284" s="1026"/>
      <c r="AR25284" s="1027"/>
    </row>
    <row r="25285" spans="43:44" x14ac:dyDescent="0.25">
      <c r="AQ25285" s="1026"/>
      <c r="AR25285" s="1027"/>
    </row>
    <row r="25286" spans="43:44" x14ac:dyDescent="0.25">
      <c r="AQ25286" s="1026"/>
      <c r="AR25286" s="1027"/>
    </row>
    <row r="25287" spans="43:44" x14ac:dyDescent="0.25">
      <c r="AQ25287" s="1026"/>
      <c r="AR25287" s="1027"/>
    </row>
    <row r="25288" spans="43:44" x14ac:dyDescent="0.25">
      <c r="AQ25288" s="1026"/>
      <c r="AR25288" s="1027"/>
    </row>
    <row r="25289" spans="43:44" x14ac:dyDescent="0.25">
      <c r="AQ25289" s="1026"/>
      <c r="AR25289" s="1027"/>
    </row>
    <row r="25290" spans="43:44" x14ac:dyDescent="0.25">
      <c r="AQ25290" s="1026"/>
      <c r="AR25290" s="1027"/>
    </row>
    <row r="25291" spans="43:44" x14ac:dyDescent="0.25">
      <c r="AQ25291" s="1026"/>
      <c r="AR25291" s="1027"/>
    </row>
    <row r="25292" spans="43:44" x14ac:dyDescent="0.25">
      <c r="AQ25292" s="1026"/>
      <c r="AR25292" s="1027"/>
    </row>
    <row r="25293" spans="43:44" x14ac:dyDescent="0.25">
      <c r="AQ25293" s="1026"/>
      <c r="AR25293" s="1027"/>
    </row>
    <row r="25294" spans="43:44" x14ac:dyDescent="0.25">
      <c r="AQ25294" s="1026"/>
      <c r="AR25294" s="1027"/>
    </row>
    <row r="25295" spans="43:44" x14ac:dyDescent="0.25">
      <c r="AQ25295" s="1026"/>
      <c r="AR25295" s="1027"/>
    </row>
    <row r="25296" spans="43:44" x14ac:dyDescent="0.25">
      <c r="AQ25296" s="1026"/>
      <c r="AR25296" s="1027"/>
    </row>
    <row r="25297" spans="43:44" x14ac:dyDescent="0.25">
      <c r="AQ25297" s="1026"/>
      <c r="AR25297" s="1027"/>
    </row>
    <row r="25298" spans="43:44" x14ac:dyDescent="0.25">
      <c r="AQ25298" s="1026"/>
      <c r="AR25298" s="1027"/>
    </row>
    <row r="25299" spans="43:44" x14ac:dyDescent="0.25">
      <c r="AQ25299" s="1026"/>
      <c r="AR25299" s="1027"/>
    </row>
    <row r="25300" spans="43:44" x14ac:dyDescent="0.25">
      <c r="AQ25300" s="1026"/>
      <c r="AR25300" s="1027"/>
    </row>
    <row r="25301" spans="43:44" x14ac:dyDescent="0.25">
      <c r="AQ25301" s="1026"/>
      <c r="AR25301" s="1027"/>
    </row>
    <row r="25302" spans="43:44" x14ac:dyDescent="0.25">
      <c r="AQ25302" s="1026"/>
      <c r="AR25302" s="1027"/>
    </row>
    <row r="25303" spans="43:44" x14ac:dyDescent="0.25">
      <c r="AQ25303" s="1026"/>
      <c r="AR25303" s="1027"/>
    </row>
    <row r="25304" spans="43:44" x14ac:dyDescent="0.25">
      <c r="AQ25304" s="1026"/>
      <c r="AR25304" s="1027"/>
    </row>
    <row r="25305" spans="43:44" x14ac:dyDescent="0.25">
      <c r="AQ25305" s="1026"/>
      <c r="AR25305" s="1027"/>
    </row>
    <row r="25306" spans="43:44" x14ac:dyDescent="0.25">
      <c r="AQ25306" s="1026"/>
      <c r="AR25306" s="1027"/>
    </row>
    <row r="25307" spans="43:44" x14ac:dyDescent="0.25">
      <c r="AQ25307" s="1026"/>
      <c r="AR25307" s="1027"/>
    </row>
    <row r="25308" spans="43:44" x14ac:dyDescent="0.25">
      <c r="AQ25308" s="1026"/>
      <c r="AR25308" s="1027"/>
    </row>
    <row r="25309" spans="43:44" x14ac:dyDescent="0.25">
      <c r="AQ25309" s="1026"/>
      <c r="AR25309" s="1027"/>
    </row>
    <row r="25310" spans="43:44" x14ac:dyDescent="0.25">
      <c r="AQ25310" s="1026"/>
      <c r="AR25310" s="1027"/>
    </row>
    <row r="25311" spans="43:44" x14ac:dyDescent="0.25">
      <c r="AQ25311" s="1026"/>
      <c r="AR25311" s="1027"/>
    </row>
    <row r="25312" spans="43:44" x14ac:dyDescent="0.25">
      <c r="AQ25312" s="1026"/>
      <c r="AR25312" s="1027"/>
    </row>
    <row r="25313" spans="43:44" x14ac:dyDescent="0.25">
      <c r="AQ25313" s="1026"/>
      <c r="AR25313" s="1027"/>
    </row>
    <row r="25314" spans="43:44" x14ac:dyDescent="0.25">
      <c r="AQ25314" s="1026"/>
      <c r="AR25314" s="1027"/>
    </row>
    <row r="25315" spans="43:44" x14ac:dyDescent="0.25">
      <c r="AQ25315" s="1026"/>
      <c r="AR25315" s="1027"/>
    </row>
    <row r="25316" spans="43:44" x14ac:dyDescent="0.25">
      <c r="AQ25316" s="1026"/>
      <c r="AR25316" s="1027"/>
    </row>
    <row r="25317" spans="43:44" x14ac:dyDescent="0.25">
      <c r="AQ25317" s="1026"/>
      <c r="AR25317" s="1027"/>
    </row>
    <row r="25318" spans="43:44" x14ac:dyDescent="0.25">
      <c r="AQ25318" s="1026"/>
      <c r="AR25318" s="1027"/>
    </row>
    <row r="25319" spans="43:44" x14ac:dyDescent="0.25">
      <c r="AQ25319" s="1026"/>
      <c r="AR25319" s="1027"/>
    </row>
    <row r="25320" spans="43:44" x14ac:dyDescent="0.25">
      <c r="AQ25320" s="1026"/>
      <c r="AR25320" s="1027"/>
    </row>
    <row r="25321" spans="43:44" x14ac:dyDescent="0.25">
      <c r="AQ25321" s="1026"/>
      <c r="AR25321" s="1027"/>
    </row>
    <row r="25322" spans="43:44" x14ac:dyDescent="0.25">
      <c r="AQ25322" s="1026"/>
      <c r="AR25322" s="1027"/>
    </row>
    <row r="25323" spans="43:44" x14ac:dyDescent="0.25">
      <c r="AQ25323" s="1026"/>
      <c r="AR25323" s="1027"/>
    </row>
    <row r="25324" spans="43:44" x14ac:dyDescent="0.25">
      <c r="AQ25324" s="1026"/>
      <c r="AR25324" s="1027"/>
    </row>
    <row r="25325" spans="43:44" x14ac:dyDescent="0.25">
      <c r="AQ25325" s="1026"/>
      <c r="AR25325" s="1027"/>
    </row>
    <row r="25326" spans="43:44" x14ac:dyDescent="0.25">
      <c r="AQ25326" s="1026"/>
      <c r="AR25326" s="1027"/>
    </row>
    <row r="25327" spans="43:44" x14ac:dyDescent="0.25">
      <c r="AQ25327" s="1026"/>
      <c r="AR25327" s="1027"/>
    </row>
    <row r="25328" spans="43:44" x14ac:dyDescent="0.25">
      <c r="AQ25328" s="1026"/>
      <c r="AR25328" s="1027"/>
    </row>
    <row r="25329" spans="43:44" x14ac:dyDescent="0.25">
      <c r="AQ25329" s="1026"/>
      <c r="AR25329" s="1027"/>
    </row>
    <row r="25330" spans="43:44" x14ac:dyDescent="0.25">
      <c r="AQ25330" s="1026"/>
      <c r="AR25330" s="1027"/>
    </row>
    <row r="25331" spans="43:44" x14ac:dyDescent="0.25">
      <c r="AQ25331" s="1026"/>
      <c r="AR25331" s="1027"/>
    </row>
    <row r="25332" spans="43:44" x14ac:dyDescent="0.25">
      <c r="AQ25332" s="1026"/>
      <c r="AR25332" s="1027"/>
    </row>
    <row r="25333" spans="43:44" x14ac:dyDescent="0.25">
      <c r="AQ25333" s="1026"/>
      <c r="AR25333" s="1027"/>
    </row>
    <row r="25334" spans="43:44" x14ac:dyDescent="0.25">
      <c r="AQ25334" s="1026"/>
      <c r="AR25334" s="1027"/>
    </row>
    <row r="25335" spans="43:44" x14ac:dyDescent="0.25">
      <c r="AQ25335" s="1026"/>
      <c r="AR25335" s="1027"/>
    </row>
    <row r="25336" spans="43:44" x14ac:dyDescent="0.25">
      <c r="AQ25336" s="1026"/>
      <c r="AR25336" s="1027"/>
    </row>
    <row r="25337" spans="43:44" x14ac:dyDescent="0.25">
      <c r="AQ25337" s="1026"/>
      <c r="AR25337" s="1027"/>
    </row>
    <row r="25338" spans="43:44" x14ac:dyDescent="0.25">
      <c r="AQ25338" s="1026"/>
      <c r="AR25338" s="1027"/>
    </row>
    <row r="25339" spans="43:44" x14ac:dyDescent="0.25">
      <c r="AQ25339" s="1026"/>
      <c r="AR25339" s="1027"/>
    </row>
    <row r="25340" spans="43:44" x14ac:dyDescent="0.25">
      <c r="AQ25340" s="1026"/>
      <c r="AR25340" s="1027"/>
    </row>
    <row r="25341" spans="43:44" x14ac:dyDescent="0.25">
      <c r="AQ25341" s="1026"/>
      <c r="AR25341" s="1027"/>
    </row>
    <row r="25342" spans="43:44" x14ac:dyDescent="0.25">
      <c r="AQ25342" s="1026"/>
      <c r="AR25342" s="1027"/>
    </row>
    <row r="25343" spans="43:44" x14ac:dyDescent="0.25">
      <c r="AQ25343" s="1026"/>
      <c r="AR25343" s="1027"/>
    </row>
    <row r="25344" spans="43:44" x14ac:dyDescent="0.25">
      <c r="AQ25344" s="1026"/>
      <c r="AR25344" s="1027"/>
    </row>
    <row r="25345" spans="43:44" x14ac:dyDescent="0.25">
      <c r="AQ25345" s="1026"/>
      <c r="AR25345" s="1027"/>
    </row>
    <row r="25346" spans="43:44" x14ac:dyDescent="0.25">
      <c r="AQ25346" s="1026"/>
      <c r="AR25346" s="1027"/>
    </row>
    <row r="25347" spans="43:44" x14ac:dyDescent="0.25">
      <c r="AQ25347" s="1026"/>
      <c r="AR25347" s="1027"/>
    </row>
    <row r="25348" spans="43:44" x14ac:dyDescent="0.25">
      <c r="AQ25348" s="1026"/>
      <c r="AR25348" s="1027"/>
    </row>
    <row r="25349" spans="43:44" x14ac:dyDescent="0.25">
      <c r="AQ25349" s="1026"/>
      <c r="AR25349" s="1027"/>
    </row>
    <row r="25350" spans="43:44" x14ac:dyDescent="0.25">
      <c r="AQ25350" s="1026"/>
      <c r="AR25350" s="1027"/>
    </row>
    <row r="25351" spans="43:44" x14ac:dyDescent="0.25">
      <c r="AQ25351" s="1026"/>
      <c r="AR25351" s="1027"/>
    </row>
    <row r="25352" spans="43:44" x14ac:dyDescent="0.25">
      <c r="AQ25352" s="1026"/>
      <c r="AR25352" s="1027"/>
    </row>
    <row r="25353" spans="43:44" x14ac:dyDescent="0.25">
      <c r="AQ25353" s="1026"/>
      <c r="AR25353" s="1027"/>
    </row>
    <row r="25354" spans="43:44" x14ac:dyDescent="0.25">
      <c r="AQ25354" s="1026"/>
      <c r="AR25354" s="1027"/>
    </row>
    <row r="25355" spans="43:44" x14ac:dyDescent="0.25">
      <c r="AQ25355" s="1026"/>
      <c r="AR25355" s="1027"/>
    </row>
    <row r="25356" spans="43:44" x14ac:dyDescent="0.25">
      <c r="AQ25356" s="1026"/>
      <c r="AR25356" s="1027"/>
    </row>
    <row r="25357" spans="43:44" x14ac:dyDescent="0.25">
      <c r="AQ25357" s="1026"/>
      <c r="AR25357" s="1027"/>
    </row>
    <row r="25358" spans="43:44" x14ac:dyDescent="0.25">
      <c r="AQ25358" s="1026"/>
      <c r="AR25358" s="1027"/>
    </row>
    <row r="25359" spans="43:44" x14ac:dyDescent="0.25">
      <c r="AQ25359" s="1026"/>
      <c r="AR25359" s="1027"/>
    </row>
    <row r="25360" spans="43:44" x14ac:dyDescent="0.25">
      <c r="AQ25360" s="1026"/>
      <c r="AR25360" s="1027"/>
    </row>
    <row r="25361" spans="43:44" x14ac:dyDescent="0.25">
      <c r="AQ25361" s="1026"/>
      <c r="AR25361" s="1027"/>
    </row>
    <row r="25362" spans="43:44" x14ac:dyDescent="0.25">
      <c r="AQ25362" s="1026"/>
      <c r="AR25362" s="1027"/>
    </row>
    <row r="25363" spans="43:44" x14ac:dyDescent="0.25">
      <c r="AQ25363" s="1026"/>
      <c r="AR25363" s="1027"/>
    </row>
    <row r="25364" spans="43:44" x14ac:dyDescent="0.25">
      <c r="AQ25364" s="1026"/>
      <c r="AR25364" s="1027"/>
    </row>
    <row r="25365" spans="43:44" x14ac:dyDescent="0.25">
      <c r="AQ25365" s="1026"/>
      <c r="AR25365" s="1027"/>
    </row>
    <row r="25366" spans="43:44" x14ac:dyDescent="0.25">
      <c r="AQ25366" s="1026"/>
      <c r="AR25366" s="1027"/>
    </row>
    <row r="25367" spans="43:44" x14ac:dyDescent="0.25">
      <c r="AQ25367" s="1026"/>
      <c r="AR25367" s="1027"/>
    </row>
    <row r="25368" spans="43:44" x14ac:dyDescent="0.25">
      <c r="AQ25368" s="1026"/>
      <c r="AR25368" s="1027"/>
    </row>
    <row r="25369" spans="43:44" x14ac:dyDescent="0.25">
      <c r="AQ25369" s="1026"/>
      <c r="AR25369" s="1027"/>
    </row>
    <row r="25370" spans="43:44" x14ac:dyDescent="0.25">
      <c r="AQ25370" s="1026"/>
      <c r="AR25370" s="1027"/>
    </row>
    <row r="25371" spans="43:44" x14ac:dyDescent="0.25">
      <c r="AQ25371" s="1026"/>
      <c r="AR25371" s="1027"/>
    </row>
    <row r="25372" spans="43:44" x14ac:dyDescent="0.25">
      <c r="AQ25372" s="1026"/>
      <c r="AR25372" s="1027"/>
    </row>
    <row r="25373" spans="43:44" x14ac:dyDescent="0.25">
      <c r="AQ25373" s="1026"/>
      <c r="AR25373" s="1027"/>
    </row>
    <row r="25374" spans="43:44" x14ac:dyDescent="0.25">
      <c r="AQ25374" s="1026"/>
      <c r="AR25374" s="1027"/>
    </row>
    <row r="25375" spans="43:44" x14ac:dyDescent="0.25">
      <c r="AQ25375" s="1026"/>
      <c r="AR25375" s="1027"/>
    </row>
    <row r="25376" spans="43:44" x14ac:dyDescent="0.25">
      <c r="AQ25376" s="1026"/>
      <c r="AR25376" s="1027"/>
    </row>
    <row r="25377" spans="43:44" x14ac:dyDescent="0.25">
      <c r="AQ25377" s="1026"/>
      <c r="AR25377" s="1027"/>
    </row>
    <row r="25378" spans="43:44" x14ac:dyDescent="0.25">
      <c r="AQ25378" s="1026"/>
      <c r="AR25378" s="1027"/>
    </row>
    <row r="25379" spans="43:44" x14ac:dyDescent="0.25">
      <c r="AQ25379" s="1026"/>
      <c r="AR25379" s="1027"/>
    </row>
    <row r="25380" spans="43:44" x14ac:dyDescent="0.25">
      <c r="AQ25380" s="1026"/>
      <c r="AR25380" s="1027"/>
    </row>
    <row r="25381" spans="43:44" x14ac:dyDescent="0.25">
      <c r="AQ25381" s="1026"/>
      <c r="AR25381" s="1027"/>
    </row>
    <row r="25382" spans="43:44" x14ac:dyDescent="0.25">
      <c r="AQ25382" s="1026"/>
      <c r="AR25382" s="1027"/>
    </row>
    <row r="25383" spans="43:44" x14ac:dyDescent="0.25">
      <c r="AQ25383" s="1026"/>
      <c r="AR25383" s="1027"/>
    </row>
    <row r="25384" spans="43:44" x14ac:dyDescent="0.25">
      <c r="AQ25384" s="1026"/>
      <c r="AR25384" s="1027"/>
    </row>
    <row r="25385" spans="43:44" x14ac:dyDescent="0.25">
      <c r="AQ25385" s="1026"/>
      <c r="AR25385" s="1027"/>
    </row>
    <row r="25386" spans="43:44" x14ac:dyDescent="0.25">
      <c r="AQ25386" s="1026"/>
      <c r="AR25386" s="1027"/>
    </row>
    <row r="25387" spans="43:44" x14ac:dyDescent="0.25">
      <c r="AQ25387" s="1026"/>
      <c r="AR25387" s="1027"/>
    </row>
    <row r="25388" spans="43:44" x14ac:dyDescent="0.25">
      <c r="AQ25388" s="1026"/>
      <c r="AR25388" s="1027"/>
    </row>
    <row r="25389" spans="43:44" x14ac:dyDescent="0.25">
      <c r="AQ25389" s="1026"/>
      <c r="AR25389" s="1027"/>
    </row>
    <row r="25390" spans="43:44" x14ac:dyDescent="0.25">
      <c r="AQ25390" s="1026"/>
      <c r="AR25390" s="1027"/>
    </row>
    <row r="25391" spans="43:44" x14ac:dyDescent="0.25">
      <c r="AQ25391" s="1026"/>
      <c r="AR25391" s="1027"/>
    </row>
    <row r="25392" spans="43:44" x14ac:dyDescent="0.25">
      <c r="AQ25392" s="1026"/>
      <c r="AR25392" s="1027"/>
    </row>
    <row r="25393" spans="43:44" x14ac:dyDescent="0.25">
      <c r="AQ25393" s="1026"/>
      <c r="AR25393" s="1027"/>
    </row>
    <row r="25394" spans="43:44" x14ac:dyDescent="0.25">
      <c r="AQ25394" s="1026"/>
      <c r="AR25394" s="1027"/>
    </row>
    <row r="25395" spans="43:44" x14ac:dyDescent="0.25">
      <c r="AQ25395" s="1026"/>
      <c r="AR25395" s="1027"/>
    </row>
    <row r="25396" spans="43:44" x14ac:dyDescent="0.25">
      <c r="AQ25396" s="1026"/>
      <c r="AR25396" s="1027"/>
    </row>
    <row r="25397" spans="43:44" x14ac:dyDescent="0.25">
      <c r="AQ25397" s="1026"/>
      <c r="AR25397" s="1027"/>
    </row>
    <row r="25398" spans="43:44" x14ac:dyDescent="0.25">
      <c r="AQ25398" s="1026"/>
      <c r="AR25398" s="1027"/>
    </row>
    <row r="25399" spans="43:44" x14ac:dyDescent="0.25">
      <c r="AQ25399" s="1026"/>
      <c r="AR25399" s="1027"/>
    </row>
    <row r="25400" spans="43:44" x14ac:dyDescent="0.25">
      <c r="AQ25400" s="1026"/>
      <c r="AR25400" s="1027"/>
    </row>
    <row r="25401" spans="43:44" x14ac:dyDescent="0.25">
      <c r="AQ25401" s="1026"/>
      <c r="AR25401" s="1027"/>
    </row>
    <row r="25402" spans="43:44" x14ac:dyDescent="0.25">
      <c r="AQ25402" s="1026"/>
      <c r="AR25402" s="1027"/>
    </row>
    <row r="25403" spans="43:44" x14ac:dyDescent="0.25">
      <c r="AQ25403" s="1026"/>
      <c r="AR25403" s="1027"/>
    </row>
    <row r="25404" spans="43:44" x14ac:dyDescent="0.25">
      <c r="AQ25404" s="1026"/>
      <c r="AR25404" s="1027"/>
    </row>
    <row r="25405" spans="43:44" x14ac:dyDescent="0.25">
      <c r="AQ25405" s="1026"/>
      <c r="AR25405" s="1027"/>
    </row>
    <row r="25406" spans="43:44" x14ac:dyDescent="0.25">
      <c r="AQ25406" s="1026"/>
      <c r="AR25406" s="1027"/>
    </row>
    <row r="25407" spans="43:44" x14ac:dyDescent="0.25">
      <c r="AQ25407" s="1026"/>
      <c r="AR25407" s="1027"/>
    </row>
    <row r="25408" spans="43:44" x14ac:dyDescent="0.25">
      <c r="AQ25408" s="1026"/>
      <c r="AR25408" s="1027"/>
    </row>
    <row r="25409" spans="43:44" x14ac:dyDescent="0.25">
      <c r="AQ25409" s="1026"/>
      <c r="AR25409" s="1027"/>
    </row>
    <row r="25410" spans="43:44" x14ac:dyDescent="0.25">
      <c r="AQ25410" s="1026"/>
      <c r="AR25410" s="1027"/>
    </row>
    <row r="25411" spans="43:44" x14ac:dyDescent="0.25">
      <c r="AQ25411" s="1026"/>
      <c r="AR25411" s="1027"/>
    </row>
    <row r="25412" spans="43:44" x14ac:dyDescent="0.25">
      <c r="AQ25412" s="1026"/>
      <c r="AR25412" s="1027"/>
    </row>
    <row r="25413" spans="43:44" x14ac:dyDescent="0.25">
      <c r="AQ25413" s="1026"/>
      <c r="AR25413" s="1027"/>
    </row>
    <row r="25414" spans="43:44" x14ac:dyDescent="0.25">
      <c r="AQ25414" s="1026"/>
      <c r="AR25414" s="1027"/>
    </row>
    <row r="25415" spans="43:44" x14ac:dyDescent="0.25">
      <c r="AQ25415" s="1026"/>
      <c r="AR25415" s="1027"/>
    </row>
    <row r="25416" spans="43:44" x14ac:dyDescent="0.25">
      <c r="AQ25416" s="1026"/>
      <c r="AR25416" s="1027"/>
    </row>
    <row r="25417" spans="43:44" x14ac:dyDescent="0.25">
      <c r="AQ25417" s="1026"/>
      <c r="AR25417" s="1027"/>
    </row>
    <row r="25418" spans="43:44" x14ac:dyDescent="0.25">
      <c r="AQ25418" s="1026"/>
      <c r="AR25418" s="1027"/>
    </row>
    <row r="25419" spans="43:44" x14ac:dyDescent="0.25">
      <c r="AQ25419" s="1026"/>
      <c r="AR25419" s="1027"/>
    </row>
    <row r="25420" spans="43:44" x14ac:dyDescent="0.25">
      <c r="AQ25420" s="1026"/>
      <c r="AR25420" s="1027"/>
    </row>
    <row r="25421" spans="43:44" x14ac:dyDescent="0.25">
      <c r="AQ25421" s="1026"/>
      <c r="AR25421" s="1027"/>
    </row>
    <row r="25422" spans="43:44" x14ac:dyDescent="0.25">
      <c r="AQ25422" s="1026"/>
      <c r="AR25422" s="1027"/>
    </row>
    <row r="25423" spans="43:44" x14ac:dyDescent="0.25">
      <c r="AQ25423" s="1026"/>
      <c r="AR25423" s="1027"/>
    </row>
    <row r="25424" spans="43:44" x14ac:dyDescent="0.25">
      <c r="AQ25424" s="1026"/>
      <c r="AR25424" s="1027"/>
    </row>
    <row r="25425" spans="43:44" x14ac:dyDescent="0.25">
      <c r="AQ25425" s="1026"/>
      <c r="AR25425" s="1027"/>
    </row>
    <row r="25426" spans="43:44" x14ac:dyDescent="0.25">
      <c r="AQ25426" s="1026"/>
      <c r="AR25426" s="1027"/>
    </row>
    <row r="25427" spans="43:44" x14ac:dyDescent="0.25">
      <c r="AQ25427" s="1026"/>
      <c r="AR25427" s="1027"/>
    </row>
    <row r="25428" spans="43:44" x14ac:dyDescent="0.25">
      <c r="AQ25428" s="1026"/>
      <c r="AR25428" s="1027"/>
    </row>
    <row r="25429" spans="43:44" x14ac:dyDescent="0.25">
      <c r="AQ25429" s="1026"/>
      <c r="AR25429" s="1027"/>
    </row>
    <row r="25430" spans="43:44" x14ac:dyDescent="0.25">
      <c r="AQ25430" s="1026"/>
      <c r="AR25430" s="1027"/>
    </row>
    <row r="25431" spans="43:44" x14ac:dyDescent="0.25">
      <c r="AQ25431" s="1026"/>
      <c r="AR25431" s="1027"/>
    </row>
    <row r="25432" spans="43:44" x14ac:dyDescent="0.25">
      <c r="AQ25432" s="1026"/>
      <c r="AR25432" s="1027"/>
    </row>
    <row r="25433" spans="43:44" x14ac:dyDescent="0.25">
      <c r="AQ25433" s="1026"/>
      <c r="AR25433" s="1027"/>
    </row>
    <row r="25434" spans="43:44" x14ac:dyDescent="0.25">
      <c r="AQ25434" s="1026"/>
      <c r="AR25434" s="1027"/>
    </row>
    <row r="25435" spans="43:44" x14ac:dyDescent="0.25">
      <c r="AQ25435" s="1026"/>
      <c r="AR25435" s="1027"/>
    </row>
    <row r="25436" spans="43:44" x14ac:dyDescent="0.25">
      <c r="AQ25436" s="1026"/>
      <c r="AR25436" s="1027"/>
    </row>
    <row r="25437" spans="43:44" x14ac:dyDescent="0.25">
      <c r="AQ25437" s="1026"/>
      <c r="AR25437" s="1027"/>
    </row>
    <row r="25438" spans="43:44" x14ac:dyDescent="0.25">
      <c r="AQ25438" s="1026"/>
      <c r="AR25438" s="1027"/>
    </row>
    <row r="25439" spans="43:44" x14ac:dyDescent="0.25">
      <c r="AQ25439" s="1026"/>
      <c r="AR25439" s="1027"/>
    </row>
    <row r="25440" spans="43:44" x14ac:dyDescent="0.25">
      <c r="AQ25440" s="1026"/>
      <c r="AR25440" s="1027"/>
    </row>
    <row r="25441" spans="43:44" x14ac:dyDescent="0.25">
      <c r="AQ25441" s="1026"/>
      <c r="AR25441" s="1027"/>
    </row>
    <row r="25442" spans="43:44" x14ac:dyDescent="0.25">
      <c r="AQ25442" s="1026"/>
      <c r="AR25442" s="1027"/>
    </row>
    <row r="25443" spans="43:44" x14ac:dyDescent="0.25">
      <c r="AQ25443" s="1026"/>
      <c r="AR25443" s="1027"/>
    </row>
    <row r="25444" spans="43:44" x14ac:dyDescent="0.25">
      <c r="AQ25444" s="1026"/>
      <c r="AR25444" s="1027"/>
    </row>
    <row r="25445" spans="43:44" x14ac:dyDescent="0.25">
      <c r="AQ25445" s="1026"/>
      <c r="AR25445" s="1027"/>
    </row>
    <row r="25446" spans="43:44" x14ac:dyDescent="0.25">
      <c r="AQ25446" s="1026"/>
      <c r="AR25446" s="1027"/>
    </row>
    <row r="25447" spans="43:44" x14ac:dyDescent="0.25">
      <c r="AQ25447" s="1026"/>
      <c r="AR25447" s="1027"/>
    </row>
    <row r="25448" spans="43:44" x14ac:dyDescent="0.25">
      <c r="AQ25448" s="1026"/>
      <c r="AR25448" s="1027"/>
    </row>
    <row r="25449" spans="43:44" x14ac:dyDescent="0.25">
      <c r="AQ25449" s="1026"/>
      <c r="AR25449" s="1027"/>
    </row>
    <row r="25450" spans="43:44" x14ac:dyDescent="0.25">
      <c r="AQ25450" s="1026"/>
      <c r="AR25450" s="1027"/>
    </row>
    <row r="25451" spans="43:44" x14ac:dyDescent="0.25">
      <c r="AQ25451" s="1026"/>
      <c r="AR25451" s="1027"/>
    </row>
    <row r="25452" spans="43:44" x14ac:dyDescent="0.25">
      <c r="AQ25452" s="1026"/>
      <c r="AR25452" s="1027"/>
    </row>
    <row r="25453" spans="43:44" x14ac:dyDescent="0.25">
      <c r="AQ25453" s="1026"/>
      <c r="AR25453" s="1027"/>
    </row>
    <row r="25454" spans="43:44" x14ac:dyDescent="0.25">
      <c r="AQ25454" s="1026"/>
      <c r="AR25454" s="1027"/>
    </row>
    <row r="25455" spans="43:44" x14ac:dyDescent="0.25">
      <c r="AQ25455" s="1026"/>
      <c r="AR25455" s="1027"/>
    </row>
    <row r="25456" spans="43:44" x14ac:dyDescent="0.25">
      <c r="AQ25456" s="1026"/>
      <c r="AR25456" s="1027"/>
    </row>
    <row r="25457" spans="43:44" x14ac:dyDescent="0.25">
      <c r="AQ25457" s="1026"/>
      <c r="AR25457" s="1027"/>
    </row>
    <row r="25458" spans="43:44" x14ac:dyDescent="0.25">
      <c r="AQ25458" s="1026"/>
      <c r="AR25458" s="1027"/>
    </row>
    <row r="25459" spans="43:44" x14ac:dyDescent="0.25">
      <c r="AQ25459" s="1026"/>
      <c r="AR25459" s="1027"/>
    </row>
    <row r="25460" spans="43:44" x14ac:dyDescent="0.25">
      <c r="AQ25460" s="1026"/>
      <c r="AR25460" s="1027"/>
    </row>
    <row r="25461" spans="43:44" x14ac:dyDescent="0.25">
      <c r="AQ25461" s="1026"/>
      <c r="AR25461" s="1027"/>
    </row>
    <row r="25462" spans="43:44" x14ac:dyDescent="0.25">
      <c r="AQ25462" s="1026"/>
      <c r="AR25462" s="1027"/>
    </row>
    <row r="25463" spans="43:44" x14ac:dyDescent="0.25">
      <c r="AQ25463" s="1026"/>
      <c r="AR25463" s="1027"/>
    </row>
    <row r="25464" spans="43:44" x14ac:dyDescent="0.25">
      <c r="AQ25464" s="1026"/>
      <c r="AR25464" s="1027"/>
    </row>
    <row r="25465" spans="43:44" x14ac:dyDescent="0.25">
      <c r="AQ25465" s="1026"/>
      <c r="AR25465" s="1027"/>
    </row>
    <row r="25466" spans="43:44" x14ac:dyDescent="0.25">
      <c r="AQ25466" s="1026"/>
      <c r="AR25466" s="1027"/>
    </row>
    <row r="25467" spans="43:44" x14ac:dyDescent="0.25">
      <c r="AQ25467" s="1026"/>
      <c r="AR25467" s="1027"/>
    </row>
    <row r="25468" spans="43:44" x14ac:dyDescent="0.25">
      <c r="AQ25468" s="1026"/>
      <c r="AR25468" s="1027"/>
    </row>
    <row r="25469" spans="43:44" x14ac:dyDescent="0.25">
      <c r="AQ25469" s="1026"/>
      <c r="AR25469" s="1027"/>
    </row>
    <row r="25470" spans="43:44" x14ac:dyDescent="0.25">
      <c r="AQ25470" s="1026"/>
      <c r="AR25470" s="1027"/>
    </row>
    <row r="25471" spans="43:44" x14ac:dyDescent="0.25">
      <c r="AQ25471" s="1026"/>
      <c r="AR25471" s="1027"/>
    </row>
    <row r="25472" spans="43:44" x14ac:dyDescent="0.25">
      <c r="AQ25472" s="1026"/>
      <c r="AR25472" s="1027"/>
    </row>
    <row r="25473" spans="43:44" x14ac:dyDescent="0.25">
      <c r="AQ25473" s="1026"/>
      <c r="AR25473" s="1027"/>
    </row>
    <row r="25474" spans="43:44" x14ac:dyDescent="0.25">
      <c r="AQ25474" s="1026"/>
      <c r="AR25474" s="1027"/>
    </row>
    <row r="25475" spans="43:44" x14ac:dyDescent="0.25">
      <c r="AQ25475" s="1026"/>
      <c r="AR25475" s="1027"/>
    </row>
    <row r="25476" spans="43:44" x14ac:dyDescent="0.25">
      <c r="AQ25476" s="1026"/>
      <c r="AR25476" s="1027"/>
    </row>
    <row r="25477" spans="43:44" x14ac:dyDescent="0.25">
      <c r="AQ25477" s="1026"/>
      <c r="AR25477" s="1027"/>
    </row>
    <row r="25478" spans="43:44" x14ac:dyDescent="0.25">
      <c r="AQ25478" s="1026"/>
      <c r="AR25478" s="1027"/>
    </row>
    <row r="25479" spans="43:44" x14ac:dyDescent="0.25">
      <c r="AQ25479" s="1026"/>
      <c r="AR25479" s="1027"/>
    </row>
    <row r="25480" spans="43:44" x14ac:dyDescent="0.25">
      <c r="AQ25480" s="1026"/>
      <c r="AR25480" s="1027"/>
    </row>
    <row r="25481" spans="43:44" x14ac:dyDescent="0.25">
      <c r="AQ25481" s="1026"/>
      <c r="AR25481" s="1027"/>
    </row>
    <row r="25482" spans="43:44" x14ac:dyDescent="0.25">
      <c r="AQ25482" s="1026"/>
      <c r="AR25482" s="1027"/>
    </row>
    <row r="25483" spans="43:44" x14ac:dyDescent="0.25">
      <c r="AQ25483" s="1026"/>
      <c r="AR25483" s="1027"/>
    </row>
    <row r="25484" spans="43:44" x14ac:dyDescent="0.25">
      <c r="AQ25484" s="1026"/>
      <c r="AR25484" s="1027"/>
    </row>
    <row r="25485" spans="43:44" x14ac:dyDescent="0.25">
      <c r="AQ25485" s="1026"/>
      <c r="AR25485" s="1027"/>
    </row>
    <row r="25486" spans="43:44" x14ac:dyDescent="0.25">
      <c r="AQ25486" s="1026"/>
      <c r="AR25486" s="1027"/>
    </row>
    <row r="25487" spans="43:44" x14ac:dyDescent="0.25">
      <c r="AQ25487" s="1026"/>
      <c r="AR25487" s="1027"/>
    </row>
    <row r="25488" spans="43:44" x14ac:dyDescent="0.25">
      <c r="AQ25488" s="1026"/>
      <c r="AR25488" s="1027"/>
    </row>
    <row r="25489" spans="43:44" x14ac:dyDescent="0.25">
      <c r="AQ25489" s="1026"/>
      <c r="AR25489" s="1027"/>
    </row>
    <row r="25490" spans="43:44" x14ac:dyDescent="0.25">
      <c r="AQ25490" s="1026"/>
      <c r="AR25490" s="1027"/>
    </row>
    <row r="25491" spans="43:44" x14ac:dyDescent="0.25">
      <c r="AQ25491" s="1026"/>
      <c r="AR25491" s="1027"/>
    </row>
    <row r="25492" spans="43:44" x14ac:dyDescent="0.25">
      <c r="AQ25492" s="1026"/>
      <c r="AR25492" s="1027"/>
    </row>
    <row r="25493" spans="43:44" x14ac:dyDescent="0.25">
      <c r="AQ25493" s="1026"/>
      <c r="AR25493" s="1027"/>
    </row>
    <row r="25494" spans="43:44" x14ac:dyDescent="0.25">
      <c r="AQ25494" s="1026"/>
      <c r="AR25494" s="1027"/>
    </row>
    <row r="25495" spans="43:44" x14ac:dyDescent="0.25">
      <c r="AQ25495" s="1026"/>
      <c r="AR25495" s="1027"/>
    </row>
    <row r="25496" spans="43:44" x14ac:dyDescent="0.25">
      <c r="AQ25496" s="1026"/>
      <c r="AR25496" s="1027"/>
    </row>
    <row r="25497" spans="43:44" x14ac:dyDescent="0.25">
      <c r="AQ25497" s="1026"/>
      <c r="AR25497" s="1027"/>
    </row>
    <row r="25498" spans="43:44" x14ac:dyDescent="0.25">
      <c r="AQ25498" s="1026"/>
      <c r="AR25498" s="1027"/>
    </row>
    <row r="25499" spans="43:44" x14ac:dyDescent="0.25">
      <c r="AQ25499" s="1026"/>
      <c r="AR25499" s="1027"/>
    </row>
    <row r="25500" spans="43:44" x14ac:dyDescent="0.25">
      <c r="AQ25500" s="1026"/>
      <c r="AR25500" s="1027"/>
    </row>
    <row r="25501" spans="43:44" x14ac:dyDescent="0.25">
      <c r="AQ25501" s="1026"/>
      <c r="AR25501" s="1027"/>
    </row>
    <row r="25502" spans="43:44" x14ac:dyDescent="0.25">
      <c r="AQ25502" s="1026"/>
      <c r="AR25502" s="1027"/>
    </row>
    <row r="25503" spans="43:44" x14ac:dyDescent="0.25">
      <c r="AQ25503" s="1026"/>
      <c r="AR25503" s="1027"/>
    </row>
    <row r="25504" spans="43:44" x14ac:dyDescent="0.25">
      <c r="AQ25504" s="1026"/>
      <c r="AR25504" s="1027"/>
    </row>
    <row r="25505" spans="43:44" x14ac:dyDescent="0.25">
      <c r="AQ25505" s="1026"/>
      <c r="AR25505" s="1027"/>
    </row>
    <row r="25506" spans="43:44" x14ac:dyDescent="0.25">
      <c r="AQ25506" s="1026"/>
      <c r="AR25506" s="1027"/>
    </row>
    <row r="25507" spans="43:44" x14ac:dyDescent="0.25">
      <c r="AQ25507" s="1026"/>
      <c r="AR25507" s="1027"/>
    </row>
    <row r="25508" spans="43:44" x14ac:dyDescent="0.25">
      <c r="AQ25508" s="1026"/>
      <c r="AR25508" s="1027"/>
    </row>
    <row r="25509" spans="43:44" x14ac:dyDescent="0.25">
      <c r="AQ25509" s="1026"/>
      <c r="AR25509" s="1027"/>
    </row>
    <row r="25510" spans="43:44" x14ac:dyDescent="0.25">
      <c r="AQ25510" s="1026"/>
      <c r="AR25510" s="1027"/>
    </row>
    <row r="25511" spans="43:44" x14ac:dyDescent="0.25">
      <c r="AQ25511" s="1026"/>
      <c r="AR25511" s="1027"/>
    </row>
    <row r="25512" spans="43:44" x14ac:dyDescent="0.25">
      <c r="AQ25512" s="1026"/>
      <c r="AR25512" s="1027"/>
    </row>
    <row r="25513" spans="43:44" x14ac:dyDescent="0.25">
      <c r="AQ25513" s="1026"/>
      <c r="AR25513" s="1027"/>
    </row>
    <row r="25514" spans="43:44" x14ac:dyDescent="0.25">
      <c r="AQ25514" s="1026"/>
      <c r="AR25514" s="1027"/>
    </row>
    <row r="25515" spans="43:44" x14ac:dyDescent="0.25">
      <c r="AQ25515" s="1026"/>
      <c r="AR25515" s="1027"/>
    </row>
    <row r="25516" spans="43:44" x14ac:dyDescent="0.25">
      <c r="AQ25516" s="1026"/>
      <c r="AR25516" s="1027"/>
    </row>
    <row r="25517" spans="43:44" x14ac:dyDescent="0.25">
      <c r="AQ25517" s="1026"/>
      <c r="AR25517" s="1027"/>
    </row>
    <row r="25518" spans="43:44" x14ac:dyDescent="0.25">
      <c r="AQ25518" s="1026"/>
      <c r="AR25518" s="1027"/>
    </row>
    <row r="25519" spans="43:44" x14ac:dyDescent="0.25">
      <c r="AQ25519" s="1026"/>
      <c r="AR25519" s="1027"/>
    </row>
    <row r="25520" spans="43:44" x14ac:dyDescent="0.25">
      <c r="AQ25520" s="1026"/>
      <c r="AR25520" s="1027"/>
    </row>
    <row r="25521" spans="43:44" x14ac:dyDescent="0.25">
      <c r="AQ25521" s="1026"/>
      <c r="AR25521" s="1027"/>
    </row>
    <row r="25522" spans="43:44" x14ac:dyDescent="0.25">
      <c r="AQ25522" s="1026"/>
      <c r="AR25522" s="1027"/>
    </row>
    <row r="25523" spans="43:44" x14ac:dyDescent="0.25">
      <c r="AQ25523" s="1026"/>
      <c r="AR25523" s="1027"/>
    </row>
    <row r="25524" spans="43:44" x14ac:dyDescent="0.25">
      <c r="AQ25524" s="1026"/>
      <c r="AR25524" s="1027"/>
    </row>
    <row r="25525" spans="43:44" x14ac:dyDescent="0.25">
      <c r="AQ25525" s="1026"/>
      <c r="AR25525" s="1027"/>
    </row>
    <row r="25526" spans="43:44" x14ac:dyDescent="0.25">
      <c r="AQ25526" s="1026"/>
      <c r="AR25526" s="1027"/>
    </row>
    <row r="25527" spans="43:44" x14ac:dyDescent="0.25">
      <c r="AQ25527" s="1026"/>
      <c r="AR25527" s="1027"/>
    </row>
    <row r="25528" spans="43:44" x14ac:dyDescent="0.25">
      <c r="AQ25528" s="1026"/>
      <c r="AR25528" s="1027"/>
    </row>
    <row r="25529" spans="43:44" x14ac:dyDescent="0.25">
      <c r="AQ25529" s="1026"/>
      <c r="AR25529" s="1027"/>
    </row>
    <row r="25530" spans="43:44" x14ac:dyDescent="0.25">
      <c r="AQ25530" s="1026"/>
      <c r="AR25530" s="1027"/>
    </row>
    <row r="25531" spans="43:44" x14ac:dyDescent="0.25">
      <c r="AQ25531" s="1026"/>
      <c r="AR25531" s="1027"/>
    </row>
    <row r="25532" spans="43:44" x14ac:dyDescent="0.25">
      <c r="AQ25532" s="1026"/>
      <c r="AR25532" s="1027"/>
    </row>
    <row r="25533" spans="43:44" x14ac:dyDescent="0.25">
      <c r="AQ25533" s="1026"/>
      <c r="AR25533" s="1027"/>
    </row>
    <row r="25534" spans="43:44" x14ac:dyDescent="0.25">
      <c r="AQ25534" s="1026"/>
      <c r="AR25534" s="1027"/>
    </row>
    <row r="25535" spans="43:44" x14ac:dyDescent="0.25">
      <c r="AQ25535" s="1026"/>
      <c r="AR25535" s="1027"/>
    </row>
    <row r="25536" spans="43:44" x14ac:dyDescent="0.25">
      <c r="AQ25536" s="1026"/>
      <c r="AR25536" s="1027"/>
    </row>
    <row r="25537" spans="43:44" x14ac:dyDescent="0.25">
      <c r="AQ25537" s="1026"/>
      <c r="AR25537" s="1027"/>
    </row>
    <row r="25538" spans="43:44" x14ac:dyDescent="0.25">
      <c r="AQ25538" s="1026"/>
      <c r="AR25538" s="1027"/>
    </row>
    <row r="25539" spans="43:44" x14ac:dyDescent="0.25">
      <c r="AQ25539" s="1026"/>
      <c r="AR25539" s="1027"/>
    </row>
    <row r="25540" spans="43:44" x14ac:dyDescent="0.25">
      <c r="AQ25540" s="1026"/>
      <c r="AR25540" s="1027"/>
    </row>
    <row r="25541" spans="43:44" x14ac:dyDescent="0.25">
      <c r="AQ25541" s="1026"/>
      <c r="AR25541" s="1027"/>
    </row>
    <row r="25542" spans="43:44" x14ac:dyDescent="0.25">
      <c r="AQ25542" s="1026"/>
      <c r="AR25542" s="1027"/>
    </row>
    <row r="25543" spans="43:44" x14ac:dyDescent="0.25">
      <c r="AQ25543" s="1026"/>
      <c r="AR25543" s="1027"/>
    </row>
    <row r="25544" spans="43:44" x14ac:dyDescent="0.25">
      <c r="AQ25544" s="1026"/>
      <c r="AR25544" s="1027"/>
    </row>
    <row r="25545" spans="43:44" x14ac:dyDescent="0.25">
      <c r="AQ25545" s="1026"/>
      <c r="AR25545" s="1027"/>
    </row>
    <row r="25546" spans="43:44" x14ac:dyDescent="0.25">
      <c r="AQ25546" s="1026"/>
      <c r="AR25546" s="1027"/>
    </row>
    <row r="25547" spans="43:44" x14ac:dyDescent="0.25">
      <c r="AQ25547" s="1026"/>
      <c r="AR25547" s="1027"/>
    </row>
    <row r="25548" spans="43:44" x14ac:dyDescent="0.25">
      <c r="AQ25548" s="1026"/>
      <c r="AR25548" s="1027"/>
    </row>
    <row r="25549" spans="43:44" x14ac:dyDescent="0.25">
      <c r="AQ25549" s="1026"/>
      <c r="AR25549" s="1027"/>
    </row>
    <row r="25550" spans="43:44" x14ac:dyDescent="0.25">
      <c r="AQ25550" s="1026"/>
      <c r="AR25550" s="1027"/>
    </row>
    <row r="25551" spans="43:44" x14ac:dyDescent="0.25">
      <c r="AQ25551" s="1026"/>
      <c r="AR25551" s="1027"/>
    </row>
    <row r="25552" spans="43:44" x14ac:dyDescent="0.25">
      <c r="AQ25552" s="1026"/>
      <c r="AR25552" s="1027"/>
    </row>
    <row r="25553" spans="43:44" x14ac:dyDescent="0.25">
      <c r="AQ25553" s="1026"/>
      <c r="AR25553" s="1027"/>
    </row>
    <row r="25554" spans="43:44" x14ac:dyDescent="0.25">
      <c r="AQ25554" s="1026"/>
      <c r="AR25554" s="1027"/>
    </row>
    <row r="25555" spans="43:44" x14ac:dyDescent="0.25">
      <c r="AQ25555" s="1026"/>
      <c r="AR25555" s="1027"/>
    </row>
    <row r="25556" spans="43:44" x14ac:dyDescent="0.25">
      <c r="AQ25556" s="1026"/>
      <c r="AR25556" s="1027"/>
    </row>
    <row r="25557" spans="43:44" x14ac:dyDescent="0.25">
      <c r="AQ25557" s="1026"/>
      <c r="AR25557" s="1027"/>
    </row>
    <row r="25558" spans="43:44" x14ac:dyDescent="0.25">
      <c r="AQ25558" s="1026"/>
      <c r="AR25558" s="1027"/>
    </row>
    <row r="25559" spans="43:44" x14ac:dyDescent="0.25">
      <c r="AQ25559" s="1026"/>
      <c r="AR25559" s="1027"/>
    </row>
    <row r="25560" spans="43:44" x14ac:dyDescent="0.25">
      <c r="AQ25560" s="1026"/>
      <c r="AR25560" s="1027"/>
    </row>
    <row r="25561" spans="43:44" x14ac:dyDescent="0.25">
      <c r="AQ25561" s="1026"/>
      <c r="AR25561" s="1027"/>
    </row>
    <row r="25562" spans="43:44" x14ac:dyDescent="0.25">
      <c r="AQ25562" s="1026"/>
      <c r="AR25562" s="1027"/>
    </row>
    <row r="25563" spans="43:44" x14ac:dyDescent="0.25">
      <c r="AQ25563" s="1026"/>
      <c r="AR25563" s="1027"/>
    </row>
    <row r="25564" spans="43:44" x14ac:dyDescent="0.25">
      <c r="AQ25564" s="1026"/>
      <c r="AR25564" s="1027"/>
    </row>
    <row r="25565" spans="43:44" x14ac:dyDescent="0.25">
      <c r="AQ25565" s="1026"/>
      <c r="AR25565" s="1027"/>
    </row>
    <row r="25566" spans="43:44" x14ac:dyDescent="0.25">
      <c r="AQ25566" s="1026"/>
      <c r="AR25566" s="1027"/>
    </row>
    <row r="25567" spans="43:44" x14ac:dyDescent="0.25">
      <c r="AQ25567" s="1026"/>
      <c r="AR25567" s="1027"/>
    </row>
    <row r="25568" spans="43:44" x14ac:dyDescent="0.25">
      <c r="AQ25568" s="1026"/>
      <c r="AR25568" s="1027"/>
    </row>
    <row r="25569" spans="43:44" x14ac:dyDescent="0.25">
      <c r="AQ25569" s="1026"/>
      <c r="AR25569" s="1027"/>
    </row>
    <row r="25570" spans="43:44" x14ac:dyDescent="0.25">
      <c r="AQ25570" s="1026"/>
      <c r="AR25570" s="1027"/>
    </row>
    <row r="25571" spans="43:44" x14ac:dyDescent="0.25">
      <c r="AQ25571" s="1026"/>
      <c r="AR25571" s="1027"/>
    </row>
    <row r="25572" spans="43:44" x14ac:dyDescent="0.25">
      <c r="AQ25572" s="1026"/>
      <c r="AR25572" s="1027"/>
    </row>
    <row r="25573" spans="43:44" x14ac:dyDescent="0.25">
      <c r="AQ25573" s="1026"/>
      <c r="AR25573" s="1027"/>
    </row>
    <row r="25574" spans="43:44" x14ac:dyDescent="0.25">
      <c r="AQ25574" s="1026"/>
      <c r="AR25574" s="1027"/>
    </row>
    <row r="25575" spans="43:44" x14ac:dyDescent="0.25">
      <c r="AQ25575" s="1026"/>
      <c r="AR25575" s="1027"/>
    </row>
    <row r="25576" spans="43:44" x14ac:dyDescent="0.25">
      <c r="AQ25576" s="1026"/>
      <c r="AR25576" s="1027"/>
    </row>
    <row r="25577" spans="43:44" x14ac:dyDescent="0.25">
      <c r="AQ25577" s="1026"/>
      <c r="AR25577" s="1027"/>
    </row>
    <row r="25578" spans="43:44" x14ac:dyDescent="0.25">
      <c r="AQ25578" s="1026"/>
      <c r="AR25578" s="1027"/>
    </row>
    <row r="25579" spans="43:44" x14ac:dyDescent="0.25">
      <c r="AQ25579" s="1026"/>
      <c r="AR25579" s="1027"/>
    </row>
    <row r="25580" spans="43:44" x14ac:dyDescent="0.25">
      <c r="AQ25580" s="1026"/>
      <c r="AR25580" s="1027"/>
    </row>
    <row r="25581" spans="43:44" x14ac:dyDescent="0.25">
      <c r="AQ25581" s="1026"/>
      <c r="AR25581" s="1027"/>
    </row>
    <row r="25582" spans="43:44" x14ac:dyDescent="0.25">
      <c r="AQ25582" s="1026"/>
      <c r="AR25582" s="1027"/>
    </row>
    <row r="25583" spans="43:44" x14ac:dyDescent="0.25">
      <c r="AQ25583" s="1026"/>
      <c r="AR25583" s="1027"/>
    </row>
    <row r="25584" spans="43:44" x14ac:dyDescent="0.25">
      <c r="AQ25584" s="1026"/>
      <c r="AR25584" s="1027"/>
    </row>
    <row r="25585" spans="43:44" x14ac:dyDescent="0.25">
      <c r="AQ25585" s="1026"/>
      <c r="AR25585" s="1027"/>
    </row>
    <row r="25586" spans="43:44" x14ac:dyDescent="0.25">
      <c r="AQ25586" s="1026"/>
      <c r="AR25586" s="1027"/>
    </row>
    <row r="25587" spans="43:44" x14ac:dyDescent="0.25">
      <c r="AQ25587" s="1026"/>
      <c r="AR25587" s="1027"/>
    </row>
    <row r="25588" spans="43:44" x14ac:dyDescent="0.25">
      <c r="AQ25588" s="1026"/>
      <c r="AR25588" s="1027"/>
    </row>
    <row r="25589" spans="43:44" x14ac:dyDescent="0.25">
      <c r="AQ25589" s="1026"/>
      <c r="AR25589" s="1027"/>
    </row>
    <row r="25590" spans="43:44" x14ac:dyDescent="0.25">
      <c r="AQ25590" s="1026"/>
      <c r="AR25590" s="1027"/>
    </row>
    <row r="25591" spans="43:44" x14ac:dyDescent="0.25">
      <c r="AQ25591" s="1026"/>
      <c r="AR25591" s="1027"/>
    </row>
    <row r="25592" spans="43:44" x14ac:dyDescent="0.25">
      <c r="AQ25592" s="1026"/>
      <c r="AR25592" s="1027"/>
    </row>
    <row r="25593" spans="43:44" x14ac:dyDescent="0.25">
      <c r="AQ25593" s="1026"/>
      <c r="AR25593" s="1027"/>
    </row>
    <row r="25594" spans="43:44" x14ac:dyDescent="0.25">
      <c r="AQ25594" s="1026"/>
      <c r="AR25594" s="1027"/>
    </row>
    <row r="25595" spans="43:44" x14ac:dyDescent="0.25">
      <c r="AQ25595" s="1026"/>
      <c r="AR25595" s="1027"/>
    </row>
    <row r="25596" spans="43:44" x14ac:dyDescent="0.25">
      <c r="AQ25596" s="1026"/>
      <c r="AR25596" s="1027"/>
    </row>
    <row r="25597" spans="43:44" x14ac:dyDescent="0.25">
      <c r="AQ25597" s="1026"/>
      <c r="AR25597" s="1027"/>
    </row>
    <row r="25598" spans="43:44" x14ac:dyDescent="0.25">
      <c r="AQ25598" s="1026"/>
      <c r="AR25598" s="1027"/>
    </row>
    <row r="25599" spans="43:44" x14ac:dyDescent="0.25">
      <c r="AQ25599" s="1026"/>
      <c r="AR25599" s="1027"/>
    </row>
    <row r="25600" spans="43:44" x14ac:dyDescent="0.25">
      <c r="AQ25600" s="1026"/>
      <c r="AR25600" s="1027"/>
    </row>
    <row r="25601" spans="43:44" x14ac:dyDescent="0.25">
      <c r="AQ25601" s="1026"/>
      <c r="AR25601" s="1027"/>
    </row>
    <row r="25602" spans="43:44" x14ac:dyDescent="0.25">
      <c r="AQ25602" s="1026"/>
      <c r="AR25602" s="1027"/>
    </row>
    <row r="25603" spans="43:44" x14ac:dyDescent="0.25">
      <c r="AQ25603" s="1026"/>
      <c r="AR25603" s="1027"/>
    </row>
    <row r="25604" spans="43:44" x14ac:dyDescent="0.25">
      <c r="AQ25604" s="1026"/>
      <c r="AR25604" s="1027"/>
    </row>
    <row r="25605" spans="43:44" x14ac:dyDescent="0.25">
      <c r="AQ25605" s="1026"/>
      <c r="AR25605" s="1027"/>
    </row>
    <row r="25606" spans="43:44" x14ac:dyDescent="0.25">
      <c r="AQ25606" s="1026"/>
      <c r="AR25606" s="1027"/>
    </row>
    <row r="25607" spans="43:44" x14ac:dyDescent="0.25">
      <c r="AQ25607" s="1026"/>
      <c r="AR25607" s="1027"/>
    </row>
    <row r="25608" spans="43:44" x14ac:dyDescent="0.25">
      <c r="AQ25608" s="1026"/>
      <c r="AR25608" s="1027"/>
    </row>
    <row r="25609" spans="43:44" x14ac:dyDescent="0.25">
      <c r="AQ25609" s="1026"/>
      <c r="AR25609" s="1027"/>
    </row>
    <row r="25610" spans="43:44" x14ac:dyDescent="0.25">
      <c r="AQ25610" s="1026"/>
      <c r="AR25610" s="1027"/>
    </row>
    <row r="25611" spans="43:44" x14ac:dyDescent="0.25">
      <c r="AQ25611" s="1026"/>
      <c r="AR25611" s="1027"/>
    </row>
    <row r="25612" spans="43:44" x14ac:dyDescent="0.25">
      <c r="AQ25612" s="1026"/>
      <c r="AR25612" s="1027"/>
    </row>
    <row r="25613" spans="43:44" x14ac:dyDescent="0.25">
      <c r="AQ25613" s="1026"/>
      <c r="AR25613" s="1027"/>
    </row>
    <row r="25614" spans="43:44" x14ac:dyDescent="0.25">
      <c r="AQ25614" s="1026"/>
      <c r="AR25614" s="1027"/>
    </row>
    <row r="25615" spans="43:44" x14ac:dyDescent="0.25">
      <c r="AQ25615" s="1026"/>
      <c r="AR25615" s="1027"/>
    </row>
    <row r="25616" spans="43:44" x14ac:dyDescent="0.25">
      <c r="AQ25616" s="1026"/>
      <c r="AR25616" s="1027"/>
    </row>
    <row r="25617" spans="43:44" x14ac:dyDescent="0.25">
      <c r="AQ25617" s="1026"/>
      <c r="AR25617" s="1027"/>
    </row>
    <row r="25618" spans="43:44" x14ac:dyDescent="0.25">
      <c r="AQ25618" s="1026"/>
      <c r="AR25618" s="1027"/>
    </row>
    <row r="25619" spans="43:44" x14ac:dyDescent="0.25">
      <c r="AQ25619" s="1026"/>
      <c r="AR25619" s="1027"/>
    </row>
    <row r="25620" spans="43:44" x14ac:dyDescent="0.25">
      <c r="AQ25620" s="1026"/>
      <c r="AR25620" s="1027"/>
    </row>
    <row r="25621" spans="43:44" x14ac:dyDescent="0.25">
      <c r="AQ25621" s="1026"/>
      <c r="AR25621" s="1027"/>
    </row>
    <row r="25622" spans="43:44" x14ac:dyDescent="0.25">
      <c r="AQ25622" s="1026"/>
      <c r="AR25622" s="1027"/>
    </row>
    <row r="25623" spans="43:44" x14ac:dyDescent="0.25">
      <c r="AQ25623" s="1026"/>
      <c r="AR25623" s="1027"/>
    </row>
    <row r="25624" spans="43:44" x14ac:dyDescent="0.25">
      <c r="AQ25624" s="1026"/>
      <c r="AR25624" s="1027"/>
    </row>
    <row r="25625" spans="43:44" x14ac:dyDescent="0.25">
      <c r="AQ25625" s="1026"/>
      <c r="AR25625" s="1027"/>
    </row>
    <row r="25626" spans="43:44" x14ac:dyDescent="0.25">
      <c r="AQ25626" s="1026"/>
      <c r="AR25626" s="1027"/>
    </row>
    <row r="25627" spans="43:44" x14ac:dyDescent="0.25">
      <c r="AQ25627" s="1026"/>
      <c r="AR25627" s="1027"/>
    </row>
    <row r="25628" spans="43:44" x14ac:dyDescent="0.25">
      <c r="AQ25628" s="1026"/>
      <c r="AR25628" s="1027"/>
    </row>
    <row r="25629" spans="43:44" x14ac:dyDescent="0.25">
      <c r="AQ25629" s="1026"/>
      <c r="AR25629" s="1027"/>
    </row>
    <row r="25630" spans="43:44" x14ac:dyDescent="0.25">
      <c r="AQ25630" s="1026"/>
      <c r="AR25630" s="1027"/>
    </row>
    <row r="25631" spans="43:44" x14ac:dyDescent="0.25">
      <c r="AQ25631" s="1026"/>
      <c r="AR25631" s="1027"/>
    </row>
    <row r="25632" spans="43:44" x14ac:dyDescent="0.25">
      <c r="AQ25632" s="1026"/>
      <c r="AR25632" s="1027"/>
    </row>
    <row r="25633" spans="43:44" x14ac:dyDescent="0.25">
      <c r="AQ25633" s="1026"/>
      <c r="AR25633" s="1027"/>
    </row>
    <row r="25634" spans="43:44" x14ac:dyDescent="0.25">
      <c r="AQ25634" s="1026"/>
      <c r="AR25634" s="1027"/>
    </row>
    <row r="25635" spans="43:44" x14ac:dyDescent="0.25">
      <c r="AQ25635" s="1026"/>
      <c r="AR25635" s="1027"/>
    </row>
    <row r="25636" spans="43:44" x14ac:dyDescent="0.25">
      <c r="AQ25636" s="1026"/>
      <c r="AR25636" s="1027"/>
    </row>
    <row r="25637" spans="43:44" x14ac:dyDescent="0.25">
      <c r="AQ25637" s="1026"/>
      <c r="AR25637" s="1027"/>
    </row>
    <row r="25638" spans="43:44" x14ac:dyDescent="0.25">
      <c r="AQ25638" s="1026"/>
      <c r="AR25638" s="1027"/>
    </row>
    <row r="25639" spans="43:44" x14ac:dyDescent="0.25">
      <c r="AQ25639" s="1026"/>
      <c r="AR25639" s="1027"/>
    </row>
    <row r="25640" spans="43:44" x14ac:dyDescent="0.25">
      <c r="AQ25640" s="1026"/>
      <c r="AR25640" s="1027"/>
    </row>
    <row r="25641" spans="43:44" x14ac:dyDescent="0.25">
      <c r="AQ25641" s="1026"/>
      <c r="AR25641" s="1027"/>
    </row>
    <row r="25642" spans="43:44" x14ac:dyDescent="0.25">
      <c r="AQ25642" s="1026"/>
      <c r="AR25642" s="1027"/>
    </row>
    <row r="25643" spans="43:44" x14ac:dyDescent="0.25">
      <c r="AQ25643" s="1026"/>
      <c r="AR25643" s="1027"/>
    </row>
    <row r="25644" spans="43:44" x14ac:dyDescent="0.25">
      <c r="AQ25644" s="1026"/>
      <c r="AR25644" s="1027"/>
    </row>
    <row r="25645" spans="43:44" x14ac:dyDescent="0.25">
      <c r="AQ25645" s="1026"/>
      <c r="AR25645" s="1027"/>
    </row>
    <row r="25646" spans="43:44" x14ac:dyDescent="0.25">
      <c r="AQ25646" s="1026"/>
      <c r="AR25646" s="1027"/>
    </row>
    <row r="25647" spans="43:44" x14ac:dyDescent="0.25">
      <c r="AQ25647" s="1026"/>
      <c r="AR25647" s="1027"/>
    </row>
    <row r="25648" spans="43:44" x14ac:dyDescent="0.25">
      <c r="AQ25648" s="1026"/>
      <c r="AR25648" s="1027"/>
    </row>
    <row r="25649" spans="43:44" x14ac:dyDescent="0.25">
      <c r="AQ25649" s="1026"/>
      <c r="AR25649" s="1027"/>
    </row>
    <row r="25650" spans="43:44" x14ac:dyDescent="0.25">
      <c r="AQ25650" s="1026"/>
      <c r="AR25650" s="1027"/>
    </row>
    <row r="25651" spans="43:44" x14ac:dyDescent="0.25">
      <c r="AQ25651" s="1026"/>
      <c r="AR25651" s="1027"/>
    </row>
    <row r="25652" spans="43:44" x14ac:dyDescent="0.25">
      <c r="AQ25652" s="1026"/>
      <c r="AR25652" s="1027"/>
    </row>
    <row r="25653" spans="43:44" x14ac:dyDescent="0.25">
      <c r="AQ25653" s="1026"/>
      <c r="AR25653" s="1027"/>
    </row>
    <row r="25654" spans="43:44" x14ac:dyDescent="0.25">
      <c r="AQ25654" s="1026"/>
      <c r="AR25654" s="1027"/>
    </row>
    <row r="25655" spans="43:44" x14ac:dyDescent="0.25">
      <c r="AQ25655" s="1026"/>
      <c r="AR25655" s="1027"/>
    </row>
    <row r="25656" spans="43:44" x14ac:dyDescent="0.25">
      <c r="AQ25656" s="1026"/>
      <c r="AR25656" s="1027"/>
    </row>
    <row r="25657" spans="43:44" x14ac:dyDescent="0.25">
      <c r="AQ25657" s="1026"/>
      <c r="AR25657" s="1027"/>
    </row>
    <row r="25658" spans="43:44" x14ac:dyDescent="0.25">
      <c r="AQ25658" s="1026"/>
      <c r="AR25658" s="1027"/>
    </row>
    <row r="25659" spans="43:44" x14ac:dyDescent="0.25">
      <c r="AQ25659" s="1026"/>
      <c r="AR25659" s="1027"/>
    </row>
    <row r="25660" spans="43:44" x14ac:dyDescent="0.25">
      <c r="AQ25660" s="1026"/>
      <c r="AR25660" s="1027"/>
    </row>
    <row r="25661" spans="43:44" x14ac:dyDescent="0.25">
      <c r="AQ25661" s="1026"/>
      <c r="AR25661" s="1027"/>
    </row>
    <row r="25662" spans="43:44" x14ac:dyDescent="0.25">
      <c r="AQ25662" s="1026"/>
      <c r="AR25662" s="1027"/>
    </row>
    <row r="25663" spans="43:44" x14ac:dyDescent="0.25">
      <c r="AQ25663" s="1026"/>
      <c r="AR25663" s="1027"/>
    </row>
    <row r="25664" spans="43:44" x14ac:dyDescent="0.25">
      <c r="AQ25664" s="1026"/>
      <c r="AR25664" s="1027"/>
    </row>
    <row r="25665" spans="43:44" x14ac:dyDescent="0.25">
      <c r="AQ25665" s="1026"/>
      <c r="AR25665" s="1027"/>
    </row>
    <row r="25666" spans="43:44" x14ac:dyDescent="0.25">
      <c r="AQ25666" s="1026"/>
      <c r="AR25666" s="1027"/>
    </row>
    <row r="25667" spans="43:44" x14ac:dyDescent="0.25">
      <c r="AQ25667" s="1026"/>
      <c r="AR25667" s="1027"/>
    </row>
    <row r="25668" spans="43:44" x14ac:dyDescent="0.25">
      <c r="AQ25668" s="1026"/>
      <c r="AR25668" s="1027"/>
    </row>
    <row r="25669" spans="43:44" x14ac:dyDescent="0.25">
      <c r="AQ25669" s="1026"/>
      <c r="AR25669" s="1027"/>
    </row>
    <row r="25670" spans="43:44" x14ac:dyDescent="0.25">
      <c r="AQ25670" s="1026"/>
      <c r="AR25670" s="1027"/>
    </row>
    <row r="25671" spans="43:44" x14ac:dyDescent="0.25">
      <c r="AQ25671" s="1026"/>
      <c r="AR25671" s="1027"/>
    </row>
    <row r="25672" spans="43:44" x14ac:dyDescent="0.25">
      <c r="AQ25672" s="1026"/>
      <c r="AR25672" s="1027"/>
    </row>
    <row r="25673" spans="43:44" x14ac:dyDescent="0.25">
      <c r="AQ25673" s="1026"/>
      <c r="AR25673" s="1027"/>
    </row>
    <row r="25674" spans="43:44" x14ac:dyDescent="0.25">
      <c r="AQ25674" s="1026"/>
      <c r="AR25674" s="1027"/>
    </row>
    <row r="25675" spans="43:44" x14ac:dyDescent="0.25">
      <c r="AQ25675" s="1026"/>
      <c r="AR25675" s="1027"/>
    </row>
    <row r="25676" spans="43:44" x14ac:dyDescent="0.25">
      <c r="AQ25676" s="1026"/>
      <c r="AR25676" s="1027"/>
    </row>
    <row r="25677" spans="43:44" x14ac:dyDescent="0.25">
      <c r="AQ25677" s="1026"/>
      <c r="AR25677" s="1027"/>
    </row>
    <row r="25678" spans="43:44" x14ac:dyDescent="0.25">
      <c r="AQ25678" s="1026"/>
      <c r="AR25678" s="1027"/>
    </row>
    <row r="25679" spans="43:44" x14ac:dyDescent="0.25">
      <c r="AQ25679" s="1026"/>
      <c r="AR25679" s="1027"/>
    </row>
    <row r="25680" spans="43:44" x14ac:dyDescent="0.25">
      <c r="AQ25680" s="1026"/>
      <c r="AR25680" s="1027"/>
    </row>
    <row r="25681" spans="43:44" x14ac:dyDescent="0.25">
      <c r="AQ25681" s="1026"/>
      <c r="AR25681" s="1027"/>
    </row>
    <row r="25682" spans="43:44" x14ac:dyDescent="0.25">
      <c r="AQ25682" s="1026"/>
      <c r="AR25682" s="1027"/>
    </row>
    <row r="25683" spans="43:44" x14ac:dyDescent="0.25">
      <c r="AQ25683" s="1026"/>
      <c r="AR25683" s="1027"/>
    </row>
    <row r="25684" spans="43:44" x14ac:dyDescent="0.25">
      <c r="AQ25684" s="1026"/>
      <c r="AR25684" s="1027"/>
    </row>
    <row r="25685" spans="43:44" x14ac:dyDescent="0.25">
      <c r="AQ25685" s="1026"/>
      <c r="AR25685" s="1027"/>
    </row>
    <row r="25686" spans="43:44" x14ac:dyDescent="0.25">
      <c r="AQ25686" s="1026"/>
      <c r="AR25686" s="1027"/>
    </row>
    <row r="25687" spans="43:44" x14ac:dyDescent="0.25">
      <c r="AQ25687" s="1026"/>
      <c r="AR25687" s="1027"/>
    </row>
    <row r="25688" spans="43:44" x14ac:dyDescent="0.25">
      <c r="AQ25688" s="1026"/>
      <c r="AR25688" s="1027"/>
    </row>
    <row r="25689" spans="43:44" x14ac:dyDescent="0.25">
      <c r="AQ25689" s="1026"/>
      <c r="AR25689" s="1027"/>
    </row>
    <row r="25690" spans="43:44" x14ac:dyDescent="0.25">
      <c r="AQ25690" s="1026"/>
      <c r="AR25690" s="1027"/>
    </row>
    <row r="25691" spans="43:44" x14ac:dyDescent="0.25">
      <c r="AQ25691" s="1026"/>
      <c r="AR25691" s="1027"/>
    </row>
    <row r="25692" spans="43:44" x14ac:dyDescent="0.25">
      <c r="AQ25692" s="1026"/>
      <c r="AR25692" s="1027"/>
    </row>
    <row r="25693" spans="43:44" x14ac:dyDescent="0.25">
      <c r="AQ25693" s="1026"/>
      <c r="AR25693" s="1027"/>
    </row>
    <row r="25694" spans="43:44" x14ac:dyDescent="0.25">
      <c r="AQ25694" s="1026"/>
      <c r="AR25694" s="1027"/>
    </row>
    <row r="25695" spans="43:44" x14ac:dyDescent="0.25">
      <c r="AQ25695" s="1026"/>
      <c r="AR25695" s="1027"/>
    </row>
    <row r="25696" spans="43:44" x14ac:dyDescent="0.25">
      <c r="AQ25696" s="1026"/>
      <c r="AR25696" s="1027"/>
    </row>
    <row r="25697" spans="43:44" x14ac:dyDescent="0.25">
      <c r="AQ25697" s="1026"/>
      <c r="AR25697" s="1027"/>
    </row>
    <row r="25698" spans="43:44" x14ac:dyDescent="0.25">
      <c r="AQ25698" s="1026"/>
      <c r="AR25698" s="1027"/>
    </row>
    <row r="25699" spans="43:44" x14ac:dyDescent="0.25">
      <c r="AQ25699" s="1026"/>
      <c r="AR25699" s="1027"/>
    </row>
    <row r="25700" spans="43:44" x14ac:dyDescent="0.25">
      <c r="AQ25700" s="1026"/>
      <c r="AR25700" s="1027"/>
    </row>
    <row r="25701" spans="43:44" x14ac:dyDescent="0.25">
      <c r="AQ25701" s="1026"/>
      <c r="AR25701" s="1027"/>
    </row>
    <row r="25702" spans="43:44" x14ac:dyDescent="0.25">
      <c r="AQ25702" s="1026"/>
      <c r="AR25702" s="1027"/>
    </row>
    <row r="25703" spans="43:44" x14ac:dyDescent="0.25">
      <c r="AQ25703" s="1026"/>
      <c r="AR25703" s="1027"/>
    </row>
    <row r="25704" spans="43:44" x14ac:dyDescent="0.25">
      <c r="AQ25704" s="1026"/>
      <c r="AR25704" s="1027"/>
    </row>
    <row r="25705" spans="43:44" x14ac:dyDescent="0.25">
      <c r="AQ25705" s="1026"/>
      <c r="AR25705" s="1027"/>
    </row>
    <row r="25706" spans="43:44" x14ac:dyDescent="0.25">
      <c r="AQ25706" s="1026"/>
      <c r="AR25706" s="1027"/>
    </row>
    <row r="25707" spans="43:44" x14ac:dyDescent="0.25">
      <c r="AQ25707" s="1026"/>
      <c r="AR25707" s="1027"/>
    </row>
    <row r="25708" spans="43:44" x14ac:dyDescent="0.25">
      <c r="AQ25708" s="1026"/>
      <c r="AR25708" s="1027"/>
    </row>
    <row r="25709" spans="43:44" x14ac:dyDescent="0.25">
      <c r="AQ25709" s="1026"/>
      <c r="AR25709" s="1027"/>
    </row>
    <row r="25710" spans="43:44" x14ac:dyDescent="0.25">
      <c r="AQ25710" s="1026"/>
      <c r="AR25710" s="1027"/>
    </row>
    <row r="25711" spans="43:44" x14ac:dyDescent="0.25">
      <c r="AQ25711" s="1026"/>
      <c r="AR25711" s="1027"/>
    </row>
    <row r="25712" spans="43:44" x14ac:dyDescent="0.25">
      <c r="AQ25712" s="1026"/>
      <c r="AR25712" s="1027"/>
    </row>
    <row r="25713" spans="43:44" x14ac:dyDescent="0.25">
      <c r="AQ25713" s="1026"/>
      <c r="AR25713" s="1027"/>
    </row>
    <row r="25714" spans="43:44" x14ac:dyDescent="0.25">
      <c r="AQ25714" s="1026"/>
      <c r="AR25714" s="1027"/>
    </row>
    <row r="25715" spans="43:44" x14ac:dyDescent="0.25">
      <c r="AQ25715" s="1026"/>
      <c r="AR25715" s="1027"/>
    </row>
    <row r="25716" spans="43:44" x14ac:dyDescent="0.25">
      <c r="AQ25716" s="1026"/>
      <c r="AR25716" s="1027"/>
    </row>
    <row r="25717" spans="43:44" x14ac:dyDescent="0.25">
      <c r="AQ25717" s="1026"/>
      <c r="AR25717" s="1027"/>
    </row>
    <row r="25718" spans="43:44" x14ac:dyDescent="0.25">
      <c r="AQ25718" s="1026"/>
      <c r="AR25718" s="1027"/>
    </row>
    <row r="25719" spans="43:44" x14ac:dyDescent="0.25">
      <c r="AQ25719" s="1026"/>
      <c r="AR25719" s="1027"/>
    </row>
    <row r="25720" spans="43:44" x14ac:dyDescent="0.25">
      <c r="AQ25720" s="1026"/>
      <c r="AR25720" s="1027"/>
    </row>
    <row r="25721" spans="43:44" x14ac:dyDescent="0.25">
      <c r="AQ25721" s="1026"/>
      <c r="AR25721" s="1027"/>
    </row>
    <row r="25722" spans="43:44" x14ac:dyDescent="0.25">
      <c r="AQ25722" s="1026"/>
      <c r="AR25722" s="1027"/>
    </row>
    <row r="25723" spans="43:44" x14ac:dyDescent="0.25">
      <c r="AQ25723" s="1026"/>
      <c r="AR25723" s="1027"/>
    </row>
    <row r="25724" spans="43:44" x14ac:dyDescent="0.25">
      <c r="AQ25724" s="1026"/>
      <c r="AR25724" s="1027"/>
    </row>
    <row r="25725" spans="43:44" x14ac:dyDescent="0.25">
      <c r="AQ25725" s="1026"/>
      <c r="AR25725" s="1027"/>
    </row>
    <row r="25726" spans="43:44" x14ac:dyDescent="0.25">
      <c r="AQ25726" s="1026"/>
      <c r="AR25726" s="1027"/>
    </row>
    <row r="25727" spans="43:44" x14ac:dyDescent="0.25">
      <c r="AQ25727" s="1026"/>
      <c r="AR25727" s="1027"/>
    </row>
    <row r="25728" spans="43:44" x14ac:dyDescent="0.25">
      <c r="AQ25728" s="1026"/>
      <c r="AR25728" s="1027"/>
    </row>
    <row r="25729" spans="43:44" x14ac:dyDescent="0.25">
      <c r="AQ25729" s="1026"/>
      <c r="AR25729" s="1027"/>
    </row>
    <row r="25730" spans="43:44" x14ac:dyDescent="0.25">
      <c r="AQ25730" s="1026"/>
      <c r="AR25730" s="1027"/>
    </row>
    <row r="25731" spans="43:44" x14ac:dyDescent="0.25">
      <c r="AQ25731" s="1026"/>
      <c r="AR25731" s="1027"/>
    </row>
    <row r="25732" spans="43:44" x14ac:dyDescent="0.25">
      <c r="AQ25732" s="1026"/>
      <c r="AR25732" s="1027"/>
    </row>
    <row r="25733" spans="43:44" x14ac:dyDescent="0.25">
      <c r="AQ25733" s="1026"/>
      <c r="AR25733" s="1027"/>
    </row>
    <row r="25734" spans="43:44" x14ac:dyDescent="0.25">
      <c r="AQ25734" s="1026"/>
      <c r="AR25734" s="1027"/>
    </row>
    <row r="25735" spans="43:44" x14ac:dyDescent="0.25">
      <c r="AQ25735" s="1026"/>
      <c r="AR25735" s="1027"/>
    </row>
    <row r="25736" spans="43:44" x14ac:dyDescent="0.25">
      <c r="AQ25736" s="1026"/>
      <c r="AR25736" s="1027"/>
    </row>
    <row r="25737" spans="43:44" x14ac:dyDescent="0.25">
      <c r="AQ25737" s="1026"/>
      <c r="AR25737" s="1027"/>
    </row>
    <row r="25738" spans="43:44" x14ac:dyDescent="0.25">
      <c r="AQ25738" s="1026"/>
      <c r="AR25738" s="1027"/>
    </row>
    <row r="25739" spans="43:44" x14ac:dyDescent="0.25">
      <c r="AQ25739" s="1026"/>
      <c r="AR25739" s="1027"/>
    </row>
    <row r="25740" spans="43:44" x14ac:dyDescent="0.25">
      <c r="AQ25740" s="1026"/>
      <c r="AR25740" s="1027"/>
    </row>
    <row r="25741" spans="43:44" x14ac:dyDescent="0.25">
      <c r="AQ25741" s="1026"/>
      <c r="AR25741" s="1027"/>
    </row>
    <row r="25742" spans="43:44" x14ac:dyDescent="0.25">
      <c r="AQ25742" s="1026"/>
      <c r="AR25742" s="1027"/>
    </row>
    <row r="25743" spans="43:44" x14ac:dyDescent="0.25">
      <c r="AQ25743" s="1026"/>
      <c r="AR25743" s="1027"/>
    </row>
    <row r="25744" spans="43:44" x14ac:dyDescent="0.25">
      <c r="AQ25744" s="1026"/>
      <c r="AR25744" s="1027"/>
    </row>
    <row r="25745" spans="43:44" x14ac:dyDescent="0.25">
      <c r="AQ25745" s="1026"/>
      <c r="AR25745" s="1027"/>
    </row>
    <row r="25746" spans="43:44" x14ac:dyDescent="0.25">
      <c r="AQ25746" s="1026"/>
      <c r="AR25746" s="1027"/>
    </row>
    <row r="25747" spans="43:44" x14ac:dyDescent="0.25">
      <c r="AQ25747" s="1026"/>
      <c r="AR25747" s="1027"/>
    </row>
    <row r="25748" spans="43:44" x14ac:dyDescent="0.25">
      <c r="AQ25748" s="1026"/>
      <c r="AR25748" s="1027"/>
    </row>
    <row r="25749" spans="43:44" x14ac:dyDescent="0.25">
      <c r="AQ25749" s="1026"/>
      <c r="AR25749" s="1027"/>
    </row>
    <row r="25750" spans="43:44" x14ac:dyDescent="0.25">
      <c r="AQ25750" s="1026"/>
      <c r="AR25750" s="1027"/>
    </row>
    <row r="25751" spans="43:44" x14ac:dyDescent="0.25">
      <c r="AQ25751" s="1026"/>
      <c r="AR25751" s="1027"/>
    </row>
    <row r="25752" spans="43:44" x14ac:dyDescent="0.25">
      <c r="AQ25752" s="1026"/>
      <c r="AR25752" s="1027"/>
    </row>
    <row r="25753" spans="43:44" x14ac:dyDescent="0.25">
      <c r="AQ25753" s="1026"/>
      <c r="AR25753" s="1027"/>
    </row>
    <row r="25754" spans="43:44" x14ac:dyDescent="0.25">
      <c r="AQ25754" s="1026"/>
      <c r="AR25754" s="1027"/>
    </row>
    <row r="25755" spans="43:44" x14ac:dyDescent="0.25">
      <c r="AQ25755" s="1026"/>
      <c r="AR25755" s="1027"/>
    </row>
    <row r="25756" spans="43:44" x14ac:dyDescent="0.25">
      <c r="AQ25756" s="1026"/>
      <c r="AR25756" s="1027"/>
    </row>
    <row r="25757" spans="43:44" x14ac:dyDescent="0.25">
      <c r="AQ25757" s="1026"/>
      <c r="AR25757" s="1027"/>
    </row>
    <row r="25758" spans="43:44" x14ac:dyDescent="0.25">
      <c r="AQ25758" s="1026"/>
      <c r="AR25758" s="1027"/>
    </row>
    <row r="25759" spans="43:44" x14ac:dyDescent="0.25">
      <c r="AQ25759" s="1026"/>
      <c r="AR25759" s="1027"/>
    </row>
    <row r="25760" spans="43:44" x14ac:dyDescent="0.25">
      <c r="AQ25760" s="1026"/>
      <c r="AR25760" s="1027"/>
    </row>
    <row r="25761" spans="43:44" x14ac:dyDescent="0.25">
      <c r="AQ25761" s="1026"/>
      <c r="AR25761" s="1027"/>
    </row>
    <row r="25762" spans="43:44" x14ac:dyDescent="0.25">
      <c r="AQ25762" s="1026"/>
      <c r="AR25762" s="1027"/>
    </row>
    <row r="25763" spans="43:44" x14ac:dyDescent="0.25">
      <c r="AQ25763" s="1026"/>
      <c r="AR25763" s="1027"/>
    </row>
    <row r="25764" spans="43:44" x14ac:dyDescent="0.25">
      <c r="AQ25764" s="1026"/>
      <c r="AR25764" s="1027"/>
    </row>
    <row r="25765" spans="43:44" x14ac:dyDescent="0.25">
      <c r="AQ25765" s="1026"/>
      <c r="AR25765" s="1027"/>
    </row>
    <row r="25766" spans="43:44" x14ac:dyDescent="0.25">
      <c r="AQ25766" s="1026"/>
      <c r="AR25766" s="1027"/>
    </row>
    <row r="25767" spans="43:44" x14ac:dyDescent="0.25">
      <c r="AQ25767" s="1026"/>
      <c r="AR25767" s="1027"/>
    </row>
    <row r="25768" spans="43:44" x14ac:dyDescent="0.25">
      <c r="AQ25768" s="1026"/>
      <c r="AR25768" s="1027"/>
    </row>
    <row r="25769" spans="43:44" x14ac:dyDescent="0.25">
      <c r="AQ25769" s="1026"/>
      <c r="AR25769" s="1027"/>
    </row>
    <row r="25770" spans="43:44" x14ac:dyDescent="0.25">
      <c r="AQ25770" s="1026"/>
      <c r="AR25770" s="1027"/>
    </row>
    <row r="25771" spans="43:44" x14ac:dyDescent="0.25">
      <c r="AQ25771" s="1026"/>
      <c r="AR25771" s="1027"/>
    </row>
    <row r="25772" spans="43:44" x14ac:dyDescent="0.25">
      <c r="AQ25772" s="1026"/>
      <c r="AR25772" s="1027"/>
    </row>
    <row r="25773" spans="43:44" x14ac:dyDescent="0.25">
      <c r="AQ25773" s="1026"/>
      <c r="AR25773" s="1027"/>
    </row>
    <row r="25774" spans="43:44" x14ac:dyDescent="0.25">
      <c r="AQ25774" s="1026"/>
      <c r="AR25774" s="1027"/>
    </row>
    <row r="25775" spans="43:44" x14ac:dyDescent="0.25">
      <c r="AQ25775" s="1026"/>
      <c r="AR25775" s="1027"/>
    </row>
    <row r="25776" spans="43:44" x14ac:dyDescent="0.25">
      <c r="AQ25776" s="1026"/>
      <c r="AR25776" s="1027"/>
    </row>
    <row r="25777" spans="43:44" x14ac:dyDescent="0.25">
      <c r="AQ25777" s="1026"/>
      <c r="AR25777" s="1027"/>
    </row>
    <row r="25778" spans="43:44" x14ac:dyDescent="0.25">
      <c r="AQ25778" s="1026"/>
      <c r="AR25778" s="1027"/>
    </row>
    <row r="25779" spans="43:44" x14ac:dyDescent="0.25">
      <c r="AQ25779" s="1026"/>
      <c r="AR25779" s="1027"/>
    </row>
    <row r="25780" spans="43:44" x14ac:dyDescent="0.25">
      <c r="AQ25780" s="1026"/>
      <c r="AR25780" s="1027"/>
    </row>
    <row r="25781" spans="43:44" x14ac:dyDescent="0.25">
      <c r="AQ25781" s="1026"/>
      <c r="AR25781" s="1027"/>
    </row>
    <row r="25782" spans="43:44" x14ac:dyDescent="0.25">
      <c r="AQ25782" s="1026"/>
      <c r="AR25782" s="1027"/>
    </row>
    <row r="25783" spans="43:44" x14ac:dyDescent="0.25">
      <c r="AQ25783" s="1026"/>
      <c r="AR25783" s="1027"/>
    </row>
    <row r="25784" spans="43:44" x14ac:dyDescent="0.25">
      <c r="AQ25784" s="1026"/>
      <c r="AR25784" s="1027"/>
    </row>
    <row r="25785" spans="43:44" x14ac:dyDescent="0.25">
      <c r="AQ25785" s="1026"/>
      <c r="AR25785" s="1027"/>
    </row>
    <row r="25786" spans="43:44" x14ac:dyDescent="0.25">
      <c r="AQ25786" s="1026"/>
      <c r="AR25786" s="1027"/>
    </row>
    <row r="25787" spans="43:44" x14ac:dyDescent="0.25">
      <c r="AQ25787" s="1026"/>
      <c r="AR25787" s="1027"/>
    </row>
    <row r="25788" spans="43:44" x14ac:dyDescent="0.25">
      <c r="AQ25788" s="1026"/>
      <c r="AR25788" s="1027"/>
    </row>
    <row r="25789" spans="43:44" x14ac:dyDescent="0.25">
      <c r="AQ25789" s="1026"/>
      <c r="AR25789" s="1027"/>
    </row>
    <row r="25790" spans="43:44" x14ac:dyDescent="0.25">
      <c r="AQ25790" s="1026"/>
      <c r="AR25790" s="1027"/>
    </row>
    <row r="25791" spans="43:44" x14ac:dyDescent="0.25">
      <c r="AQ25791" s="1026"/>
      <c r="AR25791" s="1027"/>
    </row>
    <row r="25792" spans="43:44" x14ac:dyDescent="0.25">
      <c r="AQ25792" s="1026"/>
      <c r="AR25792" s="1027"/>
    </row>
    <row r="25793" spans="43:44" x14ac:dyDescent="0.25">
      <c r="AQ25793" s="1026"/>
      <c r="AR25793" s="1027"/>
    </row>
    <row r="25794" spans="43:44" x14ac:dyDescent="0.25">
      <c r="AQ25794" s="1026"/>
      <c r="AR25794" s="1027"/>
    </row>
    <row r="25795" spans="43:44" x14ac:dyDescent="0.25">
      <c r="AQ25795" s="1026"/>
      <c r="AR25795" s="1027"/>
    </row>
    <row r="25796" spans="43:44" x14ac:dyDescent="0.25">
      <c r="AQ25796" s="1026"/>
      <c r="AR25796" s="1027"/>
    </row>
    <row r="25797" spans="43:44" x14ac:dyDescent="0.25">
      <c r="AQ25797" s="1026"/>
      <c r="AR25797" s="1027"/>
    </row>
    <row r="25798" spans="43:44" x14ac:dyDescent="0.25">
      <c r="AQ25798" s="1026"/>
      <c r="AR25798" s="1027"/>
    </row>
    <row r="25799" spans="43:44" x14ac:dyDescent="0.25">
      <c r="AQ25799" s="1026"/>
      <c r="AR25799" s="1027"/>
    </row>
    <row r="25800" spans="43:44" x14ac:dyDescent="0.25">
      <c r="AQ25800" s="1026"/>
      <c r="AR25800" s="1027"/>
    </row>
    <row r="25801" spans="43:44" x14ac:dyDescent="0.25">
      <c r="AQ25801" s="1026"/>
      <c r="AR25801" s="1027"/>
    </row>
    <row r="25802" spans="43:44" x14ac:dyDescent="0.25">
      <c r="AQ25802" s="1026"/>
      <c r="AR25802" s="1027"/>
    </row>
    <row r="25803" spans="43:44" x14ac:dyDescent="0.25">
      <c r="AQ25803" s="1026"/>
      <c r="AR25803" s="1027"/>
    </row>
    <row r="25804" spans="43:44" x14ac:dyDescent="0.25">
      <c r="AQ25804" s="1026"/>
      <c r="AR25804" s="1027"/>
    </row>
    <row r="25805" spans="43:44" x14ac:dyDescent="0.25">
      <c r="AQ25805" s="1026"/>
      <c r="AR25805" s="1027"/>
    </row>
    <row r="25806" spans="43:44" x14ac:dyDescent="0.25">
      <c r="AQ25806" s="1026"/>
      <c r="AR25806" s="1027"/>
    </row>
    <row r="25807" spans="43:44" x14ac:dyDescent="0.25">
      <c r="AQ25807" s="1026"/>
      <c r="AR25807" s="1027"/>
    </row>
    <row r="25808" spans="43:44" x14ac:dyDescent="0.25">
      <c r="AQ25808" s="1026"/>
      <c r="AR25808" s="1027"/>
    </row>
    <row r="25809" spans="43:44" x14ac:dyDescent="0.25">
      <c r="AQ25809" s="1026"/>
      <c r="AR25809" s="1027"/>
    </row>
    <row r="25810" spans="43:44" x14ac:dyDescent="0.25">
      <c r="AQ25810" s="1026"/>
      <c r="AR25810" s="1027"/>
    </row>
    <row r="25811" spans="43:44" x14ac:dyDescent="0.25">
      <c r="AQ25811" s="1026"/>
      <c r="AR25811" s="1027"/>
    </row>
    <row r="25812" spans="43:44" x14ac:dyDescent="0.25">
      <c r="AQ25812" s="1026"/>
      <c r="AR25812" s="1027"/>
    </row>
    <row r="25813" spans="43:44" x14ac:dyDescent="0.25">
      <c r="AQ25813" s="1026"/>
      <c r="AR25813" s="1027"/>
    </row>
    <row r="25814" spans="43:44" x14ac:dyDescent="0.25">
      <c r="AQ25814" s="1026"/>
      <c r="AR25814" s="1027"/>
    </row>
    <row r="25815" spans="43:44" x14ac:dyDescent="0.25">
      <c r="AQ25815" s="1026"/>
      <c r="AR25815" s="1027"/>
    </row>
    <row r="25816" spans="43:44" x14ac:dyDescent="0.25">
      <c r="AQ25816" s="1026"/>
      <c r="AR25816" s="1027"/>
    </row>
    <row r="25817" spans="43:44" x14ac:dyDescent="0.25">
      <c r="AQ25817" s="1026"/>
      <c r="AR25817" s="1027"/>
    </row>
    <row r="25818" spans="43:44" x14ac:dyDescent="0.25">
      <c r="AQ25818" s="1026"/>
      <c r="AR25818" s="1027"/>
    </row>
    <row r="25819" spans="43:44" x14ac:dyDescent="0.25">
      <c r="AQ25819" s="1026"/>
      <c r="AR25819" s="1027"/>
    </row>
    <row r="25820" spans="43:44" x14ac:dyDescent="0.25">
      <c r="AQ25820" s="1026"/>
      <c r="AR25820" s="1027"/>
    </row>
    <row r="25821" spans="43:44" x14ac:dyDescent="0.25">
      <c r="AQ25821" s="1026"/>
      <c r="AR25821" s="1027"/>
    </row>
    <row r="25822" spans="43:44" x14ac:dyDescent="0.25">
      <c r="AQ25822" s="1026"/>
      <c r="AR25822" s="1027"/>
    </row>
    <row r="25823" spans="43:44" x14ac:dyDescent="0.25">
      <c r="AQ25823" s="1026"/>
      <c r="AR25823" s="1027"/>
    </row>
    <row r="25824" spans="43:44" x14ac:dyDescent="0.25">
      <c r="AQ25824" s="1026"/>
      <c r="AR25824" s="1027"/>
    </row>
    <row r="25825" spans="43:44" x14ac:dyDescent="0.25">
      <c r="AQ25825" s="1026"/>
      <c r="AR25825" s="1027"/>
    </row>
    <row r="25826" spans="43:44" x14ac:dyDescent="0.25">
      <c r="AQ25826" s="1026"/>
      <c r="AR25826" s="1027"/>
    </row>
    <row r="25827" spans="43:44" x14ac:dyDescent="0.25">
      <c r="AQ25827" s="1026"/>
      <c r="AR25827" s="1027"/>
    </row>
    <row r="25828" spans="43:44" x14ac:dyDescent="0.25">
      <c r="AQ25828" s="1026"/>
      <c r="AR25828" s="1027"/>
    </row>
    <row r="25829" spans="43:44" x14ac:dyDescent="0.25">
      <c r="AQ25829" s="1026"/>
      <c r="AR25829" s="1027"/>
    </row>
    <row r="25830" spans="43:44" x14ac:dyDescent="0.25">
      <c r="AQ25830" s="1026"/>
      <c r="AR25830" s="1027"/>
    </row>
    <row r="25831" spans="43:44" x14ac:dyDescent="0.25">
      <c r="AQ25831" s="1026"/>
      <c r="AR25831" s="1027"/>
    </row>
    <row r="25832" spans="43:44" x14ac:dyDescent="0.25">
      <c r="AQ25832" s="1026"/>
      <c r="AR25832" s="1027"/>
    </row>
    <row r="25833" spans="43:44" x14ac:dyDescent="0.25">
      <c r="AQ25833" s="1026"/>
      <c r="AR25833" s="1027"/>
    </row>
    <row r="25834" spans="43:44" x14ac:dyDescent="0.25">
      <c r="AQ25834" s="1026"/>
      <c r="AR25834" s="1027"/>
    </row>
    <row r="25835" spans="43:44" x14ac:dyDescent="0.25">
      <c r="AQ25835" s="1026"/>
      <c r="AR25835" s="1027"/>
    </row>
    <row r="25836" spans="43:44" x14ac:dyDescent="0.25">
      <c r="AQ25836" s="1026"/>
      <c r="AR25836" s="1027"/>
    </row>
    <row r="25837" spans="43:44" x14ac:dyDescent="0.25">
      <c r="AQ25837" s="1026"/>
      <c r="AR25837" s="1027"/>
    </row>
    <row r="25838" spans="43:44" x14ac:dyDescent="0.25">
      <c r="AQ25838" s="1026"/>
      <c r="AR25838" s="1027"/>
    </row>
    <row r="25839" spans="43:44" x14ac:dyDescent="0.25">
      <c r="AQ25839" s="1026"/>
      <c r="AR25839" s="1027"/>
    </row>
    <row r="25840" spans="43:44" x14ac:dyDescent="0.25">
      <c r="AQ25840" s="1026"/>
      <c r="AR25840" s="1027"/>
    </row>
    <row r="25841" spans="43:44" x14ac:dyDescent="0.25">
      <c r="AQ25841" s="1026"/>
      <c r="AR25841" s="1027"/>
    </row>
    <row r="25842" spans="43:44" x14ac:dyDescent="0.25">
      <c r="AQ25842" s="1026"/>
      <c r="AR25842" s="1027"/>
    </row>
    <row r="25843" spans="43:44" x14ac:dyDescent="0.25">
      <c r="AQ25843" s="1026"/>
      <c r="AR25843" s="1027"/>
    </row>
    <row r="25844" spans="43:44" x14ac:dyDescent="0.25">
      <c r="AQ25844" s="1026"/>
      <c r="AR25844" s="1027"/>
    </row>
    <row r="25845" spans="43:44" x14ac:dyDescent="0.25">
      <c r="AQ25845" s="1026"/>
      <c r="AR25845" s="1027"/>
    </row>
    <row r="25846" spans="43:44" x14ac:dyDescent="0.25">
      <c r="AQ25846" s="1026"/>
      <c r="AR25846" s="1027"/>
    </row>
    <row r="25847" spans="43:44" x14ac:dyDescent="0.25">
      <c r="AQ25847" s="1026"/>
      <c r="AR25847" s="1027"/>
    </row>
    <row r="25848" spans="43:44" x14ac:dyDescent="0.25">
      <c r="AQ25848" s="1026"/>
      <c r="AR25848" s="1027"/>
    </row>
    <row r="25849" spans="43:44" x14ac:dyDescent="0.25">
      <c r="AQ25849" s="1026"/>
      <c r="AR25849" s="1027"/>
    </row>
    <row r="25850" spans="43:44" x14ac:dyDescent="0.25">
      <c r="AQ25850" s="1026"/>
      <c r="AR25850" s="1027"/>
    </row>
    <row r="25851" spans="43:44" x14ac:dyDescent="0.25">
      <c r="AQ25851" s="1026"/>
      <c r="AR25851" s="1027"/>
    </row>
    <row r="25852" spans="43:44" x14ac:dyDescent="0.25">
      <c r="AQ25852" s="1026"/>
      <c r="AR25852" s="1027"/>
    </row>
    <row r="25853" spans="43:44" x14ac:dyDescent="0.25">
      <c r="AQ25853" s="1026"/>
      <c r="AR25853" s="1027"/>
    </row>
    <row r="25854" spans="43:44" x14ac:dyDescent="0.25">
      <c r="AQ25854" s="1026"/>
      <c r="AR25854" s="1027"/>
    </row>
    <row r="25855" spans="43:44" x14ac:dyDescent="0.25">
      <c r="AQ25855" s="1026"/>
      <c r="AR25855" s="1027"/>
    </row>
    <row r="25856" spans="43:44" x14ac:dyDescent="0.25">
      <c r="AQ25856" s="1026"/>
      <c r="AR25856" s="1027"/>
    </row>
    <row r="25857" spans="43:44" x14ac:dyDescent="0.25">
      <c r="AQ25857" s="1026"/>
      <c r="AR25857" s="1027"/>
    </row>
    <row r="25858" spans="43:44" x14ac:dyDescent="0.25">
      <c r="AQ25858" s="1026"/>
      <c r="AR25858" s="1027"/>
    </row>
    <row r="25859" spans="43:44" x14ac:dyDescent="0.25">
      <c r="AQ25859" s="1026"/>
      <c r="AR25859" s="1027"/>
    </row>
    <row r="25860" spans="43:44" x14ac:dyDescent="0.25">
      <c r="AQ25860" s="1026"/>
      <c r="AR25860" s="1027"/>
    </row>
    <row r="25861" spans="43:44" x14ac:dyDescent="0.25">
      <c r="AQ25861" s="1026"/>
      <c r="AR25861" s="1027"/>
    </row>
    <row r="25862" spans="43:44" x14ac:dyDescent="0.25">
      <c r="AQ25862" s="1026"/>
      <c r="AR25862" s="1027"/>
    </row>
    <row r="25863" spans="43:44" x14ac:dyDescent="0.25">
      <c r="AQ25863" s="1026"/>
      <c r="AR25863" s="1027"/>
    </row>
    <row r="25864" spans="43:44" x14ac:dyDescent="0.25">
      <c r="AQ25864" s="1026"/>
      <c r="AR25864" s="1027"/>
    </row>
    <row r="25865" spans="43:44" x14ac:dyDescent="0.25">
      <c r="AQ25865" s="1026"/>
      <c r="AR25865" s="1027"/>
    </row>
    <row r="25866" spans="43:44" x14ac:dyDescent="0.25">
      <c r="AQ25866" s="1026"/>
      <c r="AR25866" s="1027"/>
    </row>
    <row r="25867" spans="43:44" x14ac:dyDescent="0.25">
      <c r="AQ25867" s="1026"/>
      <c r="AR25867" s="1027"/>
    </row>
    <row r="25868" spans="43:44" x14ac:dyDescent="0.25">
      <c r="AQ25868" s="1026"/>
      <c r="AR25868" s="1027"/>
    </row>
    <row r="25869" spans="43:44" x14ac:dyDescent="0.25">
      <c r="AQ25869" s="1026"/>
      <c r="AR25869" s="1027"/>
    </row>
    <row r="25870" spans="43:44" x14ac:dyDescent="0.25">
      <c r="AQ25870" s="1026"/>
      <c r="AR25870" s="1027"/>
    </row>
    <row r="25871" spans="43:44" x14ac:dyDescent="0.25">
      <c r="AQ25871" s="1026"/>
      <c r="AR25871" s="1027"/>
    </row>
    <row r="25872" spans="43:44" x14ac:dyDescent="0.25">
      <c r="AQ25872" s="1026"/>
      <c r="AR25872" s="1027"/>
    </row>
    <row r="25873" spans="43:44" x14ac:dyDescent="0.25">
      <c r="AQ25873" s="1026"/>
      <c r="AR25873" s="1027"/>
    </row>
    <row r="25874" spans="43:44" x14ac:dyDescent="0.25">
      <c r="AQ25874" s="1026"/>
      <c r="AR25874" s="1027"/>
    </row>
    <row r="25875" spans="43:44" x14ac:dyDescent="0.25">
      <c r="AQ25875" s="1026"/>
      <c r="AR25875" s="1027"/>
    </row>
    <row r="25876" spans="43:44" x14ac:dyDescent="0.25">
      <c r="AQ25876" s="1026"/>
      <c r="AR25876" s="1027"/>
    </row>
    <row r="25877" spans="43:44" x14ac:dyDescent="0.25">
      <c r="AQ25877" s="1026"/>
      <c r="AR25877" s="1027"/>
    </row>
    <row r="25878" spans="43:44" x14ac:dyDescent="0.25">
      <c r="AQ25878" s="1026"/>
      <c r="AR25878" s="1027"/>
    </row>
    <row r="25879" spans="43:44" x14ac:dyDescent="0.25">
      <c r="AQ25879" s="1026"/>
      <c r="AR25879" s="1027"/>
    </row>
    <row r="25880" spans="43:44" x14ac:dyDescent="0.25">
      <c r="AQ25880" s="1026"/>
      <c r="AR25880" s="1027"/>
    </row>
    <row r="25881" spans="43:44" x14ac:dyDescent="0.25">
      <c r="AQ25881" s="1026"/>
      <c r="AR25881" s="1027"/>
    </row>
    <row r="25882" spans="43:44" x14ac:dyDescent="0.25">
      <c r="AQ25882" s="1026"/>
      <c r="AR25882" s="1027"/>
    </row>
    <row r="25883" spans="43:44" x14ac:dyDescent="0.25">
      <c r="AQ25883" s="1026"/>
      <c r="AR25883" s="1027"/>
    </row>
    <row r="25884" spans="43:44" x14ac:dyDescent="0.25">
      <c r="AQ25884" s="1026"/>
      <c r="AR25884" s="1027"/>
    </row>
    <row r="25885" spans="43:44" x14ac:dyDescent="0.25">
      <c r="AQ25885" s="1026"/>
      <c r="AR25885" s="1027"/>
    </row>
    <row r="25886" spans="43:44" x14ac:dyDescent="0.25">
      <c r="AQ25886" s="1026"/>
      <c r="AR25886" s="1027"/>
    </row>
    <row r="25887" spans="43:44" x14ac:dyDescent="0.25">
      <c r="AQ25887" s="1026"/>
      <c r="AR25887" s="1027"/>
    </row>
    <row r="25888" spans="43:44" x14ac:dyDescent="0.25">
      <c r="AQ25888" s="1026"/>
      <c r="AR25888" s="1027"/>
    </row>
    <row r="25889" spans="43:44" x14ac:dyDescent="0.25">
      <c r="AQ25889" s="1026"/>
      <c r="AR25889" s="1027"/>
    </row>
    <row r="25890" spans="43:44" x14ac:dyDescent="0.25">
      <c r="AQ25890" s="1026"/>
      <c r="AR25890" s="1027"/>
    </row>
    <row r="25891" spans="43:44" x14ac:dyDescent="0.25">
      <c r="AQ25891" s="1026"/>
      <c r="AR25891" s="1027"/>
    </row>
    <row r="25892" spans="43:44" x14ac:dyDescent="0.25">
      <c r="AQ25892" s="1026"/>
      <c r="AR25892" s="1027"/>
    </row>
    <row r="25893" spans="43:44" x14ac:dyDescent="0.25">
      <c r="AQ25893" s="1026"/>
      <c r="AR25893" s="1027"/>
    </row>
    <row r="25894" spans="43:44" x14ac:dyDescent="0.25">
      <c r="AQ25894" s="1026"/>
      <c r="AR25894" s="1027"/>
    </row>
    <row r="25895" spans="43:44" x14ac:dyDescent="0.25">
      <c r="AQ25895" s="1026"/>
      <c r="AR25895" s="1027"/>
    </row>
    <row r="25896" spans="43:44" x14ac:dyDescent="0.25">
      <c r="AQ25896" s="1026"/>
      <c r="AR25896" s="1027"/>
    </row>
    <row r="25897" spans="43:44" x14ac:dyDescent="0.25">
      <c r="AQ25897" s="1026"/>
      <c r="AR25897" s="1027"/>
    </row>
    <row r="25898" spans="43:44" x14ac:dyDescent="0.25">
      <c r="AQ25898" s="1026"/>
      <c r="AR25898" s="1027"/>
    </row>
    <row r="25899" spans="43:44" x14ac:dyDescent="0.25">
      <c r="AQ25899" s="1026"/>
      <c r="AR25899" s="1027"/>
    </row>
    <row r="25900" spans="43:44" x14ac:dyDescent="0.25">
      <c r="AQ25900" s="1026"/>
      <c r="AR25900" s="1027"/>
    </row>
    <row r="25901" spans="43:44" x14ac:dyDescent="0.25">
      <c r="AQ25901" s="1026"/>
      <c r="AR25901" s="1027"/>
    </row>
    <row r="25902" spans="43:44" x14ac:dyDescent="0.25">
      <c r="AQ25902" s="1026"/>
      <c r="AR25902" s="1027"/>
    </row>
    <row r="25903" spans="43:44" x14ac:dyDescent="0.25">
      <c r="AQ25903" s="1026"/>
      <c r="AR25903" s="1027"/>
    </row>
    <row r="25904" spans="43:44" x14ac:dyDescent="0.25">
      <c r="AQ25904" s="1026"/>
      <c r="AR25904" s="1027"/>
    </row>
    <row r="25905" spans="43:44" x14ac:dyDescent="0.25">
      <c r="AQ25905" s="1026"/>
      <c r="AR25905" s="1027"/>
    </row>
    <row r="25906" spans="43:44" x14ac:dyDescent="0.25">
      <c r="AQ25906" s="1026"/>
      <c r="AR25906" s="1027"/>
    </row>
    <row r="25907" spans="43:44" x14ac:dyDescent="0.25">
      <c r="AQ25907" s="1026"/>
      <c r="AR25907" s="1027"/>
    </row>
    <row r="25908" spans="43:44" x14ac:dyDescent="0.25">
      <c r="AQ25908" s="1026"/>
      <c r="AR25908" s="1027"/>
    </row>
    <row r="25909" spans="43:44" x14ac:dyDescent="0.25">
      <c r="AQ25909" s="1026"/>
      <c r="AR25909" s="1027"/>
    </row>
    <row r="25910" spans="43:44" x14ac:dyDescent="0.25">
      <c r="AQ25910" s="1026"/>
      <c r="AR25910" s="1027"/>
    </row>
    <row r="25911" spans="43:44" x14ac:dyDescent="0.25">
      <c r="AQ25911" s="1026"/>
      <c r="AR25911" s="1027"/>
    </row>
    <row r="25912" spans="43:44" x14ac:dyDescent="0.25">
      <c r="AQ25912" s="1026"/>
      <c r="AR25912" s="1027"/>
    </row>
    <row r="25913" spans="43:44" x14ac:dyDescent="0.25">
      <c r="AQ25913" s="1026"/>
      <c r="AR25913" s="1027"/>
    </row>
    <row r="25914" spans="43:44" x14ac:dyDescent="0.25">
      <c r="AQ25914" s="1026"/>
      <c r="AR25914" s="1027"/>
    </row>
    <row r="25915" spans="43:44" x14ac:dyDescent="0.25">
      <c r="AQ25915" s="1026"/>
      <c r="AR25915" s="1027"/>
    </row>
    <row r="25916" spans="43:44" x14ac:dyDescent="0.25">
      <c r="AQ25916" s="1026"/>
      <c r="AR25916" s="1027"/>
    </row>
    <row r="25917" spans="43:44" x14ac:dyDescent="0.25">
      <c r="AQ25917" s="1026"/>
      <c r="AR25917" s="1027"/>
    </row>
    <row r="25918" spans="43:44" x14ac:dyDescent="0.25">
      <c r="AQ25918" s="1026"/>
      <c r="AR25918" s="1027"/>
    </row>
    <row r="25919" spans="43:44" x14ac:dyDescent="0.25">
      <c r="AQ25919" s="1026"/>
      <c r="AR25919" s="1027"/>
    </row>
    <row r="25920" spans="43:44" x14ac:dyDescent="0.25">
      <c r="AQ25920" s="1026"/>
      <c r="AR25920" s="1027"/>
    </row>
    <row r="25921" spans="43:44" x14ac:dyDescent="0.25">
      <c r="AQ25921" s="1026"/>
      <c r="AR25921" s="1027"/>
    </row>
    <row r="25922" spans="43:44" x14ac:dyDescent="0.25">
      <c r="AQ25922" s="1026"/>
      <c r="AR25922" s="1027"/>
    </row>
    <row r="25923" spans="43:44" x14ac:dyDescent="0.25">
      <c r="AQ25923" s="1026"/>
      <c r="AR25923" s="1027"/>
    </row>
    <row r="25924" spans="43:44" x14ac:dyDescent="0.25">
      <c r="AQ25924" s="1026"/>
      <c r="AR25924" s="1027"/>
    </row>
    <row r="25925" spans="43:44" x14ac:dyDescent="0.25">
      <c r="AQ25925" s="1026"/>
      <c r="AR25925" s="1027"/>
    </row>
    <row r="25926" spans="43:44" x14ac:dyDescent="0.25">
      <c r="AQ25926" s="1026"/>
      <c r="AR25926" s="1027"/>
    </row>
    <row r="25927" spans="43:44" x14ac:dyDescent="0.25">
      <c r="AQ25927" s="1026"/>
      <c r="AR25927" s="1027"/>
    </row>
    <row r="25928" spans="43:44" x14ac:dyDescent="0.25">
      <c r="AQ25928" s="1026"/>
      <c r="AR25928" s="1027"/>
    </row>
    <row r="25929" spans="43:44" x14ac:dyDescent="0.25">
      <c r="AQ25929" s="1026"/>
      <c r="AR25929" s="1027"/>
    </row>
    <row r="25930" spans="43:44" x14ac:dyDescent="0.25">
      <c r="AQ25930" s="1026"/>
      <c r="AR25930" s="1027"/>
    </row>
    <row r="25931" spans="43:44" x14ac:dyDescent="0.25">
      <c r="AQ25931" s="1026"/>
      <c r="AR25931" s="1027"/>
    </row>
    <row r="25932" spans="43:44" x14ac:dyDescent="0.25">
      <c r="AQ25932" s="1026"/>
      <c r="AR25932" s="1027"/>
    </row>
    <row r="25933" spans="43:44" x14ac:dyDescent="0.25">
      <c r="AQ25933" s="1026"/>
      <c r="AR25933" s="1027"/>
    </row>
    <row r="25934" spans="43:44" x14ac:dyDescent="0.25">
      <c r="AQ25934" s="1026"/>
      <c r="AR25934" s="1027"/>
    </row>
    <row r="25935" spans="43:44" x14ac:dyDescent="0.25">
      <c r="AQ25935" s="1026"/>
      <c r="AR25935" s="1027"/>
    </row>
    <row r="25936" spans="43:44" x14ac:dyDescent="0.25">
      <c r="AQ25936" s="1026"/>
      <c r="AR25936" s="1027"/>
    </row>
    <row r="25937" spans="43:44" x14ac:dyDescent="0.25">
      <c r="AQ25937" s="1026"/>
      <c r="AR25937" s="1027"/>
    </row>
    <row r="25938" spans="43:44" x14ac:dyDescent="0.25">
      <c r="AQ25938" s="1026"/>
      <c r="AR25938" s="1027"/>
    </row>
    <row r="25939" spans="43:44" x14ac:dyDescent="0.25">
      <c r="AQ25939" s="1026"/>
      <c r="AR25939" s="1027"/>
    </row>
    <row r="25940" spans="43:44" x14ac:dyDescent="0.25">
      <c r="AQ25940" s="1026"/>
      <c r="AR25940" s="1027"/>
    </row>
    <row r="25941" spans="43:44" x14ac:dyDescent="0.25">
      <c r="AQ25941" s="1026"/>
      <c r="AR25941" s="1027"/>
    </row>
    <row r="25942" spans="43:44" x14ac:dyDescent="0.25">
      <c r="AQ25942" s="1026"/>
      <c r="AR25942" s="1027"/>
    </row>
    <row r="25943" spans="43:44" x14ac:dyDescent="0.25">
      <c r="AQ25943" s="1026"/>
      <c r="AR25943" s="1027"/>
    </row>
    <row r="25944" spans="43:44" x14ac:dyDescent="0.25">
      <c r="AQ25944" s="1026"/>
      <c r="AR25944" s="1027"/>
    </row>
    <row r="25945" spans="43:44" x14ac:dyDescent="0.25">
      <c r="AQ25945" s="1026"/>
      <c r="AR25945" s="1027"/>
    </row>
    <row r="25946" spans="43:44" x14ac:dyDescent="0.25">
      <c r="AQ25946" s="1026"/>
      <c r="AR25946" s="1027"/>
    </row>
    <row r="25947" spans="43:44" x14ac:dyDescent="0.25">
      <c r="AQ25947" s="1026"/>
      <c r="AR25947" s="1027"/>
    </row>
    <row r="25948" spans="43:44" x14ac:dyDescent="0.25">
      <c r="AQ25948" s="1026"/>
      <c r="AR25948" s="1027"/>
    </row>
    <row r="25949" spans="43:44" x14ac:dyDescent="0.25">
      <c r="AQ25949" s="1026"/>
      <c r="AR25949" s="1027"/>
    </row>
    <row r="25950" spans="43:44" x14ac:dyDescent="0.25">
      <c r="AQ25950" s="1026"/>
      <c r="AR25950" s="1027"/>
    </row>
    <row r="25951" spans="43:44" x14ac:dyDescent="0.25">
      <c r="AQ25951" s="1026"/>
      <c r="AR25951" s="1027"/>
    </row>
    <row r="25952" spans="43:44" x14ac:dyDescent="0.25">
      <c r="AQ25952" s="1026"/>
      <c r="AR25952" s="1027"/>
    </row>
    <row r="25953" spans="43:44" x14ac:dyDescent="0.25">
      <c r="AQ25953" s="1026"/>
      <c r="AR25953" s="1027"/>
    </row>
    <row r="25954" spans="43:44" x14ac:dyDescent="0.25">
      <c r="AQ25954" s="1026"/>
      <c r="AR25954" s="1027"/>
    </row>
    <row r="25955" spans="43:44" x14ac:dyDescent="0.25">
      <c r="AQ25955" s="1026"/>
      <c r="AR25955" s="1027"/>
    </row>
    <row r="25956" spans="43:44" x14ac:dyDescent="0.25">
      <c r="AQ25956" s="1026"/>
      <c r="AR25956" s="1027"/>
    </row>
    <row r="25957" spans="43:44" x14ac:dyDescent="0.25">
      <c r="AQ25957" s="1026"/>
      <c r="AR25957" s="1027"/>
    </row>
    <row r="25958" spans="43:44" x14ac:dyDescent="0.25">
      <c r="AQ25958" s="1026"/>
      <c r="AR25958" s="1027"/>
    </row>
    <row r="25959" spans="43:44" x14ac:dyDescent="0.25">
      <c r="AQ25959" s="1026"/>
      <c r="AR25959" s="1027"/>
    </row>
    <row r="25960" spans="43:44" x14ac:dyDescent="0.25">
      <c r="AQ25960" s="1026"/>
      <c r="AR25960" s="1027"/>
    </row>
    <row r="25961" spans="43:44" x14ac:dyDescent="0.25">
      <c r="AQ25961" s="1026"/>
      <c r="AR25961" s="1027"/>
    </row>
    <row r="25962" spans="43:44" x14ac:dyDescent="0.25">
      <c r="AQ25962" s="1026"/>
      <c r="AR25962" s="1027"/>
    </row>
    <row r="25963" spans="43:44" x14ac:dyDescent="0.25">
      <c r="AQ25963" s="1026"/>
      <c r="AR25963" s="1027"/>
    </row>
    <row r="25964" spans="43:44" x14ac:dyDescent="0.25">
      <c r="AQ25964" s="1026"/>
      <c r="AR25964" s="1027"/>
    </row>
    <row r="25965" spans="43:44" x14ac:dyDescent="0.25">
      <c r="AQ25965" s="1026"/>
      <c r="AR25965" s="1027"/>
    </row>
    <row r="25966" spans="43:44" x14ac:dyDescent="0.25">
      <c r="AQ25966" s="1026"/>
      <c r="AR25966" s="1027"/>
    </row>
    <row r="25967" spans="43:44" x14ac:dyDescent="0.25">
      <c r="AQ25967" s="1026"/>
      <c r="AR25967" s="1027"/>
    </row>
    <row r="25968" spans="43:44" x14ac:dyDescent="0.25">
      <c r="AQ25968" s="1026"/>
      <c r="AR25968" s="1027"/>
    </row>
    <row r="25969" spans="43:44" x14ac:dyDescent="0.25">
      <c r="AQ25969" s="1026"/>
      <c r="AR25969" s="1027"/>
    </row>
    <row r="25970" spans="43:44" x14ac:dyDescent="0.25">
      <c r="AQ25970" s="1026"/>
      <c r="AR25970" s="1027"/>
    </row>
    <row r="25971" spans="43:44" x14ac:dyDescent="0.25">
      <c r="AQ25971" s="1026"/>
      <c r="AR25971" s="1027"/>
    </row>
    <row r="25972" spans="43:44" x14ac:dyDescent="0.25">
      <c r="AQ25972" s="1026"/>
      <c r="AR25972" s="1027"/>
    </row>
    <row r="25973" spans="43:44" x14ac:dyDescent="0.25">
      <c r="AQ25973" s="1026"/>
      <c r="AR25973" s="1027"/>
    </row>
    <row r="25974" spans="43:44" x14ac:dyDescent="0.25">
      <c r="AQ25974" s="1026"/>
      <c r="AR25974" s="1027"/>
    </row>
    <row r="25975" spans="43:44" x14ac:dyDescent="0.25">
      <c r="AQ25975" s="1026"/>
      <c r="AR25975" s="1027"/>
    </row>
    <row r="25976" spans="43:44" x14ac:dyDescent="0.25">
      <c r="AQ25976" s="1026"/>
      <c r="AR25976" s="1027"/>
    </row>
    <row r="25977" spans="43:44" x14ac:dyDescent="0.25">
      <c r="AQ25977" s="1026"/>
      <c r="AR25977" s="1027"/>
    </row>
    <row r="25978" spans="43:44" x14ac:dyDescent="0.25">
      <c r="AQ25978" s="1026"/>
      <c r="AR25978" s="1027"/>
    </row>
    <row r="25979" spans="43:44" x14ac:dyDescent="0.25">
      <c r="AQ25979" s="1026"/>
      <c r="AR25979" s="1027"/>
    </row>
    <row r="25980" spans="43:44" x14ac:dyDescent="0.25">
      <c r="AQ25980" s="1026"/>
      <c r="AR25980" s="1027"/>
    </row>
    <row r="25981" spans="43:44" x14ac:dyDescent="0.25">
      <c r="AQ25981" s="1026"/>
      <c r="AR25981" s="1027"/>
    </row>
    <row r="25982" spans="43:44" x14ac:dyDescent="0.25">
      <c r="AQ25982" s="1026"/>
      <c r="AR25982" s="1027"/>
    </row>
    <row r="25983" spans="43:44" x14ac:dyDescent="0.25">
      <c r="AQ25983" s="1026"/>
      <c r="AR25983" s="1027"/>
    </row>
    <row r="25984" spans="43:44" x14ac:dyDescent="0.25">
      <c r="AQ25984" s="1026"/>
      <c r="AR25984" s="1027"/>
    </row>
    <row r="25985" spans="43:44" x14ac:dyDescent="0.25">
      <c r="AQ25985" s="1026"/>
      <c r="AR25985" s="1027"/>
    </row>
    <row r="25986" spans="43:44" x14ac:dyDescent="0.25">
      <c r="AQ25986" s="1026"/>
      <c r="AR25986" s="1027"/>
    </row>
    <row r="25987" spans="43:44" x14ac:dyDescent="0.25">
      <c r="AQ25987" s="1026"/>
      <c r="AR25987" s="1027"/>
    </row>
    <row r="25988" spans="43:44" x14ac:dyDescent="0.25">
      <c r="AQ25988" s="1026"/>
      <c r="AR25988" s="1027"/>
    </row>
    <row r="25989" spans="43:44" x14ac:dyDescent="0.25">
      <c r="AQ25989" s="1026"/>
      <c r="AR25989" s="1027"/>
    </row>
    <row r="25990" spans="43:44" x14ac:dyDescent="0.25">
      <c r="AQ25990" s="1026"/>
      <c r="AR25990" s="1027"/>
    </row>
    <row r="25991" spans="43:44" x14ac:dyDescent="0.25">
      <c r="AQ25991" s="1026"/>
      <c r="AR25991" s="1027"/>
    </row>
    <row r="25992" spans="43:44" x14ac:dyDescent="0.25">
      <c r="AQ25992" s="1026"/>
      <c r="AR25992" s="1027"/>
    </row>
    <row r="25993" spans="43:44" x14ac:dyDescent="0.25">
      <c r="AQ25993" s="1026"/>
      <c r="AR25993" s="1027"/>
    </row>
    <row r="25994" spans="43:44" x14ac:dyDescent="0.25">
      <c r="AQ25994" s="1026"/>
      <c r="AR25994" s="1027"/>
    </row>
    <row r="25995" spans="43:44" x14ac:dyDescent="0.25">
      <c r="AQ25995" s="1026"/>
      <c r="AR25995" s="1027"/>
    </row>
    <row r="25996" spans="43:44" x14ac:dyDescent="0.25">
      <c r="AQ25996" s="1026"/>
      <c r="AR25996" s="1027"/>
    </row>
    <row r="25997" spans="43:44" x14ac:dyDescent="0.25">
      <c r="AQ25997" s="1026"/>
      <c r="AR25997" s="1027"/>
    </row>
    <row r="25998" spans="43:44" x14ac:dyDescent="0.25">
      <c r="AQ25998" s="1026"/>
      <c r="AR25998" s="1027"/>
    </row>
    <row r="25999" spans="43:44" x14ac:dyDescent="0.25">
      <c r="AQ25999" s="1026"/>
      <c r="AR25999" s="1027"/>
    </row>
    <row r="26000" spans="43:44" x14ac:dyDescent="0.25">
      <c r="AQ26000" s="1026"/>
      <c r="AR26000" s="1027"/>
    </row>
    <row r="26001" spans="43:44" x14ac:dyDescent="0.25">
      <c r="AQ26001" s="1026"/>
      <c r="AR26001" s="1027"/>
    </row>
    <row r="26002" spans="43:44" x14ac:dyDescent="0.25">
      <c r="AQ26002" s="1026"/>
      <c r="AR26002" s="1027"/>
    </row>
    <row r="26003" spans="43:44" x14ac:dyDescent="0.25">
      <c r="AQ26003" s="1026"/>
      <c r="AR26003" s="1027"/>
    </row>
    <row r="26004" spans="43:44" x14ac:dyDescent="0.25">
      <c r="AQ26004" s="1026"/>
      <c r="AR26004" s="1027"/>
    </row>
    <row r="26005" spans="43:44" x14ac:dyDescent="0.25">
      <c r="AQ26005" s="1026"/>
      <c r="AR26005" s="1027"/>
    </row>
    <row r="26006" spans="43:44" x14ac:dyDescent="0.25">
      <c r="AQ26006" s="1026"/>
      <c r="AR26006" s="1027"/>
    </row>
    <row r="26007" spans="43:44" x14ac:dyDescent="0.25">
      <c r="AQ26007" s="1026"/>
      <c r="AR26007" s="1027"/>
    </row>
    <row r="26008" spans="43:44" x14ac:dyDescent="0.25">
      <c r="AQ26008" s="1026"/>
      <c r="AR26008" s="1027"/>
    </row>
    <row r="26009" spans="43:44" x14ac:dyDescent="0.25">
      <c r="AQ26009" s="1026"/>
      <c r="AR26009" s="1027"/>
    </row>
    <row r="26010" spans="43:44" x14ac:dyDescent="0.25">
      <c r="AQ26010" s="1026"/>
      <c r="AR26010" s="1027"/>
    </row>
    <row r="26011" spans="43:44" x14ac:dyDescent="0.25">
      <c r="AQ26011" s="1026"/>
      <c r="AR26011" s="1027"/>
    </row>
    <row r="26012" spans="43:44" x14ac:dyDescent="0.25">
      <c r="AQ26012" s="1026"/>
      <c r="AR26012" s="1027"/>
    </row>
    <row r="26013" spans="43:44" x14ac:dyDescent="0.25">
      <c r="AQ26013" s="1026"/>
      <c r="AR26013" s="1027"/>
    </row>
    <row r="26014" spans="43:44" x14ac:dyDescent="0.25">
      <c r="AQ26014" s="1026"/>
      <c r="AR26014" s="1027"/>
    </row>
    <row r="26015" spans="43:44" x14ac:dyDescent="0.25">
      <c r="AQ26015" s="1026"/>
      <c r="AR26015" s="1027"/>
    </row>
    <row r="26016" spans="43:44" x14ac:dyDescent="0.25">
      <c r="AQ26016" s="1026"/>
      <c r="AR26016" s="1027"/>
    </row>
    <row r="26017" spans="43:44" x14ac:dyDescent="0.25">
      <c r="AQ26017" s="1026"/>
      <c r="AR26017" s="1027"/>
    </row>
    <row r="26018" spans="43:44" x14ac:dyDescent="0.25">
      <c r="AQ26018" s="1026"/>
      <c r="AR26018" s="1027"/>
    </row>
    <row r="26019" spans="43:44" x14ac:dyDescent="0.25">
      <c r="AQ26019" s="1026"/>
      <c r="AR26019" s="1027"/>
    </row>
    <row r="26020" spans="43:44" x14ac:dyDescent="0.25">
      <c r="AQ26020" s="1026"/>
      <c r="AR26020" s="1027"/>
    </row>
    <row r="26021" spans="43:44" x14ac:dyDescent="0.25">
      <c r="AQ26021" s="1026"/>
      <c r="AR26021" s="1027"/>
    </row>
    <row r="26022" spans="43:44" x14ac:dyDescent="0.25">
      <c r="AQ26022" s="1026"/>
      <c r="AR26022" s="1027"/>
    </row>
    <row r="26023" spans="43:44" x14ac:dyDescent="0.25">
      <c r="AQ26023" s="1026"/>
      <c r="AR26023" s="1027"/>
    </row>
    <row r="26024" spans="43:44" x14ac:dyDescent="0.25">
      <c r="AQ26024" s="1026"/>
      <c r="AR26024" s="1027"/>
    </row>
    <row r="26025" spans="43:44" x14ac:dyDescent="0.25">
      <c r="AQ26025" s="1026"/>
      <c r="AR26025" s="1027"/>
    </row>
    <row r="26026" spans="43:44" x14ac:dyDescent="0.25">
      <c r="AQ26026" s="1026"/>
      <c r="AR26026" s="1027"/>
    </row>
    <row r="26027" spans="43:44" x14ac:dyDescent="0.25">
      <c r="AQ26027" s="1026"/>
      <c r="AR26027" s="1027"/>
    </row>
    <row r="26028" spans="43:44" x14ac:dyDescent="0.25">
      <c r="AQ26028" s="1026"/>
      <c r="AR26028" s="1027"/>
    </row>
    <row r="26029" spans="43:44" x14ac:dyDescent="0.25">
      <c r="AQ26029" s="1026"/>
      <c r="AR26029" s="1027"/>
    </row>
    <row r="26030" spans="43:44" x14ac:dyDescent="0.25">
      <c r="AQ26030" s="1026"/>
      <c r="AR26030" s="1027"/>
    </row>
    <row r="26031" spans="43:44" x14ac:dyDescent="0.25">
      <c r="AQ26031" s="1026"/>
      <c r="AR26031" s="1027"/>
    </row>
    <row r="26032" spans="43:44" x14ac:dyDescent="0.25">
      <c r="AQ26032" s="1026"/>
      <c r="AR26032" s="1027"/>
    </row>
    <row r="26033" spans="43:44" x14ac:dyDescent="0.25">
      <c r="AQ26033" s="1026"/>
      <c r="AR26033" s="1027"/>
    </row>
    <row r="26034" spans="43:44" x14ac:dyDescent="0.25">
      <c r="AQ26034" s="1026"/>
      <c r="AR26034" s="1027"/>
    </row>
    <row r="26035" spans="43:44" x14ac:dyDescent="0.25">
      <c r="AQ26035" s="1026"/>
      <c r="AR26035" s="1027"/>
    </row>
    <row r="26036" spans="43:44" x14ac:dyDescent="0.25">
      <c r="AQ26036" s="1026"/>
      <c r="AR26036" s="1027"/>
    </row>
    <row r="26037" spans="43:44" x14ac:dyDescent="0.25">
      <c r="AQ26037" s="1026"/>
      <c r="AR26037" s="1027"/>
    </row>
    <row r="26038" spans="43:44" x14ac:dyDescent="0.25">
      <c r="AQ26038" s="1026"/>
      <c r="AR26038" s="1027"/>
    </row>
    <row r="26039" spans="43:44" x14ac:dyDescent="0.25">
      <c r="AQ26039" s="1026"/>
      <c r="AR26039" s="1027"/>
    </row>
    <row r="26040" spans="43:44" x14ac:dyDescent="0.25">
      <c r="AQ26040" s="1026"/>
      <c r="AR26040" s="1027"/>
    </row>
    <row r="26041" spans="43:44" x14ac:dyDescent="0.25">
      <c r="AQ26041" s="1026"/>
      <c r="AR26041" s="1027"/>
    </row>
    <row r="26042" spans="43:44" x14ac:dyDescent="0.25">
      <c r="AQ26042" s="1026"/>
      <c r="AR26042" s="1027"/>
    </row>
    <row r="26043" spans="43:44" x14ac:dyDescent="0.25">
      <c r="AQ26043" s="1026"/>
      <c r="AR26043" s="1027"/>
    </row>
    <row r="26044" spans="43:44" x14ac:dyDescent="0.25">
      <c r="AQ26044" s="1026"/>
      <c r="AR26044" s="1027"/>
    </row>
    <row r="26045" spans="43:44" x14ac:dyDescent="0.25">
      <c r="AQ26045" s="1026"/>
      <c r="AR26045" s="1027"/>
    </row>
    <row r="26046" spans="43:44" x14ac:dyDescent="0.25">
      <c r="AQ26046" s="1026"/>
      <c r="AR26046" s="1027"/>
    </row>
    <row r="26047" spans="43:44" x14ac:dyDescent="0.25">
      <c r="AQ26047" s="1026"/>
      <c r="AR26047" s="1027"/>
    </row>
    <row r="26048" spans="43:44" x14ac:dyDescent="0.25">
      <c r="AQ26048" s="1026"/>
      <c r="AR26048" s="1027"/>
    </row>
    <row r="26049" spans="43:44" x14ac:dyDescent="0.25">
      <c r="AQ26049" s="1026"/>
      <c r="AR26049" s="1027"/>
    </row>
    <row r="26050" spans="43:44" x14ac:dyDescent="0.25">
      <c r="AQ26050" s="1026"/>
      <c r="AR26050" s="1027"/>
    </row>
    <row r="26051" spans="43:44" x14ac:dyDescent="0.25">
      <c r="AQ26051" s="1026"/>
      <c r="AR26051" s="1027"/>
    </row>
    <row r="26052" spans="43:44" x14ac:dyDescent="0.25">
      <c r="AQ26052" s="1026"/>
      <c r="AR26052" s="1027"/>
    </row>
    <row r="26053" spans="43:44" x14ac:dyDescent="0.25">
      <c r="AQ26053" s="1026"/>
      <c r="AR26053" s="1027"/>
    </row>
    <row r="26054" spans="43:44" x14ac:dyDescent="0.25">
      <c r="AQ26054" s="1026"/>
      <c r="AR26054" s="1027"/>
    </row>
    <row r="26055" spans="43:44" x14ac:dyDescent="0.25">
      <c r="AQ26055" s="1026"/>
      <c r="AR26055" s="1027"/>
    </row>
    <row r="26056" spans="43:44" x14ac:dyDescent="0.25">
      <c r="AQ26056" s="1026"/>
      <c r="AR26056" s="1027"/>
    </row>
    <row r="26057" spans="43:44" x14ac:dyDescent="0.25">
      <c r="AQ26057" s="1026"/>
      <c r="AR26057" s="1027"/>
    </row>
    <row r="26058" spans="43:44" x14ac:dyDescent="0.25">
      <c r="AQ26058" s="1026"/>
      <c r="AR26058" s="1027"/>
    </row>
    <row r="26059" spans="43:44" x14ac:dyDescent="0.25">
      <c r="AQ26059" s="1026"/>
      <c r="AR26059" s="1027"/>
    </row>
    <row r="26060" spans="43:44" x14ac:dyDescent="0.25">
      <c r="AQ26060" s="1026"/>
      <c r="AR26060" s="1027"/>
    </row>
    <row r="26061" spans="43:44" x14ac:dyDescent="0.25">
      <c r="AQ26061" s="1026"/>
      <c r="AR26061" s="1027"/>
    </row>
    <row r="26062" spans="43:44" x14ac:dyDescent="0.25">
      <c r="AQ26062" s="1026"/>
      <c r="AR26062" s="1027"/>
    </row>
    <row r="26063" spans="43:44" x14ac:dyDescent="0.25">
      <c r="AQ26063" s="1026"/>
      <c r="AR26063" s="1027"/>
    </row>
    <row r="26064" spans="43:44" x14ac:dyDescent="0.25">
      <c r="AQ26064" s="1026"/>
      <c r="AR26064" s="1027"/>
    </row>
    <row r="26065" spans="43:44" x14ac:dyDescent="0.25">
      <c r="AQ26065" s="1026"/>
      <c r="AR26065" s="1027"/>
    </row>
    <row r="26066" spans="43:44" x14ac:dyDescent="0.25">
      <c r="AQ26066" s="1026"/>
      <c r="AR26066" s="1027"/>
    </row>
    <row r="26067" spans="43:44" x14ac:dyDescent="0.25">
      <c r="AQ26067" s="1026"/>
      <c r="AR26067" s="1027"/>
    </row>
    <row r="26068" spans="43:44" x14ac:dyDescent="0.25">
      <c r="AQ26068" s="1026"/>
      <c r="AR26068" s="1027"/>
    </row>
    <row r="26069" spans="43:44" x14ac:dyDescent="0.25">
      <c r="AQ26069" s="1026"/>
      <c r="AR26069" s="1027"/>
    </row>
    <row r="26070" spans="43:44" x14ac:dyDescent="0.25">
      <c r="AQ26070" s="1026"/>
      <c r="AR26070" s="1027"/>
    </row>
    <row r="26071" spans="43:44" x14ac:dyDescent="0.25">
      <c r="AQ26071" s="1026"/>
      <c r="AR26071" s="1027"/>
    </row>
    <row r="26072" spans="43:44" x14ac:dyDescent="0.25">
      <c r="AQ26072" s="1026"/>
      <c r="AR26072" s="1027"/>
    </row>
    <row r="26073" spans="43:44" x14ac:dyDescent="0.25">
      <c r="AQ26073" s="1026"/>
      <c r="AR26073" s="1027"/>
    </row>
    <row r="26074" spans="43:44" x14ac:dyDescent="0.25">
      <c r="AQ26074" s="1026"/>
      <c r="AR26074" s="1027"/>
    </row>
    <row r="26075" spans="43:44" x14ac:dyDescent="0.25">
      <c r="AQ26075" s="1026"/>
      <c r="AR26075" s="1027"/>
    </row>
    <row r="26076" spans="43:44" x14ac:dyDescent="0.25">
      <c r="AQ26076" s="1026"/>
      <c r="AR26076" s="1027"/>
    </row>
    <row r="26077" spans="43:44" x14ac:dyDescent="0.25">
      <c r="AQ26077" s="1026"/>
      <c r="AR26077" s="1027"/>
    </row>
    <row r="26078" spans="43:44" x14ac:dyDescent="0.25">
      <c r="AQ26078" s="1026"/>
      <c r="AR26078" s="1027"/>
    </row>
    <row r="26079" spans="43:44" x14ac:dyDescent="0.25">
      <c r="AQ26079" s="1026"/>
      <c r="AR26079" s="1027"/>
    </row>
    <row r="26080" spans="43:44" x14ac:dyDescent="0.25">
      <c r="AQ26080" s="1026"/>
      <c r="AR26080" s="1027"/>
    </row>
    <row r="26081" spans="43:44" x14ac:dyDescent="0.25">
      <c r="AQ26081" s="1026"/>
      <c r="AR26081" s="1027"/>
    </row>
    <row r="26082" spans="43:44" x14ac:dyDescent="0.25">
      <c r="AQ26082" s="1026"/>
      <c r="AR26082" s="1027"/>
    </row>
    <row r="26083" spans="43:44" x14ac:dyDescent="0.25">
      <c r="AQ26083" s="1026"/>
      <c r="AR26083" s="1027"/>
    </row>
    <row r="26084" spans="43:44" x14ac:dyDescent="0.25">
      <c r="AQ26084" s="1026"/>
      <c r="AR26084" s="1027"/>
    </row>
    <row r="26085" spans="43:44" x14ac:dyDescent="0.25">
      <c r="AQ26085" s="1026"/>
      <c r="AR26085" s="1027"/>
    </row>
    <row r="26086" spans="43:44" x14ac:dyDescent="0.25">
      <c r="AQ26086" s="1026"/>
      <c r="AR26086" s="1027"/>
    </row>
    <row r="26087" spans="43:44" x14ac:dyDescent="0.25">
      <c r="AQ26087" s="1026"/>
      <c r="AR26087" s="1027"/>
    </row>
    <row r="26088" spans="43:44" x14ac:dyDescent="0.25">
      <c r="AQ26088" s="1026"/>
      <c r="AR26088" s="1027"/>
    </row>
    <row r="26089" spans="43:44" x14ac:dyDescent="0.25">
      <c r="AQ26089" s="1026"/>
      <c r="AR26089" s="1027"/>
    </row>
    <row r="26090" spans="43:44" x14ac:dyDescent="0.25">
      <c r="AQ26090" s="1026"/>
      <c r="AR26090" s="1027"/>
    </row>
    <row r="26091" spans="43:44" x14ac:dyDescent="0.25">
      <c r="AQ26091" s="1026"/>
      <c r="AR26091" s="1027"/>
    </row>
    <row r="26092" spans="43:44" x14ac:dyDescent="0.25">
      <c r="AQ26092" s="1026"/>
      <c r="AR26092" s="1027"/>
    </row>
    <row r="26093" spans="43:44" x14ac:dyDescent="0.25">
      <c r="AQ26093" s="1026"/>
      <c r="AR26093" s="1027"/>
    </row>
    <row r="26094" spans="43:44" x14ac:dyDescent="0.25">
      <c r="AQ26094" s="1026"/>
      <c r="AR26094" s="1027"/>
    </row>
    <row r="26095" spans="43:44" x14ac:dyDescent="0.25">
      <c r="AQ26095" s="1026"/>
      <c r="AR26095" s="1027"/>
    </row>
    <row r="26096" spans="43:44" x14ac:dyDescent="0.25">
      <c r="AQ26096" s="1026"/>
      <c r="AR26096" s="1027"/>
    </row>
    <row r="26097" spans="43:44" x14ac:dyDescent="0.25">
      <c r="AQ26097" s="1026"/>
      <c r="AR26097" s="1027"/>
    </row>
    <row r="26098" spans="43:44" x14ac:dyDescent="0.25">
      <c r="AQ26098" s="1026"/>
      <c r="AR26098" s="1027"/>
    </row>
    <row r="26099" spans="43:44" x14ac:dyDescent="0.25">
      <c r="AQ26099" s="1026"/>
      <c r="AR26099" s="1027"/>
    </row>
    <row r="26100" spans="43:44" x14ac:dyDescent="0.25">
      <c r="AQ26100" s="1026"/>
      <c r="AR26100" s="1027"/>
    </row>
    <row r="26101" spans="43:44" x14ac:dyDescent="0.25">
      <c r="AQ26101" s="1026"/>
      <c r="AR26101" s="1027"/>
    </row>
    <row r="26102" spans="43:44" x14ac:dyDescent="0.25">
      <c r="AQ26102" s="1026"/>
      <c r="AR26102" s="1027"/>
    </row>
    <row r="26103" spans="43:44" x14ac:dyDescent="0.25">
      <c r="AQ26103" s="1026"/>
      <c r="AR26103" s="1027"/>
    </row>
    <row r="26104" spans="43:44" x14ac:dyDescent="0.25">
      <c r="AQ26104" s="1026"/>
      <c r="AR26104" s="1027"/>
    </row>
    <row r="26105" spans="43:44" x14ac:dyDescent="0.25">
      <c r="AQ26105" s="1026"/>
      <c r="AR26105" s="1027"/>
    </row>
    <row r="26106" spans="43:44" x14ac:dyDescent="0.25">
      <c r="AQ26106" s="1026"/>
      <c r="AR26106" s="1027"/>
    </row>
    <row r="26107" spans="43:44" x14ac:dyDescent="0.25">
      <c r="AQ26107" s="1026"/>
      <c r="AR26107" s="1027"/>
    </row>
    <row r="26108" spans="43:44" x14ac:dyDescent="0.25">
      <c r="AQ26108" s="1026"/>
      <c r="AR26108" s="1027"/>
    </row>
    <row r="26109" spans="43:44" x14ac:dyDescent="0.25">
      <c r="AQ26109" s="1026"/>
      <c r="AR26109" s="1027"/>
    </row>
    <row r="26110" spans="43:44" x14ac:dyDescent="0.25">
      <c r="AQ26110" s="1026"/>
      <c r="AR26110" s="1027"/>
    </row>
    <row r="26111" spans="43:44" x14ac:dyDescent="0.25">
      <c r="AQ26111" s="1026"/>
      <c r="AR26111" s="1027"/>
    </row>
    <row r="26112" spans="43:44" x14ac:dyDescent="0.25">
      <c r="AQ26112" s="1026"/>
      <c r="AR26112" s="1027"/>
    </row>
    <row r="26113" spans="43:44" x14ac:dyDescent="0.25">
      <c r="AQ26113" s="1026"/>
      <c r="AR26113" s="1027"/>
    </row>
    <row r="26114" spans="43:44" x14ac:dyDescent="0.25">
      <c r="AQ26114" s="1026"/>
      <c r="AR26114" s="1027"/>
    </row>
    <row r="26115" spans="43:44" x14ac:dyDescent="0.25">
      <c r="AQ26115" s="1026"/>
      <c r="AR26115" s="1027"/>
    </row>
    <row r="26116" spans="43:44" x14ac:dyDescent="0.25">
      <c r="AQ26116" s="1026"/>
      <c r="AR26116" s="1027"/>
    </row>
    <row r="26117" spans="43:44" x14ac:dyDescent="0.25">
      <c r="AQ26117" s="1026"/>
      <c r="AR26117" s="1027"/>
    </row>
    <row r="26118" spans="43:44" x14ac:dyDescent="0.25">
      <c r="AQ26118" s="1026"/>
      <c r="AR26118" s="1027"/>
    </row>
    <row r="26119" spans="43:44" x14ac:dyDescent="0.25">
      <c r="AQ26119" s="1026"/>
      <c r="AR26119" s="1027"/>
    </row>
    <row r="26120" spans="43:44" x14ac:dyDescent="0.25">
      <c r="AQ26120" s="1026"/>
      <c r="AR26120" s="1027"/>
    </row>
    <row r="26121" spans="43:44" x14ac:dyDescent="0.25">
      <c r="AQ26121" s="1026"/>
      <c r="AR26121" s="1027"/>
    </row>
    <row r="26122" spans="43:44" x14ac:dyDescent="0.25">
      <c r="AQ26122" s="1026"/>
      <c r="AR26122" s="1027"/>
    </row>
    <row r="26123" spans="43:44" x14ac:dyDescent="0.25">
      <c r="AQ26123" s="1026"/>
      <c r="AR26123" s="1027"/>
    </row>
    <row r="26124" spans="43:44" x14ac:dyDescent="0.25">
      <c r="AQ26124" s="1026"/>
      <c r="AR26124" s="1027"/>
    </row>
    <row r="26125" spans="43:44" x14ac:dyDescent="0.25">
      <c r="AQ26125" s="1026"/>
      <c r="AR26125" s="1027"/>
    </row>
    <row r="26126" spans="43:44" x14ac:dyDescent="0.25">
      <c r="AQ26126" s="1026"/>
      <c r="AR26126" s="1027"/>
    </row>
    <row r="26127" spans="43:44" x14ac:dyDescent="0.25">
      <c r="AQ26127" s="1026"/>
      <c r="AR26127" s="1027"/>
    </row>
    <row r="26128" spans="43:44" x14ac:dyDescent="0.25">
      <c r="AQ26128" s="1026"/>
      <c r="AR26128" s="1027"/>
    </row>
    <row r="26129" spans="43:44" x14ac:dyDescent="0.25">
      <c r="AQ26129" s="1026"/>
      <c r="AR26129" s="1027"/>
    </row>
    <row r="26130" spans="43:44" x14ac:dyDescent="0.25">
      <c r="AQ26130" s="1026"/>
      <c r="AR26130" s="1027"/>
    </row>
    <row r="26131" spans="43:44" x14ac:dyDescent="0.25">
      <c r="AQ26131" s="1026"/>
      <c r="AR26131" s="1027"/>
    </row>
    <row r="26132" spans="43:44" x14ac:dyDescent="0.25">
      <c r="AQ26132" s="1026"/>
      <c r="AR26132" s="1027"/>
    </row>
    <row r="26133" spans="43:44" x14ac:dyDescent="0.25">
      <c r="AQ26133" s="1026"/>
      <c r="AR26133" s="1027"/>
    </row>
    <row r="26134" spans="43:44" x14ac:dyDescent="0.25">
      <c r="AQ26134" s="1026"/>
      <c r="AR26134" s="1027"/>
    </row>
    <row r="26135" spans="43:44" x14ac:dyDescent="0.25">
      <c r="AQ26135" s="1026"/>
      <c r="AR26135" s="1027"/>
    </row>
    <row r="26136" spans="43:44" x14ac:dyDescent="0.25">
      <c r="AQ26136" s="1026"/>
      <c r="AR26136" s="1027"/>
    </row>
    <row r="26137" spans="43:44" x14ac:dyDescent="0.25">
      <c r="AQ26137" s="1026"/>
      <c r="AR26137" s="1027"/>
    </row>
    <row r="26138" spans="43:44" x14ac:dyDescent="0.25">
      <c r="AQ26138" s="1026"/>
      <c r="AR26138" s="1027"/>
    </row>
    <row r="26139" spans="43:44" x14ac:dyDescent="0.25">
      <c r="AQ26139" s="1026"/>
      <c r="AR26139" s="1027"/>
    </row>
    <row r="26140" spans="43:44" x14ac:dyDescent="0.25">
      <c r="AQ26140" s="1026"/>
      <c r="AR26140" s="1027"/>
    </row>
    <row r="26141" spans="43:44" x14ac:dyDescent="0.25">
      <c r="AQ26141" s="1026"/>
      <c r="AR26141" s="1027"/>
    </row>
    <row r="26142" spans="43:44" x14ac:dyDescent="0.25">
      <c r="AQ26142" s="1026"/>
      <c r="AR26142" s="1027"/>
    </row>
    <row r="26143" spans="43:44" x14ac:dyDescent="0.25">
      <c r="AQ26143" s="1026"/>
      <c r="AR26143" s="1027"/>
    </row>
    <row r="26144" spans="43:44" x14ac:dyDescent="0.25">
      <c r="AQ26144" s="1026"/>
      <c r="AR26144" s="1027"/>
    </row>
    <row r="26145" spans="43:44" x14ac:dyDescent="0.25">
      <c r="AQ26145" s="1026"/>
      <c r="AR26145" s="1027"/>
    </row>
    <row r="26146" spans="43:44" x14ac:dyDescent="0.25">
      <c r="AQ26146" s="1026"/>
      <c r="AR26146" s="1027"/>
    </row>
    <row r="26147" spans="43:44" x14ac:dyDescent="0.25">
      <c r="AQ26147" s="1026"/>
      <c r="AR26147" s="1027"/>
    </row>
    <row r="26148" spans="43:44" x14ac:dyDescent="0.25">
      <c r="AQ26148" s="1026"/>
      <c r="AR26148" s="1027"/>
    </row>
    <row r="26149" spans="43:44" x14ac:dyDescent="0.25">
      <c r="AQ26149" s="1026"/>
      <c r="AR26149" s="1027"/>
    </row>
    <row r="26150" spans="43:44" x14ac:dyDescent="0.25">
      <c r="AQ26150" s="1026"/>
      <c r="AR26150" s="1027"/>
    </row>
    <row r="26151" spans="43:44" x14ac:dyDescent="0.25">
      <c r="AQ26151" s="1026"/>
      <c r="AR26151" s="1027"/>
    </row>
    <row r="26152" spans="43:44" x14ac:dyDescent="0.25">
      <c r="AQ26152" s="1026"/>
      <c r="AR26152" s="1027"/>
    </row>
    <row r="26153" spans="43:44" x14ac:dyDescent="0.25">
      <c r="AQ26153" s="1026"/>
      <c r="AR26153" s="1027"/>
    </row>
    <row r="26154" spans="43:44" x14ac:dyDescent="0.25">
      <c r="AQ26154" s="1026"/>
      <c r="AR26154" s="1027"/>
    </row>
    <row r="26155" spans="43:44" x14ac:dyDescent="0.25">
      <c r="AQ26155" s="1026"/>
      <c r="AR26155" s="1027"/>
    </row>
    <row r="26156" spans="43:44" x14ac:dyDescent="0.25">
      <c r="AQ26156" s="1026"/>
      <c r="AR26156" s="1027"/>
    </row>
    <row r="26157" spans="43:44" x14ac:dyDescent="0.25">
      <c r="AQ26157" s="1026"/>
      <c r="AR26157" s="1027"/>
    </row>
    <row r="26158" spans="43:44" x14ac:dyDescent="0.25">
      <c r="AQ26158" s="1026"/>
      <c r="AR26158" s="1027"/>
    </row>
    <row r="26159" spans="43:44" x14ac:dyDescent="0.25">
      <c r="AQ26159" s="1026"/>
      <c r="AR26159" s="1027"/>
    </row>
    <row r="26160" spans="43:44" x14ac:dyDescent="0.25">
      <c r="AQ26160" s="1026"/>
      <c r="AR26160" s="1027"/>
    </row>
    <row r="26161" spans="43:44" x14ac:dyDescent="0.25">
      <c r="AQ26161" s="1026"/>
      <c r="AR26161" s="1027"/>
    </row>
    <row r="26162" spans="43:44" x14ac:dyDescent="0.25">
      <c r="AQ26162" s="1026"/>
      <c r="AR26162" s="1027"/>
    </row>
    <row r="26163" spans="43:44" x14ac:dyDescent="0.25">
      <c r="AQ26163" s="1026"/>
      <c r="AR26163" s="1027"/>
    </row>
    <row r="26164" spans="43:44" x14ac:dyDescent="0.25">
      <c r="AQ26164" s="1026"/>
      <c r="AR26164" s="1027"/>
    </row>
    <row r="26165" spans="43:44" x14ac:dyDescent="0.25">
      <c r="AQ26165" s="1026"/>
      <c r="AR26165" s="1027"/>
    </row>
    <row r="26166" spans="43:44" x14ac:dyDescent="0.25">
      <c r="AQ26166" s="1026"/>
      <c r="AR26166" s="1027"/>
    </row>
    <row r="26167" spans="43:44" x14ac:dyDescent="0.25">
      <c r="AQ26167" s="1026"/>
      <c r="AR26167" s="1027"/>
    </row>
    <row r="26168" spans="43:44" x14ac:dyDescent="0.25">
      <c r="AQ26168" s="1026"/>
      <c r="AR26168" s="1027"/>
    </row>
    <row r="26169" spans="43:44" x14ac:dyDescent="0.25">
      <c r="AQ26169" s="1026"/>
      <c r="AR26169" s="1027"/>
    </row>
    <row r="26170" spans="43:44" x14ac:dyDescent="0.25">
      <c r="AQ26170" s="1026"/>
      <c r="AR26170" s="1027"/>
    </row>
    <row r="26171" spans="43:44" x14ac:dyDescent="0.25">
      <c r="AQ26171" s="1026"/>
      <c r="AR26171" s="1027"/>
    </row>
    <row r="26172" spans="43:44" x14ac:dyDescent="0.25">
      <c r="AQ26172" s="1026"/>
      <c r="AR26172" s="1027"/>
    </row>
    <row r="26173" spans="43:44" x14ac:dyDescent="0.25">
      <c r="AQ26173" s="1026"/>
      <c r="AR26173" s="1027"/>
    </row>
    <row r="26174" spans="43:44" x14ac:dyDescent="0.25">
      <c r="AQ26174" s="1026"/>
      <c r="AR26174" s="1027"/>
    </row>
    <row r="26175" spans="43:44" x14ac:dyDescent="0.25">
      <c r="AQ26175" s="1026"/>
      <c r="AR26175" s="1027"/>
    </row>
    <row r="26176" spans="43:44" x14ac:dyDescent="0.25">
      <c r="AQ26176" s="1026"/>
      <c r="AR26176" s="1027"/>
    </row>
    <row r="26177" spans="43:44" x14ac:dyDescent="0.25">
      <c r="AQ26177" s="1026"/>
      <c r="AR26177" s="1027"/>
    </row>
    <row r="26178" spans="43:44" x14ac:dyDescent="0.25">
      <c r="AQ26178" s="1026"/>
      <c r="AR26178" s="1027"/>
    </row>
    <row r="26179" spans="43:44" x14ac:dyDescent="0.25">
      <c r="AQ26179" s="1026"/>
      <c r="AR26179" s="1027"/>
    </row>
    <row r="26180" spans="43:44" x14ac:dyDescent="0.25">
      <c r="AQ26180" s="1026"/>
      <c r="AR26180" s="1027"/>
    </row>
    <row r="26181" spans="43:44" x14ac:dyDescent="0.25">
      <c r="AQ26181" s="1026"/>
      <c r="AR26181" s="1027"/>
    </row>
    <row r="26182" spans="43:44" x14ac:dyDescent="0.25">
      <c r="AQ26182" s="1026"/>
      <c r="AR26182" s="1027"/>
    </row>
    <row r="26183" spans="43:44" x14ac:dyDescent="0.25">
      <c r="AQ26183" s="1026"/>
      <c r="AR26183" s="1027"/>
    </row>
    <row r="26184" spans="43:44" x14ac:dyDescent="0.25">
      <c r="AQ26184" s="1026"/>
      <c r="AR26184" s="1027"/>
    </row>
    <row r="26185" spans="43:44" x14ac:dyDescent="0.25">
      <c r="AQ26185" s="1026"/>
      <c r="AR26185" s="1027"/>
    </row>
    <row r="26186" spans="43:44" x14ac:dyDescent="0.25">
      <c r="AQ26186" s="1026"/>
      <c r="AR26186" s="1027"/>
    </row>
    <row r="26187" spans="43:44" x14ac:dyDescent="0.25">
      <c r="AQ26187" s="1026"/>
      <c r="AR26187" s="1027"/>
    </row>
    <row r="26188" spans="43:44" x14ac:dyDescent="0.25">
      <c r="AQ26188" s="1026"/>
      <c r="AR26188" s="1027"/>
    </row>
    <row r="26189" spans="43:44" x14ac:dyDescent="0.25">
      <c r="AQ26189" s="1026"/>
      <c r="AR26189" s="1027"/>
    </row>
    <row r="26190" spans="43:44" x14ac:dyDescent="0.25">
      <c r="AQ26190" s="1026"/>
      <c r="AR26190" s="1027"/>
    </row>
    <row r="26191" spans="43:44" x14ac:dyDescent="0.25">
      <c r="AQ26191" s="1026"/>
      <c r="AR26191" s="1027"/>
    </row>
    <row r="26192" spans="43:44" x14ac:dyDescent="0.25">
      <c r="AQ26192" s="1026"/>
      <c r="AR26192" s="1027"/>
    </row>
    <row r="26193" spans="43:44" x14ac:dyDescent="0.25">
      <c r="AQ26193" s="1026"/>
      <c r="AR26193" s="1027"/>
    </row>
    <row r="26194" spans="43:44" x14ac:dyDescent="0.25">
      <c r="AQ26194" s="1026"/>
      <c r="AR26194" s="1027"/>
    </row>
    <row r="26195" spans="43:44" x14ac:dyDescent="0.25">
      <c r="AQ26195" s="1026"/>
      <c r="AR26195" s="1027"/>
    </row>
    <row r="26196" spans="43:44" x14ac:dyDescent="0.25">
      <c r="AQ26196" s="1026"/>
      <c r="AR26196" s="1027"/>
    </row>
    <row r="26197" spans="43:44" x14ac:dyDescent="0.25">
      <c r="AQ26197" s="1026"/>
      <c r="AR26197" s="1027"/>
    </row>
    <row r="26198" spans="43:44" x14ac:dyDescent="0.25">
      <c r="AQ26198" s="1026"/>
      <c r="AR26198" s="1027"/>
    </row>
    <row r="26199" spans="43:44" x14ac:dyDescent="0.25">
      <c r="AQ26199" s="1026"/>
      <c r="AR26199" s="1027"/>
    </row>
    <row r="26200" spans="43:44" x14ac:dyDescent="0.25">
      <c r="AQ26200" s="1026"/>
      <c r="AR26200" s="1027"/>
    </row>
    <row r="26201" spans="43:44" x14ac:dyDescent="0.25">
      <c r="AQ26201" s="1026"/>
      <c r="AR26201" s="1027"/>
    </row>
    <row r="26202" spans="43:44" x14ac:dyDescent="0.25">
      <c r="AQ26202" s="1026"/>
      <c r="AR26202" s="1027"/>
    </row>
    <row r="26203" spans="43:44" x14ac:dyDescent="0.25">
      <c r="AQ26203" s="1026"/>
      <c r="AR26203" s="1027"/>
    </row>
    <row r="26204" spans="43:44" x14ac:dyDescent="0.25">
      <c r="AQ26204" s="1026"/>
      <c r="AR26204" s="1027"/>
    </row>
    <row r="26205" spans="43:44" x14ac:dyDescent="0.25">
      <c r="AQ26205" s="1026"/>
      <c r="AR26205" s="1027"/>
    </row>
    <row r="26206" spans="43:44" x14ac:dyDescent="0.25">
      <c r="AQ26206" s="1026"/>
      <c r="AR26206" s="1027"/>
    </row>
    <row r="26207" spans="43:44" x14ac:dyDescent="0.25">
      <c r="AQ26207" s="1026"/>
      <c r="AR26207" s="1027"/>
    </row>
    <row r="26208" spans="43:44" x14ac:dyDescent="0.25">
      <c r="AQ26208" s="1026"/>
      <c r="AR26208" s="1027"/>
    </row>
    <row r="26209" spans="43:44" x14ac:dyDescent="0.25">
      <c r="AQ26209" s="1026"/>
      <c r="AR26209" s="1027"/>
    </row>
    <row r="26210" spans="43:44" x14ac:dyDescent="0.25">
      <c r="AQ26210" s="1026"/>
      <c r="AR26210" s="1027"/>
    </row>
    <row r="26211" spans="43:44" x14ac:dyDescent="0.25">
      <c r="AQ26211" s="1026"/>
      <c r="AR26211" s="1027"/>
    </row>
    <row r="26212" spans="43:44" x14ac:dyDescent="0.25">
      <c r="AQ26212" s="1026"/>
      <c r="AR26212" s="1027"/>
    </row>
    <row r="26213" spans="43:44" x14ac:dyDescent="0.25">
      <c r="AQ26213" s="1026"/>
      <c r="AR26213" s="1027"/>
    </row>
    <row r="26214" spans="43:44" x14ac:dyDescent="0.25">
      <c r="AQ26214" s="1026"/>
      <c r="AR26214" s="1027"/>
    </row>
    <row r="26215" spans="43:44" x14ac:dyDescent="0.25">
      <c r="AQ26215" s="1026"/>
      <c r="AR26215" s="1027"/>
    </row>
    <row r="26216" spans="43:44" x14ac:dyDescent="0.25">
      <c r="AQ26216" s="1026"/>
      <c r="AR26216" s="1027"/>
    </row>
    <row r="26217" spans="43:44" x14ac:dyDescent="0.25">
      <c r="AQ26217" s="1026"/>
      <c r="AR26217" s="1027"/>
    </row>
    <row r="26218" spans="43:44" x14ac:dyDescent="0.25">
      <c r="AQ26218" s="1026"/>
      <c r="AR26218" s="1027"/>
    </row>
    <row r="26219" spans="43:44" x14ac:dyDescent="0.25">
      <c r="AQ26219" s="1026"/>
      <c r="AR26219" s="1027"/>
    </row>
    <row r="26220" spans="43:44" x14ac:dyDescent="0.25">
      <c r="AQ26220" s="1026"/>
      <c r="AR26220" s="1027"/>
    </row>
    <row r="26221" spans="43:44" x14ac:dyDescent="0.25">
      <c r="AQ26221" s="1026"/>
      <c r="AR26221" s="1027"/>
    </row>
    <row r="26222" spans="43:44" x14ac:dyDescent="0.25">
      <c r="AQ26222" s="1026"/>
      <c r="AR26222" s="1027"/>
    </row>
    <row r="26223" spans="43:44" x14ac:dyDescent="0.25">
      <c r="AQ26223" s="1026"/>
      <c r="AR26223" s="1027"/>
    </row>
    <row r="26224" spans="43:44" x14ac:dyDescent="0.25">
      <c r="AQ26224" s="1026"/>
      <c r="AR26224" s="1027"/>
    </row>
    <row r="26225" spans="43:44" x14ac:dyDescent="0.25">
      <c r="AQ26225" s="1026"/>
      <c r="AR26225" s="1027"/>
    </row>
    <row r="26226" spans="43:44" x14ac:dyDescent="0.25">
      <c r="AQ26226" s="1026"/>
      <c r="AR26226" s="1027"/>
    </row>
    <row r="26227" spans="43:44" x14ac:dyDescent="0.25">
      <c r="AQ26227" s="1026"/>
      <c r="AR26227" s="1027"/>
    </row>
    <row r="26228" spans="43:44" x14ac:dyDescent="0.25">
      <c r="AQ26228" s="1026"/>
      <c r="AR26228" s="1027"/>
    </row>
    <row r="26229" spans="43:44" x14ac:dyDescent="0.25">
      <c r="AQ26229" s="1026"/>
      <c r="AR26229" s="1027"/>
    </row>
    <row r="26230" spans="43:44" x14ac:dyDescent="0.25">
      <c r="AQ26230" s="1026"/>
      <c r="AR26230" s="1027"/>
    </row>
    <row r="26231" spans="43:44" x14ac:dyDescent="0.25">
      <c r="AQ26231" s="1026"/>
      <c r="AR26231" s="1027"/>
    </row>
    <row r="26232" spans="43:44" x14ac:dyDescent="0.25">
      <c r="AQ26232" s="1026"/>
      <c r="AR26232" s="1027"/>
    </row>
    <row r="26233" spans="43:44" x14ac:dyDescent="0.25">
      <c r="AQ26233" s="1026"/>
      <c r="AR26233" s="1027"/>
    </row>
    <row r="26234" spans="43:44" x14ac:dyDescent="0.25">
      <c r="AQ26234" s="1026"/>
      <c r="AR26234" s="1027"/>
    </row>
    <row r="26235" spans="43:44" x14ac:dyDescent="0.25">
      <c r="AQ26235" s="1026"/>
      <c r="AR26235" s="1027"/>
    </row>
    <row r="26236" spans="43:44" x14ac:dyDescent="0.25">
      <c r="AQ26236" s="1026"/>
      <c r="AR26236" s="1027"/>
    </row>
    <row r="26237" spans="43:44" x14ac:dyDescent="0.25">
      <c r="AQ26237" s="1026"/>
      <c r="AR26237" s="1027"/>
    </row>
    <row r="26238" spans="43:44" x14ac:dyDescent="0.25">
      <c r="AQ26238" s="1026"/>
      <c r="AR26238" s="1027"/>
    </row>
    <row r="26239" spans="43:44" x14ac:dyDescent="0.25">
      <c r="AQ26239" s="1026"/>
      <c r="AR26239" s="1027"/>
    </row>
    <row r="26240" spans="43:44" x14ac:dyDescent="0.25">
      <c r="AQ26240" s="1026"/>
      <c r="AR26240" s="1027"/>
    </row>
    <row r="26241" spans="43:44" x14ac:dyDescent="0.25">
      <c r="AQ26241" s="1026"/>
      <c r="AR26241" s="1027"/>
    </row>
    <row r="26242" spans="43:44" x14ac:dyDescent="0.25">
      <c r="AQ26242" s="1026"/>
      <c r="AR26242" s="1027"/>
    </row>
    <row r="26243" spans="43:44" x14ac:dyDescent="0.25">
      <c r="AQ26243" s="1026"/>
      <c r="AR26243" s="1027"/>
    </row>
    <row r="26244" spans="43:44" x14ac:dyDescent="0.25">
      <c r="AQ26244" s="1026"/>
      <c r="AR26244" s="1027"/>
    </row>
    <row r="26245" spans="43:44" x14ac:dyDescent="0.25">
      <c r="AQ26245" s="1026"/>
      <c r="AR26245" s="1027"/>
    </row>
    <row r="26246" spans="43:44" x14ac:dyDescent="0.25">
      <c r="AQ26246" s="1026"/>
      <c r="AR26246" s="1027"/>
    </row>
    <row r="26247" spans="43:44" x14ac:dyDescent="0.25">
      <c r="AQ26247" s="1026"/>
      <c r="AR26247" s="1027"/>
    </row>
    <row r="26248" spans="43:44" x14ac:dyDescent="0.25">
      <c r="AQ26248" s="1026"/>
      <c r="AR26248" s="1027"/>
    </row>
    <row r="26249" spans="43:44" x14ac:dyDescent="0.25">
      <c r="AQ26249" s="1026"/>
      <c r="AR26249" s="1027"/>
    </row>
    <row r="26250" spans="43:44" x14ac:dyDescent="0.25">
      <c r="AQ26250" s="1026"/>
      <c r="AR26250" s="1027"/>
    </row>
    <row r="26251" spans="43:44" x14ac:dyDescent="0.25">
      <c r="AQ26251" s="1026"/>
      <c r="AR26251" s="1027"/>
    </row>
    <row r="26252" spans="43:44" x14ac:dyDescent="0.25">
      <c r="AQ26252" s="1026"/>
      <c r="AR26252" s="1027"/>
    </row>
    <row r="26253" spans="43:44" x14ac:dyDescent="0.25">
      <c r="AQ26253" s="1026"/>
      <c r="AR26253" s="1027"/>
    </row>
    <row r="26254" spans="43:44" x14ac:dyDescent="0.25">
      <c r="AQ26254" s="1026"/>
      <c r="AR26254" s="1027"/>
    </row>
    <row r="26255" spans="43:44" x14ac:dyDescent="0.25">
      <c r="AQ26255" s="1026"/>
      <c r="AR26255" s="1027"/>
    </row>
    <row r="26256" spans="43:44" x14ac:dyDescent="0.25">
      <c r="AQ26256" s="1026"/>
      <c r="AR26256" s="1027"/>
    </row>
    <row r="26257" spans="43:44" x14ac:dyDescent="0.25">
      <c r="AQ26257" s="1026"/>
      <c r="AR26257" s="1027"/>
    </row>
    <row r="26258" spans="43:44" x14ac:dyDescent="0.25">
      <c r="AQ26258" s="1026"/>
      <c r="AR26258" s="1027"/>
    </row>
    <row r="26259" spans="43:44" x14ac:dyDescent="0.25">
      <c r="AQ26259" s="1026"/>
      <c r="AR26259" s="1027"/>
    </row>
    <row r="26260" spans="43:44" x14ac:dyDescent="0.25">
      <c r="AQ26260" s="1026"/>
      <c r="AR26260" s="1027"/>
    </row>
    <row r="26261" spans="43:44" x14ac:dyDescent="0.25">
      <c r="AQ26261" s="1026"/>
      <c r="AR26261" s="1027"/>
    </row>
    <row r="26262" spans="43:44" x14ac:dyDescent="0.25">
      <c r="AQ26262" s="1026"/>
      <c r="AR26262" s="1027"/>
    </row>
    <row r="26263" spans="43:44" x14ac:dyDescent="0.25">
      <c r="AQ26263" s="1026"/>
      <c r="AR26263" s="1027"/>
    </row>
    <row r="26264" spans="43:44" x14ac:dyDescent="0.25">
      <c r="AQ26264" s="1026"/>
      <c r="AR26264" s="1027"/>
    </row>
    <row r="26265" spans="43:44" x14ac:dyDescent="0.25">
      <c r="AQ26265" s="1026"/>
      <c r="AR26265" s="1027"/>
    </row>
    <row r="26266" spans="43:44" x14ac:dyDescent="0.25">
      <c r="AQ26266" s="1026"/>
      <c r="AR26266" s="1027"/>
    </row>
    <row r="26267" spans="43:44" x14ac:dyDescent="0.25">
      <c r="AQ26267" s="1026"/>
      <c r="AR26267" s="1027"/>
    </row>
    <row r="26268" spans="43:44" x14ac:dyDescent="0.25">
      <c r="AQ26268" s="1026"/>
      <c r="AR26268" s="1027"/>
    </row>
    <row r="26269" spans="43:44" x14ac:dyDescent="0.25">
      <c r="AQ26269" s="1026"/>
      <c r="AR26269" s="1027"/>
    </row>
    <row r="26270" spans="43:44" x14ac:dyDescent="0.25">
      <c r="AQ26270" s="1026"/>
      <c r="AR26270" s="1027"/>
    </row>
    <row r="26271" spans="43:44" x14ac:dyDescent="0.25">
      <c r="AQ26271" s="1026"/>
      <c r="AR26271" s="1027"/>
    </row>
    <row r="26272" spans="43:44" x14ac:dyDescent="0.25">
      <c r="AQ26272" s="1026"/>
      <c r="AR26272" s="1027"/>
    </row>
    <row r="26273" spans="43:44" x14ac:dyDescent="0.25">
      <c r="AQ26273" s="1026"/>
      <c r="AR26273" s="1027"/>
    </row>
    <row r="26274" spans="43:44" x14ac:dyDescent="0.25">
      <c r="AQ26274" s="1026"/>
      <c r="AR26274" s="1027"/>
    </row>
    <row r="26275" spans="43:44" x14ac:dyDescent="0.25">
      <c r="AQ26275" s="1026"/>
      <c r="AR26275" s="1027"/>
    </row>
    <row r="26276" spans="43:44" x14ac:dyDescent="0.25">
      <c r="AQ26276" s="1026"/>
      <c r="AR26276" s="1027"/>
    </row>
    <row r="26277" spans="43:44" x14ac:dyDescent="0.25">
      <c r="AQ26277" s="1026"/>
      <c r="AR26277" s="1027"/>
    </row>
    <row r="26278" spans="43:44" x14ac:dyDescent="0.25">
      <c r="AQ26278" s="1026"/>
      <c r="AR26278" s="1027"/>
    </row>
    <row r="26279" spans="43:44" x14ac:dyDescent="0.25">
      <c r="AQ26279" s="1026"/>
      <c r="AR26279" s="1027"/>
    </row>
    <row r="26280" spans="43:44" x14ac:dyDescent="0.25">
      <c r="AQ26280" s="1026"/>
      <c r="AR26280" s="1027"/>
    </row>
    <row r="26281" spans="43:44" x14ac:dyDescent="0.25">
      <c r="AQ26281" s="1026"/>
      <c r="AR26281" s="1027"/>
    </row>
    <row r="26282" spans="43:44" x14ac:dyDescent="0.25">
      <c r="AQ26282" s="1026"/>
      <c r="AR26282" s="1027"/>
    </row>
    <row r="26283" spans="43:44" x14ac:dyDescent="0.25">
      <c r="AQ26283" s="1026"/>
      <c r="AR26283" s="1027"/>
    </row>
    <row r="26284" spans="43:44" x14ac:dyDescent="0.25">
      <c r="AQ26284" s="1026"/>
      <c r="AR26284" s="1027"/>
    </row>
    <row r="26285" spans="43:44" x14ac:dyDescent="0.25">
      <c r="AQ26285" s="1026"/>
      <c r="AR26285" s="1027"/>
    </row>
    <row r="26286" spans="43:44" x14ac:dyDescent="0.25">
      <c r="AQ26286" s="1026"/>
      <c r="AR26286" s="1027"/>
    </row>
    <row r="26287" spans="43:44" x14ac:dyDescent="0.25">
      <c r="AQ26287" s="1026"/>
      <c r="AR26287" s="1027"/>
    </row>
    <row r="26288" spans="43:44" x14ac:dyDescent="0.25">
      <c r="AQ26288" s="1026"/>
      <c r="AR26288" s="1027"/>
    </row>
    <row r="26289" spans="43:44" x14ac:dyDescent="0.25">
      <c r="AQ26289" s="1026"/>
      <c r="AR26289" s="1027"/>
    </row>
    <row r="26290" spans="43:44" x14ac:dyDescent="0.25">
      <c r="AQ26290" s="1026"/>
      <c r="AR26290" s="1027"/>
    </row>
    <row r="26291" spans="43:44" x14ac:dyDescent="0.25">
      <c r="AQ26291" s="1026"/>
      <c r="AR26291" s="1027"/>
    </row>
    <row r="26292" spans="43:44" x14ac:dyDescent="0.25">
      <c r="AQ26292" s="1026"/>
      <c r="AR26292" s="1027"/>
    </row>
    <row r="26293" spans="43:44" x14ac:dyDescent="0.25">
      <c r="AQ26293" s="1026"/>
      <c r="AR26293" s="1027"/>
    </row>
    <row r="26294" spans="43:44" x14ac:dyDescent="0.25">
      <c r="AQ26294" s="1026"/>
      <c r="AR26294" s="1027"/>
    </row>
    <row r="26295" spans="43:44" x14ac:dyDescent="0.25">
      <c r="AQ26295" s="1026"/>
      <c r="AR26295" s="1027"/>
    </row>
    <row r="26296" spans="43:44" x14ac:dyDescent="0.25">
      <c r="AQ26296" s="1026"/>
      <c r="AR26296" s="1027"/>
    </row>
    <row r="26297" spans="43:44" x14ac:dyDescent="0.25">
      <c r="AQ26297" s="1026"/>
      <c r="AR26297" s="1027"/>
    </row>
    <row r="26298" spans="43:44" x14ac:dyDescent="0.25">
      <c r="AQ26298" s="1026"/>
      <c r="AR26298" s="1027"/>
    </row>
    <row r="26299" spans="43:44" x14ac:dyDescent="0.25">
      <c r="AQ26299" s="1026"/>
      <c r="AR26299" s="1027"/>
    </row>
    <row r="26300" spans="43:44" x14ac:dyDescent="0.25">
      <c r="AQ26300" s="1026"/>
      <c r="AR26300" s="1027"/>
    </row>
    <row r="26301" spans="43:44" x14ac:dyDescent="0.25">
      <c r="AQ26301" s="1026"/>
      <c r="AR26301" s="1027"/>
    </row>
    <row r="26302" spans="43:44" x14ac:dyDescent="0.25">
      <c r="AQ26302" s="1026"/>
      <c r="AR26302" s="1027"/>
    </row>
    <row r="26303" spans="43:44" x14ac:dyDescent="0.25">
      <c r="AQ26303" s="1026"/>
      <c r="AR26303" s="1027"/>
    </row>
    <row r="26304" spans="43:44" x14ac:dyDescent="0.25">
      <c r="AQ26304" s="1026"/>
      <c r="AR26304" s="1027"/>
    </row>
    <row r="26305" spans="43:44" x14ac:dyDescent="0.25">
      <c r="AQ26305" s="1026"/>
      <c r="AR26305" s="1027"/>
    </row>
    <row r="26306" spans="43:44" x14ac:dyDescent="0.25">
      <c r="AQ26306" s="1026"/>
      <c r="AR26306" s="1027"/>
    </row>
    <row r="26307" spans="43:44" x14ac:dyDescent="0.25">
      <c r="AQ26307" s="1026"/>
      <c r="AR26307" s="1027"/>
    </row>
    <row r="26308" spans="43:44" x14ac:dyDescent="0.25">
      <c r="AQ26308" s="1026"/>
      <c r="AR26308" s="1027"/>
    </row>
    <row r="26309" spans="43:44" x14ac:dyDescent="0.25">
      <c r="AQ26309" s="1026"/>
      <c r="AR26309" s="1027"/>
    </row>
    <row r="26310" spans="43:44" x14ac:dyDescent="0.25">
      <c r="AQ26310" s="1026"/>
      <c r="AR26310" s="1027"/>
    </row>
    <row r="26311" spans="43:44" x14ac:dyDescent="0.25">
      <c r="AQ26311" s="1026"/>
      <c r="AR26311" s="1027"/>
    </row>
    <row r="26312" spans="43:44" x14ac:dyDescent="0.25">
      <c r="AQ26312" s="1026"/>
      <c r="AR26312" s="1027"/>
    </row>
    <row r="26313" spans="43:44" x14ac:dyDescent="0.25">
      <c r="AQ26313" s="1026"/>
      <c r="AR26313" s="1027"/>
    </row>
    <row r="26314" spans="43:44" x14ac:dyDescent="0.25">
      <c r="AQ26314" s="1026"/>
      <c r="AR26314" s="1027"/>
    </row>
    <row r="26315" spans="43:44" x14ac:dyDescent="0.25">
      <c r="AQ26315" s="1026"/>
      <c r="AR26315" s="1027"/>
    </row>
    <row r="26316" spans="43:44" x14ac:dyDescent="0.25">
      <c r="AQ26316" s="1026"/>
      <c r="AR26316" s="1027"/>
    </row>
    <row r="26317" spans="43:44" x14ac:dyDescent="0.25">
      <c r="AQ26317" s="1026"/>
      <c r="AR26317" s="1027"/>
    </row>
    <row r="26318" spans="43:44" x14ac:dyDescent="0.25">
      <c r="AQ26318" s="1026"/>
      <c r="AR26318" s="1027"/>
    </row>
    <row r="26319" spans="43:44" x14ac:dyDescent="0.25">
      <c r="AQ26319" s="1026"/>
      <c r="AR26319" s="1027"/>
    </row>
    <row r="26320" spans="43:44" x14ac:dyDescent="0.25">
      <c r="AQ26320" s="1026"/>
      <c r="AR26320" s="1027"/>
    </row>
    <row r="26321" spans="43:44" x14ac:dyDescent="0.25">
      <c r="AQ26321" s="1026"/>
      <c r="AR26321" s="1027"/>
    </row>
    <row r="26322" spans="43:44" x14ac:dyDescent="0.25">
      <c r="AQ26322" s="1026"/>
      <c r="AR26322" s="1027"/>
    </row>
    <row r="26323" spans="43:44" x14ac:dyDescent="0.25">
      <c r="AQ26323" s="1026"/>
      <c r="AR26323" s="1027"/>
    </row>
    <row r="26324" spans="43:44" x14ac:dyDescent="0.25">
      <c r="AQ26324" s="1026"/>
      <c r="AR26324" s="1027"/>
    </row>
    <row r="26325" spans="43:44" x14ac:dyDescent="0.25">
      <c r="AQ26325" s="1026"/>
      <c r="AR26325" s="1027"/>
    </row>
    <row r="26326" spans="43:44" x14ac:dyDescent="0.25">
      <c r="AQ26326" s="1026"/>
      <c r="AR26326" s="1027"/>
    </row>
    <row r="26327" spans="43:44" x14ac:dyDescent="0.25">
      <c r="AQ26327" s="1026"/>
      <c r="AR26327" s="1027"/>
    </row>
    <row r="26328" spans="43:44" x14ac:dyDescent="0.25">
      <c r="AQ26328" s="1026"/>
      <c r="AR26328" s="1027"/>
    </row>
    <row r="26329" spans="43:44" x14ac:dyDescent="0.25">
      <c r="AQ26329" s="1026"/>
      <c r="AR26329" s="1027"/>
    </row>
    <row r="26330" spans="43:44" x14ac:dyDescent="0.25">
      <c r="AQ26330" s="1026"/>
      <c r="AR26330" s="1027"/>
    </row>
    <row r="26331" spans="43:44" x14ac:dyDescent="0.25">
      <c r="AQ26331" s="1026"/>
      <c r="AR26331" s="1027"/>
    </row>
    <row r="26332" spans="43:44" x14ac:dyDescent="0.25">
      <c r="AQ26332" s="1026"/>
      <c r="AR26332" s="1027"/>
    </row>
    <row r="26333" spans="43:44" x14ac:dyDescent="0.25">
      <c r="AQ26333" s="1026"/>
      <c r="AR26333" s="1027"/>
    </row>
    <row r="26334" spans="43:44" x14ac:dyDescent="0.25">
      <c r="AQ26334" s="1026"/>
      <c r="AR26334" s="1027"/>
    </row>
    <row r="26335" spans="43:44" x14ac:dyDescent="0.25">
      <c r="AQ26335" s="1026"/>
      <c r="AR26335" s="1027"/>
    </row>
    <row r="26336" spans="43:44" x14ac:dyDescent="0.25">
      <c r="AQ26336" s="1026"/>
      <c r="AR26336" s="1027"/>
    </row>
    <row r="26337" spans="43:44" x14ac:dyDescent="0.25">
      <c r="AQ26337" s="1026"/>
      <c r="AR26337" s="1027"/>
    </row>
    <row r="26338" spans="43:44" x14ac:dyDescent="0.25">
      <c r="AQ26338" s="1026"/>
      <c r="AR26338" s="1027"/>
    </row>
    <row r="26339" spans="43:44" x14ac:dyDescent="0.25">
      <c r="AQ26339" s="1026"/>
      <c r="AR26339" s="1027"/>
    </row>
    <row r="26340" spans="43:44" x14ac:dyDescent="0.25">
      <c r="AQ26340" s="1026"/>
      <c r="AR26340" s="1027"/>
    </row>
    <row r="26341" spans="43:44" x14ac:dyDescent="0.25">
      <c r="AQ26341" s="1026"/>
      <c r="AR26341" s="1027"/>
    </row>
    <row r="26342" spans="43:44" x14ac:dyDescent="0.25">
      <c r="AQ26342" s="1026"/>
      <c r="AR26342" s="1027"/>
    </row>
    <row r="26343" spans="43:44" x14ac:dyDescent="0.25">
      <c r="AQ26343" s="1026"/>
      <c r="AR26343" s="1027"/>
    </row>
    <row r="26344" spans="43:44" x14ac:dyDescent="0.25">
      <c r="AQ26344" s="1026"/>
      <c r="AR26344" s="1027"/>
    </row>
    <row r="26345" spans="43:44" x14ac:dyDescent="0.25">
      <c r="AQ26345" s="1026"/>
      <c r="AR26345" s="1027"/>
    </row>
    <row r="26346" spans="43:44" x14ac:dyDescent="0.25">
      <c r="AQ26346" s="1026"/>
      <c r="AR26346" s="1027"/>
    </row>
    <row r="26347" spans="43:44" x14ac:dyDescent="0.25">
      <c r="AQ26347" s="1026"/>
      <c r="AR26347" s="1027"/>
    </row>
    <row r="26348" spans="43:44" x14ac:dyDescent="0.25">
      <c r="AQ26348" s="1026"/>
      <c r="AR26348" s="1027"/>
    </row>
    <row r="26349" spans="43:44" x14ac:dyDescent="0.25">
      <c r="AQ26349" s="1026"/>
      <c r="AR26349" s="1027"/>
    </row>
    <row r="26350" spans="43:44" x14ac:dyDescent="0.25">
      <c r="AQ26350" s="1026"/>
      <c r="AR26350" s="1027"/>
    </row>
    <row r="26351" spans="43:44" x14ac:dyDescent="0.25">
      <c r="AQ26351" s="1026"/>
      <c r="AR26351" s="1027"/>
    </row>
    <row r="26352" spans="43:44" x14ac:dyDescent="0.25">
      <c r="AQ26352" s="1026"/>
      <c r="AR26352" s="1027"/>
    </row>
    <row r="26353" spans="43:44" x14ac:dyDescent="0.25">
      <c r="AQ26353" s="1026"/>
      <c r="AR26353" s="1027"/>
    </row>
    <row r="26354" spans="43:44" x14ac:dyDescent="0.25">
      <c r="AQ26354" s="1026"/>
      <c r="AR26354" s="1027"/>
    </row>
    <row r="26355" spans="43:44" x14ac:dyDescent="0.25">
      <c r="AQ26355" s="1026"/>
      <c r="AR26355" s="1027"/>
    </row>
    <row r="26356" spans="43:44" x14ac:dyDescent="0.25">
      <c r="AQ26356" s="1026"/>
      <c r="AR26356" s="1027"/>
    </row>
    <row r="26357" spans="43:44" x14ac:dyDescent="0.25">
      <c r="AQ26357" s="1026"/>
      <c r="AR26357" s="1027"/>
    </row>
    <row r="26358" spans="43:44" x14ac:dyDescent="0.25">
      <c r="AQ26358" s="1026"/>
      <c r="AR26358" s="1027"/>
    </row>
    <row r="26359" spans="43:44" x14ac:dyDescent="0.25">
      <c r="AQ26359" s="1026"/>
      <c r="AR26359" s="1027"/>
    </row>
    <row r="26360" spans="43:44" x14ac:dyDescent="0.25">
      <c r="AQ26360" s="1026"/>
      <c r="AR26360" s="1027"/>
    </row>
    <row r="26361" spans="43:44" x14ac:dyDescent="0.25">
      <c r="AQ26361" s="1026"/>
      <c r="AR26361" s="1027"/>
    </row>
    <row r="26362" spans="43:44" x14ac:dyDescent="0.25">
      <c r="AQ26362" s="1026"/>
      <c r="AR26362" s="1027"/>
    </row>
    <row r="26363" spans="43:44" x14ac:dyDescent="0.25">
      <c r="AQ26363" s="1026"/>
      <c r="AR26363" s="1027"/>
    </row>
    <row r="26364" spans="43:44" x14ac:dyDescent="0.25">
      <c r="AQ26364" s="1026"/>
      <c r="AR26364" s="1027"/>
    </row>
    <row r="26365" spans="43:44" x14ac:dyDescent="0.25">
      <c r="AQ26365" s="1026"/>
      <c r="AR26365" s="1027"/>
    </row>
    <row r="26366" spans="43:44" x14ac:dyDescent="0.25">
      <c r="AQ26366" s="1026"/>
      <c r="AR26366" s="1027"/>
    </row>
    <row r="26367" spans="43:44" x14ac:dyDescent="0.25">
      <c r="AQ26367" s="1026"/>
      <c r="AR26367" s="1027"/>
    </row>
    <row r="26368" spans="43:44" x14ac:dyDescent="0.25">
      <c r="AQ26368" s="1026"/>
      <c r="AR26368" s="1027"/>
    </row>
    <row r="26369" spans="43:44" x14ac:dyDescent="0.25">
      <c r="AQ26369" s="1026"/>
      <c r="AR26369" s="1027"/>
    </row>
    <row r="26370" spans="43:44" x14ac:dyDescent="0.25">
      <c r="AQ26370" s="1026"/>
      <c r="AR26370" s="1027"/>
    </row>
    <row r="26371" spans="43:44" x14ac:dyDescent="0.25">
      <c r="AQ26371" s="1026"/>
      <c r="AR26371" s="1027"/>
    </row>
    <row r="26372" spans="43:44" x14ac:dyDescent="0.25">
      <c r="AQ26372" s="1026"/>
      <c r="AR26372" s="1027"/>
    </row>
    <row r="26373" spans="43:44" x14ac:dyDescent="0.25">
      <c r="AQ26373" s="1026"/>
      <c r="AR26373" s="1027"/>
    </row>
    <row r="26374" spans="43:44" x14ac:dyDescent="0.25">
      <c r="AQ26374" s="1026"/>
      <c r="AR26374" s="1027"/>
    </row>
    <row r="26375" spans="43:44" x14ac:dyDescent="0.25">
      <c r="AQ26375" s="1026"/>
      <c r="AR26375" s="1027"/>
    </row>
    <row r="26376" spans="43:44" x14ac:dyDescent="0.25">
      <c r="AQ26376" s="1026"/>
      <c r="AR26376" s="1027"/>
    </row>
    <row r="26377" spans="43:44" x14ac:dyDescent="0.25">
      <c r="AQ26377" s="1026"/>
      <c r="AR26377" s="1027"/>
    </row>
    <row r="26378" spans="43:44" x14ac:dyDescent="0.25">
      <c r="AQ26378" s="1026"/>
      <c r="AR26378" s="1027"/>
    </row>
    <row r="26379" spans="43:44" x14ac:dyDescent="0.25">
      <c r="AQ26379" s="1026"/>
      <c r="AR26379" s="1027"/>
    </row>
    <row r="26380" spans="43:44" x14ac:dyDescent="0.25">
      <c r="AQ26380" s="1026"/>
      <c r="AR26380" s="1027"/>
    </row>
    <row r="26381" spans="43:44" x14ac:dyDescent="0.25">
      <c r="AQ26381" s="1026"/>
      <c r="AR26381" s="1027"/>
    </row>
    <row r="26382" spans="43:44" x14ac:dyDescent="0.25">
      <c r="AQ26382" s="1026"/>
      <c r="AR26382" s="1027"/>
    </row>
    <row r="26383" spans="43:44" x14ac:dyDescent="0.25">
      <c r="AQ26383" s="1026"/>
      <c r="AR26383" s="1027"/>
    </row>
    <row r="26384" spans="43:44" x14ac:dyDescent="0.25">
      <c r="AQ26384" s="1026"/>
      <c r="AR26384" s="1027"/>
    </row>
    <row r="26385" spans="43:44" x14ac:dyDescent="0.25">
      <c r="AQ26385" s="1026"/>
      <c r="AR26385" s="1027"/>
    </row>
    <row r="26386" spans="43:44" x14ac:dyDescent="0.25">
      <c r="AQ26386" s="1026"/>
      <c r="AR26386" s="1027"/>
    </row>
    <row r="26387" spans="43:44" x14ac:dyDescent="0.25">
      <c r="AQ26387" s="1026"/>
      <c r="AR26387" s="1027"/>
    </row>
    <row r="26388" spans="43:44" x14ac:dyDescent="0.25">
      <c r="AQ26388" s="1026"/>
      <c r="AR26388" s="1027"/>
    </row>
    <row r="26389" spans="43:44" x14ac:dyDescent="0.25">
      <c r="AQ26389" s="1026"/>
      <c r="AR26389" s="1027"/>
    </row>
    <row r="26390" spans="43:44" x14ac:dyDescent="0.25">
      <c r="AQ26390" s="1026"/>
      <c r="AR26390" s="1027"/>
    </row>
    <row r="26391" spans="43:44" x14ac:dyDescent="0.25">
      <c r="AQ26391" s="1026"/>
      <c r="AR26391" s="1027"/>
    </row>
    <row r="26392" spans="43:44" x14ac:dyDescent="0.25">
      <c r="AQ26392" s="1026"/>
      <c r="AR26392" s="1027"/>
    </row>
    <row r="26393" spans="43:44" x14ac:dyDescent="0.25">
      <c r="AQ26393" s="1026"/>
      <c r="AR26393" s="1027"/>
    </row>
    <row r="26394" spans="43:44" x14ac:dyDescent="0.25">
      <c r="AQ26394" s="1026"/>
      <c r="AR26394" s="1027"/>
    </row>
    <row r="26395" spans="43:44" x14ac:dyDescent="0.25">
      <c r="AQ26395" s="1026"/>
      <c r="AR26395" s="1027"/>
    </row>
    <row r="26396" spans="43:44" x14ac:dyDescent="0.25">
      <c r="AQ26396" s="1026"/>
      <c r="AR26396" s="1027"/>
    </row>
    <row r="26397" spans="43:44" x14ac:dyDescent="0.25">
      <c r="AQ26397" s="1026"/>
      <c r="AR26397" s="1027"/>
    </row>
    <row r="26398" spans="43:44" x14ac:dyDescent="0.25">
      <c r="AQ26398" s="1026"/>
      <c r="AR26398" s="1027"/>
    </row>
    <row r="26399" spans="43:44" x14ac:dyDescent="0.25">
      <c r="AQ26399" s="1026"/>
      <c r="AR26399" s="1027"/>
    </row>
    <row r="26400" spans="43:44" x14ac:dyDescent="0.25">
      <c r="AQ26400" s="1026"/>
      <c r="AR26400" s="1027"/>
    </row>
    <row r="26401" spans="43:44" x14ac:dyDescent="0.25">
      <c r="AQ26401" s="1026"/>
      <c r="AR26401" s="1027"/>
    </row>
    <row r="26402" spans="43:44" x14ac:dyDescent="0.25">
      <c r="AQ26402" s="1026"/>
      <c r="AR26402" s="1027"/>
    </row>
    <row r="26403" spans="43:44" x14ac:dyDescent="0.25">
      <c r="AQ26403" s="1026"/>
      <c r="AR26403" s="1027"/>
    </row>
    <row r="26404" spans="43:44" x14ac:dyDescent="0.25">
      <c r="AQ26404" s="1026"/>
      <c r="AR26404" s="1027"/>
    </row>
    <row r="26405" spans="43:44" x14ac:dyDescent="0.25">
      <c r="AQ26405" s="1026"/>
      <c r="AR26405" s="1027"/>
    </row>
    <row r="26406" spans="43:44" x14ac:dyDescent="0.25">
      <c r="AQ26406" s="1026"/>
      <c r="AR26406" s="1027"/>
    </row>
    <row r="26407" spans="43:44" x14ac:dyDescent="0.25">
      <c r="AQ26407" s="1026"/>
      <c r="AR26407" s="1027"/>
    </row>
    <row r="26408" spans="43:44" x14ac:dyDescent="0.25">
      <c r="AQ26408" s="1026"/>
      <c r="AR26408" s="1027"/>
    </row>
    <row r="26409" spans="43:44" x14ac:dyDescent="0.25">
      <c r="AQ26409" s="1026"/>
      <c r="AR26409" s="1027"/>
    </row>
    <row r="26410" spans="43:44" x14ac:dyDescent="0.25">
      <c r="AQ26410" s="1026"/>
      <c r="AR26410" s="1027"/>
    </row>
    <row r="26411" spans="43:44" x14ac:dyDescent="0.25">
      <c r="AQ26411" s="1026"/>
      <c r="AR26411" s="1027"/>
    </row>
    <row r="26412" spans="43:44" x14ac:dyDescent="0.25">
      <c r="AQ26412" s="1026"/>
      <c r="AR26412" s="1027"/>
    </row>
    <row r="26413" spans="43:44" x14ac:dyDescent="0.25">
      <c r="AQ26413" s="1026"/>
      <c r="AR26413" s="1027"/>
    </row>
    <row r="26414" spans="43:44" x14ac:dyDescent="0.25">
      <c r="AQ26414" s="1026"/>
      <c r="AR26414" s="1027"/>
    </row>
    <row r="26415" spans="43:44" x14ac:dyDescent="0.25">
      <c r="AQ26415" s="1026"/>
      <c r="AR26415" s="1027"/>
    </row>
    <row r="26416" spans="43:44" x14ac:dyDescent="0.25">
      <c r="AQ26416" s="1026"/>
      <c r="AR26416" s="1027"/>
    </row>
    <row r="26417" spans="43:44" x14ac:dyDescent="0.25">
      <c r="AQ26417" s="1026"/>
      <c r="AR26417" s="1027"/>
    </row>
    <row r="26418" spans="43:44" x14ac:dyDescent="0.25">
      <c r="AQ26418" s="1026"/>
      <c r="AR26418" s="1027"/>
    </row>
    <row r="26419" spans="43:44" x14ac:dyDescent="0.25">
      <c r="AQ26419" s="1026"/>
      <c r="AR26419" s="1027"/>
    </row>
    <row r="26420" spans="43:44" x14ac:dyDescent="0.25">
      <c r="AQ26420" s="1026"/>
      <c r="AR26420" s="1027"/>
    </row>
    <row r="26421" spans="43:44" x14ac:dyDescent="0.25">
      <c r="AQ26421" s="1026"/>
      <c r="AR26421" s="1027"/>
    </row>
    <row r="26422" spans="43:44" x14ac:dyDescent="0.25">
      <c r="AQ26422" s="1026"/>
      <c r="AR26422" s="1027"/>
    </row>
    <row r="26423" spans="43:44" x14ac:dyDescent="0.25">
      <c r="AQ26423" s="1026"/>
      <c r="AR26423" s="1027"/>
    </row>
    <row r="26424" spans="43:44" x14ac:dyDescent="0.25">
      <c r="AQ26424" s="1026"/>
      <c r="AR26424" s="1027"/>
    </row>
    <row r="26425" spans="43:44" x14ac:dyDescent="0.25">
      <c r="AQ26425" s="1026"/>
      <c r="AR26425" s="1027"/>
    </row>
    <row r="26426" spans="43:44" x14ac:dyDescent="0.25">
      <c r="AQ26426" s="1026"/>
      <c r="AR26426" s="1027"/>
    </row>
    <row r="26427" spans="43:44" x14ac:dyDescent="0.25">
      <c r="AQ26427" s="1026"/>
      <c r="AR26427" s="1027"/>
    </row>
    <row r="26428" spans="43:44" x14ac:dyDescent="0.25">
      <c r="AQ26428" s="1026"/>
      <c r="AR26428" s="1027"/>
    </row>
    <row r="26429" spans="43:44" x14ac:dyDescent="0.25">
      <c r="AQ26429" s="1026"/>
      <c r="AR26429" s="1027"/>
    </row>
    <row r="26430" spans="43:44" x14ac:dyDescent="0.25">
      <c r="AQ26430" s="1026"/>
      <c r="AR26430" s="1027"/>
    </row>
    <row r="26431" spans="43:44" x14ac:dyDescent="0.25">
      <c r="AQ26431" s="1026"/>
      <c r="AR26431" s="1027"/>
    </row>
    <row r="26432" spans="43:44" x14ac:dyDescent="0.25">
      <c r="AQ26432" s="1026"/>
      <c r="AR26432" s="1027"/>
    </row>
    <row r="26433" spans="43:44" x14ac:dyDescent="0.25">
      <c r="AQ26433" s="1026"/>
      <c r="AR26433" s="1027"/>
    </row>
    <row r="26434" spans="43:44" x14ac:dyDescent="0.25">
      <c r="AQ26434" s="1026"/>
      <c r="AR26434" s="1027"/>
    </row>
    <row r="26435" spans="43:44" x14ac:dyDescent="0.25">
      <c r="AQ26435" s="1026"/>
      <c r="AR26435" s="1027"/>
    </row>
    <row r="26436" spans="43:44" x14ac:dyDescent="0.25">
      <c r="AQ26436" s="1026"/>
      <c r="AR26436" s="1027"/>
    </row>
    <row r="26437" spans="43:44" x14ac:dyDescent="0.25">
      <c r="AQ26437" s="1026"/>
      <c r="AR26437" s="1027"/>
    </row>
    <row r="26438" spans="43:44" x14ac:dyDescent="0.25">
      <c r="AQ26438" s="1026"/>
      <c r="AR26438" s="1027"/>
    </row>
    <row r="26439" spans="43:44" x14ac:dyDescent="0.25">
      <c r="AQ26439" s="1026"/>
      <c r="AR26439" s="1027"/>
    </row>
    <row r="26440" spans="43:44" x14ac:dyDescent="0.25">
      <c r="AQ26440" s="1026"/>
      <c r="AR26440" s="1027"/>
    </row>
    <row r="26441" spans="43:44" x14ac:dyDescent="0.25">
      <c r="AQ26441" s="1026"/>
      <c r="AR26441" s="1027"/>
    </row>
    <row r="26442" spans="43:44" x14ac:dyDescent="0.25">
      <c r="AQ26442" s="1026"/>
      <c r="AR26442" s="1027"/>
    </row>
    <row r="26443" spans="43:44" x14ac:dyDescent="0.25">
      <c r="AQ26443" s="1026"/>
      <c r="AR26443" s="1027"/>
    </row>
    <row r="26444" spans="43:44" x14ac:dyDescent="0.25">
      <c r="AQ26444" s="1026"/>
      <c r="AR26444" s="1027"/>
    </row>
    <row r="26445" spans="43:44" x14ac:dyDescent="0.25">
      <c r="AQ26445" s="1026"/>
      <c r="AR26445" s="1027"/>
    </row>
    <row r="26446" spans="43:44" x14ac:dyDescent="0.25">
      <c r="AQ26446" s="1026"/>
      <c r="AR26446" s="1027"/>
    </row>
    <row r="26447" spans="43:44" x14ac:dyDescent="0.25">
      <c r="AQ26447" s="1026"/>
      <c r="AR26447" s="1027"/>
    </row>
    <row r="26448" spans="43:44" x14ac:dyDescent="0.25">
      <c r="AQ26448" s="1026"/>
      <c r="AR26448" s="1027"/>
    </row>
    <row r="26449" spans="43:44" x14ac:dyDescent="0.25">
      <c r="AQ26449" s="1026"/>
      <c r="AR26449" s="1027"/>
    </row>
    <row r="26450" spans="43:44" x14ac:dyDescent="0.25">
      <c r="AQ26450" s="1026"/>
      <c r="AR26450" s="1027"/>
    </row>
    <row r="26451" spans="43:44" x14ac:dyDescent="0.25">
      <c r="AQ26451" s="1026"/>
      <c r="AR26451" s="1027"/>
    </row>
    <row r="26452" spans="43:44" x14ac:dyDescent="0.25">
      <c r="AQ26452" s="1026"/>
      <c r="AR26452" s="1027"/>
    </row>
    <row r="26453" spans="43:44" x14ac:dyDescent="0.25">
      <c r="AQ26453" s="1026"/>
      <c r="AR26453" s="1027"/>
    </row>
    <row r="26454" spans="43:44" x14ac:dyDescent="0.25">
      <c r="AQ26454" s="1026"/>
      <c r="AR26454" s="1027"/>
    </row>
    <row r="26455" spans="43:44" x14ac:dyDescent="0.25">
      <c r="AQ26455" s="1026"/>
      <c r="AR26455" s="1027"/>
    </row>
    <row r="26456" spans="43:44" x14ac:dyDescent="0.25">
      <c r="AQ26456" s="1026"/>
      <c r="AR26456" s="1027"/>
    </row>
    <row r="26457" spans="43:44" x14ac:dyDescent="0.25">
      <c r="AQ26457" s="1026"/>
      <c r="AR26457" s="1027"/>
    </row>
    <row r="26458" spans="43:44" x14ac:dyDescent="0.25">
      <c r="AQ26458" s="1026"/>
      <c r="AR26458" s="1027"/>
    </row>
    <row r="26459" spans="43:44" x14ac:dyDescent="0.25">
      <c r="AQ26459" s="1026"/>
      <c r="AR26459" s="1027"/>
    </row>
    <row r="26460" spans="43:44" x14ac:dyDescent="0.25">
      <c r="AQ26460" s="1026"/>
      <c r="AR26460" s="1027"/>
    </row>
    <row r="26461" spans="43:44" x14ac:dyDescent="0.25">
      <c r="AQ26461" s="1026"/>
      <c r="AR26461" s="1027"/>
    </row>
    <row r="26462" spans="43:44" x14ac:dyDescent="0.25">
      <c r="AQ26462" s="1026"/>
      <c r="AR26462" s="1027"/>
    </row>
    <row r="26463" spans="43:44" x14ac:dyDescent="0.25">
      <c r="AQ26463" s="1026"/>
      <c r="AR26463" s="1027"/>
    </row>
    <row r="26464" spans="43:44" x14ac:dyDescent="0.25">
      <c r="AQ26464" s="1026"/>
      <c r="AR26464" s="1027"/>
    </row>
    <row r="26465" spans="43:44" x14ac:dyDescent="0.25">
      <c r="AQ26465" s="1026"/>
      <c r="AR26465" s="1027"/>
    </row>
    <row r="26466" spans="43:44" x14ac:dyDescent="0.25">
      <c r="AQ26466" s="1026"/>
      <c r="AR26466" s="1027"/>
    </row>
    <row r="26467" spans="43:44" x14ac:dyDescent="0.25">
      <c r="AQ26467" s="1026"/>
      <c r="AR26467" s="1027"/>
    </row>
    <row r="26468" spans="43:44" x14ac:dyDescent="0.25">
      <c r="AQ26468" s="1026"/>
      <c r="AR26468" s="1027"/>
    </row>
    <row r="26469" spans="43:44" x14ac:dyDescent="0.25">
      <c r="AQ26469" s="1026"/>
      <c r="AR26469" s="1027"/>
    </row>
    <row r="26470" spans="43:44" x14ac:dyDescent="0.25">
      <c r="AQ26470" s="1026"/>
      <c r="AR26470" s="1027"/>
    </row>
    <row r="26471" spans="43:44" x14ac:dyDescent="0.25">
      <c r="AQ26471" s="1026"/>
      <c r="AR26471" s="1027"/>
    </row>
    <row r="26472" spans="43:44" x14ac:dyDescent="0.25">
      <c r="AQ26472" s="1026"/>
      <c r="AR26472" s="1027"/>
    </row>
    <row r="26473" spans="43:44" x14ac:dyDescent="0.25">
      <c r="AQ26473" s="1026"/>
      <c r="AR26473" s="1027"/>
    </row>
    <row r="26474" spans="43:44" x14ac:dyDescent="0.25">
      <c r="AQ26474" s="1026"/>
      <c r="AR26474" s="1027"/>
    </row>
    <row r="26475" spans="43:44" x14ac:dyDescent="0.25">
      <c r="AQ26475" s="1026"/>
      <c r="AR26475" s="1027"/>
    </row>
    <row r="26476" spans="43:44" x14ac:dyDescent="0.25">
      <c r="AQ26476" s="1026"/>
      <c r="AR26476" s="1027"/>
    </row>
    <row r="26477" spans="43:44" x14ac:dyDescent="0.25">
      <c r="AQ26477" s="1026"/>
      <c r="AR26477" s="1027"/>
    </row>
    <row r="26478" spans="43:44" x14ac:dyDescent="0.25">
      <c r="AQ26478" s="1026"/>
      <c r="AR26478" s="1027"/>
    </row>
    <row r="26479" spans="43:44" x14ac:dyDescent="0.25">
      <c r="AQ26479" s="1026"/>
      <c r="AR26479" s="1027"/>
    </row>
    <row r="26480" spans="43:44" x14ac:dyDescent="0.25">
      <c r="AQ26480" s="1026"/>
      <c r="AR26480" s="1027"/>
    </row>
    <row r="26481" spans="43:44" x14ac:dyDescent="0.25">
      <c r="AQ26481" s="1026"/>
      <c r="AR26481" s="1027"/>
    </row>
    <row r="26482" spans="43:44" x14ac:dyDescent="0.25">
      <c r="AQ26482" s="1026"/>
      <c r="AR26482" s="1027"/>
    </row>
    <row r="26483" spans="43:44" x14ac:dyDescent="0.25">
      <c r="AQ26483" s="1026"/>
      <c r="AR26483" s="1027"/>
    </row>
    <row r="26484" spans="43:44" x14ac:dyDescent="0.25">
      <c r="AQ26484" s="1026"/>
      <c r="AR26484" s="1027"/>
    </row>
    <row r="26485" spans="43:44" x14ac:dyDescent="0.25">
      <c r="AQ26485" s="1026"/>
      <c r="AR26485" s="1027"/>
    </row>
    <row r="26486" spans="43:44" x14ac:dyDescent="0.25">
      <c r="AQ26486" s="1026"/>
      <c r="AR26486" s="1027"/>
    </row>
    <row r="26487" spans="43:44" x14ac:dyDescent="0.25">
      <c r="AQ26487" s="1026"/>
      <c r="AR26487" s="1027"/>
    </row>
    <row r="26488" spans="43:44" x14ac:dyDescent="0.25">
      <c r="AQ26488" s="1026"/>
      <c r="AR26488" s="1027"/>
    </row>
    <row r="26489" spans="43:44" x14ac:dyDescent="0.25">
      <c r="AQ26489" s="1026"/>
      <c r="AR26489" s="1027"/>
    </row>
    <row r="26490" spans="43:44" x14ac:dyDescent="0.25">
      <c r="AQ26490" s="1026"/>
      <c r="AR26490" s="1027"/>
    </row>
    <row r="26491" spans="43:44" x14ac:dyDescent="0.25">
      <c r="AQ26491" s="1026"/>
      <c r="AR26491" s="1027"/>
    </row>
    <row r="26492" spans="43:44" x14ac:dyDescent="0.25">
      <c r="AQ26492" s="1026"/>
      <c r="AR26492" s="1027"/>
    </row>
    <row r="26493" spans="43:44" x14ac:dyDescent="0.25">
      <c r="AQ26493" s="1026"/>
      <c r="AR26493" s="1027"/>
    </row>
    <row r="26494" spans="43:44" x14ac:dyDescent="0.25">
      <c r="AQ26494" s="1026"/>
      <c r="AR26494" s="1027"/>
    </row>
    <row r="26495" spans="43:44" x14ac:dyDescent="0.25">
      <c r="AQ26495" s="1026"/>
      <c r="AR26495" s="1027"/>
    </row>
    <row r="26496" spans="43:44" x14ac:dyDescent="0.25">
      <c r="AQ26496" s="1026"/>
      <c r="AR26496" s="1027"/>
    </row>
    <row r="26497" spans="43:44" x14ac:dyDescent="0.25">
      <c r="AQ26497" s="1026"/>
      <c r="AR26497" s="1027"/>
    </row>
    <row r="26498" spans="43:44" x14ac:dyDescent="0.25">
      <c r="AQ26498" s="1026"/>
      <c r="AR26498" s="1027"/>
    </row>
    <row r="26499" spans="43:44" x14ac:dyDescent="0.25">
      <c r="AQ26499" s="1026"/>
      <c r="AR26499" s="1027"/>
    </row>
    <row r="26500" spans="43:44" x14ac:dyDescent="0.25">
      <c r="AQ26500" s="1026"/>
      <c r="AR26500" s="1027"/>
    </row>
    <row r="26501" spans="43:44" x14ac:dyDescent="0.25">
      <c r="AQ26501" s="1026"/>
      <c r="AR26501" s="1027"/>
    </row>
    <row r="26502" spans="43:44" x14ac:dyDescent="0.25">
      <c r="AQ26502" s="1026"/>
      <c r="AR26502" s="1027"/>
    </row>
    <row r="26503" spans="43:44" x14ac:dyDescent="0.25">
      <c r="AQ26503" s="1026"/>
      <c r="AR26503" s="1027"/>
    </row>
    <row r="26504" spans="43:44" x14ac:dyDescent="0.25">
      <c r="AQ26504" s="1026"/>
      <c r="AR26504" s="1027"/>
    </row>
    <row r="26505" spans="43:44" x14ac:dyDescent="0.25">
      <c r="AQ26505" s="1026"/>
      <c r="AR26505" s="1027"/>
    </row>
    <row r="26506" spans="43:44" x14ac:dyDescent="0.25">
      <c r="AQ26506" s="1026"/>
      <c r="AR26506" s="1027"/>
    </row>
    <row r="26507" spans="43:44" x14ac:dyDescent="0.25">
      <c r="AQ26507" s="1026"/>
      <c r="AR26507" s="1027"/>
    </row>
    <row r="26508" spans="43:44" x14ac:dyDescent="0.25">
      <c r="AQ26508" s="1026"/>
      <c r="AR26508" s="1027"/>
    </row>
    <row r="26509" spans="43:44" x14ac:dyDescent="0.25">
      <c r="AQ26509" s="1026"/>
      <c r="AR26509" s="1027"/>
    </row>
    <row r="26510" spans="43:44" x14ac:dyDescent="0.25">
      <c r="AQ26510" s="1026"/>
      <c r="AR26510" s="1027"/>
    </row>
    <row r="26511" spans="43:44" x14ac:dyDescent="0.25">
      <c r="AQ26511" s="1026"/>
      <c r="AR26511" s="1027"/>
    </row>
    <row r="26512" spans="43:44" x14ac:dyDescent="0.25">
      <c r="AQ26512" s="1026"/>
      <c r="AR26512" s="1027"/>
    </row>
    <row r="26513" spans="43:44" x14ac:dyDescent="0.25">
      <c r="AQ26513" s="1026"/>
      <c r="AR26513" s="1027"/>
    </row>
    <row r="26514" spans="43:44" x14ac:dyDescent="0.25">
      <c r="AQ26514" s="1026"/>
      <c r="AR26514" s="1027"/>
    </row>
    <row r="26515" spans="43:44" x14ac:dyDescent="0.25">
      <c r="AQ26515" s="1026"/>
      <c r="AR26515" s="1027"/>
    </row>
    <row r="26516" spans="43:44" x14ac:dyDescent="0.25">
      <c r="AQ26516" s="1026"/>
      <c r="AR26516" s="1027"/>
    </row>
    <row r="26517" spans="43:44" x14ac:dyDescent="0.25">
      <c r="AQ26517" s="1026"/>
      <c r="AR26517" s="1027"/>
    </row>
    <row r="26518" spans="43:44" x14ac:dyDescent="0.25">
      <c r="AQ26518" s="1026"/>
      <c r="AR26518" s="1027"/>
    </row>
    <row r="26519" spans="43:44" x14ac:dyDescent="0.25">
      <c r="AQ26519" s="1026"/>
      <c r="AR26519" s="1027"/>
    </row>
    <row r="26520" spans="43:44" x14ac:dyDescent="0.25">
      <c r="AQ26520" s="1026"/>
      <c r="AR26520" s="1027"/>
    </row>
    <row r="26521" spans="43:44" x14ac:dyDescent="0.25">
      <c r="AQ26521" s="1026"/>
      <c r="AR26521" s="1027"/>
    </row>
    <row r="26522" spans="43:44" x14ac:dyDescent="0.25">
      <c r="AQ26522" s="1026"/>
      <c r="AR26522" s="1027"/>
    </row>
    <row r="26523" spans="43:44" x14ac:dyDescent="0.25">
      <c r="AQ26523" s="1026"/>
      <c r="AR26523" s="1027"/>
    </row>
    <row r="26524" spans="43:44" x14ac:dyDescent="0.25">
      <c r="AQ26524" s="1026"/>
      <c r="AR26524" s="1027"/>
    </row>
    <row r="26525" spans="43:44" x14ac:dyDescent="0.25">
      <c r="AQ26525" s="1026"/>
      <c r="AR26525" s="1027"/>
    </row>
    <row r="26526" spans="43:44" x14ac:dyDescent="0.25">
      <c r="AQ26526" s="1026"/>
      <c r="AR26526" s="1027"/>
    </row>
    <row r="26527" spans="43:44" x14ac:dyDescent="0.25">
      <c r="AQ26527" s="1026"/>
      <c r="AR26527" s="1027"/>
    </row>
    <row r="26528" spans="43:44" x14ac:dyDescent="0.25">
      <c r="AQ26528" s="1026"/>
      <c r="AR26528" s="1027"/>
    </row>
    <row r="26529" spans="43:44" x14ac:dyDescent="0.25">
      <c r="AQ26529" s="1026"/>
      <c r="AR26529" s="1027"/>
    </row>
    <row r="26530" spans="43:44" x14ac:dyDescent="0.25">
      <c r="AQ26530" s="1026"/>
      <c r="AR26530" s="1027"/>
    </row>
    <row r="26531" spans="43:44" x14ac:dyDescent="0.25">
      <c r="AQ26531" s="1026"/>
      <c r="AR26531" s="1027"/>
    </row>
    <row r="26532" spans="43:44" x14ac:dyDescent="0.25">
      <c r="AQ26532" s="1026"/>
      <c r="AR26532" s="1027"/>
    </row>
    <row r="26533" spans="43:44" x14ac:dyDescent="0.25">
      <c r="AQ26533" s="1026"/>
      <c r="AR26533" s="1027"/>
    </row>
    <row r="26534" spans="43:44" x14ac:dyDescent="0.25">
      <c r="AQ26534" s="1026"/>
      <c r="AR26534" s="1027"/>
    </row>
    <row r="26535" spans="43:44" x14ac:dyDescent="0.25">
      <c r="AQ26535" s="1026"/>
      <c r="AR26535" s="1027"/>
    </row>
    <row r="26536" spans="43:44" x14ac:dyDescent="0.25">
      <c r="AQ26536" s="1026"/>
      <c r="AR26536" s="1027"/>
    </row>
    <row r="26537" spans="43:44" x14ac:dyDescent="0.25">
      <c r="AQ26537" s="1026"/>
      <c r="AR26537" s="1027"/>
    </row>
    <row r="26538" spans="43:44" x14ac:dyDescent="0.25">
      <c r="AQ26538" s="1026"/>
      <c r="AR26538" s="1027"/>
    </row>
    <row r="26539" spans="43:44" x14ac:dyDescent="0.25">
      <c r="AQ26539" s="1026"/>
      <c r="AR26539" s="1027"/>
    </row>
    <row r="26540" spans="43:44" x14ac:dyDescent="0.25">
      <c r="AQ26540" s="1026"/>
      <c r="AR26540" s="1027"/>
    </row>
    <row r="26541" spans="43:44" x14ac:dyDescent="0.25">
      <c r="AQ26541" s="1026"/>
      <c r="AR26541" s="1027"/>
    </row>
    <row r="26542" spans="43:44" x14ac:dyDescent="0.25">
      <c r="AQ26542" s="1026"/>
      <c r="AR26542" s="1027"/>
    </row>
    <row r="26543" spans="43:44" x14ac:dyDescent="0.25">
      <c r="AQ26543" s="1026"/>
      <c r="AR26543" s="1027"/>
    </row>
    <row r="26544" spans="43:44" x14ac:dyDescent="0.25">
      <c r="AQ26544" s="1026"/>
      <c r="AR26544" s="1027"/>
    </row>
    <row r="26545" spans="43:44" x14ac:dyDescent="0.25">
      <c r="AQ26545" s="1026"/>
      <c r="AR26545" s="1027"/>
    </row>
    <row r="26546" spans="43:44" x14ac:dyDescent="0.25">
      <c r="AQ26546" s="1026"/>
      <c r="AR26546" s="1027"/>
    </row>
    <row r="26547" spans="43:44" x14ac:dyDescent="0.25">
      <c r="AQ26547" s="1026"/>
      <c r="AR26547" s="1027"/>
    </row>
    <row r="26548" spans="43:44" x14ac:dyDescent="0.25">
      <c r="AQ26548" s="1026"/>
      <c r="AR26548" s="1027"/>
    </row>
    <row r="26549" spans="43:44" x14ac:dyDescent="0.25">
      <c r="AQ26549" s="1026"/>
      <c r="AR26549" s="1027"/>
    </row>
    <row r="26550" spans="43:44" x14ac:dyDescent="0.25">
      <c r="AQ26550" s="1026"/>
      <c r="AR26550" s="1027"/>
    </row>
    <row r="26551" spans="43:44" x14ac:dyDescent="0.25">
      <c r="AQ26551" s="1026"/>
      <c r="AR26551" s="1027"/>
    </row>
    <row r="26552" spans="43:44" x14ac:dyDescent="0.25">
      <c r="AQ26552" s="1026"/>
      <c r="AR26552" s="1027"/>
    </row>
    <row r="26553" spans="43:44" x14ac:dyDescent="0.25">
      <c r="AQ26553" s="1026"/>
      <c r="AR26553" s="1027"/>
    </row>
    <row r="26554" spans="43:44" x14ac:dyDescent="0.25">
      <c r="AQ26554" s="1026"/>
      <c r="AR26554" s="1027"/>
    </row>
    <row r="26555" spans="43:44" x14ac:dyDescent="0.25">
      <c r="AQ26555" s="1026"/>
      <c r="AR26555" s="1027"/>
    </row>
    <row r="26556" spans="43:44" x14ac:dyDescent="0.25">
      <c r="AQ26556" s="1026"/>
      <c r="AR26556" s="1027"/>
    </row>
    <row r="26557" spans="43:44" x14ac:dyDescent="0.25">
      <c r="AQ26557" s="1026"/>
      <c r="AR26557" s="1027"/>
    </row>
    <row r="26558" spans="43:44" x14ac:dyDescent="0.25">
      <c r="AQ26558" s="1026"/>
      <c r="AR26558" s="1027"/>
    </row>
    <row r="26559" spans="43:44" x14ac:dyDescent="0.25">
      <c r="AQ26559" s="1026"/>
      <c r="AR26559" s="1027"/>
    </row>
    <row r="26560" spans="43:44" x14ac:dyDescent="0.25">
      <c r="AQ26560" s="1026"/>
      <c r="AR26560" s="1027"/>
    </row>
    <row r="26561" spans="43:44" x14ac:dyDescent="0.25">
      <c r="AQ26561" s="1026"/>
      <c r="AR26561" s="1027"/>
    </row>
    <row r="26562" spans="43:44" x14ac:dyDescent="0.25">
      <c r="AQ26562" s="1026"/>
      <c r="AR26562" s="1027"/>
    </row>
    <row r="26563" spans="43:44" x14ac:dyDescent="0.25">
      <c r="AQ26563" s="1026"/>
      <c r="AR26563" s="1027"/>
    </row>
    <row r="26564" spans="43:44" x14ac:dyDescent="0.25">
      <c r="AQ26564" s="1026"/>
      <c r="AR26564" s="1027"/>
    </row>
    <row r="26565" spans="43:44" x14ac:dyDescent="0.25">
      <c r="AQ26565" s="1026"/>
      <c r="AR26565" s="1027"/>
    </row>
    <row r="26566" spans="43:44" x14ac:dyDescent="0.25">
      <c r="AQ26566" s="1026"/>
      <c r="AR26566" s="1027"/>
    </row>
    <row r="26567" spans="43:44" x14ac:dyDescent="0.25">
      <c r="AQ26567" s="1026"/>
      <c r="AR26567" s="1027"/>
    </row>
    <row r="26568" spans="43:44" x14ac:dyDescent="0.25">
      <c r="AQ26568" s="1026"/>
      <c r="AR26568" s="1027"/>
    </row>
    <row r="26569" spans="43:44" x14ac:dyDescent="0.25">
      <c r="AQ26569" s="1026"/>
      <c r="AR26569" s="1027"/>
    </row>
    <row r="26570" spans="43:44" x14ac:dyDescent="0.25">
      <c r="AQ26570" s="1026"/>
      <c r="AR26570" s="1027"/>
    </row>
    <row r="26571" spans="43:44" x14ac:dyDescent="0.25">
      <c r="AQ26571" s="1026"/>
      <c r="AR26571" s="1027"/>
    </row>
    <row r="26572" spans="43:44" x14ac:dyDescent="0.25">
      <c r="AQ26572" s="1026"/>
      <c r="AR26572" s="1027"/>
    </row>
    <row r="26573" spans="43:44" x14ac:dyDescent="0.25">
      <c r="AQ26573" s="1026"/>
      <c r="AR26573" s="1027"/>
    </row>
    <row r="26574" spans="43:44" x14ac:dyDescent="0.25">
      <c r="AQ26574" s="1026"/>
      <c r="AR26574" s="1027"/>
    </row>
    <row r="26575" spans="43:44" x14ac:dyDescent="0.25">
      <c r="AQ26575" s="1026"/>
      <c r="AR26575" s="1027"/>
    </row>
    <row r="26576" spans="43:44" x14ac:dyDescent="0.25">
      <c r="AQ26576" s="1026"/>
      <c r="AR26576" s="1027"/>
    </row>
    <row r="26577" spans="43:44" x14ac:dyDescent="0.25">
      <c r="AQ26577" s="1026"/>
      <c r="AR26577" s="1027"/>
    </row>
    <row r="26578" spans="43:44" x14ac:dyDescent="0.25">
      <c r="AQ26578" s="1026"/>
      <c r="AR26578" s="1027"/>
    </row>
    <row r="26579" spans="43:44" x14ac:dyDescent="0.25">
      <c r="AQ26579" s="1026"/>
      <c r="AR26579" s="1027"/>
    </row>
    <row r="26580" spans="43:44" x14ac:dyDescent="0.25">
      <c r="AQ26580" s="1026"/>
      <c r="AR26580" s="1027"/>
    </row>
    <row r="26581" spans="43:44" x14ac:dyDescent="0.25">
      <c r="AQ26581" s="1026"/>
      <c r="AR26581" s="1027"/>
    </row>
    <row r="26582" spans="43:44" x14ac:dyDescent="0.25">
      <c r="AQ26582" s="1026"/>
      <c r="AR26582" s="1027"/>
    </row>
    <row r="26583" spans="43:44" x14ac:dyDescent="0.25">
      <c r="AQ26583" s="1026"/>
      <c r="AR26583" s="1027"/>
    </row>
    <row r="26584" spans="43:44" x14ac:dyDescent="0.25">
      <c r="AQ26584" s="1026"/>
      <c r="AR26584" s="1027"/>
    </row>
    <row r="26585" spans="43:44" x14ac:dyDescent="0.25">
      <c r="AQ26585" s="1026"/>
      <c r="AR26585" s="1027"/>
    </row>
    <row r="26586" spans="43:44" x14ac:dyDescent="0.25">
      <c r="AQ26586" s="1026"/>
      <c r="AR26586" s="1027"/>
    </row>
    <row r="26587" spans="43:44" x14ac:dyDescent="0.25">
      <c r="AQ26587" s="1026"/>
      <c r="AR26587" s="1027"/>
    </row>
    <row r="26588" spans="43:44" x14ac:dyDescent="0.25">
      <c r="AQ26588" s="1026"/>
      <c r="AR26588" s="1027"/>
    </row>
    <row r="26589" spans="43:44" x14ac:dyDescent="0.25">
      <c r="AQ26589" s="1026"/>
      <c r="AR26589" s="1027"/>
    </row>
    <row r="26590" spans="43:44" x14ac:dyDescent="0.25">
      <c r="AQ26590" s="1026"/>
      <c r="AR26590" s="1027"/>
    </row>
    <row r="26591" spans="43:44" x14ac:dyDescent="0.25">
      <c r="AQ26591" s="1026"/>
      <c r="AR26591" s="1027"/>
    </row>
    <row r="26592" spans="43:44" x14ac:dyDescent="0.25">
      <c r="AQ26592" s="1026"/>
      <c r="AR26592" s="1027"/>
    </row>
    <row r="26593" spans="43:44" x14ac:dyDescent="0.25">
      <c r="AQ26593" s="1026"/>
      <c r="AR26593" s="1027"/>
    </row>
    <row r="26594" spans="43:44" x14ac:dyDescent="0.25">
      <c r="AQ26594" s="1026"/>
      <c r="AR26594" s="1027"/>
    </row>
    <row r="26595" spans="43:44" x14ac:dyDescent="0.25">
      <c r="AQ26595" s="1026"/>
      <c r="AR26595" s="1027"/>
    </row>
    <row r="26596" spans="43:44" x14ac:dyDescent="0.25">
      <c r="AQ26596" s="1026"/>
      <c r="AR26596" s="1027"/>
    </row>
    <row r="26597" spans="43:44" x14ac:dyDescent="0.25">
      <c r="AQ26597" s="1026"/>
      <c r="AR26597" s="1027"/>
    </row>
    <row r="26598" spans="43:44" x14ac:dyDescent="0.25">
      <c r="AQ26598" s="1026"/>
      <c r="AR26598" s="1027"/>
    </row>
    <row r="26599" spans="43:44" x14ac:dyDescent="0.25">
      <c r="AQ26599" s="1026"/>
      <c r="AR26599" s="1027"/>
    </row>
    <row r="26600" spans="43:44" x14ac:dyDescent="0.25">
      <c r="AQ26600" s="1026"/>
      <c r="AR26600" s="1027"/>
    </row>
    <row r="26601" spans="43:44" x14ac:dyDescent="0.25">
      <c r="AQ26601" s="1026"/>
      <c r="AR26601" s="1027"/>
    </row>
    <row r="26602" spans="43:44" x14ac:dyDescent="0.25">
      <c r="AQ26602" s="1026"/>
      <c r="AR26602" s="1027"/>
    </row>
    <row r="26603" spans="43:44" x14ac:dyDescent="0.25">
      <c r="AQ26603" s="1026"/>
      <c r="AR26603" s="1027"/>
    </row>
    <row r="26604" spans="43:44" x14ac:dyDescent="0.25">
      <c r="AQ26604" s="1026"/>
      <c r="AR26604" s="1027"/>
    </row>
    <row r="26605" spans="43:44" x14ac:dyDescent="0.25">
      <c r="AQ26605" s="1026"/>
      <c r="AR26605" s="1027"/>
    </row>
    <row r="26606" spans="43:44" x14ac:dyDescent="0.25">
      <c r="AQ26606" s="1026"/>
      <c r="AR26606" s="1027"/>
    </row>
    <row r="26607" spans="43:44" x14ac:dyDescent="0.25">
      <c r="AQ26607" s="1026"/>
      <c r="AR26607" s="1027"/>
    </row>
    <row r="26608" spans="43:44" x14ac:dyDescent="0.25">
      <c r="AQ26608" s="1026"/>
      <c r="AR26608" s="1027"/>
    </row>
    <row r="26609" spans="43:44" x14ac:dyDescent="0.25">
      <c r="AQ26609" s="1026"/>
      <c r="AR26609" s="1027"/>
    </row>
    <row r="26610" spans="43:44" x14ac:dyDescent="0.25">
      <c r="AQ26610" s="1026"/>
      <c r="AR26610" s="1027"/>
    </row>
    <row r="26611" spans="43:44" x14ac:dyDescent="0.25">
      <c r="AQ26611" s="1026"/>
      <c r="AR26611" s="1027"/>
    </row>
    <row r="26612" spans="43:44" x14ac:dyDescent="0.25">
      <c r="AQ26612" s="1026"/>
      <c r="AR26612" s="1027"/>
    </row>
    <row r="26613" spans="43:44" x14ac:dyDescent="0.25">
      <c r="AQ26613" s="1026"/>
      <c r="AR26613" s="1027"/>
    </row>
    <row r="26614" spans="43:44" x14ac:dyDescent="0.25">
      <c r="AQ26614" s="1026"/>
      <c r="AR26614" s="1027"/>
    </row>
    <row r="26615" spans="43:44" x14ac:dyDescent="0.25">
      <c r="AQ26615" s="1026"/>
      <c r="AR26615" s="1027"/>
    </row>
    <row r="26616" spans="43:44" x14ac:dyDescent="0.25">
      <c r="AQ26616" s="1026"/>
      <c r="AR26616" s="1027"/>
    </row>
    <row r="26617" spans="43:44" x14ac:dyDescent="0.25">
      <c r="AQ26617" s="1026"/>
      <c r="AR26617" s="1027"/>
    </row>
    <row r="26618" spans="43:44" x14ac:dyDescent="0.25">
      <c r="AQ26618" s="1026"/>
      <c r="AR26618" s="1027"/>
    </row>
    <row r="26619" spans="43:44" x14ac:dyDescent="0.25">
      <c r="AQ26619" s="1026"/>
      <c r="AR26619" s="1027"/>
    </row>
    <row r="26620" spans="43:44" x14ac:dyDescent="0.25">
      <c r="AQ26620" s="1026"/>
      <c r="AR26620" s="1027"/>
    </row>
    <row r="26621" spans="43:44" x14ac:dyDescent="0.25">
      <c r="AQ26621" s="1026"/>
      <c r="AR26621" s="1027"/>
    </row>
    <row r="26622" spans="43:44" x14ac:dyDescent="0.25">
      <c r="AQ26622" s="1026"/>
      <c r="AR26622" s="1027"/>
    </row>
    <row r="26623" spans="43:44" x14ac:dyDescent="0.25">
      <c r="AQ26623" s="1026"/>
      <c r="AR26623" s="1027"/>
    </row>
    <row r="26624" spans="43:44" x14ac:dyDescent="0.25">
      <c r="AQ26624" s="1026"/>
      <c r="AR26624" s="1027"/>
    </row>
    <row r="26625" spans="43:44" x14ac:dyDescent="0.25">
      <c r="AQ26625" s="1026"/>
      <c r="AR26625" s="1027"/>
    </row>
    <row r="26626" spans="43:44" x14ac:dyDescent="0.25">
      <c r="AQ26626" s="1026"/>
      <c r="AR26626" s="1027"/>
    </row>
    <row r="26627" spans="43:44" x14ac:dyDescent="0.25">
      <c r="AQ26627" s="1026"/>
      <c r="AR26627" s="1027"/>
    </row>
    <row r="26628" spans="43:44" x14ac:dyDescent="0.25">
      <c r="AQ26628" s="1026"/>
      <c r="AR26628" s="1027"/>
    </row>
    <row r="26629" spans="43:44" x14ac:dyDescent="0.25">
      <c r="AQ26629" s="1026"/>
      <c r="AR26629" s="1027"/>
    </row>
    <row r="26630" spans="43:44" x14ac:dyDescent="0.25">
      <c r="AQ26630" s="1026"/>
      <c r="AR26630" s="1027"/>
    </row>
    <row r="26631" spans="43:44" x14ac:dyDescent="0.25">
      <c r="AQ26631" s="1026"/>
      <c r="AR26631" s="1027"/>
    </row>
    <row r="26632" spans="43:44" x14ac:dyDescent="0.25">
      <c r="AQ26632" s="1026"/>
      <c r="AR26632" s="1027"/>
    </row>
    <row r="26633" spans="43:44" x14ac:dyDescent="0.25">
      <c r="AQ26633" s="1026"/>
      <c r="AR26633" s="1027"/>
    </row>
    <row r="26634" spans="43:44" x14ac:dyDescent="0.25">
      <c r="AQ26634" s="1026"/>
      <c r="AR26634" s="1027"/>
    </row>
    <row r="26635" spans="43:44" x14ac:dyDescent="0.25">
      <c r="AQ26635" s="1026"/>
      <c r="AR26635" s="1027"/>
    </row>
    <row r="26636" spans="43:44" x14ac:dyDescent="0.25">
      <c r="AQ26636" s="1026"/>
      <c r="AR26636" s="1027"/>
    </row>
    <row r="26637" spans="43:44" x14ac:dyDescent="0.25">
      <c r="AQ26637" s="1026"/>
      <c r="AR26637" s="1027"/>
    </row>
    <row r="26638" spans="43:44" x14ac:dyDescent="0.25">
      <c r="AQ26638" s="1026"/>
      <c r="AR26638" s="1027"/>
    </row>
    <row r="26639" spans="43:44" x14ac:dyDescent="0.25">
      <c r="AQ26639" s="1026"/>
      <c r="AR26639" s="1027"/>
    </row>
    <row r="26640" spans="43:44" x14ac:dyDescent="0.25">
      <c r="AQ26640" s="1026"/>
      <c r="AR26640" s="1027"/>
    </row>
    <row r="26641" spans="43:44" x14ac:dyDescent="0.25">
      <c r="AQ26641" s="1026"/>
      <c r="AR26641" s="1027"/>
    </row>
    <row r="26642" spans="43:44" x14ac:dyDescent="0.25">
      <c r="AQ26642" s="1026"/>
      <c r="AR26642" s="1027"/>
    </row>
    <row r="26643" spans="43:44" x14ac:dyDescent="0.25">
      <c r="AQ26643" s="1026"/>
      <c r="AR26643" s="1027"/>
    </row>
    <row r="26644" spans="43:44" x14ac:dyDescent="0.25">
      <c r="AQ26644" s="1026"/>
      <c r="AR26644" s="1027"/>
    </row>
    <row r="26645" spans="43:44" x14ac:dyDescent="0.25">
      <c r="AQ26645" s="1026"/>
      <c r="AR26645" s="1027"/>
    </row>
    <row r="26646" spans="43:44" x14ac:dyDescent="0.25">
      <c r="AQ26646" s="1026"/>
      <c r="AR26646" s="1027"/>
    </row>
    <row r="26647" spans="43:44" x14ac:dyDescent="0.25">
      <c r="AQ26647" s="1026"/>
      <c r="AR26647" s="1027"/>
    </row>
    <row r="26648" spans="43:44" x14ac:dyDescent="0.25">
      <c r="AQ26648" s="1026"/>
      <c r="AR26648" s="1027"/>
    </row>
    <row r="26649" spans="43:44" x14ac:dyDescent="0.25">
      <c r="AQ26649" s="1026"/>
      <c r="AR26649" s="1027"/>
    </row>
    <row r="26650" spans="43:44" x14ac:dyDescent="0.25">
      <c r="AQ26650" s="1026"/>
      <c r="AR26650" s="1027"/>
    </row>
    <row r="26651" spans="43:44" x14ac:dyDescent="0.25">
      <c r="AQ26651" s="1026"/>
      <c r="AR26651" s="1027"/>
    </row>
    <row r="26652" spans="43:44" x14ac:dyDescent="0.25">
      <c r="AQ26652" s="1026"/>
      <c r="AR26652" s="1027"/>
    </row>
    <row r="26653" spans="43:44" x14ac:dyDescent="0.25">
      <c r="AQ26653" s="1026"/>
      <c r="AR26653" s="1027"/>
    </row>
    <row r="26654" spans="43:44" x14ac:dyDescent="0.25">
      <c r="AQ26654" s="1026"/>
      <c r="AR26654" s="1027"/>
    </row>
    <row r="26655" spans="43:44" x14ac:dyDescent="0.25">
      <c r="AQ26655" s="1026"/>
      <c r="AR26655" s="1027"/>
    </row>
    <row r="26656" spans="43:44" x14ac:dyDescent="0.25">
      <c r="AQ26656" s="1026"/>
      <c r="AR26656" s="1027"/>
    </row>
    <row r="26657" spans="43:44" x14ac:dyDescent="0.25">
      <c r="AQ26657" s="1026"/>
      <c r="AR26657" s="1027"/>
    </row>
    <row r="26658" spans="43:44" x14ac:dyDescent="0.25">
      <c r="AQ26658" s="1026"/>
      <c r="AR26658" s="1027"/>
    </row>
    <row r="26659" spans="43:44" x14ac:dyDescent="0.25">
      <c r="AQ26659" s="1026"/>
      <c r="AR26659" s="1027"/>
    </row>
    <row r="26660" spans="43:44" x14ac:dyDescent="0.25">
      <c r="AQ26660" s="1026"/>
      <c r="AR26660" s="1027"/>
    </row>
    <row r="26661" spans="43:44" x14ac:dyDescent="0.25">
      <c r="AQ26661" s="1026"/>
      <c r="AR26661" s="1027"/>
    </row>
    <row r="26662" spans="43:44" x14ac:dyDescent="0.25">
      <c r="AQ26662" s="1026"/>
      <c r="AR26662" s="1027"/>
    </row>
    <row r="26663" spans="43:44" x14ac:dyDescent="0.25">
      <c r="AQ26663" s="1026"/>
      <c r="AR26663" s="1027"/>
    </row>
    <row r="26664" spans="43:44" x14ac:dyDescent="0.25">
      <c r="AQ26664" s="1026"/>
      <c r="AR26664" s="1027"/>
    </row>
    <row r="26665" spans="43:44" x14ac:dyDescent="0.25">
      <c r="AQ26665" s="1026"/>
      <c r="AR26665" s="1027"/>
    </row>
    <row r="26666" spans="43:44" x14ac:dyDescent="0.25">
      <c r="AQ26666" s="1026"/>
      <c r="AR26666" s="1027"/>
    </row>
    <row r="26667" spans="43:44" x14ac:dyDescent="0.25">
      <c r="AQ26667" s="1026"/>
      <c r="AR26667" s="1027"/>
    </row>
    <row r="26668" spans="43:44" x14ac:dyDescent="0.25">
      <c r="AQ26668" s="1026"/>
      <c r="AR26668" s="1027"/>
    </row>
    <row r="26669" spans="43:44" x14ac:dyDescent="0.25">
      <c r="AQ26669" s="1026"/>
      <c r="AR26669" s="1027"/>
    </row>
    <row r="26670" spans="43:44" x14ac:dyDescent="0.25">
      <c r="AQ26670" s="1026"/>
      <c r="AR26670" s="1027"/>
    </row>
    <row r="26671" spans="43:44" x14ac:dyDescent="0.25">
      <c r="AQ26671" s="1026"/>
      <c r="AR26671" s="1027"/>
    </row>
    <row r="26672" spans="43:44" x14ac:dyDescent="0.25">
      <c r="AQ26672" s="1026"/>
      <c r="AR26672" s="1027"/>
    </row>
    <row r="26673" spans="43:44" x14ac:dyDescent="0.25">
      <c r="AQ26673" s="1026"/>
      <c r="AR26673" s="1027"/>
    </row>
    <row r="26674" spans="43:44" x14ac:dyDescent="0.25">
      <c r="AQ26674" s="1026"/>
      <c r="AR26674" s="1027"/>
    </row>
    <row r="26675" spans="43:44" x14ac:dyDescent="0.25">
      <c r="AQ26675" s="1026"/>
      <c r="AR26675" s="1027"/>
    </row>
    <row r="26676" spans="43:44" x14ac:dyDescent="0.25">
      <c r="AQ26676" s="1026"/>
      <c r="AR26676" s="1027"/>
    </row>
    <row r="26677" spans="43:44" x14ac:dyDescent="0.25">
      <c r="AQ26677" s="1026"/>
      <c r="AR26677" s="1027"/>
    </row>
    <row r="26678" spans="43:44" x14ac:dyDescent="0.25">
      <c r="AQ26678" s="1026"/>
      <c r="AR26678" s="1027"/>
    </row>
    <row r="26679" spans="43:44" x14ac:dyDescent="0.25">
      <c r="AQ26679" s="1026"/>
      <c r="AR26679" s="1027"/>
    </row>
    <row r="26680" spans="43:44" x14ac:dyDescent="0.25">
      <c r="AQ26680" s="1026"/>
      <c r="AR26680" s="1027"/>
    </row>
    <row r="26681" spans="43:44" x14ac:dyDescent="0.25">
      <c r="AQ26681" s="1026"/>
      <c r="AR26681" s="1027"/>
    </row>
    <row r="26682" spans="43:44" x14ac:dyDescent="0.25">
      <c r="AQ26682" s="1026"/>
      <c r="AR26682" s="1027"/>
    </row>
    <row r="26683" spans="43:44" x14ac:dyDescent="0.25">
      <c r="AQ26683" s="1026"/>
      <c r="AR26683" s="1027"/>
    </row>
    <row r="26684" spans="43:44" x14ac:dyDescent="0.25">
      <c r="AQ26684" s="1026"/>
      <c r="AR26684" s="1027"/>
    </row>
    <row r="26685" spans="43:44" x14ac:dyDescent="0.25">
      <c r="AQ26685" s="1026"/>
      <c r="AR26685" s="1027"/>
    </row>
    <row r="26686" spans="43:44" x14ac:dyDescent="0.25">
      <c r="AQ26686" s="1026"/>
      <c r="AR26686" s="1027"/>
    </row>
    <row r="26687" spans="43:44" x14ac:dyDescent="0.25">
      <c r="AQ26687" s="1026"/>
      <c r="AR26687" s="1027"/>
    </row>
    <row r="26688" spans="43:44" x14ac:dyDescent="0.25">
      <c r="AQ26688" s="1026"/>
      <c r="AR26688" s="1027"/>
    </row>
    <row r="26689" spans="43:44" x14ac:dyDescent="0.25">
      <c r="AQ26689" s="1026"/>
      <c r="AR26689" s="1027"/>
    </row>
    <row r="26690" spans="43:44" x14ac:dyDescent="0.25">
      <c r="AQ26690" s="1026"/>
      <c r="AR26690" s="1027"/>
    </row>
    <row r="26691" spans="43:44" x14ac:dyDescent="0.25">
      <c r="AQ26691" s="1026"/>
      <c r="AR26691" s="1027"/>
    </row>
    <row r="26692" spans="43:44" x14ac:dyDescent="0.25">
      <c r="AQ26692" s="1026"/>
      <c r="AR26692" s="1027"/>
    </row>
    <row r="26693" spans="43:44" x14ac:dyDescent="0.25">
      <c r="AQ26693" s="1026"/>
      <c r="AR26693" s="1027"/>
    </row>
    <row r="26694" spans="43:44" x14ac:dyDescent="0.25">
      <c r="AQ26694" s="1026"/>
      <c r="AR26694" s="1027"/>
    </row>
    <row r="26695" spans="43:44" x14ac:dyDescent="0.25">
      <c r="AQ26695" s="1026"/>
      <c r="AR26695" s="1027"/>
    </row>
    <row r="26696" spans="43:44" x14ac:dyDescent="0.25">
      <c r="AQ26696" s="1026"/>
      <c r="AR26696" s="1027"/>
    </row>
    <row r="26697" spans="43:44" x14ac:dyDescent="0.25">
      <c r="AQ26697" s="1026"/>
      <c r="AR26697" s="1027"/>
    </row>
    <row r="26698" spans="43:44" x14ac:dyDescent="0.25">
      <c r="AQ26698" s="1026"/>
      <c r="AR26698" s="1027"/>
    </row>
    <row r="26699" spans="43:44" x14ac:dyDescent="0.25">
      <c r="AQ26699" s="1026"/>
      <c r="AR26699" s="1027"/>
    </row>
    <row r="26700" spans="43:44" x14ac:dyDescent="0.25">
      <c r="AQ26700" s="1026"/>
      <c r="AR26700" s="1027"/>
    </row>
    <row r="26701" spans="43:44" x14ac:dyDescent="0.25">
      <c r="AQ26701" s="1026"/>
      <c r="AR26701" s="1027"/>
    </row>
    <row r="26702" spans="43:44" x14ac:dyDescent="0.25">
      <c r="AQ26702" s="1026"/>
      <c r="AR26702" s="1027"/>
    </row>
    <row r="26703" spans="43:44" x14ac:dyDescent="0.25">
      <c r="AQ26703" s="1026"/>
      <c r="AR26703" s="1027"/>
    </row>
    <row r="26704" spans="43:44" x14ac:dyDescent="0.25">
      <c r="AQ26704" s="1026"/>
      <c r="AR26704" s="1027"/>
    </row>
    <row r="26705" spans="43:44" x14ac:dyDescent="0.25">
      <c r="AQ26705" s="1026"/>
      <c r="AR26705" s="1027"/>
    </row>
    <row r="26706" spans="43:44" x14ac:dyDescent="0.25">
      <c r="AQ26706" s="1026"/>
      <c r="AR26706" s="1027"/>
    </row>
    <row r="26707" spans="43:44" x14ac:dyDescent="0.25">
      <c r="AQ26707" s="1026"/>
      <c r="AR26707" s="1027"/>
    </row>
    <row r="26708" spans="43:44" x14ac:dyDescent="0.25">
      <c r="AQ26708" s="1026"/>
      <c r="AR26708" s="1027"/>
    </row>
    <row r="26709" spans="43:44" x14ac:dyDescent="0.25">
      <c r="AQ26709" s="1026"/>
      <c r="AR26709" s="1027"/>
    </row>
    <row r="26710" spans="43:44" x14ac:dyDescent="0.25">
      <c r="AQ26710" s="1026"/>
      <c r="AR26710" s="1027"/>
    </row>
    <row r="26711" spans="43:44" x14ac:dyDescent="0.25">
      <c r="AQ26711" s="1026"/>
      <c r="AR26711" s="1027"/>
    </row>
    <row r="26712" spans="43:44" x14ac:dyDescent="0.25">
      <c r="AQ26712" s="1026"/>
      <c r="AR26712" s="1027"/>
    </row>
    <row r="26713" spans="43:44" x14ac:dyDescent="0.25">
      <c r="AQ26713" s="1026"/>
      <c r="AR26713" s="1027"/>
    </row>
    <row r="26714" spans="43:44" x14ac:dyDescent="0.25">
      <c r="AQ26714" s="1026"/>
      <c r="AR26714" s="1027"/>
    </row>
    <row r="26715" spans="43:44" x14ac:dyDescent="0.25">
      <c r="AQ26715" s="1026"/>
      <c r="AR26715" s="1027"/>
    </row>
    <row r="26716" spans="43:44" x14ac:dyDescent="0.25">
      <c r="AQ26716" s="1026"/>
      <c r="AR26716" s="1027"/>
    </row>
    <row r="26717" spans="43:44" x14ac:dyDescent="0.25">
      <c r="AQ26717" s="1026"/>
      <c r="AR26717" s="1027"/>
    </row>
    <row r="26718" spans="43:44" x14ac:dyDescent="0.25">
      <c r="AQ26718" s="1026"/>
      <c r="AR26718" s="1027"/>
    </row>
    <row r="26719" spans="43:44" x14ac:dyDescent="0.25">
      <c r="AQ26719" s="1026"/>
      <c r="AR26719" s="1027"/>
    </row>
    <row r="26720" spans="43:44" x14ac:dyDescent="0.25">
      <c r="AQ26720" s="1026"/>
      <c r="AR26720" s="1027"/>
    </row>
    <row r="26721" spans="43:44" x14ac:dyDescent="0.25">
      <c r="AQ26721" s="1026"/>
      <c r="AR26721" s="1027"/>
    </row>
    <row r="26722" spans="43:44" x14ac:dyDescent="0.25">
      <c r="AQ26722" s="1026"/>
      <c r="AR26722" s="1027"/>
    </row>
    <row r="26723" spans="43:44" x14ac:dyDescent="0.25">
      <c r="AQ26723" s="1026"/>
      <c r="AR26723" s="1027"/>
    </row>
    <row r="26724" spans="43:44" x14ac:dyDescent="0.25">
      <c r="AQ26724" s="1026"/>
      <c r="AR26724" s="1027"/>
    </row>
    <row r="26725" spans="43:44" x14ac:dyDescent="0.25">
      <c r="AQ26725" s="1026"/>
      <c r="AR26725" s="1027"/>
    </row>
    <row r="26726" spans="43:44" x14ac:dyDescent="0.25">
      <c r="AQ26726" s="1026"/>
      <c r="AR26726" s="1027"/>
    </row>
    <row r="26727" spans="43:44" x14ac:dyDescent="0.25">
      <c r="AQ26727" s="1026"/>
      <c r="AR26727" s="1027"/>
    </row>
    <row r="26728" spans="43:44" x14ac:dyDescent="0.25">
      <c r="AQ26728" s="1026"/>
      <c r="AR26728" s="1027"/>
    </row>
    <row r="26729" spans="43:44" x14ac:dyDescent="0.25">
      <c r="AQ26729" s="1026"/>
      <c r="AR26729" s="1027"/>
    </row>
    <row r="26730" spans="43:44" x14ac:dyDescent="0.25">
      <c r="AQ26730" s="1026"/>
      <c r="AR26730" s="1027"/>
    </row>
    <row r="26731" spans="43:44" x14ac:dyDescent="0.25">
      <c r="AQ26731" s="1026"/>
      <c r="AR26731" s="1027"/>
    </row>
    <row r="26732" spans="43:44" x14ac:dyDescent="0.25">
      <c r="AQ26732" s="1026"/>
      <c r="AR26732" s="1027"/>
    </row>
    <row r="26733" spans="43:44" x14ac:dyDescent="0.25">
      <c r="AQ26733" s="1026"/>
      <c r="AR26733" s="1027"/>
    </row>
    <row r="26734" spans="43:44" x14ac:dyDescent="0.25">
      <c r="AQ26734" s="1026"/>
      <c r="AR26734" s="1027"/>
    </row>
    <row r="26735" spans="43:44" x14ac:dyDescent="0.25">
      <c r="AQ26735" s="1026"/>
      <c r="AR26735" s="1027"/>
    </row>
    <row r="26736" spans="43:44" x14ac:dyDescent="0.25">
      <c r="AQ26736" s="1026"/>
      <c r="AR26736" s="1027"/>
    </row>
    <row r="26737" spans="43:44" x14ac:dyDescent="0.25">
      <c r="AQ26737" s="1026"/>
      <c r="AR26737" s="1027"/>
    </row>
    <row r="26738" spans="43:44" x14ac:dyDescent="0.25">
      <c r="AQ26738" s="1026"/>
      <c r="AR26738" s="1027"/>
    </row>
    <row r="26739" spans="43:44" x14ac:dyDescent="0.25">
      <c r="AQ26739" s="1026"/>
      <c r="AR26739" s="1027"/>
    </row>
    <row r="26740" spans="43:44" x14ac:dyDescent="0.25">
      <c r="AQ26740" s="1026"/>
      <c r="AR26740" s="1027"/>
    </row>
    <row r="26741" spans="43:44" x14ac:dyDescent="0.25">
      <c r="AQ26741" s="1026"/>
      <c r="AR26741" s="1027"/>
    </row>
    <row r="26742" spans="43:44" x14ac:dyDescent="0.25">
      <c r="AQ26742" s="1026"/>
      <c r="AR26742" s="1027"/>
    </row>
    <row r="26743" spans="43:44" x14ac:dyDescent="0.25">
      <c r="AQ26743" s="1026"/>
      <c r="AR26743" s="1027"/>
    </row>
    <row r="26744" spans="43:44" x14ac:dyDescent="0.25">
      <c r="AQ26744" s="1026"/>
      <c r="AR26744" s="1027"/>
    </row>
    <row r="26745" spans="43:44" x14ac:dyDescent="0.25">
      <c r="AQ26745" s="1026"/>
      <c r="AR26745" s="1027"/>
    </row>
    <row r="26746" spans="43:44" x14ac:dyDescent="0.25">
      <c r="AQ26746" s="1026"/>
      <c r="AR26746" s="1027"/>
    </row>
    <row r="26747" spans="43:44" x14ac:dyDescent="0.25">
      <c r="AQ26747" s="1026"/>
      <c r="AR26747" s="1027"/>
    </row>
    <row r="26748" spans="43:44" x14ac:dyDescent="0.25">
      <c r="AQ26748" s="1026"/>
      <c r="AR26748" s="1027"/>
    </row>
    <row r="26749" spans="43:44" x14ac:dyDescent="0.25">
      <c r="AQ26749" s="1026"/>
      <c r="AR26749" s="1027"/>
    </row>
    <row r="26750" spans="43:44" x14ac:dyDescent="0.25">
      <c r="AQ26750" s="1026"/>
      <c r="AR26750" s="1027"/>
    </row>
    <row r="26751" spans="43:44" x14ac:dyDescent="0.25">
      <c r="AQ26751" s="1026"/>
      <c r="AR26751" s="1027"/>
    </row>
    <row r="26752" spans="43:44" x14ac:dyDescent="0.25">
      <c r="AQ26752" s="1026"/>
      <c r="AR26752" s="1027"/>
    </row>
    <row r="26753" spans="43:44" x14ac:dyDescent="0.25">
      <c r="AQ26753" s="1026"/>
      <c r="AR26753" s="1027"/>
    </row>
    <row r="26754" spans="43:44" x14ac:dyDescent="0.25">
      <c r="AQ26754" s="1026"/>
      <c r="AR26754" s="1027"/>
    </row>
    <row r="26755" spans="43:44" x14ac:dyDescent="0.25">
      <c r="AQ26755" s="1026"/>
      <c r="AR26755" s="1027"/>
    </row>
    <row r="26756" spans="43:44" x14ac:dyDescent="0.25">
      <c r="AQ26756" s="1026"/>
      <c r="AR26756" s="1027"/>
    </row>
    <row r="26757" spans="43:44" x14ac:dyDescent="0.25">
      <c r="AQ26757" s="1026"/>
      <c r="AR26757" s="1027"/>
    </row>
    <row r="26758" spans="43:44" x14ac:dyDescent="0.25">
      <c r="AQ26758" s="1026"/>
      <c r="AR26758" s="1027"/>
    </row>
    <row r="26759" spans="43:44" x14ac:dyDescent="0.25">
      <c r="AQ26759" s="1026"/>
      <c r="AR26759" s="1027"/>
    </row>
    <row r="26760" spans="43:44" x14ac:dyDescent="0.25">
      <c r="AQ26760" s="1026"/>
      <c r="AR26760" s="1027"/>
    </row>
    <row r="26761" spans="43:44" x14ac:dyDescent="0.25">
      <c r="AQ26761" s="1026"/>
      <c r="AR26761" s="1027"/>
    </row>
    <row r="26762" spans="43:44" x14ac:dyDescent="0.25">
      <c r="AQ26762" s="1026"/>
      <c r="AR26762" s="1027"/>
    </row>
    <row r="26763" spans="43:44" x14ac:dyDescent="0.25">
      <c r="AQ26763" s="1026"/>
      <c r="AR26763" s="1027"/>
    </row>
    <row r="26764" spans="43:44" x14ac:dyDescent="0.25">
      <c r="AQ26764" s="1026"/>
      <c r="AR26764" s="1027"/>
    </row>
    <row r="26765" spans="43:44" x14ac:dyDescent="0.25">
      <c r="AQ26765" s="1026"/>
      <c r="AR26765" s="1027"/>
    </row>
    <row r="26766" spans="43:44" x14ac:dyDescent="0.25">
      <c r="AQ26766" s="1026"/>
      <c r="AR26766" s="1027"/>
    </row>
    <row r="26767" spans="43:44" x14ac:dyDescent="0.25">
      <c r="AQ26767" s="1026"/>
      <c r="AR26767" s="1027"/>
    </row>
    <row r="26768" spans="43:44" x14ac:dyDescent="0.25">
      <c r="AQ26768" s="1026"/>
      <c r="AR26768" s="1027"/>
    </row>
    <row r="26769" spans="43:44" x14ac:dyDescent="0.25">
      <c r="AQ26769" s="1026"/>
      <c r="AR26769" s="1027"/>
    </row>
    <row r="26770" spans="43:44" x14ac:dyDescent="0.25">
      <c r="AQ26770" s="1026"/>
      <c r="AR26770" s="1027"/>
    </row>
    <row r="26771" spans="43:44" x14ac:dyDescent="0.25">
      <c r="AQ26771" s="1026"/>
      <c r="AR26771" s="1027"/>
    </row>
    <row r="26772" spans="43:44" x14ac:dyDescent="0.25">
      <c r="AQ26772" s="1026"/>
      <c r="AR26772" s="1027"/>
    </row>
    <row r="26773" spans="43:44" x14ac:dyDescent="0.25">
      <c r="AQ26773" s="1026"/>
      <c r="AR26773" s="1027"/>
    </row>
    <row r="26774" spans="43:44" x14ac:dyDescent="0.25">
      <c r="AQ26774" s="1026"/>
      <c r="AR26774" s="1027"/>
    </row>
    <row r="26775" spans="43:44" x14ac:dyDescent="0.25">
      <c r="AQ26775" s="1026"/>
      <c r="AR26775" s="1027"/>
    </row>
    <row r="26776" spans="43:44" x14ac:dyDescent="0.25">
      <c r="AQ26776" s="1026"/>
      <c r="AR26776" s="1027"/>
    </row>
    <row r="26777" spans="43:44" x14ac:dyDescent="0.25">
      <c r="AQ26777" s="1026"/>
      <c r="AR26777" s="1027"/>
    </row>
    <row r="26778" spans="43:44" x14ac:dyDescent="0.25">
      <c r="AQ26778" s="1026"/>
      <c r="AR26778" s="1027"/>
    </row>
    <row r="26779" spans="43:44" x14ac:dyDescent="0.25">
      <c r="AQ26779" s="1026"/>
      <c r="AR26779" s="1027"/>
    </row>
    <row r="26780" spans="43:44" x14ac:dyDescent="0.25">
      <c r="AQ26780" s="1026"/>
      <c r="AR26780" s="1027"/>
    </row>
    <row r="26781" spans="43:44" x14ac:dyDescent="0.25">
      <c r="AQ26781" s="1026"/>
      <c r="AR26781" s="1027"/>
    </row>
    <row r="26782" spans="43:44" x14ac:dyDescent="0.25">
      <c r="AQ26782" s="1026"/>
      <c r="AR26782" s="1027"/>
    </row>
    <row r="26783" spans="43:44" x14ac:dyDescent="0.25">
      <c r="AQ26783" s="1026"/>
      <c r="AR26783" s="1027"/>
    </row>
    <row r="26784" spans="43:44" x14ac:dyDescent="0.25">
      <c r="AQ26784" s="1026"/>
      <c r="AR26784" s="1027"/>
    </row>
    <row r="26785" spans="43:44" x14ac:dyDescent="0.25">
      <c r="AQ26785" s="1026"/>
      <c r="AR26785" s="1027"/>
    </row>
    <row r="26786" spans="43:44" x14ac:dyDescent="0.25">
      <c r="AQ26786" s="1026"/>
      <c r="AR26786" s="1027"/>
    </row>
    <row r="26787" spans="43:44" x14ac:dyDescent="0.25">
      <c r="AQ26787" s="1026"/>
      <c r="AR26787" s="1027"/>
    </row>
    <row r="26788" spans="43:44" x14ac:dyDescent="0.25">
      <c r="AQ26788" s="1026"/>
      <c r="AR26788" s="1027"/>
    </row>
    <row r="26789" spans="43:44" x14ac:dyDescent="0.25">
      <c r="AQ26789" s="1026"/>
      <c r="AR26789" s="1027"/>
    </row>
    <row r="26790" spans="43:44" x14ac:dyDescent="0.25">
      <c r="AQ26790" s="1026"/>
      <c r="AR26790" s="1027"/>
    </row>
    <row r="26791" spans="43:44" x14ac:dyDescent="0.25">
      <c r="AQ26791" s="1026"/>
      <c r="AR26791" s="1027"/>
    </row>
    <row r="26792" spans="43:44" x14ac:dyDescent="0.25">
      <c r="AQ26792" s="1026"/>
      <c r="AR26792" s="1027"/>
    </row>
    <row r="26793" spans="43:44" x14ac:dyDescent="0.25">
      <c r="AQ26793" s="1026"/>
      <c r="AR26793" s="1027"/>
    </row>
    <row r="26794" spans="43:44" x14ac:dyDescent="0.25">
      <c r="AQ26794" s="1026"/>
      <c r="AR26794" s="1027"/>
    </row>
    <row r="26795" spans="43:44" x14ac:dyDescent="0.25">
      <c r="AQ26795" s="1026"/>
      <c r="AR26795" s="1027"/>
    </row>
    <row r="26796" spans="43:44" x14ac:dyDescent="0.25">
      <c r="AQ26796" s="1026"/>
      <c r="AR26796" s="1027"/>
    </row>
    <row r="26797" spans="43:44" x14ac:dyDescent="0.25">
      <c r="AQ26797" s="1026"/>
      <c r="AR26797" s="1027"/>
    </row>
    <row r="26798" spans="43:44" x14ac:dyDescent="0.25">
      <c r="AQ26798" s="1026"/>
      <c r="AR26798" s="1027"/>
    </row>
    <row r="26799" spans="43:44" x14ac:dyDescent="0.25">
      <c r="AQ26799" s="1026"/>
      <c r="AR26799" s="1027"/>
    </row>
    <row r="26800" spans="43:44" x14ac:dyDescent="0.25">
      <c r="AQ26800" s="1026"/>
      <c r="AR26800" s="1027"/>
    </row>
    <row r="26801" spans="43:44" x14ac:dyDescent="0.25">
      <c r="AQ26801" s="1026"/>
      <c r="AR26801" s="1027"/>
    </row>
    <row r="26802" spans="43:44" x14ac:dyDescent="0.25">
      <c r="AQ26802" s="1026"/>
      <c r="AR26802" s="1027"/>
    </row>
    <row r="26803" spans="43:44" x14ac:dyDescent="0.25">
      <c r="AQ26803" s="1026"/>
      <c r="AR26803" s="1027"/>
    </row>
    <row r="26804" spans="43:44" x14ac:dyDescent="0.25">
      <c r="AQ26804" s="1026"/>
      <c r="AR26804" s="1027"/>
    </row>
    <row r="26805" spans="43:44" x14ac:dyDescent="0.25">
      <c r="AQ26805" s="1026"/>
      <c r="AR26805" s="1027"/>
    </row>
    <row r="26806" spans="43:44" x14ac:dyDescent="0.25">
      <c r="AQ26806" s="1026"/>
      <c r="AR26806" s="1027"/>
    </row>
    <row r="26807" spans="43:44" x14ac:dyDescent="0.25">
      <c r="AQ26807" s="1026"/>
      <c r="AR26807" s="1027"/>
    </row>
    <row r="26808" spans="43:44" x14ac:dyDescent="0.25">
      <c r="AQ26808" s="1026"/>
      <c r="AR26808" s="1027"/>
    </row>
    <row r="26809" spans="43:44" x14ac:dyDescent="0.25">
      <c r="AQ26809" s="1026"/>
      <c r="AR26809" s="1027"/>
    </row>
    <row r="26810" spans="43:44" x14ac:dyDescent="0.25">
      <c r="AQ26810" s="1026"/>
      <c r="AR26810" s="1027"/>
    </row>
    <row r="26811" spans="43:44" x14ac:dyDescent="0.25">
      <c r="AQ26811" s="1026"/>
      <c r="AR26811" s="1027"/>
    </row>
    <row r="26812" spans="43:44" x14ac:dyDescent="0.25">
      <c r="AQ26812" s="1026"/>
      <c r="AR26812" s="1027"/>
    </row>
    <row r="26813" spans="43:44" x14ac:dyDescent="0.25">
      <c r="AQ26813" s="1026"/>
      <c r="AR26813" s="1027"/>
    </row>
    <row r="26814" spans="43:44" x14ac:dyDescent="0.25">
      <c r="AQ26814" s="1026"/>
      <c r="AR26814" s="1027"/>
    </row>
    <row r="26815" spans="43:44" x14ac:dyDescent="0.25">
      <c r="AQ26815" s="1026"/>
      <c r="AR26815" s="1027"/>
    </row>
    <row r="26816" spans="43:44" x14ac:dyDescent="0.25">
      <c r="AQ26816" s="1026"/>
      <c r="AR26816" s="1027"/>
    </row>
    <row r="26817" spans="43:44" x14ac:dyDescent="0.25">
      <c r="AQ26817" s="1026"/>
      <c r="AR26817" s="1027"/>
    </row>
    <row r="26818" spans="43:44" x14ac:dyDescent="0.25">
      <c r="AQ26818" s="1026"/>
      <c r="AR26818" s="1027"/>
    </row>
    <row r="26819" spans="43:44" x14ac:dyDescent="0.25">
      <c r="AQ26819" s="1026"/>
      <c r="AR26819" s="1027"/>
    </row>
    <row r="26820" spans="43:44" x14ac:dyDescent="0.25">
      <c r="AQ26820" s="1026"/>
      <c r="AR26820" s="1027"/>
    </row>
    <row r="26821" spans="43:44" x14ac:dyDescent="0.25">
      <c r="AQ26821" s="1026"/>
      <c r="AR26821" s="1027"/>
    </row>
    <row r="26822" spans="43:44" x14ac:dyDescent="0.25">
      <c r="AQ26822" s="1026"/>
      <c r="AR26822" s="1027"/>
    </row>
    <row r="26823" spans="43:44" x14ac:dyDescent="0.25">
      <c r="AQ26823" s="1026"/>
      <c r="AR26823" s="1027"/>
    </row>
    <row r="26824" spans="43:44" x14ac:dyDescent="0.25">
      <c r="AQ26824" s="1026"/>
      <c r="AR26824" s="1027"/>
    </row>
    <row r="26825" spans="43:44" x14ac:dyDescent="0.25">
      <c r="AQ26825" s="1026"/>
      <c r="AR26825" s="1027"/>
    </row>
    <row r="26826" spans="43:44" x14ac:dyDescent="0.25">
      <c r="AQ26826" s="1026"/>
      <c r="AR26826" s="1027"/>
    </row>
    <row r="26827" spans="43:44" x14ac:dyDescent="0.25">
      <c r="AQ26827" s="1026"/>
      <c r="AR26827" s="1027"/>
    </row>
    <row r="26828" spans="43:44" x14ac:dyDescent="0.25">
      <c r="AQ26828" s="1026"/>
      <c r="AR26828" s="1027"/>
    </row>
    <row r="26829" spans="43:44" x14ac:dyDescent="0.25">
      <c r="AQ26829" s="1026"/>
      <c r="AR26829" s="1027"/>
    </row>
    <row r="26830" spans="43:44" x14ac:dyDescent="0.25">
      <c r="AQ26830" s="1026"/>
      <c r="AR26830" s="1027"/>
    </row>
    <row r="26831" spans="43:44" x14ac:dyDescent="0.25">
      <c r="AQ26831" s="1026"/>
      <c r="AR26831" s="1027"/>
    </row>
    <row r="26832" spans="43:44" x14ac:dyDescent="0.25">
      <c r="AQ26832" s="1026"/>
      <c r="AR26832" s="1027"/>
    </row>
    <row r="26833" spans="43:44" x14ac:dyDescent="0.25">
      <c r="AQ26833" s="1026"/>
      <c r="AR26833" s="1027"/>
    </row>
    <row r="26834" spans="43:44" x14ac:dyDescent="0.25">
      <c r="AQ26834" s="1026"/>
      <c r="AR26834" s="1027"/>
    </row>
    <row r="26835" spans="43:44" x14ac:dyDescent="0.25">
      <c r="AQ26835" s="1026"/>
      <c r="AR26835" s="1027"/>
    </row>
    <row r="26836" spans="43:44" x14ac:dyDescent="0.25">
      <c r="AQ26836" s="1026"/>
      <c r="AR26836" s="1027"/>
    </row>
    <row r="26837" spans="43:44" x14ac:dyDescent="0.25">
      <c r="AQ26837" s="1026"/>
      <c r="AR26837" s="1027"/>
    </row>
    <row r="26838" spans="43:44" x14ac:dyDescent="0.25">
      <c r="AQ26838" s="1026"/>
      <c r="AR26838" s="1027"/>
    </row>
    <row r="26839" spans="43:44" x14ac:dyDescent="0.25">
      <c r="AQ26839" s="1026"/>
      <c r="AR26839" s="1027"/>
    </row>
    <row r="26840" spans="43:44" x14ac:dyDescent="0.25">
      <c r="AQ26840" s="1026"/>
      <c r="AR26840" s="1027"/>
    </row>
    <row r="26841" spans="43:44" x14ac:dyDescent="0.25">
      <c r="AQ26841" s="1026"/>
      <c r="AR26841" s="1027"/>
    </row>
    <row r="26842" spans="43:44" x14ac:dyDescent="0.25">
      <c r="AQ26842" s="1026"/>
      <c r="AR26842" s="1027"/>
    </row>
    <row r="26843" spans="43:44" x14ac:dyDescent="0.25">
      <c r="AQ26843" s="1026"/>
      <c r="AR26843" s="1027"/>
    </row>
    <row r="26844" spans="43:44" x14ac:dyDescent="0.25">
      <c r="AQ26844" s="1026"/>
      <c r="AR26844" s="1027"/>
    </row>
    <row r="26845" spans="43:44" x14ac:dyDescent="0.25">
      <c r="AQ26845" s="1026"/>
      <c r="AR26845" s="1027"/>
    </row>
    <row r="26846" spans="43:44" x14ac:dyDescent="0.25">
      <c r="AQ26846" s="1026"/>
      <c r="AR26846" s="1027"/>
    </row>
    <row r="26847" spans="43:44" x14ac:dyDescent="0.25">
      <c r="AQ26847" s="1026"/>
      <c r="AR26847" s="1027"/>
    </row>
    <row r="26848" spans="43:44" x14ac:dyDescent="0.25">
      <c r="AQ26848" s="1026"/>
      <c r="AR26848" s="1027"/>
    </row>
    <row r="26849" spans="43:44" x14ac:dyDescent="0.25">
      <c r="AQ26849" s="1026"/>
      <c r="AR26849" s="1027"/>
    </row>
    <row r="26850" spans="43:44" x14ac:dyDescent="0.25">
      <c r="AQ26850" s="1026"/>
      <c r="AR26850" s="1027"/>
    </row>
    <row r="26851" spans="43:44" x14ac:dyDescent="0.25">
      <c r="AQ26851" s="1026"/>
      <c r="AR26851" s="1027"/>
    </row>
    <row r="26852" spans="43:44" x14ac:dyDescent="0.25">
      <c r="AQ26852" s="1026"/>
      <c r="AR26852" s="1027"/>
    </row>
    <row r="26853" spans="43:44" x14ac:dyDescent="0.25">
      <c r="AQ26853" s="1026"/>
      <c r="AR26853" s="1027"/>
    </row>
    <row r="26854" spans="43:44" x14ac:dyDescent="0.25">
      <c r="AQ26854" s="1026"/>
      <c r="AR26854" s="1027"/>
    </row>
    <row r="26855" spans="43:44" x14ac:dyDescent="0.25">
      <c r="AQ26855" s="1026"/>
      <c r="AR26855" s="1027"/>
    </row>
    <row r="26856" spans="43:44" x14ac:dyDescent="0.25">
      <c r="AQ26856" s="1026"/>
      <c r="AR26856" s="1027"/>
    </row>
    <row r="26857" spans="43:44" x14ac:dyDescent="0.25">
      <c r="AQ26857" s="1026"/>
      <c r="AR26857" s="1027"/>
    </row>
    <row r="26858" spans="43:44" x14ac:dyDescent="0.25">
      <c r="AQ26858" s="1026"/>
      <c r="AR26858" s="1027"/>
    </row>
    <row r="26859" spans="43:44" x14ac:dyDescent="0.25">
      <c r="AQ26859" s="1026"/>
      <c r="AR26859" s="1027"/>
    </row>
    <row r="26860" spans="43:44" x14ac:dyDescent="0.25">
      <c r="AQ26860" s="1026"/>
      <c r="AR26860" s="1027"/>
    </row>
    <row r="26861" spans="43:44" x14ac:dyDescent="0.25">
      <c r="AQ26861" s="1026"/>
      <c r="AR26861" s="1027"/>
    </row>
    <row r="26862" spans="43:44" x14ac:dyDescent="0.25">
      <c r="AQ26862" s="1026"/>
      <c r="AR26862" s="1027"/>
    </row>
    <row r="26863" spans="43:44" x14ac:dyDescent="0.25">
      <c r="AQ26863" s="1026"/>
      <c r="AR26863" s="1027"/>
    </row>
    <row r="26864" spans="43:44" x14ac:dyDescent="0.25">
      <c r="AQ26864" s="1026"/>
      <c r="AR26864" s="1027"/>
    </row>
    <row r="26865" spans="43:44" x14ac:dyDescent="0.25">
      <c r="AQ26865" s="1026"/>
      <c r="AR26865" s="1027"/>
    </row>
    <row r="26866" spans="43:44" x14ac:dyDescent="0.25">
      <c r="AQ26866" s="1026"/>
      <c r="AR26866" s="1027"/>
    </row>
    <row r="26867" spans="43:44" x14ac:dyDescent="0.25">
      <c r="AQ26867" s="1026"/>
      <c r="AR26867" s="1027"/>
    </row>
    <row r="26868" spans="43:44" x14ac:dyDescent="0.25">
      <c r="AQ26868" s="1026"/>
      <c r="AR26868" s="1027"/>
    </row>
    <row r="26869" spans="43:44" x14ac:dyDescent="0.25">
      <c r="AQ26869" s="1026"/>
      <c r="AR26869" s="1027"/>
    </row>
    <row r="26870" spans="43:44" x14ac:dyDescent="0.25">
      <c r="AQ26870" s="1026"/>
      <c r="AR26870" s="1027"/>
    </row>
    <row r="26871" spans="43:44" x14ac:dyDescent="0.25">
      <c r="AQ26871" s="1026"/>
      <c r="AR26871" s="1027"/>
    </row>
    <row r="26872" spans="43:44" x14ac:dyDescent="0.25">
      <c r="AQ26872" s="1026"/>
      <c r="AR26872" s="1027"/>
    </row>
    <row r="26873" spans="43:44" x14ac:dyDescent="0.25">
      <c r="AQ26873" s="1026"/>
      <c r="AR26873" s="1027"/>
    </row>
    <row r="26874" spans="43:44" x14ac:dyDescent="0.25">
      <c r="AQ26874" s="1026"/>
      <c r="AR26874" s="1027"/>
    </row>
    <row r="26875" spans="43:44" x14ac:dyDescent="0.25">
      <c r="AQ26875" s="1026"/>
      <c r="AR26875" s="1027"/>
    </row>
    <row r="26876" spans="43:44" x14ac:dyDescent="0.25">
      <c r="AQ26876" s="1026"/>
      <c r="AR26876" s="1027"/>
    </row>
    <row r="26877" spans="43:44" x14ac:dyDescent="0.25">
      <c r="AQ26877" s="1026"/>
      <c r="AR26877" s="1027"/>
    </row>
    <row r="26878" spans="43:44" x14ac:dyDescent="0.25">
      <c r="AQ26878" s="1026"/>
      <c r="AR26878" s="1027"/>
    </row>
    <row r="26879" spans="43:44" x14ac:dyDescent="0.25">
      <c r="AQ26879" s="1026"/>
      <c r="AR26879" s="1027"/>
    </row>
    <row r="26880" spans="43:44" x14ac:dyDescent="0.25">
      <c r="AQ26880" s="1026"/>
      <c r="AR26880" s="1027"/>
    </row>
    <row r="26881" spans="43:44" x14ac:dyDescent="0.25">
      <c r="AQ26881" s="1026"/>
      <c r="AR26881" s="1027"/>
    </row>
    <row r="26882" spans="43:44" x14ac:dyDescent="0.25">
      <c r="AQ26882" s="1026"/>
      <c r="AR26882" s="1027"/>
    </row>
    <row r="26883" spans="43:44" x14ac:dyDescent="0.25">
      <c r="AQ26883" s="1026"/>
      <c r="AR26883" s="1027"/>
    </row>
    <row r="26884" spans="43:44" x14ac:dyDescent="0.25">
      <c r="AQ26884" s="1026"/>
      <c r="AR26884" s="1027"/>
    </row>
    <row r="26885" spans="43:44" x14ac:dyDescent="0.25">
      <c r="AQ26885" s="1026"/>
      <c r="AR26885" s="1027"/>
    </row>
    <row r="26886" spans="43:44" x14ac:dyDescent="0.25">
      <c r="AQ26886" s="1026"/>
      <c r="AR26886" s="1027"/>
    </row>
    <row r="26887" spans="43:44" x14ac:dyDescent="0.25">
      <c r="AQ26887" s="1026"/>
      <c r="AR26887" s="1027"/>
    </row>
    <row r="26888" spans="43:44" x14ac:dyDescent="0.25">
      <c r="AQ26888" s="1026"/>
      <c r="AR26888" s="1027"/>
    </row>
    <row r="26889" spans="43:44" x14ac:dyDescent="0.25">
      <c r="AQ26889" s="1026"/>
      <c r="AR26889" s="1027"/>
    </row>
    <row r="26890" spans="43:44" x14ac:dyDescent="0.25">
      <c r="AQ26890" s="1026"/>
      <c r="AR26890" s="1027"/>
    </row>
    <row r="26891" spans="43:44" x14ac:dyDescent="0.25">
      <c r="AQ26891" s="1026"/>
      <c r="AR26891" s="1027"/>
    </row>
    <row r="26892" spans="43:44" x14ac:dyDescent="0.25">
      <c r="AQ26892" s="1026"/>
      <c r="AR26892" s="1027"/>
    </row>
    <row r="26893" spans="43:44" x14ac:dyDescent="0.25">
      <c r="AQ26893" s="1026"/>
      <c r="AR26893" s="1027"/>
    </row>
    <row r="26894" spans="43:44" x14ac:dyDescent="0.25">
      <c r="AQ26894" s="1026"/>
      <c r="AR26894" s="1027"/>
    </row>
    <row r="26895" spans="43:44" x14ac:dyDescent="0.25">
      <c r="AQ26895" s="1026"/>
      <c r="AR26895" s="1027"/>
    </row>
    <row r="26896" spans="43:44" x14ac:dyDescent="0.25">
      <c r="AQ26896" s="1026"/>
      <c r="AR26896" s="1027"/>
    </row>
    <row r="26897" spans="43:44" x14ac:dyDescent="0.25">
      <c r="AQ26897" s="1026"/>
      <c r="AR26897" s="1027"/>
    </row>
    <row r="26898" spans="43:44" x14ac:dyDescent="0.25">
      <c r="AQ26898" s="1026"/>
      <c r="AR26898" s="1027"/>
    </row>
    <row r="26899" spans="43:44" x14ac:dyDescent="0.25">
      <c r="AQ26899" s="1026"/>
      <c r="AR26899" s="1027"/>
    </row>
    <row r="26900" spans="43:44" x14ac:dyDescent="0.25">
      <c r="AQ26900" s="1026"/>
      <c r="AR26900" s="1027"/>
    </row>
    <row r="26901" spans="43:44" x14ac:dyDescent="0.25">
      <c r="AQ26901" s="1026"/>
      <c r="AR26901" s="1027"/>
    </row>
    <row r="26902" spans="43:44" x14ac:dyDescent="0.25">
      <c r="AQ26902" s="1026"/>
      <c r="AR26902" s="1027"/>
    </row>
    <row r="26903" spans="43:44" x14ac:dyDescent="0.25">
      <c r="AQ26903" s="1026"/>
      <c r="AR26903" s="1027"/>
    </row>
    <row r="26904" spans="43:44" x14ac:dyDescent="0.25">
      <c r="AQ26904" s="1026"/>
      <c r="AR26904" s="1027"/>
    </row>
    <row r="26905" spans="43:44" x14ac:dyDescent="0.25">
      <c r="AQ26905" s="1026"/>
      <c r="AR26905" s="1027"/>
    </row>
    <row r="26906" spans="43:44" x14ac:dyDescent="0.25">
      <c r="AQ26906" s="1026"/>
      <c r="AR26906" s="1027"/>
    </row>
    <row r="26907" spans="43:44" x14ac:dyDescent="0.25">
      <c r="AQ26907" s="1026"/>
      <c r="AR26907" s="1027"/>
    </row>
    <row r="26908" spans="43:44" x14ac:dyDescent="0.25">
      <c r="AQ26908" s="1026"/>
      <c r="AR26908" s="1027"/>
    </row>
    <row r="26909" spans="43:44" x14ac:dyDescent="0.25">
      <c r="AQ26909" s="1026"/>
      <c r="AR26909" s="1027"/>
    </row>
    <row r="26910" spans="43:44" x14ac:dyDescent="0.25">
      <c r="AQ26910" s="1026"/>
      <c r="AR26910" s="1027"/>
    </row>
    <row r="26911" spans="43:44" x14ac:dyDescent="0.25">
      <c r="AQ26911" s="1026"/>
      <c r="AR26911" s="1027"/>
    </row>
    <row r="26912" spans="43:44" x14ac:dyDescent="0.25">
      <c r="AQ26912" s="1026"/>
      <c r="AR26912" s="1027"/>
    </row>
    <row r="26913" spans="43:44" x14ac:dyDescent="0.25">
      <c r="AQ26913" s="1026"/>
      <c r="AR26913" s="1027"/>
    </row>
    <row r="26914" spans="43:44" x14ac:dyDescent="0.25">
      <c r="AQ26914" s="1026"/>
      <c r="AR26914" s="1027"/>
    </row>
    <row r="26915" spans="43:44" x14ac:dyDescent="0.25">
      <c r="AQ26915" s="1026"/>
      <c r="AR26915" s="1027"/>
    </row>
    <row r="26916" spans="43:44" x14ac:dyDescent="0.25">
      <c r="AQ26916" s="1026"/>
      <c r="AR26916" s="1027"/>
    </row>
    <row r="26917" spans="43:44" x14ac:dyDescent="0.25">
      <c r="AQ26917" s="1026"/>
      <c r="AR26917" s="1027"/>
    </row>
    <row r="26918" spans="43:44" x14ac:dyDescent="0.25">
      <c r="AQ26918" s="1026"/>
      <c r="AR26918" s="1027"/>
    </row>
    <row r="26919" spans="43:44" x14ac:dyDescent="0.25">
      <c r="AQ26919" s="1026"/>
      <c r="AR26919" s="1027"/>
    </row>
    <row r="26920" spans="43:44" x14ac:dyDescent="0.25">
      <c r="AQ26920" s="1026"/>
      <c r="AR26920" s="1027"/>
    </row>
    <row r="26921" spans="43:44" x14ac:dyDescent="0.25">
      <c r="AQ26921" s="1026"/>
      <c r="AR26921" s="1027"/>
    </row>
    <row r="26922" spans="43:44" x14ac:dyDescent="0.25">
      <c r="AQ26922" s="1026"/>
      <c r="AR26922" s="1027"/>
    </row>
    <row r="26923" spans="43:44" x14ac:dyDescent="0.25">
      <c r="AQ26923" s="1026"/>
      <c r="AR26923" s="1027"/>
    </row>
    <row r="26924" spans="43:44" x14ac:dyDescent="0.25">
      <c r="AQ26924" s="1026"/>
      <c r="AR26924" s="1027"/>
    </row>
    <row r="26925" spans="43:44" x14ac:dyDescent="0.25">
      <c r="AQ26925" s="1026"/>
      <c r="AR26925" s="1027"/>
    </row>
    <row r="26926" spans="43:44" x14ac:dyDescent="0.25">
      <c r="AQ26926" s="1026"/>
      <c r="AR26926" s="1027"/>
    </row>
    <row r="26927" spans="43:44" x14ac:dyDescent="0.25">
      <c r="AQ26927" s="1026"/>
      <c r="AR26927" s="1027"/>
    </row>
    <row r="26928" spans="43:44" x14ac:dyDescent="0.25">
      <c r="AQ26928" s="1026"/>
      <c r="AR26928" s="1027"/>
    </row>
    <row r="26929" spans="43:44" x14ac:dyDescent="0.25">
      <c r="AQ26929" s="1026"/>
      <c r="AR26929" s="1027"/>
    </row>
    <row r="26930" spans="43:44" x14ac:dyDescent="0.25">
      <c r="AQ26930" s="1026"/>
      <c r="AR26930" s="1027"/>
    </row>
    <row r="26931" spans="43:44" x14ac:dyDescent="0.25">
      <c r="AQ26931" s="1026"/>
      <c r="AR26931" s="1027"/>
    </row>
    <row r="26932" spans="43:44" x14ac:dyDescent="0.25">
      <c r="AQ26932" s="1026"/>
      <c r="AR26932" s="1027"/>
    </row>
    <row r="26933" spans="43:44" x14ac:dyDescent="0.25">
      <c r="AQ26933" s="1026"/>
      <c r="AR26933" s="1027"/>
    </row>
    <row r="26934" spans="43:44" x14ac:dyDescent="0.25">
      <c r="AQ26934" s="1026"/>
      <c r="AR26934" s="1027"/>
    </row>
    <row r="26935" spans="43:44" x14ac:dyDescent="0.25">
      <c r="AQ26935" s="1026"/>
      <c r="AR26935" s="1027"/>
    </row>
    <row r="26936" spans="43:44" x14ac:dyDescent="0.25">
      <c r="AQ26936" s="1026"/>
      <c r="AR26936" s="1027"/>
    </row>
    <row r="26937" spans="43:44" x14ac:dyDescent="0.25">
      <c r="AQ26937" s="1026"/>
      <c r="AR26937" s="1027"/>
    </row>
    <row r="26938" spans="43:44" x14ac:dyDescent="0.25">
      <c r="AQ26938" s="1026"/>
      <c r="AR26938" s="1027"/>
    </row>
    <row r="26939" spans="43:44" x14ac:dyDescent="0.25">
      <c r="AQ26939" s="1026"/>
      <c r="AR26939" s="1027"/>
    </row>
    <row r="26940" spans="43:44" x14ac:dyDescent="0.25">
      <c r="AQ26940" s="1026"/>
      <c r="AR26940" s="1027"/>
    </row>
    <row r="26941" spans="43:44" x14ac:dyDescent="0.25">
      <c r="AQ26941" s="1026"/>
      <c r="AR26941" s="1027"/>
    </row>
    <row r="26942" spans="43:44" x14ac:dyDescent="0.25">
      <c r="AQ26942" s="1026"/>
      <c r="AR26942" s="1027"/>
    </row>
    <row r="26943" spans="43:44" x14ac:dyDescent="0.25">
      <c r="AQ26943" s="1026"/>
      <c r="AR26943" s="1027"/>
    </row>
    <row r="26944" spans="43:44" x14ac:dyDescent="0.25">
      <c r="AQ26944" s="1026"/>
      <c r="AR26944" s="1027"/>
    </row>
    <row r="26945" spans="43:44" x14ac:dyDescent="0.25">
      <c r="AQ26945" s="1026"/>
      <c r="AR26945" s="1027"/>
    </row>
    <row r="26946" spans="43:44" x14ac:dyDescent="0.25">
      <c r="AQ26946" s="1026"/>
      <c r="AR26946" s="1027"/>
    </row>
    <row r="26947" spans="43:44" x14ac:dyDescent="0.25">
      <c r="AQ26947" s="1026"/>
      <c r="AR26947" s="1027"/>
    </row>
    <row r="26948" spans="43:44" x14ac:dyDescent="0.25">
      <c r="AQ26948" s="1026"/>
      <c r="AR26948" s="1027"/>
    </row>
    <row r="26949" spans="43:44" x14ac:dyDescent="0.25">
      <c r="AQ26949" s="1026"/>
      <c r="AR26949" s="1027"/>
    </row>
    <row r="26950" spans="43:44" x14ac:dyDescent="0.25">
      <c r="AQ26950" s="1026"/>
      <c r="AR26950" s="1027"/>
    </row>
    <row r="26951" spans="43:44" x14ac:dyDescent="0.25">
      <c r="AQ26951" s="1026"/>
      <c r="AR26951" s="1027"/>
    </row>
    <row r="26952" spans="43:44" x14ac:dyDescent="0.25">
      <c r="AQ26952" s="1026"/>
      <c r="AR26952" s="1027"/>
    </row>
    <row r="26953" spans="43:44" x14ac:dyDescent="0.25">
      <c r="AQ26953" s="1026"/>
      <c r="AR26953" s="1027"/>
    </row>
    <row r="26954" spans="43:44" x14ac:dyDescent="0.25">
      <c r="AQ26954" s="1026"/>
      <c r="AR26954" s="1027"/>
    </row>
    <row r="26955" spans="43:44" x14ac:dyDescent="0.25">
      <c r="AQ26955" s="1026"/>
      <c r="AR26955" s="1027"/>
    </row>
    <row r="26956" spans="43:44" x14ac:dyDescent="0.25">
      <c r="AQ26956" s="1026"/>
      <c r="AR26956" s="1027"/>
    </row>
    <row r="26957" spans="43:44" x14ac:dyDescent="0.25">
      <c r="AQ26957" s="1026"/>
      <c r="AR26957" s="1027"/>
    </row>
    <row r="26958" spans="43:44" x14ac:dyDescent="0.25">
      <c r="AQ26958" s="1026"/>
      <c r="AR26958" s="1027"/>
    </row>
    <row r="26959" spans="43:44" x14ac:dyDescent="0.25">
      <c r="AQ26959" s="1026"/>
      <c r="AR26959" s="1027"/>
    </row>
    <row r="26960" spans="43:44" x14ac:dyDescent="0.25">
      <c r="AQ26960" s="1026"/>
      <c r="AR26960" s="1027"/>
    </row>
    <row r="26961" spans="43:44" x14ac:dyDescent="0.25">
      <c r="AQ26961" s="1026"/>
      <c r="AR26961" s="1027"/>
    </row>
    <row r="26962" spans="43:44" x14ac:dyDescent="0.25">
      <c r="AQ26962" s="1026"/>
      <c r="AR26962" s="1027"/>
    </row>
    <row r="26963" spans="43:44" x14ac:dyDescent="0.25">
      <c r="AQ26963" s="1026"/>
      <c r="AR26963" s="1027"/>
    </row>
    <row r="26964" spans="43:44" x14ac:dyDescent="0.25">
      <c r="AQ26964" s="1026"/>
      <c r="AR26964" s="1027"/>
    </row>
    <row r="26965" spans="43:44" x14ac:dyDescent="0.25">
      <c r="AQ26965" s="1026"/>
      <c r="AR26965" s="1027"/>
    </row>
    <row r="26966" spans="43:44" x14ac:dyDescent="0.25">
      <c r="AQ26966" s="1026"/>
      <c r="AR26966" s="1027"/>
    </row>
    <row r="26967" spans="43:44" x14ac:dyDescent="0.25">
      <c r="AQ26967" s="1026"/>
      <c r="AR26967" s="1027"/>
    </row>
    <row r="26968" spans="43:44" x14ac:dyDescent="0.25">
      <c r="AQ26968" s="1026"/>
      <c r="AR26968" s="1027"/>
    </row>
    <row r="26969" spans="43:44" x14ac:dyDescent="0.25">
      <c r="AQ26969" s="1026"/>
      <c r="AR26969" s="1027"/>
    </row>
    <row r="26970" spans="43:44" x14ac:dyDescent="0.25">
      <c r="AQ26970" s="1026"/>
      <c r="AR26970" s="1027"/>
    </row>
    <row r="26971" spans="43:44" x14ac:dyDescent="0.25">
      <c r="AQ26971" s="1026"/>
      <c r="AR26971" s="1027"/>
    </row>
    <row r="26972" spans="43:44" x14ac:dyDescent="0.25">
      <c r="AQ26972" s="1026"/>
      <c r="AR26972" s="1027"/>
    </row>
    <row r="26973" spans="43:44" x14ac:dyDescent="0.25">
      <c r="AQ26973" s="1026"/>
      <c r="AR26973" s="1027"/>
    </row>
    <row r="26974" spans="43:44" x14ac:dyDescent="0.25">
      <c r="AQ26974" s="1026"/>
      <c r="AR26974" s="1027"/>
    </row>
    <row r="26975" spans="43:44" x14ac:dyDescent="0.25">
      <c r="AQ26975" s="1026"/>
      <c r="AR26975" s="1027"/>
    </row>
    <row r="26976" spans="43:44" x14ac:dyDescent="0.25">
      <c r="AQ26976" s="1026"/>
      <c r="AR26976" s="1027"/>
    </row>
    <row r="26977" spans="43:44" x14ac:dyDescent="0.25">
      <c r="AQ26977" s="1026"/>
      <c r="AR26977" s="1027"/>
    </row>
    <row r="26978" spans="43:44" x14ac:dyDescent="0.25">
      <c r="AQ26978" s="1026"/>
      <c r="AR26978" s="1027"/>
    </row>
    <row r="26979" spans="43:44" x14ac:dyDescent="0.25">
      <c r="AQ26979" s="1026"/>
      <c r="AR26979" s="1027"/>
    </row>
    <row r="26980" spans="43:44" x14ac:dyDescent="0.25">
      <c r="AQ26980" s="1026"/>
      <c r="AR26980" s="1027"/>
    </row>
    <row r="26981" spans="43:44" x14ac:dyDescent="0.25">
      <c r="AQ26981" s="1026"/>
      <c r="AR26981" s="1027"/>
    </row>
    <row r="26982" spans="43:44" x14ac:dyDescent="0.25">
      <c r="AQ26982" s="1026"/>
      <c r="AR26982" s="1027"/>
    </row>
    <row r="26983" spans="43:44" x14ac:dyDescent="0.25">
      <c r="AQ26983" s="1026"/>
      <c r="AR26983" s="1027"/>
    </row>
    <row r="26984" spans="43:44" x14ac:dyDescent="0.25">
      <c r="AQ26984" s="1026"/>
      <c r="AR26984" s="1027"/>
    </row>
    <row r="26985" spans="43:44" x14ac:dyDescent="0.25">
      <c r="AQ26985" s="1026"/>
      <c r="AR26985" s="1027"/>
    </row>
    <row r="26986" spans="43:44" x14ac:dyDescent="0.25">
      <c r="AQ26986" s="1026"/>
      <c r="AR26986" s="1027"/>
    </row>
    <row r="26987" spans="43:44" x14ac:dyDescent="0.25">
      <c r="AQ26987" s="1026"/>
      <c r="AR26987" s="1027"/>
    </row>
    <row r="26988" spans="43:44" x14ac:dyDescent="0.25">
      <c r="AQ26988" s="1026"/>
      <c r="AR26988" s="1027"/>
    </row>
    <row r="26989" spans="43:44" x14ac:dyDescent="0.25">
      <c r="AQ26989" s="1026"/>
      <c r="AR26989" s="1027"/>
    </row>
    <row r="26990" spans="43:44" x14ac:dyDescent="0.25">
      <c r="AQ26990" s="1026"/>
      <c r="AR26990" s="1027"/>
    </row>
    <row r="26991" spans="43:44" x14ac:dyDescent="0.25">
      <c r="AQ26991" s="1026"/>
      <c r="AR26991" s="1027"/>
    </row>
    <row r="26992" spans="43:44" x14ac:dyDescent="0.25">
      <c r="AQ26992" s="1026"/>
      <c r="AR26992" s="1027"/>
    </row>
    <row r="26993" spans="43:44" x14ac:dyDescent="0.25">
      <c r="AQ26993" s="1026"/>
      <c r="AR26993" s="1027"/>
    </row>
    <row r="26994" spans="43:44" x14ac:dyDescent="0.25">
      <c r="AQ26994" s="1026"/>
      <c r="AR26994" s="1027"/>
    </row>
    <row r="26995" spans="43:44" x14ac:dyDescent="0.25">
      <c r="AQ26995" s="1026"/>
      <c r="AR26995" s="1027"/>
    </row>
    <row r="26996" spans="43:44" x14ac:dyDescent="0.25">
      <c r="AQ26996" s="1026"/>
      <c r="AR26996" s="1027"/>
    </row>
    <row r="26997" spans="43:44" x14ac:dyDescent="0.25">
      <c r="AQ26997" s="1026"/>
      <c r="AR26997" s="1027"/>
    </row>
    <row r="26998" spans="43:44" x14ac:dyDescent="0.25">
      <c r="AQ26998" s="1026"/>
      <c r="AR26998" s="1027"/>
    </row>
    <row r="26999" spans="43:44" x14ac:dyDescent="0.25">
      <c r="AQ26999" s="1026"/>
      <c r="AR26999" s="1027"/>
    </row>
    <row r="27000" spans="43:44" x14ac:dyDescent="0.25">
      <c r="AQ27000" s="1026"/>
      <c r="AR27000" s="1027"/>
    </row>
    <row r="27001" spans="43:44" x14ac:dyDescent="0.25">
      <c r="AQ27001" s="1026"/>
      <c r="AR27001" s="1027"/>
    </row>
    <row r="27002" spans="43:44" x14ac:dyDescent="0.25">
      <c r="AQ27002" s="1026"/>
      <c r="AR27002" s="1027"/>
    </row>
    <row r="27003" spans="43:44" x14ac:dyDescent="0.25">
      <c r="AQ27003" s="1026"/>
      <c r="AR27003" s="1027"/>
    </row>
    <row r="27004" spans="43:44" x14ac:dyDescent="0.25">
      <c r="AQ27004" s="1026"/>
      <c r="AR27004" s="1027"/>
    </row>
    <row r="27005" spans="43:44" x14ac:dyDescent="0.25">
      <c r="AQ27005" s="1026"/>
      <c r="AR27005" s="1027"/>
    </row>
    <row r="27006" spans="43:44" x14ac:dyDescent="0.25">
      <c r="AQ27006" s="1026"/>
      <c r="AR27006" s="1027"/>
    </row>
    <row r="27007" spans="43:44" x14ac:dyDescent="0.25">
      <c r="AQ27007" s="1026"/>
      <c r="AR27007" s="1027"/>
    </row>
    <row r="27008" spans="43:44" x14ac:dyDescent="0.25">
      <c r="AQ27008" s="1026"/>
      <c r="AR27008" s="1027"/>
    </row>
    <row r="27009" spans="43:44" x14ac:dyDescent="0.25">
      <c r="AQ27009" s="1026"/>
      <c r="AR27009" s="1027"/>
    </row>
    <row r="27010" spans="43:44" x14ac:dyDescent="0.25">
      <c r="AQ27010" s="1026"/>
      <c r="AR27010" s="1027"/>
    </row>
    <row r="27011" spans="43:44" x14ac:dyDescent="0.25">
      <c r="AQ27011" s="1026"/>
      <c r="AR27011" s="1027"/>
    </row>
    <row r="27012" spans="43:44" x14ac:dyDescent="0.25">
      <c r="AQ27012" s="1026"/>
      <c r="AR27012" s="1027"/>
    </row>
    <row r="27013" spans="43:44" x14ac:dyDescent="0.25">
      <c r="AQ27013" s="1026"/>
      <c r="AR27013" s="1027"/>
    </row>
    <row r="27014" spans="43:44" x14ac:dyDescent="0.25">
      <c r="AQ27014" s="1026"/>
      <c r="AR27014" s="1027"/>
    </row>
    <row r="27015" spans="43:44" x14ac:dyDescent="0.25">
      <c r="AQ27015" s="1026"/>
      <c r="AR27015" s="1027"/>
    </row>
    <row r="27016" spans="43:44" x14ac:dyDescent="0.25">
      <c r="AQ27016" s="1026"/>
      <c r="AR27016" s="1027"/>
    </row>
    <row r="27017" spans="43:44" x14ac:dyDescent="0.25">
      <c r="AQ27017" s="1026"/>
      <c r="AR27017" s="1027"/>
    </row>
    <row r="27018" spans="43:44" x14ac:dyDescent="0.25">
      <c r="AQ27018" s="1026"/>
      <c r="AR27018" s="1027"/>
    </row>
    <row r="27019" spans="43:44" x14ac:dyDescent="0.25">
      <c r="AQ27019" s="1026"/>
      <c r="AR27019" s="1027"/>
    </row>
    <row r="27020" spans="43:44" x14ac:dyDescent="0.25">
      <c r="AQ27020" s="1026"/>
      <c r="AR27020" s="1027"/>
    </row>
    <row r="27021" spans="43:44" x14ac:dyDescent="0.25">
      <c r="AQ27021" s="1026"/>
      <c r="AR27021" s="1027"/>
    </row>
    <row r="27022" spans="43:44" x14ac:dyDescent="0.25">
      <c r="AQ27022" s="1026"/>
      <c r="AR27022" s="1027"/>
    </row>
    <row r="27023" spans="43:44" x14ac:dyDescent="0.25">
      <c r="AQ27023" s="1026"/>
      <c r="AR27023" s="1027"/>
    </row>
    <row r="27024" spans="43:44" x14ac:dyDescent="0.25">
      <c r="AQ27024" s="1026"/>
      <c r="AR27024" s="1027"/>
    </row>
    <row r="27025" spans="43:44" x14ac:dyDescent="0.25">
      <c r="AQ27025" s="1026"/>
      <c r="AR27025" s="1027"/>
    </row>
    <row r="27026" spans="43:44" x14ac:dyDescent="0.25">
      <c r="AQ27026" s="1026"/>
      <c r="AR27026" s="1027"/>
    </row>
    <row r="27027" spans="43:44" x14ac:dyDescent="0.25">
      <c r="AQ27027" s="1026"/>
      <c r="AR27027" s="1027"/>
    </row>
    <row r="27028" spans="43:44" x14ac:dyDescent="0.25">
      <c r="AQ27028" s="1026"/>
      <c r="AR27028" s="1027"/>
    </row>
    <row r="27029" spans="43:44" x14ac:dyDescent="0.25">
      <c r="AQ27029" s="1026"/>
      <c r="AR27029" s="1027"/>
    </row>
    <row r="27030" spans="43:44" x14ac:dyDescent="0.25">
      <c r="AQ27030" s="1026"/>
      <c r="AR27030" s="1027"/>
    </row>
    <row r="27031" spans="43:44" x14ac:dyDescent="0.25">
      <c r="AQ27031" s="1026"/>
      <c r="AR27031" s="1027"/>
    </row>
    <row r="27032" spans="43:44" x14ac:dyDescent="0.25">
      <c r="AQ27032" s="1026"/>
      <c r="AR27032" s="1027"/>
    </row>
    <row r="27033" spans="43:44" x14ac:dyDescent="0.25">
      <c r="AQ27033" s="1026"/>
      <c r="AR27033" s="1027"/>
    </row>
    <row r="27034" spans="43:44" x14ac:dyDescent="0.25">
      <c r="AQ27034" s="1026"/>
      <c r="AR27034" s="1027"/>
    </row>
    <row r="27035" spans="43:44" x14ac:dyDescent="0.25">
      <c r="AQ27035" s="1026"/>
      <c r="AR27035" s="1027"/>
    </row>
    <row r="27036" spans="43:44" x14ac:dyDescent="0.25">
      <c r="AQ27036" s="1026"/>
      <c r="AR27036" s="1027"/>
    </row>
    <row r="27037" spans="43:44" x14ac:dyDescent="0.25">
      <c r="AQ27037" s="1026"/>
      <c r="AR27037" s="1027"/>
    </row>
    <row r="27038" spans="43:44" x14ac:dyDescent="0.25">
      <c r="AQ27038" s="1026"/>
      <c r="AR27038" s="1027"/>
    </row>
    <row r="27039" spans="43:44" x14ac:dyDescent="0.25">
      <c r="AQ27039" s="1026"/>
      <c r="AR27039" s="1027"/>
    </row>
    <row r="27040" spans="43:44" x14ac:dyDescent="0.25">
      <c r="AQ27040" s="1026"/>
      <c r="AR27040" s="1027"/>
    </row>
    <row r="27041" spans="43:44" x14ac:dyDescent="0.25">
      <c r="AQ27041" s="1026"/>
      <c r="AR27041" s="1027"/>
    </row>
    <row r="27042" spans="43:44" x14ac:dyDescent="0.25">
      <c r="AQ27042" s="1026"/>
      <c r="AR27042" s="1027"/>
    </row>
    <row r="27043" spans="43:44" x14ac:dyDescent="0.25">
      <c r="AQ27043" s="1026"/>
      <c r="AR27043" s="1027"/>
    </row>
    <row r="27044" spans="43:44" x14ac:dyDescent="0.25">
      <c r="AQ27044" s="1026"/>
      <c r="AR27044" s="1027"/>
    </row>
    <row r="27045" spans="43:44" x14ac:dyDescent="0.25">
      <c r="AQ27045" s="1026"/>
      <c r="AR27045" s="1027"/>
    </row>
    <row r="27046" spans="43:44" x14ac:dyDescent="0.25">
      <c r="AQ27046" s="1026"/>
      <c r="AR27046" s="1027"/>
    </row>
    <row r="27047" spans="43:44" x14ac:dyDescent="0.25">
      <c r="AQ27047" s="1026"/>
      <c r="AR27047" s="1027"/>
    </row>
    <row r="27048" spans="43:44" x14ac:dyDescent="0.25">
      <c r="AQ27048" s="1026"/>
      <c r="AR27048" s="1027"/>
    </row>
    <row r="27049" spans="43:44" x14ac:dyDescent="0.25">
      <c r="AQ27049" s="1026"/>
      <c r="AR27049" s="1027"/>
    </row>
    <row r="27050" spans="43:44" x14ac:dyDescent="0.25">
      <c r="AQ27050" s="1026"/>
      <c r="AR27050" s="1027"/>
    </row>
    <row r="27051" spans="43:44" x14ac:dyDescent="0.25">
      <c r="AQ27051" s="1026"/>
      <c r="AR27051" s="1027"/>
    </row>
    <row r="27052" spans="43:44" x14ac:dyDescent="0.25">
      <c r="AQ27052" s="1026"/>
      <c r="AR27052" s="1027"/>
    </row>
    <row r="27053" spans="43:44" x14ac:dyDescent="0.25">
      <c r="AQ27053" s="1026"/>
      <c r="AR27053" s="1027"/>
    </row>
    <row r="27054" spans="43:44" x14ac:dyDescent="0.25">
      <c r="AQ27054" s="1026"/>
      <c r="AR27054" s="1027"/>
    </row>
    <row r="27055" spans="43:44" x14ac:dyDescent="0.25">
      <c r="AQ27055" s="1026"/>
      <c r="AR27055" s="1027"/>
    </row>
    <row r="27056" spans="43:44" x14ac:dyDescent="0.25">
      <c r="AQ27056" s="1026"/>
      <c r="AR27056" s="1027"/>
    </row>
    <row r="27057" spans="43:44" x14ac:dyDescent="0.25">
      <c r="AQ27057" s="1026"/>
      <c r="AR27057" s="1027"/>
    </row>
    <row r="27058" spans="43:44" x14ac:dyDescent="0.25">
      <c r="AQ27058" s="1026"/>
      <c r="AR27058" s="1027"/>
    </row>
    <row r="27059" spans="43:44" x14ac:dyDescent="0.25">
      <c r="AQ27059" s="1026"/>
      <c r="AR27059" s="1027"/>
    </row>
    <row r="27060" spans="43:44" x14ac:dyDescent="0.25">
      <c r="AQ27060" s="1026"/>
      <c r="AR27060" s="1027"/>
    </row>
    <row r="27061" spans="43:44" x14ac:dyDescent="0.25">
      <c r="AQ27061" s="1026"/>
      <c r="AR27061" s="1027"/>
    </row>
    <row r="27062" spans="43:44" x14ac:dyDescent="0.25">
      <c r="AQ27062" s="1026"/>
      <c r="AR27062" s="1027"/>
    </row>
    <row r="27063" spans="43:44" x14ac:dyDescent="0.25">
      <c r="AQ27063" s="1026"/>
      <c r="AR27063" s="1027"/>
    </row>
    <row r="27064" spans="43:44" x14ac:dyDescent="0.25">
      <c r="AQ27064" s="1026"/>
      <c r="AR27064" s="1027"/>
    </row>
    <row r="27065" spans="43:44" x14ac:dyDescent="0.25">
      <c r="AQ27065" s="1026"/>
      <c r="AR27065" s="1027"/>
    </row>
    <row r="27066" spans="43:44" x14ac:dyDescent="0.25">
      <c r="AQ27066" s="1026"/>
      <c r="AR27066" s="1027"/>
    </row>
    <row r="27067" spans="43:44" x14ac:dyDescent="0.25">
      <c r="AQ27067" s="1026"/>
      <c r="AR27067" s="1027"/>
    </row>
    <row r="27068" spans="43:44" x14ac:dyDescent="0.25">
      <c r="AQ27068" s="1026"/>
      <c r="AR27068" s="1027"/>
    </row>
    <row r="27069" spans="43:44" x14ac:dyDescent="0.25">
      <c r="AQ27069" s="1026"/>
      <c r="AR27069" s="1027"/>
    </row>
    <row r="27070" spans="43:44" x14ac:dyDescent="0.25">
      <c r="AQ27070" s="1026"/>
      <c r="AR27070" s="1027"/>
    </row>
    <row r="27071" spans="43:44" x14ac:dyDescent="0.25">
      <c r="AQ27071" s="1026"/>
      <c r="AR27071" s="1027"/>
    </row>
    <row r="27072" spans="43:44" x14ac:dyDescent="0.25">
      <c r="AQ27072" s="1026"/>
      <c r="AR27072" s="1027"/>
    </row>
    <row r="27073" spans="43:44" x14ac:dyDescent="0.25">
      <c r="AQ27073" s="1026"/>
      <c r="AR27073" s="1027"/>
    </row>
    <row r="27074" spans="43:44" x14ac:dyDescent="0.25">
      <c r="AQ27074" s="1026"/>
      <c r="AR27074" s="1027"/>
    </row>
    <row r="27075" spans="43:44" x14ac:dyDescent="0.25">
      <c r="AQ27075" s="1026"/>
      <c r="AR27075" s="1027"/>
    </row>
    <row r="27076" spans="43:44" x14ac:dyDescent="0.25">
      <c r="AQ27076" s="1026"/>
      <c r="AR27076" s="1027"/>
    </row>
    <row r="27077" spans="43:44" x14ac:dyDescent="0.25">
      <c r="AQ27077" s="1026"/>
      <c r="AR27077" s="1027"/>
    </row>
    <row r="27078" spans="43:44" x14ac:dyDescent="0.25">
      <c r="AQ27078" s="1026"/>
      <c r="AR27078" s="1027"/>
    </row>
    <row r="27079" spans="43:44" x14ac:dyDescent="0.25">
      <c r="AQ27079" s="1026"/>
      <c r="AR27079" s="1027"/>
    </row>
    <row r="27080" spans="43:44" x14ac:dyDescent="0.25">
      <c r="AQ27080" s="1026"/>
      <c r="AR27080" s="1027"/>
    </row>
    <row r="27081" spans="43:44" x14ac:dyDescent="0.25">
      <c r="AQ27081" s="1026"/>
      <c r="AR27081" s="1027"/>
    </row>
    <row r="27082" spans="43:44" x14ac:dyDescent="0.25">
      <c r="AQ27082" s="1026"/>
      <c r="AR27082" s="1027"/>
    </row>
    <row r="27083" spans="43:44" x14ac:dyDescent="0.25">
      <c r="AQ27083" s="1026"/>
      <c r="AR27083" s="1027"/>
    </row>
    <row r="27084" spans="43:44" x14ac:dyDescent="0.25">
      <c r="AQ27084" s="1026"/>
      <c r="AR27084" s="1027"/>
    </row>
    <row r="27085" spans="43:44" x14ac:dyDescent="0.25">
      <c r="AQ27085" s="1026"/>
      <c r="AR27085" s="1027"/>
    </row>
    <row r="27086" spans="43:44" x14ac:dyDescent="0.25">
      <c r="AQ27086" s="1026"/>
      <c r="AR27086" s="1027"/>
    </row>
    <row r="27087" spans="43:44" x14ac:dyDescent="0.25">
      <c r="AQ27087" s="1026"/>
      <c r="AR27087" s="1027"/>
    </row>
    <row r="27088" spans="43:44" x14ac:dyDescent="0.25">
      <c r="AQ27088" s="1026"/>
      <c r="AR27088" s="1027"/>
    </row>
    <row r="27089" spans="43:44" x14ac:dyDescent="0.25">
      <c r="AQ27089" s="1026"/>
      <c r="AR27089" s="1027"/>
    </row>
    <row r="27090" spans="43:44" x14ac:dyDescent="0.25">
      <c r="AQ27090" s="1026"/>
      <c r="AR27090" s="1027"/>
    </row>
    <row r="27091" spans="43:44" x14ac:dyDescent="0.25">
      <c r="AQ27091" s="1026"/>
      <c r="AR27091" s="1027"/>
    </row>
    <row r="27092" spans="43:44" x14ac:dyDescent="0.25">
      <c r="AQ27092" s="1026"/>
      <c r="AR27092" s="1027"/>
    </row>
    <row r="27093" spans="43:44" x14ac:dyDescent="0.25">
      <c r="AQ27093" s="1026"/>
      <c r="AR27093" s="1027"/>
    </row>
    <row r="27094" spans="43:44" x14ac:dyDescent="0.25">
      <c r="AQ27094" s="1026"/>
      <c r="AR27094" s="1027"/>
    </row>
    <row r="27095" spans="43:44" x14ac:dyDescent="0.25">
      <c r="AQ27095" s="1026"/>
      <c r="AR27095" s="1027"/>
    </row>
    <row r="27096" spans="43:44" x14ac:dyDescent="0.25">
      <c r="AQ27096" s="1026"/>
      <c r="AR27096" s="1027"/>
    </row>
    <row r="27097" spans="43:44" x14ac:dyDescent="0.25">
      <c r="AQ27097" s="1026"/>
      <c r="AR27097" s="1027"/>
    </row>
    <row r="27098" spans="43:44" x14ac:dyDescent="0.25">
      <c r="AQ27098" s="1026"/>
      <c r="AR27098" s="1027"/>
    </row>
    <row r="27099" spans="43:44" x14ac:dyDescent="0.25">
      <c r="AQ27099" s="1026"/>
      <c r="AR27099" s="1027"/>
    </row>
    <row r="27100" spans="43:44" x14ac:dyDescent="0.25">
      <c r="AQ27100" s="1026"/>
      <c r="AR27100" s="1027"/>
    </row>
    <row r="27101" spans="43:44" x14ac:dyDescent="0.25">
      <c r="AQ27101" s="1026"/>
      <c r="AR27101" s="1027"/>
    </row>
    <row r="27102" spans="43:44" x14ac:dyDescent="0.25">
      <c r="AQ27102" s="1026"/>
      <c r="AR27102" s="1027"/>
    </row>
    <row r="27103" spans="43:44" x14ac:dyDescent="0.25">
      <c r="AQ27103" s="1026"/>
      <c r="AR27103" s="1027"/>
    </row>
    <row r="27104" spans="43:44" x14ac:dyDescent="0.25">
      <c r="AQ27104" s="1026"/>
      <c r="AR27104" s="1027"/>
    </row>
    <row r="27105" spans="43:44" x14ac:dyDescent="0.25">
      <c r="AQ27105" s="1026"/>
      <c r="AR27105" s="1027"/>
    </row>
    <row r="27106" spans="43:44" x14ac:dyDescent="0.25">
      <c r="AQ27106" s="1026"/>
      <c r="AR27106" s="1027"/>
    </row>
    <row r="27107" spans="43:44" x14ac:dyDescent="0.25">
      <c r="AQ27107" s="1026"/>
      <c r="AR27107" s="1027"/>
    </row>
    <row r="27108" spans="43:44" x14ac:dyDescent="0.25">
      <c r="AQ27108" s="1026"/>
      <c r="AR27108" s="1027"/>
    </row>
    <row r="27109" spans="43:44" x14ac:dyDescent="0.25">
      <c r="AQ27109" s="1026"/>
      <c r="AR27109" s="1027"/>
    </row>
    <row r="27110" spans="43:44" x14ac:dyDescent="0.25">
      <c r="AQ27110" s="1026"/>
      <c r="AR27110" s="1027"/>
    </row>
    <row r="27111" spans="43:44" x14ac:dyDescent="0.25">
      <c r="AQ27111" s="1026"/>
      <c r="AR27111" s="1027"/>
    </row>
    <row r="27112" spans="43:44" x14ac:dyDescent="0.25">
      <c r="AQ27112" s="1026"/>
      <c r="AR27112" s="1027"/>
    </row>
    <row r="27113" spans="43:44" x14ac:dyDescent="0.25">
      <c r="AQ27113" s="1026"/>
      <c r="AR27113" s="1027"/>
    </row>
    <row r="27114" spans="43:44" x14ac:dyDescent="0.25">
      <c r="AQ27114" s="1026"/>
      <c r="AR27114" s="1027"/>
    </row>
    <row r="27115" spans="43:44" x14ac:dyDescent="0.25">
      <c r="AQ27115" s="1026"/>
      <c r="AR27115" s="1027"/>
    </row>
    <row r="27116" spans="43:44" x14ac:dyDescent="0.25">
      <c r="AQ27116" s="1026"/>
      <c r="AR27116" s="1027"/>
    </row>
    <row r="27117" spans="43:44" x14ac:dyDescent="0.25">
      <c r="AQ27117" s="1026"/>
      <c r="AR27117" s="1027"/>
    </row>
    <row r="27118" spans="43:44" x14ac:dyDescent="0.25">
      <c r="AQ27118" s="1026"/>
      <c r="AR27118" s="1027"/>
    </row>
    <row r="27119" spans="43:44" x14ac:dyDescent="0.25">
      <c r="AQ27119" s="1026"/>
      <c r="AR27119" s="1027"/>
    </row>
    <row r="27120" spans="43:44" x14ac:dyDescent="0.25">
      <c r="AQ27120" s="1026"/>
      <c r="AR27120" s="1027"/>
    </row>
    <row r="27121" spans="43:44" x14ac:dyDescent="0.25">
      <c r="AQ27121" s="1026"/>
      <c r="AR27121" s="1027"/>
    </row>
    <row r="27122" spans="43:44" x14ac:dyDescent="0.25">
      <c r="AQ27122" s="1026"/>
      <c r="AR27122" s="1027"/>
    </row>
    <row r="27123" spans="43:44" x14ac:dyDescent="0.25">
      <c r="AQ27123" s="1026"/>
      <c r="AR27123" s="1027"/>
    </row>
    <row r="27124" spans="43:44" x14ac:dyDescent="0.25">
      <c r="AQ27124" s="1026"/>
      <c r="AR27124" s="1027"/>
    </row>
    <row r="27125" spans="43:44" x14ac:dyDescent="0.25">
      <c r="AQ27125" s="1026"/>
      <c r="AR27125" s="1027"/>
    </row>
    <row r="27126" spans="43:44" x14ac:dyDescent="0.25">
      <c r="AQ27126" s="1026"/>
      <c r="AR27126" s="1027"/>
    </row>
    <row r="27127" spans="43:44" x14ac:dyDescent="0.25">
      <c r="AQ27127" s="1026"/>
      <c r="AR27127" s="1027"/>
    </row>
    <row r="27128" spans="43:44" x14ac:dyDescent="0.25">
      <c r="AQ27128" s="1026"/>
      <c r="AR27128" s="1027"/>
    </row>
    <row r="27129" spans="43:44" x14ac:dyDescent="0.25">
      <c r="AQ27129" s="1026"/>
      <c r="AR27129" s="1027"/>
    </row>
    <row r="27130" spans="43:44" x14ac:dyDescent="0.25">
      <c r="AQ27130" s="1026"/>
      <c r="AR27130" s="1027"/>
    </row>
    <row r="27131" spans="43:44" x14ac:dyDescent="0.25">
      <c r="AQ27131" s="1026"/>
      <c r="AR27131" s="1027"/>
    </row>
    <row r="27132" spans="43:44" x14ac:dyDescent="0.25">
      <c r="AQ27132" s="1026"/>
      <c r="AR27132" s="1027"/>
    </row>
    <row r="27133" spans="43:44" x14ac:dyDescent="0.25">
      <c r="AQ27133" s="1026"/>
      <c r="AR27133" s="1027"/>
    </row>
    <row r="27134" spans="43:44" x14ac:dyDescent="0.25">
      <c r="AQ27134" s="1026"/>
      <c r="AR27134" s="1027"/>
    </row>
    <row r="27135" spans="43:44" x14ac:dyDescent="0.25">
      <c r="AQ27135" s="1026"/>
      <c r="AR27135" s="1027"/>
    </row>
    <row r="27136" spans="43:44" x14ac:dyDescent="0.25">
      <c r="AQ27136" s="1026"/>
      <c r="AR27136" s="1027"/>
    </row>
    <row r="27137" spans="43:44" x14ac:dyDescent="0.25">
      <c r="AQ27137" s="1026"/>
      <c r="AR27137" s="1027"/>
    </row>
    <row r="27138" spans="43:44" x14ac:dyDescent="0.25">
      <c r="AQ27138" s="1026"/>
      <c r="AR27138" s="1027"/>
    </row>
    <row r="27139" spans="43:44" x14ac:dyDescent="0.25">
      <c r="AQ27139" s="1026"/>
      <c r="AR27139" s="1027"/>
    </row>
    <row r="27140" spans="43:44" x14ac:dyDescent="0.25">
      <c r="AQ27140" s="1026"/>
      <c r="AR27140" s="1027"/>
    </row>
    <row r="27141" spans="43:44" x14ac:dyDescent="0.25">
      <c r="AQ27141" s="1026"/>
      <c r="AR27141" s="1027"/>
    </row>
    <row r="27142" spans="43:44" x14ac:dyDescent="0.25">
      <c r="AQ27142" s="1026"/>
      <c r="AR27142" s="1027"/>
    </row>
    <row r="27143" spans="43:44" x14ac:dyDescent="0.25">
      <c r="AQ27143" s="1026"/>
      <c r="AR27143" s="1027"/>
    </row>
    <row r="27144" spans="43:44" x14ac:dyDescent="0.25">
      <c r="AQ27144" s="1026"/>
      <c r="AR27144" s="1027"/>
    </row>
    <row r="27145" spans="43:44" x14ac:dyDescent="0.25">
      <c r="AQ27145" s="1026"/>
      <c r="AR27145" s="1027"/>
    </row>
    <row r="27146" spans="43:44" x14ac:dyDescent="0.25">
      <c r="AQ27146" s="1026"/>
      <c r="AR27146" s="1027"/>
    </row>
    <row r="27147" spans="43:44" x14ac:dyDescent="0.25">
      <c r="AQ27147" s="1026"/>
      <c r="AR27147" s="1027"/>
    </row>
    <row r="27148" spans="43:44" x14ac:dyDescent="0.25">
      <c r="AQ27148" s="1026"/>
      <c r="AR27148" s="1027"/>
    </row>
    <row r="27149" spans="43:44" x14ac:dyDescent="0.25">
      <c r="AQ27149" s="1026"/>
      <c r="AR27149" s="1027"/>
    </row>
    <row r="27150" spans="43:44" x14ac:dyDescent="0.25">
      <c r="AQ27150" s="1026"/>
      <c r="AR27150" s="1027"/>
    </row>
    <row r="27151" spans="43:44" x14ac:dyDescent="0.25">
      <c r="AQ27151" s="1026"/>
      <c r="AR27151" s="1027"/>
    </row>
    <row r="27152" spans="43:44" x14ac:dyDescent="0.25">
      <c r="AQ27152" s="1026"/>
      <c r="AR27152" s="1027"/>
    </row>
    <row r="27153" spans="43:44" x14ac:dyDescent="0.25">
      <c r="AQ27153" s="1026"/>
      <c r="AR27153" s="1027"/>
    </row>
    <row r="27154" spans="43:44" x14ac:dyDescent="0.25">
      <c r="AQ27154" s="1026"/>
      <c r="AR27154" s="1027"/>
    </row>
    <row r="27155" spans="43:44" x14ac:dyDescent="0.25">
      <c r="AQ27155" s="1026"/>
      <c r="AR27155" s="1027"/>
    </row>
    <row r="27156" spans="43:44" x14ac:dyDescent="0.25">
      <c r="AQ27156" s="1026"/>
      <c r="AR27156" s="1027"/>
    </row>
    <row r="27157" spans="43:44" x14ac:dyDescent="0.25">
      <c r="AQ27157" s="1026"/>
      <c r="AR27157" s="1027"/>
    </row>
    <row r="27158" spans="43:44" x14ac:dyDescent="0.25">
      <c r="AQ27158" s="1026"/>
      <c r="AR27158" s="1027"/>
    </row>
    <row r="27159" spans="43:44" x14ac:dyDescent="0.25">
      <c r="AQ27159" s="1026"/>
      <c r="AR27159" s="1027"/>
    </row>
    <row r="27160" spans="43:44" x14ac:dyDescent="0.25">
      <c r="AQ27160" s="1026"/>
      <c r="AR27160" s="1027"/>
    </row>
    <row r="27161" spans="43:44" x14ac:dyDescent="0.25">
      <c r="AQ27161" s="1026"/>
      <c r="AR27161" s="1027"/>
    </row>
    <row r="27162" spans="43:44" x14ac:dyDescent="0.25">
      <c r="AQ27162" s="1026"/>
      <c r="AR27162" s="1027"/>
    </row>
    <row r="27163" spans="43:44" x14ac:dyDescent="0.25">
      <c r="AQ27163" s="1026"/>
      <c r="AR27163" s="1027"/>
    </row>
    <row r="27164" spans="43:44" x14ac:dyDescent="0.25">
      <c r="AQ27164" s="1026"/>
      <c r="AR27164" s="1027"/>
    </row>
    <row r="27165" spans="43:44" x14ac:dyDescent="0.25">
      <c r="AQ27165" s="1026"/>
      <c r="AR27165" s="1027"/>
    </row>
    <row r="27166" spans="43:44" x14ac:dyDescent="0.25">
      <c r="AQ27166" s="1026"/>
      <c r="AR27166" s="1027"/>
    </row>
    <row r="27167" spans="43:44" x14ac:dyDescent="0.25">
      <c r="AQ27167" s="1026"/>
      <c r="AR27167" s="1027"/>
    </row>
    <row r="27168" spans="43:44" x14ac:dyDescent="0.25">
      <c r="AQ27168" s="1026"/>
      <c r="AR27168" s="1027"/>
    </row>
    <row r="27169" spans="43:44" x14ac:dyDescent="0.25">
      <c r="AQ27169" s="1026"/>
      <c r="AR27169" s="1027"/>
    </row>
    <row r="27170" spans="43:44" x14ac:dyDescent="0.25">
      <c r="AQ27170" s="1026"/>
      <c r="AR27170" s="1027"/>
    </row>
    <row r="27171" spans="43:44" x14ac:dyDescent="0.25">
      <c r="AQ27171" s="1026"/>
      <c r="AR27171" s="1027"/>
    </row>
    <row r="27172" spans="43:44" x14ac:dyDescent="0.25">
      <c r="AQ27172" s="1026"/>
      <c r="AR27172" s="1027"/>
    </row>
    <row r="27173" spans="43:44" x14ac:dyDescent="0.25">
      <c r="AQ27173" s="1026"/>
      <c r="AR27173" s="1027"/>
    </row>
    <row r="27174" spans="43:44" x14ac:dyDescent="0.25">
      <c r="AQ27174" s="1026"/>
      <c r="AR27174" s="1027"/>
    </row>
    <row r="27175" spans="43:44" x14ac:dyDescent="0.25">
      <c r="AQ27175" s="1026"/>
      <c r="AR27175" s="1027"/>
    </row>
    <row r="27176" spans="43:44" x14ac:dyDescent="0.25">
      <c r="AQ27176" s="1026"/>
      <c r="AR27176" s="1027"/>
    </row>
    <row r="27177" spans="43:44" x14ac:dyDescent="0.25">
      <c r="AQ27177" s="1026"/>
      <c r="AR27177" s="1027"/>
    </row>
    <row r="27178" spans="43:44" x14ac:dyDescent="0.25">
      <c r="AQ27178" s="1026"/>
      <c r="AR27178" s="1027"/>
    </row>
    <row r="27179" spans="43:44" x14ac:dyDescent="0.25">
      <c r="AQ27179" s="1026"/>
      <c r="AR27179" s="1027"/>
    </row>
    <row r="27180" spans="43:44" x14ac:dyDescent="0.25">
      <c r="AQ27180" s="1026"/>
      <c r="AR27180" s="1027"/>
    </row>
    <row r="27181" spans="43:44" x14ac:dyDescent="0.25">
      <c r="AQ27181" s="1026"/>
      <c r="AR27181" s="1027"/>
    </row>
    <row r="27182" spans="43:44" x14ac:dyDescent="0.25">
      <c r="AQ27182" s="1026"/>
      <c r="AR27182" s="1027"/>
    </row>
    <row r="27183" spans="43:44" x14ac:dyDescent="0.25">
      <c r="AQ27183" s="1026"/>
      <c r="AR27183" s="1027"/>
    </row>
    <row r="27184" spans="43:44" x14ac:dyDescent="0.25">
      <c r="AQ27184" s="1026"/>
      <c r="AR27184" s="1027"/>
    </row>
    <row r="27185" spans="43:44" x14ac:dyDescent="0.25">
      <c r="AQ27185" s="1026"/>
      <c r="AR27185" s="1027"/>
    </row>
    <row r="27186" spans="43:44" x14ac:dyDescent="0.25">
      <c r="AQ27186" s="1026"/>
      <c r="AR27186" s="1027"/>
    </row>
    <row r="27187" spans="43:44" x14ac:dyDescent="0.25">
      <c r="AQ27187" s="1026"/>
      <c r="AR27187" s="1027"/>
    </row>
    <row r="27188" spans="43:44" x14ac:dyDescent="0.25">
      <c r="AQ27188" s="1026"/>
      <c r="AR27188" s="1027"/>
    </row>
    <row r="27189" spans="43:44" x14ac:dyDescent="0.25">
      <c r="AQ27189" s="1026"/>
      <c r="AR27189" s="1027"/>
    </row>
    <row r="27190" spans="43:44" x14ac:dyDescent="0.25">
      <c r="AQ27190" s="1026"/>
      <c r="AR27190" s="1027"/>
    </row>
    <row r="27191" spans="43:44" x14ac:dyDescent="0.25">
      <c r="AQ27191" s="1026"/>
      <c r="AR27191" s="1027"/>
    </row>
    <row r="27192" spans="43:44" x14ac:dyDescent="0.25">
      <c r="AQ27192" s="1026"/>
      <c r="AR27192" s="1027"/>
    </row>
    <row r="27193" spans="43:44" x14ac:dyDescent="0.25">
      <c r="AQ27193" s="1026"/>
      <c r="AR27193" s="1027"/>
    </row>
    <row r="27194" spans="43:44" x14ac:dyDescent="0.25">
      <c r="AQ27194" s="1026"/>
      <c r="AR27194" s="1027"/>
    </row>
    <row r="27195" spans="43:44" x14ac:dyDescent="0.25">
      <c r="AQ27195" s="1026"/>
      <c r="AR27195" s="1027"/>
    </row>
    <row r="27196" spans="43:44" x14ac:dyDescent="0.25">
      <c r="AQ27196" s="1026"/>
      <c r="AR27196" s="1027"/>
    </row>
    <row r="27197" spans="43:44" x14ac:dyDescent="0.25">
      <c r="AQ27197" s="1026"/>
      <c r="AR27197" s="1027"/>
    </row>
    <row r="27198" spans="43:44" x14ac:dyDescent="0.25">
      <c r="AQ27198" s="1026"/>
      <c r="AR27198" s="1027"/>
    </row>
    <row r="27199" spans="43:44" x14ac:dyDescent="0.25">
      <c r="AQ27199" s="1026"/>
      <c r="AR27199" s="1027"/>
    </row>
    <row r="27200" spans="43:44" x14ac:dyDescent="0.25">
      <c r="AQ27200" s="1026"/>
      <c r="AR27200" s="1027"/>
    </row>
    <row r="27201" spans="43:44" x14ac:dyDescent="0.25">
      <c r="AQ27201" s="1026"/>
      <c r="AR27201" s="1027"/>
    </row>
    <row r="27202" spans="43:44" x14ac:dyDescent="0.25">
      <c r="AQ27202" s="1026"/>
      <c r="AR27202" s="1027"/>
    </row>
    <row r="27203" spans="43:44" x14ac:dyDescent="0.25">
      <c r="AQ27203" s="1026"/>
      <c r="AR27203" s="1027"/>
    </row>
    <row r="27204" spans="43:44" x14ac:dyDescent="0.25">
      <c r="AQ27204" s="1026"/>
      <c r="AR27204" s="1027"/>
    </row>
    <row r="27205" spans="43:44" x14ac:dyDescent="0.25">
      <c r="AQ27205" s="1026"/>
      <c r="AR27205" s="1027"/>
    </row>
    <row r="27206" spans="43:44" x14ac:dyDescent="0.25">
      <c r="AQ27206" s="1026"/>
      <c r="AR27206" s="1027"/>
    </row>
    <row r="27207" spans="43:44" x14ac:dyDescent="0.25">
      <c r="AQ27207" s="1026"/>
      <c r="AR27207" s="1027"/>
    </row>
    <row r="27208" spans="43:44" x14ac:dyDescent="0.25">
      <c r="AQ27208" s="1026"/>
      <c r="AR27208" s="1027"/>
    </row>
    <row r="27209" spans="43:44" x14ac:dyDescent="0.25">
      <c r="AQ27209" s="1026"/>
      <c r="AR27209" s="1027"/>
    </row>
    <row r="27210" spans="43:44" x14ac:dyDescent="0.25">
      <c r="AQ27210" s="1026"/>
      <c r="AR27210" s="1027"/>
    </row>
    <row r="27211" spans="43:44" x14ac:dyDescent="0.25">
      <c r="AQ27211" s="1026"/>
      <c r="AR27211" s="1027"/>
    </row>
    <row r="27212" spans="43:44" x14ac:dyDescent="0.25">
      <c r="AQ27212" s="1026"/>
      <c r="AR27212" s="1027"/>
    </row>
    <row r="27213" spans="43:44" x14ac:dyDescent="0.25">
      <c r="AQ27213" s="1026"/>
      <c r="AR27213" s="1027"/>
    </row>
    <row r="27214" spans="43:44" x14ac:dyDescent="0.25">
      <c r="AQ27214" s="1026"/>
      <c r="AR27214" s="1027"/>
    </row>
    <row r="27215" spans="43:44" x14ac:dyDescent="0.25">
      <c r="AQ27215" s="1026"/>
      <c r="AR27215" s="1027"/>
    </row>
    <row r="27216" spans="43:44" x14ac:dyDescent="0.25">
      <c r="AQ27216" s="1026"/>
      <c r="AR27216" s="1027"/>
    </row>
    <row r="27217" spans="43:44" x14ac:dyDescent="0.25">
      <c r="AQ27217" s="1026"/>
      <c r="AR27217" s="1027"/>
    </row>
    <row r="27218" spans="43:44" x14ac:dyDescent="0.25">
      <c r="AQ27218" s="1026"/>
      <c r="AR27218" s="1027"/>
    </row>
    <row r="27219" spans="43:44" x14ac:dyDescent="0.25">
      <c r="AQ27219" s="1026"/>
      <c r="AR27219" s="1027"/>
    </row>
    <row r="27220" spans="43:44" x14ac:dyDescent="0.25">
      <c r="AQ27220" s="1026"/>
      <c r="AR27220" s="1027"/>
    </row>
    <row r="27221" spans="43:44" x14ac:dyDescent="0.25">
      <c r="AQ27221" s="1026"/>
      <c r="AR27221" s="1027"/>
    </row>
    <row r="27222" spans="43:44" x14ac:dyDescent="0.25">
      <c r="AQ27222" s="1026"/>
      <c r="AR27222" s="1027"/>
    </row>
    <row r="27223" spans="43:44" x14ac:dyDescent="0.25">
      <c r="AQ27223" s="1026"/>
      <c r="AR27223" s="1027"/>
    </row>
    <row r="27224" spans="43:44" x14ac:dyDescent="0.25">
      <c r="AQ27224" s="1026"/>
      <c r="AR27224" s="1027"/>
    </row>
    <row r="27225" spans="43:44" x14ac:dyDescent="0.25">
      <c r="AQ27225" s="1026"/>
      <c r="AR27225" s="1027"/>
    </row>
    <row r="27226" spans="43:44" x14ac:dyDescent="0.25">
      <c r="AQ27226" s="1026"/>
      <c r="AR27226" s="1027"/>
    </row>
    <row r="27227" spans="43:44" x14ac:dyDescent="0.25">
      <c r="AQ27227" s="1026"/>
      <c r="AR27227" s="1027"/>
    </row>
    <row r="27228" spans="43:44" x14ac:dyDescent="0.25">
      <c r="AQ27228" s="1026"/>
      <c r="AR27228" s="1027"/>
    </row>
    <row r="27229" spans="43:44" x14ac:dyDescent="0.25">
      <c r="AQ27229" s="1026"/>
      <c r="AR27229" s="1027"/>
    </row>
    <row r="27230" spans="43:44" x14ac:dyDescent="0.25">
      <c r="AQ27230" s="1026"/>
      <c r="AR27230" s="1027"/>
    </row>
    <row r="27231" spans="43:44" x14ac:dyDescent="0.25">
      <c r="AQ27231" s="1026"/>
      <c r="AR27231" s="1027"/>
    </row>
    <row r="27232" spans="43:44" x14ac:dyDescent="0.25">
      <c r="AQ27232" s="1026"/>
      <c r="AR27232" s="1027"/>
    </row>
    <row r="27233" spans="43:44" x14ac:dyDescent="0.25">
      <c r="AQ27233" s="1026"/>
      <c r="AR27233" s="1027"/>
    </row>
    <row r="27234" spans="43:44" x14ac:dyDescent="0.25">
      <c r="AQ27234" s="1026"/>
      <c r="AR27234" s="1027"/>
    </row>
    <row r="27235" spans="43:44" x14ac:dyDescent="0.25">
      <c r="AQ27235" s="1026"/>
      <c r="AR27235" s="1027"/>
    </row>
    <row r="27236" spans="43:44" x14ac:dyDescent="0.25">
      <c r="AQ27236" s="1026"/>
      <c r="AR27236" s="1027"/>
    </row>
    <row r="27237" spans="43:44" x14ac:dyDescent="0.25">
      <c r="AQ27237" s="1026"/>
      <c r="AR27237" s="1027"/>
    </row>
    <row r="27238" spans="43:44" x14ac:dyDescent="0.25">
      <c r="AQ27238" s="1026"/>
      <c r="AR27238" s="1027"/>
    </row>
    <row r="27239" spans="43:44" x14ac:dyDescent="0.25">
      <c r="AQ27239" s="1026"/>
      <c r="AR27239" s="1027"/>
    </row>
    <row r="27240" spans="43:44" x14ac:dyDescent="0.25">
      <c r="AQ27240" s="1026"/>
      <c r="AR27240" s="1027"/>
    </row>
    <row r="27241" spans="43:44" x14ac:dyDescent="0.25">
      <c r="AQ27241" s="1026"/>
      <c r="AR27241" s="1027"/>
    </row>
    <row r="27242" spans="43:44" x14ac:dyDescent="0.25">
      <c r="AQ27242" s="1026"/>
      <c r="AR27242" s="1027"/>
    </row>
    <row r="27243" spans="43:44" x14ac:dyDescent="0.25">
      <c r="AQ27243" s="1026"/>
      <c r="AR27243" s="1027"/>
    </row>
    <row r="27244" spans="43:44" x14ac:dyDescent="0.25">
      <c r="AQ27244" s="1026"/>
      <c r="AR27244" s="1027"/>
    </row>
    <row r="27245" spans="43:44" x14ac:dyDescent="0.25">
      <c r="AQ27245" s="1026"/>
      <c r="AR27245" s="1027"/>
    </row>
    <row r="27246" spans="43:44" x14ac:dyDescent="0.25">
      <c r="AQ27246" s="1026"/>
      <c r="AR27246" s="1027"/>
    </row>
    <row r="27247" spans="43:44" x14ac:dyDescent="0.25">
      <c r="AQ27247" s="1026"/>
      <c r="AR27247" s="1027"/>
    </row>
    <row r="27248" spans="43:44" x14ac:dyDescent="0.25">
      <c r="AQ27248" s="1026"/>
      <c r="AR27248" s="1027"/>
    </row>
    <row r="27249" spans="43:44" x14ac:dyDescent="0.25">
      <c r="AQ27249" s="1026"/>
      <c r="AR27249" s="1027"/>
    </row>
    <row r="27250" spans="43:44" x14ac:dyDescent="0.25">
      <c r="AQ27250" s="1026"/>
      <c r="AR27250" s="1027"/>
    </row>
    <row r="27251" spans="43:44" x14ac:dyDescent="0.25">
      <c r="AQ27251" s="1026"/>
      <c r="AR27251" s="1027"/>
    </row>
    <row r="27252" spans="43:44" x14ac:dyDescent="0.25">
      <c r="AQ27252" s="1026"/>
      <c r="AR27252" s="1027"/>
    </row>
    <row r="27253" spans="43:44" x14ac:dyDescent="0.25">
      <c r="AQ27253" s="1026"/>
      <c r="AR27253" s="1027"/>
    </row>
    <row r="27254" spans="43:44" x14ac:dyDescent="0.25">
      <c r="AQ27254" s="1026"/>
      <c r="AR27254" s="1027"/>
    </row>
    <row r="27255" spans="43:44" x14ac:dyDescent="0.25">
      <c r="AQ27255" s="1026"/>
      <c r="AR27255" s="1027"/>
    </row>
    <row r="27256" spans="43:44" x14ac:dyDescent="0.25">
      <c r="AQ27256" s="1026"/>
      <c r="AR27256" s="1027"/>
    </row>
    <row r="27257" spans="43:44" x14ac:dyDescent="0.25">
      <c r="AQ27257" s="1026"/>
      <c r="AR27257" s="1027"/>
    </row>
    <row r="27258" spans="43:44" x14ac:dyDescent="0.25">
      <c r="AQ27258" s="1026"/>
      <c r="AR27258" s="1027"/>
    </row>
    <row r="27259" spans="43:44" x14ac:dyDescent="0.25">
      <c r="AQ27259" s="1026"/>
      <c r="AR27259" s="1027"/>
    </row>
    <row r="27260" spans="43:44" x14ac:dyDescent="0.25">
      <c r="AQ27260" s="1026"/>
      <c r="AR27260" s="1027"/>
    </row>
    <row r="27261" spans="43:44" x14ac:dyDescent="0.25">
      <c r="AQ27261" s="1026"/>
      <c r="AR27261" s="1027"/>
    </row>
    <row r="27262" spans="43:44" x14ac:dyDescent="0.25">
      <c r="AQ27262" s="1026"/>
      <c r="AR27262" s="1027"/>
    </row>
    <row r="27263" spans="43:44" x14ac:dyDescent="0.25">
      <c r="AQ27263" s="1026"/>
      <c r="AR27263" s="1027"/>
    </row>
    <row r="27264" spans="43:44" x14ac:dyDescent="0.25">
      <c r="AQ27264" s="1026"/>
      <c r="AR27264" s="1027"/>
    </row>
    <row r="27265" spans="43:44" x14ac:dyDescent="0.25">
      <c r="AQ27265" s="1026"/>
      <c r="AR27265" s="1027"/>
    </row>
    <row r="27266" spans="43:44" x14ac:dyDescent="0.25">
      <c r="AQ27266" s="1026"/>
      <c r="AR27266" s="1027"/>
    </row>
    <row r="27267" spans="43:44" x14ac:dyDescent="0.25">
      <c r="AQ27267" s="1026"/>
      <c r="AR27267" s="1027"/>
    </row>
    <row r="27268" spans="43:44" x14ac:dyDescent="0.25">
      <c r="AQ27268" s="1026"/>
      <c r="AR27268" s="1027"/>
    </row>
    <row r="27269" spans="43:44" x14ac:dyDescent="0.25">
      <c r="AQ27269" s="1026"/>
      <c r="AR27269" s="1027"/>
    </row>
    <row r="27270" spans="43:44" x14ac:dyDescent="0.25">
      <c r="AQ27270" s="1026"/>
      <c r="AR27270" s="1027"/>
    </row>
    <row r="27271" spans="43:44" x14ac:dyDescent="0.25">
      <c r="AQ27271" s="1026"/>
      <c r="AR27271" s="1027"/>
    </row>
    <row r="27272" spans="43:44" x14ac:dyDescent="0.25">
      <c r="AQ27272" s="1026"/>
      <c r="AR27272" s="1027"/>
    </row>
    <row r="27273" spans="43:44" x14ac:dyDescent="0.25">
      <c r="AQ27273" s="1026"/>
      <c r="AR27273" s="1027"/>
    </row>
    <row r="27274" spans="43:44" x14ac:dyDescent="0.25">
      <c r="AQ27274" s="1026"/>
      <c r="AR27274" s="1027"/>
    </row>
    <row r="27275" spans="43:44" x14ac:dyDescent="0.25">
      <c r="AQ27275" s="1026"/>
      <c r="AR27275" s="1027"/>
    </row>
    <row r="27276" spans="43:44" x14ac:dyDescent="0.25">
      <c r="AQ27276" s="1026"/>
      <c r="AR27276" s="1027"/>
    </row>
    <row r="27277" spans="43:44" x14ac:dyDescent="0.25">
      <c r="AQ27277" s="1026"/>
      <c r="AR27277" s="1027"/>
    </row>
    <row r="27278" spans="43:44" x14ac:dyDescent="0.25">
      <c r="AQ27278" s="1026"/>
      <c r="AR27278" s="1027"/>
    </row>
    <row r="27279" spans="43:44" x14ac:dyDescent="0.25">
      <c r="AQ27279" s="1026"/>
      <c r="AR27279" s="1027"/>
    </row>
    <row r="27280" spans="43:44" x14ac:dyDescent="0.25">
      <c r="AQ27280" s="1026"/>
      <c r="AR27280" s="1027"/>
    </row>
    <row r="27281" spans="43:44" x14ac:dyDescent="0.25">
      <c r="AQ27281" s="1026"/>
      <c r="AR27281" s="1027"/>
    </row>
    <row r="27282" spans="43:44" x14ac:dyDescent="0.25">
      <c r="AQ27282" s="1026"/>
      <c r="AR27282" s="1027"/>
    </row>
    <row r="27283" spans="43:44" x14ac:dyDescent="0.25">
      <c r="AQ27283" s="1026"/>
      <c r="AR27283" s="1027"/>
    </row>
    <row r="27284" spans="43:44" x14ac:dyDescent="0.25">
      <c r="AQ27284" s="1026"/>
      <c r="AR27284" s="1027"/>
    </row>
    <row r="27285" spans="43:44" x14ac:dyDescent="0.25">
      <c r="AQ27285" s="1026"/>
      <c r="AR27285" s="1027"/>
    </row>
    <row r="27286" spans="43:44" x14ac:dyDescent="0.25">
      <c r="AQ27286" s="1026"/>
      <c r="AR27286" s="1027"/>
    </row>
    <row r="27287" spans="43:44" x14ac:dyDescent="0.25">
      <c r="AQ27287" s="1026"/>
      <c r="AR27287" s="1027"/>
    </row>
    <row r="27288" spans="43:44" x14ac:dyDescent="0.25">
      <c r="AQ27288" s="1026"/>
      <c r="AR27288" s="1027"/>
    </row>
    <row r="27289" spans="43:44" x14ac:dyDescent="0.25">
      <c r="AQ27289" s="1026"/>
      <c r="AR27289" s="1027"/>
    </row>
    <row r="27290" spans="43:44" x14ac:dyDescent="0.25">
      <c r="AQ27290" s="1026"/>
      <c r="AR27290" s="1027"/>
    </row>
    <row r="27291" spans="43:44" x14ac:dyDescent="0.25">
      <c r="AQ27291" s="1026"/>
      <c r="AR27291" s="1027"/>
    </row>
    <row r="27292" spans="43:44" x14ac:dyDescent="0.25">
      <c r="AQ27292" s="1026"/>
      <c r="AR27292" s="1027"/>
    </row>
    <row r="27293" spans="43:44" x14ac:dyDescent="0.25">
      <c r="AQ27293" s="1026"/>
      <c r="AR27293" s="1027"/>
    </row>
    <row r="27294" spans="43:44" x14ac:dyDescent="0.25">
      <c r="AQ27294" s="1026"/>
      <c r="AR27294" s="1027"/>
    </row>
    <row r="27295" spans="43:44" x14ac:dyDescent="0.25">
      <c r="AQ27295" s="1026"/>
      <c r="AR27295" s="1027"/>
    </row>
    <row r="27296" spans="43:44" x14ac:dyDescent="0.25">
      <c r="AQ27296" s="1026"/>
      <c r="AR27296" s="1027"/>
    </row>
    <row r="27297" spans="43:44" x14ac:dyDescent="0.25">
      <c r="AQ27297" s="1026"/>
      <c r="AR27297" s="1027"/>
    </row>
    <row r="27298" spans="43:44" x14ac:dyDescent="0.25">
      <c r="AQ27298" s="1026"/>
      <c r="AR27298" s="1027"/>
    </row>
    <row r="27299" spans="43:44" x14ac:dyDescent="0.25">
      <c r="AQ27299" s="1026"/>
      <c r="AR27299" s="1027"/>
    </row>
    <row r="27300" spans="43:44" x14ac:dyDescent="0.25">
      <c r="AQ27300" s="1026"/>
      <c r="AR27300" s="1027"/>
    </row>
    <row r="27301" spans="43:44" x14ac:dyDescent="0.25">
      <c r="AQ27301" s="1026"/>
      <c r="AR27301" s="1027"/>
    </row>
    <row r="27302" spans="43:44" x14ac:dyDescent="0.25">
      <c r="AQ27302" s="1026"/>
      <c r="AR27302" s="1027"/>
    </row>
    <row r="27303" spans="43:44" x14ac:dyDescent="0.25">
      <c r="AQ27303" s="1026"/>
      <c r="AR27303" s="1027"/>
    </row>
    <row r="27304" spans="43:44" x14ac:dyDescent="0.25">
      <c r="AQ27304" s="1026"/>
      <c r="AR27304" s="1027"/>
    </row>
    <row r="27305" spans="43:44" x14ac:dyDescent="0.25">
      <c r="AQ27305" s="1026"/>
      <c r="AR27305" s="1027"/>
    </row>
    <row r="27306" spans="43:44" x14ac:dyDescent="0.25">
      <c r="AQ27306" s="1026"/>
      <c r="AR27306" s="1027"/>
    </row>
    <row r="27307" spans="43:44" x14ac:dyDescent="0.25">
      <c r="AQ27307" s="1026"/>
      <c r="AR27307" s="1027"/>
    </row>
    <row r="27308" spans="43:44" x14ac:dyDescent="0.25">
      <c r="AQ27308" s="1026"/>
      <c r="AR27308" s="1027"/>
    </row>
    <row r="27309" spans="43:44" x14ac:dyDescent="0.25">
      <c r="AQ27309" s="1026"/>
      <c r="AR27309" s="1027"/>
    </row>
    <row r="27310" spans="43:44" x14ac:dyDescent="0.25">
      <c r="AQ27310" s="1026"/>
      <c r="AR27310" s="1027"/>
    </row>
    <row r="27311" spans="43:44" x14ac:dyDescent="0.25">
      <c r="AQ27311" s="1026"/>
      <c r="AR27311" s="1027"/>
    </row>
    <row r="27312" spans="43:44" x14ac:dyDescent="0.25">
      <c r="AQ27312" s="1026"/>
      <c r="AR27312" s="1027"/>
    </row>
    <row r="27313" spans="43:44" x14ac:dyDescent="0.25">
      <c r="AQ27313" s="1026"/>
      <c r="AR27313" s="1027"/>
    </row>
    <row r="27314" spans="43:44" x14ac:dyDescent="0.25">
      <c r="AQ27314" s="1026"/>
      <c r="AR27314" s="1027"/>
    </row>
    <row r="27315" spans="43:44" x14ac:dyDescent="0.25">
      <c r="AQ27315" s="1026"/>
      <c r="AR27315" s="1027"/>
    </row>
    <row r="27316" spans="43:44" x14ac:dyDescent="0.25">
      <c r="AQ27316" s="1026"/>
      <c r="AR27316" s="1027"/>
    </row>
    <row r="27317" spans="43:44" x14ac:dyDescent="0.25">
      <c r="AQ27317" s="1026"/>
      <c r="AR27317" s="1027"/>
    </row>
    <row r="27318" spans="43:44" x14ac:dyDescent="0.25">
      <c r="AQ27318" s="1026"/>
      <c r="AR27318" s="1027"/>
    </row>
    <row r="27319" spans="43:44" x14ac:dyDescent="0.25">
      <c r="AQ27319" s="1026"/>
      <c r="AR27319" s="1027"/>
    </row>
    <row r="27320" spans="43:44" x14ac:dyDescent="0.25">
      <c r="AQ27320" s="1026"/>
      <c r="AR27320" s="1027"/>
    </row>
    <row r="27321" spans="43:44" x14ac:dyDescent="0.25">
      <c r="AQ27321" s="1026"/>
      <c r="AR27321" s="1027"/>
    </row>
    <row r="27322" spans="43:44" x14ac:dyDescent="0.25">
      <c r="AQ27322" s="1026"/>
      <c r="AR27322" s="1027"/>
    </row>
    <row r="27323" spans="43:44" x14ac:dyDescent="0.25">
      <c r="AQ27323" s="1026"/>
      <c r="AR27323" s="1027"/>
    </row>
    <row r="27324" spans="43:44" x14ac:dyDescent="0.25">
      <c r="AQ27324" s="1026"/>
      <c r="AR27324" s="1027"/>
    </row>
    <row r="27325" spans="43:44" x14ac:dyDescent="0.25">
      <c r="AQ27325" s="1026"/>
      <c r="AR27325" s="1027"/>
    </row>
    <row r="27326" spans="43:44" x14ac:dyDescent="0.25">
      <c r="AQ27326" s="1026"/>
      <c r="AR27326" s="1027"/>
    </row>
    <row r="27327" spans="43:44" x14ac:dyDescent="0.25">
      <c r="AQ27327" s="1026"/>
      <c r="AR27327" s="1027"/>
    </row>
    <row r="27328" spans="43:44" x14ac:dyDescent="0.25">
      <c r="AQ27328" s="1026"/>
      <c r="AR27328" s="1027"/>
    </row>
    <row r="27329" spans="43:44" x14ac:dyDescent="0.25">
      <c r="AQ27329" s="1026"/>
      <c r="AR27329" s="1027"/>
    </row>
    <row r="27330" spans="43:44" x14ac:dyDescent="0.25">
      <c r="AQ27330" s="1026"/>
      <c r="AR27330" s="1027"/>
    </row>
    <row r="27331" spans="43:44" x14ac:dyDescent="0.25">
      <c r="AQ27331" s="1026"/>
      <c r="AR27331" s="1027"/>
    </row>
    <row r="27332" spans="43:44" x14ac:dyDescent="0.25">
      <c r="AQ27332" s="1026"/>
      <c r="AR27332" s="1027"/>
    </row>
    <row r="27333" spans="43:44" x14ac:dyDescent="0.25">
      <c r="AQ27333" s="1026"/>
      <c r="AR27333" s="1027"/>
    </row>
    <row r="27334" spans="43:44" x14ac:dyDescent="0.25">
      <c r="AQ27334" s="1026"/>
      <c r="AR27334" s="1027"/>
    </row>
    <row r="27335" spans="43:44" x14ac:dyDescent="0.25">
      <c r="AQ27335" s="1026"/>
      <c r="AR27335" s="1027"/>
    </row>
    <row r="27336" spans="43:44" x14ac:dyDescent="0.25">
      <c r="AQ27336" s="1026"/>
      <c r="AR27336" s="1027"/>
    </row>
    <row r="27337" spans="43:44" x14ac:dyDescent="0.25">
      <c r="AQ27337" s="1026"/>
      <c r="AR27337" s="1027"/>
    </row>
    <row r="27338" spans="43:44" x14ac:dyDescent="0.25">
      <c r="AQ27338" s="1026"/>
      <c r="AR27338" s="1027"/>
    </row>
    <row r="27339" spans="43:44" x14ac:dyDescent="0.25">
      <c r="AQ27339" s="1026"/>
      <c r="AR27339" s="1027"/>
    </row>
    <row r="27340" spans="43:44" x14ac:dyDescent="0.25">
      <c r="AQ27340" s="1026"/>
      <c r="AR27340" s="1027"/>
    </row>
    <row r="27341" spans="43:44" x14ac:dyDescent="0.25">
      <c r="AQ27341" s="1026"/>
      <c r="AR27341" s="1027"/>
    </row>
    <row r="27342" spans="43:44" x14ac:dyDescent="0.25">
      <c r="AQ27342" s="1026"/>
      <c r="AR27342" s="1027"/>
    </row>
    <row r="27343" spans="43:44" x14ac:dyDescent="0.25">
      <c r="AQ27343" s="1026"/>
      <c r="AR27343" s="1027"/>
    </row>
    <row r="27344" spans="43:44" x14ac:dyDescent="0.25">
      <c r="AQ27344" s="1026"/>
      <c r="AR27344" s="1027"/>
    </row>
    <row r="27345" spans="43:44" x14ac:dyDescent="0.25">
      <c r="AQ27345" s="1026"/>
      <c r="AR27345" s="1027"/>
    </row>
    <row r="27346" spans="43:44" x14ac:dyDescent="0.25">
      <c r="AQ27346" s="1026"/>
      <c r="AR27346" s="1027"/>
    </row>
    <row r="27347" spans="43:44" x14ac:dyDescent="0.25">
      <c r="AQ27347" s="1026"/>
      <c r="AR27347" s="1027"/>
    </row>
    <row r="27348" spans="43:44" x14ac:dyDescent="0.25">
      <c r="AQ27348" s="1026"/>
      <c r="AR27348" s="1027"/>
    </row>
    <row r="27349" spans="43:44" x14ac:dyDescent="0.25">
      <c r="AQ27349" s="1026"/>
      <c r="AR27349" s="1027"/>
    </row>
    <row r="27350" spans="43:44" x14ac:dyDescent="0.25">
      <c r="AQ27350" s="1026"/>
      <c r="AR27350" s="1027"/>
    </row>
    <row r="27351" spans="43:44" x14ac:dyDescent="0.25">
      <c r="AQ27351" s="1026"/>
      <c r="AR27351" s="1027"/>
    </row>
    <row r="27352" spans="43:44" x14ac:dyDescent="0.25">
      <c r="AQ27352" s="1026"/>
      <c r="AR27352" s="1027"/>
    </row>
    <row r="27353" spans="43:44" x14ac:dyDescent="0.25">
      <c r="AQ27353" s="1026"/>
      <c r="AR27353" s="1027"/>
    </row>
    <row r="27354" spans="43:44" x14ac:dyDescent="0.25">
      <c r="AQ27354" s="1026"/>
      <c r="AR27354" s="1027"/>
    </row>
    <row r="27355" spans="43:44" x14ac:dyDescent="0.25">
      <c r="AQ27355" s="1026"/>
      <c r="AR27355" s="1027"/>
    </row>
    <row r="27356" spans="43:44" x14ac:dyDescent="0.25">
      <c r="AQ27356" s="1026"/>
      <c r="AR27356" s="1027"/>
    </row>
    <row r="27357" spans="43:44" x14ac:dyDescent="0.25">
      <c r="AQ27357" s="1026"/>
      <c r="AR27357" s="1027"/>
    </row>
    <row r="27358" spans="43:44" x14ac:dyDescent="0.25">
      <c r="AQ27358" s="1026"/>
      <c r="AR27358" s="1027"/>
    </row>
    <row r="27359" spans="43:44" x14ac:dyDescent="0.25">
      <c r="AQ27359" s="1026"/>
      <c r="AR27359" s="1027"/>
    </row>
    <row r="27360" spans="43:44" x14ac:dyDescent="0.25">
      <c r="AQ27360" s="1026"/>
      <c r="AR27360" s="1027"/>
    </row>
    <row r="27361" spans="43:44" x14ac:dyDescent="0.25">
      <c r="AQ27361" s="1026"/>
      <c r="AR27361" s="1027"/>
    </row>
    <row r="27362" spans="43:44" x14ac:dyDescent="0.25">
      <c r="AQ27362" s="1026"/>
      <c r="AR27362" s="1027"/>
    </row>
    <row r="27363" spans="43:44" x14ac:dyDescent="0.25">
      <c r="AQ27363" s="1026"/>
      <c r="AR27363" s="1027"/>
    </row>
    <row r="27364" spans="43:44" x14ac:dyDescent="0.25">
      <c r="AQ27364" s="1026"/>
      <c r="AR27364" s="1027"/>
    </row>
    <row r="27365" spans="43:44" x14ac:dyDescent="0.25">
      <c r="AQ27365" s="1026"/>
      <c r="AR27365" s="1027"/>
    </row>
    <row r="27366" spans="43:44" x14ac:dyDescent="0.25">
      <c r="AQ27366" s="1026"/>
      <c r="AR27366" s="1027"/>
    </row>
    <row r="27367" spans="43:44" x14ac:dyDescent="0.25">
      <c r="AQ27367" s="1026"/>
      <c r="AR27367" s="1027"/>
    </row>
    <row r="27368" spans="43:44" x14ac:dyDescent="0.25">
      <c r="AQ27368" s="1026"/>
      <c r="AR27368" s="1027"/>
    </row>
    <row r="27369" spans="43:44" x14ac:dyDescent="0.25">
      <c r="AQ27369" s="1026"/>
      <c r="AR27369" s="1027"/>
    </row>
    <row r="27370" spans="43:44" x14ac:dyDescent="0.25">
      <c r="AQ27370" s="1026"/>
      <c r="AR27370" s="1027"/>
    </row>
    <row r="27371" spans="43:44" x14ac:dyDescent="0.25">
      <c r="AQ27371" s="1026"/>
      <c r="AR27371" s="1027"/>
    </row>
    <row r="27372" spans="43:44" x14ac:dyDescent="0.25">
      <c r="AQ27372" s="1026"/>
      <c r="AR27372" s="1027"/>
    </row>
    <row r="27373" spans="43:44" x14ac:dyDescent="0.25">
      <c r="AQ27373" s="1026"/>
      <c r="AR27373" s="1027"/>
    </row>
    <row r="27374" spans="43:44" x14ac:dyDescent="0.25">
      <c r="AQ27374" s="1026"/>
      <c r="AR27374" s="1027"/>
    </row>
    <row r="27375" spans="43:44" x14ac:dyDescent="0.25">
      <c r="AQ27375" s="1026"/>
      <c r="AR27375" s="1027"/>
    </row>
    <row r="27376" spans="43:44" x14ac:dyDescent="0.25">
      <c r="AQ27376" s="1026"/>
      <c r="AR27376" s="1027"/>
    </row>
    <row r="27377" spans="43:44" x14ac:dyDescent="0.25">
      <c r="AQ27377" s="1026"/>
      <c r="AR27377" s="1027"/>
    </row>
    <row r="27378" spans="43:44" x14ac:dyDescent="0.25">
      <c r="AQ27378" s="1026"/>
      <c r="AR27378" s="1027"/>
    </row>
    <row r="27379" spans="43:44" x14ac:dyDescent="0.25">
      <c r="AQ27379" s="1026"/>
      <c r="AR27379" s="1027"/>
    </row>
    <row r="27380" spans="43:44" x14ac:dyDescent="0.25">
      <c r="AQ27380" s="1026"/>
      <c r="AR27380" s="1027"/>
    </row>
    <row r="27381" spans="43:44" x14ac:dyDescent="0.25">
      <c r="AQ27381" s="1026"/>
      <c r="AR27381" s="1027"/>
    </row>
    <row r="27382" spans="43:44" x14ac:dyDescent="0.25">
      <c r="AQ27382" s="1026"/>
      <c r="AR27382" s="1027"/>
    </row>
    <row r="27383" spans="43:44" x14ac:dyDescent="0.25">
      <c r="AQ27383" s="1026"/>
      <c r="AR27383" s="1027"/>
    </row>
    <row r="27384" spans="43:44" x14ac:dyDescent="0.25">
      <c r="AQ27384" s="1026"/>
      <c r="AR27384" s="1027"/>
    </row>
    <row r="27385" spans="43:44" x14ac:dyDescent="0.25">
      <c r="AQ27385" s="1026"/>
      <c r="AR27385" s="1027"/>
    </row>
    <row r="27386" spans="43:44" x14ac:dyDescent="0.25">
      <c r="AQ27386" s="1026"/>
      <c r="AR27386" s="1027"/>
    </row>
    <row r="27387" spans="43:44" x14ac:dyDescent="0.25">
      <c r="AQ27387" s="1026"/>
      <c r="AR27387" s="1027"/>
    </row>
    <row r="27388" spans="43:44" x14ac:dyDescent="0.25">
      <c r="AQ27388" s="1026"/>
      <c r="AR27388" s="1027"/>
    </row>
    <row r="27389" spans="43:44" x14ac:dyDescent="0.25">
      <c r="AQ27389" s="1026"/>
      <c r="AR27389" s="1027"/>
    </row>
    <row r="27390" spans="43:44" x14ac:dyDescent="0.25">
      <c r="AQ27390" s="1026"/>
      <c r="AR27390" s="1027"/>
    </row>
    <row r="27391" spans="43:44" x14ac:dyDescent="0.25">
      <c r="AQ27391" s="1026"/>
      <c r="AR27391" s="1027"/>
    </row>
    <row r="27392" spans="43:44" x14ac:dyDescent="0.25">
      <c r="AQ27392" s="1026"/>
      <c r="AR27392" s="1027"/>
    </row>
    <row r="27393" spans="43:44" x14ac:dyDescent="0.25">
      <c r="AQ27393" s="1026"/>
      <c r="AR27393" s="1027"/>
    </row>
    <row r="27394" spans="43:44" x14ac:dyDescent="0.25">
      <c r="AQ27394" s="1026"/>
      <c r="AR27394" s="1027"/>
    </row>
    <row r="27395" spans="43:44" x14ac:dyDescent="0.25">
      <c r="AQ27395" s="1026"/>
      <c r="AR27395" s="1027"/>
    </row>
    <row r="27396" spans="43:44" x14ac:dyDescent="0.25">
      <c r="AQ27396" s="1026"/>
      <c r="AR27396" s="1027"/>
    </row>
    <row r="27397" spans="43:44" x14ac:dyDescent="0.25">
      <c r="AQ27397" s="1026"/>
      <c r="AR27397" s="1027"/>
    </row>
    <row r="27398" spans="43:44" x14ac:dyDescent="0.25">
      <c r="AQ27398" s="1026"/>
      <c r="AR27398" s="1027"/>
    </row>
    <row r="27399" spans="43:44" x14ac:dyDescent="0.25">
      <c r="AQ27399" s="1026"/>
      <c r="AR27399" s="1027"/>
    </row>
    <row r="27400" spans="43:44" x14ac:dyDescent="0.25">
      <c r="AQ27400" s="1026"/>
      <c r="AR27400" s="1027"/>
    </row>
    <row r="27401" spans="43:44" x14ac:dyDescent="0.25">
      <c r="AQ27401" s="1026"/>
      <c r="AR27401" s="1027"/>
    </row>
    <row r="27402" spans="43:44" x14ac:dyDescent="0.25">
      <c r="AQ27402" s="1026"/>
      <c r="AR27402" s="1027"/>
    </row>
    <row r="27403" spans="43:44" x14ac:dyDescent="0.25">
      <c r="AQ27403" s="1026"/>
      <c r="AR27403" s="1027"/>
    </row>
    <row r="27404" spans="43:44" x14ac:dyDescent="0.25">
      <c r="AQ27404" s="1026"/>
      <c r="AR27404" s="1027"/>
    </row>
    <row r="27405" spans="43:44" x14ac:dyDescent="0.25">
      <c r="AQ27405" s="1026"/>
      <c r="AR27405" s="1027"/>
    </row>
    <row r="27406" spans="43:44" x14ac:dyDescent="0.25">
      <c r="AQ27406" s="1026"/>
      <c r="AR27406" s="1027"/>
    </row>
    <row r="27407" spans="43:44" x14ac:dyDescent="0.25">
      <c r="AQ27407" s="1026"/>
      <c r="AR27407" s="1027"/>
    </row>
    <row r="27408" spans="43:44" x14ac:dyDescent="0.25">
      <c r="AQ27408" s="1026"/>
      <c r="AR27408" s="1027"/>
    </row>
    <row r="27409" spans="43:44" x14ac:dyDescent="0.25">
      <c r="AQ27409" s="1026"/>
      <c r="AR27409" s="1027"/>
    </row>
    <row r="27410" spans="43:44" x14ac:dyDescent="0.25">
      <c r="AQ27410" s="1026"/>
      <c r="AR27410" s="1027"/>
    </row>
    <row r="27411" spans="43:44" x14ac:dyDescent="0.25">
      <c r="AQ27411" s="1026"/>
      <c r="AR27411" s="1027"/>
    </row>
    <row r="27412" spans="43:44" x14ac:dyDescent="0.25">
      <c r="AQ27412" s="1026"/>
      <c r="AR27412" s="1027"/>
    </row>
    <row r="27413" spans="43:44" x14ac:dyDescent="0.25">
      <c r="AQ27413" s="1026"/>
      <c r="AR27413" s="1027"/>
    </row>
    <row r="27414" spans="43:44" x14ac:dyDescent="0.25">
      <c r="AQ27414" s="1026"/>
      <c r="AR27414" s="1027"/>
    </row>
    <row r="27415" spans="43:44" x14ac:dyDescent="0.25">
      <c r="AQ27415" s="1026"/>
      <c r="AR27415" s="1027"/>
    </row>
    <row r="27416" spans="43:44" x14ac:dyDescent="0.25">
      <c r="AQ27416" s="1026"/>
      <c r="AR27416" s="1027"/>
    </row>
    <row r="27417" spans="43:44" x14ac:dyDescent="0.25">
      <c r="AQ27417" s="1026"/>
      <c r="AR27417" s="1027"/>
    </row>
    <row r="27418" spans="43:44" x14ac:dyDescent="0.25">
      <c r="AQ27418" s="1026"/>
      <c r="AR27418" s="1027"/>
    </row>
    <row r="27419" spans="43:44" x14ac:dyDescent="0.25">
      <c r="AQ27419" s="1026"/>
      <c r="AR27419" s="1027"/>
    </row>
    <row r="27420" spans="43:44" x14ac:dyDescent="0.25">
      <c r="AQ27420" s="1026"/>
      <c r="AR27420" s="1027"/>
    </row>
    <row r="27421" spans="43:44" x14ac:dyDescent="0.25">
      <c r="AQ27421" s="1026"/>
      <c r="AR27421" s="1027"/>
    </row>
    <row r="27422" spans="43:44" x14ac:dyDescent="0.25">
      <c r="AQ27422" s="1026"/>
      <c r="AR27422" s="1027"/>
    </row>
    <row r="27423" spans="43:44" x14ac:dyDescent="0.25">
      <c r="AQ27423" s="1026"/>
      <c r="AR27423" s="1027"/>
    </row>
    <row r="27424" spans="43:44" x14ac:dyDescent="0.25">
      <c r="AQ27424" s="1026"/>
      <c r="AR27424" s="1027"/>
    </row>
    <row r="27425" spans="43:44" x14ac:dyDescent="0.25">
      <c r="AQ27425" s="1026"/>
      <c r="AR27425" s="1027"/>
    </row>
    <row r="27426" spans="43:44" x14ac:dyDescent="0.25">
      <c r="AQ27426" s="1026"/>
      <c r="AR27426" s="1027"/>
    </row>
    <row r="27427" spans="43:44" x14ac:dyDescent="0.25">
      <c r="AQ27427" s="1026"/>
      <c r="AR27427" s="1027"/>
    </row>
    <row r="27428" spans="43:44" x14ac:dyDescent="0.25">
      <c r="AQ27428" s="1026"/>
      <c r="AR27428" s="1027"/>
    </row>
    <row r="27429" spans="43:44" x14ac:dyDescent="0.25">
      <c r="AQ27429" s="1026"/>
      <c r="AR27429" s="1027"/>
    </row>
    <row r="27430" spans="43:44" x14ac:dyDescent="0.25">
      <c r="AQ27430" s="1026"/>
      <c r="AR27430" s="1027"/>
    </row>
    <row r="27431" spans="43:44" x14ac:dyDescent="0.25">
      <c r="AQ27431" s="1026"/>
      <c r="AR27431" s="1027"/>
    </row>
    <row r="27432" spans="43:44" x14ac:dyDescent="0.25">
      <c r="AQ27432" s="1026"/>
      <c r="AR27432" s="1027"/>
    </row>
    <row r="27433" spans="43:44" x14ac:dyDescent="0.25">
      <c r="AQ27433" s="1026"/>
      <c r="AR27433" s="1027"/>
    </row>
    <row r="27434" spans="43:44" x14ac:dyDescent="0.25">
      <c r="AQ27434" s="1026"/>
      <c r="AR27434" s="1027"/>
    </row>
    <row r="27435" spans="43:44" x14ac:dyDescent="0.25">
      <c r="AQ27435" s="1026"/>
      <c r="AR27435" s="1027"/>
    </row>
    <row r="27436" spans="43:44" x14ac:dyDescent="0.25">
      <c r="AQ27436" s="1026"/>
      <c r="AR27436" s="1027"/>
    </row>
    <row r="27437" spans="43:44" x14ac:dyDescent="0.25">
      <c r="AQ27437" s="1026"/>
      <c r="AR27437" s="1027"/>
    </row>
    <row r="27438" spans="43:44" x14ac:dyDescent="0.25">
      <c r="AQ27438" s="1026"/>
      <c r="AR27438" s="1027"/>
    </row>
    <row r="27439" spans="43:44" x14ac:dyDescent="0.25">
      <c r="AQ27439" s="1026"/>
      <c r="AR27439" s="1027"/>
    </row>
    <row r="27440" spans="43:44" x14ac:dyDescent="0.25">
      <c r="AQ27440" s="1026"/>
      <c r="AR27440" s="1027"/>
    </row>
    <row r="27441" spans="43:44" x14ac:dyDescent="0.25">
      <c r="AQ27441" s="1026"/>
      <c r="AR27441" s="1027"/>
    </row>
    <row r="27442" spans="43:44" x14ac:dyDescent="0.25">
      <c r="AQ27442" s="1026"/>
      <c r="AR27442" s="1027"/>
    </row>
    <row r="27443" spans="43:44" x14ac:dyDescent="0.25">
      <c r="AQ27443" s="1026"/>
      <c r="AR27443" s="1027"/>
    </row>
    <row r="27444" spans="43:44" x14ac:dyDescent="0.25">
      <c r="AQ27444" s="1026"/>
      <c r="AR27444" s="1027"/>
    </row>
    <row r="27445" spans="43:44" x14ac:dyDescent="0.25">
      <c r="AQ27445" s="1026"/>
      <c r="AR27445" s="1027"/>
    </row>
    <row r="27446" spans="43:44" x14ac:dyDescent="0.25">
      <c r="AQ27446" s="1026"/>
      <c r="AR27446" s="1027"/>
    </row>
    <row r="27447" spans="43:44" x14ac:dyDescent="0.25">
      <c r="AQ27447" s="1026"/>
      <c r="AR27447" s="1027"/>
    </row>
    <row r="27448" spans="43:44" x14ac:dyDescent="0.25">
      <c r="AQ27448" s="1026"/>
      <c r="AR27448" s="1027"/>
    </row>
    <row r="27449" spans="43:44" x14ac:dyDescent="0.25">
      <c r="AQ27449" s="1026"/>
      <c r="AR27449" s="1027"/>
    </row>
    <row r="27450" spans="43:44" x14ac:dyDescent="0.25">
      <c r="AQ27450" s="1026"/>
      <c r="AR27450" s="1027"/>
    </row>
    <row r="27451" spans="43:44" x14ac:dyDescent="0.25">
      <c r="AQ27451" s="1026"/>
      <c r="AR27451" s="1027"/>
    </row>
    <row r="27452" spans="43:44" x14ac:dyDescent="0.25">
      <c r="AQ27452" s="1026"/>
      <c r="AR27452" s="1027"/>
    </row>
    <row r="27453" spans="43:44" x14ac:dyDescent="0.25">
      <c r="AQ27453" s="1026"/>
      <c r="AR27453" s="1027"/>
    </row>
    <row r="27454" spans="43:44" x14ac:dyDescent="0.25">
      <c r="AQ27454" s="1026"/>
      <c r="AR27454" s="1027"/>
    </row>
    <row r="27455" spans="43:44" x14ac:dyDescent="0.25">
      <c r="AQ27455" s="1026"/>
      <c r="AR27455" s="1027"/>
    </row>
    <row r="27456" spans="43:44" x14ac:dyDescent="0.25">
      <c r="AQ27456" s="1026"/>
      <c r="AR27456" s="1027"/>
    </row>
    <row r="27457" spans="43:44" x14ac:dyDescent="0.25">
      <c r="AQ27457" s="1026"/>
      <c r="AR27457" s="1027"/>
    </row>
    <row r="27458" spans="43:44" x14ac:dyDescent="0.25">
      <c r="AQ27458" s="1026"/>
      <c r="AR27458" s="1027"/>
    </row>
    <row r="27459" spans="43:44" x14ac:dyDescent="0.25">
      <c r="AQ27459" s="1026"/>
      <c r="AR27459" s="1027"/>
    </row>
    <row r="27460" spans="43:44" x14ac:dyDescent="0.25">
      <c r="AQ27460" s="1026"/>
      <c r="AR27460" s="1027"/>
    </row>
    <row r="27461" spans="43:44" x14ac:dyDescent="0.25">
      <c r="AQ27461" s="1026"/>
      <c r="AR27461" s="1027"/>
    </row>
    <row r="27462" spans="43:44" x14ac:dyDescent="0.25">
      <c r="AQ27462" s="1026"/>
      <c r="AR27462" s="1027"/>
    </row>
    <row r="27463" spans="43:44" x14ac:dyDescent="0.25">
      <c r="AQ27463" s="1026"/>
      <c r="AR27463" s="1027"/>
    </row>
    <row r="27464" spans="43:44" x14ac:dyDescent="0.25">
      <c r="AQ27464" s="1026"/>
      <c r="AR27464" s="1027"/>
    </row>
    <row r="27465" spans="43:44" x14ac:dyDescent="0.25">
      <c r="AQ27465" s="1026"/>
      <c r="AR27465" s="1027"/>
    </row>
    <row r="27466" spans="43:44" x14ac:dyDescent="0.25">
      <c r="AQ27466" s="1026"/>
      <c r="AR27466" s="1027"/>
    </row>
    <row r="27467" spans="43:44" x14ac:dyDescent="0.25">
      <c r="AQ27467" s="1026"/>
      <c r="AR27467" s="1027"/>
    </row>
    <row r="27468" spans="43:44" x14ac:dyDescent="0.25">
      <c r="AQ27468" s="1026"/>
      <c r="AR27468" s="1027"/>
    </row>
    <row r="27469" spans="43:44" x14ac:dyDescent="0.25">
      <c r="AQ27469" s="1026"/>
      <c r="AR27469" s="1027"/>
    </row>
    <row r="27470" spans="43:44" x14ac:dyDescent="0.25">
      <c r="AQ27470" s="1026"/>
      <c r="AR27470" s="1027"/>
    </row>
    <row r="27471" spans="43:44" x14ac:dyDescent="0.25">
      <c r="AQ27471" s="1026"/>
      <c r="AR27471" s="1027"/>
    </row>
    <row r="27472" spans="43:44" x14ac:dyDescent="0.25">
      <c r="AQ27472" s="1026"/>
      <c r="AR27472" s="1027"/>
    </row>
    <row r="27473" spans="43:44" x14ac:dyDescent="0.25">
      <c r="AQ27473" s="1026"/>
      <c r="AR27473" s="1027"/>
    </row>
    <row r="27474" spans="43:44" x14ac:dyDescent="0.25">
      <c r="AQ27474" s="1026"/>
      <c r="AR27474" s="1027"/>
    </row>
    <row r="27475" spans="43:44" x14ac:dyDescent="0.25">
      <c r="AQ27475" s="1026"/>
      <c r="AR27475" s="1027"/>
    </row>
    <row r="27476" spans="43:44" x14ac:dyDescent="0.25">
      <c r="AQ27476" s="1026"/>
      <c r="AR27476" s="1027"/>
    </row>
    <row r="27477" spans="43:44" x14ac:dyDescent="0.25">
      <c r="AQ27477" s="1026"/>
      <c r="AR27477" s="1027"/>
    </row>
    <row r="27478" spans="43:44" x14ac:dyDescent="0.25">
      <c r="AQ27478" s="1026"/>
      <c r="AR27478" s="1027"/>
    </row>
    <row r="27479" spans="43:44" x14ac:dyDescent="0.25">
      <c r="AQ27479" s="1026"/>
      <c r="AR27479" s="1027"/>
    </row>
    <row r="27480" spans="43:44" x14ac:dyDescent="0.25">
      <c r="AQ27480" s="1026"/>
      <c r="AR27480" s="1027"/>
    </row>
    <row r="27481" spans="43:44" x14ac:dyDescent="0.25">
      <c r="AQ27481" s="1026"/>
      <c r="AR27481" s="1027"/>
    </row>
    <row r="27482" spans="43:44" x14ac:dyDescent="0.25">
      <c r="AQ27482" s="1026"/>
      <c r="AR27482" s="1027"/>
    </row>
    <row r="27483" spans="43:44" x14ac:dyDescent="0.25">
      <c r="AQ27483" s="1026"/>
      <c r="AR27483" s="1027"/>
    </row>
    <row r="27484" spans="43:44" x14ac:dyDescent="0.25">
      <c r="AQ27484" s="1026"/>
      <c r="AR27484" s="1027"/>
    </row>
    <row r="27485" spans="43:44" x14ac:dyDescent="0.25">
      <c r="AQ27485" s="1026"/>
      <c r="AR27485" s="1027"/>
    </row>
    <row r="27486" spans="43:44" x14ac:dyDescent="0.25">
      <c r="AQ27486" s="1026"/>
      <c r="AR27486" s="1027"/>
    </row>
    <row r="27487" spans="43:44" x14ac:dyDescent="0.25">
      <c r="AQ27487" s="1026"/>
      <c r="AR27487" s="1027"/>
    </row>
    <row r="27488" spans="43:44" x14ac:dyDescent="0.25">
      <c r="AQ27488" s="1026"/>
      <c r="AR27488" s="1027"/>
    </row>
    <row r="27489" spans="43:44" x14ac:dyDescent="0.25">
      <c r="AQ27489" s="1026"/>
      <c r="AR27489" s="1027"/>
    </row>
    <row r="27490" spans="43:44" x14ac:dyDescent="0.25">
      <c r="AQ27490" s="1026"/>
      <c r="AR27490" s="1027"/>
    </row>
    <row r="27491" spans="43:44" x14ac:dyDescent="0.25">
      <c r="AQ27491" s="1026"/>
      <c r="AR27491" s="1027"/>
    </row>
    <row r="27492" spans="43:44" x14ac:dyDescent="0.25">
      <c r="AQ27492" s="1026"/>
      <c r="AR27492" s="1027"/>
    </row>
    <row r="27493" spans="43:44" x14ac:dyDescent="0.25">
      <c r="AQ27493" s="1026"/>
      <c r="AR27493" s="1027"/>
    </row>
    <row r="27494" spans="43:44" x14ac:dyDescent="0.25">
      <c r="AQ27494" s="1026"/>
      <c r="AR27494" s="1027"/>
    </row>
    <row r="27495" spans="43:44" x14ac:dyDescent="0.25">
      <c r="AQ27495" s="1026"/>
      <c r="AR27495" s="1027"/>
    </row>
    <row r="27496" spans="43:44" x14ac:dyDescent="0.25">
      <c r="AQ27496" s="1026"/>
      <c r="AR27496" s="1027"/>
    </row>
    <row r="27497" spans="43:44" x14ac:dyDescent="0.25">
      <c r="AQ27497" s="1026"/>
      <c r="AR27497" s="1027"/>
    </row>
    <row r="27498" spans="43:44" x14ac:dyDescent="0.25">
      <c r="AQ27498" s="1026"/>
      <c r="AR27498" s="1027"/>
    </row>
    <row r="27499" spans="43:44" x14ac:dyDescent="0.25">
      <c r="AQ27499" s="1026"/>
      <c r="AR27499" s="1027"/>
    </row>
    <row r="27500" spans="43:44" x14ac:dyDescent="0.25">
      <c r="AQ27500" s="1026"/>
      <c r="AR27500" s="1027"/>
    </row>
    <row r="27501" spans="43:44" x14ac:dyDescent="0.25">
      <c r="AQ27501" s="1026"/>
      <c r="AR27501" s="1027"/>
    </row>
    <row r="27502" spans="43:44" x14ac:dyDescent="0.25">
      <c r="AQ27502" s="1026"/>
      <c r="AR27502" s="1027"/>
    </row>
    <row r="27503" spans="43:44" x14ac:dyDescent="0.25">
      <c r="AQ27503" s="1026"/>
      <c r="AR27503" s="1027"/>
    </row>
    <row r="27504" spans="43:44" x14ac:dyDescent="0.25">
      <c r="AQ27504" s="1026"/>
      <c r="AR27504" s="1027"/>
    </row>
    <row r="27505" spans="43:44" x14ac:dyDescent="0.25">
      <c r="AQ27505" s="1026"/>
      <c r="AR27505" s="1027"/>
    </row>
    <row r="27506" spans="43:44" x14ac:dyDescent="0.25">
      <c r="AQ27506" s="1026"/>
      <c r="AR27506" s="1027"/>
    </row>
    <row r="27507" spans="43:44" x14ac:dyDescent="0.25">
      <c r="AQ27507" s="1026"/>
      <c r="AR27507" s="1027"/>
    </row>
    <row r="27508" spans="43:44" x14ac:dyDescent="0.25">
      <c r="AQ27508" s="1026"/>
      <c r="AR27508" s="1027"/>
    </row>
    <row r="27509" spans="43:44" x14ac:dyDescent="0.25">
      <c r="AQ27509" s="1026"/>
      <c r="AR27509" s="1027"/>
    </row>
    <row r="27510" spans="43:44" x14ac:dyDescent="0.25">
      <c r="AQ27510" s="1026"/>
      <c r="AR27510" s="1027"/>
    </row>
    <row r="27511" spans="43:44" x14ac:dyDescent="0.25">
      <c r="AQ27511" s="1026"/>
      <c r="AR27511" s="1027"/>
    </row>
    <row r="27512" spans="43:44" x14ac:dyDescent="0.25">
      <c r="AQ27512" s="1026"/>
      <c r="AR27512" s="1027"/>
    </row>
    <row r="27513" spans="43:44" x14ac:dyDescent="0.25">
      <c r="AQ27513" s="1026"/>
      <c r="AR27513" s="1027"/>
    </row>
    <row r="27514" spans="43:44" x14ac:dyDescent="0.25">
      <c r="AQ27514" s="1026"/>
      <c r="AR27514" s="1027"/>
    </row>
    <row r="27515" spans="43:44" x14ac:dyDescent="0.25">
      <c r="AQ27515" s="1026"/>
      <c r="AR27515" s="1027"/>
    </row>
    <row r="27516" spans="43:44" x14ac:dyDescent="0.25">
      <c r="AQ27516" s="1026"/>
      <c r="AR27516" s="1027"/>
    </row>
    <row r="27517" spans="43:44" x14ac:dyDescent="0.25">
      <c r="AQ27517" s="1026"/>
      <c r="AR27517" s="1027"/>
    </row>
    <row r="27518" spans="43:44" x14ac:dyDescent="0.25">
      <c r="AQ27518" s="1026"/>
      <c r="AR27518" s="1027"/>
    </row>
    <row r="27519" spans="43:44" x14ac:dyDescent="0.25">
      <c r="AQ27519" s="1026"/>
      <c r="AR27519" s="1027"/>
    </row>
    <row r="27520" spans="43:44" x14ac:dyDescent="0.25">
      <c r="AQ27520" s="1026"/>
      <c r="AR27520" s="1027"/>
    </row>
    <row r="27521" spans="43:44" x14ac:dyDescent="0.25">
      <c r="AQ27521" s="1026"/>
      <c r="AR27521" s="1027"/>
    </row>
    <row r="27522" spans="43:44" x14ac:dyDescent="0.25">
      <c r="AQ27522" s="1026"/>
      <c r="AR27522" s="1027"/>
    </row>
    <row r="27523" spans="43:44" x14ac:dyDescent="0.25">
      <c r="AQ27523" s="1026"/>
      <c r="AR27523" s="1027"/>
    </row>
    <row r="27524" spans="43:44" x14ac:dyDescent="0.25">
      <c r="AQ27524" s="1026"/>
      <c r="AR27524" s="1027"/>
    </row>
    <row r="27525" spans="43:44" x14ac:dyDescent="0.25">
      <c r="AQ27525" s="1026"/>
      <c r="AR27525" s="1027"/>
    </row>
    <row r="27526" spans="43:44" x14ac:dyDescent="0.25">
      <c r="AQ27526" s="1026"/>
      <c r="AR27526" s="1027"/>
    </row>
    <row r="27527" spans="43:44" x14ac:dyDescent="0.25">
      <c r="AQ27527" s="1026"/>
      <c r="AR27527" s="1027"/>
    </row>
    <row r="27528" spans="43:44" x14ac:dyDescent="0.25">
      <c r="AQ27528" s="1026"/>
      <c r="AR27528" s="1027"/>
    </row>
    <row r="27529" spans="43:44" x14ac:dyDescent="0.25">
      <c r="AQ27529" s="1026"/>
      <c r="AR27529" s="1027"/>
    </row>
    <row r="27530" spans="43:44" x14ac:dyDescent="0.25">
      <c r="AQ27530" s="1026"/>
      <c r="AR27530" s="1027"/>
    </row>
    <row r="27531" spans="43:44" x14ac:dyDescent="0.25">
      <c r="AQ27531" s="1026"/>
      <c r="AR27531" s="1027"/>
    </row>
    <row r="27532" spans="43:44" x14ac:dyDescent="0.25">
      <c r="AQ27532" s="1026"/>
      <c r="AR27532" s="1027"/>
    </row>
    <row r="27533" spans="43:44" x14ac:dyDescent="0.25">
      <c r="AQ27533" s="1026"/>
      <c r="AR27533" s="1027"/>
    </row>
    <row r="27534" spans="43:44" x14ac:dyDescent="0.25">
      <c r="AQ27534" s="1026"/>
      <c r="AR27534" s="1027"/>
    </row>
    <row r="27535" spans="43:44" x14ac:dyDescent="0.25">
      <c r="AQ27535" s="1026"/>
      <c r="AR27535" s="1027"/>
    </row>
    <row r="27536" spans="43:44" x14ac:dyDescent="0.25">
      <c r="AQ27536" s="1026"/>
      <c r="AR27536" s="1027"/>
    </row>
    <row r="27537" spans="43:44" x14ac:dyDescent="0.25">
      <c r="AQ27537" s="1026"/>
      <c r="AR27537" s="1027"/>
    </row>
    <row r="27538" spans="43:44" x14ac:dyDescent="0.25">
      <c r="AQ27538" s="1026"/>
      <c r="AR27538" s="1027"/>
    </row>
    <row r="27539" spans="43:44" x14ac:dyDescent="0.25">
      <c r="AQ27539" s="1026"/>
      <c r="AR27539" s="1027"/>
    </row>
    <row r="27540" spans="43:44" x14ac:dyDescent="0.25">
      <c r="AQ27540" s="1026"/>
      <c r="AR27540" s="1027"/>
    </row>
    <row r="27541" spans="43:44" x14ac:dyDescent="0.25">
      <c r="AQ27541" s="1026"/>
      <c r="AR27541" s="1027"/>
    </row>
    <row r="27542" spans="43:44" x14ac:dyDescent="0.25">
      <c r="AQ27542" s="1026"/>
      <c r="AR27542" s="1027"/>
    </row>
    <row r="27543" spans="43:44" x14ac:dyDescent="0.25">
      <c r="AQ27543" s="1026"/>
      <c r="AR27543" s="1027"/>
    </row>
    <row r="27544" spans="43:44" x14ac:dyDescent="0.25">
      <c r="AQ27544" s="1026"/>
      <c r="AR27544" s="1027"/>
    </row>
    <row r="27545" spans="43:44" x14ac:dyDescent="0.25">
      <c r="AQ27545" s="1026"/>
      <c r="AR27545" s="1027"/>
    </row>
    <row r="27546" spans="43:44" x14ac:dyDescent="0.25">
      <c r="AQ27546" s="1026"/>
      <c r="AR27546" s="1027"/>
    </row>
    <row r="27547" spans="43:44" x14ac:dyDescent="0.25">
      <c r="AQ27547" s="1026"/>
      <c r="AR27547" s="1027"/>
    </row>
    <row r="27548" spans="43:44" x14ac:dyDescent="0.25">
      <c r="AQ27548" s="1026"/>
      <c r="AR27548" s="1027"/>
    </row>
    <row r="27549" spans="43:44" x14ac:dyDescent="0.25">
      <c r="AQ27549" s="1026"/>
      <c r="AR27549" s="1027"/>
    </row>
    <row r="27550" spans="43:44" x14ac:dyDescent="0.25">
      <c r="AQ27550" s="1026"/>
      <c r="AR27550" s="1027"/>
    </row>
    <row r="27551" spans="43:44" x14ac:dyDescent="0.25">
      <c r="AQ27551" s="1026"/>
      <c r="AR27551" s="1027"/>
    </row>
    <row r="27552" spans="43:44" x14ac:dyDescent="0.25">
      <c r="AQ27552" s="1026"/>
      <c r="AR27552" s="1027"/>
    </row>
    <row r="27553" spans="43:44" x14ac:dyDescent="0.25">
      <c r="AQ27553" s="1026"/>
      <c r="AR27553" s="1027"/>
    </row>
    <row r="27554" spans="43:44" x14ac:dyDescent="0.25">
      <c r="AQ27554" s="1026"/>
      <c r="AR27554" s="1027"/>
    </row>
    <row r="27555" spans="43:44" x14ac:dyDescent="0.25">
      <c r="AQ27555" s="1026"/>
      <c r="AR27555" s="1027"/>
    </row>
    <row r="27556" spans="43:44" x14ac:dyDescent="0.25">
      <c r="AQ27556" s="1026"/>
      <c r="AR27556" s="1027"/>
    </row>
    <row r="27557" spans="43:44" x14ac:dyDescent="0.25">
      <c r="AQ27557" s="1026"/>
      <c r="AR27557" s="1027"/>
    </row>
    <row r="27558" spans="43:44" x14ac:dyDescent="0.25">
      <c r="AQ27558" s="1026"/>
      <c r="AR27558" s="1027"/>
    </row>
    <row r="27559" spans="43:44" x14ac:dyDescent="0.25">
      <c r="AQ27559" s="1026"/>
      <c r="AR27559" s="1027"/>
    </row>
    <row r="27560" spans="43:44" x14ac:dyDescent="0.25">
      <c r="AQ27560" s="1026"/>
      <c r="AR27560" s="1027"/>
    </row>
    <row r="27561" spans="43:44" x14ac:dyDescent="0.25">
      <c r="AQ27561" s="1026"/>
      <c r="AR27561" s="1027"/>
    </row>
    <row r="27562" spans="43:44" x14ac:dyDescent="0.25">
      <c r="AQ27562" s="1026"/>
      <c r="AR27562" s="1027"/>
    </row>
    <row r="27563" spans="43:44" x14ac:dyDescent="0.25">
      <c r="AQ27563" s="1026"/>
      <c r="AR27563" s="1027"/>
    </row>
    <row r="27564" spans="43:44" x14ac:dyDescent="0.25">
      <c r="AQ27564" s="1026"/>
      <c r="AR27564" s="1027"/>
    </row>
    <row r="27565" spans="43:44" x14ac:dyDescent="0.25">
      <c r="AQ27565" s="1026"/>
      <c r="AR27565" s="1027"/>
    </row>
    <row r="27566" spans="43:44" x14ac:dyDescent="0.25">
      <c r="AQ27566" s="1026"/>
      <c r="AR27566" s="1027"/>
    </row>
    <row r="27567" spans="43:44" x14ac:dyDescent="0.25">
      <c r="AQ27567" s="1026"/>
      <c r="AR27567" s="1027"/>
    </row>
    <row r="27568" spans="43:44" x14ac:dyDescent="0.25">
      <c r="AQ27568" s="1026"/>
      <c r="AR27568" s="1027"/>
    </row>
    <row r="27569" spans="43:44" x14ac:dyDescent="0.25">
      <c r="AQ27569" s="1026"/>
      <c r="AR27569" s="1027"/>
    </row>
    <row r="27570" spans="43:44" x14ac:dyDescent="0.25">
      <c r="AQ27570" s="1026"/>
      <c r="AR27570" s="1027"/>
    </row>
    <row r="27571" spans="43:44" x14ac:dyDescent="0.25">
      <c r="AQ27571" s="1026"/>
      <c r="AR27571" s="1027"/>
    </row>
    <row r="27572" spans="43:44" x14ac:dyDescent="0.25">
      <c r="AQ27572" s="1026"/>
      <c r="AR27572" s="1027"/>
    </row>
    <row r="27573" spans="43:44" x14ac:dyDescent="0.25">
      <c r="AQ27573" s="1026"/>
      <c r="AR27573" s="1027"/>
    </row>
    <row r="27574" spans="43:44" x14ac:dyDescent="0.25">
      <c r="AQ27574" s="1026"/>
      <c r="AR27574" s="1027"/>
    </row>
    <row r="27575" spans="43:44" x14ac:dyDescent="0.25">
      <c r="AQ27575" s="1026"/>
      <c r="AR27575" s="1027"/>
    </row>
    <row r="27576" spans="43:44" x14ac:dyDescent="0.25">
      <c r="AQ27576" s="1026"/>
      <c r="AR27576" s="1027"/>
    </row>
    <row r="27577" spans="43:44" x14ac:dyDescent="0.25">
      <c r="AQ27577" s="1026"/>
      <c r="AR27577" s="1027"/>
    </row>
    <row r="27578" spans="43:44" x14ac:dyDescent="0.25">
      <c r="AQ27578" s="1026"/>
      <c r="AR27578" s="1027"/>
    </row>
    <row r="27579" spans="43:44" x14ac:dyDescent="0.25">
      <c r="AQ27579" s="1026"/>
      <c r="AR27579" s="1027"/>
    </row>
    <row r="27580" spans="43:44" x14ac:dyDescent="0.25">
      <c r="AQ27580" s="1026"/>
      <c r="AR27580" s="1027"/>
    </row>
    <row r="27581" spans="43:44" x14ac:dyDescent="0.25">
      <c r="AQ27581" s="1026"/>
      <c r="AR27581" s="1027"/>
    </row>
    <row r="27582" spans="43:44" x14ac:dyDescent="0.25">
      <c r="AQ27582" s="1026"/>
      <c r="AR27582" s="1027"/>
    </row>
    <row r="27583" spans="43:44" x14ac:dyDescent="0.25">
      <c r="AQ27583" s="1026"/>
      <c r="AR27583" s="1027"/>
    </row>
    <row r="27584" spans="43:44" x14ac:dyDescent="0.25">
      <c r="AQ27584" s="1026"/>
      <c r="AR27584" s="1027"/>
    </row>
    <row r="27585" spans="43:44" x14ac:dyDescent="0.25">
      <c r="AQ27585" s="1026"/>
      <c r="AR27585" s="1027"/>
    </row>
    <row r="27586" spans="43:44" x14ac:dyDescent="0.25">
      <c r="AQ27586" s="1026"/>
      <c r="AR27586" s="1027"/>
    </row>
    <row r="27587" spans="43:44" x14ac:dyDescent="0.25">
      <c r="AQ27587" s="1026"/>
      <c r="AR27587" s="1027"/>
    </row>
    <row r="27588" spans="43:44" x14ac:dyDescent="0.25">
      <c r="AQ27588" s="1026"/>
      <c r="AR27588" s="1027"/>
    </row>
    <row r="27589" spans="43:44" x14ac:dyDescent="0.25">
      <c r="AQ27589" s="1026"/>
      <c r="AR27589" s="1027"/>
    </row>
    <row r="27590" spans="43:44" x14ac:dyDescent="0.25">
      <c r="AQ27590" s="1026"/>
      <c r="AR27590" s="1027"/>
    </row>
    <row r="27591" spans="43:44" x14ac:dyDescent="0.25">
      <c r="AQ27591" s="1026"/>
      <c r="AR27591" s="1027"/>
    </row>
    <row r="27592" spans="43:44" x14ac:dyDescent="0.25">
      <c r="AQ27592" s="1026"/>
      <c r="AR27592" s="1027"/>
    </row>
    <row r="27593" spans="43:44" x14ac:dyDescent="0.25">
      <c r="AQ27593" s="1026"/>
      <c r="AR27593" s="1027"/>
    </row>
    <row r="27594" spans="43:44" x14ac:dyDescent="0.25">
      <c r="AQ27594" s="1026"/>
      <c r="AR27594" s="1027"/>
    </row>
    <row r="27595" spans="43:44" x14ac:dyDescent="0.25">
      <c r="AQ27595" s="1026"/>
      <c r="AR27595" s="1027"/>
    </row>
    <row r="27596" spans="43:44" x14ac:dyDescent="0.25">
      <c r="AQ27596" s="1026"/>
      <c r="AR27596" s="1027"/>
    </row>
    <row r="27597" spans="43:44" x14ac:dyDescent="0.25">
      <c r="AQ27597" s="1026"/>
      <c r="AR27597" s="1027"/>
    </row>
    <row r="27598" spans="43:44" x14ac:dyDescent="0.25">
      <c r="AQ27598" s="1026"/>
      <c r="AR27598" s="1027"/>
    </row>
    <row r="27599" spans="43:44" x14ac:dyDescent="0.25">
      <c r="AQ27599" s="1026"/>
      <c r="AR27599" s="1027"/>
    </row>
    <row r="27600" spans="43:44" x14ac:dyDescent="0.25">
      <c r="AQ27600" s="1026"/>
      <c r="AR27600" s="1027"/>
    </row>
    <row r="27601" spans="43:44" x14ac:dyDescent="0.25">
      <c r="AQ27601" s="1026"/>
      <c r="AR27601" s="1027"/>
    </row>
    <row r="27602" spans="43:44" x14ac:dyDescent="0.25">
      <c r="AQ27602" s="1026"/>
      <c r="AR27602" s="1027"/>
    </row>
    <row r="27603" spans="43:44" x14ac:dyDescent="0.25">
      <c r="AQ27603" s="1026"/>
      <c r="AR27603" s="1027"/>
    </row>
    <row r="27604" spans="43:44" x14ac:dyDescent="0.25">
      <c r="AQ27604" s="1026"/>
      <c r="AR27604" s="1027"/>
    </row>
    <row r="27605" spans="43:44" x14ac:dyDescent="0.25">
      <c r="AQ27605" s="1026"/>
      <c r="AR27605" s="1027"/>
    </row>
    <row r="27606" spans="43:44" x14ac:dyDescent="0.25">
      <c r="AQ27606" s="1026"/>
      <c r="AR27606" s="1027"/>
    </row>
    <row r="27607" spans="43:44" x14ac:dyDescent="0.25">
      <c r="AQ27607" s="1026"/>
      <c r="AR27607" s="1027"/>
    </row>
    <row r="27608" spans="43:44" x14ac:dyDescent="0.25">
      <c r="AQ27608" s="1026"/>
      <c r="AR27608" s="1027"/>
    </row>
    <row r="27609" spans="43:44" x14ac:dyDescent="0.25">
      <c r="AQ27609" s="1026"/>
      <c r="AR27609" s="1027"/>
    </row>
    <row r="27610" spans="43:44" x14ac:dyDescent="0.25">
      <c r="AQ27610" s="1026"/>
      <c r="AR27610" s="1027"/>
    </row>
    <row r="27611" spans="43:44" x14ac:dyDescent="0.25">
      <c r="AQ27611" s="1026"/>
      <c r="AR27611" s="1027"/>
    </row>
    <row r="27612" spans="43:44" x14ac:dyDescent="0.25">
      <c r="AQ27612" s="1026"/>
      <c r="AR27612" s="1027"/>
    </row>
    <row r="27613" spans="43:44" x14ac:dyDescent="0.25">
      <c r="AQ27613" s="1026"/>
      <c r="AR27613" s="1027"/>
    </row>
    <row r="27614" spans="43:44" x14ac:dyDescent="0.25">
      <c r="AQ27614" s="1026"/>
      <c r="AR27614" s="1027"/>
    </row>
    <row r="27615" spans="43:44" x14ac:dyDescent="0.25">
      <c r="AQ27615" s="1026"/>
      <c r="AR27615" s="1027"/>
    </row>
    <row r="27616" spans="43:44" x14ac:dyDescent="0.25">
      <c r="AQ27616" s="1026"/>
      <c r="AR27616" s="1027"/>
    </row>
    <row r="27617" spans="43:44" x14ac:dyDescent="0.25">
      <c r="AQ27617" s="1026"/>
      <c r="AR27617" s="1027"/>
    </row>
    <row r="27618" spans="43:44" x14ac:dyDescent="0.25">
      <c r="AQ27618" s="1026"/>
      <c r="AR27618" s="1027"/>
    </row>
    <row r="27619" spans="43:44" x14ac:dyDescent="0.25">
      <c r="AQ27619" s="1026"/>
      <c r="AR27619" s="1027"/>
    </row>
    <row r="27620" spans="43:44" x14ac:dyDescent="0.25">
      <c r="AQ27620" s="1026"/>
      <c r="AR27620" s="1027"/>
    </row>
    <row r="27621" spans="43:44" x14ac:dyDescent="0.25">
      <c r="AQ27621" s="1026"/>
      <c r="AR27621" s="1027"/>
    </row>
    <row r="27622" spans="43:44" x14ac:dyDescent="0.25">
      <c r="AQ27622" s="1026"/>
      <c r="AR27622" s="1027"/>
    </row>
    <row r="27623" spans="43:44" x14ac:dyDescent="0.25">
      <c r="AQ27623" s="1026"/>
      <c r="AR27623" s="1027"/>
    </row>
    <row r="27624" spans="43:44" x14ac:dyDescent="0.25">
      <c r="AQ27624" s="1026"/>
      <c r="AR27624" s="1027"/>
    </row>
    <row r="27625" spans="43:44" x14ac:dyDescent="0.25">
      <c r="AQ27625" s="1026"/>
      <c r="AR27625" s="1027"/>
    </row>
    <row r="27626" spans="43:44" x14ac:dyDescent="0.25">
      <c r="AQ27626" s="1026"/>
      <c r="AR27626" s="1027"/>
    </row>
    <row r="27627" spans="43:44" x14ac:dyDescent="0.25">
      <c r="AQ27627" s="1026"/>
      <c r="AR27627" s="1027"/>
    </row>
    <row r="27628" spans="43:44" x14ac:dyDescent="0.25">
      <c r="AQ27628" s="1026"/>
      <c r="AR27628" s="1027"/>
    </row>
    <row r="27629" spans="43:44" x14ac:dyDescent="0.25">
      <c r="AQ27629" s="1026"/>
      <c r="AR27629" s="1027"/>
    </row>
    <row r="27630" spans="43:44" x14ac:dyDescent="0.25">
      <c r="AQ27630" s="1026"/>
      <c r="AR27630" s="1027"/>
    </row>
    <row r="27631" spans="43:44" x14ac:dyDescent="0.25">
      <c r="AQ27631" s="1026"/>
      <c r="AR27631" s="1027"/>
    </row>
    <row r="27632" spans="43:44" x14ac:dyDescent="0.25">
      <c r="AQ27632" s="1026"/>
      <c r="AR27632" s="1027"/>
    </row>
    <row r="27633" spans="43:44" x14ac:dyDescent="0.25">
      <c r="AQ27633" s="1026"/>
      <c r="AR27633" s="1027"/>
    </row>
    <row r="27634" spans="43:44" x14ac:dyDescent="0.25">
      <c r="AQ27634" s="1026"/>
      <c r="AR27634" s="1027"/>
    </row>
    <row r="27635" spans="43:44" x14ac:dyDescent="0.25">
      <c r="AQ27635" s="1026"/>
      <c r="AR27635" s="1027"/>
    </row>
    <row r="27636" spans="43:44" x14ac:dyDescent="0.25">
      <c r="AQ27636" s="1026"/>
      <c r="AR27636" s="1027"/>
    </row>
    <row r="27637" spans="43:44" x14ac:dyDescent="0.25">
      <c r="AQ27637" s="1026"/>
      <c r="AR27637" s="1027"/>
    </row>
    <row r="27638" spans="43:44" x14ac:dyDescent="0.25">
      <c r="AQ27638" s="1026"/>
      <c r="AR27638" s="1027"/>
    </row>
    <row r="27639" spans="43:44" x14ac:dyDescent="0.25">
      <c r="AQ27639" s="1026"/>
      <c r="AR27639" s="1027"/>
    </row>
    <row r="27640" spans="43:44" x14ac:dyDescent="0.25">
      <c r="AQ27640" s="1026"/>
      <c r="AR27640" s="1027"/>
    </row>
    <row r="27641" spans="43:44" x14ac:dyDescent="0.25">
      <c r="AQ27641" s="1026"/>
      <c r="AR27641" s="1027"/>
    </row>
    <row r="27642" spans="43:44" x14ac:dyDescent="0.25">
      <c r="AQ27642" s="1026"/>
      <c r="AR27642" s="1027"/>
    </row>
    <row r="27643" spans="43:44" x14ac:dyDescent="0.25">
      <c r="AQ27643" s="1026"/>
      <c r="AR27643" s="1027"/>
    </row>
    <row r="27644" spans="43:44" x14ac:dyDescent="0.25">
      <c r="AQ27644" s="1026"/>
      <c r="AR27644" s="1027"/>
    </row>
    <row r="27645" spans="43:44" x14ac:dyDescent="0.25">
      <c r="AQ27645" s="1026"/>
      <c r="AR27645" s="1027"/>
    </row>
    <row r="27646" spans="43:44" x14ac:dyDescent="0.25">
      <c r="AQ27646" s="1026"/>
      <c r="AR27646" s="1027"/>
    </row>
    <row r="27647" spans="43:44" x14ac:dyDescent="0.25">
      <c r="AQ27647" s="1026"/>
      <c r="AR27647" s="1027"/>
    </row>
    <row r="27648" spans="43:44" x14ac:dyDescent="0.25">
      <c r="AQ27648" s="1026"/>
      <c r="AR27648" s="1027"/>
    </row>
    <row r="27649" spans="43:44" x14ac:dyDescent="0.25">
      <c r="AQ27649" s="1026"/>
      <c r="AR27649" s="1027"/>
    </row>
    <row r="27650" spans="43:44" x14ac:dyDescent="0.25">
      <c r="AQ27650" s="1026"/>
      <c r="AR27650" s="1027"/>
    </row>
    <row r="27651" spans="43:44" x14ac:dyDescent="0.25">
      <c r="AQ27651" s="1026"/>
      <c r="AR27651" s="1027"/>
    </row>
    <row r="27652" spans="43:44" x14ac:dyDescent="0.25">
      <c r="AQ27652" s="1026"/>
      <c r="AR27652" s="1027"/>
    </row>
    <row r="27653" spans="43:44" x14ac:dyDescent="0.25">
      <c r="AQ27653" s="1026"/>
      <c r="AR27653" s="1027"/>
    </row>
    <row r="27654" spans="43:44" x14ac:dyDescent="0.25">
      <c r="AQ27654" s="1026"/>
      <c r="AR27654" s="1027"/>
    </row>
    <row r="27655" spans="43:44" x14ac:dyDescent="0.25">
      <c r="AQ27655" s="1026"/>
      <c r="AR27655" s="1027"/>
    </row>
    <row r="27656" spans="43:44" x14ac:dyDescent="0.25">
      <c r="AQ27656" s="1026"/>
      <c r="AR27656" s="1027"/>
    </row>
    <row r="27657" spans="43:44" x14ac:dyDescent="0.25">
      <c r="AQ27657" s="1026"/>
      <c r="AR27657" s="1027"/>
    </row>
    <row r="27658" spans="43:44" x14ac:dyDescent="0.25">
      <c r="AQ27658" s="1026"/>
      <c r="AR27658" s="1027"/>
    </row>
    <row r="27659" spans="43:44" x14ac:dyDescent="0.25">
      <c r="AQ27659" s="1026"/>
      <c r="AR27659" s="1027"/>
    </row>
    <row r="27660" spans="43:44" x14ac:dyDescent="0.25">
      <c r="AQ27660" s="1026"/>
      <c r="AR27660" s="1027"/>
    </row>
    <row r="27661" spans="43:44" x14ac:dyDescent="0.25">
      <c r="AQ27661" s="1026"/>
      <c r="AR27661" s="1027"/>
    </row>
    <row r="27662" spans="43:44" x14ac:dyDescent="0.25">
      <c r="AQ27662" s="1026"/>
      <c r="AR27662" s="1027"/>
    </row>
    <row r="27663" spans="43:44" x14ac:dyDescent="0.25">
      <c r="AQ27663" s="1026"/>
      <c r="AR27663" s="1027"/>
    </row>
    <row r="27664" spans="43:44" x14ac:dyDescent="0.25">
      <c r="AQ27664" s="1026"/>
      <c r="AR27664" s="1027"/>
    </row>
    <row r="27665" spans="43:44" x14ac:dyDescent="0.25">
      <c r="AQ27665" s="1026"/>
      <c r="AR27665" s="1027"/>
    </row>
    <row r="27666" spans="43:44" x14ac:dyDescent="0.25">
      <c r="AQ27666" s="1026"/>
      <c r="AR27666" s="1027"/>
    </row>
    <row r="27667" spans="43:44" x14ac:dyDescent="0.25">
      <c r="AQ27667" s="1026"/>
      <c r="AR27667" s="1027"/>
    </row>
    <row r="27668" spans="43:44" x14ac:dyDescent="0.25">
      <c r="AQ27668" s="1026"/>
      <c r="AR27668" s="1027"/>
    </row>
    <row r="27669" spans="43:44" x14ac:dyDescent="0.25">
      <c r="AQ27669" s="1026"/>
      <c r="AR27669" s="1027"/>
    </row>
    <row r="27670" spans="43:44" x14ac:dyDescent="0.25">
      <c r="AQ27670" s="1026"/>
      <c r="AR27670" s="1027"/>
    </row>
    <row r="27671" spans="43:44" x14ac:dyDescent="0.25">
      <c r="AQ27671" s="1026"/>
      <c r="AR27671" s="1027"/>
    </row>
    <row r="27672" spans="43:44" x14ac:dyDescent="0.25">
      <c r="AQ27672" s="1026"/>
      <c r="AR27672" s="1027"/>
    </row>
    <row r="27673" spans="43:44" x14ac:dyDescent="0.25">
      <c r="AQ27673" s="1026"/>
      <c r="AR27673" s="1027"/>
    </row>
    <row r="27674" spans="43:44" x14ac:dyDescent="0.25">
      <c r="AQ27674" s="1026"/>
      <c r="AR27674" s="1027"/>
    </row>
    <row r="27675" spans="43:44" x14ac:dyDescent="0.25">
      <c r="AQ27675" s="1026"/>
      <c r="AR27675" s="1027"/>
    </row>
    <row r="27676" spans="43:44" x14ac:dyDescent="0.25">
      <c r="AQ27676" s="1026"/>
      <c r="AR27676" s="1027"/>
    </row>
    <row r="27677" spans="43:44" x14ac:dyDescent="0.25">
      <c r="AQ27677" s="1026"/>
      <c r="AR27677" s="1027"/>
    </row>
    <row r="27678" spans="43:44" x14ac:dyDescent="0.25">
      <c r="AQ27678" s="1026"/>
      <c r="AR27678" s="1027"/>
    </row>
    <row r="27679" spans="43:44" x14ac:dyDescent="0.25">
      <c r="AQ27679" s="1026"/>
      <c r="AR27679" s="1027"/>
    </row>
    <row r="27680" spans="43:44" x14ac:dyDescent="0.25">
      <c r="AQ27680" s="1026"/>
      <c r="AR27680" s="1027"/>
    </row>
    <row r="27681" spans="43:44" x14ac:dyDescent="0.25">
      <c r="AQ27681" s="1026"/>
      <c r="AR27681" s="1027"/>
    </row>
    <row r="27682" spans="43:44" x14ac:dyDescent="0.25">
      <c r="AQ27682" s="1026"/>
      <c r="AR27682" s="1027"/>
    </row>
    <row r="27683" spans="43:44" x14ac:dyDescent="0.25">
      <c r="AQ27683" s="1026"/>
      <c r="AR27683" s="1027"/>
    </row>
    <row r="27684" spans="43:44" x14ac:dyDescent="0.25">
      <c r="AQ27684" s="1026"/>
      <c r="AR27684" s="1027"/>
    </row>
    <row r="27685" spans="43:44" x14ac:dyDescent="0.25">
      <c r="AQ27685" s="1026"/>
      <c r="AR27685" s="1027"/>
    </row>
    <row r="27686" spans="43:44" x14ac:dyDescent="0.25">
      <c r="AQ27686" s="1026"/>
      <c r="AR27686" s="1027"/>
    </row>
    <row r="27687" spans="43:44" x14ac:dyDescent="0.25">
      <c r="AQ27687" s="1026"/>
      <c r="AR27687" s="1027"/>
    </row>
    <row r="27688" spans="43:44" x14ac:dyDescent="0.25">
      <c r="AQ27688" s="1026"/>
      <c r="AR27688" s="1027"/>
    </row>
    <row r="27689" spans="43:44" x14ac:dyDescent="0.25">
      <c r="AQ27689" s="1026"/>
      <c r="AR27689" s="1027"/>
    </row>
    <row r="27690" spans="43:44" x14ac:dyDescent="0.25">
      <c r="AQ27690" s="1026"/>
      <c r="AR27690" s="1027"/>
    </row>
    <row r="27691" spans="43:44" x14ac:dyDescent="0.25">
      <c r="AQ27691" s="1026"/>
      <c r="AR27691" s="1027"/>
    </row>
    <row r="27692" spans="43:44" x14ac:dyDescent="0.25">
      <c r="AQ27692" s="1026"/>
      <c r="AR27692" s="1027"/>
    </row>
    <row r="27693" spans="43:44" x14ac:dyDescent="0.25">
      <c r="AQ27693" s="1026"/>
      <c r="AR27693" s="1027"/>
    </row>
    <row r="27694" spans="43:44" x14ac:dyDescent="0.25">
      <c r="AQ27694" s="1026"/>
      <c r="AR27694" s="1027"/>
    </row>
    <row r="27695" spans="43:44" x14ac:dyDescent="0.25">
      <c r="AQ27695" s="1026"/>
      <c r="AR27695" s="1027"/>
    </row>
    <row r="27696" spans="43:44" x14ac:dyDescent="0.25">
      <c r="AQ27696" s="1026"/>
      <c r="AR27696" s="1027"/>
    </row>
    <row r="27697" spans="43:44" x14ac:dyDescent="0.25">
      <c r="AQ27697" s="1026"/>
      <c r="AR27697" s="1027"/>
    </row>
    <row r="27698" spans="43:44" x14ac:dyDescent="0.25">
      <c r="AQ27698" s="1026"/>
      <c r="AR27698" s="1027"/>
    </row>
    <row r="27699" spans="43:44" x14ac:dyDescent="0.25">
      <c r="AQ27699" s="1026"/>
      <c r="AR27699" s="1027"/>
    </row>
    <row r="27700" spans="43:44" x14ac:dyDescent="0.25">
      <c r="AQ27700" s="1026"/>
      <c r="AR27700" s="1027"/>
    </row>
    <row r="27701" spans="43:44" x14ac:dyDescent="0.25">
      <c r="AQ27701" s="1026"/>
      <c r="AR27701" s="1027"/>
    </row>
    <row r="27702" spans="43:44" x14ac:dyDescent="0.25">
      <c r="AQ27702" s="1026"/>
      <c r="AR27702" s="1027"/>
    </row>
    <row r="27703" spans="43:44" x14ac:dyDescent="0.25">
      <c r="AQ27703" s="1026"/>
      <c r="AR27703" s="1027"/>
    </row>
    <row r="27704" spans="43:44" x14ac:dyDescent="0.25">
      <c r="AQ27704" s="1026"/>
      <c r="AR27704" s="1027"/>
    </row>
    <row r="27705" spans="43:44" x14ac:dyDescent="0.25">
      <c r="AQ27705" s="1026"/>
      <c r="AR27705" s="1027"/>
    </row>
    <row r="27706" spans="43:44" x14ac:dyDescent="0.25">
      <c r="AQ27706" s="1026"/>
      <c r="AR27706" s="1027"/>
    </row>
    <row r="27707" spans="43:44" x14ac:dyDescent="0.25">
      <c r="AQ27707" s="1026"/>
      <c r="AR27707" s="1027"/>
    </row>
    <row r="27708" spans="43:44" x14ac:dyDescent="0.25">
      <c r="AQ27708" s="1026"/>
      <c r="AR27708" s="1027"/>
    </row>
    <row r="27709" spans="43:44" x14ac:dyDescent="0.25">
      <c r="AQ27709" s="1026"/>
      <c r="AR27709" s="1027"/>
    </row>
    <row r="27710" spans="43:44" x14ac:dyDescent="0.25">
      <c r="AQ27710" s="1026"/>
      <c r="AR27710" s="1027"/>
    </row>
    <row r="27711" spans="43:44" x14ac:dyDescent="0.25">
      <c r="AQ27711" s="1026"/>
      <c r="AR27711" s="1027"/>
    </row>
    <row r="27712" spans="43:44" x14ac:dyDescent="0.25">
      <c r="AQ27712" s="1026"/>
      <c r="AR27712" s="1027"/>
    </row>
    <row r="27713" spans="43:44" x14ac:dyDescent="0.25">
      <c r="AQ27713" s="1026"/>
      <c r="AR27713" s="1027"/>
    </row>
    <row r="27714" spans="43:44" x14ac:dyDescent="0.25">
      <c r="AQ27714" s="1026"/>
      <c r="AR27714" s="1027"/>
    </row>
    <row r="27715" spans="43:44" x14ac:dyDescent="0.25">
      <c r="AQ27715" s="1026"/>
      <c r="AR27715" s="1027"/>
    </row>
    <row r="27716" spans="43:44" x14ac:dyDescent="0.25">
      <c r="AQ27716" s="1026"/>
      <c r="AR27716" s="1027"/>
    </row>
    <row r="27717" spans="43:44" x14ac:dyDescent="0.25">
      <c r="AQ27717" s="1026"/>
      <c r="AR27717" s="1027"/>
    </row>
    <row r="27718" spans="43:44" x14ac:dyDescent="0.25">
      <c r="AQ27718" s="1026"/>
      <c r="AR27718" s="1027"/>
    </row>
    <row r="27719" spans="43:44" x14ac:dyDescent="0.25">
      <c r="AQ27719" s="1026"/>
      <c r="AR27719" s="1027"/>
    </row>
    <row r="27720" spans="43:44" x14ac:dyDescent="0.25">
      <c r="AQ27720" s="1026"/>
      <c r="AR27720" s="1027"/>
    </row>
    <row r="27721" spans="43:44" x14ac:dyDescent="0.25">
      <c r="AQ27721" s="1026"/>
      <c r="AR27721" s="1027"/>
    </row>
    <row r="27722" spans="43:44" x14ac:dyDescent="0.25">
      <c r="AQ27722" s="1026"/>
      <c r="AR27722" s="1027"/>
    </row>
    <row r="27723" spans="43:44" x14ac:dyDescent="0.25">
      <c r="AQ27723" s="1026"/>
      <c r="AR27723" s="1027"/>
    </row>
    <row r="27724" spans="43:44" x14ac:dyDescent="0.25">
      <c r="AQ27724" s="1026"/>
      <c r="AR27724" s="1027"/>
    </row>
    <row r="27725" spans="43:44" x14ac:dyDescent="0.25">
      <c r="AQ27725" s="1026"/>
      <c r="AR27725" s="1027"/>
    </row>
    <row r="27726" spans="43:44" x14ac:dyDescent="0.25">
      <c r="AQ27726" s="1026"/>
      <c r="AR27726" s="1027"/>
    </row>
    <row r="27727" spans="43:44" x14ac:dyDescent="0.25">
      <c r="AQ27727" s="1026"/>
      <c r="AR27727" s="1027"/>
    </row>
    <row r="27728" spans="43:44" x14ac:dyDescent="0.25">
      <c r="AQ27728" s="1026"/>
      <c r="AR27728" s="1027"/>
    </row>
    <row r="27729" spans="43:44" x14ac:dyDescent="0.25">
      <c r="AQ27729" s="1026"/>
      <c r="AR27729" s="1027"/>
    </row>
    <row r="27730" spans="43:44" x14ac:dyDescent="0.25">
      <c r="AQ27730" s="1026"/>
      <c r="AR27730" s="1027"/>
    </row>
    <row r="27731" spans="43:44" x14ac:dyDescent="0.25">
      <c r="AQ27731" s="1026"/>
      <c r="AR27731" s="1027"/>
    </row>
    <row r="27732" spans="43:44" x14ac:dyDescent="0.25">
      <c r="AQ27732" s="1026"/>
      <c r="AR27732" s="1027"/>
    </row>
    <row r="27733" spans="43:44" x14ac:dyDescent="0.25">
      <c r="AQ27733" s="1026"/>
      <c r="AR27733" s="1027"/>
    </row>
    <row r="27734" spans="43:44" x14ac:dyDescent="0.25">
      <c r="AQ27734" s="1026"/>
      <c r="AR27734" s="1027"/>
    </row>
    <row r="27735" spans="43:44" x14ac:dyDescent="0.25">
      <c r="AQ27735" s="1026"/>
      <c r="AR27735" s="1027"/>
    </row>
    <row r="27736" spans="43:44" x14ac:dyDescent="0.25">
      <c r="AQ27736" s="1026"/>
      <c r="AR27736" s="1027"/>
    </row>
    <row r="27737" spans="43:44" x14ac:dyDescent="0.25">
      <c r="AQ27737" s="1026"/>
      <c r="AR27737" s="1027"/>
    </row>
    <row r="27738" spans="43:44" x14ac:dyDescent="0.25">
      <c r="AQ27738" s="1026"/>
      <c r="AR27738" s="1027"/>
    </row>
    <row r="27739" spans="43:44" x14ac:dyDescent="0.25">
      <c r="AQ27739" s="1026"/>
      <c r="AR27739" s="1027"/>
    </row>
    <row r="27740" spans="43:44" x14ac:dyDescent="0.25">
      <c r="AQ27740" s="1026"/>
      <c r="AR27740" s="1027"/>
    </row>
    <row r="27741" spans="43:44" x14ac:dyDescent="0.25">
      <c r="AQ27741" s="1026"/>
      <c r="AR27741" s="1027"/>
    </row>
    <row r="27742" spans="43:44" x14ac:dyDescent="0.25">
      <c r="AQ27742" s="1026"/>
      <c r="AR27742" s="1027"/>
    </row>
    <row r="27743" spans="43:44" x14ac:dyDescent="0.25">
      <c r="AQ27743" s="1026"/>
      <c r="AR27743" s="1027"/>
    </row>
    <row r="27744" spans="43:44" x14ac:dyDescent="0.25">
      <c r="AQ27744" s="1026"/>
      <c r="AR27744" s="1027"/>
    </row>
    <row r="27745" spans="43:44" x14ac:dyDescent="0.25">
      <c r="AQ27745" s="1026"/>
      <c r="AR27745" s="1027"/>
    </row>
    <row r="27746" spans="43:44" x14ac:dyDescent="0.25">
      <c r="AQ27746" s="1026"/>
      <c r="AR27746" s="1027"/>
    </row>
    <row r="27747" spans="43:44" x14ac:dyDescent="0.25">
      <c r="AQ27747" s="1026"/>
      <c r="AR27747" s="1027"/>
    </row>
    <row r="27748" spans="43:44" x14ac:dyDescent="0.25">
      <c r="AQ27748" s="1026"/>
      <c r="AR27748" s="1027"/>
    </row>
    <row r="27749" spans="43:44" x14ac:dyDescent="0.25">
      <c r="AQ27749" s="1026"/>
      <c r="AR27749" s="1027"/>
    </row>
    <row r="27750" spans="43:44" x14ac:dyDescent="0.25">
      <c r="AQ27750" s="1026"/>
      <c r="AR27750" s="1027"/>
    </row>
    <row r="27751" spans="43:44" x14ac:dyDescent="0.25">
      <c r="AQ27751" s="1026"/>
      <c r="AR27751" s="1027"/>
    </row>
    <row r="27752" spans="43:44" x14ac:dyDescent="0.25">
      <c r="AQ27752" s="1026"/>
      <c r="AR27752" s="1027"/>
    </row>
    <row r="27753" spans="43:44" x14ac:dyDescent="0.25">
      <c r="AQ27753" s="1026"/>
      <c r="AR27753" s="1027"/>
    </row>
    <row r="27754" spans="43:44" x14ac:dyDescent="0.25">
      <c r="AQ27754" s="1026"/>
      <c r="AR27754" s="1027"/>
    </row>
    <row r="27755" spans="43:44" x14ac:dyDescent="0.25">
      <c r="AQ27755" s="1026"/>
      <c r="AR27755" s="1027"/>
    </row>
    <row r="27756" spans="43:44" x14ac:dyDescent="0.25">
      <c r="AQ27756" s="1026"/>
      <c r="AR27756" s="1027"/>
    </row>
    <row r="27757" spans="43:44" x14ac:dyDescent="0.25">
      <c r="AQ27757" s="1026"/>
      <c r="AR27757" s="1027"/>
    </row>
    <row r="27758" spans="43:44" x14ac:dyDescent="0.25">
      <c r="AQ27758" s="1026"/>
      <c r="AR27758" s="1027"/>
    </row>
    <row r="27759" spans="43:44" x14ac:dyDescent="0.25">
      <c r="AQ27759" s="1026"/>
      <c r="AR27759" s="1027"/>
    </row>
    <row r="27760" spans="43:44" x14ac:dyDescent="0.25">
      <c r="AQ27760" s="1026"/>
      <c r="AR27760" s="1027"/>
    </row>
    <row r="27761" spans="43:44" x14ac:dyDescent="0.25">
      <c r="AQ27761" s="1026"/>
      <c r="AR27761" s="1027"/>
    </row>
    <row r="27762" spans="43:44" x14ac:dyDescent="0.25">
      <c r="AQ27762" s="1026"/>
      <c r="AR27762" s="1027"/>
    </row>
    <row r="27763" spans="43:44" x14ac:dyDescent="0.25">
      <c r="AQ27763" s="1026"/>
      <c r="AR27763" s="1027"/>
    </row>
    <row r="27764" spans="43:44" x14ac:dyDescent="0.25">
      <c r="AQ27764" s="1026"/>
      <c r="AR27764" s="1027"/>
    </row>
    <row r="27765" spans="43:44" x14ac:dyDescent="0.25">
      <c r="AQ27765" s="1026"/>
      <c r="AR27765" s="1027"/>
    </row>
    <row r="27766" spans="43:44" x14ac:dyDescent="0.25">
      <c r="AQ27766" s="1026"/>
      <c r="AR27766" s="1027"/>
    </row>
    <row r="27767" spans="43:44" x14ac:dyDescent="0.25">
      <c r="AQ27767" s="1026"/>
      <c r="AR27767" s="1027"/>
    </row>
    <row r="27768" spans="43:44" x14ac:dyDescent="0.25">
      <c r="AQ27768" s="1026"/>
      <c r="AR27768" s="1027"/>
    </row>
    <row r="27769" spans="43:44" x14ac:dyDescent="0.25">
      <c r="AQ27769" s="1026"/>
      <c r="AR27769" s="1027"/>
    </row>
    <row r="27770" spans="43:44" x14ac:dyDescent="0.25">
      <c r="AQ27770" s="1026"/>
      <c r="AR27770" s="1027"/>
    </row>
    <row r="27771" spans="43:44" x14ac:dyDescent="0.25">
      <c r="AQ27771" s="1026"/>
      <c r="AR27771" s="1027"/>
    </row>
    <row r="27772" spans="43:44" x14ac:dyDescent="0.25">
      <c r="AQ27772" s="1026"/>
      <c r="AR27772" s="1027"/>
    </row>
    <row r="27773" spans="43:44" x14ac:dyDescent="0.25">
      <c r="AQ27773" s="1026"/>
      <c r="AR27773" s="1027"/>
    </row>
    <row r="27774" spans="43:44" x14ac:dyDescent="0.25">
      <c r="AQ27774" s="1026"/>
      <c r="AR27774" s="1027"/>
    </row>
    <row r="27775" spans="43:44" x14ac:dyDescent="0.25">
      <c r="AQ27775" s="1026"/>
      <c r="AR27775" s="1027"/>
    </row>
    <row r="27776" spans="43:44" x14ac:dyDescent="0.25">
      <c r="AQ27776" s="1026"/>
      <c r="AR27776" s="1027"/>
    </row>
    <row r="27777" spans="43:44" x14ac:dyDescent="0.25">
      <c r="AQ27777" s="1026"/>
      <c r="AR27777" s="1027"/>
    </row>
    <row r="27778" spans="43:44" x14ac:dyDescent="0.25">
      <c r="AQ27778" s="1026"/>
      <c r="AR27778" s="1027"/>
    </row>
    <row r="27779" spans="43:44" x14ac:dyDescent="0.25">
      <c r="AQ27779" s="1026"/>
      <c r="AR27779" s="1027"/>
    </row>
    <row r="27780" spans="43:44" x14ac:dyDescent="0.25">
      <c r="AQ27780" s="1026"/>
      <c r="AR27780" s="1027"/>
    </row>
    <row r="27781" spans="43:44" x14ac:dyDescent="0.25">
      <c r="AQ27781" s="1026"/>
      <c r="AR27781" s="1027"/>
    </row>
    <row r="27782" spans="43:44" x14ac:dyDescent="0.25">
      <c r="AQ27782" s="1026"/>
      <c r="AR27782" s="1027"/>
    </row>
    <row r="27783" spans="43:44" x14ac:dyDescent="0.25">
      <c r="AQ27783" s="1026"/>
      <c r="AR27783" s="1027"/>
    </row>
    <row r="27784" spans="43:44" x14ac:dyDescent="0.25">
      <c r="AQ27784" s="1026"/>
      <c r="AR27784" s="1027"/>
    </row>
    <row r="27785" spans="43:44" x14ac:dyDescent="0.25">
      <c r="AQ27785" s="1026"/>
      <c r="AR27785" s="1027"/>
    </row>
    <row r="27786" spans="43:44" x14ac:dyDescent="0.25">
      <c r="AQ27786" s="1026"/>
      <c r="AR27786" s="1027"/>
    </row>
    <row r="27787" spans="43:44" x14ac:dyDescent="0.25">
      <c r="AQ27787" s="1026"/>
      <c r="AR27787" s="1027"/>
    </row>
    <row r="27788" spans="43:44" x14ac:dyDescent="0.25">
      <c r="AQ27788" s="1026"/>
      <c r="AR27788" s="1027"/>
    </row>
    <row r="27789" spans="43:44" x14ac:dyDescent="0.25">
      <c r="AQ27789" s="1026"/>
      <c r="AR27789" s="1027"/>
    </row>
    <row r="27790" spans="43:44" x14ac:dyDescent="0.25">
      <c r="AQ27790" s="1026"/>
      <c r="AR27790" s="1027"/>
    </row>
    <row r="27791" spans="43:44" x14ac:dyDescent="0.25">
      <c r="AQ27791" s="1026"/>
      <c r="AR27791" s="1027"/>
    </row>
    <row r="27792" spans="43:44" x14ac:dyDescent="0.25">
      <c r="AQ27792" s="1026"/>
      <c r="AR27792" s="1027"/>
    </row>
    <row r="27793" spans="43:44" x14ac:dyDescent="0.25">
      <c r="AQ27793" s="1026"/>
      <c r="AR27793" s="1027"/>
    </row>
    <row r="27794" spans="43:44" x14ac:dyDescent="0.25">
      <c r="AQ27794" s="1026"/>
      <c r="AR27794" s="1027"/>
    </row>
    <row r="27795" spans="43:44" x14ac:dyDescent="0.25">
      <c r="AQ27795" s="1026"/>
      <c r="AR27795" s="1027"/>
    </row>
    <row r="27796" spans="43:44" x14ac:dyDescent="0.25">
      <c r="AQ27796" s="1026"/>
      <c r="AR27796" s="1027"/>
    </row>
    <row r="27797" spans="43:44" x14ac:dyDescent="0.25">
      <c r="AQ27797" s="1026"/>
      <c r="AR27797" s="1027"/>
    </row>
    <row r="27798" spans="43:44" x14ac:dyDescent="0.25">
      <c r="AQ27798" s="1026"/>
      <c r="AR27798" s="1027"/>
    </row>
    <row r="27799" spans="43:44" x14ac:dyDescent="0.25">
      <c r="AQ27799" s="1026"/>
      <c r="AR27799" s="1027"/>
    </row>
    <row r="27800" spans="43:44" x14ac:dyDescent="0.25">
      <c r="AQ27800" s="1026"/>
      <c r="AR27800" s="1027"/>
    </row>
    <row r="27801" spans="43:44" x14ac:dyDescent="0.25">
      <c r="AQ27801" s="1026"/>
      <c r="AR27801" s="1027"/>
    </row>
    <row r="27802" spans="43:44" x14ac:dyDescent="0.25">
      <c r="AQ27802" s="1026"/>
      <c r="AR27802" s="1027"/>
    </row>
    <row r="27803" spans="43:44" x14ac:dyDescent="0.25">
      <c r="AQ27803" s="1026"/>
      <c r="AR27803" s="1027"/>
    </row>
    <row r="27804" spans="43:44" x14ac:dyDescent="0.25">
      <c r="AQ27804" s="1026"/>
      <c r="AR27804" s="1027"/>
    </row>
    <row r="27805" spans="43:44" x14ac:dyDescent="0.25">
      <c r="AQ27805" s="1026"/>
      <c r="AR27805" s="1027"/>
    </row>
    <row r="27806" spans="43:44" x14ac:dyDescent="0.25">
      <c r="AQ27806" s="1026"/>
      <c r="AR27806" s="1027"/>
    </row>
    <row r="27807" spans="43:44" x14ac:dyDescent="0.25">
      <c r="AQ27807" s="1026"/>
      <c r="AR27807" s="1027"/>
    </row>
    <row r="27808" spans="43:44" x14ac:dyDescent="0.25">
      <c r="AQ27808" s="1026"/>
      <c r="AR27808" s="1027"/>
    </row>
    <row r="27809" spans="43:44" x14ac:dyDescent="0.25">
      <c r="AQ27809" s="1026"/>
      <c r="AR27809" s="1027"/>
    </row>
    <row r="27810" spans="43:44" x14ac:dyDescent="0.25">
      <c r="AQ27810" s="1026"/>
      <c r="AR27810" s="1027"/>
    </row>
    <row r="27811" spans="43:44" x14ac:dyDescent="0.25">
      <c r="AQ27811" s="1026"/>
      <c r="AR27811" s="1027"/>
    </row>
    <row r="27812" spans="43:44" x14ac:dyDescent="0.25">
      <c r="AQ27812" s="1026"/>
      <c r="AR27812" s="1027"/>
    </row>
    <row r="27813" spans="43:44" x14ac:dyDescent="0.25">
      <c r="AQ27813" s="1026"/>
      <c r="AR27813" s="1027"/>
    </row>
    <row r="27814" spans="43:44" x14ac:dyDescent="0.25">
      <c r="AQ27814" s="1026"/>
      <c r="AR27814" s="1027"/>
    </row>
    <row r="27815" spans="43:44" x14ac:dyDescent="0.25">
      <c r="AQ27815" s="1026"/>
      <c r="AR27815" s="1027"/>
    </row>
    <row r="27816" spans="43:44" x14ac:dyDescent="0.25">
      <c r="AQ27816" s="1026"/>
      <c r="AR27816" s="1027"/>
    </row>
    <row r="27817" spans="43:44" x14ac:dyDescent="0.25">
      <c r="AQ27817" s="1026"/>
      <c r="AR27817" s="1027"/>
    </row>
    <row r="27818" spans="43:44" x14ac:dyDescent="0.25">
      <c r="AQ27818" s="1026"/>
      <c r="AR27818" s="1027"/>
    </row>
    <row r="27819" spans="43:44" x14ac:dyDescent="0.25">
      <c r="AQ27819" s="1026"/>
      <c r="AR27819" s="1027"/>
    </row>
    <row r="27820" spans="43:44" x14ac:dyDescent="0.25">
      <c r="AQ27820" s="1026"/>
      <c r="AR27820" s="1027"/>
    </row>
    <row r="27821" spans="43:44" x14ac:dyDescent="0.25">
      <c r="AQ27821" s="1026"/>
      <c r="AR27821" s="1027"/>
    </row>
    <row r="27822" spans="43:44" x14ac:dyDescent="0.25">
      <c r="AQ27822" s="1026"/>
      <c r="AR27822" s="1027"/>
    </row>
    <row r="27823" spans="43:44" x14ac:dyDescent="0.25">
      <c r="AQ27823" s="1026"/>
      <c r="AR27823" s="1027"/>
    </row>
    <row r="27824" spans="43:44" x14ac:dyDescent="0.25">
      <c r="AQ27824" s="1026"/>
      <c r="AR27824" s="1027"/>
    </row>
    <row r="27825" spans="43:44" x14ac:dyDescent="0.25">
      <c r="AQ27825" s="1026"/>
      <c r="AR27825" s="1027"/>
    </row>
    <row r="27826" spans="43:44" x14ac:dyDescent="0.25">
      <c r="AQ27826" s="1026"/>
      <c r="AR27826" s="1027"/>
    </row>
    <row r="27827" spans="43:44" x14ac:dyDescent="0.25">
      <c r="AQ27827" s="1026"/>
      <c r="AR27827" s="1027"/>
    </row>
    <row r="27828" spans="43:44" x14ac:dyDescent="0.25">
      <c r="AQ27828" s="1026"/>
      <c r="AR27828" s="1027"/>
    </row>
    <row r="27829" spans="43:44" x14ac:dyDescent="0.25">
      <c r="AQ27829" s="1026"/>
      <c r="AR27829" s="1027"/>
    </row>
    <row r="27830" spans="43:44" x14ac:dyDescent="0.25">
      <c r="AQ27830" s="1026"/>
      <c r="AR27830" s="1027"/>
    </row>
    <row r="27831" spans="43:44" x14ac:dyDescent="0.25">
      <c r="AQ27831" s="1026"/>
      <c r="AR27831" s="1027"/>
    </row>
    <row r="27832" spans="43:44" x14ac:dyDescent="0.25">
      <c r="AQ27832" s="1026"/>
      <c r="AR27832" s="1027"/>
    </row>
    <row r="27833" spans="43:44" x14ac:dyDescent="0.25">
      <c r="AQ27833" s="1026"/>
      <c r="AR27833" s="1027"/>
    </row>
    <row r="27834" spans="43:44" x14ac:dyDescent="0.25">
      <c r="AQ27834" s="1026"/>
      <c r="AR27834" s="1027"/>
    </row>
    <row r="27835" spans="43:44" x14ac:dyDescent="0.25">
      <c r="AQ27835" s="1026"/>
      <c r="AR27835" s="1027"/>
    </row>
    <row r="27836" spans="43:44" x14ac:dyDescent="0.25">
      <c r="AQ27836" s="1026"/>
      <c r="AR27836" s="1027"/>
    </row>
    <row r="27837" spans="43:44" x14ac:dyDescent="0.25">
      <c r="AQ27837" s="1026"/>
      <c r="AR27837" s="1027"/>
    </row>
    <row r="27838" spans="43:44" x14ac:dyDescent="0.25">
      <c r="AQ27838" s="1026"/>
      <c r="AR27838" s="1027"/>
    </row>
    <row r="27839" spans="43:44" x14ac:dyDescent="0.25">
      <c r="AQ27839" s="1026"/>
      <c r="AR27839" s="1027"/>
    </row>
    <row r="27840" spans="43:44" x14ac:dyDescent="0.25">
      <c r="AQ27840" s="1026"/>
      <c r="AR27840" s="1027"/>
    </row>
    <row r="27841" spans="43:44" x14ac:dyDescent="0.25">
      <c r="AQ27841" s="1026"/>
      <c r="AR27841" s="1027"/>
    </row>
    <row r="27842" spans="43:44" x14ac:dyDescent="0.25">
      <c r="AQ27842" s="1026"/>
      <c r="AR27842" s="1027"/>
    </row>
    <row r="27843" spans="43:44" x14ac:dyDescent="0.25">
      <c r="AQ27843" s="1026"/>
      <c r="AR27843" s="1027"/>
    </row>
    <row r="27844" spans="43:44" x14ac:dyDescent="0.25">
      <c r="AQ27844" s="1026"/>
      <c r="AR27844" s="1027"/>
    </row>
    <row r="27845" spans="43:44" x14ac:dyDescent="0.25">
      <c r="AQ27845" s="1026"/>
      <c r="AR27845" s="1027"/>
    </row>
    <row r="27846" spans="43:44" x14ac:dyDescent="0.25">
      <c r="AQ27846" s="1026"/>
      <c r="AR27846" s="1027"/>
    </row>
    <row r="27847" spans="43:44" x14ac:dyDescent="0.25">
      <c r="AQ27847" s="1026"/>
      <c r="AR27847" s="1027"/>
    </row>
    <row r="27848" spans="43:44" x14ac:dyDescent="0.25">
      <c r="AQ27848" s="1026"/>
      <c r="AR27848" s="1027"/>
    </row>
    <row r="27849" spans="43:44" x14ac:dyDescent="0.25">
      <c r="AQ27849" s="1026"/>
      <c r="AR27849" s="1027"/>
    </row>
    <row r="27850" spans="43:44" x14ac:dyDescent="0.25">
      <c r="AQ27850" s="1026"/>
      <c r="AR27850" s="1027"/>
    </row>
    <row r="27851" spans="43:44" x14ac:dyDescent="0.25">
      <c r="AQ27851" s="1026"/>
      <c r="AR27851" s="1027"/>
    </row>
    <row r="27852" spans="43:44" x14ac:dyDescent="0.25">
      <c r="AQ27852" s="1026"/>
      <c r="AR27852" s="1027"/>
    </row>
    <row r="27853" spans="43:44" x14ac:dyDescent="0.25">
      <c r="AQ27853" s="1026"/>
      <c r="AR27853" s="1027"/>
    </row>
    <row r="27854" spans="43:44" x14ac:dyDescent="0.25">
      <c r="AQ27854" s="1026"/>
      <c r="AR27854" s="1027"/>
    </row>
    <row r="27855" spans="43:44" x14ac:dyDescent="0.25">
      <c r="AQ27855" s="1026"/>
      <c r="AR27855" s="1027"/>
    </row>
    <row r="27856" spans="43:44" x14ac:dyDescent="0.25">
      <c r="AQ27856" s="1026"/>
      <c r="AR27856" s="1027"/>
    </row>
    <row r="27857" spans="43:44" x14ac:dyDescent="0.25">
      <c r="AQ27857" s="1026"/>
      <c r="AR27857" s="1027"/>
    </row>
    <row r="27858" spans="43:44" x14ac:dyDescent="0.25">
      <c r="AQ27858" s="1026"/>
      <c r="AR27858" s="1027"/>
    </row>
    <row r="27859" spans="43:44" x14ac:dyDescent="0.25">
      <c r="AQ27859" s="1026"/>
      <c r="AR27859" s="1027"/>
    </row>
    <row r="27860" spans="43:44" x14ac:dyDescent="0.25">
      <c r="AQ27860" s="1026"/>
      <c r="AR27860" s="1027"/>
    </row>
    <row r="27861" spans="43:44" x14ac:dyDescent="0.25">
      <c r="AQ27861" s="1026"/>
      <c r="AR27861" s="1027"/>
    </row>
    <row r="27862" spans="43:44" x14ac:dyDescent="0.25">
      <c r="AQ27862" s="1026"/>
      <c r="AR27862" s="1027"/>
    </row>
    <row r="27863" spans="43:44" x14ac:dyDescent="0.25">
      <c r="AQ27863" s="1026"/>
      <c r="AR27863" s="1027"/>
    </row>
    <row r="27864" spans="43:44" x14ac:dyDescent="0.25">
      <c r="AQ27864" s="1026"/>
      <c r="AR27864" s="1027"/>
    </row>
    <row r="27865" spans="43:44" x14ac:dyDescent="0.25">
      <c r="AQ27865" s="1026"/>
      <c r="AR27865" s="1027"/>
    </row>
    <row r="27866" spans="43:44" x14ac:dyDescent="0.25">
      <c r="AQ27866" s="1026"/>
      <c r="AR27866" s="1027"/>
    </row>
    <row r="27867" spans="43:44" x14ac:dyDescent="0.25">
      <c r="AQ27867" s="1026"/>
      <c r="AR27867" s="1027"/>
    </row>
    <row r="27868" spans="43:44" x14ac:dyDescent="0.25">
      <c r="AQ27868" s="1026"/>
      <c r="AR27868" s="1027"/>
    </row>
    <row r="27869" spans="43:44" x14ac:dyDescent="0.25">
      <c r="AQ27869" s="1026"/>
      <c r="AR27869" s="1027"/>
    </row>
    <row r="27870" spans="43:44" x14ac:dyDescent="0.25">
      <c r="AQ27870" s="1026"/>
      <c r="AR27870" s="1027"/>
    </row>
    <row r="27871" spans="43:44" x14ac:dyDescent="0.25">
      <c r="AQ27871" s="1026"/>
      <c r="AR27871" s="1027"/>
    </row>
    <row r="27872" spans="43:44" x14ac:dyDescent="0.25">
      <c r="AQ27872" s="1026"/>
      <c r="AR27872" s="1027"/>
    </row>
    <row r="27873" spans="43:44" x14ac:dyDescent="0.25">
      <c r="AQ27873" s="1026"/>
      <c r="AR27873" s="1027"/>
    </row>
    <row r="27874" spans="43:44" x14ac:dyDescent="0.25">
      <c r="AQ27874" s="1026"/>
      <c r="AR27874" s="1027"/>
    </row>
    <row r="27875" spans="43:44" x14ac:dyDescent="0.25">
      <c r="AQ27875" s="1026"/>
      <c r="AR27875" s="1027"/>
    </row>
    <row r="27876" spans="43:44" x14ac:dyDescent="0.25">
      <c r="AQ27876" s="1026"/>
      <c r="AR27876" s="1027"/>
    </row>
    <row r="27877" spans="43:44" x14ac:dyDescent="0.25">
      <c r="AQ27877" s="1026"/>
      <c r="AR27877" s="1027"/>
    </row>
    <row r="27878" spans="43:44" x14ac:dyDescent="0.25">
      <c r="AQ27878" s="1026"/>
      <c r="AR27878" s="1027"/>
    </row>
    <row r="27879" spans="43:44" x14ac:dyDescent="0.25">
      <c r="AQ27879" s="1026"/>
      <c r="AR27879" s="1027"/>
    </row>
    <row r="27880" spans="43:44" x14ac:dyDescent="0.25">
      <c r="AQ27880" s="1026"/>
      <c r="AR27880" s="1027"/>
    </row>
    <row r="27881" spans="43:44" x14ac:dyDescent="0.25">
      <c r="AQ27881" s="1026"/>
      <c r="AR27881" s="1027"/>
    </row>
    <row r="27882" spans="43:44" x14ac:dyDescent="0.25">
      <c r="AQ27882" s="1026"/>
      <c r="AR27882" s="1027"/>
    </row>
    <row r="27883" spans="43:44" x14ac:dyDescent="0.25">
      <c r="AQ27883" s="1026"/>
      <c r="AR27883" s="1027"/>
    </row>
    <row r="27884" spans="43:44" x14ac:dyDescent="0.25">
      <c r="AQ27884" s="1026"/>
      <c r="AR27884" s="1027"/>
    </row>
    <row r="27885" spans="43:44" x14ac:dyDescent="0.25">
      <c r="AQ27885" s="1026"/>
      <c r="AR27885" s="1027"/>
    </row>
    <row r="27886" spans="43:44" x14ac:dyDescent="0.25">
      <c r="AQ27886" s="1026"/>
      <c r="AR27886" s="1027"/>
    </row>
    <row r="27887" spans="43:44" x14ac:dyDescent="0.25">
      <c r="AQ27887" s="1026"/>
      <c r="AR27887" s="1027"/>
    </row>
    <row r="27888" spans="43:44" x14ac:dyDescent="0.25">
      <c r="AQ27888" s="1026"/>
      <c r="AR27888" s="1027"/>
    </row>
    <row r="27889" spans="43:44" x14ac:dyDescent="0.25">
      <c r="AQ27889" s="1026"/>
      <c r="AR27889" s="1027"/>
    </row>
    <row r="27890" spans="43:44" x14ac:dyDescent="0.25">
      <c r="AQ27890" s="1026"/>
      <c r="AR27890" s="1027"/>
    </row>
    <row r="27891" spans="43:44" x14ac:dyDescent="0.25">
      <c r="AQ27891" s="1026"/>
      <c r="AR27891" s="1027"/>
    </row>
    <row r="27892" spans="43:44" x14ac:dyDescent="0.25">
      <c r="AQ27892" s="1026"/>
      <c r="AR27892" s="1027"/>
    </row>
    <row r="27893" spans="43:44" x14ac:dyDescent="0.25">
      <c r="AQ27893" s="1026"/>
      <c r="AR27893" s="1027"/>
    </row>
    <row r="27894" spans="43:44" x14ac:dyDescent="0.25">
      <c r="AQ27894" s="1026"/>
      <c r="AR27894" s="1027"/>
    </row>
    <row r="27895" spans="43:44" x14ac:dyDescent="0.25">
      <c r="AQ27895" s="1026"/>
      <c r="AR27895" s="1027"/>
    </row>
    <row r="27896" spans="43:44" x14ac:dyDescent="0.25">
      <c r="AQ27896" s="1026"/>
      <c r="AR27896" s="1027"/>
    </row>
    <row r="27897" spans="43:44" x14ac:dyDescent="0.25">
      <c r="AQ27897" s="1026"/>
      <c r="AR27897" s="1027"/>
    </row>
    <row r="27898" spans="43:44" x14ac:dyDescent="0.25">
      <c r="AQ27898" s="1026"/>
      <c r="AR27898" s="1027"/>
    </row>
    <row r="27899" spans="43:44" x14ac:dyDescent="0.25">
      <c r="AQ27899" s="1026"/>
      <c r="AR27899" s="1027"/>
    </row>
    <row r="27900" spans="43:44" x14ac:dyDescent="0.25">
      <c r="AQ27900" s="1026"/>
      <c r="AR27900" s="1027"/>
    </row>
    <row r="27901" spans="43:44" x14ac:dyDescent="0.25">
      <c r="AQ27901" s="1026"/>
      <c r="AR27901" s="1027"/>
    </row>
    <row r="27902" spans="43:44" x14ac:dyDescent="0.25">
      <c r="AQ27902" s="1026"/>
      <c r="AR27902" s="1027"/>
    </row>
    <row r="27903" spans="43:44" x14ac:dyDescent="0.25">
      <c r="AQ27903" s="1026"/>
      <c r="AR27903" s="1027"/>
    </row>
    <row r="27904" spans="43:44" x14ac:dyDescent="0.25">
      <c r="AQ27904" s="1026"/>
      <c r="AR27904" s="1027"/>
    </row>
    <row r="27905" spans="43:44" x14ac:dyDescent="0.25">
      <c r="AQ27905" s="1026"/>
      <c r="AR27905" s="1027"/>
    </row>
    <row r="27906" spans="43:44" x14ac:dyDescent="0.25">
      <c r="AQ27906" s="1026"/>
      <c r="AR27906" s="1027"/>
    </row>
    <row r="27907" spans="43:44" x14ac:dyDescent="0.25">
      <c r="AQ27907" s="1026"/>
      <c r="AR27907" s="1027"/>
    </row>
    <row r="27908" spans="43:44" x14ac:dyDescent="0.25">
      <c r="AQ27908" s="1026"/>
      <c r="AR27908" s="1027"/>
    </row>
    <row r="27909" spans="43:44" x14ac:dyDescent="0.25">
      <c r="AQ27909" s="1026"/>
      <c r="AR27909" s="1027"/>
    </row>
    <row r="27910" spans="43:44" x14ac:dyDescent="0.25">
      <c r="AQ27910" s="1026"/>
      <c r="AR27910" s="1027"/>
    </row>
    <row r="27911" spans="43:44" x14ac:dyDescent="0.25">
      <c r="AQ27911" s="1026"/>
      <c r="AR27911" s="1027"/>
    </row>
    <row r="27912" spans="43:44" x14ac:dyDescent="0.25">
      <c r="AQ27912" s="1026"/>
      <c r="AR27912" s="1027"/>
    </row>
    <row r="27913" spans="43:44" x14ac:dyDescent="0.25">
      <c r="AQ27913" s="1026"/>
      <c r="AR27913" s="1027"/>
    </row>
    <row r="27914" spans="43:44" x14ac:dyDescent="0.25">
      <c r="AQ27914" s="1026"/>
      <c r="AR27914" s="1027"/>
    </row>
    <row r="27915" spans="43:44" x14ac:dyDescent="0.25">
      <c r="AQ27915" s="1026"/>
      <c r="AR27915" s="1027"/>
    </row>
    <row r="27916" spans="43:44" x14ac:dyDescent="0.25">
      <c r="AQ27916" s="1026"/>
      <c r="AR27916" s="1027"/>
    </row>
    <row r="27917" spans="43:44" x14ac:dyDescent="0.25">
      <c r="AQ27917" s="1026"/>
      <c r="AR27917" s="1027"/>
    </row>
    <row r="27918" spans="43:44" x14ac:dyDescent="0.25">
      <c r="AQ27918" s="1026"/>
      <c r="AR27918" s="1027"/>
    </row>
    <row r="27919" spans="43:44" x14ac:dyDescent="0.25">
      <c r="AQ27919" s="1026"/>
      <c r="AR27919" s="1027"/>
    </row>
    <row r="27920" spans="43:44" x14ac:dyDescent="0.25">
      <c r="AQ27920" s="1026"/>
      <c r="AR27920" s="1027"/>
    </row>
    <row r="27921" spans="43:44" x14ac:dyDescent="0.25">
      <c r="AQ27921" s="1026"/>
      <c r="AR27921" s="1027"/>
    </row>
    <row r="27922" spans="43:44" x14ac:dyDescent="0.25">
      <c r="AQ27922" s="1026"/>
      <c r="AR27922" s="1027"/>
    </row>
    <row r="27923" spans="43:44" x14ac:dyDescent="0.25">
      <c r="AQ27923" s="1026"/>
      <c r="AR27923" s="1027"/>
    </row>
    <row r="27924" spans="43:44" x14ac:dyDescent="0.25">
      <c r="AQ27924" s="1026"/>
      <c r="AR27924" s="1027"/>
    </row>
    <row r="27925" spans="43:44" x14ac:dyDescent="0.25">
      <c r="AQ27925" s="1026"/>
      <c r="AR27925" s="1027"/>
    </row>
    <row r="27926" spans="43:44" x14ac:dyDescent="0.25">
      <c r="AQ27926" s="1026"/>
      <c r="AR27926" s="1027"/>
    </row>
    <row r="27927" spans="43:44" x14ac:dyDescent="0.25">
      <c r="AQ27927" s="1026"/>
      <c r="AR27927" s="1027"/>
    </row>
    <row r="27928" spans="43:44" x14ac:dyDescent="0.25">
      <c r="AQ27928" s="1026"/>
      <c r="AR27928" s="1027"/>
    </row>
    <row r="27929" spans="43:44" x14ac:dyDescent="0.25">
      <c r="AQ27929" s="1026"/>
      <c r="AR27929" s="1027"/>
    </row>
    <row r="27930" spans="43:44" x14ac:dyDescent="0.25">
      <c r="AQ27930" s="1026"/>
      <c r="AR27930" s="1027"/>
    </row>
    <row r="27931" spans="43:44" x14ac:dyDescent="0.25">
      <c r="AQ27931" s="1026"/>
      <c r="AR27931" s="1027"/>
    </row>
    <row r="27932" spans="43:44" x14ac:dyDescent="0.25">
      <c r="AQ27932" s="1026"/>
      <c r="AR27932" s="1027"/>
    </row>
    <row r="27933" spans="43:44" x14ac:dyDescent="0.25">
      <c r="AQ27933" s="1026"/>
      <c r="AR27933" s="1027"/>
    </row>
    <row r="27934" spans="43:44" x14ac:dyDescent="0.25">
      <c r="AQ27934" s="1026"/>
      <c r="AR27934" s="1027"/>
    </row>
    <row r="27935" spans="43:44" x14ac:dyDescent="0.25">
      <c r="AQ27935" s="1026"/>
      <c r="AR27935" s="1027"/>
    </row>
    <row r="27936" spans="43:44" x14ac:dyDescent="0.25">
      <c r="AQ27936" s="1026"/>
      <c r="AR27936" s="1027"/>
    </row>
    <row r="27937" spans="43:44" x14ac:dyDescent="0.25">
      <c r="AQ27937" s="1026"/>
      <c r="AR27937" s="1027"/>
    </row>
    <row r="27938" spans="43:44" x14ac:dyDescent="0.25">
      <c r="AQ27938" s="1026"/>
      <c r="AR27938" s="1027"/>
    </row>
    <row r="27939" spans="43:44" x14ac:dyDescent="0.25">
      <c r="AQ27939" s="1026"/>
      <c r="AR27939" s="1027"/>
    </row>
    <row r="27940" spans="43:44" x14ac:dyDescent="0.25">
      <c r="AQ27940" s="1026"/>
      <c r="AR27940" s="1027"/>
    </row>
    <row r="27941" spans="43:44" x14ac:dyDescent="0.25">
      <c r="AQ27941" s="1026"/>
      <c r="AR27941" s="1027"/>
    </row>
    <row r="27942" spans="43:44" x14ac:dyDescent="0.25">
      <c r="AQ27942" s="1026"/>
      <c r="AR27942" s="1027"/>
    </row>
    <row r="27943" spans="43:44" x14ac:dyDescent="0.25">
      <c r="AQ27943" s="1026"/>
      <c r="AR27943" s="1027"/>
    </row>
    <row r="27944" spans="43:44" x14ac:dyDescent="0.25">
      <c r="AQ27944" s="1026"/>
      <c r="AR27944" s="1027"/>
    </row>
    <row r="27945" spans="43:44" x14ac:dyDescent="0.25">
      <c r="AQ27945" s="1026"/>
      <c r="AR27945" s="1027"/>
    </row>
    <row r="27946" spans="43:44" x14ac:dyDescent="0.25">
      <c r="AQ27946" s="1026"/>
      <c r="AR27946" s="1027"/>
    </row>
    <row r="27947" spans="43:44" x14ac:dyDescent="0.25">
      <c r="AQ27947" s="1026"/>
      <c r="AR27947" s="1027"/>
    </row>
    <row r="27948" spans="43:44" x14ac:dyDescent="0.25">
      <c r="AQ27948" s="1026"/>
      <c r="AR27948" s="1027"/>
    </row>
    <row r="27949" spans="43:44" x14ac:dyDescent="0.25">
      <c r="AQ27949" s="1026"/>
      <c r="AR27949" s="1027"/>
    </row>
    <row r="27950" spans="43:44" x14ac:dyDescent="0.25">
      <c r="AQ27950" s="1026"/>
      <c r="AR27950" s="1027"/>
    </row>
    <row r="27951" spans="43:44" x14ac:dyDescent="0.25">
      <c r="AQ27951" s="1026"/>
      <c r="AR27951" s="1027"/>
    </row>
    <row r="27952" spans="43:44" x14ac:dyDescent="0.25">
      <c r="AQ27952" s="1026"/>
      <c r="AR27952" s="1027"/>
    </row>
    <row r="27953" spans="43:44" x14ac:dyDescent="0.25">
      <c r="AQ27953" s="1026"/>
      <c r="AR27953" s="1027"/>
    </row>
    <row r="27954" spans="43:44" x14ac:dyDescent="0.25">
      <c r="AQ27954" s="1026"/>
      <c r="AR27954" s="1027"/>
    </row>
    <row r="27955" spans="43:44" x14ac:dyDescent="0.25">
      <c r="AQ27955" s="1026"/>
      <c r="AR27955" s="1027"/>
    </row>
    <row r="27956" spans="43:44" x14ac:dyDescent="0.25">
      <c r="AQ27956" s="1026"/>
      <c r="AR27956" s="1027"/>
    </row>
    <row r="27957" spans="43:44" x14ac:dyDescent="0.25">
      <c r="AQ27957" s="1026"/>
      <c r="AR27957" s="1027"/>
    </row>
    <row r="27958" spans="43:44" x14ac:dyDescent="0.25">
      <c r="AQ27958" s="1026"/>
      <c r="AR27958" s="1027"/>
    </row>
    <row r="27959" spans="43:44" x14ac:dyDescent="0.25">
      <c r="AQ27959" s="1026"/>
      <c r="AR27959" s="1027"/>
    </row>
    <row r="27960" spans="43:44" x14ac:dyDescent="0.25">
      <c r="AQ27960" s="1026"/>
      <c r="AR27960" s="1027"/>
    </row>
    <row r="27961" spans="43:44" x14ac:dyDescent="0.25">
      <c r="AQ27961" s="1026"/>
      <c r="AR27961" s="1027"/>
    </row>
    <row r="27962" spans="43:44" x14ac:dyDescent="0.25">
      <c r="AQ27962" s="1026"/>
      <c r="AR27962" s="1027"/>
    </row>
    <row r="27963" spans="43:44" x14ac:dyDescent="0.25">
      <c r="AQ27963" s="1026"/>
      <c r="AR27963" s="1027"/>
    </row>
    <row r="27964" spans="43:44" x14ac:dyDescent="0.25">
      <c r="AQ27964" s="1026"/>
      <c r="AR27964" s="1027"/>
    </row>
    <row r="27965" spans="43:44" x14ac:dyDescent="0.25">
      <c r="AQ27965" s="1026"/>
      <c r="AR27965" s="1027"/>
    </row>
    <row r="27966" spans="43:44" x14ac:dyDescent="0.25">
      <c r="AQ27966" s="1026"/>
      <c r="AR27966" s="1027"/>
    </row>
    <row r="27967" spans="43:44" x14ac:dyDescent="0.25">
      <c r="AQ27967" s="1026"/>
      <c r="AR27967" s="1027"/>
    </row>
    <row r="27968" spans="43:44" x14ac:dyDescent="0.25">
      <c r="AQ27968" s="1026"/>
      <c r="AR27968" s="1027"/>
    </row>
    <row r="27969" spans="43:44" x14ac:dyDescent="0.25">
      <c r="AQ27969" s="1026"/>
      <c r="AR27969" s="1027"/>
    </row>
    <row r="27970" spans="43:44" x14ac:dyDescent="0.25">
      <c r="AQ27970" s="1026"/>
      <c r="AR27970" s="1027"/>
    </row>
    <row r="27971" spans="43:44" x14ac:dyDescent="0.25">
      <c r="AQ27971" s="1026"/>
      <c r="AR27971" s="1027"/>
    </row>
    <row r="27972" spans="43:44" x14ac:dyDescent="0.25">
      <c r="AQ27972" s="1026"/>
      <c r="AR27972" s="1027"/>
    </row>
    <row r="27973" spans="43:44" x14ac:dyDescent="0.25">
      <c r="AQ27973" s="1026"/>
      <c r="AR27973" s="1027"/>
    </row>
    <row r="27974" spans="43:44" x14ac:dyDescent="0.25">
      <c r="AQ27974" s="1026"/>
      <c r="AR27974" s="1027"/>
    </row>
    <row r="27975" spans="43:44" x14ac:dyDescent="0.25">
      <c r="AQ27975" s="1026"/>
      <c r="AR27975" s="1027"/>
    </row>
    <row r="27976" spans="43:44" x14ac:dyDescent="0.25">
      <c r="AQ27976" s="1026"/>
      <c r="AR27976" s="1027"/>
    </row>
    <row r="27977" spans="43:44" x14ac:dyDescent="0.25">
      <c r="AQ27977" s="1026"/>
      <c r="AR27977" s="1027"/>
    </row>
    <row r="27978" spans="43:44" x14ac:dyDescent="0.25">
      <c r="AQ27978" s="1026"/>
      <c r="AR27978" s="1027"/>
    </row>
    <row r="27979" spans="43:44" x14ac:dyDescent="0.25">
      <c r="AQ27979" s="1026"/>
      <c r="AR27979" s="1027"/>
    </row>
    <row r="27980" spans="43:44" x14ac:dyDescent="0.25">
      <c r="AQ27980" s="1026"/>
      <c r="AR27980" s="1027"/>
    </row>
    <row r="27981" spans="43:44" x14ac:dyDescent="0.25">
      <c r="AQ27981" s="1026"/>
      <c r="AR27981" s="1027"/>
    </row>
    <row r="27982" spans="43:44" x14ac:dyDescent="0.25">
      <c r="AQ27982" s="1026"/>
      <c r="AR27982" s="1027"/>
    </row>
    <row r="27983" spans="43:44" x14ac:dyDescent="0.25">
      <c r="AQ27983" s="1026"/>
      <c r="AR27983" s="1027"/>
    </row>
    <row r="27984" spans="43:44" x14ac:dyDescent="0.25">
      <c r="AQ27984" s="1026"/>
      <c r="AR27984" s="1027"/>
    </row>
    <row r="27985" spans="43:44" x14ac:dyDescent="0.25">
      <c r="AQ27985" s="1026"/>
      <c r="AR27985" s="1027"/>
    </row>
    <row r="27986" spans="43:44" x14ac:dyDescent="0.25">
      <c r="AQ27986" s="1026"/>
      <c r="AR27986" s="1027"/>
    </row>
    <row r="27987" spans="43:44" x14ac:dyDescent="0.25">
      <c r="AQ27987" s="1026"/>
      <c r="AR27987" s="1027"/>
    </row>
    <row r="27988" spans="43:44" x14ac:dyDescent="0.25">
      <c r="AQ27988" s="1026"/>
      <c r="AR27988" s="1027"/>
    </row>
    <row r="27989" spans="43:44" x14ac:dyDescent="0.25">
      <c r="AQ27989" s="1026"/>
      <c r="AR27989" s="1027"/>
    </row>
    <row r="27990" spans="43:44" x14ac:dyDescent="0.25">
      <c r="AQ27990" s="1026"/>
      <c r="AR27990" s="1027"/>
    </row>
    <row r="27991" spans="43:44" x14ac:dyDescent="0.25">
      <c r="AQ27991" s="1026"/>
      <c r="AR27991" s="1027"/>
    </row>
    <row r="27992" spans="43:44" x14ac:dyDescent="0.25">
      <c r="AQ27992" s="1026"/>
      <c r="AR27992" s="1027"/>
    </row>
    <row r="27993" spans="43:44" x14ac:dyDescent="0.25">
      <c r="AQ27993" s="1026"/>
      <c r="AR27993" s="1027"/>
    </row>
    <row r="27994" spans="43:44" x14ac:dyDescent="0.25">
      <c r="AQ27994" s="1026"/>
      <c r="AR27994" s="1027"/>
    </row>
    <row r="27995" spans="43:44" x14ac:dyDescent="0.25">
      <c r="AQ27995" s="1026"/>
      <c r="AR27995" s="1027"/>
    </row>
    <row r="27996" spans="43:44" x14ac:dyDescent="0.25">
      <c r="AQ27996" s="1026"/>
      <c r="AR27996" s="1027"/>
    </row>
    <row r="27997" spans="43:44" x14ac:dyDescent="0.25">
      <c r="AQ27997" s="1026"/>
      <c r="AR27997" s="1027"/>
    </row>
    <row r="27998" spans="43:44" x14ac:dyDescent="0.25">
      <c r="AQ27998" s="1026"/>
      <c r="AR27998" s="1027"/>
    </row>
    <row r="27999" spans="43:44" x14ac:dyDescent="0.25">
      <c r="AQ27999" s="1026"/>
      <c r="AR27999" s="1027"/>
    </row>
    <row r="28000" spans="43:44" x14ac:dyDescent="0.25">
      <c r="AQ28000" s="1026"/>
      <c r="AR28000" s="1027"/>
    </row>
    <row r="28001" spans="43:44" x14ac:dyDescent="0.25">
      <c r="AQ28001" s="1026"/>
      <c r="AR28001" s="1027"/>
    </row>
    <row r="28002" spans="43:44" x14ac:dyDescent="0.25">
      <c r="AQ28002" s="1026"/>
      <c r="AR28002" s="1027"/>
    </row>
    <row r="28003" spans="43:44" x14ac:dyDescent="0.25">
      <c r="AQ28003" s="1026"/>
      <c r="AR28003" s="1027"/>
    </row>
    <row r="28004" spans="43:44" x14ac:dyDescent="0.25">
      <c r="AQ28004" s="1026"/>
      <c r="AR28004" s="1027"/>
    </row>
    <row r="28005" spans="43:44" x14ac:dyDescent="0.25">
      <c r="AQ28005" s="1026"/>
      <c r="AR28005" s="1027"/>
    </row>
    <row r="28006" spans="43:44" x14ac:dyDescent="0.25">
      <c r="AQ28006" s="1026"/>
      <c r="AR28006" s="1027"/>
    </row>
    <row r="28007" spans="43:44" x14ac:dyDescent="0.25">
      <c r="AQ28007" s="1026"/>
      <c r="AR28007" s="1027"/>
    </row>
    <row r="28008" spans="43:44" x14ac:dyDescent="0.25">
      <c r="AQ28008" s="1026"/>
      <c r="AR28008" s="1027"/>
    </row>
    <row r="28009" spans="43:44" x14ac:dyDescent="0.25">
      <c r="AQ28009" s="1026"/>
      <c r="AR28009" s="1027"/>
    </row>
    <row r="28010" spans="43:44" x14ac:dyDescent="0.25">
      <c r="AQ28010" s="1026"/>
      <c r="AR28010" s="1027"/>
    </row>
    <row r="28011" spans="43:44" x14ac:dyDescent="0.25">
      <c r="AQ28011" s="1026"/>
      <c r="AR28011" s="1027"/>
    </row>
    <row r="28012" spans="43:44" x14ac:dyDescent="0.25">
      <c r="AQ28012" s="1026"/>
      <c r="AR28012" s="1027"/>
    </row>
    <row r="28013" spans="43:44" x14ac:dyDescent="0.25">
      <c r="AQ28013" s="1026"/>
      <c r="AR28013" s="1027"/>
    </row>
    <row r="28014" spans="43:44" x14ac:dyDescent="0.25">
      <c r="AQ28014" s="1026"/>
      <c r="AR28014" s="1027"/>
    </row>
    <row r="28015" spans="43:44" x14ac:dyDescent="0.25">
      <c r="AQ28015" s="1026"/>
      <c r="AR28015" s="1027"/>
    </row>
    <row r="28016" spans="43:44" x14ac:dyDescent="0.25">
      <c r="AQ28016" s="1026"/>
      <c r="AR28016" s="1027"/>
    </row>
    <row r="28017" spans="43:44" x14ac:dyDescent="0.25">
      <c r="AQ28017" s="1026"/>
      <c r="AR28017" s="1027"/>
    </row>
    <row r="28018" spans="43:44" x14ac:dyDescent="0.25">
      <c r="AQ28018" s="1026"/>
      <c r="AR28018" s="1027"/>
    </row>
    <row r="28019" spans="43:44" x14ac:dyDescent="0.25">
      <c r="AQ28019" s="1026"/>
      <c r="AR28019" s="1027"/>
    </row>
    <row r="28020" spans="43:44" x14ac:dyDescent="0.25">
      <c r="AQ28020" s="1026"/>
      <c r="AR28020" s="1027"/>
    </row>
    <row r="28021" spans="43:44" x14ac:dyDescent="0.25">
      <c r="AQ28021" s="1026"/>
      <c r="AR28021" s="1027"/>
    </row>
    <row r="28022" spans="43:44" x14ac:dyDescent="0.25">
      <c r="AQ28022" s="1026"/>
      <c r="AR28022" s="1027"/>
    </row>
    <row r="28023" spans="43:44" x14ac:dyDescent="0.25">
      <c r="AQ28023" s="1026"/>
      <c r="AR28023" s="1027"/>
    </row>
    <row r="28024" spans="43:44" x14ac:dyDescent="0.25">
      <c r="AQ28024" s="1026"/>
      <c r="AR28024" s="1027"/>
    </row>
    <row r="28025" spans="43:44" x14ac:dyDescent="0.25">
      <c r="AQ28025" s="1026"/>
      <c r="AR28025" s="1027"/>
    </row>
    <row r="28026" spans="43:44" x14ac:dyDescent="0.25">
      <c r="AQ28026" s="1026"/>
      <c r="AR28026" s="1027"/>
    </row>
    <row r="28027" spans="43:44" x14ac:dyDescent="0.25">
      <c r="AQ28027" s="1026"/>
      <c r="AR28027" s="1027"/>
    </row>
    <row r="28028" spans="43:44" x14ac:dyDescent="0.25">
      <c r="AQ28028" s="1026"/>
      <c r="AR28028" s="1027"/>
    </row>
    <row r="28029" spans="43:44" x14ac:dyDescent="0.25">
      <c r="AQ28029" s="1026"/>
      <c r="AR28029" s="1027"/>
    </row>
    <row r="28030" spans="43:44" x14ac:dyDescent="0.25">
      <c r="AQ28030" s="1026"/>
      <c r="AR28030" s="1027"/>
    </row>
    <row r="28031" spans="43:44" x14ac:dyDescent="0.25">
      <c r="AQ28031" s="1026"/>
      <c r="AR28031" s="1027"/>
    </row>
    <row r="28032" spans="43:44" x14ac:dyDescent="0.25">
      <c r="AQ28032" s="1026"/>
      <c r="AR28032" s="1027"/>
    </row>
    <row r="28033" spans="43:44" x14ac:dyDescent="0.25">
      <c r="AQ28033" s="1026"/>
      <c r="AR28033" s="1027"/>
    </row>
    <row r="28034" spans="43:44" x14ac:dyDescent="0.25">
      <c r="AQ28034" s="1026"/>
      <c r="AR28034" s="1027"/>
    </row>
    <row r="28035" spans="43:44" x14ac:dyDescent="0.25">
      <c r="AQ28035" s="1026"/>
      <c r="AR28035" s="1027"/>
    </row>
    <row r="28036" spans="43:44" x14ac:dyDescent="0.25">
      <c r="AQ28036" s="1026"/>
      <c r="AR28036" s="1027"/>
    </row>
    <row r="28037" spans="43:44" x14ac:dyDescent="0.25">
      <c r="AQ28037" s="1026"/>
      <c r="AR28037" s="1027"/>
    </row>
    <row r="28038" spans="43:44" x14ac:dyDescent="0.25">
      <c r="AQ28038" s="1026"/>
      <c r="AR28038" s="1027"/>
    </row>
    <row r="28039" spans="43:44" x14ac:dyDescent="0.25">
      <c r="AQ28039" s="1026"/>
      <c r="AR28039" s="1027"/>
    </row>
    <row r="28040" spans="43:44" x14ac:dyDescent="0.25">
      <c r="AQ28040" s="1026"/>
      <c r="AR28040" s="1027"/>
    </row>
    <row r="28041" spans="43:44" x14ac:dyDescent="0.25">
      <c r="AQ28041" s="1026"/>
      <c r="AR28041" s="1027"/>
    </row>
    <row r="28042" spans="43:44" x14ac:dyDescent="0.25">
      <c r="AQ28042" s="1026"/>
      <c r="AR28042" s="1027"/>
    </row>
    <row r="28043" spans="43:44" x14ac:dyDescent="0.25">
      <c r="AQ28043" s="1026"/>
      <c r="AR28043" s="1027"/>
    </row>
    <row r="28044" spans="43:44" x14ac:dyDescent="0.25">
      <c r="AQ28044" s="1026"/>
      <c r="AR28044" s="1027"/>
    </row>
    <row r="28045" spans="43:44" x14ac:dyDescent="0.25">
      <c r="AQ28045" s="1026"/>
      <c r="AR28045" s="1027"/>
    </row>
    <row r="28046" spans="43:44" x14ac:dyDescent="0.25">
      <c r="AQ28046" s="1026"/>
      <c r="AR28046" s="1027"/>
    </row>
    <row r="28047" spans="43:44" x14ac:dyDescent="0.25">
      <c r="AQ28047" s="1026"/>
      <c r="AR28047" s="1027"/>
    </row>
    <row r="28048" spans="43:44" x14ac:dyDescent="0.25">
      <c r="AQ28048" s="1026"/>
      <c r="AR28048" s="1027"/>
    </row>
    <row r="28049" spans="43:44" x14ac:dyDescent="0.25">
      <c r="AQ28049" s="1026"/>
      <c r="AR28049" s="1027"/>
    </row>
    <row r="28050" spans="43:44" x14ac:dyDescent="0.25">
      <c r="AQ28050" s="1026"/>
      <c r="AR28050" s="1027"/>
    </row>
    <row r="28051" spans="43:44" x14ac:dyDescent="0.25">
      <c r="AQ28051" s="1026"/>
      <c r="AR28051" s="1027"/>
    </row>
    <row r="28052" spans="43:44" x14ac:dyDescent="0.25">
      <c r="AQ28052" s="1026"/>
      <c r="AR28052" s="1027"/>
    </row>
    <row r="28053" spans="43:44" x14ac:dyDescent="0.25">
      <c r="AQ28053" s="1026"/>
      <c r="AR28053" s="1027"/>
    </row>
    <row r="28054" spans="43:44" x14ac:dyDescent="0.25">
      <c r="AQ28054" s="1026"/>
      <c r="AR28054" s="1027"/>
    </row>
    <row r="28055" spans="43:44" x14ac:dyDescent="0.25">
      <c r="AQ28055" s="1026"/>
      <c r="AR28055" s="1027"/>
    </row>
    <row r="28056" spans="43:44" x14ac:dyDescent="0.25">
      <c r="AQ28056" s="1026"/>
      <c r="AR28056" s="1027"/>
    </row>
    <row r="28057" spans="43:44" x14ac:dyDescent="0.25">
      <c r="AQ28057" s="1026"/>
      <c r="AR28057" s="1027"/>
    </row>
    <row r="28058" spans="43:44" x14ac:dyDescent="0.25">
      <c r="AQ28058" s="1026"/>
      <c r="AR28058" s="1027"/>
    </row>
    <row r="28059" spans="43:44" x14ac:dyDescent="0.25">
      <c r="AQ28059" s="1026"/>
      <c r="AR28059" s="1027"/>
    </row>
    <row r="28060" spans="43:44" x14ac:dyDescent="0.25">
      <c r="AQ28060" s="1026"/>
      <c r="AR28060" s="1027"/>
    </row>
    <row r="28061" spans="43:44" x14ac:dyDescent="0.25">
      <c r="AQ28061" s="1026"/>
      <c r="AR28061" s="1027"/>
    </row>
    <row r="28062" spans="43:44" x14ac:dyDescent="0.25">
      <c r="AQ28062" s="1026"/>
      <c r="AR28062" s="1027"/>
    </row>
    <row r="28063" spans="43:44" x14ac:dyDescent="0.25">
      <c r="AQ28063" s="1026"/>
      <c r="AR28063" s="1027"/>
    </row>
    <row r="28064" spans="43:44" x14ac:dyDescent="0.25">
      <c r="AQ28064" s="1026"/>
      <c r="AR28064" s="1027"/>
    </row>
    <row r="28065" spans="43:44" x14ac:dyDescent="0.25">
      <c r="AQ28065" s="1026"/>
      <c r="AR28065" s="1027"/>
    </row>
    <row r="28066" spans="43:44" x14ac:dyDescent="0.25">
      <c r="AQ28066" s="1026"/>
      <c r="AR28066" s="1027"/>
    </row>
    <row r="28067" spans="43:44" x14ac:dyDescent="0.25">
      <c r="AQ28067" s="1026"/>
      <c r="AR28067" s="1027"/>
    </row>
    <row r="28068" spans="43:44" x14ac:dyDescent="0.25">
      <c r="AQ28068" s="1026"/>
      <c r="AR28068" s="1027"/>
    </row>
    <row r="28069" spans="43:44" x14ac:dyDescent="0.25">
      <c r="AQ28069" s="1026"/>
      <c r="AR28069" s="1027"/>
    </row>
    <row r="28070" spans="43:44" x14ac:dyDescent="0.25">
      <c r="AQ28070" s="1026"/>
      <c r="AR28070" s="1027"/>
    </row>
    <row r="28071" spans="43:44" x14ac:dyDescent="0.25">
      <c r="AQ28071" s="1026"/>
      <c r="AR28071" s="1027"/>
    </row>
    <row r="28072" spans="43:44" x14ac:dyDescent="0.25">
      <c r="AQ28072" s="1026"/>
      <c r="AR28072" s="1027"/>
    </row>
    <row r="28073" spans="43:44" x14ac:dyDescent="0.25">
      <c r="AQ28073" s="1026"/>
      <c r="AR28073" s="1027"/>
    </row>
    <row r="28074" spans="43:44" x14ac:dyDescent="0.25">
      <c r="AQ28074" s="1026"/>
      <c r="AR28074" s="1027"/>
    </row>
    <row r="28075" spans="43:44" x14ac:dyDescent="0.25">
      <c r="AQ28075" s="1026"/>
      <c r="AR28075" s="1027"/>
    </row>
    <row r="28076" spans="43:44" x14ac:dyDescent="0.25">
      <c r="AQ28076" s="1026"/>
      <c r="AR28076" s="1027"/>
    </row>
    <row r="28077" spans="43:44" x14ac:dyDescent="0.25">
      <c r="AQ28077" s="1026"/>
      <c r="AR28077" s="1027"/>
    </row>
    <row r="28078" spans="43:44" x14ac:dyDescent="0.25">
      <c r="AQ28078" s="1026"/>
      <c r="AR28078" s="1027"/>
    </row>
    <row r="28079" spans="43:44" x14ac:dyDescent="0.25">
      <c r="AQ28079" s="1026"/>
      <c r="AR28079" s="1027"/>
    </row>
    <row r="28080" spans="43:44" x14ac:dyDescent="0.25">
      <c r="AQ28080" s="1026"/>
      <c r="AR28080" s="1027"/>
    </row>
    <row r="28081" spans="43:44" x14ac:dyDescent="0.25">
      <c r="AQ28081" s="1026"/>
      <c r="AR28081" s="1027"/>
    </row>
    <row r="28082" spans="43:44" x14ac:dyDescent="0.25">
      <c r="AQ28082" s="1026"/>
      <c r="AR28082" s="1027"/>
    </row>
    <row r="28083" spans="43:44" x14ac:dyDescent="0.25">
      <c r="AQ28083" s="1026"/>
      <c r="AR28083" s="1027"/>
    </row>
    <row r="28084" spans="43:44" x14ac:dyDescent="0.25">
      <c r="AQ28084" s="1026"/>
      <c r="AR28084" s="1027"/>
    </row>
    <row r="28085" spans="43:44" x14ac:dyDescent="0.25">
      <c r="AQ28085" s="1026"/>
      <c r="AR28085" s="1027"/>
    </row>
    <row r="28086" spans="43:44" x14ac:dyDescent="0.25">
      <c r="AQ28086" s="1026"/>
      <c r="AR28086" s="1027"/>
    </row>
    <row r="28087" spans="43:44" x14ac:dyDescent="0.25">
      <c r="AQ28087" s="1026"/>
      <c r="AR28087" s="1027"/>
    </row>
    <row r="28088" spans="43:44" x14ac:dyDescent="0.25">
      <c r="AQ28088" s="1026"/>
      <c r="AR28088" s="1027"/>
    </row>
    <row r="28089" spans="43:44" x14ac:dyDescent="0.25">
      <c r="AQ28089" s="1026"/>
      <c r="AR28089" s="1027"/>
    </row>
    <row r="28090" spans="43:44" x14ac:dyDescent="0.25">
      <c r="AQ28090" s="1026"/>
      <c r="AR28090" s="1027"/>
    </row>
    <row r="28091" spans="43:44" x14ac:dyDescent="0.25">
      <c r="AQ28091" s="1026"/>
      <c r="AR28091" s="1027"/>
    </row>
    <row r="28092" spans="43:44" x14ac:dyDescent="0.25">
      <c r="AQ28092" s="1026"/>
      <c r="AR28092" s="1027"/>
    </row>
    <row r="28093" spans="43:44" x14ac:dyDescent="0.25">
      <c r="AQ28093" s="1026"/>
      <c r="AR28093" s="1027"/>
    </row>
    <row r="28094" spans="43:44" x14ac:dyDescent="0.25">
      <c r="AQ28094" s="1026"/>
      <c r="AR28094" s="1027"/>
    </row>
    <row r="28095" spans="43:44" x14ac:dyDescent="0.25">
      <c r="AQ28095" s="1026"/>
      <c r="AR28095" s="1027"/>
    </row>
    <row r="28096" spans="43:44" x14ac:dyDescent="0.25">
      <c r="AQ28096" s="1026"/>
      <c r="AR28096" s="1027"/>
    </row>
    <row r="28097" spans="43:44" x14ac:dyDescent="0.25">
      <c r="AQ28097" s="1026"/>
      <c r="AR28097" s="1027"/>
    </row>
    <row r="28098" spans="43:44" x14ac:dyDescent="0.25">
      <c r="AQ28098" s="1026"/>
      <c r="AR28098" s="1027"/>
    </row>
    <row r="28099" spans="43:44" x14ac:dyDescent="0.25">
      <c r="AQ28099" s="1026"/>
      <c r="AR28099" s="1027"/>
    </row>
    <row r="28100" spans="43:44" x14ac:dyDescent="0.25">
      <c r="AQ28100" s="1026"/>
      <c r="AR28100" s="1027"/>
    </row>
    <row r="28101" spans="43:44" x14ac:dyDescent="0.25">
      <c r="AQ28101" s="1026"/>
      <c r="AR28101" s="1027"/>
    </row>
    <row r="28102" spans="43:44" x14ac:dyDescent="0.25">
      <c r="AQ28102" s="1026"/>
      <c r="AR28102" s="1027"/>
    </row>
    <row r="28103" spans="43:44" x14ac:dyDescent="0.25">
      <c r="AQ28103" s="1026"/>
      <c r="AR28103" s="1027"/>
    </row>
    <row r="28104" spans="43:44" x14ac:dyDescent="0.25">
      <c r="AQ28104" s="1026"/>
      <c r="AR28104" s="1027"/>
    </row>
    <row r="28105" spans="43:44" x14ac:dyDescent="0.25">
      <c r="AQ28105" s="1026"/>
      <c r="AR28105" s="1027"/>
    </row>
    <row r="28106" spans="43:44" x14ac:dyDescent="0.25">
      <c r="AQ28106" s="1026"/>
      <c r="AR28106" s="1027"/>
    </row>
    <row r="28107" spans="43:44" x14ac:dyDescent="0.25">
      <c r="AQ28107" s="1026"/>
      <c r="AR28107" s="1027"/>
    </row>
    <row r="28108" spans="43:44" x14ac:dyDescent="0.25">
      <c r="AQ28108" s="1026"/>
      <c r="AR28108" s="1027"/>
    </row>
    <row r="28109" spans="43:44" x14ac:dyDescent="0.25">
      <c r="AQ28109" s="1026"/>
      <c r="AR28109" s="1027"/>
    </row>
    <row r="28110" spans="43:44" x14ac:dyDescent="0.25">
      <c r="AQ28110" s="1026"/>
      <c r="AR28110" s="1027"/>
    </row>
    <row r="28111" spans="43:44" x14ac:dyDescent="0.25">
      <c r="AQ28111" s="1026"/>
      <c r="AR28111" s="1027"/>
    </row>
    <row r="28112" spans="43:44" x14ac:dyDescent="0.25">
      <c r="AQ28112" s="1026"/>
      <c r="AR28112" s="1027"/>
    </row>
    <row r="28113" spans="43:44" x14ac:dyDescent="0.25">
      <c r="AQ28113" s="1026"/>
      <c r="AR28113" s="1027"/>
    </row>
    <row r="28114" spans="43:44" x14ac:dyDescent="0.25">
      <c r="AQ28114" s="1026"/>
      <c r="AR28114" s="1027"/>
    </row>
    <row r="28115" spans="43:44" x14ac:dyDescent="0.25">
      <c r="AQ28115" s="1026"/>
      <c r="AR28115" s="1027"/>
    </row>
    <row r="28116" spans="43:44" x14ac:dyDescent="0.25">
      <c r="AQ28116" s="1026"/>
      <c r="AR28116" s="1027"/>
    </row>
    <row r="28117" spans="43:44" x14ac:dyDescent="0.25">
      <c r="AQ28117" s="1026"/>
      <c r="AR28117" s="1027"/>
    </row>
    <row r="28118" spans="43:44" x14ac:dyDescent="0.25">
      <c r="AQ28118" s="1026"/>
      <c r="AR28118" s="1027"/>
    </row>
    <row r="28119" spans="43:44" x14ac:dyDescent="0.25">
      <c r="AQ28119" s="1026"/>
      <c r="AR28119" s="1027"/>
    </row>
    <row r="28120" spans="43:44" x14ac:dyDescent="0.25">
      <c r="AQ28120" s="1026"/>
      <c r="AR28120" s="1027"/>
    </row>
    <row r="28121" spans="43:44" x14ac:dyDescent="0.25">
      <c r="AQ28121" s="1026"/>
      <c r="AR28121" s="1027"/>
    </row>
    <row r="28122" spans="43:44" x14ac:dyDescent="0.25">
      <c r="AQ28122" s="1026"/>
      <c r="AR28122" s="1027"/>
    </row>
    <row r="28123" spans="43:44" x14ac:dyDescent="0.25">
      <c r="AQ28123" s="1026"/>
      <c r="AR28123" s="1027"/>
    </row>
    <row r="28124" spans="43:44" x14ac:dyDescent="0.25">
      <c r="AQ28124" s="1026"/>
      <c r="AR28124" s="1027"/>
    </row>
    <row r="28125" spans="43:44" x14ac:dyDescent="0.25">
      <c r="AQ28125" s="1026"/>
      <c r="AR28125" s="1027"/>
    </row>
    <row r="28126" spans="43:44" x14ac:dyDescent="0.25">
      <c r="AQ28126" s="1026"/>
      <c r="AR28126" s="1027"/>
    </row>
    <row r="28127" spans="43:44" x14ac:dyDescent="0.25">
      <c r="AQ28127" s="1026"/>
      <c r="AR28127" s="1027"/>
    </row>
    <row r="28128" spans="43:44" x14ac:dyDescent="0.25">
      <c r="AQ28128" s="1026"/>
      <c r="AR28128" s="1027"/>
    </row>
    <row r="28129" spans="43:44" x14ac:dyDescent="0.25">
      <c r="AQ28129" s="1026"/>
      <c r="AR28129" s="1027"/>
    </row>
    <row r="28130" spans="43:44" x14ac:dyDescent="0.25">
      <c r="AQ28130" s="1026"/>
      <c r="AR28130" s="1027"/>
    </row>
    <row r="28131" spans="43:44" x14ac:dyDescent="0.25">
      <c r="AQ28131" s="1026"/>
      <c r="AR28131" s="1027"/>
    </row>
    <row r="28132" spans="43:44" x14ac:dyDescent="0.25">
      <c r="AQ28132" s="1026"/>
      <c r="AR28132" s="1027"/>
    </row>
    <row r="28133" spans="43:44" x14ac:dyDescent="0.25">
      <c r="AQ28133" s="1026"/>
      <c r="AR28133" s="1027"/>
    </row>
    <row r="28134" spans="43:44" x14ac:dyDescent="0.25">
      <c r="AQ28134" s="1026"/>
      <c r="AR28134" s="1027"/>
    </row>
    <row r="28135" spans="43:44" x14ac:dyDescent="0.25">
      <c r="AQ28135" s="1026"/>
      <c r="AR28135" s="1027"/>
    </row>
    <row r="28136" spans="43:44" x14ac:dyDescent="0.25">
      <c r="AQ28136" s="1026"/>
      <c r="AR28136" s="1027"/>
    </row>
    <row r="28137" spans="43:44" x14ac:dyDescent="0.25">
      <c r="AQ28137" s="1026"/>
      <c r="AR28137" s="1027"/>
    </row>
    <row r="28138" spans="43:44" x14ac:dyDescent="0.25">
      <c r="AQ28138" s="1026"/>
      <c r="AR28138" s="1027"/>
    </row>
    <row r="28139" spans="43:44" x14ac:dyDescent="0.25">
      <c r="AQ28139" s="1026"/>
      <c r="AR28139" s="1027"/>
    </row>
    <row r="28140" spans="43:44" x14ac:dyDescent="0.25">
      <c r="AQ28140" s="1026"/>
      <c r="AR28140" s="1027"/>
    </row>
    <row r="28141" spans="43:44" x14ac:dyDescent="0.25">
      <c r="AQ28141" s="1026"/>
      <c r="AR28141" s="1027"/>
    </row>
    <row r="28142" spans="43:44" x14ac:dyDescent="0.25">
      <c r="AQ28142" s="1026"/>
      <c r="AR28142" s="1027"/>
    </row>
    <row r="28143" spans="43:44" x14ac:dyDescent="0.25">
      <c r="AQ28143" s="1026"/>
      <c r="AR28143" s="1027"/>
    </row>
    <row r="28144" spans="43:44" x14ac:dyDescent="0.25">
      <c r="AQ28144" s="1026"/>
      <c r="AR28144" s="1027"/>
    </row>
    <row r="28145" spans="43:44" x14ac:dyDescent="0.25">
      <c r="AQ28145" s="1026"/>
      <c r="AR28145" s="1027"/>
    </row>
    <row r="28146" spans="43:44" x14ac:dyDescent="0.25">
      <c r="AQ28146" s="1026"/>
      <c r="AR28146" s="1027"/>
    </row>
    <row r="28147" spans="43:44" x14ac:dyDescent="0.25">
      <c r="AQ28147" s="1026"/>
      <c r="AR28147" s="1027"/>
    </row>
    <row r="28148" spans="43:44" x14ac:dyDescent="0.25">
      <c r="AQ28148" s="1026"/>
      <c r="AR28148" s="1027"/>
    </row>
    <row r="28149" spans="43:44" x14ac:dyDescent="0.25">
      <c r="AQ28149" s="1026"/>
      <c r="AR28149" s="1027"/>
    </row>
    <row r="28150" spans="43:44" x14ac:dyDescent="0.25">
      <c r="AQ28150" s="1026"/>
      <c r="AR28150" s="1027"/>
    </row>
    <row r="28151" spans="43:44" x14ac:dyDescent="0.25">
      <c r="AQ28151" s="1026"/>
      <c r="AR28151" s="1027"/>
    </row>
    <row r="28152" spans="43:44" x14ac:dyDescent="0.25">
      <c r="AQ28152" s="1026"/>
      <c r="AR28152" s="1027"/>
    </row>
    <row r="28153" spans="43:44" x14ac:dyDescent="0.25">
      <c r="AQ28153" s="1026"/>
      <c r="AR28153" s="1027"/>
    </row>
    <row r="28154" spans="43:44" x14ac:dyDescent="0.25">
      <c r="AQ28154" s="1026"/>
      <c r="AR28154" s="1027"/>
    </row>
    <row r="28155" spans="43:44" x14ac:dyDescent="0.25">
      <c r="AQ28155" s="1026"/>
      <c r="AR28155" s="1027"/>
    </row>
    <row r="28156" spans="43:44" x14ac:dyDescent="0.25">
      <c r="AQ28156" s="1026"/>
      <c r="AR28156" s="1027"/>
    </row>
    <row r="28157" spans="43:44" x14ac:dyDescent="0.25">
      <c r="AQ28157" s="1026"/>
      <c r="AR28157" s="1027"/>
    </row>
    <row r="28158" spans="43:44" x14ac:dyDescent="0.25">
      <c r="AQ28158" s="1026"/>
      <c r="AR28158" s="1027"/>
    </row>
    <row r="28159" spans="43:44" x14ac:dyDescent="0.25">
      <c r="AQ28159" s="1026"/>
      <c r="AR28159" s="1027"/>
    </row>
    <row r="28160" spans="43:44" x14ac:dyDescent="0.25">
      <c r="AQ28160" s="1026"/>
      <c r="AR28160" s="1027"/>
    </row>
    <row r="28161" spans="43:44" x14ac:dyDescent="0.25">
      <c r="AQ28161" s="1026"/>
      <c r="AR28161" s="1027"/>
    </row>
    <row r="28162" spans="43:44" x14ac:dyDescent="0.25">
      <c r="AQ28162" s="1026"/>
      <c r="AR28162" s="1027"/>
    </row>
    <row r="28163" spans="43:44" x14ac:dyDescent="0.25">
      <c r="AQ28163" s="1026"/>
      <c r="AR28163" s="1027"/>
    </row>
    <row r="28164" spans="43:44" x14ac:dyDescent="0.25">
      <c r="AQ28164" s="1026"/>
      <c r="AR28164" s="1027"/>
    </row>
    <row r="28165" spans="43:44" x14ac:dyDescent="0.25">
      <c r="AQ28165" s="1026"/>
      <c r="AR28165" s="1027"/>
    </row>
    <row r="28166" spans="43:44" x14ac:dyDescent="0.25">
      <c r="AQ28166" s="1026"/>
      <c r="AR28166" s="1027"/>
    </row>
    <row r="28167" spans="43:44" x14ac:dyDescent="0.25">
      <c r="AQ28167" s="1026"/>
      <c r="AR28167" s="1027"/>
    </row>
    <row r="28168" spans="43:44" x14ac:dyDescent="0.25">
      <c r="AQ28168" s="1026"/>
      <c r="AR28168" s="1027"/>
    </row>
    <row r="28169" spans="43:44" x14ac:dyDescent="0.25">
      <c r="AQ28169" s="1026"/>
      <c r="AR28169" s="1027"/>
    </row>
    <row r="28170" spans="43:44" x14ac:dyDescent="0.25">
      <c r="AQ28170" s="1026"/>
      <c r="AR28170" s="1027"/>
    </row>
    <row r="28171" spans="43:44" x14ac:dyDescent="0.25">
      <c r="AQ28171" s="1026"/>
      <c r="AR28171" s="1027"/>
    </row>
    <row r="28172" spans="43:44" x14ac:dyDescent="0.25">
      <c r="AQ28172" s="1026"/>
      <c r="AR28172" s="1027"/>
    </row>
    <row r="28173" spans="43:44" x14ac:dyDescent="0.25">
      <c r="AQ28173" s="1026"/>
      <c r="AR28173" s="1027"/>
    </row>
    <row r="28174" spans="43:44" x14ac:dyDescent="0.25">
      <c r="AQ28174" s="1026"/>
      <c r="AR28174" s="1027"/>
    </row>
    <row r="28175" spans="43:44" x14ac:dyDescent="0.25">
      <c r="AQ28175" s="1026"/>
      <c r="AR28175" s="1027"/>
    </row>
    <row r="28176" spans="43:44" x14ac:dyDescent="0.25">
      <c r="AQ28176" s="1026"/>
      <c r="AR28176" s="1027"/>
    </row>
    <row r="28177" spans="43:44" x14ac:dyDescent="0.25">
      <c r="AQ28177" s="1026"/>
      <c r="AR28177" s="1027"/>
    </row>
    <row r="28178" spans="43:44" x14ac:dyDescent="0.25">
      <c r="AQ28178" s="1026"/>
      <c r="AR28178" s="1027"/>
    </row>
    <row r="28179" spans="43:44" x14ac:dyDescent="0.25">
      <c r="AQ28179" s="1026"/>
      <c r="AR28179" s="1027"/>
    </row>
    <row r="28180" spans="43:44" x14ac:dyDescent="0.25">
      <c r="AQ28180" s="1026"/>
      <c r="AR28180" s="1027"/>
    </row>
    <row r="28181" spans="43:44" x14ac:dyDescent="0.25">
      <c r="AQ28181" s="1026"/>
      <c r="AR28181" s="1027"/>
    </row>
    <row r="28182" spans="43:44" x14ac:dyDescent="0.25">
      <c r="AQ28182" s="1026"/>
      <c r="AR28182" s="1027"/>
    </row>
    <row r="28183" spans="43:44" x14ac:dyDescent="0.25">
      <c r="AQ28183" s="1026"/>
      <c r="AR28183" s="1027"/>
    </row>
    <row r="28184" spans="43:44" x14ac:dyDescent="0.25">
      <c r="AQ28184" s="1026"/>
      <c r="AR28184" s="1027"/>
    </row>
    <row r="28185" spans="43:44" x14ac:dyDescent="0.25">
      <c r="AQ28185" s="1026"/>
      <c r="AR28185" s="1027"/>
    </row>
    <row r="28186" spans="43:44" x14ac:dyDescent="0.25">
      <c r="AQ28186" s="1026"/>
      <c r="AR28186" s="1027"/>
    </row>
    <row r="28187" spans="43:44" x14ac:dyDescent="0.25">
      <c r="AQ28187" s="1026"/>
      <c r="AR28187" s="1027"/>
    </row>
    <row r="28188" spans="43:44" x14ac:dyDescent="0.25">
      <c r="AQ28188" s="1026"/>
      <c r="AR28188" s="1027"/>
    </row>
    <row r="28189" spans="43:44" x14ac:dyDescent="0.25">
      <c r="AQ28189" s="1026"/>
      <c r="AR28189" s="1027"/>
    </row>
    <row r="28190" spans="43:44" x14ac:dyDescent="0.25">
      <c r="AQ28190" s="1026"/>
      <c r="AR28190" s="1027"/>
    </row>
    <row r="28191" spans="43:44" x14ac:dyDescent="0.25">
      <c r="AQ28191" s="1026"/>
      <c r="AR28191" s="1027"/>
    </row>
    <row r="28192" spans="43:44" x14ac:dyDescent="0.25">
      <c r="AQ28192" s="1026"/>
      <c r="AR28192" s="1027"/>
    </row>
    <row r="28193" spans="43:44" x14ac:dyDescent="0.25">
      <c r="AQ28193" s="1026"/>
      <c r="AR28193" s="1027"/>
    </row>
    <row r="28194" spans="43:44" x14ac:dyDescent="0.25">
      <c r="AQ28194" s="1026"/>
      <c r="AR28194" s="1027"/>
    </row>
    <row r="28195" spans="43:44" x14ac:dyDescent="0.25">
      <c r="AQ28195" s="1026"/>
      <c r="AR28195" s="1027"/>
    </row>
    <row r="28196" spans="43:44" x14ac:dyDescent="0.25">
      <c r="AQ28196" s="1026"/>
      <c r="AR28196" s="1027"/>
    </row>
    <row r="28197" spans="43:44" x14ac:dyDescent="0.25">
      <c r="AQ28197" s="1026"/>
      <c r="AR28197" s="1027"/>
    </row>
    <row r="28198" spans="43:44" x14ac:dyDescent="0.25">
      <c r="AQ28198" s="1026"/>
      <c r="AR28198" s="1027"/>
    </row>
    <row r="28199" spans="43:44" x14ac:dyDescent="0.25">
      <c r="AQ28199" s="1026"/>
      <c r="AR28199" s="1027"/>
    </row>
    <row r="28200" spans="43:44" x14ac:dyDescent="0.25">
      <c r="AQ28200" s="1026"/>
      <c r="AR28200" s="1027"/>
    </row>
    <row r="28201" spans="43:44" x14ac:dyDescent="0.25">
      <c r="AQ28201" s="1026"/>
      <c r="AR28201" s="1027"/>
    </row>
    <row r="28202" spans="43:44" x14ac:dyDescent="0.25">
      <c r="AQ28202" s="1026"/>
      <c r="AR28202" s="1027"/>
    </row>
    <row r="28203" spans="43:44" x14ac:dyDescent="0.25">
      <c r="AQ28203" s="1026"/>
      <c r="AR28203" s="1027"/>
    </row>
    <row r="28204" spans="43:44" x14ac:dyDescent="0.25">
      <c r="AQ28204" s="1026"/>
      <c r="AR28204" s="1027"/>
    </row>
    <row r="28205" spans="43:44" x14ac:dyDescent="0.25">
      <c r="AQ28205" s="1026"/>
      <c r="AR28205" s="1027"/>
    </row>
    <row r="28206" spans="43:44" x14ac:dyDescent="0.25">
      <c r="AQ28206" s="1026"/>
      <c r="AR28206" s="1027"/>
    </row>
    <row r="28207" spans="43:44" x14ac:dyDescent="0.25">
      <c r="AQ28207" s="1026"/>
      <c r="AR28207" s="1027"/>
    </row>
    <row r="28208" spans="43:44" x14ac:dyDescent="0.25">
      <c r="AQ28208" s="1026"/>
      <c r="AR28208" s="1027"/>
    </row>
    <row r="28209" spans="43:44" x14ac:dyDescent="0.25">
      <c r="AQ28209" s="1026"/>
      <c r="AR28209" s="1027"/>
    </row>
    <row r="28210" spans="43:44" x14ac:dyDescent="0.25">
      <c r="AQ28210" s="1026"/>
      <c r="AR28210" s="1027"/>
    </row>
    <row r="28211" spans="43:44" x14ac:dyDescent="0.25">
      <c r="AQ28211" s="1026"/>
      <c r="AR28211" s="1027"/>
    </row>
    <row r="28212" spans="43:44" x14ac:dyDescent="0.25">
      <c r="AQ28212" s="1026"/>
      <c r="AR28212" s="1027"/>
    </row>
    <row r="28213" spans="43:44" x14ac:dyDescent="0.25">
      <c r="AQ28213" s="1026"/>
      <c r="AR28213" s="1027"/>
    </row>
    <row r="28214" spans="43:44" x14ac:dyDescent="0.25">
      <c r="AQ28214" s="1026"/>
      <c r="AR28214" s="1027"/>
    </row>
    <row r="28215" spans="43:44" x14ac:dyDescent="0.25">
      <c r="AQ28215" s="1026"/>
      <c r="AR28215" s="1027"/>
    </row>
    <row r="28216" spans="43:44" x14ac:dyDescent="0.25">
      <c r="AQ28216" s="1026"/>
      <c r="AR28216" s="1027"/>
    </row>
    <row r="28217" spans="43:44" x14ac:dyDescent="0.25">
      <c r="AQ28217" s="1026"/>
      <c r="AR28217" s="1027"/>
    </row>
    <row r="28218" spans="43:44" x14ac:dyDescent="0.25">
      <c r="AQ28218" s="1026"/>
      <c r="AR28218" s="1027"/>
    </row>
    <row r="28219" spans="43:44" x14ac:dyDescent="0.25">
      <c r="AQ28219" s="1026"/>
      <c r="AR28219" s="1027"/>
    </row>
    <row r="28220" spans="43:44" x14ac:dyDescent="0.25">
      <c r="AQ28220" s="1026"/>
      <c r="AR28220" s="1027"/>
    </row>
    <row r="28221" spans="43:44" x14ac:dyDescent="0.25">
      <c r="AQ28221" s="1026"/>
      <c r="AR28221" s="1027"/>
    </row>
    <row r="28222" spans="43:44" x14ac:dyDescent="0.25">
      <c r="AQ28222" s="1026"/>
      <c r="AR28222" s="1027"/>
    </row>
    <row r="28223" spans="43:44" x14ac:dyDescent="0.25">
      <c r="AQ28223" s="1026"/>
      <c r="AR28223" s="1027"/>
    </row>
    <row r="28224" spans="43:44" x14ac:dyDescent="0.25">
      <c r="AQ28224" s="1026"/>
      <c r="AR28224" s="1027"/>
    </row>
    <row r="28225" spans="43:44" x14ac:dyDescent="0.25">
      <c r="AQ28225" s="1026"/>
      <c r="AR28225" s="1027"/>
    </row>
    <row r="28226" spans="43:44" x14ac:dyDescent="0.25">
      <c r="AQ28226" s="1026"/>
      <c r="AR28226" s="1027"/>
    </row>
    <row r="28227" spans="43:44" x14ac:dyDescent="0.25">
      <c r="AQ28227" s="1026"/>
      <c r="AR28227" s="1027"/>
    </row>
    <row r="28228" spans="43:44" x14ac:dyDescent="0.25">
      <c r="AQ28228" s="1026"/>
      <c r="AR28228" s="1027"/>
    </row>
    <row r="28229" spans="43:44" x14ac:dyDescent="0.25">
      <c r="AQ28229" s="1026"/>
      <c r="AR28229" s="1027"/>
    </row>
    <row r="28230" spans="43:44" x14ac:dyDescent="0.25">
      <c r="AQ28230" s="1026"/>
      <c r="AR28230" s="1027"/>
    </row>
    <row r="28231" spans="43:44" x14ac:dyDescent="0.25">
      <c r="AQ28231" s="1026"/>
      <c r="AR28231" s="1027"/>
    </row>
    <row r="28232" spans="43:44" x14ac:dyDescent="0.25">
      <c r="AQ28232" s="1026"/>
      <c r="AR28232" s="1027"/>
    </row>
    <row r="28233" spans="43:44" x14ac:dyDescent="0.25">
      <c r="AQ28233" s="1026"/>
      <c r="AR28233" s="1027"/>
    </row>
    <row r="28234" spans="43:44" x14ac:dyDescent="0.25">
      <c r="AQ28234" s="1026"/>
      <c r="AR28234" s="1027"/>
    </row>
    <row r="28235" spans="43:44" x14ac:dyDescent="0.25">
      <c r="AQ28235" s="1026"/>
      <c r="AR28235" s="1027"/>
    </row>
    <row r="28236" spans="43:44" x14ac:dyDescent="0.25">
      <c r="AQ28236" s="1026"/>
      <c r="AR28236" s="1027"/>
    </row>
    <row r="28237" spans="43:44" x14ac:dyDescent="0.25">
      <c r="AQ28237" s="1026"/>
      <c r="AR28237" s="1027"/>
    </row>
    <row r="28238" spans="43:44" x14ac:dyDescent="0.25">
      <c r="AQ28238" s="1026"/>
      <c r="AR28238" s="1027"/>
    </row>
    <row r="28239" spans="43:44" x14ac:dyDescent="0.25">
      <c r="AQ28239" s="1026"/>
      <c r="AR28239" s="1027"/>
    </row>
    <row r="28240" spans="43:44" x14ac:dyDescent="0.25">
      <c r="AQ28240" s="1026"/>
      <c r="AR28240" s="1027"/>
    </row>
    <row r="28241" spans="43:44" x14ac:dyDescent="0.25">
      <c r="AQ28241" s="1026"/>
      <c r="AR28241" s="1027"/>
    </row>
    <row r="28242" spans="43:44" x14ac:dyDescent="0.25">
      <c r="AQ28242" s="1026"/>
      <c r="AR28242" s="1027"/>
    </row>
    <row r="28243" spans="43:44" x14ac:dyDescent="0.25">
      <c r="AQ28243" s="1026"/>
      <c r="AR28243" s="1027"/>
    </row>
    <row r="28244" spans="43:44" x14ac:dyDescent="0.25">
      <c r="AQ28244" s="1026"/>
      <c r="AR28244" s="1027"/>
    </row>
    <row r="28245" spans="43:44" x14ac:dyDescent="0.25">
      <c r="AQ28245" s="1026"/>
      <c r="AR28245" s="1027"/>
    </row>
    <row r="28246" spans="43:44" x14ac:dyDescent="0.25">
      <c r="AQ28246" s="1026"/>
      <c r="AR28246" s="1027"/>
    </row>
    <row r="28247" spans="43:44" x14ac:dyDescent="0.25">
      <c r="AQ28247" s="1026"/>
      <c r="AR28247" s="1027"/>
    </row>
    <row r="28248" spans="43:44" x14ac:dyDescent="0.25">
      <c r="AQ28248" s="1026"/>
      <c r="AR28248" s="1027"/>
    </row>
    <row r="28249" spans="43:44" x14ac:dyDescent="0.25">
      <c r="AQ28249" s="1026"/>
      <c r="AR28249" s="1027"/>
    </row>
    <row r="28250" spans="43:44" x14ac:dyDescent="0.25">
      <c r="AQ28250" s="1026"/>
      <c r="AR28250" s="1027"/>
    </row>
    <row r="28251" spans="43:44" x14ac:dyDescent="0.25">
      <c r="AQ28251" s="1026"/>
      <c r="AR28251" s="1027"/>
    </row>
    <row r="28252" spans="43:44" x14ac:dyDescent="0.25">
      <c r="AQ28252" s="1026"/>
      <c r="AR28252" s="1027"/>
    </row>
    <row r="28253" spans="43:44" x14ac:dyDescent="0.25">
      <c r="AQ28253" s="1026"/>
      <c r="AR28253" s="1027"/>
    </row>
    <row r="28254" spans="43:44" x14ac:dyDescent="0.25">
      <c r="AQ28254" s="1026"/>
      <c r="AR28254" s="1027"/>
    </row>
    <row r="28255" spans="43:44" x14ac:dyDescent="0.25">
      <c r="AQ28255" s="1026"/>
      <c r="AR28255" s="1027"/>
    </row>
    <row r="28256" spans="43:44" x14ac:dyDescent="0.25">
      <c r="AQ28256" s="1026"/>
      <c r="AR28256" s="1027"/>
    </row>
    <row r="28257" spans="43:44" x14ac:dyDescent="0.25">
      <c r="AQ28257" s="1026"/>
      <c r="AR28257" s="1027"/>
    </row>
    <row r="28258" spans="43:44" x14ac:dyDescent="0.25">
      <c r="AQ28258" s="1026"/>
      <c r="AR28258" s="1027"/>
    </row>
    <row r="28259" spans="43:44" x14ac:dyDescent="0.25">
      <c r="AQ28259" s="1026"/>
      <c r="AR28259" s="1027"/>
    </row>
    <row r="28260" spans="43:44" x14ac:dyDescent="0.25">
      <c r="AQ28260" s="1026"/>
      <c r="AR28260" s="1027"/>
    </row>
    <row r="28261" spans="43:44" x14ac:dyDescent="0.25">
      <c r="AQ28261" s="1026"/>
      <c r="AR28261" s="1027"/>
    </row>
    <row r="28262" spans="43:44" x14ac:dyDescent="0.25">
      <c r="AQ28262" s="1026"/>
      <c r="AR28262" s="1027"/>
    </row>
    <row r="28263" spans="43:44" x14ac:dyDescent="0.25">
      <c r="AQ28263" s="1026"/>
      <c r="AR28263" s="1027"/>
    </row>
    <row r="28264" spans="43:44" x14ac:dyDescent="0.25">
      <c r="AQ28264" s="1026"/>
      <c r="AR28264" s="1027"/>
    </row>
    <row r="28265" spans="43:44" x14ac:dyDescent="0.25">
      <c r="AQ28265" s="1026"/>
      <c r="AR28265" s="1027"/>
    </row>
    <row r="28266" spans="43:44" x14ac:dyDescent="0.25">
      <c r="AQ28266" s="1026"/>
      <c r="AR28266" s="1027"/>
    </row>
    <row r="28267" spans="43:44" x14ac:dyDescent="0.25">
      <c r="AQ28267" s="1026"/>
      <c r="AR28267" s="1027"/>
    </row>
    <row r="28268" spans="43:44" x14ac:dyDescent="0.25">
      <c r="AQ28268" s="1026"/>
      <c r="AR28268" s="1027"/>
    </row>
    <row r="28269" spans="43:44" x14ac:dyDescent="0.25">
      <c r="AQ28269" s="1026"/>
      <c r="AR28269" s="1027"/>
    </row>
    <row r="28270" spans="43:44" x14ac:dyDescent="0.25">
      <c r="AQ28270" s="1026"/>
      <c r="AR28270" s="1027"/>
    </row>
    <row r="28271" spans="43:44" x14ac:dyDescent="0.25">
      <c r="AQ28271" s="1026"/>
      <c r="AR28271" s="1027"/>
    </row>
    <row r="28272" spans="43:44" x14ac:dyDescent="0.25">
      <c r="AQ28272" s="1026"/>
      <c r="AR28272" s="1027"/>
    </row>
    <row r="28273" spans="43:44" x14ac:dyDescent="0.25">
      <c r="AQ28273" s="1026"/>
      <c r="AR28273" s="1027"/>
    </row>
    <row r="28274" spans="43:44" x14ac:dyDescent="0.25">
      <c r="AQ28274" s="1026"/>
      <c r="AR28274" s="1027"/>
    </row>
    <row r="28275" spans="43:44" x14ac:dyDescent="0.25">
      <c r="AQ28275" s="1026"/>
      <c r="AR28275" s="1027"/>
    </row>
    <row r="28276" spans="43:44" x14ac:dyDescent="0.25">
      <c r="AQ28276" s="1026"/>
      <c r="AR28276" s="1027"/>
    </row>
    <row r="28277" spans="43:44" x14ac:dyDescent="0.25">
      <c r="AQ28277" s="1026"/>
      <c r="AR28277" s="1027"/>
    </row>
    <row r="28278" spans="43:44" x14ac:dyDescent="0.25">
      <c r="AQ28278" s="1026"/>
      <c r="AR28278" s="1027"/>
    </row>
    <row r="28279" spans="43:44" x14ac:dyDescent="0.25">
      <c r="AQ28279" s="1026"/>
      <c r="AR28279" s="1027"/>
    </row>
    <row r="28280" spans="43:44" x14ac:dyDescent="0.25">
      <c r="AQ28280" s="1026"/>
      <c r="AR28280" s="1027"/>
    </row>
    <row r="28281" spans="43:44" x14ac:dyDescent="0.25">
      <c r="AQ28281" s="1026"/>
      <c r="AR28281" s="1027"/>
    </row>
    <row r="28282" spans="43:44" x14ac:dyDescent="0.25">
      <c r="AQ28282" s="1026"/>
      <c r="AR28282" s="1027"/>
    </row>
    <row r="28283" spans="43:44" x14ac:dyDescent="0.25">
      <c r="AQ28283" s="1026"/>
      <c r="AR28283" s="1027"/>
    </row>
    <row r="28284" spans="43:44" x14ac:dyDescent="0.25">
      <c r="AQ28284" s="1026"/>
      <c r="AR28284" s="1027"/>
    </row>
    <row r="28285" spans="43:44" x14ac:dyDescent="0.25">
      <c r="AQ28285" s="1026"/>
      <c r="AR28285" s="1027"/>
    </row>
    <row r="28286" spans="43:44" x14ac:dyDescent="0.25">
      <c r="AQ28286" s="1026"/>
      <c r="AR28286" s="1027"/>
    </row>
    <row r="28287" spans="43:44" x14ac:dyDescent="0.25">
      <c r="AQ28287" s="1026"/>
      <c r="AR28287" s="1027"/>
    </row>
    <row r="28288" spans="43:44" x14ac:dyDescent="0.25">
      <c r="AQ28288" s="1026"/>
      <c r="AR28288" s="1027"/>
    </row>
    <row r="28289" spans="43:44" x14ac:dyDescent="0.25">
      <c r="AQ28289" s="1026"/>
      <c r="AR28289" s="1027"/>
    </row>
    <row r="28290" spans="43:44" x14ac:dyDescent="0.25">
      <c r="AQ28290" s="1026"/>
      <c r="AR28290" s="1027"/>
    </row>
    <row r="28291" spans="43:44" x14ac:dyDescent="0.25">
      <c r="AQ28291" s="1026"/>
      <c r="AR28291" s="1027"/>
    </row>
    <row r="28292" spans="43:44" x14ac:dyDescent="0.25">
      <c r="AQ28292" s="1026"/>
      <c r="AR28292" s="1027"/>
    </row>
    <row r="28293" spans="43:44" x14ac:dyDescent="0.25">
      <c r="AQ28293" s="1026"/>
      <c r="AR28293" s="1027"/>
    </row>
    <row r="28294" spans="43:44" x14ac:dyDescent="0.25">
      <c r="AQ28294" s="1026"/>
      <c r="AR28294" s="1027"/>
    </row>
    <row r="28295" spans="43:44" x14ac:dyDescent="0.25">
      <c r="AQ28295" s="1026"/>
      <c r="AR28295" s="1027"/>
    </row>
    <row r="28296" spans="43:44" x14ac:dyDescent="0.25">
      <c r="AQ28296" s="1026"/>
      <c r="AR28296" s="1027"/>
    </row>
    <row r="28297" spans="43:44" x14ac:dyDescent="0.25">
      <c r="AQ28297" s="1026"/>
      <c r="AR28297" s="1027"/>
    </row>
    <row r="28298" spans="43:44" x14ac:dyDescent="0.25">
      <c r="AQ28298" s="1026"/>
      <c r="AR28298" s="1027"/>
    </row>
    <row r="28299" spans="43:44" x14ac:dyDescent="0.25">
      <c r="AQ28299" s="1026"/>
      <c r="AR28299" s="1027"/>
    </row>
    <row r="28300" spans="43:44" x14ac:dyDescent="0.25">
      <c r="AQ28300" s="1026"/>
      <c r="AR28300" s="1027"/>
    </row>
    <row r="28301" spans="43:44" x14ac:dyDescent="0.25">
      <c r="AQ28301" s="1026"/>
      <c r="AR28301" s="1027"/>
    </row>
    <row r="28302" spans="43:44" x14ac:dyDescent="0.25">
      <c r="AQ28302" s="1026"/>
      <c r="AR28302" s="1027"/>
    </row>
    <row r="28303" spans="43:44" x14ac:dyDescent="0.25">
      <c r="AQ28303" s="1026"/>
      <c r="AR28303" s="1027"/>
    </row>
    <row r="28304" spans="43:44" x14ac:dyDescent="0.25">
      <c r="AQ28304" s="1026"/>
      <c r="AR28304" s="1027"/>
    </row>
    <row r="28305" spans="43:44" x14ac:dyDescent="0.25">
      <c r="AQ28305" s="1026"/>
      <c r="AR28305" s="1027"/>
    </row>
    <row r="28306" spans="43:44" x14ac:dyDescent="0.25">
      <c r="AQ28306" s="1026"/>
      <c r="AR28306" s="1027"/>
    </row>
    <row r="28307" spans="43:44" x14ac:dyDescent="0.25">
      <c r="AQ28307" s="1026"/>
      <c r="AR28307" s="1027"/>
    </row>
    <row r="28308" spans="43:44" x14ac:dyDescent="0.25">
      <c r="AQ28308" s="1026"/>
      <c r="AR28308" s="1027"/>
    </row>
    <row r="28309" spans="43:44" x14ac:dyDescent="0.25">
      <c r="AQ28309" s="1026"/>
      <c r="AR28309" s="1027"/>
    </row>
    <row r="28310" spans="43:44" x14ac:dyDescent="0.25">
      <c r="AQ28310" s="1026"/>
      <c r="AR28310" s="1027"/>
    </row>
    <row r="28311" spans="43:44" x14ac:dyDescent="0.25">
      <c r="AQ28311" s="1026"/>
      <c r="AR28311" s="1027"/>
    </row>
    <row r="28312" spans="43:44" x14ac:dyDescent="0.25">
      <c r="AQ28312" s="1026"/>
      <c r="AR28312" s="1027"/>
    </row>
    <row r="28313" spans="43:44" x14ac:dyDescent="0.25">
      <c r="AQ28313" s="1026"/>
      <c r="AR28313" s="1027"/>
    </row>
    <row r="28314" spans="43:44" x14ac:dyDescent="0.25">
      <c r="AQ28314" s="1026"/>
      <c r="AR28314" s="1027"/>
    </row>
    <row r="28315" spans="43:44" x14ac:dyDescent="0.25">
      <c r="AQ28315" s="1026"/>
      <c r="AR28315" s="1027"/>
    </row>
    <row r="28316" spans="43:44" x14ac:dyDescent="0.25">
      <c r="AQ28316" s="1026"/>
      <c r="AR28316" s="1027"/>
    </row>
    <row r="28317" spans="43:44" x14ac:dyDescent="0.25">
      <c r="AQ28317" s="1026"/>
      <c r="AR28317" s="1027"/>
    </row>
    <row r="28318" spans="43:44" x14ac:dyDescent="0.25">
      <c r="AQ28318" s="1026"/>
      <c r="AR28318" s="1027"/>
    </row>
    <row r="28319" spans="43:44" x14ac:dyDescent="0.25">
      <c r="AQ28319" s="1026"/>
      <c r="AR28319" s="1027"/>
    </row>
    <row r="28320" spans="43:44" x14ac:dyDescent="0.25">
      <c r="AQ28320" s="1026"/>
      <c r="AR28320" s="1027"/>
    </row>
    <row r="28321" spans="43:44" x14ac:dyDescent="0.25">
      <c r="AQ28321" s="1026"/>
      <c r="AR28321" s="1027"/>
    </row>
    <row r="28322" spans="43:44" x14ac:dyDescent="0.25">
      <c r="AQ28322" s="1026"/>
      <c r="AR28322" s="1027"/>
    </row>
    <row r="28323" spans="43:44" x14ac:dyDescent="0.25">
      <c r="AQ28323" s="1026"/>
      <c r="AR28323" s="1027"/>
    </row>
    <row r="28324" spans="43:44" x14ac:dyDescent="0.25">
      <c r="AQ28324" s="1026"/>
      <c r="AR28324" s="1027"/>
    </row>
    <row r="28325" spans="43:44" x14ac:dyDescent="0.25">
      <c r="AQ28325" s="1026"/>
      <c r="AR28325" s="1027"/>
    </row>
    <row r="28326" spans="43:44" x14ac:dyDescent="0.25">
      <c r="AQ28326" s="1026"/>
      <c r="AR28326" s="1027"/>
    </row>
    <row r="28327" spans="43:44" x14ac:dyDescent="0.25">
      <c r="AQ28327" s="1026"/>
      <c r="AR28327" s="1027"/>
    </row>
    <row r="28328" spans="43:44" x14ac:dyDescent="0.25">
      <c r="AQ28328" s="1026"/>
      <c r="AR28328" s="1027"/>
    </row>
    <row r="28329" spans="43:44" x14ac:dyDescent="0.25">
      <c r="AQ28329" s="1026"/>
      <c r="AR28329" s="1027"/>
    </row>
    <row r="28330" spans="43:44" x14ac:dyDescent="0.25">
      <c r="AQ28330" s="1026"/>
      <c r="AR28330" s="1027"/>
    </row>
    <row r="28331" spans="43:44" x14ac:dyDescent="0.25">
      <c r="AQ28331" s="1026"/>
      <c r="AR28331" s="1027"/>
    </row>
    <row r="28332" spans="43:44" x14ac:dyDescent="0.25">
      <c r="AQ28332" s="1026"/>
      <c r="AR28332" s="1027"/>
    </row>
    <row r="28333" spans="43:44" x14ac:dyDescent="0.25">
      <c r="AQ28333" s="1026"/>
      <c r="AR28333" s="1027"/>
    </row>
    <row r="28334" spans="43:44" x14ac:dyDescent="0.25">
      <c r="AQ28334" s="1026"/>
      <c r="AR28334" s="1027"/>
    </row>
    <row r="28335" spans="43:44" x14ac:dyDescent="0.25">
      <c r="AQ28335" s="1026"/>
      <c r="AR28335" s="1027"/>
    </row>
    <row r="28336" spans="43:44" x14ac:dyDescent="0.25">
      <c r="AQ28336" s="1026"/>
      <c r="AR28336" s="1027"/>
    </row>
    <row r="28337" spans="43:44" x14ac:dyDescent="0.25">
      <c r="AQ28337" s="1026"/>
      <c r="AR28337" s="1027"/>
    </row>
    <row r="28338" spans="43:44" x14ac:dyDescent="0.25">
      <c r="AQ28338" s="1026"/>
      <c r="AR28338" s="1027"/>
    </row>
    <row r="28339" spans="43:44" x14ac:dyDescent="0.25">
      <c r="AQ28339" s="1026"/>
      <c r="AR28339" s="1027"/>
    </row>
    <row r="28340" spans="43:44" x14ac:dyDescent="0.25">
      <c r="AQ28340" s="1026"/>
      <c r="AR28340" s="1027"/>
    </row>
    <row r="28341" spans="43:44" x14ac:dyDescent="0.25">
      <c r="AQ28341" s="1026"/>
      <c r="AR28341" s="1027"/>
    </row>
    <row r="28342" spans="43:44" x14ac:dyDescent="0.25">
      <c r="AQ28342" s="1026"/>
      <c r="AR28342" s="1027"/>
    </row>
    <row r="28343" spans="43:44" x14ac:dyDescent="0.25">
      <c r="AQ28343" s="1026"/>
      <c r="AR28343" s="1027"/>
    </row>
    <row r="28344" spans="43:44" x14ac:dyDescent="0.25">
      <c r="AQ28344" s="1026"/>
      <c r="AR28344" s="1027"/>
    </row>
    <row r="28345" spans="43:44" x14ac:dyDescent="0.25">
      <c r="AQ28345" s="1026"/>
      <c r="AR28345" s="1027"/>
    </row>
    <row r="28346" spans="43:44" x14ac:dyDescent="0.25">
      <c r="AQ28346" s="1026"/>
      <c r="AR28346" s="1027"/>
    </row>
    <row r="28347" spans="43:44" x14ac:dyDescent="0.25">
      <c r="AQ28347" s="1026"/>
      <c r="AR28347" s="1027"/>
    </row>
    <row r="28348" spans="43:44" x14ac:dyDescent="0.25">
      <c r="AQ28348" s="1026"/>
      <c r="AR28348" s="1027"/>
    </row>
    <row r="28349" spans="43:44" x14ac:dyDescent="0.25">
      <c r="AQ28349" s="1026"/>
      <c r="AR28349" s="1027"/>
    </row>
    <row r="28350" spans="43:44" x14ac:dyDescent="0.25">
      <c r="AQ28350" s="1026"/>
      <c r="AR28350" s="1027"/>
    </row>
    <row r="28351" spans="43:44" x14ac:dyDescent="0.25">
      <c r="AQ28351" s="1026"/>
      <c r="AR28351" s="1027"/>
    </row>
    <row r="28352" spans="43:44" x14ac:dyDescent="0.25">
      <c r="AQ28352" s="1026"/>
      <c r="AR28352" s="1027"/>
    </row>
    <row r="28353" spans="43:44" x14ac:dyDescent="0.25">
      <c r="AQ28353" s="1026"/>
      <c r="AR28353" s="1027"/>
    </row>
    <row r="28354" spans="43:44" x14ac:dyDescent="0.25">
      <c r="AQ28354" s="1026"/>
      <c r="AR28354" s="1027"/>
    </row>
    <row r="28355" spans="43:44" x14ac:dyDescent="0.25">
      <c r="AQ28355" s="1026"/>
      <c r="AR28355" s="1027"/>
    </row>
    <row r="28356" spans="43:44" x14ac:dyDescent="0.25">
      <c r="AQ28356" s="1026"/>
      <c r="AR28356" s="1027"/>
    </row>
    <row r="28357" spans="43:44" x14ac:dyDescent="0.25">
      <c r="AQ28357" s="1026"/>
      <c r="AR28357" s="1027"/>
    </row>
    <row r="28358" spans="43:44" x14ac:dyDescent="0.25">
      <c r="AQ28358" s="1026"/>
      <c r="AR28358" s="1027"/>
    </row>
    <row r="28359" spans="43:44" x14ac:dyDescent="0.25">
      <c r="AQ28359" s="1026"/>
      <c r="AR28359" s="1027"/>
    </row>
    <row r="28360" spans="43:44" x14ac:dyDescent="0.25">
      <c r="AQ28360" s="1026"/>
      <c r="AR28360" s="1027"/>
    </row>
    <row r="28361" spans="43:44" x14ac:dyDescent="0.25">
      <c r="AQ28361" s="1026"/>
      <c r="AR28361" s="1027"/>
    </row>
    <row r="28362" spans="43:44" x14ac:dyDescent="0.25">
      <c r="AQ28362" s="1026"/>
      <c r="AR28362" s="1027"/>
    </row>
    <row r="28363" spans="43:44" x14ac:dyDescent="0.25">
      <c r="AQ28363" s="1026"/>
      <c r="AR28363" s="1027"/>
    </row>
    <row r="28364" spans="43:44" x14ac:dyDescent="0.25">
      <c r="AQ28364" s="1026"/>
      <c r="AR28364" s="1027"/>
    </row>
    <row r="28365" spans="43:44" x14ac:dyDescent="0.25">
      <c r="AQ28365" s="1026"/>
      <c r="AR28365" s="1027"/>
    </row>
    <row r="28366" spans="43:44" x14ac:dyDescent="0.25">
      <c r="AQ28366" s="1026"/>
      <c r="AR28366" s="1027"/>
    </row>
    <row r="28367" spans="43:44" x14ac:dyDescent="0.25">
      <c r="AQ28367" s="1026"/>
      <c r="AR28367" s="1027"/>
    </row>
    <row r="28368" spans="43:44" x14ac:dyDescent="0.25">
      <c r="AQ28368" s="1026"/>
      <c r="AR28368" s="1027"/>
    </row>
    <row r="28369" spans="43:44" x14ac:dyDescent="0.25">
      <c r="AQ28369" s="1026"/>
      <c r="AR28369" s="1027"/>
    </row>
    <row r="28370" spans="43:44" x14ac:dyDescent="0.25">
      <c r="AQ28370" s="1026"/>
      <c r="AR28370" s="1027"/>
    </row>
    <row r="28371" spans="43:44" x14ac:dyDescent="0.25">
      <c r="AQ28371" s="1026"/>
      <c r="AR28371" s="1027"/>
    </row>
    <row r="28372" spans="43:44" x14ac:dyDescent="0.25">
      <c r="AQ28372" s="1026"/>
      <c r="AR28372" s="1027"/>
    </row>
    <row r="28373" spans="43:44" x14ac:dyDescent="0.25">
      <c r="AQ28373" s="1026"/>
      <c r="AR28373" s="1027"/>
    </row>
    <row r="28374" spans="43:44" x14ac:dyDescent="0.25">
      <c r="AQ28374" s="1026"/>
      <c r="AR28374" s="1027"/>
    </row>
    <row r="28375" spans="43:44" x14ac:dyDescent="0.25">
      <c r="AQ28375" s="1026"/>
      <c r="AR28375" s="1027"/>
    </row>
    <row r="28376" spans="43:44" x14ac:dyDescent="0.25">
      <c r="AQ28376" s="1026"/>
      <c r="AR28376" s="1027"/>
    </row>
    <row r="28377" spans="43:44" x14ac:dyDescent="0.25">
      <c r="AQ28377" s="1026"/>
      <c r="AR28377" s="1027"/>
    </row>
    <row r="28378" spans="43:44" x14ac:dyDescent="0.25">
      <c r="AQ28378" s="1026"/>
      <c r="AR28378" s="1027"/>
    </row>
    <row r="28379" spans="43:44" x14ac:dyDescent="0.25">
      <c r="AQ28379" s="1026"/>
      <c r="AR28379" s="1027"/>
    </row>
    <row r="28380" spans="43:44" x14ac:dyDescent="0.25">
      <c r="AQ28380" s="1026"/>
      <c r="AR28380" s="1027"/>
    </row>
    <row r="28381" spans="43:44" x14ac:dyDescent="0.25">
      <c r="AQ28381" s="1026"/>
      <c r="AR28381" s="1027"/>
    </row>
    <row r="28382" spans="43:44" x14ac:dyDescent="0.25">
      <c r="AQ28382" s="1026"/>
      <c r="AR28382" s="1027"/>
    </row>
    <row r="28383" spans="43:44" x14ac:dyDescent="0.25">
      <c r="AQ28383" s="1026"/>
      <c r="AR28383" s="1027"/>
    </row>
    <row r="28384" spans="43:44" x14ac:dyDescent="0.25">
      <c r="AQ28384" s="1026"/>
      <c r="AR28384" s="1027"/>
    </row>
    <row r="28385" spans="43:44" x14ac:dyDescent="0.25">
      <c r="AQ28385" s="1026"/>
      <c r="AR28385" s="1027"/>
    </row>
    <row r="28386" spans="43:44" x14ac:dyDescent="0.25">
      <c r="AQ28386" s="1026"/>
      <c r="AR28386" s="1027"/>
    </row>
    <row r="28387" spans="43:44" x14ac:dyDescent="0.25">
      <c r="AQ28387" s="1026"/>
      <c r="AR28387" s="1027"/>
    </row>
    <row r="28388" spans="43:44" x14ac:dyDescent="0.25">
      <c r="AQ28388" s="1026"/>
      <c r="AR28388" s="1027"/>
    </row>
    <row r="28389" spans="43:44" x14ac:dyDescent="0.25">
      <c r="AQ28389" s="1026"/>
      <c r="AR28389" s="1027"/>
    </row>
    <row r="28390" spans="43:44" x14ac:dyDescent="0.25">
      <c r="AQ28390" s="1026"/>
      <c r="AR28390" s="1027"/>
    </row>
    <row r="28391" spans="43:44" x14ac:dyDescent="0.25">
      <c r="AQ28391" s="1026"/>
      <c r="AR28391" s="1027"/>
    </row>
    <row r="28392" spans="43:44" x14ac:dyDescent="0.25">
      <c r="AQ28392" s="1026"/>
      <c r="AR28392" s="1027"/>
    </row>
    <row r="28393" spans="43:44" x14ac:dyDescent="0.25">
      <c r="AQ28393" s="1026"/>
      <c r="AR28393" s="1027"/>
    </row>
    <row r="28394" spans="43:44" x14ac:dyDescent="0.25">
      <c r="AQ28394" s="1026"/>
      <c r="AR28394" s="1027"/>
    </row>
    <row r="28395" spans="43:44" x14ac:dyDescent="0.25">
      <c r="AQ28395" s="1026"/>
      <c r="AR28395" s="1027"/>
    </row>
    <row r="28396" spans="43:44" x14ac:dyDescent="0.25">
      <c r="AQ28396" s="1026"/>
      <c r="AR28396" s="1027"/>
    </row>
    <row r="28397" spans="43:44" x14ac:dyDescent="0.25">
      <c r="AQ28397" s="1026"/>
      <c r="AR28397" s="1027"/>
    </row>
    <row r="28398" spans="43:44" x14ac:dyDescent="0.25">
      <c r="AQ28398" s="1026"/>
      <c r="AR28398" s="1027"/>
    </row>
    <row r="28399" spans="43:44" x14ac:dyDescent="0.25">
      <c r="AQ28399" s="1026"/>
      <c r="AR28399" s="1027"/>
    </row>
    <row r="28400" spans="43:44" x14ac:dyDescent="0.25">
      <c r="AQ28400" s="1026"/>
      <c r="AR28400" s="1027"/>
    </row>
    <row r="28401" spans="43:44" x14ac:dyDescent="0.25">
      <c r="AQ28401" s="1026"/>
      <c r="AR28401" s="1027"/>
    </row>
    <row r="28402" spans="43:44" x14ac:dyDescent="0.25">
      <c r="AQ28402" s="1026"/>
      <c r="AR28402" s="1027"/>
    </row>
    <row r="28403" spans="43:44" x14ac:dyDescent="0.25">
      <c r="AQ28403" s="1026"/>
      <c r="AR28403" s="1027"/>
    </row>
    <row r="28404" spans="43:44" x14ac:dyDescent="0.25">
      <c r="AQ28404" s="1026"/>
      <c r="AR28404" s="1027"/>
    </row>
    <row r="28405" spans="43:44" x14ac:dyDescent="0.25">
      <c r="AQ28405" s="1026"/>
      <c r="AR28405" s="1027"/>
    </row>
    <row r="28406" spans="43:44" x14ac:dyDescent="0.25">
      <c r="AQ28406" s="1026"/>
      <c r="AR28406" s="1027"/>
    </row>
    <row r="28407" spans="43:44" x14ac:dyDescent="0.25">
      <c r="AQ28407" s="1026"/>
      <c r="AR28407" s="1027"/>
    </row>
    <row r="28408" spans="43:44" x14ac:dyDescent="0.25">
      <c r="AQ28408" s="1026"/>
      <c r="AR28408" s="1027"/>
    </row>
    <row r="28409" spans="43:44" x14ac:dyDescent="0.25">
      <c r="AQ28409" s="1026"/>
      <c r="AR28409" s="1027"/>
    </row>
    <row r="28410" spans="43:44" x14ac:dyDescent="0.25">
      <c r="AQ28410" s="1026"/>
      <c r="AR28410" s="1027"/>
    </row>
    <row r="28411" spans="43:44" x14ac:dyDescent="0.25">
      <c r="AQ28411" s="1026"/>
      <c r="AR28411" s="1027"/>
    </row>
    <row r="28412" spans="43:44" x14ac:dyDescent="0.25">
      <c r="AQ28412" s="1026"/>
      <c r="AR28412" s="1027"/>
    </row>
    <row r="28413" spans="43:44" x14ac:dyDescent="0.25">
      <c r="AQ28413" s="1026"/>
      <c r="AR28413" s="1027"/>
    </row>
    <row r="28414" spans="43:44" x14ac:dyDescent="0.25">
      <c r="AQ28414" s="1026"/>
      <c r="AR28414" s="1027"/>
    </row>
    <row r="28415" spans="43:44" x14ac:dyDescent="0.25">
      <c r="AQ28415" s="1026"/>
      <c r="AR28415" s="1027"/>
    </row>
    <row r="28416" spans="43:44" x14ac:dyDescent="0.25">
      <c r="AQ28416" s="1026"/>
      <c r="AR28416" s="1027"/>
    </row>
    <row r="28417" spans="43:44" x14ac:dyDescent="0.25">
      <c r="AQ28417" s="1026"/>
      <c r="AR28417" s="1027"/>
    </row>
    <row r="28418" spans="43:44" x14ac:dyDescent="0.25">
      <c r="AQ28418" s="1026"/>
      <c r="AR28418" s="1027"/>
    </row>
    <row r="28419" spans="43:44" x14ac:dyDescent="0.25">
      <c r="AQ28419" s="1026"/>
      <c r="AR28419" s="1027"/>
    </row>
    <row r="28420" spans="43:44" x14ac:dyDescent="0.25">
      <c r="AQ28420" s="1026"/>
      <c r="AR28420" s="1027"/>
    </row>
    <row r="28421" spans="43:44" x14ac:dyDescent="0.25">
      <c r="AQ28421" s="1026"/>
      <c r="AR28421" s="1027"/>
    </row>
    <row r="28422" spans="43:44" x14ac:dyDescent="0.25">
      <c r="AQ28422" s="1026"/>
      <c r="AR28422" s="1027"/>
    </row>
    <row r="28423" spans="43:44" x14ac:dyDescent="0.25">
      <c r="AQ28423" s="1026"/>
      <c r="AR28423" s="1027"/>
    </row>
    <row r="28424" spans="43:44" x14ac:dyDescent="0.25">
      <c r="AQ28424" s="1026"/>
      <c r="AR28424" s="1027"/>
    </row>
    <row r="28425" spans="43:44" x14ac:dyDescent="0.25">
      <c r="AQ28425" s="1026"/>
      <c r="AR28425" s="1027"/>
    </row>
    <row r="28426" spans="43:44" x14ac:dyDescent="0.25">
      <c r="AQ28426" s="1026"/>
      <c r="AR28426" s="1027"/>
    </row>
    <row r="28427" spans="43:44" x14ac:dyDescent="0.25">
      <c r="AQ28427" s="1026"/>
      <c r="AR28427" s="1027"/>
    </row>
    <row r="28428" spans="43:44" x14ac:dyDescent="0.25">
      <c r="AQ28428" s="1026"/>
      <c r="AR28428" s="1027"/>
    </row>
    <row r="28429" spans="43:44" x14ac:dyDescent="0.25">
      <c r="AQ28429" s="1026"/>
      <c r="AR28429" s="1027"/>
    </row>
    <row r="28430" spans="43:44" x14ac:dyDescent="0.25">
      <c r="AQ28430" s="1026"/>
      <c r="AR28430" s="1027"/>
    </row>
    <row r="28431" spans="43:44" x14ac:dyDescent="0.25">
      <c r="AQ28431" s="1026"/>
      <c r="AR28431" s="1027"/>
    </row>
    <row r="28432" spans="43:44" x14ac:dyDescent="0.25">
      <c r="AQ28432" s="1026"/>
      <c r="AR28432" s="1027"/>
    </row>
    <row r="28433" spans="43:44" x14ac:dyDescent="0.25">
      <c r="AQ28433" s="1026"/>
      <c r="AR28433" s="1027"/>
    </row>
    <row r="28434" spans="43:44" x14ac:dyDescent="0.25">
      <c r="AQ28434" s="1026"/>
      <c r="AR28434" s="1027"/>
    </row>
    <row r="28435" spans="43:44" x14ac:dyDescent="0.25">
      <c r="AQ28435" s="1026"/>
      <c r="AR28435" s="1027"/>
    </row>
    <row r="28436" spans="43:44" x14ac:dyDescent="0.25">
      <c r="AQ28436" s="1026"/>
      <c r="AR28436" s="1027"/>
    </row>
    <row r="28437" spans="43:44" x14ac:dyDescent="0.25">
      <c r="AQ28437" s="1026"/>
      <c r="AR28437" s="1027"/>
    </row>
    <row r="28438" spans="43:44" x14ac:dyDescent="0.25">
      <c r="AQ28438" s="1026"/>
      <c r="AR28438" s="1027"/>
    </row>
    <row r="28439" spans="43:44" x14ac:dyDescent="0.25">
      <c r="AQ28439" s="1026"/>
      <c r="AR28439" s="1027"/>
    </row>
    <row r="28440" spans="43:44" x14ac:dyDescent="0.25">
      <c r="AQ28440" s="1026"/>
      <c r="AR28440" s="1027"/>
    </row>
    <row r="28441" spans="43:44" x14ac:dyDescent="0.25">
      <c r="AQ28441" s="1026"/>
      <c r="AR28441" s="1027"/>
    </row>
    <row r="28442" spans="43:44" x14ac:dyDescent="0.25">
      <c r="AQ28442" s="1026"/>
      <c r="AR28442" s="1027"/>
    </row>
    <row r="28443" spans="43:44" x14ac:dyDescent="0.25">
      <c r="AQ28443" s="1026"/>
      <c r="AR28443" s="1027"/>
    </row>
    <row r="28444" spans="43:44" x14ac:dyDescent="0.25">
      <c r="AQ28444" s="1026"/>
      <c r="AR28444" s="1027"/>
    </row>
    <row r="28445" spans="43:44" x14ac:dyDescent="0.25">
      <c r="AQ28445" s="1026"/>
      <c r="AR28445" s="1027"/>
    </row>
    <row r="28446" spans="43:44" x14ac:dyDescent="0.25">
      <c r="AQ28446" s="1026"/>
      <c r="AR28446" s="1027"/>
    </row>
    <row r="28447" spans="43:44" x14ac:dyDescent="0.25">
      <c r="AQ28447" s="1026"/>
      <c r="AR28447" s="1027"/>
    </row>
    <row r="28448" spans="43:44" x14ac:dyDescent="0.25">
      <c r="AQ28448" s="1026"/>
      <c r="AR28448" s="1027"/>
    </row>
    <row r="28449" spans="43:44" x14ac:dyDescent="0.25">
      <c r="AQ28449" s="1026"/>
      <c r="AR28449" s="1027"/>
    </row>
    <row r="28450" spans="43:44" x14ac:dyDescent="0.25">
      <c r="AQ28450" s="1026"/>
      <c r="AR28450" s="1027"/>
    </row>
    <row r="28451" spans="43:44" x14ac:dyDescent="0.25">
      <c r="AQ28451" s="1026"/>
      <c r="AR28451" s="1027"/>
    </row>
    <row r="28452" spans="43:44" x14ac:dyDescent="0.25">
      <c r="AQ28452" s="1026"/>
      <c r="AR28452" s="1027"/>
    </row>
    <row r="28453" spans="43:44" x14ac:dyDescent="0.25">
      <c r="AQ28453" s="1026"/>
      <c r="AR28453" s="1027"/>
    </row>
    <row r="28454" spans="43:44" x14ac:dyDescent="0.25">
      <c r="AQ28454" s="1026"/>
      <c r="AR28454" s="1027"/>
    </row>
    <row r="28455" spans="43:44" x14ac:dyDescent="0.25">
      <c r="AQ28455" s="1026"/>
      <c r="AR28455" s="1027"/>
    </row>
    <row r="28456" spans="43:44" x14ac:dyDescent="0.25">
      <c r="AQ28456" s="1026"/>
      <c r="AR28456" s="1027"/>
    </row>
    <row r="28457" spans="43:44" x14ac:dyDescent="0.25">
      <c r="AQ28457" s="1026"/>
      <c r="AR28457" s="1027"/>
    </row>
    <row r="28458" spans="43:44" x14ac:dyDescent="0.25">
      <c r="AQ28458" s="1026"/>
      <c r="AR28458" s="1027"/>
    </row>
    <row r="28459" spans="43:44" x14ac:dyDescent="0.25">
      <c r="AQ28459" s="1026"/>
      <c r="AR28459" s="1027"/>
    </row>
    <row r="28460" spans="43:44" x14ac:dyDescent="0.25">
      <c r="AQ28460" s="1026"/>
      <c r="AR28460" s="1027"/>
    </row>
    <row r="28461" spans="43:44" x14ac:dyDescent="0.25">
      <c r="AQ28461" s="1026"/>
      <c r="AR28461" s="1027"/>
    </row>
    <row r="28462" spans="43:44" x14ac:dyDescent="0.25">
      <c r="AQ28462" s="1026"/>
      <c r="AR28462" s="1027"/>
    </row>
    <row r="28463" spans="43:44" x14ac:dyDescent="0.25">
      <c r="AQ28463" s="1026"/>
      <c r="AR28463" s="1027"/>
    </row>
    <row r="28464" spans="43:44" x14ac:dyDescent="0.25">
      <c r="AQ28464" s="1026"/>
      <c r="AR28464" s="1027"/>
    </row>
    <row r="28465" spans="43:44" x14ac:dyDescent="0.25">
      <c r="AQ28465" s="1026"/>
      <c r="AR28465" s="1027"/>
    </row>
    <row r="28466" spans="43:44" x14ac:dyDescent="0.25">
      <c r="AQ28466" s="1026"/>
      <c r="AR28466" s="1027"/>
    </row>
    <row r="28467" spans="43:44" x14ac:dyDescent="0.25">
      <c r="AQ28467" s="1026"/>
      <c r="AR28467" s="1027"/>
    </row>
    <row r="28468" spans="43:44" x14ac:dyDescent="0.25">
      <c r="AQ28468" s="1026"/>
      <c r="AR28468" s="1027"/>
    </row>
    <row r="28469" spans="43:44" x14ac:dyDescent="0.25">
      <c r="AQ28469" s="1026"/>
      <c r="AR28469" s="1027"/>
    </row>
    <row r="28470" spans="43:44" x14ac:dyDescent="0.25">
      <c r="AQ28470" s="1026"/>
      <c r="AR28470" s="1027"/>
    </row>
    <row r="28471" spans="43:44" x14ac:dyDescent="0.25">
      <c r="AQ28471" s="1026"/>
      <c r="AR28471" s="1027"/>
    </row>
    <row r="28472" spans="43:44" x14ac:dyDescent="0.25">
      <c r="AQ28472" s="1026"/>
      <c r="AR28472" s="1027"/>
    </row>
    <row r="28473" spans="43:44" x14ac:dyDescent="0.25">
      <c r="AQ28473" s="1026"/>
      <c r="AR28473" s="1027"/>
    </row>
    <row r="28474" spans="43:44" x14ac:dyDescent="0.25">
      <c r="AQ28474" s="1026"/>
      <c r="AR28474" s="1027"/>
    </row>
    <row r="28475" spans="43:44" x14ac:dyDescent="0.25">
      <c r="AQ28475" s="1026"/>
      <c r="AR28475" s="1027"/>
    </row>
    <row r="28476" spans="43:44" x14ac:dyDescent="0.25">
      <c r="AQ28476" s="1026"/>
      <c r="AR28476" s="1027"/>
    </row>
    <row r="28477" spans="43:44" x14ac:dyDescent="0.25">
      <c r="AQ28477" s="1026"/>
      <c r="AR28477" s="1027"/>
    </row>
    <row r="28478" spans="43:44" x14ac:dyDescent="0.25">
      <c r="AQ28478" s="1026"/>
      <c r="AR28478" s="1027"/>
    </row>
    <row r="28479" spans="43:44" x14ac:dyDescent="0.25">
      <c r="AQ28479" s="1026"/>
      <c r="AR28479" s="1027"/>
    </row>
    <row r="28480" spans="43:44" x14ac:dyDescent="0.25">
      <c r="AQ28480" s="1026"/>
      <c r="AR28480" s="1027"/>
    </row>
    <row r="28481" spans="43:44" x14ac:dyDescent="0.25">
      <c r="AQ28481" s="1026"/>
      <c r="AR28481" s="1027"/>
    </row>
    <row r="28482" spans="43:44" x14ac:dyDescent="0.25">
      <c r="AQ28482" s="1026"/>
      <c r="AR28482" s="1027"/>
    </row>
    <row r="28483" spans="43:44" x14ac:dyDescent="0.25">
      <c r="AQ28483" s="1026"/>
      <c r="AR28483" s="1027"/>
    </row>
    <row r="28484" spans="43:44" x14ac:dyDescent="0.25">
      <c r="AQ28484" s="1026"/>
      <c r="AR28484" s="1027"/>
    </row>
    <row r="28485" spans="43:44" x14ac:dyDescent="0.25">
      <c r="AQ28485" s="1026"/>
      <c r="AR28485" s="1027"/>
    </row>
    <row r="28486" spans="43:44" x14ac:dyDescent="0.25">
      <c r="AQ28486" s="1026"/>
      <c r="AR28486" s="1027"/>
    </row>
    <row r="28487" spans="43:44" x14ac:dyDescent="0.25">
      <c r="AQ28487" s="1026"/>
      <c r="AR28487" s="1027"/>
    </row>
    <row r="28488" spans="43:44" x14ac:dyDescent="0.25">
      <c r="AQ28488" s="1026"/>
      <c r="AR28488" s="1027"/>
    </row>
    <row r="28489" spans="43:44" x14ac:dyDescent="0.25">
      <c r="AQ28489" s="1026"/>
      <c r="AR28489" s="1027"/>
    </row>
    <row r="28490" spans="43:44" x14ac:dyDescent="0.25">
      <c r="AQ28490" s="1026"/>
      <c r="AR28490" s="1027"/>
    </row>
    <row r="28491" spans="43:44" x14ac:dyDescent="0.25">
      <c r="AQ28491" s="1026"/>
      <c r="AR28491" s="1027"/>
    </row>
    <row r="28492" spans="43:44" x14ac:dyDescent="0.25">
      <c r="AQ28492" s="1026"/>
      <c r="AR28492" s="1027"/>
    </row>
    <row r="28493" spans="43:44" x14ac:dyDescent="0.25">
      <c r="AQ28493" s="1026"/>
      <c r="AR28493" s="1027"/>
    </row>
    <row r="28494" spans="43:44" x14ac:dyDescent="0.25">
      <c r="AQ28494" s="1026"/>
      <c r="AR28494" s="1027"/>
    </row>
    <row r="28495" spans="43:44" x14ac:dyDescent="0.25">
      <c r="AQ28495" s="1026"/>
      <c r="AR28495" s="1027"/>
    </row>
    <row r="28496" spans="43:44" x14ac:dyDescent="0.25">
      <c r="AQ28496" s="1026"/>
      <c r="AR28496" s="1027"/>
    </row>
    <row r="28497" spans="43:44" x14ac:dyDescent="0.25">
      <c r="AQ28497" s="1026"/>
      <c r="AR28497" s="1027"/>
    </row>
    <row r="28498" spans="43:44" x14ac:dyDescent="0.25">
      <c r="AQ28498" s="1026"/>
      <c r="AR28498" s="1027"/>
    </row>
    <row r="28499" spans="43:44" x14ac:dyDescent="0.25">
      <c r="AQ28499" s="1026"/>
      <c r="AR28499" s="1027"/>
    </row>
    <row r="28500" spans="43:44" x14ac:dyDescent="0.25">
      <c r="AQ28500" s="1026"/>
      <c r="AR28500" s="1027"/>
    </row>
    <row r="28501" spans="43:44" x14ac:dyDescent="0.25">
      <c r="AQ28501" s="1026"/>
      <c r="AR28501" s="1027"/>
    </row>
    <row r="28502" spans="43:44" x14ac:dyDescent="0.25">
      <c r="AQ28502" s="1026"/>
      <c r="AR28502" s="1027"/>
    </row>
    <row r="28503" spans="43:44" x14ac:dyDescent="0.25">
      <c r="AQ28503" s="1026"/>
      <c r="AR28503" s="1027"/>
    </row>
    <row r="28504" spans="43:44" x14ac:dyDescent="0.25">
      <c r="AQ28504" s="1026"/>
      <c r="AR28504" s="1027"/>
    </row>
    <row r="28505" spans="43:44" x14ac:dyDescent="0.25">
      <c r="AQ28505" s="1026"/>
      <c r="AR28505" s="1027"/>
    </row>
    <row r="28506" spans="43:44" x14ac:dyDescent="0.25">
      <c r="AQ28506" s="1026"/>
      <c r="AR28506" s="1027"/>
    </row>
    <row r="28507" spans="43:44" x14ac:dyDescent="0.25">
      <c r="AQ28507" s="1026"/>
      <c r="AR28507" s="1027"/>
    </row>
    <row r="28508" spans="43:44" x14ac:dyDescent="0.25">
      <c r="AQ28508" s="1026"/>
      <c r="AR28508" s="1027"/>
    </row>
    <row r="28509" spans="43:44" x14ac:dyDescent="0.25">
      <c r="AQ28509" s="1026"/>
      <c r="AR28509" s="1027"/>
    </row>
    <row r="28510" spans="43:44" x14ac:dyDescent="0.25">
      <c r="AQ28510" s="1026"/>
      <c r="AR28510" s="1027"/>
    </row>
    <row r="28511" spans="43:44" x14ac:dyDescent="0.25">
      <c r="AQ28511" s="1026"/>
      <c r="AR28511" s="1027"/>
    </row>
    <row r="28512" spans="43:44" x14ac:dyDescent="0.25">
      <c r="AQ28512" s="1026"/>
      <c r="AR28512" s="1027"/>
    </row>
    <row r="28513" spans="43:44" x14ac:dyDescent="0.25">
      <c r="AQ28513" s="1026"/>
      <c r="AR28513" s="1027"/>
    </row>
    <row r="28514" spans="43:44" x14ac:dyDescent="0.25">
      <c r="AQ28514" s="1026"/>
      <c r="AR28514" s="1027"/>
    </row>
    <row r="28515" spans="43:44" x14ac:dyDescent="0.25">
      <c r="AQ28515" s="1026"/>
      <c r="AR28515" s="1027"/>
    </row>
    <row r="28516" spans="43:44" x14ac:dyDescent="0.25">
      <c r="AQ28516" s="1026"/>
      <c r="AR28516" s="1027"/>
    </row>
    <row r="28517" spans="43:44" x14ac:dyDescent="0.25">
      <c r="AQ28517" s="1026"/>
      <c r="AR28517" s="1027"/>
    </row>
    <row r="28518" spans="43:44" x14ac:dyDescent="0.25">
      <c r="AQ28518" s="1026"/>
      <c r="AR28518" s="1027"/>
    </row>
    <row r="28519" spans="43:44" x14ac:dyDescent="0.25">
      <c r="AQ28519" s="1026"/>
      <c r="AR28519" s="1027"/>
    </row>
    <row r="28520" spans="43:44" x14ac:dyDescent="0.25">
      <c r="AQ28520" s="1026"/>
      <c r="AR28520" s="1027"/>
    </row>
    <row r="28521" spans="43:44" x14ac:dyDescent="0.25">
      <c r="AQ28521" s="1026"/>
      <c r="AR28521" s="1027"/>
    </row>
    <row r="28522" spans="43:44" x14ac:dyDescent="0.25">
      <c r="AQ28522" s="1026"/>
      <c r="AR28522" s="1027"/>
    </row>
    <row r="28523" spans="43:44" x14ac:dyDescent="0.25">
      <c r="AQ28523" s="1026"/>
      <c r="AR28523" s="1027"/>
    </row>
    <row r="28524" spans="43:44" x14ac:dyDescent="0.25">
      <c r="AQ28524" s="1026"/>
      <c r="AR28524" s="1027"/>
    </row>
    <row r="28525" spans="43:44" x14ac:dyDescent="0.25">
      <c r="AQ28525" s="1026"/>
      <c r="AR28525" s="1027"/>
    </row>
    <row r="28526" spans="43:44" x14ac:dyDescent="0.25">
      <c r="AQ28526" s="1026"/>
      <c r="AR28526" s="1027"/>
    </row>
    <row r="28527" spans="43:44" x14ac:dyDescent="0.25">
      <c r="AQ28527" s="1026"/>
      <c r="AR28527" s="1027"/>
    </row>
    <row r="28528" spans="43:44" x14ac:dyDescent="0.25">
      <c r="AQ28528" s="1026"/>
      <c r="AR28528" s="1027"/>
    </row>
    <row r="28529" spans="43:44" x14ac:dyDescent="0.25">
      <c r="AQ28529" s="1026"/>
      <c r="AR28529" s="1027"/>
    </row>
    <row r="28530" spans="43:44" x14ac:dyDescent="0.25">
      <c r="AQ28530" s="1026"/>
      <c r="AR28530" s="1027"/>
    </row>
    <row r="28531" spans="43:44" x14ac:dyDescent="0.25">
      <c r="AQ28531" s="1026"/>
      <c r="AR28531" s="1027"/>
    </row>
    <row r="28532" spans="43:44" x14ac:dyDescent="0.25">
      <c r="AQ28532" s="1026"/>
      <c r="AR28532" s="1027"/>
    </row>
    <row r="28533" spans="43:44" x14ac:dyDescent="0.25">
      <c r="AQ28533" s="1026"/>
      <c r="AR28533" s="1027"/>
    </row>
    <row r="28534" spans="43:44" x14ac:dyDescent="0.25">
      <c r="AQ28534" s="1026"/>
      <c r="AR28534" s="1027"/>
    </row>
    <row r="28535" spans="43:44" x14ac:dyDescent="0.25">
      <c r="AQ28535" s="1026"/>
      <c r="AR28535" s="1027"/>
    </row>
    <row r="28536" spans="43:44" x14ac:dyDescent="0.25">
      <c r="AQ28536" s="1026"/>
      <c r="AR28536" s="1027"/>
    </row>
    <row r="28537" spans="43:44" x14ac:dyDescent="0.25">
      <c r="AQ28537" s="1026"/>
      <c r="AR28537" s="1027"/>
    </row>
    <row r="28538" spans="43:44" x14ac:dyDescent="0.25">
      <c r="AQ28538" s="1026"/>
      <c r="AR28538" s="1027"/>
    </row>
    <row r="28539" spans="43:44" x14ac:dyDescent="0.25">
      <c r="AQ28539" s="1026"/>
      <c r="AR28539" s="1027"/>
    </row>
    <row r="28540" spans="43:44" x14ac:dyDescent="0.25">
      <c r="AQ28540" s="1026"/>
      <c r="AR28540" s="1027"/>
    </row>
    <row r="28541" spans="43:44" x14ac:dyDescent="0.25">
      <c r="AQ28541" s="1026"/>
      <c r="AR28541" s="1027"/>
    </row>
    <row r="28542" spans="43:44" x14ac:dyDescent="0.25">
      <c r="AQ28542" s="1026"/>
      <c r="AR28542" s="1027"/>
    </row>
    <row r="28543" spans="43:44" x14ac:dyDescent="0.25">
      <c r="AQ28543" s="1026"/>
      <c r="AR28543" s="1027"/>
    </row>
    <row r="28544" spans="43:44" x14ac:dyDescent="0.25">
      <c r="AQ28544" s="1026"/>
      <c r="AR28544" s="1027"/>
    </row>
    <row r="28545" spans="43:44" x14ac:dyDescent="0.25">
      <c r="AQ28545" s="1026"/>
      <c r="AR28545" s="1027"/>
    </row>
    <row r="28546" spans="43:44" x14ac:dyDescent="0.25">
      <c r="AQ28546" s="1026"/>
      <c r="AR28546" s="1027"/>
    </row>
    <row r="28547" spans="43:44" x14ac:dyDescent="0.25">
      <c r="AQ28547" s="1026"/>
      <c r="AR28547" s="1027"/>
    </row>
    <row r="28548" spans="43:44" x14ac:dyDescent="0.25">
      <c r="AQ28548" s="1026"/>
      <c r="AR28548" s="1027"/>
    </row>
    <row r="28549" spans="43:44" x14ac:dyDescent="0.25">
      <c r="AQ28549" s="1026"/>
      <c r="AR28549" s="1027"/>
    </row>
    <row r="28550" spans="43:44" x14ac:dyDescent="0.25">
      <c r="AQ28550" s="1026"/>
      <c r="AR28550" s="1027"/>
    </row>
    <row r="28551" spans="43:44" x14ac:dyDescent="0.25">
      <c r="AQ28551" s="1026"/>
      <c r="AR28551" s="1027"/>
    </row>
    <row r="28552" spans="43:44" x14ac:dyDescent="0.25">
      <c r="AQ28552" s="1026"/>
      <c r="AR28552" s="1027"/>
    </row>
    <row r="28553" spans="43:44" x14ac:dyDescent="0.25">
      <c r="AQ28553" s="1026"/>
      <c r="AR28553" s="1027"/>
    </row>
    <row r="28554" spans="43:44" x14ac:dyDescent="0.25">
      <c r="AQ28554" s="1026"/>
      <c r="AR28554" s="1027"/>
    </row>
    <row r="28555" spans="43:44" x14ac:dyDescent="0.25">
      <c r="AQ28555" s="1026"/>
      <c r="AR28555" s="1027"/>
    </row>
    <row r="28556" spans="43:44" x14ac:dyDescent="0.25">
      <c r="AQ28556" s="1026"/>
      <c r="AR28556" s="1027"/>
    </row>
    <row r="28557" spans="43:44" x14ac:dyDescent="0.25">
      <c r="AQ28557" s="1026"/>
      <c r="AR28557" s="1027"/>
    </row>
    <row r="28558" spans="43:44" x14ac:dyDescent="0.25">
      <c r="AQ28558" s="1026"/>
      <c r="AR28558" s="1027"/>
    </row>
    <row r="28559" spans="43:44" x14ac:dyDescent="0.25">
      <c r="AQ28559" s="1026"/>
      <c r="AR28559" s="1027"/>
    </row>
    <row r="28560" spans="43:44" x14ac:dyDescent="0.25">
      <c r="AQ28560" s="1026"/>
      <c r="AR28560" s="1027"/>
    </row>
    <row r="28561" spans="43:44" x14ac:dyDescent="0.25">
      <c r="AQ28561" s="1026"/>
      <c r="AR28561" s="1027"/>
    </row>
    <row r="28562" spans="43:44" x14ac:dyDescent="0.25">
      <c r="AQ28562" s="1026"/>
      <c r="AR28562" s="1027"/>
    </row>
    <row r="28563" spans="43:44" x14ac:dyDescent="0.25">
      <c r="AQ28563" s="1026"/>
      <c r="AR28563" s="1027"/>
    </row>
    <row r="28564" spans="43:44" x14ac:dyDescent="0.25">
      <c r="AQ28564" s="1026"/>
      <c r="AR28564" s="1027"/>
    </row>
    <row r="28565" spans="43:44" x14ac:dyDescent="0.25">
      <c r="AQ28565" s="1026"/>
      <c r="AR28565" s="1027"/>
    </row>
    <row r="28566" spans="43:44" x14ac:dyDescent="0.25">
      <c r="AQ28566" s="1026"/>
      <c r="AR28566" s="1027"/>
    </row>
    <row r="28567" spans="43:44" x14ac:dyDescent="0.25">
      <c r="AQ28567" s="1026"/>
      <c r="AR28567" s="1027"/>
    </row>
    <row r="28568" spans="43:44" x14ac:dyDescent="0.25">
      <c r="AQ28568" s="1026"/>
      <c r="AR28568" s="1027"/>
    </row>
    <row r="28569" spans="43:44" x14ac:dyDescent="0.25">
      <c r="AQ28569" s="1026"/>
      <c r="AR28569" s="1027"/>
    </row>
    <row r="28570" spans="43:44" x14ac:dyDescent="0.25">
      <c r="AQ28570" s="1026"/>
      <c r="AR28570" s="1027"/>
    </row>
    <row r="28571" spans="43:44" x14ac:dyDescent="0.25">
      <c r="AQ28571" s="1026"/>
      <c r="AR28571" s="1027"/>
    </row>
    <row r="28572" spans="43:44" x14ac:dyDescent="0.25">
      <c r="AQ28572" s="1026"/>
      <c r="AR28572" s="1027"/>
    </row>
    <row r="28573" spans="43:44" x14ac:dyDescent="0.25">
      <c r="AQ28573" s="1026"/>
      <c r="AR28573" s="1027"/>
    </row>
    <row r="28574" spans="43:44" x14ac:dyDescent="0.25">
      <c r="AQ28574" s="1026"/>
      <c r="AR28574" s="1027"/>
    </row>
    <row r="28575" spans="43:44" x14ac:dyDescent="0.25">
      <c r="AQ28575" s="1026"/>
      <c r="AR28575" s="1027"/>
    </row>
    <row r="28576" spans="43:44" x14ac:dyDescent="0.25">
      <c r="AQ28576" s="1026"/>
      <c r="AR28576" s="1027"/>
    </row>
    <row r="28577" spans="43:44" x14ac:dyDescent="0.25">
      <c r="AQ28577" s="1026"/>
      <c r="AR28577" s="1027"/>
    </row>
    <row r="28578" spans="43:44" x14ac:dyDescent="0.25">
      <c r="AQ28578" s="1026"/>
      <c r="AR28578" s="1027"/>
    </row>
    <row r="28579" spans="43:44" x14ac:dyDescent="0.25">
      <c r="AQ28579" s="1026"/>
      <c r="AR28579" s="1027"/>
    </row>
    <row r="28580" spans="43:44" x14ac:dyDescent="0.25">
      <c r="AQ28580" s="1026"/>
      <c r="AR28580" s="1027"/>
    </row>
    <row r="28581" spans="43:44" x14ac:dyDescent="0.25">
      <c r="AQ28581" s="1026"/>
      <c r="AR28581" s="1027"/>
    </row>
    <row r="28582" spans="43:44" x14ac:dyDescent="0.25">
      <c r="AQ28582" s="1026"/>
      <c r="AR28582" s="1027"/>
    </row>
    <row r="28583" spans="43:44" x14ac:dyDescent="0.25">
      <c r="AQ28583" s="1026"/>
      <c r="AR28583" s="1027"/>
    </row>
    <row r="28584" spans="43:44" x14ac:dyDescent="0.25">
      <c r="AQ28584" s="1026"/>
      <c r="AR28584" s="1027"/>
    </row>
    <row r="28585" spans="43:44" x14ac:dyDescent="0.25">
      <c r="AQ28585" s="1026"/>
      <c r="AR28585" s="1027"/>
    </row>
    <row r="28586" spans="43:44" x14ac:dyDescent="0.25">
      <c r="AQ28586" s="1026"/>
      <c r="AR28586" s="1027"/>
    </row>
    <row r="28587" spans="43:44" x14ac:dyDescent="0.25">
      <c r="AQ28587" s="1026"/>
      <c r="AR28587" s="1027"/>
    </row>
    <row r="28588" spans="43:44" x14ac:dyDescent="0.25">
      <c r="AQ28588" s="1026"/>
      <c r="AR28588" s="1027"/>
    </row>
    <row r="28589" spans="43:44" x14ac:dyDescent="0.25">
      <c r="AQ28589" s="1026"/>
      <c r="AR28589" s="1027"/>
    </row>
    <row r="28590" spans="43:44" x14ac:dyDescent="0.25">
      <c r="AQ28590" s="1026"/>
      <c r="AR28590" s="1027"/>
    </row>
    <row r="28591" spans="43:44" x14ac:dyDescent="0.25">
      <c r="AQ28591" s="1026"/>
      <c r="AR28591" s="1027"/>
    </row>
    <row r="28592" spans="43:44" x14ac:dyDescent="0.25">
      <c r="AQ28592" s="1026"/>
      <c r="AR28592" s="1027"/>
    </row>
    <row r="28593" spans="43:44" x14ac:dyDescent="0.25">
      <c r="AQ28593" s="1026"/>
      <c r="AR28593" s="1027"/>
    </row>
    <row r="28594" spans="43:44" x14ac:dyDescent="0.25">
      <c r="AQ28594" s="1026"/>
      <c r="AR28594" s="1027"/>
    </row>
    <row r="28595" spans="43:44" x14ac:dyDescent="0.25">
      <c r="AQ28595" s="1026"/>
      <c r="AR28595" s="1027"/>
    </row>
    <row r="28596" spans="43:44" x14ac:dyDescent="0.25">
      <c r="AQ28596" s="1026"/>
      <c r="AR28596" s="1027"/>
    </row>
    <row r="28597" spans="43:44" x14ac:dyDescent="0.25">
      <c r="AQ28597" s="1026"/>
      <c r="AR28597" s="1027"/>
    </row>
    <row r="28598" spans="43:44" x14ac:dyDescent="0.25">
      <c r="AQ28598" s="1026"/>
      <c r="AR28598" s="1027"/>
    </row>
    <row r="28599" spans="43:44" x14ac:dyDescent="0.25">
      <c r="AQ28599" s="1026"/>
      <c r="AR28599" s="1027"/>
    </row>
    <row r="28600" spans="43:44" x14ac:dyDescent="0.25">
      <c r="AQ28600" s="1026"/>
      <c r="AR28600" s="1027"/>
    </row>
    <row r="28601" spans="43:44" x14ac:dyDescent="0.25">
      <c r="AQ28601" s="1026"/>
      <c r="AR28601" s="1027"/>
    </row>
    <row r="28602" spans="43:44" x14ac:dyDescent="0.25">
      <c r="AQ28602" s="1026"/>
      <c r="AR28602" s="1027"/>
    </row>
    <row r="28603" spans="43:44" x14ac:dyDescent="0.25">
      <c r="AQ28603" s="1026"/>
      <c r="AR28603" s="1027"/>
    </row>
    <row r="28604" spans="43:44" x14ac:dyDescent="0.25">
      <c r="AQ28604" s="1026"/>
      <c r="AR28604" s="1027"/>
    </row>
    <row r="28605" spans="43:44" x14ac:dyDescent="0.25">
      <c r="AQ28605" s="1026"/>
      <c r="AR28605" s="1027"/>
    </row>
    <row r="28606" spans="43:44" x14ac:dyDescent="0.25">
      <c r="AQ28606" s="1026"/>
      <c r="AR28606" s="1027"/>
    </row>
    <row r="28607" spans="43:44" x14ac:dyDescent="0.25">
      <c r="AQ28607" s="1026"/>
      <c r="AR28607" s="1027"/>
    </row>
    <row r="28608" spans="43:44" x14ac:dyDescent="0.25">
      <c r="AQ28608" s="1026"/>
      <c r="AR28608" s="1027"/>
    </row>
    <row r="28609" spans="43:44" x14ac:dyDescent="0.25">
      <c r="AQ28609" s="1026"/>
      <c r="AR28609" s="1027"/>
    </row>
    <row r="28610" spans="43:44" x14ac:dyDescent="0.25">
      <c r="AQ28610" s="1026"/>
      <c r="AR28610" s="1027"/>
    </row>
    <row r="28611" spans="43:44" x14ac:dyDescent="0.25">
      <c r="AQ28611" s="1026"/>
      <c r="AR28611" s="1027"/>
    </row>
    <row r="28612" spans="43:44" x14ac:dyDescent="0.25">
      <c r="AQ28612" s="1026"/>
      <c r="AR28612" s="1027"/>
    </row>
    <row r="28613" spans="43:44" x14ac:dyDescent="0.25">
      <c r="AQ28613" s="1026"/>
      <c r="AR28613" s="1027"/>
    </row>
    <row r="28614" spans="43:44" x14ac:dyDescent="0.25">
      <c r="AQ28614" s="1026"/>
      <c r="AR28614" s="1027"/>
    </row>
    <row r="28615" spans="43:44" x14ac:dyDescent="0.25">
      <c r="AQ28615" s="1026"/>
      <c r="AR28615" s="1027"/>
    </row>
    <row r="28616" spans="43:44" x14ac:dyDescent="0.25">
      <c r="AQ28616" s="1026"/>
      <c r="AR28616" s="1027"/>
    </row>
    <row r="28617" spans="43:44" x14ac:dyDescent="0.25">
      <c r="AQ28617" s="1026"/>
      <c r="AR28617" s="1027"/>
    </row>
    <row r="28618" spans="43:44" x14ac:dyDescent="0.25">
      <c r="AQ28618" s="1026"/>
      <c r="AR28618" s="1027"/>
    </row>
    <row r="28619" spans="43:44" x14ac:dyDescent="0.25">
      <c r="AQ28619" s="1026"/>
      <c r="AR28619" s="1027"/>
    </row>
    <row r="28620" spans="43:44" x14ac:dyDescent="0.25">
      <c r="AQ28620" s="1026"/>
      <c r="AR28620" s="1027"/>
    </row>
    <row r="28621" spans="43:44" x14ac:dyDescent="0.25">
      <c r="AQ28621" s="1026"/>
      <c r="AR28621" s="1027"/>
    </row>
    <row r="28622" spans="43:44" x14ac:dyDescent="0.25">
      <c r="AQ28622" s="1026"/>
      <c r="AR28622" s="1027"/>
    </row>
    <row r="28623" spans="43:44" x14ac:dyDescent="0.25">
      <c r="AQ28623" s="1026"/>
      <c r="AR28623" s="1027"/>
    </row>
    <row r="28624" spans="43:44" x14ac:dyDescent="0.25">
      <c r="AQ28624" s="1026"/>
      <c r="AR28624" s="1027"/>
    </row>
    <row r="28625" spans="43:44" x14ac:dyDescent="0.25">
      <c r="AQ28625" s="1026"/>
      <c r="AR28625" s="1027"/>
    </row>
    <row r="28626" spans="43:44" x14ac:dyDescent="0.25">
      <c r="AQ28626" s="1026"/>
      <c r="AR28626" s="1027"/>
    </row>
    <row r="28627" spans="43:44" x14ac:dyDescent="0.25">
      <c r="AQ28627" s="1026"/>
      <c r="AR28627" s="1027"/>
    </row>
    <row r="28628" spans="43:44" x14ac:dyDescent="0.25">
      <c r="AQ28628" s="1026"/>
      <c r="AR28628" s="1027"/>
    </row>
    <row r="28629" spans="43:44" x14ac:dyDescent="0.25">
      <c r="AQ28629" s="1026"/>
      <c r="AR28629" s="1027"/>
    </row>
    <row r="28630" spans="43:44" x14ac:dyDescent="0.25">
      <c r="AQ28630" s="1026"/>
      <c r="AR28630" s="1027"/>
    </row>
    <row r="28631" spans="43:44" x14ac:dyDescent="0.25">
      <c r="AQ28631" s="1026"/>
      <c r="AR28631" s="1027"/>
    </row>
    <row r="28632" spans="43:44" x14ac:dyDescent="0.25">
      <c r="AQ28632" s="1026"/>
      <c r="AR28632" s="1027"/>
    </row>
    <row r="28633" spans="43:44" x14ac:dyDescent="0.25">
      <c r="AQ28633" s="1026"/>
      <c r="AR28633" s="1027"/>
    </row>
    <row r="28634" spans="43:44" x14ac:dyDescent="0.25">
      <c r="AQ28634" s="1026"/>
      <c r="AR28634" s="1027"/>
    </row>
    <row r="28635" spans="43:44" x14ac:dyDescent="0.25">
      <c r="AQ28635" s="1026"/>
      <c r="AR28635" s="1027"/>
    </row>
    <row r="28636" spans="43:44" x14ac:dyDescent="0.25">
      <c r="AQ28636" s="1026"/>
      <c r="AR28636" s="1027"/>
    </row>
    <row r="28637" spans="43:44" x14ac:dyDescent="0.25">
      <c r="AQ28637" s="1026"/>
      <c r="AR28637" s="1027"/>
    </row>
    <row r="28638" spans="43:44" x14ac:dyDescent="0.25">
      <c r="AQ28638" s="1026"/>
      <c r="AR28638" s="1027"/>
    </row>
    <row r="28639" spans="43:44" x14ac:dyDescent="0.25">
      <c r="AQ28639" s="1026"/>
      <c r="AR28639" s="1027"/>
    </row>
    <row r="28640" spans="43:44" x14ac:dyDescent="0.25">
      <c r="AQ28640" s="1026"/>
      <c r="AR28640" s="1027"/>
    </row>
    <row r="28641" spans="43:44" x14ac:dyDescent="0.25">
      <c r="AQ28641" s="1026"/>
      <c r="AR28641" s="1027"/>
    </row>
    <row r="28642" spans="43:44" x14ac:dyDescent="0.25">
      <c r="AQ28642" s="1026"/>
      <c r="AR28642" s="1027"/>
    </row>
    <row r="28643" spans="43:44" x14ac:dyDescent="0.25">
      <c r="AQ28643" s="1026"/>
      <c r="AR28643" s="1027"/>
    </row>
    <row r="28644" spans="43:44" x14ac:dyDescent="0.25">
      <c r="AQ28644" s="1026"/>
      <c r="AR28644" s="1027"/>
    </row>
    <row r="28645" spans="43:44" x14ac:dyDescent="0.25">
      <c r="AQ28645" s="1026"/>
      <c r="AR28645" s="1027"/>
    </row>
    <row r="28646" spans="43:44" x14ac:dyDescent="0.25">
      <c r="AQ28646" s="1026"/>
      <c r="AR28646" s="1027"/>
    </row>
    <row r="28647" spans="43:44" x14ac:dyDescent="0.25">
      <c r="AQ28647" s="1026"/>
      <c r="AR28647" s="1027"/>
    </row>
    <row r="28648" spans="43:44" x14ac:dyDescent="0.25">
      <c r="AQ28648" s="1026"/>
      <c r="AR28648" s="1027"/>
    </row>
    <row r="28649" spans="43:44" x14ac:dyDescent="0.25">
      <c r="AQ28649" s="1026"/>
      <c r="AR28649" s="1027"/>
    </row>
    <row r="28650" spans="43:44" x14ac:dyDescent="0.25">
      <c r="AQ28650" s="1026"/>
      <c r="AR28650" s="1027"/>
    </row>
    <row r="28651" spans="43:44" x14ac:dyDescent="0.25">
      <c r="AQ28651" s="1026"/>
      <c r="AR28651" s="1027"/>
    </row>
    <row r="28652" spans="43:44" x14ac:dyDescent="0.25">
      <c r="AQ28652" s="1026"/>
      <c r="AR28652" s="1027"/>
    </row>
    <row r="28653" spans="43:44" x14ac:dyDescent="0.25">
      <c r="AQ28653" s="1026"/>
      <c r="AR28653" s="1027"/>
    </row>
    <row r="28654" spans="43:44" x14ac:dyDescent="0.25">
      <c r="AQ28654" s="1026"/>
      <c r="AR28654" s="1027"/>
    </row>
    <row r="28655" spans="43:44" x14ac:dyDescent="0.25">
      <c r="AQ28655" s="1026"/>
      <c r="AR28655" s="1027"/>
    </row>
    <row r="28656" spans="43:44" x14ac:dyDescent="0.25">
      <c r="AQ28656" s="1026"/>
      <c r="AR28656" s="1027"/>
    </row>
    <row r="28657" spans="43:44" x14ac:dyDescent="0.25">
      <c r="AQ28657" s="1026"/>
      <c r="AR28657" s="1027"/>
    </row>
    <row r="28658" spans="43:44" x14ac:dyDescent="0.25">
      <c r="AQ28658" s="1026"/>
      <c r="AR28658" s="1027"/>
    </row>
    <row r="28659" spans="43:44" x14ac:dyDescent="0.25">
      <c r="AQ28659" s="1026"/>
      <c r="AR28659" s="1027"/>
    </row>
    <row r="28660" spans="43:44" x14ac:dyDescent="0.25">
      <c r="AQ28660" s="1026"/>
      <c r="AR28660" s="1027"/>
    </row>
    <row r="28661" spans="43:44" x14ac:dyDescent="0.25">
      <c r="AQ28661" s="1026"/>
      <c r="AR28661" s="1027"/>
    </row>
    <row r="28662" spans="43:44" x14ac:dyDescent="0.25">
      <c r="AQ28662" s="1026"/>
      <c r="AR28662" s="1027"/>
    </row>
    <row r="28663" spans="43:44" x14ac:dyDescent="0.25">
      <c r="AQ28663" s="1026"/>
      <c r="AR28663" s="1027"/>
    </row>
    <row r="28664" spans="43:44" x14ac:dyDescent="0.25">
      <c r="AQ28664" s="1026"/>
      <c r="AR28664" s="1027"/>
    </row>
    <row r="28665" spans="43:44" x14ac:dyDescent="0.25">
      <c r="AQ28665" s="1026"/>
      <c r="AR28665" s="1027"/>
    </row>
    <row r="28666" spans="43:44" x14ac:dyDescent="0.25">
      <c r="AQ28666" s="1026"/>
      <c r="AR28666" s="1027"/>
    </row>
    <row r="28667" spans="43:44" x14ac:dyDescent="0.25">
      <c r="AQ28667" s="1026"/>
      <c r="AR28667" s="1027"/>
    </row>
    <row r="28668" spans="43:44" x14ac:dyDescent="0.25">
      <c r="AQ28668" s="1026"/>
      <c r="AR28668" s="1027"/>
    </row>
    <row r="28669" spans="43:44" x14ac:dyDescent="0.25">
      <c r="AQ28669" s="1026"/>
      <c r="AR28669" s="1027"/>
    </row>
    <row r="28670" spans="43:44" x14ac:dyDescent="0.25">
      <c r="AQ28670" s="1026"/>
      <c r="AR28670" s="1027"/>
    </row>
    <row r="28671" spans="43:44" x14ac:dyDescent="0.25">
      <c r="AQ28671" s="1026"/>
      <c r="AR28671" s="1027"/>
    </row>
    <row r="28672" spans="43:44" x14ac:dyDescent="0.25">
      <c r="AQ28672" s="1026"/>
      <c r="AR28672" s="1027"/>
    </row>
    <row r="28673" spans="43:44" x14ac:dyDescent="0.25">
      <c r="AQ28673" s="1026"/>
      <c r="AR28673" s="1027"/>
    </row>
    <row r="28674" spans="43:44" x14ac:dyDescent="0.25">
      <c r="AQ28674" s="1026"/>
      <c r="AR28674" s="1027"/>
    </row>
    <row r="28675" spans="43:44" x14ac:dyDescent="0.25">
      <c r="AQ28675" s="1026"/>
      <c r="AR28675" s="1027"/>
    </row>
    <row r="28676" spans="43:44" x14ac:dyDescent="0.25">
      <c r="AQ28676" s="1026"/>
      <c r="AR28676" s="1027"/>
    </row>
    <row r="28677" spans="43:44" x14ac:dyDescent="0.25">
      <c r="AQ28677" s="1026"/>
      <c r="AR28677" s="1027"/>
    </row>
    <row r="28678" spans="43:44" x14ac:dyDescent="0.25">
      <c r="AQ28678" s="1026"/>
      <c r="AR28678" s="1027"/>
    </row>
    <row r="28679" spans="43:44" x14ac:dyDescent="0.25">
      <c r="AQ28679" s="1026"/>
      <c r="AR28679" s="1027"/>
    </row>
    <row r="28680" spans="43:44" x14ac:dyDescent="0.25">
      <c r="AQ28680" s="1026"/>
      <c r="AR28680" s="1027"/>
    </row>
    <row r="28681" spans="43:44" x14ac:dyDescent="0.25">
      <c r="AQ28681" s="1026"/>
      <c r="AR28681" s="1027"/>
    </row>
    <row r="28682" spans="43:44" x14ac:dyDescent="0.25">
      <c r="AQ28682" s="1026"/>
      <c r="AR28682" s="1027"/>
    </row>
    <row r="28683" spans="43:44" x14ac:dyDescent="0.25">
      <c r="AQ28683" s="1026"/>
      <c r="AR28683" s="1027"/>
    </row>
    <row r="28684" spans="43:44" x14ac:dyDescent="0.25">
      <c r="AQ28684" s="1026"/>
      <c r="AR28684" s="1027"/>
    </row>
    <row r="28685" spans="43:44" x14ac:dyDescent="0.25">
      <c r="AQ28685" s="1026"/>
      <c r="AR28685" s="1027"/>
    </row>
    <row r="28686" spans="43:44" x14ac:dyDescent="0.25">
      <c r="AQ28686" s="1026"/>
      <c r="AR28686" s="1027"/>
    </row>
    <row r="28687" spans="43:44" x14ac:dyDescent="0.25">
      <c r="AQ28687" s="1026"/>
      <c r="AR28687" s="1027"/>
    </row>
    <row r="28688" spans="43:44" x14ac:dyDescent="0.25">
      <c r="AQ28688" s="1026"/>
      <c r="AR28688" s="1027"/>
    </row>
    <row r="28689" spans="43:44" x14ac:dyDescent="0.25">
      <c r="AQ28689" s="1026"/>
      <c r="AR28689" s="1027"/>
    </row>
    <row r="28690" spans="43:44" x14ac:dyDescent="0.25">
      <c r="AQ28690" s="1026"/>
      <c r="AR28690" s="1027"/>
    </row>
    <row r="28691" spans="43:44" x14ac:dyDescent="0.25">
      <c r="AQ28691" s="1026"/>
      <c r="AR28691" s="1027"/>
    </row>
    <row r="28692" spans="43:44" x14ac:dyDescent="0.25">
      <c r="AQ28692" s="1026"/>
      <c r="AR28692" s="1027"/>
    </row>
    <row r="28693" spans="43:44" x14ac:dyDescent="0.25">
      <c r="AQ28693" s="1026"/>
      <c r="AR28693" s="1027"/>
    </row>
    <row r="28694" spans="43:44" x14ac:dyDescent="0.25">
      <c r="AQ28694" s="1026"/>
      <c r="AR28694" s="1027"/>
    </row>
    <row r="28695" spans="43:44" x14ac:dyDescent="0.25">
      <c r="AQ28695" s="1026"/>
      <c r="AR28695" s="1027"/>
    </row>
    <row r="28696" spans="43:44" x14ac:dyDescent="0.25">
      <c r="AQ28696" s="1026"/>
      <c r="AR28696" s="1027"/>
    </row>
    <row r="28697" spans="43:44" x14ac:dyDescent="0.25">
      <c r="AQ28697" s="1026"/>
      <c r="AR28697" s="1027"/>
    </row>
    <row r="28698" spans="43:44" x14ac:dyDescent="0.25">
      <c r="AQ28698" s="1026"/>
      <c r="AR28698" s="1027"/>
    </row>
    <row r="28699" spans="43:44" x14ac:dyDescent="0.25">
      <c r="AQ28699" s="1026"/>
      <c r="AR28699" s="1027"/>
    </row>
    <row r="28700" spans="43:44" x14ac:dyDescent="0.25">
      <c r="AQ28700" s="1026"/>
      <c r="AR28700" s="1027"/>
    </row>
    <row r="28701" spans="43:44" x14ac:dyDescent="0.25">
      <c r="AQ28701" s="1026"/>
      <c r="AR28701" s="1027"/>
    </row>
    <row r="28702" spans="43:44" x14ac:dyDescent="0.25">
      <c r="AQ28702" s="1026"/>
      <c r="AR28702" s="1027"/>
    </row>
    <row r="28703" spans="43:44" x14ac:dyDescent="0.25">
      <c r="AQ28703" s="1026"/>
      <c r="AR28703" s="1027"/>
    </row>
    <row r="28704" spans="43:44" x14ac:dyDescent="0.25">
      <c r="AQ28704" s="1026"/>
      <c r="AR28704" s="1027"/>
    </row>
    <row r="28705" spans="43:44" x14ac:dyDescent="0.25">
      <c r="AQ28705" s="1026"/>
      <c r="AR28705" s="1027"/>
    </row>
    <row r="28706" spans="43:44" x14ac:dyDescent="0.25">
      <c r="AQ28706" s="1026"/>
      <c r="AR28706" s="1027"/>
    </row>
    <row r="28707" spans="43:44" x14ac:dyDescent="0.25">
      <c r="AQ28707" s="1026"/>
      <c r="AR28707" s="1027"/>
    </row>
    <row r="28708" spans="43:44" x14ac:dyDescent="0.25">
      <c r="AQ28708" s="1026"/>
      <c r="AR28708" s="1027"/>
    </row>
    <row r="28709" spans="43:44" x14ac:dyDescent="0.25">
      <c r="AQ28709" s="1026"/>
      <c r="AR28709" s="1027"/>
    </row>
    <row r="28710" spans="43:44" x14ac:dyDescent="0.25">
      <c r="AQ28710" s="1026"/>
      <c r="AR28710" s="1027"/>
    </row>
    <row r="28711" spans="43:44" x14ac:dyDescent="0.25">
      <c r="AQ28711" s="1026"/>
      <c r="AR28711" s="1027"/>
    </row>
    <row r="28712" spans="43:44" x14ac:dyDescent="0.25">
      <c r="AQ28712" s="1026"/>
      <c r="AR28712" s="1027"/>
    </row>
    <row r="28713" spans="43:44" x14ac:dyDescent="0.25">
      <c r="AQ28713" s="1026"/>
      <c r="AR28713" s="1027"/>
    </row>
    <row r="28714" spans="43:44" x14ac:dyDescent="0.25">
      <c r="AQ28714" s="1026"/>
      <c r="AR28714" s="1027"/>
    </row>
    <row r="28715" spans="43:44" x14ac:dyDescent="0.25">
      <c r="AQ28715" s="1026"/>
      <c r="AR28715" s="1027"/>
    </row>
    <row r="28716" spans="43:44" x14ac:dyDescent="0.25">
      <c r="AQ28716" s="1026"/>
      <c r="AR28716" s="1027"/>
    </row>
    <row r="28717" spans="43:44" x14ac:dyDescent="0.25">
      <c r="AQ28717" s="1026"/>
      <c r="AR28717" s="1027"/>
    </row>
    <row r="28718" spans="43:44" x14ac:dyDescent="0.25">
      <c r="AQ28718" s="1026"/>
      <c r="AR28718" s="1027"/>
    </row>
    <row r="28719" spans="43:44" x14ac:dyDescent="0.25">
      <c r="AQ28719" s="1026"/>
      <c r="AR28719" s="1027"/>
    </row>
    <row r="28720" spans="43:44" x14ac:dyDescent="0.25">
      <c r="AQ28720" s="1026"/>
      <c r="AR28720" s="1027"/>
    </row>
    <row r="28721" spans="43:44" x14ac:dyDescent="0.25">
      <c r="AQ28721" s="1026"/>
      <c r="AR28721" s="1027"/>
    </row>
    <row r="28722" spans="43:44" x14ac:dyDescent="0.25">
      <c r="AQ28722" s="1026"/>
      <c r="AR28722" s="1027"/>
    </row>
    <row r="28723" spans="43:44" x14ac:dyDescent="0.25">
      <c r="AQ28723" s="1026"/>
      <c r="AR28723" s="1027"/>
    </row>
    <row r="28724" spans="43:44" x14ac:dyDescent="0.25">
      <c r="AQ28724" s="1026"/>
      <c r="AR28724" s="1027"/>
    </row>
    <row r="28725" spans="43:44" x14ac:dyDescent="0.25">
      <c r="AQ28725" s="1026"/>
      <c r="AR28725" s="1027"/>
    </row>
    <row r="28726" spans="43:44" x14ac:dyDescent="0.25">
      <c r="AQ28726" s="1026"/>
      <c r="AR28726" s="1027"/>
    </row>
    <row r="28727" spans="43:44" x14ac:dyDescent="0.25">
      <c r="AQ28727" s="1026"/>
      <c r="AR28727" s="1027"/>
    </row>
    <row r="28728" spans="43:44" x14ac:dyDescent="0.25">
      <c r="AQ28728" s="1026"/>
      <c r="AR28728" s="1027"/>
    </row>
    <row r="28729" spans="43:44" x14ac:dyDescent="0.25">
      <c r="AQ28729" s="1026"/>
      <c r="AR28729" s="1027"/>
    </row>
    <row r="28730" spans="43:44" x14ac:dyDescent="0.25">
      <c r="AQ28730" s="1026"/>
      <c r="AR28730" s="1027"/>
    </row>
    <row r="28731" spans="43:44" x14ac:dyDescent="0.25">
      <c r="AQ28731" s="1026"/>
      <c r="AR28731" s="1027"/>
    </row>
    <row r="28732" spans="43:44" x14ac:dyDescent="0.25">
      <c r="AQ28732" s="1026"/>
      <c r="AR28732" s="1027"/>
    </row>
    <row r="28733" spans="43:44" x14ac:dyDescent="0.25">
      <c r="AQ28733" s="1026"/>
      <c r="AR28733" s="1027"/>
    </row>
    <row r="28734" spans="43:44" x14ac:dyDescent="0.25">
      <c r="AQ28734" s="1026"/>
      <c r="AR28734" s="1027"/>
    </row>
    <row r="28735" spans="43:44" x14ac:dyDescent="0.25">
      <c r="AQ28735" s="1026"/>
      <c r="AR28735" s="1027"/>
    </row>
    <row r="28736" spans="43:44" x14ac:dyDescent="0.25">
      <c r="AQ28736" s="1026"/>
      <c r="AR28736" s="1027"/>
    </row>
    <row r="28737" spans="43:44" x14ac:dyDescent="0.25">
      <c r="AQ28737" s="1026"/>
      <c r="AR28737" s="1027"/>
    </row>
    <row r="28738" spans="43:44" x14ac:dyDescent="0.25">
      <c r="AQ28738" s="1026"/>
      <c r="AR28738" s="1027"/>
    </row>
    <row r="28739" spans="43:44" x14ac:dyDescent="0.25">
      <c r="AQ28739" s="1026"/>
      <c r="AR28739" s="1027"/>
    </row>
    <row r="28740" spans="43:44" x14ac:dyDescent="0.25">
      <c r="AQ28740" s="1026"/>
      <c r="AR28740" s="1027"/>
    </row>
    <row r="28741" spans="43:44" x14ac:dyDescent="0.25">
      <c r="AQ28741" s="1026"/>
      <c r="AR28741" s="1027"/>
    </row>
    <row r="28742" spans="43:44" x14ac:dyDescent="0.25">
      <c r="AQ28742" s="1026"/>
      <c r="AR28742" s="1027"/>
    </row>
    <row r="28743" spans="43:44" x14ac:dyDescent="0.25">
      <c r="AQ28743" s="1026"/>
      <c r="AR28743" s="1027"/>
    </row>
    <row r="28744" spans="43:44" x14ac:dyDescent="0.25">
      <c r="AQ28744" s="1026"/>
      <c r="AR28744" s="1027"/>
    </row>
    <row r="28745" spans="43:44" x14ac:dyDescent="0.25">
      <c r="AQ28745" s="1026"/>
      <c r="AR28745" s="1027"/>
    </row>
    <row r="28746" spans="43:44" x14ac:dyDescent="0.25">
      <c r="AQ28746" s="1026"/>
      <c r="AR28746" s="1027"/>
    </row>
    <row r="28747" spans="43:44" x14ac:dyDescent="0.25">
      <c r="AQ28747" s="1026"/>
      <c r="AR28747" s="1027"/>
    </row>
    <row r="28748" spans="43:44" x14ac:dyDescent="0.25">
      <c r="AQ28748" s="1026"/>
      <c r="AR28748" s="1027"/>
    </row>
    <row r="28749" spans="43:44" x14ac:dyDescent="0.25">
      <c r="AQ28749" s="1026"/>
      <c r="AR28749" s="1027"/>
    </row>
    <row r="28750" spans="43:44" x14ac:dyDescent="0.25">
      <c r="AQ28750" s="1026"/>
      <c r="AR28750" s="1027"/>
    </row>
    <row r="28751" spans="43:44" x14ac:dyDescent="0.25">
      <c r="AQ28751" s="1026"/>
      <c r="AR28751" s="1027"/>
    </row>
    <row r="28752" spans="43:44" x14ac:dyDescent="0.25">
      <c r="AQ28752" s="1026"/>
      <c r="AR28752" s="1027"/>
    </row>
    <row r="28753" spans="43:44" x14ac:dyDescent="0.25">
      <c r="AQ28753" s="1026"/>
      <c r="AR28753" s="1027"/>
    </row>
    <row r="28754" spans="43:44" x14ac:dyDescent="0.25">
      <c r="AQ28754" s="1026"/>
      <c r="AR28754" s="1027"/>
    </row>
    <row r="28755" spans="43:44" x14ac:dyDescent="0.25">
      <c r="AQ28755" s="1026"/>
      <c r="AR28755" s="1027"/>
    </row>
    <row r="28756" spans="43:44" x14ac:dyDescent="0.25">
      <c r="AQ28756" s="1026"/>
      <c r="AR28756" s="1027"/>
    </row>
    <row r="28757" spans="43:44" x14ac:dyDescent="0.25">
      <c r="AQ28757" s="1026"/>
      <c r="AR28757" s="1027"/>
    </row>
    <row r="28758" spans="43:44" x14ac:dyDescent="0.25">
      <c r="AQ28758" s="1026"/>
      <c r="AR28758" s="1027"/>
    </row>
    <row r="28759" spans="43:44" x14ac:dyDescent="0.25">
      <c r="AQ28759" s="1026"/>
      <c r="AR28759" s="1027"/>
    </row>
    <row r="28760" spans="43:44" x14ac:dyDescent="0.25">
      <c r="AQ28760" s="1026"/>
      <c r="AR28760" s="1027"/>
    </row>
    <row r="28761" spans="43:44" x14ac:dyDescent="0.25">
      <c r="AQ28761" s="1026"/>
      <c r="AR28761" s="1027"/>
    </row>
    <row r="28762" spans="43:44" x14ac:dyDescent="0.25">
      <c r="AQ28762" s="1026"/>
      <c r="AR28762" s="1027"/>
    </row>
    <row r="28763" spans="43:44" x14ac:dyDescent="0.25">
      <c r="AQ28763" s="1026"/>
      <c r="AR28763" s="1027"/>
    </row>
    <row r="28764" spans="43:44" x14ac:dyDescent="0.25">
      <c r="AQ28764" s="1026"/>
      <c r="AR28764" s="1027"/>
    </row>
    <row r="28765" spans="43:44" x14ac:dyDescent="0.25">
      <c r="AQ28765" s="1026"/>
      <c r="AR28765" s="1027"/>
    </row>
    <row r="28766" spans="43:44" x14ac:dyDescent="0.25">
      <c r="AQ28766" s="1026"/>
      <c r="AR28766" s="1027"/>
    </row>
    <row r="28767" spans="43:44" x14ac:dyDescent="0.25">
      <c r="AQ28767" s="1026"/>
      <c r="AR28767" s="1027"/>
    </row>
    <row r="28768" spans="43:44" x14ac:dyDescent="0.25">
      <c r="AQ28768" s="1026"/>
      <c r="AR28768" s="1027"/>
    </row>
    <row r="28769" spans="43:44" x14ac:dyDescent="0.25">
      <c r="AQ28769" s="1026"/>
      <c r="AR28769" s="1027"/>
    </row>
    <row r="28770" spans="43:44" x14ac:dyDescent="0.25">
      <c r="AQ28770" s="1026"/>
      <c r="AR28770" s="1027"/>
    </row>
    <row r="28771" spans="43:44" x14ac:dyDescent="0.25">
      <c r="AQ28771" s="1026"/>
      <c r="AR28771" s="1027"/>
    </row>
    <row r="28772" spans="43:44" x14ac:dyDescent="0.25">
      <c r="AQ28772" s="1026"/>
      <c r="AR28772" s="1027"/>
    </row>
    <row r="28773" spans="43:44" x14ac:dyDescent="0.25">
      <c r="AQ28773" s="1026"/>
      <c r="AR28773" s="1027"/>
    </row>
    <row r="28774" spans="43:44" x14ac:dyDescent="0.25">
      <c r="AQ28774" s="1026"/>
      <c r="AR28774" s="1027"/>
    </row>
    <row r="28775" spans="43:44" x14ac:dyDescent="0.25">
      <c r="AQ28775" s="1026"/>
      <c r="AR28775" s="1027"/>
    </row>
    <row r="28776" spans="43:44" x14ac:dyDescent="0.25">
      <c r="AQ28776" s="1026"/>
      <c r="AR28776" s="1027"/>
    </row>
    <row r="28777" spans="43:44" x14ac:dyDescent="0.25">
      <c r="AQ28777" s="1026"/>
      <c r="AR28777" s="1027"/>
    </row>
    <row r="28778" spans="43:44" x14ac:dyDescent="0.25">
      <c r="AQ28778" s="1026"/>
      <c r="AR28778" s="1027"/>
    </row>
    <row r="28779" spans="43:44" x14ac:dyDescent="0.25">
      <c r="AQ28779" s="1026"/>
      <c r="AR28779" s="1027"/>
    </row>
    <row r="28780" spans="43:44" x14ac:dyDescent="0.25">
      <c r="AQ28780" s="1026"/>
      <c r="AR28780" s="1027"/>
    </row>
    <row r="28781" spans="43:44" x14ac:dyDescent="0.25">
      <c r="AQ28781" s="1026"/>
      <c r="AR28781" s="1027"/>
    </row>
    <row r="28782" spans="43:44" x14ac:dyDescent="0.25">
      <c r="AQ28782" s="1026"/>
      <c r="AR28782" s="1027"/>
    </row>
    <row r="28783" spans="43:44" x14ac:dyDescent="0.25">
      <c r="AQ28783" s="1026"/>
      <c r="AR28783" s="1027"/>
    </row>
    <row r="28784" spans="43:44" x14ac:dyDescent="0.25">
      <c r="AQ28784" s="1026"/>
      <c r="AR28784" s="1027"/>
    </row>
    <row r="28785" spans="43:44" x14ac:dyDescent="0.25">
      <c r="AQ28785" s="1026"/>
      <c r="AR28785" s="1027"/>
    </row>
    <row r="28786" spans="43:44" x14ac:dyDescent="0.25">
      <c r="AQ28786" s="1026"/>
      <c r="AR28786" s="1027"/>
    </row>
    <row r="28787" spans="43:44" x14ac:dyDescent="0.25">
      <c r="AQ28787" s="1026"/>
      <c r="AR28787" s="1027"/>
    </row>
    <row r="28788" spans="43:44" x14ac:dyDescent="0.25">
      <c r="AQ28788" s="1026"/>
      <c r="AR28788" s="1027"/>
    </row>
    <row r="28789" spans="43:44" x14ac:dyDescent="0.25">
      <c r="AQ28789" s="1026"/>
      <c r="AR28789" s="1027"/>
    </row>
    <row r="28790" spans="43:44" x14ac:dyDescent="0.25">
      <c r="AQ28790" s="1026"/>
      <c r="AR28790" s="1027"/>
    </row>
    <row r="28791" spans="43:44" x14ac:dyDescent="0.25">
      <c r="AQ28791" s="1026"/>
      <c r="AR28791" s="1027"/>
    </row>
    <row r="28792" spans="43:44" x14ac:dyDescent="0.25">
      <c r="AQ28792" s="1026"/>
      <c r="AR28792" s="1027"/>
    </row>
    <row r="28793" spans="43:44" x14ac:dyDescent="0.25">
      <c r="AQ28793" s="1026"/>
      <c r="AR28793" s="1027"/>
    </row>
    <row r="28794" spans="43:44" x14ac:dyDescent="0.25">
      <c r="AQ28794" s="1026"/>
      <c r="AR28794" s="1027"/>
    </row>
    <row r="28795" spans="43:44" x14ac:dyDescent="0.25">
      <c r="AQ28795" s="1026"/>
      <c r="AR28795" s="1027"/>
    </row>
    <row r="28796" spans="43:44" x14ac:dyDescent="0.25">
      <c r="AQ28796" s="1026"/>
      <c r="AR28796" s="1027"/>
    </row>
    <row r="28797" spans="43:44" x14ac:dyDescent="0.25">
      <c r="AQ28797" s="1026"/>
      <c r="AR28797" s="1027"/>
    </row>
    <row r="28798" spans="43:44" x14ac:dyDescent="0.25">
      <c r="AQ28798" s="1026"/>
      <c r="AR28798" s="1027"/>
    </row>
    <row r="28799" spans="43:44" x14ac:dyDescent="0.25">
      <c r="AQ28799" s="1026"/>
      <c r="AR28799" s="1027"/>
    </row>
    <row r="28800" spans="43:44" x14ac:dyDescent="0.25">
      <c r="AQ28800" s="1026"/>
      <c r="AR28800" s="1027"/>
    </row>
    <row r="28801" spans="43:44" x14ac:dyDescent="0.25">
      <c r="AQ28801" s="1026"/>
      <c r="AR28801" s="1027"/>
    </row>
    <row r="28802" spans="43:44" x14ac:dyDescent="0.25">
      <c r="AQ28802" s="1026"/>
      <c r="AR28802" s="1027"/>
    </row>
    <row r="28803" spans="43:44" x14ac:dyDescent="0.25">
      <c r="AQ28803" s="1026"/>
      <c r="AR28803" s="1027"/>
    </row>
    <row r="28804" spans="43:44" x14ac:dyDescent="0.25">
      <c r="AQ28804" s="1026"/>
      <c r="AR28804" s="1027"/>
    </row>
    <row r="28805" spans="43:44" x14ac:dyDescent="0.25">
      <c r="AQ28805" s="1026"/>
      <c r="AR28805" s="1027"/>
    </row>
    <row r="28806" spans="43:44" x14ac:dyDescent="0.25">
      <c r="AQ28806" s="1026"/>
      <c r="AR28806" s="1027"/>
    </row>
    <row r="28807" spans="43:44" x14ac:dyDescent="0.25">
      <c r="AQ28807" s="1026"/>
      <c r="AR28807" s="1027"/>
    </row>
    <row r="28808" spans="43:44" x14ac:dyDescent="0.25">
      <c r="AQ28808" s="1026"/>
      <c r="AR28808" s="1027"/>
    </row>
    <row r="28809" spans="43:44" x14ac:dyDescent="0.25">
      <c r="AQ28809" s="1026"/>
      <c r="AR28809" s="1027"/>
    </row>
    <row r="28810" spans="43:44" x14ac:dyDescent="0.25">
      <c r="AQ28810" s="1026"/>
      <c r="AR28810" s="1027"/>
    </row>
    <row r="28811" spans="43:44" x14ac:dyDescent="0.25">
      <c r="AQ28811" s="1026"/>
      <c r="AR28811" s="1027"/>
    </row>
    <row r="28812" spans="43:44" x14ac:dyDescent="0.25">
      <c r="AQ28812" s="1026"/>
      <c r="AR28812" s="1027"/>
    </row>
    <row r="28813" spans="43:44" x14ac:dyDescent="0.25">
      <c r="AQ28813" s="1026"/>
      <c r="AR28813" s="1027"/>
    </row>
    <row r="28814" spans="43:44" x14ac:dyDescent="0.25">
      <c r="AQ28814" s="1026"/>
      <c r="AR28814" s="1027"/>
    </row>
    <row r="28815" spans="43:44" x14ac:dyDescent="0.25">
      <c r="AQ28815" s="1026"/>
      <c r="AR28815" s="1027"/>
    </row>
    <row r="28816" spans="43:44" x14ac:dyDescent="0.25">
      <c r="AQ28816" s="1026"/>
      <c r="AR28816" s="1027"/>
    </row>
    <row r="28817" spans="43:44" x14ac:dyDescent="0.25">
      <c r="AQ28817" s="1026"/>
      <c r="AR28817" s="1027"/>
    </row>
    <row r="28818" spans="43:44" x14ac:dyDescent="0.25">
      <c r="AQ28818" s="1026"/>
      <c r="AR28818" s="1027"/>
    </row>
    <row r="28819" spans="43:44" x14ac:dyDescent="0.25">
      <c r="AQ28819" s="1026"/>
      <c r="AR28819" s="1027"/>
    </row>
    <row r="28820" spans="43:44" x14ac:dyDescent="0.25">
      <c r="AQ28820" s="1026"/>
      <c r="AR28820" s="1027"/>
    </row>
    <row r="28821" spans="43:44" x14ac:dyDescent="0.25">
      <c r="AQ28821" s="1026"/>
      <c r="AR28821" s="1027"/>
    </row>
    <row r="28822" spans="43:44" x14ac:dyDescent="0.25">
      <c r="AQ28822" s="1026"/>
      <c r="AR28822" s="1027"/>
    </row>
    <row r="28823" spans="43:44" x14ac:dyDescent="0.25">
      <c r="AQ28823" s="1026"/>
      <c r="AR28823" s="1027"/>
    </row>
    <row r="28824" spans="43:44" x14ac:dyDescent="0.25">
      <c r="AQ28824" s="1026"/>
      <c r="AR28824" s="1027"/>
    </row>
    <row r="28825" spans="43:44" x14ac:dyDescent="0.25">
      <c r="AQ28825" s="1026"/>
      <c r="AR28825" s="1027"/>
    </row>
    <row r="28826" spans="43:44" x14ac:dyDescent="0.25">
      <c r="AQ28826" s="1026"/>
      <c r="AR28826" s="1027"/>
    </row>
    <row r="28827" spans="43:44" x14ac:dyDescent="0.25">
      <c r="AQ28827" s="1026"/>
      <c r="AR28827" s="1027"/>
    </row>
    <row r="28828" spans="43:44" x14ac:dyDescent="0.25">
      <c r="AQ28828" s="1026"/>
      <c r="AR28828" s="1027"/>
    </row>
    <row r="28829" spans="43:44" x14ac:dyDescent="0.25">
      <c r="AQ28829" s="1026"/>
      <c r="AR28829" s="1027"/>
    </row>
    <row r="28830" spans="43:44" x14ac:dyDescent="0.25">
      <c r="AQ28830" s="1026"/>
      <c r="AR28830" s="1027"/>
    </row>
    <row r="28831" spans="43:44" x14ac:dyDescent="0.25">
      <c r="AQ28831" s="1026"/>
      <c r="AR28831" s="1027"/>
    </row>
    <row r="28832" spans="43:44" x14ac:dyDescent="0.25">
      <c r="AQ28832" s="1026"/>
      <c r="AR28832" s="1027"/>
    </row>
    <row r="28833" spans="43:44" x14ac:dyDescent="0.25">
      <c r="AQ28833" s="1026"/>
      <c r="AR28833" s="1027"/>
    </row>
    <row r="28834" spans="43:44" x14ac:dyDescent="0.25">
      <c r="AQ28834" s="1026"/>
      <c r="AR28834" s="1027"/>
    </row>
    <row r="28835" spans="43:44" x14ac:dyDescent="0.25">
      <c r="AQ28835" s="1026"/>
      <c r="AR28835" s="1027"/>
    </row>
    <row r="28836" spans="43:44" x14ac:dyDescent="0.25">
      <c r="AQ28836" s="1026"/>
      <c r="AR28836" s="1027"/>
    </row>
    <row r="28837" spans="43:44" x14ac:dyDescent="0.25">
      <c r="AQ28837" s="1026"/>
      <c r="AR28837" s="1027"/>
    </row>
    <row r="28838" spans="43:44" x14ac:dyDescent="0.25">
      <c r="AQ28838" s="1026"/>
      <c r="AR28838" s="1027"/>
    </row>
    <row r="28839" spans="43:44" x14ac:dyDescent="0.25">
      <c r="AQ28839" s="1026"/>
      <c r="AR28839" s="1027"/>
    </row>
    <row r="28840" spans="43:44" x14ac:dyDescent="0.25">
      <c r="AQ28840" s="1026"/>
      <c r="AR28840" s="1027"/>
    </row>
    <row r="28841" spans="43:44" x14ac:dyDescent="0.25">
      <c r="AQ28841" s="1026"/>
      <c r="AR28841" s="1027"/>
    </row>
    <row r="28842" spans="43:44" x14ac:dyDescent="0.25">
      <c r="AQ28842" s="1026"/>
      <c r="AR28842" s="1027"/>
    </row>
    <row r="28843" spans="43:44" x14ac:dyDescent="0.25">
      <c r="AQ28843" s="1026"/>
      <c r="AR28843" s="1027"/>
    </row>
    <row r="28844" spans="43:44" x14ac:dyDescent="0.25">
      <c r="AQ28844" s="1026"/>
      <c r="AR28844" s="1027"/>
    </row>
    <row r="28845" spans="43:44" x14ac:dyDescent="0.25">
      <c r="AQ28845" s="1026"/>
      <c r="AR28845" s="1027"/>
    </row>
    <row r="28846" spans="43:44" x14ac:dyDescent="0.25">
      <c r="AQ28846" s="1026"/>
      <c r="AR28846" s="1027"/>
    </row>
    <row r="28847" spans="43:44" x14ac:dyDescent="0.25">
      <c r="AQ28847" s="1026"/>
      <c r="AR28847" s="1027"/>
    </row>
    <row r="28848" spans="43:44" x14ac:dyDescent="0.25">
      <c r="AQ28848" s="1026"/>
      <c r="AR28848" s="1027"/>
    </row>
    <row r="28849" spans="43:44" x14ac:dyDescent="0.25">
      <c r="AQ28849" s="1026"/>
      <c r="AR28849" s="1027"/>
    </row>
    <row r="28850" spans="43:44" x14ac:dyDescent="0.25">
      <c r="AQ28850" s="1026"/>
      <c r="AR28850" s="1027"/>
    </row>
    <row r="28851" spans="43:44" x14ac:dyDescent="0.25">
      <c r="AQ28851" s="1026"/>
      <c r="AR28851" s="1027"/>
    </row>
    <row r="28852" spans="43:44" x14ac:dyDescent="0.25">
      <c r="AQ28852" s="1026"/>
      <c r="AR28852" s="1027"/>
    </row>
    <row r="28853" spans="43:44" x14ac:dyDescent="0.25">
      <c r="AQ28853" s="1026"/>
      <c r="AR28853" s="1027"/>
    </row>
    <row r="28854" spans="43:44" x14ac:dyDescent="0.25">
      <c r="AQ28854" s="1026"/>
      <c r="AR28854" s="1027"/>
    </row>
    <row r="28855" spans="43:44" x14ac:dyDescent="0.25">
      <c r="AQ28855" s="1026"/>
      <c r="AR28855" s="1027"/>
    </row>
    <row r="28856" spans="43:44" x14ac:dyDescent="0.25">
      <c r="AQ28856" s="1026"/>
      <c r="AR28856" s="1027"/>
    </row>
    <row r="28857" spans="43:44" x14ac:dyDescent="0.25">
      <c r="AQ28857" s="1026"/>
      <c r="AR28857" s="1027"/>
    </row>
    <row r="28858" spans="43:44" x14ac:dyDescent="0.25">
      <c r="AQ28858" s="1026"/>
      <c r="AR28858" s="1027"/>
    </row>
    <row r="28859" spans="43:44" x14ac:dyDescent="0.25">
      <c r="AQ28859" s="1026"/>
      <c r="AR28859" s="1027"/>
    </row>
    <row r="28860" spans="43:44" x14ac:dyDescent="0.25">
      <c r="AQ28860" s="1026"/>
      <c r="AR28860" s="1027"/>
    </row>
    <row r="28861" spans="43:44" x14ac:dyDescent="0.25">
      <c r="AQ28861" s="1026"/>
      <c r="AR28861" s="1027"/>
    </row>
    <row r="28862" spans="43:44" x14ac:dyDescent="0.25">
      <c r="AQ28862" s="1026"/>
      <c r="AR28862" s="1027"/>
    </row>
    <row r="28863" spans="43:44" x14ac:dyDescent="0.25">
      <c r="AQ28863" s="1026"/>
      <c r="AR28863" s="1027"/>
    </row>
    <row r="28864" spans="43:44" x14ac:dyDescent="0.25">
      <c r="AQ28864" s="1026"/>
      <c r="AR28864" s="1027"/>
    </row>
    <row r="28865" spans="43:44" x14ac:dyDescent="0.25">
      <c r="AQ28865" s="1026"/>
      <c r="AR28865" s="1027"/>
    </row>
    <row r="28866" spans="43:44" x14ac:dyDescent="0.25">
      <c r="AQ28866" s="1026"/>
      <c r="AR28866" s="1027"/>
    </row>
    <row r="28867" spans="43:44" x14ac:dyDescent="0.25">
      <c r="AQ28867" s="1026"/>
      <c r="AR28867" s="1027"/>
    </row>
    <row r="28868" spans="43:44" x14ac:dyDescent="0.25">
      <c r="AQ28868" s="1026"/>
      <c r="AR28868" s="1027"/>
    </row>
    <row r="28869" spans="43:44" x14ac:dyDescent="0.25">
      <c r="AQ28869" s="1026"/>
      <c r="AR28869" s="1027"/>
    </row>
    <row r="28870" spans="43:44" x14ac:dyDescent="0.25">
      <c r="AQ28870" s="1026"/>
      <c r="AR28870" s="1027"/>
    </row>
    <row r="28871" spans="43:44" x14ac:dyDescent="0.25">
      <c r="AQ28871" s="1026"/>
      <c r="AR28871" s="1027"/>
    </row>
    <row r="28872" spans="43:44" x14ac:dyDescent="0.25">
      <c r="AQ28872" s="1026"/>
      <c r="AR28872" s="1027"/>
    </row>
    <row r="28873" spans="43:44" x14ac:dyDescent="0.25">
      <c r="AQ28873" s="1026"/>
      <c r="AR28873" s="1027"/>
    </row>
    <row r="28874" spans="43:44" x14ac:dyDescent="0.25">
      <c r="AQ28874" s="1026"/>
      <c r="AR28874" s="1027"/>
    </row>
    <row r="28875" spans="43:44" x14ac:dyDescent="0.25">
      <c r="AQ28875" s="1026"/>
      <c r="AR28875" s="1027"/>
    </row>
    <row r="28876" spans="43:44" x14ac:dyDescent="0.25">
      <c r="AQ28876" s="1026"/>
      <c r="AR28876" s="1027"/>
    </row>
    <row r="28877" spans="43:44" x14ac:dyDescent="0.25">
      <c r="AQ28877" s="1026"/>
      <c r="AR28877" s="1027"/>
    </row>
    <row r="28878" spans="43:44" x14ac:dyDescent="0.25">
      <c r="AQ28878" s="1026"/>
      <c r="AR28878" s="1027"/>
    </row>
    <row r="28879" spans="43:44" x14ac:dyDescent="0.25">
      <c r="AQ28879" s="1026"/>
      <c r="AR28879" s="1027"/>
    </row>
    <row r="28880" spans="43:44" x14ac:dyDescent="0.25">
      <c r="AQ28880" s="1026"/>
      <c r="AR28880" s="1027"/>
    </row>
    <row r="28881" spans="43:44" x14ac:dyDescent="0.25">
      <c r="AQ28881" s="1026"/>
      <c r="AR28881" s="1027"/>
    </row>
    <row r="28882" spans="43:44" x14ac:dyDescent="0.25">
      <c r="AQ28882" s="1026"/>
      <c r="AR28882" s="1027"/>
    </row>
    <row r="28883" spans="43:44" x14ac:dyDescent="0.25">
      <c r="AQ28883" s="1026"/>
      <c r="AR28883" s="1027"/>
    </row>
    <row r="28884" spans="43:44" x14ac:dyDescent="0.25">
      <c r="AQ28884" s="1026"/>
      <c r="AR28884" s="1027"/>
    </row>
    <row r="28885" spans="43:44" x14ac:dyDescent="0.25">
      <c r="AQ28885" s="1026"/>
      <c r="AR28885" s="1027"/>
    </row>
    <row r="28886" spans="43:44" x14ac:dyDescent="0.25">
      <c r="AQ28886" s="1026"/>
      <c r="AR28886" s="1027"/>
    </row>
    <row r="28887" spans="43:44" x14ac:dyDescent="0.25">
      <c r="AQ28887" s="1026"/>
      <c r="AR28887" s="1027"/>
    </row>
    <row r="28888" spans="43:44" x14ac:dyDescent="0.25">
      <c r="AQ28888" s="1026"/>
      <c r="AR28888" s="1027"/>
    </row>
    <row r="28889" spans="43:44" x14ac:dyDescent="0.25">
      <c r="AQ28889" s="1026"/>
      <c r="AR28889" s="1027"/>
    </row>
    <row r="28890" spans="43:44" x14ac:dyDescent="0.25">
      <c r="AQ28890" s="1026"/>
      <c r="AR28890" s="1027"/>
    </row>
    <row r="28891" spans="43:44" x14ac:dyDescent="0.25">
      <c r="AQ28891" s="1026"/>
      <c r="AR28891" s="1027"/>
    </row>
    <row r="28892" spans="43:44" x14ac:dyDescent="0.25">
      <c r="AQ28892" s="1026"/>
      <c r="AR28892" s="1027"/>
    </row>
    <row r="28893" spans="43:44" x14ac:dyDescent="0.25">
      <c r="AQ28893" s="1026"/>
      <c r="AR28893" s="1027"/>
    </row>
    <row r="28894" spans="43:44" x14ac:dyDescent="0.25">
      <c r="AQ28894" s="1026"/>
      <c r="AR28894" s="1027"/>
    </row>
    <row r="28895" spans="43:44" x14ac:dyDescent="0.25">
      <c r="AQ28895" s="1026"/>
      <c r="AR28895" s="1027"/>
    </row>
    <row r="28896" spans="43:44" x14ac:dyDescent="0.25">
      <c r="AQ28896" s="1026"/>
      <c r="AR28896" s="1027"/>
    </row>
    <row r="28897" spans="43:44" x14ac:dyDescent="0.25">
      <c r="AQ28897" s="1026"/>
      <c r="AR28897" s="1027"/>
    </row>
    <row r="28898" spans="43:44" x14ac:dyDescent="0.25">
      <c r="AQ28898" s="1026"/>
      <c r="AR28898" s="1027"/>
    </row>
    <row r="28899" spans="43:44" x14ac:dyDescent="0.25">
      <c r="AQ28899" s="1026"/>
      <c r="AR28899" s="1027"/>
    </row>
    <row r="28900" spans="43:44" x14ac:dyDescent="0.25">
      <c r="AQ28900" s="1026"/>
      <c r="AR28900" s="1027"/>
    </row>
    <row r="28901" spans="43:44" x14ac:dyDescent="0.25">
      <c r="AQ28901" s="1026"/>
      <c r="AR28901" s="1027"/>
    </row>
    <row r="28902" spans="43:44" x14ac:dyDescent="0.25">
      <c r="AQ28902" s="1026"/>
      <c r="AR28902" s="1027"/>
    </row>
    <row r="28903" spans="43:44" x14ac:dyDescent="0.25">
      <c r="AQ28903" s="1026"/>
      <c r="AR28903" s="1027"/>
    </row>
    <row r="28904" spans="43:44" x14ac:dyDescent="0.25">
      <c r="AQ28904" s="1026"/>
      <c r="AR28904" s="1027"/>
    </row>
    <row r="28905" spans="43:44" x14ac:dyDescent="0.25">
      <c r="AQ28905" s="1026"/>
      <c r="AR28905" s="1027"/>
    </row>
    <row r="28906" spans="43:44" x14ac:dyDescent="0.25">
      <c r="AQ28906" s="1026"/>
      <c r="AR28906" s="1027"/>
    </row>
    <row r="28907" spans="43:44" x14ac:dyDescent="0.25">
      <c r="AQ28907" s="1026"/>
      <c r="AR28907" s="1027"/>
    </row>
    <row r="28908" spans="43:44" x14ac:dyDescent="0.25">
      <c r="AQ28908" s="1026"/>
      <c r="AR28908" s="1027"/>
    </row>
    <row r="28909" spans="43:44" x14ac:dyDescent="0.25">
      <c r="AQ28909" s="1026"/>
      <c r="AR28909" s="1027"/>
    </row>
    <row r="28910" spans="43:44" x14ac:dyDescent="0.25">
      <c r="AQ28910" s="1026"/>
      <c r="AR28910" s="1027"/>
    </row>
    <row r="28911" spans="43:44" x14ac:dyDescent="0.25">
      <c r="AQ28911" s="1026"/>
      <c r="AR28911" s="1027"/>
    </row>
    <row r="28912" spans="43:44" x14ac:dyDescent="0.25">
      <c r="AQ28912" s="1026"/>
      <c r="AR28912" s="1027"/>
    </row>
    <row r="28913" spans="43:44" x14ac:dyDescent="0.25">
      <c r="AQ28913" s="1026"/>
      <c r="AR28913" s="1027"/>
    </row>
    <row r="28914" spans="43:44" x14ac:dyDescent="0.25">
      <c r="AQ28914" s="1026"/>
      <c r="AR28914" s="1027"/>
    </row>
    <row r="28915" spans="43:44" x14ac:dyDescent="0.25">
      <c r="AQ28915" s="1026"/>
      <c r="AR28915" s="1027"/>
    </row>
    <row r="28916" spans="43:44" x14ac:dyDescent="0.25">
      <c r="AQ28916" s="1026"/>
      <c r="AR28916" s="1027"/>
    </row>
    <row r="28917" spans="43:44" x14ac:dyDescent="0.25">
      <c r="AQ28917" s="1026"/>
      <c r="AR28917" s="1027"/>
    </row>
    <row r="28918" spans="43:44" x14ac:dyDescent="0.25">
      <c r="AQ28918" s="1026"/>
      <c r="AR28918" s="1027"/>
    </row>
    <row r="28919" spans="43:44" x14ac:dyDescent="0.25">
      <c r="AQ28919" s="1026"/>
      <c r="AR28919" s="1027"/>
    </row>
    <row r="28920" spans="43:44" x14ac:dyDescent="0.25">
      <c r="AQ28920" s="1026"/>
      <c r="AR28920" s="1027"/>
    </row>
    <row r="28921" spans="43:44" x14ac:dyDescent="0.25">
      <c r="AQ28921" s="1026"/>
      <c r="AR28921" s="1027"/>
    </row>
    <row r="28922" spans="43:44" x14ac:dyDescent="0.25">
      <c r="AQ28922" s="1026"/>
      <c r="AR28922" s="1027"/>
    </row>
    <row r="28923" spans="43:44" x14ac:dyDescent="0.25">
      <c r="AQ28923" s="1026"/>
      <c r="AR28923" s="1027"/>
    </row>
    <row r="28924" spans="43:44" x14ac:dyDescent="0.25">
      <c r="AQ28924" s="1026"/>
      <c r="AR28924" s="1027"/>
    </row>
    <row r="28925" spans="43:44" x14ac:dyDescent="0.25">
      <c r="AQ28925" s="1026"/>
      <c r="AR28925" s="1027"/>
    </row>
    <row r="28926" spans="43:44" x14ac:dyDescent="0.25">
      <c r="AQ28926" s="1026"/>
      <c r="AR28926" s="1027"/>
    </row>
    <row r="28927" spans="43:44" x14ac:dyDescent="0.25">
      <c r="AQ28927" s="1026"/>
      <c r="AR28927" s="1027"/>
    </row>
    <row r="28928" spans="43:44" x14ac:dyDescent="0.25">
      <c r="AQ28928" s="1026"/>
      <c r="AR28928" s="1027"/>
    </row>
    <row r="28929" spans="43:44" x14ac:dyDescent="0.25">
      <c r="AQ28929" s="1026"/>
      <c r="AR28929" s="1027"/>
    </row>
    <row r="28930" spans="43:44" x14ac:dyDescent="0.25">
      <c r="AQ28930" s="1026"/>
      <c r="AR28930" s="1027"/>
    </row>
    <row r="28931" spans="43:44" x14ac:dyDescent="0.25">
      <c r="AQ28931" s="1026"/>
      <c r="AR28931" s="1027"/>
    </row>
    <row r="28932" spans="43:44" x14ac:dyDescent="0.25">
      <c r="AQ28932" s="1026"/>
      <c r="AR28932" s="1027"/>
    </row>
    <row r="28933" spans="43:44" x14ac:dyDescent="0.25">
      <c r="AQ28933" s="1026"/>
      <c r="AR28933" s="1027"/>
    </row>
    <row r="28934" spans="43:44" x14ac:dyDescent="0.25">
      <c r="AQ28934" s="1026"/>
      <c r="AR28934" s="1027"/>
    </row>
    <row r="28935" spans="43:44" x14ac:dyDescent="0.25">
      <c r="AQ28935" s="1026"/>
      <c r="AR28935" s="1027"/>
    </row>
    <row r="28936" spans="43:44" x14ac:dyDescent="0.25">
      <c r="AQ28936" s="1026"/>
      <c r="AR28936" s="1027"/>
    </row>
    <row r="28937" spans="43:44" x14ac:dyDescent="0.25">
      <c r="AQ28937" s="1026"/>
      <c r="AR28937" s="1027"/>
    </row>
    <row r="28938" spans="43:44" x14ac:dyDescent="0.25">
      <c r="AQ28938" s="1026"/>
      <c r="AR28938" s="1027"/>
    </row>
    <row r="28939" spans="43:44" x14ac:dyDescent="0.25">
      <c r="AQ28939" s="1026"/>
      <c r="AR28939" s="1027"/>
    </row>
    <row r="28940" spans="43:44" x14ac:dyDescent="0.25">
      <c r="AQ28940" s="1026"/>
      <c r="AR28940" s="1027"/>
    </row>
    <row r="28941" spans="43:44" x14ac:dyDescent="0.25">
      <c r="AQ28941" s="1026"/>
      <c r="AR28941" s="1027"/>
    </row>
    <row r="28942" spans="43:44" x14ac:dyDescent="0.25">
      <c r="AQ28942" s="1026"/>
      <c r="AR28942" s="1027"/>
    </row>
    <row r="28943" spans="43:44" x14ac:dyDescent="0.25">
      <c r="AQ28943" s="1026"/>
      <c r="AR28943" s="1027"/>
    </row>
    <row r="28944" spans="43:44" x14ac:dyDescent="0.25">
      <c r="AQ28944" s="1026"/>
      <c r="AR28944" s="1027"/>
    </row>
    <row r="28945" spans="43:44" x14ac:dyDescent="0.25">
      <c r="AQ28945" s="1026"/>
      <c r="AR28945" s="1027"/>
    </row>
    <row r="28946" spans="43:44" x14ac:dyDescent="0.25">
      <c r="AQ28946" s="1026"/>
      <c r="AR28946" s="1027"/>
    </row>
    <row r="28947" spans="43:44" x14ac:dyDescent="0.25">
      <c r="AQ28947" s="1026"/>
      <c r="AR28947" s="1027"/>
    </row>
    <row r="28948" spans="43:44" x14ac:dyDescent="0.25">
      <c r="AQ28948" s="1026"/>
      <c r="AR28948" s="1027"/>
    </row>
    <row r="28949" spans="43:44" x14ac:dyDescent="0.25">
      <c r="AQ28949" s="1026"/>
      <c r="AR28949" s="1027"/>
    </row>
    <row r="28950" spans="43:44" x14ac:dyDescent="0.25">
      <c r="AQ28950" s="1026"/>
      <c r="AR28950" s="1027"/>
    </row>
    <row r="28951" spans="43:44" x14ac:dyDescent="0.25">
      <c r="AQ28951" s="1026"/>
      <c r="AR28951" s="1027"/>
    </row>
    <row r="28952" spans="43:44" x14ac:dyDescent="0.25">
      <c r="AQ28952" s="1026"/>
      <c r="AR28952" s="1027"/>
    </row>
    <row r="28953" spans="43:44" x14ac:dyDescent="0.25">
      <c r="AQ28953" s="1026"/>
      <c r="AR28953" s="1027"/>
    </row>
    <row r="28954" spans="43:44" x14ac:dyDescent="0.25">
      <c r="AQ28954" s="1026"/>
      <c r="AR28954" s="1027"/>
    </row>
    <row r="28955" spans="43:44" x14ac:dyDescent="0.25">
      <c r="AQ28955" s="1026"/>
      <c r="AR28955" s="1027"/>
    </row>
    <row r="28956" spans="43:44" x14ac:dyDescent="0.25">
      <c r="AQ28956" s="1026"/>
      <c r="AR28956" s="1027"/>
    </row>
    <row r="28957" spans="43:44" x14ac:dyDescent="0.25">
      <c r="AQ28957" s="1026"/>
      <c r="AR28957" s="1027"/>
    </row>
    <row r="28958" spans="43:44" x14ac:dyDescent="0.25">
      <c r="AQ28958" s="1026"/>
      <c r="AR28958" s="1027"/>
    </row>
    <row r="28959" spans="43:44" x14ac:dyDescent="0.25">
      <c r="AQ28959" s="1026"/>
      <c r="AR28959" s="1027"/>
    </row>
    <row r="28960" spans="43:44" x14ac:dyDescent="0.25">
      <c r="AQ28960" s="1026"/>
      <c r="AR28960" s="1027"/>
    </row>
    <row r="28961" spans="43:44" x14ac:dyDescent="0.25">
      <c r="AQ28961" s="1026"/>
      <c r="AR28961" s="1027"/>
    </row>
    <row r="28962" spans="43:44" x14ac:dyDescent="0.25">
      <c r="AQ28962" s="1026"/>
      <c r="AR28962" s="1027"/>
    </row>
    <row r="28963" spans="43:44" x14ac:dyDescent="0.25">
      <c r="AQ28963" s="1026"/>
      <c r="AR28963" s="1027"/>
    </row>
    <row r="28964" spans="43:44" x14ac:dyDescent="0.25">
      <c r="AQ28964" s="1026"/>
      <c r="AR28964" s="1027"/>
    </row>
    <row r="28965" spans="43:44" x14ac:dyDescent="0.25">
      <c r="AQ28965" s="1026"/>
      <c r="AR28965" s="1027"/>
    </row>
    <row r="28966" spans="43:44" x14ac:dyDescent="0.25">
      <c r="AQ28966" s="1026"/>
      <c r="AR28966" s="1027"/>
    </row>
    <row r="28967" spans="43:44" x14ac:dyDescent="0.25">
      <c r="AQ28967" s="1026"/>
      <c r="AR28967" s="1027"/>
    </row>
    <row r="28968" spans="43:44" x14ac:dyDescent="0.25">
      <c r="AQ28968" s="1026"/>
      <c r="AR28968" s="1027"/>
    </row>
    <row r="28969" spans="43:44" x14ac:dyDescent="0.25">
      <c r="AQ28969" s="1026"/>
      <c r="AR28969" s="1027"/>
    </row>
    <row r="28970" spans="43:44" x14ac:dyDescent="0.25">
      <c r="AQ28970" s="1026"/>
      <c r="AR28970" s="1027"/>
    </row>
    <row r="28971" spans="43:44" x14ac:dyDescent="0.25">
      <c r="AQ28971" s="1026"/>
      <c r="AR28971" s="1027"/>
    </row>
    <row r="28972" spans="43:44" x14ac:dyDescent="0.25">
      <c r="AQ28972" s="1026"/>
      <c r="AR28972" s="1027"/>
    </row>
    <row r="28973" spans="43:44" x14ac:dyDescent="0.25">
      <c r="AQ28973" s="1026"/>
      <c r="AR28973" s="1027"/>
    </row>
    <row r="28974" spans="43:44" x14ac:dyDescent="0.25">
      <c r="AQ28974" s="1026"/>
      <c r="AR28974" s="1027"/>
    </row>
    <row r="28975" spans="43:44" x14ac:dyDescent="0.25">
      <c r="AQ28975" s="1026"/>
      <c r="AR28975" s="1027"/>
    </row>
    <row r="28976" spans="43:44" x14ac:dyDescent="0.25">
      <c r="AQ28976" s="1026"/>
      <c r="AR28976" s="1027"/>
    </row>
    <row r="28977" spans="43:44" x14ac:dyDescent="0.25">
      <c r="AQ28977" s="1026"/>
      <c r="AR28977" s="1027"/>
    </row>
    <row r="28978" spans="43:44" x14ac:dyDescent="0.25">
      <c r="AQ28978" s="1026"/>
      <c r="AR28978" s="1027"/>
    </row>
    <row r="28979" spans="43:44" x14ac:dyDescent="0.25">
      <c r="AQ28979" s="1026"/>
      <c r="AR28979" s="1027"/>
    </row>
    <row r="28980" spans="43:44" x14ac:dyDescent="0.25">
      <c r="AQ28980" s="1026"/>
      <c r="AR28980" s="1027"/>
    </row>
    <row r="28981" spans="43:44" x14ac:dyDescent="0.25">
      <c r="AQ28981" s="1026"/>
      <c r="AR28981" s="1027"/>
    </row>
    <row r="28982" spans="43:44" x14ac:dyDescent="0.25">
      <c r="AQ28982" s="1026"/>
      <c r="AR28982" s="1027"/>
    </row>
    <row r="28983" spans="43:44" x14ac:dyDescent="0.25">
      <c r="AQ28983" s="1026"/>
      <c r="AR28983" s="1027"/>
    </row>
    <row r="28984" spans="43:44" x14ac:dyDescent="0.25">
      <c r="AQ28984" s="1026"/>
      <c r="AR28984" s="1027"/>
    </row>
    <row r="28985" spans="43:44" x14ac:dyDescent="0.25">
      <c r="AQ28985" s="1026"/>
      <c r="AR28985" s="1027"/>
    </row>
    <row r="28986" spans="43:44" x14ac:dyDescent="0.25">
      <c r="AQ28986" s="1026"/>
      <c r="AR28986" s="1027"/>
    </row>
    <row r="28987" spans="43:44" x14ac:dyDescent="0.25">
      <c r="AQ28987" s="1026"/>
      <c r="AR28987" s="1027"/>
    </row>
    <row r="28988" spans="43:44" x14ac:dyDescent="0.25">
      <c r="AQ28988" s="1026"/>
      <c r="AR28988" s="1027"/>
    </row>
    <row r="28989" spans="43:44" x14ac:dyDescent="0.25">
      <c r="AQ28989" s="1026"/>
      <c r="AR28989" s="1027"/>
    </row>
    <row r="28990" spans="43:44" x14ac:dyDescent="0.25">
      <c r="AQ28990" s="1026"/>
      <c r="AR28990" s="1027"/>
    </row>
    <row r="28991" spans="43:44" x14ac:dyDescent="0.25">
      <c r="AQ28991" s="1026"/>
      <c r="AR28991" s="1027"/>
    </row>
    <row r="28992" spans="43:44" x14ac:dyDescent="0.25">
      <c r="AQ28992" s="1026"/>
      <c r="AR28992" s="1027"/>
    </row>
    <row r="28993" spans="43:44" x14ac:dyDescent="0.25">
      <c r="AQ28993" s="1026"/>
      <c r="AR28993" s="1027"/>
    </row>
    <row r="28994" spans="43:44" x14ac:dyDescent="0.25">
      <c r="AQ28994" s="1026"/>
      <c r="AR28994" s="1027"/>
    </row>
    <row r="28995" spans="43:44" x14ac:dyDescent="0.25">
      <c r="AQ28995" s="1026"/>
      <c r="AR28995" s="1027"/>
    </row>
    <row r="28996" spans="43:44" x14ac:dyDescent="0.25">
      <c r="AQ28996" s="1026"/>
      <c r="AR28996" s="1027"/>
    </row>
    <row r="28997" spans="43:44" x14ac:dyDescent="0.25">
      <c r="AQ28997" s="1026"/>
      <c r="AR28997" s="1027"/>
    </row>
    <row r="28998" spans="43:44" x14ac:dyDescent="0.25">
      <c r="AQ28998" s="1026"/>
      <c r="AR28998" s="1027"/>
    </row>
    <row r="28999" spans="43:44" x14ac:dyDescent="0.25">
      <c r="AQ28999" s="1026"/>
      <c r="AR28999" s="1027"/>
    </row>
    <row r="29000" spans="43:44" x14ac:dyDescent="0.25">
      <c r="AQ29000" s="1026"/>
      <c r="AR29000" s="1027"/>
    </row>
    <row r="29001" spans="43:44" x14ac:dyDescent="0.25">
      <c r="AQ29001" s="1026"/>
      <c r="AR29001" s="1027"/>
    </row>
    <row r="29002" spans="43:44" x14ac:dyDescent="0.25">
      <c r="AQ29002" s="1026"/>
      <c r="AR29002" s="1027"/>
    </row>
    <row r="29003" spans="43:44" x14ac:dyDescent="0.25">
      <c r="AQ29003" s="1026"/>
      <c r="AR29003" s="1027"/>
    </row>
    <row r="29004" spans="43:44" x14ac:dyDescent="0.25">
      <c r="AQ29004" s="1026"/>
      <c r="AR29004" s="1027"/>
    </row>
    <row r="29005" spans="43:44" x14ac:dyDescent="0.25">
      <c r="AQ29005" s="1026"/>
      <c r="AR29005" s="1027"/>
    </row>
    <row r="29006" spans="43:44" x14ac:dyDescent="0.25">
      <c r="AQ29006" s="1026"/>
      <c r="AR29006" s="1027"/>
    </row>
    <row r="29007" spans="43:44" x14ac:dyDescent="0.25">
      <c r="AQ29007" s="1026"/>
      <c r="AR29007" s="1027"/>
    </row>
    <row r="29008" spans="43:44" x14ac:dyDescent="0.25">
      <c r="AQ29008" s="1026"/>
      <c r="AR29008" s="1027"/>
    </row>
    <row r="29009" spans="43:44" x14ac:dyDescent="0.25">
      <c r="AQ29009" s="1026"/>
      <c r="AR29009" s="1027"/>
    </row>
    <row r="29010" spans="43:44" x14ac:dyDescent="0.25">
      <c r="AQ29010" s="1026"/>
      <c r="AR29010" s="1027"/>
    </row>
    <row r="29011" spans="43:44" x14ac:dyDescent="0.25">
      <c r="AQ29011" s="1026"/>
      <c r="AR29011" s="1027"/>
    </row>
    <row r="29012" spans="43:44" x14ac:dyDescent="0.25">
      <c r="AQ29012" s="1026"/>
      <c r="AR29012" s="1027"/>
    </row>
    <row r="29013" spans="43:44" x14ac:dyDescent="0.25">
      <c r="AQ29013" s="1026"/>
      <c r="AR29013" s="1027"/>
    </row>
    <row r="29014" spans="43:44" x14ac:dyDescent="0.25">
      <c r="AQ29014" s="1026"/>
      <c r="AR29014" s="1027"/>
    </row>
    <row r="29015" spans="43:44" x14ac:dyDescent="0.25">
      <c r="AQ29015" s="1026"/>
      <c r="AR29015" s="1027"/>
    </row>
    <row r="29016" spans="43:44" x14ac:dyDescent="0.25">
      <c r="AQ29016" s="1026"/>
      <c r="AR29016" s="1027"/>
    </row>
    <row r="29017" spans="43:44" x14ac:dyDescent="0.25">
      <c r="AQ29017" s="1026"/>
      <c r="AR29017" s="1027"/>
    </row>
    <row r="29018" spans="43:44" x14ac:dyDescent="0.25">
      <c r="AQ29018" s="1026"/>
      <c r="AR29018" s="1027"/>
    </row>
    <row r="29019" spans="43:44" x14ac:dyDescent="0.25">
      <c r="AQ29019" s="1026"/>
      <c r="AR29019" s="1027"/>
    </row>
    <row r="29020" spans="43:44" x14ac:dyDescent="0.25">
      <c r="AQ29020" s="1026"/>
      <c r="AR29020" s="1027"/>
    </row>
    <row r="29021" spans="43:44" x14ac:dyDescent="0.25">
      <c r="AQ29021" s="1026"/>
      <c r="AR29021" s="1027"/>
    </row>
    <row r="29022" spans="43:44" x14ac:dyDescent="0.25">
      <c r="AQ29022" s="1026"/>
      <c r="AR29022" s="1027"/>
    </row>
    <row r="29023" spans="43:44" x14ac:dyDescent="0.25">
      <c r="AQ29023" s="1026"/>
      <c r="AR29023" s="1027"/>
    </row>
    <row r="29024" spans="43:44" x14ac:dyDescent="0.25">
      <c r="AQ29024" s="1026"/>
      <c r="AR29024" s="1027"/>
    </row>
    <row r="29025" spans="43:44" x14ac:dyDescent="0.25">
      <c r="AQ29025" s="1026"/>
      <c r="AR29025" s="1027"/>
    </row>
    <row r="29026" spans="43:44" x14ac:dyDescent="0.25">
      <c r="AQ29026" s="1026"/>
      <c r="AR29026" s="1027"/>
    </row>
    <row r="29027" spans="43:44" x14ac:dyDescent="0.25">
      <c r="AQ29027" s="1026"/>
      <c r="AR29027" s="1027"/>
    </row>
    <row r="29028" spans="43:44" x14ac:dyDescent="0.25">
      <c r="AQ29028" s="1026"/>
      <c r="AR29028" s="1027"/>
    </row>
    <row r="29029" spans="43:44" x14ac:dyDescent="0.25">
      <c r="AQ29029" s="1026"/>
      <c r="AR29029" s="1027"/>
    </row>
    <row r="29030" spans="43:44" x14ac:dyDescent="0.25">
      <c r="AQ29030" s="1026"/>
      <c r="AR29030" s="1027"/>
    </row>
    <row r="29031" spans="43:44" x14ac:dyDescent="0.25">
      <c r="AQ29031" s="1026"/>
      <c r="AR29031" s="1027"/>
    </row>
    <row r="29032" spans="43:44" x14ac:dyDescent="0.25">
      <c r="AQ29032" s="1026"/>
      <c r="AR29032" s="1027"/>
    </row>
    <row r="29033" spans="43:44" x14ac:dyDescent="0.25">
      <c r="AQ29033" s="1026"/>
      <c r="AR29033" s="1027"/>
    </row>
    <row r="29034" spans="43:44" x14ac:dyDescent="0.25">
      <c r="AQ29034" s="1026"/>
      <c r="AR29034" s="1027"/>
    </row>
    <row r="29035" spans="43:44" x14ac:dyDescent="0.25">
      <c r="AQ29035" s="1026"/>
      <c r="AR29035" s="1027"/>
    </row>
    <row r="29036" spans="43:44" x14ac:dyDescent="0.25">
      <c r="AQ29036" s="1026"/>
      <c r="AR29036" s="1027"/>
    </row>
    <row r="29037" spans="43:44" x14ac:dyDescent="0.25">
      <c r="AQ29037" s="1026"/>
      <c r="AR29037" s="1027"/>
    </row>
    <row r="29038" spans="43:44" x14ac:dyDescent="0.25">
      <c r="AQ29038" s="1026"/>
      <c r="AR29038" s="1027"/>
    </row>
    <row r="29039" spans="43:44" x14ac:dyDescent="0.25">
      <c r="AQ29039" s="1026"/>
      <c r="AR29039" s="1027"/>
    </row>
    <row r="29040" spans="43:44" x14ac:dyDescent="0.25">
      <c r="AQ29040" s="1026"/>
      <c r="AR29040" s="1027"/>
    </row>
    <row r="29041" spans="43:44" x14ac:dyDescent="0.25">
      <c r="AQ29041" s="1026"/>
      <c r="AR29041" s="1027"/>
    </row>
    <row r="29042" spans="43:44" x14ac:dyDescent="0.25">
      <c r="AQ29042" s="1026"/>
      <c r="AR29042" s="1027"/>
    </row>
    <row r="29043" spans="43:44" x14ac:dyDescent="0.25">
      <c r="AQ29043" s="1026"/>
      <c r="AR29043" s="1027"/>
    </row>
    <row r="29044" spans="43:44" x14ac:dyDescent="0.25">
      <c r="AQ29044" s="1026"/>
      <c r="AR29044" s="1027"/>
    </row>
    <row r="29045" spans="43:44" x14ac:dyDescent="0.25">
      <c r="AQ29045" s="1026"/>
      <c r="AR29045" s="1027"/>
    </row>
    <row r="29046" spans="43:44" x14ac:dyDescent="0.25">
      <c r="AQ29046" s="1026"/>
      <c r="AR29046" s="1027"/>
    </row>
    <row r="29047" spans="43:44" x14ac:dyDescent="0.25">
      <c r="AQ29047" s="1026"/>
      <c r="AR29047" s="1027"/>
    </row>
    <row r="29048" spans="43:44" x14ac:dyDescent="0.25">
      <c r="AQ29048" s="1026"/>
      <c r="AR29048" s="1027"/>
    </row>
    <row r="29049" spans="43:44" x14ac:dyDescent="0.25">
      <c r="AQ29049" s="1026"/>
      <c r="AR29049" s="1027"/>
    </row>
    <row r="29050" spans="43:44" x14ac:dyDescent="0.25">
      <c r="AQ29050" s="1026"/>
      <c r="AR29050" s="1027"/>
    </row>
    <row r="29051" spans="43:44" x14ac:dyDescent="0.25">
      <c r="AQ29051" s="1026"/>
      <c r="AR29051" s="1027"/>
    </row>
    <row r="29052" spans="43:44" x14ac:dyDescent="0.25">
      <c r="AQ29052" s="1026"/>
      <c r="AR29052" s="1027"/>
    </row>
    <row r="29053" spans="43:44" x14ac:dyDescent="0.25">
      <c r="AQ29053" s="1026"/>
      <c r="AR29053" s="1027"/>
    </row>
    <row r="29054" spans="43:44" x14ac:dyDescent="0.25">
      <c r="AQ29054" s="1026"/>
      <c r="AR29054" s="1027"/>
    </row>
    <row r="29055" spans="43:44" x14ac:dyDescent="0.25">
      <c r="AQ29055" s="1026"/>
      <c r="AR29055" s="1027"/>
    </row>
    <row r="29056" spans="43:44" x14ac:dyDescent="0.25">
      <c r="AQ29056" s="1026"/>
      <c r="AR29056" s="1027"/>
    </row>
    <row r="29057" spans="43:44" x14ac:dyDescent="0.25">
      <c r="AQ29057" s="1026"/>
      <c r="AR29057" s="1027"/>
    </row>
    <row r="29058" spans="43:44" x14ac:dyDescent="0.25">
      <c r="AQ29058" s="1026"/>
      <c r="AR29058" s="1027"/>
    </row>
    <row r="29059" spans="43:44" x14ac:dyDescent="0.25">
      <c r="AQ29059" s="1026"/>
      <c r="AR29059" s="1027"/>
    </row>
    <row r="29060" spans="43:44" x14ac:dyDescent="0.25">
      <c r="AQ29060" s="1026"/>
      <c r="AR29060" s="1027"/>
    </row>
    <row r="29061" spans="43:44" x14ac:dyDescent="0.25">
      <c r="AQ29061" s="1026"/>
      <c r="AR29061" s="1027"/>
    </row>
    <row r="29062" spans="43:44" x14ac:dyDescent="0.25">
      <c r="AQ29062" s="1026"/>
      <c r="AR29062" s="1027"/>
    </row>
    <row r="29063" spans="43:44" x14ac:dyDescent="0.25">
      <c r="AQ29063" s="1026"/>
      <c r="AR29063" s="1027"/>
    </row>
    <row r="29064" spans="43:44" x14ac:dyDescent="0.25">
      <c r="AQ29064" s="1026"/>
      <c r="AR29064" s="1027"/>
    </row>
    <row r="29065" spans="43:44" x14ac:dyDescent="0.25">
      <c r="AQ29065" s="1026"/>
      <c r="AR29065" s="1027"/>
    </row>
    <row r="29066" spans="43:44" x14ac:dyDescent="0.25">
      <c r="AQ29066" s="1026"/>
      <c r="AR29066" s="1027"/>
    </row>
    <row r="29067" spans="43:44" x14ac:dyDescent="0.25">
      <c r="AQ29067" s="1026"/>
      <c r="AR29067" s="1027"/>
    </row>
    <row r="29068" spans="43:44" x14ac:dyDescent="0.25">
      <c r="AQ29068" s="1026"/>
      <c r="AR29068" s="1027"/>
    </row>
    <row r="29069" spans="43:44" x14ac:dyDescent="0.25">
      <c r="AQ29069" s="1026"/>
      <c r="AR29069" s="1027"/>
    </row>
    <row r="29070" spans="43:44" x14ac:dyDescent="0.25">
      <c r="AQ29070" s="1026"/>
      <c r="AR29070" s="1027"/>
    </row>
    <row r="29071" spans="43:44" x14ac:dyDescent="0.25">
      <c r="AQ29071" s="1026"/>
      <c r="AR29071" s="1027"/>
    </row>
    <row r="29072" spans="43:44" x14ac:dyDescent="0.25">
      <c r="AQ29072" s="1026"/>
      <c r="AR29072" s="1027"/>
    </row>
    <row r="29073" spans="43:44" x14ac:dyDescent="0.25">
      <c r="AQ29073" s="1026"/>
      <c r="AR29073" s="1027"/>
    </row>
    <row r="29074" spans="43:44" x14ac:dyDescent="0.25">
      <c r="AQ29074" s="1026"/>
      <c r="AR29074" s="1027"/>
    </row>
    <row r="29075" spans="43:44" x14ac:dyDescent="0.25">
      <c r="AQ29075" s="1026"/>
      <c r="AR29075" s="1027"/>
    </row>
    <row r="29076" spans="43:44" x14ac:dyDescent="0.25">
      <c r="AQ29076" s="1026"/>
      <c r="AR29076" s="1027"/>
    </row>
    <row r="29077" spans="43:44" x14ac:dyDescent="0.25">
      <c r="AQ29077" s="1026"/>
      <c r="AR29077" s="1027"/>
    </row>
    <row r="29078" spans="43:44" x14ac:dyDescent="0.25">
      <c r="AQ29078" s="1026"/>
      <c r="AR29078" s="1027"/>
    </row>
    <row r="29079" spans="43:44" x14ac:dyDescent="0.25">
      <c r="AQ29079" s="1026"/>
      <c r="AR29079" s="1027"/>
    </row>
    <row r="29080" spans="43:44" x14ac:dyDescent="0.25">
      <c r="AQ29080" s="1026"/>
      <c r="AR29080" s="1027"/>
    </row>
    <row r="29081" spans="43:44" x14ac:dyDescent="0.25">
      <c r="AQ29081" s="1026"/>
      <c r="AR29081" s="1027"/>
    </row>
    <row r="29082" spans="43:44" x14ac:dyDescent="0.25">
      <c r="AQ29082" s="1026"/>
      <c r="AR29082" s="1027"/>
    </row>
    <row r="29083" spans="43:44" x14ac:dyDescent="0.25">
      <c r="AQ29083" s="1026"/>
      <c r="AR29083" s="1027"/>
    </row>
    <row r="29084" spans="43:44" x14ac:dyDescent="0.25">
      <c r="AQ29084" s="1026"/>
      <c r="AR29084" s="1027"/>
    </row>
    <row r="29085" spans="43:44" x14ac:dyDescent="0.25">
      <c r="AQ29085" s="1026"/>
      <c r="AR29085" s="1027"/>
    </row>
    <row r="29086" spans="43:44" x14ac:dyDescent="0.25">
      <c r="AQ29086" s="1026"/>
      <c r="AR29086" s="1027"/>
    </row>
    <row r="29087" spans="43:44" x14ac:dyDescent="0.25">
      <c r="AQ29087" s="1026"/>
      <c r="AR29087" s="1027"/>
    </row>
    <row r="29088" spans="43:44" x14ac:dyDescent="0.25">
      <c r="AQ29088" s="1026"/>
      <c r="AR29088" s="1027"/>
    </row>
    <row r="29089" spans="43:44" x14ac:dyDescent="0.25">
      <c r="AQ29089" s="1026"/>
      <c r="AR29089" s="1027"/>
    </row>
    <row r="29090" spans="43:44" x14ac:dyDescent="0.25">
      <c r="AQ29090" s="1026"/>
      <c r="AR29090" s="1027"/>
    </row>
    <row r="29091" spans="43:44" x14ac:dyDescent="0.25">
      <c r="AQ29091" s="1026"/>
      <c r="AR29091" s="1027"/>
    </row>
    <row r="29092" spans="43:44" x14ac:dyDescent="0.25">
      <c r="AQ29092" s="1026"/>
      <c r="AR29092" s="1027"/>
    </row>
    <row r="29093" spans="43:44" x14ac:dyDescent="0.25">
      <c r="AQ29093" s="1026"/>
      <c r="AR29093" s="1027"/>
    </row>
    <row r="29094" spans="43:44" x14ac:dyDescent="0.25">
      <c r="AQ29094" s="1026"/>
      <c r="AR29094" s="1027"/>
    </row>
    <row r="29095" spans="43:44" x14ac:dyDescent="0.25">
      <c r="AQ29095" s="1026"/>
      <c r="AR29095" s="1027"/>
    </row>
    <row r="29096" spans="43:44" x14ac:dyDescent="0.25">
      <c r="AQ29096" s="1026"/>
      <c r="AR29096" s="1027"/>
    </row>
    <row r="29097" spans="43:44" x14ac:dyDescent="0.25">
      <c r="AQ29097" s="1026"/>
      <c r="AR29097" s="1027"/>
    </row>
    <row r="29098" spans="43:44" x14ac:dyDescent="0.25">
      <c r="AQ29098" s="1026"/>
      <c r="AR29098" s="1027"/>
    </row>
    <row r="29099" spans="43:44" x14ac:dyDescent="0.25">
      <c r="AQ29099" s="1026"/>
      <c r="AR29099" s="1027"/>
    </row>
    <row r="29100" spans="43:44" x14ac:dyDescent="0.25">
      <c r="AQ29100" s="1026"/>
      <c r="AR29100" s="1027"/>
    </row>
    <row r="29101" spans="43:44" x14ac:dyDescent="0.25">
      <c r="AQ29101" s="1026"/>
      <c r="AR29101" s="1027"/>
    </row>
    <row r="29102" spans="43:44" x14ac:dyDescent="0.25">
      <c r="AQ29102" s="1026"/>
      <c r="AR29102" s="1027"/>
    </row>
    <row r="29103" spans="43:44" x14ac:dyDescent="0.25">
      <c r="AQ29103" s="1026"/>
      <c r="AR29103" s="1027"/>
    </row>
    <row r="29104" spans="43:44" x14ac:dyDescent="0.25">
      <c r="AQ29104" s="1026"/>
      <c r="AR29104" s="1027"/>
    </row>
    <row r="29105" spans="43:44" x14ac:dyDescent="0.25">
      <c r="AQ29105" s="1026"/>
      <c r="AR29105" s="1027"/>
    </row>
    <row r="29106" spans="43:44" x14ac:dyDescent="0.25">
      <c r="AQ29106" s="1026"/>
      <c r="AR29106" s="1027"/>
    </row>
    <row r="29107" spans="43:44" x14ac:dyDescent="0.25">
      <c r="AQ29107" s="1026"/>
      <c r="AR29107" s="1027"/>
    </row>
    <row r="29108" spans="43:44" x14ac:dyDescent="0.25">
      <c r="AQ29108" s="1026"/>
      <c r="AR29108" s="1027"/>
    </row>
    <row r="29109" spans="43:44" x14ac:dyDescent="0.25">
      <c r="AQ29109" s="1026"/>
      <c r="AR29109" s="1027"/>
    </row>
    <row r="29110" spans="43:44" x14ac:dyDescent="0.25">
      <c r="AQ29110" s="1026"/>
      <c r="AR29110" s="1027"/>
    </row>
    <row r="29111" spans="43:44" x14ac:dyDescent="0.25">
      <c r="AQ29111" s="1026"/>
      <c r="AR29111" s="1027"/>
    </row>
    <row r="29112" spans="43:44" x14ac:dyDescent="0.25">
      <c r="AQ29112" s="1026"/>
      <c r="AR29112" s="1027"/>
    </row>
    <row r="29113" spans="43:44" x14ac:dyDescent="0.25">
      <c r="AQ29113" s="1026"/>
      <c r="AR29113" s="1027"/>
    </row>
    <row r="29114" spans="43:44" x14ac:dyDescent="0.25">
      <c r="AQ29114" s="1026"/>
      <c r="AR29114" s="1027"/>
    </row>
    <row r="29115" spans="43:44" x14ac:dyDescent="0.25">
      <c r="AQ29115" s="1026"/>
      <c r="AR29115" s="1027"/>
    </row>
    <row r="29116" spans="43:44" x14ac:dyDescent="0.25">
      <c r="AQ29116" s="1026"/>
      <c r="AR29116" s="1027"/>
    </row>
    <row r="29117" spans="43:44" x14ac:dyDescent="0.25">
      <c r="AQ29117" s="1026"/>
      <c r="AR29117" s="1027"/>
    </row>
    <row r="29118" spans="43:44" x14ac:dyDescent="0.25">
      <c r="AQ29118" s="1026"/>
      <c r="AR29118" s="1027"/>
    </row>
    <row r="29119" spans="43:44" x14ac:dyDescent="0.25">
      <c r="AQ29119" s="1026"/>
      <c r="AR29119" s="1027"/>
    </row>
    <row r="29120" spans="43:44" x14ac:dyDescent="0.25">
      <c r="AQ29120" s="1026"/>
      <c r="AR29120" s="1027"/>
    </row>
    <row r="29121" spans="43:44" x14ac:dyDescent="0.25">
      <c r="AQ29121" s="1026"/>
      <c r="AR29121" s="1027"/>
    </row>
    <row r="29122" spans="43:44" x14ac:dyDescent="0.25">
      <c r="AQ29122" s="1026"/>
      <c r="AR29122" s="1027"/>
    </row>
    <row r="29123" spans="43:44" x14ac:dyDescent="0.25">
      <c r="AQ29123" s="1026"/>
      <c r="AR29123" s="1027"/>
    </row>
    <row r="29124" spans="43:44" x14ac:dyDescent="0.25">
      <c r="AQ29124" s="1026"/>
      <c r="AR29124" s="1027"/>
    </row>
    <row r="29125" spans="43:44" x14ac:dyDescent="0.25">
      <c r="AQ29125" s="1026"/>
      <c r="AR29125" s="1027"/>
    </row>
    <row r="29126" spans="43:44" x14ac:dyDescent="0.25">
      <c r="AQ29126" s="1026"/>
      <c r="AR29126" s="1027"/>
    </row>
    <row r="29127" spans="43:44" x14ac:dyDescent="0.25">
      <c r="AQ29127" s="1026"/>
      <c r="AR29127" s="1027"/>
    </row>
    <row r="29128" spans="43:44" x14ac:dyDescent="0.25">
      <c r="AQ29128" s="1026"/>
      <c r="AR29128" s="1027"/>
    </row>
    <row r="29129" spans="43:44" x14ac:dyDescent="0.25">
      <c r="AQ29129" s="1026"/>
      <c r="AR29129" s="1027"/>
    </row>
    <row r="29130" spans="43:44" x14ac:dyDescent="0.25">
      <c r="AQ29130" s="1026"/>
      <c r="AR29130" s="1027"/>
    </row>
    <row r="29131" spans="43:44" x14ac:dyDescent="0.25">
      <c r="AQ29131" s="1026"/>
      <c r="AR29131" s="1027"/>
    </row>
    <row r="29132" spans="43:44" x14ac:dyDescent="0.25">
      <c r="AQ29132" s="1026"/>
      <c r="AR29132" s="1027"/>
    </row>
    <row r="29133" spans="43:44" x14ac:dyDescent="0.25">
      <c r="AQ29133" s="1026"/>
      <c r="AR29133" s="1027"/>
    </row>
    <row r="29134" spans="43:44" x14ac:dyDescent="0.25">
      <c r="AQ29134" s="1026"/>
      <c r="AR29134" s="1027"/>
    </row>
    <row r="29135" spans="43:44" x14ac:dyDescent="0.25">
      <c r="AQ29135" s="1026"/>
      <c r="AR29135" s="1027"/>
    </row>
    <row r="29136" spans="43:44" x14ac:dyDescent="0.25">
      <c r="AQ29136" s="1026"/>
      <c r="AR29136" s="1027"/>
    </row>
    <row r="29137" spans="43:44" x14ac:dyDescent="0.25">
      <c r="AQ29137" s="1026"/>
      <c r="AR29137" s="1027"/>
    </row>
    <row r="29138" spans="43:44" x14ac:dyDescent="0.25">
      <c r="AQ29138" s="1026"/>
      <c r="AR29138" s="1027"/>
    </row>
    <row r="29139" spans="43:44" x14ac:dyDescent="0.25">
      <c r="AQ29139" s="1026"/>
      <c r="AR29139" s="1027"/>
    </row>
    <row r="29140" spans="43:44" x14ac:dyDescent="0.25">
      <c r="AQ29140" s="1026"/>
      <c r="AR29140" s="1027"/>
    </row>
    <row r="29141" spans="43:44" x14ac:dyDescent="0.25">
      <c r="AQ29141" s="1026"/>
      <c r="AR29141" s="1027"/>
    </row>
    <row r="29142" spans="43:44" x14ac:dyDescent="0.25">
      <c r="AQ29142" s="1026"/>
      <c r="AR29142" s="1027"/>
    </row>
    <row r="29143" spans="43:44" x14ac:dyDescent="0.25">
      <c r="AQ29143" s="1026"/>
      <c r="AR29143" s="1027"/>
    </row>
    <row r="29144" spans="43:44" x14ac:dyDescent="0.25">
      <c r="AQ29144" s="1026"/>
      <c r="AR29144" s="1027"/>
    </row>
    <row r="29145" spans="43:44" x14ac:dyDescent="0.25">
      <c r="AQ29145" s="1026"/>
      <c r="AR29145" s="1027"/>
    </row>
    <row r="29146" spans="43:44" x14ac:dyDescent="0.25">
      <c r="AQ29146" s="1026"/>
      <c r="AR29146" s="1027"/>
    </row>
    <row r="29147" spans="43:44" x14ac:dyDescent="0.25">
      <c r="AQ29147" s="1026"/>
      <c r="AR29147" s="1027"/>
    </row>
    <row r="29148" spans="43:44" x14ac:dyDescent="0.25">
      <c r="AQ29148" s="1026"/>
      <c r="AR29148" s="1027"/>
    </row>
    <row r="29149" spans="43:44" x14ac:dyDescent="0.25">
      <c r="AQ29149" s="1026"/>
      <c r="AR29149" s="1027"/>
    </row>
    <row r="29150" spans="43:44" x14ac:dyDescent="0.25">
      <c r="AQ29150" s="1026"/>
      <c r="AR29150" s="1027"/>
    </row>
    <row r="29151" spans="43:44" x14ac:dyDescent="0.25">
      <c r="AQ29151" s="1026"/>
      <c r="AR29151" s="1027"/>
    </row>
    <row r="29152" spans="43:44" x14ac:dyDescent="0.25">
      <c r="AQ29152" s="1026"/>
      <c r="AR29152" s="1027"/>
    </row>
    <row r="29153" spans="43:44" x14ac:dyDescent="0.25">
      <c r="AQ29153" s="1026"/>
      <c r="AR29153" s="1027"/>
    </row>
    <row r="29154" spans="43:44" x14ac:dyDescent="0.25">
      <c r="AQ29154" s="1026"/>
      <c r="AR29154" s="1027"/>
    </row>
    <row r="29155" spans="43:44" x14ac:dyDescent="0.25">
      <c r="AQ29155" s="1026"/>
      <c r="AR29155" s="1027"/>
    </row>
    <row r="29156" spans="43:44" x14ac:dyDescent="0.25">
      <c r="AQ29156" s="1026"/>
      <c r="AR29156" s="1027"/>
    </row>
    <row r="29157" spans="43:44" x14ac:dyDescent="0.25">
      <c r="AQ29157" s="1026"/>
      <c r="AR29157" s="1027"/>
    </row>
    <row r="29158" spans="43:44" x14ac:dyDescent="0.25">
      <c r="AQ29158" s="1026"/>
      <c r="AR29158" s="1027"/>
    </row>
    <row r="29159" spans="43:44" x14ac:dyDescent="0.25">
      <c r="AQ29159" s="1026"/>
      <c r="AR29159" s="1027"/>
    </row>
    <row r="29160" spans="43:44" x14ac:dyDescent="0.25">
      <c r="AQ29160" s="1026"/>
      <c r="AR29160" s="1027"/>
    </row>
    <row r="29161" spans="43:44" x14ac:dyDescent="0.25">
      <c r="AQ29161" s="1026"/>
      <c r="AR29161" s="1027"/>
    </row>
    <row r="29162" spans="43:44" x14ac:dyDescent="0.25">
      <c r="AQ29162" s="1026"/>
      <c r="AR29162" s="1027"/>
    </row>
    <row r="29163" spans="43:44" x14ac:dyDescent="0.25">
      <c r="AQ29163" s="1026"/>
      <c r="AR29163" s="1027"/>
    </row>
    <row r="29164" spans="43:44" x14ac:dyDescent="0.25">
      <c r="AQ29164" s="1026"/>
      <c r="AR29164" s="1027"/>
    </row>
    <row r="29165" spans="43:44" x14ac:dyDescent="0.25">
      <c r="AQ29165" s="1026"/>
      <c r="AR29165" s="1027"/>
    </row>
    <row r="29166" spans="43:44" x14ac:dyDescent="0.25">
      <c r="AQ29166" s="1026"/>
      <c r="AR29166" s="1027"/>
    </row>
    <row r="29167" spans="43:44" x14ac:dyDescent="0.25">
      <c r="AQ29167" s="1026"/>
      <c r="AR29167" s="1027"/>
    </row>
    <row r="29168" spans="43:44" x14ac:dyDescent="0.25">
      <c r="AQ29168" s="1026"/>
      <c r="AR29168" s="1027"/>
    </row>
    <row r="29169" spans="43:44" x14ac:dyDescent="0.25">
      <c r="AQ29169" s="1026"/>
      <c r="AR29169" s="1027"/>
    </row>
    <row r="29170" spans="43:44" x14ac:dyDescent="0.25">
      <c r="AQ29170" s="1026"/>
      <c r="AR29170" s="1027"/>
    </row>
    <row r="29171" spans="43:44" x14ac:dyDescent="0.25">
      <c r="AQ29171" s="1026"/>
      <c r="AR29171" s="1027"/>
    </row>
    <row r="29172" spans="43:44" x14ac:dyDescent="0.25">
      <c r="AQ29172" s="1026"/>
      <c r="AR29172" s="1027"/>
    </row>
    <row r="29173" spans="43:44" x14ac:dyDescent="0.25">
      <c r="AQ29173" s="1026"/>
      <c r="AR29173" s="1027"/>
    </row>
    <row r="29174" spans="43:44" x14ac:dyDescent="0.25">
      <c r="AQ29174" s="1026"/>
      <c r="AR29174" s="1027"/>
    </row>
    <row r="29175" spans="43:44" x14ac:dyDescent="0.25">
      <c r="AQ29175" s="1026"/>
      <c r="AR29175" s="1027"/>
    </row>
    <row r="29176" spans="43:44" x14ac:dyDescent="0.25">
      <c r="AQ29176" s="1026"/>
      <c r="AR29176" s="1027"/>
    </row>
    <row r="29177" spans="43:44" x14ac:dyDescent="0.25">
      <c r="AQ29177" s="1026"/>
      <c r="AR29177" s="1027"/>
    </row>
    <row r="29178" spans="43:44" x14ac:dyDescent="0.25">
      <c r="AQ29178" s="1026"/>
      <c r="AR29178" s="1027"/>
    </row>
    <row r="29179" spans="43:44" x14ac:dyDescent="0.25">
      <c r="AQ29179" s="1026"/>
      <c r="AR29179" s="1027"/>
    </row>
    <row r="29180" spans="43:44" x14ac:dyDescent="0.25">
      <c r="AQ29180" s="1026"/>
      <c r="AR29180" s="1027"/>
    </row>
    <row r="29181" spans="43:44" x14ac:dyDescent="0.25">
      <c r="AQ29181" s="1026"/>
      <c r="AR29181" s="1027"/>
    </row>
    <row r="29182" spans="43:44" x14ac:dyDescent="0.25">
      <c r="AQ29182" s="1026"/>
      <c r="AR29182" s="1027"/>
    </row>
    <row r="29183" spans="43:44" x14ac:dyDescent="0.25">
      <c r="AQ29183" s="1026"/>
      <c r="AR29183" s="1027"/>
    </row>
    <row r="29184" spans="43:44" x14ac:dyDescent="0.25">
      <c r="AQ29184" s="1026"/>
      <c r="AR29184" s="1027"/>
    </row>
    <row r="29185" spans="43:44" x14ac:dyDescent="0.25">
      <c r="AQ29185" s="1026"/>
      <c r="AR29185" s="1027"/>
    </row>
    <row r="29186" spans="43:44" x14ac:dyDescent="0.25">
      <c r="AQ29186" s="1026"/>
      <c r="AR29186" s="1027"/>
    </row>
    <row r="29187" spans="43:44" x14ac:dyDescent="0.25">
      <c r="AQ29187" s="1026"/>
      <c r="AR29187" s="1027"/>
    </row>
    <row r="29188" spans="43:44" x14ac:dyDescent="0.25">
      <c r="AQ29188" s="1026"/>
      <c r="AR29188" s="1027"/>
    </row>
    <row r="29189" spans="43:44" x14ac:dyDescent="0.25">
      <c r="AQ29189" s="1026"/>
      <c r="AR29189" s="1027"/>
    </row>
    <row r="29190" spans="43:44" x14ac:dyDescent="0.25">
      <c r="AQ29190" s="1026"/>
      <c r="AR29190" s="1027"/>
    </row>
    <row r="29191" spans="43:44" x14ac:dyDescent="0.25">
      <c r="AQ29191" s="1026"/>
      <c r="AR29191" s="1027"/>
    </row>
    <row r="29192" spans="43:44" x14ac:dyDescent="0.25">
      <c r="AQ29192" s="1026"/>
      <c r="AR29192" s="1027"/>
    </row>
    <row r="29193" spans="43:44" x14ac:dyDescent="0.25">
      <c r="AQ29193" s="1026"/>
      <c r="AR29193" s="1027"/>
    </row>
    <row r="29194" spans="43:44" x14ac:dyDescent="0.25">
      <c r="AQ29194" s="1026"/>
      <c r="AR29194" s="1027"/>
    </row>
    <row r="29195" spans="43:44" x14ac:dyDescent="0.25">
      <c r="AQ29195" s="1026"/>
      <c r="AR29195" s="1027"/>
    </row>
    <row r="29196" spans="43:44" x14ac:dyDescent="0.25">
      <c r="AQ29196" s="1026"/>
      <c r="AR29196" s="1027"/>
    </row>
    <row r="29197" spans="43:44" x14ac:dyDescent="0.25">
      <c r="AQ29197" s="1026"/>
      <c r="AR29197" s="1027"/>
    </row>
    <row r="29198" spans="43:44" x14ac:dyDescent="0.25">
      <c r="AQ29198" s="1026"/>
      <c r="AR29198" s="1027"/>
    </row>
    <row r="29199" spans="43:44" x14ac:dyDescent="0.25">
      <c r="AQ29199" s="1026"/>
      <c r="AR29199" s="1027"/>
    </row>
    <row r="29200" spans="43:44" x14ac:dyDescent="0.25">
      <c r="AQ29200" s="1026"/>
      <c r="AR29200" s="1027"/>
    </row>
    <row r="29201" spans="43:44" x14ac:dyDescent="0.25">
      <c r="AQ29201" s="1026"/>
      <c r="AR29201" s="1027"/>
    </row>
    <row r="29202" spans="43:44" x14ac:dyDescent="0.25">
      <c r="AQ29202" s="1026"/>
      <c r="AR29202" s="1027"/>
    </row>
    <row r="29203" spans="43:44" x14ac:dyDescent="0.25">
      <c r="AQ29203" s="1026"/>
      <c r="AR29203" s="1027"/>
    </row>
    <row r="29204" spans="43:44" x14ac:dyDescent="0.25">
      <c r="AQ29204" s="1026"/>
      <c r="AR29204" s="1027"/>
    </row>
    <row r="29205" spans="43:44" x14ac:dyDescent="0.25">
      <c r="AQ29205" s="1026"/>
      <c r="AR29205" s="1027"/>
    </row>
    <row r="29206" spans="43:44" x14ac:dyDescent="0.25">
      <c r="AQ29206" s="1026"/>
      <c r="AR29206" s="1027"/>
    </row>
    <row r="29207" spans="43:44" x14ac:dyDescent="0.25">
      <c r="AQ29207" s="1026"/>
      <c r="AR29207" s="1027"/>
    </row>
    <row r="29208" spans="43:44" x14ac:dyDescent="0.25">
      <c r="AQ29208" s="1026"/>
      <c r="AR29208" s="1027"/>
    </row>
    <row r="29209" spans="43:44" x14ac:dyDescent="0.25">
      <c r="AQ29209" s="1026"/>
      <c r="AR29209" s="1027"/>
    </row>
    <row r="29210" spans="43:44" x14ac:dyDescent="0.25">
      <c r="AQ29210" s="1026"/>
      <c r="AR29210" s="1027"/>
    </row>
    <row r="29211" spans="43:44" x14ac:dyDescent="0.25">
      <c r="AQ29211" s="1026"/>
      <c r="AR29211" s="1027"/>
    </row>
    <row r="29212" spans="43:44" x14ac:dyDescent="0.25">
      <c r="AQ29212" s="1026"/>
      <c r="AR29212" s="1027"/>
    </row>
    <row r="29213" spans="43:44" x14ac:dyDescent="0.25">
      <c r="AQ29213" s="1026"/>
      <c r="AR29213" s="1027"/>
    </row>
    <row r="29214" spans="43:44" x14ac:dyDescent="0.25">
      <c r="AQ29214" s="1026"/>
      <c r="AR29214" s="1027"/>
    </row>
    <row r="29215" spans="43:44" x14ac:dyDescent="0.25">
      <c r="AQ29215" s="1026"/>
      <c r="AR29215" s="1027"/>
    </row>
    <row r="29216" spans="43:44" x14ac:dyDescent="0.25">
      <c r="AQ29216" s="1026"/>
      <c r="AR29216" s="1027"/>
    </row>
    <row r="29217" spans="43:44" x14ac:dyDescent="0.25">
      <c r="AQ29217" s="1026"/>
      <c r="AR29217" s="1027"/>
    </row>
    <row r="29218" spans="43:44" x14ac:dyDescent="0.25">
      <c r="AQ29218" s="1026"/>
      <c r="AR29218" s="1027"/>
    </row>
    <row r="29219" spans="43:44" x14ac:dyDescent="0.25">
      <c r="AQ29219" s="1026"/>
      <c r="AR29219" s="1027"/>
    </row>
    <row r="29220" spans="43:44" x14ac:dyDescent="0.25">
      <c r="AQ29220" s="1026"/>
      <c r="AR29220" s="1027"/>
    </row>
    <row r="29221" spans="43:44" x14ac:dyDescent="0.25">
      <c r="AQ29221" s="1026"/>
      <c r="AR29221" s="1027"/>
    </row>
    <row r="29222" spans="43:44" x14ac:dyDescent="0.25">
      <c r="AQ29222" s="1026"/>
      <c r="AR29222" s="1027"/>
    </row>
    <row r="29223" spans="43:44" x14ac:dyDescent="0.25">
      <c r="AQ29223" s="1026"/>
      <c r="AR29223" s="1027"/>
    </row>
    <row r="29224" spans="43:44" x14ac:dyDescent="0.25">
      <c r="AQ29224" s="1026"/>
      <c r="AR29224" s="1027"/>
    </row>
    <row r="29225" spans="43:44" x14ac:dyDescent="0.25">
      <c r="AQ29225" s="1026"/>
      <c r="AR29225" s="1027"/>
    </row>
    <row r="29226" spans="43:44" x14ac:dyDescent="0.25">
      <c r="AQ29226" s="1026"/>
      <c r="AR29226" s="1027"/>
    </row>
    <row r="29227" spans="43:44" x14ac:dyDescent="0.25">
      <c r="AQ29227" s="1026"/>
      <c r="AR29227" s="1027"/>
    </row>
    <row r="29228" spans="43:44" x14ac:dyDescent="0.25">
      <c r="AQ29228" s="1026"/>
      <c r="AR29228" s="1027"/>
    </row>
    <row r="29229" spans="43:44" x14ac:dyDescent="0.25">
      <c r="AQ29229" s="1026"/>
      <c r="AR29229" s="1027"/>
    </row>
    <row r="29230" spans="43:44" x14ac:dyDescent="0.25">
      <c r="AQ29230" s="1026"/>
      <c r="AR29230" s="1027"/>
    </row>
    <row r="29231" spans="43:44" x14ac:dyDescent="0.25">
      <c r="AQ29231" s="1026"/>
      <c r="AR29231" s="1027"/>
    </row>
    <row r="29232" spans="43:44" x14ac:dyDescent="0.25">
      <c r="AQ29232" s="1026"/>
      <c r="AR29232" s="1027"/>
    </row>
    <row r="29233" spans="43:44" x14ac:dyDescent="0.25">
      <c r="AQ29233" s="1026"/>
      <c r="AR29233" s="1027"/>
    </row>
    <row r="29234" spans="43:44" x14ac:dyDescent="0.25">
      <c r="AQ29234" s="1026"/>
      <c r="AR29234" s="1027"/>
    </row>
    <row r="29235" spans="43:44" x14ac:dyDescent="0.25">
      <c r="AQ29235" s="1026"/>
      <c r="AR29235" s="1027"/>
    </row>
    <row r="29236" spans="43:44" x14ac:dyDescent="0.25">
      <c r="AQ29236" s="1026"/>
      <c r="AR29236" s="1027"/>
    </row>
    <row r="29237" spans="43:44" x14ac:dyDescent="0.25">
      <c r="AQ29237" s="1026"/>
      <c r="AR29237" s="1027"/>
    </row>
    <row r="29238" spans="43:44" x14ac:dyDescent="0.25">
      <c r="AQ29238" s="1026"/>
      <c r="AR29238" s="1027"/>
    </row>
    <row r="29239" spans="43:44" x14ac:dyDescent="0.25">
      <c r="AQ29239" s="1026"/>
      <c r="AR29239" s="1027"/>
    </row>
    <row r="29240" spans="43:44" x14ac:dyDescent="0.25">
      <c r="AQ29240" s="1026"/>
      <c r="AR29240" s="1027"/>
    </row>
    <row r="29241" spans="43:44" x14ac:dyDescent="0.25">
      <c r="AQ29241" s="1026"/>
      <c r="AR29241" s="1027"/>
    </row>
    <row r="29242" spans="43:44" x14ac:dyDescent="0.25">
      <c r="AQ29242" s="1026"/>
      <c r="AR29242" s="1027"/>
    </row>
    <row r="29243" spans="43:44" x14ac:dyDescent="0.25">
      <c r="AQ29243" s="1026"/>
      <c r="AR29243" s="1027"/>
    </row>
    <row r="29244" spans="43:44" x14ac:dyDescent="0.25">
      <c r="AQ29244" s="1026"/>
      <c r="AR29244" s="1027"/>
    </row>
    <row r="29245" spans="43:44" x14ac:dyDescent="0.25">
      <c r="AQ29245" s="1026"/>
      <c r="AR29245" s="1027"/>
    </row>
    <row r="29246" spans="43:44" x14ac:dyDescent="0.25">
      <c r="AQ29246" s="1026"/>
      <c r="AR29246" s="1027"/>
    </row>
    <row r="29247" spans="43:44" x14ac:dyDescent="0.25">
      <c r="AQ29247" s="1026"/>
      <c r="AR29247" s="1027"/>
    </row>
    <row r="29248" spans="43:44" x14ac:dyDescent="0.25">
      <c r="AQ29248" s="1026"/>
      <c r="AR29248" s="1027"/>
    </row>
    <row r="29249" spans="43:44" x14ac:dyDescent="0.25">
      <c r="AQ29249" s="1026"/>
      <c r="AR29249" s="1027"/>
    </row>
    <row r="29250" spans="43:44" x14ac:dyDescent="0.25">
      <c r="AQ29250" s="1026"/>
      <c r="AR29250" s="1027"/>
    </row>
    <row r="29251" spans="43:44" x14ac:dyDescent="0.25">
      <c r="AQ29251" s="1026"/>
      <c r="AR29251" s="1027"/>
    </row>
    <row r="29252" spans="43:44" x14ac:dyDescent="0.25">
      <c r="AQ29252" s="1026"/>
      <c r="AR29252" s="1027"/>
    </row>
    <row r="29253" spans="43:44" x14ac:dyDescent="0.25">
      <c r="AQ29253" s="1026"/>
      <c r="AR29253" s="1027"/>
    </row>
    <row r="29254" spans="43:44" x14ac:dyDescent="0.25">
      <c r="AQ29254" s="1026"/>
      <c r="AR29254" s="1027"/>
    </row>
    <row r="29255" spans="43:44" x14ac:dyDescent="0.25">
      <c r="AQ29255" s="1026"/>
      <c r="AR29255" s="1027"/>
    </row>
    <row r="29256" spans="43:44" x14ac:dyDescent="0.25">
      <c r="AQ29256" s="1026"/>
      <c r="AR29256" s="1027"/>
    </row>
    <row r="29257" spans="43:44" x14ac:dyDescent="0.25">
      <c r="AQ29257" s="1026"/>
      <c r="AR29257" s="1027"/>
    </row>
    <row r="29258" spans="43:44" x14ac:dyDescent="0.25">
      <c r="AQ29258" s="1026"/>
      <c r="AR29258" s="1027"/>
    </row>
    <row r="29259" spans="43:44" x14ac:dyDescent="0.25">
      <c r="AQ29259" s="1026"/>
      <c r="AR29259" s="1027"/>
    </row>
    <row r="29260" spans="43:44" x14ac:dyDescent="0.25">
      <c r="AQ29260" s="1026"/>
      <c r="AR29260" s="1027"/>
    </row>
    <row r="29261" spans="43:44" x14ac:dyDescent="0.25">
      <c r="AQ29261" s="1026"/>
      <c r="AR29261" s="1027"/>
    </row>
    <row r="29262" spans="43:44" x14ac:dyDescent="0.25">
      <c r="AQ29262" s="1026"/>
      <c r="AR29262" s="1027"/>
    </row>
    <row r="29263" spans="43:44" x14ac:dyDescent="0.25">
      <c r="AQ29263" s="1026"/>
      <c r="AR29263" s="1027"/>
    </row>
    <row r="29264" spans="43:44" x14ac:dyDescent="0.25">
      <c r="AQ29264" s="1026"/>
      <c r="AR29264" s="1027"/>
    </row>
    <row r="29265" spans="43:44" x14ac:dyDescent="0.25">
      <c r="AQ29265" s="1026"/>
      <c r="AR29265" s="1027"/>
    </row>
    <row r="29266" spans="43:44" x14ac:dyDescent="0.25">
      <c r="AQ29266" s="1026"/>
      <c r="AR29266" s="1027"/>
    </row>
    <row r="29267" spans="43:44" x14ac:dyDescent="0.25">
      <c r="AQ29267" s="1026"/>
      <c r="AR29267" s="1027"/>
    </row>
    <row r="29268" spans="43:44" x14ac:dyDescent="0.25">
      <c r="AQ29268" s="1026"/>
      <c r="AR29268" s="1027"/>
    </row>
    <row r="29269" spans="43:44" x14ac:dyDescent="0.25">
      <c r="AQ29269" s="1026"/>
      <c r="AR29269" s="1027"/>
    </row>
    <row r="29270" spans="43:44" x14ac:dyDescent="0.25">
      <c r="AQ29270" s="1026"/>
      <c r="AR29270" s="1027"/>
    </row>
    <row r="29271" spans="43:44" x14ac:dyDescent="0.25">
      <c r="AQ29271" s="1026"/>
      <c r="AR29271" s="1027"/>
    </row>
    <row r="29272" spans="43:44" x14ac:dyDescent="0.25">
      <c r="AQ29272" s="1026"/>
      <c r="AR29272" s="1027"/>
    </row>
    <row r="29273" spans="43:44" x14ac:dyDescent="0.25">
      <c r="AQ29273" s="1026"/>
      <c r="AR29273" s="1027"/>
    </row>
    <row r="29274" spans="43:44" x14ac:dyDescent="0.25">
      <c r="AQ29274" s="1026"/>
      <c r="AR29274" s="1027"/>
    </row>
    <row r="29275" spans="43:44" x14ac:dyDescent="0.25">
      <c r="AQ29275" s="1026"/>
      <c r="AR29275" s="1027"/>
    </row>
    <row r="29276" spans="43:44" x14ac:dyDescent="0.25">
      <c r="AQ29276" s="1026"/>
      <c r="AR29276" s="1027"/>
    </row>
    <row r="29277" spans="43:44" x14ac:dyDescent="0.25">
      <c r="AQ29277" s="1026"/>
      <c r="AR29277" s="1027"/>
    </row>
    <row r="29278" spans="43:44" x14ac:dyDescent="0.25">
      <c r="AQ29278" s="1026"/>
      <c r="AR29278" s="1027"/>
    </row>
    <row r="29279" spans="43:44" x14ac:dyDescent="0.25">
      <c r="AQ29279" s="1026"/>
      <c r="AR29279" s="1027"/>
    </row>
    <row r="29280" spans="43:44" x14ac:dyDescent="0.25">
      <c r="AQ29280" s="1026"/>
      <c r="AR29280" s="1027"/>
    </row>
    <row r="29281" spans="43:44" x14ac:dyDescent="0.25">
      <c r="AQ29281" s="1026"/>
      <c r="AR29281" s="1027"/>
    </row>
    <row r="29282" spans="43:44" x14ac:dyDescent="0.25">
      <c r="AQ29282" s="1026"/>
      <c r="AR29282" s="1027"/>
    </row>
    <row r="29283" spans="43:44" x14ac:dyDescent="0.25">
      <c r="AQ29283" s="1026"/>
      <c r="AR29283" s="1027"/>
    </row>
    <row r="29284" spans="43:44" x14ac:dyDescent="0.25">
      <c r="AQ29284" s="1026"/>
      <c r="AR29284" s="1027"/>
    </row>
    <row r="29285" spans="43:44" x14ac:dyDescent="0.25">
      <c r="AQ29285" s="1026"/>
      <c r="AR29285" s="1027"/>
    </row>
    <row r="29286" spans="43:44" x14ac:dyDescent="0.25">
      <c r="AQ29286" s="1026"/>
      <c r="AR29286" s="1027"/>
    </row>
    <row r="29287" spans="43:44" x14ac:dyDescent="0.25">
      <c r="AQ29287" s="1026"/>
      <c r="AR29287" s="1027"/>
    </row>
    <row r="29288" spans="43:44" x14ac:dyDescent="0.25">
      <c r="AQ29288" s="1026"/>
      <c r="AR29288" s="1027"/>
    </row>
    <row r="29289" spans="43:44" x14ac:dyDescent="0.25">
      <c r="AQ29289" s="1026"/>
      <c r="AR29289" s="1027"/>
    </row>
    <row r="29290" spans="43:44" x14ac:dyDescent="0.25">
      <c r="AQ29290" s="1026"/>
      <c r="AR29290" s="1027"/>
    </row>
    <row r="29291" spans="43:44" x14ac:dyDescent="0.25">
      <c r="AQ29291" s="1026"/>
      <c r="AR29291" s="1027"/>
    </row>
    <row r="29292" spans="43:44" x14ac:dyDescent="0.25">
      <c r="AQ29292" s="1026"/>
      <c r="AR29292" s="1027"/>
    </row>
    <row r="29293" spans="43:44" x14ac:dyDescent="0.25">
      <c r="AQ29293" s="1026"/>
      <c r="AR29293" s="1027"/>
    </row>
    <row r="29294" spans="43:44" x14ac:dyDescent="0.25">
      <c r="AQ29294" s="1026"/>
      <c r="AR29294" s="1027"/>
    </row>
    <row r="29295" spans="43:44" x14ac:dyDescent="0.25">
      <c r="AQ29295" s="1026"/>
      <c r="AR29295" s="1027"/>
    </row>
    <row r="29296" spans="43:44" x14ac:dyDescent="0.25">
      <c r="AQ29296" s="1026"/>
      <c r="AR29296" s="1027"/>
    </row>
    <row r="29297" spans="43:44" x14ac:dyDescent="0.25">
      <c r="AQ29297" s="1026"/>
      <c r="AR29297" s="1027"/>
    </row>
    <row r="29298" spans="43:44" x14ac:dyDescent="0.25">
      <c r="AQ29298" s="1026"/>
      <c r="AR29298" s="1027"/>
    </row>
    <row r="29299" spans="43:44" x14ac:dyDescent="0.25">
      <c r="AQ29299" s="1026"/>
      <c r="AR29299" s="1027"/>
    </row>
    <row r="29300" spans="43:44" x14ac:dyDescent="0.25">
      <c r="AQ29300" s="1026"/>
      <c r="AR29300" s="1027"/>
    </row>
    <row r="29301" spans="43:44" x14ac:dyDescent="0.25">
      <c r="AQ29301" s="1026"/>
      <c r="AR29301" s="1027"/>
    </row>
    <row r="29302" spans="43:44" x14ac:dyDescent="0.25">
      <c r="AQ29302" s="1026"/>
      <c r="AR29302" s="1027"/>
    </row>
    <row r="29303" spans="43:44" x14ac:dyDescent="0.25">
      <c r="AQ29303" s="1026"/>
      <c r="AR29303" s="1027"/>
    </row>
    <row r="29304" spans="43:44" x14ac:dyDescent="0.25">
      <c r="AQ29304" s="1026"/>
      <c r="AR29304" s="1027"/>
    </row>
    <row r="29305" spans="43:44" x14ac:dyDescent="0.25">
      <c r="AQ29305" s="1026"/>
      <c r="AR29305" s="1027"/>
    </row>
    <row r="29306" spans="43:44" x14ac:dyDescent="0.25">
      <c r="AQ29306" s="1026"/>
      <c r="AR29306" s="1027"/>
    </row>
    <row r="29307" spans="43:44" x14ac:dyDescent="0.25">
      <c r="AQ29307" s="1026"/>
      <c r="AR29307" s="1027"/>
    </row>
    <row r="29308" spans="43:44" x14ac:dyDescent="0.25">
      <c r="AQ29308" s="1026"/>
      <c r="AR29308" s="1027"/>
    </row>
    <row r="29309" spans="43:44" x14ac:dyDescent="0.25">
      <c r="AQ29309" s="1026"/>
      <c r="AR29309" s="1027"/>
    </row>
    <row r="29310" spans="43:44" x14ac:dyDescent="0.25">
      <c r="AQ29310" s="1026"/>
      <c r="AR29310" s="1027"/>
    </row>
    <row r="29311" spans="43:44" x14ac:dyDescent="0.25">
      <c r="AQ29311" s="1026"/>
      <c r="AR29311" s="1027"/>
    </row>
    <row r="29312" spans="43:44" x14ac:dyDescent="0.25">
      <c r="AQ29312" s="1026"/>
      <c r="AR29312" s="1027"/>
    </row>
    <row r="29313" spans="43:44" x14ac:dyDescent="0.25">
      <c r="AQ29313" s="1026"/>
      <c r="AR29313" s="1027"/>
    </row>
    <row r="29314" spans="43:44" x14ac:dyDescent="0.25">
      <c r="AQ29314" s="1026"/>
      <c r="AR29314" s="1027"/>
    </row>
    <row r="29315" spans="43:44" x14ac:dyDescent="0.25">
      <c r="AQ29315" s="1026"/>
      <c r="AR29315" s="1027"/>
    </row>
    <row r="29316" spans="43:44" x14ac:dyDescent="0.25">
      <c r="AQ29316" s="1026"/>
      <c r="AR29316" s="1027"/>
    </row>
    <row r="29317" spans="43:44" x14ac:dyDescent="0.25">
      <c r="AQ29317" s="1026"/>
      <c r="AR29317" s="1027"/>
    </row>
    <row r="29318" spans="43:44" x14ac:dyDescent="0.25">
      <c r="AQ29318" s="1026"/>
      <c r="AR29318" s="1027"/>
    </row>
    <row r="29319" spans="43:44" x14ac:dyDescent="0.25">
      <c r="AQ29319" s="1026"/>
      <c r="AR29319" s="1027"/>
    </row>
    <row r="29320" spans="43:44" x14ac:dyDescent="0.25">
      <c r="AQ29320" s="1026"/>
      <c r="AR29320" s="1027"/>
    </row>
    <row r="29321" spans="43:44" x14ac:dyDescent="0.25">
      <c r="AQ29321" s="1026"/>
      <c r="AR29321" s="1027"/>
    </row>
    <row r="29322" spans="43:44" x14ac:dyDescent="0.25">
      <c r="AQ29322" s="1026"/>
      <c r="AR29322" s="1027"/>
    </row>
    <row r="29323" spans="43:44" x14ac:dyDescent="0.25">
      <c r="AQ29323" s="1026"/>
      <c r="AR29323" s="1027"/>
    </row>
    <row r="29324" spans="43:44" x14ac:dyDescent="0.25">
      <c r="AQ29324" s="1026"/>
      <c r="AR29324" s="1027"/>
    </row>
    <row r="29325" spans="43:44" x14ac:dyDescent="0.25">
      <c r="AQ29325" s="1026"/>
      <c r="AR29325" s="1027"/>
    </row>
    <row r="29326" spans="43:44" x14ac:dyDescent="0.25">
      <c r="AQ29326" s="1026"/>
      <c r="AR29326" s="1027"/>
    </row>
    <row r="29327" spans="43:44" x14ac:dyDescent="0.25">
      <c r="AQ29327" s="1026"/>
      <c r="AR29327" s="1027"/>
    </row>
    <row r="29328" spans="43:44" x14ac:dyDescent="0.25">
      <c r="AQ29328" s="1026"/>
      <c r="AR29328" s="1027"/>
    </row>
    <row r="29329" spans="43:44" x14ac:dyDescent="0.25">
      <c r="AQ29329" s="1026"/>
      <c r="AR29329" s="1027"/>
    </row>
    <row r="29330" spans="43:44" x14ac:dyDescent="0.25">
      <c r="AQ29330" s="1026"/>
      <c r="AR29330" s="1027"/>
    </row>
    <row r="29331" spans="43:44" x14ac:dyDescent="0.25">
      <c r="AQ29331" s="1026"/>
      <c r="AR29331" s="1027"/>
    </row>
    <row r="29332" spans="43:44" x14ac:dyDescent="0.25">
      <c r="AQ29332" s="1026"/>
      <c r="AR29332" s="1027"/>
    </row>
    <row r="29333" spans="43:44" x14ac:dyDescent="0.25">
      <c r="AQ29333" s="1026"/>
      <c r="AR29333" s="1027"/>
    </row>
    <row r="29334" spans="43:44" x14ac:dyDescent="0.25">
      <c r="AQ29334" s="1026"/>
      <c r="AR29334" s="1027"/>
    </row>
    <row r="29335" spans="43:44" x14ac:dyDescent="0.25">
      <c r="AQ29335" s="1026"/>
      <c r="AR29335" s="1027"/>
    </row>
    <row r="29336" spans="43:44" x14ac:dyDescent="0.25">
      <c r="AQ29336" s="1026"/>
      <c r="AR29336" s="1027"/>
    </row>
    <row r="29337" spans="43:44" x14ac:dyDescent="0.25">
      <c r="AQ29337" s="1026"/>
      <c r="AR29337" s="1027"/>
    </row>
    <row r="29338" spans="43:44" x14ac:dyDescent="0.25">
      <c r="AQ29338" s="1026"/>
      <c r="AR29338" s="1027"/>
    </row>
    <row r="29339" spans="43:44" x14ac:dyDescent="0.25">
      <c r="AQ29339" s="1026"/>
      <c r="AR29339" s="1027"/>
    </row>
    <row r="29340" spans="43:44" x14ac:dyDescent="0.25">
      <c r="AQ29340" s="1026"/>
      <c r="AR29340" s="1027"/>
    </row>
    <row r="29341" spans="43:44" x14ac:dyDescent="0.25">
      <c r="AQ29341" s="1026"/>
      <c r="AR29341" s="1027"/>
    </row>
    <row r="29342" spans="43:44" x14ac:dyDescent="0.25">
      <c r="AQ29342" s="1026"/>
      <c r="AR29342" s="1027"/>
    </row>
    <row r="29343" spans="43:44" x14ac:dyDescent="0.25">
      <c r="AQ29343" s="1026"/>
      <c r="AR29343" s="1027"/>
    </row>
    <row r="29344" spans="43:44" x14ac:dyDescent="0.25">
      <c r="AQ29344" s="1026"/>
      <c r="AR29344" s="1027"/>
    </row>
    <row r="29345" spans="43:44" x14ac:dyDescent="0.25">
      <c r="AQ29345" s="1026"/>
      <c r="AR29345" s="1027"/>
    </row>
    <row r="29346" spans="43:44" x14ac:dyDescent="0.25">
      <c r="AQ29346" s="1026"/>
      <c r="AR29346" s="1027"/>
    </row>
    <row r="29347" spans="43:44" x14ac:dyDescent="0.25">
      <c r="AQ29347" s="1026"/>
      <c r="AR29347" s="1027"/>
    </row>
    <row r="29348" spans="43:44" x14ac:dyDescent="0.25">
      <c r="AQ29348" s="1026"/>
      <c r="AR29348" s="1027"/>
    </row>
    <row r="29349" spans="43:44" x14ac:dyDescent="0.25">
      <c r="AQ29349" s="1026"/>
      <c r="AR29349" s="1027"/>
    </row>
    <row r="29350" spans="43:44" x14ac:dyDescent="0.25">
      <c r="AQ29350" s="1026"/>
      <c r="AR29350" s="1027"/>
    </row>
    <row r="29351" spans="43:44" x14ac:dyDescent="0.25">
      <c r="AQ29351" s="1026"/>
      <c r="AR29351" s="1027"/>
    </row>
    <row r="29352" spans="43:44" x14ac:dyDescent="0.25">
      <c r="AQ29352" s="1026"/>
      <c r="AR29352" s="1027"/>
    </row>
    <row r="29353" spans="43:44" x14ac:dyDescent="0.25">
      <c r="AQ29353" s="1026"/>
      <c r="AR29353" s="1027"/>
    </row>
    <row r="29354" spans="43:44" x14ac:dyDescent="0.25">
      <c r="AQ29354" s="1026"/>
      <c r="AR29354" s="1027"/>
    </row>
    <row r="29355" spans="43:44" x14ac:dyDescent="0.25">
      <c r="AQ29355" s="1026"/>
      <c r="AR29355" s="1027"/>
    </row>
    <row r="29356" spans="43:44" x14ac:dyDescent="0.25">
      <c r="AQ29356" s="1026"/>
      <c r="AR29356" s="1027"/>
    </row>
    <row r="29357" spans="43:44" x14ac:dyDescent="0.25">
      <c r="AQ29357" s="1026"/>
      <c r="AR29357" s="1027"/>
    </row>
    <row r="29358" spans="43:44" x14ac:dyDescent="0.25">
      <c r="AQ29358" s="1026"/>
      <c r="AR29358" s="1027"/>
    </row>
    <row r="29359" spans="43:44" x14ac:dyDescent="0.25">
      <c r="AQ29359" s="1026"/>
      <c r="AR29359" s="1027"/>
    </row>
    <row r="29360" spans="43:44" x14ac:dyDescent="0.25">
      <c r="AQ29360" s="1026"/>
      <c r="AR29360" s="1027"/>
    </row>
    <row r="29361" spans="43:44" x14ac:dyDescent="0.25">
      <c r="AQ29361" s="1026"/>
      <c r="AR29361" s="1027"/>
    </row>
    <row r="29362" spans="43:44" x14ac:dyDescent="0.25">
      <c r="AQ29362" s="1026"/>
      <c r="AR29362" s="1027"/>
    </row>
    <row r="29363" spans="43:44" x14ac:dyDescent="0.25">
      <c r="AQ29363" s="1026"/>
      <c r="AR29363" s="1027"/>
    </row>
    <row r="29364" spans="43:44" x14ac:dyDescent="0.25">
      <c r="AQ29364" s="1026"/>
      <c r="AR29364" s="1027"/>
    </row>
    <row r="29365" spans="43:44" x14ac:dyDescent="0.25">
      <c r="AQ29365" s="1026"/>
      <c r="AR29365" s="1027"/>
    </row>
    <row r="29366" spans="43:44" x14ac:dyDescent="0.25">
      <c r="AQ29366" s="1026"/>
      <c r="AR29366" s="1027"/>
    </row>
    <row r="29367" spans="43:44" x14ac:dyDescent="0.25">
      <c r="AQ29367" s="1026"/>
      <c r="AR29367" s="1027"/>
    </row>
    <row r="29368" spans="43:44" x14ac:dyDescent="0.25">
      <c r="AQ29368" s="1026"/>
      <c r="AR29368" s="1027"/>
    </row>
    <row r="29369" spans="43:44" x14ac:dyDescent="0.25">
      <c r="AQ29369" s="1026"/>
      <c r="AR29369" s="1027"/>
    </row>
    <row r="29370" spans="43:44" x14ac:dyDescent="0.25">
      <c r="AQ29370" s="1026"/>
      <c r="AR29370" s="1027"/>
    </row>
    <row r="29371" spans="43:44" x14ac:dyDescent="0.25">
      <c r="AQ29371" s="1026"/>
      <c r="AR29371" s="1027"/>
    </row>
    <row r="29372" spans="43:44" x14ac:dyDescent="0.25">
      <c r="AQ29372" s="1026"/>
      <c r="AR29372" s="1027"/>
    </row>
    <row r="29373" spans="43:44" x14ac:dyDescent="0.25">
      <c r="AQ29373" s="1026"/>
      <c r="AR29373" s="1027"/>
    </row>
    <row r="29374" spans="43:44" x14ac:dyDescent="0.25">
      <c r="AQ29374" s="1026"/>
      <c r="AR29374" s="1027"/>
    </row>
    <row r="29375" spans="43:44" x14ac:dyDescent="0.25">
      <c r="AQ29375" s="1026"/>
      <c r="AR29375" s="1027"/>
    </row>
    <row r="29376" spans="43:44" x14ac:dyDescent="0.25">
      <c r="AQ29376" s="1026"/>
      <c r="AR29376" s="1027"/>
    </row>
    <row r="29377" spans="43:44" x14ac:dyDescent="0.25">
      <c r="AQ29377" s="1026"/>
      <c r="AR29377" s="1027"/>
    </row>
    <row r="29378" spans="43:44" x14ac:dyDescent="0.25">
      <c r="AQ29378" s="1026"/>
      <c r="AR29378" s="1027"/>
    </row>
    <row r="29379" spans="43:44" x14ac:dyDescent="0.25">
      <c r="AQ29379" s="1026"/>
      <c r="AR29379" s="1027"/>
    </row>
    <row r="29380" spans="43:44" x14ac:dyDescent="0.25">
      <c r="AQ29380" s="1026"/>
      <c r="AR29380" s="1027"/>
    </row>
    <row r="29381" spans="43:44" x14ac:dyDescent="0.25">
      <c r="AQ29381" s="1026"/>
      <c r="AR29381" s="1027"/>
    </row>
    <row r="29382" spans="43:44" x14ac:dyDescent="0.25">
      <c r="AQ29382" s="1026"/>
      <c r="AR29382" s="1027"/>
    </row>
    <row r="29383" spans="43:44" x14ac:dyDescent="0.25">
      <c r="AQ29383" s="1026"/>
      <c r="AR29383" s="1027"/>
    </row>
    <row r="29384" spans="43:44" x14ac:dyDescent="0.25">
      <c r="AQ29384" s="1026"/>
      <c r="AR29384" s="1027"/>
    </row>
    <row r="29385" spans="43:44" x14ac:dyDescent="0.25">
      <c r="AQ29385" s="1026"/>
      <c r="AR29385" s="1027"/>
    </row>
    <row r="29386" spans="43:44" x14ac:dyDescent="0.25">
      <c r="AQ29386" s="1026"/>
      <c r="AR29386" s="1027"/>
    </row>
    <row r="29387" spans="43:44" x14ac:dyDescent="0.25">
      <c r="AQ29387" s="1026"/>
      <c r="AR29387" s="1027"/>
    </row>
    <row r="29388" spans="43:44" x14ac:dyDescent="0.25">
      <c r="AQ29388" s="1026"/>
      <c r="AR29388" s="1027"/>
    </row>
    <row r="29389" spans="43:44" x14ac:dyDescent="0.25">
      <c r="AQ29389" s="1026"/>
      <c r="AR29389" s="1027"/>
    </row>
    <row r="29390" spans="43:44" x14ac:dyDescent="0.25">
      <c r="AQ29390" s="1026"/>
      <c r="AR29390" s="1027"/>
    </row>
    <row r="29391" spans="43:44" x14ac:dyDescent="0.25">
      <c r="AQ29391" s="1026"/>
      <c r="AR29391" s="1027"/>
    </row>
    <row r="29392" spans="43:44" x14ac:dyDescent="0.25">
      <c r="AQ29392" s="1026"/>
      <c r="AR29392" s="1027"/>
    </row>
    <row r="29393" spans="43:44" x14ac:dyDescent="0.25">
      <c r="AQ29393" s="1026"/>
      <c r="AR29393" s="1027"/>
    </row>
    <row r="29394" spans="43:44" x14ac:dyDescent="0.25">
      <c r="AQ29394" s="1026"/>
      <c r="AR29394" s="1027"/>
    </row>
    <row r="29395" spans="43:44" x14ac:dyDescent="0.25">
      <c r="AQ29395" s="1026"/>
      <c r="AR29395" s="1027"/>
    </row>
    <row r="29396" spans="43:44" x14ac:dyDescent="0.25">
      <c r="AQ29396" s="1026"/>
      <c r="AR29396" s="1027"/>
    </row>
    <row r="29397" spans="43:44" x14ac:dyDescent="0.25">
      <c r="AQ29397" s="1026"/>
      <c r="AR29397" s="1027"/>
    </row>
    <row r="29398" spans="43:44" x14ac:dyDescent="0.25">
      <c r="AQ29398" s="1026"/>
      <c r="AR29398" s="1027"/>
    </row>
    <row r="29399" spans="43:44" x14ac:dyDescent="0.25">
      <c r="AQ29399" s="1026"/>
      <c r="AR29399" s="1027"/>
    </row>
    <row r="29400" spans="43:44" x14ac:dyDescent="0.25">
      <c r="AQ29400" s="1026"/>
      <c r="AR29400" s="1027"/>
    </row>
    <row r="29401" spans="43:44" x14ac:dyDescent="0.25">
      <c r="AQ29401" s="1026"/>
      <c r="AR29401" s="1027"/>
    </row>
    <row r="29402" spans="43:44" x14ac:dyDescent="0.25">
      <c r="AQ29402" s="1026"/>
      <c r="AR29402" s="1027"/>
    </row>
    <row r="29403" spans="43:44" x14ac:dyDescent="0.25">
      <c r="AQ29403" s="1026"/>
      <c r="AR29403" s="1027"/>
    </row>
    <row r="29404" spans="43:44" x14ac:dyDescent="0.25">
      <c r="AQ29404" s="1026"/>
      <c r="AR29404" s="1027"/>
    </row>
    <row r="29405" spans="43:44" x14ac:dyDescent="0.25">
      <c r="AQ29405" s="1026"/>
      <c r="AR29405" s="1027"/>
    </row>
    <row r="29406" spans="43:44" x14ac:dyDescent="0.25">
      <c r="AQ29406" s="1026"/>
      <c r="AR29406" s="1027"/>
    </row>
    <row r="29407" spans="43:44" x14ac:dyDescent="0.25">
      <c r="AQ29407" s="1026"/>
      <c r="AR29407" s="1027"/>
    </row>
    <row r="29408" spans="43:44" x14ac:dyDescent="0.25">
      <c r="AQ29408" s="1026"/>
      <c r="AR29408" s="1027"/>
    </row>
    <row r="29409" spans="43:44" x14ac:dyDescent="0.25">
      <c r="AQ29409" s="1026"/>
      <c r="AR29409" s="1027"/>
    </row>
    <row r="29410" spans="43:44" x14ac:dyDescent="0.25">
      <c r="AQ29410" s="1026"/>
      <c r="AR29410" s="1027"/>
    </row>
    <row r="29411" spans="43:44" x14ac:dyDescent="0.25">
      <c r="AQ29411" s="1026"/>
      <c r="AR29411" s="1027"/>
    </row>
    <row r="29412" spans="43:44" x14ac:dyDescent="0.25">
      <c r="AQ29412" s="1026"/>
      <c r="AR29412" s="1027"/>
    </row>
    <row r="29413" spans="43:44" x14ac:dyDescent="0.25">
      <c r="AQ29413" s="1026"/>
      <c r="AR29413" s="1027"/>
    </row>
    <row r="29414" spans="43:44" x14ac:dyDescent="0.25">
      <c r="AQ29414" s="1026"/>
      <c r="AR29414" s="1027"/>
    </row>
    <row r="29415" spans="43:44" x14ac:dyDescent="0.25">
      <c r="AQ29415" s="1026"/>
      <c r="AR29415" s="1027"/>
    </row>
    <row r="29416" spans="43:44" x14ac:dyDescent="0.25">
      <c r="AQ29416" s="1026"/>
      <c r="AR29416" s="1027"/>
    </row>
    <row r="29417" spans="43:44" x14ac:dyDescent="0.25">
      <c r="AQ29417" s="1026"/>
      <c r="AR29417" s="1027"/>
    </row>
    <row r="29418" spans="43:44" x14ac:dyDescent="0.25">
      <c r="AQ29418" s="1026"/>
      <c r="AR29418" s="1027"/>
    </row>
    <row r="29419" spans="43:44" x14ac:dyDescent="0.25">
      <c r="AQ29419" s="1026"/>
      <c r="AR29419" s="1027"/>
    </row>
    <row r="29420" spans="43:44" x14ac:dyDescent="0.25">
      <c r="AQ29420" s="1026"/>
      <c r="AR29420" s="1027"/>
    </row>
    <row r="29421" spans="43:44" x14ac:dyDescent="0.25">
      <c r="AQ29421" s="1026"/>
      <c r="AR29421" s="1027"/>
    </row>
    <row r="29422" spans="43:44" x14ac:dyDescent="0.25">
      <c r="AQ29422" s="1026"/>
      <c r="AR29422" s="1027"/>
    </row>
    <row r="29423" spans="43:44" x14ac:dyDescent="0.25">
      <c r="AQ29423" s="1026"/>
      <c r="AR29423" s="1027"/>
    </row>
    <row r="29424" spans="43:44" x14ac:dyDescent="0.25">
      <c r="AQ29424" s="1026"/>
      <c r="AR29424" s="1027"/>
    </row>
    <row r="29425" spans="43:44" x14ac:dyDescent="0.25">
      <c r="AQ29425" s="1026"/>
      <c r="AR29425" s="1027"/>
    </row>
    <row r="29426" spans="43:44" x14ac:dyDescent="0.25">
      <c r="AQ29426" s="1026"/>
      <c r="AR29426" s="1027"/>
    </row>
    <row r="29427" spans="43:44" x14ac:dyDescent="0.25">
      <c r="AQ29427" s="1026"/>
      <c r="AR29427" s="1027"/>
    </row>
    <row r="29428" spans="43:44" x14ac:dyDescent="0.25">
      <c r="AQ29428" s="1026"/>
      <c r="AR29428" s="1027"/>
    </row>
    <row r="29429" spans="43:44" x14ac:dyDescent="0.25">
      <c r="AQ29429" s="1026"/>
      <c r="AR29429" s="1027"/>
    </row>
    <row r="29430" spans="43:44" x14ac:dyDescent="0.25">
      <c r="AQ29430" s="1026"/>
      <c r="AR29430" s="1027"/>
    </row>
    <row r="29431" spans="43:44" x14ac:dyDescent="0.25">
      <c r="AQ29431" s="1026"/>
      <c r="AR29431" s="1027"/>
    </row>
    <row r="29432" spans="43:44" x14ac:dyDescent="0.25">
      <c r="AQ29432" s="1026"/>
      <c r="AR29432" s="1027"/>
    </row>
    <row r="29433" spans="43:44" x14ac:dyDescent="0.25">
      <c r="AQ29433" s="1026"/>
      <c r="AR29433" s="1027"/>
    </row>
    <row r="29434" spans="43:44" x14ac:dyDescent="0.25">
      <c r="AQ29434" s="1026"/>
      <c r="AR29434" s="1027"/>
    </row>
    <row r="29435" spans="43:44" x14ac:dyDescent="0.25">
      <c r="AQ29435" s="1026"/>
      <c r="AR29435" s="1027"/>
    </row>
    <row r="29436" spans="43:44" x14ac:dyDescent="0.25">
      <c r="AQ29436" s="1026"/>
      <c r="AR29436" s="1027"/>
    </row>
    <row r="29437" spans="43:44" x14ac:dyDescent="0.25">
      <c r="AQ29437" s="1026"/>
      <c r="AR29437" s="1027"/>
    </row>
    <row r="29438" spans="43:44" x14ac:dyDescent="0.25">
      <c r="AQ29438" s="1026"/>
      <c r="AR29438" s="1027"/>
    </row>
    <row r="29439" spans="43:44" x14ac:dyDescent="0.25">
      <c r="AQ29439" s="1026"/>
      <c r="AR29439" s="1027"/>
    </row>
    <row r="29440" spans="43:44" x14ac:dyDescent="0.25">
      <c r="AQ29440" s="1026"/>
      <c r="AR29440" s="1027"/>
    </row>
    <row r="29441" spans="43:44" x14ac:dyDescent="0.25">
      <c r="AQ29441" s="1026"/>
      <c r="AR29441" s="1027"/>
    </row>
    <row r="29442" spans="43:44" x14ac:dyDescent="0.25">
      <c r="AQ29442" s="1026"/>
      <c r="AR29442" s="1027"/>
    </row>
    <row r="29443" spans="43:44" x14ac:dyDescent="0.25">
      <c r="AQ29443" s="1026"/>
      <c r="AR29443" s="1027"/>
    </row>
    <row r="29444" spans="43:44" x14ac:dyDescent="0.25">
      <c r="AQ29444" s="1026"/>
      <c r="AR29444" s="1027"/>
    </row>
    <row r="29445" spans="43:44" x14ac:dyDescent="0.25">
      <c r="AQ29445" s="1026"/>
      <c r="AR29445" s="1027"/>
    </row>
    <row r="29446" spans="43:44" x14ac:dyDescent="0.25">
      <c r="AQ29446" s="1026"/>
      <c r="AR29446" s="1027"/>
    </row>
    <row r="29447" spans="43:44" x14ac:dyDescent="0.25">
      <c r="AQ29447" s="1026"/>
      <c r="AR29447" s="1027"/>
    </row>
    <row r="29448" spans="43:44" x14ac:dyDescent="0.25">
      <c r="AQ29448" s="1026"/>
      <c r="AR29448" s="1027"/>
    </row>
    <row r="29449" spans="43:44" x14ac:dyDescent="0.25">
      <c r="AQ29449" s="1026"/>
      <c r="AR29449" s="1027"/>
    </row>
    <row r="29450" spans="43:44" x14ac:dyDescent="0.25">
      <c r="AQ29450" s="1026"/>
      <c r="AR29450" s="1027"/>
    </row>
    <row r="29451" spans="43:44" x14ac:dyDescent="0.25">
      <c r="AQ29451" s="1026"/>
      <c r="AR29451" s="1027"/>
    </row>
    <row r="29452" spans="43:44" x14ac:dyDescent="0.25">
      <c r="AQ29452" s="1026"/>
      <c r="AR29452" s="1027"/>
    </row>
    <row r="29453" spans="43:44" x14ac:dyDescent="0.25">
      <c r="AQ29453" s="1026"/>
      <c r="AR29453" s="1027"/>
    </row>
    <row r="29454" spans="43:44" x14ac:dyDescent="0.25">
      <c r="AQ29454" s="1026"/>
      <c r="AR29454" s="1027"/>
    </row>
    <row r="29455" spans="43:44" x14ac:dyDescent="0.25">
      <c r="AQ29455" s="1026"/>
      <c r="AR29455" s="1027"/>
    </row>
    <row r="29456" spans="43:44" x14ac:dyDescent="0.25">
      <c r="AQ29456" s="1026"/>
      <c r="AR29456" s="1027"/>
    </row>
    <row r="29457" spans="43:44" x14ac:dyDescent="0.25">
      <c r="AQ29457" s="1026"/>
      <c r="AR29457" s="1027"/>
    </row>
    <row r="29458" spans="43:44" x14ac:dyDescent="0.25">
      <c r="AQ29458" s="1026"/>
      <c r="AR29458" s="1027"/>
    </row>
    <row r="29459" spans="43:44" x14ac:dyDescent="0.25">
      <c r="AQ29459" s="1026"/>
      <c r="AR29459" s="1027"/>
    </row>
    <row r="29460" spans="43:44" x14ac:dyDescent="0.25">
      <c r="AQ29460" s="1026"/>
      <c r="AR29460" s="1027"/>
    </row>
    <row r="29461" spans="43:44" x14ac:dyDescent="0.25">
      <c r="AQ29461" s="1026"/>
      <c r="AR29461" s="1027"/>
    </row>
    <row r="29462" spans="43:44" x14ac:dyDescent="0.25">
      <c r="AQ29462" s="1026"/>
      <c r="AR29462" s="1027"/>
    </row>
    <row r="29463" spans="43:44" x14ac:dyDescent="0.25">
      <c r="AQ29463" s="1026"/>
      <c r="AR29463" s="1027"/>
    </row>
    <row r="29464" spans="43:44" x14ac:dyDescent="0.25">
      <c r="AQ29464" s="1026"/>
      <c r="AR29464" s="1027"/>
    </row>
    <row r="29465" spans="43:44" x14ac:dyDescent="0.25">
      <c r="AQ29465" s="1026"/>
      <c r="AR29465" s="1027"/>
    </row>
    <row r="29466" spans="43:44" x14ac:dyDescent="0.25">
      <c r="AQ29466" s="1026"/>
      <c r="AR29466" s="1027"/>
    </row>
    <row r="29467" spans="43:44" x14ac:dyDescent="0.25">
      <c r="AQ29467" s="1026"/>
      <c r="AR29467" s="1027"/>
    </row>
    <row r="29468" spans="43:44" x14ac:dyDescent="0.25">
      <c r="AQ29468" s="1026"/>
      <c r="AR29468" s="1027"/>
    </row>
    <row r="29469" spans="43:44" x14ac:dyDescent="0.25">
      <c r="AQ29469" s="1026"/>
      <c r="AR29469" s="1027"/>
    </row>
    <row r="29470" spans="43:44" x14ac:dyDescent="0.25">
      <c r="AQ29470" s="1026"/>
      <c r="AR29470" s="1027"/>
    </row>
    <row r="29471" spans="43:44" x14ac:dyDescent="0.25">
      <c r="AQ29471" s="1026"/>
      <c r="AR29471" s="1027"/>
    </row>
    <row r="29472" spans="43:44" x14ac:dyDescent="0.25">
      <c r="AQ29472" s="1026"/>
      <c r="AR29472" s="1027"/>
    </row>
    <row r="29473" spans="43:44" x14ac:dyDescent="0.25">
      <c r="AQ29473" s="1026"/>
      <c r="AR29473" s="1027"/>
    </row>
    <row r="29474" spans="43:44" x14ac:dyDescent="0.25">
      <c r="AQ29474" s="1026"/>
      <c r="AR29474" s="1027"/>
    </row>
    <row r="29475" spans="43:44" x14ac:dyDescent="0.25">
      <c r="AQ29475" s="1026"/>
      <c r="AR29475" s="1027"/>
    </row>
    <row r="29476" spans="43:44" x14ac:dyDescent="0.25">
      <c r="AQ29476" s="1026"/>
      <c r="AR29476" s="1027"/>
    </row>
    <row r="29477" spans="43:44" x14ac:dyDescent="0.25">
      <c r="AQ29477" s="1026"/>
      <c r="AR29477" s="1027"/>
    </row>
    <row r="29478" spans="43:44" x14ac:dyDescent="0.25">
      <c r="AQ29478" s="1026"/>
      <c r="AR29478" s="1027"/>
    </row>
    <row r="29479" spans="43:44" x14ac:dyDescent="0.25">
      <c r="AQ29479" s="1026"/>
      <c r="AR29479" s="1027"/>
    </row>
    <row r="29480" spans="43:44" x14ac:dyDescent="0.25">
      <c r="AQ29480" s="1026"/>
      <c r="AR29480" s="1027"/>
    </row>
    <row r="29481" spans="43:44" x14ac:dyDescent="0.25">
      <c r="AQ29481" s="1026"/>
      <c r="AR29481" s="1027"/>
    </row>
    <row r="29482" spans="43:44" x14ac:dyDescent="0.25">
      <c r="AQ29482" s="1026"/>
      <c r="AR29482" s="1027"/>
    </row>
    <row r="29483" spans="43:44" x14ac:dyDescent="0.25">
      <c r="AQ29483" s="1026"/>
      <c r="AR29483" s="1027"/>
    </row>
    <row r="29484" spans="43:44" x14ac:dyDescent="0.25">
      <c r="AQ29484" s="1026"/>
      <c r="AR29484" s="1027"/>
    </row>
    <row r="29485" spans="43:44" x14ac:dyDescent="0.25">
      <c r="AQ29485" s="1026"/>
      <c r="AR29485" s="1027"/>
    </row>
    <row r="29486" spans="43:44" x14ac:dyDescent="0.25">
      <c r="AQ29486" s="1026"/>
      <c r="AR29486" s="1027"/>
    </row>
    <row r="29487" spans="43:44" x14ac:dyDescent="0.25">
      <c r="AQ29487" s="1026"/>
      <c r="AR29487" s="1027"/>
    </row>
    <row r="29488" spans="43:44" x14ac:dyDescent="0.25">
      <c r="AQ29488" s="1026"/>
      <c r="AR29488" s="1027"/>
    </row>
    <row r="29489" spans="43:44" x14ac:dyDescent="0.25">
      <c r="AQ29489" s="1026"/>
      <c r="AR29489" s="1027"/>
    </row>
    <row r="29490" spans="43:44" x14ac:dyDescent="0.25">
      <c r="AQ29490" s="1026"/>
      <c r="AR29490" s="1027"/>
    </row>
    <row r="29491" spans="43:44" x14ac:dyDescent="0.25">
      <c r="AQ29491" s="1026"/>
      <c r="AR29491" s="1027"/>
    </row>
    <row r="29492" spans="43:44" x14ac:dyDescent="0.25">
      <c r="AQ29492" s="1026"/>
      <c r="AR29492" s="1027"/>
    </row>
    <row r="29493" spans="43:44" x14ac:dyDescent="0.25">
      <c r="AQ29493" s="1026"/>
      <c r="AR29493" s="1027"/>
    </row>
    <row r="29494" spans="43:44" x14ac:dyDescent="0.25">
      <c r="AQ29494" s="1026"/>
      <c r="AR29494" s="1027"/>
    </row>
    <row r="29495" spans="43:44" x14ac:dyDescent="0.25">
      <c r="AQ29495" s="1026"/>
      <c r="AR29495" s="1027"/>
    </row>
    <row r="29496" spans="43:44" x14ac:dyDescent="0.25">
      <c r="AQ29496" s="1026"/>
      <c r="AR29496" s="1027"/>
    </row>
    <row r="29497" spans="43:44" x14ac:dyDescent="0.25">
      <c r="AQ29497" s="1026"/>
      <c r="AR29497" s="1027"/>
    </row>
    <row r="29498" spans="43:44" x14ac:dyDescent="0.25">
      <c r="AQ29498" s="1026"/>
      <c r="AR29498" s="1027"/>
    </row>
    <row r="29499" spans="43:44" x14ac:dyDescent="0.25">
      <c r="AQ29499" s="1026"/>
      <c r="AR29499" s="1027"/>
    </row>
    <row r="29500" spans="43:44" x14ac:dyDescent="0.25">
      <c r="AQ29500" s="1026"/>
      <c r="AR29500" s="1027"/>
    </row>
    <row r="29501" spans="43:44" x14ac:dyDescent="0.25">
      <c r="AQ29501" s="1026"/>
      <c r="AR29501" s="1027"/>
    </row>
    <row r="29502" spans="43:44" x14ac:dyDescent="0.25">
      <c r="AQ29502" s="1026"/>
      <c r="AR29502" s="1027"/>
    </row>
    <row r="29503" spans="43:44" x14ac:dyDescent="0.25">
      <c r="AQ29503" s="1026"/>
      <c r="AR29503" s="1027"/>
    </row>
    <row r="29504" spans="43:44" x14ac:dyDescent="0.25">
      <c r="AQ29504" s="1026"/>
      <c r="AR29504" s="1027"/>
    </row>
    <row r="29505" spans="43:44" x14ac:dyDescent="0.25">
      <c r="AQ29505" s="1026"/>
      <c r="AR29505" s="1027"/>
    </row>
    <row r="29506" spans="43:44" x14ac:dyDescent="0.25">
      <c r="AQ29506" s="1026"/>
      <c r="AR29506" s="1027"/>
    </row>
    <row r="29507" spans="43:44" x14ac:dyDescent="0.25">
      <c r="AQ29507" s="1026"/>
      <c r="AR29507" s="1027"/>
    </row>
    <row r="29508" spans="43:44" x14ac:dyDescent="0.25">
      <c r="AQ29508" s="1026"/>
      <c r="AR29508" s="1027"/>
    </row>
    <row r="29509" spans="43:44" x14ac:dyDescent="0.25">
      <c r="AQ29509" s="1026"/>
      <c r="AR29509" s="1027"/>
    </row>
    <row r="29510" spans="43:44" x14ac:dyDescent="0.25">
      <c r="AQ29510" s="1026"/>
      <c r="AR29510" s="1027"/>
    </row>
    <row r="29511" spans="43:44" x14ac:dyDescent="0.25">
      <c r="AQ29511" s="1026"/>
      <c r="AR29511" s="1027"/>
    </row>
    <row r="29512" spans="43:44" x14ac:dyDescent="0.25">
      <c r="AQ29512" s="1026"/>
      <c r="AR29512" s="1027"/>
    </row>
    <row r="29513" spans="43:44" x14ac:dyDescent="0.25">
      <c r="AQ29513" s="1026"/>
      <c r="AR29513" s="1027"/>
    </row>
    <row r="29514" spans="43:44" x14ac:dyDescent="0.25">
      <c r="AQ29514" s="1026"/>
      <c r="AR29514" s="1027"/>
    </row>
    <row r="29515" spans="43:44" x14ac:dyDescent="0.25">
      <c r="AQ29515" s="1026"/>
      <c r="AR29515" s="1027"/>
    </row>
    <row r="29516" spans="43:44" x14ac:dyDescent="0.25">
      <c r="AQ29516" s="1026"/>
      <c r="AR29516" s="1027"/>
    </row>
    <row r="29517" spans="43:44" x14ac:dyDescent="0.25">
      <c r="AQ29517" s="1026"/>
      <c r="AR29517" s="1027"/>
    </row>
    <row r="29518" spans="43:44" x14ac:dyDescent="0.25">
      <c r="AQ29518" s="1026"/>
      <c r="AR29518" s="1027"/>
    </row>
    <row r="29519" spans="43:44" x14ac:dyDescent="0.25">
      <c r="AQ29519" s="1026"/>
      <c r="AR29519" s="1027"/>
    </row>
    <row r="29520" spans="43:44" x14ac:dyDescent="0.25">
      <c r="AQ29520" s="1026"/>
      <c r="AR29520" s="1027"/>
    </row>
    <row r="29521" spans="43:44" x14ac:dyDescent="0.25">
      <c r="AQ29521" s="1026"/>
      <c r="AR29521" s="1027"/>
    </row>
    <row r="29522" spans="43:44" x14ac:dyDescent="0.25">
      <c r="AQ29522" s="1026"/>
      <c r="AR29522" s="1027"/>
    </row>
    <row r="29523" spans="43:44" x14ac:dyDescent="0.25">
      <c r="AQ29523" s="1026"/>
      <c r="AR29523" s="1027"/>
    </row>
    <row r="29524" spans="43:44" x14ac:dyDescent="0.25">
      <c r="AQ29524" s="1026"/>
      <c r="AR29524" s="1027"/>
    </row>
    <row r="29525" spans="43:44" x14ac:dyDescent="0.25">
      <c r="AQ29525" s="1026"/>
      <c r="AR29525" s="1027"/>
    </row>
    <row r="29526" spans="43:44" x14ac:dyDescent="0.25">
      <c r="AQ29526" s="1026"/>
      <c r="AR29526" s="1027"/>
    </row>
    <row r="29527" spans="43:44" x14ac:dyDescent="0.25">
      <c r="AQ29527" s="1026"/>
      <c r="AR29527" s="1027"/>
    </row>
    <row r="29528" spans="43:44" x14ac:dyDescent="0.25">
      <c r="AQ29528" s="1026"/>
      <c r="AR29528" s="1027"/>
    </row>
    <row r="29529" spans="43:44" x14ac:dyDescent="0.25">
      <c r="AQ29529" s="1026"/>
      <c r="AR29529" s="1027"/>
    </row>
    <row r="29530" spans="43:44" x14ac:dyDescent="0.25">
      <c r="AQ29530" s="1026"/>
      <c r="AR29530" s="1027"/>
    </row>
    <row r="29531" spans="43:44" x14ac:dyDescent="0.25">
      <c r="AQ29531" s="1026"/>
      <c r="AR29531" s="1027"/>
    </row>
    <row r="29532" spans="43:44" x14ac:dyDescent="0.25">
      <c r="AQ29532" s="1026"/>
      <c r="AR29532" s="1027"/>
    </row>
    <row r="29533" spans="43:44" x14ac:dyDescent="0.25">
      <c r="AQ29533" s="1026"/>
      <c r="AR29533" s="1027"/>
    </row>
    <row r="29534" spans="43:44" x14ac:dyDescent="0.25">
      <c r="AQ29534" s="1026"/>
      <c r="AR29534" s="1027"/>
    </row>
    <row r="29535" spans="43:44" x14ac:dyDescent="0.25">
      <c r="AQ29535" s="1026"/>
      <c r="AR29535" s="1027"/>
    </row>
    <row r="29536" spans="43:44" x14ac:dyDescent="0.25">
      <c r="AQ29536" s="1026"/>
      <c r="AR29536" s="1027"/>
    </row>
    <row r="29537" spans="43:44" x14ac:dyDescent="0.25">
      <c r="AQ29537" s="1026"/>
      <c r="AR29537" s="1027"/>
    </row>
    <row r="29538" spans="43:44" x14ac:dyDescent="0.25">
      <c r="AQ29538" s="1026"/>
      <c r="AR29538" s="1027"/>
    </row>
    <row r="29539" spans="43:44" x14ac:dyDescent="0.25">
      <c r="AQ29539" s="1026"/>
      <c r="AR29539" s="1027"/>
    </row>
    <row r="29540" spans="43:44" x14ac:dyDescent="0.25">
      <c r="AQ29540" s="1026"/>
      <c r="AR29540" s="1027"/>
    </row>
    <row r="29541" spans="43:44" x14ac:dyDescent="0.25">
      <c r="AQ29541" s="1026"/>
      <c r="AR29541" s="1027"/>
    </row>
    <row r="29542" spans="43:44" x14ac:dyDescent="0.25">
      <c r="AQ29542" s="1026"/>
      <c r="AR29542" s="1027"/>
    </row>
    <row r="29543" spans="43:44" x14ac:dyDescent="0.25">
      <c r="AQ29543" s="1026"/>
      <c r="AR29543" s="1027"/>
    </row>
    <row r="29544" spans="43:44" x14ac:dyDescent="0.25">
      <c r="AQ29544" s="1026"/>
      <c r="AR29544" s="1027"/>
    </row>
    <row r="29545" spans="43:44" x14ac:dyDescent="0.25">
      <c r="AQ29545" s="1026"/>
      <c r="AR29545" s="1027"/>
    </row>
    <row r="29546" spans="43:44" x14ac:dyDescent="0.25">
      <c r="AQ29546" s="1026"/>
      <c r="AR29546" s="1027"/>
    </row>
    <row r="29547" spans="43:44" x14ac:dyDescent="0.25">
      <c r="AQ29547" s="1026"/>
      <c r="AR29547" s="1027"/>
    </row>
    <row r="29548" spans="43:44" x14ac:dyDescent="0.25">
      <c r="AQ29548" s="1026"/>
      <c r="AR29548" s="1027"/>
    </row>
    <row r="29549" spans="43:44" x14ac:dyDescent="0.25">
      <c r="AQ29549" s="1026"/>
      <c r="AR29549" s="1027"/>
    </row>
    <row r="29550" spans="43:44" x14ac:dyDescent="0.25">
      <c r="AQ29550" s="1026"/>
      <c r="AR29550" s="1027"/>
    </row>
    <row r="29551" spans="43:44" x14ac:dyDescent="0.25">
      <c r="AQ29551" s="1026"/>
      <c r="AR29551" s="1027"/>
    </row>
    <row r="29552" spans="43:44" x14ac:dyDescent="0.25">
      <c r="AQ29552" s="1026"/>
      <c r="AR29552" s="1027"/>
    </row>
    <row r="29553" spans="43:44" x14ac:dyDescent="0.25">
      <c r="AQ29553" s="1026"/>
      <c r="AR29553" s="1027"/>
    </row>
    <row r="29554" spans="43:44" x14ac:dyDescent="0.25">
      <c r="AQ29554" s="1026"/>
      <c r="AR29554" s="1027"/>
    </row>
    <row r="29555" spans="43:44" x14ac:dyDescent="0.25">
      <c r="AQ29555" s="1026"/>
      <c r="AR29555" s="1027"/>
    </row>
    <row r="29556" spans="43:44" x14ac:dyDescent="0.25">
      <c r="AQ29556" s="1026"/>
      <c r="AR29556" s="1027"/>
    </row>
    <row r="29557" spans="43:44" x14ac:dyDescent="0.25">
      <c r="AQ29557" s="1026"/>
      <c r="AR29557" s="1027"/>
    </row>
    <row r="29558" spans="43:44" x14ac:dyDescent="0.25">
      <c r="AQ29558" s="1026"/>
      <c r="AR29558" s="1027"/>
    </row>
    <row r="29559" spans="43:44" x14ac:dyDescent="0.25">
      <c r="AQ29559" s="1026"/>
      <c r="AR29559" s="1027"/>
    </row>
    <row r="29560" spans="43:44" x14ac:dyDescent="0.25">
      <c r="AQ29560" s="1026"/>
      <c r="AR29560" s="1027"/>
    </row>
    <row r="29561" spans="43:44" x14ac:dyDescent="0.25">
      <c r="AQ29561" s="1026"/>
      <c r="AR29561" s="1027"/>
    </row>
    <row r="29562" spans="43:44" x14ac:dyDescent="0.25">
      <c r="AQ29562" s="1026"/>
      <c r="AR29562" s="1027"/>
    </row>
    <row r="29563" spans="43:44" x14ac:dyDescent="0.25">
      <c r="AQ29563" s="1026"/>
      <c r="AR29563" s="1027"/>
    </row>
    <row r="29564" spans="43:44" x14ac:dyDescent="0.25">
      <c r="AQ29564" s="1026"/>
      <c r="AR29564" s="1027"/>
    </row>
    <row r="29565" spans="43:44" x14ac:dyDescent="0.25">
      <c r="AQ29565" s="1026"/>
      <c r="AR29565" s="1027"/>
    </row>
    <row r="29566" spans="43:44" x14ac:dyDescent="0.25">
      <c r="AQ29566" s="1026"/>
      <c r="AR29566" s="1027"/>
    </row>
    <row r="29567" spans="43:44" x14ac:dyDescent="0.25">
      <c r="AQ29567" s="1026"/>
      <c r="AR29567" s="1027"/>
    </row>
    <row r="29568" spans="43:44" x14ac:dyDescent="0.25">
      <c r="AQ29568" s="1026"/>
      <c r="AR29568" s="1027"/>
    </row>
    <row r="29569" spans="43:44" x14ac:dyDescent="0.25">
      <c r="AQ29569" s="1026"/>
      <c r="AR29569" s="1027"/>
    </row>
    <row r="29570" spans="43:44" x14ac:dyDescent="0.25">
      <c r="AQ29570" s="1026"/>
      <c r="AR29570" s="1027"/>
    </row>
    <row r="29571" spans="43:44" x14ac:dyDescent="0.25">
      <c r="AQ29571" s="1026"/>
      <c r="AR29571" s="1027"/>
    </row>
    <row r="29572" spans="43:44" x14ac:dyDescent="0.25">
      <c r="AQ29572" s="1026"/>
      <c r="AR29572" s="1027"/>
    </row>
    <row r="29573" spans="43:44" x14ac:dyDescent="0.25">
      <c r="AQ29573" s="1026"/>
      <c r="AR29573" s="1027"/>
    </row>
    <row r="29574" spans="43:44" x14ac:dyDescent="0.25">
      <c r="AQ29574" s="1026"/>
      <c r="AR29574" s="1027"/>
    </row>
    <row r="29575" spans="43:44" x14ac:dyDescent="0.25">
      <c r="AQ29575" s="1026"/>
      <c r="AR29575" s="1027"/>
    </row>
    <row r="29576" spans="43:44" x14ac:dyDescent="0.25">
      <c r="AQ29576" s="1026"/>
      <c r="AR29576" s="1027"/>
    </row>
    <row r="29577" spans="43:44" x14ac:dyDescent="0.25">
      <c r="AQ29577" s="1026"/>
      <c r="AR29577" s="1027"/>
    </row>
    <row r="29578" spans="43:44" x14ac:dyDescent="0.25">
      <c r="AQ29578" s="1026"/>
      <c r="AR29578" s="1027"/>
    </row>
    <row r="29579" spans="43:44" x14ac:dyDescent="0.25">
      <c r="AQ29579" s="1026"/>
      <c r="AR29579" s="1027"/>
    </row>
    <row r="29580" spans="43:44" x14ac:dyDescent="0.25">
      <c r="AQ29580" s="1026"/>
      <c r="AR29580" s="1027"/>
    </row>
    <row r="29581" spans="43:44" x14ac:dyDescent="0.25">
      <c r="AQ29581" s="1026"/>
      <c r="AR29581" s="1027"/>
    </row>
    <row r="29582" spans="43:44" x14ac:dyDescent="0.25">
      <c r="AQ29582" s="1026"/>
      <c r="AR29582" s="1027"/>
    </row>
    <row r="29583" spans="43:44" x14ac:dyDescent="0.25">
      <c r="AQ29583" s="1026"/>
      <c r="AR29583" s="1027"/>
    </row>
    <row r="29584" spans="43:44" x14ac:dyDescent="0.25">
      <c r="AQ29584" s="1026"/>
      <c r="AR29584" s="1027"/>
    </row>
    <row r="29585" spans="43:44" x14ac:dyDescent="0.25">
      <c r="AQ29585" s="1026"/>
      <c r="AR29585" s="1027"/>
    </row>
    <row r="29586" spans="43:44" x14ac:dyDescent="0.25">
      <c r="AQ29586" s="1026"/>
      <c r="AR29586" s="1027"/>
    </row>
    <row r="29587" spans="43:44" x14ac:dyDescent="0.25">
      <c r="AQ29587" s="1026"/>
      <c r="AR29587" s="1027"/>
    </row>
    <row r="29588" spans="43:44" x14ac:dyDescent="0.25">
      <c r="AQ29588" s="1026"/>
      <c r="AR29588" s="1027"/>
    </row>
    <row r="29589" spans="43:44" x14ac:dyDescent="0.25">
      <c r="AQ29589" s="1026"/>
      <c r="AR29589" s="1027"/>
    </row>
    <row r="29590" spans="43:44" x14ac:dyDescent="0.25">
      <c r="AQ29590" s="1026"/>
      <c r="AR29590" s="1027"/>
    </row>
    <row r="29591" spans="43:44" x14ac:dyDescent="0.25">
      <c r="AQ29591" s="1026"/>
      <c r="AR29591" s="1027"/>
    </row>
    <row r="29592" spans="43:44" x14ac:dyDescent="0.25">
      <c r="AQ29592" s="1026"/>
      <c r="AR29592" s="1027"/>
    </row>
    <row r="29593" spans="43:44" x14ac:dyDescent="0.25">
      <c r="AQ29593" s="1026"/>
      <c r="AR29593" s="1027"/>
    </row>
    <row r="29594" spans="43:44" x14ac:dyDescent="0.25">
      <c r="AQ29594" s="1026"/>
      <c r="AR29594" s="1027"/>
    </row>
    <row r="29595" spans="43:44" x14ac:dyDescent="0.25">
      <c r="AQ29595" s="1026"/>
      <c r="AR29595" s="1027"/>
    </row>
    <row r="29596" spans="43:44" x14ac:dyDescent="0.25">
      <c r="AQ29596" s="1026"/>
      <c r="AR29596" s="1027"/>
    </row>
    <row r="29597" spans="43:44" x14ac:dyDescent="0.25">
      <c r="AQ29597" s="1026"/>
      <c r="AR29597" s="1027"/>
    </row>
    <row r="29598" spans="43:44" x14ac:dyDescent="0.25">
      <c r="AQ29598" s="1026"/>
      <c r="AR29598" s="1027"/>
    </row>
    <row r="29599" spans="43:44" x14ac:dyDescent="0.25">
      <c r="AQ29599" s="1026"/>
      <c r="AR29599" s="1027"/>
    </row>
    <row r="29600" spans="43:44" x14ac:dyDescent="0.25">
      <c r="AQ29600" s="1026"/>
      <c r="AR29600" s="1027"/>
    </row>
    <row r="29601" spans="43:44" x14ac:dyDescent="0.25">
      <c r="AQ29601" s="1026"/>
      <c r="AR29601" s="1027"/>
    </row>
    <row r="29602" spans="43:44" x14ac:dyDescent="0.25">
      <c r="AQ29602" s="1026"/>
      <c r="AR29602" s="1027"/>
    </row>
    <row r="29603" spans="43:44" x14ac:dyDescent="0.25">
      <c r="AQ29603" s="1026"/>
      <c r="AR29603" s="1027"/>
    </row>
    <row r="29604" spans="43:44" x14ac:dyDescent="0.25">
      <c r="AQ29604" s="1026"/>
      <c r="AR29604" s="1027"/>
    </row>
    <row r="29605" spans="43:44" x14ac:dyDescent="0.25">
      <c r="AQ29605" s="1026"/>
      <c r="AR29605" s="1027"/>
    </row>
    <row r="29606" spans="43:44" x14ac:dyDescent="0.25">
      <c r="AQ29606" s="1026"/>
      <c r="AR29606" s="1027"/>
    </row>
    <row r="29607" spans="43:44" x14ac:dyDescent="0.25">
      <c r="AQ29607" s="1026"/>
      <c r="AR29607" s="1027"/>
    </row>
    <row r="29608" spans="43:44" x14ac:dyDescent="0.25">
      <c r="AQ29608" s="1026"/>
      <c r="AR29608" s="1027"/>
    </row>
    <row r="29609" spans="43:44" x14ac:dyDescent="0.25">
      <c r="AQ29609" s="1026"/>
      <c r="AR29609" s="1027"/>
    </row>
    <row r="29610" spans="43:44" x14ac:dyDescent="0.25">
      <c r="AQ29610" s="1026"/>
      <c r="AR29610" s="1027"/>
    </row>
    <row r="29611" spans="43:44" x14ac:dyDescent="0.25">
      <c r="AQ29611" s="1026"/>
      <c r="AR29611" s="1027"/>
    </row>
    <row r="29612" spans="43:44" x14ac:dyDescent="0.25">
      <c r="AQ29612" s="1026"/>
      <c r="AR29612" s="1027"/>
    </row>
    <row r="29613" spans="43:44" x14ac:dyDescent="0.25">
      <c r="AQ29613" s="1026"/>
      <c r="AR29613" s="1027"/>
    </row>
    <row r="29614" spans="43:44" x14ac:dyDescent="0.25">
      <c r="AQ29614" s="1026"/>
      <c r="AR29614" s="1027"/>
    </row>
    <row r="29615" spans="43:44" x14ac:dyDescent="0.25">
      <c r="AQ29615" s="1026"/>
      <c r="AR29615" s="1027"/>
    </row>
    <row r="29616" spans="43:44" x14ac:dyDescent="0.25">
      <c r="AQ29616" s="1026"/>
      <c r="AR29616" s="1027"/>
    </row>
    <row r="29617" spans="43:44" x14ac:dyDescent="0.25">
      <c r="AQ29617" s="1026"/>
      <c r="AR29617" s="1027"/>
    </row>
    <row r="29618" spans="43:44" x14ac:dyDescent="0.25">
      <c r="AQ29618" s="1026"/>
      <c r="AR29618" s="1027"/>
    </row>
    <row r="29619" spans="43:44" x14ac:dyDescent="0.25">
      <c r="AQ29619" s="1026"/>
      <c r="AR29619" s="1027"/>
    </row>
    <row r="29620" spans="43:44" x14ac:dyDescent="0.25">
      <c r="AQ29620" s="1026"/>
      <c r="AR29620" s="1027"/>
    </row>
    <row r="29621" spans="43:44" x14ac:dyDescent="0.25">
      <c r="AQ29621" s="1026"/>
      <c r="AR29621" s="1027"/>
    </row>
    <row r="29622" spans="43:44" x14ac:dyDescent="0.25">
      <c r="AQ29622" s="1026"/>
      <c r="AR29622" s="1027"/>
    </row>
    <row r="29623" spans="43:44" x14ac:dyDescent="0.25">
      <c r="AQ29623" s="1026"/>
      <c r="AR29623" s="1027"/>
    </row>
    <row r="29624" spans="43:44" x14ac:dyDescent="0.25">
      <c r="AQ29624" s="1026"/>
      <c r="AR29624" s="1027"/>
    </row>
    <row r="29625" spans="43:44" x14ac:dyDescent="0.25">
      <c r="AQ29625" s="1026"/>
      <c r="AR29625" s="1027"/>
    </row>
    <row r="29626" spans="43:44" x14ac:dyDescent="0.25">
      <c r="AQ29626" s="1026"/>
      <c r="AR29626" s="1027"/>
    </row>
    <row r="29627" spans="43:44" x14ac:dyDescent="0.25">
      <c r="AQ29627" s="1026"/>
      <c r="AR29627" s="1027"/>
    </row>
    <row r="29628" spans="43:44" x14ac:dyDescent="0.25">
      <c r="AQ29628" s="1026"/>
      <c r="AR29628" s="1027"/>
    </row>
    <row r="29629" spans="43:44" x14ac:dyDescent="0.25">
      <c r="AQ29629" s="1026"/>
      <c r="AR29629" s="1027"/>
    </row>
    <row r="29630" spans="43:44" x14ac:dyDescent="0.25">
      <c r="AQ29630" s="1026"/>
      <c r="AR29630" s="1027"/>
    </row>
    <row r="29631" spans="43:44" x14ac:dyDescent="0.25">
      <c r="AQ29631" s="1026"/>
      <c r="AR29631" s="1027"/>
    </row>
    <row r="29632" spans="43:44" x14ac:dyDescent="0.25">
      <c r="AQ29632" s="1026"/>
      <c r="AR29632" s="1027"/>
    </row>
    <row r="29633" spans="43:44" x14ac:dyDescent="0.25">
      <c r="AQ29633" s="1026"/>
      <c r="AR29633" s="1027"/>
    </row>
    <row r="29634" spans="43:44" x14ac:dyDescent="0.25">
      <c r="AQ29634" s="1026"/>
      <c r="AR29634" s="1027"/>
    </row>
    <row r="29635" spans="43:44" x14ac:dyDescent="0.25">
      <c r="AQ29635" s="1026"/>
      <c r="AR29635" s="1027"/>
    </row>
    <row r="29636" spans="43:44" x14ac:dyDescent="0.25">
      <c r="AQ29636" s="1026"/>
      <c r="AR29636" s="1027"/>
    </row>
    <row r="29637" spans="43:44" x14ac:dyDescent="0.25">
      <c r="AQ29637" s="1026"/>
      <c r="AR29637" s="1027"/>
    </row>
    <row r="29638" spans="43:44" x14ac:dyDescent="0.25">
      <c r="AQ29638" s="1026"/>
      <c r="AR29638" s="1027"/>
    </row>
    <row r="29639" spans="43:44" x14ac:dyDescent="0.25">
      <c r="AQ29639" s="1026"/>
      <c r="AR29639" s="1027"/>
    </row>
    <row r="29640" spans="43:44" x14ac:dyDescent="0.25">
      <c r="AQ29640" s="1026"/>
      <c r="AR29640" s="1027"/>
    </row>
    <row r="29641" spans="43:44" x14ac:dyDescent="0.25">
      <c r="AQ29641" s="1026"/>
      <c r="AR29641" s="1027"/>
    </row>
    <row r="29642" spans="43:44" x14ac:dyDescent="0.25">
      <c r="AQ29642" s="1026"/>
      <c r="AR29642" s="1027"/>
    </row>
    <row r="29643" spans="43:44" x14ac:dyDescent="0.25">
      <c r="AQ29643" s="1026"/>
      <c r="AR29643" s="1027"/>
    </row>
    <row r="29644" spans="43:44" x14ac:dyDescent="0.25">
      <c r="AQ29644" s="1026"/>
      <c r="AR29644" s="1027"/>
    </row>
    <row r="29645" spans="43:44" x14ac:dyDescent="0.25">
      <c r="AQ29645" s="1026"/>
      <c r="AR29645" s="1027"/>
    </row>
    <row r="29646" spans="43:44" x14ac:dyDescent="0.25">
      <c r="AQ29646" s="1026"/>
      <c r="AR29646" s="1027"/>
    </row>
    <row r="29647" spans="43:44" x14ac:dyDescent="0.25">
      <c r="AQ29647" s="1026"/>
      <c r="AR29647" s="1027"/>
    </row>
    <row r="29648" spans="43:44" x14ac:dyDescent="0.25">
      <c r="AQ29648" s="1026"/>
      <c r="AR29648" s="1027"/>
    </row>
    <row r="29649" spans="43:44" x14ac:dyDescent="0.25">
      <c r="AQ29649" s="1026"/>
      <c r="AR29649" s="1027"/>
    </row>
    <row r="29650" spans="43:44" x14ac:dyDescent="0.25">
      <c r="AQ29650" s="1026"/>
      <c r="AR29650" s="1027"/>
    </row>
    <row r="29651" spans="43:44" x14ac:dyDescent="0.25">
      <c r="AQ29651" s="1026"/>
      <c r="AR29651" s="1027"/>
    </row>
    <row r="29652" spans="43:44" x14ac:dyDescent="0.25">
      <c r="AQ29652" s="1026"/>
      <c r="AR29652" s="1027"/>
    </row>
    <row r="29653" spans="43:44" x14ac:dyDescent="0.25">
      <c r="AQ29653" s="1026"/>
      <c r="AR29653" s="1027"/>
    </row>
    <row r="29654" spans="43:44" x14ac:dyDescent="0.25">
      <c r="AQ29654" s="1026"/>
      <c r="AR29654" s="1027"/>
    </row>
    <row r="29655" spans="43:44" x14ac:dyDescent="0.25">
      <c r="AQ29655" s="1026"/>
      <c r="AR29655" s="1027"/>
    </row>
    <row r="29656" spans="43:44" x14ac:dyDescent="0.25">
      <c r="AQ29656" s="1026"/>
      <c r="AR29656" s="1027"/>
    </row>
    <row r="29657" spans="43:44" x14ac:dyDescent="0.25">
      <c r="AQ29657" s="1026"/>
      <c r="AR29657" s="1027"/>
    </row>
    <row r="29658" spans="43:44" x14ac:dyDescent="0.25">
      <c r="AQ29658" s="1026"/>
      <c r="AR29658" s="1027"/>
    </row>
    <row r="29659" spans="43:44" x14ac:dyDescent="0.25">
      <c r="AQ29659" s="1026"/>
      <c r="AR29659" s="1027"/>
    </row>
    <row r="29660" spans="43:44" x14ac:dyDescent="0.25">
      <c r="AQ29660" s="1026"/>
      <c r="AR29660" s="1027"/>
    </row>
    <row r="29661" spans="43:44" x14ac:dyDescent="0.25">
      <c r="AQ29661" s="1026"/>
      <c r="AR29661" s="1027"/>
    </row>
    <row r="29662" spans="43:44" x14ac:dyDescent="0.25">
      <c r="AQ29662" s="1026"/>
      <c r="AR29662" s="1027"/>
    </row>
    <row r="29663" spans="43:44" x14ac:dyDescent="0.25">
      <c r="AQ29663" s="1026"/>
      <c r="AR29663" s="1027"/>
    </row>
    <row r="29664" spans="43:44" x14ac:dyDescent="0.25">
      <c r="AQ29664" s="1026"/>
      <c r="AR29664" s="1027"/>
    </row>
    <row r="29665" spans="43:44" x14ac:dyDescent="0.25">
      <c r="AQ29665" s="1026"/>
      <c r="AR29665" s="1027"/>
    </row>
    <row r="29666" spans="43:44" x14ac:dyDescent="0.25">
      <c r="AQ29666" s="1026"/>
      <c r="AR29666" s="1027"/>
    </row>
    <row r="29667" spans="43:44" x14ac:dyDescent="0.25">
      <c r="AQ29667" s="1026"/>
      <c r="AR29667" s="1027"/>
    </row>
    <row r="29668" spans="43:44" x14ac:dyDescent="0.25">
      <c r="AQ29668" s="1026"/>
      <c r="AR29668" s="1027"/>
    </row>
    <row r="29669" spans="43:44" x14ac:dyDescent="0.25">
      <c r="AQ29669" s="1026"/>
      <c r="AR29669" s="1027"/>
    </row>
    <row r="29670" spans="43:44" x14ac:dyDescent="0.25">
      <c r="AQ29670" s="1026"/>
      <c r="AR29670" s="1027"/>
    </row>
    <row r="29671" spans="43:44" x14ac:dyDescent="0.25">
      <c r="AQ29671" s="1026"/>
      <c r="AR29671" s="1027"/>
    </row>
    <row r="29672" spans="43:44" x14ac:dyDescent="0.25">
      <c r="AQ29672" s="1026"/>
      <c r="AR29672" s="1027"/>
    </row>
    <row r="29673" spans="43:44" x14ac:dyDescent="0.25">
      <c r="AQ29673" s="1026"/>
      <c r="AR29673" s="1027"/>
    </row>
    <row r="29674" spans="43:44" x14ac:dyDescent="0.25">
      <c r="AQ29674" s="1026"/>
      <c r="AR29674" s="1027"/>
    </row>
    <row r="29675" spans="43:44" x14ac:dyDescent="0.25">
      <c r="AQ29675" s="1026"/>
      <c r="AR29675" s="1027"/>
    </row>
    <row r="29676" spans="43:44" x14ac:dyDescent="0.25">
      <c r="AQ29676" s="1026"/>
      <c r="AR29676" s="1027"/>
    </row>
    <row r="29677" spans="43:44" x14ac:dyDescent="0.25">
      <c r="AQ29677" s="1026"/>
      <c r="AR29677" s="1027"/>
    </row>
    <row r="29678" spans="43:44" x14ac:dyDescent="0.25">
      <c r="AQ29678" s="1026"/>
      <c r="AR29678" s="1027"/>
    </row>
    <row r="29679" spans="43:44" x14ac:dyDescent="0.25">
      <c r="AQ29679" s="1026"/>
      <c r="AR29679" s="1027"/>
    </row>
    <row r="29680" spans="43:44" x14ac:dyDescent="0.25">
      <c r="AQ29680" s="1026"/>
      <c r="AR29680" s="1027"/>
    </row>
    <row r="29681" spans="43:44" x14ac:dyDescent="0.25">
      <c r="AQ29681" s="1026"/>
      <c r="AR29681" s="1027"/>
    </row>
    <row r="29682" spans="43:44" x14ac:dyDescent="0.25">
      <c r="AQ29682" s="1026"/>
      <c r="AR29682" s="1027"/>
    </row>
    <row r="29683" spans="43:44" x14ac:dyDescent="0.25">
      <c r="AQ29683" s="1026"/>
      <c r="AR29683" s="1027"/>
    </row>
    <row r="29684" spans="43:44" x14ac:dyDescent="0.25">
      <c r="AQ29684" s="1026"/>
      <c r="AR29684" s="1027"/>
    </row>
    <row r="29685" spans="43:44" x14ac:dyDescent="0.25">
      <c r="AQ29685" s="1026"/>
      <c r="AR29685" s="1027"/>
    </row>
    <row r="29686" spans="43:44" x14ac:dyDescent="0.25">
      <c r="AQ29686" s="1026"/>
      <c r="AR29686" s="1027"/>
    </row>
    <row r="29687" spans="43:44" x14ac:dyDescent="0.25">
      <c r="AQ29687" s="1026"/>
      <c r="AR29687" s="1027"/>
    </row>
    <row r="29688" spans="43:44" x14ac:dyDescent="0.25">
      <c r="AQ29688" s="1026"/>
      <c r="AR29688" s="1027"/>
    </row>
    <row r="29689" spans="43:44" x14ac:dyDescent="0.25">
      <c r="AQ29689" s="1026"/>
      <c r="AR29689" s="1027"/>
    </row>
    <row r="29690" spans="43:44" x14ac:dyDescent="0.25">
      <c r="AQ29690" s="1026"/>
      <c r="AR29690" s="1027"/>
    </row>
    <row r="29691" spans="43:44" x14ac:dyDescent="0.25">
      <c r="AQ29691" s="1026"/>
      <c r="AR29691" s="1027"/>
    </row>
    <row r="29692" spans="43:44" x14ac:dyDescent="0.25">
      <c r="AQ29692" s="1026"/>
      <c r="AR29692" s="1027"/>
    </row>
    <row r="29693" spans="43:44" x14ac:dyDescent="0.25">
      <c r="AQ29693" s="1026"/>
      <c r="AR29693" s="1027"/>
    </row>
    <row r="29694" spans="43:44" x14ac:dyDescent="0.25">
      <c r="AQ29694" s="1026"/>
      <c r="AR29694" s="1027"/>
    </row>
    <row r="29695" spans="43:44" x14ac:dyDescent="0.25">
      <c r="AQ29695" s="1026"/>
      <c r="AR29695" s="1027"/>
    </row>
    <row r="29696" spans="43:44" x14ac:dyDescent="0.25">
      <c r="AQ29696" s="1026"/>
      <c r="AR29696" s="1027"/>
    </row>
    <row r="29697" spans="43:44" x14ac:dyDescent="0.25">
      <c r="AQ29697" s="1026"/>
      <c r="AR29697" s="1027"/>
    </row>
    <row r="29698" spans="43:44" x14ac:dyDescent="0.25">
      <c r="AQ29698" s="1026"/>
      <c r="AR29698" s="1027"/>
    </row>
    <row r="29699" spans="43:44" x14ac:dyDescent="0.25">
      <c r="AQ29699" s="1026"/>
      <c r="AR29699" s="1027"/>
    </row>
    <row r="29700" spans="43:44" x14ac:dyDescent="0.25">
      <c r="AQ29700" s="1026"/>
      <c r="AR29700" s="1027"/>
    </row>
    <row r="29701" spans="43:44" x14ac:dyDescent="0.25">
      <c r="AQ29701" s="1026"/>
      <c r="AR29701" s="1027"/>
    </row>
    <row r="29702" spans="43:44" x14ac:dyDescent="0.25">
      <c r="AQ29702" s="1026"/>
      <c r="AR29702" s="1027"/>
    </row>
    <row r="29703" spans="43:44" x14ac:dyDescent="0.25">
      <c r="AQ29703" s="1026"/>
      <c r="AR29703" s="1027"/>
    </row>
    <row r="29704" spans="43:44" x14ac:dyDescent="0.25">
      <c r="AQ29704" s="1026"/>
      <c r="AR29704" s="1027"/>
    </row>
    <row r="29705" spans="43:44" x14ac:dyDescent="0.25">
      <c r="AQ29705" s="1026"/>
      <c r="AR29705" s="1027"/>
    </row>
    <row r="29706" spans="43:44" x14ac:dyDescent="0.25">
      <c r="AQ29706" s="1026"/>
      <c r="AR29706" s="1027"/>
    </row>
    <row r="29707" spans="43:44" x14ac:dyDescent="0.25">
      <c r="AQ29707" s="1026"/>
      <c r="AR29707" s="1027"/>
    </row>
    <row r="29708" spans="43:44" x14ac:dyDescent="0.25">
      <c r="AQ29708" s="1026"/>
      <c r="AR29708" s="1027"/>
    </row>
    <row r="29709" spans="43:44" x14ac:dyDescent="0.25">
      <c r="AQ29709" s="1026"/>
      <c r="AR29709" s="1027"/>
    </row>
    <row r="29710" spans="43:44" x14ac:dyDescent="0.25">
      <c r="AQ29710" s="1026"/>
      <c r="AR29710" s="1027"/>
    </row>
    <row r="29711" spans="43:44" x14ac:dyDescent="0.25">
      <c r="AQ29711" s="1026"/>
      <c r="AR29711" s="1027"/>
    </row>
    <row r="29712" spans="43:44" x14ac:dyDescent="0.25">
      <c r="AQ29712" s="1026"/>
      <c r="AR29712" s="1027"/>
    </row>
    <row r="29713" spans="43:44" x14ac:dyDescent="0.25">
      <c r="AQ29713" s="1026"/>
      <c r="AR29713" s="1027"/>
    </row>
    <row r="29714" spans="43:44" x14ac:dyDescent="0.25">
      <c r="AQ29714" s="1026"/>
      <c r="AR29714" s="1027"/>
    </row>
    <row r="29715" spans="43:44" x14ac:dyDescent="0.25">
      <c r="AQ29715" s="1026"/>
      <c r="AR29715" s="1027"/>
    </row>
    <row r="29716" spans="43:44" x14ac:dyDescent="0.25">
      <c r="AQ29716" s="1026"/>
      <c r="AR29716" s="1027"/>
    </row>
    <row r="29717" spans="43:44" x14ac:dyDescent="0.25">
      <c r="AQ29717" s="1026"/>
      <c r="AR29717" s="1027"/>
    </row>
    <row r="29718" spans="43:44" x14ac:dyDescent="0.25">
      <c r="AQ29718" s="1026"/>
      <c r="AR29718" s="1027"/>
    </row>
    <row r="29719" spans="43:44" x14ac:dyDescent="0.25">
      <c r="AQ29719" s="1026"/>
      <c r="AR29719" s="1027"/>
    </row>
    <row r="29720" spans="43:44" x14ac:dyDescent="0.25">
      <c r="AQ29720" s="1026"/>
      <c r="AR29720" s="1027"/>
    </row>
    <row r="29721" spans="43:44" x14ac:dyDescent="0.25">
      <c r="AQ29721" s="1026"/>
      <c r="AR29721" s="1027"/>
    </row>
    <row r="29722" spans="43:44" x14ac:dyDescent="0.25">
      <c r="AQ29722" s="1026"/>
      <c r="AR29722" s="1027"/>
    </row>
    <row r="29723" spans="43:44" x14ac:dyDescent="0.25">
      <c r="AQ29723" s="1026"/>
      <c r="AR29723" s="1027"/>
    </row>
    <row r="29724" spans="43:44" x14ac:dyDescent="0.25">
      <c r="AQ29724" s="1026"/>
      <c r="AR29724" s="1027"/>
    </row>
    <row r="29725" spans="43:44" x14ac:dyDescent="0.25">
      <c r="AQ29725" s="1026"/>
      <c r="AR29725" s="1027"/>
    </row>
    <row r="29726" spans="43:44" x14ac:dyDescent="0.25">
      <c r="AQ29726" s="1026"/>
      <c r="AR29726" s="1027"/>
    </row>
    <row r="29727" spans="43:44" x14ac:dyDescent="0.25">
      <c r="AQ29727" s="1026"/>
      <c r="AR29727" s="1027"/>
    </row>
    <row r="29728" spans="43:44" x14ac:dyDescent="0.25">
      <c r="AQ29728" s="1026"/>
      <c r="AR29728" s="1027"/>
    </row>
    <row r="29729" spans="43:44" x14ac:dyDescent="0.25">
      <c r="AQ29729" s="1026"/>
      <c r="AR29729" s="1027"/>
    </row>
    <row r="29730" spans="43:44" x14ac:dyDescent="0.25">
      <c r="AQ29730" s="1026"/>
      <c r="AR29730" s="1027"/>
    </row>
    <row r="29731" spans="43:44" x14ac:dyDescent="0.25">
      <c r="AQ29731" s="1026"/>
      <c r="AR29731" s="1027"/>
    </row>
    <row r="29732" spans="43:44" x14ac:dyDescent="0.25">
      <c r="AQ29732" s="1026"/>
      <c r="AR29732" s="1027"/>
    </row>
    <row r="29733" spans="43:44" x14ac:dyDescent="0.25">
      <c r="AQ29733" s="1026"/>
      <c r="AR29733" s="1027"/>
    </row>
    <row r="29734" spans="43:44" x14ac:dyDescent="0.25">
      <c r="AQ29734" s="1026"/>
      <c r="AR29734" s="1027"/>
    </row>
    <row r="29735" spans="43:44" x14ac:dyDescent="0.25">
      <c r="AQ29735" s="1026"/>
      <c r="AR29735" s="1027"/>
    </row>
    <row r="29736" spans="43:44" x14ac:dyDescent="0.25">
      <c r="AQ29736" s="1026"/>
      <c r="AR29736" s="1027"/>
    </row>
    <row r="29737" spans="43:44" x14ac:dyDescent="0.25">
      <c r="AQ29737" s="1026"/>
      <c r="AR29737" s="1027"/>
    </row>
    <row r="29738" spans="43:44" x14ac:dyDescent="0.25">
      <c r="AQ29738" s="1026"/>
      <c r="AR29738" s="1027"/>
    </row>
    <row r="29739" spans="43:44" x14ac:dyDescent="0.25">
      <c r="AQ29739" s="1026"/>
      <c r="AR29739" s="1027"/>
    </row>
    <row r="29740" spans="43:44" x14ac:dyDescent="0.25">
      <c r="AQ29740" s="1026"/>
      <c r="AR29740" s="1027"/>
    </row>
    <row r="29741" spans="43:44" x14ac:dyDescent="0.25">
      <c r="AQ29741" s="1026"/>
      <c r="AR29741" s="1027"/>
    </row>
    <row r="29742" spans="43:44" x14ac:dyDescent="0.25">
      <c r="AQ29742" s="1026"/>
      <c r="AR29742" s="1027"/>
    </row>
    <row r="29743" spans="43:44" x14ac:dyDescent="0.25">
      <c r="AQ29743" s="1026"/>
      <c r="AR29743" s="1027"/>
    </row>
    <row r="29744" spans="43:44" x14ac:dyDescent="0.25">
      <c r="AQ29744" s="1026"/>
      <c r="AR29744" s="1027"/>
    </row>
    <row r="29745" spans="43:44" x14ac:dyDescent="0.25">
      <c r="AQ29745" s="1026"/>
      <c r="AR29745" s="1027"/>
    </row>
    <row r="29746" spans="43:44" x14ac:dyDescent="0.25">
      <c r="AQ29746" s="1026"/>
      <c r="AR29746" s="1027"/>
    </row>
    <row r="29747" spans="43:44" x14ac:dyDescent="0.25">
      <c r="AQ29747" s="1026"/>
      <c r="AR29747" s="1027"/>
    </row>
    <row r="29748" spans="43:44" x14ac:dyDescent="0.25">
      <c r="AQ29748" s="1026"/>
      <c r="AR29748" s="1027"/>
    </row>
    <row r="29749" spans="43:44" x14ac:dyDescent="0.25">
      <c r="AQ29749" s="1026"/>
      <c r="AR29749" s="1027"/>
    </row>
    <row r="29750" spans="43:44" x14ac:dyDescent="0.25">
      <c r="AQ29750" s="1026"/>
      <c r="AR29750" s="1027"/>
    </row>
    <row r="29751" spans="43:44" x14ac:dyDescent="0.25">
      <c r="AQ29751" s="1026"/>
      <c r="AR29751" s="1027"/>
    </row>
    <row r="29752" spans="43:44" x14ac:dyDescent="0.25">
      <c r="AQ29752" s="1026"/>
      <c r="AR29752" s="1027"/>
    </row>
    <row r="29753" spans="43:44" x14ac:dyDescent="0.25">
      <c r="AQ29753" s="1026"/>
      <c r="AR29753" s="1027"/>
    </row>
    <row r="29754" spans="43:44" x14ac:dyDescent="0.25">
      <c r="AQ29754" s="1026"/>
      <c r="AR29754" s="1027"/>
    </row>
    <row r="29755" spans="43:44" x14ac:dyDescent="0.25">
      <c r="AQ29755" s="1026"/>
      <c r="AR29755" s="1027"/>
    </row>
    <row r="29756" spans="43:44" x14ac:dyDescent="0.25">
      <c r="AQ29756" s="1026"/>
      <c r="AR29756" s="1027"/>
    </row>
    <row r="29757" spans="43:44" x14ac:dyDescent="0.25">
      <c r="AQ29757" s="1026"/>
      <c r="AR29757" s="1027"/>
    </row>
    <row r="29758" spans="43:44" x14ac:dyDescent="0.25">
      <c r="AQ29758" s="1026"/>
      <c r="AR29758" s="1027"/>
    </row>
    <row r="29759" spans="43:44" x14ac:dyDescent="0.25">
      <c r="AQ29759" s="1026"/>
      <c r="AR29759" s="1027"/>
    </row>
    <row r="29760" spans="43:44" x14ac:dyDescent="0.25">
      <c r="AQ29760" s="1026"/>
      <c r="AR29760" s="1027"/>
    </row>
    <row r="29761" spans="43:44" x14ac:dyDescent="0.25">
      <c r="AQ29761" s="1026"/>
      <c r="AR29761" s="1027"/>
    </row>
    <row r="29762" spans="43:44" x14ac:dyDescent="0.25">
      <c r="AQ29762" s="1026"/>
      <c r="AR29762" s="1027"/>
    </row>
    <row r="29763" spans="43:44" x14ac:dyDescent="0.25">
      <c r="AQ29763" s="1026"/>
      <c r="AR29763" s="1027"/>
    </row>
    <row r="29764" spans="43:44" x14ac:dyDescent="0.25">
      <c r="AQ29764" s="1026"/>
      <c r="AR29764" s="1027"/>
    </row>
    <row r="29765" spans="43:44" x14ac:dyDescent="0.25">
      <c r="AQ29765" s="1026"/>
      <c r="AR29765" s="1027"/>
    </row>
    <row r="29766" spans="43:44" x14ac:dyDescent="0.25">
      <c r="AQ29766" s="1026"/>
      <c r="AR29766" s="1027"/>
    </row>
    <row r="29767" spans="43:44" x14ac:dyDescent="0.25">
      <c r="AQ29767" s="1026"/>
      <c r="AR29767" s="1027"/>
    </row>
    <row r="29768" spans="43:44" x14ac:dyDescent="0.25">
      <c r="AQ29768" s="1026"/>
      <c r="AR29768" s="1027"/>
    </row>
    <row r="29769" spans="43:44" x14ac:dyDescent="0.25">
      <c r="AQ29769" s="1026"/>
      <c r="AR29769" s="1027"/>
    </row>
    <row r="29770" spans="43:44" x14ac:dyDescent="0.25">
      <c r="AQ29770" s="1026"/>
      <c r="AR29770" s="1027"/>
    </row>
    <row r="29771" spans="43:44" x14ac:dyDescent="0.25">
      <c r="AQ29771" s="1026"/>
      <c r="AR29771" s="1027"/>
    </row>
    <row r="29772" spans="43:44" x14ac:dyDescent="0.25">
      <c r="AQ29772" s="1026"/>
      <c r="AR29772" s="1027"/>
    </row>
    <row r="29773" spans="43:44" x14ac:dyDescent="0.25">
      <c r="AQ29773" s="1026"/>
      <c r="AR29773" s="1027"/>
    </row>
    <row r="29774" spans="43:44" x14ac:dyDescent="0.25">
      <c r="AQ29774" s="1026"/>
      <c r="AR29774" s="1027"/>
    </row>
    <row r="29775" spans="43:44" x14ac:dyDescent="0.25">
      <c r="AQ29775" s="1026"/>
      <c r="AR29775" s="1027"/>
    </row>
    <row r="29776" spans="43:44" x14ac:dyDescent="0.25">
      <c r="AQ29776" s="1026"/>
      <c r="AR29776" s="1027"/>
    </row>
    <row r="29777" spans="43:44" x14ac:dyDescent="0.25">
      <c r="AQ29777" s="1026"/>
      <c r="AR29777" s="1027"/>
    </row>
    <row r="29778" spans="43:44" x14ac:dyDescent="0.25">
      <c r="AQ29778" s="1026"/>
      <c r="AR29778" s="1027"/>
    </row>
    <row r="29779" spans="43:44" x14ac:dyDescent="0.25">
      <c r="AQ29779" s="1026"/>
      <c r="AR29779" s="1027"/>
    </row>
    <row r="29780" spans="43:44" x14ac:dyDescent="0.25">
      <c r="AQ29780" s="1026"/>
      <c r="AR29780" s="1027"/>
    </row>
    <row r="29781" spans="43:44" x14ac:dyDescent="0.25">
      <c r="AQ29781" s="1026"/>
      <c r="AR29781" s="1027"/>
    </row>
    <row r="29782" spans="43:44" x14ac:dyDescent="0.25">
      <c r="AQ29782" s="1026"/>
      <c r="AR29782" s="1027"/>
    </row>
    <row r="29783" spans="43:44" x14ac:dyDescent="0.25">
      <c r="AQ29783" s="1026"/>
      <c r="AR29783" s="1027"/>
    </row>
    <row r="29784" spans="43:44" x14ac:dyDescent="0.25">
      <c r="AQ29784" s="1026"/>
      <c r="AR29784" s="1027"/>
    </row>
    <row r="29785" spans="43:44" x14ac:dyDescent="0.25">
      <c r="AQ29785" s="1026"/>
      <c r="AR29785" s="1027"/>
    </row>
    <row r="29786" spans="43:44" x14ac:dyDescent="0.25">
      <c r="AQ29786" s="1026"/>
      <c r="AR29786" s="1027"/>
    </row>
    <row r="29787" spans="43:44" x14ac:dyDescent="0.25">
      <c r="AQ29787" s="1026"/>
      <c r="AR29787" s="1027"/>
    </row>
    <row r="29788" spans="43:44" x14ac:dyDescent="0.25">
      <c r="AQ29788" s="1026"/>
      <c r="AR29788" s="1027"/>
    </row>
    <row r="29789" spans="43:44" x14ac:dyDescent="0.25">
      <c r="AQ29789" s="1026"/>
      <c r="AR29789" s="1027"/>
    </row>
    <row r="29790" spans="43:44" x14ac:dyDescent="0.25">
      <c r="AQ29790" s="1026"/>
      <c r="AR29790" s="1027"/>
    </row>
    <row r="29791" spans="43:44" x14ac:dyDescent="0.25">
      <c r="AQ29791" s="1026"/>
      <c r="AR29791" s="1027"/>
    </row>
    <row r="29792" spans="43:44" x14ac:dyDescent="0.25">
      <c r="AQ29792" s="1026"/>
      <c r="AR29792" s="1027"/>
    </row>
    <row r="29793" spans="43:44" x14ac:dyDescent="0.25">
      <c r="AQ29793" s="1026"/>
      <c r="AR29793" s="1027"/>
    </row>
    <row r="29794" spans="43:44" x14ac:dyDescent="0.25">
      <c r="AQ29794" s="1026"/>
      <c r="AR29794" s="1027"/>
    </row>
    <row r="29795" spans="43:44" x14ac:dyDescent="0.25">
      <c r="AQ29795" s="1026"/>
      <c r="AR29795" s="1027"/>
    </row>
    <row r="29796" spans="43:44" x14ac:dyDescent="0.25">
      <c r="AQ29796" s="1026"/>
      <c r="AR29796" s="1027"/>
    </row>
    <row r="29797" spans="43:44" x14ac:dyDescent="0.25">
      <c r="AQ29797" s="1026"/>
      <c r="AR29797" s="1027"/>
    </row>
    <row r="29798" spans="43:44" x14ac:dyDescent="0.25">
      <c r="AQ29798" s="1026"/>
      <c r="AR29798" s="1027"/>
    </row>
    <row r="29799" spans="43:44" x14ac:dyDescent="0.25">
      <c r="AQ29799" s="1026"/>
      <c r="AR29799" s="1027"/>
    </row>
    <row r="29800" spans="43:44" x14ac:dyDescent="0.25">
      <c r="AQ29800" s="1026"/>
      <c r="AR29800" s="1027"/>
    </row>
    <row r="29801" spans="43:44" x14ac:dyDescent="0.25">
      <c r="AQ29801" s="1026"/>
      <c r="AR29801" s="1027"/>
    </row>
    <row r="29802" spans="43:44" x14ac:dyDescent="0.25">
      <c r="AQ29802" s="1026"/>
      <c r="AR29802" s="1027"/>
    </row>
    <row r="29803" spans="43:44" x14ac:dyDescent="0.25">
      <c r="AQ29803" s="1026"/>
      <c r="AR29803" s="1027"/>
    </row>
    <row r="29804" spans="43:44" x14ac:dyDescent="0.25">
      <c r="AQ29804" s="1026"/>
      <c r="AR29804" s="1027"/>
    </row>
    <row r="29805" spans="43:44" x14ac:dyDescent="0.25">
      <c r="AQ29805" s="1026"/>
      <c r="AR29805" s="1027"/>
    </row>
    <row r="29806" spans="43:44" x14ac:dyDescent="0.25">
      <c r="AQ29806" s="1026"/>
      <c r="AR29806" s="1027"/>
    </row>
    <row r="29807" spans="43:44" x14ac:dyDescent="0.25">
      <c r="AQ29807" s="1026"/>
      <c r="AR29807" s="1027"/>
    </row>
    <row r="29808" spans="43:44" x14ac:dyDescent="0.25">
      <c r="AQ29808" s="1026"/>
      <c r="AR29808" s="1027"/>
    </row>
    <row r="29809" spans="43:44" x14ac:dyDescent="0.25">
      <c r="AQ29809" s="1026"/>
      <c r="AR29809" s="1027"/>
    </row>
    <row r="29810" spans="43:44" x14ac:dyDescent="0.25">
      <c r="AQ29810" s="1026"/>
      <c r="AR29810" s="1027"/>
    </row>
    <row r="29811" spans="43:44" x14ac:dyDescent="0.25">
      <c r="AQ29811" s="1026"/>
      <c r="AR29811" s="1027"/>
    </row>
    <row r="29812" spans="43:44" x14ac:dyDescent="0.25">
      <c r="AQ29812" s="1026"/>
      <c r="AR29812" s="1027"/>
    </row>
    <row r="29813" spans="43:44" x14ac:dyDescent="0.25">
      <c r="AQ29813" s="1026"/>
      <c r="AR29813" s="1027"/>
    </row>
    <row r="29814" spans="43:44" x14ac:dyDescent="0.25">
      <c r="AQ29814" s="1026"/>
      <c r="AR29814" s="1027"/>
    </row>
    <row r="29815" spans="43:44" x14ac:dyDescent="0.25">
      <c r="AQ29815" s="1026"/>
      <c r="AR29815" s="1027"/>
    </row>
    <row r="29816" spans="43:44" x14ac:dyDescent="0.25">
      <c r="AQ29816" s="1026"/>
      <c r="AR29816" s="1027"/>
    </row>
    <row r="29817" spans="43:44" x14ac:dyDescent="0.25">
      <c r="AQ29817" s="1026"/>
      <c r="AR29817" s="1027"/>
    </row>
    <row r="29818" spans="43:44" x14ac:dyDescent="0.25">
      <c r="AQ29818" s="1026"/>
      <c r="AR29818" s="1027"/>
    </row>
    <row r="29819" spans="43:44" x14ac:dyDescent="0.25">
      <c r="AQ29819" s="1026"/>
      <c r="AR29819" s="1027"/>
    </row>
    <row r="29820" spans="43:44" x14ac:dyDescent="0.25">
      <c r="AQ29820" s="1026"/>
      <c r="AR29820" s="1027"/>
    </row>
    <row r="29821" spans="43:44" x14ac:dyDescent="0.25">
      <c r="AQ29821" s="1026"/>
      <c r="AR29821" s="1027"/>
    </row>
    <row r="29822" spans="43:44" x14ac:dyDescent="0.25">
      <c r="AQ29822" s="1026"/>
      <c r="AR29822" s="1027"/>
    </row>
    <row r="29823" spans="43:44" x14ac:dyDescent="0.25">
      <c r="AQ29823" s="1026"/>
      <c r="AR29823" s="1027"/>
    </row>
    <row r="29824" spans="43:44" x14ac:dyDescent="0.25">
      <c r="AQ29824" s="1026"/>
      <c r="AR29824" s="1027"/>
    </row>
    <row r="29825" spans="43:44" x14ac:dyDescent="0.25">
      <c r="AQ29825" s="1026"/>
      <c r="AR29825" s="1027"/>
    </row>
    <row r="29826" spans="43:44" x14ac:dyDescent="0.25">
      <c r="AQ29826" s="1026"/>
      <c r="AR29826" s="1027"/>
    </row>
    <row r="29827" spans="43:44" x14ac:dyDescent="0.25">
      <c r="AQ29827" s="1026"/>
      <c r="AR29827" s="1027"/>
    </row>
    <row r="29828" spans="43:44" x14ac:dyDescent="0.25">
      <c r="AQ29828" s="1026"/>
      <c r="AR29828" s="1027"/>
    </row>
    <row r="29829" spans="43:44" x14ac:dyDescent="0.25">
      <c r="AQ29829" s="1026"/>
      <c r="AR29829" s="1027"/>
    </row>
    <row r="29830" spans="43:44" x14ac:dyDescent="0.25">
      <c r="AQ29830" s="1026"/>
      <c r="AR29830" s="1027"/>
    </row>
    <row r="29831" spans="43:44" x14ac:dyDescent="0.25">
      <c r="AQ29831" s="1026"/>
      <c r="AR29831" s="1027"/>
    </row>
    <row r="29832" spans="43:44" x14ac:dyDescent="0.25">
      <c r="AQ29832" s="1026"/>
      <c r="AR29832" s="1027"/>
    </row>
    <row r="29833" spans="43:44" x14ac:dyDescent="0.25">
      <c r="AQ29833" s="1026"/>
      <c r="AR29833" s="1027"/>
    </row>
    <row r="29834" spans="43:44" x14ac:dyDescent="0.25">
      <c r="AQ29834" s="1026"/>
      <c r="AR29834" s="1027"/>
    </row>
    <row r="29835" spans="43:44" x14ac:dyDescent="0.25">
      <c r="AQ29835" s="1026"/>
      <c r="AR29835" s="1027"/>
    </row>
    <row r="29836" spans="43:44" x14ac:dyDescent="0.25">
      <c r="AQ29836" s="1026"/>
      <c r="AR29836" s="1027"/>
    </row>
    <row r="29837" spans="43:44" x14ac:dyDescent="0.25">
      <c r="AQ29837" s="1026"/>
      <c r="AR29837" s="1027"/>
    </row>
    <row r="29838" spans="43:44" x14ac:dyDescent="0.25">
      <c r="AQ29838" s="1026"/>
      <c r="AR29838" s="1027"/>
    </row>
    <row r="29839" spans="43:44" x14ac:dyDescent="0.25">
      <c r="AQ29839" s="1026"/>
      <c r="AR29839" s="1027"/>
    </row>
    <row r="29840" spans="43:44" x14ac:dyDescent="0.25">
      <c r="AQ29840" s="1026"/>
      <c r="AR29840" s="1027"/>
    </row>
    <row r="29841" spans="43:44" x14ac:dyDescent="0.25">
      <c r="AQ29841" s="1026"/>
      <c r="AR29841" s="1027"/>
    </row>
    <row r="29842" spans="43:44" x14ac:dyDescent="0.25">
      <c r="AQ29842" s="1026"/>
      <c r="AR29842" s="1027"/>
    </row>
    <row r="29843" spans="43:44" x14ac:dyDescent="0.25">
      <c r="AQ29843" s="1026"/>
      <c r="AR29843" s="1027"/>
    </row>
    <row r="29844" spans="43:44" x14ac:dyDescent="0.25">
      <c r="AQ29844" s="1026"/>
      <c r="AR29844" s="1027"/>
    </row>
    <row r="29845" spans="43:44" x14ac:dyDescent="0.25">
      <c r="AQ29845" s="1026"/>
      <c r="AR29845" s="1027"/>
    </row>
    <row r="29846" spans="43:44" x14ac:dyDescent="0.25">
      <c r="AQ29846" s="1026"/>
      <c r="AR29846" s="1027"/>
    </row>
    <row r="29847" spans="43:44" x14ac:dyDescent="0.25">
      <c r="AQ29847" s="1026"/>
      <c r="AR29847" s="1027"/>
    </row>
    <row r="29848" spans="43:44" x14ac:dyDescent="0.25">
      <c r="AQ29848" s="1026"/>
      <c r="AR29848" s="1027"/>
    </row>
    <row r="29849" spans="43:44" x14ac:dyDescent="0.25">
      <c r="AQ29849" s="1026"/>
      <c r="AR29849" s="1027"/>
    </row>
    <row r="29850" spans="43:44" x14ac:dyDescent="0.25">
      <c r="AQ29850" s="1026"/>
      <c r="AR29850" s="1027"/>
    </row>
    <row r="29851" spans="43:44" x14ac:dyDescent="0.25">
      <c r="AQ29851" s="1026"/>
      <c r="AR29851" s="1027"/>
    </row>
    <row r="29852" spans="43:44" x14ac:dyDescent="0.25">
      <c r="AQ29852" s="1026"/>
      <c r="AR29852" s="1027"/>
    </row>
    <row r="29853" spans="43:44" x14ac:dyDescent="0.25">
      <c r="AQ29853" s="1026"/>
      <c r="AR29853" s="1027"/>
    </row>
    <row r="29854" spans="43:44" x14ac:dyDescent="0.25">
      <c r="AQ29854" s="1026"/>
      <c r="AR29854" s="1027"/>
    </row>
    <row r="29855" spans="43:44" x14ac:dyDescent="0.25">
      <c r="AQ29855" s="1026"/>
      <c r="AR29855" s="1027"/>
    </row>
    <row r="29856" spans="43:44" x14ac:dyDescent="0.25">
      <c r="AQ29856" s="1026"/>
      <c r="AR29856" s="1027"/>
    </row>
    <row r="29857" spans="43:44" x14ac:dyDescent="0.25">
      <c r="AQ29857" s="1026"/>
      <c r="AR29857" s="1027"/>
    </row>
    <row r="29858" spans="43:44" x14ac:dyDescent="0.25">
      <c r="AQ29858" s="1026"/>
      <c r="AR29858" s="1027"/>
    </row>
    <row r="29859" spans="43:44" x14ac:dyDescent="0.25">
      <c r="AQ29859" s="1026"/>
      <c r="AR29859" s="1027"/>
    </row>
    <row r="29860" spans="43:44" x14ac:dyDescent="0.25">
      <c r="AQ29860" s="1026"/>
      <c r="AR29860" s="1027"/>
    </row>
    <row r="29861" spans="43:44" x14ac:dyDescent="0.25">
      <c r="AQ29861" s="1026"/>
      <c r="AR29861" s="1027"/>
    </row>
    <row r="29862" spans="43:44" x14ac:dyDescent="0.25">
      <c r="AQ29862" s="1026"/>
      <c r="AR29862" s="1027"/>
    </row>
    <row r="29863" spans="43:44" x14ac:dyDescent="0.25">
      <c r="AQ29863" s="1026"/>
      <c r="AR29863" s="1027"/>
    </row>
    <row r="29864" spans="43:44" x14ac:dyDescent="0.25">
      <c r="AQ29864" s="1026"/>
      <c r="AR29864" s="1027"/>
    </row>
    <row r="29865" spans="43:44" x14ac:dyDescent="0.25">
      <c r="AQ29865" s="1026"/>
      <c r="AR29865" s="1027"/>
    </row>
    <row r="29866" spans="43:44" x14ac:dyDescent="0.25">
      <c r="AQ29866" s="1026"/>
      <c r="AR29866" s="1027"/>
    </row>
    <row r="29867" spans="43:44" x14ac:dyDescent="0.25">
      <c r="AQ29867" s="1026"/>
      <c r="AR29867" s="1027"/>
    </row>
    <row r="29868" spans="43:44" x14ac:dyDescent="0.25">
      <c r="AQ29868" s="1026"/>
      <c r="AR29868" s="1027"/>
    </row>
    <row r="29869" spans="43:44" x14ac:dyDescent="0.25">
      <c r="AQ29869" s="1026"/>
      <c r="AR29869" s="1027"/>
    </row>
    <row r="29870" spans="43:44" x14ac:dyDescent="0.25">
      <c r="AQ29870" s="1026"/>
      <c r="AR29870" s="1027"/>
    </row>
    <row r="29871" spans="43:44" x14ac:dyDescent="0.25">
      <c r="AQ29871" s="1026"/>
      <c r="AR29871" s="1027"/>
    </row>
    <row r="29872" spans="43:44" x14ac:dyDescent="0.25">
      <c r="AQ29872" s="1026"/>
      <c r="AR29872" s="1027"/>
    </row>
    <row r="29873" spans="43:44" x14ac:dyDescent="0.25">
      <c r="AQ29873" s="1026"/>
      <c r="AR29873" s="1027"/>
    </row>
    <row r="29874" spans="43:44" x14ac:dyDescent="0.25">
      <c r="AQ29874" s="1026"/>
      <c r="AR29874" s="1027"/>
    </row>
    <row r="29875" spans="43:44" x14ac:dyDescent="0.25">
      <c r="AQ29875" s="1026"/>
      <c r="AR29875" s="1027"/>
    </row>
    <row r="29876" spans="43:44" x14ac:dyDescent="0.25">
      <c r="AQ29876" s="1026"/>
      <c r="AR29876" s="1027"/>
    </row>
    <row r="29877" spans="43:44" x14ac:dyDescent="0.25">
      <c r="AQ29877" s="1026"/>
      <c r="AR29877" s="1027"/>
    </row>
    <row r="29878" spans="43:44" x14ac:dyDescent="0.25">
      <c r="AQ29878" s="1026"/>
      <c r="AR29878" s="1027"/>
    </row>
    <row r="29879" spans="43:44" x14ac:dyDescent="0.25">
      <c r="AQ29879" s="1026"/>
      <c r="AR29879" s="1027"/>
    </row>
    <row r="29880" spans="43:44" x14ac:dyDescent="0.25">
      <c r="AQ29880" s="1026"/>
      <c r="AR29880" s="1027"/>
    </row>
    <row r="29881" spans="43:44" x14ac:dyDescent="0.25">
      <c r="AQ29881" s="1026"/>
      <c r="AR29881" s="1027"/>
    </row>
    <row r="29882" spans="43:44" x14ac:dyDescent="0.25">
      <c r="AQ29882" s="1026"/>
      <c r="AR29882" s="1027"/>
    </row>
    <row r="29883" spans="43:44" x14ac:dyDescent="0.25">
      <c r="AQ29883" s="1026"/>
      <c r="AR29883" s="1027"/>
    </row>
    <row r="29884" spans="43:44" x14ac:dyDescent="0.25">
      <c r="AQ29884" s="1026"/>
      <c r="AR29884" s="1027"/>
    </row>
    <row r="29885" spans="43:44" x14ac:dyDescent="0.25">
      <c r="AQ29885" s="1026"/>
      <c r="AR29885" s="1027"/>
    </row>
    <row r="29886" spans="43:44" x14ac:dyDescent="0.25">
      <c r="AQ29886" s="1026"/>
      <c r="AR29886" s="1027"/>
    </row>
    <row r="29887" spans="43:44" x14ac:dyDescent="0.25">
      <c r="AQ29887" s="1026"/>
      <c r="AR29887" s="1027"/>
    </row>
    <row r="29888" spans="43:44" x14ac:dyDescent="0.25">
      <c r="AQ29888" s="1026"/>
      <c r="AR29888" s="1027"/>
    </row>
    <row r="29889" spans="43:44" x14ac:dyDescent="0.25">
      <c r="AQ29889" s="1026"/>
      <c r="AR29889" s="1027"/>
    </row>
    <row r="29890" spans="43:44" x14ac:dyDescent="0.25">
      <c r="AQ29890" s="1026"/>
      <c r="AR29890" s="1027"/>
    </row>
    <row r="29891" spans="43:44" x14ac:dyDescent="0.25">
      <c r="AQ29891" s="1026"/>
      <c r="AR29891" s="1027"/>
    </row>
    <row r="29892" spans="43:44" x14ac:dyDescent="0.25">
      <c r="AQ29892" s="1026"/>
      <c r="AR29892" s="1027"/>
    </row>
    <row r="29893" spans="43:44" x14ac:dyDescent="0.25">
      <c r="AQ29893" s="1026"/>
      <c r="AR29893" s="1027"/>
    </row>
    <row r="29894" spans="43:44" x14ac:dyDescent="0.25">
      <c r="AQ29894" s="1026"/>
      <c r="AR29894" s="1027"/>
    </row>
    <row r="29895" spans="43:44" x14ac:dyDescent="0.25">
      <c r="AQ29895" s="1026"/>
      <c r="AR29895" s="1027"/>
    </row>
    <row r="29896" spans="43:44" x14ac:dyDescent="0.25">
      <c r="AQ29896" s="1026"/>
      <c r="AR29896" s="1027"/>
    </row>
    <row r="29897" spans="43:44" x14ac:dyDescent="0.25">
      <c r="AQ29897" s="1026"/>
      <c r="AR29897" s="1027"/>
    </row>
    <row r="29898" spans="43:44" x14ac:dyDescent="0.25">
      <c r="AQ29898" s="1026"/>
      <c r="AR29898" s="1027"/>
    </row>
    <row r="29899" spans="43:44" x14ac:dyDescent="0.25">
      <c r="AQ29899" s="1026"/>
      <c r="AR29899" s="1027"/>
    </row>
    <row r="29900" spans="43:44" x14ac:dyDescent="0.25">
      <c r="AQ29900" s="1026"/>
      <c r="AR29900" s="1027"/>
    </row>
    <row r="29901" spans="43:44" x14ac:dyDescent="0.25">
      <c r="AQ29901" s="1026"/>
      <c r="AR29901" s="1027"/>
    </row>
    <row r="29902" spans="43:44" x14ac:dyDescent="0.25">
      <c r="AQ29902" s="1026"/>
      <c r="AR29902" s="1027"/>
    </row>
    <row r="29903" spans="43:44" x14ac:dyDescent="0.25">
      <c r="AQ29903" s="1026"/>
      <c r="AR29903" s="1027"/>
    </row>
    <row r="29904" spans="43:44" x14ac:dyDescent="0.25">
      <c r="AQ29904" s="1026"/>
      <c r="AR29904" s="1027"/>
    </row>
    <row r="29905" spans="43:44" x14ac:dyDescent="0.25">
      <c r="AQ29905" s="1026"/>
      <c r="AR29905" s="1027"/>
    </row>
    <row r="29906" spans="43:44" x14ac:dyDescent="0.25">
      <c r="AQ29906" s="1026"/>
      <c r="AR29906" s="1027"/>
    </row>
    <row r="29907" spans="43:44" x14ac:dyDescent="0.25">
      <c r="AQ29907" s="1026"/>
      <c r="AR29907" s="1027"/>
    </row>
    <row r="29908" spans="43:44" x14ac:dyDescent="0.25">
      <c r="AQ29908" s="1026"/>
      <c r="AR29908" s="1027"/>
    </row>
    <row r="29909" spans="43:44" x14ac:dyDescent="0.25">
      <c r="AQ29909" s="1026"/>
      <c r="AR29909" s="1027"/>
    </row>
    <row r="29910" spans="43:44" x14ac:dyDescent="0.25">
      <c r="AQ29910" s="1026"/>
      <c r="AR29910" s="1027"/>
    </row>
    <row r="29911" spans="43:44" x14ac:dyDescent="0.25">
      <c r="AQ29911" s="1026"/>
      <c r="AR29911" s="1027"/>
    </row>
    <row r="29912" spans="43:44" x14ac:dyDescent="0.25">
      <c r="AQ29912" s="1026"/>
      <c r="AR29912" s="1027"/>
    </row>
    <row r="29913" spans="43:44" x14ac:dyDescent="0.25">
      <c r="AQ29913" s="1026"/>
      <c r="AR29913" s="1027"/>
    </row>
    <row r="29914" spans="43:44" x14ac:dyDescent="0.25">
      <c r="AQ29914" s="1026"/>
      <c r="AR29914" s="1027"/>
    </row>
    <row r="29915" spans="43:44" x14ac:dyDescent="0.25">
      <c r="AQ29915" s="1026"/>
      <c r="AR29915" s="1027"/>
    </row>
    <row r="29916" spans="43:44" x14ac:dyDescent="0.25">
      <c r="AQ29916" s="1026"/>
      <c r="AR29916" s="1027"/>
    </row>
    <row r="29917" spans="43:44" x14ac:dyDescent="0.25">
      <c r="AQ29917" s="1026"/>
      <c r="AR29917" s="1027"/>
    </row>
    <row r="29918" spans="43:44" x14ac:dyDescent="0.25">
      <c r="AQ29918" s="1026"/>
      <c r="AR29918" s="1027"/>
    </row>
    <row r="29919" spans="43:44" x14ac:dyDescent="0.25">
      <c r="AQ29919" s="1026"/>
      <c r="AR29919" s="1027"/>
    </row>
    <row r="29920" spans="43:44" x14ac:dyDescent="0.25">
      <c r="AQ29920" s="1026"/>
      <c r="AR29920" s="1027"/>
    </row>
    <row r="29921" spans="43:44" x14ac:dyDescent="0.25">
      <c r="AQ29921" s="1026"/>
      <c r="AR29921" s="1027"/>
    </row>
    <row r="29922" spans="43:44" x14ac:dyDescent="0.25">
      <c r="AQ29922" s="1026"/>
      <c r="AR29922" s="1027"/>
    </row>
    <row r="29923" spans="43:44" x14ac:dyDescent="0.25">
      <c r="AQ29923" s="1026"/>
      <c r="AR29923" s="1027"/>
    </row>
    <row r="29924" spans="43:44" x14ac:dyDescent="0.25">
      <c r="AQ29924" s="1026"/>
      <c r="AR29924" s="1027"/>
    </row>
    <row r="29925" spans="43:44" x14ac:dyDescent="0.25">
      <c r="AQ29925" s="1026"/>
      <c r="AR29925" s="1027"/>
    </row>
    <row r="29926" spans="43:44" x14ac:dyDescent="0.25">
      <c r="AQ29926" s="1026"/>
      <c r="AR29926" s="1027"/>
    </row>
    <row r="29927" spans="43:44" x14ac:dyDescent="0.25">
      <c r="AQ29927" s="1026"/>
      <c r="AR29927" s="1027"/>
    </row>
    <row r="29928" spans="43:44" x14ac:dyDescent="0.25">
      <c r="AQ29928" s="1026"/>
      <c r="AR29928" s="1027"/>
    </row>
    <row r="29929" spans="43:44" x14ac:dyDescent="0.25">
      <c r="AQ29929" s="1026"/>
      <c r="AR29929" s="1027"/>
    </row>
    <row r="29930" spans="43:44" x14ac:dyDescent="0.25">
      <c r="AQ29930" s="1026"/>
      <c r="AR29930" s="1027"/>
    </row>
    <row r="29931" spans="43:44" x14ac:dyDescent="0.25">
      <c r="AQ29931" s="1026"/>
      <c r="AR29931" s="1027"/>
    </row>
    <row r="29932" spans="43:44" x14ac:dyDescent="0.25">
      <c r="AQ29932" s="1026"/>
      <c r="AR29932" s="1027"/>
    </row>
    <row r="29933" spans="43:44" x14ac:dyDescent="0.25">
      <c r="AQ29933" s="1026"/>
      <c r="AR29933" s="1027"/>
    </row>
    <row r="29934" spans="43:44" x14ac:dyDescent="0.25">
      <c r="AQ29934" s="1026"/>
      <c r="AR29934" s="1027"/>
    </row>
    <row r="29935" spans="43:44" x14ac:dyDescent="0.25">
      <c r="AQ29935" s="1026"/>
      <c r="AR29935" s="1027"/>
    </row>
    <row r="29936" spans="43:44" x14ac:dyDescent="0.25">
      <c r="AQ29936" s="1026"/>
      <c r="AR29936" s="1027"/>
    </row>
    <row r="29937" spans="43:44" x14ac:dyDescent="0.25">
      <c r="AQ29937" s="1026"/>
      <c r="AR29937" s="1027"/>
    </row>
    <row r="29938" spans="43:44" x14ac:dyDescent="0.25">
      <c r="AQ29938" s="1026"/>
      <c r="AR29938" s="1027"/>
    </row>
    <row r="29939" spans="43:44" x14ac:dyDescent="0.25">
      <c r="AQ29939" s="1026"/>
      <c r="AR29939" s="1027"/>
    </row>
    <row r="29940" spans="43:44" x14ac:dyDescent="0.25">
      <c r="AQ29940" s="1026"/>
      <c r="AR29940" s="1027"/>
    </row>
    <row r="29941" spans="43:44" x14ac:dyDescent="0.25">
      <c r="AQ29941" s="1026"/>
      <c r="AR29941" s="1027"/>
    </row>
    <row r="29942" spans="43:44" x14ac:dyDescent="0.25">
      <c r="AQ29942" s="1026"/>
      <c r="AR29942" s="1027"/>
    </row>
    <row r="29943" spans="43:44" x14ac:dyDescent="0.25">
      <c r="AQ29943" s="1026"/>
      <c r="AR29943" s="1027"/>
    </row>
    <row r="29944" spans="43:44" x14ac:dyDescent="0.25">
      <c r="AQ29944" s="1026"/>
      <c r="AR29944" s="1027"/>
    </row>
    <row r="29945" spans="43:44" x14ac:dyDescent="0.25">
      <c r="AQ29945" s="1026"/>
      <c r="AR29945" s="1027"/>
    </row>
    <row r="29946" spans="43:44" x14ac:dyDescent="0.25">
      <c r="AQ29946" s="1026"/>
      <c r="AR29946" s="1027"/>
    </row>
    <row r="29947" spans="43:44" x14ac:dyDescent="0.25">
      <c r="AQ29947" s="1026"/>
      <c r="AR29947" s="1027"/>
    </row>
    <row r="29948" spans="43:44" x14ac:dyDescent="0.25">
      <c r="AQ29948" s="1026"/>
      <c r="AR29948" s="1027"/>
    </row>
    <row r="29949" spans="43:44" x14ac:dyDescent="0.25">
      <c r="AQ29949" s="1026"/>
      <c r="AR29949" s="1027"/>
    </row>
    <row r="29950" spans="43:44" x14ac:dyDescent="0.25">
      <c r="AQ29950" s="1026"/>
      <c r="AR29950" s="1027"/>
    </row>
    <row r="29951" spans="43:44" x14ac:dyDescent="0.25">
      <c r="AQ29951" s="1026"/>
      <c r="AR29951" s="1027"/>
    </row>
    <row r="29952" spans="43:44" x14ac:dyDescent="0.25">
      <c r="AQ29952" s="1026"/>
      <c r="AR29952" s="1027"/>
    </row>
    <row r="29953" spans="43:44" x14ac:dyDescent="0.25">
      <c r="AQ29953" s="1026"/>
      <c r="AR29953" s="1027"/>
    </row>
    <row r="29954" spans="43:44" x14ac:dyDescent="0.25">
      <c r="AQ29954" s="1026"/>
      <c r="AR29954" s="1027"/>
    </row>
    <row r="29955" spans="43:44" x14ac:dyDescent="0.25">
      <c r="AQ29955" s="1026"/>
      <c r="AR29955" s="1027"/>
    </row>
    <row r="29956" spans="43:44" x14ac:dyDescent="0.25">
      <c r="AQ29956" s="1026"/>
      <c r="AR29956" s="1027"/>
    </row>
    <row r="29957" spans="43:44" x14ac:dyDescent="0.25">
      <c r="AQ29957" s="1026"/>
      <c r="AR29957" s="1027"/>
    </row>
    <row r="29958" spans="43:44" x14ac:dyDescent="0.25">
      <c r="AQ29958" s="1026"/>
      <c r="AR29958" s="1027"/>
    </row>
    <row r="29959" spans="43:44" x14ac:dyDescent="0.25">
      <c r="AQ29959" s="1026"/>
      <c r="AR29959" s="1027"/>
    </row>
    <row r="29960" spans="43:44" x14ac:dyDescent="0.25">
      <c r="AQ29960" s="1026"/>
      <c r="AR29960" s="1027"/>
    </row>
    <row r="29961" spans="43:44" x14ac:dyDescent="0.25">
      <c r="AQ29961" s="1026"/>
      <c r="AR29961" s="1027"/>
    </row>
    <row r="29962" spans="43:44" x14ac:dyDescent="0.25">
      <c r="AQ29962" s="1026"/>
      <c r="AR29962" s="1027"/>
    </row>
    <row r="29963" spans="43:44" x14ac:dyDescent="0.25">
      <c r="AQ29963" s="1026"/>
      <c r="AR29963" s="1027"/>
    </row>
    <row r="29964" spans="43:44" x14ac:dyDescent="0.25">
      <c r="AQ29964" s="1026"/>
      <c r="AR29964" s="1027"/>
    </row>
    <row r="29965" spans="43:44" x14ac:dyDescent="0.25">
      <c r="AQ29965" s="1026"/>
      <c r="AR29965" s="1027"/>
    </row>
    <row r="29966" spans="43:44" x14ac:dyDescent="0.25">
      <c r="AQ29966" s="1026"/>
      <c r="AR29966" s="1027"/>
    </row>
    <row r="29967" spans="43:44" x14ac:dyDescent="0.25">
      <c r="AQ29967" s="1026"/>
      <c r="AR29967" s="1027"/>
    </row>
    <row r="29968" spans="43:44" x14ac:dyDescent="0.25">
      <c r="AQ29968" s="1026"/>
      <c r="AR29968" s="1027"/>
    </row>
    <row r="29969" spans="43:44" x14ac:dyDescent="0.25">
      <c r="AQ29969" s="1026"/>
      <c r="AR29969" s="1027"/>
    </row>
    <row r="29970" spans="43:44" x14ac:dyDescent="0.25">
      <c r="AQ29970" s="1026"/>
      <c r="AR29970" s="1027"/>
    </row>
    <row r="29971" spans="43:44" x14ac:dyDescent="0.25">
      <c r="AQ29971" s="1026"/>
      <c r="AR29971" s="1027"/>
    </row>
    <row r="29972" spans="43:44" x14ac:dyDescent="0.25">
      <c r="AQ29972" s="1026"/>
      <c r="AR29972" s="1027"/>
    </row>
    <row r="29973" spans="43:44" x14ac:dyDescent="0.25">
      <c r="AQ29973" s="1026"/>
      <c r="AR29973" s="1027"/>
    </row>
    <row r="29974" spans="43:44" x14ac:dyDescent="0.25">
      <c r="AQ29974" s="1026"/>
      <c r="AR29974" s="1027"/>
    </row>
    <row r="29975" spans="43:44" x14ac:dyDescent="0.25">
      <c r="AQ29975" s="1026"/>
      <c r="AR29975" s="1027"/>
    </row>
    <row r="29976" spans="43:44" x14ac:dyDescent="0.25">
      <c r="AQ29976" s="1026"/>
      <c r="AR29976" s="1027"/>
    </row>
    <row r="29977" spans="43:44" x14ac:dyDescent="0.25">
      <c r="AQ29977" s="1026"/>
      <c r="AR29977" s="1027"/>
    </row>
    <row r="29978" spans="43:44" x14ac:dyDescent="0.25">
      <c r="AQ29978" s="1026"/>
      <c r="AR29978" s="1027"/>
    </row>
    <row r="29979" spans="43:44" x14ac:dyDescent="0.25">
      <c r="AQ29979" s="1026"/>
      <c r="AR29979" s="1027"/>
    </row>
    <row r="29980" spans="43:44" x14ac:dyDescent="0.25">
      <c r="AQ29980" s="1026"/>
      <c r="AR29980" s="1027"/>
    </row>
    <row r="29981" spans="43:44" x14ac:dyDescent="0.25">
      <c r="AQ29981" s="1026"/>
      <c r="AR29981" s="1027"/>
    </row>
    <row r="29982" spans="43:44" x14ac:dyDescent="0.25">
      <c r="AQ29982" s="1026"/>
      <c r="AR29982" s="1027"/>
    </row>
    <row r="29983" spans="43:44" x14ac:dyDescent="0.25">
      <c r="AQ29983" s="1026"/>
      <c r="AR29983" s="1027"/>
    </row>
    <row r="29984" spans="43:44" x14ac:dyDescent="0.25">
      <c r="AQ29984" s="1026"/>
      <c r="AR29984" s="1027"/>
    </row>
    <row r="29985" spans="43:44" x14ac:dyDescent="0.25">
      <c r="AQ29985" s="1026"/>
      <c r="AR29985" s="1027"/>
    </row>
    <row r="29986" spans="43:44" x14ac:dyDescent="0.25">
      <c r="AQ29986" s="1026"/>
      <c r="AR29986" s="1027"/>
    </row>
    <row r="29987" spans="43:44" x14ac:dyDescent="0.25">
      <c r="AQ29987" s="1026"/>
      <c r="AR29987" s="1027"/>
    </row>
    <row r="29988" spans="43:44" x14ac:dyDescent="0.25">
      <c r="AQ29988" s="1026"/>
      <c r="AR29988" s="1027"/>
    </row>
    <row r="29989" spans="43:44" x14ac:dyDescent="0.25">
      <c r="AQ29989" s="1026"/>
      <c r="AR29989" s="1027"/>
    </row>
    <row r="29990" spans="43:44" x14ac:dyDescent="0.25">
      <c r="AQ29990" s="1026"/>
      <c r="AR29990" s="1027"/>
    </row>
    <row r="29991" spans="43:44" x14ac:dyDescent="0.25">
      <c r="AQ29991" s="1026"/>
      <c r="AR29991" s="1027"/>
    </row>
    <row r="29992" spans="43:44" x14ac:dyDescent="0.25">
      <c r="AQ29992" s="1026"/>
      <c r="AR29992" s="1027"/>
    </row>
    <row r="29993" spans="43:44" x14ac:dyDescent="0.25">
      <c r="AQ29993" s="1026"/>
      <c r="AR29993" s="1027"/>
    </row>
    <row r="29994" spans="43:44" x14ac:dyDescent="0.25">
      <c r="AQ29994" s="1026"/>
      <c r="AR29994" s="1027"/>
    </row>
    <row r="29995" spans="43:44" x14ac:dyDescent="0.25">
      <c r="AQ29995" s="1026"/>
      <c r="AR29995" s="1027"/>
    </row>
    <row r="29996" spans="43:44" x14ac:dyDescent="0.25">
      <c r="AQ29996" s="1026"/>
      <c r="AR29996" s="1027"/>
    </row>
    <row r="29997" spans="43:44" x14ac:dyDescent="0.25">
      <c r="AQ29997" s="1026"/>
      <c r="AR29997" s="1027"/>
    </row>
    <row r="29998" spans="43:44" x14ac:dyDescent="0.25">
      <c r="AQ29998" s="1026"/>
      <c r="AR29998" s="1027"/>
    </row>
    <row r="29999" spans="43:44" x14ac:dyDescent="0.25">
      <c r="AQ29999" s="1026"/>
      <c r="AR29999" s="1027"/>
    </row>
    <row r="30000" spans="43:44" x14ac:dyDescent="0.25">
      <c r="AQ30000" s="1026"/>
      <c r="AR30000" s="1027"/>
    </row>
    <row r="30001" spans="43:44" x14ac:dyDescent="0.25">
      <c r="AQ30001" s="1026"/>
      <c r="AR30001" s="1027"/>
    </row>
    <row r="30002" spans="43:44" x14ac:dyDescent="0.25">
      <c r="AQ30002" s="1026"/>
      <c r="AR30002" s="1027"/>
    </row>
    <row r="30003" spans="43:44" x14ac:dyDescent="0.25">
      <c r="AQ30003" s="1026"/>
      <c r="AR30003" s="1027"/>
    </row>
    <row r="30004" spans="43:44" x14ac:dyDescent="0.25">
      <c r="AQ30004" s="1026"/>
      <c r="AR30004" s="1027"/>
    </row>
    <row r="30005" spans="43:44" x14ac:dyDescent="0.25">
      <c r="AQ30005" s="1026"/>
      <c r="AR30005" s="1027"/>
    </row>
    <row r="30006" spans="43:44" x14ac:dyDescent="0.25">
      <c r="AQ30006" s="1026"/>
      <c r="AR30006" s="1027"/>
    </row>
    <row r="30007" spans="43:44" x14ac:dyDescent="0.25">
      <c r="AQ30007" s="1026"/>
      <c r="AR30007" s="1027"/>
    </row>
    <row r="30008" spans="43:44" x14ac:dyDescent="0.25">
      <c r="AQ30008" s="1026"/>
      <c r="AR30008" s="1027"/>
    </row>
    <row r="30009" spans="43:44" x14ac:dyDescent="0.25">
      <c r="AQ30009" s="1026"/>
      <c r="AR30009" s="1027"/>
    </row>
    <row r="30010" spans="43:44" x14ac:dyDescent="0.25">
      <c r="AQ30010" s="1026"/>
      <c r="AR30010" s="1027"/>
    </row>
    <row r="30011" spans="43:44" x14ac:dyDescent="0.25">
      <c r="AQ30011" s="1026"/>
      <c r="AR30011" s="1027"/>
    </row>
    <row r="30012" spans="43:44" x14ac:dyDescent="0.25">
      <c r="AQ30012" s="1026"/>
      <c r="AR30012" s="1027"/>
    </row>
    <row r="30013" spans="43:44" x14ac:dyDescent="0.25">
      <c r="AQ30013" s="1026"/>
      <c r="AR30013" s="1027"/>
    </row>
    <row r="30014" spans="43:44" x14ac:dyDescent="0.25">
      <c r="AQ30014" s="1026"/>
      <c r="AR30014" s="1027"/>
    </row>
    <row r="30015" spans="43:44" x14ac:dyDescent="0.25">
      <c r="AQ30015" s="1026"/>
      <c r="AR30015" s="1027"/>
    </row>
    <row r="30016" spans="43:44" x14ac:dyDescent="0.25">
      <c r="AQ30016" s="1026"/>
      <c r="AR30016" s="1027"/>
    </row>
    <row r="30017" spans="43:44" x14ac:dyDescent="0.25">
      <c r="AQ30017" s="1026"/>
      <c r="AR30017" s="1027"/>
    </row>
    <row r="30018" spans="43:44" x14ac:dyDescent="0.25">
      <c r="AQ30018" s="1026"/>
      <c r="AR30018" s="1027"/>
    </row>
    <row r="30019" spans="43:44" x14ac:dyDescent="0.25">
      <c r="AQ30019" s="1026"/>
      <c r="AR30019" s="1027"/>
    </row>
    <row r="30020" spans="43:44" x14ac:dyDescent="0.25">
      <c r="AQ30020" s="1026"/>
      <c r="AR30020" s="1027"/>
    </row>
    <row r="30021" spans="43:44" x14ac:dyDescent="0.25">
      <c r="AQ30021" s="1026"/>
      <c r="AR30021" s="1027"/>
    </row>
    <row r="30022" spans="43:44" x14ac:dyDescent="0.25">
      <c r="AQ30022" s="1026"/>
      <c r="AR30022" s="1027"/>
    </row>
    <row r="30023" spans="43:44" x14ac:dyDescent="0.25">
      <c r="AQ30023" s="1026"/>
      <c r="AR30023" s="1027"/>
    </row>
    <row r="30024" spans="43:44" x14ac:dyDescent="0.25">
      <c r="AQ30024" s="1026"/>
      <c r="AR30024" s="1027"/>
    </row>
    <row r="30025" spans="43:44" x14ac:dyDescent="0.25">
      <c r="AQ30025" s="1026"/>
      <c r="AR30025" s="1027"/>
    </row>
    <row r="30026" spans="43:44" x14ac:dyDescent="0.25">
      <c r="AQ30026" s="1026"/>
      <c r="AR30026" s="1027"/>
    </row>
    <row r="30027" spans="43:44" x14ac:dyDescent="0.25">
      <c r="AQ30027" s="1026"/>
      <c r="AR30027" s="1027"/>
    </row>
    <row r="30028" spans="43:44" x14ac:dyDescent="0.25">
      <c r="AQ30028" s="1026"/>
      <c r="AR30028" s="1027"/>
    </row>
    <row r="30029" spans="43:44" x14ac:dyDescent="0.25">
      <c r="AQ30029" s="1026"/>
      <c r="AR30029" s="1027"/>
    </row>
    <row r="30030" spans="43:44" x14ac:dyDescent="0.25">
      <c r="AQ30030" s="1026"/>
      <c r="AR30030" s="1027"/>
    </row>
    <row r="30031" spans="43:44" x14ac:dyDescent="0.25">
      <c r="AQ30031" s="1026"/>
      <c r="AR30031" s="1027"/>
    </row>
    <row r="30032" spans="43:44" x14ac:dyDescent="0.25">
      <c r="AQ30032" s="1026"/>
      <c r="AR30032" s="1027"/>
    </row>
    <row r="30033" spans="43:44" x14ac:dyDescent="0.25">
      <c r="AQ30033" s="1026"/>
      <c r="AR30033" s="1027"/>
    </row>
    <row r="30034" spans="43:44" x14ac:dyDescent="0.25">
      <c r="AQ30034" s="1026"/>
      <c r="AR30034" s="1027"/>
    </row>
    <row r="30035" spans="43:44" x14ac:dyDescent="0.25">
      <c r="AQ30035" s="1026"/>
      <c r="AR30035" s="1027"/>
    </row>
    <row r="30036" spans="43:44" x14ac:dyDescent="0.25">
      <c r="AQ30036" s="1026"/>
      <c r="AR30036" s="1027"/>
    </row>
    <row r="30037" spans="43:44" x14ac:dyDescent="0.25">
      <c r="AQ30037" s="1026"/>
      <c r="AR30037" s="1027"/>
    </row>
    <row r="30038" spans="43:44" x14ac:dyDescent="0.25">
      <c r="AQ30038" s="1026"/>
      <c r="AR30038" s="1027"/>
    </row>
    <row r="30039" spans="43:44" x14ac:dyDescent="0.25">
      <c r="AQ30039" s="1026"/>
      <c r="AR30039" s="1027"/>
    </row>
    <row r="30040" spans="43:44" x14ac:dyDescent="0.25">
      <c r="AQ30040" s="1026"/>
      <c r="AR30040" s="1027"/>
    </row>
    <row r="30041" spans="43:44" x14ac:dyDescent="0.25">
      <c r="AQ30041" s="1026"/>
      <c r="AR30041" s="1027"/>
    </row>
    <row r="30042" spans="43:44" x14ac:dyDescent="0.25">
      <c r="AQ30042" s="1026"/>
      <c r="AR30042" s="1027"/>
    </row>
    <row r="30043" spans="43:44" x14ac:dyDescent="0.25">
      <c r="AQ30043" s="1026"/>
      <c r="AR30043" s="1027"/>
    </row>
    <row r="30044" spans="43:44" x14ac:dyDescent="0.25">
      <c r="AQ30044" s="1026"/>
      <c r="AR30044" s="1027"/>
    </row>
    <row r="30045" spans="43:44" x14ac:dyDescent="0.25">
      <c r="AQ30045" s="1026"/>
      <c r="AR30045" s="1027"/>
    </row>
    <row r="30046" spans="43:44" x14ac:dyDescent="0.25">
      <c r="AQ30046" s="1026"/>
      <c r="AR30046" s="1027"/>
    </row>
    <row r="30047" spans="43:44" x14ac:dyDescent="0.25">
      <c r="AQ30047" s="1026"/>
      <c r="AR30047" s="1027"/>
    </row>
    <row r="30048" spans="43:44" x14ac:dyDescent="0.25">
      <c r="AQ30048" s="1026"/>
      <c r="AR30048" s="1027"/>
    </row>
    <row r="30049" spans="43:44" x14ac:dyDescent="0.25">
      <c r="AQ30049" s="1026"/>
      <c r="AR30049" s="1027"/>
    </row>
    <row r="30050" spans="43:44" x14ac:dyDescent="0.25">
      <c r="AQ30050" s="1026"/>
      <c r="AR30050" s="1027"/>
    </row>
    <row r="30051" spans="43:44" x14ac:dyDescent="0.25">
      <c r="AQ30051" s="1026"/>
      <c r="AR30051" s="1027"/>
    </row>
    <row r="30052" spans="43:44" x14ac:dyDescent="0.25">
      <c r="AQ30052" s="1026"/>
      <c r="AR30052" s="1027"/>
    </row>
    <row r="30053" spans="43:44" x14ac:dyDescent="0.25">
      <c r="AQ30053" s="1026"/>
      <c r="AR30053" s="1027"/>
    </row>
    <row r="30054" spans="43:44" x14ac:dyDescent="0.25">
      <c r="AQ30054" s="1026"/>
      <c r="AR30054" s="1027"/>
    </row>
    <row r="30055" spans="43:44" x14ac:dyDescent="0.25">
      <c r="AQ30055" s="1026"/>
      <c r="AR30055" s="1027"/>
    </row>
    <row r="30056" spans="43:44" x14ac:dyDescent="0.25">
      <c r="AQ30056" s="1026"/>
      <c r="AR30056" s="1027"/>
    </row>
    <row r="30057" spans="43:44" x14ac:dyDescent="0.25">
      <c r="AQ30057" s="1026"/>
      <c r="AR30057" s="1027"/>
    </row>
    <row r="30058" spans="43:44" x14ac:dyDescent="0.25">
      <c r="AQ30058" s="1026"/>
      <c r="AR30058" s="1027"/>
    </row>
    <row r="30059" spans="43:44" x14ac:dyDescent="0.25">
      <c r="AQ30059" s="1026"/>
      <c r="AR30059" s="1027"/>
    </row>
    <row r="30060" spans="43:44" x14ac:dyDescent="0.25">
      <c r="AQ30060" s="1026"/>
      <c r="AR30060" s="1027"/>
    </row>
    <row r="30061" spans="43:44" x14ac:dyDescent="0.25">
      <c r="AQ30061" s="1026"/>
      <c r="AR30061" s="1027"/>
    </row>
    <row r="30062" spans="43:44" x14ac:dyDescent="0.25">
      <c r="AQ30062" s="1026"/>
      <c r="AR30062" s="1027"/>
    </row>
    <row r="30063" spans="43:44" x14ac:dyDescent="0.25">
      <c r="AQ30063" s="1026"/>
      <c r="AR30063" s="1027"/>
    </row>
    <row r="30064" spans="43:44" x14ac:dyDescent="0.25">
      <c r="AQ30064" s="1026"/>
      <c r="AR30064" s="1027"/>
    </row>
    <row r="30065" spans="43:44" x14ac:dyDescent="0.25">
      <c r="AQ30065" s="1026"/>
      <c r="AR30065" s="1027"/>
    </row>
    <row r="30066" spans="43:44" x14ac:dyDescent="0.25">
      <c r="AQ30066" s="1026"/>
      <c r="AR30066" s="1027"/>
    </row>
    <row r="30067" spans="43:44" x14ac:dyDescent="0.25">
      <c r="AQ30067" s="1026"/>
      <c r="AR30067" s="1027"/>
    </row>
    <row r="30068" spans="43:44" x14ac:dyDescent="0.25">
      <c r="AQ30068" s="1026"/>
      <c r="AR30068" s="1027"/>
    </row>
    <row r="30069" spans="43:44" x14ac:dyDescent="0.25">
      <c r="AQ30069" s="1026"/>
      <c r="AR30069" s="1027"/>
    </row>
    <row r="30070" spans="43:44" x14ac:dyDescent="0.25">
      <c r="AQ30070" s="1026"/>
      <c r="AR30070" s="1027"/>
    </row>
    <row r="30071" spans="43:44" x14ac:dyDescent="0.25">
      <c r="AQ30071" s="1026"/>
      <c r="AR30071" s="1027"/>
    </row>
    <row r="30072" spans="43:44" x14ac:dyDescent="0.25">
      <c r="AQ30072" s="1026"/>
      <c r="AR30072" s="1027"/>
    </row>
    <row r="30073" spans="43:44" x14ac:dyDescent="0.25">
      <c r="AQ30073" s="1026"/>
      <c r="AR30073" s="1027"/>
    </row>
    <row r="30074" spans="43:44" x14ac:dyDescent="0.25">
      <c r="AQ30074" s="1026"/>
      <c r="AR30074" s="1027"/>
    </row>
    <row r="30075" spans="43:44" x14ac:dyDescent="0.25">
      <c r="AQ30075" s="1026"/>
      <c r="AR30075" s="1027"/>
    </row>
    <row r="30076" spans="43:44" x14ac:dyDescent="0.25">
      <c r="AQ30076" s="1026"/>
      <c r="AR30076" s="1027"/>
    </row>
    <row r="30077" spans="43:44" x14ac:dyDescent="0.25">
      <c r="AQ30077" s="1026"/>
      <c r="AR30077" s="1027"/>
    </row>
    <row r="30078" spans="43:44" x14ac:dyDescent="0.25">
      <c r="AQ30078" s="1026"/>
      <c r="AR30078" s="1027"/>
    </row>
    <row r="30079" spans="43:44" x14ac:dyDescent="0.25">
      <c r="AQ30079" s="1026"/>
      <c r="AR30079" s="1027"/>
    </row>
    <row r="30080" spans="43:44" x14ac:dyDescent="0.25">
      <c r="AQ30080" s="1026"/>
      <c r="AR30080" s="1027"/>
    </row>
    <row r="30081" spans="43:44" x14ac:dyDescent="0.25">
      <c r="AQ30081" s="1026"/>
      <c r="AR30081" s="1027"/>
    </row>
    <row r="30082" spans="43:44" x14ac:dyDescent="0.25">
      <c r="AQ30082" s="1026"/>
      <c r="AR30082" s="1027"/>
    </row>
    <row r="30083" spans="43:44" x14ac:dyDescent="0.25">
      <c r="AQ30083" s="1026"/>
      <c r="AR30083" s="1027"/>
    </row>
    <row r="30084" spans="43:44" x14ac:dyDescent="0.25">
      <c r="AQ30084" s="1026"/>
      <c r="AR30084" s="1027"/>
    </row>
    <row r="30085" spans="43:44" x14ac:dyDescent="0.25">
      <c r="AQ30085" s="1026"/>
      <c r="AR30085" s="1027"/>
    </row>
    <row r="30086" spans="43:44" x14ac:dyDescent="0.25">
      <c r="AQ30086" s="1026"/>
      <c r="AR30086" s="1027"/>
    </row>
    <row r="30087" spans="43:44" x14ac:dyDescent="0.25">
      <c r="AQ30087" s="1026"/>
      <c r="AR30087" s="1027"/>
    </row>
    <row r="30088" spans="43:44" x14ac:dyDescent="0.25">
      <c r="AQ30088" s="1026"/>
      <c r="AR30088" s="1027"/>
    </row>
    <row r="30089" spans="43:44" x14ac:dyDescent="0.25">
      <c r="AQ30089" s="1026"/>
      <c r="AR30089" s="1027"/>
    </row>
    <row r="30090" spans="43:44" x14ac:dyDescent="0.25">
      <c r="AQ30090" s="1026"/>
      <c r="AR30090" s="1027"/>
    </row>
    <row r="30091" spans="43:44" x14ac:dyDescent="0.25">
      <c r="AQ30091" s="1026"/>
      <c r="AR30091" s="1027"/>
    </row>
    <row r="30092" spans="43:44" x14ac:dyDescent="0.25">
      <c r="AQ30092" s="1026"/>
      <c r="AR30092" s="1027"/>
    </row>
    <row r="30093" spans="43:44" x14ac:dyDescent="0.25">
      <c r="AQ30093" s="1026"/>
      <c r="AR30093" s="1027"/>
    </row>
    <row r="30094" spans="43:44" x14ac:dyDescent="0.25">
      <c r="AQ30094" s="1026"/>
      <c r="AR30094" s="1027"/>
    </row>
    <row r="30095" spans="43:44" x14ac:dyDescent="0.25">
      <c r="AQ30095" s="1026"/>
      <c r="AR30095" s="1027"/>
    </row>
    <row r="30096" spans="43:44" x14ac:dyDescent="0.25">
      <c r="AQ30096" s="1026"/>
      <c r="AR30096" s="1027"/>
    </row>
    <row r="30097" spans="43:44" x14ac:dyDescent="0.25">
      <c r="AQ30097" s="1026"/>
      <c r="AR30097" s="1027"/>
    </row>
    <row r="30098" spans="43:44" x14ac:dyDescent="0.25">
      <c r="AQ30098" s="1026"/>
      <c r="AR30098" s="1027"/>
    </row>
    <row r="30099" spans="43:44" x14ac:dyDescent="0.25">
      <c r="AQ30099" s="1026"/>
      <c r="AR30099" s="1027"/>
    </row>
    <row r="30100" spans="43:44" x14ac:dyDescent="0.25">
      <c r="AQ30100" s="1026"/>
      <c r="AR30100" s="1027"/>
    </row>
    <row r="30101" spans="43:44" x14ac:dyDescent="0.25">
      <c r="AQ30101" s="1026"/>
      <c r="AR30101" s="1027"/>
    </row>
    <row r="30102" spans="43:44" x14ac:dyDescent="0.25">
      <c r="AQ30102" s="1026"/>
      <c r="AR30102" s="1027"/>
    </row>
    <row r="30103" spans="43:44" x14ac:dyDescent="0.25">
      <c r="AQ30103" s="1026"/>
      <c r="AR30103" s="1027"/>
    </row>
    <row r="30104" spans="43:44" x14ac:dyDescent="0.25">
      <c r="AQ30104" s="1026"/>
      <c r="AR30104" s="1027"/>
    </row>
    <row r="30105" spans="43:44" x14ac:dyDescent="0.25">
      <c r="AQ30105" s="1026"/>
      <c r="AR30105" s="1027"/>
    </row>
    <row r="30106" spans="43:44" x14ac:dyDescent="0.25">
      <c r="AQ30106" s="1026"/>
      <c r="AR30106" s="1027"/>
    </row>
    <row r="30107" spans="43:44" x14ac:dyDescent="0.25">
      <c r="AQ30107" s="1026"/>
      <c r="AR30107" s="1027"/>
    </row>
    <row r="30108" spans="43:44" x14ac:dyDescent="0.25">
      <c r="AQ30108" s="1026"/>
      <c r="AR30108" s="1027"/>
    </row>
    <row r="30109" spans="43:44" x14ac:dyDescent="0.25">
      <c r="AQ30109" s="1026"/>
      <c r="AR30109" s="1027"/>
    </row>
    <row r="30110" spans="43:44" x14ac:dyDescent="0.25">
      <c r="AQ30110" s="1026"/>
      <c r="AR30110" s="1027"/>
    </row>
    <row r="30111" spans="43:44" x14ac:dyDescent="0.25">
      <c r="AQ30111" s="1026"/>
      <c r="AR30111" s="1027"/>
    </row>
    <row r="30112" spans="43:44" x14ac:dyDescent="0.25">
      <c r="AQ30112" s="1026"/>
      <c r="AR30112" s="1027"/>
    </row>
    <row r="30113" spans="43:44" x14ac:dyDescent="0.25">
      <c r="AQ30113" s="1026"/>
      <c r="AR30113" s="1027"/>
    </row>
    <row r="30114" spans="43:44" x14ac:dyDescent="0.25">
      <c r="AQ30114" s="1026"/>
      <c r="AR30114" s="1027"/>
    </row>
    <row r="30115" spans="43:44" x14ac:dyDescent="0.25">
      <c r="AQ30115" s="1026"/>
      <c r="AR30115" s="1027"/>
    </row>
    <row r="30116" spans="43:44" x14ac:dyDescent="0.25">
      <c r="AQ30116" s="1026"/>
      <c r="AR30116" s="1027"/>
    </row>
    <row r="30117" spans="43:44" x14ac:dyDescent="0.25">
      <c r="AQ30117" s="1026"/>
      <c r="AR30117" s="1027"/>
    </row>
    <row r="30118" spans="43:44" x14ac:dyDescent="0.25">
      <c r="AQ30118" s="1026"/>
      <c r="AR30118" s="1027"/>
    </row>
    <row r="30119" spans="43:44" x14ac:dyDescent="0.25">
      <c r="AQ30119" s="1026"/>
      <c r="AR30119" s="1027"/>
    </row>
    <row r="30120" spans="43:44" x14ac:dyDescent="0.25">
      <c r="AQ30120" s="1026"/>
      <c r="AR30120" s="1027"/>
    </row>
    <row r="30121" spans="43:44" x14ac:dyDescent="0.25">
      <c r="AQ30121" s="1026"/>
      <c r="AR30121" s="1027"/>
    </row>
    <row r="30122" spans="43:44" x14ac:dyDescent="0.25">
      <c r="AQ30122" s="1026"/>
      <c r="AR30122" s="1027"/>
    </row>
    <row r="30123" spans="43:44" x14ac:dyDescent="0.25">
      <c r="AQ30123" s="1026"/>
      <c r="AR30123" s="1027"/>
    </row>
    <row r="30124" spans="43:44" x14ac:dyDescent="0.25">
      <c r="AQ30124" s="1026"/>
      <c r="AR30124" s="1027"/>
    </row>
    <row r="30125" spans="43:44" x14ac:dyDescent="0.25">
      <c r="AQ30125" s="1026"/>
      <c r="AR30125" s="1027"/>
    </row>
    <row r="30126" spans="43:44" x14ac:dyDescent="0.25">
      <c r="AQ30126" s="1026"/>
      <c r="AR30126" s="1027"/>
    </row>
    <row r="30127" spans="43:44" x14ac:dyDescent="0.25">
      <c r="AQ30127" s="1026"/>
      <c r="AR30127" s="1027"/>
    </row>
    <row r="30128" spans="43:44" x14ac:dyDescent="0.25">
      <c r="AQ30128" s="1026"/>
      <c r="AR30128" s="1027"/>
    </row>
    <row r="30129" spans="43:44" x14ac:dyDescent="0.25">
      <c r="AQ30129" s="1026"/>
      <c r="AR30129" s="1027"/>
    </row>
    <row r="30130" spans="43:44" x14ac:dyDescent="0.25">
      <c r="AQ30130" s="1026"/>
      <c r="AR30130" s="1027"/>
    </row>
    <row r="30131" spans="43:44" x14ac:dyDescent="0.25">
      <c r="AQ30131" s="1026"/>
      <c r="AR30131" s="1027"/>
    </row>
    <row r="30132" spans="43:44" x14ac:dyDescent="0.25">
      <c r="AQ30132" s="1026"/>
      <c r="AR30132" s="1027"/>
    </row>
    <row r="30133" spans="43:44" x14ac:dyDescent="0.25">
      <c r="AQ30133" s="1026"/>
      <c r="AR30133" s="1027"/>
    </row>
    <row r="30134" spans="43:44" x14ac:dyDescent="0.25">
      <c r="AQ30134" s="1026"/>
      <c r="AR30134" s="1027"/>
    </row>
    <row r="30135" spans="43:44" x14ac:dyDescent="0.25">
      <c r="AQ30135" s="1026"/>
      <c r="AR30135" s="1027"/>
    </row>
    <row r="30136" spans="43:44" x14ac:dyDescent="0.25">
      <c r="AQ30136" s="1026"/>
      <c r="AR30136" s="1027"/>
    </row>
    <row r="30137" spans="43:44" x14ac:dyDescent="0.25">
      <c r="AQ30137" s="1026"/>
      <c r="AR30137" s="1027"/>
    </row>
    <row r="30138" spans="43:44" x14ac:dyDescent="0.25">
      <c r="AQ30138" s="1026"/>
      <c r="AR30138" s="1027"/>
    </row>
    <row r="30139" spans="43:44" x14ac:dyDescent="0.25">
      <c r="AQ30139" s="1026"/>
      <c r="AR30139" s="1027"/>
    </row>
    <row r="30140" spans="43:44" x14ac:dyDescent="0.25">
      <c r="AQ30140" s="1026"/>
      <c r="AR30140" s="1027"/>
    </row>
    <row r="30141" spans="43:44" x14ac:dyDescent="0.25">
      <c r="AQ30141" s="1026"/>
      <c r="AR30141" s="1027"/>
    </row>
    <row r="30142" spans="43:44" x14ac:dyDescent="0.25">
      <c r="AQ30142" s="1026"/>
      <c r="AR30142" s="1027"/>
    </row>
    <row r="30143" spans="43:44" x14ac:dyDescent="0.25">
      <c r="AQ30143" s="1026"/>
      <c r="AR30143" s="1027"/>
    </row>
    <row r="30144" spans="43:44" x14ac:dyDescent="0.25">
      <c r="AQ30144" s="1026"/>
      <c r="AR30144" s="1027"/>
    </row>
    <row r="30145" spans="43:44" x14ac:dyDescent="0.25">
      <c r="AQ30145" s="1026"/>
      <c r="AR30145" s="1027"/>
    </row>
    <row r="30146" spans="43:44" x14ac:dyDescent="0.25">
      <c r="AQ30146" s="1026"/>
      <c r="AR30146" s="1027"/>
    </row>
    <row r="30147" spans="43:44" x14ac:dyDescent="0.25">
      <c r="AQ30147" s="1026"/>
      <c r="AR30147" s="1027"/>
    </row>
    <row r="30148" spans="43:44" x14ac:dyDescent="0.25">
      <c r="AQ30148" s="1026"/>
      <c r="AR30148" s="1027"/>
    </row>
    <row r="30149" spans="43:44" x14ac:dyDescent="0.25">
      <c r="AQ30149" s="1026"/>
      <c r="AR30149" s="1027"/>
    </row>
    <row r="30150" spans="43:44" x14ac:dyDescent="0.25">
      <c r="AQ30150" s="1026"/>
      <c r="AR30150" s="1027"/>
    </row>
    <row r="30151" spans="43:44" x14ac:dyDescent="0.25">
      <c r="AQ30151" s="1026"/>
      <c r="AR30151" s="1027"/>
    </row>
    <row r="30152" spans="43:44" x14ac:dyDescent="0.25">
      <c r="AQ30152" s="1026"/>
      <c r="AR30152" s="1027"/>
    </row>
    <row r="30153" spans="43:44" x14ac:dyDescent="0.25">
      <c r="AQ30153" s="1026"/>
      <c r="AR30153" s="1027"/>
    </row>
    <row r="30154" spans="43:44" x14ac:dyDescent="0.25">
      <c r="AQ30154" s="1026"/>
      <c r="AR30154" s="1027"/>
    </row>
    <row r="30155" spans="43:44" x14ac:dyDescent="0.25">
      <c r="AQ30155" s="1026"/>
      <c r="AR30155" s="1027"/>
    </row>
    <row r="30156" spans="43:44" x14ac:dyDescent="0.25">
      <c r="AQ30156" s="1026"/>
      <c r="AR30156" s="1027"/>
    </row>
    <row r="30157" spans="43:44" x14ac:dyDescent="0.25">
      <c r="AQ30157" s="1026"/>
      <c r="AR30157" s="1027"/>
    </row>
    <row r="30158" spans="43:44" x14ac:dyDescent="0.25">
      <c r="AQ30158" s="1026"/>
      <c r="AR30158" s="1027"/>
    </row>
    <row r="30159" spans="43:44" x14ac:dyDescent="0.25">
      <c r="AQ30159" s="1026"/>
      <c r="AR30159" s="1027"/>
    </row>
    <row r="30160" spans="43:44" x14ac:dyDescent="0.25">
      <c r="AQ30160" s="1026"/>
      <c r="AR30160" s="1027"/>
    </row>
    <row r="30161" spans="43:44" x14ac:dyDescent="0.25">
      <c r="AQ30161" s="1026"/>
      <c r="AR30161" s="1027"/>
    </row>
    <row r="30162" spans="43:44" x14ac:dyDescent="0.25">
      <c r="AQ30162" s="1026"/>
      <c r="AR30162" s="1027"/>
    </row>
    <row r="30163" spans="43:44" x14ac:dyDescent="0.25">
      <c r="AQ30163" s="1026"/>
      <c r="AR30163" s="1027"/>
    </row>
    <row r="30164" spans="43:44" x14ac:dyDescent="0.25">
      <c r="AQ30164" s="1026"/>
      <c r="AR30164" s="1027"/>
    </row>
    <row r="30165" spans="43:44" x14ac:dyDescent="0.25">
      <c r="AQ30165" s="1026"/>
      <c r="AR30165" s="1027"/>
    </row>
    <row r="30166" spans="43:44" x14ac:dyDescent="0.25">
      <c r="AQ30166" s="1026"/>
      <c r="AR30166" s="1027"/>
    </row>
    <row r="30167" spans="43:44" x14ac:dyDescent="0.25">
      <c r="AQ30167" s="1026"/>
      <c r="AR30167" s="1027"/>
    </row>
    <row r="30168" spans="43:44" x14ac:dyDescent="0.25">
      <c r="AQ30168" s="1026"/>
      <c r="AR30168" s="1027"/>
    </row>
    <row r="30169" spans="43:44" x14ac:dyDescent="0.25">
      <c r="AQ30169" s="1026"/>
      <c r="AR30169" s="1027"/>
    </row>
    <row r="30170" spans="43:44" x14ac:dyDescent="0.25">
      <c r="AQ30170" s="1026"/>
      <c r="AR30170" s="1027"/>
    </row>
    <row r="30171" spans="43:44" x14ac:dyDescent="0.25">
      <c r="AQ30171" s="1026"/>
      <c r="AR30171" s="1027"/>
    </row>
    <row r="30172" spans="43:44" x14ac:dyDescent="0.25">
      <c r="AQ30172" s="1026"/>
      <c r="AR30172" s="1027"/>
    </row>
    <row r="30173" spans="43:44" x14ac:dyDescent="0.25">
      <c r="AQ30173" s="1026"/>
      <c r="AR30173" s="1027"/>
    </row>
    <row r="30174" spans="43:44" x14ac:dyDescent="0.25">
      <c r="AQ30174" s="1026"/>
      <c r="AR30174" s="1027"/>
    </row>
    <row r="30175" spans="43:44" x14ac:dyDescent="0.25">
      <c r="AQ30175" s="1026"/>
      <c r="AR30175" s="1027"/>
    </row>
    <row r="30176" spans="43:44" x14ac:dyDescent="0.25">
      <c r="AQ30176" s="1026"/>
      <c r="AR30176" s="1027"/>
    </row>
    <row r="30177" spans="43:44" x14ac:dyDescent="0.25">
      <c r="AQ30177" s="1026"/>
      <c r="AR30177" s="1027"/>
    </row>
    <row r="30178" spans="43:44" x14ac:dyDescent="0.25">
      <c r="AQ30178" s="1026"/>
      <c r="AR30178" s="1027"/>
    </row>
    <row r="30179" spans="43:44" x14ac:dyDescent="0.25">
      <c r="AQ30179" s="1026"/>
      <c r="AR30179" s="1027"/>
    </row>
    <row r="30180" spans="43:44" x14ac:dyDescent="0.25">
      <c r="AQ30180" s="1026"/>
      <c r="AR30180" s="1027"/>
    </row>
    <row r="30181" spans="43:44" x14ac:dyDescent="0.25">
      <c r="AQ30181" s="1026"/>
      <c r="AR30181" s="1027"/>
    </row>
    <row r="30182" spans="43:44" x14ac:dyDescent="0.25">
      <c r="AQ30182" s="1026"/>
      <c r="AR30182" s="1027"/>
    </row>
    <row r="30183" spans="43:44" x14ac:dyDescent="0.25">
      <c r="AQ30183" s="1026"/>
      <c r="AR30183" s="1027"/>
    </row>
    <row r="30184" spans="43:44" x14ac:dyDescent="0.25">
      <c r="AQ30184" s="1026"/>
      <c r="AR30184" s="1027"/>
    </row>
    <row r="30185" spans="43:44" x14ac:dyDescent="0.25">
      <c r="AQ30185" s="1026"/>
      <c r="AR30185" s="1027"/>
    </row>
    <row r="30186" spans="43:44" x14ac:dyDescent="0.25">
      <c r="AQ30186" s="1026"/>
      <c r="AR30186" s="1027"/>
    </row>
    <row r="30187" spans="43:44" x14ac:dyDescent="0.25">
      <c r="AQ30187" s="1026"/>
      <c r="AR30187" s="1027"/>
    </row>
    <row r="30188" spans="43:44" x14ac:dyDescent="0.25">
      <c r="AQ30188" s="1026"/>
      <c r="AR30188" s="1027"/>
    </row>
    <row r="30189" spans="43:44" x14ac:dyDescent="0.25">
      <c r="AQ30189" s="1026"/>
      <c r="AR30189" s="1027"/>
    </row>
    <row r="30190" spans="43:44" x14ac:dyDescent="0.25">
      <c r="AQ30190" s="1026"/>
      <c r="AR30190" s="1027"/>
    </row>
    <row r="30191" spans="43:44" x14ac:dyDescent="0.25">
      <c r="AQ30191" s="1026"/>
      <c r="AR30191" s="1027"/>
    </row>
    <row r="30192" spans="43:44" x14ac:dyDescent="0.25">
      <c r="AQ30192" s="1026"/>
      <c r="AR30192" s="1027"/>
    </row>
    <row r="30193" spans="43:44" x14ac:dyDescent="0.25">
      <c r="AQ30193" s="1026"/>
      <c r="AR30193" s="1027"/>
    </row>
    <row r="30194" spans="43:44" x14ac:dyDescent="0.25">
      <c r="AQ30194" s="1026"/>
      <c r="AR30194" s="1027"/>
    </row>
    <row r="30195" spans="43:44" x14ac:dyDescent="0.25">
      <c r="AQ30195" s="1026"/>
      <c r="AR30195" s="1027"/>
    </row>
    <row r="30196" spans="43:44" x14ac:dyDescent="0.25">
      <c r="AQ30196" s="1026"/>
      <c r="AR30196" s="1027"/>
    </row>
    <row r="30197" spans="43:44" x14ac:dyDescent="0.25">
      <c r="AQ30197" s="1026"/>
      <c r="AR30197" s="1027"/>
    </row>
    <row r="30198" spans="43:44" x14ac:dyDescent="0.25">
      <c r="AQ30198" s="1026"/>
      <c r="AR30198" s="1027"/>
    </row>
    <row r="30199" spans="43:44" x14ac:dyDescent="0.25">
      <c r="AQ30199" s="1026"/>
      <c r="AR30199" s="1027"/>
    </row>
    <row r="30200" spans="43:44" x14ac:dyDescent="0.25">
      <c r="AQ30200" s="1026"/>
      <c r="AR30200" s="1027"/>
    </row>
    <row r="30201" spans="43:44" x14ac:dyDescent="0.25">
      <c r="AQ30201" s="1026"/>
      <c r="AR30201" s="1027"/>
    </row>
    <row r="30202" spans="43:44" x14ac:dyDescent="0.25">
      <c r="AQ30202" s="1026"/>
      <c r="AR30202" s="1027"/>
    </row>
    <row r="30203" spans="43:44" x14ac:dyDescent="0.25">
      <c r="AQ30203" s="1026"/>
      <c r="AR30203" s="1027"/>
    </row>
    <row r="30204" spans="43:44" x14ac:dyDescent="0.25">
      <c r="AQ30204" s="1026"/>
      <c r="AR30204" s="1027"/>
    </row>
    <row r="30205" spans="43:44" x14ac:dyDescent="0.25">
      <c r="AQ30205" s="1026"/>
      <c r="AR30205" s="1027"/>
    </row>
    <row r="30206" spans="43:44" x14ac:dyDescent="0.25">
      <c r="AQ30206" s="1026"/>
      <c r="AR30206" s="1027"/>
    </row>
    <row r="30207" spans="43:44" x14ac:dyDescent="0.25">
      <c r="AQ30207" s="1026"/>
      <c r="AR30207" s="1027"/>
    </row>
    <row r="30208" spans="43:44" x14ac:dyDescent="0.25">
      <c r="AQ30208" s="1026"/>
      <c r="AR30208" s="1027"/>
    </row>
    <row r="30209" spans="43:44" x14ac:dyDescent="0.25">
      <c r="AQ30209" s="1026"/>
      <c r="AR30209" s="1027"/>
    </row>
    <row r="30210" spans="43:44" x14ac:dyDescent="0.25">
      <c r="AQ30210" s="1026"/>
      <c r="AR30210" s="1027"/>
    </row>
    <row r="30211" spans="43:44" x14ac:dyDescent="0.25">
      <c r="AQ30211" s="1026"/>
      <c r="AR30211" s="1027"/>
    </row>
    <row r="30212" spans="43:44" x14ac:dyDescent="0.25">
      <c r="AQ30212" s="1026"/>
      <c r="AR30212" s="1027"/>
    </row>
    <row r="30213" spans="43:44" x14ac:dyDescent="0.25">
      <c r="AQ30213" s="1026"/>
      <c r="AR30213" s="1027"/>
    </row>
    <row r="30214" spans="43:44" x14ac:dyDescent="0.25">
      <c r="AQ30214" s="1026"/>
      <c r="AR30214" s="1027"/>
    </row>
    <row r="30215" spans="43:44" x14ac:dyDescent="0.25">
      <c r="AQ30215" s="1026"/>
      <c r="AR30215" s="1027"/>
    </row>
    <row r="30216" spans="43:44" x14ac:dyDescent="0.25">
      <c r="AQ30216" s="1026"/>
      <c r="AR30216" s="1027"/>
    </row>
    <row r="30217" spans="43:44" x14ac:dyDescent="0.25">
      <c r="AQ30217" s="1026"/>
      <c r="AR30217" s="1027"/>
    </row>
    <row r="30218" spans="43:44" x14ac:dyDescent="0.25">
      <c r="AQ30218" s="1026"/>
      <c r="AR30218" s="1027"/>
    </row>
    <row r="30219" spans="43:44" x14ac:dyDescent="0.25">
      <c r="AQ30219" s="1026"/>
      <c r="AR30219" s="1027"/>
    </row>
    <row r="30220" spans="43:44" x14ac:dyDescent="0.25">
      <c r="AQ30220" s="1026"/>
      <c r="AR30220" s="1027"/>
    </row>
    <row r="30221" spans="43:44" x14ac:dyDescent="0.25">
      <c r="AQ30221" s="1026"/>
      <c r="AR30221" s="1027"/>
    </row>
    <row r="30222" spans="43:44" x14ac:dyDescent="0.25">
      <c r="AQ30222" s="1026"/>
      <c r="AR30222" s="1027"/>
    </row>
    <row r="30223" spans="43:44" x14ac:dyDescent="0.25">
      <c r="AQ30223" s="1026"/>
      <c r="AR30223" s="1027"/>
    </row>
    <row r="30224" spans="43:44" x14ac:dyDescent="0.25">
      <c r="AQ30224" s="1026"/>
      <c r="AR30224" s="1027"/>
    </row>
    <row r="30225" spans="43:44" x14ac:dyDescent="0.25">
      <c r="AQ30225" s="1026"/>
      <c r="AR30225" s="1027"/>
    </row>
    <row r="30226" spans="43:44" x14ac:dyDescent="0.25">
      <c r="AQ30226" s="1026"/>
      <c r="AR30226" s="1027"/>
    </row>
    <row r="30227" spans="43:44" x14ac:dyDescent="0.25">
      <c r="AQ30227" s="1026"/>
      <c r="AR30227" s="1027"/>
    </row>
    <row r="30228" spans="43:44" x14ac:dyDescent="0.25">
      <c r="AQ30228" s="1026"/>
      <c r="AR30228" s="1027"/>
    </row>
    <row r="30229" spans="43:44" x14ac:dyDescent="0.25">
      <c r="AQ30229" s="1026"/>
      <c r="AR30229" s="1027"/>
    </row>
    <row r="30230" spans="43:44" x14ac:dyDescent="0.25">
      <c r="AQ30230" s="1026"/>
      <c r="AR30230" s="1027"/>
    </row>
    <row r="30231" spans="43:44" x14ac:dyDescent="0.25">
      <c r="AQ30231" s="1026"/>
      <c r="AR30231" s="1027"/>
    </row>
    <row r="30232" spans="43:44" x14ac:dyDescent="0.25">
      <c r="AQ30232" s="1026"/>
      <c r="AR30232" s="1027"/>
    </row>
    <row r="30233" spans="43:44" x14ac:dyDescent="0.25">
      <c r="AQ30233" s="1026"/>
      <c r="AR30233" s="1027"/>
    </row>
    <row r="30234" spans="43:44" x14ac:dyDescent="0.25">
      <c r="AQ30234" s="1026"/>
      <c r="AR30234" s="1027"/>
    </row>
    <row r="30235" spans="43:44" x14ac:dyDescent="0.25">
      <c r="AQ30235" s="1026"/>
      <c r="AR30235" s="1027"/>
    </row>
    <row r="30236" spans="43:44" x14ac:dyDescent="0.25">
      <c r="AQ30236" s="1026"/>
      <c r="AR30236" s="1027"/>
    </row>
    <row r="30237" spans="43:44" x14ac:dyDescent="0.25">
      <c r="AQ30237" s="1026"/>
      <c r="AR30237" s="1027"/>
    </row>
    <row r="30238" spans="43:44" x14ac:dyDescent="0.25">
      <c r="AQ30238" s="1026"/>
      <c r="AR30238" s="1027"/>
    </row>
    <row r="30239" spans="43:44" x14ac:dyDescent="0.25">
      <c r="AQ30239" s="1026"/>
      <c r="AR30239" s="1027"/>
    </row>
    <row r="30240" spans="43:44" x14ac:dyDescent="0.25">
      <c r="AQ30240" s="1026"/>
      <c r="AR30240" s="1027"/>
    </row>
    <row r="30241" spans="43:44" x14ac:dyDescent="0.25">
      <c r="AQ30241" s="1026"/>
      <c r="AR30241" s="1027"/>
    </row>
    <row r="30242" spans="43:44" x14ac:dyDescent="0.25">
      <c r="AQ30242" s="1026"/>
      <c r="AR30242" s="1027"/>
    </row>
    <row r="30243" spans="43:44" x14ac:dyDescent="0.25">
      <c r="AQ30243" s="1026"/>
      <c r="AR30243" s="1027"/>
    </row>
    <row r="30244" spans="43:44" x14ac:dyDescent="0.25">
      <c r="AQ30244" s="1026"/>
      <c r="AR30244" s="1027"/>
    </row>
    <row r="30245" spans="43:44" x14ac:dyDescent="0.25">
      <c r="AQ30245" s="1026"/>
      <c r="AR30245" s="1027"/>
    </row>
    <row r="30246" spans="43:44" x14ac:dyDescent="0.25">
      <c r="AQ30246" s="1026"/>
      <c r="AR30246" s="1027"/>
    </row>
    <row r="30247" spans="43:44" x14ac:dyDescent="0.25">
      <c r="AQ30247" s="1026"/>
      <c r="AR30247" s="1027"/>
    </row>
    <row r="30248" spans="43:44" x14ac:dyDescent="0.25">
      <c r="AQ30248" s="1026"/>
      <c r="AR30248" s="1027"/>
    </row>
    <row r="30249" spans="43:44" x14ac:dyDescent="0.25">
      <c r="AQ30249" s="1026"/>
      <c r="AR30249" s="1027"/>
    </row>
    <row r="30250" spans="43:44" x14ac:dyDescent="0.25">
      <c r="AQ30250" s="1026"/>
      <c r="AR30250" s="1027"/>
    </row>
    <row r="30251" spans="43:44" x14ac:dyDescent="0.25">
      <c r="AQ30251" s="1026"/>
      <c r="AR30251" s="1027"/>
    </row>
    <row r="30252" spans="43:44" x14ac:dyDescent="0.25">
      <c r="AQ30252" s="1026"/>
      <c r="AR30252" s="1027"/>
    </row>
    <row r="30253" spans="43:44" x14ac:dyDescent="0.25">
      <c r="AQ30253" s="1026"/>
      <c r="AR30253" s="1027"/>
    </row>
    <row r="30254" spans="43:44" x14ac:dyDescent="0.25">
      <c r="AQ30254" s="1026"/>
      <c r="AR30254" s="1027"/>
    </row>
    <row r="30255" spans="43:44" x14ac:dyDescent="0.25">
      <c r="AQ30255" s="1026"/>
      <c r="AR30255" s="1027"/>
    </row>
    <row r="30256" spans="43:44" x14ac:dyDescent="0.25">
      <c r="AQ30256" s="1026"/>
      <c r="AR30256" s="1027"/>
    </row>
    <row r="30257" spans="43:44" x14ac:dyDescent="0.25">
      <c r="AQ30257" s="1026"/>
      <c r="AR30257" s="1027"/>
    </row>
    <row r="30258" spans="43:44" x14ac:dyDescent="0.25">
      <c r="AQ30258" s="1026"/>
      <c r="AR30258" s="1027"/>
    </row>
    <row r="30259" spans="43:44" x14ac:dyDescent="0.25">
      <c r="AQ30259" s="1026"/>
      <c r="AR30259" s="1027"/>
    </row>
    <row r="30260" spans="43:44" x14ac:dyDescent="0.25">
      <c r="AQ30260" s="1026"/>
      <c r="AR30260" s="1027"/>
    </row>
    <row r="30261" spans="43:44" x14ac:dyDescent="0.25">
      <c r="AQ30261" s="1026"/>
      <c r="AR30261" s="1027"/>
    </row>
    <row r="30262" spans="43:44" x14ac:dyDescent="0.25">
      <c r="AQ30262" s="1026"/>
      <c r="AR30262" s="1027"/>
    </row>
    <row r="30263" spans="43:44" x14ac:dyDescent="0.25">
      <c r="AQ30263" s="1026"/>
      <c r="AR30263" s="1027"/>
    </row>
    <row r="30264" spans="43:44" x14ac:dyDescent="0.25">
      <c r="AQ30264" s="1026"/>
      <c r="AR30264" s="1027"/>
    </row>
    <row r="30265" spans="43:44" x14ac:dyDescent="0.25">
      <c r="AQ30265" s="1026"/>
      <c r="AR30265" s="1027"/>
    </row>
    <row r="30266" spans="43:44" x14ac:dyDescent="0.25">
      <c r="AQ30266" s="1026"/>
      <c r="AR30266" s="1027"/>
    </row>
    <row r="30267" spans="43:44" x14ac:dyDescent="0.25">
      <c r="AQ30267" s="1026"/>
      <c r="AR30267" s="1027"/>
    </row>
    <row r="30268" spans="43:44" x14ac:dyDescent="0.25">
      <c r="AQ30268" s="1026"/>
      <c r="AR30268" s="1027"/>
    </row>
    <row r="30269" spans="43:44" x14ac:dyDescent="0.25">
      <c r="AQ30269" s="1026"/>
      <c r="AR30269" s="1027"/>
    </row>
    <row r="30270" spans="43:44" x14ac:dyDescent="0.25">
      <c r="AQ30270" s="1026"/>
      <c r="AR30270" s="1027"/>
    </row>
    <row r="30271" spans="43:44" x14ac:dyDescent="0.25">
      <c r="AQ30271" s="1026"/>
      <c r="AR30271" s="1027"/>
    </row>
    <row r="30272" spans="43:44" x14ac:dyDescent="0.25">
      <c r="AQ30272" s="1026"/>
      <c r="AR30272" s="1027"/>
    </row>
    <row r="30273" spans="43:44" x14ac:dyDescent="0.25">
      <c r="AQ30273" s="1026"/>
      <c r="AR30273" s="1027"/>
    </row>
    <row r="30274" spans="43:44" x14ac:dyDescent="0.25">
      <c r="AQ30274" s="1026"/>
      <c r="AR30274" s="1027"/>
    </row>
    <row r="30275" spans="43:44" x14ac:dyDescent="0.25">
      <c r="AQ30275" s="1026"/>
      <c r="AR30275" s="1027"/>
    </row>
    <row r="30276" spans="43:44" x14ac:dyDescent="0.25">
      <c r="AQ30276" s="1026"/>
      <c r="AR30276" s="1027"/>
    </row>
    <row r="30277" spans="43:44" x14ac:dyDescent="0.25">
      <c r="AQ30277" s="1026"/>
      <c r="AR30277" s="1027"/>
    </row>
    <row r="30278" spans="43:44" x14ac:dyDescent="0.25">
      <c r="AQ30278" s="1026"/>
      <c r="AR30278" s="1027"/>
    </row>
    <row r="30279" spans="43:44" x14ac:dyDescent="0.25">
      <c r="AQ30279" s="1026"/>
      <c r="AR30279" s="1027"/>
    </row>
    <row r="30280" spans="43:44" x14ac:dyDescent="0.25">
      <c r="AQ30280" s="1026"/>
      <c r="AR30280" s="1027"/>
    </row>
    <row r="30281" spans="43:44" x14ac:dyDescent="0.25">
      <c r="AQ30281" s="1026"/>
      <c r="AR30281" s="1027"/>
    </row>
    <row r="30282" spans="43:44" x14ac:dyDescent="0.25">
      <c r="AQ30282" s="1026"/>
      <c r="AR30282" s="1027"/>
    </row>
    <row r="30283" spans="43:44" x14ac:dyDescent="0.25">
      <c r="AQ30283" s="1026"/>
      <c r="AR30283" s="1027"/>
    </row>
    <row r="30284" spans="43:44" x14ac:dyDescent="0.25">
      <c r="AQ30284" s="1026"/>
      <c r="AR30284" s="1027"/>
    </row>
    <row r="30285" spans="43:44" x14ac:dyDescent="0.25">
      <c r="AQ30285" s="1026"/>
      <c r="AR30285" s="1027"/>
    </row>
    <row r="30286" spans="43:44" x14ac:dyDescent="0.25">
      <c r="AQ30286" s="1026"/>
      <c r="AR30286" s="1027"/>
    </row>
    <row r="30287" spans="43:44" x14ac:dyDescent="0.25">
      <c r="AQ30287" s="1026"/>
      <c r="AR30287" s="1027"/>
    </row>
    <row r="30288" spans="43:44" x14ac:dyDescent="0.25">
      <c r="AQ30288" s="1026"/>
      <c r="AR30288" s="1027"/>
    </row>
    <row r="30289" spans="43:44" x14ac:dyDescent="0.25">
      <c r="AQ30289" s="1026"/>
      <c r="AR30289" s="1027"/>
    </row>
    <row r="30290" spans="43:44" x14ac:dyDescent="0.25">
      <c r="AQ30290" s="1026"/>
      <c r="AR30290" s="1027"/>
    </row>
    <row r="30291" spans="43:44" x14ac:dyDescent="0.25">
      <c r="AQ30291" s="1026"/>
      <c r="AR30291" s="1027"/>
    </row>
    <row r="30292" spans="43:44" x14ac:dyDescent="0.25">
      <c r="AQ30292" s="1026"/>
      <c r="AR30292" s="1027"/>
    </row>
    <row r="30293" spans="43:44" x14ac:dyDescent="0.25">
      <c r="AQ30293" s="1026"/>
      <c r="AR30293" s="1027"/>
    </row>
    <row r="30294" spans="43:44" x14ac:dyDescent="0.25">
      <c r="AQ30294" s="1026"/>
      <c r="AR30294" s="1027"/>
    </row>
    <row r="30295" spans="43:44" x14ac:dyDescent="0.25">
      <c r="AQ30295" s="1026"/>
      <c r="AR30295" s="1027"/>
    </row>
    <row r="30296" spans="43:44" x14ac:dyDescent="0.25">
      <c r="AQ30296" s="1026"/>
      <c r="AR30296" s="1027"/>
    </row>
    <row r="30297" spans="43:44" x14ac:dyDescent="0.25">
      <c r="AQ30297" s="1026"/>
      <c r="AR30297" s="1027"/>
    </row>
    <row r="30298" spans="43:44" x14ac:dyDescent="0.25">
      <c r="AQ30298" s="1026"/>
      <c r="AR30298" s="1027"/>
    </row>
    <row r="30299" spans="43:44" x14ac:dyDescent="0.25">
      <c r="AQ30299" s="1026"/>
      <c r="AR30299" s="1027"/>
    </row>
    <row r="30300" spans="43:44" x14ac:dyDescent="0.25">
      <c r="AQ30300" s="1026"/>
      <c r="AR30300" s="1027"/>
    </row>
    <row r="30301" spans="43:44" x14ac:dyDescent="0.25">
      <c r="AQ30301" s="1026"/>
      <c r="AR30301" s="1027"/>
    </row>
    <row r="30302" spans="43:44" x14ac:dyDescent="0.25">
      <c r="AQ30302" s="1026"/>
      <c r="AR30302" s="1027"/>
    </row>
    <row r="30303" spans="43:44" x14ac:dyDescent="0.25">
      <c r="AQ30303" s="1026"/>
      <c r="AR30303" s="1027"/>
    </row>
    <row r="30304" spans="43:44" x14ac:dyDescent="0.25">
      <c r="AQ30304" s="1026"/>
      <c r="AR30304" s="1027"/>
    </row>
    <row r="30305" spans="43:44" x14ac:dyDescent="0.25">
      <c r="AQ30305" s="1026"/>
      <c r="AR30305" s="1027"/>
    </row>
    <row r="30306" spans="43:44" x14ac:dyDescent="0.25">
      <c r="AQ30306" s="1026"/>
      <c r="AR30306" s="1027"/>
    </row>
    <row r="30307" spans="43:44" x14ac:dyDescent="0.25">
      <c r="AQ30307" s="1026"/>
      <c r="AR30307" s="1027"/>
    </row>
    <row r="30308" spans="43:44" x14ac:dyDescent="0.25">
      <c r="AQ30308" s="1026"/>
      <c r="AR30308" s="1027"/>
    </row>
    <row r="30309" spans="43:44" x14ac:dyDescent="0.25">
      <c r="AQ30309" s="1026"/>
      <c r="AR30309" s="1027"/>
    </row>
    <row r="30310" spans="43:44" x14ac:dyDescent="0.25">
      <c r="AQ30310" s="1026"/>
      <c r="AR30310" s="1027"/>
    </row>
    <row r="30311" spans="43:44" x14ac:dyDescent="0.25">
      <c r="AQ30311" s="1026"/>
      <c r="AR30311" s="1027"/>
    </row>
    <row r="30312" spans="43:44" x14ac:dyDescent="0.25">
      <c r="AQ30312" s="1026"/>
      <c r="AR30312" s="1027"/>
    </row>
    <row r="30313" spans="43:44" x14ac:dyDescent="0.25">
      <c r="AQ30313" s="1026"/>
      <c r="AR30313" s="1027"/>
    </row>
    <row r="30314" spans="43:44" x14ac:dyDescent="0.25">
      <c r="AQ30314" s="1026"/>
      <c r="AR30314" s="1027"/>
    </row>
    <row r="30315" spans="43:44" x14ac:dyDescent="0.25">
      <c r="AQ30315" s="1026"/>
      <c r="AR30315" s="1027"/>
    </row>
    <row r="30316" spans="43:44" x14ac:dyDescent="0.25">
      <c r="AQ30316" s="1026"/>
      <c r="AR30316" s="1027"/>
    </row>
    <row r="30317" spans="43:44" x14ac:dyDescent="0.25">
      <c r="AQ30317" s="1026"/>
      <c r="AR30317" s="1027"/>
    </row>
    <row r="30318" spans="43:44" x14ac:dyDescent="0.25">
      <c r="AQ30318" s="1026"/>
      <c r="AR30318" s="1027"/>
    </row>
    <row r="30319" spans="43:44" x14ac:dyDescent="0.25">
      <c r="AQ30319" s="1026"/>
      <c r="AR30319" s="1027"/>
    </row>
    <row r="30320" spans="43:44" x14ac:dyDescent="0.25">
      <c r="AQ30320" s="1026"/>
      <c r="AR30320" s="1027"/>
    </row>
    <row r="30321" spans="43:44" x14ac:dyDescent="0.25">
      <c r="AQ30321" s="1026"/>
      <c r="AR30321" s="1027"/>
    </row>
    <row r="30322" spans="43:44" x14ac:dyDescent="0.25">
      <c r="AQ30322" s="1026"/>
      <c r="AR30322" s="1027"/>
    </row>
    <row r="30323" spans="43:44" x14ac:dyDescent="0.25">
      <c r="AQ30323" s="1026"/>
      <c r="AR30323" s="1027"/>
    </row>
    <row r="30324" spans="43:44" x14ac:dyDescent="0.25">
      <c r="AQ30324" s="1026"/>
      <c r="AR30324" s="1027"/>
    </row>
    <row r="30325" spans="43:44" x14ac:dyDescent="0.25">
      <c r="AQ30325" s="1026"/>
      <c r="AR30325" s="1027"/>
    </row>
    <row r="30326" spans="43:44" x14ac:dyDescent="0.25">
      <c r="AQ30326" s="1026"/>
      <c r="AR30326" s="1027"/>
    </row>
    <row r="30327" spans="43:44" x14ac:dyDescent="0.25">
      <c r="AQ30327" s="1026"/>
      <c r="AR30327" s="1027"/>
    </row>
    <row r="30328" spans="43:44" x14ac:dyDescent="0.25">
      <c r="AQ30328" s="1026"/>
      <c r="AR30328" s="1027"/>
    </row>
    <row r="30329" spans="43:44" x14ac:dyDescent="0.25">
      <c r="AQ30329" s="1026"/>
      <c r="AR30329" s="1027"/>
    </row>
    <row r="30330" spans="43:44" x14ac:dyDescent="0.25">
      <c r="AQ30330" s="1026"/>
      <c r="AR30330" s="1027"/>
    </row>
    <row r="30331" spans="43:44" x14ac:dyDescent="0.25">
      <c r="AQ30331" s="1026"/>
      <c r="AR30331" s="1027"/>
    </row>
    <row r="30332" spans="43:44" x14ac:dyDescent="0.25">
      <c r="AQ30332" s="1026"/>
      <c r="AR30332" s="1027"/>
    </row>
    <row r="30333" spans="43:44" x14ac:dyDescent="0.25">
      <c r="AQ30333" s="1026"/>
      <c r="AR30333" s="1027"/>
    </row>
    <row r="30334" spans="43:44" x14ac:dyDescent="0.25">
      <c r="AQ30334" s="1026"/>
      <c r="AR30334" s="1027"/>
    </row>
    <row r="30335" spans="43:44" x14ac:dyDescent="0.25">
      <c r="AQ30335" s="1026"/>
      <c r="AR30335" s="1027"/>
    </row>
    <row r="30336" spans="43:44" x14ac:dyDescent="0.25">
      <c r="AQ30336" s="1026"/>
      <c r="AR30336" s="1027"/>
    </row>
    <row r="30337" spans="43:44" x14ac:dyDescent="0.25">
      <c r="AQ30337" s="1026"/>
      <c r="AR30337" s="1027"/>
    </row>
    <row r="30338" spans="43:44" x14ac:dyDescent="0.25">
      <c r="AQ30338" s="1026"/>
      <c r="AR30338" s="1027"/>
    </row>
    <row r="30339" spans="43:44" x14ac:dyDescent="0.25">
      <c r="AQ30339" s="1026"/>
      <c r="AR30339" s="1027"/>
    </row>
    <row r="30340" spans="43:44" x14ac:dyDescent="0.25">
      <c r="AQ30340" s="1026"/>
      <c r="AR30340" s="1027"/>
    </row>
    <row r="30341" spans="43:44" x14ac:dyDescent="0.25">
      <c r="AQ30341" s="1026"/>
      <c r="AR30341" s="1027"/>
    </row>
    <row r="30342" spans="43:44" x14ac:dyDescent="0.25">
      <c r="AQ30342" s="1026"/>
      <c r="AR30342" s="1027"/>
    </row>
    <row r="30343" spans="43:44" x14ac:dyDescent="0.25">
      <c r="AQ30343" s="1026"/>
      <c r="AR30343" s="1027"/>
    </row>
    <row r="30344" spans="43:44" x14ac:dyDescent="0.25">
      <c r="AQ30344" s="1026"/>
      <c r="AR30344" s="1027"/>
    </row>
    <row r="30345" spans="43:44" x14ac:dyDescent="0.25">
      <c r="AQ30345" s="1026"/>
      <c r="AR30345" s="1027"/>
    </row>
    <row r="30346" spans="43:44" x14ac:dyDescent="0.25">
      <c r="AQ30346" s="1026"/>
      <c r="AR30346" s="1027"/>
    </row>
    <row r="30347" spans="43:44" x14ac:dyDescent="0.25">
      <c r="AQ30347" s="1026"/>
      <c r="AR30347" s="1027"/>
    </row>
    <row r="30348" spans="43:44" x14ac:dyDescent="0.25">
      <c r="AQ30348" s="1026"/>
      <c r="AR30348" s="1027"/>
    </row>
    <row r="30349" spans="43:44" x14ac:dyDescent="0.25">
      <c r="AQ30349" s="1026"/>
      <c r="AR30349" s="1027"/>
    </row>
    <row r="30350" spans="43:44" x14ac:dyDescent="0.25">
      <c r="AQ30350" s="1026"/>
      <c r="AR30350" s="1027"/>
    </row>
    <row r="30351" spans="43:44" x14ac:dyDescent="0.25">
      <c r="AQ30351" s="1026"/>
      <c r="AR30351" s="1027"/>
    </row>
    <row r="30352" spans="43:44" x14ac:dyDescent="0.25">
      <c r="AQ30352" s="1026"/>
      <c r="AR30352" s="1027"/>
    </row>
    <row r="30353" spans="43:44" x14ac:dyDescent="0.25">
      <c r="AQ30353" s="1026"/>
      <c r="AR30353" s="1027"/>
    </row>
    <row r="30354" spans="43:44" x14ac:dyDescent="0.25">
      <c r="AQ30354" s="1026"/>
      <c r="AR30354" s="1027"/>
    </row>
    <row r="30355" spans="43:44" x14ac:dyDescent="0.25">
      <c r="AQ30355" s="1026"/>
      <c r="AR30355" s="1027"/>
    </row>
    <row r="30356" spans="43:44" x14ac:dyDescent="0.25">
      <c r="AQ30356" s="1026"/>
      <c r="AR30356" s="1027"/>
    </row>
    <row r="30357" spans="43:44" x14ac:dyDescent="0.25">
      <c r="AQ30357" s="1026"/>
      <c r="AR30357" s="1027"/>
    </row>
    <row r="30358" spans="43:44" x14ac:dyDescent="0.25">
      <c r="AQ30358" s="1026"/>
      <c r="AR30358" s="1027"/>
    </row>
    <row r="30359" spans="43:44" x14ac:dyDescent="0.25">
      <c r="AQ30359" s="1026"/>
      <c r="AR30359" s="1027"/>
    </row>
    <row r="30360" spans="43:44" x14ac:dyDescent="0.25">
      <c r="AQ30360" s="1026"/>
      <c r="AR30360" s="1027"/>
    </row>
    <row r="30361" spans="43:44" x14ac:dyDescent="0.25">
      <c r="AQ30361" s="1026"/>
      <c r="AR30361" s="1027"/>
    </row>
    <row r="30362" spans="43:44" x14ac:dyDescent="0.25">
      <c r="AQ30362" s="1026"/>
      <c r="AR30362" s="1027"/>
    </row>
    <row r="30363" spans="43:44" x14ac:dyDescent="0.25">
      <c r="AQ30363" s="1026"/>
      <c r="AR30363" s="1027"/>
    </row>
    <row r="30364" spans="43:44" x14ac:dyDescent="0.25">
      <c r="AQ30364" s="1026"/>
      <c r="AR30364" s="1027"/>
    </row>
    <row r="30365" spans="43:44" x14ac:dyDescent="0.25">
      <c r="AQ30365" s="1026"/>
      <c r="AR30365" s="1027"/>
    </row>
    <row r="30366" spans="43:44" x14ac:dyDescent="0.25">
      <c r="AQ30366" s="1026"/>
      <c r="AR30366" s="1027"/>
    </row>
    <row r="30367" spans="43:44" x14ac:dyDescent="0.25">
      <c r="AQ30367" s="1026"/>
      <c r="AR30367" s="1027"/>
    </row>
    <row r="30368" spans="43:44" x14ac:dyDescent="0.25">
      <c r="AQ30368" s="1026"/>
      <c r="AR30368" s="1027"/>
    </row>
    <row r="30369" spans="43:44" x14ac:dyDescent="0.25">
      <c r="AQ30369" s="1026"/>
      <c r="AR30369" s="1027"/>
    </row>
    <row r="30370" spans="43:44" x14ac:dyDescent="0.25">
      <c r="AQ30370" s="1026"/>
      <c r="AR30370" s="1027"/>
    </row>
    <row r="30371" spans="43:44" x14ac:dyDescent="0.25">
      <c r="AQ30371" s="1026"/>
      <c r="AR30371" s="1027"/>
    </row>
    <row r="30372" spans="43:44" x14ac:dyDescent="0.25">
      <c r="AQ30372" s="1026"/>
      <c r="AR30372" s="1027"/>
    </row>
    <row r="30373" spans="43:44" x14ac:dyDescent="0.25">
      <c r="AQ30373" s="1026"/>
      <c r="AR30373" s="1027"/>
    </row>
    <row r="30374" spans="43:44" x14ac:dyDescent="0.25">
      <c r="AQ30374" s="1026"/>
      <c r="AR30374" s="1027"/>
    </row>
    <row r="30375" spans="43:44" x14ac:dyDescent="0.25">
      <c r="AQ30375" s="1026"/>
      <c r="AR30375" s="1027"/>
    </row>
    <row r="30376" spans="43:44" x14ac:dyDescent="0.25">
      <c r="AQ30376" s="1026"/>
      <c r="AR30376" s="1027"/>
    </row>
    <row r="30377" spans="43:44" x14ac:dyDescent="0.25">
      <c r="AQ30377" s="1026"/>
      <c r="AR30377" s="1027"/>
    </row>
    <row r="30378" spans="43:44" x14ac:dyDescent="0.25">
      <c r="AQ30378" s="1026"/>
      <c r="AR30378" s="1027"/>
    </row>
    <row r="30379" spans="43:44" x14ac:dyDescent="0.25">
      <c r="AQ30379" s="1026"/>
      <c r="AR30379" s="1027"/>
    </row>
    <row r="30380" spans="43:44" x14ac:dyDescent="0.25">
      <c r="AQ30380" s="1026"/>
      <c r="AR30380" s="1027"/>
    </row>
    <row r="30381" spans="43:44" x14ac:dyDescent="0.25">
      <c r="AQ30381" s="1026"/>
      <c r="AR30381" s="1027"/>
    </row>
    <row r="30382" spans="43:44" x14ac:dyDescent="0.25">
      <c r="AQ30382" s="1026"/>
      <c r="AR30382" s="1027"/>
    </row>
    <row r="30383" spans="43:44" x14ac:dyDescent="0.25">
      <c r="AQ30383" s="1026"/>
      <c r="AR30383" s="1027"/>
    </row>
    <row r="30384" spans="43:44" x14ac:dyDescent="0.25">
      <c r="AQ30384" s="1026"/>
      <c r="AR30384" s="1027"/>
    </row>
    <row r="30385" spans="43:44" x14ac:dyDescent="0.25">
      <c r="AQ30385" s="1026"/>
      <c r="AR30385" s="1027"/>
    </row>
    <row r="30386" spans="43:44" x14ac:dyDescent="0.25">
      <c r="AQ30386" s="1026"/>
      <c r="AR30386" s="1027"/>
    </row>
    <row r="30387" spans="43:44" x14ac:dyDescent="0.25">
      <c r="AQ30387" s="1026"/>
      <c r="AR30387" s="1027"/>
    </row>
    <row r="30388" spans="43:44" x14ac:dyDescent="0.25">
      <c r="AQ30388" s="1026"/>
      <c r="AR30388" s="1027"/>
    </row>
    <row r="30389" spans="43:44" x14ac:dyDescent="0.25">
      <c r="AQ30389" s="1026"/>
      <c r="AR30389" s="1027"/>
    </row>
    <row r="30390" spans="43:44" x14ac:dyDescent="0.25">
      <c r="AQ30390" s="1026"/>
      <c r="AR30390" s="1027"/>
    </row>
    <row r="30391" spans="43:44" x14ac:dyDescent="0.25">
      <c r="AQ30391" s="1026"/>
      <c r="AR30391" s="1027"/>
    </row>
    <row r="30392" spans="43:44" x14ac:dyDescent="0.25">
      <c r="AQ30392" s="1026"/>
      <c r="AR30392" s="1027"/>
    </row>
    <row r="30393" spans="43:44" x14ac:dyDescent="0.25">
      <c r="AQ30393" s="1026"/>
      <c r="AR30393" s="1027"/>
    </row>
    <row r="30394" spans="43:44" x14ac:dyDescent="0.25">
      <c r="AQ30394" s="1026"/>
      <c r="AR30394" s="1027"/>
    </row>
    <row r="30395" spans="43:44" x14ac:dyDescent="0.25">
      <c r="AQ30395" s="1026"/>
      <c r="AR30395" s="1027"/>
    </row>
    <row r="30396" spans="43:44" x14ac:dyDescent="0.25">
      <c r="AQ30396" s="1026"/>
      <c r="AR30396" s="1027"/>
    </row>
    <row r="30397" spans="43:44" x14ac:dyDescent="0.25">
      <c r="AQ30397" s="1026"/>
      <c r="AR30397" s="1027"/>
    </row>
    <row r="30398" spans="43:44" x14ac:dyDescent="0.25">
      <c r="AQ30398" s="1026"/>
      <c r="AR30398" s="1027"/>
    </row>
    <row r="30399" spans="43:44" x14ac:dyDescent="0.25">
      <c r="AQ30399" s="1026"/>
      <c r="AR30399" s="1027"/>
    </row>
    <row r="30400" spans="43:44" x14ac:dyDescent="0.25">
      <c r="AQ30400" s="1026"/>
      <c r="AR30400" s="1027"/>
    </row>
    <row r="30401" spans="43:44" x14ac:dyDescent="0.25">
      <c r="AQ30401" s="1026"/>
      <c r="AR30401" s="1027"/>
    </row>
    <row r="30402" spans="43:44" x14ac:dyDescent="0.25">
      <c r="AQ30402" s="1026"/>
      <c r="AR30402" s="1027"/>
    </row>
    <row r="30403" spans="43:44" x14ac:dyDescent="0.25">
      <c r="AQ30403" s="1026"/>
      <c r="AR30403" s="1027"/>
    </row>
    <row r="30404" spans="43:44" x14ac:dyDescent="0.25">
      <c r="AQ30404" s="1026"/>
      <c r="AR30404" s="1027"/>
    </row>
    <row r="30405" spans="43:44" x14ac:dyDescent="0.25">
      <c r="AQ30405" s="1026"/>
      <c r="AR30405" s="1027"/>
    </row>
    <row r="30406" spans="43:44" x14ac:dyDescent="0.25">
      <c r="AQ30406" s="1026"/>
      <c r="AR30406" s="1027"/>
    </row>
    <row r="30407" spans="43:44" x14ac:dyDescent="0.25">
      <c r="AQ30407" s="1026"/>
      <c r="AR30407" s="1027"/>
    </row>
    <row r="30408" spans="43:44" x14ac:dyDescent="0.25">
      <c r="AQ30408" s="1026"/>
      <c r="AR30408" s="1027"/>
    </row>
    <row r="30409" spans="43:44" x14ac:dyDescent="0.25">
      <c r="AQ30409" s="1026"/>
      <c r="AR30409" s="1027"/>
    </row>
    <row r="30410" spans="43:44" x14ac:dyDescent="0.25">
      <c r="AQ30410" s="1026"/>
      <c r="AR30410" s="1027"/>
    </row>
    <row r="30411" spans="43:44" x14ac:dyDescent="0.25">
      <c r="AQ30411" s="1026"/>
      <c r="AR30411" s="1027"/>
    </row>
    <row r="30412" spans="43:44" x14ac:dyDescent="0.25">
      <c r="AQ30412" s="1026"/>
      <c r="AR30412" s="1027"/>
    </row>
    <row r="30413" spans="43:44" x14ac:dyDescent="0.25">
      <c r="AQ30413" s="1026"/>
      <c r="AR30413" s="1027"/>
    </row>
    <row r="30414" spans="43:44" x14ac:dyDescent="0.25">
      <c r="AQ30414" s="1026"/>
      <c r="AR30414" s="1027"/>
    </row>
    <row r="30415" spans="43:44" x14ac:dyDescent="0.25">
      <c r="AQ30415" s="1026"/>
      <c r="AR30415" s="1027"/>
    </row>
    <row r="30416" spans="43:44" x14ac:dyDescent="0.25">
      <c r="AQ30416" s="1026"/>
      <c r="AR30416" s="1027"/>
    </row>
    <row r="30417" spans="43:44" x14ac:dyDescent="0.25">
      <c r="AQ30417" s="1026"/>
      <c r="AR30417" s="1027"/>
    </row>
    <row r="30418" spans="43:44" x14ac:dyDescent="0.25">
      <c r="AQ30418" s="1026"/>
      <c r="AR30418" s="1027"/>
    </row>
    <row r="30419" spans="43:44" x14ac:dyDescent="0.25">
      <c r="AQ30419" s="1026"/>
      <c r="AR30419" s="1027"/>
    </row>
    <row r="30420" spans="43:44" x14ac:dyDescent="0.25">
      <c r="AQ30420" s="1026"/>
      <c r="AR30420" s="1027"/>
    </row>
    <row r="30421" spans="43:44" x14ac:dyDescent="0.25">
      <c r="AQ30421" s="1026"/>
      <c r="AR30421" s="1027"/>
    </row>
    <row r="30422" spans="43:44" x14ac:dyDescent="0.25">
      <c r="AQ30422" s="1026"/>
      <c r="AR30422" s="1027"/>
    </row>
    <row r="30423" spans="43:44" x14ac:dyDescent="0.25">
      <c r="AQ30423" s="1026"/>
      <c r="AR30423" s="1027"/>
    </row>
    <row r="30424" spans="43:44" x14ac:dyDescent="0.25">
      <c r="AQ30424" s="1026"/>
      <c r="AR30424" s="1027"/>
    </row>
    <row r="30425" spans="43:44" x14ac:dyDescent="0.25">
      <c r="AQ30425" s="1026"/>
      <c r="AR30425" s="1027"/>
    </row>
    <row r="30426" spans="43:44" x14ac:dyDescent="0.25">
      <c r="AQ30426" s="1026"/>
      <c r="AR30426" s="1027"/>
    </row>
    <row r="30427" spans="43:44" x14ac:dyDescent="0.25">
      <c r="AQ30427" s="1026"/>
      <c r="AR30427" s="1027"/>
    </row>
    <row r="30428" spans="43:44" x14ac:dyDescent="0.25">
      <c r="AQ30428" s="1026"/>
      <c r="AR30428" s="1027"/>
    </row>
    <row r="30429" spans="43:44" x14ac:dyDescent="0.25">
      <c r="AQ30429" s="1026"/>
      <c r="AR30429" s="1027"/>
    </row>
    <row r="30430" spans="43:44" x14ac:dyDescent="0.25">
      <c r="AQ30430" s="1026"/>
      <c r="AR30430" s="1027"/>
    </row>
    <row r="30431" spans="43:44" x14ac:dyDescent="0.25">
      <c r="AQ30431" s="1026"/>
      <c r="AR30431" s="1027"/>
    </row>
    <row r="30432" spans="43:44" x14ac:dyDescent="0.25">
      <c r="AQ30432" s="1026"/>
      <c r="AR30432" s="1027"/>
    </row>
    <row r="30433" spans="43:44" x14ac:dyDescent="0.25">
      <c r="AQ30433" s="1026"/>
      <c r="AR30433" s="1027"/>
    </row>
    <row r="30434" spans="43:44" x14ac:dyDescent="0.25">
      <c r="AQ30434" s="1026"/>
      <c r="AR30434" s="1027"/>
    </row>
    <row r="30435" spans="43:44" x14ac:dyDescent="0.25">
      <c r="AQ30435" s="1026"/>
      <c r="AR30435" s="1027"/>
    </row>
    <row r="30436" spans="43:44" x14ac:dyDescent="0.25">
      <c r="AQ30436" s="1026"/>
      <c r="AR30436" s="1027"/>
    </row>
    <row r="30437" spans="43:44" x14ac:dyDescent="0.25">
      <c r="AQ30437" s="1026"/>
      <c r="AR30437" s="1027"/>
    </row>
    <row r="30438" spans="43:44" x14ac:dyDescent="0.25">
      <c r="AQ30438" s="1026"/>
      <c r="AR30438" s="1027"/>
    </row>
    <row r="30439" spans="43:44" x14ac:dyDescent="0.25">
      <c r="AQ30439" s="1026"/>
      <c r="AR30439" s="1027"/>
    </row>
    <row r="30440" spans="43:44" x14ac:dyDescent="0.25">
      <c r="AQ30440" s="1026"/>
      <c r="AR30440" s="1027"/>
    </row>
    <row r="30441" spans="43:44" x14ac:dyDescent="0.25">
      <c r="AQ30441" s="1026"/>
      <c r="AR30441" s="1027"/>
    </row>
    <row r="30442" spans="43:44" x14ac:dyDescent="0.25">
      <c r="AQ30442" s="1026"/>
      <c r="AR30442" s="1027"/>
    </row>
    <row r="30443" spans="43:44" x14ac:dyDescent="0.25">
      <c r="AQ30443" s="1026"/>
      <c r="AR30443" s="1027"/>
    </row>
    <row r="30444" spans="43:44" x14ac:dyDescent="0.25">
      <c r="AQ30444" s="1026"/>
      <c r="AR30444" s="1027"/>
    </row>
    <row r="30445" spans="43:44" x14ac:dyDescent="0.25">
      <c r="AQ30445" s="1026"/>
      <c r="AR30445" s="1027"/>
    </row>
    <row r="30446" spans="43:44" x14ac:dyDescent="0.25">
      <c r="AQ30446" s="1026"/>
      <c r="AR30446" s="1027"/>
    </row>
    <row r="30447" spans="43:44" x14ac:dyDescent="0.25">
      <c r="AQ30447" s="1026"/>
      <c r="AR30447" s="1027"/>
    </row>
    <row r="30448" spans="43:44" x14ac:dyDescent="0.25">
      <c r="AQ30448" s="1026"/>
      <c r="AR30448" s="1027"/>
    </row>
    <row r="30449" spans="43:44" x14ac:dyDescent="0.25">
      <c r="AQ30449" s="1026"/>
      <c r="AR30449" s="1027"/>
    </row>
    <row r="30450" spans="43:44" x14ac:dyDescent="0.25">
      <c r="AQ30450" s="1026"/>
      <c r="AR30450" s="1027"/>
    </row>
    <row r="30451" spans="43:44" x14ac:dyDescent="0.25">
      <c r="AQ30451" s="1026"/>
      <c r="AR30451" s="1027"/>
    </row>
    <row r="30452" spans="43:44" x14ac:dyDescent="0.25">
      <c r="AQ30452" s="1026"/>
      <c r="AR30452" s="1027"/>
    </row>
    <row r="30453" spans="43:44" x14ac:dyDescent="0.25">
      <c r="AQ30453" s="1026"/>
      <c r="AR30453" s="1027"/>
    </row>
    <row r="30454" spans="43:44" x14ac:dyDescent="0.25">
      <c r="AQ30454" s="1026"/>
      <c r="AR30454" s="1027"/>
    </row>
    <row r="30455" spans="43:44" x14ac:dyDescent="0.25">
      <c r="AQ30455" s="1026"/>
      <c r="AR30455" s="1027"/>
    </row>
    <row r="30456" spans="43:44" x14ac:dyDescent="0.25">
      <c r="AQ30456" s="1026"/>
      <c r="AR30456" s="1027"/>
    </row>
    <row r="30457" spans="43:44" x14ac:dyDescent="0.25">
      <c r="AQ30457" s="1026"/>
      <c r="AR30457" s="1027"/>
    </row>
    <row r="30458" spans="43:44" x14ac:dyDescent="0.25">
      <c r="AQ30458" s="1026"/>
      <c r="AR30458" s="1027"/>
    </row>
    <row r="30459" spans="43:44" x14ac:dyDescent="0.25">
      <c r="AQ30459" s="1026"/>
      <c r="AR30459" s="1027"/>
    </row>
    <row r="30460" spans="43:44" x14ac:dyDescent="0.25">
      <c r="AQ30460" s="1026"/>
      <c r="AR30460" s="1027"/>
    </row>
    <row r="30461" spans="43:44" x14ac:dyDescent="0.25">
      <c r="AQ30461" s="1026"/>
      <c r="AR30461" s="1027"/>
    </row>
    <row r="30462" spans="43:44" x14ac:dyDescent="0.25">
      <c r="AQ30462" s="1026"/>
      <c r="AR30462" s="1027"/>
    </row>
    <row r="30463" spans="43:44" x14ac:dyDescent="0.25">
      <c r="AQ30463" s="1026"/>
      <c r="AR30463" s="1027"/>
    </row>
    <row r="30464" spans="43:44" x14ac:dyDescent="0.25">
      <c r="AQ30464" s="1026"/>
      <c r="AR30464" s="1027"/>
    </row>
    <row r="30465" spans="43:44" x14ac:dyDescent="0.25">
      <c r="AQ30465" s="1026"/>
      <c r="AR30465" s="1027"/>
    </row>
    <row r="30466" spans="43:44" x14ac:dyDescent="0.25">
      <c r="AQ30466" s="1026"/>
      <c r="AR30466" s="1027"/>
    </row>
    <row r="30467" spans="43:44" x14ac:dyDescent="0.25">
      <c r="AQ30467" s="1026"/>
      <c r="AR30467" s="1027"/>
    </row>
    <row r="30468" spans="43:44" x14ac:dyDescent="0.25">
      <c r="AQ30468" s="1026"/>
      <c r="AR30468" s="1027"/>
    </row>
    <row r="30469" spans="43:44" x14ac:dyDescent="0.25">
      <c r="AQ30469" s="1026"/>
      <c r="AR30469" s="1027"/>
    </row>
    <row r="30470" spans="43:44" x14ac:dyDescent="0.25">
      <c r="AQ30470" s="1026"/>
      <c r="AR30470" s="1027"/>
    </row>
    <row r="30471" spans="43:44" x14ac:dyDescent="0.25">
      <c r="AQ30471" s="1026"/>
      <c r="AR30471" s="1027"/>
    </row>
    <row r="30472" spans="43:44" x14ac:dyDescent="0.25">
      <c r="AQ30472" s="1026"/>
      <c r="AR30472" s="1027"/>
    </row>
    <row r="30473" spans="43:44" x14ac:dyDescent="0.25">
      <c r="AQ30473" s="1026"/>
      <c r="AR30473" s="1027"/>
    </row>
    <row r="30474" spans="43:44" x14ac:dyDescent="0.25">
      <c r="AQ30474" s="1026"/>
      <c r="AR30474" s="1027"/>
    </row>
    <row r="30475" spans="43:44" x14ac:dyDescent="0.25">
      <c r="AQ30475" s="1026"/>
      <c r="AR30475" s="1027"/>
    </row>
    <row r="30476" spans="43:44" x14ac:dyDescent="0.25">
      <c r="AQ30476" s="1026"/>
      <c r="AR30476" s="1027"/>
    </row>
    <row r="30477" spans="43:44" x14ac:dyDescent="0.25">
      <c r="AQ30477" s="1026"/>
      <c r="AR30477" s="1027"/>
    </row>
    <row r="30478" spans="43:44" x14ac:dyDescent="0.25">
      <c r="AQ30478" s="1026"/>
      <c r="AR30478" s="1027"/>
    </row>
    <row r="30479" spans="43:44" x14ac:dyDescent="0.25">
      <c r="AQ30479" s="1026"/>
      <c r="AR30479" s="1027"/>
    </row>
    <row r="30480" spans="43:44" x14ac:dyDescent="0.25">
      <c r="AQ30480" s="1026"/>
      <c r="AR30480" s="1027"/>
    </row>
    <row r="30481" spans="43:44" x14ac:dyDescent="0.25">
      <c r="AQ30481" s="1026"/>
      <c r="AR30481" s="1027"/>
    </row>
    <row r="30482" spans="43:44" x14ac:dyDescent="0.25">
      <c r="AQ30482" s="1026"/>
      <c r="AR30482" s="1027"/>
    </row>
    <row r="30483" spans="43:44" x14ac:dyDescent="0.25">
      <c r="AQ30483" s="1026"/>
      <c r="AR30483" s="1027"/>
    </row>
    <row r="30484" spans="43:44" x14ac:dyDescent="0.25">
      <c r="AQ30484" s="1026"/>
      <c r="AR30484" s="1027"/>
    </row>
    <row r="30485" spans="43:44" x14ac:dyDescent="0.25">
      <c r="AQ30485" s="1026"/>
      <c r="AR30485" s="1027"/>
    </row>
    <row r="30486" spans="43:44" x14ac:dyDescent="0.25">
      <c r="AQ30486" s="1026"/>
      <c r="AR30486" s="1027"/>
    </row>
    <row r="30487" spans="43:44" x14ac:dyDescent="0.25">
      <c r="AQ30487" s="1026"/>
      <c r="AR30487" s="1027"/>
    </row>
    <row r="30488" spans="43:44" x14ac:dyDescent="0.25">
      <c r="AQ30488" s="1026"/>
      <c r="AR30488" s="1027"/>
    </row>
    <row r="30489" spans="43:44" x14ac:dyDescent="0.25">
      <c r="AQ30489" s="1026"/>
      <c r="AR30489" s="1027"/>
    </row>
    <row r="30490" spans="43:44" x14ac:dyDescent="0.25">
      <c r="AQ30490" s="1026"/>
      <c r="AR30490" s="1027"/>
    </row>
    <row r="30491" spans="43:44" x14ac:dyDescent="0.25">
      <c r="AQ30491" s="1026"/>
      <c r="AR30491" s="1027"/>
    </row>
    <row r="30492" spans="43:44" x14ac:dyDescent="0.25">
      <c r="AQ30492" s="1026"/>
      <c r="AR30492" s="1027"/>
    </row>
    <row r="30493" spans="43:44" x14ac:dyDescent="0.25">
      <c r="AQ30493" s="1026"/>
      <c r="AR30493" s="1027"/>
    </row>
    <row r="30494" spans="43:44" x14ac:dyDescent="0.25">
      <c r="AQ30494" s="1026"/>
      <c r="AR30494" s="1027"/>
    </row>
    <row r="30495" spans="43:44" x14ac:dyDescent="0.25">
      <c r="AQ30495" s="1026"/>
      <c r="AR30495" s="1027"/>
    </row>
    <row r="30496" spans="43:44" x14ac:dyDescent="0.25">
      <c r="AQ30496" s="1026"/>
      <c r="AR30496" s="1027"/>
    </row>
    <row r="30497" spans="43:44" x14ac:dyDescent="0.25">
      <c r="AQ30497" s="1026"/>
      <c r="AR30497" s="1027"/>
    </row>
    <row r="30498" spans="43:44" x14ac:dyDescent="0.25">
      <c r="AQ30498" s="1026"/>
      <c r="AR30498" s="1027"/>
    </row>
    <row r="30499" spans="43:44" x14ac:dyDescent="0.25">
      <c r="AQ30499" s="1026"/>
      <c r="AR30499" s="1027"/>
    </row>
    <row r="30500" spans="43:44" x14ac:dyDescent="0.25">
      <c r="AQ30500" s="1026"/>
      <c r="AR30500" s="1027"/>
    </row>
    <row r="30501" spans="43:44" x14ac:dyDescent="0.25">
      <c r="AQ30501" s="1026"/>
      <c r="AR30501" s="1027"/>
    </row>
    <row r="30502" spans="43:44" x14ac:dyDescent="0.25">
      <c r="AQ30502" s="1026"/>
      <c r="AR30502" s="1027"/>
    </row>
    <row r="30503" spans="43:44" x14ac:dyDescent="0.25">
      <c r="AQ30503" s="1026"/>
      <c r="AR30503" s="1027"/>
    </row>
    <row r="30504" spans="43:44" x14ac:dyDescent="0.25">
      <c r="AQ30504" s="1026"/>
      <c r="AR30504" s="1027"/>
    </row>
    <row r="30505" spans="43:44" x14ac:dyDescent="0.25">
      <c r="AQ30505" s="1026"/>
      <c r="AR30505" s="1027"/>
    </row>
    <row r="30506" spans="43:44" x14ac:dyDescent="0.25">
      <c r="AQ30506" s="1026"/>
      <c r="AR30506" s="1027"/>
    </row>
    <row r="30507" spans="43:44" x14ac:dyDescent="0.25">
      <c r="AQ30507" s="1026"/>
      <c r="AR30507" s="1027"/>
    </row>
    <row r="30508" spans="43:44" x14ac:dyDescent="0.25">
      <c r="AQ30508" s="1026"/>
      <c r="AR30508" s="1027"/>
    </row>
    <row r="30509" spans="43:44" x14ac:dyDescent="0.25">
      <c r="AQ30509" s="1026"/>
      <c r="AR30509" s="1027"/>
    </row>
    <row r="30510" spans="43:44" x14ac:dyDescent="0.25">
      <c r="AQ30510" s="1026"/>
      <c r="AR30510" s="1027"/>
    </row>
    <row r="30511" spans="43:44" x14ac:dyDescent="0.25">
      <c r="AQ30511" s="1026"/>
      <c r="AR30511" s="1027"/>
    </row>
    <row r="30512" spans="43:44" x14ac:dyDescent="0.25">
      <c r="AQ30512" s="1026"/>
      <c r="AR30512" s="1027"/>
    </row>
    <row r="30513" spans="43:44" x14ac:dyDescent="0.25">
      <c r="AQ30513" s="1026"/>
      <c r="AR30513" s="1027"/>
    </row>
    <row r="30514" spans="43:44" x14ac:dyDescent="0.25">
      <c r="AQ30514" s="1026"/>
      <c r="AR30514" s="1027"/>
    </row>
    <row r="30515" spans="43:44" x14ac:dyDescent="0.25">
      <c r="AQ30515" s="1026"/>
      <c r="AR30515" s="1027"/>
    </row>
    <row r="30516" spans="43:44" x14ac:dyDescent="0.25">
      <c r="AQ30516" s="1026"/>
      <c r="AR30516" s="1027"/>
    </row>
    <row r="30517" spans="43:44" x14ac:dyDescent="0.25">
      <c r="AQ30517" s="1026"/>
      <c r="AR30517" s="1027"/>
    </row>
    <row r="30518" spans="43:44" x14ac:dyDescent="0.25">
      <c r="AQ30518" s="1026"/>
      <c r="AR30518" s="1027"/>
    </row>
    <row r="30519" spans="43:44" x14ac:dyDescent="0.25">
      <c r="AQ30519" s="1026"/>
      <c r="AR30519" s="1027"/>
    </row>
    <row r="30520" spans="43:44" x14ac:dyDescent="0.25">
      <c r="AQ30520" s="1026"/>
      <c r="AR30520" s="1027"/>
    </row>
    <row r="30521" spans="43:44" x14ac:dyDescent="0.25">
      <c r="AQ30521" s="1026"/>
      <c r="AR30521" s="1027"/>
    </row>
    <row r="30522" spans="43:44" x14ac:dyDescent="0.25">
      <c r="AQ30522" s="1026"/>
      <c r="AR30522" s="1027"/>
    </row>
    <row r="30523" spans="43:44" x14ac:dyDescent="0.25">
      <c r="AQ30523" s="1026"/>
      <c r="AR30523" s="1027"/>
    </row>
    <row r="30524" spans="43:44" x14ac:dyDescent="0.25">
      <c r="AQ30524" s="1026"/>
      <c r="AR30524" s="1027"/>
    </row>
    <row r="30525" spans="43:44" x14ac:dyDescent="0.25">
      <c r="AQ30525" s="1026"/>
      <c r="AR30525" s="1027"/>
    </row>
    <row r="30526" spans="43:44" x14ac:dyDescent="0.25">
      <c r="AQ30526" s="1026"/>
      <c r="AR30526" s="1027"/>
    </row>
    <row r="30527" spans="43:44" x14ac:dyDescent="0.25">
      <c r="AQ30527" s="1026"/>
      <c r="AR30527" s="1027"/>
    </row>
    <row r="30528" spans="43:44" x14ac:dyDescent="0.25">
      <c r="AQ30528" s="1026"/>
      <c r="AR30528" s="1027"/>
    </row>
    <row r="30529" spans="43:44" x14ac:dyDescent="0.25">
      <c r="AQ30529" s="1026"/>
      <c r="AR30529" s="1027"/>
    </row>
    <row r="30530" spans="43:44" x14ac:dyDescent="0.25">
      <c r="AQ30530" s="1026"/>
      <c r="AR30530" s="1027"/>
    </row>
    <row r="30531" spans="43:44" x14ac:dyDescent="0.25">
      <c r="AQ30531" s="1026"/>
      <c r="AR30531" s="1027"/>
    </row>
    <row r="30532" spans="43:44" x14ac:dyDescent="0.25">
      <c r="AQ30532" s="1026"/>
      <c r="AR30532" s="1027"/>
    </row>
    <row r="30533" spans="43:44" x14ac:dyDescent="0.25">
      <c r="AQ30533" s="1026"/>
      <c r="AR30533" s="1027"/>
    </row>
    <row r="30534" spans="43:44" x14ac:dyDescent="0.25">
      <c r="AQ30534" s="1026"/>
      <c r="AR30534" s="1027"/>
    </row>
    <row r="30535" spans="43:44" x14ac:dyDescent="0.25">
      <c r="AQ30535" s="1026"/>
      <c r="AR30535" s="1027"/>
    </row>
    <row r="30536" spans="43:44" x14ac:dyDescent="0.25">
      <c r="AQ30536" s="1026"/>
      <c r="AR30536" s="1027"/>
    </row>
    <row r="30537" spans="43:44" x14ac:dyDescent="0.25">
      <c r="AQ30537" s="1026"/>
      <c r="AR30537" s="1027"/>
    </row>
    <row r="30538" spans="43:44" x14ac:dyDescent="0.25">
      <c r="AQ30538" s="1026"/>
      <c r="AR30538" s="1027"/>
    </row>
    <row r="30539" spans="43:44" x14ac:dyDescent="0.25">
      <c r="AQ30539" s="1026"/>
      <c r="AR30539" s="1027"/>
    </row>
    <row r="30540" spans="43:44" x14ac:dyDescent="0.25">
      <c r="AQ30540" s="1026"/>
      <c r="AR30540" s="1027"/>
    </row>
    <row r="30541" spans="43:44" x14ac:dyDescent="0.25">
      <c r="AQ30541" s="1026"/>
      <c r="AR30541" s="1027"/>
    </row>
    <row r="30542" spans="43:44" x14ac:dyDescent="0.25">
      <c r="AQ30542" s="1026"/>
      <c r="AR30542" s="1027"/>
    </row>
    <row r="30543" spans="43:44" x14ac:dyDescent="0.25">
      <c r="AQ30543" s="1026"/>
      <c r="AR30543" s="1027"/>
    </row>
    <row r="30544" spans="43:44" x14ac:dyDescent="0.25">
      <c r="AQ30544" s="1026"/>
      <c r="AR30544" s="1027"/>
    </row>
    <row r="30545" spans="43:44" x14ac:dyDescent="0.25">
      <c r="AQ30545" s="1026"/>
      <c r="AR30545" s="1027"/>
    </row>
    <row r="30546" spans="43:44" x14ac:dyDescent="0.25">
      <c r="AQ30546" s="1026"/>
      <c r="AR30546" s="1027"/>
    </row>
    <row r="30547" spans="43:44" x14ac:dyDescent="0.25">
      <c r="AQ30547" s="1026"/>
      <c r="AR30547" s="1027"/>
    </row>
    <row r="30548" spans="43:44" x14ac:dyDescent="0.25">
      <c r="AQ30548" s="1026"/>
      <c r="AR30548" s="1027"/>
    </row>
    <row r="30549" spans="43:44" x14ac:dyDescent="0.25">
      <c r="AQ30549" s="1026"/>
      <c r="AR30549" s="1027"/>
    </row>
    <row r="30550" spans="43:44" x14ac:dyDescent="0.25">
      <c r="AQ30550" s="1026"/>
      <c r="AR30550" s="1027"/>
    </row>
    <row r="30551" spans="43:44" x14ac:dyDescent="0.25">
      <c r="AQ30551" s="1026"/>
      <c r="AR30551" s="1027"/>
    </row>
    <row r="30552" spans="43:44" x14ac:dyDescent="0.25">
      <c r="AQ30552" s="1026"/>
      <c r="AR30552" s="1027"/>
    </row>
    <row r="30553" spans="43:44" x14ac:dyDescent="0.25">
      <c r="AQ30553" s="1026"/>
      <c r="AR30553" s="1027"/>
    </row>
    <row r="30554" spans="43:44" x14ac:dyDescent="0.25">
      <c r="AQ30554" s="1026"/>
      <c r="AR30554" s="1027"/>
    </row>
    <row r="30555" spans="43:44" x14ac:dyDescent="0.25">
      <c r="AQ30555" s="1026"/>
      <c r="AR30555" s="1027"/>
    </row>
    <row r="30556" spans="43:44" x14ac:dyDescent="0.25">
      <c r="AQ30556" s="1026"/>
      <c r="AR30556" s="1027"/>
    </row>
    <row r="30557" spans="43:44" x14ac:dyDescent="0.25">
      <c r="AQ30557" s="1026"/>
      <c r="AR30557" s="1027"/>
    </row>
    <row r="30558" spans="43:44" x14ac:dyDescent="0.25">
      <c r="AQ30558" s="1026"/>
      <c r="AR30558" s="1027"/>
    </row>
    <row r="30559" spans="43:44" x14ac:dyDescent="0.25">
      <c r="AQ30559" s="1026"/>
      <c r="AR30559" s="1027"/>
    </row>
    <row r="30560" spans="43:44" x14ac:dyDescent="0.25">
      <c r="AQ30560" s="1026"/>
      <c r="AR30560" s="1027"/>
    </row>
    <row r="30561" spans="43:44" x14ac:dyDescent="0.25">
      <c r="AQ30561" s="1026"/>
      <c r="AR30561" s="1027"/>
    </row>
    <row r="30562" spans="43:44" x14ac:dyDescent="0.25">
      <c r="AQ30562" s="1026"/>
      <c r="AR30562" s="1027"/>
    </row>
    <row r="30563" spans="43:44" x14ac:dyDescent="0.25">
      <c r="AQ30563" s="1026"/>
      <c r="AR30563" s="1027"/>
    </row>
    <row r="30564" spans="43:44" x14ac:dyDescent="0.25">
      <c r="AQ30564" s="1026"/>
      <c r="AR30564" s="1027"/>
    </row>
    <row r="30565" spans="43:44" x14ac:dyDescent="0.25">
      <c r="AQ30565" s="1026"/>
      <c r="AR30565" s="1027"/>
    </row>
    <row r="30566" spans="43:44" x14ac:dyDescent="0.25">
      <c r="AQ30566" s="1026"/>
      <c r="AR30566" s="1027"/>
    </row>
    <row r="30567" spans="43:44" x14ac:dyDescent="0.25">
      <c r="AQ30567" s="1026"/>
      <c r="AR30567" s="1027"/>
    </row>
    <row r="30568" spans="43:44" x14ac:dyDescent="0.25">
      <c r="AQ30568" s="1026"/>
      <c r="AR30568" s="1027"/>
    </row>
    <row r="30569" spans="43:44" x14ac:dyDescent="0.25">
      <c r="AQ30569" s="1026"/>
      <c r="AR30569" s="1027"/>
    </row>
    <row r="30570" spans="43:44" x14ac:dyDescent="0.25">
      <c r="AQ30570" s="1026"/>
      <c r="AR30570" s="1027"/>
    </row>
    <row r="30571" spans="43:44" x14ac:dyDescent="0.25">
      <c r="AQ30571" s="1026"/>
      <c r="AR30571" s="1027"/>
    </row>
    <row r="30572" spans="43:44" x14ac:dyDescent="0.25">
      <c r="AQ30572" s="1026"/>
      <c r="AR30572" s="1027"/>
    </row>
    <row r="30573" spans="43:44" x14ac:dyDescent="0.25">
      <c r="AQ30573" s="1026"/>
      <c r="AR30573" s="1027"/>
    </row>
    <row r="30574" spans="43:44" x14ac:dyDescent="0.25">
      <c r="AQ30574" s="1026"/>
      <c r="AR30574" s="1027"/>
    </row>
    <row r="30575" spans="43:44" x14ac:dyDescent="0.25">
      <c r="AQ30575" s="1026"/>
      <c r="AR30575" s="1027"/>
    </row>
    <row r="30576" spans="43:44" x14ac:dyDescent="0.25">
      <c r="AQ30576" s="1026"/>
      <c r="AR30576" s="1027"/>
    </row>
    <row r="30577" spans="43:44" x14ac:dyDescent="0.25">
      <c r="AQ30577" s="1026"/>
      <c r="AR30577" s="1027"/>
    </row>
    <row r="30578" spans="43:44" x14ac:dyDescent="0.25">
      <c r="AQ30578" s="1026"/>
      <c r="AR30578" s="1027"/>
    </row>
    <row r="30579" spans="43:44" x14ac:dyDescent="0.25">
      <c r="AQ30579" s="1026"/>
      <c r="AR30579" s="1027"/>
    </row>
    <row r="30580" spans="43:44" x14ac:dyDescent="0.25">
      <c r="AQ30580" s="1026"/>
      <c r="AR30580" s="1027"/>
    </row>
    <row r="30581" spans="43:44" x14ac:dyDescent="0.25">
      <c r="AQ30581" s="1026"/>
      <c r="AR30581" s="1027"/>
    </row>
    <row r="30582" spans="43:44" x14ac:dyDescent="0.25">
      <c r="AQ30582" s="1026"/>
      <c r="AR30582" s="1027"/>
    </row>
    <row r="30583" spans="43:44" x14ac:dyDescent="0.25">
      <c r="AQ30583" s="1026"/>
      <c r="AR30583" s="1027"/>
    </row>
    <row r="30584" spans="43:44" x14ac:dyDescent="0.25">
      <c r="AQ30584" s="1026"/>
      <c r="AR30584" s="1027"/>
    </row>
    <row r="30585" spans="43:44" x14ac:dyDescent="0.25">
      <c r="AQ30585" s="1026"/>
      <c r="AR30585" s="1027"/>
    </row>
    <row r="30586" spans="43:44" x14ac:dyDescent="0.25">
      <c r="AQ30586" s="1026"/>
      <c r="AR30586" s="1027"/>
    </row>
    <row r="30587" spans="43:44" x14ac:dyDescent="0.25">
      <c r="AQ30587" s="1026"/>
      <c r="AR30587" s="1027"/>
    </row>
    <row r="30588" spans="43:44" x14ac:dyDescent="0.25">
      <c r="AQ30588" s="1026"/>
      <c r="AR30588" s="1027"/>
    </row>
    <row r="30589" spans="43:44" x14ac:dyDescent="0.25">
      <c r="AQ30589" s="1026"/>
      <c r="AR30589" s="1027"/>
    </row>
    <row r="30590" spans="43:44" x14ac:dyDescent="0.25">
      <c r="AQ30590" s="1026"/>
      <c r="AR30590" s="1027"/>
    </row>
    <row r="30591" spans="43:44" x14ac:dyDescent="0.25">
      <c r="AQ30591" s="1026"/>
      <c r="AR30591" s="1027"/>
    </row>
    <row r="30592" spans="43:44" x14ac:dyDescent="0.25">
      <c r="AQ30592" s="1026"/>
      <c r="AR30592" s="1027"/>
    </row>
    <row r="30593" spans="43:44" x14ac:dyDescent="0.25">
      <c r="AQ30593" s="1026"/>
      <c r="AR30593" s="1027"/>
    </row>
    <row r="30594" spans="43:44" x14ac:dyDescent="0.25">
      <c r="AQ30594" s="1026"/>
      <c r="AR30594" s="1027"/>
    </row>
    <row r="30595" spans="43:44" x14ac:dyDescent="0.25">
      <c r="AQ30595" s="1026"/>
      <c r="AR30595" s="1027"/>
    </row>
    <row r="30596" spans="43:44" x14ac:dyDescent="0.25">
      <c r="AQ30596" s="1026"/>
      <c r="AR30596" s="1027"/>
    </row>
    <row r="30597" spans="43:44" x14ac:dyDescent="0.25">
      <c r="AQ30597" s="1026"/>
      <c r="AR30597" s="1027"/>
    </row>
    <row r="30598" spans="43:44" x14ac:dyDescent="0.25">
      <c r="AQ30598" s="1026"/>
      <c r="AR30598" s="1027"/>
    </row>
    <row r="30599" spans="43:44" x14ac:dyDescent="0.25">
      <c r="AQ30599" s="1026"/>
      <c r="AR30599" s="1027"/>
    </row>
    <row r="30600" spans="43:44" x14ac:dyDescent="0.25">
      <c r="AQ30600" s="1026"/>
      <c r="AR30600" s="1027"/>
    </row>
    <row r="30601" spans="43:44" x14ac:dyDescent="0.25">
      <c r="AQ30601" s="1026"/>
      <c r="AR30601" s="1027"/>
    </row>
    <row r="30602" spans="43:44" x14ac:dyDescent="0.25">
      <c r="AQ30602" s="1026"/>
      <c r="AR30602" s="1027"/>
    </row>
    <row r="30603" spans="43:44" x14ac:dyDescent="0.25">
      <c r="AQ30603" s="1026"/>
      <c r="AR30603" s="1027"/>
    </row>
    <row r="30604" spans="43:44" x14ac:dyDescent="0.25">
      <c r="AQ30604" s="1026"/>
      <c r="AR30604" s="1027"/>
    </row>
    <row r="30605" spans="43:44" x14ac:dyDescent="0.25">
      <c r="AQ30605" s="1026"/>
      <c r="AR30605" s="1027"/>
    </row>
    <row r="30606" spans="43:44" x14ac:dyDescent="0.25">
      <c r="AQ30606" s="1026"/>
      <c r="AR30606" s="1027"/>
    </row>
    <row r="30607" spans="43:44" x14ac:dyDescent="0.25">
      <c r="AQ30607" s="1026"/>
      <c r="AR30607" s="1027"/>
    </row>
    <row r="30608" spans="43:44" x14ac:dyDescent="0.25">
      <c r="AQ30608" s="1026"/>
      <c r="AR30608" s="1027"/>
    </row>
    <row r="30609" spans="43:44" x14ac:dyDescent="0.25">
      <c r="AQ30609" s="1026"/>
      <c r="AR30609" s="1027"/>
    </row>
    <row r="30610" spans="43:44" x14ac:dyDescent="0.25">
      <c r="AQ30610" s="1026"/>
      <c r="AR30610" s="1027"/>
    </row>
    <row r="30611" spans="43:44" x14ac:dyDescent="0.25">
      <c r="AQ30611" s="1026"/>
      <c r="AR30611" s="1027"/>
    </row>
    <row r="30612" spans="43:44" x14ac:dyDescent="0.25">
      <c r="AQ30612" s="1026"/>
      <c r="AR30612" s="1027"/>
    </row>
    <row r="30613" spans="43:44" x14ac:dyDescent="0.25">
      <c r="AQ30613" s="1026"/>
      <c r="AR30613" s="1027"/>
    </row>
    <row r="30614" spans="43:44" x14ac:dyDescent="0.25">
      <c r="AQ30614" s="1026"/>
      <c r="AR30614" s="1027"/>
    </row>
    <row r="30615" spans="43:44" x14ac:dyDescent="0.25">
      <c r="AQ30615" s="1026"/>
      <c r="AR30615" s="1027"/>
    </row>
    <row r="30616" spans="43:44" x14ac:dyDescent="0.25">
      <c r="AQ30616" s="1026"/>
      <c r="AR30616" s="1027"/>
    </row>
    <row r="30617" spans="43:44" x14ac:dyDescent="0.25">
      <c r="AQ30617" s="1026"/>
      <c r="AR30617" s="1027"/>
    </row>
    <row r="30618" spans="43:44" x14ac:dyDescent="0.25">
      <c r="AQ30618" s="1026"/>
      <c r="AR30618" s="1027"/>
    </row>
    <row r="30619" spans="43:44" x14ac:dyDescent="0.25">
      <c r="AQ30619" s="1026"/>
      <c r="AR30619" s="1027"/>
    </row>
    <row r="30620" spans="43:44" x14ac:dyDescent="0.25">
      <c r="AQ30620" s="1026"/>
      <c r="AR30620" s="1027"/>
    </row>
    <row r="30621" spans="43:44" x14ac:dyDescent="0.25">
      <c r="AQ30621" s="1026"/>
      <c r="AR30621" s="1027"/>
    </row>
    <row r="30622" spans="43:44" x14ac:dyDescent="0.25">
      <c r="AQ30622" s="1026"/>
      <c r="AR30622" s="1027"/>
    </row>
    <row r="30623" spans="43:44" x14ac:dyDescent="0.25">
      <c r="AQ30623" s="1026"/>
      <c r="AR30623" s="1027"/>
    </row>
    <row r="30624" spans="43:44" x14ac:dyDescent="0.25">
      <c r="AQ30624" s="1026"/>
      <c r="AR30624" s="1027"/>
    </row>
    <row r="30625" spans="43:44" x14ac:dyDescent="0.25">
      <c r="AQ30625" s="1026"/>
      <c r="AR30625" s="1027"/>
    </row>
    <row r="30626" spans="43:44" x14ac:dyDescent="0.25">
      <c r="AQ30626" s="1026"/>
      <c r="AR30626" s="1027"/>
    </row>
    <row r="30627" spans="43:44" x14ac:dyDescent="0.25">
      <c r="AQ30627" s="1026"/>
      <c r="AR30627" s="1027"/>
    </row>
    <row r="30628" spans="43:44" x14ac:dyDescent="0.25">
      <c r="AQ30628" s="1026"/>
      <c r="AR30628" s="1027"/>
    </row>
    <row r="30629" spans="43:44" x14ac:dyDescent="0.25">
      <c r="AQ30629" s="1026"/>
      <c r="AR30629" s="1027"/>
    </row>
    <row r="30630" spans="43:44" x14ac:dyDescent="0.25">
      <c r="AQ30630" s="1026"/>
      <c r="AR30630" s="1027"/>
    </row>
    <row r="30631" spans="43:44" x14ac:dyDescent="0.25">
      <c r="AQ30631" s="1026"/>
      <c r="AR30631" s="1027"/>
    </row>
    <row r="30632" spans="43:44" x14ac:dyDescent="0.25">
      <c r="AQ30632" s="1026"/>
      <c r="AR30632" s="1027"/>
    </row>
    <row r="30633" spans="43:44" x14ac:dyDescent="0.25">
      <c r="AQ30633" s="1026"/>
      <c r="AR30633" s="1027"/>
    </row>
    <row r="30634" spans="43:44" x14ac:dyDescent="0.25">
      <c r="AQ30634" s="1026"/>
      <c r="AR30634" s="1027"/>
    </row>
    <row r="30635" spans="43:44" x14ac:dyDescent="0.25">
      <c r="AQ30635" s="1026"/>
      <c r="AR30635" s="1027"/>
    </row>
    <row r="30636" spans="43:44" x14ac:dyDescent="0.25">
      <c r="AQ30636" s="1026"/>
      <c r="AR30636" s="1027"/>
    </row>
    <row r="30637" spans="43:44" x14ac:dyDescent="0.25">
      <c r="AQ30637" s="1026"/>
      <c r="AR30637" s="1027"/>
    </row>
    <row r="30638" spans="43:44" x14ac:dyDescent="0.25">
      <c r="AQ30638" s="1026"/>
      <c r="AR30638" s="1027"/>
    </row>
    <row r="30639" spans="43:44" x14ac:dyDescent="0.25">
      <c r="AQ30639" s="1026"/>
      <c r="AR30639" s="1027"/>
    </row>
    <row r="30640" spans="43:44" x14ac:dyDescent="0.25">
      <c r="AQ30640" s="1026"/>
      <c r="AR30640" s="1027"/>
    </row>
    <row r="30641" spans="43:44" x14ac:dyDescent="0.25">
      <c r="AQ30641" s="1026"/>
      <c r="AR30641" s="1027"/>
    </row>
    <row r="30642" spans="43:44" x14ac:dyDescent="0.25">
      <c r="AQ30642" s="1026"/>
      <c r="AR30642" s="1027"/>
    </row>
    <row r="30643" spans="43:44" x14ac:dyDescent="0.25">
      <c r="AQ30643" s="1026"/>
      <c r="AR30643" s="1027"/>
    </row>
    <row r="30644" spans="43:44" x14ac:dyDescent="0.25">
      <c r="AQ30644" s="1026"/>
      <c r="AR30644" s="1027"/>
    </row>
    <row r="30645" spans="43:44" x14ac:dyDescent="0.25">
      <c r="AQ30645" s="1026"/>
      <c r="AR30645" s="1027"/>
    </row>
    <row r="30646" spans="43:44" x14ac:dyDescent="0.25">
      <c r="AQ30646" s="1026"/>
      <c r="AR30646" s="1027"/>
    </row>
    <row r="30647" spans="43:44" x14ac:dyDescent="0.25">
      <c r="AQ30647" s="1026"/>
      <c r="AR30647" s="1027"/>
    </row>
    <row r="30648" spans="43:44" x14ac:dyDescent="0.25">
      <c r="AQ30648" s="1026"/>
      <c r="AR30648" s="1027"/>
    </row>
    <row r="30649" spans="43:44" x14ac:dyDescent="0.25">
      <c r="AQ30649" s="1026"/>
      <c r="AR30649" s="1027"/>
    </row>
    <row r="30650" spans="43:44" x14ac:dyDescent="0.25">
      <c r="AQ30650" s="1026"/>
      <c r="AR30650" s="1027"/>
    </row>
    <row r="30651" spans="43:44" x14ac:dyDescent="0.25">
      <c r="AQ30651" s="1026"/>
      <c r="AR30651" s="1027"/>
    </row>
    <row r="30652" spans="43:44" x14ac:dyDescent="0.25">
      <c r="AQ30652" s="1026"/>
      <c r="AR30652" s="1027"/>
    </row>
    <row r="30653" spans="43:44" x14ac:dyDescent="0.25">
      <c r="AQ30653" s="1026"/>
      <c r="AR30653" s="1027"/>
    </row>
    <row r="30654" spans="43:44" x14ac:dyDescent="0.25">
      <c r="AQ30654" s="1026"/>
      <c r="AR30654" s="1027"/>
    </row>
    <row r="30655" spans="43:44" x14ac:dyDescent="0.25">
      <c r="AQ30655" s="1026"/>
      <c r="AR30655" s="1027"/>
    </row>
    <row r="30656" spans="43:44" x14ac:dyDescent="0.25">
      <c r="AQ30656" s="1026"/>
      <c r="AR30656" s="1027"/>
    </row>
    <row r="30657" spans="43:44" x14ac:dyDescent="0.25">
      <c r="AQ30657" s="1026"/>
      <c r="AR30657" s="1027"/>
    </row>
    <row r="30658" spans="43:44" x14ac:dyDescent="0.25">
      <c r="AQ30658" s="1026"/>
      <c r="AR30658" s="1027"/>
    </row>
    <row r="30659" spans="43:44" x14ac:dyDescent="0.25">
      <c r="AQ30659" s="1026"/>
      <c r="AR30659" s="1027"/>
    </row>
    <row r="30660" spans="43:44" x14ac:dyDescent="0.25">
      <c r="AQ30660" s="1026"/>
      <c r="AR30660" s="1027"/>
    </row>
    <row r="30661" spans="43:44" x14ac:dyDescent="0.25">
      <c r="AQ30661" s="1026"/>
      <c r="AR30661" s="1027"/>
    </row>
    <row r="30662" spans="43:44" x14ac:dyDescent="0.25">
      <c r="AQ30662" s="1026"/>
      <c r="AR30662" s="1027"/>
    </row>
    <row r="30663" spans="43:44" x14ac:dyDescent="0.25">
      <c r="AQ30663" s="1026"/>
      <c r="AR30663" s="1027"/>
    </row>
    <row r="30664" spans="43:44" x14ac:dyDescent="0.25">
      <c r="AQ30664" s="1026"/>
      <c r="AR30664" s="1027"/>
    </row>
    <row r="30665" spans="43:44" x14ac:dyDescent="0.25">
      <c r="AQ30665" s="1026"/>
      <c r="AR30665" s="1027"/>
    </row>
    <row r="30666" spans="43:44" x14ac:dyDescent="0.25">
      <c r="AQ30666" s="1026"/>
      <c r="AR30666" s="1027"/>
    </row>
    <row r="30667" spans="43:44" x14ac:dyDescent="0.25">
      <c r="AQ30667" s="1026"/>
      <c r="AR30667" s="1027"/>
    </row>
    <row r="30668" spans="43:44" x14ac:dyDescent="0.25">
      <c r="AQ30668" s="1026"/>
      <c r="AR30668" s="1027"/>
    </row>
    <row r="30669" spans="43:44" x14ac:dyDescent="0.25">
      <c r="AQ30669" s="1026"/>
      <c r="AR30669" s="1027"/>
    </row>
    <row r="30670" spans="43:44" x14ac:dyDescent="0.25">
      <c r="AQ30670" s="1026"/>
      <c r="AR30670" s="1027"/>
    </row>
    <row r="30671" spans="43:44" x14ac:dyDescent="0.25">
      <c r="AQ30671" s="1026"/>
      <c r="AR30671" s="1027"/>
    </row>
    <row r="30672" spans="43:44" x14ac:dyDescent="0.25">
      <c r="AQ30672" s="1026"/>
      <c r="AR30672" s="1027"/>
    </row>
    <row r="30673" spans="43:44" x14ac:dyDescent="0.25">
      <c r="AQ30673" s="1026"/>
      <c r="AR30673" s="1027"/>
    </row>
    <row r="30674" spans="43:44" x14ac:dyDescent="0.25">
      <c r="AQ30674" s="1026"/>
      <c r="AR30674" s="1027"/>
    </row>
    <row r="30675" spans="43:44" x14ac:dyDescent="0.25">
      <c r="AQ30675" s="1026"/>
      <c r="AR30675" s="1027"/>
    </row>
    <row r="30676" spans="43:44" x14ac:dyDescent="0.25">
      <c r="AQ30676" s="1026"/>
      <c r="AR30676" s="1027"/>
    </row>
    <row r="30677" spans="43:44" x14ac:dyDescent="0.25">
      <c r="AQ30677" s="1026"/>
      <c r="AR30677" s="1027"/>
    </row>
    <row r="30678" spans="43:44" x14ac:dyDescent="0.25">
      <c r="AQ30678" s="1026"/>
      <c r="AR30678" s="1027"/>
    </row>
    <row r="30679" spans="43:44" x14ac:dyDescent="0.25">
      <c r="AQ30679" s="1026"/>
      <c r="AR30679" s="1027"/>
    </row>
    <row r="30680" spans="43:44" x14ac:dyDescent="0.25">
      <c r="AQ30680" s="1026"/>
      <c r="AR30680" s="1027"/>
    </row>
    <row r="30681" spans="43:44" x14ac:dyDescent="0.25">
      <c r="AQ30681" s="1026"/>
      <c r="AR30681" s="1027"/>
    </row>
    <row r="30682" spans="43:44" x14ac:dyDescent="0.25">
      <c r="AQ30682" s="1026"/>
      <c r="AR30682" s="1027"/>
    </row>
    <row r="30683" spans="43:44" x14ac:dyDescent="0.25">
      <c r="AQ30683" s="1026"/>
      <c r="AR30683" s="1027"/>
    </row>
    <row r="30684" spans="43:44" x14ac:dyDescent="0.25">
      <c r="AQ30684" s="1026"/>
      <c r="AR30684" s="1027"/>
    </row>
    <row r="30685" spans="43:44" x14ac:dyDescent="0.25">
      <c r="AQ30685" s="1026"/>
      <c r="AR30685" s="1027"/>
    </row>
    <row r="30686" spans="43:44" x14ac:dyDescent="0.25">
      <c r="AQ30686" s="1026"/>
      <c r="AR30686" s="1027"/>
    </row>
    <row r="30687" spans="43:44" x14ac:dyDescent="0.25">
      <c r="AQ30687" s="1026"/>
      <c r="AR30687" s="1027"/>
    </row>
    <row r="30688" spans="43:44" x14ac:dyDescent="0.25">
      <c r="AQ30688" s="1026"/>
      <c r="AR30688" s="1027"/>
    </row>
    <row r="30689" spans="43:44" x14ac:dyDescent="0.25">
      <c r="AQ30689" s="1026"/>
      <c r="AR30689" s="1027"/>
    </row>
    <row r="30690" spans="43:44" x14ac:dyDescent="0.25">
      <c r="AQ30690" s="1026"/>
      <c r="AR30690" s="1027"/>
    </row>
    <row r="30691" spans="43:44" x14ac:dyDescent="0.25">
      <c r="AQ30691" s="1026"/>
      <c r="AR30691" s="1027"/>
    </row>
    <row r="30692" spans="43:44" x14ac:dyDescent="0.25">
      <c r="AQ30692" s="1026"/>
      <c r="AR30692" s="1027"/>
    </row>
    <row r="30693" spans="43:44" x14ac:dyDescent="0.25">
      <c r="AQ30693" s="1026"/>
      <c r="AR30693" s="1027"/>
    </row>
    <row r="30694" spans="43:44" x14ac:dyDescent="0.25">
      <c r="AQ30694" s="1026"/>
      <c r="AR30694" s="1027"/>
    </row>
    <row r="30695" spans="43:44" x14ac:dyDescent="0.25">
      <c r="AQ30695" s="1026"/>
      <c r="AR30695" s="1027"/>
    </row>
    <row r="30696" spans="43:44" x14ac:dyDescent="0.25">
      <c r="AQ30696" s="1026"/>
      <c r="AR30696" s="1027"/>
    </row>
    <row r="30697" spans="43:44" x14ac:dyDescent="0.25">
      <c r="AQ30697" s="1026"/>
      <c r="AR30697" s="1027"/>
    </row>
    <row r="30698" spans="43:44" x14ac:dyDescent="0.25">
      <c r="AQ30698" s="1026"/>
      <c r="AR30698" s="1027"/>
    </row>
    <row r="30699" spans="43:44" x14ac:dyDescent="0.25">
      <c r="AQ30699" s="1026"/>
      <c r="AR30699" s="1027"/>
    </row>
    <row r="30700" spans="43:44" x14ac:dyDescent="0.25">
      <c r="AQ30700" s="1026"/>
      <c r="AR30700" s="1027"/>
    </row>
    <row r="30701" spans="43:44" x14ac:dyDescent="0.25">
      <c r="AQ30701" s="1026"/>
      <c r="AR30701" s="1027"/>
    </row>
    <row r="30702" spans="43:44" x14ac:dyDescent="0.25">
      <c r="AQ30702" s="1026"/>
      <c r="AR30702" s="1027"/>
    </row>
    <row r="30703" spans="43:44" x14ac:dyDescent="0.25">
      <c r="AQ30703" s="1026"/>
      <c r="AR30703" s="1027"/>
    </row>
    <row r="30704" spans="43:44" x14ac:dyDescent="0.25">
      <c r="AQ30704" s="1026"/>
      <c r="AR30704" s="1027"/>
    </row>
    <row r="30705" spans="43:44" x14ac:dyDescent="0.25">
      <c r="AQ30705" s="1026"/>
      <c r="AR30705" s="1027"/>
    </row>
    <row r="30706" spans="43:44" x14ac:dyDescent="0.25">
      <c r="AQ30706" s="1026"/>
      <c r="AR30706" s="1027"/>
    </row>
    <row r="30707" spans="43:44" x14ac:dyDescent="0.25">
      <c r="AQ30707" s="1026"/>
      <c r="AR30707" s="1027"/>
    </row>
    <row r="30708" spans="43:44" x14ac:dyDescent="0.25">
      <c r="AQ30708" s="1026"/>
      <c r="AR30708" s="1027"/>
    </row>
    <row r="30709" spans="43:44" x14ac:dyDescent="0.25">
      <c r="AQ30709" s="1026"/>
      <c r="AR30709" s="1027"/>
    </row>
    <row r="30710" spans="43:44" x14ac:dyDescent="0.25">
      <c r="AQ30710" s="1026"/>
      <c r="AR30710" s="1027"/>
    </row>
    <row r="30711" spans="43:44" x14ac:dyDescent="0.25">
      <c r="AQ30711" s="1026"/>
      <c r="AR30711" s="1027"/>
    </row>
    <row r="30712" spans="43:44" x14ac:dyDescent="0.25">
      <c r="AQ30712" s="1026"/>
      <c r="AR30712" s="1027"/>
    </row>
    <row r="30713" spans="43:44" x14ac:dyDescent="0.25">
      <c r="AQ30713" s="1026"/>
      <c r="AR30713" s="1027"/>
    </row>
    <row r="30714" spans="43:44" x14ac:dyDescent="0.25">
      <c r="AQ30714" s="1026"/>
      <c r="AR30714" s="1027"/>
    </row>
    <row r="30715" spans="43:44" x14ac:dyDescent="0.25">
      <c r="AQ30715" s="1026"/>
      <c r="AR30715" s="1027"/>
    </row>
    <row r="30716" spans="43:44" x14ac:dyDescent="0.25">
      <c r="AQ30716" s="1026"/>
      <c r="AR30716" s="1027"/>
    </row>
    <row r="30717" spans="43:44" x14ac:dyDescent="0.25">
      <c r="AQ30717" s="1026"/>
      <c r="AR30717" s="1027"/>
    </row>
    <row r="30718" spans="43:44" x14ac:dyDescent="0.25">
      <c r="AQ30718" s="1026"/>
      <c r="AR30718" s="1027"/>
    </row>
    <row r="30719" spans="43:44" x14ac:dyDescent="0.25">
      <c r="AQ30719" s="1026"/>
      <c r="AR30719" s="1027"/>
    </row>
    <row r="30720" spans="43:44" x14ac:dyDescent="0.25">
      <c r="AQ30720" s="1026"/>
      <c r="AR30720" s="1027"/>
    </row>
    <row r="30721" spans="43:44" x14ac:dyDescent="0.25">
      <c r="AQ30721" s="1026"/>
      <c r="AR30721" s="1027"/>
    </row>
    <row r="30722" spans="43:44" x14ac:dyDescent="0.25">
      <c r="AQ30722" s="1026"/>
      <c r="AR30722" s="1027"/>
    </row>
    <row r="30723" spans="43:44" x14ac:dyDescent="0.25">
      <c r="AQ30723" s="1026"/>
      <c r="AR30723" s="1027"/>
    </row>
    <row r="30724" spans="43:44" x14ac:dyDescent="0.25">
      <c r="AQ30724" s="1026"/>
      <c r="AR30724" s="1027"/>
    </row>
    <row r="30725" spans="43:44" x14ac:dyDescent="0.25">
      <c r="AQ30725" s="1026"/>
      <c r="AR30725" s="1027"/>
    </row>
    <row r="30726" spans="43:44" x14ac:dyDescent="0.25">
      <c r="AQ30726" s="1026"/>
      <c r="AR30726" s="1027"/>
    </row>
    <row r="30727" spans="43:44" x14ac:dyDescent="0.25">
      <c r="AQ30727" s="1026"/>
      <c r="AR30727" s="1027"/>
    </row>
    <row r="30728" spans="43:44" x14ac:dyDescent="0.25">
      <c r="AQ30728" s="1026"/>
      <c r="AR30728" s="1027"/>
    </row>
    <row r="30729" spans="43:44" x14ac:dyDescent="0.25">
      <c r="AQ30729" s="1026"/>
      <c r="AR30729" s="1027"/>
    </row>
    <row r="30730" spans="43:44" x14ac:dyDescent="0.25">
      <c r="AQ30730" s="1026"/>
      <c r="AR30730" s="1027"/>
    </row>
    <row r="30731" spans="43:44" x14ac:dyDescent="0.25">
      <c r="AQ30731" s="1026"/>
      <c r="AR30731" s="1027"/>
    </row>
    <row r="30732" spans="43:44" x14ac:dyDescent="0.25">
      <c r="AQ30732" s="1026"/>
      <c r="AR30732" s="1027"/>
    </row>
    <row r="30733" spans="43:44" x14ac:dyDescent="0.25">
      <c r="AQ30733" s="1026"/>
      <c r="AR30733" s="1027"/>
    </row>
    <row r="30734" spans="43:44" x14ac:dyDescent="0.25">
      <c r="AQ30734" s="1026"/>
      <c r="AR30734" s="1027"/>
    </row>
    <row r="30735" spans="43:44" x14ac:dyDescent="0.25">
      <c r="AQ30735" s="1026"/>
      <c r="AR30735" s="1027"/>
    </row>
    <row r="30736" spans="43:44" x14ac:dyDescent="0.25">
      <c r="AQ30736" s="1026"/>
      <c r="AR30736" s="1027"/>
    </row>
    <row r="30737" spans="43:44" x14ac:dyDescent="0.25">
      <c r="AQ30737" s="1026"/>
      <c r="AR30737" s="1027"/>
    </row>
    <row r="30738" spans="43:44" x14ac:dyDescent="0.25">
      <c r="AQ30738" s="1026"/>
      <c r="AR30738" s="1027"/>
    </row>
    <row r="30739" spans="43:44" x14ac:dyDescent="0.25">
      <c r="AQ30739" s="1026"/>
      <c r="AR30739" s="1027"/>
    </row>
    <row r="30740" spans="43:44" x14ac:dyDescent="0.25">
      <c r="AQ30740" s="1026"/>
      <c r="AR30740" s="1027"/>
    </row>
    <row r="30741" spans="43:44" x14ac:dyDescent="0.25">
      <c r="AQ30741" s="1026"/>
      <c r="AR30741" s="1027"/>
    </row>
    <row r="30742" spans="43:44" x14ac:dyDescent="0.25">
      <c r="AQ30742" s="1026"/>
      <c r="AR30742" s="1027"/>
    </row>
    <row r="30743" spans="43:44" x14ac:dyDescent="0.25">
      <c r="AQ30743" s="1026"/>
      <c r="AR30743" s="1027"/>
    </row>
    <row r="30744" spans="43:44" x14ac:dyDescent="0.25">
      <c r="AQ30744" s="1026"/>
      <c r="AR30744" s="1027"/>
    </row>
    <row r="30745" spans="43:44" x14ac:dyDescent="0.25">
      <c r="AQ30745" s="1026"/>
      <c r="AR30745" s="1027"/>
    </row>
    <row r="30746" spans="43:44" x14ac:dyDescent="0.25">
      <c r="AQ30746" s="1026"/>
      <c r="AR30746" s="1027"/>
    </row>
    <row r="30747" spans="43:44" x14ac:dyDescent="0.25">
      <c r="AQ30747" s="1026"/>
      <c r="AR30747" s="1027"/>
    </row>
    <row r="30748" spans="43:44" x14ac:dyDescent="0.25">
      <c r="AQ30748" s="1026"/>
      <c r="AR30748" s="1027"/>
    </row>
    <row r="30749" spans="43:44" x14ac:dyDescent="0.25">
      <c r="AQ30749" s="1026"/>
      <c r="AR30749" s="1027"/>
    </row>
    <row r="30750" spans="43:44" x14ac:dyDescent="0.25">
      <c r="AQ30750" s="1026"/>
      <c r="AR30750" s="1027"/>
    </row>
    <row r="30751" spans="43:44" x14ac:dyDescent="0.25">
      <c r="AQ30751" s="1026"/>
      <c r="AR30751" s="1027"/>
    </row>
    <row r="30752" spans="43:44" x14ac:dyDescent="0.25">
      <c r="AQ30752" s="1026"/>
      <c r="AR30752" s="1027"/>
    </row>
    <row r="30753" spans="43:44" x14ac:dyDescent="0.25">
      <c r="AQ30753" s="1026"/>
      <c r="AR30753" s="1027"/>
    </row>
    <row r="30754" spans="43:44" x14ac:dyDescent="0.25">
      <c r="AQ30754" s="1026"/>
      <c r="AR30754" s="1027"/>
    </row>
    <row r="30755" spans="43:44" x14ac:dyDescent="0.25">
      <c r="AQ30755" s="1026"/>
      <c r="AR30755" s="1027"/>
    </row>
    <row r="30756" spans="43:44" x14ac:dyDescent="0.25">
      <c r="AQ30756" s="1026"/>
      <c r="AR30756" s="1027"/>
    </row>
    <row r="30757" spans="43:44" x14ac:dyDescent="0.25">
      <c r="AQ30757" s="1026"/>
      <c r="AR30757" s="1027"/>
    </row>
    <row r="30758" spans="43:44" x14ac:dyDescent="0.25">
      <c r="AQ30758" s="1026"/>
      <c r="AR30758" s="1027"/>
    </row>
    <row r="30759" spans="43:44" x14ac:dyDescent="0.25">
      <c r="AQ30759" s="1026"/>
      <c r="AR30759" s="1027"/>
    </row>
    <row r="30760" spans="43:44" x14ac:dyDescent="0.25">
      <c r="AQ30760" s="1026"/>
      <c r="AR30760" s="1027"/>
    </row>
    <row r="30761" spans="43:44" x14ac:dyDescent="0.25">
      <c r="AQ30761" s="1026"/>
      <c r="AR30761" s="1027"/>
    </row>
    <row r="30762" spans="43:44" x14ac:dyDescent="0.25">
      <c r="AQ30762" s="1026"/>
      <c r="AR30762" s="1027"/>
    </row>
    <row r="30763" spans="43:44" x14ac:dyDescent="0.25">
      <c r="AQ30763" s="1026"/>
      <c r="AR30763" s="1027"/>
    </row>
    <row r="30764" spans="43:44" x14ac:dyDescent="0.25">
      <c r="AQ30764" s="1026"/>
      <c r="AR30764" s="1027"/>
    </row>
    <row r="30765" spans="43:44" x14ac:dyDescent="0.25">
      <c r="AQ30765" s="1026"/>
      <c r="AR30765" s="1027"/>
    </row>
    <row r="30766" spans="43:44" x14ac:dyDescent="0.25">
      <c r="AQ30766" s="1026"/>
      <c r="AR30766" s="1027"/>
    </row>
    <row r="30767" spans="43:44" x14ac:dyDescent="0.25">
      <c r="AQ30767" s="1026"/>
      <c r="AR30767" s="1027"/>
    </row>
    <row r="30768" spans="43:44" x14ac:dyDescent="0.25">
      <c r="AQ30768" s="1026"/>
      <c r="AR30768" s="1027"/>
    </row>
    <row r="30769" spans="43:44" x14ac:dyDescent="0.25">
      <c r="AQ30769" s="1026"/>
      <c r="AR30769" s="1027"/>
    </row>
    <row r="30770" spans="43:44" x14ac:dyDescent="0.25">
      <c r="AQ30770" s="1026"/>
      <c r="AR30770" s="1027"/>
    </row>
    <row r="30771" spans="43:44" x14ac:dyDescent="0.25">
      <c r="AQ30771" s="1026"/>
      <c r="AR30771" s="1027"/>
    </row>
    <row r="30772" spans="43:44" x14ac:dyDescent="0.25">
      <c r="AQ30772" s="1026"/>
      <c r="AR30772" s="1027"/>
    </row>
    <row r="30773" spans="43:44" x14ac:dyDescent="0.25">
      <c r="AQ30773" s="1026"/>
      <c r="AR30773" s="1027"/>
    </row>
    <row r="30774" spans="43:44" x14ac:dyDescent="0.25">
      <c r="AQ30774" s="1026"/>
      <c r="AR30774" s="1027"/>
    </row>
    <row r="30775" spans="43:44" x14ac:dyDescent="0.25">
      <c r="AQ30775" s="1026"/>
      <c r="AR30775" s="1027"/>
    </row>
    <row r="30776" spans="43:44" x14ac:dyDescent="0.25">
      <c r="AQ30776" s="1026"/>
      <c r="AR30776" s="1027"/>
    </row>
    <row r="30777" spans="43:44" x14ac:dyDescent="0.25">
      <c r="AQ30777" s="1026"/>
      <c r="AR30777" s="1027"/>
    </row>
    <row r="30778" spans="43:44" x14ac:dyDescent="0.25">
      <c r="AQ30778" s="1026"/>
      <c r="AR30778" s="1027"/>
    </row>
    <row r="30779" spans="43:44" x14ac:dyDescent="0.25">
      <c r="AQ30779" s="1026"/>
      <c r="AR30779" s="1027"/>
    </row>
    <row r="30780" spans="43:44" x14ac:dyDescent="0.25">
      <c r="AQ30780" s="1026"/>
      <c r="AR30780" s="1027"/>
    </row>
    <row r="30781" spans="43:44" x14ac:dyDescent="0.25">
      <c r="AQ30781" s="1026"/>
      <c r="AR30781" s="1027"/>
    </row>
    <row r="30782" spans="43:44" x14ac:dyDescent="0.25">
      <c r="AQ30782" s="1026"/>
      <c r="AR30782" s="1027"/>
    </row>
    <row r="30783" spans="43:44" x14ac:dyDescent="0.25">
      <c r="AQ30783" s="1026"/>
      <c r="AR30783" s="1027"/>
    </row>
    <row r="30784" spans="43:44" x14ac:dyDescent="0.25">
      <c r="AQ30784" s="1026"/>
      <c r="AR30784" s="1027"/>
    </row>
    <row r="30785" spans="43:44" x14ac:dyDescent="0.25">
      <c r="AQ30785" s="1026"/>
      <c r="AR30785" s="1027"/>
    </row>
    <row r="30786" spans="43:44" x14ac:dyDescent="0.25">
      <c r="AQ30786" s="1026"/>
      <c r="AR30786" s="1027"/>
    </row>
    <row r="30787" spans="43:44" x14ac:dyDescent="0.25">
      <c r="AQ30787" s="1026"/>
      <c r="AR30787" s="1027"/>
    </row>
    <row r="30788" spans="43:44" x14ac:dyDescent="0.25">
      <c r="AQ30788" s="1026"/>
      <c r="AR30788" s="1027"/>
    </row>
    <row r="30789" spans="43:44" x14ac:dyDescent="0.25">
      <c r="AQ30789" s="1026"/>
      <c r="AR30789" s="1027"/>
    </row>
    <row r="30790" spans="43:44" x14ac:dyDescent="0.25">
      <c r="AQ30790" s="1026"/>
      <c r="AR30790" s="1027"/>
    </row>
    <row r="30791" spans="43:44" x14ac:dyDescent="0.25">
      <c r="AQ30791" s="1026"/>
      <c r="AR30791" s="1027"/>
    </row>
    <row r="30792" spans="43:44" x14ac:dyDescent="0.25">
      <c r="AQ30792" s="1026"/>
      <c r="AR30792" s="1027"/>
    </row>
    <row r="30793" spans="43:44" x14ac:dyDescent="0.25">
      <c r="AQ30793" s="1026"/>
      <c r="AR30793" s="1027"/>
    </row>
    <row r="30794" spans="43:44" x14ac:dyDescent="0.25">
      <c r="AQ30794" s="1026"/>
      <c r="AR30794" s="1027"/>
    </row>
    <row r="30795" spans="43:44" x14ac:dyDescent="0.25">
      <c r="AQ30795" s="1026"/>
      <c r="AR30795" s="1027"/>
    </row>
    <row r="30796" spans="43:44" x14ac:dyDescent="0.25">
      <c r="AQ30796" s="1026"/>
      <c r="AR30796" s="1027"/>
    </row>
    <row r="30797" spans="43:44" x14ac:dyDescent="0.25">
      <c r="AQ30797" s="1026"/>
      <c r="AR30797" s="1027"/>
    </row>
    <row r="30798" spans="43:44" x14ac:dyDescent="0.25">
      <c r="AQ30798" s="1026"/>
      <c r="AR30798" s="1027"/>
    </row>
    <row r="30799" spans="43:44" x14ac:dyDescent="0.25">
      <c r="AQ30799" s="1026"/>
      <c r="AR30799" s="1027"/>
    </row>
    <row r="30800" spans="43:44" x14ac:dyDescent="0.25">
      <c r="AQ30800" s="1026"/>
      <c r="AR30800" s="1027"/>
    </row>
    <row r="30801" spans="43:44" x14ac:dyDescent="0.25">
      <c r="AQ30801" s="1026"/>
      <c r="AR30801" s="1027"/>
    </row>
    <row r="30802" spans="43:44" x14ac:dyDescent="0.25">
      <c r="AQ30802" s="1026"/>
      <c r="AR30802" s="1027"/>
    </row>
    <row r="30803" spans="43:44" x14ac:dyDescent="0.25">
      <c r="AQ30803" s="1026"/>
      <c r="AR30803" s="1027"/>
    </row>
    <row r="30804" spans="43:44" x14ac:dyDescent="0.25">
      <c r="AQ30804" s="1026"/>
      <c r="AR30804" s="1027"/>
    </row>
    <row r="30805" spans="43:44" x14ac:dyDescent="0.25">
      <c r="AQ30805" s="1026"/>
      <c r="AR30805" s="1027"/>
    </row>
    <row r="30806" spans="43:44" x14ac:dyDescent="0.25">
      <c r="AQ30806" s="1026"/>
      <c r="AR30806" s="1027"/>
    </row>
    <row r="30807" spans="43:44" x14ac:dyDescent="0.25">
      <c r="AQ30807" s="1026"/>
      <c r="AR30807" s="1027"/>
    </row>
    <row r="30808" spans="43:44" x14ac:dyDescent="0.25">
      <c r="AQ30808" s="1026"/>
      <c r="AR30808" s="1027"/>
    </row>
    <row r="30809" spans="43:44" x14ac:dyDescent="0.25">
      <c r="AQ30809" s="1026"/>
      <c r="AR30809" s="1027"/>
    </row>
    <row r="30810" spans="43:44" x14ac:dyDescent="0.25">
      <c r="AQ30810" s="1026"/>
      <c r="AR30810" s="1027"/>
    </row>
    <row r="30811" spans="43:44" x14ac:dyDescent="0.25">
      <c r="AQ30811" s="1026"/>
      <c r="AR30811" s="1027"/>
    </row>
    <row r="30812" spans="43:44" x14ac:dyDescent="0.25">
      <c r="AQ30812" s="1026"/>
      <c r="AR30812" s="1027"/>
    </row>
    <row r="30813" spans="43:44" x14ac:dyDescent="0.25">
      <c r="AQ30813" s="1026"/>
      <c r="AR30813" s="1027"/>
    </row>
    <row r="30814" spans="43:44" x14ac:dyDescent="0.25">
      <c r="AQ30814" s="1026"/>
      <c r="AR30814" s="1027"/>
    </row>
    <row r="30815" spans="43:44" x14ac:dyDescent="0.25">
      <c r="AQ30815" s="1026"/>
      <c r="AR30815" s="1027"/>
    </row>
    <row r="30816" spans="43:44" x14ac:dyDescent="0.25">
      <c r="AQ30816" s="1026"/>
      <c r="AR30816" s="1027"/>
    </row>
    <row r="30817" spans="43:44" x14ac:dyDescent="0.25">
      <c r="AQ30817" s="1026"/>
      <c r="AR30817" s="1027"/>
    </row>
    <row r="30818" spans="43:44" x14ac:dyDescent="0.25">
      <c r="AQ30818" s="1026"/>
      <c r="AR30818" s="1027"/>
    </row>
    <row r="30819" spans="43:44" x14ac:dyDescent="0.25">
      <c r="AQ30819" s="1026"/>
      <c r="AR30819" s="1027"/>
    </row>
    <row r="30820" spans="43:44" x14ac:dyDescent="0.25">
      <c r="AQ30820" s="1026"/>
      <c r="AR30820" s="1027"/>
    </row>
    <row r="30821" spans="43:44" x14ac:dyDescent="0.25">
      <c r="AQ30821" s="1026"/>
      <c r="AR30821" s="1027"/>
    </row>
    <row r="30822" spans="43:44" x14ac:dyDescent="0.25">
      <c r="AQ30822" s="1026"/>
      <c r="AR30822" s="1027"/>
    </row>
    <row r="30823" spans="43:44" x14ac:dyDescent="0.25">
      <c r="AQ30823" s="1026"/>
      <c r="AR30823" s="1027"/>
    </row>
    <row r="30824" spans="43:44" x14ac:dyDescent="0.25">
      <c r="AQ30824" s="1026"/>
      <c r="AR30824" s="1027"/>
    </row>
    <row r="30825" spans="43:44" x14ac:dyDescent="0.25">
      <c r="AQ30825" s="1026"/>
      <c r="AR30825" s="1027"/>
    </row>
    <row r="30826" spans="43:44" x14ac:dyDescent="0.25">
      <c r="AQ30826" s="1026"/>
      <c r="AR30826" s="1027"/>
    </row>
    <row r="30827" spans="43:44" x14ac:dyDescent="0.25">
      <c r="AQ30827" s="1026"/>
      <c r="AR30827" s="1027"/>
    </row>
    <row r="30828" spans="43:44" x14ac:dyDescent="0.25">
      <c r="AQ30828" s="1026"/>
      <c r="AR30828" s="1027"/>
    </row>
    <row r="30829" spans="43:44" x14ac:dyDescent="0.25">
      <c r="AQ30829" s="1026"/>
      <c r="AR30829" s="1027"/>
    </row>
    <row r="30830" spans="43:44" x14ac:dyDescent="0.25">
      <c r="AQ30830" s="1026"/>
      <c r="AR30830" s="1027"/>
    </row>
    <row r="30831" spans="43:44" x14ac:dyDescent="0.25">
      <c r="AQ30831" s="1026"/>
      <c r="AR30831" s="1027"/>
    </row>
    <row r="30832" spans="43:44" x14ac:dyDescent="0.25">
      <c r="AQ30832" s="1026"/>
      <c r="AR30832" s="1027"/>
    </row>
    <row r="30833" spans="43:44" x14ac:dyDescent="0.25">
      <c r="AQ30833" s="1026"/>
      <c r="AR30833" s="1027"/>
    </row>
    <row r="30834" spans="43:44" x14ac:dyDescent="0.25">
      <c r="AQ30834" s="1026"/>
      <c r="AR30834" s="1027"/>
    </row>
    <row r="30835" spans="43:44" x14ac:dyDescent="0.25">
      <c r="AQ30835" s="1026"/>
      <c r="AR30835" s="1027"/>
    </row>
    <row r="30836" spans="43:44" x14ac:dyDescent="0.25">
      <c r="AQ30836" s="1026"/>
      <c r="AR30836" s="1027"/>
    </row>
    <row r="30837" spans="43:44" x14ac:dyDescent="0.25">
      <c r="AQ30837" s="1026"/>
      <c r="AR30837" s="1027"/>
    </row>
    <row r="30838" spans="43:44" x14ac:dyDescent="0.25">
      <c r="AQ30838" s="1026"/>
      <c r="AR30838" s="1027"/>
    </row>
    <row r="30839" spans="43:44" x14ac:dyDescent="0.25">
      <c r="AQ30839" s="1026"/>
      <c r="AR30839" s="1027"/>
    </row>
    <row r="30840" spans="43:44" x14ac:dyDescent="0.25">
      <c r="AQ30840" s="1026"/>
      <c r="AR30840" s="1027"/>
    </row>
    <row r="30841" spans="43:44" x14ac:dyDescent="0.25">
      <c r="AQ30841" s="1026"/>
      <c r="AR30841" s="1027"/>
    </row>
    <row r="30842" spans="43:44" x14ac:dyDescent="0.25">
      <c r="AQ30842" s="1026"/>
      <c r="AR30842" s="1027"/>
    </row>
    <row r="30843" spans="43:44" x14ac:dyDescent="0.25">
      <c r="AQ30843" s="1026"/>
      <c r="AR30843" s="1027"/>
    </row>
    <row r="30844" spans="43:44" x14ac:dyDescent="0.25">
      <c r="AQ30844" s="1026"/>
      <c r="AR30844" s="1027"/>
    </row>
    <row r="30845" spans="43:44" x14ac:dyDescent="0.25">
      <c r="AQ30845" s="1026"/>
      <c r="AR30845" s="1027"/>
    </row>
    <row r="30846" spans="43:44" x14ac:dyDescent="0.25">
      <c r="AQ30846" s="1026"/>
      <c r="AR30846" s="1027"/>
    </row>
    <row r="30847" spans="43:44" x14ac:dyDescent="0.25">
      <c r="AQ30847" s="1026"/>
      <c r="AR30847" s="1027"/>
    </row>
    <row r="30848" spans="43:44" x14ac:dyDescent="0.25">
      <c r="AQ30848" s="1026"/>
      <c r="AR30848" s="1027"/>
    </row>
    <row r="30849" spans="43:44" x14ac:dyDescent="0.25">
      <c r="AQ30849" s="1026"/>
      <c r="AR30849" s="1027"/>
    </row>
    <row r="30850" spans="43:44" x14ac:dyDescent="0.25">
      <c r="AQ30850" s="1026"/>
      <c r="AR30850" s="1027"/>
    </row>
    <row r="30851" spans="43:44" x14ac:dyDescent="0.25">
      <c r="AQ30851" s="1026"/>
      <c r="AR30851" s="1027"/>
    </row>
    <row r="30852" spans="43:44" x14ac:dyDescent="0.25">
      <c r="AQ30852" s="1026"/>
      <c r="AR30852" s="1027"/>
    </row>
    <row r="30853" spans="43:44" x14ac:dyDescent="0.25">
      <c r="AQ30853" s="1026"/>
      <c r="AR30853" s="1027"/>
    </row>
    <row r="30854" spans="43:44" x14ac:dyDescent="0.25">
      <c r="AQ30854" s="1026"/>
      <c r="AR30854" s="1027"/>
    </row>
    <row r="30855" spans="43:44" x14ac:dyDescent="0.25">
      <c r="AQ30855" s="1026"/>
      <c r="AR30855" s="1027"/>
    </row>
    <row r="30856" spans="43:44" x14ac:dyDescent="0.25">
      <c r="AQ30856" s="1026"/>
      <c r="AR30856" s="1027"/>
    </row>
    <row r="30857" spans="43:44" x14ac:dyDescent="0.25">
      <c r="AQ30857" s="1026"/>
      <c r="AR30857" s="1027"/>
    </row>
    <row r="30858" spans="43:44" x14ac:dyDescent="0.25">
      <c r="AQ30858" s="1026"/>
      <c r="AR30858" s="1027"/>
    </row>
    <row r="30859" spans="43:44" x14ac:dyDescent="0.25">
      <c r="AQ30859" s="1026"/>
      <c r="AR30859" s="1027"/>
    </row>
    <row r="30860" spans="43:44" x14ac:dyDescent="0.25">
      <c r="AQ30860" s="1026"/>
      <c r="AR30860" s="1027"/>
    </row>
    <row r="30861" spans="43:44" x14ac:dyDescent="0.25">
      <c r="AQ30861" s="1026"/>
      <c r="AR30861" s="1027"/>
    </row>
    <row r="30862" spans="43:44" x14ac:dyDescent="0.25">
      <c r="AQ30862" s="1026"/>
      <c r="AR30862" s="1027"/>
    </row>
    <row r="30863" spans="43:44" x14ac:dyDescent="0.25">
      <c r="AQ30863" s="1026"/>
      <c r="AR30863" s="1027"/>
    </row>
    <row r="30864" spans="43:44" x14ac:dyDescent="0.25">
      <c r="AQ30864" s="1026"/>
      <c r="AR30864" s="1027"/>
    </row>
    <row r="30865" spans="43:44" x14ac:dyDescent="0.25">
      <c r="AQ30865" s="1026"/>
      <c r="AR30865" s="1027"/>
    </row>
    <row r="30866" spans="43:44" x14ac:dyDescent="0.25">
      <c r="AQ30866" s="1026"/>
      <c r="AR30866" s="1027"/>
    </row>
    <row r="30867" spans="43:44" x14ac:dyDescent="0.25">
      <c r="AQ30867" s="1026"/>
      <c r="AR30867" s="1027"/>
    </row>
    <row r="30868" spans="43:44" x14ac:dyDescent="0.25">
      <c r="AQ30868" s="1026"/>
      <c r="AR30868" s="1027"/>
    </row>
    <row r="30869" spans="43:44" x14ac:dyDescent="0.25">
      <c r="AQ30869" s="1026"/>
      <c r="AR30869" s="1027"/>
    </row>
    <row r="30870" spans="43:44" x14ac:dyDescent="0.25">
      <c r="AQ30870" s="1026"/>
      <c r="AR30870" s="1027"/>
    </row>
    <row r="30871" spans="43:44" x14ac:dyDescent="0.25">
      <c r="AQ30871" s="1026"/>
      <c r="AR30871" s="1027"/>
    </row>
    <row r="30872" spans="43:44" x14ac:dyDescent="0.25">
      <c r="AQ30872" s="1026"/>
      <c r="AR30872" s="1027"/>
    </row>
    <row r="30873" spans="43:44" x14ac:dyDescent="0.25">
      <c r="AQ30873" s="1026"/>
      <c r="AR30873" s="1027"/>
    </row>
    <row r="30874" spans="43:44" x14ac:dyDescent="0.25">
      <c r="AQ30874" s="1026"/>
      <c r="AR30874" s="1027"/>
    </row>
    <row r="30875" spans="43:44" x14ac:dyDescent="0.25">
      <c r="AQ30875" s="1026"/>
      <c r="AR30875" s="1027"/>
    </row>
    <row r="30876" spans="43:44" x14ac:dyDescent="0.25">
      <c r="AQ30876" s="1026"/>
      <c r="AR30876" s="1027"/>
    </row>
    <row r="30877" spans="43:44" x14ac:dyDescent="0.25">
      <c r="AQ30877" s="1026"/>
      <c r="AR30877" s="1027"/>
    </row>
    <row r="30878" spans="43:44" x14ac:dyDescent="0.25">
      <c r="AQ30878" s="1026"/>
      <c r="AR30878" s="1027"/>
    </row>
    <row r="30879" spans="43:44" x14ac:dyDescent="0.25">
      <c r="AQ30879" s="1026"/>
      <c r="AR30879" s="1027"/>
    </row>
    <row r="30880" spans="43:44" x14ac:dyDescent="0.25">
      <c r="AQ30880" s="1026"/>
      <c r="AR30880" s="1027"/>
    </row>
    <row r="30881" spans="43:44" x14ac:dyDescent="0.25">
      <c r="AQ30881" s="1026"/>
      <c r="AR30881" s="1027"/>
    </row>
    <row r="30882" spans="43:44" x14ac:dyDescent="0.25">
      <c r="AQ30882" s="1026"/>
      <c r="AR30882" s="1027"/>
    </row>
    <row r="30883" spans="43:44" x14ac:dyDescent="0.25">
      <c r="AQ30883" s="1026"/>
      <c r="AR30883" s="1027"/>
    </row>
    <row r="30884" spans="43:44" x14ac:dyDescent="0.25">
      <c r="AQ30884" s="1026"/>
      <c r="AR30884" s="1027"/>
    </row>
    <row r="30885" spans="43:44" x14ac:dyDescent="0.25">
      <c r="AQ30885" s="1026"/>
      <c r="AR30885" s="1027"/>
    </row>
    <row r="30886" spans="43:44" x14ac:dyDescent="0.25">
      <c r="AQ30886" s="1026"/>
      <c r="AR30886" s="1027"/>
    </row>
    <row r="30887" spans="43:44" x14ac:dyDescent="0.25">
      <c r="AQ30887" s="1026"/>
      <c r="AR30887" s="1027"/>
    </row>
    <row r="30888" spans="43:44" x14ac:dyDescent="0.25">
      <c r="AQ30888" s="1026"/>
      <c r="AR30888" s="1027"/>
    </row>
    <row r="30889" spans="43:44" x14ac:dyDescent="0.25">
      <c r="AQ30889" s="1026"/>
      <c r="AR30889" s="1027"/>
    </row>
    <row r="30890" spans="43:44" x14ac:dyDescent="0.25">
      <c r="AQ30890" s="1026"/>
      <c r="AR30890" s="1027"/>
    </row>
    <row r="30891" spans="43:44" x14ac:dyDescent="0.25">
      <c r="AQ30891" s="1026"/>
      <c r="AR30891" s="1027"/>
    </row>
    <row r="30892" spans="43:44" x14ac:dyDescent="0.25">
      <c r="AQ30892" s="1026"/>
      <c r="AR30892" s="1027"/>
    </row>
    <row r="30893" spans="43:44" x14ac:dyDescent="0.25">
      <c r="AQ30893" s="1026"/>
      <c r="AR30893" s="1027"/>
    </row>
    <row r="30894" spans="43:44" x14ac:dyDescent="0.25">
      <c r="AQ30894" s="1026"/>
      <c r="AR30894" s="1027"/>
    </row>
    <row r="30895" spans="43:44" x14ac:dyDescent="0.25">
      <c r="AQ30895" s="1026"/>
      <c r="AR30895" s="1027"/>
    </row>
    <row r="30896" spans="43:44" x14ac:dyDescent="0.25">
      <c r="AQ30896" s="1026"/>
      <c r="AR30896" s="1027"/>
    </row>
    <row r="30897" spans="43:44" x14ac:dyDescent="0.25">
      <c r="AQ30897" s="1026"/>
      <c r="AR30897" s="1027"/>
    </row>
    <row r="30898" spans="43:44" x14ac:dyDescent="0.25">
      <c r="AQ30898" s="1026"/>
      <c r="AR30898" s="1027"/>
    </row>
    <row r="30899" spans="43:44" x14ac:dyDescent="0.25">
      <c r="AQ30899" s="1026"/>
      <c r="AR30899" s="1027"/>
    </row>
    <row r="30900" spans="43:44" x14ac:dyDescent="0.25">
      <c r="AQ30900" s="1026"/>
      <c r="AR30900" s="1027"/>
    </row>
    <row r="30901" spans="43:44" x14ac:dyDescent="0.25">
      <c r="AQ30901" s="1026"/>
      <c r="AR30901" s="1027"/>
    </row>
    <row r="30902" spans="43:44" x14ac:dyDescent="0.25">
      <c r="AQ30902" s="1026"/>
      <c r="AR30902" s="1027"/>
    </row>
    <row r="30903" spans="43:44" x14ac:dyDescent="0.25">
      <c r="AQ30903" s="1026"/>
      <c r="AR30903" s="1027"/>
    </row>
    <row r="30904" spans="43:44" x14ac:dyDescent="0.25">
      <c r="AQ30904" s="1026"/>
      <c r="AR30904" s="1027"/>
    </row>
    <row r="30905" spans="43:44" x14ac:dyDescent="0.25">
      <c r="AQ30905" s="1026"/>
      <c r="AR30905" s="1027"/>
    </row>
    <row r="30906" spans="43:44" x14ac:dyDescent="0.25">
      <c r="AQ30906" s="1026"/>
      <c r="AR30906" s="1027"/>
    </row>
    <row r="30907" spans="43:44" x14ac:dyDescent="0.25">
      <c r="AQ30907" s="1026"/>
      <c r="AR30907" s="1027"/>
    </row>
    <row r="30908" spans="43:44" x14ac:dyDescent="0.25">
      <c r="AQ30908" s="1026"/>
      <c r="AR30908" s="1027"/>
    </row>
    <row r="30909" spans="43:44" x14ac:dyDescent="0.25">
      <c r="AQ30909" s="1026"/>
      <c r="AR30909" s="1027"/>
    </row>
    <row r="30910" spans="43:44" x14ac:dyDescent="0.25">
      <c r="AQ30910" s="1026"/>
      <c r="AR30910" s="1027"/>
    </row>
    <row r="30911" spans="43:44" x14ac:dyDescent="0.25">
      <c r="AQ30911" s="1026"/>
      <c r="AR30911" s="1027"/>
    </row>
    <row r="30912" spans="43:44" x14ac:dyDescent="0.25">
      <c r="AQ30912" s="1026"/>
      <c r="AR30912" s="1027"/>
    </row>
    <row r="30913" spans="43:44" x14ac:dyDescent="0.25">
      <c r="AQ30913" s="1026"/>
      <c r="AR30913" s="1027"/>
    </row>
    <row r="30914" spans="43:44" x14ac:dyDescent="0.25">
      <c r="AQ30914" s="1026"/>
      <c r="AR30914" s="1027"/>
    </row>
    <row r="30915" spans="43:44" x14ac:dyDescent="0.25">
      <c r="AQ30915" s="1026"/>
      <c r="AR30915" s="1027"/>
    </row>
    <row r="30916" spans="43:44" x14ac:dyDescent="0.25">
      <c r="AQ30916" s="1026"/>
      <c r="AR30916" s="1027"/>
    </row>
    <row r="30917" spans="43:44" x14ac:dyDescent="0.25">
      <c r="AQ30917" s="1026"/>
      <c r="AR30917" s="1027"/>
    </row>
    <row r="30918" spans="43:44" x14ac:dyDescent="0.25">
      <c r="AQ30918" s="1026"/>
      <c r="AR30918" s="1027"/>
    </row>
    <row r="30919" spans="43:44" x14ac:dyDescent="0.25">
      <c r="AQ30919" s="1026"/>
      <c r="AR30919" s="1027"/>
    </row>
    <row r="30920" spans="43:44" x14ac:dyDescent="0.25">
      <c r="AQ30920" s="1026"/>
      <c r="AR30920" s="1027"/>
    </row>
    <row r="30921" spans="43:44" x14ac:dyDescent="0.25">
      <c r="AQ30921" s="1026"/>
      <c r="AR30921" s="1027"/>
    </row>
    <row r="30922" spans="43:44" x14ac:dyDescent="0.25">
      <c r="AQ30922" s="1026"/>
      <c r="AR30922" s="1027"/>
    </row>
    <row r="30923" spans="43:44" x14ac:dyDescent="0.25">
      <c r="AQ30923" s="1026"/>
      <c r="AR30923" s="1027"/>
    </row>
    <row r="30924" spans="43:44" x14ac:dyDescent="0.25">
      <c r="AQ30924" s="1026"/>
      <c r="AR30924" s="1027"/>
    </row>
    <row r="30925" spans="43:44" x14ac:dyDescent="0.25">
      <c r="AQ30925" s="1026"/>
      <c r="AR30925" s="1027"/>
    </row>
    <row r="30926" spans="43:44" x14ac:dyDescent="0.25">
      <c r="AQ30926" s="1026"/>
      <c r="AR30926" s="1027"/>
    </row>
    <row r="30927" spans="43:44" x14ac:dyDescent="0.25">
      <c r="AQ30927" s="1026"/>
      <c r="AR30927" s="1027"/>
    </row>
    <row r="30928" spans="43:44" x14ac:dyDescent="0.25">
      <c r="AQ30928" s="1026"/>
      <c r="AR30928" s="1027"/>
    </row>
    <row r="30929" spans="43:44" x14ac:dyDescent="0.25">
      <c r="AQ30929" s="1026"/>
      <c r="AR30929" s="1027"/>
    </row>
    <row r="30930" spans="43:44" x14ac:dyDescent="0.25">
      <c r="AQ30930" s="1026"/>
      <c r="AR30930" s="1027"/>
    </row>
    <row r="30931" spans="43:44" x14ac:dyDescent="0.25">
      <c r="AQ30931" s="1026"/>
      <c r="AR30931" s="1027"/>
    </row>
    <row r="30932" spans="43:44" x14ac:dyDescent="0.25">
      <c r="AQ30932" s="1026"/>
      <c r="AR30932" s="1027"/>
    </row>
    <row r="30933" spans="43:44" x14ac:dyDescent="0.25">
      <c r="AQ30933" s="1026"/>
      <c r="AR30933" s="1027"/>
    </row>
    <row r="30934" spans="43:44" x14ac:dyDescent="0.25">
      <c r="AQ30934" s="1026"/>
      <c r="AR30934" s="1027"/>
    </row>
    <row r="30935" spans="43:44" x14ac:dyDescent="0.25">
      <c r="AQ30935" s="1026"/>
      <c r="AR30935" s="1027"/>
    </row>
    <row r="30936" spans="43:44" x14ac:dyDescent="0.25">
      <c r="AQ30936" s="1026"/>
      <c r="AR30936" s="1027"/>
    </row>
    <row r="30937" spans="43:44" x14ac:dyDescent="0.25">
      <c r="AQ30937" s="1026"/>
      <c r="AR30937" s="1027"/>
    </row>
    <row r="30938" spans="43:44" x14ac:dyDescent="0.25">
      <c r="AQ30938" s="1026"/>
      <c r="AR30938" s="1027"/>
    </row>
    <row r="30939" spans="43:44" x14ac:dyDescent="0.25">
      <c r="AQ30939" s="1026"/>
      <c r="AR30939" s="1027"/>
    </row>
    <row r="30940" spans="43:44" x14ac:dyDescent="0.25">
      <c r="AQ30940" s="1026"/>
      <c r="AR30940" s="1027"/>
    </row>
    <row r="30941" spans="43:44" x14ac:dyDescent="0.25">
      <c r="AQ30941" s="1026"/>
      <c r="AR30941" s="1027"/>
    </row>
    <row r="30942" spans="43:44" x14ac:dyDescent="0.25">
      <c r="AQ30942" s="1026"/>
      <c r="AR30942" s="1027"/>
    </row>
    <row r="30943" spans="43:44" x14ac:dyDescent="0.25">
      <c r="AQ30943" s="1026"/>
      <c r="AR30943" s="1027"/>
    </row>
    <row r="30944" spans="43:44" x14ac:dyDescent="0.25">
      <c r="AQ30944" s="1026"/>
      <c r="AR30944" s="1027"/>
    </row>
    <row r="30945" spans="43:44" x14ac:dyDescent="0.25">
      <c r="AQ30945" s="1026"/>
      <c r="AR30945" s="1027"/>
    </row>
    <row r="30946" spans="43:44" x14ac:dyDescent="0.25">
      <c r="AQ30946" s="1026"/>
      <c r="AR30946" s="1027"/>
    </row>
    <row r="30947" spans="43:44" x14ac:dyDescent="0.25">
      <c r="AQ30947" s="1026"/>
      <c r="AR30947" s="1027"/>
    </row>
    <row r="30948" spans="43:44" x14ac:dyDescent="0.25">
      <c r="AQ30948" s="1026"/>
      <c r="AR30948" s="1027"/>
    </row>
    <row r="30949" spans="43:44" x14ac:dyDescent="0.25">
      <c r="AQ30949" s="1026"/>
      <c r="AR30949" s="1027"/>
    </row>
    <row r="30950" spans="43:44" x14ac:dyDescent="0.25">
      <c r="AQ30950" s="1026"/>
      <c r="AR30950" s="1027"/>
    </row>
    <row r="30951" spans="43:44" x14ac:dyDescent="0.25">
      <c r="AQ30951" s="1026"/>
      <c r="AR30951" s="1027"/>
    </row>
    <row r="30952" spans="43:44" x14ac:dyDescent="0.25">
      <c r="AQ30952" s="1026"/>
      <c r="AR30952" s="1027"/>
    </row>
    <row r="30953" spans="43:44" x14ac:dyDescent="0.25">
      <c r="AQ30953" s="1026"/>
      <c r="AR30953" s="1027"/>
    </row>
    <row r="30954" spans="43:44" x14ac:dyDescent="0.25">
      <c r="AQ30954" s="1026"/>
      <c r="AR30954" s="1027"/>
    </row>
    <row r="30955" spans="43:44" x14ac:dyDescent="0.25">
      <c r="AQ30955" s="1026"/>
      <c r="AR30955" s="1027"/>
    </row>
    <row r="30956" spans="43:44" x14ac:dyDescent="0.25">
      <c r="AQ30956" s="1026"/>
      <c r="AR30956" s="1027"/>
    </row>
    <row r="30957" spans="43:44" x14ac:dyDescent="0.25">
      <c r="AQ30957" s="1026"/>
      <c r="AR30957" s="1027"/>
    </row>
    <row r="30958" spans="43:44" x14ac:dyDescent="0.25">
      <c r="AQ30958" s="1026"/>
      <c r="AR30958" s="1027"/>
    </row>
    <row r="30959" spans="43:44" x14ac:dyDescent="0.25">
      <c r="AQ30959" s="1026"/>
      <c r="AR30959" s="1027"/>
    </row>
    <row r="30960" spans="43:44" x14ac:dyDescent="0.25">
      <c r="AQ30960" s="1026"/>
      <c r="AR30960" s="1027"/>
    </row>
    <row r="30961" spans="43:44" x14ac:dyDescent="0.25">
      <c r="AQ30961" s="1026"/>
      <c r="AR30961" s="1027"/>
    </row>
    <row r="30962" spans="43:44" x14ac:dyDescent="0.25">
      <c r="AQ30962" s="1026"/>
      <c r="AR30962" s="1027"/>
    </row>
    <row r="30963" spans="43:44" x14ac:dyDescent="0.25">
      <c r="AQ30963" s="1026"/>
      <c r="AR30963" s="1027"/>
    </row>
    <row r="30964" spans="43:44" x14ac:dyDescent="0.25">
      <c r="AQ30964" s="1026"/>
      <c r="AR30964" s="1027"/>
    </row>
    <row r="30965" spans="43:44" x14ac:dyDescent="0.25">
      <c r="AQ30965" s="1026"/>
      <c r="AR30965" s="1027"/>
    </row>
    <row r="30966" spans="43:44" x14ac:dyDescent="0.25">
      <c r="AQ30966" s="1026"/>
      <c r="AR30966" s="1027"/>
    </row>
    <row r="30967" spans="43:44" x14ac:dyDescent="0.25">
      <c r="AQ30967" s="1026"/>
      <c r="AR30967" s="1027"/>
    </row>
    <row r="30968" spans="43:44" x14ac:dyDescent="0.25">
      <c r="AQ30968" s="1026"/>
      <c r="AR30968" s="1027"/>
    </row>
    <row r="30969" spans="43:44" x14ac:dyDescent="0.25">
      <c r="AQ30969" s="1026"/>
      <c r="AR30969" s="1027"/>
    </row>
    <row r="30970" spans="43:44" x14ac:dyDescent="0.25">
      <c r="AQ30970" s="1026"/>
      <c r="AR30970" s="1027"/>
    </row>
    <row r="30971" spans="43:44" x14ac:dyDescent="0.25">
      <c r="AQ30971" s="1026"/>
      <c r="AR30971" s="1027"/>
    </row>
    <row r="30972" spans="43:44" x14ac:dyDescent="0.25">
      <c r="AQ30972" s="1026"/>
      <c r="AR30972" s="1027"/>
    </row>
    <row r="30973" spans="43:44" x14ac:dyDescent="0.25">
      <c r="AQ30973" s="1026"/>
      <c r="AR30973" s="1027"/>
    </row>
    <row r="30974" spans="43:44" x14ac:dyDescent="0.25">
      <c r="AQ30974" s="1026"/>
      <c r="AR30974" s="1027"/>
    </row>
    <row r="30975" spans="43:44" x14ac:dyDescent="0.25">
      <c r="AQ30975" s="1026"/>
      <c r="AR30975" s="1027"/>
    </row>
    <row r="30976" spans="43:44" x14ac:dyDescent="0.25">
      <c r="AQ30976" s="1026"/>
      <c r="AR30976" s="1027"/>
    </row>
    <row r="30977" spans="43:44" x14ac:dyDescent="0.25">
      <c r="AQ30977" s="1026"/>
      <c r="AR30977" s="1027"/>
    </row>
    <row r="30978" spans="43:44" x14ac:dyDescent="0.25">
      <c r="AQ30978" s="1026"/>
      <c r="AR30978" s="1027"/>
    </row>
    <row r="30979" spans="43:44" x14ac:dyDescent="0.25">
      <c r="AQ30979" s="1026"/>
      <c r="AR30979" s="1027"/>
    </row>
    <row r="30980" spans="43:44" x14ac:dyDescent="0.25">
      <c r="AQ30980" s="1026"/>
      <c r="AR30980" s="1027"/>
    </row>
    <row r="30981" spans="43:44" x14ac:dyDescent="0.25">
      <c r="AQ30981" s="1026"/>
      <c r="AR30981" s="1027"/>
    </row>
    <row r="30982" spans="43:44" x14ac:dyDescent="0.25">
      <c r="AQ30982" s="1026"/>
      <c r="AR30982" s="1027"/>
    </row>
    <row r="30983" spans="43:44" x14ac:dyDescent="0.25">
      <c r="AQ30983" s="1026"/>
      <c r="AR30983" s="1027"/>
    </row>
    <row r="30984" spans="43:44" x14ac:dyDescent="0.25">
      <c r="AQ30984" s="1026"/>
      <c r="AR30984" s="1027"/>
    </row>
    <row r="30985" spans="43:44" x14ac:dyDescent="0.25">
      <c r="AQ30985" s="1026"/>
      <c r="AR30985" s="1027"/>
    </row>
    <row r="30986" spans="43:44" x14ac:dyDescent="0.25">
      <c r="AQ30986" s="1026"/>
      <c r="AR30986" s="1027"/>
    </row>
    <row r="30987" spans="43:44" x14ac:dyDescent="0.25">
      <c r="AQ30987" s="1026"/>
      <c r="AR30987" s="1027"/>
    </row>
    <row r="30988" spans="43:44" x14ac:dyDescent="0.25">
      <c r="AQ30988" s="1026"/>
      <c r="AR30988" s="1027"/>
    </row>
    <row r="30989" spans="43:44" x14ac:dyDescent="0.25">
      <c r="AQ30989" s="1026"/>
      <c r="AR30989" s="1027"/>
    </row>
    <row r="30990" spans="43:44" x14ac:dyDescent="0.25">
      <c r="AQ30990" s="1026"/>
      <c r="AR30990" s="1027"/>
    </row>
    <row r="30991" spans="43:44" x14ac:dyDescent="0.25">
      <c r="AQ30991" s="1026"/>
      <c r="AR30991" s="1027"/>
    </row>
    <row r="30992" spans="43:44" x14ac:dyDescent="0.25">
      <c r="AQ30992" s="1026"/>
      <c r="AR30992" s="1027"/>
    </row>
    <row r="30993" spans="43:44" x14ac:dyDescent="0.25">
      <c r="AQ30993" s="1026"/>
      <c r="AR30993" s="1027"/>
    </row>
    <row r="30994" spans="43:44" x14ac:dyDescent="0.25">
      <c r="AQ30994" s="1026"/>
      <c r="AR30994" s="1027"/>
    </row>
    <row r="30995" spans="43:44" x14ac:dyDescent="0.25">
      <c r="AQ30995" s="1026"/>
      <c r="AR30995" s="1027"/>
    </row>
    <row r="30996" spans="43:44" x14ac:dyDescent="0.25">
      <c r="AQ30996" s="1026"/>
      <c r="AR30996" s="1027"/>
    </row>
    <row r="30997" spans="43:44" x14ac:dyDescent="0.25">
      <c r="AQ30997" s="1026"/>
      <c r="AR30997" s="1027"/>
    </row>
    <row r="30998" spans="43:44" x14ac:dyDescent="0.25">
      <c r="AQ30998" s="1026"/>
      <c r="AR30998" s="1027"/>
    </row>
    <row r="30999" spans="43:44" x14ac:dyDescent="0.25">
      <c r="AQ30999" s="1026"/>
      <c r="AR30999" s="1027"/>
    </row>
    <row r="31000" spans="43:44" x14ac:dyDescent="0.25">
      <c r="AQ31000" s="1026"/>
      <c r="AR31000" s="1027"/>
    </row>
    <row r="31001" spans="43:44" x14ac:dyDescent="0.25">
      <c r="AQ31001" s="1026"/>
      <c r="AR31001" s="1027"/>
    </row>
    <row r="31002" spans="43:44" x14ac:dyDescent="0.25">
      <c r="AQ31002" s="1026"/>
      <c r="AR31002" s="1027"/>
    </row>
    <row r="31003" spans="43:44" x14ac:dyDescent="0.25">
      <c r="AQ31003" s="1026"/>
      <c r="AR31003" s="1027"/>
    </row>
    <row r="31004" spans="43:44" x14ac:dyDescent="0.25">
      <c r="AQ31004" s="1026"/>
      <c r="AR31004" s="1027"/>
    </row>
    <row r="31005" spans="43:44" x14ac:dyDescent="0.25">
      <c r="AQ31005" s="1026"/>
      <c r="AR31005" s="1027"/>
    </row>
    <row r="31006" spans="43:44" x14ac:dyDescent="0.25">
      <c r="AQ31006" s="1026"/>
      <c r="AR31006" s="1027"/>
    </row>
    <row r="31007" spans="43:44" x14ac:dyDescent="0.25">
      <c r="AQ31007" s="1026"/>
      <c r="AR31007" s="1027"/>
    </row>
    <row r="31008" spans="43:44" x14ac:dyDescent="0.25">
      <c r="AQ31008" s="1026"/>
      <c r="AR31008" s="1027"/>
    </row>
    <row r="31009" spans="43:44" x14ac:dyDescent="0.25">
      <c r="AQ31009" s="1026"/>
      <c r="AR31009" s="1027"/>
    </row>
    <row r="31010" spans="43:44" x14ac:dyDescent="0.25">
      <c r="AQ31010" s="1026"/>
      <c r="AR31010" s="1027"/>
    </row>
    <row r="31011" spans="43:44" x14ac:dyDescent="0.25">
      <c r="AQ31011" s="1026"/>
      <c r="AR31011" s="1027"/>
    </row>
    <row r="31012" spans="43:44" x14ac:dyDescent="0.25">
      <c r="AQ31012" s="1026"/>
      <c r="AR31012" s="1027"/>
    </row>
    <row r="31013" spans="43:44" x14ac:dyDescent="0.25">
      <c r="AQ31013" s="1026"/>
      <c r="AR31013" s="1027"/>
    </row>
    <row r="31014" spans="43:44" x14ac:dyDescent="0.25">
      <c r="AQ31014" s="1026"/>
      <c r="AR31014" s="1027"/>
    </row>
    <row r="31015" spans="43:44" x14ac:dyDescent="0.25">
      <c r="AQ31015" s="1026"/>
      <c r="AR31015" s="1027"/>
    </row>
    <row r="31016" spans="43:44" x14ac:dyDescent="0.25">
      <c r="AQ31016" s="1026"/>
      <c r="AR31016" s="1027"/>
    </row>
    <row r="31017" spans="43:44" x14ac:dyDescent="0.25">
      <c r="AQ31017" s="1026"/>
      <c r="AR31017" s="1027"/>
    </row>
    <row r="31018" spans="43:44" x14ac:dyDescent="0.25">
      <c r="AQ31018" s="1026"/>
      <c r="AR31018" s="1027"/>
    </row>
    <row r="31019" spans="43:44" x14ac:dyDescent="0.25">
      <c r="AQ31019" s="1026"/>
      <c r="AR31019" s="1027"/>
    </row>
    <row r="31020" spans="43:44" x14ac:dyDescent="0.25">
      <c r="AQ31020" s="1026"/>
      <c r="AR31020" s="1027"/>
    </row>
    <row r="31021" spans="43:44" x14ac:dyDescent="0.25">
      <c r="AQ31021" s="1026"/>
      <c r="AR31021" s="1027"/>
    </row>
    <row r="31022" spans="43:44" x14ac:dyDescent="0.25">
      <c r="AQ31022" s="1026"/>
      <c r="AR31022" s="1027"/>
    </row>
    <row r="31023" spans="43:44" x14ac:dyDescent="0.25">
      <c r="AQ31023" s="1026"/>
      <c r="AR31023" s="1027"/>
    </row>
    <row r="31024" spans="43:44" x14ac:dyDescent="0.25">
      <c r="AQ31024" s="1026"/>
      <c r="AR31024" s="1027"/>
    </row>
    <row r="31025" spans="43:44" x14ac:dyDescent="0.25">
      <c r="AQ31025" s="1026"/>
      <c r="AR31025" s="1027"/>
    </row>
    <row r="31026" spans="43:44" x14ac:dyDescent="0.25">
      <c r="AQ31026" s="1026"/>
      <c r="AR31026" s="1027"/>
    </row>
    <row r="31027" spans="43:44" x14ac:dyDescent="0.25">
      <c r="AQ31027" s="1026"/>
      <c r="AR31027" s="1027"/>
    </row>
    <row r="31028" spans="43:44" x14ac:dyDescent="0.25">
      <c r="AQ31028" s="1026"/>
      <c r="AR31028" s="1027"/>
    </row>
    <row r="31029" spans="43:44" x14ac:dyDescent="0.25">
      <c r="AQ31029" s="1026"/>
      <c r="AR31029" s="1027"/>
    </row>
    <row r="31030" spans="43:44" x14ac:dyDescent="0.25">
      <c r="AQ31030" s="1026"/>
      <c r="AR31030" s="1027"/>
    </row>
    <row r="31031" spans="43:44" x14ac:dyDescent="0.25">
      <c r="AQ31031" s="1026"/>
      <c r="AR31031" s="1027"/>
    </row>
    <row r="31032" spans="43:44" x14ac:dyDescent="0.25">
      <c r="AQ31032" s="1026"/>
      <c r="AR31032" s="1027"/>
    </row>
    <row r="31033" spans="43:44" x14ac:dyDescent="0.25">
      <c r="AQ31033" s="1026"/>
      <c r="AR31033" s="1027"/>
    </row>
    <row r="31034" spans="43:44" x14ac:dyDescent="0.25">
      <c r="AQ31034" s="1026"/>
      <c r="AR31034" s="1027"/>
    </row>
    <row r="31035" spans="43:44" x14ac:dyDescent="0.25">
      <c r="AQ31035" s="1026"/>
      <c r="AR31035" s="1027"/>
    </row>
    <row r="31036" spans="43:44" x14ac:dyDescent="0.25">
      <c r="AQ31036" s="1026"/>
      <c r="AR31036" s="1027"/>
    </row>
    <row r="31037" spans="43:44" x14ac:dyDescent="0.25">
      <c r="AQ31037" s="1026"/>
      <c r="AR31037" s="1027"/>
    </row>
    <row r="31038" spans="43:44" x14ac:dyDescent="0.25">
      <c r="AQ31038" s="1026"/>
      <c r="AR31038" s="1027"/>
    </row>
    <row r="31039" spans="43:44" x14ac:dyDescent="0.25">
      <c r="AQ31039" s="1026"/>
      <c r="AR31039" s="1027"/>
    </row>
    <row r="31040" spans="43:44" x14ac:dyDescent="0.25">
      <c r="AQ31040" s="1026"/>
      <c r="AR31040" s="1027"/>
    </row>
    <row r="31041" spans="43:44" x14ac:dyDescent="0.25">
      <c r="AQ31041" s="1026"/>
      <c r="AR31041" s="1027"/>
    </row>
    <row r="31042" spans="43:44" x14ac:dyDescent="0.25">
      <c r="AQ31042" s="1026"/>
      <c r="AR31042" s="1027"/>
    </row>
    <row r="31043" spans="43:44" x14ac:dyDescent="0.25">
      <c r="AQ31043" s="1026"/>
      <c r="AR31043" s="1027"/>
    </row>
    <row r="31044" spans="43:44" x14ac:dyDescent="0.25">
      <c r="AQ31044" s="1026"/>
      <c r="AR31044" s="1027"/>
    </row>
    <row r="31045" spans="43:44" x14ac:dyDescent="0.25">
      <c r="AQ31045" s="1026"/>
      <c r="AR31045" s="1027"/>
    </row>
    <row r="31046" spans="43:44" x14ac:dyDescent="0.25">
      <c r="AQ31046" s="1026"/>
      <c r="AR31046" s="1027"/>
    </row>
    <row r="31047" spans="43:44" x14ac:dyDescent="0.25">
      <c r="AQ31047" s="1026"/>
      <c r="AR31047" s="1027"/>
    </row>
    <row r="31048" spans="43:44" x14ac:dyDescent="0.25">
      <c r="AQ31048" s="1026"/>
      <c r="AR31048" s="1027"/>
    </row>
    <row r="31049" spans="43:44" x14ac:dyDescent="0.25">
      <c r="AQ31049" s="1026"/>
      <c r="AR31049" s="1027"/>
    </row>
    <row r="31050" spans="43:44" x14ac:dyDescent="0.25">
      <c r="AQ31050" s="1026"/>
      <c r="AR31050" s="1027"/>
    </row>
    <row r="31051" spans="43:44" x14ac:dyDescent="0.25">
      <c r="AQ31051" s="1026"/>
      <c r="AR31051" s="1027"/>
    </row>
    <row r="31052" spans="43:44" x14ac:dyDescent="0.25">
      <c r="AQ31052" s="1026"/>
      <c r="AR31052" s="1027"/>
    </row>
    <row r="31053" spans="43:44" x14ac:dyDescent="0.25">
      <c r="AQ31053" s="1026"/>
      <c r="AR31053" s="1027"/>
    </row>
    <row r="31054" spans="43:44" x14ac:dyDescent="0.25">
      <c r="AQ31054" s="1026"/>
      <c r="AR31054" s="1027"/>
    </row>
    <row r="31055" spans="43:44" x14ac:dyDescent="0.25">
      <c r="AQ31055" s="1026"/>
      <c r="AR31055" s="1027"/>
    </row>
    <row r="31056" spans="43:44" x14ac:dyDescent="0.25">
      <c r="AQ31056" s="1026"/>
      <c r="AR31056" s="1027"/>
    </row>
    <row r="31057" spans="43:44" x14ac:dyDescent="0.25">
      <c r="AQ31057" s="1026"/>
      <c r="AR31057" s="1027"/>
    </row>
    <row r="31058" spans="43:44" x14ac:dyDescent="0.25">
      <c r="AQ31058" s="1026"/>
      <c r="AR31058" s="1027"/>
    </row>
    <row r="31059" spans="43:44" x14ac:dyDescent="0.25">
      <c r="AQ31059" s="1026"/>
      <c r="AR31059" s="1027"/>
    </row>
    <row r="31060" spans="43:44" x14ac:dyDescent="0.25">
      <c r="AQ31060" s="1026"/>
      <c r="AR31060" s="1027"/>
    </row>
    <row r="31061" spans="43:44" x14ac:dyDescent="0.25">
      <c r="AQ31061" s="1026"/>
      <c r="AR31061" s="1027"/>
    </row>
    <row r="31062" spans="43:44" x14ac:dyDescent="0.25">
      <c r="AQ31062" s="1026"/>
      <c r="AR31062" s="1027"/>
    </row>
    <row r="31063" spans="43:44" x14ac:dyDescent="0.25">
      <c r="AQ31063" s="1026"/>
      <c r="AR31063" s="1027"/>
    </row>
    <row r="31064" spans="43:44" x14ac:dyDescent="0.25">
      <c r="AQ31064" s="1026"/>
      <c r="AR31064" s="1027"/>
    </row>
    <row r="31065" spans="43:44" x14ac:dyDescent="0.25">
      <c r="AQ31065" s="1026"/>
      <c r="AR31065" s="1027"/>
    </row>
    <row r="31066" spans="43:44" x14ac:dyDescent="0.25">
      <c r="AQ31066" s="1026"/>
      <c r="AR31066" s="1027"/>
    </row>
    <row r="31067" spans="43:44" x14ac:dyDescent="0.25">
      <c r="AQ31067" s="1026"/>
      <c r="AR31067" s="1027"/>
    </row>
    <row r="31068" spans="43:44" x14ac:dyDescent="0.25">
      <c r="AQ31068" s="1026"/>
      <c r="AR31068" s="1027"/>
    </row>
    <row r="31069" spans="43:44" x14ac:dyDescent="0.25">
      <c r="AQ31069" s="1026"/>
      <c r="AR31069" s="1027"/>
    </row>
    <row r="31070" spans="43:44" x14ac:dyDescent="0.25">
      <c r="AQ31070" s="1026"/>
      <c r="AR31070" s="1027"/>
    </row>
    <row r="31071" spans="43:44" x14ac:dyDescent="0.25">
      <c r="AQ31071" s="1026"/>
      <c r="AR31071" s="1027"/>
    </row>
    <row r="31072" spans="43:44" x14ac:dyDescent="0.25">
      <c r="AQ31072" s="1026"/>
      <c r="AR31072" s="1027"/>
    </row>
    <row r="31073" spans="43:44" x14ac:dyDescent="0.25">
      <c r="AQ31073" s="1026"/>
      <c r="AR31073" s="1027"/>
    </row>
    <row r="31074" spans="43:44" x14ac:dyDescent="0.25">
      <c r="AQ31074" s="1026"/>
      <c r="AR31074" s="1027"/>
    </row>
    <row r="31075" spans="43:44" x14ac:dyDescent="0.25">
      <c r="AQ31075" s="1026"/>
      <c r="AR31075" s="1027"/>
    </row>
    <row r="31076" spans="43:44" x14ac:dyDescent="0.25">
      <c r="AQ31076" s="1026"/>
      <c r="AR31076" s="1027"/>
    </row>
    <row r="31077" spans="43:44" x14ac:dyDescent="0.25">
      <c r="AQ31077" s="1026"/>
      <c r="AR31077" s="1027"/>
    </row>
    <row r="31078" spans="43:44" x14ac:dyDescent="0.25">
      <c r="AQ31078" s="1026"/>
      <c r="AR31078" s="1027"/>
    </row>
    <row r="31079" spans="43:44" x14ac:dyDescent="0.25">
      <c r="AQ31079" s="1026"/>
      <c r="AR31079" s="1027"/>
    </row>
    <row r="31080" spans="43:44" x14ac:dyDescent="0.25">
      <c r="AQ31080" s="1026"/>
      <c r="AR31080" s="1027"/>
    </row>
    <row r="31081" spans="43:44" x14ac:dyDescent="0.25">
      <c r="AQ31081" s="1026"/>
      <c r="AR31081" s="1027"/>
    </row>
    <row r="31082" spans="43:44" x14ac:dyDescent="0.25">
      <c r="AQ31082" s="1026"/>
      <c r="AR31082" s="1027"/>
    </row>
    <row r="31083" spans="43:44" x14ac:dyDescent="0.25">
      <c r="AQ31083" s="1026"/>
      <c r="AR31083" s="1027"/>
    </row>
    <row r="31084" spans="43:44" x14ac:dyDescent="0.25">
      <c r="AQ31084" s="1026"/>
      <c r="AR31084" s="1027"/>
    </row>
    <row r="31085" spans="43:44" x14ac:dyDescent="0.25">
      <c r="AQ31085" s="1026"/>
      <c r="AR31085" s="1027"/>
    </row>
    <row r="31086" spans="43:44" x14ac:dyDescent="0.25">
      <c r="AQ31086" s="1026"/>
      <c r="AR31086" s="1027"/>
    </row>
    <row r="31087" spans="43:44" x14ac:dyDescent="0.25">
      <c r="AQ31087" s="1026"/>
      <c r="AR31087" s="1027"/>
    </row>
    <row r="31088" spans="43:44" x14ac:dyDescent="0.25">
      <c r="AQ31088" s="1026"/>
      <c r="AR31088" s="1027"/>
    </row>
    <row r="31089" spans="43:44" x14ac:dyDescent="0.25">
      <c r="AQ31089" s="1026"/>
      <c r="AR31089" s="1027"/>
    </row>
    <row r="31090" spans="43:44" x14ac:dyDescent="0.25">
      <c r="AQ31090" s="1026"/>
      <c r="AR31090" s="1027"/>
    </row>
    <row r="31091" spans="43:44" x14ac:dyDescent="0.25">
      <c r="AQ31091" s="1026"/>
      <c r="AR31091" s="1027"/>
    </row>
    <row r="31092" spans="43:44" x14ac:dyDescent="0.25">
      <c r="AQ31092" s="1026"/>
      <c r="AR31092" s="1027"/>
    </row>
    <row r="31093" spans="43:44" x14ac:dyDescent="0.25">
      <c r="AQ31093" s="1026"/>
      <c r="AR31093" s="1027"/>
    </row>
    <row r="31094" spans="43:44" x14ac:dyDescent="0.25">
      <c r="AQ31094" s="1026"/>
      <c r="AR31094" s="1027"/>
    </row>
    <row r="31095" spans="43:44" x14ac:dyDescent="0.25">
      <c r="AQ31095" s="1026"/>
      <c r="AR31095" s="1027"/>
    </row>
    <row r="31096" spans="43:44" x14ac:dyDescent="0.25">
      <c r="AQ31096" s="1026"/>
      <c r="AR31096" s="1027"/>
    </row>
    <row r="31097" spans="43:44" x14ac:dyDescent="0.25">
      <c r="AQ31097" s="1026"/>
      <c r="AR31097" s="1027"/>
    </row>
    <row r="31098" spans="43:44" x14ac:dyDescent="0.25">
      <c r="AQ31098" s="1026"/>
      <c r="AR31098" s="1027"/>
    </row>
    <row r="31099" spans="43:44" x14ac:dyDescent="0.25">
      <c r="AQ31099" s="1026"/>
      <c r="AR31099" s="1027"/>
    </row>
    <row r="31100" spans="43:44" x14ac:dyDescent="0.25">
      <c r="AQ31100" s="1026"/>
      <c r="AR31100" s="1027"/>
    </row>
    <row r="31101" spans="43:44" x14ac:dyDescent="0.25">
      <c r="AQ31101" s="1026"/>
      <c r="AR31101" s="1027"/>
    </row>
    <row r="31102" spans="43:44" x14ac:dyDescent="0.25">
      <c r="AQ31102" s="1026"/>
      <c r="AR31102" s="1027"/>
    </row>
    <row r="31103" spans="43:44" x14ac:dyDescent="0.25">
      <c r="AQ31103" s="1026"/>
      <c r="AR31103" s="1027"/>
    </row>
    <row r="31104" spans="43:44" x14ac:dyDescent="0.25">
      <c r="AQ31104" s="1026"/>
      <c r="AR31104" s="1027"/>
    </row>
    <row r="31105" spans="43:44" x14ac:dyDescent="0.25">
      <c r="AQ31105" s="1026"/>
      <c r="AR31105" s="1027"/>
    </row>
    <row r="31106" spans="43:44" x14ac:dyDescent="0.25">
      <c r="AQ31106" s="1026"/>
      <c r="AR31106" s="1027"/>
    </row>
    <row r="31107" spans="43:44" x14ac:dyDescent="0.25">
      <c r="AQ31107" s="1026"/>
      <c r="AR31107" s="1027"/>
    </row>
    <row r="31108" spans="43:44" x14ac:dyDescent="0.25">
      <c r="AQ31108" s="1026"/>
      <c r="AR31108" s="1027"/>
    </row>
    <row r="31109" spans="43:44" x14ac:dyDescent="0.25">
      <c r="AQ31109" s="1026"/>
      <c r="AR31109" s="1027"/>
    </row>
    <row r="31110" spans="43:44" x14ac:dyDescent="0.25">
      <c r="AQ31110" s="1026"/>
      <c r="AR31110" s="1027"/>
    </row>
    <row r="31111" spans="43:44" x14ac:dyDescent="0.25">
      <c r="AQ31111" s="1026"/>
      <c r="AR31111" s="1027"/>
    </row>
    <row r="31112" spans="43:44" x14ac:dyDescent="0.25">
      <c r="AQ31112" s="1026"/>
      <c r="AR31112" s="1027"/>
    </row>
    <row r="31113" spans="43:44" x14ac:dyDescent="0.25">
      <c r="AQ31113" s="1026"/>
      <c r="AR31113" s="1027"/>
    </row>
    <row r="31114" spans="43:44" x14ac:dyDescent="0.25">
      <c r="AQ31114" s="1026"/>
      <c r="AR31114" s="1027"/>
    </row>
    <row r="31115" spans="43:44" x14ac:dyDescent="0.25">
      <c r="AQ31115" s="1026"/>
      <c r="AR31115" s="1027"/>
    </row>
    <row r="31116" spans="43:44" x14ac:dyDescent="0.25">
      <c r="AQ31116" s="1026"/>
      <c r="AR31116" s="1027"/>
    </row>
    <row r="31117" spans="43:44" x14ac:dyDescent="0.25">
      <c r="AQ31117" s="1026"/>
      <c r="AR31117" s="1027"/>
    </row>
    <row r="31118" spans="43:44" x14ac:dyDescent="0.25">
      <c r="AQ31118" s="1026"/>
      <c r="AR31118" s="1027"/>
    </row>
    <row r="31119" spans="43:44" x14ac:dyDescent="0.25">
      <c r="AQ31119" s="1026"/>
      <c r="AR31119" s="1027"/>
    </row>
    <row r="31120" spans="43:44" x14ac:dyDescent="0.25">
      <c r="AQ31120" s="1026"/>
      <c r="AR31120" s="1027"/>
    </row>
    <row r="31121" spans="43:44" x14ac:dyDescent="0.25">
      <c r="AQ31121" s="1026"/>
      <c r="AR31121" s="1027"/>
    </row>
    <row r="31122" spans="43:44" x14ac:dyDescent="0.25">
      <c r="AQ31122" s="1026"/>
      <c r="AR31122" s="1027"/>
    </row>
    <row r="31123" spans="43:44" x14ac:dyDescent="0.25">
      <c r="AQ31123" s="1026"/>
      <c r="AR31123" s="1027"/>
    </row>
    <row r="31124" spans="43:44" x14ac:dyDescent="0.25">
      <c r="AQ31124" s="1026"/>
      <c r="AR31124" s="1027"/>
    </row>
    <row r="31125" spans="43:44" x14ac:dyDescent="0.25">
      <c r="AQ31125" s="1026"/>
      <c r="AR31125" s="1027"/>
    </row>
    <row r="31126" spans="43:44" x14ac:dyDescent="0.25">
      <c r="AQ31126" s="1026"/>
      <c r="AR31126" s="1027"/>
    </row>
    <row r="31127" spans="43:44" x14ac:dyDescent="0.25">
      <c r="AQ31127" s="1026"/>
      <c r="AR31127" s="1027"/>
    </row>
    <row r="31128" spans="43:44" x14ac:dyDescent="0.25">
      <c r="AQ31128" s="1026"/>
      <c r="AR31128" s="1027"/>
    </row>
    <row r="31129" spans="43:44" x14ac:dyDescent="0.25">
      <c r="AQ31129" s="1026"/>
      <c r="AR31129" s="1027"/>
    </row>
    <row r="31130" spans="43:44" x14ac:dyDescent="0.25">
      <c r="AQ31130" s="1026"/>
      <c r="AR31130" s="1027"/>
    </row>
    <row r="31131" spans="43:44" x14ac:dyDescent="0.25">
      <c r="AQ31131" s="1026"/>
      <c r="AR31131" s="1027"/>
    </row>
    <row r="31132" spans="43:44" x14ac:dyDescent="0.25">
      <c r="AQ31132" s="1026"/>
      <c r="AR31132" s="1027"/>
    </row>
    <row r="31133" spans="43:44" x14ac:dyDescent="0.25">
      <c r="AQ31133" s="1026"/>
      <c r="AR31133" s="1027"/>
    </row>
    <row r="31134" spans="43:44" x14ac:dyDescent="0.25">
      <c r="AQ31134" s="1026"/>
      <c r="AR31134" s="1027"/>
    </row>
    <row r="31135" spans="43:44" x14ac:dyDescent="0.25">
      <c r="AQ31135" s="1026"/>
      <c r="AR31135" s="1027"/>
    </row>
    <row r="31136" spans="43:44" x14ac:dyDescent="0.25">
      <c r="AQ31136" s="1026"/>
      <c r="AR31136" s="1027"/>
    </row>
    <row r="31137" spans="43:44" x14ac:dyDescent="0.25">
      <c r="AQ31137" s="1026"/>
      <c r="AR31137" s="1027"/>
    </row>
    <row r="31138" spans="43:44" x14ac:dyDescent="0.25">
      <c r="AQ31138" s="1026"/>
      <c r="AR31138" s="1027"/>
    </row>
    <row r="31139" spans="43:44" x14ac:dyDescent="0.25">
      <c r="AQ31139" s="1026"/>
      <c r="AR31139" s="1027"/>
    </row>
    <row r="31140" spans="43:44" x14ac:dyDescent="0.25">
      <c r="AQ31140" s="1026"/>
      <c r="AR31140" s="1027"/>
    </row>
    <row r="31141" spans="43:44" x14ac:dyDescent="0.25">
      <c r="AQ31141" s="1026"/>
      <c r="AR31141" s="1027"/>
    </row>
    <row r="31142" spans="43:44" x14ac:dyDescent="0.25">
      <c r="AQ31142" s="1026"/>
      <c r="AR31142" s="1027"/>
    </row>
    <row r="31143" spans="43:44" x14ac:dyDescent="0.25">
      <c r="AQ31143" s="1026"/>
      <c r="AR31143" s="1027"/>
    </row>
    <row r="31144" spans="43:44" x14ac:dyDescent="0.25">
      <c r="AQ31144" s="1026"/>
      <c r="AR31144" s="1027"/>
    </row>
    <row r="31145" spans="43:44" x14ac:dyDescent="0.25">
      <c r="AQ31145" s="1026"/>
      <c r="AR31145" s="1027"/>
    </row>
    <row r="31146" spans="43:44" x14ac:dyDescent="0.25">
      <c r="AQ31146" s="1026"/>
      <c r="AR31146" s="1027"/>
    </row>
    <row r="31147" spans="43:44" x14ac:dyDescent="0.25">
      <c r="AQ31147" s="1026"/>
      <c r="AR31147" s="1027"/>
    </row>
    <row r="31148" spans="43:44" x14ac:dyDescent="0.25">
      <c r="AQ31148" s="1026"/>
      <c r="AR31148" s="1027"/>
    </row>
    <row r="31149" spans="43:44" x14ac:dyDescent="0.25">
      <c r="AQ31149" s="1026"/>
      <c r="AR31149" s="1027"/>
    </row>
    <row r="31150" spans="43:44" x14ac:dyDescent="0.25">
      <c r="AQ31150" s="1026"/>
      <c r="AR31150" s="1027"/>
    </row>
    <row r="31151" spans="43:44" x14ac:dyDescent="0.25">
      <c r="AQ31151" s="1026"/>
      <c r="AR31151" s="1027"/>
    </row>
    <row r="31152" spans="43:44" x14ac:dyDescent="0.25">
      <c r="AQ31152" s="1026"/>
      <c r="AR31152" s="1027"/>
    </row>
    <row r="31153" spans="43:44" x14ac:dyDescent="0.25">
      <c r="AQ31153" s="1026"/>
      <c r="AR31153" s="1027"/>
    </row>
    <row r="31154" spans="43:44" x14ac:dyDescent="0.25">
      <c r="AQ31154" s="1026"/>
      <c r="AR31154" s="1027"/>
    </row>
    <row r="31155" spans="43:44" x14ac:dyDescent="0.25">
      <c r="AQ31155" s="1026"/>
      <c r="AR31155" s="1027"/>
    </row>
    <row r="31156" spans="43:44" x14ac:dyDescent="0.25">
      <c r="AQ31156" s="1026"/>
      <c r="AR31156" s="1027"/>
    </row>
    <row r="31157" spans="43:44" x14ac:dyDescent="0.25">
      <c r="AQ31157" s="1026"/>
      <c r="AR31157" s="1027"/>
    </row>
    <row r="31158" spans="43:44" x14ac:dyDescent="0.25">
      <c r="AQ31158" s="1026"/>
      <c r="AR31158" s="1027"/>
    </row>
    <row r="31159" spans="43:44" x14ac:dyDescent="0.25">
      <c r="AQ31159" s="1026"/>
      <c r="AR31159" s="1027"/>
    </row>
    <row r="31160" spans="43:44" x14ac:dyDescent="0.25">
      <c r="AQ31160" s="1026"/>
      <c r="AR31160" s="1027"/>
    </row>
    <row r="31161" spans="43:44" x14ac:dyDescent="0.25">
      <c r="AQ31161" s="1026"/>
      <c r="AR31161" s="1027"/>
    </row>
    <row r="31162" spans="43:44" x14ac:dyDescent="0.25">
      <c r="AQ31162" s="1026"/>
      <c r="AR31162" s="1027"/>
    </row>
    <row r="31163" spans="43:44" x14ac:dyDescent="0.25">
      <c r="AQ31163" s="1026"/>
      <c r="AR31163" s="1027"/>
    </row>
    <row r="31164" spans="43:44" x14ac:dyDescent="0.25">
      <c r="AQ31164" s="1026"/>
      <c r="AR31164" s="1027"/>
    </row>
    <row r="31165" spans="43:44" x14ac:dyDescent="0.25">
      <c r="AQ31165" s="1026"/>
      <c r="AR31165" s="1027"/>
    </row>
    <row r="31166" spans="43:44" x14ac:dyDescent="0.25">
      <c r="AQ31166" s="1026"/>
      <c r="AR31166" s="1027"/>
    </row>
    <row r="31167" spans="43:44" x14ac:dyDescent="0.25">
      <c r="AQ31167" s="1026"/>
      <c r="AR31167" s="1027"/>
    </row>
    <row r="31168" spans="43:44" x14ac:dyDescent="0.25">
      <c r="AQ31168" s="1026"/>
      <c r="AR31168" s="1027"/>
    </row>
    <row r="31169" spans="43:44" x14ac:dyDescent="0.25">
      <c r="AQ31169" s="1026"/>
      <c r="AR31169" s="1027"/>
    </row>
    <row r="31170" spans="43:44" x14ac:dyDescent="0.25">
      <c r="AQ31170" s="1026"/>
      <c r="AR31170" s="1027"/>
    </row>
    <row r="31171" spans="43:44" x14ac:dyDescent="0.25">
      <c r="AQ31171" s="1026"/>
      <c r="AR31171" s="1027"/>
    </row>
    <row r="31172" spans="43:44" x14ac:dyDescent="0.25">
      <c r="AQ31172" s="1026"/>
      <c r="AR31172" s="1027"/>
    </row>
    <row r="31173" spans="43:44" x14ac:dyDescent="0.25">
      <c r="AQ31173" s="1026"/>
      <c r="AR31173" s="1027"/>
    </row>
    <row r="31174" spans="43:44" x14ac:dyDescent="0.25">
      <c r="AQ31174" s="1026"/>
      <c r="AR31174" s="1027"/>
    </row>
    <row r="31175" spans="43:44" x14ac:dyDescent="0.25">
      <c r="AQ31175" s="1026"/>
      <c r="AR31175" s="1027"/>
    </row>
    <row r="31176" spans="43:44" x14ac:dyDescent="0.25">
      <c r="AQ31176" s="1026"/>
      <c r="AR31176" s="1027"/>
    </row>
    <row r="31177" spans="43:44" x14ac:dyDescent="0.25">
      <c r="AQ31177" s="1026"/>
      <c r="AR31177" s="1027"/>
    </row>
    <row r="31178" spans="43:44" x14ac:dyDescent="0.25">
      <c r="AQ31178" s="1026"/>
      <c r="AR31178" s="1027"/>
    </row>
    <row r="31179" spans="43:44" x14ac:dyDescent="0.25">
      <c r="AQ31179" s="1026"/>
      <c r="AR31179" s="1027"/>
    </row>
    <row r="31180" spans="43:44" x14ac:dyDescent="0.25">
      <c r="AQ31180" s="1026"/>
      <c r="AR31180" s="1027"/>
    </row>
    <row r="31181" spans="43:44" x14ac:dyDescent="0.25">
      <c r="AQ31181" s="1026"/>
      <c r="AR31181" s="1027"/>
    </row>
    <row r="31182" spans="43:44" x14ac:dyDescent="0.25">
      <c r="AQ31182" s="1026"/>
      <c r="AR31182" s="1027"/>
    </row>
    <row r="31183" spans="43:44" x14ac:dyDescent="0.25">
      <c r="AQ31183" s="1026"/>
      <c r="AR31183" s="1027"/>
    </row>
    <row r="31184" spans="43:44" x14ac:dyDescent="0.25">
      <c r="AQ31184" s="1026"/>
      <c r="AR31184" s="1027"/>
    </row>
    <row r="31185" spans="43:44" x14ac:dyDescent="0.25">
      <c r="AQ31185" s="1026"/>
      <c r="AR31185" s="1027"/>
    </row>
    <row r="31186" spans="43:44" x14ac:dyDescent="0.25">
      <c r="AQ31186" s="1026"/>
      <c r="AR31186" s="1027"/>
    </row>
    <row r="31187" spans="43:44" x14ac:dyDescent="0.25">
      <c r="AQ31187" s="1026"/>
      <c r="AR31187" s="1027"/>
    </row>
    <row r="31188" spans="43:44" x14ac:dyDescent="0.25">
      <c r="AQ31188" s="1026"/>
      <c r="AR31188" s="1027"/>
    </row>
    <row r="31189" spans="43:44" x14ac:dyDescent="0.25">
      <c r="AQ31189" s="1026"/>
      <c r="AR31189" s="1027"/>
    </row>
    <row r="31190" spans="43:44" x14ac:dyDescent="0.25">
      <c r="AQ31190" s="1026"/>
      <c r="AR31190" s="1027"/>
    </row>
    <row r="31191" spans="43:44" x14ac:dyDescent="0.25">
      <c r="AQ31191" s="1026"/>
      <c r="AR31191" s="1027"/>
    </row>
    <row r="31192" spans="43:44" x14ac:dyDescent="0.25">
      <c r="AQ31192" s="1026"/>
      <c r="AR31192" s="1027"/>
    </row>
    <row r="31193" spans="43:44" x14ac:dyDescent="0.25">
      <c r="AQ31193" s="1026"/>
      <c r="AR31193" s="1027"/>
    </row>
    <row r="31194" spans="43:44" x14ac:dyDescent="0.25">
      <c r="AQ31194" s="1026"/>
      <c r="AR31194" s="1027"/>
    </row>
    <row r="31195" spans="43:44" x14ac:dyDescent="0.25">
      <c r="AQ31195" s="1026"/>
      <c r="AR31195" s="1027"/>
    </row>
    <row r="31196" spans="43:44" x14ac:dyDescent="0.25">
      <c r="AQ31196" s="1026"/>
      <c r="AR31196" s="1027"/>
    </row>
    <row r="31197" spans="43:44" x14ac:dyDescent="0.25">
      <c r="AQ31197" s="1026"/>
      <c r="AR31197" s="1027"/>
    </row>
    <row r="31198" spans="43:44" x14ac:dyDescent="0.25">
      <c r="AQ31198" s="1026"/>
      <c r="AR31198" s="1027"/>
    </row>
    <row r="31199" spans="43:44" x14ac:dyDescent="0.25">
      <c r="AQ31199" s="1026"/>
      <c r="AR31199" s="1027"/>
    </row>
    <row r="31200" spans="43:44" x14ac:dyDescent="0.25">
      <c r="AQ31200" s="1026"/>
      <c r="AR31200" s="1027"/>
    </row>
    <row r="31201" spans="43:44" x14ac:dyDescent="0.25">
      <c r="AQ31201" s="1026"/>
      <c r="AR31201" s="1027"/>
    </row>
    <row r="31202" spans="43:44" x14ac:dyDescent="0.25">
      <c r="AQ31202" s="1026"/>
      <c r="AR31202" s="1027"/>
    </row>
    <row r="31203" spans="43:44" x14ac:dyDescent="0.25">
      <c r="AQ31203" s="1026"/>
      <c r="AR31203" s="1027"/>
    </row>
    <row r="31204" spans="43:44" x14ac:dyDescent="0.25">
      <c r="AQ31204" s="1026"/>
      <c r="AR31204" s="1027"/>
    </row>
    <row r="31205" spans="43:44" x14ac:dyDescent="0.25">
      <c r="AQ31205" s="1026"/>
      <c r="AR31205" s="1027"/>
    </row>
    <row r="31206" spans="43:44" x14ac:dyDescent="0.25">
      <c r="AQ31206" s="1026"/>
      <c r="AR31206" s="1027"/>
    </row>
    <row r="31207" spans="43:44" x14ac:dyDescent="0.25">
      <c r="AQ31207" s="1026"/>
      <c r="AR31207" s="1027"/>
    </row>
    <row r="31208" spans="43:44" x14ac:dyDescent="0.25">
      <c r="AQ31208" s="1026"/>
      <c r="AR31208" s="1027"/>
    </row>
    <row r="31209" spans="43:44" x14ac:dyDescent="0.25">
      <c r="AQ31209" s="1026"/>
      <c r="AR31209" s="1027"/>
    </row>
    <row r="31210" spans="43:44" x14ac:dyDescent="0.25">
      <c r="AQ31210" s="1026"/>
      <c r="AR31210" s="1027"/>
    </row>
    <row r="31211" spans="43:44" x14ac:dyDescent="0.25">
      <c r="AQ31211" s="1026"/>
      <c r="AR31211" s="1027"/>
    </row>
    <row r="31212" spans="43:44" x14ac:dyDescent="0.25">
      <c r="AQ31212" s="1026"/>
      <c r="AR31212" s="1027"/>
    </row>
    <row r="31213" spans="43:44" x14ac:dyDescent="0.25">
      <c r="AQ31213" s="1026"/>
      <c r="AR31213" s="1027"/>
    </row>
    <row r="31214" spans="43:44" x14ac:dyDescent="0.25">
      <c r="AQ31214" s="1026"/>
      <c r="AR31214" s="1027"/>
    </row>
    <row r="31215" spans="43:44" x14ac:dyDescent="0.25">
      <c r="AQ31215" s="1026"/>
      <c r="AR31215" s="1027"/>
    </row>
    <row r="31216" spans="43:44" x14ac:dyDescent="0.25">
      <c r="AQ31216" s="1026"/>
      <c r="AR31216" s="1027"/>
    </row>
    <row r="31217" spans="43:44" x14ac:dyDescent="0.25">
      <c r="AQ31217" s="1026"/>
      <c r="AR31217" s="1027"/>
    </row>
    <row r="31218" spans="43:44" x14ac:dyDescent="0.25">
      <c r="AQ31218" s="1026"/>
      <c r="AR31218" s="1027"/>
    </row>
    <row r="31219" spans="43:44" x14ac:dyDescent="0.25">
      <c r="AQ31219" s="1026"/>
      <c r="AR31219" s="1027"/>
    </row>
    <row r="31220" spans="43:44" x14ac:dyDescent="0.25">
      <c r="AQ31220" s="1026"/>
      <c r="AR31220" s="1027"/>
    </row>
    <row r="31221" spans="43:44" x14ac:dyDescent="0.25">
      <c r="AQ31221" s="1026"/>
      <c r="AR31221" s="1027"/>
    </row>
    <row r="31222" spans="43:44" x14ac:dyDescent="0.25">
      <c r="AQ31222" s="1026"/>
      <c r="AR31222" s="1027"/>
    </row>
    <row r="31223" spans="43:44" x14ac:dyDescent="0.25">
      <c r="AQ31223" s="1026"/>
      <c r="AR31223" s="1027"/>
    </row>
    <row r="31224" spans="43:44" x14ac:dyDescent="0.25">
      <c r="AQ31224" s="1026"/>
      <c r="AR31224" s="1027"/>
    </row>
    <row r="31225" spans="43:44" x14ac:dyDescent="0.25">
      <c r="AQ31225" s="1026"/>
      <c r="AR31225" s="1027"/>
    </row>
    <row r="31226" spans="43:44" x14ac:dyDescent="0.25">
      <c r="AQ31226" s="1026"/>
      <c r="AR31226" s="1027"/>
    </row>
    <row r="31227" spans="43:44" x14ac:dyDescent="0.25">
      <c r="AQ31227" s="1026"/>
      <c r="AR31227" s="1027"/>
    </row>
    <row r="31228" spans="43:44" x14ac:dyDescent="0.25">
      <c r="AQ31228" s="1026"/>
      <c r="AR31228" s="1027"/>
    </row>
    <row r="31229" spans="43:44" x14ac:dyDescent="0.25">
      <c r="AQ31229" s="1026"/>
      <c r="AR31229" s="1027"/>
    </row>
    <row r="31230" spans="43:44" x14ac:dyDescent="0.25">
      <c r="AQ31230" s="1026"/>
      <c r="AR31230" s="1027"/>
    </row>
    <row r="31231" spans="43:44" x14ac:dyDescent="0.25">
      <c r="AQ31231" s="1026"/>
      <c r="AR31231" s="1027"/>
    </row>
    <row r="31232" spans="43:44" x14ac:dyDescent="0.25">
      <c r="AQ31232" s="1026"/>
      <c r="AR31232" s="1027"/>
    </row>
    <row r="31233" spans="43:44" x14ac:dyDescent="0.25">
      <c r="AQ31233" s="1026"/>
      <c r="AR31233" s="1027"/>
    </row>
    <row r="31234" spans="43:44" x14ac:dyDescent="0.25">
      <c r="AQ31234" s="1026"/>
      <c r="AR31234" s="1027"/>
    </row>
    <row r="31235" spans="43:44" x14ac:dyDescent="0.25">
      <c r="AQ31235" s="1026"/>
      <c r="AR31235" s="1027"/>
    </row>
    <row r="31236" spans="43:44" x14ac:dyDescent="0.25">
      <c r="AQ31236" s="1026"/>
      <c r="AR31236" s="1027"/>
    </row>
    <row r="31237" spans="43:44" x14ac:dyDescent="0.25">
      <c r="AQ31237" s="1026"/>
      <c r="AR31237" s="1027"/>
    </row>
    <row r="31238" spans="43:44" x14ac:dyDescent="0.25">
      <c r="AQ31238" s="1026"/>
      <c r="AR31238" s="1027"/>
    </row>
    <row r="31239" spans="43:44" x14ac:dyDescent="0.25">
      <c r="AQ31239" s="1026"/>
      <c r="AR31239" s="1027"/>
    </row>
    <row r="31240" spans="43:44" x14ac:dyDescent="0.25">
      <c r="AQ31240" s="1026"/>
      <c r="AR31240" s="1027"/>
    </row>
    <row r="31241" spans="43:44" x14ac:dyDescent="0.25">
      <c r="AQ31241" s="1026"/>
      <c r="AR31241" s="1027"/>
    </row>
    <row r="31242" spans="43:44" x14ac:dyDescent="0.25">
      <c r="AQ31242" s="1026"/>
      <c r="AR31242" s="1027"/>
    </row>
    <row r="31243" spans="43:44" x14ac:dyDescent="0.25">
      <c r="AQ31243" s="1026"/>
      <c r="AR31243" s="1027"/>
    </row>
    <row r="31244" spans="43:44" x14ac:dyDescent="0.25">
      <c r="AQ31244" s="1026"/>
      <c r="AR31244" s="1027"/>
    </row>
    <row r="31245" spans="43:44" x14ac:dyDescent="0.25">
      <c r="AQ31245" s="1026"/>
      <c r="AR31245" s="1027"/>
    </row>
    <row r="31246" spans="43:44" x14ac:dyDescent="0.25">
      <c r="AQ31246" s="1026"/>
      <c r="AR31246" s="1027"/>
    </row>
    <row r="31247" spans="43:44" x14ac:dyDescent="0.25">
      <c r="AQ31247" s="1026"/>
      <c r="AR31247" s="1027"/>
    </row>
    <row r="31248" spans="43:44" x14ac:dyDescent="0.25">
      <c r="AQ31248" s="1026"/>
      <c r="AR31248" s="1027"/>
    </row>
    <row r="31249" spans="43:44" x14ac:dyDescent="0.25">
      <c r="AQ31249" s="1026"/>
      <c r="AR31249" s="1027"/>
    </row>
    <row r="31250" spans="43:44" x14ac:dyDescent="0.25">
      <c r="AQ31250" s="1026"/>
      <c r="AR31250" s="1027"/>
    </row>
    <row r="31251" spans="43:44" x14ac:dyDescent="0.25">
      <c r="AQ31251" s="1026"/>
      <c r="AR31251" s="1027"/>
    </row>
    <row r="31252" spans="43:44" x14ac:dyDescent="0.25">
      <c r="AQ31252" s="1026"/>
      <c r="AR31252" s="1027"/>
    </row>
    <row r="31253" spans="43:44" x14ac:dyDescent="0.25">
      <c r="AQ31253" s="1026"/>
      <c r="AR31253" s="1027"/>
    </row>
    <row r="31254" spans="43:44" x14ac:dyDescent="0.25">
      <c r="AQ31254" s="1026"/>
      <c r="AR31254" s="1027"/>
    </row>
    <row r="31255" spans="43:44" x14ac:dyDescent="0.25">
      <c r="AQ31255" s="1026"/>
      <c r="AR31255" s="1027"/>
    </row>
    <row r="31256" spans="43:44" x14ac:dyDescent="0.25">
      <c r="AQ31256" s="1026"/>
      <c r="AR31256" s="1027"/>
    </row>
    <row r="31257" spans="43:44" x14ac:dyDescent="0.25">
      <c r="AQ31257" s="1026"/>
      <c r="AR31257" s="1027"/>
    </row>
    <row r="31258" spans="43:44" x14ac:dyDescent="0.25">
      <c r="AQ31258" s="1026"/>
      <c r="AR31258" s="1027"/>
    </row>
    <row r="31259" spans="43:44" x14ac:dyDescent="0.25">
      <c r="AQ31259" s="1026"/>
      <c r="AR31259" s="1027"/>
    </row>
    <row r="31260" spans="43:44" x14ac:dyDescent="0.25">
      <c r="AQ31260" s="1026"/>
      <c r="AR31260" s="1027"/>
    </row>
    <row r="31261" spans="43:44" x14ac:dyDescent="0.25">
      <c r="AQ31261" s="1026"/>
      <c r="AR31261" s="1027"/>
    </row>
    <row r="31262" spans="43:44" x14ac:dyDescent="0.25">
      <c r="AQ31262" s="1026"/>
      <c r="AR31262" s="1027"/>
    </row>
    <row r="31263" spans="43:44" x14ac:dyDescent="0.25">
      <c r="AQ31263" s="1026"/>
      <c r="AR31263" s="1027"/>
    </row>
    <row r="31264" spans="43:44" x14ac:dyDescent="0.25">
      <c r="AQ31264" s="1026"/>
      <c r="AR31264" s="1027"/>
    </row>
    <row r="31265" spans="43:44" x14ac:dyDescent="0.25">
      <c r="AQ31265" s="1026"/>
      <c r="AR31265" s="1027"/>
    </row>
    <row r="31266" spans="43:44" x14ac:dyDescent="0.25">
      <c r="AQ31266" s="1026"/>
      <c r="AR31266" s="1027"/>
    </row>
    <row r="31267" spans="43:44" x14ac:dyDescent="0.25">
      <c r="AQ31267" s="1026"/>
      <c r="AR31267" s="1027"/>
    </row>
    <row r="31268" spans="43:44" x14ac:dyDescent="0.25">
      <c r="AQ31268" s="1026"/>
      <c r="AR31268" s="1027"/>
    </row>
    <row r="31269" spans="43:44" x14ac:dyDescent="0.25">
      <c r="AQ31269" s="1026"/>
      <c r="AR31269" s="1027"/>
    </row>
    <row r="31270" spans="43:44" x14ac:dyDescent="0.25">
      <c r="AQ31270" s="1026"/>
      <c r="AR31270" s="1027"/>
    </row>
    <row r="31271" spans="43:44" x14ac:dyDescent="0.25">
      <c r="AQ31271" s="1026"/>
      <c r="AR31271" s="1027"/>
    </row>
    <row r="31272" spans="43:44" x14ac:dyDescent="0.25">
      <c r="AQ31272" s="1026"/>
      <c r="AR31272" s="1027"/>
    </row>
    <row r="31273" spans="43:44" x14ac:dyDescent="0.25">
      <c r="AQ31273" s="1026"/>
      <c r="AR31273" s="1027"/>
    </row>
    <row r="31274" spans="43:44" x14ac:dyDescent="0.25">
      <c r="AQ31274" s="1026"/>
      <c r="AR31274" s="1027"/>
    </row>
    <row r="31275" spans="43:44" x14ac:dyDescent="0.25">
      <c r="AQ31275" s="1026"/>
      <c r="AR31275" s="1027"/>
    </row>
    <row r="31276" spans="43:44" x14ac:dyDescent="0.25">
      <c r="AQ31276" s="1026"/>
      <c r="AR31276" s="1027"/>
    </row>
    <row r="31277" spans="43:44" x14ac:dyDescent="0.25">
      <c r="AQ31277" s="1026"/>
      <c r="AR31277" s="1027"/>
    </row>
    <row r="31278" spans="43:44" x14ac:dyDescent="0.25">
      <c r="AQ31278" s="1026"/>
      <c r="AR31278" s="1027"/>
    </row>
    <row r="31279" spans="43:44" x14ac:dyDescent="0.25">
      <c r="AQ31279" s="1026"/>
      <c r="AR31279" s="1027"/>
    </row>
    <row r="31280" spans="43:44" x14ac:dyDescent="0.25">
      <c r="AQ31280" s="1026"/>
      <c r="AR31280" s="1027"/>
    </row>
    <row r="31281" spans="43:44" x14ac:dyDescent="0.25">
      <c r="AQ31281" s="1026"/>
      <c r="AR31281" s="1027"/>
    </row>
    <row r="31282" spans="43:44" x14ac:dyDescent="0.25">
      <c r="AQ31282" s="1026"/>
      <c r="AR31282" s="1027"/>
    </row>
    <row r="31283" spans="43:44" x14ac:dyDescent="0.25">
      <c r="AQ31283" s="1026"/>
      <c r="AR31283" s="1027"/>
    </row>
    <row r="31284" spans="43:44" x14ac:dyDescent="0.25">
      <c r="AQ31284" s="1026"/>
      <c r="AR31284" s="1027"/>
    </row>
    <row r="31285" spans="43:44" x14ac:dyDescent="0.25">
      <c r="AQ31285" s="1026"/>
      <c r="AR31285" s="1027"/>
    </row>
    <row r="31286" spans="43:44" x14ac:dyDescent="0.25">
      <c r="AQ31286" s="1026"/>
      <c r="AR31286" s="1027"/>
    </row>
    <row r="31287" spans="43:44" x14ac:dyDescent="0.25">
      <c r="AQ31287" s="1026"/>
      <c r="AR31287" s="1027"/>
    </row>
    <row r="31288" spans="43:44" x14ac:dyDescent="0.25">
      <c r="AQ31288" s="1026"/>
      <c r="AR31288" s="1027"/>
    </row>
    <row r="31289" spans="43:44" x14ac:dyDescent="0.25">
      <c r="AQ31289" s="1026"/>
      <c r="AR31289" s="1027"/>
    </row>
    <row r="31290" spans="43:44" x14ac:dyDescent="0.25">
      <c r="AQ31290" s="1026"/>
      <c r="AR31290" s="1027"/>
    </row>
    <row r="31291" spans="43:44" x14ac:dyDescent="0.25">
      <c r="AQ31291" s="1026"/>
      <c r="AR31291" s="1027"/>
    </row>
    <row r="31292" spans="43:44" x14ac:dyDescent="0.25">
      <c r="AQ31292" s="1026"/>
      <c r="AR31292" s="1027"/>
    </row>
    <row r="31293" spans="43:44" x14ac:dyDescent="0.25">
      <c r="AQ31293" s="1026"/>
      <c r="AR31293" s="1027"/>
    </row>
    <row r="31294" spans="43:44" x14ac:dyDescent="0.25">
      <c r="AQ31294" s="1026"/>
      <c r="AR31294" s="1027"/>
    </row>
    <row r="31295" spans="43:44" x14ac:dyDescent="0.25">
      <c r="AQ31295" s="1026"/>
      <c r="AR31295" s="1027"/>
    </row>
    <row r="31296" spans="43:44" x14ac:dyDescent="0.25">
      <c r="AQ31296" s="1026"/>
      <c r="AR31296" s="1027"/>
    </row>
    <row r="31297" spans="43:44" x14ac:dyDescent="0.25">
      <c r="AQ31297" s="1026"/>
      <c r="AR31297" s="1027"/>
    </row>
    <row r="31298" spans="43:44" x14ac:dyDescent="0.25">
      <c r="AQ31298" s="1026"/>
      <c r="AR31298" s="1027"/>
    </row>
    <row r="31299" spans="43:44" x14ac:dyDescent="0.25">
      <c r="AQ31299" s="1026"/>
      <c r="AR31299" s="1027"/>
    </row>
    <row r="31300" spans="43:44" x14ac:dyDescent="0.25">
      <c r="AQ31300" s="1026"/>
      <c r="AR31300" s="1027"/>
    </row>
    <row r="31301" spans="43:44" x14ac:dyDescent="0.25">
      <c r="AQ31301" s="1026"/>
      <c r="AR31301" s="1027"/>
    </row>
    <row r="31302" spans="43:44" x14ac:dyDescent="0.25">
      <c r="AQ31302" s="1026"/>
      <c r="AR31302" s="1027"/>
    </row>
    <row r="31303" spans="43:44" x14ac:dyDescent="0.25">
      <c r="AQ31303" s="1026"/>
      <c r="AR31303" s="1027"/>
    </row>
    <row r="31304" spans="43:44" x14ac:dyDescent="0.25">
      <c r="AQ31304" s="1026"/>
      <c r="AR31304" s="1027"/>
    </row>
    <row r="31305" spans="43:44" x14ac:dyDescent="0.25">
      <c r="AQ31305" s="1026"/>
      <c r="AR31305" s="1027"/>
    </row>
    <row r="31306" spans="43:44" x14ac:dyDescent="0.25">
      <c r="AQ31306" s="1026"/>
      <c r="AR31306" s="1027"/>
    </row>
    <row r="31307" spans="43:44" x14ac:dyDescent="0.25">
      <c r="AQ31307" s="1026"/>
      <c r="AR31307" s="1027"/>
    </row>
    <row r="31308" spans="43:44" x14ac:dyDescent="0.25">
      <c r="AQ31308" s="1026"/>
      <c r="AR31308" s="1027"/>
    </row>
    <row r="31309" spans="43:44" x14ac:dyDescent="0.25">
      <c r="AQ31309" s="1026"/>
      <c r="AR31309" s="1027"/>
    </row>
    <row r="31310" spans="43:44" x14ac:dyDescent="0.25">
      <c r="AQ31310" s="1026"/>
      <c r="AR31310" s="1027"/>
    </row>
    <row r="31311" spans="43:44" x14ac:dyDescent="0.25">
      <c r="AQ31311" s="1026"/>
      <c r="AR31311" s="1027"/>
    </row>
    <row r="31312" spans="43:44" x14ac:dyDescent="0.25">
      <c r="AQ31312" s="1026"/>
      <c r="AR31312" s="1027"/>
    </row>
    <row r="31313" spans="43:44" x14ac:dyDescent="0.25">
      <c r="AQ31313" s="1026"/>
      <c r="AR31313" s="1027"/>
    </row>
    <row r="31314" spans="43:44" x14ac:dyDescent="0.25">
      <c r="AQ31314" s="1026"/>
      <c r="AR31314" s="1027"/>
    </row>
    <row r="31315" spans="43:44" x14ac:dyDescent="0.25">
      <c r="AQ31315" s="1026"/>
      <c r="AR31315" s="1027"/>
    </row>
    <row r="31316" spans="43:44" x14ac:dyDescent="0.25">
      <c r="AQ31316" s="1026"/>
      <c r="AR31316" s="1027"/>
    </row>
    <row r="31317" spans="43:44" x14ac:dyDescent="0.25">
      <c r="AQ31317" s="1026"/>
      <c r="AR31317" s="1027"/>
    </row>
    <row r="31318" spans="43:44" x14ac:dyDescent="0.25">
      <c r="AQ31318" s="1026"/>
      <c r="AR31318" s="1027"/>
    </row>
    <row r="31319" spans="43:44" x14ac:dyDescent="0.25">
      <c r="AQ31319" s="1026"/>
      <c r="AR31319" s="1027"/>
    </row>
    <row r="31320" spans="43:44" x14ac:dyDescent="0.25">
      <c r="AQ31320" s="1026"/>
      <c r="AR31320" s="1027"/>
    </row>
    <row r="31321" spans="43:44" x14ac:dyDescent="0.25">
      <c r="AQ31321" s="1026"/>
      <c r="AR31321" s="1027"/>
    </row>
    <row r="31322" spans="43:44" x14ac:dyDescent="0.25">
      <c r="AQ31322" s="1026"/>
      <c r="AR31322" s="1027"/>
    </row>
    <row r="31323" spans="43:44" x14ac:dyDescent="0.25">
      <c r="AQ31323" s="1026"/>
      <c r="AR31323" s="1027"/>
    </row>
    <row r="31324" spans="43:44" x14ac:dyDescent="0.25">
      <c r="AQ31324" s="1026"/>
      <c r="AR31324" s="1027"/>
    </row>
    <row r="31325" spans="43:44" x14ac:dyDescent="0.25">
      <c r="AQ31325" s="1026"/>
      <c r="AR31325" s="1027"/>
    </row>
    <row r="31326" spans="43:44" x14ac:dyDescent="0.25">
      <c r="AQ31326" s="1026"/>
      <c r="AR31326" s="1027"/>
    </row>
    <row r="31327" spans="43:44" x14ac:dyDescent="0.25">
      <c r="AQ31327" s="1026"/>
      <c r="AR31327" s="1027"/>
    </row>
    <row r="31328" spans="43:44" x14ac:dyDescent="0.25">
      <c r="AQ31328" s="1026"/>
      <c r="AR31328" s="1027"/>
    </row>
    <row r="31329" spans="43:44" x14ac:dyDescent="0.25">
      <c r="AQ31329" s="1026"/>
      <c r="AR31329" s="1027"/>
    </row>
    <row r="31330" spans="43:44" x14ac:dyDescent="0.25">
      <c r="AQ31330" s="1026"/>
      <c r="AR31330" s="1027"/>
    </row>
    <row r="31331" spans="43:44" x14ac:dyDescent="0.25">
      <c r="AQ31331" s="1026"/>
      <c r="AR31331" s="1027"/>
    </row>
    <row r="31332" spans="43:44" x14ac:dyDescent="0.25">
      <c r="AQ31332" s="1026"/>
      <c r="AR31332" s="1027"/>
    </row>
    <row r="31333" spans="43:44" x14ac:dyDescent="0.25">
      <c r="AQ31333" s="1026"/>
      <c r="AR31333" s="1027"/>
    </row>
    <row r="31334" spans="43:44" x14ac:dyDescent="0.25">
      <c r="AQ31334" s="1026"/>
      <c r="AR31334" s="1027"/>
    </row>
    <row r="31335" spans="43:44" x14ac:dyDescent="0.25">
      <c r="AQ31335" s="1026"/>
      <c r="AR31335" s="1027"/>
    </row>
    <row r="31336" spans="43:44" x14ac:dyDescent="0.25">
      <c r="AQ31336" s="1026"/>
      <c r="AR31336" s="1027"/>
    </row>
    <row r="31337" spans="43:44" x14ac:dyDescent="0.25">
      <c r="AQ31337" s="1026"/>
      <c r="AR31337" s="1027"/>
    </row>
    <row r="31338" spans="43:44" x14ac:dyDescent="0.25">
      <c r="AQ31338" s="1026"/>
      <c r="AR31338" s="1027"/>
    </row>
    <row r="31339" spans="43:44" x14ac:dyDescent="0.25">
      <c r="AQ31339" s="1026"/>
      <c r="AR31339" s="1027"/>
    </row>
    <row r="31340" spans="43:44" x14ac:dyDescent="0.25">
      <c r="AQ31340" s="1026"/>
      <c r="AR31340" s="1027"/>
    </row>
    <row r="31341" spans="43:44" x14ac:dyDescent="0.25">
      <c r="AQ31341" s="1026"/>
      <c r="AR31341" s="1027"/>
    </row>
    <row r="31342" spans="43:44" x14ac:dyDescent="0.25">
      <c r="AQ31342" s="1026"/>
      <c r="AR31342" s="1027"/>
    </row>
    <row r="31343" spans="43:44" x14ac:dyDescent="0.25">
      <c r="AQ31343" s="1026"/>
      <c r="AR31343" s="1027"/>
    </row>
    <row r="31344" spans="43:44" x14ac:dyDescent="0.25">
      <c r="AQ31344" s="1026"/>
      <c r="AR31344" s="1027"/>
    </row>
    <row r="31345" spans="43:44" x14ac:dyDescent="0.25">
      <c r="AQ31345" s="1026"/>
      <c r="AR31345" s="1027"/>
    </row>
    <row r="31346" spans="43:44" x14ac:dyDescent="0.25">
      <c r="AQ31346" s="1026"/>
      <c r="AR31346" s="1027"/>
    </row>
    <row r="31347" spans="43:44" x14ac:dyDescent="0.25">
      <c r="AQ31347" s="1026"/>
      <c r="AR31347" s="1027"/>
    </row>
    <row r="31348" spans="43:44" x14ac:dyDescent="0.25">
      <c r="AQ31348" s="1026"/>
      <c r="AR31348" s="1027"/>
    </row>
    <row r="31349" spans="43:44" x14ac:dyDescent="0.25">
      <c r="AQ31349" s="1026"/>
      <c r="AR31349" s="1027"/>
    </row>
    <row r="31350" spans="43:44" x14ac:dyDescent="0.25">
      <c r="AQ31350" s="1026"/>
      <c r="AR31350" s="1027"/>
    </row>
    <row r="31351" spans="43:44" x14ac:dyDescent="0.25">
      <c r="AQ31351" s="1026"/>
      <c r="AR31351" s="1027"/>
    </row>
    <row r="31352" spans="43:44" x14ac:dyDescent="0.25">
      <c r="AQ31352" s="1026"/>
      <c r="AR31352" s="1027"/>
    </row>
    <row r="31353" spans="43:44" x14ac:dyDescent="0.25">
      <c r="AQ31353" s="1026"/>
      <c r="AR31353" s="1027"/>
    </row>
    <row r="31354" spans="43:44" x14ac:dyDescent="0.25">
      <c r="AQ31354" s="1026"/>
      <c r="AR31354" s="1027"/>
    </row>
    <row r="31355" spans="43:44" x14ac:dyDescent="0.25">
      <c r="AQ31355" s="1026"/>
      <c r="AR31355" s="1027"/>
    </row>
    <row r="31356" spans="43:44" x14ac:dyDescent="0.25">
      <c r="AQ31356" s="1026"/>
      <c r="AR31356" s="1027"/>
    </row>
    <row r="31357" spans="43:44" x14ac:dyDescent="0.25">
      <c r="AQ31357" s="1026"/>
      <c r="AR31357" s="1027"/>
    </row>
    <row r="31358" spans="43:44" x14ac:dyDescent="0.25">
      <c r="AQ31358" s="1026"/>
      <c r="AR31358" s="1027"/>
    </row>
    <row r="31359" spans="43:44" x14ac:dyDescent="0.25">
      <c r="AQ31359" s="1026"/>
      <c r="AR31359" s="1027"/>
    </row>
    <row r="31360" spans="43:44" x14ac:dyDescent="0.25">
      <c r="AQ31360" s="1026"/>
      <c r="AR31360" s="1027"/>
    </row>
    <row r="31361" spans="43:44" x14ac:dyDescent="0.25">
      <c r="AQ31361" s="1026"/>
      <c r="AR31361" s="1027"/>
    </row>
    <row r="31362" spans="43:44" x14ac:dyDescent="0.25">
      <c r="AQ31362" s="1026"/>
      <c r="AR31362" s="1027"/>
    </row>
    <row r="31363" spans="43:44" x14ac:dyDescent="0.25">
      <c r="AQ31363" s="1026"/>
      <c r="AR31363" s="1027"/>
    </row>
    <row r="31364" spans="43:44" x14ac:dyDescent="0.25">
      <c r="AQ31364" s="1026"/>
      <c r="AR31364" s="1027"/>
    </row>
    <row r="31365" spans="43:44" x14ac:dyDescent="0.25">
      <c r="AQ31365" s="1026"/>
      <c r="AR31365" s="1027"/>
    </row>
    <row r="31366" spans="43:44" x14ac:dyDescent="0.25">
      <c r="AQ31366" s="1026"/>
      <c r="AR31366" s="1027"/>
    </row>
    <row r="31367" spans="43:44" x14ac:dyDescent="0.25">
      <c r="AQ31367" s="1026"/>
      <c r="AR31367" s="1027"/>
    </row>
    <row r="31368" spans="43:44" x14ac:dyDescent="0.25">
      <c r="AQ31368" s="1026"/>
      <c r="AR31368" s="1027"/>
    </row>
    <row r="31369" spans="43:44" x14ac:dyDescent="0.25">
      <c r="AQ31369" s="1026"/>
      <c r="AR31369" s="1027"/>
    </row>
    <row r="31370" spans="43:44" x14ac:dyDescent="0.25">
      <c r="AQ31370" s="1026"/>
      <c r="AR31370" s="1027"/>
    </row>
    <row r="31371" spans="43:44" x14ac:dyDescent="0.25">
      <c r="AQ31371" s="1026"/>
      <c r="AR31371" s="1027"/>
    </row>
    <row r="31372" spans="43:44" x14ac:dyDescent="0.25">
      <c r="AQ31372" s="1026"/>
      <c r="AR31372" s="1027"/>
    </row>
    <row r="31373" spans="43:44" x14ac:dyDescent="0.25">
      <c r="AQ31373" s="1026"/>
      <c r="AR31373" s="1027"/>
    </row>
    <row r="31374" spans="43:44" x14ac:dyDescent="0.25">
      <c r="AQ31374" s="1026"/>
      <c r="AR31374" s="1027"/>
    </row>
    <row r="31375" spans="43:44" x14ac:dyDescent="0.25">
      <c r="AQ31375" s="1026"/>
      <c r="AR31375" s="1027"/>
    </row>
    <row r="31376" spans="43:44" x14ac:dyDescent="0.25">
      <c r="AQ31376" s="1026"/>
      <c r="AR31376" s="1027"/>
    </row>
    <row r="31377" spans="43:44" x14ac:dyDescent="0.25">
      <c r="AQ31377" s="1026"/>
      <c r="AR31377" s="1027"/>
    </row>
    <row r="31378" spans="43:44" x14ac:dyDescent="0.25">
      <c r="AQ31378" s="1026"/>
      <c r="AR31378" s="1027"/>
    </row>
    <row r="31379" spans="43:44" x14ac:dyDescent="0.25">
      <c r="AQ31379" s="1026"/>
      <c r="AR31379" s="1027"/>
    </row>
    <row r="31380" spans="43:44" x14ac:dyDescent="0.25">
      <c r="AQ31380" s="1026"/>
      <c r="AR31380" s="1027"/>
    </row>
    <row r="31381" spans="43:44" x14ac:dyDescent="0.25">
      <c r="AQ31381" s="1026"/>
      <c r="AR31381" s="1027"/>
    </row>
    <row r="31382" spans="43:44" x14ac:dyDescent="0.25">
      <c r="AQ31382" s="1026"/>
      <c r="AR31382" s="1027"/>
    </row>
    <row r="31383" spans="43:44" x14ac:dyDescent="0.25">
      <c r="AQ31383" s="1026"/>
      <c r="AR31383" s="1027"/>
    </row>
    <row r="31384" spans="43:44" x14ac:dyDescent="0.25">
      <c r="AQ31384" s="1026"/>
      <c r="AR31384" s="1027"/>
    </row>
    <row r="31385" spans="43:44" x14ac:dyDescent="0.25">
      <c r="AQ31385" s="1026"/>
      <c r="AR31385" s="1027"/>
    </row>
    <row r="31386" spans="43:44" x14ac:dyDescent="0.25">
      <c r="AQ31386" s="1026"/>
      <c r="AR31386" s="1027"/>
    </row>
    <row r="31387" spans="43:44" x14ac:dyDescent="0.25">
      <c r="AQ31387" s="1026"/>
      <c r="AR31387" s="1027"/>
    </row>
    <row r="31388" spans="43:44" x14ac:dyDescent="0.25">
      <c r="AQ31388" s="1026"/>
      <c r="AR31388" s="1027"/>
    </row>
    <row r="31389" spans="43:44" x14ac:dyDescent="0.25">
      <c r="AQ31389" s="1026"/>
      <c r="AR31389" s="1027"/>
    </row>
    <row r="31390" spans="43:44" x14ac:dyDescent="0.25">
      <c r="AQ31390" s="1026"/>
      <c r="AR31390" s="1027"/>
    </row>
    <row r="31391" spans="43:44" x14ac:dyDescent="0.25">
      <c r="AQ31391" s="1026"/>
      <c r="AR31391" s="1027"/>
    </row>
    <row r="31392" spans="43:44" x14ac:dyDescent="0.25">
      <c r="AQ31392" s="1026"/>
      <c r="AR31392" s="1027"/>
    </row>
    <row r="31393" spans="43:44" x14ac:dyDescent="0.25">
      <c r="AQ31393" s="1026"/>
      <c r="AR31393" s="1027"/>
    </row>
    <row r="31394" spans="43:44" x14ac:dyDescent="0.25">
      <c r="AQ31394" s="1026"/>
      <c r="AR31394" s="1027"/>
    </row>
    <row r="31395" spans="43:44" x14ac:dyDescent="0.25">
      <c r="AQ31395" s="1026"/>
      <c r="AR31395" s="1027"/>
    </row>
    <row r="31396" spans="43:44" x14ac:dyDescent="0.25">
      <c r="AQ31396" s="1026"/>
      <c r="AR31396" s="1027"/>
    </row>
    <row r="31397" spans="43:44" x14ac:dyDescent="0.25">
      <c r="AQ31397" s="1026"/>
      <c r="AR31397" s="1027"/>
    </row>
    <row r="31398" spans="43:44" x14ac:dyDescent="0.25">
      <c r="AQ31398" s="1026"/>
      <c r="AR31398" s="1027"/>
    </row>
    <row r="31399" spans="43:44" x14ac:dyDescent="0.25">
      <c r="AQ31399" s="1026"/>
      <c r="AR31399" s="1027"/>
    </row>
    <row r="31400" spans="43:44" x14ac:dyDescent="0.25">
      <c r="AQ31400" s="1026"/>
      <c r="AR31400" s="1027"/>
    </row>
    <row r="31401" spans="43:44" x14ac:dyDescent="0.25">
      <c r="AQ31401" s="1026"/>
      <c r="AR31401" s="1027"/>
    </row>
    <row r="31402" spans="43:44" x14ac:dyDescent="0.25">
      <c r="AQ31402" s="1026"/>
      <c r="AR31402" s="1027"/>
    </row>
    <row r="31403" spans="43:44" x14ac:dyDescent="0.25">
      <c r="AQ31403" s="1026"/>
      <c r="AR31403" s="1027"/>
    </row>
    <row r="31404" spans="43:44" x14ac:dyDescent="0.25">
      <c r="AQ31404" s="1026"/>
      <c r="AR31404" s="1027"/>
    </row>
    <row r="31405" spans="43:44" x14ac:dyDescent="0.25">
      <c r="AQ31405" s="1026"/>
      <c r="AR31405" s="1027"/>
    </row>
    <row r="31406" spans="43:44" x14ac:dyDescent="0.25">
      <c r="AQ31406" s="1026"/>
      <c r="AR31406" s="1027"/>
    </row>
    <row r="31407" spans="43:44" x14ac:dyDescent="0.25">
      <c r="AQ31407" s="1026"/>
      <c r="AR31407" s="1027"/>
    </row>
    <row r="31408" spans="43:44" x14ac:dyDescent="0.25">
      <c r="AQ31408" s="1026"/>
      <c r="AR31408" s="1027"/>
    </row>
    <row r="31409" spans="43:44" x14ac:dyDescent="0.25">
      <c r="AQ31409" s="1026"/>
      <c r="AR31409" s="1027"/>
    </row>
    <row r="31410" spans="43:44" x14ac:dyDescent="0.25">
      <c r="AQ31410" s="1026"/>
      <c r="AR31410" s="1027"/>
    </row>
    <row r="31411" spans="43:44" x14ac:dyDescent="0.25">
      <c r="AQ31411" s="1026"/>
      <c r="AR31411" s="1027"/>
    </row>
    <row r="31412" spans="43:44" x14ac:dyDescent="0.25">
      <c r="AQ31412" s="1026"/>
      <c r="AR31412" s="1027"/>
    </row>
    <row r="31413" spans="43:44" x14ac:dyDescent="0.25">
      <c r="AQ31413" s="1026"/>
      <c r="AR31413" s="1027"/>
    </row>
    <row r="31414" spans="43:44" x14ac:dyDescent="0.25">
      <c r="AQ31414" s="1026"/>
      <c r="AR31414" s="1027"/>
    </row>
    <row r="31415" spans="43:44" x14ac:dyDescent="0.25">
      <c r="AQ31415" s="1026"/>
      <c r="AR31415" s="1027"/>
    </row>
    <row r="31416" spans="43:44" x14ac:dyDescent="0.25">
      <c r="AQ31416" s="1026"/>
      <c r="AR31416" s="1027"/>
    </row>
    <row r="31417" spans="43:44" x14ac:dyDescent="0.25">
      <c r="AQ31417" s="1026"/>
      <c r="AR31417" s="1027"/>
    </row>
    <row r="31418" spans="43:44" x14ac:dyDescent="0.25">
      <c r="AQ31418" s="1026"/>
      <c r="AR31418" s="1027"/>
    </row>
    <row r="31419" spans="43:44" x14ac:dyDescent="0.25">
      <c r="AQ31419" s="1026"/>
      <c r="AR31419" s="1027"/>
    </row>
    <row r="31420" spans="43:44" x14ac:dyDescent="0.25">
      <c r="AQ31420" s="1026"/>
      <c r="AR31420" s="1027"/>
    </row>
    <row r="31421" spans="43:44" x14ac:dyDescent="0.25">
      <c r="AQ31421" s="1026"/>
      <c r="AR31421" s="1027"/>
    </row>
    <row r="31422" spans="43:44" x14ac:dyDescent="0.25">
      <c r="AQ31422" s="1026"/>
      <c r="AR31422" s="1027"/>
    </row>
    <row r="31423" spans="43:44" x14ac:dyDescent="0.25">
      <c r="AQ31423" s="1026"/>
      <c r="AR31423" s="1027"/>
    </row>
    <row r="31424" spans="43:44" x14ac:dyDescent="0.25">
      <c r="AQ31424" s="1026"/>
      <c r="AR31424" s="1027"/>
    </row>
    <row r="31425" spans="43:44" x14ac:dyDescent="0.25">
      <c r="AQ31425" s="1026"/>
      <c r="AR31425" s="1027"/>
    </row>
    <row r="31426" spans="43:44" x14ac:dyDescent="0.25">
      <c r="AQ31426" s="1026"/>
      <c r="AR31426" s="1027"/>
    </row>
    <row r="31427" spans="43:44" x14ac:dyDescent="0.25">
      <c r="AQ31427" s="1026"/>
      <c r="AR31427" s="1027"/>
    </row>
    <row r="31428" spans="43:44" x14ac:dyDescent="0.25">
      <c r="AQ31428" s="1026"/>
      <c r="AR31428" s="1027"/>
    </row>
    <row r="31429" spans="43:44" x14ac:dyDescent="0.25">
      <c r="AQ31429" s="1026"/>
      <c r="AR31429" s="1027"/>
    </row>
    <row r="31430" spans="43:44" x14ac:dyDescent="0.25">
      <c r="AQ31430" s="1026"/>
      <c r="AR31430" s="1027"/>
    </row>
    <row r="31431" spans="43:44" x14ac:dyDescent="0.25">
      <c r="AQ31431" s="1026"/>
      <c r="AR31431" s="1027"/>
    </row>
    <row r="31432" spans="43:44" x14ac:dyDescent="0.25">
      <c r="AQ31432" s="1026"/>
      <c r="AR31432" s="1027"/>
    </row>
    <row r="31433" spans="43:44" x14ac:dyDescent="0.25">
      <c r="AQ31433" s="1026"/>
      <c r="AR31433" s="1027"/>
    </row>
    <row r="31434" spans="43:44" x14ac:dyDescent="0.25">
      <c r="AQ31434" s="1026"/>
      <c r="AR31434" s="1027"/>
    </row>
    <row r="31435" spans="43:44" x14ac:dyDescent="0.25">
      <c r="AQ31435" s="1026"/>
      <c r="AR31435" s="1027"/>
    </row>
    <row r="31436" spans="43:44" x14ac:dyDescent="0.25">
      <c r="AQ31436" s="1026"/>
      <c r="AR31436" s="1027"/>
    </row>
    <row r="31437" spans="43:44" x14ac:dyDescent="0.25">
      <c r="AQ31437" s="1026"/>
      <c r="AR31437" s="1027"/>
    </row>
    <row r="31438" spans="43:44" x14ac:dyDescent="0.25">
      <c r="AQ31438" s="1026"/>
      <c r="AR31438" s="1027"/>
    </row>
    <row r="31439" spans="43:44" x14ac:dyDescent="0.25">
      <c r="AQ31439" s="1026"/>
      <c r="AR31439" s="1027"/>
    </row>
    <row r="31440" spans="43:44" x14ac:dyDescent="0.25">
      <c r="AQ31440" s="1026"/>
      <c r="AR31440" s="1027"/>
    </row>
    <row r="31441" spans="43:44" x14ac:dyDescent="0.25">
      <c r="AQ31441" s="1026"/>
      <c r="AR31441" s="1027"/>
    </row>
    <row r="31442" spans="43:44" x14ac:dyDescent="0.25">
      <c r="AQ31442" s="1026"/>
      <c r="AR31442" s="1027"/>
    </row>
    <row r="31443" spans="43:44" x14ac:dyDescent="0.25">
      <c r="AQ31443" s="1026"/>
      <c r="AR31443" s="1027"/>
    </row>
    <row r="31444" spans="43:44" x14ac:dyDescent="0.25">
      <c r="AQ31444" s="1026"/>
      <c r="AR31444" s="1027"/>
    </row>
    <row r="31445" spans="43:44" x14ac:dyDescent="0.25">
      <c r="AQ31445" s="1026"/>
      <c r="AR31445" s="1027"/>
    </row>
    <row r="31446" spans="43:44" x14ac:dyDescent="0.25">
      <c r="AQ31446" s="1026"/>
      <c r="AR31446" s="1027"/>
    </row>
    <row r="31447" spans="43:44" x14ac:dyDescent="0.25">
      <c r="AQ31447" s="1026"/>
      <c r="AR31447" s="1027"/>
    </row>
    <row r="31448" spans="43:44" x14ac:dyDescent="0.25">
      <c r="AQ31448" s="1026"/>
      <c r="AR31448" s="1027"/>
    </row>
    <row r="31449" spans="43:44" x14ac:dyDescent="0.25">
      <c r="AQ31449" s="1026"/>
      <c r="AR31449" s="1027"/>
    </row>
    <row r="31450" spans="43:44" x14ac:dyDescent="0.25">
      <c r="AQ31450" s="1026"/>
      <c r="AR31450" s="1027"/>
    </row>
    <row r="31451" spans="43:44" x14ac:dyDescent="0.25">
      <c r="AQ31451" s="1026"/>
      <c r="AR31451" s="1027"/>
    </row>
    <row r="31452" spans="43:44" x14ac:dyDescent="0.25">
      <c r="AQ31452" s="1026"/>
      <c r="AR31452" s="1027"/>
    </row>
    <row r="31453" spans="43:44" x14ac:dyDescent="0.25">
      <c r="AQ31453" s="1026"/>
      <c r="AR31453" s="1027"/>
    </row>
    <row r="31454" spans="43:44" x14ac:dyDescent="0.25">
      <c r="AQ31454" s="1026"/>
      <c r="AR31454" s="1027"/>
    </row>
    <row r="31455" spans="43:44" x14ac:dyDescent="0.25">
      <c r="AQ31455" s="1026"/>
      <c r="AR31455" s="1027"/>
    </row>
    <row r="31456" spans="43:44" x14ac:dyDescent="0.25">
      <c r="AQ31456" s="1026"/>
      <c r="AR31456" s="1027"/>
    </row>
    <row r="31457" spans="43:44" x14ac:dyDescent="0.25">
      <c r="AQ31457" s="1026"/>
      <c r="AR31457" s="1027"/>
    </row>
    <row r="31458" spans="43:44" x14ac:dyDescent="0.25">
      <c r="AQ31458" s="1026"/>
      <c r="AR31458" s="1027"/>
    </row>
    <row r="31459" spans="43:44" x14ac:dyDescent="0.25">
      <c r="AQ31459" s="1026"/>
      <c r="AR31459" s="1027"/>
    </row>
    <row r="31460" spans="43:44" x14ac:dyDescent="0.25">
      <c r="AQ31460" s="1026"/>
      <c r="AR31460" s="1027"/>
    </row>
    <row r="31461" spans="43:44" x14ac:dyDescent="0.25">
      <c r="AQ31461" s="1026"/>
      <c r="AR31461" s="1027"/>
    </row>
    <row r="31462" spans="43:44" x14ac:dyDescent="0.25">
      <c r="AQ31462" s="1026"/>
      <c r="AR31462" s="1027"/>
    </row>
    <row r="31463" spans="43:44" x14ac:dyDescent="0.25">
      <c r="AQ31463" s="1026"/>
      <c r="AR31463" s="1027"/>
    </row>
    <row r="31464" spans="43:44" x14ac:dyDescent="0.25">
      <c r="AQ31464" s="1026"/>
      <c r="AR31464" s="1027"/>
    </row>
    <row r="31465" spans="43:44" x14ac:dyDescent="0.25">
      <c r="AQ31465" s="1026"/>
      <c r="AR31465" s="1027"/>
    </row>
    <row r="31466" spans="43:44" x14ac:dyDescent="0.25">
      <c r="AQ31466" s="1026"/>
      <c r="AR31466" s="1027"/>
    </row>
    <row r="31467" spans="43:44" x14ac:dyDescent="0.25">
      <c r="AQ31467" s="1026"/>
      <c r="AR31467" s="1027"/>
    </row>
    <row r="31468" spans="43:44" x14ac:dyDescent="0.25">
      <c r="AQ31468" s="1026"/>
      <c r="AR31468" s="1027"/>
    </row>
    <row r="31469" spans="43:44" x14ac:dyDescent="0.25">
      <c r="AQ31469" s="1026"/>
      <c r="AR31469" s="1027"/>
    </row>
    <row r="31470" spans="43:44" x14ac:dyDescent="0.25">
      <c r="AQ31470" s="1026"/>
      <c r="AR31470" s="1027"/>
    </row>
    <row r="31471" spans="43:44" x14ac:dyDescent="0.25">
      <c r="AQ31471" s="1026"/>
      <c r="AR31471" s="1027"/>
    </row>
    <row r="31472" spans="43:44" x14ac:dyDescent="0.25">
      <c r="AQ31472" s="1026"/>
      <c r="AR31472" s="1027"/>
    </row>
    <row r="31473" spans="43:44" x14ac:dyDescent="0.25">
      <c r="AQ31473" s="1026"/>
      <c r="AR31473" s="1027"/>
    </row>
    <row r="31474" spans="43:44" x14ac:dyDescent="0.25">
      <c r="AQ31474" s="1026"/>
      <c r="AR31474" s="1027"/>
    </row>
    <row r="31475" spans="43:44" x14ac:dyDescent="0.25">
      <c r="AQ31475" s="1026"/>
      <c r="AR31475" s="1027"/>
    </row>
    <row r="31476" spans="43:44" x14ac:dyDescent="0.25">
      <c r="AQ31476" s="1026"/>
      <c r="AR31476" s="1027"/>
    </row>
    <row r="31477" spans="43:44" x14ac:dyDescent="0.25">
      <c r="AQ31477" s="1026"/>
      <c r="AR31477" s="1027"/>
    </row>
    <row r="31478" spans="43:44" x14ac:dyDescent="0.25">
      <c r="AQ31478" s="1026"/>
      <c r="AR31478" s="1027"/>
    </row>
    <row r="31479" spans="43:44" x14ac:dyDescent="0.25">
      <c r="AQ31479" s="1026"/>
      <c r="AR31479" s="1027"/>
    </row>
    <row r="31480" spans="43:44" x14ac:dyDescent="0.25">
      <c r="AQ31480" s="1026"/>
      <c r="AR31480" s="1027"/>
    </row>
    <row r="31481" spans="43:44" x14ac:dyDescent="0.25">
      <c r="AQ31481" s="1026"/>
      <c r="AR31481" s="1027"/>
    </row>
    <row r="31482" spans="43:44" x14ac:dyDescent="0.25">
      <c r="AQ31482" s="1026"/>
      <c r="AR31482" s="1027"/>
    </row>
    <row r="31483" spans="43:44" x14ac:dyDescent="0.25">
      <c r="AQ31483" s="1026"/>
      <c r="AR31483" s="1027"/>
    </row>
    <row r="31484" spans="43:44" x14ac:dyDescent="0.25">
      <c r="AQ31484" s="1026"/>
      <c r="AR31484" s="1027"/>
    </row>
    <row r="31485" spans="43:44" x14ac:dyDescent="0.25">
      <c r="AQ31485" s="1026"/>
      <c r="AR31485" s="1027"/>
    </row>
    <row r="31486" spans="43:44" x14ac:dyDescent="0.25">
      <c r="AQ31486" s="1026"/>
      <c r="AR31486" s="1027"/>
    </row>
    <row r="31487" spans="43:44" x14ac:dyDescent="0.25">
      <c r="AQ31487" s="1026"/>
      <c r="AR31487" s="1027"/>
    </row>
    <row r="31488" spans="43:44" x14ac:dyDescent="0.25">
      <c r="AQ31488" s="1026"/>
      <c r="AR31488" s="1027"/>
    </row>
    <row r="31489" spans="43:44" x14ac:dyDescent="0.25">
      <c r="AQ31489" s="1026"/>
      <c r="AR31489" s="1027"/>
    </row>
    <row r="31490" spans="43:44" x14ac:dyDescent="0.25">
      <c r="AQ31490" s="1026"/>
      <c r="AR31490" s="1027"/>
    </row>
    <row r="31491" spans="43:44" x14ac:dyDescent="0.25">
      <c r="AQ31491" s="1026"/>
      <c r="AR31491" s="1027"/>
    </row>
    <row r="31492" spans="43:44" x14ac:dyDescent="0.25">
      <c r="AQ31492" s="1026"/>
      <c r="AR31492" s="1027"/>
    </row>
    <row r="31493" spans="43:44" x14ac:dyDescent="0.25">
      <c r="AQ31493" s="1026"/>
      <c r="AR31493" s="1027"/>
    </row>
    <row r="31494" spans="43:44" x14ac:dyDescent="0.25">
      <c r="AQ31494" s="1026"/>
      <c r="AR31494" s="1027"/>
    </row>
    <row r="31495" spans="43:44" x14ac:dyDescent="0.25">
      <c r="AQ31495" s="1026"/>
      <c r="AR31495" s="1027"/>
    </row>
    <row r="31496" spans="43:44" x14ac:dyDescent="0.25">
      <c r="AQ31496" s="1026"/>
      <c r="AR31496" s="1027"/>
    </row>
    <row r="31497" spans="43:44" x14ac:dyDescent="0.25">
      <c r="AQ31497" s="1026"/>
      <c r="AR31497" s="1027"/>
    </row>
    <row r="31498" spans="43:44" x14ac:dyDescent="0.25">
      <c r="AQ31498" s="1026"/>
      <c r="AR31498" s="1027"/>
    </row>
    <row r="31499" spans="43:44" x14ac:dyDescent="0.25">
      <c r="AQ31499" s="1026"/>
      <c r="AR31499" s="1027"/>
    </row>
    <row r="31500" spans="43:44" x14ac:dyDescent="0.25">
      <c r="AQ31500" s="1026"/>
      <c r="AR31500" s="1027"/>
    </row>
    <row r="31501" spans="43:44" x14ac:dyDescent="0.25">
      <c r="AQ31501" s="1026"/>
      <c r="AR31501" s="1027"/>
    </row>
    <row r="31502" spans="43:44" x14ac:dyDescent="0.25">
      <c r="AQ31502" s="1026"/>
      <c r="AR31502" s="1027"/>
    </row>
    <row r="31503" spans="43:44" x14ac:dyDescent="0.25">
      <c r="AQ31503" s="1026"/>
      <c r="AR31503" s="1027"/>
    </row>
    <row r="31504" spans="43:44" x14ac:dyDescent="0.25">
      <c r="AQ31504" s="1026"/>
      <c r="AR31504" s="1027"/>
    </row>
    <row r="31505" spans="43:44" x14ac:dyDescent="0.25">
      <c r="AQ31505" s="1026"/>
      <c r="AR31505" s="1027"/>
    </row>
    <row r="31506" spans="43:44" x14ac:dyDescent="0.25">
      <c r="AQ31506" s="1026"/>
      <c r="AR31506" s="1027"/>
    </row>
    <row r="31507" spans="43:44" x14ac:dyDescent="0.25">
      <c r="AQ31507" s="1026"/>
      <c r="AR31507" s="1027"/>
    </row>
    <row r="31508" spans="43:44" x14ac:dyDescent="0.25">
      <c r="AQ31508" s="1026"/>
      <c r="AR31508" s="1027"/>
    </row>
    <row r="31509" spans="43:44" x14ac:dyDescent="0.25">
      <c r="AQ31509" s="1026"/>
      <c r="AR31509" s="1027"/>
    </row>
    <row r="31510" spans="43:44" x14ac:dyDescent="0.25">
      <c r="AQ31510" s="1026"/>
      <c r="AR31510" s="1027"/>
    </row>
    <row r="31511" spans="43:44" x14ac:dyDescent="0.25">
      <c r="AQ31511" s="1026"/>
      <c r="AR31511" s="1027"/>
    </row>
    <row r="31512" spans="43:44" x14ac:dyDescent="0.25">
      <c r="AQ31512" s="1026"/>
      <c r="AR31512" s="1027"/>
    </row>
    <row r="31513" spans="43:44" x14ac:dyDescent="0.25">
      <c r="AQ31513" s="1026"/>
      <c r="AR31513" s="1027"/>
    </row>
    <row r="31514" spans="43:44" x14ac:dyDescent="0.25">
      <c r="AQ31514" s="1026"/>
      <c r="AR31514" s="1027"/>
    </row>
    <row r="31515" spans="43:44" x14ac:dyDescent="0.25">
      <c r="AQ31515" s="1026"/>
      <c r="AR31515" s="1027"/>
    </row>
    <row r="31516" spans="43:44" x14ac:dyDescent="0.25">
      <c r="AQ31516" s="1026"/>
      <c r="AR31516" s="1027"/>
    </row>
    <row r="31517" spans="43:44" x14ac:dyDescent="0.25">
      <c r="AQ31517" s="1026"/>
      <c r="AR31517" s="1027"/>
    </row>
    <row r="31518" spans="43:44" x14ac:dyDescent="0.25">
      <c r="AQ31518" s="1026"/>
      <c r="AR31518" s="1027"/>
    </row>
    <row r="31519" spans="43:44" x14ac:dyDescent="0.25">
      <c r="AQ31519" s="1026"/>
      <c r="AR31519" s="1027"/>
    </row>
    <row r="31520" spans="43:44" x14ac:dyDescent="0.25">
      <c r="AQ31520" s="1026"/>
      <c r="AR31520" s="1027"/>
    </row>
    <row r="31521" spans="43:44" x14ac:dyDescent="0.25">
      <c r="AQ31521" s="1026"/>
      <c r="AR31521" s="1027"/>
    </row>
    <row r="31522" spans="43:44" x14ac:dyDescent="0.25">
      <c r="AQ31522" s="1026"/>
      <c r="AR31522" s="1027"/>
    </row>
    <row r="31523" spans="43:44" x14ac:dyDescent="0.25">
      <c r="AQ31523" s="1026"/>
      <c r="AR31523" s="1027"/>
    </row>
    <row r="31524" spans="43:44" x14ac:dyDescent="0.25">
      <c r="AQ31524" s="1026"/>
      <c r="AR31524" s="1027"/>
    </row>
    <row r="31525" spans="43:44" x14ac:dyDescent="0.25">
      <c r="AQ31525" s="1026"/>
      <c r="AR31525" s="1027"/>
    </row>
    <row r="31526" spans="43:44" x14ac:dyDescent="0.25">
      <c r="AQ31526" s="1026"/>
      <c r="AR31526" s="1027"/>
    </row>
    <row r="31527" spans="43:44" x14ac:dyDescent="0.25">
      <c r="AQ31527" s="1026"/>
      <c r="AR31527" s="1027"/>
    </row>
    <row r="31528" spans="43:44" x14ac:dyDescent="0.25">
      <c r="AQ31528" s="1026"/>
      <c r="AR31528" s="1027"/>
    </row>
    <row r="31529" spans="43:44" x14ac:dyDescent="0.25">
      <c r="AQ31529" s="1026"/>
      <c r="AR31529" s="1027"/>
    </row>
    <row r="31530" spans="43:44" x14ac:dyDescent="0.25">
      <c r="AQ31530" s="1026"/>
      <c r="AR31530" s="1027"/>
    </row>
    <row r="31531" spans="43:44" x14ac:dyDescent="0.25">
      <c r="AQ31531" s="1026"/>
      <c r="AR31531" s="1027"/>
    </row>
    <row r="31532" spans="43:44" x14ac:dyDescent="0.25">
      <c r="AQ31532" s="1026"/>
      <c r="AR31532" s="1027"/>
    </row>
    <row r="31533" spans="43:44" x14ac:dyDescent="0.25">
      <c r="AQ31533" s="1026"/>
      <c r="AR31533" s="1027"/>
    </row>
    <row r="31534" spans="43:44" x14ac:dyDescent="0.25">
      <c r="AQ31534" s="1026"/>
      <c r="AR31534" s="1027"/>
    </row>
    <row r="31535" spans="43:44" x14ac:dyDescent="0.25">
      <c r="AQ31535" s="1026"/>
      <c r="AR31535" s="1027"/>
    </row>
    <row r="31536" spans="43:44" x14ac:dyDescent="0.25">
      <c r="AQ31536" s="1026"/>
      <c r="AR31536" s="1027"/>
    </row>
    <row r="31537" spans="43:44" x14ac:dyDescent="0.25">
      <c r="AQ31537" s="1026"/>
      <c r="AR31537" s="1027"/>
    </row>
    <row r="31538" spans="43:44" x14ac:dyDescent="0.25">
      <c r="AQ31538" s="1026"/>
      <c r="AR31538" s="1027"/>
    </row>
    <row r="31539" spans="43:44" x14ac:dyDescent="0.25">
      <c r="AQ31539" s="1026"/>
      <c r="AR31539" s="1027"/>
    </row>
    <row r="31540" spans="43:44" x14ac:dyDescent="0.25">
      <c r="AQ31540" s="1026"/>
      <c r="AR31540" s="1027"/>
    </row>
    <row r="31541" spans="43:44" x14ac:dyDescent="0.25">
      <c r="AQ31541" s="1026"/>
      <c r="AR31541" s="1027"/>
    </row>
    <row r="31542" spans="43:44" x14ac:dyDescent="0.25">
      <c r="AQ31542" s="1026"/>
      <c r="AR31542" s="1027"/>
    </row>
    <row r="31543" spans="43:44" x14ac:dyDescent="0.25">
      <c r="AQ31543" s="1026"/>
      <c r="AR31543" s="1027"/>
    </row>
    <row r="31544" spans="43:44" x14ac:dyDescent="0.25">
      <c r="AQ31544" s="1026"/>
      <c r="AR31544" s="1027"/>
    </row>
    <row r="31545" spans="43:44" x14ac:dyDescent="0.25">
      <c r="AQ31545" s="1026"/>
      <c r="AR31545" s="1027"/>
    </row>
    <row r="31546" spans="43:44" x14ac:dyDescent="0.25">
      <c r="AQ31546" s="1026"/>
      <c r="AR31546" s="1027"/>
    </row>
    <row r="31547" spans="43:44" x14ac:dyDescent="0.25">
      <c r="AQ31547" s="1026"/>
      <c r="AR31547" s="1027"/>
    </row>
    <row r="31548" spans="43:44" x14ac:dyDescent="0.25">
      <c r="AQ31548" s="1026"/>
      <c r="AR31548" s="1027"/>
    </row>
    <row r="31549" spans="43:44" x14ac:dyDescent="0.25">
      <c r="AQ31549" s="1026"/>
      <c r="AR31549" s="1027"/>
    </row>
    <row r="31550" spans="43:44" x14ac:dyDescent="0.25">
      <c r="AQ31550" s="1026"/>
      <c r="AR31550" s="1027"/>
    </row>
    <row r="31551" spans="43:44" x14ac:dyDescent="0.25">
      <c r="AQ31551" s="1026"/>
      <c r="AR31551" s="1027"/>
    </row>
    <row r="31552" spans="43:44" x14ac:dyDescent="0.25">
      <c r="AQ31552" s="1026"/>
      <c r="AR31552" s="1027"/>
    </row>
    <row r="31553" spans="43:44" x14ac:dyDescent="0.25">
      <c r="AQ31553" s="1026"/>
      <c r="AR31553" s="1027"/>
    </row>
    <row r="31554" spans="43:44" x14ac:dyDescent="0.25">
      <c r="AQ31554" s="1026"/>
      <c r="AR31554" s="1027"/>
    </row>
    <row r="31555" spans="43:44" x14ac:dyDescent="0.25">
      <c r="AQ31555" s="1026"/>
      <c r="AR31555" s="1027"/>
    </row>
    <row r="31556" spans="43:44" x14ac:dyDescent="0.25">
      <c r="AQ31556" s="1026"/>
      <c r="AR31556" s="1027"/>
    </row>
    <row r="31557" spans="43:44" x14ac:dyDescent="0.25">
      <c r="AQ31557" s="1026"/>
      <c r="AR31557" s="1027"/>
    </row>
    <row r="31558" spans="43:44" x14ac:dyDescent="0.25">
      <c r="AQ31558" s="1026"/>
      <c r="AR31558" s="1027"/>
    </row>
    <row r="31559" spans="43:44" x14ac:dyDescent="0.25">
      <c r="AQ31559" s="1026"/>
      <c r="AR31559" s="1027"/>
    </row>
    <row r="31560" spans="43:44" x14ac:dyDescent="0.25">
      <c r="AQ31560" s="1026"/>
      <c r="AR31560" s="1027"/>
    </row>
    <row r="31561" spans="43:44" x14ac:dyDescent="0.25">
      <c r="AQ31561" s="1026"/>
      <c r="AR31561" s="1027"/>
    </row>
    <row r="31562" spans="43:44" x14ac:dyDescent="0.25">
      <c r="AQ31562" s="1026"/>
      <c r="AR31562" s="1027"/>
    </row>
    <row r="31563" spans="43:44" x14ac:dyDescent="0.25">
      <c r="AQ31563" s="1026"/>
      <c r="AR31563" s="1027"/>
    </row>
    <row r="31564" spans="43:44" x14ac:dyDescent="0.25">
      <c r="AQ31564" s="1026"/>
      <c r="AR31564" s="1027"/>
    </row>
    <row r="31565" spans="43:44" x14ac:dyDescent="0.25">
      <c r="AQ31565" s="1026"/>
      <c r="AR31565" s="1027"/>
    </row>
    <row r="31566" spans="43:44" x14ac:dyDescent="0.25">
      <c r="AQ31566" s="1026"/>
      <c r="AR31566" s="1027"/>
    </row>
    <row r="31567" spans="43:44" x14ac:dyDescent="0.25">
      <c r="AQ31567" s="1026"/>
      <c r="AR31567" s="1027"/>
    </row>
    <row r="31568" spans="43:44" x14ac:dyDescent="0.25">
      <c r="AQ31568" s="1026"/>
      <c r="AR31568" s="1027"/>
    </row>
    <row r="31569" spans="43:44" x14ac:dyDescent="0.25">
      <c r="AQ31569" s="1026"/>
      <c r="AR31569" s="1027"/>
    </row>
    <row r="31570" spans="43:44" x14ac:dyDescent="0.25">
      <c r="AQ31570" s="1026"/>
      <c r="AR31570" s="1027"/>
    </row>
    <row r="31571" spans="43:44" x14ac:dyDescent="0.25">
      <c r="AQ31571" s="1026"/>
      <c r="AR31571" s="1027"/>
    </row>
    <row r="31572" spans="43:44" x14ac:dyDescent="0.25">
      <c r="AQ31572" s="1026"/>
      <c r="AR31572" s="1027"/>
    </row>
    <row r="31573" spans="43:44" x14ac:dyDescent="0.25">
      <c r="AQ31573" s="1026"/>
      <c r="AR31573" s="1027"/>
    </row>
    <row r="31574" spans="43:44" x14ac:dyDescent="0.25">
      <c r="AQ31574" s="1026"/>
      <c r="AR31574" s="1027"/>
    </row>
    <row r="31575" spans="43:44" x14ac:dyDescent="0.25">
      <c r="AQ31575" s="1026"/>
      <c r="AR31575" s="1027"/>
    </row>
    <row r="31576" spans="43:44" x14ac:dyDescent="0.25">
      <c r="AQ31576" s="1026"/>
      <c r="AR31576" s="1027"/>
    </row>
    <row r="31577" spans="43:44" x14ac:dyDescent="0.25">
      <c r="AQ31577" s="1026"/>
      <c r="AR31577" s="1027"/>
    </row>
    <row r="31578" spans="43:44" x14ac:dyDescent="0.25">
      <c r="AQ31578" s="1026"/>
      <c r="AR31578" s="1027"/>
    </row>
    <row r="31579" spans="43:44" x14ac:dyDescent="0.25">
      <c r="AQ31579" s="1026"/>
      <c r="AR31579" s="1027"/>
    </row>
    <row r="31580" spans="43:44" x14ac:dyDescent="0.25">
      <c r="AQ31580" s="1026"/>
      <c r="AR31580" s="1027"/>
    </row>
    <row r="31581" spans="43:44" x14ac:dyDescent="0.25">
      <c r="AQ31581" s="1026"/>
      <c r="AR31581" s="1027"/>
    </row>
    <row r="31582" spans="43:44" x14ac:dyDescent="0.25">
      <c r="AQ31582" s="1026"/>
      <c r="AR31582" s="1027"/>
    </row>
    <row r="31583" spans="43:44" x14ac:dyDescent="0.25">
      <c r="AQ31583" s="1026"/>
      <c r="AR31583" s="1027"/>
    </row>
    <row r="31584" spans="43:44" x14ac:dyDescent="0.25">
      <c r="AQ31584" s="1026"/>
      <c r="AR31584" s="1027"/>
    </row>
    <row r="31585" spans="43:44" x14ac:dyDescent="0.25">
      <c r="AQ31585" s="1026"/>
      <c r="AR31585" s="1027"/>
    </row>
    <row r="31586" spans="43:44" x14ac:dyDescent="0.25">
      <c r="AQ31586" s="1026"/>
      <c r="AR31586" s="1027"/>
    </row>
    <row r="31587" spans="43:44" x14ac:dyDescent="0.25">
      <c r="AQ31587" s="1026"/>
      <c r="AR31587" s="1027"/>
    </row>
    <row r="31588" spans="43:44" x14ac:dyDescent="0.25">
      <c r="AQ31588" s="1026"/>
      <c r="AR31588" s="1027"/>
    </row>
    <row r="31589" spans="43:44" x14ac:dyDescent="0.25">
      <c r="AQ31589" s="1026"/>
      <c r="AR31589" s="1027"/>
    </row>
    <row r="31590" spans="43:44" x14ac:dyDescent="0.25">
      <c r="AQ31590" s="1026"/>
      <c r="AR31590" s="1027"/>
    </row>
    <row r="31591" spans="43:44" x14ac:dyDescent="0.25">
      <c r="AQ31591" s="1026"/>
      <c r="AR31591" s="1027"/>
    </row>
    <row r="31592" spans="43:44" x14ac:dyDescent="0.25">
      <c r="AQ31592" s="1026"/>
      <c r="AR31592" s="1027"/>
    </row>
    <row r="31593" spans="43:44" x14ac:dyDescent="0.25">
      <c r="AQ31593" s="1026"/>
      <c r="AR31593" s="1027"/>
    </row>
    <row r="31594" spans="43:44" x14ac:dyDescent="0.25">
      <c r="AQ31594" s="1026"/>
      <c r="AR31594" s="1027"/>
    </row>
    <row r="31595" spans="43:44" x14ac:dyDescent="0.25">
      <c r="AQ31595" s="1026"/>
      <c r="AR31595" s="1027"/>
    </row>
    <row r="31596" spans="43:44" x14ac:dyDescent="0.25">
      <c r="AQ31596" s="1026"/>
      <c r="AR31596" s="1027"/>
    </row>
    <row r="31597" spans="43:44" x14ac:dyDescent="0.25">
      <c r="AQ31597" s="1026"/>
      <c r="AR31597" s="1027"/>
    </row>
    <row r="31598" spans="43:44" x14ac:dyDescent="0.25">
      <c r="AQ31598" s="1026"/>
      <c r="AR31598" s="1027"/>
    </row>
    <row r="31599" spans="43:44" x14ac:dyDescent="0.25">
      <c r="AQ31599" s="1026"/>
      <c r="AR31599" s="1027"/>
    </row>
    <row r="31600" spans="43:44" x14ac:dyDescent="0.25">
      <c r="AQ31600" s="1026"/>
      <c r="AR31600" s="1027"/>
    </row>
    <row r="31601" spans="43:44" x14ac:dyDescent="0.25">
      <c r="AQ31601" s="1026"/>
      <c r="AR31601" s="1027"/>
    </row>
    <row r="31602" spans="43:44" x14ac:dyDescent="0.25">
      <c r="AQ31602" s="1026"/>
      <c r="AR31602" s="1027"/>
    </row>
    <row r="31603" spans="43:44" x14ac:dyDescent="0.25">
      <c r="AQ31603" s="1026"/>
      <c r="AR31603" s="1027"/>
    </row>
    <row r="31604" spans="43:44" x14ac:dyDescent="0.25">
      <c r="AQ31604" s="1026"/>
      <c r="AR31604" s="1027"/>
    </row>
    <row r="31605" spans="43:44" x14ac:dyDescent="0.25">
      <c r="AQ31605" s="1026"/>
      <c r="AR31605" s="1027"/>
    </row>
    <row r="31606" spans="43:44" x14ac:dyDescent="0.25">
      <c r="AQ31606" s="1026"/>
      <c r="AR31606" s="1027"/>
    </row>
    <row r="31607" spans="43:44" x14ac:dyDescent="0.25">
      <c r="AQ31607" s="1026"/>
      <c r="AR31607" s="1027"/>
    </row>
    <row r="31608" spans="43:44" x14ac:dyDescent="0.25">
      <c r="AQ31608" s="1026"/>
      <c r="AR31608" s="1027"/>
    </row>
    <row r="31609" spans="43:44" x14ac:dyDescent="0.25">
      <c r="AQ31609" s="1026"/>
      <c r="AR31609" s="1027"/>
    </row>
    <row r="31610" spans="43:44" x14ac:dyDescent="0.25">
      <c r="AQ31610" s="1026"/>
      <c r="AR31610" s="1027"/>
    </row>
    <row r="31611" spans="43:44" x14ac:dyDescent="0.25">
      <c r="AQ31611" s="1026"/>
      <c r="AR31611" s="1027"/>
    </row>
    <row r="31612" spans="43:44" x14ac:dyDescent="0.25">
      <c r="AQ31612" s="1026"/>
      <c r="AR31612" s="1027"/>
    </row>
    <row r="31613" spans="43:44" x14ac:dyDescent="0.25">
      <c r="AQ31613" s="1026"/>
      <c r="AR31613" s="1027"/>
    </row>
    <row r="31614" spans="43:44" x14ac:dyDescent="0.25">
      <c r="AQ31614" s="1026"/>
      <c r="AR31614" s="1027"/>
    </row>
    <row r="31615" spans="43:44" x14ac:dyDescent="0.25">
      <c r="AQ31615" s="1026"/>
      <c r="AR31615" s="1027"/>
    </row>
    <row r="31616" spans="43:44" x14ac:dyDescent="0.25">
      <c r="AQ31616" s="1026"/>
      <c r="AR31616" s="1027"/>
    </row>
    <row r="31617" spans="43:44" x14ac:dyDescent="0.25">
      <c r="AQ31617" s="1026"/>
      <c r="AR31617" s="1027"/>
    </row>
    <row r="31618" spans="43:44" x14ac:dyDescent="0.25">
      <c r="AQ31618" s="1026"/>
      <c r="AR31618" s="1027"/>
    </row>
    <row r="31619" spans="43:44" x14ac:dyDescent="0.25">
      <c r="AQ31619" s="1026"/>
      <c r="AR31619" s="1027"/>
    </row>
    <row r="31620" spans="43:44" x14ac:dyDescent="0.25">
      <c r="AQ31620" s="1026"/>
      <c r="AR31620" s="1027"/>
    </row>
    <row r="31621" spans="43:44" x14ac:dyDescent="0.25">
      <c r="AQ31621" s="1026"/>
      <c r="AR31621" s="1027"/>
    </row>
    <row r="31622" spans="43:44" x14ac:dyDescent="0.25">
      <c r="AQ31622" s="1026"/>
      <c r="AR31622" s="1027"/>
    </row>
    <row r="31623" spans="43:44" x14ac:dyDescent="0.25">
      <c r="AQ31623" s="1026"/>
      <c r="AR31623" s="1027"/>
    </row>
    <row r="31624" spans="43:44" x14ac:dyDescent="0.25">
      <c r="AQ31624" s="1026"/>
      <c r="AR31624" s="1027"/>
    </row>
    <row r="31625" spans="43:44" x14ac:dyDescent="0.25">
      <c r="AQ31625" s="1026"/>
      <c r="AR31625" s="1027"/>
    </row>
    <row r="31626" spans="43:44" x14ac:dyDescent="0.25">
      <c r="AQ31626" s="1026"/>
      <c r="AR31626" s="1027"/>
    </row>
    <row r="31627" spans="43:44" x14ac:dyDescent="0.25">
      <c r="AQ31627" s="1026"/>
      <c r="AR31627" s="1027"/>
    </row>
    <row r="31628" spans="43:44" x14ac:dyDescent="0.25">
      <c r="AQ31628" s="1026"/>
      <c r="AR31628" s="1027"/>
    </row>
    <row r="31629" spans="43:44" x14ac:dyDescent="0.25">
      <c r="AQ31629" s="1026"/>
      <c r="AR31629" s="1027"/>
    </row>
    <row r="31630" spans="43:44" x14ac:dyDescent="0.25">
      <c r="AQ31630" s="1026"/>
      <c r="AR31630" s="1027"/>
    </row>
    <row r="31631" spans="43:44" x14ac:dyDescent="0.25">
      <c r="AQ31631" s="1026"/>
      <c r="AR31631" s="1027"/>
    </row>
    <row r="31632" spans="43:44" x14ac:dyDescent="0.25">
      <c r="AQ31632" s="1026"/>
      <c r="AR31632" s="1027"/>
    </row>
    <row r="31633" spans="43:44" x14ac:dyDescent="0.25">
      <c r="AQ31633" s="1026"/>
      <c r="AR31633" s="1027"/>
    </row>
    <row r="31634" spans="43:44" x14ac:dyDescent="0.25">
      <c r="AQ31634" s="1026"/>
      <c r="AR31634" s="1027"/>
    </row>
    <row r="31635" spans="43:44" x14ac:dyDescent="0.25">
      <c r="AQ31635" s="1026"/>
      <c r="AR31635" s="1027"/>
    </row>
    <row r="31636" spans="43:44" x14ac:dyDescent="0.25">
      <c r="AQ31636" s="1026"/>
      <c r="AR31636" s="1027"/>
    </row>
    <row r="31637" spans="43:44" x14ac:dyDescent="0.25">
      <c r="AQ31637" s="1026"/>
      <c r="AR31637" s="1027"/>
    </row>
    <row r="31638" spans="43:44" x14ac:dyDescent="0.25">
      <c r="AQ31638" s="1026"/>
      <c r="AR31638" s="1027"/>
    </row>
    <row r="31639" spans="43:44" x14ac:dyDescent="0.25">
      <c r="AQ31639" s="1026"/>
      <c r="AR31639" s="1027"/>
    </row>
    <row r="31640" spans="43:44" x14ac:dyDescent="0.25">
      <c r="AQ31640" s="1026"/>
      <c r="AR31640" s="1027"/>
    </row>
    <row r="31641" spans="43:44" x14ac:dyDescent="0.25">
      <c r="AQ31641" s="1026"/>
      <c r="AR31641" s="1027"/>
    </row>
    <row r="31642" spans="43:44" x14ac:dyDescent="0.25">
      <c r="AQ31642" s="1026"/>
      <c r="AR31642" s="1027"/>
    </row>
    <row r="31643" spans="43:44" x14ac:dyDescent="0.25">
      <c r="AQ31643" s="1026"/>
      <c r="AR31643" s="1027"/>
    </row>
    <row r="31644" spans="43:44" x14ac:dyDescent="0.25">
      <c r="AQ31644" s="1026"/>
      <c r="AR31644" s="1027"/>
    </row>
    <row r="31645" spans="43:44" x14ac:dyDescent="0.25">
      <c r="AQ31645" s="1026"/>
      <c r="AR31645" s="1027"/>
    </row>
    <row r="31646" spans="43:44" x14ac:dyDescent="0.25">
      <c r="AQ31646" s="1026"/>
      <c r="AR31646" s="1027"/>
    </row>
    <row r="31647" spans="43:44" x14ac:dyDescent="0.25">
      <c r="AQ31647" s="1026"/>
      <c r="AR31647" s="1027"/>
    </row>
    <row r="31648" spans="43:44" x14ac:dyDescent="0.25">
      <c r="AQ31648" s="1026"/>
      <c r="AR31648" s="1027"/>
    </row>
    <row r="31649" spans="43:44" x14ac:dyDescent="0.25">
      <c r="AQ31649" s="1026"/>
      <c r="AR31649" s="1027"/>
    </row>
    <row r="31650" spans="43:44" x14ac:dyDescent="0.25">
      <c r="AQ31650" s="1026"/>
      <c r="AR31650" s="1027"/>
    </row>
    <row r="31651" spans="43:44" x14ac:dyDescent="0.25">
      <c r="AQ31651" s="1026"/>
      <c r="AR31651" s="1027"/>
    </row>
    <row r="31652" spans="43:44" x14ac:dyDescent="0.25">
      <c r="AQ31652" s="1026"/>
      <c r="AR31652" s="1027"/>
    </row>
    <row r="31653" spans="43:44" x14ac:dyDescent="0.25">
      <c r="AQ31653" s="1026"/>
      <c r="AR31653" s="1027"/>
    </row>
    <row r="31654" spans="43:44" x14ac:dyDescent="0.25">
      <c r="AQ31654" s="1026"/>
      <c r="AR31654" s="1027"/>
    </row>
    <row r="31655" spans="43:44" x14ac:dyDescent="0.25">
      <c r="AQ31655" s="1026"/>
      <c r="AR31655" s="1027"/>
    </row>
    <row r="31656" spans="43:44" x14ac:dyDescent="0.25">
      <c r="AQ31656" s="1026"/>
      <c r="AR31656" s="1027"/>
    </row>
    <row r="31657" spans="43:44" x14ac:dyDescent="0.25">
      <c r="AQ31657" s="1026"/>
      <c r="AR31657" s="1027"/>
    </row>
    <row r="31658" spans="43:44" x14ac:dyDescent="0.25">
      <c r="AQ31658" s="1026"/>
      <c r="AR31658" s="1027"/>
    </row>
    <row r="31659" spans="43:44" x14ac:dyDescent="0.25">
      <c r="AQ31659" s="1026"/>
      <c r="AR31659" s="1027"/>
    </row>
    <row r="31660" spans="43:44" x14ac:dyDescent="0.25">
      <c r="AQ31660" s="1026"/>
      <c r="AR31660" s="1027"/>
    </row>
    <row r="31661" spans="43:44" x14ac:dyDescent="0.25">
      <c r="AQ31661" s="1026"/>
      <c r="AR31661" s="1027"/>
    </row>
    <row r="31662" spans="43:44" x14ac:dyDescent="0.25">
      <c r="AQ31662" s="1026"/>
      <c r="AR31662" s="1027"/>
    </row>
    <row r="31663" spans="43:44" x14ac:dyDescent="0.25">
      <c r="AQ31663" s="1026"/>
      <c r="AR31663" s="1027"/>
    </row>
    <row r="31664" spans="43:44" x14ac:dyDescent="0.25">
      <c r="AQ31664" s="1026"/>
      <c r="AR31664" s="1027"/>
    </row>
    <row r="31665" spans="43:44" x14ac:dyDescent="0.25">
      <c r="AQ31665" s="1026"/>
      <c r="AR31665" s="1027"/>
    </row>
    <row r="31666" spans="43:44" x14ac:dyDescent="0.25">
      <c r="AQ31666" s="1026"/>
      <c r="AR31666" s="1027"/>
    </row>
    <row r="31667" spans="43:44" x14ac:dyDescent="0.25">
      <c r="AQ31667" s="1026"/>
      <c r="AR31667" s="1027"/>
    </row>
    <row r="31668" spans="43:44" x14ac:dyDescent="0.25">
      <c r="AQ31668" s="1026"/>
      <c r="AR31668" s="1027"/>
    </row>
    <row r="31669" spans="43:44" x14ac:dyDescent="0.25">
      <c r="AQ31669" s="1026"/>
      <c r="AR31669" s="1027"/>
    </row>
    <row r="31670" spans="43:44" x14ac:dyDescent="0.25">
      <c r="AQ31670" s="1026"/>
      <c r="AR31670" s="1027"/>
    </row>
    <row r="31671" spans="43:44" x14ac:dyDescent="0.25">
      <c r="AQ31671" s="1026"/>
      <c r="AR31671" s="1027"/>
    </row>
    <row r="31672" spans="43:44" x14ac:dyDescent="0.25">
      <c r="AQ31672" s="1026"/>
      <c r="AR31672" s="1027"/>
    </row>
    <row r="31673" spans="43:44" x14ac:dyDescent="0.25">
      <c r="AQ31673" s="1026"/>
      <c r="AR31673" s="1027"/>
    </row>
    <row r="31674" spans="43:44" x14ac:dyDescent="0.25">
      <c r="AQ31674" s="1026"/>
      <c r="AR31674" s="1027"/>
    </row>
    <row r="31675" spans="43:44" x14ac:dyDescent="0.25">
      <c r="AQ31675" s="1026"/>
      <c r="AR31675" s="1027"/>
    </row>
    <row r="31676" spans="43:44" x14ac:dyDescent="0.25">
      <c r="AQ31676" s="1026"/>
      <c r="AR31676" s="1027"/>
    </row>
    <row r="31677" spans="43:44" x14ac:dyDescent="0.25">
      <c r="AQ31677" s="1026"/>
      <c r="AR31677" s="1027"/>
    </row>
    <row r="31678" spans="43:44" x14ac:dyDescent="0.25">
      <c r="AQ31678" s="1026"/>
      <c r="AR31678" s="1027"/>
    </row>
    <row r="31679" spans="43:44" x14ac:dyDescent="0.25">
      <c r="AQ31679" s="1026"/>
      <c r="AR31679" s="1027"/>
    </row>
    <row r="31680" spans="43:44" x14ac:dyDescent="0.25">
      <c r="AQ31680" s="1026"/>
      <c r="AR31680" s="1027"/>
    </row>
    <row r="31681" spans="43:44" x14ac:dyDescent="0.25">
      <c r="AQ31681" s="1026"/>
      <c r="AR31681" s="1027"/>
    </row>
    <row r="31682" spans="43:44" x14ac:dyDescent="0.25">
      <c r="AQ31682" s="1026"/>
      <c r="AR31682" s="1027"/>
    </row>
    <row r="31683" spans="43:44" x14ac:dyDescent="0.25">
      <c r="AQ31683" s="1026"/>
      <c r="AR31683" s="1027"/>
    </row>
    <row r="31684" spans="43:44" x14ac:dyDescent="0.25">
      <c r="AQ31684" s="1026"/>
      <c r="AR31684" s="1027"/>
    </row>
    <row r="31685" spans="43:44" x14ac:dyDescent="0.25">
      <c r="AQ31685" s="1026"/>
      <c r="AR31685" s="1027"/>
    </row>
    <row r="31686" spans="43:44" x14ac:dyDescent="0.25">
      <c r="AQ31686" s="1026"/>
      <c r="AR31686" s="1027"/>
    </row>
    <row r="31687" spans="43:44" x14ac:dyDescent="0.25">
      <c r="AQ31687" s="1026"/>
      <c r="AR31687" s="1027"/>
    </row>
    <row r="31688" spans="43:44" x14ac:dyDescent="0.25">
      <c r="AQ31688" s="1026"/>
      <c r="AR31688" s="1027"/>
    </row>
    <row r="31689" spans="43:44" x14ac:dyDescent="0.25">
      <c r="AQ31689" s="1026"/>
      <c r="AR31689" s="1027"/>
    </row>
    <row r="31690" spans="43:44" x14ac:dyDescent="0.25">
      <c r="AQ31690" s="1026"/>
      <c r="AR31690" s="1027"/>
    </row>
    <row r="31691" spans="43:44" x14ac:dyDescent="0.25">
      <c r="AQ31691" s="1026"/>
      <c r="AR31691" s="1027"/>
    </row>
    <row r="31692" spans="43:44" x14ac:dyDescent="0.25">
      <c r="AQ31692" s="1026"/>
      <c r="AR31692" s="1027"/>
    </row>
    <row r="31693" spans="43:44" x14ac:dyDescent="0.25">
      <c r="AQ31693" s="1026"/>
      <c r="AR31693" s="1027"/>
    </row>
    <row r="31694" spans="43:44" x14ac:dyDescent="0.25">
      <c r="AQ31694" s="1026"/>
      <c r="AR31694" s="1027"/>
    </row>
    <row r="31695" spans="43:44" x14ac:dyDescent="0.25">
      <c r="AQ31695" s="1026"/>
      <c r="AR31695" s="1027"/>
    </row>
    <row r="31696" spans="43:44" x14ac:dyDescent="0.25">
      <c r="AQ31696" s="1026"/>
      <c r="AR31696" s="1027"/>
    </row>
    <row r="31697" spans="43:44" x14ac:dyDescent="0.25">
      <c r="AQ31697" s="1026"/>
      <c r="AR31697" s="1027"/>
    </row>
    <row r="31698" spans="43:44" x14ac:dyDescent="0.25">
      <c r="AQ31698" s="1026"/>
      <c r="AR31698" s="1027"/>
    </row>
    <row r="31699" spans="43:44" x14ac:dyDescent="0.25">
      <c r="AQ31699" s="1026"/>
      <c r="AR31699" s="1027"/>
    </row>
    <row r="31700" spans="43:44" x14ac:dyDescent="0.25">
      <c r="AQ31700" s="1026"/>
      <c r="AR31700" s="1027"/>
    </row>
    <row r="31701" spans="43:44" x14ac:dyDescent="0.25">
      <c r="AQ31701" s="1026"/>
      <c r="AR31701" s="1027"/>
    </row>
    <row r="31702" spans="43:44" x14ac:dyDescent="0.25">
      <c r="AQ31702" s="1026"/>
      <c r="AR31702" s="1027"/>
    </row>
    <row r="31703" spans="43:44" x14ac:dyDescent="0.25">
      <c r="AQ31703" s="1026"/>
      <c r="AR31703" s="1027"/>
    </row>
    <row r="31704" spans="43:44" x14ac:dyDescent="0.25">
      <c r="AQ31704" s="1026"/>
      <c r="AR31704" s="1027"/>
    </row>
    <row r="31705" spans="43:44" x14ac:dyDescent="0.25">
      <c r="AQ31705" s="1026"/>
      <c r="AR31705" s="1027"/>
    </row>
    <row r="31706" spans="43:44" x14ac:dyDescent="0.25">
      <c r="AQ31706" s="1026"/>
      <c r="AR31706" s="1027"/>
    </row>
    <row r="31707" spans="43:44" x14ac:dyDescent="0.25">
      <c r="AQ31707" s="1026"/>
      <c r="AR31707" s="1027"/>
    </row>
    <row r="31708" spans="43:44" x14ac:dyDescent="0.25">
      <c r="AQ31708" s="1026"/>
      <c r="AR31708" s="1027"/>
    </row>
    <row r="31709" spans="43:44" x14ac:dyDescent="0.25">
      <c r="AQ31709" s="1026"/>
      <c r="AR31709" s="1027"/>
    </row>
    <row r="31710" spans="43:44" x14ac:dyDescent="0.25">
      <c r="AQ31710" s="1026"/>
      <c r="AR31710" s="1027"/>
    </row>
    <row r="31711" spans="43:44" x14ac:dyDescent="0.25">
      <c r="AQ31711" s="1026"/>
      <c r="AR31711" s="1027"/>
    </row>
    <row r="31712" spans="43:44" x14ac:dyDescent="0.25">
      <c r="AQ31712" s="1026"/>
      <c r="AR31712" s="1027"/>
    </row>
    <row r="31713" spans="43:44" x14ac:dyDescent="0.25">
      <c r="AQ31713" s="1026"/>
      <c r="AR31713" s="1027"/>
    </row>
    <row r="31714" spans="43:44" x14ac:dyDescent="0.25">
      <c r="AQ31714" s="1026"/>
      <c r="AR31714" s="1027"/>
    </row>
    <row r="31715" spans="43:44" x14ac:dyDescent="0.25">
      <c r="AQ31715" s="1026"/>
      <c r="AR31715" s="1027"/>
    </row>
    <row r="31716" spans="43:44" x14ac:dyDescent="0.25">
      <c r="AQ31716" s="1026"/>
      <c r="AR31716" s="1027"/>
    </row>
    <row r="31717" spans="43:44" x14ac:dyDescent="0.25">
      <c r="AQ31717" s="1026"/>
      <c r="AR31717" s="1027"/>
    </row>
    <row r="31718" spans="43:44" x14ac:dyDescent="0.25">
      <c r="AQ31718" s="1026"/>
      <c r="AR31718" s="1027"/>
    </row>
    <row r="31719" spans="43:44" x14ac:dyDescent="0.25">
      <c r="AQ31719" s="1026"/>
      <c r="AR31719" s="1027"/>
    </row>
    <row r="31720" spans="43:44" x14ac:dyDescent="0.25">
      <c r="AQ31720" s="1026"/>
      <c r="AR31720" s="1027"/>
    </row>
    <row r="31721" spans="43:44" x14ac:dyDescent="0.25">
      <c r="AQ31721" s="1026"/>
      <c r="AR31721" s="1027"/>
    </row>
    <row r="31722" spans="43:44" x14ac:dyDescent="0.25">
      <c r="AQ31722" s="1026"/>
      <c r="AR31722" s="1027"/>
    </row>
    <row r="31723" spans="43:44" x14ac:dyDescent="0.25">
      <c r="AQ31723" s="1026"/>
      <c r="AR31723" s="1027"/>
    </row>
    <row r="31724" spans="43:44" x14ac:dyDescent="0.25">
      <c r="AQ31724" s="1026"/>
      <c r="AR31724" s="1027"/>
    </row>
    <row r="31725" spans="43:44" x14ac:dyDescent="0.25">
      <c r="AQ31725" s="1026"/>
      <c r="AR31725" s="1027"/>
    </row>
    <row r="31726" spans="43:44" x14ac:dyDescent="0.25">
      <c r="AQ31726" s="1026"/>
      <c r="AR31726" s="1027"/>
    </row>
    <row r="31727" spans="43:44" x14ac:dyDescent="0.25">
      <c r="AQ31727" s="1026"/>
      <c r="AR31727" s="1027"/>
    </row>
    <row r="31728" spans="43:44" x14ac:dyDescent="0.25">
      <c r="AQ31728" s="1026"/>
      <c r="AR31728" s="1027"/>
    </row>
    <row r="31729" spans="43:44" x14ac:dyDescent="0.25">
      <c r="AQ31729" s="1026"/>
      <c r="AR31729" s="1027"/>
    </row>
    <row r="31730" spans="43:44" x14ac:dyDescent="0.25">
      <c r="AQ31730" s="1026"/>
      <c r="AR31730" s="1027"/>
    </row>
    <row r="31731" spans="43:44" x14ac:dyDescent="0.25">
      <c r="AQ31731" s="1026"/>
      <c r="AR31731" s="1027"/>
    </row>
    <row r="31732" spans="43:44" x14ac:dyDescent="0.25">
      <c r="AQ31732" s="1026"/>
      <c r="AR31732" s="1027"/>
    </row>
    <row r="31733" spans="43:44" x14ac:dyDescent="0.25">
      <c r="AQ31733" s="1026"/>
      <c r="AR31733" s="1027"/>
    </row>
    <row r="31734" spans="43:44" x14ac:dyDescent="0.25">
      <c r="AQ31734" s="1026"/>
      <c r="AR31734" s="1027"/>
    </row>
    <row r="31735" spans="43:44" x14ac:dyDescent="0.25">
      <c r="AQ31735" s="1026"/>
      <c r="AR31735" s="1027"/>
    </row>
    <row r="31736" spans="43:44" x14ac:dyDescent="0.25">
      <c r="AQ31736" s="1026"/>
      <c r="AR31736" s="1027"/>
    </row>
    <row r="31737" spans="43:44" x14ac:dyDescent="0.25">
      <c r="AQ31737" s="1026"/>
      <c r="AR31737" s="1027"/>
    </row>
    <row r="31738" spans="43:44" x14ac:dyDescent="0.25">
      <c r="AQ31738" s="1026"/>
      <c r="AR31738" s="1027"/>
    </row>
    <row r="31739" spans="43:44" x14ac:dyDescent="0.25">
      <c r="AQ31739" s="1026"/>
      <c r="AR31739" s="1027"/>
    </row>
    <row r="31740" spans="43:44" x14ac:dyDescent="0.25">
      <c r="AQ31740" s="1026"/>
      <c r="AR31740" s="1027"/>
    </row>
    <row r="31741" spans="43:44" x14ac:dyDescent="0.25">
      <c r="AQ31741" s="1026"/>
      <c r="AR31741" s="1027"/>
    </row>
    <row r="31742" spans="43:44" x14ac:dyDescent="0.25">
      <c r="AQ31742" s="1026"/>
      <c r="AR31742" s="1027"/>
    </row>
    <row r="31743" spans="43:44" x14ac:dyDescent="0.25">
      <c r="AQ31743" s="1026"/>
      <c r="AR31743" s="1027"/>
    </row>
    <row r="31744" spans="43:44" x14ac:dyDescent="0.25">
      <c r="AQ31744" s="1026"/>
      <c r="AR31744" s="1027"/>
    </row>
    <row r="31745" spans="43:44" x14ac:dyDescent="0.25">
      <c r="AQ31745" s="1026"/>
      <c r="AR31745" s="1027"/>
    </row>
    <row r="31746" spans="43:44" x14ac:dyDescent="0.25">
      <c r="AQ31746" s="1026"/>
      <c r="AR31746" s="1027"/>
    </row>
    <row r="31747" spans="43:44" x14ac:dyDescent="0.25">
      <c r="AQ31747" s="1026"/>
      <c r="AR31747" s="1027"/>
    </row>
    <row r="31748" spans="43:44" x14ac:dyDescent="0.25">
      <c r="AQ31748" s="1026"/>
      <c r="AR31748" s="1027"/>
    </row>
    <row r="31749" spans="43:44" x14ac:dyDescent="0.25">
      <c r="AQ31749" s="1026"/>
      <c r="AR31749" s="1027"/>
    </row>
    <row r="31750" spans="43:44" x14ac:dyDescent="0.25">
      <c r="AQ31750" s="1026"/>
      <c r="AR31750" s="1027"/>
    </row>
    <row r="31751" spans="43:44" x14ac:dyDescent="0.25">
      <c r="AQ31751" s="1026"/>
      <c r="AR31751" s="1027"/>
    </row>
    <row r="31752" spans="43:44" x14ac:dyDescent="0.25">
      <c r="AQ31752" s="1026"/>
      <c r="AR31752" s="1027"/>
    </row>
    <row r="31753" spans="43:44" x14ac:dyDescent="0.25">
      <c r="AQ31753" s="1026"/>
      <c r="AR31753" s="1027"/>
    </row>
    <row r="31754" spans="43:44" x14ac:dyDescent="0.25">
      <c r="AQ31754" s="1026"/>
      <c r="AR31754" s="1027"/>
    </row>
    <row r="31755" spans="43:44" x14ac:dyDescent="0.25">
      <c r="AQ31755" s="1026"/>
      <c r="AR31755" s="1027"/>
    </row>
    <row r="31756" spans="43:44" x14ac:dyDescent="0.25">
      <c r="AQ31756" s="1026"/>
      <c r="AR31756" s="1027"/>
    </row>
    <row r="31757" spans="43:44" x14ac:dyDescent="0.25">
      <c r="AQ31757" s="1026"/>
      <c r="AR31757" s="1027"/>
    </row>
    <row r="31758" spans="43:44" x14ac:dyDescent="0.25">
      <c r="AQ31758" s="1026"/>
      <c r="AR31758" s="1027"/>
    </row>
    <row r="31759" spans="43:44" x14ac:dyDescent="0.25">
      <c r="AQ31759" s="1026"/>
      <c r="AR31759" s="1027"/>
    </row>
    <row r="31760" spans="43:44" x14ac:dyDescent="0.25">
      <c r="AQ31760" s="1026"/>
      <c r="AR31760" s="1027"/>
    </row>
    <row r="31761" spans="43:44" x14ac:dyDescent="0.25">
      <c r="AQ31761" s="1026"/>
      <c r="AR31761" s="1027"/>
    </row>
    <row r="31762" spans="43:44" x14ac:dyDescent="0.25">
      <c r="AQ31762" s="1026"/>
      <c r="AR31762" s="1027"/>
    </row>
    <row r="31763" spans="43:44" x14ac:dyDescent="0.25">
      <c r="AQ31763" s="1026"/>
      <c r="AR31763" s="1027"/>
    </row>
    <row r="31764" spans="43:44" x14ac:dyDescent="0.25">
      <c r="AQ31764" s="1026"/>
      <c r="AR31764" s="1027"/>
    </row>
    <row r="31765" spans="43:44" x14ac:dyDescent="0.25">
      <c r="AQ31765" s="1026"/>
      <c r="AR31765" s="1027"/>
    </row>
    <row r="31766" spans="43:44" x14ac:dyDescent="0.25">
      <c r="AQ31766" s="1026"/>
      <c r="AR31766" s="1027"/>
    </row>
    <row r="31767" spans="43:44" x14ac:dyDescent="0.25">
      <c r="AQ31767" s="1026"/>
      <c r="AR31767" s="1027"/>
    </row>
    <row r="31768" spans="43:44" x14ac:dyDescent="0.25">
      <c r="AQ31768" s="1026"/>
      <c r="AR31768" s="1027"/>
    </row>
    <row r="31769" spans="43:44" x14ac:dyDescent="0.25">
      <c r="AQ31769" s="1026"/>
      <c r="AR31769" s="1027"/>
    </row>
    <row r="31770" spans="43:44" x14ac:dyDescent="0.25">
      <c r="AQ31770" s="1026"/>
      <c r="AR31770" s="1027"/>
    </row>
    <row r="31771" spans="43:44" x14ac:dyDescent="0.25">
      <c r="AQ31771" s="1026"/>
      <c r="AR31771" s="1027"/>
    </row>
    <row r="31772" spans="43:44" x14ac:dyDescent="0.25">
      <c r="AQ31772" s="1026"/>
      <c r="AR31772" s="1027"/>
    </row>
    <row r="31773" spans="43:44" x14ac:dyDescent="0.25">
      <c r="AQ31773" s="1026"/>
      <c r="AR31773" s="1027"/>
    </row>
    <row r="31774" spans="43:44" x14ac:dyDescent="0.25">
      <c r="AQ31774" s="1026"/>
      <c r="AR31774" s="1027"/>
    </row>
    <row r="31775" spans="43:44" x14ac:dyDescent="0.25">
      <c r="AQ31775" s="1026"/>
      <c r="AR31775" s="1027"/>
    </row>
    <row r="31776" spans="43:44" x14ac:dyDescent="0.25">
      <c r="AQ31776" s="1026"/>
      <c r="AR31776" s="1027"/>
    </row>
    <row r="31777" spans="43:44" x14ac:dyDescent="0.25">
      <c r="AQ31777" s="1026"/>
      <c r="AR31777" s="1027"/>
    </row>
    <row r="31778" spans="43:44" x14ac:dyDescent="0.25">
      <c r="AQ31778" s="1026"/>
      <c r="AR31778" s="1027"/>
    </row>
    <row r="31779" spans="43:44" x14ac:dyDescent="0.25">
      <c r="AQ31779" s="1026"/>
      <c r="AR31779" s="1027"/>
    </row>
    <row r="31780" spans="43:44" x14ac:dyDescent="0.25">
      <c r="AQ31780" s="1026"/>
      <c r="AR31780" s="1027"/>
    </row>
    <row r="31781" spans="43:44" x14ac:dyDescent="0.25">
      <c r="AQ31781" s="1026"/>
      <c r="AR31781" s="1027"/>
    </row>
    <row r="31782" spans="43:44" x14ac:dyDescent="0.25">
      <c r="AQ31782" s="1026"/>
      <c r="AR31782" s="1027"/>
    </row>
    <row r="31783" spans="43:44" x14ac:dyDescent="0.25">
      <c r="AQ31783" s="1026"/>
      <c r="AR31783" s="1027"/>
    </row>
    <row r="31784" spans="43:44" x14ac:dyDescent="0.25">
      <c r="AQ31784" s="1026"/>
      <c r="AR31784" s="1027"/>
    </row>
    <row r="31785" spans="43:44" x14ac:dyDescent="0.25">
      <c r="AQ31785" s="1026"/>
      <c r="AR31785" s="1027"/>
    </row>
    <row r="31786" spans="43:44" x14ac:dyDescent="0.25">
      <c r="AQ31786" s="1026"/>
      <c r="AR31786" s="1027"/>
    </row>
    <row r="31787" spans="43:44" x14ac:dyDescent="0.25">
      <c r="AQ31787" s="1026"/>
      <c r="AR31787" s="1027"/>
    </row>
    <row r="31788" spans="43:44" x14ac:dyDescent="0.25">
      <c r="AQ31788" s="1026"/>
      <c r="AR31788" s="1027"/>
    </row>
    <row r="31789" spans="43:44" x14ac:dyDescent="0.25">
      <c r="AQ31789" s="1026"/>
      <c r="AR31789" s="1027"/>
    </row>
    <row r="31790" spans="43:44" x14ac:dyDescent="0.25">
      <c r="AQ31790" s="1026"/>
      <c r="AR31790" s="1027"/>
    </row>
    <row r="31791" spans="43:44" x14ac:dyDescent="0.25">
      <c r="AQ31791" s="1026"/>
      <c r="AR31791" s="1027"/>
    </row>
    <row r="31792" spans="43:44" x14ac:dyDescent="0.25">
      <c r="AQ31792" s="1026"/>
      <c r="AR31792" s="1027"/>
    </row>
    <row r="31793" spans="43:44" x14ac:dyDescent="0.25">
      <c r="AQ31793" s="1026"/>
      <c r="AR31793" s="1027"/>
    </row>
    <row r="31794" spans="43:44" x14ac:dyDescent="0.25">
      <c r="AQ31794" s="1026"/>
      <c r="AR31794" s="1027"/>
    </row>
    <row r="31795" spans="43:44" x14ac:dyDescent="0.25">
      <c r="AQ31795" s="1026"/>
      <c r="AR31795" s="1027"/>
    </row>
    <row r="31796" spans="43:44" x14ac:dyDescent="0.25">
      <c r="AQ31796" s="1026"/>
      <c r="AR31796" s="1027"/>
    </row>
    <row r="31797" spans="43:44" x14ac:dyDescent="0.25">
      <c r="AQ31797" s="1026"/>
      <c r="AR31797" s="1027"/>
    </row>
    <row r="31798" spans="43:44" x14ac:dyDescent="0.25">
      <c r="AQ31798" s="1026"/>
      <c r="AR31798" s="1027"/>
    </row>
    <row r="31799" spans="43:44" x14ac:dyDescent="0.25">
      <c r="AQ31799" s="1026"/>
      <c r="AR31799" s="1027"/>
    </row>
    <row r="31800" spans="43:44" x14ac:dyDescent="0.25">
      <c r="AQ31800" s="1026"/>
      <c r="AR31800" s="1027"/>
    </row>
    <row r="31801" spans="43:44" x14ac:dyDescent="0.25">
      <c r="AQ31801" s="1026"/>
      <c r="AR31801" s="1027"/>
    </row>
    <row r="31802" spans="43:44" x14ac:dyDescent="0.25">
      <c r="AQ31802" s="1026"/>
      <c r="AR31802" s="1027"/>
    </row>
    <row r="31803" spans="43:44" x14ac:dyDescent="0.25">
      <c r="AQ31803" s="1026"/>
      <c r="AR31803" s="1027"/>
    </row>
    <row r="31804" spans="43:44" x14ac:dyDescent="0.25">
      <c r="AQ31804" s="1026"/>
      <c r="AR31804" s="1027"/>
    </row>
    <row r="31805" spans="43:44" x14ac:dyDescent="0.25">
      <c r="AQ31805" s="1026"/>
      <c r="AR31805" s="1027"/>
    </row>
    <row r="31806" spans="43:44" x14ac:dyDescent="0.25">
      <c r="AQ31806" s="1026"/>
      <c r="AR31806" s="1027"/>
    </row>
    <row r="31807" spans="43:44" x14ac:dyDescent="0.25">
      <c r="AQ31807" s="1026"/>
      <c r="AR31807" s="1027"/>
    </row>
    <row r="31808" spans="43:44" x14ac:dyDescent="0.25">
      <c r="AQ31808" s="1026"/>
      <c r="AR31808" s="1027"/>
    </row>
    <row r="31809" spans="43:44" x14ac:dyDescent="0.25">
      <c r="AQ31809" s="1026"/>
      <c r="AR31809" s="1027"/>
    </row>
    <row r="31810" spans="43:44" x14ac:dyDescent="0.25">
      <c r="AQ31810" s="1026"/>
      <c r="AR31810" s="1027"/>
    </row>
    <row r="31811" spans="43:44" x14ac:dyDescent="0.25">
      <c r="AQ31811" s="1026"/>
      <c r="AR31811" s="1027"/>
    </row>
    <row r="31812" spans="43:44" x14ac:dyDescent="0.25">
      <c r="AQ31812" s="1026"/>
      <c r="AR31812" s="1027"/>
    </row>
    <row r="31813" spans="43:44" x14ac:dyDescent="0.25">
      <c r="AQ31813" s="1026"/>
      <c r="AR31813" s="1027"/>
    </row>
    <row r="31814" spans="43:44" x14ac:dyDescent="0.25">
      <c r="AQ31814" s="1026"/>
      <c r="AR31814" s="1027"/>
    </row>
    <row r="31815" spans="43:44" x14ac:dyDescent="0.25">
      <c r="AQ31815" s="1026"/>
      <c r="AR31815" s="1027"/>
    </row>
    <row r="31816" spans="43:44" x14ac:dyDescent="0.25">
      <c r="AQ31816" s="1026"/>
      <c r="AR31816" s="1027"/>
    </row>
    <row r="31817" spans="43:44" x14ac:dyDescent="0.25">
      <c r="AQ31817" s="1026"/>
      <c r="AR31817" s="1027"/>
    </row>
    <row r="31818" spans="43:44" x14ac:dyDescent="0.25">
      <c r="AQ31818" s="1026"/>
      <c r="AR31818" s="1027"/>
    </row>
    <row r="31819" spans="43:44" x14ac:dyDescent="0.25">
      <c r="AQ31819" s="1026"/>
      <c r="AR31819" s="1027"/>
    </row>
    <row r="31820" spans="43:44" x14ac:dyDescent="0.25">
      <c r="AQ31820" s="1026"/>
      <c r="AR31820" s="1027"/>
    </row>
    <row r="31821" spans="43:44" x14ac:dyDescent="0.25">
      <c r="AQ31821" s="1026"/>
      <c r="AR31821" s="1027"/>
    </row>
    <row r="31822" spans="43:44" x14ac:dyDescent="0.25">
      <c r="AQ31822" s="1026"/>
      <c r="AR31822" s="1027"/>
    </row>
    <row r="31823" spans="43:44" x14ac:dyDescent="0.25">
      <c r="AQ31823" s="1026"/>
      <c r="AR31823" s="1027"/>
    </row>
    <row r="31824" spans="43:44" x14ac:dyDescent="0.25">
      <c r="AQ31824" s="1026"/>
      <c r="AR31824" s="1027"/>
    </row>
    <row r="31825" spans="43:44" x14ac:dyDescent="0.25">
      <c r="AQ31825" s="1026"/>
      <c r="AR31825" s="1027"/>
    </row>
    <row r="31826" spans="43:44" x14ac:dyDescent="0.25">
      <c r="AQ31826" s="1026"/>
      <c r="AR31826" s="1027"/>
    </row>
    <row r="31827" spans="43:44" x14ac:dyDescent="0.25">
      <c r="AQ31827" s="1026"/>
      <c r="AR31827" s="1027"/>
    </row>
    <row r="31828" spans="43:44" x14ac:dyDescent="0.25">
      <c r="AQ31828" s="1026"/>
      <c r="AR31828" s="1027"/>
    </row>
    <row r="31829" spans="43:44" x14ac:dyDescent="0.25">
      <c r="AQ31829" s="1026"/>
      <c r="AR31829" s="1027"/>
    </row>
    <row r="31830" spans="43:44" x14ac:dyDescent="0.25">
      <c r="AQ31830" s="1026"/>
      <c r="AR31830" s="1027"/>
    </row>
    <row r="31831" spans="43:44" x14ac:dyDescent="0.25">
      <c r="AQ31831" s="1026"/>
      <c r="AR31831" s="1027"/>
    </row>
    <row r="31832" spans="43:44" x14ac:dyDescent="0.25">
      <c r="AQ31832" s="1026"/>
      <c r="AR31832" s="1027"/>
    </row>
    <row r="31833" spans="43:44" x14ac:dyDescent="0.25">
      <c r="AQ31833" s="1026"/>
      <c r="AR31833" s="1027"/>
    </row>
    <row r="31834" spans="43:44" x14ac:dyDescent="0.25">
      <c r="AQ31834" s="1026"/>
      <c r="AR31834" s="1027"/>
    </row>
    <row r="31835" spans="43:44" x14ac:dyDescent="0.25">
      <c r="AQ31835" s="1026"/>
      <c r="AR31835" s="1027"/>
    </row>
    <row r="31836" spans="43:44" x14ac:dyDescent="0.25">
      <c r="AQ31836" s="1026"/>
      <c r="AR31836" s="1027"/>
    </row>
    <row r="31837" spans="43:44" x14ac:dyDescent="0.25">
      <c r="AQ31837" s="1026"/>
      <c r="AR31837" s="1027"/>
    </row>
    <row r="31838" spans="43:44" x14ac:dyDescent="0.25">
      <c r="AQ31838" s="1026"/>
      <c r="AR31838" s="1027"/>
    </row>
    <row r="31839" spans="43:44" x14ac:dyDescent="0.25">
      <c r="AQ31839" s="1026"/>
      <c r="AR31839" s="1027"/>
    </row>
    <row r="31840" spans="43:44" x14ac:dyDescent="0.25">
      <c r="AQ31840" s="1026"/>
      <c r="AR31840" s="1027"/>
    </row>
    <row r="31841" spans="43:44" x14ac:dyDescent="0.25">
      <c r="AQ31841" s="1026"/>
      <c r="AR31841" s="1027"/>
    </row>
    <row r="31842" spans="43:44" x14ac:dyDescent="0.25">
      <c r="AQ31842" s="1026"/>
      <c r="AR31842" s="1027"/>
    </row>
    <row r="31843" spans="43:44" x14ac:dyDescent="0.25">
      <c r="AQ31843" s="1026"/>
      <c r="AR31843" s="1027"/>
    </row>
    <row r="31844" spans="43:44" x14ac:dyDescent="0.25">
      <c r="AQ31844" s="1026"/>
      <c r="AR31844" s="1027"/>
    </row>
    <row r="31845" spans="43:44" x14ac:dyDescent="0.25">
      <c r="AQ31845" s="1026"/>
      <c r="AR31845" s="1027"/>
    </row>
    <row r="31846" spans="43:44" x14ac:dyDescent="0.25">
      <c r="AQ31846" s="1026"/>
      <c r="AR31846" s="1027"/>
    </row>
    <row r="31847" spans="43:44" x14ac:dyDescent="0.25">
      <c r="AQ31847" s="1026"/>
      <c r="AR31847" s="1027"/>
    </row>
    <row r="31848" spans="43:44" x14ac:dyDescent="0.25">
      <c r="AQ31848" s="1026"/>
      <c r="AR31848" s="1027"/>
    </row>
    <row r="31849" spans="43:44" x14ac:dyDescent="0.25">
      <c r="AQ31849" s="1026"/>
      <c r="AR31849" s="1027"/>
    </row>
    <row r="31850" spans="43:44" x14ac:dyDescent="0.25">
      <c r="AQ31850" s="1026"/>
      <c r="AR31850" s="1027"/>
    </row>
    <row r="31851" spans="43:44" x14ac:dyDescent="0.25">
      <c r="AQ31851" s="1026"/>
      <c r="AR31851" s="1027"/>
    </row>
    <row r="31852" spans="43:44" x14ac:dyDescent="0.25">
      <c r="AQ31852" s="1026"/>
      <c r="AR31852" s="1027"/>
    </row>
    <row r="31853" spans="43:44" x14ac:dyDescent="0.25">
      <c r="AQ31853" s="1026"/>
      <c r="AR31853" s="1027"/>
    </row>
    <row r="31854" spans="43:44" x14ac:dyDescent="0.25">
      <c r="AQ31854" s="1026"/>
      <c r="AR31854" s="1027"/>
    </row>
    <row r="31855" spans="43:44" x14ac:dyDescent="0.25">
      <c r="AQ31855" s="1026"/>
      <c r="AR31855" s="1027"/>
    </row>
    <row r="31856" spans="43:44" x14ac:dyDescent="0.25">
      <c r="AQ31856" s="1026"/>
      <c r="AR31856" s="1027"/>
    </row>
    <row r="31857" spans="43:44" x14ac:dyDescent="0.25">
      <c r="AQ31857" s="1026"/>
      <c r="AR31857" s="1027"/>
    </row>
    <row r="31858" spans="43:44" x14ac:dyDescent="0.25">
      <c r="AQ31858" s="1026"/>
      <c r="AR31858" s="1027"/>
    </row>
    <row r="31859" spans="43:44" x14ac:dyDescent="0.25">
      <c r="AQ31859" s="1026"/>
      <c r="AR31859" s="1027"/>
    </row>
    <row r="31860" spans="43:44" x14ac:dyDescent="0.25">
      <c r="AQ31860" s="1026"/>
      <c r="AR31860" s="1027"/>
    </row>
    <row r="31861" spans="43:44" x14ac:dyDescent="0.25">
      <c r="AQ31861" s="1026"/>
      <c r="AR31861" s="1027"/>
    </row>
    <row r="31862" spans="43:44" x14ac:dyDescent="0.25">
      <c r="AQ31862" s="1026"/>
      <c r="AR31862" s="1027"/>
    </row>
    <row r="31863" spans="43:44" x14ac:dyDescent="0.25">
      <c r="AQ31863" s="1026"/>
      <c r="AR31863" s="1027"/>
    </row>
    <row r="31864" spans="43:44" x14ac:dyDescent="0.25">
      <c r="AQ31864" s="1026"/>
      <c r="AR31864" s="1027"/>
    </row>
    <row r="31865" spans="43:44" x14ac:dyDescent="0.25">
      <c r="AQ31865" s="1026"/>
      <c r="AR31865" s="1027"/>
    </row>
    <row r="31866" spans="43:44" x14ac:dyDescent="0.25">
      <c r="AQ31866" s="1026"/>
      <c r="AR31866" s="1027"/>
    </row>
    <row r="31867" spans="43:44" x14ac:dyDescent="0.25">
      <c r="AQ31867" s="1026"/>
      <c r="AR31867" s="1027"/>
    </row>
    <row r="31868" spans="43:44" x14ac:dyDescent="0.25">
      <c r="AQ31868" s="1026"/>
      <c r="AR31868" s="1027"/>
    </row>
    <row r="31869" spans="43:44" x14ac:dyDescent="0.25">
      <c r="AQ31869" s="1026"/>
      <c r="AR31869" s="1027"/>
    </row>
    <row r="31870" spans="43:44" x14ac:dyDescent="0.25">
      <c r="AQ31870" s="1026"/>
      <c r="AR31870" s="1027"/>
    </row>
    <row r="31871" spans="43:44" x14ac:dyDescent="0.25">
      <c r="AQ31871" s="1026"/>
      <c r="AR31871" s="1027"/>
    </row>
    <row r="31872" spans="43:44" x14ac:dyDescent="0.25">
      <c r="AQ31872" s="1026"/>
      <c r="AR31872" s="1027"/>
    </row>
    <row r="31873" spans="43:44" x14ac:dyDescent="0.25">
      <c r="AQ31873" s="1026"/>
      <c r="AR31873" s="1027"/>
    </row>
    <row r="31874" spans="43:44" x14ac:dyDescent="0.25">
      <c r="AQ31874" s="1026"/>
      <c r="AR31874" s="1027"/>
    </row>
    <row r="31875" spans="43:44" x14ac:dyDescent="0.25">
      <c r="AQ31875" s="1026"/>
      <c r="AR31875" s="1027"/>
    </row>
    <row r="31876" spans="43:44" x14ac:dyDescent="0.25">
      <c r="AQ31876" s="1026"/>
      <c r="AR31876" s="1027"/>
    </row>
    <row r="31877" spans="43:44" x14ac:dyDescent="0.25">
      <c r="AQ31877" s="1026"/>
      <c r="AR31877" s="1027"/>
    </row>
    <row r="31878" spans="43:44" x14ac:dyDescent="0.25">
      <c r="AQ31878" s="1026"/>
      <c r="AR31878" s="1027"/>
    </row>
    <row r="31879" spans="43:44" x14ac:dyDescent="0.25">
      <c r="AQ31879" s="1026"/>
      <c r="AR31879" s="1027"/>
    </row>
    <row r="31880" spans="43:44" x14ac:dyDescent="0.25">
      <c r="AQ31880" s="1026"/>
      <c r="AR31880" s="1027"/>
    </row>
    <row r="31881" spans="43:44" x14ac:dyDescent="0.25">
      <c r="AQ31881" s="1026"/>
      <c r="AR31881" s="1027"/>
    </row>
    <row r="31882" spans="43:44" x14ac:dyDescent="0.25">
      <c r="AQ31882" s="1026"/>
      <c r="AR31882" s="1027"/>
    </row>
    <row r="31883" spans="43:44" x14ac:dyDescent="0.25">
      <c r="AQ31883" s="1026"/>
      <c r="AR31883" s="1027"/>
    </row>
    <row r="31884" spans="43:44" x14ac:dyDescent="0.25">
      <c r="AQ31884" s="1026"/>
      <c r="AR31884" s="1027"/>
    </row>
    <row r="31885" spans="43:44" x14ac:dyDescent="0.25">
      <c r="AQ31885" s="1026"/>
      <c r="AR31885" s="1027"/>
    </row>
    <row r="31886" spans="43:44" x14ac:dyDescent="0.25">
      <c r="AQ31886" s="1026"/>
      <c r="AR31886" s="1027"/>
    </row>
    <row r="31887" spans="43:44" x14ac:dyDescent="0.25">
      <c r="AQ31887" s="1026"/>
      <c r="AR31887" s="1027"/>
    </row>
    <row r="31888" spans="43:44" x14ac:dyDescent="0.25">
      <c r="AQ31888" s="1026"/>
      <c r="AR31888" s="1027"/>
    </row>
    <row r="31889" spans="43:44" x14ac:dyDescent="0.25">
      <c r="AQ31889" s="1026"/>
      <c r="AR31889" s="1027"/>
    </row>
    <row r="31890" spans="43:44" x14ac:dyDescent="0.25">
      <c r="AQ31890" s="1026"/>
      <c r="AR31890" s="1027"/>
    </row>
    <row r="31891" spans="43:44" x14ac:dyDescent="0.25">
      <c r="AQ31891" s="1026"/>
      <c r="AR31891" s="1027"/>
    </row>
    <row r="31892" spans="43:44" x14ac:dyDescent="0.25">
      <c r="AQ31892" s="1026"/>
      <c r="AR31892" s="1027"/>
    </row>
    <row r="31893" spans="43:44" x14ac:dyDescent="0.25">
      <c r="AQ31893" s="1026"/>
      <c r="AR31893" s="1027"/>
    </row>
    <row r="31894" spans="43:44" x14ac:dyDescent="0.25">
      <c r="AQ31894" s="1026"/>
      <c r="AR31894" s="1027"/>
    </row>
    <row r="31895" spans="43:44" x14ac:dyDescent="0.25">
      <c r="AQ31895" s="1026"/>
      <c r="AR31895" s="1027"/>
    </row>
    <row r="31896" spans="43:44" x14ac:dyDescent="0.25">
      <c r="AQ31896" s="1026"/>
      <c r="AR31896" s="1027"/>
    </row>
    <row r="31897" spans="43:44" x14ac:dyDescent="0.25">
      <c r="AQ31897" s="1026"/>
      <c r="AR31897" s="1027"/>
    </row>
    <row r="31898" spans="43:44" x14ac:dyDescent="0.25">
      <c r="AQ31898" s="1026"/>
      <c r="AR31898" s="1027"/>
    </row>
    <row r="31899" spans="43:44" x14ac:dyDescent="0.25">
      <c r="AQ31899" s="1026"/>
      <c r="AR31899" s="1027"/>
    </row>
    <row r="31900" spans="43:44" x14ac:dyDescent="0.25">
      <c r="AQ31900" s="1026"/>
      <c r="AR31900" s="1027"/>
    </row>
    <row r="31901" spans="43:44" x14ac:dyDescent="0.25">
      <c r="AQ31901" s="1026"/>
      <c r="AR31901" s="1027"/>
    </row>
    <row r="31902" spans="43:44" x14ac:dyDescent="0.25">
      <c r="AQ31902" s="1026"/>
      <c r="AR31902" s="1027"/>
    </row>
    <row r="31903" spans="43:44" x14ac:dyDescent="0.25">
      <c r="AQ31903" s="1026"/>
      <c r="AR31903" s="1027"/>
    </row>
    <row r="31904" spans="43:44" x14ac:dyDescent="0.25">
      <c r="AQ31904" s="1026"/>
      <c r="AR31904" s="1027"/>
    </row>
    <row r="31905" spans="43:44" x14ac:dyDescent="0.25">
      <c r="AQ31905" s="1026"/>
      <c r="AR31905" s="1027"/>
    </row>
    <row r="31906" spans="43:44" x14ac:dyDescent="0.25">
      <c r="AQ31906" s="1026"/>
      <c r="AR31906" s="1027"/>
    </row>
    <row r="31907" spans="43:44" x14ac:dyDescent="0.25">
      <c r="AQ31907" s="1026"/>
      <c r="AR31907" s="1027"/>
    </row>
    <row r="31908" spans="43:44" x14ac:dyDescent="0.25">
      <c r="AQ31908" s="1026"/>
      <c r="AR31908" s="1027"/>
    </row>
    <row r="31909" spans="43:44" x14ac:dyDescent="0.25">
      <c r="AQ31909" s="1026"/>
      <c r="AR31909" s="1027"/>
    </row>
    <row r="31910" spans="43:44" x14ac:dyDescent="0.25">
      <c r="AQ31910" s="1026"/>
      <c r="AR31910" s="1027"/>
    </row>
    <row r="31911" spans="43:44" x14ac:dyDescent="0.25">
      <c r="AQ31911" s="1026"/>
      <c r="AR31911" s="1027"/>
    </row>
    <row r="31912" spans="43:44" x14ac:dyDescent="0.25">
      <c r="AQ31912" s="1026"/>
      <c r="AR31912" s="1027"/>
    </row>
    <row r="31913" spans="43:44" x14ac:dyDescent="0.25">
      <c r="AQ31913" s="1026"/>
      <c r="AR31913" s="1027"/>
    </row>
    <row r="31914" spans="43:44" x14ac:dyDescent="0.25">
      <c r="AQ31914" s="1026"/>
      <c r="AR31914" s="1027"/>
    </row>
    <row r="31915" spans="43:44" x14ac:dyDescent="0.25">
      <c r="AQ31915" s="1026"/>
      <c r="AR31915" s="1027"/>
    </row>
    <row r="31916" spans="43:44" x14ac:dyDescent="0.25">
      <c r="AQ31916" s="1026"/>
      <c r="AR31916" s="1027"/>
    </row>
    <row r="31917" spans="43:44" x14ac:dyDescent="0.25">
      <c r="AQ31917" s="1026"/>
      <c r="AR31917" s="1027"/>
    </row>
    <row r="31918" spans="43:44" x14ac:dyDescent="0.25">
      <c r="AQ31918" s="1026"/>
      <c r="AR31918" s="1027"/>
    </row>
    <row r="31919" spans="43:44" x14ac:dyDescent="0.25">
      <c r="AQ31919" s="1026"/>
      <c r="AR31919" s="1027"/>
    </row>
    <row r="31920" spans="43:44" x14ac:dyDescent="0.25">
      <c r="AQ31920" s="1026"/>
      <c r="AR31920" s="1027"/>
    </row>
    <row r="31921" spans="43:44" x14ac:dyDescent="0.25">
      <c r="AQ31921" s="1026"/>
      <c r="AR31921" s="1027"/>
    </row>
    <row r="31922" spans="43:44" x14ac:dyDescent="0.25">
      <c r="AQ31922" s="1026"/>
      <c r="AR31922" s="1027"/>
    </row>
    <row r="31923" spans="43:44" x14ac:dyDescent="0.25">
      <c r="AQ31923" s="1026"/>
      <c r="AR31923" s="1027"/>
    </row>
    <row r="31924" spans="43:44" x14ac:dyDescent="0.25">
      <c r="AQ31924" s="1026"/>
      <c r="AR31924" s="1027"/>
    </row>
    <row r="31925" spans="43:44" x14ac:dyDescent="0.25">
      <c r="AQ31925" s="1026"/>
      <c r="AR31925" s="1027"/>
    </row>
    <row r="31926" spans="43:44" x14ac:dyDescent="0.25">
      <c r="AQ31926" s="1026"/>
      <c r="AR31926" s="1027"/>
    </row>
    <row r="31927" spans="43:44" x14ac:dyDescent="0.25">
      <c r="AQ31927" s="1026"/>
      <c r="AR31927" s="1027"/>
    </row>
    <row r="31928" spans="43:44" x14ac:dyDescent="0.25">
      <c r="AQ31928" s="1026"/>
      <c r="AR31928" s="1027"/>
    </row>
    <row r="31929" spans="43:44" x14ac:dyDescent="0.25">
      <c r="AQ31929" s="1026"/>
      <c r="AR31929" s="1027"/>
    </row>
    <row r="31930" spans="43:44" x14ac:dyDescent="0.25">
      <c r="AQ31930" s="1026"/>
      <c r="AR31930" s="1027"/>
    </row>
    <row r="31931" spans="43:44" x14ac:dyDescent="0.25">
      <c r="AQ31931" s="1026"/>
      <c r="AR31931" s="1027"/>
    </row>
    <row r="31932" spans="43:44" x14ac:dyDescent="0.25">
      <c r="AQ31932" s="1026"/>
      <c r="AR31932" s="1027"/>
    </row>
    <row r="31933" spans="43:44" x14ac:dyDescent="0.25">
      <c r="AQ31933" s="1026"/>
      <c r="AR31933" s="1027"/>
    </row>
    <row r="31934" spans="43:44" x14ac:dyDescent="0.25">
      <c r="AQ31934" s="1026"/>
      <c r="AR31934" s="1027"/>
    </row>
    <row r="31935" spans="43:44" x14ac:dyDescent="0.25">
      <c r="AQ31935" s="1026"/>
      <c r="AR31935" s="1027"/>
    </row>
    <row r="31936" spans="43:44" x14ac:dyDescent="0.25">
      <c r="AQ31936" s="1026"/>
      <c r="AR31936" s="1027"/>
    </row>
    <row r="31937" spans="43:44" x14ac:dyDescent="0.25">
      <c r="AQ31937" s="1026"/>
      <c r="AR31937" s="1027"/>
    </row>
    <row r="31938" spans="43:44" x14ac:dyDescent="0.25">
      <c r="AQ31938" s="1026"/>
      <c r="AR31938" s="1027"/>
    </row>
    <row r="31939" spans="43:44" x14ac:dyDescent="0.25">
      <c r="AQ31939" s="1026"/>
      <c r="AR31939" s="1027"/>
    </row>
    <row r="31940" spans="43:44" x14ac:dyDescent="0.25">
      <c r="AQ31940" s="1026"/>
      <c r="AR31940" s="1027"/>
    </row>
    <row r="31941" spans="43:44" x14ac:dyDescent="0.25">
      <c r="AQ31941" s="1026"/>
      <c r="AR31941" s="1027"/>
    </row>
    <row r="31942" spans="43:44" x14ac:dyDescent="0.25">
      <c r="AQ31942" s="1026"/>
      <c r="AR31942" s="1027"/>
    </row>
    <row r="31943" spans="43:44" x14ac:dyDescent="0.25">
      <c r="AQ31943" s="1026"/>
      <c r="AR31943" s="1027"/>
    </row>
    <row r="31944" spans="43:44" x14ac:dyDescent="0.25">
      <c r="AQ31944" s="1026"/>
      <c r="AR31944" s="1027"/>
    </row>
    <row r="31945" spans="43:44" x14ac:dyDescent="0.25">
      <c r="AQ31945" s="1026"/>
      <c r="AR31945" s="1027"/>
    </row>
    <row r="31946" spans="43:44" x14ac:dyDescent="0.25">
      <c r="AQ31946" s="1026"/>
      <c r="AR31946" s="1027"/>
    </row>
    <row r="31947" spans="43:44" x14ac:dyDescent="0.25">
      <c r="AQ31947" s="1026"/>
      <c r="AR31947" s="1027"/>
    </row>
    <row r="31948" spans="43:44" x14ac:dyDescent="0.25">
      <c r="AQ31948" s="1026"/>
      <c r="AR31948" s="1027"/>
    </row>
    <row r="31949" spans="43:44" x14ac:dyDescent="0.25">
      <c r="AQ31949" s="1026"/>
      <c r="AR31949" s="1027"/>
    </row>
    <row r="31950" spans="43:44" x14ac:dyDescent="0.25">
      <c r="AQ31950" s="1026"/>
      <c r="AR31950" s="1027"/>
    </row>
    <row r="31951" spans="43:44" x14ac:dyDescent="0.25">
      <c r="AQ31951" s="1026"/>
      <c r="AR31951" s="1027"/>
    </row>
    <row r="31952" spans="43:44" x14ac:dyDescent="0.25">
      <c r="AQ31952" s="1026"/>
      <c r="AR31952" s="1027"/>
    </row>
    <row r="31953" spans="43:44" x14ac:dyDescent="0.25">
      <c r="AQ31953" s="1026"/>
      <c r="AR31953" s="1027"/>
    </row>
    <row r="31954" spans="43:44" x14ac:dyDescent="0.25">
      <c r="AQ31954" s="1026"/>
      <c r="AR31954" s="1027"/>
    </row>
    <row r="31955" spans="43:44" x14ac:dyDescent="0.25">
      <c r="AQ31955" s="1026"/>
      <c r="AR31955" s="1027"/>
    </row>
    <row r="31956" spans="43:44" x14ac:dyDescent="0.25">
      <c r="AQ31956" s="1026"/>
      <c r="AR31956" s="1027"/>
    </row>
    <row r="31957" spans="43:44" x14ac:dyDescent="0.25">
      <c r="AQ31957" s="1026"/>
      <c r="AR31957" s="1027"/>
    </row>
    <row r="31958" spans="43:44" x14ac:dyDescent="0.25">
      <c r="AQ31958" s="1026"/>
      <c r="AR31958" s="1027"/>
    </row>
    <row r="31959" spans="43:44" x14ac:dyDescent="0.25">
      <c r="AQ31959" s="1026"/>
      <c r="AR31959" s="1027"/>
    </row>
    <row r="31960" spans="43:44" x14ac:dyDescent="0.25">
      <c r="AQ31960" s="1026"/>
      <c r="AR31960" s="1027"/>
    </row>
    <row r="31961" spans="43:44" x14ac:dyDescent="0.25">
      <c r="AQ31961" s="1026"/>
      <c r="AR31961" s="1027"/>
    </row>
    <row r="31962" spans="43:44" x14ac:dyDescent="0.25">
      <c r="AQ31962" s="1026"/>
      <c r="AR31962" s="1027"/>
    </row>
    <row r="31963" spans="43:44" x14ac:dyDescent="0.25">
      <c r="AQ31963" s="1026"/>
      <c r="AR31963" s="1027"/>
    </row>
    <row r="31964" spans="43:44" x14ac:dyDescent="0.25">
      <c r="AQ31964" s="1026"/>
      <c r="AR31964" s="1027"/>
    </row>
    <row r="31965" spans="43:44" x14ac:dyDescent="0.25">
      <c r="AQ31965" s="1026"/>
      <c r="AR31965" s="1027"/>
    </row>
    <row r="31966" spans="43:44" x14ac:dyDescent="0.25">
      <c r="AQ31966" s="1026"/>
      <c r="AR31966" s="1027"/>
    </row>
    <row r="31967" spans="43:44" x14ac:dyDescent="0.25">
      <c r="AQ31967" s="1026"/>
      <c r="AR31967" s="1027"/>
    </row>
    <row r="31968" spans="43:44" x14ac:dyDescent="0.25">
      <c r="AQ31968" s="1026"/>
      <c r="AR31968" s="1027"/>
    </row>
    <row r="31969" spans="43:44" x14ac:dyDescent="0.25">
      <c r="AQ31969" s="1026"/>
      <c r="AR31969" s="1027"/>
    </row>
    <row r="31970" spans="43:44" x14ac:dyDescent="0.25">
      <c r="AQ31970" s="1026"/>
      <c r="AR31970" s="1027"/>
    </row>
    <row r="31971" spans="43:44" x14ac:dyDescent="0.25">
      <c r="AQ31971" s="1026"/>
      <c r="AR31971" s="1027"/>
    </row>
    <row r="31972" spans="43:44" x14ac:dyDescent="0.25">
      <c r="AQ31972" s="1026"/>
      <c r="AR31972" s="1027"/>
    </row>
    <row r="31973" spans="43:44" x14ac:dyDescent="0.25">
      <c r="AQ31973" s="1026"/>
      <c r="AR31973" s="1027"/>
    </row>
    <row r="31974" spans="43:44" x14ac:dyDescent="0.25">
      <c r="AQ31974" s="1026"/>
      <c r="AR31974" s="1027"/>
    </row>
    <row r="31975" spans="43:44" x14ac:dyDescent="0.25">
      <c r="AQ31975" s="1026"/>
      <c r="AR31975" s="1027"/>
    </row>
    <row r="31976" spans="43:44" x14ac:dyDescent="0.25">
      <c r="AQ31976" s="1026"/>
      <c r="AR31976" s="1027"/>
    </row>
    <row r="31977" spans="43:44" x14ac:dyDescent="0.25">
      <c r="AQ31977" s="1026"/>
      <c r="AR31977" s="1027"/>
    </row>
    <row r="31978" spans="43:44" x14ac:dyDescent="0.25">
      <c r="AQ31978" s="1026"/>
      <c r="AR31978" s="1027"/>
    </row>
    <row r="31979" spans="43:44" x14ac:dyDescent="0.25">
      <c r="AQ31979" s="1026"/>
      <c r="AR31979" s="1027"/>
    </row>
    <row r="31980" spans="43:44" x14ac:dyDescent="0.25">
      <c r="AQ31980" s="1026"/>
      <c r="AR31980" s="1027"/>
    </row>
    <row r="31981" spans="43:44" x14ac:dyDescent="0.25">
      <c r="AQ31981" s="1026"/>
      <c r="AR31981" s="1027"/>
    </row>
    <row r="31982" spans="43:44" x14ac:dyDescent="0.25">
      <c r="AQ31982" s="1026"/>
      <c r="AR31982" s="1027"/>
    </row>
    <row r="31983" spans="43:44" x14ac:dyDescent="0.25">
      <c r="AQ31983" s="1026"/>
      <c r="AR31983" s="1027"/>
    </row>
    <row r="31984" spans="43:44" x14ac:dyDescent="0.25">
      <c r="AQ31984" s="1026"/>
      <c r="AR31984" s="1027"/>
    </row>
    <row r="31985" spans="43:44" x14ac:dyDescent="0.25">
      <c r="AQ31985" s="1026"/>
      <c r="AR31985" s="1027"/>
    </row>
    <row r="31986" spans="43:44" x14ac:dyDescent="0.25">
      <c r="AQ31986" s="1026"/>
      <c r="AR31986" s="1027"/>
    </row>
    <row r="31987" spans="43:44" x14ac:dyDescent="0.25">
      <c r="AQ31987" s="1026"/>
      <c r="AR31987" s="1027"/>
    </row>
    <row r="31988" spans="43:44" x14ac:dyDescent="0.25">
      <c r="AQ31988" s="1026"/>
      <c r="AR31988" s="1027"/>
    </row>
    <row r="31989" spans="43:44" x14ac:dyDescent="0.25">
      <c r="AQ31989" s="1026"/>
      <c r="AR31989" s="1027"/>
    </row>
    <row r="31990" spans="43:44" x14ac:dyDescent="0.25">
      <c r="AQ31990" s="1026"/>
      <c r="AR31990" s="1027"/>
    </row>
    <row r="31991" spans="43:44" x14ac:dyDescent="0.25">
      <c r="AQ31991" s="1026"/>
      <c r="AR31991" s="1027"/>
    </row>
    <row r="31992" spans="43:44" x14ac:dyDescent="0.25">
      <c r="AQ31992" s="1026"/>
      <c r="AR31992" s="1027"/>
    </row>
    <row r="31993" spans="43:44" x14ac:dyDescent="0.25">
      <c r="AQ31993" s="1026"/>
      <c r="AR31993" s="1027"/>
    </row>
    <row r="31994" spans="43:44" x14ac:dyDescent="0.25">
      <c r="AQ31994" s="1026"/>
      <c r="AR31994" s="1027"/>
    </row>
    <row r="31995" spans="43:44" x14ac:dyDescent="0.25">
      <c r="AQ31995" s="1026"/>
      <c r="AR31995" s="1027"/>
    </row>
    <row r="31996" spans="43:44" x14ac:dyDescent="0.25">
      <c r="AQ31996" s="1026"/>
      <c r="AR31996" s="1027"/>
    </row>
    <row r="31997" spans="43:44" x14ac:dyDescent="0.25">
      <c r="AQ31997" s="1026"/>
      <c r="AR31997" s="1027"/>
    </row>
    <row r="31998" spans="43:44" x14ac:dyDescent="0.25">
      <c r="AQ31998" s="1026"/>
      <c r="AR31998" s="1027"/>
    </row>
    <row r="31999" spans="43:44" x14ac:dyDescent="0.25">
      <c r="AQ31999" s="1026"/>
      <c r="AR31999" s="1027"/>
    </row>
    <row r="32000" spans="43:44" x14ac:dyDescent="0.25">
      <c r="AQ32000" s="1026"/>
      <c r="AR32000" s="1027"/>
    </row>
    <row r="32001" spans="43:44" x14ac:dyDescent="0.25">
      <c r="AQ32001" s="1026"/>
      <c r="AR32001" s="1027"/>
    </row>
    <row r="32002" spans="43:44" x14ac:dyDescent="0.25">
      <c r="AQ32002" s="1026"/>
      <c r="AR32002" s="1027"/>
    </row>
    <row r="32003" spans="43:44" x14ac:dyDescent="0.25">
      <c r="AQ32003" s="1026"/>
      <c r="AR32003" s="1027"/>
    </row>
    <row r="32004" spans="43:44" x14ac:dyDescent="0.25">
      <c r="AQ32004" s="1026"/>
      <c r="AR32004" s="1027"/>
    </row>
    <row r="32005" spans="43:44" x14ac:dyDescent="0.25">
      <c r="AQ32005" s="1026"/>
      <c r="AR32005" s="1027"/>
    </row>
    <row r="32006" spans="43:44" x14ac:dyDescent="0.25">
      <c r="AQ32006" s="1026"/>
      <c r="AR32006" s="1027"/>
    </row>
    <row r="32007" spans="43:44" x14ac:dyDescent="0.25">
      <c r="AQ32007" s="1026"/>
      <c r="AR32007" s="1027"/>
    </row>
    <row r="32008" spans="43:44" x14ac:dyDescent="0.25">
      <c r="AQ32008" s="1026"/>
      <c r="AR32008" s="1027"/>
    </row>
    <row r="32009" spans="43:44" x14ac:dyDescent="0.25">
      <c r="AQ32009" s="1026"/>
      <c r="AR32009" s="1027"/>
    </row>
    <row r="32010" spans="43:44" x14ac:dyDescent="0.25">
      <c r="AQ32010" s="1026"/>
      <c r="AR32010" s="1027"/>
    </row>
    <row r="32011" spans="43:44" x14ac:dyDescent="0.25">
      <c r="AQ32011" s="1026"/>
      <c r="AR32011" s="1027"/>
    </row>
    <row r="32012" spans="43:44" x14ac:dyDescent="0.25">
      <c r="AQ32012" s="1026"/>
      <c r="AR32012" s="1027"/>
    </row>
    <row r="32013" spans="43:44" x14ac:dyDescent="0.25">
      <c r="AQ32013" s="1026"/>
      <c r="AR32013" s="1027"/>
    </row>
    <row r="32014" spans="43:44" x14ac:dyDescent="0.25">
      <c r="AQ32014" s="1026"/>
      <c r="AR32014" s="1027"/>
    </row>
    <row r="32015" spans="43:44" x14ac:dyDescent="0.25">
      <c r="AQ32015" s="1026"/>
      <c r="AR32015" s="1027"/>
    </row>
    <row r="32016" spans="43:44" x14ac:dyDescent="0.25">
      <c r="AQ32016" s="1026"/>
      <c r="AR32016" s="1027"/>
    </row>
    <row r="32017" spans="43:44" x14ac:dyDescent="0.25">
      <c r="AQ32017" s="1026"/>
      <c r="AR32017" s="1027"/>
    </row>
    <row r="32018" spans="43:44" x14ac:dyDescent="0.25">
      <c r="AQ32018" s="1026"/>
      <c r="AR32018" s="1027"/>
    </row>
    <row r="32019" spans="43:44" x14ac:dyDescent="0.25">
      <c r="AQ32019" s="1026"/>
      <c r="AR32019" s="1027"/>
    </row>
    <row r="32020" spans="43:44" x14ac:dyDescent="0.25">
      <c r="AQ32020" s="1026"/>
      <c r="AR32020" s="1027"/>
    </row>
    <row r="32021" spans="43:44" x14ac:dyDescent="0.25">
      <c r="AQ32021" s="1026"/>
      <c r="AR32021" s="1027"/>
    </row>
    <row r="32022" spans="43:44" x14ac:dyDescent="0.25">
      <c r="AQ32022" s="1026"/>
      <c r="AR32022" s="1027"/>
    </row>
    <row r="32023" spans="43:44" x14ac:dyDescent="0.25">
      <c r="AQ32023" s="1026"/>
      <c r="AR32023" s="1027"/>
    </row>
    <row r="32024" spans="43:44" x14ac:dyDescent="0.25">
      <c r="AQ32024" s="1026"/>
      <c r="AR32024" s="1027"/>
    </row>
    <row r="32025" spans="43:44" x14ac:dyDescent="0.25">
      <c r="AQ32025" s="1026"/>
      <c r="AR32025" s="1027"/>
    </row>
    <row r="32026" spans="43:44" x14ac:dyDescent="0.25">
      <c r="AQ32026" s="1026"/>
      <c r="AR32026" s="1027"/>
    </row>
    <row r="32027" spans="43:44" x14ac:dyDescent="0.25">
      <c r="AQ32027" s="1026"/>
      <c r="AR32027" s="1027"/>
    </row>
    <row r="32028" spans="43:44" x14ac:dyDescent="0.25">
      <c r="AQ32028" s="1026"/>
      <c r="AR32028" s="1027"/>
    </row>
    <row r="32029" spans="43:44" x14ac:dyDescent="0.25">
      <c r="AQ32029" s="1026"/>
      <c r="AR32029" s="1027"/>
    </row>
    <row r="32030" spans="43:44" x14ac:dyDescent="0.25">
      <c r="AQ32030" s="1026"/>
      <c r="AR32030" s="1027"/>
    </row>
    <row r="32031" spans="43:44" x14ac:dyDescent="0.25">
      <c r="AQ32031" s="1026"/>
      <c r="AR32031" s="1027"/>
    </row>
    <row r="32032" spans="43:44" x14ac:dyDescent="0.25">
      <c r="AQ32032" s="1026"/>
      <c r="AR32032" s="1027"/>
    </row>
    <row r="32033" spans="43:44" x14ac:dyDescent="0.25">
      <c r="AQ32033" s="1026"/>
      <c r="AR32033" s="1027"/>
    </row>
    <row r="32034" spans="43:44" x14ac:dyDescent="0.25">
      <c r="AQ32034" s="1026"/>
      <c r="AR32034" s="1027"/>
    </row>
    <row r="32035" spans="43:44" x14ac:dyDescent="0.25">
      <c r="AQ32035" s="1026"/>
      <c r="AR32035" s="1027"/>
    </row>
    <row r="32036" spans="43:44" x14ac:dyDescent="0.25">
      <c r="AQ32036" s="1026"/>
      <c r="AR32036" s="1027"/>
    </row>
    <row r="32037" spans="43:44" x14ac:dyDescent="0.25">
      <c r="AQ32037" s="1026"/>
      <c r="AR32037" s="1027"/>
    </row>
    <row r="32038" spans="43:44" x14ac:dyDescent="0.25">
      <c r="AQ32038" s="1026"/>
      <c r="AR32038" s="1027"/>
    </row>
    <row r="32039" spans="43:44" x14ac:dyDescent="0.25">
      <c r="AQ32039" s="1026"/>
      <c r="AR32039" s="1027"/>
    </row>
    <row r="32040" spans="43:44" x14ac:dyDescent="0.25">
      <c r="AQ32040" s="1026"/>
      <c r="AR32040" s="1027"/>
    </row>
    <row r="32041" spans="43:44" x14ac:dyDescent="0.25">
      <c r="AQ32041" s="1026"/>
      <c r="AR32041" s="1027"/>
    </row>
    <row r="32042" spans="43:44" x14ac:dyDescent="0.25">
      <c r="AQ32042" s="1026"/>
      <c r="AR32042" s="1027"/>
    </row>
    <row r="32043" spans="43:44" x14ac:dyDescent="0.25">
      <c r="AQ32043" s="1026"/>
      <c r="AR32043" s="1027"/>
    </row>
    <row r="32044" spans="43:44" x14ac:dyDescent="0.25">
      <c r="AQ32044" s="1026"/>
      <c r="AR32044" s="1027"/>
    </row>
    <row r="32045" spans="43:44" x14ac:dyDescent="0.25">
      <c r="AQ32045" s="1026"/>
      <c r="AR32045" s="1027"/>
    </row>
    <row r="32046" spans="43:44" x14ac:dyDescent="0.25">
      <c r="AQ32046" s="1026"/>
      <c r="AR32046" s="1027"/>
    </row>
    <row r="32047" spans="43:44" x14ac:dyDescent="0.25">
      <c r="AQ32047" s="1026"/>
      <c r="AR32047" s="1027"/>
    </row>
    <row r="32048" spans="43:44" x14ac:dyDescent="0.25">
      <c r="AQ32048" s="1026"/>
      <c r="AR32048" s="1027"/>
    </row>
    <row r="32049" spans="43:44" x14ac:dyDescent="0.25">
      <c r="AQ32049" s="1026"/>
      <c r="AR32049" s="1027"/>
    </row>
    <row r="32050" spans="43:44" x14ac:dyDescent="0.25">
      <c r="AQ32050" s="1026"/>
      <c r="AR32050" s="1027"/>
    </row>
    <row r="32051" spans="43:44" x14ac:dyDescent="0.25">
      <c r="AQ32051" s="1026"/>
      <c r="AR32051" s="1027"/>
    </row>
    <row r="32052" spans="43:44" x14ac:dyDescent="0.25">
      <c r="AQ32052" s="1026"/>
      <c r="AR32052" s="1027"/>
    </row>
    <row r="32053" spans="43:44" x14ac:dyDescent="0.25">
      <c r="AQ32053" s="1026"/>
      <c r="AR32053" s="1027"/>
    </row>
    <row r="32054" spans="43:44" x14ac:dyDescent="0.25">
      <c r="AQ32054" s="1026"/>
      <c r="AR32054" s="1027"/>
    </row>
    <row r="32055" spans="43:44" x14ac:dyDescent="0.25">
      <c r="AQ32055" s="1026"/>
      <c r="AR32055" s="1027"/>
    </row>
    <row r="32056" spans="43:44" x14ac:dyDescent="0.25">
      <c r="AQ32056" s="1026"/>
      <c r="AR32056" s="1027"/>
    </row>
    <row r="32057" spans="43:44" x14ac:dyDescent="0.25">
      <c r="AQ32057" s="1026"/>
      <c r="AR32057" s="1027"/>
    </row>
    <row r="32058" spans="43:44" x14ac:dyDescent="0.25">
      <c r="AQ32058" s="1026"/>
      <c r="AR32058" s="1027"/>
    </row>
    <row r="32059" spans="43:44" x14ac:dyDescent="0.25">
      <c r="AQ32059" s="1026"/>
      <c r="AR32059" s="1027"/>
    </row>
    <row r="32060" spans="43:44" x14ac:dyDescent="0.25">
      <c r="AQ32060" s="1026"/>
      <c r="AR32060" s="1027"/>
    </row>
    <row r="32061" spans="43:44" x14ac:dyDescent="0.25">
      <c r="AQ32061" s="1026"/>
      <c r="AR32061" s="1027"/>
    </row>
    <row r="32062" spans="43:44" x14ac:dyDescent="0.25">
      <c r="AQ32062" s="1026"/>
      <c r="AR32062" s="1027"/>
    </row>
    <row r="32063" spans="43:44" x14ac:dyDescent="0.25">
      <c r="AQ32063" s="1026"/>
      <c r="AR32063" s="1027"/>
    </row>
    <row r="32064" spans="43:44" x14ac:dyDescent="0.25">
      <c r="AQ32064" s="1026"/>
      <c r="AR32064" s="1027"/>
    </row>
    <row r="32065" spans="43:44" x14ac:dyDescent="0.25">
      <c r="AQ32065" s="1026"/>
      <c r="AR32065" s="1027"/>
    </row>
    <row r="32066" spans="43:44" x14ac:dyDescent="0.25">
      <c r="AQ32066" s="1026"/>
      <c r="AR32066" s="1027"/>
    </row>
    <row r="32067" spans="43:44" x14ac:dyDescent="0.25">
      <c r="AQ32067" s="1026"/>
      <c r="AR32067" s="1027"/>
    </row>
    <row r="32068" spans="43:44" x14ac:dyDescent="0.25">
      <c r="AQ32068" s="1026"/>
      <c r="AR32068" s="1027"/>
    </row>
    <row r="32069" spans="43:44" x14ac:dyDescent="0.25">
      <c r="AQ32069" s="1026"/>
      <c r="AR32069" s="1027"/>
    </row>
    <row r="32070" spans="43:44" x14ac:dyDescent="0.25">
      <c r="AQ32070" s="1026"/>
      <c r="AR32070" s="1027"/>
    </row>
    <row r="32071" spans="43:44" x14ac:dyDescent="0.25">
      <c r="AQ32071" s="1026"/>
      <c r="AR32071" s="1027"/>
    </row>
    <row r="32072" spans="43:44" x14ac:dyDescent="0.25">
      <c r="AQ32072" s="1026"/>
      <c r="AR32072" s="1027"/>
    </row>
    <row r="32073" spans="43:44" x14ac:dyDescent="0.25">
      <c r="AQ32073" s="1026"/>
      <c r="AR32073" s="1027"/>
    </row>
    <row r="32074" spans="43:44" x14ac:dyDescent="0.25">
      <c r="AQ32074" s="1026"/>
      <c r="AR32074" s="1027"/>
    </row>
    <row r="32075" spans="43:44" x14ac:dyDescent="0.25">
      <c r="AQ32075" s="1026"/>
      <c r="AR32075" s="1027"/>
    </row>
    <row r="32076" spans="43:44" x14ac:dyDescent="0.25">
      <c r="AQ32076" s="1026"/>
      <c r="AR32076" s="1027"/>
    </row>
    <row r="32077" spans="43:44" x14ac:dyDescent="0.25">
      <c r="AQ32077" s="1026"/>
      <c r="AR32077" s="1027"/>
    </row>
    <row r="32078" spans="43:44" x14ac:dyDescent="0.25">
      <c r="AQ32078" s="1026"/>
      <c r="AR32078" s="1027"/>
    </row>
    <row r="32079" spans="43:44" x14ac:dyDescent="0.25">
      <c r="AQ32079" s="1026"/>
      <c r="AR32079" s="1027"/>
    </row>
    <row r="32080" spans="43:44" x14ac:dyDescent="0.25">
      <c r="AQ32080" s="1026"/>
      <c r="AR32080" s="1027"/>
    </row>
    <row r="32081" spans="43:44" x14ac:dyDescent="0.25">
      <c r="AQ32081" s="1026"/>
      <c r="AR32081" s="1027"/>
    </row>
    <row r="32082" spans="43:44" x14ac:dyDescent="0.25">
      <c r="AQ32082" s="1026"/>
      <c r="AR32082" s="1027"/>
    </row>
    <row r="32083" spans="43:44" x14ac:dyDescent="0.25">
      <c r="AQ32083" s="1026"/>
      <c r="AR32083" s="1027"/>
    </row>
    <row r="32084" spans="43:44" x14ac:dyDescent="0.25">
      <c r="AQ32084" s="1026"/>
      <c r="AR32084" s="1027"/>
    </row>
    <row r="32085" spans="43:44" x14ac:dyDescent="0.25">
      <c r="AQ32085" s="1026"/>
      <c r="AR32085" s="1027"/>
    </row>
    <row r="32086" spans="43:44" x14ac:dyDescent="0.25">
      <c r="AQ32086" s="1026"/>
      <c r="AR32086" s="1027"/>
    </row>
    <row r="32087" spans="43:44" x14ac:dyDescent="0.25">
      <c r="AQ32087" s="1026"/>
      <c r="AR32087" s="1027"/>
    </row>
    <row r="32088" spans="43:44" x14ac:dyDescent="0.25">
      <c r="AQ32088" s="1026"/>
      <c r="AR32088" s="1027"/>
    </row>
    <row r="32089" spans="43:44" x14ac:dyDescent="0.25">
      <c r="AQ32089" s="1026"/>
      <c r="AR32089" s="1027"/>
    </row>
    <row r="32090" spans="43:44" x14ac:dyDescent="0.25">
      <c r="AQ32090" s="1026"/>
      <c r="AR32090" s="1027"/>
    </row>
    <row r="32091" spans="43:44" x14ac:dyDescent="0.25">
      <c r="AQ32091" s="1026"/>
      <c r="AR32091" s="1027"/>
    </row>
    <row r="32092" spans="43:44" x14ac:dyDescent="0.25">
      <c r="AQ32092" s="1026"/>
      <c r="AR32092" s="1027"/>
    </row>
    <row r="32093" spans="43:44" x14ac:dyDescent="0.25">
      <c r="AQ32093" s="1026"/>
      <c r="AR32093" s="1027"/>
    </row>
    <row r="32094" spans="43:44" x14ac:dyDescent="0.25">
      <c r="AQ32094" s="1026"/>
      <c r="AR32094" s="1027"/>
    </row>
    <row r="32095" spans="43:44" x14ac:dyDescent="0.25">
      <c r="AQ32095" s="1026"/>
      <c r="AR32095" s="1027"/>
    </row>
    <row r="32096" spans="43:44" x14ac:dyDescent="0.25">
      <c r="AQ32096" s="1026"/>
      <c r="AR32096" s="1027"/>
    </row>
    <row r="32097" spans="43:44" x14ac:dyDescent="0.25">
      <c r="AQ32097" s="1026"/>
      <c r="AR32097" s="1027"/>
    </row>
    <row r="32098" spans="43:44" x14ac:dyDescent="0.25">
      <c r="AQ32098" s="1026"/>
      <c r="AR32098" s="1027"/>
    </row>
    <row r="32099" spans="43:44" x14ac:dyDescent="0.25">
      <c r="AQ32099" s="1026"/>
      <c r="AR32099" s="1027"/>
    </row>
    <row r="32100" spans="43:44" x14ac:dyDescent="0.25">
      <c r="AQ32100" s="1026"/>
      <c r="AR32100" s="1027"/>
    </row>
    <row r="32101" spans="43:44" x14ac:dyDescent="0.25">
      <c r="AQ32101" s="1026"/>
      <c r="AR32101" s="1027"/>
    </row>
    <row r="32102" spans="43:44" x14ac:dyDescent="0.25">
      <c r="AQ32102" s="1026"/>
      <c r="AR32102" s="1027"/>
    </row>
    <row r="32103" spans="43:44" x14ac:dyDescent="0.25">
      <c r="AQ32103" s="1026"/>
      <c r="AR32103" s="1027"/>
    </row>
    <row r="32104" spans="43:44" x14ac:dyDescent="0.25">
      <c r="AQ32104" s="1026"/>
      <c r="AR32104" s="1027"/>
    </row>
    <row r="32105" spans="43:44" x14ac:dyDescent="0.25">
      <c r="AQ32105" s="1026"/>
      <c r="AR32105" s="1027"/>
    </row>
    <row r="32106" spans="43:44" x14ac:dyDescent="0.25">
      <c r="AQ32106" s="1026"/>
      <c r="AR32106" s="1027"/>
    </row>
    <row r="32107" spans="43:44" x14ac:dyDescent="0.25">
      <c r="AQ32107" s="1026"/>
      <c r="AR32107" s="1027"/>
    </row>
    <row r="32108" spans="43:44" x14ac:dyDescent="0.25">
      <c r="AQ32108" s="1026"/>
      <c r="AR32108" s="1027"/>
    </row>
    <row r="32109" spans="43:44" x14ac:dyDescent="0.25">
      <c r="AQ32109" s="1026"/>
      <c r="AR32109" s="1027"/>
    </row>
    <row r="32110" spans="43:44" x14ac:dyDescent="0.25">
      <c r="AQ32110" s="1026"/>
      <c r="AR32110" s="1027"/>
    </row>
    <row r="32111" spans="43:44" x14ac:dyDescent="0.25">
      <c r="AQ32111" s="1026"/>
      <c r="AR32111" s="1027"/>
    </row>
    <row r="32112" spans="43:44" x14ac:dyDescent="0.25">
      <c r="AQ32112" s="1026"/>
      <c r="AR32112" s="1027"/>
    </row>
    <row r="32113" spans="43:44" x14ac:dyDescent="0.25">
      <c r="AQ32113" s="1026"/>
      <c r="AR32113" s="1027"/>
    </row>
    <row r="32114" spans="43:44" x14ac:dyDescent="0.25">
      <c r="AQ32114" s="1026"/>
      <c r="AR32114" s="1027"/>
    </row>
    <row r="32115" spans="43:44" x14ac:dyDescent="0.25">
      <c r="AQ32115" s="1026"/>
      <c r="AR32115" s="1027"/>
    </row>
    <row r="32116" spans="43:44" x14ac:dyDescent="0.25">
      <c r="AQ32116" s="1026"/>
      <c r="AR32116" s="1027"/>
    </row>
    <row r="32117" spans="43:44" x14ac:dyDescent="0.25">
      <c r="AQ32117" s="1026"/>
      <c r="AR32117" s="1027"/>
    </row>
    <row r="32118" spans="43:44" x14ac:dyDescent="0.25">
      <c r="AQ32118" s="1026"/>
      <c r="AR32118" s="1027"/>
    </row>
    <row r="32119" spans="43:44" x14ac:dyDescent="0.25">
      <c r="AQ32119" s="1026"/>
      <c r="AR32119" s="1027"/>
    </row>
    <row r="32120" spans="43:44" x14ac:dyDescent="0.25">
      <c r="AQ32120" s="1026"/>
      <c r="AR32120" s="1027"/>
    </row>
    <row r="32121" spans="43:44" x14ac:dyDescent="0.25">
      <c r="AQ32121" s="1026"/>
      <c r="AR32121" s="1027"/>
    </row>
    <row r="32122" spans="43:44" x14ac:dyDescent="0.25">
      <c r="AQ32122" s="1026"/>
      <c r="AR32122" s="1027"/>
    </row>
    <row r="32123" spans="43:44" x14ac:dyDescent="0.25">
      <c r="AQ32123" s="1026"/>
      <c r="AR32123" s="1027"/>
    </row>
    <row r="32124" spans="43:44" x14ac:dyDescent="0.25">
      <c r="AQ32124" s="1026"/>
      <c r="AR32124" s="1027"/>
    </row>
    <row r="32125" spans="43:44" x14ac:dyDescent="0.25">
      <c r="AQ32125" s="1026"/>
      <c r="AR32125" s="1027"/>
    </row>
    <row r="32126" spans="43:44" x14ac:dyDescent="0.25">
      <c r="AQ32126" s="1026"/>
      <c r="AR32126" s="1027"/>
    </row>
    <row r="32127" spans="43:44" x14ac:dyDescent="0.25">
      <c r="AQ32127" s="1026"/>
      <c r="AR32127" s="1027"/>
    </row>
    <row r="32128" spans="43:44" x14ac:dyDescent="0.25">
      <c r="AQ32128" s="1026"/>
      <c r="AR32128" s="1027"/>
    </row>
    <row r="32129" spans="43:44" x14ac:dyDescent="0.25">
      <c r="AQ32129" s="1026"/>
      <c r="AR32129" s="1027"/>
    </row>
    <row r="32130" spans="43:44" x14ac:dyDescent="0.25">
      <c r="AQ32130" s="1026"/>
      <c r="AR32130" s="1027"/>
    </row>
    <row r="32131" spans="43:44" x14ac:dyDescent="0.25">
      <c r="AQ32131" s="1026"/>
      <c r="AR32131" s="1027"/>
    </row>
    <row r="32132" spans="43:44" x14ac:dyDescent="0.25">
      <c r="AQ32132" s="1026"/>
      <c r="AR32132" s="1027"/>
    </row>
    <row r="32133" spans="43:44" x14ac:dyDescent="0.25">
      <c r="AQ32133" s="1026"/>
      <c r="AR32133" s="1027"/>
    </row>
    <row r="32134" spans="43:44" x14ac:dyDescent="0.25">
      <c r="AQ32134" s="1026"/>
      <c r="AR32134" s="1027"/>
    </row>
    <row r="32135" spans="43:44" x14ac:dyDescent="0.25">
      <c r="AQ32135" s="1026"/>
      <c r="AR32135" s="1027"/>
    </row>
    <row r="32136" spans="43:44" x14ac:dyDescent="0.25">
      <c r="AQ32136" s="1026"/>
      <c r="AR32136" s="1027"/>
    </row>
    <row r="32137" spans="43:44" x14ac:dyDescent="0.25">
      <c r="AQ32137" s="1026"/>
      <c r="AR32137" s="1027"/>
    </row>
    <row r="32138" spans="43:44" x14ac:dyDescent="0.25">
      <c r="AQ32138" s="1026"/>
      <c r="AR32138" s="1027"/>
    </row>
    <row r="32139" spans="43:44" x14ac:dyDescent="0.25">
      <c r="AQ32139" s="1026"/>
      <c r="AR32139" s="1027"/>
    </row>
    <row r="32140" spans="43:44" x14ac:dyDescent="0.25">
      <c r="AQ32140" s="1026"/>
      <c r="AR32140" s="1027"/>
    </row>
    <row r="32141" spans="43:44" x14ac:dyDescent="0.25">
      <c r="AQ32141" s="1026"/>
      <c r="AR32141" s="1027"/>
    </row>
    <row r="32142" spans="43:44" x14ac:dyDescent="0.25">
      <c r="AQ32142" s="1026"/>
      <c r="AR32142" s="1027"/>
    </row>
    <row r="32143" spans="43:44" x14ac:dyDescent="0.25">
      <c r="AQ32143" s="1026"/>
      <c r="AR32143" s="1027"/>
    </row>
    <row r="32144" spans="43:44" x14ac:dyDescent="0.25">
      <c r="AQ32144" s="1026"/>
      <c r="AR32144" s="1027"/>
    </row>
    <row r="32145" spans="43:44" x14ac:dyDescent="0.25">
      <c r="AQ32145" s="1026"/>
      <c r="AR32145" s="1027"/>
    </row>
    <row r="32146" spans="43:44" x14ac:dyDescent="0.25">
      <c r="AQ32146" s="1026"/>
      <c r="AR32146" s="1027"/>
    </row>
    <row r="32147" spans="43:44" x14ac:dyDescent="0.25">
      <c r="AQ32147" s="1026"/>
      <c r="AR32147" s="1027"/>
    </row>
    <row r="32148" spans="43:44" x14ac:dyDescent="0.25">
      <c r="AQ32148" s="1026"/>
      <c r="AR32148" s="1027"/>
    </row>
    <row r="32149" spans="43:44" x14ac:dyDescent="0.25">
      <c r="AQ32149" s="1026"/>
      <c r="AR32149" s="1027"/>
    </row>
    <row r="32150" spans="43:44" x14ac:dyDescent="0.25">
      <c r="AQ32150" s="1026"/>
      <c r="AR32150" s="1027"/>
    </row>
    <row r="32151" spans="43:44" x14ac:dyDescent="0.25">
      <c r="AQ32151" s="1026"/>
      <c r="AR32151" s="1027"/>
    </row>
    <row r="32152" spans="43:44" x14ac:dyDescent="0.25">
      <c r="AQ32152" s="1026"/>
      <c r="AR32152" s="1027"/>
    </row>
    <row r="32153" spans="43:44" x14ac:dyDescent="0.25">
      <c r="AQ32153" s="1026"/>
      <c r="AR32153" s="1027"/>
    </row>
    <row r="32154" spans="43:44" x14ac:dyDescent="0.25">
      <c r="AQ32154" s="1026"/>
      <c r="AR32154" s="1027"/>
    </row>
    <row r="32155" spans="43:44" x14ac:dyDescent="0.25">
      <c r="AQ32155" s="1026"/>
      <c r="AR32155" s="1027"/>
    </row>
    <row r="32156" spans="43:44" x14ac:dyDescent="0.25">
      <c r="AQ32156" s="1026"/>
      <c r="AR32156" s="1027"/>
    </row>
    <row r="32157" spans="43:44" x14ac:dyDescent="0.25">
      <c r="AQ32157" s="1026"/>
      <c r="AR32157" s="1027"/>
    </row>
    <row r="32158" spans="43:44" x14ac:dyDescent="0.25">
      <c r="AQ32158" s="1026"/>
      <c r="AR32158" s="1027"/>
    </row>
    <row r="32159" spans="43:44" x14ac:dyDescent="0.25">
      <c r="AQ32159" s="1026"/>
      <c r="AR32159" s="1027"/>
    </row>
    <row r="32160" spans="43:44" x14ac:dyDescent="0.25">
      <c r="AQ32160" s="1026"/>
      <c r="AR32160" s="1027"/>
    </row>
    <row r="32161" spans="43:44" x14ac:dyDescent="0.25">
      <c r="AQ32161" s="1026"/>
      <c r="AR32161" s="1027"/>
    </row>
    <row r="32162" spans="43:44" x14ac:dyDescent="0.25">
      <c r="AQ32162" s="1026"/>
      <c r="AR32162" s="1027"/>
    </row>
    <row r="32163" spans="43:44" x14ac:dyDescent="0.25">
      <c r="AQ32163" s="1026"/>
      <c r="AR32163" s="1027"/>
    </row>
    <row r="32164" spans="43:44" x14ac:dyDescent="0.25">
      <c r="AQ32164" s="1026"/>
      <c r="AR32164" s="1027"/>
    </row>
    <row r="32165" spans="43:44" x14ac:dyDescent="0.25">
      <c r="AQ32165" s="1026"/>
      <c r="AR32165" s="1027"/>
    </row>
    <row r="32166" spans="43:44" x14ac:dyDescent="0.25">
      <c r="AQ32166" s="1026"/>
      <c r="AR32166" s="1027"/>
    </row>
    <row r="32167" spans="43:44" x14ac:dyDescent="0.25">
      <c r="AQ32167" s="1026"/>
      <c r="AR32167" s="1027"/>
    </row>
    <row r="32168" spans="43:44" x14ac:dyDescent="0.25">
      <c r="AQ32168" s="1026"/>
      <c r="AR32168" s="1027"/>
    </row>
    <row r="32169" spans="43:44" x14ac:dyDescent="0.25">
      <c r="AQ32169" s="1026"/>
      <c r="AR32169" s="1027"/>
    </row>
    <row r="32170" spans="43:44" x14ac:dyDescent="0.25">
      <c r="AQ32170" s="1026"/>
      <c r="AR32170" s="1027"/>
    </row>
    <row r="32171" spans="43:44" x14ac:dyDescent="0.25">
      <c r="AQ32171" s="1026"/>
      <c r="AR32171" s="1027"/>
    </row>
    <row r="32172" spans="43:44" x14ac:dyDescent="0.25">
      <c r="AQ32172" s="1026"/>
      <c r="AR32172" s="1027"/>
    </row>
    <row r="32173" spans="43:44" x14ac:dyDescent="0.25">
      <c r="AQ32173" s="1026"/>
      <c r="AR32173" s="1027"/>
    </row>
    <row r="32174" spans="43:44" x14ac:dyDescent="0.25">
      <c r="AQ32174" s="1026"/>
      <c r="AR32174" s="1027"/>
    </row>
    <row r="32175" spans="43:44" x14ac:dyDescent="0.25">
      <c r="AQ32175" s="1026"/>
      <c r="AR32175" s="1027"/>
    </row>
    <row r="32176" spans="43:44" x14ac:dyDescent="0.25">
      <c r="AQ32176" s="1026"/>
      <c r="AR32176" s="1027"/>
    </row>
    <row r="32177" spans="43:44" x14ac:dyDescent="0.25">
      <c r="AQ32177" s="1026"/>
      <c r="AR32177" s="1027"/>
    </row>
    <row r="32178" spans="43:44" x14ac:dyDescent="0.25">
      <c r="AQ32178" s="1026"/>
      <c r="AR32178" s="1027"/>
    </row>
    <row r="32179" spans="43:44" x14ac:dyDescent="0.25">
      <c r="AQ32179" s="1026"/>
      <c r="AR32179" s="1027"/>
    </row>
    <row r="32180" spans="43:44" x14ac:dyDescent="0.25">
      <c r="AQ32180" s="1026"/>
      <c r="AR32180" s="1027"/>
    </row>
    <row r="32181" spans="43:44" x14ac:dyDescent="0.25">
      <c r="AQ32181" s="1026"/>
      <c r="AR32181" s="1027"/>
    </row>
    <row r="32182" spans="43:44" x14ac:dyDescent="0.25">
      <c r="AQ32182" s="1026"/>
      <c r="AR32182" s="1027"/>
    </row>
    <row r="32183" spans="43:44" x14ac:dyDescent="0.25">
      <c r="AQ32183" s="1026"/>
      <c r="AR32183" s="1027"/>
    </row>
    <row r="32184" spans="43:44" x14ac:dyDescent="0.25">
      <c r="AQ32184" s="1026"/>
      <c r="AR32184" s="1027"/>
    </row>
    <row r="32185" spans="43:44" x14ac:dyDescent="0.25">
      <c r="AQ32185" s="1026"/>
      <c r="AR32185" s="1027"/>
    </row>
    <row r="32186" spans="43:44" x14ac:dyDescent="0.25">
      <c r="AQ32186" s="1026"/>
      <c r="AR32186" s="1027"/>
    </row>
    <row r="32187" spans="43:44" x14ac:dyDescent="0.25">
      <c r="AQ32187" s="1026"/>
      <c r="AR32187" s="1027"/>
    </row>
    <row r="32188" spans="43:44" x14ac:dyDescent="0.25">
      <c r="AQ32188" s="1026"/>
      <c r="AR32188" s="1027"/>
    </row>
    <row r="32189" spans="43:44" x14ac:dyDescent="0.25">
      <c r="AQ32189" s="1026"/>
      <c r="AR32189" s="1027"/>
    </row>
    <row r="32190" spans="43:44" x14ac:dyDescent="0.25">
      <c r="AQ32190" s="1026"/>
      <c r="AR32190" s="1027"/>
    </row>
    <row r="32191" spans="43:44" x14ac:dyDescent="0.25">
      <c r="AQ32191" s="1026"/>
      <c r="AR32191" s="1027"/>
    </row>
    <row r="32192" spans="43:44" x14ac:dyDescent="0.25">
      <c r="AQ32192" s="1026"/>
      <c r="AR32192" s="1027"/>
    </row>
    <row r="32193" spans="43:44" x14ac:dyDescent="0.25">
      <c r="AQ32193" s="1026"/>
      <c r="AR32193" s="1027"/>
    </row>
    <row r="32194" spans="43:44" x14ac:dyDescent="0.25">
      <c r="AQ32194" s="1026"/>
      <c r="AR32194" s="1027"/>
    </row>
    <row r="32195" spans="43:44" x14ac:dyDescent="0.25">
      <c r="AQ32195" s="1026"/>
      <c r="AR32195" s="1027"/>
    </row>
    <row r="32196" spans="43:44" x14ac:dyDescent="0.25">
      <c r="AQ32196" s="1026"/>
      <c r="AR32196" s="1027"/>
    </row>
    <row r="32197" spans="43:44" x14ac:dyDescent="0.25">
      <c r="AQ32197" s="1026"/>
      <c r="AR32197" s="1027"/>
    </row>
    <row r="32198" spans="43:44" x14ac:dyDescent="0.25">
      <c r="AQ32198" s="1026"/>
      <c r="AR32198" s="1027"/>
    </row>
    <row r="32199" spans="43:44" x14ac:dyDescent="0.25">
      <c r="AQ32199" s="1026"/>
      <c r="AR32199" s="1027"/>
    </row>
    <row r="32200" spans="43:44" x14ac:dyDescent="0.25">
      <c r="AQ32200" s="1026"/>
      <c r="AR32200" s="1027"/>
    </row>
    <row r="32201" spans="43:44" x14ac:dyDescent="0.25">
      <c r="AQ32201" s="1026"/>
      <c r="AR32201" s="1027"/>
    </row>
    <row r="32202" spans="43:44" x14ac:dyDescent="0.25">
      <c r="AQ32202" s="1026"/>
      <c r="AR32202" s="1027"/>
    </row>
    <row r="32203" spans="43:44" x14ac:dyDescent="0.25">
      <c r="AQ32203" s="1026"/>
      <c r="AR32203" s="1027"/>
    </row>
    <row r="32204" spans="43:44" x14ac:dyDescent="0.25">
      <c r="AQ32204" s="1026"/>
      <c r="AR32204" s="1027"/>
    </row>
    <row r="32205" spans="43:44" x14ac:dyDescent="0.25">
      <c r="AQ32205" s="1026"/>
      <c r="AR32205" s="1027"/>
    </row>
    <row r="32206" spans="43:44" x14ac:dyDescent="0.25">
      <c r="AQ32206" s="1026"/>
      <c r="AR32206" s="1027"/>
    </row>
    <row r="32207" spans="43:44" x14ac:dyDescent="0.25">
      <c r="AQ32207" s="1026"/>
      <c r="AR32207" s="1027"/>
    </row>
    <row r="32208" spans="43:44" x14ac:dyDescent="0.25">
      <c r="AQ32208" s="1026"/>
      <c r="AR32208" s="1027"/>
    </row>
    <row r="32209" spans="43:44" x14ac:dyDescent="0.25">
      <c r="AQ32209" s="1026"/>
      <c r="AR32209" s="1027"/>
    </row>
    <row r="32210" spans="43:44" x14ac:dyDescent="0.25">
      <c r="AQ32210" s="1026"/>
      <c r="AR32210" s="1027"/>
    </row>
    <row r="32211" spans="43:44" x14ac:dyDescent="0.25">
      <c r="AQ32211" s="1026"/>
      <c r="AR32211" s="1027"/>
    </row>
    <row r="32212" spans="43:44" x14ac:dyDescent="0.25">
      <c r="AQ32212" s="1026"/>
      <c r="AR32212" s="1027"/>
    </row>
    <row r="32213" spans="43:44" x14ac:dyDescent="0.25">
      <c r="AQ32213" s="1026"/>
      <c r="AR32213" s="1027"/>
    </row>
    <row r="32214" spans="43:44" x14ac:dyDescent="0.25">
      <c r="AQ32214" s="1026"/>
      <c r="AR32214" s="1027"/>
    </row>
    <row r="32215" spans="43:44" x14ac:dyDescent="0.25">
      <c r="AQ32215" s="1026"/>
      <c r="AR32215" s="1027"/>
    </row>
    <row r="32216" spans="43:44" x14ac:dyDescent="0.25">
      <c r="AQ32216" s="1026"/>
      <c r="AR32216" s="1027"/>
    </row>
    <row r="32217" spans="43:44" x14ac:dyDescent="0.25">
      <c r="AQ32217" s="1026"/>
      <c r="AR32217" s="1027"/>
    </row>
    <row r="32218" spans="43:44" x14ac:dyDescent="0.25">
      <c r="AQ32218" s="1026"/>
      <c r="AR32218" s="1027"/>
    </row>
    <row r="32219" spans="43:44" x14ac:dyDescent="0.25">
      <c r="AQ32219" s="1026"/>
      <c r="AR32219" s="1027"/>
    </row>
    <row r="32220" spans="43:44" x14ac:dyDescent="0.25">
      <c r="AQ32220" s="1026"/>
      <c r="AR32220" s="1027"/>
    </row>
    <row r="32221" spans="43:44" x14ac:dyDescent="0.25">
      <c r="AQ32221" s="1026"/>
      <c r="AR32221" s="1027"/>
    </row>
    <row r="32222" spans="43:44" x14ac:dyDescent="0.25">
      <c r="AQ32222" s="1026"/>
      <c r="AR32222" s="1027"/>
    </row>
    <row r="32223" spans="43:44" x14ac:dyDescent="0.25">
      <c r="AQ32223" s="1026"/>
      <c r="AR32223" s="1027"/>
    </row>
    <row r="32224" spans="43:44" x14ac:dyDescent="0.25">
      <c r="AQ32224" s="1026"/>
      <c r="AR32224" s="1027"/>
    </row>
    <row r="32225" spans="43:44" x14ac:dyDescent="0.25">
      <c r="AQ32225" s="1026"/>
      <c r="AR32225" s="1027"/>
    </row>
    <row r="32226" spans="43:44" x14ac:dyDescent="0.25">
      <c r="AQ32226" s="1026"/>
      <c r="AR32226" s="1027"/>
    </row>
    <row r="32227" spans="43:44" x14ac:dyDescent="0.25">
      <c r="AQ32227" s="1026"/>
      <c r="AR32227" s="1027"/>
    </row>
    <row r="32228" spans="43:44" x14ac:dyDescent="0.25">
      <c r="AQ32228" s="1026"/>
      <c r="AR32228" s="1027"/>
    </row>
    <row r="32229" spans="43:44" x14ac:dyDescent="0.25">
      <c r="AQ32229" s="1026"/>
      <c r="AR32229" s="1027"/>
    </row>
    <row r="32230" spans="43:44" x14ac:dyDescent="0.25">
      <c r="AQ32230" s="1026"/>
      <c r="AR32230" s="1027"/>
    </row>
    <row r="32231" spans="43:44" x14ac:dyDescent="0.25">
      <c r="AQ32231" s="1026"/>
      <c r="AR32231" s="1027"/>
    </row>
    <row r="32232" spans="43:44" x14ac:dyDescent="0.25">
      <c r="AQ32232" s="1026"/>
      <c r="AR32232" s="1027"/>
    </row>
    <row r="32233" spans="43:44" x14ac:dyDescent="0.25">
      <c r="AQ32233" s="1026"/>
      <c r="AR32233" s="1027"/>
    </row>
    <row r="32234" spans="43:44" x14ac:dyDescent="0.25">
      <c r="AQ32234" s="1026"/>
      <c r="AR32234" s="1027"/>
    </row>
    <row r="32235" spans="43:44" x14ac:dyDescent="0.25">
      <c r="AQ32235" s="1026"/>
      <c r="AR32235" s="1027"/>
    </row>
    <row r="32236" spans="43:44" x14ac:dyDescent="0.25">
      <c r="AQ32236" s="1026"/>
      <c r="AR32236" s="1027"/>
    </row>
    <row r="32237" spans="43:44" x14ac:dyDescent="0.25">
      <c r="AQ32237" s="1026"/>
      <c r="AR32237" s="1027"/>
    </row>
    <row r="32238" spans="43:44" x14ac:dyDescent="0.25">
      <c r="AQ32238" s="1026"/>
      <c r="AR32238" s="1027"/>
    </row>
    <row r="32239" spans="43:44" x14ac:dyDescent="0.25">
      <c r="AQ32239" s="1026"/>
      <c r="AR32239" s="1027"/>
    </row>
    <row r="32240" spans="43:44" x14ac:dyDescent="0.25">
      <c r="AQ32240" s="1026"/>
      <c r="AR32240" s="1027"/>
    </row>
    <row r="32241" spans="43:44" x14ac:dyDescent="0.25">
      <c r="AQ32241" s="1026"/>
      <c r="AR32241" s="1027"/>
    </row>
    <row r="32242" spans="43:44" x14ac:dyDescent="0.25">
      <c r="AQ32242" s="1026"/>
      <c r="AR32242" s="1027"/>
    </row>
    <row r="32243" spans="43:44" x14ac:dyDescent="0.25">
      <c r="AQ32243" s="1026"/>
      <c r="AR32243" s="1027"/>
    </row>
    <row r="32244" spans="43:44" x14ac:dyDescent="0.25">
      <c r="AQ32244" s="1026"/>
      <c r="AR32244" s="1027"/>
    </row>
    <row r="32245" spans="43:44" x14ac:dyDescent="0.25">
      <c r="AQ32245" s="1026"/>
      <c r="AR32245" s="1027"/>
    </row>
    <row r="32246" spans="43:44" x14ac:dyDescent="0.25">
      <c r="AQ32246" s="1026"/>
      <c r="AR32246" s="1027"/>
    </row>
    <row r="32247" spans="43:44" x14ac:dyDescent="0.25">
      <c r="AQ32247" s="1026"/>
      <c r="AR32247" s="1027"/>
    </row>
    <row r="32248" spans="43:44" x14ac:dyDescent="0.25">
      <c r="AQ32248" s="1026"/>
      <c r="AR32248" s="1027"/>
    </row>
    <row r="32249" spans="43:44" x14ac:dyDescent="0.25">
      <c r="AQ32249" s="1026"/>
      <c r="AR32249" s="1027"/>
    </row>
    <row r="32250" spans="43:44" x14ac:dyDescent="0.25">
      <c r="AQ32250" s="1026"/>
      <c r="AR32250" s="1027"/>
    </row>
    <row r="32251" spans="43:44" x14ac:dyDescent="0.25">
      <c r="AQ32251" s="1026"/>
      <c r="AR32251" s="1027"/>
    </row>
    <row r="32252" spans="43:44" x14ac:dyDescent="0.25">
      <c r="AQ32252" s="1026"/>
      <c r="AR32252" s="1027"/>
    </row>
    <row r="32253" spans="43:44" x14ac:dyDescent="0.25">
      <c r="AQ32253" s="1026"/>
      <c r="AR32253" s="1027"/>
    </row>
    <row r="32254" spans="43:44" x14ac:dyDescent="0.25">
      <c r="AQ32254" s="1026"/>
      <c r="AR32254" s="1027"/>
    </row>
    <row r="32255" spans="43:44" x14ac:dyDescent="0.25">
      <c r="AQ32255" s="1026"/>
      <c r="AR32255" s="1027"/>
    </row>
    <row r="32256" spans="43:44" x14ac:dyDescent="0.25">
      <c r="AQ32256" s="1026"/>
      <c r="AR32256" s="1027"/>
    </row>
    <row r="32257" spans="43:44" x14ac:dyDescent="0.25">
      <c r="AQ32257" s="1026"/>
      <c r="AR32257" s="1027"/>
    </row>
    <row r="32258" spans="43:44" x14ac:dyDescent="0.25">
      <c r="AQ32258" s="1026"/>
      <c r="AR32258" s="1027"/>
    </row>
    <row r="32259" spans="43:44" x14ac:dyDescent="0.25">
      <c r="AQ32259" s="1026"/>
      <c r="AR32259" s="1027"/>
    </row>
    <row r="32260" spans="43:44" x14ac:dyDescent="0.25">
      <c r="AQ32260" s="1026"/>
      <c r="AR32260" s="1027"/>
    </row>
    <row r="32261" spans="43:44" x14ac:dyDescent="0.25">
      <c r="AQ32261" s="1026"/>
      <c r="AR32261" s="1027"/>
    </row>
    <row r="32262" spans="43:44" x14ac:dyDescent="0.25">
      <c r="AQ32262" s="1026"/>
      <c r="AR32262" s="1027"/>
    </row>
    <row r="32263" spans="43:44" x14ac:dyDescent="0.25">
      <c r="AQ32263" s="1026"/>
      <c r="AR32263" s="1027"/>
    </row>
    <row r="32264" spans="43:44" x14ac:dyDescent="0.25">
      <c r="AQ32264" s="1026"/>
      <c r="AR32264" s="1027"/>
    </row>
    <row r="32265" spans="43:44" x14ac:dyDescent="0.25">
      <c r="AQ32265" s="1026"/>
      <c r="AR32265" s="1027"/>
    </row>
    <row r="32266" spans="43:44" x14ac:dyDescent="0.25">
      <c r="AQ32266" s="1026"/>
      <c r="AR32266" s="1027"/>
    </row>
    <row r="32267" spans="43:44" x14ac:dyDescent="0.25">
      <c r="AQ32267" s="1026"/>
      <c r="AR32267" s="1027"/>
    </row>
    <row r="32268" spans="43:44" x14ac:dyDescent="0.25">
      <c r="AQ32268" s="1026"/>
      <c r="AR32268" s="1027"/>
    </row>
    <row r="32269" spans="43:44" x14ac:dyDescent="0.25">
      <c r="AQ32269" s="1026"/>
      <c r="AR32269" s="1027"/>
    </row>
    <row r="32270" spans="43:44" x14ac:dyDescent="0.25">
      <c r="AQ32270" s="1026"/>
      <c r="AR32270" s="1027"/>
    </row>
    <row r="32271" spans="43:44" x14ac:dyDescent="0.25">
      <c r="AQ32271" s="1026"/>
      <c r="AR32271" s="1027"/>
    </row>
    <row r="32272" spans="43:44" x14ac:dyDescent="0.25">
      <c r="AQ32272" s="1026"/>
      <c r="AR32272" s="1027"/>
    </row>
    <row r="32273" spans="43:44" x14ac:dyDescent="0.25">
      <c r="AQ32273" s="1026"/>
      <c r="AR32273" s="1027"/>
    </row>
    <row r="32274" spans="43:44" x14ac:dyDescent="0.25">
      <c r="AQ32274" s="1026"/>
      <c r="AR32274" s="1027"/>
    </row>
    <row r="32275" spans="43:44" x14ac:dyDescent="0.25">
      <c r="AQ32275" s="1026"/>
      <c r="AR32275" s="1027"/>
    </row>
    <row r="32276" spans="43:44" x14ac:dyDescent="0.25">
      <c r="AQ32276" s="1026"/>
      <c r="AR32276" s="1027"/>
    </row>
    <row r="32277" spans="43:44" x14ac:dyDescent="0.25">
      <c r="AQ32277" s="1026"/>
      <c r="AR32277" s="1027"/>
    </row>
    <row r="32278" spans="43:44" x14ac:dyDescent="0.25">
      <c r="AQ32278" s="1026"/>
      <c r="AR32278" s="1027"/>
    </row>
    <row r="32279" spans="43:44" x14ac:dyDescent="0.25">
      <c r="AQ32279" s="1026"/>
      <c r="AR32279" s="1027"/>
    </row>
    <row r="32280" spans="43:44" x14ac:dyDescent="0.25">
      <c r="AQ32280" s="1026"/>
      <c r="AR32280" s="1027"/>
    </row>
    <row r="32281" spans="43:44" x14ac:dyDescent="0.25">
      <c r="AQ32281" s="1026"/>
      <c r="AR32281" s="1027"/>
    </row>
    <row r="32282" spans="43:44" x14ac:dyDescent="0.25">
      <c r="AQ32282" s="1026"/>
      <c r="AR32282" s="1027"/>
    </row>
    <row r="32283" spans="43:44" x14ac:dyDescent="0.25">
      <c r="AQ32283" s="1026"/>
      <c r="AR32283" s="1027"/>
    </row>
    <row r="32284" spans="43:44" x14ac:dyDescent="0.25">
      <c r="AQ32284" s="1026"/>
      <c r="AR32284" s="1027"/>
    </row>
    <row r="32285" spans="43:44" x14ac:dyDescent="0.25">
      <c r="AQ32285" s="1026"/>
      <c r="AR32285" s="1027"/>
    </row>
    <row r="32286" spans="43:44" x14ac:dyDescent="0.25">
      <c r="AQ32286" s="1026"/>
      <c r="AR32286" s="1027"/>
    </row>
    <row r="32287" spans="43:44" x14ac:dyDescent="0.25">
      <c r="AQ32287" s="1026"/>
      <c r="AR32287" s="1027"/>
    </row>
    <row r="32288" spans="43:44" x14ac:dyDescent="0.25">
      <c r="AQ32288" s="1026"/>
      <c r="AR32288" s="1027"/>
    </row>
    <row r="32289" spans="43:44" x14ac:dyDescent="0.25">
      <c r="AQ32289" s="1026"/>
      <c r="AR32289" s="1027"/>
    </row>
    <row r="32290" spans="43:44" x14ac:dyDescent="0.25">
      <c r="AQ32290" s="1026"/>
      <c r="AR32290" s="1027"/>
    </row>
    <row r="32291" spans="43:44" x14ac:dyDescent="0.25">
      <c r="AQ32291" s="1026"/>
      <c r="AR32291" s="1027"/>
    </row>
    <row r="32292" spans="43:44" x14ac:dyDescent="0.25">
      <c r="AQ32292" s="1026"/>
      <c r="AR32292" s="1027"/>
    </row>
    <row r="32293" spans="43:44" x14ac:dyDescent="0.25">
      <c r="AQ32293" s="1026"/>
      <c r="AR32293" s="1027"/>
    </row>
    <row r="32294" spans="43:44" x14ac:dyDescent="0.25">
      <c r="AQ32294" s="1026"/>
      <c r="AR32294" s="1027"/>
    </row>
    <row r="32295" spans="43:44" x14ac:dyDescent="0.25">
      <c r="AQ32295" s="1026"/>
      <c r="AR32295" s="1027"/>
    </row>
    <row r="32296" spans="43:44" x14ac:dyDescent="0.25">
      <c r="AQ32296" s="1026"/>
      <c r="AR32296" s="1027"/>
    </row>
    <row r="32297" spans="43:44" x14ac:dyDescent="0.25">
      <c r="AQ32297" s="1026"/>
      <c r="AR32297" s="1027"/>
    </row>
    <row r="32298" spans="43:44" x14ac:dyDescent="0.25">
      <c r="AQ32298" s="1026"/>
      <c r="AR32298" s="1027"/>
    </row>
    <row r="32299" spans="43:44" x14ac:dyDescent="0.25">
      <c r="AQ32299" s="1026"/>
      <c r="AR32299" s="1027"/>
    </row>
    <row r="32300" spans="43:44" x14ac:dyDescent="0.25">
      <c r="AQ32300" s="1026"/>
      <c r="AR32300" s="1027"/>
    </row>
    <row r="32301" spans="43:44" x14ac:dyDescent="0.25">
      <c r="AQ32301" s="1026"/>
      <c r="AR32301" s="1027"/>
    </row>
    <row r="32302" spans="43:44" x14ac:dyDescent="0.25">
      <c r="AQ32302" s="1026"/>
      <c r="AR32302" s="1027"/>
    </row>
    <row r="32303" spans="43:44" x14ac:dyDescent="0.25">
      <c r="AQ32303" s="1026"/>
      <c r="AR32303" s="1027"/>
    </row>
    <row r="32304" spans="43:44" x14ac:dyDescent="0.25">
      <c r="AQ32304" s="1026"/>
      <c r="AR32304" s="1027"/>
    </row>
    <row r="32305" spans="43:44" x14ac:dyDescent="0.25">
      <c r="AQ32305" s="1026"/>
      <c r="AR32305" s="1027"/>
    </row>
    <row r="32306" spans="43:44" x14ac:dyDescent="0.25">
      <c r="AQ32306" s="1026"/>
      <c r="AR32306" s="1027"/>
    </row>
    <row r="32307" spans="43:44" x14ac:dyDescent="0.25">
      <c r="AQ32307" s="1026"/>
      <c r="AR32307" s="1027"/>
    </row>
    <row r="32308" spans="43:44" x14ac:dyDescent="0.25">
      <c r="AQ32308" s="1026"/>
      <c r="AR32308" s="1027"/>
    </row>
    <row r="32309" spans="43:44" x14ac:dyDescent="0.25">
      <c r="AQ32309" s="1026"/>
      <c r="AR32309" s="1027"/>
    </row>
    <row r="32310" spans="43:44" x14ac:dyDescent="0.25">
      <c r="AQ32310" s="1026"/>
      <c r="AR32310" s="1027"/>
    </row>
    <row r="32311" spans="43:44" x14ac:dyDescent="0.25">
      <c r="AQ32311" s="1026"/>
      <c r="AR32311" s="1027"/>
    </row>
    <row r="32312" spans="43:44" x14ac:dyDescent="0.25">
      <c r="AQ32312" s="1026"/>
      <c r="AR32312" s="1027"/>
    </row>
    <row r="32313" spans="43:44" x14ac:dyDescent="0.25">
      <c r="AQ32313" s="1026"/>
      <c r="AR32313" s="1027"/>
    </row>
    <row r="32314" spans="43:44" x14ac:dyDescent="0.25">
      <c r="AQ32314" s="1026"/>
      <c r="AR32314" s="1027"/>
    </row>
    <row r="32315" spans="43:44" x14ac:dyDescent="0.25">
      <c r="AQ32315" s="1026"/>
      <c r="AR32315" s="1027"/>
    </row>
    <row r="32316" spans="43:44" x14ac:dyDescent="0.25">
      <c r="AQ32316" s="1026"/>
      <c r="AR32316" s="1027"/>
    </row>
    <row r="32317" spans="43:44" x14ac:dyDescent="0.25">
      <c r="AQ32317" s="1026"/>
      <c r="AR32317" s="1027"/>
    </row>
    <row r="32318" spans="43:44" x14ac:dyDescent="0.25">
      <c r="AQ32318" s="1026"/>
      <c r="AR32318" s="1027"/>
    </row>
    <row r="32319" spans="43:44" x14ac:dyDescent="0.25">
      <c r="AQ32319" s="1026"/>
      <c r="AR32319" s="1027"/>
    </row>
    <row r="32320" spans="43:44" x14ac:dyDescent="0.25">
      <c r="AQ32320" s="1026"/>
      <c r="AR32320" s="1027"/>
    </row>
    <row r="32321" spans="43:44" x14ac:dyDescent="0.25">
      <c r="AQ32321" s="1026"/>
      <c r="AR32321" s="1027"/>
    </row>
    <row r="32322" spans="43:44" x14ac:dyDescent="0.25">
      <c r="AQ32322" s="1026"/>
      <c r="AR32322" s="1027"/>
    </row>
    <row r="32323" spans="43:44" x14ac:dyDescent="0.25">
      <c r="AQ32323" s="1026"/>
      <c r="AR32323" s="1027"/>
    </row>
    <row r="32324" spans="43:44" x14ac:dyDescent="0.25">
      <c r="AQ32324" s="1026"/>
      <c r="AR32324" s="1027"/>
    </row>
    <row r="32325" spans="43:44" x14ac:dyDescent="0.25">
      <c r="AQ32325" s="1026"/>
      <c r="AR32325" s="1027"/>
    </row>
    <row r="32326" spans="43:44" x14ac:dyDescent="0.25">
      <c r="AQ32326" s="1026"/>
      <c r="AR32326" s="1027"/>
    </row>
    <row r="32327" spans="43:44" x14ac:dyDescent="0.25">
      <c r="AQ32327" s="1026"/>
      <c r="AR32327" s="1027"/>
    </row>
    <row r="32328" spans="43:44" x14ac:dyDescent="0.25">
      <c r="AQ32328" s="1026"/>
      <c r="AR32328" s="1027"/>
    </row>
    <row r="32329" spans="43:44" x14ac:dyDescent="0.25">
      <c r="AQ32329" s="1026"/>
      <c r="AR32329" s="1027"/>
    </row>
    <row r="32330" spans="43:44" x14ac:dyDescent="0.25">
      <c r="AQ32330" s="1026"/>
      <c r="AR32330" s="1027"/>
    </row>
    <row r="32331" spans="43:44" x14ac:dyDescent="0.25">
      <c r="AQ32331" s="1026"/>
      <c r="AR32331" s="1027"/>
    </row>
    <row r="32332" spans="43:44" x14ac:dyDescent="0.25">
      <c r="AQ32332" s="1026"/>
      <c r="AR32332" s="1027"/>
    </row>
    <row r="32333" spans="43:44" x14ac:dyDescent="0.25">
      <c r="AQ32333" s="1026"/>
      <c r="AR32333" s="1027"/>
    </row>
    <row r="32334" spans="43:44" x14ac:dyDescent="0.25">
      <c r="AQ32334" s="1026"/>
      <c r="AR32334" s="1027"/>
    </row>
    <row r="32335" spans="43:44" x14ac:dyDescent="0.25">
      <c r="AQ32335" s="1026"/>
      <c r="AR32335" s="1027"/>
    </row>
    <row r="32336" spans="43:44" x14ac:dyDescent="0.25">
      <c r="AQ32336" s="1026"/>
      <c r="AR32336" s="1027"/>
    </row>
    <row r="32337" spans="43:44" x14ac:dyDescent="0.25">
      <c r="AQ32337" s="1026"/>
      <c r="AR32337" s="1027"/>
    </row>
    <row r="32338" spans="43:44" x14ac:dyDescent="0.25">
      <c r="AQ32338" s="1026"/>
      <c r="AR32338" s="1027"/>
    </row>
    <row r="32339" spans="43:44" x14ac:dyDescent="0.25">
      <c r="AQ32339" s="1026"/>
      <c r="AR32339" s="1027"/>
    </row>
    <row r="32340" spans="43:44" x14ac:dyDescent="0.25">
      <c r="AQ32340" s="1026"/>
      <c r="AR32340" s="1027"/>
    </row>
    <row r="32341" spans="43:44" x14ac:dyDescent="0.25">
      <c r="AQ32341" s="1026"/>
      <c r="AR32341" s="1027"/>
    </row>
    <row r="32342" spans="43:44" x14ac:dyDescent="0.25">
      <c r="AQ32342" s="1026"/>
      <c r="AR32342" s="1027"/>
    </row>
    <row r="32343" spans="43:44" x14ac:dyDescent="0.25">
      <c r="AQ32343" s="1026"/>
      <c r="AR32343" s="1027"/>
    </row>
    <row r="32344" spans="43:44" x14ac:dyDescent="0.25">
      <c r="AQ32344" s="1026"/>
      <c r="AR32344" s="1027"/>
    </row>
    <row r="32345" spans="43:44" x14ac:dyDescent="0.25">
      <c r="AQ32345" s="1026"/>
      <c r="AR32345" s="1027"/>
    </row>
    <row r="32346" spans="43:44" x14ac:dyDescent="0.25">
      <c r="AQ32346" s="1026"/>
      <c r="AR32346" s="1027"/>
    </row>
    <row r="32347" spans="43:44" x14ac:dyDescent="0.25">
      <c r="AQ32347" s="1026"/>
      <c r="AR32347" s="1027"/>
    </row>
    <row r="32348" spans="43:44" x14ac:dyDescent="0.25">
      <c r="AQ32348" s="1026"/>
      <c r="AR32348" s="1027"/>
    </row>
    <row r="32349" spans="43:44" x14ac:dyDescent="0.25">
      <c r="AQ32349" s="1026"/>
      <c r="AR32349" s="1027"/>
    </row>
    <row r="32350" spans="43:44" x14ac:dyDescent="0.25">
      <c r="AQ32350" s="1026"/>
      <c r="AR32350" s="1027"/>
    </row>
    <row r="32351" spans="43:44" x14ac:dyDescent="0.25">
      <c r="AQ32351" s="1026"/>
      <c r="AR32351" s="1027"/>
    </row>
    <row r="32352" spans="43:44" x14ac:dyDescent="0.25">
      <c r="AQ32352" s="1026"/>
      <c r="AR32352" s="1027"/>
    </row>
    <row r="32353" spans="43:44" x14ac:dyDescent="0.25">
      <c r="AQ32353" s="1026"/>
      <c r="AR32353" s="1027"/>
    </row>
    <row r="32354" spans="43:44" x14ac:dyDescent="0.25">
      <c r="AQ32354" s="1026"/>
      <c r="AR32354" s="1027"/>
    </row>
    <row r="32355" spans="43:44" x14ac:dyDescent="0.25">
      <c r="AQ32355" s="1026"/>
      <c r="AR32355" s="1027"/>
    </row>
    <row r="32356" spans="43:44" x14ac:dyDescent="0.25">
      <c r="AQ32356" s="1026"/>
      <c r="AR32356" s="1027"/>
    </row>
    <row r="32357" spans="43:44" x14ac:dyDescent="0.25">
      <c r="AQ32357" s="1026"/>
      <c r="AR32357" s="1027"/>
    </row>
    <row r="32358" spans="43:44" x14ac:dyDescent="0.25">
      <c r="AQ32358" s="1026"/>
      <c r="AR32358" s="1027"/>
    </row>
    <row r="32359" spans="43:44" x14ac:dyDescent="0.25">
      <c r="AQ32359" s="1026"/>
      <c r="AR32359" s="1027"/>
    </row>
    <row r="32360" spans="43:44" x14ac:dyDescent="0.25">
      <c r="AQ32360" s="1026"/>
      <c r="AR32360" s="1027"/>
    </row>
    <row r="32361" spans="43:44" x14ac:dyDescent="0.25">
      <c r="AQ32361" s="1026"/>
      <c r="AR32361" s="1027"/>
    </row>
    <row r="32362" spans="43:44" x14ac:dyDescent="0.25">
      <c r="AQ32362" s="1026"/>
      <c r="AR32362" s="1027"/>
    </row>
    <row r="32363" spans="43:44" x14ac:dyDescent="0.25">
      <c r="AQ32363" s="1026"/>
      <c r="AR32363" s="1027"/>
    </row>
    <row r="32364" spans="43:44" x14ac:dyDescent="0.25">
      <c r="AQ32364" s="1026"/>
      <c r="AR32364" s="1027"/>
    </row>
    <row r="32365" spans="43:44" x14ac:dyDescent="0.25">
      <c r="AQ32365" s="1026"/>
      <c r="AR32365" s="1027"/>
    </row>
    <row r="32366" spans="43:44" x14ac:dyDescent="0.25">
      <c r="AQ32366" s="1026"/>
      <c r="AR32366" s="1027"/>
    </row>
    <row r="32367" spans="43:44" x14ac:dyDescent="0.25">
      <c r="AQ32367" s="1026"/>
      <c r="AR32367" s="1027"/>
    </row>
    <row r="32368" spans="43:44" x14ac:dyDescent="0.25">
      <c r="AQ32368" s="1026"/>
      <c r="AR32368" s="1027"/>
    </row>
    <row r="32369" spans="43:44" x14ac:dyDescent="0.25">
      <c r="AQ32369" s="1026"/>
      <c r="AR32369" s="1027"/>
    </row>
    <row r="32370" spans="43:44" x14ac:dyDescent="0.25">
      <c r="AQ32370" s="1026"/>
      <c r="AR32370" s="1027"/>
    </row>
    <row r="32371" spans="43:44" x14ac:dyDescent="0.25">
      <c r="AQ32371" s="1026"/>
      <c r="AR32371" s="1027"/>
    </row>
    <row r="32372" spans="43:44" x14ac:dyDescent="0.25">
      <c r="AQ32372" s="1026"/>
      <c r="AR32372" s="1027"/>
    </row>
    <row r="32373" spans="43:44" x14ac:dyDescent="0.25">
      <c r="AQ32373" s="1026"/>
      <c r="AR32373" s="1027"/>
    </row>
    <row r="32374" spans="43:44" x14ac:dyDescent="0.25">
      <c r="AQ32374" s="1026"/>
      <c r="AR32374" s="1027"/>
    </row>
    <row r="32375" spans="43:44" x14ac:dyDescent="0.25">
      <c r="AQ32375" s="1026"/>
      <c r="AR32375" s="1027"/>
    </row>
    <row r="32376" spans="43:44" x14ac:dyDescent="0.25">
      <c r="AQ32376" s="1026"/>
      <c r="AR32376" s="1027"/>
    </row>
    <row r="32377" spans="43:44" x14ac:dyDescent="0.25">
      <c r="AQ32377" s="1026"/>
      <c r="AR32377" s="1027"/>
    </row>
    <row r="32378" spans="43:44" x14ac:dyDescent="0.25">
      <c r="AQ32378" s="1026"/>
      <c r="AR32378" s="1027"/>
    </row>
    <row r="32379" spans="43:44" x14ac:dyDescent="0.25">
      <c r="AQ32379" s="1026"/>
      <c r="AR32379" s="1027"/>
    </row>
    <row r="32380" spans="43:44" x14ac:dyDescent="0.25">
      <c r="AQ32380" s="1026"/>
      <c r="AR32380" s="1027"/>
    </row>
    <row r="32381" spans="43:44" x14ac:dyDescent="0.25">
      <c r="AQ32381" s="1026"/>
      <c r="AR32381" s="1027"/>
    </row>
    <row r="32382" spans="43:44" x14ac:dyDescent="0.25">
      <c r="AQ32382" s="1026"/>
      <c r="AR32382" s="1027"/>
    </row>
    <row r="32383" spans="43:44" x14ac:dyDescent="0.25">
      <c r="AQ32383" s="1026"/>
      <c r="AR32383" s="1027"/>
    </row>
    <row r="32384" spans="43:44" x14ac:dyDescent="0.25">
      <c r="AQ32384" s="1026"/>
      <c r="AR32384" s="1027"/>
    </row>
    <row r="32385" spans="43:44" x14ac:dyDescent="0.25">
      <c r="AQ32385" s="1026"/>
      <c r="AR32385" s="1027"/>
    </row>
    <row r="32386" spans="43:44" x14ac:dyDescent="0.25">
      <c r="AQ32386" s="1026"/>
      <c r="AR32386" s="1027"/>
    </row>
    <row r="32387" spans="43:44" x14ac:dyDescent="0.25">
      <c r="AQ32387" s="1026"/>
      <c r="AR32387" s="1027"/>
    </row>
    <row r="32388" spans="43:44" x14ac:dyDescent="0.25">
      <c r="AQ32388" s="1026"/>
      <c r="AR32388" s="1027"/>
    </row>
    <row r="32389" spans="43:44" x14ac:dyDescent="0.25">
      <c r="AQ32389" s="1026"/>
      <c r="AR32389" s="1027"/>
    </row>
    <row r="32390" spans="43:44" x14ac:dyDescent="0.25">
      <c r="AQ32390" s="1026"/>
      <c r="AR32390" s="1027"/>
    </row>
    <row r="32391" spans="43:44" x14ac:dyDescent="0.25">
      <c r="AQ32391" s="1026"/>
      <c r="AR32391" s="1027"/>
    </row>
    <row r="32392" spans="43:44" x14ac:dyDescent="0.25">
      <c r="AQ32392" s="1026"/>
      <c r="AR32392" s="1027"/>
    </row>
    <row r="32393" spans="43:44" x14ac:dyDescent="0.25">
      <c r="AQ32393" s="1026"/>
      <c r="AR32393" s="1027"/>
    </row>
    <row r="32394" spans="43:44" x14ac:dyDescent="0.25">
      <c r="AQ32394" s="1026"/>
      <c r="AR32394" s="1027"/>
    </row>
    <row r="32395" spans="43:44" x14ac:dyDescent="0.25">
      <c r="AQ32395" s="1026"/>
      <c r="AR32395" s="1027"/>
    </row>
    <row r="32396" spans="43:44" x14ac:dyDescent="0.25">
      <c r="AQ32396" s="1026"/>
      <c r="AR32396" s="1027"/>
    </row>
    <row r="32397" spans="43:44" x14ac:dyDescent="0.25">
      <c r="AQ32397" s="1026"/>
      <c r="AR32397" s="1027"/>
    </row>
    <row r="32398" spans="43:44" x14ac:dyDescent="0.25">
      <c r="AQ32398" s="1026"/>
      <c r="AR32398" s="1027"/>
    </row>
    <row r="32399" spans="43:44" x14ac:dyDescent="0.25">
      <c r="AQ32399" s="1026"/>
      <c r="AR32399" s="1027"/>
    </row>
    <row r="32400" spans="43:44" x14ac:dyDescent="0.25">
      <c r="AQ32400" s="1026"/>
      <c r="AR32400" s="1027"/>
    </row>
    <row r="32401" spans="43:44" x14ac:dyDescent="0.25">
      <c r="AQ32401" s="1026"/>
      <c r="AR32401" s="1027"/>
    </row>
    <row r="32402" spans="43:44" x14ac:dyDescent="0.25">
      <c r="AQ32402" s="1026"/>
      <c r="AR32402" s="1027"/>
    </row>
    <row r="32403" spans="43:44" x14ac:dyDescent="0.25">
      <c r="AQ32403" s="1026"/>
      <c r="AR32403" s="1027"/>
    </row>
    <row r="32404" spans="43:44" x14ac:dyDescent="0.25">
      <c r="AQ32404" s="1026"/>
      <c r="AR32404" s="1027"/>
    </row>
    <row r="32405" spans="43:44" x14ac:dyDescent="0.25">
      <c r="AQ32405" s="1026"/>
      <c r="AR32405" s="1027"/>
    </row>
    <row r="32406" spans="43:44" x14ac:dyDescent="0.25">
      <c r="AQ32406" s="1026"/>
      <c r="AR32406" s="1027"/>
    </row>
    <row r="32407" spans="43:44" x14ac:dyDescent="0.25">
      <c r="AQ32407" s="1026"/>
      <c r="AR32407" s="1027"/>
    </row>
    <row r="32408" spans="43:44" x14ac:dyDescent="0.25">
      <c r="AQ32408" s="1026"/>
      <c r="AR32408" s="1027"/>
    </row>
    <row r="32409" spans="43:44" x14ac:dyDescent="0.25">
      <c r="AQ32409" s="1026"/>
      <c r="AR32409" s="1027"/>
    </row>
    <row r="32410" spans="43:44" x14ac:dyDescent="0.25">
      <c r="AQ32410" s="1026"/>
      <c r="AR32410" s="1027"/>
    </row>
    <row r="32411" spans="43:44" x14ac:dyDescent="0.25">
      <c r="AQ32411" s="1026"/>
      <c r="AR32411" s="1027"/>
    </row>
    <row r="32412" spans="43:44" x14ac:dyDescent="0.25">
      <c r="AQ32412" s="1026"/>
      <c r="AR32412" s="1027"/>
    </row>
    <row r="32413" spans="43:44" x14ac:dyDescent="0.25">
      <c r="AQ32413" s="1026"/>
      <c r="AR32413" s="1027"/>
    </row>
    <row r="32414" spans="43:44" x14ac:dyDescent="0.25">
      <c r="AQ32414" s="1026"/>
      <c r="AR32414" s="1027"/>
    </row>
    <row r="32415" spans="43:44" x14ac:dyDescent="0.25">
      <c r="AQ32415" s="1026"/>
      <c r="AR32415" s="1027"/>
    </row>
    <row r="32416" spans="43:44" x14ac:dyDescent="0.25">
      <c r="AQ32416" s="1026"/>
      <c r="AR32416" s="1027"/>
    </row>
    <row r="32417" spans="43:44" x14ac:dyDescent="0.25">
      <c r="AQ32417" s="1026"/>
      <c r="AR32417" s="1027"/>
    </row>
    <row r="32418" spans="43:44" x14ac:dyDescent="0.25">
      <c r="AQ32418" s="1026"/>
      <c r="AR32418" s="1027"/>
    </row>
    <row r="32419" spans="43:44" x14ac:dyDescent="0.25">
      <c r="AQ32419" s="1026"/>
      <c r="AR32419" s="1027"/>
    </row>
    <row r="32420" spans="43:44" x14ac:dyDescent="0.25">
      <c r="AQ32420" s="1026"/>
      <c r="AR32420" s="1027"/>
    </row>
    <row r="32421" spans="43:44" x14ac:dyDescent="0.25">
      <c r="AQ32421" s="1026"/>
      <c r="AR32421" s="1027"/>
    </row>
    <row r="32422" spans="43:44" x14ac:dyDescent="0.25">
      <c r="AQ32422" s="1026"/>
      <c r="AR32422" s="1027"/>
    </row>
    <row r="32423" spans="43:44" x14ac:dyDescent="0.25">
      <c r="AQ32423" s="1026"/>
      <c r="AR32423" s="1027"/>
    </row>
    <row r="32424" spans="43:44" x14ac:dyDescent="0.25">
      <c r="AQ32424" s="1026"/>
      <c r="AR32424" s="1027"/>
    </row>
    <row r="32425" spans="43:44" x14ac:dyDescent="0.25">
      <c r="AQ32425" s="1026"/>
      <c r="AR32425" s="1027"/>
    </row>
    <row r="32426" spans="43:44" x14ac:dyDescent="0.25">
      <c r="AQ32426" s="1026"/>
      <c r="AR32426" s="1027"/>
    </row>
    <row r="32427" spans="43:44" x14ac:dyDescent="0.25">
      <c r="AQ32427" s="1026"/>
      <c r="AR32427" s="1027"/>
    </row>
    <row r="32428" spans="43:44" x14ac:dyDescent="0.25">
      <c r="AQ32428" s="1026"/>
      <c r="AR32428" s="1027"/>
    </row>
    <row r="32429" spans="43:44" x14ac:dyDescent="0.25">
      <c r="AQ32429" s="1026"/>
      <c r="AR32429" s="1027"/>
    </row>
    <row r="32430" spans="43:44" x14ac:dyDescent="0.25">
      <c r="AQ32430" s="1026"/>
      <c r="AR32430" s="1027"/>
    </row>
    <row r="32431" spans="43:44" x14ac:dyDescent="0.25">
      <c r="AQ32431" s="1026"/>
      <c r="AR32431" s="1027"/>
    </row>
    <row r="32432" spans="43:44" x14ac:dyDescent="0.25">
      <c r="AQ32432" s="1026"/>
      <c r="AR32432" s="1027"/>
    </row>
    <row r="32433" spans="43:44" x14ac:dyDescent="0.25">
      <c r="AQ32433" s="1026"/>
      <c r="AR32433" s="1027"/>
    </row>
    <row r="32434" spans="43:44" x14ac:dyDescent="0.25">
      <c r="AQ32434" s="1026"/>
      <c r="AR32434" s="1027"/>
    </row>
    <row r="32435" spans="43:44" x14ac:dyDescent="0.25">
      <c r="AQ32435" s="1026"/>
      <c r="AR32435" s="1027"/>
    </row>
    <row r="32436" spans="43:44" x14ac:dyDescent="0.25">
      <c r="AQ32436" s="1026"/>
      <c r="AR32436" s="1027"/>
    </row>
    <row r="32437" spans="43:44" x14ac:dyDescent="0.25">
      <c r="AQ32437" s="1026"/>
      <c r="AR32437" s="1027"/>
    </row>
    <row r="32438" spans="43:44" x14ac:dyDescent="0.25">
      <c r="AQ32438" s="1026"/>
      <c r="AR32438" s="1027"/>
    </row>
    <row r="32439" spans="43:44" x14ac:dyDescent="0.25">
      <c r="AQ32439" s="1026"/>
      <c r="AR32439" s="1027"/>
    </row>
    <row r="32440" spans="43:44" x14ac:dyDescent="0.25">
      <c r="AQ32440" s="1026"/>
      <c r="AR32440" s="1027"/>
    </row>
    <row r="32441" spans="43:44" x14ac:dyDescent="0.25">
      <c r="AQ32441" s="1026"/>
      <c r="AR32441" s="1027"/>
    </row>
    <row r="32442" spans="43:44" x14ac:dyDescent="0.25">
      <c r="AQ32442" s="1026"/>
      <c r="AR32442" s="1027"/>
    </row>
    <row r="32443" spans="43:44" x14ac:dyDescent="0.25">
      <c r="AQ32443" s="1026"/>
      <c r="AR32443" s="1027"/>
    </row>
    <row r="32444" spans="43:44" x14ac:dyDescent="0.25">
      <c r="AQ32444" s="1026"/>
      <c r="AR32444" s="1027"/>
    </row>
    <row r="32445" spans="43:44" x14ac:dyDescent="0.25">
      <c r="AQ32445" s="1026"/>
      <c r="AR32445" s="1027"/>
    </row>
    <row r="32446" spans="43:44" x14ac:dyDescent="0.25">
      <c r="AQ32446" s="1026"/>
      <c r="AR32446" s="1027"/>
    </row>
    <row r="32447" spans="43:44" x14ac:dyDescent="0.25">
      <c r="AQ32447" s="1026"/>
      <c r="AR32447" s="1027"/>
    </row>
    <row r="32448" spans="43:44" x14ac:dyDescent="0.25">
      <c r="AQ32448" s="1026"/>
      <c r="AR32448" s="1027"/>
    </row>
    <row r="32449" spans="43:44" x14ac:dyDescent="0.25">
      <c r="AQ32449" s="1026"/>
      <c r="AR32449" s="1027"/>
    </row>
    <row r="32450" spans="43:44" x14ac:dyDescent="0.25">
      <c r="AQ32450" s="1026"/>
      <c r="AR32450" s="1027"/>
    </row>
    <row r="32451" spans="43:44" x14ac:dyDescent="0.25">
      <c r="AQ32451" s="1026"/>
      <c r="AR32451" s="1027"/>
    </row>
    <row r="32452" spans="43:44" x14ac:dyDescent="0.25">
      <c r="AQ32452" s="1026"/>
      <c r="AR32452" s="1027"/>
    </row>
    <row r="32453" spans="43:44" x14ac:dyDescent="0.25">
      <c r="AQ32453" s="1026"/>
      <c r="AR32453" s="1027"/>
    </row>
    <row r="32454" spans="43:44" x14ac:dyDescent="0.25">
      <c r="AQ32454" s="1026"/>
      <c r="AR32454" s="1027"/>
    </row>
    <row r="32455" spans="43:44" x14ac:dyDescent="0.25">
      <c r="AQ32455" s="1026"/>
      <c r="AR32455" s="1027"/>
    </row>
    <row r="32456" spans="43:44" x14ac:dyDescent="0.25">
      <c r="AQ32456" s="1026"/>
      <c r="AR32456" s="1027"/>
    </row>
    <row r="32457" spans="43:44" x14ac:dyDescent="0.25">
      <c r="AQ32457" s="1026"/>
      <c r="AR32457" s="1027"/>
    </row>
    <row r="32458" spans="43:44" x14ac:dyDescent="0.25">
      <c r="AQ32458" s="1026"/>
      <c r="AR32458" s="1027"/>
    </row>
    <row r="32459" spans="43:44" x14ac:dyDescent="0.25">
      <c r="AQ32459" s="1026"/>
      <c r="AR32459" s="1027"/>
    </row>
    <row r="32460" spans="43:44" x14ac:dyDescent="0.25">
      <c r="AQ32460" s="1026"/>
      <c r="AR32460" s="1027"/>
    </row>
    <row r="32461" spans="43:44" x14ac:dyDescent="0.25">
      <c r="AQ32461" s="1026"/>
      <c r="AR32461" s="1027"/>
    </row>
    <row r="32462" spans="43:44" x14ac:dyDescent="0.25">
      <c r="AQ32462" s="1026"/>
      <c r="AR32462" s="1027"/>
    </row>
    <row r="32463" spans="43:44" x14ac:dyDescent="0.25">
      <c r="AQ32463" s="1026"/>
      <c r="AR32463" s="1027"/>
    </row>
    <row r="32464" spans="43:44" x14ac:dyDescent="0.25">
      <c r="AQ32464" s="1026"/>
      <c r="AR32464" s="1027"/>
    </row>
    <row r="32465" spans="43:44" x14ac:dyDescent="0.25">
      <c r="AQ32465" s="1026"/>
      <c r="AR32465" s="1027"/>
    </row>
    <row r="32466" spans="43:44" x14ac:dyDescent="0.25">
      <c r="AQ32466" s="1026"/>
      <c r="AR32466" s="1027"/>
    </row>
    <row r="32467" spans="43:44" x14ac:dyDescent="0.25">
      <c r="AQ32467" s="1026"/>
      <c r="AR32467" s="1027"/>
    </row>
    <row r="32468" spans="43:44" x14ac:dyDescent="0.25">
      <c r="AQ32468" s="1026"/>
      <c r="AR32468" s="1027"/>
    </row>
    <row r="32469" spans="43:44" x14ac:dyDescent="0.25">
      <c r="AQ32469" s="1026"/>
      <c r="AR32469" s="1027"/>
    </row>
    <row r="32470" spans="43:44" x14ac:dyDescent="0.25">
      <c r="AQ32470" s="1026"/>
      <c r="AR32470" s="1027"/>
    </row>
    <row r="32471" spans="43:44" x14ac:dyDescent="0.25">
      <c r="AQ32471" s="1026"/>
      <c r="AR32471" s="1027"/>
    </row>
    <row r="32472" spans="43:44" x14ac:dyDescent="0.25">
      <c r="AQ32472" s="1026"/>
      <c r="AR32472" s="1027"/>
    </row>
    <row r="32473" spans="43:44" x14ac:dyDescent="0.25">
      <c r="AQ32473" s="1026"/>
      <c r="AR32473" s="1027"/>
    </row>
    <row r="32474" spans="43:44" x14ac:dyDescent="0.25">
      <c r="AQ32474" s="1026"/>
      <c r="AR32474" s="1027"/>
    </row>
    <row r="32475" spans="43:44" x14ac:dyDescent="0.25">
      <c r="AQ32475" s="1026"/>
      <c r="AR32475" s="1027"/>
    </row>
    <row r="32476" spans="43:44" x14ac:dyDescent="0.25">
      <c r="AQ32476" s="1026"/>
      <c r="AR32476" s="1027"/>
    </row>
    <row r="32477" spans="43:44" x14ac:dyDescent="0.25">
      <c r="AQ32477" s="1026"/>
      <c r="AR32477" s="1027"/>
    </row>
    <row r="32478" spans="43:44" x14ac:dyDescent="0.25">
      <c r="AQ32478" s="1026"/>
      <c r="AR32478" s="1027"/>
    </row>
    <row r="32479" spans="43:44" x14ac:dyDescent="0.25">
      <c r="AQ32479" s="1026"/>
      <c r="AR32479" s="1027"/>
    </row>
    <row r="32480" spans="43:44" x14ac:dyDescent="0.25">
      <c r="AQ32480" s="1026"/>
      <c r="AR32480" s="1027"/>
    </row>
    <row r="32481" spans="43:44" x14ac:dyDescent="0.25">
      <c r="AQ32481" s="1026"/>
      <c r="AR32481" s="1027"/>
    </row>
    <row r="32482" spans="43:44" x14ac:dyDescent="0.25">
      <c r="AQ32482" s="1026"/>
      <c r="AR32482" s="1027"/>
    </row>
    <row r="32483" spans="43:44" x14ac:dyDescent="0.25">
      <c r="AQ32483" s="1026"/>
      <c r="AR32483" s="1027"/>
    </row>
    <row r="32484" spans="43:44" x14ac:dyDescent="0.25">
      <c r="AQ32484" s="1026"/>
      <c r="AR32484" s="1027"/>
    </row>
    <row r="32485" spans="43:44" x14ac:dyDescent="0.25">
      <c r="AQ32485" s="1026"/>
      <c r="AR32485" s="1027"/>
    </row>
    <row r="32486" spans="43:44" x14ac:dyDescent="0.25">
      <c r="AQ32486" s="1026"/>
      <c r="AR32486" s="1027"/>
    </row>
    <row r="32487" spans="43:44" x14ac:dyDescent="0.25">
      <c r="AQ32487" s="1026"/>
      <c r="AR32487" s="1027"/>
    </row>
    <row r="32488" spans="43:44" x14ac:dyDescent="0.25">
      <c r="AQ32488" s="1026"/>
      <c r="AR32488" s="1027"/>
    </row>
    <row r="32489" spans="43:44" x14ac:dyDescent="0.25">
      <c r="AQ32489" s="1026"/>
      <c r="AR32489" s="1027"/>
    </row>
    <row r="32490" spans="43:44" x14ac:dyDescent="0.25">
      <c r="AQ32490" s="1026"/>
      <c r="AR32490" s="1027"/>
    </row>
    <row r="32491" spans="43:44" x14ac:dyDescent="0.25">
      <c r="AQ32491" s="1026"/>
      <c r="AR32491" s="1027"/>
    </row>
    <row r="32492" spans="43:44" x14ac:dyDescent="0.25">
      <c r="AQ32492" s="1026"/>
      <c r="AR32492" s="1027"/>
    </row>
    <row r="32493" spans="43:44" x14ac:dyDescent="0.25">
      <c r="AQ32493" s="1026"/>
      <c r="AR32493" s="1027"/>
    </row>
    <row r="32494" spans="43:44" x14ac:dyDescent="0.25">
      <c r="AQ32494" s="1026"/>
      <c r="AR32494" s="1027"/>
    </row>
    <row r="32495" spans="43:44" x14ac:dyDescent="0.25">
      <c r="AQ32495" s="1026"/>
      <c r="AR32495" s="1027"/>
    </row>
    <row r="32496" spans="43:44" x14ac:dyDescent="0.25">
      <c r="AQ32496" s="1026"/>
      <c r="AR32496" s="1027"/>
    </row>
    <row r="32497" spans="43:44" x14ac:dyDescent="0.25">
      <c r="AQ32497" s="1026"/>
      <c r="AR32497" s="1027"/>
    </row>
    <row r="32498" spans="43:44" x14ac:dyDescent="0.25">
      <c r="AQ32498" s="1026"/>
      <c r="AR32498" s="1027"/>
    </row>
    <row r="32499" spans="43:44" x14ac:dyDescent="0.25">
      <c r="AQ32499" s="1026"/>
      <c r="AR32499" s="1027"/>
    </row>
    <row r="32500" spans="43:44" x14ac:dyDescent="0.25">
      <c r="AQ32500" s="1026"/>
      <c r="AR32500" s="1027"/>
    </row>
    <row r="32501" spans="43:44" x14ac:dyDescent="0.25">
      <c r="AQ32501" s="1026"/>
      <c r="AR32501" s="1027"/>
    </row>
    <row r="32502" spans="43:44" x14ac:dyDescent="0.25">
      <c r="AQ32502" s="1026"/>
      <c r="AR32502" s="1027"/>
    </row>
    <row r="32503" spans="43:44" x14ac:dyDescent="0.25">
      <c r="AQ32503" s="1026"/>
      <c r="AR32503" s="1027"/>
    </row>
    <row r="32504" spans="43:44" x14ac:dyDescent="0.25">
      <c r="AQ32504" s="1026"/>
      <c r="AR32504" s="1027"/>
    </row>
    <row r="32505" spans="43:44" x14ac:dyDescent="0.25">
      <c r="AQ32505" s="1026"/>
      <c r="AR32505" s="1027"/>
    </row>
    <row r="32506" spans="43:44" x14ac:dyDescent="0.25">
      <c r="AQ32506" s="1026"/>
      <c r="AR32506" s="1027"/>
    </row>
    <row r="32507" spans="43:44" x14ac:dyDescent="0.25">
      <c r="AQ32507" s="1026"/>
      <c r="AR32507" s="1027"/>
    </row>
    <row r="32508" spans="43:44" x14ac:dyDescent="0.25">
      <c r="AQ32508" s="1026"/>
      <c r="AR32508" s="1027"/>
    </row>
    <row r="32509" spans="43:44" x14ac:dyDescent="0.25">
      <c r="AQ32509" s="1026"/>
      <c r="AR32509" s="1027"/>
    </row>
    <row r="32510" spans="43:44" x14ac:dyDescent="0.25">
      <c r="AQ32510" s="1026"/>
      <c r="AR32510" s="1027"/>
    </row>
    <row r="32511" spans="43:44" x14ac:dyDescent="0.25">
      <c r="AQ32511" s="1026"/>
      <c r="AR32511" s="1027"/>
    </row>
    <row r="32512" spans="43:44" x14ac:dyDescent="0.25">
      <c r="AQ32512" s="1026"/>
      <c r="AR32512" s="1027"/>
    </row>
    <row r="32513" spans="43:44" x14ac:dyDescent="0.25">
      <c r="AQ32513" s="1026"/>
      <c r="AR32513" s="1027"/>
    </row>
    <row r="32514" spans="43:44" x14ac:dyDescent="0.25">
      <c r="AQ32514" s="1026"/>
      <c r="AR32514" s="1027"/>
    </row>
    <row r="32515" spans="43:44" x14ac:dyDescent="0.25">
      <c r="AQ32515" s="1026"/>
      <c r="AR32515" s="1027"/>
    </row>
    <row r="32516" spans="43:44" x14ac:dyDescent="0.25">
      <c r="AQ32516" s="1026"/>
      <c r="AR32516" s="1027"/>
    </row>
    <row r="32517" spans="43:44" x14ac:dyDescent="0.25">
      <c r="AQ32517" s="1026"/>
      <c r="AR32517" s="1027"/>
    </row>
    <row r="32518" spans="43:44" x14ac:dyDescent="0.25">
      <c r="AQ32518" s="1026"/>
      <c r="AR32518" s="1027"/>
    </row>
    <row r="32519" spans="43:44" x14ac:dyDescent="0.25">
      <c r="AQ32519" s="1026"/>
      <c r="AR32519" s="1027"/>
    </row>
    <row r="32520" spans="43:44" x14ac:dyDescent="0.25">
      <c r="AQ32520" s="1026"/>
      <c r="AR32520" s="1027"/>
    </row>
    <row r="32521" spans="43:44" x14ac:dyDescent="0.25">
      <c r="AQ32521" s="1026"/>
      <c r="AR32521" s="1027"/>
    </row>
    <row r="32522" spans="43:44" x14ac:dyDescent="0.25">
      <c r="AQ32522" s="1026"/>
      <c r="AR32522" s="1027"/>
    </row>
    <row r="32523" spans="43:44" x14ac:dyDescent="0.25">
      <c r="AQ32523" s="1026"/>
      <c r="AR32523" s="1027"/>
    </row>
    <row r="32524" spans="43:44" x14ac:dyDescent="0.25">
      <c r="AQ32524" s="1026"/>
      <c r="AR32524" s="1027"/>
    </row>
    <row r="32525" spans="43:44" x14ac:dyDescent="0.25">
      <c r="AQ32525" s="1026"/>
      <c r="AR32525" s="1027"/>
    </row>
    <row r="32526" spans="43:44" x14ac:dyDescent="0.25">
      <c r="AQ32526" s="1026"/>
      <c r="AR32526" s="1027"/>
    </row>
    <row r="32527" spans="43:44" x14ac:dyDescent="0.25">
      <c r="AQ32527" s="1026"/>
      <c r="AR32527" s="1027"/>
    </row>
    <row r="32528" spans="43:44" x14ac:dyDescent="0.25">
      <c r="AQ32528" s="1026"/>
      <c r="AR32528" s="1027"/>
    </row>
    <row r="32529" spans="43:44" x14ac:dyDescent="0.25">
      <c r="AQ32529" s="1026"/>
      <c r="AR32529" s="1027"/>
    </row>
    <row r="32530" spans="43:44" x14ac:dyDescent="0.25">
      <c r="AQ32530" s="1026"/>
      <c r="AR32530" s="1027"/>
    </row>
    <row r="32531" spans="43:44" x14ac:dyDescent="0.25">
      <c r="AQ32531" s="1026"/>
      <c r="AR32531" s="1027"/>
    </row>
    <row r="32532" spans="43:44" x14ac:dyDescent="0.25">
      <c r="AQ32532" s="1026"/>
      <c r="AR32532" s="1027"/>
    </row>
    <row r="32533" spans="43:44" x14ac:dyDescent="0.25">
      <c r="AQ32533" s="1026"/>
      <c r="AR32533" s="1027"/>
    </row>
    <row r="32534" spans="43:44" x14ac:dyDescent="0.25">
      <c r="AQ32534" s="1026"/>
      <c r="AR32534" s="1027"/>
    </row>
    <row r="32535" spans="43:44" x14ac:dyDescent="0.25">
      <c r="AQ32535" s="1026"/>
      <c r="AR32535" s="1027"/>
    </row>
    <row r="32536" spans="43:44" x14ac:dyDescent="0.25">
      <c r="AQ32536" s="1026"/>
      <c r="AR32536" s="1027"/>
    </row>
    <row r="32537" spans="43:44" x14ac:dyDescent="0.25">
      <c r="AQ32537" s="1026"/>
      <c r="AR32537" s="1027"/>
    </row>
    <row r="32538" spans="43:44" x14ac:dyDescent="0.25">
      <c r="AQ32538" s="1026"/>
      <c r="AR32538" s="1027"/>
    </row>
    <row r="32539" spans="43:44" x14ac:dyDescent="0.25">
      <c r="AQ32539" s="1026"/>
      <c r="AR32539" s="1027"/>
    </row>
    <row r="32540" spans="43:44" x14ac:dyDescent="0.25">
      <c r="AQ32540" s="1026"/>
      <c r="AR32540" s="1027"/>
    </row>
    <row r="32541" spans="43:44" x14ac:dyDescent="0.25">
      <c r="AQ32541" s="1026"/>
      <c r="AR32541" s="1027"/>
    </row>
    <row r="32542" spans="43:44" x14ac:dyDescent="0.25">
      <c r="AQ32542" s="1026"/>
      <c r="AR32542" s="1027"/>
    </row>
    <row r="32543" spans="43:44" x14ac:dyDescent="0.25">
      <c r="AQ32543" s="1026"/>
      <c r="AR32543" s="1027"/>
    </row>
    <row r="32544" spans="43:44" x14ac:dyDescent="0.25">
      <c r="AQ32544" s="1026"/>
      <c r="AR32544" s="1027"/>
    </row>
    <row r="32545" spans="43:44" x14ac:dyDescent="0.25">
      <c r="AQ32545" s="1026"/>
      <c r="AR32545" s="1027"/>
    </row>
    <row r="32546" spans="43:44" x14ac:dyDescent="0.25">
      <c r="AQ32546" s="1026"/>
      <c r="AR32546" s="1027"/>
    </row>
    <row r="32547" spans="43:44" x14ac:dyDescent="0.25">
      <c r="AQ32547" s="1026"/>
      <c r="AR32547" s="1027"/>
    </row>
    <row r="32548" spans="43:44" x14ac:dyDescent="0.25">
      <c r="AQ32548" s="1026"/>
      <c r="AR32548" s="1027"/>
    </row>
    <row r="32549" spans="43:44" x14ac:dyDescent="0.25">
      <c r="AQ32549" s="1026"/>
      <c r="AR32549" s="1027"/>
    </row>
    <row r="32550" spans="43:44" x14ac:dyDescent="0.25">
      <c r="AQ32550" s="1026"/>
      <c r="AR32550" s="1027"/>
    </row>
    <row r="32551" spans="43:44" x14ac:dyDescent="0.25">
      <c r="AQ32551" s="1026"/>
      <c r="AR32551" s="1027"/>
    </row>
    <row r="32552" spans="43:44" x14ac:dyDescent="0.25">
      <c r="AQ32552" s="1026"/>
      <c r="AR32552" s="1027"/>
    </row>
    <row r="32553" spans="43:44" x14ac:dyDescent="0.25">
      <c r="AQ32553" s="1026"/>
      <c r="AR32553" s="1027"/>
    </row>
    <row r="32554" spans="43:44" x14ac:dyDescent="0.25">
      <c r="AQ32554" s="1026"/>
      <c r="AR32554" s="1027"/>
    </row>
    <row r="32555" spans="43:44" x14ac:dyDescent="0.25">
      <c r="AQ32555" s="1026"/>
      <c r="AR32555" s="1027"/>
    </row>
    <row r="32556" spans="43:44" x14ac:dyDescent="0.25">
      <c r="AQ32556" s="1026"/>
      <c r="AR32556" s="1027"/>
    </row>
    <row r="32557" spans="43:44" x14ac:dyDescent="0.25">
      <c r="AQ32557" s="1026"/>
      <c r="AR32557" s="1027"/>
    </row>
    <row r="32558" spans="43:44" x14ac:dyDescent="0.25">
      <c r="AQ32558" s="1026"/>
      <c r="AR32558" s="1027"/>
    </row>
    <row r="32559" spans="43:44" x14ac:dyDescent="0.25">
      <c r="AQ32559" s="1026"/>
      <c r="AR32559" s="1027"/>
    </row>
    <row r="32560" spans="43:44" x14ac:dyDescent="0.25">
      <c r="AQ32560" s="1026"/>
      <c r="AR32560" s="1027"/>
    </row>
    <row r="32561" spans="43:44" x14ac:dyDescent="0.25">
      <c r="AQ32561" s="1026"/>
      <c r="AR32561" s="1027"/>
    </row>
    <row r="32562" spans="43:44" x14ac:dyDescent="0.25">
      <c r="AQ32562" s="1026"/>
      <c r="AR32562" s="1027"/>
    </row>
    <row r="32563" spans="43:44" x14ac:dyDescent="0.25">
      <c r="AQ32563" s="1026"/>
      <c r="AR32563" s="1027"/>
    </row>
    <row r="32564" spans="43:44" x14ac:dyDescent="0.25">
      <c r="AQ32564" s="1026"/>
      <c r="AR32564" s="1027"/>
    </row>
    <row r="32565" spans="43:44" x14ac:dyDescent="0.25">
      <c r="AQ32565" s="1026"/>
      <c r="AR32565" s="1027"/>
    </row>
    <row r="32566" spans="43:44" x14ac:dyDescent="0.25">
      <c r="AQ32566" s="1026"/>
      <c r="AR32566" s="1027"/>
    </row>
    <row r="32567" spans="43:44" x14ac:dyDescent="0.25">
      <c r="AQ32567" s="1026"/>
      <c r="AR32567" s="1027"/>
    </row>
    <row r="32568" spans="43:44" x14ac:dyDescent="0.25">
      <c r="AQ32568" s="1026"/>
      <c r="AR32568" s="1027"/>
    </row>
    <row r="32569" spans="43:44" x14ac:dyDescent="0.25">
      <c r="AQ32569" s="1026"/>
      <c r="AR32569" s="1027"/>
    </row>
    <row r="32570" spans="43:44" x14ac:dyDescent="0.25">
      <c r="AQ32570" s="1026"/>
      <c r="AR32570" s="1027"/>
    </row>
    <row r="32571" spans="43:44" x14ac:dyDescent="0.25">
      <c r="AQ32571" s="1026"/>
      <c r="AR32571" s="1027"/>
    </row>
    <row r="32572" spans="43:44" x14ac:dyDescent="0.25">
      <c r="AQ32572" s="1026"/>
      <c r="AR32572" s="1027"/>
    </row>
    <row r="32573" spans="43:44" x14ac:dyDescent="0.25">
      <c r="AQ32573" s="1026"/>
      <c r="AR32573" s="1027"/>
    </row>
    <row r="32574" spans="43:44" x14ac:dyDescent="0.25">
      <c r="AQ32574" s="1026"/>
      <c r="AR32574" s="1027"/>
    </row>
    <row r="32575" spans="43:44" x14ac:dyDescent="0.25">
      <c r="AQ32575" s="1026"/>
      <c r="AR32575" s="1027"/>
    </row>
    <row r="32576" spans="43:44" x14ac:dyDescent="0.25">
      <c r="AQ32576" s="1026"/>
      <c r="AR32576" s="1027"/>
    </row>
    <row r="32577" spans="43:44" x14ac:dyDescent="0.25">
      <c r="AQ32577" s="1026"/>
      <c r="AR32577" s="1027"/>
    </row>
    <row r="32578" spans="43:44" x14ac:dyDescent="0.25">
      <c r="AQ32578" s="1026"/>
      <c r="AR32578" s="1027"/>
    </row>
    <row r="32579" spans="43:44" x14ac:dyDescent="0.25">
      <c r="AQ32579" s="1026"/>
      <c r="AR32579" s="1027"/>
    </row>
    <row r="32580" spans="43:44" x14ac:dyDescent="0.25">
      <c r="AQ32580" s="1026"/>
      <c r="AR32580" s="1027"/>
    </row>
    <row r="32581" spans="43:44" x14ac:dyDescent="0.25">
      <c r="AQ32581" s="1026"/>
      <c r="AR32581" s="1027"/>
    </row>
    <row r="32582" spans="43:44" x14ac:dyDescent="0.25">
      <c r="AQ32582" s="1026"/>
      <c r="AR32582" s="1027"/>
    </row>
    <row r="32583" spans="43:44" x14ac:dyDescent="0.25">
      <c r="AQ32583" s="1026"/>
      <c r="AR32583" s="1027"/>
    </row>
    <row r="32584" spans="43:44" x14ac:dyDescent="0.25">
      <c r="AQ32584" s="1026"/>
      <c r="AR32584" s="1027"/>
    </row>
    <row r="32585" spans="43:44" x14ac:dyDescent="0.25">
      <c r="AQ32585" s="1026"/>
      <c r="AR32585" s="1027"/>
    </row>
    <row r="32586" spans="43:44" x14ac:dyDescent="0.25">
      <c r="AQ32586" s="1026"/>
      <c r="AR32586" s="1027"/>
    </row>
    <row r="32587" spans="43:44" x14ac:dyDescent="0.25">
      <c r="AQ32587" s="1026"/>
      <c r="AR32587" s="1027"/>
    </row>
    <row r="32588" spans="43:44" x14ac:dyDescent="0.25">
      <c r="AQ32588" s="1026"/>
      <c r="AR32588" s="1027"/>
    </row>
    <row r="32589" spans="43:44" x14ac:dyDescent="0.25">
      <c r="AQ32589" s="1026"/>
      <c r="AR32589" s="1027"/>
    </row>
    <row r="32590" spans="43:44" x14ac:dyDescent="0.25">
      <c r="AQ32590" s="1026"/>
      <c r="AR32590" s="1027"/>
    </row>
    <row r="32591" spans="43:44" x14ac:dyDescent="0.25">
      <c r="AQ32591" s="1026"/>
      <c r="AR32591" s="1027"/>
    </row>
    <row r="32592" spans="43:44" x14ac:dyDescent="0.25">
      <c r="AQ32592" s="1026"/>
      <c r="AR32592" s="1027"/>
    </row>
    <row r="32593" spans="43:44" x14ac:dyDescent="0.25">
      <c r="AQ32593" s="1026"/>
      <c r="AR32593" s="1027"/>
    </row>
    <row r="32594" spans="43:44" x14ac:dyDescent="0.25">
      <c r="AQ32594" s="1026"/>
      <c r="AR32594" s="1027"/>
    </row>
    <row r="32595" spans="43:44" x14ac:dyDescent="0.25">
      <c r="AQ32595" s="1026"/>
      <c r="AR32595" s="1027"/>
    </row>
    <row r="32596" spans="43:44" x14ac:dyDescent="0.25">
      <c r="AQ32596" s="1026"/>
      <c r="AR32596" s="1027"/>
    </row>
    <row r="32597" spans="43:44" x14ac:dyDescent="0.25">
      <c r="AQ32597" s="1026"/>
      <c r="AR32597" s="1027"/>
    </row>
    <row r="32598" spans="43:44" x14ac:dyDescent="0.25">
      <c r="AQ32598" s="1026"/>
      <c r="AR32598" s="1027"/>
    </row>
    <row r="32599" spans="43:44" x14ac:dyDescent="0.25">
      <c r="AQ32599" s="1026"/>
      <c r="AR32599" s="1027"/>
    </row>
    <row r="32600" spans="43:44" x14ac:dyDescent="0.25">
      <c r="AQ32600" s="1026"/>
      <c r="AR32600" s="1027"/>
    </row>
    <row r="32601" spans="43:44" x14ac:dyDescent="0.25">
      <c r="AQ32601" s="1026"/>
      <c r="AR32601" s="1027"/>
    </row>
    <row r="32602" spans="43:44" x14ac:dyDescent="0.25">
      <c r="AQ32602" s="1026"/>
      <c r="AR32602" s="1027"/>
    </row>
    <row r="32603" spans="43:44" x14ac:dyDescent="0.25">
      <c r="AQ32603" s="1026"/>
      <c r="AR32603" s="1027"/>
    </row>
    <row r="32604" spans="43:44" x14ac:dyDescent="0.25">
      <c r="AQ32604" s="1026"/>
      <c r="AR32604" s="1027"/>
    </row>
    <row r="32605" spans="43:44" x14ac:dyDescent="0.25">
      <c r="AQ32605" s="1026"/>
      <c r="AR32605" s="1027"/>
    </row>
    <row r="32606" spans="43:44" x14ac:dyDescent="0.25">
      <c r="AQ32606" s="1026"/>
      <c r="AR32606" s="1027"/>
    </row>
    <row r="32607" spans="43:44" x14ac:dyDescent="0.25">
      <c r="AQ32607" s="1026"/>
      <c r="AR32607" s="1027"/>
    </row>
    <row r="32608" spans="43:44" x14ac:dyDescent="0.25">
      <c r="AQ32608" s="1026"/>
      <c r="AR32608" s="1027"/>
    </row>
    <row r="32609" spans="43:44" x14ac:dyDescent="0.25">
      <c r="AQ32609" s="1026"/>
      <c r="AR32609" s="1027"/>
    </row>
    <row r="32610" spans="43:44" x14ac:dyDescent="0.25">
      <c r="AQ32610" s="1026"/>
      <c r="AR32610" s="1027"/>
    </row>
    <row r="32611" spans="43:44" x14ac:dyDescent="0.25">
      <c r="AQ32611" s="1026"/>
      <c r="AR32611" s="1027"/>
    </row>
    <row r="32612" spans="43:44" x14ac:dyDescent="0.25">
      <c r="AQ32612" s="1026"/>
      <c r="AR32612" s="1027"/>
    </row>
    <row r="32613" spans="43:44" x14ac:dyDescent="0.25">
      <c r="AQ32613" s="1026"/>
      <c r="AR32613" s="1027"/>
    </row>
    <row r="32614" spans="43:44" x14ac:dyDescent="0.25">
      <c r="AQ32614" s="1026"/>
      <c r="AR32614" s="1027"/>
    </row>
    <row r="32615" spans="43:44" x14ac:dyDescent="0.25">
      <c r="AQ32615" s="1026"/>
      <c r="AR32615" s="1027"/>
    </row>
    <row r="32616" spans="43:44" x14ac:dyDescent="0.25">
      <c r="AQ32616" s="1026"/>
      <c r="AR32616" s="1027"/>
    </row>
    <row r="32617" spans="43:44" x14ac:dyDescent="0.25">
      <c r="AQ32617" s="1026"/>
      <c r="AR32617" s="1027"/>
    </row>
    <row r="32618" spans="43:44" x14ac:dyDescent="0.25">
      <c r="AQ32618" s="1026"/>
      <c r="AR32618" s="1027"/>
    </row>
    <row r="32619" spans="43:44" x14ac:dyDescent="0.25">
      <c r="AQ32619" s="1026"/>
      <c r="AR32619" s="1027"/>
    </row>
    <row r="32620" spans="43:44" x14ac:dyDescent="0.25">
      <c r="AQ32620" s="1026"/>
      <c r="AR32620" s="1027"/>
    </row>
    <row r="32621" spans="43:44" x14ac:dyDescent="0.25">
      <c r="AQ32621" s="1026"/>
      <c r="AR32621" s="1027"/>
    </row>
    <row r="32622" spans="43:44" x14ac:dyDescent="0.25">
      <c r="AQ32622" s="1026"/>
      <c r="AR32622" s="1027"/>
    </row>
    <row r="32623" spans="43:44" x14ac:dyDescent="0.25">
      <c r="AQ32623" s="1026"/>
      <c r="AR32623" s="1027"/>
    </row>
    <row r="32624" spans="43:44" x14ac:dyDescent="0.25">
      <c r="AQ32624" s="1026"/>
      <c r="AR32624" s="1027"/>
    </row>
    <row r="32625" spans="43:44" x14ac:dyDescent="0.25">
      <c r="AQ32625" s="1026"/>
      <c r="AR32625" s="1027"/>
    </row>
    <row r="32626" spans="43:44" x14ac:dyDescent="0.25">
      <c r="AQ32626" s="1026"/>
      <c r="AR32626" s="1027"/>
    </row>
    <row r="32627" spans="43:44" x14ac:dyDescent="0.25">
      <c r="AQ32627" s="1026"/>
      <c r="AR32627" s="1027"/>
    </row>
    <row r="32628" spans="43:44" x14ac:dyDescent="0.25">
      <c r="AQ32628" s="1026"/>
      <c r="AR32628" s="1027"/>
    </row>
    <row r="32629" spans="43:44" x14ac:dyDescent="0.25">
      <c r="AQ32629" s="1026"/>
      <c r="AR32629" s="1027"/>
    </row>
    <row r="32630" spans="43:44" x14ac:dyDescent="0.25">
      <c r="AQ32630" s="1026"/>
      <c r="AR32630" s="1027"/>
    </row>
    <row r="32631" spans="43:44" x14ac:dyDescent="0.25">
      <c r="AQ32631" s="1026"/>
      <c r="AR32631" s="1027"/>
    </row>
    <row r="32632" spans="43:44" x14ac:dyDescent="0.25">
      <c r="AQ32632" s="1026"/>
      <c r="AR32632" s="1027"/>
    </row>
    <row r="32633" spans="43:44" x14ac:dyDescent="0.25">
      <c r="AQ32633" s="1026"/>
      <c r="AR32633" s="1027"/>
    </row>
    <row r="32634" spans="43:44" x14ac:dyDescent="0.25">
      <c r="AQ32634" s="1026"/>
      <c r="AR32634" s="1027"/>
    </row>
    <row r="32635" spans="43:44" x14ac:dyDescent="0.25">
      <c r="AQ32635" s="1026"/>
      <c r="AR32635" s="1027"/>
    </row>
    <row r="32636" spans="43:44" x14ac:dyDescent="0.25">
      <c r="AQ32636" s="1026"/>
      <c r="AR32636" s="1027"/>
    </row>
    <row r="32637" spans="43:44" x14ac:dyDescent="0.25">
      <c r="AQ32637" s="1026"/>
      <c r="AR32637" s="1027"/>
    </row>
    <row r="32638" spans="43:44" x14ac:dyDescent="0.25">
      <c r="AQ32638" s="1026"/>
      <c r="AR32638" s="1027"/>
    </row>
    <row r="32639" spans="43:44" x14ac:dyDescent="0.25">
      <c r="AQ32639" s="1026"/>
      <c r="AR32639" s="1027"/>
    </row>
    <row r="32640" spans="43:44" x14ac:dyDescent="0.25">
      <c r="AQ32640" s="1026"/>
      <c r="AR32640" s="1027"/>
    </row>
    <row r="32641" spans="43:44" x14ac:dyDescent="0.25">
      <c r="AQ32641" s="1026"/>
      <c r="AR32641" s="1027"/>
    </row>
    <row r="32642" spans="43:44" x14ac:dyDescent="0.25">
      <c r="AQ32642" s="1026"/>
      <c r="AR32642" s="1027"/>
    </row>
    <row r="32643" spans="43:44" x14ac:dyDescent="0.25">
      <c r="AQ32643" s="1026"/>
      <c r="AR32643" s="1027"/>
    </row>
    <row r="32644" spans="43:44" x14ac:dyDescent="0.25">
      <c r="AQ32644" s="1026"/>
      <c r="AR32644" s="1027"/>
    </row>
    <row r="32645" spans="43:44" x14ac:dyDescent="0.25">
      <c r="AQ32645" s="1026"/>
      <c r="AR32645" s="1027"/>
    </row>
    <row r="32646" spans="43:44" x14ac:dyDescent="0.25">
      <c r="AQ32646" s="1026"/>
      <c r="AR32646" s="1027"/>
    </row>
    <row r="32647" spans="43:44" x14ac:dyDescent="0.25">
      <c r="AQ32647" s="1026"/>
      <c r="AR32647" s="1027"/>
    </row>
    <row r="32648" spans="43:44" x14ac:dyDescent="0.25">
      <c r="AQ32648" s="1026"/>
      <c r="AR32648" s="1027"/>
    </row>
    <row r="32649" spans="43:44" x14ac:dyDescent="0.25">
      <c r="AQ32649" s="1026"/>
      <c r="AR32649" s="1027"/>
    </row>
    <row r="32650" spans="43:44" x14ac:dyDescent="0.25">
      <c r="AQ32650" s="1026"/>
      <c r="AR32650" s="1027"/>
    </row>
    <row r="32651" spans="43:44" x14ac:dyDescent="0.25">
      <c r="AQ32651" s="1026"/>
      <c r="AR32651" s="1027"/>
    </row>
    <row r="32652" spans="43:44" x14ac:dyDescent="0.25">
      <c r="AQ32652" s="1026"/>
      <c r="AR32652" s="1027"/>
    </row>
    <row r="32653" spans="43:44" x14ac:dyDescent="0.25">
      <c r="AQ32653" s="1026"/>
      <c r="AR32653" s="1027"/>
    </row>
    <row r="32654" spans="43:44" x14ac:dyDescent="0.25">
      <c r="AQ32654" s="1026"/>
      <c r="AR32654" s="1027"/>
    </row>
    <row r="32655" spans="43:44" x14ac:dyDescent="0.25">
      <c r="AQ32655" s="1026"/>
      <c r="AR32655" s="1027"/>
    </row>
    <row r="32656" spans="43:44" x14ac:dyDescent="0.25">
      <c r="AQ32656" s="1026"/>
      <c r="AR32656" s="1027"/>
    </row>
    <row r="32657" spans="43:44" x14ac:dyDescent="0.25">
      <c r="AQ32657" s="1026"/>
      <c r="AR32657" s="1027"/>
    </row>
    <row r="32658" spans="43:44" x14ac:dyDescent="0.25">
      <c r="AQ32658" s="1026"/>
      <c r="AR32658" s="1027"/>
    </row>
    <row r="32659" spans="43:44" x14ac:dyDescent="0.25">
      <c r="AQ32659" s="1026"/>
      <c r="AR32659" s="1027"/>
    </row>
    <row r="32660" spans="43:44" x14ac:dyDescent="0.25">
      <c r="AQ32660" s="1026"/>
      <c r="AR32660" s="1027"/>
    </row>
    <row r="32661" spans="43:44" x14ac:dyDescent="0.25">
      <c r="AQ32661" s="1026"/>
      <c r="AR32661" s="1027"/>
    </row>
    <row r="32662" spans="43:44" x14ac:dyDescent="0.25">
      <c r="AQ32662" s="1026"/>
      <c r="AR32662" s="1027"/>
    </row>
    <row r="32663" spans="43:44" x14ac:dyDescent="0.25">
      <c r="AQ32663" s="1026"/>
      <c r="AR32663" s="1027"/>
    </row>
    <row r="32664" spans="43:44" x14ac:dyDescent="0.25">
      <c r="AQ32664" s="1026"/>
      <c r="AR32664" s="1027"/>
    </row>
    <row r="32665" spans="43:44" x14ac:dyDescent="0.25">
      <c r="AQ32665" s="1026"/>
      <c r="AR32665" s="1027"/>
    </row>
    <row r="32666" spans="43:44" x14ac:dyDescent="0.25">
      <c r="AQ32666" s="1026"/>
      <c r="AR32666" s="1027"/>
    </row>
    <row r="32667" spans="43:44" x14ac:dyDescent="0.25">
      <c r="AQ32667" s="1026"/>
      <c r="AR32667" s="1027"/>
    </row>
    <row r="32668" spans="43:44" x14ac:dyDescent="0.25">
      <c r="AQ32668" s="1026"/>
      <c r="AR32668" s="1027"/>
    </row>
    <row r="32669" spans="43:44" x14ac:dyDescent="0.25">
      <c r="AQ32669" s="1026"/>
      <c r="AR32669" s="1027"/>
    </row>
    <row r="32670" spans="43:44" x14ac:dyDescent="0.25">
      <c r="AQ32670" s="1026"/>
      <c r="AR32670" s="1027"/>
    </row>
    <row r="32671" spans="43:44" x14ac:dyDescent="0.25">
      <c r="AQ32671" s="1026"/>
      <c r="AR32671" s="1027"/>
    </row>
    <row r="32672" spans="43:44" x14ac:dyDescent="0.25">
      <c r="AQ32672" s="1026"/>
      <c r="AR32672" s="1027"/>
    </row>
    <row r="32673" spans="43:44" x14ac:dyDescent="0.25">
      <c r="AQ32673" s="1026"/>
      <c r="AR32673" s="1027"/>
    </row>
    <row r="32674" spans="43:44" x14ac:dyDescent="0.25">
      <c r="AQ32674" s="1026"/>
      <c r="AR32674" s="1027"/>
    </row>
    <row r="32675" spans="43:44" x14ac:dyDescent="0.25">
      <c r="AQ32675" s="1026"/>
      <c r="AR32675" s="1027"/>
    </row>
    <row r="32676" spans="43:44" x14ac:dyDescent="0.25">
      <c r="AQ32676" s="1026"/>
      <c r="AR32676" s="1027"/>
    </row>
    <row r="32677" spans="43:44" x14ac:dyDescent="0.25">
      <c r="AQ32677" s="1026"/>
      <c r="AR32677" s="1027"/>
    </row>
    <row r="32678" spans="43:44" x14ac:dyDescent="0.25">
      <c r="AQ32678" s="1026"/>
      <c r="AR32678" s="1027"/>
    </row>
    <row r="32679" spans="43:44" x14ac:dyDescent="0.25">
      <c r="AQ32679" s="1026"/>
      <c r="AR32679" s="1027"/>
    </row>
    <row r="32680" spans="43:44" x14ac:dyDescent="0.25">
      <c r="AQ32680" s="1026"/>
      <c r="AR32680" s="1027"/>
    </row>
    <row r="32681" spans="43:44" x14ac:dyDescent="0.25">
      <c r="AQ32681" s="1026"/>
      <c r="AR32681" s="1027"/>
    </row>
    <row r="32682" spans="43:44" x14ac:dyDescent="0.25">
      <c r="AQ32682" s="1026"/>
      <c r="AR32682" s="1027"/>
    </row>
    <row r="32683" spans="43:44" x14ac:dyDescent="0.25">
      <c r="AQ32683" s="1026"/>
      <c r="AR32683" s="1027"/>
    </row>
    <row r="32684" spans="43:44" x14ac:dyDescent="0.25">
      <c r="AQ32684" s="1026"/>
      <c r="AR32684" s="1027"/>
    </row>
    <row r="32685" spans="43:44" x14ac:dyDescent="0.25">
      <c r="AQ32685" s="1026"/>
      <c r="AR32685" s="1027"/>
    </row>
    <row r="32686" spans="43:44" x14ac:dyDescent="0.25">
      <c r="AQ32686" s="1026"/>
      <c r="AR32686" s="1027"/>
    </row>
    <row r="32687" spans="43:44" x14ac:dyDescent="0.25">
      <c r="AQ32687" s="1026"/>
      <c r="AR32687" s="1027"/>
    </row>
    <row r="32688" spans="43:44" x14ac:dyDescent="0.25">
      <c r="AQ32688" s="1026"/>
      <c r="AR32688" s="1027"/>
    </row>
    <row r="32689" spans="43:44" x14ac:dyDescent="0.25">
      <c r="AQ32689" s="1026"/>
      <c r="AR32689" s="1027"/>
    </row>
    <row r="32690" spans="43:44" x14ac:dyDescent="0.25">
      <c r="AQ32690" s="1026"/>
      <c r="AR32690" s="1027"/>
    </row>
    <row r="32691" spans="43:44" x14ac:dyDescent="0.25">
      <c r="AQ32691" s="1026"/>
      <c r="AR32691" s="1027"/>
    </row>
    <row r="32692" spans="43:44" x14ac:dyDescent="0.25">
      <c r="AQ32692" s="1026"/>
      <c r="AR32692" s="1027"/>
    </row>
    <row r="32693" spans="43:44" x14ac:dyDescent="0.25">
      <c r="AQ32693" s="1026"/>
      <c r="AR32693" s="1027"/>
    </row>
    <row r="32694" spans="43:44" x14ac:dyDescent="0.25">
      <c r="AQ32694" s="1026"/>
      <c r="AR32694" s="1027"/>
    </row>
    <row r="32695" spans="43:44" x14ac:dyDescent="0.25">
      <c r="AQ32695" s="1026"/>
      <c r="AR32695" s="1027"/>
    </row>
    <row r="32696" spans="43:44" x14ac:dyDescent="0.25">
      <c r="AQ32696" s="1026"/>
      <c r="AR32696" s="1027"/>
    </row>
    <row r="32697" spans="43:44" x14ac:dyDescent="0.25">
      <c r="AQ32697" s="1026"/>
      <c r="AR32697" s="1027"/>
    </row>
    <row r="32698" spans="43:44" x14ac:dyDescent="0.25">
      <c r="AQ32698" s="1026"/>
      <c r="AR32698" s="1027"/>
    </row>
    <row r="32699" spans="43:44" x14ac:dyDescent="0.25">
      <c r="AQ32699" s="1026"/>
      <c r="AR32699" s="1027"/>
    </row>
    <row r="32700" spans="43:44" x14ac:dyDescent="0.25">
      <c r="AQ32700" s="1026"/>
      <c r="AR32700" s="1027"/>
    </row>
    <row r="32701" spans="43:44" x14ac:dyDescent="0.25">
      <c r="AQ32701" s="1026"/>
      <c r="AR32701" s="1027"/>
    </row>
    <row r="32702" spans="43:44" x14ac:dyDescent="0.25">
      <c r="AQ32702" s="1026"/>
      <c r="AR32702" s="1027"/>
    </row>
    <row r="32703" spans="43:44" x14ac:dyDescent="0.25">
      <c r="AQ32703" s="1026"/>
      <c r="AR32703" s="1027"/>
    </row>
    <row r="32704" spans="43:44" x14ac:dyDescent="0.25">
      <c r="AQ32704" s="1026"/>
      <c r="AR32704" s="1027"/>
    </row>
    <row r="32705" spans="43:44" x14ac:dyDescent="0.25">
      <c r="AQ32705" s="1026"/>
      <c r="AR32705" s="1027"/>
    </row>
    <row r="32706" spans="43:44" x14ac:dyDescent="0.25">
      <c r="AQ32706" s="1026"/>
      <c r="AR32706" s="1027"/>
    </row>
    <row r="32707" spans="43:44" x14ac:dyDescent="0.25">
      <c r="AQ32707" s="1026"/>
      <c r="AR32707" s="1027"/>
    </row>
    <row r="32708" spans="43:44" x14ac:dyDescent="0.25">
      <c r="AQ32708" s="1026"/>
      <c r="AR32708" s="1027"/>
    </row>
    <row r="32709" spans="43:44" x14ac:dyDescent="0.25">
      <c r="AQ32709" s="1026"/>
      <c r="AR32709" s="1027"/>
    </row>
    <row r="32710" spans="43:44" x14ac:dyDescent="0.25">
      <c r="AQ32710" s="1026"/>
      <c r="AR32710" s="1027"/>
    </row>
    <row r="32711" spans="43:44" x14ac:dyDescent="0.25">
      <c r="AQ32711" s="1026"/>
      <c r="AR32711" s="1027"/>
    </row>
    <row r="32712" spans="43:44" x14ac:dyDescent="0.25">
      <c r="AQ32712" s="1026"/>
      <c r="AR32712" s="1027"/>
    </row>
    <row r="32713" spans="43:44" x14ac:dyDescent="0.25">
      <c r="AQ32713" s="1026"/>
      <c r="AR32713" s="1027"/>
    </row>
    <row r="32714" spans="43:44" x14ac:dyDescent="0.25">
      <c r="AQ32714" s="1026"/>
      <c r="AR32714" s="1027"/>
    </row>
    <row r="32715" spans="43:44" x14ac:dyDescent="0.25">
      <c r="AQ32715" s="1026"/>
      <c r="AR32715" s="1027"/>
    </row>
    <row r="32716" spans="43:44" x14ac:dyDescent="0.25">
      <c r="AQ32716" s="1026"/>
      <c r="AR32716" s="1027"/>
    </row>
    <row r="32717" spans="43:44" x14ac:dyDescent="0.25">
      <c r="AQ32717" s="1026"/>
      <c r="AR32717" s="1027"/>
    </row>
    <row r="32718" spans="43:44" x14ac:dyDescent="0.25">
      <c r="AQ32718" s="1026"/>
      <c r="AR32718" s="1027"/>
    </row>
    <row r="32719" spans="43:44" x14ac:dyDescent="0.25">
      <c r="AQ32719" s="1026"/>
      <c r="AR32719" s="1027"/>
    </row>
    <row r="32720" spans="43:44" x14ac:dyDescent="0.25">
      <c r="AQ32720" s="1026"/>
      <c r="AR32720" s="1027"/>
    </row>
    <row r="32721" spans="43:44" x14ac:dyDescent="0.25">
      <c r="AQ32721" s="1026"/>
      <c r="AR32721" s="1027"/>
    </row>
    <row r="32722" spans="43:44" x14ac:dyDescent="0.25">
      <c r="AQ32722" s="1026"/>
      <c r="AR32722" s="1027"/>
    </row>
    <row r="32723" spans="43:44" x14ac:dyDescent="0.25">
      <c r="AQ32723" s="1026"/>
      <c r="AR32723" s="1027"/>
    </row>
    <row r="32724" spans="43:44" x14ac:dyDescent="0.25">
      <c r="AQ32724" s="1026"/>
      <c r="AR32724" s="1027"/>
    </row>
    <row r="32725" spans="43:44" x14ac:dyDescent="0.25">
      <c r="AQ32725" s="1026"/>
      <c r="AR32725" s="1027"/>
    </row>
    <row r="32726" spans="43:44" x14ac:dyDescent="0.25">
      <c r="AQ32726" s="1026"/>
      <c r="AR32726" s="1027"/>
    </row>
    <row r="32727" spans="43:44" x14ac:dyDescent="0.25">
      <c r="AQ32727" s="1026"/>
      <c r="AR32727" s="1027"/>
    </row>
    <row r="32728" spans="43:44" x14ac:dyDescent="0.25">
      <c r="AQ32728" s="1026"/>
      <c r="AR32728" s="1027"/>
    </row>
    <row r="32729" spans="43:44" x14ac:dyDescent="0.25">
      <c r="AQ32729" s="1026"/>
      <c r="AR32729" s="1027"/>
    </row>
    <row r="32730" spans="43:44" x14ac:dyDescent="0.25">
      <c r="AQ32730" s="1026"/>
      <c r="AR32730" s="1027"/>
    </row>
    <row r="32731" spans="43:44" x14ac:dyDescent="0.25">
      <c r="AQ32731" s="1026"/>
      <c r="AR32731" s="1027"/>
    </row>
    <row r="32732" spans="43:44" x14ac:dyDescent="0.25">
      <c r="AQ32732" s="1026"/>
      <c r="AR32732" s="1027"/>
    </row>
    <row r="32733" spans="43:44" x14ac:dyDescent="0.25">
      <c r="AQ32733" s="1026"/>
      <c r="AR32733" s="1027"/>
    </row>
    <row r="32734" spans="43:44" x14ac:dyDescent="0.25">
      <c r="AQ32734" s="1026"/>
      <c r="AR32734" s="1027"/>
    </row>
    <row r="32735" spans="43:44" x14ac:dyDescent="0.25">
      <c r="AQ32735" s="1026"/>
      <c r="AR32735" s="1027"/>
    </row>
    <row r="32736" spans="43:44" x14ac:dyDescent="0.25">
      <c r="AQ32736" s="1026"/>
      <c r="AR32736" s="1027"/>
    </row>
    <row r="32737" spans="43:44" x14ac:dyDescent="0.25">
      <c r="AQ32737" s="1026"/>
      <c r="AR32737" s="1027"/>
    </row>
    <row r="32738" spans="43:44" x14ac:dyDescent="0.25">
      <c r="AQ32738" s="1026"/>
      <c r="AR32738" s="1027"/>
    </row>
    <row r="32739" spans="43:44" x14ac:dyDescent="0.25">
      <c r="AQ32739" s="1026"/>
      <c r="AR32739" s="1027"/>
    </row>
    <row r="32740" spans="43:44" x14ac:dyDescent="0.25">
      <c r="AQ32740" s="1026"/>
      <c r="AR32740" s="1027"/>
    </row>
    <row r="32741" spans="43:44" x14ac:dyDescent="0.25">
      <c r="AQ32741" s="1026"/>
      <c r="AR32741" s="1027"/>
    </row>
    <row r="32742" spans="43:44" x14ac:dyDescent="0.25">
      <c r="AQ32742" s="1026"/>
      <c r="AR32742" s="1027"/>
    </row>
    <row r="32743" spans="43:44" x14ac:dyDescent="0.25">
      <c r="AQ32743" s="1026"/>
      <c r="AR32743" s="1027"/>
    </row>
    <row r="32744" spans="43:44" x14ac:dyDescent="0.25">
      <c r="AQ32744" s="1026"/>
      <c r="AR32744" s="1027"/>
    </row>
    <row r="32745" spans="43:44" x14ac:dyDescent="0.25">
      <c r="AQ32745" s="1026"/>
      <c r="AR32745" s="1027"/>
    </row>
    <row r="32746" spans="43:44" x14ac:dyDescent="0.25">
      <c r="AQ32746" s="1026"/>
      <c r="AR32746" s="1027"/>
    </row>
    <row r="32747" spans="43:44" x14ac:dyDescent="0.25">
      <c r="AQ32747" s="1026"/>
      <c r="AR32747" s="1027"/>
    </row>
    <row r="32748" spans="43:44" x14ac:dyDescent="0.25">
      <c r="AQ32748" s="1026"/>
      <c r="AR32748" s="1027"/>
    </row>
    <row r="32749" spans="43:44" x14ac:dyDescent="0.25">
      <c r="AQ32749" s="1026"/>
      <c r="AR32749" s="1027"/>
    </row>
    <row r="32750" spans="43:44" x14ac:dyDescent="0.25">
      <c r="AQ32750" s="1026"/>
      <c r="AR32750" s="1027"/>
    </row>
    <row r="32751" spans="43:44" x14ac:dyDescent="0.25">
      <c r="AQ32751" s="1026"/>
      <c r="AR32751" s="1027"/>
    </row>
    <row r="32752" spans="43:44" x14ac:dyDescent="0.25">
      <c r="AQ32752" s="1026"/>
      <c r="AR32752" s="1027"/>
    </row>
    <row r="32753" spans="43:44" x14ac:dyDescent="0.25">
      <c r="AQ32753" s="1026"/>
      <c r="AR32753" s="1027"/>
    </row>
    <row r="32754" spans="43:44" x14ac:dyDescent="0.25">
      <c r="AQ32754" s="1026"/>
      <c r="AR32754" s="1027"/>
    </row>
    <row r="32755" spans="43:44" x14ac:dyDescent="0.25">
      <c r="AQ32755" s="1026"/>
      <c r="AR32755" s="1027"/>
    </row>
    <row r="32756" spans="43:44" x14ac:dyDescent="0.25">
      <c r="AQ32756" s="1026"/>
      <c r="AR32756" s="1027"/>
    </row>
    <row r="32757" spans="43:44" x14ac:dyDescent="0.25">
      <c r="AQ32757" s="1026"/>
      <c r="AR32757" s="1027"/>
    </row>
    <row r="32758" spans="43:44" x14ac:dyDescent="0.25">
      <c r="AQ32758" s="1026"/>
      <c r="AR32758" s="1027"/>
    </row>
    <row r="32759" spans="43:44" x14ac:dyDescent="0.25">
      <c r="AQ32759" s="1026"/>
      <c r="AR32759" s="1027"/>
    </row>
    <row r="32760" spans="43:44" x14ac:dyDescent="0.25">
      <c r="AQ32760" s="1026"/>
      <c r="AR32760" s="1027"/>
    </row>
    <row r="32761" spans="43:44" x14ac:dyDescent="0.25">
      <c r="AQ32761" s="1026"/>
      <c r="AR32761" s="1027"/>
    </row>
    <row r="32762" spans="43:44" x14ac:dyDescent="0.25">
      <c r="AQ32762" s="1026"/>
      <c r="AR32762" s="1027"/>
    </row>
    <row r="32763" spans="43:44" x14ac:dyDescent="0.25">
      <c r="AQ32763" s="1026"/>
      <c r="AR32763" s="1027"/>
    </row>
    <row r="32764" spans="43:44" x14ac:dyDescent="0.25">
      <c r="AQ32764" s="1026"/>
      <c r="AR32764" s="1027"/>
    </row>
    <row r="32765" spans="43:44" x14ac:dyDescent="0.25">
      <c r="AQ32765" s="1026"/>
      <c r="AR32765" s="1027"/>
    </row>
    <row r="32766" spans="43:44" x14ac:dyDescent="0.25">
      <c r="AQ32766" s="1026"/>
      <c r="AR32766" s="1027"/>
    </row>
    <row r="32767" spans="43:44" x14ac:dyDescent="0.25">
      <c r="AQ32767" s="1026"/>
      <c r="AR32767" s="1027"/>
    </row>
    <row r="32768" spans="43:44" x14ac:dyDescent="0.25">
      <c r="AQ32768" s="1026"/>
      <c r="AR32768" s="1027"/>
    </row>
    <row r="32769" spans="43:44" x14ac:dyDescent="0.25">
      <c r="AQ32769" s="1026"/>
      <c r="AR32769" s="1027"/>
    </row>
    <row r="32770" spans="43:44" x14ac:dyDescent="0.25">
      <c r="AQ32770" s="1026"/>
      <c r="AR32770" s="1027"/>
    </row>
    <row r="32771" spans="43:44" x14ac:dyDescent="0.25">
      <c r="AQ32771" s="1026"/>
      <c r="AR32771" s="1027"/>
    </row>
    <row r="32772" spans="43:44" x14ac:dyDescent="0.25">
      <c r="AQ32772" s="1026"/>
      <c r="AR32772" s="1027"/>
    </row>
    <row r="32773" spans="43:44" x14ac:dyDescent="0.25">
      <c r="AQ32773" s="1026"/>
      <c r="AR32773" s="1027"/>
    </row>
    <row r="32774" spans="43:44" x14ac:dyDescent="0.25">
      <c r="AQ32774" s="1026"/>
      <c r="AR32774" s="1027"/>
    </row>
    <row r="32775" spans="43:44" x14ac:dyDescent="0.25">
      <c r="AQ32775" s="1026"/>
      <c r="AR32775" s="1027"/>
    </row>
    <row r="32776" spans="43:44" x14ac:dyDescent="0.25">
      <c r="AQ32776" s="1026"/>
      <c r="AR32776" s="1027"/>
    </row>
    <row r="32777" spans="43:44" x14ac:dyDescent="0.25">
      <c r="AQ32777" s="1026"/>
      <c r="AR32777" s="1027"/>
    </row>
    <row r="32778" spans="43:44" x14ac:dyDescent="0.25">
      <c r="AQ32778" s="1026"/>
      <c r="AR32778" s="1027"/>
    </row>
    <row r="32779" spans="43:44" x14ac:dyDescent="0.25">
      <c r="AQ32779" s="1026"/>
      <c r="AR32779" s="1027"/>
    </row>
    <row r="32780" spans="43:44" x14ac:dyDescent="0.25">
      <c r="AQ32780" s="1026"/>
      <c r="AR32780" s="1027"/>
    </row>
    <row r="32781" spans="43:44" x14ac:dyDescent="0.25">
      <c r="AQ32781" s="1026"/>
      <c r="AR32781" s="1027"/>
    </row>
    <row r="32782" spans="43:44" x14ac:dyDescent="0.25">
      <c r="AQ32782" s="1026"/>
      <c r="AR32782" s="1027"/>
    </row>
    <row r="32783" spans="43:44" x14ac:dyDescent="0.25">
      <c r="AQ32783" s="1026"/>
      <c r="AR32783" s="1027"/>
    </row>
    <row r="32784" spans="43:44" x14ac:dyDescent="0.25">
      <c r="AQ32784" s="1026"/>
      <c r="AR32784" s="1027"/>
    </row>
    <row r="32785" spans="43:44" x14ac:dyDescent="0.25">
      <c r="AQ32785" s="1026"/>
      <c r="AR32785" s="1027"/>
    </row>
    <row r="32786" spans="43:44" x14ac:dyDescent="0.25">
      <c r="AQ32786" s="1026"/>
      <c r="AR32786" s="1027"/>
    </row>
    <row r="32787" spans="43:44" x14ac:dyDescent="0.25">
      <c r="AQ32787" s="1026"/>
      <c r="AR32787" s="1027"/>
    </row>
    <row r="32788" spans="43:44" x14ac:dyDescent="0.25">
      <c r="AQ32788" s="1026"/>
      <c r="AR32788" s="1027"/>
    </row>
    <row r="32789" spans="43:44" x14ac:dyDescent="0.25">
      <c r="AQ32789" s="1026"/>
      <c r="AR32789" s="1027"/>
    </row>
    <row r="32790" spans="43:44" x14ac:dyDescent="0.25">
      <c r="AQ32790" s="1026"/>
      <c r="AR32790" s="1027"/>
    </row>
    <row r="32791" spans="43:44" x14ac:dyDescent="0.25">
      <c r="AQ32791" s="1026"/>
      <c r="AR32791" s="1027"/>
    </row>
    <row r="32792" spans="43:44" x14ac:dyDescent="0.25">
      <c r="AQ32792" s="1026"/>
      <c r="AR32792" s="1027"/>
    </row>
    <row r="32793" spans="43:44" x14ac:dyDescent="0.25">
      <c r="AQ32793" s="1026"/>
      <c r="AR32793" s="1027"/>
    </row>
    <row r="32794" spans="43:44" x14ac:dyDescent="0.25">
      <c r="AQ32794" s="1026"/>
      <c r="AR32794" s="1027"/>
    </row>
    <row r="32795" spans="43:44" x14ac:dyDescent="0.25">
      <c r="AQ32795" s="1026"/>
      <c r="AR32795" s="1027"/>
    </row>
    <row r="32796" spans="43:44" x14ac:dyDescent="0.25">
      <c r="AQ32796" s="1026"/>
      <c r="AR32796" s="1027"/>
    </row>
    <row r="32797" spans="43:44" x14ac:dyDescent="0.25">
      <c r="AQ32797" s="1026"/>
      <c r="AR32797" s="1027"/>
    </row>
    <row r="32798" spans="43:44" x14ac:dyDescent="0.25">
      <c r="AQ32798" s="1026"/>
      <c r="AR32798" s="1027"/>
    </row>
    <row r="32799" spans="43:44" x14ac:dyDescent="0.25">
      <c r="AQ32799" s="1026"/>
      <c r="AR32799" s="1027"/>
    </row>
    <row r="32800" spans="43:44" x14ac:dyDescent="0.25">
      <c r="AQ32800" s="1026"/>
      <c r="AR32800" s="1027"/>
    </row>
    <row r="32801" spans="43:44" x14ac:dyDescent="0.25">
      <c r="AQ32801" s="1026"/>
      <c r="AR32801" s="1027"/>
    </row>
    <row r="32802" spans="43:44" x14ac:dyDescent="0.25">
      <c r="AQ32802" s="1026"/>
      <c r="AR32802" s="1027"/>
    </row>
    <row r="32803" spans="43:44" x14ac:dyDescent="0.25">
      <c r="AQ32803" s="1026"/>
      <c r="AR32803" s="1027"/>
    </row>
    <row r="32804" spans="43:44" x14ac:dyDescent="0.25">
      <c r="AQ32804" s="1026"/>
      <c r="AR32804" s="1027"/>
    </row>
    <row r="32805" spans="43:44" x14ac:dyDescent="0.25">
      <c r="AQ32805" s="1026"/>
      <c r="AR32805" s="1027"/>
    </row>
    <row r="32806" spans="43:44" x14ac:dyDescent="0.25">
      <c r="AQ32806" s="1026"/>
      <c r="AR32806" s="1027"/>
    </row>
    <row r="32807" spans="43:44" x14ac:dyDescent="0.25">
      <c r="AQ32807" s="1026"/>
      <c r="AR32807" s="1027"/>
    </row>
    <row r="32808" spans="43:44" x14ac:dyDescent="0.25">
      <c r="AQ32808" s="1026"/>
      <c r="AR32808" s="1027"/>
    </row>
    <row r="32809" spans="43:44" x14ac:dyDescent="0.25">
      <c r="AQ32809" s="1026"/>
      <c r="AR32809" s="1027"/>
    </row>
    <row r="32810" spans="43:44" x14ac:dyDescent="0.25">
      <c r="AQ32810" s="1026"/>
      <c r="AR32810" s="1027"/>
    </row>
    <row r="32811" spans="43:44" x14ac:dyDescent="0.25">
      <c r="AQ32811" s="1026"/>
      <c r="AR32811" s="1027"/>
    </row>
    <row r="32812" spans="43:44" x14ac:dyDescent="0.25">
      <c r="AQ32812" s="1026"/>
      <c r="AR32812" s="1027"/>
    </row>
    <row r="32813" spans="43:44" x14ac:dyDescent="0.25">
      <c r="AQ32813" s="1026"/>
      <c r="AR32813" s="1027"/>
    </row>
    <row r="32814" spans="43:44" x14ac:dyDescent="0.25">
      <c r="AQ32814" s="1026"/>
      <c r="AR32814" s="1027"/>
    </row>
    <row r="32815" spans="43:44" x14ac:dyDescent="0.25">
      <c r="AQ32815" s="1026"/>
      <c r="AR32815" s="1027"/>
    </row>
    <row r="32816" spans="43:44" x14ac:dyDescent="0.25">
      <c r="AQ32816" s="1026"/>
      <c r="AR32816" s="1027"/>
    </row>
    <row r="32817" spans="43:44" x14ac:dyDescent="0.25">
      <c r="AQ32817" s="1026"/>
      <c r="AR32817" s="1027"/>
    </row>
    <row r="32818" spans="43:44" x14ac:dyDescent="0.25">
      <c r="AQ32818" s="1026"/>
      <c r="AR32818" s="1027"/>
    </row>
    <row r="32819" spans="43:44" x14ac:dyDescent="0.25">
      <c r="AQ32819" s="1026"/>
      <c r="AR32819" s="1027"/>
    </row>
    <row r="32820" spans="43:44" x14ac:dyDescent="0.25">
      <c r="AQ32820" s="1026"/>
      <c r="AR32820" s="1027"/>
    </row>
    <row r="32821" spans="43:44" x14ac:dyDescent="0.25">
      <c r="AQ32821" s="1026"/>
      <c r="AR32821" s="1027"/>
    </row>
    <row r="32822" spans="43:44" x14ac:dyDescent="0.25">
      <c r="AQ32822" s="1026"/>
      <c r="AR32822" s="1027"/>
    </row>
    <row r="32823" spans="43:44" x14ac:dyDescent="0.25">
      <c r="AQ32823" s="1026"/>
      <c r="AR32823" s="1027"/>
    </row>
    <row r="32824" spans="43:44" x14ac:dyDescent="0.25">
      <c r="AQ32824" s="1026"/>
      <c r="AR32824" s="1027"/>
    </row>
    <row r="32825" spans="43:44" x14ac:dyDescent="0.25">
      <c r="AQ32825" s="1026"/>
      <c r="AR32825" s="1027"/>
    </row>
    <row r="32826" spans="43:44" x14ac:dyDescent="0.25">
      <c r="AQ32826" s="1026"/>
      <c r="AR32826" s="1027"/>
    </row>
    <row r="32827" spans="43:44" x14ac:dyDescent="0.25">
      <c r="AQ32827" s="1026"/>
      <c r="AR32827" s="1027"/>
    </row>
    <row r="32828" spans="43:44" x14ac:dyDescent="0.25">
      <c r="AQ32828" s="1026"/>
      <c r="AR32828" s="1027"/>
    </row>
    <row r="32829" spans="43:44" x14ac:dyDescent="0.25">
      <c r="AQ32829" s="1026"/>
      <c r="AR32829" s="1027"/>
    </row>
    <row r="32830" spans="43:44" x14ac:dyDescent="0.25">
      <c r="AQ32830" s="1026"/>
      <c r="AR32830" s="1027"/>
    </row>
    <row r="32831" spans="43:44" x14ac:dyDescent="0.25">
      <c r="AQ32831" s="1026"/>
      <c r="AR32831" s="1027"/>
    </row>
    <row r="32832" spans="43:44" x14ac:dyDescent="0.25">
      <c r="AQ32832" s="1026"/>
      <c r="AR32832" s="1027"/>
    </row>
    <row r="32833" spans="43:44" x14ac:dyDescent="0.25">
      <c r="AQ32833" s="1026"/>
      <c r="AR32833" s="1027"/>
    </row>
    <row r="32834" spans="43:44" x14ac:dyDescent="0.25">
      <c r="AQ32834" s="1026"/>
      <c r="AR32834" s="1027"/>
    </row>
    <row r="32835" spans="43:44" x14ac:dyDescent="0.25">
      <c r="AQ32835" s="1026"/>
      <c r="AR32835" s="1027"/>
    </row>
    <row r="32836" spans="43:44" x14ac:dyDescent="0.25">
      <c r="AQ32836" s="1026"/>
      <c r="AR32836" s="1027"/>
    </row>
    <row r="32837" spans="43:44" x14ac:dyDescent="0.25">
      <c r="AQ32837" s="1026"/>
      <c r="AR32837" s="1027"/>
    </row>
    <row r="32838" spans="43:44" x14ac:dyDescent="0.25">
      <c r="AQ32838" s="1026"/>
      <c r="AR32838" s="1027"/>
    </row>
    <row r="32839" spans="43:44" x14ac:dyDescent="0.25">
      <c r="AQ32839" s="1026"/>
      <c r="AR32839" s="1027"/>
    </row>
    <row r="32840" spans="43:44" x14ac:dyDescent="0.25">
      <c r="AQ32840" s="1026"/>
      <c r="AR32840" s="1027"/>
    </row>
    <row r="32841" spans="43:44" x14ac:dyDescent="0.25">
      <c r="AQ32841" s="1026"/>
      <c r="AR32841" s="1027"/>
    </row>
    <row r="32842" spans="43:44" x14ac:dyDescent="0.25">
      <c r="AQ32842" s="1026"/>
      <c r="AR32842" s="1027"/>
    </row>
    <row r="32843" spans="43:44" x14ac:dyDescent="0.25">
      <c r="AQ32843" s="1026"/>
      <c r="AR32843" s="1027"/>
    </row>
    <row r="32844" spans="43:44" x14ac:dyDescent="0.25">
      <c r="AQ32844" s="1026"/>
      <c r="AR32844" s="1027"/>
    </row>
    <row r="32845" spans="43:44" x14ac:dyDescent="0.25">
      <c r="AQ32845" s="1026"/>
      <c r="AR32845" s="1027"/>
    </row>
    <row r="32846" spans="43:44" x14ac:dyDescent="0.25">
      <c r="AQ32846" s="1026"/>
      <c r="AR32846" s="1027"/>
    </row>
    <row r="32847" spans="43:44" x14ac:dyDescent="0.25">
      <c r="AQ32847" s="1026"/>
      <c r="AR32847" s="1027"/>
    </row>
    <row r="32848" spans="43:44" x14ac:dyDescent="0.25">
      <c r="AQ32848" s="1026"/>
      <c r="AR32848" s="1027"/>
    </row>
    <row r="32849" spans="43:44" x14ac:dyDescent="0.25">
      <c r="AQ32849" s="1026"/>
      <c r="AR32849" s="1027"/>
    </row>
    <row r="32850" spans="43:44" x14ac:dyDescent="0.25">
      <c r="AQ32850" s="1026"/>
      <c r="AR32850" s="1027"/>
    </row>
    <row r="32851" spans="43:44" x14ac:dyDescent="0.25">
      <c r="AQ32851" s="1026"/>
      <c r="AR32851" s="1027"/>
    </row>
    <row r="32852" spans="43:44" x14ac:dyDescent="0.25">
      <c r="AQ32852" s="1026"/>
      <c r="AR32852" s="1027"/>
    </row>
    <row r="32853" spans="43:44" x14ac:dyDescent="0.25">
      <c r="AQ32853" s="1026"/>
      <c r="AR32853" s="1027"/>
    </row>
    <row r="32854" spans="43:44" x14ac:dyDescent="0.25">
      <c r="AQ32854" s="1026"/>
      <c r="AR32854" s="1027"/>
    </row>
    <row r="32855" spans="43:44" x14ac:dyDescent="0.25">
      <c r="AQ32855" s="1026"/>
      <c r="AR32855" s="1027"/>
    </row>
    <row r="32856" spans="43:44" x14ac:dyDescent="0.25">
      <c r="AQ32856" s="1026"/>
      <c r="AR32856" s="1027"/>
    </row>
    <row r="32857" spans="43:44" x14ac:dyDescent="0.25">
      <c r="AQ32857" s="1026"/>
      <c r="AR32857" s="1027"/>
    </row>
    <row r="32858" spans="43:44" x14ac:dyDescent="0.25">
      <c r="AQ32858" s="1026"/>
      <c r="AR32858" s="1027"/>
    </row>
    <row r="32859" spans="43:44" x14ac:dyDescent="0.25">
      <c r="AQ32859" s="1026"/>
      <c r="AR32859" s="1027"/>
    </row>
    <row r="32860" spans="43:44" x14ac:dyDescent="0.25">
      <c r="AQ32860" s="1026"/>
      <c r="AR32860" s="1027"/>
    </row>
    <row r="32861" spans="43:44" x14ac:dyDescent="0.25">
      <c r="AQ32861" s="1026"/>
      <c r="AR32861" s="1027"/>
    </row>
    <row r="32862" spans="43:44" x14ac:dyDescent="0.25">
      <c r="AQ32862" s="1026"/>
      <c r="AR32862" s="1027"/>
    </row>
    <row r="32863" spans="43:44" x14ac:dyDescent="0.25">
      <c r="AQ32863" s="1026"/>
      <c r="AR32863" s="1027"/>
    </row>
    <row r="32864" spans="43:44" x14ac:dyDescent="0.25">
      <c r="AQ32864" s="1026"/>
      <c r="AR32864" s="1027"/>
    </row>
    <row r="32865" spans="43:44" x14ac:dyDescent="0.25">
      <c r="AQ32865" s="1026"/>
      <c r="AR32865" s="1027"/>
    </row>
    <row r="32866" spans="43:44" x14ac:dyDescent="0.25">
      <c r="AQ32866" s="1026"/>
      <c r="AR32866" s="1027"/>
    </row>
    <row r="32867" spans="43:44" x14ac:dyDescent="0.25">
      <c r="AQ32867" s="1026"/>
      <c r="AR32867" s="1027"/>
    </row>
    <row r="32868" spans="43:44" x14ac:dyDescent="0.25">
      <c r="AQ32868" s="1026"/>
      <c r="AR32868" s="1027"/>
    </row>
    <row r="32869" spans="43:44" x14ac:dyDescent="0.25">
      <c r="AQ32869" s="1026"/>
      <c r="AR32869" s="1027"/>
    </row>
    <row r="32870" spans="43:44" x14ac:dyDescent="0.25">
      <c r="AQ32870" s="1026"/>
      <c r="AR32870" s="1027"/>
    </row>
    <row r="32871" spans="43:44" x14ac:dyDescent="0.25">
      <c r="AQ32871" s="1026"/>
      <c r="AR32871" s="1027"/>
    </row>
    <row r="32872" spans="43:44" x14ac:dyDescent="0.25">
      <c r="AQ32872" s="1026"/>
      <c r="AR32872" s="1027"/>
    </row>
    <row r="32873" spans="43:44" x14ac:dyDescent="0.25">
      <c r="AQ32873" s="1026"/>
      <c r="AR32873" s="1027"/>
    </row>
    <row r="32874" spans="43:44" x14ac:dyDescent="0.25">
      <c r="AQ32874" s="1026"/>
      <c r="AR32874" s="1027"/>
    </row>
    <row r="32875" spans="43:44" x14ac:dyDescent="0.25">
      <c r="AQ32875" s="1026"/>
      <c r="AR32875" s="1027"/>
    </row>
    <row r="32876" spans="43:44" x14ac:dyDescent="0.25">
      <c r="AQ32876" s="1026"/>
      <c r="AR32876" s="1027"/>
    </row>
    <row r="32877" spans="43:44" x14ac:dyDescent="0.25">
      <c r="AQ32877" s="1026"/>
      <c r="AR32877" s="1027"/>
    </row>
    <row r="32878" spans="43:44" x14ac:dyDescent="0.25">
      <c r="AQ32878" s="1026"/>
      <c r="AR32878" s="1027"/>
    </row>
    <row r="32879" spans="43:44" x14ac:dyDescent="0.25">
      <c r="AQ32879" s="1026"/>
      <c r="AR32879" s="1027"/>
    </row>
    <row r="32880" spans="43:44" x14ac:dyDescent="0.25">
      <c r="AQ32880" s="1026"/>
      <c r="AR32880" s="1027"/>
    </row>
    <row r="32881" spans="43:44" x14ac:dyDescent="0.25">
      <c r="AQ32881" s="1026"/>
      <c r="AR32881" s="1027"/>
    </row>
    <row r="32882" spans="43:44" x14ac:dyDescent="0.25">
      <c r="AQ32882" s="1026"/>
      <c r="AR32882" s="1027"/>
    </row>
    <row r="32883" spans="43:44" x14ac:dyDescent="0.25">
      <c r="AQ32883" s="1026"/>
      <c r="AR32883" s="1027"/>
    </row>
    <row r="32884" spans="43:44" x14ac:dyDescent="0.25">
      <c r="AQ32884" s="1026"/>
      <c r="AR32884" s="1027"/>
    </row>
    <row r="32885" spans="43:44" x14ac:dyDescent="0.25">
      <c r="AQ32885" s="1026"/>
      <c r="AR32885" s="1027"/>
    </row>
    <row r="32886" spans="43:44" x14ac:dyDescent="0.25">
      <c r="AQ32886" s="1026"/>
      <c r="AR32886" s="1027"/>
    </row>
    <row r="32887" spans="43:44" x14ac:dyDescent="0.25">
      <c r="AQ32887" s="1026"/>
      <c r="AR32887" s="1027"/>
    </row>
    <row r="32888" spans="43:44" x14ac:dyDescent="0.25">
      <c r="AQ32888" s="1026"/>
      <c r="AR32888" s="1027"/>
    </row>
    <row r="32889" spans="43:44" x14ac:dyDescent="0.25">
      <c r="AQ32889" s="1026"/>
      <c r="AR32889" s="1027"/>
    </row>
    <row r="32890" spans="43:44" x14ac:dyDescent="0.25">
      <c r="AQ32890" s="1026"/>
      <c r="AR32890" s="1027"/>
    </row>
    <row r="32891" spans="43:44" x14ac:dyDescent="0.25">
      <c r="AQ32891" s="1026"/>
      <c r="AR32891" s="1027"/>
    </row>
    <row r="32892" spans="43:44" x14ac:dyDescent="0.25">
      <c r="AQ32892" s="1026"/>
      <c r="AR32892" s="1027"/>
    </row>
    <row r="32893" spans="43:44" x14ac:dyDescent="0.25">
      <c r="AQ32893" s="1026"/>
      <c r="AR32893" s="1027"/>
    </row>
    <row r="32894" spans="43:44" x14ac:dyDescent="0.25">
      <c r="AQ32894" s="1026"/>
      <c r="AR32894" s="1027"/>
    </row>
    <row r="32895" spans="43:44" x14ac:dyDescent="0.25">
      <c r="AQ32895" s="1026"/>
      <c r="AR32895" s="1027"/>
    </row>
    <row r="32896" spans="43:44" x14ac:dyDescent="0.25">
      <c r="AQ32896" s="1026"/>
      <c r="AR32896" s="1027"/>
    </row>
    <row r="32897" spans="43:44" x14ac:dyDescent="0.25">
      <c r="AQ32897" s="1026"/>
      <c r="AR32897" s="1027"/>
    </row>
    <row r="32898" spans="43:44" x14ac:dyDescent="0.25">
      <c r="AQ32898" s="1026"/>
      <c r="AR32898" s="1027"/>
    </row>
    <row r="32899" spans="43:44" x14ac:dyDescent="0.25">
      <c r="AQ32899" s="1026"/>
      <c r="AR32899" s="1027"/>
    </row>
    <row r="32900" spans="43:44" x14ac:dyDescent="0.25">
      <c r="AQ32900" s="1026"/>
      <c r="AR32900" s="1027"/>
    </row>
    <row r="32901" spans="43:44" x14ac:dyDescent="0.25">
      <c r="AQ32901" s="1026"/>
      <c r="AR32901" s="1027"/>
    </row>
    <row r="32902" spans="43:44" x14ac:dyDescent="0.25">
      <c r="AQ32902" s="1026"/>
      <c r="AR32902" s="1027"/>
    </row>
    <row r="32903" spans="43:44" x14ac:dyDescent="0.25">
      <c r="AQ32903" s="1026"/>
      <c r="AR32903" s="1027"/>
    </row>
    <row r="32904" spans="43:44" x14ac:dyDescent="0.25">
      <c r="AQ32904" s="1026"/>
      <c r="AR32904" s="1027"/>
    </row>
    <row r="32905" spans="43:44" x14ac:dyDescent="0.25">
      <c r="AQ32905" s="1026"/>
      <c r="AR32905" s="1027"/>
    </row>
    <row r="32906" spans="43:44" x14ac:dyDescent="0.25">
      <c r="AQ32906" s="1026"/>
      <c r="AR32906" s="1027"/>
    </row>
    <row r="32907" spans="43:44" x14ac:dyDescent="0.25">
      <c r="AQ32907" s="1026"/>
      <c r="AR32907" s="1027"/>
    </row>
    <row r="32908" spans="43:44" x14ac:dyDescent="0.25">
      <c r="AQ32908" s="1026"/>
      <c r="AR32908" s="1027"/>
    </row>
    <row r="32909" spans="43:44" x14ac:dyDescent="0.25">
      <c r="AQ32909" s="1026"/>
      <c r="AR32909" s="1027"/>
    </row>
    <row r="32910" spans="43:44" x14ac:dyDescent="0.25">
      <c r="AQ32910" s="1026"/>
      <c r="AR32910" s="1027"/>
    </row>
    <row r="32911" spans="43:44" x14ac:dyDescent="0.25">
      <c r="AQ32911" s="1026"/>
      <c r="AR32911" s="1027"/>
    </row>
    <row r="32912" spans="43:44" x14ac:dyDescent="0.25">
      <c r="AQ32912" s="1026"/>
      <c r="AR32912" s="1027"/>
    </row>
    <row r="32913" spans="43:44" x14ac:dyDescent="0.25">
      <c r="AQ32913" s="1026"/>
      <c r="AR32913" s="1027"/>
    </row>
    <row r="32914" spans="43:44" x14ac:dyDescent="0.25">
      <c r="AQ32914" s="1026"/>
      <c r="AR32914" s="1027"/>
    </row>
    <row r="32915" spans="43:44" x14ac:dyDescent="0.25">
      <c r="AQ32915" s="1026"/>
      <c r="AR32915" s="1027"/>
    </row>
    <row r="32916" spans="43:44" x14ac:dyDescent="0.25">
      <c r="AQ32916" s="1026"/>
      <c r="AR32916" s="1027"/>
    </row>
    <row r="32917" spans="43:44" x14ac:dyDescent="0.25">
      <c r="AQ32917" s="1026"/>
      <c r="AR32917" s="1027"/>
    </row>
    <row r="32918" spans="43:44" x14ac:dyDescent="0.25">
      <c r="AQ32918" s="1026"/>
      <c r="AR32918" s="1027"/>
    </row>
    <row r="32919" spans="43:44" x14ac:dyDescent="0.25">
      <c r="AQ32919" s="1026"/>
      <c r="AR32919" s="1027"/>
    </row>
    <row r="32920" spans="43:44" x14ac:dyDescent="0.25">
      <c r="AQ32920" s="1026"/>
      <c r="AR32920" s="1027"/>
    </row>
    <row r="32921" spans="43:44" x14ac:dyDescent="0.25">
      <c r="AQ32921" s="1026"/>
      <c r="AR32921" s="1027"/>
    </row>
    <row r="32922" spans="43:44" x14ac:dyDescent="0.25">
      <c r="AQ32922" s="1026"/>
      <c r="AR32922" s="1027"/>
    </row>
    <row r="32923" spans="43:44" x14ac:dyDescent="0.25">
      <c r="AQ32923" s="1026"/>
      <c r="AR32923" s="1027"/>
    </row>
    <row r="32924" spans="43:44" x14ac:dyDescent="0.25">
      <c r="AQ32924" s="1026"/>
      <c r="AR32924" s="1027"/>
    </row>
    <row r="32925" spans="43:44" x14ac:dyDescent="0.25">
      <c r="AQ32925" s="1026"/>
      <c r="AR32925" s="1027"/>
    </row>
    <row r="32926" spans="43:44" x14ac:dyDescent="0.25">
      <c r="AQ32926" s="1026"/>
      <c r="AR32926" s="1027"/>
    </row>
    <row r="32927" spans="43:44" x14ac:dyDescent="0.25">
      <c r="AQ32927" s="1026"/>
      <c r="AR32927" s="1027"/>
    </row>
    <row r="32928" spans="43:44" x14ac:dyDescent="0.25">
      <c r="AQ32928" s="1026"/>
      <c r="AR32928" s="1027"/>
    </row>
    <row r="32929" spans="43:44" x14ac:dyDescent="0.25">
      <c r="AQ32929" s="1026"/>
      <c r="AR32929" s="1027"/>
    </row>
    <row r="32930" spans="43:44" x14ac:dyDescent="0.25">
      <c r="AQ32930" s="1026"/>
      <c r="AR32930" s="1027"/>
    </row>
    <row r="32931" spans="43:44" x14ac:dyDescent="0.25">
      <c r="AQ32931" s="1026"/>
      <c r="AR32931" s="1027"/>
    </row>
    <row r="32932" spans="43:44" x14ac:dyDescent="0.25">
      <c r="AQ32932" s="1026"/>
      <c r="AR32932" s="1027"/>
    </row>
    <row r="32933" spans="43:44" x14ac:dyDescent="0.25">
      <c r="AQ32933" s="1026"/>
      <c r="AR32933" s="1027"/>
    </row>
    <row r="32934" spans="43:44" x14ac:dyDescent="0.25">
      <c r="AQ32934" s="1026"/>
      <c r="AR32934" s="1027"/>
    </row>
    <row r="32935" spans="43:44" x14ac:dyDescent="0.25">
      <c r="AQ32935" s="1026"/>
      <c r="AR32935" s="1027"/>
    </row>
    <row r="32936" spans="43:44" x14ac:dyDescent="0.25">
      <c r="AQ32936" s="1026"/>
      <c r="AR32936" s="1027"/>
    </row>
    <row r="32937" spans="43:44" x14ac:dyDescent="0.25">
      <c r="AQ32937" s="1026"/>
      <c r="AR32937" s="1027"/>
    </row>
    <row r="32938" spans="43:44" x14ac:dyDescent="0.25">
      <c r="AQ32938" s="1026"/>
      <c r="AR32938" s="1027"/>
    </row>
    <row r="32939" spans="43:44" x14ac:dyDescent="0.25">
      <c r="AQ32939" s="1026"/>
      <c r="AR32939" s="1027"/>
    </row>
    <row r="32940" spans="43:44" x14ac:dyDescent="0.25">
      <c r="AQ32940" s="1026"/>
      <c r="AR32940" s="1027"/>
    </row>
    <row r="32941" spans="43:44" x14ac:dyDescent="0.25">
      <c r="AQ32941" s="1026"/>
      <c r="AR32941" s="1027"/>
    </row>
    <row r="32942" spans="43:44" x14ac:dyDescent="0.25">
      <c r="AQ32942" s="1026"/>
      <c r="AR32942" s="1027"/>
    </row>
    <row r="32943" spans="43:44" x14ac:dyDescent="0.25">
      <c r="AQ32943" s="1026"/>
      <c r="AR32943" s="1027"/>
    </row>
    <row r="32944" spans="43:44" x14ac:dyDescent="0.25">
      <c r="AQ32944" s="1026"/>
      <c r="AR32944" s="1027"/>
    </row>
    <row r="32945" spans="43:44" x14ac:dyDescent="0.25">
      <c r="AQ32945" s="1026"/>
      <c r="AR32945" s="1027"/>
    </row>
    <row r="32946" spans="43:44" x14ac:dyDescent="0.25">
      <c r="AQ32946" s="1026"/>
      <c r="AR32946" s="1027"/>
    </row>
    <row r="32947" spans="43:44" x14ac:dyDescent="0.25">
      <c r="AQ32947" s="1026"/>
      <c r="AR32947" s="1027"/>
    </row>
    <row r="32948" spans="43:44" x14ac:dyDescent="0.25">
      <c r="AQ32948" s="1026"/>
      <c r="AR32948" s="1027"/>
    </row>
    <row r="32949" spans="43:44" x14ac:dyDescent="0.25">
      <c r="AQ32949" s="1026"/>
      <c r="AR32949" s="1027"/>
    </row>
    <row r="32950" spans="43:44" x14ac:dyDescent="0.25">
      <c r="AQ32950" s="1026"/>
      <c r="AR32950" s="1027"/>
    </row>
    <row r="32951" spans="43:44" x14ac:dyDescent="0.25">
      <c r="AQ32951" s="1026"/>
      <c r="AR32951" s="1027"/>
    </row>
    <row r="32952" spans="43:44" x14ac:dyDescent="0.25">
      <c r="AQ32952" s="1026"/>
      <c r="AR32952" s="1027"/>
    </row>
    <row r="32953" spans="43:44" x14ac:dyDescent="0.25">
      <c r="AQ32953" s="1026"/>
      <c r="AR32953" s="1027"/>
    </row>
    <row r="32954" spans="43:44" x14ac:dyDescent="0.25">
      <c r="AQ32954" s="1026"/>
      <c r="AR32954" s="1027"/>
    </row>
    <row r="32955" spans="43:44" x14ac:dyDescent="0.25">
      <c r="AQ32955" s="1026"/>
      <c r="AR32955" s="1027"/>
    </row>
    <row r="32956" spans="43:44" x14ac:dyDescent="0.25">
      <c r="AQ32956" s="1026"/>
      <c r="AR32956" s="1027"/>
    </row>
    <row r="32957" spans="43:44" x14ac:dyDescent="0.25">
      <c r="AQ32957" s="1026"/>
      <c r="AR32957" s="1027"/>
    </row>
    <row r="32958" spans="43:44" x14ac:dyDescent="0.25">
      <c r="AQ32958" s="1026"/>
      <c r="AR32958" s="1027"/>
    </row>
    <row r="32959" spans="43:44" x14ac:dyDescent="0.25">
      <c r="AQ32959" s="1026"/>
      <c r="AR32959" s="1027"/>
    </row>
    <row r="32960" spans="43:44" x14ac:dyDescent="0.25">
      <c r="AQ32960" s="1026"/>
      <c r="AR32960" s="1027"/>
    </row>
    <row r="32961" spans="43:44" x14ac:dyDescent="0.25">
      <c r="AQ32961" s="1026"/>
      <c r="AR32961" s="1027"/>
    </row>
    <row r="32962" spans="43:44" x14ac:dyDescent="0.25">
      <c r="AQ32962" s="1026"/>
      <c r="AR32962" s="1027"/>
    </row>
    <row r="32963" spans="43:44" x14ac:dyDescent="0.25">
      <c r="AQ32963" s="1026"/>
      <c r="AR32963" s="1027"/>
    </row>
    <row r="32964" spans="43:44" x14ac:dyDescent="0.25">
      <c r="AQ32964" s="1026"/>
      <c r="AR32964" s="1027"/>
    </row>
    <row r="32965" spans="43:44" x14ac:dyDescent="0.25">
      <c r="AQ32965" s="1026"/>
      <c r="AR32965" s="1027"/>
    </row>
    <row r="32966" spans="43:44" x14ac:dyDescent="0.25">
      <c r="AQ32966" s="1026"/>
      <c r="AR32966" s="1027"/>
    </row>
    <row r="32967" spans="43:44" x14ac:dyDescent="0.25">
      <c r="AQ32967" s="1026"/>
      <c r="AR32967" s="1027"/>
    </row>
    <row r="32968" spans="43:44" x14ac:dyDescent="0.25">
      <c r="AQ32968" s="1026"/>
      <c r="AR32968" s="1027"/>
    </row>
    <row r="32969" spans="43:44" x14ac:dyDescent="0.25">
      <c r="AQ32969" s="1026"/>
      <c r="AR32969" s="1027"/>
    </row>
    <row r="32970" spans="43:44" x14ac:dyDescent="0.25">
      <c r="AQ32970" s="1026"/>
      <c r="AR32970" s="1027"/>
    </row>
    <row r="32971" spans="43:44" x14ac:dyDescent="0.25">
      <c r="AQ32971" s="1026"/>
      <c r="AR32971" s="1027"/>
    </row>
    <row r="32972" spans="43:44" x14ac:dyDescent="0.25">
      <c r="AQ32972" s="1026"/>
      <c r="AR32972" s="1027"/>
    </row>
    <row r="32973" spans="43:44" x14ac:dyDescent="0.25">
      <c r="AQ32973" s="1026"/>
      <c r="AR32973" s="1027"/>
    </row>
    <row r="32974" spans="43:44" x14ac:dyDescent="0.25">
      <c r="AQ32974" s="1026"/>
      <c r="AR32974" s="1027"/>
    </row>
    <row r="32975" spans="43:44" x14ac:dyDescent="0.25">
      <c r="AQ32975" s="1026"/>
      <c r="AR32975" s="1027"/>
    </row>
    <row r="32976" spans="43:44" x14ac:dyDescent="0.25">
      <c r="AQ32976" s="1026"/>
      <c r="AR32976" s="1027"/>
    </row>
    <row r="32977" spans="43:44" x14ac:dyDescent="0.25">
      <c r="AQ32977" s="1026"/>
      <c r="AR32977" s="1027"/>
    </row>
    <row r="32978" spans="43:44" x14ac:dyDescent="0.25">
      <c r="AQ32978" s="1026"/>
      <c r="AR32978" s="1027"/>
    </row>
    <row r="32979" spans="43:44" x14ac:dyDescent="0.25">
      <c r="AQ32979" s="1026"/>
      <c r="AR32979" s="1027"/>
    </row>
    <row r="32980" spans="43:44" x14ac:dyDescent="0.25">
      <c r="AQ32980" s="1026"/>
      <c r="AR32980" s="1027"/>
    </row>
    <row r="32981" spans="43:44" x14ac:dyDescent="0.25">
      <c r="AQ32981" s="1026"/>
      <c r="AR32981" s="1027"/>
    </row>
    <row r="32982" spans="43:44" x14ac:dyDescent="0.25">
      <c r="AQ32982" s="1026"/>
      <c r="AR32982" s="1027"/>
    </row>
    <row r="32983" spans="43:44" x14ac:dyDescent="0.25">
      <c r="AQ32983" s="1026"/>
      <c r="AR32983" s="1027"/>
    </row>
    <row r="32984" spans="43:44" x14ac:dyDescent="0.25">
      <c r="AQ32984" s="1026"/>
      <c r="AR32984" s="1027"/>
    </row>
    <row r="32985" spans="43:44" x14ac:dyDescent="0.25">
      <c r="AQ32985" s="1026"/>
      <c r="AR32985" s="1027"/>
    </row>
    <row r="32986" spans="43:44" x14ac:dyDescent="0.25">
      <c r="AQ32986" s="1026"/>
      <c r="AR32986" s="1027"/>
    </row>
    <row r="32987" spans="43:44" x14ac:dyDescent="0.25">
      <c r="AQ32987" s="1026"/>
      <c r="AR32987" s="1027"/>
    </row>
    <row r="32988" spans="43:44" x14ac:dyDescent="0.25">
      <c r="AQ32988" s="1026"/>
      <c r="AR32988" s="1027"/>
    </row>
    <row r="32989" spans="43:44" x14ac:dyDescent="0.25">
      <c r="AQ32989" s="1026"/>
      <c r="AR32989" s="1027"/>
    </row>
    <row r="32990" spans="43:44" x14ac:dyDescent="0.25">
      <c r="AQ32990" s="1026"/>
      <c r="AR32990" s="1027"/>
    </row>
    <row r="32991" spans="43:44" x14ac:dyDescent="0.25">
      <c r="AQ32991" s="1026"/>
      <c r="AR32991" s="1027"/>
    </row>
    <row r="32992" spans="43:44" x14ac:dyDescent="0.25">
      <c r="AQ32992" s="1026"/>
      <c r="AR32992" s="1027"/>
    </row>
    <row r="32993" spans="43:44" x14ac:dyDescent="0.25">
      <c r="AQ32993" s="1026"/>
      <c r="AR32993" s="1027"/>
    </row>
    <row r="32994" spans="43:44" x14ac:dyDescent="0.25">
      <c r="AQ32994" s="1026"/>
      <c r="AR32994" s="1027"/>
    </row>
    <row r="32995" spans="43:44" x14ac:dyDescent="0.25">
      <c r="AQ32995" s="1026"/>
      <c r="AR32995" s="1027"/>
    </row>
    <row r="32996" spans="43:44" x14ac:dyDescent="0.25">
      <c r="AQ32996" s="1026"/>
      <c r="AR32996" s="1027"/>
    </row>
    <row r="32997" spans="43:44" x14ac:dyDescent="0.25">
      <c r="AQ32997" s="1026"/>
      <c r="AR32997" s="1027"/>
    </row>
    <row r="32998" spans="43:44" x14ac:dyDescent="0.25">
      <c r="AQ32998" s="1026"/>
      <c r="AR32998" s="1027"/>
    </row>
    <row r="32999" spans="43:44" x14ac:dyDescent="0.25">
      <c r="AQ32999" s="1026"/>
      <c r="AR32999" s="1027"/>
    </row>
    <row r="33000" spans="43:44" x14ac:dyDescent="0.25">
      <c r="AQ33000" s="1026"/>
      <c r="AR33000" s="1027"/>
    </row>
    <row r="33001" spans="43:44" x14ac:dyDescent="0.25">
      <c r="AQ33001" s="1026"/>
      <c r="AR33001" s="1027"/>
    </row>
    <row r="33002" spans="43:44" x14ac:dyDescent="0.25">
      <c r="AQ33002" s="1026"/>
      <c r="AR33002" s="1027"/>
    </row>
    <row r="33003" spans="43:44" x14ac:dyDescent="0.25">
      <c r="AQ33003" s="1026"/>
      <c r="AR33003" s="1027"/>
    </row>
    <row r="33004" spans="43:44" x14ac:dyDescent="0.25">
      <c r="AQ33004" s="1026"/>
      <c r="AR33004" s="1027"/>
    </row>
    <row r="33005" spans="43:44" x14ac:dyDescent="0.25">
      <c r="AQ33005" s="1026"/>
      <c r="AR33005" s="1027"/>
    </row>
    <row r="33006" spans="43:44" x14ac:dyDescent="0.25">
      <c r="AQ33006" s="1026"/>
      <c r="AR33006" s="1027"/>
    </row>
    <row r="33007" spans="43:44" x14ac:dyDescent="0.25">
      <c r="AQ33007" s="1026"/>
      <c r="AR33007" s="1027"/>
    </row>
    <row r="33008" spans="43:44" x14ac:dyDescent="0.25">
      <c r="AQ33008" s="1026"/>
      <c r="AR33008" s="1027"/>
    </row>
    <row r="33009" spans="43:44" x14ac:dyDescent="0.25">
      <c r="AQ33009" s="1026"/>
      <c r="AR33009" s="1027"/>
    </row>
    <row r="33010" spans="43:44" x14ac:dyDescent="0.25">
      <c r="AQ33010" s="1026"/>
      <c r="AR33010" s="1027"/>
    </row>
    <row r="33011" spans="43:44" x14ac:dyDescent="0.25">
      <c r="AQ33011" s="1026"/>
      <c r="AR33011" s="1027"/>
    </row>
    <row r="33012" spans="43:44" x14ac:dyDescent="0.25">
      <c r="AQ33012" s="1026"/>
      <c r="AR33012" s="1027"/>
    </row>
    <row r="33013" spans="43:44" x14ac:dyDescent="0.25">
      <c r="AQ33013" s="1026"/>
      <c r="AR33013" s="1027"/>
    </row>
    <row r="33014" spans="43:44" x14ac:dyDescent="0.25">
      <c r="AQ33014" s="1026"/>
      <c r="AR33014" s="1027"/>
    </row>
    <row r="33015" spans="43:44" x14ac:dyDescent="0.25">
      <c r="AQ33015" s="1026"/>
      <c r="AR33015" s="1027"/>
    </row>
    <row r="33016" spans="43:44" x14ac:dyDescent="0.25">
      <c r="AQ33016" s="1026"/>
      <c r="AR33016" s="1027"/>
    </row>
    <row r="33017" spans="43:44" x14ac:dyDescent="0.25">
      <c r="AQ33017" s="1026"/>
      <c r="AR33017" s="1027"/>
    </row>
    <row r="33018" spans="43:44" x14ac:dyDescent="0.25">
      <c r="AQ33018" s="1026"/>
      <c r="AR33018" s="1027"/>
    </row>
    <row r="33019" spans="43:44" x14ac:dyDescent="0.25">
      <c r="AQ33019" s="1026"/>
      <c r="AR33019" s="1027"/>
    </row>
    <row r="33020" spans="43:44" x14ac:dyDescent="0.25">
      <c r="AQ33020" s="1026"/>
      <c r="AR33020" s="1027"/>
    </row>
    <row r="33021" spans="43:44" x14ac:dyDescent="0.25">
      <c r="AQ33021" s="1026"/>
      <c r="AR33021" s="1027"/>
    </row>
    <row r="33022" spans="43:44" x14ac:dyDescent="0.25">
      <c r="AQ33022" s="1026"/>
      <c r="AR33022" s="1027"/>
    </row>
    <row r="33023" spans="43:44" x14ac:dyDescent="0.25">
      <c r="AQ33023" s="1026"/>
      <c r="AR33023" s="1027"/>
    </row>
    <row r="33024" spans="43:44" x14ac:dyDescent="0.25">
      <c r="AQ33024" s="1026"/>
      <c r="AR33024" s="1027"/>
    </row>
    <row r="33025" spans="43:44" x14ac:dyDescent="0.25">
      <c r="AQ33025" s="1026"/>
      <c r="AR33025" s="1027"/>
    </row>
    <row r="33026" spans="43:44" x14ac:dyDescent="0.25">
      <c r="AQ33026" s="1026"/>
      <c r="AR33026" s="1027"/>
    </row>
    <row r="33027" spans="43:44" x14ac:dyDescent="0.25">
      <c r="AQ33027" s="1026"/>
      <c r="AR33027" s="1027"/>
    </row>
    <row r="33028" spans="43:44" x14ac:dyDescent="0.25">
      <c r="AQ33028" s="1026"/>
      <c r="AR33028" s="1027"/>
    </row>
    <row r="33029" spans="43:44" x14ac:dyDescent="0.25">
      <c r="AQ33029" s="1026"/>
      <c r="AR33029" s="1027"/>
    </row>
    <row r="33030" spans="43:44" x14ac:dyDescent="0.25">
      <c r="AQ33030" s="1026"/>
      <c r="AR33030" s="1027"/>
    </row>
    <row r="33031" spans="43:44" x14ac:dyDescent="0.25">
      <c r="AQ33031" s="1026"/>
      <c r="AR33031" s="1027"/>
    </row>
    <row r="33032" spans="43:44" x14ac:dyDescent="0.25">
      <c r="AQ33032" s="1026"/>
      <c r="AR33032" s="1027"/>
    </row>
    <row r="33033" spans="43:44" x14ac:dyDescent="0.25">
      <c r="AQ33033" s="1026"/>
      <c r="AR33033" s="1027"/>
    </row>
    <row r="33034" spans="43:44" x14ac:dyDescent="0.25">
      <c r="AQ33034" s="1026"/>
      <c r="AR33034" s="1027"/>
    </row>
    <row r="33035" spans="43:44" x14ac:dyDescent="0.25">
      <c r="AQ33035" s="1026"/>
      <c r="AR33035" s="1027"/>
    </row>
    <row r="33036" spans="43:44" x14ac:dyDescent="0.25">
      <c r="AQ33036" s="1026"/>
      <c r="AR33036" s="1027"/>
    </row>
    <row r="33037" spans="43:44" x14ac:dyDescent="0.25">
      <c r="AQ33037" s="1026"/>
      <c r="AR33037" s="1027"/>
    </row>
    <row r="33038" spans="43:44" x14ac:dyDescent="0.25">
      <c r="AQ33038" s="1026"/>
      <c r="AR33038" s="1027"/>
    </row>
    <row r="33039" spans="43:44" x14ac:dyDescent="0.25">
      <c r="AQ33039" s="1026"/>
      <c r="AR33039" s="1027"/>
    </row>
    <row r="33040" spans="43:44" x14ac:dyDescent="0.25">
      <c r="AQ33040" s="1026"/>
      <c r="AR33040" s="1027"/>
    </row>
    <row r="33041" spans="43:44" x14ac:dyDescent="0.25">
      <c r="AQ33041" s="1026"/>
      <c r="AR33041" s="1027"/>
    </row>
    <row r="33042" spans="43:44" x14ac:dyDescent="0.25">
      <c r="AQ33042" s="1026"/>
      <c r="AR33042" s="1027"/>
    </row>
    <row r="33043" spans="43:44" x14ac:dyDescent="0.25">
      <c r="AQ33043" s="1026"/>
      <c r="AR33043" s="1027"/>
    </row>
    <row r="33044" spans="43:44" x14ac:dyDescent="0.25">
      <c r="AQ33044" s="1026"/>
      <c r="AR33044" s="1027"/>
    </row>
    <row r="33045" spans="43:44" x14ac:dyDescent="0.25">
      <c r="AQ33045" s="1026"/>
      <c r="AR33045" s="1027"/>
    </row>
    <row r="33046" spans="43:44" x14ac:dyDescent="0.25">
      <c r="AQ33046" s="1026"/>
      <c r="AR33046" s="1027"/>
    </row>
    <row r="33047" spans="43:44" x14ac:dyDescent="0.25">
      <c r="AQ33047" s="1026"/>
      <c r="AR33047" s="1027"/>
    </row>
    <row r="33048" spans="43:44" x14ac:dyDescent="0.25">
      <c r="AQ33048" s="1026"/>
      <c r="AR33048" s="1027"/>
    </row>
    <row r="33049" spans="43:44" x14ac:dyDescent="0.25">
      <c r="AQ33049" s="1026"/>
      <c r="AR33049" s="1027"/>
    </row>
    <row r="33050" spans="43:44" x14ac:dyDescent="0.25">
      <c r="AQ33050" s="1026"/>
      <c r="AR33050" s="1027"/>
    </row>
    <row r="33051" spans="43:44" x14ac:dyDescent="0.25">
      <c r="AQ33051" s="1026"/>
      <c r="AR33051" s="1027"/>
    </row>
    <row r="33052" spans="43:44" x14ac:dyDescent="0.25">
      <c r="AQ33052" s="1026"/>
      <c r="AR33052" s="1027"/>
    </row>
    <row r="33053" spans="43:44" x14ac:dyDescent="0.25">
      <c r="AQ33053" s="1026"/>
      <c r="AR33053" s="1027"/>
    </row>
    <row r="33054" spans="43:44" x14ac:dyDescent="0.25">
      <c r="AQ33054" s="1026"/>
      <c r="AR33054" s="1027"/>
    </row>
    <row r="33055" spans="43:44" x14ac:dyDescent="0.25">
      <c r="AQ33055" s="1026"/>
      <c r="AR33055" s="1027"/>
    </row>
    <row r="33056" spans="43:44" x14ac:dyDescent="0.25">
      <c r="AQ33056" s="1026"/>
      <c r="AR33056" s="1027"/>
    </row>
    <row r="33057" spans="43:44" x14ac:dyDescent="0.25">
      <c r="AQ33057" s="1026"/>
      <c r="AR33057" s="1027"/>
    </row>
    <row r="33058" spans="43:44" x14ac:dyDescent="0.25">
      <c r="AQ33058" s="1026"/>
      <c r="AR33058" s="1027"/>
    </row>
    <row r="33059" spans="43:44" x14ac:dyDescent="0.25">
      <c r="AQ33059" s="1026"/>
      <c r="AR33059" s="1027"/>
    </row>
    <row r="33060" spans="43:44" x14ac:dyDescent="0.25">
      <c r="AQ33060" s="1026"/>
      <c r="AR33060" s="1027"/>
    </row>
    <row r="33061" spans="43:44" x14ac:dyDescent="0.25">
      <c r="AQ33061" s="1026"/>
      <c r="AR33061" s="1027"/>
    </row>
    <row r="33062" spans="43:44" x14ac:dyDescent="0.25">
      <c r="AQ33062" s="1026"/>
      <c r="AR33062" s="1027"/>
    </row>
    <row r="33063" spans="43:44" x14ac:dyDescent="0.25">
      <c r="AQ33063" s="1026"/>
      <c r="AR33063" s="1027"/>
    </row>
    <row r="33064" spans="43:44" x14ac:dyDescent="0.25">
      <c r="AQ33064" s="1026"/>
      <c r="AR33064" s="1027"/>
    </row>
    <row r="33065" spans="43:44" x14ac:dyDescent="0.25">
      <c r="AQ33065" s="1026"/>
      <c r="AR33065" s="1027"/>
    </row>
    <row r="33066" spans="43:44" x14ac:dyDescent="0.25">
      <c r="AQ33066" s="1026"/>
      <c r="AR33066" s="1027"/>
    </row>
    <row r="33067" spans="43:44" x14ac:dyDescent="0.25">
      <c r="AQ33067" s="1026"/>
      <c r="AR33067" s="1027"/>
    </row>
    <row r="33068" spans="43:44" x14ac:dyDescent="0.25">
      <c r="AQ33068" s="1026"/>
      <c r="AR33068" s="1027"/>
    </row>
    <row r="33069" spans="43:44" x14ac:dyDescent="0.25">
      <c r="AQ33069" s="1026"/>
      <c r="AR33069" s="1027"/>
    </row>
    <row r="33070" spans="43:44" x14ac:dyDescent="0.25">
      <c r="AQ33070" s="1026"/>
      <c r="AR33070" s="1027"/>
    </row>
    <row r="33071" spans="43:44" x14ac:dyDescent="0.25">
      <c r="AQ33071" s="1026"/>
      <c r="AR33071" s="1027"/>
    </row>
    <row r="33072" spans="43:44" x14ac:dyDescent="0.25">
      <c r="AQ33072" s="1026"/>
      <c r="AR33072" s="1027"/>
    </row>
    <row r="33073" spans="43:44" x14ac:dyDescent="0.25">
      <c r="AQ33073" s="1026"/>
      <c r="AR33073" s="1027"/>
    </row>
    <row r="33074" spans="43:44" x14ac:dyDescent="0.25">
      <c r="AQ33074" s="1026"/>
      <c r="AR33074" s="1027"/>
    </row>
    <row r="33075" spans="43:44" x14ac:dyDescent="0.25">
      <c r="AQ33075" s="1026"/>
      <c r="AR33075" s="1027"/>
    </row>
    <row r="33076" spans="43:44" x14ac:dyDescent="0.25">
      <c r="AQ33076" s="1026"/>
      <c r="AR33076" s="1027"/>
    </row>
    <row r="33077" spans="43:44" x14ac:dyDescent="0.25">
      <c r="AQ33077" s="1026"/>
      <c r="AR33077" s="1027"/>
    </row>
    <row r="33078" spans="43:44" x14ac:dyDescent="0.25">
      <c r="AQ33078" s="1026"/>
      <c r="AR33078" s="1027"/>
    </row>
    <row r="33079" spans="43:44" x14ac:dyDescent="0.25">
      <c r="AQ33079" s="1026"/>
      <c r="AR33079" s="1027"/>
    </row>
    <row r="33080" spans="43:44" x14ac:dyDescent="0.25">
      <c r="AQ33080" s="1026"/>
      <c r="AR33080" s="1027"/>
    </row>
    <row r="33081" spans="43:44" x14ac:dyDescent="0.25">
      <c r="AQ33081" s="1026"/>
      <c r="AR33081" s="1027"/>
    </row>
    <row r="33082" spans="43:44" x14ac:dyDescent="0.25">
      <c r="AQ33082" s="1026"/>
      <c r="AR33082" s="1027"/>
    </row>
    <row r="33083" spans="43:44" x14ac:dyDescent="0.25">
      <c r="AQ33083" s="1026"/>
      <c r="AR33083" s="1027"/>
    </row>
    <row r="33084" spans="43:44" x14ac:dyDescent="0.25">
      <c r="AQ33084" s="1026"/>
      <c r="AR33084" s="1027"/>
    </row>
    <row r="33085" spans="43:44" x14ac:dyDescent="0.25">
      <c r="AQ33085" s="1026"/>
      <c r="AR33085" s="1027"/>
    </row>
    <row r="33086" spans="43:44" x14ac:dyDescent="0.25">
      <c r="AQ33086" s="1026"/>
      <c r="AR33086" s="1027"/>
    </row>
    <row r="33087" spans="43:44" x14ac:dyDescent="0.25">
      <c r="AQ33087" s="1026"/>
      <c r="AR33087" s="1027"/>
    </row>
    <row r="33088" spans="43:44" x14ac:dyDescent="0.25">
      <c r="AQ33088" s="1026"/>
      <c r="AR33088" s="1027"/>
    </row>
    <row r="33089" spans="43:44" x14ac:dyDescent="0.25">
      <c r="AQ33089" s="1026"/>
      <c r="AR33089" s="1027"/>
    </row>
    <row r="33090" spans="43:44" x14ac:dyDescent="0.25">
      <c r="AQ33090" s="1026"/>
      <c r="AR33090" s="1027"/>
    </row>
    <row r="33091" spans="43:44" x14ac:dyDescent="0.25">
      <c r="AQ33091" s="1026"/>
      <c r="AR33091" s="1027"/>
    </row>
    <row r="33092" spans="43:44" x14ac:dyDescent="0.25">
      <c r="AQ33092" s="1026"/>
      <c r="AR33092" s="1027"/>
    </row>
    <row r="33093" spans="43:44" x14ac:dyDescent="0.25">
      <c r="AQ33093" s="1026"/>
      <c r="AR33093" s="1027"/>
    </row>
    <row r="33094" spans="43:44" x14ac:dyDescent="0.25">
      <c r="AQ33094" s="1026"/>
      <c r="AR33094" s="1027"/>
    </row>
    <row r="33095" spans="43:44" x14ac:dyDescent="0.25">
      <c r="AQ33095" s="1026"/>
      <c r="AR33095" s="1027"/>
    </row>
    <row r="33096" spans="43:44" x14ac:dyDescent="0.25">
      <c r="AQ33096" s="1026"/>
      <c r="AR33096" s="1027"/>
    </row>
    <row r="33097" spans="43:44" x14ac:dyDescent="0.25">
      <c r="AQ33097" s="1026"/>
      <c r="AR33097" s="1027"/>
    </row>
    <row r="33098" spans="43:44" x14ac:dyDescent="0.25">
      <c r="AQ33098" s="1026"/>
      <c r="AR33098" s="1027"/>
    </row>
    <row r="33099" spans="43:44" x14ac:dyDescent="0.25">
      <c r="AQ33099" s="1026"/>
      <c r="AR33099" s="1027"/>
    </row>
    <row r="33100" spans="43:44" x14ac:dyDescent="0.25">
      <c r="AQ33100" s="1026"/>
      <c r="AR33100" s="1027"/>
    </row>
    <row r="33101" spans="43:44" x14ac:dyDescent="0.25">
      <c r="AQ33101" s="1026"/>
      <c r="AR33101" s="1027"/>
    </row>
    <row r="33102" spans="43:44" x14ac:dyDescent="0.25">
      <c r="AQ33102" s="1026"/>
      <c r="AR33102" s="1027"/>
    </row>
    <row r="33103" spans="43:44" x14ac:dyDescent="0.25">
      <c r="AQ33103" s="1026"/>
      <c r="AR33103" s="1027"/>
    </row>
    <row r="33104" spans="43:44" x14ac:dyDescent="0.25">
      <c r="AQ33104" s="1026"/>
      <c r="AR33104" s="1027"/>
    </row>
    <row r="33105" spans="43:44" x14ac:dyDescent="0.25">
      <c r="AQ33105" s="1026"/>
      <c r="AR33105" s="1027"/>
    </row>
    <row r="33106" spans="43:44" x14ac:dyDescent="0.25">
      <c r="AQ33106" s="1026"/>
      <c r="AR33106" s="1027"/>
    </row>
    <row r="33107" spans="43:44" x14ac:dyDescent="0.25">
      <c r="AQ33107" s="1026"/>
      <c r="AR33107" s="1027"/>
    </row>
    <row r="33108" spans="43:44" x14ac:dyDescent="0.25">
      <c r="AQ33108" s="1026"/>
      <c r="AR33108" s="1027"/>
    </row>
    <row r="33109" spans="43:44" x14ac:dyDescent="0.25">
      <c r="AQ33109" s="1026"/>
      <c r="AR33109" s="1027"/>
    </row>
    <row r="33110" spans="43:44" x14ac:dyDescent="0.25">
      <c r="AQ33110" s="1026"/>
      <c r="AR33110" s="1027"/>
    </row>
    <row r="33111" spans="43:44" x14ac:dyDescent="0.25">
      <c r="AQ33111" s="1026"/>
      <c r="AR33111" s="1027"/>
    </row>
    <row r="33112" spans="43:44" x14ac:dyDescent="0.25">
      <c r="AQ33112" s="1026"/>
      <c r="AR33112" s="1027"/>
    </row>
    <row r="33113" spans="43:44" x14ac:dyDescent="0.25">
      <c r="AQ33113" s="1026"/>
      <c r="AR33113" s="1027"/>
    </row>
    <row r="33114" spans="43:44" x14ac:dyDescent="0.25">
      <c r="AQ33114" s="1026"/>
      <c r="AR33114" s="1027"/>
    </row>
    <row r="33115" spans="43:44" x14ac:dyDescent="0.25">
      <c r="AQ33115" s="1026"/>
      <c r="AR33115" s="1027"/>
    </row>
    <row r="33116" spans="43:44" x14ac:dyDescent="0.25">
      <c r="AQ33116" s="1026"/>
      <c r="AR33116" s="1027"/>
    </row>
    <row r="33117" spans="43:44" x14ac:dyDescent="0.25">
      <c r="AQ33117" s="1026"/>
      <c r="AR33117" s="1027"/>
    </row>
    <row r="33118" spans="43:44" x14ac:dyDescent="0.25">
      <c r="AQ33118" s="1026"/>
      <c r="AR33118" s="1027"/>
    </row>
    <row r="33119" spans="43:44" x14ac:dyDescent="0.25">
      <c r="AQ33119" s="1026"/>
      <c r="AR33119" s="1027"/>
    </row>
    <row r="33120" spans="43:44" x14ac:dyDescent="0.25">
      <c r="AQ33120" s="1026"/>
      <c r="AR33120" s="1027"/>
    </row>
    <row r="33121" spans="43:44" x14ac:dyDescent="0.25">
      <c r="AQ33121" s="1026"/>
      <c r="AR33121" s="1027"/>
    </row>
    <row r="33122" spans="43:44" x14ac:dyDescent="0.25">
      <c r="AQ33122" s="1026"/>
      <c r="AR33122" s="1027"/>
    </row>
    <row r="33123" spans="43:44" x14ac:dyDescent="0.25">
      <c r="AQ33123" s="1026"/>
      <c r="AR33123" s="1027"/>
    </row>
    <row r="33124" spans="43:44" x14ac:dyDescent="0.25">
      <c r="AQ33124" s="1026"/>
      <c r="AR33124" s="1027"/>
    </row>
    <row r="33125" spans="43:44" x14ac:dyDescent="0.25">
      <c r="AQ33125" s="1026"/>
      <c r="AR33125" s="1027"/>
    </row>
    <row r="33126" spans="43:44" x14ac:dyDescent="0.25">
      <c r="AQ33126" s="1026"/>
      <c r="AR33126" s="1027"/>
    </row>
    <row r="33127" spans="43:44" x14ac:dyDescent="0.25">
      <c r="AQ33127" s="1026"/>
      <c r="AR33127" s="1027"/>
    </row>
    <row r="33128" spans="43:44" x14ac:dyDescent="0.25">
      <c r="AQ33128" s="1026"/>
      <c r="AR33128" s="1027"/>
    </row>
    <row r="33129" spans="43:44" x14ac:dyDescent="0.25">
      <c r="AQ33129" s="1026"/>
      <c r="AR33129" s="1027"/>
    </row>
    <row r="33130" spans="43:44" x14ac:dyDescent="0.25">
      <c r="AQ33130" s="1026"/>
      <c r="AR33130" s="1027"/>
    </row>
    <row r="33131" spans="43:44" x14ac:dyDescent="0.25">
      <c r="AQ33131" s="1026"/>
      <c r="AR33131" s="1027"/>
    </row>
    <row r="33132" spans="43:44" x14ac:dyDescent="0.25">
      <c r="AQ33132" s="1026"/>
      <c r="AR33132" s="1027"/>
    </row>
    <row r="33133" spans="43:44" x14ac:dyDescent="0.25">
      <c r="AQ33133" s="1026"/>
      <c r="AR33133" s="1027"/>
    </row>
    <row r="33134" spans="43:44" x14ac:dyDescent="0.25">
      <c r="AQ33134" s="1026"/>
      <c r="AR33134" s="1027"/>
    </row>
    <row r="33135" spans="43:44" x14ac:dyDescent="0.25">
      <c r="AQ33135" s="1026"/>
      <c r="AR33135" s="1027"/>
    </row>
    <row r="33136" spans="43:44" x14ac:dyDescent="0.25">
      <c r="AQ33136" s="1026"/>
      <c r="AR33136" s="1027"/>
    </row>
    <row r="33137" spans="43:44" x14ac:dyDescent="0.25">
      <c r="AQ33137" s="1026"/>
      <c r="AR33137" s="1027"/>
    </row>
    <row r="33138" spans="43:44" x14ac:dyDescent="0.25">
      <c r="AQ33138" s="1026"/>
      <c r="AR33138" s="1027"/>
    </row>
    <row r="33139" spans="43:44" x14ac:dyDescent="0.25">
      <c r="AQ33139" s="1026"/>
      <c r="AR33139" s="1027"/>
    </row>
    <row r="33140" spans="43:44" x14ac:dyDescent="0.25">
      <c r="AQ33140" s="1026"/>
      <c r="AR33140" s="1027"/>
    </row>
    <row r="33141" spans="43:44" x14ac:dyDescent="0.25">
      <c r="AQ33141" s="1026"/>
      <c r="AR33141" s="1027"/>
    </row>
    <row r="33142" spans="43:44" x14ac:dyDescent="0.25">
      <c r="AQ33142" s="1026"/>
      <c r="AR33142" s="1027"/>
    </row>
    <row r="33143" spans="43:44" x14ac:dyDescent="0.25">
      <c r="AQ33143" s="1026"/>
      <c r="AR33143" s="1027"/>
    </row>
    <row r="33144" spans="43:44" x14ac:dyDescent="0.25">
      <c r="AQ33144" s="1026"/>
      <c r="AR33144" s="1027"/>
    </row>
    <row r="33145" spans="43:44" x14ac:dyDescent="0.25">
      <c r="AQ33145" s="1026"/>
      <c r="AR33145" s="1027"/>
    </row>
    <row r="33146" spans="43:44" x14ac:dyDescent="0.25">
      <c r="AQ33146" s="1026"/>
      <c r="AR33146" s="1027"/>
    </row>
    <row r="33147" spans="43:44" x14ac:dyDescent="0.25">
      <c r="AQ33147" s="1026"/>
      <c r="AR33147" s="1027"/>
    </row>
    <row r="33148" spans="43:44" x14ac:dyDescent="0.25">
      <c r="AQ33148" s="1026"/>
      <c r="AR33148" s="1027"/>
    </row>
    <row r="33149" spans="43:44" x14ac:dyDescent="0.25">
      <c r="AQ33149" s="1026"/>
      <c r="AR33149" s="1027"/>
    </row>
    <row r="33150" spans="43:44" x14ac:dyDescent="0.25">
      <c r="AQ33150" s="1026"/>
      <c r="AR33150" s="1027"/>
    </row>
    <row r="33151" spans="43:44" x14ac:dyDescent="0.25">
      <c r="AQ33151" s="1026"/>
      <c r="AR33151" s="1027"/>
    </row>
    <row r="33152" spans="43:44" x14ac:dyDescent="0.25">
      <c r="AQ33152" s="1026"/>
      <c r="AR33152" s="1027"/>
    </row>
    <row r="33153" spans="43:44" x14ac:dyDescent="0.25">
      <c r="AQ33153" s="1026"/>
      <c r="AR33153" s="1027"/>
    </row>
    <row r="33154" spans="43:44" x14ac:dyDescent="0.25">
      <c r="AQ33154" s="1026"/>
      <c r="AR33154" s="1027"/>
    </row>
    <row r="33155" spans="43:44" x14ac:dyDescent="0.25">
      <c r="AQ33155" s="1026"/>
      <c r="AR33155" s="1027"/>
    </row>
    <row r="33156" spans="43:44" x14ac:dyDescent="0.25">
      <c r="AQ33156" s="1026"/>
      <c r="AR33156" s="1027"/>
    </row>
    <row r="33157" spans="43:44" x14ac:dyDescent="0.25">
      <c r="AQ33157" s="1026"/>
      <c r="AR33157" s="1027"/>
    </row>
    <row r="33158" spans="43:44" x14ac:dyDescent="0.25">
      <c r="AQ33158" s="1026"/>
      <c r="AR33158" s="1027"/>
    </row>
    <row r="33159" spans="43:44" x14ac:dyDescent="0.25">
      <c r="AQ33159" s="1026"/>
      <c r="AR33159" s="1027"/>
    </row>
    <row r="33160" spans="43:44" x14ac:dyDescent="0.25">
      <c r="AQ33160" s="1026"/>
      <c r="AR33160" s="1027"/>
    </row>
    <row r="33161" spans="43:44" x14ac:dyDescent="0.25">
      <c r="AQ33161" s="1026"/>
      <c r="AR33161" s="1027"/>
    </row>
    <row r="33162" spans="43:44" x14ac:dyDescent="0.25">
      <c r="AQ33162" s="1026"/>
      <c r="AR33162" s="1027"/>
    </row>
    <row r="33163" spans="43:44" x14ac:dyDescent="0.25">
      <c r="AQ33163" s="1026"/>
      <c r="AR33163" s="1027"/>
    </row>
    <row r="33164" spans="43:44" x14ac:dyDescent="0.25">
      <c r="AQ33164" s="1026"/>
      <c r="AR33164" s="1027"/>
    </row>
    <row r="33165" spans="43:44" x14ac:dyDescent="0.25">
      <c r="AQ33165" s="1026"/>
      <c r="AR33165" s="1027"/>
    </row>
    <row r="33166" spans="43:44" x14ac:dyDescent="0.25">
      <c r="AQ33166" s="1026"/>
      <c r="AR33166" s="1027"/>
    </row>
    <row r="33167" spans="43:44" x14ac:dyDescent="0.25">
      <c r="AQ33167" s="1026"/>
      <c r="AR33167" s="1027"/>
    </row>
    <row r="33168" spans="43:44" x14ac:dyDescent="0.25">
      <c r="AQ33168" s="1026"/>
      <c r="AR33168" s="1027"/>
    </row>
    <row r="33169" spans="43:44" x14ac:dyDescent="0.25">
      <c r="AQ33169" s="1026"/>
      <c r="AR33169" s="1027"/>
    </row>
    <row r="33170" spans="43:44" x14ac:dyDescent="0.25">
      <c r="AQ33170" s="1026"/>
      <c r="AR33170" s="1027"/>
    </row>
    <row r="33171" spans="43:44" x14ac:dyDescent="0.25">
      <c r="AQ33171" s="1026"/>
      <c r="AR33171" s="1027"/>
    </row>
    <row r="33172" spans="43:44" x14ac:dyDescent="0.25">
      <c r="AQ33172" s="1026"/>
      <c r="AR33172" s="1027"/>
    </row>
    <row r="33173" spans="43:44" x14ac:dyDescent="0.25">
      <c r="AQ33173" s="1026"/>
      <c r="AR33173" s="1027"/>
    </row>
    <row r="33174" spans="43:44" x14ac:dyDescent="0.25">
      <c r="AQ33174" s="1026"/>
      <c r="AR33174" s="1027"/>
    </row>
    <row r="33175" spans="43:44" x14ac:dyDescent="0.25">
      <c r="AQ33175" s="1026"/>
      <c r="AR33175" s="1027"/>
    </row>
    <row r="33176" spans="43:44" x14ac:dyDescent="0.25">
      <c r="AQ33176" s="1026"/>
      <c r="AR33176" s="1027"/>
    </row>
    <row r="33177" spans="43:44" x14ac:dyDescent="0.25">
      <c r="AQ33177" s="1026"/>
      <c r="AR33177" s="1027"/>
    </row>
    <row r="33178" spans="43:44" x14ac:dyDescent="0.25">
      <c r="AQ33178" s="1026"/>
      <c r="AR33178" s="1027"/>
    </row>
    <row r="33179" spans="43:44" x14ac:dyDescent="0.25">
      <c r="AQ33179" s="1026"/>
      <c r="AR33179" s="1027"/>
    </row>
    <row r="33180" spans="43:44" x14ac:dyDescent="0.25">
      <c r="AQ33180" s="1026"/>
      <c r="AR33180" s="1027"/>
    </row>
    <row r="33181" spans="43:44" x14ac:dyDescent="0.25">
      <c r="AQ33181" s="1026"/>
      <c r="AR33181" s="1027"/>
    </row>
    <row r="33182" spans="43:44" x14ac:dyDescent="0.25">
      <c r="AQ33182" s="1026"/>
      <c r="AR33182" s="1027"/>
    </row>
    <row r="33183" spans="43:44" x14ac:dyDescent="0.25">
      <c r="AQ33183" s="1026"/>
      <c r="AR33183" s="1027"/>
    </row>
    <row r="33184" spans="43:44" x14ac:dyDescent="0.25">
      <c r="AQ33184" s="1026"/>
      <c r="AR33184" s="1027"/>
    </row>
    <row r="33185" spans="43:44" x14ac:dyDescent="0.25">
      <c r="AQ33185" s="1026"/>
      <c r="AR33185" s="1027"/>
    </row>
    <row r="33186" spans="43:44" x14ac:dyDescent="0.25">
      <c r="AQ33186" s="1026"/>
      <c r="AR33186" s="1027"/>
    </row>
    <row r="33187" spans="43:44" x14ac:dyDescent="0.25">
      <c r="AQ33187" s="1026"/>
      <c r="AR33187" s="1027"/>
    </row>
    <row r="33188" spans="43:44" x14ac:dyDescent="0.25">
      <c r="AQ33188" s="1026"/>
      <c r="AR33188" s="1027"/>
    </row>
    <row r="33189" spans="43:44" x14ac:dyDescent="0.25">
      <c r="AQ33189" s="1026"/>
      <c r="AR33189" s="1027"/>
    </row>
    <row r="33190" spans="43:44" x14ac:dyDescent="0.25">
      <c r="AQ33190" s="1026"/>
      <c r="AR33190" s="1027"/>
    </row>
    <row r="33191" spans="43:44" x14ac:dyDescent="0.25">
      <c r="AQ33191" s="1026"/>
      <c r="AR33191" s="1027"/>
    </row>
    <row r="33192" spans="43:44" x14ac:dyDescent="0.25">
      <c r="AQ33192" s="1026"/>
      <c r="AR33192" s="1027"/>
    </row>
    <row r="33193" spans="43:44" x14ac:dyDescent="0.25">
      <c r="AQ33193" s="1026"/>
      <c r="AR33193" s="1027"/>
    </row>
    <row r="33194" spans="43:44" x14ac:dyDescent="0.25">
      <c r="AQ33194" s="1026"/>
      <c r="AR33194" s="1027"/>
    </row>
    <row r="33195" spans="43:44" x14ac:dyDescent="0.25">
      <c r="AQ33195" s="1026"/>
      <c r="AR33195" s="1027"/>
    </row>
    <row r="33196" spans="43:44" x14ac:dyDescent="0.25">
      <c r="AQ33196" s="1026"/>
      <c r="AR33196" s="1027"/>
    </row>
    <row r="33197" spans="43:44" x14ac:dyDescent="0.25">
      <c r="AQ33197" s="1026"/>
      <c r="AR33197" s="1027"/>
    </row>
    <row r="33198" spans="43:44" x14ac:dyDescent="0.25">
      <c r="AQ33198" s="1026"/>
      <c r="AR33198" s="1027"/>
    </row>
    <row r="33199" spans="43:44" x14ac:dyDescent="0.25">
      <c r="AQ33199" s="1026"/>
      <c r="AR33199" s="1027"/>
    </row>
    <row r="33200" spans="43:44" x14ac:dyDescent="0.25">
      <c r="AQ33200" s="1026"/>
      <c r="AR33200" s="1027"/>
    </row>
    <row r="33201" spans="43:44" x14ac:dyDescent="0.25">
      <c r="AQ33201" s="1026"/>
      <c r="AR33201" s="1027"/>
    </row>
    <row r="33202" spans="43:44" x14ac:dyDescent="0.25">
      <c r="AQ33202" s="1026"/>
      <c r="AR33202" s="1027"/>
    </row>
    <row r="33203" spans="43:44" x14ac:dyDescent="0.25">
      <c r="AQ33203" s="1026"/>
      <c r="AR33203" s="1027"/>
    </row>
    <row r="33204" spans="43:44" x14ac:dyDescent="0.25">
      <c r="AQ33204" s="1026"/>
      <c r="AR33204" s="1027"/>
    </row>
    <row r="33205" spans="43:44" x14ac:dyDescent="0.25">
      <c r="AQ33205" s="1026"/>
      <c r="AR33205" s="1027"/>
    </row>
    <row r="33206" spans="43:44" x14ac:dyDescent="0.25">
      <c r="AQ33206" s="1026"/>
      <c r="AR33206" s="1027"/>
    </row>
    <row r="33207" spans="43:44" x14ac:dyDescent="0.25">
      <c r="AQ33207" s="1026"/>
      <c r="AR33207" s="1027"/>
    </row>
    <row r="33208" spans="43:44" x14ac:dyDescent="0.25">
      <c r="AQ33208" s="1026"/>
      <c r="AR33208" s="1027"/>
    </row>
    <row r="33209" spans="43:44" x14ac:dyDescent="0.25">
      <c r="AQ33209" s="1026"/>
      <c r="AR33209" s="1027"/>
    </row>
    <row r="33210" spans="43:44" x14ac:dyDescent="0.25">
      <c r="AQ33210" s="1026"/>
      <c r="AR33210" s="1027"/>
    </row>
    <row r="33211" spans="43:44" x14ac:dyDescent="0.25">
      <c r="AQ33211" s="1026"/>
      <c r="AR33211" s="1027"/>
    </row>
    <row r="33212" spans="43:44" x14ac:dyDescent="0.25">
      <c r="AQ33212" s="1026"/>
      <c r="AR33212" s="1027"/>
    </row>
    <row r="33213" spans="43:44" x14ac:dyDescent="0.25">
      <c r="AQ33213" s="1026"/>
      <c r="AR33213" s="1027"/>
    </row>
    <row r="33214" spans="43:44" x14ac:dyDescent="0.25">
      <c r="AQ33214" s="1026"/>
      <c r="AR33214" s="1027"/>
    </row>
    <row r="33215" spans="43:44" x14ac:dyDescent="0.25">
      <c r="AQ33215" s="1026"/>
      <c r="AR33215" s="1027"/>
    </row>
    <row r="33216" spans="43:44" x14ac:dyDescent="0.25">
      <c r="AQ33216" s="1026"/>
      <c r="AR33216" s="1027"/>
    </row>
    <row r="33217" spans="43:44" x14ac:dyDescent="0.25">
      <c r="AQ33217" s="1026"/>
      <c r="AR33217" s="1027"/>
    </row>
    <row r="33218" spans="43:44" x14ac:dyDescent="0.25">
      <c r="AQ33218" s="1026"/>
      <c r="AR33218" s="1027"/>
    </row>
    <row r="33219" spans="43:44" x14ac:dyDescent="0.25">
      <c r="AQ33219" s="1026"/>
      <c r="AR33219" s="1027"/>
    </row>
    <row r="33220" spans="43:44" x14ac:dyDescent="0.25">
      <c r="AQ33220" s="1026"/>
      <c r="AR33220" s="1027"/>
    </row>
    <row r="33221" spans="43:44" x14ac:dyDescent="0.25">
      <c r="AQ33221" s="1026"/>
      <c r="AR33221" s="1027"/>
    </row>
    <row r="33222" spans="43:44" x14ac:dyDescent="0.25">
      <c r="AQ33222" s="1026"/>
      <c r="AR33222" s="1027"/>
    </row>
    <row r="33223" spans="43:44" x14ac:dyDescent="0.25">
      <c r="AQ33223" s="1026"/>
      <c r="AR33223" s="1027"/>
    </row>
    <row r="33224" spans="43:44" x14ac:dyDescent="0.25">
      <c r="AQ33224" s="1026"/>
      <c r="AR33224" s="1027"/>
    </row>
    <row r="33225" spans="43:44" x14ac:dyDescent="0.25">
      <c r="AQ33225" s="1026"/>
      <c r="AR33225" s="1027"/>
    </row>
    <row r="33226" spans="43:44" x14ac:dyDescent="0.25">
      <c r="AQ33226" s="1026"/>
      <c r="AR33226" s="1027"/>
    </row>
    <row r="33227" spans="43:44" x14ac:dyDescent="0.25">
      <c r="AQ33227" s="1026"/>
      <c r="AR33227" s="1027"/>
    </row>
    <row r="33228" spans="43:44" x14ac:dyDescent="0.25">
      <c r="AQ33228" s="1026"/>
      <c r="AR33228" s="1027"/>
    </row>
    <row r="33229" spans="43:44" x14ac:dyDescent="0.25">
      <c r="AQ33229" s="1026"/>
      <c r="AR33229" s="1027"/>
    </row>
    <row r="33230" spans="43:44" x14ac:dyDescent="0.25">
      <c r="AQ33230" s="1026"/>
      <c r="AR33230" s="1027"/>
    </row>
    <row r="33231" spans="43:44" x14ac:dyDescent="0.25">
      <c r="AQ33231" s="1026"/>
      <c r="AR33231" s="1027"/>
    </row>
    <row r="33232" spans="43:44" x14ac:dyDescent="0.25">
      <c r="AQ33232" s="1026"/>
      <c r="AR33232" s="1027"/>
    </row>
    <row r="33233" spans="43:44" x14ac:dyDescent="0.25">
      <c r="AQ33233" s="1026"/>
      <c r="AR33233" s="1027"/>
    </row>
    <row r="33234" spans="43:44" x14ac:dyDescent="0.25">
      <c r="AQ33234" s="1026"/>
      <c r="AR33234" s="1027"/>
    </row>
    <row r="33235" spans="43:44" x14ac:dyDescent="0.25">
      <c r="AQ33235" s="1026"/>
      <c r="AR33235" s="1027"/>
    </row>
    <row r="33236" spans="43:44" x14ac:dyDescent="0.25">
      <c r="AQ33236" s="1026"/>
      <c r="AR33236" s="1027"/>
    </row>
    <row r="33237" spans="43:44" x14ac:dyDescent="0.25">
      <c r="AQ33237" s="1026"/>
      <c r="AR33237" s="1027"/>
    </row>
    <row r="33238" spans="43:44" x14ac:dyDescent="0.25">
      <c r="AQ33238" s="1026"/>
      <c r="AR33238" s="1027"/>
    </row>
    <row r="33239" spans="43:44" x14ac:dyDescent="0.25">
      <c r="AQ33239" s="1026"/>
      <c r="AR33239" s="1027"/>
    </row>
    <row r="33240" spans="43:44" x14ac:dyDescent="0.25">
      <c r="AQ33240" s="1026"/>
      <c r="AR33240" s="1027"/>
    </row>
    <row r="33241" spans="43:44" x14ac:dyDescent="0.25">
      <c r="AQ33241" s="1026"/>
      <c r="AR33241" s="1027"/>
    </row>
    <row r="33242" spans="43:44" x14ac:dyDescent="0.25">
      <c r="AQ33242" s="1026"/>
      <c r="AR33242" s="1027"/>
    </row>
    <row r="33243" spans="43:44" x14ac:dyDescent="0.25">
      <c r="AQ33243" s="1026"/>
      <c r="AR33243" s="1027"/>
    </row>
    <row r="33244" spans="43:44" x14ac:dyDescent="0.25">
      <c r="AQ33244" s="1026"/>
      <c r="AR33244" s="1027"/>
    </row>
    <row r="33245" spans="43:44" x14ac:dyDescent="0.25">
      <c r="AQ33245" s="1026"/>
      <c r="AR33245" s="1027"/>
    </row>
    <row r="33246" spans="43:44" x14ac:dyDescent="0.25">
      <c r="AQ33246" s="1026"/>
      <c r="AR33246" s="1027"/>
    </row>
    <row r="33247" spans="43:44" x14ac:dyDescent="0.25">
      <c r="AQ33247" s="1026"/>
      <c r="AR33247" s="1027"/>
    </row>
    <row r="33248" spans="43:44" x14ac:dyDescent="0.25">
      <c r="AQ33248" s="1026"/>
      <c r="AR33248" s="1027"/>
    </row>
    <row r="33249" spans="43:44" x14ac:dyDescent="0.25">
      <c r="AQ33249" s="1026"/>
      <c r="AR33249" s="1027"/>
    </row>
    <row r="33250" spans="43:44" x14ac:dyDescent="0.25">
      <c r="AQ33250" s="1026"/>
      <c r="AR33250" s="1027"/>
    </row>
    <row r="33251" spans="43:44" x14ac:dyDescent="0.25">
      <c r="AQ33251" s="1026"/>
      <c r="AR33251" s="1027"/>
    </row>
    <row r="33252" spans="43:44" x14ac:dyDescent="0.25">
      <c r="AQ33252" s="1026"/>
      <c r="AR33252" s="1027"/>
    </row>
    <row r="33253" spans="43:44" x14ac:dyDescent="0.25">
      <c r="AQ33253" s="1026"/>
      <c r="AR33253" s="1027"/>
    </row>
    <row r="33254" spans="43:44" x14ac:dyDescent="0.25">
      <c r="AQ33254" s="1026"/>
      <c r="AR33254" s="1027"/>
    </row>
    <row r="33255" spans="43:44" x14ac:dyDescent="0.25">
      <c r="AQ33255" s="1026"/>
      <c r="AR33255" s="1027"/>
    </row>
    <row r="33256" spans="43:44" x14ac:dyDescent="0.25">
      <c r="AQ33256" s="1026"/>
      <c r="AR33256" s="1027"/>
    </row>
    <row r="33257" spans="43:44" x14ac:dyDescent="0.25">
      <c r="AQ33257" s="1026"/>
      <c r="AR33257" s="1027"/>
    </row>
    <row r="33258" spans="43:44" x14ac:dyDescent="0.25">
      <c r="AQ33258" s="1026"/>
      <c r="AR33258" s="1027"/>
    </row>
    <row r="33259" spans="43:44" x14ac:dyDescent="0.25">
      <c r="AQ33259" s="1026"/>
      <c r="AR33259" s="1027"/>
    </row>
    <row r="33260" spans="43:44" x14ac:dyDescent="0.25">
      <c r="AQ33260" s="1026"/>
      <c r="AR33260" s="1027"/>
    </row>
    <row r="33261" spans="43:44" x14ac:dyDescent="0.25">
      <c r="AQ33261" s="1026"/>
      <c r="AR33261" s="1027"/>
    </row>
    <row r="33262" spans="43:44" x14ac:dyDescent="0.25">
      <c r="AQ33262" s="1026"/>
      <c r="AR33262" s="1027"/>
    </row>
    <row r="33263" spans="43:44" x14ac:dyDescent="0.25">
      <c r="AQ33263" s="1026"/>
      <c r="AR33263" s="1027"/>
    </row>
    <row r="33264" spans="43:44" x14ac:dyDescent="0.25">
      <c r="AQ33264" s="1026"/>
      <c r="AR33264" s="1027"/>
    </row>
    <row r="33265" spans="43:44" x14ac:dyDescent="0.25">
      <c r="AQ33265" s="1026"/>
      <c r="AR33265" s="1027"/>
    </row>
    <row r="33266" spans="43:44" x14ac:dyDescent="0.25">
      <c r="AQ33266" s="1026"/>
      <c r="AR33266" s="1027"/>
    </row>
    <row r="33267" spans="43:44" x14ac:dyDescent="0.25">
      <c r="AQ33267" s="1026"/>
      <c r="AR33267" s="1027"/>
    </row>
    <row r="33268" spans="43:44" x14ac:dyDescent="0.25">
      <c r="AQ33268" s="1026"/>
      <c r="AR33268" s="1027"/>
    </row>
    <row r="33269" spans="43:44" x14ac:dyDescent="0.25">
      <c r="AQ33269" s="1026"/>
      <c r="AR33269" s="1027"/>
    </row>
    <row r="33270" spans="43:44" x14ac:dyDescent="0.25">
      <c r="AQ33270" s="1026"/>
      <c r="AR33270" s="1027"/>
    </row>
    <row r="33271" spans="43:44" x14ac:dyDescent="0.25">
      <c r="AQ33271" s="1026"/>
      <c r="AR33271" s="1027"/>
    </row>
    <row r="33272" spans="43:44" x14ac:dyDescent="0.25">
      <c r="AQ33272" s="1026"/>
      <c r="AR33272" s="1027"/>
    </row>
    <row r="33273" spans="43:44" x14ac:dyDescent="0.25">
      <c r="AQ33273" s="1026"/>
      <c r="AR33273" s="1027"/>
    </row>
    <row r="33274" spans="43:44" x14ac:dyDescent="0.25">
      <c r="AQ33274" s="1026"/>
      <c r="AR33274" s="1027"/>
    </row>
    <row r="33275" spans="43:44" x14ac:dyDescent="0.25">
      <c r="AQ33275" s="1026"/>
      <c r="AR33275" s="1027"/>
    </row>
    <row r="33276" spans="43:44" x14ac:dyDescent="0.25">
      <c r="AQ33276" s="1026"/>
      <c r="AR33276" s="1027"/>
    </row>
    <row r="33277" spans="43:44" x14ac:dyDescent="0.25">
      <c r="AQ33277" s="1026"/>
      <c r="AR33277" s="1027"/>
    </row>
    <row r="33278" spans="43:44" x14ac:dyDescent="0.25">
      <c r="AQ33278" s="1026"/>
      <c r="AR33278" s="1027"/>
    </row>
    <row r="33279" spans="43:44" x14ac:dyDescent="0.25">
      <c r="AQ33279" s="1026"/>
      <c r="AR33279" s="1027"/>
    </row>
    <row r="33280" spans="43:44" x14ac:dyDescent="0.25">
      <c r="AQ33280" s="1026"/>
      <c r="AR33280" s="1027"/>
    </row>
    <row r="33281" spans="43:44" x14ac:dyDescent="0.25">
      <c r="AQ33281" s="1026"/>
      <c r="AR33281" s="1027"/>
    </row>
    <row r="33282" spans="43:44" x14ac:dyDescent="0.25">
      <c r="AQ33282" s="1026"/>
      <c r="AR33282" s="1027"/>
    </row>
    <row r="33283" spans="43:44" x14ac:dyDescent="0.25">
      <c r="AQ33283" s="1026"/>
      <c r="AR33283" s="1027"/>
    </row>
    <row r="33284" spans="43:44" x14ac:dyDescent="0.25">
      <c r="AQ33284" s="1026"/>
      <c r="AR33284" s="1027"/>
    </row>
    <row r="33285" spans="43:44" x14ac:dyDescent="0.25">
      <c r="AQ33285" s="1026"/>
      <c r="AR33285" s="1027"/>
    </row>
    <row r="33286" spans="43:44" x14ac:dyDescent="0.25">
      <c r="AQ33286" s="1026"/>
      <c r="AR33286" s="1027"/>
    </row>
    <row r="33287" spans="43:44" x14ac:dyDescent="0.25">
      <c r="AQ33287" s="1026"/>
      <c r="AR33287" s="1027"/>
    </row>
    <row r="33288" spans="43:44" x14ac:dyDescent="0.25">
      <c r="AQ33288" s="1026"/>
      <c r="AR33288" s="1027"/>
    </row>
    <row r="33289" spans="43:44" x14ac:dyDescent="0.25">
      <c r="AQ33289" s="1026"/>
      <c r="AR33289" s="1027"/>
    </row>
    <row r="33290" spans="43:44" x14ac:dyDescent="0.25">
      <c r="AQ33290" s="1026"/>
      <c r="AR33290" s="1027"/>
    </row>
    <row r="33291" spans="43:44" x14ac:dyDescent="0.25">
      <c r="AQ33291" s="1026"/>
      <c r="AR33291" s="1027"/>
    </row>
    <row r="33292" spans="43:44" x14ac:dyDescent="0.25">
      <c r="AQ33292" s="1026"/>
      <c r="AR33292" s="1027"/>
    </row>
    <row r="33293" spans="43:44" x14ac:dyDescent="0.25">
      <c r="AQ33293" s="1026"/>
      <c r="AR33293" s="1027"/>
    </row>
    <row r="33294" spans="43:44" x14ac:dyDescent="0.25">
      <c r="AQ33294" s="1026"/>
      <c r="AR33294" s="1027"/>
    </row>
    <row r="33295" spans="43:44" x14ac:dyDescent="0.25">
      <c r="AQ33295" s="1026"/>
      <c r="AR33295" s="1027"/>
    </row>
    <row r="33296" spans="43:44" x14ac:dyDescent="0.25">
      <c r="AQ33296" s="1026"/>
      <c r="AR33296" s="1027"/>
    </row>
    <row r="33297" spans="43:44" x14ac:dyDescent="0.25">
      <c r="AQ33297" s="1026"/>
      <c r="AR33297" s="1027"/>
    </row>
    <row r="33298" spans="43:44" x14ac:dyDescent="0.25">
      <c r="AQ33298" s="1026"/>
      <c r="AR33298" s="1027"/>
    </row>
    <row r="33299" spans="43:44" x14ac:dyDescent="0.25">
      <c r="AQ33299" s="1026"/>
      <c r="AR33299" s="1027"/>
    </row>
    <row r="33300" spans="43:44" x14ac:dyDescent="0.25">
      <c r="AQ33300" s="1026"/>
      <c r="AR33300" s="1027"/>
    </row>
    <row r="33301" spans="43:44" x14ac:dyDescent="0.25">
      <c r="AQ33301" s="1026"/>
      <c r="AR33301" s="1027"/>
    </row>
    <row r="33302" spans="43:44" x14ac:dyDescent="0.25">
      <c r="AQ33302" s="1026"/>
      <c r="AR33302" s="1027"/>
    </row>
    <row r="33303" spans="43:44" x14ac:dyDescent="0.25">
      <c r="AQ33303" s="1026"/>
      <c r="AR33303" s="1027"/>
    </row>
    <row r="33304" spans="43:44" x14ac:dyDescent="0.25">
      <c r="AQ33304" s="1026"/>
      <c r="AR33304" s="1027"/>
    </row>
    <row r="33305" spans="43:44" x14ac:dyDescent="0.25">
      <c r="AQ33305" s="1026"/>
      <c r="AR33305" s="1027"/>
    </row>
    <row r="33306" spans="43:44" x14ac:dyDescent="0.25">
      <c r="AQ33306" s="1026"/>
      <c r="AR33306" s="1027"/>
    </row>
    <row r="33307" spans="43:44" x14ac:dyDescent="0.25">
      <c r="AQ33307" s="1026"/>
      <c r="AR33307" s="1027"/>
    </row>
    <row r="33308" spans="43:44" x14ac:dyDescent="0.25">
      <c r="AQ33308" s="1026"/>
      <c r="AR33308" s="1027"/>
    </row>
    <row r="33309" spans="43:44" x14ac:dyDescent="0.25">
      <c r="AQ33309" s="1026"/>
      <c r="AR33309" s="1027"/>
    </row>
    <row r="33310" spans="43:44" x14ac:dyDescent="0.25">
      <c r="AQ33310" s="1026"/>
      <c r="AR33310" s="1027"/>
    </row>
    <row r="33311" spans="43:44" x14ac:dyDescent="0.25">
      <c r="AQ33311" s="1026"/>
      <c r="AR33311" s="1027"/>
    </row>
    <row r="33312" spans="43:44" x14ac:dyDescent="0.25">
      <c r="AQ33312" s="1026"/>
      <c r="AR33312" s="1027"/>
    </row>
    <row r="33313" spans="43:44" x14ac:dyDescent="0.25">
      <c r="AQ33313" s="1026"/>
      <c r="AR33313" s="1027"/>
    </row>
    <row r="33314" spans="43:44" x14ac:dyDescent="0.25">
      <c r="AQ33314" s="1026"/>
      <c r="AR33314" s="1027"/>
    </row>
    <row r="33315" spans="43:44" x14ac:dyDescent="0.25">
      <c r="AQ33315" s="1026"/>
      <c r="AR33315" s="1027"/>
    </row>
    <row r="33316" spans="43:44" x14ac:dyDescent="0.25">
      <c r="AQ33316" s="1026"/>
      <c r="AR33316" s="1027"/>
    </row>
    <row r="33317" spans="43:44" x14ac:dyDescent="0.25">
      <c r="AQ33317" s="1026"/>
      <c r="AR33317" s="1027"/>
    </row>
    <row r="33318" spans="43:44" x14ac:dyDescent="0.25">
      <c r="AQ33318" s="1026"/>
      <c r="AR33318" s="1027"/>
    </row>
    <row r="33319" spans="43:44" x14ac:dyDescent="0.25">
      <c r="AQ33319" s="1026"/>
      <c r="AR33319" s="1027"/>
    </row>
    <row r="33320" spans="43:44" x14ac:dyDescent="0.25">
      <c r="AQ33320" s="1026"/>
      <c r="AR33320" s="1027"/>
    </row>
    <row r="33321" spans="43:44" x14ac:dyDescent="0.25">
      <c r="AQ33321" s="1026"/>
      <c r="AR33321" s="1027"/>
    </row>
    <row r="33322" spans="43:44" x14ac:dyDescent="0.25">
      <c r="AQ33322" s="1026"/>
      <c r="AR33322" s="1027"/>
    </row>
    <row r="33323" spans="43:44" x14ac:dyDescent="0.25">
      <c r="AQ33323" s="1026"/>
      <c r="AR33323" s="1027"/>
    </row>
    <row r="33324" spans="43:44" x14ac:dyDescent="0.25">
      <c r="AQ33324" s="1026"/>
      <c r="AR33324" s="1027"/>
    </row>
    <row r="33325" spans="43:44" x14ac:dyDescent="0.25">
      <c r="AQ33325" s="1026"/>
      <c r="AR33325" s="1027"/>
    </row>
    <row r="33326" spans="43:44" x14ac:dyDescent="0.25">
      <c r="AQ33326" s="1026"/>
      <c r="AR33326" s="1027"/>
    </row>
    <row r="33327" spans="43:44" x14ac:dyDescent="0.25">
      <c r="AQ33327" s="1026"/>
      <c r="AR33327" s="1027"/>
    </row>
    <row r="33328" spans="43:44" x14ac:dyDescent="0.25">
      <c r="AQ33328" s="1026"/>
      <c r="AR33328" s="1027"/>
    </row>
    <row r="33329" spans="43:44" x14ac:dyDescent="0.25">
      <c r="AQ33329" s="1026"/>
      <c r="AR33329" s="1027"/>
    </row>
    <row r="33330" spans="43:44" x14ac:dyDescent="0.25">
      <c r="AQ33330" s="1026"/>
      <c r="AR33330" s="1027"/>
    </row>
    <row r="33331" spans="43:44" x14ac:dyDescent="0.25">
      <c r="AQ33331" s="1026"/>
      <c r="AR33331" s="1027"/>
    </row>
    <row r="33332" spans="43:44" x14ac:dyDescent="0.25">
      <c r="AQ33332" s="1026"/>
      <c r="AR33332" s="1027"/>
    </row>
    <row r="33333" spans="43:44" x14ac:dyDescent="0.25">
      <c r="AQ33333" s="1026"/>
      <c r="AR33333" s="1027"/>
    </row>
    <row r="33334" spans="43:44" x14ac:dyDescent="0.25">
      <c r="AQ33334" s="1026"/>
      <c r="AR33334" s="1027"/>
    </row>
    <row r="33335" spans="43:44" x14ac:dyDescent="0.25">
      <c r="AQ33335" s="1026"/>
      <c r="AR33335" s="1027"/>
    </row>
    <row r="33336" spans="43:44" x14ac:dyDescent="0.25">
      <c r="AQ33336" s="1026"/>
      <c r="AR33336" s="1027"/>
    </row>
    <row r="33337" spans="43:44" x14ac:dyDescent="0.25">
      <c r="AQ33337" s="1026"/>
      <c r="AR33337" s="1027"/>
    </row>
    <row r="33338" spans="43:44" x14ac:dyDescent="0.25">
      <c r="AQ33338" s="1026"/>
      <c r="AR33338" s="1027"/>
    </row>
    <row r="33339" spans="43:44" x14ac:dyDescent="0.25">
      <c r="AQ33339" s="1026"/>
      <c r="AR33339" s="1027"/>
    </row>
    <row r="33340" spans="43:44" x14ac:dyDescent="0.25">
      <c r="AQ33340" s="1026"/>
      <c r="AR33340" s="1027"/>
    </row>
    <row r="33341" spans="43:44" x14ac:dyDescent="0.25">
      <c r="AQ33341" s="1026"/>
      <c r="AR33341" s="1027"/>
    </row>
    <row r="33342" spans="43:44" x14ac:dyDescent="0.25">
      <c r="AQ33342" s="1026"/>
      <c r="AR33342" s="1027"/>
    </row>
    <row r="33343" spans="43:44" x14ac:dyDescent="0.25">
      <c r="AQ33343" s="1026"/>
      <c r="AR33343" s="1027"/>
    </row>
    <row r="33344" spans="43:44" x14ac:dyDescent="0.25">
      <c r="AQ33344" s="1026"/>
      <c r="AR33344" s="1027"/>
    </row>
    <row r="33345" spans="43:44" x14ac:dyDescent="0.25">
      <c r="AQ33345" s="1026"/>
      <c r="AR33345" s="1027"/>
    </row>
    <row r="33346" spans="43:44" x14ac:dyDescent="0.25">
      <c r="AQ33346" s="1026"/>
      <c r="AR33346" s="1027"/>
    </row>
    <row r="33347" spans="43:44" x14ac:dyDescent="0.25">
      <c r="AQ33347" s="1026"/>
      <c r="AR33347" s="1027"/>
    </row>
    <row r="33348" spans="43:44" x14ac:dyDescent="0.25">
      <c r="AQ33348" s="1026"/>
      <c r="AR33348" s="1027"/>
    </row>
    <row r="33349" spans="43:44" x14ac:dyDescent="0.25">
      <c r="AQ33349" s="1026"/>
      <c r="AR33349" s="1027"/>
    </row>
    <row r="33350" spans="43:44" x14ac:dyDescent="0.25">
      <c r="AQ33350" s="1026"/>
      <c r="AR33350" s="1027"/>
    </row>
    <row r="33351" spans="43:44" x14ac:dyDescent="0.25">
      <c r="AQ33351" s="1026"/>
      <c r="AR33351" s="1027"/>
    </row>
    <row r="33352" spans="43:44" x14ac:dyDescent="0.25">
      <c r="AQ33352" s="1026"/>
      <c r="AR33352" s="1027"/>
    </row>
    <row r="33353" spans="43:44" x14ac:dyDescent="0.25">
      <c r="AQ33353" s="1026"/>
      <c r="AR33353" s="1027"/>
    </row>
    <row r="33354" spans="43:44" x14ac:dyDescent="0.25">
      <c r="AQ33354" s="1026"/>
      <c r="AR33354" s="1027"/>
    </row>
    <row r="33355" spans="43:44" x14ac:dyDescent="0.25">
      <c r="AQ33355" s="1026"/>
      <c r="AR33355" s="1027"/>
    </row>
    <row r="33356" spans="43:44" x14ac:dyDescent="0.25">
      <c r="AQ33356" s="1026"/>
      <c r="AR33356" s="1027"/>
    </row>
    <row r="33357" spans="43:44" x14ac:dyDescent="0.25">
      <c r="AQ33357" s="1026"/>
      <c r="AR33357" s="1027"/>
    </row>
    <row r="33358" spans="43:44" x14ac:dyDescent="0.25">
      <c r="AQ33358" s="1026"/>
      <c r="AR33358" s="1027"/>
    </row>
    <row r="33359" spans="43:44" x14ac:dyDescent="0.25">
      <c r="AQ33359" s="1026"/>
      <c r="AR33359" s="1027"/>
    </row>
    <row r="33360" spans="43:44" x14ac:dyDescent="0.25">
      <c r="AQ33360" s="1026"/>
      <c r="AR33360" s="1027"/>
    </row>
    <row r="33361" spans="43:44" x14ac:dyDescent="0.25">
      <c r="AQ33361" s="1026"/>
      <c r="AR33361" s="1027"/>
    </row>
    <row r="33362" spans="43:44" x14ac:dyDescent="0.25">
      <c r="AQ33362" s="1026"/>
      <c r="AR33362" s="1027"/>
    </row>
    <row r="33363" spans="43:44" x14ac:dyDescent="0.25">
      <c r="AQ33363" s="1026"/>
      <c r="AR33363" s="1027"/>
    </row>
    <row r="33364" spans="43:44" x14ac:dyDescent="0.25">
      <c r="AQ33364" s="1026"/>
      <c r="AR33364" s="1027"/>
    </row>
    <row r="33365" spans="43:44" x14ac:dyDescent="0.25">
      <c r="AQ33365" s="1026"/>
      <c r="AR33365" s="1027"/>
    </row>
    <row r="33366" spans="43:44" x14ac:dyDescent="0.25">
      <c r="AQ33366" s="1026"/>
      <c r="AR33366" s="1027"/>
    </row>
    <row r="33367" spans="43:44" x14ac:dyDescent="0.25">
      <c r="AQ33367" s="1026"/>
      <c r="AR33367" s="1027"/>
    </row>
    <row r="33368" spans="43:44" x14ac:dyDescent="0.25">
      <c r="AQ33368" s="1026"/>
      <c r="AR33368" s="1027"/>
    </row>
    <row r="33369" spans="43:44" x14ac:dyDescent="0.25">
      <c r="AQ33369" s="1026"/>
      <c r="AR33369" s="1027"/>
    </row>
    <row r="33370" spans="43:44" x14ac:dyDescent="0.25">
      <c r="AQ33370" s="1026"/>
      <c r="AR33370" s="1027"/>
    </row>
    <row r="33371" spans="43:44" x14ac:dyDescent="0.25">
      <c r="AQ33371" s="1026"/>
      <c r="AR33371" s="1027"/>
    </row>
    <row r="33372" spans="43:44" x14ac:dyDescent="0.25">
      <c r="AQ33372" s="1026"/>
      <c r="AR33372" s="1027"/>
    </row>
    <row r="33373" spans="43:44" x14ac:dyDescent="0.25">
      <c r="AQ33373" s="1026"/>
      <c r="AR33373" s="1027"/>
    </row>
    <row r="33374" spans="43:44" x14ac:dyDescent="0.25">
      <c r="AQ33374" s="1026"/>
      <c r="AR33374" s="1027"/>
    </row>
    <row r="33375" spans="43:44" x14ac:dyDescent="0.25">
      <c r="AQ33375" s="1026"/>
      <c r="AR33375" s="1027"/>
    </row>
    <row r="33376" spans="43:44" x14ac:dyDescent="0.25">
      <c r="AQ33376" s="1026"/>
      <c r="AR33376" s="1027"/>
    </row>
    <row r="33377" spans="43:44" x14ac:dyDescent="0.25">
      <c r="AQ33377" s="1026"/>
      <c r="AR33377" s="1027"/>
    </row>
    <row r="33378" spans="43:44" x14ac:dyDescent="0.25">
      <c r="AQ33378" s="1026"/>
      <c r="AR33378" s="1027"/>
    </row>
    <row r="33379" spans="43:44" x14ac:dyDescent="0.25">
      <c r="AQ33379" s="1026"/>
      <c r="AR33379" s="1027"/>
    </row>
    <row r="33380" spans="43:44" x14ac:dyDescent="0.25">
      <c r="AQ33380" s="1026"/>
      <c r="AR33380" s="1027"/>
    </row>
    <row r="33381" spans="43:44" x14ac:dyDescent="0.25">
      <c r="AQ33381" s="1026"/>
      <c r="AR33381" s="1027"/>
    </row>
    <row r="33382" spans="43:44" x14ac:dyDescent="0.25">
      <c r="AQ33382" s="1026"/>
      <c r="AR33382" s="1027"/>
    </row>
    <row r="33383" spans="43:44" x14ac:dyDescent="0.25">
      <c r="AQ33383" s="1026"/>
      <c r="AR33383" s="1027"/>
    </row>
    <row r="33384" spans="43:44" x14ac:dyDescent="0.25">
      <c r="AQ33384" s="1026"/>
      <c r="AR33384" s="1027"/>
    </row>
    <row r="33385" spans="43:44" x14ac:dyDescent="0.25">
      <c r="AQ33385" s="1026"/>
      <c r="AR33385" s="1027"/>
    </row>
    <row r="33386" spans="43:44" x14ac:dyDescent="0.25">
      <c r="AQ33386" s="1026"/>
      <c r="AR33386" s="1027"/>
    </row>
    <row r="33387" spans="43:44" x14ac:dyDescent="0.25">
      <c r="AQ33387" s="1026"/>
      <c r="AR33387" s="1027"/>
    </row>
    <row r="33388" spans="43:44" x14ac:dyDescent="0.25">
      <c r="AQ33388" s="1026"/>
      <c r="AR33388" s="1027"/>
    </row>
    <row r="33389" spans="43:44" x14ac:dyDescent="0.25">
      <c r="AQ33389" s="1026"/>
      <c r="AR33389" s="1027"/>
    </row>
    <row r="33390" spans="43:44" x14ac:dyDescent="0.25">
      <c r="AQ33390" s="1026"/>
      <c r="AR33390" s="1027"/>
    </row>
    <row r="33391" spans="43:44" x14ac:dyDescent="0.25">
      <c r="AQ33391" s="1026"/>
      <c r="AR33391" s="1027"/>
    </row>
    <row r="33392" spans="43:44" x14ac:dyDescent="0.25">
      <c r="AQ33392" s="1026"/>
      <c r="AR33392" s="1027"/>
    </row>
    <row r="33393" spans="43:44" x14ac:dyDescent="0.25">
      <c r="AQ33393" s="1026"/>
      <c r="AR33393" s="1027"/>
    </row>
    <row r="33394" spans="43:44" x14ac:dyDescent="0.25">
      <c r="AQ33394" s="1026"/>
      <c r="AR33394" s="1027"/>
    </row>
    <row r="33395" spans="43:44" x14ac:dyDescent="0.25">
      <c r="AQ33395" s="1026"/>
      <c r="AR33395" s="1027"/>
    </row>
    <row r="33396" spans="43:44" x14ac:dyDescent="0.25">
      <c r="AQ33396" s="1026"/>
      <c r="AR33396" s="1027"/>
    </row>
    <row r="33397" spans="43:44" x14ac:dyDescent="0.25">
      <c r="AQ33397" s="1026"/>
      <c r="AR33397" s="1027"/>
    </row>
    <row r="33398" spans="43:44" x14ac:dyDescent="0.25">
      <c r="AQ33398" s="1026"/>
      <c r="AR33398" s="1027"/>
    </row>
    <row r="33399" spans="43:44" x14ac:dyDescent="0.25">
      <c r="AQ33399" s="1026"/>
      <c r="AR33399" s="1027"/>
    </row>
    <row r="33400" spans="43:44" x14ac:dyDescent="0.25">
      <c r="AQ33400" s="1026"/>
      <c r="AR33400" s="1027"/>
    </row>
    <row r="33401" spans="43:44" x14ac:dyDescent="0.25">
      <c r="AQ33401" s="1026"/>
      <c r="AR33401" s="1027"/>
    </row>
    <row r="33402" spans="43:44" x14ac:dyDescent="0.25">
      <c r="AQ33402" s="1026"/>
      <c r="AR33402" s="1027"/>
    </row>
    <row r="33403" spans="43:44" x14ac:dyDescent="0.25">
      <c r="AQ33403" s="1026"/>
      <c r="AR33403" s="1027"/>
    </row>
    <row r="33404" spans="43:44" x14ac:dyDescent="0.25">
      <c r="AQ33404" s="1026"/>
      <c r="AR33404" s="1027"/>
    </row>
    <row r="33405" spans="43:44" x14ac:dyDescent="0.25">
      <c r="AQ33405" s="1026"/>
      <c r="AR33405" s="1027"/>
    </row>
    <row r="33406" spans="43:44" x14ac:dyDescent="0.25">
      <c r="AQ33406" s="1026"/>
      <c r="AR33406" s="1027"/>
    </row>
    <row r="33407" spans="43:44" x14ac:dyDescent="0.25">
      <c r="AQ33407" s="1026"/>
      <c r="AR33407" s="1027"/>
    </row>
    <row r="33408" spans="43:44" x14ac:dyDescent="0.25">
      <c r="AQ33408" s="1026"/>
      <c r="AR33408" s="1027"/>
    </row>
    <row r="33409" spans="43:44" x14ac:dyDescent="0.25">
      <c r="AQ33409" s="1026"/>
      <c r="AR33409" s="1027"/>
    </row>
    <row r="33410" spans="43:44" x14ac:dyDescent="0.25">
      <c r="AQ33410" s="1026"/>
      <c r="AR33410" s="1027"/>
    </row>
    <row r="33411" spans="43:44" x14ac:dyDescent="0.25">
      <c r="AQ33411" s="1026"/>
      <c r="AR33411" s="1027"/>
    </row>
    <row r="33412" spans="43:44" x14ac:dyDescent="0.25">
      <c r="AQ33412" s="1026"/>
      <c r="AR33412" s="1027"/>
    </row>
    <row r="33413" spans="43:44" x14ac:dyDescent="0.25">
      <c r="AQ33413" s="1026"/>
      <c r="AR33413" s="1027"/>
    </row>
    <row r="33414" spans="43:44" x14ac:dyDescent="0.25">
      <c r="AQ33414" s="1026"/>
      <c r="AR33414" s="1027"/>
    </row>
    <row r="33415" spans="43:44" x14ac:dyDescent="0.25">
      <c r="AQ33415" s="1026"/>
      <c r="AR33415" s="1027"/>
    </row>
    <row r="33416" spans="43:44" x14ac:dyDescent="0.25">
      <c r="AQ33416" s="1026"/>
      <c r="AR33416" s="1027"/>
    </row>
    <row r="33417" spans="43:44" x14ac:dyDescent="0.25">
      <c r="AQ33417" s="1026"/>
      <c r="AR33417" s="1027"/>
    </row>
    <row r="33418" spans="43:44" x14ac:dyDescent="0.25">
      <c r="AQ33418" s="1026"/>
      <c r="AR33418" s="1027"/>
    </row>
    <row r="33419" spans="43:44" x14ac:dyDescent="0.25">
      <c r="AQ33419" s="1026"/>
      <c r="AR33419" s="1027"/>
    </row>
    <row r="33420" spans="43:44" x14ac:dyDescent="0.25">
      <c r="AQ33420" s="1026"/>
      <c r="AR33420" s="1027"/>
    </row>
    <row r="33421" spans="43:44" x14ac:dyDescent="0.25">
      <c r="AQ33421" s="1026"/>
      <c r="AR33421" s="1027"/>
    </row>
    <row r="33422" spans="43:44" x14ac:dyDescent="0.25">
      <c r="AQ33422" s="1026"/>
      <c r="AR33422" s="1027"/>
    </row>
    <row r="33423" spans="43:44" x14ac:dyDescent="0.25">
      <c r="AQ33423" s="1026"/>
      <c r="AR33423" s="1027"/>
    </row>
    <row r="33424" spans="43:44" x14ac:dyDescent="0.25">
      <c r="AQ33424" s="1026"/>
      <c r="AR33424" s="1027"/>
    </row>
    <row r="33425" spans="43:44" x14ac:dyDescent="0.25">
      <c r="AQ33425" s="1026"/>
      <c r="AR33425" s="1027"/>
    </row>
    <row r="33426" spans="43:44" x14ac:dyDescent="0.25">
      <c r="AQ33426" s="1026"/>
      <c r="AR33426" s="1027"/>
    </row>
    <row r="33427" spans="43:44" x14ac:dyDescent="0.25">
      <c r="AQ33427" s="1026"/>
      <c r="AR33427" s="1027"/>
    </row>
    <row r="33428" spans="43:44" x14ac:dyDescent="0.25">
      <c r="AQ33428" s="1026"/>
      <c r="AR33428" s="1027"/>
    </row>
    <row r="33429" spans="43:44" x14ac:dyDescent="0.25">
      <c r="AQ33429" s="1026"/>
      <c r="AR33429" s="1027"/>
    </row>
    <row r="33430" spans="43:44" x14ac:dyDescent="0.25">
      <c r="AQ33430" s="1026"/>
      <c r="AR33430" s="1027"/>
    </row>
    <row r="33431" spans="43:44" x14ac:dyDescent="0.25">
      <c r="AQ33431" s="1026"/>
      <c r="AR33431" s="1027"/>
    </row>
    <row r="33432" spans="43:44" x14ac:dyDescent="0.25">
      <c r="AQ33432" s="1026"/>
      <c r="AR33432" s="1027"/>
    </row>
    <row r="33433" spans="43:44" x14ac:dyDescent="0.25">
      <c r="AQ33433" s="1026"/>
      <c r="AR33433" s="1027"/>
    </row>
    <row r="33434" spans="43:44" x14ac:dyDescent="0.25">
      <c r="AQ33434" s="1026"/>
      <c r="AR33434" s="1027"/>
    </row>
    <row r="33435" spans="43:44" x14ac:dyDescent="0.25">
      <c r="AQ33435" s="1026"/>
      <c r="AR33435" s="1027"/>
    </row>
    <row r="33436" spans="43:44" x14ac:dyDescent="0.25">
      <c r="AQ33436" s="1026"/>
      <c r="AR33436" s="1027"/>
    </row>
    <row r="33437" spans="43:44" x14ac:dyDescent="0.25">
      <c r="AQ33437" s="1026"/>
      <c r="AR33437" s="1027"/>
    </row>
    <row r="33438" spans="43:44" x14ac:dyDescent="0.25">
      <c r="AQ33438" s="1026"/>
      <c r="AR33438" s="1027"/>
    </row>
    <row r="33439" spans="43:44" x14ac:dyDescent="0.25">
      <c r="AQ33439" s="1026"/>
      <c r="AR33439" s="1027"/>
    </row>
    <row r="33440" spans="43:44" x14ac:dyDescent="0.25">
      <c r="AQ33440" s="1026"/>
      <c r="AR33440" s="1027"/>
    </row>
    <row r="33441" spans="43:44" x14ac:dyDescent="0.25">
      <c r="AQ33441" s="1026"/>
      <c r="AR33441" s="1027"/>
    </row>
    <row r="33442" spans="43:44" x14ac:dyDescent="0.25">
      <c r="AQ33442" s="1026"/>
      <c r="AR33442" s="1027"/>
    </row>
    <row r="33443" spans="43:44" x14ac:dyDescent="0.25">
      <c r="AQ33443" s="1026"/>
      <c r="AR33443" s="1027"/>
    </row>
    <row r="33444" spans="43:44" x14ac:dyDescent="0.25">
      <c r="AQ33444" s="1026"/>
      <c r="AR33444" s="1027"/>
    </row>
    <row r="33445" spans="43:44" x14ac:dyDescent="0.25">
      <c r="AQ33445" s="1026"/>
      <c r="AR33445" s="1027"/>
    </row>
    <row r="33446" spans="43:44" x14ac:dyDescent="0.25">
      <c r="AQ33446" s="1026"/>
      <c r="AR33446" s="1027"/>
    </row>
    <row r="33447" spans="43:44" x14ac:dyDescent="0.25">
      <c r="AQ33447" s="1026"/>
      <c r="AR33447" s="1027"/>
    </row>
    <row r="33448" spans="43:44" x14ac:dyDescent="0.25">
      <c r="AQ33448" s="1026"/>
      <c r="AR33448" s="1027"/>
    </row>
    <row r="33449" spans="43:44" x14ac:dyDescent="0.25">
      <c r="AQ33449" s="1026"/>
      <c r="AR33449" s="1027"/>
    </row>
    <row r="33450" spans="43:44" x14ac:dyDescent="0.25">
      <c r="AQ33450" s="1026"/>
      <c r="AR33450" s="1027"/>
    </row>
    <row r="33451" spans="43:44" x14ac:dyDescent="0.25">
      <c r="AQ33451" s="1026"/>
      <c r="AR33451" s="1027"/>
    </row>
    <row r="33452" spans="43:44" x14ac:dyDescent="0.25">
      <c r="AQ33452" s="1026"/>
      <c r="AR33452" s="1027"/>
    </row>
    <row r="33453" spans="43:44" x14ac:dyDescent="0.25">
      <c r="AQ33453" s="1026"/>
      <c r="AR33453" s="1027"/>
    </row>
    <row r="33454" spans="43:44" x14ac:dyDescent="0.25">
      <c r="AQ33454" s="1026"/>
      <c r="AR33454" s="1027"/>
    </row>
    <row r="33455" spans="43:44" x14ac:dyDescent="0.25">
      <c r="AQ33455" s="1026"/>
      <c r="AR33455" s="1027"/>
    </row>
    <row r="33456" spans="43:44" x14ac:dyDescent="0.25">
      <c r="AQ33456" s="1026"/>
      <c r="AR33456" s="1027"/>
    </row>
    <row r="33457" spans="43:44" x14ac:dyDescent="0.25">
      <c r="AQ33457" s="1026"/>
      <c r="AR33457" s="1027"/>
    </row>
    <row r="33458" spans="43:44" x14ac:dyDescent="0.25">
      <c r="AQ33458" s="1026"/>
      <c r="AR33458" s="1027"/>
    </row>
    <row r="33459" spans="43:44" x14ac:dyDescent="0.25">
      <c r="AQ33459" s="1026"/>
      <c r="AR33459" s="1027"/>
    </row>
    <row r="33460" spans="43:44" x14ac:dyDescent="0.25">
      <c r="AQ33460" s="1026"/>
      <c r="AR33460" s="1027"/>
    </row>
    <row r="33461" spans="43:44" x14ac:dyDescent="0.25">
      <c r="AQ33461" s="1026"/>
      <c r="AR33461" s="1027"/>
    </row>
    <row r="33462" spans="43:44" x14ac:dyDescent="0.25">
      <c r="AQ33462" s="1026"/>
      <c r="AR33462" s="1027"/>
    </row>
    <row r="33463" spans="43:44" x14ac:dyDescent="0.25">
      <c r="AQ33463" s="1026"/>
      <c r="AR33463" s="1027"/>
    </row>
    <row r="33464" spans="43:44" x14ac:dyDescent="0.25">
      <c r="AQ33464" s="1026"/>
      <c r="AR33464" s="1027"/>
    </row>
    <row r="33465" spans="43:44" x14ac:dyDescent="0.25">
      <c r="AQ33465" s="1026"/>
      <c r="AR33465" s="1027"/>
    </row>
    <row r="33466" spans="43:44" x14ac:dyDescent="0.25">
      <c r="AQ33466" s="1026"/>
      <c r="AR33466" s="1027"/>
    </row>
    <row r="33467" spans="43:44" x14ac:dyDescent="0.25">
      <c r="AQ33467" s="1026"/>
      <c r="AR33467" s="1027"/>
    </row>
    <row r="33468" spans="43:44" x14ac:dyDescent="0.25">
      <c r="AQ33468" s="1026"/>
      <c r="AR33468" s="1027"/>
    </row>
    <row r="33469" spans="43:44" x14ac:dyDescent="0.25">
      <c r="AQ33469" s="1026"/>
      <c r="AR33469" s="1027"/>
    </row>
    <row r="33470" spans="43:44" x14ac:dyDescent="0.25">
      <c r="AQ33470" s="1026"/>
      <c r="AR33470" s="1027"/>
    </row>
    <row r="33471" spans="43:44" x14ac:dyDescent="0.25">
      <c r="AQ33471" s="1026"/>
      <c r="AR33471" s="1027"/>
    </row>
    <row r="33472" spans="43:44" x14ac:dyDescent="0.25">
      <c r="AQ33472" s="1026"/>
      <c r="AR33472" s="1027"/>
    </row>
    <row r="33473" spans="43:44" x14ac:dyDescent="0.25">
      <c r="AQ33473" s="1026"/>
      <c r="AR33473" s="1027"/>
    </row>
    <row r="33474" spans="43:44" x14ac:dyDescent="0.25">
      <c r="AQ33474" s="1026"/>
      <c r="AR33474" s="1027"/>
    </row>
    <row r="33475" spans="43:44" x14ac:dyDescent="0.25">
      <c r="AQ33475" s="1026"/>
      <c r="AR33475" s="1027"/>
    </row>
    <row r="33476" spans="43:44" x14ac:dyDescent="0.25">
      <c r="AQ33476" s="1026"/>
      <c r="AR33476" s="1027"/>
    </row>
    <row r="33477" spans="43:44" x14ac:dyDescent="0.25">
      <c r="AQ33477" s="1026"/>
      <c r="AR33477" s="1027"/>
    </row>
    <row r="33478" spans="43:44" x14ac:dyDescent="0.25">
      <c r="AQ33478" s="1026"/>
      <c r="AR33478" s="1027"/>
    </row>
    <row r="33479" spans="43:44" x14ac:dyDescent="0.25">
      <c r="AQ33479" s="1026"/>
      <c r="AR33479" s="1027"/>
    </row>
    <row r="33480" spans="43:44" x14ac:dyDescent="0.25">
      <c r="AQ33480" s="1026"/>
      <c r="AR33480" s="1027"/>
    </row>
    <row r="33481" spans="43:44" x14ac:dyDescent="0.25">
      <c r="AQ33481" s="1026"/>
      <c r="AR33481" s="1027"/>
    </row>
    <row r="33482" spans="43:44" x14ac:dyDescent="0.25">
      <c r="AQ33482" s="1026"/>
      <c r="AR33482" s="1027"/>
    </row>
    <row r="33483" spans="43:44" x14ac:dyDescent="0.25">
      <c r="AQ33483" s="1026"/>
      <c r="AR33483" s="1027"/>
    </row>
    <row r="33484" spans="43:44" x14ac:dyDescent="0.25">
      <c r="AQ33484" s="1026"/>
      <c r="AR33484" s="1027"/>
    </row>
    <row r="33485" spans="43:44" x14ac:dyDescent="0.25">
      <c r="AQ33485" s="1026"/>
      <c r="AR33485" s="1027"/>
    </row>
    <row r="33486" spans="43:44" x14ac:dyDescent="0.25">
      <c r="AQ33486" s="1026"/>
      <c r="AR33486" s="1027"/>
    </row>
    <row r="33487" spans="43:44" x14ac:dyDescent="0.25">
      <c r="AQ33487" s="1026"/>
      <c r="AR33487" s="1027"/>
    </row>
    <row r="33488" spans="43:44" x14ac:dyDescent="0.25">
      <c r="AQ33488" s="1026"/>
      <c r="AR33488" s="1027"/>
    </row>
    <row r="33489" spans="43:44" x14ac:dyDescent="0.25">
      <c r="AQ33489" s="1026"/>
      <c r="AR33489" s="1027"/>
    </row>
    <row r="33490" spans="43:44" x14ac:dyDescent="0.25">
      <c r="AQ33490" s="1026"/>
      <c r="AR33490" s="1027"/>
    </row>
    <row r="33491" spans="43:44" x14ac:dyDescent="0.25">
      <c r="AQ33491" s="1026"/>
      <c r="AR33491" s="1027"/>
    </row>
    <row r="33492" spans="43:44" x14ac:dyDescent="0.25">
      <c r="AQ33492" s="1026"/>
      <c r="AR33492" s="1027"/>
    </row>
    <row r="33493" spans="43:44" x14ac:dyDescent="0.25">
      <c r="AQ33493" s="1026"/>
      <c r="AR33493" s="1027"/>
    </row>
    <row r="33494" spans="43:44" x14ac:dyDescent="0.25">
      <c r="AQ33494" s="1026"/>
      <c r="AR33494" s="1027"/>
    </row>
    <row r="33495" spans="43:44" x14ac:dyDescent="0.25">
      <c r="AQ33495" s="1026"/>
      <c r="AR33495" s="1027"/>
    </row>
    <row r="33496" spans="43:44" x14ac:dyDescent="0.25">
      <c r="AQ33496" s="1026"/>
      <c r="AR33496" s="1027"/>
    </row>
    <row r="33497" spans="43:44" x14ac:dyDescent="0.25">
      <c r="AQ33497" s="1026"/>
      <c r="AR33497" s="1027"/>
    </row>
    <row r="33498" spans="43:44" x14ac:dyDescent="0.25">
      <c r="AQ33498" s="1026"/>
      <c r="AR33498" s="1027"/>
    </row>
    <row r="33499" spans="43:44" x14ac:dyDescent="0.25">
      <c r="AQ33499" s="1026"/>
      <c r="AR33499" s="1027"/>
    </row>
    <row r="33500" spans="43:44" x14ac:dyDescent="0.25">
      <c r="AQ33500" s="1026"/>
      <c r="AR33500" s="1027"/>
    </row>
    <row r="33501" spans="43:44" x14ac:dyDescent="0.25">
      <c r="AQ33501" s="1026"/>
      <c r="AR33501" s="1027"/>
    </row>
    <row r="33502" spans="43:44" x14ac:dyDescent="0.25">
      <c r="AQ33502" s="1026"/>
      <c r="AR33502" s="1027"/>
    </row>
    <row r="33503" spans="43:44" x14ac:dyDescent="0.25">
      <c r="AQ33503" s="1026"/>
      <c r="AR33503" s="1027"/>
    </row>
    <row r="33504" spans="43:44" x14ac:dyDescent="0.25">
      <c r="AQ33504" s="1026"/>
      <c r="AR33504" s="1027"/>
    </row>
    <row r="33505" spans="43:44" x14ac:dyDescent="0.25">
      <c r="AQ33505" s="1026"/>
      <c r="AR33505" s="1027"/>
    </row>
    <row r="33506" spans="43:44" x14ac:dyDescent="0.25">
      <c r="AQ33506" s="1026"/>
      <c r="AR33506" s="1027"/>
    </row>
    <row r="33507" spans="43:44" x14ac:dyDescent="0.25">
      <c r="AQ33507" s="1026"/>
      <c r="AR33507" s="1027"/>
    </row>
    <row r="33508" spans="43:44" x14ac:dyDescent="0.25">
      <c r="AQ33508" s="1026"/>
      <c r="AR33508" s="1027"/>
    </row>
    <row r="33509" spans="43:44" x14ac:dyDescent="0.25">
      <c r="AQ33509" s="1026"/>
      <c r="AR33509" s="1027"/>
    </row>
    <row r="33510" spans="43:44" x14ac:dyDescent="0.25">
      <c r="AQ33510" s="1026"/>
      <c r="AR33510" s="1027"/>
    </row>
    <row r="33511" spans="43:44" x14ac:dyDescent="0.25">
      <c r="AQ33511" s="1026"/>
      <c r="AR33511" s="1027"/>
    </row>
    <row r="33512" spans="43:44" x14ac:dyDescent="0.25">
      <c r="AQ33512" s="1026"/>
      <c r="AR33512" s="1027"/>
    </row>
    <row r="33513" spans="43:44" x14ac:dyDescent="0.25">
      <c r="AQ33513" s="1026"/>
      <c r="AR33513" s="1027"/>
    </row>
    <row r="33514" spans="43:44" x14ac:dyDescent="0.25">
      <c r="AQ33514" s="1026"/>
      <c r="AR33514" s="1027"/>
    </row>
    <row r="33515" spans="43:44" x14ac:dyDescent="0.25">
      <c r="AQ33515" s="1026"/>
      <c r="AR33515" s="1027"/>
    </row>
    <row r="33516" spans="43:44" x14ac:dyDescent="0.25">
      <c r="AQ33516" s="1026"/>
      <c r="AR33516" s="1027"/>
    </row>
    <row r="33517" spans="43:44" x14ac:dyDescent="0.25">
      <c r="AQ33517" s="1026"/>
      <c r="AR33517" s="1027"/>
    </row>
    <row r="33518" spans="43:44" x14ac:dyDescent="0.25">
      <c r="AQ33518" s="1026"/>
      <c r="AR33518" s="1027"/>
    </row>
    <row r="33519" spans="43:44" x14ac:dyDescent="0.25">
      <c r="AQ33519" s="1026"/>
      <c r="AR33519" s="1027"/>
    </row>
    <row r="33520" spans="43:44" x14ac:dyDescent="0.25">
      <c r="AQ33520" s="1026"/>
      <c r="AR33520" s="1027"/>
    </row>
    <row r="33521" spans="43:44" x14ac:dyDescent="0.25">
      <c r="AQ33521" s="1026"/>
      <c r="AR33521" s="1027"/>
    </row>
    <row r="33522" spans="43:44" x14ac:dyDescent="0.25">
      <c r="AQ33522" s="1026"/>
      <c r="AR33522" s="1027"/>
    </row>
    <row r="33523" spans="43:44" x14ac:dyDescent="0.25">
      <c r="AQ33523" s="1026"/>
      <c r="AR33523" s="1027"/>
    </row>
    <row r="33524" spans="43:44" x14ac:dyDescent="0.25">
      <c r="AQ33524" s="1026"/>
      <c r="AR33524" s="1027"/>
    </row>
    <row r="33525" spans="43:44" x14ac:dyDescent="0.25">
      <c r="AQ33525" s="1026"/>
      <c r="AR33525" s="1027"/>
    </row>
    <row r="33526" spans="43:44" x14ac:dyDescent="0.25">
      <c r="AQ33526" s="1026"/>
      <c r="AR33526" s="1027"/>
    </row>
    <row r="33527" spans="43:44" x14ac:dyDescent="0.25">
      <c r="AQ33527" s="1026"/>
      <c r="AR33527" s="1027"/>
    </row>
    <row r="33528" spans="43:44" x14ac:dyDescent="0.25">
      <c r="AQ33528" s="1026"/>
      <c r="AR33528" s="1027"/>
    </row>
    <row r="33529" spans="43:44" x14ac:dyDescent="0.25">
      <c r="AQ33529" s="1026"/>
      <c r="AR33529" s="1027"/>
    </row>
    <row r="33530" spans="43:44" x14ac:dyDescent="0.25">
      <c r="AQ33530" s="1026"/>
      <c r="AR33530" s="1027"/>
    </row>
    <row r="33531" spans="43:44" x14ac:dyDescent="0.25">
      <c r="AQ33531" s="1026"/>
      <c r="AR33531" s="1027"/>
    </row>
    <row r="33532" spans="43:44" x14ac:dyDescent="0.25">
      <c r="AQ33532" s="1026"/>
      <c r="AR33532" s="1027"/>
    </row>
    <row r="33533" spans="43:44" x14ac:dyDescent="0.25">
      <c r="AQ33533" s="1026"/>
      <c r="AR33533" s="1027"/>
    </row>
    <row r="33534" spans="43:44" x14ac:dyDescent="0.25">
      <c r="AQ33534" s="1026"/>
      <c r="AR33534" s="1027"/>
    </row>
    <row r="33535" spans="43:44" x14ac:dyDescent="0.25">
      <c r="AQ33535" s="1026"/>
      <c r="AR33535" s="1027"/>
    </row>
    <row r="33536" spans="43:44" x14ac:dyDescent="0.25">
      <c r="AQ33536" s="1026"/>
      <c r="AR33536" s="1027"/>
    </row>
    <row r="33537" spans="43:44" x14ac:dyDescent="0.25">
      <c r="AQ33537" s="1026"/>
      <c r="AR33537" s="1027"/>
    </row>
    <row r="33538" spans="43:44" x14ac:dyDescent="0.25">
      <c r="AQ33538" s="1026"/>
      <c r="AR33538" s="1027"/>
    </row>
    <row r="33539" spans="43:44" x14ac:dyDescent="0.25">
      <c r="AQ33539" s="1026"/>
      <c r="AR33539" s="1027"/>
    </row>
    <row r="33540" spans="43:44" x14ac:dyDescent="0.25">
      <c r="AQ33540" s="1026"/>
      <c r="AR33540" s="1027"/>
    </row>
    <row r="33541" spans="43:44" x14ac:dyDescent="0.25">
      <c r="AQ33541" s="1026"/>
      <c r="AR33541" s="1027"/>
    </row>
    <row r="33542" spans="43:44" x14ac:dyDescent="0.25">
      <c r="AQ33542" s="1026"/>
      <c r="AR33542" s="1027"/>
    </row>
    <row r="33543" spans="43:44" x14ac:dyDescent="0.25">
      <c r="AQ33543" s="1026"/>
      <c r="AR33543" s="1027"/>
    </row>
    <row r="33544" spans="43:44" x14ac:dyDescent="0.25">
      <c r="AQ33544" s="1026"/>
      <c r="AR33544" s="1027"/>
    </row>
    <row r="33545" spans="43:44" x14ac:dyDescent="0.25">
      <c r="AQ33545" s="1026"/>
      <c r="AR33545" s="1027"/>
    </row>
    <row r="33546" spans="43:44" x14ac:dyDescent="0.25">
      <c r="AQ33546" s="1026"/>
      <c r="AR33546" s="1027"/>
    </row>
    <row r="33547" spans="43:44" x14ac:dyDescent="0.25">
      <c r="AQ33547" s="1026"/>
      <c r="AR33547" s="1027"/>
    </row>
    <row r="33548" spans="43:44" x14ac:dyDescent="0.25">
      <c r="AQ33548" s="1026"/>
      <c r="AR33548" s="1027"/>
    </row>
    <row r="33549" spans="43:44" x14ac:dyDescent="0.25">
      <c r="AQ33549" s="1026"/>
      <c r="AR33549" s="1027"/>
    </row>
    <row r="33550" spans="43:44" x14ac:dyDescent="0.25">
      <c r="AQ33550" s="1026"/>
      <c r="AR33550" s="1027"/>
    </row>
    <row r="33551" spans="43:44" x14ac:dyDescent="0.25">
      <c r="AQ33551" s="1026"/>
      <c r="AR33551" s="1027"/>
    </row>
    <row r="33552" spans="43:44" x14ac:dyDescent="0.25">
      <c r="AQ33552" s="1026"/>
      <c r="AR33552" s="1027"/>
    </row>
    <row r="33553" spans="43:44" x14ac:dyDescent="0.25">
      <c r="AQ33553" s="1026"/>
      <c r="AR33553" s="1027"/>
    </row>
    <row r="33554" spans="43:44" x14ac:dyDescent="0.25">
      <c r="AQ33554" s="1026"/>
      <c r="AR33554" s="1027"/>
    </row>
    <row r="33555" spans="43:44" x14ac:dyDescent="0.25">
      <c r="AQ33555" s="1026"/>
      <c r="AR33555" s="1027"/>
    </row>
    <row r="33556" spans="43:44" x14ac:dyDescent="0.25">
      <c r="AQ33556" s="1026"/>
      <c r="AR33556" s="1027"/>
    </row>
    <row r="33557" spans="43:44" x14ac:dyDescent="0.25">
      <c r="AQ33557" s="1026"/>
      <c r="AR33557" s="1027"/>
    </row>
    <row r="33558" spans="43:44" x14ac:dyDescent="0.25">
      <c r="AQ33558" s="1026"/>
      <c r="AR33558" s="1027"/>
    </row>
    <row r="33559" spans="43:44" x14ac:dyDescent="0.25">
      <c r="AQ33559" s="1026"/>
      <c r="AR33559" s="1027"/>
    </row>
    <row r="33560" spans="43:44" x14ac:dyDescent="0.25">
      <c r="AQ33560" s="1026"/>
      <c r="AR33560" s="1027"/>
    </row>
    <row r="33561" spans="43:44" x14ac:dyDescent="0.25">
      <c r="AQ33561" s="1026"/>
      <c r="AR33561" s="1027"/>
    </row>
    <row r="33562" spans="43:44" x14ac:dyDescent="0.25">
      <c r="AQ33562" s="1026"/>
      <c r="AR33562" s="1027"/>
    </row>
    <row r="33563" spans="43:44" x14ac:dyDescent="0.25">
      <c r="AQ33563" s="1026"/>
      <c r="AR33563" s="1027"/>
    </row>
    <row r="33564" spans="43:44" x14ac:dyDescent="0.25">
      <c r="AQ33564" s="1026"/>
      <c r="AR33564" s="1027"/>
    </row>
    <row r="33565" spans="43:44" x14ac:dyDescent="0.25">
      <c r="AQ33565" s="1026"/>
      <c r="AR33565" s="1027"/>
    </row>
    <row r="33566" spans="43:44" x14ac:dyDescent="0.25">
      <c r="AQ33566" s="1026"/>
      <c r="AR33566" s="1027"/>
    </row>
    <row r="33567" spans="43:44" x14ac:dyDescent="0.25">
      <c r="AQ33567" s="1026"/>
      <c r="AR33567" s="1027"/>
    </row>
    <row r="33568" spans="43:44" x14ac:dyDescent="0.25">
      <c r="AQ33568" s="1026"/>
      <c r="AR33568" s="1027"/>
    </row>
    <row r="33569" spans="43:44" x14ac:dyDescent="0.25">
      <c r="AQ33569" s="1026"/>
      <c r="AR33569" s="1027"/>
    </row>
    <row r="33570" spans="43:44" x14ac:dyDescent="0.25">
      <c r="AQ33570" s="1026"/>
      <c r="AR33570" s="1027"/>
    </row>
    <row r="33571" spans="43:44" x14ac:dyDescent="0.25">
      <c r="AQ33571" s="1026"/>
      <c r="AR33571" s="1027"/>
    </row>
    <row r="33572" spans="43:44" x14ac:dyDescent="0.25">
      <c r="AQ33572" s="1026"/>
      <c r="AR33572" s="1027"/>
    </row>
    <row r="33573" spans="43:44" x14ac:dyDescent="0.25">
      <c r="AQ33573" s="1026"/>
      <c r="AR33573" s="1027"/>
    </row>
    <row r="33574" spans="43:44" x14ac:dyDescent="0.25">
      <c r="AQ33574" s="1026"/>
      <c r="AR33574" s="1027"/>
    </row>
    <row r="33575" spans="43:44" x14ac:dyDescent="0.25">
      <c r="AQ33575" s="1026"/>
      <c r="AR33575" s="1027"/>
    </row>
    <row r="33576" spans="43:44" x14ac:dyDescent="0.25">
      <c r="AQ33576" s="1026"/>
      <c r="AR33576" s="1027"/>
    </row>
    <row r="33577" spans="43:44" x14ac:dyDescent="0.25">
      <c r="AQ33577" s="1026"/>
      <c r="AR33577" s="1027"/>
    </row>
    <row r="33578" spans="43:44" x14ac:dyDescent="0.25">
      <c r="AQ33578" s="1026"/>
      <c r="AR33578" s="1027"/>
    </row>
    <row r="33579" spans="43:44" x14ac:dyDescent="0.25">
      <c r="AQ33579" s="1026"/>
      <c r="AR33579" s="1027"/>
    </row>
    <row r="33580" spans="43:44" x14ac:dyDescent="0.25">
      <c r="AQ33580" s="1026"/>
      <c r="AR33580" s="1027"/>
    </row>
    <row r="33581" spans="43:44" x14ac:dyDescent="0.25">
      <c r="AQ33581" s="1026"/>
      <c r="AR33581" s="1027"/>
    </row>
    <row r="33582" spans="43:44" x14ac:dyDescent="0.25">
      <c r="AQ33582" s="1026"/>
      <c r="AR33582" s="1027"/>
    </row>
    <row r="33583" spans="43:44" x14ac:dyDescent="0.25">
      <c r="AQ33583" s="1026"/>
      <c r="AR33583" s="1027"/>
    </row>
    <row r="33584" spans="43:44" x14ac:dyDescent="0.25">
      <c r="AQ33584" s="1026"/>
      <c r="AR33584" s="1027"/>
    </row>
    <row r="33585" spans="43:44" x14ac:dyDescent="0.25">
      <c r="AQ33585" s="1026"/>
      <c r="AR33585" s="1027"/>
    </row>
    <row r="33586" spans="43:44" x14ac:dyDescent="0.25">
      <c r="AQ33586" s="1026"/>
      <c r="AR33586" s="1027"/>
    </row>
    <row r="33587" spans="43:44" x14ac:dyDescent="0.25">
      <c r="AQ33587" s="1026"/>
      <c r="AR33587" s="1027"/>
    </row>
    <row r="33588" spans="43:44" x14ac:dyDescent="0.25">
      <c r="AQ33588" s="1026"/>
      <c r="AR33588" s="1027"/>
    </row>
    <row r="33589" spans="43:44" x14ac:dyDescent="0.25">
      <c r="AQ33589" s="1026"/>
      <c r="AR33589" s="1027"/>
    </row>
    <row r="33590" spans="43:44" x14ac:dyDescent="0.25">
      <c r="AQ33590" s="1026"/>
      <c r="AR33590" s="1027"/>
    </row>
    <row r="33591" spans="43:44" x14ac:dyDescent="0.25">
      <c r="AQ33591" s="1026"/>
      <c r="AR33591" s="1027"/>
    </row>
    <row r="33592" spans="43:44" x14ac:dyDescent="0.25">
      <c r="AQ33592" s="1026"/>
      <c r="AR33592" s="1027"/>
    </row>
    <row r="33593" spans="43:44" x14ac:dyDescent="0.25">
      <c r="AQ33593" s="1026"/>
      <c r="AR33593" s="1027"/>
    </row>
    <row r="33594" spans="43:44" x14ac:dyDescent="0.25">
      <c r="AQ33594" s="1026"/>
      <c r="AR33594" s="1027"/>
    </row>
    <row r="33595" spans="43:44" x14ac:dyDescent="0.25">
      <c r="AQ33595" s="1026"/>
      <c r="AR33595" s="1027"/>
    </row>
    <row r="33596" spans="43:44" x14ac:dyDescent="0.25">
      <c r="AQ33596" s="1026"/>
      <c r="AR33596" s="1027"/>
    </row>
    <row r="33597" spans="43:44" x14ac:dyDescent="0.25">
      <c r="AQ33597" s="1026"/>
      <c r="AR33597" s="1027"/>
    </row>
    <row r="33598" spans="43:44" x14ac:dyDescent="0.25">
      <c r="AQ33598" s="1026"/>
      <c r="AR33598" s="1027"/>
    </row>
    <row r="33599" spans="43:44" x14ac:dyDescent="0.25">
      <c r="AQ33599" s="1026"/>
      <c r="AR33599" s="1027"/>
    </row>
    <row r="33600" spans="43:44" x14ac:dyDescent="0.25">
      <c r="AQ33600" s="1026"/>
      <c r="AR33600" s="1027"/>
    </row>
    <row r="33601" spans="43:44" x14ac:dyDescent="0.25">
      <c r="AQ33601" s="1026"/>
      <c r="AR33601" s="1027"/>
    </row>
    <row r="33602" spans="43:44" x14ac:dyDescent="0.25">
      <c r="AQ33602" s="1026"/>
      <c r="AR33602" s="1027"/>
    </row>
    <row r="33603" spans="43:44" x14ac:dyDescent="0.25">
      <c r="AQ33603" s="1026"/>
      <c r="AR33603" s="1027"/>
    </row>
    <row r="33604" spans="43:44" x14ac:dyDescent="0.25">
      <c r="AQ33604" s="1026"/>
      <c r="AR33604" s="1027"/>
    </row>
    <row r="33605" spans="43:44" x14ac:dyDescent="0.25">
      <c r="AQ33605" s="1026"/>
      <c r="AR33605" s="1027"/>
    </row>
    <row r="33606" spans="43:44" x14ac:dyDescent="0.25">
      <c r="AQ33606" s="1026"/>
      <c r="AR33606" s="1027"/>
    </row>
    <row r="33607" spans="43:44" x14ac:dyDescent="0.25">
      <c r="AQ33607" s="1026"/>
      <c r="AR33607" s="1027"/>
    </row>
    <row r="33608" spans="43:44" x14ac:dyDescent="0.25">
      <c r="AQ33608" s="1026"/>
      <c r="AR33608" s="1027"/>
    </row>
    <row r="33609" spans="43:44" x14ac:dyDescent="0.25">
      <c r="AQ33609" s="1026"/>
      <c r="AR33609" s="1027"/>
    </row>
    <row r="33610" spans="43:44" x14ac:dyDescent="0.25">
      <c r="AQ33610" s="1026"/>
      <c r="AR33610" s="1027"/>
    </row>
    <row r="33611" spans="43:44" x14ac:dyDescent="0.25">
      <c r="AQ33611" s="1026"/>
      <c r="AR33611" s="1027"/>
    </row>
    <row r="33612" spans="43:44" x14ac:dyDescent="0.25">
      <c r="AQ33612" s="1026"/>
      <c r="AR33612" s="1027"/>
    </row>
    <row r="33613" spans="43:44" x14ac:dyDescent="0.25">
      <c r="AQ33613" s="1026"/>
      <c r="AR33613" s="1027"/>
    </row>
    <row r="33614" spans="43:44" x14ac:dyDescent="0.25">
      <c r="AQ33614" s="1026"/>
      <c r="AR33614" s="1027"/>
    </row>
    <row r="33615" spans="43:44" x14ac:dyDescent="0.25">
      <c r="AQ33615" s="1026"/>
      <c r="AR33615" s="1027"/>
    </row>
    <row r="33616" spans="43:44" x14ac:dyDescent="0.25">
      <c r="AQ33616" s="1026"/>
      <c r="AR33616" s="1027"/>
    </row>
    <row r="33617" spans="43:44" x14ac:dyDescent="0.25">
      <c r="AQ33617" s="1026"/>
      <c r="AR33617" s="1027"/>
    </row>
    <row r="33618" spans="43:44" x14ac:dyDescent="0.25">
      <c r="AQ33618" s="1026"/>
      <c r="AR33618" s="1027"/>
    </row>
    <row r="33619" spans="43:44" x14ac:dyDescent="0.25">
      <c r="AQ33619" s="1026"/>
      <c r="AR33619" s="1027"/>
    </row>
    <row r="33620" spans="43:44" x14ac:dyDescent="0.25">
      <c r="AQ33620" s="1026"/>
      <c r="AR33620" s="1027"/>
    </row>
    <row r="33621" spans="43:44" x14ac:dyDescent="0.25">
      <c r="AQ33621" s="1026"/>
      <c r="AR33621" s="1027"/>
    </row>
    <row r="33622" spans="43:44" x14ac:dyDescent="0.25">
      <c r="AQ33622" s="1026"/>
      <c r="AR33622" s="1027"/>
    </row>
    <row r="33623" spans="43:44" x14ac:dyDescent="0.25">
      <c r="AQ33623" s="1026"/>
      <c r="AR33623" s="1027"/>
    </row>
    <row r="33624" spans="43:44" x14ac:dyDescent="0.25">
      <c r="AQ33624" s="1026"/>
      <c r="AR33624" s="1027"/>
    </row>
    <row r="33625" spans="43:44" x14ac:dyDescent="0.25">
      <c r="AQ33625" s="1026"/>
      <c r="AR33625" s="1027"/>
    </row>
    <row r="33626" spans="43:44" x14ac:dyDescent="0.25">
      <c r="AQ33626" s="1026"/>
      <c r="AR33626" s="1027"/>
    </row>
    <row r="33627" spans="43:44" x14ac:dyDescent="0.25">
      <c r="AQ33627" s="1026"/>
      <c r="AR33627" s="1027"/>
    </row>
    <row r="33628" spans="43:44" x14ac:dyDescent="0.25">
      <c r="AQ33628" s="1026"/>
      <c r="AR33628" s="1027"/>
    </row>
    <row r="33629" spans="43:44" x14ac:dyDescent="0.25">
      <c r="AQ33629" s="1026"/>
      <c r="AR33629" s="1027"/>
    </row>
    <row r="33630" spans="43:44" x14ac:dyDescent="0.25">
      <c r="AQ33630" s="1026"/>
      <c r="AR33630" s="1027"/>
    </row>
    <row r="33631" spans="43:44" x14ac:dyDescent="0.25">
      <c r="AQ33631" s="1026"/>
      <c r="AR33631" s="1027"/>
    </row>
    <row r="33632" spans="43:44" x14ac:dyDescent="0.25">
      <c r="AQ33632" s="1026"/>
      <c r="AR33632" s="1027"/>
    </row>
    <row r="33633" spans="43:44" x14ac:dyDescent="0.25">
      <c r="AQ33633" s="1026"/>
      <c r="AR33633" s="1027"/>
    </row>
    <row r="33634" spans="43:44" x14ac:dyDescent="0.25">
      <c r="AQ33634" s="1026"/>
      <c r="AR33634" s="1027"/>
    </row>
    <row r="33635" spans="43:44" x14ac:dyDescent="0.25">
      <c r="AQ33635" s="1026"/>
      <c r="AR33635" s="1027"/>
    </row>
    <row r="33636" spans="43:44" x14ac:dyDescent="0.25">
      <c r="AQ33636" s="1026"/>
      <c r="AR33636" s="1027"/>
    </row>
    <row r="33637" spans="43:44" x14ac:dyDescent="0.25">
      <c r="AQ33637" s="1026"/>
      <c r="AR33637" s="1027"/>
    </row>
    <row r="33638" spans="43:44" x14ac:dyDescent="0.25">
      <c r="AQ33638" s="1026"/>
      <c r="AR33638" s="1027"/>
    </row>
    <row r="33639" spans="43:44" x14ac:dyDescent="0.25">
      <c r="AQ33639" s="1026"/>
      <c r="AR33639" s="1027"/>
    </row>
    <row r="33640" spans="43:44" x14ac:dyDescent="0.25">
      <c r="AQ33640" s="1026"/>
      <c r="AR33640" s="1027"/>
    </row>
    <row r="33641" spans="43:44" x14ac:dyDescent="0.25">
      <c r="AQ33641" s="1026"/>
      <c r="AR33641" s="1027"/>
    </row>
    <row r="33642" spans="43:44" x14ac:dyDescent="0.25">
      <c r="AQ33642" s="1026"/>
      <c r="AR33642" s="1027"/>
    </row>
    <row r="33643" spans="43:44" x14ac:dyDescent="0.25">
      <c r="AQ33643" s="1026"/>
      <c r="AR33643" s="1027"/>
    </row>
    <row r="33644" spans="43:44" x14ac:dyDescent="0.25">
      <c r="AQ33644" s="1026"/>
      <c r="AR33644" s="1027"/>
    </row>
    <row r="33645" spans="43:44" x14ac:dyDescent="0.25">
      <c r="AQ33645" s="1026"/>
      <c r="AR33645" s="1027"/>
    </row>
    <row r="33646" spans="43:44" x14ac:dyDescent="0.25">
      <c r="AQ33646" s="1026"/>
      <c r="AR33646" s="1027"/>
    </row>
    <row r="33647" spans="43:44" x14ac:dyDescent="0.25">
      <c r="AQ33647" s="1026"/>
      <c r="AR33647" s="1027"/>
    </row>
    <row r="33648" spans="43:44" x14ac:dyDescent="0.25">
      <c r="AQ33648" s="1026"/>
      <c r="AR33648" s="1027"/>
    </row>
    <row r="33649" spans="43:44" x14ac:dyDescent="0.25">
      <c r="AQ33649" s="1026"/>
      <c r="AR33649" s="1027"/>
    </row>
    <row r="33650" spans="43:44" x14ac:dyDescent="0.25">
      <c r="AQ33650" s="1026"/>
      <c r="AR33650" s="1027"/>
    </row>
    <row r="33651" spans="43:44" x14ac:dyDescent="0.25">
      <c r="AQ33651" s="1026"/>
      <c r="AR33651" s="1027"/>
    </row>
    <row r="33652" spans="43:44" x14ac:dyDescent="0.25">
      <c r="AQ33652" s="1026"/>
      <c r="AR33652" s="1027"/>
    </row>
    <row r="33653" spans="43:44" x14ac:dyDescent="0.25">
      <c r="AQ33653" s="1026"/>
      <c r="AR33653" s="1027"/>
    </row>
    <row r="33654" spans="43:44" x14ac:dyDescent="0.25">
      <c r="AQ33654" s="1026"/>
      <c r="AR33654" s="1027"/>
    </row>
    <row r="33655" spans="43:44" x14ac:dyDescent="0.25">
      <c r="AQ33655" s="1026"/>
      <c r="AR33655" s="1027"/>
    </row>
    <row r="33656" spans="43:44" x14ac:dyDescent="0.25">
      <c r="AQ33656" s="1026"/>
      <c r="AR33656" s="1027"/>
    </row>
    <row r="33657" spans="43:44" x14ac:dyDescent="0.25">
      <c r="AQ33657" s="1026"/>
      <c r="AR33657" s="1027"/>
    </row>
    <row r="33658" spans="43:44" x14ac:dyDescent="0.25">
      <c r="AQ33658" s="1026"/>
      <c r="AR33658" s="1027"/>
    </row>
    <row r="33659" spans="43:44" x14ac:dyDescent="0.25">
      <c r="AQ33659" s="1026"/>
      <c r="AR33659" s="1027"/>
    </row>
    <row r="33660" spans="43:44" x14ac:dyDescent="0.25">
      <c r="AQ33660" s="1026"/>
      <c r="AR33660" s="1027"/>
    </row>
    <row r="33661" spans="43:44" x14ac:dyDescent="0.25">
      <c r="AQ33661" s="1026"/>
      <c r="AR33661" s="1027"/>
    </row>
    <row r="33662" spans="43:44" x14ac:dyDescent="0.25">
      <c r="AQ33662" s="1026"/>
      <c r="AR33662" s="1027"/>
    </row>
    <row r="33663" spans="43:44" x14ac:dyDescent="0.25">
      <c r="AQ33663" s="1026"/>
      <c r="AR33663" s="1027"/>
    </row>
    <row r="33664" spans="43:44" x14ac:dyDescent="0.25">
      <c r="AQ33664" s="1026"/>
      <c r="AR33664" s="1027"/>
    </row>
    <row r="33665" spans="43:44" x14ac:dyDescent="0.25">
      <c r="AQ33665" s="1026"/>
      <c r="AR33665" s="1027"/>
    </row>
    <row r="33666" spans="43:44" x14ac:dyDescent="0.25">
      <c r="AQ33666" s="1026"/>
      <c r="AR33666" s="1027"/>
    </row>
    <row r="33667" spans="43:44" x14ac:dyDescent="0.25">
      <c r="AQ33667" s="1026"/>
      <c r="AR33667" s="1027"/>
    </row>
    <row r="33668" spans="43:44" x14ac:dyDescent="0.25">
      <c r="AQ33668" s="1026"/>
      <c r="AR33668" s="1027"/>
    </row>
    <row r="33669" spans="43:44" x14ac:dyDescent="0.25">
      <c r="AQ33669" s="1026"/>
      <c r="AR33669" s="1027"/>
    </row>
    <row r="33670" spans="43:44" x14ac:dyDescent="0.25">
      <c r="AQ33670" s="1026"/>
      <c r="AR33670" s="1027"/>
    </row>
    <row r="33671" spans="43:44" x14ac:dyDescent="0.25">
      <c r="AQ33671" s="1026"/>
      <c r="AR33671" s="1027"/>
    </row>
    <row r="33672" spans="43:44" x14ac:dyDescent="0.25">
      <c r="AQ33672" s="1026"/>
      <c r="AR33672" s="1027"/>
    </row>
    <row r="33673" spans="43:44" x14ac:dyDescent="0.25">
      <c r="AQ33673" s="1026"/>
      <c r="AR33673" s="1027"/>
    </row>
    <row r="33674" spans="43:44" x14ac:dyDescent="0.25">
      <c r="AQ33674" s="1026"/>
      <c r="AR33674" s="1027"/>
    </row>
    <row r="33675" spans="43:44" x14ac:dyDescent="0.25">
      <c r="AQ33675" s="1026"/>
      <c r="AR33675" s="1027"/>
    </row>
    <row r="33676" spans="43:44" x14ac:dyDescent="0.25">
      <c r="AQ33676" s="1026"/>
      <c r="AR33676" s="1027"/>
    </row>
    <row r="33677" spans="43:44" x14ac:dyDescent="0.25">
      <c r="AQ33677" s="1026"/>
      <c r="AR33677" s="1027"/>
    </row>
    <row r="33678" spans="43:44" x14ac:dyDescent="0.25">
      <c r="AQ33678" s="1026"/>
      <c r="AR33678" s="1027"/>
    </row>
    <row r="33679" spans="43:44" x14ac:dyDescent="0.25">
      <c r="AQ33679" s="1026"/>
      <c r="AR33679" s="1027"/>
    </row>
    <row r="33680" spans="43:44" x14ac:dyDescent="0.25">
      <c r="AQ33680" s="1026"/>
      <c r="AR33680" s="1027"/>
    </row>
    <row r="33681" spans="43:44" x14ac:dyDescent="0.25">
      <c r="AQ33681" s="1026"/>
      <c r="AR33681" s="1027"/>
    </row>
    <row r="33682" spans="43:44" x14ac:dyDescent="0.25">
      <c r="AQ33682" s="1026"/>
      <c r="AR33682" s="1027"/>
    </row>
    <row r="33683" spans="43:44" x14ac:dyDescent="0.25">
      <c r="AQ33683" s="1026"/>
      <c r="AR33683" s="1027"/>
    </row>
    <row r="33684" spans="43:44" x14ac:dyDescent="0.25">
      <c r="AQ33684" s="1026"/>
      <c r="AR33684" s="1027"/>
    </row>
    <row r="33685" spans="43:44" x14ac:dyDescent="0.25">
      <c r="AQ33685" s="1026"/>
      <c r="AR33685" s="1027"/>
    </row>
    <row r="33686" spans="43:44" x14ac:dyDescent="0.25">
      <c r="AQ33686" s="1026"/>
      <c r="AR33686" s="1027"/>
    </row>
    <row r="33687" spans="43:44" x14ac:dyDescent="0.25">
      <c r="AQ33687" s="1026"/>
      <c r="AR33687" s="1027"/>
    </row>
    <row r="33688" spans="43:44" x14ac:dyDescent="0.25">
      <c r="AQ33688" s="1026"/>
      <c r="AR33688" s="1027"/>
    </row>
    <row r="33689" spans="43:44" x14ac:dyDescent="0.25">
      <c r="AQ33689" s="1026"/>
      <c r="AR33689" s="1027"/>
    </row>
    <row r="33690" spans="43:44" x14ac:dyDescent="0.25">
      <c r="AQ33690" s="1026"/>
      <c r="AR33690" s="1027"/>
    </row>
    <row r="33691" spans="43:44" x14ac:dyDescent="0.25">
      <c r="AQ33691" s="1026"/>
      <c r="AR33691" s="1027"/>
    </row>
    <row r="33692" spans="43:44" x14ac:dyDescent="0.25">
      <c r="AQ33692" s="1026"/>
      <c r="AR33692" s="1027"/>
    </row>
    <row r="33693" spans="43:44" x14ac:dyDescent="0.25">
      <c r="AQ33693" s="1026"/>
      <c r="AR33693" s="1027"/>
    </row>
    <row r="33694" spans="43:44" x14ac:dyDescent="0.25">
      <c r="AQ33694" s="1026"/>
      <c r="AR33694" s="1027"/>
    </row>
    <row r="33695" spans="43:44" x14ac:dyDescent="0.25">
      <c r="AQ33695" s="1026"/>
      <c r="AR33695" s="1027"/>
    </row>
    <row r="33696" spans="43:44" x14ac:dyDescent="0.25">
      <c r="AQ33696" s="1026"/>
      <c r="AR33696" s="1027"/>
    </row>
    <row r="33697" spans="43:44" x14ac:dyDescent="0.25">
      <c r="AQ33697" s="1026"/>
      <c r="AR33697" s="1027"/>
    </row>
    <row r="33698" spans="43:44" x14ac:dyDescent="0.25">
      <c r="AQ33698" s="1026"/>
      <c r="AR33698" s="1027"/>
    </row>
    <row r="33699" spans="43:44" x14ac:dyDescent="0.25">
      <c r="AQ33699" s="1026"/>
      <c r="AR33699" s="1027"/>
    </row>
    <row r="33700" spans="43:44" x14ac:dyDescent="0.25">
      <c r="AQ33700" s="1026"/>
      <c r="AR33700" s="1027"/>
    </row>
    <row r="33701" spans="43:44" x14ac:dyDescent="0.25">
      <c r="AQ33701" s="1026"/>
      <c r="AR33701" s="1027"/>
    </row>
    <row r="33702" spans="43:44" x14ac:dyDescent="0.25">
      <c r="AQ33702" s="1026"/>
      <c r="AR33702" s="1027"/>
    </row>
    <row r="33703" spans="43:44" x14ac:dyDescent="0.25">
      <c r="AQ33703" s="1026"/>
      <c r="AR33703" s="1027"/>
    </row>
    <row r="33704" spans="43:44" x14ac:dyDescent="0.25">
      <c r="AQ33704" s="1026"/>
      <c r="AR33704" s="1027"/>
    </row>
    <row r="33705" spans="43:44" x14ac:dyDescent="0.25">
      <c r="AQ33705" s="1026"/>
      <c r="AR33705" s="1027"/>
    </row>
    <row r="33706" spans="43:44" x14ac:dyDescent="0.25">
      <c r="AQ33706" s="1026"/>
      <c r="AR33706" s="1027"/>
    </row>
    <row r="33707" spans="43:44" x14ac:dyDescent="0.25">
      <c r="AQ33707" s="1026"/>
      <c r="AR33707" s="1027"/>
    </row>
    <row r="33708" spans="43:44" x14ac:dyDescent="0.25">
      <c r="AQ33708" s="1026"/>
      <c r="AR33708" s="1027"/>
    </row>
    <row r="33709" spans="43:44" x14ac:dyDescent="0.25">
      <c r="AQ33709" s="1026"/>
      <c r="AR33709" s="1027"/>
    </row>
    <row r="33710" spans="43:44" x14ac:dyDescent="0.25">
      <c r="AQ33710" s="1026"/>
      <c r="AR33710" s="1027"/>
    </row>
    <row r="33711" spans="43:44" x14ac:dyDescent="0.25">
      <c r="AQ33711" s="1026"/>
      <c r="AR33711" s="1027"/>
    </row>
    <row r="33712" spans="43:44" x14ac:dyDescent="0.25">
      <c r="AQ33712" s="1026"/>
      <c r="AR33712" s="1027"/>
    </row>
    <row r="33713" spans="43:44" x14ac:dyDescent="0.25">
      <c r="AQ33713" s="1026"/>
      <c r="AR33713" s="1027"/>
    </row>
    <row r="33714" spans="43:44" x14ac:dyDescent="0.25">
      <c r="AQ33714" s="1026"/>
      <c r="AR33714" s="1027"/>
    </row>
    <row r="33715" spans="43:44" x14ac:dyDescent="0.25">
      <c r="AQ33715" s="1026"/>
      <c r="AR33715" s="1027"/>
    </row>
    <row r="33716" spans="43:44" x14ac:dyDescent="0.25">
      <c r="AQ33716" s="1026"/>
      <c r="AR33716" s="1027"/>
    </row>
    <row r="33717" spans="43:44" x14ac:dyDescent="0.25">
      <c r="AQ33717" s="1026"/>
      <c r="AR33717" s="1027"/>
    </row>
    <row r="33718" spans="43:44" x14ac:dyDescent="0.25">
      <c r="AQ33718" s="1026"/>
      <c r="AR33718" s="1027"/>
    </row>
    <row r="33719" spans="43:44" x14ac:dyDescent="0.25">
      <c r="AQ33719" s="1026"/>
      <c r="AR33719" s="1027"/>
    </row>
    <row r="33720" spans="43:44" x14ac:dyDescent="0.25">
      <c r="AQ33720" s="1026"/>
      <c r="AR33720" s="1027"/>
    </row>
    <row r="33721" spans="43:44" x14ac:dyDescent="0.25">
      <c r="AQ33721" s="1026"/>
      <c r="AR33721" s="1027"/>
    </row>
    <row r="33722" spans="43:44" x14ac:dyDescent="0.25">
      <c r="AQ33722" s="1026"/>
      <c r="AR33722" s="1027"/>
    </row>
    <row r="33723" spans="43:44" x14ac:dyDescent="0.25">
      <c r="AQ33723" s="1026"/>
      <c r="AR33723" s="1027"/>
    </row>
    <row r="33724" spans="43:44" x14ac:dyDescent="0.25">
      <c r="AQ33724" s="1026"/>
      <c r="AR33724" s="1027"/>
    </row>
    <row r="33725" spans="43:44" x14ac:dyDescent="0.25">
      <c r="AQ33725" s="1026"/>
      <c r="AR33725" s="1027"/>
    </row>
    <row r="33726" spans="43:44" x14ac:dyDescent="0.25">
      <c r="AQ33726" s="1026"/>
      <c r="AR33726" s="1027"/>
    </row>
    <row r="33727" spans="43:44" x14ac:dyDescent="0.25">
      <c r="AQ33727" s="1026"/>
      <c r="AR33727" s="1027"/>
    </row>
    <row r="33728" spans="43:44" x14ac:dyDescent="0.25">
      <c r="AQ33728" s="1026"/>
      <c r="AR33728" s="1027"/>
    </row>
    <row r="33729" spans="43:44" x14ac:dyDescent="0.25">
      <c r="AQ33729" s="1026"/>
      <c r="AR33729" s="1027"/>
    </row>
    <row r="33730" spans="43:44" x14ac:dyDescent="0.25">
      <c r="AQ33730" s="1026"/>
      <c r="AR33730" s="1027"/>
    </row>
    <row r="33731" spans="43:44" x14ac:dyDescent="0.25">
      <c r="AQ33731" s="1026"/>
      <c r="AR33731" s="1027"/>
    </row>
    <row r="33732" spans="43:44" x14ac:dyDescent="0.25">
      <c r="AQ33732" s="1026"/>
      <c r="AR33732" s="1027"/>
    </row>
    <row r="33733" spans="43:44" x14ac:dyDescent="0.25">
      <c r="AQ33733" s="1026"/>
      <c r="AR33733" s="1027"/>
    </row>
    <row r="33734" spans="43:44" x14ac:dyDescent="0.25">
      <c r="AQ33734" s="1026"/>
      <c r="AR33734" s="1027"/>
    </row>
    <row r="33735" spans="43:44" x14ac:dyDescent="0.25">
      <c r="AQ33735" s="1026"/>
      <c r="AR33735" s="1027"/>
    </row>
    <row r="33736" spans="43:44" x14ac:dyDescent="0.25">
      <c r="AQ33736" s="1026"/>
      <c r="AR33736" s="1027"/>
    </row>
    <row r="33737" spans="43:44" x14ac:dyDescent="0.25">
      <c r="AQ33737" s="1026"/>
      <c r="AR33737" s="1027"/>
    </row>
    <row r="33738" spans="43:44" x14ac:dyDescent="0.25">
      <c r="AQ33738" s="1026"/>
      <c r="AR33738" s="1027"/>
    </row>
    <row r="33739" spans="43:44" x14ac:dyDescent="0.25">
      <c r="AQ33739" s="1026"/>
      <c r="AR33739" s="1027"/>
    </row>
    <row r="33740" spans="43:44" x14ac:dyDescent="0.25">
      <c r="AQ33740" s="1026"/>
      <c r="AR33740" s="1027"/>
    </row>
    <row r="33741" spans="43:44" x14ac:dyDescent="0.25">
      <c r="AQ33741" s="1026"/>
      <c r="AR33741" s="1027"/>
    </row>
    <row r="33742" spans="43:44" x14ac:dyDescent="0.25">
      <c r="AQ33742" s="1026"/>
      <c r="AR33742" s="1027"/>
    </row>
    <row r="33743" spans="43:44" x14ac:dyDescent="0.25">
      <c r="AQ33743" s="1026"/>
      <c r="AR33743" s="1027"/>
    </row>
    <row r="33744" spans="43:44" x14ac:dyDescent="0.25">
      <c r="AQ33744" s="1026"/>
      <c r="AR33744" s="1027"/>
    </row>
    <row r="33745" spans="43:44" x14ac:dyDescent="0.25">
      <c r="AQ33745" s="1026"/>
      <c r="AR33745" s="1027"/>
    </row>
    <row r="33746" spans="43:44" x14ac:dyDescent="0.25">
      <c r="AQ33746" s="1026"/>
      <c r="AR33746" s="1027"/>
    </row>
    <row r="33747" spans="43:44" x14ac:dyDescent="0.25">
      <c r="AQ33747" s="1026"/>
      <c r="AR33747" s="1027"/>
    </row>
    <row r="33748" spans="43:44" x14ac:dyDescent="0.25">
      <c r="AQ33748" s="1026"/>
      <c r="AR33748" s="1027"/>
    </row>
    <row r="33749" spans="43:44" x14ac:dyDescent="0.25">
      <c r="AQ33749" s="1026"/>
      <c r="AR33749" s="1027"/>
    </row>
    <row r="33750" spans="43:44" x14ac:dyDescent="0.25">
      <c r="AQ33750" s="1026"/>
      <c r="AR33750" s="1027"/>
    </row>
    <row r="33751" spans="43:44" x14ac:dyDescent="0.25">
      <c r="AQ33751" s="1026"/>
      <c r="AR33751" s="1027"/>
    </row>
    <row r="33752" spans="43:44" x14ac:dyDescent="0.25">
      <c r="AQ33752" s="1026"/>
      <c r="AR33752" s="1027"/>
    </row>
    <row r="33753" spans="43:44" x14ac:dyDescent="0.25">
      <c r="AQ33753" s="1026"/>
      <c r="AR33753" s="1027"/>
    </row>
    <row r="33754" spans="43:44" x14ac:dyDescent="0.25">
      <c r="AQ33754" s="1026"/>
      <c r="AR33754" s="1027"/>
    </row>
    <row r="33755" spans="43:44" x14ac:dyDescent="0.25">
      <c r="AQ33755" s="1026"/>
      <c r="AR33755" s="1027"/>
    </row>
    <row r="33756" spans="43:44" x14ac:dyDescent="0.25">
      <c r="AQ33756" s="1026"/>
      <c r="AR33756" s="1027"/>
    </row>
    <row r="33757" spans="43:44" x14ac:dyDescent="0.25">
      <c r="AQ33757" s="1026"/>
      <c r="AR33757" s="1027"/>
    </row>
    <row r="33758" spans="43:44" x14ac:dyDescent="0.25">
      <c r="AQ33758" s="1026"/>
      <c r="AR33758" s="1027"/>
    </row>
    <row r="33759" spans="43:44" x14ac:dyDescent="0.25">
      <c r="AQ33759" s="1026"/>
      <c r="AR33759" s="1027"/>
    </row>
    <row r="33760" spans="43:44" x14ac:dyDescent="0.25">
      <c r="AQ33760" s="1026"/>
      <c r="AR33760" s="1027"/>
    </row>
    <row r="33761" spans="43:44" x14ac:dyDescent="0.25">
      <c r="AQ33761" s="1026"/>
      <c r="AR33761" s="1027"/>
    </row>
    <row r="33762" spans="43:44" x14ac:dyDescent="0.25">
      <c r="AQ33762" s="1026"/>
      <c r="AR33762" s="1027"/>
    </row>
    <row r="33763" spans="43:44" x14ac:dyDescent="0.25">
      <c r="AQ33763" s="1026"/>
      <c r="AR33763" s="1027"/>
    </row>
    <row r="33764" spans="43:44" x14ac:dyDescent="0.25">
      <c r="AQ33764" s="1026"/>
      <c r="AR33764" s="1027"/>
    </row>
    <row r="33765" spans="43:44" x14ac:dyDescent="0.25">
      <c r="AQ33765" s="1026"/>
      <c r="AR33765" s="1027"/>
    </row>
    <row r="33766" spans="43:44" x14ac:dyDescent="0.25">
      <c r="AQ33766" s="1026"/>
      <c r="AR33766" s="1027"/>
    </row>
    <row r="33767" spans="43:44" x14ac:dyDescent="0.25">
      <c r="AQ33767" s="1026"/>
      <c r="AR33767" s="1027"/>
    </row>
    <row r="33768" spans="43:44" x14ac:dyDescent="0.25">
      <c r="AQ33768" s="1026"/>
      <c r="AR33768" s="1027"/>
    </row>
    <row r="33769" spans="43:44" x14ac:dyDescent="0.25">
      <c r="AQ33769" s="1026"/>
      <c r="AR33769" s="1027"/>
    </row>
    <row r="33770" spans="43:44" x14ac:dyDescent="0.25">
      <c r="AQ33770" s="1026"/>
      <c r="AR33770" s="1027"/>
    </row>
    <row r="33771" spans="43:44" x14ac:dyDescent="0.25">
      <c r="AQ33771" s="1026"/>
      <c r="AR33771" s="1027"/>
    </row>
    <row r="33772" spans="43:44" x14ac:dyDescent="0.25">
      <c r="AQ33772" s="1026"/>
      <c r="AR33772" s="1027"/>
    </row>
    <row r="33773" spans="43:44" x14ac:dyDescent="0.25">
      <c r="AQ33773" s="1026"/>
      <c r="AR33773" s="1027"/>
    </row>
    <row r="33774" spans="43:44" x14ac:dyDescent="0.25">
      <c r="AQ33774" s="1026"/>
      <c r="AR33774" s="1027"/>
    </row>
    <row r="33775" spans="43:44" x14ac:dyDescent="0.25">
      <c r="AQ33775" s="1026"/>
      <c r="AR33775" s="1027"/>
    </row>
    <row r="33776" spans="43:44" x14ac:dyDescent="0.25">
      <c r="AQ33776" s="1026"/>
      <c r="AR33776" s="1027"/>
    </row>
    <row r="33777" spans="43:44" x14ac:dyDescent="0.25">
      <c r="AQ33777" s="1026"/>
      <c r="AR33777" s="1027"/>
    </row>
    <row r="33778" spans="43:44" x14ac:dyDescent="0.25">
      <c r="AQ33778" s="1026"/>
      <c r="AR33778" s="1027"/>
    </row>
    <row r="33779" spans="43:44" x14ac:dyDescent="0.25">
      <c r="AQ33779" s="1026"/>
      <c r="AR33779" s="1027"/>
    </row>
    <row r="33780" spans="43:44" x14ac:dyDescent="0.25">
      <c r="AQ33780" s="1026"/>
      <c r="AR33780" s="1027"/>
    </row>
    <row r="33781" spans="43:44" x14ac:dyDescent="0.25">
      <c r="AQ33781" s="1026"/>
      <c r="AR33781" s="1027"/>
    </row>
    <row r="33782" spans="43:44" x14ac:dyDescent="0.25">
      <c r="AQ33782" s="1026"/>
      <c r="AR33782" s="1027"/>
    </row>
    <row r="33783" spans="43:44" x14ac:dyDescent="0.25">
      <c r="AQ33783" s="1026"/>
      <c r="AR33783" s="1027"/>
    </row>
    <row r="33784" spans="43:44" x14ac:dyDescent="0.25">
      <c r="AQ33784" s="1026"/>
      <c r="AR33784" s="1027"/>
    </row>
    <row r="33785" spans="43:44" x14ac:dyDescent="0.25">
      <c r="AQ33785" s="1026"/>
      <c r="AR33785" s="1027"/>
    </row>
    <row r="33786" spans="43:44" x14ac:dyDescent="0.25">
      <c r="AQ33786" s="1026"/>
      <c r="AR33786" s="1027"/>
    </row>
    <row r="33787" spans="43:44" x14ac:dyDescent="0.25">
      <c r="AQ33787" s="1026"/>
      <c r="AR33787" s="1027"/>
    </row>
    <row r="33788" spans="43:44" x14ac:dyDescent="0.25">
      <c r="AQ33788" s="1026"/>
      <c r="AR33788" s="1027"/>
    </row>
    <row r="33789" spans="43:44" x14ac:dyDescent="0.25">
      <c r="AQ33789" s="1026"/>
      <c r="AR33789" s="1027"/>
    </row>
    <row r="33790" spans="43:44" x14ac:dyDescent="0.25">
      <c r="AQ33790" s="1026"/>
      <c r="AR33790" s="1027"/>
    </row>
    <row r="33791" spans="43:44" x14ac:dyDescent="0.25">
      <c r="AQ33791" s="1026"/>
      <c r="AR33791" s="1027"/>
    </row>
    <row r="33792" spans="43:44" x14ac:dyDescent="0.25">
      <c r="AQ33792" s="1026"/>
      <c r="AR33792" s="1027"/>
    </row>
    <row r="33793" spans="43:44" x14ac:dyDescent="0.25">
      <c r="AQ33793" s="1026"/>
      <c r="AR33793" s="1027"/>
    </row>
    <row r="33794" spans="43:44" x14ac:dyDescent="0.25">
      <c r="AQ33794" s="1026"/>
      <c r="AR33794" s="1027"/>
    </row>
    <row r="33795" spans="43:44" x14ac:dyDescent="0.25">
      <c r="AQ33795" s="1026"/>
      <c r="AR33795" s="1027"/>
    </row>
    <row r="33796" spans="43:44" x14ac:dyDescent="0.25">
      <c r="AQ33796" s="1026"/>
      <c r="AR33796" s="1027"/>
    </row>
    <row r="33797" spans="43:44" x14ac:dyDescent="0.25">
      <c r="AQ33797" s="1026"/>
      <c r="AR33797" s="1027"/>
    </row>
    <row r="33798" spans="43:44" x14ac:dyDescent="0.25">
      <c r="AQ33798" s="1026"/>
      <c r="AR33798" s="1027"/>
    </row>
    <row r="33799" spans="43:44" x14ac:dyDescent="0.25">
      <c r="AQ33799" s="1026"/>
      <c r="AR33799" s="1027"/>
    </row>
    <row r="33800" spans="43:44" x14ac:dyDescent="0.25">
      <c r="AQ33800" s="1026"/>
      <c r="AR33800" s="1027"/>
    </row>
    <row r="33801" spans="43:44" x14ac:dyDescent="0.25">
      <c r="AQ33801" s="1026"/>
      <c r="AR33801" s="1027"/>
    </row>
    <row r="33802" spans="43:44" x14ac:dyDescent="0.25">
      <c r="AQ33802" s="1026"/>
      <c r="AR33802" s="1027"/>
    </row>
    <row r="33803" spans="43:44" x14ac:dyDescent="0.25">
      <c r="AQ33803" s="1026"/>
      <c r="AR33803" s="1027"/>
    </row>
    <row r="33804" spans="43:44" x14ac:dyDescent="0.25">
      <c r="AQ33804" s="1026"/>
      <c r="AR33804" s="1027"/>
    </row>
    <row r="33805" spans="43:44" x14ac:dyDescent="0.25">
      <c r="AQ33805" s="1026"/>
      <c r="AR33805" s="1027"/>
    </row>
    <row r="33806" spans="43:44" x14ac:dyDescent="0.25">
      <c r="AQ33806" s="1026"/>
      <c r="AR33806" s="1027"/>
    </row>
    <row r="33807" spans="43:44" x14ac:dyDescent="0.25">
      <c r="AQ33807" s="1026"/>
      <c r="AR33807" s="1027"/>
    </row>
    <row r="33808" spans="43:44" x14ac:dyDescent="0.25">
      <c r="AQ33808" s="1026"/>
      <c r="AR33808" s="1027"/>
    </row>
    <row r="33809" spans="43:44" x14ac:dyDescent="0.25">
      <c r="AQ33809" s="1026"/>
      <c r="AR33809" s="1027"/>
    </row>
    <row r="33810" spans="43:44" x14ac:dyDescent="0.25">
      <c r="AQ33810" s="1026"/>
      <c r="AR33810" s="1027"/>
    </row>
    <row r="33811" spans="43:44" x14ac:dyDescent="0.25">
      <c r="AQ33811" s="1026"/>
      <c r="AR33811" s="1027"/>
    </row>
    <row r="33812" spans="43:44" x14ac:dyDescent="0.25">
      <c r="AQ33812" s="1026"/>
      <c r="AR33812" s="1027"/>
    </row>
    <row r="33813" spans="43:44" x14ac:dyDescent="0.25">
      <c r="AQ33813" s="1026"/>
      <c r="AR33813" s="1027"/>
    </row>
    <row r="33814" spans="43:44" x14ac:dyDescent="0.25">
      <c r="AQ33814" s="1026"/>
      <c r="AR33814" s="1027"/>
    </row>
    <row r="33815" spans="43:44" x14ac:dyDescent="0.25">
      <c r="AQ33815" s="1026"/>
      <c r="AR33815" s="1027"/>
    </row>
    <row r="33816" spans="43:44" x14ac:dyDescent="0.25">
      <c r="AQ33816" s="1026"/>
      <c r="AR33816" s="1027"/>
    </row>
    <row r="33817" spans="43:44" x14ac:dyDescent="0.25">
      <c r="AQ33817" s="1026"/>
      <c r="AR33817" s="1027"/>
    </row>
    <row r="33818" spans="43:44" x14ac:dyDescent="0.25">
      <c r="AQ33818" s="1026"/>
      <c r="AR33818" s="1027"/>
    </row>
    <row r="33819" spans="43:44" x14ac:dyDescent="0.25">
      <c r="AQ33819" s="1026"/>
      <c r="AR33819" s="1027"/>
    </row>
    <row r="33820" spans="43:44" x14ac:dyDescent="0.25">
      <c r="AQ33820" s="1026"/>
      <c r="AR33820" s="1027"/>
    </row>
    <row r="33821" spans="43:44" x14ac:dyDescent="0.25">
      <c r="AQ33821" s="1026"/>
      <c r="AR33821" s="1027"/>
    </row>
    <row r="33822" spans="43:44" x14ac:dyDescent="0.25">
      <c r="AQ33822" s="1026"/>
      <c r="AR33822" s="1027"/>
    </row>
    <row r="33823" spans="43:44" x14ac:dyDescent="0.25">
      <c r="AQ33823" s="1026"/>
      <c r="AR33823" s="1027"/>
    </row>
    <row r="33824" spans="43:44" x14ac:dyDescent="0.25">
      <c r="AQ33824" s="1026"/>
      <c r="AR33824" s="1027"/>
    </row>
    <row r="33825" spans="43:44" x14ac:dyDescent="0.25">
      <c r="AQ33825" s="1026"/>
      <c r="AR33825" s="1027"/>
    </row>
    <row r="33826" spans="43:44" x14ac:dyDescent="0.25">
      <c r="AQ33826" s="1026"/>
      <c r="AR33826" s="1027"/>
    </row>
    <row r="33827" spans="43:44" x14ac:dyDescent="0.25">
      <c r="AQ33827" s="1026"/>
      <c r="AR33827" s="1027"/>
    </row>
    <row r="33828" spans="43:44" x14ac:dyDescent="0.25">
      <c r="AQ33828" s="1026"/>
      <c r="AR33828" s="1027"/>
    </row>
    <row r="33829" spans="43:44" x14ac:dyDescent="0.25">
      <c r="AQ33829" s="1026"/>
      <c r="AR33829" s="1027"/>
    </row>
    <row r="33830" spans="43:44" x14ac:dyDescent="0.25">
      <c r="AQ33830" s="1026"/>
      <c r="AR33830" s="1027"/>
    </row>
    <row r="33831" spans="43:44" x14ac:dyDescent="0.25">
      <c r="AQ33831" s="1026"/>
      <c r="AR33831" s="1027"/>
    </row>
    <row r="33832" spans="43:44" x14ac:dyDescent="0.25">
      <c r="AQ33832" s="1026"/>
      <c r="AR33832" s="1027"/>
    </row>
    <row r="33833" spans="43:44" x14ac:dyDescent="0.25">
      <c r="AQ33833" s="1026"/>
      <c r="AR33833" s="1027"/>
    </row>
    <row r="33834" spans="43:44" x14ac:dyDescent="0.25">
      <c r="AQ33834" s="1026"/>
      <c r="AR33834" s="1027"/>
    </row>
    <row r="33835" spans="43:44" x14ac:dyDescent="0.25">
      <c r="AQ33835" s="1026"/>
      <c r="AR33835" s="1027"/>
    </row>
    <row r="33836" spans="43:44" x14ac:dyDescent="0.25">
      <c r="AQ33836" s="1026"/>
      <c r="AR33836" s="1027"/>
    </row>
    <row r="33837" spans="43:44" x14ac:dyDescent="0.25">
      <c r="AQ33837" s="1026"/>
      <c r="AR33837" s="1027"/>
    </row>
    <row r="33838" spans="43:44" x14ac:dyDescent="0.25">
      <c r="AQ33838" s="1026"/>
      <c r="AR33838" s="1027"/>
    </row>
    <row r="33839" spans="43:44" x14ac:dyDescent="0.25">
      <c r="AQ33839" s="1026"/>
      <c r="AR33839" s="1027"/>
    </row>
    <row r="33840" spans="43:44" x14ac:dyDescent="0.25">
      <c r="AQ33840" s="1026"/>
      <c r="AR33840" s="1027"/>
    </row>
    <row r="33841" spans="43:44" x14ac:dyDescent="0.25">
      <c r="AQ33841" s="1026"/>
      <c r="AR33841" s="1027"/>
    </row>
    <row r="33842" spans="43:44" x14ac:dyDescent="0.25">
      <c r="AQ33842" s="1026"/>
      <c r="AR33842" s="1027"/>
    </row>
    <row r="33843" spans="43:44" x14ac:dyDescent="0.25">
      <c r="AQ33843" s="1026"/>
      <c r="AR33843" s="1027"/>
    </row>
    <row r="33844" spans="43:44" x14ac:dyDescent="0.25">
      <c r="AQ33844" s="1026"/>
      <c r="AR33844" s="1027"/>
    </row>
    <row r="33845" spans="43:44" x14ac:dyDescent="0.25">
      <c r="AQ33845" s="1026"/>
      <c r="AR33845" s="1027"/>
    </row>
    <row r="33846" spans="43:44" x14ac:dyDescent="0.25">
      <c r="AQ33846" s="1026"/>
      <c r="AR33846" s="1027"/>
    </row>
    <row r="33847" spans="43:44" x14ac:dyDescent="0.25">
      <c r="AQ33847" s="1026"/>
      <c r="AR33847" s="1027"/>
    </row>
    <row r="33848" spans="43:44" x14ac:dyDescent="0.25">
      <c r="AQ33848" s="1026"/>
      <c r="AR33848" s="1027"/>
    </row>
    <row r="33849" spans="43:44" x14ac:dyDescent="0.25">
      <c r="AQ33849" s="1026"/>
      <c r="AR33849" s="1027"/>
    </row>
    <row r="33850" spans="43:44" x14ac:dyDescent="0.25">
      <c r="AQ33850" s="1026"/>
      <c r="AR33850" s="1027"/>
    </row>
    <row r="33851" spans="43:44" x14ac:dyDescent="0.25">
      <c r="AQ33851" s="1026"/>
      <c r="AR33851" s="1027"/>
    </row>
    <row r="33852" spans="43:44" x14ac:dyDescent="0.25">
      <c r="AQ33852" s="1026"/>
      <c r="AR33852" s="1027"/>
    </row>
    <row r="33853" spans="43:44" x14ac:dyDescent="0.25">
      <c r="AQ33853" s="1026"/>
      <c r="AR33853" s="1027"/>
    </row>
    <row r="33854" spans="43:44" x14ac:dyDescent="0.25">
      <c r="AQ33854" s="1026"/>
      <c r="AR33854" s="1027"/>
    </row>
    <row r="33855" spans="43:44" x14ac:dyDescent="0.25">
      <c r="AQ33855" s="1026"/>
      <c r="AR33855" s="1027"/>
    </row>
    <row r="33856" spans="43:44" x14ac:dyDescent="0.25">
      <c r="AQ33856" s="1026"/>
      <c r="AR33856" s="1027"/>
    </row>
    <row r="33857" spans="43:44" x14ac:dyDescent="0.25">
      <c r="AQ33857" s="1026"/>
      <c r="AR33857" s="1027"/>
    </row>
    <row r="33858" spans="43:44" x14ac:dyDescent="0.25">
      <c r="AQ33858" s="1026"/>
      <c r="AR33858" s="1027"/>
    </row>
    <row r="33859" spans="43:44" x14ac:dyDescent="0.25">
      <c r="AQ33859" s="1026"/>
      <c r="AR33859" s="1027"/>
    </row>
    <row r="33860" spans="43:44" x14ac:dyDescent="0.25">
      <c r="AQ33860" s="1026"/>
      <c r="AR33860" s="1027"/>
    </row>
    <row r="33861" spans="43:44" x14ac:dyDescent="0.25">
      <c r="AQ33861" s="1026"/>
      <c r="AR33861" s="1027"/>
    </row>
    <row r="33862" spans="43:44" x14ac:dyDescent="0.25">
      <c r="AQ33862" s="1026"/>
      <c r="AR33862" s="1027"/>
    </row>
    <row r="33863" spans="43:44" x14ac:dyDescent="0.25">
      <c r="AQ33863" s="1026"/>
      <c r="AR33863" s="1027"/>
    </row>
    <row r="33864" spans="43:44" x14ac:dyDescent="0.25">
      <c r="AQ33864" s="1026"/>
      <c r="AR33864" s="1027"/>
    </row>
    <row r="33865" spans="43:44" x14ac:dyDescent="0.25">
      <c r="AQ33865" s="1026"/>
      <c r="AR33865" s="1027"/>
    </row>
    <row r="33866" spans="43:44" x14ac:dyDescent="0.25">
      <c r="AQ33866" s="1026"/>
      <c r="AR33866" s="1027"/>
    </row>
    <row r="33867" spans="43:44" x14ac:dyDescent="0.25">
      <c r="AQ33867" s="1026"/>
      <c r="AR33867" s="1027"/>
    </row>
    <row r="33868" spans="43:44" x14ac:dyDescent="0.25">
      <c r="AQ33868" s="1026"/>
      <c r="AR33868" s="1027"/>
    </row>
    <row r="33869" spans="43:44" x14ac:dyDescent="0.25">
      <c r="AQ33869" s="1026"/>
      <c r="AR33869" s="1027"/>
    </row>
    <row r="33870" spans="43:44" x14ac:dyDescent="0.25">
      <c r="AQ33870" s="1026"/>
      <c r="AR33870" s="1027"/>
    </row>
    <row r="33871" spans="43:44" x14ac:dyDescent="0.25">
      <c r="AQ33871" s="1026"/>
      <c r="AR33871" s="1027"/>
    </row>
    <row r="33872" spans="43:44" x14ac:dyDescent="0.25">
      <c r="AQ33872" s="1026"/>
      <c r="AR33872" s="1027"/>
    </row>
    <row r="33873" spans="43:44" x14ac:dyDescent="0.25">
      <c r="AQ33873" s="1026"/>
      <c r="AR33873" s="1027"/>
    </row>
    <row r="33874" spans="43:44" x14ac:dyDescent="0.25">
      <c r="AQ33874" s="1026"/>
      <c r="AR33874" s="1027"/>
    </row>
    <row r="33875" spans="43:44" x14ac:dyDescent="0.25">
      <c r="AQ33875" s="1026"/>
      <c r="AR33875" s="1027"/>
    </row>
    <row r="33876" spans="43:44" x14ac:dyDescent="0.25">
      <c r="AQ33876" s="1026"/>
      <c r="AR33876" s="1027"/>
    </row>
    <row r="33877" spans="43:44" x14ac:dyDescent="0.25">
      <c r="AQ33877" s="1026"/>
      <c r="AR33877" s="1027"/>
    </row>
    <row r="33878" spans="43:44" x14ac:dyDescent="0.25">
      <c r="AQ33878" s="1026"/>
      <c r="AR33878" s="1027"/>
    </row>
    <row r="33879" spans="43:44" x14ac:dyDescent="0.25">
      <c r="AQ33879" s="1026"/>
      <c r="AR33879" s="1027"/>
    </row>
    <row r="33880" spans="43:44" x14ac:dyDescent="0.25">
      <c r="AQ33880" s="1026"/>
      <c r="AR33880" s="1027"/>
    </row>
    <row r="33881" spans="43:44" x14ac:dyDescent="0.25">
      <c r="AQ33881" s="1026"/>
      <c r="AR33881" s="1027"/>
    </row>
    <row r="33882" spans="43:44" x14ac:dyDescent="0.25">
      <c r="AQ33882" s="1026"/>
      <c r="AR33882" s="1027"/>
    </row>
    <row r="33883" spans="43:44" x14ac:dyDescent="0.25">
      <c r="AQ33883" s="1026"/>
      <c r="AR33883" s="1027"/>
    </row>
    <row r="33884" spans="43:44" x14ac:dyDescent="0.25">
      <c r="AQ33884" s="1026"/>
      <c r="AR33884" s="1027"/>
    </row>
    <row r="33885" spans="43:44" x14ac:dyDescent="0.25">
      <c r="AQ33885" s="1026"/>
      <c r="AR33885" s="1027"/>
    </row>
    <row r="33886" spans="43:44" x14ac:dyDescent="0.25">
      <c r="AQ33886" s="1026"/>
      <c r="AR33886" s="1027"/>
    </row>
    <row r="33887" spans="43:44" x14ac:dyDescent="0.25">
      <c r="AQ33887" s="1026"/>
      <c r="AR33887" s="1027"/>
    </row>
    <row r="33888" spans="43:44" x14ac:dyDescent="0.25">
      <c r="AQ33888" s="1026"/>
      <c r="AR33888" s="1027"/>
    </row>
    <row r="33889" spans="43:44" x14ac:dyDescent="0.25">
      <c r="AQ33889" s="1026"/>
      <c r="AR33889" s="1027"/>
    </row>
    <row r="33890" spans="43:44" x14ac:dyDescent="0.25">
      <c r="AQ33890" s="1026"/>
      <c r="AR33890" s="1027"/>
    </row>
    <row r="33891" spans="43:44" x14ac:dyDescent="0.25">
      <c r="AQ33891" s="1026"/>
      <c r="AR33891" s="1027"/>
    </row>
    <row r="33892" spans="43:44" x14ac:dyDescent="0.25">
      <c r="AQ33892" s="1026"/>
      <c r="AR33892" s="1027"/>
    </row>
    <row r="33893" spans="43:44" x14ac:dyDescent="0.25">
      <c r="AQ33893" s="1026"/>
      <c r="AR33893" s="1027"/>
    </row>
    <row r="33894" spans="43:44" x14ac:dyDescent="0.25">
      <c r="AQ33894" s="1026"/>
      <c r="AR33894" s="1027"/>
    </row>
    <row r="33895" spans="43:44" x14ac:dyDescent="0.25">
      <c r="AQ33895" s="1026"/>
      <c r="AR33895" s="1027"/>
    </row>
    <row r="33896" spans="43:44" x14ac:dyDescent="0.25">
      <c r="AQ33896" s="1026"/>
      <c r="AR33896" s="1027"/>
    </row>
    <row r="33897" spans="43:44" x14ac:dyDescent="0.25">
      <c r="AQ33897" s="1026"/>
      <c r="AR33897" s="1027"/>
    </row>
    <row r="33898" spans="43:44" x14ac:dyDescent="0.25">
      <c r="AQ33898" s="1026"/>
      <c r="AR33898" s="1027"/>
    </row>
    <row r="33899" spans="43:44" x14ac:dyDescent="0.25">
      <c r="AQ33899" s="1026"/>
      <c r="AR33899" s="1027"/>
    </row>
    <row r="33900" spans="43:44" x14ac:dyDescent="0.25">
      <c r="AQ33900" s="1026"/>
      <c r="AR33900" s="1027"/>
    </row>
    <row r="33901" spans="43:44" x14ac:dyDescent="0.25">
      <c r="AQ33901" s="1026"/>
      <c r="AR33901" s="1027"/>
    </row>
    <row r="33902" spans="43:44" x14ac:dyDescent="0.25">
      <c r="AQ33902" s="1026"/>
      <c r="AR33902" s="1027"/>
    </row>
    <row r="33903" spans="43:44" x14ac:dyDescent="0.25">
      <c r="AQ33903" s="1026"/>
      <c r="AR33903" s="1027"/>
    </row>
    <row r="33904" spans="43:44" x14ac:dyDescent="0.25">
      <c r="AQ33904" s="1026"/>
      <c r="AR33904" s="1027"/>
    </row>
    <row r="33905" spans="43:44" x14ac:dyDescent="0.25">
      <c r="AQ33905" s="1026"/>
      <c r="AR33905" s="1027"/>
    </row>
    <row r="33906" spans="43:44" x14ac:dyDescent="0.25">
      <c r="AQ33906" s="1026"/>
      <c r="AR33906" s="1027"/>
    </row>
    <row r="33907" spans="43:44" x14ac:dyDescent="0.25">
      <c r="AQ33907" s="1026"/>
      <c r="AR33907" s="1027"/>
    </row>
    <row r="33908" spans="43:44" x14ac:dyDescent="0.25">
      <c r="AQ33908" s="1026"/>
      <c r="AR33908" s="1027"/>
    </row>
    <row r="33909" spans="43:44" x14ac:dyDescent="0.25">
      <c r="AQ33909" s="1026"/>
      <c r="AR33909" s="1027"/>
    </row>
    <row r="33910" spans="43:44" x14ac:dyDescent="0.25">
      <c r="AQ33910" s="1026"/>
      <c r="AR33910" s="1027"/>
    </row>
    <row r="33911" spans="43:44" x14ac:dyDescent="0.25">
      <c r="AQ33911" s="1026"/>
      <c r="AR33911" s="1027"/>
    </row>
    <row r="33912" spans="43:44" x14ac:dyDescent="0.25">
      <c r="AQ33912" s="1026"/>
      <c r="AR33912" s="1027"/>
    </row>
    <row r="33913" spans="43:44" x14ac:dyDescent="0.25">
      <c r="AQ33913" s="1026"/>
      <c r="AR33913" s="1027"/>
    </row>
    <row r="33914" spans="43:44" x14ac:dyDescent="0.25">
      <c r="AQ33914" s="1026"/>
      <c r="AR33914" s="1027"/>
    </row>
    <row r="33915" spans="43:44" x14ac:dyDescent="0.25">
      <c r="AQ33915" s="1026"/>
      <c r="AR33915" s="1027"/>
    </row>
    <row r="33916" spans="43:44" x14ac:dyDescent="0.25">
      <c r="AQ33916" s="1026"/>
      <c r="AR33916" s="1027"/>
    </row>
    <row r="33917" spans="43:44" x14ac:dyDescent="0.25">
      <c r="AQ33917" s="1026"/>
      <c r="AR33917" s="1027"/>
    </row>
    <row r="33918" spans="43:44" x14ac:dyDescent="0.25">
      <c r="AQ33918" s="1026"/>
      <c r="AR33918" s="1027"/>
    </row>
    <row r="33919" spans="43:44" x14ac:dyDescent="0.25">
      <c r="AQ33919" s="1026"/>
      <c r="AR33919" s="1027"/>
    </row>
    <row r="33920" spans="43:44" x14ac:dyDescent="0.25">
      <c r="AQ33920" s="1026"/>
      <c r="AR33920" s="1027"/>
    </row>
    <row r="33921" spans="43:44" x14ac:dyDescent="0.25">
      <c r="AQ33921" s="1026"/>
      <c r="AR33921" s="1027"/>
    </row>
    <row r="33922" spans="43:44" x14ac:dyDescent="0.25">
      <c r="AQ33922" s="1026"/>
      <c r="AR33922" s="1027"/>
    </row>
    <row r="33923" spans="43:44" x14ac:dyDescent="0.25">
      <c r="AQ33923" s="1026"/>
      <c r="AR33923" s="1027"/>
    </row>
    <row r="33924" spans="43:44" x14ac:dyDescent="0.25">
      <c r="AQ33924" s="1026"/>
      <c r="AR33924" s="1027"/>
    </row>
    <row r="33925" spans="43:44" x14ac:dyDescent="0.25">
      <c r="AQ33925" s="1026"/>
      <c r="AR33925" s="1027"/>
    </row>
    <row r="33926" spans="43:44" x14ac:dyDescent="0.25">
      <c r="AQ33926" s="1026"/>
      <c r="AR33926" s="1027"/>
    </row>
    <row r="33927" spans="43:44" x14ac:dyDescent="0.25">
      <c r="AQ33927" s="1026"/>
      <c r="AR33927" s="1027"/>
    </row>
    <row r="33928" spans="43:44" x14ac:dyDescent="0.25">
      <c r="AQ33928" s="1026"/>
      <c r="AR33928" s="1027"/>
    </row>
    <row r="33929" spans="43:44" x14ac:dyDescent="0.25">
      <c r="AQ33929" s="1026"/>
      <c r="AR33929" s="1027"/>
    </row>
    <row r="33930" spans="43:44" x14ac:dyDescent="0.25">
      <c r="AQ33930" s="1026"/>
      <c r="AR33930" s="1027"/>
    </row>
    <row r="33931" spans="43:44" x14ac:dyDescent="0.25">
      <c r="AQ33931" s="1026"/>
      <c r="AR33931" s="1027"/>
    </row>
    <row r="33932" spans="43:44" x14ac:dyDescent="0.25">
      <c r="AQ33932" s="1026"/>
      <c r="AR33932" s="1027"/>
    </row>
    <row r="33933" spans="43:44" x14ac:dyDescent="0.25">
      <c r="AQ33933" s="1026"/>
      <c r="AR33933" s="1027"/>
    </row>
    <row r="33934" spans="43:44" x14ac:dyDescent="0.25">
      <c r="AQ33934" s="1026"/>
      <c r="AR33934" s="1027"/>
    </row>
    <row r="33935" spans="43:44" x14ac:dyDescent="0.25">
      <c r="AQ33935" s="1026"/>
      <c r="AR33935" s="1027"/>
    </row>
    <row r="33936" spans="43:44" x14ac:dyDescent="0.25">
      <c r="AQ33936" s="1026"/>
      <c r="AR33936" s="1027"/>
    </row>
    <row r="33937" spans="43:44" x14ac:dyDescent="0.25">
      <c r="AQ33937" s="1026"/>
      <c r="AR33937" s="1027"/>
    </row>
    <row r="33938" spans="43:44" x14ac:dyDescent="0.25">
      <c r="AQ33938" s="1026"/>
      <c r="AR33938" s="1027"/>
    </row>
    <row r="33939" spans="43:44" x14ac:dyDescent="0.25">
      <c r="AQ33939" s="1026"/>
      <c r="AR33939" s="1027"/>
    </row>
    <row r="33940" spans="43:44" x14ac:dyDescent="0.25">
      <c r="AQ33940" s="1026"/>
      <c r="AR33940" s="1027"/>
    </row>
    <row r="33941" spans="43:44" x14ac:dyDescent="0.25">
      <c r="AQ33941" s="1026"/>
      <c r="AR33941" s="1027"/>
    </row>
    <row r="33942" spans="43:44" x14ac:dyDescent="0.25">
      <c r="AQ33942" s="1026"/>
      <c r="AR33942" s="1027"/>
    </row>
    <row r="33943" spans="43:44" x14ac:dyDescent="0.25">
      <c r="AQ33943" s="1026"/>
      <c r="AR33943" s="1027"/>
    </row>
    <row r="33944" spans="43:44" x14ac:dyDescent="0.25">
      <c r="AQ33944" s="1026"/>
      <c r="AR33944" s="1027"/>
    </row>
    <row r="33945" spans="43:44" x14ac:dyDescent="0.25">
      <c r="AQ33945" s="1026"/>
      <c r="AR33945" s="1027"/>
    </row>
    <row r="33946" spans="43:44" x14ac:dyDescent="0.25">
      <c r="AQ33946" s="1026"/>
      <c r="AR33946" s="1027"/>
    </row>
    <row r="33947" spans="43:44" x14ac:dyDescent="0.25">
      <c r="AQ33947" s="1026"/>
      <c r="AR33947" s="1027"/>
    </row>
    <row r="33948" spans="43:44" x14ac:dyDescent="0.25">
      <c r="AQ33948" s="1026"/>
      <c r="AR33948" s="1027"/>
    </row>
    <row r="33949" spans="43:44" x14ac:dyDescent="0.25">
      <c r="AQ33949" s="1026"/>
      <c r="AR33949" s="1027"/>
    </row>
    <row r="33950" spans="43:44" x14ac:dyDescent="0.25">
      <c r="AQ33950" s="1026"/>
      <c r="AR33950" s="1027"/>
    </row>
    <row r="33951" spans="43:44" x14ac:dyDescent="0.25">
      <c r="AQ33951" s="1026"/>
      <c r="AR33951" s="1027"/>
    </row>
    <row r="33952" spans="43:44" x14ac:dyDescent="0.25">
      <c r="AQ33952" s="1026"/>
      <c r="AR33952" s="1027"/>
    </row>
    <row r="33953" spans="43:44" x14ac:dyDescent="0.25">
      <c r="AQ33953" s="1026"/>
      <c r="AR33953" s="1027"/>
    </row>
    <row r="33954" spans="43:44" x14ac:dyDescent="0.25">
      <c r="AQ33954" s="1026"/>
      <c r="AR33954" s="1027"/>
    </row>
    <row r="33955" spans="43:44" x14ac:dyDescent="0.25">
      <c r="AQ33955" s="1026"/>
      <c r="AR33955" s="1027"/>
    </row>
    <row r="33956" spans="43:44" x14ac:dyDescent="0.25">
      <c r="AQ33956" s="1026"/>
      <c r="AR33956" s="1027"/>
    </row>
    <row r="33957" spans="43:44" x14ac:dyDescent="0.25">
      <c r="AQ33957" s="1026"/>
      <c r="AR33957" s="1027"/>
    </row>
    <row r="33958" spans="43:44" x14ac:dyDescent="0.25">
      <c r="AQ33958" s="1026"/>
      <c r="AR33958" s="1027"/>
    </row>
    <row r="33959" spans="43:44" x14ac:dyDescent="0.25">
      <c r="AQ33959" s="1026"/>
      <c r="AR33959" s="1027"/>
    </row>
    <row r="33960" spans="43:44" x14ac:dyDescent="0.25">
      <c r="AQ33960" s="1026"/>
      <c r="AR33960" s="1027"/>
    </row>
    <row r="33961" spans="43:44" x14ac:dyDescent="0.25">
      <c r="AQ33961" s="1026"/>
      <c r="AR33961" s="1027"/>
    </row>
    <row r="33962" spans="43:44" x14ac:dyDescent="0.25">
      <c r="AQ33962" s="1026"/>
      <c r="AR33962" s="1027"/>
    </row>
    <row r="33963" spans="43:44" x14ac:dyDescent="0.25">
      <c r="AQ33963" s="1026"/>
      <c r="AR33963" s="1027"/>
    </row>
    <row r="33964" spans="43:44" x14ac:dyDescent="0.25">
      <c r="AQ33964" s="1026"/>
      <c r="AR33964" s="1027"/>
    </row>
    <row r="33965" spans="43:44" x14ac:dyDescent="0.25">
      <c r="AQ33965" s="1026"/>
      <c r="AR33965" s="1027"/>
    </row>
    <row r="33966" spans="43:44" x14ac:dyDescent="0.25">
      <c r="AQ33966" s="1026"/>
      <c r="AR33966" s="1027"/>
    </row>
    <row r="33967" spans="43:44" x14ac:dyDescent="0.25">
      <c r="AQ33967" s="1026"/>
      <c r="AR33967" s="1027"/>
    </row>
    <row r="33968" spans="43:44" x14ac:dyDescent="0.25">
      <c r="AQ33968" s="1026"/>
      <c r="AR33968" s="1027"/>
    </row>
    <row r="33969" spans="43:44" x14ac:dyDescent="0.25">
      <c r="AQ33969" s="1026"/>
      <c r="AR33969" s="1027"/>
    </row>
    <row r="33970" spans="43:44" x14ac:dyDescent="0.25">
      <c r="AQ33970" s="1026"/>
      <c r="AR33970" s="1027"/>
    </row>
    <row r="33971" spans="43:44" x14ac:dyDescent="0.25">
      <c r="AQ33971" s="1026"/>
      <c r="AR33971" s="1027"/>
    </row>
    <row r="33972" spans="43:44" x14ac:dyDescent="0.25">
      <c r="AQ33972" s="1026"/>
      <c r="AR33972" s="1027"/>
    </row>
    <row r="33973" spans="43:44" x14ac:dyDescent="0.25">
      <c r="AQ33973" s="1026"/>
      <c r="AR33973" s="1027"/>
    </row>
    <row r="33974" spans="43:44" x14ac:dyDescent="0.25">
      <c r="AQ33974" s="1026"/>
      <c r="AR33974" s="1027"/>
    </row>
    <row r="33975" spans="43:44" x14ac:dyDescent="0.25">
      <c r="AQ33975" s="1026"/>
      <c r="AR33975" s="1027"/>
    </row>
    <row r="33976" spans="43:44" x14ac:dyDescent="0.25">
      <c r="AQ33976" s="1026"/>
      <c r="AR33976" s="1027"/>
    </row>
    <row r="33977" spans="43:44" x14ac:dyDescent="0.25">
      <c r="AQ33977" s="1026"/>
      <c r="AR33977" s="1027"/>
    </row>
    <row r="33978" spans="43:44" x14ac:dyDescent="0.25">
      <c r="AQ33978" s="1026"/>
      <c r="AR33978" s="1027"/>
    </row>
    <row r="33979" spans="43:44" x14ac:dyDescent="0.25">
      <c r="AQ33979" s="1026"/>
      <c r="AR33979" s="1027"/>
    </row>
    <row r="33980" spans="43:44" x14ac:dyDescent="0.25">
      <c r="AQ33980" s="1026"/>
      <c r="AR33980" s="1027"/>
    </row>
    <row r="33981" spans="43:44" x14ac:dyDescent="0.25">
      <c r="AQ33981" s="1026"/>
      <c r="AR33981" s="1027"/>
    </row>
    <row r="33982" spans="43:44" x14ac:dyDescent="0.25">
      <c r="AQ33982" s="1026"/>
      <c r="AR33982" s="1027"/>
    </row>
    <row r="33983" spans="43:44" x14ac:dyDescent="0.25">
      <c r="AQ33983" s="1026"/>
      <c r="AR33983" s="1027"/>
    </row>
    <row r="33984" spans="43:44" x14ac:dyDescent="0.25">
      <c r="AQ33984" s="1026"/>
      <c r="AR33984" s="1027"/>
    </row>
    <row r="33985" spans="43:44" x14ac:dyDescent="0.25">
      <c r="AQ33985" s="1026"/>
      <c r="AR33985" s="1027"/>
    </row>
    <row r="33986" spans="43:44" x14ac:dyDescent="0.25">
      <c r="AQ33986" s="1026"/>
      <c r="AR33986" s="1027"/>
    </row>
    <row r="33987" spans="43:44" x14ac:dyDescent="0.25">
      <c r="AQ33987" s="1026"/>
      <c r="AR33987" s="1027"/>
    </row>
    <row r="33988" spans="43:44" x14ac:dyDescent="0.25">
      <c r="AQ33988" s="1026"/>
      <c r="AR33988" s="1027"/>
    </row>
    <row r="33989" spans="43:44" x14ac:dyDescent="0.25">
      <c r="AQ33989" s="1026"/>
      <c r="AR33989" s="1027"/>
    </row>
    <row r="33990" spans="43:44" x14ac:dyDescent="0.25">
      <c r="AQ33990" s="1026"/>
      <c r="AR33990" s="1027"/>
    </row>
    <row r="33991" spans="43:44" x14ac:dyDescent="0.25">
      <c r="AQ33991" s="1026"/>
      <c r="AR33991" s="1027"/>
    </row>
    <row r="33992" spans="43:44" x14ac:dyDescent="0.25">
      <c r="AQ33992" s="1026"/>
      <c r="AR33992" s="1027"/>
    </row>
    <row r="33993" spans="43:44" x14ac:dyDescent="0.25">
      <c r="AQ33993" s="1026"/>
      <c r="AR33993" s="1027"/>
    </row>
    <row r="33994" spans="43:44" x14ac:dyDescent="0.25">
      <c r="AQ33994" s="1026"/>
      <c r="AR33994" s="1027"/>
    </row>
    <row r="33995" spans="43:44" x14ac:dyDescent="0.25">
      <c r="AQ33995" s="1026"/>
      <c r="AR33995" s="1027"/>
    </row>
    <row r="33996" spans="43:44" x14ac:dyDescent="0.25">
      <c r="AQ33996" s="1026"/>
      <c r="AR33996" s="1027"/>
    </row>
    <row r="33997" spans="43:44" x14ac:dyDescent="0.25">
      <c r="AQ33997" s="1026"/>
      <c r="AR33997" s="1027"/>
    </row>
    <row r="33998" spans="43:44" x14ac:dyDescent="0.25">
      <c r="AQ33998" s="1026"/>
      <c r="AR33998" s="1027"/>
    </row>
    <row r="33999" spans="43:44" x14ac:dyDescent="0.25">
      <c r="AQ33999" s="1026"/>
      <c r="AR33999" s="1027"/>
    </row>
    <row r="34000" spans="43:44" x14ac:dyDescent="0.25">
      <c r="AQ34000" s="1026"/>
      <c r="AR34000" s="1027"/>
    </row>
    <row r="34001" spans="43:44" x14ac:dyDescent="0.25">
      <c r="AQ34001" s="1026"/>
      <c r="AR34001" s="1027"/>
    </row>
    <row r="34002" spans="43:44" x14ac:dyDescent="0.25">
      <c r="AQ34002" s="1026"/>
      <c r="AR34002" s="1027"/>
    </row>
    <row r="34003" spans="43:44" x14ac:dyDescent="0.25">
      <c r="AQ34003" s="1026"/>
      <c r="AR34003" s="1027"/>
    </row>
    <row r="34004" spans="43:44" x14ac:dyDescent="0.25">
      <c r="AQ34004" s="1026"/>
      <c r="AR34004" s="1027"/>
    </row>
    <row r="34005" spans="43:44" x14ac:dyDescent="0.25">
      <c r="AQ34005" s="1026"/>
      <c r="AR34005" s="1027"/>
    </row>
    <row r="34006" spans="43:44" x14ac:dyDescent="0.25">
      <c r="AQ34006" s="1026"/>
      <c r="AR34006" s="1027"/>
    </row>
    <row r="34007" spans="43:44" x14ac:dyDescent="0.25">
      <c r="AQ34007" s="1026"/>
      <c r="AR34007" s="1027"/>
    </row>
    <row r="34008" spans="43:44" x14ac:dyDescent="0.25">
      <c r="AQ34008" s="1026"/>
      <c r="AR34008" s="1027"/>
    </row>
    <row r="34009" spans="43:44" x14ac:dyDescent="0.25">
      <c r="AQ34009" s="1026"/>
      <c r="AR34009" s="1027"/>
    </row>
    <row r="34010" spans="43:44" x14ac:dyDescent="0.25">
      <c r="AQ34010" s="1026"/>
      <c r="AR34010" s="1027"/>
    </row>
    <row r="34011" spans="43:44" x14ac:dyDescent="0.25">
      <c r="AQ34011" s="1026"/>
      <c r="AR34011" s="1027"/>
    </row>
    <row r="34012" spans="43:44" x14ac:dyDescent="0.25">
      <c r="AQ34012" s="1026"/>
      <c r="AR34012" s="1027"/>
    </row>
    <row r="34013" spans="43:44" x14ac:dyDescent="0.25">
      <c r="AQ34013" s="1026"/>
      <c r="AR34013" s="1027"/>
    </row>
    <row r="34014" spans="43:44" x14ac:dyDescent="0.25">
      <c r="AQ34014" s="1026"/>
      <c r="AR34014" s="1027"/>
    </row>
    <row r="34015" spans="43:44" x14ac:dyDescent="0.25">
      <c r="AQ34015" s="1026"/>
      <c r="AR34015" s="1027"/>
    </row>
    <row r="34016" spans="43:44" x14ac:dyDescent="0.25">
      <c r="AQ34016" s="1026"/>
      <c r="AR34016" s="1027"/>
    </row>
    <row r="34017" spans="43:44" x14ac:dyDescent="0.25">
      <c r="AQ34017" s="1026"/>
      <c r="AR34017" s="1027"/>
    </row>
    <row r="34018" spans="43:44" x14ac:dyDescent="0.25">
      <c r="AQ34018" s="1026"/>
      <c r="AR34018" s="1027"/>
    </row>
    <row r="34019" spans="43:44" x14ac:dyDescent="0.25">
      <c r="AQ34019" s="1026"/>
      <c r="AR34019" s="1027"/>
    </row>
    <row r="34020" spans="43:44" x14ac:dyDescent="0.25">
      <c r="AQ34020" s="1026"/>
      <c r="AR34020" s="1027"/>
    </row>
    <row r="34021" spans="43:44" x14ac:dyDescent="0.25">
      <c r="AQ34021" s="1026"/>
      <c r="AR34021" s="1027"/>
    </row>
    <row r="34022" spans="43:44" x14ac:dyDescent="0.25">
      <c r="AQ34022" s="1026"/>
      <c r="AR34022" s="1027"/>
    </row>
    <row r="34023" spans="43:44" x14ac:dyDescent="0.25">
      <c r="AQ34023" s="1026"/>
      <c r="AR34023" s="1027"/>
    </row>
    <row r="34024" spans="43:44" x14ac:dyDescent="0.25">
      <c r="AQ34024" s="1026"/>
      <c r="AR34024" s="1027"/>
    </row>
    <row r="34025" spans="43:44" x14ac:dyDescent="0.25">
      <c r="AQ34025" s="1026"/>
      <c r="AR34025" s="1027"/>
    </row>
    <row r="34026" spans="43:44" x14ac:dyDescent="0.25">
      <c r="AQ34026" s="1026"/>
      <c r="AR34026" s="1027"/>
    </row>
    <row r="34027" spans="43:44" x14ac:dyDescent="0.25">
      <c r="AQ34027" s="1026"/>
      <c r="AR34027" s="1027"/>
    </row>
    <row r="34028" spans="43:44" x14ac:dyDescent="0.25">
      <c r="AQ34028" s="1026"/>
      <c r="AR34028" s="1027"/>
    </row>
    <row r="34029" spans="43:44" x14ac:dyDescent="0.25">
      <c r="AQ34029" s="1026"/>
      <c r="AR34029" s="1027"/>
    </row>
    <row r="34030" spans="43:44" x14ac:dyDescent="0.25">
      <c r="AQ34030" s="1026"/>
      <c r="AR34030" s="1027"/>
    </row>
    <row r="34031" spans="43:44" x14ac:dyDescent="0.25">
      <c r="AQ34031" s="1026"/>
      <c r="AR34031" s="1027"/>
    </row>
    <row r="34032" spans="43:44" x14ac:dyDescent="0.25">
      <c r="AQ34032" s="1026"/>
      <c r="AR34032" s="1027"/>
    </row>
    <row r="34033" spans="43:44" x14ac:dyDescent="0.25">
      <c r="AQ34033" s="1026"/>
      <c r="AR34033" s="1027"/>
    </row>
    <row r="34034" spans="43:44" x14ac:dyDescent="0.25">
      <c r="AQ34034" s="1026"/>
      <c r="AR34034" s="1027"/>
    </row>
    <row r="34035" spans="43:44" x14ac:dyDescent="0.25">
      <c r="AQ34035" s="1026"/>
      <c r="AR34035" s="1027"/>
    </row>
    <row r="34036" spans="43:44" x14ac:dyDescent="0.25">
      <c r="AQ34036" s="1026"/>
      <c r="AR34036" s="1027"/>
    </row>
    <row r="34037" spans="43:44" x14ac:dyDescent="0.25">
      <c r="AQ34037" s="1026"/>
      <c r="AR34037" s="1027"/>
    </row>
    <row r="34038" spans="43:44" x14ac:dyDescent="0.25">
      <c r="AQ34038" s="1026"/>
      <c r="AR34038" s="1027"/>
    </row>
    <row r="34039" spans="43:44" x14ac:dyDescent="0.25">
      <c r="AQ34039" s="1026"/>
      <c r="AR34039" s="1027"/>
    </row>
    <row r="34040" spans="43:44" x14ac:dyDescent="0.25">
      <c r="AQ34040" s="1026"/>
      <c r="AR34040" s="1027"/>
    </row>
    <row r="34041" spans="43:44" x14ac:dyDescent="0.25">
      <c r="AQ34041" s="1026"/>
      <c r="AR34041" s="1027"/>
    </row>
    <row r="34042" spans="43:44" x14ac:dyDescent="0.25">
      <c r="AQ34042" s="1026"/>
      <c r="AR34042" s="1027"/>
    </row>
    <row r="34043" spans="43:44" x14ac:dyDescent="0.25">
      <c r="AQ34043" s="1026"/>
      <c r="AR34043" s="1027"/>
    </row>
    <row r="34044" spans="43:44" x14ac:dyDescent="0.25">
      <c r="AQ34044" s="1026"/>
      <c r="AR34044" s="1027"/>
    </row>
    <row r="34045" spans="43:44" x14ac:dyDescent="0.25">
      <c r="AQ34045" s="1026"/>
      <c r="AR34045" s="1027"/>
    </row>
    <row r="34046" spans="43:44" x14ac:dyDescent="0.25">
      <c r="AQ34046" s="1026"/>
      <c r="AR34046" s="1027"/>
    </row>
    <row r="34047" spans="43:44" x14ac:dyDescent="0.25">
      <c r="AQ34047" s="1026"/>
      <c r="AR34047" s="1027"/>
    </row>
    <row r="34048" spans="43:44" x14ac:dyDescent="0.25">
      <c r="AQ34048" s="1026"/>
      <c r="AR34048" s="1027"/>
    </row>
    <row r="34049" spans="43:44" x14ac:dyDescent="0.25">
      <c r="AQ34049" s="1026"/>
      <c r="AR34049" s="1027"/>
    </row>
    <row r="34050" spans="43:44" x14ac:dyDescent="0.25">
      <c r="AQ34050" s="1026"/>
      <c r="AR34050" s="1027"/>
    </row>
    <row r="34051" spans="43:44" x14ac:dyDescent="0.25">
      <c r="AQ34051" s="1026"/>
      <c r="AR34051" s="1027"/>
    </row>
    <row r="34052" spans="43:44" x14ac:dyDescent="0.25">
      <c r="AQ34052" s="1026"/>
      <c r="AR34052" s="1027"/>
    </row>
    <row r="34053" spans="43:44" x14ac:dyDescent="0.25">
      <c r="AQ34053" s="1026"/>
      <c r="AR34053" s="1027"/>
    </row>
    <row r="34054" spans="43:44" x14ac:dyDescent="0.25">
      <c r="AQ34054" s="1026"/>
      <c r="AR34054" s="1027"/>
    </row>
    <row r="34055" spans="43:44" x14ac:dyDescent="0.25">
      <c r="AQ34055" s="1026"/>
      <c r="AR34055" s="1027"/>
    </row>
    <row r="34056" spans="43:44" x14ac:dyDescent="0.25">
      <c r="AQ34056" s="1026"/>
      <c r="AR34056" s="1027"/>
    </row>
    <row r="34057" spans="43:44" x14ac:dyDescent="0.25">
      <c r="AQ34057" s="1026"/>
      <c r="AR34057" s="1027"/>
    </row>
    <row r="34058" spans="43:44" x14ac:dyDescent="0.25">
      <c r="AQ34058" s="1026"/>
      <c r="AR34058" s="1027"/>
    </row>
    <row r="34059" spans="43:44" x14ac:dyDescent="0.25">
      <c r="AQ34059" s="1026"/>
      <c r="AR34059" s="1027"/>
    </row>
    <row r="34060" spans="43:44" x14ac:dyDescent="0.25">
      <c r="AQ34060" s="1026"/>
      <c r="AR34060" s="1027"/>
    </row>
    <row r="34061" spans="43:44" x14ac:dyDescent="0.25">
      <c r="AQ34061" s="1026"/>
      <c r="AR34061" s="1027"/>
    </row>
    <row r="34062" spans="43:44" x14ac:dyDescent="0.25">
      <c r="AQ34062" s="1026"/>
      <c r="AR34062" s="1027"/>
    </row>
    <row r="34063" spans="43:44" x14ac:dyDescent="0.25">
      <c r="AQ34063" s="1026"/>
      <c r="AR34063" s="1027"/>
    </row>
    <row r="34064" spans="43:44" x14ac:dyDescent="0.25">
      <c r="AQ34064" s="1026"/>
      <c r="AR34064" s="1027"/>
    </row>
    <row r="34065" spans="43:44" x14ac:dyDescent="0.25">
      <c r="AQ34065" s="1026"/>
      <c r="AR34065" s="1027"/>
    </row>
    <row r="34066" spans="43:44" x14ac:dyDescent="0.25">
      <c r="AQ34066" s="1026"/>
      <c r="AR34066" s="1027"/>
    </row>
    <row r="34067" spans="43:44" x14ac:dyDescent="0.25">
      <c r="AQ34067" s="1026"/>
      <c r="AR34067" s="1027"/>
    </row>
    <row r="34068" spans="43:44" x14ac:dyDescent="0.25">
      <c r="AQ34068" s="1026"/>
      <c r="AR34068" s="1027"/>
    </row>
    <row r="34069" spans="43:44" x14ac:dyDescent="0.25">
      <c r="AQ34069" s="1026"/>
      <c r="AR34069" s="1027"/>
    </row>
    <row r="34070" spans="43:44" x14ac:dyDescent="0.25">
      <c r="AQ34070" s="1026"/>
      <c r="AR34070" s="1027"/>
    </row>
    <row r="34071" spans="43:44" x14ac:dyDescent="0.25">
      <c r="AQ34071" s="1026"/>
      <c r="AR34071" s="1027"/>
    </row>
    <row r="34072" spans="43:44" x14ac:dyDescent="0.25">
      <c r="AQ34072" s="1026"/>
      <c r="AR34072" s="1027"/>
    </row>
    <row r="34073" spans="43:44" x14ac:dyDescent="0.25">
      <c r="AQ34073" s="1026"/>
      <c r="AR34073" s="1027"/>
    </row>
    <row r="34074" spans="43:44" x14ac:dyDescent="0.25">
      <c r="AQ34074" s="1026"/>
      <c r="AR34074" s="1027"/>
    </row>
    <row r="34075" spans="43:44" x14ac:dyDescent="0.25">
      <c r="AQ34075" s="1026"/>
      <c r="AR34075" s="1027"/>
    </row>
    <row r="34076" spans="43:44" x14ac:dyDescent="0.25">
      <c r="AQ34076" s="1026"/>
      <c r="AR34076" s="1027"/>
    </row>
    <row r="34077" spans="43:44" x14ac:dyDescent="0.25">
      <c r="AQ34077" s="1026"/>
      <c r="AR34077" s="1027"/>
    </row>
    <row r="34078" spans="43:44" x14ac:dyDescent="0.25">
      <c r="AQ34078" s="1026"/>
      <c r="AR34078" s="1027"/>
    </row>
    <row r="34079" spans="43:44" x14ac:dyDescent="0.25">
      <c r="AQ34079" s="1026"/>
      <c r="AR34079" s="1027"/>
    </row>
    <row r="34080" spans="43:44" x14ac:dyDescent="0.25">
      <c r="AQ34080" s="1026"/>
      <c r="AR34080" s="1027"/>
    </row>
    <row r="34081" spans="43:44" x14ac:dyDescent="0.25">
      <c r="AQ34081" s="1026"/>
      <c r="AR34081" s="1027"/>
    </row>
    <row r="34082" spans="43:44" x14ac:dyDescent="0.25">
      <c r="AQ34082" s="1026"/>
      <c r="AR34082" s="1027"/>
    </row>
    <row r="34083" spans="43:44" x14ac:dyDescent="0.25">
      <c r="AQ34083" s="1026"/>
      <c r="AR34083" s="1027"/>
    </row>
    <row r="34084" spans="43:44" x14ac:dyDescent="0.25">
      <c r="AQ34084" s="1026"/>
      <c r="AR34084" s="1027"/>
    </row>
    <row r="34085" spans="43:44" x14ac:dyDescent="0.25">
      <c r="AQ34085" s="1026"/>
      <c r="AR34085" s="1027"/>
    </row>
    <row r="34086" spans="43:44" x14ac:dyDescent="0.25">
      <c r="AQ34086" s="1026"/>
      <c r="AR34086" s="1027"/>
    </row>
    <row r="34087" spans="43:44" x14ac:dyDescent="0.25">
      <c r="AQ34087" s="1026"/>
      <c r="AR34087" s="1027"/>
    </row>
    <row r="34088" spans="43:44" x14ac:dyDescent="0.25">
      <c r="AQ34088" s="1026"/>
      <c r="AR34088" s="1027"/>
    </row>
    <row r="34089" spans="43:44" x14ac:dyDescent="0.25">
      <c r="AQ34089" s="1026"/>
      <c r="AR34089" s="1027"/>
    </row>
    <row r="34090" spans="43:44" x14ac:dyDescent="0.25">
      <c r="AQ34090" s="1026"/>
      <c r="AR34090" s="1027"/>
    </row>
    <row r="34091" spans="43:44" x14ac:dyDescent="0.25">
      <c r="AQ34091" s="1026"/>
      <c r="AR34091" s="1027"/>
    </row>
    <row r="34092" spans="43:44" x14ac:dyDescent="0.25">
      <c r="AQ34092" s="1026"/>
      <c r="AR34092" s="1027"/>
    </row>
    <row r="34093" spans="43:44" x14ac:dyDescent="0.25">
      <c r="AQ34093" s="1026"/>
      <c r="AR34093" s="1027"/>
    </row>
    <row r="34094" spans="43:44" x14ac:dyDescent="0.25">
      <c r="AQ34094" s="1026"/>
      <c r="AR34094" s="1027"/>
    </row>
    <row r="34095" spans="43:44" x14ac:dyDescent="0.25">
      <c r="AQ34095" s="1026"/>
      <c r="AR34095" s="1027"/>
    </row>
    <row r="34096" spans="43:44" x14ac:dyDescent="0.25">
      <c r="AQ34096" s="1026"/>
      <c r="AR34096" s="1027"/>
    </row>
    <row r="34097" spans="43:44" x14ac:dyDescent="0.25">
      <c r="AQ34097" s="1026"/>
      <c r="AR34097" s="1027"/>
    </row>
    <row r="34098" spans="43:44" x14ac:dyDescent="0.25">
      <c r="AQ34098" s="1026"/>
      <c r="AR34098" s="1027"/>
    </row>
    <row r="34099" spans="43:44" x14ac:dyDescent="0.25">
      <c r="AQ34099" s="1026"/>
      <c r="AR34099" s="1027"/>
    </row>
    <row r="34100" spans="43:44" x14ac:dyDescent="0.25">
      <c r="AQ34100" s="1026"/>
      <c r="AR34100" s="1027"/>
    </row>
    <row r="34101" spans="43:44" x14ac:dyDescent="0.25">
      <c r="AQ34101" s="1026"/>
      <c r="AR34101" s="1027"/>
    </row>
    <row r="34102" spans="43:44" x14ac:dyDescent="0.25">
      <c r="AQ34102" s="1026"/>
      <c r="AR34102" s="1027"/>
    </row>
    <row r="34103" spans="43:44" x14ac:dyDescent="0.25">
      <c r="AQ34103" s="1026"/>
      <c r="AR34103" s="1027"/>
    </row>
    <row r="34104" spans="43:44" x14ac:dyDescent="0.25">
      <c r="AQ34104" s="1026"/>
      <c r="AR34104" s="1027"/>
    </row>
    <row r="34105" spans="43:44" x14ac:dyDescent="0.25">
      <c r="AQ34105" s="1026"/>
      <c r="AR34105" s="1027"/>
    </row>
    <row r="34106" spans="43:44" x14ac:dyDescent="0.25">
      <c r="AQ34106" s="1026"/>
      <c r="AR34106" s="1027"/>
    </row>
    <row r="34107" spans="43:44" x14ac:dyDescent="0.25">
      <c r="AQ34107" s="1026"/>
      <c r="AR34107" s="1027"/>
    </row>
    <row r="34108" spans="43:44" x14ac:dyDescent="0.25">
      <c r="AQ34108" s="1026"/>
      <c r="AR34108" s="1027"/>
    </row>
    <row r="34109" spans="43:44" x14ac:dyDescent="0.25">
      <c r="AQ34109" s="1026"/>
      <c r="AR34109" s="1027"/>
    </row>
    <row r="34110" spans="43:44" x14ac:dyDescent="0.25">
      <c r="AQ34110" s="1026"/>
      <c r="AR34110" s="1027"/>
    </row>
    <row r="34111" spans="43:44" x14ac:dyDescent="0.25">
      <c r="AQ34111" s="1026"/>
      <c r="AR34111" s="1027"/>
    </row>
    <row r="34112" spans="43:44" x14ac:dyDescent="0.25">
      <c r="AQ34112" s="1026"/>
      <c r="AR34112" s="1027"/>
    </row>
    <row r="34113" spans="43:44" x14ac:dyDescent="0.25">
      <c r="AQ34113" s="1026"/>
      <c r="AR34113" s="1027"/>
    </row>
    <row r="34114" spans="43:44" x14ac:dyDescent="0.25">
      <c r="AQ34114" s="1026"/>
      <c r="AR34114" s="1027"/>
    </row>
    <row r="34115" spans="43:44" x14ac:dyDescent="0.25">
      <c r="AQ34115" s="1026"/>
      <c r="AR34115" s="1027"/>
    </row>
    <row r="34116" spans="43:44" x14ac:dyDescent="0.25">
      <c r="AQ34116" s="1026"/>
      <c r="AR34116" s="1027"/>
    </row>
    <row r="34117" spans="43:44" x14ac:dyDescent="0.25">
      <c r="AQ34117" s="1026"/>
      <c r="AR34117" s="1027"/>
    </row>
    <row r="34118" spans="43:44" x14ac:dyDescent="0.25">
      <c r="AQ34118" s="1026"/>
      <c r="AR34118" s="1027"/>
    </row>
    <row r="34119" spans="43:44" x14ac:dyDescent="0.25">
      <c r="AQ34119" s="1026"/>
      <c r="AR34119" s="1027"/>
    </row>
    <row r="34120" spans="43:44" x14ac:dyDescent="0.25">
      <c r="AQ34120" s="1026"/>
      <c r="AR34120" s="1027"/>
    </row>
    <row r="34121" spans="43:44" x14ac:dyDescent="0.25">
      <c r="AQ34121" s="1026"/>
      <c r="AR34121" s="1027"/>
    </row>
    <row r="34122" spans="43:44" x14ac:dyDescent="0.25">
      <c r="AQ34122" s="1026"/>
      <c r="AR34122" s="1027"/>
    </row>
    <row r="34123" spans="43:44" x14ac:dyDescent="0.25">
      <c r="AQ34123" s="1026"/>
      <c r="AR34123" s="1027"/>
    </row>
    <row r="34124" spans="43:44" x14ac:dyDescent="0.25">
      <c r="AQ34124" s="1026"/>
      <c r="AR34124" s="1027"/>
    </row>
    <row r="34125" spans="43:44" x14ac:dyDescent="0.25">
      <c r="AQ34125" s="1026"/>
      <c r="AR34125" s="1027"/>
    </row>
    <row r="34126" spans="43:44" x14ac:dyDescent="0.25">
      <c r="AQ34126" s="1026"/>
      <c r="AR34126" s="1027"/>
    </row>
    <row r="34127" spans="43:44" x14ac:dyDescent="0.25">
      <c r="AQ34127" s="1026"/>
      <c r="AR34127" s="1027"/>
    </row>
    <row r="34128" spans="43:44" x14ac:dyDescent="0.25">
      <c r="AQ34128" s="1026"/>
      <c r="AR34128" s="1027"/>
    </row>
    <row r="34129" spans="43:44" x14ac:dyDescent="0.25">
      <c r="AQ34129" s="1026"/>
      <c r="AR34129" s="1027"/>
    </row>
    <row r="34130" spans="43:44" x14ac:dyDescent="0.25">
      <c r="AQ34130" s="1026"/>
      <c r="AR34130" s="1027"/>
    </row>
    <row r="34131" spans="43:44" x14ac:dyDescent="0.25">
      <c r="AQ34131" s="1026"/>
      <c r="AR34131" s="1027"/>
    </row>
    <row r="34132" spans="43:44" x14ac:dyDescent="0.25">
      <c r="AQ34132" s="1026"/>
      <c r="AR34132" s="1027"/>
    </row>
    <row r="34133" spans="43:44" x14ac:dyDescent="0.25">
      <c r="AQ34133" s="1026"/>
      <c r="AR34133" s="1027"/>
    </row>
    <row r="34134" spans="43:44" x14ac:dyDescent="0.25">
      <c r="AQ34134" s="1026"/>
      <c r="AR34134" s="1027"/>
    </row>
    <row r="34135" spans="43:44" x14ac:dyDescent="0.25">
      <c r="AQ34135" s="1026"/>
      <c r="AR34135" s="1027"/>
    </row>
    <row r="34136" spans="43:44" x14ac:dyDescent="0.25">
      <c r="AQ34136" s="1026"/>
      <c r="AR34136" s="1027"/>
    </row>
    <row r="34137" spans="43:44" x14ac:dyDescent="0.25">
      <c r="AQ34137" s="1026"/>
      <c r="AR34137" s="1027"/>
    </row>
    <row r="34138" spans="43:44" x14ac:dyDescent="0.25">
      <c r="AQ34138" s="1026"/>
      <c r="AR34138" s="1027"/>
    </row>
    <row r="34139" spans="43:44" x14ac:dyDescent="0.25">
      <c r="AQ34139" s="1026"/>
      <c r="AR34139" s="1027"/>
    </row>
    <row r="34140" spans="43:44" x14ac:dyDescent="0.25">
      <c r="AQ34140" s="1026"/>
      <c r="AR34140" s="1027"/>
    </row>
    <row r="34141" spans="43:44" x14ac:dyDescent="0.25">
      <c r="AQ34141" s="1026"/>
      <c r="AR34141" s="1027"/>
    </row>
    <row r="34142" spans="43:44" x14ac:dyDescent="0.25">
      <c r="AQ34142" s="1026"/>
      <c r="AR34142" s="1027"/>
    </row>
    <row r="34143" spans="43:44" x14ac:dyDescent="0.25">
      <c r="AQ34143" s="1026"/>
      <c r="AR34143" s="1027"/>
    </row>
    <row r="34144" spans="43:44" x14ac:dyDescent="0.25">
      <c r="AQ34144" s="1026"/>
      <c r="AR34144" s="1027"/>
    </row>
    <row r="34145" spans="43:44" x14ac:dyDescent="0.25">
      <c r="AQ34145" s="1026"/>
      <c r="AR34145" s="1027"/>
    </row>
    <row r="34146" spans="43:44" x14ac:dyDescent="0.25">
      <c r="AQ34146" s="1026"/>
      <c r="AR34146" s="1027"/>
    </row>
    <row r="34147" spans="43:44" x14ac:dyDescent="0.25">
      <c r="AQ34147" s="1026"/>
      <c r="AR34147" s="1027"/>
    </row>
    <row r="34148" spans="43:44" x14ac:dyDescent="0.25">
      <c r="AQ34148" s="1026"/>
      <c r="AR34148" s="1027"/>
    </row>
    <row r="34149" spans="43:44" x14ac:dyDescent="0.25">
      <c r="AQ34149" s="1026"/>
      <c r="AR34149" s="1027"/>
    </row>
    <row r="34150" spans="43:44" x14ac:dyDescent="0.25">
      <c r="AQ34150" s="1026"/>
      <c r="AR34150" s="1027"/>
    </row>
    <row r="34151" spans="43:44" x14ac:dyDescent="0.25">
      <c r="AQ34151" s="1026"/>
      <c r="AR34151" s="1027"/>
    </row>
    <row r="34152" spans="43:44" x14ac:dyDescent="0.25">
      <c r="AQ34152" s="1026"/>
      <c r="AR34152" s="1027"/>
    </row>
    <row r="34153" spans="43:44" x14ac:dyDescent="0.25">
      <c r="AQ34153" s="1026"/>
      <c r="AR34153" s="1027"/>
    </row>
    <row r="34154" spans="43:44" x14ac:dyDescent="0.25">
      <c r="AQ34154" s="1026"/>
      <c r="AR34154" s="1027"/>
    </row>
    <row r="34155" spans="43:44" x14ac:dyDescent="0.25">
      <c r="AQ34155" s="1026"/>
      <c r="AR34155" s="1027"/>
    </row>
    <row r="34156" spans="43:44" x14ac:dyDescent="0.25">
      <c r="AQ34156" s="1026"/>
      <c r="AR34156" s="1027"/>
    </row>
    <row r="34157" spans="43:44" x14ac:dyDescent="0.25">
      <c r="AQ34157" s="1026"/>
      <c r="AR34157" s="1027"/>
    </row>
    <row r="34158" spans="43:44" x14ac:dyDescent="0.25">
      <c r="AQ34158" s="1026"/>
      <c r="AR34158" s="1027"/>
    </row>
    <row r="34159" spans="43:44" x14ac:dyDescent="0.25">
      <c r="AQ34159" s="1026"/>
      <c r="AR34159" s="1027"/>
    </row>
    <row r="34160" spans="43:44" x14ac:dyDescent="0.25">
      <c r="AQ34160" s="1026"/>
      <c r="AR34160" s="1027"/>
    </row>
    <row r="34161" spans="43:44" x14ac:dyDescent="0.25">
      <c r="AQ34161" s="1026"/>
      <c r="AR34161" s="1027"/>
    </row>
    <row r="34162" spans="43:44" x14ac:dyDescent="0.25">
      <c r="AQ34162" s="1026"/>
      <c r="AR34162" s="1027"/>
    </row>
    <row r="34163" spans="43:44" x14ac:dyDescent="0.25">
      <c r="AQ34163" s="1026"/>
      <c r="AR34163" s="1027"/>
    </row>
    <row r="34164" spans="43:44" x14ac:dyDescent="0.25">
      <c r="AQ34164" s="1026"/>
      <c r="AR34164" s="1027"/>
    </row>
    <row r="34165" spans="43:44" x14ac:dyDescent="0.25">
      <c r="AQ34165" s="1026"/>
      <c r="AR34165" s="1027"/>
    </row>
    <row r="34166" spans="43:44" x14ac:dyDescent="0.25">
      <c r="AQ34166" s="1026"/>
      <c r="AR34166" s="1027"/>
    </row>
    <row r="34167" spans="43:44" x14ac:dyDescent="0.25">
      <c r="AQ34167" s="1026"/>
      <c r="AR34167" s="1027"/>
    </row>
    <row r="34168" spans="43:44" x14ac:dyDescent="0.25">
      <c r="AQ34168" s="1026"/>
      <c r="AR34168" s="1027"/>
    </row>
    <row r="34169" spans="43:44" x14ac:dyDescent="0.25">
      <c r="AQ34169" s="1026"/>
      <c r="AR34169" s="1027"/>
    </row>
    <row r="34170" spans="43:44" x14ac:dyDescent="0.25">
      <c r="AQ34170" s="1026"/>
      <c r="AR34170" s="1027"/>
    </row>
    <row r="34171" spans="43:44" x14ac:dyDescent="0.25">
      <c r="AQ34171" s="1026"/>
      <c r="AR34171" s="1027"/>
    </row>
    <row r="34172" spans="43:44" x14ac:dyDescent="0.25">
      <c r="AQ34172" s="1026"/>
      <c r="AR34172" s="1027"/>
    </row>
    <row r="34173" spans="43:44" x14ac:dyDescent="0.25">
      <c r="AQ34173" s="1026"/>
      <c r="AR34173" s="1027"/>
    </row>
    <row r="34174" spans="43:44" x14ac:dyDescent="0.25">
      <c r="AQ34174" s="1026"/>
      <c r="AR34174" s="1027"/>
    </row>
    <row r="34175" spans="43:44" x14ac:dyDescent="0.25">
      <c r="AQ34175" s="1026"/>
      <c r="AR34175" s="1027"/>
    </row>
    <row r="34176" spans="43:44" x14ac:dyDescent="0.25">
      <c r="AQ34176" s="1026"/>
      <c r="AR34176" s="1027"/>
    </row>
    <row r="34177" spans="43:44" x14ac:dyDescent="0.25">
      <c r="AQ34177" s="1026"/>
      <c r="AR34177" s="1027"/>
    </row>
    <row r="34178" spans="43:44" x14ac:dyDescent="0.25">
      <c r="AQ34178" s="1026"/>
      <c r="AR34178" s="1027"/>
    </row>
    <row r="34179" spans="43:44" x14ac:dyDescent="0.25">
      <c r="AQ34179" s="1026"/>
      <c r="AR34179" s="1027"/>
    </row>
    <row r="34180" spans="43:44" x14ac:dyDescent="0.25">
      <c r="AQ34180" s="1026"/>
      <c r="AR34180" s="1027"/>
    </row>
    <row r="34181" spans="43:44" x14ac:dyDescent="0.25">
      <c r="AQ34181" s="1026"/>
      <c r="AR34181" s="1027"/>
    </row>
    <row r="34182" spans="43:44" x14ac:dyDescent="0.25">
      <c r="AQ34182" s="1026"/>
      <c r="AR34182" s="1027"/>
    </row>
    <row r="34183" spans="43:44" x14ac:dyDescent="0.25">
      <c r="AQ34183" s="1026"/>
      <c r="AR34183" s="1027"/>
    </row>
    <row r="34184" spans="43:44" x14ac:dyDescent="0.25">
      <c r="AQ34184" s="1026"/>
      <c r="AR34184" s="1027"/>
    </row>
    <row r="34185" spans="43:44" x14ac:dyDescent="0.25">
      <c r="AQ34185" s="1026"/>
      <c r="AR34185" s="1027"/>
    </row>
    <row r="34186" spans="43:44" x14ac:dyDescent="0.25">
      <c r="AQ34186" s="1026"/>
      <c r="AR34186" s="1027"/>
    </row>
    <row r="34187" spans="43:44" x14ac:dyDescent="0.25">
      <c r="AQ34187" s="1026"/>
      <c r="AR34187" s="1027"/>
    </row>
    <row r="34188" spans="43:44" x14ac:dyDescent="0.25">
      <c r="AQ34188" s="1026"/>
      <c r="AR34188" s="1027"/>
    </row>
    <row r="34189" spans="43:44" x14ac:dyDescent="0.25">
      <c r="AQ34189" s="1026"/>
      <c r="AR34189" s="1027"/>
    </row>
    <row r="34190" spans="43:44" x14ac:dyDescent="0.25">
      <c r="AQ34190" s="1026"/>
      <c r="AR34190" s="1027"/>
    </row>
    <row r="34191" spans="43:44" x14ac:dyDescent="0.25">
      <c r="AQ34191" s="1026"/>
      <c r="AR34191" s="1027"/>
    </row>
    <row r="34192" spans="43:44" x14ac:dyDescent="0.25">
      <c r="AQ34192" s="1026"/>
      <c r="AR34192" s="1027"/>
    </row>
    <row r="34193" spans="43:44" x14ac:dyDescent="0.25">
      <c r="AQ34193" s="1026"/>
      <c r="AR34193" s="1027"/>
    </row>
    <row r="34194" spans="43:44" x14ac:dyDescent="0.25">
      <c r="AQ34194" s="1026"/>
      <c r="AR34194" s="1027"/>
    </row>
    <row r="34195" spans="43:44" x14ac:dyDescent="0.25">
      <c r="AQ34195" s="1026"/>
      <c r="AR34195" s="1027"/>
    </row>
    <row r="34196" spans="43:44" x14ac:dyDescent="0.25">
      <c r="AQ34196" s="1026"/>
      <c r="AR34196" s="1027"/>
    </row>
    <row r="34197" spans="43:44" x14ac:dyDescent="0.25">
      <c r="AQ34197" s="1026"/>
      <c r="AR34197" s="1027"/>
    </row>
    <row r="34198" spans="43:44" x14ac:dyDescent="0.25">
      <c r="AQ34198" s="1026"/>
      <c r="AR34198" s="1027"/>
    </row>
    <row r="34199" spans="43:44" x14ac:dyDescent="0.25">
      <c r="AQ34199" s="1026"/>
      <c r="AR34199" s="1027"/>
    </row>
    <row r="34200" spans="43:44" x14ac:dyDescent="0.25">
      <c r="AQ34200" s="1026"/>
      <c r="AR34200" s="1027"/>
    </row>
    <row r="34201" spans="43:44" x14ac:dyDescent="0.25">
      <c r="AQ34201" s="1026"/>
      <c r="AR34201" s="1027"/>
    </row>
    <row r="34202" spans="43:44" x14ac:dyDescent="0.25">
      <c r="AQ34202" s="1026"/>
      <c r="AR34202" s="1027"/>
    </row>
    <row r="34203" spans="43:44" x14ac:dyDescent="0.25">
      <c r="AQ34203" s="1026"/>
      <c r="AR34203" s="1027"/>
    </row>
    <row r="34204" spans="43:44" x14ac:dyDescent="0.25">
      <c r="AQ34204" s="1026"/>
      <c r="AR34204" s="1027"/>
    </row>
    <row r="34205" spans="43:44" x14ac:dyDescent="0.25">
      <c r="AQ34205" s="1026"/>
      <c r="AR34205" s="1027"/>
    </row>
    <row r="34206" spans="43:44" x14ac:dyDescent="0.25">
      <c r="AQ34206" s="1026"/>
      <c r="AR34206" s="1027"/>
    </row>
    <row r="34207" spans="43:44" x14ac:dyDescent="0.25">
      <c r="AQ34207" s="1026"/>
      <c r="AR34207" s="1027"/>
    </row>
    <row r="34208" spans="43:44" x14ac:dyDescent="0.25">
      <c r="AQ34208" s="1026"/>
      <c r="AR34208" s="1027"/>
    </row>
    <row r="34209" spans="43:44" x14ac:dyDescent="0.25">
      <c r="AQ34209" s="1026"/>
      <c r="AR34209" s="1027"/>
    </row>
    <row r="34210" spans="43:44" x14ac:dyDescent="0.25">
      <c r="AQ34210" s="1026"/>
      <c r="AR34210" s="1027"/>
    </row>
    <row r="34211" spans="43:44" x14ac:dyDescent="0.25">
      <c r="AQ34211" s="1026"/>
      <c r="AR34211" s="1027"/>
    </row>
    <row r="34212" spans="43:44" x14ac:dyDescent="0.25">
      <c r="AQ34212" s="1026"/>
      <c r="AR34212" s="1027"/>
    </row>
    <row r="34213" spans="43:44" x14ac:dyDescent="0.25">
      <c r="AQ34213" s="1026"/>
      <c r="AR34213" s="1027"/>
    </row>
    <row r="34214" spans="43:44" x14ac:dyDescent="0.25">
      <c r="AQ34214" s="1026"/>
      <c r="AR34214" s="1027"/>
    </row>
    <row r="34215" spans="43:44" x14ac:dyDescent="0.25">
      <c r="AQ34215" s="1026"/>
      <c r="AR34215" s="1027"/>
    </row>
    <row r="34216" spans="43:44" x14ac:dyDescent="0.25">
      <c r="AQ34216" s="1026"/>
      <c r="AR34216" s="1027"/>
    </row>
    <row r="34217" spans="43:44" x14ac:dyDescent="0.25">
      <c r="AQ34217" s="1026"/>
      <c r="AR34217" s="1027"/>
    </row>
    <row r="34218" spans="43:44" x14ac:dyDescent="0.25">
      <c r="AQ34218" s="1026"/>
      <c r="AR34218" s="1027"/>
    </row>
    <row r="34219" spans="43:44" x14ac:dyDescent="0.25">
      <c r="AQ34219" s="1026"/>
      <c r="AR34219" s="1027"/>
    </row>
    <row r="34220" spans="43:44" x14ac:dyDescent="0.25">
      <c r="AQ34220" s="1026"/>
      <c r="AR34220" s="1027"/>
    </row>
    <row r="34221" spans="43:44" x14ac:dyDescent="0.25">
      <c r="AQ34221" s="1026"/>
      <c r="AR34221" s="1027"/>
    </row>
    <row r="34222" spans="43:44" x14ac:dyDescent="0.25">
      <c r="AQ34222" s="1026"/>
      <c r="AR34222" s="1027"/>
    </row>
    <row r="34223" spans="43:44" x14ac:dyDescent="0.25">
      <c r="AQ34223" s="1026"/>
      <c r="AR34223" s="1027"/>
    </row>
    <row r="34224" spans="43:44" x14ac:dyDescent="0.25">
      <c r="AQ34224" s="1026"/>
      <c r="AR34224" s="1027"/>
    </row>
    <row r="34225" spans="43:44" x14ac:dyDescent="0.25">
      <c r="AQ34225" s="1026"/>
      <c r="AR34225" s="1027"/>
    </row>
    <row r="34226" spans="43:44" x14ac:dyDescent="0.25">
      <c r="AQ34226" s="1026"/>
      <c r="AR34226" s="1027"/>
    </row>
    <row r="34227" spans="43:44" x14ac:dyDescent="0.25">
      <c r="AQ34227" s="1026"/>
      <c r="AR34227" s="1027"/>
    </row>
    <row r="34228" spans="43:44" x14ac:dyDescent="0.25">
      <c r="AQ34228" s="1026"/>
      <c r="AR34228" s="1027"/>
    </row>
    <row r="34229" spans="43:44" x14ac:dyDescent="0.25">
      <c r="AQ34229" s="1026"/>
      <c r="AR34229" s="1027"/>
    </row>
    <row r="34230" spans="43:44" x14ac:dyDescent="0.25">
      <c r="AQ34230" s="1026"/>
      <c r="AR34230" s="1027"/>
    </row>
    <row r="34231" spans="43:44" x14ac:dyDescent="0.25">
      <c r="AQ34231" s="1026"/>
      <c r="AR34231" s="1027"/>
    </row>
    <row r="34232" spans="43:44" x14ac:dyDescent="0.25">
      <c r="AQ34232" s="1026"/>
      <c r="AR34232" s="1027"/>
    </row>
    <row r="34233" spans="43:44" x14ac:dyDescent="0.25">
      <c r="AQ34233" s="1026"/>
      <c r="AR34233" s="1027"/>
    </row>
    <row r="34234" spans="43:44" x14ac:dyDescent="0.25">
      <c r="AQ34234" s="1026"/>
      <c r="AR34234" s="1027"/>
    </row>
    <row r="34235" spans="43:44" x14ac:dyDescent="0.25">
      <c r="AQ34235" s="1026"/>
      <c r="AR34235" s="1027"/>
    </row>
    <row r="34236" spans="43:44" x14ac:dyDescent="0.25">
      <c r="AQ34236" s="1026"/>
      <c r="AR34236" s="1027"/>
    </row>
    <row r="34237" spans="43:44" x14ac:dyDescent="0.25">
      <c r="AQ34237" s="1026"/>
      <c r="AR34237" s="1027"/>
    </row>
    <row r="34238" spans="43:44" x14ac:dyDescent="0.25">
      <c r="AQ34238" s="1026"/>
      <c r="AR34238" s="1027"/>
    </row>
    <row r="34239" spans="43:44" x14ac:dyDescent="0.25">
      <c r="AQ34239" s="1026"/>
      <c r="AR34239" s="1027"/>
    </row>
    <row r="34240" spans="43:44" x14ac:dyDescent="0.25">
      <c r="AQ34240" s="1026"/>
      <c r="AR34240" s="1027"/>
    </row>
    <row r="34241" spans="43:44" x14ac:dyDescent="0.25">
      <c r="AQ34241" s="1026"/>
      <c r="AR34241" s="1027"/>
    </row>
    <row r="34242" spans="43:44" x14ac:dyDescent="0.25">
      <c r="AQ34242" s="1026"/>
      <c r="AR34242" s="1027"/>
    </row>
    <row r="34243" spans="43:44" x14ac:dyDescent="0.25">
      <c r="AQ34243" s="1026"/>
      <c r="AR34243" s="1027"/>
    </row>
    <row r="34244" spans="43:44" x14ac:dyDescent="0.25">
      <c r="AQ34244" s="1026"/>
      <c r="AR34244" s="1027"/>
    </row>
    <row r="34245" spans="43:44" x14ac:dyDescent="0.25">
      <c r="AQ34245" s="1026"/>
      <c r="AR34245" s="1027"/>
    </row>
    <row r="34246" spans="43:44" x14ac:dyDescent="0.25">
      <c r="AQ34246" s="1026"/>
      <c r="AR34246" s="1027"/>
    </row>
    <row r="34247" spans="43:44" x14ac:dyDescent="0.25">
      <c r="AQ34247" s="1026"/>
      <c r="AR34247" s="1027"/>
    </row>
    <row r="34248" spans="43:44" x14ac:dyDescent="0.25">
      <c r="AQ34248" s="1026"/>
      <c r="AR34248" s="1027"/>
    </row>
    <row r="34249" spans="43:44" x14ac:dyDescent="0.25">
      <c r="AQ34249" s="1026"/>
      <c r="AR34249" s="1027"/>
    </row>
    <row r="34250" spans="43:44" x14ac:dyDescent="0.25">
      <c r="AQ34250" s="1026"/>
      <c r="AR34250" s="1027"/>
    </row>
    <row r="34251" spans="43:44" x14ac:dyDescent="0.25">
      <c r="AQ34251" s="1026"/>
      <c r="AR34251" s="1027"/>
    </row>
    <row r="34252" spans="43:44" x14ac:dyDescent="0.25">
      <c r="AQ34252" s="1026"/>
      <c r="AR34252" s="1027"/>
    </row>
    <row r="34253" spans="43:44" x14ac:dyDescent="0.25">
      <c r="AQ34253" s="1026"/>
      <c r="AR34253" s="1027"/>
    </row>
    <row r="34254" spans="43:44" x14ac:dyDescent="0.25">
      <c r="AQ34254" s="1026"/>
      <c r="AR34254" s="1027"/>
    </row>
    <row r="34255" spans="43:44" x14ac:dyDescent="0.25">
      <c r="AQ34255" s="1026"/>
      <c r="AR34255" s="1027"/>
    </row>
    <row r="34256" spans="43:44" x14ac:dyDescent="0.25">
      <c r="AQ34256" s="1026"/>
      <c r="AR34256" s="1027"/>
    </row>
    <row r="34257" spans="43:44" x14ac:dyDescent="0.25">
      <c r="AQ34257" s="1026"/>
      <c r="AR34257" s="1027"/>
    </row>
    <row r="34258" spans="43:44" x14ac:dyDescent="0.25">
      <c r="AQ34258" s="1026"/>
      <c r="AR34258" s="1027"/>
    </row>
    <row r="34259" spans="43:44" x14ac:dyDescent="0.25">
      <c r="AQ34259" s="1026"/>
      <c r="AR34259" s="1027"/>
    </row>
    <row r="34260" spans="43:44" x14ac:dyDescent="0.25">
      <c r="AQ34260" s="1026"/>
      <c r="AR34260" s="1027"/>
    </row>
    <row r="34261" spans="43:44" x14ac:dyDescent="0.25">
      <c r="AQ34261" s="1026"/>
      <c r="AR34261" s="1027"/>
    </row>
    <row r="34262" spans="43:44" x14ac:dyDescent="0.25">
      <c r="AQ34262" s="1026"/>
      <c r="AR34262" s="1027"/>
    </row>
    <row r="34263" spans="43:44" x14ac:dyDescent="0.25">
      <c r="AQ34263" s="1026"/>
      <c r="AR34263" s="1027"/>
    </row>
    <row r="34264" spans="43:44" x14ac:dyDescent="0.25">
      <c r="AQ34264" s="1026"/>
      <c r="AR34264" s="1027"/>
    </row>
    <row r="34265" spans="43:44" x14ac:dyDescent="0.25">
      <c r="AQ34265" s="1026"/>
      <c r="AR34265" s="1027"/>
    </row>
    <row r="34266" spans="43:44" x14ac:dyDescent="0.25">
      <c r="AQ34266" s="1026"/>
      <c r="AR34266" s="1027"/>
    </row>
    <row r="34267" spans="43:44" x14ac:dyDescent="0.25">
      <c r="AQ34267" s="1026"/>
      <c r="AR34267" s="1027"/>
    </row>
    <row r="34268" spans="43:44" x14ac:dyDescent="0.25">
      <c r="AQ34268" s="1026"/>
      <c r="AR34268" s="1027"/>
    </row>
    <row r="34269" spans="43:44" x14ac:dyDescent="0.25">
      <c r="AQ34269" s="1026"/>
      <c r="AR34269" s="1027"/>
    </row>
    <row r="34270" spans="43:44" x14ac:dyDescent="0.25">
      <c r="AQ34270" s="1026"/>
      <c r="AR34270" s="1027"/>
    </row>
    <row r="34271" spans="43:44" x14ac:dyDescent="0.25">
      <c r="AQ34271" s="1026"/>
      <c r="AR34271" s="1027"/>
    </row>
    <row r="34272" spans="43:44" x14ac:dyDescent="0.25">
      <c r="AQ34272" s="1026"/>
      <c r="AR34272" s="1027"/>
    </row>
    <row r="34273" spans="43:44" x14ac:dyDescent="0.25">
      <c r="AQ34273" s="1026"/>
      <c r="AR34273" s="1027"/>
    </row>
    <row r="34274" spans="43:44" x14ac:dyDescent="0.25">
      <c r="AQ34274" s="1026"/>
      <c r="AR34274" s="1027"/>
    </row>
    <row r="34275" spans="43:44" x14ac:dyDescent="0.25">
      <c r="AQ34275" s="1026"/>
      <c r="AR34275" s="1027"/>
    </row>
    <row r="34276" spans="43:44" x14ac:dyDescent="0.25">
      <c r="AQ34276" s="1026"/>
      <c r="AR34276" s="1027"/>
    </row>
    <row r="34277" spans="43:44" x14ac:dyDescent="0.25">
      <c r="AQ34277" s="1026"/>
      <c r="AR34277" s="1027"/>
    </row>
    <row r="34278" spans="43:44" x14ac:dyDescent="0.25">
      <c r="AQ34278" s="1026"/>
      <c r="AR34278" s="1027"/>
    </row>
    <row r="34279" spans="43:44" x14ac:dyDescent="0.25">
      <c r="AQ34279" s="1026"/>
      <c r="AR34279" s="1027"/>
    </row>
    <row r="34280" spans="43:44" x14ac:dyDescent="0.25">
      <c r="AQ34280" s="1026"/>
      <c r="AR34280" s="1027"/>
    </row>
    <row r="34281" spans="43:44" x14ac:dyDescent="0.25">
      <c r="AQ34281" s="1026"/>
      <c r="AR34281" s="1027"/>
    </row>
    <row r="34282" spans="43:44" x14ac:dyDescent="0.25">
      <c r="AQ34282" s="1026"/>
      <c r="AR34282" s="1027"/>
    </row>
    <row r="34283" spans="43:44" x14ac:dyDescent="0.25">
      <c r="AQ34283" s="1026"/>
      <c r="AR34283" s="1027"/>
    </row>
    <row r="34284" spans="43:44" x14ac:dyDescent="0.25">
      <c r="AQ34284" s="1026"/>
      <c r="AR34284" s="1027"/>
    </row>
    <row r="34285" spans="43:44" x14ac:dyDescent="0.25">
      <c r="AQ34285" s="1026"/>
      <c r="AR34285" s="1027"/>
    </row>
    <row r="34286" spans="43:44" x14ac:dyDescent="0.25">
      <c r="AQ34286" s="1026"/>
      <c r="AR34286" s="1027"/>
    </row>
    <row r="34287" spans="43:44" x14ac:dyDescent="0.25">
      <c r="AQ34287" s="1026"/>
      <c r="AR34287" s="1027"/>
    </row>
    <row r="34288" spans="43:44" x14ac:dyDescent="0.25">
      <c r="AQ34288" s="1026"/>
      <c r="AR34288" s="1027"/>
    </row>
    <row r="34289" spans="43:44" x14ac:dyDescent="0.25">
      <c r="AQ34289" s="1026"/>
      <c r="AR34289" s="1027"/>
    </row>
    <row r="34290" spans="43:44" x14ac:dyDescent="0.25">
      <c r="AQ34290" s="1026"/>
      <c r="AR34290" s="1027"/>
    </row>
    <row r="34291" spans="43:44" x14ac:dyDescent="0.25">
      <c r="AQ34291" s="1026"/>
      <c r="AR34291" s="1027"/>
    </row>
    <row r="34292" spans="43:44" x14ac:dyDescent="0.25">
      <c r="AQ34292" s="1026"/>
      <c r="AR34292" s="1027"/>
    </row>
    <row r="34293" spans="43:44" x14ac:dyDescent="0.25">
      <c r="AQ34293" s="1026"/>
      <c r="AR34293" s="1027"/>
    </row>
    <row r="34294" spans="43:44" x14ac:dyDescent="0.25">
      <c r="AQ34294" s="1026"/>
      <c r="AR34294" s="1027"/>
    </row>
    <row r="34295" spans="43:44" x14ac:dyDescent="0.25">
      <c r="AQ34295" s="1026"/>
      <c r="AR34295" s="1027"/>
    </row>
    <row r="34296" spans="43:44" x14ac:dyDescent="0.25">
      <c r="AQ34296" s="1026"/>
      <c r="AR34296" s="1027"/>
    </row>
    <row r="34297" spans="43:44" x14ac:dyDescent="0.25">
      <c r="AQ34297" s="1026"/>
      <c r="AR34297" s="1027"/>
    </row>
    <row r="34298" spans="43:44" x14ac:dyDescent="0.25">
      <c r="AQ34298" s="1026"/>
      <c r="AR34298" s="1027"/>
    </row>
    <row r="34299" spans="43:44" x14ac:dyDescent="0.25">
      <c r="AQ34299" s="1026"/>
      <c r="AR34299" s="1027"/>
    </row>
    <row r="34300" spans="43:44" x14ac:dyDescent="0.25">
      <c r="AQ34300" s="1026"/>
      <c r="AR34300" s="1027"/>
    </row>
    <row r="34301" spans="43:44" x14ac:dyDescent="0.25">
      <c r="AQ34301" s="1026"/>
      <c r="AR34301" s="1027"/>
    </row>
    <row r="34302" spans="43:44" x14ac:dyDescent="0.25">
      <c r="AQ34302" s="1026"/>
      <c r="AR34302" s="1027"/>
    </row>
    <row r="34303" spans="43:44" x14ac:dyDescent="0.25">
      <c r="AQ34303" s="1026"/>
      <c r="AR34303" s="1027"/>
    </row>
    <row r="34304" spans="43:44" x14ac:dyDescent="0.25">
      <c r="AQ34304" s="1026"/>
      <c r="AR34304" s="1027"/>
    </row>
    <row r="34305" spans="43:44" x14ac:dyDescent="0.25">
      <c r="AQ34305" s="1026"/>
      <c r="AR34305" s="1027"/>
    </row>
    <row r="34306" spans="43:44" x14ac:dyDescent="0.25">
      <c r="AQ34306" s="1026"/>
      <c r="AR34306" s="1027"/>
    </row>
    <row r="34307" spans="43:44" x14ac:dyDescent="0.25">
      <c r="AQ34307" s="1026"/>
      <c r="AR34307" s="1027"/>
    </row>
    <row r="34308" spans="43:44" x14ac:dyDescent="0.25">
      <c r="AQ34308" s="1026"/>
      <c r="AR34308" s="1027"/>
    </row>
    <row r="34309" spans="43:44" x14ac:dyDescent="0.25">
      <c r="AQ34309" s="1026"/>
      <c r="AR34309" s="1027"/>
    </row>
    <row r="34310" spans="43:44" x14ac:dyDescent="0.25">
      <c r="AQ34310" s="1026"/>
      <c r="AR34310" s="1027"/>
    </row>
    <row r="34311" spans="43:44" x14ac:dyDescent="0.25">
      <c r="AQ34311" s="1026"/>
      <c r="AR34311" s="1027"/>
    </row>
    <row r="34312" spans="43:44" x14ac:dyDescent="0.25">
      <c r="AQ34312" s="1026"/>
      <c r="AR34312" s="1027"/>
    </row>
    <row r="34313" spans="43:44" x14ac:dyDescent="0.25">
      <c r="AQ34313" s="1026"/>
      <c r="AR34313" s="1027"/>
    </row>
    <row r="34314" spans="43:44" x14ac:dyDescent="0.25">
      <c r="AQ34314" s="1026"/>
      <c r="AR34314" s="1027"/>
    </row>
    <row r="34315" spans="43:44" x14ac:dyDescent="0.25">
      <c r="AQ34315" s="1026"/>
      <c r="AR34315" s="1027"/>
    </row>
    <row r="34316" spans="43:44" x14ac:dyDescent="0.25">
      <c r="AQ34316" s="1026"/>
      <c r="AR34316" s="1027"/>
    </row>
    <row r="34317" spans="43:44" x14ac:dyDescent="0.25">
      <c r="AQ34317" s="1026"/>
      <c r="AR34317" s="1027"/>
    </row>
    <row r="34318" spans="43:44" x14ac:dyDescent="0.25">
      <c r="AQ34318" s="1026"/>
      <c r="AR34318" s="1027"/>
    </row>
    <row r="34319" spans="43:44" x14ac:dyDescent="0.25">
      <c r="AQ34319" s="1026"/>
      <c r="AR34319" s="1027"/>
    </row>
    <row r="34320" spans="43:44" x14ac:dyDescent="0.25">
      <c r="AQ34320" s="1026"/>
      <c r="AR34320" s="1027"/>
    </row>
    <row r="34321" spans="43:44" x14ac:dyDescent="0.25">
      <c r="AQ34321" s="1026"/>
      <c r="AR34321" s="1027"/>
    </row>
    <row r="34322" spans="43:44" x14ac:dyDescent="0.25">
      <c r="AQ34322" s="1026"/>
      <c r="AR34322" s="1027"/>
    </row>
    <row r="34323" spans="43:44" x14ac:dyDescent="0.25">
      <c r="AQ34323" s="1026"/>
      <c r="AR34323" s="1027"/>
    </row>
    <row r="34324" spans="43:44" x14ac:dyDescent="0.25">
      <c r="AQ34324" s="1026"/>
      <c r="AR34324" s="1027"/>
    </row>
    <row r="34325" spans="43:44" x14ac:dyDescent="0.25">
      <c r="AQ34325" s="1026"/>
      <c r="AR34325" s="1027"/>
    </row>
    <row r="34326" spans="43:44" x14ac:dyDescent="0.25">
      <c r="AQ34326" s="1026"/>
      <c r="AR34326" s="1027"/>
    </row>
    <row r="34327" spans="43:44" x14ac:dyDescent="0.25">
      <c r="AQ34327" s="1026"/>
      <c r="AR34327" s="1027"/>
    </row>
    <row r="34328" spans="43:44" x14ac:dyDescent="0.25">
      <c r="AQ34328" s="1026"/>
      <c r="AR34328" s="1027"/>
    </row>
    <row r="34329" spans="43:44" x14ac:dyDescent="0.25">
      <c r="AQ34329" s="1026"/>
      <c r="AR34329" s="1027"/>
    </row>
    <row r="34330" spans="43:44" x14ac:dyDescent="0.25">
      <c r="AQ34330" s="1026"/>
      <c r="AR34330" s="1027"/>
    </row>
    <row r="34331" spans="43:44" x14ac:dyDescent="0.25">
      <c r="AQ34331" s="1026"/>
      <c r="AR34331" s="1027"/>
    </row>
    <row r="34332" spans="43:44" x14ac:dyDescent="0.25">
      <c r="AQ34332" s="1026"/>
      <c r="AR34332" s="1027"/>
    </row>
    <row r="34333" spans="43:44" x14ac:dyDescent="0.25">
      <c r="AQ34333" s="1026"/>
      <c r="AR34333" s="1027"/>
    </row>
    <row r="34334" spans="43:44" x14ac:dyDescent="0.25">
      <c r="AQ34334" s="1026"/>
      <c r="AR34334" s="1027"/>
    </row>
    <row r="34335" spans="43:44" x14ac:dyDescent="0.25">
      <c r="AQ34335" s="1026"/>
      <c r="AR34335" s="1027"/>
    </row>
    <row r="34336" spans="43:44" x14ac:dyDescent="0.25">
      <c r="AQ34336" s="1026"/>
      <c r="AR34336" s="1027"/>
    </row>
    <row r="34337" spans="43:44" x14ac:dyDescent="0.25">
      <c r="AQ34337" s="1026"/>
      <c r="AR34337" s="1027"/>
    </row>
    <row r="34338" spans="43:44" x14ac:dyDescent="0.25">
      <c r="AQ34338" s="1026"/>
      <c r="AR34338" s="1027"/>
    </row>
    <row r="34339" spans="43:44" x14ac:dyDescent="0.25">
      <c r="AQ34339" s="1026"/>
      <c r="AR34339" s="1027"/>
    </row>
    <row r="34340" spans="43:44" x14ac:dyDescent="0.25">
      <c r="AQ34340" s="1026"/>
      <c r="AR34340" s="1027"/>
    </row>
    <row r="34341" spans="43:44" x14ac:dyDescent="0.25">
      <c r="AQ34341" s="1026"/>
      <c r="AR34341" s="1027"/>
    </row>
    <row r="34342" spans="43:44" x14ac:dyDescent="0.25">
      <c r="AQ34342" s="1026"/>
      <c r="AR34342" s="1027"/>
    </row>
    <row r="34343" spans="43:44" x14ac:dyDescent="0.25">
      <c r="AQ34343" s="1026"/>
      <c r="AR34343" s="1027"/>
    </row>
    <row r="34344" spans="43:44" x14ac:dyDescent="0.25">
      <c r="AQ34344" s="1026"/>
      <c r="AR34344" s="1027"/>
    </row>
    <row r="34345" spans="43:44" x14ac:dyDescent="0.25">
      <c r="AQ34345" s="1026"/>
      <c r="AR34345" s="1027"/>
    </row>
    <row r="34346" spans="43:44" x14ac:dyDescent="0.25">
      <c r="AQ34346" s="1026"/>
      <c r="AR34346" s="1027"/>
    </row>
    <row r="34347" spans="43:44" x14ac:dyDescent="0.25">
      <c r="AQ34347" s="1026"/>
      <c r="AR34347" s="1027"/>
    </row>
    <row r="34348" spans="43:44" x14ac:dyDescent="0.25">
      <c r="AQ34348" s="1026"/>
      <c r="AR34348" s="1027"/>
    </row>
    <row r="34349" spans="43:44" x14ac:dyDescent="0.25">
      <c r="AQ34349" s="1026"/>
      <c r="AR34349" s="1027"/>
    </row>
    <row r="34350" spans="43:44" x14ac:dyDescent="0.25">
      <c r="AQ34350" s="1026"/>
      <c r="AR34350" s="1027"/>
    </row>
    <row r="34351" spans="43:44" x14ac:dyDescent="0.25">
      <c r="AQ34351" s="1026"/>
      <c r="AR34351" s="1027"/>
    </row>
    <row r="34352" spans="43:44" x14ac:dyDescent="0.25">
      <c r="AQ34352" s="1026"/>
      <c r="AR34352" s="1027"/>
    </row>
    <row r="34353" spans="43:44" x14ac:dyDescent="0.25">
      <c r="AQ34353" s="1026"/>
      <c r="AR34353" s="1027"/>
    </row>
    <row r="34354" spans="43:44" x14ac:dyDescent="0.25">
      <c r="AQ34354" s="1026"/>
      <c r="AR34354" s="1027"/>
    </row>
    <row r="34355" spans="43:44" x14ac:dyDescent="0.25">
      <c r="AQ34355" s="1026"/>
      <c r="AR34355" s="1027"/>
    </row>
    <row r="34356" spans="43:44" x14ac:dyDescent="0.25">
      <c r="AQ34356" s="1026"/>
      <c r="AR34356" s="1027"/>
    </row>
    <row r="34357" spans="43:44" x14ac:dyDescent="0.25">
      <c r="AQ34357" s="1026"/>
      <c r="AR34357" s="1027"/>
    </row>
    <row r="34358" spans="43:44" x14ac:dyDescent="0.25">
      <c r="AQ34358" s="1026"/>
      <c r="AR34358" s="1027"/>
    </row>
    <row r="34359" spans="43:44" x14ac:dyDescent="0.25">
      <c r="AQ34359" s="1026"/>
      <c r="AR34359" s="1027"/>
    </row>
    <row r="34360" spans="43:44" x14ac:dyDescent="0.25">
      <c r="AQ34360" s="1026"/>
      <c r="AR34360" s="1027"/>
    </row>
    <row r="34361" spans="43:44" x14ac:dyDescent="0.25">
      <c r="AQ34361" s="1026"/>
      <c r="AR34361" s="1027"/>
    </row>
    <row r="34362" spans="43:44" x14ac:dyDescent="0.25">
      <c r="AQ34362" s="1026"/>
      <c r="AR34362" s="1027"/>
    </row>
    <row r="34363" spans="43:44" x14ac:dyDescent="0.25">
      <c r="AQ34363" s="1026"/>
      <c r="AR34363" s="1027"/>
    </row>
    <row r="34364" spans="43:44" x14ac:dyDescent="0.25">
      <c r="AQ34364" s="1026"/>
      <c r="AR34364" s="1027"/>
    </row>
    <row r="34365" spans="43:44" x14ac:dyDescent="0.25">
      <c r="AQ34365" s="1026"/>
      <c r="AR34365" s="1027"/>
    </row>
    <row r="34366" spans="43:44" x14ac:dyDescent="0.25">
      <c r="AQ34366" s="1026"/>
      <c r="AR34366" s="1027"/>
    </row>
    <row r="34367" spans="43:44" x14ac:dyDescent="0.25">
      <c r="AQ34367" s="1026"/>
      <c r="AR34367" s="1027"/>
    </row>
    <row r="34368" spans="43:44" x14ac:dyDescent="0.25">
      <c r="AQ34368" s="1026"/>
      <c r="AR34368" s="1027"/>
    </row>
    <row r="34369" spans="43:44" x14ac:dyDescent="0.25">
      <c r="AQ34369" s="1026"/>
      <c r="AR34369" s="1027"/>
    </row>
    <row r="34370" spans="43:44" x14ac:dyDescent="0.25">
      <c r="AQ34370" s="1026"/>
      <c r="AR34370" s="1027"/>
    </row>
    <row r="34371" spans="43:44" x14ac:dyDescent="0.25">
      <c r="AQ34371" s="1026"/>
      <c r="AR34371" s="1027"/>
    </row>
    <row r="34372" spans="43:44" x14ac:dyDescent="0.25">
      <c r="AQ34372" s="1026"/>
      <c r="AR34372" s="1027"/>
    </row>
    <row r="34373" spans="43:44" x14ac:dyDescent="0.25">
      <c r="AQ34373" s="1026"/>
      <c r="AR34373" s="1027"/>
    </row>
    <row r="34374" spans="43:44" x14ac:dyDescent="0.25">
      <c r="AQ34374" s="1026"/>
      <c r="AR34374" s="1027"/>
    </row>
    <row r="34375" spans="43:44" x14ac:dyDescent="0.25">
      <c r="AQ34375" s="1026"/>
      <c r="AR34375" s="1027"/>
    </row>
    <row r="34376" spans="43:44" x14ac:dyDescent="0.25">
      <c r="AQ34376" s="1026"/>
      <c r="AR34376" s="1027"/>
    </row>
    <row r="34377" spans="43:44" x14ac:dyDescent="0.25">
      <c r="AQ34377" s="1026"/>
      <c r="AR34377" s="1027"/>
    </row>
    <row r="34378" spans="43:44" x14ac:dyDescent="0.25">
      <c r="AQ34378" s="1026"/>
      <c r="AR34378" s="1027"/>
    </row>
    <row r="34379" spans="43:44" x14ac:dyDescent="0.25">
      <c r="AQ34379" s="1026"/>
      <c r="AR34379" s="1027"/>
    </row>
    <row r="34380" spans="43:44" x14ac:dyDescent="0.25">
      <c r="AQ34380" s="1026"/>
      <c r="AR34380" s="1027"/>
    </row>
    <row r="34381" spans="43:44" x14ac:dyDescent="0.25">
      <c r="AQ34381" s="1026"/>
      <c r="AR34381" s="1027"/>
    </row>
    <row r="34382" spans="43:44" x14ac:dyDescent="0.25">
      <c r="AQ34382" s="1026"/>
      <c r="AR34382" s="1027"/>
    </row>
    <row r="34383" spans="43:44" x14ac:dyDescent="0.25">
      <c r="AQ34383" s="1026"/>
      <c r="AR34383" s="1027"/>
    </row>
    <row r="34384" spans="43:44" x14ac:dyDescent="0.25">
      <c r="AQ34384" s="1026"/>
      <c r="AR34384" s="1027"/>
    </row>
    <row r="34385" spans="43:44" x14ac:dyDescent="0.25">
      <c r="AQ34385" s="1026"/>
      <c r="AR34385" s="1027"/>
    </row>
    <row r="34386" spans="43:44" x14ac:dyDescent="0.25">
      <c r="AQ34386" s="1026"/>
      <c r="AR34386" s="1027"/>
    </row>
    <row r="34387" spans="43:44" x14ac:dyDescent="0.25">
      <c r="AQ34387" s="1026"/>
      <c r="AR34387" s="1027"/>
    </row>
    <row r="34388" spans="43:44" x14ac:dyDescent="0.25">
      <c r="AQ34388" s="1026"/>
      <c r="AR34388" s="1027"/>
    </row>
    <row r="34389" spans="43:44" x14ac:dyDescent="0.25">
      <c r="AQ34389" s="1026"/>
      <c r="AR34389" s="1027"/>
    </row>
    <row r="34390" spans="43:44" x14ac:dyDescent="0.25">
      <c r="AQ34390" s="1026"/>
      <c r="AR34390" s="1027"/>
    </row>
    <row r="34391" spans="43:44" x14ac:dyDescent="0.25">
      <c r="AQ34391" s="1026"/>
      <c r="AR34391" s="1027"/>
    </row>
    <row r="34392" spans="43:44" x14ac:dyDescent="0.25">
      <c r="AQ34392" s="1026"/>
      <c r="AR34392" s="1027"/>
    </row>
    <row r="34393" spans="43:44" x14ac:dyDescent="0.25">
      <c r="AQ34393" s="1026"/>
      <c r="AR34393" s="1027"/>
    </row>
    <row r="34394" spans="43:44" x14ac:dyDescent="0.25">
      <c r="AQ34394" s="1026"/>
      <c r="AR34394" s="1027"/>
    </row>
    <row r="34395" spans="43:44" x14ac:dyDescent="0.25">
      <c r="AQ34395" s="1026"/>
      <c r="AR34395" s="1027"/>
    </row>
    <row r="34396" spans="43:44" x14ac:dyDescent="0.25">
      <c r="AQ34396" s="1026"/>
      <c r="AR34396" s="1027"/>
    </row>
    <row r="34397" spans="43:44" x14ac:dyDescent="0.25">
      <c r="AQ34397" s="1026"/>
      <c r="AR34397" s="1027"/>
    </row>
    <row r="34398" spans="43:44" x14ac:dyDescent="0.25">
      <c r="AQ34398" s="1026"/>
      <c r="AR34398" s="1027"/>
    </row>
    <row r="34399" spans="43:44" x14ac:dyDescent="0.25">
      <c r="AQ34399" s="1026"/>
      <c r="AR34399" s="1027"/>
    </row>
    <row r="34400" spans="43:44" x14ac:dyDescent="0.25">
      <c r="AQ34400" s="1026"/>
      <c r="AR34400" s="1027"/>
    </row>
    <row r="34401" spans="43:44" x14ac:dyDescent="0.25">
      <c r="AQ34401" s="1026"/>
      <c r="AR34401" s="1027"/>
    </row>
    <row r="34402" spans="43:44" x14ac:dyDescent="0.25">
      <c r="AQ34402" s="1026"/>
      <c r="AR34402" s="1027"/>
    </row>
    <row r="34403" spans="43:44" x14ac:dyDescent="0.25">
      <c r="AQ34403" s="1026"/>
      <c r="AR34403" s="1027"/>
    </row>
    <row r="34404" spans="43:44" x14ac:dyDescent="0.25">
      <c r="AQ34404" s="1026"/>
      <c r="AR34404" s="1027"/>
    </row>
    <row r="34405" spans="43:44" x14ac:dyDescent="0.25">
      <c r="AQ34405" s="1026"/>
      <c r="AR34405" s="1027"/>
    </row>
    <row r="34406" spans="43:44" x14ac:dyDescent="0.25">
      <c r="AQ34406" s="1026"/>
      <c r="AR34406" s="1027"/>
    </row>
    <row r="34407" spans="43:44" x14ac:dyDescent="0.25">
      <c r="AQ34407" s="1026"/>
      <c r="AR34407" s="1027"/>
    </row>
    <row r="34408" spans="43:44" x14ac:dyDescent="0.25">
      <c r="AQ34408" s="1026"/>
      <c r="AR34408" s="1027"/>
    </row>
    <row r="34409" spans="43:44" x14ac:dyDescent="0.25">
      <c r="AQ34409" s="1026"/>
      <c r="AR34409" s="1027"/>
    </row>
    <row r="34410" spans="43:44" x14ac:dyDescent="0.25">
      <c r="AQ34410" s="1026"/>
      <c r="AR34410" s="1027"/>
    </row>
    <row r="34411" spans="43:44" x14ac:dyDescent="0.25">
      <c r="AQ34411" s="1026"/>
      <c r="AR34411" s="1027"/>
    </row>
    <row r="34412" spans="43:44" x14ac:dyDescent="0.25">
      <c r="AQ34412" s="1026"/>
      <c r="AR34412" s="1027"/>
    </row>
    <row r="34413" spans="43:44" x14ac:dyDescent="0.25">
      <c r="AQ34413" s="1026"/>
      <c r="AR34413" s="1027"/>
    </row>
    <row r="34414" spans="43:44" x14ac:dyDescent="0.25">
      <c r="AQ34414" s="1026"/>
      <c r="AR34414" s="1027"/>
    </row>
    <row r="34415" spans="43:44" x14ac:dyDescent="0.25">
      <c r="AQ34415" s="1026"/>
      <c r="AR34415" s="1027"/>
    </row>
    <row r="34416" spans="43:44" x14ac:dyDescent="0.25">
      <c r="AQ34416" s="1026"/>
      <c r="AR34416" s="1027"/>
    </row>
    <row r="34417" spans="43:44" x14ac:dyDescent="0.25">
      <c r="AQ34417" s="1026"/>
      <c r="AR34417" s="1027"/>
    </row>
    <row r="34418" spans="43:44" x14ac:dyDescent="0.25">
      <c r="AQ34418" s="1026"/>
      <c r="AR34418" s="1027"/>
    </row>
    <row r="34419" spans="43:44" x14ac:dyDescent="0.25">
      <c r="AQ34419" s="1026"/>
      <c r="AR34419" s="1027"/>
    </row>
    <row r="34420" spans="43:44" x14ac:dyDescent="0.25">
      <c r="AQ34420" s="1026"/>
      <c r="AR34420" s="1027"/>
    </row>
    <row r="34421" spans="43:44" x14ac:dyDescent="0.25">
      <c r="AQ34421" s="1026"/>
      <c r="AR34421" s="1027"/>
    </row>
    <row r="34422" spans="43:44" x14ac:dyDescent="0.25">
      <c r="AQ34422" s="1026"/>
      <c r="AR34422" s="1027"/>
    </row>
    <row r="34423" spans="43:44" x14ac:dyDescent="0.25">
      <c r="AQ34423" s="1026"/>
      <c r="AR34423" s="1027"/>
    </row>
    <row r="34424" spans="43:44" x14ac:dyDescent="0.25">
      <c r="AQ34424" s="1026"/>
      <c r="AR34424" s="1027"/>
    </row>
    <row r="34425" spans="43:44" x14ac:dyDescent="0.25">
      <c r="AQ34425" s="1026"/>
      <c r="AR34425" s="1027"/>
    </row>
    <row r="34426" spans="43:44" x14ac:dyDescent="0.25">
      <c r="AQ34426" s="1026"/>
      <c r="AR34426" s="1027"/>
    </row>
    <row r="34427" spans="43:44" x14ac:dyDescent="0.25">
      <c r="AQ34427" s="1026"/>
      <c r="AR34427" s="1027"/>
    </row>
    <row r="34428" spans="43:44" x14ac:dyDescent="0.25">
      <c r="AQ34428" s="1026"/>
      <c r="AR34428" s="1027"/>
    </row>
    <row r="34429" spans="43:44" x14ac:dyDescent="0.25">
      <c r="AQ34429" s="1026"/>
      <c r="AR34429" s="1027"/>
    </row>
    <row r="34430" spans="43:44" x14ac:dyDescent="0.25">
      <c r="AQ34430" s="1026"/>
      <c r="AR34430" s="1027"/>
    </row>
    <row r="34431" spans="43:44" x14ac:dyDescent="0.25">
      <c r="AQ34431" s="1026"/>
      <c r="AR34431" s="1027"/>
    </row>
    <row r="34432" spans="43:44" x14ac:dyDescent="0.25">
      <c r="AQ34432" s="1026"/>
      <c r="AR34432" s="1027"/>
    </row>
    <row r="34433" spans="43:44" x14ac:dyDescent="0.25">
      <c r="AQ34433" s="1026"/>
      <c r="AR34433" s="1027"/>
    </row>
    <row r="34434" spans="43:44" x14ac:dyDescent="0.25">
      <c r="AQ34434" s="1026"/>
      <c r="AR34434" s="1027"/>
    </row>
    <row r="34435" spans="43:44" x14ac:dyDescent="0.25">
      <c r="AQ34435" s="1026"/>
      <c r="AR34435" s="1027"/>
    </row>
    <row r="34436" spans="43:44" x14ac:dyDescent="0.25">
      <c r="AQ34436" s="1026"/>
      <c r="AR34436" s="1027"/>
    </row>
    <row r="34437" spans="43:44" x14ac:dyDescent="0.25">
      <c r="AQ34437" s="1026"/>
      <c r="AR34437" s="1027"/>
    </row>
    <row r="34438" spans="43:44" x14ac:dyDescent="0.25">
      <c r="AQ34438" s="1026"/>
      <c r="AR34438" s="1027"/>
    </row>
    <row r="34439" spans="43:44" x14ac:dyDescent="0.25">
      <c r="AQ34439" s="1026"/>
      <c r="AR34439" s="1027"/>
    </row>
    <row r="34440" spans="43:44" x14ac:dyDescent="0.25">
      <c r="AQ34440" s="1026"/>
      <c r="AR34440" s="1027"/>
    </row>
    <row r="34441" spans="43:44" x14ac:dyDescent="0.25">
      <c r="AQ34441" s="1026"/>
      <c r="AR34441" s="1027"/>
    </row>
    <row r="34442" spans="43:44" x14ac:dyDescent="0.25">
      <c r="AQ34442" s="1026"/>
      <c r="AR34442" s="1027"/>
    </row>
    <row r="34443" spans="43:44" x14ac:dyDescent="0.25">
      <c r="AQ34443" s="1026"/>
      <c r="AR34443" s="1027"/>
    </row>
    <row r="34444" spans="43:44" x14ac:dyDescent="0.25">
      <c r="AQ34444" s="1026"/>
      <c r="AR34444" s="1027"/>
    </row>
    <row r="34445" spans="43:44" x14ac:dyDescent="0.25">
      <c r="AQ34445" s="1026"/>
      <c r="AR34445" s="1027"/>
    </row>
    <row r="34446" spans="43:44" x14ac:dyDescent="0.25">
      <c r="AQ34446" s="1026"/>
      <c r="AR34446" s="1027"/>
    </row>
    <row r="34447" spans="43:44" x14ac:dyDescent="0.25">
      <c r="AQ34447" s="1026"/>
      <c r="AR34447" s="1027"/>
    </row>
    <row r="34448" spans="43:44" x14ac:dyDescent="0.25">
      <c r="AQ34448" s="1026"/>
      <c r="AR34448" s="1027"/>
    </row>
    <row r="34449" spans="43:44" x14ac:dyDescent="0.25">
      <c r="AQ34449" s="1026"/>
      <c r="AR34449" s="1027"/>
    </row>
    <row r="34450" spans="43:44" x14ac:dyDescent="0.25">
      <c r="AQ34450" s="1026"/>
      <c r="AR34450" s="1027"/>
    </row>
    <row r="34451" spans="43:44" x14ac:dyDescent="0.25">
      <c r="AQ34451" s="1026"/>
      <c r="AR34451" s="1027"/>
    </row>
    <row r="34452" spans="43:44" x14ac:dyDescent="0.25">
      <c r="AQ34452" s="1026"/>
      <c r="AR34452" s="1027"/>
    </row>
    <row r="34453" spans="43:44" x14ac:dyDescent="0.25">
      <c r="AQ34453" s="1026"/>
      <c r="AR34453" s="1027"/>
    </row>
    <row r="34454" spans="43:44" x14ac:dyDescent="0.25">
      <c r="AQ34454" s="1026"/>
      <c r="AR34454" s="1027"/>
    </row>
    <row r="34455" spans="43:44" x14ac:dyDescent="0.25">
      <c r="AQ34455" s="1026"/>
      <c r="AR34455" s="1027"/>
    </row>
    <row r="34456" spans="43:44" x14ac:dyDescent="0.25">
      <c r="AQ34456" s="1026"/>
      <c r="AR34456" s="1027"/>
    </row>
    <row r="34457" spans="43:44" x14ac:dyDescent="0.25">
      <c r="AQ34457" s="1026"/>
      <c r="AR34457" s="1027"/>
    </row>
    <row r="34458" spans="43:44" x14ac:dyDescent="0.25">
      <c r="AQ34458" s="1026"/>
      <c r="AR34458" s="1027"/>
    </row>
    <row r="34459" spans="43:44" x14ac:dyDescent="0.25">
      <c r="AQ34459" s="1026"/>
      <c r="AR34459" s="1027"/>
    </row>
    <row r="34460" spans="43:44" x14ac:dyDescent="0.25">
      <c r="AQ34460" s="1026"/>
      <c r="AR34460" s="1027"/>
    </row>
    <row r="34461" spans="43:44" x14ac:dyDescent="0.25">
      <c r="AQ34461" s="1026"/>
      <c r="AR34461" s="1027"/>
    </row>
    <row r="34462" spans="43:44" x14ac:dyDescent="0.25">
      <c r="AQ34462" s="1026"/>
      <c r="AR34462" s="1027"/>
    </row>
    <row r="34463" spans="43:44" x14ac:dyDescent="0.25">
      <c r="AQ34463" s="1026"/>
      <c r="AR34463" s="1027"/>
    </row>
    <row r="34464" spans="43:44" x14ac:dyDescent="0.25">
      <c r="AQ34464" s="1026"/>
      <c r="AR34464" s="1027"/>
    </row>
    <row r="34465" spans="43:44" x14ac:dyDescent="0.25">
      <c r="AQ34465" s="1026"/>
      <c r="AR34465" s="1027"/>
    </row>
    <row r="34466" spans="43:44" x14ac:dyDescent="0.25">
      <c r="AQ34466" s="1026"/>
      <c r="AR34466" s="1027"/>
    </row>
    <row r="34467" spans="43:44" x14ac:dyDescent="0.25">
      <c r="AQ34467" s="1026"/>
      <c r="AR34467" s="1027"/>
    </row>
    <row r="34468" spans="43:44" x14ac:dyDescent="0.25">
      <c r="AQ34468" s="1026"/>
      <c r="AR34468" s="1027"/>
    </row>
    <row r="34469" spans="43:44" x14ac:dyDescent="0.25">
      <c r="AQ34469" s="1026"/>
      <c r="AR34469" s="1027"/>
    </row>
    <row r="34470" spans="43:44" x14ac:dyDescent="0.25">
      <c r="AQ34470" s="1026"/>
      <c r="AR34470" s="1027"/>
    </row>
    <row r="34471" spans="43:44" x14ac:dyDescent="0.25">
      <c r="AQ34471" s="1026"/>
      <c r="AR34471" s="1027"/>
    </row>
    <row r="34472" spans="43:44" x14ac:dyDescent="0.25">
      <c r="AQ34472" s="1026"/>
      <c r="AR34472" s="1027"/>
    </row>
    <row r="34473" spans="43:44" x14ac:dyDescent="0.25">
      <c r="AQ34473" s="1026"/>
      <c r="AR34473" s="1027"/>
    </row>
    <row r="34474" spans="43:44" x14ac:dyDescent="0.25">
      <c r="AQ34474" s="1026"/>
      <c r="AR34474" s="1027"/>
    </row>
    <row r="34475" spans="43:44" x14ac:dyDescent="0.25">
      <c r="AQ34475" s="1026"/>
      <c r="AR34475" s="1027"/>
    </row>
    <row r="34476" spans="43:44" x14ac:dyDescent="0.25">
      <c r="AQ34476" s="1026"/>
      <c r="AR34476" s="1027"/>
    </row>
    <row r="34477" spans="43:44" x14ac:dyDescent="0.25">
      <c r="AQ34477" s="1026"/>
      <c r="AR34477" s="1027"/>
    </row>
    <row r="34478" spans="43:44" x14ac:dyDescent="0.25">
      <c r="AQ34478" s="1026"/>
      <c r="AR34478" s="1027"/>
    </row>
    <row r="34479" spans="43:44" x14ac:dyDescent="0.25">
      <c r="AQ34479" s="1026"/>
      <c r="AR34479" s="1027"/>
    </row>
    <row r="34480" spans="43:44" x14ac:dyDescent="0.25">
      <c r="AQ34480" s="1026"/>
      <c r="AR34480" s="1027"/>
    </row>
    <row r="34481" spans="43:44" x14ac:dyDescent="0.25">
      <c r="AQ34481" s="1026"/>
      <c r="AR34481" s="1027"/>
    </row>
    <row r="34482" spans="43:44" x14ac:dyDescent="0.25">
      <c r="AQ34482" s="1026"/>
      <c r="AR34482" s="1027"/>
    </row>
    <row r="34483" spans="43:44" x14ac:dyDescent="0.25">
      <c r="AQ34483" s="1026"/>
      <c r="AR34483" s="1027"/>
    </row>
    <row r="34484" spans="43:44" x14ac:dyDescent="0.25">
      <c r="AQ34484" s="1026"/>
      <c r="AR34484" s="1027"/>
    </row>
    <row r="34485" spans="43:44" x14ac:dyDescent="0.25">
      <c r="AQ34485" s="1026"/>
      <c r="AR34485" s="1027"/>
    </row>
    <row r="34486" spans="43:44" x14ac:dyDescent="0.25">
      <c r="AQ34486" s="1026"/>
      <c r="AR34486" s="1027"/>
    </row>
    <row r="34487" spans="43:44" x14ac:dyDescent="0.25">
      <c r="AQ34487" s="1026"/>
      <c r="AR34487" s="1027"/>
    </row>
    <row r="34488" spans="43:44" x14ac:dyDescent="0.25">
      <c r="AQ34488" s="1026"/>
      <c r="AR34488" s="1027"/>
    </row>
    <row r="34489" spans="43:44" x14ac:dyDescent="0.25">
      <c r="AQ34489" s="1026"/>
      <c r="AR34489" s="1027"/>
    </row>
    <row r="34490" spans="43:44" x14ac:dyDescent="0.25">
      <c r="AQ34490" s="1026"/>
      <c r="AR34490" s="1027"/>
    </row>
    <row r="34491" spans="43:44" x14ac:dyDescent="0.25">
      <c r="AQ34491" s="1026"/>
      <c r="AR34491" s="1027"/>
    </row>
    <row r="34492" spans="43:44" x14ac:dyDescent="0.25">
      <c r="AQ34492" s="1026"/>
      <c r="AR34492" s="1027"/>
    </row>
    <row r="34493" spans="43:44" x14ac:dyDescent="0.25">
      <c r="AQ34493" s="1026"/>
      <c r="AR34493" s="1027"/>
    </row>
    <row r="34494" spans="43:44" x14ac:dyDescent="0.25">
      <c r="AQ34494" s="1026"/>
      <c r="AR34494" s="1027"/>
    </row>
    <row r="34495" spans="43:44" x14ac:dyDescent="0.25">
      <c r="AQ34495" s="1026"/>
      <c r="AR34495" s="1027"/>
    </row>
    <row r="34496" spans="43:44" x14ac:dyDescent="0.25">
      <c r="AQ34496" s="1026"/>
      <c r="AR34496" s="1027"/>
    </row>
    <row r="34497" spans="43:44" x14ac:dyDescent="0.25">
      <c r="AQ34497" s="1026"/>
      <c r="AR34497" s="1027"/>
    </row>
    <row r="34498" spans="43:44" x14ac:dyDescent="0.25">
      <c r="AQ34498" s="1026"/>
      <c r="AR34498" s="1027"/>
    </row>
    <row r="34499" spans="43:44" x14ac:dyDescent="0.25">
      <c r="AQ34499" s="1026"/>
      <c r="AR34499" s="1027"/>
    </row>
    <row r="34500" spans="43:44" x14ac:dyDescent="0.25">
      <c r="AQ34500" s="1026"/>
      <c r="AR34500" s="1027"/>
    </row>
    <row r="34501" spans="43:44" x14ac:dyDescent="0.25">
      <c r="AQ34501" s="1026"/>
      <c r="AR34501" s="1027"/>
    </row>
    <row r="34502" spans="43:44" x14ac:dyDescent="0.25">
      <c r="AQ34502" s="1026"/>
      <c r="AR34502" s="1027"/>
    </row>
    <row r="34503" spans="43:44" x14ac:dyDescent="0.25">
      <c r="AQ34503" s="1026"/>
      <c r="AR34503" s="1027"/>
    </row>
    <row r="34504" spans="43:44" x14ac:dyDescent="0.25">
      <c r="AQ34504" s="1026"/>
      <c r="AR34504" s="1027"/>
    </row>
    <row r="34505" spans="43:44" x14ac:dyDescent="0.25">
      <c r="AQ34505" s="1026"/>
      <c r="AR34505" s="1027"/>
    </row>
    <row r="34506" spans="43:44" x14ac:dyDescent="0.25">
      <c r="AQ34506" s="1026"/>
      <c r="AR34506" s="1027"/>
    </row>
    <row r="34507" spans="43:44" x14ac:dyDescent="0.25">
      <c r="AQ34507" s="1026"/>
      <c r="AR34507" s="1027"/>
    </row>
    <row r="34508" spans="43:44" x14ac:dyDescent="0.25">
      <c r="AQ34508" s="1026"/>
      <c r="AR34508" s="1027"/>
    </row>
    <row r="34509" spans="43:44" x14ac:dyDescent="0.25">
      <c r="AQ34509" s="1026"/>
      <c r="AR34509" s="1027"/>
    </row>
    <row r="34510" spans="43:44" x14ac:dyDescent="0.25">
      <c r="AQ34510" s="1026"/>
      <c r="AR34510" s="1027"/>
    </row>
    <row r="34511" spans="43:44" x14ac:dyDescent="0.25">
      <c r="AQ34511" s="1026"/>
      <c r="AR34511" s="1027"/>
    </row>
    <row r="34512" spans="43:44" x14ac:dyDescent="0.25">
      <c r="AQ34512" s="1026"/>
      <c r="AR34512" s="1027"/>
    </row>
    <row r="34513" spans="43:44" x14ac:dyDescent="0.25">
      <c r="AQ34513" s="1026"/>
      <c r="AR34513" s="1027"/>
    </row>
    <row r="34514" spans="43:44" x14ac:dyDescent="0.25">
      <c r="AQ34514" s="1026"/>
      <c r="AR34514" s="1027"/>
    </row>
    <row r="34515" spans="43:44" x14ac:dyDescent="0.25">
      <c r="AQ34515" s="1026"/>
      <c r="AR34515" s="1027"/>
    </row>
    <row r="34516" spans="43:44" x14ac:dyDescent="0.25">
      <c r="AQ34516" s="1026"/>
      <c r="AR34516" s="1027"/>
    </row>
    <row r="34517" spans="43:44" x14ac:dyDescent="0.25">
      <c r="AQ34517" s="1026"/>
      <c r="AR34517" s="1027"/>
    </row>
    <row r="34518" spans="43:44" x14ac:dyDescent="0.25">
      <c r="AQ34518" s="1026"/>
      <c r="AR34518" s="1027"/>
    </row>
    <row r="34519" spans="43:44" x14ac:dyDescent="0.25">
      <c r="AQ34519" s="1026"/>
      <c r="AR34519" s="1027"/>
    </row>
    <row r="34520" spans="43:44" x14ac:dyDescent="0.25">
      <c r="AQ34520" s="1026"/>
      <c r="AR34520" s="1027"/>
    </row>
    <row r="34521" spans="43:44" x14ac:dyDescent="0.25">
      <c r="AQ34521" s="1026"/>
      <c r="AR34521" s="1027"/>
    </row>
    <row r="34522" spans="43:44" x14ac:dyDescent="0.25">
      <c r="AQ34522" s="1026"/>
      <c r="AR34522" s="1027"/>
    </row>
    <row r="34523" spans="43:44" x14ac:dyDescent="0.25">
      <c r="AQ34523" s="1026"/>
      <c r="AR34523" s="1027"/>
    </row>
    <row r="34524" spans="43:44" x14ac:dyDescent="0.25">
      <c r="AQ34524" s="1026"/>
      <c r="AR34524" s="1027"/>
    </row>
    <row r="34525" spans="43:44" x14ac:dyDescent="0.25">
      <c r="AQ34525" s="1026"/>
      <c r="AR34525" s="1027"/>
    </row>
    <row r="34526" spans="43:44" x14ac:dyDescent="0.25">
      <c r="AQ34526" s="1026"/>
      <c r="AR34526" s="1027"/>
    </row>
    <row r="34527" spans="43:44" x14ac:dyDescent="0.25">
      <c r="AQ34527" s="1026"/>
      <c r="AR34527" s="1027"/>
    </row>
    <row r="34528" spans="43:44" x14ac:dyDescent="0.25">
      <c r="AQ34528" s="1026"/>
      <c r="AR34528" s="1027"/>
    </row>
    <row r="34529" spans="43:44" x14ac:dyDescent="0.25">
      <c r="AQ34529" s="1026"/>
      <c r="AR34529" s="1027"/>
    </row>
    <row r="34530" spans="43:44" x14ac:dyDescent="0.25">
      <c r="AQ34530" s="1026"/>
      <c r="AR34530" s="1027"/>
    </row>
    <row r="34531" spans="43:44" x14ac:dyDescent="0.25">
      <c r="AQ34531" s="1026"/>
      <c r="AR34531" s="1027"/>
    </row>
    <row r="34532" spans="43:44" x14ac:dyDescent="0.25">
      <c r="AQ34532" s="1026"/>
      <c r="AR34532" s="1027"/>
    </row>
    <row r="34533" spans="43:44" x14ac:dyDescent="0.25">
      <c r="AQ34533" s="1026"/>
      <c r="AR34533" s="1027"/>
    </row>
    <row r="34534" spans="43:44" x14ac:dyDescent="0.25">
      <c r="AQ34534" s="1026"/>
      <c r="AR34534" s="1027"/>
    </row>
    <row r="34535" spans="43:44" x14ac:dyDescent="0.25">
      <c r="AQ34535" s="1026"/>
      <c r="AR34535" s="1027"/>
    </row>
    <row r="34536" spans="43:44" x14ac:dyDescent="0.25">
      <c r="AQ34536" s="1026"/>
      <c r="AR34536" s="1027"/>
    </row>
    <row r="34537" spans="43:44" x14ac:dyDescent="0.25">
      <c r="AQ34537" s="1026"/>
      <c r="AR34537" s="1027"/>
    </row>
    <row r="34538" spans="43:44" x14ac:dyDescent="0.25">
      <c r="AQ34538" s="1026"/>
      <c r="AR34538" s="1027"/>
    </row>
    <row r="34539" spans="43:44" x14ac:dyDescent="0.25">
      <c r="AQ34539" s="1026"/>
      <c r="AR34539" s="1027"/>
    </row>
    <row r="34540" spans="43:44" x14ac:dyDescent="0.25">
      <c r="AQ34540" s="1026"/>
      <c r="AR34540" s="1027"/>
    </row>
    <row r="34541" spans="43:44" x14ac:dyDescent="0.25">
      <c r="AQ34541" s="1026"/>
      <c r="AR34541" s="1027"/>
    </row>
    <row r="34542" spans="43:44" x14ac:dyDescent="0.25">
      <c r="AQ34542" s="1026"/>
      <c r="AR34542" s="1027"/>
    </row>
    <row r="34543" spans="43:44" x14ac:dyDescent="0.25">
      <c r="AQ34543" s="1026"/>
      <c r="AR34543" s="1027"/>
    </row>
    <row r="34544" spans="43:44" x14ac:dyDescent="0.25">
      <c r="AQ34544" s="1026"/>
      <c r="AR34544" s="1027"/>
    </row>
    <row r="34545" spans="43:44" x14ac:dyDescent="0.25">
      <c r="AQ34545" s="1026"/>
      <c r="AR34545" s="1027"/>
    </row>
    <row r="34546" spans="43:44" x14ac:dyDescent="0.25">
      <c r="AQ34546" s="1026"/>
      <c r="AR34546" s="1027"/>
    </row>
    <row r="34547" spans="43:44" x14ac:dyDescent="0.25">
      <c r="AQ34547" s="1026"/>
      <c r="AR34547" s="1027"/>
    </row>
    <row r="34548" spans="43:44" x14ac:dyDescent="0.25">
      <c r="AQ34548" s="1026"/>
      <c r="AR34548" s="1027"/>
    </row>
    <row r="34549" spans="43:44" x14ac:dyDescent="0.25">
      <c r="AQ34549" s="1026"/>
      <c r="AR34549" s="1027"/>
    </row>
    <row r="34550" spans="43:44" x14ac:dyDescent="0.25">
      <c r="AQ34550" s="1026"/>
      <c r="AR34550" s="1027"/>
    </row>
    <row r="34551" spans="43:44" x14ac:dyDescent="0.25">
      <c r="AQ34551" s="1026"/>
      <c r="AR34551" s="1027"/>
    </row>
    <row r="34552" spans="43:44" x14ac:dyDescent="0.25">
      <c r="AQ34552" s="1026"/>
      <c r="AR34552" s="1027"/>
    </row>
    <row r="34553" spans="43:44" x14ac:dyDescent="0.25">
      <c r="AQ34553" s="1026"/>
      <c r="AR34553" s="1027"/>
    </row>
    <row r="34554" spans="43:44" x14ac:dyDescent="0.25">
      <c r="AQ34554" s="1026"/>
      <c r="AR34554" s="1027"/>
    </row>
    <row r="34555" spans="43:44" x14ac:dyDescent="0.25">
      <c r="AQ34555" s="1026"/>
      <c r="AR34555" s="1027"/>
    </row>
    <row r="34556" spans="43:44" x14ac:dyDescent="0.25">
      <c r="AQ34556" s="1026"/>
      <c r="AR34556" s="1027"/>
    </row>
    <row r="34557" spans="43:44" x14ac:dyDescent="0.25">
      <c r="AQ34557" s="1026"/>
      <c r="AR34557" s="1027"/>
    </row>
    <row r="34558" spans="43:44" x14ac:dyDescent="0.25">
      <c r="AQ34558" s="1026"/>
      <c r="AR34558" s="1027"/>
    </row>
    <row r="34559" spans="43:44" x14ac:dyDescent="0.25">
      <c r="AQ34559" s="1026"/>
      <c r="AR34559" s="1027"/>
    </row>
    <row r="34560" spans="43:44" x14ac:dyDescent="0.25">
      <c r="AQ34560" s="1026"/>
      <c r="AR34560" s="1027"/>
    </row>
    <row r="34561" spans="43:44" x14ac:dyDescent="0.25">
      <c r="AQ34561" s="1026"/>
      <c r="AR34561" s="1027"/>
    </row>
    <row r="34562" spans="43:44" x14ac:dyDescent="0.25">
      <c r="AQ34562" s="1026"/>
      <c r="AR34562" s="1027"/>
    </row>
    <row r="34563" spans="43:44" x14ac:dyDescent="0.25">
      <c r="AQ34563" s="1026"/>
      <c r="AR34563" s="1027"/>
    </row>
    <row r="34564" spans="43:44" x14ac:dyDescent="0.25">
      <c r="AQ34564" s="1026"/>
      <c r="AR34564" s="1027"/>
    </row>
    <row r="34565" spans="43:44" x14ac:dyDescent="0.25">
      <c r="AQ34565" s="1026"/>
      <c r="AR34565" s="1027"/>
    </row>
    <row r="34566" spans="43:44" x14ac:dyDescent="0.25">
      <c r="AQ34566" s="1026"/>
      <c r="AR34566" s="1027"/>
    </row>
    <row r="34567" spans="43:44" x14ac:dyDescent="0.25">
      <c r="AQ34567" s="1026"/>
      <c r="AR34567" s="1027"/>
    </row>
    <row r="34568" spans="43:44" x14ac:dyDescent="0.25">
      <c r="AQ34568" s="1026"/>
      <c r="AR34568" s="1027"/>
    </row>
    <row r="34569" spans="43:44" x14ac:dyDescent="0.25">
      <c r="AQ34569" s="1026"/>
      <c r="AR34569" s="1027"/>
    </row>
    <row r="34570" spans="43:44" x14ac:dyDescent="0.25">
      <c r="AQ34570" s="1026"/>
      <c r="AR34570" s="1027"/>
    </row>
    <row r="34571" spans="43:44" x14ac:dyDescent="0.25">
      <c r="AQ34571" s="1026"/>
      <c r="AR34571" s="1027"/>
    </row>
    <row r="34572" spans="43:44" x14ac:dyDescent="0.25">
      <c r="AQ34572" s="1026"/>
      <c r="AR34572" s="1027"/>
    </row>
    <row r="34573" spans="43:44" x14ac:dyDescent="0.25">
      <c r="AQ34573" s="1026"/>
      <c r="AR34573" s="1027"/>
    </row>
    <row r="34574" spans="43:44" x14ac:dyDescent="0.25">
      <c r="AQ34574" s="1026"/>
      <c r="AR34574" s="1027"/>
    </row>
    <row r="34575" spans="43:44" x14ac:dyDescent="0.25">
      <c r="AQ34575" s="1026"/>
      <c r="AR34575" s="1027"/>
    </row>
    <row r="34576" spans="43:44" x14ac:dyDescent="0.25">
      <c r="AQ34576" s="1026"/>
      <c r="AR34576" s="1027"/>
    </row>
    <row r="34577" spans="43:44" x14ac:dyDescent="0.25">
      <c r="AQ34577" s="1026"/>
      <c r="AR34577" s="1027"/>
    </row>
    <row r="34578" spans="43:44" x14ac:dyDescent="0.25">
      <c r="AQ34578" s="1026"/>
      <c r="AR34578" s="1027"/>
    </row>
    <row r="34579" spans="43:44" x14ac:dyDescent="0.25">
      <c r="AQ34579" s="1026"/>
      <c r="AR34579" s="1027"/>
    </row>
    <row r="34580" spans="43:44" x14ac:dyDescent="0.25">
      <c r="AQ34580" s="1026"/>
      <c r="AR34580" s="1027"/>
    </row>
    <row r="34581" spans="43:44" x14ac:dyDescent="0.25">
      <c r="AQ34581" s="1026"/>
      <c r="AR34581" s="1027"/>
    </row>
    <row r="34582" spans="43:44" x14ac:dyDescent="0.25">
      <c r="AQ34582" s="1026"/>
      <c r="AR34582" s="1027"/>
    </row>
    <row r="34583" spans="43:44" x14ac:dyDescent="0.25">
      <c r="AQ34583" s="1026"/>
      <c r="AR34583" s="1027"/>
    </row>
    <row r="34584" spans="43:44" x14ac:dyDescent="0.25">
      <c r="AQ34584" s="1026"/>
      <c r="AR34584" s="1027"/>
    </row>
    <row r="34585" spans="43:44" x14ac:dyDescent="0.25">
      <c r="AQ34585" s="1026"/>
      <c r="AR34585" s="1027"/>
    </row>
    <row r="34586" spans="43:44" x14ac:dyDescent="0.25">
      <c r="AQ34586" s="1026"/>
      <c r="AR34586" s="1027"/>
    </row>
    <row r="34587" spans="43:44" x14ac:dyDescent="0.25">
      <c r="AQ34587" s="1026"/>
      <c r="AR34587" s="1027"/>
    </row>
    <row r="34588" spans="43:44" x14ac:dyDescent="0.25">
      <c r="AQ34588" s="1026"/>
      <c r="AR34588" s="1027"/>
    </row>
    <row r="34589" spans="43:44" x14ac:dyDescent="0.25">
      <c r="AQ34589" s="1026"/>
      <c r="AR34589" s="1027"/>
    </row>
    <row r="34590" spans="43:44" x14ac:dyDescent="0.25">
      <c r="AQ34590" s="1026"/>
      <c r="AR34590" s="1027"/>
    </row>
    <row r="34591" spans="43:44" x14ac:dyDescent="0.25">
      <c r="AQ34591" s="1026"/>
      <c r="AR34591" s="1027"/>
    </row>
    <row r="34592" spans="43:44" x14ac:dyDescent="0.25">
      <c r="AQ34592" s="1026"/>
      <c r="AR34592" s="1027"/>
    </row>
    <row r="34593" spans="43:44" x14ac:dyDescent="0.25">
      <c r="AQ34593" s="1026"/>
      <c r="AR34593" s="1027"/>
    </row>
    <row r="34594" spans="43:44" x14ac:dyDescent="0.25">
      <c r="AQ34594" s="1026"/>
      <c r="AR34594" s="1027"/>
    </row>
    <row r="34595" spans="43:44" x14ac:dyDescent="0.25">
      <c r="AQ34595" s="1026"/>
      <c r="AR34595" s="1027"/>
    </row>
    <row r="34596" spans="43:44" x14ac:dyDescent="0.25">
      <c r="AQ34596" s="1026"/>
      <c r="AR34596" s="1027"/>
    </row>
    <row r="34597" spans="43:44" x14ac:dyDescent="0.25">
      <c r="AQ34597" s="1026"/>
      <c r="AR34597" s="1027"/>
    </row>
    <row r="34598" spans="43:44" x14ac:dyDescent="0.25">
      <c r="AQ34598" s="1026"/>
      <c r="AR34598" s="1027"/>
    </row>
    <row r="34599" spans="43:44" x14ac:dyDescent="0.25">
      <c r="AQ34599" s="1026"/>
      <c r="AR34599" s="1027"/>
    </row>
    <row r="34600" spans="43:44" x14ac:dyDescent="0.25">
      <c r="AQ34600" s="1026"/>
      <c r="AR34600" s="1027"/>
    </row>
    <row r="34601" spans="43:44" x14ac:dyDescent="0.25">
      <c r="AQ34601" s="1026"/>
      <c r="AR34601" s="1027"/>
    </row>
    <row r="34602" spans="43:44" x14ac:dyDescent="0.25">
      <c r="AQ34602" s="1026"/>
      <c r="AR34602" s="1027"/>
    </row>
    <row r="34603" spans="43:44" x14ac:dyDescent="0.25">
      <c r="AQ34603" s="1026"/>
      <c r="AR34603" s="1027"/>
    </row>
    <row r="34604" spans="43:44" x14ac:dyDescent="0.25">
      <c r="AQ34604" s="1026"/>
      <c r="AR34604" s="1027"/>
    </row>
    <row r="34605" spans="43:44" x14ac:dyDescent="0.25">
      <c r="AQ34605" s="1026"/>
      <c r="AR34605" s="1027"/>
    </row>
    <row r="34606" spans="43:44" x14ac:dyDescent="0.25">
      <c r="AQ34606" s="1026"/>
      <c r="AR34606" s="1027"/>
    </row>
    <row r="34607" spans="43:44" x14ac:dyDescent="0.25">
      <c r="AQ34607" s="1026"/>
      <c r="AR34607" s="1027"/>
    </row>
    <row r="34608" spans="43:44" x14ac:dyDescent="0.25">
      <c r="AQ34608" s="1026"/>
      <c r="AR34608" s="1027"/>
    </row>
    <row r="34609" spans="43:44" x14ac:dyDescent="0.25">
      <c r="AQ34609" s="1026"/>
      <c r="AR34609" s="1027"/>
    </row>
    <row r="34610" spans="43:44" x14ac:dyDescent="0.25">
      <c r="AQ34610" s="1026"/>
      <c r="AR34610" s="1027"/>
    </row>
    <row r="34611" spans="43:44" x14ac:dyDescent="0.25">
      <c r="AQ34611" s="1026"/>
      <c r="AR34611" s="1027"/>
    </row>
    <row r="34612" spans="43:44" x14ac:dyDescent="0.25">
      <c r="AQ34612" s="1026"/>
      <c r="AR34612" s="1027"/>
    </row>
    <row r="34613" spans="43:44" x14ac:dyDescent="0.25">
      <c r="AQ34613" s="1026"/>
      <c r="AR34613" s="1027"/>
    </row>
    <row r="34614" spans="43:44" x14ac:dyDescent="0.25">
      <c r="AQ34614" s="1026"/>
      <c r="AR34614" s="1027"/>
    </row>
    <row r="34615" spans="43:44" x14ac:dyDescent="0.25">
      <c r="AQ34615" s="1026"/>
      <c r="AR34615" s="1027"/>
    </row>
    <row r="34616" spans="43:44" x14ac:dyDescent="0.25">
      <c r="AQ34616" s="1026"/>
      <c r="AR34616" s="1027"/>
    </row>
    <row r="34617" spans="43:44" x14ac:dyDescent="0.25">
      <c r="AQ34617" s="1026"/>
      <c r="AR34617" s="1027"/>
    </row>
    <row r="34618" spans="43:44" x14ac:dyDescent="0.25">
      <c r="AQ34618" s="1026"/>
      <c r="AR34618" s="1027"/>
    </row>
    <row r="34619" spans="43:44" x14ac:dyDescent="0.25">
      <c r="AQ34619" s="1026"/>
      <c r="AR34619" s="1027"/>
    </row>
    <row r="34620" spans="43:44" x14ac:dyDescent="0.25">
      <c r="AQ34620" s="1026"/>
      <c r="AR34620" s="1027"/>
    </row>
    <row r="34621" spans="43:44" x14ac:dyDescent="0.25">
      <c r="AQ34621" s="1026"/>
      <c r="AR34621" s="1027"/>
    </row>
    <row r="34622" spans="43:44" x14ac:dyDescent="0.25">
      <c r="AQ34622" s="1026"/>
      <c r="AR34622" s="1027"/>
    </row>
    <row r="34623" spans="43:44" x14ac:dyDescent="0.25">
      <c r="AQ34623" s="1026"/>
      <c r="AR34623" s="1027"/>
    </row>
    <row r="34624" spans="43:44" x14ac:dyDescent="0.25">
      <c r="AQ34624" s="1026"/>
      <c r="AR34624" s="1027"/>
    </row>
    <row r="34625" spans="43:44" x14ac:dyDescent="0.25">
      <c r="AQ34625" s="1026"/>
      <c r="AR34625" s="1027"/>
    </row>
    <row r="34626" spans="43:44" x14ac:dyDescent="0.25">
      <c r="AQ34626" s="1026"/>
      <c r="AR34626" s="1027"/>
    </row>
    <row r="34627" spans="43:44" x14ac:dyDescent="0.25">
      <c r="AQ34627" s="1026"/>
      <c r="AR34627" s="1027"/>
    </row>
    <row r="34628" spans="43:44" x14ac:dyDescent="0.25">
      <c r="AQ34628" s="1026"/>
      <c r="AR34628" s="1027"/>
    </row>
    <row r="34629" spans="43:44" x14ac:dyDescent="0.25">
      <c r="AQ34629" s="1026"/>
      <c r="AR34629" s="1027"/>
    </row>
    <row r="34630" spans="43:44" x14ac:dyDescent="0.25">
      <c r="AQ34630" s="1026"/>
      <c r="AR34630" s="1027"/>
    </row>
    <row r="34631" spans="43:44" x14ac:dyDescent="0.25">
      <c r="AQ34631" s="1026"/>
      <c r="AR34631" s="1027"/>
    </row>
    <row r="34632" spans="43:44" x14ac:dyDescent="0.25">
      <c r="AQ34632" s="1026"/>
      <c r="AR34632" s="1027"/>
    </row>
    <row r="34633" spans="43:44" x14ac:dyDescent="0.25">
      <c r="AQ34633" s="1026"/>
      <c r="AR34633" s="1027"/>
    </row>
    <row r="34634" spans="43:44" x14ac:dyDescent="0.25">
      <c r="AQ34634" s="1026"/>
      <c r="AR34634" s="1027"/>
    </row>
    <row r="34635" spans="43:44" x14ac:dyDescent="0.25">
      <c r="AQ34635" s="1026"/>
      <c r="AR34635" s="1027"/>
    </row>
    <row r="34636" spans="43:44" x14ac:dyDescent="0.25">
      <c r="AQ34636" s="1026"/>
      <c r="AR34636" s="1027"/>
    </row>
    <row r="34637" spans="43:44" x14ac:dyDescent="0.25">
      <c r="AQ34637" s="1026"/>
      <c r="AR34637" s="1027"/>
    </row>
    <row r="34638" spans="43:44" x14ac:dyDescent="0.25">
      <c r="AQ34638" s="1026"/>
      <c r="AR34638" s="1027"/>
    </row>
    <row r="34639" spans="43:44" x14ac:dyDescent="0.25">
      <c r="AQ34639" s="1026"/>
      <c r="AR34639" s="1027"/>
    </row>
    <row r="34640" spans="43:44" x14ac:dyDescent="0.25">
      <c r="AQ34640" s="1026"/>
      <c r="AR34640" s="1027"/>
    </row>
    <row r="34641" spans="43:44" x14ac:dyDescent="0.25">
      <c r="AQ34641" s="1026"/>
      <c r="AR34641" s="1027"/>
    </row>
    <row r="34642" spans="43:44" x14ac:dyDescent="0.25">
      <c r="AQ34642" s="1026"/>
      <c r="AR34642" s="1027"/>
    </row>
    <row r="34643" spans="43:44" x14ac:dyDescent="0.25">
      <c r="AQ34643" s="1026"/>
      <c r="AR34643" s="1027"/>
    </row>
    <row r="34644" spans="43:44" x14ac:dyDescent="0.25">
      <c r="AQ34644" s="1026"/>
      <c r="AR34644" s="1027"/>
    </row>
    <row r="34645" spans="43:44" x14ac:dyDescent="0.25">
      <c r="AQ34645" s="1026"/>
      <c r="AR34645" s="1027"/>
    </row>
    <row r="34646" spans="43:44" x14ac:dyDescent="0.25">
      <c r="AQ34646" s="1026"/>
      <c r="AR34646" s="1027"/>
    </row>
    <row r="34647" spans="43:44" x14ac:dyDescent="0.25">
      <c r="AQ34647" s="1026"/>
      <c r="AR34647" s="1027"/>
    </row>
    <row r="34648" spans="43:44" x14ac:dyDescent="0.25">
      <c r="AQ34648" s="1026"/>
      <c r="AR34648" s="1027"/>
    </row>
    <row r="34649" spans="43:44" x14ac:dyDescent="0.25">
      <c r="AQ34649" s="1026"/>
      <c r="AR34649" s="1027"/>
    </row>
    <row r="34650" spans="43:44" x14ac:dyDescent="0.25">
      <c r="AQ34650" s="1026"/>
      <c r="AR34650" s="1027"/>
    </row>
    <row r="34651" spans="43:44" x14ac:dyDescent="0.25">
      <c r="AQ34651" s="1026"/>
      <c r="AR34651" s="1027"/>
    </row>
    <row r="34652" spans="43:44" x14ac:dyDescent="0.25">
      <c r="AQ34652" s="1026"/>
      <c r="AR34652" s="1027"/>
    </row>
    <row r="34653" spans="43:44" x14ac:dyDescent="0.25">
      <c r="AQ34653" s="1026"/>
      <c r="AR34653" s="1027"/>
    </row>
    <row r="34654" spans="43:44" x14ac:dyDescent="0.25">
      <c r="AQ34654" s="1026"/>
      <c r="AR34654" s="1027"/>
    </row>
    <row r="34655" spans="43:44" x14ac:dyDescent="0.25">
      <c r="AQ34655" s="1026"/>
      <c r="AR34655" s="1027"/>
    </row>
    <row r="34656" spans="43:44" x14ac:dyDescent="0.25">
      <c r="AQ34656" s="1026"/>
      <c r="AR34656" s="1027"/>
    </row>
    <row r="34657" spans="43:44" x14ac:dyDescent="0.25">
      <c r="AQ34657" s="1026"/>
      <c r="AR34657" s="1027"/>
    </row>
    <row r="34658" spans="43:44" x14ac:dyDescent="0.25">
      <c r="AQ34658" s="1026"/>
      <c r="AR34658" s="1027"/>
    </row>
    <row r="34659" spans="43:44" x14ac:dyDescent="0.25">
      <c r="AQ34659" s="1026"/>
      <c r="AR34659" s="1027"/>
    </row>
    <row r="34660" spans="43:44" x14ac:dyDescent="0.25">
      <c r="AQ34660" s="1026"/>
      <c r="AR34660" s="1027"/>
    </row>
    <row r="34661" spans="43:44" x14ac:dyDescent="0.25">
      <c r="AQ34661" s="1026"/>
      <c r="AR34661" s="1027"/>
    </row>
    <row r="34662" spans="43:44" x14ac:dyDescent="0.25">
      <c r="AQ34662" s="1026"/>
      <c r="AR34662" s="1027"/>
    </row>
    <row r="34663" spans="43:44" x14ac:dyDescent="0.25">
      <c r="AQ34663" s="1026"/>
      <c r="AR34663" s="1027"/>
    </row>
    <row r="34664" spans="43:44" x14ac:dyDescent="0.25">
      <c r="AQ34664" s="1026"/>
      <c r="AR34664" s="1027"/>
    </row>
    <row r="34665" spans="43:44" x14ac:dyDescent="0.25">
      <c r="AQ34665" s="1026"/>
      <c r="AR34665" s="1027"/>
    </row>
    <row r="34666" spans="43:44" x14ac:dyDescent="0.25">
      <c r="AQ34666" s="1026"/>
      <c r="AR34666" s="1027"/>
    </row>
    <row r="34667" spans="43:44" x14ac:dyDescent="0.25">
      <c r="AQ34667" s="1026"/>
      <c r="AR34667" s="1027"/>
    </row>
    <row r="34668" spans="43:44" x14ac:dyDescent="0.25">
      <c r="AQ34668" s="1026"/>
      <c r="AR34668" s="1027"/>
    </row>
    <row r="34669" spans="43:44" x14ac:dyDescent="0.25">
      <c r="AQ34669" s="1026"/>
      <c r="AR34669" s="1027"/>
    </row>
    <row r="34670" spans="43:44" x14ac:dyDescent="0.25">
      <c r="AQ34670" s="1026"/>
      <c r="AR34670" s="1027"/>
    </row>
    <row r="34671" spans="43:44" x14ac:dyDescent="0.25">
      <c r="AQ34671" s="1026"/>
      <c r="AR34671" s="1027"/>
    </row>
    <row r="34672" spans="43:44" x14ac:dyDescent="0.25">
      <c r="AQ34672" s="1026"/>
      <c r="AR34672" s="1027"/>
    </row>
    <row r="34673" spans="43:44" x14ac:dyDescent="0.25">
      <c r="AQ34673" s="1026"/>
      <c r="AR34673" s="1027"/>
    </row>
    <row r="34674" spans="43:44" x14ac:dyDescent="0.25">
      <c r="AQ34674" s="1026"/>
      <c r="AR34674" s="1027"/>
    </row>
    <row r="34675" spans="43:44" x14ac:dyDescent="0.25">
      <c r="AQ34675" s="1026"/>
      <c r="AR34675" s="1027"/>
    </row>
    <row r="34676" spans="43:44" x14ac:dyDescent="0.25">
      <c r="AQ34676" s="1026"/>
      <c r="AR34676" s="1027"/>
    </row>
    <row r="34677" spans="43:44" x14ac:dyDescent="0.25">
      <c r="AQ34677" s="1026"/>
      <c r="AR34677" s="1027"/>
    </row>
    <row r="34678" spans="43:44" x14ac:dyDescent="0.25">
      <c r="AQ34678" s="1026"/>
      <c r="AR34678" s="1027"/>
    </row>
    <row r="34679" spans="43:44" x14ac:dyDescent="0.25">
      <c r="AQ34679" s="1026"/>
      <c r="AR34679" s="1027"/>
    </row>
    <row r="34680" spans="43:44" x14ac:dyDescent="0.25">
      <c r="AQ34680" s="1026"/>
      <c r="AR34680" s="1027"/>
    </row>
    <row r="34681" spans="43:44" x14ac:dyDescent="0.25">
      <c r="AQ34681" s="1026"/>
      <c r="AR34681" s="1027"/>
    </row>
    <row r="34682" spans="43:44" x14ac:dyDescent="0.25">
      <c r="AQ34682" s="1026"/>
      <c r="AR34682" s="1027"/>
    </row>
    <row r="34683" spans="43:44" x14ac:dyDescent="0.25">
      <c r="AQ34683" s="1026"/>
      <c r="AR34683" s="1027"/>
    </row>
    <row r="34684" spans="43:44" x14ac:dyDescent="0.25">
      <c r="AQ34684" s="1026"/>
      <c r="AR34684" s="1027"/>
    </row>
    <row r="34685" spans="43:44" x14ac:dyDescent="0.25">
      <c r="AQ34685" s="1026"/>
      <c r="AR34685" s="1027"/>
    </row>
    <row r="34686" spans="43:44" x14ac:dyDescent="0.25">
      <c r="AQ34686" s="1026"/>
      <c r="AR34686" s="1027"/>
    </row>
    <row r="34687" spans="43:44" x14ac:dyDescent="0.25">
      <c r="AQ34687" s="1026"/>
      <c r="AR34687" s="1027"/>
    </row>
    <row r="34688" spans="43:44" x14ac:dyDescent="0.25">
      <c r="AQ34688" s="1026"/>
      <c r="AR34688" s="1027"/>
    </row>
    <row r="34689" spans="43:44" x14ac:dyDescent="0.25">
      <c r="AQ34689" s="1026"/>
      <c r="AR34689" s="1027"/>
    </row>
    <row r="34690" spans="43:44" x14ac:dyDescent="0.25">
      <c r="AQ34690" s="1026"/>
      <c r="AR34690" s="1027"/>
    </row>
    <row r="34691" spans="43:44" x14ac:dyDescent="0.25">
      <c r="AQ34691" s="1026"/>
      <c r="AR34691" s="1027"/>
    </row>
    <row r="34692" spans="43:44" x14ac:dyDescent="0.25">
      <c r="AQ34692" s="1026"/>
      <c r="AR34692" s="1027"/>
    </row>
    <row r="34693" spans="43:44" x14ac:dyDescent="0.25">
      <c r="AQ34693" s="1026"/>
      <c r="AR34693" s="1027"/>
    </row>
    <row r="34694" spans="43:44" x14ac:dyDescent="0.25">
      <c r="AQ34694" s="1026"/>
      <c r="AR34694" s="1027"/>
    </row>
    <row r="34695" spans="43:44" x14ac:dyDescent="0.25">
      <c r="AQ34695" s="1026"/>
      <c r="AR34695" s="1027"/>
    </row>
    <row r="34696" spans="43:44" x14ac:dyDescent="0.25">
      <c r="AQ34696" s="1026"/>
      <c r="AR34696" s="1027"/>
    </row>
    <row r="34697" spans="43:44" x14ac:dyDescent="0.25">
      <c r="AQ34697" s="1026"/>
      <c r="AR34697" s="1027"/>
    </row>
    <row r="34698" spans="43:44" x14ac:dyDescent="0.25">
      <c r="AQ34698" s="1026"/>
      <c r="AR34698" s="1027"/>
    </row>
    <row r="34699" spans="43:44" x14ac:dyDescent="0.25">
      <c r="AQ34699" s="1026"/>
      <c r="AR34699" s="1027"/>
    </row>
    <row r="34700" spans="43:44" x14ac:dyDescent="0.25">
      <c r="AQ34700" s="1026"/>
      <c r="AR34700" s="1027"/>
    </row>
    <row r="34701" spans="43:44" x14ac:dyDescent="0.25">
      <c r="AQ34701" s="1026"/>
      <c r="AR34701" s="1027"/>
    </row>
    <row r="34702" spans="43:44" x14ac:dyDescent="0.25">
      <c r="AQ34702" s="1026"/>
      <c r="AR34702" s="1027"/>
    </row>
    <row r="34703" spans="43:44" x14ac:dyDescent="0.25">
      <c r="AQ34703" s="1026"/>
      <c r="AR34703" s="1027"/>
    </row>
    <row r="34704" spans="43:44" x14ac:dyDescent="0.25">
      <c r="AQ34704" s="1026"/>
      <c r="AR34704" s="1027"/>
    </row>
    <row r="34705" spans="43:44" x14ac:dyDescent="0.25">
      <c r="AQ34705" s="1026"/>
      <c r="AR34705" s="1027"/>
    </row>
    <row r="34706" spans="43:44" x14ac:dyDescent="0.25">
      <c r="AQ34706" s="1026"/>
      <c r="AR34706" s="1027"/>
    </row>
    <row r="34707" spans="43:44" x14ac:dyDescent="0.25">
      <c r="AQ34707" s="1026"/>
      <c r="AR34707" s="1027"/>
    </row>
    <row r="34708" spans="43:44" x14ac:dyDescent="0.25">
      <c r="AQ34708" s="1026"/>
      <c r="AR34708" s="1027"/>
    </row>
    <row r="34709" spans="43:44" x14ac:dyDescent="0.25">
      <c r="AQ34709" s="1026"/>
      <c r="AR34709" s="1027"/>
    </row>
    <row r="34710" spans="43:44" x14ac:dyDescent="0.25">
      <c r="AQ34710" s="1026"/>
      <c r="AR34710" s="1027"/>
    </row>
    <row r="34711" spans="43:44" x14ac:dyDescent="0.25">
      <c r="AQ34711" s="1026"/>
      <c r="AR34711" s="1027"/>
    </row>
    <row r="34712" spans="43:44" x14ac:dyDescent="0.25">
      <c r="AQ34712" s="1026"/>
      <c r="AR34712" s="1027"/>
    </row>
    <row r="34713" spans="43:44" x14ac:dyDescent="0.25">
      <c r="AQ34713" s="1026"/>
      <c r="AR34713" s="1027"/>
    </row>
    <row r="34714" spans="43:44" x14ac:dyDescent="0.25">
      <c r="AQ34714" s="1026"/>
      <c r="AR34714" s="1027"/>
    </row>
    <row r="34715" spans="43:44" x14ac:dyDescent="0.25">
      <c r="AQ34715" s="1026"/>
      <c r="AR34715" s="1027"/>
    </row>
    <row r="34716" spans="43:44" x14ac:dyDescent="0.25">
      <c r="AQ34716" s="1026"/>
      <c r="AR34716" s="1027"/>
    </row>
    <row r="34717" spans="43:44" x14ac:dyDescent="0.25">
      <c r="AQ34717" s="1026"/>
      <c r="AR34717" s="1027"/>
    </row>
    <row r="34718" spans="43:44" x14ac:dyDescent="0.25">
      <c r="AQ34718" s="1026"/>
      <c r="AR34718" s="1027"/>
    </row>
    <row r="34719" spans="43:44" x14ac:dyDescent="0.25">
      <c r="AQ34719" s="1026"/>
      <c r="AR34719" s="1027"/>
    </row>
    <row r="34720" spans="43:44" x14ac:dyDescent="0.25">
      <c r="AQ34720" s="1026"/>
      <c r="AR34720" s="1027"/>
    </row>
    <row r="34721" spans="43:44" x14ac:dyDescent="0.25">
      <c r="AQ34721" s="1026"/>
      <c r="AR34721" s="1027"/>
    </row>
    <row r="34722" spans="43:44" x14ac:dyDescent="0.25">
      <c r="AQ34722" s="1026"/>
      <c r="AR34722" s="1027"/>
    </row>
    <row r="34723" spans="43:44" x14ac:dyDescent="0.25">
      <c r="AQ34723" s="1026"/>
      <c r="AR34723" s="1027"/>
    </row>
    <row r="34724" spans="43:44" x14ac:dyDescent="0.25">
      <c r="AQ34724" s="1026"/>
      <c r="AR34724" s="1027"/>
    </row>
    <row r="34725" spans="43:44" x14ac:dyDescent="0.25">
      <c r="AQ34725" s="1026"/>
      <c r="AR34725" s="1027"/>
    </row>
    <row r="34726" spans="43:44" x14ac:dyDescent="0.25">
      <c r="AQ34726" s="1026"/>
      <c r="AR34726" s="1027"/>
    </row>
    <row r="34727" spans="43:44" x14ac:dyDescent="0.25">
      <c r="AQ34727" s="1026"/>
      <c r="AR34727" s="1027"/>
    </row>
    <row r="34728" spans="43:44" x14ac:dyDescent="0.25">
      <c r="AQ34728" s="1026"/>
      <c r="AR34728" s="1027"/>
    </row>
    <row r="34729" spans="43:44" x14ac:dyDescent="0.25">
      <c r="AQ34729" s="1026"/>
      <c r="AR34729" s="1027"/>
    </row>
    <row r="34730" spans="43:44" x14ac:dyDescent="0.25">
      <c r="AQ34730" s="1026"/>
      <c r="AR34730" s="1027"/>
    </row>
    <row r="34731" spans="43:44" x14ac:dyDescent="0.25">
      <c r="AQ34731" s="1026"/>
      <c r="AR34731" s="1027"/>
    </row>
    <row r="34732" spans="43:44" x14ac:dyDescent="0.25">
      <c r="AQ34732" s="1026"/>
      <c r="AR34732" s="1027"/>
    </row>
    <row r="34733" spans="43:44" x14ac:dyDescent="0.25">
      <c r="AQ34733" s="1026"/>
      <c r="AR34733" s="1027"/>
    </row>
    <row r="34734" spans="43:44" x14ac:dyDescent="0.25">
      <c r="AQ34734" s="1026"/>
      <c r="AR34734" s="1027"/>
    </row>
    <row r="34735" spans="43:44" x14ac:dyDescent="0.25">
      <c r="AQ34735" s="1026"/>
      <c r="AR34735" s="1027"/>
    </row>
    <row r="34736" spans="43:44" x14ac:dyDescent="0.25">
      <c r="AQ34736" s="1026"/>
      <c r="AR34736" s="1027"/>
    </row>
    <row r="34737" spans="43:44" x14ac:dyDescent="0.25">
      <c r="AQ34737" s="1026"/>
      <c r="AR34737" s="1027"/>
    </row>
    <row r="34738" spans="43:44" x14ac:dyDescent="0.25">
      <c r="AQ34738" s="1026"/>
      <c r="AR34738" s="1027"/>
    </row>
    <row r="34739" spans="43:44" x14ac:dyDescent="0.25">
      <c r="AQ34739" s="1026"/>
      <c r="AR34739" s="1027"/>
    </row>
    <row r="34740" spans="43:44" x14ac:dyDescent="0.25">
      <c r="AQ34740" s="1026"/>
      <c r="AR34740" s="1027"/>
    </row>
    <row r="34741" spans="43:44" x14ac:dyDescent="0.25">
      <c r="AQ34741" s="1026"/>
      <c r="AR34741" s="1027"/>
    </row>
    <row r="34742" spans="43:44" x14ac:dyDescent="0.25">
      <c r="AQ34742" s="1026"/>
      <c r="AR34742" s="1027"/>
    </row>
    <row r="34743" spans="43:44" x14ac:dyDescent="0.25">
      <c r="AQ34743" s="1026"/>
      <c r="AR34743" s="1027"/>
    </row>
    <row r="34744" spans="43:44" x14ac:dyDescent="0.25">
      <c r="AQ34744" s="1026"/>
      <c r="AR34744" s="1027"/>
    </row>
    <row r="34745" spans="43:44" x14ac:dyDescent="0.25">
      <c r="AQ34745" s="1026"/>
      <c r="AR34745" s="1027"/>
    </row>
    <row r="34746" spans="43:44" x14ac:dyDescent="0.25">
      <c r="AQ34746" s="1026"/>
      <c r="AR34746" s="1027"/>
    </row>
    <row r="34747" spans="43:44" x14ac:dyDescent="0.25">
      <c r="AQ34747" s="1026"/>
      <c r="AR34747" s="1027"/>
    </row>
    <row r="34748" spans="43:44" x14ac:dyDescent="0.25">
      <c r="AQ34748" s="1026"/>
      <c r="AR34748" s="1027"/>
    </row>
    <row r="34749" spans="43:44" x14ac:dyDescent="0.25">
      <c r="AQ34749" s="1026"/>
      <c r="AR34749" s="1027"/>
    </row>
    <row r="34750" spans="43:44" x14ac:dyDescent="0.25">
      <c r="AQ34750" s="1026"/>
      <c r="AR34750" s="1027"/>
    </row>
    <row r="34751" spans="43:44" x14ac:dyDescent="0.25">
      <c r="AQ34751" s="1026"/>
      <c r="AR34751" s="1027"/>
    </row>
    <row r="34752" spans="43:44" x14ac:dyDescent="0.25">
      <c r="AQ34752" s="1026"/>
      <c r="AR34752" s="1027"/>
    </row>
    <row r="34753" spans="43:44" x14ac:dyDescent="0.25">
      <c r="AQ34753" s="1026"/>
      <c r="AR34753" s="1027"/>
    </row>
    <row r="34754" spans="43:44" x14ac:dyDescent="0.25">
      <c r="AQ34754" s="1026"/>
      <c r="AR34754" s="1027"/>
    </row>
    <row r="34755" spans="43:44" x14ac:dyDescent="0.25">
      <c r="AQ34755" s="1026"/>
      <c r="AR34755" s="1027"/>
    </row>
    <row r="34756" spans="43:44" x14ac:dyDescent="0.25">
      <c r="AQ34756" s="1026"/>
      <c r="AR34756" s="1027"/>
    </row>
    <row r="34757" spans="43:44" x14ac:dyDescent="0.25">
      <c r="AQ34757" s="1026"/>
      <c r="AR34757" s="1027"/>
    </row>
    <row r="34758" spans="43:44" x14ac:dyDescent="0.25">
      <c r="AQ34758" s="1026"/>
      <c r="AR34758" s="1027"/>
    </row>
    <row r="34759" spans="43:44" x14ac:dyDescent="0.25">
      <c r="AQ34759" s="1026"/>
      <c r="AR34759" s="1027"/>
    </row>
    <row r="34760" spans="43:44" x14ac:dyDescent="0.25">
      <c r="AQ34760" s="1026"/>
      <c r="AR34760" s="1027"/>
    </row>
    <row r="34761" spans="43:44" x14ac:dyDescent="0.25">
      <c r="AQ34761" s="1026"/>
      <c r="AR34761" s="1027"/>
    </row>
    <row r="34762" spans="43:44" x14ac:dyDescent="0.25">
      <c r="AQ34762" s="1026"/>
      <c r="AR34762" s="1027"/>
    </row>
    <row r="34763" spans="43:44" x14ac:dyDescent="0.25">
      <c r="AQ34763" s="1026"/>
      <c r="AR34763" s="1027"/>
    </row>
    <row r="34764" spans="43:44" x14ac:dyDescent="0.25">
      <c r="AQ34764" s="1026"/>
      <c r="AR34764" s="1027"/>
    </row>
    <row r="34765" spans="43:44" x14ac:dyDescent="0.25">
      <c r="AQ34765" s="1026"/>
      <c r="AR34765" s="1027"/>
    </row>
    <row r="34766" spans="43:44" x14ac:dyDescent="0.25">
      <c r="AQ34766" s="1026"/>
      <c r="AR34766" s="1027"/>
    </row>
    <row r="34767" spans="43:44" x14ac:dyDescent="0.25">
      <c r="AQ34767" s="1026"/>
      <c r="AR34767" s="1027"/>
    </row>
    <row r="34768" spans="43:44" x14ac:dyDescent="0.25">
      <c r="AQ34768" s="1026"/>
      <c r="AR34768" s="1027"/>
    </row>
    <row r="34769" spans="43:44" x14ac:dyDescent="0.25">
      <c r="AQ34769" s="1026"/>
      <c r="AR34769" s="1027"/>
    </row>
    <row r="34770" spans="43:44" x14ac:dyDescent="0.25">
      <c r="AQ34770" s="1026"/>
      <c r="AR34770" s="1027"/>
    </row>
    <row r="34771" spans="43:44" x14ac:dyDescent="0.25">
      <c r="AQ34771" s="1026"/>
      <c r="AR34771" s="1027"/>
    </row>
    <row r="34772" spans="43:44" x14ac:dyDescent="0.25">
      <c r="AQ34772" s="1026"/>
      <c r="AR34772" s="1027"/>
    </row>
    <row r="34773" spans="43:44" x14ac:dyDescent="0.25">
      <c r="AQ34773" s="1026"/>
      <c r="AR34773" s="1027"/>
    </row>
    <row r="34774" spans="43:44" x14ac:dyDescent="0.25">
      <c r="AQ34774" s="1026"/>
      <c r="AR34774" s="1027"/>
    </row>
    <row r="34775" spans="43:44" x14ac:dyDescent="0.25">
      <c r="AQ34775" s="1026"/>
      <c r="AR34775" s="1027"/>
    </row>
    <row r="34776" spans="43:44" x14ac:dyDescent="0.25">
      <c r="AQ34776" s="1026"/>
      <c r="AR34776" s="1027"/>
    </row>
    <row r="34777" spans="43:44" x14ac:dyDescent="0.25">
      <c r="AQ34777" s="1026"/>
      <c r="AR34777" s="1027"/>
    </row>
    <row r="34778" spans="43:44" x14ac:dyDescent="0.25">
      <c r="AQ34778" s="1026"/>
      <c r="AR34778" s="1027"/>
    </row>
    <row r="34779" spans="43:44" x14ac:dyDescent="0.25">
      <c r="AQ34779" s="1026"/>
      <c r="AR34779" s="1027"/>
    </row>
    <row r="34780" spans="43:44" x14ac:dyDescent="0.25">
      <c r="AQ34780" s="1026"/>
      <c r="AR34780" s="1027"/>
    </row>
    <row r="34781" spans="43:44" x14ac:dyDescent="0.25">
      <c r="AQ34781" s="1026"/>
      <c r="AR34781" s="1027"/>
    </row>
    <row r="34782" spans="43:44" x14ac:dyDescent="0.25">
      <c r="AQ34782" s="1026"/>
      <c r="AR34782" s="1027"/>
    </row>
    <row r="34783" spans="43:44" x14ac:dyDescent="0.25">
      <c r="AQ34783" s="1026"/>
      <c r="AR34783" s="1027"/>
    </row>
    <row r="34784" spans="43:44" x14ac:dyDescent="0.25">
      <c r="AQ34784" s="1026"/>
      <c r="AR34784" s="1027"/>
    </row>
    <row r="34785" spans="43:44" x14ac:dyDescent="0.25">
      <c r="AQ34785" s="1026"/>
      <c r="AR34785" s="1027"/>
    </row>
    <row r="34786" spans="43:44" x14ac:dyDescent="0.25">
      <c r="AQ34786" s="1026"/>
      <c r="AR34786" s="1027"/>
    </row>
    <row r="34787" spans="43:44" x14ac:dyDescent="0.25">
      <c r="AQ34787" s="1026"/>
      <c r="AR34787" s="1027"/>
    </row>
    <row r="34788" spans="43:44" x14ac:dyDescent="0.25">
      <c r="AQ34788" s="1026"/>
      <c r="AR34788" s="1027"/>
    </row>
    <row r="34789" spans="43:44" x14ac:dyDescent="0.25">
      <c r="AQ34789" s="1026"/>
      <c r="AR34789" s="1027"/>
    </row>
    <row r="34790" spans="43:44" x14ac:dyDescent="0.25">
      <c r="AQ34790" s="1026"/>
      <c r="AR34790" s="1027"/>
    </row>
    <row r="34791" spans="43:44" x14ac:dyDescent="0.25">
      <c r="AQ34791" s="1026"/>
      <c r="AR34791" s="1027"/>
    </row>
    <row r="34792" spans="43:44" x14ac:dyDescent="0.25">
      <c r="AQ34792" s="1026"/>
      <c r="AR34792" s="1027"/>
    </row>
    <row r="34793" spans="43:44" x14ac:dyDescent="0.25">
      <c r="AQ34793" s="1026"/>
      <c r="AR34793" s="1027"/>
    </row>
    <row r="34794" spans="43:44" x14ac:dyDescent="0.25">
      <c r="AQ34794" s="1026"/>
      <c r="AR34794" s="1027"/>
    </row>
    <row r="34795" spans="43:44" x14ac:dyDescent="0.25">
      <c r="AQ34795" s="1026"/>
      <c r="AR34795" s="1027"/>
    </row>
    <row r="34796" spans="43:44" x14ac:dyDescent="0.25">
      <c r="AQ34796" s="1026"/>
      <c r="AR34796" s="1027"/>
    </row>
    <row r="34797" spans="43:44" x14ac:dyDescent="0.25">
      <c r="AQ34797" s="1026"/>
      <c r="AR34797" s="1027"/>
    </row>
    <row r="34798" spans="43:44" x14ac:dyDescent="0.25">
      <c r="AQ34798" s="1026"/>
      <c r="AR34798" s="1027"/>
    </row>
    <row r="34799" spans="43:44" x14ac:dyDescent="0.25">
      <c r="AQ34799" s="1026"/>
      <c r="AR34799" s="1027"/>
    </row>
    <row r="34800" spans="43:44" x14ac:dyDescent="0.25">
      <c r="AQ34800" s="1026"/>
      <c r="AR34800" s="1027"/>
    </row>
    <row r="34801" spans="43:44" x14ac:dyDescent="0.25">
      <c r="AQ34801" s="1026"/>
      <c r="AR34801" s="1027"/>
    </row>
    <row r="34802" spans="43:44" x14ac:dyDescent="0.25">
      <c r="AQ34802" s="1026"/>
      <c r="AR34802" s="1027"/>
    </row>
    <row r="34803" spans="43:44" x14ac:dyDescent="0.25">
      <c r="AQ34803" s="1026"/>
      <c r="AR34803" s="1027"/>
    </row>
    <row r="34804" spans="43:44" x14ac:dyDescent="0.25">
      <c r="AQ34804" s="1026"/>
      <c r="AR34804" s="1027"/>
    </row>
    <row r="34805" spans="43:44" x14ac:dyDescent="0.25">
      <c r="AQ34805" s="1026"/>
      <c r="AR34805" s="1027"/>
    </row>
    <row r="34806" spans="43:44" x14ac:dyDescent="0.25">
      <c r="AQ34806" s="1026"/>
      <c r="AR34806" s="1027"/>
    </row>
    <row r="34807" spans="43:44" x14ac:dyDescent="0.25">
      <c r="AQ34807" s="1026"/>
      <c r="AR34807" s="1027"/>
    </row>
    <row r="34808" spans="43:44" x14ac:dyDescent="0.25">
      <c r="AQ34808" s="1026"/>
      <c r="AR34808" s="1027"/>
    </row>
    <row r="34809" spans="43:44" x14ac:dyDescent="0.25">
      <c r="AQ34809" s="1026"/>
      <c r="AR34809" s="1027"/>
    </row>
    <row r="34810" spans="43:44" x14ac:dyDescent="0.25">
      <c r="AQ34810" s="1026"/>
      <c r="AR34810" s="1027"/>
    </row>
    <row r="34811" spans="43:44" x14ac:dyDescent="0.25">
      <c r="AQ34811" s="1026"/>
      <c r="AR34811" s="1027"/>
    </row>
    <row r="34812" spans="43:44" x14ac:dyDescent="0.25">
      <c r="AQ34812" s="1026"/>
      <c r="AR34812" s="1027"/>
    </row>
    <row r="34813" spans="43:44" x14ac:dyDescent="0.25">
      <c r="AQ34813" s="1026"/>
      <c r="AR34813" s="1027"/>
    </row>
    <row r="34814" spans="43:44" x14ac:dyDescent="0.25">
      <c r="AQ34814" s="1026"/>
      <c r="AR34814" s="1027"/>
    </row>
    <row r="34815" spans="43:44" x14ac:dyDescent="0.25">
      <c r="AQ34815" s="1026"/>
      <c r="AR34815" s="1027"/>
    </row>
    <row r="34816" spans="43:44" x14ac:dyDescent="0.25">
      <c r="AQ34816" s="1026"/>
      <c r="AR34816" s="1027"/>
    </row>
    <row r="34817" spans="43:44" x14ac:dyDescent="0.25">
      <c r="AQ34817" s="1026"/>
      <c r="AR34817" s="1027"/>
    </row>
    <row r="34818" spans="43:44" x14ac:dyDescent="0.25">
      <c r="AQ34818" s="1026"/>
      <c r="AR34818" s="1027"/>
    </row>
    <row r="34819" spans="43:44" x14ac:dyDescent="0.25">
      <c r="AQ34819" s="1026"/>
      <c r="AR34819" s="1027"/>
    </row>
    <row r="34820" spans="43:44" x14ac:dyDescent="0.25">
      <c r="AQ34820" s="1026"/>
      <c r="AR34820" s="1027"/>
    </row>
    <row r="34821" spans="43:44" x14ac:dyDescent="0.25">
      <c r="AQ34821" s="1026"/>
      <c r="AR34821" s="1027"/>
    </row>
    <row r="34822" spans="43:44" x14ac:dyDescent="0.25">
      <c r="AQ34822" s="1026"/>
      <c r="AR34822" s="1027"/>
    </row>
    <row r="34823" spans="43:44" x14ac:dyDescent="0.25">
      <c r="AQ34823" s="1026"/>
      <c r="AR34823" s="1027"/>
    </row>
    <row r="34824" spans="43:44" x14ac:dyDescent="0.25">
      <c r="AQ34824" s="1026"/>
      <c r="AR34824" s="1027"/>
    </row>
    <row r="34825" spans="43:44" x14ac:dyDescent="0.25">
      <c r="AQ34825" s="1026"/>
      <c r="AR34825" s="1027"/>
    </row>
    <row r="34826" spans="43:44" x14ac:dyDescent="0.25">
      <c r="AQ34826" s="1026"/>
      <c r="AR34826" s="1027"/>
    </row>
    <row r="34827" spans="43:44" x14ac:dyDescent="0.25">
      <c r="AQ34827" s="1026"/>
      <c r="AR34827" s="1027"/>
    </row>
    <row r="34828" spans="43:44" x14ac:dyDescent="0.25">
      <c r="AQ34828" s="1026"/>
      <c r="AR34828" s="1027"/>
    </row>
    <row r="34829" spans="43:44" x14ac:dyDescent="0.25">
      <c r="AQ34829" s="1026"/>
      <c r="AR34829" s="1027"/>
    </row>
    <row r="34830" spans="43:44" x14ac:dyDescent="0.25">
      <c r="AQ34830" s="1026"/>
      <c r="AR34830" s="1027"/>
    </row>
    <row r="34831" spans="43:44" x14ac:dyDescent="0.25">
      <c r="AQ34831" s="1026"/>
      <c r="AR34831" s="1027"/>
    </row>
    <row r="34832" spans="43:44" x14ac:dyDescent="0.25">
      <c r="AQ34832" s="1026"/>
      <c r="AR34832" s="1027"/>
    </row>
    <row r="34833" spans="43:44" x14ac:dyDescent="0.25">
      <c r="AQ34833" s="1026"/>
      <c r="AR34833" s="1027"/>
    </row>
    <row r="34834" spans="43:44" x14ac:dyDescent="0.25">
      <c r="AQ34834" s="1026"/>
      <c r="AR34834" s="1027"/>
    </row>
    <row r="34835" spans="43:44" x14ac:dyDescent="0.25">
      <c r="AQ34835" s="1026"/>
      <c r="AR34835" s="1027"/>
    </row>
    <row r="34836" spans="43:44" x14ac:dyDescent="0.25">
      <c r="AQ34836" s="1026"/>
      <c r="AR34836" s="1027"/>
    </row>
    <row r="34837" spans="43:44" x14ac:dyDescent="0.25">
      <c r="AQ34837" s="1026"/>
      <c r="AR34837" s="1027"/>
    </row>
    <row r="34838" spans="43:44" x14ac:dyDescent="0.25">
      <c r="AQ34838" s="1026"/>
      <c r="AR34838" s="1027"/>
    </row>
    <row r="34839" spans="43:44" x14ac:dyDescent="0.25">
      <c r="AQ34839" s="1026"/>
      <c r="AR34839" s="1027"/>
    </row>
    <row r="34840" spans="43:44" x14ac:dyDescent="0.25">
      <c r="AQ34840" s="1026"/>
      <c r="AR34840" s="1027"/>
    </row>
    <row r="34841" spans="43:44" x14ac:dyDescent="0.25">
      <c r="AQ34841" s="1026"/>
      <c r="AR34841" s="1027"/>
    </row>
    <row r="34842" spans="43:44" x14ac:dyDescent="0.25">
      <c r="AQ34842" s="1026"/>
      <c r="AR34842" s="1027"/>
    </row>
    <row r="34843" spans="43:44" x14ac:dyDescent="0.25">
      <c r="AQ34843" s="1026"/>
      <c r="AR34843" s="1027"/>
    </row>
    <row r="34844" spans="43:44" x14ac:dyDescent="0.25">
      <c r="AQ34844" s="1026"/>
      <c r="AR34844" s="1027"/>
    </row>
    <row r="34845" spans="43:44" x14ac:dyDescent="0.25">
      <c r="AQ34845" s="1026"/>
      <c r="AR34845" s="1027"/>
    </row>
    <row r="34846" spans="43:44" x14ac:dyDescent="0.25">
      <c r="AQ34846" s="1026"/>
      <c r="AR34846" s="1027"/>
    </row>
    <row r="34847" spans="43:44" x14ac:dyDescent="0.25">
      <c r="AQ34847" s="1026"/>
      <c r="AR34847" s="1027"/>
    </row>
    <row r="34848" spans="43:44" x14ac:dyDescent="0.25">
      <c r="AQ34848" s="1026"/>
      <c r="AR34848" s="1027"/>
    </row>
    <row r="34849" spans="43:44" x14ac:dyDescent="0.25">
      <c r="AQ34849" s="1026"/>
      <c r="AR34849" s="1027"/>
    </row>
    <row r="34850" spans="43:44" x14ac:dyDescent="0.25">
      <c r="AQ34850" s="1026"/>
      <c r="AR34850" s="1027"/>
    </row>
    <row r="34851" spans="43:44" x14ac:dyDescent="0.25">
      <c r="AQ34851" s="1026"/>
      <c r="AR34851" s="1027"/>
    </row>
    <row r="34852" spans="43:44" x14ac:dyDescent="0.25">
      <c r="AQ34852" s="1026"/>
      <c r="AR34852" s="1027"/>
    </row>
    <row r="34853" spans="43:44" x14ac:dyDescent="0.25">
      <c r="AQ34853" s="1026"/>
      <c r="AR34853" s="1027"/>
    </row>
    <row r="34854" spans="43:44" x14ac:dyDescent="0.25">
      <c r="AQ34854" s="1026"/>
      <c r="AR34854" s="1027"/>
    </row>
    <row r="34855" spans="43:44" x14ac:dyDescent="0.25">
      <c r="AQ34855" s="1026"/>
      <c r="AR34855" s="1027"/>
    </row>
    <row r="34856" spans="43:44" x14ac:dyDescent="0.25">
      <c r="AQ34856" s="1026"/>
      <c r="AR34856" s="1027"/>
    </row>
    <row r="34857" spans="43:44" x14ac:dyDescent="0.25">
      <c r="AQ34857" s="1026"/>
      <c r="AR34857" s="1027"/>
    </row>
    <row r="34858" spans="43:44" x14ac:dyDescent="0.25">
      <c r="AQ34858" s="1026"/>
      <c r="AR34858" s="1027"/>
    </row>
    <row r="34859" spans="43:44" x14ac:dyDescent="0.25">
      <c r="AQ34859" s="1026"/>
      <c r="AR34859" s="1027"/>
    </row>
    <row r="34860" spans="43:44" x14ac:dyDescent="0.25">
      <c r="AQ34860" s="1026"/>
      <c r="AR34860" s="1027"/>
    </row>
    <row r="34861" spans="43:44" x14ac:dyDescent="0.25">
      <c r="AQ34861" s="1026"/>
      <c r="AR34861" s="1027"/>
    </row>
    <row r="34862" spans="43:44" x14ac:dyDescent="0.25">
      <c r="AQ34862" s="1026"/>
      <c r="AR34862" s="1027"/>
    </row>
    <row r="34863" spans="43:44" x14ac:dyDescent="0.25">
      <c r="AQ34863" s="1026"/>
      <c r="AR34863" s="1027"/>
    </row>
    <row r="34864" spans="43:44" x14ac:dyDescent="0.25">
      <c r="AQ34864" s="1026"/>
      <c r="AR34864" s="1027"/>
    </row>
    <row r="34865" spans="43:44" x14ac:dyDescent="0.25">
      <c r="AQ34865" s="1026"/>
      <c r="AR34865" s="1027"/>
    </row>
    <row r="34866" spans="43:44" x14ac:dyDescent="0.25">
      <c r="AQ34866" s="1026"/>
      <c r="AR34866" s="1027"/>
    </row>
    <row r="34867" spans="43:44" x14ac:dyDescent="0.25">
      <c r="AQ34867" s="1026"/>
      <c r="AR34867" s="1027"/>
    </row>
    <row r="34868" spans="43:44" x14ac:dyDescent="0.25">
      <c r="AQ34868" s="1026"/>
      <c r="AR34868" s="1027"/>
    </row>
    <row r="34869" spans="43:44" x14ac:dyDescent="0.25">
      <c r="AQ34869" s="1026"/>
      <c r="AR34869" s="1027"/>
    </row>
    <row r="34870" spans="43:44" x14ac:dyDescent="0.25">
      <c r="AQ34870" s="1026"/>
      <c r="AR34870" s="1027"/>
    </row>
    <row r="34871" spans="43:44" x14ac:dyDescent="0.25">
      <c r="AQ34871" s="1026"/>
      <c r="AR34871" s="1027"/>
    </row>
    <row r="34872" spans="43:44" x14ac:dyDescent="0.25">
      <c r="AQ34872" s="1026"/>
      <c r="AR34872" s="1027"/>
    </row>
    <row r="34873" spans="43:44" x14ac:dyDescent="0.25">
      <c r="AQ34873" s="1026"/>
      <c r="AR34873" s="1027"/>
    </row>
    <row r="34874" spans="43:44" x14ac:dyDescent="0.25">
      <c r="AQ34874" s="1026"/>
      <c r="AR34874" s="1027"/>
    </row>
    <row r="34875" spans="43:44" x14ac:dyDescent="0.25">
      <c r="AQ34875" s="1026"/>
      <c r="AR34875" s="1027"/>
    </row>
    <row r="34876" spans="43:44" x14ac:dyDescent="0.25">
      <c r="AQ34876" s="1026"/>
      <c r="AR34876" s="1027"/>
    </row>
    <row r="34877" spans="43:44" x14ac:dyDescent="0.25">
      <c r="AQ34877" s="1026"/>
      <c r="AR34877" s="1027"/>
    </row>
    <row r="34878" spans="43:44" x14ac:dyDescent="0.25">
      <c r="AQ34878" s="1026"/>
      <c r="AR34878" s="1027"/>
    </row>
    <row r="34879" spans="43:44" x14ac:dyDescent="0.25">
      <c r="AQ34879" s="1026"/>
      <c r="AR34879" s="1027"/>
    </row>
    <row r="34880" spans="43:44" x14ac:dyDescent="0.25">
      <c r="AQ34880" s="1026"/>
      <c r="AR34880" s="1027"/>
    </row>
    <row r="34881" spans="43:44" x14ac:dyDescent="0.25">
      <c r="AQ34881" s="1026"/>
      <c r="AR34881" s="1027"/>
    </row>
    <row r="34882" spans="43:44" x14ac:dyDescent="0.25">
      <c r="AQ34882" s="1026"/>
      <c r="AR34882" s="1027"/>
    </row>
    <row r="34883" spans="43:44" x14ac:dyDescent="0.25">
      <c r="AQ34883" s="1026"/>
      <c r="AR34883" s="1027"/>
    </row>
    <row r="34884" spans="43:44" x14ac:dyDescent="0.25">
      <c r="AQ34884" s="1026"/>
      <c r="AR34884" s="1027"/>
    </row>
    <row r="34885" spans="43:44" x14ac:dyDescent="0.25">
      <c r="AQ34885" s="1026"/>
      <c r="AR34885" s="1027"/>
    </row>
    <row r="34886" spans="43:44" x14ac:dyDescent="0.25">
      <c r="AQ34886" s="1026"/>
      <c r="AR34886" s="1027"/>
    </row>
    <row r="34887" spans="43:44" x14ac:dyDescent="0.25">
      <c r="AQ34887" s="1026"/>
      <c r="AR34887" s="1027"/>
    </row>
    <row r="34888" spans="43:44" x14ac:dyDescent="0.25">
      <c r="AQ34888" s="1026"/>
      <c r="AR34888" s="1027"/>
    </row>
    <row r="34889" spans="43:44" x14ac:dyDescent="0.25">
      <c r="AQ34889" s="1026"/>
      <c r="AR34889" s="1027"/>
    </row>
    <row r="34890" spans="43:44" x14ac:dyDescent="0.25">
      <c r="AQ34890" s="1026"/>
      <c r="AR34890" s="1027"/>
    </row>
    <row r="34891" spans="43:44" x14ac:dyDescent="0.25">
      <c r="AQ34891" s="1026"/>
      <c r="AR34891" s="1027"/>
    </row>
    <row r="34892" spans="43:44" x14ac:dyDescent="0.25">
      <c r="AQ34892" s="1026"/>
      <c r="AR34892" s="1027"/>
    </row>
    <row r="34893" spans="43:44" x14ac:dyDescent="0.25">
      <c r="AQ34893" s="1026"/>
      <c r="AR34893" s="1027"/>
    </row>
    <row r="34894" spans="43:44" x14ac:dyDescent="0.25">
      <c r="AQ34894" s="1026"/>
      <c r="AR34894" s="1027"/>
    </row>
    <row r="34895" spans="43:44" x14ac:dyDescent="0.25">
      <c r="AQ34895" s="1026"/>
      <c r="AR34895" s="1027"/>
    </row>
    <row r="34896" spans="43:44" x14ac:dyDescent="0.25">
      <c r="AQ34896" s="1026"/>
      <c r="AR34896" s="1027"/>
    </row>
    <row r="34897" spans="43:44" x14ac:dyDescent="0.25">
      <c r="AQ34897" s="1026"/>
      <c r="AR34897" s="1027"/>
    </row>
    <row r="34898" spans="43:44" x14ac:dyDescent="0.25">
      <c r="AQ34898" s="1026"/>
      <c r="AR34898" s="1027"/>
    </row>
    <row r="34899" spans="43:44" x14ac:dyDescent="0.25">
      <c r="AQ34899" s="1026"/>
      <c r="AR34899" s="1027"/>
    </row>
    <row r="34900" spans="43:44" x14ac:dyDescent="0.25">
      <c r="AQ34900" s="1026"/>
      <c r="AR34900" s="1027"/>
    </row>
    <row r="34901" spans="43:44" x14ac:dyDescent="0.25">
      <c r="AQ34901" s="1026"/>
      <c r="AR34901" s="1027"/>
    </row>
    <row r="34902" spans="43:44" x14ac:dyDescent="0.25">
      <c r="AQ34902" s="1026"/>
      <c r="AR34902" s="1027"/>
    </row>
    <row r="34903" spans="43:44" x14ac:dyDescent="0.25">
      <c r="AQ34903" s="1026"/>
      <c r="AR34903" s="1027"/>
    </row>
    <row r="34904" spans="43:44" x14ac:dyDescent="0.25">
      <c r="AQ34904" s="1026"/>
      <c r="AR34904" s="1027"/>
    </row>
    <row r="34905" spans="43:44" x14ac:dyDescent="0.25">
      <c r="AQ34905" s="1026"/>
      <c r="AR34905" s="1027"/>
    </row>
    <row r="34906" spans="43:44" x14ac:dyDescent="0.25">
      <c r="AQ34906" s="1026"/>
      <c r="AR34906" s="1027"/>
    </row>
    <row r="34907" spans="43:44" x14ac:dyDescent="0.25">
      <c r="AQ34907" s="1026"/>
      <c r="AR34907" s="1027"/>
    </row>
    <row r="34908" spans="43:44" x14ac:dyDescent="0.25">
      <c r="AQ34908" s="1026"/>
      <c r="AR34908" s="1027"/>
    </row>
    <row r="34909" spans="43:44" x14ac:dyDescent="0.25">
      <c r="AQ34909" s="1026"/>
      <c r="AR34909" s="1027"/>
    </row>
    <row r="34910" spans="43:44" x14ac:dyDescent="0.25">
      <c r="AQ34910" s="1026"/>
      <c r="AR34910" s="1027"/>
    </row>
    <row r="34911" spans="43:44" x14ac:dyDescent="0.25">
      <c r="AQ34911" s="1026"/>
      <c r="AR34911" s="1027"/>
    </row>
    <row r="34912" spans="43:44" x14ac:dyDescent="0.25">
      <c r="AQ34912" s="1026"/>
      <c r="AR34912" s="1027"/>
    </row>
    <row r="34913" spans="43:44" x14ac:dyDescent="0.25">
      <c r="AQ34913" s="1026"/>
      <c r="AR34913" s="1027"/>
    </row>
    <row r="34914" spans="43:44" x14ac:dyDescent="0.25">
      <c r="AQ34914" s="1026"/>
      <c r="AR34914" s="1027"/>
    </row>
    <row r="34915" spans="43:44" x14ac:dyDescent="0.25">
      <c r="AQ34915" s="1026"/>
      <c r="AR34915" s="1027"/>
    </row>
    <row r="34916" spans="43:44" x14ac:dyDescent="0.25">
      <c r="AQ34916" s="1026"/>
      <c r="AR34916" s="1027"/>
    </row>
    <row r="34917" spans="43:44" x14ac:dyDescent="0.25">
      <c r="AQ34917" s="1026"/>
      <c r="AR34917" s="1027"/>
    </row>
    <row r="34918" spans="43:44" x14ac:dyDescent="0.25">
      <c r="AQ34918" s="1026"/>
      <c r="AR34918" s="1027"/>
    </row>
    <row r="34919" spans="43:44" x14ac:dyDescent="0.25">
      <c r="AQ34919" s="1026"/>
      <c r="AR34919" s="1027"/>
    </row>
    <row r="34920" spans="43:44" x14ac:dyDescent="0.25">
      <c r="AQ34920" s="1026"/>
      <c r="AR34920" s="1027"/>
    </row>
    <row r="34921" spans="43:44" x14ac:dyDescent="0.25">
      <c r="AQ34921" s="1026"/>
      <c r="AR34921" s="1027"/>
    </row>
    <row r="34922" spans="43:44" x14ac:dyDescent="0.25">
      <c r="AQ34922" s="1026"/>
      <c r="AR34922" s="1027"/>
    </row>
    <row r="34923" spans="43:44" x14ac:dyDescent="0.25">
      <c r="AQ34923" s="1026"/>
      <c r="AR34923" s="1027"/>
    </row>
    <row r="34924" spans="43:44" x14ac:dyDescent="0.25">
      <c r="AQ34924" s="1026"/>
      <c r="AR34924" s="1027"/>
    </row>
    <row r="34925" spans="43:44" x14ac:dyDescent="0.25">
      <c r="AQ34925" s="1026"/>
      <c r="AR34925" s="1027"/>
    </row>
    <row r="34926" spans="43:44" x14ac:dyDescent="0.25">
      <c r="AQ34926" s="1026"/>
      <c r="AR34926" s="1027"/>
    </row>
    <row r="34927" spans="43:44" x14ac:dyDescent="0.25">
      <c r="AQ34927" s="1026"/>
      <c r="AR34927" s="1027"/>
    </row>
    <row r="34928" spans="43:44" x14ac:dyDescent="0.25">
      <c r="AQ34928" s="1026"/>
      <c r="AR34928" s="1027"/>
    </row>
    <row r="34929" spans="43:44" x14ac:dyDescent="0.25">
      <c r="AQ34929" s="1026"/>
      <c r="AR34929" s="1027"/>
    </row>
    <row r="34930" spans="43:44" x14ac:dyDescent="0.25">
      <c r="AQ34930" s="1026"/>
      <c r="AR34930" s="1027"/>
    </row>
    <row r="34931" spans="43:44" x14ac:dyDescent="0.25">
      <c r="AQ34931" s="1026"/>
      <c r="AR34931" s="1027"/>
    </row>
    <row r="34932" spans="43:44" x14ac:dyDescent="0.25">
      <c r="AQ34932" s="1026"/>
      <c r="AR34932" s="1027"/>
    </row>
    <row r="34933" spans="43:44" x14ac:dyDescent="0.25">
      <c r="AQ34933" s="1026"/>
      <c r="AR34933" s="1027"/>
    </row>
    <row r="34934" spans="43:44" x14ac:dyDescent="0.25">
      <c r="AQ34934" s="1026"/>
      <c r="AR34934" s="1027"/>
    </row>
    <row r="34935" spans="43:44" x14ac:dyDescent="0.25">
      <c r="AQ34935" s="1026"/>
      <c r="AR34935" s="1027"/>
    </row>
    <row r="34936" spans="43:44" x14ac:dyDescent="0.25">
      <c r="AQ34936" s="1026"/>
      <c r="AR34936" s="1027"/>
    </row>
    <row r="34937" spans="43:44" x14ac:dyDescent="0.25">
      <c r="AQ34937" s="1026"/>
      <c r="AR34937" s="1027"/>
    </row>
    <row r="34938" spans="43:44" x14ac:dyDescent="0.25">
      <c r="AQ34938" s="1026"/>
      <c r="AR34938" s="1027"/>
    </row>
    <row r="34939" spans="43:44" x14ac:dyDescent="0.25">
      <c r="AQ34939" s="1026"/>
      <c r="AR34939" s="1027"/>
    </row>
    <row r="34940" spans="43:44" x14ac:dyDescent="0.25">
      <c r="AQ34940" s="1026"/>
      <c r="AR34940" s="1027"/>
    </row>
    <row r="34941" spans="43:44" x14ac:dyDescent="0.25">
      <c r="AQ34941" s="1026"/>
      <c r="AR34941" s="1027"/>
    </row>
    <row r="34942" spans="43:44" x14ac:dyDescent="0.25">
      <c r="AQ34942" s="1026"/>
      <c r="AR34942" s="1027"/>
    </row>
    <row r="34943" spans="43:44" x14ac:dyDescent="0.25">
      <c r="AQ34943" s="1026"/>
      <c r="AR34943" s="1027"/>
    </row>
    <row r="34944" spans="43:44" x14ac:dyDescent="0.25">
      <c r="AQ34944" s="1026"/>
      <c r="AR34944" s="1027"/>
    </row>
    <row r="34945" spans="43:44" x14ac:dyDescent="0.25">
      <c r="AQ34945" s="1026"/>
      <c r="AR34945" s="1027"/>
    </row>
    <row r="34946" spans="43:44" x14ac:dyDescent="0.25">
      <c r="AQ34946" s="1026"/>
      <c r="AR34946" s="1027"/>
    </row>
    <row r="34947" spans="43:44" x14ac:dyDescent="0.25">
      <c r="AQ34947" s="1026"/>
      <c r="AR34947" s="1027"/>
    </row>
    <row r="34948" spans="43:44" x14ac:dyDescent="0.25">
      <c r="AQ34948" s="1026"/>
      <c r="AR34948" s="1027"/>
    </row>
    <row r="34949" spans="43:44" x14ac:dyDescent="0.25">
      <c r="AQ34949" s="1026"/>
      <c r="AR34949" s="1027"/>
    </row>
    <row r="34950" spans="43:44" x14ac:dyDescent="0.25">
      <c r="AQ34950" s="1026"/>
      <c r="AR34950" s="1027"/>
    </row>
    <row r="34951" spans="43:44" x14ac:dyDescent="0.25">
      <c r="AQ34951" s="1026"/>
      <c r="AR34951" s="1027"/>
    </row>
    <row r="34952" spans="43:44" x14ac:dyDescent="0.25">
      <c r="AQ34952" s="1026"/>
      <c r="AR34952" s="1027"/>
    </row>
    <row r="34953" spans="43:44" x14ac:dyDescent="0.25">
      <c r="AQ34953" s="1026"/>
      <c r="AR34953" s="1027"/>
    </row>
    <row r="34954" spans="43:44" x14ac:dyDescent="0.25">
      <c r="AQ34954" s="1026"/>
      <c r="AR34954" s="1027"/>
    </row>
    <row r="34955" spans="43:44" x14ac:dyDescent="0.25">
      <c r="AQ34955" s="1026"/>
      <c r="AR34955" s="1027"/>
    </row>
    <row r="34956" spans="43:44" x14ac:dyDescent="0.25">
      <c r="AQ34956" s="1026"/>
      <c r="AR34956" s="1027"/>
    </row>
    <row r="34957" spans="43:44" x14ac:dyDescent="0.25">
      <c r="AQ34957" s="1026"/>
      <c r="AR34957" s="1027"/>
    </row>
    <row r="34958" spans="43:44" x14ac:dyDescent="0.25">
      <c r="AQ34958" s="1026"/>
      <c r="AR34958" s="1027"/>
    </row>
    <row r="34959" spans="43:44" x14ac:dyDescent="0.25">
      <c r="AQ34959" s="1026"/>
      <c r="AR34959" s="1027"/>
    </row>
    <row r="34960" spans="43:44" x14ac:dyDescent="0.25">
      <c r="AQ34960" s="1026"/>
      <c r="AR34960" s="1027"/>
    </row>
    <row r="34961" spans="43:44" x14ac:dyDescent="0.25">
      <c r="AQ34961" s="1026"/>
      <c r="AR34961" s="1027"/>
    </row>
    <row r="34962" spans="43:44" x14ac:dyDescent="0.25">
      <c r="AQ34962" s="1026"/>
      <c r="AR34962" s="1027"/>
    </row>
    <row r="34963" spans="43:44" x14ac:dyDescent="0.25">
      <c r="AQ34963" s="1026"/>
      <c r="AR34963" s="1027"/>
    </row>
    <row r="34964" spans="43:44" x14ac:dyDescent="0.25">
      <c r="AQ34964" s="1026"/>
      <c r="AR34964" s="1027"/>
    </row>
    <row r="34965" spans="43:44" x14ac:dyDescent="0.25">
      <c r="AQ34965" s="1026"/>
      <c r="AR34965" s="1027"/>
    </row>
    <row r="34966" spans="43:44" x14ac:dyDescent="0.25">
      <c r="AQ34966" s="1026"/>
      <c r="AR34966" s="1027"/>
    </row>
    <row r="34967" spans="43:44" x14ac:dyDescent="0.25">
      <c r="AQ34967" s="1026"/>
      <c r="AR34967" s="1027"/>
    </row>
    <row r="34968" spans="43:44" x14ac:dyDescent="0.25">
      <c r="AQ34968" s="1026"/>
      <c r="AR34968" s="1027"/>
    </row>
    <row r="34969" spans="43:44" x14ac:dyDescent="0.25">
      <c r="AQ34969" s="1026"/>
      <c r="AR34969" s="1027"/>
    </row>
    <row r="34970" spans="43:44" x14ac:dyDescent="0.25">
      <c r="AQ34970" s="1026"/>
      <c r="AR34970" s="1027"/>
    </row>
    <row r="34971" spans="43:44" x14ac:dyDescent="0.25">
      <c r="AQ34971" s="1026"/>
      <c r="AR34971" s="1027"/>
    </row>
    <row r="34972" spans="43:44" x14ac:dyDescent="0.25">
      <c r="AQ34972" s="1026"/>
      <c r="AR34972" s="1027"/>
    </row>
    <row r="34973" spans="43:44" x14ac:dyDescent="0.25">
      <c r="AQ34973" s="1026"/>
      <c r="AR34973" s="1027"/>
    </row>
    <row r="34974" spans="43:44" x14ac:dyDescent="0.25">
      <c r="AQ34974" s="1026"/>
      <c r="AR34974" s="1027"/>
    </row>
    <row r="34975" spans="43:44" x14ac:dyDescent="0.25">
      <c r="AQ34975" s="1026"/>
      <c r="AR34975" s="1027"/>
    </row>
    <row r="34976" spans="43:44" x14ac:dyDescent="0.25">
      <c r="AQ34976" s="1026"/>
      <c r="AR34976" s="1027"/>
    </row>
    <row r="34977" spans="43:44" x14ac:dyDescent="0.25">
      <c r="AQ34977" s="1026"/>
      <c r="AR34977" s="1027"/>
    </row>
    <row r="34978" spans="43:44" x14ac:dyDescent="0.25">
      <c r="AQ34978" s="1026"/>
      <c r="AR34978" s="1027"/>
    </row>
    <row r="34979" spans="43:44" x14ac:dyDescent="0.25">
      <c r="AQ34979" s="1026"/>
      <c r="AR34979" s="1027"/>
    </row>
    <row r="34980" spans="43:44" x14ac:dyDescent="0.25">
      <c r="AQ34980" s="1026"/>
      <c r="AR34980" s="1027"/>
    </row>
    <row r="34981" spans="43:44" x14ac:dyDescent="0.25">
      <c r="AQ34981" s="1026"/>
      <c r="AR34981" s="1027"/>
    </row>
    <row r="34982" spans="43:44" x14ac:dyDescent="0.25">
      <c r="AQ34982" s="1026"/>
      <c r="AR34982" s="1027"/>
    </row>
    <row r="34983" spans="43:44" x14ac:dyDescent="0.25">
      <c r="AQ34983" s="1026"/>
      <c r="AR34983" s="1027"/>
    </row>
    <row r="34984" spans="43:44" x14ac:dyDescent="0.25">
      <c r="AQ34984" s="1026"/>
      <c r="AR34984" s="1027"/>
    </row>
    <row r="34985" spans="43:44" x14ac:dyDescent="0.25">
      <c r="AQ34985" s="1026"/>
      <c r="AR34985" s="1027"/>
    </row>
    <row r="34986" spans="43:44" x14ac:dyDescent="0.25">
      <c r="AQ34986" s="1026"/>
      <c r="AR34986" s="1027"/>
    </row>
    <row r="34987" spans="43:44" x14ac:dyDescent="0.25">
      <c r="AQ34987" s="1026"/>
      <c r="AR34987" s="1027"/>
    </row>
    <row r="34988" spans="43:44" x14ac:dyDescent="0.25">
      <c r="AQ34988" s="1026"/>
      <c r="AR34988" s="1027"/>
    </row>
    <row r="34989" spans="43:44" x14ac:dyDescent="0.25">
      <c r="AQ34989" s="1026"/>
      <c r="AR34989" s="1027"/>
    </row>
    <row r="34990" spans="43:44" x14ac:dyDescent="0.25">
      <c r="AQ34990" s="1026"/>
      <c r="AR34990" s="1027"/>
    </row>
    <row r="34991" spans="43:44" x14ac:dyDescent="0.25">
      <c r="AQ34991" s="1026"/>
      <c r="AR34991" s="1027"/>
    </row>
    <row r="34992" spans="43:44" x14ac:dyDescent="0.25">
      <c r="AQ34992" s="1026"/>
      <c r="AR34992" s="1027"/>
    </row>
    <row r="34993" spans="43:44" x14ac:dyDescent="0.25">
      <c r="AQ34993" s="1026"/>
      <c r="AR34993" s="1027"/>
    </row>
    <row r="34994" spans="43:44" x14ac:dyDescent="0.25">
      <c r="AQ34994" s="1026"/>
      <c r="AR34994" s="1027"/>
    </row>
    <row r="34995" spans="43:44" x14ac:dyDescent="0.25">
      <c r="AQ34995" s="1026"/>
      <c r="AR34995" s="1027"/>
    </row>
    <row r="34996" spans="43:44" x14ac:dyDescent="0.25">
      <c r="AQ34996" s="1026"/>
      <c r="AR34996" s="1027"/>
    </row>
    <row r="34997" spans="43:44" x14ac:dyDescent="0.25">
      <c r="AQ34997" s="1026"/>
      <c r="AR34997" s="1027"/>
    </row>
    <row r="34998" spans="43:44" x14ac:dyDescent="0.25">
      <c r="AQ34998" s="1026"/>
      <c r="AR34998" s="1027"/>
    </row>
    <row r="34999" spans="43:44" x14ac:dyDescent="0.25">
      <c r="AQ34999" s="1026"/>
      <c r="AR34999" s="1027"/>
    </row>
    <row r="35000" spans="43:44" x14ac:dyDescent="0.25">
      <c r="AQ35000" s="1026"/>
      <c r="AR35000" s="1027"/>
    </row>
    <row r="35001" spans="43:44" x14ac:dyDescent="0.25">
      <c r="AQ35001" s="1026"/>
      <c r="AR35001" s="1027"/>
    </row>
    <row r="35002" spans="43:44" x14ac:dyDescent="0.25">
      <c r="AQ35002" s="1026"/>
      <c r="AR35002" s="1027"/>
    </row>
    <row r="35003" spans="43:44" x14ac:dyDescent="0.25">
      <c r="AQ35003" s="1026"/>
      <c r="AR35003" s="1027"/>
    </row>
    <row r="35004" spans="43:44" x14ac:dyDescent="0.25">
      <c r="AQ35004" s="1026"/>
      <c r="AR35004" s="1027"/>
    </row>
    <row r="35005" spans="43:44" x14ac:dyDescent="0.25">
      <c r="AQ35005" s="1026"/>
      <c r="AR35005" s="1027"/>
    </row>
    <row r="35006" spans="43:44" x14ac:dyDescent="0.25">
      <c r="AQ35006" s="1026"/>
      <c r="AR35006" s="1027"/>
    </row>
    <row r="35007" spans="43:44" x14ac:dyDescent="0.25">
      <c r="AQ35007" s="1026"/>
      <c r="AR35007" s="1027"/>
    </row>
    <row r="35008" spans="43:44" x14ac:dyDescent="0.25">
      <c r="AQ35008" s="1026"/>
      <c r="AR35008" s="1027"/>
    </row>
    <row r="35009" spans="43:44" x14ac:dyDescent="0.25">
      <c r="AQ35009" s="1026"/>
      <c r="AR35009" s="1027"/>
    </row>
    <row r="35010" spans="43:44" x14ac:dyDescent="0.25">
      <c r="AQ35010" s="1026"/>
      <c r="AR35010" s="1027"/>
    </row>
    <row r="35011" spans="43:44" x14ac:dyDescent="0.25">
      <c r="AQ35011" s="1026"/>
      <c r="AR35011" s="1027"/>
    </row>
    <row r="35012" spans="43:44" x14ac:dyDescent="0.25">
      <c r="AQ35012" s="1026"/>
      <c r="AR35012" s="1027"/>
    </row>
    <row r="35013" spans="43:44" x14ac:dyDescent="0.25">
      <c r="AQ35013" s="1026"/>
      <c r="AR35013" s="1027"/>
    </row>
    <row r="35014" spans="43:44" x14ac:dyDescent="0.25">
      <c r="AQ35014" s="1026"/>
      <c r="AR35014" s="1027"/>
    </row>
    <row r="35015" spans="43:44" x14ac:dyDescent="0.25">
      <c r="AQ35015" s="1026"/>
      <c r="AR35015" s="1027"/>
    </row>
    <row r="35016" spans="43:44" x14ac:dyDescent="0.25">
      <c r="AQ35016" s="1026"/>
      <c r="AR35016" s="1027"/>
    </row>
    <row r="35017" spans="43:44" x14ac:dyDescent="0.25">
      <c r="AQ35017" s="1026"/>
      <c r="AR35017" s="1027"/>
    </row>
    <row r="35018" spans="43:44" x14ac:dyDescent="0.25">
      <c r="AQ35018" s="1026"/>
      <c r="AR35018" s="1027"/>
    </row>
    <row r="35019" spans="43:44" x14ac:dyDescent="0.25">
      <c r="AQ35019" s="1026"/>
      <c r="AR35019" s="1027"/>
    </row>
    <row r="35020" spans="43:44" x14ac:dyDescent="0.25">
      <c r="AQ35020" s="1026"/>
      <c r="AR35020" s="1027"/>
    </row>
    <row r="35021" spans="43:44" x14ac:dyDescent="0.25">
      <c r="AQ35021" s="1026"/>
      <c r="AR35021" s="1027"/>
    </row>
    <row r="35022" spans="43:44" x14ac:dyDescent="0.25">
      <c r="AQ35022" s="1026"/>
      <c r="AR35022" s="1027"/>
    </row>
    <row r="35023" spans="43:44" x14ac:dyDescent="0.25">
      <c r="AQ35023" s="1026"/>
      <c r="AR35023" s="1027"/>
    </row>
    <row r="35024" spans="43:44" x14ac:dyDescent="0.25">
      <c r="AQ35024" s="1026"/>
      <c r="AR35024" s="1027"/>
    </row>
    <row r="35025" spans="43:44" x14ac:dyDescent="0.25">
      <c r="AQ35025" s="1026"/>
      <c r="AR35025" s="1027"/>
    </row>
    <row r="35026" spans="43:44" x14ac:dyDescent="0.25">
      <c r="AQ35026" s="1026"/>
      <c r="AR35026" s="1027"/>
    </row>
    <row r="35027" spans="43:44" x14ac:dyDescent="0.25">
      <c r="AQ35027" s="1026"/>
      <c r="AR35027" s="1027"/>
    </row>
    <row r="35028" spans="43:44" x14ac:dyDescent="0.25">
      <c r="AQ35028" s="1026"/>
      <c r="AR35028" s="1027"/>
    </row>
    <row r="35029" spans="43:44" x14ac:dyDescent="0.25">
      <c r="AQ35029" s="1026"/>
      <c r="AR35029" s="1027"/>
    </row>
    <row r="35030" spans="43:44" x14ac:dyDescent="0.25">
      <c r="AQ35030" s="1026"/>
      <c r="AR35030" s="1027"/>
    </row>
    <row r="35031" spans="43:44" x14ac:dyDescent="0.25">
      <c r="AQ35031" s="1026"/>
      <c r="AR35031" s="1027"/>
    </row>
    <row r="35032" spans="43:44" x14ac:dyDescent="0.25">
      <c r="AQ35032" s="1026"/>
      <c r="AR35032" s="1027"/>
    </row>
    <row r="35033" spans="43:44" x14ac:dyDescent="0.25">
      <c r="AQ35033" s="1026"/>
      <c r="AR35033" s="1027"/>
    </row>
    <row r="35034" spans="43:44" x14ac:dyDescent="0.25">
      <c r="AQ35034" s="1026"/>
      <c r="AR35034" s="1027"/>
    </row>
    <row r="35035" spans="43:44" x14ac:dyDescent="0.25">
      <c r="AQ35035" s="1026"/>
      <c r="AR35035" s="1027"/>
    </row>
    <row r="35036" spans="43:44" x14ac:dyDescent="0.25">
      <c r="AQ35036" s="1026"/>
      <c r="AR35036" s="1027"/>
    </row>
    <row r="35037" spans="43:44" x14ac:dyDescent="0.25">
      <c r="AQ35037" s="1026"/>
      <c r="AR35037" s="1027"/>
    </row>
    <row r="35038" spans="43:44" x14ac:dyDescent="0.25">
      <c r="AQ35038" s="1026"/>
      <c r="AR35038" s="1027"/>
    </row>
    <row r="35039" spans="43:44" x14ac:dyDescent="0.25">
      <c r="AQ35039" s="1026"/>
      <c r="AR35039" s="1027"/>
    </row>
    <row r="35040" spans="43:44" x14ac:dyDescent="0.25">
      <c r="AQ35040" s="1026"/>
      <c r="AR35040" s="1027"/>
    </row>
    <row r="35041" spans="43:44" x14ac:dyDescent="0.25">
      <c r="AQ35041" s="1026"/>
      <c r="AR35041" s="1027"/>
    </row>
    <row r="35042" spans="43:44" x14ac:dyDescent="0.25">
      <c r="AQ35042" s="1026"/>
      <c r="AR35042" s="1027"/>
    </row>
    <row r="35043" spans="43:44" x14ac:dyDescent="0.25">
      <c r="AQ35043" s="1026"/>
      <c r="AR35043" s="1027"/>
    </row>
    <row r="35044" spans="43:44" x14ac:dyDescent="0.25">
      <c r="AQ35044" s="1026"/>
      <c r="AR35044" s="1027"/>
    </row>
    <row r="35045" spans="43:44" x14ac:dyDescent="0.25">
      <c r="AQ35045" s="1026"/>
      <c r="AR35045" s="1027"/>
    </row>
    <row r="35046" spans="43:44" x14ac:dyDescent="0.25">
      <c r="AQ35046" s="1026"/>
      <c r="AR35046" s="1027"/>
    </row>
    <row r="35047" spans="43:44" x14ac:dyDescent="0.25">
      <c r="AQ35047" s="1026"/>
      <c r="AR35047" s="1027"/>
    </row>
    <row r="35048" spans="43:44" x14ac:dyDescent="0.25">
      <c r="AQ35048" s="1026"/>
      <c r="AR35048" s="1027"/>
    </row>
    <row r="35049" spans="43:44" x14ac:dyDescent="0.25">
      <c r="AQ35049" s="1026"/>
      <c r="AR35049" s="1027"/>
    </row>
    <row r="35050" spans="43:44" x14ac:dyDescent="0.25">
      <c r="AQ35050" s="1026"/>
      <c r="AR35050" s="1027"/>
    </row>
    <row r="35051" spans="43:44" x14ac:dyDescent="0.25">
      <c r="AQ35051" s="1026"/>
      <c r="AR35051" s="1027"/>
    </row>
    <row r="35052" spans="43:44" x14ac:dyDescent="0.25">
      <c r="AQ35052" s="1026"/>
      <c r="AR35052" s="1027"/>
    </row>
    <row r="35053" spans="43:44" x14ac:dyDescent="0.25">
      <c r="AQ35053" s="1026"/>
      <c r="AR35053" s="1027"/>
    </row>
    <row r="35054" spans="43:44" x14ac:dyDescent="0.25">
      <c r="AQ35054" s="1026"/>
      <c r="AR35054" s="1027"/>
    </row>
    <row r="35055" spans="43:44" x14ac:dyDescent="0.25">
      <c r="AQ35055" s="1026"/>
      <c r="AR35055" s="1027"/>
    </row>
    <row r="35056" spans="43:44" x14ac:dyDescent="0.25">
      <c r="AQ35056" s="1026"/>
      <c r="AR35056" s="1027"/>
    </row>
    <row r="35057" spans="43:44" x14ac:dyDescent="0.25">
      <c r="AQ35057" s="1026"/>
      <c r="AR35057" s="1027"/>
    </row>
    <row r="35058" spans="43:44" x14ac:dyDescent="0.25">
      <c r="AQ35058" s="1026"/>
      <c r="AR35058" s="1027"/>
    </row>
    <row r="35059" spans="43:44" x14ac:dyDescent="0.25">
      <c r="AQ35059" s="1026"/>
      <c r="AR35059" s="1027"/>
    </row>
    <row r="35060" spans="43:44" x14ac:dyDescent="0.25">
      <c r="AQ35060" s="1026"/>
      <c r="AR35060" s="1027"/>
    </row>
    <row r="35061" spans="43:44" x14ac:dyDescent="0.25">
      <c r="AQ35061" s="1026"/>
      <c r="AR35061" s="1027"/>
    </row>
    <row r="35062" spans="43:44" x14ac:dyDescent="0.25">
      <c r="AQ35062" s="1026"/>
      <c r="AR35062" s="1027"/>
    </row>
    <row r="35063" spans="43:44" x14ac:dyDescent="0.25">
      <c r="AQ35063" s="1026"/>
      <c r="AR35063" s="1027"/>
    </row>
    <row r="35064" spans="43:44" x14ac:dyDescent="0.25">
      <c r="AQ35064" s="1026"/>
      <c r="AR35064" s="1027"/>
    </row>
    <row r="35065" spans="43:44" x14ac:dyDescent="0.25">
      <c r="AQ35065" s="1026"/>
      <c r="AR35065" s="1027"/>
    </row>
    <row r="35066" spans="43:44" x14ac:dyDescent="0.25">
      <c r="AQ35066" s="1026"/>
      <c r="AR35066" s="1027"/>
    </row>
    <row r="35067" spans="43:44" x14ac:dyDescent="0.25">
      <c r="AQ35067" s="1026"/>
      <c r="AR35067" s="1027"/>
    </row>
    <row r="35068" spans="43:44" x14ac:dyDescent="0.25">
      <c r="AQ35068" s="1026"/>
      <c r="AR35068" s="1027"/>
    </row>
    <row r="35069" spans="43:44" x14ac:dyDescent="0.25">
      <c r="AQ35069" s="1026"/>
      <c r="AR35069" s="1027"/>
    </row>
    <row r="35070" spans="43:44" x14ac:dyDescent="0.25">
      <c r="AQ35070" s="1026"/>
      <c r="AR35070" s="1027"/>
    </row>
    <row r="35071" spans="43:44" x14ac:dyDescent="0.25">
      <c r="AQ35071" s="1026"/>
      <c r="AR35071" s="1027"/>
    </row>
    <row r="35072" spans="43:44" x14ac:dyDescent="0.25">
      <c r="AQ35072" s="1026"/>
      <c r="AR35072" s="1027"/>
    </row>
    <row r="35073" spans="43:44" x14ac:dyDescent="0.25">
      <c r="AQ35073" s="1026"/>
      <c r="AR35073" s="1027"/>
    </row>
    <row r="35074" spans="43:44" x14ac:dyDescent="0.25">
      <c r="AQ35074" s="1026"/>
      <c r="AR35074" s="1027"/>
    </row>
    <row r="35075" spans="43:44" x14ac:dyDescent="0.25">
      <c r="AQ35075" s="1026"/>
      <c r="AR35075" s="1027"/>
    </row>
    <row r="35076" spans="43:44" x14ac:dyDescent="0.25">
      <c r="AQ35076" s="1026"/>
      <c r="AR35076" s="1027"/>
    </row>
    <row r="35077" spans="43:44" x14ac:dyDescent="0.25">
      <c r="AQ35077" s="1026"/>
      <c r="AR35077" s="1027"/>
    </row>
    <row r="35078" spans="43:44" x14ac:dyDescent="0.25">
      <c r="AQ35078" s="1026"/>
      <c r="AR35078" s="1027"/>
    </row>
    <row r="35079" spans="43:44" x14ac:dyDescent="0.25">
      <c r="AQ35079" s="1026"/>
      <c r="AR35079" s="1027"/>
    </row>
    <row r="35080" spans="43:44" x14ac:dyDescent="0.25">
      <c r="AQ35080" s="1026"/>
      <c r="AR35080" s="1027"/>
    </row>
    <row r="35081" spans="43:44" x14ac:dyDescent="0.25">
      <c r="AQ35081" s="1026"/>
      <c r="AR35081" s="1027"/>
    </row>
    <row r="35082" spans="43:44" x14ac:dyDescent="0.25">
      <c r="AQ35082" s="1026"/>
      <c r="AR35082" s="1027"/>
    </row>
    <row r="35083" spans="43:44" x14ac:dyDescent="0.25">
      <c r="AQ35083" s="1026"/>
      <c r="AR35083" s="1027"/>
    </row>
    <row r="35084" spans="43:44" x14ac:dyDescent="0.25">
      <c r="AQ35084" s="1026"/>
      <c r="AR35084" s="1027"/>
    </row>
    <row r="35085" spans="43:44" x14ac:dyDescent="0.25">
      <c r="AQ35085" s="1026"/>
      <c r="AR35085" s="1027"/>
    </row>
    <row r="35086" spans="43:44" x14ac:dyDescent="0.25">
      <c r="AQ35086" s="1026"/>
      <c r="AR35086" s="1027"/>
    </row>
    <row r="35087" spans="43:44" x14ac:dyDescent="0.25">
      <c r="AQ35087" s="1026"/>
      <c r="AR35087" s="1027"/>
    </row>
    <row r="35088" spans="43:44" x14ac:dyDescent="0.25">
      <c r="AQ35088" s="1026"/>
      <c r="AR35088" s="1027"/>
    </row>
    <row r="35089" spans="43:44" x14ac:dyDescent="0.25">
      <c r="AQ35089" s="1026"/>
      <c r="AR35089" s="1027"/>
    </row>
    <row r="35090" spans="43:44" x14ac:dyDescent="0.25">
      <c r="AQ35090" s="1026"/>
      <c r="AR35090" s="1027"/>
    </row>
    <row r="35091" spans="43:44" x14ac:dyDescent="0.25">
      <c r="AQ35091" s="1026"/>
      <c r="AR35091" s="1027"/>
    </row>
    <row r="35092" spans="43:44" x14ac:dyDescent="0.25">
      <c r="AQ35092" s="1026"/>
      <c r="AR35092" s="1027"/>
    </row>
    <row r="35093" spans="43:44" x14ac:dyDescent="0.25">
      <c r="AQ35093" s="1026"/>
      <c r="AR35093" s="1027"/>
    </row>
    <row r="35094" spans="43:44" x14ac:dyDescent="0.25">
      <c r="AQ35094" s="1026"/>
      <c r="AR35094" s="1027"/>
    </row>
    <row r="35095" spans="43:44" x14ac:dyDescent="0.25">
      <c r="AQ35095" s="1026"/>
      <c r="AR35095" s="1027"/>
    </row>
    <row r="35096" spans="43:44" x14ac:dyDescent="0.25">
      <c r="AQ35096" s="1026"/>
      <c r="AR35096" s="1027"/>
    </row>
    <row r="35097" spans="43:44" x14ac:dyDescent="0.25">
      <c r="AQ35097" s="1026"/>
      <c r="AR35097" s="1027"/>
    </row>
    <row r="35098" spans="43:44" x14ac:dyDescent="0.25">
      <c r="AQ35098" s="1026"/>
      <c r="AR35098" s="1027"/>
    </row>
    <row r="35099" spans="43:44" x14ac:dyDescent="0.25">
      <c r="AQ35099" s="1026"/>
      <c r="AR35099" s="1027"/>
    </row>
    <row r="35100" spans="43:44" x14ac:dyDescent="0.25">
      <c r="AQ35100" s="1026"/>
      <c r="AR35100" s="1027"/>
    </row>
    <row r="35101" spans="43:44" x14ac:dyDescent="0.25">
      <c r="AQ35101" s="1026"/>
      <c r="AR35101" s="1027"/>
    </row>
    <row r="35102" spans="43:44" x14ac:dyDescent="0.25">
      <c r="AQ35102" s="1026"/>
      <c r="AR35102" s="1027"/>
    </row>
    <row r="35103" spans="43:44" x14ac:dyDescent="0.25">
      <c r="AQ35103" s="1026"/>
      <c r="AR35103" s="1027"/>
    </row>
    <row r="35104" spans="43:44" x14ac:dyDescent="0.25">
      <c r="AQ35104" s="1026"/>
      <c r="AR35104" s="1027"/>
    </row>
    <row r="35105" spans="43:44" x14ac:dyDescent="0.25">
      <c r="AQ35105" s="1026"/>
      <c r="AR35105" s="1027"/>
    </row>
    <row r="35106" spans="43:44" x14ac:dyDescent="0.25">
      <c r="AQ35106" s="1026"/>
      <c r="AR35106" s="1027"/>
    </row>
    <row r="35107" spans="43:44" x14ac:dyDescent="0.25">
      <c r="AQ35107" s="1026"/>
      <c r="AR35107" s="1027"/>
    </row>
    <row r="35108" spans="43:44" x14ac:dyDescent="0.25">
      <c r="AQ35108" s="1026"/>
      <c r="AR35108" s="1027"/>
    </row>
    <row r="35109" spans="43:44" x14ac:dyDescent="0.25">
      <c r="AQ35109" s="1026"/>
      <c r="AR35109" s="1027"/>
    </row>
    <row r="35110" spans="43:44" x14ac:dyDescent="0.25">
      <c r="AQ35110" s="1026"/>
      <c r="AR35110" s="1027"/>
    </row>
    <row r="35111" spans="43:44" x14ac:dyDescent="0.25">
      <c r="AQ35111" s="1026"/>
      <c r="AR35111" s="1027"/>
    </row>
    <row r="35112" spans="43:44" x14ac:dyDescent="0.25">
      <c r="AQ35112" s="1026"/>
      <c r="AR35112" s="1027"/>
    </row>
    <row r="35113" spans="43:44" x14ac:dyDescent="0.25">
      <c r="AQ35113" s="1026"/>
      <c r="AR35113" s="1027"/>
    </row>
    <row r="35114" spans="43:44" x14ac:dyDescent="0.25">
      <c r="AQ35114" s="1026"/>
      <c r="AR35114" s="1027"/>
    </row>
    <row r="35115" spans="43:44" x14ac:dyDescent="0.25">
      <c r="AQ35115" s="1026"/>
      <c r="AR35115" s="1027"/>
    </row>
    <row r="35116" spans="43:44" x14ac:dyDescent="0.25">
      <c r="AQ35116" s="1026"/>
      <c r="AR35116" s="1027"/>
    </row>
    <row r="35117" spans="43:44" x14ac:dyDescent="0.25">
      <c r="AQ35117" s="1026"/>
      <c r="AR35117" s="1027"/>
    </row>
    <row r="35118" spans="43:44" x14ac:dyDescent="0.25">
      <c r="AQ35118" s="1026"/>
      <c r="AR35118" s="1027"/>
    </row>
    <row r="35119" spans="43:44" x14ac:dyDescent="0.25">
      <c r="AQ35119" s="1026"/>
      <c r="AR35119" s="1027"/>
    </row>
    <row r="35120" spans="43:44" x14ac:dyDescent="0.25">
      <c r="AQ35120" s="1026"/>
      <c r="AR35120" s="1027"/>
    </row>
    <row r="35121" spans="43:44" x14ac:dyDescent="0.25">
      <c r="AQ35121" s="1026"/>
      <c r="AR35121" s="1027"/>
    </row>
    <row r="35122" spans="43:44" x14ac:dyDescent="0.25">
      <c r="AQ35122" s="1026"/>
      <c r="AR35122" s="1027"/>
    </row>
    <row r="35123" spans="43:44" x14ac:dyDescent="0.25">
      <c r="AQ35123" s="1026"/>
      <c r="AR35123" s="1027"/>
    </row>
    <row r="35124" spans="43:44" x14ac:dyDescent="0.25">
      <c r="AQ35124" s="1026"/>
      <c r="AR35124" s="1027"/>
    </row>
    <row r="35125" spans="43:44" x14ac:dyDescent="0.25">
      <c r="AQ35125" s="1026"/>
      <c r="AR35125" s="1027"/>
    </row>
    <row r="35126" spans="43:44" x14ac:dyDescent="0.25">
      <c r="AQ35126" s="1026"/>
      <c r="AR35126" s="1027"/>
    </row>
    <row r="35127" spans="43:44" x14ac:dyDescent="0.25">
      <c r="AQ35127" s="1026"/>
      <c r="AR35127" s="1027"/>
    </row>
    <row r="35128" spans="43:44" x14ac:dyDescent="0.25">
      <c r="AQ35128" s="1026"/>
      <c r="AR35128" s="1027"/>
    </row>
    <row r="35129" spans="43:44" x14ac:dyDescent="0.25">
      <c r="AQ35129" s="1026"/>
      <c r="AR35129" s="1027"/>
    </row>
    <row r="35130" spans="43:44" x14ac:dyDescent="0.25">
      <c r="AQ35130" s="1026"/>
      <c r="AR35130" s="1027"/>
    </row>
    <row r="35131" spans="43:44" x14ac:dyDescent="0.25">
      <c r="AQ35131" s="1026"/>
      <c r="AR35131" s="1027"/>
    </row>
    <row r="35132" spans="43:44" x14ac:dyDescent="0.25">
      <c r="AQ35132" s="1026"/>
      <c r="AR35132" s="1027"/>
    </row>
    <row r="35133" spans="43:44" x14ac:dyDescent="0.25">
      <c r="AQ35133" s="1026"/>
      <c r="AR35133" s="1027"/>
    </row>
    <row r="35134" spans="43:44" x14ac:dyDescent="0.25">
      <c r="AQ35134" s="1026"/>
      <c r="AR35134" s="1027"/>
    </row>
    <row r="35135" spans="43:44" x14ac:dyDescent="0.25">
      <c r="AQ35135" s="1026"/>
      <c r="AR35135" s="1027"/>
    </row>
    <row r="35136" spans="43:44" x14ac:dyDescent="0.25">
      <c r="AQ35136" s="1026"/>
      <c r="AR35136" s="1027"/>
    </row>
    <row r="35137" spans="43:44" x14ac:dyDescent="0.25">
      <c r="AQ35137" s="1026"/>
      <c r="AR35137" s="1027"/>
    </row>
    <row r="35138" spans="43:44" x14ac:dyDescent="0.25">
      <c r="AQ35138" s="1026"/>
      <c r="AR35138" s="1027"/>
    </row>
    <row r="35139" spans="43:44" x14ac:dyDescent="0.25">
      <c r="AQ35139" s="1026"/>
      <c r="AR35139" s="1027"/>
    </row>
    <row r="35140" spans="43:44" x14ac:dyDescent="0.25">
      <c r="AQ35140" s="1026"/>
      <c r="AR35140" s="1027"/>
    </row>
    <row r="35141" spans="43:44" x14ac:dyDescent="0.25">
      <c r="AQ35141" s="1026"/>
      <c r="AR35141" s="1027"/>
    </row>
    <row r="35142" spans="43:44" x14ac:dyDescent="0.25">
      <c r="AQ35142" s="1026"/>
      <c r="AR35142" s="1027"/>
    </row>
    <row r="35143" spans="43:44" x14ac:dyDescent="0.25">
      <c r="AQ35143" s="1026"/>
      <c r="AR35143" s="1027"/>
    </row>
    <row r="35144" spans="43:44" x14ac:dyDescent="0.25">
      <c r="AQ35144" s="1026"/>
      <c r="AR35144" s="1027"/>
    </row>
    <row r="35145" spans="43:44" x14ac:dyDescent="0.25">
      <c r="AQ35145" s="1026"/>
      <c r="AR35145" s="1027"/>
    </row>
    <row r="35146" spans="43:44" x14ac:dyDescent="0.25">
      <c r="AQ35146" s="1026"/>
      <c r="AR35146" s="1027"/>
    </row>
    <row r="35147" spans="43:44" x14ac:dyDescent="0.25">
      <c r="AQ35147" s="1026"/>
      <c r="AR35147" s="1027"/>
    </row>
    <row r="35148" spans="43:44" x14ac:dyDescent="0.25">
      <c r="AQ35148" s="1026"/>
      <c r="AR35148" s="1027"/>
    </row>
    <row r="35149" spans="43:44" x14ac:dyDescent="0.25">
      <c r="AQ35149" s="1026"/>
      <c r="AR35149" s="1027"/>
    </row>
    <row r="35150" spans="43:44" x14ac:dyDescent="0.25">
      <c r="AQ35150" s="1026"/>
      <c r="AR35150" s="1027"/>
    </row>
    <row r="35151" spans="43:44" x14ac:dyDescent="0.25">
      <c r="AQ35151" s="1026"/>
      <c r="AR35151" s="1027"/>
    </row>
    <row r="35152" spans="43:44" x14ac:dyDescent="0.25">
      <c r="AQ35152" s="1026"/>
      <c r="AR35152" s="1027"/>
    </row>
    <row r="35153" spans="43:44" x14ac:dyDescent="0.25">
      <c r="AQ35153" s="1026"/>
      <c r="AR35153" s="1027"/>
    </row>
    <row r="35154" spans="43:44" x14ac:dyDescent="0.25">
      <c r="AQ35154" s="1026"/>
      <c r="AR35154" s="1027"/>
    </row>
    <row r="35155" spans="43:44" x14ac:dyDescent="0.25">
      <c r="AQ35155" s="1026"/>
      <c r="AR35155" s="1027"/>
    </row>
    <row r="35156" spans="43:44" x14ac:dyDescent="0.25">
      <c r="AQ35156" s="1026"/>
      <c r="AR35156" s="1027"/>
    </row>
    <row r="35157" spans="43:44" x14ac:dyDescent="0.25">
      <c r="AQ35157" s="1026"/>
      <c r="AR35157" s="1027"/>
    </row>
    <row r="35158" spans="43:44" x14ac:dyDescent="0.25">
      <c r="AQ35158" s="1026"/>
      <c r="AR35158" s="1027"/>
    </row>
    <row r="35159" spans="43:44" x14ac:dyDescent="0.25">
      <c r="AQ35159" s="1026"/>
      <c r="AR35159" s="1027"/>
    </row>
    <row r="35160" spans="43:44" x14ac:dyDescent="0.25">
      <c r="AQ35160" s="1026"/>
      <c r="AR35160" s="1027"/>
    </row>
    <row r="35161" spans="43:44" x14ac:dyDescent="0.25">
      <c r="AQ35161" s="1026"/>
      <c r="AR35161" s="1027"/>
    </row>
    <row r="35162" spans="43:44" x14ac:dyDescent="0.25">
      <c r="AQ35162" s="1026"/>
      <c r="AR35162" s="1027"/>
    </row>
    <row r="35163" spans="43:44" x14ac:dyDescent="0.25">
      <c r="AQ35163" s="1026"/>
      <c r="AR35163" s="1027"/>
    </row>
    <row r="35164" spans="43:44" x14ac:dyDescent="0.25">
      <c r="AQ35164" s="1026"/>
      <c r="AR35164" s="1027"/>
    </row>
    <row r="35165" spans="43:44" x14ac:dyDescent="0.25">
      <c r="AQ35165" s="1026"/>
      <c r="AR35165" s="1027"/>
    </row>
    <row r="35166" spans="43:44" x14ac:dyDescent="0.25">
      <c r="AQ35166" s="1026"/>
      <c r="AR35166" s="1027"/>
    </row>
    <row r="35167" spans="43:44" x14ac:dyDescent="0.25">
      <c r="AQ35167" s="1026"/>
      <c r="AR35167" s="1027"/>
    </row>
    <row r="35168" spans="43:44" x14ac:dyDescent="0.25">
      <c r="AQ35168" s="1026"/>
      <c r="AR35168" s="1027"/>
    </row>
    <row r="35169" spans="43:44" x14ac:dyDescent="0.25">
      <c r="AQ35169" s="1026"/>
      <c r="AR35169" s="1027"/>
    </row>
    <row r="35170" spans="43:44" x14ac:dyDescent="0.25">
      <c r="AQ35170" s="1026"/>
      <c r="AR35170" s="1027"/>
    </row>
    <row r="35171" spans="43:44" x14ac:dyDescent="0.25">
      <c r="AQ35171" s="1026"/>
      <c r="AR35171" s="1027"/>
    </row>
    <row r="35172" spans="43:44" x14ac:dyDescent="0.25">
      <c r="AQ35172" s="1026"/>
      <c r="AR35172" s="1027"/>
    </row>
    <row r="35173" spans="43:44" x14ac:dyDescent="0.25">
      <c r="AQ35173" s="1026"/>
      <c r="AR35173" s="1027"/>
    </row>
    <row r="35174" spans="43:44" x14ac:dyDescent="0.25">
      <c r="AQ35174" s="1026"/>
      <c r="AR35174" s="1027"/>
    </row>
    <row r="35175" spans="43:44" x14ac:dyDescent="0.25">
      <c r="AQ35175" s="1026"/>
      <c r="AR35175" s="1027"/>
    </row>
    <row r="35176" spans="43:44" x14ac:dyDescent="0.25">
      <c r="AQ35176" s="1026"/>
      <c r="AR35176" s="1027"/>
    </row>
    <row r="35177" spans="43:44" x14ac:dyDescent="0.25">
      <c r="AQ35177" s="1026"/>
      <c r="AR35177" s="1027"/>
    </row>
    <row r="35178" spans="43:44" x14ac:dyDescent="0.25">
      <c r="AQ35178" s="1026"/>
      <c r="AR35178" s="1027"/>
    </row>
    <row r="35179" spans="43:44" x14ac:dyDescent="0.25">
      <c r="AQ35179" s="1026"/>
      <c r="AR35179" s="1027"/>
    </row>
    <row r="35180" spans="43:44" x14ac:dyDescent="0.25">
      <c r="AQ35180" s="1026"/>
      <c r="AR35180" s="1027"/>
    </row>
    <row r="35181" spans="43:44" x14ac:dyDescent="0.25">
      <c r="AQ35181" s="1026"/>
      <c r="AR35181" s="1027"/>
    </row>
    <row r="35182" spans="43:44" x14ac:dyDescent="0.25">
      <c r="AQ35182" s="1026"/>
      <c r="AR35182" s="1027"/>
    </row>
    <row r="35183" spans="43:44" x14ac:dyDescent="0.25">
      <c r="AQ35183" s="1026"/>
      <c r="AR35183" s="1027"/>
    </row>
    <row r="35184" spans="43:44" x14ac:dyDescent="0.25">
      <c r="AQ35184" s="1026"/>
      <c r="AR35184" s="1027"/>
    </row>
    <row r="35185" spans="43:44" x14ac:dyDescent="0.25">
      <c r="AQ35185" s="1026"/>
      <c r="AR35185" s="1027"/>
    </row>
    <row r="35186" spans="43:44" x14ac:dyDescent="0.25">
      <c r="AQ35186" s="1026"/>
      <c r="AR35186" s="1027"/>
    </row>
    <row r="35187" spans="43:44" x14ac:dyDescent="0.25">
      <c r="AQ35187" s="1026"/>
      <c r="AR35187" s="1027"/>
    </row>
    <row r="35188" spans="43:44" x14ac:dyDescent="0.25">
      <c r="AQ35188" s="1026"/>
      <c r="AR35188" s="1027"/>
    </row>
    <row r="35189" spans="43:44" x14ac:dyDescent="0.25">
      <c r="AQ35189" s="1026"/>
      <c r="AR35189" s="1027"/>
    </row>
    <row r="35190" spans="43:44" x14ac:dyDescent="0.25">
      <c r="AQ35190" s="1026"/>
      <c r="AR35190" s="1027"/>
    </row>
    <row r="35191" spans="43:44" x14ac:dyDescent="0.25">
      <c r="AQ35191" s="1026"/>
      <c r="AR35191" s="1027"/>
    </row>
    <row r="35192" spans="43:44" x14ac:dyDescent="0.25">
      <c r="AQ35192" s="1026"/>
      <c r="AR35192" s="1027"/>
    </row>
    <row r="35193" spans="43:44" x14ac:dyDescent="0.25">
      <c r="AQ35193" s="1026"/>
      <c r="AR35193" s="1027"/>
    </row>
    <row r="35194" spans="43:44" x14ac:dyDescent="0.25">
      <c r="AQ35194" s="1026"/>
      <c r="AR35194" s="1027"/>
    </row>
    <row r="35195" spans="43:44" x14ac:dyDescent="0.25">
      <c r="AQ35195" s="1026"/>
      <c r="AR35195" s="1027"/>
    </row>
    <row r="35196" spans="43:44" x14ac:dyDescent="0.25">
      <c r="AQ35196" s="1026"/>
      <c r="AR35196" s="1027"/>
    </row>
    <row r="35197" spans="43:44" x14ac:dyDescent="0.25">
      <c r="AQ35197" s="1026"/>
      <c r="AR35197" s="1027"/>
    </row>
    <row r="35198" spans="43:44" x14ac:dyDescent="0.25">
      <c r="AQ35198" s="1026"/>
      <c r="AR35198" s="1027"/>
    </row>
    <row r="35199" spans="43:44" x14ac:dyDescent="0.25">
      <c r="AQ35199" s="1026"/>
      <c r="AR35199" s="1027"/>
    </row>
    <row r="35200" spans="43:44" x14ac:dyDescent="0.25">
      <c r="AQ35200" s="1026"/>
      <c r="AR35200" s="1027"/>
    </row>
    <row r="35201" spans="43:44" x14ac:dyDescent="0.25">
      <c r="AQ35201" s="1026"/>
      <c r="AR35201" s="1027"/>
    </row>
    <row r="35202" spans="43:44" x14ac:dyDescent="0.25">
      <c r="AQ35202" s="1026"/>
      <c r="AR35202" s="1027"/>
    </row>
    <row r="35203" spans="43:44" x14ac:dyDescent="0.25">
      <c r="AQ35203" s="1026"/>
      <c r="AR35203" s="1027"/>
    </row>
    <row r="35204" spans="43:44" x14ac:dyDescent="0.25">
      <c r="AQ35204" s="1026"/>
      <c r="AR35204" s="1027"/>
    </row>
    <row r="35205" spans="43:44" x14ac:dyDescent="0.25">
      <c r="AQ35205" s="1026"/>
      <c r="AR35205" s="1027"/>
    </row>
    <row r="35206" spans="43:44" x14ac:dyDescent="0.25">
      <c r="AQ35206" s="1026"/>
      <c r="AR35206" s="1027"/>
    </row>
    <row r="35207" spans="43:44" x14ac:dyDescent="0.25">
      <c r="AQ35207" s="1026"/>
      <c r="AR35207" s="1027"/>
    </row>
    <row r="35208" spans="43:44" x14ac:dyDescent="0.25">
      <c r="AQ35208" s="1026"/>
      <c r="AR35208" s="1027"/>
    </row>
    <row r="35209" spans="43:44" x14ac:dyDescent="0.25">
      <c r="AQ35209" s="1026"/>
      <c r="AR35209" s="1027"/>
    </row>
    <row r="35210" spans="43:44" x14ac:dyDescent="0.25">
      <c r="AQ35210" s="1026"/>
      <c r="AR35210" s="1027"/>
    </row>
    <row r="35211" spans="43:44" x14ac:dyDescent="0.25">
      <c r="AQ35211" s="1026"/>
      <c r="AR35211" s="1027"/>
    </row>
    <row r="35212" spans="43:44" x14ac:dyDescent="0.25">
      <c r="AQ35212" s="1026"/>
      <c r="AR35212" s="1027"/>
    </row>
    <row r="35213" spans="43:44" x14ac:dyDescent="0.25">
      <c r="AQ35213" s="1026"/>
      <c r="AR35213" s="1027"/>
    </row>
    <row r="35214" spans="43:44" x14ac:dyDescent="0.25">
      <c r="AQ35214" s="1026"/>
      <c r="AR35214" s="1027"/>
    </row>
    <row r="35215" spans="43:44" x14ac:dyDescent="0.25">
      <c r="AQ35215" s="1026"/>
      <c r="AR35215" s="1027"/>
    </row>
    <row r="35216" spans="43:44" x14ac:dyDescent="0.25">
      <c r="AQ35216" s="1026"/>
      <c r="AR35216" s="1027"/>
    </row>
    <row r="35217" spans="43:44" x14ac:dyDescent="0.25">
      <c r="AQ35217" s="1026"/>
      <c r="AR35217" s="1027"/>
    </row>
    <row r="35218" spans="43:44" x14ac:dyDescent="0.25">
      <c r="AQ35218" s="1026"/>
      <c r="AR35218" s="1027"/>
    </row>
    <row r="35219" spans="43:44" x14ac:dyDescent="0.25">
      <c r="AQ35219" s="1026"/>
      <c r="AR35219" s="1027"/>
    </row>
    <row r="35220" spans="43:44" x14ac:dyDescent="0.25">
      <c r="AQ35220" s="1026"/>
      <c r="AR35220" s="1027"/>
    </row>
    <row r="35221" spans="43:44" x14ac:dyDescent="0.25">
      <c r="AQ35221" s="1026"/>
      <c r="AR35221" s="1027"/>
    </row>
    <row r="35222" spans="43:44" x14ac:dyDescent="0.25">
      <c r="AQ35222" s="1026"/>
      <c r="AR35222" s="1027"/>
    </row>
    <row r="35223" spans="43:44" x14ac:dyDescent="0.25">
      <c r="AQ35223" s="1026"/>
      <c r="AR35223" s="1027"/>
    </row>
    <row r="35224" spans="43:44" x14ac:dyDescent="0.25">
      <c r="AQ35224" s="1026"/>
      <c r="AR35224" s="1027"/>
    </row>
    <row r="35225" spans="43:44" x14ac:dyDescent="0.25">
      <c r="AQ35225" s="1026"/>
      <c r="AR35225" s="1027"/>
    </row>
    <row r="35226" spans="43:44" x14ac:dyDescent="0.25">
      <c r="AQ35226" s="1026"/>
      <c r="AR35226" s="1027"/>
    </row>
    <row r="35227" spans="43:44" x14ac:dyDescent="0.25">
      <c r="AQ35227" s="1026"/>
      <c r="AR35227" s="1027"/>
    </row>
    <row r="35228" spans="43:44" x14ac:dyDescent="0.25">
      <c r="AQ35228" s="1026"/>
      <c r="AR35228" s="1027"/>
    </row>
    <row r="35229" spans="43:44" x14ac:dyDescent="0.25">
      <c r="AQ35229" s="1026"/>
      <c r="AR35229" s="1027"/>
    </row>
    <row r="35230" spans="43:44" x14ac:dyDescent="0.25">
      <c r="AQ35230" s="1026"/>
      <c r="AR35230" s="1027"/>
    </row>
    <row r="35231" spans="43:44" x14ac:dyDescent="0.25">
      <c r="AQ35231" s="1026"/>
      <c r="AR35231" s="1027"/>
    </row>
    <row r="35232" spans="43:44" x14ac:dyDescent="0.25">
      <c r="AQ35232" s="1026"/>
      <c r="AR35232" s="1027"/>
    </row>
    <row r="35233" spans="43:44" x14ac:dyDescent="0.25">
      <c r="AQ35233" s="1026"/>
      <c r="AR35233" s="1027"/>
    </row>
    <row r="35234" spans="43:44" x14ac:dyDescent="0.25">
      <c r="AQ35234" s="1026"/>
      <c r="AR35234" s="1027"/>
    </row>
    <row r="35235" spans="43:44" x14ac:dyDescent="0.25">
      <c r="AQ35235" s="1026"/>
      <c r="AR35235" s="1027"/>
    </row>
    <row r="35236" spans="43:44" x14ac:dyDescent="0.25">
      <c r="AQ35236" s="1026"/>
      <c r="AR35236" s="1027"/>
    </row>
    <row r="35237" spans="43:44" x14ac:dyDescent="0.25">
      <c r="AQ35237" s="1026"/>
      <c r="AR35237" s="1027"/>
    </row>
    <row r="35238" spans="43:44" x14ac:dyDescent="0.25">
      <c r="AQ35238" s="1026"/>
      <c r="AR35238" s="1027"/>
    </row>
    <row r="35239" spans="43:44" x14ac:dyDescent="0.25">
      <c r="AQ35239" s="1026"/>
      <c r="AR35239" s="1027"/>
    </row>
    <row r="35240" spans="43:44" x14ac:dyDescent="0.25">
      <c r="AQ35240" s="1026"/>
      <c r="AR35240" s="1027"/>
    </row>
    <row r="35241" spans="43:44" x14ac:dyDescent="0.25">
      <c r="AQ35241" s="1026"/>
      <c r="AR35241" s="1027"/>
    </row>
    <row r="35242" spans="43:44" x14ac:dyDescent="0.25">
      <c r="AQ35242" s="1026"/>
      <c r="AR35242" s="1027"/>
    </row>
    <row r="35243" spans="43:44" x14ac:dyDescent="0.25">
      <c r="AQ35243" s="1026"/>
      <c r="AR35243" s="1027"/>
    </row>
    <row r="35244" spans="43:44" x14ac:dyDescent="0.25">
      <c r="AQ35244" s="1026"/>
      <c r="AR35244" s="1027"/>
    </row>
    <row r="35245" spans="43:44" x14ac:dyDescent="0.25">
      <c r="AQ35245" s="1026"/>
      <c r="AR35245" s="1027"/>
    </row>
    <row r="35246" spans="43:44" x14ac:dyDescent="0.25">
      <c r="AQ35246" s="1026"/>
      <c r="AR35246" s="1027"/>
    </row>
    <row r="35247" spans="43:44" x14ac:dyDescent="0.25">
      <c r="AQ35247" s="1026"/>
      <c r="AR35247" s="1027"/>
    </row>
    <row r="35248" spans="43:44" x14ac:dyDescent="0.25">
      <c r="AQ35248" s="1026"/>
      <c r="AR35248" s="1027"/>
    </row>
    <row r="35249" spans="43:44" x14ac:dyDescent="0.25">
      <c r="AQ35249" s="1026"/>
      <c r="AR35249" s="1027"/>
    </row>
    <row r="35250" spans="43:44" x14ac:dyDescent="0.25">
      <c r="AQ35250" s="1026"/>
      <c r="AR35250" s="1027"/>
    </row>
    <row r="35251" spans="43:44" x14ac:dyDescent="0.25">
      <c r="AQ35251" s="1026"/>
      <c r="AR35251" s="1027"/>
    </row>
    <row r="35252" spans="43:44" x14ac:dyDescent="0.25">
      <c r="AQ35252" s="1026"/>
      <c r="AR35252" s="1027"/>
    </row>
    <row r="35253" spans="43:44" x14ac:dyDescent="0.25">
      <c r="AQ35253" s="1026"/>
      <c r="AR35253" s="1027"/>
    </row>
    <row r="35254" spans="43:44" x14ac:dyDescent="0.25">
      <c r="AQ35254" s="1026"/>
      <c r="AR35254" s="1027"/>
    </row>
    <row r="35255" spans="43:44" x14ac:dyDescent="0.25">
      <c r="AQ35255" s="1026"/>
      <c r="AR35255" s="1027"/>
    </row>
    <row r="35256" spans="43:44" x14ac:dyDescent="0.25">
      <c r="AQ35256" s="1026"/>
      <c r="AR35256" s="1027"/>
    </row>
    <row r="35257" spans="43:44" x14ac:dyDescent="0.25">
      <c r="AQ35257" s="1026"/>
      <c r="AR35257" s="1027"/>
    </row>
    <row r="35258" spans="43:44" x14ac:dyDescent="0.25">
      <c r="AQ35258" s="1026"/>
      <c r="AR35258" s="1027"/>
    </row>
    <row r="35259" spans="43:44" x14ac:dyDescent="0.25">
      <c r="AQ35259" s="1026"/>
      <c r="AR35259" s="1027"/>
    </row>
    <row r="35260" spans="43:44" x14ac:dyDescent="0.25">
      <c r="AQ35260" s="1026"/>
      <c r="AR35260" s="1027"/>
    </row>
    <row r="35261" spans="43:44" x14ac:dyDescent="0.25">
      <c r="AQ35261" s="1026"/>
      <c r="AR35261" s="1027"/>
    </row>
    <row r="35262" spans="43:44" x14ac:dyDescent="0.25">
      <c r="AQ35262" s="1026"/>
      <c r="AR35262" s="1027"/>
    </row>
    <row r="35263" spans="43:44" x14ac:dyDescent="0.25">
      <c r="AQ35263" s="1026"/>
      <c r="AR35263" s="1027"/>
    </row>
    <row r="35264" spans="43:44" x14ac:dyDescent="0.25">
      <c r="AQ35264" s="1026"/>
      <c r="AR35264" s="1027"/>
    </row>
    <row r="35265" spans="43:44" x14ac:dyDescent="0.25">
      <c r="AQ35265" s="1026"/>
      <c r="AR35265" s="1027"/>
    </row>
    <row r="35266" spans="43:44" x14ac:dyDescent="0.25">
      <c r="AQ35266" s="1026"/>
      <c r="AR35266" s="1027"/>
    </row>
    <row r="35267" spans="43:44" x14ac:dyDescent="0.25">
      <c r="AQ35267" s="1026"/>
      <c r="AR35267" s="1027"/>
    </row>
    <row r="35268" spans="43:44" x14ac:dyDescent="0.25">
      <c r="AQ35268" s="1026"/>
      <c r="AR35268" s="1027"/>
    </row>
    <row r="35269" spans="43:44" x14ac:dyDescent="0.25">
      <c r="AQ35269" s="1026"/>
      <c r="AR35269" s="1027"/>
    </row>
    <row r="35270" spans="43:44" x14ac:dyDescent="0.25">
      <c r="AQ35270" s="1026"/>
      <c r="AR35270" s="1027"/>
    </row>
    <row r="35271" spans="43:44" x14ac:dyDescent="0.25">
      <c r="AQ35271" s="1026"/>
      <c r="AR35271" s="1027"/>
    </row>
    <row r="35272" spans="43:44" x14ac:dyDescent="0.25">
      <c r="AQ35272" s="1026"/>
      <c r="AR35272" s="1027"/>
    </row>
    <row r="35273" spans="43:44" x14ac:dyDescent="0.25">
      <c r="AQ35273" s="1026"/>
      <c r="AR35273" s="1027"/>
    </row>
    <row r="35274" spans="43:44" x14ac:dyDescent="0.25">
      <c r="AQ35274" s="1026"/>
      <c r="AR35274" s="1027"/>
    </row>
    <row r="35275" spans="43:44" x14ac:dyDescent="0.25">
      <c r="AQ35275" s="1026"/>
      <c r="AR35275" s="1027"/>
    </row>
    <row r="35276" spans="43:44" x14ac:dyDescent="0.25">
      <c r="AQ35276" s="1026"/>
      <c r="AR35276" s="1027"/>
    </row>
    <row r="35277" spans="43:44" x14ac:dyDescent="0.25">
      <c r="AQ35277" s="1026"/>
      <c r="AR35277" s="1027"/>
    </row>
    <row r="35278" spans="43:44" x14ac:dyDescent="0.25">
      <c r="AQ35278" s="1026"/>
      <c r="AR35278" s="1027"/>
    </row>
    <row r="35279" spans="43:44" x14ac:dyDescent="0.25">
      <c r="AQ35279" s="1026"/>
      <c r="AR35279" s="1027"/>
    </row>
    <row r="35280" spans="43:44" x14ac:dyDescent="0.25">
      <c r="AQ35280" s="1026"/>
      <c r="AR35280" s="1027"/>
    </row>
    <row r="35281" spans="43:44" x14ac:dyDescent="0.25">
      <c r="AQ35281" s="1026"/>
      <c r="AR35281" s="1027"/>
    </row>
    <row r="35282" spans="43:44" x14ac:dyDescent="0.25">
      <c r="AQ35282" s="1026"/>
      <c r="AR35282" s="1027"/>
    </row>
    <row r="35283" spans="43:44" x14ac:dyDescent="0.25">
      <c r="AQ35283" s="1026"/>
      <c r="AR35283" s="1027"/>
    </row>
    <row r="35284" spans="43:44" x14ac:dyDescent="0.25">
      <c r="AQ35284" s="1026"/>
      <c r="AR35284" s="1027"/>
    </row>
    <row r="35285" spans="43:44" x14ac:dyDescent="0.25">
      <c r="AQ35285" s="1026"/>
      <c r="AR35285" s="1027"/>
    </row>
    <row r="35286" spans="43:44" x14ac:dyDescent="0.25">
      <c r="AQ35286" s="1026"/>
      <c r="AR35286" s="1027"/>
    </row>
    <row r="35287" spans="43:44" x14ac:dyDescent="0.25">
      <c r="AQ35287" s="1026"/>
      <c r="AR35287" s="1027"/>
    </row>
    <row r="35288" spans="43:44" x14ac:dyDescent="0.25">
      <c r="AQ35288" s="1026"/>
      <c r="AR35288" s="1027"/>
    </row>
    <row r="35289" spans="43:44" x14ac:dyDescent="0.25">
      <c r="AQ35289" s="1026"/>
      <c r="AR35289" s="1027"/>
    </row>
    <row r="35290" spans="43:44" x14ac:dyDescent="0.25">
      <c r="AQ35290" s="1026"/>
      <c r="AR35290" s="1027"/>
    </row>
    <row r="35291" spans="43:44" x14ac:dyDescent="0.25">
      <c r="AQ35291" s="1026"/>
      <c r="AR35291" s="1027"/>
    </row>
    <row r="35292" spans="43:44" x14ac:dyDescent="0.25">
      <c r="AQ35292" s="1026"/>
      <c r="AR35292" s="1027"/>
    </row>
    <row r="35293" spans="43:44" x14ac:dyDescent="0.25">
      <c r="AQ35293" s="1026"/>
      <c r="AR35293" s="1027"/>
    </row>
    <row r="35294" spans="43:44" x14ac:dyDescent="0.25">
      <c r="AQ35294" s="1026"/>
      <c r="AR35294" s="1027"/>
    </row>
    <row r="35295" spans="43:44" x14ac:dyDescent="0.25">
      <c r="AQ35295" s="1026"/>
      <c r="AR35295" s="1027"/>
    </row>
    <row r="35296" spans="43:44" x14ac:dyDescent="0.25">
      <c r="AQ35296" s="1026"/>
      <c r="AR35296" s="1027"/>
    </row>
    <row r="35297" spans="43:44" x14ac:dyDescent="0.25">
      <c r="AQ35297" s="1026"/>
      <c r="AR35297" s="1027"/>
    </row>
    <row r="35298" spans="43:44" x14ac:dyDescent="0.25">
      <c r="AQ35298" s="1026"/>
      <c r="AR35298" s="1027"/>
    </row>
    <row r="35299" spans="43:44" x14ac:dyDescent="0.25">
      <c r="AQ35299" s="1026"/>
      <c r="AR35299" s="1027"/>
    </row>
    <row r="35300" spans="43:44" x14ac:dyDescent="0.25">
      <c r="AQ35300" s="1026"/>
      <c r="AR35300" s="1027"/>
    </row>
    <row r="35301" spans="43:44" x14ac:dyDescent="0.25">
      <c r="AQ35301" s="1026"/>
      <c r="AR35301" s="1027"/>
    </row>
    <row r="35302" spans="43:44" x14ac:dyDescent="0.25">
      <c r="AQ35302" s="1026"/>
      <c r="AR35302" s="1027"/>
    </row>
    <row r="35303" spans="43:44" x14ac:dyDescent="0.25">
      <c r="AQ35303" s="1026"/>
      <c r="AR35303" s="1027"/>
    </row>
    <row r="35304" spans="43:44" x14ac:dyDescent="0.25">
      <c r="AQ35304" s="1026"/>
      <c r="AR35304" s="1027"/>
    </row>
    <row r="35305" spans="43:44" x14ac:dyDescent="0.25">
      <c r="AQ35305" s="1026"/>
      <c r="AR35305" s="1027"/>
    </row>
    <row r="35306" spans="43:44" x14ac:dyDescent="0.25">
      <c r="AQ35306" s="1026"/>
      <c r="AR35306" s="1027"/>
    </row>
    <row r="35307" spans="43:44" x14ac:dyDescent="0.25">
      <c r="AQ35307" s="1026"/>
      <c r="AR35307" s="1027"/>
    </row>
    <row r="35308" spans="43:44" x14ac:dyDescent="0.25">
      <c r="AQ35308" s="1026"/>
      <c r="AR35308" s="1027"/>
    </row>
    <row r="35309" spans="43:44" x14ac:dyDescent="0.25">
      <c r="AQ35309" s="1026"/>
      <c r="AR35309" s="1027"/>
    </row>
    <row r="35310" spans="43:44" x14ac:dyDescent="0.25">
      <c r="AQ35310" s="1026"/>
      <c r="AR35310" s="1027"/>
    </row>
    <row r="35311" spans="43:44" x14ac:dyDescent="0.25">
      <c r="AQ35311" s="1026"/>
      <c r="AR35311" s="1027"/>
    </row>
    <row r="35312" spans="43:44" x14ac:dyDescent="0.25">
      <c r="AQ35312" s="1026"/>
      <c r="AR35312" s="1027"/>
    </row>
    <row r="35313" spans="43:44" x14ac:dyDescent="0.25">
      <c r="AQ35313" s="1026"/>
      <c r="AR35313" s="1027"/>
    </row>
    <row r="35314" spans="43:44" x14ac:dyDescent="0.25">
      <c r="AQ35314" s="1026"/>
      <c r="AR35314" s="1027"/>
    </row>
    <row r="35315" spans="43:44" x14ac:dyDescent="0.25">
      <c r="AQ35315" s="1026"/>
      <c r="AR35315" s="1027"/>
    </row>
    <row r="35316" spans="43:44" x14ac:dyDescent="0.25">
      <c r="AQ35316" s="1026"/>
      <c r="AR35316" s="1027"/>
    </row>
    <row r="35317" spans="43:44" x14ac:dyDescent="0.25">
      <c r="AQ35317" s="1026"/>
      <c r="AR35317" s="1027"/>
    </row>
    <row r="35318" spans="43:44" x14ac:dyDescent="0.25">
      <c r="AQ35318" s="1026"/>
      <c r="AR35318" s="1027"/>
    </row>
    <row r="35319" spans="43:44" x14ac:dyDescent="0.25">
      <c r="AQ35319" s="1026"/>
      <c r="AR35319" s="1027"/>
    </row>
    <row r="35320" spans="43:44" x14ac:dyDescent="0.25">
      <c r="AQ35320" s="1026"/>
      <c r="AR35320" s="1027"/>
    </row>
    <row r="35321" spans="43:44" x14ac:dyDescent="0.25">
      <c r="AQ35321" s="1026"/>
      <c r="AR35321" s="1027"/>
    </row>
    <row r="35322" spans="43:44" x14ac:dyDescent="0.25">
      <c r="AQ35322" s="1026"/>
      <c r="AR35322" s="1027"/>
    </row>
    <row r="35323" spans="43:44" x14ac:dyDescent="0.25">
      <c r="AQ35323" s="1026"/>
      <c r="AR35323" s="1027"/>
    </row>
    <row r="35324" spans="43:44" x14ac:dyDescent="0.25">
      <c r="AQ35324" s="1026"/>
      <c r="AR35324" s="1027"/>
    </row>
    <row r="35325" spans="43:44" x14ac:dyDescent="0.25">
      <c r="AQ35325" s="1026"/>
      <c r="AR35325" s="1027"/>
    </row>
    <row r="35326" spans="43:44" x14ac:dyDescent="0.25">
      <c r="AQ35326" s="1026"/>
      <c r="AR35326" s="1027"/>
    </row>
    <row r="35327" spans="43:44" x14ac:dyDescent="0.25">
      <c r="AQ35327" s="1026"/>
      <c r="AR35327" s="1027"/>
    </row>
    <row r="35328" spans="43:44" x14ac:dyDescent="0.25">
      <c r="AQ35328" s="1026"/>
      <c r="AR35328" s="1027"/>
    </row>
    <row r="35329" spans="43:44" x14ac:dyDescent="0.25">
      <c r="AQ35329" s="1026"/>
      <c r="AR35329" s="1027"/>
    </row>
    <row r="35330" spans="43:44" x14ac:dyDescent="0.25">
      <c r="AQ35330" s="1026"/>
      <c r="AR35330" s="1027"/>
    </row>
    <row r="35331" spans="43:44" x14ac:dyDescent="0.25">
      <c r="AQ35331" s="1026"/>
      <c r="AR35331" s="1027"/>
    </row>
    <row r="35332" spans="43:44" x14ac:dyDescent="0.25">
      <c r="AQ35332" s="1026"/>
      <c r="AR35332" s="1027"/>
    </row>
    <row r="35333" spans="43:44" x14ac:dyDescent="0.25">
      <c r="AQ35333" s="1026"/>
      <c r="AR35333" s="1027"/>
    </row>
    <row r="35334" spans="43:44" x14ac:dyDescent="0.25">
      <c r="AQ35334" s="1026"/>
      <c r="AR35334" s="1027"/>
    </row>
    <row r="35335" spans="43:44" x14ac:dyDescent="0.25">
      <c r="AQ35335" s="1026"/>
      <c r="AR35335" s="1027"/>
    </row>
    <row r="35336" spans="43:44" x14ac:dyDescent="0.25">
      <c r="AQ35336" s="1026"/>
      <c r="AR35336" s="1027"/>
    </row>
    <row r="35337" spans="43:44" x14ac:dyDescent="0.25">
      <c r="AQ35337" s="1026"/>
      <c r="AR35337" s="1027"/>
    </row>
    <row r="35338" spans="43:44" x14ac:dyDescent="0.25">
      <c r="AQ35338" s="1026"/>
      <c r="AR35338" s="1027"/>
    </row>
    <row r="35339" spans="43:44" x14ac:dyDescent="0.25">
      <c r="AQ35339" s="1026"/>
      <c r="AR35339" s="1027"/>
    </row>
    <row r="35340" spans="43:44" x14ac:dyDescent="0.25">
      <c r="AQ35340" s="1026"/>
      <c r="AR35340" s="1027"/>
    </row>
    <row r="35341" spans="43:44" x14ac:dyDescent="0.25">
      <c r="AQ35341" s="1026"/>
      <c r="AR35341" s="1027"/>
    </row>
    <row r="35342" spans="43:44" x14ac:dyDescent="0.25">
      <c r="AQ35342" s="1026"/>
      <c r="AR35342" s="1027"/>
    </row>
    <row r="35343" spans="43:44" x14ac:dyDescent="0.25">
      <c r="AQ35343" s="1026"/>
      <c r="AR35343" s="1027"/>
    </row>
    <row r="35344" spans="43:44" x14ac:dyDescent="0.25">
      <c r="AQ35344" s="1026"/>
      <c r="AR35344" s="1027"/>
    </row>
    <row r="35345" spans="43:44" x14ac:dyDescent="0.25">
      <c r="AQ35345" s="1026"/>
      <c r="AR35345" s="1027"/>
    </row>
    <row r="35346" spans="43:44" x14ac:dyDescent="0.25">
      <c r="AQ35346" s="1026"/>
      <c r="AR35346" s="1027"/>
    </row>
    <row r="35347" spans="43:44" x14ac:dyDescent="0.25">
      <c r="AQ35347" s="1026"/>
      <c r="AR35347" s="1027"/>
    </row>
    <row r="35348" spans="43:44" x14ac:dyDescent="0.25">
      <c r="AQ35348" s="1026"/>
      <c r="AR35348" s="1027"/>
    </row>
    <row r="35349" spans="43:44" x14ac:dyDescent="0.25">
      <c r="AQ35349" s="1026"/>
      <c r="AR35349" s="1027"/>
    </row>
    <row r="35350" spans="43:44" x14ac:dyDescent="0.25">
      <c r="AQ35350" s="1026"/>
      <c r="AR35350" s="1027"/>
    </row>
    <row r="35351" spans="43:44" x14ac:dyDescent="0.25">
      <c r="AQ35351" s="1026"/>
      <c r="AR35351" s="1027"/>
    </row>
    <row r="35352" spans="43:44" x14ac:dyDescent="0.25">
      <c r="AQ35352" s="1026"/>
      <c r="AR35352" s="1027"/>
    </row>
    <row r="35353" spans="43:44" x14ac:dyDescent="0.25">
      <c r="AQ35353" s="1026"/>
      <c r="AR35353" s="1027"/>
    </row>
    <row r="35354" spans="43:44" x14ac:dyDescent="0.25">
      <c r="AQ35354" s="1026"/>
      <c r="AR35354" s="1027"/>
    </row>
    <row r="35355" spans="43:44" x14ac:dyDescent="0.25">
      <c r="AQ35355" s="1026"/>
      <c r="AR35355" s="1027"/>
    </row>
    <row r="35356" spans="43:44" x14ac:dyDescent="0.25">
      <c r="AQ35356" s="1026"/>
      <c r="AR35356" s="1027"/>
    </row>
    <row r="35357" spans="43:44" x14ac:dyDescent="0.25">
      <c r="AQ35357" s="1026"/>
      <c r="AR35357" s="1027"/>
    </row>
    <row r="35358" spans="43:44" x14ac:dyDescent="0.25">
      <c r="AQ35358" s="1026"/>
      <c r="AR35358" s="1027"/>
    </row>
    <row r="35359" spans="43:44" x14ac:dyDescent="0.25">
      <c r="AQ35359" s="1026"/>
      <c r="AR35359" s="1027"/>
    </row>
    <row r="35360" spans="43:44" x14ac:dyDescent="0.25">
      <c r="AQ35360" s="1026"/>
      <c r="AR35360" s="1027"/>
    </row>
    <row r="35361" spans="43:44" x14ac:dyDescent="0.25">
      <c r="AQ35361" s="1026"/>
      <c r="AR35361" s="1027"/>
    </row>
    <row r="35362" spans="43:44" x14ac:dyDescent="0.25">
      <c r="AQ35362" s="1026"/>
      <c r="AR35362" s="1027"/>
    </row>
    <row r="35363" spans="43:44" x14ac:dyDescent="0.25">
      <c r="AQ35363" s="1026"/>
      <c r="AR35363" s="1027"/>
    </row>
    <row r="35364" spans="43:44" x14ac:dyDescent="0.25">
      <c r="AQ35364" s="1026"/>
      <c r="AR35364" s="1027"/>
    </row>
    <row r="35365" spans="43:44" x14ac:dyDescent="0.25">
      <c r="AQ35365" s="1026"/>
      <c r="AR35365" s="1027"/>
    </row>
    <row r="35366" spans="43:44" x14ac:dyDescent="0.25">
      <c r="AQ35366" s="1026"/>
      <c r="AR35366" s="1027"/>
    </row>
    <row r="35367" spans="43:44" x14ac:dyDescent="0.25">
      <c r="AQ35367" s="1026"/>
      <c r="AR35367" s="1027"/>
    </row>
    <row r="35368" spans="43:44" x14ac:dyDescent="0.25">
      <c r="AQ35368" s="1026"/>
      <c r="AR35368" s="1027"/>
    </row>
    <row r="35369" spans="43:44" x14ac:dyDescent="0.25">
      <c r="AQ35369" s="1026"/>
      <c r="AR35369" s="1027"/>
    </row>
    <row r="35370" spans="43:44" x14ac:dyDescent="0.25">
      <c r="AQ35370" s="1026"/>
      <c r="AR35370" s="1027"/>
    </row>
    <row r="35371" spans="43:44" x14ac:dyDescent="0.25">
      <c r="AQ35371" s="1026"/>
      <c r="AR35371" s="1027"/>
    </row>
    <row r="35372" spans="43:44" x14ac:dyDescent="0.25">
      <c r="AQ35372" s="1026"/>
      <c r="AR35372" s="1027"/>
    </row>
    <row r="35373" spans="43:44" x14ac:dyDescent="0.25">
      <c r="AQ35373" s="1026"/>
      <c r="AR35373" s="1027"/>
    </row>
    <row r="35374" spans="43:44" x14ac:dyDescent="0.25">
      <c r="AQ35374" s="1026"/>
      <c r="AR35374" s="1027"/>
    </row>
    <row r="35375" spans="43:44" x14ac:dyDescent="0.25">
      <c r="AQ35375" s="1026"/>
      <c r="AR35375" s="1027"/>
    </row>
    <row r="35376" spans="43:44" x14ac:dyDescent="0.25">
      <c r="AQ35376" s="1026"/>
      <c r="AR35376" s="1027"/>
    </row>
    <row r="35377" spans="43:44" x14ac:dyDescent="0.25">
      <c r="AQ35377" s="1026"/>
      <c r="AR35377" s="1027"/>
    </row>
    <row r="35378" spans="43:44" x14ac:dyDescent="0.25">
      <c r="AQ35378" s="1026"/>
      <c r="AR35378" s="1027"/>
    </row>
    <row r="35379" spans="43:44" x14ac:dyDescent="0.25">
      <c r="AQ35379" s="1026"/>
      <c r="AR35379" s="1027"/>
    </row>
    <row r="35380" spans="43:44" x14ac:dyDescent="0.25">
      <c r="AQ35380" s="1026"/>
      <c r="AR35380" s="1027"/>
    </row>
    <row r="35381" spans="43:44" x14ac:dyDescent="0.25">
      <c r="AQ35381" s="1026"/>
      <c r="AR35381" s="1027"/>
    </row>
    <row r="35382" spans="43:44" x14ac:dyDescent="0.25">
      <c r="AQ35382" s="1026"/>
      <c r="AR35382" s="1027"/>
    </row>
    <row r="35383" spans="43:44" x14ac:dyDescent="0.25">
      <c r="AQ35383" s="1026"/>
      <c r="AR35383" s="1027"/>
    </row>
    <row r="35384" spans="43:44" x14ac:dyDescent="0.25">
      <c r="AQ35384" s="1026"/>
      <c r="AR35384" s="1027"/>
    </row>
    <row r="35385" spans="43:44" x14ac:dyDescent="0.25">
      <c r="AQ35385" s="1026"/>
      <c r="AR35385" s="1027"/>
    </row>
    <row r="35386" spans="43:44" x14ac:dyDescent="0.25">
      <c r="AQ35386" s="1026"/>
      <c r="AR35386" s="1027"/>
    </row>
    <row r="35387" spans="43:44" x14ac:dyDescent="0.25">
      <c r="AQ35387" s="1026"/>
      <c r="AR35387" s="1027"/>
    </row>
    <row r="35388" spans="43:44" x14ac:dyDescent="0.25">
      <c r="AQ35388" s="1026"/>
      <c r="AR35388" s="1027"/>
    </row>
    <row r="35389" spans="43:44" x14ac:dyDescent="0.25">
      <c r="AQ35389" s="1026"/>
      <c r="AR35389" s="1027"/>
    </row>
    <row r="35390" spans="43:44" x14ac:dyDescent="0.25">
      <c r="AQ35390" s="1026"/>
      <c r="AR35390" s="1027"/>
    </row>
    <row r="35391" spans="43:44" x14ac:dyDescent="0.25">
      <c r="AQ35391" s="1026"/>
      <c r="AR35391" s="1027"/>
    </row>
    <row r="35392" spans="43:44" x14ac:dyDescent="0.25">
      <c r="AQ35392" s="1026"/>
      <c r="AR35392" s="1027"/>
    </row>
    <row r="35393" spans="43:44" x14ac:dyDescent="0.25">
      <c r="AQ35393" s="1026"/>
      <c r="AR35393" s="1027"/>
    </row>
    <row r="35394" spans="43:44" x14ac:dyDescent="0.25">
      <c r="AQ35394" s="1026"/>
      <c r="AR35394" s="1027"/>
    </row>
    <row r="35395" spans="43:44" x14ac:dyDescent="0.25">
      <c r="AQ35395" s="1026"/>
      <c r="AR35395" s="1027"/>
    </row>
    <row r="35396" spans="43:44" x14ac:dyDescent="0.25">
      <c r="AQ35396" s="1026"/>
      <c r="AR35396" s="1027"/>
    </row>
    <row r="35397" spans="43:44" x14ac:dyDescent="0.25">
      <c r="AQ35397" s="1026"/>
      <c r="AR35397" s="1027"/>
    </row>
    <row r="35398" spans="43:44" x14ac:dyDescent="0.25">
      <c r="AQ35398" s="1026"/>
      <c r="AR35398" s="1027"/>
    </row>
    <row r="35399" spans="43:44" x14ac:dyDescent="0.25">
      <c r="AQ35399" s="1026"/>
      <c r="AR35399" s="1027"/>
    </row>
    <row r="35400" spans="43:44" x14ac:dyDescent="0.25">
      <c r="AQ35400" s="1026"/>
      <c r="AR35400" s="1027"/>
    </row>
    <row r="35401" spans="43:44" x14ac:dyDescent="0.25">
      <c r="AQ35401" s="1026"/>
      <c r="AR35401" s="1027"/>
    </row>
    <row r="35402" spans="43:44" x14ac:dyDescent="0.25">
      <c r="AQ35402" s="1026"/>
      <c r="AR35402" s="1027"/>
    </row>
    <row r="35403" spans="43:44" x14ac:dyDescent="0.25">
      <c r="AQ35403" s="1026"/>
      <c r="AR35403" s="1027"/>
    </row>
    <row r="35404" spans="43:44" x14ac:dyDescent="0.25">
      <c r="AQ35404" s="1026"/>
      <c r="AR35404" s="1027"/>
    </row>
    <row r="35405" spans="43:44" x14ac:dyDescent="0.25">
      <c r="AQ35405" s="1026"/>
      <c r="AR35405" s="1027"/>
    </row>
    <row r="35406" spans="43:44" x14ac:dyDescent="0.25">
      <c r="AQ35406" s="1026"/>
      <c r="AR35406" s="1027"/>
    </row>
    <row r="35407" spans="43:44" x14ac:dyDescent="0.25">
      <c r="AQ35407" s="1026"/>
      <c r="AR35407" s="1027"/>
    </row>
    <row r="35408" spans="43:44" x14ac:dyDescent="0.25">
      <c r="AQ35408" s="1026"/>
      <c r="AR35408" s="1027"/>
    </row>
    <row r="35409" spans="43:44" x14ac:dyDescent="0.25">
      <c r="AQ35409" s="1026"/>
      <c r="AR35409" s="1027"/>
    </row>
    <row r="35410" spans="43:44" x14ac:dyDescent="0.25">
      <c r="AQ35410" s="1026"/>
      <c r="AR35410" s="1027"/>
    </row>
    <row r="35411" spans="43:44" x14ac:dyDescent="0.25">
      <c r="AQ35411" s="1026"/>
      <c r="AR35411" s="1027"/>
    </row>
    <row r="35412" spans="43:44" x14ac:dyDescent="0.25">
      <c r="AQ35412" s="1026"/>
      <c r="AR35412" s="1027"/>
    </row>
    <row r="35413" spans="43:44" x14ac:dyDescent="0.25">
      <c r="AQ35413" s="1026"/>
      <c r="AR35413" s="1027"/>
    </row>
    <row r="35414" spans="43:44" x14ac:dyDescent="0.25">
      <c r="AQ35414" s="1026"/>
      <c r="AR35414" s="1027"/>
    </row>
    <row r="35415" spans="43:44" x14ac:dyDescent="0.25">
      <c r="AQ35415" s="1026"/>
      <c r="AR35415" s="1027"/>
    </row>
    <row r="35416" spans="43:44" x14ac:dyDescent="0.25">
      <c r="AQ35416" s="1026"/>
      <c r="AR35416" s="1027"/>
    </row>
    <row r="35417" spans="43:44" x14ac:dyDescent="0.25">
      <c r="AQ35417" s="1026"/>
      <c r="AR35417" s="1027"/>
    </row>
    <row r="35418" spans="43:44" x14ac:dyDescent="0.25">
      <c r="AQ35418" s="1026"/>
      <c r="AR35418" s="1027"/>
    </row>
    <row r="35419" spans="43:44" x14ac:dyDescent="0.25">
      <c r="AQ35419" s="1026"/>
      <c r="AR35419" s="1027"/>
    </row>
    <row r="35420" spans="43:44" x14ac:dyDescent="0.25">
      <c r="AQ35420" s="1026"/>
      <c r="AR35420" s="1027"/>
    </row>
    <row r="35421" spans="43:44" x14ac:dyDescent="0.25">
      <c r="AQ35421" s="1026"/>
      <c r="AR35421" s="1027"/>
    </row>
    <row r="35422" spans="43:44" x14ac:dyDescent="0.25">
      <c r="AQ35422" s="1026"/>
      <c r="AR35422" s="1027"/>
    </row>
    <row r="35423" spans="43:44" x14ac:dyDescent="0.25">
      <c r="AQ35423" s="1026"/>
      <c r="AR35423" s="1027"/>
    </row>
    <row r="35424" spans="43:44" x14ac:dyDescent="0.25">
      <c r="AQ35424" s="1026"/>
      <c r="AR35424" s="1027"/>
    </row>
    <row r="35425" spans="43:44" x14ac:dyDescent="0.25">
      <c r="AQ35425" s="1026"/>
      <c r="AR35425" s="1027"/>
    </row>
    <row r="35426" spans="43:44" x14ac:dyDescent="0.25">
      <c r="AQ35426" s="1026"/>
      <c r="AR35426" s="1027"/>
    </row>
    <row r="35427" spans="43:44" x14ac:dyDescent="0.25">
      <c r="AQ35427" s="1026"/>
      <c r="AR35427" s="1027"/>
    </row>
    <row r="35428" spans="43:44" x14ac:dyDescent="0.25">
      <c r="AQ35428" s="1026"/>
      <c r="AR35428" s="1027"/>
    </row>
    <row r="35429" spans="43:44" x14ac:dyDescent="0.25">
      <c r="AQ35429" s="1026"/>
      <c r="AR35429" s="1027"/>
    </row>
    <row r="35430" spans="43:44" x14ac:dyDescent="0.25">
      <c r="AQ35430" s="1026"/>
      <c r="AR35430" s="1027"/>
    </row>
    <row r="35431" spans="43:44" x14ac:dyDescent="0.25">
      <c r="AQ35431" s="1026"/>
      <c r="AR35431" s="1027"/>
    </row>
    <row r="35432" spans="43:44" x14ac:dyDescent="0.25">
      <c r="AQ35432" s="1026"/>
      <c r="AR35432" s="1027"/>
    </row>
    <row r="35433" spans="43:44" x14ac:dyDescent="0.25">
      <c r="AQ35433" s="1026"/>
      <c r="AR35433" s="1027"/>
    </row>
    <row r="35434" spans="43:44" x14ac:dyDescent="0.25">
      <c r="AQ35434" s="1026"/>
      <c r="AR35434" s="1027"/>
    </row>
    <row r="35435" spans="43:44" x14ac:dyDescent="0.25">
      <c r="AQ35435" s="1026"/>
      <c r="AR35435" s="1027"/>
    </row>
    <row r="35436" spans="43:44" x14ac:dyDescent="0.25">
      <c r="AQ35436" s="1026"/>
      <c r="AR35436" s="1027"/>
    </row>
    <row r="35437" spans="43:44" x14ac:dyDescent="0.25">
      <c r="AQ35437" s="1026"/>
      <c r="AR35437" s="1027"/>
    </row>
    <row r="35438" spans="43:44" x14ac:dyDescent="0.25">
      <c r="AQ35438" s="1026"/>
      <c r="AR35438" s="1027"/>
    </row>
    <row r="35439" spans="43:44" x14ac:dyDescent="0.25">
      <c r="AQ35439" s="1026"/>
      <c r="AR35439" s="1027"/>
    </row>
    <row r="35440" spans="43:44" x14ac:dyDescent="0.25">
      <c r="AQ35440" s="1026"/>
      <c r="AR35440" s="1027"/>
    </row>
    <row r="35441" spans="43:44" x14ac:dyDescent="0.25">
      <c r="AQ35441" s="1026"/>
      <c r="AR35441" s="1027"/>
    </row>
    <row r="35442" spans="43:44" x14ac:dyDescent="0.25">
      <c r="AQ35442" s="1026"/>
      <c r="AR35442" s="1027"/>
    </row>
    <row r="35443" spans="43:44" x14ac:dyDescent="0.25">
      <c r="AQ35443" s="1026"/>
      <c r="AR35443" s="1027"/>
    </row>
    <row r="35444" spans="43:44" x14ac:dyDescent="0.25">
      <c r="AQ35444" s="1026"/>
      <c r="AR35444" s="1027"/>
    </row>
    <row r="35445" spans="43:44" x14ac:dyDescent="0.25">
      <c r="AQ35445" s="1026"/>
      <c r="AR35445" s="1027"/>
    </row>
    <row r="35446" spans="43:44" x14ac:dyDescent="0.25">
      <c r="AQ35446" s="1026"/>
      <c r="AR35446" s="1027"/>
    </row>
    <row r="35447" spans="43:44" x14ac:dyDescent="0.25">
      <c r="AQ35447" s="1026"/>
      <c r="AR35447" s="1027"/>
    </row>
    <row r="35448" spans="43:44" x14ac:dyDescent="0.25">
      <c r="AQ35448" s="1026"/>
      <c r="AR35448" s="1027"/>
    </row>
    <row r="35449" spans="43:44" x14ac:dyDescent="0.25">
      <c r="AQ35449" s="1026"/>
      <c r="AR35449" s="1027"/>
    </row>
    <row r="35450" spans="43:44" x14ac:dyDescent="0.25">
      <c r="AQ35450" s="1026"/>
      <c r="AR35450" s="1027"/>
    </row>
    <row r="35451" spans="43:44" x14ac:dyDescent="0.25">
      <c r="AQ35451" s="1026"/>
      <c r="AR35451" s="1027"/>
    </row>
    <row r="35452" spans="43:44" x14ac:dyDescent="0.25">
      <c r="AQ35452" s="1026"/>
      <c r="AR35452" s="1027"/>
    </row>
    <row r="35453" spans="43:44" x14ac:dyDescent="0.25">
      <c r="AQ35453" s="1026"/>
      <c r="AR35453" s="1027"/>
    </row>
    <row r="35454" spans="43:44" x14ac:dyDescent="0.25">
      <c r="AQ35454" s="1026"/>
      <c r="AR35454" s="1027"/>
    </row>
    <row r="35455" spans="43:44" x14ac:dyDescent="0.25">
      <c r="AQ35455" s="1026"/>
      <c r="AR35455" s="1027"/>
    </row>
    <row r="35456" spans="43:44" x14ac:dyDescent="0.25">
      <c r="AQ35456" s="1026"/>
      <c r="AR35456" s="1027"/>
    </row>
    <row r="35457" spans="43:44" x14ac:dyDescent="0.25">
      <c r="AQ35457" s="1026"/>
      <c r="AR35457" s="1027"/>
    </row>
    <row r="35458" spans="43:44" x14ac:dyDescent="0.25">
      <c r="AQ35458" s="1026"/>
      <c r="AR35458" s="1027"/>
    </row>
    <row r="35459" spans="43:44" x14ac:dyDescent="0.25">
      <c r="AQ35459" s="1026"/>
      <c r="AR35459" s="1027"/>
    </row>
    <row r="35460" spans="43:44" x14ac:dyDescent="0.25">
      <c r="AQ35460" s="1026"/>
      <c r="AR35460" s="1027"/>
    </row>
    <row r="35461" spans="43:44" x14ac:dyDescent="0.25">
      <c r="AQ35461" s="1026"/>
      <c r="AR35461" s="1027"/>
    </row>
    <row r="35462" spans="43:44" x14ac:dyDescent="0.25">
      <c r="AQ35462" s="1026"/>
      <c r="AR35462" s="1027"/>
    </row>
    <row r="35463" spans="43:44" x14ac:dyDescent="0.25">
      <c r="AQ35463" s="1026"/>
      <c r="AR35463" s="1027"/>
    </row>
    <row r="35464" spans="43:44" x14ac:dyDescent="0.25">
      <c r="AQ35464" s="1026"/>
      <c r="AR35464" s="1027"/>
    </row>
    <row r="35465" spans="43:44" x14ac:dyDescent="0.25">
      <c r="AQ35465" s="1026"/>
      <c r="AR35465" s="1027"/>
    </row>
    <row r="35466" spans="43:44" x14ac:dyDescent="0.25">
      <c r="AQ35466" s="1026"/>
      <c r="AR35466" s="1027"/>
    </row>
    <row r="35467" spans="43:44" x14ac:dyDescent="0.25">
      <c r="AQ35467" s="1026"/>
      <c r="AR35467" s="1027"/>
    </row>
    <row r="35468" spans="43:44" x14ac:dyDescent="0.25">
      <c r="AQ35468" s="1026"/>
      <c r="AR35468" s="1027"/>
    </row>
    <row r="35469" spans="43:44" x14ac:dyDescent="0.25">
      <c r="AQ35469" s="1026"/>
      <c r="AR35469" s="1027"/>
    </row>
    <row r="35470" spans="43:44" x14ac:dyDescent="0.25">
      <c r="AQ35470" s="1026"/>
      <c r="AR35470" s="1027"/>
    </row>
    <row r="35471" spans="43:44" x14ac:dyDescent="0.25">
      <c r="AQ35471" s="1026"/>
      <c r="AR35471" s="1027"/>
    </row>
    <row r="35472" spans="43:44" x14ac:dyDescent="0.25">
      <c r="AQ35472" s="1026"/>
      <c r="AR35472" s="1027"/>
    </row>
    <row r="35473" spans="43:44" x14ac:dyDescent="0.25">
      <c r="AQ35473" s="1026"/>
      <c r="AR35473" s="1027"/>
    </row>
    <row r="35474" spans="43:44" x14ac:dyDescent="0.25">
      <c r="AQ35474" s="1026"/>
      <c r="AR35474" s="1027"/>
    </row>
    <row r="35475" spans="43:44" x14ac:dyDescent="0.25">
      <c r="AQ35475" s="1026"/>
      <c r="AR35475" s="1027"/>
    </row>
    <row r="35476" spans="43:44" x14ac:dyDescent="0.25">
      <c r="AQ35476" s="1026"/>
      <c r="AR35476" s="1027"/>
    </row>
    <row r="35477" spans="43:44" x14ac:dyDescent="0.25">
      <c r="AQ35477" s="1026"/>
      <c r="AR35477" s="1027"/>
    </row>
    <row r="35478" spans="43:44" x14ac:dyDescent="0.25">
      <c r="AQ35478" s="1026"/>
      <c r="AR35478" s="1027"/>
    </row>
    <row r="35479" spans="43:44" x14ac:dyDescent="0.25">
      <c r="AQ35479" s="1026"/>
      <c r="AR35479" s="1027"/>
    </row>
    <row r="35480" spans="43:44" x14ac:dyDescent="0.25">
      <c r="AQ35480" s="1026"/>
      <c r="AR35480" s="1027"/>
    </row>
    <row r="35481" spans="43:44" x14ac:dyDescent="0.25">
      <c r="AQ35481" s="1026"/>
      <c r="AR35481" s="1027"/>
    </row>
    <row r="35482" spans="43:44" x14ac:dyDescent="0.25">
      <c r="AQ35482" s="1026"/>
      <c r="AR35482" s="1027"/>
    </row>
    <row r="35483" spans="43:44" x14ac:dyDescent="0.25">
      <c r="AQ35483" s="1026"/>
      <c r="AR35483" s="1027"/>
    </row>
    <row r="35484" spans="43:44" x14ac:dyDescent="0.25">
      <c r="AQ35484" s="1026"/>
      <c r="AR35484" s="1027"/>
    </row>
    <row r="35485" spans="43:44" x14ac:dyDescent="0.25">
      <c r="AQ35485" s="1026"/>
      <c r="AR35485" s="1027"/>
    </row>
    <row r="35486" spans="43:44" x14ac:dyDescent="0.25">
      <c r="AQ35486" s="1026"/>
      <c r="AR35486" s="1027"/>
    </row>
    <row r="35487" spans="43:44" x14ac:dyDescent="0.25">
      <c r="AQ35487" s="1026"/>
      <c r="AR35487" s="1027"/>
    </row>
    <row r="35488" spans="43:44" x14ac:dyDescent="0.25">
      <c r="AQ35488" s="1026"/>
      <c r="AR35488" s="1027"/>
    </row>
    <row r="35489" spans="43:44" x14ac:dyDescent="0.25">
      <c r="AQ35489" s="1026"/>
      <c r="AR35489" s="1027"/>
    </row>
    <row r="35490" spans="43:44" x14ac:dyDescent="0.25">
      <c r="AQ35490" s="1026"/>
      <c r="AR35490" s="1027"/>
    </row>
    <row r="35491" spans="43:44" x14ac:dyDescent="0.25">
      <c r="AQ35491" s="1026"/>
      <c r="AR35491" s="1027"/>
    </row>
    <row r="35492" spans="43:44" x14ac:dyDescent="0.25">
      <c r="AQ35492" s="1026"/>
      <c r="AR35492" s="1027"/>
    </row>
    <row r="35493" spans="43:44" x14ac:dyDescent="0.25">
      <c r="AQ35493" s="1026"/>
      <c r="AR35493" s="1027"/>
    </row>
    <row r="35494" spans="43:44" x14ac:dyDescent="0.25">
      <c r="AQ35494" s="1026"/>
      <c r="AR35494" s="1027"/>
    </row>
    <row r="35495" spans="43:44" x14ac:dyDescent="0.25">
      <c r="AQ35495" s="1026"/>
      <c r="AR35495" s="1027"/>
    </row>
    <row r="35496" spans="43:44" x14ac:dyDescent="0.25">
      <c r="AQ35496" s="1026"/>
      <c r="AR35496" s="1027"/>
    </row>
    <row r="35497" spans="43:44" x14ac:dyDescent="0.25">
      <c r="AQ35497" s="1026"/>
      <c r="AR35497" s="1027"/>
    </row>
    <row r="35498" spans="43:44" x14ac:dyDescent="0.25">
      <c r="AQ35498" s="1026"/>
      <c r="AR35498" s="1027"/>
    </row>
    <row r="35499" spans="43:44" x14ac:dyDescent="0.25">
      <c r="AQ35499" s="1026"/>
      <c r="AR35499" s="1027"/>
    </row>
    <row r="35500" spans="43:44" x14ac:dyDescent="0.25">
      <c r="AQ35500" s="1026"/>
      <c r="AR35500" s="1027"/>
    </row>
    <row r="35501" spans="43:44" x14ac:dyDescent="0.25">
      <c r="AQ35501" s="1026"/>
      <c r="AR35501" s="1027"/>
    </row>
    <row r="35502" spans="43:44" x14ac:dyDescent="0.25">
      <c r="AQ35502" s="1026"/>
      <c r="AR35502" s="1027"/>
    </row>
    <row r="35503" spans="43:44" x14ac:dyDescent="0.25">
      <c r="AQ35503" s="1026"/>
      <c r="AR35503" s="1027"/>
    </row>
    <row r="35504" spans="43:44" x14ac:dyDescent="0.25">
      <c r="AQ35504" s="1026"/>
      <c r="AR35504" s="1027"/>
    </row>
    <row r="35505" spans="43:44" x14ac:dyDescent="0.25">
      <c r="AQ35505" s="1026"/>
      <c r="AR35505" s="1027"/>
    </row>
    <row r="35506" spans="43:44" x14ac:dyDescent="0.25">
      <c r="AQ35506" s="1026"/>
      <c r="AR35506" s="1027"/>
    </row>
    <row r="35507" spans="43:44" x14ac:dyDescent="0.25">
      <c r="AQ35507" s="1026"/>
      <c r="AR35507" s="1027"/>
    </row>
    <row r="35508" spans="43:44" x14ac:dyDescent="0.25">
      <c r="AQ35508" s="1026"/>
      <c r="AR35508" s="1027"/>
    </row>
    <row r="35509" spans="43:44" x14ac:dyDescent="0.25">
      <c r="AQ35509" s="1026"/>
      <c r="AR35509" s="1027"/>
    </row>
    <row r="35510" spans="43:44" x14ac:dyDescent="0.25">
      <c r="AQ35510" s="1026"/>
      <c r="AR35510" s="1027"/>
    </row>
    <row r="35511" spans="43:44" x14ac:dyDescent="0.25">
      <c r="AQ35511" s="1026"/>
      <c r="AR35511" s="1027"/>
    </row>
    <row r="35512" spans="43:44" x14ac:dyDescent="0.25">
      <c r="AQ35512" s="1026"/>
      <c r="AR35512" s="1027"/>
    </row>
    <row r="35513" spans="43:44" x14ac:dyDescent="0.25">
      <c r="AQ35513" s="1026"/>
      <c r="AR35513" s="1027"/>
    </row>
    <row r="35514" spans="43:44" x14ac:dyDescent="0.25">
      <c r="AQ35514" s="1026"/>
      <c r="AR35514" s="1027"/>
    </row>
    <row r="35515" spans="43:44" x14ac:dyDescent="0.25">
      <c r="AQ35515" s="1026"/>
      <c r="AR35515" s="1027"/>
    </row>
    <row r="35516" spans="43:44" x14ac:dyDescent="0.25">
      <c r="AQ35516" s="1026"/>
      <c r="AR35516" s="1027"/>
    </row>
    <row r="35517" spans="43:44" x14ac:dyDescent="0.25">
      <c r="AQ35517" s="1026"/>
      <c r="AR35517" s="1027"/>
    </row>
    <row r="35518" spans="43:44" x14ac:dyDescent="0.25">
      <c r="AQ35518" s="1026"/>
      <c r="AR35518" s="1027"/>
    </row>
    <row r="35519" spans="43:44" x14ac:dyDescent="0.25">
      <c r="AQ35519" s="1026"/>
      <c r="AR35519" s="1027"/>
    </row>
    <row r="35520" spans="43:44" x14ac:dyDescent="0.25">
      <c r="AQ35520" s="1026"/>
      <c r="AR35520" s="1027"/>
    </row>
    <row r="35521" spans="43:44" x14ac:dyDescent="0.25">
      <c r="AQ35521" s="1026"/>
      <c r="AR35521" s="1027"/>
    </row>
    <row r="35522" spans="43:44" x14ac:dyDescent="0.25">
      <c r="AQ35522" s="1026"/>
      <c r="AR35522" s="1027"/>
    </row>
    <row r="35523" spans="43:44" x14ac:dyDescent="0.25">
      <c r="AQ35523" s="1026"/>
      <c r="AR35523" s="1027"/>
    </row>
    <row r="35524" spans="43:44" x14ac:dyDescent="0.25">
      <c r="AQ35524" s="1026"/>
      <c r="AR35524" s="1027"/>
    </row>
    <row r="35525" spans="43:44" x14ac:dyDescent="0.25">
      <c r="AQ35525" s="1026"/>
      <c r="AR35525" s="1027"/>
    </row>
    <row r="35526" spans="43:44" x14ac:dyDescent="0.25">
      <c r="AQ35526" s="1026"/>
      <c r="AR35526" s="1027"/>
    </row>
    <row r="35527" spans="43:44" x14ac:dyDescent="0.25">
      <c r="AQ35527" s="1026"/>
      <c r="AR35527" s="1027"/>
    </row>
    <row r="35528" spans="43:44" x14ac:dyDescent="0.25">
      <c r="AQ35528" s="1026"/>
      <c r="AR35528" s="1027"/>
    </row>
    <row r="35529" spans="43:44" x14ac:dyDescent="0.25">
      <c r="AQ35529" s="1026"/>
      <c r="AR35529" s="1027"/>
    </row>
    <row r="35530" spans="43:44" x14ac:dyDescent="0.25">
      <c r="AQ35530" s="1026"/>
      <c r="AR35530" s="1027"/>
    </row>
    <row r="35531" spans="43:44" x14ac:dyDescent="0.25">
      <c r="AQ35531" s="1026"/>
      <c r="AR35531" s="1027"/>
    </row>
    <row r="35532" spans="43:44" x14ac:dyDescent="0.25">
      <c r="AQ35532" s="1026"/>
      <c r="AR35532" s="1027"/>
    </row>
    <row r="35533" spans="43:44" x14ac:dyDescent="0.25">
      <c r="AQ35533" s="1026"/>
      <c r="AR35533" s="1027"/>
    </row>
    <row r="35534" spans="43:44" x14ac:dyDescent="0.25">
      <c r="AQ35534" s="1026"/>
      <c r="AR35534" s="1027"/>
    </row>
    <row r="35535" spans="43:44" x14ac:dyDescent="0.25">
      <c r="AQ35535" s="1026"/>
      <c r="AR35535" s="1027"/>
    </row>
    <row r="35536" spans="43:44" x14ac:dyDescent="0.25">
      <c r="AQ35536" s="1026"/>
      <c r="AR35536" s="1027"/>
    </row>
    <row r="35537" spans="43:44" x14ac:dyDescent="0.25">
      <c r="AQ35537" s="1026"/>
      <c r="AR35537" s="1027"/>
    </row>
    <row r="35538" spans="43:44" x14ac:dyDescent="0.25">
      <c r="AQ35538" s="1026"/>
      <c r="AR35538" s="1027"/>
    </row>
    <row r="35539" spans="43:44" x14ac:dyDescent="0.25">
      <c r="AQ35539" s="1026"/>
      <c r="AR35539" s="1027"/>
    </row>
    <row r="35540" spans="43:44" x14ac:dyDescent="0.25">
      <c r="AQ35540" s="1026"/>
      <c r="AR35540" s="1027"/>
    </row>
    <row r="35541" spans="43:44" x14ac:dyDescent="0.25">
      <c r="AQ35541" s="1026"/>
      <c r="AR35541" s="1027"/>
    </row>
    <row r="35542" spans="43:44" x14ac:dyDescent="0.25">
      <c r="AQ35542" s="1026"/>
      <c r="AR35542" s="1027"/>
    </row>
    <row r="35543" spans="43:44" x14ac:dyDescent="0.25">
      <c r="AQ35543" s="1026"/>
      <c r="AR35543" s="1027"/>
    </row>
    <row r="35544" spans="43:44" x14ac:dyDescent="0.25">
      <c r="AQ35544" s="1026"/>
      <c r="AR35544" s="1027"/>
    </row>
    <row r="35545" spans="43:44" x14ac:dyDescent="0.25">
      <c r="AQ35545" s="1026"/>
      <c r="AR35545" s="1027"/>
    </row>
    <row r="35546" spans="43:44" x14ac:dyDescent="0.25">
      <c r="AQ35546" s="1026"/>
      <c r="AR35546" s="1027"/>
    </row>
    <row r="35547" spans="43:44" x14ac:dyDescent="0.25">
      <c r="AQ35547" s="1026"/>
      <c r="AR35547" s="1027"/>
    </row>
    <row r="35548" spans="43:44" x14ac:dyDescent="0.25">
      <c r="AQ35548" s="1026"/>
      <c r="AR35548" s="1027"/>
    </row>
    <row r="35549" spans="43:44" x14ac:dyDescent="0.25">
      <c r="AQ35549" s="1026"/>
      <c r="AR35549" s="1027"/>
    </row>
    <row r="35550" spans="43:44" x14ac:dyDescent="0.25">
      <c r="AQ35550" s="1026"/>
      <c r="AR35550" s="1027"/>
    </row>
    <row r="35551" spans="43:44" x14ac:dyDescent="0.25">
      <c r="AQ35551" s="1026"/>
      <c r="AR35551" s="1027"/>
    </row>
    <row r="35552" spans="43:44" x14ac:dyDescent="0.25">
      <c r="AQ35552" s="1026"/>
      <c r="AR35552" s="1027"/>
    </row>
    <row r="35553" spans="43:44" x14ac:dyDescent="0.25">
      <c r="AQ35553" s="1026"/>
      <c r="AR35553" s="1027"/>
    </row>
    <row r="35554" spans="43:44" x14ac:dyDescent="0.25">
      <c r="AQ35554" s="1026"/>
      <c r="AR35554" s="1027"/>
    </row>
    <row r="35555" spans="43:44" x14ac:dyDescent="0.25">
      <c r="AQ35555" s="1026"/>
      <c r="AR35555" s="1027"/>
    </row>
    <row r="35556" spans="43:44" x14ac:dyDescent="0.25">
      <c r="AQ35556" s="1026"/>
      <c r="AR35556" s="1027"/>
    </row>
    <row r="35557" spans="43:44" x14ac:dyDescent="0.25">
      <c r="AQ35557" s="1026"/>
      <c r="AR35557" s="1027"/>
    </row>
    <row r="35558" spans="43:44" x14ac:dyDescent="0.25">
      <c r="AQ35558" s="1026"/>
      <c r="AR35558" s="1027"/>
    </row>
    <row r="35559" spans="43:44" x14ac:dyDescent="0.25">
      <c r="AQ35559" s="1026"/>
      <c r="AR35559" s="1027"/>
    </row>
    <row r="35560" spans="43:44" x14ac:dyDescent="0.25">
      <c r="AQ35560" s="1026"/>
      <c r="AR35560" s="1027"/>
    </row>
    <row r="35561" spans="43:44" x14ac:dyDescent="0.25">
      <c r="AQ35561" s="1026"/>
      <c r="AR35561" s="1027"/>
    </row>
    <row r="35562" spans="43:44" x14ac:dyDescent="0.25">
      <c r="AQ35562" s="1026"/>
      <c r="AR35562" s="1027"/>
    </row>
    <row r="35563" spans="43:44" x14ac:dyDescent="0.25">
      <c r="AQ35563" s="1026"/>
      <c r="AR35563" s="1027"/>
    </row>
    <row r="35564" spans="43:44" x14ac:dyDescent="0.25">
      <c r="AQ35564" s="1026"/>
      <c r="AR35564" s="1027"/>
    </row>
    <row r="35565" spans="43:44" x14ac:dyDescent="0.25">
      <c r="AQ35565" s="1026"/>
      <c r="AR35565" s="1027"/>
    </row>
    <row r="35566" spans="43:44" x14ac:dyDescent="0.25">
      <c r="AQ35566" s="1026"/>
      <c r="AR35566" s="1027"/>
    </row>
    <row r="35567" spans="43:44" x14ac:dyDescent="0.25">
      <c r="AQ35567" s="1026"/>
      <c r="AR35567" s="1027"/>
    </row>
    <row r="35568" spans="43:44" x14ac:dyDescent="0.25">
      <c r="AQ35568" s="1026"/>
      <c r="AR35568" s="1027"/>
    </row>
    <row r="35569" spans="43:44" x14ac:dyDescent="0.25">
      <c r="AQ35569" s="1026"/>
      <c r="AR35569" s="1027"/>
    </row>
    <row r="35570" spans="43:44" x14ac:dyDescent="0.25">
      <c r="AQ35570" s="1026"/>
      <c r="AR35570" s="1027"/>
    </row>
    <row r="35571" spans="43:44" x14ac:dyDescent="0.25">
      <c r="AQ35571" s="1026"/>
      <c r="AR35571" s="1027"/>
    </row>
    <row r="35572" spans="43:44" x14ac:dyDescent="0.25">
      <c r="AQ35572" s="1026"/>
      <c r="AR35572" s="1027"/>
    </row>
    <row r="35573" spans="43:44" x14ac:dyDescent="0.25">
      <c r="AQ35573" s="1026"/>
      <c r="AR35573" s="1027"/>
    </row>
    <row r="35574" spans="43:44" x14ac:dyDescent="0.25">
      <c r="AQ35574" s="1026"/>
      <c r="AR35574" s="1027"/>
    </row>
    <row r="35575" spans="43:44" x14ac:dyDescent="0.25">
      <c r="AQ35575" s="1026"/>
      <c r="AR35575" s="1027"/>
    </row>
    <row r="35576" spans="43:44" x14ac:dyDescent="0.25">
      <c r="AQ35576" s="1026"/>
      <c r="AR35576" s="1027"/>
    </row>
    <row r="35577" spans="43:44" x14ac:dyDescent="0.25">
      <c r="AQ35577" s="1026"/>
      <c r="AR35577" s="1027"/>
    </row>
    <row r="35578" spans="43:44" x14ac:dyDescent="0.25">
      <c r="AQ35578" s="1026"/>
      <c r="AR35578" s="1027"/>
    </row>
    <row r="35579" spans="43:44" x14ac:dyDescent="0.25">
      <c r="AQ35579" s="1026"/>
      <c r="AR35579" s="1027"/>
    </row>
    <row r="35580" spans="43:44" x14ac:dyDescent="0.25">
      <c r="AQ35580" s="1026"/>
      <c r="AR35580" s="1027"/>
    </row>
    <row r="35581" spans="43:44" x14ac:dyDescent="0.25">
      <c r="AQ35581" s="1026"/>
      <c r="AR35581" s="1027"/>
    </row>
    <row r="35582" spans="43:44" x14ac:dyDescent="0.25">
      <c r="AQ35582" s="1026"/>
      <c r="AR35582" s="1027"/>
    </row>
    <row r="35583" spans="43:44" x14ac:dyDescent="0.25">
      <c r="AQ35583" s="1026"/>
      <c r="AR35583" s="1027"/>
    </row>
    <row r="35584" spans="43:44" x14ac:dyDescent="0.25">
      <c r="AQ35584" s="1026"/>
      <c r="AR35584" s="1027"/>
    </row>
    <row r="35585" spans="43:44" x14ac:dyDescent="0.25">
      <c r="AQ35585" s="1026"/>
      <c r="AR35585" s="1027"/>
    </row>
    <row r="35586" spans="43:44" x14ac:dyDescent="0.25">
      <c r="AQ35586" s="1026"/>
      <c r="AR35586" s="1027"/>
    </row>
    <row r="35587" spans="43:44" x14ac:dyDescent="0.25">
      <c r="AQ35587" s="1026"/>
      <c r="AR35587" s="1027"/>
    </row>
    <row r="35588" spans="43:44" x14ac:dyDescent="0.25">
      <c r="AQ35588" s="1026"/>
      <c r="AR35588" s="1027"/>
    </row>
    <row r="35589" spans="43:44" x14ac:dyDescent="0.25">
      <c r="AQ35589" s="1026"/>
      <c r="AR35589" s="1027"/>
    </row>
    <row r="35590" spans="43:44" x14ac:dyDescent="0.25">
      <c r="AQ35590" s="1026"/>
      <c r="AR35590" s="1027"/>
    </row>
    <row r="35591" spans="43:44" x14ac:dyDescent="0.25">
      <c r="AQ35591" s="1026"/>
      <c r="AR35591" s="1027"/>
    </row>
    <row r="35592" spans="43:44" x14ac:dyDescent="0.25">
      <c r="AQ35592" s="1026"/>
      <c r="AR35592" s="1027"/>
    </row>
    <row r="35593" spans="43:44" x14ac:dyDescent="0.25">
      <c r="AQ35593" s="1026"/>
      <c r="AR35593" s="1027"/>
    </row>
    <row r="35594" spans="43:44" x14ac:dyDescent="0.25">
      <c r="AQ35594" s="1026"/>
      <c r="AR35594" s="1027"/>
    </row>
    <row r="35595" spans="43:44" x14ac:dyDescent="0.25">
      <c r="AQ35595" s="1026"/>
      <c r="AR35595" s="1027"/>
    </row>
    <row r="35596" spans="43:44" x14ac:dyDescent="0.25">
      <c r="AQ35596" s="1026"/>
      <c r="AR35596" s="1027"/>
    </row>
    <row r="35597" spans="43:44" x14ac:dyDescent="0.25">
      <c r="AQ35597" s="1026"/>
      <c r="AR35597" s="1027"/>
    </row>
    <row r="35598" spans="43:44" x14ac:dyDescent="0.25">
      <c r="AQ35598" s="1026"/>
      <c r="AR35598" s="1027"/>
    </row>
    <row r="35599" spans="43:44" x14ac:dyDescent="0.25">
      <c r="AQ35599" s="1026"/>
      <c r="AR35599" s="1027"/>
    </row>
    <row r="35600" spans="43:44" x14ac:dyDescent="0.25">
      <c r="AQ35600" s="1026"/>
      <c r="AR35600" s="1027"/>
    </row>
    <row r="35601" spans="43:44" x14ac:dyDescent="0.25">
      <c r="AQ35601" s="1026"/>
      <c r="AR35601" s="1027"/>
    </row>
    <row r="35602" spans="43:44" x14ac:dyDescent="0.25">
      <c r="AQ35602" s="1026"/>
      <c r="AR35602" s="1027"/>
    </row>
    <row r="35603" spans="43:44" x14ac:dyDescent="0.25">
      <c r="AQ35603" s="1026"/>
      <c r="AR35603" s="1027"/>
    </row>
    <row r="35604" spans="43:44" x14ac:dyDescent="0.25">
      <c r="AQ35604" s="1026"/>
      <c r="AR35604" s="1027"/>
    </row>
    <row r="35605" spans="43:44" x14ac:dyDescent="0.25">
      <c r="AQ35605" s="1026"/>
      <c r="AR35605" s="1027"/>
    </row>
    <row r="35606" spans="43:44" x14ac:dyDescent="0.25">
      <c r="AQ35606" s="1026"/>
      <c r="AR35606" s="1027"/>
    </row>
    <row r="35607" spans="43:44" x14ac:dyDescent="0.25">
      <c r="AQ35607" s="1026"/>
      <c r="AR35607" s="1027"/>
    </row>
    <row r="35608" spans="43:44" x14ac:dyDescent="0.25">
      <c r="AQ35608" s="1026"/>
      <c r="AR35608" s="1027"/>
    </row>
    <row r="35609" spans="43:44" x14ac:dyDescent="0.25">
      <c r="AQ35609" s="1026"/>
      <c r="AR35609" s="1027"/>
    </row>
    <row r="35610" spans="43:44" x14ac:dyDescent="0.25">
      <c r="AQ35610" s="1026"/>
      <c r="AR35610" s="1027"/>
    </row>
    <row r="35611" spans="43:44" x14ac:dyDescent="0.25">
      <c r="AQ35611" s="1026"/>
      <c r="AR35611" s="1027"/>
    </row>
    <row r="35612" spans="43:44" x14ac:dyDescent="0.25">
      <c r="AQ35612" s="1026"/>
      <c r="AR35612" s="1027"/>
    </row>
    <row r="35613" spans="43:44" x14ac:dyDescent="0.25">
      <c r="AQ35613" s="1026"/>
      <c r="AR35613" s="1027"/>
    </row>
    <row r="35614" spans="43:44" x14ac:dyDescent="0.25">
      <c r="AQ35614" s="1026"/>
      <c r="AR35614" s="1027"/>
    </row>
    <row r="35615" spans="43:44" x14ac:dyDescent="0.25">
      <c r="AQ35615" s="1026"/>
      <c r="AR35615" s="1027"/>
    </row>
    <row r="35616" spans="43:44" x14ac:dyDescent="0.25">
      <c r="AQ35616" s="1026"/>
      <c r="AR35616" s="1027"/>
    </row>
    <row r="35617" spans="43:44" x14ac:dyDescent="0.25">
      <c r="AQ35617" s="1026"/>
      <c r="AR35617" s="1027"/>
    </row>
    <row r="35618" spans="43:44" x14ac:dyDescent="0.25">
      <c r="AQ35618" s="1026"/>
      <c r="AR35618" s="1027"/>
    </row>
    <row r="35619" spans="43:44" x14ac:dyDescent="0.25">
      <c r="AQ35619" s="1026"/>
      <c r="AR35619" s="1027"/>
    </row>
    <row r="35620" spans="43:44" x14ac:dyDescent="0.25">
      <c r="AQ35620" s="1026"/>
      <c r="AR35620" s="1027"/>
    </row>
    <row r="35621" spans="43:44" x14ac:dyDescent="0.25">
      <c r="AQ35621" s="1026"/>
      <c r="AR35621" s="1027"/>
    </row>
    <row r="35622" spans="43:44" x14ac:dyDescent="0.25">
      <c r="AQ35622" s="1026"/>
      <c r="AR35622" s="1027"/>
    </row>
    <row r="35623" spans="43:44" x14ac:dyDescent="0.25">
      <c r="AQ35623" s="1026"/>
      <c r="AR35623" s="1027"/>
    </row>
    <row r="35624" spans="43:44" x14ac:dyDescent="0.25">
      <c r="AQ35624" s="1026"/>
      <c r="AR35624" s="1027"/>
    </row>
    <row r="35625" spans="43:44" x14ac:dyDescent="0.25">
      <c r="AQ35625" s="1026"/>
      <c r="AR35625" s="1027"/>
    </row>
    <row r="35626" spans="43:44" x14ac:dyDescent="0.25">
      <c r="AQ35626" s="1026"/>
      <c r="AR35626" s="1027"/>
    </row>
    <row r="35627" spans="43:44" x14ac:dyDescent="0.25">
      <c r="AQ35627" s="1026"/>
      <c r="AR35627" s="1027"/>
    </row>
    <row r="35628" spans="43:44" x14ac:dyDescent="0.25">
      <c r="AQ35628" s="1026"/>
      <c r="AR35628" s="1027"/>
    </row>
    <row r="35629" spans="43:44" x14ac:dyDescent="0.25">
      <c r="AQ35629" s="1026"/>
      <c r="AR35629" s="1027"/>
    </row>
    <row r="35630" spans="43:44" x14ac:dyDescent="0.25">
      <c r="AQ35630" s="1026"/>
      <c r="AR35630" s="1027"/>
    </row>
    <row r="35631" spans="43:44" x14ac:dyDescent="0.25">
      <c r="AQ35631" s="1026"/>
      <c r="AR35631" s="1027"/>
    </row>
    <row r="35632" spans="43:44" x14ac:dyDescent="0.25">
      <c r="AQ35632" s="1026"/>
      <c r="AR35632" s="1027"/>
    </row>
    <row r="35633" spans="43:44" x14ac:dyDescent="0.25">
      <c r="AQ35633" s="1026"/>
      <c r="AR35633" s="1027"/>
    </row>
    <row r="35634" spans="43:44" x14ac:dyDescent="0.25">
      <c r="AQ35634" s="1026"/>
      <c r="AR35634" s="1027"/>
    </row>
    <row r="35635" spans="43:44" x14ac:dyDescent="0.25">
      <c r="AQ35635" s="1026"/>
      <c r="AR35635" s="1027"/>
    </row>
    <row r="35636" spans="43:44" x14ac:dyDescent="0.25">
      <c r="AQ35636" s="1026"/>
      <c r="AR35636" s="1027"/>
    </row>
    <row r="35637" spans="43:44" x14ac:dyDescent="0.25">
      <c r="AQ35637" s="1026"/>
      <c r="AR35637" s="1027"/>
    </row>
    <row r="35638" spans="43:44" x14ac:dyDescent="0.25">
      <c r="AQ35638" s="1026"/>
      <c r="AR35638" s="1027"/>
    </row>
    <row r="35639" spans="43:44" x14ac:dyDescent="0.25">
      <c r="AQ35639" s="1026"/>
      <c r="AR35639" s="1027"/>
    </row>
    <row r="35640" spans="43:44" x14ac:dyDescent="0.25">
      <c r="AQ35640" s="1026"/>
      <c r="AR35640" s="1027"/>
    </row>
    <row r="35641" spans="43:44" x14ac:dyDescent="0.25">
      <c r="AQ35641" s="1026"/>
      <c r="AR35641" s="1027"/>
    </row>
    <row r="35642" spans="43:44" x14ac:dyDescent="0.25">
      <c r="AQ35642" s="1026"/>
      <c r="AR35642" s="1027"/>
    </row>
    <row r="35643" spans="43:44" x14ac:dyDescent="0.25">
      <c r="AQ35643" s="1026"/>
      <c r="AR35643" s="1027"/>
    </row>
    <row r="35644" spans="43:44" x14ac:dyDescent="0.25">
      <c r="AQ35644" s="1026"/>
      <c r="AR35644" s="1027"/>
    </row>
    <row r="35645" spans="43:44" x14ac:dyDescent="0.25">
      <c r="AQ35645" s="1026"/>
      <c r="AR35645" s="1027"/>
    </row>
    <row r="35646" spans="43:44" x14ac:dyDescent="0.25">
      <c r="AQ35646" s="1026"/>
      <c r="AR35646" s="1027"/>
    </row>
    <row r="35647" spans="43:44" x14ac:dyDescent="0.25">
      <c r="AQ35647" s="1026"/>
      <c r="AR35647" s="1027"/>
    </row>
    <row r="35648" spans="43:44" x14ac:dyDescent="0.25">
      <c r="AQ35648" s="1026"/>
      <c r="AR35648" s="1027"/>
    </row>
    <row r="35649" spans="43:44" x14ac:dyDescent="0.25">
      <c r="AQ35649" s="1026"/>
      <c r="AR35649" s="1027"/>
    </row>
    <row r="35650" spans="43:44" x14ac:dyDescent="0.25">
      <c r="AQ35650" s="1026"/>
      <c r="AR35650" s="1027"/>
    </row>
    <row r="35651" spans="43:44" x14ac:dyDescent="0.25">
      <c r="AQ35651" s="1026"/>
      <c r="AR35651" s="1027"/>
    </row>
    <row r="35652" spans="43:44" x14ac:dyDescent="0.25">
      <c r="AQ35652" s="1026"/>
      <c r="AR35652" s="1027"/>
    </row>
    <row r="35653" spans="43:44" x14ac:dyDescent="0.25">
      <c r="AQ35653" s="1026"/>
      <c r="AR35653" s="1027"/>
    </row>
    <row r="35654" spans="43:44" x14ac:dyDescent="0.25">
      <c r="AQ35654" s="1026"/>
      <c r="AR35654" s="1027"/>
    </row>
    <row r="35655" spans="43:44" x14ac:dyDescent="0.25">
      <c r="AQ35655" s="1026"/>
      <c r="AR35655" s="1027"/>
    </row>
    <row r="35656" spans="43:44" x14ac:dyDescent="0.25">
      <c r="AQ35656" s="1026"/>
      <c r="AR35656" s="1027"/>
    </row>
    <row r="35657" spans="43:44" x14ac:dyDescent="0.25">
      <c r="AQ35657" s="1026"/>
      <c r="AR35657" s="1027"/>
    </row>
    <row r="35658" spans="43:44" x14ac:dyDescent="0.25">
      <c r="AQ35658" s="1026"/>
      <c r="AR35658" s="1027"/>
    </row>
    <row r="35659" spans="43:44" x14ac:dyDescent="0.25">
      <c r="AQ35659" s="1026"/>
      <c r="AR35659" s="1027"/>
    </row>
    <row r="35660" spans="43:44" x14ac:dyDescent="0.25">
      <c r="AQ35660" s="1026"/>
      <c r="AR35660" s="1027"/>
    </row>
    <row r="35661" spans="43:44" x14ac:dyDescent="0.25">
      <c r="AQ35661" s="1026"/>
      <c r="AR35661" s="1027"/>
    </row>
    <row r="35662" spans="43:44" x14ac:dyDescent="0.25">
      <c r="AQ35662" s="1026"/>
      <c r="AR35662" s="1027"/>
    </row>
    <row r="35663" spans="43:44" x14ac:dyDescent="0.25">
      <c r="AQ35663" s="1026"/>
      <c r="AR35663" s="1027"/>
    </row>
    <row r="35664" spans="43:44" x14ac:dyDescent="0.25">
      <c r="AQ35664" s="1026"/>
      <c r="AR35664" s="1027"/>
    </row>
    <row r="35665" spans="43:44" x14ac:dyDescent="0.25">
      <c r="AQ35665" s="1026"/>
      <c r="AR35665" s="1027"/>
    </row>
    <row r="35666" spans="43:44" x14ac:dyDescent="0.25">
      <c r="AQ35666" s="1026"/>
      <c r="AR35666" s="1027"/>
    </row>
    <row r="35667" spans="43:44" x14ac:dyDescent="0.25">
      <c r="AQ35667" s="1026"/>
      <c r="AR35667" s="1027"/>
    </row>
    <row r="35668" spans="43:44" x14ac:dyDescent="0.25">
      <c r="AQ35668" s="1026"/>
      <c r="AR35668" s="1027"/>
    </row>
    <row r="35669" spans="43:44" x14ac:dyDescent="0.25">
      <c r="AQ35669" s="1026"/>
      <c r="AR35669" s="1027"/>
    </row>
    <row r="35670" spans="43:44" x14ac:dyDescent="0.25">
      <c r="AQ35670" s="1026"/>
      <c r="AR35670" s="1027"/>
    </row>
    <row r="35671" spans="43:44" x14ac:dyDescent="0.25">
      <c r="AQ35671" s="1026"/>
      <c r="AR35671" s="1027"/>
    </row>
    <row r="35672" spans="43:44" x14ac:dyDescent="0.25">
      <c r="AQ35672" s="1026"/>
      <c r="AR35672" s="1027"/>
    </row>
    <row r="35673" spans="43:44" x14ac:dyDescent="0.25">
      <c r="AQ35673" s="1026"/>
      <c r="AR35673" s="1027"/>
    </row>
    <row r="35674" spans="43:44" x14ac:dyDescent="0.25">
      <c r="AQ35674" s="1026"/>
      <c r="AR35674" s="1027"/>
    </row>
    <row r="35675" spans="43:44" x14ac:dyDescent="0.25">
      <c r="AQ35675" s="1026"/>
      <c r="AR35675" s="1027"/>
    </row>
    <row r="35676" spans="43:44" x14ac:dyDescent="0.25">
      <c r="AQ35676" s="1026"/>
      <c r="AR35676" s="1027"/>
    </row>
    <row r="35677" spans="43:44" x14ac:dyDescent="0.25">
      <c r="AQ35677" s="1026"/>
      <c r="AR35677" s="1027"/>
    </row>
    <row r="35678" spans="43:44" x14ac:dyDescent="0.25">
      <c r="AQ35678" s="1026"/>
      <c r="AR35678" s="1027"/>
    </row>
    <row r="35679" spans="43:44" x14ac:dyDescent="0.25">
      <c r="AQ35679" s="1026"/>
      <c r="AR35679" s="1027"/>
    </row>
    <row r="35680" spans="43:44" x14ac:dyDescent="0.25">
      <c r="AQ35680" s="1026"/>
      <c r="AR35680" s="1027"/>
    </row>
    <row r="35681" spans="43:44" x14ac:dyDescent="0.25">
      <c r="AQ35681" s="1026"/>
      <c r="AR35681" s="1027"/>
    </row>
    <row r="35682" spans="43:44" x14ac:dyDescent="0.25">
      <c r="AQ35682" s="1026"/>
      <c r="AR35682" s="1027"/>
    </row>
    <row r="35683" spans="43:44" x14ac:dyDescent="0.25">
      <c r="AQ35683" s="1026"/>
      <c r="AR35683" s="1027"/>
    </row>
    <row r="35684" spans="43:44" x14ac:dyDescent="0.25">
      <c r="AQ35684" s="1026"/>
      <c r="AR35684" s="1027"/>
    </row>
    <row r="35685" spans="43:44" x14ac:dyDescent="0.25">
      <c r="AQ35685" s="1026"/>
      <c r="AR35685" s="1027"/>
    </row>
    <row r="35686" spans="43:44" x14ac:dyDescent="0.25">
      <c r="AQ35686" s="1026"/>
      <c r="AR35686" s="1027"/>
    </row>
    <row r="35687" spans="43:44" x14ac:dyDescent="0.25">
      <c r="AQ35687" s="1026"/>
      <c r="AR35687" s="1027"/>
    </row>
    <row r="35688" spans="43:44" x14ac:dyDescent="0.25">
      <c r="AQ35688" s="1026"/>
      <c r="AR35688" s="1027"/>
    </row>
    <row r="35689" spans="43:44" x14ac:dyDescent="0.25">
      <c r="AQ35689" s="1026"/>
      <c r="AR35689" s="1027"/>
    </row>
    <row r="35690" spans="43:44" x14ac:dyDescent="0.25">
      <c r="AQ35690" s="1026"/>
      <c r="AR35690" s="1027"/>
    </row>
    <row r="35691" spans="43:44" x14ac:dyDescent="0.25">
      <c r="AQ35691" s="1026"/>
      <c r="AR35691" s="1027"/>
    </row>
    <row r="35692" spans="43:44" x14ac:dyDescent="0.25">
      <c r="AQ35692" s="1026"/>
      <c r="AR35692" s="1027"/>
    </row>
    <row r="35693" spans="43:44" x14ac:dyDescent="0.25">
      <c r="AQ35693" s="1026"/>
      <c r="AR35693" s="1027"/>
    </row>
    <row r="35694" spans="43:44" x14ac:dyDescent="0.25">
      <c r="AQ35694" s="1026"/>
      <c r="AR35694" s="1027"/>
    </row>
    <row r="35695" spans="43:44" x14ac:dyDescent="0.25">
      <c r="AQ35695" s="1026"/>
      <c r="AR35695" s="1027"/>
    </row>
    <row r="35696" spans="43:44" x14ac:dyDescent="0.25">
      <c r="AQ35696" s="1026"/>
      <c r="AR35696" s="1027"/>
    </row>
    <row r="35697" spans="43:44" x14ac:dyDescent="0.25">
      <c r="AQ35697" s="1026"/>
      <c r="AR35697" s="1027"/>
    </row>
    <row r="35698" spans="43:44" x14ac:dyDescent="0.25">
      <c r="AQ35698" s="1026"/>
      <c r="AR35698" s="1027"/>
    </row>
    <row r="35699" spans="43:44" x14ac:dyDescent="0.25">
      <c r="AQ35699" s="1026"/>
      <c r="AR35699" s="1027"/>
    </row>
    <row r="35700" spans="43:44" x14ac:dyDescent="0.25">
      <c r="AQ35700" s="1026"/>
      <c r="AR35700" s="1027"/>
    </row>
    <row r="35701" spans="43:44" x14ac:dyDescent="0.25">
      <c r="AQ35701" s="1026"/>
      <c r="AR35701" s="1027"/>
    </row>
    <row r="35702" spans="43:44" x14ac:dyDescent="0.25">
      <c r="AQ35702" s="1026"/>
      <c r="AR35702" s="1027"/>
    </row>
    <row r="35703" spans="43:44" x14ac:dyDescent="0.25">
      <c r="AQ35703" s="1026"/>
      <c r="AR35703" s="1027"/>
    </row>
    <row r="35704" spans="43:44" x14ac:dyDescent="0.25">
      <c r="AQ35704" s="1026"/>
      <c r="AR35704" s="1027"/>
    </row>
    <row r="35705" spans="43:44" x14ac:dyDescent="0.25">
      <c r="AQ35705" s="1026"/>
      <c r="AR35705" s="1027"/>
    </row>
    <row r="35706" spans="43:44" x14ac:dyDescent="0.25">
      <c r="AQ35706" s="1026"/>
      <c r="AR35706" s="1027"/>
    </row>
    <row r="35707" spans="43:44" x14ac:dyDescent="0.25">
      <c r="AQ35707" s="1026"/>
      <c r="AR35707" s="1027"/>
    </row>
    <row r="35708" spans="43:44" x14ac:dyDescent="0.25">
      <c r="AQ35708" s="1026"/>
      <c r="AR35708" s="1027"/>
    </row>
    <row r="35709" spans="43:44" x14ac:dyDescent="0.25">
      <c r="AQ35709" s="1026"/>
      <c r="AR35709" s="1027"/>
    </row>
    <row r="35710" spans="43:44" x14ac:dyDescent="0.25">
      <c r="AQ35710" s="1026"/>
      <c r="AR35710" s="1027"/>
    </row>
    <row r="35711" spans="43:44" x14ac:dyDescent="0.25">
      <c r="AQ35711" s="1026"/>
      <c r="AR35711" s="1027"/>
    </row>
    <row r="35712" spans="43:44" x14ac:dyDescent="0.25">
      <c r="AQ35712" s="1026"/>
      <c r="AR35712" s="1027"/>
    </row>
    <row r="35713" spans="43:44" x14ac:dyDescent="0.25">
      <c r="AQ35713" s="1026"/>
      <c r="AR35713" s="1027"/>
    </row>
    <row r="35714" spans="43:44" x14ac:dyDescent="0.25">
      <c r="AQ35714" s="1026"/>
      <c r="AR35714" s="1027"/>
    </row>
    <row r="35715" spans="43:44" x14ac:dyDescent="0.25">
      <c r="AQ35715" s="1026"/>
      <c r="AR35715" s="1027"/>
    </row>
    <row r="35716" spans="43:44" x14ac:dyDescent="0.25">
      <c r="AQ35716" s="1026"/>
      <c r="AR35716" s="1027"/>
    </row>
    <row r="35717" spans="43:44" x14ac:dyDescent="0.25">
      <c r="AQ35717" s="1026"/>
      <c r="AR35717" s="1027"/>
    </row>
    <row r="35718" spans="43:44" x14ac:dyDescent="0.25">
      <c r="AQ35718" s="1026"/>
      <c r="AR35718" s="1027"/>
    </row>
    <row r="35719" spans="43:44" x14ac:dyDescent="0.25">
      <c r="AQ35719" s="1026"/>
      <c r="AR35719" s="1027"/>
    </row>
    <row r="35720" spans="43:44" x14ac:dyDescent="0.25">
      <c r="AQ35720" s="1026"/>
      <c r="AR35720" s="1027"/>
    </row>
    <row r="35721" spans="43:44" x14ac:dyDescent="0.25">
      <c r="AQ35721" s="1026"/>
      <c r="AR35721" s="1027"/>
    </row>
    <row r="35722" spans="43:44" x14ac:dyDescent="0.25">
      <c r="AQ35722" s="1026"/>
      <c r="AR35722" s="1027"/>
    </row>
    <row r="35723" spans="43:44" x14ac:dyDescent="0.25">
      <c r="AQ35723" s="1026"/>
      <c r="AR35723" s="1027"/>
    </row>
    <row r="35724" spans="43:44" x14ac:dyDescent="0.25">
      <c r="AQ35724" s="1026"/>
      <c r="AR35724" s="1027"/>
    </row>
    <row r="35725" spans="43:44" x14ac:dyDescent="0.25">
      <c r="AQ35725" s="1026"/>
      <c r="AR35725" s="1027"/>
    </row>
    <row r="35726" spans="43:44" x14ac:dyDescent="0.25">
      <c r="AQ35726" s="1026"/>
      <c r="AR35726" s="1027"/>
    </row>
    <row r="35727" spans="43:44" x14ac:dyDescent="0.25">
      <c r="AQ35727" s="1026"/>
      <c r="AR35727" s="1027"/>
    </row>
    <row r="35728" spans="43:44" x14ac:dyDescent="0.25">
      <c r="AQ35728" s="1026"/>
      <c r="AR35728" s="1027"/>
    </row>
    <row r="35729" spans="43:44" x14ac:dyDescent="0.25">
      <c r="AQ35729" s="1026"/>
      <c r="AR35729" s="1027"/>
    </row>
    <row r="35730" spans="43:44" x14ac:dyDescent="0.25">
      <c r="AQ35730" s="1026"/>
      <c r="AR35730" s="1027"/>
    </row>
    <row r="35731" spans="43:44" x14ac:dyDescent="0.25">
      <c r="AQ35731" s="1026"/>
      <c r="AR35731" s="1027"/>
    </row>
    <row r="35732" spans="43:44" x14ac:dyDescent="0.25">
      <c r="AQ35732" s="1026"/>
      <c r="AR35732" s="1027"/>
    </row>
    <row r="35733" spans="43:44" x14ac:dyDescent="0.25">
      <c r="AQ35733" s="1026"/>
      <c r="AR35733" s="1027"/>
    </row>
    <row r="35734" spans="43:44" x14ac:dyDescent="0.25">
      <c r="AQ35734" s="1026"/>
      <c r="AR35734" s="1027"/>
    </row>
    <row r="35735" spans="43:44" x14ac:dyDescent="0.25">
      <c r="AQ35735" s="1026"/>
      <c r="AR35735" s="1027"/>
    </row>
    <row r="35736" spans="43:44" x14ac:dyDescent="0.25">
      <c r="AQ35736" s="1026"/>
      <c r="AR35736" s="1027"/>
    </row>
    <row r="35737" spans="43:44" x14ac:dyDescent="0.25">
      <c r="AQ35737" s="1026"/>
      <c r="AR35737" s="1027"/>
    </row>
    <row r="35738" spans="43:44" x14ac:dyDescent="0.25">
      <c r="AQ35738" s="1026"/>
      <c r="AR35738" s="1027"/>
    </row>
    <row r="35739" spans="43:44" x14ac:dyDescent="0.25">
      <c r="AQ35739" s="1026"/>
      <c r="AR35739" s="1027"/>
    </row>
    <row r="35740" spans="43:44" x14ac:dyDescent="0.25">
      <c r="AQ35740" s="1026"/>
      <c r="AR35740" s="1027"/>
    </row>
    <row r="35741" spans="43:44" x14ac:dyDescent="0.25">
      <c r="AQ35741" s="1026"/>
      <c r="AR35741" s="1027"/>
    </row>
    <row r="35742" spans="43:44" x14ac:dyDescent="0.25">
      <c r="AQ35742" s="1026"/>
      <c r="AR35742" s="1027"/>
    </row>
    <row r="35743" spans="43:44" x14ac:dyDescent="0.25">
      <c r="AQ35743" s="1026"/>
      <c r="AR35743" s="1027"/>
    </row>
    <row r="35744" spans="43:44" x14ac:dyDescent="0.25">
      <c r="AQ35744" s="1026"/>
      <c r="AR35744" s="1027"/>
    </row>
    <row r="35745" spans="43:44" x14ac:dyDescent="0.25">
      <c r="AQ35745" s="1026"/>
      <c r="AR35745" s="1027"/>
    </row>
    <row r="35746" spans="43:44" x14ac:dyDescent="0.25">
      <c r="AQ35746" s="1026"/>
      <c r="AR35746" s="1027"/>
    </row>
    <row r="35747" spans="43:44" x14ac:dyDescent="0.25">
      <c r="AQ35747" s="1026"/>
      <c r="AR35747" s="1027"/>
    </row>
    <row r="35748" spans="43:44" x14ac:dyDescent="0.25">
      <c r="AQ35748" s="1026"/>
      <c r="AR35748" s="1027"/>
    </row>
    <row r="35749" spans="43:44" x14ac:dyDescent="0.25">
      <c r="AQ35749" s="1026"/>
      <c r="AR35749" s="1027"/>
    </row>
    <row r="35750" spans="43:44" x14ac:dyDescent="0.25">
      <c r="AQ35750" s="1026"/>
      <c r="AR35750" s="1027"/>
    </row>
    <row r="35751" spans="43:44" x14ac:dyDescent="0.25">
      <c r="AQ35751" s="1026"/>
      <c r="AR35751" s="1027"/>
    </row>
    <row r="35752" spans="43:44" x14ac:dyDescent="0.25">
      <c r="AQ35752" s="1026"/>
      <c r="AR35752" s="1027"/>
    </row>
    <row r="35753" spans="43:44" x14ac:dyDescent="0.25">
      <c r="AQ35753" s="1026"/>
      <c r="AR35753" s="1027"/>
    </row>
    <row r="35754" spans="43:44" x14ac:dyDescent="0.25">
      <c r="AQ35754" s="1026"/>
      <c r="AR35754" s="1027"/>
    </row>
    <row r="35755" spans="43:44" x14ac:dyDescent="0.25">
      <c r="AQ35755" s="1026"/>
      <c r="AR35755" s="1027"/>
    </row>
    <row r="35756" spans="43:44" x14ac:dyDescent="0.25">
      <c r="AQ35756" s="1026"/>
      <c r="AR35756" s="1027"/>
    </row>
    <row r="35757" spans="43:44" x14ac:dyDescent="0.25">
      <c r="AQ35757" s="1026"/>
      <c r="AR35757" s="1027"/>
    </row>
    <row r="35758" spans="43:44" x14ac:dyDescent="0.25">
      <c r="AQ35758" s="1026"/>
      <c r="AR35758" s="1027"/>
    </row>
    <row r="35759" spans="43:44" x14ac:dyDescent="0.25">
      <c r="AQ35759" s="1026"/>
      <c r="AR35759" s="1027"/>
    </row>
    <row r="35760" spans="43:44" x14ac:dyDescent="0.25">
      <c r="AQ35760" s="1026"/>
      <c r="AR35760" s="1027"/>
    </row>
    <row r="35761" spans="43:44" x14ac:dyDescent="0.25">
      <c r="AQ35761" s="1026"/>
      <c r="AR35761" s="1027"/>
    </row>
    <row r="35762" spans="43:44" x14ac:dyDescent="0.25">
      <c r="AQ35762" s="1026"/>
      <c r="AR35762" s="1027"/>
    </row>
    <row r="35763" spans="43:44" x14ac:dyDescent="0.25">
      <c r="AQ35763" s="1026"/>
      <c r="AR35763" s="1027"/>
    </row>
    <row r="35764" spans="43:44" x14ac:dyDescent="0.25">
      <c r="AQ35764" s="1026"/>
      <c r="AR35764" s="1027"/>
    </row>
    <row r="35765" spans="43:44" x14ac:dyDescent="0.25">
      <c r="AQ35765" s="1026"/>
      <c r="AR35765" s="1027"/>
    </row>
    <row r="35766" spans="43:44" x14ac:dyDescent="0.25">
      <c r="AQ35766" s="1026"/>
      <c r="AR35766" s="1027"/>
    </row>
    <row r="35767" spans="43:44" x14ac:dyDescent="0.25">
      <c r="AQ35767" s="1026"/>
      <c r="AR35767" s="1027"/>
    </row>
    <row r="35768" spans="43:44" x14ac:dyDescent="0.25">
      <c r="AQ35768" s="1026"/>
      <c r="AR35768" s="1027"/>
    </row>
    <row r="35769" spans="43:44" x14ac:dyDescent="0.25">
      <c r="AQ35769" s="1026"/>
      <c r="AR35769" s="1027"/>
    </row>
    <row r="35770" spans="43:44" x14ac:dyDescent="0.25">
      <c r="AQ35770" s="1026"/>
      <c r="AR35770" s="1027"/>
    </row>
    <row r="35771" spans="43:44" x14ac:dyDescent="0.25">
      <c r="AQ35771" s="1026"/>
      <c r="AR35771" s="1027"/>
    </row>
    <row r="35772" spans="43:44" x14ac:dyDescent="0.25">
      <c r="AQ35772" s="1026"/>
      <c r="AR35772" s="1027"/>
    </row>
    <row r="35773" spans="43:44" x14ac:dyDescent="0.25">
      <c r="AQ35773" s="1026"/>
      <c r="AR35773" s="1027"/>
    </row>
    <row r="35774" spans="43:44" x14ac:dyDescent="0.25">
      <c r="AQ35774" s="1026"/>
      <c r="AR35774" s="1027"/>
    </row>
    <row r="35775" spans="43:44" x14ac:dyDescent="0.25">
      <c r="AQ35775" s="1026"/>
      <c r="AR35775" s="1027"/>
    </row>
    <row r="35776" spans="43:44" x14ac:dyDescent="0.25">
      <c r="AQ35776" s="1026"/>
      <c r="AR35776" s="1027"/>
    </row>
    <row r="35777" spans="43:44" x14ac:dyDescent="0.25">
      <c r="AQ35777" s="1026"/>
      <c r="AR35777" s="1027"/>
    </row>
    <row r="35778" spans="43:44" x14ac:dyDescent="0.25">
      <c r="AQ35778" s="1026"/>
      <c r="AR35778" s="1027"/>
    </row>
    <row r="35779" spans="43:44" x14ac:dyDescent="0.25">
      <c r="AQ35779" s="1026"/>
      <c r="AR35779" s="1027"/>
    </row>
    <row r="35780" spans="43:44" x14ac:dyDescent="0.25">
      <c r="AQ35780" s="1026"/>
      <c r="AR35780" s="1027"/>
    </row>
    <row r="35781" spans="43:44" x14ac:dyDescent="0.25">
      <c r="AQ35781" s="1026"/>
      <c r="AR35781" s="1027"/>
    </row>
    <row r="35782" spans="43:44" x14ac:dyDescent="0.25">
      <c r="AQ35782" s="1026"/>
      <c r="AR35782" s="1027"/>
    </row>
    <row r="35783" spans="43:44" x14ac:dyDescent="0.25">
      <c r="AQ35783" s="1026"/>
      <c r="AR35783" s="1027"/>
    </row>
    <row r="35784" spans="43:44" x14ac:dyDescent="0.25">
      <c r="AQ35784" s="1026"/>
      <c r="AR35784" s="1027"/>
    </row>
    <row r="35785" spans="43:44" x14ac:dyDescent="0.25">
      <c r="AQ35785" s="1026"/>
      <c r="AR35785" s="1027"/>
    </row>
    <row r="35786" spans="43:44" x14ac:dyDescent="0.25">
      <c r="AQ35786" s="1026"/>
      <c r="AR35786" s="1027"/>
    </row>
    <row r="35787" spans="43:44" x14ac:dyDescent="0.25">
      <c r="AQ35787" s="1026"/>
      <c r="AR35787" s="1027"/>
    </row>
    <row r="35788" spans="43:44" x14ac:dyDescent="0.25">
      <c r="AQ35788" s="1026"/>
      <c r="AR35788" s="1027"/>
    </row>
    <row r="35789" spans="43:44" x14ac:dyDescent="0.25">
      <c r="AQ35789" s="1026"/>
      <c r="AR35789" s="1027"/>
    </row>
    <row r="35790" spans="43:44" x14ac:dyDescent="0.25">
      <c r="AQ35790" s="1026"/>
      <c r="AR35790" s="1027"/>
    </row>
    <row r="35791" spans="43:44" x14ac:dyDescent="0.25">
      <c r="AQ35791" s="1026"/>
      <c r="AR35791" s="1027"/>
    </row>
    <row r="35792" spans="43:44" x14ac:dyDescent="0.25">
      <c r="AQ35792" s="1026"/>
      <c r="AR35792" s="1027"/>
    </row>
    <row r="35793" spans="43:44" x14ac:dyDescent="0.25">
      <c r="AQ35793" s="1026"/>
      <c r="AR35793" s="1027"/>
    </row>
    <row r="35794" spans="43:44" x14ac:dyDescent="0.25">
      <c r="AQ35794" s="1026"/>
      <c r="AR35794" s="1027"/>
    </row>
    <row r="35795" spans="43:44" x14ac:dyDescent="0.25">
      <c r="AQ35795" s="1026"/>
      <c r="AR35795" s="1027"/>
    </row>
    <row r="35796" spans="43:44" x14ac:dyDescent="0.25">
      <c r="AQ35796" s="1026"/>
      <c r="AR35796" s="1027"/>
    </row>
    <row r="35797" spans="43:44" x14ac:dyDescent="0.25">
      <c r="AQ35797" s="1026"/>
      <c r="AR35797" s="1027"/>
    </row>
    <row r="35798" spans="43:44" x14ac:dyDescent="0.25">
      <c r="AQ35798" s="1026"/>
      <c r="AR35798" s="1027"/>
    </row>
    <row r="35799" spans="43:44" x14ac:dyDescent="0.25">
      <c r="AQ35799" s="1026"/>
      <c r="AR35799" s="1027"/>
    </row>
    <row r="35800" spans="43:44" x14ac:dyDescent="0.25">
      <c r="AQ35800" s="1026"/>
      <c r="AR35800" s="1027"/>
    </row>
    <row r="35801" spans="43:44" x14ac:dyDescent="0.25">
      <c r="AQ35801" s="1026"/>
      <c r="AR35801" s="1027"/>
    </row>
    <row r="35802" spans="43:44" x14ac:dyDescent="0.25">
      <c r="AQ35802" s="1026"/>
      <c r="AR35802" s="1027"/>
    </row>
    <row r="35803" spans="43:44" x14ac:dyDescent="0.25">
      <c r="AQ35803" s="1026"/>
      <c r="AR35803" s="1027"/>
    </row>
    <row r="35804" spans="43:44" x14ac:dyDescent="0.25">
      <c r="AQ35804" s="1026"/>
      <c r="AR35804" s="1027"/>
    </row>
    <row r="35805" spans="43:44" x14ac:dyDescent="0.25">
      <c r="AQ35805" s="1026"/>
      <c r="AR35805" s="1027"/>
    </row>
    <row r="35806" spans="43:44" x14ac:dyDescent="0.25">
      <c r="AQ35806" s="1026"/>
      <c r="AR35806" s="1027"/>
    </row>
    <row r="35807" spans="43:44" x14ac:dyDescent="0.25">
      <c r="AQ35807" s="1026"/>
      <c r="AR35807" s="1027"/>
    </row>
    <row r="35808" spans="43:44" x14ac:dyDescent="0.25">
      <c r="AQ35808" s="1026"/>
      <c r="AR35808" s="1027"/>
    </row>
    <row r="35809" spans="43:44" x14ac:dyDescent="0.25">
      <c r="AQ35809" s="1026"/>
      <c r="AR35809" s="1027"/>
    </row>
    <row r="35810" spans="43:44" x14ac:dyDescent="0.25">
      <c r="AQ35810" s="1026"/>
      <c r="AR35810" s="1027"/>
    </row>
    <row r="35811" spans="43:44" x14ac:dyDescent="0.25">
      <c r="AQ35811" s="1026"/>
      <c r="AR35811" s="1027"/>
    </row>
    <row r="35812" spans="43:44" x14ac:dyDescent="0.25">
      <c r="AQ35812" s="1026"/>
      <c r="AR35812" s="1027"/>
    </row>
    <row r="35813" spans="43:44" x14ac:dyDescent="0.25">
      <c r="AQ35813" s="1026"/>
      <c r="AR35813" s="1027"/>
    </row>
    <row r="35814" spans="43:44" x14ac:dyDescent="0.25">
      <c r="AQ35814" s="1026"/>
      <c r="AR35814" s="1027"/>
    </row>
    <row r="35815" spans="43:44" x14ac:dyDescent="0.25">
      <c r="AQ35815" s="1026"/>
      <c r="AR35815" s="1027"/>
    </row>
    <row r="35816" spans="43:44" x14ac:dyDescent="0.25">
      <c r="AQ35816" s="1026"/>
      <c r="AR35816" s="1027"/>
    </row>
    <row r="35817" spans="43:44" x14ac:dyDescent="0.25">
      <c r="AQ35817" s="1026"/>
      <c r="AR35817" s="1027"/>
    </row>
    <row r="35818" spans="43:44" x14ac:dyDescent="0.25">
      <c r="AQ35818" s="1026"/>
      <c r="AR35818" s="1027"/>
    </row>
    <row r="35819" spans="43:44" x14ac:dyDescent="0.25">
      <c r="AQ35819" s="1026"/>
      <c r="AR35819" s="1027"/>
    </row>
    <row r="35820" spans="43:44" x14ac:dyDescent="0.25">
      <c r="AQ35820" s="1026"/>
      <c r="AR35820" s="1027"/>
    </row>
    <row r="35821" spans="43:44" x14ac:dyDescent="0.25">
      <c r="AQ35821" s="1026"/>
      <c r="AR35821" s="1027"/>
    </row>
    <row r="35822" spans="43:44" x14ac:dyDescent="0.25">
      <c r="AQ35822" s="1026"/>
      <c r="AR35822" s="1027"/>
    </row>
    <row r="35823" spans="43:44" x14ac:dyDescent="0.25">
      <c r="AQ35823" s="1026"/>
      <c r="AR35823" s="1027"/>
    </row>
    <row r="35824" spans="43:44" x14ac:dyDescent="0.25">
      <c r="AQ35824" s="1026"/>
      <c r="AR35824" s="1027"/>
    </row>
    <row r="35825" spans="43:44" x14ac:dyDescent="0.25">
      <c r="AQ35825" s="1026"/>
      <c r="AR35825" s="1027"/>
    </row>
    <row r="35826" spans="43:44" x14ac:dyDescent="0.25">
      <c r="AQ35826" s="1026"/>
      <c r="AR35826" s="1027"/>
    </row>
    <row r="35827" spans="43:44" x14ac:dyDescent="0.25">
      <c r="AQ35827" s="1026"/>
      <c r="AR35827" s="1027"/>
    </row>
    <row r="35828" spans="43:44" x14ac:dyDescent="0.25">
      <c r="AQ35828" s="1026"/>
      <c r="AR35828" s="1027"/>
    </row>
    <row r="35829" spans="43:44" x14ac:dyDescent="0.25">
      <c r="AQ35829" s="1026"/>
      <c r="AR35829" s="1027"/>
    </row>
    <row r="35830" spans="43:44" x14ac:dyDescent="0.25">
      <c r="AQ35830" s="1026"/>
      <c r="AR35830" s="1027"/>
    </row>
    <row r="35831" spans="43:44" x14ac:dyDescent="0.25">
      <c r="AQ35831" s="1026"/>
      <c r="AR35831" s="1027"/>
    </row>
    <row r="35832" spans="43:44" x14ac:dyDescent="0.25">
      <c r="AQ35832" s="1026"/>
      <c r="AR35832" s="1027"/>
    </row>
    <row r="35833" spans="43:44" x14ac:dyDescent="0.25">
      <c r="AQ35833" s="1026"/>
      <c r="AR35833" s="1027"/>
    </row>
    <row r="35834" spans="43:44" x14ac:dyDescent="0.25">
      <c r="AQ35834" s="1026"/>
      <c r="AR35834" s="1027"/>
    </row>
    <row r="35835" spans="43:44" x14ac:dyDescent="0.25">
      <c r="AQ35835" s="1026"/>
      <c r="AR35835" s="1027"/>
    </row>
    <row r="35836" spans="43:44" x14ac:dyDescent="0.25">
      <c r="AQ35836" s="1026"/>
      <c r="AR35836" s="1027"/>
    </row>
    <row r="35837" spans="43:44" x14ac:dyDescent="0.25">
      <c r="AQ35837" s="1026"/>
      <c r="AR35837" s="1027"/>
    </row>
    <row r="35838" spans="43:44" x14ac:dyDescent="0.25">
      <c r="AQ35838" s="1026"/>
      <c r="AR35838" s="1027"/>
    </row>
    <row r="35839" spans="43:44" x14ac:dyDescent="0.25">
      <c r="AQ35839" s="1026"/>
      <c r="AR35839" s="1027"/>
    </row>
    <row r="35840" spans="43:44" x14ac:dyDescent="0.25">
      <c r="AQ35840" s="1026"/>
      <c r="AR35840" s="1027"/>
    </row>
    <row r="35841" spans="43:44" x14ac:dyDescent="0.25">
      <c r="AQ35841" s="1026"/>
      <c r="AR35841" s="1027"/>
    </row>
    <row r="35842" spans="43:44" x14ac:dyDescent="0.25">
      <c r="AQ35842" s="1026"/>
      <c r="AR35842" s="1027"/>
    </row>
    <row r="35843" spans="43:44" x14ac:dyDescent="0.25">
      <c r="AQ35843" s="1026"/>
      <c r="AR35843" s="1027"/>
    </row>
    <row r="35844" spans="43:44" x14ac:dyDescent="0.25">
      <c r="AQ35844" s="1026"/>
      <c r="AR35844" s="1027"/>
    </row>
    <row r="35845" spans="43:44" x14ac:dyDescent="0.25">
      <c r="AQ35845" s="1026"/>
      <c r="AR35845" s="1027"/>
    </row>
    <row r="35846" spans="43:44" x14ac:dyDescent="0.25">
      <c r="AQ35846" s="1026"/>
      <c r="AR35846" s="1027"/>
    </row>
    <row r="35847" spans="43:44" x14ac:dyDescent="0.25">
      <c r="AQ35847" s="1026"/>
      <c r="AR35847" s="1027"/>
    </row>
    <row r="35848" spans="43:44" x14ac:dyDescent="0.25">
      <c r="AQ35848" s="1026"/>
      <c r="AR35848" s="1027"/>
    </row>
    <row r="35849" spans="43:44" x14ac:dyDescent="0.25">
      <c r="AQ35849" s="1026"/>
      <c r="AR35849" s="1027"/>
    </row>
    <row r="35850" spans="43:44" x14ac:dyDescent="0.25">
      <c r="AQ35850" s="1026"/>
      <c r="AR35850" s="1027"/>
    </row>
    <row r="35851" spans="43:44" x14ac:dyDescent="0.25">
      <c r="AQ35851" s="1026"/>
      <c r="AR35851" s="1027"/>
    </row>
    <row r="35852" spans="43:44" x14ac:dyDescent="0.25">
      <c r="AQ35852" s="1026"/>
      <c r="AR35852" s="1027"/>
    </row>
    <row r="35853" spans="43:44" x14ac:dyDescent="0.25">
      <c r="AQ35853" s="1026"/>
      <c r="AR35853" s="1027"/>
    </row>
    <row r="35854" spans="43:44" x14ac:dyDescent="0.25">
      <c r="AQ35854" s="1026"/>
      <c r="AR35854" s="1027"/>
    </row>
    <row r="35855" spans="43:44" x14ac:dyDescent="0.25">
      <c r="AQ35855" s="1026"/>
      <c r="AR35855" s="1027"/>
    </row>
    <row r="35856" spans="43:44" x14ac:dyDescent="0.25">
      <c r="AQ35856" s="1026"/>
      <c r="AR35856" s="1027"/>
    </row>
    <row r="35857" spans="43:44" x14ac:dyDescent="0.25">
      <c r="AQ35857" s="1026"/>
      <c r="AR35857" s="1027"/>
    </row>
    <row r="35858" spans="43:44" x14ac:dyDescent="0.25">
      <c r="AQ35858" s="1026"/>
      <c r="AR35858" s="1027"/>
    </row>
    <row r="35859" spans="43:44" x14ac:dyDescent="0.25">
      <c r="AQ35859" s="1026"/>
      <c r="AR35859" s="1027"/>
    </row>
    <row r="35860" spans="43:44" x14ac:dyDescent="0.25">
      <c r="AQ35860" s="1026"/>
      <c r="AR35860" s="1027"/>
    </row>
    <row r="35861" spans="43:44" x14ac:dyDescent="0.25">
      <c r="AQ35861" s="1026"/>
      <c r="AR35861" s="1027"/>
    </row>
    <row r="35862" spans="43:44" x14ac:dyDescent="0.25">
      <c r="AQ35862" s="1026"/>
      <c r="AR35862" s="1027"/>
    </row>
    <row r="35863" spans="43:44" x14ac:dyDescent="0.25">
      <c r="AQ35863" s="1026"/>
      <c r="AR35863" s="1027"/>
    </row>
    <row r="35864" spans="43:44" x14ac:dyDescent="0.25">
      <c r="AQ35864" s="1026"/>
      <c r="AR35864" s="1027"/>
    </row>
    <row r="35865" spans="43:44" x14ac:dyDescent="0.25">
      <c r="AQ35865" s="1026"/>
      <c r="AR35865" s="1027"/>
    </row>
    <row r="35866" spans="43:44" x14ac:dyDescent="0.25">
      <c r="AQ35866" s="1026"/>
      <c r="AR35866" s="1027"/>
    </row>
    <row r="35867" spans="43:44" x14ac:dyDescent="0.25">
      <c r="AQ35867" s="1026"/>
      <c r="AR35867" s="1027"/>
    </row>
    <row r="35868" spans="43:44" x14ac:dyDescent="0.25">
      <c r="AQ35868" s="1026"/>
      <c r="AR35868" s="1027"/>
    </row>
    <row r="35869" spans="43:44" x14ac:dyDescent="0.25">
      <c r="AQ35869" s="1026"/>
      <c r="AR35869" s="1027"/>
    </row>
    <row r="35870" spans="43:44" x14ac:dyDescent="0.25">
      <c r="AQ35870" s="1026"/>
      <c r="AR35870" s="1027"/>
    </row>
    <row r="35871" spans="43:44" x14ac:dyDescent="0.25">
      <c r="AQ35871" s="1026"/>
      <c r="AR35871" s="1027"/>
    </row>
    <row r="35872" spans="43:44" x14ac:dyDescent="0.25">
      <c r="AQ35872" s="1026"/>
      <c r="AR35872" s="1027"/>
    </row>
    <row r="35873" spans="43:44" x14ac:dyDescent="0.25">
      <c r="AQ35873" s="1026"/>
      <c r="AR35873" s="1027"/>
    </row>
    <row r="35874" spans="43:44" x14ac:dyDescent="0.25">
      <c r="AQ35874" s="1026"/>
      <c r="AR35874" s="1027"/>
    </row>
    <row r="35875" spans="43:44" x14ac:dyDescent="0.25">
      <c r="AQ35875" s="1026"/>
      <c r="AR35875" s="1027"/>
    </row>
    <row r="35876" spans="43:44" x14ac:dyDescent="0.25">
      <c r="AQ35876" s="1026"/>
      <c r="AR35876" s="1027"/>
    </row>
    <row r="35877" spans="43:44" x14ac:dyDescent="0.25">
      <c r="AQ35877" s="1026"/>
      <c r="AR35877" s="1027"/>
    </row>
    <row r="35878" spans="43:44" x14ac:dyDescent="0.25">
      <c r="AQ35878" s="1026"/>
      <c r="AR35878" s="1027"/>
    </row>
    <row r="35879" spans="43:44" x14ac:dyDescent="0.25">
      <c r="AQ35879" s="1026"/>
      <c r="AR35879" s="1027"/>
    </row>
    <row r="35880" spans="43:44" x14ac:dyDescent="0.25">
      <c r="AQ35880" s="1026"/>
      <c r="AR35880" s="1027"/>
    </row>
    <row r="35881" spans="43:44" x14ac:dyDescent="0.25">
      <c r="AQ35881" s="1026"/>
      <c r="AR35881" s="1027"/>
    </row>
    <row r="35882" spans="43:44" x14ac:dyDescent="0.25">
      <c r="AQ35882" s="1026"/>
      <c r="AR35882" s="1027"/>
    </row>
    <row r="35883" spans="43:44" x14ac:dyDescent="0.25">
      <c r="AQ35883" s="1026"/>
      <c r="AR35883" s="1027"/>
    </row>
    <row r="35884" spans="43:44" x14ac:dyDescent="0.25">
      <c r="AQ35884" s="1026"/>
      <c r="AR35884" s="1027"/>
    </row>
    <row r="35885" spans="43:44" x14ac:dyDescent="0.25">
      <c r="AQ35885" s="1026"/>
      <c r="AR35885" s="1027"/>
    </row>
    <row r="35886" spans="43:44" x14ac:dyDescent="0.25">
      <c r="AQ35886" s="1026"/>
      <c r="AR35886" s="1027"/>
    </row>
    <row r="35887" spans="43:44" x14ac:dyDescent="0.25">
      <c r="AQ35887" s="1026"/>
      <c r="AR35887" s="1027"/>
    </row>
    <row r="35888" spans="43:44" x14ac:dyDescent="0.25">
      <c r="AQ35888" s="1026"/>
      <c r="AR35888" s="1027"/>
    </row>
    <row r="35889" spans="43:44" x14ac:dyDescent="0.25">
      <c r="AQ35889" s="1026"/>
      <c r="AR35889" s="1027"/>
    </row>
    <row r="35890" spans="43:44" x14ac:dyDescent="0.25">
      <c r="AQ35890" s="1026"/>
      <c r="AR35890" s="1027"/>
    </row>
    <row r="35891" spans="43:44" x14ac:dyDescent="0.25">
      <c r="AQ35891" s="1026"/>
      <c r="AR35891" s="1027"/>
    </row>
    <row r="35892" spans="43:44" x14ac:dyDescent="0.25">
      <c r="AQ35892" s="1026"/>
      <c r="AR35892" s="1027"/>
    </row>
    <row r="35893" spans="43:44" x14ac:dyDescent="0.25">
      <c r="AQ35893" s="1026"/>
      <c r="AR35893" s="1027"/>
    </row>
    <row r="35894" spans="43:44" x14ac:dyDescent="0.25">
      <c r="AQ35894" s="1026"/>
      <c r="AR35894" s="1027"/>
    </row>
    <row r="35895" spans="43:44" x14ac:dyDescent="0.25">
      <c r="AQ35895" s="1026"/>
      <c r="AR35895" s="1027"/>
    </row>
    <row r="35896" spans="43:44" x14ac:dyDescent="0.25">
      <c r="AQ35896" s="1026"/>
      <c r="AR35896" s="1027"/>
    </row>
    <row r="35897" spans="43:44" x14ac:dyDescent="0.25">
      <c r="AQ35897" s="1026"/>
      <c r="AR35897" s="1027"/>
    </row>
    <row r="35898" spans="43:44" x14ac:dyDescent="0.25">
      <c r="AQ35898" s="1026"/>
      <c r="AR35898" s="1027"/>
    </row>
    <row r="35899" spans="43:44" x14ac:dyDescent="0.25">
      <c r="AQ35899" s="1026"/>
      <c r="AR35899" s="1027"/>
    </row>
    <row r="35900" spans="43:44" x14ac:dyDescent="0.25">
      <c r="AQ35900" s="1026"/>
      <c r="AR35900" s="1027"/>
    </row>
    <row r="35901" spans="43:44" x14ac:dyDescent="0.25">
      <c r="AQ35901" s="1026"/>
      <c r="AR35901" s="1027"/>
    </row>
    <row r="35902" spans="43:44" x14ac:dyDescent="0.25">
      <c r="AQ35902" s="1026"/>
      <c r="AR35902" s="1027"/>
    </row>
    <row r="35903" spans="43:44" x14ac:dyDescent="0.25">
      <c r="AQ35903" s="1026"/>
      <c r="AR35903" s="1027"/>
    </row>
    <row r="35904" spans="43:44" x14ac:dyDescent="0.25">
      <c r="AQ35904" s="1026"/>
      <c r="AR35904" s="1027"/>
    </row>
    <row r="35905" spans="43:44" x14ac:dyDescent="0.25">
      <c r="AQ35905" s="1026"/>
      <c r="AR35905" s="1027"/>
    </row>
    <row r="35906" spans="43:44" x14ac:dyDescent="0.25">
      <c r="AQ35906" s="1026"/>
      <c r="AR35906" s="1027"/>
    </row>
    <row r="35907" spans="43:44" x14ac:dyDescent="0.25">
      <c r="AQ35907" s="1026"/>
      <c r="AR35907" s="1027"/>
    </row>
    <row r="35908" spans="43:44" x14ac:dyDescent="0.25">
      <c r="AQ35908" s="1026"/>
      <c r="AR35908" s="1027"/>
    </row>
    <row r="35909" spans="43:44" x14ac:dyDescent="0.25">
      <c r="AQ35909" s="1026"/>
      <c r="AR35909" s="1027"/>
    </row>
    <row r="35910" spans="43:44" x14ac:dyDescent="0.25">
      <c r="AQ35910" s="1026"/>
      <c r="AR35910" s="1027"/>
    </row>
    <row r="35911" spans="43:44" x14ac:dyDescent="0.25">
      <c r="AQ35911" s="1026"/>
      <c r="AR35911" s="1027"/>
    </row>
    <row r="35912" spans="43:44" x14ac:dyDescent="0.25">
      <c r="AQ35912" s="1026"/>
      <c r="AR35912" s="1027"/>
    </row>
    <row r="35913" spans="43:44" x14ac:dyDescent="0.25">
      <c r="AQ35913" s="1026"/>
      <c r="AR35913" s="1027"/>
    </row>
    <row r="35914" spans="43:44" x14ac:dyDescent="0.25">
      <c r="AQ35914" s="1026"/>
      <c r="AR35914" s="1027"/>
    </row>
    <row r="35915" spans="43:44" x14ac:dyDescent="0.25">
      <c r="AQ35915" s="1026"/>
      <c r="AR35915" s="1027"/>
    </row>
    <row r="35916" spans="43:44" x14ac:dyDescent="0.25">
      <c r="AQ35916" s="1026"/>
      <c r="AR35916" s="1027"/>
    </row>
    <row r="35917" spans="43:44" x14ac:dyDescent="0.25">
      <c r="AQ35917" s="1026"/>
      <c r="AR35917" s="1027"/>
    </row>
    <row r="35918" spans="43:44" x14ac:dyDescent="0.25">
      <c r="AQ35918" s="1026"/>
      <c r="AR35918" s="1027"/>
    </row>
    <row r="35919" spans="43:44" x14ac:dyDescent="0.25">
      <c r="AQ35919" s="1026"/>
      <c r="AR35919" s="1027"/>
    </row>
    <row r="35920" spans="43:44" x14ac:dyDescent="0.25">
      <c r="AQ35920" s="1026"/>
      <c r="AR35920" s="1027"/>
    </row>
    <row r="35921" spans="43:44" x14ac:dyDescent="0.25">
      <c r="AQ35921" s="1026"/>
      <c r="AR35921" s="1027"/>
    </row>
    <row r="35922" spans="43:44" x14ac:dyDescent="0.25">
      <c r="AQ35922" s="1026"/>
      <c r="AR35922" s="1027"/>
    </row>
    <row r="35923" spans="43:44" x14ac:dyDescent="0.25">
      <c r="AQ35923" s="1026"/>
      <c r="AR35923" s="1027"/>
    </row>
    <row r="35924" spans="43:44" x14ac:dyDescent="0.25">
      <c r="AQ35924" s="1026"/>
      <c r="AR35924" s="1027"/>
    </row>
    <row r="35925" spans="43:44" x14ac:dyDescent="0.25">
      <c r="AQ35925" s="1026"/>
      <c r="AR35925" s="1027"/>
    </row>
    <row r="35926" spans="43:44" x14ac:dyDescent="0.25">
      <c r="AQ35926" s="1026"/>
      <c r="AR35926" s="1027"/>
    </row>
    <row r="35927" spans="43:44" x14ac:dyDescent="0.25">
      <c r="AQ35927" s="1026"/>
      <c r="AR35927" s="1027"/>
    </row>
    <row r="35928" spans="43:44" x14ac:dyDescent="0.25">
      <c r="AQ35928" s="1026"/>
      <c r="AR35928" s="1027"/>
    </row>
    <row r="35929" spans="43:44" x14ac:dyDescent="0.25">
      <c r="AQ35929" s="1026"/>
      <c r="AR35929" s="1027"/>
    </row>
    <row r="35930" spans="43:44" x14ac:dyDescent="0.25">
      <c r="AQ35930" s="1026"/>
      <c r="AR35930" s="1027"/>
    </row>
    <row r="35931" spans="43:44" x14ac:dyDescent="0.25">
      <c r="AQ35931" s="1026"/>
      <c r="AR35931" s="1027"/>
    </row>
    <row r="35932" spans="43:44" x14ac:dyDescent="0.25">
      <c r="AQ35932" s="1026"/>
      <c r="AR35932" s="1027"/>
    </row>
    <row r="35933" spans="43:44" x14ac:dyDescent="0.25">
      <c r="AQ35933" s="1026"/>
      <c r="AR35933" s="1027"/>
    </row>
    <row r="35934" spans="43:44" x14ac:dyDescent="0.25">
      <c r="AQ35934" s="1026"/>
      <c r="AR35934" s="1027"/>
    </row>
    <row r="35935" spans="43:44" x14ac:dyDescent="0.25">
      <c r="AQ35935" s="1026"/>
      <c r="AR35935" s="1027"/>
    </row>
    <row r="35936" spans="43:44" x14ac:dyDescent="0.25">
      <c r="AQ35936" s="1026"/>
      <c r="AR35936" s="1027"/>
    </row>
    <row r="35937" spans="43:44" x14ac:dyDescent="0.25">
      <c r="AQ35937" s="1026"/>
      <c r="AR35937" s="1027"/>
    </row>
    <row r="35938" spans="43:44" x14ac:dyDescent="0.25">
      <c r="AQ35938" s="1026"/>
      <c r="AR35938" s="1027"/>
    </row>
    <row r="35939" spans="43:44" x14ac:dyDescent="0.25">
      <c r="AQ35939" s="1026"/>
      <c r="AR35939" s="1027"/>
    </row>
    <row r="35940" spans="43:44" x14ac:dyDescent="0.25">
      <c r="AQ35940" s="1026"/>
      <c r="AR35940" s="1027"/>
    </row>
    <row r="35941" spans="43:44" x14ac:dyDescent="0.25">
      <c r="AQ35941" s="1026"/>
      <c r="AR35941" s="1027"/>
    </row>
    <row r="35942" spans="43:44" x14ac:dyDescent="0.25">
      <c r="AQ35942" s="1026"/>
      <c r="AR35942" s="1027"/>
    </row>
    <row r="35943" spans="43:44" x14ac:dyDescent="0.25">
      <c r="AQ35943" s="1026"/>
      <c r="AR35943" s="1027"/>
    </row>
    <row r="35944" spans="43:44" x14ac:dyDescent="0.25">
      <c r="AQ35944" s="1026"/>
      <c r="AR35944" s="1027"/>
    </row>
    <row r="35945" spans="43:44" x14ac:dyDescent="0.25">
      <c r="AQ35945" s="1026"/>
      <c r="AR35945" s="1027"/>
    </row>
    <row r="35946" spans="43:44" x14ac:dyDescent="0.25">
      <c r="AQ35946" s="1026"/>
      <c r="AR35946" s="1027"/>
    </row>
    <row r="35947" spans="43:44" x14ac:dyDescent="0.25">
      <c r="AQ35947" s="1026"/>
      <c r="AR35947" s="1027"/>
    </row>
    <row r="35948" spans="43:44" x14ac:dyDescent="0.25">
      <c r="AQ35948" s="1026"/>
      <c r="AR35948" s="1027"/>
    </row>
    <row r="35949" spans="43:44" x14ac:dyDescent="0.25">
      <c r="AQ35949" s="1026"/>
      <c r="AR35949" s="1027"/>
    </row>
    <row r="35950" spans="43:44" x14ac:dyDescent="0.25">
      <c r="AQ35950" s="1026"/>
      <c r="AR35950" s="1027"/>
    </row>
    <row r="35951" spans="43:44" x14ac:dyDescent="0.25">
      <c r="AQ35951" s="1026"/>
      <c r="AR35951" s="1027"/>
    </row>
    <row r="35952" spans="43:44" x14ac:dyDescent="0.25">
      <c r="AQ35952" s="1026"/>
      <c r="AR35952" s="1027"/>
    </row>
    <row r="35953" spans="43:44" x14ac:dyDescent="0.25">
      <c r="AQ35953" s="1026"/>
      <c r="AR35953" s="1027"/>
    </row>
    <row r="35954" spans="43:44" x14ac:dyDescent="0.25">
      <c r="AQ35954" s="1026"/>
      <c r="AR35954" s="1027"/>
    </row>
    <row r="35955" spans="43:44" x14ac:dyDescent="0.25">
      <c r="AQ35955" s="1026"/>
      <c r="AR35955" s="1027"/>
    </row>
    <row r="35956" spans="43:44" x14ac:dyDescent="0.25">
      <c r="AQ35956" s="1026"/>
      <c r="AR35956" s="1027"/>
    </row>
    <row r="35957" spans="43:44" x14ac:dyDescent="0.25">
      <c r="AQ35957" s="1026"/>
      <c r="AR35957" s="1027"/>
    </row>
    <row r="35958" spans="43:44" x14ac:dyDescent="0.25">
      <c r="AQ35958" s="1026"/>
      <c r="AR35958" s="1027"/>
    </row>
    <row r="35959" spans="43:44" x14ac:dyDescent="0.25">
      <c r="AQ35959" s="1026"/>
      <c r="AR35959" s="1027"/>
    </row>
    <row r="35960" spans="43:44" x14ac:dyDescent="0.25">
      <c r="AQ35960" s="1026"/>
      <c r="AR35960" s="1027"/>
    </row>
    <row r="35961" spans="43:44" x14ac:dyDescent="0.25">
      <c r="AQ35961" s="1026"/>
      <c r="AR35961" s="1027"/>
    </row>
    <row r="35962" spans="43:44" x14ac:dyDescent="0.25">
      <c r="AQ35962" s="1026"/>
      <c r="AR35962" s="1027"/>
    </row>
    <row r="35963" spans="43:44" x14ac:dyDescent="0.25">
      <c r="AQ35963" s="1026"/>
      <c r="AR35963" s="1027"/>
    </row>
    <row r="35964" spans="43:44" x14ac:dyDescent="0.25">
      <c r="AQ35964" s="1026"/>
      <c r="AR35964" s="1027"/>
    </row>
    <row r="35965" spans="43:44" x14ac:dyDescent="0.25">
      <c r="AQ35965" s="1026"/>
      <c r="AR35965" s="1027"/>
    </row>
    <row r="35966" spans="43:44" x14ac:dyDescent="0.25">
      <c r="AQ35966" s="1026"/>
      <c r="AR35966" s="1027"/>
    </row>
    <row r="35967" spans="43:44" x14ac:dyDescent="0.25">
      <c r="AQ35967" s="1026"/>
      <c r="AR35967" s="1027"/>
    </row>
    <row r="35968" spans="43:44" x14ac:dyDescent="0.25">
      <c r="AQ35968" s="1026"/>
      <c r="AR35968" s="1027"/>
    </row>
    <row r="35969" spans="43:44" x14ac:dyDescent="0.25">
      <c r="AQ35969" s="1026"/>
      <c r="AR35969" s="1027"/>
    </row>
    <row r="35970" spans="43:44" x14ac:dyDescent="0.25">
      <c r="AQ35970" s="1026"/>
      <c r="AR35970" s="1027"/>
    </row>
    <row r="35971" spans="43:44" x14ac:dyDescent="0.25">
      <c r="AQ35971" s="1026"/>
      <c r="AR35971" s="1027"/>
    </row>
    <row r="35972" spans="43:44" x14ac:dyDescent="0.25">
      <c r="AQ35972" s="1026"/>
      <c r="AR35972" s="1027"/>
    </row>
    <row r="35973" spans="43:44" x14ac:dyDescent="0.25">
      <c r="AQ35973" s="1026"/>
      <c r="AR35973" s="1027"/>
    </row>
    <row r="35974" spans="43:44" x14ac:dyDescent="0.25">
      <c r="AQ35974" s="1026"/>
      <c r="AR35974" s="1027"/>
    </row>
    <row r="35975" spans="43:44" x14ac:dyDescent="0.25">
      <c r="AQ35975" s="1026"/>
      <c r="AR35975" s="1027"/>
    </row>
    <row r="35976" spans="43:44" x14ac:dyDescent="0.25">
      <c r="AQ35976" s="1026"/>
      <c r="AR35976" s="1027"/>
    </row>
    <row r="35977" spans="43:44" x14ac:dyDescent="0.25">
      <c r="AQ35977" s="1026"/>
      <c r="AR35977" s="1027"/>
    </row>
    <row r="35978" spans="43:44" x14ac:dyDescent="0.25">
      <c r="AQ35978" s="1026"/>
      <c r="AR35978" s="1027"/>
    </row>
    <row r="35979" spans="43:44" x14ac:dyDescent="0.25">
      <c r="AQ35979" s="1026"/>
      <c r="AR35979" s="1027"/>
    </row>
    <row r="35980" spans="43:44" x14ac:dyDescent="0.25">
      <c r="AQ35980" s="1026"/>
      <c r="AR35980" s="1027"/>
    </row>
    <row r="35981" spans="43:44" x14ac:dyDescent="0.25">
      <c r="AQ35981" s="1026"/>
      <c r="AR35981" s="1027"/>
    </row>
    <row r="35982" spans="43:44" x14ac:dyDescent="0.25">
      <c r="AQ35982" s="1026"/>
      <c r="AR35982" s="1027"/>
    </row>
    <row r="35983" spans="43:44" x14ac:dyDescent="0.25">
      <c r="AQ35983" s="1026"/>
      <c r="AR35983" s="1027"/>
    </row>
    <row r="35984" spans="43:44" x14ac:dyDescent="0.25">
      <c r="AQ35984" s="1026"/>
      <c r="AR35984" s="1027"/>
    </row>
    <row r="35985" spans="43:44" x14ac:dyDescent="0.25">
      <c r="AQ35985" s="1026"/>
      <c r="AR35985" s="1027"/>
    </row>
    <row r="35986" spans="43:44" x14ac:dyDescent="0.25">
      <c r="AQ35986" s="1026"/>
      <c r="AR35986" s="1027"/>
    </row>
    <row r="35987" spans="43:44" x14ac:dyDescent="0.25">
      <c r="AQ35987" s="1026"/>
      <c r="AR35987" s="1027"/>
    </row>
    <row r="35988" spans="43:44" x14ac:dyDescent="0.25">
      <c r="AQ35988" s="1026"/>
      <c r="AR35988" s="1027"/>
    </row>
    <row r="35989" spans="43:44" x14ac:dyDescent="0.25">
      <c r="AQ35989" s="1026"/>
      <c r="AR35989" s="1027"/>
    </row>
    <row r="35990" spans="43:44" x14ac:dyDescent="0.25">
      <c r="AQ35990" s="1026"/>
      <c r="AR35990" s="1027"/>
    </row>
    <row r="35991" spans="43:44" x14ac:dyDescent="0.25">
      <c r="AQ35991" s="1026"/>
      <c r="AR35991" s="1027"/>
    </row>
    <row r="35992" spans="43:44" x14ac:dyDescent="0.25">
      <c r="AQ35992" s="1026"/>
      <c r="AR35992" s="1027"/>
    </row>
    <row r="35993" spans="43:44" x14ac:dyDescent="0.25">
      <c r="AQ35993" s="1026"/>
      <c r="AR35993" s="1027"/>
    </row>
    <row r="35994" spans="43:44" x14ac:dyDescent="0.25">
      <c r="AQ35994" s="1026"/>
      <c r="AR35994" s="1027"/>
    </row>
    <row r="35995" spans="43:44" x14ac:dyDescent="0.25">
      <c r="AQ35995" s="1026"/>
      <c r="AR35995" s="1027"/>
    </row>
    <row r="35996" spans="43:44" x14ac:dyDescent="0.25">
      <c r="AQ35996" s="1026"/>
      <c r="AR35996" s="1027"/>
    </row>
    <row r="35997" spans="43:44" x14ac:dyDescent="0.25">
      <c r="AQ35997" s="1026"/>
      <c r="AR35997" s="1027"/>
    </row>
    <row r="35998" spans="43:44" x14ac:dyDescent="0.25">
      <c r="AQ35998" s="1026"/>
      <c r="AR35998" s="1027"/>
    </row>
    <row r="35999" spans="43:44" x14ac:dyDescent="0.25">
      <c r="AQ35999" s="1026"/>
      <c r="AR35999" s="1027"/>
    </row>
    <row r="36000" spans="43:44" x14ac:dyDescent="0.25">
      <c r="AQ36000" s="1026"/>
      <c r="AR36000" s="1027"/>
    </row>
    <row r="36001" spans="43:44" x14ac:dyDescent="0.25">
      <c r="AQ36001" s="1026"/>
      <c r="AR36001" s="1027"/>
    </row>
    <row r="36002" spans="43:44" x14ac:dyDescent="0.25">
      <c r="AQ36002" s="1026"/>
      <c r="AR36002" s="1027"/>
    </row>
    <row r="36003" spans="43:44" x14ac:dyDescent="0.25">
      <c r="AQ36003" s="1026"/>
      <c r="AR36003" s="1027"/>
    </row>
    <row r="36004" spans="43:44" x14ac:dyDescent="0.25">
      <c r="AQ36004" s="1026"/>
      <c r="AR36004" s="1027"/>
    </row>
    <row r="36005" spans="43:44" x14ac:dyDescent="0.25">
      <c r="AQ36005" s="1026"/>
      <c r="AR36005" s="1027"/>
    </row>
    <row r="36006" spans="43:44" x14ac:dyDescent="0.25">
      <c r="AQ36006" s="1026"/>
      <c r="AR36006" s="1027"/>
    </row>
    <row r="36007" spans="43:44" x14ac:dyDescent="0.25">
      <c r="AQ36007" s="1026"/>
      <c r="AR36007" s="1027"/>
    </row>
    <row r="36008" spans="43:44" x14ac:dyDescent="0.25">
      <c r="AQ36008" s="1026"/>
      <c r="AR36008" s="1027"/>
    </row>
    <row r="36009" spans="43:44" x14ac:dyDescent="0.25">
      <c r="AQ36009" s="1026"/>
      <c r="AR36009" s="1027"/>
    </row>
    <row r="36010" spans="43:44" x14ac:dyDescent="0.25">
      <c r="AQ36010" s="1026"/>
      <c r="AR36010" s="1027"/>
    </row>
    <row r="36011" spans="43:44" x14ac:dyDescent="0.25">
      <c r="AQ36011" s="1026"/>
      <c r="AR36011" s="1027"/>
    </row>
    <row r="36012" spans="43:44" x14ac:dyDescent="0.25">
      <c r="AQ36012" s="1026"/>
      <c r="AR36012" s="1027"/>
    </row>
    <row r="36013" spans="43:44" x14ac:dyDescent="0.25">
      <c r="AQ36013" s="1026"/>
      <c r="AR36013" s="1027"/>
    </row>
    <row r="36014" spans="43:44" x14ac:dyDescent="0.25">
      <c r="AQ36014" s="1026"/>
      <c r="AR36014" s="1027"/>
    </row>
    <row r="36015" spans="43:44" x14ac:dyDescent="0.25">
      <c r="AQ36015" s="1026"/>
      <c r="AR36015" s="1027"/>
    </row>
    <row r="36016" spans="43:44" x14ac:dyDescent="0.25">
      <c r="AQ36016" s="1026"/>
      <c r="AR36016" s="1027"/>
    </row>
    <row r="36017" spans="43:44" x14ac:dyDescent="0.25">
      <c r="AQ36017" s="1026"/>
      <c r="AR36017" s="1027"/>
    </row>
    <row r="36018" spans="43:44" x14ac:dyDescent="0.25">
      <c r="AQ36018" s="1026"/>
      <c r="AR36018" s="1027"/>
    </row>
    <row r="36019" spans="43:44" x14ac:dyDescent="0.25">
      <c r="AQ36019" s="1026"/>
      <c r="AR36019" s="1027"/>
    </row>
    <row r="36020" spans="43:44" x14ac:dyDescent="0.25">
      <c r="AQ36020" s="1026"/>
      <c r="AR36020" s="1027"/>
    </row>
    <row r="36021" spans="43:44" x14ac:dyDescent="0.25">
      <c r="AQ36021" s="1026"/>
      <c r="AR36021" s="1027"/>
    </row>
    <row r="36022" spans="43:44" x14ac:dyDescent="0.25">
      <c r="AQ36022" s="1026"/>
      <c r="AR36022" s="1027"/>
    </row>
    <row r="36023" spans="43:44" x14ac:dyDescent="0.25">
      <c r="AQ36023" s="1026"/>
      <c r="AR36023" s="1027"/>
    </row>
    <row r="36024" spans="43:44" x14ac:dyDescent="0.25">
      <c r="AQ36024" s="1026"/>
      <c r="AR36024" s="1027"/>
    </row>
    <row r="36025" spans="43:44" x14ac:dyDescent="0.25">
      <c r="AQ36025" s="1026"/>
      <c r="AR36025" s="1027"/>
    </row>
    <row r="36026" spans="43:44" x14ac:dyDescent="0.25">
      <c r="AQ36026" s="1026"/>
      <c r="AR36026" s="1027"/>
    </row>
    <row r="36027" spans="43:44" x14ac:dyDescent="0.25">
      <c r="AQ36027" s="1026"/>
      <c r="AR36027" s="1027"/>
    </row>
    <row r="36028" spans="43:44" x14ac:dyDescent="0.25">
      <c r="AQ36028" s="1026"/>
      <c r="AR36028" s="1027"/>
    </row>
    <row r="36029" spans="43:44" x14ac:dyDescent="0.25">
      <c r="AQ36029" s="1026"/>
      <c r="AR36029" s="1027"/>
    </row>
    <row r="36030" spans="43:44" x14ac:dyDescent="0.25">
      <c r="AQ36030" s="1026"/>
      <c r="AR36030" s="1027"/>
    </row>
    <row r="36031" spans="43:44" x14ac:dyDescent="0.25">
      <c r="AQ36031" s="1026"/>
      <c r="AR36031" s="1027"/>
    </row>
    <row r="36032" spans="43:44" x14ac:dyDescent="0.25">
      <c r="AQ36032" s="1026"/>
      <c r="AR36032" s="1027"/>
    </row>
    <row r="36033" spans="43:44" x14ac:dyDescent="0.25">
      <c r="AQ36033" s="1026"/>
      <c r="AR36033" s="1027"/>
    </row>
    <row r="36034" spans="43:44" x14ac:dyDescent="0.25">
      <c r="AQ36034" s="1026"/>
      <c r="AR36034" s="1027"/>
    </row>
    <row r="36035" spans="43:44" x14ac:dyDescent="0.25">
      <c r="AQ36035" s="1026"/>
      <c r="AR36035" s="1027"/>
    </row>
    <row r="36036" spans="43:44" x14ac:dyDescent="0.25">
      <c r="AQ36036" s="1026"/>
      <c r="AR36036" s="1027"/>
    </row>
    <row r="36037" spans="43:44" x14ac:dyDescent="0.25">
      <c r="AQ36037" s="1026"/>
      <c r="AR36037" s="1027"/>
    </row>
    <row r="36038" spans="43:44" x14ac:dyDescent="0.25">
      <c r="AQ36038" s="1026"/>
      <c r="AR36038" s="1027"/>
    </row>
    <row r="36039" spans="43:44" x14ac:dyDescent="0.25">
      <c r="AQ36039" s="1026"/>
      <c r="AR36039" s="1027"/>
    </row>
    <row r="36040" spans="43:44" x14ac:dyDescent="0.25">
      <c r="AQ36040" s="1026"/>
      <c r="AR36040" s="1027"/>
    </row>
    <row r="36041" spans="43:44" x14ac:dyDescent="0.25">
      <c r="AQ36041" s="1026"/>
      <c r="AR36041" s="1027"/>
    </row>
    <row r="36042" spans="43:44" x14ac:dyDescent="0.25">
      <c r="AQ36042" s="1026"/>
      <c r="AR36042" s="1027"/>
    </row>
    <row r="36043" spans="43:44" x14ac:dyDescent="0.25">
      <c r="AQ36043" s="1026"/>
      <c r="AR36043" s="1027"/>
    </row>
    <row r="36044" spans="43:44" x14ac:dyDescent="0.25">
      <c r="AQ36044" s="1026"/>
      <c r="AR36044" s="1027"/>
    </row>
    <row r="36045" spans="43:44" x14ac:dyDescent="0.25">
      <c r="AQ36045" s="1026"/>
      <c r="AR36045" s="1027"/>
    </row>
    <row r="36046" spans="43:44" x14ac:dyDescent="0.25">
      <c r="AQ36046" s="1026"/>
      <c r="AR36046" s="1027"/>
    </row>
    <row r="36047" spans="43:44" x14ac:dyDescent="0.25">
      <c r="AQ36047" s="1026"/>
      <c r="AR36047" s="1027"/>
    </row>
    <row r="36048" spans="43:44" x14ac:dyDescent="0.25">
      <c r="AQ36048" s="1026"/>
      <c r="AR36048" s="1027"/>
    </row>
    <row r="36049" spans="43:44" x14ac:dyDescent="0.25">
      <c r="AQ36049" s="1026"/>
      <c r="AR36049" s="1027"/>
    </row>
    <row r="36050" spans="43:44" x14ac:dyDescent="0.25">
      <c r="AQ36050" s="1026"/>
      <c r="AR36050" s="1027"/>
    </row>
    <row r="36051" spans="43:44" x14ac:dyDescent="0.25">
      <c r="AQ36051" s="1026"/>
      <c r="AR36051" s="1027"/>
    </row>
    <row r="36052" spans="43:44" x14ac:dyDescent="0.25">
      <c r="AQ36052" s="1026"/>
      <c r="AR36052" s="1027"/>
    </row>
    <row r="36053" spans="43:44" x14ac:dyDescent="0.25">
      <c r="AQ36053" s="1026"/>
      <c r="AR36053" s="1027"/>
    </row>
    <row r="36054" spans="43:44" x14ac:dyDescent="0.25">
      <c r="AQ36054" s="1026"/>
      <c r="AR36054" s="1027"/>
    </row>
    <row r="36055" spans="43:44" x14ac:dyDescent="0.25">
      <c r="AQ36055" s="1026"/>
      <c r="AR36055" s="1027"/>
    </row>
    <row r="36056" spans="43:44" x14ac:dyDescent="0.25">
      <c r="AQ36056" s="1026"/>
      <c r="AR36056" s="1027"/>
    </row>
    <row r="36057" spans="43:44" x14ac:dyDescent="0.25">
      <c r="AQ36057" s="1026"/>
      <c r="AR36057" s="1027"/>
    </row>
    <row r="36058" spans="43:44" x14ac:dyDescent="0.25">
      <c r="AQ36058" s="1026"/>
      <c r="AR36058" s="1027"/>
    </row>
    <row r="36059" spans="43:44" x14ac:dyDescent="0.25">
      <c r="AQ36059" s="1026"/>
      <c r="AR36059" s="1027"/>
    </row>
    <row r="36060" spans="43:44" x14ac:dyDescent="0.25">
      <c r="AQ36060" s="1026"/>
      <c r="AR36060" s="1027"/>
    </row>
    <row r="36061" spans="43:44" x14ac:dyDescent="0.25">
      <c r="AQ36061" s="1026"/>
      <c r="AR36061" s="1027"/>
    </row>
    <row r="36062" spans="43:44" x14ac:dyDescent="0.25">
      <c r="AQ36062" s="1026"/>
      <c r="AR36062" s="1027"/>
    </row>
    <row r="36063" spans="43:44" x14ac:dyDescent="0.25">
      <c r="AQ36063" s="1026"/>
      <c r="AR36063" s="1027"/>
    </row>
    <row r="36064" spans="43:44" x14ac:dyDescent="0.25">
      <c r="AQ36064" s="1026"/>
      <c r="AR36064" s="1027"/>
    </row>
    <row r="36065" spans="43:44" x14ac:dyDescent="0.25">
      <c r="AQ36065" s="1026"/>
      <c r="AR36065" s="1027"/>
    </row>
    <row r="36066" spans="43:44" x14ac:dyDescent="0.25">
      <c r="AQ36066" s="1026"/>
      <c r="AR36066" s="1027"/>
    </row>
    <row r="36067" spans="43:44" x14ac:dyDescent="0.25">
      <c r="AQ36067" s="1026"/>
      <c r="AR36067" s="1027"/>
    </row>
    <row r="36068" spans="43:44" x14ac:dyDescent="0.25">
      <c r="AQ36068" s="1026"/>
      <c r="AR36068" s="1027"/>
    </row>
    <row r="36069" spans="43:44" x14ac:dyDescent="0.25">
      <c r="AQ36069" s="1026"/>
      <c r="AR36069" s="1027"/>
    </row>
    <row r="36070" spans="43:44" x14ac:dyDescent="0.25">
      <c r="AQ36070" s="1026"/>
      <c r="AR36070" s="1027"/>
    </row>
    <row r="36071" spans="43:44" x14ac:dyDescent="0.25">
      <c r="AQ36071" s="1026"/>
      <c r="AR36071" s="1027"/>
    </row>
    <row r="36072" spans="43:44" x14ac:dyDescent="0.25">
      <c r="AQ36072" s="1026"/>
      <c r="AR36072" s="1027"/>
    </row>
    <row r="36073" spans="43:44" x14ac:dyDescent="0.25">
      <c r="AQ36073" s="1026"/>
      <c r="AR36073" s="1027"/>
    </row>
    <row r="36074" spans="43:44" x14ac:dyDescent="0.25">
      <c r="AQ36074" s="1026"/>
      <c r="AR36074" s="1027"/>
    </row>
    <row r="36075" spans="43:44" x14ac:dyDescent="0.25">
      <c r="AQ36075" s="1026"/>
      <c r="AR36075" s="1027"/>
    </row>
    <row r="36076" spans="43:44" x14ac:dyDescent="0.25">
      <c r="AQ36076" s="1026"/>
      <c r="AR36076" s="1027"/>
    </row>
    <row r="36077" spans="43:44" x14ac:dyDescent="0.25">
      <c r="AQ36077" s="1026"/>
      <c r="AR36077" s="1027"/>
    </row>
    <row r="36078" spans="43:44" x14ac:dyDescent="0.25">
      <c r="AQ36078" s="1026"/>
      <c r="AR36078" s="1027"/>
    </row>
    <row r="36079" spans="43:44" x14ac:dyDescent="0.25">
      <c r="AQ36079" s="1026"/>
      <c r="AR36079" s="1027"/>
    </row>
    <row r="36080" spans="43:44" x14ac:dyDescent="0.25">
      <c r="AQ36080" s="1026"/>
      <c r="AR36080" s="1027"/>
    </row>
    <row r="36081" spans="43:44" x14ac:dyDescent="0.25">
      <c r="AQ36081" s="1026"/>
      <c r="AR36081" s="1027"/>
    </row>
    <row r="36082" spans="43:44" x14ac:dyDescent="0.25">
      <c r="AQ36082" s="1026"/>
      <c r="AR36082" s="1027"/>
    </row>
    <row r="36083" spans="43:44" x14ac:dyDescent="0.25">
      <c r="AQ36083" s="1026"/>
      <c r="AR36083" s="1027"/>
    </row>
    <row r="36084" spans="43:44" x14ac:dyDescent="0.25">
      <c r="AQ36084" s="1026"/>
      <c r="AR36084" s="1027"/>
    </row>
    <row r="36085" spans="43:44" x14ac:dyDescent="0.25">
      <c r="AQ36085" s="1026"/>
      <c r="AR36085" s="1027"/>
    </row>
    <row r="36086" spans="43:44" x14ac:dyDescent="0.25">
      <c r="AQ36086" s="1026"/>
      <c r="AR36086" s="1027"/>
    </row>
    <row r="36087" spans="43:44" x14ac:dyDescent="0.25">
      <c r="AQ36087" s="1026"/>
      <c r="AR36087" s="1027"/>
    </row>
    <row r="36088" spans="43:44" x14ac:dyDescent="0.25">
      <c r="AQ36088" s="1026"/>
      <c r="AR36088" s="1027"/>
    </row>
    <row r="36089" spans="43:44" x14ac:dyDescent="0.25">
      <c r="AQ36089" s="1026"/>
      <c r="AR36089" s="1027"/>
    </row>
    <row r="36090" spans="43:44" x14ac:dyDescent="0.25">
      <c r="AQ36090" s="1026"/>
      <c r="AR36090" s="1027"/>
    </row>
    <row r="36091" spans="43:44" x14ac:dyDescent="0.25">
      <c r="AQ36091" s="1026"/>
      <c r="AR36091" s="1027"/>
    </row>
    <row r="36092" spans="43:44" x14ac:dyDescent="0.25">
      <c r="AQ36092" s="1026"/>
      <c r="AR36092" s="1027"/>
    </row>
    <row r="36093" spans="43:44" x14ac:dyDescent="0.25">
      <c r="AQ36093" s="1026"/>
      <c r="AR36093" s="1027"/>
    </row>
    <row r="36094" spans="43:44" x14ac:dyDescent="0.25">
      <c r="AQ36094" s="1026"/>
      <c r="AR36094" s="1027"/>
    </row>
    <row r="36095" spans="43:44" x14ac:dyDescent="0.25">
      <c r="AQ36095" s="1026"/>
      <c r="AR36095" s="1027"/>
    </row>
    <row r="36096" spans="43:44" x14ac:dyDescent="0.25">
      <c r="AQ36096" s="1026"/>
      <c r="AR36096" s="1027"/>
    </row>
    <row r="36097" spans="43:44" x14ac:dyDescent="0.25">
      <c r="AQ36097" s="1026"/>
      <c r="AR36097" s="1027"/>
    </row>
    <row r="36098" spans="43:44" x14ac:dyDescent="0.25">
      <c r="AQ36098" s="1026"/>
      <c r="AR36098" s="1027"/>
    </row>
    <row r="36099" spans="43:44" x14ac:dyDescent="0.25">
      <c r="AQ36099" s="1026"/>
      <c r="AR36099" s="1027"/>
    </row>
    <row r="36100" spans="43:44" x14ac:dyDescent="0.25">
      <c r="AQ36100" s="1026"/>
      <c r="AR36100" s="1027"/>
    </row>
    <row r="36101" spans="43:44" x14ac:dyDescent="0.25">
      <c r="AQ36101" s="1026"/>
      <c r="AR36101" s="1027"/>
    </row>
    <row r="36102" spans="43:44" x14ac:dyDescent="0.25">
      <c r="AQ36102" s="1026"/>
      <c r="AR36102" s="1027"/>
    </row>
    <row r="36103" spans="43:44" x14ac:dyDescent="0.25">
      <c r="AQ36103" s="1026"/>
      <c r="AR36103" s="1027"/>
    </row>
    <row r="36104" spans="43:44" x14ac:dyDescent="0.25">
      <c r="AQ36104" s="1026"/>
      <c r="AR36104" s="1027"/>
    </row>
    <row r="36105" spans="43:44" x14ac:dyDescent="0.25">
      <c r="AQ36105" s="1026"/>
      <c r="AR36105" s="1027"/>
    </row>
    <row r="36106" spans="43:44" x14ac:dyDescent="0.25">
      <c r="AQ36106" s="1026"/>
      <c r="AR36106" s="1027"/>
    </row>
    <row r="36107" spans="43:44" x14ac:dyDescent="0.25">
      <c r="AQ36107" s="1026"/>
      <c r="AR36107" s="1027"/>
    </row>
    <row r="36108" spans="43:44" x14ac:dyDescent="0.25">
      <c r="AQ36108" s="1026"/>
      <c r="AR36108" s="1027"/>
    </row>
    <row r="36109" spans="43:44" x14ac:dyDescent="0.25">
      <c r="AQ36109" s="1026"/>
      <c r="AR36109" s="1027"/>
    </row>
    <row r="36110" spans="43:44" x14ac:dyDescent="0.25">
      <c r="AQ36110" s="1026"/>
      <c r="AR36110" s="1027"/>
    </row>
    <row r="36111" spans="43:44" x14ac:dyDescent="0.25">
      <c r="AQ36111" s="1026"/>
      <c r="AR36111" s="1027"/>
    </row>
    <row r="36112" spans="43:44" x14ac:dyDescent="0.25">
      <c r="AQ36112" s="1026"/>
      <c r="AR36112" s="1027"/>
    </row>
    <row r="36113" spans="43:44" x14ac:dyDescent="0.25">
      <c r="AQ36113" s="1026"/>
      <c r="AR36113" s="1027"/>
    </row>
    <row r="36114" spans="43:44" x14ac:dyDescent="0.25">
      <c r="AQ36114" s="1026"/>
      <c r="AR36114" s="1027"/>
    </row>
    <row r="36115" spans="43:44" x14ac:dyDescent="0.25">
      <c r="AQ36115" s="1026"/>
      <c r="AR36115" s="1027"/>
    </row>
    <row r="36116" spans="43:44" x14ac:dyDescent="0.25">
      <c r="AQ36116" s="1026"/>
      <c r="AR36116" s="1027"/>
    </row>
    <row r="36117" spans="43:44" x14ac:dyDescent="0.25">
      <c r="AQ36117" s="1026"/>
      <c r="AR36117" s="1027"/>
    </row>
    <row r="36118" spans="43:44" x14ac:dyDescent="0.25">
      <c r="AQ36118" s="1026"/>
      <c r="AR36118" s="1027"/>
    </row>
    <row r="36119" spans="43:44" x14ac:dyDescent="0.25">
      <c r="AQ36119" s="1026"/>
      <c r="AR36119" s="1027"/>
    </row>
    <row r="36120" spans="43:44" x14ac:dyDescent="0.25">
      <c r="AQ36120" s="1026"/>
      <c r="AR36120" s="1027"/>
    </row>
    <row r="36121" spans="43:44" x14ac:dyDescent="0.25">
      <c r="AQ36121" s="1026"/>
      <c r="AR36121" s="1027"/>
    </row>
    <row r="36122" spans="43:44" x14ac:dyDescent="0.25">
      <c r="AQ36122" s="1026"/>
      <c r="AR36122" s="1027"/>
    </row>
    <row r="36123" spans="43:44" x14ac:dyDescent="0.25">
      <c r="AQ36123" s="1026"/>
      <c r="AR36123" s="1027"/>
    </row>
    <row r="36124" spans="43:44" x14ac:dyDescent="0.25">
      <c r="AQ36124" s="1026"/>
      <c r="AR36124" s="1027"/>
    </row>
    <row r="36125" spans="43:44" x14ac:dyDescent="0.25">
      <c r="AQ36125" s="1026"/>
      <c r="AR36125" s="1027"/>
    </row>
    <row r="36126" spans="43:44" x14ac:dyDescent="0.25">
      <c r="AQ36126" s="1026"/>
      <c r="AR36126" s="1027"/>
    </row>
    <row r="36127" spans="43:44" x14ac:dyDescent="0.25">
      <c r="AQ36127" s="1026"/>
      <c r="AR36127" s="1027"/>
    </row>
    <row r="36128" spans="43:44" x14ac:dyDescent="0.25">
      <c r="AQ36128" s="1026"/>
      <c r="AR36128" s="1027"/>
    </row>
    <row r="36129" spans="43:44" x14ac:dyDescent="0.25">
      <c r="AQ36129" s="1026"/>
      <c r="AR36129" s="1027"/>
    </row>
    <row r="36130" spans="43:44" x14ac:dyDescent="0.25">
      <c r="AQ36130" s="1026"/>
      <c r="AR36130" s="1027"/>
    </row>
    <row r="36131" spans="43:44" x14ac:dyDescent="0.25">
      <c r="AQ36131" s="1026"/>
      <c r="AR36131" s="1027"/>
    </row>
    <row r="36132" spans="43:44" x14ac:dyDescent="0.25">
      <c r="AQ36132" s="1026"/>
      <c r="AR36132" s="1027"/>
    </row>
    <row r="36133" spans="43:44" x14ac:dyDescent="0.25">
      <c r="AQ36133" s="1026"/>
      <c r="AR36133" s="1027"/>
    </row>
    <row r="36134" spans="43:44" x14ac:dyDescent="0.25">
      <c r="AQ36134" s="1026"/>
      <c r="AR36134" s="1027"/>
    </row>
    <row r="36135" spans="43:44" x14ac:dyDescent="0.25">
      <c r="AQ36135" s="1026"/>
      <c r="AR36135" s="1027"/>
    </row>
    <row r="36136" spans="43:44" x14ac:dyDescent="0.25">
      <c r="AQ36136" s="1026"/>
      <c r="AR36136" s="1027"/>
    </row>
    <row r="36137" spans="43:44" x14ac:dyDescent="0.25">
      <c r="AQ36137" s="1026"/>
      <c r="AR36137" s="1027"/>
    </row>
    <row r="36138" spans="43:44" x14ac:dyDescent="0.25">
      <c r="AQ36138" s="1026"/>
      <c r="AR36138" s="1027"/>
    </row>
    <row r="36139" spans="43:44" x14ac:dyDescent="0.25">
      <c r="AQ36139" s="1026"/>
      <c r="AR36139" s="1027"/>
    </row>
    <row r="36140" spans="43:44" x14ac:dyDescent="0.25">
      <c r="AQ36140" s="1026"/>
      <c r="AR36140" s="1027"/>
    </row>
    <row r="36141" spans="43:44" x14ac:dyDescent="0.25">
      <c r="AQ36141" s="1026"/>
      <c r="AR36141" s="1027"/>
    </row>
    <row r="36142" spans="43:44" x14ac:dyDescent="0.25">
      <c r="AQ36142" s="1026"/>
      <c r="AR36142" s="1027"/>
    </row>
    <row r="36143" spans="43:44" x14ac:dyDescent="0.25">
      <c r="AQ36143" s="1026"/>
      <c r="AR36143" s="1027"/>
    </row>
    <row r="36144" spans="43:44" x14ac:dyDescent="0.25">
      <c r="AQ36144" s="1026"/>
      <c r="AR36144" s="1027"/>
    </row>
    <row r="36145" spans="43:44" x14ac:dyDescent="0.25">
      <c r="AQ36145" s="1026"/>
      <c r="AR36145" s="1027"/>
    </row>
    <row r="36146" spans="43:44" x14ac:dyDescent="0.25">
      <c r="AQ36146" s="1026"/>
      <c r="AR36146" s="1027"/>
    </row>
    <row r="36147" spans="43:44" x14ac:dyDescent="0.25">
      <c r="AQ36147" s="1026"/>
      <c r="AR36147" s="1027"/>
    </row>
    <row r="36148" spans="43:44" x14ac:dyDescent="0.25">
      <c r="AQ36148" s="1026"/>
      <c r="AR36148" s="1027"/>
    </row>
    <row r="36149" spans="43:44" x14ac:dyDescent="0.25">
      <c r="AQ36149" s="1026"/>
      <c r="AR36149" s="1027"/>
    </row>
    <row r="36150" spans="43:44" x14ac:dyDescent="0.25">
      <c r="AQ36150" s="1026"/>
      <c r="AR36150" s="1027"/>
    </row>
    <row r="36151" spans="43:44" x14ac:dyDescent="0.25">
      <c r="AQ36151" s="1026"/>
      <c r="AR36151" s="1027"/>
    </row>
    <row r="36152" spans="43:44" x14ac:dyDescent="0.25">
      <c r="AQ36152" s="1026"/>
      <c r="AR36152" s="1027"/>
    </row>
    <row r="36153" spans="43:44" x14ac:dyDescent="0.25">
      <c r="AQ36153" s="1026"/>
      <c r="AR36153" s="1027"/>
    </row>
    <row r="36154" spans="43:44" x14ac:dyDescent="0.25">
      <c r="AQ36154" s="1026"/>
      <c r="AR36154" s="1027"/>
    </row>
    <row r="36155" spans="43:44" x14ac:dyDescent="0.25">
      <c r="AQ36155" s="1026"/>
      <c r="AR36155" s="1027"/>
    </row>
    <row r="36156" spans="43:44" x14ac:dyDescent="0.25">
      <c r="AQ36156" s="1026"/>
      <c r="AR36156" s="1027"/>
    </row>
    <row r="36157" spans="43:44" x14ac:dyDescent="0.25">
      <c r="AQ36157" s="1026"/>
      <c r="AR36157" s="1027"/>
    </row>
    <row r="36158" spans="43:44" x14ac:dyDescent="0.25">
      <c r="AQ36158" s="1026"/>
      <c r="AR36158" s="1027"/>
    </row>
    <row r="36159" spans="43:44" x14ac:dyDescent="0.25">
      <c r="AQ36159" s="1026"/>
      <c r="AR36159" s="1027"/>
    </row>
    <row r="36160" spans="43:44" x14ac:dyDescent="0.25">
      <c r="AQ36160" s="1026"/>
      <c r="AR36160" s="1027"/>
    </row>
    <row r="36161" spans="43:44" x14ac:dyDescent="0.25">
      <c r="AQ36161" s="1026"/>
      <c r="AR36161" s="1027"/>
    </row>
    <row r="36162" spans="43:44" x14ac:dyDescent="0.25">
      <c r="AQ36162" s="1026"/>
      <c r="AR36162" s="1027"/>
    </row>
    <row r="36163" spans="43:44" x14ac:dyDescent="0.25">
      <c r="AQ36163" s="1026"/>
      <c r="AR36163" s="1027"/>
    </row>
    <row r="36164" spans="43:44" x14ac:dyDescent="0.25">
      <c r="AQ36164" s="1026"/>
      <c r="AR36164" s="1027"/>
    </row>
    <row r="36165" spans="43:44" x14ac:dyDescent="0.25">
      <c r="AQ36165" s="1026"/>
      <c r="AR36165" s="1027"/>
    </row>
    <row r="36166" spans="43:44" x14ac:dyDescent="0.25">
      <c r="AQ36166" s="1026"/>
      <c r="AR36166" s="1027"/>
    </row>
    <row r="36167" spans="43:44" x14ac:dyDescent="0.25">
      <c r="AQ36167" s="1026"/>
      <c r="AR36167" s="1027"/>
    </row>
    <row r="36168" spans="43:44" x14ac:dyDescent="0.25">
      <c r="AQ36168" s="1026"/>
      <c r="AR36168" s="1027"/>
    </row>
    <row r="36169" spans="43:44" x14ac:dyDescent="0.25">
      <c r="AQ36169" s="1026"/>
      <c r="AR36169" s="1027"/>
    </row>
    <row r="36170" spans="43:44" x14ac:dyDescent="0.25">
      <c r="AQ36170" s="1026"/>
      <c r="AR36170" s="1027"/>
    </row>
    <row r="36171" spans="43:44" x14ac:dyDescent="0.25">
      <c r="AQ36171" s="1026"/>
      <c r="AR36171" s="1027"/>
    </row>
    <row r="36172" spans="43:44" x14ac:dyDescent="0.25">
      <c r="AQ36172" s="1026"/>
      <c r="AR36172" s="1027"/>
    </row>
    <row r="36173" spans="43:44" x14ac:dyDescent="0.25">
      <c r="AQ36173" s="1026"/>
      <c r="AR36173" s="1027"/>
    </row>
    <row r="36174" spans="43:44" x14ac:dyDescent="0.25">
      <c r="AQ36174" s="1026"/>
      <c r="AR36174" s="1027"/>
    </row>
    <row r="36175" spans="43:44" x14ac:dyDescent="0.25">
      <c r="AQ36175" s="1026"/>
      <c r="AR36175" s="1027"/>
    </row>
    <row r="36176" spans="43:44" x14ac:dyDescent="0.25">
      <c r="AQ36176" s="1026"/>
      <c r="AR36176" s="1027"/>
    </row>
    <row r="36177" spans="43:44" x14ac:dyDescent="0.25">
      <c r="AQ36177" s="1026"/>
      <c r="AR36177" s="1027"/>
    </row>
    <row r="36178" spans="43:44" x14ac:dyDescent="0.25">
      <c r="AQ36178" s="1026"/>
      <c r="AR36178" s="1027"/>
    </row>
    <row r="36179" spans="43:44" x14ac:dyDescent="0.25">
      <c r="AQ36179" s="1026"/>
      <c r="AR36179" s="1027"/>
    </row>
    <row r="36180" spans="43:44" x14ac:dyDescent="0.25">
      <c r="AQ36180" s="1026"/>
      <c r="AR36180" s="1027"/>
    </row>
    <row r="36181" spans="43:44" x14ac:dyDescent="0.25">
      <c r="AQ36181" s="1026"/>
      <c r="AR36181" s="1027"/>
    </row>
    <row r="36182" spans="43:44" x14ac:dyDescent="0.25">
      <c r="AQ36182" s="1026"/>
      <c r="AR36182" s="1027"/>
    </row>
    <row r="36183" spans="43:44" x14ac:dyDescent="0.25">
      <c r="AQ36183" s="1026"/>
      <c r="AR36183" s="1027"/>
    </row>
    <row r="36184" spans="43:44" x14ac:dyDescent="0.25">
      <c r="AQ36184" s="1026"/>
      <c r="AR36184" s="1027"/>
    </row>
    <row r="36185" spans="43:44" x14ac:dyDescent="0.25">
      <c r="AQ36185" s="1026"/>
      <c r="AR36185" s="1027"/>
    </row>
    <row r="36186" spans="43:44" x14ac:dyDescent="0.25">
      <c r="AQ36186" s="1026"/>
      <c r="AR36186" s="1027"/>
    </row>
    <row r="36187" spans="43:44" x14ac:dyDescent="0.25">
      <c r="AQ36187" s="1026"/>
      <c r="AR36187" s="1027"/>
    </row>
    <row r="36188" spans="43:44" x14ac:dyDescent="0.25">
      <c r="AQ36188" s="1026"/>
      <c r="AR36188" s="1027"/>
    </row>
    <row r="36189" spans="43:44" x14ac:dyDescent="0.25">
      <c r="AQ36189" s="1026"/>
      <c r="AR36189" s="1027"/>
    </row>
    <row r="36190" spans="43:44" x14ac:dyDescent="0.25">
      <c r="AQ36190" s="1026"/>
      <c r="AR36190" s="1027"/>
    </row>
    <row r="36191" spans="43:44" x14ac:dyDescent="0.25">
      <c r="AQ36191" s="1026"/>
      <c r="AR36191" s="1027"/>
    </row>
    <row r="36192" spans="43:44" x14ac:dyDescent="0.25">
      <c r="AQ36192" s="1026"/>
      <c r="AR36192" s="1027"/>
    </row>
    <row r="36193" spans="43:44" x14ac:dyDescent="0.25">
      <c r="AQ36193" s="1026"/>
      <c r="AR36193" s="1027"/>
    </row>
    <row r="36194" spans="43:44" x14ac:dyDescent="0.25">
      <c r="AQ36194" s="1026"/>
      <c r="AR36194" s="1027"/>
    </row>
    <row r="36195" spans="43:44" x14ac:dyDescent="0.25">
      <c r="AQ36195" s="1026"/>
      <c r="AR36195" s="1027"/>
    </row>
    <row r="36196" spans="43:44" x14ac:dyDescent="0.25">
      <c r="AQ36196" s="1026"/>
      <c r="AR36196" s="1027"/>
    </row>
    <row r="36197" spans="43:44" x14ac:dyDescent="0.25">
      <c r="AQ36197" s="1026"/>
      <c r="AR36197" s="1027"/>
    </row>
    <row r="36198" spans="43:44" x14ac:dyDescent="0.25">
      <c r="AQ36198" s="1026"/>
      <c r="AR36198" s="1027"/>
    </row>
    <row r="36199" spans="43:44" x14ac:dyDescent="0.25">
      <c r="AQ36199" s="1026"/>
      <c r="AR36199" s="1027"/>
    </row>
    <row r="36200" spans="43:44" x14ac:dyDescent="0.25">
      <c r="AQ36200" s="1026"/>
      <c r="AR36200" s="1027"/>
    </row>
    <row r="36201" spans="43:44" x14ac:dyDescent="0.25">
      <c r="AQ36201" s="1026"/>
      <c r="AR36201" s="1027"/>
    </row>
    <row r="36202" spans="43:44" x14ac:dyDescent="0.25">
      <c r="AQ36202" s="1026"/>
      <c r="AR36202" s="1027"/>
    </row>
    <row r="36203" spans="43:44" x14ac:dyDescent="0.25">
      <c r="AQ36203" s="1026"/>
      <c r="AR36203" s="1027"/>
    </row>
    <row r="36204" spans="43:44" x14ac:dyDescent="0.25">
      <c r="AQ36204" s="1026"/>
      <c r="AR36204" s="1027"/>
    </row>
    <row r="36205" spans="43:44" x14ac:dyDescent="0.25">
      <c r="AQ36205" s="1026"/>
      <c r="AR36205" s="1027"/>
    </row>
    <row r="36206" spans="43:44" x14ac:dyDescent="0.25">
      <c r="AQ36206" s="1026"/>
      <c r="AR36206" s="1027"/>
    </row>
    <row r="36207" spans="43:44" x14ac:dyDescent="0.25">
      <c r="AQ36207" s="1026"/>
      <c r="AR36207" s="1027"/>
    </row>
    <row r="36208" spans="43:44" x14ac:dyDescent="0.25">
      <c r="AQ36208" s="1026"/>
      <c r="AR36208" s="1027"/>
    </row>
    <row r="36209" spans="43:44" x14ac:dyDescent="0.25">
      <c r="AQ36209" s="1026"/>
      <c r="AR36209" s="1027"/>
    </row>
    <row r="36210" spans="43:44" x14ac:dyDescent="0.25">
      <c r="AQ36210" s="1026"/>
      <c r="AR36210" s="1027"/>
    </row>
    <row r="36211" spans="43:44" x14ac:dyDescent="0.25">
      <c r="AQ36211" s="1026"/>
      <c r="AR36211" s="1027"/>
    </row>
    <row r="36212" spans="43:44" x14ac:dyDescent="0.25">
      <c r="AQ36212" s="1026"/>
      <c r="AR36212" s="1027"/>
    </row>
    <row r="36213" spans="43:44" x14ac:dyDescent="0.25">
      <c r="AQ36213" s="1026"/>
      <c r="AR36213" s="1027"/>
    </row>
    <row r="36214" spans="43:44" x14ac:dyDescent="0.25">
      <c r="AQ36214" s="1026"/>
      <c r="AR36214" s="1027"/>
    </row>
    <row r="36215" spans="43:44" x14ac:dyDescent="0.25">
      <c r="AQ36215" s="1026"/>
      <c r="AR36215" s="1027"/>
    </row>
    <row r="36216" spans="43:44" x14ac:dyDescent="0.25">
      <c r="AQ36216" s="1026"/>
      <c r="AR36216" s="1027"/>
    </row>
    <row r="36217" spans="43:44" x14ac:dyDescent="0.25">
      <c r="AQ36217" s="1026"/>
      <c r="AR36217" s="1027"/>
    </row>
    <row r="36218" spans="43:44" x14ac:dyDescent="0.25">
      <c r="AQ36218" s="1026"/>
      <c r="AR36218" s="1027"/>
    </row>
    <row r="36219" spans="43:44" x14ac:dyDescent="0.25">
      <c r="AQ36219" s="1026"/>
      <c r="AR36219" s="1027"/>
    </row>
    <row r="36220" spans="43:44" x14ac:dyDescent="0.25">
      <c r="AQ36220" s="1026"/>
      <c r="AR36220" s="1027"/>
    </row>
    <row r="36221" spans="43:44" x14ac:dyDescent="0.25">
      <c r="AQ36221" s="1026"/>
      <c r="AR36221" s="1027"/>
    </row>
    <row r="36222" spans="43:44" x14ac:dyDescent="0.25">
      <c r="AQ36222" s="1026"/>
      <c r="AR36222" s="1027"/>
    </row>
    <row r="36223" spans="43:44" x14ac:dyDescent="0.25">
      <c r="AQ36223" s="1026"/>
      <c r="AR36223" s="1027"/>
    </row>
    <row r="36224" spans="43:44" x14ac:dyDescent="0.25">
      <c r="AQ36224" s="1026"/>
      <c r="AR36224" s="1027"/>
    </row>
    <row r="36225" spans="43:44" x14ac:dyDescent="0.25">
      <c r="AQ36225" s="1026"/>
      <c r="AR36225" s="1027"/>
    </row>
    <row r="36226" spans="43:44" x14ac:dyDescent="0.25">
      <c r="AQ36226" s="1026"/>
      <c r="AR36226" s="1027"/>
    </row>
    <row r="36227" spans="43:44" x14ac:dyDescent="0.25">
      <c r="AQ36227" s="1026"/>
      <c r="AR36227" s="1027"/>
    </row>
    <row r="36228" spans="43:44" x14ac:dyDescent="0.25">
      <c r="AQ36228" s="1026"/>
      <c r="AR36228" s="1027"/>
    </row>
    <row r="36229" spans="43:44" x14ac:dyDescent="0.25">
      <c r="AQ36229" s="1026"/>
      <c r="AR36229" s="1027"/>
    </row>
    <row r="36230" spans="43:44" x14ac:dyDescent="0.25">
      <c r="AQ36230" s="1026"/>
      <c r="AR36230" s="1027"/>
    </row>
    <row r="36231" spans="43:44" x14ac:dyDescent="0.25">
      <c r="AQ36231" s="1026"/>
      <c r="AR36231" s="1027"/>
    </row>
    <row r="36232" spans="43:44" x14ac:dyDescent="0.25">
      <c r="AQ36232" s="1026"/>
      <c r="AR36232" s="1027"/>
    </row>
    <row r="36233" spans="43:44" x14ac:dyDescent="0.25">
      <c r="AQ36233" s="1026"/>
      <c r="AR36233" s="1027"/>
    </row>
    <row r="36234" spans="43:44" x14ac:dyDescent="0.25">
      <c r="AQ36234" s="1026"/>
      <c r="AR36234" s="1027"/>
    </row>
    <row r="36235" spans="43:44" x14ac:dyDescent="0.25">
      <c r="AQ36235" s="1026"/>
      <c r="AR36235" s="1027"/>
    </row>
    <row r="36236" spans="43:44" x14ac:dyDescent="0.25">
      <c r="AQ36236" s="1026"/>
      <c r="AR36236" s="1027"/>
    </row>
    <row r="36237" spans="43:44" x14ac:dyDescent="0.25">
      <c r="AQ36237" s="1026"/>
      <c r="AR36237" s="1027"/>
    </row>
    <row r="36238" spans="43:44" x14ac:dyDescent="0.25">
      <c r="AQ36238" s="1026"/>
      <c r="AR36238" s="1027"/>
    </row>
    <row r="36239" spans="43:44" x14ac:dyDescent="0.25">
      <c r="AQ36239" s="1026"/>
      <c r="AR36239" s="1027"/>
    </row>
    <row r="36240" spans="43:44" x14ac:dyDescent="0.25">
      <c r="AQ36240" s="1026"/>
      <c r="AR36240" s="1027"/>
    </row>
    <row r="36241" spans="43:44" x14ac:dyDescent="0.25">
      <c r="AQ36241" s="1026"/>
      <c r="AR36241" s="1027"/>
    </row>
    <row r="36242" spans="43:44" x14ac:dyDescent="0.25">
      <c r="AQ36242" s="1026"/>
      <c r="AR36242" s="1027"/>
    </row>
    <row r="36243" spans="43:44" x14ac:dyDescent="0.25">
      <c r="AQ36243" s="1026"/>
      <c r="AR36243" s="1027"/>
    </row>
    <row r="36244" spans="43:44" x14ac:dyDescent="0.25">
      <c r="AQ36244" s="1026"/>
      <c r="AR36244" s="1027"/>
    </row>
    <row r="36245" spans="43:44" x14ac:dyDescent="0.25">
      <c r="AQ36245" s="1026"/>
      <c r="AR36245" s="1027"/>
    </row>
    <row r="36246" spans="43:44" x14ac:dyDescent="0.25">
      <c r="AQ36246" s="1026"/>
      <c r="AR36246" s="1027"/>
    </row>
    <row r="36247" spans="43:44" x14ac:dyDescent="0.25">
      <c r="AQ36247" s="1026"/>
      <c r="AR36247" s="1027"/>
    </row>
    <row r="36248" spans="43:44" x14ac:dyDescent="0.25">
      <c r="AQ36248" s="1026"/>
      <c r="AR36248" s="1027"/>
    </row>
    <row r="36249" spans="43:44" x14ac:dyDescent="0.25">
      <c r="AQ36249" s="1026"/>
      <c r="AR36249" s="1027"/>
    </row>
    <row r="36250" spans="43:44" x14ac:dyDescent="0.25">
      <c r="AQ36250" s="1026"/>
      <c r="AR36250" s="1027"/>
    </row>
    <row r="36251" spans="43:44" x14ac:dyDescent="0.25">
      <c r="AQ36251" s="1026"/>
      <c r="AR36251" s="1027"/>
    </row>
    <row r="36252" spans="43:44" x14ac:dyDescent="0.25">
      <c r="AQ36252" s="1026"/>
      <c r="AR36252" s="1027"/>
    </row>
    <row r="36253" spans="43:44" x14ac:dyDescent="0.25">
      <c r="AQ36253" s="1026"/>
      <c r="AR36253" s="1027"/>
    </row>
    <row r="36254" spans="43:44" x14ac:dyDescent="0.25">
      <c r="AQ36254" s="1026"/>
      <c r="AR36254" s="1027"/>
    </row>
    <row r="36255" spans="43:44" x14ac:dyDescent="0.25">
      <c r="AQ36255" s="1026"/>
      <c r="AR36255" s="1027"/>
    </row>
    <row r="36256" spans="43:44" x14ac:dyDescent="0.25">
      <c r="AQ36256" s="1026"/>
      <c r="AR36256" s="1027"/>
    </row>
    <row r="36257" spans="43:44" x14ac:dyDescent="0.25">
      <c r="AQ36257" s="1026"/>
      <c r="AR36257" s="1027"/>
    </row>
    <row r="36258" spans="43:44" x14ac:dyDescent="0.25">
      <c r="AQ36258" s="1026"/>
      <c r="AR36258" s="1027"/>
    </row>
    <row r="36259" spans="43:44" x14ac:dyDescent="0.25">
      <c r="AQ36259" s="1026"/>
      <c r="AR36259" s="1027"/>
    </row>
    <row r="36260" spans="43:44" x14ac:dyDescent="0.25">
      <c r="AQ36260" s="1026"/>
      <c r="AR36260" s="1027"/>
    </row>
    <row r="36261" spans="43:44" x14ac:dyDescent="0.25">
      <c r="AQ36261" s="1026"/>
      <c r="AR36261" s="1027"/>
    </row>
    <row r="36262" spans="43:44" x14ac:dyDescent="0.25">
      <c r="AQ36262" s="1026"/>
      <c r="AR36262" s="1027"/>
    </row>
    <row r="36263" spans="43:44" x14ac:dyDescent="0.25">
      <c r="AQ36263" s="1026"/>
      <c r="AR36263" s="1027"/>
    </row>
    <row r="36264" spans="43:44" x14ac:dyDescent="0.25">
      <c r="AQ36264" s="1026"/>
      <c r="AR36264" s="1027"/>
    </row>
    <row r="36265" spans="43:44" x14ac:dyDescent="0.25">
      <c r="AQ36265" s="1026"/>
      <c r="AR36265" s="1027"/>
    </row>
    <row r="36266" spans="43:44" x14ac:dyDescent="0.25">
      <c r="AQ36266" s="1026"/>
      <c r="AR36266" s="1027"/>
    </row>
    <row r="36267" spans="43:44" x14ac:dyDescent="0.25">
      <c r="AQ36267" s="1026"/>
      <c r="AR36267" s="1027"/>
    </row>
    <row r="36268" spans="43:44" x14ac:dyDescent="0.25">
      <c r="AQ36268" s="1026"/>
      <c r="AR36268" s="1027"/>
    </row>
    <row r="36269" spans="43:44" x14ac:dyDescent="0.25">
      <c r="AQ36269" s="1026"/>
      <c r="AR36269" s="1027"/>
    </row>
    <row r="36270" spans="43:44" x14ac:dyDescent="0.25">
      <c r="AQ36270" s="1026"/>
      <c r="AR36270" s="1027"/>
    </row>
    <row r="36271" spans="43:44" x14ac:dyDescent="0.25">
      <c r="AQ36271" s="1026"/>
      <c r="AR36271" s="1027"/>
    </row>
    <row r="36272" spans="43:44" x14ac:dyDescent="0.25">
      <c r="AQ36272" s="1026"/>
      <c r="AR36272" s="1027"/>
    </row>
    <row r="36273" spans="43:44" x14ac:dyDescent="0.25">
      <c r="AQ36273" s="1026"/>
      <c r="AR36273" s="1027"/>
    </row>
    <row r="36274" spans="43:44" x14ac:dyDescent="0.25">
      <c r="AQ36274" s="1026"/>
      <c r="AR36274" s="1027"/>
    </row>
    <row r="36275" spans="43:44" x14ac:dyDescent="0.25">
      <c r="AQ36275" s="1026"/>
      <c r="AR36275" s="1027"/>
    </row>
    <row r="36276" spans="43:44" x14ac:dyDescent="0.25">
      <c r="AQ36276" s="1026"/>
      <c r="AR36276" s="1027"/>
    </row>
    <row r="36277" spans="43:44" x14ac:dyDescent="0.25">
      <c r="AQ36277" s="1026"/>
      <c r="AR36277" s="1027"/>
    </row>
    <row r="36278" spans="43:44" x14ac:dyDescent="0.25">
      <c r="AQ36278" s="1026"/>
      <c r="AR36278" s="1027"/>
    </row>
    <row r="36279" spans="43:44" x14ac:dyDescent="0.25">
      <c r="AQ36279" s="1026"/>
      <c r="AR36279" s="1027"/>
    </row>
    <row r="36280" spans="43:44" x14ac:dyDescent="0.25">
      <c r="AQ36280" s="1026"/>
      <c r="AR36280" s="1027"/>
    </row>
    <row r="36281" spans="43:44" x14ac:dyDescent="0.25">
      <c r="AQ36281" s="1026"/>
      <c r="AR36281" s="1027"/>
    </row>
    <row r="36282" spans="43:44" x14ac:dyDescent="0.25">
      <c r="AQ36282" s="1026"/>
      <c r="AR36282" s="1027"/>
    </row>
    <row r="36283" spans="43:44" x14ac:dyDescent="0.25">
      <c r="AQ36283" s="1026"/>
      <c r="AR36283" s="1027"/>
    </row>
    <row r="36284" spans="43:44" x14ac:dyDescent="0.25">
      <c r="AQ36284" s="1026"/>
      <c r="AR36284" s="1027"/>
    </row>
    <row r="36285" spans="43:44" x14ac:dyDescent="0.25">
      <c r="AQ36285" s="1026"/>
      <c r="AR36285" s="1027"/>
    </row>
    <row r="36286" spans="43:44" x14ac:dyDescent="0.25">
      <c r="AQ36286" s="1026"/>
      <c r="AR36286" s="1027"/>
    </row>
    <row r="36287" spans="43:44" x14ac:dyDescent="0.25">
      <c r="AQ36287" s="1026"/>
      <c r="AR36287" s="1027"/>
    </row>
    <row r="36288" spans="43:44" x14ac:dyDescent="0.25">
      <c r="AQ36288" s="1026"/>
      <c r="AR36288" s="1027"/>
    </row>
    <row r="36289" spans="43:44" x14ac:dyDescent="0.25">
      <c r="AQ36289" s="1026"/>
      <c r="AR36289" s="1027"/>
    </row>
    <row r="36290" spans="43:44" x14ac:dyDescent="0.25">
      <c r="AQ36290" s="1026"/>
      <c r="AR36290" s="1027"/>
    </row>
    <row r="36291" spans="43:44" x14ac:dyDescent="0.25">
      <c r="AQ36291" s="1026"/>
      <c r="AR36291" s="1027"/>
    </row>
    <row r="36292" spans="43:44" x14ac:dyDescent="0.25">
      <c r="AQ36292" s="1026"/>
      <c r="AR36292" s="1027"/>
    </row>
    <row r="36293" spans="43:44" x14ac:dyDescent="0.25">
      <c r="AQ36293" s="1026"/>
      <c r="AR36293" s="1027"/>
    </row>
    <row r="36294" spans="43:44" x14ac:dyDescent="0.25">
      <c r="AQ36294" s="1026"/>
      <c r="AR36294" s="1027"/>
    </row>
    <row r="36295" spans="43:44" x14ac:dyDescent="0.25">
      <c r="AQ36295" s="1026"/>
      <c r="AR36295" s="1027"/>
    </row>
    <row r="36296" spans="43:44" x14ac:dyDescent="0.25">
      <c r="AQ36296" s="1026"/>
      <c r="AR36296" s="1027"/>
    </row>
    <row r="36297" spans="43:44" x14ac:dyDescent="0.25">
      <c r="AQ36297" s="1026"/>
      <c r="AR36297" s="1027"/>
    </row>
    <row r="36298" spans="43:44" x14ac:dyDescent="0.25">
      <c r="AQ36298" s="1026"/>
      <c r="AR36298" s="1027"/>
    </row>
    <row r="36299" spans="43:44" x14ac:dyDescent="0.25">
      <c r="AQ36299" s="1026"/>
      <c r="AR36299" s="1027"/>
    </row>
    <row r="36300" spans="43:44" x14ac:dyDescent="0.25">
      <c r="AQ36300" s="1026"/>
      <c r="AR36300" s="1027"/>
    </row>
    <row r="36301" spans="43:44" x14ac:dyDescent="0.25">
      <c r="AQ36301" s="1026"/>
      <c r="AR36301" s="1027"/>
    </row>
    <row r="36302" spans="43:44" x14ac:dyDescent="0.25">
      <c r="AQ36302" s="1026"/>
      <c r="AR36302" s="1027"/>
    </row>
    <row r="36303" spans="43:44" x14ac:dyDescent="0.25">
      <c r="AQ36303" s="1026"/>
      <c r="AR36303" s="1027"/>
    </row>
    <row r="36304" spans="43:44" x14ac:dyDescent="0.25">
      <c r="AQ36304" s="1026"/>
      <c r="AR36304" s="1027"/>
    </row>
    <row r="36305" spans="43:44" x14ac:dyDescent="0.25">
      <c r="AQ36305" s="1026"/>
      <c r="AR36305" s="1027"/>
    </row>
    <row r="36306" spans="43:44" x14ac:dyDescent="0.25">
      <c r="AQ36306" s="1026"/>
      <c r="AR36306" s="1027"/>
    </row>
    <row r="36307" spans="43:44" x14ac:dyDescent="0.25">
      <c r="AQ36307" s="1026"/>
      <c r="AR36307" s="1027"/>
    </row>
    <row r="36308" spans="43:44" x14ac:dyDescent="0.25">
      <c r="AQ36308" s="1026"/>
      <c r="AR36308" s="1027"/>
    </row>
    <row r="36309" spans="43:44" x14ac:dyDescent="0.25">
      <c r="AQ36309" s="1026"/>
      <c r="AR36309" s="1027"/>
    </row>
    <row r="36310" spans="43:44" x14ac:dyDescent="0.25">
      <c r="AQ36310" s="1026"/>
      <c r="AR36310" s="1027"/>
    </row>
    <row r="36311" spans="43:44" x14ac:dyDescent="0.25">
      <c r="AQ36311" s="1026"/>
      <c r="AR36311" s="1027"/>
    </row>
    <row r="36312" spans="43:44" x14ac:dyDescent="0.25">
      <c r="AQ36312" s="1026"/>
      <c r="AR36312" s="1027"/>
    </row>
    <row r="36313" spans="43:44" x14ac:dyDescent="0.25">
      <c r="AQ36313" s="1026"/>
      <c r="AR36313" s="1027"/>
    </row>
    <row r="36314" spans="43:44" x14ac:dyDescent="0.25">
      <c r="AQ36314" s="1026"/>
      <c r="AR36314" s="1027"/>
    </row>
    <row r="36315" spans="43:44" x14ac:dyDescent="0.25">
      <c r="AQ36315" s="1026"/>
      <c r="AR36315" s="1027"/>
    </row>
    <row r="36316" spans="43:44" x14ac:dyDescent="0.25">
      <c r="AQ36316" s="1026"/>
      <c r="AR36316" s="1027"/>
    </row>
    <row r="36317" spans="43:44" x14ac:dyDescent="0.25">
      <c r="AQ36317" s="1026"/>
      <c r="AR36317" s="1027"/>
    </row>
    <row r="36318" spans="43:44" x14ac:dyDescent="0.25">
      <c r="AQ36318" s="1026"/>
      <c r="AR36318" s="1027"/>
    </row>
    <row r="36319" spans="43:44" x14ac:dyDescent="0.25">
      <c r="AQ36319" s="1026"/>
      <c r="AR36319" s="1027"/>
    </row>
    <row r="36320" spans="43:44" x14ac:dyDescent="0.25">
      <c r="AQ36320" s="1026"/>
      <c r="AR36320" s="1027"/>
    </row>
    <row r="36321" spans="43:44" x14ac:dyDescent="0.25">
      <c r="AQ36321" s="1026"/>
      <c r="AR36321" s="1027"/>
    </row>
    <row r="36322" spans="43:44" x14ac:dyDescent="0.25">
      <c r="AQ36322" s="1026"/>
      <c r="AR36322" s="1027"/>
    </row>
    <row r="36323" spans="43:44" x14ac:dyDescent="0.25">
      <c r="AQ36323" s="1026"/>
      <c r="AR36323" s="1027"/>
    </row>
    <row r="36324" spans="43:44" x14ac:dyDescent="0.25">
      <c r="AQ36324" s="1026"/>
      <c r="AR36324" s="1027"/>
    </row>
    <row r="36325" spans="43:44" x14ac:dyDescent="0.25">
      <c r="AQ36325" s="1026"/>
      <c r="AR36325" s="1027"/>
    </row>
    <row r="36326" spans="43:44" x14ac:dyDescent="0.25">
      <c r="AQ36326" s="1026"/>
      <c r="AR36326" s="1027"/>
    </row>
    <row r="36327" spans="43:44" x14ac:dyDescent="0.25">
      <c r="AQ36327" s="1026"/>
      <c r="AR36327" s="1027"/>
    </row>
    <row r="36328" spans="43:44" x14ac:dyDescent="0.25">
      <c r="AQ36328" s="1026"/>
      <c r="AR36328" s="1027"/>
    </row>
    <row r="36329" spans="43:44" x14ac:dyDescent="0.25">
      <c r="AQ36329" s="1026"/>
      <c r="AR36329" s="1027"/>
    </row>
    <row r="36330" spans="43:44" x14ac:dyDescent="0.25">
      <c r="AQ36330" s="1026"/>
      <c r="AR36330" s="1027"/>
    </row>
    <row r="36331" spans="43:44" x14ac:dyDescent="0.25">
      <c r="AQ36331" s="1026"/>
      <c r="AR36331" s="1027"/>
    </row>
    <row r="36332" spans="43:44" x14ac:dyDescent="0.25">
      <c r="AQ36332" s="1026"/>
      <c r="AR36332" s="1027"/>
    </row>
    <row r="36333" spans="43:44" x14ac:dyDescent="0.25">
      <c r="AQ36333" s="1026"/>
      <c r="AR36333" s="1027"/>
    </row>
    <row r="36334" spans="43:44" x14ac:dyDescent="0.25">
      <c r="AQ36334" s="1026"/>
      <c r="AR36334" s="1027"/>
    </row>
    <row r="36335" spans="43:44" x14ac:dyDescent="0.25">
      <c r="AQ36335" s="1026"/>
      <c r="AR36335" s="1027"/>
    </row>
    <row r="36336" spans="43:44" x14ac:dyDescent="0.25">
      <c r="AQ36336" s="1026"/>
      <c r="AR36336" s="1027"/>
    </row>
    <row r="36337" spans="43:44" x14ac:dyDescent="0.25">
      <c r="AQ36337" s="1026"/>
      <c r="AR36337" s="1027"/>
    </row>
    <row r="36338" spans="43:44" x14ac:dyDescent="0.25">
      <c r="AQ36338" s="1026"/>
      <c r="AR36338" s="1027"/>
    </row>
    <row r="36339" spans="43:44" x14ac:dyDescent="0.25">
      <c r="AQ36339" s="1026"/>
      <c r="AR36339" s="1027"/>
    </row>
    <row r="36340" spans="43:44" x14ac:dyDescent="0.25">
      <c r="AQ36340" s="1026"/>
      <c r="AR36340" s="1027"/>
    </row>
    <row r="36341" spans="43:44" x14ac:dyDescent="0.25">
      <c r="AQ36341" s="1026"/>
      <c r="AR36341" s="1027"/>
    </row>
    <row r="36342" spans="43:44" x14ac:dyDescent="0.25">
      <c r="AQ36342" s="1026"/>
      <c r="AR36342" s="1027"/>
    </row>
    <row r="36343" spans="43:44" x14ac:dyDescent="0.25">
      <c r="AQ36343" s="1026"/>
      <c r="AR36343" s="1027"/>
    </row>
    <row r="36344" spans="43:44" x14ac:dyDescent="0.25">
      <c r="AQ36344" s="1026"/>
      <c r="AR36344" s="1027"/>
    </row>
    <row r="36345" spans="43:44" x14ac:dyDescent="0.25">
      <c r="AQ36345" s="1026"/>
      <c r="AR36345" s="1027"/>
    </row>
    <row r="36346" spans="43:44" x14ac:dyDescent="0.25">
      <c r="AQ36346" s="1026"/>
      <c r="AR36346" s="1027"/>
    </row>
    <row r="36347" spans="43:44" x14ac:dyDescent="0.25">
      <c r="AQ36347" s="1026"/>
      <c r="AR36347" s="1027"/>
    </row>
    <row r="36348" spans="43:44" x14ac:dyDescent="0.25">
      <c r="AQ36348" s="1026"/>
      <c r="AR36348" s="1027"/>
    </row>
    <row r="36349" spans="43:44" x14ac:dyDescent="0.25">
      <c r="AQ36349" s="1026"/>
      <c r="AR36349" s="1027"/>
    </row>
    <row r="36350" spans="43:44" x14ac:dyDescent="0.25">
      <c r="AQ36350" s="1026"/>
      <c r="AR36350" s="1027"/>
    </row>
    <row r="36351" spans="43:44" x14ac:dyDescent="0.25">
      <c r="AQ36351" s="1026"/>
      <c r="AR36351" s="1027"/>
    </row>
    <row r="36352" spans="43:44" x14ac:dyDescent="0.25">
      <c r="AQ36352" s="1026"/>
      <c r="AR36352" s="1027"/>
    </row>
    <row r="36353" spans="43:44" x14ac:dyDescent="0.25">
      <c r="AQ36353" s="1026"/>
      <c r="AR36353" s="1027"/>
    </row>
    <row r="36354" spans="43:44" x14ac:dyDescent="0.25">
      <c r="AQ36354" s="1026"/>
      <c r="AR36354" s="1027"/>
    </row>
    <row r="36355" spans="43:44" x14ac:dyDescent="0.25">
      <c r="AQ36355" s="1026"/>
      <c r="AR36355" s="1027"/>
    </row>
    <row r="36356" spans="43:44" x14ac:dyDescent="0.25">
      <c r="AQ36356" s="1026"/>
      <c r="AR36356" s="1027"/>
    </row>
    <row r="36357" spans="43:44" x14ac:dyDescent="0.25">
      <c r="AQ36357" s="1026"/>
      <c r="AR36357" s="1027"/>
    </row>
    <row r="36358" spans="43:44" x14ac:dyDescent="0.25">
      <c r="AQ36358" s="1026"/>
      <c r="AR36358" s="1027"/>
    </row>
    <row r="36359" spans="43:44" x14ac:dyDescent="0.25">
      <c r="AQ36359" s="1026"/>
      <c r="AR36359" s="1027"/>
    </row>
    <row r="36360" spans="43:44" x14ac:dyDescent="0.25">
      <c r="AQ36360" s="1026"/>
      <c r="AR36360" s="1027"/>
    </row>
    <row r="36361" spans="43:44" x14ac:dyDescent="0.25">
      <c r="AQ36361" s="1026"/>
      <c r="AR36361" s="1027"/>
    </row>
    <row r="36362" spans="43:44" x14ac:dyDescent="0.25">
      <c r="AQ36362" s="1026"/>
      <c r="AR36362" s="1027"/>
    </row>
    <row r="36363" spans="43:44" x14ac:dyDescent="0.25">
      <c r="AQ36363" s="1026"/>
      <c r="AR36363" s="1027"/>
    </row>
    <row r="36364" spans="43:44" x14ac:dyDescent="0.25">
      <c r="AQ36364" s="1026"/>
      <c r="AR36364" s="1027"/>
    </row>
    <row r="36365" spans="43:44" x14ac:dyDescent="0.25">
      <c r="AQ36365" s="1026"/>
      <c r="AR36365" s="1027"/>
    </row>
    <row r="36366" spans="43:44" x14ac:dyDescent="0.25">
      <c r="AQ36366" s="1026"/>
      <c r="AR36366" s="1027"/>
    </row>
    <row r="36367" spans="43:44" x14ac:dyDescent="0.25">
      <c r="AQ36367" s="1026"/>
      <c r="AR36367" s="1027"/>
    </row>
    <row r="36368" spans="43:44" x14ac:dyDescent="0.25">
      <c r="AQ36368" s="1026"/>
      <c r="AR36368" s="1027"/>
    </row>
    <row r="36369" spans="43:44" x14ac:dyDescent="0.25">
      <c r="AQ36369" s="1026"/>
      <c r="AR36369" s="1027"/>
    </row>
    <row r="36370" spans="43:44" x14ac:dyDescent="0.25">
      <c r="AQ36370" s="1026"/>
      <c r="AR36370" s="1027"/>
    </row>
    <row r="36371" spans="43:44" x14ac:dyDescent="0.25">
      <c r="AQ36371" s="1026"/>
      <c r="AR36371" s="1027"/>
    </row>
    <row r="36372" spans="43:44" x14ac:dyDescent="0.25">
      <c r="AQ36372" s="1026"/>
      <c r="AR36372" s="1027"/>
    </row>
    <row r="36373" spans="43:44" x14ac:dyDescent="0.25">
      <c r="AQ36373" s="1026"/>
      <c r="AR36373" s="1027"/>
    </row>
    <row r="36374" spans="43:44" x14ac:dyDescent="0.25">
      <c r="AQ36374" s="1026"/>
      <c r="AR36374" s="1027"/>
    </row>
    <row r="36375" spans="43:44" x14ac:dyDescent="0.25">
      <c r="AQ36375" s="1026"/>
      <c r="AR36375" s="1027"/>
    </row>
    <row r="36376" spans="43:44" x14ac:dyDescent="0.25">
      <c r="AQ36376" s="1026"/>
      <c r="AR36376" s="1027"/>
    </row>
    <row r="36377" spans="43:44" x14ac:dyDescent="0.25">
      <c r="AQ36377" s="1026"/>
      <c r="AR36377" s="1027"/>
    </row>
    <row r="36378" spans="43:44" x14ac:dyDescent="0.25">
      <c r="AQ36378" s="1026"/>
      <c r="AR36378" s="1027"/>
    </row>
    <row r="36379" spans="43:44" x14ac:dyDescent="0.25">
      <c r="AQ36379" s="1026"/>
      <c r="AR36379" s="1027"/>
    </row>
    <row r="36380" spans="43:44" x14ac:dyDescent="0.25">
      <c r="AQ36380" s="1026"/>
      <c r="AR36380" s="1027"/>
    </row>
    <row r="36381" spans="43:44" x14ac:dyDescent="0.25">
      <c r="AQ36381" s="1026"/>
      <c r="AR36381" s="1027"/>
    </row>
    <row r="36382" spans="43:44" x14ac:dyDescent="0.25">
      <c r="AQ36382" s="1026"/>
      <c r="AR36382" s="1027"/>
    </row>
    <row r="36383" spans="43:44" x14ac:dyDescent="0.25">
      <c r="AQ36383" s="1026"/>
      <c r="AR36383" s="1027"/>
    </row>
    <row r="36384" spans="43:44" x14ac:dyDescent="0.25">
      <c r="AQ36384" s="1026"/>
      <c r="AR36384" s="1027"/>
    </row>
    <row r="36385" spans="43:44" x14ac:dyDescent="0.25">
      <c r="AQ36385" s="1026"/>
      <c r="AR36385" s="1027"/>
    </row>
    <row r="36386" spans="43:44" x14ac:dyDescent="0.25">
      <c r="AQ36386" s="1026"/>
      <c r="AR36386" s="1027"/>
    </row>
    <row r="36387" spans="43:44" x14ac:dyDescent="0.25">
      <c r="AQ36387" s="1026"/>
      <c r="AR36387" s="1027"/>
    </row>
    <row r="36388" spans="43:44" x14ac:dyDescent="0.25">
      <c r="AQ36388" s="1026"/>
      <c r="AR36388" s="1027"/>
    </row>
    <row r="36389" spans="43:44" x14ac:dyDescent="0.25">
      <c r="AQ36389" s="1026"/>
      <c r="AR36389" s="1027"/>
    </row>
    <row r="36390" spans="43:44" x14ac:dyDescent="0.25">
      <c r="AQ36390" s="1026"/>
      <c r="AR36390" s="1027"/>
    </row>
    <row r="36391" spans="43:44" x14ac:dyDescent="0.25">
      <c r="AQ36391" s="1026"/>
      <c r="AR36391" s="1027"/>
    </row>
    <row r="36392" spans="43:44" x14ac:dyDescent="0.25">
      <c r="AQ36392" s="1026"/>
      <c r="AR36392" s="1027"/>
    </row>
    <row r="36393" spans="43:44" x14ac:dyDescent="0.25">
      <c r="AQ36393" s="1026"/>
      <c r="AR36393" s="1027"/>
    </row>
    <row r="36394" spans="43:44" x14ac:dyDescent="0.25">
      <c r="AQ36394" s="1026"/>
      <c r="AR36394" s="1027"/>
    </row>
    <row r="36395" spans="43:44" x14ac:dyDescent="0.25">
      <c r="AQ36395" s="1026"/>
      <c r="AR36395" s="1027"/>
    </row>
    <row r="36396" spans="43:44" x14ac:dyDescent="0.25">
      <c r="AQ36396" s="1026"/>
      <c r="AR36396" s="1027"/>
    </row>
    <row r="36397" spans="43:44" x14ac:dyDescent="0.25">
      <c r="AQ36397" s="1026"/>
      <c r="AR36397" s="1027"/>
    </row>
    <row r="36398" spans="43:44" x14ac:dyDescent="0.25">
      <c r="AQ36398" s="1026"/>
      <c r="AR36398" s="1027"/>
    </row>
    <row r="36399" spans="43:44" x14ac:dyDescent="0.25">
      <c r="AQ36399" s="1026"/>
      <c r="AR36399" s="1027"/>
    </row>
    <row r="36400" spans="43:44" x14ac:dyDescent="0.25">
      <c r="AQ36400" s="1026"/>
      <c r="AR36400" s="1027"/>
    </row>
    <row r="36401" spans="43:44" x14ac:dyDescent="0.25">
      <c r="AQ36401" s="1026"/>
      <c r="AR36401" s="1027"/>
    </row>
    <row r="36402" spans="43:44" x14ac:dyDescent="0.25">
      <c r="AQ36402" s="1026"/>
      <c r="AR36402" s="1027"/>
    </row>
    <row r="36403" spans="43:44" x14ac:dyDescent="0.25">
      <c r="AQ36403" s="1026"/>
      <c r="AR36403" s="1027"/>
    </row>
    <row r="36404" spans="43:44" x14ac:dyDescent="0.25">
      <c r="AQ36404" s="1026"/>
      <c r="AR36404" s="1027"/>
    </row>
    <row r="36405" spans="43:44" x14ac:dyDescent="0.25">
      <c r="AQ36405" s="1026"/>
      <c r="AR36405" s="1027"/>
    </row>
    <row r="36406" spans="43:44" x14ac:dyDescent="0.25">
      <c r="AQ36406" s="1026"/>
      <c r="AR36406" s="1027"/>
    </row>
    <row r="36407" spans="43:44" x14ac:dyDescent="0.25">
      <c r="AQ36407" s="1026"/>
      <c r="AR36407" s="1027"/>
    </row>
    <row r="36408" spans="43:44" x14ac:dyDescent="0.25">
      <c r="AQ36408" s="1026"/>
      <c r="AR36408" s="1027"/>
    </row>
    <row r="36409" spans="43:44" x14ac:dyDescent="0.25">
      <c r="AQ36409" s="1026"/>
      <c r="AR36409" s="1027"/>
    </row>
    <row r="36410" spans="43:44" x14ac:dyDescent="0.25">
      <c r="AQ36410" s="1026"/>
      <c r="AR36410" s="1027"/>
    </row>
    <row r="36411" spans="43:44" x14ac:dyDescent="0.25">
      <c r="AQ36411" s="1026"/>
      <c r="AR36411" s="1027"/>
    </row>
    <row r="36412" spans="43:44" x14ac:dyDescent="0.25">
      <c r="AQ36412" s="1026"/>
      <c r="AR36412" s="1027"/>
    </row>
    <row r="36413" spans="43:44" x14ac:dyDescent="0.25">
      <c r="AQ36413" s="1026"/>
      <c r="AR36413" s="1027"/>
    </row>
    <row r="36414" spans="43:44" x14ac:dyDescent="0.25">
      <c r="AQ36414" s="1026"/>
      <c r="AR36414" s="1027"/>
    </row>
    <row r="36415" spans="43:44" x14ac:dyDescent="0.25">
      <c r="AQ36415" s="1026"/>
      <c r="AR36415" s="1027"/>
    </row>
    <row r="36416" spans="43:44" x14ac:dyDescent="0.25">
      <c r="AQ36416" s="1026"/>
      <c r="AR36416" s="1027"/>
    </row>
    <row r="36417" spans="43:44" x14ac:dyDescent="0.25">
      <c r="AQ36417" s="1026"/>
      <c r="AR36417" s="1027"/>
    </row>
    <row r="36418" spans="43:44" x14ac:dyDescent="0.25">
      <c r="AQ36418" s="1026"/>
      <c r="AR36418" s="1027"/>
    </row>
    <row r="36419" spans="43:44" x14ac:dyDescent="0.25">
      <c r="AQ36419" s="1026"/>
      <c r="AR36419" s="1027"/>
    </row>
    <row r="36420" spans="43:44" x14ac:dyDescent="0.25">
      <c r="AQ36420" s="1026"/>
      <c r="AR36420" s="1027"/>
    </row>
    <row r="36421" spans="43:44" x14ac:dyDescent="0.25">
      <c r="AQ36421" s="1026"/>
      <c r="AR36421" s="1027"/>
    </row>
    <row r="36422" spans="43:44" x14ac:dyDescent="0.25">
      <c r="AQ36422" s="1026"/>
      <c r="AR36422" s="1027"/>
    </row>
    <row r="36423" spans="43:44" x14ac:dyDescent="0.25">
      <c r="AQ36423" s="1026"/>
      <c r="AR36423" s="1027"/>
    </row>
    <row r="36424" spans="43:44" x14ac:dyDescent="0.25">
      <c r="AQ36424" s="1026"/>
      <c r="AR36424" s="1027"/>
    </row>
    <row r="36425" spans="43:44" x14ac:dyDescent="0.25">
      <c r="AQ36425" s="1026"/>
      <c r="AR36425" s="1027"/>
    </row>
    <row r="36426" spans="43:44" x14ac:dyDescent="0.25">
      <c r="AQ36426" s="1026"/>
      <c r="AR36426" s="1027"/>
    </row>
    <row r="36427" spans="43:44" x14ac:dyDescent="0.25">
      <c r="AQ36427" s="1026"/>
      <c r="AR36427" s="1027"/>
    </row>
    <row r="36428" spans="43:44" x14ac:dyDescent="0.25">
      <c r="AQ36428" s="1026"/>
      <c r="AR36428" s="1027"/>
    </row>
    <row r="36429" spans="43:44" x14ac:dyDescent="0.25">
      <c r="AQ36429" s="1026"/>
      <c r="AR36429" s="1027"/>
    </row>
    <row r="36430" spans="43:44" x14ac:dyDescent="0.25">
      <c r="AQ36430" s="1026"/>
      <c r="AR36430" s="1027"/>
    </row>
    <row r="36431" spans="43:44" x14ac:dyDescent="0.25">
      <c r="AQ36431" s="1026"/>
      <c r="AR36431" s="1027"/>
    </row>
    <row r="36432" spans="43:44" x14ac:dyDescent="0.25">
      <c r="AQ36432" s="1026"/>
      <c r="AR36432" s="1027"/>
    </row>
    <row r="36433" spans="43:44" x14ac:dyDescent="0.25">
      <c r="AQ36433" s="1026"/>
      <c r="AR36433" s="1027"/>
    </row>
    <row r="36434" spans="43:44" x14ac:dyDescent="0.25">
      <c r="AQ36434" s="1026"/>
      <c r="AR36434" s="1027"/>
    </row>
    <row r="36435" spans="43:44" x14ac:dyDescent="0.25">
      <c r="AQ36435" s="1026"/>
      <c r="AR36435" s="1027"/>
    </row>
    <row r="36436" spans="43:44" x14ac:dyDescent="0.25">
      <c r="AQ36436" s="1026"/>
      <c r="AR36436" s="1027"/>
    </row>
    <row r="36437" spans="43:44" x14ac:dyDescent="0.25">
      <c r="AQ36437" s="1026"/>
      <c r="AR36437" s="1027"/>
    </row>
    <row r="36438" spans="43:44" x14ac:dyDescent="0.25">
      <c r="AQ36438" s="1026"/>
      <c r="AR36438" s="1027"/>
    </row>
    <row r="36439" spans="43:44" x14ac:dyDescent="0.25">
      <c r="AQ36439" s="1026"/>
      <c r="AR36439" s="1027"/>
    </row>
    <row r="36440" spans="43:44" x14ac:dyDescent="0.25">
      <c r="AQ36440" s="1026"/>
      <c r="AR36440" s="1027"/>
    </row>
    <row r="36441" spans="43:44" x14ac:dyDescent="0.25">
      <c r="AQ36441" s="1026"/>
      <c r="AR36441" s="1027"/>
    </row>
    <row r="36442" spans="43:44" x14ac:dyDescent="0.25">
      <c r="AQ36442" s="1026"/>
      <c r="AR36442" s="1027"/>
    </row>
    <row r="36443" spans="43:44" x14ac:dyDescent="0.25">
      <c r="AQ36443" s="1026"/>
      <c r="AR36443" s="1027"/>
    </row>
    <row r="36444" spans="43:44" x14ac:dyDescent="0.25">
      <c r="AQ36444" s="1026"/>
      <c r="AR36444" s="1027"/>
    </row>
    <row r="36445" spans="43:44" x14ac:dyDescent="0.25">
      <c r="AQ36445" s="1026"/>
      <c r="AR36445" s="1027"/>
    </row>
    <row r="36446" spans="43:44" x14ac:dyDescent="0.25">
      <c r="AQ36446" s="1026"/>
      <c r="AR36446" s="1027"/>
    </row>
    <row r="36447" spans="43:44" x14ac:dyDescent="0.25">
      <c r="AQ36447" s="1026"/>
      <c r="AR36447" s="1027"/>
    </row>
    <row r="36448" spans="43:44" x14ac:dyDescent="0.25">
      <c r="AQ36448" s="1026"/>
      <c r="AR36448" s="1027"/>
    </row>
    <row r="36449" spans="43:44" x14ac:dyDescent="0.25">
      <c r="AQ36449" s="1026"/>
      <c r="AR36449" s="1027"/>
    </row>
    <row r="36450" spans="43:44" x14ac:dyDescent="0.25">
      <c r="AQ36450" s="1026"/>
      <c r="AR36450" s="1027"/>
    </row>
    <row r="36451" spans="43:44" x14ac:dyDescent="0.25">
      <c r="AQ36451" s="1026"/>
      <c r="AR36451" s="1027"/>
    </row>
    <row r="36452" spans="43:44" x14ac:dyDescent="0.25">
      <c r="AQ36452" s="1026"/>
      <c r="AR36452" s="1027"/>
    </row>
    <row r="36453" spans="43:44" x14ac:dyDescent="0.25">
      <c r="AQ36453" s="1026"/>
      <c r="AR36453" s="1027"/>
    </row>
    <row r="36454" spans="43:44" x14ac:dyDescent="0.25">
      <c r="AQ36454" s="1026"/>
      <c r="AR36454" s="1027"/>
    </row>
    <row r="36455" spans="43:44" x14ac:dyDescent="0.25">
      <c r="AQ36455" s="1026"/>
      <c r="AR36455" s="1027"/>
    </row>
    <row r="36456" spans="43:44" x14ac:dyDescent="0.25">
      <c r="AQ36456" s="1026"/>
      <c r="AR36456" s="1027"/>
    </row>
    <row r="36457" spans="43:44" x14ac:dyDescent="0.25">
      <c r="AQ36457" s="1026"/>
      <c r="AR36457" s="1027"/>
    </row>
    <row r="36458" spans="43:44" x14ac:dyDescent="0.25">
      <c r="AQ36458" s="1026"/>
      <c r="AR36458" s="1027"/>
    </row>
    <row r="36459" spans="43:44" x14ac:dyDescent="0.25">
      <c r="AQ36459" s="1026"/>
      <c r="AR36459" s="1027"/>
    </row>
    <row r="36460" spans="43:44" x14ac:dyDescent="0.25">
      <c r="AQ36460" s="1026"/>
      <c r="AR36460" s="1027"/>
    </row>
    <row r="36461" spans="43:44" x14ac:dyDescent="0.25">
      <c r="AQ36461" s="1026"/>
      <c r="AR36461" s="1027"/>
    </row>
    <row r="36462" spans="43:44" x14ac:dyDescent="0.25">
      <c r="AQ36462" s="1026"/>
      <c r="AR36462" s="1027"/>
    </row>
    <row r="36463" spans="43:44" x14ac:dyDescent="0.25">
      <c r="AQ36463" s="1026"/>
      <c r="AR36463" s="1027"/>
    </row>
    <row r="36464" spans="43:44" x14ac:dyDescent="0.25">
      <c r="AQ36464" s="1026"/>
      <c r="AR36464" s="1027"/>
    </row>
    <row r="36465" spans="43:44" x14ac:dyDescent="0.25">
      <c r="AQ36465" s="1026"/>
      <c r="AR36465" s="1027"/>
    </row>
    <row r="36466" spans="43:44" x14ac:dyDescent="0.25">
      <c r="AQ36466" s="1026"/>
      <c r="AR36466" s="1027"/>
    </row>
    <row r="36467" spans="43:44" x14ac:dyDescent="0.25">
      <c r="AQ36467" s="1026"/>
      <c r="AR36467" s="1027"/>
    </row>
    <row r="36468" spans="43:44" x14ac:dyDescent="0.25">
      <c r="AQ36468" s="1026"/>
      <c r="AR36468" s="1027"/>
    </row>
    <row r="36469" spans="43:44" x14ac:dyDescent="0.25">
      <c r="AQ36469" s="1026"/>
      <c r="AR36469" s="1027"/>
    </row>
    <row r="36470" spans="43:44" x14ac:dyDescent="0.25">
      <c r="AQ36470" s="1026"/>
      <c r="AR36470" s="1027"/>
    </row>
    <row r="36471" spans="43:44" x14ac:dyDescent="0.25">
      <c r="AQ36471" s="1026"/>
      <c r="AR36471" s="1027"/>
    </row>
    <row r="36472" spans="43:44" x14ac:dyDescent="0.25">
      <c r="AQ36472" s="1026"/>
      <c r="AR36472" s="1027"/>
    </row>
    <row r="36473" spans="43:44" x14ac:dyDescent="0.25">
      <c r="AQ36473" s="1026"/>
      <c r="AR36473" s="1027"/>
    </row>
    <row r="36474" spans="43:44" x14ac:dyDescent="0.25">
      <c r="AQ36474" s="1026"/>
      <c r="AR36474" s="1027"/>
    </row>
    <row r="36475" spans="43:44" x14ac:dyDescent="0.25">
      <c r="AQ36475" s="1026"/>
      <c r="AR36475" s="1027"/>
    </row>
    <row r="36476" spans="43:44" x14ac:dyDescent="0.25">
      <c r="AQ36476" s="1026"/>
      <c r="AR36476" s="1027"/>
    </row>
    <row r="36477" spans="43:44" x14ac:dyDescent="0.25">
      <c r="AQ36477" s="1026"/>
      <c r="AR36477" s="1027"/>
    </row>
    <row r="36478" spans="43:44" x14ac:dyDescent="0.25">
      <c r="AQ36478" s="1026"/>
      <c r="AR36478" s="1027"/>
    </row>
    <row r="36479" spans="43:44" x14ac:dyDescent="0.25">
      <c r="AQ36479" s="1026"/>
      <c r="AR36479" s="1027"/>
    </row>
    <row r="36480" spans="43:44" x14ac:dyDescent="0.25">
      <c r="AQ36480" s="1026"/>
      <c r="AR36480" s="1027"/>
    </row>
    <row r="36481" spans="43:44" x14ac:dyDescent="0.25">
      <c r="AQ36481" s="1026"/>
      <c r="AR36481" s="1027"/>
    </row>
    <row r="36482" spans="43:44" x14ac:dyDescent="0.25">
      <c r="AQ36482" s="1026"/>
      <c r="AR36482" s="1027"/>
    </row>
    <row r="36483" spans="43:44" x14ac:dyDescent="0.25">
      <c r="AQ36483" s="1026"/>
      <c r="AR36483" s="1027"/>
    </row>
    <row r="36484" spans="43:44" x14ac:dyDescent="0.25">
      <c r="AQ36484" s="1026"/>
      <c r="AR36484" s="1027"/>
    </row>
    <row r="36485" spans="43:44" x14ac:dyDescent="0.25">
      <c r="AQ36485" s="1026"/>
      <c r="AR36485" s="1027"/>
    </row>
    <row r="36486" spans="43:44" x14ac:dyDescent="0.25">
      <c r="AQ36486" s="1026"/>
      <c r="AR36486" s="1027"/>
    </row>
    <row r="36487" spans="43:44" x14ac:dyDescent="0.25">
      <c r="AQ36487" s="1026"/>
      <c r="AR36487" s="1027"/>
    </row>
    <row r="36488" spans="43:44" x14ac:dyDescent="0.25">
      <c r="AQ36488" s="1026"/>
      <c r="AR36488" s="1027"/>
    </row>
    <row r="36489" spans="43:44" x14ac:dyDescent="0.25">
      <c r="AQ36489" s="1026"/>
      <c r="AR36489" s="1027"/>
    </row>
    <row r="36490" spans="43:44" x14ac:dyDescent="0.25">
      <c r="AQ36490" s="1026"/>
      <c r="AR36490" s="1027"/>
    </row>
    <row r="36491" spans="43:44" x14ac:dyDescent="0.25">
      <c r="AQ36491" s="1026"/>
      <c r="AR36491" s="1027"/>
    </row>
    <row r="36492" spans="43:44" x14ac:dyDescent="0.25">
      <c r="AQ36492" s="1026"/>
      <c r="AR36492" s="1027"/>
    </row>
    <row r="36493" spans="43:44" x14ac:dyDescent="0.25">
      <c r="AQ36493" s="1026"/>
      <c r="AR36493" s="1027"/>
    </row>
    <row r="36494" spans="43:44" x14ac:dyDescent="0.25">
      <c r="AQ36494" s="1026"/>
      <c r="AR36494" s="1027"/>
    </row>
    <row r="36495" spans="43:44" x14ac:dyDescent="0.25">
      <c r="AQ36495" s="1026"/>
      <c r="AR36495" s="1027"/>
    </row>
    <row r="36496" spans="43:44" x14ac:dyDescent="0.25">
      <c r="AQ36496" s="1026"/>
      <c r="AR36496" s="1027"/>
    </row>
    <row r="36497" spans="43:44" x14ac:dyDescent="0.25">
      <c r="AQ36497" s="1026"/>
      <c r="AR36497" s="1027"/>
    </row>
    <row r="36498" spans="43:44" x14ac:dyDescent="0.25">
      <c r="AQ36498" s="1026"/>
      <c r="AR36498" s="1027"/>
    </row>
    <row r="36499" spans="43:44" x14ac:dyDescent="0.25">
      <c r="AQ36499" s="1026"/>
      <c r="AR36499" s="1027"/>
    </row>
    <row r="36500" spans="43:44" x14ac:dyDescent="0.25">
      <c r="AQ36500" s="1026"/>
      <c r="AR36500" s="1027"/>
    </row>
    <row r="36501" spans="43:44" x14ac:dyDescent="0.25">
      <c r="AQ36501" s="1026"/>
      <c r="AR36501" s="1027"/>
    </row>
    <row r="36502" spans="43:44" x14ac:dyDescent="0.25">
      <c r="AQ36502" s="1026"/>
      <c r="AR36502" s="1027"/>
    </row>
    <row r="36503" spans="43:44" x14ac:dyDescent="0.25">
      <c r="AQ36503" s="1026"/>
      <c r="AR36503" s="1027"/>
    </row>
    <row r="36504" spans="43:44" x14ac:dyDescent="0.25">
      <c r="AQ36504" s="1026"/>
      <c r="AR36504" s="1027"/>
    </row>
    <row r="36505" spans="43:44" x14ac:dyDescent="0.25">
      <c r="AQ36505" s="1026"/>
      <c r="AR36505" s="1027"/>
    </row>
    <row r="36506" spans="43:44" x14ac:dyDescent="0.25">
      <c r="AQ36506" s="1026"/>
      <c r="AR36506" s="1027"/>
    </row>
    <row r="36507" spans="43:44" x14ac:dyDescent="0.25">
      <c r="AQ36507" s="1026"/>
      <c r="AR36507" s="1027"/>
    </row>
    <row r="36508" spans="43:44" x14ac:dyDescent="0.25">
      <c r="AQ36508" s="1026"/>
      <c r="AR36508" s="1027"/>
    </row>
    <row r="36509" spans="43:44" x14ac:dyDescent="0.25">
      <c r="AQ36509" s="1026"/>
      <c r="AR36509" s="1027"/>
    </row>
    <row r="36510" spans="43:44" x14ac:dyDescent="0.25">
      <c r="AQ36510" s="1026"/>
      <c r="AR36510" s="1027"/>
    </row>
    <row r="36511" spans="43:44" x14ac:dyDescent="0.25">
      <c r="AQ36511" s="1026"/>
      <c r="AR36511" s="1027"/>
    </row>
    <row r="36512" spans="43:44" x14ac:dyDescent="0.25">
      <c r="AQ36512" s="1026"/>
      <c r="AR36512" s="1027"/>
    </row>
    <row r="36513" spans="43:44" x14ac:dyDescent="0.25">
      <c r="AQ36513" s="1026"/>
      <c r="AR36513" s="1027"/>
    </row>
    <row r="36514" spans="43:44" x14ac:dyDescent="0.25">
      <c r="AQ36514" s="1026"/>
      <c r="AR36514" s="1027"/>
    </row>
    <row r="36515" spans="43:44" x14ac:dyDescent="0.25">
      <c r="AQ36515" s="1026"/>
      <c r="AR36515" s="1027"/>
    </row>
    <row r="36516" spans="43:44" x14ac:dyDescent="0.25">
      <c r="AQ36516" s="1026"/>
      <c r="AR36516" s="1027"/>
    </row>
    <row r="36517" spans="43:44" x14ac:dyDescent="0.25">
      <c r="AQ36517" s="1026"/>
      <c r="AR36517" s="1027"/>
    </row>
    <row r="36518" spans="43:44" x14ac:dyDescent="0.25">
      <c r="AQ36518" s="1026"/>
      <c r="AR36518" s="1027"/>
    </row>
    <row r="36519" spans="43:44" x14ac:dyDescent="0.25">
      <c r="AQ36519" s="1026"/>
      <c r="AR36519" s="1027"/>
    </row>
    <row r="36520" spans="43:44" x14ac:dyDescent="0.25">
      <c r="AQ36520" s="1026"/>
      <c r="AR36520" s="1027"/>
    </row>
    <row r="36521" spans="43:44" x14ac:dyDescent="0.25">
      <c r="AQ36521" s="1026"/>
      <c r="AR36521" s="1027"/>
    </row>
    <row r="36522" spans="43:44" x14ac:dyDescent="0.25">
      <c r="AQ36522" s="1026"/>
      <c r="AR36522" s="1027"/>
    </row>
    <row r="36523" spans="43:44" x14ac:dyDescent="0.25">
      <c r="AQ36523" s="1026"/>
      <c r="AR36523" s="1027"/>
    </row>
    <row r="36524" spans="43:44" x14ac:dyDescent="0.25">
      <c r="AQ36524" s="1026"/>
      <c r="AR36524" s="1027"/>
    </row>
    <row r="36525" spans="43:44" x14ac:dyDescent="0.25">
      <c r="AQ36525" s="1026"/>
      <c r="AR36525" s="1027"/>
    </row>
    <row r="36526" spans="43:44" x14ac:dyDescent="0.25">
      <c r="AQ36526" s="1026"/>
      <c r="AR36526" s="1027"/>
    </row>
    <row r="36527" spans="43:44" x14ac:dyDescent="0.25">
      <c r="AQ36527" s="1026"/>
      <c r="AR36527" s="1027"/>
    </row>
    <row r="36528" spans="43:44" x14ac:dyDescent="0.25">
      <c r="AQ36528" s="1026"/>
      <c r="AR36528" s="1027"/>
    </row>
    <row r="36529" spans="43:44" x14ac:dyDescent="0.25">
      <c r="AQ36529" s="1026"/>
      <c r="AR36529" s="1027"/>
    </row>
    <row r="36530" spans="43:44" x14ac:dyDescent="0.25">
      <c r="AQ36530" s="1026"/>
      <c r="AR36530" s="1027"/>
    </row>
    <row r="36531" spans="43:44" x14ac:dyDescent="0.25">
      <c r="AQ36531" s="1026"/>
      <c r="AR36531" s="1027"/>
    </row>
    <row r="36532" spans="43:44" x14ac:dyDescent="0.25">
      <c r="AQ36532" s="1026"/>
      <c r="AR36532" s="1027"/>
    </row>
    <row r="36533" spans="43:44" x14ac:dyDescent="0.25">
      <c r="AQ36533" s="1026"/>
      <c r="AR36533" s="1027"/>
    </row>
    <row r="36534" spans="43:44" x14ac:dyDescent="0.25">
      <c r="AQ36534" s="1026"/>
      <c r="AR36534" s="1027"/>
    </row>
    <row r="36535" spans="43:44" x14ac:dyDescent="0.25">
      <c r="AQ36535" s="1026"/>
      <c r="AR36535" s="1027"/>
    </row>
    <row r="36536" spans="43:44" x14ac:dyDescent="0.25">
      <c r="AQ36536" s="1026"/>
      <c r="AR36536" s="1027"/>
    </row>
    <row r="36537" spans="43:44" x14ac:dyDescent="0.25">
      <c r="AQ36537" s="1026"/>
      <c r="AR36537" s="1027"/>
    </row>
    <row r="36538" spans="43:44" x14ac:dyDescent="0.25">
      <c r="AQ36538" s="1026"/>
      <c r="AR36538" s="1027"/>
    </row>
    <row r="36539" spans="43:44" x14ac:dyDescent="0.25">
      <c r="AQ36539" s="1026"/>
      <c r="AR36539" s="1027"/>
    </row>
    <row r="36540" spans="43:44" x14ac:dyDescent="0.25">
      <c r="AQ36540" s="1026"/>
      <c r="AR36540" s="1027"/>
    </row>
    <row r="36541" spans="43:44" x14ac:dyDescent="0.25">
      <c r="AQ36541" s="1026"/>
      <c r="AR36541" s="1027"/>
    </row>
    <row r="36542" spans="43:44" x14ac:dyDescent="0.25">
      <c r="AQ36542" s="1026"/>
      <c r="AR36542" s="1027"/>
    </row>
    <row r="36543" spans="43:44" x14ac:dyDescent="0.25">
      <c r="AQ36543" s="1026"/>
      <c r="AR36543" s="1027"/>
    </row>
    <row r="36544" spans="43:44" x14ac:dyDescent="0.25">
      <c r="AQ36544" s="1026"/>
      <c r="AR36544" s="1027"/>
    </row>
    <row r="36545" spans="43:44" x14ac:dyDescent="0.25">
      <c r="AQ36545" s="1026"/>
      <c r="AR36545" s="1027"/>
    </row>
    <row r="36546" spans="43:44" x14ac:dyDescent="0.25">
      <c r="AQ36546" s="1026"/>
      <c r="AR36546" s="1027"/>
    </row>
    <row r="36547" spans="43:44" x14ac:dyDescent="0.25">
      <c r="AQ36547" s="1026"/>
      <c r="AR36547" s="1027"/>
    </row>
    <row r="36548" spans="43:44" x14ac:dyDescent="0.25">
      <c r="AQ36548" s="1026"/>
      <c r="AR36548" s="1027"/>
    </row>
    <row r="36549" spans="43:44" x14ac:dyDescent="0.25">
      <c r="AQ36549" s="1026"/>
      <c r="AR36549" s="1027"/>
    </row>
    <row r="36550" spans="43:44" x14ac:dyDescent="0.25">
      <c r="AQ36550" s="1026"/>
      <c r="AR36550" s="1027"/>
    </row>
    <row r="36551" spans="43:44" x14ac:dyDescent="0.25">
      <c r="AQ36551" s="1026"/>
      <c r="AR36551" s="1027"/>
    </row>
    <row r="36552" spans="43:44" x14ac:dyDescent="0.25">
      <c r="AQ36552" s="1026"/>
      <c r="AR36552" s="1027"/>
    </row>
    <row r="36553" spans="43:44" x14ac:dyDescent="0.25">
      <c r="AQ36553" s="1026"/>
      <c r="AR36553" s="1027"/>
    </row>
    <row r="36554" spans="43:44" x14ac:dyDescent="0.25">
      <c r="AQ36554" s="1026"/>
      <c r="AR36554" s="1027"/>
    </row>
    <row r="36555" spans="43:44" x14ac:dyDescent="0.25">
      <c r="AQ36555" s="1026"/>
      <c r="AR36555" s="1027"/>
    </row>
    <row r="36556" spans="43:44" x14ac:dyDescent="0.25">
      <c r="AQ36556" s="1026"/>
      <c r="AR36556" s="1027"/>
    </row>
    <row r="36557" spans="43:44" x14ac:dyDescent="0.25">
      <c r="AQ36557" s="1026"/>
      <c r="AR36557" s="1027"/>
    </row>
    <row r="36558" spans="43:44" x14ac:dyDescent="0.25">
      <c r="AQ36558" s="1026"/>
      <c r="AR36558" s="1027"/>
    </row>
    <row r="36559" spans="43:44" x14ac:dyDescent="0.25">
      <c r="AQ36559" s="1026"/>
      <c r="AR36559" s="1027"/>
    </row>
    <row r="36560" spans="43:44" x14ac:dyDescent="0.25">
      <c r="AQ36560" s="1026"/>
      <c r="AR36560" s="1027"/>
    </row>
    <row r="36561" spans="43:44" x14ac:dyDescent="0.25">
      <c r="AQ36561" s="1026"/>
      <c r="AR36561" s="1027"/>
    </row>
    <row r="36562" spans="43:44" x14ac:dyDescent="0.25">
      <c r="AQ36562" s="1026"/>
      <c r="AR36562" s="1027"/>
    </row>
    <row r="36563" spans="43:44" x14ac:dyDescent="0.25">
      <c r="AQ36563" s="1026"/>
      <c r="AR36563" s="1027"/>
    </row>
    <row r="36564" spans="43:44" x14ac:dyDescent="0.25">
      <c r="AQ36564" s="1026"/>
      <c r="AR36564" s="1027"/>
    </row>
    <row r="36565" spans="43:44" x14ac:dyDescent="0.25">
      <c r="AQ36565" s="1026"/>
      <c r="AR36565" s="1027"/>
    </row>
    <row r="36566" spans="43:44" x14ac:dyDescent="0.25">
      <c r="AQ36566" s="1026"/>
      <c r="AR36566" s="1027"/>
    </row>
    <row r="36567" spans="43:44" x14ac:dyDescent="0.25">
      <c r="AQ36567" s="1026"/>
      <c r="AR36567" s="1027"/>
    </row>
    <row r="36568" spans="43:44" x14ac:dyDescent="0.25">
      <c r="AQ36568" s="1026"/>
      <c r="AR36568" s="1027"/>
    </row>
    <row r="36569" spans="43:44" x14ac:dyDescent="0.25">
      <c r="AQ36569" s="1026"/>
      <c r="AR36569" s="1027"/>
    </row>
    <row r="36570" spans="43:44" x14ac:dyDescent="0.25">
      <c r="AQ36570" s="1026"/>
      <c r="AR36570" s="1027"/>
    </row>
    <row r="36571" spans="43:44" x14ac:dyDescent="0.25">
      <c r="AQ36571" s="1026"/>
      <c r="AR36571" s="1027"/>
    </row>
    <row r="36572" spans="43:44" x14ac:dyDescent="0.25">
      <c r="AQ36572" s="1026"/>
      <c r="AR36572" s="1027"/>
    </row>
    <row r="36573" spans="43:44" x14ac:dyDescent="0.25">
      <c r="AQ36573" s="1026"/>
      <c r="AR36573" s="1027"/>
    </row>
    <row r="36574" spans="43:44" x14ac:dyDescent="0.25">
      <c r="AQ36574" s="1026"/>
      <c r="AR36574" s="1027"/>
    </row>
    <row r="36575" spans="43:44" x14ac:dyDescent="0.25">
      <c r="AQ36575" s="1026"/>
      <c r="AR36575" s="1027"/>
    </row>
    <row r="36576" spans="43:44" x14ac:dyDescent="0.25">
      <c r="AQ36576" s="1026"/>
      <c r="AR36576" s="1027"/>
    </row>
    <row r="36577" spans="43:44" x14ac:dyDescent="0.25">
      <c r="AQ36577" s="1026"/>
      <c r="AR36577" s="1027"/>
    </row>
    <row r="36578" spans="43:44" x14ac:dyDescent="0.25">
      <c r="AQ36578" s="1026"/>
      <c r="AR36578" s="1027"/>
    </row>
    <row r="36579" spans="43:44" x14ac:dyDescent="0.25">
      <c r="AQ36579" s="1026"/>
      <c r="AR36579" s="1027"/>
    </row>
    <row r="36580" spans="43:44" x14ac:dyDescent="0.25">
      <c r="AQ36580" s="1026"/>
      <c r="AR36580" s="1027"/>
    </row>
    <row r="36581" spans="43:44" x14ac:dyDescent="0.25">
      <c r="AQ36581" s="1026"/>
      <c r="AR36581" s="1027"/>
    </row>
    <row r="36582" spans="43:44" x14ac:dyDescent="0.25">
      <c r="AQ36582" s="1026"/>
      <c r="AR36582" s="1027"/>
    </row>
    <row r="36583" spans="43:44" x14ac:dyDescent="0.25">
      <c r="AQ36583" s="1026"/>
      <c r="AR36583" s="1027"/>
    </row>
    <row r="36584" spans="43:44" x14ac:dyDescent="0.25">
      <c r="AQ36584" s="1026"/>
      <c r="AR36584" s="1027"/>
    </row>
    <row r="36585" spans="43:44" x14ac:dyDescent="0.25">
      <c r="AQ36585" s="1026"/>
      <c r="AR36585" s="1027"/>
    </row>
    <row r="36586" spans="43:44" x14ac:dyDescent="0.25">
      <c r="AQ36586" s="1026"/>
      <c r="AR36586" s="1027"/>
    </row>
    <row r="36587" spans="43:44" x14ac:dyDescent="0.25">
      <c r="AQ36587" s="1026"/>
      <c r="AR36587" s="1027"/>
    </row>
    <row r="36588" spans="43:44" x14ac:dyDescent="0.25">
      <c r="AQ36588" s="1026"/>
      <c r="AR36588" s="1027"/>
    </row>
    <row r="36589" spans="43:44" x14ac:dyDescent="0.25">
      <c r="AQ36589" s="1026"/>
      <c r="AR36589" s="1027"/>
    </row>
    <row r="36590" spans="43:44" x14ac:dyDescent="0.25">
      <c r="AQ36590" s="1026"/>
      <c r="AR36590" s="1027"/>
    </row>
    <row r="36591" spans="43:44" x14ac:dyDescent="0.25">
      <c r="AQ36591" s="1026"/>
      <c r="AR36591" s="1027"/>
    </row>
    <row r="36592" spans="43:44" x14ac:dyDescent="0.25">
      <c r="AQ36592" s="1026"/>
      <c r="AR36592" s="1027"/>
    </row>
    <row r="36593" spans="43:44" x14ac:dyDescent="0.25">
      <c r="AQ36593" s="1026"/>
      <c r="AR36593" s="1027"/>
    </row>
    <row r="36594" spans="43:44" x14ac:dyDescent="0.25">
      <c r="AQ36594" s="1026"/>
      <c r="AR36594" s="1027"/>
    </row>
    <row r="36595" spans="43:44" x14ac:dyDescent="0.25">
      <c r="AQ36595" s="1026"/>
      <c r="AR36595" s="1027"/>
    </row>
    <row r="36596" spans="43:44" x14ac:dyDescent="0.25">
      <c r="AQ36596" s="1026"/>
      <c r="AR36596" s="1027"/>
    </row>
    <row r="36597" spans="43:44" x14ac:dyDescent="0.25">
      <c r="AQ36597" s="1026"/>
      <c r="AR36597" s="1027"/>
    </row>
    <row r="36598" spans="43:44" x14ac:dyDescent="0.25">
      <c r="AQ36598" s="1026"/>
      <c r="AR36598" s="1027"/>
    </row>
    <row r="36599" spans="43:44" x14ac:dyDescent="0.25">
      <c r="AQ36599" s="1026"/>
      <c r="AR36599" s="1027"/>
    </row>
    <row r="36600" spans="43:44" x14ac:dyDescent="0.25">
      <c r="AQ36600" s="1026"/>
      <c r="AR36600" s="1027"/>
    </row>
    <row r="36601" spans="43:44" x14ac:dyDescent="0.25">
      <c r="AQ36601" s="1026"/>
      <c r="AR36601" s="1027"/>
    </row>
    <row r="36602" spans="43:44" x14ac:dyDescent="0.25">
      <c r="AQ36602" s="1026"/>
      <c r="AR36602" s="1027"/>
    </row>
    <row r="36603" spans="43:44" x14ac:dyDescent="0.25">
      <c r="AQ36603" s="1026"/>
      <c r="AR36603" s="1027"/>
    </row>
    <row r="36604" spans="43:44" x14ac:dyDescent="0.25">
      <c r="AQ36604" s="1026"/>
      <c r="AR36604" s="1027"/>
    </row>
    <row r="36605" spans="43:44" x14ac:dyDescent="0.25">
      <c r="AQ36605" s="1026"/>
      <c r="AR36605" s="1027"/>
    </row>
    <row r="36606" spans="43:44" x14ac:dyDescent="0.25">
      <c r="AQ36606" s="1026"/>
      <c r="AR36606" s="1027"/>
    </row>
    <row r="36607" spans="43:44" x14ac:dyDescent="0.25">
      <c r="AQ36607" s="1026"/>
      <c r="AR36607" s="1027"/>
    </row>
    <row r="36608" spans="43:44" x14ac:dyDescent="0.25">
      <c r="AQ36608" s="1026"/>
      <c r="AR36608" s="1027"/>
    </row>
    <row r="36609" spans="43:44" x14ac:dyDescent="0.25">
      <c r="AQ36609" s="1026"/>
      <c r="AR36609" s="1027"/>
    </row>
    <row r="36610" spans="43:44" x14ac:dyDescent="0.25">
      <c r="AQ36610" s="1026"/>
      <c r="AR36610" s="1027"/>
    </row>
    <row r="36611" spans="43:44" x14ac:dyDescent="0.25">
      <c r="AQ36611" s="1026"/>
      <c r="AR36611" s="1027"/>
    </row>
    <row r="36612" spans="43:44" x14ac:dyDescent="0.25">
      <c r="AQ36612" s="1026"/>
      <c r="AR36612" s="1027"/>
    </row>
    <row r="36613" spans="43:44" x14ac:dyDescent="0.25">
      <c r="AQ36613" s="1026"/>
      <c r="AR36613" s="1027"/>
    </row>
    <row r="36614" spans="43:44" x14ac:dyDescent="0.25">
      <c r="AQ36614" s="1026"/>
      <c r="AR36614" s="1027"/>
    </row>
    <row r="36615" spans="43:44" x14ac:dyDescent="0.25">
      <c r="AQ36615" s="1026"/>
      <c r="AR36615" s="1027"/>
    </row>
    <row r="36616" spans="43:44" x14ac:dyDescent="0.25">
      <c r="AQ36616" s="1026"/>
      <c r="AR36616" s="1027"/>
    </row>
    <row r="36617" spans="43:44" x14ac:dyDescent="0.25">
      <c r="AQ36617" s="1026"/>
      <c r="AR36617" s="1027"/>
    </row>
    <row r="36618" spans="43:44" x14ac:dyDescent="0.25">
      <c r="AQ36618" s="1026"/>
      <c r="AR36618" s="1027"/>
    </row>
    <row r="36619" spans="43:44" x14ac:dyDescent="0.25">
      <c r="AQ36619" s="1026"/>
      <c r="AR36619" s="1027"/>
    </row>
    <row r="36620" spans="43:44" x14ac:dyDescent="0.25">
      <c r="AQ36620" s="1026"/>
      <c r="AR36620" s="1027"/>
    </row>
    <row r="36621" spans="43:44" x14ac:dyDescent="0.25">
      <c r="AQ36621" s="1026"/>
      <c r="AR36621" s="1027"/>
    </row>
    <row r="36622" spans="43:44" x14ac:dyDescent="0.25">
      <c r="AQ36622" s="1026"/>
      <c r="AR36622" s="1027"/>
    </row>
    <row r="36623" spans="43:44" x14ac:dyDescent="0.25">
      <c r="AQ36623" s="1026"/>
      <c r="AR36623" s="1027"/>
    </row>
    <row r="36624" spans="43:44" x14ac:dyDescent="0.25">
      <c r="AQ36624" s="1026"/>
      <c r="AR36624" s="1027"/>
    </row>
    <row r="36625" spans="43:44" x14ac:dyDescent="0.25">
      <c r="AQ36625" s="1026"/>
      <c r="AR36625" s="1027"/>
    </row>
    <row r="36626" spans="43:44" x14ac:dyDescent="0.25">
      <c r="AQ36626" s="1026"/>
      <c r="AR36626" s="1027"/>
    </row>
    <row r="36627" spans="43:44" x14ac:dyDescent="0.25">
      <c r="AQ36627" s="1026"/>
      <c r="AR36627" s="1027"/>
    </row>
    <row r="36628" spans="43:44" x14ac:dyDescent="0.25">
      <c r="AQ36628" s="1026"/>
      <c r="AR36628" s="1027"/>
    </row>
    <row r="36629" spans="43:44" x14ac:dyDescent="0.25">
      <c r="AQ36629" s="1026"/>
      <c r="AR36629" s="1027"/>
    </row>
    <row r="36630" spans="43:44" x14ac:dyDescent="0.25">
      <c r="AQ36630" s="1026"/>
      <c r="AR36630" s="1027"/>
    </row>
    <row r="36631" spans="43:44" x14ac:dyDescent="0.25">
      <c r="AQ36631" s="1026"/>
      <c r="AR36631" s="1027"/>
    </row>
    <row r="36632" spans="43:44" x14ac:dyDescent="0.25">
      <c r="AQ36632" s="1026"/>
      <c r="AR36632" s="1027"/>
    </row>
    <row r="36633" spans="43:44" x14ac:dyDescent="0.25">
      <c r="AQ36633" s="1026"/>
      <c r="AR36633" s="1027"/>
    </row>
    <row r="36634" spans="43:44" x14ac:dyDescent="0.25">
      <c r="AQ36634" s="1026"/>
      <c r="AR36634" s="1027"/>
    </row>
    <row r="36635" spans="43:44" x14ac:dyDescent="0.25">
      <c r="AQ36635" s="1026"/>
      <c r="AR36635" s="1027"/>
    </row>
    <row r="36636" spans="43:44" x14ac:dyDescent="0.25">
      <c r="AQ36636" s="1026"/>
      <c r="AR36636" s="1027"/>
    </row>
    <row r="36637" spans="43:44" x14ac:dyDescent="0.25">
      <c r="AQ36637" s="1026"/>
      <c r="AR36637" s="1027"/>
    </row>
    <row r="36638" spans="43:44" x14ac:dyDescent="0.25">
      <c r="AQ36638" s="1026"/>
      <c r="AR36638" s="1027"/>
    </row>
    <row r="36639" spans="43:44" x14ac:dyDescent="0.25">
      <c r="AQ36639" s="1026"/>
      <c r="AR36639" s="1027"/>
    </row>
    <row r="36640" spans="43:44" x14ac:dyDescent="0.25">
      <c r="AQ36640" s="1026"/>
      <c r="AR36640" s="1027"/>
    </row>
    <row r="36641" spans="43:44" x14ac:dyDescent="0.25">
      <c r="AQ36641" s="1026"/>
      <c r="AR36641" s="1027"/>
    </row>
    <row r="36642" spans="43:44" x14ac:dyDescent="0.25">
      <c r="AQ36642" s="1026"/>
      <c r="AR36642" s="1027"/>
    </row>
    <row r="36643" spans="43:44" x14ac:dyDescent="0.25">
      <c r="AQ36643" s="1026"/>
      <c r="AR36643" s="1027"/>
    </row>
    <row r="36644" spans="43:44" x14ac:dyDescent="0.25">
      <c r="AQ36644" s="1026"/>
      <c r="AR36644" s="1027"/>
    </row>
    <row r="36645" spans="43:44" x14ac:dyDescent="0.25">
      <c r="AQ36645" s="1026"/>
      <c r="AR36645" s="1027"/>
    </row>
    <row r="36646" spans="43:44" x14ac:dyDescent="0.25">
      <c r="AQ36646" s="1026"/>
      <c r="AR36646" s="1027"/>
    </row>
    <row r="36647" spans="43:44" x14ac:dyDescent="0.25">
      <c r="AQ36647" s="1026"/>
      <c r="AR36647" s="1027"/>
    </row>
    <row r="36648" spans="43:44" x14ac:dyDescent="0.25">
      <c r="AQ36648" s="1026"/>
      <c r="AR36648" s="1027"/>
    </row>
    <row r="36649" spans="43:44" x14ac:dyDescent="0.25">
      <c r="AQ36649" s="1026"/>
      <c r="AR36649" s="1027"/>
    </row>
    <row r="36650" spans="43:44" x14ac:dyDescent="0.25">
      <c r="AQ36650" s="1026"/>
      <c r="AR36650" s="1027"/>
    </row>
    <row r="36651" spans="43:44" x14ac:dyDescent="0.25">
      <c r="AQ36651" s="1026"/>
      <c r="AR36651" s="1027"/>
    </row>
    <row r="36652" spans="43:44" x14ac:dyDescent="0.25">
      <c r="AQ36652" s="1026"/>
      <c r="AR36652" s="1027"/>
    </row>
    <row r="36653" spans="43:44" x14ac:dyDescent="0.25">
      <c r="AQ36653" s="1026"/>
      <c r="AR36653" s="1027"/>
    </row>
    <row r="36654" spans="43:44" x14ac:dyDescent="0.25">
      <c r="AQ36654" s="1026"/>
      <c r="AR36654" s="1027"/>
    </row>
    <row r="36655" spans="43:44" x14ac:dyDescent="0.25">
      <c r="AQ36655" s="1026"/>
      <c r="AR36655" s="1027"/>
    </row>
    <row r="36656" spans="43:44" x14ac:dyDescent="0.25">
      <c r="AQ36656" s="1026"/>
      <c r="AR36656" s="1027"/>
    </row>
    <row r="36657" spans="43:44" x14ac:dyDescent="0.25">
      <c r="AQ36657" s="1026"/>
      <c r="AR36657" s="1027"/>
    </row>
    <row r="36658" spans="43:44" x14ac:dyDescent="0.25">
      <c r="AQ36658" s="1026"/>
      <c r="AR36658" s="1027"/>
    </row>
    <row r="36659" spans="43:44" x14ac:dyDescent="0.25">
      <c r="AQ36659" s="1026"/>
      <c r="AR36659" s="1027"/>
    </row>
    <row r="36660" spans="43:44" x14ac:dyDescent="0.25">
      <c r="AQ36660" s="1026"/>
      <c r="AR36660" s="1027"/>
    </row>
    <row r="36661" spans="43:44" x14ac:dyDescent="0.25">
      <c r="AQ36661" s="1026"/>
      <c r="AR36661" s="1027"/>
    </row>
    <row r="36662" spans="43:44" x14ac:dyDescent="0.25">
      <c r="AQ36662" s="1026"/>
      <c r="AR36662" s="1027"/>
    </row>
    <row r="36663" spans="43:44" x14ac:dyDescent="0.25">
      <c r="AQ36663" s="1026"/>
      <c r="AR36663" s="1027"/>
    </row>
    <row r="36664" spans="43:44" x14ac:dyDescent="0.25">
      <c r="AQ36664" s="1026"/>
      <c r="AR36664" s="1027"/>
    </row>
    <row r="36665" spans="43:44" x14ac:dyDescent="0.25">
      <c r="AQ36665" s="1026"/>
      <c r="AR36665" s="1027"/>
    </row>
    <row r="36666" spans="43:44" x14ac:dyDescent="0.25">
      <c r="AQ36666" s="1026"/>
      <c r="AR36666" s="1027"/>
    </row>
    <row r="36667" spans="43:44" x14ac:dyDescent="0.25">
      <c r="AQ36667" s="1026"/>
      <c r="AR36667" s="1027"/>
    </row>
    <row r="36668" spans="43:44" x14ac:dyDescent="0.25">
      <c r="AQ36668" s="1026"/>
      <c r="AR36668" s="1027"/>
    </row>
    <row r="36669" spans="43:44" x14ac:dyDescent="0.25">
      <c r="AQ36669" s="1026"/>
      <c r="AR36669" s="1027"/>
    </row>
    <row r="36670" spans="43:44" x14ac:dyDescent="0.25">
      <c r="AQ36670" s="1026"/>
      <c r="AR36670" s="1027"/>
    </row>
    <row r="36671" spans="43:44" x14ac:dyDescent="0.25">
      <c r="AQ36671" s="1026"/>
      <c r="AR36671" s="1027"/>
    </row>
    <row r="36672" spans="43:44" x14ac:dyDescent="0.25">
      <c r="AQ36672" s="1026"/>
      <c r="AR36672" s="1027"/>
    </row>
    <row r="36673" spans="43:44" x14ac:dyDescent="0.25">
      <c r="AQ36673" s="1026"/>
      <c r="AR36673" s="1027"/>
    </row>
    <row r="36674" spans="43:44" x14ac:dyDescent="0.25">
      <c r="AQ36674" s="1026"/>
      <c r="AR36674" s="1027"/>
    </row>
    <row r="36675" spans="43:44" x14ac:dyDescent="0.25">
      <c r="AQ36675" s="1026"/>
      <c r="AR36675" s="1027"/>
    </row>
    <row r="36676" spans="43:44" x14ac:dyDescent="0.25">
      <c r="AQ36676" s="1026"/>
      <c r="AR36676" s="1027"/>
    </row>
    <row r="36677" spans="43:44" x14ac:dyDescent="0.25">
      <c r="AQ36677" s="1026"/>
      <c r="AR36677" s="1027"/>
    </row>
    <row r="36678" spans="43:44" x14ac:dyDescent="0.25">
      <c r="AQ36678" s="1026"/>
      <c r="AR36678" s="1027"/>
    </row>
    <row r="36679" spans="43:44" x14ac:dyDescent="0.25">
      <c r="AQ36679" s="1026"/>
      <c r="AR36679" s="1027"/>
    </row>
    <row r="36680" spans="43:44" x14ac:dyDescent="0.25">
      <c r="AQ36680" s="1026"/>
      <c r="AR36680" s="1027"/>
    </row>
    <row r="36681" spans="43:44" x14ac:dyDescent="0.25">
      <c r="AQ36681" s="1026"/>
      <c r="AR36681" s="1027"/>
    </row>
    <row r="36682" spans="43:44" x14ac:dyDescent="0.25">
      <c r="AQ36682" s="1026"/>
      <c r="AR36682" s="1027"/>
    </row>
    <row r="36683" spans="43:44" x14ac:dyDescent="0.25">
      <c r="AQ36683" s="1026"/>
      <c r="AR36683" s="1027"/>
    </row>
    <row r="36684" spans="43:44" x14ac:dyDescent="0.25">
      <c r="AQ36684" s="1026"/>
      <c r="AR36684" s="1027"/>
    </row>
    <row r="36685" spans="43:44" x14ac:dyDescent="0.25">
      <c r="AQ36685" s="1026"/>
      <c r="AR36685" s="1027"/>
    </row>
    <row r="36686" spans="43:44" x14ac:dyDescent="0.25">
      <c r="AQ36686" s="1026"/>
      <c r="AR36686" s="1027"/>
    </row>
    <row r="36687" spans="43:44" x14ac:dyDescent="0.25">
      <c r="AQ36687" s="1026"/>
      <c r="AR36687" s="1027"/>
    </row>
    <row r="36688" spans="43:44" x14ac:dyDescent="0.25">
      <c r="AQ36688" s="1026"/>
      <c r="AR36688" s="1027"/>
    </row>
    <row r="36689" spans="43:44" x14ac:dyDescent="0.25">
      <c r="AQ36689" s="1026"/>
      <c r="AR36689" s="1027"/>
    </row>
    <row r="36690" spans="43:44" x14ac:dyDescent="0.25">
      <c r="AQ36690" s="1026"/>
      <c r="AR36690" s="1027"/>
    </row>
    <row r="36691" spans="43:44" x14ac:dyDescent="0.25">
      <c r="AQ36691" s="1026"/>
      <c r="AR36691" s="1027"/>
    </row>
    <row r="36692" spans="43:44" x14ac:dyDescent="0.25">
      <c r="AQ36692" s="1026"/>
      <c r="AR36692" s="1027"/>
    </row>
    <row r="36693" spans="43:44" x14ac:dyDescent="0.25">
      <c r="AQ36693" s="1026"/>
      <c r="AR36693" s="1027"/>
    </row>
    <row r="36694" spans="43:44" x14ac:dyDescent="0.25">
      <c r="AQ36694" s="1026"/>
      <c r="AR36694" s="1027"/>
    </row>
    <row r="36695" spans="43:44" x14ac:dyDescent="0.25">
      <c r="AQ36695" s="1026"/>
      <c r="AR36695" s="1027"/>
    </row>
    <row r="36696" spans="43:44" x14ac:dyDescent="0.25">
      <c r="AQ36696" s="1026"/>
      <c r="AR36696" s="1027"/>
    </row>
    <row r="36697" spans="43:44" x14ac:dyDescent="0.25">
      <c r="AQ36697" s="1026"/>
      <c r="AR36697" s="1027"/>
    </row>
    <row r="36698" spans="43:44" x14ac:dyDescent="0.25">
      <c r="AQ36698" s="1026"/>
      <c r="AR36698" s="1027"/>
    </row>
    <row r="36699" spans="43:44" x14ac:dyDescent="0.25">
      <c r="AQ36699" s="1026"/>
      <c r="AR36699" s="1027"/>
    </row>
    <row r="36700" spans="43:44" x14ac:dyDescent="0.25">
      <c r="AQ36700" s="1026"/>
      <c r="AR36700" s="1027"/>
    </row>
    <row r="36701" spans="43:44" x14ac:dyDescent="0.25">
      <c r="AQ36701" s="1026"/>
      <c r="AR36701" s="1027"/>
    </row>
    <row r="36702" spans="43:44" x14ac:dyDescent="0.25">
      <c r="AQ36702" s="1026"/>
      <c r="AR36702" s="1027"/>
    </row>
    <row r="36703" spans="43:44" x14ac:dyDescent="0.25">
      <c r="AQ36703" s="1026"/>
      <c r="AR36703" s="1027"/>
    </row>
    <row r="36704" spans="43:44" x14ac:dyDescent="0.25">
      <c r="AQ36704" s="1026"/>
      <c r="AR36704" s="1027"/>
    </row>
    <row r="36705" spans="43:44" x14ac:dyDescent="0.25">
      <c r="AQ36705" s="1026"/>
      <c r="AR36705" s="1027"/>
    </row>
    <row r="36706" spans="43:44" x14ac:dyDescent="0.25">
      <c r="AQ36706" s="1026"/>
      <c r="AR36706" s="1027"/>
    </row>
    <row r="36707" spans="43:44" x14ac:dyDescent="0.25">
      <c r="AQ36707" s="1026"/>
      <c r="AR36707" s="1027"/>
    </row>
    <row r="36708" spans="43:44" x14ac:dyDescent="0.25">
      <c r="AQ36708" s="1026"/>
      <c r="AR36708" s="1027"/>
    </row>
    <row r="36709" spans="43:44" x14ac:dyDescent="0.25">
      <c r="AQ36709" s="1026"/>
      <c r="AR36709" s="1027"/>
    </row>
    <row r="36710" spans="43:44" x14ac:dyDescent="0.25">
      <c r="AQ36710" s="1026"/>
      <c r="AR36710" s="1027"/>
    </row>
    <row r="36711" spans="43:44" x14ac:dyDescent="0.25">
      <c r="AQ36711" s="1026"/>
      <c r="AR36711" s="1027"/>
    </row>
    <row r="36712" spans="43:44" x14ac:dyDescent="0.25">
      <c r="AQ36712" s="1026"/>
      <c r="AR36712" s="1027"/>
    </row>
    <row r="36713" spans="43:44" x14ac:dyDescent="0.25">
      <c r="AQ36713" s="1026"/>
      <c r="AR36713" s="1027"/>
    </row>
    <row r="36714" spans="43:44" x14ac:dyDescent="0.25">
      <c r="AQ36714" s="1026"/>
      <c r="AR36714" s="1027"/>
    </row>
    <row r="36715" spans="43:44" x14ac:dyDescent="0.25">
      <c r="AQ36715" s="1026"/>
      <c r="AR36715" s="1027"/>
    </row>
    <row r="36716" spans="43:44" x14ac:dyDescent="0.25">
      <c r="AQ36716" s="1026"/>
      <c r="AR36716" s="1027"/>
    </row>
    <row r="36717" spans="43:44" x14ac:dyDescent="0.25">
      <c r="AQ36717" s="1026"/>
      <c r="AR36717" s="1027"/>
    </row>
    <row r="36718" spans="43:44" x14ac:dyDescent="0.25">
      <c r="AQ36718" s="1026"/>
      <c r="AR36718" s="1027"/>
    </row>
    <row r="36719" spans="43:44" x14ac:dyDescent="0.25">
      <c r="AQ36719" s="1026"/>
      <c r="AR36719" s="1027"/>
    </row>
    <row r="36720" spans="43:44" x14ac:dyDescent="0.25">
      <c r="AQ36720" s="1026"/>
      <c r="AR36720" s="1027"/>
    </row>
    <row r="36721" spans="43:44" x14ac:dyDescent="0.25">
      <c r="AQ36721" s="1026"/>
      <c r="AR36721" s="1027"/>
    </row>
    <row r="36722" spans="43:44" x14ac:dyDescent="0.25">
      <c r="AQ36722" s="1026"/>
      <c r="AR36722" s="1027"/>
    </row>
    <row r="36723" spans="43:44" x14ac:dyDescent="0.25">
      <c r="AQ36723" s="1026"/>
      <c r="AR36723" s="1027"/>
    </row>
    <row r="36724" spans="43:44" x14ac:dyDescent="0.25">
      <c r="AQ36724" s="1026"/>
      <c r="AR36724" s="1027"/>
    </row>
    <row r="36725" spans="43:44" x14ac:dyDescent="0.25">
      <c r="AQ36725" s="1026"/>
      <c r="AR36725" s="1027"/>
    </row>
    <row r="36726" spans="43:44" x14ac:dyDescent="0.25">
      <c r="AQ36726" s="1026"/>
      <c r="AR36726" s="1027"/>
    </row>
    <row r="36727" spans="43:44" x14ac:dyDescent="0.25">
      <c r="AQ36727" s="1026"/>
      <c r="AR36727" s="1027"/>
    </row>
    <row r="36728" spans="43:44" x14ac:dyDescent="0.25">
      <c r="AQ36728" s="1026"/>
      <c r="AR36728" s="1027"/>
    </row>
    <row r="36729" spans="43:44" x14ac:dyDescent="0.25">
      <c r="AQ36729" s="1026"/>
      <c r="AR36729" s="1027"/>
    </row>
    <row r="36730" spans="43:44" x14ac:dyDescent="0.25">
      <c r="AQ36730" s="1026"/>
      <c r="AR36730" s="1027"/>
    </row>
    <row r="36731" spans="43:44" x14ac:dyDescent="0.25">
      <c r="AQ36731" s="1026"/>
      <c r="AR36731" s="1027"/>
    </row>
    <row r="36732" spans="43:44" x14ac:dyDescent="0.25">
      <c r="AQ36732" s="1026"/>
      <c r="AR36732" s="1027"/>
    </row>
    <row r="36733" spans="43:44" x14ac:dyDescent="0.25">
      <c r="AQ36733" s="1026"/>
      <c r="AR36733" s="1027"/>
    </row>
    <row r="36734" spans="43:44" x14ac:dyDescent="0.25">
      <c r="AQ36734" s="1026"/>
      <c r="AR36734" s="1027"/>
    </row>
    <row r="36735" spans="43:44" x14ac:dyDescent="0.25">
      <c r="AQ36735" s="1026"/>
      <c r="AR36735" s="1027"/>
    </row>
    <row r="36736" spans="43:44" x14ac:dyDescent="0.25">
      <c r="AQ36736" s="1026"/>
      <c r="AR36736" s="1027"/>
    </row>
    <row r="36737" spans="43:44" x14ac:dyDescent="0.25">
      <c r="AQ36737" s="1026"/>
      <c r="AR36737" s="1027"/>
    </row>
    <row r="36738" spans="43:44" x14ac:dyDescent="0.25">
      <c r="AQ36738" s="1026"/>
      <c r="AR36738" s="1027"/>
    </row>
    <row r="36739" spans="43:44" x14ac:dyDescent="0.25">
      <c r="AQ36739" s="1026"/>
      <c r="AR36739" s="1027"/>
    </row>
    <row r="36740" spans="43:44" x14ac:dyDescent="0.25">
      <c r="AQ36740" s="1026"/>
      <c r="AR36740" s="1027"/>
    </row>
    <row r="36741" spans="43:44" x14ac:dyDescent="0.25">
      <c r="AQ36741" s="1026"/>
      <c r="AR36741" s="1027"/>
    </row>
    <row r="36742" spans="43:44" x14ac:dyDescent="0.25">
      <c r="AQ36742" s="1026"/>
      <c r="AR36742" s="1027"/>
    </row>
    <row r="36743" spans="43:44" x14ac:dyDescent="0.25">
      <c r="AQ36743" s="1026"/>
      <c r="AR36743" s="1027"/>
    </row>
    <row r="36744" spans="43:44" x14ac:dyDescent="0.25">
      <c r="AQ36744" s="1026"/>
      <c r="AR36744" s="1027"/>
    </row>
    <row r="36745" spans="43:44" x14ac:dyDescent="0.25">
      <c r="AQ36745" s="1026"/>
      <c r="AR36745" s="1027"/>
    </row>
    <row r="36746" spans="43:44" x14ac:dyDescent="0.25">
      <c r="AQ36746" s="1026"/>
      <c r="AR36746" s="1027"/>
    </row>
    <row r="36747" spans="43:44" x14ac:dyDescent="0.25">
      <c r="AQ36747" s="1026"/>
      <c r="AR36747" s="1027"/>
    </row>
    <row r="36748" spans="43:44" x14ac:dyDescent="0.25">
      <c r="AQ36748" s="1026"/>
      <c r="AR36748" s="1027"/>
    </row>
    <row r="36749" spans="43:44" x14ac:dyDescent="0.25">
      <c r="AQ36749" s="1026"/>
      <c r="AR36749" s="1027"/>
    </row>
    <row r="36750" spans="43:44" x14ac:dyDescent="0.25">
      <c r="AQ36750" s="1026"/>
      <c r="AR36750" s="1027"/>
    </row>
    <row r="36751" spans="43:44" x14ac:dyDescent="0.25">
      <c r="AQ36751" s="1026"/>
      <c r="AR36751" s="1027"/>
    </row>
    <row r="36752" spans="43:44" x14ac:dyDescent="0.25">
      <c r="AQ36752" s="1026"/>
      <c r="AR36752" s="1027"/>
    </row>
    <row r="36753" spans="43:44" x14ac:dyDescent="0.25">
      <c r="AQ36753" s="1026"/>
      <c r="AR36753" s="1027"/>
    </row>
    <row r="36754" spans="43:44" x14ac:dyDescent="0.25">
      <c r="AQ36754" s="1026"/>
      <c r="AR36754" s="1027"/>
    </row>
    <row r="36755" spans="43:44" x14ac:dyDescent="0.25">
      <c r="AQ36755" s="1026"/>
      <c r="AR36755" s="1027"/>
    </row>
    <row r="36756" spans="43:44" x14ac:dyDescent="0.25">
      <c r="AQ36756" s="1026"/>
      <c r="AR36756" s="1027"/>
    </row>
    <row r="36757" spans="43:44" x14ac:dyDescent="0.25">
      <c r="AQ36757" s="1026"/>
      <c r="AR36757" s="1027"/>
    </row>
    <row r="36758" spans="43:44" x14ac:dyDescent="0.25">
      <c r="AQ36758" s="1026"/>
      <c r="AR36758" s="1027"/>
    </row>
    <row r="36759" spans="43:44" x14ac:dyDescent="0.25">
      <c r="AQ36759" s="1026"/>
      <c r="AR36759" s="1027"/>
    </row>
    <row r="36760" spans="43:44" x14ac:dyDescent="0.25">
      <c r="AQ36760" s="1026"/>
      <c r="AR36760" s="1027"/>
    </row>
    <row r="36761" spans="43:44" x14ac:dyDescent="0.25">
      <c r="AQ36761" s="1026"/>
      <c r="AR36761" s="1027"/>
    </row>
    <row r="36762" spans="43:44" x14ac:dyDescent="0.25">
      <c r="AQ36762" s="1026"/>
      <c r="AR36762" s="1027"/>
    </row>
    <row r="36763" spans="43:44" x14ac:dyDescent="0.25">
      <c r="AQ36763" s="1026"/>
      <c r="AR36763" s="1027"/>
    </row>
    <row r="36764" spans="43:44" x14ac:dyDescent="0.25">
      <c r="AQ36764" s="1026"/>
      <c r="AR36764" s="1027"/>
    </row>
    <row r="36765" spans="43:44" x14ac:dyDescent="0.25">
      <c r="AQ36765" s="1026"/>
      <c r="AR36765" s="1027"/>
    </row>
    <row r="36766" spans="43:44" x14ac:dyDescent="0.25">
      <c r="AQ36766" s="1026"/>
      <c r="AR36766" s="1027"/>
    </row>
    <row r="36767" spans="43:44" x14ac:dyDescent="0.25">
      <c r="AQ36767" s="1026"/>
      <c r="AR36767" s="1027"/>
    </row>
    <row r="36768" spans="43:44" x14ac:dyDescent="0.25">
      <c r="AQ36768" s="1026"/>
      <c r="AR36768" s="1027"/>
    </row>
    <row r="36769" spans="43:44" x14ac:dyDescent="0.25">
      <c r="AQ36769" s="1026"/>
      <c r="AR36769" s="1027"/>
    </row>
    <row r="36770" spans="43:44" x14ac:dyDescent="0.25">
      <c r="AQ36770" s="1026"/>
      <c r="AR36770" s="1027"/>
    </row>
    <row r="36771" spans="43:44" x14ac:dyDescent="0.25">
      <c r="AQ36771" s="1026"/>
      <c r="AR36771" s="1027"/>
    </row>
    <row r="36772" spans="43:44" x14ac:dyDescent="0.25">
      <c r="AQ36772" s="1026"/>
      <c r="AR36772" s="1027"/>
    </row>
    <row r="36773" spans="43:44" x14ac:dyDescent="0.25">
      <c r="AQ36773" s="1026"/>
      <c r="AR36773" s="1027"/>
    </row>
    <row r="36774" spans="43:44" x14ac:dyDescent="0.25">
      <c r="AQ36774" s="1026"/>
      <c r="AR36774" s="1027"/>
    </row>
    <row r="36775" spans="43:44" x14ac:dyDescent="0.25">
      <c r="AQ36775" s="1026"/>
      <c r="AR36775" s="1027"/>
    </row>
    <row r="36776" spans="43:44" x14ac:dyDescent="0.25">
      <c r="AQ36776" s="1026"/>
      <c r="AR36776" s="1027"/>
    </row>
    <row r="36777" spans="43:44" x14ac:dyDescent="0.25">
      <c r="AQ36777" s="1026"/>
      <c r="AR36777" s="1027"/>
    </row>
    <row r="36778" spans="43:44" x14ac:dyDescent="0.25">
      <c r="AQ36778" s="1026"/>
      <c r="AR36778" s="1027"/>
    </row>
    <row r="36779" spans="43:44" x14ac:dyDescent="0.25">
      <c r="AQ36779" s="1026"/>
      <c r="AR36779" s="1027"/>
    </row>
    <row r="36780" spans="43:44" x14ac:dyDescent="0.25">
      <c r="AQ36780" s="1026"/>
      <c r="AR36780" s="1027"/>
    </row>
    <row r="36781" spans="43:44" x14ac:dyDescent="0.25">
      <c r="AQ36781" s="1026"/>
      <c r="AR36781" s="1027"/>
    </row>
    <row r="36782" spans="43:44" x14ac:dyDescent="0.25">
      <c r="AQ36782" s="1026"/>
      <c r="AR36782" s="1027"/>
    </row>
    <row r="36783" spans="43:44" x14ac:dyDescent="0.25">
      <c r="AQ36783" s="1026"/>
      <c r="AR36783" s="1027"/>
    </row>
    <row r="36784" spans="43:44" x14ac:dyDescent="0.25">
      <c r="AQ36784" s="1026"/>
      <c r="AR36784" s="1027"/>
    </row>
    <row r="36785" spans="43:44" x14ac:dyDescent="0.25">
      <c r="AQ36785" s="1026"/>
      <c r="AR36785" s="1027"/>
    </row>
    <row r="36786" spans="43:44" x14ac:dyDescent="0.25">
      <c r="AQ36786" s="1026"/>
      <c r="AR36786" s="1027"/>
    </row>
    <row r="36787" spans="43:44" x14ac:dyDescent="0.25">
      <c r="AQ36787" s="1026"/>
      <c r="AR36787" s="1027"/>
    </row>
    <row r="36788" spans="43:44" x14ac:dyDescent="0.25">
      <c r="AQ36788" s="1026"/>
      <c r="AR36788" s="1027"/>
    </row>
    <row r="36789" spans="43:44" x14ac:dyDescent="0.25">
      <c r="AQ36789" s="1026"/>
      <c r="AR36789" s="1027"/>
    </row>
    <row r="36790" spans="43:44" x14ac:dyDescent="0.25">
      <c r="AQ36790" s="1026"/>
      <c r="AR36790" s="1027"/>
    </row>
    <row r="36791" spans="43:44" x14ac:dyDescent="0.25">
      <c r="AQ36791" s="1026"/>
      <c r="AR36791" s="1027"/>
    </row>
    <row r="36792" spans="43:44" x14ac:dyDescent="0.25">
      <c r="AQ36792" s="1026"/>
      <c r="AR36792" s="1027"/>
    </row>
    <row r="36793" spans="43:44" x14ac:dyDescent="0.25">
      <c r="AQ36793" s="1026"/>
      <c r="AR36793" s="1027"/>
    </row>
    <row r="36794" spans="43:44" x14ac:dyDescent="0.25">
      <c r="AQ36794" s="1026"/>
      <c r="AR36794" s="1027"/>
    </row>
    <row r="36795" spans="43:44" x14ac:dyDescent="0.25">
      <c r="AQ36795" s="1026"/>
      <c r="AR36795" s="1027"/>
    </row>
    <row r="36796" spans="43:44" x14ac:dyDescent="0.25">
      <c r="AQ36796" s="1026"/>
      <c r="AR36796" s="1027"/>
    </row>
    <row r="36797" spans="43:44" x14ac:dyDescent="0.25">
      <c r="AQ36797" s="1026"/>
      <c r="AR36797" s="1027"/>
    </row>
    <row r="36798" spans="43:44" x14ac:dyDescent="0.25">
      <c r="AQ36798" s="1026"/>
      <c r="AR36798" s="1027"/>
    </row>
    <row r="36799" spans="43:44" x14ac:dyDescent="0.25">
      <c r="AQ36799" s="1026"/>
      <c r="AR36799" s="1027"/>
    </row>
    <row r="36800" spans="43:44" x14ac:dyDescent="0.25">
      <c r="AQ36800" s="1026"/>
      <c r="AR36800" s="1027"/>
    </row>
    <row r="36801" spans="43:44" x14ac:dyDescent="0.25">
      <c r="AQ36801" s="1026"/>
      <c r="AR36801" s="1027"/>
    </row>
    <row r="36802" spans="43:44" x14ac:dyDescent="0.25">
      <c r="AQ36802" s="1026"/>
      <c r="AR36802" s="1027"/>
    </row>
    <row r="36803" spans="43:44" x14ac:dyDescent="0.25">
      <c r="AQ36803" s="1026"/>
      <c r="AR36803" s="1027"/>
    </row>
    <row r="36804" spans="43:44" x14ac:dyDescent="0.25">
      <c r="AQ36804" s="1026"/>
      <c r="AR36804" s="1027"/>
    </row>
    <row r="36805" spans="43:44" x14ac:dyDescent="0.25">
      <c r="AQ36805" s="1026"/>
      <c r="AR36805" s="1027"/>
    </row>
    <row r="36806" spans="43:44" x14ac:dyDescent="0.25">
      <c r="AQ36806" s="1026"/>
      <c r="AR36806" s="1027"/>
    </row>
    <row r="36807" spans="43:44" x14ac:dyDescent="0.25">
      <c r="AQ36807" s="1026"/>
      <c r="AR36807" s="1027"/>
    </row>
    <row r="36808" spans="43:44" x14ac:dyDescent="0.25">
      <c r="AQ36808" s="1026"/>
      <c r="AR36808" s="1027"/>
    </row>
    <row r="36809" spans="43:44" x14ac:dyDescent="0.25">
      <c r="AQ36809" s="1026"/>
      <c r="AR36809" s="1027"/>
    </row>
    <row r="36810" spans="43:44" x14ac:dyDescent="0.25">
      <c r="AQ36810" s="1026"/>
      <c r="AR36810" s="1027"/>
    </row>
    <row r="36811" spans="43:44" x14ac:dyDescent="0.25">
      <c r="AQ36811" s="1026"/>
      <c r="AR36811" s="1027"/>
    </row>
    <row r="36812" spans="43:44" x14ac:dyDescent="0.25">
      <c r="AQ36812" s="1026"/>
      <c r="AR36812" s="1027"/>
    </row>
    <row r="36813" spans="43:44" x14ac:dyDescent="0.25">
      <c r="AQ36813" s="1026"/>
      <c r="AR36813" s="1027"/>
    </row>
    <row r="36814" spans="43:44" x14ac:dyDescent="0.25">
      <c r="AQ36814" s="1026"/>
      <c r="AR36814" s="1027"/>
    </row>
    <row r="36815" spans="43:44" x14ac:dyDescent="0.25">
      <c r="AQ36815" s="1026"/>
      <c r="AR36815" s="1027"/>
    </row>
    <row r="36816" spans="43:44" x14ac:dyDescent="0.25">
      <c r="AQ36816" s="1026"/>
      <c r="AR36816" s="1027"/>
    </row>
    <row r="36817" spans="43:44" x14ac:dyDescent="0.25">
      <c r="AQ36817" s="1026"/>
      <c r="AR36817" s="1027"/>
    </row>
    <row r="36818" spans="43:44" x14ac:dyDescent="0.25">
      <c r="AQ36818" s="1026"/>
      <c r="AR36818" s="1027"/>
    </row>
    <row r="36819" spans="43:44" x14ac:dyDescent="0.25">
      <c r="AQ36819" s="1026"/>
      <c r="AR36819" s="1027"/>
    </row>
    <row r="36820" spans="43:44" x14ac:dyDescent="0.25">
      <c r="AQ36820" s="1026"/>
      <c r="AR36820" s="1027"/>
    </row>
    <row r="36821" spans="43:44" x14ac:dyDescent="0.25">
      <c r="AQ36821" s="1026"/>
      <c r="AR36821" s="1027"/>
    </row>
    <row r="36822" spans="43:44" x14ac:dyDescent="0.25">
      <c r="AQ36822" s="1026"/>
      <c r="AR36822" s="1027"/>
    </row>
    <row r="36823" spans="43:44" x14ac:dyDescent="0.25">
      <c r="AQ36823" s="1026"/>
      <c r="AR36823" s="1027"/>
    </row>
    <row r="36824" spans="43:44" x14ac:dyDescent="0.25">
      <c r="AQ36824" s="1026"/>
      <c r="AR36824" s="1027"/>
    </row>
    <row r="36825" spans="43:44" x14ac:dyDescent="0.25">
      <c r="AQ36825" s="1026"/>
      <c r="AR36825" s="1027"/>
    </row>
    <row r="36826" spans="43:44" x14ac:dyDescent="0.25">
      <c r="AQ36826" s="1026"/>
      <c r="AR36826" s="1027"/>
    </row>
    <row r="36827" spans="43:44" x14ac:dyDescent="0.25">
      <c r="AQ36827" s="1026"/>
      <c r="AR36827" s="1027"/>
    </row>
    <row r="36828" spans="43:44" x14ac:dyDescent="0.25">
      <c r="AQ36828" s="1026"/>
      <c r="AR36828" s="1027"/>
    </row>
    <row r="36829" spans="43:44" x14ac:dyDescent="0.25">
      <c r="AQ36829" s="1026"/>
      <c r="AR36829" s="1027"/>
    </row>
    <row r="36830" spans="43:44" x14ac:dyDescent="0.25">
      <c r="AQ36830" s="1026"/>
      <c r="AR36830" s="1027"/>
    </row>
    <row r="36831" spans="43:44" x14ac:dyDescent="0.25">
      <c r="AQ36831" s="1026"/>
      <c r="AR36831" s="1027"/>
    </row>
    <row r="36832" spans="43:44" x14ac:dyDescent="0.25">
      <c r="AQ36832" s="1026"/>
      <c r="AR36832" s="1027"/>
    </row>
    <row r="36833" spans="43:44" x14ac:dyDescent="0.25">
      <c r="AQ36833" s="1026"/>
      <c r="AR36833" s="1027"/>
    </row>
    <row r="36834" spans="43:44" x14ac:dyDescent="0.25">
      <c r="AQ36834" s="1026"/>
      <c r="AR36834" s="1027"/>
    </row>
    <row r="36835" spans="43:44" x14ac:dyDescent="0.25">
      <c r="AQ36835" s="1026"/>
      <c r="AR36835" s="1027"/>
    </row>
    <row r="36836" spans="43:44" x14ac:dyDescent="0.25">
      <c r="AQ36836" s="1026"/>
      <c r="AR36836" s="1027"/>
    </row>
    <row r="36837" spans="43:44" x14ac:dyDescent="0.25">
      <c r="AQ36837" s="1026"/>
      <c r="AR36837" s="1027"/>
    </row>
    <row r="36838" spans="43:44" x14ac:dyDescent="0.25">
      <c r="AQ36838" s="1026"/>
      <c r="AR36838" s="1027"/>
    </row>
    <row r="36839" spans="43:44" x14ac:dyDescent="0.25">
      <c r="AQ36839" s="1026"/>
      <c r="AR36839" s="1027"/>
    </row>
    <row r="36840" spans="43:44" x14ac:dyDescent="0.25">
      <c r="AQ36840" s="1026"/>
      <c r="AR36840" s="1027"/>
    </row>
    <row r="36841" spans="43:44" x14ac:dyDescent="0.25">
      <c r="AQ36841" s="1026"/>
      <c r="AR36841" s="1027"/>
    </row>
    <row r="36842" spans="43:44" x14ac:dyDescent="0.25">
      <c r="AQ36842" s="1026"/>
      <c r="AR36842" s="1027"/>
    </row>
    <row r="36843" spans="43:44" x14ac:dyDescent="0.25">
      <c r="AQ36843" s="1026"/>
      <c r="AR36843" s="1027"/>
    </row>
    <row r="36844" spans="43:44" x14ac:dyDescent="0.25">
      <c r="AQ36844" s="1026"/>
      <c r="AR36844" s="1027"/>
    </row>
    <row r="36845" spans="43:44" x14ac:dyDescent="0.25">
      <c r="AQ36845" s="1026"/>
      <c r="AR36845" s="1027"/>
    </row>
    <row r="36846" spans="43:44" x14ac:dyDescent="0.25">
      <c r="AQ36846" s="1026"/>
      <c r="AR36846" s="1027"/>
    </row>
    <row r="36847" spans="43:44" x14ac:dyDescent="0.25">
      <c r="AQ36847" s="1026"/>
      <c r="AR36847" s="1027"/>
    </row>
    <row r="36848" spans="43:44" x14ac:dyDescent="0.25">
      <c r="AQ36848" s="1026"/>
      <c r="AR36848" s="1027"/>
    </row>
    <row r="36849" spans="43:44" x14ac:dyDescent="0.25">
      <c r="AQ36849" s="1026"/>
      <c r="AR36849" s="1027"/>
    </row>
    <row r="36850" spans="43:44" x14ac:dyDescent="0.25">
      <c r="AQ36850" s="1026"/>
      <c r="AR36850" s="1027"/>
    </row>
    <row r="36851" spans="43:44" x14ac:dyDescent="0.25">
      <c r="AQ36851" s="1026"/>
      <c r="AR36851" s="1027"/>
    </row>
    <row r="36852" spans="43:44" x14ac:dyDescent="0.25">
      <c r="AQ36852" s="1026"/>
      <c r="AR36852" s="1027"/>
    </row>
    <row r="36853" spans="43:44" x14ac:dyDescent="0.25">
      <c r="AQ36853" s="1026"/>
      <c r="AR36853" s="1027"/>
    </row>
    <row r="36854" spans="43:44" x14ac:dyDescent="0.25">
      <c r="AQ36854" s="1026"/>
      <c r="AR36854" s="1027"/>
    </row>
    <row r="36855" spans="43:44" x14ac:dyDescent="0.25">
      <c r="AQ36855" s="1026"/>
      <c r="AR36855" s="1027"/>
    </row>
    <row r="36856" spans="43:44" x14ac:dyDescent="0.25">
      <c r="AQ36856" s="1026"/>
      <c r="AR36856" s="1027"/>
    </row>
    <row r="36857" spans="43:44" x14ac:dyDescent="0.25">
      <c r="AQ36857" s="1026"/>
      <c r="AR36857" s="1027"/>
    </row>
    <row r="36858" spans="43:44" x14ac:dyDescent="0.25">
      <c r="AQ36858" s="1026"/>
      <c r="AR36858" s="1027"/>
    </row>
    <row r="36859" spans="43:44" x14ac:dyDescent="0.25">
      <c r="AQ36859" s="1026"/>
      <c r="AR36859" s="1027"/>
    </row>
    <row r="36860" spans="43:44" x14ac:dyDescent="0.25">
      <c r="AQ36860" s="1026"/>
      <c r="AR36860" s="1027"/>
    </row>
    <row r="36861" spans="43:44" x14ac:dyDescent="0.25">
      <c r="AQ36861" s="1026"/>
      <c r="AR36861" s="1027"/>
    </row>
    <row r="36862" spans="43:44" x14ac:dyDescent="0.25">
      <c r="AQ36862" s="1026"/>
      <c r="AR36862" s="1027"/>
    </row>
    <row r="36863" spans="43:44" x14ac:dyDescent="0.25">
      <c r="AQ36863" s="1026"/>
      <c r="AR36863" s="1027"/>
    </row>
    <row r="36864" spans="43:44" x14ac:dyDescent="0.25">
      <c r="AQ36864" s="1026"/>
      <c r="AR36864" s="1027"/>
    </row>
    <row r="36865" spans="43:44" x14ac:dyDescent="0.25">
      <c r="AQ36865" s="1026"/>
      <c r="AR36865" s="1027"/>
    </row>
    <row r="36866" spans="43:44" x14ac:dyDescent="0.25">
      <c r="AQ36866" s="1026"/>
      <c r="AR36866" s="1027"/>
    </row>
    <row r="36867" spans="43:44" x14ac:dyDescent="0.25">
      <c r="AQ36867" s="1026"/>
      <c r="AR36867" s="1027"/>
    </row>
    <row r="36868" spans="43:44" x14ac:dyDescent="0.25">
      <c r="AQ36868" s="1026"/>
      <c r="AR36868" s="1027"/>
    </row>
    <row r="36869" spans="43:44" x14ac:dyDescent="0.25">
      <c r="AQ36869" s="1026"/>
      <c r="AR36869" s="1027"/>
    </row>
    <row r="36870" spans="43:44" x14ac:dyDescent="0.25">
      <c r="AQ36870" s="1026"/>
      <c r="AR36870" s="1027"/>
    </row>
    <row r="36871" spans="43:44" x14ac:dyDescent="0.25">
      <c r="AQ36871" s="1026"/>
      <c r="AR36871" s="1027"/>
    </row>
    <row r="36872" spans="43:44" x14ac:dyDescent="0.25">
      <c r="AQ36872" s="1026"/>
      <c r="AR36872" s="1027"/>
    </row>
    <row r="36873" spans="43:44" x14ac:dyDescent="0.25">
      <c r="AQ36873" s="1026"/>
      <c r="AR36873" s="1027"/>
    </row>
    <row r="36874" spans="43:44" x14ac:dyDescent="0.25">
      <c r="AQ36874" s="1026"/>
      <c r="AR36874" s="1027"/>
    </row>
    <row r="36875" spans="43:44" x14ac:dyDescent="0.25">
      <c r="AQ36875" s="1026"/>
      <c r="AR36875" s="1027"/>
    </row>
    <row r="36876" spans="43:44" x14ac:dyDescent="0.25">
      <c r="AQ36876" s="1026"/>
      <c r="AR36876" s="1027"/>
    </row>
    <row r="36877" spans="43:44" x14ac:dyDescent="0.25">
      <c r="AQ36877" s="1026"/>
      <c r="AR36877" s="1027"/>
    </row>
    <row r="36878" spans="43:44" x14ac:dyDescent="0.25">
      <c r="AQ36878" s="1026"/>
      <c r="AR36878" s="1027"/>
    </row>
    <row r="36879" spans="43:44" x14ac:dyDescent="0.25">
      <c r="AQ36879" s="1026"/>
      <c r="AR36879" s="1027"/>
    </row>
    <row r="36880" spans="43:44" x14ac:dyDescent="0.25">
      <c r="AQ36880" s="1026"/>
      <c r="AR36880" s="1027"/>
    </row>
    <row r="36881" spans="43:44" x14ac:dyDescent="0.25">
      <c r="AQ36881" s="1026"/>
      <c r="AR36881" s="1027"/>
    </row>
    <row r="36882" spans="43:44" x14ac:dyDescent="0.25">
      <c r="AQ36882" s="1026"/>
      <c r="AR36882" s="1027"/>
    </row>
    <row r="36883" spans="43:44" x14ac:dyDescent="0.25">
      <c r="AQ36883" s="1026"/>
      <c r="AR36883" s="1027"/>
    </row>
    <row r="36884" spans="43:44" x14ac:dyDescent="0.25">
      <c r="AQ36884" s="1026"/>
      <c r="AR36884" s="1027"/>
    </row>
    <row r="36885" spans="43:44" x14ac:dyDescent="0.25">
      <c r="AQ36885" s="1026"/>
      <c r="AR36885" s="1027"/>
    </row>
    <row r="36886" spans="43:44" x14ac:dyDescent="0.25">
      <c r="AQ36886" s="1026"/>
      <c r="AR36886" s="1027"/>
    </row>
    <row r="36887" spans="43:44" x14ac:dyDescent="0.25">
      <c r="AQ36887" s="1026"/>
      <c r="AR36887" s="1027"/>
    </row>
    <row r="36888" spans="43:44" x14ac:dyDescent="0.25">
      <c r="AQ36888" s="1026"/>
      <c r="AR36888" s="1027"/>
    </row>
    <row r="36889" spans="43:44" x14ac:dyDescent="0.25">
      <c r="AQ36889" s="1026"/>
      <c r="AR36889" s="1027"/>
    </row>
    <row r="36890" spans="43:44" x14ac:dyDescent="0.25">
      <c r="AQ36890" s="1026"/>
      <c r="AR36890" s="1027"/>
    </row>
    <row r="36891" spans="43:44" x14ac:dyDescent="0.25">
      <c r="AQ36891" s="1026"/>
      <c r="AR36891" s="1027"/>
    </row>
    <row r="36892" spans="43:44" x14ac:dyDescent="0.25">
      <c r="AQ36892" s="1026"/>
      <c r="AR36892" s="1027"/>
    </row>
    <row r="36893" spans="43:44" x14ac:dyDescent="0.25">
      <c r="AQ36893" s="1026"/>
      <c r="AR36893" s="1027"/>
    </row>
    <row r="36894" spans="43:44" x14ac:dyDescent="0.25">
      <c r="AQ36894" s="1026"/>
      <c r="AR36894" s="1027"/>
    </row>
    <row r="36895" spans="43:44" x14ac:dyDescent="0.25">
      <c r="AQ36895" s="1026"/>
      <c r="AR36895" s="1027"/>
    </row>
    <row r="36896" spans="43:44" x14ac:dyDescent="0.25">
      <c r="AQ36896" s="1026"/>
      <c r="AR36896" s="1027"/>
    </row>
    <row r="36897" spans="43:44" x14ac:dyDescent="0.25">
      <c r="AQ36897" s="1026"/>
      <c r="AR36897" s="1027"/>
    </row>
    <row r="36898" spans="43:44" x14ac:dyDescent="0.25">
      <c r="AQ36898" s="1026"/>
      <c r="AR36898" s="1027"/>
    </row>
    <row r="36899" spans="43:44" x14ac:dyDescent="0.25">
      <c r="AQ36899" s="1026"/>
      <c r="AR36899" s="1027"/>
    </row>
    <row r="36900" spans="43:44" x14ac:dyDescent="0.25">
      <c r="AQ36900" s="1026"/>
      <c r="AR36900" s="1027"/>
    </row>
    <row r="36901" spans="43:44" x14ac:dyDescent="0.25">
      <c r="AQ36901" s="1026"/>
      <c r="AR36901" s="1027"/>
    </row>
    <row r="36902" spans="43:44" x14ac:dyDescent="0.25">
      <c r="AQ36902" s="1026"/>
      <c r="AR36902" s="1027"/>
    </row>
    <row r="36903" spans="43:44" x14ac:dyDescent="0.25">
      <c r="AQ36903" s="1026"/>
      <c r="AR36903" s="1027"/>
    </row>
    <row r="36904" spans="43:44" x14ac:dyDescent="0.25">
      <c r="AQ36904" s="1026"/>
      <c r="AR36904" s="1027"/>
    </row>
    <row r="36905" spans="43:44" x14ac:dyDescent="0.25">
      <c r="AQ36905" s="1026"/>
      <c r="AR36905" s="1027"/>
    </row>
    <row r="36906" spans="43:44" x14ac:dyDescent="0.25">
      <c r="AQ36906" s="1026"/>
      <c r="AR36906" s="1027"/>
    </row>
    <row r="36907" spans="43:44" x14ac:dyDescent="0.25">
      <c r="AQ36907" s="1026"/>
      <c r="AR36907" s="1027"/>
    </row>
    <row r="36908" spans="43:44" x14ac:dyDescent="0.25">
      <c r="AQ36908" s="1026"/>
      <c r="AR36908" s="1027"/>
    </row>
    <row r="36909" spans="43:44" x14ac:dyDescent="0.25">
      <c r="AQ36909" s="1026"/>
      <c r="AR36909" s="1027"/>
    </row>
    <row r="36910" spans="43:44" x14ac:dyDescent="0.25">
      <c r="AQ36910" s="1026"/>
      <c r="AR36910" s="1027"/>
    </row>
    <row r="36911" spans="43:44" x14ac:dyDescent="0.25">
      <c r="AQ36911" s="1026"/>
      <c r="AR36911" s="1027"/>
    </row>
    <row r="36912" spans="43:44" x14ac:dyDescent="0.25">
      <c r="AQ36912" s="1026"/>
      <c r="AR36912" s="1027"/>
    </row>
    <row r="36913" spans="43:44" x14ac:dyDescent="0.25">
      <c r="AQ36913" s="1026"/>
      <c r="AR36913" s="1027"/>
    </row>
    <row r="36914" spans="43:44" x14ac:dyDescent="0.25">
      <c r="AQ36914" s="1026"/>
      <c r="AR36914" s="1027"/>
    </row>
    <row r="36915" spans="43:44" x14ac:dyDescent="0.25">
      <c r="AQ36915" s="1026"/>
      <c r="AR36915" s="1027"/>
    </row>
    <row r="36916" spans="43:44" x14ac:dyDescent="0.25">
      <c r="AQ36916" s="1026"/>
      <c r="AR36916" s="1027"/>
    </row>
    <row r="36917" spans="43:44" x14ac:dyDescent="0.25">
      <c r="AQ36917" s="1026"/>
      <c r="AR36917" s="1027"/>
    </row>
    <row r="36918" spans="43:44" x14ac:dyDescent="0.25">
      <c r="AQ36918" s="1026"/>
      <c r="AR36918" s="1027"/>
    </row>
    <row r="36919" spans="43:44" x14ac:dyDescent="0.25">
      <c r="AQ36919" s="1026"/>
      <c r="AR36919" s="1027"/>
    </row>
    <row r="36920" spans="43:44" x14ac:dyDescent="0.25">
      <c r="AQ36920" s="1026"/>
      <c r="AR36920" s="1027"/>
    </row>
    <row r="36921" spans="43:44" x14ac:dyDescent="0.25">
      <c r="AQ36921" s="1026"/>
      <c r="AR36921" s="1027"/>
    </row>
    <row r="36922" spans="43:44" x14ac:dyDescent="0.25">
      <c r="AQ36922" s="1026"/>
      <c r="AR36922" s="1027"/>
    </row>
    <row r="36923" spans="43:44" x14ac:dyDescent="0.25">
      <c r="AQ36923" s="1026"/>
      <c r="AR36923" s="1027"/>
    </row>
    <row r="36924" spans="43:44" x14ac:dyDescent="0.25">
      <c r="AQ36924" s="1026"/>
      <c r="AR36924" s="1027"/>
    </row>
    <row r="36925" spans="43:44" x14ac:dyDescent="0.25">
      <c r="AQ36925" s="1026"/>
      <c r="AR36925" s="1027"/>
    </row>
    <row r="36926" spans="43:44" x14ac:dyDescent="0.25">
      <c r="AQ36926" s="1026"/>
      <c r="AR36926" s="1027"/>
    </row>
    <row r="36927" spans="43:44" x14ac:dyDescent="0.25">
      <c r="AQ36927" s="1026"/>
      <c r="AR36927" s="1027"/>
    </row>
    <row r="36928" spans="43:44" x14ac:dyDescent="0.25">
      <c r="AQ36928" s="1026"/>
      <c r="AR36928" s="1027"/>
    </row>
    <row r="36929" spans="43:44" x14ac:dyDescent="0.25">
      <c r="AQ36929" s="1026"/>
      <c r="AR36929" s="1027"/>
    </row>
    <row r="36930" spans="43:44" x14ac:dyDescent="0.25">
      <c r="AQ36930" s="1026"/>
      <c r="AR36930" s="1027"/>
    </row>
    <row r="36931" spans="43:44" x14ac:dyDescent="0.25">
      <c r="AQ36931" s="1026"/>
      <c r="AR36931" s="1027"/>
    </row>
    <row r="36932" spans="43:44" x14ac:dyDescent="0.25">
      <c r="AQ36932" s="1026"/>
      <c r="AR36932" s="1027"/>
    </row>
    <row r="36933" spans="43:44" x14ac:dyDescent="0.25">
      <c r="AQ36933" s="1026"/>
      <c r="AR36933" s="1027"/>
    </row>
    <row r="36934" spans="43:44" x14ac:dyDescent="0.25">
      <c r="AQ36934" s="1026"/>
      <c r="AR36934" s="1027"/>
    </row>
    <row r="36935" spans="43:44" x14ac:dyDescent="0.25">
      <c r="AQ36935" s="1026"/>
      <c r="AR36935" s="1027"/>
    </row>
    <row r="36936" spans="43:44" x14ac:dyDescent="0.25">
      <c r="AQ36936" s="1026"/>
      <c r="AR36936" s="1027"/>
    </row>
    <row r="36937" spans="43:44" x14ac:dyDescent="0.25">
      <c r="AQ36937" s="1026"/>
      <c r="AR36937" s="1027"/>
    </row>
    <row r="36938" spans="43:44" x14ac:dyDescent="0.25">
      <c r="AQ36938" s="1026"/>
      <c r="AR36938" s="1027"/>
    </row>
    <row r="36939" spans="43:44" x14ac:dyDescent="0.25">
      <c r="AQ36939" s="1026"/>
      <c r="AR36939" s="1027"/>
    </row>
    <row r="36940" spans="43:44" x14ac:dyDescent="0.25">
      <c r="AQ36940" s="1026"/>
      <c r="AR36940" s="1027"/>
    </row>
    <row r="36941" spans="43:44" x14ac:dyDescent="0.25">
      <c r="AQ36941" s="1026"/>
      <c r="AR36941" s="1027"/>
    </row>
    <row r="36942" spans="43:44" x14ac:dyDescent="0.25">
      <c r="AQ36942" s="1026"/>
      <c r="AR36942" s="1027"/>
    </row>
    <row r="36943" spans="43:44" x14ac:dyDescent="0.25">
      <c r="AQ36943" s="1026"/>
      <c r="AR36943" s="1027"/>
    </row>
    <row r="36944" spans="43:44" x14ac:dyDescent="0.25">
      <c r="AQ36944" s="1026"/>
      <c r="AR36944" s="1027"/>
    </row>
    <row r="36945" spans="43:44" x14ac:dyDescent="0.25">
      <c r="AQ36945" s="1026"/>
      <c r="AR36945" s="1027"/>
    </row>
    <row r="36946" spans="43:44" x14ac:dyDescent="0.25">
      <c r="AQ36946" s="1026"/>
      <c r="AR36946" s="1027"/>
    </row>
    <row r="36947" spans="43:44" x14ac:dyDescent="0.25">
      <c r="AQ36947" s="1026"/>
      <c r="AR36947" s="1027"/>
    </row>
    <row r="36948" spans="43:44" x14ac:dyDescent="0.25">
      <c r="AQ36948" s="1026"/>
      <c r="AR36948" s="1027"/>
    </row>
    <row r="36949" spans="43:44" x14ac:dyDescent="0.25">
      <c r="AQ36949" s="1026"/>
      <c r="AR36949" s="1027"/>
    </row>
    <row r="36950" spans="43:44" x14ac:dyDescent="0.25">
      <c r="AQ36950" s="1026"/>
      <c r="AR36950" s="1027"/>
    </row>
    <row r="36951" spans="43:44" x14ac:dyDescent="0.25">
      <c r="AQ36951" s="1026"/>
      <c r="AR36951" s="1027"/>
    </row>
    <row r="36952" spans="43:44" x14ac:dyDescent="0.25">
      <c r="AQ36952" s="1026"/>
      <c r="AR36952" s="1027"/>
    </row>
    <row r="36953" spans="43:44" x14ac:dyDescent="0.25">
      <c r="AQ36953" s="1026"/>
      <c r="AR36953" s="1027"/>
    </row>
    <row r="36954" spans="43:44" x14ac:dyDescent="0.25">
      <c r="AQ36954" s="1026"/>
      <c r="AR36954" s="1027"/>
    </row>
    <row r="36955" spans="43:44" x14ac:dyDescent="0.25">
      <c r="AQ36955" s="1026"/>
      <c r="AR36955" s="1027"/>
    </row>
    <row r="36956" spans="43:44" x14ac:dyDescent="0.25">
      <c r="AQ36956" s="1026"/>
      <c r="AR36956" s="1027"/>
    </row>
    <row r="36957" spans="43:44" x14ac:dyDescent="0.25">
      <c r="AQ36957" s="1026"/>
      <c r="AR36957" s="1027"/>
    </row>
    <row r="36958" spans="43:44" x14ac:dyDescent="0.25">
      <c r="AQ36958" s="1026"/>
      <c r="AR36958" s="1027"/>
    </row>
    <row r="36959" spans="43:44" x14ac:dyDescent="0.25">
      <c r="AQ36959" s="1026"/>
      <c r="AR36959" s="1027"/>
    </row>
    <row r="36960" spans="43:44" x14ac:dyDescent="0.25">
      <c r="AQ36960" s="1026"/>
      <c r="AR36960" s="1027"/>
    </row>
    <row r="36961" spans="43:44" x14ac:dyDescent="0.25">
      <c r="AQ36961" s="1026"/>
      <c r="AR36961" s="1027"/>
    </row>
    <row r="36962" spans="43:44" x14ac:dyDescent="0.25">
      <c r="AQ36962" s="1026"/>
      <c r="AR36962" s="1027"/>
    </row>
    <row r="36963" spans="43:44" x14ac:dyDescent="0.25">
      <c r="AQ36963" s="1026"/>
      <c r="AR36963" s="1027"/>
    </row>
    <row r="36964" spans="43:44" x14ac:dyDescent="0.25">
      <c r="AQ36964" s="1026"/>
      <c r="AR36964" s="1027"/>
    </row>
    <row r="36965" spans="43:44" x14ac:dyDescent="0.25">
      <c r="AQ36965" s="1026"/>
      <c r="AR36965" s="1027"/>
    </row>
    <row r="36966" spans="43:44" x14ac:dyDescent="0.25">
      <c r="AQ36966" s="1026"/>
      <c r="AR36966" s="1027"/>
    </row>
    <row r="36967" spans="43:44" x14ac:dyDescent="0.25">
      <c r="AQ36967" s="1026"/>
      <c r="AR36967" s="1027"/>
    </row>
    <row r="36968" spans="43:44" x14ac:dyDescent="0.25">
      <c r="AQ36968" s="1026"/>
      <c r="AR36968" s="1027"/>
    </row>
    <row r="36969" spans="43:44" x14ac:dyDescent="0.25">
      <c r="AQ36969" s="1026"/>
      <c r="AR36969" s="1027"/>
    </row>
    <row r="36970" spans="43:44" x14ac:dyDescent="0.25">
      <c r="AQ36970" s="1026"/>
      <c r="AR36970" s="1027"/>
    </row>
    <row r="36971" spans="43:44" x14ac:dyDescent="0.25">
      <c r="AQ36971" s="1026"/>
      <c r="AR36971" s="1027"/>
    </row>
    <row r="36972" spans="43:44" x14ac:dyDescent="0.25">
      <c r="AQ36972" s="1026"/>
      <c r="AR36972" s="1027"/>
    </row>
    <row r="36973" spans="43:44" x14ac:dyDescent="0.25">
      <c r="AQ36973" s="1026"/>
      <c r="AR36973" s="1027"/>
    </row>
    <row r="36974" spans="43:44" x14ac:dyDescent="0.25">
      <c r="AQ36974" s="1026"/>
      <c r="AR36974" s="1027"/>
    </row>
    <row r="36975" spans="43:44" x14ac:dyDescent="0.25">
      <c r="AQ36975" s="1026"/>
      <c r="AR36975" s="1027"/>
    </row>
    <row r="36976" spans="43:44" x14ac:dyDescent="0.25">
      <c r="AQ36976" s="1026"/>
      <c r="AR36976" s="1027"/>
    </row>
    <row r="36977" spans="43:44" x14ac:dyDescent="0.25">
      <c r="AQ36977" s="1026"/>
      <c r="AR36977" s="1027"/>
    </row>
    <row r="36978" spans="43:44" x14ac:dyDescent="0.25">
      <c r="AQ36978" s="1026"/>
      <c r="AR36978" s="1027"/>
    </row>
    <row r="36979" spans="43:44" x14ac:dyDescent="0.25">
      <c r="AQ36979" s="1026"/>
      <c r="AR36979" s="1027"/>
    </row>
    <row r="36980" spans="43:44" x14ac:dyDescent="0.25">
      <c r="AQ36980" s="1026"/>
      <c r="AR36980" s="1027"/>
    </row>
    <row r="36981" spans="43:44" x14ac:dyDescent="0.25">
      <c r="AQ36981" s="1026"/>
      <c r="AR36981" s="1027"/>
    </row>
    <row r="36982" spans="43:44" x14ac:dyDescent="0.25">
      <c r="AQ36982" s="1026"/>
      <c r="AR36982" s="1027"/>
    </row>
    <row r="36983" spans="43:44" x14ac:dyDescent="0.25">
      <c r="AQ36983" s="1026"/>
      <c r="AR36983" s="1027"/>
    </row>
    <row r="36984" spans="43:44" x14ac:dyDescent="0.25">
      <c r="AQ36984" s="1026"/>
      <c r="AR36984" s="1027"/>
    </row>
    <row r="36985" spans="43:44" x14ac:dyDescent="0.25">
      <c r="AQ36985" s="1026"/>
      <c r="AR36985" s="1027"/>
    </row>
    <row r="36986" spans="43:44" x14ac:dyDescent="0.25">
      <c r="AQ36986" s="1026"/>
      <c r="AR36986" s="1027"/>
    </row>
    <row r="36987" spans="43:44" x14ac:dyDescent="0.25">
      <c r="AQ36987" s="1026"/>
      <c r="AR36987" s="1027"/>
    </row>
    <row r="36988" spans="43:44" x14ac:dyDescent="0.25">
      <c r="AQ36988" s="1026"/>
      <c r="AR36988" s="1027"/>
    </row>
    <row r="36989" spans="43:44" x14ac:dyDescent="0.25">
      <c r="AQ36989" s="1026"/>
      <c r="AR36989" s="1027"/>
    </row>
    <row r="36990" spans="43:44" x14ac:dyDescent="0.25">
      <c r="AQ36990" s="1026"/>
      <c r="AR36990" s="1027"/>
    </row>
    <row r="36991" spans="43:44" x14ac:dyDescent="0.25">
      <c r="AQ36991" s="1026"/>
      <c r="AR36991" s="1027"/>
    </row>
    <row r="36992" spans="43:44" x14ac:dyDescent="0.25">
      <c r="AQ36992" s="1026"/>
      <c r="AR36992" s="1027"/>
    </row>
    <row r="36993" spans="43:44" x14ac:dyDescent="0.25">
      <c r="AQ36993" s="1026"/>
      <c r="AR36993" s="1027"/>
    </row>
    <row r="36994" spans="43:44" x14ac:dyDescent="0.25">
      <c r="AQ36994" s="1026"/>
      <c r="AR36994" s="1027"/>
    </row>
    <row r="36995" spans="43:44" x14ac:dyDescent="0.25">
      <c r="AQ36995" s="1026"/>
      <c r="AR36995" s="1027"/>
    </row>
    <row r="36996" spans="43:44" x14ac:dyDescent="0.25">
      <c r="AQ36996" s="1026"/>
      <c r="AR36996" s="1027"/>
    </row>
    <row r="36997" spans="43:44" x14ac:dyDescent="0.25">
      <c r="AQ36997" s="1026"/>
      <c r="AR36997" s="1027"/>
    </row>
    <row r="36998" spans="43:44" x14ac:dyDescent="0.25">
      <c r="AQ36998" s="1026"/>
      <c r="AR36998" s="1027"/>
    </row>
    <row r="36999" spans="43:44" x14ac:dyDescent="0.25">
      <c r="AQ36999" s="1026"/>
      <c r="AR36999" s="1027"/>
    </row>
    <row r="37000" spans="43:44" x14ac:dyDescent="0.25">
      <c r="AQ37000" s="1026"/>
      <c r="AR37000" s="1027"/>
    </row>
    <row r="37001" spans="43:44" x14ac:dyDescent="0.25">
      <c r="AQ37001" s="1026"/>
      <c r="AR37001" s="1027"/>
    </row>
    <row r="37002" spans="43:44" x14ac:dyDescent="0.25">
      <c r="AQ37002" s="1026"/>
      <c r="AR37002" s="1027"/>
    </row>
    <row r="37003" spans="43:44" x14ac:dyDescent="0.25">
      <c r="AQ37003" s="1026"/>
      <c r="AR37003" s="1027"/>
    </row>
    <row r="37004" spans="43:44" x14ac:dyDescent="0.25">
      <c r="AQ37004" s="1026"/>
      <c r="AR37004" s="1027"/>
    </row>
    <row r="37005" spans="43:44" x14ac:dyDescent="0.25">
      <c r="AQ37005" s="1026"/>
      <c r="AR37005" s="1027"/>
    </row>
    <row r="37006" spans="43:44" x14ac:dyDescent="0.25">
      <c r="AQ37006" s="1026"/>
      <c r="AR37006" s="1027"/>
    </row>
    <row r="37007" spans="43:44" x14ac:dyDescent="0.25">
      <c r="AQ37007" s="1026"/>
      <c r="AR37007" s="1027"/>
    </row>
    <row r="37008" spans="43:44" x14ac:dyDescent="0.25">
      <c r="AQ37008" s="1026"/>
      <c r="AR37008" s="1027"/>
    </row>
    <row r="37009" spans="43:44" x14ac:dyDescent="0.25">
      <c r="AQ37009" s="1026"/>
      <c r="AR37009" s="1027"/>
    </row>
    <row r="37010" spans="43:44" x14ac:dyDescent="0.25">
      <c r="AQ37010" s="1026"/>
      <c r="AR37010" s="1027"/>
    </row>
    <row r="37011" spans="43:44" x14ac:dyDescent="0.25">
      <c r="AQ37011" s="1026"/>
      <c r="AR37011" s="1027"/>
    </row>
    <row r="37012" spans="43:44" x14ac:dyDescent="0.25">
      <c r="AQ37012" s="1026"/>
      <c r="AR37012" s="1027"/>
    </row>
    <row r="37013" spans="43:44" x14ac:dyDescent="0.25">
      <c r="AQ37013" s="1026"/>
      <c r="AR37013" s="1027"/>
    </row>
    <row r="37014" spans="43:44" x14ac:dyDescent="0.25">
      <c r="AQ37014" s="1026"/>
      <c r="AR37014" s="1027"/>
    </row>
    <row r="37015" spans="43:44" x14ac:dyDescent="0.25">
      <c r="AQ37015" s="1026"/>
      <c r="AR37015" s="1027"/>
    </row>
    <row r="37016" spans="43:44" x14ac:dyDescent="0.25">
      <c r="AQ37016" s="1026"/>
      <c r="AR37016" s="1027"/>
    </row>
    <row r="37017" spans="43:44" x14ac:dyDescent="0.25">
      <c r="AQ37017" s="1026"/>
      <c r="AR37017" s="1027"/>
    </row>
    <row r="37018" spans="43:44" x14ac:dyDescent="0.25">
      <c r="AQ37018" s="1026"/>
      <c r="AR37018" s="1027"/>
    </row>
    <row r="37019" spans="43:44" x14ac:dyDescent="0.25">
      <c r="AQ37019" s="1026"/>
      <c r="AR37019" s="1027"/>
    </row>
    <row r="37020" spans="43:44" x14ac:dyDescent="0.25">
      <c r="AQ37020" s="1026"/>
      <c r="AR37020" s="1027"/>
    </row>
    <row r="37021" spans="43:44" x14ac:dyDescent="0.25">
      <c r="AQ37021" s="1026"/>
      <c r="AR37021" s="1027"/>
    </row>
    <row r="37022" spans="43:44" x14ac:dyDescent="0.25">
      <c r="AQ37022" s="1026"/>
      <c r="AR37022" s="1027"/>
    </row>
    <row r="37023" spans="43:44" x14ac:dyDescent="0.25">
      <c r="AQ37023" s="1026"/>
      <c r="AR37023" s="1027"/>
    </row>
    <row r="37024" spans="43:44" x14ac:dyDescent="0.25">
      <c r="AQ37024" s="1026"/>
      <c r="AR37024" s="1027"/>
    </row>
    <row r="37025" spans="43:44" x14ac:dyDescent="0.25">
      <c r="AQ37025" s="1026"/>
      <c r="AR37025" s="1027"/>
    </row>
    <row r="37026" spans="43:44" x14ac:dyDescent="0.25">
      <c r="AQ37026" s="1026"/>
      <c r="AR37026" s="1027"/>
    </row>
    <row r="37027" spans="43:44" x14ac:dyDescent="0.25">
      <c r="AQ37027" s="1026"/>
      <c r="AR37027" s="1027"/>
    </row>
    <row r="37028" spans="43:44" x14ac:dyDescent="0.25">
      <c r="AQ37028" s="1026"/>
      <c r="AR37028" s="1027"/>
    </row>
    <row r="37029" spans="43:44" x14ac:dyDescent="0.25">
      <c r="AQ37029" s="1026"/>
      <c r="AR37029" s="1027"/>
    </row>
    <row r="37030" spans="43:44" x14ac:dyDescent="0.25">
      <c r="AQ37030" s="1026"/>
      <c r="AR37030" s="1027"/>
    </row>
    <row r="37031" spans="43:44" x14ac:dyDescent="0.25">
      <c r="AQ37031" s="1026"/>
      <c r="AR37031" s="1027"/>
    </row>
    <row r="37032" spans="43:44" x14ac:dyDescent="0.25">
      <c r="AQ37032" s="1026"/>
      <c r="AR37032" s="1027"/>
    </row>
    <row r="37033" spans="43:44" x14ac:dyDescent="0.25">
      <c r="AQ37033" s="1026"/>
      <c r="AR37033" s="1027"/>
    </row>
    <row r="37034" spans="43:44" x14ac:dyDescent="0.25">
      <c r="AQ37034" s="1026"/>
      <c r="AR37034" s="1027"/>
    </row>
    <row r="37035" spans="43:44" x14ac:dyDescent="0.25">
      <c r="AQ37035" s="1026"/>
      <c r="AR37035" s="1027"/>
    </row>
    <row r="37036" spans="43:44" x14ac:dyDescent="0.25">
      <c r="AQ37036" s="1026"/>
      <c r="AR37036" s="1027"/>
    </row>
    <row r="37037" spans="43:44" x14ac:dyDescent="0.25">
      <c r="AQ37037" s="1026"/>
      <c r="AR37037" s="1027"/>
    </row>
    <row r="37038" spans="43:44" x14ac:dyDescent="0.25">
      <c r="AQ37038" s="1026"/>
      <c r="AR37038" s="1027"/>
    </row>
    <row r="37039" spans="43:44" x14ac:dyDescent="0.25">
      <c r="AQ37039" s="1026"/>
      <c r="AR37039" s="1027"/>
    </row>
    <row r="37040" spans="43:44" x14ac:dyDescent="0.25">
      <c r="AQ37040" s="1026"/>
      <c r="AR37040" s="1027"/>
    </row>
    <row r="37041" spans="43:44" x14ac:dyDescent="0.25">
      <c r="AQ37041" s="1026"/>
      <c r="AR37041" s="1027"/>
    </row>
    <row r="37042" spans="43:44" x14ac:dyDescent="0.25">
      <c r="AQ37042" s="1026"/>
      <c r="AR37042" s="1027"/>
    </row>
    <row r="37043" spans="43:44" x14ac:dyDescent="0.25">
      <c r="AQ37043" s="1026"/>
      <c r="AR37043" s="1027"/>
    </row>
    <row r="37044" spans="43:44" x14ac:dyDescent="0.25">
      <c r="AQ37044" s="1026"/>
      <c r="AR37044" s="1027"/>
    </row>
    <row r="37045" spans="43:44" x14ac:dyDescent="0.25">
      <c r="AQ37045" s="1026"/>
      <c r="AR37045" s="1027"/>
    </row>
    <row r="37046" spans="43:44" x14ac:dyDescent="0.25">
      <c r="AQ37046" s="1026"/>
      <c r="AR37046" s="1027"/>
    </row>
    <row r="37047" spans="43:44" x14ac:dyDescent="0.25">
      <c r="AQ37047" s="1026"/>
      <c r="AR37047" s="1027"/>
    </row>
    <row r="37048" spans="43:44" x14ac:dyDescent="0.25">
      <c r="AQ37048" s="1026"/>
      <c r="AR37048" s="1027"/>
    </row>
    <row r="37049" spans="43:44" x14ac:dyDescent="0.25">
      <c r="AQ37049" s="1026"/>
      <c r="AR37049" s="1027"/>
    </row>
    <row r="37050" spans="43:44" x14ac:dyDescent="0.25">
      <c r="AQ37050" s="1026"/>
      <c r="AR37050" s="1027"/>
    </row>
    <row r="37051" spans="43:44" x14ac:dyDescent="0.25">
      <c r="AQ37051" s="1026"/>
      <c r="AR37051" s="1027"/>
    </row>
    <row r="37052" spans="43:44" x14ac:dyDescent="0.25">
      <c r="AQ37052" s="1026"/>
      <c r="AR37052" s="1027"/>
    </row>
    <row r="37053" spans="43:44" x14ac:dyDescent="0.25">
      <c r="AQ37053" s="1026"/>
      <c r="AR37053" s="1027"/>
    </row>
    <row r="37054" spans="43:44" x14ac:dyDescent="0.25">
      <c r="AQ37054" s="1026"/>
      <c r="AR37054" s="1027"/>
    </row>
    <row r="37055" spans="43:44" x14ac:dyDescent="0.25">
      <c r="AQ37055" s="1026"/>
      <c r="AR37055" s="1027"/>
    </row>
    <row r="37056" spans="43:44" x14ac:dyDescent="0.25">
      <c r="AQ37056" s="1026"/>
      <c r="AR37056" s="1027"/>
    </row>
    <row r="37057" spans="43:44" x14ac:dyDescent="0.25">
      <c r="AQ37057" s="1026"/>
      <c r="AR37057" s="1027"/>
    </row>
    <row r="37058" spans="43:44" x14ac:dyDescent="0.25">
      <c r="AQ37058" s="1026"/>
      <c r="AR37058" s="1027"/>
    </row>
    <row r="37059" spans="43:44" x14ac:dyDescent="0.25">
      <c r="AQ37059" s="1026"/>
      <c r="AR37059" s="1027"/>
    </row>
    <row r="37060" spans="43:44" x14ac:dyDescent="0.25">
      <c r="AQ37060" s="1026"/>
      <c r="AR37060" s="1027"/>
    </row>
    <row r="37061" spans="43:44" x14ac:dyDescent="0.25">
      <c r="AQ37061" s="1026"/>
      <c r="AR37061" s="1027"/>
    </row>
    <row r="37062" spans="43:44" x14ac:dyDescent="0.25">
      <c r="AQ37062" s="1026"/>
      <c r="AR37062" s="1027"/>
    </row>
    <row r="37063" spans="43:44" x14ac:dyDescent="0.25">
      <c r="AQ37063" s="1026"/>
      <c r="AR37063" s="1027"/>
    </row>
    <row r="37064" spans="43:44" x14ac:dyDescent="0.25">
      <c r="AQ37064" s="1026"/>
      <c r="AR37064" s="1027"/>
    </row>
    <row r="37065" spans="43:44" x14ac:dyDescent="0.25">
      <c r="AQ37065" s="1026"/>
      <c r="AR37065" s="1027"/>
    </row>
    <row r="37066" spans="43:44" x14ac:dyDescent="0.25">
      <c r="AQ37066" s="1026"/>
      <c r="AR37066" s="1027"/>
    </row>
    <row r="37067" spans="43:44" x14ac:dyDescent="0.25">
      <c r="AQ37067" s="1026"/>
      <c r="AR37067" s="1027"/>
    </row>
    <row r="37068" spans="43:44" x14ac:dyDescent="0.25">
      <c r="AQ37068" s="1026"/>
      <c r="AR37068" s="1027"/>
    </row>
    <row r="37069" spans="43:44" x14ac:dyDescent="0.25">
      <c r="AQ37069" s="1026"/>
      <c r="AR37069" s="1027"/>
    </row>
    <row r="37070" spans="43:44" x14ac:dyDescent="0.25">
      <c r="AQ37070" s="1026"/>
      <c r="AR37070" s="1027"/>
    </row>
    <row r="37071" spans="43:44" x14ac:dyDescent="0.25">
      <c r="AQ37071" s="1026"/>
      <c r="AR37071" s="1027"/>
    </row>
    <row r="37072" spans="43:44" x14ac:dyDescent="0.25">
      <c r="AQ37072" s="1026"/>
      <c r="AR37072" s="1027"/>
    </row>
    <row r="37073" spans="43:44" x14ac:dyDescent="0.25">
      <c r="AQ37073" s="1026"/>
      <c r="AR37073" s="1027"/>
    </row>
    <row r="37074" spans="43:44" x14ac:dyDescent="0.25">
      <c r="AQ37074" s="1026"/>
      <c r="AR37074" s="1027"/>
    </row>
    <row r="37075" spans="43:44" x14ac:dyDescent="0.25">
      <c r="AQ37075" s="1026"/>
      <c r="AR37075" s="1027"/>
    </row>
    <row r="37076" spans="43:44" x14ac:dyDescent="0.25">
      <c r="AQ37076" s="1026"/>
      <c r="AR37076" s="1027"/>
    </row>
    <row r="37077" spans="43:44" x14ac:dyDescent="0.25">
      <c r="AQ37077" s="1026"/>
      <c r="AR37077" s="1027"/>
    </row>
    <row r="37078" spans="43:44" x14ac:dyDescent="0.25">
      <c r="AQ37078" s="1026"/>
      <c r="AR37078" s="1027"/>
    </row>
    <row r="37079" spans="43:44" x14ac:dyDescent="0.25">
      <c r="AQ37079" s="1026"/>
      <c r="AR37079" s="1027"/>
    </row>
    <row r="37080" spans="43:44" x14ac:dyDescent="0.25">
      <c r="AQ37080" s="1026"/>
      <c r="AR37080" s="1027"/>
    </row>
    <row r="37081" spans="43:44" x14ac:dyDescent="0.25">
      <c r="AQ37081" s="1026"/>
      <c r="AR37081" s="1027"/>
    </row>
    <row r="37082" spans="43:44" x14ac:dyDescent="0.25">
      <c r="AQ37082" s="1026"/>
      <c r="AR37082" s="1027"/>
    </row>
    <row r="37083" spans="43:44" x14ac:dyDescent="0.25">
      <c r="AQ37083" s="1026"/>
      <c r="AR37083" s="1027"/>
    </row>
    <row r="37084" spans="43:44" x14ac:dyDescent="0.25">
      <c r="AQ37084" s="1026"/>
      <c r="AR37084" s="1027"/>
    </row>
    <row r="37085" spans="43:44" x14ac:dyDescent="0.25">
      <c r="AQ37085" s="1026"/>
      <c r="AR37085" s="1027"/>
    </row>
    <row r="37086" spans="43:44" x14ac:dyDescent="0.25">
      <c r="AQ37086" s="1026"/>
      <c r="AR37086" s="1027"/>
    </row>
    <row r="37087" spans="43:44" x14ac:dyDescent="0.25">
      <c r="AQ37087" s="1026"/>
      <c r="AR37087" s="1027"/>
    </row>
    <row r="37088" spans="43:44" x14ac:dyDescent="0.25">
      <c r="AQ37088" s="1026"/>
      <c r="AR37088" s="1027"/>
    </row>
    <row r="37089" spans="43:44" x14ac:dyDescent="0.25">
      <c r="AQ37089" s="1026"/>
      <c r="AR37089" s="1027"/>
    </row>
    <row r="37090" spans="43:44" x14ac:dyDescent="0.25">
      <c r="AQ37090" s="1026"/>
      <c r="AR37090" s="1027"/>
    </row>
    <row r="37091" spans="43:44" x14ac:dyDescent="0.25">
      <c r="AQ37091" s="1026"/>
      <c r="AR37091" s="1027"/>
    </row>
    <row r="37092" spans="43:44" x14ac:dyDescent="0.25">
      <c r="AQ37092" s="1026"/>
      <c r="AR37092" s="1027"/>
    </row>
    <row r="37093" spans="43:44" x14ac:dyDescent="0.25">
      <c r="AQ37093" s="1026"/>
      <c r="AR37093" s="1027"/>
    </row>
    <row r="37094" spans="43:44" x14ac:dyDescent="0.25">
      <c r="AQ37094" s="1026"/>
      <c r="AR37094" s="1027"/>
    </row>
    <row r="37095" spans="43:44" x14ac:dyDescent="0.25">
      <c r="AQ37095" s="1026"/>
      <c r="AR37095" s="1027"/>
    </row>
    <row r="37096" spans="43:44" x14ac:dyDescent="0.25">
      <c r="AQ37096" s="1026"/>
      <c r="AR37096" s="1027"/>
    </row>
    <row r="37097" spans="43:44" x14ac:dyDescent="0.25">
      <c r="AQ37097" s="1026"/>
      <c r="AR37097" s="1027"/>
    </row>
    <row r="37098" spans="43:44" x14ac:dyDescent="0.25">
      <c r="AQ37098" s="1026"/>
      <c r="AR37098" s="1027"/>
    </row>
    <row r="37099" spans="43:44" x14ac:dyDescent="0.25">
      <c r="AQ37099" s="1026"/>
      <c r="AR37099" s="1027"/>
    </row>
    <row r="37100" spans="43:44" x14ac:dyDescent="0.25">
      <c r="AQ37100" s="1026"/>
      <c r="AR37100" s="1027"/>
    </row>
    <row r="37101" spans="43:44" x14ac:dyDescent="0.25">
      <c r="AQ37101" s="1026"/>
      <c r="AR37101" s="1027"/>
    </row>
    <row r="37102" spans="43:44" x14ac:dyDescent="0.25">
      <c r="AQ37102" s="1026"/>
      <c r="AR37102" s="1027"/>
    </row>
    <row r="37103" spans="43:44" x14ac:dyDescent="0.25">
      <c r="AQ37103" s="1026"/>
      <c r="AR37103" s="1027"/>
    </row>
    <row r="37104" spans="43:44" x14ac:dyDescent="0.25">
      <c r="AQ37104" s="1026"/>
      <c r="AR37104" s="1027"/>
    </row>
    <row r="37105" spans="43:44" x14ac:dyDescent="0.25">
      <c r="AQ37105" s="1026"/>
      <c r="AR37105" s="1027"/>
    </row>
    <row r="37106" spans="43:44" x14ac:dyDescent="0.25">
      <c r="AQ37106" s="1026"/>
      <c r="AR37106" s="1027"/>
    </row>
    <row r="37107" spans="43:44" x14ac:dyDescent="0.25">
      <c r="AQ37107" s="1026"/>
      <c r="AR37107" s="1027"/>
    </row>
    <row r="37108" spans="43:44" x14ac:dyDescent="0.25">
      <c r="AQ37108" s="1026"/>
      <c r="AR37108" s="1027"/>
    </row>
    <row r="37109" spans="43:44" x14ac:dyDescent="0.25">
      <c r="AQ37109" s="1026"/>
      <c r="AR37109" s="1027"/>
    </row>
    <row r="37110" spans="43:44" x14ac:dyDescent="0.25">
      <c r="AQ37110" s="1026"/>
      <c r="AR37110" s="1027"/>
    </row>
    <row r="37111" spans="43:44" x14ac:dyDescent="0.25">
      <c r="AQ37111" s="1026"/>
      <c r="AR37111" s="1027"/>
    </row>
    <row r="37112" spans="43:44" x14ac:dyDescent="0.25">
      <c r="AQ37112" s="1026"/>
      <c r="AR37112" s="1027"/>
    </row>
    <row r="37113" spans="43:44" x14ac:dyDescent="0.25">
      <c r="AQ37113" s="1026"/>
      <c r="AR37113" s="1027"/>
    </row>
    <row r="37114" spans="43:44" x14ac:dyDescent="0.25">
      <c r="AQ37114" s="1026"/>
      <c r="AR37114" s="1027"/>
    </row>
    <row r="37115" spans="43:44" x14ac:dyDescent="0.25">
      <c r="AQ37115" s="1026"/>
      <c r="AR37115" s="1027"/>
    </row>
    <row r="37116" spans="43:44" x14ac:dyDescent="0.25">
      <c r="AQ37116" s="1026"/>
      <c r="AR37116" s="1027"/>
    </row>
    <row r="37117" spans="43:44" x14ac:dyDescent="0.25">
      <c r="AQ37117" s="1026"/>
      <c r="AR37117" s="1027"/>
    </row>
    <row r="37118" spans="43:44" x14ac:dyDescent="0.25">
      <c r="AQ37118" s="1026"/>
      <c r="AR37118" s="1027"/>
    </row>
    <row r="37119" spans="43:44" x14ac:dyDescent="0.25">
      <c r="AQ37119" s="1026"/>
      <c r="AR37119" s="1027"/>
    </row>
    <row r="37120" spans="43:44" x14ac:dyDescent="0.25">
      <c r="AQ37120" s="1026"/>
      <c r="AR37120" s="1027"/>
    </row>
    <row r="37121" spans="43:44" x14ac:dyDescent="0.25">
      <c r="AQ37121" s="1026"/>
      <c r="AR37121" s="1027"/>
    </row>
    <row r="37122" spans="43:44" x14ac:dyDescent="0.25">
      <c r="AQ37122" s="1026"/>
      <c r="AR37122" s="1027"/>
    </row>
    <row r="37123" spans="43:44" x14ac:dyDescent="0.25">
      <c r="AQ37123" s="1026"/>
      <c r="AR37123" s="1027"/>
    </row>
    <row r="37124" spans="43:44" x14ac:dyDescent="0.25">
      <c r="AQ37124" s="1026"/>
      <c r="AR37124" s="1027"/>
    </row>
    <row r="37125" spans="43:44" x14ac:dyDescent="0.25">
      <c r="AQ37125" s="1026"/>
      <c r="AR37125" s="1027"/>
    </row>
    <row r="37126" spans="43:44" x14ac:dyDescent="0.25">
      <c r="AQ37126" s="1026"/>
      <c r="AR37126" s="1027"/>
    </row>
    <row r="37127" spans="43:44" x14ac:dyDescent="0.25">
      <c r="AQ37127" s="1026"/>
      <c r="AR37127" s="1027"/>
    </row>
    <row r="37128" spans="43:44" x14ac:dyDescent="0.25">
      <c r="AQ37128" s="1026"/>
      <c r="AR37128" s="1027"/>
    </row>
    <row r="37129" spans="43:44" x14ac:dyDescent="0.25">
      <c r="AQ37129" s="1026"/>
      <c r="AR37129" s="1027"/>
    </row>
    <row r="37130" spans="43:44" x14ac:dyDescent="0.25">
      <c r="AQ37130" s="1026"/>
      <c r="AR37130" s="1027"/>
    </row>
    <row r="37131" spans="43:44" x14ac:dyDescent="0.25">
      <c r="AQ37131" s="1026"/>
      <c r="AR37131" s="1027"/>
    </row>
    <row r="37132" spans="43:44" x14ac:dyDescent="0.25">
      <c r="AQ37132" s="1026"/>
      <c r="AR37132" s="1027"/>
    </row>
    <row r="37133" spans="43:44" x14ac:dyDescent="0.25">
      <c r="AQ37133" s="1026"/>
      <c r="AR37133" s="1027"/>
    </row>
    <row r="37134" spans="43:44" x14ac:dyDescent="0.25">
      <c r="AQ37134" s="1026"/>
      <c r="AR37134" s="1027"/>
    </row>
    <row r="37135" spans="43:44" x14ac:dyDescent="0.25">
      <c r="AQ37135" s="1026"/>
      <c r="AR37135" s="1027"/>
    </row>
    <row r="37136" spans="43:44" x14ac:dyDescent="0.25">
      <c r="AQ37136" s="1026"/>
      <c r="AR37136" s="1027"/>
    </row>
    <row r="37137" spans="43:44" x14ac:dyDescent="0.25">
      <c r="AQ37137" s="1026"/>
      <c r="AR37137" s="1027"/>
    </row>
    <row r="37138" spans="43:44" x14ac:dyDescent="0.25">
      <c r="AQ37138" s="1026"/>
      <c r="AR37138" s="1027"/>
    </row>
    <row r="37139" spans="43:44" x14ac:dyDescent="0.25">
      <c r="AQ37139" s="1026"/>
      <c r="AR37139" s="1027"/>
    </row>
    <row r="37140" spans="43:44" x14ac:dyDescent="0.25">
      <c r="AQ37140" s="1026"/>
      <c r="AR37140" s="1027"/>
    </row>
    <row r="37141" spans="43:44" x14ac:dyDescent="0.25">
      <c r="AQ37141" s="1026"/>
      <c r="AR37141" s="1027"/>
    </row>
    <row r="37142" spans="43:44" x14ac:dyDescent="0.25">
      <c r="AQ37142" s="1026"/>
      <c r="AR37142" s="1027"/>
    </row>
    <row r="37143" spans="43:44" x14ac:dyDescent="0.25">
      <c r="AQ37143" s="1026"/>
      <c r="AR37143" s="1027"/>
    </row>
    <row r="37144" spans="43:44" x14ac:dyDescent="0.25">
      <c r="AQ37144" s="1026"/>
      <c r="AR37144" s="1027"/>
    </row>
    <row r="37145" spans="43:44" x14ac:dyDescent="0.25">
      <c r="AQ37145" s="1026"/>
      <c r="AR37145" s="1027"/>
    </row>
    <row r="37146" spans="43:44" x14ac:dyDescent="0.25">
      <c r="AQ37146" s="1026"/>
      <c r="AR37146" s="1027"/>
    </row>
    <row r="37147" spans="43:44" x14ac:dyDescent="0.25">
      <c r="AQ37147" s="1026"/>
      <c r="AR37147" s="1027"/>
    </row>
    <row r="37148" spans="43:44" x14ac:dyDescent="0.25">
      <c r="AQ37148" s="1026"/>
      <c r="AR37148" s="1027"/>
    </row>
    <row r="37149" spans="43:44" x14ac:dyDescent="0.25">
      <c r="AQ37149" s="1026"/>
      <c r="AR37149" s="1027"/>
    </row>
    <row r="37150" spans="43:44" x14ac:dyDescent="0.25">
      <c r="AQ37150" s="1026"/>
      <c r="AR37150" s="1027"/>
    </row>
    <row r="37151" spans="43:44" x14ac:dyDescent="0.25">
      <c r="AQ37151" s="1026"/>
      <c r="AR37151" s="1027"/>
    </row>
    <row r="37152" spans="43:44" x14ac:dyDescent="0.25">
      <c r="AQ37152" s="1026"/>
      <c r="AR37152" s="1027"/>
    </row>
    <row r="37153" spans="43:44" x14ac:dyDescent="0.25">
      <c r="AQ37153" s="1026"/>
      <c r="AR37153" s="1027"/>
    </row>
    <row r="37154" spans="43:44" x14ac:dyDescent="0.25">
      <c r="AQ37154" s="1026"/>
      <c r="AR37154" s="1027"/>
    </row>
    <row r="37155" spans="43:44" x14ac:dyDescent="0.25">
      <c r="AQ37155" s="1026"/>
      <c r="AR37155" s="1027"/>
    </row>
    <row r="37156" spans="43:44" x14ac:dyDescent="0.25">
      <c r="AQ37156" s="1026"/>
      <c r="AR37156" s="1027"/>
    </row>
    <row r="37157" spans="43:44" x14ac:dyDescent="0.25">
      <c r="AQ37157" s="1026"/>
      <c r="AR37157" s="1027"/>
    </row>
    <row r="37158" spans="43:44" x14ac:dyDescent="0.25">
      <c r="AQ37158" s="1026"/>
      <c r="AR37158" s="1027"/>
    </row>
    <row r="37159" spans="43:44" x14ac:dyDescent="0.25">
      <c r="AQ37159" s="1026"/>
      <c r="AR37159" s="1027"/>
    </row>
    <row r="37160" spans="43:44" x14ac:dyDescent="0.25">
      <c r="AQ37160" s="1026"/>
      <c r="AR37160" s="1027"/>
    </row>
    <row r="37161" spans="43:44" x14ac:dyDescent="0.25">
      <c r="AQ37161" s="1026"/>
      <c r="AR37161" s="1027"/>
    </row>
    <row r="37162" spans="43:44" x14ac:dyDescent="0.25">
      <c r="AQ37162" s="1026"/>
      <c r="AR37162" s="1027"/>
    </row>
    <row r="37163" spans="43:44" x14ac:dyDescent="0.25">
      <c r="AQ37163" s="1026"/>
      <c r="AR37163" s="1027"/>
    </row>
    <row r="37164" spans="43:44" x14ac:dyDescent="0.25">
      <c r="AQ37164" s="1026"/>
      <c r="AR37164" s="1027"/>
    </row>
    <row r="37165" spans="43:44" x14ac:dyDescent="0.25">
      <c r="AQ37165" s="1026"/>
      <c r="AR37165" s="1027"/>
    </row>
    <row r="37166" spans="43:44" x14ac:dyDescent="0.25">
      <c r="AQ37166" s="1026"/>
      <c r="AR37166" s="1027"/>
    </row>
    <row r="37167" spans="43:44" x14ac:dyDescent="0.25">
      <c r="AQ37167" s="1026"/>
      <c r="AR37167" s="1027"/>
    </row>
    <row r="37168" spans="43:44" x14ac:dyDescent="0.25">
      <c r="AQ37168" s="1026"/>
      <c r="AR37168" s="1027"/>
    </row>
    <row r="37169" spans="43:44" x14ac:dyDescent="0.25">
      <c r="AQ37169" s="1026"/>
      <c r="AR37169" s="1027"/>
    </row>
    <row r="37170" spans="43:44" x14ac:dyDescent="0.25">
      <c r="AQ37170" s="1026"/>
      <c r="AR37170" s="1027"/>
    </row>
    <row r="37171" spans="43:44" x14ac:dyDescent="0.25">
      <c r="AQ37171" s="1026"/>
      <c r="AR37171" s="1027"/>
    </row>
    <row r="37172" spans="43:44" x14ac:dyDescent="0.25">
      <c r="AQ37172" s="1026"/>
      <c r="AR37172" s="1027"/>
    </row>
    <row r="37173" spans="43:44" x14ac:dyDescent="0.25">
      <c r="AQ37173" s="1026"/>
      <c r="AR37173" s="1027"/>
    </row>
    <row r="37174" spans="43:44" x14ac:dyDescent="0.25">
      <c r="AQ37174" s="1026"/>
      <c r="AR37174" s="1027"/>
    </row>
    <row r="37175" spans="43:44" x14ac:dyDescent="0.25">
      <c r="AQ37175" s="1026"/>
      <c r="AR37175" s="1027"/>
    </row>
    <row r="37176" spans="43:44" x14ac:dyDescent="0.25">
      <c r="AQ37176" s="1026"/>
      <c r="AR37176" s="1027"/>
    </row>
    <row r="37177" spans="43:44" x14ac:dyDescent="0.25">
      <c r="AQ37177" s="1026"/>
      <c r="AR37177" s="1027"/>
    </row>
    <row r="37178" spans="43:44" x14ac:dyDescent="0.25">
      <c r="AQ37178" s="1026"/>
      <c r="AR37178" s="1027"/>
    </row>
    <row r="37179" spans="43:44" x14ac:dyDescent="0.25">
      <c r="AQ37179" s="1026"/>
      <c r="AR37179" s="1027"/>
    </row>
    <row r="37180" spans="43:44" x14ac:dyDescent="0.25">
      <c r="AQ37180" s="1026"/>
      <c r="AR37180" s="1027"/>
    </row>
    <row r="37181" spans="43:44" x14ac:dyDescent="0.25">
      <c r="AQ37181" s="1026"/>
      <c r="AR37181" s="1027"/>
    </row>
    <row r="37182" spans="43:44" x14ac:dyDescent="0.25">
      <c r="AQ37182" s="1026"/>
      <c r="AR37182" s="1027"/>
    </row>
    <row r="37183" spans="43:44" x14ac:dyDescent="0.25">
      <c r="AQ37183" s="1026"/>
      <c r="AR37183" s="1027"/>
    </row>
    <row r="37184" spans="43:44" x14ac:dyDescent="0.25">
      <c r="AQ37184" s="1026"/>
      <c r="AR37184" s="1027"/>
    </row>
    <row r="37185" spans="43:44" x14ac:dyDescent="0.25">
      <c r="AQ37185" s="1026"/>
      <c r="AR37185" s="1027"/>
    </row>
    <row r="37186" spans="43:44" x14ac:dyDescent="0.25">
      <c r="AQ37186" s="1026"/>
      <c r="AR37186" s="1027"/>
    </row>
    <row r="37187" spans="43:44" x14ac:dyDescent="0.25">
      <c r="AQ37187" s="1026"/>
      <c r="AR37187" s="1027"/>
    </row>
    <row r="37188" spans="43:44" x14ac:dyDescent="0.25">
      <c r="AQ37188" s="1026"/>
      <c r="AR37188" s="1027"/>
    </row>
    <row r="37189" spans="43:44" x14ac:dyDescent="0.25">
      <c r="AQ37189" s="1026"/>
      <c r="AR37189" s="1027"/>
    </row>
    <row r="37190" spans="43:44" x14ac:dyDescent="0.25">
      <c r="AQ37190" s="1026"/>
      <c r="AR37190" s="1027"/>
    </row>
    <row r="37191" spans="43:44" x14ac:dyDescent="0.25">
      <c r="AQ37191" s="1026"/>
      <c r="AR37191" s="1027"/>
    </row>
    <row r="37192" spans="43:44" x14ac:dyDescent="0.25">
      <c r="AQ37192" s="1026"/>
      <c r="AR37192" s="1027"/>
    </row>
    <row r="37193" spans="43:44" x14ac:dyDescent="0.25">
      <c r="AQ37193" s="1026"/>
      <c r="AR37193" s="1027"/>
    </row>
    <row r="37194" spans="43:44" x14ac:dyDescent="0.25">
      <c r="AQ37194" s="1026"/>
      <c r="AR37194" s="1027"/>
    </row>
    <row r="37195" spans="43:44" x14ac:dyDescent="0.25">
      <c r="AQ37195" s="1026"/>
      <c r="AR37195" s="1027"/>
    </row>
    <row r="37196" spans="43:44" x14ac:dyDescent="0.25">
      <c r="AQ37196" s="1026"/>
      <c r="AR37196" s="1027"/>
    </row>
    <row r="37197" spans="43:44" x14ac:dyDescent="0.25">
      <c r="AQ37197" s="1026"/>
      <c r="AR37197" s="1027"/>
    </row>
    <row r="37198" spans="43:44" x14ac:dyDescent="0.25">
      <c r="AQ37198" s="1026"/>
      <c r="AR37198" s="1027"/>
    </row>
    <row r="37199" spans="43:44" x14ac:dyDescent="0.25">
      <c r="AQ37199" s="1026"/>
      <c r="AR37199" s="1027"/>
    </row>
    <row r="37200" spans="43:44" x14ac:dyDescent="0.25">
      <c r="AQ37200" s="1026"/>
      <c r="AR37200" s="1027"/>
    </row>
    <row r="37201" spans="43:44" x14ac:dyDescent="0.25">
      <c r="AQ37201" s="1026"/>
      <c r="AR37201" s="1027"/>
    </row>
    <row r="37202" spans="43:44" x14ac:dyDescent="0.25">
      <c r="AQ37202" s="1026"/>
      <c r="AR37202" s="1027"/>
    </row>
    <row r="37203" spans="43:44" x14ac:dyDescent="0.25">
      <c r="AQ37203" s="1026"/>
      <c r="AR37203" s="1027"/>
    </row>
    <row r="37204" spans="43:44" x14ac:dyDescent="0.25">
      <c r="AQ37204" s="1026"/>
      <c r="AR37204" s="1027"/>
    </row>
    <row r="37205" spans="43:44" x14ac:dyDescent="0.25">
      <c r="AQ37205" s="1026"/>
      <c r="AR37205" s="1027"/>
    </row>
    <row r="37206" spans="43:44" x14ac:dyDescent="0.25">
      <c r="AQ37206" s="1026"/>
      <c r="AR37206" s="1027"/>
    </row>
    <row r="37207" spans="43:44" x14ac:dyDescent="0.25">
      <c r="AQ37207" s="1026"/>
      <c r="AR37207" s="1027"/>
    </row>
    <row r="37208" spans="43:44" x14ac:dyDescent="0.25">
      <c r="AQ37208" s="1026"/>
      <c r="AR37208" s="1027"/>
    </row>
    <row r="37209" spans="43:44" x14ac:dyDescent="0.25">
      <c r="AQ37209" s="1026"/>
      <c r="AR37209" s="1027"/>
    </row>
    <row r="37210" spans="43:44" x14ac:dyDescent="0.25">
      <c r="AQ37210" s="1026"/>
      <c r="AR37210" s="1027"/>
    </row>
    <row r="37211" spans="43:44" x14ac:dyDescent="0.25">
      <c r="AQ37211" s="1026"/>
      <c r="AR37211" s="1027"/>
    </row>
    <row r="37212" spans="43:44" x14ac:dyDescent="0.25">
      <c r="AQ37212" s="1026"/>
      <c r="AR37212" s="1027"/>
    </row>
    <row r="37213" spans="43:44" x14ac:dyDescent="0.25">
      <c r="AQ37213" s="1026"/>
      <c r="AR37213" s="1027"/>
    </row>
    <row r="37214" spans="43:44" x14ac:dyDescent="0.25">
      <c r="AQ37214" s="1026"/>
      <c r="AR37214" s="1027"/>
    </row>
    <row r="37215" spans="43:44" x14ac:dyDescent="0.25">
      <c r="AQ37215" s="1026"/>
      <c r="AR37215" s="1027"/>
    </row>
    <row r="37216" spans="43:44" x14ac:dyDescent="0.25">
      <c r="AQ37216" s="1026"/>
      <c r="AR37216" s="1027"/>
    </row>
    <row r="37217" spans="43:44" x14ac:dyDescent="0.25">
      <c r="AQ37217" s="1026"/>
      <c r="AR37217" s="1027"/>
    </row>
    <row r="37218" spans="43:44" x14ac:dyDescent="0.25">
      <c r="AQ37218" s="1026"/>
      <c r="AR37218" s="1027"/>
    </row>
    <row r="37219" spans="43:44" x14ac:dyDescent="0.25">
      <c r="AQ37219" s="1026"/>
      <c r="AR37219" s="1027"/>
    </row>
    <row r="37220" spans="43:44" x14ac:dyDescent="0.25">
      <c r="AQ37220" s="1026"/>
      <c r="AR37220" s="1027"/>
    </row>
    <row r="37221" spans="43:44" x14ac:dyDescent="0.25">
      <c r="AQ37221" s="1026"/>
      <c r="AR37221" s="1027"/>
    </row>
    <row r="37222" spans="43:44" x14ac:dyDescent="0.25">
      <c r="AQ37222" s="1026"/>
      <c r="AR37222" s="1027"/>
    </row>
    <row r="37223" spans="43:44" x14ac:dyDescent="0.25">
      <c r="AQ37223" s="1026"/>
      <c r="AR37223" s="1027"/>
    </row>
    <row r="37224" spans="43:44" x14ac:dyDescent="0.25">
      <c r="AQ37224" s="1026"/>
      <c r="AR37224" s="1027"/>
    </row>
    <row r="37225" spans="43:44" x14ac:dyDescent="0.25">
      <c r="AQ37225" s="1026"/>
      <c r="AR37225" s="1027"/>
    </row>
    <row r="37226" spans="43:44" x14ac:dyDescent="0.25">
      <c r="AQ37226" s="1026"/>
      <c r="AR37226" s="1027"/>
    </row>
    <row r="37227" spans="43:44" x14ac:dyDescent="0.25">
      <c r="AQ37227" s="1026"/>
      <c r="AR37227" s="1027"/>
    </row>
    <row r="37228" spans="43:44" x14ac:dyDescent="0.25">
      <c r="AQ37228" s="1026"/>
      <c r="AR37228" s="1027"/>
    </row>
    <row r="37229" spans="43:44" x14ac:dyDescent="0.25">
      <c r="AQ37229" s="1026"/>
      <c r="AR37229" s="1027"/>
    </row>
    <row r="37230" spans="43:44" x14ac:dyDescent="0.25">
      <c r="AQ37230" s="1026"/>
      <c r="AR37230" s="1027"/>
    </row>
    <row r="37231" spans="43:44" x14ac:dyDescent="0.25">
      <c r="AQ37231" s="1026"/>
      <c r="AR37231" s="1027"/>
    </row>
    <row r="37232" spans="43:44" x14ac:dyDescent="0.25">
      <c r="AQ37232" s="1026"/>
      <c r="AR37232" s="1027"/>
    </row>
    <row r="37233" spans="43:44" x14ac:dyDescent="0.25">
      <c r="AQ37233" s="1026"/>
      <c r="AR37233" s="1027"/>
    </row>
    <row r="37234" spans="43:44" x14ac:dyDescent="0.25">
      <c r="AQ37234" s="1026"/>
      <c r="AR37234" s="1027"/>
    </row>
    <row r="37235" spans="43:44" x14ac:dyDescent="0.25">
      <c r="AQ37235" s="1026"/>
      <c r="AR37235" s="1027"/>
    </row>
    <row r="37236" spans="43:44" x14ac:dyDescent="0.25">
      <c r="AQ37236" s="1026"/>
      <c r="AR37236" s="1027"/>
    </row>
    <row r="37237" spans="43:44" x14ac:dyDescent="0.25">
      <c r="AQ37237" s="1026"/>
      <c r="AR37237" s="1027"/>
    </row>
    <row r="37238" spans="43:44" x14ac:dyDescent="0.25">
      <c r="AQ37238" s="1026"/>
      <c r="AR37238" s="1027"/>
    </row>
    <row r="37239" spans="43:44" x14ac:dyDescent="0.25">
      <c r="AQ37239" s="1026"/>
      <c r="AR37239" s="1027"/>
    </row>
    <row r="37240" spans="43:44" x14ac:dyDescent="0.25">
      <c r="AQ37240" s="1026"/>
      <c r="AR37240" s="1027"/>
    </row>
    <row r="37241" spans="43:44" x14ac:dyDescent="0.25">
      <c r="AQ37241" s="1026"/>
      <c r="AR37241" s="1027"/>
    </row>
    <row r="37242" spans="43:44" x14ac:dyDescent="0.25">
      <c r="AQ37242" s="1026"/>
      <c r="AR37242" s="1027"/>
    </row>
    <row r="37243" spans="43:44" x14ac:dyDescent="0.25">
      <c r="AQ37243" s="1026"/>
      <c r="AR37243" s="1027"/>
    </row>
    <row r="37244" spans="43:44" x14ac:dyDescent="0.25">
      <c r="AQ37244" s="1026"/>
      <c r="AR37244" s="1027"/>
    </row>
    <row r="37245" spans="43:44" x14ac:dyDescent="0.25">
      <c r="AQ37245" s="1026"/>
      <c r="AR37245" s="1027"/>
    </row>
    <row r="37246" spans="43:44" x14ac:dyDescent="0.25">
      <c r="AQ37246" s="1026"/>
      <c r="AR37246" s="1027"/>
    </row>
    <row r="37247" spans="43:44" x14ac:dyDescent="0.25">
      <c r="AQ37247" s="1026"/>
      <c r="AR37247" s="1027"/>
    </row>
    <row r="37248" spans="43:44" x14ac:dyDescent="0.25">
      <c r="AQ37248" s="1026"/>
      <c r="AR37248" s="1027"/>
    </row>
    <row r="37249" spans="43:44" x14ac:dyDescent="0.25">
      <c r="AQ37249" s="1026"/>
      <c r="AR37249" s="1027"/>
    </row>
    <row r="37250" spans="43:44" x14ac:dyDescent="0.25">
      <c r="AQ37250" s="1026"/>
      <c r="AR37250" s="1027"/>
    </row>
    <row r="37251" spans="43:44" x14ac:dyDescent="0.25">
      <c r="AQ37251" s="1026"/>
      <c r="AR37251" s="1027"/>
    </row>
    <row r="37252" spans="43:44" x14ac:dyDescent="0.25">
      <c r="AQ37252" s="1026"/>
      <c r="AR37252" s="1027"/>
    </row>
    <row r="37253" spans="43:44" x14ac:dyDescent="0.25">
      <c r="AQ37253" s="1026"/>
      <c r="AR37253" s="1027"/>
    </row>
    <row r="37254" spans="43:44" x14ac:dyDescent="0.25">
      <c r="AQ37254" s="1026"/>
      <c r="AR37254" s="1027"/>
    </row>
    <row r="37255" spans="43:44" x14ac:dyDescent="0.25">
      <c r="AQ37255" s="1026"/>
      <c r="AR37255" s="1027"/>
    </row>
    <row r="37256" spans="43:44" x14ac:dyDescent="0.25">
      <c r="AQ37256" s="1026"/>
      <c r="AR37256" s="1027"/>
    </row>
    <row r="37257" spans="43:44" x14ac:dyDescent="0.25">
      <c r="AQ37257" s="1026"/>
      <c r="AR37257" s="1027"/>
    </row>
    <row r="37258" spans="43:44" x14ac:dyDescent="0.25">
      <c r="AQ37258" s="1026"/>
      <c r="AR37258" s="1027"/>
    </row>
    <row r="37259" spans="43:44" x14ac:dyDescent="0.25">
      <c r="AQ37259" s="1026"/>
      <c r="AR37259" s="1027"/>
    </row>
    <row r="37260" spans="43:44" x14ac:dyDescent="0.25">
      <c r="AQ37260" s="1026"/>
      <c r="AR37260" s="1027"/>
    </row>
    <row r="37261" spans="43:44" x14ac:dyDescent="0.25">
      <c r="AQ37261" s="1026"/>
      <c r="AR37261" s="1027"/>
    </row>
    <row r="37262" spans="43:44" x14ac:dyDescent="0.25">
      <c r="AQ37262" s="1026"/>
      <c r="AR37262" s="1027"/>
    </row>
    <row r="37263" spans="43:44" x14ac:dyDescent="0.25">
      <c r="AQ37263" s="1026"/>
      <c r="AR37263" s="1027"/>
    </row>
    <row r="37264" spans="43:44" x14ac:dyDescent="0.25">
      <c r="AQ37264" s="1026"/>
      <c r="AR37264" s="1027"/>
    </row>
    <row r="37265" spans="43:44" x14ac:dyDescent="0.25">
      <c r="AQ37265" s="1026"/>
      <c r="AR37265" s="1027"/>
    </row>
    <row r="37266" spans="43:44" x14ac:dyDescent="0.25">
      <c r="AQ37266" s="1026"/>
      <c r="AR37266" s="1027"/>
    </row>
    <row r="37267" spans="43:44" x14ac:dyDescent="0.25">
      <c r="AQ37267" s="1026"/>
      <c r="AR37267" s="1027"/>
    </row>
    <row r="37268" spans="43:44" x14ac:dyDescent="0.25">
      <c r="AQ37268" s="1026"/>
      <c r="AR37268" s="1027"/>
    </row>
    <row r="37269" spans="43:44" x14ac:dyDescent="0.25">
      <c r="AQ37269" s="1026"/>
      <c r="AR37269" s="1027"/>
    </row>
    <row r="37270" spans="43:44" x14ac:dyDescent="0.25">
      <c r="AQ37270" s="1026"/>
      <c r="AR37270" s="1027"/>
    </row>
    <row r="37271" spans="43:44" x14ac:dyDescent="0.25">
      <c r="AQ37271" s="1026"/>
      <c r="AR37271" s="1027"/>
    </row>
    <row r="37272" spans="43:44" x14ac:dyDescent="0.25">
      <c r="AQ37272" s="1026"/>
      <c r="AR37272" s="1027"/>
    </row>
    <row r="37273" spans="43:44" x14ac:dyDescent="0.25">
      <c r="AQ37273" s="1026"/>
      <c r="AR37273" s="1027"/>
    </row>
    <row r="37274" spans="43:44" x14ac:dyDescent="0.25">
      <c r="AQ37274" s="1026"/>
      <c r="AR37274" s="1027"/>
    </row>
    <row r="37275" spans="43:44" x14ac:dyDescent="0.25">
      <c r="AQ37275" s="1026"/>
      <c r="AR37275" s="1027"/>
    </row>
    <row r="37276" spans="43:44" x14ac:dyDescent="0.25">
      <c r="AQ37276" s="1026"/>
      <c r="AR37276" s="1027"/>
    </row>
    <row r="37277" spans="43:44" x14ac:dyDescent="0.25">
      <c r="AQ37277" s="1026"/>
      <c r="AR37277" s="1027"/>
    </row>
    <row r="37278" spans="43:44" x14ac:dyDescent="0.25">
      <c r="AQ37278" s="1026"/>
      <c r="AR37278" s="1027"/>
    </row>
    <row r="37279" spans="43:44" x14ac:dyDescent="0.25">
      <c r="AQ37279" s="1026"/>
      <c r="AR37279" s="1027"/>
    </row>
    <row r="37280" spans="43:44" x14ac:dyDescent="0.25">
      <c r="AQ37280" s="1026"/>
      <c r="AR37280" s="1027"/>
    </row>
    <row r="37281" spans="43:44" x14ac:dyDescent="0.25">
      <c r="AQ37281" s="1026"/>
      <c r="AR37281" s="1027"/>
    </row>
    <row r="37282" spans="43:44" x14ac:dyDescent="0.25">
      <c r="AQ37282" s="1026"/>
      <c r="AR37282" s="1027"/>
    </row>
    <row r="37283" spans="43:44" x14ac:dyDescent="0.25">
      <c r="AQ37283" s="1026"/>
      <c r="AR37283" s="1027"/>
    </row>
    <row r="37284" spans="43:44" x14ac:dyDescent="0.25">
      <c r="AQ37284" s="1026"/>
      <c r="AR37284" s="1027"/>
    </row>
    <row r="37285" spans="43:44" x14ac:dyDescent="0.25">
      <c r="AQ37285" s="1026"/>
      <c r="AR37285" s="1027"/>
    </row>
    <row r="37286" spans="43:44" x14ac:dyDescent="0.25">
      <c r="AQ37286" s="1026"/>
      <c r="AR37286" s="1027"/>
    </row>
    <row r="37287" spans="43:44" x14ac:dyDescent="0.25">
      <c r="AQ37287" s="1026"/>
      <c r="AR37287" s="1027"/>
    </row>
    <row r="37288" spans="43:44" x14ac:dyDescent="0.25">
      <c r="AQ37288" s="1026"/>
      <c r="AR37288" s="1027"/>
    </row>
    <row r="37289" spans="43:44" x14ac:dyDescent="0.25">
      <c r="AQ37289" s="1026"/>
      <c r="AR37289" s="1027"/>
    </row>
    <row r="37290" spans="43:44" x14ac:dyDescent="0.25">
      <c r="AQ37290" s="1026"/>
      <c r="AR37290" s="1027"/>
    </row>
    <row r="37291" spans="43:44" x14ac:dyDescent="0.25">
      <c r="AQ37291" s="1026"/>
      <c r="AR37291" s="1027"/>
    </row>
    <row r="37292" spans="43:44" x14ac:dyDescent="0.25">
      <c r="AQ37292" s="1026"/>
      <c r="AR37292" s="1027"/>
    </row>
    <row r="37293" spans="43:44" x14ac:dyDescent="0.25">
      <c r="AQ37293" s="1026"/>
      <c r="AR37293" s="1027"/>
    </row>
    <row r="37294" spans="43:44" x14ac:dyDescent="0.25">
      <c r="AQ37294" s="1026"/>
      <c r="AR37294" s="1027"/>
    </row>
    <row r="37295" spans="43:44" x14ac:dyDescent="0.25">
      <c r="AQ37295" s="1026"/>
      <c r="AR37295" s="1027"/>
    </row>
    <row r="37296" spans="43:44" x14ac:dyDescent="0.25">
      <c r="AQ37296" s="1026"/>
      <c r="AR37296" s="1027"/>
    </row>
    <row r="37297" spans="43:44" x14ac:dyDescent="0.25">
      <c r="AQ37297" s="1026"/>
      <c r="AR37297" s="1027"/>
    </row>
    <row r="37298" spans="43:44" x14ac:dyDescent="0.25">
      <c r="AQ37298" s="1026"/>
      <c r="AR37298" s="1027"/>
    </row>
    <row r="37299" spans="43:44" x14ac:dyDescent="0.25">
      <c r="AQ37299" s="1026"/>
      <c r="AR37299" s="1027"/>
    </row>
    <row r="37300" spans="43:44" x14ac:dyDescent="0.25">
      <c r="AQ37300" s="1026"/>
      <c r="AR37300" s="1027"/>
    </row>
    <row r="37301" spans="43:44" x14ac:dyDescent="0.25">
      <c r="AQ37301" s="1026"/>
      <c r="AR37301" s="1027"/>
    </row>
    <row r="37302" spans="43:44" x14ac:dyDescent="0.25">
      <c r="AQ37302" s="1026"/>
      <c r="AR37302" s="1027"/>
    </row>
    <row r="37303" spans="43:44" x14ac:dyDescent="0.25">
      <c r="AQ37303" s="1026"/>
      <c r="AR37303" s="1027"/>
    </row>
    <row r="37304" spans="43:44" x14ac:dyDescent="0.25">
      <c r="AQ37304" s="1026"/>
      <c r="AR37304" s="1027"/>
    </row>
    <row r="37305" spans="43:44" x14ac:dyDescent="0.25">
      <c r="AQ37305" s="1026"/>
      <c r="AR37305" s="1027"/>
    </row>
    <row r="37306" spans="43:44" x14ac:dyDescent="0.25">
      <c r="AQ37306" s="1026"/>
      <c r="AR37306" s="1027"/>
    </row>
    <row r="37307" spans="43:44" x14ac:dyDescent="0.25">
      <c r="AQ37307" s="1026"/>
      <c r="AR37307" s="1027"/>
    </row>
    <row r="37308" spans="43:44" x14ac:dyDescent="0.25">
      <c r="AQ37308" s="1026"/>
      <c r="AR37308" s="1027"/>
    </row>
    <row r="37309" spans="43:44" x14ac:dyDescent="0.25">
      <c r="AQ37309" s="1026"/>
      <c r="AR37309" s="1027"/>
    </row>
    <row r="37310" spans="43:44" x14ac:dyDescent="0.25">
      <c r="AQ37310" s="1026"/>
      <c r="AR37310" s="1027"/>
    </row>
    <row r="37311" spans="43:44" x14ac:dyDescent="0.25">
      <c r="AQ37311" s="1026"/>
      <c r="AR37311" s="1027"/>
    </row>
    <row r="37312" spans="43:44" x14ac:dyDescent="0.25">
      <c r="AQ37312" s="1026"/>
      <c r="AR37312" s="1027"/>
    </row>
    <row r="37313" spans="43:44" x14ac:dyDescent="0.25">
      <c r="AQ37313" s="1026"/>
      <c r="AR37313" s="1027"/>
    </row>
    <row r="37314" spans="43:44" x14ac:dyDescent="0.25">
      <c r="AQ37314" s="1026"/>
      <c r="AR37314" s="1027"/>
    </row>
    <row r="37315" spans="43:44" x14ac:dyDescent="0.25">
      <c r="AQ37315" s="1026"/>
      <c r="AR37315" s="1027"/>
    </row>
    <row r="37316" spans="43:44" x14ac:dyDescent="0.25">
      <c r="AQ37316" s="1026"/>
      <c r="AR37316" s="1027"/>
    </row>
    <row r="37317" spans="43:44" x14ac:dyDescent="0.25">
      <c r="AQ37317" s="1026"/>
      <c r="AR37317" s="1027"/>
    </row>
    <row r="37318" spans="43:44" x14ac:dyDescent="0.25">
      <c r="AQ37318" s="1026"/>
      <c r="AR37318" s="1027"/>
    </row>
    <row r="37319" spans="43:44" x14ac:dyDescent="0.25">
      <c r="AQ37319" s="1026"/>
      <c r="AR37319" s="1027"/>
    </row>
    <row r="37320" spans="43:44" x14ac:dyDescent="0.25">
      <c r="AQ37320" s="1026"/>
      <c r="AR37320" s="1027"/>
    </row>
    <row r="37321" spans="43:44" x14ac:dyDescent="0.25">
      <c r="AQ37321" s="1026"/>
      <c r="AR37321" s="1027"/>
    </row>
    <row r="37322" spans="43:44" x14ac:dyDescent="0.25">
      <c r="AQ37322" s="1026"/>
      <c r="AR37322" s="1027"/>
    </row>
    <row r="37323" spans="43:44" x14ac:dyDescent="0.25">
      <c r="AQ37323" s="1026"/>
      <c r="AR37323" s="1027"/>
    </row>
    <row r="37324" spans="43:44" x14ac:dyDescent="0.25">
      <c r="AQ37324" s="1026"/>
      <c r="AR37324" s="1027"/>
    </row>
    <row r="37325" spans="43:44" x14ac:dyDescent="0.25">
      <c r="AQ37325" s="1026"/>
      <c r="AR37325" s="1027"/>
    </row>
    <row r="37326" spans="43:44" x14ac:dyDescent="0.25">
      <c r="AQ37326" s="1026"/>
      <c r="AR37326" s="1027"/>
    </row>
    <row r="37327" spans="43:44" x14ac:dyDescent="0.25">
      <c r="AQ37327" s="1026"/>
      <c r="AR37327" s="1027"/>
    </row>
    <row r="37328" spans="43:44" x14ac:dyDescent="0.25">
      <c r="AQ37328" s="1026"/>
      <c r="AR37328" s="1027"/>
    </row>
    <row r="37329" spans="43:44" x14ac:dyDescent="0.25">
      <c r="AQ37329" s="1026"/>
      <c r="AR37329" s="1027"/>
    </row>
    <row r="37330" spans="43:44" x14ac:dyDescent="0.25">
      <c r="AQ37330" s="1026"/>
      <c r="AR37330" s="1027"/>
    </row>
    <row r="37331" spans="43:44" x14ac:dyDescent="0.25">
      <c r="AQ37331" s="1026"/>
      <c r="AR37331" s="1027"/>
    </row>
    <row r="37332" spans="43:44" x14ac:dyDescent="0.25">
      <c r="AQ37332" s="1026"/>
      <c r="AR37332" s="1027"/>
    </row>
    <row r="37333" spans="43:44" x14ac:dyDescent="0.25">
      <c r="AQ37333" s="1026"/>
      <c r="AR37333" s="1027"/>
    </row>
    <row r="37334" spans="43:44" x14ac:dyDescent="0.25">
      <c r="AQ37334" s="1026"/>
      <c r="AR37334" s="1027"/>
    </row>
    <row r="37335" spans="43:44" x14ac:dyDescent="0.25">
      <c r="AQ37335" s="1026"/>
      <c r="AR37335" s="1027"/>
    </row>
    <row r="37336" spans="43:44" x14ac:dyDescent="0.25">
      <c r="AQ37336" s="1026"/>
      <c r="AR37336" s="1027"/>
    </row>
    <row r="37337" spans="43:44" x14ac:dyDescent="0.25">
      <c r="AQ37337" s="1026"/>
      <c r="AR37337" s="1027"/>
    </row>
    <row r="37338" spans="43:44" x14ac:dyDescent="0.25">
      <c r="AQ37338" s="1026"/>
      <c r="AR37338" s="1027"/>
    </row>
    <row r="37339" spans="43:44" x14ac:dyDescent="0.25">
      <c r="AQ37339" s="1026"/>
      <c r="AR37339" s="1027"/>
    </row>
    <row r="37340" spans="43:44" x14ac:dyDescent="0.25">
      <c r="AQ37340" s="1026"/>
      <c r="AR37340" s="1027"/>
    </row>
    <row r="37341" spans="43:44" x14ac:dyDescent="0.25">
      <c r="AQ37341" s="1026"/>
      <c r="AR37341" s="1027"/>
    </row>
    <row r="37342" spans="43:44" x14ac:dyDescent="0.25">
      <c r="AQ37342" s="1026"/>
      <c r="AR37342" s="1027"/>
    </row>
    <row r="37343" spans="43:44" x14ac:dyDescent="0.25">
      <c r="AQ37343" s="1026"/>
      <c r="AR37343" s="1027"/>
    </row>
    <row r="37344" spans="43:44" x14ac:dyDescent="0.25">
      <c r="AQ37344" s="1026"/>
      <c r="AR37344" s="1027"/>
    </row>
    <row r="37345" spans="43:44" x14ac:dyDescent="0.25">
      <c r="AQ37345" s="1026"/>
      <c r="AR37345" s="1027"/>
    </row>
    <row r="37346" spans="43:44" x14ac:dyDescent="0.25">
      <c r="AQ37346" s="1026"/>
      <c r="AR37346" s="1027"/>
    </row>
    <row r="37347" spans="43:44" x14ac:dyDescent="0.25">
      <c r="AQ37347" s="1026"/>
      <c r="AR37347" s="1027"/>
    </row>
    <row r="37348" spans="43:44" x14ac:dyDescent="0.25">
      <c r="AQ37348" s="1026"/>
      <c r="AR37348" s="1027"/>
    </row>
    <row r="37349" spans="43:44" x14ac:dyDescent="0.25">
      <c r="AQ37349" s="1026"/>
      <c r="AR37349" s="1027"/>
    </row>
    <row r="37350" spans="43:44" x14ac:dyDescent="0.25">
      <c r="AQ37350" s="1026"/>
      <c r="AR37350" s="1027"/>
    </row>
    <row r="37351" spans="43:44" x14ac:dyDescent="0.25">
      <c r="AQ37351" s="1026"/>
      <c r="AR37351" s="1027"/>
    </row>
    <row r="37352" spans="43:44" x14ac:dyDescent="0.25">
      <c r="AQ37352" s="1026"/>
      <c r="AR37352" s="1027"/>
    </row>
    <row r="37353" spans="43:44" x14ac:dyDescent="0.25">
      <c r="AQ37353" s="1026"/>
      <c r="AR37353" s="1027"/>
    </row>
    <row r="37354" spans="43:44" x14ac:dyDescent="0.25">
      <c r="AQ37354" s="1026"/>
      <c r="AR37354" s="1027"/>
    </row>
    <row r="37355" spans="43:44" x14ac:dyDescent="0.25">
      <c r="AQ37355" s="1026"/>
      <c r="AR37355" s="1027"/>
    </row>
    <row r="37356" spans="43:44" x14ac:dyDescent="0.25">
      <c r="AQ37356" s="1026"/>
      <c r="AR37356" s="1027"/>
    </row>
    <row r="37357" spans="43:44" x14ac:dyDescent="0.25">
      <c r="AQ37357" s="1026"/>
      <c r="AR37357" s="1027"/>
    </row>
    <row r="37358" spans="43:44" x14ac:dyDescent="0.25">
      <c r="AQ37358" s="1026"/>
      <c r="AR37358" s="1027"/>
    </row>
    <row r="37359" spans="43:44" x14ac:dyDescent="0.25">
      <c r="AQ37359" s="1026"/>
      <c r="AR37359" s="1027"/>
    </row>
    <row r="37360" spans="43:44" x14ac:dyDescent="0.25">
      <c r="AQ37360" s="1026"/>
      <c r="AR37360" s="1027"/>
    </row>
    <row r="37361" spans="43:44" x14ac:dyDescent="0.25">
      <c r="AQ37361" s="1026"/>
      <c r="AR37361" s="1027"/>
    </row>
    <row r="37362" spans="43:44" x14ac:dyDescent="0.25">
      <c r="AQ37362" s="1026"/>
      <c r="AR37362" s="1027"/>
    </row>
    <row r="37363" spans="43:44" x14ac:dyDescent="0.25">
      <c r="AQ37363" s="1026"/>
      <c r="AR37363" s="1027"/>
    </row>
    <row r="37364" spans="43:44" x14ac:dyDescent="0.25">
      <c r="AQ37364" s="1026"/>
      <c r="AR37364" s="1027"/>
    </row>
    <row r="37365" spans="43:44" x14ac:dyDescent="0.25">
      <c r="AQ37365" s="1026"/>
      <c r="AR37365" s="1027"/>
    </row>
    <row r="37366" spans="43:44" x14ac:dyDescent="0.25">
      <c r="AQ37366" s="1026"/>
      <c r="AR37366" s="1027"/>
    </row>
    <row r="37367" spans="43:44" x14ac:dyDescent="0.25">
      <c r="AQ37367" s="1026"/>
      <c r="AR37367" s="1027"/>
    </row>
    <row r="37368" spans="43:44" x14ac:dyDescent="0.25">
      <c r="AQ37368" s="1026"/>
      <c r="AR37368" s="1027"/>
    </row>
    <row r="37369" spans="43:44" x14ac:dyDescent="0.25">
      <c r="AQ37369" s="1026"/>
      <c r="AR37369" s="1027"/>
    </row>
    <row r="37370" spans="43:44" x14ac:dyDescent="0.25">
      <c r="AQ37370" s="1026"/>
      <c r="AR37370" s="1027"/>
    </row>
    <row r="37371" spans="43:44" x14ac:dyDescent="0.25">
      <c r="AQ37371" s="1026"/>
      <c r="AR37371" s="1027"/>
    </row>
    <row r="37372" spans="43:44" x14ac:dyDescent="0.25">
      <c r="AQ37372" s="1026"/>
      <c r="AR37372" s="1027"/>
    </row>
    <row r="37373" spans="43:44" x14ac:dyDescent="0.25">
      <c r="AQ37373" s="1026"/>
      <c r="AR37373" s="1027"/>
    </row>
    <row r="37374" spans="43:44" x14ac:dyDescent="0.25">
      <c r="AQ37374" s="1026"/>
      <c r="AR37374" s="1027"/>
    </row>
    <row r="37375" spans="43:44" x14ac:dyDescent="0.25">
      <c r="AQ37375" s="1026"/>
      <c r="AR37375" s="1027"/>
    </row>
    <row r="37376" spans="43:44" x14ac:dyDescent="0.25">
      <c r="AQ37376" s="1026"/>
      <c r="AR37376" s="1027"/>
    </row>
    <row r="37377" spans="43:44" x14ac:dyDescent="0.25">
      <c r="AQ37377" s="1026"/>
      <c r="AR37377" s="1027"/>
    </row>
    <row r="37378" spans="43:44" x14ac:dyDescent="0.25">
      <c r="AQ37378" s="1026"/>
      <c r="AR37378" s="1027"/>
    </row>
    <row r="37379" spans="43:44" x14ac:dyDescent="0.25">
      <c r="AQ37379" s="1026"/>
      <c r="AR37379" s="1027"/>
    </row>
    <row r="37380" spans="43:44" x14ac:dyDescent="0.25">
      <c r="AQ37380" s="1026"/>
      <c r="AR37380" s="1027"/>
    </row>
    <row r="37381" spans="43:44" x14ac:dyDescent="0.25">
      <c r="AQ37381" s="1026"/>
      <c r="AR37381" s="1027"/>
    </row>
    <row r="37382" spans="43:44" x14ac:dyDescent="0.25">
      <c r="AQ37382" s="1026"/>
      <c r="AR37382" s="1027"/>
    </row>
    <row r="37383" spans="43:44" x14ac:dyDescent="0.25">
      <c r="AQ37383" s="1026"/>
      <c r="AR37383" s="1027"/>
    </row>
    <row r="37384" spans="43:44" x14ac:dyDescent="0.25">
      <c r="AQ37384" s="1026"/>
      <c r="AR37384" s="1027"/>
    </row>
    <row r="37385" spans="43:44" x14ac:dyDescent="0.25">
      <c r="AQ37385" s="1026"/>
      <c r="AR37385" s="1027"/>
    </row>
    <row r="37386" spans="43:44" x14ac:dyDescent="0.25">
      <c r="AQ37386" s="1026"/>
      <c r="AR37386" s="1027"/>
    </row>
    <row r="37387" spans="43:44" x14ac:dyDescent="0.25">
      <c r="AQ37387" s="1026"/>
      <c r="AR37387" s="1027"/>
    </row>
    <row r="37388" spans="43:44" x14ac:dyDescent="0.25">
      <c r="AQ37388" s="1026"/>
      <c r="AR37388" s="1027"/>
    </row>
    <row r="37389" spans="43:44" x14ac:dyDescent="0.25">
      <c r="AQ37389" s="1026"/>
      <c r="AR37389" s="1027"/>
    </row>
    <row r="37390" spans="43:44" x14ac:dyDescent="0.25">
      <c r="AQ37390" s="1026"/>
      <c r="AR37390" s="1027"/>
    </row>
    <row r="37391" spans="43:44" x14ac:dyDescent="0.25">
      <c r="AQ37391" s="1026"/>
      <c r="AR37391" s="1027"/>
    </row>
    <row r="37392" spans="43:44" x14ac:dyDescent="0.25">
      <c r="AQ37392" s="1026"/>
      <c r="AR37392" s="1027"/>
    </row>
    <row r="37393" spans="43:44" x14ac:dyDescent="0.25">
      <c r="AQ37393" s="1026"/>
      <c r="AR37393" s="1027"/>
    </row>
    <row r="37394" spans="43:44" x14ac:dyDescent="0.25">
      <c r="AQ37394" s="1026"/>
      <c r="AR37394" s="1027"/>
    </row>
    <row r="37395" spans="43:44" x14ac:dyDescent="0.25">
      <c r="AQ37395" s="1026"/>
      <c r="AR37395" s="1027"/>
    </row>
    <row r="37396" spans="43:44" x14ac:dyDescent="0.25">
      <c r="AQ37396" s="1026"/>
      <c r="AR37396" s="1027"/>
    </row>
    <row r="37397" spans="43:44" x14ac:dyDescent="0.25">
      <c r="AQ37397" s="1026"/>
      <c r="AR37397" s="1027"/>
    </row>
    <row r="37398" spans="43:44" x14ac:dyDescent="0.25">
      <c r="AQ37398" s="1026"/>
      <c r="AR37398" s="1027"/>
    </row>
    <row r="37399" spans="43:44" x14ac:dyDescent="0.25">
      <c r="AQ37399" s="1026"/>
      <c r="AR37399" s="1027"/>
    </row>
    <row r="37400" spans="43:44" x14ac:dyDescent="0.25">
      <c r="AQ37400" s="1026"/>
      <c r="AR37400" s="1027"/>
    </row>
    <row r="37401" spans="43:44" x14ac:dyDescent="0.25">
      <c r="AQ37401" s="1026"/>
      <c r="AR37401" s="1027"/>
    </row>
    <row r="37402" spans="43:44" x14ac:dyDescent="0.25">
      <c r="AQ37402" s="1026"/>
      <c r="AR37402" s="1027"/>
    </row>
    <row r="37403" spans="43:44" x14ac:dyDescent="0.25">
      <c r="AQ37403" s="1026"/>
      <c r="AR37403" s="1027"/>
    </row>
    <row r="37404" spans="43:44" x14ac:dyDescent="0.25">
      <c r="AQ37404" s="1026"/>
      <c r="AR37404" s="1027"/>
    </row>
    <row r="37405" spans="43:44" x14ac:dyDescent="0.25">
      <c r="AQ37405" s="1026"/>
      <c r="AR37405" s="1027"/>
    </row>
    <row r="37406" spans="43:44" x14ac:dyDescent="0.25">
      <c r="AQ37406" s="1026"/>
      <c r="AR37406" s="1027"/>
    </row>
    <row r="37407" spans="43:44" x14ac:dyDescent="0.25">
      <c r="AQ37407" s="1026"/>
      <c r="AR37407" s="1027"/>
    </row>
    <row r="37408" spans="43:44" x14ac:dyDescent="0.25">
      <c r="AQ37408" s="1026"/>
      <c r="AR37408" s="1027"/>
    </row>
    <row r="37409" spans="43:44" x14ac:dyDescent="0.25">
      <c r="AQ37409" s="1026"/>
      <c r="AR37409" s="1027"/>
    </row>
    <row r="37410" spans="43:44" x14ac:dyDescent="0.25">
      <c r="AQ37410" s="1026"/>
      <c r="AR37410" s="1027"/>
    </row>
    <row r="37411" spans="43:44" x14ac:dyDescent="0.25">
      <c r="AQ37411" s="1026"/>
      <c r="AR37411" s="1027"/>
    </row>
    <row r="37412" spans="43:44" x14ac:dyDescent="0.25">
      <c r="AQ37412" s="1026"/>
      <c r="AR37412" s="1027"/>
    </row>
    <row r="37413" spans="43:44" x14ac:dyDescent="0.25">
      <c r="AQ37413" s="1026"/>
      <c r="AR37413" s="1027"/>
    </row>
    <row r="37414" spans="43:44" x14ac:dyDescent="0.25">
      <c r="AQ37414" s="1026"/>
      <c r="AR37414" s="1027"/>
    </row>
    <row r="37415" spans="43:44" x14ac:dyDescent="0.25">
      <c r="AQ37415" s="1026"/>
      <c r="AR37415" s="1027"/>
    </row>
    <row r="37416" spans="43:44" x14ac:dyDescent="0.25">
      <c r="AQ37416" s="1026"/>
      <c r="AR37416" s="1027"/>
    </row>
    <row r="37417" spans="43:44" x14ac:dyDescent="0.25">
      <c r="AQ37417" s="1026"/>
      <c r="AR37417" s="1027"/>
    </row>
    <row r="37418" spans="43:44" x14ac:dyDescent="0.25">
      <c r="AQ37418" s="1026"/>
      <c r="AR37418" s="1027"/>
    </row>
    <row r="37419" spans="43:44" x14ac:dyDescent="0.25">
      <c r="AQ37419" s="1026"/>
      <c r="AR37419" s="1027"/>
    </row>
    <row r="37420" spans="43:44" x14ac:dyDescent="0.25">
      <c r="AQ37420" s="1026"/>
      <c r="AR37420" s="1027"/>
    </row>
    <row r="37421" spans="43:44" x14ac:dyDescent="0.25">
      <c r="AQ37421" s="1026"/>
      <c r="AR37421" s="1027"/>
    </row>
    <row r="37422" spans="43:44" x14ac:dyDescent="0.25">
      <c r="AQ37422" s="1026"/>
      <c r="AR37422" s="1027"/>
    </row>
    <row r="37423" spans="43:44" x14ac:dyDescent="0.25">
      <c r="AQ37423" s="1026"/>
      <c r="AR37423" s="1027"/>
    </row>
    <row r="37424" spans="43:44" x14ac:dyDescent="0.25">
      <c r="AQ37424" s="1026"/>
      <c r="AR37424" s="1027"/>
    </row>
    <row r="37425" spans="43:44" x14ac:dyDescent="0.25">
      <c r="AQ37425" s="1026"/>
      <c r="AR37425" s="1027"/>
    </row>
    <row r="37426" spans="43:44" x14ac:dyDescent="0.25">
      <c r="AQ37426" s="1026"/>
      <c r="AR37426" s="1027"/>
    </row>
    <row r="37427" spans="43:44" x14ac:dyDescent="0.25">
      <c r="AQ37427" s="1026"/>
      <c r="AR37427" s="1027"/>
    </row>
    <row r="37428" spans="43:44" x14ac:dyDescent="0.25">
      <c r="AQ37428" s="1026"/>
      <c r="AR37428" s="1027"/>
    </row>
    <row r="37429" spans="43:44" x14ac:dyDescent="0.25">
      <c r="AQ37429" s="1026"/>
      <c r="AR37429" s="1027"/>
    </row>
    <row r="37430" spans="43:44" x14ac:dyDescent="0.25">
      <c r="AQ37430" s="1026"/>
      <c r="AR37430" s="1027"/>
    </row>
    <row r="37431" spans="43:44" x14ac:dyDescent="0.25">
      <c r="AQ37431" s="1026"/>
      <c r="AR37431" s="1027"/>
    </row>
    <row r="37432" spans="43:44" x14ac:dyDescent="0.25">
      <c r="AQ37432" s="1026"/>
      <c r="AR37432" s="1027"/>
    </row>
    <row r="37433" spans="43:44" x14ac:dyDescent="0.25">
      <c r="AQ37433" s="1026"/>
      <c r="AR37433" s="1027"/>
    </row>
    <row r="37434" spans="43:44" x14ac:dyDescent="0.25">
      <c r="AQ37434" s="1026"/>
      <c r="AR37434" s="1027"/>
    </row>
    <row r="37435" spans="43:44" x14ac:dyDescent="0.25">
      <c r="AQ37435" s="1026"/>
      <c r="AR37435" s="1027"/>
    </row>
    <row r="37436" spans="43:44" x14ac:dyDescent="0.25">
      <c r="AQ37436" s="1026"/>
      <c r="AR37436" s="1027"/>
    </row>
    <row r="37437" spans="43:44" x14ac:dyDescent="0.25">
      <c r="AQ37437" s="1026"/>
      <c r="AR37437" s="1027"/>
    </row>
    <row r="37438" spans="43:44" x14ac:dyDescent="0.25">
      <c r="AQ37438" s="1026"/>
      <c r="AR37438" s="1027"/>
    </row>
    <row r="37439" spans="43:44" x14ac:dyDescent="0.25">
      <c r="AQ37439" s="1026"/>
      <c r="AR37439" s="1027"/>
    </row>
    <row r="37440" spans="43:44" x14ac:dyDescent="0.25">
      <c r="AQ37440" s="1026"/>
      <c r="AR37440" s="1027"/>
    </row>
    <row r="37441" spans="43:44" x14ac:dyDescent="0.25">
      <c r="AQ37441" s="1026"/>
      <c r="AR37441" s="1027"/>
    </row>
    <row r="37442" spans="43:44" x14ac:dyDescent="0.25">
      <c r="AQ37442" s="1026"/>
      <c r="AR37442" s="1027"/>
    </row>
    <row r="37443" spans="43:44" x14ac:dyDescent="0.25">
      <c r="AQ37443" s="1026"/>
      <c r="AR37443" s="1027"/>
    </row>
    <row r="37444" spans="43:44" x14ac:dyDescent="0.25">
      <c r="AQ37444" s="1026"/>
      <c r="AR37444" s="1027"/>
    </row>
    <row r="37445" spans="43:44" x14ac:dyDescent="0.25">
      <c r="AQ37445" s="1026"/>
      <c r="AR37445" s="1027"/>
    </row>
    <row r="37446" spans="43:44" x14ac:dyDescent="0.25">
      <c r="AQ37446" s="1026"/>
      <c r="AR37446" s="1027"/>
    </row>
    <row r="37447" spans="43:44" x14ac:dyDescent="0.25">
      <c r="AQ37447" s="1026"/>
      <c r="AR37447" s="1027"/>
    </row>
    <row r="37448" spans="43:44" x14ac:dyDescent="0.25">
      <c r="AQ37448" s="1026"/>
      <c r="AR37448" s="1027"/>
    </row>
    <row r="37449" spans="43:44" x14ac:dyDescent="0.25">
      <c r="AQ37449" s="1026"/>
      <c r="AR37449" s="1027"/>
    </row>
    <row r="37450" spans="43:44" x14ac:dyDescent="0.25">
      <c r="AQ37450" s="1026"/>
      <c r="AR37450" s="1027"/>
    </row>
    <row r="37451" spans="43:44" x14ac:dyDescent="0.25">
      <c r="AQ37451" s="1026"/>
      <c r="AR37451" s="1027"/>
    </row>
    <row r="37452" spans="43:44" x14ac:dyDescent="0.25">
      <c r="AQ37452" s="1026"/>
      <c r="AR37452" s="1027"/>
    </row>
    <row r="37453" spans="43:44" x14ac:dyDescent="0.25">
      <c r="AQ37453" s="1026"/>
      <c r="AR37453" s="1027"/>
    </row>
    <row r="37454" spans="43:44" x14ac:dyDescent="0.25">
      <c r="AQ37454" s="1026"/>
      <c r="AR37454" s="1027"/>
    </row>
    <row r="37455" spans="43:44" x14ac:dyDescent="0.25">
      <c r="AQ37455" s="1026"/>
      <c r="AR37455" s="1027"/>
    </row>
    <row r="37456" spans="43:44" x14ac:dyDescent="0.25">
      <c r="AQ37456" s="1026"/>
      <c r="AR37456" s="1027"/>
    </row>
    <row r="37457" spans="43:44" x14ac:dyDescent="0.25">
      <c r="AQ37457" s="1026"/>
      <c r="AR37457" s="1027"/>
    </row>
    <row r="37458" spans="43:44" x14ac:dyDescent="0.25">
      <c r="AQ37458" s="1026"/>
      <c r="AR37458" s="1027"/>
    </row>
    <row r="37459" spans="43:44" x14ac:dyDescent="0.25">
      <c r="AQ37459" s="1026"/>
      <c r="AR37459" s="1027"/>
    </row>
    <row r="37460" spans="43:44" x14ac:dyDescent="0.25">
      <c r="AQ37460" s="1026"/>
      <c r="AR37460" s="1027"/>
    </row>
    <row r="37461" spans="43:44" x14ac:dyDescent="0.25">
      <c r="AQ37461" s="1026"/>
      <c r="AR37461" s="1027"/>
    </row>
    <row r="37462" spans="43:44" x14ac:dyDescent="0.25">
      <c r="AQ37462" s="1026"/>
      <c r="AR37462" s="1027"/>
    </row>
    <row r="37463" spans="43:44" x14ac:dyDescent="0.25">
      <c r="AQ37463" s="1026"/>
      <c r="AR37463" s="1027"/>
    </row>
    <row r="37464" spans="43:44" x14ac:dyDescent="0.25">
      <c r="AQ37464" s="1026"/>
      <c r="AR37464" s="1027"/>
    </row>
    <row r="37465" spans="43:44" x14ac:dyDescent="0.25">
      <c r="AQ37465" s="1026"/>
      <c r="AR37465" s="1027"/>
    </row>
    <row r="37466" spans="43:44" x14ac:dyDescent="0.25">
      <c r="AQ37466" s="1026"/>
      <c r="AR37466" s="1027"/>
    </row>
    <row r="37467" spans="43:44" x14ac:dyDescent="0.25">
      <c r="AQ37467" s="1026"/>
      <c r="AR37467" s="1027"/>
    </row>
    <row r="37468" spans="43:44" x14ac:dyDescent="0.25">
      <c r="AQ37468" s="1026"/>
      <c r="AR37468" s="1027"/>
    </row>
    <row r="37469" spans="43:44" x14ac:dyDescent="0.25">
      <c r="AQ37469" s="1026"/>
      <c r="AR37469" s="1027"/>
    </row>
    <row r="37470" spans="43:44" x14ac:dyDescent="0.25">
      <c r="AQ37470" s="1026"/>
      <c r="AR37470" s="1027"/>
    </row>
    <row r="37471" spans="43:44" x14ac:dyDescent="0.25">
      <c r="AQ37471" s="1026"/>
      <c r="AR37471" s="1027"/>
    </row>
    <row r="37472" spans="43:44" x14ac:dyDescent="0.25">
      <c r="AQ37472" s="1026"/>
      <c r="AR37472" s="1027"/>
    </row>
    <row r="37473" spans="43:44" x14ac:dyDescent="0.25">
      <c r="AQ37473" s="1026"/>
      <c r="AR37473" s="1027"/>
    </row>
    <row r="37474" spans="43:44" x14ac:dyDescent="0.25">
      <c r="AQ37474" s="1026"/>
      <c r="AR37474" s="1027"/>
    </row>
    <row r="37475" spans="43:44" x14ac:dyDescent="0.25">
      <c r="AQ37475" s="1026"/>
      <c r="AR37475" s="1027"/>
    </row>
    <row r="37476" spans="43:44" x14ac:dyDescent="0.25">
      <c r="AQ37476" s="1026"/>
      <c r="AR37476" s="1027"/>
    </row>
    <row r="37477" spans="43:44" x14ac:dyDescent="0.25">
      <c r="AQ37477" s="1026"/>
      <c r="AR37477" s="1027"/>
    </row>
    <row r="37478" spans="43:44" x14ac:dyDescent="0.25">
      <c r="AQ37478" s="1026"/>
      <c r="AR37478" s="1027"/>
    </row>
    <row r="37479" spans="43:44" x14ac:dyDescent="0.25">
      <c r="AQ37479" s="1026"/>
      <c r="AR37479" s="1027"/>
    </row>
    <row r="37480" spans="43:44" x14ac:dyDescent="0.25">
      <c r="AQ37480" s="1026"/>
      <c r="AR37480" s="1027"/>
    </row>
    <row r="37481" spans="43:44" x14ac:dyDescent="0.25">
      <c r="AQ37481" s="1026"/>
      <c r="AR37481" s="1027"/>
    </row>
    <row r="37482" spans="43:44" x14ac:dyDescent="0.25">
      <c r="AQ37482" s="1026"/>
      <c r="AR37482" s="1027"/>
    </row>
    <row r="37483" spans="43:44" x14ac:dyDescent="0.25">
      <c r="AQ37483" s="1026"/>
      <c r="AR37483" s="1027"/>
    </row>
    <row r="37484" spans="43:44" x14ac:dyDescent="0.25">
      <c r="AQ37484" s="1026"/>
      <c r="AR37484" s="1027"/>
    </row>
    <row r="37485" spans="43:44" x14ac:dyDescent="0.25">
      <c r="AQ37485" s="1026"/>
      <c r="AR37485" s="1027"/>
    </row>
    <row r="37486" spans="43:44" x14ac:dyDescent="0.25">
      <c r="AQ37486" s="1026"/>
      <c r="AR37486" s="1027"/>
    </row>
    <row r="37487" spans="43:44" x14ac:dyDescent="0.25">
      <c r="AQ37487" s="1026"/>
      <c r="AR37487" s="1027"/>
    </row>
    <row r="37488" spans="43:44" x14ac:dyDescent="0.25">
      <c r="AQ37488" s="1026"/>
      <c r="AR37488" s="1027"/>
    </row>
    <row r="37489" spans="43:44" x14ac:dyDescent="0.25">
      <c r="AQ37489" s="1026"/>
      <c r="AR37489" s="1027"/>
    </row>
    <row r="37490" spans="43:44" x14ac:dyDescent="0.25">
      <c r="AQ37490" s="1026"/>
      <c r="AR37490" s="1027"/>
    </row>
    <row r="37491" spans="43:44" x14ac:dyDescent="0.25">
      <c r="AQ37491" s="1026"/>
      <c r="AR37491" s="1027"/>
    </row>
    <row r="37492" spans="43:44" x14ac:dyDescent="0.25">
      <c r="AQ37492" s="1026"/>
      <c r="AR37492" s="1027"/>
    </row>
    <row r="37493" spans="43:44" x14ac:dyDescent="0.25">
      <c r="AQ37493" s="1026"/>
      <c r="AR37493" s="1027"/>
    </row>
    <row r="37494" spans="43:44" x14ac:dyDescent="0.25">
      <c r="AQ37494" s="1026"/>
      <c r="AR37494" s="1027"/>
    </row>
    <row r="37495" spans="43:44" x14ac:dyDescent="0.25">
      <c r="AQ37495" s="1026"/>
      <c r="AR37495" s="1027"/>
    </row>
    <row r="37496" spans="43:44" x14ac:dyDescent="0.25">
      <c r="AQ37496" s="1026"/>
      <c r="AR37496" s="1027"/>
    </row>
    <row r="37497" spans="43:44" x14ac:dyDescent="0.25">
      <c r="AQ37497" s="1026"/>
      <c r="AR37497" s="1027"/>
    </row>
    <row r="37498" spans="43:44" x14ac:dyDescent="0.25">
      <c r="AQ37498" s="1026"/>
      <c r="AR37498" s="1027"/>
    </row>
    <row r="37499" spans="43:44" x14ac:dyDescent="0.25">
      <c r="AQ37499" s="1026"/>
      <c r="AR37499" s="1027"/>
    </row>
    <row r="37500" spans="43:44" x14ac:dyDescent="0.25">
      <c r="AQ37500" s="1026"/>
      <c r="AR37500" s="1027"/>
    </row>
    <row r="37501" spans="43:44" x14ac:dyDescent="0.25">
      <c r="AQ37501" s="1026"/>
      <c r="AR37501" s="1027"/>
    </row>
    <row r="37502" spans="43:44" x14ac:dyDescent="0.25">
      <c r="AQ37502" s="1026"/>
      <c r="AR37502" s="1027"/>
    </row>
    <row r="37503" spans="43:44" x14ac:dyDescent="0.25">
      <c r="AQ37503" s="1026"/>
      <c r="AR37503" s="1027"/>
    </row>
    <row r="37504" spans="43:44" x14ac:dyDescent="0.25">
      <c r="AQ37504" s="1026"/>
      <c r="AR37504" s="1027"/>
    </row>
    <row r="37505" spans="43:44" x14ac:dyDescent="0.25">
      <c r="AQ37505" s="1026"/>
      <c r="AR37505" s="1027"/>
    </row>
    <row r="37506" spans="43:44" x14ac:dyDescent="0.25">
      <c r="AQ37506" s="1026"/>
      <c r="AR37506" s="1027"/>
    </row>
    <row r="37507" spans="43:44" x14ac:dyDescent="0.25">
      <c r="AQ37507" s="1026"/>
      <c r="AR37507" s="1027"/>
    </row>
    <row r="37508" spans="43:44" x14ac:dyDescent="0.25">
      <c r="AQ37508" s="1026"/>
      <c r="AR37508" s="1027"/>
    </row>
    <row r="37509" spans="43:44" x14ac:dyDescent="0.25">
      <c r="AQ37509" s="1026"/>
      <c r="AR37509" s="1027"/>
    </row>
    <row r="37510" spans="43:44" x14ac:dyDescent="0.25">
      <c r="AQ37510" s="1026"/>
      <c r="AR37510" s="1027"/>
    </row>
    <row r="37511" spans="43:44" x14ac:dyDescent="0.25">
      <c r="AQ37511" s="1026"/>
      <c r="AR37511" s="1027"/>
    </row>
    <row r="37512" spans="43:44" x14ac:dyDescent="0.25">
      <c r="AQ37512" s="1026"/>
      <c r="AR37512" s="1027"/>
    </row>
    <row r="37513" spans="43:44" x14ac:dyDescent="0.25">
      <c r="AQ37513" s="1026"/>
      <c r="AR37513" s="1027"/>
    </row>
    <row r="37514" spans="43:44" x14ac:dyDescent="0.25">
      <c r="AQ37514" s="1026"/>
      <c r="AR37514" s="1027"/>
    </row>
    <row r="37515" spans="43:44" x14ac:dyDescent="0.25">
      <c r="AQ37515" s="1026"/>
      <c r="AR37515" s="1027"/>
    </row>
    <row r="37516" spans="43:44" x14ac:dyDescent="0.25">
      <c r="AQ37516" s="1026"/>
      <c r="AR37516" s="1027"/>
    </row>
    <row r="37517" spans="43:44" x14ac:dyDescent="0.25">
      <c r="AQ37517" s="1026"/>
      <c r="AR37517" s="1027"/>
    </row>
    <row r="37518" spans="43:44" x14ac:dyDescent="0.25">
      <c r="AQ37518" s="1026"/>
      <c r="AR37518" s="1027"/>
    </row>
    <row r="37519" spans="43:44" x14ac:dyDescent="0.25">
      <c r="AQ37519" s="1026"/>
      <c r="AR37519" s="1027"/>
    </row>
    <row r="37520" spans="43:44" x14ac:dyDescent="0.25">
      <c r="AQ37520" s="1026"/>
      <c r="AR37520" s="1027"/>
    </row>
    <row r="37521" spans="43:44" x14ac:dyDescent="0.25">
      <c r="AQ37521" s="1026"/>
      <c r="AR37521" s="1027"/>
    </row>
    <row r="37522" spans="43:44" x14ac:dyDescent="0.25">
      <c r="AQ37522" s="1026"/>
      <c r="AR37522" s="1027"/>
    </row>
    <row r="37523" spans="43:44" x14ac:dyDescent="0.25">
      <c r="AQ37523" s="1026"/>
      <c r="AR37523" s="1027"/>
    </row>
    <row r="37524" spans="43:44" x14ac:dyDescent="0.25">
      <c r="AQ37524" s="1026"/>
      <c r="AR37524" s="1027"/>
    </row>
    <row r="37525" spans="43:44" x14ac:dyDescent="0.25">
      <c r="AQ37525" s="1026"/>
      <c r="AR37525" s="1027"/>
    </row>
    <row r="37526" spans="43:44" x14ac:dyDescent="0.25">
      <c r="AQ37526" s="1026"/>
      <c r="AR37526" s="1027"/>
    </row>
    <row r="37527" spans="43:44" x14ac:dyDescent="0.25">
      <c r="AQ37527" s="1026"/>
      <c r="AR37527" s="1027"/>
    </row>
    <row r="37528" spans="43:44" x14ac:dyDescent="0.25">
      <c r="AQ37528" s="1026"/>
      <c r="AR37528" s="1027"/>
    </row>
    <row r="37529" spans="43:44" x14ac:dyDescent="0.25">
      <c r="AQ37529" s="1026"/>
      <c r="AR37529" s="1027"/>
    </row>
    <row r="37530" spans="43:44" x14ac:dyDescent="0.25">
      <c r="AQ37530" s="1026"/>
      <c r="AR37530" s="1027"/>
    </row>
    <row r="37531" spans="43:44" x14ac:dyDescent="0.25">
      <c r="AQ37531" s="1026"/>
      <c r="AR37531" s="1027"/>
    </row>
    <row r="37532" spans="43:44" x14ac:dyDescent="0.25">
      <c r="AQ37532" s="1026"/>
      <c r="AR37532" s="1027"/>
    </row>
    <row r="37533" spans="43:44" x14ac:dyDescent="0.25">
      <c r="AQ37533" s="1026"/>
      <c r="AR37533" s="1027"/>
    </row>
    <row r="37534" spans="43:44" x14ac:dyDescent="0.25">
      <c r="AQ37534" s="1026"/>
      <c r="AR37534" s="1027"/>
    </row>
    <row r="37535" spans="43:44" x14ac:dyDescent="0.25">
      <c r="AQ37535" s="1026"/>
      <c r="AR37535" s="1027"/>
    </row>
    <row r="37536" spans="43:44" x14ac:dyDescent="0.25">
      <c r="AQ37536" s="1026"/>
      <c r="AR37536" s="1027"/>
    </row>
    <row r="37537" spans="43:44" x14ac:dyDescent="0.25">
      <c r="AQ37537" s="1026"/>
      <c r="AR37537" s="1027"/>
    </row>
    <row r="37538" spans="43:44" x14ac:dyDescent="0.25">
      <c r="AQ37538" s="1026"/>
      <c r="AR37538" s="1027"/>
    </row>
    <row r="37539" spans="43:44" x14ac:dyDescent="0.25">
      <c r="AQ37539" s="1026"/>
      <c r="AR37539" s="1027"/>
    </row>
    <row r="37540" spans="43:44" x14ac:dyDescent="0.25">
      <c r="AQ37540" s="1026"/>
      <c r="AR37540" s="1027"/>
    </row>
    <row r="37541" spans="43:44" x14ac:dyDescent="0.25">
      <c r="AQ37541" s="1026"/>
      <c r="AR37541" s="1027"/>
    </row>
    <row r="37542" spans="43:44" x14ac:dyDescent="0.25">
      <c r="AQ37542" s="1026"/>
      <c r="AR37542" s="1027"/>
    </row>
    <row r="37543" spans="43:44" x14ac:dyDescent="0.25">
      <c r="AQ37543" s="1026"/>
      <c r="AR37543" s="1027"/>
    </row>
    <row r="37544" spans="43:44" x14ac:dyDescent="0.25">
      <c r="AQ37544" s="1026"/>
      <c r="AR37544" s="1027"/>
    </row>
    <row r="37545" spans="43:44" x14ac:dyDescent="0.25">
      <c r="AQ37545" s="1026"/>
      <c r="AR37545" s="1027"/>
    </row>
    <row r="37546" spans="43:44" x14ac:dyDescent="0.25">
      <c r="AQ37546" s="1026"/>
      <c r="AR37546" s="1027"/>
    </row>
    <row r="37547" spans="43:44" x14ac:dyDescent="0.25">
      <c r="AQ37547" s="1026"/>
      <c r="AR37547" s="1027"/>
    </row>
    <row r="37548" spans="43:44" x14ac:dyDescent="0.25">
      <c r="AQ37548" s="1026"/>
      <c r="AR37548" s="1027"/>
    </row>
    <row r="37549" spans="43:44" x14ac:dyDescent="0.25">
      <c r="AQ37549" s="1026"/>
      <c r="AR37549" s="1027"/>
    </row>
    <row r="37550" spans="43:44" x14ac:dyDescent="0.25">
      <c r="AQ37550" s="1026"/>
      <c r="AR37550" s="1027"/>
    </row>
    <row r="37551" spans="43:44" x14ac:dyDescent="0.25">
      <c r="AQ37551" s="1026"/>
      <c r="AR37551" s="1027"/>
    </row>
    <row r="37552" spans="43:44" x14ac:dyDescent="0.25">
      <c r="AQ37552" s="1026"/>
      <c r="AR37552" s="1027"/>
    </row>
    <row r="37553" spans="43:44" x14ac:dyDescent="0.25">
      <c r="AQ37553" s="1026"/>
      <c r="AR37553" s="1027"/>
    </row>
    <row r="37554" spans="43:44" x14ac:dyDescent="0.25">
      <c r="AQ37554" s="1026"/>
      <c r="AR37554" s="1027"/>
    </row>
    <row r="37555" spans="43:44" x14ac:dyDescent="0.25">
      <c r="AQ37555" s="1026"/>
      <c r="AR37555" s="1027"/>
    </row>
    <row r="37556" spans="43:44" x14ac:dyDescent="0.25">
      <c r="AQ37556" s="1026"/>
      <c r="AR37556" s="1027"/>
    </row>
    <row r="37557" spans="43:44" x14ac:dyDescent="0.25">
      <c r="AQ37557" s="1026"/>
      <c r="AR37557" s="1027"/>
    </row>
    <row r="37558" spans="43:44" x14ac:dyDescent="0.25">
      <c r="AQ37558" s="1026"/>
      <c r="AR37558" s="1027"/>
    </row>
    <row r="37559" spans="43:44" x14ac:dyDescent="0.25">
      <c r="AQ37559" s="1026"/>
      <c r="AR37559" s="1027"/>
    </row>
    <row r="37560" spans="43:44" x14ac:dyDescent="0.25">
      <c r="AQ37560" s="1026"/>
      <c r="AR37560" s="1027"/>
    </row>
    <row r="37561" spans="43:44" x14ac:dyDescent="0.25">
      <c r="AQ37561" s="1026"/>
      <c r="AR37561" s="1027"/>
    </row>
    <row r="37562" spans="43:44" x14ac:dyDescent="0.25">
      <c r="AQ37562" s="1026"/>
      <c r="AR37562" s="1027"/>
    </row>
    <row r="37563" spans="43:44" x14ac:dyDescent="0.25">
      <c r="AQ37563" s="1026"/>
      <c r="AR37563" s="1027"/>
    </row>
    <row r="37564" spans="43:44" x14ac:dyDescent="0.25">
      <c r="AQ37564" s="1026"/>
      <c r="AR37564" s="1027"/>
    </row>
    <row r="37565" spans="43:44" x14ac:dyDescent="0.25">
      <c r="AQ37565" s="1026"/>
      <c r="AR37565" s="1027"/>
    </row>
    <row r="37566" spans="43:44" x14ac:dyDescent="0.25">
      <c r="AQ37566" s="1026"/>
      <c r="AR37566" s="1027"/>
    </row>
    <row r="37567" spans="43:44" x14ac:dyDescent="0.25">
      <c r="AQ37567" s="1026"/>
      <c r="AR37567" s="1027"/>
    </row>
    <row r="37568" spans="43:44" x14ac:dyDescent="0.25">
      <c r="AQ37568" s="1026"/>
      <c r="AR37568" s="1027"/>
    </row>
    <row r="37569" spans="43:44" x14ac:dyDescent="0.25">
      <c r="AQ37569" s="1026"/>
      <c r="AR37569" s="1027"/>
    </row>
    <row r="37570" spans="43:44" x14ac:dyDescent="0.25">
      <c r="AQ37570" s="1026"/>
      <c r="AR37570" s="1027"/>
    </row>
    <row r="37571" spans="43:44" x14ac:dyDescent="0.25">
      <c r="AQ37571" s="1026"/>
      <c r="AR37571" s="1027"/>
    </row>
    <row r="37572" spans="43:44" x14ac:dyDescent="0.25">
      <c r="AQ37572" s="1026"/>
      <c r="AR37572" s="1027"/>
    </row>
    <row r="37573" spans="43:44" x14ac:dyDescent="0.25">
      <c r="AQ37573" s="1026"/>
      <c r="AR37573" s="1027"/>
    </row>
    <row r="37574" spans="43:44" x14ac:dyDescent="0.25">
      <c r="AQ37574" s="1026"/>
      <c r="AR37574" s="1027"/>
    </row>
    <row r="37575" spans="43:44" x14ac:dyDescent="0.25">
      <c r="AQ37575" s="1026"/>
      <c r="AR37575" s="1027"/>
    </row>
    <row r="37576" spans="43:44" x14ac:dyDescent="0.25">
      <c r="AQ37576" s="1026"/>
      <c r="AR37576" s="1027"/>
    </row>
    <row r="37577" spans="43:44" x14ac:dyDescent="0.25">
      <c r="AQ37577" s="1026"/>
      <c r="AR37577" s="1027"/>
    </row>
    <row r="37578" spans="43:44" x14ac:dyDescent="0.25">
      <c r="AQ37578" s="1026"/>
      <c r="AR37578" s="1027"/>
    </row>
    <row r="37579" spans="43:44" x14ac:dyDescent="0.25">
      <c r="AQ37579" s="1026"/>
      <c r="AR37579" s="1027"/>
    </row>
    <row r="37580" spans="43:44" x14ac:dyDescent="0.25">
      <c r="AQ37580" s="1026"/>
      <c r="AR37580" s="1027"/>
    </row>
    <row r="37581" spans="43:44" x14ac:dyDescent="0.25">
      <c r="AQ37581" s="1026"/>
      <c r="AR37581" s="1027"/>
    </row>
    <row r="37582" spans="43:44" x14ac:dyDescent="0.25">
      <c r="AQ37582" s="1026"/>
      <c r="AR37582" s="1027"/>
    </row>
    <row r="37583" spans="43:44" x14ac:dyDescent="0.25">
      <c r="AQ37583" s="1026"/>
      <c r="AR37583" s="1027"/>
    </row>
    <row r="37584" spans="43:44" x14ac:dyDescent="0.25">
      <c r="AQ37584" s="1026"/>
      <c r="AR37584" s="1027"/>
    </row>
    <row r="37585" spans="43:44" x14ac:dyDescent="0.25">
      <c r="AQ37585" s="1026"/>
      <c r="AR37585" s="1027"/>
    </row>
    <row r="37586" spans="43:44" x14ac:dyDescent="0.25">
      <c r="AQ37586" s="1026"/>
      <c r="AR37586" s="1027"/>
    </row>
    <row r="37587" spans="43:44" x14ac:dyDescent="0.25">
      <c r="AQ37587" s="1026"/>
      <c r="AR37587" s="1027"/>
    </row>
    <row r="37588" spans="43:44" x14ac:dyDescent="0.25">
      <c r="AQ37588" s="1026"/>
      <c r="AR37588" s="1027"/>
    </row>
    <row r="37589" spans="43:44" x14ac:dyDescent="0.25">
      <c r="AQ37589" s="1026"/>
      <c r="AR37589" s="1027"/>
    </row>
    <row r="37590" spans="43:44" x14ac:dyDescent="0.25">
      <c r="AQ37590" s="1026"/>
      <c r="AR37590" s="1027"/>
    </row>
    <row r="37591" spans="43:44" x14ac:dyDescent="0.25">
      <c r="AQ37591" s="1026"/>
      <c r="AR37591" s="1027"/>
    </row>
    <row r="37592" spans="43:44" x14ac:dyDescent="0.25">
      <c r="AQ37592" s="1026"/>
      <c r="AR37592" s="1027"/>
    </row>
    <row r="37593" spans="43:44" x14ac:dyDescent="0.25">
      <c r="AQ37593" s="1026"/>
      <c r="AR37593" s="1027"/>
    </row>
    <row r="37594" spans="43:44" x14ac:dyDescent="0.25">
      <c r="AQ37594" s="1026"/>
      <c r="AR37594" s="1027"/>
    </row>
    <row r="37595" spans="43:44" x14ac:dyDescent="0.25">
      <c r="AQ37595" s="1026"/>
      <c r="AR37595" s="1027"/>
    </row>
    <row r="37596" spans="43:44" x14ac:dyDescent="0.25">
      <c r="AQ37596" s="1026"/>
      <c r="AR37596" s="1027"/>
    </row>
    <row r="37597" spans="43:44" x14ac:dyDescent="0.25">
      <c r="AQ37597" s="1026"/>
      <c r="AR37597" s="1027"/>
    </row>
    <row r="37598" spans="43:44" x14ac:dyDescent="0.25">
      <c r="AQ37598" s="1026"/>
      <c r="AR37598" s="1027"/>
    </row>
    <row r="37599" spans="43:44" x14ac:dyDescent="0.25">
      <c r="AQ37599" s="1026"/>
      <c r="AR37599" s="1027"/>
    </row>
    <row r="37600" spans="43:44" x14ac:dyDescent="0.25">
      <c r="AQ37600" s="1026"/>
      <c r="AR37600" s="1027"/>
    </row>
    <row r="37601" spans="43:44" x14ac:dyDescent="0.25">
      <c r="AQ37601" s="1026"/>
      <c r="AR37601" s="1027"/>
    </row>
    <row r="37602" spans="43:44" x14ac:dyDescent="0.25">
      <c r="AQ37602" s="1026"/>
      <c r="AR37602" s="1027"/>
    </row>
    <row r="37603" spans="43:44" x14ac:dyDescent="0.25">
      <c r="AQ37603" s="1026"/>
      <c r="AR37603" s="1027"/>
    </row>
    <row r="37604" spans="43:44" x14ac:dyDescent="0.25">
      <c r="AQ37604" s="1026"/>
      <c r="AR37604" s="1027"/>
    </row>
    <row r="37605" spans="43:44" x14ac:dyDescent="0.25">
      <c r="AQ37605" s="1026"/>
      <c r="AR37605" s="1027"/>
    </row>
    <row r="37606" spans="43:44" x14ac:dyDescent="0.25">
      <c r="AQ37606" s="1026"/>
      <c r="AR37606" s="1027"/>
    </row>
    <row r="37607" spans="43:44" x14ac:dyDescent="0.25">
      <c r="AQ37607" s="1026"/>
      <c r="AR37607" s="1027"/>
    </row>
    <row r="37608" spans="43:44" x14ac:dyDescent="0.25">
      <c r="AQ37608" s="1026"/>
      <c r="AR37608" s="1027"/>
    </row>
    <row r="37609" spans="43:44" x14ac:dyDescent="0.25">
      <c r="AQ37609" s="1026"/>
      <c r="AR37609" s="1027"/>
    </row>
    <row r="37610" spans="43:44" x14ac:dyDescent="0.25">
      <c r="AQ37610" s="1026"/>
      <c r="AR37610" s="1027"/>
    </row>
    <row r="37611" spans="43:44" x14ac:dyDescent="0.25">
      <c r="AQ37611" s="1026"/>
      <c r="AR37611" s="1027"/>
    </row>
    <row r="37612" spans="43:44" x14ac:dyDescent="0.25">
      <c r="AQ37612" s="1026"/>
      <c r="AR37612" s="1027"/>
    </row>
    <row r="37613" spans="43:44" x14ac:dyDescent="0.25">
      <c r="AQ37613" s="1026"/>
      <c r="AR37613" s="1027"/>
    </row>
    <row r="37614" spans="43:44" x14ac:dyDescent="0.25">
      <c r="AQ37614" s="1026"/>
      <c r="AR37614" s="1027"/>
    </row>
    <row r="37615" spans="43:44" x14ac:dyDescent="0.25">
      <c r="AQ37615" s="1026"/>
      <c r="AR37615" s="1027"/>
    </row>
    <row r="37616" spans="43:44" x14ac:dyDescent="0.25">
      <c r="AQ37616" s="1026"/>
      <c r="AR37616" s="1027"/>
    </row>
    <row r="37617" spans="43:44" x14ac:dyDescent="0.25">
      <c r="AQ37617" s="1026"/>
      <c r="AR37617" s="1027"/>
    </row>
    <row r="37618" spans="43:44" x14ac:dyDescent="0.25">
      <c r="AQ37618" s="1026"/>
      <c r="AR37618" s="1027"/>
    </row>
    <row r="37619" spans="43:44" x14ac:dyDescent="0.25">
      <c r="AQ37619" s="1026"/>
      <c r="AR37619" s="1027"/>
    </row>
    <row r="37620" spans="43:44" x14ac:dyDescent="0.25">
      <c r="AQ37620" s="1026"/>
      <c r="AR37620" s="1027"/>
    </row>
    <row r="37621" spans="43:44" x14ac:dyDescent="0.25">
      <c r="AQ37621" s="1026"/>
      <c r="AR37621" s="1027"/>
    </row>
    <row r="37622" spans="43:44" x14ac:dyDescent="0.25">
      <c r="AQ37622" s="1026"/>
      <c r="AR37622" s="1027"/>
    </row>
    <row r="37623" spans="43:44" x14ac:dyDescent="0.25">
      <c r="AQ37623" s="1026"/>
      <c r="AR37623" s="1027"/>
    </row>
    <row r="37624" spans="43:44" x14ac:dyDescent="0.25">
      <c r="AQ37624" s="1026"/>
      <c r="AR37624" s="1027"/>
    </row>
    <row r="37625" spans="43:44" x14ac:dyDescent="0.25">
      <c r="AQ37625" s="1026"/>
      <c r="AR37625" s="1027"/>
    </row>
    <row r="37626" spans="43:44" x14ac:dyDescent="0.25">
      <c r="AQ37626" s="1026"/>
      <c r="AR37626" s="1027"/>
    </row>
    <row r="37627" spans="43:44" x14ac:dyDescent="0.25">
      <c r="AQ37627" s="1026"/>
      <c r="AR37627" s="1027"/>
    </row>
    <row r="37628" spans="43:44" x14ac:dyDescent="0.25">
      <c r="AQ37628" s="1026"/>
      <c r="AR37628" s="1027"/>
    </row>
    <row r="37629" spans="43:44" x14ac:dyDescent="0.25">
      <c r="AQ37629" s="1026"/>
      <c r="AR37629" s="1027"/>
    </row>
    <row r="37630" spans="43:44" x14ac:dyDescent="0.25">
      <c r="AQ37630" s="1026"/>
      <c r="AR37630" s="1027"/>
    </row>
    <row r="37631" spans="43:44" x14ac:dyDescent="0.25">
      <c r="AQ37631" s="1026"/>
      <c r="AR37631" s="1027"/>
    </row>
    <row r="37632" spans="43:44" x14ac:dyDescent="0.25">
      <c r="AQ37632" s="1026"/>
      <c r="AR37632" s="1027"/>
    </row>
    <row r="37633" spans="43:44" x14ac:dyDescent="0.25">
      <c r="AQ37633" s="1026"/>
      <c r="AR37633" s="1027"/>
    </row>
    <row r="37634" spans="43:44" x14ac:dyDescent="0.25">
      <c r="AQ37634" s="1026"/>
      <c r="AR37634" s="1027"/>
    </row>
    <row r="37635" spans="43:44" x14ac:dyDescent="0.25">
      <c r="AQ37635" s="1026"/>
      <c r="AR37635" s="1027"/>
    </row>
    <row r="37636" spans="43:44" x14ac:dyDescent="0.25">
      <c r="AQ37636" s="1026"/>
      <c r="AR37636" s="1027"/>
    </row>
    <row r="37637" spans="43:44" x14ac:dyDescent="0.25">
      <c r="AQ37637" s="1026"/>
      <c r="AR37637" s="1027"/>
    </row>
    <row r="37638" spans="43:44" x14ac:dyDescent="0.25">
      <c r="AQ37638" s="1026"/>
      <c r="AR37638" s="1027"/>
    </row>
    <row r="37639" spans="43:44" x14ac:dyDescent="0.25">
      <c r="AQ37639" s="1026"/>
      <c r="AR37639" s="1027"/>
    </row>
    <row r="37640" spans="43:44" x14ac:dyDescent="0.25">
      <c r="AQ37640" s="1026"/>
      <c r="AR37640" s="1027"/>
    </row>
    <row r="37641" spans="43:44" x14ac:dyDescent="0.25">
      <c r="AQ37641" s="1026"/>
      <c r="AR37641" s="1027"/>
    </row>
    <row r="37642" spans="43:44" x14ac:dyDescent="0.25">
      <c r="AQ37642" s="1026"/>
      <c r="AR37642" s="1027"/>
    </row>
    <row r="37643" spans="43:44" x14ac:dyDescent="0.25">
      <c r="AQ37643" s="1026"/>
      <c r="AR37643" s="1027"/>
    </row>
    <row r="37644" spans="43:44" x14ac:dyDescent="0.25">
      <c r="AQ37644" s="1026"/>
      <c r="AR37644" s="1027"/>
    </row>
    <row r="37645" spans="43:44" x14ac:dyDescent="0.25">
      <c r="AQ37645" s="1026"/>
      <c r="AR37645" s="1027"/>
    </row>
    <row r="37646" spans="43:44" x14ac:dyDescent="0.25">
      <c r="AQ37646" s="1026"/>
      <c r="AR37646" s="1027"/>
    </row>
    <row r="37647" spans="43:44" x14ac:dyDescent="0.25">
      <c r="AQ37647" s="1026"/>
      <c r="AR37647" s="1027"/>
    </row>
    <row r="37648" spans="43:44" x14ac:dyDescent="0.25">
      <c r="AQ37648" s="1026"/>
      <c r="AR37648" s="1027"/>
    </row>
    <row r="37649" spans="43:44" x14ac:dyDescent="0.25">
      <c r="AQ37649" s="1026"/>
      <c r="AR37649" s="1027"/>
    </row>
    <row r="37650" spans="43:44" x14ac:dyDescent="0.25">
      <c r="AQ37650" s="1026"/>
      <c r="AR37650" s="1027"/>
    </row>
    <row r="37651" spans="43:44" x14ac:dyDescent="0.25">
      <c r="AQ37651" s="1026"/>
      <c r="AR37651" s="1027"/>
    </row>
    <row r="37652" spans="43:44" x14ac:dyDescent="0.25">
      <c r="AQ37652" s="1026"/>
      <c r="AR37652" s="1027"/>
    </row>
    <row r="37653" spans="43:44" x14ac:dyDescent="0.25">
      <c r="AQ37653" s="1026"/>
      <c r="AR37653" s="1027"/>
    </row>
    <row r="37654" spans="43:44" x14ac:dyDescent="0.25">
      <c r="AQ37654" s="1026"/>
      <c r="AR37654" s="1027"/>
    </row>
    <row r="37655" spans="43:44" x14ac:dyDescent="0.25">
      <c r="AQ37655" s="1026"/>
      <c r="AR37655" s="1027"/>
    </row>
    <row r="37656" spans="43:44" x14ac:dyDescent="0.25">
      <c r="AQ37656" s="1026"/>
      <c r="AR37656" s="1027"/>
    </row>
    <row r="37657" spans="43:44" x14ac:dyDescent="0.25">
      <c r="AQ37657" s="1026"/>
      <c r="AR37657" s="1027"/>
    </row>
    <row r="37658" spans="43:44" x14ac:dyDescent="0.25">
      <c r="AQ37658" s="1026"/>
      <c r="AR37658" s="1027"/>
    </row>
    <row r="37659" spans="43:44" x14ac:dyDescent="0.25">
      <c r="AQ37659" s="1026"/>
      <c r="AR37659" s="1027"/>
    </row>
    <row r="37660" spans="43:44" x14ac:dyDescent="0.25">
      <c r="AQ37660" s="1026"/>
      <c r="AR37660" s="1027"/>
    </row>
    <row r="37661" spans="43:44" x14ac:dyDescent="0.25">
      <c r="AQ37661" s="1026"/>
      <c r="AR37661" s="1027"/>
    </row>
    <row r="37662" spans="43:44" x14ac:dyDescent="0.25">
      <c r="AQ37662" s="1026"/>
      <c r="AR37662" s="1027"/>
    </row>
    <row r="37663" spans="43:44" x14ac:dyDescent="0.25">
      <c r="AQ37663" s="1026"/>
      <c r="AR37663" s="1027"/>
    </row>
    <row r="37664" spans="43:44" x14ac:dyDescent="0.25">
      <c r="AQ37664" s="1026"/>
      <c r="AR37664" s="1027"/>
    </row>
    <row r="37665" spans="43:44" x14ac:dyDescent="0.25">
      <c r="AQ37665" s="1026"/>
      <c r="AR37665" s="1027"/>
    </row>
    <row r="37666" spans="43:44" x14ac:dyDescent="0.25">
      <c r="AQ37666" s="1026"/>
      <c r="AR37666" s="1027"/>
    </row>
    <row r="37667" spans="43:44" x14ac:dyDescent="0.25">
      <c r="AQ37667" s="1026"/>
      <c r="AR37667" s="1027"/>
    </row>
    <row r="37668" spans="43:44" x14ac:dyDescent="0.25">
      <c r="AQ37668" s="1026"/>
      <c r="AR37668" s="1027"/>
    </row>
    <row r="37669" spans="43:44" x14ac:dyDescent="0.25">
      <c r="AQ37669" s="1026"/>
      <c r="AR37669" s="1027"/>
    </row>
    <row r="37670" spans="43:44" x14ac:dyDescent="0.25">
      <c r="AQ37670" s="1026"/>
      <c r="AR37670" s="1027"/>
    </row>
    <row r="37671" spans="43:44" x14ac:dyDescent="0.25">
      <c r="AQ37671" s="1026"/>
      <c r="AR37671" s="1027"/>
    </row>
    <row r="37672" spans="43:44" x14ac:dyDescent="0.25">
      <c r="AQ37672" s="1026"/>
      <c r="AR37672" s="1027"/>
    </row>
    <row r="37673" spans="43:44" x14ac:dyDescent="0.25">
      <c r="AQ37673" s="1026"/>
      <c r="AR37673" s="1027"/>
    </row>
    <row r="37674" spans="43:44" x14ac:dyDescent="0.25">
      <c r="AQ37674" s="1026"/>
      <c r="AR37674" s="1027"/>
    </row>
    <row r="37675" spans="43:44" x14ac:dyDescent="0.25">
      <c r="AQ37675" s="1026"/>
      <c r="AR37675" s="1027"/>
    </row>
    <row r="37676" spans="43:44" x14ac:dyDescent="0.25">
      <c r="AQ37676" s="1026"/>
      <c r="AR37676" s="1027"/>
    </row>
    <row r="37677" spans="43:44" x14ac:dyDescent="0.25">
      <c r="AQ37677" s="1026"/>
      <c r="AR37677" s="1027"/>
    </row>
    <row r="37678" spans="43:44" x14ac:dyDescent="0.25">
      <c r="AQ37678" s="1026"/>
      <c r="AR37678" s="1027"/>
    </row>
    <row r="37679" spans="43:44" x14ac:dyDescent="0.25">
      <c r="AQ37679" s="1026"/>
      <c r="AR37679" s="1027"/>
    </row>
    <row r="37680" spans="43:44" x14ac:dyDescent="0.25">
      <c r="AQ37680" s="1026"/>
      <c r="AR37680" s="1027"/>
    </row>
    <row r="37681" spans="43:44" x14ac:dyDescent="0.25">
      <c r="AQ37681" s="1026"/>
      <c r="AR37681" s="1027"/>
    </row>
    <row r="37682" spans="43:44" x14ac:dyDescent="0.25">
      <c r="AQ37682" s="1026"/>
      <c r="AR37682" s="1027"/>
    </row>
    <row r="37683" spans="43:44" x14ac:dyDescent="0.25">
      <c r="AQ37683" s="1026"/>
      <c r="AR37683" s="1027"/>
    </row>
    <row r="37684" spans="43:44" x14ac:dyDescent="0.25">
      <c r="AQ37684" s="1026"/>
      <c r="AR37684" s="1027"/>
    </row>
    <row r="37685" spans="43:44" x14ac:dyDescent="0.25">
      <c r="AQ37685" s="1026"/>
      <c r="AR37685" s="1027"/>
    </row>
    <row r="37686" spans="43:44" x14ac:dyDescent="0.25">
      <c r="AQ37686" s="1026"/>
      <c r="AR37686" s="1027"/>
    </row>
    <row r="37687" spans="43:44" x14ac:dyDescent="0.25">
      <c r="AQ37687" s="1026"/>
      <c r="AR37687" s="1027"/>
    </row>
    <row r="37688" spans="43:44" x14ac:dyDescent="0.25">
      <c r="AQ37688" s="1026"/>
      <c r="AR37688" s="1027"/>
    </row>
    <row r="37689" spans="43:44" x14ac:dyDescent="0.25">
      <c r="AQ37689" s="1026"/>
      <c r="AR37689" s="1027"/>
    </row>
    <row r="37690" spans="43:44" x14ac:dyDescent="0.25">
      <c r="AQ37690" s="1026"/>
      <c r="AR37690" s="1027"/>
    </row>
    <row r="37691" spans="43:44" x14ac:dyDescent="0.25">
      <c r="AQ37691" s="1026"/>
      <c r="AR37691" s="1027"/>
    </row>
    <row r="37692" spans="43:44" x14ac:dyDescent="0.25">
      <c r="AQ37692" s="1026"/>
      <c r="AR37692" s="1027"/>
    </row>
    <row r="37693" spans="43:44" x14ac:dyDescent="0.25">
      <c r="AQ37693" s="1026"/>
      <c r="AR37693" s="1027"/>
    </row>
    <row r="37694" spans="43:44" x14ac:dyDescent="0.25">
      <c r="AQ37694" s="1026"/>
      <c r="AR37694" s="1027"/>
    </row>
    <row r="37695" spans="43:44" x14ac:dyDescent="0.25">
      <c r="AQ37695" s="1026"/>
      <c r="AR37695" s="1027"/>
    </row>
    <row r="37696" spans="43:44" x14ac:dyDescent="0.25">
      <c r="AQ37696" s="1026"/>
      <c r="AR37696" s="1027"/>
    </row>
    <row r="37697" spans="43:44" x14ac:dyDescent="0.25">
      <c r="AQ37697" s="1026"/>
      <c r="AR37697" s="1027"/>
    </row>
    <row r="37698" spans="43:44" x14ac:dyDescent="0.25">
      <c r="AQ37698" s="1026"/>
      <c r="AR37698" s="1027"/>
    </row>
    <row r="37699" spans="43:44" x14ac:dyDescent="0.25">
      <c r="AQ37699" s="1026"/>
      <c r="AR37699" s="1027"/>
    </row>
    <row r="37700" spans="43:44" x14ac:dyDescent="0.25">
      <c r="AQ37700" s="1026"/>
      <c r="AR37700" s="1027"/>
    </row>
    <row r="37701" spans="43:44" x14ac:dyDescent="0.25">
      <c r="AQ37701" s="1026"/>
      <c r="AR37701" s="1027"/>
    </row>
    <row r="37702" spans="43:44" x14ac:dyDescent="0.25">
      <c r="AQ37702" s="1026"/>
      <c r="AR37702" s="1027"/>
    </row>
    <row r="37703" spans="43:44" x14ac:dyDescent="0.25">
      <c r="AQ37703" s="1026"/>
      <c r="AR37703" s="1027"/>
    </row>
    <row r="37704" spans="43:44" x14ac:dyDescent="0.25">
      <c r="AQ37704" s="1026"/>
      <c r="AR37704" s="1027"/>
    </row>
    <row r="37705" spans="43:44" x14ac:dyDescent="0.25">
      <c r="AQ37705" s="1026"/>
      <c r="AR37705" s="1027"/>
    </row>
    <row r="37706" spans="43:44" x14ac:dyDescent="0.25">
      <c r="AQ37706" s="1026"/>
      <c r="AR37706" s="1027"/>
    </row>
    <row r="37707" spans="43:44" x14ac:dyDescent="0.25">
      <c r="AQ37707" s="1026"/>
      <c r="AR37707" s="1027"/>
    </row>
    <row r="37708" spans="43:44" x14ac:dyDescent="0.25">
      <c r="AQ37708" s="1026"/>
      <c r="AR37708" s="1027"/>
    </row>
    <row r="37709" spans="43:44" x14ac:dyDescent="0.25">
      <c r="AQ37709" s="1026"/>
      <c r="AR37709" s="1027"/>
    </row>
    <row r="37710" spans="43:44" x14ac:dyDescent="0.25">
      <c r="AQ37710" s="1026"/>
      <c r="AR37710" s="1027"/>
    </row>
    <row r="37711" spans="43:44" x14ac:dyDescent="0.25">
      <c r="AQ37711" s="1026"/>
      <c r="AR37711" s="1027"/>
    </row>
    <row r="37712" spans="43:44" x14ac:dyDescent="0.25">
      <c r="AQ37712" s="1026"/>
      <c r="AR37712" s="1027"/>
    </row>
    <row r="37713" spans="43:44" x14ac:dyDescent="0.25">
      <c r="AQ37713" s="1026"/>
      <c r="AR37713" s="1027"/>
    </row>
    <row r="37714" spans="43:44" x14ac:dyDescent="0.25">
      <c r="AQ37714" s="1026"/>
      <c r="AR37714" s="1027"/>
    </row>
    <row r="37715" spans="43:44" x14ac:dyDescent="0.25">
      <c r="AQ37715" s="1026"/>
      <c r="AR37715" s="1027"/>
    </row>
    <row r="37716" spans="43:44" x14ac:dyDescent="0.25">
      <c r="AQ37716" s="1026"/>
      <c r="AR37716" s="1027"/>
    </row>
    <row r="37717" spans="43:44" x14ac:dyDescent="0.25">
      <c r="AQ37717" s="1026"/>
      <c r="AR37717" s="1027"/>
    </row>
    <row r="37718" spans="43:44" x14ac:dyDescent="0.25">
      <c r="AQ37718" s="1026"/>
      <c r="AR37718" s="1027"/>
    </row>
    <row r="37719" spans="43:44" x14ac:dyDescent="0.25">
      <c r="AQ37719" s="1026"/>
      <c r="AR37719" s="1027"/>
    </row>
    <row r="37720" spans="43:44" x14ac:dyDescent="0.25">
      <c r="AQ37720" s="1026"/>
      <c r="AR37720" s="1027"/>
    </row>
    <row r="37721" spans="43:44" x14ac:dyDescent="0.25">
      <c r="AQ37721" s="1026"/>
      <c r="AR37721" s="1027"/>
    </row>
    <row r="37722" spans="43:44" x14ac:dyDescent="0.25">
      <c r="AQ37722" s="1026"/>
      <c r="AR37722" s="1027"/>
    </row>
    <row r="37723" spans="43:44" x14ac:dyDescent="0.25">
      <c r="AQ37723" s="1026"/>
      <c r="AR37723" s="1027"/>
    </row>
    <row r="37724" spans="43:44" x14ac:dyDescent="0.25">
      <c r="AQ37724" s="1026"/>
      <c r="AR37724" s="1027"/>
    </row>
    <row r="37725" spans="43:44" x14ac:dyDescent="0.25">
      <c r="AQ37725" s="1026"/>
      <c r="AR37725" s="1027"/>
    </row>
    <row r="37726" spans="43:44" x14ac:dyDescent="0.25">
      <c r="AQ37726" s="1026"/>
      <c r="AR37726" s="1027"/>
    </row>
    <row r="37727" spans="43:44" x14ac:dyDescent="0.25">
      <c r="AQ37727" s="1026"/>
      <c r="AR37727" s="1027"/>
    </row>
    <row r="37728" spans="43:44" x14ac:dyDescent="0.25">
      <c r="AQ37728" s="1026"/>
      <c r="AR37728" s="1027"/>
    </row>
    <row r="37729" spans="43:44" x14ac:dyDescent="0.25">
      <c r="AQ37729" s="1026"/>
      <c r="AR37729" s="1027"/>
    </row>
    <row r="37730" spans="43:44" x14ac:dyDescent="0.25">
      <c r="AQ37730" s="1026"/>
      <c r="AR37730" s="1027"/>
    </row>
    <row r="37731" spans="43:44" x14ac:dyDescent="0.25">
      <c r="AQ37731" s="1026"/>
      <c r="AR37731" s="1027"/>
    </row>
    <row r="37732" spans="43:44" x14ac:dyDescent="0.25">
      <c r="AQ37732" s="1026"/>
      <c r="AR37732" s="1027"/>
    </row>
    <row r="37733" spans="43:44" x14ac:dyDescent="0.25">
      <c r="AQ37733" s="1026"/>
      <c r="AR37733" s="1027"/>
    </row>
    <row r="37734" spans="43:44" x14ac:dyDescent="0.25">
      <c r="AQ37734" s="1026"/>
      <c r="AR37734" s="1027"/>
    </row>
    <row r="37735" spans="43:44" x14ac:dyDescent="0.25">
      <c r="AQ37735" s="1026"/>
      <c r="AR37735" s="1027"/>
    </row>
    <row r="37736" spans="43:44" x14ac:dyDescent="0.25">
      <c r="AQ37736" s="1026"/>
      <c r="AR37736" s="1027"/>
    </row>
    <row r="37737" spans="43:44" x14ac:dyDescent="0.25">
      <c r="AQ37737" s="1026"/>
      <c r="AR37737" s="1027"/>
    </row>
    <row r="37738" spans="43:44" x14ac:dyDescent="0.25">
      <c r="AQ37738" s="1026"/>
      <c r="AR37738" s="1027"/>
    </row>
    <row r="37739" spans="43:44" x14ac:dyDescent="0.25">
      <c r="AQ37739" s="1026"/>
      <c r="AR37739" s="1027"/>
    </row>
    <row r="37740" spans="43:44" x14ac:dyDescent="0.25">
      <c r="AQ37740" s="1026"/>
      <c r="AR37740" s="1027"/>
    </row>
    <row r="37741" spans="43:44" x14ac:dyDescent="0.25">
      <c r="AQ37741" s="1026"/>
      <c r="AR37741" s="1027"/>
    </row>
    <row r="37742" spans="43:44" x14ac:dyDescent="0.25">
      <c r="AQ37742" s="1026"/>
      <c r="AR37742" s="1027"/>
    </row>
    <row r="37743" spans="43:44" x14ac:dyDescent="0.25">
      <c r="AQ37743" s="1026"/>
      <c r="AR37743" s="1027"/>
    </row>
    <row r="37744" spans="43:44" x14ac:dyDescent="0.25">
      <c r="AQ37744" s="1026"/>
      <c r="AR37744" s="1027"/>
    </row>
    <row r="37745" spans="43:44" x14ac:dyDescent="0.25">
      <c r="AQ37745" s="1026"/>
      <c r="AR37745" s="1027"/>
    </row>
    <row r="37746" spans="43:44" x14ac:dyDescent="0.25">
      <c r="AQ37746" s="1026"/>
      <c r="AR37746" s="1027"/>
    </row>
    <row r="37747" spans="43:44" x14ac:dyDescent="0.25">
      <c r="AQ37747" s="1026"/>
      <c r="AR37747" s="1027"/>
    </row>
    <row r="37748" spans="43:44" x14ac:dyDescent="0.25">
      <c r="AQ37748" s="1026"/>
      <c r="AR37748" s="1027"/>
    </row>
    <row r="37749" spans="43:44" x14ac:dyDescent="0.25">
      <c r="AQ37749" s="1026"/>
      <c r="AR37749" s="1027"/>
    </row>
    <row r="37750" spans="43:44" x14ac:dyDescent="0.25">
      <c r="AQ37750" s="1026"/>
      <c r="AR37750" s="1027"/>
    </row>
    <row r="37751" spans="43:44" x14ac:dyDescent="0.25">
      <c r="AQ37751" s="1026"/>
      <c r="AR37751" s="1027"/>
    </row>
    <row r="37752" spans="43:44" x14ac:dyDescent="0.25">
      <c r="AQ37752" s="1026"/>
      <c r="AR37752" s="1027"/>
    </row>
    <row r="37753" spans="43:44" x14ac:dyDescent="0.25">
      <c r="AQ37753" s="1026"/>
      <c r="AR37753" s="1027"/>
    </row>
    <row r="37754" spans="43:44" x14ac:dyDescent="0.25">
      <c r="AQ37754" s="1026"/>
      <c r="AR37754" s="1027"/>
    </row>
    <row r="37755" spans="43:44" x14ac:dyDescent="0.25">
      <c r="AQ37755" s="1026"/>
      <c r="AR37755" s="1027"/>
    </row>
    <row r="37756" spans="43:44" x14ac:dyDescent="0.25">
      <c r="AQ37756" s="1026"/>
      <c r="AR37756" s="1027"/>
    </row>
    <row r="37757" spans="43:44" x14ac:dyDescent="0.25">
      <c r="AQ37757" s="1026"/>
      <c r="AR37757" s="1027"/>
    </row>
    <row r="37758" spans="43:44" x14ac:dyDescent="0.25">
      <c r="AQ37758" s="1026"/>
      <c r="AR37758" s="1027"/>
    </row>
    <row r="37759" spans="43:44" x14ac:dyDescent="0.25">
      <c r="AQ37759" s="1026"/>
      <c r="AR37759" s="1027"/>
    </row>
    <row r="37760" spans="43:44" x14ac:dyDescent="0.25">
      <c r="AQ37760" s="1026"/>
      <c r="AR37760" s="1027"/>
    </row>
    <row r="37761" spans="43:44" x14ac:dyDescent="0.25">
      <c r="AQ37761" s="1026"/>
      <c r="AR37761" s="1027"/>
    </row>
    <row r="37762" spans="43:44" x14ac:dyDescent="0.25">
      <c r="AQ37762" s="1026"/>
      <c r="AR37762" s="1027"/>
    </row>
    <row r="37763" spans="43:44" x14ac:dyDescent="0.25">
      <c r="AQ37763" s="1026"/>
      <c r="AR37763" s="1027"/>
    </row>
    <row r="37764" spans="43:44" x14ac:dyDescent="0.25">
      <c r="AQ37764" s="1026"/>
      <c r="AR37764" s="1027"/>
    </row>
    <row r="37765" spans="43:44" x14ac:dyDescent="0.25">
      <c r="AQ37765" s="1026"/>
      <c r="AR37765" s="1027"/>
    </row>
    <row r="37766" spans="43:44" x14ac:dyDescent="0.25">
      <c r="AQ37766" s="1026"/>
      <c r="AR37766" s="1027"/>
    </row>
    <row r="37767" spans="43:44" x14ac:dyDescent="0.25">
      <c r="AQ37767" s="1026"/>
      <c r="AR37767" s="1027"/>
    </row>
    <row r="37768" spans="43:44" x14ac:dyDescent="0.25">
      <c r="AQ37768" s="1026"/>
      <c r="AR37768" s="1027"/>
    </row>
    <row r="37769" spans="43:44" x14ac:dyDescent="0.25">
      <c r="AQ37769" s="1026"/>
      <c r="AR37769" s="1027"/>
    </row>
    <row r="37770" spans="43:44" x14ac:dyDescent="0.25">
      <c r="AQ37770" s="1026"/>
      <c r="AR37770" s="1027"/>
    </row>
    <row r="37771" spans="43:44" x14ac:dyDescent="0.25">
      <c r="AQ37771" s="1026"/>
      <c r="AR37771" s="1027"/>
    </row>
    <row r="37772" spans="43:44" x14ac:dyDescent="0.25">
      <c r="AQ37772" s="1026"/>
      <c r="AR37772" s="1027"/>
    </row>
    <row r="37773" spans="43:44" x14ac:dyDescent="0.25">
      <c r="AQ37773" s="1026"/>
      <c r="AR37773" s="1027"/>
    </row>
    <row r="37774" spans="43:44" x14ac:dyDescent="0.25">
      <c r="AQ37774" s="1026"/>
      <c r="AR37774" s="1027"/>
    </row>
    <row r="37775" spans="43:44" x14ac:dyDescent="0.25">
      <c r="AQ37775" s="1026"/>
      <c r="AR37775" s="1027"/>
    </row>
    <row r="37776" spans="43:44" x14ac:dyDescent="0.25">
      <c r="AQ37776" s="1026"/>
      <c r="AR37776" s="1027"/>
    </row>
    <row r="37777" spans="43:44" x14ac:dyDescent="0.25">
      <c r="AQ37777" s="1026"/>
      <c r="AR37777" s="1027"/>
    </row>
    <row r="37778" spans="43:44" x14ac:dyDescent="0.25">
      <c r="AQ37778" s="1026"/>
      <c r="AR37778" s="1027"/>
    </row>
    <row r="37779" spans="43:44" x14ac:dyDescent="0.25">
      <c r="AQ37779" s="1026"/>
      <c r="AR37779" s="1027"/>
    </row>
    <row r="37780" spans="43:44" x14ac:dyDescent="0.25">
      <c r="AQ37780" s="1026"/>
      <c r="AR37780" s="1027"/>
    </row>
    <row r="37781" spans="43:44" x14ac:dyDescent="0.25">
      <c r="AQ37781" s="1026"/>
      <c r="AR37781" s="1027"/>
    </row>
    <row r="37782" spans="43:44" x14ac:dyDescent="0.25">
      <c r="AQ37782" s="1026"/>
      <c r="AR37782" s="1027"/>
    </row>
    <row r="37783" spans="43:44" x14ac:dyDescent="0.25">
      <c r="AQ37783" s="1026"/>
      <c r="AR37783" s="1027"/>
    </row>
    <row r="37784" spans="43:44" x14ac:dyDescent="0.25">
      <c r="AQ37784" s="1026"/>
      <c r="AR37784" s="1027"/>
    </row>
    <row r="37785" spans="43:44" x14ac:dyDescent="0.25">
      <c r="AQ37785" s="1026"/>
      <c r="AR37785" s="1027"/>
    </row>
    <row r="37786" spans="43:44" x14ac:dyDescent="0.25">
      <c r="AQ37786" s="1026"/>
      <c r="AR37786" s="1027"/>
    </row>
    <row r="37787" spans="43:44" x14ac:dyDescent="0.25">
      <c r="AQ37787" s="1026"/>
      <c r="AR37787" s="1027"/>
    </row>
    <row r="37788" spans="43:44" x14ac:dyDescent="0.25">
      <c r="AQ37788" s="1026"/>
      <c r="AR37788" s="1027"/>
    </row>
    <row r="37789" spans="43:44" x14ac:dyDescent="0.25">
      <c r="AQ37789" s="1026"/>
      <c r="AR37789" s="1027"/>
    </row>
    <row r="37790" spans="43:44" x14ac:dyDescent="0.25">
      <c r="AQ37790" s="1026"/>
      <c r="AR37790" s="1027"/>
    </row>
    <row r="37791" spans="43:44" x14ac:dyDescent="0.25">
      <c r="AQ37791" s="1026"/>
      <c r="AR37791" s="1027"/>
    </row>
    <row r="37792" spans="43:44" x14ac:dyDescent="0.25">
      <c r="AQ37792" s="1026"/>
      <c r="AR37792" s="1027"/>
    </row>
    <row r="37793" spans="43:44" x14ac:dyDescent="0.25">
      <c r="AQ37793" s="1026"/>
      <c r="AR37793" s="1027"/>
    </row>
    <row r="37794" spans="43:44" x14ac:dyDescent="0.25">
      <c r="AQ37794" s="1026"/>
      <c r="AR37794" s="1027"/>
    </row>
    <row r="37795" spans="43:44" x14ac:dyDescent="0.25">
      <c r="AQ37795" s="1026"/>
      <c r="AR37795" s="1027"/>
    </row>
    <row r="37796" spans="43:44" x14ac:dyDescent="0.25">
      <c r="AQ37796" s="1026"/>
      <c r="AR37796" s="1027"/>
    </row>
    <row r="37797" spans="43:44" x14ac:dyDescent="0.25">
      <c r="AQ37797" s="1026"/>
      <c r="AR37797" s="1027"/>
    </row>
    <row r="37798" spans="43:44" x14ac:dyDescent="0.25">
      <c r="AQ37798" s="1026"/>
      <c r="AR37798" s="1027"/>
    </row>
    <row r="37799" spans="43:44" x14ac:dyDescent="0.25">
      <c r="AQ37799" s="1026"/>
      <c r="AR37799" s="1027"/>
    </row>
    <row r="37800" spans="43:44" x14ac:dyDescent="0.25">
      <c r="AQ37800" s="1026"/>
      <c r="AR37800" s="1027"/>
    </row>
    <row r="37801" spans="43:44" x14ac:dyDescent="0.25">
      <c r="AQ37801" s="1026"/>
      <c r="AR37801" s="1027"/>
    </row>
    <row r="37802" spans="43:44" x14ac:dyDescent="0.25">
      <c r="AQ37802" s="1026"/>
      <c r="AR37802" s="1027"/>
    </row>
    <row r="37803" spans="43:44" x14ac:dyDescent="0.25">
      <c r="AQ37803" s="1026"/>
      <c r="AR37803" s="1027"/>
    </row>
    <row r="37804" spans="43:44" x14ac:dyDescent="0.25">
      <c r="AQ37804" s="1026"/>
      <c r="AR37804" s="1027"/>
    </row>
    <row r="37805" spans="43:44" x14ac:dyDescent="0.25">
      <c r="AQ37805" s="1026"/>
      <c r="AR37805" s="1027"/>
    </row>
    <row r="37806" spans="43:44" x14ac:dyDescent="0.25">
      <c r="AQ37806" s="1026"/>
      <c r="AR37806" s="1027"/>
    </row>
    <row r="37807" spans="43:44" x14ac:dyDescent="0.25">
      <c r="AQ37807" s="1026"/>
      <c r="AR37807" s="1027"/>
    </row>
    <row r="37808" spans="43:44" x14ac:dyDescent="0.25">
      <c r="AQ37808" s="1026"/>
      <c r="AR37808" s="1027"/>
    </row>
    <row r="37809" spans="43:44" x14ac:dyDescent="0.25">
      <c r="AQ37809" s="1026"/>
      <c r="AR37809" s="1027"/>
    </row>
    <row r="37810" spans="43:44" x14ac:dyDescent="0.25">
      <c r="AQ37810" s="1026"/>
      <c r="AR37810" s="1027"/>
    </row>
    <row r="37811" spans="43:44" x14ac:dyDescent="0.25">
      <c r="AQ37811" s="1026"/>
      <c r="AR37811" s="1027"/>
    </row>
    <row r="37812" spans="43:44" x14ac:dyDescent="0.25">
      <c r="AQ37812" s="1026"/>
      <c r="AR37812" s="1027"/>
    </row>
    <row r="37813" spans="43:44" x14ac:dyDescent="0.25">
      <c r="AQ37813" s="1026"/>
      <c r="AR37813" s="1027"/>
    </row>
    <row r="37814" spans="43:44" x14ac:dyDescent="0.25">
      <c r="AQ37814" s="1026"/>
      <c r="AR37814" s="1027"/>
    </row>
    <row r="37815" spans="43:44" x14ac:dyDescent="0.25">
      <c r="AQ37815" s="1026"/>
      <c r="AR37815" s="1027"/>
    </row>
    <row r="37816" spans="43:44" x14ac:dyDescent="0.25">
      <c r="AQ37816" s="1026"/>
      <c r="AR37816" s="1027"/>
    </row>
    <row r="37817" spans="43:44" x14ac:dyDescent="0.25">
      <c r="AQ37817" s="1026"/>
      <c r="AR37817" s="1027"/>
    </row>
    <row r="37818" spans="43:44" x14ac:dyDescent="0.25">
      <c r="AQ37818" s="1026"/>
      <c r="AR37818" s="1027"/>
    </row>
    <row r="37819" spans="43:44" x14ac:dyDescent="0.25">
      <c r="AQ37819" s="1026"/>
      <c r="AR37819" s="1027"/>
    </row>
    <row r="37820" spans="43:44" x14ac:dyDescent="0.25">
      <c r="AQ37820" s="1026"/>
      <c r="AR37820" s="1027"/>
    </row>
    <row r="37821" spans="43:44" x14ac:dyDescent="0.25">
      <c r="AQ37821" s="1026"/>
      <c r="AR37821" s="1027"/>
    </row>
    <row r="37822" spans="43:44" x14ac:dyDescent="0.25">
      <c r="AQ37822" s="1026"/>
      <c r="AR37822" s="1027"/>
    </row>
    <row r="37823" spans="43:44" x14ac:dyDescent="0.25">
      <c r="AQ37823" s="1026"/>
      <c r="AR37823" s="1027"/>
    </row>
    <row r="37824" spans="43:44" x14ac:dyDescent="0.25">
      <c r="AQ37824" s="1026"/>
      <c r="AR37824" s="1027"/>
    </row>
    <row r="37825" spans="43:44" x14ac:dyDescent="0.25">
      <c r="AQ37825" s="1026"/>
      <c r="AR37825" s="1027"/>
    </row>
    <row r="37826" spans="43:44" x14ac:dyDescent="0.25">
      <c r="AQ37826" s="1026"/>
      <c r="AR37826" s="1027"/>
    </row>
    <row r="37827" spans="43:44" x14ac:dyDescent="0.25">
      <c r="AQ37827" s="1026"/>
      <c r="AR37827" s="1027"/>
    </row>
    <row r="37828" spans="43:44" x14ac:dyDescent="0.25">
      <c r="AQ37828" s="1026"/>
      <c r="AR37828" s="1027"/>
    </row>
    <row r="37829" spans="43:44" x14ac:dyDescent="0.25">
      <c r="AQ37829" s="1026"/>
      <c r="AR37829" s="1027"/>
    </row>
    <row r="37830" spans="43:44" x14ac:dyDescent="0.25">
      <c r="AQ37830" s="1026"/>
      <c r="AR37830" s="1027"/>
    </row>
    <row r="37831" spans="43:44" x14ac:dyDescent="0.25">
      <c r="AQ37831" s="1026"/>
      <c r="AR37831" s="1027"/>
    </row>
    <row r="37832" spans="43:44" x14ac:dyDescent="0.25">
      <c r="AQ37832" s="1026"/>
      <c r="AR37832" s="1027"/>
    </row>
    <row r="37833" spans="43:44" x14ac:dyDescent="0.25">
      <c r="AQ37833" s="1026"/>
      <c r="AR37833" s="1027"/>
    </row>
    <row r="37834" spans="43:44" x14ac:dyDescent="0.25">
      <c r="AQ37834" s="1026"/>
      <c r="AR37834" s="1027"/>
    </row>
    <row r="37835" spans="43:44" x14ac:dyDescent="0.25">
      <c r="AQ37835" s="1026"/>
      <c r="AR37835" s="1027"/>
    </row>
    <row r="37836" spans="43:44" x14ac:dyDescent="0.25">
      <c r="AQ37836" s="1026"/>
      <c r="AR37836" s="1027"/>
    </row>
    <row r="37837" spans="43:44" x14ac:dyDescent="0.25">
      <c r="AQ37837" s="1026"/>
      <c r="AR37837" s="1027"/>
    </row>
    <row r="37838" spans="43:44" x14ac:dyDescent="0.25">
      <c r="AQ37838" s="1026"/>
      <c r="AR37838" s="1027"/>
    </row>
    <row r="37839" spans="43:44" x14ac:dyDescent="0.25">
      <c r="AQ37839" s="1026"/>
      <c r="AR37839" s="1027"/>
    </row>
    <row r="37840" spans="43:44" x14ac:dyDescent="0.25">
      <c r="AQ37840" s="1026"/>
      <c r="AR37840" s="1027"/>
    </row>
    <row r="37841" spans="43:44" x14ac:dyDescent="0.25">
      <c r="AQ37841" s="1026"/>
      <c r="AR37841" s="1027"/>
    </row>
    <row r="37842" spans="43:44" x14ac:dyDescent="0.25">
      <c r="AQ37842" s="1026"/>
      <c r="AR37842" s="1027"/>
    </row>
    <row r="37843" spans="43:44" x14ac:dyDescent="0.25">
      <c r="AQ37843" s="1026"/>
      <c r="AR37843" s="1027"/>
    </row>
    <row r="37844" spans="43:44" x14ac:dyDescent="0.25">
      <c r="AQ37844" s="1026"/>
      <c r="AR37844" s="1027"/>
    </row>
    <row r="37845" spans="43:44" x14ac:dyDescent="0.25">
      <c r="AQ37845" s="1026"/>
      <c r="AR37845" s="1027"/>
    </row>
    <row r="37846" spans="43:44" x14ac:dyDescent="0.25">
      <c r="AQ37846" s="1026"/>
      <c r="AR37846" s="1027"/>
    </row>
    <row r="37847" spans="43:44" x14ac:dyDescent="0.25">
      <c r="AQ37847" s="1026"/>
      <c r="AR37847" s="1027"/>
    </row>
    <row r="37848" spans="43:44" x14ac:dyDescent="0.25">
      <c r="AQ37848" s="1026"/>
      <c r="AR37848" s="1027"/>
    </row>
    <row r="37849" spans="43:44" x14ac:dyDescent="0.25">
      <c r="AQ37849" s="1026"/>
      <c r="AR37849" s="1027"/>
    </row>
    <row r="37850" spans="43:44" x14ac:dyDescent="0.25">
      <c r="AQ37850" s="1026"/>
      <c r="AR37850" s="1027"/>
    </row>
    <row r="37851" spans="43:44" x14ac:dyDescent="0.25">
      <c r="AQ37851" s="1026"/>
      <c r="AR37851" s="1027"/>
    </row>
    <row r="37852" spans="43:44" x14ac:dyDescent="0.25">
      <c r="AQ37852" s="1026"/>
      <c r="AR37852" s="1027"/>
    </row>
    <row r="37853" spans="43:44" x14ac:dyDescent="0.25">
      <c r="AQ37853" s="1026"/>
      <c r="AR37853" s="1027"/>
    </row>
    <row r="37854" spans="43:44" x14ac:dyDescent="0.25">
      <c r="AQ37854" s="1026"/>
      <c r="AR37854" s="1027"/>
    </row>
    <row r="37855" spans="43:44" x14ac:dyDescent="0.25">
      <c r="AQ37855" s="1026"/>
      <c r="AR37855" s="1027"/>
    </row>
    <row r="37856" spans="43:44" x14ac:dyDescent="0.25">
      <c r="AQ37856" s="1026"/>
      <c r="AR37856" s="1027"/>
    </row>
    <row r="37857" spans="43:44" x14ac:dyDescent="0.25">
      <c r="AQ37857" s="1026"/>
      <c r="AR37857" s="1027"/>
    </row>
    <row r="37858" spans="43:44" x14ac:dyDescent="0.25">
      <c r="AQ37858" s="1026"/>
      <c r="AR37858" s="1027"/>
    </row>
    <row r="37859" spans="43:44" x14ac:dyDescent="0.25">
      <c r="AQ37859" s="1026"/>
      <c r="AR37859" s="1027"/>
    </row>
    <row r="37860" spans="43:44" x14ac:dyDescent="0.25">
      <c r="AQ37860" s="1026"/>
      <c r="AR37860" s="1027"/>
    </row>
    <row r="37861" spans="43:44" x14ac:dyDescent="0.25">
      <c r="AQ37861" s="1026"/>
      <c r="AR37861" s="1027"/>
    </row>
    <row r="37862" spans="43:44" x14ac:dyDescent="0.25">
      <c r="AQ37862" s="1026"/>
      <c r="AR37862" s="1027"/>
    </row>
    <row r="37863" spans="43:44" x14ac:dyDescent="0.25">
      <c r="AQ37863" s="1026"/>
      <c r="AR37863" s="1027"/>
    </row>
    <row r="37864" spans="43:44" x14ac:dyDescent="0.25">
      <c r="AQ37864" s="1026"/>
      <c r="AR37864" s="1027"/>
    </row>
    <row r="37865" spans="43:44" x14ac:dyDescent="0.25">
      <c r="AQ37865" s="1026"/>
      <c r="AR37865" s="1027"/>
    </row>
    <row r="37866" spans="43:44" x14ac:dyDescent="0.25">
      <c r="AQ37866" s="1026"/>
      <c r="AR37866" s="1027"/>
    </row>
    <row r="37867" spans="43:44" x14ac:dyDescent="0.25">
      <c r="AQ37867" s="1026"/>
      <c r="AR37867" s="1027"/>
    </row>
    <row r="37868" spans="43:44" x14ac:dyDescent="0.25">
      <c r="AQ37868" s="1026"/>
      <c r="AR37868" s="1027"/>
    </row>
    <row r="37869" spans="43:44" x14ac:dyDescent="0.25">
      <c r="AQ37869" s="1026"/>
      <c r="AR37869" s="1027"/>
    </row>
    <row r="37870" spans="43:44" x14ac:dyDescent="0.25">
      <c r="AQ37870" s="1026"/>
      <c r="AR37870" s="1027"/>
    </row>
    <row r="37871" spans="43:44" x14ac:dyDescent="0.25">
      <c r="AQ37871" s="1026"/>
      <c r="AR37871" s="1027"/>
    </row>
    <row r="37872" spans="43:44" x14ac:dyDescent="0.25">
      <c r="AQ37872" s="1026"/>
      <c r="AR37872" s="1027"/>
    </row>
    <row r="37873" spans="43:44" x14ac:dyDescent="0.25">
      <c r="AQ37873" s="1026"/>
      <c r="AR37873" s="1027"/>
    </row>
    <row r="37874" spans="43:44" x14ac:dyDescent="0.25">
      <c r="AQ37874" s="1026"/>
      <c r="AR37874" s="1027"/>
    </row>
    <row r="37875" spans="43:44" x14ac:dyDescent="0.25">
      <c r="AQ37875" s="1026"/>
      <c r="AR37875" s="1027"/>
    </row>
    <row r="37876" spans="43:44" x14ac:dyDescent="0.25">
      <c r="AQ37876" s="1026"/>
      <c r="AR37876" s="1027"/>
    </row>
    <row r="37877" spans="43:44" x14ac:dyDescent="0.25">
      <c r="AQ37877" s="1026"/>
      <c r="AR37877" s="1027"/>
    </row>
    <row r="37878" spans="43:44" x14ac:dyDescent="0.25">
      <c r="AQ37878" s="1026"/>
      <c r="AR37878" s="1027"/>
    </row>
    <row r="37879" spans="43:44" x14ac:dyDescent="0.25">
      <c r="AQ37879" s="1026"/>
      <c r="AR37879" s="1027"/>
    </row>
    <row r="37880" spans="43:44" x14ac:dyDescent="0.25">
      <c r="AQ37880" s="1026"/>
      <c r="AR37880" s="1027"/>
    </row>
    <row r="37881" spans="43:44" x14ac:dyDescent="0.25">
      <c r="AQ37881" s="1026"/>
      <c r="AR37881" s="1027"/>
    </row>
    <row r="37882" spans="43:44" x14ac:dyDescent="0.25">
      <c r="AQ37882" s="1026"/>
      <c r="AR37882" s="1027"/>
    </row>
    <row r="37883" spans="43:44" x14ac:dyDescent="0.25">
      <c r="AQ37883" s="1026"/>
      <c r="AR37883" s="1027"/>
    </row>
    <row r="37884" spans="43:44" x14ac:dyDescent="0.25">
      <c r="AQ37884" s="1026"/>
      <c r="AR37884" s="1027"/>
    </row>
    <row r="37885" spans="43:44" x14ac:dyDescent="0.25">
      <c r="AQ37885" s="1026"/>
      <c r="AR37885" s="1027"/>
    </row>
    <row r="37886" spans="43:44" x14ac:dyDescent="0.25">
      <c r="AQ37886" s="1026"/>
      <c r="AR37886" s="1027"/>
    </row>
    <row r="37887" spans="43:44" x14ac:dyDescent="0.25">
      <c r="AQ37887" s="1026"/>
      <c r="AR37887" s="1027"/>
    </row>
    <row r="37888" spans="43:44" x14ac:dyDescent="0.25">
      <c r="AQ37888" s="1026"/>
      <c r="AR37888" s="1027"/>
    </row>
    <row r="37889" spans="43:44" x14ac:dyDescent="0.25">
      <c r="AQ37889" s="1026"/>
      <c r="AR37889" s="1027"/>
    </row>
    <row r="37890" spans="43:44" x14ac:dyDescent="0.25">
      <c r="AQ37890" s="1026"/>
      <c r="AR37890" s="1027"/>
    </row>
    <row r="37891" spans="43:44" x14ac:dyDescent="0.25">
      <c r="AQ37891" s="1026"/>
      <c r="AR37891" s="1027"/>
    </row>
    <row r="37892" spans="43:44" x14ac:dyDescent="0.25">
      <c r="AQ37892" s="1026"/>
      <c r="AR37892" s="1027"/>
    </row>
    <row r="37893" spans="43:44" x14ac:dyDescent="0.25">
      <c r="AQ37893" s="1026"/>
      <c r="AR37893" s="1027"/>
    </row>
    <row r="37894" spans="43:44" x14ac:dyDescent="0.25">
      <c r="AQ37894" s="1026"/>
      <c r="AR37894" s="1027"/>
    </row>
    <row r="37895" spans="43:44" x14ac:dyDescent="0.25">
      <c r="AQ37895" s="1026"/>
      <c r="AR37895" s="1027"/>
    </row>
    <row r="37896" spans="43:44" x14ac:dyDescent="0.25">
      <c r="AQ37896" s="1026"/>
      <c r="AR37896" s="1027"/>
    </row>
    <row r="37897" spans="43:44" x14ac:dyDescent="0.25">
      <c r="AQ37897" s="1026"/>
      <c r="AR37897" s="1027"/>
    </row>
    <row r="37898" spans="43:44" x14ac:dyDescent="0.25">
      <c r="AQ37898" s="1026"/>
      <c r="AR37898" s="1027"/>
    </row>
    <row r="37899" spans="43:44" x14ac:dyDescent="0.25">
      <c r="AQ37899" s="1026"/>
      <c r="AR37899" s="1027"/>
    </row>
    <row r="37900" spans="43:44" x14ac:dyDescent="0.25">
      <c r="AQ37900" s="1026"/>
      <c r="AR37900" s="1027"/>
    </row>
    <row r="37901" spans="43:44" x14ac:dyDescent="0.25">
      <c r="AQ37901" s="1026"/>
      <c r="AR37901" s="1027"/>
    </row>
    <row r="37902" spans="43:44" x14ac:dyDescent="0.25">
      <c r="AQ37902" s="1026"/>
      <c r="AR37902" s="1027"/>
    </row>
    <row r="37903" spans="43:44" x14ac:dyDescent="0.25">
      <c r="AQ37903" s="1026"/>
      <c r="AR37903" s="1027"/>
    </row>
    <row r="37904" spans="43:44" x14ac:dyDescent="0.25">
      <c r="AQ37904" s="1026"/>
      <c r="AR37904" s="1027"/>
    </row>
    <row r="37905" spans="43:44" x14ac:dyDescent="0.25">
      <c r="AQ37905" s="1026"/>
      <c r="AR37905" s="1027"/>
    </row>
    <row r="37906" spans="43:44" x14ac:dyDescent="0.25">
      <c r="AQ37906" s="1026"/>
      <c r="AR37906" s="1027"/>
    </row>
    <row r="37907" spans="43:44" x14ac:dyDescent="0.25">
      <c r="AQ37907" s="1026"/>
      <c r="AR37907" s="1027"/>
    </row>
    <row r="37908" spans="43:44" x14ac:dyDescent="0.25">
      <c r="AQ37908" s="1026"/>
      <c r="AR37908" s="1027"/>
    </row>
    <row r="37909" spans="43:44" x14ac:dyDescent="0.25">
      <c r="AQ37909" s="1026"/>
      <c r="AR37909" s="1027"/>
    </row>
    <row r="37910" spans="43:44" x14ac:dyDescent="0.25">
      <c r="AQ37910" s="1026"/>
      <c r="AR37910" s="1027"/>
    </row>
    <row r="37911" spans="43:44" x14ac:dyDescent="0.25">
      <c r="AQ37911" s="1026"/>
      <c r="AR37911" s="1027"/>
    </row>
    <row r="37912" spans="43:44" x14ac:dyDescent="0.25">
      <c r="AQ37912" s="1026"/>
      <c r="AR37912" s="1027"/>
    </row>
    <row r="37913" spans="43:44" x14ac:dyDescent="0.25">
      <c r="AQ37913" s="1026"/>
      <c r="AR37913" s="1027"/>
    </row>
    <row r="37914" spans="43:44" x14ac:dyDescent="0.25">
      <c r="AQ37914" s="1026"/>
      <c r="AR37914" s="1027"/>
    </row>
    <row r="37915" spans="43:44" x14ac:dyDescent="0.25">
      <c r="AQ37915" s="1026"/>
      <c r="AR37915" s="1027"/>
    </row>
    <row r="37916" spans="43:44" x14ac:dyDescent="0.25">
      <c r="AQ37916" s="1026"/>
      <c r="AR37916" s="1027"/>
    </row>
    <row r="37917" spans="43:44" x14ac:dyDescent="0.25">
      <c r="AQ37917" s="1026"/>
      <c r="AR37917" s="1027"/>
    </row>
    <row r="37918" spans="43:44" x14ac:dyDescent="0.25">
      <c r="AQ37918" s="1026"/>
      <c r="AR37918" s="1027"/>
    </row>
    <row r="37919" spans="43:44" x14ac:dyDescent="0.25">
      <c r="AQ37919" s="1026"/>
      <c r="AR37919" s="1027"/>
    </row>
    <row r="37920" spans="43:44" x14ac:dyDescent="0.25">
      <c r="AQ37920" s="1026"/>
      <c r="AR37920" s="1027"/>
    </row>
    <row r="37921" spans="43:44" x14ac:dyDescent="0.25">
      <c r="AQ37921" s="1026"/>
      <c r="AR37921" s="1027"/>
    </row>
    <row r="37922" spans="43:44" x14ac:dyDescent="0.25">
      <c r="AQ37922" s="1026"/>
      <c r="AR37922" s="1027"/>
    </row>
    <row r="37923" spans="43:44" x14ac:dyDescent="0.25">
      <c r="AQ37923" s="1026"/>
      <c r="AR37923" s="1027"/>
    </row>
    <row r="37924" spans="43:44" x14ac:dyDescent="0.25">
      <c r="AQ37924" s="1026"/>
      <c r="AR37924" s="1027"/>
    </row>
    <row r="37925" spans="43:44" x14ac:dyDescent="0.25">
      <c r="AQ37925" s="1026"/>
      <c r="AR37925" s="1027"/>
    </row>
    <row r="37926" spans="43:44" x14ac:dyDescent="0.25">
      <c r="AQ37926" s="1026"/>
      <c r="AR37926" s="1027"/>
    </row>
    <row r="37927" spans="43:44" x14ac:dyDescent="0.25">
      <c r="AQ37927" s="1026"/>
      <c r="AR37927" s="1027"/>
    </row>
    <row r="37928" spans="43:44" x14ac:dyDescent="0.25">
      <c r="AQ37928" s="1026"/>
      <c r="AR37928" s="1027"/>
    </row>
    <row r="37929" spans="43:44" x14ac:dyDescent="0.25">
      <c r="AQ37929" s="1026"/>
      <c r="AR37929" s="1027"/>
    </row>
    <row r="37930" spans="43:44" x14ac:dyDescent="0.25">
      <c r="AQ37930" s="1026"/>
      <c r="AR37930" s="1027"/>
    </row>
    <row r="37931" spans="43:44" x14ac:dyDescent="0.25">
      <c r="AQ37931" s="1026"/>
      <c r="AR37931" s="1027"/>
    </row>
    <row r="37932" spans="43:44" x14ac:dyDescent="0.25">
      <c r="AQ37932" s="1026"/>
      <c r="AR37932" s="1027"/>
    </row>
    <row r="37933" spans="43:44" x14ac:dyDescent="0.25">
      <c r="AQ37933" s="1026"/>
      <c r="AR37933" s="1027"/>
    </row>
    <row r="37934" spans="43:44" x14ac:dyDescent="0.25">
      <c r="AQ37934" s="1026"/>
      <c r="AR37934" s="1027"/>
    </row>
    <row r="37935" spans="43:44" x14ac:dyDescent="0.25">
      <c r="AQ37935" s="1026"/>
      <c r="AR37935" s="1027"/>
    </row>
    <row r="37936" spans="43:44" x14ac:dyDescent="0.25">
      <c r="AQ37936" s="1026"/>
      <c r="AR37936" s="1027"/>
    </row>
    <row r="37937" spans="43:44" x14ac:dyDescent="0.25">
      <c r="AQ37937" s="1026"/>
      <c r="AR37937" s="1027"/>
    </row>
    <row r="37938" spans="43:44" x14ac:dyDescent="0.25">
      <c r="AQ37938" s="1026"/>
      <c r="AR37938" s="1027"/>
    </row>
    <row r="37939" spans="43:44" x14ac:dyDescent="0.25">
      <c r="AQ37939" s="1026"/>
      <c r="AR37939" s="1027"/>
    </row>
    <row r="37940" spans="43:44" x14ac:dyDescent="0.25">
      <c r="AQ37940" s="1026"/>
      <c r="AR37940" s="1027"/>
    </row>
    <row r="37941" spans="43:44" x14ac:dyDescent="0.25">
      <c r="AQ37941" s="1026"/>
      <c r="AR37941" s="1027"/>
    </row>
    <row r="37942" spans="43:44" x14ac:dyDescent="0.25">
      <c r="AQ37942" s="1026"/>
      <c r="AR37942" s="1027"/>
    </row>
    <row r="37943" spans="43:44" x14ac:dyDescent="0.25">
      <c r="AQ37943" s="1026"/>
      <c r="AR37943" s="1027"/>
    </row>
    <row r="37944" spans="43:44" x14ac:dyDescent="0.25">
      <c r="AQ37944" s="1026"/>
      <c r="AR37944" s="1027"/>
    </row>
    <row r="37945" spans="43:44" x14ac:dyDescent="0.25">
      <c r="AQ37945" s="1026"/>
      <c r="AR37945" s="1027"/>
    </row>
    <row r="37946" spans="43:44" x14ac:dyDescent="0.25">
      <c r="AQ37946" s="1026"/>
      <c r="AR37946" s="1027"/>
    </row>
    <row r="37947" spans="43:44" x14ac:dyDescent="0.25">
      <c r="AQ37947" s="1026"/>
      <c r="AR37947" s="1027"/>
    </row>
    <row r="37948" spans="43:44" x14ac:dyDescent="0.25">
      <c r="AQ37948" s="1026"/>
      <c r="AR37948" s="1027"/>
    </row>
    <row r="37949" spans="43:44" x14ac:dyDescent="0.25">
      <c r="AQ37949" s="1026"/>
      <c r="AR37949" s="1027"/>
    </row>
    <row r="37950" spans="43:44" x14ac:dyDescent="0.25">
      <c r="AQ37950" s="1026"/>
      <c r="AR37950" s="1027"/>
    </row>
    <row r="37951" spans="43:44" x14ac:dyDescent="0.25">
      <c r="AQ37951" s="1026"/>
      <c r="AR37951" s="1027"/>
    </row>
    <row r="37952" spans="43:44" x14ac:dyDescent="0.25">
      <c r="AQ37952" s="1026"/>
      <c r="AR37952" s="1027"/>
    </row>
    <row r="37953" spans="43:44" x14ac:dyDescent="0.25">
      <c r="AQ37953" s="1026"/>
      <c r="AR37953" s="1027"/>
    </row>
    <row r="37954" spans="43:44" x14ac:dyDescent="0.25">
      <c r="AQ37954" s="1026"/>
      <c r="AR37954" s="1027"/>
    </row>
    <row r="37955" spans="43:44" x14ac:dyDescent="0.25">
      <c r="AQ37955" s="1026"/>
      <c r="AR37955" s="1027"/>
    </row>
    <row r="37956" spans="43:44" x14ac:dyDescent="0.25">
      <c r="AQ37956" s="1026"/>
      <c r="AR37956" s="1027"/>
    </row>
    <row r="37957" spans="43:44" x14ac:dyDescent="0.25">
      <c r="AQ37957" s="1026"/>
      <c r="AR37957" s="1027"/>
    </row>
    <row r="37958" spans="43:44" x14ac:dyDescent="0.25">
      <c r="AQ37958" s="1026"/>
      <c r="AR37958" s="1027"/>
    </row>
    <row r="37959" spans="43:44" x14ac:dyDescent="0.25">
      <c r="AQ37959" s="1026"/>
      <c r="AR37959" s="1027"/>
    </row>
    <row r="37960" spans="43:44" x14ac:dyDescent="0.25">
      <c r="AQ37960" s="1026"/>
      <c r="AR37960" s="1027"/>
    </row>
    <row r="37961" spans="43:44" x14ac:dyDescent="0.25">
      <c r="AQ37961" s="1026"/>
      <c r="AR37961" s="1027"/>
    </row>
    <row r="37962" spans="43:44" x14ac:dyDescent="0.25">
      <c r="AQ37962" s="1026"/>
      <c r="AR37962" s="1027"/>
    </row>
    <row r="37963" spans="43:44" x14ac:dyDescent="0.25">
      <c r="AQ37963" s="1026"/>
      <c r="AR37963" s="1027"/>
    </row>
    <row r="37964" spans="43:44" x14ac:dyDescent="0.25">
      <c r="AQ37964" s="1026"/>
      <c r="AR37964" s="1027"/>
    </row>
    <row r="37965" spans="43:44" x14ac:dyDescent="0.25">
      <c r="AQ37965" s="1026"/>
      <c r="AR37965" s="1027"/>
    </row>
    <row r="37966" spans="43:44" x14ac:dyDescent="0.25">
      <c r="AQ37966" s="1026"/>
      <c r="AR37966" s="1027"/>
    </row>
    <row r="37967" spans="43:44" x14ac:dyDescent="0.25">
      <c r="AQ37967" s="1026"/>
      <c r="AR37967" s="1027"/>
    </row>
    <row r="37968" spans="43:44" x14ac:dyDescent="0.25">
      <c r="AQ37968" s="1026"/>
      <c r="AR37968" s="1027"/>
    </row>
    <row r="37969" spans="43:44" x14ac:dyDescent="0.25">
      <c r="AQ37969" s="1026"/>
      <c r="AR37969" s="1027"/>
    </row>
    <row r="37970" spans="43:44" x14ac:dyDescent="0.25">
      <c r="AQ37970" s="1026"/>
      <c r="AR37970" s="1027"/>
    </row>
    <row r="37971" spans="43:44" x14ac:dyDescent="0.25">
      <c r="AQ37971" s="1026"/>
      <c r="AR37971" s="1027"/>
    </row>
    <row r="37972" spans="43:44" x14ac:dyDescent="0.25">
      <c r="AQ37972" s="1026"/>
      <c r="AR37972" s="1027"/>
    </row>
    <row r="37973" spans="43:44" x14ac:dyDescent="0.25">
      <c r="AQ37973" s="1026"/>
      <c r="AR37973" s="1027"/>
    </row>
    <row r="37974" spans="43:44" x14ac:dyDescent="0.25">
      <c r="AQ37974" s="1026"/>
      <c r="AR37974" s="1027"/>
    </row>
    <row r="37975" spans="43:44" x14ac:dyDescent="0.25">
      <c r="AQ37975" s="1026"/>
      <c r="AR37975" s="1027"/>
    </row>
    <row r="37976" spans="43:44" x14ac:dyDescent="0.25">
      <c r="AQ37976" s="1026"/>
      <c r="AR37976" s="1027"/>
    </row>
    <row r="37977" spans="43:44" x14ac:dyDescent="0.25">
      <c r="AQ37977" s="1026"/>
      <c r="AR37977" s="1027"/>
    </row>
    <row r="37978" spans="43:44" x14ac:dyDescent="0.25">
      <c r="AQ37978" s="1026"/>
      <c r="AR37978" s="1027"/>
    </row>
    <row r="37979" spans="43:44" x14ac:dyDescent="0.25">
      <c r="AQ37979" s="1026"/>
      <c r="AR37979" s="1027"/>
    </row>
    <row r="37980" spans="43:44" x14ac:dyDescent="0.25">
      <c r="AQ37980" s="1026"/>
      <c r="AR37980" s="1027"/>
    </row>
    <row r="37981" spans="43:44" x14ac:dyDescent="0.25">
      <c r="AQ37981" s="1026"/>
      <c r="AR37981" s="1027"/>
    </row>
    <row r="37982" spans="43:44" x14ac:dyDescent="0.25">
      <c r="AQ37982" s="1026"/>
      <c r="AR37982" s="1027"/>
    </row>
    <row r="37983" spans="43:44" x14ac:dyDescent="0.25">
      <c r="AQ37983" s="1026"/>
      <c r="AR37983" s="1027"/>
    </row>
    <row r="37984" spans="43:44" x14ac:dyDescent="0.25">
      <c r="AQ37984" s="1026"/>
      <c r="AR37984" s="1027"/>
    </row>
    <row r="37985" spans="43:44" x14ac:dyDescent="0.25">
      <c r="AQ37985" s="1026"/>
      <c r="AR37985" s="1027"/>
    </row>
    <row r="37986" spans="43:44" x14ac:dyDescent="0.25">
      <c r="AQ37986" s="1026"/>
      <c r="AR37986" s="1027"/>
    </row>
    <row r="37987" spans="43:44" x14ac:dyDescent="0.25">
      <c r="AQ37987" s="1026"/>
      <c r="AR37987" s="1027"/>
    </row>
    <row r="37988" spans="43:44" x14ac:dyDescent="0.25">
      <c r="AQ37988" s="1026"/>
      <c r="AR37988" s="1027"/>
    </row>
    <row r="37989" spans="43:44" x14ac:dyDescent="0.25">
      <c r="AQ37989" s="1026"/>
      <c r="AR37989" s="1027"/>
    </row>
    <row r="37990" spans="43:44" x14ac:dyDescent="0.25">
      <c r="AQ37990" s="1026"/>
      <c r="AR37990" s="1027"/>
    </row>
    <row r="37991" spans="43:44" x14ac:dyDescent="0.25">
      <c r="AQ37991" s="1026"/>
      <c r="AR37991" s="1027"/>
    </row>
    <row r="37992" spans="43:44" x14ac:dyDescent="0.25">
      <c r="AQ37992" s="1026"/>
      <c r="AR37992" s="1027"/>
    </row>
    <row r="37993" spans="43:44" x14ac:dyDescent="0.25">
      <c r="AQ37993" s="1026"/>
      <c r="AR37993" s="1027"/>
    </row>
    <row r="37994" spans="43:44" x14ac:dyDescent="0.25">
      <c r="AQ37994" s="1026"/>
      <c r="AR37994" s="1027"/>
    </row>
    <row r="37995" spans="43:44" x14ac:dyDescent="0.25">
      <c r="AQ37995" s="1026"/>
      <c r="AR37995" s="1027"/>
    </row>
    <row r="37996" spans="43:44" x14ac:dyDescent="0.25">
      <c r="AQ37996" s="1026"/>
      <c r="AR37996" s="1027"/>
    </row>
    <row r="37997" spans="43:44" x14ac:dyDescent="0.25">
      <c r="AQ37997" s="1026"/>
      <c r="AR37997" s="1027"/>
    </row>
    <row r="37998" spans="43:44" x14ac:dyDescent="0.25">
      <c r="AQ37998" s="1026"/>
      <c r="AR37998" s="1027"/>
    </row>
    <row r="37999" spans="43:44" x14ac:dyDescent="0.25">
      <c r="AQ37999" s="1026"/>
      <c r="AR37999" s="1027"/>
    </row>
    <row r="38000" spans="43:44" x14ac:dyDescent="0.25">
      <c r="AQ38000" s="1026"/>
      <c r="AR38000" s="1027"/>
    </row>
    <row r="38001" spans="43:44" x14ac:dyDescent="0.25">
      <c r="AQ38001" s="1026"/>
      <c r="AR38001" s="1027"/>
    </row>
    <row r="38002" spans="43:44" x14ac:dyDescent="0.25">
      <c r="AQ38002" s="1026"/>
      <c r="AR38002" s="1027"/>
    </row>
    <row r="38003" spans="43:44" x14ac:dyDescent="0.25">
      <c r="AQ38003" s="1026"/>
      <c r="AR38003" s="1027"/>
    </row>
    <row r="38004" spans="43:44" x14ac:dyDescent="0.25">
      <c r="AQ38004" s="1026"/>
      <c r="AR38004" s="1027"/>
    </row>
    <row r="38005" spans="43:44" x14ac:dyDescent="0.25">
      <c r="AQ38005" s="1026"/>
      <c r="AR38005" s="1027"/>
    </row>
    <row r="38006" spans="43:44" x14ac:dyDescent="0.25">
      <c r="AQ38006" s="1026"/>
      <c r="AR38006" s="1027"/>
    </row>
    <row r="38007" spans="43:44" x14ac:dyDescent="0.25">
      <c r="AQ38007" s="1026"/>
      <c r="AR38007" s="1027"/>
    </row>
    <row r="38008" spans="43:44" x14ac:dyDescent="0.25">
      <c r="AQ38008" s="1026"/>
      <c r="AR38008" s="1027"/>
    </row>
    <row r="38009" spans="43:44" x14ac:dyDescent="0.25">
      <c r="AQ38009" s="1026"/>
      <c r="AR38009" s="1027"/>
    </row>
    <row r="38010" spans="43:44" x14ac:dyDescent="0.25">
      <c r="AQ38010" s="1026"/>
      <c r="AR38010" s="1027"/>
    </row>
    <row r="38011" spans="43:44" x14ac:dyDescent="0.25">
      <c r="AQ38011" s="1026"/>
      <c r="AR38011" s="1027"/>
    </row>
    <row r="38012" spans="43:44" x14ac:dyDescent="0.25">
      <c r="AQ38012" s="1026"/>
      <c r="AR38012" s="1027"/>
    </row>
    <row r="38013" spans="43:44" x14ac:dyDescent="0.25">
      <c r="AQ38013" s="1026"/>
      <c r="AR38013" s="1027"/>
    </row>
    <row r="38014" spans="43:44" x14ac:dyDescent="0.25">
      <c r="AQ38014" s="1026"/>
      <c r="AR38014" s="1027"/>
    </row>
    <row r="38015" spans="43:44" x14ac:dyDescent="0.25">
      <c r="AQ38015" s="1026"/>
      <c r="AR38015" s="1027"/>
    </row>
    <row r="38016" spans="43:44" x14ac:dyDescent="0.25">
      <c r="AQ38016" s="1026"/>
      <c r="AR38016" s="1027"/>
    </row>
    <row r="38017" spans="43:44" x14ac:dyDescent="0.25">
      <c r="AQ38017" s="1026"/>
      <c r="AR38017" s="1027"/>
    </row>
    <row r="38018" spans="43:44" x14ac:dyDescent="0.25">
      <c r="AQ38018" s="1026"/>
      <c r="AR38018" s="1027"/>
    </row>
    <row r="38019" spans="43:44" x14ac:dyDescent="0.25">
      <c r="AQ38019" s="1026"/>
      <c r="AR38019" s="1027"/>
    </row>
    <row r="38020" spans="43:44" x14ac:dyDescent="0.25">
      <c r="AQ38020" s="1026"/>
      <c r="AR38020" s="1027"/>
    </row>
    <row r="38021" spans="43:44" x14ac:dyDescent="0.25">
      <c r="AQ38021" s="1026"/>
      <c r="AR38021" s="1027"/>
    </row>
    <row r="38022" spans="43:44" x14ac:dyDescent="0.25">
      <c r="AQ38022" s="1026"/>
      <c r="AR38022" s="1027"/>
    </row>
    <row r="38023" spans="43:44" x14ac:dyDescent="0.25">
      <c r="AQ38023" s="1026"/>
      <c r="AR38023" s="1027"/>
    </row>
    <row r="38024" spans="43:44" x14ac:dyDescent="0.25">
      <c r="AQ38024" s="1026"/>
      <c r="AR38024" s="1027"/>
    </row>
    <row r="38025" spans="43:44" x14ac:dyDescent="0.25">
      <c r="AQ38025" s="1026"/>
      <c r="AR38025" s="1027"/>
    </row>
    <row r="38026" spans="43:44" x14ac:dyDescent="0.25">
      <c r="AQ38026" s="1026"/>
      <c r="AR38026" s="1027"/>
    </row>
    <row r="38027" spans="43:44" x14ac:dyDescent="0.25">
      <c r="AQ38027" s="1026"/>
      <c r="AR38027" s="1027"/>
    </row>
    <row r="38028" spans="43:44" x14ac:dyDescent="0.25">
      <c r="AQ38028" s="1026"/>
      <c r="AR38028" s="1027"/>
    </row>
    <row r="38029" spans="43:44" x14ac:dyDescent="0.25">
      <c r="AQ38029" s="1026"/>
      <c r="AR38029" s="1027"/>
    </row>
    <row r="38030" spans="43:44" x14ac:dyDescent="0.25">
      <c r="AQ38030" s="1026"/>
      <c r="AR38030" s="1027"/>
    </row>
    <row r="38031" spans="43:44" x14ac:dyDescent="0.25">
      <c r="AQ38031" s="1026"/>
      <c r="AR38031" s="1027"/>
    </row>
    <row r="38032" spans="43:44" x14ac:dyDescent="0.25">
      <c r="AQ38032" s="1026"/>
      <c r="AR38032" s="1027"/>
    </row>
    <row r="38033" spans="43:44" x14ac:dyDescent="0.25">
      <c r="AQ38033" s="1026"/>
      <c r="AR38033" s="1027"/>
    </row>
    <row r="38034" spans="43:44" x14ac:dyDescent="0.25">
      <c r="AQ38034" s="1026"/>
      <c r="AR38034" s="1027"/>
    </row>
    <row r="38035" spans="43:44" x14ac:dyDescent="0.25">
      <c r="AQ38035" s="1026"/>
      <c r="AR38035" s="1027"/>
    </row>
    <row r="38036" spans="43:44" x14ac:dyDescent="0.25">
      <c r="AQ38036" s="1026"/>
      <c r="AR38036" s="1027"/>
    </row>
    <row r="38037" spans="43:44" x14ac:dyDescent="0.25">
      <c r="AQ38037" s="1026"/>
      <c r="AR38037" s="1027"/>
    </row>
    <row r="38038" spans="43:44" x14ac:dyDescent="0.25">
      <c r="AQ38038" s="1026"/>
      <c r="AR38038" s="1027"/>
    </row>
    <row r="38039" spans="43:44" x14ac:dyDescent="0.25">
      <c r="AQ38039" s="1026"/>
      <c r="AR38039" s="1027"/>
    </row>
    <row r="38040" spans="43:44" x14ac:dyDescent="0.25">
      <c r="AQ38040" s="1026"/>
      <c r="AR38040" s="1027"/>
    </row>
    <row r="38041" spans="43:44" x14ac:dyDescent="0.25">
      <c r="AQ38041" s="1026"/>
      <c r="AR38041" s="1027"/>
    </row>
    <row r="38042" spans="43:44" x14ac:dyDescent="0.25">
      <c r="AQ38042" s="1026"/>
      <c r="AR38042" s="1027"/>
    </row>
    <row r="38043" spans="43:44" x14ac:dyDescent="0.25">
      <c r="AQ38043" s="1026"/>
      <c r="AR38043" s="1027"/>
    </row>
    <row r="38044" spans="43:44" x14ac:dyDescent="0.25">
      <c r="AQ38044" s="1026"/>
      <c r="AR38044" s="1027"/>
    </row>
    <row r="38045" spans="43:44" x14ac:dyDescent="0.25">
      <c r="AQ38045" s="1026"/>
      <c r="AR38045" s="1027"/>
    </row>
    <row r="38046" spans="43:44" x14ac:dyDescent="0.25">
      <c r="AQ38046" s="1026"/>
      <c r="AR38046" s="1027"/>
    </row>
    <row r="38047" spans="43:44" x14ac:dyDescent="0.25">
      <c r="AQ38047" s="1026"/>
      <c r="AR38047" s="1027"/>
    </row>
    <row r="38048" spans="43:44" x14ac:dyDescent="0.25">
      <c r="AQ38048" s="1026"/>
      <c r="AR38048" s="1027"/>
    </row>
    <row r="38049" spans="43:44" x14ac:dyDescent="0.25">
      <c r="AQ38049" s="1026"/>
      <c r="AR38049" s="1027"/>
    </row>
    <row r="38050" spans="43:44" x14ac:dyDescent="0.25">
      <c r="AQ38050" s="1026"/>
      <c r="AR38050" s="1027"/>
    </row>
    <row r="38051" spans="43:44" x14ac:dyDescent="0.25">
      <c r="AQ38051" s="1026"/>
      <c r="AR38051" s="1027"/>
    </row>
    <row r="38052" spans="43:44" x14ac:dyDescent="0.25">
      <c r="AQ38052" s="1026"/>
      <c r="AR38052" s="1027"/>
    </row>
    <row r="38053" spans="43:44" x14ac:dyDescent="0.25">
      <c r="AQ38053" s="1026"/>
      <c r="AR38053" s="1027"/>
    </row>
    <row r="38054" spans="43:44" x14ac:dyDescent="0.25">
      <c r="AQ38054" s="1026"/>
      <c r="AR38054" s="1027"/>
    </row>
    <row r="38055" spans="43:44" x14ac:dyDescent="0.25">
      <c r="AQ38055" s="1026"/>
      <c r="AR38055" s="1027"/>
    </row>
    <row r="38056" spans="43:44" x14ac:dyDescent="0.25">
      <c r="AQ38056" s="1026"/>
      <c r="AR38056" s="1027"/>
    </row>
    <row r="38057" spans="43:44" x14ac:dyDescent="0.25">
      <c r="AQ38057" s="1026"/>
      <c r="AR38057" s="1027"/>
    </row>
    <row r="38058" spans="43:44" x14ac:dyDescent="0.25">
      <c r="AQ38058" s="1026"/>
      <c r="AR38058" s="1027"/>
    </row>
    <row r="38059" spans="43:44" x14ac:dyDescent="0.25">
      <c r="AQ38059" s="1026"/>
      <c r="AR38059" s="1027"/>
    </row>
    <row r="38060" spans="43:44" x14ac:dyDescent="0.25">
      <c r="AQ38060" s="1026"/>
      <c r="AR38060" s="1027"/>
    </row>
    <row r="38061" spans="43:44" x14ac:dyDescent="0.25">
      <c r="AQ38061" s="1026"/>
      <c r="AR38061" s="1027"/>
    </row>
    <row r="38062" spans="43:44" x14ac:dyDescent="0.25">
      <c r="AQ38062" s="1026"/>
      <c r="AR38062" s="1027"/>
    </row>
    <row r="38063" spans="43:44" x14ac:dyDescent="0.25">
      <c r="AQ38063" s="1026"/>
      <c r="AR38063" s="1027"/>
    </row>
    <row r="38064" spans="43:44" x14ac:dyDescent="0.25">
      <c r="AQ38064" s="1026"/>
      <c r="AR38064" s="1027"/>
    </row>
    <row r="38065" spans="43:44" x14ac:dyDescent="0.25">
      <c r="AQ38065" s="1026"/>
      <c r="AR38065" s="1027"/>
    </row>
    <row r="38066" spans="43:44" x14ac:dyDescent="0.25">
      <c r="AQ38066" s="1026"/>
      <c r="AR38066" s="1027"/>
    </row>
    <row r="38067" spans="43:44" x14ac:dyDescent="0.25">
      <c r="AQ38067" s="1026"/>
      <c r="AR38067" s="1027"/>
    </row>
    <row r="38068" spans="43:44" x14ac:dyDescent="0.25">
      <c r="AQ38068" s="1026"/>
      <c r="AR38068" s="1027"/>
    </row>
    <row r="38069" spans="43:44" x14ac:dyDescent="0.25">
      <c r="AQ38069" s="1026"/>
      <c r="AR38069" s="1027"/>
    </row>
    <row r="38070" spans="43:44" x14ac:dyDescent="0.25">
      <c r="AQ38070" s="1026"/>
      <c r="AR38070" s="1027"/>
    </row>
    <row r="38071" spans="43:44" x14ac:dyDescent="0.25">
      <c r="AQ38071" s="1026"/>
      <c r="AR38071" s="1027"/>
    </row>
    <row r="38072" spans="43:44" x14ac:dyDescent="0.25">
      <c r="AQ38072" s="1026"/>
      <c r="AR38072" s="1027"/>
    </row>
    <row r="38073" spans="43:44" x14ac:dyDescent="0.25">
      <c r="AQ38073" s="1026"/>
      <c r="AR38073" s="1027"/>
    </row>
    <row r="38074" spans="43:44" x14ac:dyDescent="0.25">
      <c r="AQ38074" s="1026"/>
      <c r="AR38074" s="1027"/>
    </row>
    <row r="38075" spans="43:44" x14ac:dyDescent="0.25">
      <c r="AQ38075" s="1026"/>
      <c r="AR38075" s="1027"/>
    </row>
    <row r="38076" spans="43:44" x14ac:dyDescent="0.25">
      <c r="AQ38076" s="1026"/>
      <c r="AR38076" s="1027"/>
    </row>
    <row r="38077" spans="43:44" x14ac:dyDescent="0.25">
      <c r="AQ38077" s="1026"/>
      <c r="AR38077" s="1027"/>
    </row>
    <row r="38078" spans="43:44" x14ac:dyDescent="0.25">
      <c r="AQ38078" s="1026"/>
      <c r="AR38078" s="1027"/>
    </row>
    <row r="38079" spans="43:44" x14ac:dyDescent="0.25">
      <c r="AQ38079" s="1026"/>
      <c r="AR38079" s="1027"/>
    </row>
    <row r="38080" spans="43:44" x14ac:dyDescent="0.25">
      <c r="AQ38080" s="1026"/>
      <c r="AR38080" s="1027"/>
    </row>
    <row r="38081" spans="43:44" x14ac:dyDescent="0.25">
      <c r="AQ38081" s="1026"/>
      <c r="AR38081" s="1027"/>
    </row>
    <row r="38082" spans="43:44" x14ac:dyDescent="0.25">
      <c r="AQ38082" s="1026"/>
      <c r="AR38082" s="1027"/>
    </row>
    <row r="38083" spans="43:44" x14ac:dyDescent="0.25">
      <c r="AQ38083" s="1026"/>
      <c r="AR38083" s="1027"/>
    </row>
    <row r="38084" spans="43:44" x14ac:dyDescent="0.25">
      <c r="AQ38084" s="1026"/>
      <c r="AR38084" s="1027"/>
    </row>
    <row r="38085" spans="43:44" x14ac:dyDescent="0.25">
      <c r="AQ38085" s="1026"/>
      <c r="AR38085" s="1027"/>
    </row>
    <row r="38086" spans="43:44" x14ac:dyDescent="0.25">
      <c r="AQ38086" s="1026"/>
      <c r="AR38086" s="1027"/>
    </row>
    <row r="38087" spans="43:44" x14ac:dyDescent="0.25">
      <c r="AQ38087" s="1026"/>
      <c r="AR38087" s="1027"/>
    </row>
    <row r="38088" spans="43:44" x14ac:dyDescent="0.25">
      <c r="AQ38088" s="1026"/>
      <c r="AR38088" s="1027"/>
    </row>
    <row r="38089" spans="43:44" x14ac:dyDescent="0.25">
      <c r="AQ38089" s="1026"/>
      <c r="AR38089" s="1027"/>
    </row>
    <row r="38090" spans="43:44" x14ac:dyDescent="0.25">
      <c r="AQ38090" s="1026"/>
      <c r="AR38090" s="1027"/>
    </row>
    <row r="38091" spans="43:44" x14ac:dyDescent="0.25">
      <c r="AQ38091" s="1026"/>
      <c r="AR38091" s="1027"/>
    </row>
    <row r="38092" spans="43:44" x14ac:dyDescent="0.25">
      <c r="AQ38092" s="1026"/>
      <c r="AR38092" s="1027"/>
    </row>
    <row r="38093" spans="43:44" x14ac:dyDescent="0.25">
      <c r="AQ38093" s="1026"/>
      <c r="AR38093" s="1027"/>
    </row>
    <row r="38094" spans="43:44" x14ac:dyDescent="0.25">
      <c r="AQ38094" s="1026"/>
      <c r="AR38094" s="1027"/>
    </row>
    <row r="38095" spans="43:44" x14ac:dyDescent="0.25">
      <c r="AQ38095" s="1026"/>
      <c r="AR38095" s="1027"/>
    </row>
    <row r="38096" spans="43:44" x14ac:dyDescent="0.25">
      <c r="AQ38096" s="1026"/>
      <c r="AR38096" s="1027"/>
    </row>
    <row r="38097" spans="43:44" x14ac:dyDescent="0.25">
      <c r="AQ38097" s="1026"/>
      <c r="AR38097" s="1027"/>
    </row>
    <row r="38098" spans="43:44" x14ac:dyDescent="0.25">
      <c r="AQ38098" s="1026"/>
      <c r="AR38098" s="1027"/>
    </row>
    <row r="38099" spans="43:44" x14ac:dyDescent="0.25">
      <c r="AQ38099" s="1026"/>
      <c r="AR38099" s="1027"/>
    </row>
    <row r="38100" spans="43:44" x14ac:dyDescent="0.25">
      <c r="AQ38100" s="1026"/>
      <c r="AR38100" s="1027"/>
    </row>
    <row r="38101" spans="43:44" x14ac:dyDescent="0.25">
      <c r="AQ38101" s="1026"/>
      <c r="AR38101" s="1027"/>
    </row>
    <row r="38102" spans="43:44" x14ac:dyDescent="0.25">
      <c r="AQ38102" s="1026"/>
      <c r="AR38102" s="1027"/>
    </row>
    <row r="38103" spans="43:44" x14ac:dyDescent="0.25">
      <c r="AQ38103" s="1026"/>
      <c r="AR38103" s="1027"/>
    </row>
    <row r="38104" spans="43:44" x14ac:dyDescent="0.25">
      <c r="AQ38104" s="1026"/>
      <c r="AR38104" s="1027"/>
    </row>
    <row r="38105" spans="43:44" x14ac:dyDescent="0.25">
      <c r="AQ38105" s="1026"/>
      <c r="AR38105" s="1027"/>
    </row>
    <row r="38106" spans="43:44" x14ac:dyDescent="0.25">
      <c r="AQ38106" s="1026"/>
      <c r="AR38106" s="1027"/>
    </row>
    <row r="38107" spans="43:44" x14ac:dyDescent="0.25">
      <c r="AQ38107" s="1026"/>
      <c r="AR38107" s="1027"/>
    </row>
    <row r="38108" spans="43:44" x14ac:dyDescent="0.25">
      <c r="AQ38108" s="1026"/>
      <c r="AR38108" s="1027"/>
    </row>
    <row r="38109" spans="43:44" x14ac:dyDescent="0.25">
      <c r="AQ38109" s="1026"/>
      <c r="AR38109" s="1027"/>
    </row>
    <row r="38110" spans="43:44" x14ac:dyDescent="0.25">
      <c r="AQ38110" s="1026"/>
      <c r="AR38110" s="1027"/>
    </row>
    <row r="38111" spans="43:44" x14ac:dyDescent="0.25">
      <c r="AQ38111" s="1026"/>
      <c r="AR38111" s="1027"/>
    </row>
    <row r="38112" spans="43:44" x14ac:dyDescent="0.25">
      <c r="AQ38112" s="1026"/>
      <c r="AR38112" s="1027"/>
    </row>
    <row r="38113" spans="43:44" x14ac:dyDescent="0.25">
      <c r="AQ38113" s="1026"/>
      <c r="AR38113" s="1027"/>
    </row>
    <row r="38114" spans="43:44" x14ac:dyDescent="0.25">
      <c r="AQ38114" s="1026"/>
      <c r="AR38114" s="1027"/>
    </row>
    <row r="38115" spans="43:44" x14ac:dyDescent="0.25">
      <c r="AQ38115" s="1026"/>
      <c r="AR38115" s="1027"/>
    </row>
    <row r="38116" spans="43:44" x14ac:dyDescent="0.25">
      <c r="AQ38116" s="1026"/>
      <c r="AR38116" s="1027"/>
    </row>
    <row r="38117" spans="43:44" x14ac:dyDescent="0.25">
      <c r="AQ38117" s="1026"/>
      <c r="AR38117" s="1027"/>
    </row>
    <row r="38118" spans="43:44" x14ac:dyDescent="0.25">
      <c r="AQ38118" s="1026"/>
      <c r="AR38118" s="1027"/>
    </row>
    <row r="38119" spans="43:44" x14ac:dyDescent="0.25">
      <c r="AQ38119" s="1026"/>
      <c r="AR38119" s="1027"/>
    </row>
    <row r="38120" spans="43:44" x14ac:dyDescent="0.25">
      <c r="AQ38120" s="1026"/>
      <c r="AR38120" s="1027"/>
    </row>
    <row r="38121" spans="43:44" x14ac:dyDescent="0.25">
      <c r="AQ38121" s="1026"/>
      <c r="AR38121" s="1027"/>
    </row>
    <row r="38122" spans="43:44" x14ac:dyDescent="0.25">
      <c r="AQ38122" s="1026"/>
      <c r="AR38122" s="1027"/>
    </row>
    <row r="38123" spans="43:44" x14ac:dyDescent="0.25">
      <c r="AQ38123" s="1026"/>
      <c r="AR38123" s="1027"/>
    </row>
    <row r="38124" spans="43:44" x14ac:dyDescent="0.25">
      <c r="AQ38124" s="1026"/>
      <c r="AR38124" s="1027"/>
    </row>
    <row r="38125" spans="43:44" x14ac:dyDescent="0.25">
      <c r="AQ38125" s="1026"/>
      <c r="AR38125" s="1027"/>
    </row>
    <row r="38126" spans="43:44" x14ac:dyDescent="0.25">
      <c r="AQ38126" s="1026"/>
      <c r="AR38126" s="1027"/>
    </row>
    <row r="38127" spans="43:44" x14ac:dyDescent="0.25">
      <c r="AQ38127" s="1026"/>
      <c r="AR38127" s="1027"/>
    </row>
    <row r="38128" spans="43:44" x14ac:dyDescent="0.25">
      <c r="AQ38128" s="1026"/>
      <c r="AR38128" s="1027"/>
    </row>
    <row r="38129" spans="43:44" x14ac:dyDescent="0.25">
      <c r="AQ38129" s="1026"/>
      <c r="AR38129" s="1027"/>
    </row>
    <row r="38130" spans="43:44" x14ac:dyDescent="0.25">
      <c r="AQ38130" s="1026"/>
      <c r="AR38130" s="1027"/>
    </row>
    <row r="38131" spans="43:44" x14ac:dyDescent="0.25">
      <c r="AQ38131" s="1026"/>
      <c r="AR38131" s="1027"/>
    </row>
    <row r="38132" spans="43:44" x14ac:dyDescent="0.25">
      <c r="AQ38132" s="1026"/>
      <c r="AR38132" s="1027"/>
    </row>
    <row r="38133" spans="43:44" x14ac:dyDescent="0.25">
      <c r="AQ38133" s="1026"/>
      <c r="AR38133" s="1027"/>
    </row>
    <row r="38134" spans="43:44" x14ac:dyDescent="0.25">
      <c r="AQ38134" s="1026"/>
      <c r="AR38134" s="1027"/>
    </row>
    <row r="38135" spans="43:44" x14ac:dyDescent="0.25">
      <c r="AQ38135" s="1026"/>
      <c r="AR38135" s="1027"/>
    </row>
    <row r="38136" spans="43:44" x14ac:dyDescent="0.25">
      <c r="AQ38136" s="1026"/>
      <c r="AR38136" s="1027"/>
    </row>
    <row r="38137" spans="43:44" x14ac:dyDescent="0.25">
      <c r="AQ38137" s="1026"/>
      <c r="AR38137" s="1027"/>
    </row>
    <row r="38138" spans="43:44" x14ac:dyDescent="0.25">
      <c r="AQ38138" s="1026"/>
      <c r="AR38138" s="1027"/>
    </row>
    <row r="38139" spans="43:44" x14ac:dyDescent="0.25">
      <c r="AQ38139" s="1026"/>
      <c r="AR38139" s="1027"/>
    </row>
    <row r="38140" spans="43:44" x14ac:dyDescent="0.25">
      <c r="AQ38140" s="1026"/>
      <c r="AR38140" s="1027"/>
    </row>
    <row r="38141" spans="43:44" x14ac:dyDescent="0.25">
      <c r="AQ38141" s="1026"/>
      <c r="AR38141" s="1027"/>
    </row>
    <row r="38142" spans="43:44" x14ac:dyDescent="0.25">
      <c r="AQ38142" s="1026"/>
      <c r="AR38142" s="1027"/>
    </row>
    <row r="38143" spans="43:44" x14ac:dyDescent="0.25">
      <c r="AQ38143" s="1026"/>
      <c r="AR38143" s="1027"/>
    </row>
    <row r="38144" spans="43:44" x14ac:dyDescent="0.25">
      <c r="AQ38144" s="1026"/>
      <c r="AR38144" s="1027"/>
    </row>
    <row r="38145" spans="43:44" x14ac:dyDescent="0.25">
      <c r="AQ38145" s="1026"/>
      <c r="AR38145" s="1027"/>
    </row>
    <row r="38146" spans="43:44" x14ac:dyDescent="0.25">
      <c r="AQ38146" s="1026"/>
      <c r="AR38146" s="1027"/>
    </row>
    <row r="38147" spans="43:44" x14ac:dyDescent="0.25">
      <c r="AQ38147" s="1026"/>
      <c r="AR38147" s="1027"/>
    </row>
    <row r="38148" spans="43:44" x14ac:dyDescent="0.25">
      <c r="AQ38148" s="1026"/>
      <c r="AR38148" s="1027"/>
    </row>
    <row r="38149" spans="43:44" x14ac:dyDescent="0.25">
      <c r="AQ38149" s="1026"/>
      <c r="AR38149" s="1027"/>
    </row>
    <row r="38150" spans="43:44" x14ac:dyDescent="0.25">
      <c r="AQ38150" s="1026"/>
      <c r="AR38150" s="1027"/>
    </row>
    <row r="38151" spans="43:44" x14ac:dyDescent="0.25">
      <c r="AQ38151" s="1026"/>
      <c r="AR38151" s="1027"/>
    </row>
    <row r="38152" spans="43:44" x14ac:dyDescent="0.25">
      <c r="AQ38152" s="1026"/>
      <c r="AR38152" s="1027"/>
    </row>
    <row r="38153" spans="43:44" x14ac:dyDescent="0.25">
      <c r="AQ38153" s="1026"/>
      <c r="AR38153" s="1027"/>
    </row>
    <row r="38154" spans="43:44" x14ac:dyDescent="0.25">
      <c r="AQ38154" s="1026"/>
      <c r="AR38154" s="1027"/>
    </row>
    <row r="38155" spans="43:44" x14ac:dyDescent="0.25">
      <c r="AQ38155" s="1026"/>
      <c r="AR38155" s="1027"/>
    </row>
    <row r="38156" spans="43:44" x14ac:dyDescent="0.25">
      <c r="AQ38156" s="1026"/>
      <c r="AR38156" s="1027"/>
    </row>
    <row r="38157" spans="43:44" x14ac:dyDescent="0.25">
      <c r="AQ38157" s="1026"/>
      <c r="AR38157" s="1027"/>
    </row>
    <row r="38158" spans="43:44" x14ac:dyDescent="0.25">
      <c r="AQ38158" s="1026"/>
      <c r="AR38158" s="1027"/>
    </row>
    <row r="38159" spans="43:44" x14ac:dyDescent="0.25">
      <c r="AQ38159" s="1026"/>
      <c r="AR38159" s="1027"/>
    </row>
    <row r="38160" spans="43:44" x14ac:dyDescent="0.25">
      <c r="AQ38160" s="1026"/>
      <c r="AR38160" s="1027"/>
    </row>
    <row r="38161" spans="43:44" x14ac:dyDescent="0.25">
      <c r="AQ38161" s="1026"/>
      <c r="AR38161" s="1027"/>
    </row>
    <row r="38162" spans="43:44" x14ac:dyDescent="0.25">
      <c r="AQ38162" s="1026"/>
      <c r="AR38162" s="1027"/>
    </row>
    <row r="38163" spans="43:44" x14ac:dyDescent="0.25">
      <c r="AQ38163" s="1026"/>
      <c r="AR38163" s="1027"/>
    </row>
    <row r="38164" spans="43:44" x14ac:dyDescent="0.25">
      <c r="AQ38164" s="1026"/>
      <c r="AR38164" s="1027"/>
    </row>
    <row r="38165" spans="43:44" x14ac:dyDescent="0.25">
      <c r="AQ38165" s="1026"/>
      <c r="AR38165" s="1027"/>
    </row>
    <row r="38166" spans="43:44" x14ac:dyDescent="0.25">
      <c r="AQ38166" s="1026"/>
      <c r="AR38166" s="1027"/>
    </row>
    <row r="38167" spans="43:44" x14ac:dyDescent="0.25">
      <c r="AQ38167" s="1026"/>
      <c r="AR38167" s="1027"/>
    </row>
    <row r="38168" spans="43:44" x14ac:dyDescent="0.25">
      <c r="AQ38168" s="1026"/>
      <c r="AR38168" s="1027"/>
    </row>
    <row r="38169" spans="43:44" x14ac:dyDescent="0.25">
      <c r="AQ38169" s="1026"/>
      <c r="AR38169" s="1027"/>
    </row>
    <row r="38170" spans="43:44" x14ac:dyDescent="0.25">
      <c r="AQ38170" s="1026"/>
      <c r="AR38170" s="1027"/>
    </row>
    <row r="38171" spans="43:44" x14ac:dyDescent="0.25">
      <c r="AQ38171" s="1026"/>
      <c r="AR38171" s="1027"/>
    </row>
    <row r="38172" spans="43:44" x14ac:dyDescent="0.25">
      <c r="AQ38172" s="1026"/>
      <c r="AR38172" s="1027"/>
    </row>
    <row r="38173" spans="43:44" x14ac:dyDescent="0.25">
      <c r="AQ38173" s="1026"/>
      <c r="AR38173" s="1027"/>
    </row>
    <row r="38174" spans="43:44" x14ac:dyDescent="0.25">
      <c r="AQ38174" s="1026"/>
      <c r="AR38174" s="1027"/>
    </row>
    <row r="38175" spans="43:44" x14ac:dyDescent="0.25">
      <c r="AQ38175" s="1026"/>
      <c r="AR38175" s="1027"/>
    </row>
    <row r="38176" spans="43:44" x14ac:dyDescent="0.25">
      <c r="AQ38176" s="1026"/>
      <c r="AR38176" s="1027"/>
    </row>
    <row r="38177" spans="43:44" x14ac:dyDescent="0.25">
      <c r="AQ38177" s="1026"/>
      <c r="AR38177" s="1027"/>
    </row>
    <row r="38178" spans="43:44" x14ac:dyDescent="0.25">
      <c r="AQ38178" s="1026"/>
      <c r="AR38178" s="1027"/>
    </row>
    <row r="38179" spans="43:44" x14ac:dyDescent="0.25">
      <c r="AQ38179" s="1026"/>
      <c r="AR38179" s="1027"/>
    </row>
    <row r="38180" spans="43:44" x14ac:dyDescent="0.25">
      <c r="AQ38180" s="1026"/>
      <c r="AR38180" s="1027"/>
    </row>
    <row r="38181" spans="43:44" x14ac:dyDescent="0.25">
      <c r="AQ38181" s="1026"/>
      <c r="AR38181" s="1027"/>
    </row>
    <row r="38182" spans="43:44" x14ac:dyDescent="0.25">
      <c r="AQ38182" s="1026"/>
      <c r="AR38182" s="1027"/>
    </row>
    <row r="38183" spans="43:44" x14ac:dyDescent="0.25">
      <c r="AQ38183" s="1026"/>
      <c r="AR38183" s="1027"/>
    </row>
    <row r="38184" spans="43:44" x14ac:dyDescent="0.25">
      <c r="AQ38184" s="1026"/>
      <c r="AR38184" s="1027"/>
    </row>
    <row r="38185" spans="43:44" x14ac:dyDescent="0.25">
      <c r="AQ38185" s="1026"/>
      <c r="AR38185" s="1027"/>
    </row>
    <row r="38186" spans="43:44" x14ac:dyDescent="0.25">
      <c r="AQ38186" s="1026"/>
      <c r="AR38186" s="1027"/>
    </row>
    <row r="38187" spans="43:44" x14ac:dyDescent="0.25">
      <c r="AQ38187" s="1026"/>
      <c r="AR38187" s="1027"/>
    </row>
    <row r="38188" spans="43:44" x14ac:dyDescent="0.25">
      <c r="AQ38188" s="1026"/>
      <c r="AR38188" s="1027"/>
    </row>
    <row r="38189" spans="43:44" x14ac:dyDescent="0.25">
      <c r="AQ38189" s="1026"/>
      <c r="AR38189" s="1027"/>
    </row>
    <row r="38190" spans="43:44" x14ac:dyDescent="0.25">
      <c r="AQ38190" s="1026"/>
      <c r="AR38190" s="1027"/>
    </row>
    <row r="38191" spans="43:44" x14ac:dyDescent="0.25">
      <c r="AQ38191" s="1026"/>
      <c r="AR38191" s="1027"/>
    </row>
    <row r="38192" spans="43:44" x14ac:dyDescent="0.25">
      <c r="AQ38192" s="1026"/>
      <c r="AR38192" s="1027"/>
    </row>
    <row r="38193" spans="43:44" x14ac:dyDescent="0.25">
      <c r="AQ38193" s="1026"/>
      <c r="AR38193" s="1027"/>
    </row>
    <row r="38194" spans="43:44" x14ac:dyDescent="0.25">
      <c r="AQ38194" s="1026"/>
      <c r="AR38194" s="1027"/>
    </row>
    <row r="38195" spans="43:44" x14ac:dyDescent="0.25">
      <c r="AQ38195" s="1026"/>
      <c r="AR38195" s="1027"/>
    </row>
    <row r="38196" spans="43:44" x14ac:dyDescent="0.25">
      <c r="AQ38196" s="1026"/>
      <c r="AR38196" s="1027"/>
    </row>
    <row r="38197" spans="43:44" x14ac:dyDescent="0.25">
      <c r="AQ38197" s="1026"/>
      <c r="AR38197" s="1027"/>
    </row>
    <row r="38198" spans="43:44" x14ac:dyDescent="0.25">
      <c r="AQ38198" s="1026"/>
      <c r="AR38198" s="1027"/>
    </row>
    <row r="38199" spans="43:44" x14ac:dyDescent="0.25">
      <c r="AQ38199" s="1026"/>
      <c r="AR38199" s="1027"/>
    </row>
    <row r="38200" spans="43:44" x14ac:dyDescent="0.25">
      <c r="AQ38200" s="1026"/>
      <c r="AR38200" s="1027"/>
    </row>
    <row r="38201" spans="43:44" x14ac:dyDescent="0.25">
      <c r="AQ38201" s="1026"/>
      <c r="AR38201" s="1027"/>
    </row>
    <row r="38202" spans="43:44" x14ac:dyDescent="0.25">
      <c r="AQ38202" s="1026"/>
      <c r="AR38202" s="1027"/>
    </row>
    <row r="38203" spans="43:44" x14ac:dyDescent="0.25">
      <c r="AQ38203" s="1026"/>
      <c r="AR38203" s="1027"/>
    </row>
    <row r="38204" spans="43:44" x14ac:dyDescent="0.25">
      <c r="AQ38204" s="1026"/>
      <c r="AR38204" s="1027"/>
    </row>
    <row r="38205" spans="43:44" x14ac:dyDescent="0.25">
      <c r="AQ38205" s="1026"/>
      <c r="AR38205" s="1027"/>
    </row>
    <row r="38206" spans="43:44" x14ac:dyDescent="0.25">
      <c r="AQ38206" s="1026"/>
      <c r="AR38206" s="1027"/>
    </row>
    <row r="38207" spans="43:44" x14ac:dyDescent="0.25">
      <c r="AQ38207" s="1026"/>
      <c r="AR38207" s="1027"/>
    </row>
    <row r="38208" spans="43:44" x14ac:dyDescent="0.25">
      <c r="AQ38208" s="1026"/>
      <c r="AR38208" s="1027"/>
    </row>
    <row r="38209" spans="43:44" x14ac:dyDescent="0.25">
      <c r="AQ38209" s="1026"/>
      <c r="AR38209" s="1027"/>
    </row>
    <row r="38210" spans="43:44" x14ac:dyDescent="0.25">
      <c r="AQ38210" s="1026"/>
      <c r="AR38210" s="1027"/>
    </row>
    <row r="38211" spans="43:44" x14ac:dyDescent="0.25">
      <c r="AQ38211" s="1026"/>
      <c r="AR38211" s="1027"/>
    </row>
    <row r="38212" spans="43:44" x14ac:dyDescent="0.25">
      <c r="AQ38212" s="1026"/>
      <c r="AR38212" s="1027"/>
    </row>
    <row r="38213" spans="43:44" x14ac:dyDescent="0.25">
      <c r="AQ38213" s="1026"/>
      <c r="AR38213" s="1027"/>
    </row>
    <row r="38214" spans="43:44" x14ac:dyDescent="0.25">
      <c r="AQ38214" s="1026"/>
      <c r="AR38214" s="1027"/>
    </row>
    <row r="38215" spans="43:44" x14ac:dyDescent="0.25">
      <c r="AQ38215" s="1026"/>
      <c r="AR38215" s="1027"/>
    </row>
    <row r="38216" spans="43:44" x14ac:dyDescent="0.25">
      <c r="AQ38216" s="1026"/>
      <c r="AR38216" s="1027"/>
    </row>
    <row r="38217" spans="43:44" x14ac:dyDescent="0.25">
      <c r="AQ38217" s="1026"/>
      <c r="AR38217" s="1027"/>
    </row>
    <row r="38218" spans="43:44" x14ac:dyDescent="0.25">
      <c r="AQ38218" s="1026"/>
      <c r="AR38218" s="1027"/>
    </row>
    <row r="38219" spans="43:44" x14ac:dyDescent="0.25">
      <c r="AQ38219" s="1026"/>
      <c r="AR38219" s="1027"/>
    </row>
    <row r="38220" spans="43:44" x14ac:dyDescent="0.25">
      <c r="AQ38220" s="1026"/>
      <c r="AR38220" s="1027"/>
    </row>
    <row r="38221" spans="43:44" x14ac:dyDescent="0.25">
      <c r="AQ38221" s="1026"/>
      <c r="AR38221" s="1027"/>
    </row>
    <row r="38222" spans="43:44" x14ac:dyDescent="0.25">
      <c r="AQ38222" s="1026"/>
      <c r="AR38222" s="1027"/>
    </row>
    <row r="38223" spans="43:44" x14ac:dyDescent="0.25">
      <c r="AQ38223" s="1026"/>
      <c r="AR38223" s="1027"/>
    </row>
    <row r="38224" spans="43:44" x14ac:dyDescent="0.25">
      <c r="AQ38224" s="1026"/>
      <c r="AR38224" s="1027"/>
    </row>
    <row r="38225" spans="43:44" x14ac:dyDescent="0.25">
      <c r="AQ38225" s="1026"/>
      <c r="AR38225" s="1027"/>
    </row>
    <row r="38226" spans="43:44" x14ac:dyDescent="0.25">
      <c r="AQ38226" s="1026"/>
      <c r="AR38226" s="1027"/>
    </row>
    <row r="38227" spans="43:44" x14ac:dyDescent="0.25">
      <c r="AQ38227" s="1026"/>
      <c r="AR38227" s="1027"/>
    </row>
    <row r="38228" spans="43:44" x14ac:dyDescent="0.25">
      <c r="AQ38228" s="1026"/>
      <c r="AR38228" s="1027"/>
    </row>
    <row r="38229" spans="43:44" x14ac:dyDescent="0.25">
      <c r="AQ38229" s="1026"/>
      <c r="AR38229" s="1027"/>
    </row>
    <row r="38230" spans="43:44" x14ac:dyDescent="0.25">
      <c r="AQ38230" s="1026"/>
      <c r="AR38230" s="1027"/>
    </row>
    <row r="38231" spans="43:44" x14ac:dyDescent="0.25">
      <c r="AQ38231" s="1026"/>
      <c r="AR38231" s="1027"/>
    </row>
    <row r="38232" spans="43:44" x14ac:dyDescent="0.25">
      <c r="AQ38232" s="1026"/>
      <c r="AR38232" s="1027"/>
    </row>
    <row r="38233" spans="43:44" x14ac:dyDescent="0.25">
      <c r="AQ38233" s="1026"/>
      <c r="AR38233" s="1027"/>
    </row>
    <row r="38234" spans="43:44" x14ac:dyDescent="0.25">
      <c r="AQ38234" s="1026"/>
      <c r="AR38234" s="1027"/>
    </row>
    <row r="38235" spans="43:44" x14ac:dyDescent="0.25">
      <c r="AQ38235" s="1026"/>
      <c r="AR38235" s="1027"/>
    </row>
    <row r="38236" spans="43:44" x14ac:dyDescent="0.25">
      <c r="AQ38236" s="1026"/>
      <c r="AR38236" s="1027"/>
    </row>
    <row r="38237" spans="43:44" x14ac:dyDescent="0.25">
      <c r="AQ38237" s="1026"/>
      <c r="AR38237" s="1027"/>
    </row>
    <row r="38238" spans="43:44" x14ac:dyDescent="0.25">
      <c r="AQ38238" s="1026"/>
      <c r="AR38238" s="1027"/>
    </row>
    <row r="38239" spans="43:44" x14ac:dyDescent="0.25">
      <c r="AQ38239" s="1026"/>
      <c r="AR38239" s="1027"/>
    </row>
    <row r="38240" spans="43:44" x14ac:dyDescent="0.25">
      <c r="AQ38240" s="1026"/>
      <c r="AR38240" s="1027"/>
    </row>
    <row r="38241" spans="43:44" x14ac:dyDescent="0.25">
      <c r="AQ38241" s="1026"/>
      <c r="AR38241" s="1027"/>
    </row>
    <row r="38242" spans="43:44" x14ac:dyDescent="0.25">
      <c r="AQ38242" s="1026"/>
      <c r="AR38242" s="1027"/>
    </row>
    <row r="38243" spans="43:44" x14ac:dyDescent="0.25">
      <c r="AQ38243" s="1026"/>
      <c r="AR38243" s="1027"/>
    </row>
    <row r="38244" spans="43:44" x14ac:dyDescent="0.25">
      <c r="AQ38244" s="1026"/>
      <c r="AR38244" s="1027"/>
    </row>
    <row r="38245" spans="43:44" x14ac:dyDescent="0.25">
      <c r="AQ38245" s="1026"/>
      <c r="AR38245" s="1027"/>
    </row>
    <row r="38246" spans="43:44" x14ac:dyDescent="0.25">
      <c r="AQ38246" s="1026"/>
      <c r="AR38246" s="1027"/>
    </row>
    <row r="38247" spans="43:44" x14ac:dyDescent="0.25">
      <c r="AQ38247" s="1026"/>
      <c r="AR38247" s="1027"/>
    </row>
    <row r="38248" spans="43:44" x14ac:dyDescent="0.25">
      <c r="AQ38248" s="1026"/>
      <c r="AR38248" s="1027"/>
    </row>
    <row r="38249" spans="43:44" x14ac:dyDescent="0.25">
      <c r="AQ38249" s="1026"/>
      <c r="AR38249" s="1027"/>
    </row>
    <row r="38250" spans="43:44" x14ac:dyDescent="0.25">
      <c r="AQ38250" s="1026"/>
      <c r="AR38250" s="1027"/>
    </row>
    <row r="38251" spans="43:44" x14ac:dyDescent="0.25">
      <c r="AQ38251" s="1026"/>
      <c r="AR38251" s="1027"/>
    </row>
    <row r="38252" spans="43:44" x14ac:dyDescent="0.25">
      <c r="AQ38252" s="1026"/>
      <c r="AR38252" s="1027"/>
    </row>
    <row r="38253" spans="43:44" x14ac:dyDescent="0.25">
      <c r="AQ38253" s="1026"/>
      <c r="AR38253" s="1027"/>
    </row>
    <row r="38254" spans="43:44" x14ac:dyDescent="0.25">
      <c r="AQ38254" s="1026"/>
      <c r="AR38254" s="1027"/>
    </row>
    <row r="38255" spans="43:44" x14ac:dyDescent="0.25">
      <c r="AQ38255" s="1026"/>
      <c r="AR38255" s="1027"/>
    </row>
    <row r="38256" spans="43:44" x14ac:dyDescent="0.25">
      <c r="AQ38256" s="1026"/>
      <c r="AR38256" s="1027"/>
    </row>
    <row r="38257" spans="43:44" x14ac:dyDescent="0.25">
      <c r="AQ38257" s="1026"/>
      <c r="AR38257" s="1027"/>
    </row>
    <row r="38258" spans="43:44" x14ac:dyDescent="0.25">
      <c r="AQ38258" s="1026"/>
      <c r="AR38258" s="1027"/>
    </row>
    <row r="38259" spans="43:44" x14ac:dyDescent="0.25">
      <c r="AQ38259" s="1026"/>
      <c r="AR38259" s="1027"/>
    </row>
    <row r="38260" spans="43:44" x14ac:dyDescent="0.25">
      <c r="AQ38260" s="1026"/>
      <c r="AR38260" s="1027"/>
    </row>
    <row r="38261" spans="43:44" x14ac:dyDescent="0.25">
      <c r="AQ38261" s="1026"/>
      <c r="AR38261" s="1027"/>
    </row>
    <row r="38262" spans="43:44" x14ac:dyDescent="0.25">
      <c r="AQ38262" s="1026"/>
      <c r="AR38262" s="1027"/>
    </row>
    <row r="38263" spans="43:44" x14ac:dyDescent="0.25">
      <c r="AQ38263" s="1026"/>
      <c r="AR38263" s="1027"/>
    </row>
    <row r="38264" spans="43:44" x14ac:dyDescent="0.25">
      <c r="AQ38264" s="1026"/>
      <c r="AR38264" s="1027"/>
    </row>
    <row r="38265" spans="43:44" x14ac:dyDescent="0.25">
      <c r="AQ38265" s="1026"/>
      <c r="AR38265" s="1027"/>
    </row>
    <row r="38266" spans="43:44" x14ac:dyDescent="0.25">
      <c r="AQ38266" s="1026"/>
      <c r="AR38266" s="1027"/>
    </row>
    <row r="38267" spans="43:44" x14ac:dyDescent="0.25">
      <c r="AQ38267" s="1026"/>
      <c r="AR38267" s="1027"/>
    </row>
    <row r="38268" spans="43:44" x14ac:dyDescent="0.25">
      <c r="AQ38268" s="1026"/>
      <c r="AR38268" s="1027"/>
    </row>
    <row r="38269" spans="43:44" x14ac:dyDescent="0.25">
      <c r="AQ38269" s="1026"/>
      <c r="AR38269" s="1027"/>
    </row>
    <row r="38270" spans="43:44" x14ac:dyDescent="0.25">
      <c r="AQ38270" s="1026"/>
      <c r="AR38270" s="1027"/>
    </row>
    <row r="38271" spans="43:44" x14ac:dyDescent="0.25">
      <c r="AQ38271" s="1026"/>
      <c r="AR38271" s="1027"/>
    </row>
    <row r="38272" spans="43:44" x14ac:dyDescent="0.25">
      <c r="AQ38272" s="1026"/>
      <c r="AR38272" s="1027"/>
    </row>
    <row r="38273" spans="43:44" x14ac:dyDescent="0.25">
      <c r="AQ38273" s="1026"/>
      <c r="AR38273" s="1027"/>
    </row>
    <row r="38274" spans="43:44" x14ac:dyDescent="0.25">
      <c r="AQ38274" s="1026"/>
      <c r="AR38274" s="1027"/>
    </row>
    <row r="38275" spans="43:44" x14ac:dyDescent="0.25">
      <c r="AQ38275" s="1026"/>
      <c r="AR38275" s="1027"/>
    </row>
    <row r="38276" spans="43:44" x14ac:dyDescent="0.25">
      <c r="AQ38276" s="1026"/>
      <c r="AR38276" s="1027"/>
    </row>
    <row r="38277" spans="43:44" x14ac:dyDescent="0.25">
      <c r="AQ38277" s="1026"/>
      <c r="AR38277" s="1027"/>
    </row>
    <row r="38278" spans="43:44" x14ac:dyDescent="0.25">
      <c r="AQ38278" s="1026"/>
      <c r="AR38278" s="1027"/>
    </row>
    <row r="38279" spans="43:44" x14ac:dyDescent="0.25">
      <c r="AQ38279" s="1026"/>
      <c r="AR38279" s="1027"/>
    </row>
    <row r="38280" spans="43:44" x14ac:dyDescent="0.25">
      <c r="AQ38280" s="1026"/>
      <c r="AR38280" s="1027"/>
    </row>
    <row r="38281" spans="43:44" x14ac:dyDescent="0.25">
      <c r="AQ38281" s="1026"/>
      <c r="AR38281" s="1027"/>
    </row>
    <row r="38282" spans="43:44" x14ac:dyDescent="0.25">
      <c r="AQ38282" s="1026"/>
      <c r="AR38282" s="1027"/>
    </row>
    <row r="38283" spans="43:44" x14ac:dyDescent="0.25">
      <c r="AQ38283" s="1026"/>
      <c r="AR38283" s="1027"/>
    </row>
    <row r="38284" spans="43:44" x14ac:dyDescent="0.25">
      <c r="AQ38284" s="1026"/>
      <c r="AR38284" s="1027"/>
    </row>
    <row r="38285" spans="43:44" x14ac:dyDescent="0.25">
      <c r="AQ38285" s="1026"/>
      <c r="AR38285" s="1027"/>
    </row>
    <row r="38286" spans="43:44" x14ac:dyDescent="0.25">
      <c r="AQ38286" s="1026"/>
      <c r="AR38286" s="1027"/>
    </row>
    <row r="38287" spans="43:44" x14ac:dyDescent="0.25">
      <c r="AQ38287" s="1026"/>
      <c r="AR38287" s="1027"/>
    </row>
    <row r="38288" spans="43:44" x14ac:dyDescent="0.25">
      <c r="AQ38288" s="1026"/>
      <c r="AR38288" s="1027"/>
    </row>
    <row r="38289" spans="43:44" x14ac:dyDescent="0.25">
      <c r="AQ38289" s="1026"/>
      <c r="AR38289" s="1027"/>
    </row>
    <row r="38290" spans="43:44" x14ac:dyDescent="0.25">
      <c r="AQ38290" s="1026"/>
      <c r="AR38290" s="1027"/>
    </row>
    <row r="38291" spans="43:44" x14ac:dyDescent="0.25">
      <c r="AQ38291" s="1026"/>
      <c r="AR38291" s="1027"/>
    </row>
    <row r="38292" spans="43:44" x14ac:dyDescent="0.25">
      <c r="AQ38292" s="1026"/>
      <c r="AR38292" s="1027"/>
    </row>
    <row r="38293" spans="43:44" x14ac:dyDescent="0.25">
      <c r="AQ38293" s="1026"/>
      <c r="AR38293" s="1027"/>
    </row>
    <row r="38294" spans="43:44" x14ac:dyDescent="0.25">
      <c r="AQ38294" s="1026"/>
      <c r="AR38294" s="1027"/>
    </row>
    <row r="38295" spans="43:44" x14ac:dyDescent="0.25">
      <c r="AQ38295" s="1026"/>
      <c r="AR38295" s="1027"/>
    </row>
    <row r="38296" spans="43:44" x14ac:dyDescent="0.25">
      <c r="AQ38296" s="1026"/>
      <c r="AR38296" s="1027"/>
    </row>
    <row r="38297" spans="43:44" x14ac:dyDescent="0.25">
      <c r="AQ38297" s="1026"/>
      <c r="AR38297" s="1027"/>
    </row>
    <row r="38298" spans="43:44" x14ac:dyDescent="0.25">
      <c r="AQ38298" s="1026"/>
      <c r="AR38298" s="1027"/>
    </row>
    <row r="38299" spans="43:44" x14ac:dyDescent="0.25">
      <c r="AQ38299" s="1026"/>
      <c r="AR38299" s="1027"/>
    </row>
    <row r="38300" spans="43:44" x14ac:dyDescent="0.25">
      <c r="AQ38300" s="1026"/>
      <c r="AR38300" s="1027"/>
    </row>
    <row r="38301" spans="43:44" x14ac:dyDescent="0.25">
      <c r="AQ38301" s="1026"/>
      <c r="AR38301" s="1027"/>
    </row>
    <row r="38302" spans="43:44" x14ac:dyDescent="0.25">
      <c r="AQ38302" s="1026"/>
      <c r="AR38302" s="1027"/>
    </row>
    <row r="38303" spans="43:44" x14ac:dyDescent="0.25">
      <c r="AQ38303" s="1026"/>
      <c r="AR38303" s="1027"/>
    </row>
    <row r="38304" spans="43:44" x14ac:dyDescent="0.25">
      <c r="AQ38304" s="1026"/>
      <c r="AR38304" s="1027"/>
    </row>
    <row r="38305" spans="43:44" x14ac:dyDescent="0.25">
      <c r="AQ38305" s="1026"/>
      <c r="AR38305" s="1027"/>
    </row>
    <row r="38306" spans="43:44" x14ac:dyDescent="0.25">
      <c r="AQ38306" s="1026"/>
      <c r="AR38306" s="1027"/>
    </row>
    <row r="38307" spans="43:44" x14ac:dyDescent="0.25">
      <c r="AQ38307" s="1026"/>
      <c r="AR38307" s="1027"/>
    </row>
    <row r="38308" spans="43:44" x14ac:dyDescent="0.25">
      <c r="AQ38308" s="1026"/>
      <c r="AR38308" s="1027"/>
    </row>
    <row r="38309" spans="43:44" x14ac:dyDescent="0.25">
      <c r="AQ38309" s="1026"/>
      <c r="AR38309" s="1027"/>
    </row>
    <row r="38310" spans="43:44" x14ac:dyDescent="0.25">
      <c r="AQ38310" s="1026"/>
      <c r="AR38310" s="1027"/>
    </row>
    <row r="38311" spans="43:44" x14ac:dyDescent="0.25">
      <c r="AQ38311" s="1026"/>
      <c r="AR38311" s="1027"/>
    </row>
    <row r="38312" spans="43:44" x14ac:dyDescent="0.25">
      <c r="AQ38312" s="1026"/>
      <c r="AR38312" s="1027"/>
    </row>
    <row r="38313" spans="43:44" x14ac:dyDescent="0.25">
      <c r="AQ38313" s="1026"/>
      <c r="AR38313" s="1027"/>
    </row>
    <row r="38314" spans="43:44" x14ac:dyDescent="0.25">
      <c r="AQ38314" s="1026"/>
      <c r="AR38314" s="1027"/>
    </row>
    <row r="38315" spans="43:44" x14ac:dyDescent="0.25">
      <c r="AQ38315" s="1026"/>
      <c r="AR38315" s="1027"/>
    </row>
    <row r="38316" spans="43:44" x14ac:dyDescent="0.25">
      <c r="AQ38316" s="1026"/>
      <c r="AR38316" s="1027"/>
    </row>
    <row r="38317" spans="43:44" x14ac:dyDescent="0.25">
      <c r="AQ38317" s="1026"/>
      <c r="AR38317" s="1027"/>
    </row>
    <row r="38318" spans="43:44" x14ac:dyDescent="0.25">
      <c r="AQ38318" s="1026"/>
      <c r="AR38318" s="1027"/>
    </row>
    <row r="38319" spans="43:44" x14ac:dyDescent="0.25">
      <c r="AQ38319" s="1026"/>
      <c r="AR38319" s="1027"/>
    </row>
    <row r="38320" spans="43:44" x14ac:dyDescent="0.25">
      <c r="AQ38320" s="1026"/>
      <c r="AR38320" s="1027"/>
    </row>
    <row r="38321" spans="43:44" x14ac:dyDescent="0.25">
      <c r="AQ38321" s="1026"/>
      <c r="AR38321" s="1027"/>
    </row>
    <row r="38322" spans="43:44" x14ac:dyDescent="0.25">
      <c r="AQ38322" s="1026"/>
      <c r="AR38322" s="1027"/>
    </row>
    <row r="38323" spans="43:44" x14ac:dyDescent="0.25">
      <c r="AQ38323" s="1026"/>
      <c r="AR38323" s="1027"/>
    </row>
    <row r="38324" spans="43:44" x14ac:dyDescent="0.25">
      <c r="AQ38324" s="1026"/>
      <c r="AR38324" s="1027"/>
    </row>
    <row r="38325" spans="43:44" x14ac:dyDescent="0.25">
      <c r="AQ38325" s="1026"/>
      <c r="AR38325" s="1027"/>
    </row>
    <row r="38326" spans="43:44" x14ac:dyDescent="0.25">
      <c r="AQ38326" s="1026"/>
      <c r="AR38326" s="1027"/>
    </row>
    <row r="38327" spans="43:44" x14ac:dyDescent="0.25">
      <c r="AQ38327" s="1026"/>
      <c r="AR38327" s="1027"/>
    </row>
    <row r="38328" spans="43:44" x14ac:dyDescent="0.25">
      <c r="AQ38328" s="1026"/>
      <c r="AR38328" s="1027"/>
    </row>
    <row r="38329" spans="43:44" x14ac:dyDescent="0.25">
      <c r="AQ38329" s="1026"/>
      <c r="AR38329" s="1027"/>
    </row>
    <row r="38330" spans="43:44" x14ac:dyDescent="0.25">
      <c r="AQ38330" s="1026"/>
      <c r="AR38330" s="1027"/>
    </row>
    <row r="38331" spans="43:44" x14ac:dyDescent="0.25">
      <c r="AQ38331" s="1026"/>
      <c r="AR38331" s="1027"/>
    </row>
    <row r="38332" spans="43:44" x14ac:dyDescent="0.25">
      <c r="AQ38332" s="1026"/>
      <c r="AR38332" s="1027"/>
    </row>
    <row r="38333" spans="43:44" x14ac:dyDescent="0.25">
      <c r="AQ38333" s="1026"/>
      <c r="AR38333" s="1027"/>
    </row>
    <row r="38334" spans="43:44" x14ac:dyDescent="0.25">
      <c r="AQ38334" s="1026"/>
      <c r="AR38334" s="1027"/>
    </row>
    <row r="38335" spans="43:44" x14ac:dyDescent="0.25">
      <c r="AQ38335" s="1026"/>
      <c r="AR38335" s="1027"/>
    </row>
    <row r="38336" spans="43:44" x14ac:dyDescent="0.25">
      <c r="AQ38336" s="1026"/>
      <c r="AR38336" s="1027"/>
    </row>
    <row r="38337" spans="43:44" x14ac:dyDescent="0.25">
      <c r="AQ38337" s="1026"/>
      <c r="AR38337" s="1027"/>
    </row>
    <row r="38338" spans="43:44" x14ac:dyDescent="0.25">
      <c r="AQ38338" s="1026"/>
      <c r="AR38338" s="1027"/>
    </row>
    <row r="38339" spans="43:44" x14ac:dyDescent="0.25">
      <c r="AQ38339" s="1026"/>
      <c r="AR38339" s="1027"/>
    </row>
    <row r="38340" spans="43:44" x14ac:dyDescent="0.25">
      <c r="AQ38340" s="1026"/>
      <c r="AR38340" s="1027"/>
    </row>
    <row r="38341" spans="43:44" x14ac:dyDescent="0.25">
      <c r="AQ38341" s="1026"/>
      <c r="AR38341" s="1027"/>
    </row>
    <row r="38342" spans="43:44" x14ac:dyDescent="0.25">
      <c r="AQ38342" s="1026"/>
      <c r="AR38342" s="1027"/>
    </row>
    <row r="38343" spans="43:44" x14ac:dyDescent="0.25">
      <c r="AQ38343" s="1026"/>
      <c r="AR38343" s="1027"/>
    </row>
    <row r="38344" spans="43:44" x14ac:dyDescent="0.25">
      <c r="AQ38344" s="1026"/>
      <c r="AR38344" s="1027"/>
    </row>
    <row r="38345" spans="43:44" x14ac:dyDescent="0.25">
      <c r="AQ38345" s="1026"/>
      <c r="AR38345" s="1027"/>
    </row>
    <row r="38346" spans="43:44" x14ac:dyDescent="0.25">
      <c r="AQ38346" s="1026"/>
      <c r="AR38346" s="1027"/>
    </row>
    <row r="38347" spans="43:44" x14ac:dyDescent="0.25">
      <c r="AQ38347" s="1026"/>
      <c r="AR38347" s="1027"/>
    </row>
    <row r="38348" spans="43:44" x14ac:dyDescent="0.25">
      <c r="AQ38348" s="1026"/>
      <c r="AR38348" s="1027"/>
    </row>
    <row r="38349" spans="43:44" x14ac:dyDescent="0.25">
      <c r="AQ38349" s="1026"/>
      <c r="AR38349" s="1027"/>
    </row>
    <row r="38350" spans="43:44" x14ac:dyDescent="0.25">
      <c r="AQ38350" s="1026"/>
      <c r="AR38350" s="1027"/>
    </row>
    <row r="38351" spans="43:44" x14ac:dyDescent="0.25">
      <c r="AQ38351" s="1026"/>
      <c r="AR38351" s="1027"/>
    </row>
    <row r="38352" spans="43:44" x14ac:dyDescent="0.25">
      <c r="AQ38352" s="1026"/>
      <c r="AR38352" s="1027"/>
    </row>
    <row r="38353" spans="43:44" x14ac:dyDescent="0.25">
      <c r="AQ38353" s="1026"/>
      <c r="AR38353" s="1027"/>
    </row>
    <row r="38354" spans="43:44" x14ac:dyDescent="0.25">
      <c r="AQ38354" s="1026"/>
      <c r="AR38354" s="1027"/>
    </row>
    <row r="38355" spans="43:44" x14ac:dyDescent="0.25">
      <c r="AQ38355" s="1026"/>
      <c r="AR38355" s="1027"/>
    </row>
    <row r="38356" spans="43:44" x14ac:dyDescent="0.25">
      <c r="AQ38356" s="1026"/>
      <c r="AR38356" s="1027"/>
    </row>
    <row r="38357" spans="43:44" x14ac:dyDescent="0.25">
      <c r="AQ38357" s="1026"/>
      <c r="AR38357" s="1027"/>
    </row>
    <row r="38358" spans="43:44" x14ac:dyDescent="0.25">
      <c r="AQ38358" s="1026"/>
      <c r="AR38358" s="1027"/>
    </row>
    <row r="38359" spans="43:44" x14ac:dyDescent="0.25">
      <c r="AQ38359" s="1026"/>
      <c r="AR38359" s="1027"/>
    </row>
    <row r="38360" spans="43:44" x14ac:dyDescent="0.25">
      <c r="AQ38360" s="1026"/>
      <c r="AR38360" s="1027"/>
    </row>
    <row r="38361" spans="43:44" x14ac:dyDescent="0.25">
      <c r="AQ38361" s="1026"/>
      <c r="AR38361" s="1027"/>
    </row>
    <row r="38362" spans="43:44" x14ac:dyDescent="0.25">
      <c r="AQ38362" s="1026"/>
      <c r="AR38362" s="1027"/>
    </row>
    <row r="38363" spans="43:44" x14ac:dyDescent="0.25">
      <c r="AQ38363" s="1026"/>
      <c r="AR38363" s="1027"/>
    </row>
    <row r="38364" spans="43:44" x14ac:dyDescent="0.25">
      <c r="AQ38364" s="1026"/>
      <c r="AR38364" s="1027"/>
    </row>
    <row r="38365" spans="43:44" x14ac:dyDescent="0.25">
      <c r="AQ38365" s="1026"/>
      <c r="AR38365" s="1027"/>
    </row>
    <row r="38366" spans="43:44" x14ac:dyDescent="0.25">
      <c r="AQ38366" s="1026"/>
      <c r="AR38366" s="1027"/>
    </row>
    <row r="38367" spans="43:44" x14ac:dyDescent="0.25">
      <c r="AQ38367" s="1026"/>
      <c r="AR38367" s="1027"/>
    </row>
    <row r="38368" spans="43:44" x14ac:dyDescent="0.25">
      <c r="AQ38368" s="1026"/>
      <c r="AR38368" s="1027"/>
    </row>
    <row r="38369" spans="43:44" x14ac:dyDescent="0.25">
      <c r="AQ38369" s="1026"/>
      <c r="AR38369" s="1027"/>
    </row>
    <row r="38370" spans="43:44" x14ac:dyDescent="0.25">
      <c r="AQ38370" s="1026"/>
      <c r="AR38370" s="1027"/>
    </row>
    <row r="38371" spans="43:44" x14ac:dyDescent="0.25">
      <c r="AQ38371" s="1026"/>
      <c r="AR38371" s="1027"/>
    </row>
    <row r="38372" spans="43:44" x14ac:dyDescent="0.25">
      <c r="AQ38372" s="1026"/>
      <c r="AR38372" s="1027"/>
    </row>
    <row r="38373" spans="43:44" x14ac:dyDescent="0.25">
      <c r="AQ38373" s="1026"/>
      <c r="AR38373" s="1027"/>
    </row>
    <row r="38374" spans="43:44" x14ac:dyDescent="0.25">
      <c r="AQ38374" s="1026"/>
      <c r="AR38374" s="1027"/>
    </row>
    <row r="38375" spans="43:44" x14ac:dyDescent="0.25">
      <c r="AQ38375" s="1026"/>
      <c r="AR38375" s="1027"/>
    </row>
    <row r="38376" spans="43:44" x14ac:dyDescent="0.25">
      <c r="AQ38376" s="1026"/>
      <c r="AR38376" s="1027"/>
    </row>
    <row r="38377" spans="43:44" x14ac:dyDescent="0.25">
      <c r="AQ38377" s="1026"/>
      <c r="AR38377" s="1027"/>
    </row>
    <row r="38378" spans="43:44" x14ac:dyDescent="0.25">
      <c r="AQ38378" s="1026"/>
      <c r="AR38378" s="1027"/>
    </row>
    <row r="38379" spans="43:44" x14ac:dyDescent="0.25">
      <c r="AQ38379" s="1026"/>
      <c r="AR38379" s="1027"/>
    </row>
    <row r="38380" spans="43:44" x14ac:dyDescent="0.25">
      <c r="AQ38380" s="1026"/>
      <c r="AR38380" s="1027"/>
    </row>
    <row r="38381" spans="43:44" x14ac:dyDescent="0.25">
      <c r="AQ38381" s="1026"/>
      <c r="AR38381" s="1027"/>
    </row>
    <row r="38382" spans="43:44" x14ac:dyDescent="0.25">
      <c r="AQ38382" s="1026"/>
      <c r="AR38382" s="1027"/>
    </row>
    <row r="38383" spans="43:44" x14ac:dyDescent="0.25">
      <c r="AQ38383" s="1026"/>
      <c r="AR38383" s="1027"/>
    </row>
    <row r="38384" spans="43:44" x14ac:dyDescent="0.25">
      <c r="AQ38384" s="1026"/>
      <c r="AR38384" s="1027"/>
    </row>
    <row r="38385" spans="43:44" x14ac:dyDescent="0.25">
      <c r="AQ38385" s="1026"/>
      <c r="AR38385" s="1027"/>
    </row>
    <row r="38386" spans="43:44" x14ac:dyDescent="0.25">
      <c r="AQ38386" s="1026"/>
      <c r="AR38386" s="1027"/>
    </row>
    <row r="38387" spans="43:44" x14ac:dyDescent="0.25">
      <c r="AQ38387" s="1026"/>
      <c r="AR38387" s="1027"/>
    </row>
    <row r="38388" spans="43:44" x14ac:dyDescent="0.25">
      <c r="AQ38388" s="1026"/>
      <c r="AR38388" s="1027"/>
    </row>
    <row r="38389" spans="43:44" x14ac:dyDescent="0.25">
      <c r="AQ38389" s="1026"/>
      <c r="AR38389" s="1027"/>
    </row>
    <row r="38390" spans="43:44" x14ac:dyDescent="0.25">
      <c r="AQ38390" s="1026"/>
      <c r="AR38390" s="1027"/>
    </row>
    <row r="38391" spans="43:44" x14ac:dyDescent="0.25">
      <c r="AQ38391" s="1026"/>
      <c r="AR38391" s="1027"/>
    </row>
    <row r="38392" spans="43:44" x14ac:dyDescent="0.25">
      <c r="AQ38392" s="1026"/>
      <c r="AR38392" s="1027"/>
    </row>
    <row r="38393" spans="43:44" x14ac:dyDescent="0.25">
      <c r="AQ38393" s="1026"/>
      <c r="AR38393" s="1027"/>
    </row>
    <row r="38394" spans="43:44" x14ac:dyDescent="0.25">
      <c r="AQ38394" s="1026"/>
      <c r="AR38394" s="1027"/>
    </row>
    <row r="38395" spans="43:44" x14ac:dyDescent="0.25">
      <c r="AQ38395" s="1026"/>
      <c r="AR38395" s="1027"/>
    </row>
    <row r="38396" spans="43:44" x14ac:dyDescent="0.25">
      <c r="AQ38396" s="1026"/>
      <c r="AR38396" s="1027"/>
    </row>
    <row r="38397" spans="43:44" x14ac:dyDescent="0.25">
      <c r="AQ38397" s="1026"/>
      <c r="AR38397" s="1027"/>
    </row>
    <row r="38398" spans="43:44" x14ac:dyDescent="0.25">
      <c r="AQ38398" s="1026"/>
      <c r="AR38398" s="1027"/>
    </row>
    <row r="38399" spans="43:44" x14ac:dyDescent="0.25">
      <c r="AQ38399" s="1026"/>
      <c r="AR38399" s="1027"/>
    </row>
    <row r="38400" spans="43:44" x14ac:dyDescent="0.25">
      <c r="AQ38400" s="1026"/>
      <c r="AR38400" s="1027"/>
    </row>
    <row r="38401" spans="43:44" x14ac:dyDescent="0.25">
      <c r="AQ38401" s="1026"/>
      <c r="AR38401" s="1027"/>
    </row>
    <row r="38402" spans="43:44" x14ac:dyDescent="0.25">
      <c r="AQ38402" s="1026"/>
      <c r="AR38402" s="1027"/>
    </row>
    <row r="38403" spans="43:44" x14ac:dyDescent="0.25">
      <c r="AQ38403" s="1026"/>
      <c r="AR38403" s="1027"/>
    </row>
    <row r="38404" spans="43:44" x14ac:dyDescent="0.25">
      <c r="AQ38404" s="1026"/>
      <c r="AR38404" s="1027"/>
    </row>
    <row r="38405" spans="43:44" x14ac:dyDescent="0.25">
      <c r="AQ38405" s="1026"/>
      <c r="AR38405" s="1027"/>
    </row>
    <row r="38406" spans="43:44" x14ac:dyDescent="0.25">
      <c r="AQ38406" s="1026"/>
      <c r="AR38406" s="1027"/>
    </row>
    <row r="38407" spans="43:44" x14ac:dyDescent="0.25">
      <c r="AQ38407" s="1026"/>
      <c r="AR38407" s="1027"/>
    </row>
    <row r="38408" spans="43:44" x14ac:dyDescent="0.25">
      <c r="AQ38408" s="1026"/>
      <c r="AR38408" s="1027"/>
    </row>
    <row r="38409" spans="43:44" x14ac:dyDescent="0.25">
      <c r="AQ38409" s="1026"/>
      <c r="AR38409" s="1027"/>
    </row>
    <row r="38410" spans="43:44" x14ac:dyDescent="0.25">
      <c r="AQ38410" s="1026"/>
      <c r="AR38410" s="1027"/>
    </row>
    <row r="38411" spans="43:44" x14ac:dyDescent="0.25">
      <c r="AQ38411" s="1026"/>
      <c r="AR38411" s="1027"/>
    </row>
    <row r="38412" spans="43:44" x14ac:dyDescent="0.25">
      <c r="AQ38412" s="1026"/>
      <c r="AR38412" s="1027"/>
    </row>
    <row r="38413" spans="43:44" x14ac:dyDescent="0.25">
      <c r="AQ38413" s="1026"/>
      <c r="AR38413" s="1027"/>
    </row>
    <row r="38414" spans="43:44" x14ac:dyDescent="0.25">
      <c r="AQ38414" s="1026"/>
      <c r="AR38414" s="1027"/>
    </row>
    <row r="38415" spans="43:44" x14ac:dyDescent="0.25">
      <c r="AQ38415" s="1026"/>
      <c r="AR38415" s="1027"/>
    </row>
    <row r="38416" spans="43:44" x14ac:dyDescent="0.25">
      <c r="AQ38416" s="1026"/>
      <c r="AR38416" s="1027"/>
    </row>
    <row r="38417" spans="43:44" x14ac:dyDescent="0.25">
      <c r="AQ38417" s="1026"/>
      <c r="AR38417" s="1027"/>
    </row>
    <row r="38418" spans="43:44" x14ac:dyDescent="0.25">
      <c r="AQ38418" s="1026"/>
      <c r="AR38418" s="1027"/>
    </row>
    <row r="38419" spans="43:44" x14ac:dyDescent="0.25">
      <c r="AQ38419" s="1026"/>
      <c r="AR38419" s="1027"/>
    </row>
    <row r="38420" spans="43:44" x14ac:dyDescent="0.25">
      <c r="AQ38420" s="1026"/>
      <c r="AR38420" s="1027"/>
    </row>
    <row r="38421" spans="43:44" x14ac:dyDescent="0.25">
      <c r="AQ38421" s="1026"/>
      <c r="AR38421" s="1027"/>
    </row>
    <row r="38422" spans="43:44" x14ac:dyDescent="0.25">
      <c r="AQ38422" s="1026"/>
      <c r="AR38422" s="1027"/>
    </row>
    <row r="38423" spans="43:44" x14ac:dyDescent="0.25">
      <c r="AQ38423" s="1026"/>
      <c r="AR38423" s="1027"/>
    </row>
    <row r="38424" spans="43:44" x14ac:dyDescent="0.25">
      <c r="AQ38424" s="1026"/>
      <c r="AR38424" s="1027"/>
    </row>
    <row r="38425" spans="43:44" x14ac:dyDescent="0.25">
      <c r="AQ38425" s="1026"/>
      <c r="AR38425" s="1027"/>
    </row>
    <row r="38426" spans="43:44" x14ac:dyDescent="0.25">
      <c r="AQ38426" s="1026"/>
      <c r="AR38426" s="1027"/>
    </row>
    <row r="38427" spans="43:44" x14ac:dyDescent="0.25">
      <c r="AQ38427" s="1026"/>
      <c r="AR38427" s="1027"/>
    </row>
    <row r="38428" spans="43:44" x14ac:dyDescent="0.25">
      <c r="AQ38428" s="1026"/>
      <c r="AR38428" s="1027"/>
    </row>
    <row r="38429" spans="43:44" x14ac:dyDescent="0.25">
      <c r="AQ38429" s="1026"/>
      <c r="AR38429" s="1027"/>
    </row>
    <row r="38430" spans="43:44" x14ac:dyDescent="0.25">
      <c r="AQ38430" s="1026"/>
      <c r="AR38430" s="1027"/>
    </row>
    <row r="38431" spans="43:44" x14ac:dyDescent="0.25">
      <c r="AQ38431" s="1026"/>
      <c r="AR38431" s="1027"/>
    </row>
    <row r="38432" spans="43:44" x14ac:dyDescent="0.25">
      <c r="AQ38432" s="1026"/>
      <c r="AR38432" s="1027"/>
    </row>
    <row r="38433" spans="43:44" x14ac:dyDescent="0.25">
      <c r="AQ38433" s="1026"/>
      <c r="AR38433" s="1027"/>
    </row>
    <row r="38434" spans="43:44" x14ac:dyDescent="0.25">
      <c r="AQ38434" s="1026"/>
      <c r="AR38434" s="1027"/>
    </row>
    <row r="38435" spans="43:44" x14ac:dyDescent="0.25">
      <c r="AQ38435" s="1026"/>
      <c r="AR38435" s="1027"/>
    </row>
    <row r="38436" spans="43:44" x14ac:dyDescent="0.25">
      <c r="AQ38436" s="1026"/>
      <c r="AR38436" s="1027"/>
    </row>
    <row r="38437" spans="43:44" x14ac:dyDescent="0.25">
      <c r="AQ38437" s="1026"/>
      <c r="AR38437" s="1027"/>
    </row>
    <row r="38438" spans="43:44" x14ac:dyDescent="0.25">
      <c r="AQ38438" s="1026"/>
      <c r="AR38438" s="1027"/>
    </row>
    <row r="38439" spans="43:44" x14ac:dyDescent="0.25">
      <c r="AQ38439" s="1026"/>
      <c r="AR38439" s="1027"/>
    </row>
    <row r="38440" spans="43:44" x14ac:dyDescent="0.25">
      <c r="AQ38440" s="1026"/>
      <c r="AR38440" s="1027"/>
    </row>
    <row r="38441" spans="43:44" x14ac:dyDescent="0.25">
      <c r="AQ38441" s="1026"/>
      <c r="AR38441" s="1027"/>
    </row>
    <row r="38442" spans="43:44" x14ac:dyDescent="0.25">
      <c r="AQ38442" s="1026"/>
      <c r="AR38442" s="1027"/>
    </row>
    <row r="38443" spans="43:44" x14ac:dyDescent="0.25">
      <c r="AQ38443" s="1026"/>
      <c r="AR38443" s="1027"/>
    </row>
    <row r="38444" spans="43:44" x14ac:dyDescent="0.25">
      <c r="AQ38444" s="1026"/>
      <c r="AR38444" s="1027"/>
    </row>
    <row r="38445" spans="43:44" x14ac:dyDescent="0.25">
      <c r="AQ38445" s="1026"/>
      <c r="AR38445" s="1027"/>
    </row>
    <row r="38446" spans="43:44" x14ac:dyDescent="0.25">
      <c r="AQ38446" s="1026"/>
      <c r="AR38446" s="1027"/>
    </row>
    <row r="38447" spans="43:44" x14ac:dyDescent="0.25">
      <c r="AQ38447" s="1026"/>
      <c r="AR38447" s="1027"/>
    </row>
    <row r="38448" spans="43:44" x14ac:dyDescent="0.25">
      <c r="AQ38448" s="1026"/>
      <c r="AR38448" s="1027"/>
    </row>
    <row r="38449" spans="43:44" x14ac:dyDescent="0.25">
      <c r="AQ38449" s="1026"/>
      <c r="AR38449" s="1027"/>
    </row>
    <row r="38450" spans="43:44" x14ac:dyDescent="0.25">
      <c r="AQ38450" s="1026"/>
      <c r="AR38450" s="1027"/>
    </row>
    <row r="38451" spans="43:44" x14ac:dyDescent="0.25">
      <c r="AQ38451" s="1026"/>
      <c r="AR38451" s="1027"/>
    </row>
    <row r="38452" spans="43:44" x14ac:dyDescent="0.25">
      <c r="AQ38452" s="1026"/>
      <c r="AR38452" s="1027"/>
    </row>
    <row r="38453" spans="43:44" x14ac:dyDescent="0.25">
      <c r="AQ38453" s="1026"/>
      <c r="AR38453" s="1027"/>
    </row>
    <row r="38454" spans="43:44" x14ac:dyDescent="0.25">
      <c r="AQ38454" s="1026"/>
      <c r="AR38454" s="1027"/>
    </row>
    <row r="38455" spans="43:44" x14ac:dyDescent="0.25">
      <c r="AQ38455" s="1026"/>
      <c r="AR38455" s="1027"/>
    </row>
    <row r="38456" spans="43:44" x14ac:dyDescent="0.25">
      <c r="AQ38456" s="1026"/>
      <c r="AR38456" s="1027"/>
    </row>
    <row r="38457" spans="43:44" x14ac:dyDescent="0.25">
      <c r="AQ38457" s="1026"/>
      <c r="AR38457" s="1027"/>
    </row>
    <row r="38458" spans="43:44" x14ac:dyDescent="0.25">
      <c r="AQ38458" s="1026"/>
      <c r="AR38458" s="1027"/>
    </row>
    <row r="38459" spans="43:44" x14ac:dyDescent="0.25">
      <c r="AQ38459" s="1026"/>
      <c r="AR38459" s="1027"/>
    </row>
    <row r="38460" spans="43:44" x14ac:dyDescent="0.25">
      <c r="AQ38460" s="1026"/>
      <c r="AR38460" s="1027"/>
    </row>
    <row r="38461" spans="43:44" x14ac:dyDescent="0.25">
      <c r="AQ38461" s="1026"/>
      <c r="AR38461" s="1027"/>
    </row>
    <row r="38462" spans="43:44" x14ac:dyDescent="0.25">
      <c r="AQ38462" s="1026"/>
      <c r="AR38462" s="1027"/>
    </row>
    <row r="38463" spans="43:44" x14ac:dyDescent="0.25">
      <c r="AQ38463" s="1026"/>
      <c r="AR38463" s="1027"/>
    </row>
    <row r="38464" spans="43:44" x14ac:dyDescent="0.25">
      <c r="AQ38464" s="1026"/>
      <c r="AR38464" s="1027"/>
    </row>
    <row r="38465" spans="43:44" x14ac:dyDescent="0.25">
      <c r="AQ38465" s="1026"/>
      <c r="AR38465" s="1027"/>
    </row>
    <row r="38466" spans="43:44" x14ac:dyDescent="0.25">
      <c r="AQ38466" s="1026"/>
      <c r="AR38466" s="1027"/>
    </row>
    <row r="38467" spans="43:44" x14ac:dyDescent="0.25">
      <c r="AQ38467" s="1026"/>
      <c r="AR38467" s="1027"/>
    </row>
    <row r="38468" spans="43:44" x14ac:dyDescent="0.25">
      <c r="AQ38468" s="1026"/>
      <c r="AR38468" s="1027"/>
    </row>
    <row r="38469" spans="43:44" x14ac:dyDescent="0.25">
      <c r="AQ38469" s="1026"/>
      <c r="AR38469" s="1027"/>
    </row>
    <row r="38470" spans="43:44" x14ac:dyDescent="0.25">
      <c r="AQ38470" s="1026"/>
      <c r="AR38470" s="1027"/>
    </row>
    <row r="38471" spans="43:44" x14ac:dyDescent="0.25">
      <c r="AQ38471" s="1026"/>
      <c r="AR38471" s="1027"/>
    </row>
    <row r="38472" spans="43:44" x14ac:dyDescent="0.25">
      <c r="AQ38472" s="1026"/>
      <c r="AR38472" s="1027"/>
    </row>
    <row r="38473" spans="43:44" x14ac:dyDescent="0.25">
      <c r="AQ38473" s="1026"/>
      <c r="AR38473" s="1027"/>
    </row>
    <row r="38474" spans="43:44" x14ac:dyDescent="0.25">
      <c r="AQ38474" s="1026"/>
      <c r="AR38474" s="1027"/>
    </row>
    <row r="38475" spans="43:44" x14ac:dyDescent="0.25">
      <c r="AQ38475" s="1026"/>
      <c r="AR38475" s="1027"/>
    </row>
    <row r="38476" spans="43:44" x14ac:dyDescent="0.25">
      <c r="AQ38476" s="1026"/>
      <c r="AR38476" s="1027"/>
    </row>
    <row r="38477" spans="43:44" x14ac:dyDescent="0.25">
      <c r="AQ38477" s="1026"/>
      <c r="AR38477" s="1027"/>
    </row>
    <row r="38478" spans="43:44" x14ac:dyDescent="0.25">
      <c r="AQ38478" s="1026"/>
      <c r="AR38478" s="1027"/>
    </row>
    <row r="38479" spans="43:44" x14ac:dyDescent="0.25">
      <c r="AQ38479" s="1026"/>
      <c r="AR38479" s="1027"/>
    </row>
    <row r="38480" spans="43:44" x14ac:dyDescent="0.25">
      <c r="AQ38480" s="1026"/>
      <c r="AR38480" s="1027"/>
    </row>
    <row r="38481" spans="43:44" x14ac:dyDescent="0.25">
      <c r="AQ38481" s="1026"/>
      <c r="AR38481" s="1027"/>
    </row>
    <row r="38482" spans="43:44" x14ac:dyDescent="0.25">
      <c r="AQ38482" s="1026"/>
      <c r="AR38482" s="1027"/>
    </row>
    <row r="38483" spans="43:44" x14ac:dyDescent="0.25">
      <c r="AQ38483" s="1026"/>
      <c r="AR38483" s="1027"/>
    </row>
    <row r="38484" spans="43:44" x14ac:dyDescent="0.25">
      <c r="AQ38484" s="1026"/>
      <c r="AR38484" s="1027"/>
    </row>
    <row r="38485" spans="43:44" x14ac:dyDescent="0.25">
      <c r="AQ38485" s="1026"/>
      <c r="AR38485" s="1027"/>
    </row>
    <row r="38486" spans="43:44" x14ac:dyDescent="0.25">
      <c r="AQ38486" s="1026"/>
      <c r="AR38486" s="1027"/>
    </row>
    <row r="38487" spans="43:44" x14ac:dyDescent="0.25">
      <c r="AQ38487" s="1026"/>
      <c r="AR38487" s="1027"/>
    </row>
    <row r="38488" spans="43:44" x14ac:dyDescent="0.25">
      <c r="AQ38488" s="1026"/>
      <c r="AR38488" s="1027"/>
    </row>
    <row r="38489" spans="43:44" x14ac:dyDescent="0.25">
      <c r="AQ38489" s="1026"/>
      <c r="AR38489" s="1027"/>
    </row>
    <row r="38490" spans="43:44" x14ac:dyDescent="0.25">
      <c r="AQ38490" s="1026"/>
      <c r="AR38490" s="1027"/>
    </row>
    <row r="38491" spans="43:44" x14ac:dyDescent="0.25">
      <c r="AQ38491" s="1026"/>
      <c r="AR38491" s="1027"/>
    </row>
    <row r="38492" spans="43:44" x14ac:dyDescent="0.25">
      <c r="AQ38492" s="1026"/>
      <c r="AR38492" s="1027"/>
    </row>
    <row r="38493" spans="43:44" x14ac:dyDescent="0.25">
      <c r="AQ38493" s="1026"/>
      <c r="AR38493" s="1027"/>
    </row>
    <row r="38494" spans="43:44" x14ac:dyDescent="0.25">
      <c r="AQ38494" s="1026"/>
      <c r="AR38494" s="1027"/>
    </row>
    <row r="38495" spans="43:44" x14ac:dyDescent="0.25">
      <c r="AQ38495" s="1026"/>
      <c r="AR38495" s="1027"/>
    </row>
    <row r="38496" spans="43:44" x14ac:dyDescent="0.25">
      <c r="AQ38496" s="1026"/>
      <c r="AR38496" s="1027"/>
    </row>
    <row r="38497" spans="43:44" x14ac:dyDescent="0.25">
      <c r="AQ38497" s="1026"/>
      <c r="AR38497" s="1027"/>
    </row>
    <row r="38498" spans="43:44" x14ac:dyDescent="0.25">
      <c r="AQ38498" s="1026"/>
      <c r="AR38498" s="1027"/>
    </row>
    <row r="38499" spans="43:44" x14ac:dyDescent="0.25">
      <c r="AQ38499" s="1026"/>
      <c r="AR38499" s="1027"/>
    </row>
    <row r="38500" spans="43:44" x14ac:dyDescent="0.25">
      <c r="AQ38500" s="1026"/>
      <c r="AR38500" s="1027"/>
    </row>
    <row r="38501" spans="43:44" x14ac:dyDescent="0.25">
      <c r="AQ38501" s="1026"/>
      <c r="AR38501" s="1027"/>
    </row>
    <row r="38502" spans="43:44" x14ac:dyDescent="0.25">
      <c r="AQ38502" s="1026"/>
      <c r="AR38502" s="1027"/>
    </row>
    <row r="38503" spans="43:44" x14ac:dyDescent="0.25">
      <c r="AQ38503" s="1026"/>
      <c r="AR38503" s="1027"/>
    </row>
    <row r="38504" spans="43:44" x14ac:dyDescent="0.25">
      <c r="AQ38504" s="1026"/>
      <c r="AR38504" s="1027"/>
    </row>
    <row r="38505" spans="43:44" x14ac:dyDescent="0.25">
      <c r="AQ38505" s="1026"/>
      <c r="AR38505" s="1027"/>
    </row>
    <row r="38506" spans="43:44" x14ac:dyDescent="0.25">
      <c r="AQ38506" s="1026"/>
      <c r="AR38506" s="1027"/>
    </row>
    <row r="38507" spans="43:44" x14ac:dyDescent="0.25">
      <c r="AQ38507" s="1026"/>
      <c r="AR38507" s="1027"/>
    </row>
    <row r="38508" spans="43:44" x14ac:dyDescent="0.25">
      <c r="AQ38508" s="1026"/>
      <c r="AR38508" s="1027"/>
    </row>
    <row r="38509" spans="43:44" x14ac:dyDescent="0.25">
      <c r="AQ38509" s="1026"/>
      <c r="AR38509" s="1027"/>
    </row>
    <row r="38510" spans="43:44" x14ac:dyDescent="0.25">
      <c r="AQ38510" s="1026"/>
      <c r="AR38510" s="1027"/>
    </row>
    <row r="38511" spans="43:44" x14ac:dyDescent="0.25">
      <c r="AQ38511" s="1026"/>
      <c r="AR38511" s="1027"/>
    </row>
    <row r="38512" spans="43:44" x14ac:dyDescent="0.25">
      <c r="AQ38512" s="1026"/>
      <c r="AR38512" s="1027"/>
    </row>
    <row r="38513" spans="43:44" x14ac:dyDescent="0.25">
      <c r="AQ38513" s="1026"/>
      <c r="AR38513" s="1027"/>
    </row>
    <row r="38514" spans="43:44" x14ac:dyDescent="0.25">
      <c r="AQ38514" s="1026"/>
      <c r="AR38514" s="1027"/>
    </row>
    <row r="38515" spans="43:44" x14ac:dyDescent="0.25">
      <c r="AQ38515" s="1026"/>
      <c r="AR38515" s="1027"/>
    </row>
    <row r="38516" spans="43:44" x14ac:dyDescent="0.25">
      <c r="AQ38516" s="1026"/>
      <c r="AR38516" s="1027"/>
    </row>
    <row r="38517" spans="43:44" x14ac:dyDescent="0.25">
      <c r="AQ38517" s="1026"/>
      <c r="AR38517" s="1027"/>
    </row>
    <row r="38518" spans="43:44" x14ac:dyDescent="0.25">
      <c r="AQ38518" s="1026"/>
      <c r="AR38518" s="1027"/>
    </row>
    <row r="38519" spans="43:44" x14ac:dyDescent="0.25">
      <c r="AQ38519" s="1026"/>
      <c r="AR38519" s="1027"/>
    </row>
    <row r="38520" spans="43:44" x14ac:dyDescent="0.25">
      <c r="AQ38520" s="1026"/>
      <c r="AR38520" s="1027"/>
    </row>
    <row r="38521" spans="43:44" x14ac:dyDescent="0.25">
      <c r="AQ38521" s="1026"/>
      <c r="AR38521" s="1027"/>
    </row>
    <row r="38522" spans="43:44" x14ac:dyDescent="0.25">
      <c r="AQ38522" s="1026"/>
      <c r="AR38522" s="1027"/>
    </row>
    <row r="38523" spans="43:44" x14ac:dyDescent="0.25">
      <c r="AQ38523" s="1026"/>
      <c r="AR38523" s="1027"/>
    </row>
    <row r="38524" spans="43:44" x14ac:dyDescent="0.25">
      <c r="AQ38524" s="1026"/>
      <c r="AR38524" s="1027"/>
    </row>
    <row r="38525" spans="43:44" x14ac:dyDescent="0.25">
      <c r="AQ38525" s="1026"/>
      <c r="AR38525" s="1027"/>
    </row>
    <row r="38526" spans="43:44" x14ac:dyDescent="0.25">
      <c r="AQ38526" s="1026"/>
      <c r="AR38526" s="1027"/>
    </row>
    <row r="38527" spans="43:44" x14ac:dyDescent="0.25">
      <c r="AQ38527" s="1026"/>
      <c r="AR38527" s="1027"/>
    </row>
    <row r="38528" spans="43:44" x14ac:dyDescent="0.25">
      <c r="AQ38528" s="1026"/>
      <c r="AR38528" s="1027"/>
    </row>
    <row r="38529" spans="43:44" x14ac:dyDescent="0.25">
      <c r="AQ38529" s="1026"/>
      <c r="AR38529" s="1027"/>
    </row>
    <row r="38530" spans="43:44" x14ac:dyDescent="0.25">
      <c r="AQ38530" s="1026"/>
      <c r="AR38530" s="1027"/>
    </row>
    <row r="38531" spans="43:44" x14ac:dyDescent="0.25">
      <c r="AQ38531" s="1026"/>
      <c r="AR38531" s="1027"/>
    </row>
    <row r="38532" spans="43:44" x14ac:dyDescent="0.25">
      <c r="AQ38532" s="1026"/>
      <c r="AR38532" s="1027"/>
    </row>
    <row r="38533" spans="43:44" x14ac:dyDescent="0.25">
      <c r="AQ38533" s="1026"/>
      <c r="AR38533" s="1027"/>
    </row>
    <row r="38534" spans="43:44" x14ac:dyDescent="0.25">
      <c r="AQ38534" s="1026"/>
      <c r="AR38534" s="1027"/>
    </row>
    <row r="38535" spans="43:44" x14ac:dyDescent="0.25">
      <c r="AQ38535" s="1026"/>
      <c r="AR38535" s="1027"/>
    </row>
    <row r="38536" spans="43:44" x14ac:dyDescent="0.25">
      <c r="AQ38536" s="1026"/>
      <c r="AR38536" s="1027"/>
    </row>
    <row r="38537" spans="43:44" x14ac:dyDescent="0.25">
      <c r="AQ38537" s="1026"/>
      <c r="AR38537" s="1027"/>
    </row>
    <row r="38538" spans="43:44" x14ac:dyDescent="0.25">
      <c r="AQ38538" s="1026"/>
      <c r="AR38538" s="1027"/>
    </row>
    <row r="38539" spans="43:44" x14ac:dyDescent="0.25">
      <c r="AQ38539" s="1026"/>
      <c r="AR38539" s="1027"/>
    </row>
    <row r="38540" spans="43:44" x14ac:dyDescent="0.25">
      <c r="AQ38540" s="1026"/>
      <c r="AR38540" s="1027"/>
    </row>
    <row r="38541" spans="43:44" x14ac:dyDescent="0.25">
      <c r="AQ38541" s="1026"/>
      <c r="AR38541" s="1027"/>
    </row>
    <row r="38542" spans="43:44" x14ac:dyDescent="0.25">
      <c r="AQ38542" s="1026"/>
      <c r="AR38542" s="1027"/>
    </row>
    <row r="38543" spans="43:44" x14ac:dyDescent="0.25">
      <c r="AQ38543" s="1026"/>
      <c r="AR38543" s="1027"/>
    </row>
    <row r="38544" spans="43:44" x14ac:dyDescent="0.25">
      <c r="AQ38544" s="1026"/>
      <c r="AR38544" s="1027"/>
    </row>
    <row r="38545" spans="43:44" x14ac:dyDescent="0.25">
      <c r="AQ38545" s="1026"/>
      <c r="AR38545" s="1027"/>
    </row>
    <row r="38546" spans="43:44" x14ac:dyDescent="0.25">
      <c r="AQ38546" s="1026"/>
      <c r="AR38546" s="1027"/>
    </row>
    <row r="38547" spans="43:44" x14ac:dyDescent="0.25">
      <c r="AQ38547" s="1026"/>
      <c r="AR38547" s="1027"/>
    </row>
    <row r="38548" spans="43:44" x14ac:dyDescent="0.25">
      <c r="AQ38548" s="1026"/>
      <c r="AR38548" s="1027"/>
    </row>
    <row r="38549" spans="43:44" x14ac:dyDescent="0.25">
      <c r="AQ38549" s="1026"/>
      <c r="AR38549" s="1027"/>
    </row>
    <row r="38550" spans="43:44" x14ac:dyDescent="0.25">
      <c r="AQ38550" s="1026"/>
      <c r="AR38550" s="1027"/>
    </row>
    <row r="38551" spans="43:44" x14ac:dyDescent="0.25">
      <c r="AQ38551" s="1026"/>
      <c r="AR38551" s="1027"/>
    </row>
    <row r="38552" spans="43:44" x14ac:dyDescent="0.25">
      <c r="AQ38552" s="1026"/>
      <c r="AR38552" s="1027"/>
    </row>
    <row r="38553" spans="43:44" x14ac:dyDescent="0.25">
      <c r="AQ38553" s="1026"/>
      <c r="AR38553" s="1027"/>
    </row>
    <row r="38554" spans="43:44" x14ac:dyDescent="0.25">
      <c r="AQ38554" s="1026"/>
      <c r="AR38554" s="1027"/>
    </row>
    <row r="38555" spans="43:44" x14ac:dyDescent="0.25">
      <c r="AQ38555" s="1026"/>
      <c r="AR38555" s="1027"/>
    </row>
    <row r="38556" spans="43:44" x14ac:dyDescent="0.25">
      <c r="AQ38556" s="1026"/>
      <c r="AR38556" s="1027"/>
    </row>
    <row r="38557" spans="43:44" x14ac:dyDescent="0.25">
      <c r="AQ38557" s="1026"/>
      <c r="AR38557" s="1027"/>
    </row>
    <row r="38558" spans="43:44" x14ac:dyDescent="0.25">
      <c r="AQ38558" s="1026"/>
      <c r="AR38558" s="1027"/>
    </row>
    <row r="38559" spans="43:44" x14ac:dyDescent="0.25">
      <c r="AQ38559" s="1026"/>
      <c r="AR38559" s="1027"/>
    </row>
    <row r="38560" spans="43:44" x14ac:dyDescent="0.25">
      <c r="AQ38560" s="1026"/>
      <c r="AR38560" s="1027"/>
    </row>
    <row r="38561" spans="43:44" x14ac:dyDescent="0.25">
      <c r="AQ38561" s="1026"/>
      <c r="AR38561" s="1027"/>
    </row>
    <row r="38562" spans="43:44" x14ac:dyDescent="0.25">
      <c r="AQ38562" s="1026"/>
      <c r="AR38562" s="1027"/>
    </row>
    <row r="38563" spans="43:44" x14ac:dyDescent="0.25">
      <c r="AQ38563" s="1026"/>
      <c r="AR38563" s="1027"/>
    </row>
    <row r="38564" spans="43:44" x14ac:dyDescent="0.25">
      <c r="AQ38564" s="1026"/>
      <c r="AR38564" s="1027"/>
    </row>
    <row r="38565" spans="43:44" x14ac:dyDescent="0.25">
      <c r="AQ38565" s="1026"/>
      <c r="AR38565" s="1027"/>
    </row>
    <row r="38566" spans="43:44" x14ac:dyDescent="0.25">
      <c r="AQ38566" s="1026"/>
      <c r="AR38566" s="1027"/>
    </row>
    <row r="38567" spans="43:44" x14ac:dyDescent="0.25">
      <c r="AQ38567" s="1026"/>
      <c r="AR38567" s="1027"/>
    </row>
    <row r="38568" spans="43:44" x14ac:dyDescent="0.25">
      <c r="AQ38568" s="1026"/>
      <c r="AR38568" s="1027"/>
    </row>
    <row r="38569" spans="43:44" x14ac:dyDescent="0.25">
      <c r="AQ38569" s="1026"/>
      <c r="AR38569" s="1027"/>
    </row>
    <row r="38570" spans="43:44" x14ac:dyDescent="0.25">
      <c r="AQ38570" s="1026"/>
      <c r="AR38570" s="1027"/>
    </row>
    <row r="38571" spans="43:44" x14ac:dyDescent="0.25">
      <c r="AQ38571" s="1026"/>
      <c r="AR38571" s="1027"/>
    </row>
    <row r="38572" spans="43:44" x14ac:dyDescent="0.25">
      <c r="AQ38572" s="1026"/>
      <c r="AR38572" s="1027"/>
    </row>
    <row r="38573" spans="43:44" x14ac:dyDescent="0.25">
      <c r="AQ38573" s="1026"/>
      <c r="AR38573" s="1027"/>
    </row>
    <row r="38574" spans="43:44" x14ac:dyDescent="0.25">
      <c r="AQ38574" s="1026"/>
      <c r="AR38574" s="1027"/>
    </row>
    <row r="38575" spans="43:44" x14ac:dyDescent="0.25">
      <c r="AQ38575" s="1026"/>
      <c r="AR38575" s="1027"/>
    </row>
    <row r="38576" spans="43:44" x14ac:dyDescent="0.25">
      <c r="AQ38576" s="1026"/>
      <c r="AR38576" s="1027"/>
    </row>
    <row r="38577" spans="43:44" x14ac:dyDescent="0.25">
      <c r="AQ38577" s="1026"/>
      <c r="AR38577" s="1027"/>
    </row>
    <row r="38578" spans="43:44" x14ac:dyDescent="0.25">
      <c r="AQ38578" s="1026"/>
      <c r="AR38578" s="1027"/>
    </row>
    <row r="38579" spans="43:44" x14ac:dyDescent="0.25">
      <c r="AQ38579" s="1026"/>
      <c r="AR38579" s="1027"/>
    </row>
    <row r="38580" spans="43:44" x14ac:dyDescent="0.25">
      <c r="AQ38580" s="1026"/>
      <c r="AR38580" s="1027"/>
    </row>
    <row r="38581" spans="43:44" x14ac:dyDescent="0.25">
      <c r="AQ38581" s="1026"/>
      <c r="AR38581" s="1027"/>
    </row>
    <row r="38582" spans="43:44" x14ac:dyDescent="0.25">
      <c r="AQ38582" s="1026"/>
      <c r="AR38582" s="1027"/>
    </row>
    <row r="38583" spans="43:44" x14ac:dyDescent="0.25">
      <c r="AQ38583" s="1026"/>
      <c r="AR38583" s="1027"/>
    </row>
    <row r="38584" spans="43:44" x14ac:dyDescent="0.25">
      <c r="AQ38584" s="1026"/>
      <c r="AR38584" s="1027"/>
    </row>
    <row r="38585" spans="43:44" x14ac:dyDescent="0.25">
      <c r="AQ38585" s="1026"/>
      <c r="AR38585" s="1027"/>
    </row>
    <row r="38586" spans="43:44" x14ac:dyDescent="0.25">
      <c r="AQ38586" s="1026"/>
      <c r="AR38586" s="1027"/>
    </row>
    <row r="38587" spans="43:44" x14ac:dyDescent="0.25">
      <c r="AQ38587" s="1026"/>
      <c r="AR38587" s="1027"/>
    </row>
    <row r="38588" spans="43:44" x14ac:dyDescent="0.25">
      <c r="AQ38588" s="1026"/>
      <c r="AR38588" s="1027"/>
    </row>
    <row r="38589" spans="43:44" x14ac:dyDescent="0.25">
      <c r="AQ38589" s="1026"/>
      <c r="AR38589" s="1027"/>
    </row>
    <row r="38590" spans="43:44" x14ac:dyDescent="0.25">
      <c r="AQ38590" s="1026"/>
      <c r="AR38590" s="1027"/>
    </row>
    <row r="38591" spans="43:44" x14ac:dyDescent="0.25">
      <c r="AQ38591" s="1026"/>
      <c r="AR38591" s="1027"/>
    </row>
    <row r="38592" spans="43:44" x14ac:dyDescent="0.25">
      <c r="AQ38592" s="1026"/>
      <c r="AR38592" s="1027"/>
    </row>
    <row r="38593" spans="43:44" x14ac:dyDescent="0.25">
      <c r="AQ38593" s="1026"/>
      <c r="AR38593" s="1027"/>
    </row>
    <row r="38594" spans="43:44" x14ac:dyDescent="0.25">
      <c r="AQ38594" s="1026"/>
      <c r="AR38594" s="1027"/>
    </row>
    <row r="38595" spans="43:44" x14ac:dyDescent="0.25">
      <c r="AQ38595" s="1026"/>
      <c r="AR38595" s="1027"/>
    </row>
    <row r="38596" spans="43:44" x14ac:dyDescent="0.25">
      <c r="AQ38596" s="1026"/>
      <c r="AR38596" s="1027"/>
    </row>
    <row r="38597" spans="43:44" x14ac:dyDescent="0.25">
      <c r="AQ38597" s="1026"/>
      <c r="AR38597" s="1027"/>
    </row>
    <row r="38598" spans="43:44" x14ac:dyDescent="0.25">
      <c r="AQ38598" s="1026"/>
      <c r="AR38598" s="1027"/>
    </row>
    <row r="38599" spans="43:44" x14ac:dyDescent="0.25">
      <c r="AQ38599" s="1026"/>
      <c r="AR38599" s="1027"/>
    </row>
    <row r="38600" spans="43:44" x14ac:dyDescent="0.25">
      <c r="AQ38600" s="1026"/>
      <c r="AR38600" s="1027"/>
    </row>
    <row r="38601" spans="43:44" x14ac:dyDescent="0.25">
      <c r="AQ38601" s="1026"/>
      <c r="AR38601" s="1027"/>
    </row>
    <row r="38602" spans="43:44" x14ac:dyDescent="0.25">
      <c r="AQ38602" s="1026"/>
      <c r="AR38602" s="1027"/>
    </row>
    <row r="38603" spans="43:44" x14ac:dyDescent="0.25">
      <c r="AQ38603" s="1026"/>
      <c r="AR38603" s="1027"/>
    </row>
    <row r="38604" spans="43:44" x14ac:dyDescent="0.25">
      <c r="AQ38604" s="1026"/>
      <c r="AR38604" s="1027"/>
    </row>
    <row r="38605" spans="43:44" x14ac:dyDescent="0.25">
      <c r="AQ38605" s="1026"/>
      <c r="AR38605" s="1027"/>
    </row>
    <row r="38606" spans="43:44" x14ac:dyDescent="0.25">
      <c r="AQ38606" s="1026"/>
      <c r="AR38606" s="1027"/>
    </row>
    <row r="38607" spans="43:44" x14ac:dyDescent="0.25">
      <c r="AQ38607" s="1026"/>
      <c r="AR38607" s="1027"/>
    </row>
    <row r="38608" spans="43:44" x14ac:dyDescent="0.25">
      <c r="AQ38608" s="1026"/>
      <c r="AR38608" s="1027"/>
    </row>
    <row r="38609" spans="43:44" x14ac:dyDescent="0.25">
      <c r="AQ38609" s="1026"/>
      <c r="AR38609" s="1027"/>
    </row>
    <row r="38610" spans="43:44" x14ac:dyDescent="0.25">
      <c r="AQ38610" s="1026"/>
      <c r="AR38610" s="1027"/>
    </row>
    <row r="38611" spans="43:44" x14ac:dyDescent="0.25">
      <c r="AQ38611" s="1026"/>
      <c r="AR38611" s="1027"/>
    </row>
    <row r="38612" spans="43:44" x14ac:dyDescent="0.25">
      <c r="AQ38612" s="1026"/>
      <c r="AR38612" s="1027"/>
    </row>
    <row r="38613" spans="43:44" x14ac:dyDescent="0.25">
      <c r="AQ38613" s="1026"/>
      <c r="AR38613" s="1027"/>
    </row>
    <row r="38614" spans="43:44" x14ac:dyDescent="0.25">
      <c r="AQ38614" s="1026"/>
      <c r="AR38614" s="1027"/>
    </row>
    <row r="38615" spans="43:44" x14ac:dyDescent="0.25">
      <c r="AQ38615" s="1026"/>
      <c r="AR38615" s="1027"/>
    </row>
    <row r="38616" spans="43:44" x14ac:dyDescent="0.25">
      <c r="AQ38616" s="1026"/>
      <c r="AR38616" s="1027"/>
    </row>
    <row r="38617" spans="43:44" x14ac:dyDescent="0.25">
      <c r="AQ38617" s="1026"/>
      <c r="AR38617" s="1027"/>
    </row>
    <row r="38618" spans="43:44" x14ac:dyDescent="0.25">
      <c r="AQ38618" s="1026"/>
      <c r="AR38618" s="1027"/>
    </row>
    <row r="38619" spans="43:44" x14ac:dyDescent="0.25">
      <c r="AQ38619" s="1026"/>
      <c r="AR38619" s="1027"/>
    </row>
    <row r="38620" spans="43:44" x14ac:dyDescent="0.25">
      <c r="AQ38620" s="1026"/>
      <c r="AR38620" s="1027"/>
    </row>
    <row r="38621" spans="43:44" x14ac:dyDescent="0.25">
      <c r="AQ38621" s="1026"/>
      <c r="AR38621" s="1027"/>
    </row>
    <row r="38622" spans="43:44" x14ac:dyDescent="0.25">
      <c r="AQ38622" s="1026"/>
      <c r="AR38622" s="1027"/>
    </row>
    <row r="38623" spans="43:44" x14ac:dyDescent="0.25">
      <c r="AQ38623" s="1026"/>
      <c r="AR38623" s="1027"/>
    </row>
    <row r="38624" spans="43:44" x14ac:dyDescent="0.25">
      <c r="AQ38624" s="1026"/>
      <c r="AR38624" s="1027"/>
    </row>
    <row r="38625" spans="43:44" x14ac:dyDescent="0.25">
      <c r="AQ38625" s="1026"/>
      <c r="AR38625" s="1027"/>
    </row>
    <row r="38626" spans="43:44" x14ac:dyDescent="0.25">
      <c r="AQ38626" s="1026"/>
      <c r="AR38626" s="1027"/>
    </row>
    <row r="38627" spans="43:44" x14ac:dyDescent="0.25">
      <c r="AQ38627" s="1026"/>
      <c r="AR38627" s="1027"/>
    </row>
    <row r="38628" spans="43:44" x14ac:dyDescent="0.25">
      <c r="AQ38628" s="1026"/>
      <c r="AR38628" s="1027"/>
    </row>
    <row r="38629" spans="43:44" x14ac:dyDescent="0.25">
      <c r="AQ38629" s="1026"/>
      <c r="AR38629" s="1027"/>
    </row>
    <row r="38630" spans="43:44" x14ac:dyDescent="0.25">
      <c r="AQ38630" s="1026"/>
      <c r="AR38630" s="1027"/>
    </row>
    <row r="38631" spans="43:44" x14ac:dyDescent="0.25">
      <c r="AQ38631" s="1026"/>
      <c r="AR38631" s="1027"/>
    </row>
    <row r="38632" spans="43:44" x14ac:dyDescent="0.25">
      <c r="AQ38632" s="1026"/>
      <c r="AR38632" s="1027"/>
    </row>
    <row r="38633" spans="43:44" x14ac:dyDescent="0.25">
      <c r="AQ38633" s="1026"/>
      <c r="AR38633" s="1027"/>
    </row>
    <row r="38634" spans="43:44" x14ac:dyDescent="0.25">
      <c r="AQ38634" s="1026"/>
      <c r="AR38634" s="1027"/>
    </row>
    <row r="38635" spans="43:44" x14ac:dyDescent="0.25">
      <c r="AQ38635" s="1026"/>
      <c r="AR38635" s="1027"/>
    </row>
    <row r="38636" spans="43:44" x14ac:dyDescent="0.25">
      <c r="AQ38636" s="1026"/>
      <c r="AR38636" s="1027"/>
    </row>
    <row r="38637" spans="43:44" x14ac:dyDescent="0.25">
      <c r="AQ38637" s="1026"/>
      <c r="AR38637" s="1027"/>
    </row>
    <row r="38638" spans="43:44" x14ac:dyDescent="0.25">
      <c r="AQ38638" s="1026"/>
      <c r="AR38638" s="1027"/>
    </row>
    <row r="38639" spans="43:44" x14ac:dyDescent="0.25">
      <c r="AQ38639" s="1026"/>
      <c r="AR38639" s="1027"/>
    </row>
    <row r="38640" spans="43:44" x14ac:dyDescent="0.25">
      <c r="AQ38640" s="1026"/>
      <c r="AR38640" s="1027"/>
    </row>
    <row r="38641" spans="43:44" x14ac:dyDescent="0.25">
      <c r="AQ38641" s="1026"/>
      <c r="AR38641" s="1027"/>
    </row>
    <row r="38642" spans="43:44" x14ac:dyDescent="0.25">
      <c r="AQ38642" s="1026"/>
      <c r="AR38642" s="1027"/>
    </row>
    <row r="38643" spans="43:44" x14ac:dyDescent="0.25">
      <c r="AQ38643" s="1026"/>
      <c r="AR38643" s="1027"/>
    </row>
    <row r="38644" spans="43:44" x14ac:dyDescent="0.25">
      <c r="AQ38644" s="1026"/>
      <c r="AR38644" s="1027"/>
    </row>
    <row r="38645" spans="43:44" x14ac:dyDescent="0.25">
      <c r="AQ38645" s="1026"/>
      <c r="AR38645" s="1027"/>
    </row>
    <row r="38646" spans="43:44" x14ac:dyDescent="0.25">
      <c r="AQ38646" s="1026"/>
      <c r="AR38646" s="1027"/>
    </row>
    <row r="38647" spans="43:44" x14ac:dyDescent="0.25">
      <c r="AQ38647" s="1026"/>
      <c r="AR38647" s="1027"/>
    </row>
    <row r="38648" spans="43:44" x14ac:dyDescent="0.25">
      <c r="AQ38648" s="1026"/>
      <c r="AR38648" s="1027"/>
    </row>
    <row r="38649" spans="43:44" x14ac:dyDescent="0.25">
      <c r="AQ38649" s="1026"/>
      <c r="AR38649" s="1027"/>
    </row>
    <row r="38650" spans="43:44" x14ac:dyDescent="0.25">
      <c r="AQ38650" s="1026"/>
      <c r="AR38650" s="1027"/>
    </row>
    <row r="38651" spans="43:44" x14ac:dyDescent="0.25">
      <c r="AQ38651" s="1026"/>
      <c r="AR38651" s="1027"/>
    </row>
    <row r="38652" spans="43:44" x14ac:dyDescent="0.25">
      <c r="AQ38652" s="1026"/>
      <c r="AR38652" s="1027"/>
    </row>
    <row r="38653" spans="43:44" x14ac:dyDescent="0.25">
      <c r="AQ38653" s="1026"/>
      <c r="AR38653" s="1027"/>
    </row>
    <row r="38654" spans="43:44" x14ac:dyDescent="0.25">
      <c r="AQ38654" s="1026"/>
      <c r="AR38654" s="1027"/>
    </row>
    <row r="38655" spans="43:44" x14ac:dyDescent="0.25">
      <c r="AQ38655" s="1026"/>
      <c r="AR38655" s="1027"/>
    </row>
    <row r="38656" spans="43:44" x14ac:dyDescent="0.25">
      <c r="AQ38656" s="1026"/>
      <c r="AR38656" s="1027"/>
    </row>
    <row r="38657" spans="43:44" x14ac:dyDescent="0.25">
      <c r="AQ38657" s="1026"/>
      <c r="AR38657" s="1027"/>
    </row>
    <row r="38658" spans="43:44" x14ac:dyDescent="0.25">
      <c r="AQ38658" s="1026"/>
      <c r="AR38658" s="1027"/>
    </row>
    <row r="38659" spans="43:44" x14ac:dyDescent="0.25">
      <c r="AQ38659" s="1026"/>
      <c r="AR38659" s="1027"/>
    </row>
    <row r="38660" spans="43:44" x14ac:dyDescent="0.25">
      <c r="AQ38660" s="1026"/>
      <c r="AR38660" s="1027"/>
    </row>
    <row r="38661" spans="43:44" x14ac:dyDescent="0.25">
      <c r="AQ38661" s="1026"/>
      <c r="AR38661" s="1027"/>
    </row>
    <row r="38662" spans="43:44" x14ac:dyDescent="0.25">
      <c r="AQ38662" s="1026"/>
      <c r="AR38662" s="1027"/>
    </row>
    <row r="38663" spans="43:44" x14ac:dyDescent="0.25">
      <c r="AQ38663" s="1026"/>
      <c r="AR38663" s="1027"/>
    </row>
    <row r="38664" spans="43:44" x14ac:dyDescent="0.25">
      <c r="AQ38664" s="1026"/>
      <c r="AR38664" s="1027"/>
    </row>
    <row r="38665" spans="43:44" x14ac:dyDescent="0.25">
      <c r="AQ38665" s="1026"/>
      <c r="AR38665" s="1027"/>
    </row>
    <row r="38666" spans="43:44" x14ac:dyDescent="0.25">
      <c r="AQ38666" s="1026"/>
      <c r="AR38666" s="1027"/>
    </row>
    <row r="38667" spans="43:44" x14ac:dyDescent="0.25">
      <c r="AQ38667" s="1026"/>
      <c r="AR38667" s="1027"/>
    </row>
    <row r="38668" spans="43:44" x14ac:dyDescent="0.25">
      <c r="AQ38668" s="1026"/>
      <c r="AR38668" s="1027"/>
    </row>
    <row r="38669" spans="43:44" x14ac:dyDescent="0.25">
      <c r="AQ38669" s="1026"/>
      <c r="AR38669" s="1027"/>
    </row>
    <row r="38670" spans="43:44" x14ac:dyDescent="0.25">
      <c r="AQ38670" s="1026"/>
      <c r="AR38670" s="1027"/>
    </row>
    <row r="38671" spans="43:44" x14ac:dyDescent="0.25">
      <c r="AQ38671" s="1026"/>
      <c r="AR38671" s="1027"/>
    </row>
    <row r="38672" spans="43:44" x14ac:dyDescent="0.25">
      <c r="AQ38672" s="1026"/>
      <c r="AR38672" s="1027"/>
    </row>
    <row r="38673" spans="43:44" x14ac:dyDescent="0.25">
      <c r="AQ38673" s="1026"/>
      <c r="AR38673" s="1027"/>
    </row>
    <row r="38674" spans="43:44" x14ac:dyDescent="0.25">
      <c r="AQ38674" s="1026"/>
      <c r="AR38674" s="1027"/>
    </row>
    <row r="38675" spans="43:44" x14ac:dyDescent="0.25">
      <c r="AQ38675" s="1026"/>
      <c r="AR38675" s="1027"/>
    </row>
    <row r="38676" spans="43:44" x14ac:dyDescent="0.25">
      <c r="AQ38676" s="1026"/>
      <c r="AR38676" s="1027"/>
    </row>
    <row r="38677" spans="43:44" x14ac:dyDescent="0.25">
      <c r="AQ38677" s="1026"/>
      <c r="AR38677" s="1027"/>
    </row>
    <row r="38678" spans="43:44" x14ac:dyDescent="0.25">
      <c r="AQ38678" s="1026"/>
      <c r="AR38678" s="1027"/>
    </row>
    <row r="38679" spans="43:44" x14ac:dyDescent="0.25">
      <c r="AQ38679" s="1026"/>
      <c r="AR38679" s="1027"/>
    </row>
    <row r="38680" spans="43:44" x14ac:dyDescent="0.25">
      <c r="AQ38680" s="1026"/>
      <c r="AR38680" s="1027"/>
    </row>
    <row r="38681" spans="43:44" x14ac:dyDescent="0.25">
      <c r="AQ38681" s="1026"/>
      <c r="AR38681" s="1027"/>
    </row>
    <row r="38682" spans="43:44" x14ac:dyDescent="0.25">
      <c r="AQ38682" s="1026"/>
      <c r="AR38682" s="1027"/>
    </row>
    <row r="38683" spans="43:44" x14ac:dyDescent="0.25">
      <c r="AQ38683" s="1026"/>
      <c r="AR38683" s="1027"/>
    </row>
    <row r="38684" spans="43:44" x14ac:dyDescent="0.25">
      <c r="AQ38684" s="1026"/>
      <c r="AR38684" s="1027"/>
    </row>
    <row r="38685" spans="43:44" x14ac:dyDescent="0.25">
      <c r="AQ38685" s="1026"/>
      <c r="AR38685" s="1027"/>
    </row>
    <row r="38686" spans="43:44" x14ac:dyDescent="0.25">
      <c r="AQ38686" s="1026"/>
      <c r="AR38686" s="1027"/>
    </row>
    <row r="38687" spans="43:44" x14ac:dyDescent="0.25">
      <c r="AQ38687" s="1026"/>
      <c r="AR38687" s="1027"/>
    </row>
    <row r="38688" spans="43:44" x14ac:dyDescent="0.25">
      <c r="AQ38688" s="1026"/>
      <c r="AR38688" s="1027"/>
    </row>
    <row r="38689" spans="43:44" x14ac:dyDescent="0.25">
      <c r="AQ38689" s="1026"/>
      <c r="AR38689" s="1027"/>
    </row>
    <row r="38690" spans="43:44" x14ac:dyDescent="0.25">
      <c r="AQ38690" s="1026"/>
      <c r="AR38690" s="1027"/>
    </row>
    <row r="38691" spans="43:44" x14ac:dyDescent="0.25">
      <c r="AQ38691" s="1026"/>
      <c r="AR38691" s="1027"/>
    </row>
    <row r="38692" spans="43:44" x14ac:dyDescent="0.25">
      <c r="AQ38692" s="1026"/>
      <c r="AR38692" s="1027"/>
    </row>
    <row r="38693" spans="43:44" x14ac:dyDescent="0.25">
      <c r="AQ38693" s="1026"/>
      <c r="AR38693" s="1027"/>
    </row>
    <row r="38694" spans="43:44" x14ac:dyDescent="0.25">
      <c r="AQ38694" s="1026"/>
      <c r="AR38694" s="1027"/>
    </row>
    <row r="38695" spans="43:44" x14ac:dyDescent="0.25">
      <c r="AQ38695" s="1026"/>
      <c r="AR38695" s="1027"/>
    </row>
    <row r="38696" spans="43:44" x14ac:dyDescent="0.25">
      <c r="AQ38696" s="1026"/>
      <c r="AR38696" s="1027"/>
    </row>
    <row r="38697" spans="43:44" x14ac:dyDescent="0.25">
      <c r="AQ38697" s="1026"/>
      <c r="AR38697" s="1027"/>
    </row>
    <row r="38698" spans="43:44" x14ac:dyDescent="0.25">
      <c r="AQ38698" s="1026"/>
      <c r="AR38698" s="1027"/>
    </row>
    <row r="38699" spans="43:44" x14ac:dyDescent="0.25">
      <c r="AQ38699" s="1026"/>
      <c r="AR38699" s="1027"/>
    </row>
    <row r="38700" spans="43:44" x14ac:dyDescent="0.25">
      <c r="AQ38700" s="1026"/>
      <c r="AR38700" s="1027"/>
    </row>
    <row r="38701" spans="43:44" x14ac:dyDescent="0.25">
      <c r="AQ38701" s="1026"/>
      <c r="AR38701" s="1027"/>
    </row>
    <row r="38702" spans="43:44" x14ac:dyDescent="0.25">
      <c r="AQ38702" s="1026"/>
      <c r="AR38702" s="1027"/>
    </row>
    <row r="38703" spans="43:44" x14ac:dyDescent="0.25">
      <c r="AQ38703" s="1026"/>
      <c r="AR38703" s="1027"/>
    </row>
    <row r="38704" spans="43:44" x14ac:dyDescent="0.25">
      <c r="AQ38704" s="1026"/>
      <c r="AR38704" s="1027"/>
    </row>
    <row r="38705" spans="43:44" x14ac:dyDescent="0.25">
      <c r="AQ38705" s="1026"/>
      <c r="AR38705" s="1027"/>
    </row>
    <row r="38706" spans="43:44" x14ac:dyDescent="0.25">
      <c r="AQ38706" s="1026"/>
      <c r="AR38706" s="1027"/>
    </row>
    <row r="38707" spans="43:44" x14ac:dyDescent="0.25">
      <c r="AQ38707" s="1026"/>
      <c r="AR38707" s="1027"/>
    </row>
    <row r="38708" spans="43:44" x14ac:dyDescent="0.25">
      <c r="AQ38708" s="1026"/>
      <c r="AR38708" s="1027"/>
    </row>
    <row r="38709" spans="43:44" x14ac:dyDescent="0.25">
      <c r="AQ38709" s="1026"/>
      <c r="AR38709" s="1027"/>
    </row>
    <row r="38710" spans="43:44" x14ac:dyDescent="0.25">
      <c r="AQ38710" s="1026"/>
      <c r="AR38710" s="1027"/>
    </row>
    <row r="38711" spans="43:44" x14ac:dyDescent="0.25">
      <c r="AQ38711" s="1026"/>
      <c r="AR38711" s="1027"/>
    </row>
    <row r="38712" spans="43:44" x14ac:dyDescent="0.25">
      <c r="AQ38712" s="1026"/>
      <c r="AR38712" s="1027"/>
    </row>
    <row r="38713" spans="43:44" x14ac:dyDescent="0.25">
      <c r="AQ38713" s="1026"/>
      <c r="AR38713" s="1027"/>
    </row>
    <row r="38714" spans="43:44" x14ac:dyDescent="0.25">
      <c r="AQ38714" s="1026"/>
      <c r="AR38714" s="1027"/>
    </row>
    <row r="38715" spans="43:44" x14ac:dyDescent="0.25">
      <c r="AQ38715" s="1026"/>
      <c r="AR38715" s="1027"/>
    </row>
    <row r="38716" spans="43:44" x14ac:dyDescent="0.25">
      <c r="AQ38716" s="1026"/>
      <c r="AR38716" s="1027"/>
    </row>
    <row r="38717" spans="43:44" x14ac:dyDescent="0.25">
      <c r="AQ38717" s="1026"/>
      <c r="AR38717" s="1027"/>
    </row>
    <row r="38718" spans="43:44" x14ac:dyDescent="0.25">
      <c r="AQ38718" s="1026"/>
      <c r="AR38718" s="1027"/>
    </row>
    <row r="38719" spans="43:44" x14ac:dyDescent="0.25">
      <c r="AQ38719" s="1026"/>
      <c r="AR38719" s="1027"/>
    </row>
    <row r="38720" spans="43:44" x14ac:dyDescent="0.25">
      <c r="AQ38720" s="1026"/>
      <c r="AR38720" s="1027"/>
    </row>
    <row r="38721" spans="43:44" x14ac:dyDescent="0.25">
      <c r="AQ38721" s="1026"/>
      <c r="AR38721" s="1027"/>
    </row>
    <row r="38722" spans="43:44" x14ac:dyDescent="0.25">
      <c r="AQ38722" s="1026"/>
      <c r="AR38722" s="1027"/>
    </row>
    <row r="38723" spans="43:44" x14ac:dyDescent="0.25">
      <c r="AQ38723" s="1026"/>
      <c r="AR38723" s="1027"/>
    </row>
    <row r="38724" spans="43:44" x14ac:dyDescent="0.25">
      <c r="AQ38724" s="1026"/>
      <c r="AR38724" s="1027"/>
    </row>
    <row r="38725" spans="43:44" x14ac:dyDescent="0.25">
      <c r="AQ38725" s="1026"/>
      <c r="AR38725" s="1027"/>
    </row>
    <row r="38726" spans="43:44" x14ac:dyDescent="0.25">
      <c r="AQ38726" s="1026"/>
      <c r="AR38726" s="1027"/>
    </row>
    <row r="38727" spans="43:44" x14ac:dyDescent="0.25">
      <c r="AQ38727" s="1026"/>
      <c r="AR38727" s="1027"/>
    </row>
    <row r="38728" spans="43:44" x14ac:dyDescent="0.25">
      <c r="AQ38728" s="1026"/>
      <c r="AR38728" s="1027"/>
    </row>
    <row r="38729" spans="43:44" x14ac:dyDescent="0.25">
      <c r="AQ38729" s="1026"/>
      <c r="AR38729" s="1027"/>
    </row>
    <row r="38730" spans="43:44" x14ac:dyDescent="0.25">
      <c r="AQ38730" s="1026"/>
      <c r="AR38730" s="1027"/>
    </row>
    <row r="38731" spans="43:44" x14ac:dyDescent="0.25">
      <c r="AQ38731" s="1026"/>
      <c r="AR38731" s="1027"/>
    </row>
    <row r="38732" spans="43:44" x14ac:dyDescent="0.25">
      <c r="AQ38732" s="1026"/>
      <c r="AR38732" s="1027"/>
    </row>
    <row r="38733" spans="43:44" x14ac:dyDescent="0.25">
      <c r="AQ38733" s="1026"/>
      <c r="AR38733" s="1027"/>
    </row>
    <row r="38734" spans="43:44" x14ac:dyDescent="0.25">
      <c r="AQ38734" s="1026"/>
      <c r="AR38734" s="1027"/>
    </row>
    <row r="38735" spans="43:44" x14ac:dyDescent="0.25">
      <c r="AQ38735" s="1026"/>
      <c r="AR38735" s="1027"/>
    </row>
    <row r="38736" spans="43:44" x14ac:dyDescent="0.25">
      <c r="AQ38736" s="1026"/>
      <c r="AR38736" s="1027"/>
    </row>
    <row r="38737" spans="43:44" x14ac:dyDescent="0.25">
      <c r="AQ38737" s="1026"/>
      <c r="AR38737" s="1027"/>
    </row>
    <row r="38738" spans="43:44" x14ac:dyDescent="0.25">
      <c r="AQ38738" s="1026"/>
      <c r="AR38738" s="1027"/>
    </row>
    <row r="38739" spans="43:44" x14ac:dyDescent="0.25">
      <c r="AQ38739" s="1026"/>
      <c r="AR38739" s="1027"/>
    </row>
    <row r="38740" spans="43:44" x14ac:dyDescent="0.25">
      <c r="AQ38740" s="1026"/>
      <c r="AR38740" s="1027"/>
    </row>
    <row r="38741" spans="43:44" x14ac:dyDescent="0.25">
      <c r="AQ38741" s="1026"/>
      <c r="AR38741" s="1027"/>
    </row>
    <row r="38742" spans="43:44" x14ac:dyDescent="0.25">
      <c r="AQ38742" s="1026"/>
      <c r="AR38742" s="1027"/>
    </row>
    <row r="38743" spans="43:44" x14ac:dyDescent="0.25">
      <c r="AQ38743" s="1026"/>
      <c r="AR38743" s="1027"/>
    </row>
    <row r="38744" spans="43:44" x14ac:dyDescent="0.25">
      <c r="AQ38744" s="1026"/>
      <c r="AR38744" s="1027"/>
    </row>
    <row r="38745" spans="43:44" x14ac:dyDescent="0.25">
      <c r="AQ38745" s="1026"/>
      <c r="AR38745" s="1027"/>
    </row>
    <row r="38746" spans="43:44" x14ac:dyDescent="0.25">
      <c r="AQ38746" s="1026"/>
      <c r="AR38746" s="1027"/>
    </row>
    <row r="38747" spans="43:44" x14ac:dyDescent="0.25">
      <c r="AQ38747" s="1026"/>
      <c r="AR38747" s="1027"/>
    </row>
    <row r="38748" spans="43:44" x14ac:dyDescent="0.25">
      <c r="AQ38748" s="1026"/>
      <c r="AR38748" s="1027"/>
    </row>
    <row r="38749" spans="43:44" x14ac:dyDescent="0.25">
      <c r="AQ38749" s="1026"/>
      <c r="AR38749" s="1027"/>
    </row>
    <row r="38750" spans="43:44" x14ac:dyDescent="0.25">
      <c r="AQ38750" s="1026"/>
      <c r="AR38750" s="1027"/>
    </row>
    <row r="38751" spans="43:44" x14ac:dyDescent="0.25">
      <c r="AQ38751" s="1026"/>
      <c r="AR38751" s="1027"/>
    </row>
    <row r="38752" spans="43:44" x14ac:dyDescent="0.25">
      <c r="AQ38752" s="1026"/>
      <c r="AR38752" s="1027"/>
    </row>
    <row r="38753" spans="43:44" x14ac:dyDescent="0.25">
      <c r="AQ38753" s="1026"/>
      <c r="AR38753" s="1027"/>
    </row>
    <row r="38754" spans="43:44" x14ac:dyDescent="0.25">
      <c r="AQ38754" s="1026"/>
      <c r="AR38754" s="1027"/>
    </row>
    <row r="38755" spans="43:44" x14ac:dyDescent="0.25">
      <c r="AQ38755" s="1026"/>
      <c r="AR38755" s="1027"/>
    </row>
    <row r="38756" spans="43:44" x14ac:dyDescent="0.25">
      <c r="AQ38756" s="1026"/>
      <c r="AR38756" s="1027"/>
    </row>
    <row r="38757" spans="43:44" x14ac:dyDescent="0.25">
      <c r="AQ38757" s="1026"/>
      <c r="AR38757" s="1027"/>
    </row>
    <row r="38758" spans="43:44" x14ac:dyDescent="0.25">
      <c r="AQ38758" s="1026"/>
      <c r="AR38758" s="1027"/>
    </row>
    <row r="38759" spans="43:44" x14ac:dyDescent="0.25">
      <c r="AQ38759" s="1026"/>
      <c r="AR38759" s="1027"/>
    </row>
    <row r="38760" spans="43:44" x14ac:dyDescent="0.25">
      <c r="AQ38760" s="1026"/>
      <c r="AR38760" s="1027"/>
    </row>
    <row r="38761" spans="43:44" x14ac:dyDescent="0.25">
      <c r="AQ38761" s="1026"/>
      <c r="AR38761" s="1027"/>
    </row>
    <row r="38762" spans="43:44" x14ac:dyDescent="0.25">
      <c r="AQ38762" s="1026"/>
      <c r="AR38762" s="1027"/>
    </row>
    <row r="38763" spans="43:44" x14ac:dyDescent="0.25">
      <c r="AQ38763" s="1026"/>
      <c r="AR38763" s="1027"/>
    </row>
    <row r="38764" spans="43:44" x14ac:dyDescent="0.25">
      <c r="AQ38764" s="1026"/>
      <c r="AR38764" s="1027"/>
    </row>
    <row r="38765" spans="43:44" x14ac:dyDescent="0.25">
      <c r="AQ38765" s="1026"/>
      <c r="AR38765" s="1027"/>
    </row>
    <row r="38766" spans="43:44" x14ac:dyDescent="0.25">
      <c r="AQ38766" s="1026"/>
      <c r="AR38766" s="1027"/>
    </row>
    <row r="38767" spans="43:44" x14ac:dyDescent="0.25">
      <c r="AQ38767" s="1026"/>
      <c r="AR38767" s="1027"/>
    </row>
    <row r="38768" spans="43:44" x14ac:dyDescent="0.25">
      <c r="AQ38768" s="1026"/>
      <c r="AR38768" s="1027"/>
    </row>
    <row r="38769" spans="43:44" x14ac:dyDescent="0.25">
      <c r="AQ38769" s="1026"/>
      <c r="AR38769" s="1027"/>
    </row>
    <row r="38770" spans="43:44" x14ac:dyDescent="0.25">
      <c r="AQ38770" s="1026"/>
      <c r="AR38770" s="1027"/>
    </row>
    <row r="38771" spans="43:44" x14ac:dyDescent="0.25">
      <c r="AQ38771" s="1026"/>
      <c r="AR38771" s="1027"/>
    </row>
    <row r="38772" spans="43:44" x14ac:dyDescent="0.25">
      <c r="AQ38772" s="1026"/>
      <c r="AR38772" s="1027"/>
    </row>
    <row r="38773" spans="43:44" x14ac:dyDescent="0.25">
      <c r="AQ38773" s="1026"/>
      <c r="AR38773" s="1027"/>
    </row>
    <row r="38774" spans="43:44" x14ac:dyDescent="0.25">
      <c r="AQ38774" s="1026"/>
      <c r="AR38774" s="1027"/>
    </row>
    <row r="38775" spans="43:44" x14ac:dyDescent="0.25">
      <c r="AQ38775" s="1026"/>
      <c r="AR38775" s="1027"/>
    </row>
    <row r="38776" spans="43:44" x14ac:dyDescent="0.25">
      <c r="AQ38776" s="1026"/>
      <c r="AR38776" s="1027"/>
    </row>
    <row r="38777" spans="43:44" x14ac:dyDescent="0.25">
      <c r="AQ38777" s="1026"/>
      <c r="AR38777" s="1027"/>
    </row>
    <row r="38778" spans="43:44" x14ac:dyDescent="0.25">
      <c r="AQ38778" s="1026"/>
      <c r="AR38778" s="1027"/>
    </row>
    <row r="38779" spans="43:44" x14ac:dyDescent="0.25">
      <c r="AQ38779" s="1026"/>
      <c r="AR38779" s="1027"/>
    </row>
    <row r="38780" spans="43:44" x14ac:dyDescent="0.25">
      <c r="AQ38780" s="1026"/>
      <c r="AR38780" s="1027"/>
    </row>
    <row r="38781" spans="43:44" x14ac:dyDescent="0.25">
      <c r="AQ38781" s="1026"/>
      <c r="AR38781" s="1027"/>
    </row>
    <row r="38782" spans="43:44" x14ac:dyDescent="0.25">
      <c r="AQ38782" s="1026"/>
      <c r="AR38782" s="1027"/>
    </row>
    <row r="38783" spans="43:44" x14ac:dyDescent="0.25">
      <c r="AQ38783" s="1026"/>
      <c r="AR38783" s="1027"/>
    </row>
    <row r="38784" spans="43:44" x14ac:dyDescent="0.25">
      <c r="AQ38784" s="1026"/>
      <c r="AR38784" s="1027"/>
    </row>
    <row r="38785" spans="43:44" x14ac:dyDescent="0.25">
      <c r="AQ38785" s="1026"/>
      <c r="AR38785" s="1027"/>
    </row>
    <row r="38786" spans="43:44" x14ac:dyDescent="0.25">
      <c r="AQ38786" s="1026"/>
      <c r="AR38786" s="1027"/>
    </row>
    <row r="38787" spans="43:44" x14ac:dyDescent="0.25">
      <c r="AQ38787" s="1026"/>
      <c r="AR38787" s="1027"/>
    </row>
    <row r="38788" spans="43:44" x14ac:dyDescent="0.25">
      <c r="AQ38788" s="1026"/>
      <c r="AR38788" s="1027"/>
    </row>
    <row r="38789" spans="43:44" x14ac:dyDescent="0.25">
      <c r="AQ38789" s="1026"/>
      <c r="AR38789" s="1027"/>
    </row>
    <row r="38790" spans="43:44" x14ac:dyDescent="0.25">
      <c r="AQ38790" s="1026"/>
      <c r="AR38790" s="1027"/>
    </row>
    <row r="38791" spans="43:44" x14ac:dyDescent="0.25">
      <c r="AQ38791" s="1026"/>
      <c r="AR38791" s="1027"/>
    </row>
    <row r="38792" spans="43:44" x14ac:dyDescent="0.25">
      <c r="AQ38792" s="1026"/>
      <c r="AR38792" s="1027"/>
    </row>
    <row r="38793" spans="43:44" x14ac:dyDescent="0.25">
      <c r="AQ38793" s="1026"/>
      <c r="AR38793" s="1027"/>
    </row>
    <row r="38794" spans="43:44" x14ac:dyDescent="0.25">
      <c r="AQ38794" s="1026"/>
      <c r="AR38794" s="1027"/>
    </row>
    <row r="38795" spans="43:44" x14ac:dyDescent="0.25">
      <c r="AQ38795" s="1026"/>
      <c r="AR38795" s="1027"/>
    </row>
    <row r="38796" spans="43:44" x14ac:dyDescent="0.25">
      <c r="AQ38796" s="1026"/>
      <c r="AR38796" s="1027"/>
    </row>
    <row r="38797" spans="43:44" x14ac:dyDescent="0.25">
      <c r="AQ38797" s="1026"/>
      <c r="AR38797" s="1027"/>
    </row>
    <row r="38798" spans="43:44" x14ac:dyDescent="0.25">
      <c r="AQ38798" s="1026"/>
      <c r="AR38798" s="1027"/>
    </row>
    <row r="38799" spans="43:44" x14ac:dyDescent="0.25">
      <c r="AQ38799" s="1026"/>
      <c r="AR38799" s="1027"/>
    </row>
    <row r="38800" spans="43:44" x14ac:dyDescent="0.25">
      <c r="AQ38800" s="1026"/>
      <c r="AR38800" s="1027"/>
    </row>
    <row r="38801" spans="43:44" x14ac:dyDescent="0.25">
      <c r="AQ38801" s="1026"/>
      <c r="AR38801" s="1027"/>
    </row>
    <row r="38802" spans="43:44" x14ac:dyDescent="0.25">
      <c r="AQ38802" s="1026"/>
      <c r="AR38802" s="1027"/>
    </row>
    <row r="38803" spans="43:44" x14ac:dyDescent="0.25">
      <c r="AQ38803" s="1026"/>
      <c r="AR38803" s="1027"/>
    </row>
    <row r="38804" spans="43:44" x14ac:dyDescent="0.25">
      <c r="AQ38804" s="1026"/>
      <c r="AR38804" s="1027"/>
    </row>
    <row r="38805" spans="43:44" x14ac:dyDescent="0.25">
      <c r="AQ38805" s="1026"/>
      <c r="AR38805" s="1027"/>
    </row>
    <row r="38806" spans="43:44" x14ac:dyDescent="0.25">
      <c r="AQ38806" s="1026"/>
      <c r="AR38806" s="1027"/>
    </row>
    <row r="38807" spans="43:44" x14ac:dyDescent="0.25">
      <c r="AQ38807" s="1026"/>
      <c r="AR38807" s="1027"/>
    </row>
    <row r="38808" spans="43:44" x14ac:dyDescent="0.25">
      <c r="AQ38808" s="1026"/>
      <c r="AR38808" s="1027"/>
    </row>
    <row r="38809" spans="43:44" x14ac:dyDescent="0.25">
      <c r="AQ38809" s="1026"/>
      <c r="AR38809" s="1027"/>
    </row>
    <row r="38810" spans="43:44" x14ac:dyDescent="0.25">
      <c r="AQ38810" s="1026"/>
      <c r="AR38810" s="1027"/>
    </row>
    <row r="38811" spans="43:44" x14ac:dyDescent="0.25">
      <c r="AQ38811" s="1026"/>
      <c r="AR38811" s="1027"/>
    </row>
    <row r="38812" spans="43:44" x14ac:dyDescent="0.25">
      <c r="AQ38812" s="1026"/>
      <c r="AR38812" s="1027"/>
    </row>
    <row r="38813" spans="43:44" x14ac:dyDescent="0.25">
      <c r="AQ38813" s="1026"/>
      <c r="AR38813" s="1027"/>
    </row>
    <row r="38814" spans="43:44" x14ac:dyDescent="0.25">
      <c r="AQ38814" s="1026"/>
      <c r="AR38814" s="1027"/>
    </row>
    <row r="38815" spans="43:44" x14ac:dyDescent="0.25">
      <c r="AQ38815" s="1026"/>
      <c r="AR38815" s="1027"/>
    </row>
    <row r="38816" spans="43:44" x14ac:dyDescent="0.25">
      <c r="AQ38816" s="1026"/>
      <c r="AR38816" s="1027"/>
    </row>
    <row r="38817" spans="43:44" x14ac:dyDescent="0.25">
      <c r="AQ38817" s="1026"/>
      <c r="AR38817" s="1027"/>
    </row>
    <row r="38818" spans="43:44" x14ac:dyDescent="0.25">
      <c r="AQ38818" s="1026"/>
      <c r="AR38818" s="1027"/>
    </row>
    <row r="38819" spans="43:44" x14ac:dyDescent="0.25">
      <c r="AQ38819" s="1026"/>
      <c r="AR38819" s="1027"/>
    </row>
    <row r="38820" spans="43:44" x14ac:dyDescent="0.25">
      <c r="AQ38820" s="1026"/>
      <c r="AR38820" s="1027"/>
    </row>
    <row r="38821" spans="43:44" x14ac:dyDescent="0.25">
      <c r="AQ38821" s="1026"/>
      <c r="AR38821" s="1027"/>
    </row>
    <row r="38822" spans="43:44" x14ac:dyDescent="0.25">
      <c r="AQ38822" s="1026"/>
      <c r="AR38822" s="1027"/>
    </row>
    <row r="38823" spans="43:44" x14ac:dyDescent="0.25">
      <c r="AQ38823" s="1026"/>
      <c r="AR38823" s="1027"/>
    </row>
    <row r="38824" spans="43:44" x14ac:dyDescent="0.25">
      <c r="AQ38824" s="1026"/>
      <c r="AR38824" s="1027"/>
    </row>
    <row r="38825" spans="43:44" x14ac:dyDescent="0.25">
      <c r="AQ38825" s="1026"/>
      <c r="AR38825" s="1027"/>
    </row>
    <row r="38826" spans="43:44" x14ac:dyDescent="0.25">
      <c r="AQ38826" s="1026"/>
      <c r="AR38826" s="1027"/>
    </row>
    <row r="38827" spans="43:44" x14ac:dyDescent="0.25">
      <c r="AQ38827" s="1026"/>
      <c r="AR38827" s="1027"/>
    </row>
    <row r="38828" spans="43:44" x14ac:dyDescent="0.25">
      <c r="AQ38828" s="1026"/>
      <c r="AR38828" s="1027"/>
    </row>
    <row r="38829" spans="43:44" x14ac:dyDescent="0.25">
      <c r="AQ38829" s="1026"/>
      <c r="AR38829" s="1027"/>
    </row>
    <row r="38830" spans="43:44" x14ac:dyDescent="0.25">
      <c r="AQ38830" s="1026"/>
      <c r="AR38830" s="1027"/>
    </row>
    <row r="38831" spans="43:44" x14ac:dyDescent="0.25">
      <c r="AQ38831" s="1026"/>
      <c r="AR38831" s="1027"/>
    </row>
    <row r="38832" spans="43:44" x14ac:dyDescent="0.25">
      <c r="AQ38832" s="1026"/>
      <c r="AR38832" s="1027"/>
    </row>
    <row r="38833" spans="43:44" x14ac:dyDescent="0.25">
      <c r="AQ38833" s="1026"/>
      <c r="AR38833" s="1027"/>
    </row>
    <row r="38834" spans="43:44" x14ac:dyDescent="0.25">
      <c r="AQ38834" s="1026"/>
      <c r="AR38834" s="1027"/>
    </row>
    <row r="38835" spans="43:44" x14ac:dyDescent="0.25">
      <c r="AQ38835" s="1026"/>
      <c r="AR38835" s="1027"/>
    </row>
    <row r="38836" spans="43:44" x14ac:dyDescent="0.25">
      <c r="AQ38836" s="1026"/>
      <c r="AR38836" s="1027"/>
    </row>
    <row r="38837" spans="43:44" x14ac:dyDescent="0.25">
      <c r="AQ38837" s="1026"/>
      <c r="AR38837" s="1027"/>
    </row>
    <row r="38838" spans="43:44" x14ac:dyDescent="0.25">
      <c r="AQ38838" s="1026"/>
      <c r="AR38838" s="1027"/>
    </row>
    <row r="38839" spans="43:44" x14ac:dyDescent="0.25">
      <c r="AQ38839" s="1026"/>
      <c r="AR38839" s="1027"/>
    </row>
    <row r="38840" spans="43:44" x14ac:dyDescent="0.25">
      <c r="AQ38840" s="1026"/>
      <c r="AR38840" s="1027"/>
    </row>
    <row r="38841" spans="43:44" x14ac:dyDescent="0.25">
      <c r="AQ38841" s="1026"/>
      <c r="AR38841" s="1027"/>
    </row>
    <row r="38842" spans="43:44" x14ac:dyDescent="0.25">
      <c r="AQ38842" s="1026"/>
      <c r="AR38842" s="1027"/>
    </row>
    <row r="38843" spans="43:44" x14ac:dyDescent="0.25">
      <c r="AQ38843" s="1026"/>
      <c r="AR38843" s="1027"/>
    </row>
    <row r="38844" spans="43:44" x14ac:dyDescent="0.25">
      <c r="AQ38844" s="1026"/>
      <c r="AR38844" s="1027"/>
    </row>
    <row r="38845" spans="43:44" x14ac:dyDescent="0.25">
      <c r="AQ38845" s="1026"/>
      <c r="AR38845" s="1027"/>
    </row>
    <row r="38846" spans="43:44" x14ac:dyDescent="0.25">
      <c r="AQ38846" s="1026"/>
      <c r="AR38846" s="1027"/>
    </row>
    <row r="38847" spans="43:44" x14ac:dyDescent="0.25">
      <c r="AQ38847" s="1026"/>
      <c r="AR38847" s="1027"/>
    </row>
    <row r="38848" spans="43:44" x14ac:dyDescent="0.25">
      <c r="AQ38848" s="1026"/>
      <c r="AR38848" s="1027"/>
    </row>
    <row r="38849" spans="43:44" x14ac:dyDescent="0.25">
      <c r="AQ38849" s="1026"/>
      <c r="AR38849" s="1027"/>
    </row>
    <row r="38850" spans="43:44" x14ac:dyDescent="0.25">
      <c r="AQ38850" s="1026"/>
      <c r="AR38850" s="1027"/>
    </row>
    <row r="38851" spans="43:44" x14ac:dyDescent="0.25">
      <c r="AQ38851" s="1026"/>
      <c r="AR38851" s="1027"/>
    </row>
    <row r="38852" spans="43:44" x14ac:dyDescent="0.25">
      <c r="AQ38852" s="1026"/>
      <c r="AR38852" s="1027"/>
    </row>
    <row r="38853" spans="43:44" x14ac:dyDescent="0.25">
      <c r="AQ38853" s="1026"/>
      <c r="AR38853" s="1027"/>
    </row>
    <row r="38854" spans="43:44" x14ac:dyDescent="0.25">
      <c r="AQ38854" s="1026"/>
      <c r="AR38854" s="1027"/>
    </row>
    <row r="38855" spans="43:44" x14ac:dyDescent="0.25">
      <c r="AQ38855" s="1026"/>
      <c r="AR38855" s="1027"/>
    </row>
    <row r="38856" spans="43:44" x14ac:dyDescent="0.25">
      <c r="AQ38856" s="1026"/>
      <c r="AR38856" s="1027"/>
    </row>
    <row r="38857" spans="43:44" x14ac:dyDescent="0.25">
      <c r="AQ38857" s="1026"/>
      <c r="AR38857" s="1027"/>
    </row>
    <row r="38858" spans="43:44" x14ac:dyDescent="0.25">
      <c r="AQ38858" s="1026"/>
      <c r="AR38858" s="1027"/>
    </row>
    <row r="38859" spans="43:44" x14ac:dyDescent="0.25">
      <c r="AQ38859" s="1026"/>
      <c r="AR38859" s="1027"/>
    </row>
    <row r="38860" spans="43:44" x14ac:dyDescent="0.25">
      <c r="AQ38860" s="1026"/>
      <c r="AR38860" s="1027"/>
    </row>
    <row r="38861" spans="43:44" x14ac:dyDescent="0.25">
      <c r="AQ38861" s="1026"/>
      <c r="AR38861" s="1027"/>
    </row>
    <row r="38862" spans="43:44" x14ac:dyDescent="0.25">
      <c r="AQ38862" s="1026"/>
      <c r="AR38862" s="1027"/>
    </row>
    <row r="38863" spans="43:44" x14ac:dyDescent="0.25">
      <c r="AQ38863" s="1026"/>
      <c r="AR38863" s="1027"/>
    </row>
    <row r="38864" spans="43:44" x14ac:dyDescent="0.25">
      <c r="AQ38864" s="1026"/>
      <c r="AR38864" s="1027"/>
    </row>
    <row r="38865" spans="43:44" x14ac:dyDescent="0.25">
      <c r="AQ38865" s="1026"/>
      <c r="AR38865" s="1027"/>
    </row>
    <row r="38866" spans="43:44" x14ac:dyDescent="0.25">
      <c r="AQ38866" s="1026"/>
      <c r="AR38866" s="1027"/>
    </row>
    <row r="38867" spans="43:44" x14ac:dyDescent="0.25">
      <c r="AQ38867" s="1026"/>
      <c r="AR38867" s="1027"/>
    </row>
    <row r="38868" spans="43:44" x14ac:dyDescent="0.25">
      <c r="AQ38868" s="1026"/>
      <c r="AR38868" s="1027"/>
    </row>
    <row r="38869" spans="43:44" x14ac:dyDescent="0.25">
      <c r="AQ38869" s="1026"/>
      <c r="AR38869" s="1027"/>
    </row>
    <row r="38870" spans="43:44" x14ac:dyDescent="0.25">
      <c r="AQ38870" s="1026"/>
      <c r="AR38870" s="1027"/>
    </row>
    <row r="38871" spans="43:44" x14ac:dyDescent="0.25">
      <c r="AQ38871" s="1026"/>
      <c r="AR38871" s="1027"/>
    </row>
    <row r="38872" spans="43:44" x14ac:dyDescent="0.25">
      <c r="AQ38872" s="1026"/>
      <c r="AR38872" s="1027"/>
    </row>
    <row r="38873" spans="43:44" x14ac:dyDescent="0.25">
      <c r="AQ38873" s="1026"/>
      <c r="AR38873" s="1027"/>
    </row>
    <row r="38874" spans="43:44" x14ac:dyDescent="0.25">
      <c r="AQ38874" s="1026"/>
      <c r="AR38874" s="1027"/>
    </row>
    <row r="38875" spans="43:44" x14ac:dyDescent="0.25">
      <c r="AQ38875" s="1026"/>
      <c r="AR38875" s="1027"/>
    </row>
    <row r="38876" spans="43:44" x14ac:dyDescent="0.25">
      <c r="AQ38876" s="1026"/>
      <c r="AR38876" s="1027"/>
    </row>
    <row r="38877" spans="43:44" x14ac:dyDescent="0.25">
      <c r="AQ38877" s="1026"/>
      <c r="AR38877" s="1027"/>
    </row>
    <row r="38878" spans="43:44" x14ac:dyDescent="0.25">
      <c r="AQ38878" s="1026"/>
      <c r="AR38878" s="1027"/>
    </row>
    <row r="38879" spans="43:44" x14ac:dyDescent="0.25">
      <c r="AQ38879" s="1026"/>
      <c r="AR38879" s="1027"/>
    </row>
    <row r="38880" spans="43:44" x14ac:dyDescent="0.25">
      <c r="AQ38880" s="1026"/>
      <c r="AR38880" s="1027"/>
    </row>
    <row r="38881" spans="43:44" x14ac:dyDescent="0.25">
      <c r="AQ38881" s="1026"/>
      <c r="AR38881" s="1027"/>
    </row>
    <row r="38882" spans="43:44" x14ac:dyDescent="0.25">
      <c r="AQ38882" s="1026"/>
      <c r="AR38882" s="1027"/>
    </row>
    <row r="38883" spans="43:44" x14ac:dyDescent="0.25">
      <c r="AQ38883" s="1026"/>
      <c r="AR38883" s="1027"/>
    </row>
    <row r="38884" spans="43:44" x14ac:dyDescent="0.25">
      <c r="AQ38884" s="1026"/>
      <c r="AR38884" s="1027"/>
    </row>
    <row r="38885" spans="43:44" x14ac:dyDescent="0.25">
      <c r="AQ38885" s="1026"/>
      <c r="AR38885" s="1027"/>
    </row>
    <row r="38886" spans="43:44" x14ac:dyDescent="0.25">
      <c r="AQ38886" s="1026"/>
      <c r="AR38886" s="1027"/>
    </row>
    <row r="38887" spans="43:44" x14ac:dyDescent="0.25">
      <c r="AQ38887" s="1026"/>
      <c r="AR38887" s="1027"/>
    </row>
    <row r="38888" spans="43:44" x14ac:dyDescent="0.25">
      <c r="AQ38888" s="1026"/>
      <c r="AR38888" s="1027"/>
    </row>
    <row r="38889" spans="43:44" x14ac:dyDescent="0.25">
      <c r="AQ38889" s="1026"/>
      <c r="AR38889" s="1027"/>
    </row>
    <row r="38890" spans="43:44" x14ac:dyDescent="0.25">
      <c r="AQ38890" s="1026"/>
      <c r="AR38890" s="1027"/>
    </row>
    <row r="38891" spans="43:44" x14ac:dyDescent="0.25">
      <c r="AQ38891" s="1026"/>
      <c r="AR38891" s="1027"/>
    </row>
    <row r="38892" spans="43:44" x14ac:dyDescent="0.25">
      <c r="AQ38892" s="1026"/>
      <c r="AR38892" s="1027"/>
    </row>
    <row r="38893" spans="43:44" x14ac:dyDescent="0.25">
      <c r="AQ38893" s="1026"/>
      <c r="AR38893" s="1027"/>
    </row>
    <row r="38894" spans="43:44" x14ac:dyDescent="0.25">
      <c r="AQ38894" s="1026"/>
      <c r="AR38894" s="1027"/>
    </row>
    <row r="38895" spans="43:44" x14ac:dyDescent="0.25">
      <c r="AQ38895" s="1026"/>
      <c r="AR38895" s="1027"/>
    </row>
    <row r="38896" spans="43:44" x14ac:dyDescent="0.25">
      <c r="AQ38896" s="1026"/>
      <c r="AR38896" s="1027"/>
    </row>
    <row r="38897" spans="43:44" x14ac:dyDescent="0.25">
      <c r="AQ38897" s="1026"/>
      <c r="AR38897" s="1027"/>
    </row>
    <row r="38898" spans="43:44" x14ac:dyDescent="0.25">
      <c r="AQ38898" s="1026"/>
      <c r="AR38898" s="1027"/>
    </row>
    <row r="38899" spans="43:44" x14ac:dyDescent="0.25">
      <c r="AQ38899" s="1026"/>
      <c r="AR38899" s="1027"/>
    </row>
    <row r="38900" spans="43:44" x14ac:dyDescent="0.25">
      <c r="AQ38900" s="1026"/>
      <c r="AR38900" s="1027"/>
    </row>
    <row r="38901" spans="43:44" x14ac:dyDescent="0.25">
      <c r="AQ38901" s="1026"/>
      <c r="AR38901" s="1027"/>
    </row>
    <row r="38902" spans="43:44" x14ac:dyDescent="0.25">
      <c r="AQ38902" s="1026"/>
      <c r="AR38902" s="1027"/>
    </row>
    <row r="38903" spans="43:44" x14ac:dyDescent="0.25">
      <c r="AQ38903" s="1026"/>
      <c r="AR38903" s="1027"/>
    </row>
    <row r="38904" spans="43:44" x14ac:dyDescent="0.25">
      <c r="AQ38904" s="1026"/>
      <c r="AR38904" s="1027"/>
    </row>
    <row r="38905" spans="43:44" x14ac:dyDescent="0.25">
      <c r="AQ38905" s="1026"/>
      <c r="AR38905" s="1027"/>
    </row>
    <row r="38906" spans="43:44" x14ac:dyDescent="0.25">
      <c r="AQ38906" s="1026"/>
      <c r="AR38906" s="1027"/>
    </row>
    <row r="38907" spans="43:44" x14ac:dyDescent="0.25">
      <c r="AQ38907" s="1026"/>
      <c r="AR38907" s="1027"/>
    </row>
    <row r="38908" spans="43:44" x14ac:dyDescent="0.25">
      <c r="AQ38908" s="1026"/>
      <c r="AR38908" s="1027"/>
    </row>
    <row r="38909" spans="43:44" x14ac:dyDescent="0.25">
      <c r="AQ38909" s="1026"/>
      <c r="AR38909" s="1027"/>
    </row>
    <row r="38910" spans="43:44" x14ac:dyDescent="0.25">
      <c r="AQ38910" s="1026"/>
      <c r="AR38910" s="1027"/>
    </row>
    <row r="38911" spans="43:44" x14ac:dyDescent="0.25">
      <c r="AQ38911" s="1026"/>
      <c r="AR38911" s="1027"/>
    </row>
    <row r="38912" spans="43:44" x14ac:dyDescent="0.25">
      <c r="AQ38912" s="1026"/>
      <c r="AR38912" s="1027"/>
    </row>
    <row r="38913" spans="43:44" x14ac:dyDescent="0.25">
      <c r="AQ38913" s="1026"/>
      <c r="AR38913" s="1027"/>
    </row>
    <row r="38914" spans="43:44" x14ac:dyDescent="0.25">
      <c r="AQ38914" s="1026"/>
      <c r="AR38914" s="1027"/>
    </row>
    <row r="38915" spans="43:44" x14ac:dyDescent="0.25">
      <c r="AQ38915" s="1026"/>
      <c r="AR38915" s="1027"/>
    </row>
    <row r="38916" spans="43:44" x14ac:dyDescent="0.25">
      <c r="AQ38916" s="1026"/>
      <c r="AR38916" s="1027"/>
    </row>
    <row r="38917" spans="43:44" x14ac:dyDescent="0.25">
      <c r="AQ38917" s="1026"/>
      <c r="AR38917" s="1027"/>
    </row>
    <row r="38918" spans="43:44" x14ac:dyDescent="0.25">
      <c r="AQ38918" s="1026"/>
      <c r="AR38918" s="1027"/>
    </row>
    <row r="38919" spans="43:44" x14ac:dyDescent="0.25">
      <c r="AQ38919" s="1026"/>
      <c r="AR38919" s="1027"/>
    </row>
    <row r="38920" spans="43:44" x14ac:dyDescent="0.25">
      <c r="AQ38920" s="1026"/>
      <c r="AR38920" s="1027"/>
    </row>
    <row r="38921" spans="43:44" x14ac:dyDescent="0.25">
      <c r="AQ38921" s="1026"/>
      <c r="AR38921" s="1027"/>
    </row>
    <row r="38922" spans="43:44" x14ac:dyDescent="0.25">
      <c r="AQ38922" s="1026"/>
      <c r="AR38922" s="1027"/>
    </row>
    <row r="38923" spans="43:44" x14ac:dyDescent="0.25">
      <c r="AQ38923" s="1026"/>
      <c r="AR38923" s="1027"/>
    </row>
    <row r="38924" spans="43:44" x14ac:dyDescent="0.25">
      <c r="AQ38924" s="1026"/>
      <c r="AR38924" s="1027"/>
    </row>
    <row r="38925" spans="43:44" x14ac:dyDescent="0.25">
      <c r="AQ38925" s="1026"/>
      <c r="AR38925" s="1027"/>
    </row>
    <row r="38926" spans="43:44" x14ac:dyDescent="0.25">
      <c r="AQ38926" s="1026"/>
      <c r="AR38926" s="1027"/>
    </row>
    <row r="38927" spans="43:44" x14ac:dyDescent="0.25">
      <c r="AQ38927" s="1026"/>
      <c r="AR38927" s="1027"/>
    </row>
    <row r="38928" spans="43:44" x14ac:dyDescent="0.25">
      <c r="AQ38928" s="1026"/>
      <c r="AR38928" s="1027"/>
    </row>
    <row r="38929" spans="43:44" x14ac:dyDescent="0.25">
      <c r="AQ38929" s="1026"/>
      <c r="AR38929" s="1027"/>
    </row>
    <row r="38930" spans="43:44" x14ac:dyDescent="0.25">
      <c r="AQ38930" s="1026"/>
      <c r="AR38930" s="1027"/>
    </row>
    <row r="38931" spans="43:44" x14ac:dyDescent="0.25">
      <c r="AQ38931" s="1026"/>
      <c r="AR38931" s="1027"/>
    </row>
    <row r="38932" spans="43:44" x14ac:dyDescent="0.25">
      <c r="AQ38932" s="1026"/>
      <c r="AR38932" s="1027"/>
    </row>
    <row r="38933" spans="43:44" x14ac:dyDescent="0.25">
      <c r="AQ38933" s="1026"/>
      <c r="AR38933" s="1027"/>
    </row>
    <row r="38934" spans="43:44" x14ac:dyDescent="0.25">
      <c r="AQ38934" s="1026"/>
      <c r="AR38934" s="1027"/>
    </row>
    <row r="38935" spans="43:44" x14ac:dyDescent="0.25">
      <c r="AQ38935" s="1026"/>
      <c r="AR38935" s="1027"/>
    </row>
    <row r="38936" spans="43:44" x14ac:dyDescent="0.25">
      <c r="AQ38936" s="1026"/>
      <c r="AR38936" s="1027"/>
    </row>
    <row r="38937" spans="43:44" x14ac:dyDescent="0.25">
      <c r="AQ38937" s="1026"/>
      <c r="AR38937" s="1027"/>
    </row>
    <row r="38938" spans="43:44" x14ac:dyDescent="0.25">
      <c r="AQ38938" s="1026"/>
      <c r="AR38938" s="1027"/>
    </row>
    <row r="38939" spans="43:44" x14ac:dyDescent="0.25">
      <c r="AQ38939" s="1026"/>
      <c r="AR38939" s="1027"/>
    </row>
    <row r="38940" spans="43:44" x14ac:dyDescent="0.25">
      <c r="AQ38940" s="1026"/>
      <c r="AR38940" s="1027"/>
    </row>
    <row r="38941" spans="43:44" x14ac:dyDescent="0.25">
      <c r="AQ38941" s="1026"/>
      <c r="AR38941" s="1027"/>
    </row>
    <row r="38942" spans="43:44" x14ac:dyDescent="0.25">
      <c r="AQ38942" s="1026"/>
      <c r="AR38942" s="1027"/>
    </row>
    <row r="38943" spans="43:44" x14ac:dyDescent="0.25">
      <c r="AQ38943" s="1026"/>
      <c r="AR38943" s="1027"/>
    </row>
    <row r="38944" spans="43:44" x14ac:dyDescent="0.25">
      <c r="AQ38944" s="1026"/>
      <c r="AR38944" s="1027"/>
    </row>
    <row r="38945" spans="43:44" x14ac:dyDescent="0.25">
      <c r="AQ38945" s="1026"/>
      <c r="AR38945" s="1027"/>
    </row>
    <row r="38946" spans="43:44" x14ac:dyDescent="0.25">
      <c r="AQ38946" s="1026"/>
      <c r="AR38946" s="1027"/>
    </row>
    <row r="38947" spans="43:44" x14ac:dyDescent="0.25">
      <c r="AQ38947" s="1026"/>
      <c r="AR38947" s="1027"/>
    </row>
    <row r="38948" spans="43:44" x14ac:dyDescent="0.25">
      <c r="AQ38948" s="1026"/>
      <c r="AR38948" s="1027"/>
    </row>
    <row r="38949" spans="43:44" x14ac:dyDescent="0.25">
      <c r="AQ38949" s="1026"/>
      <c r="AR38949" s="1027"/>
    </row>
    <row r="38950" spans="43:44" x14ac:dyDescent="0.25">
      <c r="AQ38950" s="1026"/>
      <c r="AR38950" s="1027"/>
    </row>
    <row r="38951" spans="43:44" x14ac:dyDescent="0.25">
      <c r="AQ38951" s="1026"/>
      <c r="AR38951" s="1027"/>
    </row>
    <row r="38952" spans="43:44" x14ac:dyDescent="0.25">
      <c r="AQ38952" s="1026"/>
      <c r="AR38952" s="1027"/>
    </row>
    <row r="38953" spans="43:44" x14ac:dyDescent="0.25">
      <c r="AQ38953" s="1026"/>
      <c r="AR38953" s="1027"/>
    </row>
    <row r="38954" spans="43:44" x14ac:dyDescent="0.25">
      <c r="AQ38954" s="1026"/>
      <c r="AR38954" s="1027"/>
    </row>
    <row r="38955" spans="43:44" x14ac:dyDescent="0.25">
      <c r="AQ38955" s="1026"/>
      <c r="AR38955" s="1027"/>
    </row>
    <row r="38956" spans="43:44" x14ac:dyDescent="0.25">
      <c r="AQ38956" s="1026"/>
      <c r="AR38956" s="1027"/>
    </row>
    <row r="38957" spans="43:44" x14ac:dyDescent="0.25">
      <c r="AQ38957" s="1026"/>
      <c r="AR38957" s="1027"/>
    </row>
    <row r="38958" spans="43:44" x14ac:dyDescent="0.25">
      <c r="AQ38958" s="1026"/>
      <c r="AR38958" s="1027"/>
    </row>
    <row r="38959" spans="43:44" x14ac:dyDescent="0.25">
      <c r="AQ38959" s="1026"/>
      <c r="AR38959" s="1027"/>
    </row>
    <row r="38960" spans="43:44" x14ac:dyDescent="0.25">
      <c r="AQ38960" s="1026"/>
      <c r="AR38960" s="1027"/>
    </row>
    <row r="38961" spans="43:44" x14ac:dyDescent="0.25">
      <c r="AQ38961" s="1026"/>
      <c r="AR38961" s="1027"/>
    </row>
    <row r="38962" spans="43:44" x14ac:dyDescent="0.25">
      <c r="AQ38962" s="1026"/>
      <c r="AR38962" s="1027"/>
    </row>
    <row r="38963" spans="43:44" x14ac:dyDescent="0.25">
      <c r="AQ38963" s="1026"/>
      <c r="AR38963" s="1027"/>
    </row>
    <row r="38964" spans="43:44" x14ac:dyDescent="0.25">
      <c r="AQ38964" s="1026"/>
      <c r="AR38964" s="1027"/>
    </row>
    <row r="38965" spans="43:44" x14ac:dyDescent="0.25">
      <c r="AQ38965" s="1026"/>
      <c r="AR38965" s="1027"/>
    </row>
    <row r="38966" spans="43:44" x14ac:dyDescent="0.25">
      <c r="AQ38966" s="1026"/>
      <c r="AR38966" s="1027"/>
    </row>
    <row r="38967" spans="43:44" x14ac:dyDescent="0.25">
      <c r="AQ38967" s="1026"/>
      <c r="AR38967" s="1027"/>
    </row>
    <row r="38968" spans="43:44" x14ac:dyDescent="0.25">
      <c r="AQ38968" s="1026"/>
      <c r="AR38968" s="1027"/>
    </row>
    <row r="38969" spans="43:44" x14ac:dyDescent="0.25">
      <c r="AQ38969" s="1026"/>
      <c r="AR38969" s="1027"/>
    </row>
    <row r="38970" spans="43:44" x14ac:dyDescent="0.25">
      <c r="AQ38970" s="1026"/>
      <c r="AR38970" s="1027"/>
    </row>
    <row r="38971" spans="43:44" x14ac:dyDescent="0.25">
      <c r="AQ38971" s="1026"/>
      <c r="AR38971" s="1027"/>
    </row>
    <row r="38972" spans="43:44" x14ac:dyDescent="0.25">
      <c r="AQ38972" s="1026"/>
      <c r="AR38972" s="1027"/>
    </row>
    <row r="38973" spans="43:44" x14ac:dyDescent="0.25">
      <c r="AQ38973" s="1026"/>
      <c r="AR38973" s="1027"/>
    </row>
    <row r="38974" spans="43:44" x14ac:dyDescent="0.25">
      <c r="AQ38974" s="1026"/>
      <c r="AR38974" s="1027"/>
    </row>
    <row r="38975" spans="43:44" x14ac:dyDescent="0.25">
      <c r="AQ38975" s="1026"/>
      <c r="AR38975" s="1027"/>
    </row>
    <row r="38976" spans="43:44" x14ac:dyDescent="0.25">
      <c r="AQ38976" s="1026"/>
      <c r="AR38976" s="1027"/>
    </row>
    <row r="38977" spans="43:44" x14ac:dyDescent="0.25">
      <c r="AQ38977" s="1026"/>
      <c r="AR38977" s="1027"/>
    </row>
    <row r="38978" spans="43:44" x14ac:dyDescent="0.25">
      <c r="AQ38978" s="1026"/>
      <c r="AR38978" s="1027"/>
    </row>
    <row r="38979" spans="43:44" x14ac:dyDescent="0.25">
      <c r="AQ38979" s="1026"/>
      <c r="AR38979" s="1027"/>
    </row>
    <row r="38980" spans="43:44" x14ac:dyDescent="0.25">
      <c r="AQ38980" s="1026"/>
      <c r="AR38980" s="1027"/>
    </row>
    <row r="38981" spans="43:44" x14ac:dyDescent="0.25">
      <c r="AQ38981" s="1026"/>
      <c r="AR38981" s="1027"/>
    </row>
    <row r="38982" spans="43:44" x14ac:dyDescent="0.25">
      <c r="AQ38982" s="1026"/>
      <c r="AR38982" s="1027"/>
    </row>
    <row r="38983" spans="43:44" x14ac:dyDescent="0.25">
      <c r="AQ38983" s="1026"/>
      <c r="AR38983" s="1027"/>
    </row>
    <row r="38984" spans="43:44" x14ac:dyDescent="0.25">
      <c r="AQ38984" s="1026"/>
      <c r="AR38984" s="1027"/>
    </row>
    <row r="38985" spans="43:44" x14ac:dyDescent="0.25">
      <c r="AQ38985" s="1026"/>
      <c r="AR38985" s="1027"/>
    </row>
    <row r="38986" spans="43:44" x14ac:dyDescent="0.25">
      <c r="AQ38986" s="1026"/>
      <c r="AR38986" s="1027"/>
    </row>
    <row r="38987" spans="43:44" x14ac:dyDescent="0.25">
      <c r="AQ38987" s="1026"/>
      <c r="AR38987" s="1027"/>
    </row>
    <row r="38988" spans="43:44" x14ac:dyDescent="0.25">
      <c r="AQ38988" s="1026"/>
      <c r="AR38988" s="1027"/>
    </row>
    <row r="38989" spans="43:44" x14ac:dyDescent="0.25">
      <c r="AQ38989" s="1026"/>
      <c r="AR38989" s="1027"/>
    </row>
    <row r="38990" spans="43:44" x14ac:dyDescent="0.25">
      <c r="AQ38990" s="1026"/>
      <c r="AR38990" s="1027"/>
    </row>
    <row r="38991" spans="43:44" x14ac:dyDescent="0.25">
      <c r="AQ38991" s="1026"/>
      <c r="AR38991" s="1027"/>
    </row>
    <row r="38992" spans="43:44" x14ac:dyDescent="0.25">
      <c r="AQ38992" s="1026"/>
      <c r="AR38992" s="1027"/>
    </row>
    <row r="38993" spans="43:44" x14ac:dyDescent="0.25">
      <c r="AQ38993" s="1026"/>
      <c r="AR38993" s="1027"/>
    </row>
    <row r="38994" spans="43:44" x14ac:dyDescent="0.25">
      <c r="AQ38994" s="1026"/>
      <c r="AR38994" s="1027"/>
    </row>
    <row r="38995" spans="43:44" x14ac:dyDescent="0.25">
      <c r="AQ38995" s="1026"/>
      <c r="AR38995" s="1027"/>
    </row>
    <row r="38996" spans="43:44" x14ac:dyDescent="0.25">
      <c r="AQ38996" s="1026"/>
      <c r="AR38996" s="1027"/>
    </row>
    <row r="38997" spans="43:44" x14ac:dyDescent="0.25">
      <c r="AQ38997" s="1026"/>
      <c r="AR38997" s="1027"/>
    </row>
    <row r="38998" spans="43:44" x14ac:dyDescent="0.25">
      <c r="AQ38998" s="1026"/>
      <c r="AR38998" s="1027"/>
    </row>
    <row r="38999" spans="43:44" x14ac:dyDescent="0.25">
      <c r="AQ38999" s="1026"/>
      <c r="AR38999" s="1027"/>
    </row>
    <row r="39000" spans="43:44" x14ac:dyDescent="0.25">
      <c r="AQ39000" s="1026"/>
      <c r="AR39000" s="1027"/>
    </row>
    <row r="39001" spans="43:44" x14ac:dyDescent="0.25">
      <c r="AQ39001" s="1026"/>
      <c r="AR39001" s="1027"/>
    </row>
    <row r="39002" spans="43:44" x14ac:dyDescent="0.25">
      <c r="AQ39002" s="1026"/>
      <c r="AR39002" s="1027"/>
    </row>
    <row r="39003" spans="43:44" x14ac:dyDescent="0.25">
      <c r="AQ39003" s="1026"/>
      <c r="AR39003" s="1027"/>
    </row>
    <row r="39004" spans="43:44" x14ac:dyDescent="0.25">
      <c r="AQ39004" s="1026"/>
      <c r="AR39004" s="1027"/>
    </row>
    <row r="39005" spans="43:44" x14ac:dyDescent="0.25">
      <c r="AQ39005" s="1026"/>
      <c r="AR39005" s="1027"/>
    </row>
    <row r="39006" spans="43:44" x14ac:dyDescent="0.25">
      <c r="AQ39006" s="1026"/>
      <c r="AR39006" s="1027"/>
    </row>
    <row r="39007" spans="43:44" x14ac:dyDescent="0.25">
      <c r="AQ39007" s="1026"/>
      <c r="AR39007" s="1027"/>
    </row>
    <row r="39008" spans="43:44" x14ac:dyDescent="0.25">
      <c r="AQ39008" s="1026"/>
      <c r="AR39008" s="1027"/>
    </row>
    <row r="39009" spans="43:44" x14ac:dyDescent="0.25">
      <c r="AQ39009" s="1026"/>
      <c r="AR39009" s="1027"/>
    </row>
    <row r="39010" spans="43:44" x14ac:dyDescent="0.25">
      <c r="AQ39010" s="1026"/>
      <c r="AR39010" s="1027"/>
    </row>
    <row r="39011" spans="43:44" x14ac:dyDescent="0.25">
      <c r="AQ39011" s="1026"/>
      <c r="AR39011" s="1027"/>
    </row>
    <row r="39012" spans="43:44" x14ac:dyDescent="0.25">
      <c r="AQ39012" s="1026"/>
      <c r="AR39012" s="1027"/>
    </row>
    <row r="39013" spans="43:44" x14ac:dyDescent="0.25">
      <c r="AQ39013" s="1026"/>
      <c r="AR39013" s="1027"/>
    </row>
    <row r="39014" spans="43:44" x14ac:dyDescent="0.25">
      <c r="AQ39014" s="1026"/>
      <c r="AR39014" s="1027"/>
    </row>
    <row r="39015" spans="43:44" x14ac:dyDescent="0.25">
      <c r="AQ39015" s="1026"/>
      <c r="AR39015" s="1027"/>
    </row>
    <row r="39016" spans="43:44" x14ac:dyDescent="0.25">
      <c r="AQ39016" s="1026"/>
      <c r="AR39016" s="1027"/>
    </row>
    <row r="39017" spans="43:44" x14ac:dyDescent="0.25">
      <c r="AQ39017" s="1026"/>
      <c r="AR39017" s="1027"/>
    </row>
    <row r="39018" spans="43:44" x14ac:dyDescent="0.25">
      <c r="AQ39018" s="1026"/>
      <c r="AR39018" s="1027"/>
    </row>
    <row r="39019" spans="43:44" x14ac:dyDescent="0.25">
      <c r="AQ39019" s="1026"/>
      <c r="AR39019" s="1027"/>
    </row>
    <row r="39020" spans="43:44" x14ac:dyDescent="0.25">
      <c r="AQ39020" s="1026"/>
      <c r="AR39020" s="1027"/>
    </row>
    <row r="39021" spans="43:44" x14ac:dyDescent="0.25">
      <c r="AQ39021" s="1026"/>
      <c r="AR39021" s="1027"/>
    </row>
    <row r="39022" spans="43:44" x14ac:dyDescent="0.25">
      <c r="AQ39022" s="1026"/>
      <c r="AR39022" s="1027"/>
    </row>
    <row r="39023" spans="43:44" x14ac:dyDescent="0.25">
      <c r="AQ39023" s="1026"/>
      <c r="AR39023" s="1027"/>
    </row>
    <row r="39024" spans="43:44" x14ac:dyDescent="0.25">
      <c r="AQ39024" s="1026"/>
      <c r="AR39024" s="1027"/>
    </row>
    <row r="39025" spans="43:44" x14ac:dyDescent="0.25">
      <c r="AQ39025" s="1026"/>
      <c r="AR39025" s="1027"/>
    </row>
    <row r="39026" spans="43:44" x14ac:dyDescent="0.25">
      <c r="AQ39026" s="1026"/>
      <c r="AR39026" s="1027"/>
    </row>
    <row r="39027" spans="43:44" x14ac:dyDescent="0.25">
      <c r="AQ39027" s="1026"/>
      <c r="AR39027" s="1027"/>
    </row>
    <row r="39028" spans="43:44" x14ac:dyDescent="0.25">
      <c r="AQ39028" s="1026"/>
      <c r="AR39028" s="1027"/>
    </row>
    <row r="39029" spans="43:44" x14ac:dyDescent="0.25">
      <c r="AQ39029" s="1026"/>
      <c r="AR39029" s="1027"/>
    </row>
    <row r="39030" spans="43:44" x14ac:dyDescent="0.25">
      <c r="AQ39030" s="1026"/>
      <c r="AR39030" s="1027"/>
    </row>
    <row r="39031" spans="43:44" x14ac:dyDescent="0.25">
      <c r="AQ39031" s="1026"/>
      <c r="AR39031" s="1027"/>
    </row>
    <row r="39032" spans="43:44" x14ac:dyDescent="0.25">
      <c r="AQ39032" s="1026"/>
      <c r="AR39032" s="1027"/>
    </row>
    <row r="39033" spans="43:44" x14ac:dyDescent="0.25">
      <c r="AQ39033" s="1026"/>
      <c r="AR39033" s="1027"/>
    </row>
    <row r="39034" spans="43:44" x14ac:dyDescent="0.25">
      <c r="AQ39034" s="1026"/>
      <c r="AR39034" s="1027"/>
    </row>
    <row r="39035" spans="43:44" x14ac:dyDescent="0.25">
      <c r="AQ39035" s="1026"/>
      <c r="AR39035" s="1027"/>
    </row>
    <row r="39036" spans="43:44" x14ac:dyDescent="0.25">
      <c r="AQ39036" s="1026"/>
      <c r="AR39036" s="1027"/>
    </row>
    <row r="39037" spans="43:44" x14ac:dyDescent="0.25">
      <c r="AQ39037" s="1026"/>
      <c r="AR39037" s="1027"/>
    </row>
    <row r="39038" spans="43:44" x14ac:dyDescent="0.25">
      <c r="AQ39038" s="1026"/>
      <c r="AR39038" s="1027"/>
    </row>
    <row r="39039" spans="43:44" x14ac:dyDescent="0.25">
      <c r="AQ39039" s="1026"/>
      <c r="AR39039" s="1027"/>
    </row>
    <row r="39040" spans="43:44" x14ac:dyDescent="0.25">
      <c r="AQ39040" s="1026"/>
      <c r="AR39040" s="1027"/>
    </row>
    <row r="39041" spans="43:44" x14ac:dyDescent="0.25">
      <c r="AQ39041" s="1026"/>
      <c r="AR39041" s="1027"/>
    </row>
    <row r="39042" spans="43:44" x14ac:dyDescent="0.25">
      <c r="AQ39042" s="1026"/>
      <c r="AR39042" s="1027"/>
    </row>
    <row r="39043" spans="43:44" x14ac:dyDescent="0.25">
      <c r="AQ39043" s="1026"/>
      <c r="AR39043" s="1027"/>
    </row>
    <row r="39044" spans="43:44" x14ac:dyDescent="0.25">
      <c r="AQ39044" s="1026"/>
      <c r="AR39044" s="1027"/>
    </row>
    <row r="39045" spans="43:44" x14ac:dyDescent="0.25">
      <c r="AQ39045" s="1026"/>
      <c r="AR39045" s="1027"/>
    </row>
    <row r="39046" spans="43:44" x14ac:dyDescent="0.25">
      <c r="AQ39046" s="1026"/>
      <c r="AR39046" s="1027"/>
    </row>
    <row r="39047" spans="43:44" x14ac:dyDescent="0.25">
      <c r="AQ39047" s="1026"/>
      <c r="AR39047" s="1027"/>
    </row>
    <row r="39048" spans="43:44" x14ac:dyDescent="0.25">
      <c r="AQ39048" s="1026"/>
      <c r="AR39048" s="1027"/>
    </row>
    <row r="39049" spans="43:44" x14ac:dyDescent="0.25">
      <c r="AQ39049" s="1026"/>
      <c r="AR39049" s="1027"/>
    </row>
    <row r="39050" spans="43:44" x14ac:dyDescent="0.25">
      <c r="AQ39050" s="1026"/>
      <c r="AR39050" s="1027"/>
    </row>
    <row r="39051" spans="43:44" x14ac:dyDescent="0.25">
      <c r="AQ39051" s="1026"/>
      <c r="AR39051" s="1027"/>
    </row>
    <row r="39052" spans="43:44" x14ac:dyDescent="0.25">
      <c r="AQ39052" s="1026"/>
      <c r="AR39052" s="1027"/>
    </row>
    <row r="39053" spans="43:44" x14ac:dyDescent="0.25">
      <c r="AQ39053" s="1026"/>
      <c r="AR39053" s="1027"/>
    </row>
    <row r="39054" spans="43:44" x14ac:dyDescent="0.25">
      <c r="AQ39054" s="1026"/>
      <c r="AR39054" s="1027"/>
    </row>
    <row r="39055" spans="43:44" x14ac:dyDescent="0.25">
      <c r="AQ39055" s="1026"/>
      <c r="AR39055" s="1027"/>
    </row>
    <row r="39056" spans="43:44" x14ac:dyDescent="0.25">
      <c r="AQ39056" s="1026"/>
      <c r="AR39056" s="1027"/>
    </row>
    <row r="39057" spans="43:44" x14ac:dyDescent="0.25">
      <c r="AQ39057" s="1026"/>
      <c r="AR39057" s="1027"/>
    </row>
    <row r="39058" spans="43:44" x14ac:dyDescent="0.25">
      <c r="AQ39058" s="1026"/>
      <c r="AR39058" s="1027"/>
    </row>
    <row r="39059" spans="43:44" x14ac:dyDescent="0.25">
      <c r="AQ39059" s="1026"/>
      <c r="AR39059" s="1027"/>
    </row>
    <row r="39060" spans="43:44" x14ac:dyDescent="0.25">
      <c r="AQ39060" s="1026"/>
      <c r="AR39060" s="1027"/>
    </row>
    <row r="39061" spans="43:44" x14ac:dyDescent="0.25">
      <c r="AQ39061" s="1026"/>
      <c r="AR39061" s="1027"/>
    </row>
    <row r="39062" spans="43:44" x14ac:dyDescent="0.25">
      <c r="AQ39062" s="1026"/>
      <c r="AR39062" s="1027"/>
    </row>
    <row r="39063" spans="43:44" x14ac:dyDescent="0.25">
      <c r="AQ39063" s="1026"/>
      <c r="AR39063" s="1027"/>
    </row>
    <row r="39064" spans="43:44" x14ac:dyDescent="0.25">
      <c r="AQ39064" s="1026"/>
      <c r="AR39064" s="1027"/>
    </row>
    <row r="39065" spans="43:44" x14ac:dyDescent="0.25">
      <c r="AQ39065" s="1026"/>
      <c r="AR39065" s="1027"/>
    </row>
    <row r="39066" spans="43:44" x14ac:dyDescent="0.25">
      <c r="AQ39066" s="1026"/>
      <c r="AR39066" s="1027"/>
    </row>
    <row r="39067" spans="43:44" x14ac:dyDescent="0.25">
      <c r="AQ39067" s="1026"/>
      <c r="AR39067" s="1027"/>
    </row>
    <row r="39068" spans="43:44" x14ac:dyDescent="0.25">
      <c r="AQ39068" s="1026"/>
      <c r="AR39068" s="1027"/>
    </row>
    <row r="39069" spans="43:44" x14ac:dyDescent="0.25">
      <c r="AQ39069" s="1026"/>
      <c r="AR39069" s="1027"/>
    </row>
    <row r="39070" spans="43:44" x14ac:dyDescent="0.25">
      <c r="AQ39070" s="1026"/>
      <c r="AR39070" s="1027"/>
    </row>
    <row r="39071" spans="43:44" x14ac:dyDescent="0.25">
      <c r="AQ39071" s="1026"/>
      <c r="AR39071" s="1027"/>
    </row>
    <row r="39072" spans="43:44" x14ac:dyDescent="0.25">
      <c r="AQ39072" s="1026"/>
      <c r="AR39072" s="1027"/>
    </row>
    <row r="39073" spans="43:44" x14ac:dyDescent="0.25">
      <c r="AQ39073" s="1026"/>
      <c r="AR39073" s="1027"/>
    </row>
    <row r="39074" spans="43:44" x14ac:dyDescent="0.25">
      <c r="AQ39074" s="1026"/>
      <c r="AR39074" s="1027"/>
    </row>
    <row r="39075" spans="43:44" x14ac:dyDescent="0.25">
      <c r="AQ39075" s="1026"/>
      <c r="AR39075" s="1027"/>
    </row>
    <row r="39076" spans="43:44" x14ac:dyDescent="0.25">
      <c r="AQ39076" s="1026"/>
      <c r="AR39076" s="1027"/>
    </row>
    <row r="39077" spans="43:44" x14ac:dyDescent="0.25">
      <c r="AQ39077" s="1026"/>
      <c r="AR39077" s="1027"/>
    </row>
    <row r="39078" spans="43:44" x14ac:dyDescent="0.25">
      <c r="AQ39078" s="1026"/>
      <c r="AR39078" s="1027"/>
    </row>
    <row r="39079" spans="43:44" x14ac:dyDescent="0.25">
      <c r="AQ39079" s="1026"/>
      <c r="AR39079" s="1027"/>
    </row>
    <row r="39080" spans="43:44" x14ac:dyDescent="0.25">
      <c r="AQ39080" s="1026"/>
      <c r="AR39080" s="1027"/>
    </row>
    <row r="39081" spans="43:44" x14ac:dyDescent="0.25">
      <c r="AQ39081" s="1026"/>
      <c r="AR39081" s="1027"/>
    </row>
    <row r="39082" spans="43:44" x14ac:dyDescent="0.25">
      <c r="AQ39082" s="1026"/>
      <c r="AR39082" s="1027"/>
    </row>
    <row r="39083" spans="43:44" x14ac:dyDescent="0.25">
      <c r="AQ39083" s="1026"/>
      <c r="AR39083" s="1027"/>
    </row>
    <row r="39084" spans="43:44" x14ac:dyDescent="0.25">
      <c r="AQ39084" s="1026"/>
      <c r="AR39084" s="1027"/>
    </row>
    <row r="39085" spans="43:44" x14ac:dyDescent="0.25">
      <c r="AQ39085" s="1026"/>
      <c r="AR39085" s="1027"/>
    </row>
    <row r="39086" spans="43:44" x14ac:dyDescent="0.25">
      <c r="AQ39086" s="1026"/>
      <c r="AR39086" s="1027"/>
    </row>
    <row r="39087" spans="43:44" x14ac:dyDescent="0.25">
      <c r="AQ39087" s="1026"/>
      <c r="AR39087" s="1027"/>
    </row>
    <row r="39088" spans="43:44" x14ac:dyDescent="0.25">
      <c r="AQ39088" s="1026"/>
      <c r="AR39088" s="1027"/>
    </row>
    <row r="39089" spans="43:44" x14ac:dyDescent="0.25">
      <c r="AQ39089" s="1026"/>
      <c r="AR39089" s="1027"/>
    </row>
    <row r="39090" spans="43:44" x14ac:dyDescent="0.25">
      <c r="AQ39090" s="1026"/>
      <c r="AR39090" s="1027"/>
    </row>
    <row r="39091" spans="43:44" x14ac:dyDescent="0.25">
      <c r="AQ39091" s="1026"/>
      <c r="AR39091" s="1027"/>
    </row>
    <row r="39092" spans="43:44" x14ac:dyDescent="0.25">
      <c r="AQ39092" s="1026"/>
      <c r="AR39092" s="1027"/>
    </row>
    <row r="39093" spans="43:44" x14ac:dyDescent="0.25">
      <c r="AQ39093" s="1026"/>
      <c r="AR39093" s="1027"/>
    </row>
    <row r="39094" spans="43:44" x14ac:dyDescent="0.25">
      <c r="AQ39094" s="1026"/>
      <c r="AR39094" s="1027"/>
    </row>
    <row r="39095" spans="43:44" x14ac:dyDescent="0.25">
      <c r="AQ39095" s="1026"/>
      <c r="AR39095" s="1027"/>
    </row>
    <row r="39096" spans="43:44" x14ac:dyDescent="0.25">
      <c r="AQ39096" s="1026"/>
      <c r="AR39096" s="1027"/>
    </row>
    <row r="39097" spans="43:44" x14ac:dyDescent="0.25">
      <c r="AQ39097" s="1026"/>
      <c r="AR39097" s="1027"/>
    </row>
    <row r="39098" spans="43:44" x14ac:dyDescent="0.25">
      <c r="AQ39098" s="1026"/>
      <c r="AR39098" s="1027"/>
    </row>
    <row r="39099" spans="43:44" x14ac:dyDescent="0.25">
      <c r="AQ39099" s="1026"/>
      <c r="AR39099" s="1027"/>
    </row>
    <row r="39100" spans="43:44" x14ac:dyDescent="0.25">
      <c r="AQ39100" s="1026"/>
      <c r="AR39100" s="1027"/>
    </row>
    <row r="39101" spans="43:44" x14ac:dyDescent="0.25">
      <c r="AQ39101" s="1026"/>
      <c r="AR39101" s="1027"/>
    </row>
    <row r="39102" spans="43:44" x14ac:dyDescent="0.25">
      <c r="AQ39102" s="1026"/>
      <c r="AR39102" s="1027"/>
    </row>
    <row r="39103" spans="43:44" x14ac:dyDescent="0.25">
      <c r="AQ39103" s="1026"/>
      <c r="AR39103" s="1027"/>
    </row>
    <row r="39104" spans="43:44" x14ac:dyDescent="0.25">
      <c r="AQ39104" s="1026"/>
      <c r="AR39104" s="1027"/>
    </row>
    <row r="39105" spans="43:44" x14ac:dyDescent="0.25">
      <c r="AQ39105" s="1026"/>
      <c r="AR39105" s="1027"/>
    </row>
    <row r="39106" spans="43:44" x14ac:dyDescent="0.25">
      <c r="AQ39106" s="1026"/>
      <c r="AR39106" s="1027"/>
    </row>
    <row r="39107" spans="43:44" x14ac:dyDescent="0.25">
      <c r="AQ39107" s="1026"/>
      <c r="AR39107" s="1027"/>
    </row>
    <row r="39108" spans="43:44" x14ac:dyDescent="0.25">
      <c r="AQ39108" s="1026"/>
      <c r="AR39108" s="1027"/>
    </row>
    <row r="39109" spans="43:44" x14ac:dyDescent="0.25">
      <c r="AQ39109" s="1026"/>
      <c r="AR39109" s="1027"/>
    </row>
    <row r="39110" spans="43:44" x14ac:dyDescent="0.25">
      <c r="AQ39110" s="1026"/>
      <c r="AR39110" s="1027"/>
    </row>
    <row r="39111" spans="43:44" x14ac:dyDescent="0.25">
      <c r="AQ39111" s="1026"/>
      <c r="AR39111" s="1027"/>
    </row>
    <row r="39112" spans="43:44" x14ac:dyDescent="0.25">
      <c r="AQ39112" s="1026"/>
      <c r="AR39112" s="1027"/>
    </row>
    <row r="39113" spans="43:44" x14ac:dyDescent="0.25">
      <c r="AQ39113" s="1026"/>
      <c r="AR39113" s="1027"/>
    </row>
    <row r="39114" spans="43:44" x14ac:dyDescent="0.25">
      <c r="AQ39114" s="1026"/>
      <c r="AR39114" s="1027"/>
    </row>
    <row r="39115" spans="43:44" x14ac:dyDescent="0.25">
      <c r="AQ39115" s="1026"/>
      <c r="AR39115" s="1027"/>
    </row>
    <row r="39116" spans="43:44" x14ac:dyDescent="0.25">
      <c r="AQ39116" s="1026"/>
      <c r="AR39116" s="1027"/>
    </row>
    <row r="39117" spans="43:44" x14ac:dyDescent="0.25">
      <c r="AQ39117" s="1026"/>
      <c r="AR39117" s="1027"/>
    </row>
    <row r="39118" spans="43:44" x14ac:dyDescent="0.25">
      <c r="AQ39118" s="1026"/>
      <c r="AR39118" s="1027"/>
    </row>
    <row r="39119" spans="43:44" x14ac:dyDescent="0.25">
      <c r="AQ39119" s="1026"/>
      <c r="AR39119" s="1027"/>
    </row>
    <row r="39120" spans="43:44" x14ac:dyDescent="0.25">
      <c r="AQ39120" s="1026"/>
      <c r="AR39120" s="1027"/>
    </row>
    <row r="39121" spans="43:44" x14ac:dyDescent="0.25">
      <c r="AQ39121" s="1026"/>
      <c r="AR39121" s="1027"/>
    </row>
    <row r="39122" spans="43:44" x14ac:dyDescent="0.25">
      <c r="AQ39122" s="1026"/>
      <c r="AR39122" s="1027"/>
    </row>
    <row r="39123" spans="43:44" x14ac:dyDescent="0.25">
      <c r="AQ39123" s="1026"/>
      <c r="AR39123" s="1027"/>
    </row>
    <row r="39124" spans="43:44" x14ac:dyDescent="0.25">
      <c r="AQ39124" s="1026"/>
      <c r="AR39124" s="1027"/>
    </row>
    <row r="39125" spans="43:44" x14ac:dyDescent="0.25">
      <c r="AQ39125" s="1026"/>
      <c r="AR39125" s="1027"/>
    </row>
    <row r="39126" spans="43:44" x14ac:dyDescent="0.25">
      <c r="AQ39126" s="1026"/>
      <c r="AR39126" s="1027"/>
    </row>
    <row r="39127" spans="43:44" x14ac:dyDescent="0.25">
      <c r="AQ39127" s="1026"/>
      <c r="AR39127" s="1027"/>
    </row>
    <row r="39128" spans="43:44" x14ac:dyDescent="0.25">
      <c r="AQ39128" s="1026"/>
      <c r="AR39128" s="1027"/>
    </row>
    <row r="39129" spans="43:44" x14ac:dyDescent="0.25">
      <c r="AQ39129" s="1026"/>
      <c r="AR39129" s="1027"/>
    </row>
    <row r="39130" spans="43:44" x14ac:dyDescent="0.25">
      <c r="AQ39130" s="1026"/>
      <c r="AR39130" s="1027"/>
    </row>
    <row r="39131" spans="43:44" x14ac:dyDescent="0.25">
      <c r="AQ39131" s="1026"/>
      <c r="AR39131" s="1027"/>
    </row>
    <row r="39132" spans="43:44" x14ac:dyDescent="0.25">
      <c r="AQ39132" s="1026"/>
      <c r="AR39132" s="1027"/>
    </row>
    <row r="39133" spans="43:44" x14ac:dyDescent="0.25">
      <c r="AQ39133" s="1026"/>
      <c r="AR39133" s="1027"/>
    </row>
    <row r="39134" spans="43:44" x14ac:dyDescent="0.25">
      <c r="AQ39134" s="1026"/>
      <c r="AR39134" s="1027"/>
    </row>
    <row r="39135" spans="43:44" x14ac:dyDescent="0.25">
      <c r="AQ39135" s="1026"/>
      <c r="AR39135" s="1027"/>
    </row>
    <row r="39136" spans="43:44" x14ac:dyDescent="0.25">
      <c r="AQ39136" s="1026"/>
      <c r="AR39136" s="1027"/>
    </row>
    <row r="39137" spans="43:44" x14ac:dyDescent="0.25">
      <c r="AQ39137" s="1026"/>
      <c r="AR39137" s="1027"/>
    </row>
    <row r="39138" spans="43:44" x14ac:dyDescent="0.25">
      <c r="AQ39138" s="1026"/>
      <c r="AR39138" s="1027"/>
    </row>
    <row r="39139" spans="43:44" x14ac:dyDescent="0.25">
      <c r="AQ39139" s="1026"/>
      <c r="AR39139" s="1027"/>
    </row>
    <row r="39140" spans="43:44" x14ac:dyDescent="0.25">
      <c r="AQ39140" s="1026"/>
      <c r="AR39140" s="1027"/>
    </row>
    <row r="39141" spans="43:44" x14ac:dyDescent="0.25">
      <c r="AQ39141" s="1026"/>
      <c r="AR39141" s="1027"/>
    </row>
    <row r="39142" spans="43:44" x14ac:dyDescent="0.25">
      <c r="AQ39142" s="1026"/>
      <c r="AR39142" s="1027"/>
    </row>
    <row r="39143" spans="43:44" x14ac:dyDescent="0.25">
      <c r="AQ39143" s="1026"/>
      <c r="AR39143" s="1027"/>
    </row>
    <row r="39144" spans="43:44" x14ac:dyDescent="0.25">
      <c r="AQ39144" s="1026"/>
      <c r="AR39144" s="1027"/>
    </row>
    <row r="39145" spans="43:44" x14ac:dyDescent="0.25">
      <c r="AQ39145" s="1026"/>
      <c r="AR39145" s="1027"/>
    </row>
    <row r="39146" spans="43:44" x14ac:dyDescent="0.25">
      <c r="AQ39146" s="1026"/>
      <c r="AR39146" s="1027"/>
    </row>
    <row r="39147" spans="43:44" x14ac:dyDescent="0.25">
      <c r="AQ39147" s="1026"/>
      <c r="AR39147" s="1027"/>
    </row>
    <row r="39148" spans="43:44" x14ac:dyDescent="0.25">
      <c r="AQ39148" s="1026"/>
      <c r="AR39148" s="1027"/>
    </row>
    <row r="39149" spans="43:44" x14ac:dyDescent="0.25">
      <c r="AQ39149" s="1026"/>
      <c r="AR39149" s="1027"/>
    </row>
    <row r="39150" spans="43:44" x14ac:dyDescent="0.25">
      <c r="AQ39150" s="1026"/>
      <c r="AR39150" s="1027"/>
    </row>
    <row r="39151" spans="43:44" x14ac:dyDescent="0.25">
      <c r="AQ39151" s="1026"/>
      <c r="AR39151" s="1027"/>
    </row>
    <row r="39152" spans="43:44" x14ac:dyDescent="0.25">
      <c r="AQ39152" s="1026"/>
      <c r="AR39152" s="1027"/>
    </row>
    <row r="39153" spans="43:44" x14ac:dyDescent="0.25">
      <c r="AQ39153" s="1026"/>
      <c r="AR39153" s="1027"/>
    </row>
    <row r="39154" spans="43:44" x14ac:dyDescent="0.25">
      <c r="AQ39154" s="1026"/>
      <c r="AR39154" s="1027"/>
    </row>
    <row r="39155" spans="43:44" x14ac:dyDescent="0.25">
      <c r="AQ39155" s="1026"/>
      <c r="AR39155" s="1027"/>
    </row>
    <row r="39156" spans="43:44" x14ac:dyDescent="0.25">
      <c r="AQ39156" s="1026"/>
      <c r="AR39156" s="1027"/>
    </row>
    <row r="39157" spans="43:44" x14ac:dyDescent="0.25">
      <c r="AQ39157" s="1026"/>
      <c r="AR39157" s="1027"/>
    </row>
    <row r="39158" spans="43:44" x14ac:dyDescent="0.25">
      <c r="AQ39158" s="1026"/>
      <c r="AR39158" s="1027"/>
    </row>
    <row r="39159" spans="43:44" x14ac:dyDescent="0.25">
      <c r="AQ39159" s="1026"/>
      <c r="AR39159" s="1027"/>
    </row>
    <row r="39160" spans="43:44" x14ac:dyDescent="0.25">
      <c r="AQ39160" s="1026"/>
      <c r="AR39160" s="1027"/>
    </row>
    <row r="39161" spans="43:44" x14ac:dyDescent="0.25">
      <c r="AQ39161" s="1026"/>
      <c r="AR39161" s="1027"/>
    </row>
    <row r="39162" spans="43:44" x14ac:dyDescent="0.25">
      <c r="AQ39162" s="1026"/>
      <c r="AR39162" s="1027"/>
    </row>
    <row r="39163" spans="43:44" x14ac:dyDescent="0.25">
      <c r="AQ39163" s="1026"/>
      <c r="AR39163" s="1027"/>
    </row>
    <row r="39164" spans="43:44" x14ac:dyDescent="0.25">
      <c r="AQ39164" s="1026"/>
      <c r="AR39164" s="1027"/>
    </row>
    <row r="39165" spans="43:44" x14ac:dyDescent="0.25">
      <c r="AQ39165" s="1026"/>
      <c r="AR39165" s="1027"/>
    </row>
    <row r="39166" spans="43:44" x14ac:dyDescent="0.25">
      <c r="AQ39166" s="1026"/>
      <c r="AR39166" s="1027"/>
    </row>
    <row r="39167" spans="43:44" x14ac:dyDescent="0.25">
      <c r="AQ39167" s="1026"/>
      <c r="AR39167" s="1027"/>
    </row>
    <row r="39168" spans="43:44" x14ac:dyDescent="0.25">
      <c r="AQ39168" s="1026"/>
      <c r="AR39168" s="1027"/>
    </row>
    <row r="39169" spans="43:44" x14ac:dyDescent="0.25">
      <c r="AQ39169" s="1026"/>
      <c r="AR39169" s="1027"/>
    </row>
    <row r="39170" spans="43:44" x14ac:dyDescent="0.25">
      <c r="AQ39170" s="1026"/>
      <c r="AR39170" s="1027"/>
    </row>
    <row r="39171" spans="43:44" x14ac:dyDescent="0.25">
      <c r="AQ39171" s="1026"/>
      <c r="AR39171" s="1027"/>
    </row>
    <row r="39172" spans="43:44" x14ac:dyDescent="0.25">
      <c r="AQ39172" s="1026"/>
      <c r="AR39172" s="1027"/>
    </row>
    <row r="39173" spans="43:44" x14ac:dyDescent="0.25">
      <c r="AQ39173" s="1026"/>
      <c r="AR39173" s="1027"/>
    </row>
    <row r="39174" spans="43:44" x14ac:dyDescent="0.25">
      <c r="AQ39174" s="1026"/>
      <c r="AR39174" s="1027"/>
    </row>
    <row r="39175" spans="43:44" x14ac:dyDescent="0.25">
      <c r="AQ39175" s="1026"/>
      <c r="AR39175" s="1027"/>
    </row>
    <row r="39176" spans="43:44" x14ac:dyDescent="0.25">
      <c r="AQ39176" s="1026"/>
      <c r="AR39176" s="1027"/>
    </row>
    <row r="39177" spans="43:44" x14ac:dyDescent="0.25">
      <c r="AQ39177" s="1026"/>
      <c r="AR39177" s="1027"/>
    </row>
    <row r="39178" spans="43:44" x14ac:dyDescent="0.25">
      <c r="AQ39178" s="1026"/>
      <c r="AR39178" s="1027"/>
    </row>
    <row r="39179" spans="43:44" x14ac:dyDescent="0.25">
      <c r="AQ39179" s="1026"/>
      <c r="AR39179" s="1027"/>
    </row>
    <row r="39180" spans="43:44" x14ac:dyDescent="0.25">
      <c r="AQ39180" s="1026"/>
      <c r="AR39180" s="1027"/>
    </row>
    <row r="39181" spans="43:44" x14ac:dyDescent="0.25">
      <c r="AQ39181" s="1026"/>
      <c r="AR39181" s="1027"/>
    </row>
    <row r="39182" spans="43:44" x14ac:dyDescent="0.25">
      <c r="AQ39182" s="1026"/>
      <c r="AR39182" s="1027"/>
    </row>
    <row r="39183" spans="43:44" x14ac:dyDescent="0.25">
      <c r="AQ39183" s="1026"/>
      <c r="AR39183" s="1027"/>
    </row>
    <row r="39184" spans="43:44" x14ac:dyDescent="0.25">
      <c r="AQ39184" s="1026"/>
      <c r="AR39184" s="1027"/>
    </row>
    <row r="39185" spans="43:44" x14ac:dyDescent="0.25">
      <c r="AQ39185" s="1026"/>
      <c r="AR39185" s="1027"/>
    </row>
    <row r="39186" spans="43:44" x14ac:dyDescent="0.25">
      <c r="AQ39186" s="1026"/>
      <c r="AR39186" s="1027"/>
    </row>
    <row r="39187" spans="43:44" x14ac:dyDescent="0.25">
      <c r="AQ39187" s="1026"/>
      <c r="AR39187" s="1027"/>
    </row>
    <row r="39188" spans="43:44" x14ac:dyDescent="0.25">
      <c r="AQ39188" s="1026"/>
      <c r="AR39188" s="1027"/>
    </row>
    <row r="39189" spans="43:44" x14ac:dyDescent="0.25">
      <c r="AQ39189" s="1026"/>
      <c r="AR39189" s="1027"/>
    </row>
    <row r="39190" spans="43:44" x14ac:dyDescent="0.25">
      <c r="AQ39190" s="1026"/>
      <c r="AR39190" s="1027"/>
    </row>
    <row r="39191" spans="43:44" x14ac:dyDescent="0.25">
      <c r="AQ39191" s="1026"/>
      <c r="AR39191" s="1027"/>
    </row>
    <row r="39192" spans="43:44" x14ac:dyDescent="0.25">
      <c r="AQ39192" s="1026"/>
      <c r="AR39192" s="1027"/>
    </row>
    <row r="39193" spans="43:44" x14ac:dyDescent="0.25">
      <c r="AQ39193" s="1026"/>
      <c r="AR39193" s="1027"/>
    </row>
    <row r="39194" spans="43:44" x14ac:dyDescent="0.25">
      <c r="AQ39194" s="1026"/>
      <c r="AR39194" s="1027"/>
    </row>
    <row r="39195" spans="43:44" x14ac:dyDescent="0.25">
      <c r="AQ39195" s="1026"/>
      <c r="AR39195" s="1027"/>
    </row>
    <row r="39196" spans="43:44" x14ac:dyDescent="0.25">
      <c r="AQ39196" s="1026"/>
      <c r="AR39196" s="1027"/>
    </row>
    <row r="39197" spans="43:44" x14ac:dyDescent="0.25">
      <c r="AQ39197" s="1026"/>
      <c r="AR39197" s="1027"/>
    </row>
    <row r="39198" spans="43:44" x14ac:dyDescent="0.25">
      <c r="AQ39198" s="1026"/>
      <c r="AR39198" s="1027"/>
    </row>
    <row r="39199" spans="43:44" x14ac:dyDescent="0.25">
      <c r="AQ39199" s="1026"/>
      <c r="AR39199" s="1027"/>
    </row>
    <row r="39200" spans="43:44" x14ac:dyDescent="0.25">
      <c r="AQ39200" s="1026"/>
      <c r="AR39200" s="1027"/>
    </row>
    <row r="39201" spans="43:44" x14ac:dyDescent="0.25">
      <c r="AQ39201" s="1026"/>
      <c r="AR39201" s="1027"/>
    </row>
    <row r="39202" spans="43:44" x14ac:dyDescent="0.25">
      <c r="AQ39202" s="1026"/>
      <c r="AR39202" s="1027"/>
    </row>
    <row r="39203" spans="43:44" x14ac:dyDescent="0.25">
      <c r="AQ39203" s="1026"/>
      <c r="AR39203" s="1027"/>
    </row>
    <row r="39204" spans="43:44" x14ac:dyDescent="0.25">
      <c r="AQ39204" s="1026"/>
      <c r="AR39204" s="1027"/>
    </row>
    <row r="39205" spans="43:44" x14ac:dyDescent="0.25">
      <c r="AQ39205" s="1026"/>
      <c r="AR39205" s="1027"/>
    </row>
    <row r="39206" spans="43:44" x14ac:dyDescent="0.25">
      <c r="AQ39206" s="1026"/>
      <c r="AR39206" s="1027"/>
    </row>
    <row r="39207" spans="43:44" x14ac:dyDescent="0.25">
      <c r="AQ39207" s="1026"/>
      <c r="AR39207" s="1027"/>
    </row>
    <row r="39208" spans="43:44" x14ac:dyDescent="0.25">
      <c r="AQ39208" s="1026"/>
      <c r="AR39208" s="1027"/>
    </row>
    <row r="39209" spans="43:44" x14ac:dyDescent="0.25">
      <c r="AQ39209" s="1026"/>
      <c r="AR39209" s="1027"/>
    </row>
    <row r="39210" spans="43:44" x14ac:dyDescent="0.25">
      <c r="AQ39210" s="1026"/>
      <c r="AR39210" s="1027"/>
    </row>
    <row r="39211" spans="43:44" x14ac:dyDescent="0.25">
      <c r="AQ39211" s="1026"/>
      <c r="AR39211" s="1027"/>
    </row>
    <row r="39212" spans="43:44" x14ac:dyDescent="0.25">
      <c r="AQ39212" s="1026"/>
      <c r="AR39212" s="1027"/>
    </row>
    <row r="39213" spans="43:44" x14ac:dyDescent="0.25">
      <c r="AQ39213" s="1026"/>
      <c r="AR39213" s="1027"/>
    </row>
    <row r="39214" spans="43:44" x14ac:dyDescent="0.25">
      <c r="AQ39214" s="1026"/>
      <c r="AR39214" s="1027"/>
    </row>
    <row r="39215" spans="43:44" x14ac:dyDescent="0.25">
      <c r="AQ39215" s="1026"/>
      <c r="AR39215" s="1027"/>
    </row>
    <row r="39216" spans="43:44" x14ac:dyDescent="0.25">
      <c r="AQ39216" s="1026"/>
      <c r="AR39216" s="1027"/>
    </row>
    <row r="39217" spans="43:44" x14ac:dyDescent="0.25">
      <c r="AQ39217" s="1026"/>
      <c r="AR39217" s="1027"/>
    </row>
    <row r="39218" spans="43:44" x14ac:dyDescent="0.25">
      <c r="AQ39218" s="1026"/>
      <c r="AR39218" s="1027"/>
    </row>
    <row r="39219" spans="43:44" x14ac:dyDescent="0.25">
      <c r="AQ39219" s="1026"/>
      <c r="AR39219" s="1027"/>
    </row>
    <row r="39220" spans="43:44" x14ac:dyDescent="0.25">
      <c r="AQ39220" s="1026"/>
      <c r="AR39220" s="1027"/>
    </row>
    <row r="39221" spans="43:44" x14ac:dyDescent="0.25">
      <c r="AQ39221" s="1026"/>
      <c r="AR39221" s="1027"/>
    </row>
    <row r="39222" spans="43:44" x14ac:dyDescent="0.25">
      <c r="AQ39222" s="1026"/>
      <c r="AR39222" s="1027"/>
    </row>
    <row r="39223" spans="43:44" x14ac:dyDescent="0.25">
      <c r="AQ39223" s="1026"/>
      <c r="AR39223" s="1027"/>
    </row>
    <row r="39224" spans="43:44" x14ac:dyDescent="0.25">
      <c r="AQ39224" s="1026"/>
      <c r="AR39224" s="1027"/>
    </row>
    <row r="39225" spans="43:44" x14ac:dyDescent="0.25">
      <c r="AQ39225" s="1026"/>
      <c r="AR39225" s="1027"/>
    </row>
    <row r="39226" spans="43:44" x14ac:dyDescent="0.25">
      <c r="AQ39226" s="1026"/>
      <c r="AR39226" s="1027"/>
    </row>
    <row r="39227" spans="43:44" x14ac:dyDescent="0.25">
      <c r="AQ39227" s="1026"/>
      <c r="AR39227" s="1027"/>
    </row>
    <row r="39228" spans="43:44" x14ac:dyDescent="0.25">
      <c r="AQ39228" s="1026"/>
      <c r="AR39228" s="1027"/>
    </row>
    <row r="39229" spans="43:44" x14ac:dyDescent="0.25">
      <c r="AQ39229" s="1026"/>
      <c r="AR39229" s="1027"/>
    </row>
    <row r="39230" spans="43:44" x14ac:dyDescent="0.25">
      <c r="AQ39230" s="1026"/>
      <c r="AR39230" s="1027"/>
    </row>
    <row r="39231" spans="43:44" x14ac:dyDescent="0.25">
      <c r="AQ39231" s="1026"/>
      <c r="AR39231" s="1027"/>
    </row>
    <row r="39232" spans="43:44" x14ac:dyDescent="0.25">
      <c r="AQ39232" s="1026"/>
      <c r="AR39232" s="1027"/>
    </row>
    <row r="39233" spans="43:44" x14ac:dyDescent="0.25">
      <c r="AQ39233" s="1026"/>
      <c r="AR39233" s="1027"/>
    </row>
    <row r="39234" spans="43:44" x14ac:dyDescent="0.25">
      <c r="AQ39234" s="1026"/>
      <c r="AR39234" s="1027"/>
    </row>
    <row r="39235" spans="43:44" x14ac:dyDescent="0.25">
      <c r="AQ39235" s="1026"/>
      <c r="AR39235" s="1027"/>
    </row>
    <row r="39236" spans="43:44" x14ac:dyDescent="0.25">
      <c r="AQ39236" s="1026"/>
      <c r="AR39236" s="1027"/>
    </row>
    <row r="39237" spans="43:44" x14ac:dyDescent="0.25">
      <c r="AQ39237" s="1026"/>
      <c r="AR39237" s="1027"/>
    </row>
    <row r="39238" spans="43:44" x14ac:dyDescent="0.25">
      <c r="AQ39238" s="1026"/>
      <c r="AR39238" s="1027"/>
    </row>
    <row r="39239" spans="43:44" x14ac:dyDescent="0.25">
      <c r="AQ39239" s="1026"/>
      <c r="AR39239" s="1027"/>
    </row>
    <row r="39240" spans="43:44" x14ac:dyDescent="0.25">
      <c r="AQ39240" s="1026"/>
      <c r="AR39240" s="1027"/>
    </row>
    <row r="39241" spans="43:44" x14ac:dyDescent="0.25">
      <c r="AQ39241" s="1026"/>
      <c r="AR39241" s="1027"/>
    </row>
    <row r="39242" spans="43:44" x14ac:dyDescent="0.25">
      <c r="AQ39242" s="1026"/>
      <c r="AR39242" s="1027"/>
    </row>
    <row r="39243" spans="43:44" x14ac:dyDescent="0.25">
      <c r="AQ39243" s="1026"/>
      <c r="AR39243" s="1027"/>
    </row>
    <row r="39244" spans="43:44" x14ac:dyDescent="0.25">
      <c r="AQ39244" s="1026"/>
      <c r="AR39244" s="1027"/>
    </row>
    <row r="39245" spans="43:44" x14ac:dyDescent="0.25">
      <c r="AQ39245" s="1026"/>
      <c r="AR39245" s="1027"/>
    </row>
    <row r="39246" spans="43:44" x14ac:dyDescent="0.25">
      <c r="AQ39246" s="1026"/>
      <c r="AR39246" s="1027"/>
    </row>
    <row r="39247" spans="43:44" x14ac:dyDescent="0.25">
      <c r="AQ39247" s="1026"/>
      <c r="AR39247" s="1027"/>
    </row>
    <row r="39248" spans="43:44" x14ac:dyDescent="0.25">
      <c r="AQ39248" s="1026"/>
      <c r="AR39248" s="1027"/>
    </row>
    <row r="39249" spans="43:44" x14ac:dyDescent="0.25">
      <c r="AQ39249" s="1026"/>
      <c r="AR39249" s="1027"/>
    </row>
    <row r="39250" spans="43:44" x14ac:dyDescent="0.25">
      <c r="AQ39250" s="1026"/>
      <c r="AR39250" s="1027"/>
    </row>
    <row r="39251" spans="43:44" x14ac:dyDescent="0.25">
      <c r="AQ39251" s="1026"/>
      <c r="AR39251" s="1027"/>
    </row>
    <row r="39252" spans="43:44" x14ac:dyDescent="0.25">
      <c r="AQ39252" s="1026"/>
      <c r="AR39252" s="1027"/>
    </row>
    <row r="39253" spans="43:44" x14ac:dyDescent="0.25">
      <c r="AQ39253" s="1026"/>
      <c r="AR39253" s="1027"/>
    </row>
    <row r="39254" spans="43:44" x14ac:dyDescent="0.25">
      <c r="AQ39254" s="1026"/>
      <c r="AR39254" s="1027"/>
    </row>
    <row r="39255" spans="43:44" x14ac:dyDescent="0.25">
      <c r="AQ39255" s="1026"/>
      <c r="AR39255" s="1027"/>
    </row>
    <row r="39256" spans="43:44" x14ac:dyDescent="0.25">
      <c r="AQ39256" s="1026"/>
      <c r="AR39256" s="1027"/>
    </row>
    <row r="39257" spans="43:44" x14ac:dyDescent="0.25">
      <c r="AQ39257" s="1026"/>
      <c r="AR39257" s="1027"/>
    </row>
    <row r="39258" spans="43:44" x14ac:dyDescent="0.25">
      <c r="AQ39258" s="1026"/>
      <c r="AR39258" s="1027"/>
    </row>
    <row r="39259" spans="43:44" x14ac:dyDescent="0.25">
      <c r="AQ39259" s="1026"/>
      <c r="AR39259" s="1027"/>
    </row>
    <row r="39260" spans="43:44" x14ac:dyDescent="0.25">
      <c r="AQ39260" s="1026"/>
      <c r="AR39260" s="1027"/>
    </row>
    <row r="39261" spans="43:44" x14ac:dyDescent="0.25">
      <c r="AQ39261" s="1026"/>
      <c r="AR39261" s="1027"/>
    </row>
    <row r="39262" spans="43:44" x14ac:dyDescent="0.25">
      <c r="AQ39262" s="1026"/>
      <c r="AR39262" s="1027"/>
    </row>
    <row r="39263" spans="43:44" x14ac:dyDescent="0.25">
      <c r="AQ39263" s="1026"/>
      <c r="AR39263" s="1027"/>
    </row>
    <row r="39264" spans="43:44" x14ac:dyDescent="0.25">
      <c r="AQ39264" s="1026"/>
      <c r="AR39264" s="1027"/>
    </row>
    <row r="39265" spans="43:44" x14ac:dyDescent="0.25">
      <c r="AQ39265" s="1026"/>
      <c r="AR39265" s="1027"/>
    </row>
    <row r="39266" spans="43:44" x14ac:dyDescent="0.25">
      <c r="AQ39266" s="1026"/>
      <c r="AR39266" s="1027"/>
    </row>
    <row r="39267" spans="43:44" x14ac:dyDescent="0.25">
      <c r="AQ39267" s="1026"/>
      <c r="AR39267" s="1027"/>
    </row>
    <row r="39268" spans="43:44" x14ac:dyDescent="0.25">
      <c r="AQ39268" s="1026"/>
      <c r="AR39268" s="1027"/>
    </row>
    <row r="39269" spans="43:44" x14ac:dyDescent="0.25">
      <c r="AQ39269" s="1026"/>
      <c r="AR39269" s="1027"/>
    </row>
    <row r="39270" spans="43:44" x14ac:dyDescent="0.25">
      <c r="AQ39270" s="1026"/>
      <c r="AR39270" s="1027"/>
    </row>
    <row r="39271" spans="43:44" x14ac:dyDescent="0.25">
      <c r="AQ39271" s="1026"/>
      <c r="AR39271" s="1027"/>
    </row>
    <row r="39272" spans="43:44" x14ac:dyDescent="0.25">
      <c r="AQ39272" s="1026"/>
      <c r="AR39272" s="1027"/>
    </row>
    <row r="39273" spans="43:44" x14ac:dyDescent="0.25">
      <c r="AQ39273" s="1026"/>
      <c r="AR39273" s="1027"/>
    </row>
    <row r="39274" spans="43:44" x14ac:dyDescent="0.25">
      <c r="AQ39274" s="1026"/>
      <c r="AR39274" s="1027"/>
    </row>
    <row r="39275" spans="43:44" x14ac:dyDescent="0.25">
      <c r="AQ39275" s="1026"/>
      <c r="AR39275" s="1027"/>
    </row>
    <row r="39276" spans="43:44" x14ac:dyDescent="0.25">
      <c r="AQ39276" s="1026"/>
      <c r="AR39276" s="1027"/>
    </row>
    <row r="39277" spans="43:44" x14ac:dyDescent="0.25">
      <c r="AQ39277" s="1026"/>
      <c r="AR39277" s="1027"/>
    </row>
    <row r="39278" spans="43:44" x14ac:dyDescent="0.25">
      <c r="AQ39278" s="1026"/>
      <c r="AR39278" s="1027"/>
    </row>
    <row r="39279" spans="43:44" x14ac:dyDescent="0.25">
      <c r="AQ39279" s="1026"/>
      <c r="AR39279" s="1027"/>
    </row>
    <row r="39280" spans="43:44" x14ac:dyDescent="0.25">
      <c r="AQ39280" s="1026"/>
      <c r="AR39280" s="1027"/>
    </row>
    <row r="39281" spans="43:44" x14ac:dyDescent="0.25">
      <c r="AQ39281" s="1026"/>
      <c r="AR39281" s="1027"/>
    </row>
    <row r="39282" spans="43:44" x14ac:dyDescent="0.25">
      <c r="AQ39282" s="1026"/>
      <c r="AR39282" s="1027"/>
    </row>
    <row r="39283" spans="43:44" x14ac:dyDescent="0.25">
      <c r="AQ39283" s="1026"/>
      <c r="AR39283" s="1027"/>
    </row>
    <row r="39284" spans="43:44" x14ac:dyDescent="0.25">
      <c r="AQ39284" s="1026"/>
      <c r="AR39284" s="1027"/>
    </row>
    <row r="39285" spans="43:44" x14ac:dyDescent="0.25">
      <c r="AQ39285" s="1026"/>
      <c r="AR39285" s="1027"/>
    </row>
    <row r="39286" spans="43:44" x14ac:dyDescent="0.25">
      <c r="AQ39286" s="1026"/>
      <c r="AR39286" s="1027"/>
    </row>
    <row r="39287" spans="43:44" x14ac:dyDescent="0.25">
      <c r="AQ39287" s="1026"/>
      <c r="AR39287" s="1027"/>
    </row>
    <row r="39288" spans="43:44" x14ac:dyDescent="0.25">
      <c r="AQ39288" s="1026"/>
      <c r="AR39288" s="1027"/>
    </row>
    <row r="39289" spans="43:44" x14ac:dyDescent="0.25">
      <c r="AQ39289" s="1026"/>
      <c r="AR39289" s="1027"/>
    </row>
    <row r="39290" spans="43:44" x14ac:dyDescent="0.25">
      <c r="AQ39290" s="1026"/>
      <c r="AR39290" s="1027"/>
    </row>
    <row r="39291" spans="43:44" x14ac:dyDescent="0.25">
      <c r="AQ39291" s="1026"/>
      <c r="AR39291" s="1027"/>
    </row>
    <row r="39292" spans="43:44" x14ac:dyDescent="0.25">
      <c r="AQ39292" s="1026"/>
      <c r="AR39292" s="1027"/>
    </row>
    <row r="39293" spans="43:44" x14ac:dyDescent="0.25">
      <c r="AQ39293" s="1026"/>
      <c r="AR39293" s="1027"/>
    </row>
    <row r="39294" spans="43:44" x14ac:dyDescent="0.25">
      <c r="AQ39294" s="1026"/>
      <c r="AR39294" s="1027"/>
    </row>
    <row r="39295" spans="43:44" x14ac:dyDescent="0.25">
      <c r="AQ39295" s="1026"/>
      <c r="AR39295" s="1027"/>
    </row>
    <row r="39296" spans="43:44" x14ac:dyDescent="0.25">
      <c r="AQ39296" s="1026"/>
      <c r="AR39296" s="1027"/>
    </row>
    <row r="39297" spans="43:44" x14ac:dyDescent="0.25">
      <c r="AQ39297" s="1026"/>
      <c r="AR39297" s="1027"/>
    </row>
    <row r="39298" spans="43:44" x14ac:dyDescent="0.25">
      <c r="AQ39298" s="1026"/>
      <c r="AR39298" s="1027"/>
    </row>
    <row r="39299" spans="43:44" x14ac:dyDescent="0.25">
      <c r="AQ39299" s="1026"/>
      <c r="AR39299" s="1027"/>
    </row>
    <row r="39300" spans="43:44" x14ac:dyDescent="0.25">
      <c r="AQ39300" s="1026"/>
      <c r="AR39300" s="1027"/>
    </row>
    <row r="39301" spans="43:44" x14ac:dyDescent="0.25">
      <c r="AQ39301" s="1026"/>
      <c r="AR39301" s="1027"/>
    </row>
    <row r="39302" spans="43:44" x14ac:dyDescent="0.25">
      <c r="AQ39302" s="1026"/>
      <c r="AR39302" s="1027"/>
    </row>
    <row r="39303" spans="43:44" x14ac:dyDescent="0.25">
      <c r="AQ39303" s="1026"/>
      <c r="AR39303" s="1027"/>
    </row>
    <row r="39304" spans="43:44" x14ac:dyDescent="0.25">
      <c r="AQ39304" s="1026"/>
      <c r="AR39304" s="1027"/>
    </row>
    <row r="39305" spans="43:44" x14ac:dyDescent="0.25">
      <c r="AQ39305" s="1026"/>
      <c r="AR39305" s="1027"/>
    </row>
    <row r="39306" spans="43:44" x14ac:dyDescent="0.25">
      <c r="AQ39306" s="1026"/>
      <c r="AR39306" s="1027"/>
    </row>
    <row r="39307" spans="43:44" x14ac:dyDescent="0.25">
      <c r="AQ39307" s="1026"/>
      <c r="AR39307" s="1027"/>
    </row>
    <row r="39308" spans="43:44" x14ac:dyDescent="0.25">
      <c r="AQ39308" s="1026"/>
      <c r="AR39308" s="1027"/>
    </row>
    <row r="39309" spans="43:44" x14ac:dyDescent="0.25">
      <c r="AQ39309" s="1026"/>
      <c r="AR39309" s="1027"/>
    </row>
    <row r="39310" spans="43:44" x14ac:dyDescent="0.25">
      <c r="AQ39310" s="1026"/>
      <c r="AR39310" s="1027"/>
    </row>
    <row r="39311" spans="43:44" x14ac:dyDescent="0.25">
      <c r="AQ39311" s="1026"/>
      <c r="AR39311" s="1027"/>
    </row>
    <row r="39312" spans="43:44" x14ac:dyDescent="0.25">
      <c r="AQ39312" s="1026"/>
      <c r="AR39312" s="1027"/>
    </row>
    <row r="39313" spans="43:44" x14ac:dyDescent="0.25">
      <c r="AQ39313" s="1026"/>
      <c r="AR39313" s="1027"/>
    </row>
    <row r="39314" spans="43:44" x14ac:dyDescent="0.25">
      <c r="AQ39314" s="1026"/>
      <c r="AR39314" s="1027"/>
    </row>
    <row r="39315" spans="43:44" x14ac:dyDescent="0.25">
      <c r="AQ39315" s="1026"/>
      <c r="AR39315" s="1027"/>
    </row>
    <row r="39316" spans="43:44" x14ac:dyDescent="0.25">
      <c r="AQ39316" s="1026"/>
      <c r="AR39316" s="1027"/>
    </row>
    <row r="39317" spans="43:44" x14ac:dyDescent="0.25">
      <c r="AQ39317" s="1026"/>
      <c r="AR39317" s="1027"/>
    </row>
    <row r="39318" spans="43:44" x14ac:dyDescent="0.25">
      <c r="AQ39318" s="1026"/>
      <c r="AR39318" s="1027"/>
    </row>
    <row r="39319" spans="43:44" x14ac:dyDescent="0.25">
      <c r="AQ39319" s="1026"/>
      <c r="AR39319" s="1027"/>
    </row>
    <row r="39320" spans="43:44" x14ac:dyDescent="0.25">
      <c r="AQ39320" s="1026"/>
      <c r="AR39320" s="1027"/>
    </row>
    <row r="39321" spans="43:44" x14ac:dyDescent="0.25">
      <c r="AQ39321" s="1026"/>
      <c r="AR39321" s="1027"/>
    </row>
    <row r="39322" spans="43:44" x14ac:dyDescent="0.25">
      <c r="AQ39322" s="1026"/>
      <c r="AR39322" s="1027"/>
    </row>
    <row r="39323" spans="43:44" x14ac:dyDescent="0.25">
      <c r="AQ39323" s="1026"/>
      <c r="AR39323" s="1027"/>
    </row>
    <row r="39324" spans="43:44" x14ac:dyDescent="0.25">
      <c r="AQ39324" s="1026"/>
      <c r="AR39324" s="1027"/>
    </row>
    <row r="39325" spans="43:44" x14ac:dyDescent="0.25">
      <c r="AQ39325" s="1026"/>
      <c r="AR39325" s="1027"/>
    </row>
    <row r="39326" spans="43:44" x14ac:dyDescent="0.25">
      <c r="AQ39326" s="1026"/>
      <c r="AR39326" s="1027"/>
    </row>
    <row r="39327" spans="43:44" x14ac:dyDescent="0.25">
      <c r="AQ39327" s="1026"/>
      <c r="AR39327" s="1027"/>
    </row>
    <row r="39328" spans="43:44" x14ac:dyDescent="0.25">
      <c r="AQ39328" s="1026"/>
      <c r="AR39328" s="1027"/>
    </row>
    <row r="39329" spans="43:44" x14ac:dyDescent="0.25">
      <c r="AQ39329" s="1026"/>
      <c r="AR39329" s="1027"/>
    </row>
    <row r="39330" spans="43:44" x14ac:dyDescent="0.25">
      <c r="AQ39330" s="1026"/>
      <c r="AR39330" s="1027"/>
    </row>
    <row r="39331" spans="43:44" x14ac:dyDescent="0.25">
      <c r="AQ39331" s="1026"/>
      <c r="AR39331" s="1027"/>
    </row>
    <row r="39332" spans="43:44" x14ac:dyDescent="0.25">
      <c r="AQ39332" s="1026"/>
      <c r="AR39332" s="1027"/>
    </row>
    <row r="39333" spans="43:44" x14ac:dyDescent="0.25">
      <c r="AQ39333" s="1026"/>
      <c r="AR39333" s="1027"/>
    </row>
    <row r="39334" spans="43:44" x14ac:dyDescent="0.25">
      <c r="AQ39334" s="1026"/>
      <c r="AR39334" s="1027"/>
    </row>
    <row r="39335" spans="43:44" x14ac:dyDescent="0.25">
      <c r="AQ39335" s="1026"/>
      <c r="AR39335" s="1027"/>
    </row>
    <row r="39336" spans="43:44" x14ac:dyDescent="0.25">
      <c r="AQ39336" s="1026"/>
      <c r="AR39336" s="1027"/>
    </row>
    <row r="39337" spans="43:44" x14ac:dyDescent="0.25">
      <c r="AQ39337" s="1026"/>
      <c r="AR39337" s="1027"/>
    </row>
    <row r="39338" spans="43:44" x14ac:dyDescent="0.25">
      <c r="AQ39338" s="1026"/>
      <c r="AR39338" s="1027"/>
    </row>
    <row r="39339" spans="43:44" x14ac:dyDescent="0.25">
      <c r="AQ39339" s="1026"/>
      <c r="AR39339" s="1027"/>
    </row>
    <row r="39340" spans="43:44" x14ac:dyDescent="0.25">
      <c r="AQ39340" s="1026"/>
      <c r="AR39340" s="1027"/>
    </row>
    <row r="39341" spans="43:44" x14ac:dyDescent="0.25">
      <c r="AQ39341" s="1026"/>
      <c r="AR39341" s="1027"/>
    </row>
    <row r="39342" spans="43:44" x14ac:dyDescent="0.25">
      <c r="AQ39342" s="1026"/>
      <c r="AR39342" s="1027"/>
    </row>
    <row r="39343" spans="43:44" x14ac:dyDescent="0.25">
      <c r="AQ39343" s="1026"/>
      <c r="AR39343" s="1027"/>
    </row>
    <row r="39344" spans="43:44" x14ac:dyDescent="0.25">
      <c r="AQ39344" s="1026"/>
      <c r="AR39344" s="1027"/>
    </row>
    <row r="39345" spans="43:44" x14ac:dyDescent="0.25">
      <c r="AQ39345" s="1026"/>
      <c r="AR39345" s="1027"/>
    </row>
    <row r="39346" spans="43:44" x14ac:dyDescent="0.25">
      <c r="AQ39346" s="1026"/>
      <c r="AR39346" s="1027"/>
    </row>
    <row r="39347" spans="43:44" x14ac:dyDescent="0.25">
      <c r="AQ39347" s="1026"/>
      <c r="AR39347" s="1027"/>
    </row>
    <row r="39348" spans="43:44" x14ac:dyDescent="0.25">
      <c r="AQ39348" s="1026"/>
      <c r="AR39348" s="1027"/>
    </row>
    <row r="39349" spans="43:44" x14ac:dyDescent="0.25">
      <c r="AQ39349" s="1026"/>
      <c r="AR39349" s="1027"/>
    </row>
    <row r="39350" spans="43:44" x14ac:dyDescent="0.25">
      <c r="AQ39350" s="1026"/>
      <c r="AR39350" s="1027"/>
    </row>
    <row r="39351" spans="43:44" x14ac:dyDescent="0.25">
      <c r="AQ39351" s="1026"/>
      <c r="AR39351" s="1027"/>
    </row>
    <row r="39352" spans="43:44" x14ac:dyDescent="0.25">
      <c r="AQ39352" s="1026"/>
      <c r="AR39352" s="1027"/>
    </row>
    <row r="39353" spans="43:44" x14ac:dyDescent="0.25">
      <c r="AQ39353" s="1026"/>
      <c r="AR39353" s="1027"/>
    </row>
    <row r="39354" spans="43:44" x14ac:dyDescent="0.25">
      <c r="AQ39354" s="1026"/>
      <c r="AR39354" s="1027"/>
    </row>
    <row r="39355" spans="43:44" x14ac:dyDescent="0.25">
      <c r="AQ39355" s="1026"/>
      <c r="AR39355" s="1027"/>
    </row>
    <row r="39356" spans="43:44" x14ac:dyDescent="0.25">
      <c r="AQ39356" s="1026"/>
      <c r="AR39356" s="1027"/>
    </row>
    <row r="39357" spans="43:44" x14ac:dyDescent="0.25">
      <c r="AQ39357" s="1026"/>
      <c r="AR39357" s="1027"/>
    </row>
    <row r="39358" spans="43:44" x14ac:dyDescent="0.25">
      <c r="AQ39358" s="1026"/>
      <c r="AR39358" s="1027"/>
    </row>
    <row r="39359" spans="43:44" x14ac:dyDescent="0.25">
      <c r="AQ39359" s="1026"/>
      <c r="AR39359" s="1027"/>
    </row>
    <row r="39360" spans="43:44" x14ac:dyDescent="0.25">
      <c r="AQ39360" s="1026"/>
      <c r="AR39360" s="1027"/>
    </row>
    <row r="39361" spans="43:44" x14ac:dyDescent="0.25">
      <c r="AQ39361" s="1026"/>
      <c r="AR39361" s="1027"/>
    </row>
    <row r="39362" spans="43:44" x14ac:dyDescent="0.25">
      <c r="AQ39362" s="1026"/>
      <c r="AR39362" s="1027"/>
    </row>
    <row r="39363" spans="43:44" x14ac:dyDescent="0.25">
      <c r="AQ39363" s="1026"/>
      <c r="AR39363" s="1027"/>
    </row>
    <row r="39364" spans="43:44" x14ac:dyDescent="0.25">
      <c r="AQ39364" s="1026"/>
      <c r="AR39364" s="1027"/>
    </row>
    <row r="39365" spans="43:44" x14ac:dyDescent="0.25">
      <c r="AQ39365" s="1026"/>
      <c r="AR39365" s="1027"/>
    </row>
    <row r="39366" spans="43:44" x14ac:dyDescent="0.25">
      <c r="AQ39366" s="1026"/>
      <c r="AR39366" s="1027"/>
    </row>
    <row r="39367" spans="43:44" x14ac:dyDescent="0.25">
      <c r="AQ39367" s="1026"/>
      <c r="AR39367" s="1027"/>
    </row>
    <row r="39368" spans="43:44" x14ac:dyDescent="0.25">
      <c r="AQ39368" s="1026"/>
      <c r="AR39368" s="1027"/>
    </row>
    <row r="39369" spans="43:44" x14ac:dyDescent="0.25">
      <c r="AQ39369" s="1026"/>
      <c r="AR39369" s="1027"/>
    </row>
    <row r="39370" spans="43:44" x14ac:dyDescent="0.25">
      <c r="AQ39370" s="1026"/>
      <c r="AR39370" s="1027"/>
    </row>
    <row r="39371" spans="43:44" x14ac:dyDescent="0.25">
      <c r="AQ39371" s="1026"/>
      <c r="AR39371" s="1027"/>
    </row>
    <row r="39372" spans="43:44" x14ac:dyDescent="0.25">
      <c r="AQ39372" s="1026"/>
      <c r="AR39372" s="1027"/>
    </row>
    <row r="39373" spans="43:44" x14ac:dyDescent="0.25">
      <c r="AQ39373" s="1026"/>
      <c r="AR39373" s="1027"/>
    </row>
    <row r="39374" spans="43:44" x14ac:dyDescent="0.25">
      <c r="AQ39374" s="1026"/>
      <c r="AR39374" s="1027"/>
    </row>
    <row r="39375" spans="43:44" x14ac:dyDescent="0.25">
      <c r="AQ39375" s="1026"/>
      <c r="AR39375" s="1027"/>
    </row>
    <row r="39376" spans="43:44" x14ac:dyDescent="0.25">
      <c r="AQ39376" s="1026"/>
      <c r="AR39376" s="1027"/>
    </row>
    <row r="39377" spans="43:44" x14ac:dyDescent="0.25">
      <c r="AQ39377" s="1026"/>
      <c r="AR39377" s="1027"/>
    </row>
    <row r="39378" spans="43:44" x14ac:dyDescent="0.25">
      <c r="AQ39378" s="1026"/>
      <c r="AR39378" s="1027"/>
    </row>
    <row r="39379" spans="43:44" x14ac:dyDescent="0.25">
      <c r="AQ39379" s="1026"/>
      <c r="AR39379" s="1027"/>
    </row>
    <row r="39380" spans="43:44" x14ac:dyDescent="0.25">
      <c r="AQ39380" s="1026"/>
      <c r="AR39380" s="1027"/>
    </row>
    <row r="39381" spans="43:44" x14ac:dyDescent="0.25">
      <c r="AQ39381" s="1026"/>
      <c r="AR39381" s="1027"/>
    </row>
    <row r="39382" spans="43:44" x14ac:dyDescent="0.25">
      <c r="AQ39382" s="1026"/>
      <c r="AR39382" s="1027"/>
    </row>
    <row r="39383" spans="43:44" x14ac:dyDescent="0.25">
      <c r="AQ39383" s="1026"/>
      <c r="AR39383" s="1027"/>
    </row>
    <row r="39384" spans="43:44" x14ac:dyDescent="0.25">
      <c r="AQ39384" s="1026"/>
      <c r="AR39384" s="1027"/>
    </row>
    <row r="39385" spans="43:44" x14ac:dyDescent="0.25">
      <c r="AQ39385" s="1026"/>
      <c r="AR39385" s="1027"/>
    </row>
    <row r="39386" spans="43:44" x14ac:dyDescent="0.25">
      <c r="AQ39386" s="1026"/>
      <c r="AR39386" s="1027"/>
    </row>
    <row r="39387" spans="43:44" x14ac:dyDescent="0.25">
      <c r="AQ39387" s="1026"/>
      <c r="AR39387" s="1027"/>
    </row>
    <row r="39388" spans="43:44" x14ac:dyDescent="0.25">
      <c r="AQ39388" s="1026"/>
      <c r="AR39388" s="1027"/>
    </row>
    <row r="39389" spans="43:44" x14ac:dyDescent="0.25">
      <c r="AQ39389" s="1026"/>
      <c r="AR39389" s="1027"/>
    </row>
    <row r="39390" spans="43:44" x14ac:dyDescent="0.25">
      <c r="AQ39390" s="1026"/>
      <c r="AR39390" s="1027"/>
    </row>
    <row r="39391" spans="43:44" x14ac:dyDescent="0.25">
      <c r="AQ39391" s="1026"/>
      <c r="AR39391" s="1027"/>
    </row>
    <row r="39392" spans="43:44" x14ac:dyDescent="0.25">
      <c r="AQ39392" s="1026"/>
      <c r="AR39392" s="1027"/>
    </row>
    <row r="39393" spans="43:44" x14ac:dyDescent="0.25">
      <c r="AQ39393" s="1026"/>
      <c r="AR39393" s="1027"/>
    </row>
    <row r="39394" spans="43:44" x14ac:dyDescent="0.25">
      <c r="AQ39394" s="1026"/>
      <c r="AR39394" s="1027"/>
    </row>
    <row r="39395" spans="43:44" x14ac:dyDescent="0.25">
      <c r="AQ39395" s="1026"/>
      <c r="AR39395" s="1027"/>
    </row>
    <row r="39396" spans="43:44" x14ac:dyDescent="0.25">
      <c r="AQ39396" s="1026"/>
      <c r="AR39396" s="1027"/>
    </row>
    <row r="39397" spans="43:44" x14ac:dyDescent="0.25">
      <c r="AQ39397" s="1026"/>
      <c r="AR39397" s="1027"/>
    </row>
    <row r="39398" spans="43:44" x14ac:dyDescent="0.25">
      <c r="AQ39398" s="1026"/>
      <c r="AR39398" s="1027"/>
    </row>
    <row r="39399" spans="43:44" x14ac:dyDescent="0.25">
      <c r="AQ39399" s="1026"/>
      <c r="AR39399" s="1027"/>
    </row>
    <row r="39400" spans="43:44" x14ac:dyDescent="0.25">
      <c r="AQ39400" s="1026"/>
      <c r="AR39400" s="1027"/>
    </row>
    <row r="39401" spans="43:44" x14ac:dyDescent="0.25">
      <c r="AQ39401" s="1026"/>
      <c r="AR39401" s="1027"/>
    </row>
    <row r="39402" spans="43:44" x14ac:dyDescent="0.25">
      <c r="AQ39402" s="1026"/>
      <c r="AR39402" s="1027"/>
    </row>
    <row r="39403" spans="43:44" x14ac:dyDescent="0.25">
      <c r="AQ39403" s="1026"/>
      <c r="AR39403" s="1027"/>
    </row>
    <row r="39404" spans="43:44" x14ac:dyDescent="0.25">
      <c r="AQ39404" s="1026"/>
      <c r="AR39404" s="1027"/>
    </row>
    <row r="39405" spans="43:44" x14ac:dyDescent="0.25">
      <c r="AQ39405" s="1026"/>
      <c r="AR39405" s="1027"/>
    </row>
    <row r="39406" spans="43:44" x14ac:dyDescent="0.25">
      <c r="AQ39406" s="1026"/>
      <c r="AR39406" s="1027"/>
    </row>
    <row r="39407" spans="43:44" x14ac:dyDescent="0.25">
      <c r="AQ39407" s="1026"/>
      <c r="AR39407" s="1027"/>
    </row>
    <row r="39408" spans="43:44" x14ac:dyDescent="0.25">
      <c r="AQ39408" s="1026"/>
      <c r="AR39408" s="1027"/>
    </row>
    <row r="39409" spans="43:44" x14ac:dyDescent="0.25">
      <c r="AQ39409" s="1026"/>
      <c r="AR39409" s="1027"/>
    </row>
    <row r="39410" spans="43:44" x14ac:dyDescent="0.25">
      <c r="AQ39410" s="1026"/>
      <c r="AR39410" s="1027"/>
    </row>
    <row r="39411" spans="43:44" x14ac:dyDescent="0.25">
      <c r="AQ39411" s="1026"/>
      <c r="AR39411" s="1027"/>
    </row>
    <row r="39412" spans="43:44" x14ac:dyDescent="0.25">
      <c r="AQ39412" s="1026"/>
      <c r="AR39412" s="1027"/>
    </row>
    <row r="39413" spans="43:44" x14ac:dyDescent="0.25">
      <c r="AQ39413" s="1026"/>
      <c r="AR39413" s="1027"/>
    </row>
    <row r="39414" spans="43:44" x14ac:dyDescent="0.25">
      <c r="AQ39414" s="1026"/>
      <c r="AR39414" s="1027"/>
    </row>
    <row r="39415" spans="43:44" x14ac:dyDescent="0.25">
      <c r="AQ39415" s="1026"/>
      <c r="AR39415" s="1027"/>
    </row>
    <row r="39416" spans="43:44" x14ac:dyDescent="0.25">
      <c r="AQ39416" s="1026"/>
      <c r="AR39416" s="1027"/>
    </row>
    <row r="39417" spans="43:44" x14ac:dyDescent="0.25">
      <c r="AQ39417" s="1026"/>
      <c r="AR39417" s="1027"/>
    </row>
    <row r="39418" spans="43:44" x14ac:dyDescent="0.25">
      <c r="AQ39418" s="1026"/>
      <c r="AR39418" s="1027"/>
    </row>
    <row r="39419" spans="43:44" x14ac:dyDescent="0.25">
      <c r="AQ39419" s="1026"/>
      <c r="AR39419" s="1027"/>
    </row>
    <row r="39420" spans="43:44" x14ac:dyDescent="0.25">
      <c r="AQ39420" s="1026"/>
      <c r="AR39420" s="1027"/>
    </row>
    <row r="39421" spans="43:44" x14ac:dyDescent="0.25">
      <c r="AQ39421" s="1026"/>
      <c r="AR39421" s="1027"/>
    </row>
    <row r="39422" spans="43:44" x14ac:dyDescent="0.25">
      <c r="AQ39422" s="1026"/>
      <c r="AR39422" s="1027"/>
    </row>
    <row r="39423" spans="43:44" x14ac:dyDescent="0.25">
      <c r="AQ39423" s="1026"/>
      <c r="AR39423" s="1027"/>
    </row>
    <row r="39424" spans="43:44" x14ac:dyDescent="0.25">
      <c r="AQ39424" s="1026"/>
      <c r="AR39424" s="1027"/>
    </row>
    <row r="39425" spans="43:44" x14ac:dyDescent="0.25">
      <c r="AQ39425" s="1026"/>
      <c r="AR39425" s="1027"/>
    </row>
    <row r="39426" spans="43:44" x14ac:dyDescent="0.25">
      <c r="AQ39426" s="1026"/>
      <c r="AR39426" s="1027"/>
    </row>
    <row r="39427" spans="43:44" x14ac:dyDescent="0.25">
      <c r="AQ39427" s="1026"/>
      <c r="AR39427" s="1027"/>
    </row>
    <row r="39428" spans="43:44" x14ac:dyDescent="0.25">
      <c r="AQ39428" s="1026"/>
      <c r="AR39428" s="1027"/>
    </row>
    <row r="39429" spans="43:44" x14ac:dyDescent="0.25">
      <c r="AQ39429" s="1026"/>
      <c r="AR39429" s="1027"/>
    </row>
    <row r="39430" spans="43:44" x14ac:dyDescent="0.25">
      <c r="AQ39430" s="1026"/>
      <c r="AR39430" s="1027"/>
    </row>
    <row r="39431" spans="43:44" x14ac:dyDescent="0.25">
      <c r="AQ39431" s="1026"/>
      <c r="AR39431" s="1027"/>
    </row>
    <row r="39432" spans="43:44" x14ac:dyDescent="0.25">
      <c r="AQ39432" s="1026"/>
      <c r="AR39432" s="1027"/>
    </row>
    <row r="39433" spans="43:44" x14ac:dyDescent="0.25">
      <c r="AQ39433" s="1026"/>
      <c r="AR39433" s="1027"/>
    </row>
    <row r="39434" spans="43:44" x14ac:dyDescent="0.25">
      <c r="AQ39434" s="1026"/>
      <c r="AR39434" s="1027"/>
    </row>
    <row r="39435" spans="43:44" x14ac:dyDescent="0.25">
      <c r="AQ39435" s="1026"/>
      <c r="AR39435" s="1027"/>
    </row>
    <row r="39436" spans="43:44" x14ac:dyDescent="0.25">
      <c r="AQ39436" s="1026"/>
      <c r="AR39436" s="1027"/>
    </row>
    <row r="39437" spans="43:44" x14ac:dyDescent="0.25">
      <c r="AQ39437" s="1026"/>
      <c r="AR39437" s="1027"/>
    </row>
    <row r="39438" spans="43:44" x14ac:dyDescent="0.25">
      <c r="AQ39438" s="1026"/>
      <c r="AR39438" s="1027"/>
    </row>
    <row r="39439" spans="43:44" x14ac:dyDescent="0.25">
      <c r="AQ39439" s="1026"/>
      <c r="AR39439" s="1027"/>
    </row>
    <row r="39440" spans="43:44" x14ac:dyDescent="0.25">
      <c r="AQ39440" s="1026"/>
      <c r="AR39440" s="1027"/>
    </row>
    <row r="39441" spans="43:44" x14ac:dyDescent="0.25">
      <c r="AQ39441" s="1026"/>
      <c r="AR39441" s="1027"/>
    </row>
    <row r="39442" spans="43:44" x14ac:dyDescent="0.25">
      <c r="AQ39442" s="1026"/>
      <c r="AR39442" s="1027"/>
    </row>
    <row r="39443" spans="43:44" x14ac:dyDescent="0.25">
      <c r="AQ39443" s="1026"/>
      <c r="AR39443" s="1027"/>
    </row>
    <row r="39444" spans="43:44" x14ac:dyDescent="0.25">
      <c r="AQ39444" s="1026"/>
      <c r="AR39444" s="1027"/>
    </row>
    <row r="39445" spans="43:44" x14ac:dyDescent="0.25">
      <c r="AQ39445" s="1026"/>
      <c r="AR39445" s="1027"/>
    </row>
    <row r="39446" spans="43:44" x14ac:dyDescent="0.25">
      <c r="AQ39446" s="1026"/>
      <c r="AR39446" s="1027"/>
    </row>
    <row r="39447" spans="43:44" x14ac:dyDescent="0.25">
      <c r="AQ39447" s="1026"/>
      <c r="AR39447" s="1027"/>
    </row>
    <row r="39448" spans="43:44" x14ac:dyDescent="0.25">
      <c r="AQ39448" s="1026"/>
      <c r="AR39448" s="1027"/>
    </row>
    <row r="39449" spans="43:44" x14ac:dyDescent="0.25">
      <c r="AQ39449" s="1026"/>
      <c r="AR39449" s="1027"/>
    </row>
    <row r="39450" spans="43:44" x14ac:dyDescent="0.25">
      <c r="AQ39450" s="1026"/>
      <c r="AR39450" s="1027"/>
    </row>
    <row r="39451" spans="43:44" x14ac:dyDescent="0.25">
      <c r="AQ39451" s="1026"/>
      <c r="AR39451" s="1027"/>
    </row>
    <row r="39452" spans="43:44" x14ac:dyDescent="0.25">
      <c r="AQ39452" s="1026"/>
      <c r="AR39452" s="1027"/>
    </row>
    <row r="39453" spans="43:44" x14ac:dyDescent="0.25">
      <c r="AQ39453" s="1026"/>
      <c r="AR39453" s="1027"/>
    </row>
    <row r="39454" spans="43:44" x14ac:dyDescent="0.25">
      <c r="AQ39454" s="1026"/>
      <c r="AR39454" s="1027"/>
    </row>
    <row r="39455" spans="43:44" x14ac:dyDescent="0.25">
      <c r="AQ39455" s="1026"/>
      <c r="AR39455" s="1027"/>
    </row>
    <row r="39456" spans="43:44" x14ac:dyDescent="0.25">
      <c r="AQ39456" s="1026"/>
      <c r="AR39456" s="1027"/>
    </row>
    <row r="39457" spans="43:44" x14ac:dyDescent="0.25">
      <c r="AQ39457" s="1026"/>
      <c r="AR39457" s="1027"/>
    </row>
    <row r="39458" spans="43:44" x14ac:dyDescent="0.25">
      <c r="AQ39458" s="1026"/>
      <c r="AR39458" s="1027"/>
    </row>
    <row r="39459" spans="43:44" x14ac:dyDescent="0.25">
      <c r="AQ39459" s="1026"/>
      <c r="AR39459" s="1027"/>
    </row>
    <row r="39460" spans="43:44" x14ac:dyDescent="0.25">
      <c r="AQ39460" s="1026"/>
      <c r="AR39460" s="1027"/>
    </row>
    <row r="39461" spans="43:44" x14ac:dyDescent="0.25">
      <c r="AQ39461" s="1026"/>
      <c r="AR39461" s="1027"/>
    </row>
    <row r="39462" spans="43:44" x14ac:dyDescent="0.25">
      <c r="AQ39462" s="1026"/>
      <c r="AR39462" s="1027"/>
    </row>
    <row r="39463" spans="43:44" x14ac:dyDescent="0.25">
      <c r="AQ39463" s="1026"/>
      <c r="AR39463" s="1027"/>
    </row>
    <row r="39464" spans="43:44" x14ac:dyDescent="0.25">
      <c r="AQ39464" s="1026"/>
      <c r="AR39464" s="1027"/>
    </row>
    <row r="39465" spans="43:44" x14ac:dyDescent="0.25">
      <c r="AQ39465" s="1026"/>
      <c r="AR39465" s="1027"/>
    </row>
    <row r="39466" spans="43:44" x14ac:dyDescent="0.25">
      <c r="AQ39466" s="1026"/>
      <c r="AR39466" s="1027"/>
    </row>
    <row r="39467" spans="43:44" x14ac:dyDescent="0.25">
      <c r="AQ39467" s="1026"/>
      <c r="AR39467" s="1027"/>
    </row>
    <row r="39468" spans="43:44" x14ac:dyDescent="0.25">
      <c r="AQ39468" s="1026"/>
      <c r="AR39468" s="1027"/>
    </row>
    <row r="39469" spans="43:44" x14ac:dyDescent="0.25">
      <c r="AQ39469" s="1026"/>
      <c r="AR39469" s="1027"/>
    </row>
    <row r="39470" spans="43:44" x14ac:dyDescent="0.25">
      <c r="AQ39470" s="1026"/>
      <c r="AR39470" s="1027"/>
    </row>
    <row r="39471" spans="43:44" x14ac:dyDescent="0.25">
      <c r="AQ39471" s="1026"/>
      <c r="AR39471" s="1027"/>
    </row>
    <row r="39472" spans="43:44" x14ac:dyDescent="0.25">
      <c r="AQ39472" s="1026"/>
      <c r="AR39472" s="1027"/>
    </row>
    <row r="39473" spans="43:44" x14ac:dyDescent="0.25">
      <c r="AQ39473" s="1026"/>
      <c r="AR39473" s="1027"/>
    </row>
    <row r="39474" spans="43:44" x14ac:dyDescent="0.25">
      <c r="AQ39474" s="1026"/>
      <c r="AR39474" s="1027"/>
    </row>
    <row r="39475" spans="43:44" x14ac:dyDescent="0.25">
      <c r="AQ39475" s="1026"/>
      <c r="AR39475" s="1027"/>
    </row>
    <row r="39476" spans="43:44" x14ac:dyDescent="0.25">
      <c r="AQ39476" s="1026"/>
      <c r="AR39476" s="1027"/>
    </row>
    <row r="39477" spans="43:44" x14ac:dyDescent="0.25">
      <c r="AQ39477" s="1026"/>
      <c r="AR39477" s="1027"/>
    </row>
    <row r="39478" spans="43:44" x14ac:dyDescent="0.25">
      <c r="AQ39478" s="1026"/>
      <c r="AR39478" s="1027"/>
    </row>
    <row r="39479" spans="43:44" x14ac:dyDescent="0.25">
      <c r="AQ39479" s="1026"/>
      <c r="AR39479" s="1027"/>
    </row>
    <row r="39480" spans="43:44" x14ac:dyDescent="0.25">
      <c r="AQ39480" s="1026"/>
      <c r="AR39480" s="1027"/>
    </row>
    <row r="39481" spans="43:44" x14ac:dyDescent="0.25">
      <c r="AQ39481" s="1026"/>
      <c r="AR39481" s="1027"/>
    </row>
    <row r="39482" spans="43:44" x14ac:dyDescent="0.25">
      <c r="AQ39482" s="1026"/>
      <c r="AR39482" s="1027"/>
    </row>
    <row r="39483" spans="43:44" x14ac:dyDescent="0.25">
      <c r="AQ39483" s="1026"/>
      <c r="AR39483" s="1027"/>
    </row>
    <row r="39484" spans="43:44" x14ac:dyDescent="0.25">
      <c r="AQ39484" s="1026"/>
      <c r="AR39484" s="1027"/>
    </row>
    <row r="39485" spans="43:44" x14ac:dyDescent="0.25">
      <c r="AQ39485" s="1026"/>
      <c r="AR39485" s="1027"/>
    </row>
    <row r="39486" spans="43:44" x14ac:dyDescent="0.25">
      <c r="AQ39486" s="1026"/>
      <c r="AR39486" s="1027"/>
    </row>
    <row r="39487" spans="43:44" x14ac:dyDescent="0.25">
      <c r="AQ39487" s="1026"/>
      <c r="AR39487" s="1027"/>
    </row>
    <row r="39488" spans="43:44" x14ac:dyDescent="0.25">
      <c r="AQ39488" s="1026"/>
      <c r="AR39488" s="1027"/>
    </row>
    <row r="39489" spans="43:44" x14ac:dyDescent="0.25">
      <c r="AQ39489" s="1026"/>
      <c r="AR39489" s="1027"/>
    </row>
    <row r="39490" spans="43:44" x14ac:dyDescent="0.25">
      <c r="AQ39490" s="1026"/>
      <c r="AR39490" s="1027"/>
    </row>
    <row r="39491" spans="43:44" x14ac:dyDescent="0.25">
      <c r="AQ39491" s="1026"/>
      <c r="AR39491" s="1027"/>
    </row>
    <row r="39492" spans="43:44" x14ac:dyDescent="0.25">
      <c r="AQ39492" s="1026"/>
      <c r="AR39492" s="1027"/>
    </row>
    <row r="39493" spans="43:44" x14ac:dyDescent="0.25">
      <c r="AQ39493" s="1026"/>
      <c r="AR39493" s="1027"/>
    </row>
    <row r="39494" spans="43:44" x14ac:dyDescent="0.25">
      <c r="AQ39494" s="1026"/>
      <c r="AR39494" s="1027"/>
    </row>
    <row r="39495" spans="43:44" x14ac:dyDescent="0.25">
      <c r="AQ39495" s="1026"/>
      <c r="AR39495" s="1027"/>
    </row>
    <row r="39496" spans="43:44" x14ac:dyDescent="0.25">
      <c r="AQ39496" s="1026"/>
      <c r="AR39496" s="1027"/>
    </row>
    <row r="39497" spans="43:44" x14ac:dyDescent="0.25">
      <c r="AQ39497" s="1026"/>
      <c r="AR39497" s="1027"/>
    </row>
    <row r="39498" spans="43:44" x14ac:dyDescent="0.25">
      <c r="AQ39498" s="1026"/>
      <c r="AR39498" s="1027"/>
    </row>
    <row r="39499" spans="43:44" x14ac:dyDescent="0.25">
      <c r="AQ39499" s="1026"/>
      <c r="AR39499" s="1027"/>
    </row>
    <row r="39500" spans="43:44" x14ac:dyDescent="0.25">
      <c r="AQ39500" s="1026"/>
      <c r="AR39500" s="1027"/>
    </row>
    <row r="39501" spans="43:44" x14ac:dyDescent="0.25">
      <c r="AQ39501" s="1026"/>
      <c r="AR39501" s="1027"/>
    </row>
    <row r="39502" spans="43:44" x14ac:dyDescent="0.25">
      <c r="AQ39502" s="1026"/>
      <c r="AR39502" s="1027"/>
    </row>
    <row r="39503" spans="43:44" x14ac:dyDescent="0.25">
      <c r="AQ39503" s="1026"/>
      <c r="AR39503" s="1027"/>
    </row>
    <row r="39504" spans="43:44" x14ac:dyDescent="0.25">
      <c r="AQ39504" s="1026"/>
      <c r="AR39504" s="1027"/>
    </row>
    <row r="39505" spans="43:44" x14ac:dyDescent="0.25">
      <c r="AQ39505" s="1026"/>
      <c r="AR39505" s="1027"/>
    </row>
    <row r="39506" spans="43:44" x14ac:dyDescent="0.25">
      <c r="AQ39506" s="1026"/>
      <c r="AR39506" s="1027"/>
    </row>
    <row r="39507" spans="43:44" x14ac:dyDescent="0.25">
      <c r="AQ39507" s="1026"/>
      <c r="AR39507" s="1027"/>
    </row>
    <row r="39508" spans="43:44" x14ac:dyDescent="0.25">
      <c r="AQ39508" s="1026"/>
      <c r="AR39508" s="1027"/>
    </row>
    <row r="39509" spans="43:44" x14ac:dyDescent="0.25">
      <c r="AQ39509" s="1026"/>
      <c r="AR39509" s="1027"/>
    </row>
    <row r="39510" spans="43:44" x14ac:dyDescent="0.25">
      <c r="AQ39510" s="1026"/>
      <c r="AR39510" s="1027"/>
    </row>
    <row r="39511" spans="43:44" x14ac:dyDescent="0.25">
      <c r="AQ39511" s="1026"/>
      <c r="AR39511" s="1027"/>
    </row>
    <row r="39512" spans="43:44" x14ac:dyDescent="0.25">
      <c r="AQ39512" s="1026"/>
      <c r="AR39512" s="1027"/>
    </row>
    <row r="39513" spans="43:44" x14ac:dyDescent="0.25">
      <c r="AQ39513" s="1026"/>
      <c r="AR39513" s="1027"/>
    </row>
    <row r="39514" spans="43:44" x14ac:dyDescent="0.25">
      <c r="AQ39514" s="1026"/>
      <c r="AR39514" s="1027"/>
    </row>
    <row r="39515" spans="43:44" x14ac:dyDescent="0.25">
      <c r="AQ39515" s="1026"/>
      <c r="AR39515" s="1027"/>
    </row>
    <row r="39516" spans="43:44" x14ac:dyDescent="0.25">
      <c r="AQ39516" s="1026"/>
      <c r="AR39516" s="1027"/>
    </row>
    <row r="39517" spans="43:44" x14ac:dyDescent="0.25">
      <c r="AQ39517" s="1026"/>
      <c r="AR39517" s="1027"/>
    </row>
    <row r="39518" spans="43:44" x14ac:dyDescent="0.25">
      <c r="AQ39518" s="1026"/>
      <c r="AR39518" s="1027"/>
    </row>
    <row r="39519" spans="43:44" x14ac:dyDescent="0.25">
      <c r="AQ39519" s="1026"/>
      <c r="AR39519" s="1027"/>
    </row>
    <row r="39520" spans="43:44" x14ac:dyDescent="0.25">
      <c r="AQ39520" s="1026"/>
      <c r="AR39520" s="1027"/>
    </row>
    <row r="39521" spans="43:44" x14ac:dyDescent="0.25">
      <c r="AQ39521" s="1026"/>
      <c r="AR39521" s="1027"/>
    </row>
    <row r="39522" spans="43:44" x14ac:dyDescent="0.25">
      <c r="AQ39522" s="1026"/>
      <c r="AR39522" s="1027"/>
    </row>
    <row r="39523" spans="43:44" x14ac:dyDescent="0.25">
      <c r="AQ39523" s="1026"/>
      <c r="AR39523" s="1027"/>
    </row>
    <row r="39524" spans="43:44" x14ac:dyDescent="0.25">
      <c r="AQ39524" s="1026"/>
      <c r="AR39524" s="1027"/>
    </row>
    <row r="39525" spans="43:44" x14ac:dyDescent="0.25">
      <c r="AQ39525" s="1026"/>
      <c r="AR39525" s="1027"/>
    </row>
    <row r="39526" spans="43:44" x14ac:dyDescent="0.25">
      <c r="AQ39526" s="1026"/>
      <c r="AR39526" s="1027"/>
    </row>
    <row r="39527" spans="43:44" x14ac:dyDescent="0.25">
      <c r="AQ39527" s="1026"/>
      <c r="AR39527" s="1027"/>
    </row>
    <row r="39528" spans="43:44" x14ac:dyDescent="0.25">
      <c r="AQ39528" s="1026"/>
      <c r="AR39528" s="1027"/>
    </row>
    <row r="39529" spans="43:44" x14ac:dyDescent="0.25">
      <c r="AQ39529" s="1026"/>
      <c r="AR39529" s="1027"/>
    </row>
    <row r="39530" spans="43:44" x14ac:dyDescent="0.25">
      <c r="AQ39530" s="1026"/>
      <c r="AR39530" s="1027"/>
    </row>
    <row r="39531" spans="43:44" x14ac:dyDescent="0.25">
      <c r="AQ39531" s="1026"/>
      <c r="AR39531" s="1027"/>
    </row>
    <row r="39532" spans="43:44" x14ac:dyDescent="0.25">
      <c r="AQ39532" s="1026"/>
      <c r="AR39532" s="1027"/>
    </row>
    <row r="39533" spans="43:44" x14ac:dyDescent="0.25">
      <c r="AQ39533" s="1026"/>
      <c r="AR39533" s="1027"/>
    </row>
    <row r="39534" spans="43:44" x14ac:dyDescent="0.25">
      <c r="AQ39534" s="1026"/>
      <c r="AR39534" s="1027"/>
    </row>
    <row r="39535" spans="43:44" x14ac:dyDescent="0.25">
      <c r="AQ39535" s="1026"/>
      <c r="AR39535" s="1027"/>
    </row>
    <row r="39536" spans="43:44" x14ac:dyDescent="0.25">
      <c r="AQ39536" s="1026"/>
      <c r="AR39536" s="1027"/>
    </row>
    <row r="39537" spans="43:44" x14ac:dyDescent="0.25">
      <c r="AQ39537" s="1026"/>
      <c r="AR39537" s="1027"/>
    </row>
    <row r="39538" spans="43:44" x14ac:dyDescent="0.25">
      <c r="AQ39538" s="1026"/>
      <c r="AR39538" s="1027"/>
    </row>
    <row r="39539" spans="43:44" x14ac:dyDescent="0.25">
      <c r="AQ39539" s="1026"/>
      <c r="AR39539" s="1027"/>
    </row>
    <row r="39540" spans="43:44" x14ac:dyDescent="0.25">
      <c r="AQ39540" s="1026"/>
      <c r="AR39540" s="1027"/>
    </row>
    <row r="39541" spans="43:44" x14ac:dyDescent="0.25">
      <c r="AQ39541" s="1026"/>
      <c r="AR39541" s="1027"/>
    </row>
    <row r="39542" spans="43:44" x14ac:dyDescent="0.25">
      <c r="AQ39542" s="1026"/>
      <c r="AR39542" s="1027"/>
    </row>
    <row r="39543" spans="43:44" x14ac:dyDescent="0.25">
      <c r="AQ39543" s="1026"/>
      <c r="AR39543" s="1027"/>
    </row>
    <row r="39544" spans="43:44" x14ac:dyDescent="0.25">
      <c r="AQ39544" s="1026"/>
      <c r="AR39544" s="1027"/>
    </row>
    <row r="39545" spans="43:44" x14ac:dyDescent="0.25">
      <c r="AQ39545" s="1026"/>
      <c r="AR39545" s="1027"/>
    </row>
    <row r="39546" spans="43:44" x14ac:dyDescent="0.25">
      <c r="AQ39546" s="1026"/>
      <c r="AR39546" s="1027"/>
    </row>
    <row r="39547" spans="43:44" x14ac:dyDescent="0.25">
      <c r="AQ39547" s="1026"/>
      <c r="AR39547" s="1027"/>
    </row>
    <row r="39548" spans="43:44" x14ac:dyDescent="0.25">
      <c r="AQ39548" s="1026"/>
      <c r="AR39548" s="1027"/>
    </row>
    <row r="39549" spans="43:44" x14ac:dyDescent="0.25">
      <c r="AQ39549" s="1026"/>
      <c r="AR39549" s="1027"/>
    </row>
    <row r="39550" spans="43:44" x14ac:dyDescent="0.25">
      <c r="AQ39550" s="1026"/>
      <c r="AR39550" s="1027"/>
    </row>
    <row r="39551" spans="43:44" x14ac:dyDescent="0.25">
      <c r="AQ39551" s="1026"/>
      <c r="AR39551" s="1027"/>
    </row>
    <row r="39552" spans="43:44" x14ac:dyDescent="0.25">
      <c r="AQ39552" s="1026"/>
      <c r="AR39552" s="1027"/>
    </row>
    <row r="39553" spans="43:44" x14ac:dyDescent="0.25">
      <c r="AQ39553" s="1026"/>
      <c r="AR39553" s="1027"/>
    </row>
    <row r="39554" spans="43:44" x14ac:dyDescent="0.25">
      <c r="AQ39554" s="1026"/>
      <c r="AR39554" s="1027"/>
    </row>
    <row r="39555" spans="43:44" x14ac:dyDescent="0.25">
      <c r="AQ39555" s="1026"/>
      <c r="AR39555" s="1027"/>
    </row>
    <row r="39556" spans="43:44" x14ac:dyDescent="0.25">
      <c r="AQ39556" s="1026"/>
      <c r="AR39556" s="1027"/>
    </row>
    <row r="39557" spans="43:44" x14ac:dyDescent="0.25">
      <c r="AQ39557" s="1026"/>
      <c r="AR39557" s="1027"/>
    </row>
    <row r="39558" spans="43:44" x14ac:dyDescent="0.25">
      <c r="AQ39558" s="1026"/>
      <c r="AR39558" s="1027"/>
    </row>
    <row r="39559" spans="43:44" x14ac:dyDescent="0.25">
      <c r="AQ39559" s="1026"/>
      <c r="AR39559" s="1027"/>
    </row>
    <row r="39560" spans="43:44" x14ac:dyDescent="0.25">
      <c r="AQ39560" s="1026"/>
      <c r="AR39560" s="1027"/>
    </row>
    <row r="39561" spans="43:44" x14ac:dyDescent="0.25">
      <c r="AQ39561" s="1026"/>
      <c r="AR39561" s="1027"/>
    </row>
    <row r="39562" spans="43:44" x14ac:dyDescent="0.25">
      <c r="AQ39562" s="1026"/>
      <c r="AR39562" s="1027"/>
    </row>
    <row r="39563" spans="43:44" x14ac:dyDescent="0.25">
      <c r="AQ39563" s="1026"/>
      <c r="AR39563" s="1027"/>
    </row>
    <row r="39564" spans="43:44" x14ac:dyDescent="0.25">
      <c r="AQ39564" s="1026"/>
      <c r="AR39564" s="1027"/>
    </row>
    <row r="39565" spans="43:44" x14ac:dyDescent="0.25">
      <c r="AQ39565" s="1026"/>
      <c r="AR39565" s="1027"/>
    </row>
    <row r="39566" spans="43:44" x14ac:dyDescent="0.25">
      <c r="AQ39566" s="1026"/>
      <c r="AR39566" s="1027"/>
    </row>
    <row r="39567" spans="43:44" x14ac:dyDescent="0.25">
      <c r="AQ39567" s="1026"/>
      <c r="AR39567" s="1027"/>
    </row>
    <row r="39568" spans="43:44" x14ac:dyDescent="0.25">
      <c r="AQ39568" s="1026"/>
      <c r="AR39568" s="1027"/>
    </row>
    <row r="39569" spans="43:44" x14ac:dyDescent="0.25">
      <c r="AQ39569" s="1026"/>
      <c r="AR39569" s="1027"/>
    </row>
    <row r="39570" spans="43:44" x14ac:dyDescent="0.25">
      <c r="AQ39570" s="1026"/>
      <c r="AR39570" s="1027"/>
    </row>
    <row r="39571" spans="43:44" x14ac:dyDescent="0.25">
      <c r="AQ39571" s="1026"/>
      <c r="AR39571" s="1027"/>
    </row>
    <row r="39572" spans="43:44" x14ac:dyDescent="0.25">
      <c r="AQ39572" s="1026"/>
      <c r="AR39572" s="1027"/>
    </row>
    <row r="39573" spans="43:44" x14ac:dyDescent="0.25">
      <c r="AQ39573" s="1026"/>
      <c r="AR39573" s="1027"/>
    </row>
    <row r="39574" spans="43:44" x14ac:dyDescent="0.25">
      <c r="AQ39574" s="1026"/>
      <c r="AR39574" s="1027"/>
    </row>
    <row r="39575" spans="43:44" x14ac:dyDescent="0.25">
      <c r="AQ39575" s="1026"/>
      <c r="AR39575" s="1027"/>
    </row>
    <row r="39576" spans="43:44" x14ac:dyDescent="0.25">
      <c r="AQ39576" s="1026"/>
      <c r="AR39576" s="1027"/>
    </row>
    <row r="39577" spans="43:44" x14ac:dyDescent="0.25">
      <c r="AQ39577" s="1026"/>
      <c r="AR39577" s="1027"/>
    </row>
    <row r="39578" spans="43:44" x14ac:dyDescent="0.25">
      <c r="AQ39578" s="1026"/>
      <c r="AR39578" s="1027"/>
    </row>
    <row r="39579" spans="43:44" x14ac:dyDescent="0.25">
      <c r="AQ39579" s="1026"/>
      <c r="AR39579" s="1027"/>
    </row>
    <row r="39580" spans="43:44" x14ac:dyDescent="0.25">
      <c r="AQ39580" s="1026"/>
      <c r="AR39580" s="1027"/>
    </row>
    <row r="39581" spans="43:44" x14ac:dyDescent="0.25">
      <c r="AQ39581" s="1026"/>
      <c r="AR39581" s="1027"/>
    </row>
    <row r="39582" spans="43:44" x14ac:dyDescent="0.25">
      <c r="AQ39582" s="1026"/>
      <c r="AR39582" s="1027"/>
    </row>
    <row r="39583" spans="43:44" x14ac:dyDescent="0.25">
      <c r="AQ39583" s="1026"/>
      <c r="AR39583" s="1027"/>
    </row>
    <row r="39584" spans="43:44" x14ac:dyDescent="0.25">
      <c r="AQ39584" s="1026"/>
      <c r="AR39584" s="1027"/>
    </row>
    <row r="39585" spans="43:44" x14ac:dyDescent="0.25">
      <c r="AQ39585" s="1026"/>
      <c r="AR39585" s="1027"/>
    </row>
    <row r="39586" spans="43:44" x14ac:dyDescent="0.25">
      <c r="AQ39586" s="1026"/>
      <c r="AR39586" s="1027"/>
    </row>
    <row r="39587" spans="43:44" x14ac:dyDescent="0.25">
      <c r="AQ39587" s="1026"/>
      <c r="AR39587" s="1027"/>
    </row>
    <row r="39588" spans="43:44" x14ac:dyDescent="0.25">
      <c r="AQ39588" s="1026"/>
      <c r="AR39588" s="1027"/>
    </row>
    <row r="39589" spans="43:44" x14ac:dyDescent="0.25">
      <c r="AQ39589" s="1026"/>
      <c r="AR39589" s="1027"/>
    </row>
    <row r="39590" spans="43:44" x14ac:dyDescent="0.25">
      <c r="AQ39590" s="1026"/>
      <c r="AR39590" s="1027"/>
    </row>
    <row r="39591" spans="43:44" x14ac:dyDescent="0.25">
      <c r="AQ39591" s="1026"/>
      <c r="AR39591" s="1027"/>
    </row>
    <row r="39592" spans="43:44" x14ac:dyDescent="0.25">
      <c r="AQ39592" s="1026"/>
      <c r="AR39592" s="1027"/>
    </row>
    <row r="39593" spans="43:44" x14ac:dyDescent="0.25">
      <c r="AQ39593" s="1026"/>
      <c r="AR39593" s="1027"/>
    </row>
    <row r="39594" spans="43:44" x14ac:dyDescent="0.25">
      <c r="AQ39594" s="1026"/>
      <c r="AR39594" s="1027"/>
    </row>
    <row r="39595" spans="43:44" x14ac:dyDescent="0.25">
      <c r="AQ39595" s="1026"/>
      <c r="AR39595" s="1027"/>
    </row>
    <row r="39596" spans="43:44" x14ac:dyDescent="0.25">
      <c r="AQ39596" s="1026"/>
      <c r="AR39596" s="1027"/>
    </row>
    <row r="39597" spans="43:44" x14ac:dyDescent="0.25">
      <c r="AQ39597" s="1026"/>
      <c r="AR39597" s="1027"/>
    </row>
    <row r="39598" spans="43:44" x14ac:dyDescent="0.25">
      <c r="AQ39598" s="1026"/>
      <c r="AR39598" s="1027"/>
    </row>
    <row r="39599" spans="43:44" x14ac:dyDescent="0.25">
      <c r="AQ39599" s="1026"/>
      <c r="AR39599" s="1027"/>
    </row>
    <row r="39600" spans="43:44" x14ac:dyDescent="0.25">
      <c r="AQ39600" s="1026"/>
      <c r="AR39600" s="1027"/>
    </row>
    <row r="39601" spans="43:44" x14ac:dyDescent="0.25">
      <c r="AQ39601" s="1026"/>
      <c r="AR39601" s="1027"/>
    </row>
    <row r="39602" spans="43:44" x14ac:dyDescent="0.25">
      <c r="AQ39602" s="1026"/>
      <c r="AR39602" s="1027"/>
    </row>
    <row r="39603" spans="43:44" x14ac:dyDescent="0.25">
      <c r="AQ39603" s="1026"/>
      <c r="AR39603" s="1027"/>
    </row>
    <row r="39604" spans="43:44" x14ac:dyDescent="0.25">
      <c r="AQ39604" s="1026"/>
      <c r="AR39604" s="1027"/>
    </row>
    <row r="39605" spans="43:44" x14ac:dyDescent="0.25">
      <c r="AQ39605" s="1026"/>
      <c r="AR39605" s="1027"/>
    </row>
    <row r="39606" spans="43:44" x14ac:dyDescent="0.25">
      <c r="AQ39606" s="1026"/>
      <c r="AR39606" s="1027"/>
    </row>
    <row r="39607" spans="43:44" x14ac:dyDescent="0.25">
      <c r="AQ39607" s="1026"/>
      <c r="AR39607" s="1027"/>
    </row>
    <row r="39608" spans="43:44" x14ac:dyDescent="0.25">
      <c r="AQ39608" s="1026"/>
      <c r="AR39608" s="1027"/>
    </row>
    <row r="39609" spans="43:44" x14ac:dyDescent="0.25">
      <c r="AQ39609" s="1026"/>
      <c r="AR39609" s="1027"/>
    </row>
    <row r="39610" spans="43:44" x14ac:dyDescent="0.25">
      <c r="AQ39610" s="1026"/>
      <c r="AR39610" s="1027"/>
    </row>
    <row r="39611" spans="43:44" x14ac:dyDescent="0.25">
      <c r="AQ39611" s="1026"/>
      <c r="AR39611" s="1027"/>
    </row>
    <row r="39612" spans="43:44" x14ac:dyDescent="0.25">
      <c r="AQ39612" s="1026"/>
      <c r="AR39612" s="1027"/>
    </row>
    <row r="39613" spans="43:44" x14ac:dyDescent="0.25">
      <c r="AQ39613" s="1026"/>
      <c r="AR39613" s="1027"/>
    </row>
    <row r="39614" spans="43:44" x14ac:dyDescent="0.25">
      <c r="AQ39614" s="1026"/>
      <c r="AR39614" s="1027"/>
    </row>
    <row r="39615" spans="43:44" x14ac:dyDescent="0.25">
      <c r="AQ39615" s="1026"/>
      <c r="AR39615" s="1027"/>
    </row>
    <row r="39616" spans="43:44" x14ac:dyDescent="0.25">
      <c r="AQ39616" s="1026"/>
      <c r="AR39616" s="1027"/>
    </row>
    <row r="39617" spans="43:44" x14ac:dyDescent="0.25">
      <c r="AQ39617" s="1026"/>
      <c r="AR39617" s="1027"/>
    </row>
    <row r="39618" spans="43:44" x14ac:dyDescent="0.25">
      <c r="AQ39618" s="1026"/>
      <c r="AR39618" s="1027"/>
    </row>
    <row r="39619" spans="43:44" x14ac:dyDescent="0.25">
      <c r="AQ39619" s="1026"/>
      <c r="AR39619" s="1027"/>
    </row>
    <row r="39620" spans="43:44" x14ac:dyDescent="0.25">
      <c r="AQ39620" s="1026"/>
      <c r="AR39620" s="1027"/>
    </row>
    <row r="39621" spans="43:44" x14ac:dyDescent="0.25">
      <c r="AQ39621" s="1026"/>
      <c r="AR39621" s="1027"/>
    </row>
    <row r="39622" spans="43:44" x14ac:dyDescent="0.25">
      <c r="AQ39622" s="1026"/>
      <c r="AR39622" s="1027"/>
    </row>
    <row r="39623" spans="43:44" x14ac:dyDescent="0.25">
      <c r="AQ39623" s="1026"/>
      <c r="AR39623" s="1027"/>
    </row>
    <row r="39624" spans="43:44" x14ac:dyDescent="0.25">
      <c r="AQ39624" s="1026"/>
      <c r="AR39624" s="1027"/>
    </row>
    <row r="39625" spans="43:44" x14ac:dyDescent="0.25">
      <c r="AQ39625" s="1026"/>
      <c r="AR39625" s="1027"/>
    </row>
    <row r="39626" spans="43:44" x14ac:dyDescent="0.25">
      <c r="AQ39626" s="1026"/>
      <c r="AR39626" s="1027"/>
    </row>
    <row r="39627" spans="43:44" x14ac:dyDescent="0.25">
      <c r="AQ39627" s="1026"/>
      <c r="AR39627" s="1027"/>
    </row>
    <row r="39628" spans="43:44" x14ac:dyDescent="0.25">
      <c r="AQ39628" s="1026"/>
      <c r="AR39628" s="1027"/>
    </row>
    <row r="39629" spans="43:44" x14ac:dyDescent="0.25">
      <c r="AQ39629" s="1026"/>
      <c r="AR39629" s="1027"/>
    </row>
    <row r="39630" spans="43:44" x14ac:dyDescent="0.25">
      <c r="AQ39630" s="1026"/>
      <c r="AR39630" s="1027"/>
    </row>
    <row r="39631" spans="43:44" x14ac:dyDescent="0.25">
      <c r="AQ39631" s="1026"/>
      <c r="AR39631" s="1027"/>
    </row>
    <row r="39632" spans="43:44" x14ac:dyDescent="0.25">
      <c r="AQ39632" s="1026"/>
      <c r="AR39632" s="1027"/>
    </row>
    <row r="39633" spans="43:44" x14ac:dyDescent="0.25">
      <c r="AQ39633" s="1026"/>
      <c r="AR39633" s="1027"/>
    </row>
    <row r="39634" spans="43:44" x14ac:dyDescent="0.25">
      <c r="AQ39634" s="1026"/>
      <c r="AR39634" s="1027"/>
    </row>
    <row r="39635" spans="43:44" x14ac:dyDescent="0.25">
      <c r="AQ39635" s="1026"/>
      <c r="AR39635" s="1027"/>
    </row>
    <row r="39636" spans="43:44" x14ac:dyDescent="0.25">
      <c r="AQ39636" s="1026"/>
      <c r="AR39636" s="1027"/>
    </row>
    <row r="39637" spans="43:44" x14ac:dyDescent="0.25">
      <c r="AQ39637" s="1026"/>
      <c r="AR39637" s="1027"/>
    </row>
    <row r="39638" spans="43:44" x14ac:dyDescent="0.25">
      <c r="AQ39638" s="1026"/>
      <c r="AR39638" s="1027"/>
    </row>
    <row r="39639" spans="43:44" x14ac:dyDescent="0.25">
      <c r="AQ39639" s="1026"/>
      <c r="AR39639" s="1027"/>
    </row>
    <row r="39640" spans="43:44" x14ac:dyDescent="0.25">
      <c r="AQ39640" s="1026"/>
      <c r="AR39640" s="1027"/>
    </row>
    <row r="39641" spans="43:44" x14ac:dyDescent="0.25">
      <c r="AQ39641" s="1026"/>
      <c r="AR39641" s="1027"/>
    </row>
    <row r="39642" spans="43:44" x14ac:dyDescent="0.25">
      <c r="AQ39642" s="1026"/>
      <c r="AR39642" s="1027"/>
    </row>
    <row r="39643" spans="43:44" x14ac:dyDescent="0.25">
      <c r="AQ39643" s="1026"/>
      <c r="AR39643" s="1027"/>
    </row>
    <row r="39644" spans="43:44" x14ac:dyDescent="0.25">
      <c r="AQ39644" s="1026"/>
      <c r="AR39644" s="1027"/>
    </row>
    <row r="39645" spans="43:44" x14ac:dyDescent="0.25">
      <c r="AQ39645" s="1026"/>
      <c r="AR39645" s="1027"/>
    </row>
    <row r="39646" spans="43:44" x14ac:dyDescent="0.25">
      <c r="AQ39646" s="1026"/>
      <c r="AR39646" s="1027"/>
    </row>
    <row r="39647" spans="43:44" x14ac:dyDescent="0.25">
      <c r="AQ39647" s="1026"/>
      <c r="AR39647" s="1027"/>
    </row>
    <row r="39648" spans="43:44" x14ac:dyDescent="0.25">
      <c r="AQ39648" s="1026"/>
      <c r="AR39648" s="1027"/>
    </row>
    <row r="39649" spans="43:44" x14ac:dyDescent="0.25">
      <c r="AQ39649" s="1026"/>
      <c r="AR39649" s="1027"/>
    </row>
    <row r="39650" spans="43:44" x14ac:dyDescent="0.25">
      <c r="AQ39650" s="1026"/>
      <c r="AR39650" s="1027"/>
    </row>
    <row r="39651" spans="43:44" x14ac:dyDescent="0.25">
      <c r="AQ39651" s="1026"/>
      <c r="AR39651" s="1027"/>
    </row>
    <row r="39652" spans="43:44" x14ac:dyDescent="0.25">
      <c r="AQ39652" s="1026"/>
      <c r="AR39652" s="1027"/>
    </row>
    <row r="39653" spans="43:44" x14ac:dyDescent="0.25">
      <c r="AQ39653" s="1026"/>
      <c r="AR39653" s="1027"/>
    </row>
    <row r="39654" spans="43:44" x14ac:dyDescent="0.25">
      <c r="AQ39654" s="1026"/>
      <c r="AR39654" s="1027"/>
    </row>
    <row r="39655" spans="43:44" x14ac:dyDescent="0.25">
      <c r="AQ39655" s="1026"/>
      <c r="AR39655" s="1027"/>
    </row>
    <row r="39656" spans="43:44" x14ac:dyDescent="0.25">
      <c r="AQ39656" s="1026"/>
      <c r="AR39656" s="1027"/>
    </row>
    <row r="39657" spans="43:44" x14ac:dyDescent="0.25">
      <c r="AQ39657" s="1026"/>
      <c r="AR39657" s="1027"/>
    </row>
    <row r="39658" spans="43:44" x14ac:dyDescent="0.25">
      <c r="AQ39658" s="1026"/>
      <c r="AR39658" s="1027"/>
    </row>
    <row r="39659" spans="43:44" x14ac:dyDescent="0.25">
      <c r="AQ39659" s="1026"/>
      <c r="AR39659" s="1027"/>
    </row>
    <row r="39660" spans="43:44" x14ac:dyDescent="0.25">
      <c r="AQ39660" s="1026"/>
      <c r="AR39660" s="1027"/>
    </row>
    <row r="39661" spans="43:44" x14ac:dyDescent="0.25">
      <c r="AQ39661" s="1026"/>
      <c r="AR39661" s="1027"/>
    </row>
    <row r="39662" spans="43:44" x14ac:dyDescent="0.25">
      <c r="AQ39662" s="1026"/>
      <c r="AR39662" s="1027"/>
    </row>
    <row r="39663" spans="43:44" x14ac:dyDescent="0.25">
      <c r="AQ39663" s="1026"/>
      <c r="AR39663" s="1027"/>
    </row>
    <row r="39664" spans="43:44" x14ac:dyDescent="0.25">
      <c r="AQ39664" s="1026"/>
      <c r="AR39664" s="1027"/>
    </row>
    <row r="39665" spans="43:44" x14ac:dyDescent="0.25">
      <c r="AQ39665" s="1026"/>
      <c r="AR39665" s="1027"/>
    </row>
    <row r="39666" spans="43:44" x14ac:dyDescent="0.25">
      <c r="AQ39666" s="1026"/>
      <c r="AR39666" s="1027"/>
    </row>
    <row r="39667" spans="43:44" x14ac:dyDescent="0.25">
      <c r="AQ39667" s="1026"/>
      <c r="AR39667" s="1027"/>
    </row>
    <row r="39668" spans="43:44" x14ac:dyDescent="0.25">
      <c r="AQ39668" s="1026"/>
      <c r="AR39668" s="1027"/>
    </row>
    <row r="39669" spans="43:44" x14ac:dyDescent="0.25">
      <c r="AQ39669" s="1026"/>
      <c r="AR39669" s="1027"/>
    </row>
    <row r="39670" spans="43:44" x14ac:dyDescent="0.25">
      <c r="AQ39670" s="1026"/>
      <c r="AR39670" s="1027"/>
    </row>
    <row r="39671" spans="43:44" x14ac:dyDescent="0.25">
      <c r="AQ39671" s="1026"/>
      <c r="AR39671" s="1027"/>
    </row>
    <row r="39672" spans="43:44" x14ac:dyDescent="0.25">
      <c r="AQ39672" s="1026"/>
      <c r="AR39672" s="1027"/>
    </row>
    <row r="39673" spans="43:44" x14ac:dyDescent="0.25">
      <c r="AQ39673" s="1026"/>
      <c r="AR39673" s="1027"/>
    </row>
    <row r="39674" spans="43:44" x14ac:dyDescent="0.25">
      <c r="AQ39674" s="1026"/>
      <c r="AR39674" s="1027"/>
    </row>
    <row r="39675" spans="43:44" x14ac:dyDescent="0.25">
      <c r="AQ39675" s="1026"/>
      <c r="AR39675" s="1027"/>
    </row>
    <row r="39676" spans="43:44" x14ac:dyDescent="0.25">
      <c r="AQ39676" s="1026"/>
      <c r="AR39676" s="1027"/>
    </row>
    <row r="39677" spans="43:44" x14ac:dyDescent="0.25">
      <c r="AQ39677" s="1026"/>
      <c r="AR39677" s="1027"/>
    </row>
    <row r="39678" spans="43:44" x14ac:dyDescent="0.25">
      <c r="AQ39678" s="1026"/>
      <c r="AR39678" s="1027"/>
    </row>
    <row r="39679" spans="43:44" x14ac:dyDescent="0.25">
      <c r="AQ39679" s="1026"/>
      <c r="AR39679" s="1027"/>
    </row>
    <row r="39680" spans="43:44" x14ac:dyDescent="0.25">
      <c r="AQ39680" s="1026"/>
      <c r="AR39680" s="1027"/>
    </row>
    <row r="39681" spans="43:44" x14ac:dyDescent="0.25">
      <c r="AQ39681" s="1026"/>
      <c r="AR39681" s="1027"/>
    </row>
    <row r="39682" spans="43:44" x14ac:dyDescent="0.25">
      <c r="AQ39682" s="1026"/>
      <c r="AR39682" s="1027"/>
    </row>
    <row r="39683" spans="43:44" x14ac:dyDescent="0.25">
      <c r="AQ39683" s="1026"/>
      <c r="AR39683" s="1027"/>
    </row>
    <row r="39684" spans="43:44" x14ac:dyDescent="0.25">
      <c r="AQ39684" s="1026"/>
      <c r="AR39684" s="1027"/>
    </row>
    <row r="39685" spans="43:44" x14ac:dyDescent="0.25">
      <c r="AQ39685" s="1026"/>
      <c r="AR39685" s="1027"/>
    </row>
    <row r="39686" spans="43:44" x14ac:dyDescent="0.25">
      <c r="AQ39686" s="1026"/>
      <c r="AR39686" s="1027"/>
    </row>
    <row r="39687" spans="43:44" x14ac:dyDescent="0.25">
      <c r="AQ39687" s="1026"/>
      <c r="AR39687" s="1027"/>
    </row>
    <row r="39688" spans="43:44" x14ac:dyDescent="0.25">
      <c r="AQ39688" s="1026"/>
      <c r="AR39688" s="1027"/>
    </row>
    <row r="39689" spans="43:44" x14ac:dyDescent="0.25">
      <c r="AQ39689" s="1026"/>
      <c r="AR39689" s="1027"/>
    </row>
    <row r="39690" spans="43:44" x14ac:dyDescent="0.25">
      <c r="AQ39690" s="1026"/>
      <c r="AR39690" s="1027"/>
    </row>
    <row r="39691" spans="43:44" x14ac:dyDescent="0.25">
      <c r="AQ39691" s="1026"/>
      <c r="AR39691" s="1027"/>
    </row>
    <row r="39692" spans="43:44" x14ac:dyDescent="0.25">
      <c r="AQ39692" s="1026"/>
      <c r="AR39692" s="1027"/>
    </row>
    <row r="39693" spans="43:44" x14ac:dyDescent="0.25">
      <c r="AQ39693" s="1026"/>
      <c r="AR39693" s="1027"/>
    </row>
    <row r="39694" spans="43:44" x14ac:dyDescent="0.25">
      <c r="AQ39694" s="1026"/>
      <c r="AR39694" s="1027"/>
    </row>
    <row r="39695" spans="43:44" x14ac:dyDescent="0.25">
      <c r="AQ39695" s="1026"/>
      <c r="AR39695" s="1027"/>
    </row>
    <row r="39696" spans="43:44" x14ac:dyDescent="0.25">
      <c r="AQ39696" s="1026"/>
      <c r="AR39696" s="1027"/>
    </row>
    <row r="39697" spans="43:44" x14ac:dyDescent="0.25">
      <c r="AQ39697" s="1026"/>
      <c r="AR39697" s="1027"/>
    </row>
    <row r="39698" spans="43:44" x14ac:dyDescent="0.25">
      <c r="AQ39698" s="1026"/>
      <c r="AR39698" s="1027"/>
    </row>
    <row r="39699" spans="43:44" x14ac:dyDescent="0.25">
      <c r="AQ39699" s="1026"/>
      <c r="AR39699" s="1027"/>
    </row>
    <row r="39700" spans="43:44" x14ac:dyDescent="0.25">
      <c r="AQ39700" s="1026"/>
      <c r="AR39700" s="1027"/>
    </row>
    <row r="39701" spans="43:44" x14ac:dyDescent="0.25">
      <c r="AQ39701" s="1026"/>
      <c r="AR39701" s="1027"/>
    </row>
    <row r="39702" spans="43:44" x14ac:dyDescent="0.25">
      <c r="AQ39702" s="1026"/>
      <c r="AR39702" s="1027"/>
    </row>
    <row r="39703" spans="43:44" x14ac:dyDescent="0.25">
      <c r="AQ39703" s="1026"/>
      <c r="AR39703" s="1027"/>
    </row>
    <row r="39704" spans="43:44" x14ac:dyDescent="0.25">
      <c r="AQ39704" s="1026"/>
      <c r="AR39704" s="1027"/>
    </row>
    <row r="39705" spans="43:44" x14ac:dyDescent="0.25">
      <c r="AQ39705" s="1026"/>
      <c r="AR39705" s="1027"/>
    </row>
    <row r="39706" spans="43:44" x14ac:dyDescent="0.25">
      <c r="AQ39706" s="1026"/>
      <c r="AR39706" s="1027"/>
    </row>
    <row r="39707" spans="43:44" x14ac:dyDescent="0.25">
      <c r="AQ39707" s="1026"/>
      <c r="AR39707" s="1027"/>
    </row>
    <row r="39708" spans="43:44" x14ac:dyDescent="0.25">
      <c r="AQ39708" s="1026"/>
      <c r="AR39708" s="1027"/>
    </row>
    <row r="39709" spans="43:44" x14ac:dyDescent="0.25">
      <c r="AQ39709" s="1026"/>
      <c r="AR39709" s="1027"/>
    </row>
    <row r="39710" spans="43:44" x14ac:dyDescent="0.25">
      <c r="AQ39710" s="1026"/>
      <c r="AR39710" s="1027"/>
    </row>
    <row r="39711" spans="43:44" x14ac:dyDescent="0.25">
      <c r="AQ39711" s="1026"/>
      <c r="AR39711" s="1027"/>
    </row>
    <row r="39712" spans="43:44" x14ac:dyDescent="0.25">
      <c r="AQ39712" s="1026"/>
      <c r="AR39712" s="1027"/>
    </row>
    <row r="39713" spans="43:44" x14ac:dyDescent="0.25">
      <c r="AQ39713" s="1026"/>
      <c r="AR39713" s="1027"/>
    </row>
    <row r="39714" spans="43:44" x14ac:dyDescent="0.25">
      <c r="AQ39714" s="1026"/>
      <c r="AR39714" s="1027"/>
    </row>
    <row r="39715" spans="43:44" x14ac:dyDescent="0.25">
      <c r="AQ39715" s="1026"/>
      <c r="AR39715" s="1027"/>
    </row>
    <row r="39716" spans="43:44" x14ac:dyDescent="0.25">
      <c r="AQ39716" s="1026"/>
      <c r="AR39716" s="1027"/>
    </row>
    <row r="39717" spans="43:44" x14ac:dyDescent="0.25">
      <c r="AQ39717" s="1026"/>
      <c r="AR39717" s="1027"/>
    </row>
    <row r="39718" spans="43:44" x14ac:dyDescent="0.25">
      <c r="AQ39718" s="1026"/>
      <c r="AR39718" s="1027"/>
    </row>
    <row r="39719" spans="43:44" x14ac:dyDescent="0.25">
      <c r="AQ39719" s="1026"/>
      <c r="AR39719" s="1027"/>
    </row>
    <row r="39720" spans="43:44" x14ac:dyDescent="0.25">
      <c r="AQ39720" s="1026"/>
      <c r="AR39720" s="1027"/>
    </row>
    <row r="39721" spans="43:44" x14ac:dyDescent="0.25">
      <c r="AQ39721" s="1026"/>
      <c r="AR39721" s="1027"/>
    </row>
    <row r="39722" spans="43:44" x14ac:dyDescent="0.25">
      <c r="AQ39722" s="1026"/>
      <c r="AR39722" s="1027"/>
    </row>
    <row r="39723" spans="43:44" x14ac:dyDescent="0.25">
      <c r="AQ39723" s="1026"/>
      <c r="AR39723" s="1027"/>
    </row>
    <row r="39724" spans="43:44" x14ac:dyDescent="0.25">
      <c r="AQ39724" s="1026"/>
      <c r="AR39724" s="1027"/>
    </row>
    <row r="39725" spans="43:44" x14ac:dyDescent="0.25">
      <c r="AQ39725" s="1026"/>
      <c r="AR39725" s="1027"/>
    </row>
    <row r="39726" spans="43:44" x14ac:dyDescent="0.25">
      <c r="AQ39726" s="1026"/>
      <c r="AR39726" s="1027"/>
    </row>
    <row r="39727" spans="43:44" x14ac:dyDescent="0.25">
      <c r="AQ39727" s="1026"/>
      <c r="AR39727" s="1027"/>
    </row>
    <row r="39728" spans="43:44" x14ac:dyDescent="0.25">
      <c r="AQ39728" s="1026"/>
      <c r="AR39728" s="1027"/>
    </row>
    <row r="39729" spans="43:44" x14ac:dyDescent="0.25">
      <c r="AQ39729" s="1026"/>
      <c r="AR39729" s="1027"/>
    </row>
    <row r="39730" spans="43:44" x14ac:dyDescent="0.25">
      <c r="AQ39730" s="1026"/>
      <c r="AR39730" s="1027"/>
    </row>
    <row r="39731" spans="43:44" x14ac:dyDescent="0.25">
      <c r="AQ39731" s="1026"/>
      <c r="AR39731" s="1027"/>
    </row>
    <row r="39732" spans="43:44" x14ac:dyDescent="0.25">
      <c r="AQ39732" s="1026"/>
      <c r="AR39732" s="1027"/>
    </row>
    <row r="39733" spans="43:44" x14ac:dyDescent="0.25">
      <c r="AQ39733" s="1026"/>
      <c r="AR39733" s="1027"/>
    </row>
    <row r="39734" spans="43:44" x14ac:dyDescent="0.25">
      <c r="AQ39734" s="1026"/>
      <c r="AR39734" s="1027"/>
    </row>
    <row r="39735" spans="43:44" x14ac:dyDescent="0.25">
      <c r="AQ39735" s="1026"/>
      <c r="AR39735" s="1027"/>
    </row>
    <row r="39736" spans="43:44" x14ac:dyDescent="0.25">
      <c r="AQ39736" s="1026"/>
      <c r="AR39736" s="1027"/>
    </row>
    <row r="39737" spans="43:44" x14ac:dyDescent="0.25">
      <c r="AQ39737" s="1026"/>
      <c r="AR39737" s="1027"/>
    </row>
    <row r="39738" spans="43:44" x14ac:dyDescent="0.25">
      <c r="AQ39738" s="1026"/>
      <c r="AR39738" s="1027"/>
    </row>
    <row r="39739" spans="43:44" x14ac:dyDescent="0.25">
      <c r="AQ39739" s="1026"/>
      <c r="AR39739" s="1027"/>
    </row>
    <row r="39740" spans="43:44" x14ac:dyDescent="0.25">
      <c r="AQ39740" s="1026"/>
      <c r="AR39740" s="1027"/>
    </row>
    <row r="39741" spans="43:44" x14ac:dyDescent="0.25">
      <c r="AQ39741" s="1026"/>
      <c r="AR39741" s="1027"/>
    </row>
    <row r="39742" spans="43:44" x14ac:dyDescent="0.25">
      <c r="AQ39742" s="1026"/>
      <c r="AR39742" s="1027"/>
    </row>
    <row r="39743" spans="43:44" x14ac:dyDescent="0.25">
      <c r="AQ39743" s="1026"/>
      <c r="AR39743" s="1027"/>
    </row>
    <row r="39744" spans="43:44" x14ac:dyDescent="0.25">
      <c r="AQ39744" s="1026"/>
      <c r="AR39744" s="1027"/>
    </row>
    <row r="39745" spans="43:44" x14ac:dyDescent="0.25">
      <c r="AQ39745" s="1026"/>
      <c r="AR39745" s="1027"/>
    </row>
    <row r="39746" spans="43:44" x14ac:dyDescent="0.25">
      <c r="AQ39746" s="1026"/>
      <c r="AR39746" s="1027"/>
    </row>
    <row r="39747" spans="43:44" x14ac:dyDescent="0.25">
      <c r="AQ39747" s="1026"/>
      <c r="AR39747" s="1027"/>
    </row>
    <row r="39748" spans="43:44" x14ac:dyDescent="0.25">
      <c r="AQ39748" s="1026"/>
      <c r="AR39748" s="1027"/>
    </row>
    <row r="39749" spans="43:44" x14ac:dyDescent="0.25">
      <c r="AQ39749" s="1026"/>
      <c r="AR39749" s="1027"/>
    </row>
    <row r="39750" spans="43:44" x14ac:dyDescent="0.25">
      <c r="AQ39750" s="1026"/>
      <c r="AR39750" s="1027"/>
    </row>
    <row r="39751" spans="43:44" x14ac:dyDescent="0.25">
      <c r="AQ39751" s="1026"/>
      <c r="AR39751" s="1027"/>
    </row>
    <row r="39752" spans="43:44" x14ac:dyDescent="0.25">
      <c r="AQ39752" s="1026"/>
      <c r="AR39752" s="1027"/>
    </row>
    <row r="39753" spans="43:44" x14ac:dyDescent="0.25">
      <c r="AQ39753" s="1026"/>
      <c r="AR39753" s="1027"/>
    </row>
    <row r="39754" spans="43:44" x14ac:dyDescent="0.25">
      <c r="AQ39754" s="1026"/>
      <c r="AR39754" s="1027"/>
    </row>
    <row r="39755" spans="43:44" x14ac:dyDescent="0.25">
      <c r="AQ39755" s="1026"/>
      <c r="AR39755" s="1027"/>
    </row>
    <row r="39756" spans="43:44" x14ac:dyDescent="0.25">
      <c r="AQ39756" s="1026"/>
      <c r="AR39756" s="1027"/>
    </row>
    <row r="39757" spans="43:44" x14ac:dyDescent="0.25">
      <c r="AQ39757" s="1026"/>
      <c r="AR39757" s="1027"/>
    </row>
    <row r="39758" spans="43:44" x14ac:dyDescent="0.25">
      <c r="AQ39758" s="1026"/>
      <c r="AR39758" s="1027"/>
    </row>
    <row r="39759" spans="43:44" x14ac:dyDescent="0.25">
      <c r="AQ39759" s="1026"/>
      <c r="AR39759" s="1027"/>
    </row>
    <row r="39760" spans="43:44" x14ac:dyDescent="0.25">
      <c r="AQ39760" s="1026"/>
      <c r="AR39760" s="1027"/>
    </row>
    <row r="39761" spans="43:44" x14ac:dyDescent="0.25">
      <c r="AQ39761" s="1026"/>
      <c r="AR39761" s="1027"/>
    </row>
    <row r="39762" spans="43:44" x14ac:dyDescent="0.25">
      <c r="AQ39762" s="1026"/>
      <c r="AR39762" s="1027"/>
    </row>
    <row r="39763" spans="43:44" x14ac:dyDescent="0.25">
      <c r="AQ39763" s="1026"/>
      <c r="AR39763" s="1027"/>
    </row>
    <row r="39764" spans="43:44" x14ac:dyDescent="0.25">
      <c r="AQ39764" s="1026"/>
      <c r="AR39764" s="1027"/>
    </row>
    <row r="39765" spans="43:44" x14ac:dyDescent="0.25">
      <c r="AQ39765" s="1026"/>
      <c r="AR39765" s="1027"/>
    </row>
    <row r="39766" spans="43:44" x14ac:dyDescent="0.25">
      <c r="AQ39766" s="1026"/>
      <c r="AR39766" s="1027"/>
    </row>
    <row r="39767" spans="43:44" x14ac:dyDescent="0.25">
      <c r="AQ39767" s="1026"/>
      <c r="AR39767" s="1027"/>
    </row>
    <row r="39768" spans="43:44" x14ac:dyDescent="0.25">
      <c r="AQ39768" s="1026"/>
      <c r="AR39768" s="1027"/>
    </row>
    <row r="39769" spans="43:44" x14ac:dyDescent="0.25">
      <c r="AQ39769" s="1026"/>
      <c r="AR39769" s="1027"/>
    </row>
    <row r="39770" spans="43:44" x14ac:dyDescent="0.25">
      <c r="AQ39770" s="1026"/>
      <c r="AR39770" s="1027"/>
    </row>
    <row r="39771" spans="43:44" x14ac:dyDescent="0.25">
      <c r="AQ39771" s="1026"/>
      <c r="AR39771" s="1027"/>
    </row>
    <row r="39772" spans="43:44" x14ac:dyDescent="0.25">
      <c r="AQ39772" s="1026"/>
      <c r="AR39772" s="1027"/>
    </row>
    <row r="39773" spans="43:44" x14ac:dyDescent="0.25">
      <c r="AQ39773" s="1026"/>
      <c r="AR39773" s="1027"/>
    </row>
    <row r="39774" spans="43:44" x14ac:dyDescent="0.25">
      <c r="AQ39774" s="1026"/>
      <c r="AR39774" s="1027"/>
    </row>
    <row r="39775" spans="43:44" x14ac:dyDescent="0.25">
      <c r="AQ39775" s="1026"/>
      <c r="AR39775" s="1027"/>
    </row>
    <row r="39776" spans="43:44" x14ac:dyDescent="0.25">
      <c r="AQ39776" s="1026"/>
      <c r="AR39776" s="1027"/>
    </row>
    <row r="39777" spans="43:44" x14ac:dyDescent="0.25">
      <c r="AQ39777" s="1026"/>
      <c r="AR39777" s="1027"/>
    </row>
    <row r="39778" spans="43:44" x14ac:dyDescent="0.25">
      <c r="AQ39778" s="1026"/>
      <c r="AR39778" s="1027"/>
    </row>
    <row r="39779" spans="43:44" x14ac:dyDescent="0.25">
      <c r="AQ39779" s="1026"/>
      <c r="AR39779" s="1027"/>
    </row>
    <row r="39780" spans="43:44" x14ac:dyDescent="0.25">
      <c r="AQ39780" s="1026"/>
      <c r="AR39780" s="1027"/>
    </row>
    <row r="39781" spans="43:44" x14ac:dyDescent="0.25">
      <c r="AQ39781" s="1026"/>
      <c r="AR39781" s="1027"/>
    </row>
    <row r="39782" spans="43:44" x14ac:dyDescent="0.25">
      <c r="AQ39782" s="1026"/>
      <c r="AR39782" s="1027"/>
    </row>
    <row r="39783" spans="43:44" x14ac:dyDescent="0.25">
      <c r="AQ39783" s="1026"/>
      <c r="AR39783" s="1027"/>
    </row>
    <row r="39784" spans="43:44" x14ac:dyDescent="0.25">
      <c r="AQ39784" s="1026"/>
      <c r="AR39784" s="1027"/>
    </row>
    <row r="39785" spans="43:44" x14ac:dyDescent="0.25">
      <c r="AQ39785" s="1026"/>
      <c r="AR39785" s="1027"/>
    </row>
    <row r="39786" spans="43:44" x14ac:dyDescent="0.25">
      <c r="AQ39786" s="1026"/>
      <c r="AR39786" s="1027"/>
    </row>
    <row r="39787" spans="43:44" x14ac:dyDescent="0.25">
      <c r="AQ39787" s="1026"/>
      <c r="AR39787" s="1027"/>
    </row>
    <row r="39788" spans="43:44" x14ac:dyDescent="0.25">
      <c r="AQ39788" s="1026"/>
      <c r="AR39788" s="1027"/>
    </row>
    <row r="39789" spans="43:44" x14ac:dyDescent="0.25">
      <c r="AQ39789" s="1026"/>
      <c r="AR39789" s="1027"/>
    </row>
    <row r="39790" spans="43:44" x14ac:dyDescent="0.25">
      <c r="AQ39790" s="1026"/>
      <c r="AR39790" s="1027"/>
    </row>
    <row r="39791" spans="43:44" x14ac:dyDescent="0.25">
      <c r="AQ39791" s="1026"/>
      <c r="AR39791" s="1027"/>
    </row>
    <row r="39792" spans="43:44" x14ac:dyDescent="0.25">
      <c r="AQ39792" s="1026"/>
      <c r="AR39792" s="1027"/>
    </row>
    <row r="39793" spans="43:44" x14ac:dyDescent="0.25">
      <c r="AQ39793" s="1026"/>
      <c r="AR39793" s="1027"/>
    </row>
    <row r="39794" spans="43:44" x14ac:dyDescent="0.25">
      <c r="AQ39794" s="1026"/>
      <c r="AR39794" s="1027"/>
    </row>
    <row r="39795" spans="43:44" x14ac:dyDescent="0.25">
      <c r="AQ39795" s="1026"/>
      <c r="AR39795" s="1027"/>
    </row>
    <row r="39796" spans="43:44" x14ac:dyDescent="0.25">
      <c r="AQ39796" s="1026"/>
      <c r="AR39796" s="1027"/>
    </row>
    <row r="39797" spans="43:44" x14ac:dyDescent="0.25">
      <c r="AQ39797" s="1026"/>
      <c r="AR39797" s="1027"/>
    </row>
    <row r="39798" spans="43:44" x14ac:dyDescent="0.25">
      <c r="AQ39798" s="1026"/>
      <c r="AR39798" s="1027"/>
    </row>
    <row r="39799" spans="43:44" x14ac:dyDescent="0.25">
      <c r="AQ39799" s="1026"/>
      <c r="AR39799" s="1027"/>
    </row>
    <row r="39800" spans="43:44" x14ac:dyDescent="0.25">
      <c r="AQ39800" s="1026"/>
      <c r="AR39800" s="1027"/>
    </row>
    <row r="39801" spans="43:44" x14ac:dyDescent="0.25">
      <c r="AQ39801" s="1026"/>
      <c r="AR39801" s="1027"/>
    </row>
    <row r="39802" spans="43:44" x14ac:dyDescent="0.25">
      <c r="AQ39802" s="1026"/>
      <c r="AR39802" s="1027"/>
    </row>
    <row r="39803" spans="43:44" x14ac:dyDescent="0.25">
      <c r="AQ39803" s="1026"/>
      <c r="AR39803" s="1027"/>
    </row>
    <row r="39804" spans="43:44" x14ac:dyDescent="0.25">
      <c r="AQ39804" s="1026"/>
      <c r="AR39804" s="1027"/>
    </row>
    <row r="39805" spans="43:44" x14ac:dyDescent="0.25">
      <c r="AQ39805" s="1026"/>
      <c r="AR39805" s="1027"/>
    </row>
    <row r="39806" spans="43:44" x14ac:dyDescent="0.25">
      <c r="AQ39806" s="1026"/>
      <c r="AR39806" s="1027"/>
    </row>
    <row r="39807" spans="43:44" x14ac:dyDescent="0.25">
      <c r="AQ39807" s="1026"/>
      <c r="AR39807" s="1027"/>
    </row>
    <row r="39808" spans="43:44" x14ac:dyDescent="0.25">
      <c r="AQ39808" s="1026"/>
      <c r="AR39808" s="1027"/>
    </row>
    <row r="39809" spans="43:44" x14ac:dyDescent="0.25">
      <c r="AQ39809" s="1026"/>
      <c r="AR39809" s="1027"/>
    </row>
    <row r="39810" spans="43:44" x14ac:dyDescent="0.25">
      <c r="AQ39810" s="1026"/>
      <c r="AR39810" s="1027"/>
    </row>
    <row r="39811" spans="43:44" x14ac:dyDescent="0.25">
      <c r="AQ39811" s="1026"/>
      <c r="AR39811" s="1027"/>
    </row>
    <row r="39812" spans="43:44" x14ac:dyDescent="0.25">
      <c r="AQ39812" s="1026"/>
      <c r="AR39812" s="1027"/>
    </row>
    <row r="39813" spans="43:44" x14ac:dyDescent="0.25">
      <c r="AQ39813" s="1026"/>
      <c r="AR39813" s="1027"/>
    </row>
    <row r="39814" spans="43:44" x14ac:dyDescent="0.25">
      <c r="AQ39814" s="1026"/>
      <c r="AR39814" s="1027"/>
    </row>
    <row r="39815" spans="43:44" x14ac:dyDescent="0.25">
      <c r="AQ39815" s="1026"/>
      <c r="AR39815" s="1027"/>
    </row>
    <row r="39816" spans="43:44" x14ac:dyDescent="0.25">
      <c r="AQ39816" s="1026"/>
      <c r="AR39816" s="1027"/>
    </row>
    <row r="39817" spans="43:44" x14ac:dyDescent="0.25">
      <c r="AQ39817" s="1026"/>
      <c r="AR39817" s="1027"/>
    </row>
    <row r="39818" spans="43:44" x14ac:dyDescent="0.25">
      <c r="AQ39818" s="1026"/>
      <c r="AR39818" s="1027"/>
    </row>
    <row r="39819" spans="43:44" x14ac:dyDescent="0.25">
      <c r="AQ39819" s="1026"/>
      <c r="AR39819" s="1027"/>
    </row>
    <row r="39820" spans="43:44" x14ac:dyDescent="0.25">
      <c r="AQ39820" s="1026"/>
      <c r="AR39820" s="1027"/>
    </row>
    <row r="39821" spans="43:44" x14ac:dyDescent="0.25">
      <c r="AQ39821" s="1026"/>
      <c r="AR39821" s="1027"/>
    </row>
    <row r="39822" spans="43:44" x14ac:dyDescent="0.25">
      <c r="AQ39822" s="1026"/>
      <c r="AR39822" s="1027"/>
    </row>
    <row r="39823" spans="43:44" x14ac:dyDescent="0.25">
      <c r="AQ39823" s="1026"/>
      <c r="AR39823" s="1027"/>
    </row>
    <row r="39824" spans="43:44" x14ac:dyDescent="0.25">
      <c r="AQ39824" s="1026"/>
      <c r="AR39824" s="1027"/>
    </row>
    <row r="39825" spans="43:44" x14ac:dyDescent="0.25">
      <c r="AQ39825" s="1026"/>
      <c r="AR39825" s="1027"/>
    </row>
    <row r="39826" spans="43:44" x14ac:dyDescent="0.25">
      <c r="AQ39826" s="1026"/>
      <c r="AR39826" s="1027"/>
    </row>
    <row r="39827" spans="43:44" x14ac:dyDescent="0.25">
      <c r="AQ39827" s="1026"/>
      <c r="AR39827" s="1027"/>
    </row>
    <row r="39828" spans="43:44" x14ac:dyDescent="0.25">
      <c r="AQ39828" s="1026"/>
      <c r="AR39828" s="1027"/>
    </row>
    <row r="39829" spans="43:44" x14ac:dyDescent="0.25">
      <c r="AQ39829" s="1026"/>
      <c r="AR39829" s="1027"/>
    </row>
    <row r="39830" spans="43:44" x14ac:dyDescent="0.25">
      <c r="AQ39830" s="1026"/>
      <c r="AR39830" s="1027"/>
    </row>
    <row r="39831" spans="43:44" x14ac:dyDescent="0.25">
      <c r="AQ39831" s="1026"/>
      <c r="AR39831" s="1027"/>
    </row>
    <row r="39832" spans="43:44" x14ac:dyDescent="0.25">
      <c r="AQ39832" s="1026"/>
      <c r="AR39832" s="1027"/>
    </row>
    <row r="39833" spans="43:44" x14ac:dyDescent="0.25">
      <c r="AQ39833" s="1026"/>
      <c r="AR39833" s="1027"/>
    </row>
    <row r="39834" spans="43:44" x14ac:dyDescent="0.25">
      <c r="AQ39834" s="1026"/>
      <c r="AR39834" s="1027"/>
    </row>
    <row r="39835" spans="43:44" x14ac:dyDescent="0.25">
      <c r="AQ39835" s="1026"/>
      <c r="AR39835" s="1027"/>
    </row>
    <row r="39836" spans="43:44" x14ac:dyDescent="0.25">
      <c r="AQ39836" s="1026"/>
      <c r="AR39836" s="1027"/>
    </row>
    <row r="39837" spans="43:44" x14ac:dyDescent="0.25">
      <c r="AQ39837" s="1026"/>
      <c r="AR39837" s="1027"/>
    </row>
    <row r="39838" spans="43:44" x14ac:dyDescent="0.25">
      <c r="AQ39838" s="1026"/>
      <c r="AR39838" s="1027"/>
    </row>
    <row r="39839" spans="43:44" x14ac:dyDescent="0.25">
      <c r="AQ39839" s="1026"/>
      <c r="AR39839" s="1027"/>
    </row>
    <row r="39840" spans="43:44" x14ac:dyDescent="0.25">
      <c r="AQ39840" s="1026"/>
      <c r="AR39840" s="1027"/>
    </row>
    <row r="39841" spans="43:44" x14ac:dyDescent="0.25">
      <c r="AQ39841" s="1026"/>
      <c r="AR39841" s="1027"/>
    </row>
    <row r="39842" spans="43:44" x14ac:dyDescent="0.25">
      <c r="AQ39842" s="1026"/>
      <c r="AR39842" s="1027"/>
    </row>
    <row r="39843" spans="43:44" x14ac:dyDescent="0.25">
      <c r="AQ39843" s="1026"/>
      <c r="AR39843" s="1027"/>
    </row>
    <row r="39844" spans="43:44" x14ac:dyDescent="0.25">
      <c r="AQ39844" s="1026"/>
      <c r="AR39844" s="1027"/>
    </row>
    <row r="39845" spans="43:44" x14ac:dyDescent="0.25">
      <c r="AQ39845" s="1026"/>
      <c r="AR39845" s="1027"/>
    </row>
    <row r="39846" spans="43:44" x14ac:dyDescent="0.25">
      <c r="AQ39846" s="1026"/>
      <c r="AR39846" s="1027"/>
    </row>
    <row r="39847" spans="43:44" x14ac:dyDescent="0.25">
      <c r="AQ39847" s="1026"/>
      <c r="AR39847" s="1027"/>
    </row>
    <row r="39848" spans="43:44" x14ac:dyDescent="0.25">
      <c r="AQ39848" s="1026"/>
      <c r="AR39848" s="1027"/>
    </row>
    <row r="39849" spans="43:44" x14ac:dyDescent="0.25">
      <c r="AQ39849" s="1026"/>
      <c r="AR39849" s="1027"/>
    </row>
    <row r="39850" spans="43:44" x14ac:dyDescent="0.25">
      <c r="AQ39850" s="1026"/>
      <c r="AR39850" s="1027"/>
    </row>
    <row r="39851" spans="43:44" x14ac:dyDescent="0.25">
      <c r="AQ39851" s="1026"/>
      <c r="AR39851" s="1027"/>
    </row>
    <row r="39852" spans="43:44" x14ac:dyDescent="0.25">
      <c r="AQ39852" s="1026"/>
      <c r="AR39852" s="1027"/>
    </row>
    <row r="39853" spans="43:44" x14ac:dyDescent="0.25">
      <c r="AQ39853" s="1026"/>
      <c r="AR39853" s="1027"/>
    </row>
    <row r="39854" spans="43:44" x14ac:dyDescent="0.25">
      <c r="AQ39854" s="1026"/>
      <c r="AR39854" s="1027"/>
    </row>
    <row r="39855" spans="43:44" x14ac:dyDescent="0.25">
      <c r="AQ39855" s="1026"/>
      <c r="AR39855" s="1027"/>
    </row>
    <row r="39856" spans="43:44" x14ac:dyDescent="0.25">
      <c r="AQ39856" s="1026"/>
      <c r="AR39856" s="1027"/>
    </row>
    <row r="39857" spans="43:44" x14ac:dyDescent="0.25">
      <c r="AQ39857" s="1026"/>
      <c r="AR39857" s="1027"/>
    </row>
    <row r="39858" spans="43:44" x14ac:dyDescent="0.25">
      <c r="AQ39858" s="1026"/>
      <c r="AR39858" s="1027"/>
    </row>
    <row r="39859" spans="43:44" x14ac:dyDescent="0.25">
      <c r="AQ39859" s="1026"/>
      <c r="AR39859" s="1027"/>
    </row>
    <row r="39860" spans="43:44" x14ac:dyDescent="0.25">
      <c r="AQ39860" s="1026"/>
      <c r="AR39860" s="1027"/>
    </row>
    <row r="39861" spans="43:44" x14ac:dyDescent="0.25">
      <c r="AQ39861" s="1026"/>
      <c r="AR39861" s="1027"/>
    </row>
    <row r="39862" spans="43:44" x14ac:dyDescent="0.25">
      <c r="AQ39862" s="1026"/>
      <c r="AR39862" s="1027"/>
    </row>
    <row r="39863" spans="43:44" x14ac:dyDescent="0.25">
      <c r="AQ39863" s="1026"/>
      <c r="AR39863" s="1027"/>
    </row>
    <row r="39864" spans="43:44" x14ac:dyDescent="0.25">
      <c r="AQ39864" s="1026"/>
      <c r="AR39864" s="1027"/>
    </row>
    <row r="39865" spans="43:44" x14ac:dyDescent="0.25">
      <c r="AQ39865" s="1026"/>
      <c r="AR39865" s="1027"/>
    </row>
    <row r="39866" spans="43:44" x14ac:dyDescent="0.25">
      <c r="AQ39866" s="1026"/>
      <c r="AR39866" s="1027"/>
    </row>
    <row r="39867" spans="43:44" x14ac:dyDescent="0.25">
      <c r="AQ39867" s="1026"/>
      <c r="AR39867" s="1027"/>
    </row>
    <row r="39868" spans="43:44" x14ac:dyDescent="0.25">
      <c r="AQ39868" s="1026"/>
      <c r="AR39868" s="1027"/>
    </row>
    <row r="39869" spans="43:44" x14ac:dyDescent="0.25">
      <c r="AQ39869" s="1026"/>
      <c r="AR39869" s="1027"/>
    </row>
    <row r="39870" spans="43:44" x14ac:dyDescent="0.25">
      <c r="AQ39870" s="1026"/>
      <c r="AR39870" s="1027"/>
    </row>
    <row r="39871" spans="43:44" x14ac:dyDescent="0.25">
      <c r="AQ39871" s="1026"/>
      <c r="AR39871" s="1027"/>
    </row>
    <row r="39872" spans="43:44" x14ac:dyDescent="0.25">
      <c r="AQ39872" s="1026"/>
      <c r="AR39872" s="1027"/>
    </row>
    <row r="39873" spans="43:44" x14ac:dyDescent="0.25">
      <c r="AQ39873" s="1026"/>
      <c r="AR39873" s="1027"/>
    </row>
    <row r="39874" spans="43:44" x14ac:dyDescent="0.25">
      <c r="AQ39874" s="1026"/>
      <c r="AR39874" s="1027"/>
    </row>
    <row r="39875" spans="43:44" x14ac:dyDescent="0.25">
      <c r="AQ39875" s="1026"/>
      <c r="AR39875" s="1027"/>
    </row>
    <row r="39876" spans="43:44" x14ac:dyDescent="0.25">
      <c r="AQ39876" s="1026"/>
      <c r="AR39876" s="1027"/>
    </row>
    <row r="39877" spans="43:44" x14ac:dyDescent="0.25">
      <c r="AQ39877" s="1026"/>
      <c r="AR39877" s="1027"/>
    </row>
    <row r="39878" spans="43:44" x14ac:dyDescent="0.25">
      <c r="AQ39878" s="1026"/>
      <c r="AR39878" s="1027"/>
    </row>
    <row r="39879" spans="43:44" x14ac:dyDescent="0.25">
      <c r="AQ39879" s="1026"/>
      <c r="AR39879" s="1027"/>
    </row>
    <row r="39880" spans="43:44" x14ac:dyDescent="0.25">
      <c r="AQ39880" s="1026"/>
      <c r="AR39880" s="1027"/>
    </row>
    <row r="39881" spans="43:44" x14ac:dyDescent="0.25">
      <c r="AQ39881" s="1026"/>
      <c r="AR39881" s="1027"/>
    </row>
    <row r="39882" spans="43:44" x14ac:dyDescent="0.25">
      <c r="AQ39882" s="1026"/>
      <c r="AR39882" s="1027"/>
    </row>
    <row r="39883" spans="43:44" x14ac:dyDescent="0.25">
      <c r="AQ39883" s="1026"/>
      <c r="AR39883" s="1027"/>
    </row>
    <row r="39884" spans="43:44" x14ac:dyDescent="0.25">
      <c r="AQ39884" s="1026"/>
      <c r="AR39884" s="1027"/>
    </row>
    <row r="39885" spans="43:44" x14ac:dyDescent="0.25">
      <c r="AQ39885" s="1026"/>
      <c r="AR39885" s="1027"/>
    </row>
    <row r="39886" spans="43:44" x14ac:dyDescent="0.25">
      <c r="AQ39886" s="1026"/>
      <c r="AR39886" s="1027"/>
    </row>
    <row r="39887" spans="43:44" x14ac:dyDescent="0.25">
      <c r="AQ39887" s="1026"/>
      <c r="AR39887" s="1027"/>
    </row>
    <row r="39888" spans="43:44" x14ac:dyDescent="0.25">
      <c r="AQ39888" s="1026"/>
      <c r="AR39888" s="1027"/>
    </row>
    <row r="39889" spans="43:44" x14ac:dyDescent="0.25">
      <c r="AQ39889" s="1026"/>
      <c r="AR39889" s="1027"/>
    </row>
    <row r="39890" spans="43:44" x14ac:dyDescent="0.25">
      <c r="AQ39890" s="1026"/>
      <c r="AR39890" s="1027"/>
    </row>
    <row r="39891" spans="43:44" x14ac:dyDescent="0.25">
      <c r="AQ39891" s="1026"/>
      <c r="AR39891" s="1027"/>
    </row>
    <row r="39892" spans="43:44" x14ac:dyDescent="0.25">
      <c r="AQ39892" s="1026"/>
      <c r="AR39892" s="1027"/>
    </row>
    <row r="39893" spans="43:44" x14ac:dyDescent="0.25">
      <c r="AQ39893" s="1026"/>
      <c r="AR39893" s="1027"/>
    </row>
    <row r="39894" spans="43:44" x14ac:dyDescent="0.25">
      <c r="AQ39894" s="1026"/>
      <c r="AR39894" s="1027"/>
    </row>
    <row r="39895" spans="43:44" x14ac:dyDescent="0.25">
      <c r="AQ39895" s="1026"/>
      <c r="AR39895" s="1027"/>
    </row>
    <row r="39896" spans="43:44" x14ac:dyDescent="0.25">
      <c r="AQ39896" s="1026"/>
      <c r="AR39896" s="1027"/>
    </row>
    <row r="39897" spans="43:44" x14ac:dyDescent="0.25">
      <c r="AQ39897" s="1026"/>
      <c r="AR39897" s="1027"/>
    </row>
    <row r="39898" spans="43:44" x14ac:dyDescent="0.25">
      <c r="AQ39898" s="1026"/>
      <c r="AR39898" s="1027"/>
    </row>
    <row r="39899" spans="43:44" x14ac:dyDescent="0.25">
      <c r="AQ39899" s="1026"/>
      <c r="AR39899" s="1027"/>
    </row>
    <row r="39900" spans="43:44" x14ac:dyDescent="0.25">
      <c r="AQ39900" s="1026"/>
      <c r="AR39900" s="1027"/>
    </row>
    <row r="39901" spans="43:44" x14ac:dyDescent="0.25">
      <c r="AQ39901" s="1026"/>
      <c r="AR39901" s="1027"/>
    </row>
    <row r="39902" spans="43:44" x14ac:dyDescent="0.25">
      <c r="AQ39902" s="1026"/>
      <c r="AR39902" s="1027"/>
    </row>
    <row r="39903" spans="43:44" x14ac:dyDescent="0.25">
      <c r="AQ39903" s="1026"/>
      <c r="AR39903" s="1027"/>
    </row>
    <row r="39904" spans="43:44" x14ac:dyDescent="0.25">
      <c r="AQ39904" s="1026"/>
      <c r="AR39904" s="1027"/>
    </row>
    <row r="39905" spans="43:44" x14ac:dyDescent="0.25">
      <c r="AQ39905" s="1026"/>
      <c r="AR39905" s="1027"/>
    </row>
    <row r="39906" spans="43:44" x14ac:dyDescent="0.25">
      <c r="AQ39906" s="1026"/>
      <c r="AR39906" s="1027"/>
    </row>
    <row r="39907" spans="43:44" x14ac:dyDescent="0.25">
      <c r="AQ39907" s="1026"/>
      <c r="AR39907" s="1027"/>
    </row>
    <row r="39908" spans="43:44" x14ac:dyDescent="0.25">
      <c r="AQ39908" s="1026"/>
      <c r="AR39908" s="1027"/>
    </row>
    <row r="39909" spans="43:44" x14ac:dyDescent="0.25">
      <c r="AQ39909" s="1026"/>
      <c r="AR39909" s="1027"/>
    </row>
    <row r="39910" spans="43:44" x14ac:dyDescent="0.25">
      <c r="AQ39910" s="1026"/>
      <c r="AR39910" s="1027"/>
    </row>
    <row r="39911" spans="43:44" x14ac:dyDescent="0.25">
      <c r="AQ39911" s="1026"/>
      <c r="AR39911" s="1027"/>
    </row>
    <row r="39912" spans="43:44" x14ac:dyDescent="0.25">
      <c r="AQ39912" s="1026"/>
      <c r="AR39912" s="1027"/>
    </row>
    <row r="39913" spans="43:44" x14ac:dyDescent="0.25">
      <c r="AQ39913" s="1026"/>
      <c r="AR39913" s="1027"/>
    </row>
    <row r="39914" spans="43:44" x14ac:dyDescent="0.25">
      <c r="AQ39914" s="1026"/>
      <c r="AR39914" s="1027"/>
    </row>
    <row r="39915" spans="43:44" x14ac:dyDescent="0.25">
      <c r="AQ39915" s="1026"/>
      <c r="AR39915" s="1027"/>
    </row>
    <row r="39916" spans="43:44" x14ac:dyDescent="0.25">
      <c r="AQ39916" s="1026"/>
      <c r="AR39916" s="1027"/>
    </row>
    <row r="39917" spans="43:44" x14ac:dyDescent="0.25">
      <c r="AQ39917" s="1026"/>
      <c r="AR39917" s="1027"/>
    </row>
    <row r="39918" spans="43:44" x14ac:dyDescent="0.25">
      <c r="AQ39918" s="1026"/>
      <c r="AR39918" s="1027"/>
    </row>
    <row r="39919" spans="43:44" x14ac:dyDescent="0.25">
      <c r="AQ39919" s="1026"/>
      <c r="AR39919" s="1027"/>
    </row>
    <row r="39920" spans="43:44" x14ac:dyDescent="0.25">
      <c r="AQ39920" s="1026"/>
      <c r="AR39920" s="1027"/>
    </row>
    <row r="39921" spans="43:44" x14ac:dyDescent="0.25">
      <c r="AQ39921" s="1026"/>
      <c r="AR39921" s="1027"/>
    </row>
    <row r="39922" spans="43:44" x14ac:dyDescent="0.25">
      <c r="AQ39922" s="1026"/>
      <c r="AR39922" s="1027"/>
    </row>
    <row r="39923" spans="43:44" x14ac:dyDescent="0.25">
      <c r="AQ39923" s="1026"/>
      <c r="AR39923" s="1027"/>
    </row>
    <row r="39924" spans="43:44" x14ac:dyDescent="0.25">
      <c r="AQ39924" s="1026"/>
      <c r="AR39924" s="1027"/>
    </row>
    <row r="39925" spans="43:44" x14ac:dyDescent="0.25">
      <c r="AQ39925" s="1026"/>
      <c r="AR39925" s="1027"/>
    </row>
    <row r="39926" spans="43:44" x14ac:dyDescent="0.25">
      <c r="AQ39926" s="1026"/>
      <c r="AR39926" s="1027"/>
    </row>
    <row r="39927" spans="43:44" x14ac:dyDescent="0.25">
      <c r="AQ39927" s="1026"/>
      <c r="AR39927" s="1027"/>
    </row>
    <row r="39928" spans="43:44" x14ac:dyDescent="0.25">
      <c r="AQ39928" s="1026"/>
      <c r="AR39928" s="1027"/>
    </row>
    <row r="39929" spans="43:44" x14ac:dyDescent="0.25">
      <c r="AQ39929" s="1026"/>
      <c r="AR39929" s="1027"/>
    </row>
    <row r="39930" spans="43:44" x14ac:dyDescent="0.25">
      <c r="AQ39930" s="1026"/>
      <c r="AR39930" s="1027"/>
    </row>
    <row r="39931" spans="43:44" x14ac:dyDescent="0.25">
      <c r="AQ39931" s="1026"/>
      <c r="AR39931" s="1027"/>
    </row>
    <row r="39932" spans="43:44" x14ac:dyDescent="0.25">
      <c r="AQ39932" s="1026"/>
      <c r="AR39932" s="1027"/>
    </row>
    <row r="39933" spans="43:44" x14ac:dyDescent="0.25">
      <c r="AQ39933" s="1026"/>
      <c r="AR39933" s="1027"/>
    </row>
    <row r="39934" spans="43:44" x14ac:dyDescent="0.25">
      <c r="AQ39934" s="1026"/>
      <c r="AR39934" s="1027"/>
    </row>
    <row r="39935" spans="43:44" x14ac:dyDescent="0.25">
      <c r="AQ39935" s="1026"/>
      <c r="AR39935" s="1027"/>
    </row>
    <row r="39936" spans="43:44" x14ac:dyDescent="0.25">
      <c r="AQ39936" s="1026"/>
      <c r="AR39936" s="1027"/>
    </row>
    <row r="39937" spans="43:44" x14ac:dyDescent="0.25">
      <c r="AQ39937" s="1026"/>
      <c r="AR39937" s="1027"/>
    </row>
    <row r="39938" spans="43:44" x14ac:dyDescent="0.25">
      <c r="AQ39938" s="1026"/>
      <c r="AR39938" s="1027"/>
    </row>
    <row r="39939" spans="43:44" x14ac:dyDescent="0.25">
      <c r="AQ39939" s="1026"/>
      <c r="AR39939" s="1027"/>
    </row>
    <row r="39940" spans="43:44" x14ac:dyDescent="0.25">
      <c r="AQ39940" s="1026"/>
      <c r="AR39940" s="1027"/>
    </row>
    <row r="39941" spans="43:44" x14ac:dyDescent="0.25">
      <c r="AQ39941" s="1026"/>
      <c r="AR39941" s="1027"/>
    </row>
    <row r="39942" spans="43:44" x14ac:dyDescent="0.25">
      <c r="AQ39942" s="1026"/>
      <c r="AR39942" s="1027"/>
    </row>
    <row r="39943" spans="43:44" x14ac:dyDescent="0.25">
      <c r="AQ39943" s="1026"/>
      <c r="AR39943" s="1027"/>
    </row>
    <row r="39944" spans="43:44" x14ac:dyDescent="0.25">
      <c r="AQ39944" s="1026"/>
      <c r="AR39944" s="1027"/>
    </row>
    <row r="39945" spans="43:44" x14ac:dyDescent="0.25">
      <c r="AQ39945" s="1026"/>
      <c r="AR39945" s="1027"/>
    </row>
    <row r="39946" spans="43:44" x14ac:dyDescent="0.25">
      <c r="AQ39946" s="1026"/>
      <c r="AR39946" s="1027"/>
    </row>
    <row r="39947" spans="43:44" x14ac:dyDescent="0.25">
      <c r="AQ39947" s="1026"/>
      <c r="AR39947" s="1027"/>
    </row>
    <row r="39948" spans="43:44" x14ac:dyDescent="0.25">
      <c r="AQ39948" s="1026"/>
      <c r="AR39948" s="1027"/>
    </row>
    <row r="39949" spans="43:44" x14ac:dyDescent="0.25">
      <c r="AQ39949" s="1026"/>
      <c r="AR39949" s="1027"/>
    </row>
    <row r="39950" spans="43:44" x14ac:dyDescent="0.25">
      <c r="AQ39950" s="1026"/>
      <c r="AR39950" s="1027"/>
    </row>
    <row r="39951" spans="43:44" x14ac:dyDescent="0.25">
      <c r="AQ39951" s="1026"/>
      <c r="AR39951" s="1027"/>
    </row>
    <row r="39952" spans="43:44" x14ac:dyDescent="0.25">
      <c r="AQ39952" s="1026"/>
      <c r="AR39952" s="1027"/>
    </row>
    <row r="39953" spans="43:44" x14ac:dyDescent="0.25">
      <c r="AQ39953" s="1026"/>
      <c r="AR39953" s="1027"/>
    </row>
    <row r="39954" spans="43:44" x14ac:dyDescent="0.25">
      <c r="AQ39954" s="1026"/>
      <c r="AR39954" s="1027"/>
    </row>
    <row r="39955" spans="43:44" x14ac:dyDescent="0.25">
      <c r="AQ39955" s="1026"/>
      <c r="AR39955" s="1027"/>
    </row>
    <row r="39956" spans="43:44" x14ac:dyDescent="0.25">
      <c r="AQ39956" s="1026"/>
      <c r="AR39956" s="1027"/>
    </row>
    <row r="39957" spans="43:44" x14ac:dyDescent="0.25">
      <c r="AQ39957" s="1026"/>
      <c r="AR39957" s="1027"/>
    </row>
    <row r="39958" spans="43:44" x14ac:dyDescent="0.25">
      <c r="AQ39958" s="1026"/>
      <c r="AR39958" s="1027"/>
    </row>
    <row r="39959" spans="43:44" x14ac:dyDescent="0.25">
      <c r="AQ39959" s="1026"/>
      <c r="AR39959" s="1027"/>
    </row>
    <row r="39960" spans="43:44" x14ac:dyDescent="0.25">
      <c r="AQ39960" s="1026"/>
      <c r="AR39960" s="1027"/>
    </row>
    <row r="39961" spans="43:44" x14ac:dyDescent="0.25">
      <c r="AQ39961" s="1026"/>
      <c r="AR39961" s="1027"/>
    </row>
    <row r="39962" spans="43:44" x14ac:dyDescent="0.25">
      <c r="AQ39962" s="1026"/>
      <c r="AR39962" s="1027"/>
    </row>
    <row r="39963" spans="43:44" x14ac:dyDescent="0.25">
      <c r="AQ39963" s="1026"/>
      <c r="AR39963" s="1027"/>
    </row>
    <row r="39964" spans="43:44" x14ac:dyDescent="0.25">
      <c r="AQ39964" s="1026"/>
      <c r="AR39964" s="1027"/>
    </row>
    <row r="39965" spans="43:44" x14ac:dyDescent="0.25">
      <c r="AQ39965" s="1026"/>
      <c r="AR39965" s="1027"/>
    </row>
    <row r="39966" spans="43:44" x14ac:dyDescent="0.25">
      <c r="AQ39966" s="1026"/>
      <c r="AR39966" s="1027"/>
    </row>
    <row r="39967" spans="43:44" x14ac:dyDescent="0.25">
      <c r="AQ39967" s="1026"/>
      <c r="AR39967" s="1027"/>
    </row>
    <row r="39968" spans="43:44" x14ac:dyDescent="0.25">
      <c r="AQ39968" s="1026"/>
      <c r="AR39968" s="1027"/>
    </row>
    <row r="39969" spans="43:44" x14ac:dyDescent="0.25">
      <c r="AQ39969" s="1026"/>
      <c r="AR39969" s="1027"/>
    </row>
    <row r="39970" spans="43:44" x14ac:dyDescent="0.25">
      <c r="AQ39970" s="1026"/>
      <c r="AR39970" s="1027"/>
    </row>
    <row r="39971" spans="43:44" x14ac:dyDescent="0.25">
      <c r="AQ39971" s="1026"/>
      <c r="AR39971" s="1027"/>
    </row>
    <row r="39972" spans="43:44" x14ac:dyDescent="0.25">
      <c r="AQ39972" s="1026"/>
      <c r="AR39972" s="1027"/>
    </row>
    <row r="39973" spans="43:44" x14ac:dyDescent="0.25">
      <c r="AQ39973" s="1026"/>
      <c r="AR39973" s="1027"/>
    </row>
    <row r="39974" spans="43:44" x14ac:dyDescent="0.25">
      <c r="AQ39974" s="1026"/>
      <c r="AR39974" s="1027"/>
    </row>
    <row r="39975" spans="43:44" x14ac:dyDescent="0.25">
      <c r="AQ39975" s="1026"/>
      <c r="AR39975" s="1027"/>
    </row>
    <row r="39976" spans="43:44" x14ac:dyDescent="0.25">
      <c r="AQ39976" s="1026"/>
      <c r="AR39976" s="1027"/>
    </row>
    <row r="39977" spans="43:44" x14ac:dyDescent="0.25">
      <c r="AQ39977" s="1026"/>
      <c r="AR39977" s="1027"/>
    </row>
    <row r="39978" spans="43:44" x14ac:dyDescent="0.25">
      <c r="AQ39978" s="1026"/>
      <c r="AR39978" s="1027"/>
    </row>
    <row r="39979" spans="43:44" x14ac:dyDescent="0.25">
      <c r="AQ39979" s="1026"/>
      <c r="AR39979" s="1027"/>
    </row>
    <row r="39980" spans="43:44" x14ac:dyDescent="0.25">
      <c r="AQ39980" s="1026"/>
      <c r="AR39980" s="1027"/>
    </row>
    <row r="39981" spans="43:44" x14ac:dyDescent="0.25">
      <c r="AQ39981" s="1026"/>
      <c r="AR39981" s="1027"/>
    </row>
    <row r="39982" spans="43:44" x14ac:dyDescent="0.25">
      <c r="AQ39982" s="1026"/>
      <c r="AR39982" s="1027"/>
    </row>
    <row r="39983" spans="43:44" x14ac:dyDescent="0.25">
      <c r="AQ39983" s="1026"/>
      <c r="AR39983" s="1027"/>
    </row>
    <row r="39984" spans="43:44" x14ac:dyDescent="0.25">
      <c r="AQ39984" s="1026"/>
      <c r="AR39984" s="1027"/>
    </row>
    <row r="39985" spans="43:44" x14ac:dyDescent="0.25">
      <c r="AQ39985" s="1026"/>
      <c r="AR39985" s="1027"/>
    </row>
    <row r="39986" spans="43:44" x14ac:dyDescent="0.25">
      <c r="AQ39986" s="1026"/>
      <c r="AR39986" s="1027"/>
    </row>
    <row r="39987" spans="43:44" x14ac:dyDescent="0.25">
      <c r="AQ39987" s="1026"/>
      <c r="AR39987" s="1027"/>
    </row>
    <row r="39988" spans="43:44" x14ac:dyDescent="0.25">
      <c r="AQ39988" s="1026"/>
      <c r="AR39988" s="1027"/>
    </row>
    <row r="39989" spans="43:44" x14ac:dyDescent="0.25">
      <c r="AQ39989" s="1026"/>
      <c r="AR39989" s="1027"/>
    </row>
    <row r="39990" spans="43:44" x14ac:dyDescent="0.25">
      <c r="AQ39990" s="1026"/>
      <c r="AR39990" s="1027"/>
    </row>
    <row r="39991" spans="43:44" x14ac:dyDescent="0.25">
      <c r="AQ39991" s="1026"/>
      <c r="AR39991" s="1027"/>
    </row>
    <row r="39992" spans="43:44" x14ac:dyDescent="0.25">
      <c r="AQ39992" s="1026"/>
      <c r="AR39992" s="1027"/>
    </row>
    <row r="39993" spans="43:44" x14ac:dyDescent="0.25">
      <c r="AQ39993" s="1026"/>
      <c r="AR39993" s="1027"/>
    </row>
    <row r="39994" spans="43:44" x14ac:dyDescent="0.25">
      <c r="AQ39994" s="1026"/>
      <c r="AR39994" s="1027"/>
    </row>
    <row r="39995" spans="43:44" x14ac:dyDescent="0.25">
      <c r="AQ39995" s="1026"/>
      <c r="AR39995" s="1027"/>
    </row>
    <row r="39996" spans="43:44" x14ac:dyDescent="0.25">
      <c r="AQ39996" s="1026"/>
      <c r="AR39996" s="1027"/>
    </row>
    <row r="39997" spans="43:44" x14ac:dyDescent="0.25">
      <c r="AQ39997" s="1026"/>
      <c r="AR39997" s="1027"/>
    </row>
    <row r="39998" spans="43:44" x14ac:dyDescent="0.25">
      <c r="AQ39998" s="1026"/>
      <c r="AR39998" s="1027"/>
    </row>
    <row r="39999" spans="43:44" x14ac:dyDescent="0.25">
      <c r="AQ39999" s="1026"/>
      <c r="AR39999" s="1027"/>
    </row>
    <row r="40000" spans="43:44" x14ac:dyDescent="0.25">
      <c r="AQ40000" s="1026"/>
      <c r="AR40000" s="1027"/>
    </row>
    <row r="40001" spans="43:44" x14ac:dyDescent="0.25">
      <c r="AQ40001" s="1026"/>
      <c r="AR40001" s="1027"/>
    </row>
    <row r="40002" spans="43:44" x14ac:dyDescent="0.25">
      <c r="AQ40002" s="1026"/>
      <c r="AR40002" s="1027"/>
    </row>
    <row r="40003" spans="43:44" x14ac:dyDescent="0.25">
      <c r="AQ40003" s="1026"/>
      <c r="AR40003" s="1027"/>
    </row>
    <row r="40004" spans="43:44" x14ac:dyDescent="0.25">
      <c r="AQ40004" s="1026"/>
      <c r="AR40004" s="1027"/>
    </row>
    <row r="40005" spans="43:44" x14ac:dyDescent="0.25">
      <c r="AQ40005" s="1026"/>
      <c r="AR40005" s="1027"/>
    </row>
    <row r="40006" spans="43:44" x14ac:dyDescent="0.25">
      <c r="AQ40006" s="1026"/>
      <c r="AR40006" s="1027"/>
    </row>
    <row r="40007" spans="43:44" x14ac:dyDescent="0.25">
      <c r="AQ40007" s="1026"/>
      <c r="AR40007" s="1027"/>
    </row>
    <row r="40008" spans="43:44" x14ac:dyDescent="0.25">
      <c r="AQ40008" s="1026"/>
      <c r="AR40008" s="1027"/>
    </row>
    <row r="40009" spans="43:44" x14ac:dyDescent="0.25">
      <c r="AQ40009" s="1026"/>
      <c r="AR40009" s="1027"/>
    </row>
    <row r="40010" spans="43:44" x14ac:dyDescent="0.25">
      <c r="AQ40010" s="1026"/>
      <c r="AR40010" s="1027"/>
    </row>
    <row r="40011" spans="43:44" x14ac:dyDescent="0.25">
      <c r="AQ40011" s="1026"/>
      <c r="AR40011" s="1027"/>
    </row>
    <row r="40012" spans="43:44" x14ac:dyDescent="0.25">
      <c r="AQ40012" s="1026"/>
      <c r="AR40012" s="1027"/>
    </row>
    <row r="40013" spans="43:44" x14ac:dyDescent="0.25">
      <c r="AQ40013" s="1026"/>
      <c r="AR40013" s="1027"/>
    </row>
    <row r="40014" spans="43:44" x14ac:dyDescent="0.25">
      <c r="AQ40014" s="1026"/>
      <c r="AR40014" s="1027"/>
    </row>
    <row r="40015" spans="43:44" x14ac:dyDescent="0.25">
      <c r="AQ40015" s="1026"/>
      <c r="AR40015" s="1027"/>
    </row>
    <row r="40016" spans="43:44" x14ac:dyDescent="0.25">
      <c r="AQ40016" s="1026"/>
      <c r="AR40016" s="1027"/>
    </row>
    <row r="40017" spans="43:44" x14ac:dyDescent="0.25">
      <c r="AQ40017" s="1026"/>
      <c r="AR40017" s="1027"/>
    </row>
    <row r="40018" spans="43:44" x14ac:dyDescent="0.25">
      <c r="AQ40018" s="1026"/>
      <c r="AR40018" s="1027"/>
    </row>
    <row r="40019" spans="43:44" x14ac:dyDescent="0.25">
      <c r="AQ40019" s="1026"/>
      <c r="AR40019" s="1027"/>
    </row>
    <row r="40020" spans="43:44" x14ac:dyDescent="0.25">
      <c r="AQ40020" s="1026"/>
      <c r="AR40020" s="1027"/>
    </row>
    <row r="40021" spans="43:44" x14ac:dyDescent="0.25">
      <c r="AQ40021" s="1026"/>
      <c r="AR40021" s="1027"/>
    </row>
    <row r="40022" spans="43:44" x14ac:dyDescent="0.25">
      <c r="AQ40022" s="1026"/>
      <c r="AR40022" s="1027"/>
    </row>
    <row r="40023" spans="43:44" x14ac:dyDescent="0.25">
      <c r="AQ40023" s="1026"/>
      <c r="AR40023" s="1027"/>
    </row>
    <row r="40024" spans="43:44" x14ac:dyDescent="0.25">
      <c r="AQ40024" s="1026"/>
      <c r="AR40024" s="1027"/>
    </row>
    <row r="40025" spans="43:44" x14ac:dyDescent="0.25">
      <c r="AQ40025" s="1026"/>
      <c r="AR40025" s="1027"/>
    </row>
    <row r="40026" spans="43:44" x14ac:dyDescent="0.25">
      <c r="AQ40026" s="1026"/>
      <c r="AR40026" s="1027"/>
    </row>
    <row r="40027" spans="43:44" x14ac:dyDescent="0.25">
      <c r="AQ40027" s="1026"/>
      <c r="AR40027" s="1027"/>
    </row>
    <row r="40028" spans="43:44" x14ac:dyDescent="0.25">
      <c r="AQ40028" s="1026"/>
      <c r="AR40028" s="1027"/>
    </row>
    <row r="40029" spans="43:44" x14ac:dyDescent="0.25">
      <c r="AQ40029" s="1026"/>
      <c r="AR40029" s="1027"/>
    </row>
    <row r="40030" spans="43:44" x14ac:dyDescent="0.25">
      <c r="AQ40030" s="1026"/>
      <c r="AR40030" s="1027"/>
    </row>
    <row r="40031" spans="43:44" x14ac:dyDescent="0.25">
      <c r="AQ40031" s="1026"/>
      <c r="AR40031" s="1027"/>
    </row>
    <row r="40032" spans="43:44" x14ac:dyDescent="0.25">
      <c r="AQ40032" s="1026"/>
      <c r="AR40032" s="1027"/>
    </row>
    <row r="40033" spans="43:44" x14ac:dyDescent="0.25">
      <c r="AQ40033" s="1026"/>
      <c r="AR40033" s="1027"/>
    </row>
    <row r="40034" spans="43:44" x14ac:dyDescent="0.25">
      <c r="AQ40034" s="1026"/>
      <c r="AR40034" s="1027"/>
    </row>
    <row r="40035" spans="43:44" x14ac:dyDescent="0.25">
      <c r="AQ40035" s="1026"/>
      <c r="AR40035" s="1027"/>
    </row>
    <row r="40036" spans="43:44" x14ac:dyDescent="0.25">
      <c r="AQ40036" s="1026"/>
      <c r="AR40036" s="1027"/>
    </row>
    <row r="40037" spans="43:44" x14ac:dyDescent="0.25">
      <c r="AQ40037" s="1026"/>
      <c r="AR40037" s="1027"/>
    </row>
    <row r="40038" spans="43:44" x14ac:dyDescent="0.25">
      <c r="AQ40038" s="1026"/>
      <c r="AR40038" s="1027"/>
    </row>
    <row r="40039" spans="43:44" x14ac:dyDescent="0.25">
      <c r="AQ40039" s="1026"/>
      <c r="AR40039" s="1027"/>
    </row>
    <row r="40040" spans="43:44" x14ac:dyDescent="0.25">
      <c r="AQ40040" s="1026"/>
      <c r="AR40040" s="1027"/>
    </row>
    <row r="40041" spans="43:44" x14ac:dyDescent="0.25">
      <c r="AQ40041" s="1026"/>
      <c r="AR40041" s="1027"/>
    </row>
    <row r="40042" spans="43:44" x14ac:dyDescent="0.25">
      <c r="AQ40042" s="1026"/>
      <c r="AR40042" s="1027"/>
    </row>
    <row r="40043" spans="43:44" x14ac:dyDescent="0.25">
      <c r="AQ40043" s="1026"/>
      <c r="AR40043" s="1027"/>
    </row>
    <row r="40044" spans="43:44" x14ac:dyDescent="0.25">
      <c r="AQ40044" s="1026"/>
      <c r="AR40044" s="1027"/>
    </row>
    <row r="40045" spans="43:44" x14ac:dyDescent="0.25">
      <c r="AQ40045" s="1026"/>
      <c r="AR40045" s="1027"/>
    </row>
    <row r="40046" spans="43:44" x14ac:dyDescent="0.25">
      <c r="AQ40046" s="1026"/>
      <c r="AR40046" s="1027"/>
    </row>
    <row r="40047" spans="43:44" x14ac:dyDescent="0.25">
      <c r="AQ40047" s="1026"/>
      <c r="AR40047" s="1027"/>
    </row>
    <row r="40048" spans="43:44" x14ac:dyDescent="0.25">
      <c r="AQ40048" s="1026"/>
      <c r="AR40048" s="1027"/>
    </row>
    <row r="40049" spans="43:44" x14ac:dyDescent="0.25">
      <c r="AQ40049" s="1026"/>
      <c r="AR40049" s="1027"/>
    </row>
    <row r="40050" spans="43:44" x14ac:dyDescent="0.25">
      <c r="AQ40050" s="1026"/>
      <c r="AR40050" s="1027"/>
    </row>
    <row r="40051" spans="43:44" x14ac:dyDescent="0.25">
      <c r="AQ40051" s="1026"/>
      <c r="AR40051" s="1027"/>
    </row>
    <row r="40052" spans="43:44" x14ac:dyDescent="0.25">
      <c r="AQ40052" s="1026"/>
      <c r="AR40052" s="1027"/>
    </row>
    <row r="40053" spans="43:44" x14ac:dyDescent="0.25">
      <c r="AQ40053" s="1026"/>
      <c r="AR40053" s="1027"/>
    </row>
    <row r="40054" spans="43:44" x14ac:dyDescent="0.25">
      <c r="AQ40054" s="1026"/>
      <c r="AR40054" s="1027"/>
    </row>
    <row r="40055" spans="43:44" x14ac:dyDescent="0.25">
      <c r="AQ40055" s="1026"/>
      <c r="AR40055" s="1027"/>
    </row>
    <row r="40056" spans="43:44" x14ac:dyDescent="0.25">
      <c r="AQ40056" s="1026"/>
      <c r="AR40056" s="1027"/>
    </row>
    <row r="40057" spans="43:44" x14ac:dyDescent="0.25">
      <c r="AQ40057" s="1026"/>
      <c r="AR40057" s="1027"/>
    </row>
    <row r="40058" spans="43:44" x14ac:dyDescent="0.25">
      <c r="AQ40058" s="1026"/>
      <c r="AR40058" s="1027"/>
    </row>
    <row r="40059" spans="43:44" x14ac:dyDescent="0.25">
      <c r="AQ40059" s="1026"/>
      <c r="AR40059" s="1027"/>
    </row>
    <row r="40060" spans="43:44" x14ac:dyDescent="0.25">
      <c r="AQ40060" s="1026"/>
      <c r="AR40060" s="1027"/>
    </row>
    <row r="40061" spans="43:44" x14ac:dyDescent="0.25">
      <c r="AQ40061" s="1026"/>
      <c r="AR40061" s="1027"/>
    </row>
    <row r="40062" spans="43:44" x14ac:dyDescent="0.25">
      <c r="AQ40062" s="1026"/>
      <c r="AR40062" s="1027"/>
    </row>
    <row r="40063" spans="43:44" x14ac:dyDescent="0.25">
      <c r="AQ40063" s="1026"/>
      <c r="AR40063" s="1027"/>
    </row>
    <row r="40064" spans="43:44" x14ac:dyDescent="0.25">
      <c r="AQ40064" s="1026"/>
      <c r="AR40064" s="1027"/>
    </row>
    <row r="40065" spans="43:44" x14ac:dyDescent="0.25">
      <c r="AQ40065" s="1026"/>
      <c r="AR40065" s="1027"/>
    </row>
    <row r="40066" spans="43:44" x14ac:dyDescent="0.25">
      <c r="AQ40066" s="1026"/>
      <c r="AR40066" s="1027"/>
    </row>
    <row r="40067" spans="43:44" x14ac:dyDescent="0.25">
      <c r="AQ40067" s="1026"/>
      <c r="AR40067" s="1027"/>
    </row>
    <row r="40068" spans="43:44" x14ac:dyDescent="0.25">
      <c r="AQ40068" s="1026"/>
      <c r="AR40068" s="1027"/>
    </row>
    <row r="40069" spans="43:44" x14ac:dyDescent="0.25">
      <c r="AQ40069" s="1026"/>
      <c r="AR40069" s="1027"/>
    </row>
    <row r="40070" spans="43:44" x14ac:dyDescent="0.25">
      <c r="AQ40070" s="1026"/>
      <c r="AR40070" s="1027"/>
    </row>
    <row r="40071" spans="43:44" x14ac:dyDescent="0.25">
      <c r="AQ40071" s="1026"/>
      <c r="AR40071" s="1027"/>
    </row>
    <row r="40072" spans="43:44" x14ac:dyDescent="0.25">
      <c r="AQ40072" s="1026"/>
      <c r="AR40072" s="1027"/>
    </row>
    <row r="40073" spans="43:44" x14ac:dyDescent="0.25">
      <c r="AQ40073" s="1026"/>
      <c r="AR40073" s="1027"/>
    </row>
    <row r="40074" spans="43:44" x14ac:dyDescent="0.25">
      <c r="AQ40074" s="1026"/>
      <c r="AR40074" s="1027"/>
    </row>
    <row r="40075" spans="43:44" x14ac:dyDescent="0.25">
      <c r="AQ40075" s="1026"/>
      <c r="AR40075" s="1027"/>
    </row>
    <row r="40076" spans="43:44" x14ac:dyDescent="0.25">
      <c r="AQ40076" s="1026"/>
      <c r="AR40076" s="1027"/>
    </row>
    <row r="40077" spans="43:44" x14ac:dyDescent="0.25">
      <c r="AQ40077" s="1026"/>
      <c r="AR40077" s="1027"/>
    </row>
    <row r="40078" spans="43:44" x14ac:dyDescent="0.25">
      <c r="AQ40078" s="1026"/>
      <c r="AR40078" s="1027"/>
    </row>
    <row r="40079" spans="43:44" x14ac:dyDescent="0.25">
      <c r="AQ40079" s="1026"/>
      <c r="AR40079" s="1027"/>
    </row>
    <row r="40080" spans="43:44" x14ac:dyDescent="0.25">
      <c r="AQ40080" s="1026"/>
      <c r="AR40080" s="1027"/>
    </row>
    <row r="40081" spans="43:44" x14ac:dyDescent="0.25">
      <c r="AQ40081" s="1026"/>
      <c r="AR40081" s="1027"/>
    </row>
    <row r="40082" spans="43:44" x14ac:dyDescent="0.25">
      <c r="AQ40082" s="1026"/>
      <c r="AR40082" s="1027"/>
    </row>
    <row r="40083" spans="43:44" x14ac:dyDescent="0.25">
      <c r="AQ40083" s="1026"/>
      <c r="AR40083" s="1027"/>
    </row>
    <row r="40084" spans="43:44" x14ac:dyDescent="0.25">
      <c r="AQ40084" s="1026"/>
      <c r="AR40084" s="1027"/>
    </row>
    <row r="40085" spans="43:44" x14ac:dyDescent="0.25">
      <c r="AQ40085" s="1026"/>
      <c r="AR40085" s="1027"/>
    </row>
    <row r="40086" spans="43:44" x14ac:dyDescent="0.25">
      <c r="AQ40086" s="1026"/>
      <c r="AR40086" s="1027"/>
    </row>
    <row r="40087" spans="43:44" x14ac:dyDescent="0.25">
      <c r="AQ40087" s="1026"/>
      <c r="AR40087" s="1027"/>
    </row>
    <row r="40088" spans="43:44" x14ac:dyDescent="0.25">
      <c r="AQ40088" s="1026"/>
      <c r="AR40088" s="1027"/>
    </row>
    <row r="40089" spans="43:44" x14ac:dyDescent="0.25">
      <c r="AQ40089" s="1026"/>
      <c r="AR40089" s="1027"/>
    </row>
    <row r="40090" spans="43:44" x14ac:dyDescent="0.25">
      <c r="AQ40090" s="1026"/>
      <c r="AR40090" s="1027"/>
    </row>
    <row r="40091" spans="43:44" x14ac:dyDescent="0.25">
      <c r="AQ40091" s="1026"/>
      <c r="AR40091" s="1027"/>
    </row>
    <row r="40092" spans="43:44" x14ac:dyDescent="0.25">
      <c r="AQ40092" s="1026"/>
      <c r="AR40092" s="1027"/>
    </row>
    <row r="40093" spans="43:44" x14ac:dyDescent="0.25">
      <c r="AQ40093" s="1026"/>
      <c r="AR40093" s="1027"/>
    </row>
    <row r="40094" spans="43:44" x14ac:dyDescent="0.25">
      <c r="AQ40094" s="1026"/>
      <c r="AR40094" s="1027"/>
    </row>
    <row r="40095" spans="43:44" x14ac:dyDescent="0.25">
      <c r="AQ40095" s="1026"/>
      <c r="AR40095" s="1027"/>
    </row>
    <row r="40096" spans="43:44" x14ac:dyDescent="0.25">
      <c r="AQ40096" s="1026"/>
      <c r="AR40096" s="1027"/>
    </row>
    <row r="40097" spans="43:44" x14ac:dyDescent="0.25">
      <c r="AQ40097" s="1026"/>
      <c r="AR40097" s="1027"/>
    </row>
    <row r="40098" spans="43:44" x14ac:dyDescent="0.25">
      <c r="AQ40098" s="1026"/>
      <c r="AR40098" s="1027"/>
    </row>
    <row r="40099" spans="43:44" x14ac:dyDescent="0.25">
      <c r="AQ40099" s="1026"/>
      <c r="AR40099" s="1027"/>
    </row>
    <row r="40100" spans="43:44" x14ac:dyDescent="0.25">
      <c r="AQ40100" s="1026"/>
      <c r="AR40100" s="1027"/>
    </row>
    <row r="40101" spans="43:44" x14ac:dyDescent="0.25">
      <c r="AQ40101" s="1026"/>
      <c r="AR40101" s="1027"/>
    </row>
    <row r="40102" spans="43:44" x14ac:dyDescent="0.25">
      <c r="AQ40102" s="1026"/>
      <c r="AR40102" s="1027"/>
    </row>
    <row r="40103" spans="43:44" x14ac:dyDescent="0.25">
      <c r="AQ40103" s="1026"/>
      <c r="AR40103" s="1027"/>
    </row>
    <row r="40104" spans="43:44" x14ac:dyDescent="0.25">
      <c r="AQ40104" s="1026"/>
      <c r="AR40104" s="1027"/>
    </row>
    <row r="40105" spans="43:44" x14ac:dyDescent="0.25">
      <c r="AQ40105" s="1026"/>
      <c r="AR40105" s="1027"/>
    </row>
    <row r="40106" spans="43:44" x14ac:dyDescent="0.25">
      <c r="AQ40106" s="1026"/>
      <c r="AR40106" s="1027"/>
    </row>
    <row r="40107" spans="43:44" x14ac:dyDescent="0.25">
      <c r="AQ40107" s="1026"/>
      <c r="AR40107" s="1027"/>
    </row>
    <row r="40108" spans="43:44" x14ac:dyDescent="0.25">
      <c r="AQ40108" s="1026"/>
      <c r="AR40108" s="1027"/>
    </row>
    <row r="40109" spans="43:44" x14ac:dyDescent="0.25">
      <c r="AQ40109" s="1026"/>
      <c r="AR40109" s="1027"/>
    </row>
    <row r="40110" spans="43:44" x14ac:dyDescent="0.25">
      <c r="AQ40110" s="1026"/>
      <c r="AR40110" s="1027"/>
    </row>
    <row r="40111" spans="43:44" x14ac:dyDescent="0.25">
      <c r="AQ40111" s="1026"/>
      <c r="AR40111" s="1027"/>
    </row>
    <row r="40112" spans="43:44" x14ac:dyDescent="0.25">
      <c r="AQ40112" s="1026"/>
      <c r="AR40112" s="1027"/>
    </row>
    <row r="40113" spans="43:44" x14ac:dyDescent="0.25">
      <c r="AQ40113" s="1026"/>
      <c r="AR40113" s="1027"/>
    </row>
    <row r="40114" spans="43:44" x14ac:dyDescent="0.25">
      <c r="AQ40114" s="1026"/>
      <c r="AR40114" s="1027"/>
    </row>
    <row r="40115" spans="43:44" x14ac:dyDescent="0.25">
      <c r="AQ40115" s="1026"/>
      <c r="AR40115" s="1027"/>
    </row>
    <row r="40116" spans="43:44" x14ac:dyDescent="0.25">
      <c r="AQ40116" s="1026"/>
      <c r="AR40116" s="1027"/>
    </row>
    <row r="40117" spans="43:44" x14ac:dyDescent="0.25">
      <c r="AQ40117" s="1026"/>
      <c r="AR40117" s="1027"/>
    </row>
    <row r="40118" spans="43:44" x14ac:dyDescent="0.25">
      <c r="AQ40118" s="1026"/>
      <c r="AR40118" s="1027"/>
    </row>
    <row r="40119" spans="43:44" x14ac:dyDescent="0.25">
      <c r="AQ40119" s="1026"/>
      <c r="AR40119" s="1027"/>
    </row>
    <row r="40120" spans="43:44" x14ac:dyDescent="0.25">
      <c r="AQ40120" s="1026"/>
      <c r="AR40120" s="1027"/>
    </row>
    <row r="40121" spans="43:44" x14ac:dyDescent="0.25">
      <c r="AQ40121" s="1026"/>
      <c r="AR40121" s="1027"/>
    </row>
    <row r="40122" spans="43:44" x14ac:dyDescent="0.25">
      <c r="AQ40122" s="1026"/>
      <c r="AR40122" s="1027"/>
    </row>
    <row r="40123" spans="43:44" x14ac:dyDescent="0.25">
      <c r="AQ40123" s="1026"/>
      <c r="AR40123" s="1027"/>
    </row>
    <row r="40124" spans="43:44" x14ac:dyDescent="0.25">
      <c r="AQ40124" s="1026"/>
      <c r="AR40124" s="1027"/>
    </row>
    <row r="40125" spans="43:44" x14ac:dyDescent="0.25">
      <c r="AQ40125" s="1026"/>
      <c r="AR40125" s="1027"/>
    </row>
    <row r="40126" spans="43:44" x14ac:dyDescent="0.25">
      <c r="AQ40126" s="1026"/>
      <c r="AR40126" s="1027"/>
    </row>
    <row r="40127" spans="43:44" x14ac:dyDescent="0.25">
      <c r="AQ40127" s="1026"/>
      <c r="AR40127" s="1027"/>
    </row>
    <row r="40128" spans="43:44" x14ac:dyDescent="0.25">
      <c r="AQ40128" s="1026"/>
      <c r="AR40128" s="1027"/>
    </row>
    <row r="40129" spans="43:44" x14ac:dyDescent="0.25">
      <c r="AQ40129" s="1026"/>
      <c r="AR40129" s="1027"/>
    </row>
    <row r="40130" spans="43:44" x14ac:dyDescent="0.25">
      <c r="AQ40130" s="1026"/>
      <c r="AR40130" s="1027"/>
    </row>
    <row r="40131" spans="43:44" x14ac:dyDescent="0.25">
      <c r="AQ40131" s="1026"/>
      <c r="AR40131" s="1027"/>
    </row>
    <row r="40132" spans="43:44" x14ac:dyDescent="0.25">
      <c r="AQ40132" s="1026"/>
      <c r="AR40132" s="1027"/>
    </row>
    <row r="40133" spans="43:44" x14ac:dyDescent="0.25">
      <c r="AQ40133" s="1026"/>
      <c r="AR40133" s="1027"/>
    </row>
    <row r="40134" spans="43:44" x14ac:dyDescent="0.25">
      <c r="AQ40134" s="1026"/>
      <c r="AR40134" s="1027"/>
    </row>
    <row r="40135" spans="43:44" x14ac:dyDescent="0.25">
      <c r="AQ40135" s="1026"/>
      <c r="AR40135" s="1027"/>
    </row>
    <row r="40136" spans="43:44" x14ac:dyDescent="0.25">
      <c r="AQ40136" s="1026"/>
      <c r="AR40136" s="1027"/>
    </row>
    <row r="40137" spans="43:44" x14ac:dyDescent="0.25">
      <c r="AQ40137" s="1026"/>
      <c r="AR40137" s="1027"/>
    </row>
    <row r="40138" spans="43:44" x14ac:dyDescent="0.25">
      <c r="AQ40138" s="1026"/>
      <c r="AR40138" s="1027"/>
    </row>
    <row r="40139" spans="43:44" x14ac:dyDescent="0.25">
      <c r="AQ40139" s="1026"/>
      <c r="AR40139" s="1027"/>
    </row>
    <row r="40140" spans="43:44" x14ac:dyDescent="0.25">
      <c r="AQ40140" s="1026"/>
      <c r="AR40140" s="1027"/>
    </row>
    <row r="40141" spans="43:44" x14ac:dyDescent="0.25">
      <c r="AQ40141" s="1026"/>
      <c r="AR40141" s="1027"/>
    </row>
    <row r="40142" spans="43:44" x14ac:dyDescent="0.25">
      <c r="AQ40142" s="1026"/>
      <c r="AR40142" s="1027"/>
    </row>
    <row r="40143" spans="43:44" x14ac:dyDescent="0.25">
      <c r="AQ40143" s="1026"/>
      <c r="AR40143" s="1027"/>
    </row>
    <row r="40144" spans="43:44" x14ac:dyDescent="0.25">
      <c r="AQ40144" s="1026"/>
      <c r="AR40144" s="1027"/>
    </row>
    <row r="40145" spans="43:44" x14ac:dyDescent="0.25">
      <c r="AQ40145" s="1026"/>
      <c r="AR40145" s="1027"/>
    </row>
    <row r="40146" spans="43:44" x14ac:dyDescent="0.25">
      <c r="AQ40146" s="1026"/>
      <c r="AR40146" s="1027"/>
    </row>
    <row r="40147" spans="43:44" x14ac:dyDescent="0.25">
      <c r="AQ40147" s="1026"/>
      <c r="AR40147" s="1027"/>
    </row>
    <row r="40148" spans="43:44" x14ac:dyDescent="0.25">
      <c r="AQ40148" s="1026"/>
      <c r="AR40148" s="1027"/>
    </row>
    <row r="40149" spans="43:44" x14ac:dyDescent="0.25">
      <c r="AQ40149" s="1026"/>
      <c r="AR40149" s="1027"/>
    </row>
    <row r="40150" spans="43:44" x14ac:dyDescent="0.25">
      <c r="AQ40150" s="1026"/>
      <c r="AR40150" s="1027"/>
    </row>
    <row r="40151" spans="43:44" x14ac:dyDescent="0.25">
      <c r="AQ40151" s="1026"/>
      <c r="AR40151" s="1027"/>
    </row>
    <row r="40152" spans="43:44" x14ac:dyDescent="0.25">
      <c r="AQ40152" s="1026"/>
      <c r="AR40152" s="1027"/>
    </row>
    <row r="40153" spans="43:44" x14ac:dyDescent="0.25">
      <c r="AQ40153" s="1026"/>
      <c r="AR40153" s="1027"/>
    </row>
    <row r="40154" spans="43:44" x14ac:dyDescent="0.25">
      <c r="AQ40154" s="1026"/>
      <c r="AR40154" s="1027"/>
    </row>
    <row r="40155" spans="43:44" x14ac:dyDescent="0.25">
      <c r="AQ40155" s="1026"/>
      <c r="AR40155" s="1027"/>
    </row>
    <row r="40156" spans="43:44" x14ac:dyDescent="0.25">
      <c r="AQ40156" s="1026"/>
      <c r="AR40156" s="1027"/>
    </row>
    <row r="40157" spans="43:44" x14ac:dyDescent="0.25">
      <c r="AQ40157" s="1026"/>
      <c r="AR40157" s="1027"/>
    </row>
    <row r="40158" spans="43:44" x14ac:dyDescent="0.25">
      <c r="AQ40158" s="1026"/>
      <c r="AR40158" s="1027"/>
    </row>
    <row r="40159" spans="43:44" x14ac:dyDescent="0.25">
      <c r="AQ40159" s="1026"/>
      <c r="AR40159" s="1027"/>
    </row>
    <row r="40160" spans="43:44" x14ac:dyDescent="0.25">
      <c r="AQ40160" s="1026"/>
      <c r="AR40160" s="1027"/>
    </row>
    <row r="40161" spans="43:44" x14ac:dyDescent="0.25">
      <c r="AQ40161" s="1026"/>
      <c r="AR40161" s="1027"/>
    </row>
    <row r="40162" spans="43:44" x14ac:dyDescent="0.25">
      <c r="AQ40162" s="1026"/>
      <c r="AR40162" s="1027"/>
    </row>
    <row r="40163" spans="43:44" x14ac:dyDescent="0.25">
      <c r="AQ40163" s="1026"/>
      <c r="AR40163" s="1027"/>
    </row>
    <row r="40164" spans="43:44" x14ac:dyDescent="0.25">
      <c r="AQ40164" s="1026"/>
      <c r="AR40164" s="1027"/>
    </row>
    <row r="40165" spans="43:44" x14ac:dyDescent="0.25">
      <c r="AQ40165" s="1026"/>
      <c r="AR40165" s="1027"/>
    </row>
    <row r="40166" spans="43:44" x14ac:dyDescent="0.25">
      <c r="AQ40166" s="1026"/>
      <c r="AR40166" s="1027"/>
    </row>
    <row r="40167" spans="43:44" x14ac:dyDescent="0.25">
      <c r="AQ40167" s="1026"/>
      <c r="AR40167" s="1027"/>
    </row>
    <row r="40168" spans="43:44" x14ac:dyDescent="0.25">
      <c r="AQ40168" s="1026"/>
      <c r="AR40168" s="1027"/>
    </row>
    <row r="40169" spans="43:44" x14ac:dyDescent="0.25">
      <c r="AQ40169" s="1026"/>
      <c r="AR40169" s="1027"/>
    </row>
    <row r="40170" spans="43:44" x14ac:dyDescent="0.25">
      <c r="AQ40170" s="1026"/>
      <c r="AR40170" s="1027"/>
    </row>
    <row r="40171" spans="43:44" x14ac:dyDescent="0.25">
      <c r="AQ40171" s="1026"/>
      <c r="AR40171" s="1027"/>
    </row>
    <row r="40172" spans="43:44" x14ac:dyDescent="0.25">
      <c r="AQ40172" s="1026"/>
      <c r="AR40172" s="1027"/>
    </row>
    <row r="40173" spans="43:44" x14ac:dyDescent="0.25">
      <c r="AQ40173" s="1026"/>
      <c r="AR40173" s="1027"/>
    </row>
    <row r="40174" spans="43:44" x14ac:dyDescent="0.25">
      <c r="AQ40174" s="1026"/>
      <c r="AR40174" s="1027"/>
    </row>
    <row r="40175" spans="43:44" x14ac:dyDescent="0.25">
      <c r="AQ40175" s="1026"/>
      <c r="AR40175" s="1027"/>
    </row>
    <row r="40176" spans="43:44" x14ac:dyDescent="0.25">
      <c r="AQ40176" s="1026"/>
      <c r="AR40176" s="1027"/>
    </row>
    <row r="40177" spans="43:44" x14ac:dyDescent="0.25">
      <c r="AQ40177" s="1026"/>
      <c r="AR40177" s="1027"/>
    </row>
    <row r="40178" spans="43:44" x14ac:dyDescent="0.25">
      <c r="AQ40178" s="1026"/>
      <c r="AR40178" s="1027"/>
    </row>
    <row r="40179" spans="43:44" x14ac:dyDescent="0.25">
      <c r="AQ40179" s="1026"/>
      <c r="AR40179" s="1027"/>
    </row>
    <row r="40180" spans="43:44" x14ac:dyDescent="0.25">
      <c r="AQ40180" s="1026"/>
      <c r="AR40180" s="1027"/>
    </row>
    <row r="40181" spans="43:44" x14ac:dyDescent="0.25">
      <c r="AQ40181" s="1026"/>
      <c r="AR40181" s="1027"/>
    </row>
    <row r="40182" spans="43:44" x14ac:dyDescent="0.25">
      <c r="AQ40182" s="1026"/>
      <c r="AR40182" s="1027"/>
    </row>
    <row r="40183" spans="43:44" x14ac:dyDescent="0.25">
      <c r="AQ40183" s="1026"/>
      <c r="AR40183" s="1027"/>
    </row>
    <row r="40184" spans="43:44" x14ac:dyDescent="0.25">
      <c r="AQ40184" s="1026"/>
      <c r="AR40184" s="1027"/>
    </row>
    <row r="40185" spans="43:44" x14ac:dyDescent="0.25">
      <c r="AQ40185" s="1026"/>
      <c r="AR40185" s="1027"/>
    </row>
    <row r="40186" spans="43:44" x14ac:dyDescent="0.25">
      <c r="AQ40186" s="1026"/>
      <c r="AR40186" s="1027"/>
    </row>
    <row r="40187" spans="43:44" x14ac:dyDescent="0.25">
      <c r="AQ40187" s="1026"/>
      <c r="AR40187" s="1027"/>
    </row>
    <row r="40188" spans="43:44" x14ac:dyDescent="0.25">
      <c r="AQ40188" s="1026"/>
      <c r="AR40188" s="1027"/>
    </row>
    <row r="40189" spans="43:44" x14ac:dyDescent="0.25">
      <c r="AQ40189" s="1026"/>
      <c r="AR40189" s="1027"/>
    </row>
    <row r="40190" spans="43:44" x14ac:dyDescent="0.25">
      <c r="AQ40190" s="1026"/>
      <c r="AR40190" s="1027"/>
    </row>
    <row r="40191" spans="43:44" x14ac:dyDescent="0.25">
      <c r="AQ40191" s="1026"/>
      <c r="AR40191" s="1027"/>
    </row>
    <row r="40192" spans="43:44" x14ac:dyDescent="0.25">
      <c r="AQ40192" s="1026"/>
      <c r="AR40192" s="1027"/>
    </row>
    <row r="40193" spans="43:44" x14ac:dyDescent="0.25">
      <c r="AQ40193" s="1026"/>
      <c r="AR40193" s="1027"/>
    </row>
    <row r="40194" spans="43:44" x14ac:dyDescent="0.25">
      <c r="AQ40194" s="1026"/>
      <c r="AR40194" s="1027"/>
    </row>
    <row r="40195" spans="43:44" x14ac:dyDescent="0.25">
      <c r="AQ40195" s="1026"/>
      <c r="AR40195" s="1027"/>
    </row>
    <row r="40196" spans="43:44" x14ac:dyDescent="0.25">
      <c r="AQ40196" s="1026"/>
      <c r="AR40196" s="1027"/>
    </row>
    <row r="40197" spans="43:44" x14ac:dyDescent="0.25">
      <c r="AQ40197" s="1026"/>
      <c r="AR40197" s="1027"/>
    </row>
    <row r="40198" spans="43:44" x14ac:dyDescent="0.25">
      <c r="AQ40198" s="1026"/>
      <c r="AR40198" s="1027"/>
    </row>
    <row r="40199" spans="43:44" x14ac:dyDescent="0.25">
      <c r="AQ40199" s="1026"/>
      <c r="AR40199" s="1027"/>
    </row>
    <row r="40200" spans="43:44" x14ac:dyDescent="0.25">
      <c r="AQ40200" s="1026"/>
      <c r="AR40200" s="1027"/>
    </row>
    <row r="40201" spans="43:44" x14ac:dyDescent="0.25">
      <c r="AQ40201" s="1026"/>
      <c r="AR40201" s="1027"/>
    </row>
    <row r="40202" spans="43:44" x14ac:dyDescent="0.25">
      <c r="AQ40202" s="1026"/>
      <c r="AR40202" s="1027"/>
    </row>
    <row r="40203" spans="43:44" x14ac:dyDescent="0.25">
      <c r="AQ40203" s="1026"/>
      <c r="AR40203" s="1027"/>
    </row>
    <row r="40204" spans="43:44" x14ac:dyDescent="0.25">
      <c r="AQ40204" s="1026"/>
      <c r="AR40204" s="1027"/>
    </row>
    <row r="40205" spans="43:44" x14ac:dyDescent="0.25">
      <c r="AQ40205" s="1026"/>
      <c r="AR40205" s="1027"/>
    </row>
    <row r="40206" spans="43:44" x14ac:dyDescent="0.25">
      <c r="AQ40206" s="1026"/>
      <c r="AR40206" s="1027"/>
    </row>
    <row r="40207" spans="43:44" x14ac:dyDescent="0.25">
      <c r="AQ40207" s="1026"/>
      <c r="AR40207" s="1027"/>
    </row>
    <row r="40208" spans="43:44" x14ac:dyDescent="0.25">
      <c r="AQ40208" s="1026"/>
      <c r="AR40208" s="1027"/>
    </row>
    <row r="40209" spans="43:44" x14ac:dyDescent="0.25">
      <c r="AQ40209" s="1026"/>
      <c r="AR40209" s="1027"/>
    </row>
    <row r="40210" spans="43:44" x14ac:dyDescent="0.25">
      <c r="AQ40210" s="1026"/>
      <c r="AR40210" s="1027"/>
    </row>
    <row r="40211" spans="43:44" x14ac:dyDescent="0.25">
      <c r="AQ40211" s="1026"/>
      <c r="AR40211" s="1027"/>
    </row>
    <row r="40212" spans="43:44" x14ac:dyDescent="0.25">
      <c r="AQ40212" s="1026"/>
      <c r="AR40212" s="1027"/>
    </row>
    <row r="40213" spans="43:44" x14ac:dyDescent="0.25">
      <c r="AQ40213" s="1026"/>
      <c r="AR40213" s="1027"/>
    </row>
    <row r="40214" spans="43:44" x14ac:dyDescent="0.25">
      <c r="AQ40214" s="1026"/>
      <c r="AR40214" s="1027"/>
    </row>
    <row r="40215" spans="43:44" x14ac:dyDescent="0.25">
      <c r="AQ40215" s="1026"/>
      <c r="AR40215" s="1027"/>
    </row>
    <row r="40216" spans="43:44" x14ac:dyDescent="0.25">
      <c r="AQ40216" s="1026"/>
      <c r="AR40216" s="1027"/>
    </row>
    <row r="40217" spans="43:44" x14ac:dyDescent="0.25">
      <c r="AQ40217" s="1026"/>
      <c r="AR40217" s="1027"/>
    </row>
    <row r="40218" spans="43:44" x14ac:dyDescent="0.25">
      <c r="AQ40218" s="1026"/>
      <c r="AR40218" s="1027"/>
    </row>
    <row r="40219" spans="43:44" x14ac:dyDescent="0.25">
      <c r="AQ40219" s="1026"/>
      <c r="AR40219" s="1027"/>
    </row>
    <row r="40220" spans="43:44" x14ac:dyDescent="0.25">
      <c r="AQ40220" s="1026"/>
      <c r="AR40220" s="1027"/>
    </row>
    <row r="40221" spans="43:44" x14ac:dyDescent="0.25">
      <c r="AQ40221" s="1026"/>
      <c r="AR40221" s="1027"/>
    </row>
    <row r="40222" spans="43:44" x14ac:dyDescent="0.25">
      <c r="AQ40222" s="1026"/>
      <c r="AR40222" s="1027"/>
    </row>
    <row r="40223" spans="43:44" x14ac:dyDescent="0.25">
      <c r="AQ40223" s="1026"/>
      <c r="AR40223" s="1027"/>
    </row>
    <row r="40224" spans="43:44" x14ac:dyDescent="0.25">
      <c r="AQ40224" s="1026"/>
      <c r="AR40224" s="1027"/>
    </row>
    <row r="40225" spans="43:44" x14ac:dyDescent="0.25">
      <c r="AQ40225" s="1026"/>
      <c r="AR40225" s="1027"/>
    </row>
    <row r="40226" spans="43:44" x14ac:dyDescent="0.25">
      <c r="AQ40226" s="1026"/>
      <c r="AR40226" s="1027"/>
    </row>
    <row r="40227" spans="43:44" x14ac:dyDescent="0.25">
      <c r="AQ40227" s="1026"/>
      <c r="AR40227" s="1027"/>
    </row>
    <row r="40228" spans="43:44" x14ac:dyDescent="0.25">
      <c r="AQ40228" s="1026"/>
      <c r="AR40228" s="1027"/>
    </row>
    <row r="40229" spans="43:44" x14ac:dyDescent="0.25">
      <c r="AQ40229" s="1026"/>
      <c r="AR40229" s="1027"/>
    </row>
    <row r="40230" spans="43:44" x14ac:dyDescent="0.25">
      <c r="AQ40230" s="1026"/>
      <c r="AR40230" s="1027"/>
    </row>
    <row r="40231" spans="43:44" x14ac:dyDescent="0.25">
      <c r="AQ40231" s="1026"/>
      <c r="AR40231" s="1027"/>
    </row>
    <row r="40232" spans="43:44" x14ac:dyDescent="0.25">
      <c r="AQ40232" s="1026"/>
      <c r="AR40232" s="1027"/>
    </row>
    <row r="40233" spans="43:44" x14ac:dyDescent="0.25">
      <c r="AQ40233" s="1026"/>
      <c r="AR40233" s="1027"/>
    </row>
    <row r="40234" spans="43:44" x14ac:dyDescent="0.25">
      <c r="AQ40234" s="1026"/>
      <c r="AR40234" s="1027"/>
    </row>
    <row r="40235" spans="43:44" x14ac:dyDescent="0.25">
      <c r="AQ40235" s="1026"/>
      <c r="AR40235" s="1027"/>
    </row>
    <row r="40236" spans="43:44" x14ac:dyDescent="0.25">
      <c r="AQ40236" s="1026"/>
      <c r="AR40236" s="1027"/>
    </row>
    <row r="40237" spans="43:44" x14ac:dyDescent="0.25">
      <c r="AQ40237" s="1026"/>
      <c r="AR40237" s="1027"/>
    </row>
    <row r="40238" spans="43:44" x14ac:dyDescent="0.25">
      <c r="AQ40238" s="1026"/>
      <c r="AR40238" s="1027"/>
    </row>
    <row r="40239" spans="43:44" x14ac:dyDescent="0.25">
      <c r="AQ40239" s="1026"/>
      <c r="AR40239" s="1027"/>
    </row>
    <row r="40240" spans="43:44" x14ac:dyDescent="0.25">
      <c r="AQ40240" s="1026"/>
      <c r="AR40240" s="1027"/>
    </row>
    <row r="40241" spans="43:44" x14ac:dyDescent="0.25">
      <c r="AQ40241" s="1026"/>
      <c r="AR40241" s="1027"/>
    </row>
    <row r="40242" spans="43:44" x14ac:dyDescent="0.25">
      <c r="AQ40242" s="1026"/>
      <c r="AR40242" s="1027"/>
    </row>
    <row r="40243" spans="43:44" x14ac:dyDescent="0.25">
      <c r="AQ40243" s="1026"/>
      <c r="AR40243" s="1027"/>
    </row>
    <row r="40244" spans="43:44" x14ac:dyDescent="0.25">
      <c r="AQ40244" s="1026"/>
      <c r="AR40244" s="1027"/>
    </row>
    <row r="40245" spans="43:44" x14ac:dyDescent="0.25">
      <c r="AQ40245" s="1026"/>
      <c r="AR40245" s="1027"/>
    </row>
    <row r="40246" spans="43:44" x14ac:dyDescent="0.25">
      <c r="AQ40246" s="1026"/>
      <c r="AR40246" s="1027"/>
    </row>
    <row r="40247" spans="43:44" x14ac:dyDescent="0.25">
      <c r="AQ40247" s="1026"/>
      <c r="AR40247" s="1027"/>
    </row>
    <row r="40248" spans="43:44" x14ac:dyDescent="0.25">
      <c r="AQ40248" s="1026"/>
      <c r="AR40248" s="1027"/>
    </row>
    <row r="40249" spans="43:44" x14ac:dyDescent="0.25">
      <c r="AQ40249" s="1026"/>
      <c r="AR40249" s="1027"/>
    </row>
    <row r="40250" spans="43:44" x14ac:dyDescent="0.25">
      <c r="AQ40250" s="1026"/>
      <c r="AR40250" s="1027"/>
    </row>
    <row r="40251" spans="43:44" x14ac:dyDescent="0.25">
      <c r="AQ40251" s="1026"/>
      <c r="AR40251" s="1027"/>
    </row>
    <row r="40252" spans="43:44" x14ac:dyDescent="0.25">
      <c r="AQ40252" s="1026"/>
      <c r="AR40252" s="1027"/>
    </row>
    <row r="40253" spans="43:44" x14ac:dyDescent="0.25">
      <c r="AQ40253" s="1026"/>
      <c r="AR40253" s="1027"/>
    </row>
    <row r="40254" spans="43:44" x14ac:dyDescent="0.25">
      <c r="AQ40254" s="1026"/>
      <c r="AR40254" s="1027"/>
    </row>
    <row r="40255" spans="43:44" x14ac:dyDescent="0.25">
      <c r="AQ40255" s="1026"/>
      <c r="AR40255" s="1027"/>
    </row>
    <row r="40256" spans="43:44" x14ac:dyDescent="0.25">
      <c r="AQ40256" s="1026"/>
      <c r="AR40256" s="1027"/>
    </row>
    <row r="40257" spans="43:44" x14ac:dyDescent="0.25">
      <c r="AQ40257" s="1026"/>
      <c r="AR40257" s="1027"/>
    </row>
    <row r="40258" spans="43:44" x14ac:dyDescent="0.25">
      <c r="AQ40258" s="1026"/>
      <c r="AR40258" s="1027"/>
    </row>
    <row r="40259" spans="43:44" x14ac:dyDescent="0.25">
      <c r="AQ40259" s="1026"/>
      <c r="AR40259" s="1027"/>
    </row>
    <row r="40260" spans="43:44" x14ac:dyDescent="0.25">
      <c r="AQ40260" s="1026"/>
      <c r="AR40260" s="1027"/>
    </row>
    <row r="40261" spans="43:44" x14ac:dyDescent="0.25">
      <c r="AQ40261" s="1026"/>
      <c r="AR40261" s="1027"/>
    </row>
    <row r="40262" spans="43:44" x14ac:dyDescent="0.25">
      <c r="AQ40262" s="1026"/>
      <c r="AR40262" s="1027"/>
    </row>
    <row r="40263" spans="43:44" x14ac:dyDescent="0.25">
      <c r="AQ40263" s="1026"/>
      <c r="AR40263" s="1027"/>
    </row>
    <row r="40264" spans="43:44" x14ac:dyDescent="0.25">
      <c r="AQ40264" s="1026"/>
      <c r="AR40264" s="1027"/>
    </row>
    <row r="40265" spans="43:44" x14ac:dyDescent="0.25">
      <c r="AQ40265" s="1026"/>
      <c r="AR40265" s="1027"/>
    </row>
    <row r="40266" spans="43:44" x14ac:dyDescent="0.25">
      <c r="AQ40266" s="1026"/>
      <c r="AR40266" s="1027"/>
    </row>
    <row r="40267" spans="43:44" x14ac:dyDescent="0.25">
      <c r="AQ40267" s="1026"/>
      <c r="AR40267" s="1027"/>
    </row>
    <row r="40268" spans="43:44" x14ac:dyDescent="0.25">
      <c r="AQ40268" s="1026"/>
      <c r="AR40268" s="1027"/>
    </row>
    <row r="40269" spans="43:44" x14ac:dyDescent="0.25">
      <c r="AQ40269" s="1026"/>
      <c r="AR40269" s="1027"/>
    </row>
    <row r="40270" spans="43:44" x14ac:dyDescent="0.25">
      <c r="AQ40270" s="1026"/>
      <c r="AR40270" s="1027"/>
    </row>
    <row r="40271" spans="43:44" x14ac:dyDescent="0.25">
      <c r="AQ40271" s="1026"/>
      <c r="AR40271" s="1027"/>
    </row>
    <row r="40272" spans="43:44" x14ac:dyDescent="0.25">
      <c r="AQ40272" s="1026"/>
      <c r="AR40272" s="1027"/>
    </row>
    <row r="40273" spans="43:44" x14ac:dyDescent="0.25">
      <c r="AQ40273" s="1026"/>
      <c r="AR40273" s="1027"/>
    </row>
    <row r="40274" spans="43:44" x14ac:dyDescent="0.25">
      <c r="AQ40274" s="1026"/>
      <c r="AR40274" s="1027"/>
    </row>
    <row r="40275" spans="43:44" x14ac:dyDescent="0.25">
      <c r="AQ40275" s="1026"/>
      <c r="AR40275" s="1027"/>
    </row>
    <row r="40276" spans="43:44" x14ac:dyDescent="0.25">
      <c r="AQ40276" s="1026"/>
      <c r="AR40276" s="1027"/>
    </row>
    <row r="40277" spans="43:44" x14ac:dyDescent="0.25">
      <c r="AQ40277" s="1026"/>
      <c r="AR40277" s="1027"/>
    </row>
    <row r="40278" spans="43:44" x14ac:dyDescent="0.25">
      <c r="AQ40278" s="1026"/>
      <c r="AR40278" s="1027"/>
    </row>
    <row r="40279" spans="43:44" x14ac:dyDescent="0.25">
      <c r="AQ40279" s="1026"/>
      <c r="AR40279" s="1027"/>
    </row>
    <row r="40280" spans="43:44" x14ac:dyDescent="0.25">
      <c r="AQ40280" s="1026"/>
      <c r="AR40280" s="1027"/>
    </row>
    <row r="40281" spans="43:44" x14ac:dyDescent="0.25">
      <c r="AQ40281" s="1026"/>
      <c r="AR40281" s="1027"/>
    </row>
    <row r="40282" spans="43:44" x14ac:dyDescent="0.25">
      <c r="AQ40282" s="1026"/>
      <c r="AR40282" s="1027"/>
    </row>
    <row r="40283" spans="43:44" x14ac:dyDescent="0.25">
      <c r="AQ40283" s="1026"/>
      <c r="AR40283" s="1027"/>
    </row>
    <row r="40284" spans="43:44" x14ac:dyDescent="0.25">
      <c r="AQ40284" s="1026"/>
      <c r="AR40284" s="1027"/>
    </row>
    <row r="40285" spans="43:44" x14ac:dyDescent="0.25">
      <c r="AQ40285" s="1026"/>
      <c r="AR40285" s="1027"/>
    </row>
    <row r="40286" spans="43:44" x14ac:dyDescent="0.25">
      <c r="AQ40286" s="1026"/>
      <c r="AR40286" s="1027"/>
    </row>
    <row r="40287" spans="43:44" x14ac:dyDescent="0.25">
      <c r="AQ40287" s="1026"/>
      <c r="AR40287" s="1027"/>
    </row>
    <row r="40288" spans="43:44" x14ac:dyDescent="0.25">
      <c r="AQ40288" s="1026"/>
      <c r="AR40288" s="1027"/>
    </row>
    <row r="40289" spans="43:44" x14ac:dyDescent="0.25">
      <c r="AQ40289" s="1026"/>
      <c r="AR40289" s="1027"/>
    </row>
    <row r="40290" spans="43:44" x14ac:dyDescent="0.25">
      <c r="AQ40290" s="1026"/>
      <c r="AR40290" s="1027"/>
    </row>
    <row r="40291" spans="43:44" x14ac:dyDescent="0.25">
      <c r="AQ40291" s="1026"/>
      <c r="AR40291" s="1027"/>
    </row>
    <row r="40292" spans="43:44" x14ac:dyDescent="0.25">
      <c r="AQ40292" s="1026"/>
      <c r="AR40292" s="1027"/>
    </row>
    <row r="40293" spans="43:44" x14ac:dyDescent="0.25">
      <c r="AQ40293" s="1026"/>
      <c r="AR40293" s="1027"/>
    </row>
    <row r="40294" spans="43:44" x14ac:dyDescent="0.25">
      <c r="AQ40294" s="1026"/>
      <c r="AR40294" s="1027"/>
    </row>
    <row r="40295" spans="43:44" x14ac:dyDescent="0.25">
      <c r="AQ40295" s="1026"/>
      <c r="AR40295" s="1027"/>
    </row>
    <row r="40296" spans="43:44" x14ac:dyDescent="0.25">
      <c r="AQ40296" s="1026"/>
      <c r="AR40296" s="1027"/>
    </row>
    <row r="40297" spans="43:44" x14ac:dyDescent="0.25">
      <c r="AQ40297" s="1026"/>
      <c r="AR40297" s="1027"/>
    </row>
    <row r="40298" spans="43:44" x14ac:dyDescent="0.25">
      <c r="AQ40298" s="1026"/>
      <c r="AR40298" s="1027"/>
    </row>
    <row r="40299" spans="43:44" x14ac:dyDescent="0.25">
      <c r="AQ40299" s="1026"/>
      <c r="AR40299" s="1027"/>
    </row>
    <row r="40300" spans="43:44" x14ac:dyDescent="0.25">
      <c r="AQ40300" s="1026"/>
      <c r="AR40300" s="1027"/>
    </row>
    <row r="40301" spans="43:44" x14ac:dyDescent="0.25">
      <c r="AQ40301" s="1026"/>
      <c r="AR40301" s="1027"/>
    </row>
    <row r="40302" spans="43:44" x14ac:dyDescent="0.25">
      <c r="AQ40302" s="1026"/>
      <c r="AR40302" s="1027"/>
    </row>
    <row r="40303" spans="43:44" x14ac:dyDescent="0.25">
      <c r="AQ40303" s="1026"/>
      <c r="AR40303" s="1027"/>
    </row>
    <row r="40304" spans="43:44" x14ac:dyDescent="0.25">
      <c r="AQ40304" s="1026"/>
      <c r="AR40304" s="1027"/>
    </row>
    <row r="40305" spans="43:44" x14ac:dyDescent="0.25">
      <c r="AQ40305" s="1026"/>
      <c r="AR40305" s="1027"/>
    </row>
    <row r="40306" spans="43:44" x14ac:dyDescent="0.25">
      <c r="AQ40306" s="1026"/>
      <c r="AR40306" s="1027"/>
    </row>
    <row r="40307" spans="43:44" x14ac:dyDescent="0.25">
      <c r="AQ40307" s="1026"/>
      <c r="AR40307" s="1027"/>
    </row>
    <row r="40308" spans="43:44" x14ac:dyDescent="0.25">
      <c r="AQ40308" s="1026"/>
      <c r="AR40308" s="1027"/>
    </row>
    <row r="40309" spans="43:44" x14ac:dyDescent="0.25">
      <c r="AQ40309" s="1026"/>
      <c r="AR40309" s="1027"/>
    </row>
    <row r="40310" spans="43:44" x14ac:dyDescent="0.25">
      <c r="AQ40310" s="1026"/>
      <c r="AR40310" s="1027"/>
    </row>
    <row r="40311" spans="43:44" x14ac:dyDescent="0.25">
      <c r="AQ40311" s="1026"/>
      <c r="AR40311" s="1027"/>
    </row>
    <row r="40312" spans="43:44" x14ac:dyDescent="0.25">
      <c r="AQ40312" s="1026"/>
      <c r="AR40312" s="1027"/>
    </row>
    <row r="40313" spans="43:44" x14ac:dyDescent="0.25">
      <c r="AQ40313" s="1026"/>
      <c r="AR40313" s="1027"/>
    </row>
    <row r="40314" spans="43:44" x14ac:dyDescent="0.25">
      <c r="AQ40314" s="1026"/>
      <c r="AR40314" s="1027"/>
    </row>
    <row r="40315" spans="43:44" x14ac:dyDescent="0.25">
      <c r="AQ40315" s="1026"/>
      <c r="AR40315" s="1027"/>
    </row>
    <row r="40316" spans="43:44" x14ac:dyDescent="0.25">
      <c r="AQ40316" s="1026"/>
      <c r="AR40316" s="1027"/>
    </row>
    <row r="40317" spans="43:44" x14ac:dyDescent="0.25">
      <c r="AQ40317" s="1026"/>
      <c r="AR40317" s="1027"/>
    </row>
    <row r="40318" spans="43:44" x14ac:dyDescent="0.25">
      <c r="AQ40318" s="1026"/>
      <c r="AR40318" s="1027"/>
    </row>
    <row r="40319" spans="43:44" x14ac:dyDescent="0.25">
      <c r="AQ40319" s="1026"/>
      <c r="AR40319" s="1027"/>
    </row>
    <row r="40320" spans="43:44" x14ac:dyDescent="0.25">
      <c r="AQ40320" s="1026"/>
      <c r="AR40320" s="1027"/>
    </row>
    <row r="40321" spans="43:44" x14ac:dyDescent="0.25">
      <c r="AQ40321" s="1026"/>
      <c r="AR40321" s="1027"/>
    </row>
    <row r="40322" spans="43:44" x14ac:dyDescent="0.25">
      <c r="AQ40322" s="1026"/>
      <c r="AR40322" s="1027"/>
    </row>
    <row r="40323" spans="43:44" x14ac:dyDescent="0.25">
      <c r="AQ40323" s="1026"/>
      <c r="AR40323" s="1027"/>
    </row>
    <row r="40324" spans="43:44" x14ac:dyDescent="0.25">
      <c r="AQ40324" s="1026"/>
      <c r="AR40324" s="1027"/>
    </row>
    <row r="40325" spans="43:44" x14ac:dyDescent="0.25">
      <c r="AQ40325" s="1026"/>
      <c r="AR40325" s="1027"/>
    </row>
    <row r="40326" spans="43:44" x14ac:dyDescent="0.25">
      <c r="AQ40326" s="1026"/>
      <c r="AR40326" s="1027"/>
    </row>
    <row r="40327" spans="43:44" x14ac:dyDescent="0.25">
      <c r="AQ40327" s="1026"/>
      <c r="AR40327" s="1027"/>
    </row>
    <row r="40328" spans="43:44" x14ac:dyDescent="0.25">
      <c r="AQ40328" s="1026"/>
      <c r="AR40328" s="1027"/>
    </row>
    <row r="40329" spans="43:44" x14ac:dyDescent="0.25">
      <c r="AQ40329" s="1026"/>
      <c r="AR40329" s="1027"/>
    </row>
    <row r="40330" spans="43:44" x14ac:dyDescent="0.25">
      <c r="AQ40330" s="1026"/>
      <c r="AR40330" s="1027"/>
    </row>
    <row r="40331" spans="43:44" x14ac:dyDescent="0.25">
      <c r="AQ40331" s="1026"/>
      <c r="AR40331" s="1027"/>
    </row>
    <row r="40332" spans="43:44" x14ac:dyDescent="0.25">
      <c r="AQ40332" s="1026"/>
      <c r="AR40332" s="1027"/>
    </row>
    <row r="40333" spans="43:44" x14ac:dyDescent="0.25">
      <c r="AQ40333" s="1026"/>
      <c r="AR40333" s="1027"/>
    </row>
    <row r="40334" spans="43:44" x14ac:dyDescent="0.25">
      <c r="AQ40334" s="1026"/>
      <c r="AR40334" s="1027"/>
    </row>
    <row r="40335" spans="43:44" x14ac:dyDescent="0.25">
      <c r="AQ40335" s="1026"/>
      <c r="AR40335" s="1027"/>
    </row>
    <row r="40336" spans="43:44" x14ac:dyDescent="0.25">
      <c r="AQ40336" s="1026"/>
      <c r="AR40336" s="1027"/>
    </row>
    <row r="40337" spans="43:44" x14ac:dyDescent="0.25">
      <c r="AQ40337" s="1026"/>
      <c r="AR40337" s="1027"/>
    </row>
    <row r="40338" spans="43:44" x14ac:dyDescent="0.25">
      <c r="AQ40338" s="1026"/>
      <c r="AR40338" s="1027"/>
    </row>
    <row r="40339" spans="43:44" x14ac:dyDescent="0.25">
      <c r="AQ40339" s="1026"/>
      <c r="AR40339" s="1027"/>
    </row>
    <row r="40340" spans="43:44" x14ac:dyDescent="0.25">
      <c r="AQ40340" s="1026"/>
      <c r="AR40340" s="1027"/>
    </row>
    <row r="40341" spans="43:44" x14ac:dyDescent="0.25">
      <c r="AQ40341" s="1026"/>
      <c r="AR40341" s="1027"/>
    </row>
    <row r="40342" spans="43:44" x14ac:dyDescent="0.25">
      <c r="AQ40342" s="1026"/>
      <c r="AR40342" s="1027"/>
    </row>
    <row r="40343" spans="43:44" x14ac:dyDescent="0.25">
      <c r="AQ40343" s="1026"/>
      <c r="AR40343" s="1027"/>
    </row>
    <row r="40344" spans="43:44" x14ac:dyDescent="0.25">
      <c r="AQ40344" s="1026"/>
      <c r="AR40344" s="1027"/>
    </row>
    <row r="40345" spans="43:44" x14ac:dyDescent="0.25">
      <c r="AQ40345" s="1026"/>
      <c r="AR40345" s="1027"/>
    </row>
    <row r="40346" spans="43:44" x14ac:dyDescent="0.25">
      <c r="AQ40346" s="1026"/>
      <c r="AR40346" s="1027"/>
    </row>
    <row r="40347" spans="43:44" x14ac:dyDescent="0.25">
      <c r="AQ40347" s="1026"/>
      <c r="AR40347" s="1027"/>
    </row>
    <row r="40348" spans="43:44" x14ac:dyDescent="0.25">
      <c r="AQ40348" s="1026"/>
      <c r="AR40348" s="1027"/>
    </row>
    <row r="40349" spans="43:44" x14ac:dyDescent="0.25">
      <c r="AQ40349" s="1026"/>
      <c r="AR40349" s="1027"/>
    </row>
    <row r="40350" spans="43:44" x14ac:dyDescent="0.25">
      <c r="AQ40350" s="1026"/>
      <c r="AR40350" s="1027"/>
    </row>
    <row r="40351" spans="43:44" x14ac:dyDescent="0.25">
      <c r="AQ40351" s="1026"/>
      <c r="AR40351" s="1027"/>
    </row>
    <row r="40352" spans="43:44" x14ac:dyDescent="0.25">
      <c r="AQ40352" s="1026"/>
      <c r="AR40352" s="1027"/>
    </row>
    <row r="40353" spans="43:44" x14ac:dyDescent="0.25">
      <c r="AQ40353" s="1026"/>
      <c r="AR40353" s="1027"/>
    </row>
    <row r="40354" spans="43:44" x14ac:dyDescent="0.25">
      <c r="AQ40354" s="1026"/>
      <c r="AR40354" s="1027"/>
    </row>
    <row r="40355" spans="43:44" x14ac:dyDescent="0.25">
      <c r="AQ40355" s="1026"/>
      <c r="AR40355" s="1027"/>
    </row>
    <row r="40356" spans="43:44" x14ac:dyDescent="0.25">
      <c r="AQ40356" s="1026"/>
      <c r="AR40356" s="1027"/>
    </row>
    <row r="40357" spans="43:44" x14ac:dyDescent="0.25">
      <c r="AQ40357" s="1026"/>
      <c r="AR40357" s="1027"/>
    </row>
    <row r="40358" spans="43:44" x14ac:dyDescent="0.25">
      <c r="AQ40358" s="1026"/>
      <c r="AR40358" s="1027"/>
    </row>
    <row r="40359" spans="43:44" x14ac:dyDescent="0.25">
      <c r="AQ40359" s="1026"/>
      <c r="AR40359" s="1027"/>
    </row>
    <row r="40360" spans="43:44" x14ac:dyDescent="0.25">
      <c r="AQ40360" s="1026"/>
      <c r="AR40360" s="1027"/>
    </row>
    <row r="40361" spans="43:44" x14ac:dyDescent="0.25">
      <c r="AQ40361" s="1026"/>
      <c r="AR40361" s="1027"/>
    </row>
    <row r="40362" spans="43:44" x14ac:dyDescent="0.25">
      <c r="AQ40362" s="1026"/>
      <c r="AR40362" s="1027"/>
    </row>
    <row r="40363" spans="43:44" x14ac:dyDescent="0.25">
      <c r="AQ40363" s="1026"/>
      <c r="AR40363" s="1027"/>
    </row>
    <row r="40364" spans="43:44" x14ac:dyDescent="0.25">
      <c r="AQ40364" s="1026"/>
      <c r="AR40364" s="1027"/>
    </row>
    <row r="40365" spans="43:44" x14ac:dyDescent="0.25">
      <c r="AQ40365" s="1026"/>
      <c r="AR40365" s="1027"/>
    </row>
    <row r="40366" spans="43:44" x14ac:dyDescent="0.25">
      <c r="AQ40366" s="1026"/>
      <c r="AR40366" s="1027"/>
    </row>
    <row r="40367" spans="43:44" x14ac:dyDescent="0.25">
      <c r="AQ40367" s="1026"/>
      <c r="AR40367" s="1027"/>
    </row>
    <row r="40368" spans="43:44" x14ac:dyDescent="0.25">
      <c r="AQ40368" s="1026"/>
      <c r="AR40368" s="1027"/>
    </row>
    <row r="40369" spans="43:44" x14ac:dyDescent="0.25">
      <c r="AQ40369" s="1026"/>
      <c r="AR40369" s="1027"/>
    </row>
    <row r="40370" spans="43:44" x14ac:dyDescent="0.25">
      <c r="AQ40370" s="1026"/>
      <c r="AR40370" s="1027"/>
    </row>
    <row r="40371" spans="43:44" x14ac:dyDescent="0.25">
      <c r="AQ40371" s="1026"/>
      <c r="AR40371" s="1027"/>
    </row>
    <row r="40372" spans="43:44" x14ac:dyDescent="0.25">
      <c r="AQ40372" s="1026"/>
      <c r="AR40372" s="1027"/>
    </row>
    <row r="40373" spans="43:44" x14ac:dyDescent="0.25">
      <c r="AQ40373" s="1026"/>
      <c r="AR40373" s="1027"/>
    </row>
    <row r="40374" spans="43:44" x14ac:dyDescent="0.25">
      <c r="AQ40374" s="1026"/>
      <c r="AR40374" s="1027"/>
    </row>
    <row r="40375" spans="43:44" x14ac:dyDescent="0.25">
      <c r="AQ40375" s="1026"/>
      <c r="AR40375" s="1027"/>
    </row>
    <row r="40376" spans="43:44" x14ac:dyDescent="0.25">
      <c r="AQ40376" s="1026"/>
      <c r="AR40376" s="1027"/>
    </row>
    <row r="40377" spans="43:44" x14ac:dyDescent="0.25">
      <c r="AQ40377" s="1026"/>
      <c r="AR40377" s="1027"/>
    </row>
    <row r="40378" spans="43:44" x14ac:dyDescent="0.25">
      <c r="AQ40378" s="1026"/>
      <c r="AR40378" s="1027"/>
    </row>
    <row r="40379" spans="43:44" x14ac:dyDescent="0.25">
      <c r="AQ40379" s="1026"/>
      <c r="AR40379" s="1027"/>
    </row>
    <row r="40380" spans="43:44" x14ac:dyDescent="0.25">
      <c r="AQ40380" s="1026"/>
      <c r="AR40380" s="1027"/>
    </row>
    <row r="40381" spans="43:44" x14ac:dyDescent="0.25">
      <c r="AQ40381" s="1026"/>
      <c r="AR40381" s="1027"/>
    </row>
    <row r="40382" spans="43:44" x14ac:dyDescent="0.25">
      <c r="AQ40382" s="1026"/>
      <c r="AR40382" s="1027"/>
    </row>
    <row r="40383" spans="43:44" x14ac:dyDescent="0.25">
      <c r="AQ40383" s="1026"/>
      <c r="AR40383" s="1027"/>
    </row>
    <row r="40384" spans="43:44" x14ac:dyDescent="0.25">
      <c r="AQ40384" s="1026"/>
      <c r="AR40384" s="1027"/>
    </row>
    <row r="40385" spans="43:44" x14ac:dyDescent="0.25">
      <c r="AQ40385" s="1026"/>
      <c r="AR40385" s="1027"/>
    </row>
    <row r="40386" spans="43:44" x14ac:dyDescent="0.25">
      <c r="AQ40386" s="1026"/>
      <c r="AR40386" s="1027"/>
    </row>
    <row r="40387" spans="43:44" x14ac:dyDescent="0.25">
      <c r="AQ40387" s="1026"/>
      <c r="AR40387" s="1027"/>
    </row>
    <row r="40388" spans="43:44" x14ac:dyDescent="0.25">
      <c r="AQ40388" s="1026"/>
      <c r="AR40388" s="1027"/>
    </row>
    <row r="40389" spans="43:44" x14ac:dyDescent="0.25">
      <c r="AQ40389" s="1026"/>
      <c r="AR40389" s="1027"/>
    </row>
    <row r="40390" spans="43:44" x14ac:dyDescent="0.25">
      <c r="AQ40390" s="1026"/>
      <c r="AR40390" s="1027"/>
    </row>
    <row r="40391" spans="43:44" x14ac:dyDescent="0.25">
      <c r="AQ40391" s="1026"/>
      <c r="AR40391" s="1027"/>
    </row>
    <row r="40392" spans="43:44" x14ac:dyDescent="0.25">
      <c r="AQ40392" s="1026"/>
      <c r="AR40392" s="1027"/>
    </row>
    <row r="40393" spans="43:44" x14ac:dyDescent="0.25">
      <c r="AQ40393" s="1026"/>
      <c r="AR40393" s="1027"/>
    </row>
    <row r="40394" spans="43:44" x14ac:dyDescent="0.25">
      <c r="AQ40394" s="1026"/>
      <c r="AR40394" s="1027"/>
    </row>
    <row r="40395" spans="43:44" x14ac:dyDescent="0.25">
      <c r="AQ40395" s="1026"/>
      <c r="AR40395" s="1027"/>
    </row>
    <row r="40396" spans="43:44" x14ac:dyDescent="0.25">
      <c r="AQ40396" s="1026"/>
      <c r="AR40396" s="1027"/>
    </row>
    <row r="40397" spans="43:44" x14ac:dyDescent="0.25">
      <c r="AQ40397" s="1026"/>
      <c r="AR40397" s="1027"/>
    </row>
    <row r="40398" spans="43:44" x14ac:dyDescent="0.25">
      <c r="AQ40398" s="1026"/>
      <c r="AR40398" s="1027"/>
    </row>
    <row r="40399" spans="43:44" x14ac:dyDescent="0.25">
      <c r="AQ40399" s="1026"/>
      <c r="AR40399" s="1027"/>
    </row>
    <row r="40400" spans="43:44" x14ac:dyDescent="0.25">
      <c r="AQ40400" s="1026"/>
      <c r="AR40400" s="1027"/>
    </row>
    <row r="40401" spans="43:44" x14ac:dyDescent="0.25">
      <c r="AQ40401" s="1026"/>
      <c r="AR40401" s="1027"/>
    </row>
    <row r="40402" spans="43:44" x14ac:dyDescent="0.25">
      <c r="AQ40402" s="1026"/>
      <c r="AR40402" s="1027"/>
    </row>
    <row r="40403" spans="43:44" x14ac:dyDescent="0.25">
      <c r="AQ40403" s="1026"/>
      <c r="AR40403" s="1027"/>
    </row>
    <row r="40404" spans="43:44" x14ac:dyDescent="0.25">
      <c r="AQ40404" s="1026"/>
      <c r="AR40404" s="1027"/>
    </row>
    <row r="40405" spans="43:44" x14ac:dyDescent="0.25">
      <c r="AQ40405" s="1026"/>
      <c r="AR40405" s="1027"/>
    </row>
    <row r="40406" spans="43:44" x14ac:dyDescent="0.25">
      <c r="AQ40406" s="1026"/>
      <c r="AR40406" s="1027"/>
    </row>
    <row r="40407" spans="43:44" x14ac:dyDescent="0.25">
      <c r="AQ40407" s="1026"/>
      <c r="AR40407" s="1027"/>
    </row>
    <row r="40408" spans="43:44" x14ac:dyDescent="0.25">
      <c r="AQ40408" s="1026"/>
      <c r="AR40408" s="1027"/>
    </row>
    <row r="40409" spans="43:44" x14ac:dyDescent="0.25">
      <c r="AQ40409" s="1026"/>
      <c r="AR40409" s="1027"/>
    </row>
    <row r="40410" spans="43:44" x14ac:dyDescent="0.25">
      <c r="AQ40410" s="1026"/>
      <c r="AR40410" s="1027"/>
    </row>
    <row r="40411" spans="43:44" x14ac:dyDescent="0.25">
      <c r="AQ40411" s="1026"/>
      <c r="AR40411" s="1027"/>
    </row>
    <row r="40412" spans="43:44" x14ac:dyDescent="0.25">
      <c r="AQ40412" s="1026"/>
      <c r="AR40412" s="1027"/>
    </row>
    <row r="40413" spans="43:44" x14ac:dyDescent="0.25">
      <c r="AQ40413" s="1026"/>
      <c r="AR40413" s="1027"/>
    </row>
    <row r="40414" spans="43:44" x14ac:dyDescent="0.25">
      <c r="AQ40414" s="1026"/>
      <c r="AR40414" s="1027"/>
    </row>
    <row r="40415" spans="43:44" x14ac:dyDescent="0.25">
      <c r="AQ40415" s="1026"/>
      <c r="AR40415" s="1027"/>
    </row>
    <row r="40416" spans="43:44" x14ac:dyDescent="0.25">
      <c r="AQ40416" s="1026"/>
      <c r="AR40416" s="1027"/>
    </row>
    <row r="40417" spans="43:44" x14ac:dyDescent="0.25">
      <c r="AQ40417" s="1026"/>
      <c r="AR40417" s="1027"/>
    </row>
    <row r="40418" spans="43:44" x14ac:dyDescent="0.25">
      <c r="AQ40418" s="1026"/>
      <c r="AR40418" s="1027"/>
    </row>
    <row r="40419" spans="43:44" x14ac:dyDescent="0.25">
      <c r="AQ40419" s="1026"/>
      <c r="AR40419" s="1027"/>
    </row>
    <row r="40420" spans="43:44" x14ac:dyDescent="0.25">
      <c r="AQ40420" s="1026"/>
      <c r="AR40420" s="1027"/>
    </row>
    <row r="40421" spans="43:44" x14ac:dyDescent="0.25">
      <c r="AQ40421" s="1026"/>
      <c r="AR40421" s="1027"/>
    </row>
    <row r="40422" spans="43:44" x14ac:dyDescent="0.25">
      <c r="AQ40422" s="1026"/>
      <c r="AR40422" s="1027"/>
    </row>
    <row r="40423" spans="43:44" x14ac:dyDescent="0.25">
      <c r="AQ40423" s="1026"/>
      <c r="AR40423" s="1027"/>
    </row>
    <row r="40424" spans="43:44" x14ac:dyDescent="0.25">
      <c r="AQ40424" s="1026"/>
      <c r="AR40424" s="1027"/>
    </row>
    <row r="40425" spans="43:44" x14ac:dyDescent="0.25">
      <c r="AQ40425" s="1026"/>
      <c r="AR40425" s="1027"/>
    </row>
    <row r="40426" spans="43:44" x14ac:dyDescent="0.25">
      <c r="AQ40426" s="1026"/>
      <c r="AR40426" s="1027"/>
    </row>
    <row r="40427" spans="43:44" x14ac:dyDescent="0.25">
      <c r="AQ40427" s="1026"/>
      <c r="AR40427" s="1027"/>
    </row>
    <row r="40428" spans="43:44" x14ac:dyDescent="0.25">
      <c r="AQ40428" s="1026"/>
      <c r="AR40428" s="1027"/>
    </row>
    <row r="40429" spans="43:44" x14ac:dyDescent="0.25">
      <c r="AQ40429" s="1026"/>
      <c r="AR40429" s="1027"/>
    </row>
    <row r="40430" spans="43:44" x14ac:dyDescent="0.25">
      <c r="AQ40430" s="1026"/>
      <c r="AR40430" s="1027"/>
    </row>
    <row r="40431" spans="43:44" x14ac:dyDescent="0.25">
      <c r="AQ40431" s="1026"/>
      <c r="AR40431" s="1027"/>
    </row>
    <row r="40432" spans="43:44" x14ac:dyDescent="0.25">
      <c r="AQ40432" s="1026"/>
      <c r="AR40432" s="1027"/>
    </row>
    <row r="40433" spans="43:44" x14ac:dyDescent="0.25">
      <c r="AQ40433" s="1026"/>
      <c r="AR40433" s="1027"/>
    </row>
    <row r="40434" spans="43:44" x14ac:dyDescent="0.25">
      <c r="AQ40434" s="1026"/>
      <c r="AR40434" s="1027"/>
    </row>
    <row r="40435" spans="43:44" x14ac:dyDescent="0.25">
      <c r="AQ40435" s="1026"/>
      <c r="AR40435" s="1027"/>
    </row>
    <row r="40436" spans="43:44" x14ac:dyDescent="0.25">
      <c r="AQ40436" s="1026"/>
      <c r="AR40436" s="1027"/>
    </row>
    <row r="40437" spans="43:44" x14ac:dyDescent="0.25">
      <c r="AQ40437" s="1026"/>
      <c r="AR40437" s="1027"/>
    </row>
    <row r="40438" spans="43:44" x14ac:dyDescent="0.25">
      <c r="AQ40438" s="1026"/>
      <c r="AR40438" s="1027"/>
    </row>
    <row r="40439" spans="43:44" x14ac:dyDescent="0.25">
      <c r="AQ40439" s="1026"/>
      <c r="AR40439" s="1027"/>
    </row>
    <row r="40440" spans="43:44" x14ac:dyDescent="0.25">
      <c r="AQ40440" s="1026"/>
      <c r="AR40440" s="1027"/>
    </row>
    <row r="40441" spans="43:44" x14ac:dyDescent="0.25">
      <c r="AQ40441" s="1026"/>
      <c r="AR40441" s="1027"/>
    </row>
    <row r="40442" spans="43:44" x14ac:dyDescent="0.25">
      <c r="AQ40442" s="1026"/>
      <c r="AR40442" s="1027"/>
    </row>
    <row r="40443" spans="43:44" x14ac:dyDescent="0.25">
      <c r="AQ40443" s="1026"/>
      <c r="AR40443" s="1027"/>
    </row>
    <row r="40444" spans="43:44" x14ac:dyDescent="0.25">
      <c r="AQ40444" s="1026"/>
      <c r="AR40444" s="1027"/>
    </row>
    <row r="40445" spans="43:44" x14ac:dyDescent="0.25">
      <c r="AQ40445" s="1026"/>
      <c r="AR40445" s="1027"/>
    </row>
    <row r="40446" spans="43:44" x14ac:dyDescent="0.25">
      <c r="AQ40446" s="1026"/>
      <c r="AR40446" s="1027"/>
    </row>
    <row r="40447" spans="43:44" x14ac:dyDescent="0.25">
      <c r="AQ40447" s="1026"/>
      <c r="AR40447" s="1027"/>
    </row>
    <row r="40448" spans="43:44" x14ac:dyDescent="0.25">
      <c r="AQ40448" s="1026"/>
      <c r="AR40448" s="1027"/>
    </row>
    <row r="40449" spans="43:44" x14ac:dyDescent="0.25">
      <c r="AQ40449" s="1026"/>
      <c r="AR40449" s="1027"/>
    </row>
    <row r="40450" spans="43:44" x14ac:dyDescent="0.25">
      <c r="AQ40450" s="1026"/>
      <c r="AR40450" s="1027"/>
    </row>
    <row r="40451" spans="43:44" x14ac:dyDescent="0.25">
      <c r="AQ40451" s="1026"/>
      <c r="AR40451" s="1027"/>
    </row>
    <row r="40452" spans="43:44" x14ac:dyDescent="0.25">
      <c r="AQ40452" s="1026"/>
      <c r="AR40452" s="1027"/>
    </row>
    <row r="40453" spans="43:44" x14ac:dyDescent="0.25">
      <c r="AQ40453" s="1026"/>
      <c r="AR40453" s="1027"/>
    </row>
    <row r="40454" spans="43:44" x14ac:dyDescent="0.25">
      <c r="AQ40454" s="1026"/>
      <c r="AR40454" s="1027"/>
    </row>
    <row r="40455" spans="43:44" x14ac:dyDescent="0.25">
      <c r="AQ40455" s="1026"/>
      <c r="AR40455" s="1027"/>
    </row>
    <row r="40456" spans="43:44" x14ac:dyDescent="0.25">
      <c r="AQ40456" s="1026"/>
      <c r="AR40456" s="1027"/>
    </row>
    <row r="40457" spans="43:44" x14ac:dyDescent="0.25">
      <c r="AQ40457" s="1026"/>
      <c r="AR40457" s="1027"/>
    </row>
    <row r="40458" spans="43:44" x14ac:dyDescent="0.25">
      <c r="AQ40458" s="1026"/>
      <c r="AR40458" s="1027"/>
    </row>
    <row r="40459" spans="43:44" x14ac:dyDescent="0.25">
      <c r="AQ40459" s="1026"/>
      <c r="AR40459" s="1027"/>
    </row>
    <row r="40460" spans="43:44" x14ac:dyDescent="0.25">
      <c r="AQ40460" s="1026"/>
      <c r="AR40460" s="1027"/>
    </row>
    <row r="40461" spans="43:44" x14ac:dyDescent="0.25">
      <c r="AQ40461" s="1026"/>
      <c r="AR40461" s="1027"/>
    </row>
    <row r="40462" spans="43:44" x14ac:dyDescent="0.25">
      <c r="AQ40462" s="1026"/>
      <c r="AR40462" s="1027"/>
    </row>
    <row r="40463" spans="43:44" x14ac:dyDescent="0.25">
      <c r="AQ40463" s="1026"/>
      <c r="AR40463" s="1027"/>
    </row>
    <row r="40464" spans="43:44" x14ac:dyDescent="0.25">
      <c r="AQ40464" s="1026"/>
      <c r="AR40464" s="1027"/>
    </row>
    <row r="40465" spans="43:44" x14ac:dyDescent="0.25">
      <c r="AQ40465" s="1026"/>
      <c r="AR40465" s="1027"/>
    </row>
    <row r="40466" spans="43:44" x14ac:dyDescent="0.25">
      <c r="AQ40466" s="1026"/>
      <c r="AR40466" s="1027"/>
    </row>
    <row r="40467" spans="43:44" x14ac:dyDescent="0.25">
      <c r="AQ40467" s="1026"/>
      <c r="AR40467" s="1027"/>
    </row>
    <row r="40468" spans="43:44" x14ac:dyDescent="0.25">
      <c r="AQ40468" s="1026"/>
      <c r="AR40468" s="1027"/>
    </row>
    <row r="40469" spans="43:44" x14ac:dyDescent="0.25">
      <c r="AQ40469" s="1026"/>
      <c r="AR40469" s="1027"/>
    </row>
    <row r="40470" spans="43:44" x14ac:dyDescent="0.25">
      <c r="AQ40470" s="1026"/>
      <c r="AR40470" s="1027"/>
    </row>
    <row r="40471" spans="43:44" x14ac:dyDescent="0.25">
      <c r="AQ40471" s="1026"/>
      <c r="AR40471" s="1027"/>
    </row>
    <row r="40472" spans="43:44" x14ac:dyDescent="0.25">
      <c r="AQ40472" s="1026"/>
      <c r="AR40472" s="1027"/>
    </row>
    <row r="40473" spans="43:44" x14ac:dyDescent="0.25">
      <c r="AQ40473" s="1026"/>
      <c r="AR40473" s="1027"/>
    </row>
    <row r="40474" spans="43:44" x14ac:dyDescent="0.25">
      <c r="AQ40474" s="1026"/>
      <c r="AR40474" s="1027"/>
    </row>
    <row r="40475" spans="43:44" x14ac:dyDescent="0.25">
      <c r="AQ40475" s="1026"/>
      <c r="AR40475" s="1027"/>
    </row>
    <row r="40476" spans="43:44" x14ac:dyDescent="0.25">
      <c r="AQ40476" s="1026"/>
      <c r="AR40476" s="1027"/>
    </row>
    <row r="40477" spans="43:44" x14ac:dyDescent="0.25">
      <c r="AQ40477" s="1026"/>
      <c r="AR40477" s="1027"/>
    </row>
    <row r="40478" spans="43:44" x14ac:dyDescent="0.25">
      <c r="AQ40478" s="1026"/>
      <c r="AR40478" s="1027"/>
    </row>
    <row r="40479" spans="43:44" x14ac:dyDescent="0.25">
      <c r="AQ40479" s="1026"/>
      <c r="AR40479" s="1027"/>
    </row>
    <row r="40480" spans="43:44" x14ac:dyDescent="0.25">
      <c r="AQ40480" s="1026"/>
      <c r="AR40480" s="1027"/>
    </row>
    <row r="40481" spans="43:44" x14ac:dyDescent="0.25">
      <c r="AQ40481" s="1026"/>
      <c r="AR40481" s="1027"/>
    </row>
    <row r="40482" spans="43:44" x14ac:dyDescent="0.25">
      <c r="AQ40482" s="1026"/>
      <c r="AR40482" s="1027"/>
    </row>
    <row r="40483" spans="43:44" x14ac:dyDescent="0.25">
      <c r="AQ40483" s="1026"/>
      <c r="AR40483" s="1027"/>
    </row>
    <row r="40484" spans="43:44" x14ac:dyDescent="0.25">
      <c r="AQ40484" s="1026"/>
      <c r="AR40484" s="1027"/>
    </row>
    <row r="40485" spans="43:44" x14ac:dyDescent="0.25">
      <c r="AQ40485" s="1026"/>
      <c r="AR40485" s="1027"/>
    </row>
    <row r="40486" spans="43:44" x14ac:dyDescent="0.25">
      <c r="AQ40486" s="1026"/>
      <c r="AR40486" s="1027"/>
    </row>
    <row r="40487" spans="43:44" x14ac:dyDescent="0.25">
      <c r="AQ40487" s="1026"/>
      <c r="AR40487" s="1027"/>
    </row>
    <row r="40488" spans="43:44" x14ac:dyDescent="0.25">
      <c r="AQ40488" s="1026"/>
      <c r="AR40488" s="1027"/>
    </row>
    <row r="40489" spans="43:44" x14ac:dyDescent="0.25">
      <c r="AQ40489" s="1026"/>
      <c r="AR40489" s="1027"/>
    </row>
    <row r="40490" spans="43:44" x14ac:dyDescent="0.25">
      <c r="AQ40490" s="1026"/>
      <c r="AR40490" s="1027"/>
    </row>
    <row r="40491" spans="43:44" x14ac:dyDescent="0.25">
      <c r="AQ40491" s="1026"/>
      <c r="AR40491" s="1027"/>
    </row>
    <row r="40492" spans="43:44" x14ac:dyDescent="0.25">
      <c r="AQ40492" s="1026"/>
      <c r="AR40492" s="1027"/>
    </row>
    <row r="40493" spans="43:44" x14ac:dyDescent="0.25">
      <c r="AQ40493" s="1026"/>
      <c r="AR40493" s="1027"/>
    </row>
    <row r="40494" spans="43:44" x14ac:dyDescent="0.25">
      <c r="AQ40494" s="1026"/>
      <c r="AR40494" s="1027"/>
    </row>
    <row r="40495" spans="43:44" x14ac:dyDescent="0.25">
      <c r="AQ40495" s="1026"/>
      <c r="AR40495" s="1027"/>
    </row>
    <row r="40496" spans="43:44" x14ac:dyDescent="0.25">
      <c r="AQ40496" s="1026"/>
      <c r="AR40496" s="1027"/>
    </row>
    <row r="40497" spans="43:44" x14ac:dyDescent="0.25">
      <c r="AQ40497" s="1026"/>
      <c r="AR40497" s="1027"/>
    </row>
    <row r="40498" spans="43:44" x14ac:dyDescent="0.25">
      <c r="AQ40498" s="1026"/>
      <c r="AR40498" s="1027"/>
    </row>
    <row r="40499" spans="43:44" x14ac:dyDescent="0.25">
      <c r="AQ40499" s="1026"/>
      <c r="AR40499" s="1027"/>
    </row>
    <row r="40500" spans="43:44" x14ac:dyDescent="0.25">
      <c r="AQ40500" s="1026"/>
      <c r="AR40500" s="1027"/>
    </row>
    <row r="40501" spans="43:44" x14ac:dyDescent="0.25">
      <c r="AQ40501" s="1026"/>
      <c r="AR40501" s="1027"/>
    </row>
    <row r="40502" spans="43:44" x14ac:dyDescent="0.25">
      <c r="AQ40502" s="1026"/>
      <c r="AR40502" s="1027"/>
    </row>
    <row r="40503" spans="43:44" x14ac:dyDescent="0.25">
      <c r="AQ40503" s="1026"/>
      <c r="AR40503" s="1027"/>
    </row>
    <row r="40504" spans="43:44" x14ac:dyDescent="0.25">
      <c r="AQ40504" s="1026"/>
      <c r="AR40504" s="1027"/>
    </row>
    <row r="40505" spans="43:44" x14ac:dyDescent="0.25">
      <c r="AQ40505" s="1026"/>
      <c r="AR40505" s="1027"/>
    </row>
    <row r="40506" spans="43:44" x14ac:dyDescent="0.25">
      <c r="AQ40506" s="1026"/>
      <c r="AR40506" s="1027"/>
    </row>
    <row r="40507" spans="43:44" x14ac:dyDescent="0.25">
      <c r="AQ40507" s="1026"/>
      <c r="AR40507" s="1027"/>
    </row>
    <row r="40508" spans="43:44" x14ac:dyDescent="0.25">
      <c r="AQ40508" s="1026"/>
      <c r="AR40508" s="1027"/>
    </row>
    <row r="40509" spans="43:44" x14ac:dyDescent="0.25">
      <c r="AQ40509" s="1026"/>
      <c r="AR40509" s="1027"/>
    </row>
    <row r="40510" spans="43:44" x14ac:dyDescent="0.25">
      <c r="AQ40510" s="1026"/>
      <c r="AR40510" s="1027"/>
    </row>
    <row r="40511" spans="43:44" x14ac:dyDescent="0.25">
      <c r="AQ40511" s="1026"/>
      <c r="AR40511" s="1027"/>
    </row>
    <row r="40512" spans="43:44" x14ac:dyDescent="0.25">
      <c r="AQ40512" s="1026"/>
      <c r="AR40512" s="1027"/>
    </row>
    <row r="40513" spans="43:44" x14ac:dyDescent="0.25">
      <c r="AQ40513" s="1026"/>
      <c r="AR40513" s="1027"/>
    </row>
    <row r="40514" spans="43:44" x14ac:dyDescent="0.25">
      <c r="AQ40514" s="1026"/>
      <c r="AR40514" s="1027"/>
    </row>
    <row r="40515" spans="43:44" x14ac:dyDescent="0.25">
      <c r="AQ40515" s="1026"/>
      <c r="AR40515" s="1027"/>
    </row>
    <row r="40516" spans="43:44" x14ac:dyDescent="0.25">
      <c r="AQ40516" s="1026"/>
      <c r="AR40516" s="1027"/>
    </row>
    <row r="40517" spans="43:44" x14ac:dyDescent="0.25">
      <c r="AQ40517" s="1026"/>
      <c r="AR40517" s="1027"/>
    </row>
    <row r="40518" spans="43:44" x14ac:dyDescent="0.25">
      <c r="AQ40518" s="1026"/>
      <c r="AR40518" s="1027"/>
    </row>
    <row r="40519" spans="43:44" x14ac:dyDescent="0.25">
      <c r="AQ40519" s="1026"/>
      <c r="AR40519" s="1027"/>
    </row>
    <row r="40520" spans="43:44" x14ac:dyDescent="0.25">
      <c r="AQ40520" s="1026"/>
      <c r="AR40520" s="1027"/>
    </row>
    <row r="40521" spans="43:44" x14ac:dyDescent="0.25">
      <c r="AQ40521" s="1026"/>
      <c r="AR40521" s="1027"/>
    </row>
    <row r="40522" spans="43:44" x14ac:dyDescent="0.25">
      <c r="AQ40522" s="1026"/>
      <c r="AR40522" s="1027"/>
    </row>
    <row r="40523" spans="43:44" x14ac:dyDescent="0.25">
      <c r="AQ40523" s="1026"/>
      <c r="AR40523" s="1027"/>
    </row>
    <row r="40524" spans="43:44" x14ac:dyDescent="0.25">
      <c r="AQ40524" s="1026"/>
      <c r="AR40524" s="1027"/>
    </row>
    <row r="40525" spans="43:44" x14ac:dyDescent="0.25">
      <c r="AQ40525" s="1026"/>
      <c r="AR40525" s="1027"/>
    </row>
    <row r="40526" spans="43:44" x14ac:dyDescent="0.25">
      <c r="AQ40526" s="1026"/>
      <c r="AR40526" s="1027"/>
    </row>
    <row r="40527" spans="43:44" x14ac:dyDescent="0.25">
      <c r="AQ40527" s="1026"/>
      <c r="AR40527" s="1027"/>
    </row>
    <row r="40528" spans="43:44" x14ac:dyDescent="0.25">
      <c r="AQ40528" s="1026"/>
      <c r="AR40528" s="1027"/>
    </row>
    <row r="40529" spans="43:44" x14ac:dyDescent="0.25">
      <c r="AQ40529" s="1026"/>
      <c r="AR40529" s="1027"/>
    </row>
    <row r="40530" spans="43:44" x14ac:dyDescent="0.25">
      <c r="AQ40530" s="1026"/>
      <c r="AR40530" s="1027"/>
    </row>
    <row r="40531" spans="43:44" x14ac:dyDescent="0.25">
      <c r="AQ40531" s="1026"/>
      <c r="AR40531" s="1027"/>
    </row>
    <row r="40532" spans="43:44" x14ac:dyDescent="0.25">
      <c r="AQ40532" s="1026"/>
      <c r="AR40532" s="1027"/>
    </row>
    <row r="40533" spans="43:44" x14ac:dyDescent="0.25">
      <c r="AQ40533" s="1026"/>
      <c r="AR40533" s="1027"/>
    </row>
    <row r="40534" spans="43:44" x14ac:dyDescent="0.25">
      <c r="AQ40534" s="1026"/>
      <c r="AR40534" s="1027"/>
    </row>
    <row r="40535" spans="43:44" x14ac:dyDescent="0.25">
      <c r="AQ40535" s="1026"/>
      <c r="AR40535" s="1027"/>
    </row>
    <row r="40536" spans="43:44" x14ac:dyDescent="0.25">
      <c r="AQ40536" s="1026"/>
      <c r="AR40536" s="1027"/>
    </row>
    <row r="40537" spans="43:44" x14ac:dyDescent="0.25">
      <c r="AQ40537" s="1026"/>
      <c r="AR40537" s="1027"/>
    </row>
    <row r="40538" spans="43:44" x14ac:dyDescent="0.25">
      <c r="AQ40538" s="1026"/>
      <c r="AR40538" s="1027"/>
    </row>
    <row r="40539" spans="43:44" x14ac:dyDescent="0.25">
      <c r="AQ40539" s="1026"/>
      <c r="AR40539" s="1027"/>
    </row>
    <row r="40540" spans="43:44" x14ac:dyDescent="0.25">
      <c r="AQ40540" s="1026"/>
      <c r="AR40540" s="1027"/>
    </row>
    <row r="40541" spans="43:44" x14ac:dyDescent="0.25">
      <c r="AQ40541" s="1026"/>
      <c r="AR40541" s="1027"/>
    </row>
    <row r="40542" spans="43:44" x14ac:dyDescent="0.25">
      <c r="AQ40542" s="1026"/>
      <c r="AR40542" s="1027"/>
    </row>
    <row r="40543" spans="43:44" x14ac:dyDescent="0.25">
      <c r="AQ40543" s="1026"/>
      <c r="AR40543" s="1027"/>
    </row>
    <row r="40544" spans="43:44" x14ac:dyDescent="0.25">
      <c r="AQ40544" s="1026"/>
      <c r="AR40544" s="1027"/>
    </row>
    <row r="40545" spans="43:44" x14ac:dyDescent="0.25">
      <c r="AQ40545" s="1026"/>
      <c r="AR40545" s="1027"/>
    </row>
    <row r="40546" spans="43:44" x14ac:dyDescent="0.25">
      <c r="AQ40546" s="1026"/>
      <c r="AR40546" s="1027"/>
    </row>
    <row r="40547" spans="43:44" x14ac:dyDescent="0.25">
      <c r="AQ40547" s="1026"/>
      <c r="AR40547" s="1027"/>
    </row>
    <row r="40548" spans="43:44" x14ac:dyDescent="0.25">
      <c r="AQ40548" s="1026"/>
      <c r="AR40548" s="1027"/>
    </row>
    <row r="40549" spans="43:44" x14ac:dyDescent="0.25">
      <c r="AQ40549" s="1026"/>
      <c r="AR40549" s="1027"/>
    </row>
    <row r="40550" spans="43:44" x14ac:dyDescent="0.25">
      <c r="AQ40550" s="1026"/>
      <c r="AR40550" s="1027"/>
    </row>
    <row r="40551" spans="43:44" x14ac:dyDescent="0.25">
      <c r="AQ40551" s="1026"/>
      <c r="AR40551" s="1027"/>
    </row>
    <row r="40552" spans="43:44" x14ac:dyDescent="0.25">
      <c r="AQ40552" s="1026"/>
      <c r="AR40552" s="1027"/>
    </row>
    <row r="40553" spans="43:44" x14ac:dyDescent="0.25">
      <c r="AQ40553" s="1026"/>
      <c r="AR40553" s="1027"/>
    </row>
    <row r="40554" spans="43:44" x14ac:dyDescent="0.25">
      <c r="AQ40554" s="1026"/>
      <c r="AR40554" s="1027"/>
    </row>
    <row r="40555" spans="43:44" x14ac:dyDescent="0.25">
      <c r="AQ40555" s="1026"/>
      <c r="AR40555" s="1027"/>
    </row>
    <row r="40556" spans="43:44" x14ac:dyDescent="0.25">
      <c r="AQ40556" s="1026"/>
      <c r="AR40556" s="1027"/>
    </row>
    <row r="40557" spans="43:44" x14ac:dyDescent="0.25">
      <c r="AQ40557" s="1026"/>
      <c r="AR40557" s="1027"/>
    </row>
    <row r="40558" spans="43:44" x14ac:dyDescent="0.25">
      <c r="AQ40558" s="1026"/>
      <c r="AR40558" s="1027"/>
    </row>
    <row r="40559" spans="43:44" x14ac:dyDescent="0.25">
      <c r="AQ40559" s="1026"/>
      <c r="AR40559" s="1027"/>
    </row>
    <row r="40560" spans="43:44" x14ac:dyDescent="0.25">
      <c r="AQ40560" s="1026"/>
      <c r="AR40560" s="1027"/>
    </row>
    <row r="40561" spans="43:44" x14ac:dyDescent="0.25">
      <c r="AQ40561" s="1026"/>
      <c r="AR40561" s="1027"/>
    </row>
    <row r="40562" spans="43:44" x14ac:dyDescent="0.25">
      <c r="AQ40562" s="1026"/>
      <c r="AR40562" s="1027"/>
    </row>
    <row r="40563" spans="43:44" x14ac:dyDescent="0.25">
      <c r="AQ40563" s="1026"/>
      <c r="AR40563" s="1027"/>
    </row>
    <row r="40564" spans="43:44" x14ac:dyDescent="0.25">
      <c r="AQ40564" s="1026"/>
      <c r="AR40564" s="1027"/>
    </row>
    <row r="40565" spans="43:44" x14ac:dyDescent="0.25">
      <c r="AQ40565" s="1026"/>
      <c r="AR40565" s="1027"/>
    </row>
    <row r="40566" spans="43:44" x14ac:dyDescent="0.25">
      <c r="AQ40566" s="1026"/>
      <c r="AR40566" s="1027"/>
    </row>
    <row r="40567" spans="43:44" x14ac:dyDescent="0.25">
      <c r="AQ40567" s="1026"/>
      <c r="AR40567" s="1027"/>
    </row>
    <row r="40568" spans="43:44" x14ac:dyDescent="0.25">
      <c r="AQ40568" s="1026"/>
      <c r="AR40568" s="1027"/>
    </row>
    <row r="40569" spans="43:44" x14ac:dyDescent="0.25">
      <c r="AQ40569" s="1026"/>
      <c r="AR40569" s="1027"/>
    </row>
    <row r="40570" spans="43:44" x14ac:dyDescent="0.25">
      <c r="AQ40570" s="1026"/>
      <c r="AR40570" s="1027"/>
    </row>
    <row r="40571" spans="43:44" x14ac:dyDescent="0.25">
      <c r="AQ40571" s="1026"/>
      <c r="AR40571" s="1027"/>
    </row>
    <row r="40572" spans="43:44" x14ac:dyDescent="0.25">
      <c r="AQ40572" s="1026"/>
      <c r="AR40572" s="1027"/>
    </row>
    <row r="40573" spans="43:44" x14ac:dyDescent="0.25">
      <c r="AQ40573" s="1026"/>
      <c r="AR40573" s="1027"/>
    </row>
    <row r="40574" spans="43:44" x14ac:dyDescent="0.25">
      <c r="AQ40574" s="1026"/>
      <c r="AR40574" s="1027"/>
    </row>
    <row r="40575" spans="43:44" x14ac:dyDescent="0.25">
      <c r="AQ40575" s="1026"/>
      <c r="AR40575" s="1027"/>
    </row>
    <row r="40576" spans="43:44" x14ac:dyDescent="0.25">
      <c r="AQ40576" s="1026"/>
      <c r="AR40576" s="1027"/>
    </row>
    <row r="40577" spans="43:44" x14ac:dyDescent="0.25">
      <c r="AQ40577" s="1026"/>
      <c r="AR40577" s="1027"/>
    </row>
    <row r="40578" spans="43:44" x14ac:dyDescent="0.25">
      <c r="AQ40578" s="1026"/>
      <c r="AR40578" s="1027"/>
    </row>
    <row r="40579" spans="43:44" x14ac:dyDescent="0.25">
      <c r="AQ40579" s="1026"/>
      <c r="AR40579" s="1027"/>
    </row>
    <row r="40580" spans="43:44" x14ac:dyDescent="0.25">
      <c r="AQ40580" s="1026"/>
      <c r="AR40580" s="1027"/>
    </row>
    <row r="40581" spans="43:44" x14ac:dyDescent="0.25">
      <c r="AQ40581" s="1026"/>
      <c r="AR40581" s="1027"/>
    </row>
    <row r="40582" spans="43:44" x14ac:dyDescent="0.25">
      <c r="AQ40582" s="1026"/>
      <c r="AR40582" s="1027"/>
    </row>
    <row r="40583" spans="43:44" x14ac:dyDescent="0.25">
      <c r="AQ40583" s="1026"/>
      <c r="AR40583" s="1027"/>
    </row>
    <row r="40584" spans="43:44" x14ac:dyDescent="0.25">
      <c r="AQ40584" s="1026"/>
      <c r="AR40584" s="1027"/>
    </row>
    <row r="40585" spans="43:44" x14ac:dyDescent="0.25">
      <c r="AQ40585" s="1026"/>
      <c r="AR40585" s="1027"/>
    </row>
    <row r="40586" spans="43:44" x14ac:dyDescent="0.25">
      <c r="AQ40586" s="1026"/>
      <c r="AR40586" s="1027"/>
    </row>
    <row r="40587" spans="43:44" x14ac:dyDescent="0.25">
      <c r="AQ40587" s="1026"/>
      <c r="AR40587" s="1027"/>
    </row>
    <row r="40588" spans="43:44" x14ac:dyDescent="0.25">
      <c r="AQ40588" s="1026"/>
      <c r="AR40588" s="1027"/>
    </row>
    <row r="40589" spans="43:44" x14ac:dyDescent="0.25">
      <c r="AQ40589" s="1026"/>
      <c r="AR40589" s="1027"/>
    </row>
    <row r="40590" spans="43:44" x14ac:dyDescent="0.25">
      <c r="AQ40590" s="1026"/>
      <c r="AR40590" s="1027"/>
    </row>
    <row r="40591" spans="43:44" x14ac:dyDescent="0.25">
      <c r="AQ40591" s="1026"/>
      <c r="AR40591" s="1027"/>
    </row>
    <row r="40592" spans="43:44" x14ac:dyDescent="0.25">
      <c r="AQ40592" s="1026"/>
      <c r="AR40592" s="1027"/>
    </row>
    <row r="40593" spans="43:44" x14ac:dyDescent="0.25">
      <c r="AQ40593" s="1026"/>
      <c r="AR40593" s="1027"/>
    </row>
    <row r="40594" spans="43:44" x14ac:dyDescent="0.25">
      <c r="AQ40594" s="1026"/>
      <c r="AR40594" s="1027"/>
    </row>
    <row r="40595" spans="43:44" x14ac:dyDescent="0.25">
      <c r="AQ40595" s="1026"/>
      <c r="AR40595" s="1027"/>
    </row>
    <row r="40596" spans="43:44" x14ac:dyDescent="0.25">
      <c r="AQ40596" s="1026"/>
      <c r="AR40596" s="1027"/>
    </row>
    <row r="40597" spans="43:44" x14ac:dyDescent="0.25">
      <c r="AQ40597" s="1026"/>
      <c r="AR40597" s="1027"/>
    </row>
    <row r="40598" spans="43:44" x14ac:dyDescent="0.25">
      <c r="AQ40598" s="1026"/>
      <c r="AR40598" s="1027"/>
    </row>
    <row r="40599" spans="43:44" x14ac:dyDescent="0.25">
      <c r="AQ40599" s="1026"/>
      <c r="AR40599" s="1027"/>
    </row>
    <row r="40600" spans="43:44" x14ac:dyDescent="0.25">
      <c r="AQ40600" s="1026"/>
      <c r="AR40600" s="1027"/>
    </row>
    <row r="40601" spans="43:44" x14ac:dyDescent="0.25">
      <c r="AQ40601" s="1026"/>
      <c r="AR40601" s="1027"/>
    </row>
    <row r="40602" spans="43:44" x14ac:dyDescent="0.25">
      <c r="AQ40602" s="1026"/>
      <c r="AR40602" s="1027"/>
    </row>
    <row r="40603" spans="43:44" x14ac:dyDescent="0.25">
      <c r="AQ40603" s="1026"/>
      <c r="AR40603" s="1027"/>
    </row>
    <row r="40604" spans="43:44" x14ac:dyDescent="0.25">
      <c r="AQ40604" s="1026"/>
      <c r="AR40604" s="1027"/>
    </row>
    <row r="40605" spans="43:44" x14ac:dyDescent="0.25">
      <c r="AQ40605" s="1026"/>
      <c r="AR40605" s="1027"/>
    </row>
    <row r="40606" spans="43:44" x14ac:dyDescent="0.25">
      <c r="AQ40606" s="1026"/>
      <c r="AR40606" s="1027"/>
    </row>
    <row r="40607" spans="43:44" x14ac:dyDescent="0.25">
      <c r="AQ40607" s="1026"/>
      <c r="AR40607" s="1027"/>
    </row>
    <row r="40608" spans="43:44" x14ac:dyDescent="0.25">
      <c r="AQ40608" s="1026"/>
      <c r="AR40608" s="1027"/>
    </row>
    <row r="40609" spans="43:44" x14ac:dyDescent="0.25">
      <c r="AQ40609" s="1026"/>
      <c r="AR40609" s="1027"/>
    </row>
    <row r="40610" spans="43:44" x14ac:dyDescent="0.25">
      <c r="AQ40610" s="1026"/>
      <c r="AR40610" s="1027"/>
    </row>
    <row r="40611" spans="43:44" x14ac:dyDescent="0.25">
      <c r="AQ40611" s="1026"/>
      <c r="AR40611" s="1027"/>
    </row>
    <row r="40612" spans="43:44" x14ac:dyDescent="0.25">
      <c r="AQ40612" s="1026"/>
      <c r="AR40612" s="1027"/>
    </row>
    <row r="40613" spans="43:44" x14ac:dyDescent="0.25">
      <c r="AQ40613" s="1026"/>
      <c r="AR40613" s="1027"/>
    </row>
    <row r="40614" spans="43:44" x14ac:dyDescent="0.25">
      <c r="AQ40614" s="1026"/>
      <c r="AR40614" s="1027"/>
    </row>
    <row r="40615" spans="43:44" x14ac:dyDescent="0.25">
      <c r="AQ40615" s="1026"/>
      <c r="AR40615" s="1027"/>
    </row>
    <row r="40616" spans="43:44" x14ac:dyDescent="0.25">
      <c r="AQ40616" s="1026"/>
      <c r="AR40616" s="1027"/>
    </row>
    <row r="40617" spans="43:44" x14ac:dyDescent="0.25">
      <c r="AQ40617" s="1026"/>
      <c r="AR40617" s="1027"/>
    </row>
    <row r="40618" spans="43:44" x14ac:dyDescent="0.25">
      <c r="AQ40618" s="1026"/>
      <c r="AR40618" s="1027"/>
    </row>
    <row r="40619" spans="43:44" x14ac:dyDescent="0.25">
      <c r="AQ40619" s="1026"/>
      <c r="AR40619" s="1027"/>
    </row>
    <row r="40620" spans="43:44" x14ac:dyDescent="0.25">
      <c r="AQ40620" s="1026"/>
      <c r="AR40620" s="1027"/>
    </row>
    <row r="40621" spans="43:44" x14ac:dyDescent="0.25">
      <c r="AQ40621" s="1026"/>
      <c r="AR40621" s="1027"/>
    </row>
    <row r="40622" spans="43:44" x14ac:dyDescent="0.25">
      <c r="AQ40622" s="1026"/>
      <c r="AR40622" s="1027"/>
    </row>
    <row r="40623" spans="43:44" x14ac:dyDescent="0.25">
      <c r="AQ40623" s="1026"/>
      <c r="AR40623" s="1027"/>
    </row>
    <row r="40624" spans="43:44" x14ac:dyDescent="0.25">
      <c r="AQ40624" s="1026"/>
      <c r="AR40624" s="1027"/>
    </row>
    <row r="40625" spans="43:44" x14ac:dyDescent="0.25">
      <c r="AQ40625" s="1026"/>
      <c r="AR40625" s="1027"/>
    </row>
    <row r="40626" spans="43:44" x14ac:dyDescent="0.25">
      <c r="AQ40626" s="1026"/>
      <c r="AR40626" s="1027"/>
    </row>
    <row r="40627" spans="43:44" x14ac:dyDescent="0.25">
      <c r="AQ40627" s="1026"/>
      <c r="AR40627" s="1027"/>
    </row>
    <row r="40628" spans="43:44" x14ac:dyDescent="0.25">
      <c r="AQ40628" s="1026"/>
      <c r="AR40628" s="1027"/>
    </row>
    <row r="40629" spans="43:44" x14ac:dyDescent="0.25">
      <c r="AQ40629" s="1026"/>
      <c r="AR40629" s="1027"/>
    </row>
    <row r="40630" spans="43:44" x14ac:dyDescent="0.25">
      <c r="AQ40630" s="1026"/>
      <c r="AR40630" s="1027"/>
    </row>
    <row r="40631" spans="43:44" x14ac:dyDescent="0.25">
      <c r="AQ40631" s="1026"/>
      <c r="AR40631" s="1027"/>
    </row>
    <row r="40632" spans="43:44" x14ac:dyDescent="0.25">
      <c r="AQ40632" s="1026"/>
      <c r="AR40632" s="1027"/>
    </row>
    <row r="40633" spans="43:44" x14ac:dyDescent="0.25">
      <c r="AQ40633" s="1026"/>
      <c r="AR40633" s="1027"/>
    </row>
    <row r="40634" spans="43:44" x14ac:dyDescent="0.25">
      <c r="AQ40634" s="1026"/>
      <c r="AR40634" s="1027"/>
    </row>
    <row r="40635" spans="43:44" x14ac:dyDescent="0.25">
      <c r="AQ40635" s="1026"/>
      <c r="AR40635" s="1027"/>
    </row>
    <row r="40636" spans="43:44" x14ac:dyDescent="0.25">
      <c r="AQ40636" s="1026"/>
      <c r="AR40636" s="1027"/>
    </row>
    <row r="40637" spans="43:44" x14ac:dyDescent="0.25">
      <c r="AQ40637" s="1026"/>
      <c r="AR40637" s="1027"/>
    </row>
    <row r="40638" spans="43:44" x14ac:dyDescent="0.25">
      <c r="AQ40638" s="1026"/>
      <c r="AR40638" s="1027"/>
    </row>
    <row r="40639" spans="43:44" x14ac:dyDescent="0.25">
      <c r="AQ40639" s="1026"/>
      <c r="AR40639" s="1027"/>
    </row>
    <row r="40640" spans="43:44" x14ac:dyDescent="0.25">
      <c r="AQ40640" s="1026"/>
      <c r="AR40640" s="1027"/>
    </row>
    <row r="40641" spans="43:44" x14ac:dyDescent="0.25">
      <c r="AQ40641" s="1026"/>
      <c r="AR40641" s="1027"/>
    </row>
    <row r="40642" spans="43:44" x14ac:dyDescent="0.25">
      <c r="AQ40642" s="1026"/>
      <c r="AR40642" s="1027"/>
    </row>
    <row r="40643" spans="43:44" x14ac:dyDescent="0.25">
      <c r="AQ40643" s="1026"/>
      <c r="AR40643" s="1027"/>
    </row>
    <row r="40644" spans="43:44" x14ac:dyDescent="0.25">
      <c r="AQ40644" s="1026"/>
      <c r="AR40644" s="1027"/>
    </row>
    <row r="40645" spans="43:44" x14ac:dyDescent="0.25">
      <c r="AQ40645" s="1026"/>
      <c r="AR40645" s="1027"/>
    </row>
    <row r="40646" spans="43:44" x14ac:dyDescent="0.25">
      <c r="AQ40646" s="1026"/>
      <c r="AR40646" s="1027"/>
    </row>
    <row r="40647" spans="43:44" x14ac:dyDescent="0.25">
      <c r="AQ40647" s="1026"/>
      <c r="AR40647" s="1027"/>
    </row>
    <row r="40648" spans="43:44" x14ac:dyDescent="0.25">
      <c r="AQ40648" s="1026"/>
      <c r="AR40648" s="1027"/>
    </row>
    <row r="40649" spans="43:44" x14ac:dyDescent="0.25">
      <c r="AQ40649" s="1026"/>
      <c r="AR40649" s="1027"/>
    </row>
    <row r="40650" spans="43:44" x14ac:dyDescent="0.25">
      <c r="AQ40650" s="1026"/>
      <c r="AR40650" s="1027"/>
    </row>
    <row r="40651" spans="43:44" x14ac:dyDescent="0.25">
      <c r="AQ40651" s="1026"/>
      <c r="AR40651" s="1027"/>
    </row>
    <row r="40652" spans="43:44" x14ac:dyDescent="0.25">
      <c r="AQ40652" s="1026"/>
      <c r="AR40652" s="1027"/>
    </row>
    <row r="40653" spans="43:44" x14ac:dyDescent="0.25">
      <c r="AQ40653" s="1026"/>
      <c r="AR40653" s="1027"/>
    </row>
    <row r="40654" spans="43:44" x14ac:dyDescent="0.25">
      <c r="AQ40654" s="1026"/>
      <c r="AR40654" s="1027"/>
    </row>
    <row r="40655" spans="43:44" x14ac:dyDescent="0.25">
      <c r="AQ40655" s="1026"/>
      <c r="AR40655" s="1027"/>
    </row>
    <row r="40656" spans="43:44" x14ac:dyDescent="0.25">
      <c r="AQ40656" s="1026"/>
      <c r="AR40656" s="1027"/>
    </row>
    <row r="40657" spans="43:44" x14ac:dyDescent="0.25">
      <c r="AQ40657" s="1026"/>
      <c r="AR40657" s="1027"/>
    </row>
    <row r="40658" spans="43:44" x14ac:dyDescent="0.25">
      <c r="AQ40658" s="1026"/>
      <c r="AR40658" s="1027"/>
    </row>
    <row r="40659" spans="43:44" x14ac:dyDescent="0.25">
      <c r="AQ40659" s="1026"/>
      <c r="AR40659" s="1027"/>
    </row>
    <row r="40660" spans="43:44" x14ac:dyDescent="0.25">
      <c r="AQ40660" s="1026"/>
      <c r="AR40660" s="1027"/>
    </row>
    <row r="40661" spans="43:44" x14ac:dyDescent="0.25">
      <c r="AQ40661" s="1026"/>
      <c r="AR40661" s="1027"/>
    </row>
    <row r="40662" spans="43:44" x14ac:dyDescent="0.25">
      <c r="AQ40662" s="1026"/>
      <c r="AR40662" s="1027"/>
    </row>
    <row r="40663" spans="43:44" x14ac:dyDescent="0.25">
      <c r="AQ40663" s="1026"/>
      <c r="AR40663" s="1027"/>
    </row>
    <row r="40664" spans="43:44" x14ac:dyDescent="0.25">
      <c r="AQ40664" s="1026"/>
      <c r="AR40664" s="1027"/>
    </row>
    <row r="40665" spans="43:44" x14ac:dyDescent="0.25">
      <c r="AQ40665" s="1026"/>
      <c r="AR40665" s="1027"/>
    </row>
    <row r="40666" spans="43:44" x14ac:dyDescent="0.25">
      <c r="AQ40666" s="1026"/>
      <c r="AR40666" s="1027"/>
    </row>
    <row r="40667" spans="43:44" x14ac:dyDescent="0.25">
      <c r="AQ40667" s="1026"/>
      <c r="AR40667" s="1027"/>
    </row>
    <row r="40668" spans="43:44" x14ac:dyDescent="0.25">
      <c r="AQ40668" s="1026"/>
      <c r="AR40668" s="1027"/>
    </row>
    <row r="40669" spans="43:44" x14ac:dyDescent="0.25">
      <c r="AQ40669" s="1026"/>
      <c r="AR40669" s="1027"/>
    </row>
    <row r="40670" spans="43:44" x14ac:dyDescent="0.25">
      <c r="AQ40670" s="1026"/>
      <c r="AR40670" s="1027"/>
    </row>
    <row r="40671" spans="43:44" x14ac:dyDescent="0.25">
      <c r="AQ40671" s="1026"/>
      <c r="AR40671" s="1027"/>
    </row>
    <row r="40672" spans="43:44" x14ac:dyDescent="0.25">
      <c r="AQ40672" s="1026"/>
      <c r="AR40672" s="1027"/>
    </row>
    <row r="40673" spans="43:44" x14ac:dyDescent="0.25">
      <c r="AQ40673" s="1026"/>
      <c r="AR40673" s="1027"/>
    </row>
    <row r="40674" spans="43:44" x14ac:dyDescent="0.25">
      <c r="AQ40674" s="1026"/>
      <c r="AR40674" s="1027"/>
    </row>
    <row r="40675" spans="43:44" x14ac:dyDescent="0.25">
      <c r="AQ40675" s="1026"/>
      <c r="AR40675" s="1027"/>
    </row>
    <row r="40676" spans="43:44" x14ac:dyDescent="0.25">
      <c r="AQ40676" s="1026"/>
      <c r="AR40676" s="1027"/>
    </row>
    <row r="40677" spans="43:44" x14ac:dyDescent="0.25">
      <c r="AQ40677" s="1026"/>
      <c r="AR40677" s="1027"/>
    </row>
    <row r="40678" spans="43:44" x14ac:dyDescent="0.25">
      <c r="AQ40678" s="1026"/>
      <c r="AR40678" s="1027"/>
    </row>
    <row r="40679" spans="43:44" x14ac:dyDescent="0.25">
      <c r="AQ40679" s="1026"/>
      <c r="AR40679" s="1027"/>
    </row>
    <row r="40680" spans="43:44" x14ac:dyDescent="0.25">
      <c r="AQ40680" s="1026"/>
      <c r="AR40680" s="1027"/>
    </row>
    <row r="40681" spans="43:44" x14ac:dyDescent="0.25">
      <c r="AQ40681" s="1026"/>
      <c r="AR40681" s="1027"/>
    </row>
    <row r="40682" spans="43:44" x14ac:dyDescent="0.25">
      <c r="AQ40682" s="1026"/>
      <c r="AR40682" s="1027"/>
    </row>
    <row r="40683" spans="43:44" x14ac:dyDescent="0.25">
      <c r="AQ40683" s="1026"/>
      <c r="AR40683" s="1027"/>
    </row>
    <row r="40684" spans="43:44" x14ac:dyDescent="0.25">
      <c r="AQ40684" s="1026"/>
      <c r="AR40684" s="1027"/>
    </row>
    <row r="40685" spans="43:44" x14ac:dyDescent="0.25">
      <c r="AQ40685" s="1026"/>
      <c r="AR40685" s="1027"/>
    </row>
    <row r="40686" spans="43:44" x14ac:dyDescent="0.25">
      <c r="AQ40686" s="1026"/>
      <c r="AR40686" s="1027"/>
    </row>
    <row r="40687" spans="43:44" x14ac:dyDescent="0.25">
      <c r="AQ40687" s="1026"/>
      <c r="AR40687" s="1027"/>
    </row>
    <row r="40688" spans="43:44" x14ac:dyDescent="0.25">
      <c r="AQ40688" s="1026"/>
      <c r="AR40688" s="1027"/>
    </row>
    <row r="40689" spans="43:44" x14ac:dyDescent="0.25">
      <c r="AQ40689" s="1026"/>
      <c r="AR40689" s="1027"/>
    </row>
    <row r="40690" spans="43:44" x14ac:dyDescent="0.25">
      <c r="AQ40690" s="1026"/>
      <c r="AR40690" s="1027"/>
    </row>
    <row r="40691" spans="43:44" x14ac:dyDescent="0.25">
      <c r="AQ40691" s="1026"/>
      <c r="AR40691" s="1027"/>
    </row>
    <row r="40692" spans="43:44" x14ac:dyDescent="0.25">
      <c r="AQ40692" s="1026"/>
      <c r="AR40692" s="1027"/>
    </row>
    <row r="40693" spans="43:44" x14ac:dyDescent="0.25">
      <c r="AQ40693" s="1026"/>
      <c r="AR40693" s="1027"/>
    </row>
    <row r="40694" spans="43:44" x14ac:dyDescent="0.25">
      <c r="AQ40694" s="1026"/>
      <c r="AR40694" s="1027"/>
    </row>
    <row r="40695" spans="43:44" x14ac:dyDescent="0.25">
      <c r="AQ40695" s="1026"/>
      <c r="AR40695" s="1027"/>
    </row>
    <row r="40696" spans="43:44" x14ac:dyDescent="0.25">
      <c r="AQ40696" s="1026"/>
      <c r="AR40696" s="1027"/>
    </row>
    <row r="40697" spans="43:44" x14ac:dyDescent="0.25">
      <c r="AQ40697" s="1026"/>
      <c r="AR40697" s="1027"/>
    </row>
    <row r="40698" spans="43:44" x14ac:dyDescent="0.25">
      <c r="AQ40698" s="1026"/>
      <c r="AR40698" s="1027"/>
    </row>
    <row r="40699" spans="43:44" x14ac:dyDescent="0.25">
      <c r="AQ40699" s="1026"/>
      <c r="AR40699" s="1027"/>
    </row>
    <row r="40700" spans="43:44" x14ac:dyDescent="0.25">
      <c r="AQ40700" s="1026"/>
      <c r="AR40700" s="1027"/>
    </row>
    <row r="40701" spans="43:44" x14ac:dyDescent="0.25">
      <c r="AQ40701" s="1026"/>
      <c r="AR40701" s="1027"/>
    </row>
    <row r="40702" spans="43:44" x14ac:dyDescent="0.25">
      <c r="AQ40702" s="1026"/>
      <c r="AR40702" s="1027"/>
    </row>
    <row r="40703" spans="43:44" x14ac:dyDescent="0.25">
      <c r="AQ40703" s="1026"/>
      <c r="AR40703" s="1027"/>
    </row>
    <row r="40704" spans="43:44" x14ac:dyDescent="0.25">
      <c r="AQ40704" s="1026"/>
      <c r="AR40704" s="1027"/>
    </row>
    <row r="40705" spans="43:44" x14ac:dyDescent="0.25">
      <c r="AQ40705" s="1026"/>
      <c r="AR40705" s="1027"/>
    </row>
    <row r="40706" spans="43:44" x14ac:dyDescent="0.25">
      <c r="AQ40706" s="1026"/>
      <c r="AR40706" s="1027"/>
    </row>
    <row r="40707" spans="43:44" x14ac:dyDescent="0.25">
      <c r="AQ40707" s="1026"/>
      <c r="AR40707" s="1027"/>
    </row>
    <row r="40708" spans="43:44" x14ac:dyDescent="0.25">
      <c r="AQ40708" s="1026"/>
      <c r="AR40708" s="1027"/>
    </row>
    <row r="40709" spans="43:44" x14ac:dyDescent="0.25">
      <c r="AQ40709" s="1026"/>
      <c r="AR40709" s="1027"/>
    </row>
    <row r="40710" spans="43:44" x14ac:dyDescent="0.25">
      <c r="AQ40710" s="1026"/>
      <c r="AR40710" s="1027"/>
    </row>
    <row r="40711" spans="43:44" x14ac:dyDescent="0.25">
      <c r="AQ40711" s="1026"/>
      <c r="AR40711" s="1027"/>
    </row>
    <row r="40712" spans="43:44" x14ac:dyDescent="0.25">
      <c r="AQ40712" s="1026"/>
      <c r="AR40712" s="1027"/>
    </row>
    <row r="40713" spans="43:44" x14ac:dyDescent="0.25">
      <c r="AQ40713" s="1026"/>
      <c r="AR40713" s="1027"/>
    </row>
    <row r="40714" spans="43:44" x14ac:dyDescent="0.25">
      <c r="AQ40714" s="1026"/>
      <c r="AR40714" s="1027"/>
    </row>
    <row r="40715" spans="43:44" x14ac:dyDescent="0.25">
      <c r="AQ40715" s="1026"/>
      <c r="AR40715" s="1027"/>
    </row>
    <row r="40716" spans="43:44" x14ac:dyDescent="0.25">
      <c r="AQ40716" s="1026"/>
      <c r="AR40716" s="1027"/>
    </row>
    <row r="40717" spans="43:44" x14ac:dyDescent="0.25">
      <c r="AQ40717" s="1026"/>
      <c r="AR40717" s="1027"/>
    </row>
    <row r="40718" spans="43:44" x14ac:dyDescent="0.25">
      <c r="AQ40718" s="1026"/>
      <c r="AR40718" s="1027"/>
    </row>
    <row r="40719" spans="43:44" x14ac:dyDescent="0.25">
      <c r="AQ40719" s="1026"/>
      <c r="AR40719" s="1027"/>
    </row>
    <row r="40720" spans="43:44" x14ac:dyDescent="0.25">
      <c r="AQ40720" s="1026"/>
      <c r="AR40720" s="1027"/>
    </row>
    <row r="40721" spans="43:44" x14ac:dyDescent="0.25">
      <c r="AQ40721" s="1026"/>
      <c r="AR40721" s="1027"/>
    </row>
    <row r="40722" spans="43:44" x14ac:dyDescent="0.25">
      <c r="AQ40722" s="1026"/>
      <c r="AR40722" s="1027"/>
    </row>
    <row r="40723" spans="43:44" x14ac:dyDescent="0.25">
      <c r="AQ40723" s="1026"/>
      <c r="AR40723" s="1027"/>
    </row>
    <row r="40724" spans="43:44" x14ac:dyDescent="0.25">
      <c r="AQ40724" s="1026"/>
      <c r="AR40724" s="1027"/>
    </row>
    <row r="40725" spans="43:44" x14ac:dyDescent="0.25">
      <c r="AQ40725" s="1026"/>
      <c r="AR40725" s="1027"/>
    </row>
    <row r="40726" spans="43:44" x14ac:dyDescent="0.25">
      <c r="AQ40726" s="1026"/>
      <c r="AR40726" s="1027"/>
    </row>
    <row r="40727" spans="43:44" x14ac:dyDescent="0.25">
      <c r="AQ40727" s="1026"/>
      <c r="AR40727" s="1027"/>
    </row>
    <row r="40728" spans="43:44" x14ac:dyDescent="0.25">
      <c r="AQ40728" s="1026"/>
      <c r="AR40728" s="1027"/>
    </row>
    <row r="40729" spans="43:44" x14ac:dyDescent="0.25">
      <c r="AQ40729" s="1026"/>
      <c r="AR40729" s="1027"/>
    </row>
    <row r="40730" spans="43:44" x14ac:dyDescent="0.25">
      <c r="AQ40730" s="1026"/>
      <c r="AR40730" s="1027"/>
    </row>
    <row r="40731" spans="43:44" x14ac:dyDescent="0.25">
      <c r="AQ40731" s="1026"/>
      <c r="AR40731" s="1027"/>
    </row>
    <row r="40732" spans="43:44" x14ac:dyDescent="0.25">
      <c r="AQ40732" s="1026"/>
      <c r="AR40732" s="1027"/>
    </row>
    <row r="40733" spans="43:44" x14ac:dyDescent="0.25">
      <c r="AQ40733" s="1026"/>
      <c r="AR40733" s="1027"/>
    </row>
    <row r="40734" spans="43:44" x14ac:dyDescent="0.25">
      <c r="AQ40734" s="1026"/>
      <c r="AR40734" s="1027"/>
    </row>
    <row r="40735" spans="43:44" x14ac:dyDescent="0.25">
      <c r="AQ40735" s="1026"/>
      <c r="AR40735" s="1027"/>
    </row>
    <row r="40736" spans="43:44" x14ac:dyDescent="0.25">
      <c r="AQ40736" s="1026"/>
      <c r="AR40736" s="1027"/>
    </row>
    <row r="40737" spans="43:44" x14ac:dyDescent="0.25">
      <c r="AQ40737" s="1026"/>
      <c r="AR40737" s="1027"/>
    </row>
    <row r="40738" spans="43:44" x14ac:dyDescent="0.25">
      <c r="AQ40738" s="1026"/>
      <c r="AR40738" s="1027"/>
    </row>
    <row r="40739" spans="43:44" x14ac:dyDescent="0.25">
      <c r="AQ40739" s="1026"/>
      <c r="AR40739" s="1027"/>
    </row>
    <row r="40740" spans="43:44" x14ac:dyDescent="0.25">
      <c r="AQ40740" s="1026"/>
      <c r="AR40740" s="1027"/>
    </row>
    <row r="40741" spans="43:44" x14ac:dyDescent="0.25">
      <c r="AQ40741" s="1026"/>
      <c r="AR40741" s="1027"/>
    </row>
    <row r="40742" spans="43:44" x14ac:dyDescent="0.25">
      <c r="AQ40742" s="1026"/>
      <c r="AR40742" s="1027"/>
    </row>
    <row r="40743" spans="43:44" x14ac:dyDescent="0.25">
      <c r="AQ40743" s="1026"/>
      <c r="AR40743" s="1027"/>
    </row>
    <row r="40744" spans="43:44" x14ac:dyDescent="0.25">
      <c r="AQ40744" s="1026"/>
      <c r="AR40744" s="1027"/>
    </row>
    <row r="40745" spans="43:44" x14ac:dyDescent="0.25">
      <c r="AQ40745" s="1026"/>
      <c r="AR40745" s="1027"/>
    </row>
    <row r="40746" spans="43:44" x14ac:dyDescent="0.25">
      <c r="AQ40746" s="1026"/>
      <c r="AR40746" s="1027"/>
    </row>
    <row r="40747" spans="43:44" x14ac:dyDescent="0.25">
      <c r="AQ40747" s="1026"/>
      <c r="AR40747" s="1027"/>
    </row>
    <row r="40748" spans="43:44" x14ac:dyDescent="0.25">
      <c r="AQ40748" s="1026"/>
      <c r="AR40748" s="1027"/>
    </row>
    <row r="40749" spans="43:44" x14ac:dyDescent="0.25">
      <c r="AQ40749" s="1026"/>
      <c r="AR40749" s="1027"/>
    </row>
    <row r="40750" spans="43:44" x14ac:dyDescent="0.25">
      <c r="AQ40750" s="1026"/>
      <c r="AR40750" s="1027"/>
    </row>
    <row r="40751" spans="43:44" x14ac:dyDescent="0.25">
      <c r="AQ40751" s="1026"/>
      <c r="AR40751" s="1027"/>
    </row>
    <row r="40752" spans="43:44" x14ac:dyDescent="0.25">
      <c r="AQ40752" s="1026"/>
      <c r="AR40752" s="1027"/>
    </row>
    <row r="40753" spans="43:44" x14ac:dyDescent="0.25">
      <c r="AQ40753" s="1026"/>
      <c r="AR40753" s="1027"/>
    </row>
    <row r="40754" spans="43:44" x14ac:dyDescent="0.25">
      <c r="AQ40754" s="1026"/>
      <c r="AR40754" s="1027"/>
    </row>
    <row r="40755" spans="43:44" x14ac:dyDescent="0.25">
      <c r="AQ40755" s="1026"/>
      <c r="AR40755" s="1027"/>
    </row>
    <row r="40756" spans="43:44" x14ac:dyDescent="0.25">
      <c r="AQ40756" s="1026"/>
      <c r="AR40756" s="1027"/>
    </row>
    <row r="40757" spans="43:44" x14ac:dyDescent="0.25">
      <c r="AQ40757" s="1026"/>
      <c r="AR40757" s="1027"/>
    </row>
    <row r="40758" spans="43:44" x14ac:dyDescent="0.25">
      <c r="AQ40758" s="1026"/>
      <c r="AR40758" s="1027"/>
    </row>
    <row r="40759" spans="43:44" x14ac:dyDescent="0.25">
      <c r="AQ40759" s="1026"/>
      <c r="AR40759" s="1027"/>
    </row>
    <row r="40760" spans="43:44" x14ac:dyDescent="0.25">
      <c r="AQ40760" s="1026"/>
      <c r="AR40760" s="1027"/>
    </row>
    <row r="40761" spans="43:44" x14ac:dyDescent="0.25">
      <c r="AQ40761" s="1026"/>
      <c r="AR40761" s="1027"/>
    </row>
    <row r="40762" spans="43:44" x14ac:dyDescent="0.25">
      <c r="AQ40762" s="1026"/>
      <c r="AR40762" s="1027"/>
    </row>
    <row r="40763" spans="43:44" x14ac:dyDescent="0.25">
      <c r="AQ40763" s="1026"/>
      <c r="AR40763" s="1027"/>
    </row>
    <row r="40764" spans="43:44" x14ac:dyDescent="0.25">
      <c r="AQ40764" s="1026"/>
      <c r="AR40764" s="1027"/>
    </row>
    <row r="40765" spans="43:44" x14ac:dyDescent="0.25">
      <c r="AQ40765" s="1026"/>
      <c r="AR40765" s="1027"/>
    </row>
    <row r="40766" spans="43:44" x14ac:dyDescent="0.25">
      <c r="AQ40766" s="1026"/>
      <c r="AR40766" s="1027"/>
    </row>
    <row r="40767" spans="43:44" x14ac:dyDescent="0.25">
      <c r="AQ40767" s="1026"/>
      <c r="AR40767" s="1027"/>
    </row>
    <row r="40768" spans="43:44" x14ac:dyDescent="0.25">
      <c r="AQ40768" s="1026"/>
      <c r="AR40768" s="1027"/>
    </row>
    <row r="40769" spans="43:44" x14ac:dyDescent="0.25">
      <c r="AQ40769" s="1026"/>
      <c r="AR40769" s="1027"/>
    </row>
    <row r="40770" spans="43:44" x14ac:dyDescent="0.25">
      <c r="AQ40770" s="1026"/>
      <c r="AR40770" s="1027"/>
    </row>
    <row r="40771" spans="43:44" x14ac:dyDescent="0.25">
      <c r="AQ40771" s="1026"/>
      <c r="AR40771" s="1027"/>
    </row>
    <row r="40772" spans="43:44" x14ac:dyDescent="0.25">
      <c r="AQ40772" s="1026"/>
      <c r="AR40772" s="1027"/>
    </row>
    <row r="40773" spans="43:44" x14ac:dyDescent="0.25">
      <c r="AQ40773" s="1026"/>
      <c r="AR40773" s="1027"/>
    </row>
    <row r="40774" spans="43:44" x14ac:dyDescent="0.25">
      <c r="AQ40774" s="1026"/>
      <c r="AR40774" s="1027"/>
    </row>
    <row r="40775" spans="43:44" x14ac:dyDescent="0.25">
      <c r="AQ40775" s="1026"/>
      <c r="AR40775" s="1027"/>
    </row>
    <row r="40776" spans="43:44" x14ac:dyDescent="0.25">
      <c r="AQ40776" s="1026"/>
      <c r="AR40776" s="1027"/>
    </row>
    <row r="40777" spans="43:44" x14ac:dyDescent="0.25">
      <c r="AQ40777" s="1026"/>
      <c r="AR40777" s="1027"/>
    </row>
    <row r="40778" spans="43:44" x14ac:dyDescent="0.25">
      <c r="AQ40778" s="1026"/>
      <c r="AR40778" s="1027"/>
    </row>
    <row r="40779" spans="43:44" x14ac:dyDescent="0.25">
      <c r="AQ40779" s="1026"/>
      <c r="AR40779" s="1027"/>
    </row>
    <row r="40780" spans="43:44" x14ac:dyDescent="0.25">
      <c r="AQ40780" s="1026"/>
      <c r="AR40780" s="1027"/>
    </row>
    <row r="40781" spans="43:44" x14ac:dyDescent="0.25">
      <c r="AQ40781" s="1026"/>
      <c r="AR40781" s="1027"/>
    </row>
    <row r="40782" spans="43:44" x14ac:dyDescent="0.25">
      <c r="AQ40782" s="1026"/>
      <c r="AR40782" s="1027"/>
    </row>
    <row r="40783" spans="43:44" x14ac:dyDescent="0.25">
      <c r="AQ40783" s="1026"/>
      <c r="AR40783" s="1027"/>
    </row>
    <row r="40784" spans="43:44" x14ac:dyDescent="0.25">
      <c r="AQ40784" s="1026"/>
      <c r="AR40784" s="1027"/>
    </row>
    <row r="40785" spans="43:44" x14ac:dyDescent="0.25">
      <c r="AQ40785" s="1026"/>
      <c r="AR40785" s="1027"/>
    </row>
    <row r="40786" spans="43:44" x14ac:dyDescent="0.25">
      <c r="AQ40786" s="1026"/>
      <c r="AR40786" s="1027"/>
    </row>
    <row r="40787" spans="43:44" x14ac:dyDescent="0.25">
      <c r="AQ40787" s="1026"/>
      <c r="AR40787" s="1027"/>
    </row>
    <row r="40788" spans="43:44" x14ac:dyDescent="0.25">
      <c r="AQ40788" s="1026"/>
      <c r="AR40788" s="1027"/>
    </row>
    <row r="40789" spans="43:44" x14ac:dyDescent="0.25">
      <c r="AQ40789" s="1026"/>
      <c r="AR40789" s="1027"/>
    </row>
    <row r="40790" spans="43:44" x14ac:dyDescent="0.25">
      <c r="AQ40790" s="1026"/>
      <c r="AR40790" s="1027"/>
    </row>
    <row r="40791" spans="43:44" x14ac:dyDescent="0.25">
      <c r="AQ40791" s="1026"/>
      <c r="AR40791" s="1027"/>
    </row>
    <row r="40792" spans="43:44" x14ac:dyDescent="0.25">
      <c r="AQ40792" s="1026"/>
      <c r="AR40792" s="1027"/>
    </row>
    <row r="40793" spans="43:44" x14ac:dyDescent="0.25">
      <c r="AQ40793" s="1026"/>
      <c r="AR40793" s="1027"/>
    </row>
    <row r="40794" spans="43:44" x14ac:dyDescent="0.25">
      <c r="AQ40794" s="1026"/>
      <c r="AR40794" s="1027"/>
    </row>
    <row r="40795" spans="43:44" x14ac:dyDescent="0.25">
      <c r="AQ40795" s="1026"/>
      <c r="AR40795" s="1027"/>
    </row>
    <row r="40796" spans="43:44" x14ac:dyDescent="0.25">
      <c r="AQ40796" s="1026"/>
      <c r="AR40796" s="1027"/>
    </row>
    <row r="40797" spans="43:44" x14ac:dyDescent="0.25">
      <c r="AQ40797" s="1026"/>
      <c r="AR40797" s="1027"/>
    </row>
    <row r="40798" spans="43:44" x14ac:dyDescent="0.25">
      <c r="AQ40798" s="1026"/>
      <c r="AR40798" s="1027"/>
    </row>
    <row r="40799" spans="43:44" x14ac:dyDescent="0.25">
      <c r="AQ40799" s="1026"/>
      <c r="AR40799" s="1027"/>
    </row>
    <row r="40800" spans="43:44" x14ac:dyDescent="0.25">
      <c r="AQ40800" s="1026"/>
      <c r="AR40800" s="1027"/>
    </row>
    <row r="40801" spans="43:44" x14ac:dyDescent="0.25">
      <c r="AQ40801" s="1026"/>
      <c r="AR40801" s="1027"/>
    </row>
    <row r="40802" spans="43:44" x14ac:dyDescent="0.25">
      <c r="AQ40802" s="1026"/>
      <c r="AR40802" s="1027"/>
    </row>
    <row r="40803" spans="43:44" x14ac:dyDescent="0.25">
      <c r="AQ40803" s="1026"/>
      <c r="AR40803" s="1027"/>
    </row>
    <row r="40804" spans="43:44" x14ac:dyDescent="0.25">
      <c r="AQ40804" s="1026"/>
      <c r="AR40804" s="1027"/>
    </row>
    <row r="40805" spans="43:44" x14ac:dyDescent="0.25">
      <c r="AQ40805" s="1026"/>
      <c r="AR40805" s="1027"/>
    </row>
    <row r="40806" spans="43:44" x14ac:dyDescent="0.25">
      <c r="AQ40806" s="1026"/>
      <c r="AR40806" s="1027"/>
    </row>
    <row r="40807" spans="43:44" x14ac:dyDescent="0.25">
      <c r="AQ40807" s="1026"/>
      <c r="AR40807" s="1027"/>
    </row>
    <row r="40808" spans="43:44" x14ac:dyDescent="0.25">
      <c r="AQ40808" s="1026"/>
      <c r="AR40808" s="1027"/>
    </row>
    <row r="40809" spans="43:44" x14ac:dyDescent="0.25">
      <c r="AQ40809" s="1026"/>
      <c r="AR40809" s="1027"/>
    </row>
    <row r="40810" spans="43:44" x14ac:dyDescent="0.25">
      <c r="AQ40810" s="1026"/>
      <c r="AR40810" s="1027"/>
    </row>
    <row r="40811" spans="43:44" x14ac:dyDescent="0.25">
      <c r="AQ40811" s="1026"/>
      <c r="AR40811" s="1027"/>
    </row>
    <row r="40812" spans="43:44" x14ac:dyDescent="0.25">
      <c r="AQ40812" s="1026"/>
      <c r="AR40812" s="1027"/>
    </row>
    <row r="40813" spans="43:44" x14ac:dyDescent="0.25">
      <c r="AQ40813" s="1026"/>
      <c r="AR40813" s="1027"/>
    </row>
    <row r="40814" spans="43:44" x14ac:dyDescent="0.25">
      <c r="AQ40814" s="1026"/>
      <c r="AR40814" s="1027"/>
    </row>
    <row r="40815" spans="43:44" x14ac:dyDescent="0.25">
      <c r="AQ40815" s="1026"/>
      <c r="AR40815" s="1027"/>
    </row>
    <row r="40816" spans="43:44" x14ac:dyDescent="0.25">
      <c r="AQ40816" s="1026"/>
      <c r="AR40816" s="1027"/>
    </row>
    <row r="40817" spans="43:44" x14ac:dyDescent="0.25">
      <c r="AQ40817" s="1026"/>
      <c r="AR40817" s="1027"/>
    </row>
    <row r="40818" spans="43:44" x14ac:dyDescent="0.25">
      <c r="AQ40818" s="1026"/>
      <c r="AR40818" s="1027"/>
    </row>
    <row r="40819" spans="43:44" x14ac:dyDescent="0.25">
      <c r="AQ40819" s="1026"/>
      <c r="AR40819" s="1027"/>
    </row>
    <row r="40820" spans="43:44" x14ac:dyDescent="0.25">
      <c r="AQ40820" s="1026"/>
      <c r="AR40820" s="1027"/>
    </row>
    <row r="40821" spans="43:44" x14ac:dyDescent="0.25">
      <c r="AQ40821" s="1026"/>
      <c r="AR40821" s="1027"/>
    </row>
    <row r="40822" spans="43:44" x14ac:dyDescent="0.25">
      <c r="AQ40822" s="1026"/>
      <c r="AR40822" s="1027"/>
    </row>
    <row r="40823" spans="43:44" x14ac:dyDescent="0.25">
      <c r="AQ40823" s="1026"/>
      <c r="AR40823" s="1027"/>
    </row>
    <row r="40824" spans="43:44" x14ac:dyDescent="0.25">
      <c r="AQ40824" s="1026"/>
      <c r="AR40824" s="1027"/>
    </row>
    <row r="40825" spans="43:44" x14ac:dyDescent="0.25">
      <c r="AQ40825" s="1026"/>
      <c r="AR40825" s="1027"/>
    </row>
    <row r="40826" spans="43:44" x14ac:dyDescent="0.25">
      <c r="AQ40826" s="1026"/>
      <c r="AR40826" s="1027"/>
    </row>
    <row r="40827" spans="43:44" x14ac:dyDescent="0.25">
      <c r="AQ40827" s="1026"/>
      <c r="AR40827" s="1027"/>
    </row>
    <row r="40828" spans="43:44" x14ac:dyDescent="0.25">
      <c r="AQ40828" s="1026"/>
      <c r="AR40828" s="1027"/>
    </row>
    <row r="40829" spans="43:44" x14ac:dyDescent="0.25">
      <c r="AQ40829" s="1026"/>
      <c r="AR40829" s="1027"/>
    </row>
    <row r="40830" spans="43:44" x14ac:dyDescent="0.25">
      <c r="AQ40830" s="1026"/>
      <c r="AR40830" s="1027"/>
    </row>
    <row r="40831" spans="43:44" x14ac:dyDescent="0.25">
      <c r="AQ40831" s="1026"/>
      <c r="AR40831" s="1027"/>
    </row>
    <row r="40832" spans="43:44" x14ac:dyDescent="0.25">
      <c r="AQ40832" s="1026"/>
      <c r="AR40832" s="1027"/>
    </row>
    <row r="40833" spans="43:44" x14ac:dyDescent="0.25">
      <c r="AQ40833" s="1026"/>
      <c r="AR40833" s="1027"/>
    </row>
    <row r="40834" spans="43:44" x14ac:dyDescent="0.25">
      <c r="AQ40834" s="1026"/>
      <c r="AR40834" s="1027"/>
    </row>
    <row r="40835" spans="43:44" x14ac:dyDescent="0.25">
      <c r="AQ40835" s="1026"/>
      <c r="AR40835" s="1027"/>
    </row>
    <row r="40836" spans="43:44" x14ac:dyDescent="0.25">
      <c r="AQ40836" s="1026"/>
      <c r="AR40836" s="1027"/>
    </row>
    <row r="40837" spans="43:44" x14ac:dyDescent="0.25">
      <c r="AQ40837" s="1026"/>
      <c r="AR40837" s="1027"/>
    </row>
    <row r="40838" spans="43:44" x14ac:dyDescent="0.25">
      <c r="AQ40838" s="1026"/>
      <c r="AR40838" s="1027"/>
    </row>
    <row r="40839" spans="43:44" x14ac:dyDescent="0.25">
      <c r="AQ40839" s="1026"/>
      <c r="AR40839" s="1027"/>
    </row>
    <row r="40840" spans="43:44" x14ac:dyDescent="0.25">
      <c r="AQ40840" s="1026"/>
      <c r="AR40840" s="1027"/>
    </row>
    <row r="40841" spans="43:44" x14ac:dyDescent="0.25">
      <c r="AQ40841" s="1026"/>
      <c r="AR40841" s="1027"/>
    </row>
    <row r="40842" spans="43:44" x14ac:dyDescent="0.25">
      <c r="AQ40842" s="1026"/>
      <c r="AR40842" s="1027"/>
    </row>
    <row r="40843" spans="43:44" x14ac:dyDescent="0.25">
      <c r="AQ40843" s="1026"/>
      <c r="AR40843" s="1027"/>
    </row>
    <row r="40844" spans="43:44" x14ac:dyDescent="0.25">
      <c r="AQ40844" s="1026"/>
      <c r="AR40844" s="1027"/>
    </row>
    <row r="40845" spans="43:44" x14ac:dyDescent="0.25">
      <c r="AQ40845" s="1026"/>
      <c r="AR40845" s="1027"/>
    </row>
    <row r="40846" spans="43:44" x14ac:dyDescent="0.25">
      <c r="AQ40846" s="1026"/>
      <c r="AR40846" s="1027"/>
    </row>
    <row r="40847" spans="43:44" x14ac:dyDescent="0.25">
      <c r="AQ40847" s="1026"/>
      <c r="AR40847" s="1027"/>
    </row>
    <row r="40848" spans="43:44" x14ac:dyDescent="0.25">
      <c r="AQ40848" s="1026"/>
      <c r="AR40848" s="1027"/>
    </row>
    <row r="40849" spans="43:44" x14ac:dyDescent="0.25">
      <c r="AQ40849" s="1026"/>
      <c r="AR40849" s="1027"/>
    </row>
    <row r="40850" spans="43:44" x14ac:dyDescent="0.25">
      <c r="AQ40850" s="1026"/>
      <c r="AR40850" s="1027"/>
    </row>
    <row r="40851" spans="43:44" x14ac:dyDescent="0.25">
      <c r="AQ40851" s="1026"/>
      <c r="AR40851" s="1027"/>
    </row>
    <row r="40852" spans="43:44" x14ac:dyDescent="0.25">
      <c r="AQ40852" s="1026"/>
      <c r="AR40852" s="1027"/>
    </row>
    <row r="40853" spans="43:44" x14ac:dyDescent="0.25">
      <c r="AQ40853" s="1026"/>
      <c r="AR40853" s="1027"/>
    </row>
    <row r="40854" spans="43:44" x14ac:dyDescent="0.25">
      <c r="AQ40854" s="1026"/>
      <c r="AR40854" s="1027"/>
    </row>
    <row r="40855" spans="43:44" x14ac:dyDescent="0.25">
      <c r="AQ40855" s="1026"/>
      <c r="AR40855" s="1027"/>
    </row>
    <row r="40856" spans="43:44" x14ac:dyDescent="0.25">
      <c r="AQ40856" s="1026"/>
      <c r="AR40856" s="1027"/>
    </row>
    <row r="40857" spans="43:44" x14ac:dyDescent="0.25">
      <c r="AQ40857" s="1026"/>
      <c r="AR40857" s="1027"/>
    </row>
    <row r="40858" spans="43:44" x14ac:dyDescent="0.25">
      <c r="AQ40858" s="1026"/>
      <c r="AR40858" s="1027"/>
    </row>
    <row r="40859" spans="43:44" x14ac:dyDescent="0.25">
      <c r="AQ40859" s="1026"/>
      <c r="AR40859" s="1027"/>
    </row>
    <row r="40860" spans="43:44" x14ac:dyDescent="0.25">
      <c r="AQ40860" s="1026"/>
      <c r="AR40860" s="1027"/>
    </row>
    <row r="40861" spans="43:44" x14ac:dyDescent="0.25">
      <c r="AQ40861" s="1026"/>
      <c r="AR40861" s="1027"/>
    </row>
    <row r="40862" spans="43:44" x14ac:dyDescent="0.25">
      <c r="AQ40862" s="1026"/>
      <c r="AR40862" s="1027"/>
    </row>
    <row r="40863" spans="43:44" x14ac:dyDescent="0.25">
      <c r="AQ40863" s="1026"/>
      <c r="AR40863" s="1027"/>
    </row>
    <row r="40864" spans="43:44" x14ac:dyDescent="0.25">
      <c r="AQ40864" s="1026"/>
      <c r="AR40864" s="1027"/>
    </row>
    <row r="40865" spans="43:44" x14ac:dyDescent="0.25">
      <c r="AQ40865" s="1026"/>
      <c r="AR40865" s="1027"/>
    </row>
    <row r="40866" spans="43:44" x14ac:dyDescent="0.25">
      <c r="AQ40866" s="1026"/>
      <c r="AR40866" s="1027"/>
    </row>
    <row r="40867" spans="43:44" x14ac:dyDescent="0.25">
      <c r="AQ40867" s="1026"/>
      <c r="AR40867" s="1027"/>
    </row>
    <row r="40868" spans="43:44" x14ac:dyDescent="0.25">
      <c r="AQ40868" s="1026"/>
      <c r="AR40868" s="1027"/>
    </row>
    <row r="40869" spans="43:44" x14ac:dyDescent="0.25">
      <c r="AQ40869" s="1026"/>
      <c r="AR40869" s="1027"/>
    </row>
    <row r="40870" spans="43:44" x14ac:dyDescent="0.25">
      <c r="AQ40870" s="1026"/>
      <c r="AR40870" s="1027"/>
    </row>
    <row r="40871" spans="43:44" x14ac:dyDescent="0.25">
      <c r="AQ40871" s="1026"/>
      <c r="AR40871" s="1027"/>
    </row>
    <row r="40872" spans="43:44" x14ac:dyDescent="0.25">
      <c r="AQ40872" s="1026"/>
      <c r="AR40872" s="1027"/>
    </row>
    <row r="40873" spans="43:44" x14ac:dyDescent="0.25">
      <c r="AQ40873" s="1026"/>
      <c r="AR40873" s="1027"/>
    </row>
    <row r="40874" spans="43:44" x14ac:dyDescent="0.25">
      <c r="AQ40874" s="1026"/>
      <c r="AR40874" s="1027"/>
    </row>
    <row r="40875" spans="43:44" x14ac:dyDescent="0.25">
      <c r="AQ40875" s="1026"/>
      <c r="AR40875" s="1027"/>
    </row>
    <row r="40876" spans="43:44" x14ac:dyDescent="0.25">
      <c r="AQ40876" s="1026"/>
      <c r="AR40876" s="1027"/>
    </row>
    <row r="40877" spans="43:44" x14ac:dyDescent="0.25">
      <c r="AQ40877" s="1026"/>
      <c r="AR40877" s="1027"/>
    </row>
    <row r="40878" spans="43:44" x14ac:dyDescent="0.25">
      <c r="AQ40878" s="1026"/>
      <c r="AR40878" s="1027"/>
    </row>
    <row r="40879" spans="43:44" x14ac:dyDescent="0.25">
      <c r="AQ40879" s="1026"/>
      <c r="AR40879" s="1027"/>
    </row>
    <row r="40880" spans="43:44" x14ac:dyDescent="0.25">
      <c r="AQ40880" s="1026"/>
      <c r="AR40880" s="1027"/>
    </row>
    <row r="40881" spans="43:44" x14ac:dyDescent="0.25">
      <c r="AQ40881" s="1026"/>
      <c r="AR40881" s="1027"/>
    </row>
    <row r="40882" spans="43:44" x14ac:dyDescent="0.25">
      <c r="AQ40882" s="1026"/>
      <c r="AR40882" s="1027"/>
    </row>
    <row r="40883" spans="43:44" x14ac:dyDescent="0.25">
      <c r="AQ40883" s="1026"/>
      <c r="AR40883" s="1027"/>
    </row>
    <row r="40884" spans="43:44" x14ac:dyDescent="0.25">
      <c r="AQ40884" s="1026"/>
      <c r="AR40884" s="1027"/>
    </row>
    <row r="40885" spans="43:44" x14ac:dyDescent="0.25">
      <c r="AQ40885" s="1026"/>
      <c r="AR40885" s="1027"/>
    </row>
    <row r="40886" spans="43:44" x14ac:dyDescent="0.25">
      <c r="AQ40886" s="1026"/>
      <c r="AR40886" s="1027"/>
    </row>
    <row r="40887" spans="43:44" x14ac:dyDescent="0.25">
      <c r="AQ40887" s="1026"/>
      <c r="AR40887" s="1027"/>
    </row>
    <row r="40888" spans="43:44" x14ac:dyDescent="0.25">
      <c r="AQ40888" s="1026"/>
      <c r="AR40888" s="1027"/>
    </row>
    <row r="40889" spans="43:44" x14ac:dyDescent="0.25">
      <c r="AQ40889" s="1026"/>
      <c r="AR40889" s="1027"/>
    </row>
    <row r="40890" spans="43:44" x14ac:dyDescent="0.25">
      <c r="AQ40890" s="1026"/>
      <c r="AR40890" s="1027"/>
    </row>
    <row r="40891" spans="43:44" x14ac:dyDescent="0.25">
      <c r="AQ40891" s="1026"/>
      <c r="AR40891" s="1027"/>
    </row>
    <row r="40892" spans="43:44" x14ac:dyDescent="0.25">
      <c r="AQ40892" s="1026"/>
      <c r="AR40892" s="1027"/>
    </row>
    <row r="40893" spans="43:44" x14ac:dyDescent="0.25">
      <c r="AQ40893" s="1026"/>
      <c r="AR40893" s="1027"/>
    </row>
    <row r="40894" spans="43:44" x14ac:dyDescent="0.25">
      <c r="AQ40894" s="1026"/>
      <c r="AR40894" s="1027"/>
    </row>
    <row r="40895" spans="43:44" x14ac:dyDescent="0.25">
      <c r="AQ40895" s="1026"/>
      <c r="AR40895" s="1027"/>
    </row>
    <row r="40896" spans="43:44" x14ac:dyDescent="0.25">
      <c r="AQ40896" s="1026"/>
      <c r="AR40896" s="1027"/>
    </row>
    <row r="40897" spans="43:44" x14ac:dyDescent="0.25">
      <c r="AQ40897" s="1026"/>
      <c r="AR40897" s="1027"/>
    </row>
    <row r="40898" spans="43:44" x14ac:dyDescent="0.25">
      <c r="AQ40898" s="1026"/>
      <c r="AR40898" s="1027"/>
    </row>
    <row r="40899" spans="43:44" x14ac:dyDescent="0.25">
      <c r="AQ40899" s="1026"/>
      <c r="AR40899" s="1027"/>
    </row>
    <row r="40900" spans="43:44" x14ac:dyDescent="0.25">
      <c r="AQ40900" s="1026"/>
      <c r="AR40900" s="1027"/>
    </row>
    <row r="40901" spans="43:44" x14ac:dyDescent="0.25">
      <c r="AQ40901" s="1026"/>
      <c r="AR40901" s="1027"/>
    </row>
    <row r="40902" spans="43:44" x14ac:dyDescent="0.25">
      <c r="AQ40902" s="1026"/>
      <c r="AR40902" s="1027"/>
    </row>
    <row r="40903" spans="43:44" x14ac:dyDescent="0.25">
      <c r="AQ40903" s="1026"/>
      <c r="AR40903" s="1027"/>
    </row>
    <row r="40904" spans="43:44" x14ac:dyDescent="0.25">
      <c r="AQ40904" s="1026"/>
      <c r="AR40904" s="1027"/>
    </row>
    <row r="40905" spans="43:44" x14ac:dyDescent="0.25">
      <c r="AQ40905" s="1026"/>
      <c r="AR40905" s="1027"/>
    </row>
    <row r="40906" spans="43:44" x14ac:dyDescent="0.25">
      <c r="AQ40906" s="1026"/>
      <c r="AR40906" s="1027"/>
    </row>
    <row r="40907" spans="43:44" x14ac:dyDescent="0.25">
      <c r="AQ40907" s="1026"/>
      <c r="AR40907" s="1027"/>
    </row>
    <row r="40908" spans="43:44" x14ac:dyDescent="0.25">
      <c r="AQ40908" s="1026"/>
      <c r="AR40908" s="1027"/>
    </row>
    <row r="40909" spans="43:44" x14ac:dyDescent="0.25">
      <c r="AQ40909" s="1026"/>
      <c r="AR40909" s="1027"/>
    </row>
    <row r="40910" spans="43:44" x14ac:dyDescent="0.25">
      <c r="AQ40910" s="1026"/>
      <c r="AR40910" s="1027"/>
    </row>
    <row r="40911" spans="43:44" x14ac:dyDescent="0.25">
      <c r="AQ40911" s="1026"/>
      <c r="AR40911" s="1027"/>
    </row>
    <row r="40912" spans="43:44" x14ac:dyDescent="0.25">
      <c r="AQ40912" s="1026"/>
      <c r="AR40912" s="1027"/>
    </row>
    <row r="40913" spans="43:44" x14ac:dyDescent="0.25">
      <c r="AQ40913" s="1026"/>
      <c r="AR40913" s="1027"/>
    </row>
    <row r="40914" spans="43:44" x14ac:dyDescent="0.25">
      <c r="AQ40914" s="1026"/>
      <c r="AR40914" s="1027"/>
    </row>
    <row r="40915" spans="43:44" x14ac:dyDescent="0.25">
      <c r="AQ40915" s="1026"/>
      <c r="AR40915" s="1027"/>
    </row>
    <row r="40916" spans="43:44" x14ac:dyDescent="0.25">
      <c r="AQ40916" s="1026"/>
      <c r="AR40916" s="1027"/>
    </row>
    <row r="40917" spans="43:44" x14ac:dyDescent="0.25">
      <c r="AQ40917" s="1026"/>
      <c r="AR40917" s="1027"/>
    </row>
    <row r="40918" spans="43:44" x14ac:dyDescent="0.25">
      <c r="AQ40918" s="1026"/>
      <c r="AR40918" s="1027"/>
    </row>
    <row r="40919" spans="43:44" x14ac:dyDescent="0.25">
      <c r="AQ40919" s="1026"/>
      <c r="AR40919" s="1027"/>
    </row>
    <row r="40920" spans="43:44" x14ac:dyDescent="0.25">
      <c r="AQ40920" s="1026"/>
      <c r="AR40920" s="1027"/>
    </row>
    <row r="40921" spans="43:44" x14ac:dyDescent="0.25">
      <c r="AQ40921" s="1026"/>
      <c r="AR40921" s="1027"/>
    </row>
    <row r="40922" spans="43:44" x14ac:dyDescent="0.25">
      <c r="AQ40922" s="1026"/>
      <c r="AR40922" s="1027"/>
    </row>
    <row r="40923" spans="43:44" x14ac:dyDescent="0.25">
      <c r="AQ40923" s="1026"/>
      <c r="AR40923" s="1027"/>
    </row>
    <row r="40924" spans="43:44" x14ac:dyDescent="0.25">
      <c r="AQ40924" s="1026"/>
      <c r="AR40924" s="1027"/>
    </row>
    <row r="40925" spans="43:44" x14ac:dyDescent="0.25">
      <c r="AQ40925" s="1026"/>
      <c r="AR40925" s="1027"/>
    </row>
    <row r="40926" spans="43:44" x14ac:dyDescent="0.25">
      <c r="AQ40926" s="1026"/>
      <c r="AR40926" s="1027"/>
    </row>
    <row r="40927" spans="43:44" x14ac:dyDescent="0.25">
      <c r="AQ40927" s="1026"/>
      <c r="AR40927" s="1027"/>
    </row>
    <row r="40928" spans="43:44" x14ac:dyDescent="0.25">
      <c r="AQ40928" s="1026"/>
      <c r="AR40928" s="1027"/>
    </row>
    <row r="40929" spans="43:44" x14ac:dyDescent="0.25">
      <c r="AQ40929" s="1026"/>
      <c r="AR40929" s="1027"/>
    </row>
    <row r="40930" spans="43:44" x14ac:dyDescent="0.25">
      <c r="AQ40930" s="1026"/>
      <c r="AR40930" s="1027"/>
    </row>
    <row r="40931" spans="43:44" x14ac:dyDescent="0.25">
      <c r="AQ40931" s="1026"/>
      <c r="AR40931" s="1027"/>
    </row>
    <row r="40932" spans="43:44" x14ac:dyDescent="0.25">
      <c r="AQ40932" s="1026"/>
      <c r="AR40932" s="1027"/>
    </row>
    <row r="40933" spans="43:44" x14ac:dyDescent="0.25">
      <c r="AQ40933" s="1026"/>
      <c r="AR40933" s="1027"/>
    </row>
    <row r="40934" spans="43:44" x14ac:dyDescent="0.25">
      <c r="AQ40934" s="1026"/>
      <c r="AR40934" s="1027"/>
    </row>
    <row r="40935" spans="43:44" x14ac:dyDescent="0.25">
      <c r="AQ40935" s="1026"/>
      <c r="AR40935" s="1027"/>
    </row>
    <row r="40936" spans="43:44" x14ac:dyDescent="0.25">
      <c r="AQ40936" s="1026"/>
      <c r="AR40936" s="1027"/>
    </row>
    <row r="40937" spans="43:44" x14ac:dyDescent="0.25">
      <c r="AQ40937" s="1026"/>
      <c r="AR40937" s="1027"/>
    </row>
    <row r="40938" spans="43:44" x14ac:dyDescent="0.25">
      <c r="AQ40938" s="1026"/>
      <c r="AR40938" s="1027"/>
    </row>
    <row r="40939" spans="43:44" x14ac:dyDescent="0.25">
      <c r="AQ40939" s="1026"/>
      <c r="AR40939" s="1027"/>
    </row>
    <row r="40940" spans="43:44" x14ac:dyDescent="0.25">
      <c r="AQ40940" s="1026"/>
      <c r="AR40940" s="1027"/>
    </row>
    <row r="40941" spans="43:44" x14ac:dyDescent="0.25">
      <c r="AQ40941" s="1026"/>
      <c r="AR40941" s="1027"/>
    </row>
    <row r="40942" spans="43:44" x14ac:dyDescent="0.25">
      <c r="AQ40942" s="1026"/>
      <c r="AR40942" s="1027"/>
    </row>
    <row r="40943" spans="43:44" x14ac:dyDescent="0.25">
      <c r="AQ40943" s="1026"/>
      <c r="AR40943" s="1027"/>
    </row>
    <row r="40944" spans="43:44" x14ac:dyDescent="0.25">
      <c r="AQ40944" s="1026"/>
      <c r="AR40944" s="1027"/>
    </row>
    <row r="40945" spans="43:44" x14ac:dyDescent="0.25">
      <c r="AQ40945" s="1026"/>
      <c r="AR40945" s="1027"/>
    </row>
    <row r="40946" spans="43:44" x14ac:dyDescent="0.25">
      <c r="AQ40946" s="1026"/>
      <c r="AR40946" s="1027"/>
    </row>
    <row r="40947" spans="43:44" x14ac:dyDescent="0.25">
      <c r="AQ40947" s="1026"/>
      <c r="AR40947" s="1027"/>
    </row>
    <row r="40948" spans="43:44" x14ac:dyDescent="0.25">
      <c r="AQ40948" s="1026"/>
      <c r="AR40948" s="1027"/>
    </row>
    <row r="40949" spans="43:44" x14ac:dyDescent="0.25">
      <c r="AQ40949" s="1026"/>
      <c r="AR40949" s="1027"/>
    </row>
    <row r="40950" spans="43:44" x14ac:dyDescent="0.25">
      <c r="AQ40950" s="1026"/>
      <c r="AR40950" s="1027"/>
    </row>
    <row r="40951" spans="43:44" x14ac:dyDescent="0.25">
      <c r="AQ40951" s="1026"/>
      <c r="AR40951" s="1027"/>
    </row>
    <row r="40952" spans="43:44" x14ac:dyDescent="0.25">
      <c r="AQ40952" s="1026"/>
      <c r="AR40952" s="1027"/>
    </row>
    <row r="40953" spans="43:44" x14ac:dyDescent="0.25">
      <c r="AQ40953" s="1026"/>
      <c r="AR40953" s="1027"/>
    </row>
    <row r="40954" spans="43:44" x14ac:dyDescent="0.25">
      <c r="AQ40954" s="1026"/>
      <c r="AR40954" s="1027"/>
    </row>
    <row r="40955" spans="43:44" x14ac:dyDescent="0.25">
      <c r="AQ40955" s="1026"/>
      <c r="AR40955" s="1027"/>
    </row>
    <row r="40956" spans="43:44" x14ac:dyDescent="0.25">
      <c r="AQ40956" s="1026"/>
      <c r="AR40956" s="1027"/>
    </row>
    <row r="40957" spans="43:44" x14ac:dyDescent="0.25">
      <c r="AQ40957" s="1026"/>
      <c r="AR40957" s="1027"/>
    </row>
    <row r="40958" spans="43:44" x14ac:dyDescent="0.25">
      <c r="AQ40958" s="1026"/>
      <c r="AR40958" s="1027"/>
    </row>
    <row r="40959" spans="43:44" x14ac:dyDescent="0.25">
      <c r="AQ40959" s="1026"/>
      <c r="AR40959" s="1027"/>
    </row>
    <row r="40960" spans="43:44" x14ac:dyDescent="0.25">
      <c r="AQ40960" s="1026"/>
      <c r="AR40960" s="1027"/>
    </row>
    <row r="40961" spans="43:44" x14ac:dyDescent="0.25">
      <c r="AQ40961" s="1026"/>
      <c r="AR40961" s="1027"/>
    </row>
    <row r="40962" spans="43:44" x14ac:dyDescent="0.25">
      <c r="AQ40962" s="1026"/>
      <c r="AR40962" s="1027"/>
    </row>
    <row r="40963" spans="43:44" x14ac:dyDescent="0.25">
      <c r="AQ40963" s="1026"/>
      <c r="AR40963" s="1027"/>
    </row>
    <row r="40964" spans="43:44" x14ac:dyDescent="0.25">
      <c r="AQ40964" s="1026"/>
      <c r="AR40964" s="1027"/>
    </row>
    <row r="40965" spans="43:44" x14ac:dyDescent="0.25">
      <c r="AQ40965" s="1026"/>
      <c r="AR40965" s="1027"/>
    </row>
    <row r="40966" spans="43:44" x14ac:dyDescent="0.25">
      <c r="AQ40966" s="1026"/>
      <c r="AR40966" s="1027"/>
    </row>
    <row r="40967" spans="43:44" x14ac:dyDescent="0.25">
      <c r="AQ40967" s="1026"/>
      <c r="AR40967" s="1027"/>
    </row>
    <row r="40968" spans="43:44" x14ac:dyDescent="0.25">
      <c r="AQ40968" s="1026"/>
      <c r="AR40968" s="1027"/>
    </row>
    <row r="40969" spans="43:44" x14ac:dyDescent="0.25">
      <c r="AQ40969" s="1026"/>
      <c r="AR40969" s="1027"/>
    </row>
    <row r="40970" spans="43:44" x14ac:dyDescent="0.25">
      <c r="AQ40970" s="1026"/>
      <c r="AR40970" s="1027"/>
    </row>
    <row r="40971" spans="43:44" x14ac:dyDescent="0.25">
      <c r="AQ40971" s="1026"/>
      <c r="AR40971" s="1027"/>
    </row>
    <row r="40972" spans="43:44" x14ac:dyDescent="0.25">
      <c r="AQ40972" s="1026"/>
      <c r="AR40972" s="1027"/>
    </row>
    <row r="40973" spans="43:44" x14ac:dyDescent="0.25">
      <c r="AQ40973" s="1026"/>
      <c r="AR40973" s="1027"/>
    </row>
    <row r="40974" spans="43:44" x14ac:dyDescent="0.25">
      <c r="AQ40974" s="1026"/>
      <c r="AR40974" s="1027"/>
    </row>
    <row r="40975" spans="43:44" x14ac:dyDescent="0.25">
      <c r="AQ40975" s="1026"/>
      <c r="AR40975" s="1027"/>
    </row>
    <row r="40976" spans="43:44" x14ac:dyDescent="0.25">
      <c r="AQ40976" s="1026"/>
      <c r="AR40976" s="1027"/>
    </row>
    <row r="40977" spans="43:44" x14ac:dyDescent="0.25">
      <c r="AQ40977" s="1026"/>
      <c r="AR40977" s="1027"/>
    </row>
    <row r="40978" spans="43:44" x14ac:dyDescent="0.25">
      <c r="AQ40978" s="1026"/>
      <c r="AR40978" s="1027"/>
    </row>
    <row r="40979" spans="43:44" x14ac:dyDescent="0.25">
      <c r="AQ40979" s="1026"/>
      <c r="AR40979" s="1027"/>
    </row>
    <row r="40980" spans="43:44" x14ac:dyDescent="0.25">
      <c r="AQ40980" s="1026"/>
      <c r="AR40980" s="1027"/>
    </row>
    <row r="40981" spans="43:44" x14ac:dyDescent="0.25">
      <c r="AQ40981" s="1026"/>
      <c r="AR40981" s="1027"/>
    </row>
    <row r="40982" spans="43:44" x14ac:dyDescent="0.25">
      <c r="AQ40982" s="1026"/>
      <c r="AR40982" s="1027"/>
    </row>
    <row r="40983" spans="43:44" x14ac:dyDescent="0.25">
      <c r="AQ40983" s="1026"/>
      <c r="AR40983" s="1027"/>
    </row>
    <row r="40984" spans="43:44" x14ac:dyDescent="0.25">
      <c r="AQ40984" s="1026"/>
      <c r="AR40984" s="1027"/>
    </row>
    <row r="40985" spans="43:44" x14ac:dyDescent="0.25">
      <c r="AQ40985" s="1026"/>
      <c r="AR40985" s="1027"/>
    </row>
    <row r="40986" spans="43:44" x14ac:dyDescent="0.25">
      <c r="AQ40986" s="1026"/>
      <c r="AR40986" s="1027"/>
    </row>
    <row r="40987" spans="43:44" x14ac:dyDescent="0.25">
      <c r="AQ40987" s="1026"/>
      <c r="AR40987" s="1027"/>
    </row>
    <row r="40988" spans="43:44" x14ac:dyDescent="0.25">
      <c r="AQ40988" s="1026"/>
      <c r="AR40988" s="1027"/>
    </row>
    <row r="40989" spans="43:44" x14ac:dyDescent="0.25">
      <c r="AQ40989" s="1026"/>
      <c r="AR40989" s="1027"/>
    </row>
    <row r="40990" spans="43:44" x14ac:dyDescent="0.25">
      <c r="AQ40990" s="1026"/>
      <c r="AR40990" s="1027"/>
    </row>
    <row r="40991" spans="43:44" x14ac:dyDescent="0.25">
      <c r="AQ40991" s="1026"/>
      <c r="AR40991" s="1027"/>
    </row>
    <row r="40992" spans="43:44" x14ac:dyDescent="0.25">
      <c r="AQ40992" s="1026"/>
      <c r="AR40992" s="1027"/>
    </row>
    <row r="40993" spans="43:44" x14ac:dyDescent="0.25">
      <c r="AQ40993" s="1026"/>
      <c r="AR40993" s="1027"/>
    </row>
    <row r="40994" spans="43:44" x14ac:dyDescent="0.25">
      <c r="AQ40994" s="1026"/>
      <c r="AR40994" s="1027"/>
    </row>
    <row r="40995" spans="43:44" x14ac:dyDescent="0.25">
      <c r="AQ40995" s="1026"/>
      <c r="AR40995" s="1027"/>
    </row>
    <row r="40996" spans="43:44" x14ac:dyDescent="0.25">
      <c r="AQ40996" s="1026"/>
      <c r="AR40996" s="1027"/>
    </row>
    <row r="40997" spans="43:44" x14ac:dyDescent="0.25">
      <c r="AQ40997" s="1026"/>
      <c r="AR40997" s="1027"/>
    </row>
    <row r="40998" spans="43:44" x14ac:dyDescent="0.25">
      <c r="AQ40998" s="1026"/>
      <c r="AR40998" s="1027"/>
    </row>
    <row r="40999" spans="43:44" x14ac:dyDescent="0.25">
      <c r="AQ40999" s="1026"/>
      <c r="AR40999" s="1027"/>
    </row>
    <row r="41000" spans="43:44" x14ac:dyDescent="0.25">
      <c r="AQ41000" s="1026"/>
      <c r="AR41000" s="1027"/>
    </row>
    <row r="41001" spans="43:44" x14ac:dyDescent="0.25">
      <c r="AQ41001" s="1026"/>
      <c r="AR41001" s="1027"/>
    </row>
    <row r="41002" spans="43:44" x14ac:dyDescent="0.25">
      <c r="AQ41002" s="1026"/>
      <c r="AR41002" s="1027"/>
    </row>
    <row r="41003" spans="43:44" x14ac:dyDescent="0.25">
      <c r="AQ41003" s="1026"/>
      <c r="AR41003" s="1027"/>
    </row>
    <row r="41004" spans="43:44" x14ac:dyDescent="0.25">
      <c r="AQ41004" s="1026"/>
      <c r="AR41004" s="1027"/>
    </row>
    <row r="41005" spans="43:44" x14ac:dyDescent="0.25">
      <c r="AQ41005" s="1026"/>
      <c r="AR41005" s="1027"/>
    </row>
    <row r="41006" spans="43:44" x14ac:dyDescent="0.25">
      <c r="AQ41006" s="1026"/>
      <c r="AR41006" s="1027"/>
    </row>
    <row r="41007" spans="43:44" x14ac:dyDescent="0.25">
      <c r="AQ41007" s="1026"/>
      <c r="AR41007" s="1027"/>
    </row>
    <row r="41008" spans="43:44" x14ac:dyDescent="0.25">
      <c r="AQ41008" s="1026"/>
      <c r="AR41008" s="1027"/>
    </row>
    <row r="41009" spans="43:44" x14ac:dyDescent="0.25">
      <c r="AQ41009" s="1026"/>
      <c r="AR41009" s="1027"/>
    </row>
    <row r="41010" spans="43:44" x14ac:dyDescent="0.25">
      <c r="AQ41010" s="1026"/>
      <c r="AR41010" s="1027"/>
    </row>
    <row r="41011" spans="43:44" x14ac:dyDescent="0.25">
      <c r="AQ41011" s="1026"/>
      <c r="AR41011" s="1027"/>
    </row>
    <row r="41012" spans="43:44" x14ac:dyDescent="0.25">
      <c r="AQ41012" s="1026"/>
      <c r="AR41012" s="1027"/>
    </row>
    <row r="41013" spans="43:44" x14ac:dyDescent="0.25">
      <c r="AQ41013" s="1026"/>
      <c r="AR41013" s="1027"/>
    </row>
    <row r="41014" spans="43:44" x14ac:dyDescent="0.25">
      <c r="AQ41014" s="1026"/>
      <c r="AR41014" s="1027"/>
    </row>
    <row r="41015" spans="43:44" x14ac:dyDescent="0.25">
      <c r="AQ41015" s="1026"/>
      <c r="AR41015" s="1027"/>
    </row>
    <row r="41016" spans="43:44" x14ac:dyDescent="0.25">
      <c r="AQ41016" s="1026"/>
      <c r="AR41016" s="1027"/>
    </row>
    <row r="41017" spans="43:44" x14ac:dyDescent="0.25">
      <c r="AQ41017" s="1026"/>
      <c r="AR41017" s="1027"/>
    </row>
    <row r="41018" spans="43:44" x14ac:dyDescent="0.25">
      <c r="AQ41018" s="1026"/>
      <c r="AR41018" s="1027"/>
    </row>
    <row r="41019" spans="43:44" x14ac:dyDescent="0.25">
      <c r="AQ41019" s="1026"/>
      <c r="AR41019" s="1027"/>
    </row>
    <row r="41020" spans="43:44" x14ac:dyDescent="0.25">
      <c r="AQ41020" s="1026"/>
      <c r="AR41020" s="1027"/>
    </row>
    <row r="41021" spans="43:44" x14ac:dyDescent="0.25">
      <c r="AQ41021" s="1026"/>
      <c r="AR41021" s="1027"/>
    </row>
    <row r="41022" spans="43:44" x14ac:dyDescent="0.25">
      <c r="AQ41022" s="1026"/>
      <c r="AR41022" s="1027"/>
    </row>
    <row r="41023" spans="43:44" x14ac:dyDescent="0.25">
      <c r="AQ41023" s="1026"/>
      <c r="AR41023" s="1027"/>
    </row>
    <row r="41024" spans="43:44" x14ac:dyDescent="0.25">
      <c r="AQ41024" s="1026"/>
      <c r="AR41024" s="1027"/>
    </row>
    <row r="41025" spans="43:44" x14ac:dyDescent="0.25">
      <c r="AQ41025" s="1026"/>
      <c r="AR41025" s="1027"/>
    </row>
    <row r="41026" spans="43:44" x14ac:dyDescent="0.25">
      <c r="AQ41026" s="1026"/>
      <c r="AR41026" s="1027"/>
    </row>
    <row r="41027" spans="43:44" x14ac:dyDescent="0.25">
      <c r="AQ41027" s="1026"/>
      <c r="AR41027" s="1027"/>
    </row>
    <row r="41028" spans="43:44" x14ac:dyDescent="0.25">
      <c r="AQ41028" s="1026"/>
      <c r="AR41028" s="1027"/>
    </row>
    <row r="41029" spans="43:44" x14ac:dyDescent="0.25">
      <c r="AQ41029" s="1026"/>
      <c r="AR41029" s="1027"/>
    </row>
    <row r="41030" spans="43:44" x14ac:dyDescent="0.25">
      <c r="AQ41030" s="1026"/>
      <c r="AR41030" s="1027"/>
    </row>
    <row r="41031" spans="43:44" x14ac:dyDescent="0.25">
      <c r="AQ41031" s="1026"/>
      <c r="AR41031" s="1027"/>
    </row>
    <row r="41032" spans="43:44" x14ac:dyDescent="0.25">
      <c r="AQ41032" s="1026"/>
      <c r="AR41032" s="1027"/>
    </row>
    <row r="41033" spans="43:44" x14ac:dyDescent="0.25">
      <c r="AQ41033" s="1026"/>
      <c r="AR41033" s="1027"/>
    </row>
    <row r="41034" spans="43:44" x14ac:dyDescent="0.25">
      <c r="AQ41034" s="1026"/>
      <c r="AR41034" s="1027"/>
    </row>
    <row r="41035" spans="43:44" x14ac:dyDescent="0.25">
      <c r="AQ41035" s="1026"/>
      <c r="AR41035" s="1027"/>
    </row>
    <row r="41036" spans="43:44" x14ac:dyDescent="0.25">
      <c r="AQ41036" s="1026"/>
      <c r="AR41036" s="1027"/>
    </row>
    <row r="41037" spans="43:44" x14ac:dyDescent="0.25">
      <c r="AQ41037" s="1026"/>
      <c r="AR41037" s="1027"/>
    </row>
    <row r="41038" spans="43:44" x14ac:dyDescent="0.25">
      <c r="AQ41038" s="1026"/>
      <c r="AR41038" s="1027"/>
    </row>
    <row r="41039" spans="43:44" x14ac:dyDescent="0.25">
      <c r="AQ41039" s="1026"/>
      <c r="AR41039" s="1027"/>
    </row>
    <row r="41040" spans="43:44" x14ac:dyDescent="0.25">
      <c r="AQ41040" s="1026"/>
      <c r="AR41040" s="1027"/>
    </row>
    <row r="41041" spans="43:44" x14ac:dyDescent="0.25">
      <c r="AQ41041" s="1026"/>
      <c r="AR41041" s="1027"/>
    </row>
    <row r="41042" spans="43:44" x14ac:dyDescent="0.25">
      <c r="AQ41042" s="1026"/>
      <c r="AR41042" s="1027"/>
    </row>
    <row r="41043" spans="43:44" x14ac:dyDescent="0.25">
      <c r="AQ41043" s="1026"/>
      <c r="AR41043" s="1027"/>
    </row>
    <row r="41044" spans="43:44" x14ac:dyDescent="0.25">
      <c r="AQ41044" s="1026"/>
      <c r="AR41044" s="1027"/>
    </row>
    <row r="41045" spans="43:44" x14ac:dyDescent="0.25">
      <c r="AQ41045" s="1026"/>
      <c r="AR41045" s="1027"/>
    </row>
    <row r="41046" spans="43:44" x14ac:dyDescent="0.25">
      <c r="AQ41046" s="1026"/>
      <c r="AR41046" s="1027"/>
    </row>
    <row r="41047" spans="43:44" x14ac:dyDescent="0.25">
      <c r="AQ41047" s="1026"/>
      <c r="AR41047" s="1027"/>
    </row>
    <row r="41048" spans="43:44" x14ac:dyDescent="0.25">
      <c r="AQ41048" s="1026"/>
      <c r="AR41048" s="1027"/>
    </row>
    <row r="41049" spans="43:44" x14ac:dyDescent="0.25">
      <c r="AQ41049" s="1026"/>
      <c r="AR41049" s="1027"/>
    </row>
    <row r="41050" spans="43:44" x14ac:dyDescent="0.25">
      <c r="AQ41050" s="1026"/>
      <c r="AR41050" s="1027"/>
    </row>
    <row r="41051" spans="43:44" x14ac:dyDescent="0.25">
      <c r="AQ41051" s="1026"/>
      <c r="AR41051" s="1027"/>
    </row>
    <row r="41052" spans="43:44" x14ac:dyDescent="0.25">
      <c r="AQ41052" s="1026"/>
      <c r="AR41052" s="1027"/>
    </row>
    <row r="41053" spans="43:44" x14ac:dyDescent="0.25">
      <c r="AQ41053" s="1026"/>
      <c r="AR41053" s="1027"/>
    </row>
    <row r="41054" spans="43:44" x14ac:dyDescent="0.25">
      <c r="AQ41054" s="1026"/>
      <c r="AR41054" s="1027"/>
    </row>
    <row r="41055" spans="43:44" x14ac:dyDescent="0.25">
      <c r="AQ41055" s="1026"/>
      <c r="AR41055" s="1027"/>
    </row>
    <row r="41056" spans="43:44" x14ac:dyDescent="0.25">
      <c r="AQ41056" s="1026"/>
      <c r="AR41056" s="1027"/>
    </row>
    <row r="41057" spans="43:44" x14ac:dyDescent="0.25">
      <c r="AQ41057" s="1026"/>
      <c r="AR41057" s="1027"/>
    </row>
    <row r="41058" spans="43:44" x14ac:dyDescent="0.25">
      <c r="AQ41058" s="1026"/>
      <c r="AR41058" s="1027"/>
    </row>
    <row r="41059" spans="43:44" x14ac:dyDescent="0.25">
      <c r="AQ41059" s="1026"/>
      <c r="AR41059" s="1027"/>
    </row>
    <row r="41060" spans="43:44" x14ac:dyDescent="0.25">
      <c r="AQ41060" s="1026"/>
      <c r="AR41060" s="1027"/>
    </row>
    <row r="41061" spans="43:44" x14ac:dyDescent="0.25">
      <c r="AQ41061" s="1026"/>
      <c r="AR41061" s="1027"/>
    </row>
    <row r="41062" spans="43:44" x14ac:dyDescent="0.25">
      <c r="AQ41062" s="1026"/>
      <c r="AR41062" s="1027"/>
    </row>
    <row r="41063" spans="43:44" x14ac:dyDescent="0.25">
      <c r="AQ41063" s="1026"/>
      <c r="AR41063" s="1027"/>
    </row>
    <row r="41064" spans="43:44" x14ac:dyDescent="0.25">
      <c r="AQ41064" s="1026"/>
      <c r="AR41064" s="1027"/>
    </row>
    <row r="41065" spans="43:44" x14ac:dyDescent="0.25">
      <c r="AQ41065" s="1026"/>
      <c r="AR41065" s="1027"/>
    </row>
    <row r="41066" spans="43:44" x14ac:dyDescent="0.25">
      <c r="AQ41066" s="1026"/>
      <c r="AR41066" s="1027"/>
    </row>
    <row r="41067" spans="43:44" x14ac:dyDescent="0.25">
      <c r="AQ41067" s="1026"/>
      <c r="AR41067" s="1027"/>
    </row>
    <row r="41068" spans="43:44" x14ac:dyDescent="0.25">
      <c r="AQ41068" s="1026"/>
      <c r="AR41068" s="1027"/>
    </row>
    <row r="41069" spans="43:44" x14ac:dyDescent="0.25">
      <c r="AQ41069" s="1026"/>
      <c r="AR41069" s="1027"/>
    </row>
    <row r="41070" spans="43:44" x14ac:dyDescent="0.25">
      <c r="AQ41070" s="1026"/>
      <c r="AR41070" s="1027"/>
    </row>
    <row r="41071" spans="43:44" x14ac:dyDescent="0.25">
      <c r="AQ41071" s="1026"/>
      <c r="AR41071" s="1027"/>
    </row>
    <row r="41072" spans="43:44" x14ac:dyDescent="0.25">
      <c r="AQ41072" s="1026"/>
      <c r="AR41072" s="1027"/>
    </row>
    <row r="41073" spans="43:44" x14ac:dyDescent="0.25">
      <c r="AQ41073" s="1026"/>
      <c r="AR41073" s="1027"/>
    </row>
    <row r="41074" spans="43:44" x14ac:dyDescent="0.25">
      <c r="AQ41074" s="1026"/>
      <c r="AR41074" s="1027"/>
    </row>
    <row r="41075" spans="43:44" x14ac:dyDescent="0.25">
      <c r="AQ41075" s="1026"/>
      <c r="AR41075" s="1027"/>
    </row>
    <row r="41076" spans="43:44" x14ac:dyDescent="0.25">
      <c r="AQ41076" s="1026"/>
      <c r="AR41076" s="1027"/>
    </row>
    <row r="41077" spans="43:44" x14ac:dyDescent="0.25">
      <c r="AQ41077" s="1026"/>
      <c r="AR41077" s="1027"/>
    </row>
    <row r="41078" spans="43:44" x14ac:dyDescent="0.25">
      <c r="AQ41078" s="1026"/>
      <c r="AR41078" s="1027"/>
    </row>
    <row r="41079" spans="43:44" x14ac:dyDescent="0.25">
      <c r="AQ41079" s="1026"/>
      <c r="AR41079" s="1027"/>
    </row>
    <row r="41080" spans="43:44" x14ac:dyDescent="0.25">
      <c r="AQ41080" s="1026"/>
      <c r="AR41080" s="1027"/>
    </row>
    <row r="41081" spans="43:44" x14ac:dyDescent="0.25">
      <c r="AQ41081" s="1026"/>
      <c r="AR41081" s="1027"/>
    </row>
    <row r="41082" spans="43:44" x14ac:dyDescent="0.25">
      <c r="AQ41082" s="1026"/>
      <c r="AR41082" s="1027"/>
    </row>
    <row r="41083" spans="43:44" x14ac:dyDescent="0.25">
      <c r="AQ41083" s="1026"/>
      <c r="AR41083" s="1027"/>
    </row>
    <row r="41084" spans="43:44" x14ac:dyDescent="0.25">
      <c r="AQ41084" s="1026"/>
      <c r="AR41084" s="1027"/>
    </row>
    <row r="41085" spans="43:44" x14ac:dyDescent="0.25">
      <c r="AQ41085" s="1026"/>
      <c r="AR41085" s="1027"/>
    </row>
    <row r="41086" spans="43:44" x14ac:dyDescent="0.25">
      <c r="AQ41086" s="1026"/>
      <c r="AR41086" s="1027"/>
    </row>
    <row r="41087" spans="43:44" x14ac:dyDescent="0.25">
      <c r="AQ41087" s="1026"/>
      <c r="AR41087" s="1027"/>
    </row>
    <row r="41088" spans="43:44" x14ac:dyDescent="0.25">
      <c r="AQ41088" s="1026"/>
      <c r="AR41088" s="1027"/>
    </row>
    <row r="41089" spans="43:44" x14ac:dyDescent="0.25">
      <c r="AQ41089" s="1026"/>
      <c r="AR41089" s="1027"/>
    </row>
    <row r="41090" spans="43:44" x14ac:dyDescent="0.25">
      <c r="AQ41090" s="1026"/>
      <c r="AR41090" s="1027"/>
    </row>
    <row r="41091" spans="43:44" x14ac:dyDescent="0.25">
      <c r="AQ41091" s="1026"/>
      <c r="AR41091" s="1027"/>
    </row>
    <row r="41092" spans="43:44" x14ac:dyDescent="0.25">
      <c r="AQ41092" s="1026"/>
      <c r="AR41092" s="1027"/>
    </row>
    <row r="41093" spans="43:44" x14ac:dyDescent="0.25">
      <c r="AQ41093" s="1026"/>
      <c r="AR41093" s="1027"/>
    </row>
    <row r="41094" spans="43:44" x14ac:dyDescent="0.25">
      <c r="AQ41094" s="1026"/>
      <c r="AR41094" s="1027"/>
    </row>
    <row r="41095" spans="43:44" x14ac:dyDescent="0.25">
      <c r="AQ41095" s="1026"/>
      <c r="AR41095" s="1027"/>
    </row>
    <row r="41096" spans="43:44" x14ac:dyDescent="0.25">
      <c r="AQ41096" s="1026"/>
      <c r="AR41096" s="1027"/>
    </row>
    <row r="41097" spans="43:44" x14ac:dyDescent="0.25">
      <c r="AQ41097" s="1026"/>
      <c r="AR41097" s="1027"/>
    </row>
    <row r="41098" spans="43:44" x14ac:dyDescent="0.25">
      <c r="AQ41098" s="1026"/>
      <c r="AR41098" s="1027"/>
    </row>
    <row r="41099" spans="43:44" x14ac:dyDescent="0.25">
      <c r="AQ41099" s="1026"/>
      <c r="AR41099" s="1027"/>
    </row>
    <row r="41100" spans="43:44" x14ac:dyDescent="0.25">
      <c r="AQ41100" s="1026"/>
      <c r="AR41100" s="1027"/>
    </row>
    <row r="41101" spans="43:44" x14ac:dyDescent="0.25">
      <c r="AQ41101" s="1026"/>
      <c r="AR41101" s="1027"/>
    </row>
    <row r="41102" spans="43:44" x14ac:dyDescent="0.25">
      <c r="AQ41102" s="1026"/>
      <c r="AR41102" s="1027"/>
    </row>
    <row r="41103" spans="43:44" x14ac:dyDescent="0.25">
      <c r="AQ41103" s="1026"/>
      <c r="AR41103" s="1027"/>
    </row>
    <row r="41104" spans="43:44" x14ac:dyDescent="0.25">
      <c r="AQ41104" s="1026"/>
      <c r="AR41104" s="1027"/>
    </row>
    <row r="41105" spans="43:44" x14ac:dyDescent="0.25">
      <c r="AQ41105" s="1026"/>
      <c r="AR41105" s="1027"/>
    </row>
    <row r="41106" spans="43:44" x14ac:dyDescent="0.25">
      <c r="AQ41106" s="1026"/>
      <c r="AR41106" s="1027"/>
    </row>
    <row r="41107" spans="43:44" x14ac:dyDescent="0.25">
      <c r="AQ41107" s="1026"/>
      <c r="AR41107" s="1027"/>
    </row>
    <row r="41108" spans="43:44" x14ac:dyDescent="0.25">
      <c r="AQ41108" s="1026"/>
      <c r="AR41108" s="1027"/>
    </row>
    <row r="41109" spans="43:44" x14ac:dyDescent="0.25">
      <c r="AQ41109" s="1026"/>
      <c r="AR41109" s="1027"/>
    </row>
    <row r="41110" spans="43:44" x14ac:dyDescent="0.25">
      <c r="AQ41110" s="1026"/>
      <c r="AR41110" s="1027"/>
    </row>
    <row r="41111" spans="43:44" x14ac:dyDescent="0.25">
      <c r="AQ41111" s="1026"/>
      <c r="AR41111" s="1027"/>
    </row>
    <row r="41112" spans="43:44" x14ac:dyDescent="0.25">
      <c r="AQ41112" s="1026"/>
      <c r="AR41112" s="1027"/>
    </row>
    <row r="41113" spans="43:44" x14ac:dyDescent="0.25">
      <c r="AQ41113" s="1026"/>
      <c r="AR41113" s="1027"/>
    </row>
    <row r="41114" spans="43:44" x14ac:dyDescent="0.25">
      <c r="AQ41114" s="1026"/>
      <c r="AR41114" s="1027"/>
    </row>
    <row r="41115" spans="43:44" x14ac:dyDescent="0.25">
      <c r="AQ41115" s="1026"/>
      <c r="AR41115" s="1027"/>
    </row>
    <row r="41116" spans="43:44" x14ac:dyDescent="0.25">
      <c r="AQ41116" s="1026"/>
      <c r="AR41116" s="1027"/>
    </row>
    <row r="41117" spans="43:44" x14ac:dyDescent="0.25">
      <c r="AQ41117" s="1026"/>
      <c r="AR41117" s="1027"/>
    </row>
    <row r="41118" spans="43:44" x14ac:dyDescent="0.25">
      <c r="AQ41118" s="1026"/>
      <c r="AR41118" s="1027"/>
    </row>
    <row r="41119" spans="43:44" x14ac:dyDescent="0.25">
      <c r="AQ41119" s="1026"/>
      <c r="AR41119" s="1027"/>
    </row>
    <row r="41120" spans="43:44" x14ac:dyDescent="0.25">
      <c r="AQ41120" s="1026"/>
      <c r="AR41120" s="1027"/>
    </row>
    <row r="41121" spans="43:44" x14ac:dyDescent="0.25">
      <c r="AQ41121" s="1026"/>
      <c r="AR41121" s="1027"/>
    </row>
    <row r="41122" spans="43:44" x14ac:dyDescent="0.25">
      <c r="AQ41122" s="1026"/>
      <c r="AR41122" s="1027"/>
    </row>
    <row r="41123" spans="43:44" x14ac:dyDescent="0.25">
      <c r="AQ41123" s="1026"/>
      <c r="AR41123" s="1027"/>
    </row>
    <row r="41124" spans="43:44" x14ac:dyDescent="0.25">
      <c r="AQ41124" s="1026"/>
      <c r="AR41124" s="1027"/>
    </row>
    <row r="41125" spans="43:44" x14ac:dyDescent="0.25">
      <c r="AQ41125" s="1026"/>
      <c r="AR41125" s="1027"/>
    </row>
    <row r="41126" spans="43:44" x14ac:dyDescent="0.25">
      <c r="AQ41126" s="1026"/>
      <c r="AR41126" s="1027"/>
    </row>
    <row r="41127" spans="43:44" x14ac:dyDescent="0.25">
      <c r="AQ41127" s="1026"/>
      <c r="AR41127" s="1027"/>
    </row>
    <row r="41128" spans="43:44" x14ac:dyDescent="0.25">
      <c r="AQ41128" s="1026"/>
      <c r="AR41128" s="1027"/>
    </row>
    <row r="41129" spans="43:44" x14ac:dyDescent="0.25">
      <c r="AQ41129" s="1026"/>
      <c r="AR41129" s="1027"/>
    </row>
    <row r="41130" spans="43:44" x14ac:dyDescent="0.25">
      <c r="AQ41130" s="1026"/>
      <c r="AR41130" s="1027"/>
    </row>
    <row r="41131" spans="43:44" x14ac:dyDescent="0.25">
      <c r="AQ41131" s="1026"/>
      <c r="AR41131" s="1027"/>
    </row>
    <row r="41132" spans="43:44" x14ac:dyDescent="0.25">
      <c r="AQ41132" s="1026"/>
      <c r="AR41132" s="1027"/>
    </row>
    <row r="41133" spans="43:44" x14ac:dyDescent="0.25">
      <c r="AQ41133" s="1026"/>
      <c r="AR41133" s="1027"/>
    </row>
    <row r="41134" spans="43:44" x14ac:dyDescent="0.25">
      <c r="AQ41134" s="1026"/>
      <c r="AR41134" s="1027"/>
    </row>
    <row r="41135" spans="43:44" x14ac:dyDescent="0.25">
      <c r="AQ41135" s="1026"/>
      <c r="AR41135" s="1027"/>
    </row>
    <row r="41136" spans="43:44" x14ac:dyDescent="0.25">
      <c r="AQ41136" s="1026"/>
      <c r="AR41136" s="1027"/>
    </row>
    <row r="41137" spans="43:44" x14ac:dyDescent="0.25">
      <c r="AQ41137" s="1026"/>
      <c r="AR41137" s="1027"/>
    </row>
    <row r="41138" spans="43:44" x14ac:dyDescent="0.25">
      <c r="AQ41138" s="1026"/>
      <c r="AR41138" s="1027"/>
    </row>
    <row r="41139" spans="43:44" x14ac:dyDescent="0.25">
      <c r="AQ41139" s="1026"/>
      <c r="AR41139" s="1027"/>
    </row>
    <row r="41140" spans="43:44" x14ac:dyDescent="0.25">
      <c r="AQ41140" s="1026"/>
      <c r="AR41140" s="1027"/>
    </row>
    <row r="41141" spans="43:44" x14ac:dyDescent="0.25">
      <c r="AQ41141" s="1026"/>
      <c r="AR41141" s="1027"/>
    </row>
    <row r="41142" spans="43:44" x14ac:dyDescent="0.25">
      <c r="AQ41142" s="1026"/>
      <c r="AR41142" s="1027"/>
    </row>
    <row r="41143" spans="43:44" x14ac:dyDescent="0.25">
      <c r="AQ41143" s="1026"/>
      <c r="AR41143" s="1027"/>
    </row>
    <row r="41144" spans="43:44" x14ac:dyDescent="0.25">
      <c r="AQ41144" s="1026"/>
      <c r="AR41144" s="1027"/>
    </row>
    <row r="41145" spans="43:44" x14ac:dyDescent="0.25">
      <c r="AQ41145" s="1026"/>
      <c r="AR41145" s="1027"/>
    </row>
    <row r="41146" spans="43:44" x14ac:dyDescent="0.25">
      <c r="AQ41146" s="1026"/>
      <c r="AR41146" s="1027"/>
    </row>
    <row r="41147" spans="43:44" x14ac:dyDescent="0.25">
      <c r="AQ41147" s="1026"/>
      <c r="AR41147" s="1027"/>
    </row>
    <row r="41148" spans="43:44" x14ac:dyDescent="0.25">
      <c r="AQ41148" s="1026"/>
      <c r="AR41148" s="1027"/>
    </row>
    <row r="41149" spans="43:44" x14ac:dyDescent="0.25">
      <c r="AQ41149" s="1026"/>
      <c r="AR41149" s="1027"/>
    </row>
    <row r="41150" spans="43:44" x14ac:dyDescent="0.25">
      <c r="AQ41150" s="1026"/>
      <c r="AR41150" s="1027"/>
    </row>
    <row r="41151" spans="43:44" x14ac:dyDescent="0.25">
      <c r="AQ41151" s="1026"/>
      <c r="AR41151" s="1027"/>
    </row>
    <row r="41152" spans="43:44" x14ac:dyDescent="0.25">
      <c r="AQ41152" s="1026"/>
      <c r="AR41152" s="1027"/>
    </row>
    <row r="41153" spans="43:44" x14ac:dyDescent="0.25">
      <c r="AQ41153" s="1026"/>
      <c r="AR41153" s="1027"/>
    </row>
    <row r="41154" spans="43:44" x14ac:dyDescent="0.25">
      <c r="AQ41154" s="1026"/>
      <c r="AR41154" s="1027"/>
    </row>
    <row r="41155" spans="43:44" x14ac:dyDescent="0.25">
      <c r="AQ41155" s="1026"/>
      <c r="AR41155" s="1027"/>
    </row>
    <row r="41156" spans="43:44" x14ac:dyDescent="0.25">
      <c r="AQ41156" s="1026"/>
      <c r="AR41156" s="1027"/>
    </row>
    <row r="41157" spans="43:44" x14ac:dyDescent="0.25">
      <c r="AQ41157" s="1026"/>
      <c r="AR41157" s="1027"/>
    </row>
    <row r="41158" spans="43:44" x14ac:dyDescent="0.25">
      <c r="AQ41158" s="1026"/>
      <c r="AR41158" s="1027"/>
    </row>
    <row r="41159" spans="43:44" x14ac:dyDescent="0.25">
      <c r="AQ41159" s="1026"/>
      <c r="AR41159" s="1027"/>
    </row>
    <row r="41160" spans="43:44" x14ac:dyDescent="0.25">
      <c r="AQ41160" s="1026"/>
      <c r="AR41160" s="1027"/>
    </row>
    <row r="41161" spans="43:44" x14ac:dyDescent="0.25">
      <c r="AQ41161" s="1026"/>
      <c r="AR41161" s="1027"/>
    </row>
    <row r="41162" spans="43:44" x14ac:dyDescent="0.25">
      <c r="AQ41162" s="1026"/>
      <c r="AR41162" s="1027"/>
    </row>
    <row r="41163" spans="43:44" x14ac:dyDescent="0.25">
      <c r="AQ41163" s="1026"/>
      <c r="AR41163" s="1027"/>
    </row>
    <row r="41164" spans="43:44" x14ac:dyDescent="0.25">
      <c r="AQ41164" s="1026"/>
      <c r="AR41164" s="1027"/>
    </row>
    <row r="41165" spans="43:44" x14ac:dyDescent="0.25">
      <c r="AQ41165" s="1026"/>
      <c r="AR41165" s="1027"/>
    </row>
    <row r="41166" spans="43:44" x14ac:dyDescent="0.25">
      <c r="AQ41166" s="1026"/>
      <c r="AR41166" s="1027"/>
    </row>
    <row r="41167" spans="43:44" x14ac:dyDescent="0.25">
      <c r="AQ41167" s="1026"/>
      <c r="AR41167" s="1027"/>
    </row>
    <row r="41168" spans="43:44" x14ac:dyDescent="0.25">
      <c r="AQ41168" s="1026"/>
      <c r="AR41168" s="1027"/>
    </row>
    <row r="41169" spans="43:44" x14ac:dyDescent="0.25">
      <c r="AQ41169" s="1026"/>
      <c r="AR41169" s="1027"/>
    </row>
    <row r="41170" spans="43:44" x14ac:dyDescent="0.25">
      <c r="AQ41170" s="1026"/>
      <c r="AR41170" s="1027"/>
    </row>
    <row r="41171" spans="43:44" x14ac:dyDescent="0.25">
      <c r="AQ41171" s="1026"/>
      <c r="AR41171" s="1027"/>
    </row>
    <row r="41172" spans="43:44" x14ac:dyDescent="0.25">
      <c r="AQ41172" s="1026"/>
      <c r="AR41172" s="1027"/>
    </row>
    <row r="41173" spans="43:44" x14ac:dyDescent="0.25">
      <c r="AQ41173" s="1026"/>
      <c r="AR41173" s="1027"/>
    </row>
    <row r="41174" spans="43:44" x14ac:dyDescent="0.25">
      <c r="AQ41174" s="1026"/>
      <c r="AR41174" s="1027"/>
    </row>
    <row r="41175" spans="43:44" x14ac:dyDescent="0.25">
      <c r="AQ41175" s="1026"/>
      <c r="AR41175" s="1027"/>
    </row>
    <row r="41176" spans="43:44" x14ac:dyDescent="0.25">
      <c r="AQ41176" s="1026"/>
      <c r="AR41176" s="1027"/>
    </row>
    <row r="41177" spans="43:44" x14ac:dyDescent="0.25">
      <c r="AQ41177" s="1026"/>
      <c r="AR41177" s="1027"/>
    </row>
    <row r="41178" spans="43:44" x14ac:dyDescent="0.25">
      <c r="AQ41178" s="1026"/>
      <c r="AR41178" s="1027"/>
    </row>
    <row r="41179" spans="43:44" x14ac:dyDescent="0.25">
      <c r="AQ41179" s="1026"/>
      <c r="AR41179" s="1027"/>
    </row>
    <row r="41180" spans="43:44" x14ac:dyDescent="0.25">
      <c r="AQ41180" s="1026"/>
      <c r="AR41180" s="1027"/>
    </row>
    <row r="41181" spans="43:44" x14ac:dyDescent="0.25">
      <c r="AQ41181" s="1026"/>
      <c r="AR41181" s="1027"/>
    </row>
    <row r="41182" spans="43:44" x14ac:dyDescent="0.25">
      <c r="AQ41182" s="1026"/>
      <c r="AR41182" s="1027"/>
    </row>
    <row r="41183" spans="43:44" x14ac:dyDescent="0.25">
      <c r="AQ41183" s="1026"/>
      <c r="AR41183" s="1027"/>
    </row>
    <row r="41184" spans="43:44" x14ac:dyDescent="0.25">
      <c r="AQ41184" s="1026"/>
      <c r="AR41184" s="1027"/>
    </row>
    <row r="41185" spans="43:44" x14ac:dyDescent="0.25">
      <c r="AQ41185" s="1026"/>
      <c r="AR41185" s="1027"/>
    </row>
    <row r="41186" spans="43:44" x14ac:dyDescent="0.25">
      <c r="AQ41186" s="1026"/>
      <c r="AR41186" s="1027"/>
    </row>
    <row r="41187" spans="43:44" x14ac:dyDescent="0.25">
      <c r="AQ41187" s="1026"/>
      <c r="AR41187" s="1027"/>
    </row>
    <row r="41188" spans="43:44" x14ac:dyDescent="0.25">
      <c r="AQ41188" s="1026"/>
      <c r="AR41188" s="1027"/>
    </row>
    <row r="41189" spans="43:44" x14ac:dyDescent="0.25">
      <c r="AQ41189" s="1026"/>
      <c r="AR41189" s="1027"/>
    </row>
    <row r="41190" spans="43:44" x14ac:dyDescent="0.25">
      <c r="AQ41190" s="1026"/>
      <c r="AR41190" s="1027"/>
    </row>
    <row r="41191" spans="43:44" x14ac:dyDescent="0.25">
      <c r="AQ41191" s="1026"/>
      <c r="AR41191" s="1027"/>
    </row>
    <row r="41192" spans="43:44" x14ac:dyDescent="0.25">
      <c r="AQ41192" s="1026"/>
      <c r="AR41192" s="1027"/>
    </row>
    <row r="41193" spans="43:44" x14ac:dyDescent="0.25">
      <c r="AQ41193" s="1026"/>
      <c r="AR41193" s="1027"/>
    </row>
    <row r="41194" spans="43:44" x14ac:dyDescent="0.25">
      <c r="AQ41194" s="1026"/>
      <c r="AR41194" s="1027"/>
    </row>
    <row r="41195" spans="43:44" x14ac:dyDescent="0.25">
      <c r="AQ41195" s="1026"/>
      <c r="AR41195" s="1027"/>
    </row>
    <row r="41196" spans="43:44" x14ac:dyDescent="0.25">
      <c r="AQ41196" s="1026"/>
      <c r="AR41196" s="1027"/>
    </row>
    <row r="41197" spans="43:44" x14ac:dyDescent="0.25">
      <c r="AQ41197" s="1026"/>
      <c r="AR41197" s="1027"/>
    </row>
    <row r="41198" spans="43:44" x14ac:dyDescent="0.25">
      <c r="AQ41198" s="1026"/>
      <c r="AR41198" s="1027"/>
    </row>
    <row r="41199" spans="43:44" x14ac:dyDescent="0.25">
      <c r="AQ41199" s="1026"/>
      <c r="AR41199" s="1027"/>
    </row>
    <row r="41200" spans="43:44" x14ac:dyDescent="0.25">
      <c r="AQ41200" s="1026"/>
      <c r="AR41200" s="1027"/>
    </row>
    <row r="41201" spans="43:44" x14ac:dyDescent="0.25">
      <c r="AQ41201" s="1026"/>
      <c r="AR41201" s="1027"/>
    </row>
    <row r="41202" spans="43:44" x14ac:dyDescent="0.25">
      <c r="AQ41202" s="1026"/>
      <c r="AR41202" s="1027"/>
    </row>
    <row r="41203" spans="43:44" x14ac:dyDescent="0.25">
      <c r="AQ41203" s="1026"/>
      <c r="AR41203" s="1027"/>
    </row>
    <row r="41204" spans="43:44" x14ac:dyDescent="0.25">
      <c r="AQ41204" s="1026"/>
      <c r="AR41204" s="1027"/>
    </row>
    <row r="41205" spans="43:44" x14ac:dyDescent="0.25">
      <c r="AQ41205" s="1026"/>
      <c r="AR41205" s="1027"/>
    </row>
    <row r="41206" spans="43:44" x14ac:dyDescent="0.25">
      <c r="AQ41206" s="1026"/>
      <c r="AR41206" s="1027"/>
    </row>
    <row r="41207" spans="43:44" x14ac:dyDescent="0.25">
      <c r="AQ41207" s="1026"/>
      <c r="AR41207" s="1027"/>
    </row>
    <row r="41208" spans="43:44" x14ac:dyDescent="0.25">
      <c r="AQ41208" s="1026"/>
      <c r="AR41208" s="1027"/>
    </row>
    <row r="41209" spans="43:44" x14ac:dyDescent="0.25">
      <c r="AQ41209" s="1026"/>
      <c r="AR41209" s="1027"/>
    </row>
    <row r="41210" spans="43:44" x14ac:dyDescent="0.25">
      <c r="AQ41210" s="1026"/>
      <c r="AR41210" s="1027"/>
    </row>
    <row r="41211" spans="43:44" x14ac:dyDescent="0.25">
      <c r="AQ41211" s="1026"/>
      <c r="AR41211" s="1027"/>
    </row>
    <row r="41212" spans="43:44" x14ac:dyDescent="0.25">
      <c r="AQ41212" s="1026"/>
      <c r="AR41212" s="1027"/>
    </row>
    <row r="41213" spans="43:44" x14ac:dyDescent="0.25">
      <c r="AQ41213" s="1026"/>
      <c r="AR41213" s="1027"/>
    </row>
    <row r="41214" spans="43:44" x14ac:dyDescent="0.25">
      <c r="AQ41214" s="1026"/>
      <c r="AR41214" s="1027"/>
    </row>
    <row r="41215" spans="43:44" x14ac:dyDescent="0.25">
      <c r="AQ41215" s="1026"/>
      <c r="AR41215" s="1027"/>
    </row>
    <row r="41216" spans="43:44" x14ac:dyDescent="0.25">
      <c r="AQ41216" s="1026"/>
      <c r="AR41216" s="1027"/>
    </row>
    <row r="41217" spans="43:44" x14ac:dyDescent="0.25">
      <c r="AQ41217" s="1026"/>
      <c r="AR41217" s="1027"/>
    </row>
    <row r="41218" spans="43:44" x14ac:dyDescent="0.25">
      <c r="AQ41218" s="1026"/>
      <c r="AR41218" s="1027"/>
    </row>
    <row r="41219" spans="43:44" x14ac:dyDescent="0.25">
      <c r="AQ41219" s="1026"/>
      <c r="AR41219" s="1027"/>
    </row>
    <row r="41220" spans="43:44" x14ac:dyDescent="0.25">
      <c r="AQ41220" s="1026"/>
      <c r="AR41220" s="1027"/>
    </row>
    <row r="41221" spans="43:44" x14ac:dyDescent="0.25">
      <c r="AQ41221" s="1026"/>
      <c r="AR41221" s="1027"/>
    </row>
    <row r="41222" spans="43:44" x14ac:dyDescent="0.25">
      <c r="AQ41222" s="1026"/>
      <c r="AR41222" s="1027"/>
    </row>
    <row r="41223" spans="43:44" x14ac:dyDescent="0.25">
      <c r="AQ41223" s="1026"/>
      <c r="AR41223" s="1027"/>
    </row>
    <row r="41224" spans="43:44" x14ac:dyDescent="0.25">
      <c r="AQ41224" s="1026"/>
      <c r="AR41224" s="1027"/>
    </row>
    <row r="41225" spans="43:44" x14ac:dyDescent="0.25">
      <c r="AQ41225" s="1026"/>
      <c r="AR41225" s="1027"/>
    </row>
    <row r="41226" spans="43:44" x14ac:dyDescent="0.25">
      <c r="AQ41226" s="1026"/>
      <c r="AR41226" s="1027"/>
    </row>
    <row r="41227" spans="43:44" x14ac:dyDescent="0.25">
      <c r="AQ41227" s="1026"/>
      <c r="AR41227" s="1027"/>
    </row>
    <row r="41228" spans="43:44" x14ac:dyDescent="0.25">
      <c r="AQ41228" s="1026"/>
      <c r="AR41228" s="1027"/>
    </row>
    <row r="41229" spans="43:44" x14ac:dyDescent="0.25">
      <c r="AQ41229" s="1026"/>
      <c r="AR41229" s="1027"/>
    </row>
    <row r="41230" spans="43:44" x14ac:dyDescent="0.25">
      <c r="AQ41230" s="1026"/>
      <c r="AR41230" s="1027"/>
    </row>
    <row r="41231" spans="43:44" x14ac:dyDescent="0.25">
      <c r="AQ41231" s="1026"/>
      <c r="AR41231" s="1027"/>
    </row>
    <row r="41232" spans="43:44" x14ac:dyDescent="0.25">
      <c r="AQ41232" s="1026"/>
      <c r="AR41232" s="1027"/>
    </row>
    <row r="41233" spans="43:44" x14ac:dyDescent="0.25">
      <c r="AQ41233" s="1026"/>
      <c r="AR41233" s="1027"/>
    </row>
    <row r="41234" spans="43:44" x14ac:dyDescent="0.25">
      <c r="AQ41234" s="1026"/>
      <c r="AR41234" s="1027"/>
    </row>
    <row r="41235" spans="43:44" x14ac:dyDescent="0.25">
      <c r="AQ41235" s="1026"/>
      <c r="AR41235" s="1027"/>
    </row>
    <row r="41236" spans="43:44" x14ac:dyDescent="0.25">
      <c r="AQ41236" s="1026"/>
      <c r="AR41236" s="1027"/>
    </row>
    <row r="41237" spans="43:44" x14ac:dyDescent="0.25">
      <c r="AQ41237" s="1026"/>
      <c r="AR41237" s="1027"/>
    </row>
    <row r="41238" spans="43:44" x14ac:dyDescent="0.25">
      <c r="AQ41238" s="1026"/>
      <c r="AR41238" s="1027"/>
    </row>
    <row r="41239" spans="43:44" x14ac:dyDescent="0.25">
      <c r="AQ41239" s="1026"/>
      <c r="AR41239" s="1027"/>
    </row>
    <row r="41240" spans="43:44" x14ac:dyDescent="0.25">
      <c r="AQ41240" s="1026"/>
      <c r="AR41240" s="1027"/>
    </row>
    <row r="41241" spans="43:44" x14ac:dyDescent="0.25">
      <c r="AQ41241" s="1026"/>
      <c r="AR41241" s="1027"/>
    </row>
    <row r="41242" spans="43:44" x14ac:dyDescent="0.25">
      <c r="AQ41242" s="1026"/>
      <c r="AR41242" s="1027"/>
    </row>
    <row r="41243" spans="43:44" x14ac:dyDescent="0.25">
      <c r="AQ41243" s="1026"/>
      <c r="AR41243" s="1027"/>
    </row>
    <row r="41244" spans="43:44" x14ac:dyDescent="0.25">
      <c r="AQ41244" s="1026"/>
      <c r="AR41244" s="1027"/>
    </row>
    <row r="41245" spans="43:44" x14ac:dyDescent="0.25">
      <c r="AQ41245" s="1026"/>
      <c r="AR41245" s="1027"/>
    </row>
    <row r="41246" spans="43:44" x14ac:dyDescent="0.25">
      <c r="AQ41246" s="1026"/>
      <c r="AR41246" s="1027"/>
    </row>
    <row r="41247" spans="43:44" x14ac:dyDescent="0.25">
      <c r="AQ41247" s="1026"/>
      <c r="AR41247" s="1027"/>
    </row>
    <row r="41248" spans="43:44" x14ac:dyDescent="0.25">
      <c r="AQ41248" s="1026"/>
      <c r="AR41248" s="1027"/>
    </row>
    <row r="41249" spans="43:44" x14ac:dyDescent="0.25">
      <c r="AQ41249" s="1026"/>
      <c r="AR41249" s="1027"/>
    </row>
    <row r="41250" spans="43:44" x14ac:dyDescent="0.25">
      <c r="AQ41250" s="1026"/>
      <c r="AR41250" s="1027"/>
    </row>
    <row r="41251" spans="43:44" x14ac:dyDescent="0.25">
      <c r="AQ41251" s="1026"/>
      <c r="AR41251" s="1027"/>
    </row>
    <row r="41252" spans="43:44" x14ac:dyDescent="0.25">
      <c r="AQ41252" s="1026"/>
      <c r="AR41252" s="1027"/>
    </row>
    <row r="41253" spans="43:44" x14ac:dyDescent="0.25">
      <c r="AQ41253" s="1026"/>
      <c r="AR41253" s="1027"/>
    </row>
    <row r="41254" spans="43:44" x14ac:dyDescent="0.25">
      <c r="AQ41254" s="1026"/>
      <c r="AR41254" s="1027"/>
    </row>
    <row r="41255" spans="43:44" x14ac:dyDescent="0.25">
      <c r="AQ41255" s="1026"/>
      <c r="AR41255" s="1027"/>
    </row>
    <row r="41256" spans="43:44" x14ac:dyDescent="0.25">
      <c r="AQ41256" s="1026"/>
      <c r="AR41256" s="1027"/>
    </row>
    <row r="41257" spans="43:44" x14ac:dyDescent="0.25">
      <c r="AQ41257" s="1026"/>
      <c r="AR41257" s="1027"/>
    </row>
    <row r="41258" spans="43:44" x14ac:dyDescent="0.25">
      <c r="AQ41258" s="1026"/>
      <c r="AR41258" s="1027"/>
    </row>
    <row r="41259" spans="43:44" x14ac:dyDescent="0.25">
      <c r="AQ41259" s="1026"/>
      <c r="AR41259" s="1027"/>
    </row>
    <row r="41260" spans="43:44" x14ac:dyDescent="0.25">
      <c r="AQ41260" s="1026"/>
      <c r="AR41260" s="1027"/>
    </row>
    <row r="41261" spans="43:44" x14ac:dyDescent="0.25">
      <c r="AQ41261" s="1026"/>
      <c r="AR41261" s="1027"/>
    </row>
    <row r="41262" spans="43:44" x14ac:dyDescent="0.25">
      <c r="AQ41262" s="1026"/>
      <c r="AR41262" s="1027"/>
    </row>
    <row r="41263" spans="43:44" x14ac:dyDescent="0.25">
      <c r="AQ41263" s="1026"/>
      <c r="AR41263" s="1027"/>
    </row>
    <row r="41264" spans="43:44" x14ac:dyDescent="0.25">
      <c r="AQ41264" s="1026"/>
      <c r="AR41264" s="1027"/>
    </row>
    <row r="41265" spans="43:44" x14ac:dyDescent="0.25">
      <c r="AQ41265" s="1026"/>
      <c r="AR41265" s="1027"/>
    </row>
    <row r="41266" spans="43:44" x14ac:dyDescent="0.25">
      <c r="AQ41266" s="1026"/>
      <c r="AR41266" s="1027"/>
    </row>
    <row r="41267" spans="43:44" x14ac:dyDescent="0.25">
      <c r="AQ41267" s="1026"/>
      <c r="AR41267" s="1027"/>
    </row>
    <row r="41268" spans="43:44" x14ac:dyDescent="0.25">
      <c r="AQ41268" s="1026"/>
      <c r="AR41268" s="1027"/>
    </row>
    <row r="41269" spans="43:44" x14ac:dyDescent="0.25">
      <c r="AQ41269" s="1026"/>
      <c r="AR41269" s="1027"/>
    </row>
    <row r="41270" spans="43:44" x14ac:dyDescent="0.25">
      <c r="AQ41270" s="1026"/>
      <c r="AR41270" s="1027"/>
    </row>
    <row r="41271" spans="43:44" x14ac:dyDescent="0.25">
      <c r="AQ41271" s="1026"/>
      <c r="AR41271" s="1027"/>
    </row>
    <row r="41272" spans="43:44" x14ac:dyDescent="0.25">
      <c r="AQ41272" s="1026"/>
      <c r="AR41272" s="1027"/>
    </row>
    <row r="41273" spans="43:44" x14ac:dyDescent="0.25">
      <c r="AQ41273" s="1026"/>
      <c r="AR41273" s="1027"/>
    </row>
    <row r="41274" spans="43:44" x14ac:dyDescent="0.25">
      <c r="AQ41274" s="1026"/>
      <c r="AR41274" s="1027"/>
    </row>
    <row r="41275" spans="43:44" x14ac:dyDescent="0.25">
      <c r="AQ41275" s="1026"/>
      <c r="AR41275" s="1027"/>
    </row>
    <row r="41276" spans="43:44" x14ac:dyDescent="0.25">
      <c r="AQ41276" s="1026"/>
      <c r="AR41276" s="1027"/>
    </row>
    <row r="41277" spans="43:44" x14ac:dyDescent="0.25">
      <c r="AQ41277" s="1026"/>
      <c r="AR41277" s="1027"/>
    </row>
    <row r="41278" spans="43:44" x14ac:dyDescent="0.25">
      <c r="AQ41278" s="1026"/>
      <c r="AR41278" s="1027"/>
    </row>
    <row r="41279" spans="43:44" x14ac:dyDescent="0.25">
      <c r="AQ41279" s="1026"/>
      <c r="AR41279" s="1027"/>
    </row>
    <row r="41280" spans="43:44" x14ac:dyDescent="0.25">
      <c r="AQ41280" s="1026"/>
      <c r="AR41280" s="1027"/>
    </row>
    <row r="41281" spans="43:44" x14ac:dyDescent="0.25">
      <c r="AQ41281" s="1026"/>
      <c r="AR41281" s="1027"/>
    </row>
    <row r="41282" spans="43:44" x14ac:dyDescent="0.25">
      <c r="AQ41282" s="1026"/>
      <c r="AR41282" s="1027"/>
    </row>
    <row r="41283" spans="43:44" x14ac:dyDescent="0.25">
      <c r="AQ41283" s="1026"/>
      <c r="AR41283" s="1027"/>
    </row>
    <row r="41284" spans="43:44" x14ac:dyDescent="0.25">
      <c r="AQ41284" s="1026"/>
      <c r="AR41284" s="1027"/>
    </row>
    <row r="41285" spans="43:44" x14ac:dyDescent="0.25">
      <c r="AQ41285" s="1026"/>
      <c r="AR41285" s="1027"/>
    </row>
    <row r="41286" spans="43:44" x14ac:dyDescent="0.25">
      <c r="AQ41286" s="1026"/>
      <c r="AR41286" s="1027"/>
    </row>
    <row r="41287" spans="43:44" x14ac:dyDescent="0.25">
      <c r="AQ41287" s="1026"/>
      <c r="AR41287" s="1027"/>
    </row>
    <row r="41288" spans="43:44" x14ac:dyDescent="0.25">
      <c r="AQ41288" s="1026"/>
      <c r="AR41288" s="1027"/>
    </row>
    <row r="41289" spans="43:44" x14ac:dyDescent="0.25">
      <c r="AQ41289" s="1026"/>
      <c r="AR41289" s="1027"/>
    </row>
    <row r="41290" spans="43:44" x14ac:dyDescent="0.25">
      <c r="AQ41290" s="1026"/>
      <c r="AR41290" s="1027"/>
    </row>
    <row r="41291" spans="43:44" x14ac:dyDescent="0.25">
      <c r="AQ41291" s="1026"/>
      <c r="AR41291" s="1027"/>
    </row>
    <row r="41292" spans="43:44" x14ac:dyDescent="0.25">
      <c r="AQ41292" s="1026"/>
      <c r="AR41292" s="1027"/>
    </row>
    <row r="41293" spans="43:44" x14ac:dyDescent="0.25">
      <c r="AQ41293" s="1026"/>
      <c r="AR41293" s="1027"/>
    </row>
    <row r="41294" spans="43:44" x14ac:dyDescent="0.25">
      <c r="AQ41294" s="1026"/>
      <c r="AR41294" s="1027"/>
    </row>
    <row r="41295" spans="43:44" x14ac:dyDescent="0.25">
      <c r="AQ41295" s="1026"/>
      <c r="AR41295" s="1027"/>
    </row>
    <row r="41296" spans="43:44" x14ac:dyDescent="0.25">
      <c r="AQ41296" s="1026"/>
      <c r="AR41296" s="1027"/>
    </row>
    <row r="41297" spans="43:44" x14ac:dyDescent="0.25">
      <c r="AQ41297" s="1026"/>
      <c r="AR41297" s="1027"/>
    </row>
    <row r="41298" spans="43:44" x14ac:dyDescent="0.25">
      <c r="AQ41298" s="1026"/>
      <c r="AR41298" s="1027"/>
    </row>
    <row r="41299" spans="43:44" x14ac:dyDescent="0.25">
      <c r="AQ41299" s="1026"/>
      <c r="AR41299" s="1027"/>
    </row>
    <row r="41300" spans="43:44" x14ac:dyDescent="0.25">
      <c r="AQ41300" s="1026"/>
      <c r="AR41300" s="1027"/>
    </row>
    <row r="41301" spans="43:44" x14ac:dyDescent="0.25">
      <c r="AQ41301" s="1026"/>
      <c r="AR41301" s="1027"/>
    </row>
    <row r="41302" spans="43:44" x14ac:dyDescent="0.25">
      <c r="AQ41302" s="1026"/>
      <c r="AR41302" s="1027"/>
    </row>
    <row r="41303" spans="43:44" x14ac:dyDescent="0.25">
      <c r="AQ41303" s="1026"/>
      <c r="AR41303" s="1027"/>
    </row>
    <row r="41304" spans="43:44" x14ac:dyDescent="0.25">
      <c r="AQ41304" s="1026"/>
      <c r="AR41304" s="1027"/>
    </row>
    <row r="41305" spans="43:44" x14ac:dyDescent="0.25">
      <c r="AQ41305" s="1026"/>
      <c r="AR41305" s="1027"/>
    </row>
    <row r="41306" spans="43:44" x14ac:dyDescent="0.25">
      <c r="AQ41306" s="1026"/>
      <c r="AR41306" s="1027"/>
    </row>
    <row r="41307" spans="43:44" x14ac:dyDescent="0.25">
      <c r="AQ41307" s="1026"/>
      <c r="AR41307" s="1027"/>
    </row>
    <row r="41308" spans="43:44" x14ac:dyDescent="0.25">
      <c r="AQ41308" s="1026"/>
      <c r="AR41308" s="1027"/>
    </row>
    <row r="41309" spans="43:44" x14ac:dyDescent="0.25">
      <c r="AQ41309" s="1026"/>
      <c r="AR41309" s="1027"/>
    </row>
    <row r="41310" spans="43:44" x14ac:dyDescent="0.25">
      <c r="AQ41310" s="1026"/>
      <c r="AR41310" s="1027"/>
    </row>
    <row r="41311" spans="43:44" x14ac:dyDescent="0.25">
      <c r="AQ41311" s="1026"/>
      <c r="AR41311" s="1027"/>
    </row>
    <row r="41312" spans="43:44" x14ac:dyDescent="0.25">
      <c r="AQ41312" s="1026"/>
      <c r="AR41312" s="1027"/>
    </row>
    <row r="41313" spans="43:44" x14ac:dyDescent="0.25">
      <c r="AQ41313" s="1026"/>
      <c r="AR41313" s="1027"/>
    </row>
    <row r="41314" spans="43:44" x14ac:dyDescent="0.25">
      <c r="AQ41314" s="1026"/>
      <c r="AR41314" s="1027"/>
    </row>
    <row r="41315" spans="43:44" x14ac:dyDescent="0.25">
      <c r="AQ41315" s="1026"/>
      <c r="AR41315" s="1027"/>
    </row>
    <row r="41316" spans="43:44" x14ac:dyDescent="0.25">
      <c r="AQ41316" s="1026"/>
      <c r="AR41316" s="1027"/>
    </row>
    <row r="41317" spans="43:44" x14ac:dyDescent="0.25">
      <c r="AQ41317" s="1026"/>
      <c r="AR41317" s="1027"/>
    </row>
    <row r="41318" spans="43:44" x14ac:dyDescent="0.25">
      <c r="AQ41318" s="1026"/>
      <c r="AR41318" s="1027"/>
    </row>
    <row r="41319" spans="43:44" x14ac:dyDescent="0.25">
      <c r="AQ41319" s="1026"/>
      <c r="AR41319" s="1027"/>
    </row>
    <row r="41320" spans="43:44" x14ac:dyDescent="0.25">
      <c r="AQ41320" s="1026"/>
      <c r="AR41320" s="1027"/>
    </row>
    <row r="41321" spans="43:44" x14ac:dyDescent="0.25">
      <c r="AQ41321" s="1026"/>
      <c r="AR41321" s="1027"/>
    </row>
    <row r="41322" spans="43:44" x14ac:dyDescent="0.25">
      <c r="AQ41322" s="1026"/>
      <c r="AR41322" s="1027"/>
    </row>
    <row r="41323" spans="43:44" x14ac:dyDescent="0.25">
      <c r="AQ41323" s="1026"/>
      <c r="AR41323" s="1027"/>
    </row>
    <row r="41324" spans="43:44" x14ac:dyDescent="0.25">
      <c r="AQ41324" s="1026"/>
      <c r="AR41324" s="1027"/>
    </row>
    <row r="41325" spans="43:44" x14ac:dyDescent="0.25">
      <c r="AQ41325" s="1026"/>
      <c r="AR41325" s="1027"/>
    </row>
    <row r="41326" spans="43:44" x14ac:dyDescent="0.25">
      <c r="AQ41326" s="1026"/>
      <c r="AR41326" s="1027"/>
    </row>
    <row r="41327" spans="43:44" x14ac:dyDescent="0.25">
      <c r="AQ41327" s="1026"/>
      <c r="AR41327" s="1027"/>
    </row>
    <row r="41328" spans="43:44" x14ac:dyDescent="0.25">
      <c r="AQ41328" s="1026"/>
      <c r="AR41328" s="1027"/>
    </row>
    <row r="41329" spans="43:44" x14ac:dyDescent="0.25">
      <c r="AQ41329" s="1026"/>
      <c r="AR41329" s="1027"/>
    </row>
    <row r="41330" spans="43:44" x14ac:dyDescent="0.25">
      <c r="AQ41330" s="1026"/>
      <c r="AR41330" s="1027"/>
    </row>
    <row r="41331" spans="43:44" x14ac:dyDescent="0.25">
      <c r="AQ41331" s="1026"/>
      <c r="AR41331" s="1027"/>
    </row>
    <row r="41332" spans="43:44" x14ac:dyDescent="0.25">
      <c r="AQ41332" s="1026"/>
      <c r="AR41332" s="1027"/>
    </row>
    <row r="41333" spans="43:44" x14ac:dyDescent="0.25">
      <c r="AQ41333" s="1026"/>
      <c r="AR41333" s="1027"/>
    </row>
    <row r="41334" spans="43:44" x14ac:dyDescent="0.25">
      <c r="AQ41334" s="1026"/>
      <c r="AR41334" s="1027"/>
    </row>
    <row r="41335" spans="43:44" x14ac:dyDescent="0.25">
      <c r="AQ41335" s="1026"/>
      <c r="AR41335" s="1027"/>
    </row>
    <row r="41336" spans="43:44" x14ac:dyDescent="0.25">
      <c r="AQ41336" s="1026"/>
      <c r="AR41336" s="1027"/>
    </row>
    <row r="41337" spans="43:44" x14ac:dyDescent="0.25">
      <c r="AQ41337" s="1026"/>
      <c r="AR41337" s="1027"/>
    </row>
    <row r="41338" spans="43:44" x14ac:dyDescent="0.25">
      <c r="AQ41338" s="1026"/>
      <c r="AR41338" s="1027"/>
    </row>
    <row r="41339" spans="43:44" x14ac:dyDescent="0.25">
      <c r="AQ41339" s="1026"/>
      <c r="AR41339" s="1027"/>
    </row>
    <row r="41340" spans="43:44" x14ac:dyDescent="0.25">
      <c r="AQ41340" s="1026"/>
      <c r="AR41340" s="1027"/>
    </row>
    <row r="41341" spans="43:44" x14ac:dyDescent="0.25">
      <c r="AQ41341" s="1026"/>
      <c r="AR41341" s="1027"/>
    </row>
    <row r="41342" spans="43:44" x14ac:dyDescent="0.25">
      <c r="AQ41342" s="1026"/>
      <c r="AR41342" s="1027"/>
    </row>
    <row r="41343" spans="43:44" x14ac:dyDescent="0.25">
      <c r="AQ41343" s="1026"/>
      <c r="AR41343" s="1027"/>
    </row>
    <row r="41344" spans="43:44" x14ac:dyDescent="0.25">
      <c r="AQ41344" s="1026"/>
      <c r="AR41344" s="1027"/>
    </row>
    <row r="41345" spans="43:44" x14ac:dyDescent="0.25">
      <c r="AQ41345" s="1026"/>
      <c r="AR41345" s="1027"/>
    </row>
    <row r="41346" spans="43:44" x14ac:dyDescent="0.25">
      <c r="AQ41346" s="1026"/>
      <c r="AR41346" s="1027"/>
    </row>
    <row r="41347" spans="43:44" x14ac:dyDescent="0.25">
      <c r="AQ41347" s="1026"/>
      <c r="AR41347" s="1027"/>
    </row>
    <row r="41348" spans="43:44" x14ac:dyDescent="0.25">
      <c r="AQ41348" s="1026"/>
      <c r="AR41348" s="1027"/>
    </row>
    <row r="41349" spans="43:44" x14ac:dyDescent="0.25">
      <c r="AQ41349" s="1026"/>
      <c r="AR41349" s="1027"/>
    </row>
    <row r="41350" spans="43:44" x14ac:dyDescent="0.25">
      <c r="AQ41350" s="1026"/>
      <c r="AR41350" s="1027"/>
    </row>
    <row r="41351" spans="43:44" x14ac:dyDescent="0.25">
      <c r="AQ41351" s="1026"/>
      <c r="AR41351" s="1027"/>
    </row>
    <row r="41352" spans="43:44" x14ac:dyDescent="0.25">
      <c r="AQ41352" s="1026"/>
      <c r="AR41352" s="1027"/>
    </row>
    <row r="41353" spans="43:44" x14ac:dyDescent="0.25">
      <c r="AQ41353" s="1026"/>
      <c r="AR41353" s="1027"/>
    </row>
    <row r="41354" spans="43:44" x14ac:dyDescent="0.25">
      <c r="AQ41354" s="1026"/>
      <c r="AR41354" s="1027"/>
    </row>
    <row r="41355" spans="43:44" x14ac:dyDescent="0.25">
      <c r="AQ41355" s="1026"/>
      <c r="AR41355" s="1027"/>
    </row>
    <row r="41356" spans="43:44" x14ac:dyDescent="0.25">
      <c r="AQ41356" s="1026"/>
      <c r="AR41356" s="1027"/>
    </row>
    <row r="41357" spans="43:44" x14ac:dyDescent="0.25">
      <c r="AQ41357" s="1026"/>
      <c r="AR41357" s="1027"/>
    </row>
    <row r="41358" spans="43:44" x14ac:dyDescent="0.25">
      <c r="AQ41358" s="1026"/>
      <c r="AR41358" s="1027"/>
    </row>
    <row r="41359" spans="43:44" x14ac:dyDescent="0.25">
      <c r="AQ41359" s="1026"/>
      <c r="AR41359" s="1027"/>
    </row>
    <row r="41360" spans="43:44" x14ac:dyDescent="0.25">
      <c r="AQ41360" s="1026"/>
      <c r="AR41360" s="1027"/>
    </row>
    <row r="41361" spans="43:44" x14ac:dyDescent="0.25">
      <c r="AQ41361" s="1026"/>
      <c r="AR41361" s="1027"/>
    </row>
    <row r="41362" spans="43:44" x14ac:dyDescent="0.25">
      <c r="AQ41362" s="1026"/>
      <c r="AR41362" s="1027"/>
    </row>
    <row r="41363" spans="43:44" x14ac:dyDescent="0.25">
      <c r="AQ41363" s="1026"/>
      <c r="AR41363" s="1027"/>
    </row>
    <row r="41364" spans="43:44" x14ac:dyDescent="0.25">
      <c r="AQ41364" s="1026"/>
      <c r="AR41364" s="1027"/>
    </row>
    <row r="41365" spans="43:44" x14ac:dyDescent="0.25">
      <c r="AQ41365" s="1026"/>
      <c r="AR41365" s="1027"/>
    </row>
    <row r="41366" spans="43:44" x14ac:dyDescent="0.25">
      <c r="AQ41366" s="1026"/>
      <c r="AR41366" s="1027"/>
    </row>
    <row r="41367" spans="43:44" x14ac:dyDescent="0.25">
      <c r="AQ41367" s="1026"/>
      <c r="AR41367" s="1027"/>
    </row>
    <row r="41368" spans="43:44" x14ac:dyDescent="0.25">
      <c r="AQ41368" s="1026"/>
      <c r="AR41368" s="1027"/>
    </row>
    <row r="41369" spans="43:44" x14ac:dyDescent="0.25">
      <c r="AQ41369" s="1026"/>
      <c r="AR41369" s="1027"/>
    </row>
    <row r="41370" spans="43:44" x14ac:dyDescent="0.25">
      <c r="AQ41370" s="1026"/>
      <c r="AR41370" s="1027"/>
    </row>
    <row r="41371" spans="43:44" x14ac:dyDescent="0.25">
      <c r="AQ41371" s="1026"/>
      <c r="AR41371" s="1027"/>
    </row>
    <row r="41372" spans="43:44" x14ac:dyDescent="0.25">
      <c r="AQ41372" s="1026"/>
      <c r="AR41372" s="1027"/>
    </row>
    <row r="41373" spans="43:44" x14ac:dyDescent="0.25">
      <c r="AQ41373" s="1026"/>
      <c r="AR41373" s="1027"/>
    </row>
    <row r="41374" spans="43:44" x14ac:dyDescent="0.25">
      <c r="AQ41374" s="1026"/>
      <c r="AR41374" s="1027"/>
    </row>
    <row r="41375" spans="43:44" x14ac:dyDescent="0.25">
      <c r="AQ41375" s="1026"/>
      <c r="AR41375" s="1027"/>
    </row>
    <row r="41376" spans="43:44" x14ac:dyDescent="0.25">
      <c r="AQ41376" s="1026"/>
      <c r="AR41376" s="1027"/>
    </row>
    <row r="41377" spans="43:44" x14ac:dyDescent="0.25">
      <c r="AQ41377" s="1026"/>
      <c r="AR41377" s="1027"/>
    </row>
    <row r="41378" spans="43:44" x14ac:dyDescent="0.25">
      <c r="AQ41378" s="1026"/>
      <c r="AR41378" s="1027"/>
    </row>
    <row r="41379" spans="43:44" x14ac:dyDescent="0.25">
      <c r="AQ41379" s="1026"/>
      <c r="AR41379" s="1027"/>
    </row>
    <row r="41380" spans="43:44" x14ac:dyDescent="0.25">
      <c r="AQ41380" s="1026"/>
      <c r="AR41380" s="1027"/>
    </row>
    <row r="41381" spans="43:44" x14ac:dyDescent="0.25">
      <c r="AQ41381" s="1026"/>
      <c r="AR41381" s="1027"/>
    </row>
    <row r="41382" spans="43:44" x14ac:dyDescent="0.25">
      <c r="AQ41382" s="1026"/>
      <c r="AR41382" s="1027"/>
    </row>
    <row r="41383" spans="43:44" x14ac:dyDescent="0.25">
      <c r="AQ41383" s="1026"/>
      <c r="AR41383" s="1027"/>
    </row>
    <row r="41384" spans="43:44" x14ac:dyDescent="0.25">
      <c r="AQ41384" s="1026"/>
      <c r="AR41384" s="1027"/>
    </row>
    <row r="41385" spans="43:44" x14ac:dyDescent="0.25">
      <c r="AQ41385" s="1026"/>
      <c r="AR41385" s="1027"/>
    </row>
    <row r="41386" spans="43:44" x14ac:dyDescent="0.25">
      <c r="AQ41386" s="1026"/>
      <c r="AR41386" s="1027"/>
    </row>
    <row r="41387" spans="43:44" x14ac:dyDescent="0.25">
      <c r="AQ41387" s="1026"/>
      <c r="AR41387" s="1027"/>
    </row>
    <row r="41388" spans="43:44" x14ac:dyDescent="0.25">
      <c r="AQ41388" s="1026"/>
      <c r="AR41388" s="1027"/>
    </row>
    <row r="41389" spans="43:44" x14ac:dyDescent="0.25">
      <c r="AQ41389" s="1026"/>
      <c r="AR41389" s="1027"/>
    </row>
    <row r="41390" spans="43:44" x14ac:dyDescent="0.25">
      <c r="AQ41390" s="1026"/>
      <c r="AR41390" s="1027"/>
    </row>
    <row r="41391" spans="43:44" x14ac:dyDescent="0.25">
      <c r="AQ41391" s="1026"/>
      <c r="AR41391" s="1027"/>
    </row>
    <row r="41392" spans="43:44" x14ac:dyDescent="0.25">
      <c r="AQ41392" s="1026"/>
      <c r="AR41392" s="1027"/>
    </row>
    <row r="41393" spans="43:44" x14ac:dyDescent="0.25">
      <c r="AQ41393" s="1026"/>
      <c r="AR41393" s="1027"/>
    </row>
    <row r="41394" spans="43:44" x14ac:dyDescent="0.25">
      <c r="AQ41394" s="1026"/>
      <c r="AR41394" s="1027"/>
    </row>
    <row r="41395" spans="43:44" x14ac:dyDescent="0.25">
      <c r="AQ41395" s="1026"/>
      <c r="AR41395" s="1027"/>
    </row>
    <row r="41396" spans="43:44" x14ac:dyDescent="0.25">
      <c r="AQ41396" s="1026"/>
      <c r="AR41396" s="1027"/>
    </row>
    <row r="41397" spans="43:44" x14ac:dyDescent="0.25">
      <c r="AQ41397" s="1026"/>
      <c r="AR41397" s="1027"/>
    </row>
    <row r="41398" spans="43:44" x14ac:dyDescent="0.25">
      <c r="AQ41398" s="1026"/>
      <c r="AR41398" s="1027"/>
    </row>
    <row r="41399" spans="43:44" x14ac:dyDescent="0.25">
      <c r="AQ41399" s="1026"/>
      <c r="AR41399" s="1027"/>
    </row>
    <row r="41400" spans="43:44" x14ac:dyDescent="0.25">
      <c r="AQ41400" s="1026"/>
      <c r="AR41400" s="1027"/>
    </row>
    <row r="41401" spans="43:44" x14ac:dyDescent="0.25">
      <c r="AQ41401" s="1026"/>
      <c r="AR41401" s="1027"/>
    </row>
    <row r="41402" spans="43:44" x14ac:dyDescent="0.25">
      <c r="AQ41402" s="1026"/>
      <c r="AR41402" s="1027"/>
    </row>
    <row r="41403" spans="43:44" x14ac:dyDescent="0.25">
      <c r="AQ41403" s="1026"/>
      <c r="AR41403" s="1027"/>
    </row>
    <row r="41404" spans="43:44" x14ac:dyDescent="0.25">
      <c r="AQ41404" s="1026"/>
      <c r="AR41404" s="1027"/>
    </row>
    <row r="41405" spans="43:44" x14ac:dyDescent="0.25">
      <c r="AQ41405" s="1026"/>
      <c r="AR41405" s="1027"/>
    </row>
    <row r="41406" spans="43:44" x14ac:dyDescent="0.25">
      <c r="AQ41406" s="1026"/>
      <c r="AR41406" s="1027"/>
    </row>
    <row r="41407" spans="43:44" x14ac:dyDescent="0.25">
      <c r="AQ41407" s="1026"/>
      <c r="AR41407" s="1027"/>
    </row>
    <row r="41408" spans="43:44" x14ac:dyDescent="0.25">
      <c r="AQ41408" s="1026"/>
      <c r="AR41408" s="1027"/>
    </row>
    <row r="41409" spans="43:44" x14ac:dyDescent="0.25">
      <c r="AQ41409" s="1026"/>
      <c r="AR41409" s="1027"/>
    </row>
    <row r="41410" spans="43:44" x14ac:dyDescent="0.25">
      <c r="AQ41410" s="1026"/>
      <c r="AR41410" s="1027"/>
    </row>
    <row r="41411" spans="43:44" x14ac:dyDescent="0.25">
      <c r="AQ41411" s="1026"/>
      <c r="AR41411" s="1027"/>
    </row>
    <row r="41412" spans="43:44" x14ac:dyDescent="0.25">
      <c r="AQ41412" s="1026"/>
      <c r="AR41412" s="1027"/>
    </row>
    <row r="41413" spans="43:44" x14ac:dyDescent="0.25">
      <c r="AQ41413" s="1026"/>
      <c r="AR41413" s="1027"/>
    </row>
    <row r="41414" spans="43:44" x14ac:dyDescent="0.25">
      <c r="AQ41414" s="1026"/>
      <c r="AR41414" s="1027"/>
    </row>
    <row r="41415" spans="43:44" x14ac:dyDescent="0.25">
      <c r="AQ41415" s="1026"/>
      <c r="AR41415" s="1027"/>
    </row>
    <row r="41416" spans="43:44" x14ac:dyDescent="0.25">
      <c r="AQ41416" s="1026"/>
      <c r="AR41416" s="1027"/>
    </row>
    <row r="41417" spans="43:44" x14ac:dyDescent="0.25">
      <c r="AQ41417" s="1026"/>
      <c r="AR41417" s="1027"/>
    </row>
    <row r="41418" spans="43:44" x14ac:dyDescent="0.25">
      <c r="AQ41418" s="1026"/>
      <c r="AR41418" s="1027"/>
    </row>
    <row r="41419" spans="43:44" x14ac:dyDescent="0.25">
      <c r="AQ41419" s="1026"/>
      <c r="AR41419" s="1027"/>
    </row>
    <row r="41420" spans="43:44" x14ac:dyDescent="0.25">
      <c r="AQ41420" s="1026"/>
      <c r="AR41420" s="1027"/>
    </row>
    <row r="41421" spans="43:44" x14ac:dyDescent="0.25">
      <c r="AQ41421" s="1026"/>
      <c r="AR41421" s="1027"/>
    </row>
    <row r="41422" spans="43:44" x14ac:dyDescent="0.25">
      <c r="AQ41422" s="1026"/>
      <c r="AR41422" s="1027"/>
    </row>
    <row r="41423" spans="43:44" x14ac:dyDescent="0.25">
      <c r="AQ41423" s="1026"/>
      <c r="AR41423" s="1027"/>
    </row>
    <row r="41424" spans="43:44" x14ac:dyDescent="0.25">
      <c r="AQ41424" s="1026"/>
      <c r="AR41424" s="1027"/>
    </row>
    <row r="41425" spans="43:44" x14ac:dyDescent="0.25">
      <c r="AQ41425" s="1026"/>
      <c r="AR41425" s="1027"/>
    </row>
    <row r="41426" spans="43:44" x14ac:dyDescent="0.25">
      <c r="AQ41426" s="1026"/>
      <c r="AR41426" s="1027"/>
    </row>
    <row r="41427" spans="43:44" x14ac:dyDescent="0.25">
      <c r="AQ41427" s="1026"/>
      <c r="AR41427" s="1027"/>
    </row>
    <row r="41428" spans="43:44" x14ac:dyDescent="0.25">
      <c r="AQ41428" s="1026"/>
      <c r="AR41428" s="1027"/>
    </row>
    <row r="41429" spans="43:44" x14ac:dyDescent="0.25">
      <c r="AQ41429" s="1026"/>
      <c r="AR41429" s="1027"/>
    </row>
    <row r="41430" spans="43:44" x14ac:dyDescent="0.25">
      <c r="AQ41430" s="1026"/>
      <c r="AR41430" s="1027"/>
    </row>
    <row r="41431" spans="43:44" x14ac:dyDescent="0.25">
      <c r="AQ41431" s="1026"/>
      <c r="AR41431" s="1027"/>
    </row>
    <row r="41432" spans="43:44" x14ac:dyDescent="0.25">
      <c r="AQ41432" s="1026"/>
      <c r="AR41432" s="1027"/>
    </row>
    <row r="41433" spans="43:44" x14ac:dyDescent="0.25">
      <c r="AQ41433" s="1026"/>
      <c r="AR41433" s="1027"/>
    </row>
    <row r="41434" spans="43:44" x14ac:dyDescent="0.25">
      <c r="AQ41434" s="1026"/>
      <c r="AR41434" s="1027"/>
    </row>
    <row r="41435" spans="43:44" x14ac:dyDescent="0.25">
      <c r="AQ41435" s="1026"/>
      <c r="AR41435" s="1027"/>
    </row>
    <row r="41436" spans="43:44" x14ac:dyDescent="0.25">
      <c r="AQ41436" s="1026"/>
      <c r="AR41436" s="1027"/>
    </row>
    <row r="41437" spans="43:44" x14ac:dyDescent="0.25">
      <c r="AQ41437" s="1026"/>
      <c r="AR41437" s="1027"/>
    </row>
    <row r="41438" spans="43:44" x14ac:dyDescent="0.25">
      <c r="AQ41438" s="1026"/>
      <c r="AR41438" s="1027"/>
    </row>
    <row r="41439" spans="43:44" x14ac:dyDescent="0.25">
      <c r="AQ41439" s="1026"/>
      <c r="AR41439" s="1027"/>
    </row>
    <row r="41440" spans="43:44" x14ac:dyDescent="0.25">
      <c r="AQ41440" s="1026"/>
      <c r="AR41440" s="1027"/>
    </row>
    <row r="41441" spans="43:44" x14ac:dyDescent="0.25">
      <c r="AQ41441" s="1026"/>
      <c r="AR41441" s="1027"/>
    </row>
    <row r="41442" spans="43:44" x14ac:dyDescent="0.25">
      <c r="AQ41442" s="1026"/>
      <c r="AR41442" s="1027"/>
    </row>
    <row r="41443" spans="43:44" x14ac:dyDescent="0.25">
      <c r="AQ41443" s="1026"/>
      <c r="AR41443" s="1027"/>
    </row>
    <row r="41444" spans="43:44" x14ac:dyDescent="0.25">
      <c r="AQ41444" s="1026"/>
      <c r="AR41444" s="1027"/>
    </row>
    <row r="41445" spans="43:44" x14ac:dyDescent="0.25">
      <c r="AQ41445" s="1026"/>
      <c r="AR41445" s="1027"/>
    </row>
    <row r="41446" spans="43:44" x14ac:dyDescent="0.25">
      <c r="AQ41446" s="1026"/>
      <c r="AR41446" s="1027"/>
    </row>
    <row r="41447" spans="43:44" x14ac:dyDescent="0.25">
      <c r="AQ41447" s="1026"/>
      <c r="AR41447" s="1027"/>
    </row>
    <row r="41448" spans="43:44" x14ac:dyDescent="0.25">
      <c r="AQ41448" s="1026"/>
      <c r="AR41448" s="1027"/>
    </row>
    <row r="41449" spans="43:44" x14ac:dyDescent="0.25">
      <c r="AQ41449" s="1026"/>
      <c r="AR41449" s="1027"/>
    </row>
    <row r="41450" spans="43:44" x14ac:dyDescent="0.25">
      <c r="AQ41450" s="1026"/>
      <c r="AR41450" s="1027"/>
    </row>
    <row r="41451" spans="43:44" x14ac:dyDescent="0.25">
      <c r="AQ41451" s="1026"/>
      <c r="AR41451" s="1027"/>
    </row>
    <row r="41452" spans="43:44" x14ac:dyDescent="0.25">
      <c r="AQ41452" s="1026"/>
      <c r="AR41452" s="1027"/>
    </row>
    <row r="41453" spans="43:44" x14ac:dyDescent="0.25">
      <c r="AQ41453" s="1026"/>
      <c r="AR41453" s="1027"/>
    </row>
    <row r="41454" spans="43:44" x14ac:dyDescent="0.25">
      <c r="AQ41454" s="1026"/>
      <c r="AR41454" s="1027"/>
    </row>
    <row r="41455" spans="43:44" x14ac:dyDescent="0.25">
      <c r="AQ41455" s="1026"/>
      <c r="AR41455" s="1027"/>
    </row>
    <row r="41456" spans="43:44" x14ac:dyDescent="0.25">
      <c r="AQ41456" s="1026"/>
      <c r="AR41456" s="1027"/>
    </row>
    <row r="41457" spans="43:44" x14ac:dyDescent="0.25">
      <c r="AQ41457" s="1026"/>
      <c r="AR41457" s="1027"/>
    </row>
    <row r="41458" spans="43:44" x14ac:dyDescent="0.25">
      <c r="AQ41458" s="1026"/>
      <c r="AR41458" s="1027"/>
    </row>
    <row r="41459" spans="43:44" x14ac:dyDescent="0.25">
      <c r="AQ41459" s="1026"/>
      <c r="AR41459" s="1027"/>
    </row>
    <row r="41460" spans="43:44" x14ac:dyDescent="0.25">
      <c r="AQ41460" s="1026"/>
      <c r="AR41460" s="1027"/>
    </row>
    <row r="41461" spans="43:44" x14ac:dyDescent="0.25">
      <c r="AQ41461" s="1026"/>
      <c r="AR41461" s="1027"/>
    </row>
    <row r="41462" spans="43:44" x14ac:dyDescent="0.25">
      <c r="AQ41462" s="1026"/>
      <c r="AR41462" s="1027"/>
    </row>
    <row r="41463" spans="43:44" x14ac:dyDescent="0.25">
      <c r="AQ41463" s="1026"/>
      <c r="AR41463" s="1027"/>
    </row>
    <row r="41464" spans="43:44" x14ac:dyDescent="0.25">
      <c r="AQ41464" s="1026"/>
      <c r="AR41464" s="1027"/>
    </row>
    <row r="41465" spans="43:44" x14ac:dyDescent="0.25">
      <c r="AQ41465" s="1026"/>
      <c r="AR41465" s="1027"/>
    </row>
    <row r="41466" spans="43:44" x14ac:dyDescent="0.25">
      <c r="AQ41466" s="1026"/>
      <c r="AR41466" s="1027"/>
    </row>
    <row r="41467" spans="43:44" x14ac:dyDescent="0.25">
      <c r="AQ41467" s="1026"/>
      <c r="AR41467" s="1027"/>
    </row>
    <row r="41468" spans="43:44" x14ac:dyDescent="0.25">
      <c r="AQ41468" s="1026"/>
      <c r="AR41468" s="1027"/>
    </row>
    <row r="41469" spans="43:44" x14ac:dyDescent="0.25">
      <c r="AQ41469" s="1026"/>
      <c r="AR41469" s="1027"/>
    </row>
    <row r="41470" spans="43:44" x14ac:dyDescent="0.25">
      <c r="AQ41470" s="1026"/>
      <c r="AR41470" s="1027"/>
    </row>
    <row r="41471" spans="43:44" x14ac:dyDescent="0.25">
      <c r="AQ41471" s="1026"/>
      <c r="AR41471" s="1027"/>
    </row>
    <row r="41472" spans="43:44" x14ac:dyDescent="0.25">
      <c r="AQ41472" s="1026"/>
      <c r="AR41472" s="1027"/>
    </row>
    <row r="41473" spans="43:44" x14ac:dyDescent="0.25">
      <c r="AQ41473" s="1026"/>
      <c r="AR41473" s="1027"/>
    </row>
    <row r="41474" spans="43:44" x14ac:dyDescent="0.25">
      <c r="AQ41474" s="1026"/>
      <c r="AR41474" s="1027"/>
    </row>
    <row r="41475" spans="43:44" x14ac:dyDescent="0.25">
      <c r="AQ41475" s="1026"/>
      <c r="AR41475" s="1027"/>
    </row>
    <row r="41476" spans="43:44" x14ac:dyDescent="0.25">
      <c r="AQ41476" s="1026"/>
      <c r="AR41476" s="1027"/>
    </row>
    <row r="41477" spans="43:44" x14ac:dyDescent="0.25">
      <c r="AQ41477" s="1026"/>
      <c r="AR41477" s="1027"/>
    </row>
    <row r="41478" spans="43:44" x14ac:dyDescent="0.25">
      <c r="AQ41478" s="1026"/>
      <c r="AR41478" s="1027"/>
    </row>
    <row r="41479" spans="43:44" x14ac:dyDescent="0.25">
      <c r="AQ41479" s="1026"/>
      <c r="AR41479" s="1027"/>
    </row>
    <row r="41480" spans="43:44" x14ac:dyDescent="0.25">
      <c r="AQ41480" s="1026"/>
      <c r="AR41480" s="1027"/>
    </row>
    <row r="41481" spans="43:44" x14ac:dyDescent="0.25">
      <c r="AQ41481" s="1026"/>
      <c r="AR41481" s="1027"/>
    </row>
    <row r="41482" spans="43:44" x14ac:dyDescent="0.25">
      <c r="AQ41482" s="1026"/>
      <c r="AR41482" s="1027"/>
    </row>
    <row r="41483" spans="43:44" x14ac:dyDescent="0.25">
      <c r="AQ41483" s="1026"/>
      <c r="AR41483" s="1027"/>
    </row>
    <row r="41484" spans="43:44" x14ac:dyDescent="0.25">
      <c r="AQ41484" s="1026"/>
      <c r="AR41484" s="1027"/>
    </row>
    <row r="41485" spans="43:44" x14ac:dyDescent="0.25">
      <c r="AQ41485" s="1026"/>
      <c r="AR41485" s="1027"/>
    </row>
    <row r="41486" spans="43:44" x14ac:dyDescent="0.25">
      <c r="AQ41486" s="1026"/>
      <c r="AR41486" s="1027"/>
    </row>
    <row r="41487" spans="43:44" x14ac:dyDescent="0.25">
      <c r="AQ41487" s="1026"/>
      <c r="AR41487" s="1027"/>
    </row>
    <row r="41488" spans="43:44" x14ac:dyDescent="0.25">
      <c r="AQ41488" s="1026"/>
      <c r="AR41488" s="1027"/>
    </row>
    <row r="41489" spans="43:44" x14ac:dyDescent="0.25">
      <c r="AQ41489" s="1026"/>
      <c r="AR41489" s="1027"/>
    </row>
    <row r="41490" spans="43:44" x14ac:dyDescent="0.25">
      <c r="AQ41490" s="1026"/>
      <c r="AR41490" s="1027"/>
    </row>
    <row r="41491" spans="43:44" x14ac:dyDescent="0.25">
      <c r="AQ41491" s="1026"/>
      <c r="AR41491" s="1027"/>
    </row>
    <row r="41492" spans="43:44" x14ac:dyDescent="0.25">
      <c r="AQ41492" s="1026"/>
      <c r="AR41492" s="1027"/>
    </row>
    <row r="41493" spans="43:44" x14ac:dyDescent="0.25">
      <c r="AQ41493" s="1026"/>
      <c r="AR41493" s="1027"/>
    </row>
    <row r="41494" spans="43:44" x14ac:dyDescent="0.25">
      <c r="AQ41494" s="1026"/>
      <c r="AR41494" s="1027"/>
    </row>
    <row r="41495" spans="43:44" x14ac:dyDescent="0.25">
      <c r="AQ41495" s="1026"/>
      <c r="AR41495" s="1027"/>
    </row>
    <row r="41496" spans="43:44" x14ac:dyDescent="0.25">
      <c r="AQ41496" s="1026"/>
      <c r="AR41496" s="1027"/>
    </row>
    <row r="41497" spans="43:44" x14ac:dyDescent="0.25">
      <c r="AQ41497" s="1026"/>
      <c r="AR41497" s="1027"/>
    </row>
    <row r="41498" spans="43:44" x14ac:dyDescent="0.25">
      <c r="AQ41498" s="1026"/>
      <c r="AR41498" s="1027"/>
    </row>
    <row r="41499" spans="43:44" x14ac:dyDescent="0.25">
      <c r="AQ41499" s="1026"/>
      <c r="AR41499" s="1027"/>
    </row>
    <row r="41500" spans="43:44" x14ac:dyDescent="0.25">
      <c r="AQ41500" s="1026"/>
      <c r="AR41500" s="1027"/>
    </row>
    <row r="41501" spans="43:44" x14ac:dyDescent="0.25">
      <c r="AQ41501" s="1026"/>
      <c r="AR41501" s="1027"/>
    </row>
    <row r="41502" spans="43:44" x14ac:dyDescent="0.25">
      <c r="AQ41502" s="1026"/>
      <c r="AR41502" s="1027"/>
    </row>
    <row r="41503" spans="43:44" x14ac:dyDescent="0.25">
      <c r="AQ41503" s="1026"/>
      <c r="AR41503" s="1027"/>
    </row>
    <row r="41504" spans="43:44" x14ac:dyDescent="0.25">
      <c r="AQ41504" s="1026"/>
      <c r="AR41504" s="1027"/>
    </row>
    <row r="41505" spans="43:44" x14ac:dyDescent="0.25">
      <c r="AQ41505" s="1026"/>
      <c r="AR41505" s="1027"/>
    </row>
    <row r="41506" spans="43:44" x14ac:dyDescent="0.25">
      <c r="AQ41506" s="1026"/>
      <c r="AR41506" s="1027"/>
    </row>
    <row r="41507" spans="43:44" x14ac:dyDescent="0.25">
      <c r="AQ41507" s="1026"/>
      <c r="AR41507" s="1027"/>
    </row>
    <row r="41508" spans="43:44" x14ac:dyDescent="0.25">
      <c r="AQ41508" s="1026"/>
      <c r="AR41508" s="1027"/>
    </row>
    <row r="41509" spans="43:44" x14ac:dyDescent="0.25">
      <c r="AQ41509" s="1026"/>
      <c r="AR41509" s="1027"/>
    </row>
    <row r="41510" spans="43:44" x14ac:dyDescent="0.25">
      <c r="AQ41510" s="1026"/>
      <c r="AR41510" s="1027"/>
    </row>
    <row r="41511" spans="43:44" x14ac:dyDescent="0.25">
      <c r="AQ41511" s="1026"/>
      <c r="AR41511" s="1027"/>
    </row>
    <row r="41512" spans="43:44" x14ac:dyDescent="0.25">
      <c r="AQ41512" s="1026"/>
      <c r="AR41512" s="1027"/>
    </row>
    <row r="41513" spans="43:44" x14ac:dyDescent="0.25">
      <c r="AQ41513" s="1026"/>
      <c r="AR41513" s="1027"/>
    </row>
    <row r="41514" spans="43:44" x14ac:dyDescent="0.25">
      <c r="AQ41514" s="1026"/>
      <c r="AR41514" s="1027"/>
    </row>
    <row r="41515" spans="43:44" x14ac:dyDescent="0.25">
      <c r="AQ41515" s="1026"/>
      <c r="AR41515" s="1027"/>
    </row>
    <row r="41516" spans="43:44" x14ac:dyDescent="0.25">
      <c r="AQ41516" s="1026"/>
      <c r="AR41516" s="1027"/>
    </row>
    <row r="41517" spans="43:44" x14ac:dyDescent="0.25">
      <c r="AQ41517" s="1026"/>
      <c r="AR41517" s="1027"/>
    </row>
    <row r="41518" spans="43:44" x14ac:dyDescent="0.25">
      <c r="AQ41518" s="1026"/>
      <c r="AR41518" s="1027"/>
    </row>
    <row r="41519" spans="43:44" x14ac:dyDescent="0.25">
      <c r="AQ41519" s="1026"/>
      <c r="AR41519" s="1027"/>
    </row>
    <row r="41520" spans="43:44" x14ac:dyDescent="0.25">
      <c r="AQ41520" s="1026"/>
      <c r="AR41520" s="1027"/>
    </row>
    <row r="41521" spans="43:44" x14ac:dyDescent="0.25">
      <c r="AQ41521" s="1026"/>
      <c r="AR41521" s="1027"/>
    </row>
    <row r="41522" spans="43:44" x14ac:dyDescent="0.25">
      <c r="AQ41522" s="1026"/>
      <c r="AR41522" s="1027"/>
    </row>
    <row r="41523" spans="43:44" x14ac:dyDescent="0.25">
      <c r="AQ41523" s="1026"/>
      <c r="AR41523" s="1027"/>
    </row>
    <row r="41524" spans="43:44" x14ac:dyDescent="0.25">
      <c r="AQ41524" s="1026"/>
      <c r="AR41524" s="1027"/>
    </row>
    <row r="41525" spans="43:44" x14ac:dyDescent="0.25">
      <c r="AQ41525" s="1026"/>
      <c r="AR41525" s="1027"/>
    </row>
    <row r="41526" spans="43:44" x14ac:dyDescent="0.25">
      <c r="AQ41526" s="1026"/>
      <c r="AR41526" s="1027"/>
    </row>
    <row r="41527" spans="43:44" x14ac:dyDescent="0.25">
      <c r="AQ41527" s="1026"/>
      <c r="AR41527" s="1027"/>
    </row>
    <row r="41528" spans="43:44" x14ac:dyDescent="0.25">
      <c r="AQ41528" s="1026"/>
      <c r="AR41528" s="1027"/>
    </row>
    <row r="41529" spans="43:44" x14ac:dyDescent="0.25">
      <c r="AQ41529" s="1026"/>
      <c r="AR41529" s="1027"/>
    </row>
    <row r="41530" spans="43:44" x14ac:dyDescent="0.25">
      <c r="AQ41530" s="1026"/>
      <c r="AR41530" s="1027"/>
    </row>
    <row r="41531" spans="43:44" x14ac:dyDescent="0.25">
      <c r="AQ41531" s="1026"/>
      <c r="AR41531" s="1027"/>
    </row>
    <row r="41532" spans="43:44" x14ac:dyDescent="0.25">
      <c r="AQ41532" s="1026"/>
      <c r="AR41532" s="1027"/>
    </row>
    <row r="41533" spans="43:44" x14ac:dyDescent="0.25">
      <c r="AQ41533" s="1026"/>
      <c r="AR41533" s="1027"/>
    </row>
    <row r="41534" spans="43:44" x14ac:dyDescent="0.25">
      <c r="AQ41534" s="1026"/>
      <c r="AR41534" s="1027"/>
    </row>
    <row r="41535" spans="43:44" x14ac:dyDescent="0.25">
      <c r="AQ41535" s="1026"/>
      <c r="AR41535" s="1027"/>
    </row>
    <row r="41536" spans="43:44" x14ac:dyDescent="0.25">
      <c r="AQ41536" s="1026"/>
      <c r="AR41536" s="1027"/>
    </row>
    <row r="41537" spans="43:44" x14ac:dyDescent="0.25">
      <c r="AQ41537" s="1026"/>
      <c r="AR41537" s="1027"/>
    </row>
    <row r="41538" spans="43:44" x14ac:dyDescent="0.25">
      <c r="AQ41538" s="1026"/>
      <c r="AR41538" s="1027"/>
    </row>
    <row r="41539" spans="43:44" x14ac:dyDescent="0.25">
      <c r="AQ41539" s="1026"/>
      <c r="AR41539" s="1027"/>
    </row>
    <row r="41540" spans="43:44" x14ac:dyDescent="0.25">
      <c r="AQ41540" s="1026"/>
      <c r="AR41540" s="1027"/>
    </row>
    <row r="41541" spans="43:44" x14ac:dyDescent="0.25">
      <c r="AQ41541" s="1026"/>
      <c r="AR41541" s="1027"/>
    </row>
    <row r="41542" spans="43:44" x14ac:dyDescent="0.25">
      <c r="AQ41542" s="1026"/>
      <c r="AR41542" s="1027"/>
    </row>
    <row r="41543" spans="43:44" x14ac:dyDescent="0.25">
      <c r="AQ41543" s="1026"/>
      <c r="AR41543" s="1027"/>
    </row>
    <row r="41544" spans="43:44" x14ac:dyDescent="0.25">
      <c r="AQ41544" s="1026"/>
      <c r="AR41544" s="1027"/>
    </row>
    <row r="41545" spans="43:44" x14ac:dyDescent="0.25">
      <c r="AQ41545" s="1026"/>
      <c r="AR41545" s="1027"/>
    </row>
    <row r="41546" spans="43:44" x14ac:dyDescent="0.25">
      <c r="AQ41546" s="1026"/>
      <c r="AR41546" s="1027"/>
    </row>
    <row r="41547" spans="43:44" x14ac:dyDescent="0.25">
      <c r="AQ41547" s="1026"/>
      <c r="AR41547" s="1027"/>
    </row>
    <row r="41548" spans="43:44" x14ac:dyDescent="0.25">
      <c r="AQ41548" s="1026"/>
      <c r="AR41548" s="1027"/>
    </row>
    <row r="41549" spans="43:44" x14ac:dyDescent="0.25">
      <c r="AQ41549" s="1026"/>
      <c r="AR41549" s="1027"/>
    </row>
    <row r="41550" spans="43:44" x14ac:dyDescent="0.25">
      <c r="AQ41550" s="1026"/>
      <c r="AR41550" s="1027"/>
    </row>
    <row r="41551" spans="43:44" x14ac:dyDescent="0.25">
      <c r="AQ41551" s="1026"/>
      <c r="AR41551" s="1027"/>
    </row>
    <row r="41552" spans="43:44" x14ac:dyDescent="0.25">
      <c r="AQ41552" s="1026"/>
      <c r="AR41552" s="1027"/>
    </row>
    <row r="41553" spans="43:44" x14ac:dyDescent="0.25">
      <c r="AQ41553" s="1026"/>
      <c r="AR41553" s="1027"/>
    </row>
    <row r="41554" spans="43:44" x14ac:dyDescent="0.25">
      <c r="AQ41554" s="1026"/>
      <c r="AR41554" s="1027"/>
    </row>
    <row r="41555" spans="43:44" x14ac:dyDescent="0.25">
      <c r="AQ41555" s="1026"/>
      <c r="AR41555" s="1027"/>
    </row>
    <row r="41556" spans="43:44" x14ac:dyDescent="0.25">
      <c r="AQ41556" s="1026"/>
      <c r="AR41556" s="1027"/>
    </row>
    <row r="41557" spans="43:44" x14ac:dyDescent="0.25">
      <c r="AQ41557" s="1026"/>
      <c r="AR41557" s="1027"/>
    </row>
    <row r="41558" spans="43:44" x14ac:dyDescent="0.25">
      <c r="AQ41558" s="1026"/>
      <c r="AR41558" s="1027"/>
    </row>
    <row r="41559" spans="43:44" x14ac:dyDescent="0.25">
      <c r="AQ41559" s="1026"/>
      <c r="AR41559" s="1027"/>
    </row>
    <row r="41560" spans="43:44" x14ac:dyDescent="0.25">
      <c r="AQ41560" s="1026"/>
      <c r="AR41560" s="1027"/>
    </row>
    <row r="41561" spans="43:44" x14ac:dyDescent="0.25">
      <c r="AQ41561" s="1026"/>
      <c r="AR41561" s="1027"/>
    </row>
    <row r="41562" spans="43:44" x14ac:dyDescent="0.25">
      <c r="AQ41562" s="1026"/>
      <c r="AR41562" s="1027"/>
    </row>
    <row r="41563" spans="43:44" x14ac:dyDescent="0.25">
      <c r="AQ41563" s="1026"/>
      <c r="AR41563" s="1027"/>
    </row>
    <row r="41564" spans="43:44" x14ac:dyDescent="0.25">
      <c r="AQ41564" s="1026"/>
      <c r="AR41564" s="1027"/>
    </row>
    <row r="41565" spans="43:44" x14ac:dyDescent="0.25">
      <c r="AQ41565" s="1026"/>
      <c r="AR41565" s="1027"/>
    </row>
    <row r="41566" spans="43:44" x14ac:dyDescent="0.25">
      <c r="AQ41566" s="1026"/>
      <c r="AR41566" s="1027"/>
    </row>
    <row r="41567" spans="43:44" x14ac:dyDescent="0.25">
      <c r="AQ41567" s="1026"/>
      <c r="AR41567" s="1027"/>
    </row>
    <row r="41568" spans="43:44" x14ac:dyDescent="0.25">
      <c r="AQ41568" s="1026"/>
      <c r="AR41568" s="1027"/>
    </row>
    <row r="41569" spans="43:44" x14ac:dyDescent="0.25">
      <c r="AQ41569" s="1026"/>
      <c r="AR41569" s="1027"/>
    </row>
    <row r="41570" spans="43:44" x14ac:dyDescent="0.25">
      <c r="AQ41570" s="1026"/>
      <c r="AR41570" s="1027"/>
    </row>
    <row r="41571" spans="43:44" x14ac:dyDescent="0.25">
      <c r="AQ41571" s="1026"/>
      <c r="AR41571" s="1027"/>
    </row>
    <row r="41572" spans="43:44" x14ac:dyDescent="0.25">
      <c r="AQ41572" s="1026"/>
      <c r="AR41572" s="1027"/>
    </row>
    <row r="41573" spans="43:44" x14ac:dyDescent="0.25">
      <c r="AQ41573" s="1026"/>
      <c r="AR41573" s="1027"/>
    </row>
    <row r="41574" spans="43:44" x14ac:dyDescent="0.25">
      <c r="AQ41574" s="1026"/>
      <c r="AR41574" s="1027"/>
    </row>
    <row r="41575" spans="43:44" x14ac:dyDescent="0.25">
      <c r="AQ41575" s="1026"/>
      <c r="AR41575" s="1027"/>
    </row>
    <row r="41576" spans="43:44" x14ac:dyDescent="0.25">
      <c r="AQ41576" s="1026"/>
      <c r="AR41576" s="1027"/>
    </row>
    <row r="41577" spans="43:44" x14ac:dyDescent="0.25">
      <c r="AQ41577" s="1026"/>
      <c r="AR41577" s="1027"/>
    </row>
    <row r="41578" spans="43:44" x14ac:dyDescent="0.25">
      <c r="AQ41578" s="1026"/>
      <c r="AR41578" s="1027"/>
    </row>
    <row r="41579" spans="43:44" x14ac:dyDescent="0.25">
      <c r="AQ41579" s="1026"/>
      <c r="AR41579" s="1027"/>
    </row>
    <row r="41580" spans="43:44" x14ac:dyDescent="0.25">
      <c r="AQ41580" s="1026"/>
      <c r="AR41580" s="1027"/>
    </row>
    <row r="41581" spans="43:44" x14ac:dyDescent="0.25">
      <c r="AQ41581" s="1026"/>
      <c r="AR41581" s="1027"/>
    </row>
    <row r="41582" spans="43:44" x14ac:dyDescent="0.25">
      <c r="AQ41582" s="1026"/>
      <c r="AR41582" s="1027"/>
    </row>
    <row r="41583" spans="43:44" x14ac:dyDescent="0.25">
      <c r="AQ41583" s="1026"/>
      <c r="AR41583" s="1027"/>
    </row>
    <row r="41584" spans="43:44" x14ac:dyDescent="0.25">
      <c r="AQ41584" s="1026"/>
      <c r="AR41584" s="1027"/>
    </row>
    <row r="41585" spans="43:44" x14ac:dyDescent="0.25">
      <c r="AQ41585" s="1026"/>
      <c r="AR41585" s="1027"/>
    </row>
    <row r="41586" spans="43:44" x14ac:dyDescent="0.25">
      <c r="AQ41586" s="1026"/>
      <c r="AR41586" s="1027"/>
    </row>
    <row r="41587" spans="43:44" x14ac:dyDescent="0.25">
      <c r="AQ41587" s="1026"/>
      <c r="AR41587" s="1027"/>
    </row>
    <row r="41588" spans="43:44" x14ac:dyDescent="0.25">
      <c r="AQ41588" s="1026"/>
      <c r="AR41588" s="1027"/>
    </row>
    <row r="41589" spans="43:44" x14ac:dyDescent="0.25">
      <c r="AQ41589" s="1026"/>
      <c r="AR41589" s="1027"/>
    </row>
    <row r="41590" spans="43:44" x14ac:dyDescent="0.25">
      <c r="AQ41590" s="1026"/>
      <c r="AR41590" s="1027"/>
    </row>
    <row r="41591" spans="43:44" x14ac:dyDescent="0.25">
      <c r="AQ41591" s="1026"/>
      <c r="AR41591" s="1027"/>
    </row>
    <row r="41592" spans="43:44" x14ac:dyDescent="0.25">
      <c r="AQ41592" s="1026"/>
      <c r="AR41592" s="1027"/>
    </row>
    <row r="41593" spans="43:44" x14ac:dyDescent="0.25">
      <c r="AQ41593" s="1026"/>
      <c r="AR41593" s="1027"/>
    </row>
    <row r="41594" spans="43:44" x14ac:dyDescent="0.25">
      <c r="AQ41594" s="1026"/>
      <c r="AR41594" s="1027"/>
    </row>
    <row r="41595" spans="43:44" x14ac:dyDescent="0.25">
      <c r="AQ41595" s="1026"/>
      <c r="AR41595" s="1027"/>
    </row>
    <row r="41596" spans="43:44" x14ac:dyDescent="0.25">
      <c r="AQ41596" s="1026"/>
      <c r="AR41596" s="1027"/>
    </row>
    <row r="41597" spans="43:44" x14ac:dyDescent="0.25">
      <c r="AQ41597" s="1026"/>
      <c r="AR41597" s="1027"/>
    </row>
    <row r="41598" spans="43:44" x14ac:dyDescent="0.25">
      <c r="AQ41598" s="1026"/>
      <c r="AR41598" s="1027"/>
    </row>
    <row r="41599" spans="43:44" x14ac:dyDescent="0.25">
      <c r="AQ41599" s="1026"/>
      <c r="AR41599" s="1027"/>
    </row>
    <row r="41600" spans="43:44" x14ac:dyDescent="0.25">
      <c r="AQ41600" s="1026"/>
      <c r="AR41600" s="1027"/>
    </row>
    <row r="41601" spans="43:44" x14ac:dyDescent="0.25">
      <c r="AQ41601" s="1026"/>
      <c r="AR41601" s="1027"/>
    </row>
    <row r="41602" spans="43:44" x14ac:dyDescent="0.25">
      <c r="AQ41602" s="1026"/>
      <c r="AR41602" s="1027"/>
    </row>
    <row r="41603" spans="43:44" x14ac:dyDescent="0.25">
      <c r="AQ41603" s="1026"/>
      <c r="AR41603" s="1027"/>
    </row>
    <row r="41604" spans="43:44" x14ac:dyDescent="0.25">
      <c r="AQ41604" s="1026"/>
      <c r="AR41604" s="1027"/>
    </row>
    <row r="41605" spans="43:44" x14ac:dyDescent="0.25">
      <c r="AQ41605" s="1026"/>
      <c r="AR41605" s="1027"/>
    </row>
    <row r="41606" spans="43:44" x14ac:dyDescent="0.25">
      <c r="AQ41606" s="1026"/>
      <c r="AR41606" s="1027"/>
    </row>
    <row r="41607" spans="43:44" x14ac:dyDescent="0.25">
      <c r="AQ41607" s="1026"/>
      <c r="AR41607" s="1027"/>
    </row>
    <row r="41608" spans="43:44" x14ac:dyDescent="0.25">
      <c r="AQ41608" s="1026"/>
      <c r="AR41608" s="1027"/>
    </row>
    <row r="41609" spans="43:44" x14ac:dyDescent="0.25">
      <c r="AQ41609" s="1026"/>
      <c r="AR41609" s="1027"/>
    </row>
    <row r="41610" spans="43:44" x14ac:dyDescent="0.25">
      <c r="AQ41610" s="1026"/>
      <c r="AR41610" s="1027"/>
    </row>
    <row r="41611" spans="43:44" x14ac:dyDescent="0.25">
      <c r="AQ41611" s="1026"/>
      <c r="AR41611" s="1027"/>
    </row>
    <row r="41612" spans="43:44" x14ac:dyDescent="0.25">
      <c r="AQ41612" s="1026"/>
      <c r="AR41612" s="1027"/>
    </row>
    <row r="41613" spans="43:44" x14ac:dyDescent="0.25">
      <c r="AQ41613" s="1026"/>
      <c r="AR41613" s="1027"/>
    </row>
    <row r="41614" spans="43:44" x14ac:dyDescent="0.25">
      <c r="AQ41614" s="1026"/>
      <c r="AR41614" s="1027"/>
    </row>
    <row r="41615" spans="43:44" x14ac:dyDescent="0.25">
      <c r="AQ41615" s="1026"/>
      <c r="AR41615" s="1027"/>
    </row>
    <row r="41616" spans="43:44" x14ac:dyDescent="0.25">
      <c r="AQ41616" s="1026"/>
      <c r="AR41616" s="1027"/>
    </row>
    <row r="41617" spans="43:44" x14ac:dyDescent="0.25">
      <c r="AQ41617" s="1026"/>
      <c r="AR41617" s="1027"/>
    </row>
    <row r="41618" spans="43:44" x14ac:dyDescent="0.25">
      <c r="AQ41618" s="1026"/>
      <c r="AR41618" s="1027"/>
    </row>
    <row r="41619" spans="43:44" x14ac:dyDescent="0.25">
      <c r="AQ41619" s="1026"/>
      <c r="AR41619" s="1027"/>
    </row>
    <row r="41620" spans="43:44" x14ac:dyDescent="0.25">
      <c r="AQ41620" s="1026"/>
      <c r="AR41620" s="1027"/>
    </row>
    <row r="41621" spans="43:44" x14ac:dyDescent="0.25">
      <c r="AQ41621" s="1026"/>
      <c r="AR41621" s="1027"/>
    </row>
    <row r="41622" spans="43:44" x14ac:dyDescent="0.25">
      <c r="AQ41622" s="1026"/>
      <c r="AR41622" s="1027"/>
    </row>
    <row r="41623" spans="43:44" x14ac:dyDescent="0.25">
      <c r="AQ41623" s="1026"/>
      <c r="AR41623" s="1027"/>
    </row>
    <row r="41624" spans="43:44" x14ac:dyDescent="0.25">
      <c r="AQ41624" s="1026"/>
      <c r="AR41624" s="1027"/>
    </row>
    <row r="41625" spans="43:44" x14ac:dyDescent="0.25">
      <c r="AQ41625" s="1026"/>
      <c r="AR41625" s="1027"/>
    </row>
    <row r="41626" spans="43:44" x14ac:dyDescent="0.25">
      <c r="AQ41626" s="1026"/>
      <c r="AR41626" s="1027"/>
    </row>
    <row r="41627" spans="43:44" x14ac:dyDescent="0.25">
      <c r="AQ41627" s="1026"/>
      <c r="AR41627" s="1027"/>
    </row>
    <row r="41628" spans="43:44" x14ac:dyDescent="0.25">
      <c r="AQ41628" s="1026"/>
      <c r="AR41628" s="1027"/>
    </row>
    <row r="41629" spans="43:44" x14ac:dyDescent="0.25">
      <c r="AQ41629" s="1026"/>
      <c r="AR41629" s="1027"/>
    </row>
    <row r="41630" spans="43:44" x14ac:dyDescent="0.25">
      <c r="AQ41630" s="1026"/>
      <c r="AR41630" s="1027"/>
    </row>
    <row r="41631" spans="43:44" x14ac:dyDescent="0.25">
      <c r="AQ41631" s="1026"/>
      <c r="AR41631" s="1027"/>
    </row>
    <row r="41632" spans="43:44" x14ac:dyDescent="0.25">
      <c r="AQ41632" s="1026"/>
      <c r="AR41632" s="1027"/>
    </row>
    <row r="41633" spans="43:44" x14ac:dyDescent="0.25">
      <c r="AQ41633" s="1026"/>
      <c r="AR41633" s="1027"/>
    </row>
    <row r="41634" spans="43:44" x14ac:dyDescent="0.25">
      <c r="AQ41634" s="1026"/>
      <c r="AR41634" s="1027"/>
    </row>
    <row r="41635" spans="43:44" x14ac:dyDescent="0.25">
      <c r="AQ41635" s="1026"/>
      <c r="AR41635" s="1027"/>
    </row>
    <row r="41636" spans="43:44" x14ac:dyDescent="0.25">
      <c r="AQ41636" s="1026"/>
      <c r="AR41636" s="1027"/>
    </row>
    <row r="41637" spans="43:44" x14ac:dyDescent="0.25">
      <c r="AQ41637" s="1026"/>
      <c r="AR41637" s="1027"/>
    </row>
    <row r="41638" spans="43:44" x14ac:dyDescent="0.25">
      <c r="AQ41638" s="1026"/>
      <c r="AR41638" s="1027"/>
    </row>
    <row r="41639" spans="43:44" x14ac:dyDescent="0.25">
      <c r="AQ41639" s="1026"/>
      <c r="AR41639" s="1027"/>
    </row>
    <row r="41640" spans="43:44" x14ac:dyDescent="0.25">
      <c r="AQ41640" s="1026"/>
      <c r="AR41640" s="1027"/>
    </row>
    <row r="41641" spans="43:44" x14ac:dyDescent="0.25">
      <c r="AQ41641" s="1026"/>
      <c r="AR41641" s="1027"/>
    </row>
    <row r="41642" spans="43:44" x14ac:dyDescent="0.25">
      <c r="AQ41642" s="1026"/>
      <c r="AR41642" s="1027"/>
    </row>
    <row r="41643" spans="43:44" x14ac:dyDescent="0.25">
      <c r="AQ41643" s="1026"/>
      <c r="AR41643" s="1027"/>
    </row>
    <row r="41644" spans="43:44" x14ac:dyDescent="0.25">
      <c r="AQ41644" s="1026"/>
      <c r="AR41644" s="1027"/>
    </row>
    <row r="41645" spans="43:44" x14ac:dyDescent="0.25">
      <c r="AQ41645" s="1026"/>
      <c r="AR41645" s="1027"/>
    </row>
    <row r="41646" spans="43:44" x14ac:dyDescent="0.25">
      <c r="AQ41646" s="1026"/>
      <c r="AR41646" s="1027"/>
    </row>
    <row r="41647" spans="43:44" x14ac:dyDescent="0.25">
      <c r="AQ41647" s="1026"/>
      <c r="AR41647" s="1027"/>
    </row>
    <row r="41648" spans="43:44" x14ac:dyDescent="0.25">
      <c r="AQ41648" s="1026"/>
      <c r="AR41648" s="1027"/>
    </row>
    <row r="41649" spans="43:44" x14ac:dyDescent="0.25">
      <c r="AQ41649" s="1026"/>
      <c r="AR41649" s="1027"/>
    </row>
    <row r="41650" spans="43:44" x14ac:dyDescent="0.25">
      <c r="AQ41650" s="1026"/>
      <c r="AR41650" s="1027"/>
    </row>
    <row r="41651" spans="43:44" x14ac:dyDescent="0.25">
      <c r="AQ41651" s="1026"/>
      <c r="AR41651" s="1027"/>
    </row>
    <row r="41652" spans="43:44" x14ac:dyDescent="0.25">
      <c r="AQ41652" s="1026"/>
      <c r="AR41652" s="1027"/>
    </row>
    <row r="41653" spans="43:44" x14ac:dyDescent="0.25">
      <c r="AQ41653" s="1026"/>
      <c r="AR41653" s="1027"/>
    </row>
    <row r="41654" spans="43:44" x14ac:dyDescent="0.25">
      <c r="AQ41654" s="1026"/>
      <c r="AR41654" s="1027"/>
    </row>
    <row r="41655" spans="43:44" x14ac:dyDescent="0.25">
      <c r="AQ41655" s="1026"/>
      <c r="AR41655" s="1027"/>
    </row>
    <row r="41656" spans="43:44" x14ac:dyDescent="0.25">
      <c r="AQ41656" s="1026"/>
      <c r="AR41656" s="1027"/>
    </row>
    <row r="41657" spans="43:44" x14ac:dyDescent="0.25">
      <c r="AQ41657" s="1026"/>
      <c r="AR41657" s="1027"/>
    </row>
    <row r="41658" spans="43:44" x14ac:dyDescent="0.25">
      <c r="AQ41658" s="1026"/>
      <c r="AR41658" s="1027"/>
    </row>
    <row r="41659" spans="43:44" x14ac:dyDescent="0.25">
      <c r="AQ41659" s="1026"/>
      <c r="AR41659" s="1027"/>
    </row>
    <row r="41660" spans="43:44" x14ac:dyDescent="0.25">
      <c r="AQ41660" s="1026"/>
      <c r="AR41660" s="1027"/>
    </row>
    <row r="41661" spans="43:44" x14ac:dyDescent="0.25">
      <c r="AQ41661" s="1026"/>
      <c r="AR41661" s="1027"/>
    </row>
    <row r="41662" spans="43:44" x14ac:dyDescent="0.25">
      <c r="AQ41662" s="1026"/>
      <c r="AR41662" s="1027"/>
    </row>
    <row r="41663" spans="43:44" x14ac:dyDescent="0.25">
      <c r="AQ41663" s="1026"/>
      <c r="AR41663" s="1027"/>
    </row>
    <row r="41664" spans="43:44" x14ac:dyDescent="0.25">
      <c r="AQ41664" s="1026"/>
      <c r="AR41664" s="1027"/>
    </row>
    <row r="41665" spans="43:44" x14ac:dyDescent="0.25">
      <c r="AQ41665" s="1026"/>
      <c r="AR41665" s="1027"/>
    </row>
    <row r="41666" spans="43:44" x14ac:dyDescent="0.25">
      <c r="AQ41666" s="1026"/>
      <c r="AR41666" s="1027"/>
    </row>
    <row r="41667" spans="43:44" x14ac:dyDescent="0.25">
      <c r="AQ41667" s="1026"/>
      <c r="AR41667" s="1027"/>
    </row>
    <row r="41668" spans="43:44" x14ac:dyDescent="0.25">
      <c r="AQ41668" s="1026"/>
      <c r="AR41668" s="1027"/>
    </row>
    <row r="41669" spans="43:44" x14ac:dyDescent="0.25">
      <c r="AQ41669" s="1026"/>
      <c r="AR41669" s="1027"/>
    </row>
    <row r="41670" spans="43:44" x14ac:dyDescent="0.25">
      <c r="AQ41670" s="1026"/>
      <c r="AR41670" s="1027"/>
    </row>
    <row r="41671" spans="43:44" x14ac:dyDescent="0.25">
      <c r="AQ41671" s="1026"/>
      <c r="AR41671" s="1027"/>
    </row>
    <row r="41672" spans="43:44" x14ac:dyDescent="0.25">
      <c r="AQ41672" s="1026"/>
      <c r="AR41672" s="1027"/>
    </row>
    <row r="41673" spans="43:44" x14ac:dyDescent="0.25">
      <c r="AQ41673" s="1026"/>
      <c r="AR41673" s="1027"/>
    </row>
    <row r="41674" spans="43:44" x14ac:dyDescent="0.25">
      <c r="AQ41674" s="1026"/>
      <c r="AR41674" s="1027"/>
    </row>
    <row r="41675" spans="43:44" x14ac:dyDescent="0.25">
      <c r="AQ41675" s="1026"/>
      <c r="AR41675" s="1027"/>
    </row>
    <row r="41676" spans="43:44" x14ac:dyDescent="0.25">
      <c r="AQ41676" s="1026"/>
      <c r="AR41676" s="1027"/>
    </row>
    <row r="41677" spans="43:44" x14ac:dyDescent="0.25">
      <c r="AQ41677" s="1026"/>
      <c r="AR41677" s="1027"/>
    </row>
    <row r="41678" spans="43:44" x14ac:dyDescent="0.25">
      <c r="AQ41678" s="1026"/>
      <c r="AR41678" s="1027"/>
    </row>
    <row r="41679" spans="43:44" x14ac:dyDescent="0.25">
      <c r="AQ41679" s="1026"/>
      <c r="AR41679" s="1027"/>
    </row>
    <row r="41680" spans="43:44" x14ac:dyDescent="0.25">
      <c r="AQ41680" s="1026"/>
      <c r="AR41680" s="1027"/>
    </row>
    <row r="41681" spans="43:44" x14ac:dyDescent="0.25">
      <c r="AQ41681" s="1026"/>
      <c r="AR41681" s="1027"/>
    </row>
    <row r="41682" spans="43:44" x14ac:dyDescent="0.25">
      <c r="AQ41682" s="1026"/>
      <c r="AR41682" s="1027"/>
    </row>
    <row r="41683" spans="43:44" x14ac:dyDescent="0.25">
      <c r="AQ41683" s="1026"/>
      <c r="AR41683" s="1027"/>
    </row>
    <row r="41684" spans="43:44" x14ac:dyDescent="0.25">
      <c r="AQ41684" s="1026"/>
      <c r="AR41684" s="1027"/>
    </row>
    <row r="41685" spans="43:44" x14ac:dyDescent="0.25">
      <c r="AQ41685" s="1026"/>
      <c r="AR41685" s="1027"/>
    </row>
    <row r="41686" spans="43:44" x14ac:dyDescent="0.25">
      <c r="AQ41686" s="1026"/>
      <c r="AR41686" s="1027"/>
    </row>
    <row r="41687" spans="43:44" x14ac:dyDescent="0.25">
      <c r="AQ41687" s="1026"/>
      <c r="AR41687" s="1027"/>
    </row>
    <row r="41688" spans="43:44" x14ac:dyDescent="0.25">
      <c r="AQ41688" s="1026"/>
      <c r="AR41688" s="1027"/>
    </row>
    <row r="41689" spans="43:44" x14ac:dyDescent="0.25">
      <c r="AQ41689" s="1026"/>
      <c r="AR41689" s="1027"/>
    </row>
    <row r="41690" spans="43:44" x14ac:dyDescent="0.25">
      <c r="AQ41690" s="1026"/>
      <c r="AR41690" s="1027"/>
    </row>
    <row r="41691" spans="43:44" x14ac:dyDescent="0.25">
      <c r="AQ41691" s="1026"/>
      <c r="AR41691" s="1027"/>
    </row>
    <row r="41692" spans="43:44" x14ac:dyDescent="0.25">
      <c r="AQ41692" s="1026"/>
      <c r="AR41692" s="1027"/>
    </row>
    <row r="41693" spans="43:44" x14ac:dyDescent="0.25">
      <c r="AQ41693" s="1026"/>
      <c r="AR41693" s="1027"/>
    </row>
    <row r="41694" spans="43:44" x14ac:dyDescent="0.25">
      <c r="AQ41694" s="1026"/>
      <c r="AR41694" s="1027"/>
    </row>
    <row r="41695" spans="43:44" x14ac:dyDescent="0.25">
      <c r="AQ41695" s="1026"/>
      <c r="AR41695" s="1027"/>
    </row>
    <row r="41696" spans="43:44" x14ac:dyDescent="0.25">
      <c r="AQ41696" s="1026"/>
      <c r="AR41696" s="1027"/>
    </row>
    <row r="41697" spans="43:44" x14ac:dyDescent="0.25">
      <c r="AQ41697" s="1026"/>
      <c r="AR41697" s="1027"/>
    </row>
    <row r="41698" spans="43:44" x14ac:dyDescent="0.25">
      <c r="AQ41698" s="1026"/>
      <c r="AR41698" s="1027"/>
    </row>
    <row r="41699" spans="43:44" x14ac:dyDescent="0.25">
      <c r="AQ41699" s="1026"/>
      <c r="AR41699" s="1027"/>
    </row>
    <row r="41700" spans="43:44" x14ac:dyDescent="0.25">
      <c r="AQ41700" s="1026"/>
      <c r="AR41700" s="1027"/>
    </row>
    <row r="41701" spans="43:44" x14ac:dyDescent="0.25">
      <c r="AQ41701" s="1026"/>
      <c r="AR41701" s="1027"/>
    </row>
    <row r="41702" spans="43:44" x14ac:dyDescent="0.25">
      <c r="AQ41702" s="1026"/>
      <c r="AR41702" s="1027"/>
    </row>
    <row r="41703" spans="43:44" x14ac:dyDescent="0.25">
      <c r="AQ41703" s="1026"/>
      <c r="AR41703" s="1027"/>
    </row>
    <row r="41704" spans="43:44" x14ac:dyDescent="0.25">
      <c r="AQ41704" s="1026"/>
      <c r="AR41704" s="1027"/>
    </row>
    <row r="41705" spans="43:44" x14ac:dyDescent="0.25">
      <c r="AQ41705" s="1026"/>
      <c r="AR41705" s="1027"/>
    </row>
    <row r="41706" spans="43:44" x14ac:dyDescent="0.25">
      <c r="AQ41706" s="1026"/>
      <c r="AR41706" s="1027"/>
    </row>
    <row r="41707" spans="43:44" x14ac:dyDescent="0.25">
      <c r="AQ41707" s="1026"/>
      <c r="AR41707" s="1027"/>
    </row>
    <row r="41708" spans="43:44" x14ac:dyDescent="0.25">
      <c r="AQ41708" s="1026"/>
      <c r="AR41708" s="1027"/>
    </row>
    <row r="41709" spans="43:44" x14ac:dyDescent="0.25">
      <c r="AQ41709" s="1026"/>
      <c r="AR41709" s="1027"/>
    </row>
    <row r="41710" spans="43:44" x14ac:dyDescent="0.25">
      <c r="AQ41710" s="1026"/>
      <c r="AR41710" s="1027"/>
    </row>
    <row r="41711" spans="43:44" x14ac:dyDescent="0.25">
      <c r="AQ41711" s="1026"/>
      <c r="AR41711" s="1027"/>
    </row>
    <row r="41712" spans="43:44" x14ac:dyDescent="0.25">
      <c r="AQ41712" s="1026"/>
      <c r="AR41712" s="1027"/>
    </row>
    <row r="41713" spans="43:44" x14ac:dyDescent="0.25">
      <c r="AQ41713" s="1026"/>
      <c r="AR41713" s="1027"/>
    </row>
    <row r="41714" spans="43:44" x14ac:dyDescent="0.25">
      <c r="AQ41714" s="1026"/>
      <c r="AR41714" s="1027"/>
    </row>
    <row r="41715" spans="43:44" x14ac:dyDescent="0.25">
      <c r="AQ41715" s="1026"/>
      <c r="AR41715" s="1027"/>
    </row>
    <row r="41716" spans="43:44" x14ac:dyDescent="0.25">
      <c r="AQ41716" s="1026"/>
      <c r="AR41716" s="1027"/>
    </row>
    <row r="41717" spans="43:44" x14ac:dyDescent="0.25">
      <c r="AQ41717" s="1026"/>
      <c r="AR41717" s="1027"/>
    </row>
    <row r="41718" spans="43:44" x14ac:dyDescent="0.25">
      <c r="AQ41718" s="1026"/>
      <c r="AR41718" s="1027"/>
    </row>
    <row r="41719" spans="43:44" x14ac:dyDescent="0.25">
      <c r="AQ41719" s="1026"/>
      <c r="AR41719" s="1027"/>
    </row>
    <row r="41720" spans="43:44" x14ac:dyDescent="0.25">
      <c r="AQ41720" s="1026"/>
      <c r="AR41720" s="1027"/>
    </row>
    <row r="41721" spans="43:44" x14ac:dyDescent="0.25">
      <c r="AQ41721" s="1026"/>
      <c r="AR41721" s="1027"/>
    </row>
    <row r="41722" spans="43:44" x14ac:dyDescent="0.25">
      <c r="AQ41722" s="1026"/>
      <c r="AR41722" s="1027"/>
    </row>
    <row r="41723" spans="43:44" x14ac:dyDescent="0.25">
      <c r="AQ41723" s="1026"/>
      <c r="AR41723" s="1027"/>
    </row>
    <row r="41724" spans="43:44" x14ac:dyDescent="0.25">
      <c r="AQ41724" s="1026"/>
      <c r="AR41724" s="1027"/>
    </row>
    <row r="41725" spans="43:44" x14ac:dyDescent="0.25">
      <c r="AQ41725" s="1026"/>
      <c r="AR41725" s="1027"/>
    </row>
    <row r="41726" spans="43:44" x14ac:dyDescent="0.25">
      <c r="AQ41726" s="1026"/>
      <c r="AR41726" s="1027"/>
    </row>
    <row r="41727" spans="43:44" x14ac:dyDescent="0.25">
      <c r="AQ41727" s="1026"/>
      <c r="AR41727" s="1027"/>
    </row>
    <row r="41728" spans="43:44" x14ac:dyDescent="0.25">
      <c r="AQ41728" s="1026"/>
      <c r="AR41728" s="1027"/>
    </row>
    <row r="41729" spans="43:44" x14ac:dyDescent="0.25">
      <c r="AQ41729" s="1026"/>
      <c r="AR41729" s="1027"/>
    </row>
    <row r="41730" spans="43:44" x14ac:dyDescent="0.25">
      <c r="AQ41730" s="1026"/>
      <c r="AR41730" s="1027"/>
    </row>
    <row r="41731" spans="43:44" x14ac:dyDescent="0.25">
      <c r="AQ41731" s="1026"/>
      <c r="AR41731" s="1027"/>
    </row>
    <row r="41732" spans="43:44" x14ac:dyDescent="0.25">
      <c r="AQ41732" s="1026"/>
      <c r="AR41732" s="1027"/>
    </row>
    <row r="41733" spans="43:44" x14ac:dyDescent="0.25">
      <c r="AQ41733" s="1026"/>
      <c r="AR41733" s="1027"/>
    </row>
    <row r="41734" spans="43:44" x14ac:dyDescent="0.25">
      <c r="AQ41734" s="1026"/>
      <c r="AR41734" s="1027"/>
    </row>
    <row r="41735" spans="43:44" x14ac:dyDescent="0.25">
      <c r="AQ41735" s="1026"/>
      <c r="AR41735" s="1027"/>
    </row>
    <row r="41736" spans="43:44" x14ac:dyDescent="0.25">
      <c r="AQ41736" s="1026"/>
      <c r="AR41736" s="1027"/>
    </row>
    <row r="41737" spans="43:44" x14ac:dyDescent="0.25">
      <c r="AQ41737" s="1026"/>
      <c r="AR41737" s="1027"/>
    </row>
    <row r="41738" spans="43:44" x14ac:dyDescent="0.25">
      <c r="AQ41738" s="1026"/>
      <c r="AR41738" s="1027"/>
    </row>
    <row r="41739" spans="43:44" x14ac:dyDescent="0.25">
      <c r="AQ41739" s="1026"/>
      <c r="AR41739" s="1027"/>
    </row>
    <row r="41740" spans="43:44" x14ac:dyDescent="0.25">
      <c r="AQ41740" s="1026"/>
      <c r="AR41740" s="1027"/>
    </row>
    <row r="41741" spans="43:44" x14ac:dyDescent="0.25">
      <c r="AQ41741" s="1026"/>
      <c r="AR41741" s="1027"/>
    </row>
    <row r="41742" spans="43:44" x14ac:dyDescent="0.25">
      <c r="AQ41742" s="1026"/>
      <c r="AR41742" s="1027"/>
    </row>
    <row r="41743" spans="43:44" x14ac:dyDescent="0.25">
      <c r="AQ41743" s="1026"/>
      <c r="AR41743" s="1027"/>
    </row>
    <row r="41744" spans="43:44" x14ac:dyDescent="0.25">
      <c r="AQ41744" s="1026"/>
      <c r="AR41744" s="1027"/>
    </row>
    <row r="41745" spans="43:44" x14ac:dyDescent="0.25">
      <c r="AQ41745" s="1026"/>
      <c r="AR41745" s="1027"/>
    </row>
    <row r="41746" spans="43:44" x14ac:dyDescent="0.25">
      <c r="AQ41746" s="1026"/>
      <c r="AR41746" s="1027"/>
    </row>
    <row r="41747" spans="43:44" x14ac:dyDescent="0.25">
      <c r="AQ41747" s="1026"/>
      <c r="AR41747" s="1027"/>
    </row>
    <row r="41748" spans="43:44" x14ac:dyDescent="0.25">
      <c r="AQ41748" s="1026"/>
      <c r="AR41748" s="1027"/>
    </row>
    <row r="41749" spans="43:44" x14ac:dyDescent="0.25">
      <c r="AQ41749" s="1026"/>
      <c r="AR41749" s="1027"/>
    </row>
    <row r="41750" spans="43:44" x14ac:dyDescent="0.25">
      <c r="AQ41750" s="1026"/>
      <c r="AR41750" s="1027"/>
    </row>
    <row r="41751" spans="43:44" x14ac:dyDescent="0.25">
      <c r="AQ41751" s="1026"/>
      <c r="AR41751" s="1027"/>
    </row>
    <row r="41752" spans="43:44" x14ac:dyDescent="0.25">
      <c r="AQ41752" s="1026"/>
      <c r="AR41752" s="1027"/>
    </row>
    <row r="41753" spans="43:44" x14ac:dyDescent="0.25">
      <c r="AQ41753" s="1026"/>
      <c r="AR41753" s="1027"/>
    </row>
    <row r="41754" spans="43:44" x14ac:dyDescent="0.25">
      <c r="AQ41754" s="1026"/>
      <c r="AR41754" s="1027"/>
    </row>
    <row r="41755" spans="43:44" x14ac:dyDescent="0.25">
      <c r="AQ41755" s="1026"/>
      <c r="AR41755" s="1027"/>
    </row>
    <row r="41756" spans="43:44" x14ac:dyDescent="0.25">
      <c r="AQ41756" s="1026"/>
      <c r="AR41756" s="1027"/>
    </row>
    <row r="41757" spans="43:44" x14ac:dyDescent="0.25">
      <c r="AQ41757" s="1026"/>
      <c r="AR41757" s="1027"/>
    </row>
    <row r="41758" spans="43:44" x14ac:dyDescent="0.25">
      <c r="AQ41758" s="1026"/>
      <c r="AR41758" s="1027"/>
    </row>
    <row r="41759" spans="43:44" x14ac:dyDescent="0.25">
      <c r="AQ41759" s="1026"/>
      <c r="AR41759" s="1027"/>
    </row>
    <row r="41760" spans="43:44" x14ac:dyDescent="0.25">
      <c r="AQ41760" s="1026"/>
      <c r="AR41760" s="1027"/>
    </row>
    <row r="41761" spans="43:44" x14ac:dyDescent="0.25">
      <c r="AQ41761" s="1026"/>
      <c r="AR41761" s="1027"/>
    </row>
    <row r="41762" spans="43:44" x14ac:dyDescent="0.25">
      <c r="AQ41762" s="1026"/>
      <c r="AR41762" s="1027"/>
    </row>
    <row r="41763" spans="43:44" x14ac:dyDescent="0.25">
      <c r="AQ41763" s="1026"/>
      <c r="AR41763" s="1027"/>
    </row>
    <row r="41764" spans="43:44" x14ac:dyDescent="0.25">
      <c r="AQ41764" s="1026"/>
      <c r="AR41764" s="1027"/>
    </row>
    <row r="41765" spans="43:44" x14ac:dyDescent="0.25">
      <c r="AQ41765" s="1026"/>
      <c r="AR41765" s="1027"/>
    </row>
    <row r="41766" spans="43:44" x14ac:dyDescent="0.25">
      <c r="AQ41766" s="1026"/>
      <c r="AR41766" s="1027"/>
    </row>
    <row r="41767" spans="43:44" x14ac:dyDescent="0.25">
      <c r="AQ41767" s="1026"/>
      <c r="AR41767" s="1027"/>
    </row>
    <row r="41768" spans="43:44" x14ac:dyDescent="0.25">
      <c r="AQ41768" s="1026"/>
      <c r="AR41768" s="1027"/>
    </row>
    <row r="41769" spans="43:44" x14ac:dyDescent="0.25">
      <c r="AQ41769" s="1026"/>
      <c r="AR41769" s="1027"/>
    </row>
    <row r="41770" spans="43:44" x14ac:dyDescent="0.25">
      <c r="AQ41770" s="1026"/>
      <c r="AR41770" s="1027"/>
    </row>
    <row r="41771" spans="43:44" x14ac:dyDescent="0.25">
      <c r="AQ41771" s="1026"/>
      <c r="AR41771" s="1027"/>
    </row>
    <row r="41772" spans="43:44" x14ac:dyDescent="0.25">
      <c r="AQ41772" s="1026"/>
      <c r="AR41772" s="1027"/>
    </row>
    <row r="41773" spans="43:44" x14ac:dyDescent="0.25">
      <c r="AQ41773" s="1026"/>
      <c r="AR41773" s="1027"/>
    </row>
    <row r="41774" spans="43:44" x14ac:dyDescent="0.25">
      <c r="AQ41774" s="1026"/>
      <c r="AR41774" s="1027"/>
    </row>
    <row r="41775" spans="43:44" x14ac:dyDescent="0.25">
      <c r="AQ41775" s="1026"/>
      <c r="AR41775" s="1027"/>
    </row>
    <row r="41776" spans="43:44" x14ac:dyDescent="0.25">
      <c r="AQ41776" s="1026"/>
      <c r="AR41776" s="1027"/>
    </row>
    <row r="41777" spans="43:44" x14ac:dyDescent="0.25">
      <c r="AQ41777" s="1026"/>
      <c r="AR41777" s="1027"/>
    </row>
    <row r="41778" spans="43:44" x14ac:dyDescent="0.25">
      <c r="AQ41778" s="1026"/>
      <c r="AR41778" s="1027"/>
    </row>
    <row r="41779" spans="43:44" x14ac:dyDescent="0.25">
      <c r="AQ41779" s="1026"/>
      <c r="AR41779" s="1027"/>
    </row>
    <row r="41780" spans="43:44" x14ac:dyDescent="0.25">
      <c r="AQ41780" s="1026"/>
      <c r="AR41780" s="1027"/>
    </row>
    <row r="41781" spans="43:44" x14ac:dyDescent="0.25">
      <c r="AQ41781" s="1026"/>
      <c r="AR41781" s="1027"/>
    </row>
    <row r="41782" spans="43:44" x14ac:dyDescent="0.25">
      <c r="AQ41782" s="1026"/>
      <c r="AR41782" s="1027"/>
    </row>
    <row r="41783" spans="43:44" x14ac:dyDescent="0.25">
      <c r="AQ41783" s="1026"/>
      <c r="AR41783" s="1027"/>
    </row>
    <row r="41784" spans="43:44" x14ac:dyDescent="0.25">
      <c r="AQ41784" s="1026"/>
      <c r="AR41784" s="1027"/>
    </row>
    <row r="41785" spans="43:44" x14ac:dyDescent="0.25">
      <c r="AQ41785" s="1026"/>
      <c r="AR41785" s="1027"/>
    </row>
    <row r="41786" spans="43:44" x14ac:dyDescent="0.25">
      <c r="AQ41786" s="1026"/>
      <c r="AR41786" s="1027"/>
    </row>
    <row r="41787" spans="43:44" x14ac:dyDescent="0.25">
      <c r="AQ41787" s="1026"/>
      <c r="AR41787" s="1027"/>
    </row>
    <row r="41788" spans="43:44" x14ac:dyDescent="0.25">
      <c r="AQ41788" s="1026"/>
      <c r="AR41788" s="1027"/>
    </row>
    <row r="41789" spans="43:44" x14ac:dyDescent="0.25">
      <c r="AQ41789" s="1026"/>
      <c r="AR41789" s="1027"/>
    </row>
    <row r="41790" spans="43:44" x14ac:dyDescent="0.25">
      <c r="AQ41790" s="1026"/>
      <c r="AR41790" s="1027"/>
    </row>
    <row r="41791" spans="43:44" x14ac:dyDescent="0.25">
      <c r="AQ41791" s="1026"/>
      <c r="AR41791" s="1027"/>
    </row>
    <row r="41792" spans="43:44" x14ac:dyDescent="0.25">
      <c r="AQ41792" s="1026"/>
      <c r="AR41792" s="1027"/>
    </row>
    <row r="41793" spans="43:44" x14ac:dyDescent="0.25">
      <c r="AQ41793" s="1026"/>
      <c r="AR41793" s="1027"/>
    </row>
    <row r="41794" spans="43:44" x14ac:dyDescent="0.25">
      <c r="AQ41794" s="1026"/>
      <c r="AR41794" s="1027"/>
    </row>
    <row r="41795" spans="43:44" x14ac:dyDescent="0.25">
      <c r="AQ41795" s="1026"/>
      <c r="AR41795" s="1027"/>
    </row>
    <row r="41796" spans="43:44" x14ac:dyDescent="0.25">
      <c r="AQ41796" s="1026"/>
      <c r="AR41796" s="1027"/>
    </row>
    <row r="41797" spans="43:44" x14ac:dyDescent="0.25">
      <c r="AQ41797" s="1026"/>
      <c r="AR41797" s="1027"/>
    </row>
    <row r="41798" spans="43:44" x14ac:dyDescent="0.25">
      <c r="AQ41798" s="1026"/>
      <c r="AR41798" s="1027"/>
    </row>
    <row r="41799" spans="43:44" x14ac:dyDescent="0.25">
      <c r="AQ41799" s="1026"/>
      <c r="AR41799" s="1027"/>
    </row>
    <row r="41800" spans="43:44" x14ac:dyDescent="0.25">
      <c r="AQ41800" s="1026"/>
      <c r="AR41800" s="1027"/>
    </row>
    <row r="41801" spans="43:44" x14ac:dyDescent="0.25">
      <c r="AQ41801" s="1026"/>
      <c r="AR41801" s="1027"/>
    </row>
    <row r="41802" spans="43:44" x14ac:dyDescent="0.25">
      <c r="AQ41802" s="1026"/>
      <c r="AR41802" s="1027"/>
    </row>
    <row r="41803" spans="43:44" x14ac:dyDescent="0.25">
      <c r="AQ41803" s="1026"/>
      <c r="AR41803" s="1027"/>
    </row>
    <row r="41804" spans="43:44" x14ac:dyDescent="0.25">
      <c r="AQ41804" s="1026"/>
      <c r="AR41804" s="1027"/>
    </row>
    <row r="41805" spans="43:44" x14ac:dyDescent="0.25">
      <c r="AQ41805" s="1026"/>
      <c r="AR41805" s="1027"/>
    </row>
    <row r="41806" spans="43:44" x14ac:dyDescent="0.25">
      <c r="AQ41806" s="1026"/>
      <c r="AR41806" s="1027"/>
    </row>
    <row r="41807" spans="43:44" x14ac:dyDescent="0.25">
      <c r="AQ41807" s="1026"/>
      <c r="AR41807" s="1027"/>
    </row>
    <row r="41808" spans="43:44" x14ac:dyDescent="0.25">
      <c r="AQ41808" s="1026"/>
      <c r="AR41808" s="1027"/>
    </row>
    <row r="41809" spans="43:44" x14ac:dyDescent="0.25">
      <c r="AQ41809" s="1026"/>
      <c r="AR41809" s="1027"/>
    </row>
    <row r="41810" spans="43:44" x14ac:dyDescent="0.25">
      <c r="AQ41810" s="1026"/>
      <c r="AR41810" s="1027"/>
    </row>
    <row r="41811" spans="43:44" x14ac:dyDescent="0.25">
      <c r="AQ41811" s="1026"/>
      <c r="AR41811" s="1027"/>
    </row>
    <row r="41812" spans="43:44" x14ac:dyDescent="0.25">
      <c r="AQ41812" s="1026"/>
      <c r="AR41812" s="1027"/>
    </row>
    <row r="41813" spans="43:44" x14ac:dyDescent="0.25">
      <c r="AQ41813" s="1026"/>
      <c r="AR41813" s="1027"/>
    </row>
    <row r="41814" spans="43:44" x14ac:dyDescent="0.25">
      <c r="AQ41814" s="1026"/>
      <c r="AR41814" s="1027"/>
    </row>
    <row r="41815" spans="43:44" x14ac:dyDescent="0.25">
      <c r="AQ41815" s="1026"/>
      <c r="AR41815" s="1027"/>
    </row>
    <row r="41816" spans="43:44" x14ac:dyDescent="0.25">
      <c r="AQ41816" s="1026"/>
      <c r="AR41816" s="1027"/>
    </row>
    <row r="41817" spans="43:44" x14ac:dyDescent="0.25">
      <c r="AQ41817" s="1026"/>
      <c r="AR41817" s="1027"/>
    </row>
    <row r="41818" spans="43:44" x14ac:dyDescent="0.25">
      <c r="AQ41818" s="1026"/>
      <c r="AR41818" s="1027"/>
    </row>
    <row r="41819" spans="43:44" x14ac:dyDescent="0.25">
      <c r="AQ41819" s="1026"/>
      <c r="AR41819" s="1027"/>
    </row>
    <row r="41820" spans="43:44" x14ac:dyDescent="0.25">
      <c r="AQ41820" s="1026"/>
      <c r="AR41820" s="1027"/>
    </row>
    <row r="41821" spans="43:44" x14ac:dyDescent="0.25">
      <c r="AQ41821" s="1026"/>
      <c r="AR41821" s="1027"/>
    </row>
    <row r="41822" spans="43:44" x14ac:dyDescent="0.25">
      <c r="AQ41822" s="1026"/>
      <c r="AR41822" s="1027"/>
    </row>
    <row r="41823" spans="43:44" x14ac:dyDescent="0.25">
      <c r="AQ41823" s="1026"/>
      <c r="AR41823" s="1027"/>
    </row>
    <row r="41824" spans="43:44" x14ac:dyDescent="0.25">
      <c r="AQ41824" s="1026"/>
      <c r="AR41824" s="1027"/>
    </row>
    <row r="41825" spans="43:44" x14ac:dyDescent="0.25">
      <c r="AQ41825" s="1026"/>
      <c r="AR41825" s="1027"/>
    </row>
    <row r="41826" spans="43:44" x14ac:dyDescent="0.25">
      <c r="AQ41826" s="1026"/>
      <c r="AR41826" s="1027"/>
    </row>
    <row r="41827" spans="43:44" x14ac:dyDescent="0.25">
      <c r="AQ41827" s="1026"/>
      <c r="AR41827" s="1027"/>
    </row>
    <row r="41828" spans="43:44" x14ac:dyDescent="0.25">
      <c r="AQ41828" s="1026"/>
      <c r="AR41828" s="1027"/>
    </row>
    <row r="41829" spans="43:44" x14ac:dyDescent="0.25">
      <c r="AQ41829" s="1026"/>
      <c r="AR41829" s="1027"/>
    </row>
    <row r="41830" spans="43:44" x14ac:dyDescent="0.25">
      <c r="AQ41830" s="1026"/>
      <c r="AR41830" s="1027"/>
    </row>
    <row r="41831" spans="43:44" x14ac:dyDescent="0.25">
      <c r="AQ41831" s="1026"/>
      <c r="AR41831" s="1027"/>
    </row>
    <row r="41832" spans="43:44" x14ac:dyDescent="0.25">
      <c r="AQ41832" s="1026"/>
      <c r="AR41832" s="1027"/>
    </row>
    <row r="41833" spans="43:44" x14ac:dyDescent="0.25">
      <c r="AQ41833" s="1026"/>
      <c r="AR41833" s="1027"/>
    </row>
    <row r="41834" spans="43:44" x14ac:dyDescent="0.25">
      <c r="AQ41834" s="1026"/>
      <c r="AR41834" s="1027"/>
    </row>
    <row r="41835" spans="43:44" x14ac:dyDescent="0.25">
      <c r="AQ41835" s="1026"/>
      <c r="AR41835" s="1027"/>
    </row>
    <row r="41836" spans="43:44" x14ac:dyDescent="0.25">
      <c r="AQ41836" s="1026"/>
      <c r="AR41836" s="1027"/>
    </row>
    <row r="41837" spans="43:44" x14ac:dyDescent="0.25">
      <c r="AQ41837" s="1026"/>
      <c r="AR41837" s="1027"/>
    </row>
    <row r="41838" spans="43:44" x14ac:dyDescent="0.25">
      <c r="AQ41838" s="1026"/>
      <c r="AR41838" s="1027"/>
    </row>
    <row r="41839" spans="43:44" x14ac:dyDescent="0.25">
      <c r="AQ41839" s="1026"/>
      <c r="AR41839" s="1027"/>
    </row>
    <row r="41840" spans="43:44" x14ac:dyDescent="0.25">
      <c r="AQ41840" s="1026"/>
      <c r="AR41840" s="1027"/>
    </row>
    <row r="41841" spans="43:44" x14ac:dyDescent="0.25">
      <c r="AQ41841" s="1026"/>
      <c r="AR41841" s="1027"/>
    </row>
    <row r="41842" spans="43:44" x14ac:dyDescent="0.25">
      <c r="AQ41842" s="1026"/>
      <c r="AR41842" s="1027"/>
    </row>
    <row r="41843" spans="43:44" x14ac:dyDescent="0.25">
      <c r="AQ41843" s="1026"/>
      <c r="AR41843" s="1027"/>
    </row>
    <row r="41844" spans="43:44" x14ac:dyDescent="0.25">
      <c r="AQ41844" s="1026"/>
      <c r="AR41844" s="1027"/>
    </row>
    <row r="41845" spans="43:44" x14ac:dyDescent="0.25">
      <c r="AQ41845" s="1026"/>
      <c r="AR41845" s="1027"/>
    </row>
    <row r="41846" spans="43:44" x14ac:dyDescent="0.25">
      <c r="AQ41846" s="1026"/>
      <c r="AR41846" s="1027"/>
    </row>
    <row r="41847" spans="43:44" x14ac:dyDescent="0.25">
      <c r="AQ41847" s="1026"/>
      <c r="AR41847" s="1027"/>
    </row>
    <row r="41848" spans="43:44" x14ac:dyDescent="0.25">
      <c r="AQ41848" s="1026"/>
      <c r="AR41848" s="1027"/>
    </row>
    <row r="41849" spans="43:44" x14ac:dyDescent="0.25">
      <c r="AQ41849" s="1026"/>
      <c r="AR41849" s="1027"/>
    </row>
    <row r="41850" spans="43:44" x14ac:dyDescent="0.25">
      <c r="AQ41850" s="1026"/>
      <c r="AR41850" s="1027"/>
    </row>
    <row r="41851" spans="43:44" x14ac:dyDescent="0.25">
      <c r="AQ41851" s="1026"/>
      <c r="AR41851" s="1027"/>
    </row>
    <row r="41852" spans="43:44" x14ac:dyDescent="0.25">
      <c r="AQ41852" s="1026"/>
      <c r="AR41852" s="1027"/>
    </row>
    <row r="41853" spans="43:44" x14ac:dyDescent="0.25">
      <c r="AQ41853" s="1026"/>
      <c r="AR41853" s="1027"/>
    </row>
    <row r="41854" spans="43:44" x14ac:dyDescent="0.25">
      <c r="AQ41854" s="1026"/>
      <c r="AR41854" s="1027"/>
    </row>
    <row r="41855" spans="43:44" x14ac:dyDescent="0.25">
      <c r="AQ41855" s="1026"/>
      <c r="AR41855" s="1027"/>
    </row>
    <row r="41856" spans="43:44" x14ac:dyDescent="0.25">
      <c r="AQ41856" s="1026"/>
      <c r="AR41856" s="1027"/>
    </row>
    <row r="41857" spans="43:44" x14ac:dyDescent="0.25">
      <c r="AQ41857" s="1026"/>
      <c r="AR41857" s="1027"/>
    </row>
    <row r="41858" spans="43:44" x14ac:dyDescent="0.25">
      <c r="AQ41858" s="1026"/>
      <c r="AR41858" s="1027"/>
    </row>
    <row r="41859" spans="43:44" x14ac:dyDescent="0.25">
      <c r="AQ41859" s="1026"/>
      <c r="AR41859" s="1027"/>
    </row>
    <row r="41860" spans="43:44" x14ac:dyDescent="0.25">
      <c r="AQ41860" s="1026"/>
      <c r="AR41860" s="1027"/>
    </row>
    <row r="41861" spans="43:44" x14ac:dyDescent="0.25">
      <c r="AQ41861" s="1026"/>
      <c r="AR41861" s="1027"/>
    </row>
    <row r="41862" spans="43:44" x14ac:dyDescent="0.25">
      <c r="AQ41862" s="1026"/>
      <c r="AR41862" s="1027"/>
    </row>
    <row r="41863" spans="43:44" x14ac:dyDescent="0.25">
      <c r="AQ41863" s="1026"/>
      <c r="AR41863" s="1027"/>
    </row>
    <row r="41864" spans="43:44" x14ac:dyDescent="0.25">
      <c r="AQ41864" s="1026"/>
      <c r="AR41864" s="1027"/>
    </row>
    <row r="41865" spans="43:44" x14ac:dyDescent="0.25">
      <c r="AQ41865" s="1026"/>
      <c r="AR41865" s="1027"/>
    </row>
    <row r="41866" spans="43:44" x14ac:dyDescent="0.25">
      <c r="AQ41866" s="1026"/>
      <c r="AR41866" s="1027"/>
    </row>
    <row r="41867" spans="43:44" x14ac:dyDescent="0.25">
      <c r="AQ41867" s="1026"/>
      <c r="AR41867" s="1027"/>
    </row>
    <row r="41868" spans="43:44" x14ac:dyDescent="0.25">
      <c r="AQ41868" s="1026"/>
      <c r="AR41868" s="1027"/>
    </row>
    <row r="41869" spans="43:44" x14ac:dyDescent="0.25">
      <c r="AQ41869" s="1026"/>
      <c r="AR41869" s="1027"/>
    </row>
    <row r="41870" spans="43:44" x14ac:dyDescent="0.25">
      <c r="AQ41870" s="1026"/>
      <c r="AR41870" s="1027"/>
    </row>
    <row r="41871" spans="43:44" x14ac:dyDescent="0.25">
      <c r="AQ41871" s="1026"/>
      <c r="AR41871" s="1027"/>
    </row>
    <row r="41872" spans="43:44" x14ac:dyDescent="0.25">
      <c r="AQ41872" s="1026"/>
      <c r="AR41872" s="1027"/>
    </row>
    <row r="41873" spans="43:44" x14ac:dyDescent="0.25">
      <c r="AQ41873" s="1026"/>
      <c r="AR41873" s="1027"/>
    </row>
    <row r="41874" spans="43:44" x14ac:dyDescent="0.25">
      <c r="AQ41874" s="1026"/>
      <c r="AR41874" s="1027"/>
    </row>
    <row r="41875" spans="43:44" x14ac:dyDescent="0.25">
      <c r="AQ41875" s="1026"/>
      <c r="AR41875" s="1027"/>
    </row>
    <row r="41876" spans="43:44" x14ac:dyDescent="0.25">
      <c r="AQ41876" s="1026"/>
      <c r="AR41876" s="1027"/>
    </row>
    <row r="41877" spans="43:44" x14ac:dyDescent="0.25">
      <c r="AQ41877" s="1026"/>
      <c r="AR41877" s="1027"/>
    </row>
    <row r="41878" spans="43:44" x14ac:dyDescent="0.25">
      <c r="AQ41878" s="1026"/>
      <c r="AR41878" s="1027"/>
    </row>
    <row r="41879" spans="43:44" x14ac:dyDescent="0.25">
      <c r="AQ41879" s="1026"/>
      <c r="AR41879" s="1027"/>
    </row>
    <row r="41880" spans="43:44" x14ac:dyDescent="0.25">
      <c r="AQ41880" s="1026"/>
      <c r="AR41880" s="1027"/>
    </row>
    <row r="41881" spans="43:44" x14ac:dyDescent="0.25">
      <c r="AQ41881" s="1026"/>
      <c r="AR41881" s="1027"/>
    </row>
    <row r="41882" spans="43:44" x14ac:dyDescent="0.25">
      <c r="AQ41882" s="1026"/>
      <c r="AR41882" s="1027"/>
    </row>
    <row r="41883" spans="43:44" x14ac:dyDescent="0.25">
      <c r="AQ41883" s="1026"/>
      <c r="AR41883" s="1027"/>
    </row>
    <row r="41884" spans="43:44" x14ac:dyDescent="0.25">
      <c r="AQ41884" s="1026"/>
      <c r="AR41884" s="1027"/>
    </row>
    <row r="41885" spans="43:44" x14ac:dyDescent="0.25">
      <c r="AQ41885" s="1026"/>
      <c r="AR41885" s="1027"/>
    </row>
    <row r="41886" spans="43:44" x14ac:dyDescent="0.25">
      <c r="AQ41886" s="1026"/>
      <c r="AR41886" s="1027"/>
    </row>
    <row r="41887" spans="43:44" x14ac:dyDescent="0.25">
      <c r="AQ41887" s="1026"/>
      <c r="AR41887" s="1027"/>
    </row>
    <row r="41888" spans="43:44" x14ac:dyDescent="0.25">
      <c r="AQ41888" s="1026"/>
      <c r="AR41888" s="1027"/>
    </row>
    <row r="41889" spans="43:44" x14ac:dyDescent="0.25">
      <c r="AQ41889" s="1026"/>
      <c r="AR41889" s="1027"/>
    </row>
    <row r="41890" spans="43:44" x14ac:dyDescent="0.25">
      <c r="AQ41890" s="1026"/>
      <c r="AR41890" s="1027"/>
    </row>
    <row r="41891" spans="43:44" x14ac:dyDescent="0.25">
      <c r="AQ41891" s="1026"/>
      <c r="AR41891" s="1027"/>
    </row>
    <row r="41892" spans="43:44" x14ac:dyDescent="0.25">
      <c r="AQ41892" s="1026"/>
      <c r="AR41892" s="1027"/>
    </row>
    <row r="41893" spans="43:44" x14ac:dyDescent="0.25">
      <c r="AQ41893" s="1026"/>
      <c r="AR41893" s="1027"/>
    </row>
    <row r="41894" spans="43:44" x14ac:dyDescent="0.25">
      <c r="AQ41894" s="1026"/>
      <c r="AR41894" s="1027"/>
    </row>
    <row r="41895" spans="43:44" x14ac:dyDescent="0.25">
      <c r="AQ41895" s="1026"/>
      <c r="AR41895" s="1027"/>
    </row>
    <row r="41896" spans="43:44" x14ac:dyDescent="0.25">
      <c r="AQ41896" s="1026"/>
      <c r="AR41896" s="1027"/>
    </row>
    <row r="41897" spans="43:44" x14ac:dyDescent="0.25">
      <c r="AQ41897" s="1026"/>
      <c r="AR41897" s="1027"/>
    </row>
    <row r="41898" spans="43:44" x14ac:dyDescent="0.25">
      <c r="AQ41898" s="1026"/>
      <c r="AR41898" s="1027"/>
    </row>
    <row r="41899" spans="43:44" x14ac:dyDescent="0.25">
      <c r="AQ41899" s="1026"/>
      <c r="AR41899" s="1027"/>
    </row>
    <row r="41900" spans="43:44" x14ac:dyDescent="0.25">
      <c r="AQ41900" s="1026"/>
      <c r="AR41900" s="1027"/>
    </row>
    <row r="41901" spans="43:44" x14ac:dyDescent="0.25">
      <c r="AQ41901" s="1026"/>
      <c r="AR41901" s="1027"/>
    </row>
    <row r="41902" spans="43:44" x14ac:dyDescent="0.25">
      <c r="AQ41902" s="1026"/>
      <c r="AR41902" s="1027"/>
    </row>
    <row r="41903" spans="43:44" x14ac:dyDescent="0.25">
      <c r="AQ41903" s="1026"/>
      <c r="AR41903" s="1027"/>
    </row>
    <row r="41904" spans="43:44" x14ac:dyDescent="0.25">
      <c r="AQ41904" s="1026"/>
      <c r="AR41904" s="1027"/>
    </row>
    <row r="41905" spans="43:44" x14ac:dyDescent="0.25">
      <c r="AQ41905" s="1026"/>
      <c r="AR41905" s="1027"/>
    </row>
    <row r="41906" spans="43:44" x14ac:dyDescent="0.25">
      <c r="AQ41906" s="1026"/>
      <c r="AR41906" s="1027"/>
    </row>
    <row r="41907" spans="43:44" x14ac:dyDescent="0.25">
      <c r="AQ41907" s="1026"/>
      <c r="AR41907" s="1027"/>
    </row>
    <row r="41908" spans="43:44" x14ac:dyDescent="0.25">
      <c r="AQ41908" s="1026"/>
      <c r="AR41908" s="1027"/>
    </row>
    <row r="41909" spans="43:44" x14ac:dyDescent="0.25">
      <c r="AQ41909" s="1026"/>
      <c r="AR41909" s="1027"/>
    </row>
    <row r="41910" spans="43:44" x14ac:dyDescent="0.25">
      <c r="AQ41910" s="1026"/>
      <c r="AR41910" s="1027"/>
    </row>
    <row r="41911" spans="43:44" x14ac:dyDescent="0.25">
      <c r="AQ41911" s="1026"/>
      <c r="AR41911" s="1027"/>
    </row>
    <row r="41912" spans="43:44" x14ac:dyDescent="0.25">
      <c r="AQ41912" s="1026"/>
      <c r="AR41912" s="1027"/>
    </row>
    <row r="41913" spans="43:44" x14ac:dyDescent="0.25">
      <c r="AQ41913" s="1026"/>
      <c r="AR41913" s="1027"/>
    </row>
    <row r="41914" spans="43:44" x14ac:dyDescent="0.25">
      <c r="AQ41914" s="1026"/>
      <c r="AR41914" s="1027"/>
    </row>
    <row r="41915" spans="43:44" x14ac:dyDescent="0.25">
      <c r="AQ41915" s="1026"/>
      <c r="AR41915" s="1027"/>
    </row>
    <row r="41916" spans="43:44" x14ac:dyDescent="0.25">
      <c r="AQ41916" s="1026"/>
      <c r="AR41916" s="1027"/>
    </row>
    <row r="41917" spans="43:44" x14ac:dyDescent="0.25">
      <c r="AQ41917" s="1026"/>
      <c r="AR41917" s="1027"/>
    </row>
    <row r="41918" spans="43:44" x14ac:dyDescent="0.25">
      <c r="AQ41918" s="1026"/>
      <c r="AR41918" s="1027"/>
    </row>
    <row r="41919" spans="43:44" x14ac:dyDescent="0.25">
      <c r="AQ41919" s="1026"/>
      <c r="AR41919" s="1027"/>
    </row>
    <row r="41920" spans="43:44" x14ac:dyDescent="0.25">
      <c r="AQ41920" s="1026"/>
      <c r="AR41920" s="1027"/>
    </row>
    <row r="41921" spans="43:44" x14ac:dyDescent="0.25">
      <c r="AQ41921" s="1026"/>
      <c r="AR41921" s="1027"/>
    </row>
    <row r="41922" spans="43:44" x14ac:dyDescent="0.25">
      <c r="AQ41922" s="1026"/>
      <c r="AR41922" s="1027"/>
    </row>
    <row r="41923" spans="43:44" x14ac:dyDescent="0.25">
      <c r="AQ41923" s="1026"/>
      <c r="AR41923" s="1027"/>
    </row>
    <row r="41924" spans="43:44" x14ac:dyDescent="0.25">
      <c r="AQ41924" s="1026"/>
      <c r="AR41924" s="1027"/>
    </row>
    <row r="41925" spans="43:44" x14ac:dyDescent="0.25">
      <c r="AQ41925" s="1026"/>
      <c r="AR41925" s="1027"/>
    </row>
    <row r="41926" spans="43:44" x14ac:dyDescent="0.25">
      <c r="AQ41926" s="1026"/>
      <c r="AR41926" s="1027"/>
    </row>
    <row r="41927" spans="43:44" x14ac:dyDescent="0.25">
      <c r="AQ41927" s="1026"/>
      <c r="AR41927" s="1027"/>
    </row>
    <row r="41928" spans="43:44" x14ac:dyDescent="0.25">
      <c r="AQ41928" s="1026"/>
      <c r="AR41928" s="1027"/>
    </row>
    <row r="41929" spans="43:44" x14ac:dyDescent="0.25">
      <c r="AQ41929" s="1026"/>
      <c r="AR41929" s="1027"/>
    </row>
    <row r="41930" spans="43:44" x14ac:dyDescent="0.25">
      <c r="AQ41930" s="1026"/>
      <c r="AR41930" s="1027"/>
    </row>
    <row r="41931" spans="43:44" x14ac:dyDescent="0.25">
      <c r="AQ41931" s="1026"/>
      <c r="AR41931" s="1027"/>
    </row>
    <row r="41932" spans="43:44" x14ac:dyDescent="0.25">
      <c r="AQ41932" s="1026"/>
      <c r="AR41932" s="1027"/>
    </row>
    <row r="41933" spans="43:44" x14ac:dyDescent="0.25">
      <c r="AQ41933" s="1026"/>
      <c r="AR41933" s="1027"/>
    </row>
    <row r="41934" spans="43:44" x14ac:dyDescent="0.25">
      <c r="AQ41934" s="1026"/>
      <c r="AR41934" s="1027"/>
    </row>
    <row r="41935" spans="43:44" x14ac:dyDescent="0.25">
      <c r="AQ41935" s="1026"/>
      <c r="AR41935" s="1027"/>
    </row>
    <row r="41936" spans="43:44" x14ac:dyDescent="0.25">
      <c r="AQ41936" s="1026"/>
      <c r="AR41936" s="1027"/>
    </row>
    <row r="41937" spans="43:44" x14ac:dyDescent="0.25">
      <c r="AQ41937" s="1026"/>
      <c r="AR41937" s="1027"/>
    </row>
    <row r="41938" spans="43:44" x14ac:dyDescent="0.25">
      <c r="AQ41938" s="1026"/>
      <c r="AR41938" s="1027"/>
    </row>
    <row r="41939" spans="43:44" x14ac:dyDescent="0.25">
      <c r="AQ41939" s="1026"/>
      <c r="AR41939" s="1027"/>
    </row>
    <row r="41940" spans="43:44" x14ac:dyDescent="0.25">
      <c r="AQ41940" s="1026"/>
      <c r="AR41940" s="1027"/>
    </row>
    <row r="41941" spans="43:44" x14ac:dyDescent="0.25">
      <c r="AQ41941" s="1026"/>
      <c r="AR41941" s="1027"/>
    </row>
    <row r="41942" spans="43:44" x14ac:dyDescent="0.25">
      <c r="AQ41942" s="1026"/>
      <c r="AR41942" s="1027"/>
    </row>
    <row r="41943" spans="43:44" x14ac:dyDescent="0.25">
      <c r="AQ41943" s="1026"/>
      <c r="AR41943" s="1027"/>
    </row>
    <row r="41944" spans="43:44" x14ac:dyDescent="0.25">
      <c r="AQ41944" s="1026"/>
      <c r="AR41944" s="1027"/>
    </row>
    <row r="41945" spans="43:44" x14ac:dyDescent="0.25">
      <c r="AQ41945" s="1026"/>
      <c r="AR41945" s="1027"/>
    </row>
    <row r="41946" spans="43:44" x14ac:dyDescent="0.25">
      <c r="AQ41946" s="1026"/>
      <c r="AR41946" s="1027"/>
    </row>
    <row r="41947" spans="43:44" x14ac:dyDescent="0.25">
      <c r="AQ41947" s="1026"/>
      <c r="AR41947" s="1027"/>
    </row>
    <row r="41948" spans="43:44" x14ac:dyDescent="0.25">
      <c r="AQ41948" s="1026"/>
      <c r="AR41948" s="1027"/>
    </row>
    <row r="41949" spans="43:44" x14ac:dyDescent="0.25">
      <c r="AQ41949" s="1026"/>
      <c r="AR41949" s="1027"/>
    </row>
    <row r="41950" spans="43:44" x14ac:dyDescent="0.25">
      <c r="AQ41950" s="1026"/>
      <c r="AR41950" s="1027"/>
    </row>
    <row r="41951" spans="43:44" x14ac:dyDescent="0.25">
      <c r="AQ41951" s="1026"/>
      <c r="AR41951" s="1027"/>
    </row>
    <row r="41952" spans="43:44" x14ac:dyDescent="0.25">
      <c r="AQ41952" s="1026"/>
      <c r="AR41952" s="1027"/>
    </row>
    <row r="41953" spans="43:44" x14ac:dyDescent="0.25">
      <c r="AQ41953" s="1026"/>
      <c r="AR41953" s="1027"/>
    </row>
    <row r="41954" spans="43:44" x14ac:dyDescent="0.25">
      <c r="AQ41954" s="1026"/>
      <c r="AR41954" s="1027"/>
    </row>
    <row r="41955" spans="43:44" x14ac:dyDescent="0.25">
      <c r="AQ41955" s="1026"/>
      <c r="AR41955" s="1027"/>
    </row>
    <row r="41956" spans="43:44" x14ac:dyDescent="0.25">
      <c r="AQ41956" s="1026"/>
      <c r="AR41956" s="1027"/>
    </row>
    <row r="41957" spans="43:44" x14ac:dyDescent="0.25">
      <c r="AQ41957" s="1026"/>
      <c r="AR41957" s="1027"/>
    </row>
    <row r="41958" spans="43:44" x14ac:dyDescent="0.25">
      <c r="AQ41958" s="1026"/>
      <c r="AR41958" s="1027"/>
    </row>
    <row r="41959" spans="43:44" x14ac:dyDescent="0.25">
      <c r="AQ41959" s="1026"/>
      <c r="AR41959" s="1027"/>
    </row>
    <row r="41960" spans="43:44" x14ac:dyDescent="0.25">
      <c r="AQ41960" s="1026"/>
      <c r="AR41960" s="1027"/>
    </row>
    <row r="41961" spans="43:44" x14ac:dyDescent="0.25">
      <c r="AQ41961" s="1026"/>
      <c r="AR41961" s="1027"/>
    </row>
    <row r="41962" spans="43:44" x14ac:dyDescent="0.25">
      <c r="AQ41962" s="1026"/>
      <c r="AR41962" s="1027"/>
    </row>
    <row r="41963" spans="43:44" x14ac:dyDescent="0.25">
      <c r="AQ41963" s="1026"/>
      <c r="AR41963" s="1027"/>
    </row>
    <row r="41964" spans="43:44" x14ac:dyDescent="0.25">
      <c r="AQ41964" s="1026"/>
      <c r="AR41964" s="1027"/>
    </row>
    <row r="41965" spans="43:44" x14ac:dyDescent="0.25">
      <c r="AQ41965" s="1026"/>
      <c r="AR41965" s="1027"/>
    </row>
    <row r="41966" spans="43:44" x14ac:dyDescent="0.25">
      <c r="AQ41966" s="1026"/>
      <c r="AR41966" s="1027"/>
    </row>
    <row r="41967" spans="43:44" x14ac:dyDescent="0.25">
      <c r="AQ41967" s="1026"/>
      <c r="AR41967" s="1027"/>
    </row>
    <row r="41968" spans="43:44" x14ac:dyDescent="0.25">
      <c r="AQ41968" s="1026"/>
      <c r="AR41968" s="1027"/>
    </row>
    <row r="41969" spans="43:44" x14ac:dyDescent="0.25">
      <c r="AQ41969" s="1026"/>
      <c r="AR41969" s="1027"/>
    </row>
    <row r="41970" spans="43:44" x14ac:dyDescent="0.25">
      <c r="AQ41970" s="1026"/>
      <c r="AR41970" s="1027"/>
    </row>
    <row r="41971" spans="43:44" x14ac:dyDescent="0.25">
      <c r="AQ41971" s="1026"/>
      <c r="AR41971" s="1027"/>
    </row>
    <row r="41972" spans="43:44" x14ac:dyDescent="0.25">
      <c r="AQ41972" s="1026"/>
      <c r="AR41972" s="1027"/>
    </row>
    <row r="41973" spans="43:44" x14ac:dyDescent="0.25">
      <c r="AQ41973" s="1026"/>
      <c r="AR41973" s="1027"/>
    </row>
    <row r="41974" spans="43:44" x14ac:dyDescent="0.25">
      <c r="AQ41974" s="1026"/>
      <c r="AR41974" s="1027"/>
    </row>
    <row r="41975" spans="43:44" x14ac:dyDescent="0.25">
      <c r="AQ41975" s="1026"/>
      <c r="AR41975" s="1027"/>
    </row>
    <row r="41976" spans="43:44" x14ac:dyDescent="0.25">
      <c r="AQ41976" s="1026"/>
      <c r="AR41976" s="1027"/>
    </row>
    <row r="41977" spans="43:44" x14ac:dyDescent="0.25">
      <c r="AQ41977" s="1026"/>
      <c r="AR41977" s="1027"/>
    </row>
    <row r="41978" spans="43:44" x14ac:dyDescent="0.25">
      <c r="AQ41978" s="1026"/>
      <c r="AR41978" s="1027"/>
    </row>
    <row r="41979" spans="43:44" x14ac:dyDescent="0.25">
      <c r="AQ41979" s="1026"/>
      <c r="AR41979" s="1027"/>
    </row>
    <row r="41980" spans="43:44" x14ac:dyDescent="0.25">
      <c r="AQ41980" s="1026"/>
      <c r="AR41980" s="1027"/>
    </row>
    <row r="41981" spans="43:44" x14ac:dyDescent="0.25">
      <c r="AQ41981" s="1026"/>
      <c r="AR41981" s="1027"/>
    </row>
    <row r="41982" spans="43:44" x14ac:dyDescent="0.25">
      <c r="AQ41982" s="1026"/>
      <c r="AR41982" s="1027"/>
    </row>
    <row r="41983" spans="43:44" x14ac:dyDescent="0.25">
      <c r="AQ41983" s="1026"/>
      <c r="AR41983" s="1027"/>
    </row>
    <row r="41984" spans="43:44" x14ac:dyDescent="0.25">
      <c r="AQ41984" s="1026"/>
      <c r="AR41984" s="1027"/>
    </row>
    <row r="41985" spans="43:44" x14ac:dyDescent="0.25">
      <c r="AQ41985" s="1026"/>
      <c r="AR41985" s="1027"/>
    </row>
    <row r="41986" spans="43:44" x14ac:dyDescent="0.25">
      <c r="AQ41986" s="1026"/>
      <c r="AR41986" s="1027"/>
    </row>
    <row r="41987" spans="43:44" x14ac:dyDescent="0.25">
      <c r="AQ41987" s="1026"/>
      <c r="AR41987" s="1027"/>
    </row>
    <row r="41988" spans="43:44" x14ac:dyDescent="0.25">
      <c r="AQ41988" s="1026"/>
      <c r="AR41988" s="1027"/>
    </row>
    <row r="41989" spans="43:44" x14ac:dyDescent="0.25">
      <c r="AQ41989" s="1026"/>
      <c r="AR41989" s="1027"/>
    </row>
    <row r="41990" spans="43:44" x14ac:dyDescent="0.25">
      <c r="AQ41990" s="1026"/>
      <c r="AR41990" s="1027"/>
    </row>
    <row r="41991" spans="43:44" x14ac:dyDescent="0.25">
      <c r="AQ41991" s="1026"/>
      <c r="AR41991" s="1027"/>
    </row>
    <row r="41992" spans="43:44" x14ac:dyDescent="0.25">
      <c r="AQ41992" s="1026"/>
      <c r="AR41992" s="1027"/>
    </row>
    <row r="41993" spans="43:44" x14ac:dyDescent="0.25">
      <c r="AQ41993" s="1026"/>
      <c r="AR41993" s="1027"/>
    </row>
    <row r="41994" spans="43:44" x14ac:dyDescent="0.25">
      <c r="AQ41994" s="1026"/>
      <c r="AR41994" s="1027"/>
    </row>
    <row r="41995" spans="43:44" x14ac:dyDescent="0.25">
      <c r="AQ41995" s="1026"/>
      <c r="AR41995" s="1027"/>
    </row>
    <row r="41996" spans="43:44" x14ac:dyDescent="0.25">
      <c r="AQ41996" s="1026"/>
      <c r="AR41996" s="1027"/>
    </row>
    <row r="41997" spans="43:44" x14ac:dyDescent="0.25">
      <c r="AQ41997" s="1026"/>
      <c r="AR41997" s="1027"/>
    </row>
    <row r="41998" spans="43:44" x14ac:dyDescent="0.25">
      <c r="AQ41998" s="1026"/>
      <c r="AR41998" s="1027"/>
    </row>
    <row r="41999" spans="43:44" x14ac:dyDescent="0.25">
      <c r="AQ41999" s="1026"/>
      <c r="AR41999" s="1027"/>
    </row>
    <row r="42000" spans="43:44" x14ac:dyDescent="0.25">
      <c r="AQ42000" s="1026"/>
      <c r="AR42000" s="1027"/>
    </row>
    <row r="42001" spans="43:44" x14ac:dyDescent="0.25">
      <c r="AQ42001" s="1026"/>
      <c r="AR42001" s="1027"/>
    </row>
    <row r="42002" spans="43:44" x14ac:dyDescent="0.25">
      <c r="AQ42002" s="1026"/>
      <c r="AR42002" s="1027"/>
    </row>
    <row r="42003" spans="43:44" x14ac:dyDescent="0.25">
      <c r="AQ42003" s="1026"/>
      <c r="AR42003" s="1027"/>
    </row>
    <row r="42004" spans="43:44" x14ac:dyDescent="0.25">
      <c r="AQ42004" s="1026"/>
      <c r="AR42004" s="1027"/>
    </row>
    <row r="42005" spans="43:44" x14ac:dyDescent="0.25">
      <c r="AQ42005" s="1026"/>
      <c r="AR42005" s="1027"/>
    </row>
    <row r="42006" spans="43:44" x14ac:dyDescent="0.25">
      <c r="AQ42006" s="1026"/>
      <c r="AR42006" s="1027"/>
    </row>
    <row r="42007" spans="43:44" x14ac:dyDescent="0.25">
      <c r="AQ42007" s="1026"/>
      <c r="AR42007" s="1027"/>
    </row>
    <row r="42008" spans="43:44" x14ac:dyDescent="0.25">
      <c r="AQ42008" s="1026"/>
      <c r="AR42008" s="1027"/>
    </row>
    <row r="42009" spans="43:44" x14ac:dyDescent="0.25">
      <c r="AQ42009" s="1026"/>
      <c r="AR42009" s="1027"/>
    </row>
    <row r="42010" spans="43:44" x14ac:dyDescent="0.25">
      <c r="AQ42010" s="1026"/>
      <c r="AR42010" s="1027"/>
    </row>
    <row r="42011" spans="43:44" x14ac:dyDescent="0.25">
      <c r="AQ42011" s="1026"/>
      <c r="AR42011" s="1027"/>
    </row>
    <row r="42012" spans="43:44" x14ac:dyDescent="0.25">
      <c r="AQ42012" s="1026"/>
      <c r="AR42012" s="1027"/>
    </row>
    <row r="42013" spans="43:44" x14ac:dyDescent="0.25">
      <c r="AQ42013" s="1026"/>
      <c r="AR42013" s="1027"/>
    </row>
    <row r="42014" spans="43:44" x14ac:dyDescent="0.25">
      <c r="AQ42014" s="1026"/>
      <c r="AR42014" s="1027"/>
    </row>
    <row r="42015" spans="43:44" x14ac:dyDescent="0.25">
      <c r="AQ42015" s="1026"/>
      <c r="AR42015" s="1027"/>
    </row>
    <row r="42016" spans="43:44" x14ac:dyDescent="0.25">
      <c r="AQ42016" s="1026"/>
      <c r="AR42016" s="1027"/>
    </row>
    <row r="42017" spans="43:44" x14ac:dyDescent="0.25">
      <c r="AQ42017" s="1026"/>
      <c r="AR42017" s="1027"/>
    </row>
    <row r="42018" spans="43:44" x14ac:dyDescent="0.25">
      <c r="AQ42018" s="1026"/>
      <c r="AR42018" s="1027"/>
    </row>
    <row r="42019" spans="43:44" x14ac:dyDescent="0.25">
      <c r="AQ42019" s="1026"/>
      <c r="AR42019" s="1027"/>
    </row>
    <row r="42020" spans="43:44" x14ac:dyDescent="0.25">
      <c r="AQ42020" s="1026"/>
      <c r="AR42020" s="1027"/>
    </row>
    <row r="42021" spans="43:44" x14ac:dyDescent="0.25">
      <c r="AQ42021" s="1026"/>
      <c r="AR42021" s="1027"/>
    </row>
    <row r="42022" spans="43:44" x14ac:dyDescent="0.25">
      <c r="AQ42022" s="1026"/>
      <c r="AR42022" s="1027"/>
    </row>
    <row r="42023" spans="43:44" x14ac:dyDescent="0.25">
      <c r="AQ42023" s="1026"/>
      <c r="AR42023" s="1027"/>
    </row>
    <row r="42024" spans="43:44" x14ac:dyDescent="0.25">
      <c r="AQ42024" s="1026"/>
      <c r="AR42024" s="1027"/>
    </row>
    <row r="42025" spans="43:44" x14ac:dyDescent="0.25">
      <c r="AQ42025" s="1026"/>
      <c r="AR42025" s="1027"/>
    </row>
    <row r="42026" spans="43:44" x14ac:dyDescent="0.25">
      <c r="AQ42026" s="1026"/>
      <c r="AR42026" s="1027"/>
    </row>
    <row r="42027" spans="43:44" x14ac:dyDescent="0.25">
      <c r="AQ42027" s="1026"/>
      <c r="AR42027" s="1027"/>
    </row>
    <row r="42028" spans="43:44" x14ac:dyDescent="0.25">
      <c r="AQ42028" s="1026"/>
      <c r="AR42028" s="1027"/>
    </row>
    <row r="42029" spans="43:44" x14ac:dyDescent="0.25">
      <c r="AQ42029" s="1026"/>
      <c r="AR42029" s="1027"/>
    </row>
    <row r="42030" spans="43:44" x14ac:dyDescent="0.25">
      <c r="AQ42030" s="1026"/>
      <c r="AR42030" s="1027"/>
    </row>
    <row r="42031" spans="43:44" x14ac:dyDescent="0.25">
      <c r="AQ42031" s="1026"/>
      <c r="AR42031" s="1027"/>
    </row>
    <row r="42032" spans="43:44" x14ac:dyDescent="0.25">
      <c r="AQ42032" s="1026"/>
      <c r="AR42032" s="1027"/>
    </row>
    <row r="42033" spans="43:44" x14ac:dyDescent="0.25">
      <c r="AQ42033" s="1026"/>
      <c r="AR42033" s="1027"/>
    </row>
    <row r="42034" spans="43:44" x14ac:dyDescent="0.25">
      <c r="AQ42034" s="1026"/>
      <c r="AR42034" s="1027"/>
    </row>
    <row r="42035" spans="43:44" x14ac:dyDescent="0.25">
      <c r="AQ42035" s="1026"/>
      <c r="AR42035" s="1027"/>
    </row>
    <row r="42036" spans="43:44" x14ac:dyDescent="0.25">
      <c r="AQ42036" s="1026"/>
      <c r="AR42036" s="1027"/>
    </row>
    <row r="42037" spans="43:44" x14ac:dyDescent="0.25">
      <c r="AQ42037" s="1026"/>
      <c r="AR42037" s="1027"/>
    </row>
    <row r="42038" spans="43:44" x14ac:dyDescent="0.25">
      <c r="AQ42038" s="1026"/>
      <c r="AR42038" s="1027"/>
    </row>
    <row r="42039" spans="43:44" x14ac:dyDescent="0.25">
      <c r="AQ42039" s="1026"/>
      <c r="AR42039" s="1027"/>
    </row>
    <row r="42040" spans="43:44" x14ac:dyDescent="0.25">
      <c r="AQ42040" s="1026"/>
      <c r="AR42040" s="1027"/>
    </row>
    <row r="42041" spans="43:44" x14ac:dyDescent="0.25">
      <c r="AQ42041" s="1026"/>
      <c r="AR42041" s="1027"/>
    </row>
    <row r="42042" spans="43:44" x14ac:dyDescent="0.25">
      <c r="AQ42042" s="1026"/>
      <c r="AR42042" s="1027"/>
    </row>
    <row r="42043" spans="43:44" x14ac:dyDescent="0.25">
      <c r="AQ42043" s="1026"/>
      <c r="AR42043" s="1027"/>
    </row>
    <row r="42044" spans="43:44" x14ac:dyDescent="0.25">
      <c r="AQ42044" s="1026"/>
      <c r="AR42044" s="1027"/>
    </row>
    <row r="42045" spans="43:44" x14ac:dyDescent="0.25">
      <c r="AQ42045" s="1026"/>
      <c r="AR42045" s="1027"/>
    </row>
    <row r="42046" spans="43:44" x14ac:dyDescent="0.25">
      <c r="AQ42046" s="1026"/>
      <c r="AR42046" s="1027"/>
    </row>
    <row r="42047" spans="43:44" x14ac:dyDescent="0.25">
      <c r="AQ42047" s="1026"/>
      <c r="AR42047" s="1027"/>
    </row>
    <row r="42048" spans="43:44" x14ac:dyDescent="0.25">
      <c r="AQ42048" s="1026"/>
      <c r="AR42048" s="1027"/>
    </row>
    <row r="42049" spans="43:44" x14ac:dyDescent="0.25">
      <c r="AQ42049" s="1026"/>
      <c r="AR42049" s="1027"/>
    </row>
    <row r="42050" spans="43:44" x14ac:dyDescent="0.25">
      <c r="AQ42050" s="1026"/>
      <c r="AR42050" s="1027"/>
    </row>
    <row r="42051" spans="43:44" x14ac:dyDescent="0.25">
      <c r="AQ42051" s="1026"/>
      <c r="AR42051" s="1027"/>
    </row>
    <row r="42052" spans="43:44" x14ac:dyDescent="0.25">
      <c r="AQ42052" s="1026"/>
      <c r="AR42052" s="1027"/>
    </row>
    <row r="42053" spans="43:44" x14ac:dyDescent="0.25">
      <c r="AQ42053" s="1026"/>
      <c r="AR42053" s="1027"/>
    </row>
    <row r="42054" spans="43:44" x14ac:dyDescent="0.25">
      <c r="AQ42054" s="1026"/>
      <c r="AR42054" s="1027"/>
    </row>
    <row r="42055" spans="43:44" x14ac:dyDescent="0.25">
      <c r="AQ42055" s="1026"/>
      <c r="AR42055" s="1027"/>
    </row>
    <row r="42056" spans="43:44" x14ac:dyDescent="0.25">
      <c r="AQ42056" s="1026"/>
      <c r="AR42056" s="1027"/>
    </row>
    <row r="42057" spans="43:44" x14ac:dyDescent="0.25">
      <c r="AQ42057" s="1026"/>
      <c r="AR42057" s="1027"/>
    </row>
    <row r="42058" spans="43:44" x14ac:dyDescent="0.25">
      <c r="AQ42058" s="1026"/>
      <c r="AR42058" s="1027"/>
    </row>
    <row r="42059" spans="43:44" x14ac:dyDescent="0.25">
      <c r="AQ42059" s="1026"/>
      <c r="AR42059" s="1027"/>
    </row>
    <row r="42060" spans="43:44" x14ac:dyDescent="0.25">
      <c r="AQ42060" s="1026"/>
      <c r="AR42060" s="1027"/>
    </row>
    <row r="42061" spans="43:44" x14ac:dyDescent="0.25">
      <c r="AQ42061" s="1026"/>
      <c r="AR42061" s="1027"/>
    </row>
    <row r="42062" spans="43:44" x14ac:dyDescent="0.25">
      <c r="AQ42062" s="1026"/>
      <c r="AR42062" s="1027"/>
    </row>
    <row r="42063" spans="43:44" x14ac:dyDescent="0.25">
      <c r="AQ42063" s="1026"/>
      <c r="AR42063" s="1027"/>
    </row>
    <row r="42064" spans="43:44" x14ac:dyDescent="0.25">
      <c r="AQ42064" s="1026"/>
      <c r="AR42064" s="1027"/>
    </row>
    <row r="42065" spans="43:44" x14ac:dyDescent="0.25">
      <c r="AQ42065" s="1026"/>
      <c r="AR42065" s="1027"/>
    </row>
    <row r="42066" spans="43:44" x14ac:dyDescent="0.25">
      <c r="AQ42066" s="1026"/>
      <c r="AR42066" s="1027"/>
    </row>
    <row r="42067" spans="43:44" x14ac:dyDescent="0.25">
      <c r="AQ42067" s="1026"/>
      <c r="AR42067" s="1027"/>
    </row>
    <row r="42068" spans="43:44" x14ac:dyDescent="0.25">
      <c r="AQ42068" s="1026"/>
      <c r="AR42068" s="1027"/>
    </row>
    <row r="42069" spans="43:44" x14ac:dyDescent="0.25">
      <c r="AQ42069" s="1026"/>
      <c r="AR42069" s="1027"/>
    </row>
    <row r="42070" spans="43:44" x14ac:dyDescent="0.25">
      <c r="AQ42070" s="1026"/>
      <c r="AR42070" s="1027"/>
    </row>
    <row r="42071" spans="43:44" x14ac:dyDescent="0.25">
      <c r="AQ42071" s="1026"/>
      <c r="AR42071" s="1027"/>
    </row>
    <row r="42072" spans="43:44" x14ac:dyDescent="0.25">
      <c r="AQ42072" s="1026"/>
      <c r="AR42072" s="1027"/>
    </row>
    <row r="42073" spans="43:44" x14ac:dyDescent="0.25">
      <c r="AQ42073" s="1026"/>
      <c r="AR42073" s="1027"/>
    </row>
    <row r="42074" spans="43:44" x14ac:dyDescent="0.25">
      <c r="AQ42074" s="1026"/>
      <c r="AR42074" s="1027"/>
    </row>
    <row r="42075" spans="43:44" x14ac:dyDescent="0.25">
      <c r="AQ42075" s="1026"/>
      <c r="AR42075" s="1027"/>
    </row>
    <row r="42076" spans="43:44" x14ac:dyDescent="0.25">
      <c r="AQ42076" s="1026"/>
      <c r="AR42076" s="1027"/>
    </row>
    <row r="42077" spans="43:44" x14ac:dyDescent="0.25">
      <c r="AQ42077" s="1026"/>
      <c r="AR42077" s="1027"/>
    </row>
    <row r="42078" spans="43:44" x14ac:dyDescent="0.25">
      <c r="AQ42078" s="1026"/>
      <c r="AR42078" s="1027"/>
    </row>
    <row r="42079" spans="43:44" x14ac:dyDescent="0.25">
      <c r="AQ42079" s="1026"/>
      <c r="AR42079" s="1027"/>
    </row>
    <row r="42080" spans="43:44" x14ac:dyDescent="0.25">
      <c r="AQ42080" s="1026"/>
      <c r="AR42080" s="1027"/>
    </row>
    <row r="42081" spans="43:44" x14ac:dyDescent="0.25">
      <c r="AQ42081" s="1026"/>
      <c r="AR42081" s="1027"/>
    </row>
    <row r="42082" spans="43:44" x14ac:dyDescent="0.25">
      <c r="AQ42082" s="1026"/>
      <c r="AR42082" s="1027"/>
    </row>
    <row r="42083" spans="43:44" x14ac:dyDescent="0.25">
      <c r="AQ42083" s="1026"/>
      <c r="AR42083" s="1027"/>
    </row>
    <row r="42084" spans="43:44" x14ac:dyDescent="0.25">
      <c r="AQ42084" s="1026"/>
      <c r="AR42084" s="1027"/>
    </row>
    <row r="42085" spans="43:44" x14ac:dyDescent="0.25">
      <c r="AQ42085" s="1026"/>
      <c r="AR42085" s="1027"/>
    </row>
    <row r="42086" spans="43:44" x14ac:dyDescent="0.25">
      <c r="AQ42086" s="1026"/>
      <c r="AR42086" s="1027"/>
    </row>
    <row r="42087" spans="43:44" x14ac:dyDescent="0.25">
      <c r="AQ42087" s="1026"/>
      <c r="AR42087" s="1027"/>
    </row>
    <row r="42088" spans="43:44" x14ac:dyDescent="0.25">
      <c r="AQ42088" s="1026"/>
      <c r="AR42088" s="1027"/>
    </row>
    <row r="42089" spans="43:44" x14ac:dyDescent="0.25">
      <c r="AQ42089" s="1026"/>
      <c r="AR42089" s="1027"/>
    </row>
    <row r="42090" spans="43:44" x14ac:dyDescent="0.25">
      <c r="AQ42090" s="1026"/>
      <c r="AR42090" s="1027"/>
    </row>
    <row r="42091" spans="43:44" x14ac:dyDescent="0.25">
      <c r="AQ42091" s="1026"/>
      <c r="AR42091" s="1027"/>
    </row>
    <row r="42092" spans="43:44" x14ac:dyDescent="0.25">
      <c r="AQ42092" s="1026"/>
      <c r="AR42092" s="1027"/>
    </row>
    <row r="42093" spans="43:44" x14ac:dyDescent="0.25">
      <c r="AQ42093" s="1026"/>
      <c r="AR42093" s="1027"/>
    </row>
    <row r="42094" spans="43:44" x14ac:dyDescent="0.25">
      <c r="AQ42094" s="1026"/>
      <c r="AR42094" s="1027"/>
    </row>
    <row r="42095" spans="43:44" x14ac:dyDescent="0.25">
      <c r="AQ42095" s="1026"/>
      <c r="AR42095" s="1027"/>
    </row>
    <row r="42096" spans="43:44" x14ac:dyDescent="0.25">
      <c r="AQ42096" s="1026"/>
      <c r="AR42096" s="1027"/>
    </row>
    <row r="42097" spans="43:44" x14ac:dyDescent="0.25">
      <c r="AQ42097" s="1026"/>
      <c r="AR42097" s="1027"/>
    </row>
    <row r="42098" spans="43:44" x14ac:dyDescent="0.25">
      <c r="AQ42098" s="1026"/>
      <c r="AR42098" s="1027"/>
    </row>
    <row r="42099" spans="43:44" x14ac:dyDescent="0.25">
      <c r="AQ42099" s="1026"/>
      <c r="AR42099" s="1027"/>
    </row>
    <row r="42100" spans="43:44" x14ac:dyDescent="0.25">
      <c r="AQ42100" s="1026"/>
      <c r="AR42100" s="1027"/>
    </row>
    <row r="42101" spans="43:44" x14ac:dyDescent="0.25">
      <c r="AQ42101" s="1026"/>
      <c r="AR42101" s="1027"/>
    </row>
    <row r="42102" spans="43:44" x14ac:dyDescent="0.25">
      <c r="AQ42102" s="1026"/>
      <c r="AR42102" s="1027"/>
    </row>
    <row r="42103" spans="43:44" x14ac:dyDescent="0.25">
      <c r="AQ42103" s="1026"/>
      <c r="AR42103" s="1027"/>
    </row>
    <row r="42104" spans="43:44" x14ac:dyDescent="0.25">
      <c r="AQ42104" s="1026"/>
      <c r="AR42104" s="1027"/>
    </row>
    <row r="42105" spans="43:44" x14ac:dyDescent="0.25">
      <c r="AQ42105" s="1026"/>
      <c r="AR42105" s="1027"/>
    </row>
    <row r="42106" spans="43:44" x14ac:dyDescent="0.25">
      <c r="AQ42106" s="1026"/>
      <c r="AR42106" s="1027"/>
    </row>
    <row r="42107" spans="43:44" x14ac:dyDescent="0.25">
      <c r="AQ42107" s="1026"/>
      <c r="AR42107" s="1027"/>
    </row>
    <row r="42108" spans="43:44" x14ac:dyDescent="0.25">
      <c r="AQ42108" s="1026"/>
      <c r="AR42108" s="1027"/>
    </row>
    <row r="42109" spans="43:44" x14ac:dyDescent="0.25">
      <c r="AQ42109" s="1026"/>
      <c r="AR42109" s="1027"/>
    </row>
    <row r="42110" spans="43:44" x14ac:dyDescent="0.25">
      <c r="AQ42110" s="1026"/>
      <c r="AR42110" s="1027"/>
    </row>
    <row r="42111" spans="43:44" x14ac:dyDescent="0.25">
      <c r="AQ42111" s="1026"/>
      <c r="AR42111" s="1027"/>
    </row>
    <row r="42112" spans="43:44" x14ac:dyDescent="0.25">
      <c r="AQ42112" s="1026"/>
      <c r="AR42112" s="1027"/>
    </row>
    <row r="42113" spans="43:44" x14ac:dyDescent="0.25">
      <c r="AQ42113" s="1026"/>
      <c r="AR42113" s="1027"/>
    </row>
    <row r="42114" spans="43:44" x14ac:dyDescent="0.25">
      <c r="AQ42114" s="1026"/>
      <c r="AR42114" s="1027"/>
    </row>
    <row r="42115" spans="43:44" x14ac:dyDescent="0.25">
      <c r="AQ42115" s="1026"/>
      <c r="AR42115" s="1027"/>
    </row>
    <row r="42116" spans="43:44" x14ac:dyDescent="0.25">
      <c r="AQ42116" s="1026"/>
      <c r="AR42116" s="1027"/>
    </row>
    <row r="42117" spans="43:44" x14ac:dyDescent="0.25">
      <c r="AQ42117" s="1026"/>
      <c r="AR42117" s="1027"/>
    </row>
    <row r="42118" spans="43:44" x14ac:dyDescent="0.25">
      <c r="AQ42118" s="1026"/>
      <c r="AR42118" s="1027"/>
    </row>
    <row r="42119" spans="43:44" x14ac:dyDescent="0.25">
      <c r="AQ42119" s="1026"/>
      <c r="AR42119" s="1027"/>
    </row>
    <row r="42120" spans="43:44" x14ac:dyDescent="0.25">
      <c r="AQ42120" s="1026"/>
      <c r="AR42120" s="1027"/>
    </row>
    <row r="42121" spans="43:44" x14ac:dyDescent="0.25">
      <c r="AQ42121" s="1026"/>
      <c r="AR42121" s="1027"/>
    </row>
    <row r="42122" spans="43:44" x14ac:dyDescent="0.25">
      <c r="AQ42122" s="1026"/>
      <c r="AR42122" s="1027"/>
    </row>
    <row r="42123" spans="43:44" x14ac:dyDescent="0.25">
      <c r="AQ42123" s="1026"/>
      <c r="AR42123" s="1027"/>
    </row>
    <row r="42124" spans="43:44" x14ac:dyDescent="0.25">
      <c r="AQ42124" s="1026"/>
      <c r="AR42124" s="1027"/>
    </row>
    <row r="42125" spans="43:44" x14ac:dyDescent="0.25">
      <c r="AQ42125" s="1026"/>
      <c r="AR42125" s="1027"/>
    </row>
    <row r="42126" spans="43:44" x14ac:dyDescent="0.25">
      <c r="AQ42126" s="1026"/>
      <c r="AR42126" s="1027"/>
    </row>
    <row r="42127" spans="43:44" x14ac:dyDescent="0.25">
      <c r="AQ42127" s="1026"/>
      <c r="AR42127" s="1027"/>
    </row>
    <row r="42128" spans="43:44" x14ac:dyDescent="0.25">
      <c r="AQ42128" s="1026"/>
      <c r="AR42128" s="1027"/>
    </row>
    <row r="42129" spans="43:44" x14ac:dyDescent="0.25">
      <c r="AQ42129" s="1026"/>
      <c r="AR42129" s="1027"/>
    </row>
    <row r="42130" spans="43:44" x14ac:dyDescent="0.25">
      <c r="AQ42130" s="1026"/>
      <c r="AR42130" s="1027"/>
    </row>
    <row r="42131" spans="43:44" x14ac:dyDescent="0.25">
      <c r="AQ42131" s="1026"/>
      <c r="AR42131" s="1027"/>
    </row>
    <row r="42132" spans="43:44" x14ac:dyDescent="0.25">
      <c r="AQ42132" s="1026"/>
      <c r="AR42132" s="1027"/>
    </row>
    <row r="42133" spans="43:44" x14ac:dyDescent="0.25">
      <c r="AQ42133" s="1026"/>
      <c r="AR42133" s="1027"/>
    </row>
    <row r="42134" spans="43:44" x14ac:dyDescent="0.25">
      <c r="AQ42134" s="1026"/>
      <c r="AR42134" s="1027"/>
    </row>
    <row r="42135" spans="43:44" x14ac:dyDescent="0.25">
      <c r="AQ42135" s="1026"/>
      <c r="AR42135" s="1027"/>
    </row>
    <row r="42136" spans="43:44" x14ac:dyDescent="0.25">
      <c r="AQ42136" s="1026"/>
      <c r="AR42136" s="1027"/>
    </row>
    <row r="42137" spans="43:44" x14ac:dyDescent="0.25">
      <c r="AQ42137" s="1026"/>
      <c r="AR42137" s="1027"/>
    </row>
    <row r="42138" spans="43:44" x14ac:dyDescent="0.25">
      <c r="AQ42138" s="1026"/>
      <c r="AR42138" s="1027"/>
    </row>
    <row r="42139" spans="43:44" x14ac:dyDescent="0.25">
      <c r="AQ42139" s="1026"/>
      <c r="AR42139" s="1027"/>
    </row>
    <row r="42140" spans="43:44" x14ac:dyDescent="0.25">
      <c r="AQ42140" s="1026"/>
      <c r="AR42140" s="1027"/>
    </row>
    <row r="42141" spans="43:44" x14ac:dyDescent="0.25">
      <c r="AQ42141" s="1026"/>
      <c r="AR42141" s="1027"/>
    </row>
    <row r="42142" spans="43:44" x14ac:dyDescent="0.25">
      <c r="AQ42142" s="1026"/>
      <c r="AR42142" s="1027"/>
    </row>
    <row r="42143" spans="43:44" x14ac:dyDescent="0.25">
      <c r="AQ42143" s="1026"/>
      <c r="AR42143" s="1027"/>
    </row>
    <row r="42144" spans="43:44" x14ac:dyDescent="0.25">
      <c r="AQ42144" s="1026"/>
      <c r="AR42144" s="1027"/>
    </row>
    <row r="42145" spans="43:44" x14ac:dyDescent="0.25">
      <c r="AQ42145" s="1026"/>
      <c r="AR42145" s="1027"/>
    </row>
    <row r="42146" spans="43:44" x14ac:dyDescent="0.25">
      <c r="AQ42146" s="1026"/>
      <c r="AR42146" s="1027"/>
    </row>
    <row r="42147" spans="43:44" x14ac:dyDescent="0.25">
      <c r="AQ42147" s="1026"/>
      <c r="AR42147" s="1027"/>
    </row>
    <row r="42148" spans="43:44" x14ac:dyDescent="0.25">
      <c r="AQ42148" s="1026"/>
      <c r="AR42148" s="1027"/>
    </row>
    <row r="42149" spans="43:44" x14ac:dyDescent="0.25">
      <c r="AQ42149" s="1026"/>
      <c r="AR42149" s="1027"/>
    </row>
    <row r="42150" spans="43:44" x14ac:dyDescent="0.25">
      <c r="AQ42150" s="1026"/>
      <c r="AR42150" s="1027"/>
    </row>
    <row r="42151" spans="43:44" x14ac:dyDescent="0.25">
      <c r="AQ42151" s="1026"/>
      <c r="AR42151" s="1027"/>
    </row>
    <row r="42152" spans="43:44" x14ac:dyDescent="0.25">
      <c r="AQ42152" s="1026"/>
      <c r="AR42152" s="1027"/>
    </row>
    <row r="42153" spans="43:44" x14ac:dyDescent="0.25">
      <c r="AQ42153" s="1026"/>
      <c r="AR42153" s="1027"/>
    </row>
    <row r="42154" spans="43:44" x14ac:dyDescent="0.25">
      <c r="AQ42154" s="1026"/>
      <c r="AR42154" s="1027"/>
    </row>
    <row r="42155" spans="43:44" x14ac:dyDescent="0.25">
      <c r="AQ42155" s="1026"/>
      <c r="AR42155" s="1027"/>
    </row>
    <row r="42156" spans="43:44" x14ac:dyDescent="0.25">
      <c r="AQ42156" s="1026"/>
      <c r="AR42156" s="1027"/>
    </row>
    <row r="42157" spans="43:44" x14ac:dyDescent="0.25">
      <c r="AQ42157" s="1026"/>
      <c r="AR42157" s="1027"/>
    </row>
    <row r="42158" spans="43:44" x14ac:dyDescent="0.25">
      <c r="AQ42158" s="1026"/>
      <c r="AR42158" s="1027"/>
    </row>
    <row r="42159" spans="43:44" x14ac:dyDescent="0.25">
      <c r="AQ42159" s="1026"/>
      <c r="AR42159" s="1027"/>
    </row>
    <row r="42160" spans="43:44" x14ac:dyDescent="0.25">
      <c r="AQ42160" s="1026"/>
      <c r="AR42160" s="1027"/>
    </row>
    <row r="42161" spans="43:44" x14ac:dyDescent="0.25">
      <c r="AQ42161" s="1026"/>
      <c r="AR42161" s="1027"/>
    </row>
    <row r="42162" spans="43:44" x14ac:dyDescent="0.25">
      <c r="AQ42162" s="1026"/>
      <c r="AR42162" s="1027"/>
    </row>
    <row r="42163" spans="43:44" x14ac:dyDescent="0.25">
      <c r="AQ42163" s="1026"/>
      <c r="AR42163" s="1027"/>
    </row>
    <row r="42164" spans="43:44" x14ac:dyDescent="0.25">
      <c r="AQ42164" s="1026"/>
      <c r="AR42164" s="1027"/>
    </row>
    <row r="42165" spans="43:44" x14ac:dyDescent="0.25">
      <c r="AQ42165" s="1026"/>
      <c r="AR42165" s="1027"/>
    </row>
    <row r="42166" spans="43:44" x14ac:dyDescent="0.25">
      <c r="AQ42166" s="1026"/>
      <c r="AR42166" s="1027"/>
    </row>
    <row r="42167" spans="43:44" x14ac:dyDescent="0.25">
      <c r="AQ42167" s="1026"/>
      <c r="AR42167" s="1027"/>
    </row>
    <row r="42168" spans="43:44" x14ac:dyDescent="0.25">
      <c r="AQ42168" s="1026"/>
      <c r="AR42168" s="1027"/>
    </row>
    <row r="42169" spans="43:44" x14ac:dyDescent="0.25">
      <c r="AQ42169" s="1026"/>
      <c r="AR42169" s="1027"/>
    </row>
    <row r="42170" spans="43:44" x14ac:dyDescent="0.25">
      <c r="AQ42170" s="1026"/>
      <c r="AR42170" s="1027"/>
    </row>
    <row r="42171" spans="43:44" x14ac:dyDescent="0.25">
      <c r="AQ42171" s="1026"/>
      <c r="AR42171" s="1027"/>
    </row>
    <row r="42172" spans="43:44" x14ac:dyDescent="0.25">
      <c r="AQ42172" s="1026"/>
      <c r="AR42172" s="1027"/>
    </row>
    <row r="42173" spans="43:44" x14ac:dyDescent="0.25">
      <c r="AQ42173" s="1026"/>
      <c r="AR42173" s="1027"/>
    </row>
    <row r="42174" spans="43:44" x14ac:dyDescent="0.25">
      <c r="AQ42174" s="1026"/>
      <c r="AR42174" s="1027"/>
    </row>
    <row r="42175" spans="43:44" x14ac:dyDescent="0.25">
      <c r="AQ42175" s="1026"/>
      <c r="AR42175" s="1027"/>
    </row>
    <row r="42176" spans="43:44" x14ac:dyDescent="0.25">
      <c r="AQ42176" s="1026"/>
      <c r="AR42176" s="1027"/>
    </row>
    <row r="42177" spans="43:44" x14ac:dyDescent="0.25">
      <c r="AQ42177" s="1026"/>
      <c r="AR42177" s="1027"/>
    </row>
    <row r="42178" spans="43:44" x14ac:dyDescent="0.25">
      <c r="AQ42178" s="1026"/>
      <c r="AR42178" s="1027"/>
    </row>
    <row r="42179" spans="43:44" x14ac:dyDescent="0.25">
      <c r="AQ42179" s="1026"/>
      <c r="AR42179" s="1027"/>
    </row>
    <row r="42180" spans="43:44" x14ac:dyDescent="0.25">
      <c r="AQ42180" s="1026"/>
      <c r="AR42180" s="1027"/>
    </row>
    <row r="42181" spans="43:44" x14ac:dyDescent="0.25">
      <c r="AQ42181" s="1026"/>
      <c r="AR42181" s="1027"/>
    </row>
    <row r="42182" spans="43:44" x14ac:dyDescent="0.25">
      <c r="AQ42182" s="1026"/>
      <c r="AR42182" s="1027"/>
    </row>
    <row r="42183" spans="43:44" x14ac:dyDescent="0.25">
      <c r="AQ42183" s="1026"/>
      <c r="AR42183" s="1027"/>
    </row>
    <row r="42184" spans="43:44" x14ac:dyDescent="0.25">
      <c r="AQ42184" s="1026"/>
      <c r="AR42184" s="1027"/>
    </row>
    <row r="42185" spans="43:44" x14ac:dyDescent="0.25">
      <c r="AQ42185" s="1026"/>
      <c r="AR42185" s="1027"/>
    </row>
    <row r="42186" spans="43:44" x14ac:dyDescent="0.25">
      <c r="AQ42186" s="1026"/>
      <c r="AR42186" s="1027"/>
    </row>
    <row r="42187" spans="43:44" x14ac:dyDescent="0.25">
      <c r="AQ42187" s="1026"/>
      <c r="AR42187" s="1027"/>
    </row>
    <row r="42188" spans="43:44" x14ac:dyDescent="0.25">
      <c r="AQ42188" s="1026"/>
      <c r="AR42188" s="1027"/>
    </row>
    <row r="42189" spans="43:44" x14ac:dyDescent="0.25">
      <c r="AQ42189" s="1026"/>
      <c r="AR42189" s="1027"/>
    </row>
    <row r="42190" spans="43:44" x14ac:dyDescent="0.25">
      <c r="AQ42190" s="1026"/>
      <c r="AR42190" s="1027"/>
    </row>
    <row r="42191" spans="43:44" x14ac:dyDescent="0.25">
      <c r="AQ42191" s="1026"/>
      <c r="AR42191" s="1027"/>
    </row>
    <row r="42192" spans="43:44" x14ac:dyDescent="0.25">
      <c r="AQ42192" s="1026"/>
      <c r="AR42192" s="1027"/>
    </row>
    <row r="42193" spans="43:44" x14ac:dyDescent="0.25">
      <c r="AQ42193" s="1026"/>
      <c r="AR42193" s="1027"/>
    </row>
    <row r="42194" spans="43:44" x14ac:dyDescent="0.25">
      <c r="AQ42194" s="1026"/>
      <c r="AR42194" s="1027"/>
    </row>
    <row r="42195" spans="43:44" x14ac:dyDescent="0.25">
      <c r="AQ42195" s="1026"/>
      <c r="AR42195" s="1027"/>
    </row>
    <row r="42196" spans="43:44" x14ac:dyDescent="0.25">
      <c r="AQ42196" s="1026"/>
      <c r="AR42196" s="1027"/>
    </row>
    <row r="42197" spans="43:44" x14ac:dyDescent="0.25">
      <c r="AQ42197" s="1026"/>
      <c r="AR42197" s="1027"/>
    </row>
    <row r="42198" spans="43:44" x14ac:dyDescent="0.25">
      <c r="AQ42198" s="1026"/>
      <c r="AR42198" s="1027"/>
    </row>
    <row r="42199" spans="43:44" x14ac:dyDescent="0.25">
      <c r="AQ42199" s="1026"/>
      <c r="AR42199" s="1027"/>
    </row>
    <row r="42200" spans="43:44" x14ac:dyDescent="0.25">
      <c r="AQ42200" s="1026"/>
      <c r="AR42200" s="1027"/>
    </row>
    <row r="42201" spans="43:44" x14ac:dyDescent="0.25">
      <c r="AQ42201" s="1026"/>
      <c r="AR42201" s="1027"/>
    </row>
    <row r="42202" spans="43:44" x14ac:dyDescent="0.25">
      <c r="AQ42202" s="1026"/>
      <c r="AR42202" s="1027"/>
    </row>
    <row r="42203" spans="43:44" x14ac:dyDescent="0.25">
      <c r="AQ42203" s="1026"/>
      <c r="AR42203" s="1027"/>
    </row>
    <row r="42204" spans="43:44" x14ac:dyDescent="0.25">
      <c r="AQ42204" s="1026"/>
      <c r="AR42204" s="1027"/>
    </row>
    <row r="42205" spans="43:44" x14ac:dyDescent="0.25">
      <c r="AQ42205" s="1026"/>
      <c r="AR42205" s="1027"/>
    </row>
    <row r="42206" spans="43:44" x14ac:dyDescent="0.25">
      <c r="AQ42206" s="1026"/>
      <c r="AR42206" s="1027"/>
    </row>
    <row r="42207" spans="43:44" x14ac:dyDescent="0.25">
      <c r="AQ42207" s="1026"/>
      <c r="AR42207" s="1027"/>
    </row>
    <row r="42208" spans="43:44" x14ac:dyDescent="0.25">
      <c r="AQ42208" s="1026"/>
      <c r="AR42208" s="1027"/>
    </row>
    <row r="42209" spans="43:44" x14ac:dyDescent="0.25">
      <c r="AQ42209" s="1026"/>
      <c r="AR42209" s="1027"/>
    </row>
    <row r="42210" spans="43:44" x14ac:dyDescent="0.25">
      <c r="AQ42210" s="1026"/>
      <c r="AR42210" s="1027"/>
    </row>
    <row r="42211" spans="43:44" x14ac:dyDescent="0.25">
      <c r="AQ42211" s="1026"/>
      <c r="AR42211" s="1027"/>
    </row>
    <row r="42212" spans="43:44" x14ac:dyDescent="0.25">
      <c r="AQ42212" s="1026"/>
      <c r="AR42212" s="1027"/>
    </row>
    <row r="42213" spans="43:44" x14ac:dyDescent="0.25">
      <c r="AQ42213" s="1026"/>
      <c r="AR42213" s="1027"/>
    </row>
    <row r="42214" spans="43:44" x14ac:dyDescent="0.25">
      <c r="AQ42214" s="1026"/>
      <c r="AR42214" s="1027"/>
    </row>
    <row r="42215" spans="43:44" x14ac:dyDescent="0.25">
      <c r="AQ42215" s="1026"/>
      <c r="AR42215" s="1027"/>
    </row>
    <row r="42216" spans="43:44" x14ac:dyDescent="0.25">
      <c r="AQ42216" s="1026"/>
      <c r="AR42216" s="1027"/>
    </row>
    <row r="42217" spans="43:44" x14ac:dyDescent="0.25">
      <c r="AQ42217" s="1026"/>
      <c r="AR42217" s="1027"/>
    </row>
    <row r="42218" spans="43:44" x14ac:dyDescent="0.25">
      <c r="AQ42218" s="1026"/>
      <c r="AR42218" s="1027"/>
    </row>
    <row r="42219" spans="43:44" x14ac:dyDescent="0.25">
      <c r="AQ42219" s="1026"/>
      <c r="AR42219" s="1027"/>
    </row>
    <row r="42220" spans="43:44" x14ac:dyDescent="0.25">
      <c r="AQ42220" s="1026"/>
      <c r="AR42220" s="1027"/>
    </row>
    <row r="42221" spans="43:44" x14ac:dyDescent="0.25">
      <c r="AQ42221" s="1026"/>
      <c r="AR42221" s="1027"/>
    </row>
    <row r="42222" spans="43:44" x14ac:dyDescent="0.25">
      <c r="AQ42222" s="1026"/>
      <c r="AR42222" s="1027"/>
    </row>
    <row r="42223" spans="43:44" x14ac:dyDescent="0.25">
      <c r="AQ42223" s="1026"/>
      <c r="AR42223" s="1027"/>
    </row>
    <row r="42224" spans="43:44" x14ac:dyDescent="0.25">
      <c r="AQ42224" s="1026"/>
      <c r="AR42224" s="1027"/>
    </row>
    <row r="42225" spans="43:44" x14ac:dyDescent="0.25">
      <c r="AQ42225" s="1026"/>
      <c r="AR42225" s="1027"/>
    </row>
    <row r="42226" spans="43:44" x14ac:dyDescent="0.25">
      <c r="AQ42226" s="1026"/>
      <c r="AR42226" s="1027"/>
    </row>
    <row r="42227" spans="43:44" x14ac:dyDescent="0.25">
      <c r="AQ42227" s="1026"/>
      <c r="AR42227" s="1027"/>
    </row>
    <row r="42228" spans="43:44" x14ac:dyDescent="0.25">
      <c r="AQ42228" s="1026"/>
      <c r="AR42228" s="1027"/>
    </row>
    <row r="42229" spans="43:44" x14ac:dyDescent="0.25">
      <c r="AQ42229" s="1026"/>
      <c r="AR42229" s="1027"/>
    </row>
    <row r="42230" spans="43:44" x14ac:dyDescent="0.25">
      <c r="AQ42230" s="1026"/>
      <c r="AR42230" s="1027"/>
    </row>
    <row r="42231" spans="43:44" x14ac:dyDescent="0.25">
      <c r="AQ42231" s="1026"/>
      <c r="AR42231" s="1027"/>
    </row>
    <row r="42232" spans="43:44" x14ac:dyDescent="0.25">
      <c r="AQ42232" s="1026"/>
      <c r="AR42232" s="1027"/>
    </row>
    <row r="42233" spans="43:44" x14ac:dyDescent="0.25">
      <c r="AQ42233" s="1026"/>
      <c r="AR42233" s="1027"/>
    </row>
    <row r="42234" spans="43:44" x14ac:dyDescent="0.25">
      <c r="AQ42234" s="1026"/>
      <c r="AR42234" s="1027"/>
    </row>
    <row r="42235" spans="43:44" x14ac:dyDescent="0.25">
      <c r="AQ42235" s="1026"/>
      <c r="AR42235" s="1027"/>
    </row>
    <row r="42236" spans="43:44" x14ac:dyDescent="0.25">
      <c r="AQ42236" s="1026"/>
      <c r="AR42236" s="1027"/>
    </row>
    <row r="42237" spans="43:44" x14ac:dyDescent="0.25">
      <c r="AQ42237" s="1026"/>
      <c r="AR42237" s="1027"/>
    </row>
    <row r="42238" spans="43:44" x14ac:dyDescent="0.25">
      <c r="AQ42238" s="1026"/>
      <c r="AR42238" s="1027"/>
    </row>
    <row r="42239" spans="43:44" x14ac:dyDescent="0.25">
      <c r="AQ42239" s="1026"/>
      <c r="AR42239" s="1027"/>
    </row>
    <row r="42240" spans="43:44" x14ac:dyDescent="0.25">
      <c r="AQ42240" s="1026"/>
      <c r="AR42240" s="1027"/>
    </row>
    <row r="42241" spans="43:44" x14ac:dyDescent="0.25">
      <c r="AQ42241" s="1026"/>
      <c r="AR42241" s="1027"/>
    </row>
    <row r="42242" spans="43:44" x14ac:dyDescent="0.25">
      <c r="AQ42242" s="1026"/>
      <c r="AR42242" s="1027"/>
    </row>
    <row r="42243" spans="43:44" x14ac:dyDescent="0.25">
      <c r="AQ42243" s="1026"/>
      <c r="AR42243" s="1027"/>
    </row>
    <row r="42244" spans="43:44" x14ac:dyDescent="0.25">
      <c r="AQ42244" s="1026"/>
      <c r="AR42244" s="1027"/>
    </row>
    <row r="42245" spans="43:44" x14ac:dyDescent="0.25">
      <c r="AQ42245" s="1026"/>
      <c r="AR42245" s="1027"/>
    </row>
    <row r="42246" spans="43:44" x14ac:dyDescent="0.25">
      <c r="AQ42246" s="1026"/>
      <c r="AR42246" s="1027"/>
    </row>
    <row r="42247" spans="43:44" x14ac:dyDescent="0.25">
      <c r="AQ42247" s="1026"/>
      <c r="AR42247" s="1027"/>
    </row>
    <row r="42248" spans="43:44" x14ac:dyDescent="0.25">
      <c r="AQ42248" s="1026"/>
      <c r="AR42248" s="1027"/>
    </row>
    <row r="42249" spans="43:44" x14ac:dyDescent="0.25">
      <c r="AQ42249" s="1026"/>
      <c r="AR42249" s="1027"/>
    </row>
    <row r="42250" spans="43:44" x14ac:dyDescent="0.25">
      <c r="AQ42250" s="1026"/>
      <c r="AR42250" s="1027"/>
    </row>
    <row r="42251" spans="43:44" x14ac:dyDescent="0.25">
      <c r="AQ42251" s="1026"/>
      <c r="AR42251" s="1027"/>
    </row>
    <row r="42252" spans="43:44" x14ac:dyDescent="0.25">
      <c r="AQ42252" s="1026"/>
      <c r="AR42252" s="1027"/>
    </row>
    <row r="42253" spans="43:44" x14ac:dyDescent="0.25">
      <c r="AQ42253" s="1026"/>
      <c r="AR42253" s="1027"/>
    </row>
    <row r="42254" spans="43:44" x14ac:dyDescent="0.25">
      <c r="AQ42254" s="1026"/>
      <c r="AR42254" s="1027"/>
    </row>
    <row r="42255" spans="43:44" x14ac:dyDescent="0.25">
      <c r="AQ42255" s="1026"/>
      <c r="AR42255" s="1027"/>
    </row>
    <row r="42256" spans="43:44" x14ac:dyDescent="0.25">
      <c r="AQ42256" s="1026"/>
      <c r="AR42256" s="1027"/>
    </row>
    <row r="42257" spans="43:44" x14ac:dyDescent="0.25">
      <c r="AQ42257" s="1026"/>
      <c r="AR42257" s="1027"/>
    </row>
    <row r="42258" spans="43:44" x14ac:dyDescent="0.25">
      <c r="AQ42258" s="1026"/>
      <c r="AR42258" s="1027"/>
    </row>
    <row r="42259" spans="43:44" x14ac:dyDescent="0.25">
      <c r="AQ42259" s="1026"/>
      <c r="AR42259" s="1027"/>
    </row>
    <row r="42260" spans="43:44" x14ac:dyDescent="0.25">
      <c r="AQ42260" s="1026"/>
      <c r="AR42260" s="1027"/>
    </row>
    <row r="42261" spans="43:44" x14ac:dyDescent="0.25">
      <c r="AQ42261" s="1026"/>
      <c r="AR42261" s="1027"/>
    </row>
    <row r="42262" spans="43:44" x14ac:dyDescent="0.25">
      <c r="AQ42262" s="1026"/>
      <c r="AR42262" s="1027"/>
    </row>
    <row r="42263" spans="43:44" x14ac:dyDescent="0.25">
      <c r="AQ42263" s="1026"/>
      <c r="AR42263" s="1027"/>
    </row>
    <row r="42264" spans="43:44" x14ac:dyDescent="0.25">
      <c r="AQ42264" s="1026"/>
      <c r="AR42264" s="1027"/>
    </row>
    <row r="42265" spans="43:44" x14ac:dyDescent="0.25">
      <c r="AQ42265" s="1026"/>
      <c r="AR42265" s="1027"/>
    </row>
    <row r="42266" spans="43:44" x14ac:dyDescent="0.25">
      <c r="AQ42266" s="1026"/>
      <c r="AR42266" s="1027"/>
    </row>
    <row r="42267" spans="43:44" x14ac:dyDescent="0.25">
      <c r="AQ42267" s="1026"/>
      <c r="AR42267" s="1027"/>
    </row>
    <row r="42268" spans="43:44" x14ac:dyDescent="0.25">
      <c r="AQ42268" s="1026"/>
      <c r="AR42268" s="1027"/>
    </row>
    <row r="42269" spans="43:44" x14ac:dyDescent="0.25">
      <c r="AQ42269" s="1026"/>
      <c r="AR42269" s="1027"/>
    </row>
    <row r="42270" spans="43:44" x14ac:dyDescent="0.25">
      <c r="AQ42270" s="1026"/>
      <c r="AR42270" s="1027"/>
    </row>
    <row r="42271" spans="43:44" x14ac:dyDescent="0.25">
      <c r="AQ42271" s="1026"/>
      <c r="AR42271" s="1027"/>
    </row>
    <row r="42272" spans="43:44" x14ac:dyDescent="0.25">
      <c r="AQ42272" s="1026"/>
      <c r="AR42272" s="1027"/>
    </row>
    <row r="42273" spans="43:44" x14ac:dyDescent="0.25">
      <c r="AQ42273" s="1026"/>
      <c r="AR42273" s="1027"/>
    </row>
    <row r="42274" spans="43:44" x14ac:dyDescent="0.25">
      <c r="AQ42274" s="1026"/>
      <c r="AR42274" s="1027"/>
    </row>
    <row r="42275" spans="43:44" x14ac:dyDescent="0.25">
      <c r="AQ42275" s="1026"/>
      <c r="AR42275" s="1027"/>
    </row>
    <row r="42276" spans="43:44" x14ac:dyDescent="0.25">
      <c r="AQ42276" s="1026"/>
      <c r="AR42276" s="1027"/>
    </row>
    <row r="42277" spans="43:44" x14ac:dyDescent="0.25">
      <c r="AQ42277" s="1026"/>
      <c r="AR42277" s="1027"/>
    </row>
    <row r="42278" spans="43:44" x14ac:dyDescent="0.25">
      <c r="AQ42278" s="1026"/>
      <c r="AR42278" s="1027"/>
    </row>
    <row r="42279" spans="43:44" x14ac:dyDescent="0.25">
      <c r="AQ42279" s="1026"/>
      <c r="AR42279" s="1027"/>
    </row>
    <row r="42280" spans="43:44" x14ac:dyDescent="0.25">
      <c r="AQ42280" s="1026"/>
      <c r="AR42280" s="1027"/>
    </row>
    <row r="42281" spans="43:44" x14ac:dyDescent="0.25">
      <c r="AQ42281" s="1026"/>
      <c r="AR42281" s="1027"/>
    </row>
    <row r="42282" spans="43:44" x14ac:dyDescent="0.25">
      <c r="AQ42282" s="1026"/>
      <c r="AR42282" s="1027"/>
    </row>
    <row r="42283" spans="43:44" x14ac:dyDescent="0.25">
      <c r="AQ42283" s="1026"/>
      <c r="AR42283" s="1027"/>
    </row>
    <row r="42284" spans="43:44" x14ac:dyDescent="0.25">
      <c r="AQ42284" s="1026"/>
      <c r="AR42284" s="1027"/>
    </row>
    <row r="42285" spans="43:44" x14ac:dyDescent="0.25">
      <c r="AQ42285" s="1026"/>
      <c r="AR42285" s="1027"/>
    </row>
    <row r="42286" spans="43:44" x14ac:dyDescent="0.25">
      <c r="AQ42286" s="1026"/>
      <c r="AR42286" s="1027"/>
    </row>
    <row r="42287" spans="43:44" x14ac:dyDescent="0.25">
      <c r="AQ42287" s="1026"/>
      <c r="AR42287" s="1027"/>
    </row>
    <row r="42288" spans="43:44" x14ac:dyDescent="0.25">
      <c r="AQ42288" s="1026"/>
      <c r="AR42288" s="1027"/>
    </row>
    <row r="42289" spans="43:44" x14ac:dyDescent="0.25">
      <c r="AQ42289" s="1026"/>
      <c r="AR42289" s="1027"/>
    </row>
    <row r="42290" spans="43:44" x14ac:dyDescent="0.25">
      <c r="AQ42290" s="1026"/>
      <c r="AR42290" s="1027"/>
    </row>
    <row r="42291" spans="43:44" x14ac:dyDescent="0.25">
      <c r="AQ42291" s="1026"/>
      <c r="AR42291" s="1027"/>
    </row>
    <row r="42292" spans="43:44" x14ac:dyDescent="0.25">
      <c r="AQ42292" s="1026"/>
      <c r="AR42292" s="1027"/>
    </row>
    <row r="42293" spans="43:44" x14ac:dyDescent="0.25">
      <c r="AQ42293" s="1026"/>
      <c r="AR42293" s="1027"/>
    </row>
    <row r="42294" spans="43:44" x14ac:dyDescent="0.25">
      <c r="AQ42294" s="1026"/>
      <c r="AR42294" s="1027"/>
    </row>
    <row r="42295" spans="43:44" x14ac:dyDescent="0.25">
      <c r="AQ42295" s="1026"/>
      <c r="AR42295" s="1027"/>
    </row>
    <row r="42296" spans="43:44" x14ac:dyDescent="0.25">
      <c r="AQ42296" s="1026"/>
      <c r="AR42296" s="1027"/>
    </row>
    <row r="42297" spans="43:44" x14ac:dyDescent="0.25">
      <c r="AQ42297" s="1026"/>
      <c r="AR42297" s="1027"/>
    </row>
    <row r="42298" spans="43:44" x14ac:dyDescent="0.25">
      <c r="AQ42298" s="1026"/>
      <c r="AR42298" s="1027"/>
    </row>
    <row r="42299" spans="43:44" x14ac:dyDescent="0.25">
      <c r="AQ42299" s="1026"/>
      <c r="AR42299" s="1027"/>
    </row>
    <row r="42300" spans="43:44" x14ac:dyDescent="0.25">
      <c r="AQ42300" s="1026"/>
      <c r="AR42300" s="1027"/>
    </row>
    <row r="42301" spans="43:44" x14ac:dyDescent="0.25">
      <c r="AQ42301" s="1026"/>
      <c r="AR42301" s="1027"/>
    </row>
    <row r="42302" spans="43:44" x14ac:dyDescent="0.25">
      <c r="AQ42302" s="1026"/>
      <c r="AR42302" s="1027"/>
    </row>
    <row r="42303" spans="43:44" x14ac:dyDescent="0.25">
      <c r="AQ42303" s="1026"/>
      <c r="AR42303" s="1027"/>
    </row>
    <row r="42304" spans="43:44" x14ac:dyDescent="0.25">
      <c r="AQ42304" s="1026"/>
      <c r="AR42304" s="1027"/>
    </row>
    <row r="42305" spans="43:44" x14ac:dyDescent="0.25">
      <c r="AQ42305" s="1026"/>
      <c r="AR42305" s="1027"/>
    </row>
    <row r="42306" spans="43:44" x14ac:dyDescent="0.25">
      <c r="AQ42306" s="1026"/>
      <c r="AR42306" s="1027"/>
    </row>
    <row r="42307" spans="43:44" x14ac:dyDescent="0.25">
      <c r="AQ42307" s="1026"/>
      <c r="AR42307" s="1027"/>
    </row>
    <row r="42308" spans="43:44" x14ac:dyDescent="0.25">
      <c r="AQ42308" s="1026"/>
      <c r="AR42308" s="1027"/>
    </row>
    <row r="42309" spans="43:44" x14ac:dyDescent="0.25">
      <c r="AQ42309" s="1026"/>
      <c r="AR42309" s="1027"/>
    </row>
    <row r="42310" spans="43:44" x14ac:dyDescent="0.25">
      <c r="AQ42310" s="1026"/>
      <c r="AR42310" s="1027"/>
    </row>
    <row r="42311" spans="43:44" x14ac:dyDescent="0.25">
      <c r="AQ42311" s="1026"/>
      <c r="AR42311" s="1027"/>
    </row>
    <row r="42312" spans="43:44" x14ac:dyDescent="0.25">
      <c r="AQ42312" s="1026"/>
      <c r="AR42312" s="1027"/>
    </row>
    <row r="42313" spans="43:44" x14ac:dyDescent="0.25">
      <c r="AQ42313" s="1026"/>
      <c r="AR42313" s="1027"/>
    </row>
    <row r="42314" spans="43:44" x14ac:dyDescent="0.25">
      <c r="AQ42314" s="1026"/>
      <c r="AR42314" s="1027"/>
    </row>
    <row r="42315" spans="43:44" x14ac:dyDescent="0.25">
      <c r="AQ42315" s="1026"/>
      <c r="AR42315" s="1027"/>
    </row>
    <row r="42316" spans="43:44" x14ac:dyDescent="0.25">
      <c r="AQ42316" s="1026"/>
      <c r="AR42316" s="1027"/>
    </row>
    <row r="42317" spans="43:44" x14ac:dyDescent="0.25">
      <c r="AQ42317" s="1026"/>
      <c r="AR42317" s="1027"/>
    </row>
    <row r="42318" spans="43:44" x14ac:dyDescent="0.25">
      <c r="AQ42318" s="1026"/>
      <c r="AR42318" s="1027"/>
    </row>
    <row r="42319" spans="43:44" x14ac:dyDescent="0.25">
      <c r="AQ42319" s="1026"/>
      <c r="AR42319" s="1027"/>
    </row>
    <row r="42320" spans="43:44" x14ac:dyDescent="0.25">
      <c r="AQ42320" s="1026"/>
      <c r="AR42320" s="1027"/>
    </row>
    <row r="42321" spans="43:44" x14ac:dyDescent="0.25">
      <c r="AQ42321" s="1026"/>
      <c r="AR42321" s="1027"/>
    </row>
    <row r="42322" spans="43:44" x14ac:dyDescent="0.25">
      <c r="AQ42322" s="1026"/>
      <c r="AR42322" s="1027"/>
    </row>
    <row r="42323" spans="43:44" x14ac:dyDescent="0.25">
      <c r="AQ42323" s="1026"/>
      <c r="AR42323" s="1027"/>
    </row>
    <row r="42324" spans="43:44" x14ac:dyDescent="0.25">
      <c r="AQ42324" s="1026"/>
      <c r="AR42324" s="1027"/>
    </row>
    <row r="42325" spans="43:44" x14ac:dyDescent="0.25">
      <c r="AQ42325" s="1026"/>
      <c r="AR42325" s="1027"/>
    </row>
    <row r="42326" spans="43:44" x14ac:dyDescent="0.25">
      <c r="AQ42326" s="1026"/>
      <c r="AR42326" s="1027"/>
    </row>
    <row r="42327" spans="43:44" x14ac:dyDescent="0.25">
      <c r="AQ42327" s="1026"/>
      <c r="AR42327" s="1027"/>
    </row>
    <row r="42328" spans="43:44" x14ac:dyDescent="0.25">
      <c r="AQ42328" s="1026"/>
      <c r="AR42328" s="1027"/>
    </row>
    <row r="42329" spans="43:44" x14ac:dyDescent="0.25">
      <c r="AQ42329" s="1026"/>
      <c r="AR42329" s="1027"/>
    </row>
    <row r="42330" spans="43:44" x14ac:dyDescent="0.25">
      <c r="AQ42330" s="1026"/>
      <c r="AR42330" s="1027"/>
    </row>
    <row r="42331" spans="43:44" x14ac:dyDescent="0.25">
      <c r="AQ42331" s="1026"/>
      <c r="AR42331" s="1027"/>
    </row>
    <row r="42332" spans="43:44" x14ac:dyDescent="0.25">
      <c r="AQ42332" s="1026"/>
      <c r="AR42332" s="1027"/>
    </row>
    <row r="42333" spans="43:44" x14ac:dyDescent="0.25">
      <c r="AQ42333" s="1026"/>
      <c r="AR42333" s="1027"/>
    </row>
    <row r="42334" spans="43:44" x14ac:dyDescent="0.25">
      <c r="AQ42334" s="1026"/>
      <c r="AR42334" s="1027"/>
    </row>
    <row r="42335" spans="43:44" x14ac:dyDescent="0.25">
      <c r="AQ42335" s="1026"/>
      <c r="AR42335" s="1027"/>
    </row>
    <row r="42336" spans="43:44" x14ac:dyDescent="0.25">
      <c r="AQ42336" s="1026"/>
      <c r="AR42336" s="1027"/>
    </row>
    <row r="42337" spans="43:44" x14ac:dyDescent="0.25">
      <c r="AQ42337" s="1026"/>
      <c r="AR42337" s="1027"/>
    </row>
    <row r="42338" spans="43:44" x14ac:dyDescent="0.25">
      <c r="AQ42338" s="1026"/>
      <c r="AR42338" s="1027"/>
    </row>
    <row r="42339" spans="43:44" x14ac:dyDescent="0.25">
      <c r="AQ42339" s="1026"/>
      <c r="AR42339" s="1027"/>
    </row>
    <row r="42340" spans="43:44" x14ac:dyDescent="0.25">
      <c r="AQ42340" s="1026"/>
      <c r="AR42340" s="1027"/>
    </row>
    <row r="42341" spans="43:44" x14ac:dyDescent="0.25">
      <c r="AQ42341" s="1026"/>
      <c r="AR42341" s="1027"/>
    </row>
    <row r="42342" spans="43:44" x14ac:dyDescent="0.25">
      <c r="AQ42342" s="1026"/>
      <c r="AR42342" s="1027"/>
    </row>
    <row r="42343" spans="43:44" x14ac:dyDescent="0.25">
      <c r="AQ42343" s="1026"/>
      <c r="AR42343" s="1027"/>
    </row>
    <row r="42344" spans="43:44" x14ac:dyDescent="0.25">
      <c r="AQ42344" s="1026"/>
      <c r="AR42344" s="1027"/>
    </row>
    <row r="42345" spans="43:44" x14ac:dyDescent="0.25">
      <c r="AQ42345" s="1026"/>
      <c r="AR42345" s="1027"/>
    </row>
    <row r="42346" spans="43:44" x14ac:dyDescent="0.25">
      <c r="AQ42346" s="1026"/>
      <c r="AR42346" s="1027"/>
    </row>
    <row r="42347" spans="43:44" x14ac:dyDescent="0.25">
      <c r="AQ42347" s="1026"/>
      <c r="AR42347" s="1027"/>
    </row>
    <row r="42348" spans="43:44" x14ac:dyDescent="0.25">
      <c r="AQ42348" s="1026"/>
      <c r="AR42348" s="1027"/>
    </row>
    <row r="42349" spans="43:44" x14ac:dyDescent="0.25">
      <c r="AQ42349" s="1026"/>
      <c r="AR42349" s="1027"/>
    </row>
    <row r="42350" spans="43:44" x14ac:dyDescent="0.25">
      <c r="AQ42350" s="1026"/>
      <c r="AR42350" s="1027"/>
    </row>
    <row r="42351" spans="43:44" x14ac:dyDescent="0.25">
      <c r="AQ42351" s="1026"/>
      <c r="AR42351" s="1027"/>
    </row>
    <row r="42352" spans="43:44" x14ac:dyDescent="0.25">
      <c r="AQ42352" s="1026"/>
      <c r="AR42352" s="1027"/>
    </row>
    <row r="42353" spans="43:44" x14ac:dyDescent="0.25">
      <c r="AQ42353" s="1026"/>
      <c r="AR42353" s="1027"/>
    </row>
    <row r="42354" spans="43:44" x14ac:dyDescent="0.25">
      <c r="AQ42354" s="1026"/>
      <c r="AR42354" s="1027"/>
    </row>
    <row r="42355" spans="43:44" x14ac:dyDescent="0.25">
      <c r="AQ42355" s="1026"/>
      <c r="AR42355" s="1027"/>
    </row>
    <row r="42356" spans="43:44" x14ac:dyDescent="0.25">
      <c r="AQ42356" s="1026"/>
      <c r="AR42356" s="1027"/>
    </row>
    <row r="42357" spans="43:44" x14ac:dyDescent="0.25">
      <c r="AQ42357" s="1026"/>
      <c r="AR42357" s="1027"/>
    </row>
    <row r="42358" spans="43:44" x14ac:dyDescent="0.25">
      <c r="AQ42358" s="1026"/>
      <c r="AR42358" s="1027"/>
    </row>
    <row r="42359" spans="43:44" x14ac:dyDescent="0.25">
      <c r="AQ42359" s="1026"/>
      <c r="AR42359" s="1027"/>
    </row>
    <row r="42360" spans="43:44" x14ac:dyDescent="0.25">
      <c r="AQ42360" s="1026"/>
      <c r="AR42360" s="1027"/>
    </row>
    <row r="42361" spans="43:44" x14ac:dyDescent="0.25">
      <c r="AQ42361" s="1026"/>
      <c r="AR42361" s="1027"/>
    </row>
    <row r="42362" spans="43:44" x14ac:dyDescent="0.25">
      <c r="AQ42362" s="1026"/>
      <c r="AR42362" s="1027"/>
    </row>
    <row r="42363" spans="43:44" x14ac:dyDescent="0.25">
      <c r="AQ42363" s="1026"/>
      <c r="AR42363" s="1027"/>
    </row>
    <row r="42364" spans="43:44" x14ac:dyDescent="0.25">
      <c r="AQ42364" s="1026"/>
      <c r="AR42364" s="1027"/>
    </row>
    <row r="42365" spans="43:44" x14ac:dyDescent="0.25">
      <c r="AQ42365" s="1026"/>
      <c r="AR42365" s="1027"/>
    </row>
    <row r="42366" spans="43:44" x14ac:dyDescent="0.25">
      <c r="AQ42366" s="1026"/>
      <c r="AR42366" s="1027"/>
    </row>
    <row r="42367" spans="43:44" x14ac:dyDescent="0.25">
      <c r="AQ42367" s="1026"/>
      <c r="AR42367" s="1027"/>
    </row>
    <row r="42368" spans="43:44" x14ac:dyDescent="0.25">
      <c r="AQ42368" s="1026"/>
      <c r="AR42368" s="1027"/>
    </row>
    <row r="42369" spans="43:44" x14ac:dyDescent="0.25">
      <c r="AQ42369" s="1026"/>
      <c r="AR42369" s="1027"/>
    </row>
    <row r="42370" spans="43:44" x14ac:dyDescent="0.25">
      <c r="AQ42370" s="1026"/>
      <c r="AR42370" s="1027"/>
    </row>
    <row r="42371" spans="43:44" x14ac:dyDescent="0.25">
      <c r="AQ42371" s="1026"/>
      <c r="AR42371" s="1027"/>
    </row>
    <row r="42372" spans="43:44" x14ac:dyDescent="0.25">
      <c r="AQ42372" s="1026"/>
      <c r="AR42372" s="1027"/>
    </row>
    <row r="42373" spans="43:44" x14ac:dyDescent="0.25">
      <c r="AQ42373" s="1026"/>
      <c r="AR42373" s="1027"/>
    </row>
    <row r="42374" spans="43:44" x14ac:dyDescent="0.25">
      <c r="AQ42374" s="1026"/>
      <c r="AR42374" s="1027"/>
    </row>
    <row r="42375" spans="43:44" x14ac:dyDescent="0.25">
      <c r="AQ42375" s="1026"/>
      <c r="AR42375" s="1027"/>
    </row>
    <row r="42376" spans="43:44" x14ac:dyDescent="0.25">
      <c r="AQ42376" s="1026"/>
      <c r="AR42376" s="1027"/>
    </row>
    <row r="42377" spans="43:44" x14ac:dyDescent="0.25">
      <c r="AQ42377" s="1026"/>
      <c r="AR42377" s="1027"/>
    </row>
    <row r="42378" spans="43:44" x14ac:dyDescent="0.25">
      <c r="AQ42378" s="1026"/>
      <c r="AR42378" s="1027"/>
    </row>
    <row r="42379" spans="43:44" x14ac:dyDescent="0.25">
      <c r="AQ42379" s="1026"/>
      <c r="AR42379" s="1027"/>
    </row>
    <row r="42380" spans="43:44" x14ac:dyDescent="0.25">
      <c r="AQ42380" s="1026"/>
      <c r="AR42380" s="1027"/>
    </row>
    <row r="42381" spans="43:44" x14ac:dyDescent="0.25">
      <c r="AQ42381" s="1026"/>
      <c r="AR42381" s="1027"/>
    </row>
    <row r="42382" spans="43:44" x14ac:dyDescent="0.25">
      <c r="AQ42382" s="1026"/>
      <c r="AR42382" s="1027"/>
    </row>
    <row r="42383" spans="43:44" x14ac:dyDescent="0.25">
      <c r="AQ42383" s="1026"/>
      <c r="AR42383" s="1027"/>
    </row>
    <row r="42384" spans="43:44" x14ac:dyDescent="0.25">
      <c r="AQ42384" s="1026"/>
      <c r="AR42384" s="1027"/>
    </row>
    <row r="42385" spans="43:44" x14ac:dyDescent="0.25">
      <c r="AQ42385" s="1026"/>
      <c r="AR42385" s="1027"/>
    </row>
    <row r="42386" spans="43:44" x14ac:dyDescent="0.25">
      <c r="AQ42386" s="1026"/>
      <c r="AR42386" s="1027"/>
    </row>
    <row r="42387" spans="43:44" x14ac:dyDescent="0.25">
      <c r="AQ42387" s="1026"/>
      <c r="AR42387" s="1027"/>
    </row>
    <row r="42388" spans="43:44" x14ac:dyDescent="0.25">
      <c r="AQ42388" s="1026"/>
      <c r="AR42388" s="1027"/>
    </row>
    <row r="42389" spans="43:44" x14ac:dyDescent="0.25">
      <c r="AQ42389" s="1026"/>
      <c r="AR42389" s="1027"/>
    </row>
    <row r="42390" spans="43:44" x14ac:dyDescent="0.25">
      <c r="AQ42390" s="1026"/>
      <c r="AR42390" s="1027"/>
    </row>
    <row r="42391" spans="43:44" x14ac:dyDescent="0.25">
      <c r="AQ42391" s="1026"/>
      <c r="AR42391" s="1027"/>
    </row>
    <row r="42392" spans="43:44" x14ac:dyDescent="0.25">
      <c r="AQ42392" s="1026"/>
      <c r="AR42392" s="1027"/>
    </row>
    <row r="42393" spans="43:44" x14ac:dyDescent="0.25">
      <c r="AQ42393" s="1026"/>
      <c r="AR42393" s="1027"/>
    </row>
    <row r="42394" spans="43:44" x14ac:dyDescent="0.25">
      <c r="AQ42394" s="1026"/>
      <c r="AR42394" s="1027"/>
    </row>
    <row r="42395" spans="43:44" x14ac:dyDescent="0.25">
      <c r="AQ42395" s="1026"/>
      <c r="AR42395" s="1027"/>
    </row>
    <row r="42396" spans="43:44" x14ac:dyDescent="0.25">
      <c r="AQ42396" s="1026"/>
      <c r="AR42396" s="1027"/>
    </row>
    <row r="42397" spans="43:44" x14ac:dyDescent="0.25">
      <c r="AQ42397" s="1026"/>
      <c r="AR42397" s="1027"/>
    </row>
    <row r="42398" spans="43:44" x14ac:dyDescent="0.25">
      <c r="AQ42398" s="1026"/>
      <c r="AR42398" s="1027"/>
    </row>
    <row r="42399" spans="43:44" x14ac:dyDescent="0.25">
      <c r="AQ42399" s="1026"/>
      <c r="AR42399" s="1027"/>
    </row>
    <row r="42400" spans="43:44" x14ac:dyDescent="0.25">
      <c r="AQ42400" s="1026"/>
      <c r="AR42400" s="1027"/>
    </row>
    <row r="42401" spans="43:44" x14ac:dyDescent="0.25">
      <c r="AQ42401" s="1026"/>
      <c r="AR42401" s="1027"/>
    </row>
    <row r="42402" spans="43:44" x14ac:dyDescent="0.25">
      <c r="AQ42402" s="1026"/>
      <c r="AR42402" s="1027"/>
    </row>
    <row r="42403" spans="43:44" x14ac:dyDescent="0.25">
      <c r="AQ42403" s="1026"/>
      <c r="AR42403" s="1027"/>
    </row>
    <row r="42404" spans="43:44" x14ac:dyDescent="0.25">
      <c r="AQ42404" s="1026"/>
      <c r="AR42404" s="1027"/>
    </row>
    <row r="42405" spans="43:44" x14ac:dyDescent="0.25">
      <c r="AQ42405" s="1026"/>
      <c r="AR42405" s="1027"/>
    </row>
    <row r="42406" spans="43:44" x14ac:dyDescent="0.25">
      <c r="AQ42406" s="1026"/>
      <c r="AR42406" s="1027"/>
    </row>
    <row r="42407" spans="43:44" x14ac:dyDescent="0.25">
      <c r="AQ42407" s="1026"/>
      <c r="AR42407" s="1027"/>
    </row>
    <row r="42408" spans="43:44" x14ac:dyDescent="0.25">
      <c r="AQ42408" s="1026"/>
      <c r="AR42408" s="1027"/>
    </row>
    <row r="42409" spans="43:44" x14ac:dyDescent="0.25">
      <c r="AQ42409" s="1026"/>
      <c r="AR42409" s="1027"/>
    </row>
    <row r="42410" spans="43:44" x14ac:dyDescent="0.25">
      <c r="AQ42410" s="1026"/>
      <c r="AR42410" s="1027"/>
    </row>
    <row r="42411" spans="43:44" x14ac:dyDescent="0.25">
      <c r="AQ42411" s="1026"/>
      <c r="AR42411" s="1027"/>
    </row>
    <row r="42412" spans="43:44" x14ac:dyDescent="0.25">
      <c r="AQ42412" s="1026"/>
      <c r="AR42412" s="1027"/>
    </row>
    <row r="42413" spans="43:44" x14ac:dyDescent="0.25">
      <c r="AQ42413" s="1026"/>
      <c r="AR42413" s="1027"/>
    </row>
    <row r="42414" spans="43:44" x14ac:dyDescent="0.25">
      <c r="AQ42414" s="1026"/>
      <c r="AR42414" s="1027"/>
    </row>
    <row r="42415" spans="43:44" x14ac:dyDescent="0.25">
      <c r="AQ42415" s="1026"/>
      <c r="AR42415" s="1027"/>
    </row>
    <row r="42416" spans="43:44" x14ac:dyDescent="0.25">
      <c r="AQ42416" s="1026"/>
      <c r="AR42416" s="1027"/>
    </row>
    <row r="42417" spans="43:44" x14ac:dyDescent="0.25">
      <c r="AQ42417" s="1026"/>
      <c r="AR42417" s="1027"/>
    </row>
    <row r="42418" spans="43:44" x14ac:dyDescent="0.25">
      <c r="AQ42418" s="1026"/>
      <c r="AR42418" s="1027"/>
    </row>
    <row r="42419" spans="43:44" x14ac:dyDescent="0.25">
      <c r="AQ42419" s="1026"/>
      <c r="AR42419" s="1027"/>
    </row>
    <row r="42420" spans="43:44" x14ac:dyDescent="0.25">
      <c r="AQ42420" s="1026"/>
      <c r="AR42420" s="1027"/>
    </row>
    <row r="42421" spans="43:44" x14ac:dyDescent="0.25">
      <c r="AQ42421" s="1026"/>
      <c r="AR42421" s="1027"/>
    </row>
    <row r="42422" spans="43:44" x14ac:dyDescent="0.25">
      <c r="AQ42422" s="1026"/>
      <c r="AR42422" s="1027"/>
    </row>
    <row r="42423" spans="43:44" x14ac:dyDescent="0.25">
      <c r="AQ42423" s="1026"/>
      <c r="AR42423" s="1027"/>
    </row>
    <row r="42424" spans="43:44" x14ac:dyDescent="0.25">
      <c r="AQ42424" s="1026"/>
      <c r="AR42424" s="1027"/>
    </row>
    <row r="42425" spans="43:44" x14ac:dyDescent="0.25">
      <c r="AQ42425" s="1026"/>
      <c r="AR42425" s="1027"/>
    </row>
    <row r="42426" spans="43:44" x14ac:dyDescent="0.25">
      <c r="AQ42426" s="1026"/>
      <c r="AR42426" s="1027"/>
    </row>
    <row r="42427" spans="43:44" x14ac:dyDescent="0.25">
      <c r="AQ42427" s="1026"/>
      <c r="AR42427" s="1027"/>
    </row>
    <row r="42428" spans="43:44" x14ac:dyDescent="0.25">
      <c r="AQ42428" s="1026"/>
      <c r="AR42428" s="1027"/>
    </row>
    <row r="42429" spans="43:44" x14ac:dyDescent="0.25">
      <c r="AQ42429" s="1026"/>
      <c r="AR42429" s="1027"/>
    </row>
    <row r="42430" spans="43:44" x14ac:dyDescent="0.25">
      <c r="AQ42430" s="1026"/>
      <c r="AR42430" s="1027"/>
    </row>
    <row r="42431" spans="43:44" x14ac:dyDescent="0.25">
      <c r="AQ42431" s="1026"/>
      <c r="AR42431" s="1027"/>
    </row>
    <row r="42432" spans="43:44" x14ac:dyDescent="0.25">
      <c r="AQ42432" s="1026"/>
      <c r="AR42432" s="1027"/>
    </row>
    <row r="42433" spans="43:44" x14ac:dyDescent="0.25">
      <c r="AQ42433" s="1026"/>
      <c r="AR42433" s="1027"/>
    </row>
    <row r="42434" spans="43:44" x14ac:dyDescent="0.25">
      <c r="AQ42434" s="1026"/>
      <c r="AR42434" s="1027"/>
    </row>
    <row r="42435" spans="43:44" x14ac:dyDescent="0.25">
      <c r="AQ42435" s="1026"/>
      <c r="AR42435" s="1027"/>
    </row>
    <row r="42436" spans="43:44" x14ac:dyDescent="0.25">
      <c r="AQ42436" s="1026"/>
      <c r="AR42436" s="1027"/>
    </row>
    <row r="42437" spans="43:44" x14ac:dyDescent="0.25">
      <c r="AQ42437" s="1026"/>
      <c r="AR42437" s="1027"/>
    </row>
    <row r="42438" spans="43:44" x14ac:dyDescent="0.25">
      <c r="AQ42438" s="1026"/>
      <c r="AR42438" s="1027"/>
    </row>
    <row r="42439" spans="43:44" x14ac:dyDescent="0.25">
      <c r="AQ42439" s="1026"/>
      <c r="AR42439" s="1027"/>
    </row>
    <row r="42440" spans="43:44" x14ac:dyDescent="0.25">
      <c r="AQ42440" s="1026"/>
      <c r="AR42440" s="1027"/>
    </row>
    <row r="42441" spans="43:44" x14ac:dyDescent="0.25">
      <c r="AQ42441" s="1026"/>
      <c r="AR42441" s="1027"/>
    </row>
    <row r="42442" spans="43:44" x14ac:dyDescent="0.25">
      <c r="AQ42442" s="1026"/>
      <c r="AR42442" s="1027"/>
    </row>
    <row r="42443" spans="43:44" x14ac:dyDescent="0.25">
      <c r="AQ42443" s="1026"/>
      <c r="AR42443" s="1027"/>
    </row>
    <row r="42444" spans="43:44" x14ac:dyDescent="0.25">
      <c r="AQ42444" s="1026"/>
      <c r="AR42444" s="1027"/>
    </row>
    <row r="42445" spans="43:44" x14ac:dyDescent="0.25">
      <c r="AQ42445" s="1026"/>
      <c r="AR42445" s="1027"/>
    </row>
    <row r="42446" spans="43:44" x14ac:dyDescent="0.25">
      <c r="AQ42446" s="1026"/>
      <c r="AR42446" s="1027"/>
    </row>
    <row r="42447" spans="43:44" x14ac:dyDescent="0.25">
      <c r="AQ42447" s="1026"/>
      <c r="AR42447" s="1027"/>
    </row>
    <row r="42448" spans="43:44" x14ac:dyDescent="0.25">
      <c r="AQ42448" s="1026"/>
      <c r="AR42448" s="1027"/>
    </row>
    <row r="42449" spans="43:44" x14ac:dyDescent="0.25">
      <c r="AQ42449" s="1026"/>
      <c r="AR42449" s="1027"/>
    </row>
    <row r="42450" spans="43:44" x14ac:dyDescent="0.25">
      <c r="AQ42450" s="1026"/>
      <c r="AR42450" s="1027"/>
    </row>
    <row r="42451" spans="43:44" x14ac:dyDescent="0.25">
      <c r="AQ42451" s="1026"/>
      <c r="AR42451" s="1027"/>
    </row>
    <row r="42452" spans="43:44" x14ac:dyDescent="0.25">
      <c r="AQ42452" s="1026"/>
      <c r="AR42452" s="1027"/>
    </row>
    <row r="42453" spans="43:44" x14ac:dyDescent="0.25">
      <c r="AQ42453" s="1026"/>
      <c r="AR42453" s="1027"/>
    </row>
    <row r="42454" spans="43:44" x14ac:dyDescent="0.25">
      <c r="AQ42454" s="1026"/>
      <c r="AR42454" s="1027"/>
    </row>
    <row r="42455" spans="43:44" x14ac:dyDescent="0.25">
      <c r="AQ42455" s="1026"/>
      <c r="AR42455" s="1027"/>
    </row>
    <row r="42456" spans="43:44" x14ac:dyDescent="0.25">
      <c r="AQ42456" s="1026"/>
      <c r="AR42456" s="1027"/>
    </row>
    <row r="42457" spans="43:44" x14ac:dyDescent="0.25">
      <c r="AQ42457" s="1026"/>
      <c r="AR42457" s="1027"/>
    </row>
    <row r="42458" spans="43:44" x14ac:dyDescent="0.25">
      <c r="AQ42458" s="1026"/>
      <c r="AR42458" s="1027"/>
    </row>
    <row r="42459" spans="43:44" x14ac:dyDescent="0.25">
      <c r="AQ42459" s="1026"/>
      <c r="AR42459" s="1027"/>
    </row>
    <row r="42460" spans="43:44" x14ac:dyDescent="0.25">
      <c r="AQ42460" s="1026"/>
      <c r="AR42460" s="1027"/>
    </row>
    <row r="42461" spans="43:44" x14ac:dyDescent="0.25">
      <c r="AQ42461" s="1026"/>
      <c r="AR42461" s="1027"/>
    </row>
    <row r="42462" spans="43:44" x14ac:dyDescent="0.25">
      <c r="AQ42462" s="1026"/>
      <c r="AR42462" s="1027"/>
    </row>
    <row r="42463" spans="43:44" x14ac:dyDescent="0.25">
      <c r="AQ42463" s="1026"/>
      <c r="AR42463" s="1027"/>
    </row>
    <row r="42464" spans="43:44" x14ac:dyDescent="0.25">
      <c r="AQ42464" s="1026"/>
      <c r="AR42464" s="1027"/>
    </row>
    <row r="42465" spans="43:44" x14ac:dyDescent="0.25">
      <c r="AQ42465" s="1026"/>
      <c r="AR42465" s="1027"/>
    </row>
    <row r="42466" spans="43:44" x14ac:dyDescent="0.25">
      <c r="AQ42466" s="1026"/>
      <c r="AR42466" s="1027"/>
    </row>
    <row r="42467" spans="43:44" x14ac:dyDescent="0.25">
      <c r="AQ42467" s="1026"/>
      <c r="AR42467" s="1027"/>
    </row>
    <row r="42468" spans="43:44" x14ac:dyDescent="0.25">
      <c r="AQ42468" s="1026"/>
      <c r="AR42468" s="1027"/>
    </row>
    <row r="42469" spans="43:44" x14ac:dyDescent="0.25">
      <c r="AQ42469" s="1026"/>
      <c r="AR42469" s="1027"/>
    </row>
    <row r="42470" spans="43:44" x14ac:dyDescent="0.25">
      <c r="AQ42470" s="1026"/>
      <c r="AR42470" s="1027"/>
    </row>
    <row r="42471" spans="43:44" x14ac:dyDescent="0.25">
      <c r="AQ42471" s="1026"/>
      <c r="AR42471" s="1027"/>
    </row>
    <row r="42472" spans="43:44" x14ac:dyDescent="0.25">
      <c r="AQ42472" s="1026"/>
      <c r="AR42472" s="1027"/>
    </row>
    <row r="42473" spans="43:44" x14ac:dyDescent="0.25">
      <c r="AQ42473" s="1026"/>
      <c r="AR42473" s="1027"/>
    </row>
    <row r="42474" spans="43:44" x14ac:dyDescent="0.25">
      <c r="AQ42474" s="1026"/>
      <c r="AR42474" s="1027"/>
    </row>
    <row r="42475" spans="43:44" x14ac:dyDescent="0.25">
      <c r="AQ42475" s="1026"/>
      <c r="AR42475" s="1027"/>
    </row>
    <row r="42476" spans="43:44" x14ac:dyDescent="0.25">
      <c r="AQ42476" s="1026"/>
      <c r="AR42476" s="1027"/>
    </row>
    <row r="42477" spans="43:44" x14ac:dyDescent="0.25">
      <c r="AQ42477" s="1026"/>
      <c r="AR42477" s="1027"/>
    </row>
    <row r="42478" spans="43:44" x14ac:dyDescent="0.25">
      <c r="AQ42478" s="1026"/>
      <c r="AR42478" s="1027"/>
    </row>
    <row r="42479" spans="43:44" x14ac:dyDescent="0.25">
      <c r="AQ42479" s="1026"/>
      <c r="AR42479" s="1027"/>
    </row>
    <row r="42480" spans="43:44" x14ac:dyDescent="0.25">
      <c r="AQ42480" s="1026"/>
      <c r="AR42480" s="1027"/>
    </row>
    <row r="42481" spans="43:44" x14ac:dyDescent="0.25">
      <c r="AQ42481" s="1026"/>
      <c r="AR42481" s="1027"/>
    </row>
    <row r="42482" spans="43:44" x14ac:dyDescent="0.25">
      <c r="AQ42482" s="1026"/>
      <c r="AR42482" s="1027"/>
    </row>
    <row r="42483" spans="43:44" x14ac:dyDescent="0.25">
      <c r="AQ42483" s="1026"/>
      <c r="AR42483" s="1027"/>
    </row>
    <row r="42484" spans="43:44" x14ac:dyDescent="0.25">
      <c r="AQ42484" s="1026"/>
      <c r="AR42484" s="1027"/>
    </row>
    <row r="42485" spans="43:44" x14ac:dyDescent="0.25">
      <c r="AQ42485" s="1026"/>
      <c r="AR42485" s="1027"/>
    </row>
    <row r="42486" spans="43:44" x14ac:dyDescent="0.25">
      <c r="AQ42486" s="1026"/>
      <c r="AR42486" s="1027"/>
    </row>
    <row r="42487" spans="43:44" x14ac:dyDescent="0.25">
      <c r="AQ42487" s="1026"/>
      <c r="AR42487" s="1027"/>
    </row>
    <row r="42488" spans="43:44" x14ac:dyDescent="0.25">
      <c r="AQ42488" s="1026"/>
      <c r="AR42488" s="1027"/>
    </row>
    <row r="42489" spans="43:44" x14ac:dyDescent="0.25">
      <c r="AQ42489" s="1026"/>
      <c r="AR42489" s="1027"/>
    </row>
    <row r="42490" spans="43:44" x14ac:dyDescent="0.25">
      <c r="AQ42490" s="1026"/>
      <c r="AR42490" s="1027"/>
    </row>
    <row r="42491" spans="43:44" x14ac:dyDescent="0.25">
      <c r="AQ42491" s="1026"/>
      <c r="AR42491" s="1027"/>
    </row>
    <row r="42492" spans="43:44" x14ac:dyDescent="0.25">
      <c r="AQ42492" s="1026"/>
      <c r="AR42492" s="1027"/>
    </row>
    <row r="42493" spans="43:44" x14ac:dyDescent="0.25">
      <c r="AQ42493" s="1026"/>
      <c r="AR42493" s="1027"/>
    </row>
    <row r="42494" spans="43:44" x14ac:dyDescent="0.25">
      <c r="AQ42494" s="1026"/>
      <c r="AR42494" s="1027"/>
    </row>
    <row r="42495" spans="43:44" x14ac:dyDescent="0.25">
      <c r="AQ42495" s="1026"/>
      <c r="AR42495" s="1027"/>
    </row>
    <row r="42496" spans="43:44" x14ac:dyDescent="0.25">
      <c r="AQ42496" s="1026"/>
      <c r="AR42496" s="1027"/>
    </row>
    <row r="42497" spans="43:44" x14ac:dyDescent="0.25">
      <c r="AQ42497" s="1026"/>
      <c r="AR42497" s="1027"/>
    </row>
    <row r="42498" spans="43:44" x14ac:dyDescent="0.25">
      <c r="AQ42498" s="1026"/>
      <c r="AR42498" s="1027"/>
    </row>
    <row r="42499" spans="43:44" x14ac:dyDescent="0.25">
      <c r="AQ42499" s="1026"/>
      <c r="AR42499" s="1027"/>
    </row>
    <row r="42500" spans="43:44" x14ac:dyDescent="0.25">
      <c r="AQ42500" s="1026"/>
      <c r="AR42500" s="1027"/>
    </row>
    <row r="42501" spans="43:44" x14ac:dyDescent="0.25">
      <c r="AQ42501" s="1026"/>
      <c r="AR42501" s="1027"/>
    </row>
    <row r="42502" spans="43:44" x14ac:dyDescent="0.25">
      <c r="AQ42502" s="1026"/>
      <c r="AR42502" s="1027"/>
    </row>
    <row r="42503" spans="43:44" x14ac:dyDescent="0.25">
      <c r="AQ42503" s="1026"/>
      <c r="AR42503" s="1027"/>
    </row>
    <row r="42504" spans="43:44" x14ac:dyDescent="0.25">
      <c r="AQ42504" s="1026"/>
      <c r="AR42504" s="1027"/>
    </row>
    <row r="42505" spans="43:44" x14ac:dyDescent="0.25">
      <c r="AQ42505" s="1026"/>
      <c r="AR42505" s="1027"/>
    </row>
    <row r="42506" spans="43:44" x14ac:dyDescent="0.25">
      <c r="AQ42506" s="1026"/>
      <c r="AR42506" s="1027"/>
    </row>
    <row r="42507" spans="43:44" x14ac:dyDescent="0.25">
      <c r="AQ42507" s="1026"/>
      <c r="AR42507" s="1027"/>
    </row>
    <row r="42508" spans="43:44" x14ac:dyDescent="0.25">
      <c r="AQ42508" s="1026"/>
      <c r="AR42508" s="1027"/>
    </row>
    <row r="42509" spans="43:44" x14ac:dyDescent="0.25">
      <c r="AQ42509" s="1026"/>
      <c r="AR42509" s="1027"/>
    </row>
    <row r="42510" spans="43:44" x14ac:dyDescent="0.25">
      <c r="AQ42510" s="1026"/>
      <c r="AR42510" s="1027"/>
    </row>
    <row r="42511" spans="43:44" x14ac:dyDescent="0.25">
      <c r="AQ42511" s="1026"/>
      <c r="AR42511" s="1027"/>
    </row>
    <row r="42512" spans="43:44" x14ac:dyDescent="0.25">
      <c r="AQ42512" s="1026"/>
      <c r="AR42512" s="1027"/>
    </row>
    <row r="42513" spans="43:44" x14ac:dyDescent="0.25">
      <c r="AQ42513" s="1026"/>
      <c r="AR42513" s="1027"/>
    </row>
    <row r="42514" spans="43:44" x14ac:dyDescent="0.25">
      <c r="AQ42514" s="1026"/>
      <c r="AR42514" s="1027"/>
    </row>
    <row r="42515" spans="43:44" x14ac:dyDescent="0.25">
      <c r="AQ42515" s="1026"/>
      <c r="AR42515" s="1027"/>
    </row>
    <row r="42516" spans="43:44" x14ac:dyDescent="0.25">
      <c r="AQ42516" s="1026"/>
      <c r="AR42516" s="1027"/>
    </row>
    <row r="42517" spans="43:44" x14ac:dyDescent="0.25">
      <c r="AQ42517" s="1026"/>
      <c r="AR42517" s="1027"/>
    </row>
    <row r="42518" spans="43:44" x14ac:dyDescent="0.25">
      <c r="AQ42518" s="1026"/>
      <c r="AR42518" s="1027"/>
    </row>
    <row r="42519" spans="43:44" x14ac:dyDescent="0.25">
      <c r="AQ42519" s="1026"/>
      <c r="AR42519" s="1027"/>
    </row>
    <row r="42520" spans="43:44" x14ac:dyDescent="0.25">
      <c r="AQ42520" s="1026"/>
      <c r="AR42520" s="1027"/>
    </row>
    <row r="42521" spans="43:44" x14ac:dyDescent="0.25">
      <c r="AQ42521" s="1026"/>
      <c r="AR42521" s="1027"/>
    </row>
    <row r="42522" spans="43:44" x14ac:dyDescent="0.25">
      <c r="AQ42522" s="1026"/>
      <c r="AR42522" s="1027"/>
    </row>
    <row r="42523" spans="43:44" x14ac:dyDescent="0.25">
      <c r="AQ42523" s="1026"/>
      <c r="AR42523" s="1027"/>
    </row>
    <row r="42524" spans="43:44" x14ac:dyDescent="0.25">
      <c r="AQ42524" s="1026"/>
      <c r="AR42524" s="1027"/>
    </row>
    <row r="42525" spans="43:44" x14ac:dyDescent="0.25">
      <c r="AQ42525" s="1026"/>
      <c r="AR42525" s="1027"/>
    </row>
    <row r="42526" spans="43:44" x14ac:dyDescent="0.25">
      <c r="AQ42526" s="1026"/>
      <c r="AR42526" s="1027"/>
    </row>
    <row r="42527" spans="43:44" x14ac:dyDescent="0.25">
      <c r="AQ42527" s="1026"/>
      <c r="AR42527" s="1027"/>
    </row>
    <row r="42528" spans="43:44" x14ac:dyDescent="0.25">
      <c r="AQ42528" s="1026"/>
      <c r="AR42528" s="1027"/>
    </row>
    <row r="42529" spans="43:44" x14ac:dyDescent="0.25">
      <c r="AQ42529" s="1026"/>
      <c r="AR42529" s="1027"/>
    </row>
    <row r="42530" spans="43:44" x14ac:dyDescent="0.25">
      <c r="AQ42530" s="1026"/>
      <c r="AR42530" s="1027"/>
    </row>
    <row r="42531" spans="43:44" x14ac:dyDescent="0.25">
      <c r="AQ42531" s="1026"/>
      <c r="AR42531" s="1027"/>
    </row>
    <row r="42532" spans="43:44" x14ac:dyDescent="0.25">
      <c r="AQ42532" s="1026"/>
      <c r="AR42532" s="1027"/>
    </row>
    <row r="42533" spans="43:44" x14ac:dyDescent="0.25">
      <c r="AQ42533" s="1026"/>
      <c r="AR42533" s="1027"/>
    </row>
    <row r="42534" spans="43:44" x14ac:dyDescent="0.25">
      <c r="AQ42534" s="1026"/>
      <c r="AR42534" s="1027"/>
    </row>
    <row r="42535" spans="43:44" x14ac:dyDescent="0.25">
      <c r="AQ42535" s="1026"/>
      <c r="AR42535" s="1027"/>
    </row>
    <row r="42536" spans="43:44" x14ac:dyDescent="0.25">
      <c r="AQ42536" s="1026"/>
      <c r="AR42536" s="1027"/>
    </row>
    <row r="42537" spans="43:44" x14ac:dyDescent="0.25">
      <c r="AQ42537" s="1026"/>
      <c r="AR42537" s="1027"/>
    </row>
    <row r="42538" spans="43:44" x14ac:dyDescent="0.25">
      <c r="AQ42538" s="1026"/>
      <c r="AR42538" s="1027"/>
    </row>
    <row r="42539" spans="43:44" x14ac:dyDescent="0.25">
      <c r="AQ42539" s="1026"/>
      <c r="AR42539" s="1027"/>
    </row>
    <row r="42540" spans="43:44" x14ac:dyDescent="0.25">
      <c r="AQ42540" s="1026"/>
      <c r="AR42540" s="1027"/>
    </row>
    <row r="42541" spans="43:44" x14ac:dyDescent="0.25">
      <c r="AQ42541" s="1026"/>
      <c r="AR42541" s="1027"/>
    </row>
    <row r="42542" spans="43:44" x14ac:dyDescent="0.25">
      <c r="AQ42542" s="1026"/>
      <c r="AR42542" s="1027"/>
    </row>
    <row r="42543" spans="43:44" x14ac:dyDescent="0.25">
      <c r="AQ42543" s="1026"/>
      <c r="AR42543" s="1027"/>
    </row>
    <row r="42544" spans="43:44" x14ac:dyDescent="0.25">
      <c r="AQ42544" s="1026"/>
      <c r="AR42544" s="1027"/>
    </row>
    <row r="42545" spans="43:44" x14ac:dyDescent="0.25">
      <c r="AQ42545" s="1026"/>
      <c r="AR42545" s="1027"/>
    </row>
    <row r="42546" spans="43:44" x14ac:dyDescent="0.25">
      <c r="AQ42546" s="1026"/>
      <c r="AR42546" s="1027"/>
    </row>
    <row r="42547" spans="43:44" x14ac:dyDescent="0.25">
      <c r="AQ42547" s="1026"/>
      <c r="AR42547" s="1027"/>
    </row>
    <row r="42548" spans="43:44" x14ac:dyDescent="0.25">
      <c r="AQ42548" s="1026"/>
      <c r="AR42548" s="1027"/>
    </row>
    <row r="42549" spans="43:44" x14ac:dyDescent="0.25">
      <c r="AQ42549" s="1026"/>
      <c r="AR42549" s="1027"/>
    </row>
    <row r="42550" spans="43:44" x14ac:dyDescent="0.25">
      <c r="AQ42550" s="1026"/>
      <c r="AR42550" s="1027"/>
    </row>
    <row r="42551" spans="43:44" x14ac:dyDescent="0.25">
      <c r="AQ42551" s="1026"/>
      <c r="AR42551" s="1027"/>
    </row>
    <row r="42552" spans="43:44" x14ac:dyDescent="0.25">
      <c r="AQ42552" s="1026"/>
      <c r="AR42552" s="1027"/>
    </row>
    <row r="42553" spans="43:44" x14ac:dyDescent="0.25">
      <c r="AQ42553" s="1026"/>
      <c r="AR42553" s="1027"/>
    </row>
    <row r="42554" spans="43:44" x14ac:dyDescent="0.25">
      <c r="AQ42554" s="1026"/>
      <c r="AR42554" s="1027"/>
    </row>
    <row r="42555" spans="43:44" x14ac:dyDescent="0.25">
      <c r="AQ42555" s="1026"/>
      <c r="AR42555" s="1027"/>
    </row>
    <row r="42556" spans="43:44" x14ac:dyDescent="0.25">
      <c r="AQ42556" s="1026"/>
      <c r="AR42556" s="1027"/>
    </row>
    <row r="42557" spans="43:44" x14ac:dyDescent="0.25">
      <c r="AQ42557" s="1026"/>
      <c r="AR42557" s="1027"/>
    </row>
    <row r="42558" spans="43:44" x14ac:dyDescent="0.25">
      <c r="AQ42558" s="1026"/>
      <c r="AR42558" s="1027"/>
    </row>
    <row r="42559" spans="43:44" x14ac:dyDescent="0.25">
      <c r="AQ42559" s="1026"/>
      <c r="AR42559" s="1027"/>
    </row>
    <row r="42560" spans="43:44" x14ac:dyDescent="0.25">
      <c r="AQ42560" s="1026"/>
      <c r="AR42560" s="1027"/>
    </row>
    <row r="42561" spans="43:44" x14ac:dyDescent="0.25">
      <c r="AQ42561" s="1026"/>
      <c r="AR42561" s="1027"/>
    </row>
    <row r="42562" spans="43:44" x14ac:dyDescent="0.25">
      <c r="AQ42562" s="1026"/>
      <c r="AR42562" s="1027"/>
    </row>
    <row r="42563" spans="43:44" x14ac:dyDescent="0.25">
      <c r="AQ42563" s="1026"/>
      <c r="AR42563" s="1027"/>
    </row>
    <row r="42564" spans="43:44" x14ac:dyDescent="0.25">
      <c r="AQ42564" s="1026"/>
      <c r="AR42564" s="1027"/>
    </row>
    <row r="42565" spans="43:44" x14ac:dyDescent="0.25">
      <c r="AQ42565" s="1026"/>
      <c r="AR42565" s="1027"/>
    </row>
    <row r="42566" spans="43:44" x14ac:dyDescent="0.25">
      <c r="AQ42566" s="1026"/>
      <c r="AR42566" s="1027"/>
    </row>
    <row r="42567" spans="43:44" x14ac:dyDescent="0.25">
      <c r="AQ42567" s="1026"/>
      <c r="AR42567" s="1027"/>
    </row>
    <row r="42568" spans="43:44" x14ac:dyDescent="0.25">
      <c r="AQ42568" s="1026"/>
      <c r="AR42568" s="1027"/>
    </row>
    <row r="42569" spans="43:44" x14ac:dyDescent="0.25">
      <c r="AQ42569" s="1026"/>
      <c r="AR42569" s="1027"/>
    </row>
    <row r="42570" spans="43:44" x14ac:dyDescent="0.25">
      <c r="AQ42570" s="1026"/>
      <c r="AR42570" s="1027"/>
    </row>
    <row r="42571" spans="43:44" x14ac:dyDescent="0.25">
      <c r="AQ42571" s="1026"/>
      <c r="AR42571" s="1027"/>
    </row>
    <row r="42572" spans="43:44" x14ac:dyDescent="0.25">
      <c r="AQ42572" s="1026"/>
      <c r="AR42572" s="1027"/>
    </row>
    <row r="42573" spans="43:44" x14ac:dyDescent="0.25">
      <c r="AQ42573" s="1026"/>
      <c r="AR42573" s="1027"/>
    </row>
    <row r="42574" spans="43:44" x14ac:dyDescent="0.25">
      <c r="AQ42574" s="1026"/>
      <c r="AR42574" s="1027"/>
    </row>
    <row r="42575" spans="43:44" x14ac:dyDescent="0.25">
      <c r="AQ42575" s="1026"/>
      <c r="AR42575" s="1027"/>
    </row>
    <row r="42576" spans="43:44" x14ac:dyDescent="0.25">
      <c r="AQ42576" s="1026"/>
      <c r="AR42576" s="1027"/>
    </row>
    <row r="42577" spans="43:44" x14ac:dyDescent="0.25">
      <c r="AQ42577" s="1026"/>
      <c r="AR42577" s="1027"/>
    </row>
    <row r="42578" spans="43:44" x14ac:dyDescent="0.25">
      <c r="AQ42578" s="1026"/>
      <c r="AR42578" s="1027"/>
    </row>
    <row r="42579" spans="43:44" x14ac:dyDescent="0.25">
      <c r="AQ42579" s="1026"/>
      <c r="AR42579" s="1027"/>
    </row>
    <row r="42580" spans="43:44" x14ac:dyDescent="0.25">
      <c r="AQ42580" s="1026"/>
      <c r="AR42580" s="1027"/>
    </row>
    <row r="42581" spans="43:44" x14ac:dyDescent="0.25">
      <c r="AQ42581" s="1026"/>
      <c r="AR42581" s="1027"/>
    </row>
    <row r="42582" spans="43:44" x14ac:dyDescent="0.25">
      <c r="AQ42582" s="1026"/>
      <c r="AR42582" s="1027"/>
    </row>
    <row r="42583" spans="43:44" x14ac:dyDescent="0.25">
      <c r="AQ42583" s="1026"/>
      <c r="AR42583" s="1027"/>
    </row>
    <row r="42584" spans="43:44" x14ac:dyDescent="0.25">
      <c r="AQ42584" s="1026"/>
      <c r="AR42584" s="1027"/>
    </row>
    <row r="42585" spans="43:44" x14ac:dyDescent="0.25">
      <c r="AQ42585" s="1026"/>
      <c r="AR42585" s="1027"/>
    </row>
    <row r="42586" spans="43:44" x14ac:dyDescent="0.25">
      <c r="AQ42586" s="1026"/>
      <c r="AR42586" s="1027"/>
    </row>
    <row r="42587" spans="43:44" x14ac:dyDescent="0.25">
      <c r="AQ42587" s="1026"/>
      <c r="AR42587" s="1027"/>
    </row>
    <row r="42588" spans="43:44" x14ac:dyDescent="0.25">
      <c r="AQ42588" s="1026"/>
      <c r="AR42588" s="1027"/>
    </row>
    <row r="42589" spans="43:44" x14ac:dyDescent="0.25">
      <c r="AQ42589" s="1026"/>
      <c r="AR42589" s="1027"/>
    </row>
    <row r="42590" spans="43:44" x14ac:dyDescent="0.25">
      <c r="AQ42590" s="1026"/>
      <c r="AR42590" s="1027"/>
    </row>
    <row r="42591" spans="43:44" x14ac:dyDescent="0.25">
      <c r="AQ42591" s="1026"/>
      <c r="AR42591" s="1027"/>
    </row>
    <row r="42592" spans="43:44" x14ac:dyDescent="0.25">
      <c r="AQ42592" s="1026"/>
      <c r="AR42592" s="1027"/>
    </row>
    <row r="42593" spans="43:44" x14ac:dyDescent="0.25">
      <c r="AQ42593" s="1026"/>
      <c r="AR42593" s="1027"/>
    </row>
    <row r="42594" spans="43:44" x14ac:dyDescent="0.25">
      <c r="AQ42594" s="1026"/>
      <c r="AR42594" s="1027"/>
    </row>
    <row r="42595" spans="43:44" x14ac:dyDescent="0.25">
      <c r="AQ42595" s="1026"/>
      <c r="AR42595" s="1027"/>
    </row>
    <row r="42596" spans="43:44" x14ac:dyDescent="0.25">
      <c r="AQ42596" s="1026"/>
      <c r="AR42596" s="1027"/>
    </row>
    <row r="42597" spans="43:44" x14ac:dyDescent="0.25">
      <c r="AQ42597" s="1026"/>
      <c r="AR42597" s="1027"/>
    </row>
    <row r="42598" spans="43:44" x14ac:dyDescent="0.25">
      <c r="AQ42598" s="1026"/>
      <c r="AR42598" s="1027"/>
    </row>
    <row r="42599" spans="43:44" x14ac:dyDescent="0.25">
      <c r="AQ42599" s="1026"/>
      <c r="AR42599" s="1027"/>
    </row>
    <row r="42600" spans="43:44" x14ac:dyDescent="0.25">
      <c r="AQ42600" s="1026"/>
      <c r="AR42600" s="1027"/>
    </row>
    <row r="42601" spans="43:44" x14ac:dyDescent="0.25">
      <c r="AQ42601" s="1026"/>
      <c r="AR42601" s="1027"/>
    </row>
    <row r="42602" spans="43:44" x14ac:dyDescent="0.25">
      <c r="AQ42602" s="1026"/>
      <c r="AR42602" s="1027"/>
    </row>
    <row r="42603" spans="43:44" x14ac:dyDescent="0.25">
      <c r="AQ42603" s="1026"/>
      <c r="AR42603" s="1027"/>
    </row>
    <row r="42604" spans="43:44" x14ac:dyDescent="0.25">
      <c r="AQ42604" s="1026"/>
      <c r="AR42604" s="1027"/>
    </row>
    <row r="42605" spans="43:44" x14ac:dyDescent="0.25">
      <c r="AQ42605" s="1026"/>
      <c r="AR42605" s="1027"/>
    </row>
    <row r="42606" spans="43:44" x14ac:dyDescent="0.25">
      <c r="AQ42606" s="1026"/>
      <c r="AR42606" s="1027"/>
    </row>
    <row r="42607" spans="43:44" x14ac:dyDescent="0.25">
      <c r="AQ42607" s="1026"/>
      <c r="AR42607" s="1027"/>
    </row>
    <row r="42608" spans="43:44" x14ac:dyDescent="0.25">
      <c r="AQ42608" s="1026"/>
      <c r="AR42608" s="1027"/>
    </row>
    <row r="42609" spans="43:44" x14ac:dyDescent="0.25">
      <c r="AQ42609" s="1026"/>
      <c r="AR42609" s="1027"/>
    </row>
    <row r="42610" spans="43:44" x14ac:dyDescent="0.25">
      <c r="AQ42610" s="1026"/>
      <c r="AR42610" s="1027"/>
    </row>
    <row r="42611" spans="43:44" x14ac:dyDescent="0.25">
      <c r="AQ42611" s="1026"/>
      <c r="AR42611" s="1027"/>
    </row>
    <row r="42612" spans="43:44" x14ac:dyDescent="0.25">
      <c r="AQ42612" s="1026"/>
      <c r="AR42612" s="1027"/>
    </row>
    <row r="42613" spans="43:44" x14ac:dyDescent="0.25">
      <c r="AQ42613" s="1026"/>
      <c r="AR42613" s="1027"/>
    </row>
    <row r="42614" spans="43:44" x14ac:dyDescent="0.25">
      <c r="AQ42614" s="1026"/>
      <c r="AR42614" s="1027"/>
    </row>
    <row r="42615" spans="43:44" x14ac:dyDescent="0.25">
      <c r="AQ42615" s="1026"/>
      <c r="AR42615" s="1027"/>
    </row>
    <row r="42616" spans="43:44" x14ac:dyDescent="0.25">
      <c r="AQ42616" s="1026"/>
      <c r="AR42616" s="1027"/>
    </row>
    <row r="42617" spans="43:44" x14ac:dyDescent="0.25">
      <c r="AQ42617" s="1026"/>
      <c r="AR42617" s="1027"/>
    </row>
    <row r="42618" spans="43:44" x14ac:dyDescent="0.25">
      <c r="AQ42618" s="1026"/>
      <c r="AR42618" s="1027"/>
    </row>
    <row r="42619" spans="43:44" x14ac:dyDescent="0.25">
      <c r="AQ42619" s="1026"/>
      <c r="AR42619" s="1027"/>
    </row>
    <row r="42620" spans="43:44" x14ac:dyDescent="0.25">
      <c r="AQ42620" s="1026"/>
      <c r="AR42620" s="1027"/>
    </row>
    <row r="42621" spans="43:44" x14ac:dyDescent="0.25">
      <c r="AQ42621" s="1026"/>
      <c r="AR42621" s="1027"/>
    </row>
    <row r="42622" spans="43:44" x14ac:dyDescent="0.25">
      <c r="AQ42622" s="1026"/>
      <c r="AR42622" s="1027"/>
    </row>
    <row r="42623" spans="43:44" x14ac:dyDescent="0.25">
      <c r="AQ42623" s="1026"/>
      <c r="AR42623" s="1027"/>
    </row>
    <row r="42624" spans="43:44" x14ac:dyDescent="0.25">
      <c r="AQ42624" s="1026"/>
      <c r="AR42624" s="1027"/>
    </row>
    <row r="42625" spans="43:44" x14ac:dyDescent="0.25">
      <c r="AQ42625" s="1026"/>
      <c r="AR42625" s="1027"/>
    </row>
    <row r="42626" spans="43:44" x14ac:dyDescent="0.25">
      <c r="AQ42626" s="1026"/>
      <c r="AR42626" s="1027"/>
    </row>
    <row r="42627" spans="43:44" x14ac:dyDescent="0.25">
      <c r="AQ42627" s="1026"/>
      <c r="AR42627" s="1027"/>
    </row>
    <row r="42628" spans="43:44" x14ac:dyDescent="0.25">
      <c r="AQ42628" s="1026"/>
      <c r="AR42628" s="1027"/>
    </row>
    <row r="42629" spans="43:44" x14ac:dyDescent="0.25">
      <c r="AQ42629" s="1026"/>
      <c r="AR42629" s="1027"/>
    </row>
    <row r="42630" spans="43:44" x14ac:dyDescent="0.25">
      <c r="AQ42630" s="1026"/>
      <c r="AR42630" s="1027"/>
    </row>
    <row r="42631" spans="43:44" x14ac:dyDescent="0.25">
      <c r="AQ42631" s="1026"/>
      <c r="AR42631" s="1027"/>
    </row>
    <row r="42632" spans="43:44" x14ac:dyDescent="0.25">
      <c r="AQ42632" s="1026"/>
      <c r="AR42632" s="1027"/>
    </row>
    <row r="42633" spans="43:44" x14ac:dyDescent="0.25">
      <c r="AQ42633" s="1026"/>
      <c r="AR42633" s="1027"/>
    </row>
    <row r="42634" spans="43:44" x14ac:dyDescent="0.25">
      <c r="AQ42634" s="1026"/>
      <c r="AR42634" s="1027"/>
    </row>
    <row r="42635" spans="43:44" x14ac:dyDescent="0.25">
      <c r="AQ42635" s="1026"/>
      <c r="AR42635" s="1027"/>
    </row>
    <row r="42636" spans="43:44" x14ac:dyDescent="0.25">
      <c r="AQ42636" s="1026"/>
      <c r="AR42636" s="1027"/>
    </row>
    <row r="42637" spans="43:44" x14ac:dyDescent="0.25">
      <c r="AQ42637" s="1026"/>
      <c r="AR42637" s="1027"/>
    </row>
    <row r="42638" spans="43:44" x14ac:dyDescent="0.25">
      <c r="AQ42638" s="1026"/>
      <c r="AR42638" s="1027"/>
    </row>
    <row r="42639" spans="43:44" x14ac:dyDescent="0.25">
      <c r="AQ42639" s="1026"/>
      <c r="AR42639" s="1027"/>
    </row>
    <row r="42640" spans="43:44" x14ac:dyDescent="0.25">
      <c r="AQ42640" s="1026"/>
      <c r="AR42640" s="1027"/>
    </row>
    <row r="42641" spans="43:44" x14ac:dyDescent="0.25">
      <c r="AQ42641" s="1026"/>
      <c r="AR42641" s="1027"/>
    </row>
    <row r="42642" spans="43:44" x14ac:dyDescent="0.25">
      <c r="AQ42642" s="1026"/>
      <c r="AR42642" s="1027"/>
    </row>
    <row r="42643" spans="43:44" x14ac:dyDescent="0.25">
      <c r="AQ42643" s="1026"/>
      <c r="AR42643" s="1027"/>
    </row>
    <row r="42644" spans="43:44" x14ac:dyDescent="0.25">
      <c r="AQ42644" s="1026"/>
      <c r="AR42644" s="1027"/>
    </row>
    <row r="42645" spans="43:44" x14ac:dyDescent="0.25">
      <c r="AQ42645" s="1026"/>
      <c r="AR42645" s="1027"/>
    </row>
    <row r="42646" spans="43:44" x14ac:dyDescent="0.25">
      <c r="AQ42646" s="1026"/>
      <c r="AR42646" s="1027"/>
    </row>
    <row r="42647" spans="43:44" x14ac:dyDescent="0.25">
      <c r="AQ42647" s="1026"/>
      <c r="AR42647" s="1027"/>
    </row>
    <row r="42648" spans="43:44" x14ac:dyDescent="0.25">
      <c r="AQ42648" s="1026"/>
      <c r="AR42648" s="1027"/>
    </row>
    <row r="42649" spans="43:44" x14ac:dyDescent="0.25">
      <c r="AQ42649" s="1026"/>
      <c r="AR42649" s="1027"/>
    </row>
    <row r="42650" spans="43:44" x14ac:dyDescent="0.25">
      <c r="AQ42650" s="1026"/>
      <c r="AR42650" s="1027"/>
    </row>
    <row r="42651" spans="43:44" x14ac:dyDescent="0.25">
      <c r="AQ42651" s="1026"/>
      <c r="AR42651" s="1027"/>
    </row>
    <row r="42652" spans="43:44" x14ac:dyDescent="0.25">
      <c r="AQ42652" s="1026"/>
      <c r="AR42652" s="1027"/>
    </row>
    <row r="42653" spans="43:44" x14ac:dyDescent="0.25">
      <c r="AQ42653" s="1026"/>
      <c r="AR42653" s="1027"/>
    </row>
    <row r="42654" spans="43:44" x14ac:dyDescent="0.25">
      <c r="AQ42654" s="1026"/>
      <c r="AR42654" s="1027"/>
    </row>
    <row r="42655" spans="43:44" x14ac:dyDescent="0.25">
      <c r="AQ42655" s="1026"/>
      <c r="AR42655" s="1027"/>
    </row>
    <row r="42656" spans="43:44" x14ac:dyDescent="0.25">
      <c r="AQ42656" s="1026"/>
      <c r="AR42656" s="1027"/>
    </row>
    <row r="42657" spans="43:44" x14ac:dyDescent="0.25">
      <c r="AQ42657" s="1026"/>
      <c r="AR42657" s="1027"/>
    </row>
    <row r="42658" spans="43:44" x14ac:dyDescent="0.25">
      <c r="AQ42658" s="1026"/>
      <c r="AR42658" s="1027"/>
    </row>
    <row r="42659" spans="43:44" x14ac:dyDescent="0.25">
      <c r="AQ42659" s="1026"/>
      <c r="AR42659" s="1027"/>
    </row>
    <row r="42660" spans="43:44" x14ac:dyDescent="0.25">
      <c r="AQ42660" s="1026"/>
      <c r="AR42660" s="1027"/>
    </row>
    <row r="42661" spans="43:44" x14ac:dyDescent="0.25">
      <c r="AQ42661" s="1026"/>
      <c r="AR42661" s="1027"/>
    </row>
    <row r="42662" spans="43:44" x14ac:dyDescent="0.25">
      <c r="AQ42662" s="1026"/>
      <c r="AR42662" s="1027"/>
    </row>
    <row r="42663" spans="43:44" x14ac:dyDescent="0.25">
      <c r="AQ42663" s="1026"/>
      <c r="AR42663" s="1027"/>
    </row>
    <row r="42664" spans="43:44" x14ac:dyDescent="0.25">
      <c r="AQ42664" s="1026"/>
      <c r="AR42664" s="1027"/>
    </row>
    <row r="42665" spans="43:44" x14ac:dyDescent="0.25">
      <c r="AQ42665" s="1026"/>
      <c r="AR42665" s="1027"/>
    </row>
    <row r="42666" spans="43:44" x14ac:dyDescent="0.25">
      <c r="AQ42666" s="1026"/>
      <c r="AR42666" s="1027"/>
    </row>
    <row r="42667" spans="43:44" x14ac:dyDescent="0.25">
      <c r="AQ42667" s="1026"/>
      <c r="AR42667" s="1027"/>
    </row>
    <row r="42668" spans="43:44" x14ac:dyDescent="0.25">
      <c r="AQ42668" s="1026"/>
      <c r="AR42668" s="1027"/>
    </row>
    <row r="42669" spans="43:44" x14ac:dyDescent="0.25">
      <c r="AQ42669" s="1026"/>
      <c r="AR42669" s="1027"/>
    </row>
    <row r="42670" spans="43:44" x14ac:dyDescent="0.25">
      <c r="AQ42670" s="1026"/>
      <c r="AR42670" s="1027"/>
    </row>
    <row r="42671" spans="43:44" x14ac:dyDescent="0.25">
      <c r="AQ42671" s="1026"/>
      <c r="AR42671" s="1027"/>
    </row>
    <row r="42672" spans="43:44" x14ac:dyDescent="0.25">
      <c r="AQ42672" s="1026"/>
      <c r="AR42672" s="1027"/>
    </row>
    <row r="42673" spans="43:44" x14ac:dyDescent="0.25">
      <c r="AQ42673" s="1026"/>
      <c r="AR42673" s="1027"/>
    </row>
    <row r="42674" spans="43:44" x14ac:dyDescent="0.25">
      <c r="AQ42674" s="1026"/>
      <c r="AR42674" s="1027"/>
    </row>
    <row r="42675" spans="43:44" x14ac:dyDescent="0.25">
      <c r="AQ42675" s="1026"/>
      <c r="AR42675" s="1027"/>
    </row>
    <row r="42676" spans="43:44" x14ac:dyDescent="0.25">
      <c r="AQ42676" s="1026"/>
      <c r="AR42676" s="1027"/>
    </row>
    <row r="42677" spans="43:44" x14ac:dyDescent="0.25">
      <c r="AQ42677" s="1026"/>
      <c r="AR42677" s="1027"/>
    </row>
    <row r="42678" spans="43:44" x14ac:dyDescent="0.25">
      <c r="AQ42678" s="1026"/>
      <c r="AR42678" s="1027"/>
    </row>
    <row r="42679" spans="43:44" x14ac:dyDescent="0.25">
      <c r="AQ42679" s="1026"/>
      <c r="AR42679" s="1027"/>
    </row>
    <row r="42680" spans="43:44" x14ac:dyDescent="0.25">
      <c r="AQ42680" s="1026"/>
      <c r="AR42680" s="1027"/>
    </row>
    <row r="42681" spans="43:44" x14ac:dyDescent="0.25">
      <c r="AQ42681" s="1026"/>
      <c r="AR42681" s="1027"/>
    </row>
    <row r="42682" spans="43:44" x14ac:dyDescent="0.25">
      <c r="AQ42682" s="1026"/>
      <c r="AR42682" s="1027"/>
    </row>
    <row r="42683" spans="43:44" x14ac:dyDescent="0.25">
      <c r="AQ42683" s="1026"/>
      <c r="AR42683" s="1027"/>
    </row>
    <row r="42684" spans="43:44" x14ac:dyDescent="0.25">
      <c r="AQ42684" s="1026"/>
      <c r="AR42684" s="1027"/>
    </row>
    <row r="42685" spans="43:44" x14ac:dyDescent="0.25">
      <c r="AQ42685" s="1026"/>
      <c r="AR42685" s="1027"/>
    </row>
    <row r="42686" spans="43:44" x14ac:dyDescent="0.25">
      <c r="AQ42686" s="1026"/>
      <c r="AR42686" s="1027"/>
    </row>
    <row r="42687" spans="43:44" x14ac:dyDescent="0.25">
      <c r="AQ42687" s="1026"/>
      <c r="AR42687" s="1027"/>
    </row>
    <row r="42688" spans="43:44" x14ac:dyDescent="0.25">
      <c r="AQ42688" s="1026"/>
      <c r="AR42688" s="1027"/>
    </row>
    <row r="42689" spans="43:44" x14ac:dyDescent="0.25">
      <c r="AQ42689" s="1026"/>
      <c r="AR42689" s="1027"/>
    </row>
    <row r="42690" spans="43:44" x14ac:dyDescent="0.25">
      <c r="AQ42690" s="1026"/>
      <c r="AR42690" s="1027"/>
    </row>
    <row r="42691" spans="43:44" x14ac:dyDescent="0.25">
      <c r="AQ42691" s="1026"/>
      <c r="AR42691" s="1027"/>
    </row>
    <row r="42692" spans="43:44" x14ac:dyDescent="0.25">
      <c r="AQ42692" s="1026"/>
      <c r="AR42692" s="1027"/>
    </row>
    <row r="42693" spans="43:44" x14ac:dyDescent="0.25">
      <c r="AQ42693" s="1026"/>
      <c r="AR42693" s="1027"/>
    </row>
    <row r="42694" spans="43:44" x14ac:dyDescent="0.25">
      <c r="AQ42694" s="1026"/>
      <c r="AR42694" s="1027"/>
    </row>
    <row r="42695" spans="43:44" x14ac:dyDescent="0.25">
      <c r="AQ42695" s="1026"/>
      <c r="AR42695" s="1027"/>
    </row>
    <row r="42696" spans="43:44" x14ac:dyDescent="0.25">
      <c r="AQ42696" s="1026"/>
      <c r="AR42696" s="1027"/>
    </row>
    <row r="42697" spans="43:44" x14ac:dyDescent="0.25">
      <c r="AQ42697" s="1026"/>
      <c r="AR42697" s="1027"/>
    </row>
    <row r="42698" spans="43:44" x14ac:dyDescent="0.25">
      <c r="AQ42698" s="1026"/>
      <c r="AR42698" s="1027"/>
    </row>
    <row r="42699" spans="43:44" x14ac:dyDescent="0.25">
      <c r="AQ42699" s="1026"/>
      <c r="AR42699" s="1027"/>
    </row>
    <row r="42700" spans="43:44" x14ac:dyDescent="0.25">
      <c r="AQ42700" s="1026"/>
      <c r="AR42700" s="1027"/>
    </row>
    <row r="42701" spans="43:44" x14ac:dyDescent="0.25">
      <c r="AQ42701" s="1026"/>
      <c r="AR42701" s="1027"/>
    </row>
    <row r="42702" spans="43:44" x14ac:dyDescent="0.25">
      <c r="AQ42702" s="1026"/>
      <c r="AR42702" s="1027"/>
    </row>
    <row r="42703" spans="43:44" x14ac:dyDescent="0.25">
      <c r="AQ42703" s="1026"/>
      <c r="AR42703" s="1027"/>
    </row>
    <row r="42704" spans="43:44" x14ac:dyDescent="0.25">
      <c r="AQ42704" s="1026"/>
      <c r="AR42704" s="1027"/>
    </row>
    <row r="42705" spans="43:44" x14ac:dyDescent="0.25">
      <c r="AQ42705" s="1026"/>
      <c r="AR42705" s="1027"/>
    </row>
    <row r="42706" spans="43:44" x14ac:dyDescent="0.25">
      <c r="AQ42706" s="1026"/>
      <c r="AR42706" s="1027"/>
    </row>
    <row r="42707" spans="43:44" x14ac:dyDescent="0.25">
      <c r="AQ42707" s="1026"/>
      <c r="AR42707" s="1027"/>
    </row>
    <row r="42708" spans="43:44" x14ac:dyDescent="0.25">
      <c r="AQ42708" s="1026"/>
      <c r="AR42708" s="1027"/>
    </row>
    <row r="42709" spans="43:44" x14ac:dyDescent="0.25">
      <c r="AQ42709" s="1026"/>
      <c r="AR42709" s="1027"/>
    </row>
    <row r="42710" spans="43:44" x14ac:dyDescent="0.25">
      <c r="AQ42710" s="1026"/>
      <c r="AR42710" s="1027"/>
    </row>
    <row r="42711" spans="43:44" x14ac:dyDescent="0.25">
      <c r="AQ42711" s="1026"/>
      <c r="AR42711" s="1027"/>
    </row>
    <row r="42712" spans="43:44" x14ac:dyDescent="0.25">
      <c r="AQ42712" s="1026"/>
      <c r="AR42712" s="1027"/>
    </row>
    <row r="42713" spans="43:44" x14ac:dyDescent="0.25">
      <c r="AQ42713" s="1026"/>
      <c r="AR42713" s="1027"/>
    </row>
    <row r="42714" spans="43:44" x14ac:dyDescent="0.25">
      <c r="AQ42714" s="1026"/>
      <c r="AR42714" s="1027"/>
    </row>
    <row r="42715" spans="43:44" x14ac:dyDescent="0.25">
      <c r="AQ42715" s="1026"/>
      <c r="AR42715" s="1027"/>
    </row>
    <row r="42716" spans="43:44" x14ac:dyDescent="0.25">
      <c r="AQ42716" s="1026"/>
      <c r="AR42716" s="1027"/>
    </row>
    <row r="42717" spans="43:44" x14ac:dyDescent="0.25">
      <c r="AQ42717" s="1026"/>
      <c r="AR42717" s="1027"/>
    </row>
    <row r="42718" spans="43:44" x14ac:dyDescent="0.25">
      <c r="AQ42718" s="1026"/>
      <c r="AR42718" s="1027"/>
    </row>
    <row r="42719" spans="43:44" x14ac:dyDescent="0.25">
      <c r="AQ42719" s="1026"/>
      <c r="AR42719" s="1027"/>
    </row>
    <row r="42720" spans="43:44" x14ac:dyDescent="0.25">
      <c r="AQ42720" s="1026"/>
      <c r="AR42720" s="1027"/>
    </row>
    <row r="42721" spans="43:44" x14ac:dyDescent="0.25">
      <c r="AQ42721" s="1026"/>
      <c r="AR42721" s="1027"/>
    </row>
    <row r="42722" spans="43:44" x14ac:dyDescent="0.25">
      <c r="AQ42722" s="1026"/>
      <c r="AR42722" s="1027"/>
    </row>
    <row r="42723" spans="43:44" x14ac:dyDescent="0.25">
      <c r="AQ42723" s="1026"/>
      <c r="AR42723" s="1027"/>
    </row>
    <row r="42724" spans="43:44" x14ac:dyDescent="0.25">
      <c r="AQ42724" s="1026"/>
      <c r="AR42724" s="1027"/>
    </row>
    <row r="42725" spans="43:44" x14ac:dyDescent="0.25">
      <c r="AQ42725" s="1026"/>
      <c r="AR42725" s="1027"/>
    </row>
    <row r="42726" spans="43:44" x14ac:dyDescent="0.25">
      <c r="AQ42726" s="1026"/>
      <c r="AR42726" s="1027"/>
    </row>
    <row r="42727" spans="43:44" x14ac:dyDescent="0.25">
      <c r="AQ42727" s="1026"/>
      <c r="AR42727" s="1027"/>
    </row>
    <row r="42728" spans="43:44" x14ac:dyDescent="0.25">
      <c r="AQ42728" s="1026"/>
      <c r="AR42728" s="1027"/>
    </row>
    <row r="42729" spans="43:44" x14ac:dyDescent="0.25">
      <c r="AQ42729" s="1026"/>
      <c r="AR42729" s="1027"/>
    </row>
    <row r="42730" spans="43:44" x14ac:dyDescent="0.25">
      <c r="AQ42730" s="1026"/>
      <c r="AR42730" s="1027"/>
    </row>
    <row r="42731" spans="43:44" x14ac:dyDescent="0.25">
      <c r="AQ42731" s="1026"/>
      <c r="AR42731" s="1027"/>
    </row>
    <row r="42732" spans="43:44" x14ac:dyDescent="0.25">
      <c r="AQ42732" s="1026"/>
      <c r="AR42732" s="1027"/>
    </row>
    <row r="42733" spans="43:44" x14ac:dyDescent="0.25">
      <c r="AQ42733" s="1026"/>
      <c r="AR42733" s="1027"/>
    </row>
    <row r="42734" spans="43:44" x14ac:dyDescent="0.25">
      <c r="AQ42734" s="1026"/>
      <c r="AR42734" s="1027"/>
    </row>
    <row r="42735" spans="43:44" x14ac:dyDescent="0.25">
      <c r="AQ42735" s="1026"/>
      <c r="AR42735" s="1027"/>
    </row>
    <row r="42736" spans="43:44" x14ac:dyDescent="0.25">
      <c r="AQ42736" s="1026"/>
      <c r="AR42736" s="1027"/>
    </row>
    <row r="42737" spans="43:44" x14ac:dyDescent="0.25">
      <c r="AQ42737" s="1026"/>
      <c r="AR42737" s="1027"/>
    </row>
    <row r="42738" spans="43:44" x14ac:dyDescent="0.25">
      <c r="AQ42738" s="1026"/>
      <c r="AR42738" s="1027"/>
    </row>
    <row r="42739" spans="43:44" x14ac:dyDescent="0.25">
      <c r="AQ42739" s="1026"/>
      <c r="AR42739" s="1027"/>
    </row>
    <row r="42740" spans="43:44" x14ac:dyDescent="0.25">
      <c r="AQ42740" s="1026"/>
      <c r="AR42740" s="1027"/>
    </row>
    <row r="42741" spans="43:44" x14ac:dyDescent="0.25">
      <c r="AQ42741" s="1026"/>
      <c r="AR42741" s="1027"/>
    </row>
    <row r="42742" spans="43:44" x14ac:dyDescent="0.25">
      <c r="AQ42742" s="1026"/>
      <c r="AR42742" s="1027"/>
    </row>
    <row r="42743" spans="43:44" x14ac:dyDescent="0.25">
      <c r="AQ42743" s="1026"/>
      <c r="AR42743" s="1027"/>
    </row>
    <row r="42744" spans="43:44" x14ac:dyDescent="0.25">
      <c r="AQ42744" s="1026"/>
      <c r="AR42744" s="1027"/>
    </row>
    <row r="42745" spans="43:44" x14ac:dyDescent="0.25">
      <c r="AQ42745" s="1026"/>
      <c r="AR42745" s="1027"/>
    </row>
    <row r="42746" spans="43:44" x14ac:dyDescent="0.25">
      <c r="AQ42746" s="1026"/>
      <c r="AR42746" s="1027"/>
    </row>
    <row r="42747" spans="43:44" x14ac:dyDescent="0.25">
      <c r="AQ42747" s="1026"/>
      <c r="AR42747" s="1027"/>
    </row>
    <row r="42748" spans="43:44" x14ac:dyDescent="0.25">
      <c r="AQ42748" s="1026"/>
      <c r="AR42748" s="1027"/>
    </row>
    <row r="42749" spans="43:44" x14ac:dyDescent="0.25">
      <c r="AQ42749" s="1026"/>
      <c r="AR42749" s="1027"/>
    </row>
    <row r="42750" spans="43:44" x14ac:dyDescent="0.25">
      <c r="AQ42750" s="1026"/>
      <c r="AR42750" s="1027"/>
    </row>
    <row r="42751" spans="43:44" x14ac:dyDescent="0.25">
      <c r="AQ42751" s="1026"/>
      <c r="AR42751" s="1027"/>
    </row>
    <row r="42752" spans="43:44" x14ac:dyDescent="0.25">
      <c r="AQ42752" s="1026"/>
      <c r="AR42752" s="1027"/>
    </row>
    <row r="42753" spans="43:44" x14ac:dyDescent="0.25">
      <c r="AQ42753" s="1026"/>
      <c r="AR42753" s="1027"/>
    </row>
    <row r="42754" spans="43:44" x14ac:dyDescent="0.25">
      <c r="AQ42754" s="1026"/>
      <c r="AR42754" s="1027"/>
    </row>
    <row r="42755" spans="43:44" x14ac:dyDescent="0.25">
      <c r="AQ42755" s="1026"/>
      <c r="AR42755" s="1027"/>
    </row>
    <row r="42756" spans="43:44" x14ac:dyDescent="0.25">
      <c r="AQ42756" s="1026"/>
      <c r="AR42756" s="1027"/>
    </row>
    <row r="42757" spans="43:44" x14ac:dyDescent="0.25">
      <c r="AQ42757" s="1026"/>
      <c r="AR42757" s="1027"/>
    </row>
    <row r="42758" spans="43:44" x14ac:dyDescent="0.25">
      <c r="AQ42758" s="1026"/>
      <c r="AR42758" s="1027"/>
    </row>
    <row r="42759" spans="43:44" x14ac:dyDescent="0.25">
      <c r="AQ42759" s="1026"/>
      <c r="AR42759" s="1027"/>
    </row>
    <row r="42760" spans="43:44" x14ac:dyDescent="0.25">
      <c r="AQ42760" s="1026"/>
      <c r="AR42760" s="1027"/>
    </row>
    <row r="42761" spans="43:44" x14ac:dyDescent="0.25">
      <c r="AQ42761" s="1026"/>
      <c r="AR42761" s="1027"/>
    </row>
    <row r="42762" spans="43:44" x14ac:dyDescent="0.25">
      <c r="AQ42762" s="1026"/>
      <c r="AR42762" s="1027"/>
    </row>
    <row r="42763" spans="43:44" x14ac:dyDescent="0.25">
      <c r="AQ42763" s="1026"/>
      <c r="AR42763" s="1027"/>
    </row>
    <row r="42764" spans="43:44" x14ac:dyDescent="0.25">
      <c r="AQ42764" s="1026"/>
      <c r="AR42764" s="1027"/>
    </row>
    <row r="42765" spans="43:44" x14ac:dyDescent="0.25">
      <c r="AQ42765" s="1026"/>
      <c r="AR42765" s="1027"/>
    </row>
    <row r="42766" spans="43:44" x14ac:dyDescent="0.25">
      <c r="AQ42766" s="1026"/>
      <c r="AR42766" s="1027"/>
    </row>
    <row r="42767" spans="43:44" x14ac:dyDescent="0.25">
      <c r="AQ42767" s="1026"/>
      <c r="AR42767" s="1027"/>
    </row>
    <row r="42768" spans="43:44" x14ac:dyDescent="0.25">
      <c r="AQ42768" s="1026"/>
      <c r="AR42768" s="1027"/>
    </row>
    <row r="42769" spans="43:44" x14ac:dyDescent="0.25">
      <c r="AQ42769" s="1026"/>
      <c r="AR42769" s="1027"/>
    </row>
    <row r="42770" spans="43:44" x14ac:dyDescent="0.25">
      <c r="AQ42770" s="1026"/>
      <c r="AR42770" s="1027"/>
    </row>
    <row r="42771" spans="43:44" x14ac:dyDescent="0.25">
      <c r="AQ42771" s="1026"/>
      <c r="AR42771" s="1027"/>
    </row>
    <row r="42772" spans="43:44" x14ac:dyDescent="0.25">
      <c r="AQ42772" s="1026"/>
      <c r="AR42772" s="1027"/>
    </row>
    <row r="42773" spans="43:44" x14ac:dyDescent="0.25">
      <c r="AQ42773" s="1026"/>
      <c r="AR42773" s="1027"/>
    </row>
    <row r="42774" spans="43:44" x14ac:dyDescent="0.25">
      <c r="AQ42774" s="1026"/>
      <c r="AR42774" s="1027"/>
    </row>
    <row r="42775" spans="43:44" x14ac:dyDescent="0.25">
      <c r="AQ42775" s="1026"/>
      <c r="AR42775" s="1027"/>
    </row>
    <row r="42776" spans="43:44" x14ac:dyDescent="0.25">
      <c r="AQ42776" s="1026"/>
      <c r="AR42776" s="1027"/>
    </row>
    <row r="42777" spans="43:44" x14ac:dyDescent="0.25">
      <c r="AQ42777" s="1026"/>
      <c r="AR42777" s="1027"/>
    </row>
    <row r="42778" spans="43:44" x14ac:dyDescent="0.25">
      <c r="AQ42778" s="1026"/>
      <c r="AR42778" s="1027"/>
    </row>
    <row r="42779" spans="43:44" x14ac:dyDescent="0.25">
      <c r="AQ42779" s="1026"/>
      <c r="AR42779" s="1027"/>
    </row>
    <row r="42780" spans="43:44" x14ac:dyDescent="0.25">
      <c r="AQ42780" s="1026"/>
      <c r="AR42780" s="1027"/>
    </row>
    <row r="42781" spans="43:44" x14ac:dyDescent="0.25">
      <c r="AQ42781" s="1026"/>
      <c r="AR42781" s="1027"/>
    </row>
    <row r="42782" spans="43:44" x14ac:dyDescent="0.25">
      <c r="AQ42782" s="1026"/>
      <c r="AR42782" s="1027"/>
    </row>
    <row r="42783" spans="43:44" x14ac:dyDescent="0.25">
      <c r="AQ42783" s="1026"/>
      <c r="AR42783" s="1027"/>
    </row>
    <row r="42784" spans="43:44" x14ac:dyDescent="0.25">
      <c r="AQ42784" s="1026"/>
      <c r="AR42784" s="1027"/>
    </row>
    <row r="42785" spans="43:44" x14ac:dyDescent="0.25">
      <c r="AQ42785" s="1026"/>
      <c r="AR42785" s="1027"/>
    </row>
    <row r="42786" spans="43:44" x14ac:dyDescent="0.25">
      <c r="AQ42786" s="1026"/>
      <c r="AR42786" s="1027"/>
    </row>
    <row r="42787" spans="43:44" x14ac:dyDescent="0.25">
      <c r="AQ42787" s="1026"/>
      <c r="AR42787" s="1027"/>
    </row>
    <row r="42788" spans="43:44" x14ac:dyDescent="0.25">
      <c r="AQ42788" s="1026"/>
      <c r="AR42788" s="1027"/>
    </row>
    <row r="42789" spans="43:44" x14ac:dyDescent="0.25">
      <c r="AQ42789" s="1026"/>
      <c r="AR42789" s="1027"/>
    </row>
    <row r="42790" spans="43:44" x14ac:dyDescent="0.25">
      <c r="AQ42790" s="1026"/>
      <c r="AR42790" s="1027"/>
    </row>
    <row r="42791" spans="43:44" x14ac:dyDescent="0.25">
      <c r="AQ42791" s="1026"/>
      <c r="AR42791" s="1027"/>
    </row>
    <row r="42792" spans="43:44" x14ac:dyDescent="0.25">
      <c r="AQ42792" s="1026"/>
      <c r="AR42792" s="1027"/>
    </row>
    <row r="42793" spans="43:44" x14ac:dyDescent="0.25">
      <c r="AQ42793" s="1026"/>
      <c r="AR42793" s="1027"/>
    </row>
    <row r="42794" spans="43:44" x14ac:dyDescent="0.25">
      <c r="AQ42794" s="1026"/>
      <c r="AR42794" s="1027"/>
    </row>
    <row r="42795" spans="43:44" x14ac:dyDescent="0.25">
      <c r="AQ42795" s="1026"/>
      <c r="AR42795" s="1027"/>
    </row>
    <row r="42796" spans="43:44" x14ac:dyDescent="0.25">
      <c r="AQ42796" s="1026"/>
      <c r="AR42796" s="1027"/>
    </row>
    <row r="42797" spans="43:44" x14ac:dyDescent="0.25">
      <c r="AQ42797" s="1026"/>
      <c r="AR42797" s="1027"/>
    </row>
    <row r="42798" spans="43:44" x14ac:dyDescent="0.25">
      <c r="AQ42798" s="1026"/>
      <c r="AR42798" s="1027"/>
    </row>
    <row r="42799" spans="43:44" x14ac:dyDescent="0.25">
      <c r="AQ42799" s="1026"/>
      <c r="AR42799" s="1027"/>
    </row>
    <row r="42800" spans="43:44" x14ac:dyDescent="0.25">
      <c r="AQ42800" s="1026"/>
      <c r="AR42800" s="1027"/>
    </row>
    <row r="42801" spans="43:44" x14ac:dyDescent="0.25">
      <c r="AQ42801" s="1026"/>
      <c r="AR42801" s="1027"/>
    </row>
    <row r="42802" spans="43:44" x14ac:dyDescent="0.25">
      <c r="AQ42802" s="1026"/>
      <c r="AR42802" s="1027"/>
    </row>
    <row r="42803" spans="43:44" x14ac:dyDescent="0.25">
      <c r="AQ42803" s="1026"/>
      <c r="AR42803" s="1027"/>
    </row>
    <row r="42804" spans="43:44" x14ac:dyDescent="0.25">
      <c r="AQ42804" s="1026"/>
      <c r="AR42804" s="1027"/>
    </row>
    <row r="42805" spans="43:44" x14ac:dyDescent="0.25">
      <c r="AQ42805" s="1026"/>
      <c r="AR42805" s="1027"/>
    </row>
    <row r="42806" spans="43:44" x14ac:dyDescent="0.25">
      <c r="AQ42806" s="1026"/>
      <c r="AR42806" s="1027"/>
    </row>
    <row r="42807" spans="43:44" x14ac:dyDescent="0.25">
      <c r="AQ42807" s="1026"/>
      <c r="AR42807" s="1027"/>
    </row>
    <row r="42808" spans="43:44" x14ac:dyDescent="0.25">
      <c r="AQ42808" s="1026"/>
      <c r="AR42808" s="1027"/>
    </row>
    <row r="42809" spans="43:44" x14ac:dyDescent="0.25">
      <c r="AQ42809" s="1026"/>
      <c r="AR42809" s="1027"/>
    </row>
    <row r="42810" spans="43:44" x14ac:dyDescent="0.25">
      <c r="AQ42810" s="1026"/>
      <c r="AR42810" s="1027"/>
    </row>
    <row r="42811" spans="43:44" x14ac:dyDescent="0.25">
      <c r="AQ42811" s="1026"/>
      <c r="AR42811" s="1027"/>
    </row>
    <row r="42812" spans="43:44" x14ac:dyDescent="0.25">
      <c r="AQ42812" s="1026"/>
      <c r="AR42812" s="1027"/>
    </row>
    <row r="42813" spans="43:44" x14ac:dyDescent="0.25">
      <c r="AQ42813" s="1026"/>
      <c r="AR42813" s="1027"/>
    </row>
    <row r="42814" spans="43:44" x14ac:dyDescent="0.25">
      <c r="AQ42814" s="1026"/>
      <c r="AR42814" s="1027"/>
    </row>
    <row r="42815" spans="43:44" x14ac:dyDescent="0.25">
      <c r="AQ42815" s="1026"/>
      <c r="AR42815" s="1027"/>
    </row>
    <row r="42816" spans="43:44" x14ac:dyDescent="0.25">
      <c r="AQ42816" s="1026"/>
      <c r="AR42816" s="1027"/>
    </row>
    <row r="42817" spans="43:44" x14ac:dyDescent="0.25">
      <c r="AQ42817" s="1026"/>
      <c r="AR42817" s="1027"/>
    </row>
    <row r="42818" spans="43:44" x14ac:dyDescent="0.25">
      <c r="AQ42818" s="1026"/>
      <c r="AR42818" s="1027"/>
    </row>
    <row r="42819" spans="43:44" x14ac:dyDescent="0.25">
      <c r="AQ42819" s="1026"/>
      <c r="AR42819" s="1027"/>
    </row>
    <row r="42820" spans="43:44" x14ac:dyDescent="0.25">
      <c r="AQ42820" s="1026"/>
      <c r="AR42820" s="1027"/>
    </row>
    <row r="42821" spans="43:44" x14ac:dyDescent="0.25">
      <c r="AQ42821" s="1026"/>
      <c r="AR42821" s="1027"/>
    </row>
    <row r="42822" spans="43:44" x14ac:dyDescent="0.25">
      <c r="AQ42822" s="1026"/>
      <c r="AR42822" s="1027"/>
    </row>
    <row r="42823" spans="43:44" x14ac:dyDescent="0.25">
      <c r="AQ42823" s="1026"/>
      <c r="AR42823" s="1027"/>
    </row>
    <row r="42824" spans="43:44" x14ac:dyDescent="0.25">
      <c r="AQ42824" s="1026"/>
      <c r="AR42824" s="1027"/>
    </row>
    <row r="42825" spans="43:44" x14ac:dyDescent="0.25">
      <c r="AQ42825" s="1026"/>
      <c r="AR42825" s="1027"/>
    </row>
    <row r="42826" spans="43:44" x14ac:dyDescent="0.25">
      <c r="AQ42826" s="1026"/>
      <c r="AR42826" s="1027"/>
    </row>
    <row r="42827" spans="43:44" x14ac:dyDescent="0.25">
      <c r="AQ42827" s="1026"/>
      <c r="AR42827" s="1027"/>
    </row>
    <row r="42828" spans="43:44" x14ac:dyDescent="0.25">
      <c r="AQ42828" s="1026"/>
      <c r="AR42828" s="1027"/>
    </row>
    <row r="42829" spans="43:44" x14ac:dyDescent="0.25">
      <c r="AQ42829" s="1026"/>
      <c r="AR42829" s="1027"/>
    </row>
    <row r="42830" spans="43:44" x14ac:dyDescent="0.25">
      <c r="AQ42830" s="1026"/>
      <c r="AR42830" s="1027"/>
    </row>
    <row r="42831" spans="43:44" x14ac:dyDescent="0.25">
      <c r="AQ42831" s="1026"/>
      <c r="AR42831" s="1027"/>
    </row>
    <row r="42832" spans="43:44" x14ac:dyDescent="0.25">
      <c r="AQ42832" s="1026"/>
      <c r="AR42832" s="1027"/>
    </row>
    <row r="42833" spans="43:44" x14ac:dyDescent="0.25">
      <c r="AQ42833" s="1026"/>
      <c r="AR42833" s="1027"/>
    </row>
    <row r="42834" spans="43:44" x14ac:dyDescent="0.25">
      <c r="AQ42834" s="1026"/>
      <c r="AR42834" s="1027"/>
    </row>
    <row r="42835" spans="43:44" x14ac:dyDescent="0.25">
      <c r="AQ42835" s="1026"/>
      <c r="AR42835" s="1027"/>
    </row>
    <row r="42836" spans="43:44" x14ac:dyDescent="0.25">
      <c r="AQ42836" s="1026"/>
      <c r="AR42836" s="1027"/>
    </row>
    <row r="42837" spans="43:44" x14ac:dyDescent="0.25">
      <c r="AQ42837" s="1026"/>
      <c r="AR42837" s="1027"/>
    </row>
    <row r="42838" spans="43:44" x14ac:dyDescent="0.25">
      <c r="AQ42838" s="1026"/>
      <c r="AR42838" s="1027"/>
    </row>
    <row r="42839" spans="43:44" x14ac:dyDescent="0.25">
      <c r="AQ42839" s="1026"/>
      <c r="AR42839" s="1027"/>
    </row>
    <row r="42840" spans="43:44" x14ac:dyDescent="0.25">
      <c r="AQ42840" s="1026"/>
      <c r="AR42840" s="1027"/>
    </row>
    <row r="42841" spans="43:44" x14ac:dyDescent="0.25">
      <c r="AQ42841" s="1026"/>
      <c r="AR42841" s="1027"/>
    </row>
    <row r="42842" spans="43:44" x14ac:dyDescent="0.25">
      <c r="AQ42842" s="1026"/>
      <c r="AR42842" s="1027"/>
    </row>
    <row r="42843" spans="43:44" x14ac:dyDescent="0.25">
      <c r="AQ42843" s="1026"/>
      <c r="AR42843" s="1027"/>
    </row>
    <row r="42844" spans="43:44" x14ac:dyDescent="0.25">
      <c r="AQ42844" s="1026"/>
      <c r="AR42844" s="1027"/>
    </row>
    <row r="42845" spans="43:44" x14ac:dyDescent="0.25">
      <c r="AQ42845" s="1026"/>
      <c r="AR42845" s="1027"/>
    </row>
    <row r="42846" spans="43:44" x14ac:dyDescent="0.25">
      <c r="AQ42846" s="1026"/>
      <c r="AR42846" s="1027"/>
    </row>
    <row r="42847" spans="43:44" x14ac:dyDescent="0.25">
      <c r="AQ42847" s="1026"/>
      <c r="AR42847" s="1027"/>
    </row>
    <row r="42848" spans="43:44" x14ac:dyDescent="0.25">
      <c r="AQ42848" s="1026"/>
      <c r="AR42848" s="1027"/>
    </row>
    <row r="42849" spans="43:44" x14ac:dyDescent="0.25">
      <c r="AQ42849" s="1026"/>
      <c r="AR42849" s="1027"/>
    </row>
    <row r="42850" spans="43:44" x14ac:dyDescent="0.25">
      <c r="AQ42850" s="1026"/>
      <c r="AR42850" s="1027"/>
    </row>
    <row r="42851" spans="43:44" x14ac:dyDescent="0.25">
      <c r="AQ42851" s="1026"/>
      <c r="AR42851" s="1027"/>
    </row>
    <row r="42852" spans="43:44" x14ac:dyDescent="0.25">
      <c r="AQ42852" s="1026"/>
      <c r="AR42852" s="1027"/>
    </row>
    <row r="42853" spans="43:44" x14ac:dyDescent="0.25">
      <c r="AQ42853" s="1026"/>
      <c r="AR42853" s="1027"/>
    </row>
    <row r="42854" spans="43:44" x14ac:dyDescent="0.25">
      <c r="AQ42854" s="1026"/>
      <c r="AR42854" s="1027"/>
    </row>
    <row r="42855" spans="43:44" x14ac:dyDescent="0.25">
      <c r="AQ42855" s="1026"/>
      <c r="AR42855" s="1027"/>
    </row>
    <row r="42856" spans="43:44" x14ac:dyDescent="0.25">
      <c r="AQ42856" s="1026"/>
      <c r="AR42856" s="1027"/>
    </row>
    <row r="42857" spans="43:44" x14ac:dyDescent="0.25">
      <c r="AQ42857" s="1026"/>
      <c r="AR42857" s="1027"/>
    </row>
    <row r="42858" spans="43:44" x14ac:dyDescent="0.25">
      <c r="AQ42858" s="1026"/>
      <c r="AR42858" s="1027"/>
    </row>
    <row r="42859" spans="43:44" x14ac:dyDescent="0.25">
      <c r="AQ42859" s="1026"/>
      <c r="AR42859" s="1027"/>
    </row>
    <row r="42860" spans="43:44" x14ac:dyDescent="0.25">
      <c r="AQ42860" s="1026"/>
      <c r="AR42860" s="1027"/>
    </row>
    <row r="42861" spans="43:44" x14ac:dyDescent="0.25">
      <c r="AQ42861" s="1026"/>
      <c r="AR42861" s="1027"/>
    </row>
    <row r="42862" spans="43:44" x14ac:dyDescent="0.25">
      <c r="AQ42862" s="1026"/>
      <c r="AR42862" s="1027"/>
    </row>
    <row r="42863" spans="43:44" x14ac:dyDescent="0.25">
      <c r="AQ42863" s="1026"/>
      <c r="AR42863" s="1027"/>
    </row>
    <row r="42864" spans="43:44" x14ac:dyDescent="0.25">
      <c r="AQ42864" s="1026"/>
      <c r="AR42864" s="1027"/>
    </row>
    <row r="42865" spans="43:44" x14ac:dyDescent="0.25">
      <c r="AQ42865" s="1026"/>
      <c r="AR42865" s="1027"/>
    </row>
    <row r="42866" spans="43:44" x14ac:dyDescent="0.25">
      <c r="AQ42866" s="1026"/>
      <c r="AR42866" s="1027"/>
    </row>
    <row r="42867" spans="43:44" x14ac:dyDescent="0.25">
      <c r="AQ42867" s="1026"/>
      <c r="AR42867" s="1027"/>
    </row>
    <row r="42868" spans="43:44" x14ac:dyDescent="0.25">
      <c r="AQ42868" s="1026"/>
      <c r="AR42868" s="1027"/>
    </row>
    <row r="42869" spans="43:44" x14ac:dyDescent="0.25">
      <c r="AQ42869" s="1026"/>
      <c r="AR42869" s="1027"/>
    </row>
    <row r="42870" spans="43:44" x14ac:dyDescent="0.25">
      <c r="AQ42870" s="1026"/>
      <c r="AR42870" s="1027"/>
    </row>
    <row r="42871" spans="43:44" x14ac:dyDescent="0.25">
      <c r="AQ42871" s="1026"/>
      <c r="AR42871" s="1027"/>
    </row>
    <row r="42872" spans="43:44" x14ac:dyDescent="0.25">
      <c r="AQ42872" s="1026"/>
      <c r="AR42872" s="1027"/>
    </row>
    <row r="42873" spans="43:44" x14ac:dyDescent="0.25">
      <c r="AQ42873" s="1026"/>
      <c r="AR42873" s="1027"/>
    </row>
    <row r="42874" spans="43:44" x14ac:dyDescent="0.25">
      <c r="AQ42874" s="1026"/>
      <c r="AR42874" s="1027"/>
    </row>
    <row r="42875" spans="43:44" x14ac:dyDescent="0.25">
      <c r="AQ42875" s="1026"/>
      <c r="AR42875" s="1027"/>
    </row>
    <row r="42876" spans="43:44" x14ac:dyDescent="0.25">
      <c r="AQ42876" s="1026"/>
      <c r="AR42876" s="1027"/>
    </row>
    <row r="42877" spans="43:44" x14ac:dyDescent="0.25">
      <c r="AQ42877" s="1026"/>
      <c r="AR42877" s="1027"/>
    </row>
    <row r="42878" spans="43:44" x14ac:dyDescent="0.25">
      <c r="AQ42878" s="1026"/>
      <c r="AR42878" s="1027"/>
    </row>
    <row r="42879" spans="43:44" x14ac:dyDescent="0.25">
      <c r="AQ42879" s="1026"/>
      <c r="AR42879" s="1027"/>
    </row>
    <row r="42880" spans="43:44" x14ac:dyDescent="0.25">
      <c r="AQ42880" s="1026"/>
      <c r="AR42880" s="1027"/>
    </row>
    <row r="42881" spans="43:44" x14ac:dyDescent="0.25">
      <c r="AQ42881" s="1026"/>
      <c r="AR42881" s="1027"/>
    </row>
    <row r="42882" spans="43:44" x14ac:dyDescent="0.25">
      <c r="AQ42882" s="1026"/>
      <c r="AR42882" s="1027"/>
    </row>
    <row r="42883" spans="43:44" x14ac:dyDescent="0.25">
      <c r="AQ42883" s="1026"/>
      <c r="AR42883" s="1027"/>
    </row>
    <row r="42884" spans="43:44" x14ac:dyDescent="0.25">
      <c r="AQ42884" s="1026"/>
      <c r="AR42884" s="1027"/>
    </row>
    <row r="42885" spans="43:44" x14ac:dyDescent="0.25">
      <c r="AQ42885" s="1026"/>
      <c r="AR42885" s="1027"/>
    </row>
    <row r="42886" spans="43:44" x14ac:dyDescent="0.25">
      <c r="AQ42886" s="1026"/>
      <c r="AR42886" s="1027"/>
    </row>
    <row r="42887" spans="43:44" x14ac:dyDescent="0.25">
      <c r="AQ42887" s="1026"/>
      <c r="AR42887" s="1027"/>
    </row>
    <row r="42888" spans="43:44" x14ac:dyDescent="0.25">
      <c r="AQ42888" s="1026"/>
      <c r="AR42888" s="1027"/>
    </row>
    <row r="42889" spans="43:44" x14ac:dyDescent="0.25">
      <c r="AQ42889" s="1026"/>
      <c r="AR42889" s="1027"/>
    </row>
    <row r="42890" spans="43:44" x14ac:dyDescent="0.25">
      <c r="AQ42890" s="1026"/>
      <c r="AR42890" s="1027"/>
    </row>
    <row r="42891" spans="43:44" x14ac:dyDescent="0.25">
      <c r="AQ42891" s="1026"/>
      <c r="AR42891" s="1027"/>
    </row>
    <row r="42892" spans="43:44" x14ac:dyDescent="0.25">
      <c r="AQ42892" s="1026"/>
      <c r="AR42892" s="1027"/>
    </row>
    <row r="42893" spans="43:44" x14ac:dyDescent="0.25">
      <c r="AQ42893" s="1026"/>
      <c r="AR42893" s="1027"/>
    </row>
    <row r="42894" spans="43:44" x14ac:dyDescent="0.25">
      <c r="AQ42894" s="1026"/>
      <c r="AR42894" s="1027"/>
    </row>
    <row r="42895" spans="43:44" x14ac:dyDescent="0.25">
      <c r="AQ42895" s="1026"/>
      <c r="AR42895" s="1027"/>
    </row>
    <row r="42896" spans="43:44" x14ac:dyDescent="0.25">
      <c r="AQ42896" s="1026"/>
      <c r="AR42896" s="1027"/>
    </row>
    <row r="42897" spans="43:44" x14ac:dyDescent="0.25">
      <c r="AQ42897" s="1026"/>
      <c r="AR42897" s="1027"/>
    </row>
    <row r="42898" spans="43:44" x14ac:dyDescent="0.25">
      <c r="AQ42898" s="1026"/>
      <c r="AR42898" s="1027"/>
    </row>
    <row r="42899" spans="43:44" x14ac:dyDescent="0.25">
      <c r="AQ42899" s="1026"/>
      <c r="AR42899" s="1027"/>
    </row>
    <row r="42900" spans="43:44" x14ac:dyDescent="0.25">
      <c r="AQ42900" s="1026"/>
      <c r="AR42900" s="1027"/>
    </row>
    <row r="42901" spans="43:44" x14ac:dyDescent="0.25">
      <c r="AQ42901" s="1026"/>
      <c r="AR42901" s="1027"/>
    </row>
    <row r="42902" spans="43:44" x14ac:dyDescent="0.25">
      <c r="AQ42902" s="1026"/>
      <c r="AR42902" s="1027"/>
    </row>
    <row r="42903" spans="43:44" x14ac:dyDescent="0.25">
      <c r="AQ42903" s="1026"/>
      <c r="AR42903" s="1027"/>
    </row>
    <row r="42904" spans="43:44" x14ac:dyDescent="0.25">
      <c r="AQ42904" s="1026"/>
      <c r="AR42904" s="1027"/>
    </row>
    <row r="42905" spans="43:44" x14ac:dyDescent="0.25">
      <c r="AQ42905" s="1026"/>
      <c r="AR42905" s="1027"/>
    </row>
    <row r="42906" spans="43:44" x14ac:dyDescent="0.25">
      <c r="AQ42906" s="1026"/>
      <c r="AR42906" s="1027"/>
    </row>
    <row r="42907" spans="43:44" x14ac:dyDescent="0.25">
      <c r="AQ42907" s="1026"/>
      <c r="AR42907" s="1027"/>
    </row>
    <row r="42908" spans="43:44" x14ac:dyDescent="0.25">
      <c r="AQ42908" s="1026"/>
      <c r="AR42908" s="1027"/>
    </row>
    <row r="42909" spans="43:44" x14ac:dyDescent="0.25">
      <c r="AQ42909" s="1026"/>
      <c r="AR42909" s="1027"/>
    </row>
    <row r="42910" spans="43:44" x14ac:dyDescent="0.25">
      <c r="AQ42910" s="1026"/>
      <c r="AR42910" s="1027"/>
    </row>
    <row r="42911" spans="43:44" x14ac:dyDescent="0.25">
      <c r="AQ42911" s="1026"/>
      <c r="AR42911" s="1027"/>
    </row>
    <row r="42912" spans="43:44" x14ac:dyDescent="0.25">
      <c r="AQ42912" s="1026"/>
      <c r="AR42912" s="1027"/>
    </row>
    <row r="42913" spans="43:44" x14ac:dyDescent="0.25">
      <c r="AQ42913" s="1026"/>
      <c r="AR42913" s="1027"/>
    </row>
    <row r="42914" spans="43:44" x14ac:dyDescent="0.25">
      <c r="AQ42914" s="1026"/>
      <c r="AR42914" s="1027"/>
    </row>
    <row r="42915" spans="43:44" x14ac:dyDescent="0.25">
      <c r="AQ42915" s="1026"/>
      <c r="AR42915" s="1027"/>
    </row>
    <row r="42916" spans="43:44" x14ac:dyDescent="0.25">
      <c r="AQ42916" s="1026"/>
      <c r="AR42916" s="1027"/>
    </row>
    <row r="42917" spans="43:44" x14ac:dyDescent="0.25">
      <c r="AQ42917" s="1026"/>
      <c r="AR42917" s="1027"/>
    </row>
    <row r="42918" spans="43:44" x14ac:dyDescent="0.25">
      <c r="AQ42918" s="1026"/>
      <c r="AR42918" s="1027"/>
    </row>
    <row r="42919" spans="43:44" x14ac:dyDescent="0.25">
      <c r="AQ42919" s="1026"/>
      <c r="AR42919" s="1027"/>
    </row>
    <row r="42920" spans="43:44" x14ac:dyDescent="0.25">
      <c r="AQ42920" s="1026"/>
      <c r="AR42920" s="1027"/>
    </row>
    <row r="42921" spans="43:44" x14ac:dyDescent="0.25">
      <c r="AQ42921" s="1026"/>
      <c r="AR42921" s="1027"/>
    </row>
    <row r="42922" spans="43:44" x14ac:dyDescent="0.25">
      <c r="AQ42922" s="1026"/>
      <c r="AR42922" s="1027"/>
    </row>
    <row r="42923" spans="43:44" x14ac:dyDescent="0.25">
      <c r="AQ42923" s="1026"/>
      <c r="AR42923" s="1027"/>
    </row>
    <row r="42924" spans="43:44" x14ac:dyDescent="0.25">
      <c r="AQ42924" s="1026"/>
      <c r="AR42924" s="1027"/>
    </row>
    <row r="42925" spans="43:44" x14ac:dyDescent="0.25">
      <c r="AQ42925" s="1026"/>
      <c r="AR42925" s="1027"/>
    </row>
    <row r="42926" spans="43:44" x14ac:dyDescent="0.25">
      <c r="AQ42926" s="1026"/>
      <c r="AR42926" s="1027"/>
    </row>
    <row r="42927" spans="43:44" x14ac:dyDescent="0.25">
      <c r="AQ42927" s="1026"/>
      <c r="AR42927" s="1027"/>
    </row>
    <row r="42928" spans="43:44" x14ac:dyDescent="0.25">
      <c r="AQ42928" s="1026"/>
      <c r="AR42928" s="1027"/>
    </row>
    <row r="42929" spans="43:44" x14ac:dyDescent="0.25">
      <c r="AQ42929" s="1026"/>
      <c r="AR42929" s="1027"/>
    </row>
    <row r="42930" spans="43:44" x14ac:dyDescent="0.25">
      <c r="AQ42930" s="1026"/>
      <c r="AR42930" s="1027"/>
    </row>
    <row r="42931" spans="43:44" x14ac:dyDescent="0.25">
      <c r="AQ42931" s="1026"/>
      <c r="AR42931" s="1027"/>
    </row>
    <row r="42932" spans="43:44" x14ac:dyDescent="0.25">
      <c r="AQ42932" s="1026"/>
      <c r="AR42932" s="1027"/>
    </row>
    <row r="42933" spans="43:44" x14ac:dyDescent="0.25">
      <c r="AQ42933" s="1026"/>
      <c r="AR42933" s="1027"/>
    </row>
    <row r="42934" spans="43:44" x14ac:dyDescent="0.25">
      <c r="AQ42934" s="1026"/>
      <c r="AR42934" s="1027"/>
    </row>
    <row r="42935" spans="43:44" x14ac:dyDescent="0.25">
      <c r="AQ42935" s="1026"/>
      <c r="AR42935" s="1027"/>
    </row>
    <row r="42936" spans="43:44" x14ac:dyDescent="0.25">
      <c r="AQ42936" s="1026"/>
      <c r="AR42936" s="1027"/>
    </row>
    <row r="42937" spans="43:44" x14ac:dyDescent="0.25">
      <c r="AQ42937" s="1026"/>
      <c r="AR42937" s="1027"/>
    </row>
    <row r="42938" spans="43:44" x14ac:dyDescent="0.25">
      <c r="AQ42938" s="1026"/>
      <c r="AR42938" s="1027"/>
    </row>
    <row r="42939" spans="43:44" x14ac:dyDescent="0.25">
      <c r="AQ42939" s="1026"/>
      <c r="AR42939" s="1027"/>
    </row>
    <row r="42940" spans="43:44" x14ac:dyDescent="0.25">
      <c r="AQ42940" s="1026"/>
      <c r="AR42940" s="1027"/>
    </row>
    <row r="42941" spans="43:44" x14ac:dyDescent="0.25">
      <c r="AQ42941" s="1026"/>
      <c r="AR42941" s="1027"/>
    </row>
    <row r="42942" spans="43:44" x14ac:dyDescent="0.25">
      <c r="AQ42942" s="1026"/>
      <c r="AR42942" s="1027"/>
    </row>
    <row r="42943" spans="43:44" x14ac:dyDescent="0.25">
      <c r="AQ42943" s="1026"/>
      <c r="AR42943" s="1027"/>
    </row>
    <row r="42944" spans="43:44" x14ac:dyDescent="0.25">
      <c r="AQ42944" s="1026"/>
      <c r="AR42944" s="1027"/>
    </row>
    <row r="42945" spans="43:44" x14ac:dyDescent="0.25">
      <c r="AQ42945" s="1026"/>
      <c r="AR42945" s="1027"/>
    </row>
    <row r="42946" spans="43:44" x14ac:dyDescent="0.25">
      <c r="AQ42946" s="1026"/>
      <c r="AR42946" s="1027"/>
    </row>
    <row r="42947" spans="43:44" x14ac:dyDescent="0.25">
      <c r="AQ42947" s="1026"/>
      <c r="AR42947" s="1027"/>
    </row>
    <row r="42948" spans="43:44" x14ac:dyDescent="0.25">
      <c r="AQ42948" s="1026"/>
      <c r="AR42948" s="1027"/>
    </row>
    <row r="42949" spans="43:44" x14ac:dyDescent="0.25">
      <c r="AQ42949" s="1026"/>
      <c r="AR42949" s="1027"/>
    </row>
    <row r="42950" spans="43:44" x14ac:dyDescent="0.25">
      <c r="AQ42950" s="1026"/>
      <c r="AR42950" s="1027"/>
    </row>
    <row r="42951" spans="43:44" x14ac:dyDescent="0.25">
      <c r="AQ42951" s="1026"/>
      <c r="AR42951" s="1027"/>
    </row>
    <row r="42952" spans="43:44" x14ac:dyDescent="0.25">
      <c r="AQ42952" s="1026"/>
      <c r="AR42952" s="1027"/>
    </row>
    <row r="42953" spans="43:44" x14ac:dyDescent="0.25">
      <c r="AQ42953" s="1026"/>
      <c r="AR42953" s="1027"/>
    </row>
    <row r="42954" spans="43:44" x14ac:dyDescent="0.25">
      <c r="AQ42954" s="1026"/>
      <c r="AR42954" s="1027"/>
    </row>
    <row r="42955" spans="43:44" x14ac:dyDescent="0.25">
      <c r="AQ42955" s="1026"/>
      <c r="AR42955" s="1027"/>
    </row>
    <row r="42956" spans="43:44" x14ac:dyDescent="0.25">
      <c r="AQ42956" s="1026"/>
      <c r="AR42956" s="1027"/>
    </row>
    <row r="42957" spans="43:44" x14ac:dyDescent="0.25">
      <c r="AQ42957" s="1026"/>
      <c r="AR42957" s="1027"/>
    </row>
    <row r="42958" spans="43:44" x14ac:dyDescent="0.25">
      <c r="AQ42958" s="1026"/>
      <c r="AR42958" s="1027"/>
    </row>
    <row r="42959" spans="43:44" x14ac:dyDescent="0.25">
      <c r="AQ42959" s="1026"/>
      <c r="AR42959" s="1027"/>
    </row>
    <row r="42960" spans="43:44" x14ac:dyDescent="0.25">
      <c r="AQ42960" s="1026"/>
      <c r="AR42960" s="1027"/>
    </row>
    <row r="42961" spans="43:44" x14ac:dyDescent="0.25">
      <c r="AQ42961" s="1026"/>
      <c r="AR42961" s="1027"/>
    </row>
    <row r="42962" spans="43:44" x14ac:dyDescent="0.25">
      <c r="AQ42962" s="1026"/>
      <c r="AR42962" s="1027"/>
    </row>
    <row r="42963" spans="43:44" x14ac:dyDescent="0.25">
      <c r="AQ42963" s="1026"/>
      <c r="AR42963" s="1027"/>
    </row>
    <row r="42964" spans="43:44" x14ac:dyDescent="0.25">
      <c r="AQ42964" s="1026"/>
      <c r="AR42964" s="1027"/>
    </row>
    <row r="42965" spans="43:44" x14ac:dyDescent="0.25">
      <c r="AQ42965" s="1026"/>
      <c r="AR42965" s="1027"/>
    </row>
    <row r="42966" spans="43:44" x14ac:dyDescent="0.25">
      <c r="AQ42966" s="1026"/>
      <c r="AR42966" s="1027"/>
    </row>
    <row r="42967" spans="43:44" x14ac:dyDescent="0.25">
      <c r="AQ42967" s="1026"/>
      <c r="AR42967" s="1027"/>
    </row>
    <row r="42968" spans="43:44" x14ac:dyDescent="0.25">
      <c r="AQ42968" s="1026"/>
      <c r="AR42968" s="1027"/>
    </row>
    <row r="42969" spans="43:44" x14ac:dyDescent="0.25">
      <c r="AQ42969" s="1026"/>
      <c r="AR42969" s="1027"/>
    </row>
    <row r="42970" spans="43:44" x14ac:dyDescent="0.25">
      <c r="AQ42970" s="1026"/>
      <c r="AR42970" s="1027"/>
    </row>
    <row r="42971" spans="43:44" x14ac:dyDescent="0.25">
      <c r="AQ42971" s="1026"/>
      <c r="AR42971" s="1027"/>
    </row>
    <row r="42972" spans="43:44" x14ac:dyDescent="0.25">
      <c r="AQ42972" s="1026"/>
      <c r="AR42972" s="1027"/>
    </row>
    <row r="42973" spans="43:44" x14ac:dyDescent="0.25">
      <c r="AQ42973" s="1026"/>
      <c r="AR42973" s="1027"/>
    </row>
    <row r="42974" spans="43:44" x14ac:dyDescent="0.25">
      <c r="AQ42974" s="1026"/>
      <c r="AR42974" s="1027"/>
    </row>
    <row r="42975" spans="43:44" x14ac:dyDescent="0.25">
      <c r="AQ42975" s="1026"/>
      <c r="AR42975" s="1027"/>
    </row>
    <row r="42976" spans="43:44" x14ac:dyDescent="0.25">
      <c r="AQ42976" s="1026"/>
      <c r="AR42976" s="1027"/>
    </row>
    <row r="42977" spans="43:44" x14ac:dyDescent="0.25">
      <c r="AQ42977" s="1026"/>
      <c r="AR42977" s="1027"/>
    </row>
    <row r="42978" spans="43:44" x14ac:dyDescent="0.25">
      <c r="AQ42978" s="1026"/>
      <c r="AR42978" s="1027"/>
    </row>
    <row r="42979" spans="43:44" x14ac:dyDescent="0.25">
      <c r="AQ42979" s="1026"/>
      <c r="AR42979" s="1027"/>
    </row>
    <row r="42980" spans="43:44" x14ac:dyDescent="0.25">
      <c r="AQ42980" s="1026"/>
      <c r="AR42980" s="1027"/>
    </row>
    <row r="42981" spans="43:44" x14ac:dyDescent="0.25">
      <c r="AQ42981" s="1026"/>
      <c r="AR42981" s="1027"/>
    </row>
    <row r="42982" spans="43:44" x14ac:dyDescent="0.25">
      <c r="AQ42982" s="1026"/>
      <c r="AR42982" s="1027"/>
    </row>
    <row r="42983" spans="43:44" x14ac:dyDescent="0.25">
      <c r="AQ42983" s="1026"/>
      <c r="AR42983" s="1027"/>
    </row>
    <row r="42984" spans="43:44" x14ac:dyDescent="0.25">
      <c r="AQ42984" s="1026"/>
      <c r="AR42984" s="1027"/>
    </row>
    <row r="42985" spans="43:44" x14ac:dyDescent="0.25">
      <c r="AQ42985" s="1026"/>
      <c r="AR42985" s="1027"/>
    </row>
    <row r="42986" spans="43:44" x14ac:dyDescent="0.25">
      <c r="AQ42986" s="1026"/>
      <c r="AR42986" s="1027"/>
    </row>
    <row r="42987" spans="43:44" x14ac:dyDescent="0.25">
      <c r="AQ42987" s="1026"/>
      <c r="AR42987" s="1027"/>
    </row>
    <row r="42988" spans="43:44" x14ac:dyDescent="0.25">
      <c r="AQ42988" s="1026"/>
      <c r="AR42988" s="1027"/>
    </row>
    <row r="42989" spans="43:44" x14ac:dyDescent="0.25">
      <c r="AQ42989" s="1026"/>
      <c r="AR42989" s="1027"/>
    </row>
    <row r="42990" spans="43:44" x14ac:dyDescent="0.25">
      <c r="AQ42990" s="1026"/>
      <c r="AR42990" s="1027"/>
    </row>
    <row r="42991" spans="43:44" x14ac:dyDescent="0.25">
      <c r="AQ42991" s="1026"/>
      <c r="AR42991" s="1027"/>
    </row>
    <row r="42992" spans="43:44" x14ac:dyDescent="0.25">
      <c r="AQ42992" s="1026"/>
      <c r="AR42992" s="1027"/>
    </row>
    <row r="42993" spans="43:44" x14ac:dyDescent="0.25">
      <c r="AQ42993" s="1026"/>
      <c r="AR42993" s="1027"/>
    </row>
    <row r="42994" spans="43:44" x14ac:dyDescent="0.25">
      <c r="AQ42994" s="1026"/>
      <c r="AR42994" s="1027"/>
    </row>
    <row r="42995" spans="43:44" x14ac:dyDescent="0.25">
      <c r="AQ42995" s="1026"/>
      <c r="AR42995" s="1027"/>
    </row>
    <row r="42996" spans="43:44" x14ac:dyDescent="0.25">
      <c r="AQ42996" s="1026"/>
      <c r="AR42996" s="1027"/>
    </row>
    <row r="42997" spans="43:44" x14ac:dyDescent="0.25">
      <c r="AQ42997" s="1026"/>
      <c r="AR42997" s="1027"/>
    </row>
    <row r="42998" spans="43:44" x14ac:dyDescent="0.25">
      <c r="AQ42998" s="1026"/>
      <c r="AR42998" s="1027"/>
    </row>
    <row r="42999" spans="43:44" x14ac:dyDescent="0.25">
      <c r="AQ42999" s="1026"/>
      <c r="AR42999" s="1027"/>
    </row>
    <row r="43000" spans="43:44" x14ac:dyDescent="0.25">
      <c r="AQ43000" s="1026"/>
      <c r="AR43000" s="1027"/>
    </row>
    <row r="43001" spans="43:44" x14ac:dyDescent="0.25">
      <c r="AQ43001" s="1026"/>
      <c r="AR43001" s="1027"/>
    </row>
    <row r="43002" spans="43:44" x14ac:dyDescent="0.25">
      <c r="AQ43002" s="1026"/>
      <c r="AR43002" s="1027"/>
    </row>
    <row r="43003" spans="43:44" x14ac:dyDescent="0.25">
      <c r="AQ43003" s="1026"/>
      <c r="AR43003" s="1027"/>
    </row>
    <row r="43004" spans="43:44" x14ac:dyDescent="0.25">
      <c r="AQ43004" s="1026"/>
      <c r="AR43004" s="1027"/>
    </row>
    <row r="43005" spans="43:44" x14ac:dyDescent="0.25">
      <c r="AQ43005" s="1026"/>
      <c r="AR43005" s="1027"/>
    </row>
    <row r="43006" spans="43:44" x14ac:dyDescent="0.25">
      <c r="AQ43006" s="1026"/>
      <c r="AR43006" s="1027"/>
    </row>
    <row r="43007" spans="43:44" x14ac:dyDescent="0.25">
      <c r="AQ43007" s="1026"/>
      <c r="AR43007" s="1027"/>
    </row>
    <row r="43008" spans="43:44" x14ac:dyDescent="0.25">
      <c r="AQ43008" s="1026"/>
      <c r="AR43008" s="1027"/>
    </row>
    <row r="43009" spans="43:44" x14ac:dyDescent="0.25">
      <c r="AQ43009" s="1026"/>
      <c r="AR43009" s="1027"/>
    </row>
    <row r="43010" spans="43:44" x14ac:dyDescent="0.25">
      <c r="AQ43010" s="1026"/>
      <c r="AR43010" s="1027"/>
    </row>
    <row r="43011" spans="43:44" x14ac:dyDescent="0.25">
      <c r="AQ43011" s="1026"/>
      <c r="AR43011" s="1027"/>
    </row>
    <row r="43012" spans="43:44" x14ac:dyDescent="0.25">
      <c r="AQ43012" s="1026"/>
      <c r="AR43012" s="1027"/>
    </row>
    <row r="43013" spans="43:44" x14ac:dyDescent="0.25">
      <c r="AQ43013" s="1026"/>
      <c r="AR43013" s="1027"/>
    </row>
    <row r="43014" spans="43:44" x14ac:dyDescent="0.25">
      <c r="AQ43014" s="1026"/>
      <c r="AR43014" s="1027"/>
    </row>
    <row r="43015" spans="43:44" x14ac:dyDescent="0.25">
      <c r="AQ43015" s="1026"/>
      <c r="AR43015" s="1027"/>
    </row>
    <row r="43016" spans="43:44" x14ac:dyDescent="0.25">
      <c r="AQ43016" s="1026"/>
      <c r="AR43016" s="1027"/>
    </row>
    <row r="43017" spans="43:44" x14ac:dyDescent="0.25">
      <c r="AQ43017" s="1026"/>
      <c r="AR43017" s="1027"/>
    </row>
    <row r="43018" spans="43:44" x14ac:dyDescent="0.25">
      <c r="AQ43018" s="1026"/>
      <c r="AR43018" s="1027"/>
    </row>
    <row r="43019" spans="43:44" x14ac:dyDescent="0.25">
      <c r="AQ43019" s="1026"/>
      <c r="AR43019" s="1027"/>
    </row>
    <row r="43020" spans="43:44" x14ac:dyDescent="0.25">
      <c r="AQ43020" s="1026"/>
      <c r="AR43020" s="1027"/>
    </row>
    <row r="43021" spans="43:44" x14ac:dyDescent="0.25">
      <c r="AQ43021" s="1026"/>
      <c r="AR43021" s="1027"/>
    </row>
    <row r="43022" spans="43:44" x14ac:dyDescent="0.25">
      <c r="AQ43022" s="1026"/>
      <c r="AR43022" s="1027"/>
    </row>
    <row r="43023" spans="43:44" x14ac:dyDescent="0.25">
      <c r="AQ43023" s="1026"/>
      <c r="AR43023" s="1027"/>
    </row>
    <row r="43024" spans="43:44" x14ac:dyDescent="0.25">
      <c r="AQ43024" s="1026"/>
      <c r="AR43024" s="1027"/>
    </row>
    <row r="43025" spans="43:44" x14ac:dyDescent="0.25">
      <c r="AQ43025" s="1026"/>
      <c r="AR43025" s="1027"/>
    </row>
    <row r="43026" spans="43:44" x14ac:dyDescent="0.25">
      <c r="AQ43026" s="1026"/>
      <c r="AR43026" s="1027"/>
    </row>
    <row r="43027" spans="43:44" x14ac:dyDescent="0.25">
      <c r="AQ43027" s="1026"/>
      <c r="AR43027" s="1027"/>
    </row>
    <row r="43028" spans="43:44" x14ac:dyDescent="0.25">
      <c r="AQ43028" s="1026"/>
      <c r="AR43028" s="1027"/>
    </row>
    <row r="43029" spans="43:44" x14ac:dyDescent="0.25">
      <c r="AQ43029" s="1026"/>
      <c r="AR43029" s="1027"/>
    </row>
    <row r="43030" spans="43:44" x14ac:dyDescent="0.25">
      <c r="AQ43030" s="1026"/>
      <c r="AR43030" s="1027"/>
    </row>
    <row r="43031" spans="43:44" x14ac:dyDescent="0.25">
      <c r="AQ43031" s="1026"/>
      <c r="AR43031" s="1027"/>
    </row>
    <row r="43032" spans="43:44" x14ac:dyDescent="0.25">
      <c r="AQ43032" s="1026"/>
      <c r="AR43032" s="1027"/>
    </row>
    <row r="43033" spans="43:44" x14ac:dyDescent="0.25">
      <c r="AQ43033" s="1026"/>
      <c r="AR43033" s="1027"/>
    </row>
    <row r="43034" spans="43:44" x14ac:dyDescent="0.25">
      <c r="AQ43034" s="1026"/>
      <c r="AR43034" s="1027"/>
    </row>
    <row r="43035" spans="43:44" x14ac:dyDescent="0.25">
      <c r="AQ43035" s="1026"/>
      <c r="AR43035" s="1027"/>
    </row>
    <row r="43036" spans="43:44" x14ac:dyDescent="0.25">
      <c r="AQ43036" s="1026"/>
      <c r="AR43036" s="1027"/>
    </row>
    <row r="43037" spans="43:44" x14ac:dyDescent="0.25">
      <c r="AQ43037" s="1026"/>
      <c r="AR43037" s="1027"/>
    </row>
    <row r="43038" spans="43:44" x14ac:dyDescent="0.25">
      <c r="AQ43038" s="1026"/>
      <c r="AR43038" s="1027"/>
    </row>
    <row r="43039" spans="43:44" x14ac:dyDescent="0.25">
      <c r="AQ43039" s="1026"/>
      <c r="AR43039" s="1027"/>
    </row>
    <row r="43040" spans="43:44" x14ac:dyDescent="0.25">
      <c r="AQ43040" s="1026"/>
      <c r="AR43040" s="1027"/>
    </row>
    <row r="43041" spans="43:44" x14ac:dyDescent="0.25">
      <c r="AQ43041" s="1026"/>
      <c r="AR43041" s="1027"/>
    </row>
    <row r="43042" spans="43:44" x14ac:dyDescent="0.25">
      <c r="AQ43042" s="1026"/>
      <c r="AR43042" s="1027"/>
    </row>
    <row r="43043" spans="43:44" x14ac:dyDescent="0.25">
      <c r="AQ43043" s="1026"/>
      <c r="AR43043" s="1027"/>
    </row>
    <row r="43044" spans="43:44" x14ac:dyDescent="0.25">
      <c r="AQ43044" s="1026"/>
      <c r="AR43044" s="1027"/>
    </row>
    <row r="43045" spans="43:44" x14ac:dyDescent="0.25">
      <c r="AQ43045" s="1026"/>
      <c r="AR43045" s="1027"/>
    </row>
    <row r="43046" spans="43:44" x14ac:dyDescent="0.25">
      <c r="AQ43046" s="1026"/>
      <c r="AR43046" s="1027"/>
    </row>
    <row r="43047" spans="43:44" x14ac:dyDescent="0.25">
      <c r="AQ43047" s="1026"/>
      <c r="AR43047" s="1027"/>
    </row>
    <row r="43048" spans="43:44" x14ac:dyDescent="0.25">
      <c r="AQ43048" s="1026"/>
      <c r="AR43048" s="1027"/>
    </row>
    <row r="43049" spans="43:44" x14ac:dyDescent="0.25">
      <c r="AQ43049" s="1026"/>
      <c r="AR43049" s="1027"/>
    </row>
    <row r="43050" spans="43:44" x14ac:dyDescent="0.25">
      <c r="AQ43050" s="1026"/>
      <c r="AR43050" s="1027"/>
    </row>
    <row r="43051" spans="43:44" x14ac:dyDescent="0.25">
      <c r="AQ43051" s="1026"/>
      <c r="AR43051" s="1027"/>
    </row>
    <row r="43052" spans="43:44" x14ac:dyDescent="0.25">
      <c r="AQ43052" s="1026"/>
      <c r="AR43052" s="1027"/>
    </row>
    <row r="43053" spans="43:44" x14ac:dyDescent="0.25">
      <c r="AQ43053" s="1026"/>
      <c r="AR43053" s="1027"/>
    </row>
    <row r="43054" spans="43:44" x14ac:dyDescent="0.25">
      <c r="AQ43054" s="1026"/>
      <c r="AR43054" s="1027"/>
    </row>
    <row r="43055" spans="43:44" x14ac:dyDescent="0.25">
      <c r="AQ43055" s="1026"/>
      <c r="AR43055" s="1027"/>
    </row>
    <row r="43056" spans="43:44" x14ac:dyDescent="0.25">
      <c r="AQ43056" s="1026"/>
      <c r="AR43056" s="1027"/>
    </row>
    <row r="43057" spans="43:44" x14ac:dyDescent="0.25">
      <c r="AQ43057" s="1026"/>
      <c r="AR43057" s="1027"/>
    </row>
    <row r="43058" spans="43:44" x14ac:dyDescent="0.25">
      <c r="AQ43058" s="1026"/>
      <c r="AR43058" s="1027"/>
    </row>
    <row r="43059" spans="43:44" x14ac:dyDescent="0.25">
      <c r="AQ43059" s="1026"/>
      <c r="AR43059" s="1027"/>
    </row>
    <row r="43060" spans="43:44" x14ac:dyDescent="0.25">
      <c r="AQ43060" s="1026"/>
      <c r="AR43060" s="1027"/>
    </row>
    <row r="43061" spans="43:44" x14ac:dyDescent="0.25">
      <c r="AQ43061" s="1026"/>
      <c r="AR43061" s="1027"/>
    </row>
    <row r="43062" spans="43:44" x14ac:dyDescent="0.25">
      <c r="AQ43062" s="1026"/>
      <c r="AR43062" s="1027"/>
    </row>
    <row r="43063" spans="43:44" x14ac:dyDescent="0.25">
      <c r="AQ43063" s="1026"/>
      <c r="AR43063" s="1027"/>
    </row>
    <row r="43064" spans="43:44" x14ac:dyDescent="0.25">
      <c r="AQ43064" s="1026"/>
      <c r="AR43064" s="1027"/>
    </row>
    <row r="43065" spans="43:44" x14ac:dyDescent="0.25">
      <c r="AQ43065" s="1026"/>
      <c r="AR43065" s="1027"/>
    </row>
    <row r="43066" spans="43:44" x14ac:dyDescent="0.25">
      <c r="AQ43066" s="1026"/>
      <c r="AR43066" s="1027"/>
    </row>
    <row r="43067" spans="43:44" x14ac:dyDescent="0.25">
      <c r="AQ43067" s="1026"/>
      <c r="AR43067" s="1027"/>
    </row>
    <row r="43068" spans="43:44" x14ac:dyDescent="0.25">
      <c r="AQ43068" s="1026"/>
      <c r="AR43068" s="1027"/>
    </row>
    <row r="43069" spans="43:44" x14ac:dyDescent="0.25">
      <c r="AQ43069" s="1026"/>
      <c r="AR43069" s="1027"/>
    </row>
    <row r="43070" spans="43:44" x14ac:dyDescent="0.25">
      <c r="AQ43070" s="1026"/>
      <c r="AR43070" s="1027"/>
    </row>
    <row r="43071" spans="43:44" x14ac:dyDescent="0.25">
      <c r="AQ43071" s="1026"/>
      <c r="AR43071" s="1027"/>
    </row>
    <row r="43072" spans="43:44" x14ac:dyDescent="0.25">
      <c r="AQ43072" s="1026"/>
      <c r="AR43072" s="1027"/>
    </row>
    <row r="43073" spans="43:44" x14ac:dyDescent="0.25">
      <c r="AQ43073" s="1026"/>
      <c r="AR43073" s="1027"/>
    </row>
    <row r="43074" spans="43:44" x14ac:dyDescent="0.25">
      <c r="AQ43074" s="1026"/>
      <c r="AR43074" s="1027"/>
    </row>
    <row r="43075" spans="43:44" x14ac:dyDescent="0.25">
      <c r="AQ43075" s="1026"/>
      <c r="AR43075" s="1027"/>
    </row>
    <row r="43076" spans="43:44" x14ac:dyDescent="0.25">
      <c r="AQ43076" s="1026"/>
      <c r="AR43076" s="1027"/>
    </row>
    <row r="43077" spans="43:44" x14ac:dyDescent="0.25">
      <c r="AQ43077" s="1026"/>
      <c r="AR43077" s="1027"/>
    </row>
    <row r="43078" spans="43:44" x14ac:dyDescent="0.25">
      <c r="AQ43078" s="1026"/>
      <c r="AR43078" s="1027"/>
    </row>
    <row r="43079" spans="43:44" x14ac:dyDescent="0.25">
      <c r="AQ43079" s="1026"/>
      <c r="AR43079" s="1027"/>
    </row>
    <row r="43080" spans="43:44" x14ac:dyDescent="0.25">
      <c r="AQ43080" s="1026"/>
      <c r="AR43080" s="1027"/>
    </row>
    <row r="43081" spans="43:44" x14ac:dyDescent="0.25">
      <c r="AQ43081" s="1026"/>
      <c r="AR43081" s="1027"/>
    </row>
    <row r="43082" spans="43:44" x14ac:dyDescent="0.25">
      <c r="AQ43082" s="1026"/>
      <c r="AR43082" s="1027"/>
    </row>
    <row r="43083" spans="43:44" x14ac:dyDescent="0.25">
      <c r="AQ43083" s="1026"/>
      <c r="AR43083" s="1027"/>
    </row>
    <row r="43084" spans="43:44" x14ac:dyDescent="0.25">
      <c r="AQ43084" s="1026"/>
      <c r="AR43084" s="1027"/>
    </row>
    <row r="43085" spans="43:44" x14ac:dyDescent="0.25">
      <c r="AQ43085" s="1026"/>
      <c r="AR43085" s="1027"/>
    </row>
    <row r="43086" spans="43:44" x14ac:dyDescent="0.25">
      <c r="AQ43086" s="1026"/>
      <c r="AR43086" s="1027"/>
    </row>
    <row r="43087" spans="43:44" x14ac:dyDescent="0.25">
      <c r="AQ43087" s="1026"/>
      <c r="AR43087" s="1027"/>
    </row>
    <row r="43088" spans="43:44" x14ac:dyDescent="0.25">
      <c r="AQ43088" s="1026"/>
      <c r="AR43088" s="1027"/>
    </row>
    <row r="43089" spans="43:44" x14ac:dyDescent="0.25">
      <c r="AQ43089" s="1026"/>
      <c r="AR43089" s="1027"/>
    </row>
    <row r="43090" spans="43:44" x14ac:dyDescent="0.25">
      <c r="AQ43090" s="1026"/>
      <c r="AR43090" s="1027"/>
    </row>
    <row r="43091" spans="43:44" x14ac:dyDescent="0.25">
      <c r="AQ43091" s="1026"/>
      <c r="AR43091" s="1027"/>
    </row>
    <row r="43092" spans="43:44" x14ac:dyDescent="0.25">
      <c r="AQ43092" s="1026"/>
      <c r="AR43092" s="1027"/>
    </row>
    <row r="43093" spans="43:44" x14ac:dyDescent="0.25">
      <c r="AQ43093" s="1026"/>
      <c r="AR43093" s="1027"/>
    </row>
    <row r="43094" spans="43:44" x14ac:dyDescent="0.25">
      <c r="AQ43094" s="1026"/>
      <c r="AR43094" s="1027"/>
    </row>
    <row r="43095" spans="43:44" x14ac:dyDescent="0.25">
      <c r="AQ43095" s="1026"/>
      <c r="AR43095" s="1027"/>
    </row>
    <row r="43096" spans="43:44" x14ac:dyDescent="0.25">
      <c r="AQ43096" s="1026"/>
      <c r="AR43096" s="1027"/>
    </row>
    <row r="43097" spans="43:44" x14ac:dyDescent="0.25">
      <c r="AQ43097" s="1026"/>
      <c r="AR43097" s="1027"/>
    </row>
    <row r="43098" spans="43:44" x14ac:dyDescent="0.25">
      <c r="AQ43098" s="1026"/>
      <c r="AR43098" s="1027"/>
    </row>
    <row r="43099" spans="43:44" x14ac:dyDescent="0.25">
      <c r="AQ43099" s="1026"/>
      <c r="AR43099" s="1027"/>
    </row>
    <row r="43100" spans="43:44" x14ac:dyDescent="0.25">
      <c r="AQ43100" s="1026"/>
      <c r="AR43100" s="1027"/>
    </row>
    <row r="43101" spans="43:44" x14ac:dyDescent="0.25">
      <c r="AQ43101" s="1026"/>
      <c r="AR43101" s="1027"/>
    </row>
    <row r="43102" spans="43:44" x14ac:dyDescent="0.25">
      <c r="AQ43102" s="1026"/>
      <c r="AR43102" s="1027"/>
    </row>
    <row r="43103" spans="43:44" x14ac:dyDescent="0.25">
      <c r="AQ43103" s="1026"/>
      <c r="AR43103" s="1027"/>
    </row>
    <row r="43104" spans="43:44" x14ac:dyDescent="0.25">
      <c r="AQ43104" s="1026"/>
      <c r="AR43104" s="1027"/>
    </row>
    <row r="43105" spans="43:44" x14ac:dyDescent="0.25">
      <c r="AQ43105" s="1026"/>
      <c r="AR43105" s="1027"/>
    </row>
    <row r="43106" spans="43:44" x14ac:dyDescent="0.25">
      <c r="AQ43106" s="1026"/>
      <c r="AR43106" s="1027"/>
    </row>
    <row r="43107" spans="43:44" x14ac:dyDescent="0.25">
      <c r="AQ43107" s="1026"/>
      <c r="AR43107" s="1027"/>
    </row>
    <row r="43108" spans="43:44" x14ac:dyDescent="0.25">
      <c r="AQ43108" s="1026"/>
      <c r="AR43108" s="1027"/>
    </row>
    <row r="43109" spans="43:44" x14ac:dyDescent="0.25">
      <c r="AQ43109" s="1026"/>
      <c r="AR43109" s="1027"/>
    </row>
    <row r="43110" spans="43:44" x14ac:dyDescent="0.25">
      <c r="AQ43110" s="1026"/>
      <c r="AR43110" s="1027"/>
    </row>
    <row r="43111" spans="43:44" x14ac:dyDescent="0.25">
      <c r="AQ43111" s="1026"/>
      <c r="AR43111" s="1027"/>
    </row>
    <row r="43112" spans="43:44" x14ac:dyDescent="0.25">
      <c r="AQ43112" s="1026"/>
      <c r="AR43112" s="1027"/>
    </row>
    <row r="43113" spans="43:44" x14ac:dyDescent="0.25">
      <c r="AQ43113" s="1026"/>
      <c r="AR43113" s="1027"/>
    </row>
    <row r="43114" spans="43:44" x14ac:dyDescent="0.25">
      <c r="AQ43114" s="1026"/>
      <c r="AR43114" s="1027"/>
    </row>
    <row r="43115" spans="43:44" x14ac:dyDescent="0.25">
      <c r="AQ43115" s="1026"/>
      <c r="AR43115" s="1027"/>
    </row>
    <row r="43116" spans="43:44" x14ac:dyDescent="0.25">
      <c r="AQ43116" s="1026"/>
      <c r="AR43116" s="1027"/>
    </row>
    <row r="43117" spans="43:44" x14ac:dyDescent="0.25">
      <c r="AQ43117" s="1026"/>
      <c r="AR43117" s="1027"/>
    </row>
    <row r="43118" spans="43:44" x14ac:dyDescent="0.25">
      <c r="AQ43118" s="1026"/>
      <c r="AR43118" s="1027"/>
    </row>
    <row r="43119" spans="43:44" x14ac:dyDescent="0.25">
      <c r="AQ43119" s="1026"/>
      <c r="AR43119" s="1027"/>
    </row>
    <row r="43120" spans="43:44" x14ac:dyDescent="0.25">
      <c r="AQ43120" s="1026"/>
      <c r="AR43120" s="1027"/>
    </row>
    <row r="43121" spans="43:44" x14ac:dyDescent="0.25">
      <c r="AQ43121" s="1026"/>
      <c r="AR43121" s="1027"/>
    </row>
    <row r="43122" spans="43:44" x14ac:dyDescent="0.25">
      <c r="AQ43122" s="1026"/>
      <c r="AR43122" s="1027"/>
    </row>
    <row r="43123" spans="43:44" x14ac:dyDescent="0.25">
      <c r="AQ43123" s="1026"/>
      <c r="AR43123" s="1027"/>
    </row>
    <row r="43124" spans="43:44" x14ac:dyDescent="0.25">
      <c r="AQ43124" s="1026"/>
      <c r="AR43124" s="1027"/>
    </row>
    <row r="43125" spans="43:44" x14ac:dyDescent="0.25">
      <c r="AQ43125" s="1026"/>
      <c r="AR43125" s="1027"/>
    </row>
    <row r="43126" spans="43:44" x14ac:dyDescent="0.25">
      <c r="AQ43126" s="1026"/>
      <c r="AR43126" s="1027"/>
    </row>
    <row r="43127" spans="43:44" x14ac:dyDescent="0.25">
      <c r="AQ43127" s="1026"/>
      <c r="AR43127" s="1027"/>
    </row>
    <row r="43128" spans="43:44" x14ac:dyDescent="0.25">
      <c r="AQ43128" s="1026"/>
      <c r="AR43128" s="1027"/>
    </row>
    <row r="43129" spans="43:44" x14ac:dyDescent="0.25">
      <c r="AQ43129" s="1026"/>
      <c r="AR43129" s="1027"/>
    </row>
    <row r="43130" spans="43:44" x14ac:dyDescent="0.25">
      <c r="AQ43130" s="1026"/>
      <c r="AR43130" s="1027"/>
    </row>
    <row r="43131" spans="43:44" x14ac:dyDescent="0.25">
      <c r="AQ43131" s="1026"/>
      <c r="AR43131" s="1027"/>
    </row>
    <row r="43132" spans="43:44" x14ac:dyDescent="0.25">
      <c r="AQ43132" s="1026"/>
      <c r="AR43132" s="1027"/>
    </row>
    <row r="43133" spans="43:44" x14ac:dyDescent="0.25">
      <c r="AQ43133" s="1026"/>
      <c r="AR43133" s="1027"/>
    </row>
    <row r="43134" spans="43:44" x14ac:dyDescent="0.25">
      <c r="AQ43134" s="1026"/>
      <c r="AR43134" s="1027"/>
    </row>
    <row r="43135" spans="43:44" x14ac:dyDescent="0.25">
      <c r="AQ43135" s="1026"/>
      <c r="AR43135" s="1027"/>
    </row>
    <row r="43136" spans="43:44" x14ac:dyDescent="0.25">
      <c r="AQ43136" s="1026"/>
      <c r="AR43136" s="1027"/>
    </row>
    <row r="43137" spans="43:44" x14ac:dyDescent="0.25">
      <c r="AQ43137" s="1026"/>
      <c r="AR43137" s="1027"/>
    </row>
    <row r="43138" spans="43:44" x14ac:dyDescent="0.25">
      <c r="AQ43138" s="1026"/>
      <c r="AR43138" s="1027"/>
    </row>
    <row r="43139" spans="43:44" x14ac:dyDescent="0.25">
      <c r="AQ43139" s="1026"/>
      <c r="AR43139" s="1027"/>
    </row>
    <row r="43140" spans="43:44" x14ac:dyDescent="0.25">
      <c r="AQ43140" s="1026"/>
      <c r="AR43140" s="1027"/>
    </row>
    <row r="43141" spans="43:44" x14ac:dyDescent="0.25">
      <c r="AQ43141" s="1026"/>
      <c r="AR43141" s="1027"/>
    </row>
    <row r="43142" spans="43:44" x14ac:dyDescent="0.25">
      <c r="AQ43142" s="1026"/>
      <c r="AR43142" s="1027"/>
    </row>
    <row r="43143" spans="43:44" x14ac:dyDescent="0.25">
      <c r="AQ43143" s="1026"/>
      <c r="AR43143" s="1027"/>
    </row>
    <row r="43144" spans="43:44" x14ac:dyDescent="0.25">
      <c r="AQ43144" s="1026"/>
      <c r="AR43144" s="1027"/>
    </row>
    <row r="43145" spans="43:44" x14ac:dyDescent="0.25">
      <c r="AQ43145" s="1026"/>
      <c r="AR43145" s="1027"/>
    </row>
    <row r="43146" spans="43:44" x14ac:dyDescent="0.25">
      <c r="AQ43146" s="1026"/>
      <c r="AR43146" s="1027"/>
    </row>
    <row r="43147" spans="43:44" x14ac:dyDescent="0.25">
      <c r="AQ43147" s="1026"/>
      <c r="AR43147" s="1027"/>
    </row>
    <row r="43148" spans="43:44" x14ac:dyDescent="0.25">
      <c r="AQ43148" s="1026"/>
      <c r="AR43148" s="1027"/>
    </row>
    <row r="43149" spans="43:44" x14ac:dyDescent="0.25">
      <c r="AQ43149" s="1026"/>
      <c r="AR43149" s="1027"/>
    </row>
    <row r="43150" spans="43:44" x14ac:dyDescent="0.25">
      <c r="AQ43150" s="1026"/>
      <c r="AR43150" s="1027"/>
    </row>
    <row r="43151" spans="43:44" x14ac:dyDescent="0.25">
      <c r="AQ43151" s="1026"/>
      <c r="AR43151" s="1027"/>
    </row>
    <row r="43152" spans="43:44" x14ac:dyDescent="0.25">
      <c r="AQ43152" s="1026"/>
      <c r="AR43152" s="1027"/>
    </row>
    <row r="43153" spans="43:44" x14ac:dyDescent="0.25">
      <c r="AQ43153" s="1026"/>
      <c r="AR43153" s="1027"/>
    </row>
    <row r="43154" spans="43:44" x14ac:dyDescent="0.25">
      <c r="AQ43154" s="1026"/>
      <c r="AR43154" s="1027"/>
    </row>
    <row r="43155" spans="43:44" x14ac:dyDescent="0.25">
      <c r="AQ43155" s="1026"/>
      <c r="AR43155" s="1027"/>
    </row>
    <row r="43156" spans="43:44" x14ac:dyDescent="0.25">
      <c r="AQ43156" s="1026"/>
      <c r="AR43156" s="1027"/>
    </row>
    <row r="43157" spans="43:44" x14ac:dyDescent="0.25">
      <c r="AQ43157" s="1026"/>
      <c r="AR43157" s="1027"/>
    </row>
    <row r="43158" spans="43:44" x14ac:dyDescent="0.25">
      <c r="AQ43158" s="1026"/>
      <c r="AR43158" s="1027"/>
    </row>
    <row r="43159" spans="43:44" x14ac:dyDescent="0.25">
      <c r="AQ43159" s="1026"/>
      <c r="AR43159" s="1027"/>
    </row>
    <row r="43160" spans="43:44" x14ac:dyDescent="0.25">
      <c r="AQ43160" s="1026"/>
      <c r="AR43160" s="1027"/>
    </row>
    <row r="43161" spans="43:44" x14ac:dyDescent="0.25">
      <c r="AQ43161" s="1026"/>
      <c r="AR43161" s="1027"/>
    </row>
    <row r="43162" spans="43:44" x14ac:dyDescent="0.25">
      <c r="AQ43162" s="1026"/>
      <c r="AR43162" s="1027"/>
    </row>
    <row r="43163" spans="43:44" x14ac:dyDescent="0.25">
      <c r="AQ43163" s="1026"/>
      <c r="AR43163" s="1027"/>
    </row>
    <row r="43164" spans="43:44" x14ac:dyDescent="0.25">
      <c r="AQ43164" s="1026"/>
      <c r="AR43164" s="1027"/>
    </row>
    <row r="43165" spans="43:44" x14ac:dyDescent="0.25">
      <c r="AQ43165" s="1026"/>
      <c r="AR43165" s="1027"/>
    </row>
    <row r="43166" spans="43:44" x14ac:dyDescent="0.25">
      <c r="AQ43166" s="1026"/>
      <c r="AR43166" s="1027"/>
    </row>
    <row r="43167" spans="43:44" x14ac:dyDescent="0.25">
      <c r="AQ43167" s="1026"/>
      <c r="AR43167" s="1027"/>
    </row>
    <row r="43168" spans="43:44" x14ac:dyDescent="0.25">
      <c r="AQ43168" s="1026"/>
      <c r="AR43168" s="1027"/>
    </row>
    <row r="43169" spans="43:44" x14ac:dyDescent="0.25">
      <c r="AQ43169" s="1026"/>
      <c r="AR43169" s="1027"/>
    </row>
    <row r="43170" spans="43:44" x14ac:dyDescent="0.25">
      <c r="AQ43170" s="1026"/>
      <c r="AR43170" s="1027"/>
    </row>
    <row r="43171" spans="43:44" x14ac:dyDescent="0.25">
      <c r="AQ43171" s="1026"/>
      <c r="AR43171" s="1027"/>
    </row>
    <row r="43172" spans="43:44" x14ac:dyDescent="0.25">
      <c r="AQ43172" s="1026"/>
      <c r="AR43172" s="1027"/>
    </row>
    <row r="43173" spans="43:44" x14ac:dyDescent="0.25">
      <c r="AQ43173" s="1026"/>
      <c r="AR43173" s="1027"/>
    </row>
    <row r="43174" spans="43:44" x14ac:dyDescent="0.25">
      <c r="AQ43174" s="1026"/>
      <c r="AR43174" s="1027"/>
    </row>
    <row r="43175" spans="43:44" x14ac:dyDescent="0.25">
      <c r="AQ43175" s="1026"/>
      <c r="AR43175" s="1027"/>
    </row>
    <row r="43176" spans="43:44" x14ac:dyDescent="0.25">
      <c r="AQ43176" s="1026"/>
      <c r="AR43176" s="1027"/>
    </row>
    <row r="43177" spans="43:44" x14ac:dyDescent="0.25">
      <c r="AQ43177" s="1026"/>
      <c r="AR43177" s="1027"/>
    </row>
    <row r="43178" spans="43:44" x14ac:dyDescent="0.25">
      <c r="AQ43178" s="1026"/>
      <c r="AR43178" s="1027"/>
    </row>
    <row r="43179" spans="43:44" x14ac:dyDescent="0.25">
      <c r="AQ43179" s="1026"/>
      <c r="AR43179" s="1027"/>
    </row>
    <row r="43180" spans="43:44" x14ac:dyDescent="0.25">
      <c r="AQ43180" s="1026"/>
      <c r="AR43180" s="1027"/>
    </row>
    <row r="43181" spans="43:44" x14ac:dyDescent="0.25">
      <c r="AQ43181" s="1026"/>
      <c r="AR43181" s="1027"/>
    </row>
    <row r="43182" spans="43:44" x14ac:dyDescent="0.25">
      <c r="AQ43182" s="1026"/>
      <c r="AR43182" s="1027"/>
    </row>
    <row r="43183" spans="43:44" x14ac:dyDescent="0.25">
      <c r="AQ43183" s="1026"/>
      <c r="AR43183" s="1027"/>
    </row>
    <row r="43184" spans="43:44" x14ac:dyDescent="0.25">
      <c r="AQ43184" s="1026"/>
      <c r="AR43184" s="1027"/>
    </row>
    <row r="43185" spans="43:44" x14ac:dyDescent="0.25">
      <c r="AQ43185" s="1026"/>
      <c r="AR43185" s="1027"/>
    </row>
    <row r="43186" spans="43:44" x14ac:dyDescent="0.25">
      <c r="AQ43186" s="1026"/>
      <c r="AR43186" s="1027"/>
    </row>
    <row r="43187" spans="43:44" x14ac:dyDescent="0.25">
      <c r="AQ43187" s="1026"/>
      <c r="AR43187" s="1027"/>
    </row>
    <row r="43188" spans="43:44" x14ac:dyDescent="0.25">
      <c r="AQ43188" s="1026"/>
      <c r="AR43188" s="1027"/>
    </row>
    <row r="43189" spans="43:44" x14ac:dyDescent="0.25">
      <c r="AQ43189" s="1026"/>
      <c r="AR43189" s="1027"/>
    </row>
    <row r="43190" spans="43:44" x14ac:dyDescent="0.25">
      <c r="AQ43190" s="1026"/>
      <c r="AR43190" s="1027"/>
    </row>
    <row r="43191" spans="43:44" x14ac:dyDescent="0.25">
      <c r="AQ43191" s="1026"/>
      <c r="AR43191" s="1027"/>
    </row>
    <row r="43192" spans="43:44" x14ac:dyDescent="0.25">
      <c r="AQ43192" s="1026"/>
      <c r="AR43192" s="1027"/>
    </row>
    <row r="43193" spans="43:44" x14ac:dyDescent="0.25">
      <c r="AQ43193" s="1026"/>
      <c r="AR43193" s="1027"/>
    </row>
    <row r="43194" spans="43:44" x14ac:dyDescent="0.25">
      <c r="AQ43194" s="1026"/>
      <c r="AR43194" s="1027"/>
    </row>
    <row r="43195" spans="43:44" x14ac:dyDescent="0.25">
      <c r="AQ43195" s="1026"/>
      <c r="AR43195" s="1027"/>
    </row>
    <row r="43196" spans="43:44" x14ac:dyDescent="0.25">
      <c r="AQ43196" s="1026"/>
      <c r="AR43196" s="1027"/>
    </row>
    <row r="43197" spans="43:44" x14ac:dyDescent="0.25">
      <c r="AQ43197" s="1026"/>
      <c r="AR43197" s="1027"/>
    </row>
    <row r="43198" spans="43:44" x14ac:dyDescent="0.25">
      <c r="AQ43198" s="1026"/>
      <c r="AR43198" s="1027"/>
    </row>
    <row r="43199" spans="43:44" x14ac:dyDescent="0.25">
      <c r="AQ43199" s="1026"/>
      <c r="AR43199" s="1027"/>
    </row>
    <row r="43200" spans="43:44" x14ac:dyDescent="0.25">
      <c r="AQ43200" s="1026"/>
      <c r="AR43200" s="1027"/>
    </row>
    <row r="43201" spans="43:44" x14ac:dyDescent="0.25">
      <c r="AQ43201" s="1026"/>
      <c r="AR43201" s="1027"/>
    </row>
    <row r="43202" spans="43:44" x14ac:dyDescent="0.25">
      <c r="AQ43202" s="1026"/>
      <c r="AR43202" s="1027"/>
    </row>
    <row r="43203" spans="43:44" x14ac:dyDescent="0.25">
      <c r="AQ43203" s="1026"/>
      <c r="AR43203" s="1027"/>
    </row>
    <row r="43204" spans="43:44" x14ac:dyDescent="0.25">
      <c r="AQ43204" s="1026"/>
      <c r="AR43204" s="1027"/>
    </row>
    <row r="43205" spans="43:44" x14ac:dyDescent="0.25">
      <c r="AQ43205" s="1026"/>
      <c r="AR43205" s="1027"/>
    </row>
    <row r="43206" spans="43:44" x14ac:dyDescent="0.25">
      <c r="AQ43206" s="1026"/>
      <c r="AR43206" s="1027"/>
    </row>
    <row r="43207" spans="43:44" x14ac:dyDescent="0.25">
      <c r="AQ43207" s="1026"/>
      <c r="AR43207" s="1027"/>
    </row>
    <row r="43208" spans="43:44" x14ac:dyDescent="0.25">
      <c r="AQ43208" s="1026"/>
      <c r="AR43208" s="1027"/>
    </row>
    <row r="43209" spans="43:44" x14ac:dyDescent="0.25">
      <c r="AQ43209" s="1026"/>
      <c r="AR43209" s="1027"/>
    </row>
    <row r="43210" spans="43:44" x14ac:dyDescent="0.25">
      <c r="AQ43210" s="1026"/>
      <c r="AR43210" s="1027"/>
    </row>
    <row r="43211" spans="43:44" x14ac:dyDescent="0.25">
      <c r="AQ43211" s="1026"/>
      <c r="AR43211" s="1027"/>
    </row>
    <row r="43212" spans="43:44" x14ac:dyDescent="0.25">
      <c r="AQ43212" s="1026"/>
      <c r="AR43212" s="1027"/>
    </row>
    <row r="43213" spans="43:44" x14ac:dyDescent="0.25">
      <c r="AQ43213" s="1026"/>
      <c r="AR43213" s="1027"/>
    </row>
    <row r="43214" spans="43:44" x14ac:dyDescent="0.25">
      <c r="AQ43214" s="1026"/>
      <c r="AR43214" s="1027"/>
    </row>
    <row r="43215" spans="43:44" x14ac:dyDescent="0.25">
      <c r="AQ43215" s="1026"/>
      <c r="AR43215" s="1027"/>
    </row>
    <row r="43216" spans="43:44" x14ac:dyDescent="0.25">
      <c r="AQ43216" s="1026"/>
      <c r="AR43216" s="1027"/>
    </row>
    <row r="43217" spans="43:44" x14ac:dyDescent="0.25">
      <c r="AQ43217" s="1026"/>
      <c r="AR43217" s="1027"/>
    </row>
    <row r="43218" spans="43:44" x14ac:dyDescent="0.25">
      <c r="AQ43218" s="1026"/>
      <c r="AR43218" s="1027"/>
    </row>
    <row r="43219" spans="43:44" x14ac:dyDescent="0.25">
      <c r="AQ43219" s="1026"/>
      <c r="AR43219" s="1027"/>
    </row>
    <row r="43220" spans="43:44" x14ac:dyDescent="0.25">
      <c r="AQ43220" s="1026"/>
      <c r="AR43220" s="1027"/>
    </row>
    <row r="43221" spans="43:44" x14ac:dyDescent="0.25">
      <c r="AQ43221" s="1026"/>
      <c r="AR43221" s="1027"/>
    </row>
    <row r="43222" spans="43:44" x14ac:dyDescent="0.25">
      <c r="AQ43222" s="1026"/>
      <c r="AR43222" s="1027"/>
    </row>
    <row r="43223" spans="43:44" x14ac:dyDescent="0.25">
      <c r="AQ43223" s="1026"/>
      <c r="AR43223" s="1027"/>
    </row>
    <row r="43224" spans="43:44" x14ac:dyDescent="0.25">
      <c r="AQ43224" s="1026"/>
      <c r="AR43224" s="1027"/>
    </row>
    <row r="43225" spans="43:44" x14ac:dyDescent="0.25">
      <c r="AQ43225" s="1026"/>
      <c r="AR43225" s="1027"/>
    </row>
    <row r="43226" spans="43:44" x14ac:dyDescent="0.25">
      <c r="AQ43226" s="1026"/>
      <c r="AR43226" s="1027"/>
    </row>
    <row r="43227" spans="43:44" x14ac:dyDescent="0.25">
      <c r="AQ43227" s="1026"/>
      <c r="AR43227" s="1027"/>
    </row>
    <row r="43228" spans="43:44" x14ac:dyDescent="0.25">
      <c r="AQ43228" s="1026"/>
      <c r="AR43228" s="1027"/>
    </row>
    <row r="43229" spans="43:44" x14ac:dyDescent="0.25">
      <c r="AQ43229" s="1026"/>
      <c r="AR43229" s="1027"/>
    </row>
    <row r="43230" spans="43:44" x14ac:dyDescent="0.25">
      <c r="AQ43230" s="1026"/>
      <c r="AR43230" s="1027"/>
    </row>
    <row r="43231" spans="43:44" x14ac:dyDescent="0.25">
      <c r="AQ43231" s="1026"/>
      <c r="AR43231" s="1027"/>
    </row>
    <row r="43232" spans="43:44" x14ac:dyDescent="0.25">
      <c r="AQ43232" s="1026"/>
      <c r="AR43232" s="1027"/>
    </row>
    <row r="43233" spans="43:44" x14ac:dyDescent="0.25">
      <c r="AQ43233" s="1026"/>
      <c r="AR43233" s="1027"/>
    </row>
    <row r="43234" spans="43:44" x14ac:dyDescent="0.25">
      <c r="AQ43234" s="1026"/>
      <c r="AR43234" s="1027"/>
    </row>
    <row r="43235" spans="43:44" x14ac:dyDescent="0.25">
      <c r="AQ43235" s="1026"/>
      <c r="AR43235" s="1027"/>
    </row>
    <row r="43236" spans="43:44" x14ac:dyDescent="0.25">
      <c r="AQ43236" s="1026"/>
      <c r="AR43236" s="1027"/>
    </row>
    <row r="43237" spans="43:44" x14ac:dyDescent="0.25">
      <c r="AQ43237" s="1026"/>
      <c r="AR43237" s="1027"/>
    </row>
    <row r="43238" spans="43:44" x14ac:dyDescent="0.25">
      <c r="AQ43238" s="1026"/>
      <c r="AR43238" s="1027"/>
    </row>
    <row r="43239" spans="43:44" x14ac:dyDescent="0.25">
      <c r="AQ43239" s="1026"/>
      <c r="AR43239" s="1027"/>
    </row>
    <row r="43240" spans="43:44" x14ac:dyDescent="0.25">
      <c r="AQ43240" s="1026"/>
      <c r="AR43240" s="1027"/>
    </row>
    <row r="43241" spans="43:44" x14ac:dyDescent="0.25">
      <c r="AQ43241" s="1026"/>
      <c r="AR43241" s="1027"/>
    </row>
    <row r="43242" spans="43:44" x14ac:dyDescent="0.25">
      <c r="AQ43242" s="1026"/>
      <c r="AR43242" s="1027"/>
    </row>
    <row r="43243" spans="43:44" x14ac:dyDescent="0.25">
      <c r="AQ43243" s="1026"/>
      <c r="AR43243" s="1027"/>
    </row>
    <row r="43244" spans="43:44" x14ac:dyDescent="0.25">
      <c r="AQ43244" s="1026"/>
      <c r="AR43244" s="1027"/>
    </row>
    <row r="43245" spans="43:44" x14ac:dyDescent="0.25">
      <c r="AQ43245" s="1026"/>
      <c r="AR43245" s="1027"/>
    </row>
    <row r="43246" spans="43:44" x14ac:dyDescent="0.25">
      <c r="AQ43246" s="1026"/>
      <c r="AR43246" s="1027"/>
    </row>
    <row r="43247" spans="43:44" x14ac:dyDescent="0.25">
      <c r="AQ43247" s="1026"/>
      <c r="AR43247" s="1027"/>
    </row>
    <row r="43248" spans="43:44" x14ac:dyDescent="0.25">
      <c r="AQ43248" s="1026"/>
      <c r="AR43248" s="1027"/>
    </row>
    <row r="43249" spans="43:44" x14ac:dyDescent="0.25">
      <c r="AQ43249" s="1026"/>
      <c r="AR43249" s="1027"/>
    </row>
    <row r="43250" spans="43:44" x14ac:dyDescent="0.25">
      <c r="AQ43250" s="1026"/>
      <c r="AR43250" s="1027"/>
    </row>
    <row r="43251" spans="43:44" x14ac:dyDescent="0.25">
      <c r="AQ43251" s="1026"/>
      <c r="AR43251" s="1027"/>
    </row>
    <row r="43252" spans="43:44" x14ac:dyDescent="0.25">
      <c r="AQ43252" s="1026"/>
      <c r="AR43252" s="1027"/>
    </row>
    <row r="43253" spans="43:44" x14ac:dyDescent="0.25">
      <c r="AQ43253" s="1026"/>
      <c r="AR43253" s="1027"/>
    </row>
    <row r="43254" spans="43:44" x14ac:dyDescent="0.25">
      <c r="AQ43254" s="1026"/>
      <c r="AR43254" s="1027"/>
    </row>
    <row r="43255" spans="43:44" x14ac:dyDescent="0.25">
      <c r="AQ43255" s="1026"/>
      <c r="AR43255" s="1027"/>
    </row>
    <row r="43256" spans="43:44" x14ac:dyDescent="0.25">
      <c r="AQ43256" s="1026"/>
      <c r="AR43256" s="1027"/>
    </row>
    <row r="43257" spans="43:44" x14ac:dyDescent="0.25">
      <c r="AQ43257" s="1026"/>
      <c r="AR43257" s="1027"/>
    </row>
    <row r="43258" spans="43:44" x14ac:dyDescent="0.25">
      <c r="AQ43258" s="1026"/>
      <c r="AR43258" s="1027"/>
    </row>
    <row r="43259" spans="43:44" x14ac:dyDescent="0.25">
      <c r="AQ43259" s="1026"/>
      <c r="AR43259" s="1027"/>
    </row>
    <row r="43260" spans="43:44" x14ac:dyDescent="0.25">
      <c r="AQ43260" s="1026"/>
      <c r="AR43260" s="1027"/>
    </row>
    <row r="43261" spans="43:44" x14ac:dyDescent="0.25">
      <c r="AQ43261" s="1026"/>
      <c r="AR43261" s="1027"/>
    </row>
    <row r="43262" spans="43:44" x14ac:dyDescent="0.25">
      <c r="AQ43262" s="1026"/>
      <c r="AR43262" s="1027"/>
    </row>
    <row r="43263" spans="43:44" x14ac:dyDescent="0.25">
      <c r="AQ43263" s="1026"/>
      <c r="AR43263" s="1027"/>
    </row>
    <row r="43264" spans="43:44" x14ac:dyDescent="0.25">
      <c r="AQ43264" s="1026"/>
      <c r="AR43264" s="1027"/>
    </row>
    <row r="43265" spans="43:44" x14ac:dyDescent="0.25">
      <c r="AQ43265" s="1026"/>
      <c r="AR43265" s="1027"/>
    </row>
    <row r="43266" spans="43:44" x14ac:dyDescent="0.25">
      <c r="AQ43266" s="1026"/>
      <c r="AR43266" s="1027"/>
    </row>
    <row r="43267" spans="43:44" x14ac:dyDescent="0.25">
      <c r="AQ43267" s="1026"/>
      <c r="AR43267" s="1027"/>
    </row>
    <row r="43268" spans="43:44" x14ac:dyDescent="0.25">
      <c r="AQ43268" s="1026"/>
      <c r="AR43268" s="1027"/>
    </row>
    <row r="43269" spans="43:44" x14ac:dyDescent="0.25">
      <c r="AQ43269" s="1026"/>
      <c r="AR43269" s="1027"/>
    </row>
    <row r="43270" spans="43:44" x14ac:dyDescent="0.25">
      <c r="AQ43270" s="1026"/>
      <c r="AR43270" s="1027"/>
    </row>
    <row r="43271" spans="43:44" x14ac:dyDescent="0.25">
      <c r="AQ43271" s="1026"/>
      <c r="AR43271" s="1027"/>
    </row>
    <row r="43272" spans="43:44" x14ac:dyDescent="0.25">
      <c r="AQ43272" s="1026"/>
      <c r="AR43272" s="1027"/>
    </row>
    <row r="43273" spans="43:44" x14ac:dyDescent="0.25">
      <c r="AQ43273" s="1026"/>
      <c r="AR43273" s="1027"/>
    </row>
    <row r="43274" spans="43:44" x14ac:dyDescent="0.25">
      <c r="AQ43274" s="1026"/>
      <c r="AR43274" s="1027"/>
    </row>
    <row r="43275" spans="43:44" x14ac:dyDescent="0.25">
      <c r="AQ43275" s="1026"/>
      <c r="AR43275" s="1027"/>
    </row>
    <row r="43276" spans="43:44" x14ac:dyDescent="0.25">
      <c r="AQ43276" s="1026"/>
      <c r="AR43276" s="1027"/>
    </row>
    <row r="43277" spans="43:44" x14ac:dyDescent="0.25">
      <c r="AQ43277" s="1026"/>
      <c r="AR43277" s="1027"/>
    </row>
    <row r="43278" spans="43:44" x14ac:dyDescent="0.25">
      <c r="AQ43278" s="1026"/>
      <c r="AR43278" s="1027"/>
    </row>
    <row r="43279" spans="43:44" x14ac:dyDescent="0.25">
      <c r="AQ43279" s="1026"/>
      <c r="AR43279" s="1027"/>
    </row>
    <row r="43280" spans="43:44" x14ac:dyDescent="0.25">
      <c r="AQ43280" s="1026"/>
      <c r="AR43280" s="1027"/>
    </row>
    <row r="43281" spans="43:44" x14ac:dyDescent="0.25">
      <c r="AQ43281" s="1026"/>
      <c r="AR43281" s="1027"/>
    </row>
    <row r="43282" spans="43:44" x14ac:dyDescent="0.25">
      <c r="AQ43282" s="1026"/>
      <c r="AR43282" s="1027"/>
    </row>
    <row r="43283" spans="43:44" x14ac:dyDescent="0.25">
      <c r="AQ43283" s="1026"/>
      <c r="AR43283" s="1027"/>
    </row>
    <row r="43284" spans="43:44" x14ac:dyDescent="0.25">
      <c r="AQ43284" s="1026"/>
      <c r="AR43284" s="1027"/>
    </row>
    <row r="43285" spans="43:44" x14ac:dyDescent="0.25">
      <c r="AQ43285" s="1026"/>
      <c r="AR43285" s="1027"/>
    </row>
    <row r="43286" spans="43:44" x14ac:dyDescent="0.25">
      <c r="AQ43286" s="1026"/>
      <c r="AR43286" s="1027"/>
    </row>
    <row r="43287" spans="43:44" x14ac:dyDescent="0.25">
      <c r="AQ43287" s="1026"/>
      <c r="AR43287" s="1027"/>
    </row>
    <row r="43288" spans="43:44" x14ac:dyDescent="0.25">
      <c r="AQ43288" s="1026"/>
      <c r="AR43288" s="1027"/>
    </row>
    <row r="43289" spans="43:44" x14ac:dyDescent="0.25">
      <c r="AQ43289" s="1026"/>
      <c r="AR43289" s="1027"/>
    </row>
    <row r="43290" spans="43:44" x14ac:dyDescent="0.25">
      <c r="AQ43290" s="1026"/>
      <c r="AR43290" s="1027"/>
    </row>
    <row r="43291" spans="43:44" x14ac:dyDescent="0.25">
      <c r="AQ43291" s="1026"/>
      <c r="AR43291" s="1027"/>
    </row>
    <row r="43292" spans="43:44" x14ac:dyDescent="0.25">
      <c r="AQ43292" s="1026"/>
      <c r="AR43292" s="1027"/>
    </row>
    <row r="43293" spans="43:44" x14ac:dyDescent="0.25">
      <c r="AQ43293" s="1026"/>
      <c r="AR43293" s="1027"/>
    </row>
    <row r="43294" spans="43:44" x14ac:dyDescent="0.25">
      <c r="AQ43294" s="1026"/>
      <c r="AR43294" s="1027"/>
    </row>
    <row r="43295" spans="43:44" x14ac:dyDescent="0.25">
      <c r="AQ43295" s="1026"/>
      <c r="AR43295" s="1027"/>
    </row>
    <row r="43296" spans="43:44" x14ac:dyDescent="0.25">
      <c r="AQ43296" s="1026"/>
      <c r="AR43296" s="1027"/>
    </row>
    <row r="43297" spans="43:44" x14ac:dyDescent="0.25">
      <c r="AQ43297" s="1026"/>
      <c r="AR43297" s="1027"/>
    </row>
    <row r="43298" spans="43:44" x14ac:dyDescent="0.25">
      <c r="AQ43298" s="1026"/>
      <c r="AR43298" s="1027"/>
    </row>
    <row r="43299" spans="43:44" x14ac:dyDescent="0.25">
      <c r="AQ43299" s="1026"/>
      <c r="AR43299" s="1027"/>
    </row>
    <row r="43300" spans="43:44" x14ac:dyDescent="0.25">
      <c r="AQ43300" s="1026"/>
      <c r="AR43300" s="1027"/>
    </row>
    <row r="43301" spans="43:44" x14ac:dyDescent="0.25">
      <c r="AQ43301" s="1026"/>
      <c r="AR43301" s="1027"/>
    </row>
    <row r="43302" spans="43:44" x14ac:dyDescent="0.25">
      <c r="AQ43302" s="1026"/>
      <c r="AR43302" s="1027"/>
    </row>
    <row r="43303" spans="43:44" x14ac:dyDescent="0.25">
      <c r="AQ43303" s="1026"/>
      <c r="AR43303" s="1027"/>
    </row>
    <row r="43304" spans="43:44" x14ac:dyDescent="0.25">
      <c r="AQ43304" s="1026"/>
      <c r="AR43304" s="1027"/>
    </row>
    <row r="43305" spans="43:44" x14ac:dyDescent="0.25">
      <c r="AQ43305" s="1026"/>
      <c r="AR43305" s="1027"/>
    </row>
    <row r="43306" spans="43:44" x14ac:dyDescent="0.25">
      <c r="AQ43306" s="1026"/>
      <c r="AR43306" s="1027"/>
    </row>
    <row r="43307" spans="43:44" x14ac:dyDescent="0.25">
      <c r="AQ43307" s="1026"/>
      <c r="AR43307" s="1027"/>
    </row>
    <row r="43308" spans="43:44" x14ac:dyDescent="0.25">
      <c r="AQ43308" s="1026"/>
      <c r="AR43308" s="1027"/>
    </row>
    <row r="43309" spans="43:44" x14ac:dyDescent="0.25">
      <c r="AQ43309" s="1026"/>
      <c r="AR43309" s="1027"/>
    </row>
    <row r="43310" spans="43:44" x14ac:dyDescent="0.25">
      <c r="AQ43310" s="1026"/>
      <c r="AR43310" s="1027"/>
    </row>
    <row r="43311" spans="43:44" x14ac:dyDescent="0.25">
      <c r="AQ43311" s="1026"/>
      <c r="AR43311" s="1027"/>
    </row>
    <row r="43312" spans="43:44" x14ac:dyDescent="0.25">
      <c r="AQ43312" s="1026"/>
      <c r="AR43312" s="1027"/>
    </row>
    <row r="43313" spans="43:44" x14ac:dyDescent="0.25">
      <c r="AQ43313" s="1026"/>
      <c r="AR43313" s="1027"/>
    </row>
    <row r="43314" spans="43:44" x14ac:dyDescent="0.25">
      <c r="AQ43314" s="1026"/>
      <c r="AR43314" s="1027"/>
    </row>
    <row r="43315" spans="43:44" x14ac:dyDescent="0.25">
      <c r="AQ43315" s="1026"/>
      <c r="AR43315" s="1027"/>
    </row>
    <row r="43316" spans="43:44" x14ac:dyDescent="0.25">
      <c r="AQ43316" s="1026"/>
      <c r="AR43316" s="1027"/>
    </row>
    <row r="43317" spans="43:44" x14ac:dyDescent="0.25">
      <c r="AQ43317" s="1026"/>
      <c r="AR43317" s="1027"/>
    </row>
    <row r="43318" spans="43:44" x14ac:dyDescent="0.25">
      <c r="AQ43318" s="1026"/>
      <c r="AR43318" s="1027"/>
    </row>
    <row r="43319" spans="43:44" x14ac:dyDescent="0.25">
      <c r="AQ43319" s="1026"/>
      <c r="AR43319" s="1027"/>
    </row>
    <row r="43320" spans="43:44" x14ac:dyDescent="0.25">
      <c r="AQ43320" s="1026"/>
      <c r="AR43320" s="1027"/>
    </row>
    <row r="43321" spans="43:44" x14ac:dyDescent="0.25">
      <c r="AQ43321" s="1026"/>
      <c r="AR43321" s="1027"/>
    </row>
    <row r="43322" spans="43:44" x14ac:dyDescent="0.25">
      <c r="AQ43322" s="1026"/>
      <c r="AR43322" s="1027"/>
    </row>
    <row r="43323" spans="43:44" x14ac:dyDescent="0.25">
      <c r="AQ43323" s="1026"/>
      <c r="AR43323" s="1027"/>
    </row>
    <row r="43324" spans="43:44" x14ac:dyDescent="0.25">
      <c r="AQ43324" s="1026"/>
      <c r="AR43324" s="1027"/>
    </row>
    <row r="43325" spans="43:44" x14ac:dyDescent="0.25">
      <c r="AQ43325" s="1026"/>
      <c r="AR43325" s="1027"/>
    </row>
    <row r="43326" spans="43:44" x14ac:dyDescent="0.25">
      <c r="AQ43326" s="1026"/>
      <c r="AR43326" s="1027"/>
    </row>
    <row r="43327" spans="43:44" x14ac:dyDescent="0.25">
      <c r="AQ43327" s="1026"/>
      <c r="AR43327" s="1027"/>
    </row>
    <row r="43328" spans="43:44" x14ac:dyDescent="0.25">
      <c r="AQ43328" s="1026"/>
      <c r="AR43328" s="1027"/>
    </row>
    <row r="43329" spans="43:44" x14ac:dyDescent="0.25">
      <c r="AQ43329" s="1026"/>
      <c r="AR43329" s="1027"/>
    </row>
    <row r="43330" spans="43:44" x14ac:dyDescent="0.25">
      <c r="AQ43330" s="1026"/>
      <c r="AR43330" s="1027"/>
    </row>
    <row r="43331" spans="43:44" x14ac:dyDescent="0.25">
      <c r="AQ43331" s="1026"/>
      <c r="AR43331" s="1027"/>
    </row>
    <row r="43332" spans="43:44" x14ac:dyDescent="0.25">
      <c r="AQ43332" s="1026"/>
      <c r="AR43332" s="1027"/>
    </row>
    <row r="43333" spans="43:44" x14ac:dyDescent="0.25">
      <c r="AQ43333" s="1026"/>
      <c r="AR43333" s="1027"/>
    </row>
    <row r="43334" spans="43:44" x14ac:dyDescent="0.25">
      <c r="AQ43334" s="1026"/>
      <c r="AR43334" s="1027"/>
    </row>
    <row r="43335" spans="43:44" x14ac:dyDescent="0.25">
      <c r="AQ43335" s="1026"/>
      <c r="AR43335" s="1027"/>
    </row>
    <row r="43336" spans="43:44" x14ac:dyDescent="0.25">
      <c r="AQ43336" s="1026"/>
      <c r="AR43336" s="1027"/>
    </row>
    <row r="43337" spans="43:44" x14ac:dyDescent="0.25">
      <c r="AQ43337" s="1026"/>
      <c r="AR43337" s="1027"/>
    </row>
    <row r="43338" spans="43:44" x14ac:dyDescent="0.25">
      <c r="AQ43338" s="1026"/>
      <c r="AR43338" s="1027"/>
    </row>
    <row r="43339" spans="43:44" x14ac:dyDescent="0.25">
      <c r="AQ43339" s="1026"/>
      <c r="AR43339" s="1027"/>
    </row>
    <row r="43340" spans="43:44" x14ac:dyDescent="0.25">
      <c r="AQ43340" s="1026"/>
      <c r="AR43340" s="1027"/>
    </row>
    <row r="43341" spans="43:44" x14ac:dyDescent="0.25">
      <c r="AQ43341" s="1026"/>
      <c r="AR43341" s="1027"/>
    </row>
    <row r="43342" spans="43:44" x14ac:dyDescent="0.25">
      <c r="AQ43342" s="1026"/>
      <c r="AR43342" s="1027"/>
    </row>
    <row r="43343" spans="43:44" x14ac:dyDescent="0.25">
      <c r="AQ43343" s="1026"/>
      <c r="AR43343" s="1027"/>
    </row>
    <row r="43344" spans="43:44" x14ac:dyDescent="0.25">
      <c r="AQ43344" s="1026"/>
      <c r="AR43344" s="1027"/>
    </row>
    <row r="43345" spans="43:44" x14ac:dyDescent="0.25">
      <c r="AQ43345" s="1026"/>
      <c r="AR43345" s="1027"/>
    </row>
    <row r="43346" spans="43:44" x14ac:dyDescent="0.25">
      <c r="AQ43346" s="1026"/>
      <c r="AR43346" s="1027"/>
    </row>
    <row r="43347" spans="43:44" x14ac:dyDescent="0.25">
      <c r="AQ43347" s="1026"/>
      <c r="AR43347" s="1027"/>
    </row>
    <row r="43348" spans="43:44" x14ac:dyDescent="0.25">
      <c r="AQ43348" s="1026"/>
      <c r="AR43348" s="1027"/>
    </row>
    <row r="43349" spans="43:44" x14ac:dyDescent="0.25">
      <c r="AQ43349" s="1026"/>
      <c r="AR43349" s="1027"/>
    </row>
    <row r="43350" spans="43:44" x14ac:dyDescent="0.25">
      <c r="AQ43350" s="1026"/>
      <c r="AR43350" s="1027"/>
    </row>
    <row r="43351" spans="43:44" x14ac:dyDescent="0.25">
      <c r="AQ43351" s="1026"/>
      <c r="AR43351" s="1027"/>
    </row>
    <row r="43352" spans="43:44" x14ac:dyDescent="0.25">
      <c r="AQ43352" s="1026"/>
      <c r="AR43352" s="1027"/>
    </row>
    <row r="43353" spans="43:44" x14ac:dyDescent="0.25">
      <c r="AQ43353" s="1026"/>
      <c r="AR43353" s="1027"/>
    </row>
    <row r="43354" spans="43:44" x14ac:dyDescent="0.25">
      <c r="AQ43354" s="1026"/>
      <c r="AR43354" s="1027"/>
    </row>
    <row r="43355" spans="43:44" x14ac:dyDescent="0.25">
      <c r="AQ43355" s="1026"/>
      <c r="AR43355" s="1027"/>
    </row>
    <row r="43356" spans="43:44" x14ac:dyDescent="0.25">
      <c r="AQ43356" s="1026"/>
      <c r="AR43356" s="1027"/>
    </row>
    <row r="43357" spans="43:44" x14ac:dyDescent="0.25">
      <c r="AQ43357" s="1026"/>
      <c r="AR43357" s="1027"/>
    </row>
    <row r="43358" spans="43:44" x14ac:dyDescent="0.25">
      <c r="AQ43358" s="1026"/>
      <c r="AR43358" s="1027"/>
    </row>
    <row r="43359" spans="43:44" x14ac:dyDescent="0.25">
      <c r="AQ43359" s="1026"/>
      <c r="AR43359" s="1027"/>
    </row>
    <row r="43360" spans="43:44" x14ac:dyDescent="0.25">
      <c r="AQ43360" s="1026"/>
      <c r="AR43360" s="1027"/>
    </row>
    <row r="43361" spans="43:44" x14ac:dyDescent="0.25">
      <c r="AQ43361" s="1026"/>
      <c r="AR43361" s="1027"/>
    </row>
    <row r="43362" spans="43:44" x14ac:dyDescent="0.25">
      <c r="AQ43362" s="1026"/>
      <c r="AR43362" s="1027"/>
    </row>
    <row r="43363" spans="43:44" x14ac:dyDescent="0.25">
      <c r="AQ43363" s="1026"/>
      <c r="AR43363" s="1027"/>
    </row>
    <row r="43364" spans="43:44" x14ac:dyDescent="0.25">
      <c r="AQ43364" s="1026"/>
      <c r="AR43364" s="1027"/>
    </row>
    <row r="43365" spans="43:44" x14ac:dyDescent="0.25">
      <c r="AQ43365" s="1026"/>
      <c r="AR43365" s="1027"/>
    </row>
    <row r="43366" spans="43:44" x14ac:dyDescent="0.25">
      <c r="AQ43366" s="1026"/>
      <c r="AR43366" s="1027"/>
    </row>
    <row r="43367" spans="43:44" x14ac:dyDescent="0.25">
      <c r="AQ43367" s="1026"/>
      <c r="AR43367" s="1027"/>
    </row>
    <row r="43368" spans="43:44" x14ac:dyDescent="0.25">
      <c r="AQ43368" s="1026"/>
      <c r="AR43368" s="1027"/>
    </row>
    <row r="43369" spans="43:44" x14ac:dyDescent="0.25">
      <c r="AQ43369" s="1026"/>
      <c r="AR43369" s="1027"/>
    </row>
    <row r="43370" spans="43:44" x14ac:dyDescent="0.25">
      <c r="AQ43370" s="1026"/>
      <c r="AR43370" s="1027"/>
    </row>
    <row r="43371" spans="43:44" x14ac:dyDescent="0.25">
      <c r="AQ43371" s="1026"/>
      <c r="AR43371" s="1027"/>
    </row>
    <row r="43372" spans="43:44" x14ac:dyDescent="0.25">
      <c r="AQ43372" s="1026"/>
      <c r="AR43372" s="1027"/>
    </row>
    <row r="43373" spans="43:44" x14ac:dyDescent="0.25">
      <c r="AQ43373" s="1026"/>
      <c r="AR43373" s="1027"/>
    </row>
    <row r="43374" spans="43:44" x14ac:dyDescent="0.25">
      <c r="AQ43374" s="1026"/>
      <c r="AR43374" s="1027"/>
    </row>
    <row r="43375" spans="43:44" x14ac:dyDescent="0.25">
      <c r="AQ43375" s="1026"/>
      <c r="AR43375" s="1027"/>
    </row>
    <row r="43376" spans="43:44" x14ac:dyDescent="0.25">
      <c r="AQ43376" s="1026"/>
      <c r="AR43376" s="1027"/>
    </row>
    <row r="43377" spans="43:44" x14ac:dyDescent="0.25">
      <c r="AQ43377" s="1026"/>
      <c r="AR43377" s="1027"/>
    </row>
    <row r="43378" spans="43:44" x14ac:dyDescent="0.25">
      <c r="AQ43378" s="1026"/>
      <c r="AR43378" s="1027"/>
    </row>
    <row r="43379" spans="43:44" x14ac:dyDescent="0.25">
      <c r="AQ43379" s="1026"/>
      <c r="AR43379" s="1027"/>
    </row>
    <row r="43380" spans="43:44" x14ac:dyDescent="0.25">
      <c r="AQ43380" s="1026"/>
      <c r="AR43380" s="1027"/>
    </row>
    <row r="43381" spans="43:44" x14ac:dyDescent="0.25">
      <c r="AQ43381" s="1026"/>
      <c r="AR43381" s="1027"/>
    </row>
    <row r="43382" spans="43:44" x14ac:dyDescent="0.25">
      <c r="AQ43382" s="1026"/>
      <c r="AR43382" s="1027"/>
    </row>
    <row r="43383" spans="43:44" x14ac:dyDescent="0.25">
      <c r="AQ43383" s="1026"/>
      <c r="AR43383" s="1027"/>
    </row>
    <row r="43384" spans="43:44" x14ac:dyDescent="0.25">
      <c r="AQ43384" s="1026"/>
      <c r="AR43384" s="1027"/>
    </row>
    <row r="43385" spans="43:44" x14ac:dyDescent="0.25">
      <c r="AQ43385" s="1026"/>
      <c r="AR43385" s="1027"/>
    </row>
    <row r="43386" spans="43:44" x14ac:dyDescent="0.25">
      <c r="AQ43386" s="1026"/>
      <c r="AR43386" s="1027"/>
    </row>
    <row r="43387" spans="43:44" x14ac:dyDescent="0.25">
      <c r="AQ43387" s="1026"/>
      <c r="AR43387" s="1027"/>
    </row>
    <row r="43388" spans="43:44" x14ac:dyDescent="0.25">
      <c r="AQ43388" s="1026"/>
      <c r="AR43388" s="1027"/>
    </row>
    <row r="43389" spans="43:44" x14ac:dyDescent="0.25">
      <c r="AQ43389" s="1026"/>
      <c r="AR43389" s="1027"/>
    </row>
    <row r="43390" spans="43:44" x14ac:dyDescent="0.25">
      <c r="AQ43390" s="1026"/>
      <c r="AR43390" s="1027"/>
    </row>
    <row r="43391" spans="43:44" x14ac:dyDescent="0.25">
      <c r="AQ43391" s="1026"/>
      <c r="AR43391" s="1027"/>
    </row>
    <row r="43392" spans="43:44" x14ac:dyDescent="0.25">
      <c r="AQ43392" s="1026"/>
      <c r="AR43392" s="1027"/>
    </row>
    <row r="43393" spans="43:44" x14ac:dyDescent="0.25">
      <c r="AQ43393" s="1026"/>
      <c r="AR43393" s="1027"/>
    </row>
    <row r="43394" spans="43:44" x14ac:dyDescent="0.25">
      <c r="AQ43394" s="1026"/>
      <c r="AR43394" s="1027"/>
    </row>
    <row r="43395" spans="43:44" x14ac:dyDescent="0.25">
      <c r="AQ43395" s="1026"/>
      <c r="AR43395" s="1027"/>
    </row>
    <row r="43396" spans="43:44" x14ac:dyDescent="0.25">
      <c r="AQ43396" s="1026"/>
      <c r="AR43396" s="1027"/>
    </row>
    <row r="43397" spans="43:44" x14ac:dyDescent="0.25">
      <c r="AQ43397" s="1026"/>
      <c r="AR43397" s="1027"/>
    </row>
    <row r="43398" spans="43:44" x14ac:dyDescent="0.25">
      <c r="AQ43398" s="1026"/>
      <c r="AR43398" s="1027"/>
    </row>
    <row r="43399" spans="43:44" x14ac:dyDescent="0.25">
      <c r="AQ43399" s="1026"/>
      <c r="AR43399" s="1027"/>
    </row>
    <row r="43400" spans="43:44" x14ac:dyDescent="0.25">
      <c r="AQ43400" s="1026"/>
      <c r="AR43400" s="1027"/>
    </row>
    <row r="43401" spans="43:44" x14ac:dyDescent="0.25">
      <c r="AQ43401" s="1026"/>
      <c r="AR43401" s="1027"/>
    </row>
    <row r="43402" spans="43:44" x14ac:dyDescent="0.25">
      <c r="AQ43402" s="1026"/>
      <c r="AR43402" s="1027"/>
    </row>
    <row r="43403" spans="43:44" x14ac:dyDescent="0.25">
      <c r="AQ43403" s="1026"/>
      <c r="AR43403" s="1027"/>
    </row>
    <row r="43404" spans="43:44" x14ac:dyDescent="0.25">
      <c r="AQ43404" s="1026"/>
      <c r="AR43404" s="1027"/>
    </row>
    <row r="43405" spans="43:44" x14ac:dyDescent="0.25">
      <c r="AQ43405" s="1026"/>
      <c r="AR43405" s="1027"/>
    </row>
    <row r="43406" spans="43:44" x14ac:dyDescent="0.25">
      <c r="AQ43406" s="1026"/>
      <c r="AR43406" s="1027"/>
    </row>
    <row r="43407" spans="43:44" x14ac:dyDescent="0.25">
      <c r="AQ43407" s="1026"/>
      <c r="AR43407" s="1027"/>
    </row>
    <row r="43408" spans="43:44" x14ac:dyDescent="0.25">
      <c r="AQ43408" s="1026"/>
      <c r="AR43408" s="1027"/>
    </row>
    <row r="43409" spans="43:44" x14ac:dyDescent="0.25">
      <c r="AQ43409" s="1026"/>
      <c r="AR43409" s="1027"/>
    </row>
    <row r="43410" spans="43:44" x14ac:dyDescent="0.25">
      <c r="AQ43410" s="1026"/>
      <c r="AR43410" s="1027"/>
    </row>
    <row r="43411" spans="43:44" x14ac:dyDescent="0.25">
      <c r="AQ43411" s="1026"/>
      <c r="AR43411" s="1027"/>
    </row>
    <row r="43412" spans="43:44" x14ac:dyDescent="0.25">
      <c r="AQ43412" s="1026"/>
      <c r="AR43412" s="1027"/>
    </row>
    <row r="43413" spans="43:44" x14ac:dyDescent="0.25">
      <c r="AQ43413" s="1026"/>
      <c r="AR43413" s="1027"/>
    </row>
    <row r="43414" spans="43:44" x14ac:dyDescent="0.25">
      <c r="AQ43414" s="1026"/>
      <c r="AR43414" s="1027"/>
    </row>
    <row r="43415" spans="43:44" x14ac:dyDescent="0.25">
      <c r="AQ43415" s="1026"/>
      <c r="AR43415" s="1027"/>
    </row>
    <row r="43416" spans="43:44" x14ac:dyDescent="0.25">
      <c r="AQ43416" s="1026"/>
      <c r="AR43416" s="1027"/>
    </row>
    <row r="43417" spans="43:44" x14ac:dyDescent="0.25">
      <c r="AQ43417" s="1026"/>
      <c r="AR43417" s="1027"/>
    </row>
    <row r="43418" spans="43:44" x14ac:dyDescent="0.25">
      <c r="AQ43418" s="1026"/>
      <c r="AR43418" s="1027"/>
    </row>
    <row r="43419" spans="43:44" x14ac:dyDescent="0.25">
      <c r="AQ43419" s="1026"/>
      <c r="AR43419" s="1027"/>
    </row>
    <row r="43420" spans="43:44" x14ac:dyDescent="0.25">
      <c r="AQ43420" s="1026"/>
      <c r="AR43420" s="1027"/>
    </row>
    <row r="43421" spans="43:44" x14ac:dyDescent="0.25">
      <c r="AQ43421" s="1026"/>
      <c r="AR43421" s="1027"/>
    </row>
    <row r="43422" spans="43:44" x14ac:dyDescent="0.25">
      <c r="AQ43422" s="1026"/>
      <c r="AR43422" s="1027"/>
    </row>
    <row r="43423" spans="43:44" x14ac:dyDescent="0.25">
      <c r="AQ43423" s="1026"/>
      <c r="AR43423" s="1027"/>
    </row>
    <row r="43424" spans="43:44" x14ac:dyDescent="0.25">
      <c r="AQ43424" s="1026"/>
      <c r="AR43424" s="1027"/>
    </row>
    <row r="43425" spans="43:44" x14ac:dyDescent="0.25">
      <c r="AQ43425" s="1026"/>
      <c r="AR43425" s="1027"/>
    </row>
    <row r="43426" spans="43:44" x14ac:dyDescent="0.25">
      <c r="AQ43426" s="1026"/>
      <c r="AR43426" s="1027"/>
    </row>
    <row r="43427" spans="43:44" x14ac:dyDescent="0.25">
      <c r="AQ43427" s="1026"/>
      <c r="AR43427" s="1027"/>
    </row>
    <row r="43428" spans="43:44" x14ac:dyDescent="0.25">
      <c r="AQ43428" s="1026"/>
      <c r="AR43428" s="1027"/>
    </row>
    <row r="43429" spans="43:44" x14ac:dyDescent="0.25">
      <c r="AQ43429" s="1026"/>
      <c r="AR43429" s="1027"/>
    </row>
    <row r="43430" spans="43:44" x14ac:dyDescent="0.25">
      <c r="AQ43430" s="1026"/>
      <c r="AR43430" s="1027"/>
    </row>
    <row r="43431" spans="43:44" x14ac:dyDescent="0.25">
      <c r="AQ43431" s="1026"/>
      <c r="AR43431" s="1027"/>
    </row>
    <row r="43432" spans="43:44" x14ac:dyDescent="0.25">
      <c r="AQ43432" s="1026"/>
      <c r="AR43432" s="1027"/>
    </row>
    <row r="43433" spans="43:44" x14ac:dyDescent="0.25">
      <c r="AQ43433" s="1026"/>
      <c r="AR43433" s="1027"/>
    </row>
    <row r="43434" spans="43:44" x14ac:dyDescent="0.25">
      <c r="AQ43434" s="1026"/>
      <c r="AR43434" s="1027"/>
    </row>
    <row r="43435" spans="43:44" x14ac:dyDescent="0.25">
      <c r="AQ43435" s="1026"/>
      <c r="AR43435" s="1027"/>
    </row>
    <row r="43436" spans="43:44" x14ac:dyDescent="0.25">
      <c r="AQ43436" s="1026"/>
      <c r="AR43436" s="1027"/>
    </row>
    <row r="43437" spans="43:44" x14ac:dyDescent="0.25">
      <c r="AQ43437" s="1026"/>
      <c r="AR43437" s="1027"/>
    </row>
    <row r="43438" spans="43:44" x14ac:dyDescent="0.25">
      <c r="AQ43438" s="1026"/>
      <c r="AR43438" s="1027"/>
    </row>
    <row r="43439" spans="43:44" x14ac:dyDescent="0.25">
      <c r="AQ43439" s="1026"/>
      <c r="AR43439" s="1027"/>
    </row>
    <row r="43440" spans="43:44" x14ac:dyDescent="0.25">
      <c r="AQ43440" s="1026"/>
      <c r="AR43440" s="1027"/>
    </row>
    <row r="43441" spans="43:44" x14ac:dyDescent="0.25">
      <c r="AQ43441" s="1026"/>
      <c r="AR43441" s="1027"/>
    </row>
    <row r="43442" spans="43:44" x14ac:dyDescent="0.25">
      <c r="AQ43442" s="1026"/>
      <c r="AR43442" s="1027"/>
    </row>
    <row r="43443" spans="43:44" x14ac:dyDescent="0.25">
      <c r="AQ43443" s="1026"/>
      <c r="AR43443" s="1027"/>
    </row>
    <row r="43444" spans="43:44" x14ac:dyDescent="0.25">
      <c r="AQ43444" s="1026"/>
      <c r="AR43444" s="1027"/>
    </row>
    <row r="43445" spans="43:44" x14ac:dyDescent="0.25">
      <c r="AQ43445" s="1026"/>
      <c r="AR43445" s="1027"/>
    </row>
    <row r="43446" spans="43:44" x14ac:dyDescent="0.25">
      <c r="AQ43446" s="1026"/>
      <c r="AR43446" s="1027"/>
    </row>
    <row r="43447" spans="43:44" x14ac:dyDescent="0.25">
      <c r="AQ43447" s="1026"/>
      <c r="AR43447" s="1027"/>
    </row>
    <row r="43448" spans="43:44" x14ac:dyDescent="0.25">
      <c r="AQ43448" s="1026"/>
      <c r="AR43448" s="1027"/>
    </row>
    <row r="43449" spans="43:44" x14ac:dyDescent="0.25">
      <c r="AQ43449" s="1026"/>
      <c r="AR43449" s="1027"/>
    </row>
    <row r="43450" spans="43:44" x14ac:dyDescent="0.25">
      <c r="AQ43450" s="1026"/>
      <c r="AR43450" s="1027"/>
    </row>
    <row r="43451" spans="43:44" x14ac:dyDescent="0.25">
      <c r="AQ43451" s="1026"/>
      <c r="AR43451" s="1027"/>
    </row>
    <row r="43452" spans="43:44" x14ac:dyDescent="0.25">
      <c r="AQ43452" s="1026"/>
      <c r="AR43452" s="1027"/>
    </row>
    <row r="43453" spans="43:44" x14ac:dyDescent="0.25">
      <c r="AQ43453" s="1026"/>
      <c r="AR43453" s="1027"/>
    </row>
    <row r="43454" spans="43:44" x14ac:dyDescent="0.25">
      <c r="AQ43454" s="1026"/>
      <c r="AR43454" s="1027"/>
    </row>
    <row r="43455" spans="43:44" x14ac:dyDescent="0.25">
      <c r="AQ43455" s="1026"/>
      <c r="AR43455" s="1027"/>
    </row>
    <row r="43456" spans="43:44" x14ac:dyDescent="0.25">
      <c r="AQ43456" s="1026"/>
      <c r="AR43456" s="1027"/>
    </row>
    <row r="43457" spans="43:44" x14ac:dyDescent="0.25">
      <c r="AQ43457" s="1026"/>
      <c r="AR43457" s="1027"/>
    </row>
    <row r="43458" spans="43:44" x14ac:dyDescent="0.25">
      <c r="AQ43458" s="1026"/>
      <c r="AR43458" s="1027"/>
    </row>
    <row r="43459" spans="43:44" x14ac:dyDescent="0.25">
      <c r="AQ43459" s="1026"/>
      <c r="AR43459" s="1027"/>
    </row>
    <row r="43460" spans="43:44" x14ac:dyDescent="0.25">
      <c r="AQ43460" s="1026"/>
      <c r="AR43460" s="1027"/>
    </row>
    <row r="43461" spans="43:44" x14ac:dyDescent="0.25">
      <c r="AQ43461" s="1026"/>
      <c r="AR43461" s="1027"/>
    </row>
    <row r="43462" spans="43:44" x14ac:dyDescent="0.25">
      <c r="AQ43462" s="1026"/>
      <c r="AR43462" s="1027"/>
    </row>
    <row r="43463" spans="43:44" x14ac:dyDescent="0.25">
      <c r="AQ43463" s="1026"/>
      <c r="AR43463" s="1027"/>
    </row>
    <row r="43464" spans="43:44" x14ac:dyDescent="0.25">
      <c r="AQ43464" s="1026"/>
      <c r="AR43464" s="1027"/>
    </row>
    <row r="43465" spans="43:44" x14ac:dyDescent="0.25">
      <c r="AQ43465" s="1026"/>
      <c r="AR43465" s="1027"/>
    </row>
    <row r="43466" spans="43:44" x14ac:dyDescent="0.25">
      <c r="AQ43466" s="1026"/>
      <c r="AR43466" s="1027"/>
    </row>
    <row r="43467" spans="43:44" x14ac:dyDescent="0.25">
      <c r="AQ43467" s="1026"/>
      <c r="AR43467" s="1027"/>
    </row>
    <row r="43468" spans="43:44" x14ac:dyDescent="0.25">
      <c r="AQ43468" s="1026"/>
      <c r="AR43468" s="1027"/>
    </row>
    <row r="43469" spans="43:44" x14ac:dyDescent="0.25">
      <c r="AQ43469" s="1026"/>
      <c r="AR43469" s="1027"/>
    </row>
    <row r="43470" spans="43:44" x14ac:dyDescent="0.25">
      <c r="AQ43470" s="1026"/>
      <c r="AR43470" s="1027"/>
    </row>
    <row r="43471" spans="43:44" x14ac:dyDescent="0.25">
      <c r="AQ43471" s="1026"/>
      <c r="AR43471" s="1027"/>
    </row>
    <row r="43472" spans="43:44" x14ac:dyDescent="0.25">
      <c r="AQ43472" s="1026"/>
      <c r="AR43472" s="1027"/>
    </row>
    <row r="43473" spans="43:44" x14ac:dyDescent="0.25">
      <c r="AQ43473" s="1026"/>
      <c r="AR43473" s="1027"/>
    </row>
    <row r="43474" spans="43:44" x14ac:dyDescent="0.25">
      <c r="AQ43474" s="1026"/>
      <c r="AR43474" s="1027"/>
    </row>
    <row r="43475" spans="43:44" x14ac:dyDescent="0.25">
      <c r="AQ43475" s="1026"/>
      <c r="AR43475" s="1027"/>
    </row>
    <row r="43476" spans="43:44" x14ac:dyDescent="0.25">
      <c r="AQ43476" s="1026"/>
      <c r="AR43476" s="1027"/>
    </row>
    <row r="43477" spans="43:44" x14ac:dyDescent="0.25">
      <c r="AQ43477" s="1026"/>
      <c r="AR43477" s="1027"/>
    </row>
    <row r="43478" spans="43:44" x14ac:dyDescent="0.25">
      <c r="AQ43478" s="1026"/>
      <c r="AR43478" s="1027"/>
    </row>
    <row r="43479" spans="43:44" x14ac:dyDescent="0.25">
      <c r="AQ43479" s="1026"/>
      <c r="AR43479" s="1027"/>
    </row>
    <row r="43480" spans="43:44" x14ac:dyDescent="0.25">
      <c r="AQ43480" s="1026"/>
      <c r="AR43480" s="1027"/>
    </row>
    <row r="43481" spans="43:44" x14ac:dyDescent="0.25">
      <c r="AQ43481" s="1026"/>
      <c r="AR43481" s="1027"/>
    </row>
    <row r="43482" spans="43:44" x14ac:dyDescent="0.25">
      <c r="AQ43482" s="1026"/>
      <c r="AR43482" s="1027"/>
    </row>
    <row r="43483" spans="43:44" x14ac:dyDescent="0.25">
      <c r="AQ43483" s="1026"/>
      <c r="AR43483" s="1027"/>
    </row>
    <row r="43484" spans="43:44" x14ac:dyDescent="0.25">
      <c r="AQ43484" s="1026"/>
      <c r="AR43484" s="1027"/>
    </row>
    <row r="43485" spans="43:44" x14ac:dyDescent="0.25">
      <c r="AQ43485" s="1026"/>
      <c r="AR43485" s="1027"/>
    </row>
    <row r="43486" spans="43:44" x14ac:dyDescent="0.25">
      <c r="AQ43486" s="1026"/>
      <c r="AR43486" s="1027"/>
    </row>
    <row r="43487" spans="43:44" x14ac:dyDescent="0.25">
      <c r="AQ43487" s="1026"/>
      <c r="AR43487" s="1027"/>
    </row>
    <row r="43488" spans="43:44" x14ac:dyDescent="0.25">
      <c r="AQ43488" s="1026"/>
      <c r="AR43488" s="1027"/>
    </row>
    <row r="43489" spans="43:44" x14ac:dyDescent="0.25">
      <c r="AQ43489" s="1026"/>
      <c r="AR43489" s="1027"/>
    </row>
    <row r="43490" spans="43:44" x14ac:dyDescent="0.25">
      <c r="AQ43490" s="1026"/>
      <c r="AR43490" s="1027"/>
    </row>
    <row r="43491" spans="43:44" x14ac:dyDescent="0.25">
      <c r="AQ43491" s="1026"/>
      <c r="AR43491" s="1027"/>
    </row>
    <row r="43492" spans="43:44" x14ac:dyDescent="0.25">
      <c r="AQ43492" s="1026"/>
      <c r="AR43492" s="1027"/>
    </row>
    <row r="43493" spans="43:44" x14ac:dyDescent="0.25">
      <c r="AQ43493" s="1026"/>
      <c r="AR43493" s="1027"/>
    </row>
    <row r="43494" spans="43:44" x14ac:dyDescent="0.25">
      <c r="AQ43494" s="1026"/>
      <c r="AR43494" s="1027"/>
    </row>
    <row r="43495" spans="43:44" x14ac:dyDescent="0.25">
      <c r="AQ43495" s="1026"/>
      <c r="AR43495" s="1027"/>
    </row>
    <row r="43496" spans="43:44" x14ac:dyDescent="0.25">
      <c r="AQ43496" s="1026"/>
      <c r="AR43496" s="1027"/>
    </row>
    <row r="43497" spans="43:44" x14ac:dyDescent="0.25">
      <c r="AQ43497" s="1026"/>
      <c r="AR43497" s="1027"/>
    </row>
    <row r="43498" spans="43:44" x14ac:dyDescent="0.25">
      <c r="AQ43498" s="1026"/>
      <c r="AR43498" s="1027"/>
    </row>
    <row r="43499" spans="43:44" x14ac:dyDescent="0.25">
      <c r="AQ43499" s="1026"/>
      <c r="AR43499" s="1027"/>
    </row>
    <row r="43500" spans="43:44" x14ac:dyDescent="0.25">
      <c r="AQ43500" s="1026"/>
      <c r="AR43500" s="1027"/>
    </row>
    <row r="43501" spans="43:44" x14ac:dyDescent="0.25">
      <c r="AQ43501" s="1026"/>
      <c r="AR43501" s="1027"/>
    </row>
    <row r="43502" spans="43:44" x14ac:dyDescent="0.25">
      <c r="AQ43502" s="1026"/>
      <c r="AR43502" s="1027"/>
    </row>
    <row r="43503" spans="43:44" x14ac:dyDescent="0.25">
      <c r="AQ43503" s="1026"/>
      <c r="AR43503" s="1027"/>
    </row>
    <row r="43504" spans="43:44" x14ac:dyDescent="0.25">
      <c r="AQ43504" s="1026"/>
      <c r="AR43504" s="1027"/>
    </row>
    <row r="43505" spans="43:44" x14ac:dyDescent="0.25">
      <c r="AQ43505" s="1026"/>
      <c r="AR43505" s="1027"/>
    </row>
    <row r="43506" spans="43:44" x14ac:dyDescent="0.25">
      <c r="AQ43506" s="1026"/>
      <c r="AR43506" s="1027"/>
    </row>
    <row r="43507" spans="43:44" x14ac:dyDescent="0.25">
      <c r="AQ43507" s="1026"/>
      <c r="AR43507" s="1027"/>
    </row>
    <row r="43508" spans="43:44" x14ac:dyDescent="0.25">
      <c r="AQ43508" s="1026"/>
      <c r="AR43508" s="1027"/>
    </row>
    <row r="43509" spans="43:44" x14ac:dyDescent="0.25">
      <c r="AQ43509" s="1026"/>
      <c r="AR43509" s="1027"/>
    </row>
    <row r="43510" spans="43:44" x14ac:dyDescent="0.25">
      <c r="AQ43510" s="1026"/>
      <c r="AR43510" s="1027"/>
    </row>
    <row r="43511" spans="43:44" x14ac:dyDescent="0.25">
      <c r="AQ43511" s="1026"/>
      <c r="AR43511" s="1027"/>
    </row>
    <row r="43512" spans="43:44" x14ac:dyDescent="0.25">
      <c r="AQ43512" s="1026"/>
      <c r="AR43512" s="1027"/>
    </row>
    <row r="43513" spans="43:44" x14ac:dyDescent="0.25">
      <c r="AQ43513" s="1026"/>
      <c r="AR43513" s="1027"/>
    </row>
    <row r="43514" spans="43:44" x14ac:dyDescent="0.25">
      <c r="AQ43514" s="1026"/>
      <c r="AR43514" s="1027"/>
    </row>
    <row r="43515" spans="43:44" x14ac:dyDescent="0.25">
      <c r="AQ43515" s="1026"/>
      <c r="AR43515" s="1027"/>
    </row>
    <row r="43516" spans="43:44" x14ac:dyDescent="0.25">
      <c r="AQ43516" s="1026"/>
      <c r="AR43516" s="1027"/>
    </row>
    <row r="43517" spans="43:44" x14ac:dyDescent="0.25">
      <c r="AQ43517" s="1026"/>
      <c r="AR43517" s="1027"/>
    </row>
    <row r="43518" spans="43:44" x14ac:dyDescent="0.25">
      <c r="AQ43518" s="1026"/>
      <c r="AR43518" s="1027"/>
    </row>
    <row r="43519" spans="43:44" x14ac:dyDescent="0.25">
      <c r="AQ43519" s="1026"/>
      <c r="AR43519" s="1027"/>
    </row>
    <row r="43520" spans="43:44" x14ac:dyDescent="0.25">
      <c r="AQ43520" s="1026"/>
      <c r="AR43520" s="1027"/>
    </row>
    <row r="43521" spans="43:44" x14ac:dyDescent="0.25">
      <c r="AQ43521" s="1026"/>
      <c r="AR43521" s="1027"/>
    </row>
    <row r="43522" spans="43:44" x14ac:dyDescent="0.25">
      <c r="AQ43522" s="1026"/>
      <c r="AR43522" s="1027"/>
    </row>
    <row r="43523" spans="43:44" x14ac:dyDescent="0.25">
      <c r="AQ43523" s="1026"/>
      <c r="AR43523" s="1027"/>
    </row>
    <row r="43524" spans="43:44" x14ac:dyDescent="0.25">
      <c r="AQ43524" s="1026"/>
      <c r="AR43524" s="1027"/>
    </row>
    <row r="43525" spans="43:44" x14ac:dyDescent="0.25">
      <c r="AQ43525" s="1026"/>
      <c r="AR43525" s="1027"/>
    </row>
    <row r="43526" spans="43:44" x14ac:dyDescent="0.25">
      <c r="AQ43526" s="1026"/>
      <c r="AR43526" s="1027"/>
    </row>
    <row r="43527" spans="43:44" x14ac:dyDescent="0.25">
      <c r="AQ43527" s="1026"/>
      <c r="AR43527" s="1027"/>
    </row>
    <row r="43528" spans="43:44" x14ac:dyDescent="0.25">
      <c r="AQ43528" s="1026"/>
      <c r="AR43528" s="1027"/>
    </row>
    <row r="43529" spans="43:44" x14ac:dyDescent="0.25">
      <c r="AQ43529" s="1026"/>
      <c r="AR43529" s="1027"/>
    </row>
    <row r="43530" spans="43:44" x14ac:dyDescent="0.25">
      <c r="AQ43530" s="1026"/>
      <c r="AR43530" s="1027"/>
    </row>
    <row r="43531" spans="43:44" x14ac:dyDescent="0.25">
      <c r="AQ43531" s="1026"/>
      <c r="AR43531" s="1027"/>
    </row>
    <row r="43532" spans="43:44" x14ac:dyDescent="0.25">
      <c r="AQ43532" s="1026"/>
      <c r="AR43532" s="1027"/>
    </row>
    <row r="43533" spans="43:44" x14ac:dyDescent="0.25">
      <c r="AQ43533" s="1026"/>
      <c r="AR43533" s="1027"/>
    </row>
    <row r="43534" spans="43:44" x14ac:dyDescent="0.25">
      <c r="AQ43534" s="1026"/>
      <c r="AR43534" s="1027"/>
    </row>
    <row r="43535" spans="43:44" x14ac:dyDescent="0.25">
      <c r="AQ43535" s="1026"/>
      <c r="AR43535" s="1027"/>
    </row>
    <row r="43536" spans="43:44" x14ac:dyDescent="0.25">
      <c r="AQ43536" s="1026"/>
      <c r="AR43536" s="1027"/>
    </row>
    <row r="43537" spans="43:44" x14ac:dyDescent="0.25">
      <c r="AQ43537" s="1026"/>
      <c r="AR43537" s="1027"/>
    </row>
    <row r="43538" spans="43:44" x14ac:dyDescent="0.25">
      <c r="AQ43538" s="1026"/>
      <c r="AR43538" s="1027"/>
    </row>
    <row r="43539" spans="43:44" x14ac:dyDescent="0.25">
      <c r="AQ43539" s="1026"/>
      <c r="AR43539" s="1027"/>
    </row>
    <row r="43540" spans="43:44" x14ac:dyDescent="0.25">
      <c r="AQ43540" s="1026"/>
      <c r="AR43540" s="1027"/>
    </row>
    <row r="43541" spans="43:44" x14ac:dyDescent="0.25">
      <c r="AQ43541" s="1026"/>
      <c r="AR43541" s="1027"/>
    </row>
    <row r="43542" spans="43:44" x14ac:dyDescent="0.25">
      <c r="AQ43542" s="1026"/>
      <c r="AR43542" s="1027"/>
    </row>
    <row r="43543" spans="43:44" x14ac:dyDescent="0.25">
      <c r="AQ43543" s="1026"/>
      <c r="AR43543" s="1027"/>
    </row>
    <row r="43544" spans="43:44" x14ac:dyDescent="0.25">
      <c r="AQ43544" s="1026"/>
      <c r="AR43544" s="1027"/>
    </row>
    <row r="43545" spans="43:44" x14ac:dyDescent="0.25">
      <c r="AQ43545" s="1026"/>
      <c r="AR43545" s="1027"/>
    </row>
    <row r="43546" spans="43:44" x14ac:dyDescent="0.25">
      <c r="AQ43546" s="1026"/>
      <c r="AR43546" s="1027"/>
    </row>
    <row r="43547" spans="43:44" x14ac:dyDescent="0.25">
      <c r="AQ43547" s="1026"/>
      <c r="AR43547" s="1027"/>
    </row>
    <row r="43548" spans="43:44" x14ac:dyDescent="0.25">
      <c r="AQ43548" s="1026"/>
      <c r="AR43548" s="1027"/>
    </row>
    <row r="43549" spans="43:44" x14ac:dyDescent="0.25">
      <c r="AQ43549" s="1026"/>
      <c r="AR43549" s="1027"/>
    </row>
    <row r="43550" spans="43:44" x14ac:dyDescent="0.25">
      <c r="AQ43550" s="1026"/>
      <c r="AR43550" s="1027"/>
    </row>
    <row r="43551" spans="43:44" x14ac:dyDescent="0.25">
      <c r="AQ43551" s="1026"/>
      <c r="AR43551" s="1027"/>
    </row>
    <row r="43552" spans="43:44" x14ac:dyDescent="0.25">
      <c r="AQ43552" s="1026"/>
      <c r="AR43552" s="1027"/>
    </row>
    <row r="43553" spans="43:44" x14ac:dyDescent="0.25">
      <c r="AQ43553" s="1026"/>
      <c r="AR43553" s="1027"/>
    </row>
    <row r="43554" spans="43:44" x14ac:dyDescent="0.25">
      <c r="AQ43554" s="1026"/>
      <c r="AR43554" s="1027"/>
    </row>
    <row r="43555" spans="43:44" x14ac:dyDescent="0.25">
      <c r="AQ43555" s="1026"/>
      <c r="AR43555" s="1027"/>
    </row>
    <row r="43556" spans="43:44" x14ac:dyDescent="0.25">
      <c r="AQ43556" s="1026"/>
      <c r="AR43556" s="1027"/>
    </row>
    <row r="43557" spans="43:44" x14ac:dyDescent="0.25">
      <c r="AQ43557" s="1026"/>
      <c r="AR43557" s="1027"/>
    </row>
    <row r="43558" spans="43:44" x14ac:dyDescent="0.25">
      <c r="AQ43558" s="1026"/>
      <c r="AR43558" s="1027"/>
    </row>
    <row r="43559" spans="43:44" x14ac:dyDescent="0.25">
      <c r="AQ43559" s="1026"/>
      <c r="AR43559" s="1027"/>
    </row>
    <row r="43560" spans="43:44" x14ac:dyDescent="0.25">
      <c r="AQ43560" s="1026"/>
      <c r="AR43560" s="1027"/>
    </row>
    <row r="43561" spans="43:44" x14ac:dyDescent="0.25">
      <c r="AQ43561" s="1026"/>
      <c r="AR43561" s="1027"/>
    </row>
    <row r="43562" spans="43:44" x14ac:dyDescent="0.25">
      <c r="AQ43562" s="1026"/>
      <c r="AR43562" s="1027"/>
    </row>
    <row r="43563" spans="43:44" x14ac:dyDescent="0.25">
      <c r="AQ43563" s="1026"/>
      <c r="AR43563" s="1027"/>
    </row>
    <row r="43564" spans="43:44" x14ac:dyDescent="0.25">
      <c r="AQ43564" s="1026"/>
      <c r="AR43564" s="1027"/>
    </row>
    <row r="43565" spans="43:44" x14ac:dyDescent="0.25">
      <c r="AQ43565" s="1026"/>
      <c r="AR43565" s="1027"/>
    </row>
    <row r="43566" spans="43:44" x14ac:dyDescent="0.25">
      <c r="AQ43566" s="1026"/>
      <c r="AR43566" s="1027"/>
    </row>
    <row r="43567" spans="43:44" x14ac:dyDescent="0.25">
      <c r="AQ43567" s="1026"/>
      <c r="AR43567" s="1027"/>
    </row>
    <row r="43568" spans="43:44" x14ac:dyDescent="0.25">
      <c r="AQ43568" s="1026"/>
      <c r="AR43568" s="1027"/>
    </row>
    <row r="43569" spans="43:44" x14ac:dyDescent="0.25">
      <c r="AQ43569" s="1026"/>
      <c r="AR43569" s="1027"/>
    </row>
    <row r="43570" spans="43:44" x14ac:dyDescent="0.25">
      <c r="AQ43570" s="1026"/>
      <c r="AR43570" s="1027"/>
    </row>
    <row r="43571" spans="43:44" x14ac:dyDescent="0.25">
      <c r="AQ43571" s="1026"/>
      <c r="AR43571" s="1027"/>
    </row>
    <row r="43572" spans="43:44" x14ac:dyDescent="0.25">
      <c r="AQ43572" s="1026"/>
      <c r="AR43572" s="1027"/>
    </row>
    <row r="43573" spans="43:44" x14ac:dyDescent="0.25">
      <c r="AQ43573" s="1026"/>
      <c r="AR43573" s="1027"/>
    </row>
    <row r="43574" spans="43:44" x14ac:dyDescent="0.25">
      <c r="AQ43574" s="1026"/>
      <c r="AR43574" s="1027"/>
    </row>
    <row r="43575" spans="43:44" x14ac:dyDescent="0.25">
      <c r="AQ43575" s="1026"/>
      <c r="AR43575" s="1027"/>
    </row>
    <row r="43576" spans="43:44" x14ac:dyDescent="0.25">
      <c r="AQ43576" s="1026"/>
      <c r="AR43576" s="1027"/>
    </row>
    <row r="43577" spans="43:44" x14ac:dyDescent="0.25">
      <c r="AQ43577" s="1026"/>
      <c r="AR43577" s="1027"/>
    </row>
    <row r="43578" spans="43:44" x14ac:dyDescent="0.25">
      <c r="AQ43578" s="1026"/>
      <c r="AR43578" s="1027"/>
    </row>
    <row r="43579" spans="43:44" x14ac:dyDescent="0.25">
      <c r="AQ43579" s="1026"/>
      <c r="AR43579" s="1027"/>
    </row>
    <row r="43580" spans="43:44" x14ac:dyDescent="0.25">
      <c r="AQ43580" s="1026"/>
      <c r="AR43580" s="1027"/>
    </row>
    <row r="43581" spans="43:44" x14ac:dyDescent="0.25">
      <c r="AQ43581" s="1026"/>
      <c r="AR43581" s="1027"/>
    </row>
    <row r="43582" spans="43:44" x14ac:dyDescent="0.25">
      <c r="AQ43582" s="1026"/>
      <c r="AR43582" s="1027"/>
    </row>
    <row r="43583" spans="43:44" x14ac:dyDescent="0.25">
      <c r="AQ43583" s="1026"/>
      <c r="AR43583" s="1027"/>
    </row>
    <row r="43584" spans="43:44" x14ac:dyDescent="0.25">
      <c r="AQ43584" s="1026"/>
      <c r="AR43584" s="1027"/>
    </row>
    <row r="43585" spans="43:44" x14ac:dyDescent="0.25">
      <c r="AQ43585" s="1026"/>
      <c r="AR43585" s="1027"/>
    </row>
    <row r="43586" spans="43:44" x14ac:dyDescent="0.25">
      <c r="AQ43586" s="1026"/>
      <c r="AR43586" s="1027"/>
    </row>
    <row r="43587" spans="43:44" x14ac:dyDescent="0.25">
      <c r="AQ43587" s="1026"/>
      <c r="AR43587" s="1027"/>
    </row>
    <row r="43588" spans="43:44" x14ac:dyDescent="0.25">
      <c r="AQ43588" s="1026"/>
      <c r="AR43588" s="1027"/>
    </row>
    <row r="43589" spans="43:44" x14ac:dyDescent="0.25">
      <c r="AQ43589" s="1026"/>
      <c r="AR43589" s="1027"/>
    </row>
    <row r="43590" spans="43:44" x14ac:dyDescent="0.25">
      <c r="AQ43590" s="1026"/>
      <c r="AR43590" s="1027"/>
    </row>
    <row r="43591" spans="43:44" x14ac:dyDescent="0.25">
      <c r="AQ43591" s="1026"/>
      <c r="AR43591" s="1027"/>
    </row>
    <row r="43592" spans="43:44" x14ac:dyDescent="0.25">
      <c r="AQ43592" s="1026"/>
      <c r="AR43592" s="1027"/>
    </row>
    <row r="43593" spans="43:44" x14ac:dyDescent="0.25">
      <c r="AQ43593" s="1026"/>
      <c r="AR43593" s="1027"/>
    </row>
    <row r="43594" spans="43:44" x14ac:dyDescent="0.25">
      <c r="AQ43594" s="1026"/>
      <c r="AR43594" s="1027"/>
    </row>
    <row r="43595" spans="43:44" x14ac:dyDescent="0.25">
      <c r="AQ43595" s="1026"/>
      <c r="AR43595" s="1027"/>
    </row>
    <row r="43596" spans="43:44" x14ac:dyDescent="0.25">
      <c r="AQ43596" s="1026"/>
      <c r="AR43596" s="1027"/>
    </row>
    <row r="43597" spans="43:44" x14ac:dyDescent="0.25">
      <c r="AQ43597" s="1026"/>
      <c r="AR43597" s="1027"/>
    </row>
    <row r="43598" spans="43:44" x14ac:dyDescent="0.25">
      <c r="AQ43598" s="1026"/>
      <c r="AR43598" s="1027"/>
    </row>
    <row r="43599" spans="43:44" x14ac:dyDescent="0.25">
      <c r="AQ43599" s="1026"/>
      <c r="AR43599" s="1027"/>
    </row>
    <row r="43600" spans="43:44" x14ac:dyDescent="0.25">
      <c r="AQ43600" s="1026"/>
      <c r="AR43600" s="1027"/>
    </row>
    <row r="43601" spans="43:44" x14ac:dyDescent="0.25">
      <c r="AQ43601" s="1026"/>
      <c r="AR43601" s="1027"/>
    </row>
    <row r="43602" spans="43:44" x14ac:dyDescent="0.25">
      <c r="AQ43602" s="1026"/>
      <c r="AR43602" s="1027"/>
    </row>
    <row r="43603" spans="43:44" x14ac:dyDescent="0.25">
      <c r="AQ43603" s="1026"/>
      <c r="AR43603" s="1027"/>
    </row>
    <row r="43604" spans="43:44" x14ac:dyDescent="0.25">
      <c r="AQ43604" s="1026"/>
      <c r="AR43604" s="1027"/>
    </row>
    <row r="43605" spans="43:44" x14ac:dyDescent="0.25">
      <c r="AQ43605" s="1026"/>
      <c r="AR43605" s="1027"/>
    </row>
    <row r="43606" spans="43:44" x14ac:dyDescent="0.25">
      <c r="AQ43606" s="1026"/>
      <c r="AR43606" s="1027"/>
    </row>
    <row r="43607" spans="43:44" x14ac:dyDescent="0.25">
      <c r="AQ43607" s="1026"/>
      <c r="AR43607" s="1027"/>
    </row>
    <row r="43608" spans="43:44" x14ac:dyDescent="0.25">
      <c r="AQ43608" s="1026"/>
      <c r="AR43608" s="1027"/>
    </row>
    <row r="43609" spans="43:44" x14ac:dyDescent="0.25">
      <c r="AQ43609" s="1026"/>
      <c r="AR43609" s="1027"/>
    </row>
    <row r="43610" spans="43:44" x14ac:dyDescent="0.25">
      <c r="AQ43610" s="1026"/>
      <c r="AR43610" s="1027"/>
    </row>
    <row r="43611" spans="43:44" x14ac:dyDescent="0.25">
      <c r="AQ43611" s="1026"/>
      <c r="AR43611" s="1027"/>
    </row>
    <row r="43612" spans="43:44" x14ac:dyDescent="0.25">
      <c r="AQ43612" s="1026"/>
      <c r="AR43612" s="1027"/>
    </row>
    <row r="43613" spans="43:44" x14ac:dyDescent="0.25">
      <c r="AQ43613" s="1026"/>
      <c r="AR43613" s="1027"/>
    </row>
    <row r="43614" spans="43:44" x14ac:dyDescent="0.25">
      <c r="AQ43614" s="1026"/>
      <c r="AR43614" s="1027"/>
    </row>
    <row r="43615" spans="43:44" x14ac:dyDescent="0.25">
      <c r="AQ43615" s="1026"/>
      <c r="AR43615" s="1027"/>
    </row>
    <row r="43616" spans="43:44" x14ac:dyDescent="0.25">
      <c r="AQ43616" s="1026"/>
      <c r="AR43616" s="1027"/>
    </row>
    <row r="43617" spans="43:44" x14ac:dyDescent="0.25">
      <c r="AQ43617" s="1026"/>
      <c r="AR43617" s="1027"/>
    </row>
    <row r="43618" spans="43:44" x14ac:dyDescent="0.25">
      <c r="AQ43618" s="1026"/>
      <c r="AR43618" s="1027"/>
    </row>
    <row r="43619" spans="43:44" x14ac:dyDescent="0.25">
      <c r="AQ43619" s="1026"/>
      <c r="AR43619" s="1027"/>
    </row>
    <row r="43620" spans="43:44" x14ac:dyDescent="0.25">
      <c r="AQ43620" s="1026"/>
      <c r="AR43620" s="1027"/>
    </row>
    <row r="43621" spans="43:44" x14ac:dyDescent="0.25">
      <c r="AQ43621" s="1026"/>
      <c r="AR43621" s="1027"/>
    </row>
    <row r="43622" spans="43:44" x14ac:dyDescent="0.25">
      <c r="AQ43622" s="1026"/>
      <c r="AR43622" s="1027"/>
    </row>
    <row r="43623" spans="43:44" x14ac:dyDescent="0.25">
      <c r="AQ43623" s="1026"/>
      <c r="AR43623" s="1027"/>
    </row>
    <row r="43624" spans="43:44" x14ac:dyDescent="0.25">
      <c r="AQ43624" s="1026"/>
      <c r="AR43624" s="1027"/>
    </row>
    <row r="43625" spans="43:44" x14ac:dyDescent="0.25">
      <c r="AQ43625" s="1026"/>
      <c r="AR43625" s="1027"/>
    </row>
    <row r="43626" spans="43:44" x14ac:dyDescent="0.25">
      <c r="AQ43626" s="1026"/>
      <c r="AR43626" s="1027"/>
    </row>
    <row r="43627" spans="43:44" x14ac:dyDescent="0.25">
      <c r="AQ43627" s="1026"/>
      <c r="AR43627" s="1027"/>
    </row>
    <row r="43628" spans="43:44" x14ac:dyDescent="0.25">
      <c r="AQ43628" s="1026"/>
      <c r="AR43628" s="1027"/>
    </row>
    <row r="43629" spans="43:44" x14ac:dyDescent="0.25">
      <c r="AQ43629" s="1026"/>
      <c r="AR43629" s="1027"/>
    </row>
    <row r="43630" spans="43:44" x14ac:dyDescent="0.25">
      <c r="AQ43630" s="1026"/>
      <c r="AR43630" s="1027"/>
    </row>
    <row r="43631" spans="43:44" x14ac:dyDescent="0.25">
      <c r="AQ43631" s="1026"/>
      <c r="AR43631" s="1027"/>
    </row>
    <row r="43632" spans="43:44" x14ac:dyDescent="0.25">
      <c r="AQ43632" s="1026"/>
      <c r="AR43632" s="1027"/>
    </row>
    <row r="43633" spans="43:44" x14ac:dyDescent="0.25">
      <c r="AQ43633" s="1026"/>
      <c r="AR43633" s="1027"/>
    </row>
    <row r="43634" spans="43:44" x14ac:dyDescent="0.25">
      <c r="AQ43634" s="1026"/>
      <c r="AR43634" s="1027"/>
    </row>
    <row r="43635" spans="43:44" x14ac:dyDescent="0.25">
      <c r="AQ43635" s="1026"/>
      <c r="AR43635" s="1027"/>
    </row>
    <row r="43636" spans="43:44" x14ac:dyDescent="0.25">
      <c r="AQ43636" s="1026"/>
      <c r="AR43636" s="1027"/>
    </row>
    <row r="43637" spans="43:44" x14ac:dyDescent="0.25">
      <c r="AQ43637" s="1026"/>
      <c r="AR43637" s="1027"/>
    </row>
    <row r="43638" spans="43:44" x14ac:dyDescent="0.25">
      <c r="AQ43638" s="1026"/>
      <c r="AR43638" s="1027"/>
    </row>
    <row r="43639" spans="43:44" x14ac:dyDescent="0.25">
      <c r="AQ43639" s="1026"/>
      <c r="AR43639" s="1027"/>
    </row>
    <row r="43640" spans="43:44" x14ac:dyDescent="0.25">
      <c r="AQ43640" s="1026"/>
      <c r="AR43640" s="1027"/>
    </row>
    <row r="43641" spans="43:44" x14ac:dyDescent="0.25">
      <c r="AQ43641" s="1026"/>
      <c r="AR43641" s="1027"/>
    </row>
    <row r="43642" spans="43:44" x14ac:dyDescent="0.25">
      <c r="AQ43642" s="1026"/>
      <c r="AR43642" s="1027"/>
    </row>
    <row r="43643" spans="43:44" x14ac:dyDescent="0.25">
      <c r="AQ43643" s="1026"/>
      <c r="AR43643" s="1027"/>
    </row>
    <row r="43644" spans="43:44" x14ac:dyDescent="0.25">
      <c r="AQ43644" s="1026"/>
      <c r="AR43644" s="1027"/>
    </row>
    <row r="43645" spans="43:44" x14ac:dyDescent="0.25">
      <c r="AQ43645" s="1026"/>
      <c r="AR43645" s="1027"/>
    </row>
    <row r="43646" spans="43:44" x14ac:dyDescent="0.25">
      <c r="AQ43646" s="1026"/>
      <c r="AR43646" s="1027"/>
    </row>
    <row r="43647" spans="43:44" x14ac:dyDescent="0.25">
      <c r="AQ43647" s="1026"/>
      <c r="AR43647" s="1027"/>
    </row>
    <row r="43648" spans="43:44" x14ac:dyDescent="0.25">
      <c r="AQ43648" s="1026"/>
      <c r="AR43648" s="1027"/>
    </row>
    <row r="43649" spans="43:44" x14ac:dyDescent="0.25">
      <c r="AQ43649" s="1026"/>
      <c r="AR43649" s="1027"/>
    </row>
    <row r="43650" spans="43:44" x14ac:dyDescent="0.25">
      <c r="AQ43650" s="1026"/>
      <c r="AR43650" s="1027"/>
    </row>
    <row r="43651" spans="43:44" x14ac:dyDescent="0.25">
      <c r="AQ43651" s="1026"/>
      <c r="AR43651" s="1027"/>
    </row>
    <row r="43652" spans="43:44" x14ac:dyDescent="0.25">
      <c r="AQ43652" s="1026"/>
      <c r="AR43652" s="1027"/>
    </row>
    <row r="43653" spans="43:44" x14ac:dyDescent="0.25">
      <c r="AQ43653" s="1026"/>
      <c r="AR43653" s="1027"/>
    </row>
    <row r="43654" spans="43:44" x14ac:dyDescent="0.25">
      <c r="AQ43654" s="1026"/>
      <c r="AR43654" s="1027"/>
    </row>
    <row r="43655" spans="43:44" x14ac:dyDescent="0.25">
      <c r="AQ43655" s="1026"/>
      <c r="AR43655" s="1027"/>
    </row>
    <row r="43656" spans="43:44" x14ac:dyDescent="0.25">
      <c r="AQ43656" s="1026"/>
      <c r="AR43656" s="1027"/>
    </row>
    <row r="43657" spans="43:44" x14ac:dyDescent="0.25">
      <c r="AQ43657" s="1026"/>
      <c r="AR43657" s="1027"/>
    </row>
    <row r="43658" spans="43:44" x14ac:dyDescent="0.25">
      <c r="AQ43658" s="1026"/>
      <c r="AR43658" s="1027"/>
    </row>
    <row r="43659" spans="43:44" x14ac:dyDescent="0.25">
      <c r="AQ43659" s="1026"/>
      <c r="AR43659" s="1027"/>
    </row>
    <row r="43660" spans="43:44" x14ac:dyDescent="0.25">
      <c r="AQ43660" s="1026"/>
      <c r="AR43660" s="1027"/>
    </row>
    <row r="43661" spans="43:44" x14ac:dyDescent="0.25">
      <c r="AQ43661" s="1026"/>
      <c r="AR43661" s="1027"/>
    </row>
    <row r="43662" spans="43:44" x14ac:dyDescent="0.25">
      <c r="AQ43662" s="1026"/>
      <c r="AR43662" s="1027"/>
    </row>
    <row r="43663" spans="43:44" x14ac:dyDescent="0.25">
      <c r="AQ43663" s="1026"/>
      <c r="AR43663" s="1027"/>
    </row>
    <row r="43664" spans="43:44" x14ac:dyDescent="0.25">
      <c r="AQ43664" s="1026"/>
      <c r="AR43664" s="1027"/>
    </row>
    <row r="43665" spans="43:44" x14ac:dyDescent="0.25">
      <c r="AQ43665" s="1026"/>
      <c r="AR43665" s="1027"/>
    </row>
    <row r="43666" spans="43:44" x14ac:dyDescent="0.25">
      <c r="AQ43666" s="1026"/>
      <c r="AR43666" s="1027"/>
    </row>
    <row r="43667" spans="43:44" x14ac:dyDescent="0.25">
      <c r="AQ43667" s="1026"/>
      <c r="AR43667" s="1027"/>
    </row>
    <row r="43668" spans="43:44" x14ac:dyDescent="0.25">
      <c r="AQ43668" s="1026"/>
      <c r="AR43668" s="1027"/>
    </row>
    <row r="43669" spans="43:44" x14ac:dyDescent="0.25">
      <c r="AQ43669" s="1026"/>
      <c r="AR43669" s="1027"/>
    </row>
    <row r="43670" spans="43:44" x14ac:dyDescent="0.25">
      <c r="AQ43670" s="1026"/>
      <c r="AR43670" s="1027"/>
    </row>
    <row r="43671" spans="43:44" x14ac:dyDescent="0.25">
      <c r="AQ43671" s="1026"/>
      <c r="AR43671" s="1027"/>
    </row>
    <row r="43672" spans="43:44" x14ac:dyDescent="0.25">
      <c r="AQ43672" s="1026"/>
      <c r="AR43672" s="1027"/>
    </row>
    <row r="43673" spans="43:44" x14ac:dyDescent="0.25">
      <c r="AQ43673" s="1026"/>
      <c r="AR43673" s="1027"/>
    </row>
    <row r="43674" spans="43:44" x14ac:dyDescent="0.25">
      <c r="AQ43674" s="1026"/>
      <c r="AR43674" s="1027"/>
    </row>
    <row r="43675" spans="43:44" x14ac:dyDescent="0.25">
      <c r="AQ43675" s="1026"/>
      <c r="AR43675" s="1027"/>
    </row>
    <row r="43676" spans="43:44" x14ac:dyDescent="0.25">
      <c r="AQ43676" s="1026"/>
      <c r="AR43676" s="1027"/>
    </row>
    <row r="43677" spans="43:44" x14ac:dyDescent="0.25">
      <c r="AQ43677" s="1026"/>
      <c r="AR43677" s="1027"/>
    </row>
    <row r="43678" spans="43:44" x14ac:dyDescent="0.25">
      <c r="AQ43678" s="1026"/>
      <c r="AR43678" s="1027"/>
    </row>
    <row r="43679" spans="43:44" x14ac:dyDescent="0.25">
      <c r="AQ43679" s="1026"/>
      <c r="AR43679" s="1027"/>
    </row>
    <row r="43680" spans="43:44" x14ac:dyDescent="0.25">
      <c r="AQ43680" s="1026"/>
      <c r="AR43680" s="1027"/>
    </row>
    <row r="43681" spans="43:44" x14ac:dyDescent="0.25">
      <c r="AQ43681" s="1026"/>
      <c r="AR43681" s="1027"/>
    </row>
    <row r="43682" spans="43:44" x14ac:dyDescent="0.25">
      <c r="AQ43682" s="1026"/>
      <c r="AR43682" s="1027"/>
    </row>
    <row r="43683" spans="43:44" x14ac:dyDescent="0.25">
      <c r="AQ43683" s="1026"/>
      <c r="AR43683" s="1027"/>
    </row>
    <row r="43684" spans="43:44" x14ac:dyDescent="0.25">
      <c r="AQ43684" s="1026"/>
      <c r="AR43684" s="1027"/>
    </row>
    <row r="43685" spans="43:44" x14ac:dyDescent="0.25">
      <c r="AQ43685" s="1026"/>
      <c r="AR43685" s="1027"/>
    </row>
    <row r="43686" spans="43:44" x14ac:dyDescent="0.25">
      <c r="AQ43686" s="1026"/>
      <c r="AR43686" s="1027"/>
    </row>
    <row r="43687" spans="43:44" x14ac:dyDescent="0.25">
      <c r="AQ43687" s="1026"/>
      <c r="AR43687" s="1027"/>
    </row>
    <row r="43688" spans="43:44" x14ac:dyDescent="0.25">
      <c r="AQ43688" s="1026"/>
      <c r="AR43688" s="1027"/>
    </row>
    <row r="43689" spans="43:44" x14ac:dyDescent="0.25">
      <c r="AQ43689" s="1026"/>
      <c r="AR43689" s="1027"/>
    </row>
    <row r="43690" spans="43:44" x14ac:dyDescent="0.25">
      <c r="AQ43690" s="1026"/>
      <c r="AR43690" s="1027"/>
    </row>
    <row r="43691" spans="43:44" x14ac:dyDescent="0.25">
      <c r="AQ43691" s="1026"/>
      <c r="AR43691" s="1027"/>
    </row>
    <row r="43692" spans="43:44" x14ac:dyDescent="0.25">
      <c r="AQ43692" s="1026"/>
      <c r="AR43692" s="1027"/>
    </row>
    <row r="43693" spans="43:44" x14ac:dyDescent="0.25">
      <c r="AQ43693" s="1026"/>
      <c r="AR43693" s="1027"/>
    </row>
    <row r="43694" spans="43:44" x14ac:dyDescent="0.25">
      <c r="AQ43694" s="1026"/>
      <c r="AR43694" s="1027"/>
    </row>
    <row r="43695" spans="43:44" x14ac:dyDescent="0.25">
      <c r="AQ43695" s="1026"/>
      <c r="AR43695" s="1027"/>
    </row>
    <row r="43696" spans="43:44" x14ac:dyDescent="0.25">
      <c r="AQ43696" s="1026"/>
      <c r="AR43696" s="1027"/>
    </row>
    <row r="43697" spans="43:44" x14ac:dyDescent="0.25">
      <c r="AQ43697" s="1026"/>
      <c r="AR43697" s="1027"/>
    </row>
    <row r="43698" spans="43:44" x14ac:dyDescent="0.25">
      <c r="AQ43698" s="1026"/>
      <c r="AR43698" s="1027"/>
    </row>
    <row r="43699" spans="43:44" x14ac:dyDescent="0.25">
      <c r="AQ43699" s="1026"/>
      <c r="AR43699" s="1027"/>
    </row>
    <row r="43700" spans="43:44" x14ac:dyDescent="0.25">
      <c r="AQ43700" s="1026"/>
      <c r="AR43700" s="1027"/>
    </row>
    <row r="43701" spans="43:44" x14ac:dyDescent="0.25">
      <c r="AQ43701" s="1026"/>
      <c r="AR43701" s="1027"/>
    </row>
    <row r="43702" spans="43:44" x14ac:dyDescent="0.25">
      <c r="AQ43702" s="1026"/>
      <c r="AR43702" s="1027"/>
    </row>
    <row r="43703" spans="43:44" x14ac:dyDescent="0.25">
      <c r="AQ43703" s="1026"/>
      <c r="AR43703" s="1027"/>
    </row>
    <row r="43704" spans="43:44" x14ac:dyDescent="0.25">
      <c r="AQ43704" s="1026"/>
      <c r="AR43704" s="1027"/>
    </row>
    <row r="43705" spans="43:44" x14ac:dyDescent="0.25">
      <c r="AQ43705" s="1026"/>
      <c r="AR43705" s="1027"/>
    </row>
    <row r="43706" spans="43:44" x14ac:dyDescent="0.25">
      <c r="AQ43706" s="1026"/>
      <c r="AR43706" s="1027"/>
    </row>
    <row r="43707" spans="43:44" x14ac:dyDescent="0.25">
      <c r="AQ43707" s="1026"/>
      <c r="AR43707" s="1027"/>
    </row>
    <row r="43708" spans="43:44" x14ac:dyDescent="0.25">
      <c r="AQ43708" s="1026"/>
      <c r="AR43708" s="1027"/>
    </row>
    <row r="43709" spans="43:44" x14ac:dyDescent="0.25">
      <c r="AQ43709" s="1026"/>
      <c r="AR43709" s="1027"/>
    </row>
    <row r="43710" spans="43:44" x14ac:dyDescent="0.25">
      <c r="AQ43710" s="1026"/>
      <c r="AR43710" s="1027"/>
    </row>
    <row r="43711" spans="43:44" x14ac:dyDescent="0.25">
      <c r="AQ43711" s="1026"/>
      <c r="AR43711" s="1027"/>
    </row>
    <row r="43712" spans="43:44" x14ac:dyDescent="0.25">
      <c r="AQ43712" s="1026"/>
      <c r="AR43712" s="1027"/>
    </row>
    <row r="43713" spans="43:44" x14ac:dyDescent="0.25">
      <c r="AQ43713" s="1026"/>
      <c r="AR43713" s="1027"/>
    </row>
    <row r="43714" spans="43:44" x14ac:dyDescent="0.25">
      <c r="AQ43714" s="1026"/>
      <c r="AR43714" s="1027"/>
    </row>
    <row r="43715" spans="43:44" x14ac:dyDescent="0.25">
      <c r="AQ43715" s="1026"/>
      <c r="AR43715" s="1027"/>
    </row>
    <row r="43716" spans="43:44" x14ac:dyDescent="0.25">
      <c r="AQ43716" s="1026"/>
      <c r="AR43716" s="1027"/>
    </row>
    <row r="43717" spans="43:44" x14ac:dyDescent="0.25">
      <c r="AQ43717" s="1026"/>
      <c r="AR43717" s="1027"/>
    </row>
    <row r="43718" spans="43:44" x14ac:dyDescent="0.25">
      <c r="AQ43718" s="1026"/>
      <c r="AR43718" s="1027"/>
    </row>
    <row r="43719" spans="43:44" x14ac:dyDescent="0.25">
      <c r="AQ43719" s="1026"/>
      <c r="AR43719" s="1027"/>
    </row>
    <row r="43720" spans="43:44" x14ac:dyDescent="0.25">
      <c r="AQ43720" s="1026"/>
      <c r="AR43720" s="1027"/>
    </row>
    <row r="43721" spans="43:44" x14ac:dyDescent="0.25">
      <c r="AQ43721" s="1026"/>
      <c r="AR43721" s="1027"/>
    </row>
    <row r="43722" spans="43:44" x14ac:dyDescent="0.25">
      <c r="AQ43722" s="1026"/>
      <c r="AR43722" s="1027"/>
    </row>
    <row r="43723" spans="43:44" x14ac:dyDescent="0.25">
      <c r="AQ43723" s="1026"/>
      <c r="AR43723" s="1027"/>
    </row>
    <row r="43724" spans="43:44" x14ac:dyDescent="0.25">
      <c r="AQ43724" s="1026"/>
      <c r="AR43724" s="1027"/>
    </row>
    <row r="43725" spans="43:44" x14ac:dyDescent="0.25">
      <c r="AQ43725" s="1026"/>
      <c r="AR43725" s="1027"/>
    </row>
    <row r="43726" spans="43:44" x14ac:dyDescent="0.25">
      <c r="AQ43726" s="1026"/>
      <c r="AR43726" s="1027"/>
    </row>
    <row r="43727" spans="43:44" x14ac:dyDescent="0.25">
      <c r="AQ43727" s="1026"/>
      <c r="AR43727" s="1027"/>
    </row>
    <row r="43728" spans="43:44" x14ac:dyDescent="0.25">
      <c r="AQ43728" s="1026"/>
      <c r="AR43728" s="1027"/>
    </row>
    <row r="43729" spans="43:44" x14ac:dyDescent="0.25">
      <c r="AQ43729" s="1026"/>
      <c r="AR43729" s="1027"/>
    </row>
    <row r="43730" spans="43:44" x14ac:dyDescent="0.25">
      <c r="AQ43730" s="1026"/>
      <c r="AR43730" s="1027"/>
    </row>
    <row r="43731" spans="43:44" x14ac:dyDescent="0.25">
      <c r="AQ43731" s="1026"/>
      <c r="AR43731" s="1027"/>
    </row>
    <row r="43732" spans="43:44" x14ac:dyDescent="0.25">
      <c r="AQ43732" s="1026"/>
      <c r="AR43732" s="1027"/>
    </row>
    <row r="43733" spans="43:44" x14ac:dyDescent="0.25">
      <c r="AQ43733" s="1026"/>
      <c r="AR43733" s="1027"/>
    </row>
    <row r="43734" spans="43:44" x14ac:dyDescent="0.25">
      <c r="AQ43734" s="1026"/>
      <c r="AR43734" s="1027"/>
    </row>
    <row r="43735" spans="43:44" x14ac:dyDescent="0.25">
      <c r="AQ43735" s="1026"/>
      <c r="AR43735" s="1027"/>
    </row>
    <row r="43736" spans="43:44" x14ac:dyDescent="0.25">
      <c r="AQ43736" s="1026"/>
      <c r="AR43736" s="1027"/>
    </row>
    <row r="43737" spans="43:44" x14ac:dyDescent="0.25">
      <c r="AQ43737" s="1026"/>
      <c r="AR43737" s="1027"/>
    </row>
    <row r="43738" spans="43:44" x14ac:dyDescent="0.25">
      <c r="AQ43738" s="1026"/>
      <c r="AR43738" s="1027"/>
    </row>
    <row r="43739" spans="43:44" x14ac:dyDescent="0.25">
      <c r="AQ43739" s="1026"/>
      <c r="AR43739" s="1027"/>
    </row>
    <row r="43740" spans="43:44" x14ac:dyDescent="0.25">
      <c r="AQ43740" s="1026"/>
      <c r="AR43740" s="1027"/>
    </row>
    <row r="43741" spans="43:44" x14ac:dyDescent="0.25">
      <c r="AQ43741" s="1026"/>
      <c r="AR43741" s="1027"/>
    </row>
    <row r="43742" spans="43:44" x14ac:dyDescent="0.25">
      <c r="AQ43742" s="1026"/>
      <c r="AR43742" s="1027"/>
    </row>
    <row r="43743" spans="43:44" x14ac:dyDescent="0.25">
      <c r="AQ43743" s="1026"/>
      <c r="AR43743" s="1027"/>
    </row>
    <row r="43744" spans="43:44" x14ac:dyDescent="0.25">
      <c r="AQ43744" s="1026"/>
      <c r="AR43744" s="1027"/>
    </row>
    <row r="43745" spans="43:44" x14ac:dyDescent="0.25">
      <c r="AQ43745" s="1026"/>
      <c r="AR43745" s="1027"/>
    </row>
    <row r="43746" spans="43:44" x14ac:dyDescent="0.25">
      <c r="AQ43746" s="1026"/>
      <c r="AR43746" s="1027"/>
    </row>
    <row r="43747" spans="43:44" x14ac:dyDescent="0.25">
      <c r="AQ43747" s="1026"/>
      <c r="AR43747" s="1027"/>
    </row>
    <row r="43748" spans="43:44" x14ac:dyDescent="0.25">
      <c r="AQ43748" s="1026"/>
      <c r="AR43748" s="1027"/>
    </row>
    <row r="43749" spans="43:44" x14ac:dyDescent="0.25">
      <c r="AQ43749" s="1026"/>
      <c r="AR43749" s="1027"/>
    </row>
    <row r="43750" spans="43:44" x14ac:dyDescent="0.25">
      <c r="AQ43750" s="1026"/>
      <c r="AR43750" s="1027"/>
    </row>
    <row r="43751" spans="43:44" x14ac:dyDescent="0.25">
      <c r="AQ43751" s="1026"/>
      <c r="AR43751" s="1027"/>
    </row>
    <row r="43752" spans="43:44" x14ac:dyDescent="0.25">
      <c r="AQ43752" s="1026"/>
      <c r="AR43752" s="1027"/>
    </row>
    <row r="43753" spans="43:44" x14ac:dyDescent="0.25">
      <c r="AQ43753" s="1026"/>
      <c r="AR43753" s="1027"/>
    </row>
    <row r="43754" spans="43:44" x14ac:dyDescent="0.25">
      <c r="AQ43754" s="1026"/>
      <c r="AR43754" s="1027"/>
    </row>
    <row r="43755" spans="43:44" x14ac:dyDescent="0.25">
      <c r="AQ43755" s="1026"/>
      <c r="AR43755" s="1027"/>
    </row>
    <row r="43756" spans="43:44" x14ac:dyDescent="0.25">
      <c r="AQ43756" s="1026"/>
      <c r="AR43756" s="1027"/>
    </row>
    <row r="43757" spans="43:44" x14ac:dyDescent="0.25">
      <c r="AQ43757" s="1026"/>
      <c r="AR43757" s="1027"/>
    </row>
    <row r="43758" spans="43:44" x14ac:dyDescent="0.25">
      <c r="AQ43758" s="1026"/>
      <c r="AR43758" s="1027"/>
    </row>
    <row r="43759" spans="43:44" x14ac:dyDescent="0.25">
      <c r="AQ43759" s="1026"/>
      <c r="AR43759" s="1027"/>
    </row>
    <row r="43760" spans="43:44" x14ac:dyDescent="0.25">
      <c r="AQ43760" s="1026"/>
      <c r="AR43760" s="1027"/>
    </row>
    <row r="43761" spans="43:44" x14ac:dyDescent="0.25">
      <c r="AQ43761" s="1026"/>
      <c r="AR43761" s="1027"/>
    </row>
    <row r="43762" spans="43:44" x14ac:dyDescent="0.25">
      <c r="AQ43762" s="1026"/>
      <c r="AR43762" s="1027"/>
    </row>
    <row r="43763" spans="43:44" x14ac:dyDescent="0.25">
      <c r="AQ43763" s="1026"/>
      <c r="AR43763" s="1027"/>
    </row>
    <row r="43764" spans="43:44" x14ac:dyDescent="0.25">
      <c r="AQ43764" s="1026"/>
      <c r="AR43764" s="1027"/>
    </row>
    <row r="43765" spans="43:44" x14ac:dyDescent="0.25">
      <c r="AQ43765" s="1026"/>
      <c r="AR43765" s="1027"/>
    </row>
    <row r="43766" spans="43:44" x14ac:dyDescent="0.25">
      <c r="AQ43766" s="1026"/>
      <c r="AR43766" s="1027"/>
    </row>
    <row r="43767" spans="43:44" x14ac:dyDescent="0.25">
      <c r="AQ43767" s="1026"/>
      <c r="AR43767" s="1027"/>
    </row>
    <row r="43768" spans="43:44" x14ac:dyDescent="0.25">
      <c r="AQ43768" s="1026"/>
      <c r="AR43768" s="1027"/>
    </row>
    <row r="43769" spans="43:44" x14ac:dyDescent="0.25">
      <c r="AQ43769" s="1026"/>
      <c r="AR43769" s="1027"/>
    </row>
    <row r="43770" spans="43:44" x14ac:dyDescent="0.25">
      <c r="AQ43770" s="1026"/>
      <c r="AR43770" s="1027"/>
    </row>
    <row r="43771" spans="43:44" x14ac:dyDescent="0.25">
      <c r="AQ43771" s="1026"/>
      <c r="AR43771" s="1027"/>
    </row>
    <row r="43772" spans="43:44" x14ac:dyDescent="0.25">
      <c r="AQ43772" s="1026"/>
      <c r="AR43772" s="1027"/>
    </row>
    <row r="43773" spans="43:44" x14ac:dyDescent="0.25">
      <c r="AQ43773" s="1026"/>
      <c r="AR43773" s="1027"/>
    </row>
    <row r="43774" spans="43:44" x14ac:dyDescent="0.25">
      <c r="AQ43774" s="1026"/>
      <c r="AR43774" s="1027"/>
    </row>
    <row r="43775" spans="43:44" x14ac:dyDescent="0.25">
      <c r="AQ43775" s="1026"/>
      <c r="AR43775" s="1027"/>
    </row>
    <row r="43776" spans="43:44" x14ac:dyDescent="0.25">
      <c r="AQ43776" s="1026"/>
      <c r="AR43776" s="1027"/>
    </row>
    <row r="43777" spans="43:44" x14ac:dyDescent="0.25">
      <c r="AQ43777" s="1026"/>
      <c r="AR43777" s="1027"/>
    </row>
    <row r="43778" spans="43:44" x14ac:dyDescent="0.25">
      <c r="AQ43778" s="1026"/>
      <c r="AR43778" s="1027"/>
    </row>
    <row r="43779" spans="43:44" x14ac:dyDescent="0.25">
      <c r="AQ43779" s="1026"/>
      <c r="AR43779" s="1027"/>
    </row>
    <row r="43780" spans="43:44" x14ac:dyDescent="0.25">
      <c r="AQ43780" s="1026"/>
      <c r="AR43780" s="1027"/>
    </row>
    <row r="43781" spans="43:44" x14ac:dyDescent="0.25">
      <c r="AQ43781" s="1026"/>
      <c r="AR43781" s="1027"/>
    </row>
    <row r="43782" spans="43:44" x14ac:dyDescent="0.25">
      <c r="AQ43782" s="1026"/>
      <c r="AR43782" s="1027"/>
    </row>
    <row r="43783" spans="43:44" x14ac:dyDescent="0.25">
      <c r="AQ43783" s="1026"/>
      <c r="AR43783" s="1027"/>
    </row>
    <row r="43784" spans="43:44" x14ac:dyDescent="0.25">
      <c r="AQ43784" s="1026"/>
      <c r="AR43784" s="1027"/>
    </row>
    <row r="43785" spans="43:44" x14ac:dyDescent="0.25">
      <c r="AQ43785" s="1026"/>
      <c r="AR43785" s="1027"/>
    </row>
    <row r="43786" spans="43:44" x14ac:dyDescent="0.25">
      <c r="AQ43786" s="1026"/>
      <c r="AR43786" s="1027"/>
    </row>
    <row r="43787" spans="43:44" x14ac:dyDescent="0.25">
      <c r="AQ43787" s="1026"/>
      <c r="AR43787" s="1027"/>
    </row>
    <row r="43788" spans="43:44" x14ac:dyDescent="0.25">
      <c r="AQ43788" s="1026"/>
      <c r="AR43788" s="1027"/>
    </row>
    <row r="43789" spans="43:44" x14ac:dyDescent="0.25">
      <c r="AQ43789" s="1026"/>
      <c r="AR43789" s="1027"/>
    </row>
    <row r="43790" spans="43:44" x14ac:dyDescent="0.25">
      <c r="AQ43790" s="1026"/>
      <c r="AR43790" s="1027"/>
    </row>
    <row r="43791" spans="43:44" x14ac:dyDescent="0.25">
      <c r="AQ43791" s="1026"/>
      <c r="AR43791" s="1027"/>
    </row>
    <row r="43792" spans="43:44" x14ac:dyDescent="0.25">
      <c r="AQ43792" s="1026"/>
      <c r="AR43792" s="1027"/>
    </row>
    <row r="43793" spans="43:44" x14ac:dyDescent="0.25">
      <c r="AQ43793" s="1026"/>
      <c r="AR43793" s="1027"/>
    </row>
    <row r="43794" spans="43:44" x14ac:dyDescent="0.25">
      <c r="AQ43794" s="1026"/>
      <c r="AR43794" s="1027"/>
    </row>
    <row r="43795" spans="43:44" x14ac:dyDescent="0.25">
      <c r="AQ43795" s="1026"/>
      <c r="AR43795" s="1027"/>
    </row>
    <row r="43796" spans="43:44" x14ac:dyDescent="0.25">
      <c r="AQ43796" s="1026"/>
      <c r="AR43796" s="1027"/>
    </row>
    <row r="43797" spans="43:44" x14ac:dyDescent="0.25">
      <c r="AQ43797" s="1026"/>
      <c r="AR43797" s="1027"/>
    </row>
    <row r="43798" spans="43:44" x14ac:dyDescent="0.25">
      <c r="AQ43798" s="1026"/>
      <c r="AR43798" s="1027"/>
    </row>
    <row r="43799" spans="43:44" x14ac:dyDescent="0.25">
      <c r="AQ43799" s="1026"/>
      <c r="AR43799" s="1027"/>
    </row>
    <row r="43800" spans="43:44" x14ac:dyDescent="0.25">
      <c r="AQ43800" s="1026"/>
      <c r="AR43800" s="1027"/>
    </row>
    <row r="43801" spans="43:44" x14ac:dyDescent="0.25">
      <c r="AQ43801" s="1026"/>
      <c r="AR43801" s="1027"/>
    </row>
    <row r="43802" spans="43:44" x14ac:dyDescent="0.25">
      <c r="AQ43802" s="1026"/>
      <c r="AR43802" s="1027"/>
    </row>
    <row r="43803" spans="43:44" x14ac:dyDescent="0.25">
      <c r="AQ43803" s="1026"/>
      <c r="AR43803" s="1027"/>
    </row>
    <row r="43804" spans="43:44" x14ac:dyDescent="0.25">
      <c r="AQ43804" s="1026"/>
      <c r="AR43804" s="1027"/>
    </row>
    <row r="43805" spans="43:44" x14ac:dyDescent="0.25">
      <c r="AQ43805" s="1026"/>
      <c r="AR43805" s="1027"/>
    </row>
    <row r="43806" spans="43:44" x14ac:dyDescent="0.25">
      <c r="AQ43806" s="1026"/>
      <c r="AR43806" s="1027"/>
    </row>
    <row r="43807" spans="43:44" x14ac:dyDescent="0.25">
      <c r="AQ43807" s="1026"/>
      <c r="AR43807" s="1027"/>
    </row>
    <row r="43808" spans="43:44" x14ac:dyDescent="0.25">
      <c r="AQ43808" s="1026"/>
      <c r="AR43808" s="1027"/>
    </row>
    <row r="43809" spans="43:44" x14ac:dyDescent="0.25">
      <c r="AQ43809" s="1026"/>
      <c r="AR43809" s="1027"/>
    </row>
    <row r="43810" spans="43:44" x14ac:dyDescent="0.25">
      <c r="AQ43810" s="1026"/>
      <c r="AR43810" s="1027"/>
    </row>
    <row r="43811" spans="43:44" x14ac:dyDescent="0.25">
      <c r="AQ43811" s="1026"/>
      <c r="AR43811" s="1027"/>
    </row>
    <row r="43812" spans="43:44" x14ac:dyDescent="0.25">
      <c r="AQ43812" s="1026"/>
      <c r="AR43812" s="1027"/>
    </row>
    <row r="43813" spans="43:44" x14ac:dyDescent="0.25">
      <c r="AQ43813" s="1026"/>
      <c r="AR43813" s="1027"/>
    </row>
    <row r="43814" spans="43:44" x14ac:dyDescent="0.25">
      <c r="AQ43814" s="1026"/>
      <c r="AR43814" s="1027"/>
    </row>
    <row r="43815" spans="43:44" x14ac:dyDescent="0.25">
      <c r="AQ43815" s="1026"/>
      <c r="AR43815" s="1027"/>
    </row>
    <row r="43816" spans="43:44" x14ac:dyDescent="0.25">
      <c r="AQ43816" s="1026"/>
      <c r="AR43816" s="1027"/>
    </row>
    <row r="43817" spans="43:44" x14ac:dyDescent="0.25">
      <c r="AQ43817" s="1026"/>
      <c r="AR43817" s="1027"/>
    </row>
    <row r="43818" spans="43:44" x14ac:dyDescent="0.25">
      <c r="AQ43818" s="1026"/>
      <c r="AR43818" s="1027"/>
    </row>
    <row r="43819" spans="43:44" x14ac:dyDescent="0.25">
      <c r="AQ43819" s="1026"/>
      <c r="AR43819" s="1027"/>
    </row>
    <row r="43820" spans="43:44" x14ac:dyDescent="0.25">
      <c r="AQ43820" s="1026"/>
      <c r="AR43820" s="1027"/>
    </row>
    <row r="43821" spans="43:44" x14ac:dyDescent="0.25">
      <c r="AQ43821" s="1026"/>
      <c r="AR43821" s="1027"/>
    </row>
    <row r="43822" spans="43:44" x14ac:dyDescent="0.25">
      <c r="AQ43822" s="1026"/>
      <c r="AR43822" s="1027"/>
    </row>
    <row r="43823" spans="43:44" x14ac:dyDescent="0.25">
      <c r="AQ43823" s="1026"/>
      <c r="AR43823" s="1027"/>
    </row>
    <row r="43824" spans="43:44" x14ac:dyDescent="0.25">
      <c r="AQ43824" s="1026"/>
      <c r="AR43824" s="1027"/>
    </row>
    <row r="43825" spans="43:44" x14ac:dyDescent="0.25">
      <c r="AQ43825" s="1026"/>
      <c r="AR43825" s="1027"/>
    </row>
    <row r="43826" spans="43:44" x14ac:dyDescent="0.25">
      <c r="AQ43826" s="1026"/>
      <c r="AR43826" s="1027"/>
    </row>
    <row r="43827" spans="43:44" x14ac:dyDescent="0.25">
      <c r="AQ43827" s="1026"/>
      <c r="AR43827" s="1027"/>
    </row>
    <row r="43828" spans="43:44" x14ac:dyDescent="0.25">
      <c r="AQ43828" s="1026"/>
      <c r="AR43828" s="1027"/>
    </row>
    <row r="43829" spans="43:44" x14ac:dyDescent="0.25">
      <c r="AQ43829" s="1026"/>
      <c r="AR43829" s="1027"/>
    </row>
    <row r="43830" spans="43:44" x14ac:dyDescent="0.25">
      <c r="AQ43830" s="1026"/>
      <c r="AR43830" s="1027"/>
    </row>
    <row r="43831" spans="43:44" x14ac:dyDescent="0.25">
      <c r="AQ43831" s="1026"/>
      <c r="AR43831" s="1027"/>
    </row>
    <row r="43832" spans="43:44" x14ac:dyDescent="0.25">
      <c r="AQ43832" s="1026"/>
      <c r="AR43832" s="1027"/>
    </row>
    <row r="43833" spans="43:44" x14ac:dyDescent="0.25">
      <c r="AQ43833" s="1026"/>
      <c r="AR43833" s="1027"/>
    </row>
    <row r="43834" spans="43:44" x14ac:dyDescent="0.25">
      <c r="AQ43834" s="1026"/>
      <c r="AR43834" s="1027"/>
    </row>
    <row r="43835" spans="43:44" x14ac:dyDescent="0.25">
      <c r="AQ43835" s="1026"/>
      <c r="AR43835" s="1027"/>
    </row>
    <row r="43836" spans="43:44" x14ac:dyDescent="0.25">
      <c r="AQ43836" s="1026"/>
      <c r="AR43836" s="1027"/>
    </row>
    <row r="43837" spans="43:44" x14ac:dyDescent="0.25">
      <c r="AQ43837" s="1026"/>
      <c r="AR43837" s="1027"/>
    </row>
    <row r="43838" spans="43:44" x14ac:dyDescent="0.25">
      <c r="AQ43838" s="1026"/>
      <c r="AR43838" s="1027"/>
    </row>
    <row r="43839" spans="43:44" x14ac:dyDescent="0.25">
      <c r="AQ43839" s="1026"/>
      <c r="AR43839" s="1027"/>
    </row>
    <row r="43840" spans="43:44" x14ac:dyDescent="0.25">
      <c r="AQ43840" s="1026"/>
      <c r="AR43840" s="1027"/>
    </row>
    <row r="43841" spans="43:44" x14ac:dyDescent="0.25">
      <c r="AQ43841" s="1026"/>
      <c r="AR43841" s="1027"/>
    </row>
    <row r="43842" spans="43:44" x14ac:dyDescent="0.25">
      <c r="AQ43842" s="1026"/>
      <c r="AR43842" s="1027"/>
    </row>
    <row r="43843" spans="43:44" x14ac:dyDescent="0.25">
      <c r="AQ43843" s="1026"/>
      <c r="AR43843" s="1027"/>
    </row>
    <row r="43844" spans="43:44" x14ac:dyDescent="0.25">
      <c r="AQ43844" s="1026"/>
      <c r="AR43844" s="1027"/>
    </row>
    <row r="43845" spans="43:44" x14ac:dyDescent="0.25">
      <c r="AQ43845" s="1026"/>
      <c r="AR43845" s="1027"/>
    </row>
    <row r="43846" spans="43:44" x14ac:dyDescent="0.25">
      <c r="AQ43846" s="1026"/>
      <c r="AR43846" s="1027"/>
    </row>
    <row r="43847" spans="43:44" x14ac:dyDescent="0.25">
      <c r="AQ43847" s="1026"/>
      <c r="AR43847" s="1027"/>
    </row>
    <row r="43848" spans="43:44" x14ac:dyDescent="0.25">
      <c r="AQ43848" s="1026"/>
      <c r="AR43848" s="1027"/>
    </row>
    <row r="43849" spans="43:44" x14ac:dyDescent="0.25">
      <c r="AQ43849" s="1026"/>
      <c r="AR43849" s="1027"/>
    </row>
    <row r="43850" spans="43:44" x14ac:dyDescent="0.25">
      <c r="AQ43850" s="1026"/>
      <c r="AR43850" s="1027"/>
    </row>
    <row r="43851" spans="43:44" x14ac:dyDescent="0.25">
      <c r="AQ43851" s="1026"/>
      <c r="AR43851" s="1027"/>
    </row>
    <row r="43852" spans="43:44" x14ac:dyDescent="0.25">
      <c r="AQ43852" s="1026"/>
      <c r="AR43852" s="1027"/>
    </row>
    <row r="43853" spans="43:44" x14ac:dyDescent="0.25">
      <c r="AQ43853" s="1026"/>
      <c r="AR43853" s="1027"/>
    </row>
    <row r="43854" spans="43:44" x14ac:dyDescent="0.25">
      <c r="AQ43854" s="1026"/>
      <c r="AR43854" s="1027"/>
    </row>
    <row r="43855" spans="43:44" x14ac:dyDescent="0.25">
      <c r="AQ43855" s="1026"/>
      <c r="AR43855" s="1027"/>
    </row>
    <row r="43856" spans="43:44" x14ac:dyDescent="0.25">
      <c r="AQ43856" s="1026"/>
      <c r="AR43856" s="1027"/>
    </row>
    <row r="43857" spans="43:44" x14ac:dyDescent="0.25">
      <c r="AQ43857" s="1026"/>
      <c r="AR43857" s="1027"/>
    </row>
    <row r="43858" spans="43:44" x14ac:dyDescent="0.25">
      <c r="AQ43858" s="1026"/>
      <c r="AR43858" s="1027"/>
    </row>
    <row r="43859" spans="43:44" x14ac:dyDescent="0.25">
      <c r="AQ43859" s="1026"/>
      <c r="AR43859" s="1027"/>
    </row>
    <row r="43860" spans="43:44" x14ac:dyDescent="0.25">
      <c r="AQ43860" s="1026"/>
      <c r="AR43860" s="1027"/>
    </row>
    <row r="43861" spans="43:44" x14ac:dyDescent="0.25">
      <c r="AQ43861" s="1026"/>
      <c r="AR43861" s="1027"/>
    </row>
    <row r="43862" spans="43:44" x14ac:dyDescent="0.25">
      <c r="AQ43862" s="1026"/>
      <c r="AR43862" s="1027"/>
    </row>
    <row r="43863" spans="43:44" x14ac:dyDescent="0.25">
      <c r="AQ43863" s="1026"/>
      <c r="AR43863" s="1027"/>
    </row>
    <row r="43864" spans="43:44" x14ac:dyDescent="0.25">
      <c r="AQ43864" s="1026"/>
      <c r="AR43864" s="1027"/>
    </row>
    <row r="43865" spans="43:44" x14ac:dyDescent="0.25">
      <c r="AQ43865" s="1026"/>
      <c r="AR43865" s="1027"/>
    </row>
    <row r="43866" spans="43:44" x14ac:dyDescent="0.25">
      <c r="AQ43866" s="1026"/>
      <c r="AR43866" s="1027"/>
    </row>
    <row r="43867" spans="43:44" x14ac:dyDescent="0.25">
      <c r="AQ43867" s="1026"/>
      <c r="AR43867" s="1027"/>
    </row>
    <row r="43868" spans="43:44" x14ac:dyDescent="0.25">
      <c r="AQ43868" s="1026"/>
      <c r="AR43868" s="1027"/>
    </row>
    <row r="43869" spans="43:44" x14ac:dyDescent="0.25">
      <c r="AQ43869" s="1026"/>
      <c r="AR43869" s="1027"/>
    </row>
    <row r="43870" spans="43:44" x14ac:dyDescent="0.25">
      <c r="AQ43870" s="1026"/>
      <c r="AR43870" s="1027"/>
    </row>
    <row r="43871" spans="43:44" x14ac:dyDescent="0.25">
      <c r="AQ43871" s="1026"/>
      <c r="AR43871" s="1027"/>
    </row>
    <row r="43872" spans="43:44" x14ac:dyDescent="0.25">
      <c r="AQ43872" s="1026"/>
      <c r="AR43872" s="1027"/>
    </row>
    <row r="43873" spans="43:44" x14ac:dyDescent="0.25">
      <c r="AQ43873" s="1026"/>
      <c r="AR43873" s="1027"/>
    </row>
    <row r="43874" spans="43:44" x14ac:dyDescent="0.25">
      <c r="AQ43874" s="1026"/>
      <c r="AR43874" s="1027"/>
    </row>
    <row r="43875" spans="43:44" x14ac:dyDescent="0.25">
      <c r="AQ43875" s="1026"/>
      <c r="AR43875" s="1027"/>
    </row>
    <row r="43876" spans="43:44" x14ac:dyDescent="0.25">
      <c r="AQ43876" s="1026"/>
      <c r="AR43876" s="1027"/>
    </row>
    <row r="43877" spans="43:44" x14ac:dyDescent="0.25">
      <c r="AQ43877" s="1026"/>
      <c r="AR43877" s="1027"/>
    </row>
    <row r="43878" spans="43:44" x14ac:dyDescent="0.25">
      <c r="AQ43878" s="1026"/>
      <c r="AR43878" s="1027"/>
    </row>
    <row r="43879" spans="43:44" x14ac:dyDescent="0.25">
      <c r="AQ43879" s="1026"/>
      <c r="AR43879" s="1027"/>
    </row>
    <row r="43880" spans="43:44" x14ac:dyDescent="0.25">
      <c r="AQ43880" s="1026"/>
      <c r="AR43880" s="1027"/>
    </row>
    <row r="43881" spans="43:44" x14ac:dyDescent="0.25">
      <c r="AQ43881" s="1026"/>
      <c r="AR43881" s="1027"/>
    </row>
    <row r="43882" spans="43:44" x14ac:dyDescent="0.25">
      <c r="AQ43882" s="1026"/>
      <c r="AR43882" s="1027"/>
    </row>
    <row r="43883" spans="43:44" x14ac:dyDescent="0.25">
      <c r="AQ43883" s="1026"/>
      <c r="AR43883" s="1027"/>
    </row>
    <row r="43884" spans="43:44" x14ac:dyDescent="0.25">
      <c r="AQ43884" s="1026"/>
      <c r="AR43884" s="1027"/>
    </row>
    <row r="43885" spans="43:44" x14ac:dyDescent="0.25">
      <c r="AQ43885" s="1026"/>
      <c r="AR43885" s="1027"/>
    </row>
    <row r="43886" spans="43:44" x14ac:dyDescent="0.25">
      <c r="AQ43886" s="1026"/>
      <c r="AR43886" s="1027"/>
    </row>
    <row r="43887" spans="43:44" x14ac:dyDescent="0.25">
      <c r="AQ43887" s="1026"/>
      <c r="AR43887" s="1027"/>
    </row>
    <row r="43888" spans="43:44" x14ac:dyDescent="0.25">
      <c r="AQ43888" s="1026"/>
      <c r="AR43888" s="1027"/>
    </row>
    <row r="43889" spans="43:44" x14ac:dyDescent="0.25">
      <c r="AQ43889" s="1026"/>
      <c r="AR43889" s="1027"/>
    </row>
    <row r="43890" spans="43:44" x14ac:dyDescent="0.25">
      <c r="AQ43890" s="1026"/>
      <c r="AR43890" s="1027"/>
    </row>
    <row r="43891" spans="43:44" x14ac:dyDescent="0.25">
      <c r="AQ43891" s="1026"/>
      <c r="AR43891" s="1027"/>
    </row>
    <row r="43892" spans="43:44" x14ac:dyDescent="0.25">
      <c r="AQ43892" s="1026"/>
      <c r="AR43892" s="1027"/>
    </row>
    <row r="43893" spans="43:44" x14ac:dyDescent="0.25">
      <c r="AQ43893" s="1026"/>
      <c r="AR43893" s="1027"/>
    </row>
    <row r="43894" spans="43:44" x14ac:dyDescent="0.25">
      <c r="AQ43894" s="1026"/>
      <c r="AR43894" s="1027"/>
    </row>
    <row r="43895" spans="43:44" x14ac:dyDescent="0.25">
      <c r="AQ43895" s="1026"/>
      <c r="AR43895" s="1027"/>
    </row>
    <row r="43896" spans="43:44" x14ac:dyDescent="0.25">
      <c r="AQ43896" s="1026"/>
      <c r="AR43896" s="1027"/>
    </row>
    <row r="43897" spans="43:44" x14ac:dyDescent="0.25">
      <c r="AQ43897" s="1026"/>
      <c r="AR43897" s="1027"/>
    </row>
    <row r="43898" spans="43:44" x14ac:dyDescent="0.25">
      <c r="AQ43898" s="1026"/>
      <c r="AR43898" s="1027"/>
    </row>
    <row r="43899" spans="43:44" x14ac:dyDescent="0.25">
      <c r="AQ43899" s="1026"/>
      <c r="AR43899" s="1027"/>
    </row>
    <row r="43900" spans="43:44" x14ac:dyDescent="0.25">
      <c r="AQ43900" s="1026"/>
      <c r="AR43900" s="1027"/>
    </row>
    <row r="43901" spans="43:44" x14ac:dyDescent="0.25">
      <c r="AQ43901" s="1026"/>
      <c r="AR43901" s="1027"/>
    </row>
    <row r="43902" spans="43:44" x14ac:dyDescent="0.25">
      <c r="AQ43902" s="1026"/>
      <c r="AR43902" s="1027"/>
    </row>
    <row r="43903" spans="43:44" x14ac:dyDescent="0.25">
      <c r="AQ43903" s="1026"/>
      <c r="AR43903" s="1027"/>
    </row>
    <row r="43904" spans="43:44" x14ac:dyDescent="0.25">
      <c r="AQ43904" s="1026"/>
      <c r="AR43904" s="1027"/>
    </row>
    <row r="43905" spans="43:44" x14ac:dyDescent="0.25">
      <c r="AQ43905" s="1026"/>
      <c r="AR43905" s="1027"/>
    </row>
    <row r="43906" spans="43:44" x14ac:dyDescent="0.25">
      <c r="AQ43906" s="1026"/>
      <c r="AR43906" s="1027"/>
    </row>
    <row r="43907" spans="43:44" x14ac:dyDescent="0.25">
      <c r="AQ43907" s="1026"/>
      <c r="AR43907" s="1027"/>
    </row>
    <row r="43908" spans="43:44" x14ac:dyDescent="0.25">
      <c r="AQ43908" s="1026"/>
      <c r="AR43908" s="1027"/>
    </row>
    <row r="43909" spans="43:44" x14ac:dyDescent="0.25">
      <c r="AQ43909" s="1026"/>
      <c r="AR43909" s="1027"/>
    </row>
    <row r="43910" spans="43:44" x14ac:dyDescent="0.25">
      <c r="AQ43910" s="1026"/>
      <c r="AR43910" s="1027"/>
    </row>
    <row r="43911" spans="43:44" x14ac:dyDescent="0.25">
      <c r="AQ43911" s="1026"/>
      <c r="AR43911" s="1027"/>
    </row>
    <row r="43912" spans="43:44" x14ac:dyDescent="0.25">
      <c r="AQ43912" s="1026"/>
      <c r="AR43912" s="1027"/>
    </row>
    <row r="43913" spans="43:44" x14ac:dyDescent="0.25">
      <c r="AQ43913" s="1026"/>
      <c r="AR43913" s="1027"/>
    </row>
    <row r="43914" spans="43:44" x14ac:dyDescent="0.25">
      <c r="AQ43914" s="1026"/>
      <c r="AR43914" s="1027"/>
    </row>
    <row r="43915" spans="43:44" x14ac:dyDescent="0.25">
      <c r="AQ43915" s="1026"/>
      <c r="AR43915" s="1027"/>
    </row>
    <row r="43916" spans="43:44" x14ac:dyDescent="0.25">
      <c r="AQ43916" s="1026"/>
      <c r="AR43916" s="1027"/>
    </row>
    <row r="43917" spans="43:44" x14ac:dyDescent="0.25">
      <c r="AQ43917" s="1026"/>
      <c r="AR43917" s="1027"/>
    </row>
    <row r="43918" spans="43:44" x14ac:dyDescent="0.25">
      <c r="AQ43918" s="1026"/>
      <c r="AR43918" s="1027"/>
    </row>
    <row r="43919" spans="43:44" x14ac:dyDescent="0.25">
      <c r="AQ43919" s="1026"/>
      <c r="AR43919" s="1027"/>
    </row>
    <row r="43920" spans="43:44" x14ac:dyDescent="0.25">
      <c r="AQ43920" s="1026"/>
      <c r="AR43920" s="1027"/>
    </row>
    <row r="43921" spans="43:44" x14ac:dyDescent="0.25">
      <c r="AQ43921" s="1026"/>
      <c r="AR43921" s="1027"/>
    </row>
    <row r="43922" spans="43:44" x14ac:dyDescent="0.25">
      <c r="AQ43922" s="1026"/>
      <c r="AR43922" s="1027"/>
    </row>
    <row r="43923" spans="43:44" x14ac:dyDescent="0.25">
      <c r="AQ43923" s="1026"/>
      <c r="AR43923" s="1027"/>
    </row>
    <row r="43924" spans="43:44" x14ac:dyDescent="0.25">
      <c r="AQ43924" s="1026"/>
      <c r="AR43924" s="1027"/>
    </row>
    <row r="43925" spans="43:44" x14ac:dyDescent="0.25">
      <c r="AQ43925" s="1026"/>
      <c r="AR43925" s="1027"/>
    </row>
    <row r="43926" spans="43:44" x14ac:dyDescent="0.25">
      <c r="AQ43926" s="1026"/>
      <c r="AR43926" s="1027"/>
    </row>
    <row r="43927" spans="43:44" x14ac:dyDescent="0.25">
      <c r="AQ43927" s="1026"/>
      <c r="AR43927" s="1027"/>
    </row>
    <row r="43928" spans="43:44" x14ac:dyDescent="0.25">
      <c r="AQ43928" s="1026"/>
      <c r="AR43928" s="1027"/>
    </row>
    <row r="43929" spans="43:44" x14ac:dyDescent="0.25">
      <c r="AQ43929" s="1026"/>
      <c r="AR43929" s="1027"/>
    </row>
    <row r="43930" spans="43:44" x14ac:dyDescent="0.25">
      <c r="AQ43930" s="1026"/>
      <c r="AR43930" s="1027"/>
    </row>
    <row r="43931" spans="43:44" x14ac:dyDescent="0.25">
      <c r="AQ43931" s="1026"/>
      <c r="AR43931" s="1027"/>
    </row>
    <row r="43932" spans="43:44" x14ac:dyDescent="0.25">
      <c r="AQ43932" s="1026"/>
      <c r="AR43932" s="1027"/>
    </row>
    <row r="43933" spans="43:44" x14ac:dyDescent="0.25">
      <c r="AQ43933" s="1026"/>
      <c r="AR43933" s="1027"/>
    </row>
    <row r="43934" spans="43:44" x14ac:dyDescent="0.25">
      <c r="AQ43934" s="1026"/>
      <c r="AR43934" s="1027"/>
    </row>
    <row r="43935" spans="43:44" x14ac:dyDescent="0.25">
      <c r="AQ43935" s="1026"/>
      <c r="AR43935" s="1027"/>
    </row>
    <row r="43936" spans="43:44" x14ac:dyDescent="0.25">
      <c r="AQ43936" s="1026"/>
      <c r="AR43936" s="1027"/>
    </row>
    <row r="43937" spans="43:44" x14ac:dyDescent="0.25">
      <c r="AQ43937" s="1026"/>
      <c r="AR43937" s="1027"/>
    </row>
    <row r="43938" spans="43:44" x14ac:dyDescent="0.25">
      <c r="AQ43938" s="1026"/>
      <c r="AR43938" s="1027"/>
    </row>
    <row r="43939" spans="43:44" x14ac:dyDescent="0.25">
      <c r="AQ43939" s="1026"/>
      <c r="AR43939" s="1027"/>
    </row>
    <row r="43940" spans="43:44" x14ac:dyDescent="0.25">
      <c r="AQ43940" s="1026"/>
      <c r="AR43940" s="1027"/>
    </row>
    <row r="43941" spans="43:44" x14ac:dyDescent="0.25">
      <c r="AQ43941" s="1026"/>
      <c r="AR43941" s="1027"/>
    </row>
    <row r="43942" spans="43:44" x14ac:dyDescent="0.25">
      <c r="AQ43942" s="1026"/>
      <c r="AR43942" s="1027"/>
    </row>
    <row r="43943" spans="43:44" x14ac:dyDescent="0.25">
      <c r="AQ43943" s="1026"/>
      <c r="AR43943" s="1027"/>
    </row>
    <row r="43944" spans="43:44" x14ac:dyDescent="0.25">
      <c r="AQ43944" s="1026"/>
      <c r="AR43944" s="1027"/>
    </row>
    <row r="43945" spans="43:44" x14ac:dyDescent="0.25">
      <c r="AQ43945" s="1026"/>
      <c r="AR43945" s="1027"/>
    </row>
    <row r="43946" spans="43:44" x14ac:dyDescent="0.25">
      <c r="AQ43946" s="1026"/>
      <c r="AR43946" s="1027"/>
    </row>
    <row r="43947" spans="43:44" x14ac:dyDescent="0.25">
      <c r="AQ43947" s="1026"/>
      <c r="AR43947" s="1027"/>
    </row>
    <row r="43948" spans="43:44" x14ac:dyDescent="0.25">
      <c r="AQ43948" s="1026"/>
      <c r="AR43948" s="1027"/>
    </row>
    <row r="43949" spans="43:44" x14ac:dyDescent="0.25">
      <c r="AQ43949" s="1026"/>
      <c r="AR43949" s="1027"/>
    </row>
    <row r="43950" spans="43:44" x14ac:dyDescent="0.25">
      <c r="AQ43950" s="1026"/>
      <c r="AR43950" s="1027"/>
    </row>
    <row r="43951" spans="43:44" x14ac:dyDescent="0.25">
      <c r="AQ43951" s="1026"/>
      <c r="AR43951" s="1027"/>
    </row>
    <row r="43952" spans="43:44" x14ac:dyDescent="0.25">
      <c r="AQ43952" s="1026"/>
      <c r="AR43952" s="1027"/>
    </row>
    <row r="43953" spans="43:44" x14ac:dyDescent="0.25">
      <c r="AQ43953" s="1026"/>
      <c r="AR43953" s="1027"/>
    </row>
    <row r="43954" spans="43:44" x14ac:dyDescent="0.25">
      <c r="AQ43954" s="1026"/>
      <c r="AR43954" s="1027"/>
    </row>
    <row r="43955" spans="43:44" x14ac:dyDescent="0.25">
      <c r="AQ43955" s="1026"/>
      <c r="AR43955" s="1027"/>
    </row>
    <row r="43956" spans="43:44" x14ac:dyDescent="0.25">
      <c r="AQ43956" s="1026"/>
      <c r="AR43956" s="1027"/>
    </row>
    <row r="43957" spans="43:44" x14ac:dyDescent="0.25">
      <c r="AQ43957" s="1026"/>
      <c r="AR43957" s="1027"/>
    </row>
    <row r="43958" spans="43:44" x14ac:dyDescent="0.25">
      <c r="AQ43958" s="1026"/>
      <c r="AR43958" s="1027"/>
    </row>
    <row r="43959" spans="43:44" x14ac:dyDescent="0.25">
      <c r="AQ43959" s="1026"/>
      <c r="AR43959" s="1027"/>
    </row>
    <row r="43960" spans="43:44" x14ac:dyDescent="0.25">
      <c r="AQ43960" s="1026"/>
      <c r="AR43960" s="1027"/>
    </row>
    <row r="43961" spans="43:44" x14ac:dyDescent="0.25">
      <c r="AQ43961" s="1026"/>
      <c r="AR43961" s="1027"/>
    </row>
    <row r="43962" spans="43:44" x14ac:dyDescent="0.25">
      <c r="AQ43962" s="1026"/>
      <c r="AR43962" s="1027"/>
    </row>
    <row r="43963" spans="43:44" x14ac:dyDescent="0.25">
      <c r="AQ43963" s="1026"/>
      <c r="AR43963" s="1027"/>
    </row>
    <row r="43964" spans="43:44" x14ac:dyDescent="0.25">
      <c r="AQ43964" s="1026"/>
      <c r="AR43964" s="1027"/>
    </row>
    <row r="43965" spans="43:44" x14ac:dyDescent="0.25">
      <c r="AQ43965" s="1026"/>
      <c r="AR43965" s="1027"/>
    </row>
    <row r="43966" spans="43:44" x14ac:dyDescent="0.25">
      <c r="AQ43966" s="1026"/>
      <c r="AR43966" s="1027"/>
    </row>
    <row r="43967" spans="43:44" x14ac:dyDescent="0.25">
      <c r="AQ43967" s="1026"/>
      <c r="AR43967" s="1027"/>
    </row>
    <row r="43968" spans="43:44" x14ac:dyDescent="0.25">
      <c r="AQ43968" s="1026"/>
      <c r="AR43968" s="1027"/>
    </row>
    <row r="43969" spans="43:44" x14ac:dyDescent="0.25">
      <c r="AQ43969" s="1026"/>
      <c r="AR43969" s="1027"/>
    </row>
    <row r="43970" spans="43:44" x14ac:dyDescent="0.25">
      <c r="AQ43970" s="1026"/>
      <c r="AR43970" s="1027"/>
    </row>
    <row r="43971" spans="43:44" x14ac:dyDescent="0.25">
      <c r="AQ43971" s="1026"/>
      <c r="AR43971" s="1027"/>
    </row>
    <row r="43972" spans="43:44" x14ac:dyDescent="0.25">
      <c r="AQ43972" s="1026"/>
      <c r="AR43972" s="1027"/>
    </row>
    <row r="43973" spans="43:44" x14ac:dyDescent="0.25">
      <c r="AQ43973" s="1026"/>
      <c r="AR43973" s="1027"/>
    </row>
    <row r="43974" spans="43:44" x14ac:dyDescent="0.25">
      <c r="AQ43974" s="1026"/>
      <c r="AR43974" s="1027"/>
    </row>
    <row r="43975" spans="43:44" x14ac:dyDescent="0.25">
      <c r="AQ43975" s="1026"/>
      <c r="AR43975" s="1027"/>
    </row>
    <row r="43976" spans="43:44" x14ac:dyDescent="0.25">
      <c r="AQ43976" s="1026"/>
      <c r="AR43976" s="1027"/>
    </row>
    <row r="43977" spans="43:44" x14ac:dyDescent="0.25">
      <c r="AQ43977" s="1026"/>
      <c r="AR43977" s="1027"/>
    </row>
    <row r="43978" spans="43:44" x14ac:dyDescent="0.25">
      <c r="AQ43978" s="1026"/>
      <c r="AR43978" s="1027"/>
    </row>
    <row r="43979" spans="43:44" x14ac:dyDescent="0.25">
      <c r="AQ43979" s="1026"/>
      <c r="AR43979" s="1027"/>
    </row>
    <row r="43980" spans="43:44" x14ac:dyDescent="0.25">
      <c r="AQ43980" s="1026"/>
      <c r="AR43980" s="1027"/>
    </row>
    <row r="43981" spans="43:44" x14ac:dyDescent="0.25">
      <c r="AQ43981" s="1026"/>
      <c r="AR43981" s="1027"/>
    </row>
    <row r="43982" spans="43:44" x14ac:dyDescent="0.25">
      <c r="AQ43982" s="1026"/>
      <c r="AR43982" s="1027"/>
    </row>
    <row r="43983" spans="43:44" x14ac:dyDescent="0.25">
      <c r="AQ43983" s="1026"/>
      <c r="AR43983" s="1027"/>
    </row>
    <row r="43984" spans="43:44" x14ac:dyDescent="0.25">
      <c r="AQ43984" s="1026"/>
      <c r="AR43984" s="1027"/>
    </row>
    <row r="43985" spans="43:44" x14ac:dyDescent="0.25">
      <c r="AQ43985" s="1026"/>
      <c r="AR43985" s="1027"/>
    </row>
    <row r="43986" spans="43:44" x14ac:dyDescent="0.25">
      <c r="AQ43986" s="1026"/>
      <c r="AR43986" s="1027"/>
    </row>
    <row r="43987" spans="43:44" x14ac:dyDescent="0.25">
      <c r="AQ43987" s="1026"/>
      <c r="AR43987" s="1027"/>
    </row>
    <row r="43988" spans="43:44" x14ac:dyDescent="0.25">
      <c r="AQ43988" s="1026"/>
      <c r="AR43988" s="1027"/>
    </row>
    <row r="43989" spans="43:44" x14ac:dyDescent="0.25">
      <c r="AQ43989" s="1026"/>
      <c r="AR43989" s="1027"/>
    </row>
    <row r="43990" spans="43:44" x14ac:dyDescent="0.25">
      <c r="AQ43990" s="1026"/>
      <c r="AR43990" s="1027"/>
    </row>
    <row r="43991" spans="43:44" x14ac:dyDescent="0.25">
      <c r="AQ43991" s="1026"/>
      <c r="AR43991" s="1027"/>
    </row>
    <row r="43992" spans="43:44" x14ac:dyDescent="0.25">
      <c r="AQ43992" s="1026"/>
      <c r="AR43992" s="1027"/>
    </row>
    <row r="43993" spans="43:44" x14ac:dyDescent="0.25">
      <c r="AQ43993" s="1026"/>
      <c r="AR43993" s="1027"/>
    </row>
    <row r="43994" spans="43:44" x14ac:dyDescent="0.25">
      <c r="AQ43994" s="1026"/>
      <c r="AR43994" s="1027"/>
    </row>
    <row r="43995" spans="43:44" x14ac:dyDescent="0.25">
      <c r="AQ43995" s="1026"/>
      <c r="AR43995" s="1027"/>
    </row>
    <row r="43996" spans="43:44" x14ac:dyDescent="0.25">
      <c r="AQ43996" s="1026"/>
      <c r="AR43996" s="1027"/>
    </row>
    <row r="43997" spans="43:44" x14ac:dyDescent="0.25">
      <c r="AQ43997" s="1026"/>
      <c r="AR43997" s="1027"/>
    </row>
    <row r="43998" spans="43:44" x14ac:dyDescent="0.25">
      <c r="AQ43998" s="1026"/>
      <c r="AR43998" s="1027"/>
    </row>
    <row r="43999" spans="43:44" x14ac:dyDescent="0.25">
      <c r="AQ43999" s="1026"/>
      <c r="AR43999" s="1027"/>
    </row>
    <row r="44000" spans="43:44" x14ac:dyDescent="0.25">
      <c r="AQ44000" s="1026"/>
      <c r="AR44000" s="1027"/>
    </row>
    <row r="44001" spans="43:44" x14ac:dyDescent="0.25">
      <c r="AQ44001" s="1026"/>
      <c r="AR44001" s="1027"/>
    </row>
    <row r="44002" spans="43:44" x14ac:dyDescent="0.25">
      <c r="AQ44002" s="1026"/>
      <c r="AR44002" s="1027"/>
    </row>
    <row r="44003" spans="43:44" x14ac:dyDescent="0.25">
      <c r="AQ44003" s="1026"/>
      <c r="AR44003" s="1027"/>
    </row>
    <row r="44004" spans="43:44" x14ac:dyDescent="0.25">
      <c r="AQ44004" s="1026"/>
      <c r="AR44004" s="1027"/>
    </row>
    <row r="44005" spans="43:44" x14ac:dyDescent="0.25">
      <c r="AQ44005" s="1026"/>
      <c r="AR44005" s="1027"/>
    </row>
    <row r="44006" spans="43:44" x14ac:dyDescent="0.25">
      <c r="AQ44006" s="1026"/>
      <c r="AR44006" s="1027"/>
    </row>
    <row r="44007" spans="43:44" x14ac:dyDescent="0.25">
      <c r="AQ44007" s="1026"/>
      <c r="AR44007" s="1027"/>
    </row>
    <row r="44008" spans="43:44" x14ac:dyDescent="0.25">
      <c r="AQ44008" s="1026"/>
      <c r="AR44008" s="1027"/>
    </row>
    <row r="44009" spans="43:44" x14ac:dyDescent="0.25">
      <c r="AQ44009" s="1026"/>
      <c r="AR44009" s="1027"/>
    </row>
    <row r="44010" spans="43:44" x14ac:dyDescent="0.25">
      <c r="AQ44010" s="1026"/>
      <c r="AR44010" s="1027"/>
    </row>
    <row r="44011" spans="43:44" x14ac:dyDescent="0.25">
      <c r="AQ44011" s="1026"/>
      <c r="AR44011" s="1027"/>
    </row>
    <row r="44012" spans="43:44" x14ac:dyDescent="0.25">
      <c r="AQ44012" s="1026"/>
      <c r="AR44012" s="1027"/>
    </row>
    <row r="44013" spans="43:44" x14ac:dyDescent="0.25">
      <c r="AQ44013" s="1026"/>
      <c r="AR44013" s="1027"/>
    </row>
    <row r="44014" spans="43:44" x14ac:dyDescent="0.25">
      <c r="AQ44014" s="1026"/>
      <c r="AR44014" s="1027"/>
    </row>
    <row r="44015" spans="43:44" x14ac:dyDescent="0.25">
      <c r="AQ44015" s="1026"/>
      <c r="AR44015" s="1027"/>
    </row>
    <row r="44016" spans="43:44" x14ac:dyDescent="0.25">
      <c r="AQ44016" s="1026"/>
      <c r="AR44016" s="1027"/>
    </row>
    <row r="44017" spans="43:44" x14ac:dyDescent="0.25">
      <c r="AQ44017" s="1026"/>
      <c r="AR44017" s="1027"/>
    </row>
    <row r="44018" spans="43:44" x14ac:dyDescent="0.25">
      <c r="AQ44018" s="1026"/>
      <c r="AR44018" s="1027"/>
    </row>
    <row r="44019" spans="43:44" x14ac:dyDescent="0.25">
      <c r="AQ44019" s="1026"/>
      <c r="AR44019" s="1027"/>
    </row>
    <row r="44020" spans="43:44" x14ac:dyDescent="0.25">
      <c r="AQ44020" s="1026"/>
      <c r="AR44020" s="1027"/>
    </row>
    <row r="44021" spans="43:44" x14ac:dyDescent="0.25">
      <c r="AQ44021" s="1026"/>
      <c r="AR44021" s="1027"/>
    </row>
    <row r="44022" spans="43:44" x14ac:dyDescent="0.25">
      <c r="AQ44022" s="1026"/>
      <c r="AR44022" s="1027"/>
    </row>
    <row r="44023" spans="43:44" x14ac:dyDescent="0.25">
      <c r="AQ44023" s="1026"/>
      <c r="AR44023" s="1027"/>
    </row>
    <row r="44024" spans="43:44" x14ac:dyDescent="0.25">
      <c r="AQ44024" s="1026"/>
      <c r="AR44024" s="1027"/>
    </row>
    <row r="44025" spans="43:44" x14ac:dyDescent="0.25">
      <c r="AQ44025" s="1026"/>
      <c r="AR44025" s="1027"/>
    </row>
    <row r="44026" spans="43:44" x14ac:dyDescent="0.25">
      <c r="AQ44026" s="1026"/>
      <c r="AR44026" s="1027"/>
    </row>
    <row r="44027" spans="43:44" x14ac:dyDescent="0.25">
      <c r="AQ44027" s="1026"/>
      <c r="AR44027" s="1027"/>
    </row>
    <row r="44028" spans="43:44" x14ac:dyDescent="0.25">
      <c r="AQ44028" s="1026"/>
      <c r="AR44028" s="1027"/>
    </row>
    <row r="44029" spans="43:44" x14ac:dyDescent="0.25">
      <c r="AQ44029" s="1026"/>
      <c r="AR44029" s="1027"/>
    </row>
    <row r="44030" spans="43:44" x14ac:dyDescent="0.25">
      <c r="AQ44030" s="1026"/>
      <c r="AR44030" s="1027"/>
    </row>
    <row r="44031" spans="43:44" x14ac:dyDescent="0.25">
      <c r="AQ44031" s="1026"/>
      <c r="AR44031" s="1027"/>
    </row>
    <row r="44032" spans="43:44" x14ac:dyDescent="0.25">
      <c r="AQ44032" s="1026"/>
      <c r="AR44032" s="1027"/>
    </row>
    <row r="44033" spans="43:44" x14ac:dyDescent="0.25">
      <c r="AQ44033" s="1026"/>
      <c r="AR44033" s="1027"/>
    </row>
    <row r="44034" spans="43:44" x14ac:dyDescent="0.25">
      <c r="AQ44034" s="1026"/>
      <c r="AR44034" s="1027"/>
    </row>
    <row r="44035" spans="43:44" x14ac:dyDescent="0.25">
      <c r="AQ44035" s="1026"/>
      <c r="AR44035" s="1027"/>
    </row>
    <row r="44036" spans="43:44" x14ac:dyDescent="0.25">
      <c r="AQ44036" s="1026"/>
      <c r="AR44036" s="1027"/>
    </row>
    <row r="44037" spans="43:44" x14ac:dyDescent="0.25">
      <c r="AQ44037" s="1026"/>
      <c r="AR44037" s="1027"/>
    </row>
    <row r="44038" spans="43:44" x14ac:dyDescent="0.25">
      <c r="AQ44038" s="1026"/>
      <c r="AR44038" s="1027"/>
    </row>
    <row r="44039" spans="43:44" x14ac:dyDescent="0.25">
      <c r="AQ44039" s="1026"/>
      <c r="AR44039" s="1027"/>
    </row>
    <row r="44040" spans="43:44" x14ac:dyDescent="0.25">
      <c r="AQ44040" s="1026"/>
      <c r="AR44040" s="1027"/>
    </row>
    <row r="44041" spans="43:44" x14ac:dyDescent="0.25">
      <c r="AQ44041" s="1026"/>
      <c r="AR44041" s="1027"/>
    </row>
    <row r="44042" spans="43:44" x14ac:dyDescent="0.25">
      <c r="AQ44042" s="1026"/>
      <c r="AR44042" s="1027"/>
    </row>
    <row r="44043" spans="43:44" x14ac:dyDescent="0.25">
      <c r="AQ44043" s="1026"/>
      <c r="AR44043" s="1027"/>
    </row>
    <row r="44044" spans="43:44" x14ac:dyDescent="0.25">
      <c r="AQ44044" s="1026"/>
      <c r="AR44044" s="1027"/>
    </row>
    <row r="44045" spans="43:44" x14ac:dyDescent="0.25">
      <c r="AQ44045" s="1026"/>
      <c r="AR44045" s="1027"/>
    </row>
    <row r="44046" spans="43:44" x14ac:dyDescent="0.25">
      <c r="AQ44046" s="1026"/>
      <c r="AR44046" s="1027"/>
    </row>
    <row r="44047" spans="43:44" x14ac:dyDescent="0.25">
      <c r="AQ44047" s="1026"/>
      <c r="AR44047" s="1027"/>
    </row>
    <row r="44048" spans="43:44" x14ac:dyDescent="0.25">
      <c r="AQ44048" s="1026"/>
      <c r="AR44048" s="1027"/>
    </row>
    <row r="44049" spans="43:44" x14ac:dyDescent="0.25">
      <c r="AQ44049" s="1026"/>
      <c r="AR44049" s="1027"/>
    </row>
    <row r="44050" spans="43:44" x14ac:dyDescent="0.25">
      <c r="AQ44050" s="1026"/>
      <c r="AR44050" s="1027"/>
    </row>
    <row r="44051" spans="43:44" x14ac:dyDescent="0.25">
      <c r="AQ44051" s="1026"/>
      <c r="AR44051" s="1027"/>
    </row>
    <row r="44052" spans="43:44" x14ac:dyDescent="0.25">
      <c r="AQ44052" s="1026"/>
      <c r="AR44052" s="1027"/>
    </row>
    <row r="44053" spans="43:44" x14ac:dyDescent="0.25">
      <c r="AQ44053" s="1026"/>
      <c r="AR44053" s="1027"/>
    </row>
    <row r="44054" spans="43:44" x14ac:dyDescent="0.25">
      <c r="AQ44054" s="1026"/>
      <c r="AR44054" s="1027"/>
    </row>
    <row r="44055" spans="43:44" x14ac:dyDescent="0.25">
      <c r="AQ44055" s="1026"/>
      <c r="AR44055" s="1027"/>
    </row>
    <row r="44056" spans="43:44" x14ac:dyDescent="0.25">
      <c r="AQ44056" s="1026"/>
      <c r="AR44056" s="1027"/>
    </row>
    <row r="44057" spans="43:44" x14ac:dyDescent="0.25">
      <c r="AQ44057" s="1026"/>
      <c r="AR44057" s="1027"/>
    </row>
    <row r="44058" spans="43:44" x14ac:dyDescent="0.25">
      <c r="AQ44058" s="1026"/>
      <c r="AR44058" s="1027"/>
    </row>
    <row r="44059" spans="43:44" x14ac:dyDescent="0.25">
      <c r="AQ44059" s="1026"/>
      <c r="AR44059" s="1027"/>
    </row>
    <row r="44060" spans="43:44" x14ac:dyDescent="0.25">
      <c r="AQ44060" s="1026"/>
      <c r="AR44060" s="1027"/>
    </row>
    <row r="44061" spans="43:44" x14ac:dyDescent="0.25">
      <c r="AQ44061" s="1026"/>
      <c r="AR44061" s="1027"/>
    </row>
    <row r="44062" spans="43:44" x14ac:dyDescent="0.25">
      <c r="AQ44062" s="1026"/>
      <c r="AR44062" s="1027"/>
    </row>
    <row r="44063" spans="43:44" x14ac:dyDescent="0.25">
      <c r="AQ44063" s="1026"/>
      <c r="AR44063" s="1027"/>
    </row>
    <row r="44064" spans="43:44" x14ac:dyDescent="0.25">
      <c r="AQ44064" s="1026"/>
      <c r="AR44064" s="1027"/>
    </row>
    <row r="44065" spans="43:44" x14ac:dyDescent="0.25">
      <c r="AQ44065" s="1026"/>
      <c r="AR44065" s="1027"/>
    </row>
    <row r="44066" spans="43:44" x14ac:dyDescent="0.25">
      <c r="AQ44066" s="1026"/>
      <c r="AR44066" s="1027"/>
    </row>
    <row r="44067" spans="43:44" x14ac:dyDescent="0.25">
      <c r="AQ44067" s="1026"/>
      <c r="AR44067" s="1027"/>
    </row>
    <row r="44068" spans="43:44" x14ac:dyDescent="0.25">
      <c r="AQ44068" s="1026"/>
      <c r="AR44068" s="1027"/>
    </row>
    <row r="44069" spans="43:44" x14ac:dyDescent="0.25">
      <c r="AQ44069" s="1026"/>
      <c r="AR44069" s="1027"/>
    </row>
    <row r="44070" spans="43:44" x14ac:dyDescent="0.25">
      <c r="AQ44070" s="1026"/>
      <c r="AR44070" s="1027"/>
    </row>
    <row r="44071" spans="43:44" x14ac:dyDescent="0.25">
      <c r="AQ44071" s="1026"/>
      <c r="AR44071" s="1027"/>
    </row>
    <row r="44072" spans="43:44" x14ac:dyDescent="0.25">
      <c r="AQ44072" s="1026"/>
      <c r="AR44072" s="1027"/>
    </row>
    <row r="44073" spans="43:44" x14ac:dyDescent="0.25">
      <c r="AQ44073" s="1026"/>
      <c r="AR44073" s="1027"/>
    </row>
    <row r="44074" spans="43:44" x14ac:dyDescent="0.25">
      <c r="AQ44074" s="1026"/>
      <c r="AR44074" s="1027"/>
    </row>
    <row r="44075" spans="43:44" x14ac:dyDescent="0.25">
      <c r="AQ44075" s="1026"/>
      <c r="AR44075" s="1027"/>
    </row>
    <row r="44076" spans="43:44" x14ac:dyDescent="0.25">
      <c r="AQ44076" s="1026"/>
      <c r="AR44076" s="1027"/>
    </row>
    <row r="44077" spans="43:44" x14ac:dyDescent="0.25">
      <c r="AQ44077" s="1026"/>
      <c r="AR44077" s="1027"/>
    </row>
    <row r="44078" spans="43:44" x14ac:dyDescent="0.25">
      <c r="AQ44078" s="1026"/>
      <c r="AR44078" s="1027"/>
    </row>
    <row r="44079" spans="43:44" x14ac:dyDescent="0.25">
      <c r="AQ44079" s="1026"/>
      <c r="AR44079" s="1027"/>
    </row>
    <row r="44080" spans="43:44" x14ac:dyDescent="0.25">
      <c r="AQ44080" s="1026"/>
      <c r="AR44080" s="1027"/>
    </row>
    <row r="44081" spans="43:44" x14ac:dyDescent="0.25">
      <c r="AQ44081" s="1026"/>
      <c r="AR44081" s="1027"/>
    </row>
    <row r="44082" spans="43:44" x14ac:dyDescent="0.25">
      <c r="AQ44082" s="1026"/>
      <c r="AR44082" s="1027"/>
    </row>
    <row r="44083" spans="43:44" x14ac:dyDescent="0.25">
      <c r="AQ44083" s="1026"/>
      <c r="AR44083" s="1027"/>
    </row>
    <row r="44084" spans="43:44" x14ac:dyDescent="0.25">
      <c r="AQ44084" s="1026"/>
      <c r="AR44084" s="1027"/>
    </row>
    <row r="44085" spans="43:44" x14ac:dyDescent="0.25">
      <c r="AQ44085" s="1026"/>
      <c r="AR44085" s="1027"/>
    </row>
    <row r="44086" spans="43:44" x14ac:dyDescent="0.25">
      <c r="AQ44086" s="1026"/>
      <c r="AR44086" s="1027"/>
    </row>
    <row r="44087" spans="43:44" x14ac:dyDescent="0.25">
      <c r="AQ44087" s="1026"/>
      <c r="AR44087" s="1027"/>
    </row>
    <row r="44088" spans="43:44" x14ac:dyDescent="0.25">
      <c r="AQ44088" s="1026"/>
      <c r="AR44088" s="1027"/>
    </row>
    <row r="44089" spans="43:44" x14ac:dyDescent="0.25">
      <c r="AQ44089" s="1026"/>
      <c r="AR44089" s="1027"/>
    </row>
    <row r="44090" spans="43:44" x14ac:dyDescent="0.25">
      <c r="AQ44090" s="1026"/>
      <c r="AR44090" s="1027"/>
    </row>
    <row r="44091" spans="43:44" x14ac:dyDescent="0.25">
      <c r="AQ44091" s="1026"/>
      <c r="AR44091" s="1027"/>
    </row>
    <row r="44092" spans="43:44" x14ac:dyDescent="0.25">
      <c r="AQ44092" s="1026"/>
      <c r="AR44092" s="1027"/>
    </row>
    <row r="44093" spans="43:44" x14ac:dyDescent="0.25">
      <c r="AQ44093" s="1026"/>
      <c r="AR44093" s="1027"/>
    </row>
    <row r="44094" spans="43:44" x14ac:dyDescent="0.25">
      <c r="AQ44094" s="1026"/>
      <c r="AR44094" s="1027"/>
    </row>
    <row r="44095" spans="43:44" x14ac:dyDescent="0.25">
      <c r="AQ44095" s="1026"/>
      <c r="AR44095" s="1027"/>
    </row>
    <row r="44096" spans="43:44" x14ac:dyDescent="0.25">
      <c r="AQ44096" s="1026"/>
      <c r="AR44096" s="1027"/>
    </row>
    <row r="44097" spans="43:44" x14ac:dyDescent="0.25">
      <c r="AQ44097" s="1026"/>
      <c r="AR44097" s="1027"/>
    </row>
    <row r="44098" spans="43:44" x14ac:dyDescent="0.25">
      <c r="AQ44098" s="1026"/>
      <c r="AR44098" s="1027"/>
    </row>
    <row r="44099" spans="43:44" x14ac:dyDescent="0.25">
      <c r="AQ44099" s="1026"/>
      <c r="AR44099" s="1027"/>
    </row>
    <row r="44100" spans="43:44" x14ac:dyDescent="0.25">
      <c r="AQ44100" s="1026"/>
      <c r="AR44100" s="1027"/>
    </row>
    <row r="44101" spans="43:44" x14ac:dyDescent="0.25">
      <c r="AQ44101" s="1026"/>
      <c r="AR44101" s="1027"/>
    </row>
    <row r="44102" spans="43:44" x14ac:dyDescent="0.25">
      <c r="AQ44102" s="1026"/>
      <c r="AR44102" s="1027"/>
    </row>
    <row r="44103" spans="43:44" x14ac:dyDescent="0.25">
      <c r="AQ44103" s="1026"/>
      <c r="AR44103" s="1027"/>
    </row>
    <row r="44104" spans="43:44" x14ac:dyDescent="0.25">
      <c r="AQ44104" s="1026"/>
      <c r="AR44104" s="1027"/>
    </row>
    <row r="44105" spans="43:44" x14ac:dyDescent="0.25">
      <c r="AQ44105" s="1026"/>
      <c r="AR44105" s="1027"/>
    </row>
    <row r="44106" spans="43:44" x14ac:dyDescent="0.25">
      <c r="AQ44106" s="1026"/>
      <c r="AR44106" s="1027"/>
    </row>
    <row r="44107" spans="43:44" x14ac:dyDescent="0.25">
      <c r="AQ44107" s="1026"/>
      <c r="AR44107" s="1027"/>
    </row>
    <row r="44108" spans="43:44" x14ac:dyDescent="0.25">
      <c r="AQ44108" s="1026"/>
      <c r="AR44108" s="1027"/>
    </row>
    <row r="44109" spans="43:44" x14ac:dyDescent="0.25">
      <c r="AQ44109" s="1026"/>
      <c r="AR44109" s="1027"/>
    </row>
    <row r="44110" spans="43:44" x14ac:dyDescent="0.25">
      <c r="AQ44110" s="1026"/>
      <c r="AR44110" s="1027"/>
    </row>
    <row r="44111" spans="43:44" x14ac:dyDescent="0.25">
      <c r="AQ44111" s="1026"/>
      <c r="AR44111" s="1027"/>
    </row>
    <row r="44112" spans="43:44" x14ac:dyDescent="0.25">
      <c r="AQ44112" s="1026"/>
      <c r="AR44112" s="1027"/>
    </row>
    <row r="44113" spans="43:44" x14ac:dyDescent="0.25">
      <c r="AQ44113" s="1026"/>
      <c r="AR44113" s="1027"/>
    </row>
    <row r="44114" spans="43:44" x14ac:dyDescent="0.25">
      <c r="AQ44114" s="1026"/>
      <c r="AR44114" s="1027"/>
    </row>
    <row r="44115" spans="43:44" x14ac:dyDescent="0.25">
      <c r="AQ44115" s="1026"/>
      <c r="AR44115" s="1027"/>
    </row>
    <row r="44116" spans="43:44" x14ac:dyDescent="0.25">
      <c r="AQ44116" s="1026"/>
      <c r="AR44116" s="1027"/>
    </row>
    <row r="44117" spans="43:44" x14ac:dyDescent="0.25">
      <c r="AQ44117" s="1026"/>
      <c r="AR44117" s="1027"/>
    </row>
    <row r="44118" spans="43:44" x14ac:dyDescent="0.25">
      <c r="AQ44118" s="1026"/>
      <c r="AR44118" s="1027"/>
    </row>
    <row r="44119" spans="43:44" x14ac:dyDescent="0.25">
      <c r="AQ44119" s="1026"/>
      <c r="AR44119" s="1027"/>
    </row>
    <row r="44120" spans="43:44" x14ac:dyDescent="0.25">
      <c r="AQ44120" s="1026"/>
      <c r="AR44120" s="1027"/>
    </row>
    <row r="44121" spans="43:44" x14ac:dyDescent="0.25">
      <c r="AQ44121" s="1026"/>
      <c r="AR44121" s="1027"/>
    </row>
    <row r="44122" spans="43:44" x14ac:dyDescent="0.25">
      <c r="AQ44122" s="1026"/>
      <c r="AR44122" s="1027"/>
    </row>
    <row r="44123" spans="43:44" x14ac:dyDescent="0.25">
      <c r="AQ44123" s="1026"/>
      <c r="AR44123" s="1027"/>
    </row>
    <row r="44124" spans="43:44" x14ac:dyDescent="0.25">
      <c r="AQ44124" s="1026"/>
      <c r="AR44124" s="1027"/>
    </row>
    <row r="44125" spans="43:44" x14ac:dyDescent="0.25">
      <c r="AQ44125" s="1026"/>
      <c r="AR44125" s="1027"/>
    </row>
    <row r="44126" spans="43:44" x14ac:dyDescent="0.25">
      <c r="AQ44126" s="1026"/>
      <c r="AR44126" s="1027"/>
    </row>
    <row r="44127" spans="43:44" x14ac:dyDescent="0.25">
      <c r="AQ44127" s="1026"/>
      <c r="AR44127" s="1027"/>
    </row>
    <row r="44128" spans="43:44" x14ac:dyDescent="0.25">
      <c r="AQ44128" s="1026"/>
      <c r="AR44128" s="1027"/>
    </row>
    <row r="44129" spans="43:44" x14ac:dyDescent="0.25">
      <c r="AQ44129" s="1026"/>
      <c r="AR44129" s="1027"/>
    </row>
    <row r="44130" spans="43:44" x14ac:dyDescent="0.25">
      <c r="AQ44130" s="1026"/>
      <c r="AR44130" s="1027"/>
    </row>
    <row r="44131" spans="43:44" x14ac:dyDescent="0.25">
      <c r="AQ44131" s="1026"/>
      <c r="AR44131" s="1027"/>
    </row>
    <row r="44132" spans="43:44" x14ac:dyDescent="0.25">
      <c r="AQ44132" s="1026"/>
      <c r="AR44132" s="1027"/>
    </row>
    <row r="44133" spans="43:44" x14ac:dyDescent="0.25">
      <c r="AQ44133" s="1026"/>
      <c r="AR44133" s="1027"/>
    </row>
    <row r="44134" spans="43:44" x14ac:dyDescent="0.25">
      <c r="AQ44134" s="1026"/>
      <c r="AR44134" s="1027"/>
    </row>
    <row r="44135" spans="43:44" x14ac:dyDescent="0.25">
      <c r="AQ44135" s="1026"/>
      <c r="AR44135" s="1027"/>
    </row>
    <row r="44136" spans="43:44" x14ac:dyDescent="0.25">
      <c r="AQ44136" s="1026"/>
      <c r="AR44136" s="1027"/>
    </row>
    <row r="44137" spans="43:44" x14ac:dyDescent="0.25">
      <c r="AQ44137" s="1026"/>
      <c r="AR44137" s="1027"/>
    </row>
    <row r="44138" spans="43:44" x14ac:dyDescent="0.25">
      <c r="AQ44138" s="1026"/>
      <c r="AR44138" s="1027"/>
    </row>
    <row r="44139" spans="43:44" x14ac:dyDescent="0.25">
      <c r="AQ44139" s="1026"/>
      <c r="AR44139" s="1027"/>
    </row>
    <row r="44140" spans="43:44" x14ac:dyDescent="0.25">
      <c r="AQ44140" s="1026"/>
      <c r="AR44140" s="1027"/>
    </row>
    <row r="44141" spans="43:44" x14ac:dyDescent="0.25">
      <c r="AQ44141" s="1026"/>
      <c r="AR44141" s="1027"/>
    </row>
    <row r="44142" spans="43:44" x14ac:dyDescent="0.25">
      <c r="AQ44142" s="1026"/>
      <c r="AR44142" s="1027"/>
    </row>
    <row r="44143" spans="43:44" x14ac:dyDescent="0.25">
      <c r="AQ44143" s="1026"/>
      <c r="AR44143" s="1027"/>
    </row>
    <row r="44144" spans="43:44" x14ac:dyDescent="0.25">
      <c r="AQ44144" s="1026"/>
      <c r="AR44144" s="1027"/>
    </row>
    <row r="44145" spans="43:44" x14ac:dyDescent="0.25">
      <c r="AQ44145" s="1026"/>
      <c r="AR44145" s="1027"/>
    </row>
    <row r="44146" spans="43:44" x14ac:dyDescent="0.25">
      <c r="AQ44146" s="1026"/>
      <c r="AR44146" s="1027"/>
    </row>
    <row r="44147" spans="43:44" x14ac:dyDescent="0.25">
      <c r="AQ44147" s="1026"/>
      <c r="AR44147" s="1027"/>
    </row>
    <row r="44148" spans="43:44" x14ac:dyDescent="0.25">
      <c r="AQ44148" s="1026"/>
      <c r="AR44148" s="1027"/>
    </row>
    <row r="44149" spans="43:44" x14ac:dyDescent="0.25">
      <c r="AQ44149" s="1026"/>
      <c r="AR44149" s="1027"/>
    </row>
    <row r="44150" spans="43:44" x14ac:dyDescent="0.25">
      <c r="AQ44150" s="1026"/>
      <c r="AR44150" s="1027"/>
    </row>
    <row r="44151" spans="43:44" x14ac:dyDescent="0.25">
      <c r="AQ44151" s="1026"/>
      <c r="AR44151" s="1027"/>
    </row>
    <row r="44152" spans="43:44" x14ac:dyDescent="0.25">
      <c r="AQ44152" s="1026"/>
      <c r="AR44152" s="1027"/>
    </row>
    <row r="44153" spans="43:44" x14ac:dyDescent="0.25">
      <c r="AQ44153" s="1026"/>
      <c r="AR44153" s="1027"/>
    </row>
    <row r="44154" spans="43:44" x14ac:dyDescent="0.25">
      <c r="AQ44154" s="1026"/>
      <c r="AR44154" s="1027"/>
    </row>
    <row r="44155" spans="43:44" x14ac:dyDescent="0.25">
      <c r="AQ44155" s="1026"/>
      <c r="AR44155" s="1027"/>
    </row>
    <row r="44156" spans="43:44" x14ac:dyDescent="0.25">
      <c r="AQ44156" s="1026"/>
      <c r="AR44156" s="1027"/>
    </row>
    <row r="44157" spans="43:44" x14ac:dyDescent="0.25">
      <c r="AQ44157" s="1026"/>
      <c r="AR44157" s="1027"/>
    </row>
    <row r="44158" spans="43:44" x14ac:dyDescent="0.25">
      <c r="AQ44158" s="1026"/>
      <c r="AR44158" s="1027"/>
    </row>
    <row r="44159" spans="43:44" x14ac:dyDescent="0.25">
      <c r="AQ44159" s="1026"/>
      <c r="AR44159" s="1027"/>
    </row>
    <row r="44160" spans="43:44" x14ac:dyDescent="0.25">
      <c r="AQ44160" s="1026"/>
      <c r="AR44160" s="1027"/>
    </row>
    <row r="44161" spans="43:44" x14ac:dyDescent="0.25">
      <c r="AQ44161" s="1026"/>
      <c r="AR44161" s="1027"/>
    </row>
    <row r="44162" spans="43:44" x14ac:dyDescent="0.25">
      <c r="AQ44162" s="1026"/>
      <c r="AR44162" s="1027"/>
    </row>
    <row r="44163" spans="43:44" x14ac:dyDescent="0.25">
      <c r="AQ44163" s="1026"/>
      <c r="AR44163" s="1027"/>
    </row>
    <row r="44164" spans="43:44" x14ac:dyDescent="0.25">
      <c r="AQ44164" s="1026"/>
      <c r="AR44164" s="1027"/>
    </row>
    <row r="44165" spans="43:44" x14ac:dyDescent="0.25">
      <c r="AQ44165" s="1026"/>
      <c r="AR44165" s="1027"/>
    </row>
    <row r="44166" spans="43:44" x14ac:dyDescent="0.25">
      <c r="AQ44166" s="1026"/>
      <c r="AR44166" s="1027"/>
    </row>
    <row r="44167" spans="43:44" x14ac:dyDescent="0.25">
      <c r="AQ44167" s="1026"/>
      <c r="AR44167" s="1027"/>
    </row>
    <row r="44168" spans="43:44" x14ac:dyDescent="0.25">
      <c r="AQ44168" s="1026"/>
      <c r="AR44168" s="1027"/>
    </row>
    <row r="44169" spans="43:44" x14ac:dyDescent="0.25">
      <c r="AQ44169" s="1026"/>
      <c r="AR44169" s="1027"/>
    </row>
    <row r="44170" spans="43:44" x14ac:dyDescent="0.25">
      <c r="AQ44170" s="1026"/>
      <c r="AR44170" s="1027"/>
    </row>
    <row r="44171" spans="43:44" x14ac:dyDescent="0.25">
      <c r="AQ44171" s="1026"/>
      <c r="AR44171" s="1027"/>
    </row>
    <row r="44172" spans="43:44" x14ac:dyDescent="0.25">
      <c r="AQ44172" s="1026"/>
      <c r="AR44172" s="1027"/>
    </row>
    <row r="44173" spans="43:44" x14ac:dyDescent="0.25">
      <c r="AQ44173" s="1026"/>
      <c r="AR44173" s="1027"/>
    </row>
    <row r="44174" spans="43:44" x14ac:dyDescent="0.25">
      <c r="AQ44174" s="1026"/>
      <c r="AR44174" s="1027"/>
    </row>
    <row r="44175" spans="43:44" x14ac:dyDescent="0.25">
      <c r="AQ44175" s="1026"/>
      <c r="AR44175" s="1027"/>
    </row>
    <row r="44176" spans="43:44" x14ac:dyDescent="0.25">
      <c r="AQ44176" s="1026"/>
      <c r="AR44176" s="1027"/>
    </row>
    <row r="44177" spans="43:44" x14ac:dyDescent="0.25">
      <c r="AQ44177" s="1026"/>
      <c r="AR44177" s="1027"/>
    </row>
    <row r="44178" spans="43:44" x14ac:dyDescent="0.25">
      <c r="AQ44178" s="1026"/>
      <c r="AR44178" s="1027"/>
    </row>
    <row r="44179" spans="43:44" x14ac:dyDescent="0.25">
      <c r="AQ44179" s="1026"/>
      <c r="AR44179" s="1027"/>
    </row>
    <row r="44180" spans="43:44" x14ac:dyDescent="0.25">
      <c r="AQ44180" s="1026"/>
      <c r="AR44180" s="1027"/>
    </row>
    <row r="44181" spans="43:44" x14ac:dyDescent="0.25">
      <c r="AQ44181" s="1026"/>
      <c r="AR44181" s="1027"/>
    </row>
    <row r="44182" spans="43:44" x14ac:dyDescent="0.25">
      <c r="AQ44182" s="1026"/>
      <c r="AR44182" s="1027"/>
    </row>
    <row r="44183" spans="43:44" x14ac:dyDescent="0.25">
      <c r="AQ44183" s="1026"/>
      <c r="AR44183" s="1027"/>
    </row>
    <row r="44184" spans="43:44" x14ac:dyDescent="0.25">
      <c r="AQ44184" s="1026"/>
      <c r="AR44184" s="1027"/>
    </row>
    <row r="44185" spans="43:44" x14ac:dyDescent="0.25">
      <c r="AQ44185" s="1026"/>
      <c r="AR44185" s="1027"/>
    </row>
    <row r="44186" spans="43:44" x14ac:dyDescent="0.25">
      <c r="AQ44186" s="1026"/>
      <c r="AR44186" s="1027"/>
    </row>
    <row r="44187" spans="43:44" x14ac:dyDescent="0.25">
      <c r="AQ44187" s="1026"/>
      <c r="AR44187" s="1027"/>
    </row>
    <row r="44188" spans="43:44" x14ac:dyDescent="0.25">
      <c r="AQ44188" s="1026"/>
      <c r="AR44188" s="1027"/>
    </row>
    <row r="44189" spans="43:44" x14ac:dyDescent="0.25">
      <c r="AQ44189" s="1026"/>
      <c r="AR44189" s="1027"/>
    </row>
    <row r="44190" spans="43:44" x14ac:dyDescent="0.25">
      <c r="AQ44190" s="1026"/>
      <c r="AR44190" s="1027"/>
    </row>
    <row r="44191" spans="43:44" x14ac:dyDescent="0.25">
      <c r="AQ44191" s="1026"/>
      <c r="AR44191" s="1027"/>
    </row>
    <row r="44192" spans="43:44" x14ac:dyDescent="0.25">
      <c r="AQ44192" s="1026"/>
      <c r="AR44192" s="1027"/>
    </row>
    <row r="44193" spans="43:44" x14ac:dyDescent="0.25">
      <c r="AQ44193" s="1026"/>
      <c r="AR44193" s="1027"/>
    </row>
    <row r="44194" spans="43:44" x14ac:dyDescent="0.25">
      <c r="AQ44194" s="1026"/>
      <c r="AR44194" s="1027"/>
    </row>
    <row r="44195" spans="43:44" x14ac:dyDescent="0.25">
      <c r="AQ44195" s="1026"/>
      <c r="AR44195" s="1027"/>
    </row>
    <row r="44196" spans="43:44" x14ac:dyDescent="0.25">
      <c r="AQ44196" s="1026"/>
      <c r="AR44196" s="1027"/>
    </row>
    <row r="44197" spans="43:44" x14ac:dyDescent="0.25">
      <c r="AQ44197" s="1026"/>
      <c r="AR44197" s="1027"/>
    </row>
    <row r="44198" spans="43:44" x14ac:dyDescent="0.25">
      <c r="AQ44198" s="1026"/>
      <c r="AR44198" s="1027"/>
    </row>
    <row r="44199" spans="43:44" x14ac:dyDescent="0.25">
      <c r="AQ44199" s="1026"/>
      <c r="AR44199" s="1027"/>
    </row>
    <row r="44200" spans="43:44" x14ac:dyDescent="0.25">
      <c r="AQ44200" s="1026"/>
      <c r="AR44200" s="1027"/>
    </row>
    <row r="44201" spans="43:44" x14ac:dyDescent="0.25">
      <c r="AQ44201" s="1026"/>
      <c r="AR44201" s="1027"/>
    </row>
    <row r="44202" spans="43:44" x14ac:dyDescent="0.25">
      <c r="AQ44202" s="1026"/>
      <c r="AR44202" s="1027"/>
    </row>
    <row r="44203" spans="43:44" x14ac:dyDescent="0.25">
      <c r="AQ44203" s="1026"/>
      <c r="AR44203" s="1027"/>
    </row>
    <row r="44204" spans="43:44" x14ac:dyDescent="0.25">
      <c r="AQ44204" s="1026"/>
      <c r="AR44204" s="1027"/>
    </row>
    <row r="44205" spans="43:44" x14ac:dyDescent="0.25">
      <c r="AQ44205" s="1026"/>
      <c r="AR44205" s="1027"/>
    </row>
    <row r="44206" spans="43:44" x14ac:dyDescent="0.25">
      <c r="AQ44206" s="1026"/>
      <c r="AR44206" s="1027"/>
    </row>
    <row r="44207" spans="43:44" x14ac:dyDescent="0.25">
      <c r="AQ44207" s="1026"/>
      <c r="AR44207" s="1027"/>
    </row>
    <row r="44208" spans="43:44" x14ac:dyDescent="0.25">
      <c r="AQ44208" s="1026"/>
      <c r="AR44208" s="1027"/>
    </row>
    <row r="44209" spans="43:44" x14ac:dyDescent="0.25">
      <c r="AQ44209" s="1026"/>
      <c r="AR44209" s="1027"/>
    </row>
    <row r="44210" spans="43:44" x14ac:dyDescent="0.25">
      <c r="AQ44210" s="1026"/>
      <c r="AR44210" s="1027"/>
    </row>
    <row r="44211" spans="43:44" x14ac:dyDescent="0.25">
      <c r="AQ44211" s="1026"/>
      <c r="AR44211" s="1027"/>
    </row>
    <row r="44212" spans="43:44" x14ac:dyDescent="0.25">
      <c r="AQ44212" s="1026"/>
      <c r="AR44212" s="1027"/>
    </row>
    <row r="44213" spans="43:44" x14ac:dyDescent="0.25">
      <c r="AQ44213" s="1026"/>
      <c r="AR44213" s="1027"/>
    </row>
    <row r="44214" spans="43:44" x14ac:dyDescent="0.25">
      <c r="AQ44214" s="1026"/>
      <c r="AR44214" s="1027"/>
    </row>
    <row r="44215" spans="43:44" x14ac:dyDescent="0.25">
      <c r="AQ44215" s="1026"/>
      <c r="AR44215" s="1027"/>
    </row>
    <row r="44216" spans="43:44" x14ac:dyDescent="0.25">
      <c r="AQ44216" s="1026"/>
      <c r="AR44216" s="1027"/>
    </row>
    <row r="44217" spans="43:44" x14ac:dyDescent="0.25">
      <c r="AQ44217" s="1026"/>
      <c r="AR44217" s="1027"/>
    </row>
    <row r="44218" spans="43:44" x14ac:dyDescent="0.25">
      <c r="AQ44218" s="1026"/>
      <c r="AR44218" s="1027"/>
    </row>
    <row r="44219" spans="43:44" x14ac:dyDescent="0.25">
      <c r="AQ44219" s="1026"/>
      <c r="AR44219" s="1027"/>
    </row>
    <row r="44220" spans="43:44" x14ac:dyDescent="0.25">
      <c r="AQ44220" s="1026"/>
      <c r="AR44220" s="1027"/>
    </row>
    <row r="44221" spans="43:44" x14ac:dyDescent="0.25">
      <c r="AQ44221" s="1026"/>
      <c r="AR44221" s="1027"/>
    </row>
    <row r="44222" spans="43:44" x14ac:dyDescent="0.25">
      <c r="AQ44222" s="1026"/>
      <c r="AR44222" s="1027"/>
    </row>
    <row r="44223" spans="43:44" x14ac:dyDescent="0.25">
      <c r="AQ44223" s="1026"/>
      <c r="AR44223" s="1027"/>
    </row>
    <row r="44224" spans="43:44" x14ac:dyDescent="0.25">
      <c r="AQ44224" s="1026"/>
      <c r="AR44224" s="1027"/>
    </row>
    <row r="44225" spans="43:44" x14ac:dyDescent="0.25">
      <c r="AQ44225" s="1026"/>
      <c r="AR44225" s="1027"/>
    </row>
    <row r="44226" spans="43:44" x14ac:dyDescent="0.25">
      <c r="AQ44226" s="1026"/>
      <c r="AR44226" s="1027"/>
    </row>
    <row r="44227" spans="43:44" x14ac:dyDescent="0.25">
      <c r="AQ44227" s="1026"/>
      <c r="AR44227" s="1027"/>
    </row>
    <row r="44228" spans="43:44" x14ac:dyDescent="0.25">
      <c r="AQ44228" s="1026"/>
      <c r="AR44228" s="1027"/>
    </row>
    <row r="44229" spans="43:44" x14ac:dyDescent="0.25">
      <c r="AQ44229" s="1026"/>
      <c r="AR44229" s="1027"/>
    </row>
    <row r="44230" spans="43:44" x14ac:dyDescent="0.25">
      <c r="AQ44230" s="1026"/>
      <c r="AR44230" s="1027"/>
    </row>
    <row r="44231" spans="43:44" x14ac:dyDescent="0.25">
      <c r="AQ44231" s="1026"/>
      <c r="AR44231" s="1027"/>
    </row>
    <row r="44232" spans="43:44" x14ac:dyDescent="0.25">
      <c r="AQ44232" s="1026"/>
      <c r="AR44232" s="1027"/>
    </row>
    <row r="44233" spans="43:44" x14ac:dyDescent="0.25">
      <c r="AQ44233" s="1026"/>
      <c r="AR44233" s="1027"/>
    </row>
    <row r="44234" spans="43:44" x14ac:dyDescent="0.25">
      <c r="AQ44234" s="1026"/>
      <c r="AR44234" s="1027"/>
    </row>
    <row r="44235" spans="43:44" x14ac:dyDescent="0.25">
      <c r="AQ44235" s="1026"/>
      <c r="AR44235" s="1027"/>
    </row>
    <row r="44236" spans="43:44" x14ac:dyDescent="0.25">
      <c r="AQ44236" s="1026"/>
      <c r="AR44236" s="1027"/>
    </row>
    <row r="44237" spans="43:44" x14ac:dyDescent="0.25">
      <c r="AQ44237" s="1026"/>
      <c r="AR44237" s="1027"/>
    </row>
    <row r="44238" spans="43:44" x14ac:dyDescent="0.25">
      <c r="AQ44238" s="1026"/>
      <c r="AR44238" s="1027"/>
    </row>
    <row r="44239" spans="43:44" x14ac:dyDescent="0.25">
      <c r="AQ44239" s="1026"/>
      <c r="AR44239" s="1027"/>
    </row>
    <row r="44240" spans="43:44" x14ac:dyDescent="0.25">
      <c r="AQ44240" s="1026"/>
      <c r="AR44240" s="1027"/>
    </row>
    <row r="44241" spans="43:44" x14ac:dyDescent="0.25">
      <c r="AQ44241" s="1026"/>
      <c r="AR44241" s="1027"/>
    </row>
    <row r="44242" spans="43:44" x14ac:dyDescent="0.25">
      <c r="AQ44242" s="1026"/>
      <c r="AR44242" s="1027"/>
    </row>
    <row r="44243" spans="43:44" x14ac:dyDescent="0.25">
      <c r="AQ44243" s="1026"/>
      <c r="AR44243" s="1027"/>
    </row>
    <row r="44244" spans="43:44" x14ac:dyDescent="0.25">
      <c r="AQ44244" s="1026"/>
      <c r="AR44244" s="1027"/>
    </row>
    <row r="44245" spans="43:44" x14ac:dyDescent="0.25">
      <c r="AQ44245" s="1026"/>
      <c r="AR44245" s="1027"/>
    </row>
    <row r="44246" spans="43:44" x14ac:dyDescent="0.25">
      <c r="AQ44246" s="1026"/>
      <c r="AR44246" s="1027"/>
    </row>
    <row r="44247" spans="43:44" x14ac:dyDescent="0.25">
      <c r="AQ44247" s="1026"/>
      <c r="AR44247" s="1027"/>
    </row>
    <row r="44248" spans="43:44" x14ac:dyDescent="0.25">
      <c r="AQ44248" s="1026"/>
      <c r="AR44248" s="1027"/>
    </row>
    <row r="44249" spans="43:44" x14ac:dyDescent="0.25">
      <c r="AQ44249" s="1026"/>
      <c r="AR44249" s="1027"/>
    </row>
    <row r="44250" spans="43:44" x14ac:dyDescent="0.25">
      <c r="AQ44250" s="1026"/>
      <c r="AR44250" s="1027"/>
    </row>
    <row r="44251" spans="43:44" x14ac:dyDescent="0.25">
      <c r="AQ44251" s="1026"/>
      <c r="AR44251" s="1027"/>
    </row>
    <row r="44252" spans="43:44" x14ac:dyDescent="0.25">
      <c r="AQ44252" s="1026"/>
      <c r="AR44252" s="1027"/>
    </row>
    <row r="44253" spans="43:44" x14ac:dyDescent="0.25">
      <c r="AQ44253" s="1026"/>
      <c r="AR44253" s="1027"/>
    </row>
    <row r="44254" spans="43:44" x14ac:dyDescent="0.25">
      <c r="AQ44254" s="1026"/>
      <c r="AR44254" s="1027"/>
    </row>
    <row r="44255" spans="43:44" x14ac:dyDescent="0.25">
      <c r="AQ44255" s="1026"/>
      <c r="AR44255" s="1027"/>
    </row>
    <row r="44256" spans="43:44" x14ac:dyDescent="0.25">
      <c r="AQ44256" s="1026"/>
      <c r="AR44256" s="1027"/>
    </row>
    <row r="44257" spans="43:44" x14ac:dyDescent="0.25">
      <c r="AQ44257" s="1026"/>
      <c r="AR44257" s="1027"/>
    </row>
    <row r="44258" spans="43:44" x14ac:dyDescent="0.25">
      <c r="AQ44258" s="1026"/>
      <c r="AR44258" s="1027"/>
    </row>
    <row r="44259" spans="43:44" x14ac:dyDescent="0.25">
      <c r="AQ44259" s="1026"/>
      <c r="AR44259" s="1027"/>
    </row>
    <row r="44260" spans="43:44" x14ac:dyDescent="0.25">
      <c r="AQ44260" s="1026"/>
      <c r="AR44260" s="1027"/>
    </row>
    <row r="44261" spans="43:44" x14ac:dyDescent="0.25">
      <c r="AQ44261" s="1026"/>
      <c r="AR44261" s="1027"/>
    </row>
    <row r="44262" spans="43:44" x14ac:dyDescent="0.25">
      <c r="AQ44262" s="1026"/>
      <c r="AR44262" s="1027"/>
    </row>
    <row r="44263" spans="43:44" x14ac:dyDescent="0.25">
      <c r="AQ44263" s="1026"/>
      <c r="AR44263" s="1027"/>
    </row>
    <row r="44264" spans="43:44" x14ac:dyDescent="0.25">
      <c r="AQ44264" s="1026"/>
      <c r="AR44264" s="1027"/>
    </row>
    <row r="44265" spans="43:44" x14ac:dyDescent="0.25">
      <c r="AQ44265" s="1026"/>
      <c r="AR44265" s="1027"/>
    </row>
    <row r="44266" spans="43:44" x14ac:dyDescent="0.25">
      <c r="AQ44266" s="1026"/>
      <c r="AR44266" s="1027"/>
    </row>
    <row r="44267" spans="43:44" x14ac:dyDescent="0.25">
      <c r="AQ44267" s="1026"/>
      <c r="AR44267" s="1027"/>
    </row>
    <row r="44268" spans="43:44" x14ac:dyDescent="0.25">
      <c r="AQ44268" s="1026"/>
      <c r="AR44268" s="1027"/>
    </row>
    <row r="44269" spans="43:44" x14ac:dyDescent="0.25">
      <c r="AQ44269" s="1026"/>
      <c r="AR44269" s="1027"/>
    </row>
    <row r="44270" spans="43:44" x14ac:dyDescent="0.25">
      <c r="AQ44270" s="1026"/>
      <c r="AR44270" s="1027"/>
    </row>
    <row r="44271" spans="43:44" x14ac:dyDescent="0.25">
      <c r="AQ44271" s="1026"/>
      <c r="AR44271" s="1027"/>
    </row>
    <row r="44272" spans="43:44" x14ac:dyDescent="0.25">
      <c r="AQ44272" s="1026"/>
      <c r="AR44272" s="1027"/>
    </row>
    <row r="44273" spans="43:44" x14ac:dyDescent="0.25">
      <c r="AQ44273" s="1026"/>
      <c r="AR44273" s="1027"/>
    </row>
    <row r="44274" spans="43:44" x14ac:dyDescent="0.25">
      <c r="AQ44274" s="1026"/>
      <c r="AR44274" s="1027"/>
    </row>
    <row r="44275" spans="43:44" x14ac:dyDescent="0.25">
      <c r="AQ44275" s="1026"/>
      <c r="AR44275" s="1027"/>
    </row>
    <row r="44276" spans="43:44" x14ac:dyDescent="0.25">
      <c r="AQ44276" s="1026"/>
      <c r="AR44276" s="1027"/>
    </row>
    <row r="44277" spans="43:44" x14ac:dyDescent="0.25">
      <c r="AQ44277" s="1026"/>
      <c r="AR44277" s="1027"/>
    </row>
    <row r="44278" spans="43:44" x14ac:dyDescent="0.25">
      <c r="AQ44278" s="1026"/>
      <c r="AR44278" s="1027"/>
    </row>
    <row r="44279" spans="43:44" x14ac:dyDescent="0.25">
      <c r="AQ44279" s="1026"/>
      <c r="AR44279" s="1027"/>
    </row>
    <row r="44280" spans="43:44" x14ac:dyDescent="0.25">
      <c r="AQ44280" s="1026"/>
      <c r="AR44280" s="1027"/>
    </row>
    <row r="44281" spans="43:44" x14ac:dyDescent="0.25">
      <c r="AQ44281" s="1026"/>
      <c r="AR44281" s="1027"/>
    </row>
    <row r="44282" spans="43:44" x14ac:dyDescent="0.25">
      <c r="AQ44282" s="1026"/>
      <c r="AR44282" s="1027"/>
    </row>
    <row r="44283" spans="43:44" x14ac:dyDescent="0.25">
      <c r="AQ44283" s="1026"/>
      <c r="AR44283" s="1027"/>
    </row>
    <row r="44284" spans="43:44" x14ac:dyDescent="0.25">
      <c r="AQ44284" s="1026"/>
      <c r="AR44284" s="1027"/>
    </row>
    <row r="44285" spans="43:44" x14ac:dyDescent="0.25">
      <c r="AQ44285" s="1026"/>
      <c r="AR44285" s="1027"/>
    </row>
    <row r="44286" spans="43:44" x14ac:dyDescent="0.25">
      <c r="AQ44286" s="1026"/>
      <c r="AR44286" s="1027"/>
    </row>
    <row r="44287" spans="43:44" x14ac:dyDescent="0.25">
      <c r="AQ44287" s="1026"/>
      <c r="AR44287" s="1027"/>
    </row>
    <row r="44288" spans="43:44" x14ac:dyDescent="0.25">
      <c r="AQ44288" s="1026"/>
      <c r="AR44288" s="1027"/>
    </row>
    <row r="44289" spans="43:44" x14ac:dyDescent="0.25">
      <c r="AQ44289" s="1026"/>
      <c r="AR44289" s="1027"/>
    </row>
    <row r="44290" spans="43:44" x14ac:dyDescent="0.25">
      <c r="AQ44290" s="1026"/>
      <c r="AR44290" s="1027"/>
    </row>
    <row r="44291" spans="43:44" x14ac:dyDescent="0.25">
      <c r="AQ44291" s="1026"/>
      <c r="AR44291" s="1027"/>
    </row>
    <row r="44292" spans="43:44" x14ac:dyDescent="0.25">
      <c r="AQ44292" s="1026"/>
      <c r="AR44292" s="1027"/>
    </row>
    <row r="44293" spans="43:44" x14ac:dyDescent="0.25">
      <c r="AQ44293" s="1026"/>
      <c r="AR44293" s="1027"/>
    </row>
    <row r="44294" spans="43:44" x14ac:dyDescent="0.25">
      <c r="AQ44294" s="1026"/>
      <c r="AR44294" s="1027"/>
    </row>
    <row r="44295" spans="43:44" x14ac:dyDescent="0.25">
      <c r="AQ44295" s="1026"/>
      <c r="AR44295" s="1027"/>
    </row>
    <row r="44296" spans="43:44" x14ac:dyDescent="0.25">
      <c r="AQ44296" s="1026"/>
      <c r="AR44296" s="1027"/>
    </row>
    <row r="44297" spans="43:44" x14ac:dyDescent="0.25">
      <c r="AQ44297" s="1026"/>
      <c r="AR44297" s="1027"/>
    </row>
    <row r="44298" spans="43:44" x14ac:dyDescent="0.25">
      <c r="AQ44298" s="1026"/>
      <c r="AR44298" s="1027"/>
    </row>
    <row r="44299" spans="43:44" x14ac:dyDescent="0.25">
      <c r="AQ44299" s="1026"/>
      <c r="AR44299" s="1027"/>
    </row>
    <row r="44300" spans="43:44" x14ac:dyDescent="0.25">
      <c r="AQ44300" s="1026"/>
      <c r="AR44300" s="1027"/>
    </row>
    <row r="44301" spans="43:44" x14ac:dyDescent="0.25">
      <c r="AQ44301" s="1026"/>
      <c r="AR44301" s="1027"/>
    </row>
    <row r="44302" spans="43:44" x14ac:dyDescent="0.25">
      <c r="AQ44302" s="1026"/>
      <c r="AR44302" s="1027"/>
    </row>
    <row r="44303" spans="43:44" x14ac:dyDescent="0.25">
      <c r="AQ44303" s="1026"/>
      <c r="AR44303" s="1027"/>
    </row>
    <row r="44304" spans="43:44" x14ac:dyDescent="0.25">
      <c r="AQ44304" s="1026"/>
      <c r="AR44304" s="1027"/>
    </row>
    <row r="44305" spans="43:44" x14ac:dyDescent="0.25">
      <c r="AQ44305" s="1026"/>
      <c r="AR44305" s="1027"/>
    </row>
    <row r="44306" spans="43:44" x14ac:dyDescent="0.25">
      <c r="AQ44306" s="1026"/>
      <c r="AR44306" s="1027"/>
    </row>
    <row r="44307" spans="43:44" x14ac:dyDescent="0.25">
      <c r="AQ44307" s="1026"/>
      <c r="AR44307" s="1027"/>
    </row>
    <row r="44308" spans="43:44" x14ac:dyDescent="0.25">
      <c r="AQ44308" s="1026"/>
      <c r="AR44308" s="1027"/>
    </row>
    <row r="44309" spans="43:44" x14ac:dyDescent="0.25">
      <c r="AQ44309" s="1026"/>
      <c r="AR44309" s="1027"/>
    </row>
    <row r="44310" spans="43:44" x14ac:dyDescent="0.25">
      <c r="AQ44310" s="1026"/>
      <c r="AR44310" s="1027"/>
    </row>
    <row r="44311" spans="43:44" x14ac:dyDescent="0.25">
      <c r="AQ44311" s="1026"/>
      <c r="AR44311" s="1027"/>
    </row>
    <row r="44312" spans="43:44" x14ac:dyDescent="0.25">
      <c r="AQ44312" s="1026"/>
      <c r="AR44312" s="1027"/>
    </row>
    <row r="44313" spans="43:44" x14ac:dyDescent="0.25">
      <c r="AQ44313" s="1026"/>
      <c r="AR44313" s="1027"/>
    </row>
    <row r="44314" spans="43:44" x14ac:dyDescent="0.25">
      <c r="AQ44314" s="1026"/>
      <c r="AR44314" s="1027"/>
    </row>
    <row r="44315" spans="43:44" x14ac:dyDescent="0.25">
      <c r="AQ44315" s="1026"/>
      <c r="AR44315" s="1027"/>
    </row>
    <row r="44316" spans="43:44" x14ac:dyDescent="0.25">
      <c r="AQ44316" s="1026"/>
      <c r="AR44316" s="1027"/>
    </row>
    <row r="44317" spans="43:44" x14ac:dyDescent="0.25">
      <c r="AQ44317" s="1026"/>
      <c r="AR44317" s="1027"/>
    </row>
    <row r="44318" spans="43:44" x14ac:dyDescent="0.25">
      <c r="AQ44318" s="1026"/>
      <c r="AR44318" s="1027"/>
    </row>
    <row r="44319" spans="43:44" x14ac:dyDescent="0.25">
      <c r="AQ44319" s="1026"/>
      <c r="AR44319" s="1027"/>
    </row>
    <row r="44320" spans="43:44" x14ac:dyDescent="0.25">
      <c r="AQ44320" s="1026"/>
      <c r="AR44320" s="1027"/>
    </row>
    <row r="44321" spans="43:44" x14ac:dyDescent="0.25">
      <c r="AQ44321" s="1026"/>
      <c r="AR44321" s="1027"/>
    </row>
    <row r="44322" spans="43:44" x14ac:dyDescent="0.25">
      <c r="AQ44322" s="1026"/>
      <c r="AR44322" s="1027"/>
    </row>
    <row r="44323" spans="43:44" x14ac:dyDescent="0.25">
      <c r="AQ44323" s="1026"/>
      <c r="AR44323" s="1027"/>
    </row>
    <row r="44324" spans="43:44" x14ac:dyDescent="0.25">
      <c r="AQ44324" s="1026"/>
      <c r="AR44324" s="1027"/>
    </row>
    <row r="44325" spans="43:44" x14ac:dyDescent="0.25">
      <c r="AQ44325" s="1026"/>
      <c r="AR44325" s="1027"/>
    </row>
    <row r="44326" spans="43:44" x14ac:dyDescent="0.25">
      <c r="AQ44326" s="1026"/>
      <c r="AR44326" s="1027"/>
    </row>
    <row r="44327" spans="43:44" x14ac:dyDescent="0.25">
      <c r="AQ44327" s="1026"/>
      <c r="AR44327" s="1027"/>
    </row>
    <row r="44328" spans="43:44" x14ac:dyDescent="0.25">
      <c r="AQ44328" s="1026"/>
      <c r="AR44328" s="1027"/>
    </row>
    <row r="44329" spans="43:44" x14ac:dyDescent="0.25">
      <c r="AQ44329" s="1026"/>
      <c r="AR44329" s="1027"/>
    </row>
    <row r="44330" spans="43:44" x14ac:dyDescent="0.25">
      <c r="AQ44330" s="1026"/>
      <c r="AR44330" s="1027"/>
    </row>
    <row r="44331" spans="43:44" x14ac:dyDescent="0.25">
      <c r="AQ44331" s="1026"/>
      <c r="AR44331" s="1027"/>
    </row>
    <row r="44332" spans="43:44" x14ac:dyDescent="0.25">
      <c r="AQ44332" s="1026"/>
      <c r="AR44332" s="1027"/>
    </row>
    <row r="44333" spans="43:44" x14ac:dyDescent="0.25">
      <c r="AQ44333" s="1026"/>
      <c r="AR44333" s="1027"/>
    </row>
    <row r="44334" spans="43:44" x14ac:dyDescent="0.25">
      <c r="AQ44334" s="1026"/>
      <c r="AR44334" s="1027"/>
    </row>
    <row r="44335" spans="43:44" x14ac:dyDescent="0.25">
      <c r="AQ44335" s="1026"/>
      <c r="AR44335" s="1027"/>
    </row>
    <row r="44336" spans="43:44" x14ac:dyDescent="0.25">
      <c r="AQ44336" s="1026"/>
      <c r="AR44336" s="1027"/>
    </row>
    <row r="44337" spans="43:44" x14ac:dyDescent="0.25">
      <c r="AQ44337" s="1026"/>
      <c r="AR44337" s="1027"/>
    </row>
    <row r="44338" spans="43:44" x14ac:dyDescent="0.25">
      <c r="AQ44338" s="1026"/>
      <c r="AR44338" s="1027"/>
    </row>
    <row r="44339" spans="43:44" x14ac:dyDescent="0.25">
      <c r="AQ44339" s="1026"/>
      <c r="AR44339" s="1027"/>
    </row>
    <row r="44340" spans="43:44" x14ac:dyDescent="0.25">
      <c r="AQ44340" s="1026"/>
      <c r="AR44340" s="1027"/>
    </row>
    <row r="44341" spans="43:44" x14ac:dyDescent="0.25">
      <c r="AQ44341" s="1026"/>
      <c r="AR44341" s="1027"/>
    </row>
    <row r="44342" spans="43:44" x14ac:dyDescent="0.25">
      <c r="AQ44342" s="1026"/>
      <c r="AR44342" s="1027"/>
    </row>
    <row r="44343" spans="43:44" x14ac:dyDescent="0.25">
      <c r="AQ44343" s="1026"/>
      <c r="AR44343" s="1027"/>
    </row>
    <row r="44344" spans="43:44" x14ac:dyDescent="0.25">
      <c r="AQ44344" s="1026"/>
      <c r="AR44344" s="1027"/>
    </row>
    <row r="44345" spans="43:44" x14ac:dyDescent="0.25">
      <c r="AQ44345" s="1026"/>
      <c r="AR44345" s="1027"/>
    </row>
    <row r="44346" spans="43:44" x14ac:dyDescent="0.25">
      <c r="AQ44346" s="1026"/>
      <c r="AR44346" s="1027"/>
    </row>
    <row r="44347" spans="43:44" x14ac:dyDescent="0.25">
      <c r="AQ44347" s="1026"/>
      <c r="AR44347" s="1027"/>
    </row>
    <row r="44348" spans="43:44" x14ac:dyDescent="0.25">
      <c r="AQ44348" s="1026"/>
      <c r="AR44348" s="1027"/>
    </row>
    <row r="44349" spans="43:44" x14ac:dyDescent="0.25">
      <c r="AQ44349" s="1026"/>
      <c r="AR44349" s="1027"/>
    </row>
    <row r="44350" spans="43:44" x14ac:dyDescent="0.25">
      <c r="AQ44350" s="1026"/>
      <c r="AR44350" s="1027"/>
    </row>
    <row r="44351" spans="43:44" x14ac:dyDescent="0.25">
      <c r="AQ44351" s="1026"/>
      <c r="AR44351" s="1027"/>
    </row>
    <row r="44352" spans="43:44" x14ac:dyDescent="0.25">
      <c r="AQ44352" s="1026"/>
      <c r="AR44352" s="1027"/>
    </row>
    <row r="44353" spans="43:44" x14ac:dyDescent="0.25">
      <c r="AQ44353" s="1026"/>
      <c r="AR44353" s="1027"/>
    </row>
    <row r="44354" spans="43:44" x14ac:dyDescent="0.25">
      <c r="AQ44354" s="1026"/>
      <c r="AR44354" s="1027"/>
    </row>
    <row r="44355" spans="43:44" x14ac:dyDescent="0.25">
      <c r="AQ44355" s="1026"/>
      <c r="AR44355" s="1027"/>
    </row>
    <row r="44356" spans="43:44" x14ac:dyDescent="0.25">
      <c r="AQ44356" s="1026"/>
      <c r="AR44356" s="1027"/>
    </row>
    <row r="44357" spans="43:44" x14ac:dyDescent="0.25">
      <c r="AQ44357" s="1026"/>
      <c r="AR44357" s="1027"/>
    </row>
    <row r="44358" spans="43:44" x14ac:dyDescent="0.25">
      <c r="AQ44358" s="1026"/>
      <c r="AR44358" s="1027"/>
    </row>
    <row r="44359" spans="43:44" x14ac:dyDescent="0.25">
      <c r="AQ44359" s="1026"/>
      <c r="AR44359" s="1027"/>
    </row>
    <row r="44360" spans="43:44" x14ac:dyDescent="0.25">
      <c r="AQ44360" s="1026"/>
      <c r="AR44360" s="1027"/>
    </row>
    <row r="44361" spans="43:44" x14ac:dyDescent="0.25">
      <c r="AQ44361" s="1026"/>
      <c r="AR44361" s="1027"/>
    </row>
    <row r="44362" spans="43:44" x14ac:dyDescent="0.25">
      <c r="AQ44362" s="1026"/>
      <c r="AR44362" s="1027"/>
    </row>
    <row r="44363" spans="43:44" x14ac:dyDescent="0.25">
      <c r="AQ44363" s="1026"/>
      <c r="AR44363" s="1027"/>
    </row>
    <row r="44364" spans="43:44" x14ac:dyDescent="0.25">
      <c r="AQ44364" s="1026"/>
      <c r="AR44364" s="1027"/>
    </row>
    <row r="44365" spans="43:44" x14ac:dyDescent="0.25">
      <c r="AQ44365" s="1026"/>
      <c r="AR44365" s="1027"/>
    </row>
    <row r="44366" spans="43:44" x14ac:dyDescent="0.25">
      <c r="AQ44366" s="1026"/>
      <c r="AR44366" s="1027"/>
    </row>
    <row r="44367" spans="43:44" x14ac:dyDescent="0.25">
      <c r="AQ44367" s="1026"/>
      <c r="AR44367" s="1027"/>
    </row>
    <row r="44368" spans="43:44" x14ac:dyDescent="0.25">
      <c r="AQ44368" s="1026"/>
      <c r="AR44368" s="1027"/>
    </row>
    <row r="44369" spans="43:44" x14ac:dyDescent="0.25">
      <c r="AQ44369" s="1026"/>
      <c r="AR44369" s="1027"/>
    </row>
    <row r="44370" spans="43:44" x14ac:dyDescent="0.25">
      <c r="AQ44370" s="1026"/>
      <c r="AR44370" s="1027"/>
    </row>
    <row r="44371" spans="43:44" x14ac:dyDescent="0.25">
      <c r="AQ44371" s="1026"/>
      <c r="AR44371" s="1027"/>
    </row>
    <row r="44372" spans="43:44" x14ac:dyDescent="0.25">
      <c r="AQ44372" s="1026"/>
      <c r="AR44372" s="1027"/>
    </row>
    <row r="44373" spans="43:44" x14ac:dyDescent="0.25">
      <c r="AQ44373" s="1026"/>
      <c r="AR44373" s="1027"/>
    </row>
    <row r="44374" spans="43:44" x14ac:dyDescent="0.25">
      <c r="AQ44374" s="1026"/>
      <c r="AR44374" s="1027"/>
    </row>
    <row r="44375" spans="43:44" x14ac:dyDescent="0.25">
      <c r="AQ44375" s="1026"/>
      <c r="AR44375" s="1027"/>
    </row>
    <row r="44376" spans="43:44" x14ac:dyDescent="0.25">
      <c r="AQ44376" s="1026"/>
      <c r="AR44376" s="1027"/>
    </row>
    <row r="44377" spans="43:44" x14ac:dyDescent="0.25">
      <c r="AQ44377" s="1026"/>
      <c r="AR44377" s="1027"/>
    </row>
    <row r="44378" spans="43:44" x14ac:dyDescent="0.25">
      <c r="AQ44378" s="1026"/>
      <c r="AR44378" s="1027"/>
    </row>
    <row r="44379" spans="43:44" x14ac:dyDescent="0.25">
      <c r="AQ44379" s="1026"/>
      <c r="AR44379" s="1027"/>
    </row>
    <row r="44380" spans="43:44" x14ac:dyDescent="0.25">
      <c r="AQ44380" s="1026"/>
      <c r="AR44380" s="1027"/>
    </row>
    <row r="44381" spans="43:44" x14ac:dyDescent="0.25">
      <c r="AQ44381" s="1026"/>
      <c r="AR44381" s="1027"/>
    </row>
    <row r="44382" spans="43:44" x14ac:dyDescent="0.25">
      <c r="AQ44382" s="1026"/>
      <c r="AR44382" s="1027"/>
    </row>
    <row r="44383" spans="43:44" x14ac:dyDescent="0.25">
      <c r="AQ44383" s="1026"/>
      <c r="AR44383" s="1027"/>
    </row>
    <row r="44384" spans="43:44" x14ac:dyDescent="0.25">
      <c r="AQ44384" s="1026"/>
      <c r="AR44384" s="1027"/>
    </row>
    <row r="44385" spans="43:44" x14ac:dyDescent="0.25">
      <c r="AQ44385" s="1026"/>
      <c r="AR44385" s="1027"/>
    </row>
    <row r="44386" spans="43:44" x14ac:dyDescent="0.25">
      <c r="AQ44386" s="1026"/>
      <c r="AR44386" s="1027"/>
    </row>
    <row r="44387" spans="43:44" x14ac:dyDescent="0.25">
      <c r="AQ44387" s="1026"/>
      <c r="AR44387" s="1027"/>
    </row>
    <row r="44388" spans="43:44" x14ac:dyDescent="0.25">
      <c r="AQ44388" s="1026"/>
      <c r="AR44388" s="1027"/>
    </row>
    <row r="44389" spans="43:44" x14ac:dyDescent="0.25">
      <c r="AQ44389" s="1026"/>
      <c r="AR44389" s="1027"/>
    </row>
    <row r="44390" spans="43:44" x14ac:dyDescent="0.25">
      <c r="AQ44390" s="1026"/>
      <c r="AR44390" s="1027"/>
    </row>
    <row r="44391" spans="43:44" x14ac:dyDescent="0.25">
      <c r="AQ44391" s="1026"/>
      <c r="AR44391" s="1027"/>
    </row>
    <row r="44392" spans="43:44" x14ac:dyDescent="0.25">
      <c r="AQ44392" s="1026"/>
      <c r="AR44392" s="1027"/>
    </row>
    <row r="44393" spans="43:44" x14ac:dyDescent="0.25">
      <c r="AQ44393" s="1026"/>
      <c r="AR44393" s="1027"/>
    </row>
    <row r="44394" spans="43:44" x14ac:dyDescent="0.25">
      <c r="AQ44394" s="1026"/>
      <c r="AR44394" s="1027"/>
    </row>
    <row r="44395" spans="43:44" x14ac:dyDescent="0.25">
      <c r="AQ44395" s="1026"/>
      <c r="AR44395" s="1027"/>
    </row>
    <row r="44396" spans="43:44" x14ac:dyDescent="0.25">
      <c r="AQ44396" s="1026"/>
      <c r="AR44396" s="1027"/>
    </row>
    <row r="44397" spans="43:44" x14ac:dyDescent="0.25">
      <c r="AQ44397" s="1026"/>
      <c r="AR44397" s="1027"/>
    </row>
    <row r="44398" spans="43:44" x14ac:dyDescent="0.25">
      <c r="AQ44398" s="1026"/>
      <c r="AR44398" s="1027"/>
    </row>
    <row r="44399" spans="43:44" x14ac:dyDescent="0.25">
      <c r="AQ44399" s="1026"/>
      <c r="AR44399" s="1027"/>
    </row>
    <row r="44400" spans="43:44" x14ac:dyDescent="0.25">
      <c r="AQ44400" s="1026"/>
      <c r="AR44400" s="1027"/>
    </row>
    <row r="44401" spans="43:44" x14ac:dyDescent="0.25">
      <c r="AQ44401" s="1026"/>
      <c r="AR44401" s="1027"/>
    </row>
    <row r="44402" spans="43:44" x14ac:dyDescent="0.25">
      <c r="AQ44402" s="1026"/>
      <c r="AR44402" s="1027"/>
    </row>
    <row r="44403" spans="43:44" x14ac:dyDescent="0.25">
      <c r="AQ44403" s="1026"/>
      <c r="AR44403" s="1027"/>
    </row>
    <row r="44404" spans="43:44" x14ac:dyDescent="0.25">
      <c r="AQ44404" s="1026"/>
      <c r="AR44404" s="1027"/>
    </row>
    <row r="44405" spans="43:44" x14ac:dyDescent="0.25">
      <c r="AQ44405" s="1026"/>
      <c r="AR44405" s="1027"/>
    </row>
    <row r="44406" spans="43:44" x14ac:dyDescent="0.25">
      <c r="AQ44406" s="1026"/>
      <c r="AR44406" s="1027"/>
    </row>
    <row r="44407" spans="43:44" x14ac:dyDescent="0.25">
      <c r="AQ44407" s="1026"/>
      <c r="AR44407" s="1027"/>
    </row>
    <row r="44408" spans="43:44" x14ac:dyDescent="0.25">
      <c r="AQ44408" s="1026"/>
      <c r="AR44408" s="1027"/>
    </row>
    <row r="44409" spans="43:44" x14ac:dyDescent="0.25">
      <c r="AQ44409" s="1026"/>
      <c r="AR44409" s="1027"/>
    </row>
    <row r="44410" spans="43:44" x14ac:dyDescent="0.25">
      <c r="AQ44410" s="1026"/>
      <c r="AR44410" s="1027"/>
    </row>
    <row r="44411" spans="43:44" x14ac:dyDescent="0.25">
      <c r="AQ44411" s="1026"/>
      <c r="AR44411" s="1027"/>
    </row>
    <row r="44412" spans="43:44" x14ac:dyDescent="0.25">
      <c r="AQ44412" s="1026"/>
      <c r="AR44412" s="1027"/>
    </row>
    <row r="44413" spans="43:44" x14ac:dyDescent="0.25">
      <c r="AQ44413" s="1026"/>
      <c r="AR44413" s="1027"/>
    </row>
    <row r="44414" spans="43:44" x14ac:dyDescent="0.25">
      <c r="AQ44414" s="1026"/>
      <c r="AR44414" s="1027"/>
    </row>
    <row r="44415" spans="43:44" x14ac:dyDescent="0.25">
      <c r="AQ44415" s="1026"/>
      <c r="AR44415" s="1027"/>
    </row>
    <row r="44416" spans="43:44" x14ac:dyDescent="0.25">
      <c r="AQ44416" s="1026"/>
      <c r="AR44416" s="1027"/>
    </row>
    <row r="44417" spans="43:44" x14ac:dyDescent="0.25">
      <c r="AQ44417" s="1026"/>
      <c r="AR44417" s="1027"/>
    </row>
    <row r="44418" spans="43:44" x14ac:dyDescent="0.25">
      <c r="AQ44418" s="1026"/>
      <c r="AR44418" s="1027"/>
    </row>
    <row r="44419" spans="43:44" x14ac:dyDescent="0.25">
      <c r="AQ44419" s="1026"/>
      <c r="AR44419" s="1027"/>
    </row>
    <row r="44420" spans="43:44" x14ac:dyDescent="0.25">
      <c r="AQ44420" s="1026"/>
      <c r="AR44420" s="1027"/>
    </row>
    <row r="44421" spans="43:44" x14ac:dyDescent="0.25">
      <c r="AQ44421" s="1026"/>
      <c r="AR44421" s="1027"/>
    </row>
    <row r="44422" spans="43:44" x14ac:dyDescent="0.25">
      <c r="AQ44422" s="1026"/>
      <c r="AR44422" s="1027"/>
    </row>
    <row r="44423" spans="43:44" x14ac:dyDescent="0.25">
      <c r="AQ44423" s="1026"/>
      <c r="AR44423" s="1027"/>
    </row>
    <row r="44424" spans="43:44" x14ac:dyDescent="0.25">
      <c r="AQ44424" s="1026"/>
      <c r="AR44424" s="1027"/>
    </row>
    <row r="44425" spans="43:44" x14ac:dyDescent="0.25">
      <c r="AQ44425" s="1026"/>
      <c r="AR44425" s="1027"/>
    </row>
    <row r="44426" spans="43:44" x14ac:dyDescent="0.25">
      <c r="AQ44426" s="1026"/>
      <c r="AR44426" s="1027"/>
    </row>
    <row r="44427" spans="43:44" x14ac:dyDescent="0.25">
      <c r="AQ44427" s="1026"/>
      <c r="AR44427" s="1027"/>
    </row>
    <row r="44428" spans="43:44" x14ac:dyDescent="0.25">
      <c r="AQ44428" s="1026"/>
      <c r="AR44428" s="1027"/>
    </row>
    <row r="44429" spans="43:44" x14ac:dyDescent="0.25">
      <c r="AQ44429" s="1026"/>
      <c r="AR44429" s="1027"/>
    </row>
    <row r="44430" spans="43:44" x14ac:dyDescent="0.25">
      <c r="AQ44430" s="1026"/>
      <c r="AR44430" s="1027"/>
    </row>
    <row r="44431" spans="43:44" x14ac:dyDescent="0.25">
      <c r="AQ44431" s="1026"/>
      <c r="AR44431" s="1027"/>
    </row>
    <row r="44432" spans="43:44" x14ac:dyDescent="0.25">
      <c r="AQ44432" s="1026"/>
      <c r="AR44432" s="1027"/>
    </row>
    <row r="44433" spans="43:44" x14ac:dyDescent="0.25">
      <c r="AQ44433" s="1026"/>
      <c r="AR44433" s="1027"/>
    </row>
    <row r="44434" spans="43:44" x14ac:dyDescent="0.25">
      <c r="AQ44434" s="1026"/>
      <c r="AR44434" s="1027"/>
    </row>
    <row r="44435" spans="43:44" x14ac:dyDescent="0.25">
      <c r="AQ44435" s="1026"/>
      <c r="AR44435" s="1027"/>
    </row>
    <row r="44436" spans="43:44" x14ac:dyDescent="0.25">
      <c r="AQ44436" s="1026"/>
      <c r="AR44436" s="1027"/>
    </row>
    <row r="44437" spans="43:44" x14ac:dyDescent="0.25">
      <c r="AQ44437" s="1026"/>
      <c r="AR44437" s="1027"/>
    </row>
    <row r="44438" spans="43:44" x14ac:dyDescent="0.25">
      <c r="AQ44438" s="1026"/>
      <c r="AR44438" s="1027"/>
    </row>
    <row r="44439" spans="43:44" x14ac:dyDescent="0.25">
      <c r="AQ44439" s="1026"/>
      <c r="AR44439" s="1027"/>
    </row>
    <row r="44440" spans="43:44" x14ac:dyDescent="0.25">
      <c r="AQ44440" s="1026"/>
      <c r="AR44440" s="1027"/>
    </row>
    <row r="44441" spans="43:44" x14ac:dyDescent="0.25">
      <c r="AQ44441" s="1026"/>
      <c r="AR44441" s="1027"/>
    </row>
    <row r="44442" spans="43:44" x14ac:dyDescent="0.25">
      <c r="AQ44442" s="1026"/>
      <c r="AR44442" s="1027"/>
    </row>
    <row r="44443" spans="43:44" x14ac:dyDescent="0.25">
      <c r="AQ44443" s="1026"/>
      <c r="AR44443" s="1027"/>
    </row>
    <row r="44444" spans="43:44" x14ac:dyDescent="0.25">
      <c r="AQ44444" s="1026"/>
      <c r="AR44444" s="1027"/>
    </row>
    <row r="44445" spans="43:44" x14ac:dyDescent="0.25">
      <c r="AQ44445" s="1026"/>
      <c r="AR44445" s="1027"/>
    </row>
    <row r="44446" spans="43:44" x14ac:dyDescent="0.25">
      <c r="AQ44446" s="1026"/>
      <c r="AR44446" s="1027"/>
    </row>
    <row r="44447" spans="43:44" x14ac:dyDescent="0.25">
      <c r="AQ44447" s="1026"/>
      <c r="AR44447" s="1027"/>
    </row>
    <row r="44448" spans="43:44" x14ac:dyDescent="0.25">
      <c r="AQ44448" s="1026"/>
      <c r="AR44448" s="1027"/>
    </row>
    <row r="44449" spans="43:44" x14ac:dyDescent="0.25">
      <c r="AQ44449" s="1026"/>
      <c r="AR44449" s="1027"/>
    </row>
    <row r="44450" spans="43:44" x14ac:dyDescent="0.25">
      <c r="AQ44450" s="1026"/>
      <c r="AR44450" s="1027"/>
    </row>
    <row r="44451" spans="43:44" x14ac:dyDescent="0.25">
      <c r="AQ44451" s="1026"/>
      <c r="AR44451" s="1027"/>
    </row>
    <row r="44452" spans="43:44" x14ac:dyDescent="0.25">
      <c r="AQ44452" s="1026"/>
      <c r="AR44452" s="1027"/>
    </row>
    <row r="44453" spans="43:44" x14ac:dyDescent="0.25">
      <c r="AQ44453" s="1026"/>
      <c r="AR44453" s="1027"/>
    </row>
    <row r="44454" spans="43:44" x14ac:dyDescent="0.25">
      <c r="AQ44454" s="1026"/>
      <c r="AR44454" s="1027"/>
    </row>
    <row r="44455" spans="43:44" x14ac:dyDescent="0.25">
      <c r="AQ44455" s="1026"/>
      <c r="AR44455" s="1027"/>
    </row>
    <row r="44456" spans="43:44" x14ac:dyDescent="0.25">
      <c r="AQ44456" s="1026"/>
      <c r="AR44456" s="1027"/>
    </row>
    <row r="44457" spans="43:44" x14ac:dyDescent="0.25">
      <c r="AQ44457" s="1026"/>
      <c r="AR44457" s="1027"/>
    </row>
    <row r="44458" spans="43:44" x14ac:dyDescent="0.25">
      <c r="AQ44458" s="1026"/>
      <c r="AR44458" s="1027"/>
    </row>
    <row r="44459" spans="43:44" x14ac:dyDescent="0.25">
      <c r="AQ44459" s="1026"/>
      <c r="AR44459" s="1027"/>
    </row>
    <row r="44460" spans="43:44" x14ac:dyDescent="0.25">
      <c r="AQ44460" s="1026"/>
      <c r="AR44460" s="1027"/>
    </row>
    <row r="44461" spans="43:44" x14ac:dyDescent="0.25">
      <c r="AQ44461" s="1026"/>
      <c r="AR44461" s="1027"/>
    </row>
    <row r="44462" spans="43:44" x14ac:dyDescent="0.25">
      <c r="AQ44462" s="1026"/>
      <c r="AR44462" s="1027"/>
    </row>
    <row r="44463" spans="43:44" x14ac:dyDescent="0.25">
      <c r="AQ44463" s="1026"/>
      <c r="AR44463" s="1027"/>
    </row>
    <row r="44464" spans="43:44" x14ac:dyDescent="0.25">
      <c r="AQ44464" s="1026"/>
      <c r="AR44464" s="1027"/>
    </row>
    <row r="44465" spans="43:44" x14ac:dyDescent="0.25">
      <c r="AQ44465" s="1026"/>
      <c r="AR44465" s="1027"/>
    </row>
    <row r="44466" spans="43:44" x14ac:dyDescent="0.25">
      <c r="AQ44466" s="1026"/>
      <c r="AR44466" s="1027"/>
    </row>
    <row r="44467" spans="43:44" x14ac:dyDescent="0.25">
      <c r="AQ44467" s="1026"/>
      <c r="AR44467" s="1027"/>
    </row>
    <row r="44468" spans="43:44" x14ac:dyDescent="0.25">
      <c r="AQ44468" s="1026"/>
      <c r="AR44468" s="1027"/>
    </row>
    <row r="44469" spans="43:44" x14ac:dyDescent="0.25">
      <c r="AQ44469" s="1026"/>
      <c r="AR44469" s="1027"/>
    </row>
    <row r="44470" spans="43:44" x14ac:dyDescent="0.25">
      <c r="AQ44470" s="1026"/>
      <c r="AR44470" s="1027"/>
    </row>
    <row r="44471" spans="43:44" x14ac:dyDescent="0.25">
      <c r="AQ44471" s="1026"/>
      <c r="AR44471" s="1027"/>
    </row>
    <row r="44472" spans="43:44" x14ac:dyDescent="0.25">
      <c r="AQ44472" s="1026"/>
      <c r="AR44472" s="1027"/>
    </row>
    <row r="44473" spans="43:44" x14ac:dyDescent="0.25">
      <c r="AQ44473" s="1026"/>
      <c r="AR44473" s="1027"/>
    </row>
    <row r="44474" spans="43:44" x14ac:dyDescent="0.25">
      <c r="AQ44474" s="1026"/>
      <c r="AR44474" s="1027"/>
    </row>
    <row r="44475" spans="43:44" x14ac:dyDescent="0.25">
      <c r="AQ44475" s="1026"/>
      <c r="AR44475" s="1027"/>
    </row>
    <row r="44476" spans="43:44" x14ac:dyDescent="0.25">
      <c r="AQ44476" s="1026"/>
      <c r="AR44476" s="1027"/>
    </row>
    <row r="44477" spans="43:44" x14ac:dyDescent="0.25">
      <c r="AQ44477" s="1026"/>
      <c r="AR44477" s="1027"/>
    </row>
    <row r="44478" spans="43:44" x14ac:dyDescent="0.25">
      <c r="AQ44478" s="1026"/>
      <c r="AR44478" s="1027"/>
    </row>
    <row r="44479" spans="43:44" x14ac:dyDescent="0.25">
      <c r="AQ44479" s="1026"/>
      <c r="AR44479" s="1027"/>
    </row>
    <row r="44480" spans="43:44" x14ac:dyDescent="0.25">
      <c r="AQ44480" s="1026"/>
      <c r="AR44480" s="1027"/>
    </row>
    <row r="44481" spans="43:44" x14ac:dyDescent="0.25">
      <c r="AQ44481" s="1026"/>
      <c r="AR44481" s="1027"/>
    </row>
    <row r="44482" spans="43:44" x14ac:dyDescent="0.25">
      <c r="AQ44482" s="1026"/>
      <c r="AR44482" s="1027"/>
    </row>
    <row r="44483" spans="43:44" x14ac:dyDescent="0.25">
      <c r="AQ44483" s="1026"/>
      <c r="AR44483" s="1027"/>
    </row>
    <row r="44484" spans="43:44" x14ac:dyDescent="0.25">
      <c r="AQ44484" s="1026"/>
      <c r="AR44484" s="1027"/>
    </row>
    <row r="44485" spans="43:44" x14ac:dyDescent="0.25">
      <c r="AQ44485" s="1026"/>
      <c r="AR44485" s="1027"/>
    </row>
    <row r="44486" spans="43:44" x14ac:dyDescent="0.25">
      <c r="AQ44486" s="1026"/>
      <c r="AR44486" s="1027"/>
    </row>
    <row r="44487" spans="43:44" x14ac:dyDescent="0.25">
      <c r="AQ44487" s="1026"/>
      <c r="AR44487" s="1027"/>
    </row>
    <row r="44488" spans="43:44" x14ac:dyDescent="0.25">
      <c r="AQ44488" s="1026"/>
      <c r="AR44488" s="1027"/>
    </row>
    <row r="44489" spans="43:44" x14ac:dyDescent="0.25">
      <c r="AQ44489" s="1026"/>
      <c r="AR44489" s="1027"/>
    </row>
    <row r="44490" spans="43:44" x14ac:dyDescent="0.25">
      <c r="AQ44490" s="1026"/>
      <c r="AR44490" s="1027"/>
    </row>
    <row r="44491" spans="43:44" x14ac:dyDescent="0.25">
      <c r="AQ44491" s="1026"/>
      <c r="AR44491" s="1027"/>
    </row>
    <row r="44492" spans="43:44" x14ac:dyDescent="0.25">
      <c r="AQ44492" s="1026"/>
      <c r="AR44492" s="1027"/>
    </row>
    <row r="44493" spans="43:44" x14ac:dyDescent="0.25">
      <c r="AQ44493" s="1026"/>
      <c r="AR44493" s="1027"/>
    </row>
    <row r="44494" spans="43:44" x14ac:dyDescent="0.25">
      <c r="AQ44494" s="1026"/>
      <c r="AR44494" s="1027"/>
    </row>
    <row r="44495" spans="43:44" x14ac:dyDescent="0.25">
      <c r="AQ44495" s="1026"/>
      <c r="AR44495" s="1027"/>
    </row>
    <row r="44496" spans="43:44" x14ac:dyDescent="0.25">
      <c r="AQ44496" s="1026"/>
      <c r="AR44496" s="1027"/>
    </row>
    <row r="44497" spans="43:44" x14ac:dyDescent="0.25">
      <c r="AQ44497" s="1026"/>
      <c r="AR44497" s="1027"/>
    </row>
    <row r="44498" spans="43:44" x14ac:dyDescent="0.25">
      <c r="AQ44498" s="1026"/>
      <c r="AR44498" s="1027"/>
    </row>
    <row r="44499" spans="43:44" x14ac:dyDescent="0.25">
      <c r="AQ44499" s="1026"/>
      <c r="AR44499" s="1027"/>
    </row>
    <row r="44500" spans="43:44" x14ac:dyDescent="0.25">
      <c r="AQ44500" s="1026"/>
      <c r="AR44500" s="1027"/>
    </row>
    <row r="44501" spans="43:44" x14ac:dyDescent="0.25">
      <c r="AQ44501" s="1026"/>
      <c r="AR44501" s="1027"/>
    </row>
    <row r="44502" spans="43:44" x14ac:dyDescent="0.25">
      <c r="AQ44502" s="1026"/>
      <c r="AR44502" s="1027"/>
    </row>
    <row r="44503" spans="43:44" x14ac:dyDescent="0.25">
      <c r="AQ44503" s="1026"/>
      <c r="AR44503" s="1027"/>
    </row>
    <row r="44504" spans="43:44" x14ac:dyDescent="0.25">
      <c r="AQ44504" s="1026"/>
      <c r="AR44504" s="1027"/>
    </row>
    <row r="44505" spans="43:44" x14ac:dyDescent="0.25">
      <c r="AQ44505" s="1026"/>
      <c r="AR44505" s="1027"/>
    </row>
    <row r="44506" spans="43:44" x14ac:dyDescent="0.25">
      <c r="AQ44506" s="1026"/>
      <c r="AR44506" s="1027"/>
    </row>
    <row r="44507" spans="43:44" x14ac:dyDescent="0.25">
      <c r="AQ44507" s="1026"/>
      <c r="AR44507" s="1027"/>
    </row>
    <row r="44508" spans="43:44" x14ac:dyDescent="0.25">
      <c r="AQ44508" s="1026"/>
      <c r="AR44508" s="1027"/>
    </row>
    <row r="44509" spans="43:44" x14ac:dyDescent="0.25">
      <c r="AQ44509" s="1026"/>
      <c r="AR44509" s="1027"/>
    </row>
    <row r="44510" spans="43:44" x14ac:dyDescent="0.25">
      <c r="AQ44510" s="1026"/>
      <c r="AR44510" s="1027"/>
    </row>
    <row r="44511" spans="43:44" x14ac:dyDescent="0.25">
      <c r="AQ44511" s="1026"/>
      <c r="AR44511" s="1027"/>
    </row>
    <row r="44512" spans="43:44" x14ac:dyDescent="0.25">
      <c r="AQ44512" s="1026"/>
      <c r="AR44512" s="1027"/>
    </row>
    <row r="44513" spans="43:44" x14ac:dyDescent="0.25">
      <c r="AQ44513" s="1026"/>
      <c r="AR44513" s="1027"/>
    </row>
    <row r="44514" spans="43:44" x14ac:dyDescent="0.25">
      <c r="AQ44514" s="1026"/>
      <c r="AR44514" s="1027"/>
    </row>
    <row r="44515" spans="43:44" x14ac:dyDescent="0.25">
      <c r="AQ44515" s="1026"/>
      <c r="AR44515" s="1027"/>
    </row>
    <row r="44516" spans="43:44" x14ac:dyDescent="0.25">
      <c r="AQ44516" s="1026"/>
      <c r="AR44516" s="1027"/>
    </row>
    <row r="44517" spans="43:44" x14ac:dyDescent="0.25">
      <c r="AQ44517" s="1026"/>
      <c r="AR44517" s="1027"/>
    </row>
    <row r="44518" spans="43:44" x14ac:dyDescent="0.25">
      <c r="AQ44518" s="1026"/>
      <c r="AR44518" s="1027"/>
    </row>
    <row r="44519" spans="43:44" x14ac:dyDescent="0.25">
      <c r="AQ44519" s="1026"/>
      <c r="AR44519" s="1027"/>
    </row>
    <row r="44520" spans="43:44" x14ac:dyDescent="0.25">
      <c r="AQ44520" s="1026"/>
      <c r="AR44520" s="1027"/>
    </row>
    <row r="44521" spans="43:44" x14ac:dyDescent="0.25">
      <c r="AQ44521" s="1026"/>
      <c r="AR44521" s="1027"/>
    </row>
    <row r="44522" spans="43:44" x14ac:dyDescent="0.25">
      <c r="AQ44522" s="1026"/>
      <c r="AR44522" s="1027"/>
    </row>
    <row r="44523" spans="43:44" x14ac:dyDescent="0.25">
      <c r="AQ44523" s="1026"/>
      <c r="AR44523" s="1027"/>
    </row>
    <row r="44524" spans="43:44" x14ac:dyDescent="0.25">
      <c r="AQ44524" s="1026"/>
      <c r="AR44524" s="1027"/>
    </row>
    <row r="44525" spans="43:44" x14ac:dyDescent="0.25">
      <c r="AQ44525" s="1026"/>
      <c r="AR44525" s="1027"/>
    </row>
    <row r="44526" spans="43:44" x14ac:dyDescent="0.25">
      <c r="AQ44526" s="1026"/>
      <c r="AR44526" s="1027"/>
    </row>
    <row r="44527" spans="43:44" x14ac:dyDescent="0.25">
      <c r="AQ44527" s="1026"/>
      <c r="AR44527" s="1027"/>
    </row>
    <row r="44528" spans="43:44" x14ac:dyDescent="0.25">
      <c r="AQ44528" s="1026"/>
      <c r="AR44528" s="1027"/>
    </row>
    <row r="44529" spans="43:44" x14ac:dyDescent="0.25">
      <c r="AQ44529" s="1026"/>
      <c r="AR44529" s="1027"/>
    </row>
    <row r="44530" spans="43:44" x14ac:dyDescent="0.25">
      <c r="AQ44530" s="1026"/>
      <c r="AR44530" s="1027"/>
    </row>
    <row r="44531" spans="43:44" x14ac:dyDescent="0.25">
      <c r="AQ44531" s="1026"/>
      <c r="AR44531" s="1027"/>
    </row>
    <row r="44532" spans="43:44" x14ac:dyDescent="0.25">
      <c r="AQ44532" s="1026"/>
      <c r="AR44532" s="1027"/>
    </row>
    <row r="44533" spans="43:44" x14ac:dyDescent="0.25">
      <c r="AQ44533" s="1026"/>
      <c r="AR44533" s="1027"/>
    </row>
    <row r="44534" spans="43:44" x14ac:dyDescent="0.25">
      <c r="AQ44534" s="1026"/>
      <c r="AR44534" s="1027"/>
    </row>
    <row r="44535" spans="43:44" x14ac:dyDescent="0.25">
      <c r="AQ44535" s="1026"/>
      <c r="AR44535" s="1027"/>
    </row>
    <row r="44536" spans="43:44" x14ac:dyDescent="0.25">
      <c r="AQ44536" s="1026"/>
      <c r="AR44536" s="1027"/>
    </row>
    <row r="44537" spans="43:44" x14ac:dyDescent="0.25">
      <c r="AQ44537" s="1026"/>
      <c r="AR44537" s="1027"/>
    </row>
    <row r="44538" spans="43:44" x14ac:dyDescent="0.25">
      <c r="AQ44538" s="1026"/>
      <c r="AR44538" s="1027"/>
    </row>
    <row r="44539" spans="43:44" x14ac:dyDescent="0.25">
      <c r="AQ44539" s="1026"/>
      <c r="AR44539" s="1027"/>
    </row>
    <row r="44540" spans="43:44" x14ac:dyDescent="0.25">
      <c r="AQ44540" s="1026"/>
      <c r="AR44540" s="1027"/>
    </row>
    <row r="44541" spans="43:44" x14ac:dyDescent="0.25">
      <c r="AQ44541" s="1026"/>
      <c r="AR44541" s="1027"/>
    </row>
    <row r="44542" spans="43:44" x14ac:dyDescent="0.25">
      <c r="AQ44542" s="1026"/>
      <c r="AR44542" s="1027"/>
    </row>
    <row r="44543" spans="43:44" x14ac:dyDescent="0.25">
      <c r="AQ44543" s="1026"/>
      <c r="AR44543" s="1027"/>
    </row>
    <row r="44544" spans="43:44" x14ac:dyDescent="0.25">
      <c r="AQ44544" s="1026"/>
      <c r="AR44544" s="1027"/>
    </row>
    <row r="44545" spans="43:44" x14ac:dyDescent="0.25">
      <c r="AQ44545" s="1026"/>
      <c r="AR44545" s="1027"/>
    </row>
    <row r="44546" spans="43:44" x14ac:dyDescent="0.25">
      <c r="AQ44546" s="1026"/>
      <c r="AR44546" s="1027"/>
    </row>
    <row r="44547" spans="43:44" x14ac:dyDescent="0.25">
      <c r="AQ44547" s="1026"/>
      <c r="AR44547" s="1027"/>
    </row>
    <row r="44548" spans="43:44" x14ac:dyDescent="0.25">
      <c r="AQ44548" s="1026"/>
      <c r="AR44548" s="1027"/>
    </row>
    <row r="44549" spans="43:44" x14ac:dyDescent="0.25">
      <c r="AQ44549" s="1026"/>
      <c r="AR44549" s="1027"/>
    </row>
    <row r="44550" spans="43:44" x14ac:dyDescent="0.25">
      <c r="AQ44550" s="1026"/>
      <c r="AR44550" s="1027"/>
    </row>
    <row r="44551" spans="43:44" x14ac:dyDescent="0.25">
      <c r="AQ44551" s="1026"/>
      <c r="AR44551" s="1027"/>
    </row>
    <row r="44552" spans="43:44" x14ac:dyDescent="0.25">
      <c r="AQ44552" s="1026"/>
      <c r="AR44552" s="1027"/>
    </row>
    <row r="44553" spans="43:44" x14ac:dyDescent="0.25">
      <c r="AQ44553" s="1026"/>
      <c r="AR44553" s="1027"/>
    </row>
    <row r="44554" spans="43:44" x14ac:dyDescent="0.25">
      <c r="AQ44554" s="1026"/>
      <c r="AR44554" s="1027"/>
    </row>
    <row r="44555" spans="43:44" x14ac:dyDescent="0.25">
      <c r="AQ44555" s="1026"/>
      <c r="AR44555" s="1027"/>
    </row>
    <row r="44556" spans="43:44" x14ac:dyDescent="0.25">
      <c r="AQ44556" s="1026"/>
      <c r="AR44556" s="1027"/>
    </row>
    <row r="44557" spans="43:44" x14ac:dyDescent="0.25">
      <c r="AQ44557" s="1026"/>
      <c r="AR44557" s="1027"/>
    </row>
    <row r="44558" spans="43:44" x14ac:dyDescent="0.25">
      <c r="AQ44558" s="1026"/>
      <c r="AR44558" s="1027"/>
    </row>
    <row r="44559" spans="43:44" x14ac:dyDescent="0.25">
      <c r="AQ44559" s="1026"/>
      <c r="AR44559" s="1027"/>
    </row>
    <row r="44560" spans="43:44" x14ac:dyDescent="0.25">
      <c r="AQ44560" s="1026"/>
      <c r="AR44560" s="1027"/>
    </row>
    <row r="44561" spans="43:44" x14ac:dyDescent="0.25">
      <c r="AQ44561" s="1026"/>
      <c r="AR44561" s="1027"/>
    </row>
    <row r="44562" spans="43:44" x14ac:dyDescent="0.25">
      <c r="AQ44562" s="1026"/>
      <c r="AR44562" s="1027"/>
    </row>
    <row r="44563" spans="43:44" x14ac:dyDescent="0.25">
      <c r="AQ44563" s="1026"/>
      <c r="AR44563" s="1027"/>
    </row>
    <row r="44564" spans="43:44" x14ac:dyDescent="0.25">
      <c r="AQ44564" s="1026"/>
      <c r="AR44564" s="1027"/>
    </row>
    <row r="44565" spans="43:44" x14ac:dyDescent="0.25">
      <c r="AQ44565" s="1026"/>
      <c r="AR44565" s="1027"/>
    </row>
    <row r="44566" spans="43:44" x14ac:dyDescent="0.25">
      <c r="AQ44566" s="1026"/>
      <c r="AR44566" s="1027"/>
    </row>
    <row r="44567" spans="43:44" x14ac:dyDescent="0.25">
      <c r="AQ44567" s="1026"/>
      <c r="AR44567" s="1027"/>
    </row>
    <row r="44568" spans="43:44" x14ac:dyDescent="0.25">
      <c r="AQ44568" s="1026"/>
      <c r="AR44568" s="1027"/>
    </row>
    <row r="44569" spans="43:44" x14ac:dyDescent="0.25">
      <c r="AQ44569" s="1026"/>
      <c r="AR44569" s="1027"/>
    </row>
    <row r="44570" spans="43:44" x14ac:dyDescent="0.25">
      <c r="AQ44570" s="1026"/>
      <c r="AR44570" s="1027"/>
    </row>
    <row r="44571" spans="43:44" x14ac:dyDescent="0.25">
      <c r="AQ44571" s="1026"/>
      <c r="AR44571" s="1027"/>
    </row>
    <row r="44572" spans="43:44" x14ac:dyDescent="0.25">
      <c r="AQ44572" s="1026"/>
      <c r="AR44572" s="1027"/>
    </row>
    <row r="44573" spans="43:44" x14ac:dyDescent="0.25">
      <c r="AQ44573" s="1026"/>
      <c r="AR44573" s="1027"/>
    </row>
    <row r="44574" spans="43:44" x14ac:dyDescent="0.25">
      <c r="AQ44574" s="1026"/>
      <c r="AR44574" s="1027"/>
    </row>
    <row r="44575" spans="43:44" x14ac:dyDescent="0.25">
      <c r="AQ44575" s="1026"/>
      <c r="AR44575" s="1027"/>
    </row>
    <row r="44576" spans="43:44" x14ac:dyDescent="0.25">
      <c r="AQ44576" s="1026"/>
      <c r="AR44576" s="1027"/>
    </row>
    <row r="44577" spans="43:44" x14ac:dyDescent="0.25">
      <c r="AQ44577" s="1026"/>
      <c r="AR44577" s="1027"/>
    </row>
    <row r="44578" spans="43:44" x14ac:dyDescent="0.25">
      <c r="AQ44578" s="1026"/>
      <c r="AR44578" s="1027"/>
    </row>
    <row r="44579" spans="43:44" x14ac:dyDescent="0.25">
      <c r="AQ44579" s="1026"/>
      <c r="AR44579" s="1027"/>
    </row>
    <row r="44580" spans="43:44" x14ac:dyDescent="0.25">
      <c r="AQ44580" s="1026"/>
      <c r="AR44580" s="1027"/>
    </row>
    <row r="44581" spans="43:44" x14ac:dyDescent="0.25">
      <c r="AQ44581" s="1026"/>
      <c r="AR44581" s="1027"/>
    </row>
    <row r="44582" spans="43:44" x14ac:dyDescent="0.25">
      <c r="AQ44582" s="1026"/>
      <c r="AR44582" s="1027"/>
    </row>
    <row r="44583" spans="43:44" x14ac:dyDescent="0.25">
      <c r="AQ44583" s="1026"/>
      <c r="AR44583" s="1027"/>
    </row>
    <row r="44584" spans="43:44" x14ac:dyDescent="0.25">
      <c r="AQ44584" s="1026"/>
      <c r="AR44584" s="1027"/>
    </row>
    <row r="44585" spans="43:44" x14ac:dyDescent="0.25">
      <c r="AQ44585" s="1026"/>
      <c r="AR44585" s="1027"/>
    </row>
    <row r="44586" spans="43:44" x14ac:dyDescent="0.25">
      <c r="AQ44586" s="1026"/>
      <c r="AR44586" s="1027"/>
    </row>
    <row r="44587" spans="43:44" x14ac:dyDescent="0.25">
      <c r="AQ44587" s="1026"/>
      <c r="AR44587" s="1027"/>
    </row>
    <row r="44588" spans="43:44" x14ac:dyDescent="0.25">
      <c r="AQ44588" s="1026"/>
      <c r="AR44588" s="1027"/>
    </row>
    <row r="44589" spans="43:44" x14ac:dyDescent="0.25">
      <c r="AQ44589" s="1026"/>
      <c r="AR44589" s="1027"/>
    </row>
    <row r="44590" spans="43:44" x14ac:dyDescent="0.25">
      <c r="AQ44590" s="1026"/>
      <c r="AR44590" s="1027"/>
    </row>
    <row r="44591" spans="43:44" x14ac:dyDescent="0.25">
      <c r="AQ44591" s="1026"/>
      <c r="AR44591" s="1027"/>
    </row>
    <row r="44592" spans="43:44" x14ac:dyDescent="0.25">
      <c r="AQ44592" s="1026"/>
      <c r="AR44592" s="1027"/>
    </row>
    <row r="44593" spans="43:44" x14ac:dyDescent="0.25">
      <c r="AQ44593" s="1026"/>
      <c r="AR44593" s="1027"/>
    </row>
    <row r="44594" spans="43:44" x14ac:dyDescent="0.25">
      <c r="AQ44594" s="1026"/>
      <c r="AR44594" s="1027"/>
    </row>
    <row r="44595" spans="43:44" x14ac:dyDescent="0.25">
      <c r="AQ44595" s="1026"/>
      <c r="AR44595" s="1027"/>
    </row>
    <row r="44596" spans="43:44" x14ac:dyDescent="0.25">
      <c r="AQ44596" s="1026"/>
      <c r="AR44596" s="1027"/>
    </row>
    <row r="44597" spans="43:44" x14ac:dyDescent="0.25">
      <c r="AQ44597" s="1026"/>
      <c r="AR44597" s="1027"/>
    </row>
    <row r="44598" spans="43:44" x14ac:dyDescent="0.25">
      <c r="AQ44598" s="1026"/>
      <c r="AR44598" s="1027"/>
    </row>
    <row r="44599" spans="43:44" x14ac:dyDescent="0.25">
      <c r="AQ44599" s="1026"/>
      <c r="AR44599" s="1027"/>
    </row>
    <row r="44600" spans="43:44" x14ac:dyDescent="0.25">
      <c r="AQ44600" s="1026"/>
      <c r="AR44600" s="1027"/>
    </row>
    <row r="44601" spans="43:44" x14ac:dyDescent="0.25">
      <c r="AQ44601" s="1026"/>
      <c r="AR44601" s="1027"/>
    </row>
    <row r="44602" spans="43:44" x14ac:dyDescent="0.25">
      <c r="AQ44602" s="1026"/>
      <c r="AR44602" s="1027"/>
    </row>
    <row r="44603" spans="43:44" x14ac:dyDescent="0.25">
      <c r="AQ44603" s="1026"/>
      <c r="AR44603" s="1027"/>
    </row>
    <row r="44604" spans="43:44" x14ac:dyDescent="0.25">
      <c r="AQ44604" s="1026"/>
      <c r="AR44604" s="1027"/>
    </row>
    <row r="44605" spans="43:44" x14ac:dyDescent="0.25">
      <c r="AQ44605" s="1026"/>
      <c r="AR44605" s="1027"/>
    </row>
    <row r="44606" spans="43:44" x14ac:dyDescent="0.25">
      <c r="AQ44606" s="1026"/>
      <c r="AR44606" s="1027"/>
    </row>
    <row r="44607" spans="43:44" x14ac:dyDescent="0.25">
      <c r="AQ44607" s="1026"/>
      <c r="AR44607" s="1027"/>
    </row>
    <row r="44608" spans="43:44" x14ac:dyDescent="0.25">
      <c r="AQ44608" s="1026"/>
      <c r="AR44608" s="1027"/>
    </row>
    <row r="44609" spans="43:44" x14ac:dyDescent="0.25">
      <c r="AQ44609" s="1026"/>
      <c r="AR44609" s="1027"/>
    </row>
    <row r="44610" spans="43:44" x14ac:dyDescent="0.25">
      <c r="AQ44610" s="1026"/>
      <c r="AR44610" s="1027"/>
    </row>
    <row r="44611" spans="43:44" x14ac:dyDescent="0.25">
      <c r="AQ44611" s="1026"/>
      <c r="AR44611" s="1027"/>
    </row>
    <row r="44612" spans="43:44" x14ac:dyDescent="0.25">
      <c r="AQ44612" s="1026"/>
      <c r="AR44612" s="1027"/>
    </row>
    <row r="44613" spans="43:44" x14ac:dyDescent="0.25">
      <c r="AQ44613" s="1026"/>
      <c r="AR44613" s="1027"/>
    </row>
    <row r="44614" spans="43:44" x14ac:dyDescent="0.25">
      <c r="AQ44614" s="1026"/>
      <c r="AR44614" s="1027"/>
    </row>
    <row r="44616" spans="43:44" x14ac:dyDescent="0.25">
      <c r="AQ44616" s="1026"/>
    </row>
    <row r="44617" spans="43:44" x14ac:dyDescent="0.25">
      <c r="AQ44617" s="1026"/>
    </row>
  </sheetData>
  <mergeCells count="8">
    <mergeCell ref="D400:H400"/>
    <mergeCell ref="D209:H209"/>
    <mergeCell ref="W75:AA75"/>
    <mergeCell ref="AB75:AF75"/>
    <mergeCell ref="J76:N76"/>
    <mergeCell ref="O76:S76"/>
    <mergeCell ref="P142:T142"/>
    <mergeCell ref="U142:Y142"/>
  </mergeCells>
  <conditionalFormatting sqref="F10">
    <cfRule type="expression" dxfId="1" priority="2">
      <formula>IF(W77&lt;&gt;"",1,0)</formula>
    </cfRule>
  </conditionalFormatting>
  <conditionalFormatting sqref="L10">
    <cfRule type="expression" dxfId="0" priority="1">
      <formula>IF(AB77&lt;&gt;"",1,0)</formula>
    </cfRule>
  </conditionalFormatting>
  <pageMargins left="0.7" right="0.7" top="0.75" bottom="0.75" header="0.3" footer="0.3"/>
  <pageSetup paperSize="9" orientation="portrait" r:id="rId1"/>
  <ignoredErrors>
    <ignoredError sqref="E143:E146"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BL75"/>
  <sheetViews>
    <sheetView topLeftCell="BM1" workbookViewId="0"/>
  </sheetViews>
  <sheetFormatPr defaultRowHeight="15" x14ac:dyDescent="0.25"/>
  <cols>
    <col min="1" max="64" width="0" hidden="1" customWidth="1"/>
  </cols>
  <sheetData>
    <row r="1" spans="1:64" x14ac:dyDescent="0.25">
      <c r="A1" t="s">
        <v>280</v>
      </c>
      <c r="B1" s="52">
        <f>IF(AND(E1="Validation: OK",H1="Validation: OK",K1="Validation: OK",N1="Validation: OK"),0,1)</f>
        <v>0</v>
      </c>
      <c r="E1" t="str">
        <f>IF(AND(AD59="",AN19="",AX59=""),"Validation: OK","Validation: Failure (see below table)")</f>
        <v>Validation: OK</v>
      </c>
      <c r="H1" t="str">
        <f>IF(AND(AG59="",AQ19="",BA59=""),"Validation: OK","Validation: Failure (see below table)")</f>
        <v>Validation: OK</v>
      </c>
      <c r="K1" t="str">
        <f>IF(AND(Z59="",AT19="",BD59=""),"Validation: OK","Validation: Failure (see below table)")</f>
        <v>Validation: OK</v>
      </c>
      <c r="N1" t="str">
        <f>IF(AJ59="","Validation: OK","Validation: Failure (see below table)")</f>
        <v>Validation: OK</v>
      </c>
    </row>
    <row r="2" spans="1:64" x14ac:dyDescent="0.25">
      <c r="A2" t="s">
        <v>279</v>
      </c>
      <c r="B2" s="52">
        <f>IF(AND(E2="First-stage credibility: OK",H2="First-stage credibility: OK",K2="First-stage credibility: OK",N2="First-stage credibility: OK"),0,1)</f>
        <v>0</v>
      </c>
      <c r="E2" t="s">
        <v>25</v>
      </c>
      <c r="H2" t="s">
        <v>25</v>
      </c>
      <c r="K2" t="str">
        <f>IF(AND(BH59="",BL59=""),"First-stage credibility: OK","First-stage credibility: Warnings (see below table)")</f>
        <v>First-stage credibility: OK</v>
      </c>
      <c r="N2" t="s">
        <v>25</v>
      </c>
      <c r="X2" s="52">
        <v>1</v>
      </c>
      <c r="AB2" s="52">
        <v>1</v>
      </c>
      <c r="AL2" s="52">
        <v>1</v>
      </c>
      <c r="AV2" s="52">
        <v>1</v>
      </c>
      <c r="BF2" s="52">
        <v>1</v>
      </c>
      <c r="BJ2" s="52">
        <v>1</v>
      </c>
    </row>
    <row r="3" spans="1:64" x14ac:dyDescent="0.25">
      <c r="E3" t="s">
        <v>0</v>
      </c>
      <c r="F3" t="s">
        <v>0</v>
      </c>
      <c r="G3" t="s">
        <v>0</v>
      </c>
      <c r="H3" t="s">
        <v>1</v>
      </c>
      <c r="I3" t="s">
        <v>1</v>
      </c>
      <c r="J3" t="s">
        <v>1</v>
      </c>
      <c r="K3" t="s">
        <v>2</v>
      </c>
      <c r="L3" t="s">
        <v>2</v>
      </c>
      <c r="M3" t="s">
        <v>2</v>
      </c>
      <c r="N3" t="s">
        <v>3</v>
      </c>
      <c r="O3" t="s">
        <v>3</v>
      </c>
      <c r="P3" t="s">
        <v>3</v>
      </c>
      <c r="BF3">
        <v>50</v>
      </c>
    </row>
    <row r="4" spans="1:64" x14ac:dyDescent="0.25">
      <c r="E4" s="18" t="str">
        <f>'1 Full-time'!D12</f>
        <v>OfS-fundable</v>
      </c>
      <c r="F4" s="18" t="str">
        <f>'1 Full-time'!E12</f>
        <v>Non-fundable</v>
      </c>
      <c r="G4" s="18" t="str">
        <f>'1 Full-time'!F12</f>
        <v>Island and overseas</v>
      </c>
      <c r="H4" s="18" t="str">
        <f>'1 Full-time'!G12</f>
        <v>OfS-fundable</v>
      </c>
      <c r="I4" s="18" t="str">
        <f>'1 Full-time'!H12</f>
        <v>Non-fundable</v>
      </c>
      <c r="J4" s="18" t="str">
        <f>'1 Full-time'!I12</f>
        <v>Island and overseas</v>
      </c>
      <c r="K4" s="18" t="str">
        <f>'1 Full-time'!J12</f>
        <v>OfS-fundable</v>
      </c>
      <c r="L4" s="18" t="str">
        <f>'1 Full-time'!K12</f>
        <v>Non-fundable</v>
      </c>
      <c r="M4" s="18" t="str">
        <f>'1 Full-time'!L12</f>
        <v>Island and overseas</v>
      </c>
      <c r="N4" s="18" t="str">
        <f>'1 Full-time'!M12</f>
        <v>OfS-fundable</v>
      </c>
      <c r="O4" s="18" t="str">
        <f>'1 Full-time'!N12</f>
        <v>Non-fundable</v>
      </c>
      <c r="P4" s="18" t="str">
        <f>'1 Full-time'!O12</f>
        <v>Island and overseas</v>
      </c>
      <c r="X4" s="20" t="s">
        <v>80</v>
      </c>
      <c r="AB4" t="s">
        <v>79</v>
      </c>
      <c r="AL4" t="s">
        <v>78</v>
      </c>
      <c r="AV4" t="s">
        <v>77</v>
      </c>
      <c r="BF4" t="s">
        <v>81</v>
      </c>
      <c r="BJ4" t="s">
        <v>82</v>
      </c>
    </row>
    <row r="5" spans="1:64" x14ac:dyDescent="0.25">
      <c r="E5" t="str">
        <f>CONCATENATE(E3,", ",E4)</f>
        <v>Column 1, OfS-fundable</v>
      </c>
      <c r="F5" t="str">
        <f t="shared" ref="F5:P5" si="0">CONCATENATE(F3,", ",F4)</f>
        <v>Column 1, Non-fundable</v>
      </c>
      <c r="G5" t="str">
        <f t="shared" si="0"/>
        <v>Column 1, Island and overseas</v>
      </c>
      <c r="H5" t="str">
        <f t="shared" si="0"/>
        <v>Column 2, OfS-fundable</v>
      </c>
      <c r="I5" t="str">
        <f t="shared" si="0"/>
        <v>Column 2, Non-fundable</v>
      </c>
      <c r="J5" t="str">
        <f t="shared" si="0"/>
        <v>Column 2, Island and overseas</v>
      </c>
      <c r="K5" t="str">
        <f t="shared" si="0"/>
        <v>Column 3, OfS-fundable</v>
      </c>
      <c r="L5" t="str">
        <f t="shared" si="0"/>
        <v>Column 3, Non-fundable</v>
      </c>
      <c r="M5" t="str">
        <f t="shared" si="0"/>
        <v>Column 3, Island and overseas</v>
      </c>
      <c r="N5" t="str">
        <f t="shared" si="0"/>
        <v>Column 4, OfS-fundable</v>
      </c>
      <c r="O5" t="str">
        <f t="shared" si="0"/>
        <v>Column 4, Non-fundable</v>
      </c>
      <c r="P5" t="str">
        <f t="shared" si="0"/>
        <v>Column 4, Island and overseas</v>
      </c>
      <c r="X5" t="s">
        <v>2</v>
      </c>
      <c r="AB5" t="s">
        <v>0</v>
      </c>
      <c r="AE5" t="s">
        <v>1</v>
      </c>
      <c r="AH5" t="s">
        <v>3</v>
      </c>
      <c r="AL5" t="s">
        <v>0</v>
      </c>
      <c r="AO5" t="s">
        <v>1</v>
      </c>
      <c r="AR5" t="s">
        <v>2</v>
      </c>
      <c r="AV5" t="s">
        <v>0</v>
      </c>
      <c r="AY5" t="s">
        <v>1</v>
      </c>
      <c r="BB5" t="s">
        <v>2</v>
      </c>
      <c r="BF5" t="s">
        <v>2</v>
      </c>
      <c r="BJ5" t="s">
        <v>2</v>
      </c>
    </row>
    <row r="6" spans="1:64" x14ac:dyDescent="0.25">
      <c r="A6" s="18" t="str">
        <f>'1 Full-time'!A14</f>
        <v>A</v>
      </c>
      <c r="B6" t="s">
        <v>13</v>
      </c>
      <c r="C6" s="18" t="str">
        <f>'1 Full-time'!C14</f>
        <v>UG</v>
      </c>
      <c r="D6" t="str">
        <f>CONCATENATE(A6,", ",B6,", ",C6)</f>
        <v>A, Standard, UG</v>
      </c>
      <c r="E6" t="str">
        <f>CONCATENATE(E$5,", ",$D6,"; ")</f>
        <v xml:space="preserve">Column 1, OfS-fundable, A, Standard, UG; </v>
      </c>
      <c r="F6" t="str">
        <f t="shared" ref="F6:P21" si="1">CONCATENATE(F$5,", ",$D6,"; ")</f>
        <v xml:space="preserve">Column 1, Non-fundable, A, Standard, UG; </v>
      </c>
      <c r="G6" t="str">
        <f t="shared" si="1"/>
        <v xml:space="preserve">Column 1, Island and overseas, A, Standard, UG; </v>
      </c>
      <c r="H6" t="str">
        <f t="shared" si="1"/>
        <v xml:space="preserve">Column 2, OfS-fundable, A, Standard, UG; </v>
      </c>
      <c r="I6" t="str">
        <f t="shared" si="1"/>
        <v xml:space="preserve">Column 2, Non-fundable, A, Standard, UG; </v>
      </c>
      <c r="J6" t="str">
        <f t="shared" si="1"/>
        <v xml:space="preserve">Column 2, Island and overseas, A, Standard, UG; </v>
      </c>
      <c r="K6" t="str">
        <f t="shared" si="1"/>
        <v xml:space="preserve">Column 3, OfS-fundable, A, Standard, UG; </v>
      </c>
      <c r="L6" t="str">
        <f t="shared" si="1"/>
        <v xml:space="preserve">Column 3, Non-fundable, A, Standard, UG; </v>
      </c>
      <c r="M6" t="str">
        <f t="shared" si="1"/>
        <v xml:space="preserve">Column 3, Island and overseas, A, Standard, UG; </v>
      </c>
      <c r="N6" t="str">
        <f t="shared" si="1"/>
        <v xml:space="preserve">Column 4, OfS-fundable, A, Standard, UG; </v>
      </c>
      <c r="O6" t="str">
        <f t="shared" si="1"/>
        <v xml:space="preserve">Column 4, Non-fundable, A, Standard, UG; </v>
      </c>
      <c r="P6" t="str">
        <f t="shared" si="1"/>
        <v xml:space="preserve">Column 4, Island and overseas, A, Standard, UG; </v>
      </c>
      <c r="X6" s="19" t="str">
        <f>IF(AND($X$2=1,'1 Full-time'!J14&gt;0),K6,"")</f>
        <v/>
      </c>
      <c r="Y6" s="22" t="str">
        <f>IF(AND($X$2=1,'1 Full-time'!K14&gt;0),L6,"")</f>
        <v/>
      </c>
      <c r="Z6" s="23" t="str">
        <f>IF(AND($X$2=1,'1 Full-time'!L14&gt;0),M6,"")</f>
        <v/>
      </c>
      <c r="AB6" s="19" t="str">
        <f>IF(AND($AB$2=1,'1 Full-time'!D14&lt;0),E6,"")</f>
        <v/>
      </c>
      <c r="AC6" s="22" t="str">
        <f>IF(AND($AB$2=1,'1 Full-time'!E14&lt;0),F6,"")</f>
        <v/>
      </c>
      <c r="AD6" s="23" t="str">
        <f>IF(AND($AB$2=1,'1 Full-time'!F14&lt;0),G6,"")</f>
        <v/>
      </c>
      <c r="AE6" s="22" t="str">
        <f>IF(AND($AB$2=1,'1 Full-time'!G14&lt;0),H6,"")</f>
        <v/>
      </c>
      <c r="AF6" s="22" t="str">
        <f>IF(AND($AB$2=1,'1 Full-time'!H14&lt;0),I6,"")</f>
        <v/>
      </c>
      <c r="AG6" s="22" t="str">
        <f>IF(AND($AB$2=1,'1 Full-time'!I14&lt;0),J6,"")</f>
        <v/>
      </c>
      <c r="AH6" s="33" t="str">
        <f>IF(AND($AB$2=1,'1 Full-time'!M14&lt;0),N6,"")</f>
        <v/>
      </c>
      <c r="AI6" s="22" t="str">
        <f>IF(AND($AB$2=1,'1 Full-time'!N14&lt;0),O6,"")</f>
        <v/>
      </c>
      <c r="AJ6" s="23" t="str">
        <f>IF(AND($AB$2=1,'1 Full-time'!O14&lt;0),P6,"")</f>
        <v/>
      </c>
      <c r="AL6" s="37" t="str">
        <f>IF(AND($AL$2=1,TRUNC('1 Full-time'!D64)&lt;&gt;'1 Full-time'!D64),CONCATENATE(E$5,", ",$B6,", ",$C6,"; "),"")</f>
        <v/>
      </c>
      <c r="AM6" s="38" t="str">
        <f>IF(AND($AL$2=1,TRUNC('1 Full-time'!E64)&lt;&gt;'1 Full-time'!E64),CONCATENATE(F$5,", ",$B6,", ",$C6,"; "),"")</f>
        <v/>
      </c>
      <c r="AN6" s="38" t="str">
        <f>IF(AND($AL$2=1,TRUNC('1 Full-time'!F64)&lt;&gt;'1 Full-time'!F64),CONCATENATE(G$5,", ",$B6,", ",$C6,"; "),"")</f>
        <v/>
      </c>
      <c r="AO6" s="37" t="str">
        <f>IF(AND($AL$2=1,TRUNC('1 Full-time'!G64)&lt;&gt;'1 Full-time'!G64),CONCATENATE(H$5,", ",$B6,", ",$C6,"; "),"")</f>
        <v/>
      </c>
      <c r="AP6" s="38" t="str">
        <f>IF(AND($AL$2=1,TRUNC('1 Full-time'!H64)&lt;&gt;'1 Full-time'!H64),CONCATENATE(I$5,", ",$B6,", ",$C6,"; "),"")</f>
        <v/>
      </c>
      <c r="AQ6" s="39" t="str">
        <f>IF(AND($AL$2=1,TRUNC('1 Full-time'!I64)&lt;&gt;'1 Full-time'!I64),CONCATENATE(J$5,", ",$B6,", ",$C6,"; "),"")</f>
        <v/>
      </c>
      <c r="AR6" s="38" t="str">
        <f>IF(AND($AL$2=1,TRUNC('1 Full-time'!J64)&lt;&gt;'1 Full-time'!J64),CONCATENATE(K$5,", ",$B6,", ",$C6,"; "),"")</f>
        <v/>
      </c>
      <c r="AS6" s="38" t="str">
        <f>IF(AND($AL$2=1,TRUNC('1 Full-time'!K64)&lt;&gt;'1 Full-time'!K64),CONCATENATE(L$5,", ",$B6,", ",$C6,"; "),"")</f>
        <v/>
      </c>
      <c r="AT6" s="39" t="str">
        <f>IF(AND($AL$2=1,TRUNC('1 Full-time'!L64)&lt;&gt;'1 Full-time'!L64),CONCATENATE(M$5,", ",$B6,", ",$C6,"; "),"")</f>
        <v/>
      </c>
      <c r="AV6" s="37" t="str">
        <f>IF(AND($AV$2=1,ROUND('1 Full-time'!D14,2)&lt;&gt;'1 Full-time'!D14),E6,"")</f>
        <v/>
      </c>
      <c r="AW6" s="38" t="str">
        <f>IF(AND($AV$2=1,ROUND('1 Full-time'!E14,2)&lt;&gt;'1 Full-time'!E14),F6,"")</f>
        <v/>
      </c>
      <c r="AX6" s="38" t="str">
        <f>IF(AND($AV$2=1,ROUND('1 Full-time'!F14,2)&lt;&gt;'1 Full-time'!F14),G6,"")</f>
        <v/>
      </c>
      <c r="AY6" s="37" t="str">
        <f>IF(AND($AV$2=1,ROUND('1 Full-time'!G14,2)&lt;&gt;'1 Full-time'!G14),H6,"")</f>
        <v/>
      </c>
      <c r="AZ6" s="38" t="str">
        <f>IF(AND($AV$2=1,ROUND('1 Full-time'!H14,2)&lt;&gt;'1 Full-time'!H14),I6,"")</f>
        <v/>
      </c>
      <c r="BA6" s="39" t="str">
        <f>IF(AND($AV$2=1,ROUND('1 Full-time'!I14,2)&lt;&gt;'1 Full-time'!I14),J6,"")</f>
        <v/>
      </c>
      <c r="BB6" s="38" t="str">
        <f>IF(AND($AV$2=1,ROUND('1 Full-time'!J14,2)&lt;&gt;'1 Full-time'!J14),K6,"")</f>
        <v/>
      </c>
      <c r="BC6" s="38" t="str">
        <f>IF(AND($AV$2=1,ROUND('1 Full-time'!K14,2)&lt;&gt;'1 Full-time'!K14),L6,"")</f>
        <v/>
      </c>
      <c r="BD6" s="39" t="str">
        <f>IF(AND($AV$2=1,ROUND('1 Full-time'!L14,2)&lt;&gt;'1 Full-time'!L14),M6,"")</f>
        <v/>
      </c>
      <c r="BF6" s="37" t="str">
        <f>IF(AND($BF$2=1,'1 Full-time'!D14+'1 Full-time'!G14&gt;=$BF$3,'1 Full-time'!J14=0),K6,"")</f>
        <v/>
      </c>
      <c r="BG6" s="38" t="str">
        <f>IF(AND($BF$2=1,'1 Full-time'!E14+'1 Full-time'!H14&gt;=$BF$3,'1 Full-time'!K14=0),L6,"")</f>
        <v/>
      </c>
      <c r="BH6" s="39" t="str">
        <f>IF(AND($BF$2=1,'1 Full-time'!F14+'1 Full-time'!I14&gt;=$BF$3,'1 Full-time'!L14=0),M6,"")</f>
        <v/>
      </c>
      <c r="BJ6" s="37" t="str">
        <f>IF(AND($BJ$2=1,SUM('1 Full-time'!D14,'1 Full-time'!G14)&gt;0,SUM('1 Full-time'!D14,'1 Full-time'!G14)=-'1 Full-time'!J14),K6,"")</f>
        <v/>
      </c>
      <c r="BK6" s="38" t="str">
        <f>IF(AND($BJ$2=1,SUM('1 Full-time'!E14,'1 Full-time'!H14)&gt;0,SUM('1 Full-time'!E14,'1 Full-time'!H14)=-'1 Full-time'!K14),L6,"")</f>
        <v/>
      </c>
      <c r="BL6" s="39" t="str">
        <f>IF(AND($BJ$2=1,SUM('1 Full-time'!F14,'1 Full-time'!I14)&gt;0,SUM('1 Full-time'!F14,'1 Full-time'!I14)=-'1 Full-time'!L14),M6,"")</f>
        <v/>
      </c>
    </row>
    <row r="7" spans="1:64" x14ac:dyDescent="0.25">
      <c r="A7" s="18" t="str">
        <f>'1 Full-time'!A15</f>
        <v>A</v>
      </c>
      <c r="B7" t="s">
        <v>13</v>
      </c>
      <c r="C7" s="18" t="str">
        <f>'1 Full-time'!C15</f>
        <v>PGT (UG fee)</v>
      </c>
      <c r="D7" t="str">
        <f t="shared" ref="D7:D55" si="2">CONCATENATE(A7,", ",B7,", ",C7)</f>
        <v>A, Standard, PGT (UG fee)</v>
      </c>
      <c r="E7" t="str">
        <f t="shared" ref="E7:P38" si="3">CONCATENATE(E$5,", ",$D7,"; ")</f>
        <v xml:space="preserve">Column 1, OfS-fundable, A, Standard, PGT (UG fee); </v>
      </c>
      <c r="F7" t="str">
        <f t="shared" si="1"/>
        <v xml:space="preserve">Column 1, Non-fundable, A, Standard, PGT (UG fee); </v>
      </c>
      <c r="G7" t="str">
        <f t="shared" si="1"/>
        <v xml:space="preserve">Column 1, Island and overseas, A, Standard, PGT (UG fee); </v>
      </c>
      <c r="H7" t="str">
        <f t="shared" si="1"/>
        <v xml:space="preserve">Column 2, OfS-fundable, A, Standard, PGT (UG fee); </v>
      </c>
      <c r="I7" t="str">
        <f t="shared" si="1"/>
        <v xml:space="preserve">Column 2, Non-fundable, A, Standard, PGT (UG fee); </v>
      </c>
      <c r="J7" t="str">
        <f t="shared" si="1"/>
        <v xml:space="preserve">Column 2, Island and overseas, A, Standard, PGT (UG fee); </v>
      </c>
      <c r="K7" t="str">
        <f t="shared" si="1"/>
        <v xml:space="preserve">Column 3, OfS-fundable, A, Standard, PGT (UG fee); </v>
      </c>
      <c r="L7" t="str">
        <f t="shared" si="1"/>
        <v xml:space="preserve">Column 3, Non-fundable, A, Standard, PGT (UG fee); </v>
      </c>
      <c r="M7" t="str">
        <f t="shared" si="1"/>
        <v xml:space="preserve">Column 3, Island and overseas, A, Standard, PGT (UG fee); </v>
      </c>
      <c r="N7" t="str">
        <f t="shared" si="1"/>
        <v xml:space="preserve">Column 4, OfS-fundable, A, Standard, PGT (UG fee); </v>
      </c>
      <c r="O7" t="str">
        <f t="shared" si="1"/>
        <v xml:space="preserve">Column 4, Non-fundable, A, Standard, PGT (UG fee); </v>
      </c>
      <c r="P7" t="str">
        <f t="shared" si="1"/>
        <v xml:space="preserve">Column 4, Island and overseas, A, Standard, PGT (UG fee); </v>
      </c>
      <c r="X7" s="28"/>
      <c r="Y7" s="29"/>
      <c r="Z7" s="30"/>
      <c r="AB7" s="28"/>
      <c r="AC7" s="29"/>
      <c r="AD7" s="30"/>
      <c r="AE7" s="29"/>
      <c r="AF7" s="29"/>
      <c r="AG7" s="30"/>
      <c r="AH7" s="34"/>
      <c r="AI7" s="29"/>
      <c r="AJ7" s="30"/>
      <c r="AL7" s="40" t="str">
        <f>IF(AND($AL$2=1,TRUNC('1 Full-time'!D65)&lt;&gt;'1 Full-time'!D65),CONCATENATE(E$5,", ",$B7,", ",$C7,"; "),"")</f>
        <v/>
      </c>
      <c r="AM7" s="3" t="str">
        <f>IF(AND($AL$2=1,TRUNC('1 Full-time'!E65)&lt;&gt;'1 Full-time'!E65),CONCATENATE(F$5,", ",$B7,", ",$C7,"; "),"")</f>
        <v/>
      </c>
      <c r="AN7" s="3" t="str">
        <f>IF(AND($AL$2=1,TRUNC('1 Full-time'!F65)&lt;&gt;'1 Full-time'!F65),CONCATENATE(G$5,", ",$B7,", ",$C7,"; "),"")</f>
        <v/>
      </c>
      <c r="AO7" s="40" t="str">
        <f>IF(AND($AL$2=1,TRUNC('1 Full-time'!G65)&lt;&gt;'1 Full-time'!G65),CONCATENATE(H$5,", ",$B7,", ",$C7,"; "),"")</f>
        <v/>
      </c>
      <c r="AP7" s="3" t="str">
        <f>IF(AND($AL$2=1,TRUNC('1 Full-time'!H65)&lt;&gt;'1 Full-time'!H65),CONCATENATE(I$5,", ",$B7,", ",$C7,"; "),"")</f>
        <v/>
      </c>
      <c r="AQ7" s="41" t="str">
        <f>IF(AND($AL$2=1,TRUNC('1 Full-time'!I65)&lt;&gt;'1 Full-time'!I65),CONCATENATE(J$5,", ",$B7,", ",$C7,"; "),"")</f>
        <v/>
      </c>
      <c r="AR7" s="3" t="str">
        <f>IF(AND($AL$2=1,TRUNC('1 Full-time'!J65)&lt;&gt;'1 Full-time'!J65),CONCATENATE(K$5,", ",$B7,", ",$C7,"; "),"")</f>
        <v/>
      </c>
      <c r="AS7" s="3" t="str">
        <f>IF(AND($AL$2=1,TRUNC('1 Full-time'!K65)&lt;&gt;'1 Full-time'!K65),CONCATENATE(L$5,", ",$B7,", ",$C7,"; "),"")</f>
        <v/>
      </c>
      <c r="AT7" s="41" t="str">
        <f>IF(AND($AL$2=1,TRUNC('1 Full-time'!L65)&lt;&gt;'1 Full-time'!L65),CONCATENATE(M$5,", ",$B7,", ",$C7,"; "),"")</f>
        <v/>
      </c>
      <c r="AV7" s="43"/>
      <c r="AW7" s="44"/>
      <c r="AX7" s="44"/>
      <c r="AY7" s="43"/>
      <c r="AZ7" s="44"/>
      <c r="BA7" s="47"/>
      <c r="BB7" s="44"/>
      <c r="BC7" s="44"/>
      <c r="BD7" s="47"/>
      <c r="BF7" s="43"/>
      <c r="BG7" s="44"/>
      <c r="BH7" s="47"/>
      <c r="BJ7" s="43"/>
      <c r="BK7" s="44"/>
      <c r="BL7" s="47"/>
    </row>
    <row r="8" spans="1:64" x14ac:dyDescent="0.25">
      <c r="A8" s="18" t="str">
        <f>'1 Full-time'!A16</f>
        <v>A</v>
      </c>
      <c r="B8" t="s">
        <v>13</v>
      </c>
      <c r="C8" s="18" t="str">
        <f>'1 Full-time'!C16</f>
        <v>PGT (Masters' loan)</v>
      </c>
      <c r="D8" t="str">
        <f t="shared" si="2"/>
        <v>A, Standard, PGT (Masters' loan)</v>
      </c>
      <c r="E8" t="str">
        <f t="shared" si="3"/>
        <v xml:space="preserve">Column 1, OfS-fundable, A, Standard, PGT (Masters' loan); </v>
      </c>
      <c r="F8" t="str">
        <f t="shared" si="1"/>
        <v xml:space="preserve">Column 1, Non-fundable, A, Standard, PGT (Masters' loan); </v>
      </c>
      <c r="G8" t="str">
        <f t="shared" si="1"/>
        <v xml:space="preserve">Column 1, Island and overseas, A, Standard, PGT (Masters' loan); </v>
      </c>
      <c r="H8" t="str">
        <f t="shared" si="1"/>
        <v xml:space="preserve">Column 2, OfS-fundable, A, Standard, PGT (Masters' loan); </v>
      </c>
      <c r="I8" t="str">
        <f t="shared" si="1"/>
        <v xml:space="preserve">Column 2, Non-fundable, A, Standard, PGT (Masters' loan); </v>
      </c>
      <c r="J8" t="str">
        <f t="shared" si="1"/>
        <v xml:space="preserve">Column 2, Island and overseas, A, Standard, PGT (Masters' loan); </v>
      </c>
      <c r="K8" t="str">
        <f t="shared" si="1"/>
        <v xml:space="preserve">Column 3, OfS-fundable, A, Standard, PGT (Masters' loan); </v>
      </c>
      <c r="L8" t="str">
        <f t="shared" si="1"/>
        <v xml:space="preserve">Column 3, Non-fundable, A, Standard, PGT (Masters' loan); </v>
      </c>
      <c r="M8" t="str">
        <f t="shared" si="1"/>
        <v xml:space="preserve">Column 3, Island and overseas, A, Standard, PGT (Masters' loan); </v>
      </c>
      <c r="N8" t="str">
        <f t="shared" si="1"/>
        <v xml:space="preserve">Column 4, OfS-fundable, A, Standard, PGT (Masters' loan); </v>
      </c>
      <c r="O8" t="str">
        <f t="shared" si="1"/>
        <v xml:space="preserve">Column 4, Non-fundable, A, Standard, PGT (Masters' loan); </v>
      </c>
      <c r="P8" t="str">
        <f t="shared" si="1"/>
        <v xml:space="preserve">Column 4, Island and overseas, A, Standard, PGT (Masters' loan); </v>
      </c>
      <c r="X8" s="24" t="str">
        <f>IF(AND($X$2=1,'1 Full-time'!J16&gt;0),K8,"")</f>
        <v/>
      </c>
      <c r="Y8" s="21" t="str">
        <f>IF(AND($X$2=1,'1 Full-time'!K16&gt;0),L8,"")</f>
        <v/>
      </c>
      <c r="Z8" s="25" t="str">
        <f>IF(AND($X$2=1,'1 Full-time'!L16&gt;0),M8,"")</f>
        <v/>
      </c>
      <c r="AB8" s="24" t="str">
        <f>IF(AND($AB$2=1,'1 Full-time'!D16&lt;0),E8,"")</f>
        <v/>
      </c>
      <c r="AC8" s="21" t="str">
        <f>IF(AND($AB$2=1,'1 Full-time'!E16&lt;0),F8,"")</f>
        <v/>
      </c>
      <c r="AD8" s="25" t="str">
        <f>IF(AND($AB$2=1,'1 Full-time'!F16&lt;0),G8,"")</f>
        <v/>
      </c>
      <c r="AE8" s="21" t="str">
        <f>IF(AND($AB$2=1,'1 Full-time'!G16&lt;0),H8,"")</f>
        <v/>
      </c>
      <c r="AF8" s="21" t="str">
        <f>IF(AND($AB$2=1,'1 Full-time'!H16&lt;0),I8,"")</f>
        <v/>
      </c>
      <c r="AG8" s="25" t="str">
        <f>IF(AND($AB$2=1,'1 Full-time'!I16&lt;0),J8,"")</f>
        <v/>
      </c>
      <c r="AH8" s="32" t="str">
        <f>IF(AND($AB$2=1,'1 Full-time'!M16&lt;0),N8,"")</f>
        <v/>
      </c>
      <c r="AI8" s="21" t="str">
        <f>IF(AND($AB$2=1,'1 Full-time'!N16&lt;0),O8,"")</f>
        <v/>
      </c>
      <c r="AJ8" s="25" t="str">
        <f>IF(AND($AB$2=1,'1 Full-time'!O16&lt;0),P8,"")</f>
        <v/>
      </c>
      <c r="AL8" s="40" t="str">
        <f>IF(AND($AL$2=1,TRUNC('1 Full-time'!D66)&lt;&gt;'1 Full-time'!D66),CONCATENATE(E$5,", ",$B8,", ",$C8,"; "),"")</f>
        <v/>
      </c>
      <c r="AM8" s="3" t="str">
        <f>IF(AND($AL$2=1,TRUNC('1 Full-time'!E66)&lt;&gt;'1 Full-time'!E66),CONCATENATE(F$5,", ",$B8,", ",$C8,"; "),"")</f>
        <v/>
      </c>
      <c r="AN8" s="3" t="str">
        <f>IF(AND($AL$2=1,TRUNC('1 Full-time'!F66)&lt;&gt;'1 Full-time'!F66),CONCATENATE(G$5,", ",$B8,", ",$C8,"; "),"")</f>
        <v/>
      </c>
      <c r="AO8" s="40" t="str">
        <f>IF(AND($AL$2=1,TRUNC('1 Full-time'!G66)&lt;&gt;'1 Full-time'!G66),CONCATENATE(H$5,", ",$B8,", ",$C8,"; "),"")</f>
        <v/>
      </c>
      <c r="AP8" s="3" t="str">
        <f>IF(AND($AL$2=1,TRUNC('1 Full-time'!H66)&lt;&gt;'1 Full-time'!H66),CONCATENATE(I$5,", ",$B8,", ",$C8,"; "),"")</f>
        <v/>
      </c>
      <c r="AQ8" s="41" t="str">
        <f>IF(AND($AL$2=1,TRUNC('1 Full-time'!I66)&lt;&gt;'1 Full-time'!I66),CONCATENATE(J$5,", ",$B8,", ",$C8,"; "),"")</f>
        <v/>
      </c>
      <c r="AR8" s="3" t="str">
        <f>IF(AND($AL$2=1,TRUNC('1 Full-time'!J66)&lt;&gt;'1 Full-time'!J66),CONCATENATE(K$5,", ",$B8,", ",$C8,"; "),"")</f>
        <v/>
      </c>
      <c r="AS8" s="3" t="str">
        <f>IF(AND($AL$2=1,TRUNC('1 Full-time'!K66)&lt;&gt;'1 Full-time'!K66),CONCATENATE(L$5,", ",$B8,", ",$C8,"; "),"")</f>
        <v/>
      </c>
      <c r="AT8" s="41" t="str">
        <f>IF(AND($AL$2=1,TRUNC('1 Full-time'!L66)&lt;&gt;'1 Full-time'!L66),CONCATENATE(M$5,", ",$B8,", ",$C8,"; "),"")</f>
        <v/>
      </c>
      <c r="AV8" s="40" t="str">
        <f>IF(AND($AV$2=1,ROUND('1 Full-time'!D16,2)&lt;&gt;'1 Full-time'!D16),E8,"")</f>
        <v/>
      </c>
      <c r="AW8" s="3" t="str">
        <f>IF(AND($AV$2=1,ROUND('1 Full-time'!E16,2)&lt;&gt;'1 Full-time'!E16),F8,"")</f>
        <v/>
      </c>
      <c r="AX8" s="3" t="str">
        <f>IF(AND($AV$2=1,ROUND('1 Full-time'!F16,2)&lt;&gt;'1 Full-time'!F16),G8,"")</f>
        <v/>
      </c>
      <c r="AY8" s="40" t="str">
        <f>IF(AND($AV$2=1,ROUND('1 Full-time'!G16,2)&lt;&gt;'1 Full-time'!G16),H8,"")</f>
        <v/>
      </c>
      <c r="AZ8" s="3" t="str">
        <f>IF(AND($AV$2=1,ROUND('1 Full-time'!H16,2)&lt;&gt;'1 Full-time'!H16),I8,"")</f>
        <v/>
      </c>
      <c r="BA8" s="41" t="str">
        <f>IF(AND($AV$2=1,ROUND('1 Full-time'!I16,2)&lt;&gt;'1 Full-time'!I16),J8,"")</f>
        <v/>
      </c>
      <c r="BB8" s="3" t="str">
        <f>IF(AND($AV$2=1,ROUND('1 Full-time'!J16,2)&lt;&gt;'1 Full-time'!J16),K8,"")</f>
        <v/>
      </c>
      <c r="BC8" s="3" t="str">
        <f>IF(AND($AV$2=1,ROUND('1 Full-time'!K16,2)&lt;&gt;'1 Full-time'!K16),L8,"")</f>
        <v/>
      </c>
      <c r="BD8" s="41" t="str">
        <f>IF(AND($AV$2=1,ROUND('1 Full-time'!L16,2)&lt;&gt;'1 Full-time'!L16),M8,"")</f>
        <v/>
      </c>
      <c r="BF8" s="40" t="str">
        <f>IF(AND($BF$2=1,'1 Full-time'!D16+'1 Full-time'!G16&gt;=$BF$3,'1 Full-time'!J16=0),K8,"")</f>
        <v/>
      </c>
      <c r="BG8" s="3" t="str">
        <f>IF(AND($BF$2=1,'1 Full-time'!E16+'1 Full-time'!H16&gt;=$BF$3,'1 Full-time'!K16=0),L8,"")</f>
        <v/>
      </c>
      <c r="BH8" s="41" t="str">
        <f>IF(AND($BF$2=1,'1 Full-time'!F16+'1 Full-time'!I16&gt;=$BF$3,'1 Full-time'!L16=0),M8,"")</f>
        <v/>
      </c>
      <c r="BJ8" s="40" t="str">
        <f>IF(AND($BJ$2=1,SUM('1 Full-time'!D16,'1 Full-time'!G16)&gt;0,SUM('1 Full-time'!D16,'1 Full-time'!G16)=-'1 Full-time'!J16),K8,"")</f>
        <v/>
      </c>
      <c r="BK8" s="3" t="str">
        <f>IF(AND($BJ$2=1,SUM('1 Full-time'!E16,'1 Full-time'!H16)&gt;0,SUM('1 Full-time'!E16,'1 Full-time'!H16)=-'1 Full-time'!K16),L8,"")</f>
        <v/>
      </c>
      <c r="BL8" s="41" t="str">
        <f>IF(AND($BJ$2=1,SUM('1 Full-time'!F16,'1 Full-time'!I16)&gt;0,SUM('1 Full-time'!F16,'1 Full-time'!I16)=-'1 Full-time'!L16),M8,"")</f>
        <v/>
      </c>
    </row>
    <row r="9" spans="1:64" x14ac:dyDescent="0.25">
      <c r="A9" s="18" t="str">
        <f>'1 Full-time'!A17</f>
        <v>A</v>
      </c>
      <c r="B9" t="s">
        <v>13</v>
      </c>
      <c r="C9" s="18" t="str">
        <f>'1 Full-time'!C17</f>
        <v>PGT (Other)</v>
      </c>
      <c r="D9" t="str">
        <f t="shared" si="2"/>
        <v>A, Standard, PGT (Other)</v>
      </c>
      <c r="E9" t="str">
        <f t="shared" si="3"/>
        <v xml:space="preserve">Column 1, OfS-fundable, A, Standard, PGT (Other); </v>
      </c>
      <c r="F9" t="str">
        <f t="shared" si="1"/>
        <v xml:space="preserve">Column 1, Non-fundable, A, Standard, PGT (Other); </v>
      </c>
      <c r="G9" t="str">
        <f t="shared" si="1"/>
        <v xml:space="preserve">Column 1, Island and overseas, A, Standard, PGT (Other); </v>
      </c>
      <c r="H9" t="str">
        <f t="shared" si="1"/>
        <v xml:space="preserve">Column 2, OfS-fundable, A, Standard, PGT (Other); </v>
      </c>
      <c r="I9" t="str">
        <f t="shared" si="1"/>
        <v xml:space="preserve">Column 2, Non-fundable, A, Standard, PGT (Other); </v>
      </c>
      <c r="J9" t="str">
        <f t="shared" si="1"/>
        <v xml:space="preserve">Column 2, Island and overseas, A, Standard, PGT (Other); </v>
      </c>
      <c r="K9" t="str">
        <f t="shared" si="1"/>
        <v xml:space="preserve">Column 3, OfS-fundable, A, Standard, PGT (Other); </v>
      </c>
      <c r="L9" t="str">
        <f t="shared" si="1"/>
        <v xml:space="preserve">Column 3, Non-fundable, A, Standard, PGT (Other); </v>
      </c>
      <c r="M9" t="str">
        <f t="shared" si="1"/>
        <v xml:space="preserve">Column 3, Island and overseas, A, Standard, PGT (Other); </v>
      </c>
      <c r="N9" t="str">
        <f t="shared" si="1"/>
        <v xml:space="preserve">Column 4, OfS-fundable, A, Standard, PGT (Other); </v>
      </c>
      <c r="O9" t="str">
        <f t="shared" si="1"/>
        <v xml:space="preserve">Column 4, Non-fundable, A, Standard, PGT (Other); </v>
      </c>
      <c r="P9" t="str">
        <f t="shared" si="1"/>
        <v xml:space="preserve">Column 4, Island and overseas, A, Standard, PGT (Other); </v>
      </c>
      <c r="X9" s="24" t="str">
        <f>IF(AND($X$2=1,'1 Full-time'!J17&gt;0),K9,"")</f>
        <v/>
      </c>
      <c r="Y9" s="21" t="str">
        <f>IF(AND($X$2=1,'1 Full-time'!K17&gt;0),L9,"")</f>
        <v/>
      </c>
      <c r="Z9" s="25" t="str">
        <f>IF(AND($X$2=1,'1 Full-time'!L17&gt;0),M9,"")</f>
        <v/>
      </c>
      <c r="AB9" s="24" t="str">
        <f>IF(AND($AB$2=1,'1 Full-time'!D17&lt;0),E9,"")</f>
        <v/>
      </c>
      <c r="AC9" s="21" t="str">
        <f>IF(AND($AB$2=1,'1 Full-time'!E17&lt;0),F9,"")</f>
        <v/>
      </c>
      <c r="AD9" s="25" t="str">
        <f>IF(AND($AB$2=1,'1 Full-time'!F17&lt;0),G9,"")</f>
        <v/>
      </c>
      <c r="AE9" s="21" t="str">
        <f>IF(AND($AB$2=1,'1 Full-time'!G17&lt;0),H9,"")</f>
        <v/>
      </c>
      <c r="AF9" s="21" t="str">
        <f>IF(AND($AB$2=1,'1 Full-time'!H17&lt;0),I9,"")</f>
        <v/>
      </c>
      <c r="AG9" s="25" t="str">
        <f>IF(AND($AB$2=1,'1 Full-time'!I17&lt;0),J9,"")</f>
        <v/>
      </c>
      <c r="AH9" s="32" t="str">
        <f>IF(AND($AB$2=1,'1 Full-time'!M17&lt;0),N9,"")</f>
        <v/>
      </c>
      <c r="AI9" s="21" t="str">
        <f>IF(AND($AB$2=1,'1 Full-time'!N17&lt;0),O9,"")</f>
        <v/>
      </c>
      <c r="AJ9" s="25" t="str">
        <f>IF(AND($AB$2=1,'1 Full-time'!O17&lt;0),P9,"")</f>
        <v/>
      </c>
      <c r="AL9" s="40" t="str">
        <f>IF(AND($AL$2=1,TRUNC('1 Full-time'!D67)&lt;&gt;'1 Full-time'!D67),CONCATENATE(E$5,", ",$B9,", ",$C9,"; "),"")</f>
        <v/>
      </c>
      <c r="AM9" s="3" t="str">
        <f>IF(AND($AL$2=1,TRUNC('1 Full-time'!E67)&lt;&gt;'1 Full-time'!E67),CONCATENATE(F$5,", ",$B9,", ",$C9,"; "),"")</f>
        <v/>
      </c>
      <c r="AN9" s="3" t="str">
        <f>IF(AND($AL$2=1,TRUNC('1 Full-time'!F67)&lt;&gt;'1 Full-time'!F67),CONCATENATE(G$5,", ",$B9,", ",$C9,"; "),"")</f>
        <v/>
      </c>
      <c r="AO9" s="40" t="str">
        <f>IF(AND($AL$2=1,TRUNC('1 Full-time'!G67)&lt;&gt;'1 Full-time'!G67),CONCATENATE(H$5,", ",$B9,", ",$C9,"; "),"")</f>
        <v/>
      </c>
      <c r="AP9" s="3" t="str">
        <f>IF(AND($AL$2=1,TRUNC('1 Full-time'!H67)&lt;&gt;'1 Full-time'!H67),CONCATENATE(I$5,", ",$B9,", ",$C9,"; "),"")</f>
        <v/>
      </c>
      <c r="AQ9" s="41" t="str">
        <f>IF(AND($AL$2=1,TRUNC('1 Full-time'!I67)&lt;&gt;'1 Full-time'!I67),CONCATENATE(J$5,", ",$B9,", ",$C9,"; "),"")</f>
        <v/>
      </c>
      <c r="AR9" s="3" t="str">
        <f>IF(AND($AL$2=1,TRUNC('1 Full-time'!J67)&lt;&gt;'1 Full-time'!J67),CONCATENATE(K$5,", ",$B9,", ",$C9,"; "),"")</f>
        <v/>
      </c>
      <c r="AS9" s="3" t="str">
        <f>IF(AND($AL$2=1,TRUNC('1 Full-time'!K67)&lt;&gt;'1 Full-time'!K67),CONCATENATE(L$5,", ",$B9,", ",$C9,"; "),"")</f>
        <v/>
      </c>
      <c r="AT9" s="41" t="str">
        <f>IF(AND($AL$2=1,TRUNC('1 Full-time'!L67)&lt;&gt;'1 Full-time'!L67),CONCATENATE(M$5,", ",$B9,", ",$C9,"; "),"")</f>
        <v/>
      </c>
      <c r="AV9" s="40" t="str">
        <f>IF(AND($AV$2=1,ROUND('1 Full-time'!D17,2)&lt;&gt;'1 Full-time'!D17),E9,"")</f>
        <v/>
      </c>
      <c r="AW9" s="3" t="str">
        <f>IF(AND($AV$2=1,ROUND('1 Full-time'!E17,2)&lt;&gt;'1 Full-time'!E17),F9,"")</f>
        <v/>
      </c>
      <c r="AX9" s="3" t="str">
        <f>IF(AND($AV$2=1,ROUND('1 Full-time'!F17,2)&lt;&gt;'1 Full-time'!F17),G9,"")</f>
        <v/>
      </c>
      <c r="AY9" s="40" t="str">
        <f>IF(AND($AV$2=1,ROUND('1 Full-time'!G17,2)&lt;&gt;'1 Full-time'!G17),H9,"")</f>
        <v/>
      </c>
      <c r="AZ9" s="3" t="str">
        <f>IF(AND($AV$2=1,ROUND('1 Full-time'!H17,2)&lt;&gt;'1 Full-time'!H17),I9,"")</f>
        <v/>
      </c>
      <c r="BA9" s="41" t="str">
        <f>IF(AND($AV$2=1,ROUND('1 Full-time'!I17,2)&lt;&gt;'1 Full-time'!I17),J9,"")</f>
        <v/>
      </c>
      <c r="BB9" s="3" t="str">
        <f>IF(AND($AV$2=1,ROUND('1 Full-time'!J17,2)&lt;&gt;'1 Full-time'!J17),K9,"")</f>
        <v/>
      </c>
      <c r="BC9" s="3" t="str">
        <f>IF(AND($AV$2=1,ROUND('1 Full-time'!K17,2)&lt;&gt;'1 Full-time'!K17),L9,"")</f>
        <v/>
      </c>
      <c r="BD9" s="41" t="str">
        <f>IF(AND($AV$2=1,ROUND('1 Full-time'!L17,2)&lt;&gt;'1 Full-time'!L17),M9,"")</f>
        <v/>
      </c>
      <c r="BF9" s="40" t="str">
        <f>IF(AND($BF$2=1,'1 Full-time'!D17+'1 Full-time'!G17&gt;=$BF$3,'1 Full-time'!J17=0),K9,"")</f>
        <v/>
      </c>
      <c r="BG9" s="3" t="str">
        <f>IF(AND($BF$2=1,'1 Full-time'!E17+'1 Full-time'!H17&gt;=$BF$3,'1 Full-time'!K17=0),L9,"")</f>
        <v/>
      </c>
      <c r="BH9" s="41" t="str">
        <f>IF(AND($BF$2=1,'1 Full-time'!F17+'1 Full-time'!I17&gt;=$BF$3,'1 Full-time'!L17=0),M9,"")</f>
        <v/>
      </c>
      <c r="BJ9" s="40" t="str">
        <f>IF(AND($BJ$2=1,SUM('1 Full-time'!D17,'1 Full-time'!G17)&gt;0,SUM('1 Full-time'!D17,'1 Full-time'!G17)=-'1 Full-time'!J17),K9,"")</f>
        <v/>
      </c>
      <c r="BK9" s="3" t="str">
        <f>IF(AND($BJ$2=1,SUM('1 Full-time'!E17,'1 Full-time'!H17)&gt;0,SUM('1 Full-time'!E17,'1 Full-time'!H17)=-'1 Full-time'!K17),L9,"")</f>
        <v/>
      </c>
      <c r="BL9" s="41" t="str">
        <f>IF(AND($BJ$2=1,SUM('1 Full-time'!F17,'1 Full-time'!I17)&gt;0,SUM('1 Full-time'!F17,'1 Full-time'!I17)=-'1 Full-time'!L17),M9,"")</f>
        <v/>
      </c>
    </row>
    <row r="10" spans="1:64" x14ac:dyDescent="0.25">
      <c r="A10" s="18" t="str">
        <f>'1 Full-time'!A18</f>
        <v>A</v>
      </c>
      <c r="B10" t="s">
        <v>13</v>
      </c>
      <c r="C10" s="18" t="str">
        <f>'1 Full-time'!C18</f>
        <v>PGR</v>
      </c>
      <c r="D10" t="str">
        <f t="shared" si="2"/>
        <v>A, Standard, PGR</v>
      </c>
      <c r="E10" t="str">
        <f t="shared" si="3"/>
        <v xml:space="preserve">Column 1, OfS-fundable, A, Standard, PGR; </v>
      </c>
      <c r="F10" t="str">
        <f t="shared" si="1"/>
        <v xml:space="preserve">Column 1, Non-fundable, A, Standard, PGR; </v>
      </c>
      <c r="G10" t="str">
        <f t="shared" si="1"/>
        <v xml:space="preserve">Column 1, Island and overseas, A, Standard, PGR; </v>
      </c>
      <c r="H10" t="str">
        <f t="shared" si="1"/>
        <v xml:space="preserve">Column 2, OfS-fundable, A, Standard, PGR; </v>
      </c>
      <c r="I10" t="str">
        <f t="shared" si="1"/>
        <v xml:space="preserve">Column 2, Non-fundable, A, Standard, PGR; </v>
      </c>
      <c r="J10" t="str">
        <f t="shared" si="1"/>
        <v xml:space="preserve">Column 2, Island and overseas, A, Standard, PGR; </v>
      </c>
      <c r="K10" t="str">
        <f t="shared" si="1"/>
        <v xml:space="preserve">Column 3, OfS-fundable, A, Standard, PGR; </v>
      </c>
      <c r="L10" t="str">
        <f t="shared" si="1"/>
        <v xml:space="preserve">Column 3, Non-fundable, A, Standard, PGR; </v>
      </c>
      <c r="M10" t="str">
        <f t="shared" si="1"/>
        <v xml:space="preserve">Column 3, Island and overseas, A, Standard, PGR; </v>
      </c>
      <c r="N10" t="str">
        <f t="shared" si="1"/>
        <v xml:space="preserve">Column 4, OfS-fundable, A, Standard, PGR; </v>
      </c>
      <c r="O10" t="str">
        <f t="shared" si="1"/>
        <v xml:space="preserve">Column 4, Non-fundable, A, Standard, PGR; </v>
      </c>
      <c r="P10" t="str">
        <f t="shared" si="1"/>
        <v xml:space="preserve">Column 4, Island and overseas, A, Standard, PGR; </v>
      </c>
      <c r="X10" s="28"/>
      <c r="Y10" s="21" t="str">
        <f>IF(AND($X$2=1,'1 Full-time'!K18&gt;0),L10,"")</f>
        <v/>
      </c>
      <c r="Z10" s="25" t="str">
        <f>IF(AND($X$2=1,'1 Full-time'!L18&gt;0),M10,"")</f>
        <v/>
      </c>
      <c r="AB10" s="28"/>
      <c r="AC10" s="21" t="str">
        <f>IF(AND($AB$2=1,'1 Full-time'!E18&lt;0),F10,"")</f>
        <v/>
      </c>
      <c r="AD10" s="25" t="str">
        <f>IF(AND($AB$2=1,'1 Full-time'!F18&lt;0),G10,"")</f>
        <v/>
      </c>
      <c r="AE10" s="29"/>
      <c r="AF10" s="21" t="str">
        <f>IF(AND($AB$2=1,'1 Full-time'!H18&lt;0),I10,"")</f>
        <v/>
      </c>
      <c r="AG10" s="25" t="str">
        <f>IF(AND($AB$2=1,'1 Full-time'!I18&lt;0),J10,"")</f>
        <v/>
      </c>
      <c r="AH10" s="34"/>
      <c r="AI10" s="21" t="str">
        <f>IF(AND($AB$2=1,'1 Full-time'!N18&lt;0),O10,"")</f>
        <v/>
      </c>
      <c r="AJ10" s="25" t="str">
        <f>IF(AND($AB$2=1,'1 Full-time'!O18&lt;0),P10,"")</f>
        <v/>
      </c>
      <c r="AL10" s="43"/>
      <c r="AM10" s="3" t="str">
        <f>IF(AND($AL$2=1,TRUNC('1 Full-time'!E68)&lt;&gt;'1 Full-time'!E68),CONCATENATE(F$5,", ",$B10,", ",$C10,"; "),"")</f>
        <v/>
      </c>
      <c r="AN10" s="3" t="str">
        <f>IF(AND($AL$2=1,TRUNC('1 Full-time'!F68)&lt;&gt;'1 Full-time'!F68),CONCATENATE(G$5,", ",$B10,", ",$C10,"; "),"")</f>
        <v/>
      </c>
      <c r="AO10" s="43"/>
      <c r="AP10" s="3" t="str">
        <f>IF(AND($AL$2=1,TRUNC('1 Full-time'!H68)&lt;&gt;'1 Full-time'!H68),CONCATENATE(I$5,", ",$B10,", ",$C10,"; "),"")</f>
        <v/>
      </c>
      <c r="AQ10" s="41" t="str">
        <f>IF(AND($AL$2=1,TRUNC('1 Full-time'!I68)&lt;&gt;'1 Full-time'!I68),CONCATENATE(J$5,", ",$B10,", ",$C10,"; "),"")</f>
        <v/>
      </c>
      <c r="AR10" s="44"/>
      <c r="AS10" s="3" t="str">
        <f>IF(AND($AL$2=1,TRUNC('1 Full-time'!K68)&lt;&gt;'1 Full-time'!K68),CONCATENATE(L$5,", ",$B10,", ",$C10,"; "),"")</f>
        <v/>
      </c>
      <c r="AT10" s="41" t="str">
        <f>IF(AND($AL$2=1,TRUNC('1 Full-time'!L68)&lt;&gt;'1 Full-time'!L68),CONCATENATE(M$5,", ",$B10,", ",$C10,"; "),"")</f>
        <v/>
      </c>
      <c r="AV10" s="43"/>
      <c r="AW10" s="3" t="str">
        <f>IF(AND($AV$2=1,ROUND('1 Full-time'!E18,2)&lt;&gt;'1 Full-time'!E18),F10,"")</f>
        <v/>
      </c>
      <c r="AX10" s="3" t="str">
        <f>IF(AND($AV$2=1,ROUND('1 Full-time'!F18,2)&lt;&gt;'1 Full-time'!F18),G10,"")</f>
        <v/>
      </c>
      <c r="AY10" s="43"/>
      <c r="AZ10" s="3" t="str">
        <f>IF(AND($AV$2=1,ROUND('1 Full-time'!H18,2)&lt;&gt;'1 Full-time'!H18),I10,"")</f>
        <v/>
      </c>
      <c r="BA10" s="41" t="str">
        <f>IF(AND($AV$2=1,ROUND('1 Full-time'!I18,2)&lt;&gt;'1 Full-time'!I18),J10,"")</f>
        <v/>
      </c>
      <c r="BB10" s="44"/>
      <c r="BC10" s="3" t="str">
        <f>IF(AND($AV$2=1,ROUND('1 Full-time'!K18,2)&lt;&gt;'1 Full-time'!K18),L10,"")</f>
        <v/>
      </c>
      <c r="BD10" s="41" t="str">
        <f>IF(AND($AV$2=1,ROUND('1 Full-time'!L18,2)&lt;&gt;'1 Full-time'!L18),M10,"")</f>
        <v/>
      </c>
      <c r="BF10" s="43"/>
      <c r="BG10" s="3" t="str">
        <f>IF(AND($BF$2=1,'1 Full-time'!E18+'1 Full-time'!H18&gt;=$BF$3,'1 Full-time'!K18=0),L10,"")</f>
        <v/>
      </c>
      <c r="BH10" s="41" t="str">
        <f>IF(AND($BF$2=1,'1 Full-time'!F18+'1 Full-time'!I18&gt;=$BF$3,'1 Full-time'!L18=0),M10,"")</f>
        <v/>
      </c>
      <c r="BJ10" s="43"/>
      <c r="BK10" s="3" t="str">
        <f>IF(AND($BJ$2=1,SUM('1 Full-time'!E18,'1 Full-time'!H18)&gt;0,SUM('1 Full-time'!E18,'1 Full-time'!H18)=-'1 Full-time'!K18),L10,"")</f>
        <v/>
      </c>
      <c r="BL10" s="41" t="str">
        <f>IF(AND($BJ$2=1,SUM('1 Full-time'!F18,'1 Full-time'!I18)&gt;0,SUM('1 Full-time'!F18,'1 Full-time'!I18)=-'1 Full-time'!L18),M10,"")</f>
        <v/>
      </c>
    </row>
    <row r="11" spans="1:64" x14ac:dyDescent="0.25">
      <c r="A11" s="18" t="str">
        <f>'1 Full-time'!A19</f>
        <v>A</v>
      </c>
      <c r="B11" t="s">
        <v>19</v>
      </c>
      <c r="C11" s="18" t="str">
        <f>'1 Full-time'!C19</f>
        <v>UG</v>
      </c>
      <c r="D11" t="str">
        <f t="shared" si="2"/>
        <v>A, Long, UG</v>
      </c>
      <c r="E11" t="str">
        <f t="shared" si="3"/>
        <v xml:space="preserve">Column 1, OfS-fundable, A, Long, UG; </v>
      </c>
      <c r="F11" t="str">
        <f t="shared" si="1"/>
        <v xml:space="preserve">Column 1, Non-fundable, A, Long, UG; </v>
      </c>
      <c r="G11" t="str">
        <f t="shared" si="1"/>
        <v xml:space="preserve">Column 1, Island and overseas, A, Long, UG; </v>
      </c>
      <c r="H11" t="str">
        <f t="shared" si="1"/>
        <v xml:space="preserve">Column 2, OfS-fundable, A, Long, UG; </v>
      </c>
      <c r="I11" t="str">
        <f t="shared" si="1"/>
        <v xml:space="preserve">Column 2, Non-fundable, A, Long, UG; </v>
      </c>
      <c r="J11" t="str">
        <f t="shared" si="1"/>
        <v xml:space="preserve">Column 2, Island and overseas, A, Long, UG; </v>
      </c>
      <c r="K11" t="str">
        <f t="shared" si="1"/>
        <v xml:space="preserve">Column 3, OfS-fundable, A, Long, UG; </v>
      </c>
      <c r="L11" t="str">
        <f t="shared" si="1"/>
        <v xml:space="preserve">Column 3, Non-fundable, A, Long, UG; </v>
      </c>
      <c r="M11" t="str">
        <f t="shared" si="1"/>
        <v xml:space="preserve">Column 3, Island and overseas, A, Long, UG; </v>
      </c>
      <c r="N11" t="str">
        <f t="shared" si="1"/>
        <v xml:space="preserve">Column 4, OfS-fundable, A, Long, UG; </v>
      </c>
      <c r="O11" t="str">
        <f t="shared" si="1"/>
        <v xml:space="preserve">Column 4, Non-fundable, A, Long, UG; </v>
      </c>
      <c r="P11" t="str">
        <f t="shared" si="1"/>
        <v xml:space="preserve">Column 4, Island and overseas, A, Long, UG; </v>
      </c>
      <c r="X11" s="24" t="str">
        <f>IF(AND($X$2=1,'1 Full-time'!J19&gt;0),K11,"")</f>
        <v/>
      </c>
      <c r="Y11" s="21" t="str">
        <f>IF(AND($X$2=1,'1 Full-time'!K19&gt;0),L11,"")</f>
        <v/>
      </c>
      <c r="Z11" s="25" t="str">
        <f>IF(AND($X$2=1,'1 Full-time'!L19&gt;0),M11,"")</f>
        <v/>
      </c>
      <c r="AB11" s="24" t="str">
        <f>IF(AND($AB$2=1,'1 Full-time'!D19&lt;0),E11,"")</f>
        <v/>
      </c>
      <c r="AC11" s="21" t="str">
        <f>IF(AND($AB$2=1,'1 Full-time'!E19&lt;0),F11,"")</f>
        <v/>
      </c>
      <c r="AD11" s="25" t="str">
        <f>IF(AND($AB$2=1,'1 Full-time'!F19&lt;0),G11,"")</f>
        <v/>
      </c>
      <c r="AE11" s="21" t="str">
        <f>IF(AND($AB$2=1,'1 Full-time'!G19&lt;0),H11,"")</f>
        <v/>
      </c>
      <c r="AF11" s="21" t="str">
        <f>IF(AND($AB$2=1,'1 Full-time'!H19&lt;0),I11,"")</f>
        <v/>
      </c>
      <c r="AG11" s="25" t="str">
        <f>IF(AND($AB$2=1,'1 Full-time'!I19&lt;0),J11,"")</f>
        <v/>
      </c>
      <c r="AH11" s="32" t="str">
        <f>IF(AND($AB$2=1,'1 Full-time'!M19&lt;0),N11,"")</f>
        <v/>
      </c>
      <c r="AI11" s="21" t="str">
        <f>IF(AND($AB$2=1,'1 Full-time'!N19&lt;0),O11,"")</f>
        <v/>
      </c>
      <c r="AJ11" s="25" t="str">
        <f>IF(AND($AB$2=1,'1 Full-time'!O19&lt;0),P11,"")</f>
        <v/>
      </c>
      <c r="AL11" s="40" t="str">
        <f>IF(AND($AL$2=1,TRUNC('1 Full-time'!D69)&lt;&gt;'1 Full-time'!D69),CONCATENATE(E$5,", ",$B11,", ",$C11,"; "),"")</f>
        <v/>
      </c>
      <c r="AM11" s="3" t="str">
        <f>IF(AND($AL$2=1,TRUNC('1 Full-time'!E69)&lt;&gt;'1 Full-time'!E69),CONCATENATE(F$5,", ",$B11,", ",$C11,"; "),"")</f>
        <v/>
      </c>
      <c r="AN11" s="3" t="str">
        <f>IF(AND($AL$2=1,TRUNC('1 Full-time'!F69)&lt;&gt;'1 Full-time'!F69),CONCATENATE(G$5,", ",$B11,", ",$C11,"; "),"")</f>
        <v/>
      </c>
      <c r="AO11" s="40" t="str">
        <f>IF(AND($AL$2=1,TRUNC('1 Full-time'!G69)&lt;&gt;'1 Full-time'!G69),CONCATENATE(H$5,", ",$B11,", ",$C11,"; "),"")</f>
        <v/>
      </c>
      <c r="AP11" s="3" t="str">
        <f>IF(AND($AL$2=1,TRUNC('1 Full-time'!H69)&lt;&gt;'1 Full-time'!H69),CONCATENATE(I$5,", ",$B11,", ",$C11,"; "),"")</f>
        <v/>
      </c>
      <c r="AQ11" s="41" t="str">
        <f>IF(AND($AL$2=1,TRUNC('1 Full-time'!I69)&lt;&gt;'1 Full-time'!I69),CONCATENATE(J$5,", ",$B11,", ",$C11,"; "),"")</f>
        <v/>
      </c>
      <c r="AR11" s="3" t="str">
        <f>IF(AND($AL$2=1,TRUNC('1 Full-time'!J69)&lt;&gt;'1 Full-time'!J69),CONCATENATE(K$5,", ",$B11,", ",$C11,"; "),"")</f>
        <v/>
      </c>
      <c r="AS11" s="3" t="str">
        <f>IF(AND($AL$2=1,TRUNC('1 Full-time'!K69)&lt;&gt;'1 Full-time'!K69),CONCATENATE(L$5,", ",$B11,", ",$C11,"; "),"")</f>
        <v/>
      </c>
      <c r="AT11" s="41" t="str">
        <f>IF(AND($AL$2=1,TRUNC('1 Full-time'!L69)&lt;&gt;'1 Full-time'!L69),CONCATENATE(M$5,", ",$B11,", ",$C11,"; "),"")</f>
        <v/>
      </c>
      <c r="AV11" s="40" t="str">
        <f>IF(AND($AV$2=1,ROUND('1 Full-time'!D19,2)&lt;&gt;'1 Full-time'!D19),E11,"")</f>
        <v/>
      </c>
      <c r="AW11" s="3" t="str">
        <f>IF(AND($AV$2=1,ROUND('1 Full-time'!E19,2)&lt;&gt;'1 Full-time'!E19),F11,"")</f>
        <v/>
      </c>
      <c r="AX11" s="3" t="str">
        <f>IF(AND($AV$2=1,ROUND('1 Full-time'!F19,2)&lt;&gt;'1 Full-time'!F19),G11,"")</f>
        <v/>
      </c>
      <c r="AY11" s="40" t="str">
        <f>IF(AND($AV$2=1,ROUND('1 Full-time'!G19,2)&lt;&gt;'1 Full-time'!G19),H11,"")</f>
        <v/>
      </c>
      <c r="AZ11" s="3" t="str">
        <f>IF(AND($AV$2=1,ROUND('1 Full-time'!H19,2)&lt;&gt;'1 Full-time'!H19),I11,"")</f>
        <v/>
      </c>
      <c r="BA11" s="41" t="str">
        <f>IF(AND($AV$2=1,ROUND('1 Full-time'!I19,2)&lt;&gt;'1 Full-time'!I19),J11,"")</f>
        <v/>
      </c>
      <c r="BB11" s="3" t="str">
        <f>IF(AND($AV$2=1,ROUND('1 Full-time'!J19,2)&lt;&gt;'1 Full-time'!J19),K11,"")</f>
        <v/>
      </c>
      <c r="BC11" s="3" t="str">
        <f>IF(AND($AV$2=1,ROUND('1 Full-time'!K19,2)&lt;&gt;'1 Full-time'!K19),L11,"")</f>
        <v/>
      </c>
      <c r="BD11" s="41" t="str">
        <f>IF(AND($AV$2=1,ROUND('1 Full-time'!L19,2)&lt;&gt;'1 Full-time'!L19),M11,"")</f>
        <v/>
      </c>
      <c r="BF11" s="40" t="str">
        <f>IF(AND($BF$2=1,'1 Full-time'!D19+'1 Full-time'!G19&gt;=$BF$3,'1 Full-time'!J19=0),K11,"")</f>
        <v/>
      </c>
      <c r="BG11" s="3" t="str">
        <f>IF(AND($BF$2=1,'1 Full-time'!E19+'1 Full-time'!H19&gt;=$BF$3,'1 Full-time'!K19=0),L11,"")</f>
        <v/>
      </c>
      <c r="BH11" s="41" t="str">
        <f>IF(AND($BF$2=1,'1 Full-time'!F19+'1 Full-time'!I19&gt;=$BF$3,'1 Full-time'!L19=0),M11,"")</f>
        <v/>
      </c>
      <c r="BJ11" s="40" t="str">
        <f>IF(AND($BJ$2=1,SUM('1 Full-time'!D19,'1 Full-time'!G19)&gt;0,SUM('1 Full-time'!D19,'1 Full-time'!G19)=-'1 Full-time'!J19),K11,"")</f>
        <v/>
      </c>
      <c r="BK11" s="3" t="str">
        <f>IF(AND($BJ$2=1,SUM('1 Full-time'!E19,'1 Full-time'!H19)&gt;0,SUM('1 Full-time'!E19,'1 Full-time'!H19)=-'1 Full-time'!K19),L11,"")</f>
        <v/>
      </c>
      <c r="BL11" s="41" t="str">
        <f>IF(AND($BJ$2=1,SUM('1 Full-time'!F19,'1 Full-time'!I19)&gt;0,SUM('1 Full-time'!F19,'1 Full-time'!I19)=-'1 Full-time'!L19),M11,"")</f>
        <v/>
      </c>
    </row>
    <row r="12" spans="1:64" x14ac:dyDescent="0.25">
      <c r="A12" s="18" t="str">
        <f>'1 Full-time'!A20</f>
        <v>A</v>
      </c>
      <c r="B12" t="s">
        <v>19</v>
      </c>
      <c r="C12" s="18" t="str">
        <f>'1 Full-time'!C20</f>
        <v>PGT (UG fee)</v>
      </c>
      <c r="D12" t="str">
        <f t="shared" si="2"/>
        <v>A, Long, PGT (UG fee)</v>
      </c>
      <c r="E12" t="str">
        <f t="shared" si="3"/>
        <v xml:space="preserve">Column 1, OfS-fundable, A, Long, PGT (UG fee); </v>
      </c>
      <c r="F12" t="str">
        <f t="shared" si="1"/>
        <v xml:space="preserve">Column 1, Non-fundable, A, Long, PGT (UG fee); </v>
      </c>
      <c r="G12" t="str">
        <f t="shared" si="1"/>
        <v xml:space="preserve">Column 1, Island and overseas, A, Long, PGT (UG fee); </v>
      </c>
      <c r="H12" t="str">
        <f t="shared" si="1"/>
        <v xml:space="preserve">Column 2, OfS-fundable, A, Long, PGT (UG fee); </v>
      </c>
      <c r="I12" t="str">
        <f t="shared" si="1"/>
        <v xml:space="preserve">Column 2, Non-fundable, A, Long, PGT (UG fee); </v>
      </c>
      <c r="J12" t="str">
        <f t="shared" si="1"/>
        <v xml:space="preserve">Column 2, Island and overseas, A, Long, PGT (UG fee); </v>
      </c>
      <c r="K12" t="str">
        <f t="shared" si="1"/>
        <v xml:space="preserve">Column 3, OfS-fundable, A, Long, PGT (UG fee); </v>
      </c>
      <c r="L12" t="str">
        <f t="shared" si="1"/>
        <v xml:space="preserve">Column 3, Non-fundable, A, Long, PGT (UG fee); </v>
      </c>
      <c r="M12" t="str">
        <f t="shared" si="1"/>
        <v xml:space="preserve">Column 3, Island and overseas, A, Long, PGT (UG fee); </v>
      </c>
      <c r="N12" t="str">
        <f t="shared" si="1"/>
        <v xml:space="preserve">Column 4, OfS-fundable, A, Long, PGT (UG fee); </v>
      </c>
      <c r="O12" t="str">
        <f t="shared" si="1"/>
        <v xml:space="preserve">Column 4, Non-fundable, A, Long, PGT (UG fee); </v>
      </c>
      <c r="P12" t="str">
        <f t="shared" si="1"/>
        <v xml:space="preserve">Column 4, Island and overseas, A, Long, PGT (UG fee); </v>
      </c>
      <c r="X12" s="28"/>
      <c r="Y12" s="29"/>
      <c r="Z12" s="30"/>
      <c r="AB12" s="28"/>
      <c r="AC12" s="29"/>
      <c r="AD12" s="30"/>
      <c r="AE12" s="29"/>
      <c r="AF12" s="29"/>
      <c r="AG12" s="30"/>
      <c r="AH12" s="34"/>
      <c r="AI12" s="29"/>
      <c r="AJ12" s="30"/>
      <c r="AL12" s="40" t="str">
        <f>IF(AND($AL$2=1,TRUNC('1 Full-time'!D70)&lt;&gt;'1 Full-time'!D70),CONCATENATE(E$5,", ",$B12,", ",$C12,"; "),"")</f>
        <v/>
      </c>
      <c r="AM12" s="3" t="str">
        <f>IF(AND($AL$2=1,TRUNC('1 Full-time'!E70)&lt;&gt;'1 Full-time'!E70),CONCATENATE(F$5,", ",$B12,", ",$C12,"; "),"")</f>
        <v/>
      </c>
      <c r="AN12" s="3" t="str">
        <f>IF(AND($AL$2=1,TRUNC('1 Full-time'!F70)&lt;&gt;'1 Full-time'!F70),CONCATENATE(G$5,", ",$B12,", ",$C12,"; "),"")</f>
        <v/>
      </c>
      <c r="AO12" s="40" t="str">
        <f>IF(AND($AL$2=1,TRUNC('1 Full-time'!G70)&lt;&gt;'1 Full-time'!G70),CONCATENATE(H$5,", ",$B12,", ",$C12,"; "),"")</f>
        <v/>
      </c>
      <c r="AP12" s="3" t="str">
        <f>IF(AND($AL$2=1,TRUNC('1 Full-time'!H70)&lt;&gt;'1 Full-time'!H70),CONCATENATE(I$5,", ",$B12,", ",$C12,"; "),"")</f>
        <v/>
      </c>
      <c r="AQ12" s="41" t="str">
        <f>IF(AND($AL$2=1,TRUNC('1 Full-time'!I70)&lt;&gt;'1 Full-time'!I70),CONCATENATE(J$5,", ",$B12,", ",$C12,"; "),"")</f>
        <v/>
      </c>
      <c r="AR12" s="3" t="str">
        <f>IF(AND($AL$2=1,TRUNC('1 Full-time'!J70)&lt;&gt;'1 Full-time'!J70),CONCATENATE(K$5,", ",$B12,", ",$C12,"; "),"")</f>
        <v/>
      </c>
      <c r="AS12" s="3" t="str">
        <f>IF(AND($AL$2=1,TRUNC('1 Full-time'!K70)&lt;&gt;'1 Full-time'!K70),CONCATENATE(L$5,", ",$B12,", ",$C12,"; "),"")</f>
        <v/>
      </c>
      <c r="AT12" s="41" t="str">
        <f>IF(AND($AL$2=1,TRUNC('1 Full-time'!L70)&lt;&gt;'1 Full-time'!L70),CONCATENATE(M$5,", ",$B12,", ",$C12,"; "),"")</f>
        <v/>
      </c>
      <c r="AV12" s="43"/>
      <c r="AW12" s="44"/>
      <c r="AX12" s="44"/>
      <c r="AY12" s="43"/>
      <c r="AZ12" s="44"/>
      <c r="BA12" s="47"/>
      <c r="BB12" s="44"/>
      <c r="BC12" s="44"/>
      <c r="BD12" s="47"/>
      <c r="BF12" s="43"/>
      <c r="BG12" s="44"/>
      <c r="BH12" s="47"/>
      <c r="BJ12" s="43"/>
      <c r="BK12" s="44"/>
      <c r="BL12" s="47"/>
    </row>
    <row r="13" spans="1:64" x14ac:dyDescent="0.25">
      <c r="A13" s="18" t="str">
        <f>'1 Full-time'!A21</f>
        <v>A</v>
      </c>
      <c r="B13" t="s">
        <v>19</v>
      </c>
      <c r="C13" s="18" t="str">
        <f>'1 Full-time'!C21</f>
        <v>PGT (Masters' loan)</v>
      </c>
      <c r="D13" t="str">
        <f t="shared" si="2"/>
        <v>A, Long, PGT (Masters' loan)</v>
      </c>
      <c r="E13" t="str">
        <f t="shared" si="3"/>
        <v xml:space="preserve">Column 1, OfS-fundable, A, Long, PGT (Masters' loan); </v>
      </c>
      <c r="F13" t="str">
        <f t="shared" si="1"/>
        <v xml:space="preserve">Column 1, Non-fundable, A, Long, PGT (Masters' loan); </v>
      </c>
      <c r="G13" t="str">
        <f t="shared" si="1"/>
        <v xml:space="preserve">Column 1, Island and overseas, A, Long, PGT (Masters' loan); </v>
      </c>
      <c r="H13" t="str">
        <f t="shared" si="1"/>
        <v xml:space="preserve">Column 2, OfS-fundable, A, Long, PGT (Masters' loan); </v>
      </c>
      <c r="I13" t="str">
        <f t="shared" si="1"/>
        <v xml:space="preserve">Column 2, Non-fundable, A, Long, PGT (Masters' loan); </v>
      </c>
      <c r="J13" t="str">
        <f t="shared" si="1"/>
        <v xml:space="preserve">Column 2, Island and overseas, A, Long, PGT (Masters' loan); </v>
      </c>
      <c r="K13" t="str">
        <f t="shared" si="1"/>
        <v xml:space="preserve">Column 3, OfS-fundable, A, Long, PGT (Masters' loan); </v>
      </c>
      <c r="L13" t="str">
        <f t="shared" si="1"/>
        <v xml:space="preserve">Column 3, Non-fundable, A, Long, PGT (Masters' loan); </v>
      </c>
      <c r="M13" t="str">
        <f t="shared" si="1"/>
        <v xml:space="preserve">Column 3, Island and overseas, A, Long, PGT (Masters' loan); </v>
      </c>
      <c r="N13" t="str">
        <f t="shared" si="1"/>
        <v xml:space="preserve">Column 4, OfS-fundable, A, Long, PGT (Masters' loan); </v>
      </c>
      <c r="O13" t="str">
        <f t="shared" si="1"/>
        <v xml:space="preserve">Column 4, Non-fundable, A, Long, PGT (Masters' loan); </v>
      </c>
      <c r="P13" t="str">
        <f t="shared" si="1"/>
        <v xml:space="preserve">Column 4, Island and overseas, A, Long, PGT (Masters' loan); </v>
      </c>
      <c r="X13" s="24" t="str">
        <f>IF(AND($X$2=1,'1 Full-time'!J21&gt;0),K13,"")</f>
        <v/>
      </c>
      <c r="Y13" s="21" t="str">
        <f>IF(AND($X$2=1,'1 Full-time'!K21&gt;0),L13,"")</f>
        <v/>
      </c>
      <c r="Z13" s="25" t="str">
        <f>IF(AND($X$2=1,'1 Full-time'!L21&gt;0),M13,"")</f>
        <v/>
      </c>
      <c r="AB13" s="24" t="str">
        <f>IF(AND($AB$2=1,'1 Full-time'!D21&lt;0),E13,"")</f>
        <v/>
      </c>
      <c r="AC13" s="21" t="str">
        <f>IF(AND($AB$2=1,'1 Full-time'!E21&lt;0),F13,"")</f>
        <v/>
      </c>
      <c r="AD13" s="25" t="str">
        <f>IF(AND($AB$2=1,'1 Full-time'!F21&lt;0),G13,"")</f>
        <v/>
      </c>
      <c r="AE13" s="21" t="str">
        <f>IF(AND($AB$2=1,'1 Full-time'!G21&lt;0),H13,"")</f>
        <v/>
      </c>
      <c r="AF13" s="21" t="str">
        <f>IF(AND($AB$2=1,'1 Full-time'!H21&lt;0),I13,"")</f>
        <v/>
      </c>
      <c r="AG13" s="25" t="str">
        <f>IF(AND($AB$2=1,'1 Full-time'!I21&lt;0),J13,"")</f>
        <v/>
      </c>
      <c r="AH13" s="32" t="str">
        <f>IF(AND($AB$2=1,'1 Full-time'!M21&lt;0),N13,"")</f>
        <v/>
      </c>
      <c r="AI13" s="21" t="str">
        <f>IF(AND($AB$2=1,'1 Full-time'!N21&lt;0),O13,"")</f>
        <v/>
      </c>
      <c r="AJ13" s="25" t="str">
        <f>IF(AND($AB$2=1,'1 Full-time'!O21&lt;0),P13,"")</f>
        <v/>
      </c>
      <c r="AL13" s="40" t="str">
        <f>IF(AND($AL$2=1,TRUNC('1 Full-time'!D71)&lt;&gt;'1 Full-time'!D71),CONCATENATE(E$5,", ",$B13,", ",$C13,"; "),"")</f>
        <v/>
      </c>
      <c r="AM13" s="3" t="str">
        <f>IF(AND($AL$2=1,TRUNC('1 Full-time'!E71)&lt;&gt;'1 Full-time'!E71),CONCATENATE(F$5,", ",$B13,", ",$C13,"; "),"")</f>
        <v/>
      </c>
      <c r="AN13" s="3" t="str">
        <f>IF(AND($AL$2=1,TRUNC('1 Full-time'!F71)&lt;&gt;'1 Full-time'!F71),CONCATENATE(G$5,", ",$B13,", ",$C13,"; "),"")</f>
        <v/>
      </c>
      <c r="AO13" s="40" t="str">
        <f>IF(AND($AL$2=1,TRUNC('1 Full-time'!G71)&lt;&gt;'1 Full-time'!G71),CONCATENATE(H$5,", ",$B13,", ",$C13,"; "),"")</f>
        <v/>
      </c>
      <c r="AP13" s="3" t="str">
        <f>IF(AND($AL$2=1,TRUNC('1 Full-time'!H71)&lt;&gt;'1 Full-time'!H71),CONCATENATE(I$5,", ",$B13,", ",$C13,"; "),"")</f>
        <v/>
      </c>
      <c r="AQ13" s="41" t="str">
        <f>IF(AND($AL$2=1,TRUNC('1 Full-time'!I71)&lt;&gt;'1 Full-time'!I71),CONCATENATE(J$5,", ",$B13,", ",$C13,"; "),"")</f>
        <v/>
      </c>
      <c r="AR13" s="3" t="str">
        <f>IF(AND($AL$2=1,TRUNC('1 Full-time'!J71)&lt;&gt;'1 Full-time'!J71),CONCATENATE(K$5,", ",$B13,", ",$C13,"; "),"")</f>
        <v/>
      </c>
      <c r="AS13" s="3" t="str">
        <f>IF(AND($AL$2=1,TRUNC('1 Full-time'!K71)&lt;&gt;'1 Full-time'!K71),CONCATENATE(L$5,", ",$B13,", ",$C13,"; "),"")</f>
        <v/>
      </c>
      <c r="AT13" s="41" t="str">
        <f>IF(AND($AL$2=1,TRUNC('1 Full-time'!L71)&lt;&gt;'1 Full-time'!L71),CONCATENATE(M$5,", ",$B13,", ",$C13,"; "),"")</f>
        <v/>
      </c>
      <c r="AV13" s="40" t="str">
        <f>IF(AND($AV$2=1,ROUND('1 Full-time'!D21,2)&lt;&gt;'1 Full-time'!D21),E13,"")</f>
        <v/>
      </c>
      <c r="AW13" s="3" t="str">
        <f>IF(AND($AV$2=1,ROUND('1 Full-time'!E21,2)&lt;&gt;'1 Full-time'!E21),F13,"")</f>
        <v/>
      </c>
      <c r="AX13" s="3" t="str">
        <f>IF(AND($AV$2=1,ROUND('1 Full-time'!F21,2)&lt;&gt;'1 Full-time'!F21),G13,"")</f>
        <v/>
      </c>
      <c r="AY13" s="40" t="str">
        <f>IF(AND($AV$2=1,ROUND('1 Full-time'!G21,2)&lt;&gt;'1 Full-time'!G21),H13,"")</f>
        <v/>
      </c>
      <c r="AZ13" s="3" t="str">
        <f>IF(AND($AV$2=1,ROUND('1 Full-time'!H21,2)&lt;&gt;'1 Full-time'!H21),I13,"")</f>
        <v/>
      </c>
      <c r="BA13" s="41" t="str">
        <f>IF(AND($AV$2=1,ROUND('1 Full-time'!I21,2)&lt;&gt;'1 Full-time'!I21),J13,"")</f>
        <v/>
      </c>
      <c r="BB13" s="3" t="str">
        <f>IF(AND($AV$2=1,ROUND('1 Full-time'!J21,2)&lt;&gt;'1 Full-time'!J21),K13,"")</f>
        <v/>
      </c>
      <c r="BC13" s="3" t="str">
        <f>IF(AND($AV$2=1,ROUND('1 Full-time'!K21,2)&lt;&gt;'1 Full-time'!K21),L13,"")</f>
        <v/>
      </c>
      <c r="BD13" s="41" t="str">
        <f>IF(AND($AV$2=1,ROUND('1 Full-time'!L21,2)&lt;&gt;'1 Full-time'!L21),M13,"")</f>
        <v/>
      </c>
      <c r="BF13" s="40" t="str">
        <f>IF(AND($BF$2=1,'1 Full-time'!D21+'1 Full-time'!G21&gt;=$BF$3,'1 Full-time'!J21=0),K13,"")</f>
        <v/>
      </c>
      <c r="BG13" s="3" t="str">
        <f>IF(AND($BF$2=1,'1 Full-time'!E21+'1 Full-time'!H21&gt;=$BF$3,'1 Full-time'!K21=0),L13,"")</f>
        <v/>
      </c>
      <c r="BH13" s="41" t="str">
        <f>IF(AND($BF$2=1,'1 Full-time'!F21+'1 Full-time'!I21&gt;=$BF$3,'1 Full-time'!L21=0),M13,"")</f>
        <v/>
      </c>
      <c r="BJ13" s="40" t="str">
        <f>IF(AND($BJ$2=1,SUM('1 Full-time'!D21,'1 Full-time'!G21)&gt;0,SUM('1 Full-time'!D21,'1 Full-time'!G21)=-'1 Full-time'!J21),K13,"")</f>
        <v/>
      </c>
      <c r="BK13" s="3" t="str">
        <f>IF(AND($BJ$2=1,SUM('1 Full-time'!E21,'1 Full-time'!H21)&gt;0,SUM('1 Full-time'!E21,'1 Full-time'!H21)=-'1 Full-time'!K21),L13,"")</f>
        <v/>
      </c>
      <c r="BL13" s="41" t="str">
        <f>IF(AND($BJ$2=1,SUM('1 Full-time'!F21,'1 Full-time'!I21)&gt;0,SUM('1 Full-time'!F21,'1 Full-time'!I21)=-'1 Full-time'!L21),M13,"")</f>
        <v/>
      </c>
    </row>
    <row r="14" spans="1:64" x14ac:dyDescent="0.25">
      <c r="A14" s="18" t="str">
        <f>'1 Full-time'!A22</f>
        <v>A</v>
      </c>
      <c r="B14" t="s">
        <v>19</v>
      </c>
      <c r="C14" s="18" t="str">
        <f>'1 Full-time'!C22</f>
        <v>PGT (Other)</v>
      </c>
      <c r="D14" t="str">
        <f t="shared" si="2"/>
        <v>A, Long, PGT (Other)</v>
      </c>
      <c r="E14" t="str">
        <f t="shared" si="3"/>
        <v xml:space="preserve">Column 1, OfS-fundable, A, Long, PGT (Other); </v>
      </c>
      <c r="F14" t="str">
        <f t="shared" si="1"/>
        <v xml:space="preserve">Column 1, Non-fundable, A, Long, PGT (Other); </v>
      </c>
      <c r="G14" t="str">
        <f t="shared" si="1"/>
        <v xml:space="preserve">Column 1, Island and overseas, A, Long, PGT (Other); </v>
      </c>
      <c r="H14" t="str">
        <f t="shared" si="1"/>
        <v xml:space="preserve">Column 2, OfS-fundable, A, Long, PGT (Other); </v>
      </c>
      <c r="I14" t="str">
        <f t="shared" si="1"/>
        <v xml:space="preserve">Column 2, Non-fundable, A, Long, PGT (Other); </v>
      </c>
      <c r="J14" t="str">
        <f t="shared" si="1"/>
        <v xml:space="preserve">Column 2, Island and overseas, A, Long, PGT (Other); </v>
      </c>
      <c r="K14" t="str">
        <f t="shared" si="1"/>
        <v xml:space="preserve">Column 3, OfS-fundable, A, Long, PGT (Other); </v>
      </c>
      <c r="L14" t="str">
        <f t="shared" si="1"/>
        <v xml:space="preserve">Column 3, Non-fundable, A, Long, PGT (Other); </v>
      </c>
      <c r="M14" t="str">
        <f t="shared" si="1"/>
        <v xml:space="preserve">Column 3, Island and overseas, A, Long, PGT (Other); </v>
      </c>
      <c r="N14" t="str">
        <f t="shared" si="1"/>
        <v xml:space="preserve">Column 4, OfS-fundable, A, Long, PGT (Other); </v>
      </c>
      <c r="O14" t="str">
        <f t="shared" si="1"/>
        <v xml:space="preserve">Column 4, Non-fundable, A, Long, PGT (Other); </v>
      </c>
      <c r="P14" t="str">
        <f t="shared" si="1"/>
        <v xml:space="preserve">Column 4, Island and overseas, A, Long, PGT (Other); </v>
      </c>
      <c r="X14" s="24" t="str">
        <f>IF(AND($X$2=1,'1 Full-time'!J22&gt;0),K14,"")</f>
        <v/>
      </c>
      <c r="Y14" s="21" t="str">
        <f>IF(AND($X$2=1,'1 Full-time'!K22&gt;0),L14,"")</f>
        <v/>
      </c>
      <c r="Z14" s="25" t="str">
        <f>IF(AND($X$2=1,'1 Full-time'!L22&gt;0),M14,"")</f>
        <v/>
      </c>
      <c r="AB14" s="24" t="str">
        <f>IF(AND($AB$2=1,'1 Full-time'!D22&lt;0),E14,"")</f>
        <v/>
      </c>
      <c r="AC14" s="21" t="str">
        <f>IF(AND($AB$2=1,'1 Full-time'!E22&lt;0),F14,"")</f>
        <v/>
      </c>
      <c r="AD14" s="25" t="str">
        <f>IF(AND($AB$2=1,'1 Full-time'!F22&lt;0),G14,"")</f>
        <v/>
      </c>
      <c r="AE14" s="21" t="str">
        <f>IF(AND($AB$2=1,'1 Full-time'!G22&lt;0),H14,"")</f>
        <v/>
      </c>
      <c r="AF14" s="21" t="str">
        <f>IF(AND($AB$2=1,'1 Full-time'!H22&lt;0),I14,"")</f>
        <v/>
      </c>
      <c r="AG14" s="25" t="str">
        <f>IF(AND($AB$2=1,'1 Full-time'!I22&lt;0),J14,"")</f>
        <v/>
      </c>
      <c r="AH14" s="32" t="str">
        <f>IF(AND($AB$2=1,'1 Full-time'!M22&lt;0),N14,"")</f>
        <v/>
      </c>
      <c r="AI14" s="21" t="str">
        <f>IF(AND($AB$2=1,'1 Full-time'!N22&lt;0),O14,"")</f>
        <v/>
      </c>
      <c r="AJ14" s="25" t="str">
        <f>IF(AND($AB$2=1,'1 Full-time'!O22&lt;0),P14,"")</f>
        <v/>
      </c>
      <c r="AL14" s="40" t="str">
        <f>IF(AND($AL$2=1,TRUNC('1 Full-time'!D72)&lt;&gt;'1 Full-time'!D72),CONCATENATE(E$5,", ",$B14,", ",$C14,"; "),"")</f>
        <v/>
      </c>
      <c r="AM14" s="3" t="str">
        <f>IF(AND($AL$2=1,TRUNC('1 Full-time'!E72)&lt;&gt;'1 Full-time'!E72),CONCATENATE(F$5,", ",$B14,", ",$C14,"; "),"")</f>
        <v/>
      </c>
      <c r="AN14" s="3" t="str">
        <f>IF(AND($AL$2=1,TRUNC('1 Full-time'!F72)&lt;&gt;'1 Full-time'!F72),CONCATENATE(G$5,", ",$B14,", ",$C14,"; "),"")</f>
        <v/>
      </c>
      <c r="AO14" s="40" t="str">
        <f>IF(AND($AL$2=1,TRUNC('1 Full-time'!G72)&lt;&gt;'1 Full-time'!G72),CONCATENATE(H$5,", ",$B14,", ",$C14,"; "),"")</f>
        <v/>
      </c>
      <c r="AP14" s="3" t="str">
        <f>IF(AND($AL$2=1,TRUNC('1 Full-time'!H72)&lt;&gt;'1 Full-time'!H72),CONCATENATE(I$5,", ",$B14,", ",$C14,"; "),"")</f>
        <v/>
      </c>
      <c r="AQ14" s="41" t="str">
        <f>IF(AND($AL$2=1,TRUNC('1 Full-time'!I72)&lt;&gt;'1 Full-time'!I72),CONCATENATE(J$5,", ",$B14,", ",$C14,"; "),"")</f>
        <v/>
      </c>
      <c r="AR14" s="3" t="str">
        <f>IF(AND($AL$2=1,TRUNC('1 Full-time'!J72)&lt;&gt;'1 Full-time'!J72),CONCATENATE(K$5,", ",$B14,", ",$C14,"; "),"")</f>
        <v/>
      </c>
      <c r="AS14" s="3" t="str">
        <f>IF(AND($AL$2=1,TRUNC('1 Full-time'!K72)&lt;&gt;'1 Full-time'!K72),CONCATENATE(L$5,", ",$B14,", ",$C14,"; "),"")</f>
        <v/>
      </c>
      <c r="AT14" s="41" t="str">
        <f>IF(AND($AL$2=1,TRUNC('1 Full-time'!L72)&lt;&gt;'1 Full-time'!L72),CONCATENATE(M$5,", ",$B14,", ",$C14,"; "),"")</f>
        <v/>
      </c>
      <c r="AV14" s="40" t="str">
        <f>IF(AND($AV$2=1,ROUND('1 Full-time'!D22,2)&lt;&gt;'1 Full-time'!D22),E14,"")</f>
        <v/>
      </c>
      <c r="AW14" s="3" t="str">
        <f>IF(AND($AV$2=1,ROUND('1 Full-time'!E22,2)&lt;&gt;'1 Full-time'!E22),F14,"")</f>
        <v/>
      </c>
      <c r="AX14" s="3" t="str">
        <f>IF(AND($AV$2=1,ROUND('1 Full-time'!F22,2)&lt;&gt;'1 Full-time'!F22),G14,"")</f>
        <v/>
      </c>
      <c r="AY14" s="40" t="str">
        <f>IF(AND($AV$2=1,ROUND('1 Full-time'!G22,2)&lt;&gt;'1 Full-time'!G22),H14,"")</f>
        <v/>
      </c>
      <c r="AZ14" s="3" t="str">
        <f>IF(AND($AV$2=1,ROUND('1 Full-time'!H22,2)&lt;&gt;'1 Full-time'!H22),I14,"")</f>
        <v/>
      </c>
      <c r="BA14" s="41" t="str">
        <f>IF(AND($AV$2=1,ROUND('1 Full-time'!I22,2)&lt;&gt;'1 Full-time'!I22),J14,"")</f>
        <v/>
      </c>
      <c r="BB14" s="3" t="str">
        <f>IF(AND($AV$2=1,ROUND('1 Full-time'!J22,2)&lt;&gt;'1 Full-time'!J22),K14,"")</f>
        <v/>
      </c>
      <c r="BC14" s="3" t="str">
        <f>IF(AND($AV$2=1,ROUND('1 Full-time'!K22,2)&lt;&gt;'1 Full-time'!K22),L14,"")</f>
        <v/>
      </c>
      <c r="BD14" s="41" t="str">
        <f>IF(AND($AV$2=1,ROUND('1 Full-time'!L22,2)&lt;&gt;'1 Full-time'!L22),M14,"")</f>
        <v/>
      </c>
      <c r="BF14" s="40" t="str">
        <f>IF(AND($BF$2=1,'1 Full-time'!D22+'1 Full-time'!G22&gt;=$BF$3,'1 Full-time'!J22=0),K14,"")</f>
        <v/>
      </c>
      <c r="BG14" s="3" t="str">
        <f>IF(AND($BF$2=1,'1 Full-time'!E22+'1 Full-time'!H22&gt;=$BF$3,'1 Full-time'!K22=0),L14,"")</f>
        <v/>
      </c>
      <c r="BH14" s="41" t="str">
        <f>IF(AND($BF$2=1,'1 Full-time'!F22+'1 Full-time'!I22&gt;=$BF$3,'1 Full-time'!L22=0),M14,"")</f>
        <v/>
      </c>
      <c r="BJ14" s="40" t="str">
        <f>IF(AND($BJ$2=1,SUM('1 Full-time'!D22,'1 Full-time'!G22)&gt;0,SUM('1 Full-time'!D22,'1 Full-time'!G22)=-'1 Full-time'!J22),K14,"")</f>
        <v/>
      </c>
      <c r="BK14" s="3" t="str">
        <f>IF(AND($BJ$2=1,SUM('1 Full-time'!E22,'1 Full-time'!H22)&gt;0,SUM('1 Full-time'!E22,'1 Full-time'!H22)=-'1 Full-time'!K22),L14,"")</f>
        <v/>
      </c>
      <c r="BL14" s="41" t="str">
        <f>IF(AND($BJ$2=1,SUM('1 Full-time'!F22,'1 Full-time'!I22)&gt;0,SUM('1 Full-time'!F22,'1 Full-time'!I22)=-'1 Full-time'!L22),M14,"")</f>
        <v/>
      </c>
    </row>
    <row r="15" spans="1:64" x14ac:dyDescent="0.25">
      <c r="A15" s="18" t="str">
        <f>'1 Full-time'!A23</f>
        <v>A</v>
      </c>
      <c r="B15" t="s">
        <v>19</v>
      </c>
      <c r="C15" s="18" t="str">
        <f>'1 Full-time'!C23</f>
        <v>PGR</v>
      </c>
      <c r="D15" t="str">
        <f t="shared" si="2"/>
        <v>A, Long, PGR</v>
      </c>
      <c r="E15" t="str">
        <f t="shared" si="3"/>
        <v xml:space="preserve">Column 1, OfS-fundable, A, Long, PGR; </v>
      </c>
      <c r="F15" t="str">
        <f t="shared" si="1"/>
        <v xml:space="preserve">Column 1, Non-fundable, A, Long, PGR; </v>
      </c>
      <c r="G15" t="str">
        <f t="shared" si="1"/>
        <v xml:space="preserve">Column 1, Island and overseas, A, Long, PGR; </v>
      </c>
      <c r="H15" t="str">
        <f t="shared" si="1"/>
        <v xml:space="preserve">Column 2, OfS-fundable, A, Long, PGR; </v>
      </c>
      <c r="I15" t="str">
        <f t="shared" si="1"/>
        <v xml:space="preserve">Column 2, Non-fundable, A, Long, PGR; </v>
      </c>
      <c r="J15" t="str">
        <f t="shared" si="1"/>
        <v xml:space="preserve">Column 2, Island and overseas, A, Long, PGR; </v>
      </c>
      <c r="K15" t="str">
        <f t="shared" si="1"/>
        <v xml:space="preserve">Column 3, OfS-fundable, A, Long, PGR; </v>
      </c>
      <c r="L15" t="str">
        <f t="shared" si="1"/>
        <v xml:space="preserve">Column 3, Non-fundable, A, Long, PGR; </v>
      </c>
      <c r="M15" t="str">
        <f t="shared" si="1"/>
        <v xml:space="preserve">Column 3, Island and overseas, A, Long, PGR; </v>
      </c>
      <c r="N15" t="str">
        <f t="shared" si="1"/>
        <v xml:space="preserve">Column 4, OfS-fundable, A, Long, PGR; </v>
      </c>
      <c r="O15" t="str">
        <f t="shared" si="1"/>
        <v xml:space="preserve">Column 4, Non-fundable, A, Long, PGR; </v>
      </c>
      <c r="P15" t="str">
        <f t="shared" si="1"/>
        <v xml:space="preserve">Column 4, Island and overseas, A, Long, PGR; </v>
      </c>
      <c r="X15" s="31"/>
      <c r="Y15" s="26" t="str">
        <f>IF(AND($X$2=1,'1 Full-time'!K23&gt;0),L15,"")</f>
        <v/>
      </c>
      <c r="Z15" s="27" t="str">
        <f>IF(AND($X$2=1,'1 Full-time'!L23&gt;0),M15,"")</f>
        <v/>
      </c>
      <c r="AB15" s="31"/>
      <c r="AC15" s="26" t="str">
        <f>IF(AND($AB$2=1,'1 Full-time'!E23&lt;0),F15,"")</f>
        <v/>
      </c>
      <c r="AD15" s="27" t="str">
        <f>IF(AND($AB$2=1,'1 Full-time'!F23&lt;0),G15,"")</f>
        <v/>
      </c>
      <c r="AE15" s="35"/>
      <c r="AF15" s="26" t="str">
        <f>IF(AND($AB$2=1,'1 Full-time'!H23&lt;0),I15,"")</f>
        <v/>
      </c>
      <c r="AG15" s="27" t="str">
        <f>IF(AND($AB$2=1,'1 Full-time'!I23&lt;0),J15,"")</f>
        <v/>
      </c>
      <c r="AH15" s="36"/>
      <c r="AI15" s="26" t="str">
        <f>IF(AND($AB$2=1,'1 Full-time'!N23&lt;0),O15,"")</f>
        <v/>
      </c>
      <c r="AJ15" s="27" t="str">
        <f>IF(AND($AB$2=1,'1 Full-time'!O23&lt;0),P15,"")</f>
        <v/>
      </c>
      <c r="AL15" s="45"/>
      <c r="AM15" s="4" t="str">
        <f>IF(AND($AL$2=1,TRUNC('1 Full-time'!E73)&lt;&gt;'1 Full-time'!E73),CONCATENATE(F$5,", ",$B15,", ",$C15,"; "),"")</f>
        <v/>
      </c>
      <c r="AN15" s="4" t="str">
        <f>IF(AND($AL$2=1,TRUNC('1 Full-time'!F73)&lt;&gt;'1 Full-time'!F73),CONCATENATE(G$5,", ",$B15,", ",$C15,"; "),"")</f>
        <v/>
      </c>
      <c r="AO15" s="45"/>
      <c r="AP15" s="4" t="str">
        <f>IF(AND($AL$2=1,TRUNC('1 Full-time'!H73)&lt;&gt;'1 Full-time'!H73),CONCATENATE(I$5,", ",$B15,", ",$C15,"; "),"")</f>
        <v/>
      </c>
      <c r="AQ15" s="42" t="str">
        <f>IF(AND($AL$2=1,TRUNC('1 Full-time'!I73)&lt;&gt;'1 Full-time'!I73),CONCATENATE(J$5,", ",$B15,", ",$C15,"; "),"")</f>
        <v/>
      </c>
      <c r="AR15" s="46"/>
      <c r="AS15" s="4" t="str">
        <f>IF(AND($AL$2=1,TRUNC('1 Full-time'!K73)&lt;&gt;'1 Full-time'!K73),CONCATENATE(L$5,", ",$B15,", ",$C15,"; "),"")</f>
        <v/>
      </c>
      <c r="AT15" s="42" t="str">
        <f>IF(AND($AL$2=1,TRUNC('1 Full-time'!L73)&lt;&gt;'1 Full-time'!L73),CONCATENATE(M$5,", ",$B15,", ",$C15,"; "),"")</f>
        <v/>
      </c>
      <c r="AV15" s="45"/>
      <c r="AW15" s="4" t="str">
        <f>IF(AND($AV$2=1,ROUND('1 Full-time'!E23,2)&lt;&gt;'1 Full-time'!E23),F15,"")</f>
        <v/>
      </c>
      <c r="AX15" s="4" t="str">
        <f>IF(AND($AV$2=1,ROUND('1 Full-time'!F23,2)&lt;&gt;'1 Full-time'!F23),G15,"")</f>
        <v/>
      </c>
      <c r="AY15" s="45"/>
      <c r="AZ15" s="4" t="str">
        <f>IF(AND($AV$2=1,ROUND('1 Full-time'!H23,2)&lt;&gt;'1 Full-time'!H23),I15,"")</f>
        <v/>
      </c>
      <c r="BA15" s="42" t="str">
        <f>IF(AND($AV$2=1,ROUND('1 Full-time'!I23,2)&lt;&gt;'1 Full-time'!I23),J15,"")</f>
        <v/>
      </c>
      <c r="BB15" s="46"/>
      <c r="BC15" s="4" t="str">
        <f>IF(AND($AV$2=1,ROUND('1 Full-time'!K23,2)&lt;&gt;'1 Full-time'!K23),L15,"")</f>
        <v/>
      </c>
      <c r="BD15" s="42" t="str">
        <f>IF(AND($AV$2=1,ROUND('1 Full-time'!L23,2)&lt;&gt;'1 Full-time'!L23),M15,"")</f>
        <v/>
      </c>
      <c r="BF15" s="45"/>
      <c r="BG15" s="4" t="str">
        <f>IF(AND($BF$2=1,'1 Full-time'!E23+'1 Full-time'!H23&gt;=$BF$3,'1 Full-time'!K23=0),L15,"")</f>
        <v/>
      </c>
      <c r="BH15" s="42" t="str">
        <f>IF(AND($BF$2=1,'1 Full-time'!F23+'1 Full-time'!I23&gt;=$BF$3,'1 Full-time'!L23=0),M15,"")</f>
        <v/>
      </c>
      <c r="BJ15" s="45"/>
      <c r="BK15" s="4" t="str">
        <f>IF(AND($BJ$2=1,SUM('1 Full-time'!E23,'1 Full-time'!H23)&gt;0,SUM('1 Full-time'!E23,'1 Full-time'!H23)=-'1 Full-time'!K23),L15,"")</f>
        <v/>
      </c>
      <c r="BL15" s="42" t="str">
        <f>IF(AND($BJ$2=1,SUM('1 Full-time'!F23,'1 Full-time'!I23)&gt;0,SUM('1 Full-time'!F23,'1 Full-time'!I23)=-'1 Full-time'!L23),M15,"")</f>
        <v/>
      </c>
    </row>
    <row r="16" spans="1:64" x14ac:dyDescent="0.25">
      <c r="A16" s="18" t="str">
        <f>'1 Full-time'!A24</f>
        <v>B</v>
      </c>
      <c r="B16" t="s">
        <v>13</v>
      </c>
      <c r="C16" s="18" t="str">
        <f>'1 Full-time'!C24</f>
        <v>UG</v>
      </c>
      <c r="D16" t="str">
        <f t="shared" si="2"/>
        <v>B, Standard, UG</v>
      </c>
      <c r="E16" t="str">
        <f t="shared" si="3"/>
        <v xml:space="preserve">Column 1, OfS-fundable, B, Standard, UG; </v>
      </c>
      <c r="F16" t="str">
        <f t="shared" si="1"/>
        <v xml:space="preserve">Column 1, Non-fundable, B, Standard, UG; </v>
      </c>
      <c r="G16" t="str">
        <f t="shared" si="1"/>
        <v xml:space="preserve">Column 1, Island and overseas, B, Standard, UG; </v>
      </c>
      <c r="H16" t="str">
        <f t="shared" si="1"/>
        <v xml:space="preserve">Column 2, OfS-fundable, B, Standard, UG; </v>
      </c>
      <c r="I16" t="str">
        <f t="shared" si="1"/>
        <v xml:space="preserve">Column 2, Non-fundable, B, Standard, UG; </v>
      </c>
      <c r="J16" t="str">
        <f t="shared" si="1"/>
        <v xml:space="preserve">Column 2, Island and overseas, B, Standard, UG; </v>
      </c>
      <c r="K16" t="str">
        <f t="shared" si="1"/>
        <v xml:space="preserve">Column 3, OfS-fundable, B, Standard, UG; </v>
      </c>
      <c r="L16" t="str">
        <f t="shared" si="1"/>
        <v xml:space="preserve">Column 3, Non-fundable, B, Standard, UG; </v>
      </c>
      <c r="M16" t="str">
        <f t="shared" si="1"/>
        <v xml:space="preserve">Column 3, Island and overseas, B, Standard, UG; </v>
      </c>
      <c r="N16" t="str">
        <f t="shared" si="1"/>
        <v xml:space="preserve">Column 4, OfS-fundable, B, Standard, UG; </v>
      </c>
      <c r="O16" t="str">
        <f t="shared" si="1"/>
        <v xml:space="preserve">Column 4, Non-fundable, B, Standard, UG; </v>
      </c>
      <c r="P16" t="str">
        <f t="shared" si="1"/>
        <v xml:space="preserve">Column 4, Island and overseas, B, Standard, UG; </v>
      </c>
      <c r="X16" s="19" t="str">
        <f>IF(AND($X$2=1,'1 Full-time'!J24&gt;0),K16,"")</f>
        <v/>
      </c>
      <c r="Y16" s="22" t="str">
        <f>IF(AND($X$2=1,'1 Full-time'!K24&gt;0),L16,"")</f>
        <v/>
      </c>
      <c r="Z16" s="23" t="str">
        <f>IF(AND($X$2=1,'1 Full-time'!L24&gt;0),M16,"")</f>
        <v/>
      </c>
      <c r="AB16" s="19" t="str">
        <f>IF(AND($AB$2=1,'1 Full-time'!D24&lt;0),E16,"")</f>
        <v/>
      </c>
      <c r="AC16" s="22" t="str">
        <f>IF(AND($AB$2=1,'1 Full-time'!E24&lt;0),F16,"")</f>
        <v/>
      </c>
      <c r="AD16" s="23" t="str">
        <f>IF(AND($AB$2=1,'1 Full-time'!F24&lt;0),G16,"")</f>
        <v/>
      </c>
      <c r="AE16" s="22" t="str">
        <f>IF(AND($AB$2=1,'1 Full-time'!G24&lt;0),H16,"")</f>
        <v/>
      </c>
      <c r="AF16" s="22" t="str">
        <f>IF(AND($AB$2=1,'1 Full-time'!H24&lt;0),I16,"")</f>
        <v/>
      </c>
      <c r="AG16" s="23" t="str">
        <f>IF(AND($AB$2=1,'1 Full-time'!I24&lt;0),J16,"")</f>
        <v/>
      </c>
      <c r="AH16" s="33" t="str">
        <f>IF(AND($AB$2=1,'1 Full-time'!M24&lt;0),N16,"")</f>
        <v/>
      </c>
      <c r="AI16" s="22" t="str">
        <f>IF(AND($AB$2=1,'1 Full-time'!N24&lt;0),O16,"")</f>
        <v/>
      </c>
      <c r="AJ16" s="23" t="str">
        <f>IF(AND($AB$2=1,'1 Full-time'!O24&lt;0),P16,"")</f>
        <v/>
      </c>
      <c r="AV16" s="37" t="str">
        <f>IF(AND($AV$2=1,ROUND('1 Full-time'!D24,2)&lt;&gt;'1 Full-time'!D24),E16,"")</f>
        <v/>
      </c>
      <c r="AW16" s="38" t="str">
        <f>IF(AND($AV$2=1,ROUND('1 Full-time'!E24,2)&lt;&gt;'1 Full-time'!E24),F16,"")</f>
        <v/>
      </c>
      <c r="AX16" s="38" t="str">
        <f>IF(AND($AV$2=1,ROUND('1 Full-time'!F24,2)&lt;&gt;'1 Full-time'!F24),G16,"")</f>
        <v/>
      </c>
      <c r="AY16" s="37" t="str">
        <f>IF(AND($AV$2=1,ROUND('1 Full-time'!G24,2)&lt;&gt;'1 Full-time'!G24),H16,"")</f>
        <v/>
      </c>
      <c r="AZ16" s="38" t="str">
        <f>IF(AND($AV$2=1,ROUND('1 Full-time'!H24,2)&lt;&gt;'1 Full-time'!H24),I16,"")</f>
        <v/>
      </c>
      <c r="BA16" s="39" t="str">
        <f>IF(AND($AV$2=1,ROUND('1 Full-time'!I24,2)&lt;&gt;'1 Full-time'!I24),J16,"")</f>
        <v/>
      </c>
      <c r="BB16" s="38" t="str">
        <f>IF(AND($AV$2=1,ROUND('1 Full-time'!J24,2)&lt;&gt;'1 Full-time'!J24),K16,"")</f>
        <v/>
      </c>
      <c r="BC16" s="38" t="str">
        <f>IF(AND($AV$2=1,ROUND('1 Full-time'!K24,2)&lt;&gt;'1 Full-time'!K24),L16,"")</f>
        <v/>
      </c>
      <c r="BD16" s="39" t="str">
        <f>IF(AND($AV$2=1,ROUND('1 Full-time'!L24,2)&lt;&gt;'1 Full-time'!L24),M16,"")</f>
        <v/>
      </c>
      <c r="BF16" s="37" t="str">
        <f>IF(AND($BF$2=1,'1 Full-time'!D24+'1 Full-time'!G24&gt;=$BF$3,'1 Full-time'!J24=0),K16,"")</f>
        <v/>
      </c>
      <c r="BG16" s="38" t="str">
        <f>IF(AND($BF$2=1,'1 Full-time'!E24+'1 Full-time'!H24&gt;=$BF$3,'1 Full-time'!K24=0),L16,"")</f>
        <v/>
      </c>
      <c r="BH16" s="39" t="str">
        <f>IF(AND($BF$2=1,'1 Full-time'!F24+'1 Full-time'!I24&gt;=$BF$3,'1 Full-time'!L24=0),M16,"")</f>
        <v/>
      </c>
      <c r="BJ16" s="37" t="str">
        <f>IF(AND($BJ$2=1,SUM('1 Full-time'!D24,'1 Full-time'!G24)&gt;0,SUM('1 Full-time'!D24,'1 Full-time'!G24)=-'1 Full-time'!J24),K16,"")</f>
        <v/>
      </c>
      <c r="BK16" s="38" t="str">
        <f>IF(AND($BJ$2=1,SUM('1 Full-time'!E24,'1 Full-time'!H24)&gt;0,SUM('1 Full-time'!E24,'1 Full-time'!H24)=-'1 Full-time'!K24),L16,"")</f>
        <v/>
      </c>
      <c r="BL16" s="39" t="str">
        <f>IF(AND($BJ$2=1,SUM('1 Full-time'!F24,'1 Full-time'!I24)&gt;0,SUM('1 Full-time'!F24,'1 Full-time'!I24)=-'1 Full-time'!L24),M16,"")</f>
        <v/>
      </c>
    </row>
    <row r="17" spans="1:64" x14ac:dyDescent="0.25">
      <c r="A17" s="18" t="str">
        <f>'1 Full-time'!A25</f>
        <v>B</v>
      </c>
      <c r="B17" t="s">
        <v>13</v>
      </c>
      <c r="C17" s="18" t="str">
        <f>'1 Full-time'!C25</f>
        <v>PGT (UG fee)</v>
      </c>
      <c r="D17" t="str">
        <f t="shared" si="2"/>
        <v>B, Standard, PGT (UG fee)</v>
      </c>
      <c r="E17" t="str">
        <f t="shared" si="3"/>
        <v xml:space="preserve">Column 1, OfS-fundable, B, Standard, PGT (UG fee); </v>
      </c>
      <c r="F17" t="str">
        <f t="shared" si="1"/>
        <v xml:space="preserve">Column 1, Non-fundable, B, Standard, PGT (UG fee); </v>
      </c>
      <c r="G17" t="str">
        <f t="shared" si="1"/>
        <v xml:space="preserve">Column 1, Island and overseas, B, Standard, PGT (UG fee); </v>
      </c>
      <c r="H17" t="str">
        <f t="shared" si="1"/>
        <v xml:space="preserve">Column 2, OfS-fundable, B, Standard, PGT (UG fee); </v>
      </c>
      <c r="I17" t="str">
        <f t="shared" si="1"/>
        <v xml:space="preserve">Column 2, Non-fundable, B, Standard, PGT (UG fee); </v>
      </c>
      <c r="J17" t="str">
        <f t="shared" si="1"/>
        <v xml:space="preserve">Column 2, Island and overseas, B, Standard, PGT (UG fee); </v>
      </c>
      <c r="K17" t="str">
        <f t="shared" si="1"/>
        <v xml:space="preserve">Column 3, OfS-fundable, B, Standard, PGT (UG fee); </v>
      </c>
      <c r="L17" t="str">
        <f t="shared" si="1"/>
        <v xml:space="preserve">Column 3, Non-fundable, B, Standard, PGT (UG fee); </v>
      </c>
      <c r="M17" t="str">
        <f t="shared" si="1"/>
        <v xml:space="preserve">Column 3, Island and overseas, B, Standard, PGT (UG fee); </v>
      </c>
      <c r="N17" t="str">
        <f t="shared" si="1"/>
        <v xml:space="preserve">Column 4, OfS-fundable, B, Standard, PGT (UG fee); </v>
      </c>
      <c r="O17" t="str">
        <f t="shared" si="1"/>
        <v xml:space="preserve">Column 4, Non-fundable, B, Standard, PGT (UG fee); </v>
      </c>
      <c r="P17" t="str">
        <f t="shared" si="1"/>
        <v xml:space="preserve">Column 4, Island and overseas, B, Standard, PGT (UG fee); </v>
      </c>
      <c r="X17" s="24" t="str">
        <f>IF(AND($X$2=1,'1 Full-time'!J25&gt;0),K17,"")</f>
        <v/>
      </c>
      <c r="Y17" s="21" t="str">
        <f>IF(AND($X$2=1,'1 Full-time'!K25&gt;0),L17,"")</f>
        <v/>
      </c>
      <c r="Z17" s="25" t="str">
        <f>IF(AND($X$2=1,'1 Full-time'!L25&gt;0),M17,"")</f>
        <v/>
      </c>
      <c r="AB17" s="24" t="str">
        <f>IF(AND($AB$2=1,'1 Full-time'!D25&lt;0),E17,"")</f>
        <v/>
      </c>
      <c r="AC17" s="21" t="str">
        <f>IF(AND($AB$2=1,'1 Full-time'!E25&lt;0),F17,"")</f>
        <v/>
      </c>
      <c r="AD17" s="25" t="str">
        <f>IF(AND($AB$2=1,'1 Full-time'!F25&lt;0),G17,"")</f>
        <v/>
      </c>
      <c r="AE17" s="21" t="str">
        <f>IF(AND($AB$2=1,'1 Full-time'!G25&lt;0),H17,"")</f>
        <v/>
      </c>
      <c r="AF17" s="21" t="str">
        <f>IF(AND($AB$2=1,'1 Full-time'!H25&lt;0),I17,"")</f>
        <v/>
      </c>
      <c r="AG17" s="25" t="str">
        <f>IF(AND($AB$2=1,'1 Full-time'!I25&lt;0),J17,"")</f>
        <v/>
      </c>
      <c r="AH17" s="32" t="str">
        <f>IF(AND($AB$2=1,'1 Full-time'!M25&lt;0),N17,"")</f>
        <v/>
      </c>
      <c r="AI17" s="21" t="str">
        <f>IF(AND($AB$2=1,'1 Full-time'!N25&lt;0),O17,"")</f>
        <v/>
      </c>
      <c r="AJ17" s="25" t="str">
        <f>IF(AND($AB$2=1,'1 Full-time'!O25&lt;0),P17,"")</f>
        <v/>
      </c>
      <c r="AL17" s="62" t="str">
        <f>CONCATENATE(AL6,AL7,AL8,AL9,AL10,AL11,AL12,AL13,AL14,AL15)</f>
        <v/>
      </c>
      <c r="AM17" s="63" t="str">
        <f t="shared" ref="AM17:AT17" si="4">CONCATENATE(AM6,AM7,AM8,AM9,AM10,AM11,AM12,AM13,AM14,AM15)</f>
        <v/>
      </c>
      <c r="AN17" s="63" t="str">
        <f t="shared" si="4"/>
        <v/>
      </c>
      <c r="AO17" s="62" t="str">
        <f t="shared" si="4"/>
        <v/>
      </c>
      <c r="AP17" s="63" t="str">
        <f t="shared" si="4"/>
        <v/>
      </c>
      <c r="AQ17" s="64" t="str">
        <f t="shared" si="4"/>
        <v/>
      </c>
      <c r="AR17" s="63" t="str">
        <f t="shared" si="4"/>
        <v/>
      </c>
      <c r="AS17" s="63" t="str">
        <f t="shared" si="4"/>
        <v/>
      </c>
      <c r="AT17" s="64" t="str">
        <f t="shared" si="4"/>
        <v/>
      </c>
      <c r="AV17" s="40" t="str">
        <f>IF(AND($AV$2=1,ROUND('1 Full-time'!D25,2)&lt;&gt;'1 Full-time'!D25),E17,"")</f>
        <v/>
      </c>
      <c r="AW17" s="3" t="str">
        <f>IF(AND($AV$2=1,ROUND('1 Full-time'!E25,2)&lt;&gt;'1 Full-time'!E25),F17,"")</f>
        <v/>
      </c>
      <c r="AX17" s="3" t="str">
        <f>IF(AND($AV$2=1,ROUND('1 Full-time'!F25,2)&lt;&gt;'1 Full-time'!F25),G17,"")</f>
        <v/>
      </c>
      <c r="AY17" s="40" t="str">
        <f>IF(AND($AV$2=1,ROUND('1 Full-time'!G25,2)&lt;&gt;'1 Full-time'!G25),H17,"")</f>
        <v/>
      </c>
      <c r="AZ17" s="3" t="str">
        <f>IF(AND($AV$2=1,ROUND('1 Full-time'!H25,2)&lt;&gt;'1 Full-time'!H25),I17,"")</f>
        <v/>
      </c>
      <c r="BA17" s="41" t="str">
        <f>IF(AND($AV$2=1,ROUND('1 Full-time'!I25,2)&lt;&gt;'1 Full-time'!I25),J17,"")</f>
        <v/>
      </c>
      <c r="BB17" s="3" t="str">
        <f>IF(AND($AV$2=1,ROUND('1 Full-time'!J25,2)&lt;&gt;'1 Full-time'!J25),K17,"")</f>
        <v/>
      </c>
      <c r="BC17" s="3" t="str">
        <f>IF(AND($AV$2=1,ROUND('1 Full-time'!K25,2)&lt;&gt;'1 Full-time'!K25),L17,"")</f>
        <v/>
      </c>
      <c r="BD17" s="41" t="str">
        <f>IF(AND($AV$2=1,ROUND('1 Full-time'!L25,2)&lt;&gt;'1 Full-time'!L25),M17,"")</f>
        <v/>
      </c>
      <c r="BF17" s="40" t="str">
        <f>IF(AND($BF$2=1,'1 Full-time'!D25+'1 Full-time'!G25&gt;=$BF$3,'1 Full-time'!J25=0),K17,"")</f>
        <v/>
      </c>
      <c r="BG17" s="3" t="str">
        <f>IF(AND($BF$2=1,'1 Full-time'!E25+'1 Full-time'!H25&gt;=$BF$3,'1 Full-time'!K25=0),L17,"")</f>
        <v/>
      </c>
      <c r="BH17" s="41" t="str">
        <f>IF(AND($BF$2=1,'1 Full-time'!F25+'1 Full-time'!I25&gt;=$BF$3,'1 Full-time'!L25=0),M17,"")</f>
        <v/>
      </c>
      <c r="BJ17" s="40" t="str">
        <f>IF(AND($BJ$2=1,SUM('1 Full-time'!D25,'1 Full-time'!G25)&gt;0,SUM('1 Full-time'!D25,'1 Full-time'!G25)=-'1 Full-time'!J25),K17,"")</f>
        <v/>
      </c>
      <c r="BK17" s="3" t="str">
        <f>IF(AND($BJ$2=1,SUM('1 Full-time'!E25,'1 Full-time'!H25)&gt;0,SUM('1 Full-time'!E25,'1 Full-time'!H25)=-'1 Full-time'!K25),L17,"")</f>
        <v/>
      </c>
      <c r="BL17" s="41" t="str">
        <f>IF(AND($BJ$2=1,SUM('1 Full-time'!F25,'1 Full-time'!I25)&gt;0,SUM('1 Full-time'!F25,'1 Full-time'!I25)=-'1 Full-time'!L25),M17,"")</f>
        <v/>
      </c>
    </row>
    <row r="18" spans="1:64" x14ac:dyDescent="0.25">
      <c r="A18" s="18" t="str">
        <f>'1 Full-time'!A26</f>
        <v>B</v>
      </c>
      <c r="B18" t="s">
        <v>13</v>
      </c>
      <c r="C18" s="18" t="str">
        <f>'1 Full-time'!C26</f>
        <v>PGT (Masters' loan)</v>
      </c>
      <c r="D18" t="str">
        <f t="shared" si="2"/>
        <v>B, Standard, PGT (Masters' loan)</v>
      </c>
      <c r="E18" t="str">
        <f t="shared" si="3"/>
        <v xml:space="preserve">Column 1, OfS-fundable, B, Standard, PGT (Masters' loan); </v>
      </c>
      <c r="F18" t="str">
        <f t="shared" si="1"/>
        <v xml:space="preserve">Column 1, Non-fundable, B, Standard, PGT (Masters' loan); </v>
      </c>
      <c r="G18" t="str">
        <f t="shared" si="1"/>
        <v xml:space="preserve">Column 1, Island and overseas, B, Standard, PGT (Masters' loan); </v>
      </c>
      <c r="H18" t="str">
        <f t="shared" si="1"/>
        <v xml:space="preserve">Column 2, OfS-fundable, B, Standard, PGT (Masters' loan); </v>
      </c>
      <c r="I18" t="str">
        <f t="shared" si="1"/>
        <v xml:space="preserve">Column 2, Non-fundable, B, Standard, PGT (Masters' loan); </v>
      </c>
      <c r="J18" t="str">
        <f t="shared" si="1"/>
        <v xml:space="preserve">Column 2, Island and overseas, B, Standard, PGT (Masters' loan); </v>
      </c>
      <c r="K18" t="str">
        <f t="shared" si="1"/>
        <v xml:space="preserve">Column 3, OfS-fundable, B, Standard, PGT (Masters' loan); </v>
      </c>
      <c r="L18" t="str">
        <f t="shared" si="1"/>
        <v xml:space="preserve">Column 3, Non-fundable, B, Standard, PGT (Masters' loan); </v>
      </c>
      <c r="M18" t="str">
        <f t="shared" si="1"/>
        <v xml:space="preserve">Column 3, Island and overseas, B, Standard, PGT (Masters' loan); </v>
      </c>
      <c r="N18" t="str">
        <f t="shared" si="1"/>
        <v xml:space="preserve">Column 4, OfS-fundable, B, Standard, PGT (Masters' loan); </v>
      </c>
      <c r="O18" t="str">
        <f t="shared" si="1"/>
        <v xml:space="preserve">Column 4, Non-fundable, B, Standard, PGT (Masters' loan); </v>
      </c>
      <c r="P18" t="str">
        <f t="shared" si="1"/>
        <v xml:space="preserve">Column 4, Island and overseas, B, Standard, PGT (Masters' loan); </v>
      </c>
      <c r="X18" s="24" t="str">
        <f>IF(AND($X$2=1,'1 Full-time'!J26&gt;0),K18,"")</f>
        <v/>
      </c>
      <c r="Y18" s="21" t="str">
        <f>IF(AND($X$2=1,'1 Full-time'!K26&gt;0),L18,"")</f>
        <v/>
      </c>
      <c r="Z18" s="25" t="str">
        <f>IF(AND($X$2=1,'1 Full-time'!L26&gt;0),M18,"")</f>
        <v/>
      </c>
      <c r="AB18" s="24" t="str">
        <f>IF(AND($AB$2=1,'1 Full-time'!D26&lt;0),E18,"")</f>
        <v/>
      </c>
      <c r="AC18" s="21" t="str">
        <f>IF(AND($AB$2=1,'1 Full-time'!E26&lt;0),F18,"")</f>
        <v/>
      </c>
      <c r="AD18" s="25" t="str">
        <f>IF(AND($AB$2=1,'1 Full-time'!F26&lt;0),G18,"")</f>
        <v/>
      </c>
      <c r="AE18" s="21" t="str">
        <f>IF(AND($AB$2=1,'1 Full-time'!G26&lt;0),H18,"")</f>
        <v/>
      </c>
      <c r="AF18" s="21" t="str">
        <f>IF(AND($AB$2=1,'1 Full-time'!H26&lt;0),I18,"")</f>
        <v/>
      </c>
      <c r="AG18" s="25" t="str">
        <f>IF(AND($AB$2=1,'1 Full-time'!I26&lt;0),J18,"")</f>
        <v/>
      </c>
      <c r="AH18" s="32" t="str">
        <f>IF(AND($AB$2=1,'1 Full-time'!M26&lt;0),N18,"")</f>
        <v/>
      </c>
      <c r="AI18" s="21" t="str">
        <f>IF(AND($AB$2=1,'1 Full-time'!N26&lt;0),O18,"")</f>
        <v/>
      </c>
      <c r="AJ18" s="25" t="str">
        <f>IF(AND($AB$2=1,'1 Full-time'!O26&lt;0),P18,"")</f>
        <v/>
      </c>
      <c r="AV18" s="40" t="str">
        <f>IF(AND($AV$2=1,ROUND('1 Full-time'!D26,2)&lt;&gt;'1 Full-time'!D26),E18,"")</f>
        <v/>
      </c>
      <c r="AW18" s="3" t="str">
        <f>IF(AND($AV$2=1,ROUND('1 Full-time'!E26,2)&lt;&gt;'1 Full-time'!E26),F18,"")</f>
        <v/>
      </c>
      <c r="AX18" s="3" t="str">
        <f>IF(AND($AV$2=1,ROUND('1 Full-time'!F26,2)&lt;&gt;'1 Full-time'!F26),G18,"")</f>
        <v/>
      </c>
      <c r="AY18" s="40" t="str">
        <f>IF(AND($AV$2=1,ROUND('1 Full-time'!G26,2)&lt;&gt;'1 Full-time'!G26),H18,"")</f>
        <v/>
      </c>
      <c r="AZ18" s="3" t="str">
        <f>IF(AND($AV$2=1,ROUND('1 Full-time'!H26,2)&lt;&gt;'1 Full-time'!H26),I18,"")</f>
        <v/>
      </c>
      <c r="BA18" s="41" t="str">
        <f>IF(AND($AV$2=1,ROUND('1 Full-time'!I26,2)&lt;&gt;'1 Full-time'!I26),J18,"")</f>
        <v/>
      </c>
      <c r="BB18" s="3" t="str">
        <f>IF(AND($AV$2=1,ROUND('1 Full-time'!J26,2)&lt;&gt;'1 Full-time'!J26),K18,"")</f>
        <v/>
      </c>
      <c r="BC18" s="3" t="str">
        <f>IF(AND($AV$2=1,ROUND('1 Full-time'!K26,2)&lt;&gt;'1 Full-time'!K26),L18,"")</f>
        <v/>
      </c>
      <c r="BD18" s="41" t="str">
        <f>IF(AND($AV$2=1,ROUND('1 Full-time'!L26,2)&lt;&gt;'1 Full-time'!L26),M18,"")</f>
        <v/>
      </c>
      <c r="BF18" s="40" t="str">
        <f>IF(AND($BF$2=1,'1 Full-time'!D26+'1 Full-time'!G26&gt;=$BF$3,'1 Full-time'!J26=0),K18,"")</f>
        <v/>
      </c>
      <c r="BG18" s="3" t="str">
        <f>IF(AND($BF$2=1,'1 Full-time'!E26+'1 Full-time'!H26&gt;=$BF$3,'1 Full-time'!K26=0),L18,"")</f>
        <v/>
      </c>
      <c r="BH18" s="41" t="str">
        <f>IF(AND($BF$2=1,'1 Full-time'!F26+'1 Full-time'!I26&gt;=$BF$3,'1 Full-time'!L26=0),M18,"")</f>
        <v/>
      </c>
      <c r="BJ18" s="40" t="str">
        <f>IF(AND($BJ$2=1,SUM('1 Full-time'!D26,'1 Full-time'!G26)&gt;0,SUM('1 Full-time'!D26,'1 Full-time'!G26)=-'1 Full-time'!J26),K18,"")</f>
        <v/>
      </c>
      <c r="BK18" s="3" t="str">
        <f>IF(AND($BJ$2=1,SUM('1 Full-time'!E26,'1 Full-time'!H26)&gt;0,SUM('1 Full-time'!E26,'1 Full-time'!H26)=-'1 Full-time'!K26),L18,"")</f>
        <v/>
      </c>
      <c r="BL18" s="41" t="str">
        <f>IF(AND($BJ$2=1,SUM('1 Full-time'!F26,'1 Full-time'!I26)&gt;0,SUM('1 Full-time'!F26,'1 Full-time'!I26)=-'1 Full-time'!L26),M18,"")</f>
        <v/>
      </c>
    </row>
    <row r="19" spans="1:64" x14ac:dyDescent="0.25">
      <c r="A19" s="18" t="str">
        <f>'1 Full-time'!A27</f>
        <v>B</v>
      </c>
      <c r="B19" t="s">
        <v>13</v>
      </c>
      <c r="C19" s="18" t="str">
        <f>'1 Full-time'!C27</f>
        <v>PGT (Other)</v>
      </c>
      <c r="D19" t="str">
        <f t="shared" si="2"/>
        <v>B, Standard, PGT (Other)</v>
      </c>
      <c r="E19" t="str">
        <f t="shared" si="3"/>
        <v xml:space="preserve">Column 1, OfS-fundable, B, Standard, PGT (Other); </v>
      </c>
      <c r="F19" t="str">
        <f t="shared" si="1"/>
        <v xml:space="preserve">Column 1, Non-fundable, B, Standard, PGT (Other); </v>
      </c>
      <c r="G19" t="str">
        <f t="shared" si="1"/>
        <v xml:space="preserve">Column 1, Island and overseas, B, Standard, PGT (Other); </v>
      </c>
      <c r="H19" t="str">
        <f t="shared" si="1"/>
        <v xml:space="preserve">Column 2, OfS-fundable, B, Standard, PGT (Other); </v>
      </c>
      <c r="I19" t="str">
        <f t="shared" si="1"/>
        <v xml:space="preserve">Column 2, Non-fundable, B, Standard, PGT (Other); </v>
      </c>
      <c r="J19" t="str">
        <f t="shared" si="1"/>
        <v xml:space="preserve">Column 2, Island and overseas, B, Standard, PGT (Other); </v>
      </c>
      <c r="K19" t="str">
        <f t="shared" si="1"/>
        <v xml:space="preserve">Column 3, OfS-fundable, B, Standard, PGT (Other); </v>
      </c>
      <c r="L19" t="str">
        <f t="shared" si="1"/>
        <v xml:space="preserve">Column 3, Non-fundable, B, Standard, PGT (Other); </v>
      </c>
      <c r="M19" t="str">
        <f t="shared" si="1"/>
        <v xml:space="preserve">Column 3, Island and overseas, B, Standard, PGT (Other); </v>
      </c>
      <c r="N19" t="str">
        <f t="shared" si="1"/>
        <v xml:space="preserve">Column 4, OfS-fundable, B, Standard, PGT (Other); </v>
      </c>
      <c r="O19" t="str">
        <f t="shared" si="1"/>
        <v xml:space="preserve">Column 4, Non-fundable, B, Standard, PGT (Other); </v>
      </c>
      <c r="P19" t="str">
        <f t="shared" si="1"/>
        <v xml:space="preserve">Column 4, Island and overseas, B, Standard, PGT (Other); </v>
      </c>
      <c r="X19" s="24" t="str">
        <f>IF(AND($X$2=1,'1 Full-time'!J27&gt;0),K19,"")</f>
        <v/>
      </c>
      <c r="Y19" s="21" t="str">
        <f>IF(AND($X$2=1,'1 Full-time'!K27&gt;0),L19,"")</f>
        <v/>
      </c>
      <c r="Z19" s="25" t="str">
        <f>IF(AND($X$2=1,'1 Full-time'!L27&gt;0),M19,"")</f>
        <v/>
      </c>
      <c r="AB19" s="24" t="str">
        <f>IF(AND($AB$2=1,'1 Full-time'!D27&lt;0),E19,"")</f>
        <v/>
      </c>
      <c r="AC19" s="21" t="str">
        <f>IF(AND($AB$2=1,'1 Full-time'!E27&lt;0),F19,"")</f>
        <v/>
      </c>
      <c r="AD19" s="25" t="str">
        <f>IF(AND($AB$2=1,'1 Full-time'!F27&lt;0),G19,"")</f>
        <v/>
      </c>
      <c r="AE19" s="21" t="str">
        <f>IF(AND($AB$2=1,'1 Full-time'!G27&lt;0),H19,"")</f>
        <v/>
      </c>
      <c r="AF19" s="21" t="str">
        <f>IF(AND($AB$2=1,'1 Full-time'!H27&lt;0),I19,"")</f>
        <v/>
      </c>
      <c r="AG19" s="25" t="str">
        <f>IF(AND($AB$2=1,'1 Full-time'!I27&lt;0),J19,"")</f>
        <v/>
      </c>
      <c r="AH19" s="32" t="str">
        <f>IF(AND($AB$2=1,'1 Full-time'!M27&lt;0),N19,"")</f>
        <v/>
      </c>
      <c r="AI19" s="21" t="str">
        <f>IF(AND($AB$2=1,'1 Full-time'!N27&lt;0),O19,"")</f>
        <v/>
      </c>
      <c r="AJ19" s="25" t="str">
        <f>IF(AND($AB$2=1,'1 Full-time'!O27&lt;0),P19,"")</f>
        <v/>
      </c>
      <c r="AM19" s="60" t="s">
        <v>0</v>
      </c>
      <c r="AN19" s="52" t="str">
        <f>CONCATENATE(AL17,AM17,AN17)</f>
        <v/>
      </c>
      <c r="AP19" s="60" t="s">
        <v>1</v>
      </c>
      <c r="AQ19" s="52" t="str">
        <f>CONCATENATE(AO17,AP17,AQ17)</f>
        <v/>
      </c>
      <c r="AS19" s="60" t="s">
        <v>2</v>
      </c>
      <c r="AT19" s="52" t="str">
        <f>CONCATENATE(AR17,AS17,AT17)</f>
        <v/>
      </c>
      <c r="AV19" s="40" t="str">
        <f>IF(AND($AV$2=1,ROUND('1 Full-time'!D27,2)&lt;&gt;'1 Full-time'!D27),E19,"")</f>
        <v/>
      </c>
      <c r="AW19" s="3" t="str">
        <f>IF(AND($AV$2=1,ROUND('1 Full-time'!E27,2)&lt;&gt;'1 Full-time'!E27),F19,"")</f>
        <v/>
      </c>
      <c r="AX19" s="3" t="str">
        <f>IF(AND($AV$2=1,ROUND('1 Full-time'!F27,2)&lt;&gt;'1 Full-time'!F27),G19,"")</f>
        <v/>
      </c>
      <c r="AY19" s="40" t="str">
        <f>IF(AND($AV$2=1,ROUND('1 Full-time'!G27,2)&lt;&gt;'1 Full-time'!G27),H19,"")</f>
        <v/>
      </c>
      <c r="AZ19" s="3" t="str">
        <f>IF(AND($AV$2=1,ROUND('1 Full-time'!H27,2)&lt;&gt;'1 Full-time'!H27),I19,"")</f>
        <v/>
      </c>
      <c r="BA19" s="41" t="str">
        <f>IF(AND($AV$2=1,ROUND('1 Full-time'!I27,2)&lt;&gt;'1 Full-time'!I27),J19,"")</f>
        <v/>
      </c>
      <c r="BB19" s="3" t="str">
        <f>IF(AND($AV$2=1,ROUND('1 Full-time'!J27,2)&lt;&gt;'1 Full-time'!J27),K19,"")</f>
        <v/>
      </c>
      <c r="BC19" s="3" t="str">
        <f>IF(AND($AV$2=1,ROUND('1 Full-time'!K27,2)&lt;&gt;'1 Full-time'!K27),L19,"")</f>
        <v/>
      </c>
      <c r="BD19" s="41" t="str">
        <f>IF(AND($AV$2=1,ROUND('1 Full-time'!L27,2)&lt;&gt;'1 Full-time'!L27),M19,"")</f>
        <v/>
      </c>
      <c r="BF19" s="40" t="str">
        <f>IF(AND($BF$2=1,'1 Full-time'!D27+'1 Full-time'!G27&gt;=$BF$3,'1 Full-time'!J27=0),K19,"")</f>
        <v/>
      </c>
      <c r="BG19" s="3" t="str">
        <f>IF(AND($BF$2=1,'1 Full-time'!E27+'1 Full-time'!H27&gt;=$BF$3,'1 Full-time'!K27=0),L19,"")</f>
        <v/>
      </c>
      <c r="BH19" s="41" t="str">
        <f>IF(AND($BF$2=1,'1 Full-time'!F27+'1 Full-time'!I27&gt;=$BF$3,'1 Full-time'!L27=0),M19,"")</f>
        <v/>
      </c>
      <c r="BJ19" s="40" t="str">
        <f>IF(AND($BJ$2=1,SUM('1 Full-time'!D27,'1 Full-time'!G27)&gt;0,SUM('1 Full-time'!D27,'1 Full-time'!G27)=-'1 Full-time'!J27),K19,"")</f>
        <v/>
      </c>
      <c r="BK19" s="3" t="str">
        <f>IF(AND($BJ$2=1,SUM('1 Full-time'!E27,'1 Full-time'!H27)&gt;0,SUM('1 Full-time'!E27,'1 Full-time'!H27)=-'1 Full-time'!K27),L19,"")</f>
        <v/>
      </c>
      <c r="BL19" s="41" t="str">
        <f>IF(AND($BJ$2=1,SUM('1 Full-time'!F27,'1 Full-time'!I27)&gt;0,SUM('1 Full-time'!F27,'1 Full-time'!I27)=-'1 Full-time'!L27),M19,"")</f>
        <v/>
      </c>
    </row>
    <row r="20" spans="1:64" x14ac:dyDescent="0.25">
      <c r="A20" s="18" t="str">
        <f>'1 Full-time'!A28</f>
        <v>B</v>
      </c>
      <c r="B20" t="s">
        <v>13</v>
      </c>
      <c r="C20" s="18" t="str">
        <f>'1 Full-time'!C28</f>
        <v>PGR</v>
      </c>
      <c r="D20" t="str">
        <f t="shared" si="2"/>
        <v>B, Standard, PGR</v>
      </c>
      <c r="E20" t="str">
        <f t="shared" si="3"/>
        <v xml:space="preserve">Column 1, OfS-fundable, B, Standard, PGR; </v>
      </c>
      <c r="F20" t="str">
        <f t="shared" si="1"/>
        <v xml:space="preserve">Column 1, Non-fundable, B, Standard, PGR; </v>
      </c>
      <c r="G20" t="str">
        <f t="shared" si="1"/>
        <v xml:space="preserve">Column 1, Island and overseas, B, Standard, PGR; </v>
      </c>
      <c r="H20" t="str">
        <f t="shared" si="1"/>
        <v xml:space="preserve">Column 2, OfS-fundable, B, Standard, PGR; </v>
      </c>
      <c r="I20" t="str">
        <f t="shared" si="1"/>
        <v xml:space="preserve">Column 2, Non-fundable, B, Standard, PGR; </v>
      </c>
      <c r="J20" t="str">
        <f t="shared" si="1"/>
        <v xml:space="preserve">Column 2, Island and overseas, B, Standard, PGR; </v>
      </c>
      <c r="K20" t="str">
        <f t="shared" si="1"/>
        <v xml:space="preserve">Column 3, OfS-fundable, B, Standard, PGR; </v>
      </c>
      <c r="L20" t="str">
        <f t="shared" si="1"/>
        <v xml:space="preserve">Column 3, Non-fundable, B, Standard, PGR; </v>
      </c>
      <c r="M20" t="str">
        <f t="shared" si="1"/>
        <v xml:space="preserve">Column 3, Island and overseas, B, Standard, PGR; </v>
      </c>
      <c r="N20" t="str">
        <f t="shared" si="1"/>
        <v xml:space="preserve">Column 4, OfS-fundable, B, Standard, PGR; </v>
      </c>
      <c r="O20" t="str">
        <f t="shared" si="1"/>
        <v xml:space="preserve">Column 4, Non-fundable, B, Standard, PGR; </v>
      </c>
      <c r="P20" t="str">
        <f t="shared" si="1"/>
        <v xml:space="preserve">Column 4, Island and overseas, B, Standard, PGR; </v>
      </c>
      <c r="X20" s="28"/>
      <c r="Y20" s="21" t="str">
        <f>IF(AND($X$2=1,'1 Full-time'!K28&gt;0),L20,"")</f>
        <v/>
      </c>
      <c r="Z20" s="25" t="str">
        <f>IF(AND($X$2=1,'1 Full-time'!L28&gt;0),M20,"")</f>
        <v/>
      </c>
      <c r="AB20" s="28"/>
      <c r="AC20" s="21" t="str">
        <f>IF(AND($AB$2=1,'1 Full-time'!E28&lt;0),F20,"")</f>
        <v/>
      </c>
      <c r="AD20" s="25" t="str">
        <f>IF(AND($AB$2=1,'1 Full-time'!F28&lt;0),G20,"")</f>
        <v/>
      </c>
      <c r="AE20" s="29"/>
      <c r="AF20" s="21" t="str">
        <f>IF(AND($AB$2=1,'1 Full-time'!H28&lt;0),I20,"")</f>
        <v/>
      </c>
      <c r="AG20" s="25" t="str">
        <f>IF(AND($AB$2=1,'1 Full-time'!I28&lt;0),J20,"")</f>
        <v/>
      </c>
      <c r="AH20" s="34"/>
      <c r="AI20" s="21" t="str">
        <f>IF(AND($AB$2=1,'1 Full-time'!N28&lt;0),O20,"")</f>
        <v/>
      </c>
      <c r="AJ20" s="25" t="str">
        <f>IF(AND($AB$2=1,'1 Full-time'!O28&lt;0),P20,"")</f>
        <v/>
      </c>
      <c r="AV20" s="43"/>
      <c r="AW20" s="3" t="str">
        <f>IF(AND($AV$2=1,ROUND('1 Full-time'!E28,2)&lt;&gt;'1 Full-time'!E28),F20,"")</f>
        <v/>
      </c>
      <c r="AX20" s="3" t="str">
        <f>IF(AND($AV$2=1,ROUND('1 Full-time'!F28,2)&lt;&gt;'1 Full-time'!F28),G20,"")</f>
        <v/>
      </c>
      <c r="AY20" s="43"/>
      <c r="AZ20" s="3" t="str">
        <f>IF(AND($AV$2=1,ROUND('1 Full-time'!H28,2)&lt;&gt;'1 Full-time'!H28),I20,"")</f>
        <v/>
      </c>
      <c r="BA20" s="41" t="str">
        <f>IF(AND($AV$2=1,ROUND('1 Full-time'!I28,2)&lt;&gt;'1 Full-time'!I28),J20,"")</f>
        <v/>
      </c>
      <c r="BB20" s="44"/>
      <c r="BC20" s="3" t="str">
        <f>IF(AND($AV$2=1,ROUND('1 Full-time'!K28,2)&lt;&gt;'1 Full-time'!K28),L20,"")</f>
        <v/>
      </c>
      <c r="BD20" s="41" t="str">
        <f>IF(AND($AV$2=1,ROUND('1 Full-time'!L28,2)&lt;&gt;'1 Full-time'!L28),M20,"")</f>
        <v/>
      </c>
      <c r="BF20" s="43"/>
      <c r="BG20" s="3" t="str">
        <f>IF(AND($BF$2=1,'1 Full-time'!E28+'1 Full-time'!H28&gt;=$BF$3,'1 Full-time'!K28=0),L20,"")</f>
        <v/>
      </c>
      <c r="BH20" s="41" t="str">
        <f>IF(AND($BF$2=1,'1 Full-time'!F28+'1 Full-time'!I28&gt;=$BF$3,'1 Full-time'!L28=0),M20,"")</f>
        <v/>
      </c>
      <c r="BJ20" s="43"/>
      <c r="BK20" s="3" t="str">
        <f>IF(AND($BJ$2=1,SUM('1 Full-time'!E28,'1 Full-time'!H28)&gt;0,SUM('1 Full-time'!E28,'1 Full-time'!H28)=-'1 Full-time'!K28),L20,"")</f>
        <v/>
      </c>
      <c r="BL20" s="41" t="str">
        <f>IF(AND($BJ$2=1,SUM('1 Full-time'!F28,'1 Full-time'!I28)&gt;0,SUM('1 Full-time'!F28,'1 Full-time'!I28)=-'1 Full-time'!L28),M20,"")</f>
        <v/>
      </c>
    </row>
    <row r="21" spans="1:64" x14ac:dyDescent="0.25">
      <c r="A21" s="18" t="str">
        <f>'1 Full-time'!A29</f>
        <v>B</v>
      </c>
      <c r="B21" t="s">
        <v>19</v>
      </c>
      <c r="C21" s="18" t="str">
        <f>'1 Full-time'!C29</f>
        <v>UG</v>
      </c>
      <c r="D21" t="str">
        <f t="shared" si="2"/>
        <v>B, Long, UG</v>
      </c>
      <c r="E21" t="str">
        <f t="shared" si="3"/>
        <v xml:space="preserve">Column 1, OfS-fundable, B, Long, UG; </v>
      </c>
      <c r="F21" t="str">
        <f t="shared" si="1"/>
        <v xml:space="preserve">Column 1, Non-fundable, B, Long, UG; </v>
      </c>
      <c r="G21" t="str">
        <f t="shared" si="1"/>
        <v xml:space="preserve">Column 1, Island and overseas, B, Long, UG; </v>
      </c>
      <c r="H21" t="str">
        <f t="shared" si="1"/>
        <v xml:space="preserve">Column 2, OfS-fundable, B, Long, UG; </v>
      </c>
      <c r="I21" t="str">
        <f t="shared" si="1"/>
        <v xml:space="preserve">Column 2, Non-fundable, B, Long, UG; </v>
      </c>
      <c r="J21" t="str">
        <f t="shared" si="1"/>
        <v xml:space="preserve">Column 2, Island and overseas, B, Long, UG; </v>
      </c>
      <c r="K21" t="str">
        <f t="shared" si="1"/>
        <v xml:space="preserve">Column 3, OfS-fundable, B, Long, UG; </v>
      </c>
      <c r="L21" t="str">
        <f t="shared" si="1"/>
        <v xml:space="preserve">Column 3, Non-fundable, B, Long, UG; </v>
      </c>
      <c r="M21" t="str">
        <f t="shared" si="1"/>
        <v xml:space="preserve">Column 3, Island and overseas, B, Long, UG; </v>
      </c>
      <c r="N21" t="str">
        <f t="shared" si="1"/>
        <v xml:space="preserve">Column 4, OfS-fundable, B, Long, UG; </v>
      </c>
      <c r="O21" t="str">
        <f t="shared" si="1"/>
        <v xml:space="preserve">Column 4, Non-fundable, B, Long, UG; </v>
      </c>
      <c r="P21" t="str">
        <f t="shared" si="1"/>
        <v xml:space="preserve">Column 4, Island and overseas, B, Long, UG; </v>
      </c>
      <c r="X21" s="24" t="str">
        <f>IF(AND($X$2=1,'1 Full-time'!J29&gt;0),K21,"")</f>
        <v/>
      </c>
      <c r="Y21" s="21" t="str">
        <f>IF(AND($X$2=1,'1 Full-time'!K29&gt;0),L21,"")</f>
        <v/>
      </c>
      <c r="Z21" s="25" t="str">
        <f>IF(AND($X$2=1,'1 Full-time'!L29&gt;0),M21,"")</f>
        <v/>
      </c>
      <c r="AB21" s="24" t="str">
        <f>IF(AND($AB$2=1,'1 Full-time'!D29&lt;0),E21,"")</f>
        <v/>
      </c>
      <c r="AC21" s="21" t="str">
        <f>IF(AND($AB$2=1,'1 Full-time'!E29&lt;0),F21,"")</f>
        <v/>
      </c>
      <c r="AD21" s="25" t="str">
        <f>IF(AND($AB$2=1,'1 Full-time'!F29&lt;0),G21,"")</f>
        <v/>
      </c>
      <c r="AE21" s="21" t="str">
        <f>IF(AND($AB$2=1,'1 Full-time'!G29&lt;0),H21,"")</f>
        <v/>
      </c>
      <c r="AF21" s="21" t="str">
        <f>IF(AND($AB$2=1,'1 Full-time'!H29&lt;0),I21,"")</f>
        <v/>
      </c>
      <c r="AG21" s="25" t="str">
        <f>IF(AND($AB$2=1,'1 Full-time'!I29&lt;0),J21,"")</f>
        <v/>
      </c>
      <c r="AH21" s="32" t="str">
        <f>IF(AND($AB$2=1,'1 Full-time'!M29&lt;0),N21,"")</f>
        <v/>
      </c>
      <c r="AI21" s="21" t="str">
        <f>IF(AND($AB$2=1,'1 Full-time'!N29&lt;0),O21,"")</f>
        <v/>
      </c>
      <c r="AJ21" s="25" t="str">
        <f>IF(AND($AB$2=1,'1 Full-time'!O29&lt;0),P21,"")</f>
        <v/>
      </c>
      <c r="AV21" s="40" t="str">
        <f>IF(AND($AV$2=1,ROUND('1 Full-time'!D29,2)&lt;&gt;'1 Full-time'!D29),E21,"")</f>
        <v/>
      </c>
      <c r="AW21" s="3" t="str">
        <f>IF(AND($AV$2=1,ROUND('1 Full-time'!E29,2)&lt;&gt;'1 Full-time'!E29),F21,"")</f>
        <v/>
      </c>
      <c r="AX21" s="3" t="str">
        <f>IF(AND($AV$2=1,ROUND('1 Full-time'!F29,2)&lt;&gt;'1 Full-time'!F29),G21,"")</f>
        <v/>
      </c>
      <c r="AY21" s="40" t="str">
        <f>IF(AND($AV$2=1,ROUND('1 Full-time'!G29,2)&lt;&gt;'1 Full-time'!G29),H21,"")</f>
        <v/>
      </c>
      <c r="AZ21" s="3" t="str">
        <f>IF(AND($AV$2=1,ROUND('1 Full-time'!H29,2)&lt;&gt;'1 Full-time'!H29),I21,"")</f>
        <v/>
      </c>
      <c r="BA21" s="41" t="str">
        <f>IF(AND($AV$2=1,ROUND('1 Full-time'!I29,2)&lt;&gt;'1 Full-time'!I29),J21,"")</f>
        <v/>
      </c>
      <c r="BB21" s="3" t="str">
        <f>IF(AND($AV$2=1,ROUND('1 Full-time'!J29,2)&lt;&gt;'1 Full-time'!J29),K21,"")</f>
        <v/>
      </c>
      <c r="BC21" s="3" t="str">
        <f>IF(AND($AV$2=1,ROUND('1 Full-time'!K29,2)&lt;&gt;'1 Full-time'!K29),L21,"")</f>
        <v/>
      </c>
      <c r="BD21" s="41" t="str">
        <f>IF(AND($AV$2=1,ROUND('1 Full-time'!L29,2)&lt;&gt;'1 Full-time'!L29),M21,"")</f>
        <v/>
      </c>
      <c r="BF21" s="40" t="str">
        <f>IF(AND($BF$2=1,'1 Full-time'!D29+'1 Full-time'!G29&gt;=$BF$3,'1 Full-time'!J29=0),K21,"")</f>
        <v/>
      </c>
      <c r="BG21" s="3" t="str">
        <f>IF(AND($BF$2=1,'1 Full-time'!E29+'1 Full-time'!H29&gt;=$BF$3,'1 Full-time'!K29=0),L21,"")</f>
        <v/>
      </c>
      <c r="BH21" s="41" t="str">
        <f>IF(AND($BF$2=1,'1 Full-time'!F29+'1 Full-time'!I29&gt;=$BF$3,'1 Full-time'!L29=0),M21,"")</f>
        <v/>
      </c>
      <c r="BJ21" s="40" t="str">
        <f>IF(AND($BJ$2=1,SUM('1 Full-time'!D29,'1 Full-time'!G29)&gt;0,SUM('1 Full-time'!D29,'1 Full-time'!G29)=-'1 Full-time'!J29),K21,"")</f>
        <v/>
      </c>
      <c r="BK21" s="3" t="str">
        <f>IF(AND($BJ$2=1,SUM('1 Full-time'!E29,'1 Full-time'!H29)&gt;0,SUM('1 Full-time'!E29,'1 Full-time'!H29)=-'1 Full-time'!K29),L21,"")</f>
        <v/>
      </c>
      <c r="BL21" s="41" t="str">
        <f>IF(AND($BJ$2=1,SUM('1 Full-time'!F29,'1 Full-time'!I29)&gt;0,SUM('1 Full-time'!F29,'1 Full-time'!I29)=-'1 Full-time'!L29),M21,"")</f>
        <v/>
      </c>
    </row>
    <row r="22" spans="1:64" x14ac:dyDescent="0.25">
      <c r="A22" s="18" t="str">
        <f>'1 Full-time'!A30</f>
        <v>B</v>
      </c>
      <c r="B22" t="s">
        <v>19</v>
      </c>
      <c r="C22" s="18" t="str">
        <f>'1 Full-time'!C30</f>
        <v>PGT (UG fee)</v>
      </c>
      <c r="D22" t="str">
        <f t="shared" si="2"/>
        <v>B, Long, PGT (UG fee)</v>
      </c>
      <c r="E22" t="str">
        <f t="shared" si="3"/>
        <v xml:space="preserve">Column 1, OfS-fundable, B, Long, PGT (UG fee); </v>
      </c>
      <c r="F22" t="str">
        <f t="shared" si="3"/>
        <v xml:space="preserve">Column 1, Non-fundable, B, Long, PGT (UG fee); </v>
      </c>
      <c r="G22" t="str">
        <f t="shared" si="3"/>
        <v xml:space="preserve">Column 1, Island and overseas, B, Long, PGT (UG fee); </v>
      </c>
      <c r="H22" t="str">
        <f t="shared" si="3"/>
        <v xml:space="preserve">Column 2, OfS-fundable, B, Long, PGT (UG fee); </v>
      </c>
      <c r="I22" t="str">
        <f t="shared" si="3"/>
        <v xml:space="preserve">Column 2, Non-fundable, B, Long, PGT (UG fee); </v>
      </c>
      <c r="J22" t="str">
        <f t="shared" si="3"/>
        <v xml:space="preserve">Column 2, Island and overseas, B, Long, PGT (UG fee); </v>
      </c>
      <c r="K22" t="str">
        <f t="shared" si="3"/>
        <v xml:space="preserve">Column 3, OfS-fundable, B, Long, PGT (UG fee); </v>
      </c>
      <c r="L22" t="str">
        <f t="shared" si="3"/>
        <v xml:space="preserve">Column 3, Non-fundable, B, Long, PGT (UG fee); </v>
      </c>
      <c r="M22" t="str">
        <f t="shared" si="3"/>
        <v xml:space="preserve">Column 3, Island and overseas, B, Long, PGT (UG fee); </v>
      </c>
      <c r="N22" t="str">
        <f t="shared" si="3"/>
        <v xml:space="preserve">Column 4, OfS-fundable, B, Long, PGT (UG fee); </v>
      </c>
      <c r="O22" t="str">
        <f t="shared" si="3"/>
        <v xml:space="preserve">Column 4, Non-fundable, B, Long, PGT (UG fee); </v>
      </c>
      <c r="P22" t="str">
        <f t="shared" si="3"/>
        <v xml:space="preserve">Column 4, Island and overseas, B, Long, PGT (UG fee); </v>
      </c>
      <c r="X22" s="24" t="str">
        <f>IF(AND($X$2=1,'1 Full-time'!J30&gt;0),K22,"")</f>
        <v/>
      </c>
      <c r="Y22" s="21" t="str">
        <f>IF(AND($X$2=1,'1 Full-time'!K30&gt;0),L22,"")</f>
        <v/>
      </c>
      <c r="Z22" s="25" t="str">
        <f>IF(AND($X$2=1,'1 Full-time'!L30&gt;0),M22,"")</f>
        <v/>
      </c>
      <c r="AB22" s="24" t="str">
        <f>IF(AND($AB$2=1,'1 Full-time'!D30&lt;0),E22,"")</f>
        <v/>
      </c>
      <c r="AC22" s="21" t="str">
        <f>IF(AND($AB$2=1,'1 Full-time'!E30&lt;0),F22,"")</f>
        <v/>
      </c>
      <c r="AD22" s="25" t="str">
        <f>IF(AND($AB$2=1,'1 Full-time'!F30&lt;0),G22,"")</f>
        <v/>
      </c>
      <c r="AE22" s="21" t="str">
        <f>IF(AND($AB$2=1,'1 Full-time'!G30&lt;0),H22,"")</f>
        <v/>
      </c>
      <c r="AF22" s="21" t="str">
        <f>IF(AND($AB$2=1,'1 Full-time'!H30&lt;0),I22,"")</f>
        <v/>
      </c>
      <c r="AG22" s="25" t="str">
        <f>IF(AND($AB$2=1,'1 Full-time'!I30&lt;0),J22,"")</f>
        <v/>
      </c>
      <c r="AH22" s="32" t="str">
        <f>IF(AND($AB$2=1,'1 Full-time'!M30&lt;0),N22,"")</f>
        <v/>
      </c>
      <c r="AI22" s="21" t="str">
        <f>IF(AND($AB$2=1,'1 Full-time'!N30&lt;0),O22,"")</f>
        <v/>
      </c>
      <c r="AJ22" s="25" t="str">
        <f>IF(AND($AB$2=1,'1 Full-time'!O30&lt;0),P22,"")</f>
        <v/>
      </c>
      <c r="AV22" s="40" t="str">
        <f>IF(AND($AV$2=1,ROUND('1 Full-time'!D30,2)&lt;&gt;'1 Full-time'!D30),E22,"")</f>
        <v/>
      </c>
      <c r="AW22" s="3" t="str">
        <f>IF(AND($AV$2=1,ROUND('1 Full-time'!E30,2)&lt;&gt;'1 Full-time'!E30),F22,"")</f>
        <v/>
      </c>
      <c r="AX22" s="3" t="str">
        <f>IF(AND($AV$2=1,ROUND('1 Full-time'!F30,2)&lt;&gt;'1 Full-time'!F30),G22,"")</f>
        <v/>
      </c>
      <c r="AY22" s="40" t="str">
        <f>IF(AND($AV$2=1,ROUND('1 Full-time'!G30,2)&lt;&gt;'1 Full-time'!G30),H22,"")</f>
        <v/>
      </c>
      <c r="AZ22" s="3" t="str">
        <f>IF(AND($AV$2=1,ROUND('1 Full-time'!H30,2)&lt;&gt;'1 Full-time'!H30),I22,"")</f>
        <v/>
      </c>
      <c r="BA22" s="41" t="str">
        <f>IF(AND($AV$2=1,ROUND('1 Full-time'!I30,2)&lt;&gt;'1 Full-time'!I30),J22,"")</f>
        <v/>
      </c>
      <c r="BB22" s="3" t="str">
        <f>IF(AND($AV$2=1,ROUND('1 Full-time'!J30,2)&lt;&gt;'1 Full-time'!J30),K22,"")</f>
        <v/>
      </c>
      <c r="BC22" s="3" t="str">
        <f>IF(AND($AV$2=1,ROUND('1 Full-time'!K30,2)&lt;&gt;'1 Full-time'!K30),L22,"")</f>
        <v/>
      </c>
      <c r="BD22" s="41" t="str">
        <f>IF(AND($AV$2=1,ROUND('1 Full-time'!L30,2)&lt;&gt;'1 Full-time'!L30),M22,"")</f>
        <v/>
      </c>
      <c r="BF22" s="40" t="str">
        <f>IF(AND($BF$2=1,'1 Full-time'!D30+'1 Full-time'!G30&gt;=$BF$3,'1 Full-time'!J30=0),K22,"")</f>
        <v/>
      </c>
      <c r="BG22" s="3" t="str">
        <f>IF(AND($BF$2=1,'1 Full-time'!E30+'1 Full-time'!H30&gt;=$BF$3,'1 Full-time'!K30=0),L22,"")</f>
        <v/>
      </c>
      <c r="BH22" s="41" t="str">
        <f>IF(AND($BF$2=1,'1 Full-time'!F30+'1 Full-time'!I30&gt;=$BF$3,'1 Full-time'!L30=0),M22,"")</f>
        <v/>
      </c>
      <c r="BJ22" s="40" t="str">
        <f>IF(AND($BJ$2=1,SUM('1 Full-time'!D30,'1 Full-time'!G30)&gt;0,SUM('1 Full-time'!D30,'1 Full-time'!G30)=-'1 Full-time'!J30),K22,"")</f>
        <v/>
      </c>
      <c r="BK22" s="3" t="str">
        <f>IF(AND($BJ$2=1,SUM('1 Full-time'!E30,'1 Full-time'!H30)&gt;0,SUM('1 Full-time'!E30,'1 Full-time'!H30)=-'1 Full-time'!K30),L22,"")</f>
        <v/>
      </c>
      <c r="BL22" s="41" t="str">
        <f>IF(AND($BJ$2=1,SUM('1 Full-time'!F30,'1 Full-time'!I30)&gt;0,SUM('1 Full-time'!F30,'1 Full-time'!I30)=-'1 Full-time'!L30),M22,"")</f>
        <v/>
      </c>
    </row>
    <row r="23" spans="1:64" x14ac:dyDescent="0.25">
      <c r="A23" s="18" t="str">
        <f>'1 Full-time'!A31</f>
        <v>B</v>
      </c>
      <c r="B23" t="s">
        <v>19</v>
      </c>
      <c r="C23" s="18" t="str">
        <f>'1 Full-time'!C31</f>
        <v>PGT (Masters' loan)</v>
      </c>
      <c r="D23" t="str">
        <f t="shared" si="2"/>
        <v>B, Long, PGT (Masters' loan)</v>
      </c>
      <c r="E23" t="str">
        <f t="shared" si="3"/>
        <v xml:space="preserve">Column 1, OfS-fundable, B, Long, PGT (Masters' loan); </v>
      </c>
      <c r="F23" t="str">
        <f t="shared" si="3"/>
        <v xml:space="preserve">Column 1, Non-fundable, B, Long, PGT (Masters' loan); </v>
      </c>
      <c r="G23" t="str">
        <f t="shared" si="3"/>
        <v xml:space="preserve">Column 1, Island and overseas, B, Long, PGT (Masters' loan); </v>
      </c>
      <c r="H23" t="str">
        <f t="shared" si="3"/>
        <v xml:space="preserve">Column 2, OfS-fundable, B, Long, PGT (Masters' loan); </v>
      </c>
      <c r="I23" t="str">
        <f t="shared" si="3"/>
        <v xml:space="preserve">Column 2, Non-fundable, B, Long, PGT (Masters' loan); </v>
      </c>
      <c r="J23" t="str">
        <f t="shared" si="3"/>
        <v xml:space="preserve">Column 2, Island and overseas, B, Long, PGT (Masters' loan); </v>
      </c>
      <c r="K23" t="str">
        <f t="shared" si="3"/>
        <v xml:space="preserve">Column 3, OfS-fundable, B, Long, PGT (Masters' loan); </v>
      </c>
      <c r="L23" t="str">
        <f t="shared" si="3"/>
        <v xml:space="preserve">Column 3, Non-fundable, B, Long, PGT (Masters' loan); </v>
      </c>
      <c r="M23" t="str">
        <f t="shared" si="3"/>
        <v xml:space="preserve">Column 3, Island and overseas, B, Long, PGT (Masters' loan); </v>
      </c>
      <c r="N23" t="str">
        <f t="shared" si="3"/>
        <v xml:space="preserve">Column 4, OfS-fundable, B, Long, PGT (Masters' loan); </v>
      </c>
      <c r="O23" t="str">
        <f t="shared" si="3"/>
        <v xml:space="preserve">Column 4, Non-fundable, B, Long, PGT (Masters' loan); </v>
      </c>
      <c r="P23" t="str">
        <f t="shared" si="3"/>
        <v xml:space="preserve">Column 4, Island and overseas, B, Long, PGT (Masters' loan); </v>
      </c>
      <c r="X23" s="24" t="str">
        <f>IF(AND($X$2=1,'1 Full-time'!J31&gt;0),K23,"")</f>
        <v/>
      </c>
      <c r="Y23" s="21" t="str">
        <f>IF(AND($X$2=1,'1 Full-time'!K31&gt;0),L23,"")</f>
        <v/>
      </c>
      <c r="Z23" s="25" t="str">
        <f>IF(AND($X$2=1,'1 Full-time'!L31&gt;0),M23,"")</f>
        <v/>
      </c>
      <c r="AB23" s="24" t="str">
        <f>IF(AND($AB$2=1,'1 Full-time'!D31&lt;0),E23,"")</f>
        <v/>
      </c>
      <c r="AC23" s="21" t="str">
        <f>IF(AND($AB$2=1,'1 Full-time'!E31&lt;0),F23,"")</f>
        <v/>
      </c>
      <c r="AD23" s="25" t="str">
        <f>IF(AND($AB$2=1,'1 Full-time'!F31&lt;0),G23,"")</f>
        <v/>
      </c>
      <c r="AE23" s="21" t="str">
        <f>IF(AND($AB$2=1,'1 Full-time'!G31&lt;0),H23,"")</f>
        <v/>
      </c>
      <c r="AF23" s="21" t="str">
        <f>IF(AND($AB$2=1,'1 Full-time'!H31&lt;0),I23,"")</f>
        <v/>
      </c>
      <c r="AG23" s="25" t="str">
        <f>IF(AND($AB$2=1,'1 Full-time'!I31&lt;0),J23,"")</f>
        <v/>
      </c>
      <c r="AH23" s="32" t="str">
        <f>IF(AND($AB$2=1,'1 Full-time'!M31&lt;0),N23,"")</f>
        <v/>
      </c>
      <c r="AI23" s="21" t="str">
        <f>IF(AND($AB$2=1,'1 Full-time'!N31&lt;0),O23,"")</f>
        <v/>
      </c>
      <c r="AJ23" s="25" t="str">
        <f>IF(AND($AB$2=1,'1 Full-time'!O31&lt;0),P23,"")</f>
        <v/>
      </c>
      <c r="AV23" s="40" t="str">
        <f>IF(AND($AV$2=1,ROUND('1 Full-time'!D31,2)&lt;&gt;'1 Full-time'!D31),E23,"")</f>
        <v/>
      </c>
      <c r="AW23" s="3" t="str">
        <f>IF(AND($AV$2=1,ROUND('1 Full-time'!E31,2)&lt;&gt;'1 Full-time'!E31),F23,"")</f>
        <v/>
      </c>
      <c r="AX23" s="3" t="str">
        <f>IF(AND($AV$2=1,ROUND('1 Full-time'!F31,2)&lt;&gt;'1 Full-time'!F31),G23,"")</f>
        <v/>
      </c>
      <c r="AY23" s="40" t="str">
        <f>IF(AND($AV$2=1,ROUND('1 Full-time'!G31,2)&lt;&gt;'1 Full-time'!G31),H23,"")</f>
        <v/>
      </c>
      <c r="AZ23" s="3" t="str">
        <f>IF(AND($AV$2=1,ROUND('1 Full-time'!H31,2)&lt;&gt;'1 Full-time'!H31),I23,"")</f>
        <v/>
      </c>
      <c r="BA23" s="41" t="str">
        <f>IF(AND($AV$2=1,ROUND('1 Full-time'!I31,2)&lt;&gt;'1 Full-time'!I31),J23,"")</f>
        <v/>
      </c>
      <c r="BB23" s="3" t="str">
        <f>IF(AND($AV$2=1,ROUND('1 Full-time'!J31,2)&lt;&gt;'1 Full-time'!J31),K23,"")</f>
        <v/>
      </c>
      <c r="BC23" s="3" t="str">
        <f>IF(AND($AV$2=1,ROUND('1 Full-time'!K31,2)&lt;&gt;'1 Full-time'!K31),L23,"")</f>
        <v/>
      </c>
      <c r="BD23" s="41" t="str">
        <f>IF(AND($AV$2=1,ROUND('1 Full-time'!L31,2)&lt;&gt;'1 Full-time'!L31),M23,"")</f>
        <v/>
      </c>
      <c r="BF23" s="40" t="str">
        <f>IF(AND($BF$2=1,'1 Full-time'!D31+'1 Full-time'!G31&gt;=$BF$3,'1 Full-time'!J31=0),K23,"")</f>
        <v/>
      </c>
      <c r="BG23" s="3" t="str">
        <f>IF(AND($BF$2=1,'1 Full-time'!E31+'1 Full-time'!H31&gt;=$BF$3,'1 Full-time'!K31=0),L23,"")</f>
        <v/>
      </c>
      <c r="BH23" s="41" t="str">
        <f>IF(AND($BF$2=1,'1 Full-time'!F31+'1 Full-time'!I31&gt;=$BF$3,'1 Full-time'!L31=0),M23,"")</f>
        <v/>
      </c>
      <c r="BJ23" s="40" t="str">
        <f>IF(AND($BJ$2=1,SUM('1 Full-time'!D31,'1 Full-time'!G31)&gt;0,SUM('1 Full-time'!D31,'1 Full-time'!G31)=-'1 Full-time'!J31),K23,"")</f>
        <v/>
      </c>
      <c r="BK23" s="3" t="str">
        <f>IF(AND($BJ$2=1,SUM('1 Full-time'!E31,'1 Full-time'!H31)&gt;0,SUM('1 Full-time'!E31,'1 Full-time'!H31)=-'1 Full-time'!K31),L23,"")</f>
        <v/>
      </c>
      <c r="BL23" s="41" t="str">
        <f>IF(AND($BJ$2=1,SUM('1 Full-time'!F31,'1 Full-time'!I31)&gt;0,SUM('1 Full-time'!F31,'1 Full-time'!I31)=-'1 Full-time'!L31),M23,"")</f>
        <v/>
      </c>
    </row>
    <row r="24" spans="1:64" x14ac:dyDescent="0.25">
      <c r="A24" s="18" t="str">
        <f>'1 Full-time'!A32</f>
        <v>B</v>
      </c>
      <c r="B24" t="s">
        <v>19</v>
      </c>
      <c r="C24" s="18" t="str">
        <f>'1 Full-time'!C32</f>
        <v>PGT (Other)</v>
      </c>
      <c r="D24" t="str">
        <f t="shared" si="2"/>
        <v>B, Long, PGT (Other)</v>
      </c>
      <c r="E24" t="str">
        <f t="shared" si="3"/>
        <v xml:space="preserve">Column 1, OfS-fundable, B, Long, PGT (Other); </v>
      </c>
      <c r="F24" t="str">
        <f t="shared" si="3"/>
        <v xml:space="preserve">Column 1, Non-fundable, B, Long, PGT (Other); </v>
      </c>
      <c r="G24" t="str">
        <f t="shared" si="3"/>
        <v xml:space="preserve">Column 1, Island and overseas, B, Long, PGT (Other); </v>
      </c>
      <c r="H24" t="str">
        <f t="shared" si="3"/>
        <v xml:space="preserve">Column 2, OfS-fundable, B, Long, PGT (Other); </v>
      </c>
      <c r="I24" t="str">
        <f t="shared" si="3"/>
        <v xml:space="preserve">Column 2, Non-fundable, B, Long, PGT (Other); </v>
      </c>
      <c r="J24" t="str">
        <f t="shared" si="3"/>
        <v xml:space="preserve">Column 2, Island and overseas, B, Long, PGT (Other); </v>
      </c>
      <c r="K24" t="str">
        <f t="shared" si="3"/>
        <v xml:space="preserve">Column 3, OfS-fundable, B, Long, PGT (Other); </v>
      </c>
      <c r="L24" t="str">
        <f t="shared" si="3"/>
        <v xml:space="preserve">Column 3, Non-fundable, B, Long, PGT (Other); </v>
      </c>
      <c r="M24" t="str">
        <f t="shared" si="3"/>
        <v xml:space="preserve">Column 3, Island and overseas, B, Long, PGT (Other); </v>
      </c>
      <c r="N24" t="str">
        <f t="shared" si="3"/>
        <v xml:space="preserve">Column 4, OfS-fundable, B, Long, PGT (Other); </v>
      </c>
      <c r="O24" t="str">
        <f t="shared" si="3"/>
        <v xml:space="preserve">Column 4, Non-fundable, B, Long, PGT (Other); </v>
      </c>
      <c r="P24" t="str">
        <f t="shared" si="3"/>
        <v xml:space="preserve">Column 4, Island and overseas, B, Long, PGT (Other); </v>
      </c>
      <c r="X24" s="24" t="str">
        <f>IF(AND($X$2=1,'1 Full-time'!J32&gt;0),K24,"")</f>
        <v/>
      </c>
      <c r="Y24" s="21" t="str">
        <f>IF(AND($X$2=1,'1 Full-time'!K32&gt;0),L24,"")</f>
        <v/>
      </c>
      <c r="Z24" s="25" t="str">
        <f>IF(AND($X$2=1,'1 Full-time'!L32&gt;0),M24,"")</f>
        <v/>
      </c>
      <c r="AB24" s="24" t="str">
        <f>IF(AND($AB$2=1,'1 Full-time'!D32&lt;0),E24,"")</f>
        <v/>
      </c>
      <c r="AC24" s="21" t="str">
        <f>IF(AND($AB$2=1,'1 Full-time'!E32&lt;0),F24,"")</f>
        <v/>
      </c>
      <c r="AD24" s="25" t="str">
        <f>IF(AND($AB$2=1,'1 Full-time'!F32&lt;0),G24,"")</f>
        <v/>
      </c>
      <c r="AE24" s="21" t="str">
        <f>IF(AND($AB$2=1,'1 Full-time'!G32&lt;0),H24,"")</f>
        <v/>
      </c>
      <c r="AF24" s="21" t="str">
        <f>IF(AND($AB$2=1,'1 Full-time'!H32&lt;0),I24,"")</f>
        <v/>
      </c>
      <c r="AG24" s="25" t="str">
        <f>IF(AND($AB$2=1,'1 Full-time'!I32&lt;0),J24,"")</f>
        <v/>
      </c>
      <c r="AH24" s="32" t="str">
        <f>IF(AND($AB$2=1,'1 Full-time'!M32&lt;0),N24,"")</f>
        <v/>
      </c>
      <c r="AI24" s="21" t="str">
        <f>IF(AND($AB$2=1,'1 Full-time'!N32&lt;0),O24,"")</f>
        <v/>
      </c>
      <c r="AJ24" s="25" t="str">
        <f>IF(AND($AB$2=1,'1 Full-time'!O32&lt;0),P24,"")</f>
        <v/>
      </c>
      <c r="AV24" s="40" t="str">
        <f>IF(AND($AV$2=1,ROUND('1 Full-time'!D32,2)&lt;&gt;'1 Full-time'!D32),E24,"")</f>
        <v/>
      </c>
      <c r="AW24" s="3" t="str">
        <f>IF(AND($AV$2=1,ROUND('1 Full-time'!E32,2)&lt;&gt;'1 Full-time'!E32),F24,"")</f>
        <v/>
      </c>
      <c r="AX24" s="3" t="str">
        <f>IF(AND($AV$2=1,ROUND('1 Full-time'!F32,2)&lt;&gt;'1 Full-time'!F32),G24,"")</f>
        <v/>
      </c>
      <c r="AY24" s="40" t="str">
        <f>IF(AND($AV$2=1,ROUND('1 Full-time'!G32,2)&lt;&gt;'1 Full-time'!G32),H24,"")</f>
        <v/>
      </c>
      <c r="AZ24" s="3" t="str">
        <f>IF(AND($AV$2=1,ROUND('1 Full-time'!H32,2)&lt;&gt;'1 Full-time'!H32),I24,"")</f>
        <v/>
      </c>
      <c r="BA24" s="41" t="str">
        <f>IF(AND($AV$2=1,ROUND('1 Full-time'!I32,2)&lt;&gt;'1 Full-time'!I32),J24,"")</f>
        <v/>
      </c>
      <c r="BB24" s="3" t="str">
        <f>IF(AND($AV$2=1,ROUND('1 Full-time'!J32,2)&lt;&gt;'1 Full-time'!J32),K24,"")</f>
        <v/>
      </c>
      <c r="BC24" s="3" t="str">
        <f>IF(AND($AV$2=1,ROUND('1 Full-time'!K32,2)&lt;&gt;'1 Full-time'!K32),L24,"")</f>
        <v/>
      </c>
      <c r="BD24" s="41" t="str">
        <f>IF(AND($AV$2=1,ROUND('1 Full-time'!L32,2)&lt;&gt;'1 Full-time'!L32),M24,"")</f>
        <v/>
      </c>
      <c r="BF24" s="40" t="str">
        <f>IF(AND($BF$2=1,'1 Full-time'!D32+'1 Full-time'!G32&gt;=$BF$3,'1 Full-time'!J32=0),K24,"")</f>
        <v/>
      </c>
      <c r="BG24" s="3" t="str">
        <f>IF(AND($BF$2=1,'1 Full-time'!E32+'1 Full-time'!H32&gt;=$BF$3,'1 Full-time'!K32=0),L24,"")</f>
        <v/>
      </c>
      <c r="BH24" s="41" t="str">
        <f>IF(AND($BF$2=1,'1 Full-time'!F32+'1 Full-time'!I32&gt;=$BF$3,'1 Full-time'!L32=0),M24,"")</f>
        <v/>
      </c>
      <c r="BJ24" s="40" t="str">
        <f>IF(AND($BJ$2=1,SUM('1 Full-time'!D32,'1 Full-time'!G32)&gt;0,SUM('1 Full-time'!D32,'1 Full-time'!G32)=-'1 Full-time'!J32),K24,"")</f>
        <v/>
      </c>
      <c r="BK24" s="3" t="str">
        <f>IF(AND($BJ$2=1,SUM('1 Full-time'!E32,'1 Full-time'!H32)&gt;0,SUM('1 Full-time'!E32,'1 Full-time'!H32)=-'1 Full-time'!K32),L24,"")</f>
        <v/>
      </c>
      <c r="BL24" s="41" t="str">
        <f>IF(AND($BJ$2=1,SUM('1 Full-time'!F32,'1 Full-time'!I32)&gt;0,SUM('1 Full-time'!F32,'1 Full-time'!I32)=-'1 Full-time'!L32),M24,"")</f>
        <v/>
      </c>
    </row>
    <row r="25" spans="1:64" x14ac:dyDescent="0.25">
      <c r="A25" s="18" t="str">
        <f>'1 Full-time'!A33</f>
        <v>B</v>
      </c>
      <c r="B25" t="s">
        <v>19</v>
      </c>
      <c r="C25" s="18" t="str">
        <f>'1 Full-time'!C33</f>
        <v>PGR</v>
      </c>
      <c r="D25" t="str">
        <f t="shared" si="2"/>
        <v>B, Long, PGR</v>
      </c>
      <c r="E25" t="str">
        <f t="shared" si="3"/>
        <v xml:space="preserve">Column 1, OfS-fundable, B, Long, PGR; </v>
      </c>
      <c r="F25" t="str">
        <f t="shared" si="3"/>
        <v xml:space="preserve">Column 1, Non-fundable, B, Long, PGR; </v>
      </c>
      <c r="G25" t="str">
        <f t="shared" si="3"/>
        <v xml:space="preserve">Column 1, Island and overseas, B, Long, PGR; </v>
      </c>
      <c r="H25" t="str">
        <f t="shared" si="3"/>
        <v xml:space="preserve">Column 2, OfS-fundable, B, Long, PGR; </v>
      </c>
      <c r="I25" t="str">
        <f t="shared" si="3"/>
        <v xml:space="preserve">Column 2, Non-fundable, B, Long, PGR; </v>
      </c>
      <c r="J25" t="str">
        <f t="shared" si="3"/>
        <v xml:space="preserve">Column 2, Island and overseas, B, Long, PGR; </v>
      </c>
      <c r="K25" t="str">
        <f t="shared" si="3"/>
        <v xml:space="preserve">Column 3, OfS-fundable, B, Long, PGR; </v>
      </c>
      <c r="L25" t="str">
        <f t="shared" si="3"/>
        <v xml:space="preserve">Column 3, Non-fundable, B, Long, PGR; </v>
      </c>
      <c r="M25" t="str">
        <f t="shared" si="3"/>
        <v xml:space="preserve">Column 3, Island and overseas, B, Long, PGR; </v>
      </c>
      <c r="N25" t="str">
        <f t="shared" si="3"/>
        <v xml:space="preserve">Column 4, OfS-fundable, B, Long, PGR; </v>
      </c>
      <c r="O25" t="str">
        <f t="shared" si="3"/>
        <v xml:space="preserve">Column 4, Non-fundable, B, Long, PGR; </v>
      </c>
      <c r="P25" t="str">
        <f t="shared" si="3"/>
        <v xml:space="preserve">Column 4, Island and overseas, B, Long, PGR; </v>
      </c>
      <c r="X25" s="31"/>
      <c r="Y25" s="26" t="str">
        <f>IF(AND($X$2=1,'1 Full-time'!K33&gt;0),L25,"")</f>
        <v/>
      </c>
      <c r="Z25" s="27" t="str">
        <f>IF(AND($X$2=1,'1 Full-time'!L33&gt;0),M25,"")</f>
        <v/>
      </c>
      <c r="AB25" s="31"/>
      <c r="AC25" s="26" t="str">
        <f>IF(AND($AB$2=1,'1 Full-time'!E33&lt;0),F25,"")</f>
        <v/>
      </c>
      <c r="AD25" s="27" t="str">
        <f>IF(AND($AB$2=1,'1 Full-time'!F33&lt;0),G25,"")</f>
        <v/>
      </c>
      <c r="AE25" s="35"/>
      <c r="AF25" s="26" t="str">
        <f>IF(AND($AB$2=1,'1 Full-time'!H33&lt;0),I25,"")</f>
        <v/>
      </c>
      <c r="AG25" s="27" t="str">
        <f>IF(AND($AB$2=1,'1 Full-time'!I33&lt;0),J25,"")</f>
        <v/>
      </c>
      <c r="AH25" s="36"/>
      <c r="AI25" s="26" t="str">
        <f>IF(AND($AB$2=1,'1 Full-time'!N33&lt;0),O25,"")</f>
        <v/>
      </c>
      <c r="AJ25" s="27" t="str">
        <f>IF(AND($AB$2=1,'1 Full-time'!O33&lt;0),P25,"")</f>
        <v/>
      </c>
      <c r="AV25" s="45"/>
      <c r="AW25" s="4" t="str">
        <f>IF(AND($AV$2=1,ROUND('1 Full-time'!E33,2)&lt;&gt;'1 Full-time'!E33),F25,"")</f>
        <v/>
      </c>
      <c r="AX25" s="4" t="str">
        <f>IF(AND($AV$2=1,ROUND('1 Full-time'!F33,2)&lt;&gt;'1 Full-time'!F33),G25,"")</f>
        <v/>
      </c>
      <c r="AY25" s="45"/>
      <c r="AZ25" s="4" t="str">
        <f>IF(AND($AV$2=1,ROUND('1 Full-time'!H33,2)&lt;&gt;'1 Full-time'!H33),I25,"")</f>
        <v/>
      </c>
      <c r="BA25" s="42" t="str">
        <f>IF(AND($AV$2=1,ROUND('1 Full-time'!I33,2)&lt;&gt;'1 Full-time'!I33),J25,"")</f>
        <v/>
      </c>
      <c r="BB25" s="46"/>
      <c r="BC25" s="4" t="str">
        <f>IF(AND($AV$2=1,ROUND('1 Full-time'!K33,2)&lt;&gt;'1 Full-time'!K33),L25,"")</f>
        <v/>
      </c>
      <c r="BD25" s="42" t="str">
        <f>IF(AND($AV$2=1,ROUND('1 Full-time'!L33,2)&lt;&gt;'1 Full-time'!L33),M25,"")</f>
        <v/>
      </c>
      <c r="BF25" s="45"/>
      <c r="BG25" s="4" t="str">
        <f>IF(AND($BF$2=1,'1 Full-time'!E33+'1 Full-time'!H33&gt;=$BF$3,'1 Full-time'!K33=0),L25,"")</f>
        <v/>
      </c>
      <c r="BH25" s="42" t="str">
        <f>IF(AND($BF$2=1,'1 Full-time'!F33+'1 Full-time'!I33&gt;=$BF$3,'1 Full-time'!L33=0),M25,"")</f>
        <v/>
      </c>
      <c r="BJ25" s="45"/>
      <c r="BK25" s="4" t="str">
        <f>IF(AND($BJ$2=1,SUM('1 Full-time'!E33,'1 Full-time'!H33)&gt;0,SUM('1 Full-time'!E33,'1 Full-time'!H33)=-'1 Full-time'!K33),L25,"")</f>
        <v/>
      </c>
      <c r="BL25" s="42" t="str">
        <f>IF(AND($BJ$2=1,SUM('1 Full-time'!F33,'1 Full-time'!I33)&gt;0,SUM('1 Full-time'!F33,'1 Full-time'!I33)=-'1 Full-time'!L33),M25,"")</f>
        <v/>
      </c>
    </row>
    <row r="26" spans="1:64" x14ac:dyDescent="0.25">
      <c r="A26" s="18" t="str">
        <f>'1 Full-time'!A34</f>
        <v>C1</v>
      </c>
      <c r="B26" t="s">
        <v>13</v>
      </c>
      <c r="C26" s="18" t="str">
        <f>'1 Full-time'!C34</f>
        <v>UG</v>
      </c>
      <c r="D26" t="str">
        <f t="shared" si="2"/>
        <v>C1, Standard, UG</v>
      </c>
      <c r="E26" t="str">
        <f t="shared" si="3"/>
        <v xml:space="preserve">Column 1, OfS-fundable, C1, Standard, UG; </v>
      </c>
      <c r="F26" t="str">
        <f t="shared" si="3"/>
        <v xml:space="preserve">Column 1, Non-fundable, C1, Standard, UG; </v>
      </c>
      <c r="G26" t="str">
        <f t="shared" si="3"/>
        <v xml:space="preserve">Column 1, Island and overseas, C1, Standard, UG; </v>
      </c>
      <c r="H26" t="str">
        <f t="shared" si="3"/>
        <v xml:space="preserve">Column 2, OfS-fundable, C1, Standard, UG; </v>
      </c>
      <c r="I26" t="str">
        <f t="shared" si="3"/>
        <v xml:space="preserve">Column 2, Non-fundable, C1, Standard, UG; </v>
      </c>
      <c r="J26" t="str">
        <f t="shared" si="3"/>
        <v xml:space="preserve">Column 2, Island and overseas, C1, Standard, UG; </v>
      </c>
      <c r="K26" t="str">
        <f t="shared" si="3"/>
        <v xml:space="preserve">Column 3, OfS-fundable, C1, Standard, UG; </v>
      </c>
      <c r="L26" t="str">
        <f t="shared" si="3"/>
        <v xml:space="preserve">Column 3, Non-fundable, C1, Standard, UG; </v>
      </c>
      <c r="M26" t="str">
        <f t="shared" si="3"/>
        <v xml:space="preserve">Column 3, Island and overseas, C1, Standard, UG; </v>
      </c>
      <c r="N26" t="str">
        <f t="shared" si="3"/>
        <v xml:space="preserve">Column 4, OfS-fundable, C1, Standard, UG; </v>
      </c>
      <c r="O26" t="str">
        <f t="shared" si="3"/>
        <v xml:space="preserve">Column 4, Non-fundable, C1, Standard, UG; </v>
      </c>
      <c r="P26" t="str">
        <f t="shared" si="3"/>
        <v xml:space="preserve">Column 4, Island and overseas, C1, Standard, UG; </v>
      </c>
      <c r="X26" s="19" t="str">
        <f>IF(AND($X$2=1,'1 Full-time'!J34&gt;0),K26,"")</f>
        <v/>
      </c>
      <c r="Y26" s="22" t="str">
        <f>IF(AND($X$2=1,'1 Full-time'!K34&gt;0),L26,"")</f>
        <v/>
      </c>
      <c r="Z26" s="23" t="str">
        <f>IF(AND($X$2=1,'1 Full-time'!L34&gt;0),M26,"")</f>
        <v/>
      </c>
      <c r="AB26" s="19" t="str">
        <f>IF(AND($AB$2=1,'1 Full-time'!D34&lt;0),E26,"")</f>
        <v/>
      </c>
      <c r="AC26" s="22" t="str">
        <f>IF(AND($AB$2=1,'1 Full-time'!E34&lt;0),F26,"")</f>
        <v/>
      </c>
      <c r="AD26" s="23" t="str">
        <f>IF(AND($AB$2=1,'1 Full-time'!F34&lt;0),G26,"")</f>
        <v/>
      </c>
      <c r="AE26" s="22" t="str">
        <f>IF(AND($AB$2=1,'1 Full-time'!G34&lt;0),H26,"")</f>
        <v/>
      </c>
      <c r="AF26" s="22" t="str">
        <f>IF(AND($AB$2=1,'1 Full-time'!H34&lt;0),I26,"")</f>
        <v/>
      </c>
      <c r="AG26" s="23" t="str">
        <f>IF(AND($AB$2=1,'1 Full-time'!I34&lt;0),J26,"")</f>
        <v/>
      </c>
      <c r="AH26" s="33" t="str">
        <f>IF(AND($AB$2=1,'1 Full-time'!M34&lt;0),N26,"")</f>
        <v/>
      </c>
      <c r="AI26" s="22" t="str">
        <f>IF(AND($AB$2=1,'1 Full-time'!N34&lt;0),O26,"")</f>
        <v/>
      </c>
      <c r="AJ26" s="23" t="str">
        <f>IF(AND($AB$2=1,'1 Full-time'!O34&lt;0),P26,"")</f>
        <v/>
      </c>
      <c r="AV26" s="37" t="str">
        <f>IF(AND($AV$2=1,ROUND('1 Full-time'!D34,2)&lt;&gt;'1 Full-time'!D34),E26,"")</f>
        <v/>
      </c>
      <c r="AW26" s="38" t="str">
        <f>IF(AND($AV$2=1,ROUND('1 Full-time'!E34,2)&lt;&gt;'1 Full-time'!E34),F26,"")</f>
        <v/>
      </c>
      <c r="AX26" s="38" t="str">
        <f>IF(AND($AV$2=1,ROUND('1 Full-time'!F34,2)&lt;&gt;'1 Full-time'!F34),G26,"")</f>
        <v/>
      </c>
      <c r="AY26" s="37" t="str">
        <f>IF(AND($AV$2=1,ROUND('1 Full-time'!G34,2)&lt;&gt;'1 Full-time'!G34),H26,"")</f>
        <v/>
      </c>
      <c r="AZ26" s="38" t="str">
        <f>IF(AND($AV$2=1,ROUND('1 Full-time'!H34,2)&lt;&gt;'1 Full-time'!H34),I26,"")</f>
        <v/>
      </c>
      <c r="BA26" s="39" t="str">
        <f>IF(AND($AV$2=1,ROUND('1 Full-time'!I34,2)&lt;&gt;'1 Full-time'!I34),J26,"")</f>
        <v/>
      </c>
      <c r="BB26" s="38" t="str">
        <f>IF(AND($AV$2=1,ROUND('1 Full-time'!J34,2)&lt;&gt;'1 Full-time'!J34),K26,"")</f>
        <v/>
      </c>
      <c r="BC26" s="38" t="str">
        <f>IF(AND($AV$2=1,ROUND('1 Full-time'!K34,2)&lt;&gt;'1 Full-time'!K34),L26,"")</f>
        <v/>
      </c>
      <c r="BD26" s="39" t="str">
        <f>IF(AND($AV$2=1,ROUND('1 Full-time'!L34,2)&lt;&gt;'1 Full-time'!L34),M26,"")</f>
        <v/>
      </c>
      <c r="BF26" s="37" t="str">
        <f>IF(AND($BF$2=1,'1 Full-time'!D34+'1 Full-time'!G34&gt;=$BF$3,'1 Full-time'!J34=0),K26,"")</f>
        <v/>
      </c>
      <c r="BG26" s="38" t="str">
        <f>IF(AND($BF$2=1,'1 Full-time'!E34+'1 Full-time'!H34&gt;=$BF$3,'1 Full-time'!K34=0),L26,"")</f>
        <v/>
      </c>
      <c r="BH26" s="39" t="str">
        <f>IF(AND($BF$2=1,'1 Full-time'!F34+'1 Full-time'!I34&gt;=$BF$3,'1 Full-time'!L34=0),M26,"")</f>
        <v/>
      </c>
      <c r="BJ26" s="37" t="str">
        <f>IF(AND($BJ$2=1,SUM('1 Full-time'!D34,'1 Full-time'!G34)&gt;0,SUM('1 Full-time'!D34,'1 Full-time'!G34)=-'1 Full-time'!J34),K26,"")</f>
        <v/>
      </c>
      <c r="BK26" s="38" t="str">
        <f>IF(AND($BJ$2=1,SUM('1 Full-time'!E34,'1 Full-time'!H34)&gt;0,SUM('1 Full-time'!E34,'1 Full-time'!H34)=-'1 Full-time'!K34),L26,"")</f>
        <v/>
      </c>
      <c r="BL26" s="39" t="str">
        <f>IF(AND($BJ$2=1,SUM('1 Full-time'!F34,'1 Full-time'!I34)&gt;0,SUM('1 Full-time'!F34,'1 Full-time'!I34)=-'1 Full-time'!L34),M26,"")</f>
        <v/>
      </c>
    </row>
    <row r="27" spans="1:64" x14ac:dyDescent="0.25">
      <c r="A27" s="18" t="str">
        <f>'1 Full-time'!A35</f>
        <v>C1</v>
      </c>
      <c r="B27" t="s">
        <v>13</v>
      </c>
      <c r="C27" s="18" t="str">
        <f>'1 Full-time'!C35</f>
        <v>PGT (UG fee)</v>
      </c>
      <c r="D27" t="str">
        <f t="shared" si="2"/>
        <v>C1, Standard, PGT (UG fee)</v>
      </c>
      <c r="E27" t="str">
        <f t="shared" si="3"/>
        <v xml:space="preserve">Column 1, OfS-fundable, C1, Standard, PGT (UG fee); </v>
      </c>
      <c r="F27" t="str">
        <f t="shared" si="3"/>
        <v xml:space="preserve">Column 1, Non-fundable, C1, Standard, PGT (UG fee); </v>
      </c>
      <c r="G27" t="str">
        <f t="shared" si="3"/>
        <v xml:space="preserve">Column 1, Island and overseas, C1, Standard, PGT (UG fee); </v>
      </c>
      <c r="H27" t="str">
        <f t="shared" si="3"/>
        <v xml:space="preserve">Column 2, OfS-fundable, C1, Standard, PGT (UG fee); </v>
      </c>
      <c r="I27" t="str">
        <f t="shared" si="3"/>
        <v xml:space="preserve">Column 2, Non-fundable, C1, Standard, PGT (UG fee); </v>
      </c>
      <c r="J27" t="str">
        <f t="shared" si="3"/>
        <v xml:space="preserve">Column 2, Island and overseas, C1, Standard, PGT (UG fee); </v>
      </c>
      <c r="K27" t="str">
        <f t="shared" si="3"/>
        <v xml:space="preserve">Column 3, OfS-fundable, C1, Standard, PGT (UG fee); </v>
      </c>
      <c r="L27" t="str">
        <f t="shared" si="3"/>
        <v xml:space="preserve">Column 3, Non-fundable, C1, Standard, PGT (UG fee); </v>
      </c>
      <c r="M27" t="str">
        <f t="shared" si="3"/>
        <v xml:space="preserve">Column 3, Island and overseas, C1, Standard, PGT (UG fee); </v>
      </c>
      <c r="N27" t="str">
        <f t="shared" si="3"/>
        <v xml:space="preserve">Column 4, OfS-fundable, C1, Standard, PGT (UG fee); </v>
      </c>
      <c r="O27" t="str">
        <f t="shared" si="3"/>
        <v xml:space="preserve">Column 4, Non-fundable, C1, Standard, PGT (UG fee); </v>
      </c>
      <c r="P27" t="str">
        <f t="shared" si="3"/>
        <v xml:space="preserve">Column 4, Island and overseas, C1, Standard, PGT (UG fee); </v>
      </c>
      <c r="X27" s="24" t="str">
        <f>IF(AND($X$2=1,'1 Full-time'!J35&gt;0),K27,"")</f>
        <v/>
      </c>
      <c r="Y27" s="21" t="str">
        <f>IF(AND($X$2=1,'1 Full-time'!K35&gt;0),L27,"")</f>
        <v/>
      </c>
      <c r="Z27" s="25" t="str">
        <f>IF(AND($X$2=1,'1 Full-time'!L35&gt;0),M27,"")</f>
        <v/>
      </c>
      <c r="AB27" s="24" t="str">
        <f>IF(AND($AB$2=1,'1 Full-time'!D35&lt;0),E27,"")</f>
        <v/>
      </c>
      <c r="AC27" s="21" t="str">
        <f>IF(AND($AB$2=1,'1 Full-time'!E35&lt;0),F27,"")</f>
        <v/>
      </c>
      <c r="AD27" s="25" t="str">
        <f>IF(AND($AB$2=1,'1 Full-time'!F35&lt;0),G27,"")</f>
        <v/>
      </c>
      <c r="AE27" s="21" t="str">
        <f>IF(AND($AB$2=1,'1 Full-time'!G35&lt;0),H27,"")</f>
        <v/>
      </c>
      <c r="AF27" s="21" t="str">
        <f>IF(AND($AB$2=1,'1 Full-time'!H35&lt;0),I27,"")</f>
        <v/>
      </c>
      <c r="AG27" s="25" t="str">
        <f>IF(AND($AB$2=1,'1 Full-time'!I35&lt;0),J27,"")</f>
        <v/>
      </c>
      <c r="AH27" s="32" t="str">
        <f>IF(AND($AB$2=1,'1 Full-time'!M35&lt;0),N27,"")</f>
        <v/>
      </c>
      <c r="AI27" s="21" t="str">
        <f>IF(AND($AB$2=1,'1 Full-time'!N35&lt;0),O27,"")</f>
        <v/>
      </c>
      <c r="AJ27" s="25" t="str">
        <f>IF(AND($AB$2=1,'1 Full-time'!O35&lt;0),P27,"")</f>
        <v/>
      </c>
      <c r="AV27" s="40" t="str">
        <f>IF(AND($AV$2=1,ROUND('1 Full-time'!D35,2)&lt;&gt;'1 Full-time'!D35),E27,"")</f>
        <v/>
      </c>
      <c r="AW27" s="3" t="str">
        <f>IF(AND($AV$2=1,ROUND('1 Full-time'!E35,2)&lt;&gt;'1 Full-time'!E35),F27,"")</f>
        <v/>
      </c>
      <c r="AX27" s="3" t="str">
        <f>IF(AND($AV$2=1,ROUND('1 Full-time'!F35,2)&lt;&gt;'1 Full-time'!F35),G27,"")</f>
        <v/>
      </c>
      <c r="AY27" s="40" t="str">
        <f>IF(AND($AV$2=1,ROUND('1 Full-time'!G35,2)&lt;&gt;'1 Full-time'!G35),H27,"")</f>
        <v/>
      </c>
      <c r="AZ27" s="3" t="str">
        <f>IF(AND($AV$2=1,ROUND('1 Full-time'!H35,2)&lt;&gt;'1 Full-time'!H35),I27,"")</f>
        <v/>
      </c>
      <c r="BA27" s="41" t="str">
        <f>IF(AND($AV$2=1,ROUND('1 Full-time'!I35,2)&lt;&gt;'1 Full-time'!I35),J27,"")</f>
        <v/>
      </c>
      <c r="BB27" s="3" t="str">
        <f>IF(AND($AV$2=1,ROUND('1 Full-time'!J35,2)&lt;&gt;'1 Full-time'!J35),K27,"")</f>
        <v/>
      </c>
      <c r="BC27" s="3" t="str">
        <f>IF(AND($AV$2=1,ROUND('1 Full-time'!K35,2)&lt;&gt;'1 Full-time'!K35),L27,"")</f>
        <v/>
      </c>
      <c r="BD27" s="41" t="str">
        <f>IF(AND($AV$2=1,ROUND('1 Full-time'!L35,2)&lt;&gt;'1 Full-time'!L35),M27,"")</f>
        <v/>
      </c>
      <c r="BF27" s="40" t="str">
        <f>IF(AND($BF$2=1,'1 Full-time'!D35+'1 Full-time'!G35&gt;=$BF$3,'1 Full-time'!J35=0),K27,"")</f>
        <v/>
      </c>
      <c r="BG27" s="3" t="str">
        <f>IF(AND($BF$2=1,'1 Full-time'!E35+'1 Full-time'!H35&gt;=$BF$3,'1 Full-time'!K35=0),L27,"")</f>
        <v/>
      </c>
      <c r="BH27" s="41" t="str">
        <f>IF(AND($BF$2=1,'1 Full-time'!F35+'1 Full-time'!I35&gt;=$BF$3,'1 Full-time'!L35=0),M27,"")</f>
        <v/>
      </c>
      <c r="BJ27" s="40" t="str">
        <f>IF(AND($BJ$2=1,SUM('1 Full-time'!D35,'1 Full-time'!G35)&gt;0,SUM('1 Full-time'!D35,'1 Full-time'!G35)=-'1 Full-time'!J35),K27,"")</f>
        <v/>
      </c>
      <c r="BK27" s="3" t="str">
        <f>IF(AND($BJ$2=1,SUM('1 Full-time'!E35,'1 Full-time'!H35)&gt;0,SUM('1 Full-time'!E35,'1 Full-time'!H35)=-'1 Full-time'!K35),L27,"")</f>
        <v/>
      </c>
      <c r="BL27" s="41" t="str">
        <f>IF(AND($BJ$2=1,SUM('1 Full-time'!F35,'1 Full-time'!I35)&gt;0,SUM('1 Full-time'!F35,'1 Full-time'!I35)=-'1 Full-time'!L35),M27,"")</f>
        <v/>
      </c>
    </row>
    <row r="28" spans="1:64" x14ac:dyDescent="0.25">
      <c r="A28" s="18" t="str">
        <f>'1 Full-time'!A36</f>
        <v>C1</v>
      </c>
      <c r="B28" t="s">
        <v>13</v>
      </c>
      <c r="C28" s="18" t="str">
        <f>'1 Full-time'!C36</f>
        <v>PGT (Masters' loan)</v>
      </c>
      <c r="D28" t="str">
        <f t="shared" si="2"/>
        <v>C1, Standard, PGT (Masters' loan)</v>
      </c>
      <c r="E28" t="str">
        <f t="shared" si="3"/>
        <v xml:space="preserve">Column 1, OfS-fundable, C1, Standard, PGT (Masters' loan); </v>
      </c>
      <c r="F28" t="str">
        <f t="shared" si="3"/>
        <v xml:space="preserve">Column 1, Non-fundable, C1, Standard, PGT (Masters' loan); </v>
      </c>
      <c r="G28" t="str">
        <f t="shared" si="3"/>
        <v xml:space="preserve">Column 1, Island and overseas, C1, Standard, PGT (Masters' loan); </v>
      </c>
      <c r="H28" t="str">
        <f t="shared" si="3"/>
        <v xml:space="preserve">Column 2, OfS-fundable, C1, Standard, PGT (Masters' loan); </v>
      </c>
      <c r="I28" t="str">
        <f t="shared" si="3"/>
        <v xml:space="preserve">Column 2, Non-fundable, C1, Standard, PGT (Masters' loan); </v>
      </c>
      <c r="J28" t="str">
        <f t="shared" si="3"/>
        <v xml:space="preserve">Column 2, Island and overseas, C1, Standard, PGT (Masters' loan); </v>
      </c>
      <c r="K28" t="str">
        <f t="shared" si="3"/>
        <v xml:space="preserve">Column 3, OfS-fundable, C1, Standard, PGT (Masters' loan); </v>
      </c>
      <c r="L28" t="str">
        <f t="shared" si="3"/>
        <v xml:space="preserve">Column 3, Non-fundable, C1, Standard, PGT (Masters' loan); </v>
      </c>
      <c r="M28" t="str">
        <f t="shared" si="3"/>
        <v xml:space="preserve">Column 3, Island and overseas, C1, Standard, PGT (Masters' loan); </v>
      </c>
      <c r="N28" t="str">
        <f t="shared" si="3"/>
        <v xml:space="preserve">Column 4, OfS-fundable, C1, Standard, PGT (Masters' loan); </v>
      </c>
      <c r="O28" t="str">
        <f t="shared" si="3"/>
        <v xml:space="preserve">Column 4, Non-fundable, C1, Standard, PGT (Masters' loan); </v>
      </c>
      <c r="P28" t="str">
        <f t="shared" si="3"/>
        <v xml:space="preserve">Column 4, Island and overseas, C1, Standard, PGT (Masters' loan); </v>
      </c>
      <c r="X28" s="24" t="str">
        <f>IF(AND($X$2=1,'1 Full-time'!J36&gt;0),K28,"")</f>
        <v/>
      </c>
      <c r="Y28" s="21" t="str">
        <f>IF(AND($X$2=1,'1 Full-time'!K36&gt;0),L28,"")</f>
        <v/>
      </c>
      <c r="Z28" s="25" t="str">
        <f>IF(AND($X$2=1,'1 Full-time'!L36&gt;0),M28,"")</f>
        <v/>
      </c>
      <c r="AB28" s="24" t="str">
        <f>IF(AND($AB$2=1,'1 Full-time'!D36&lt;0),E28,"")</f>
        <v/>
      </c>
      <c r="AC28" s="21" t="str">
        <f>IF(AND($AB$2=1,'1 Full-time'!E36&lt;0),F28,"")</f>
        <v/>
      </c>
      <c r="AD28" s="25" t="str">
        <f>IF(AND($AB$2=1,'1 Full-time'!F36&lt;0),G28,"")</f>
        <v/>
      </c>
      <c r="AE28" s="21" t="str">
        <f>IF(AND($AB$2=1,'1 Full-time'!G36&lt;0),H28,"")</f>
        <v/>
      </c>
      <c r="AF28" s="21" t="str">
        <f>IF(AND($AB$2=1,'1 Full-time'!H36&lt;0),I28,"")</f>
        <v/>
      </c>
      <c r="AG28" s="25" t="str">
        <f>IF(AND($AB$2=1,'1 Full-time'!I36&lt;0),J28,"")</f>
        <v/>
      </c>
      <c r="AH28" s="32" t="str">
        <f>IF(AND($AB$2=1,'1 Full-time'!M36&lt;0),N28,"")</f>
        <v/>
      </c>
      <c r="AI28" s="21" t="str">
        <f>IF(AND($AB$2=1,'1 Full-time'!N36&lt;0),O28,"")</f>
        <v/>
      </c>
      <c r="AJ28" s="25" t="str">
        <f>IF(AND($AB$2=1,'1 Full-time'!O36&lt;0),P28,"")</f>
        <v/>
      </c>
      <c r="AV28" s="40" t="str">
        <f>IF(AND($AV$2=1,ROUND('1 Full-time'!D36,2)&lt;&gt;'1 Full-time'!D36),E28,"")</f>
        <v/>
      </c>
      <c r="AW28" s="3" t="str">
        <f>IF(AND($AV$2=1,ROUND('1 Full-time'!E36,2)&lt;&gt;'1 Full-time'!E36),F28,"")</f>
        <v/>
      </c>
      <c r="AX28" s="3" t="str">
        <f>IF(AND($AV$2=1,ROUND('1 Full-time'!F36,2)&lt;&gt;'1 Full-time'!F36),G28,"")</f>
        <v/>
      </c>
      <c r="AY28" s="40" t="str">
        <f>IF(AND($AV$2=1,ROUND('1 Full-time'!G36,2)&lt;&gt;'1 Full-time'!G36),H28,"")</f>
        <v/>
      </c>
      <c r="AZ28" s="3" t="str">
        <f>IF(AND($AV$2=1,ROUND('1 Full-time'!H36,2)&lt;&gt;'1 Full-time'!H36),I28,"")</f>
        <v/>
      </c>
      <c r="BA28" s="41" t="str">
        <f>IF(AND($AV$2=1,ROUND('1 Full-time'!I36,2)&lt;&gt;'1 Full-time'!I36),J28,"")</f>
        <v/>
      </c>
      <c r="BB28" s="3" t="str">
        <f>IF(AND($AV$2=1,ROUND('1 Full-time'!J36,2)&lt;&gt;'1 Full-time'!J36),K28,"")</f>
        <v/>
      </c>
      <c r="BC28" s="3" t="str">
        <f>IF(AND($AV$2=1,ROUND('1 Full-time'!K36,2)&lt;&gt;'1 Full-time'!K36),L28,"")</f>
        <v/>
      </c>
      <c r="BD28" s="41" t="str">
        <f>IF(AND($AV$2=1,ROUND('1 Full-time'!L36,2)&lt;&gt;'1 Full-time'!L36),M28,"")</f>
        <v/>
      </c>
      <c r="BF28" s="40" t="str">
        <f>IF(AND($BF$2=1,'1 Full-time'!D36+'1 Full-time'!G36&gt;=$BF$3,'1 Full-time'!J36=0),K28,"")</f>
        <v/>
      </c>
      <c r="BG28" s="3" t="str">
        <f>IF(AND($BF$2=1,'1 Full-time'!E36+'1 Full-time'!H36&gt;=$BF$3,'1 Full-time'!K36=0),L28,"")</f>
        <v/>
      </c>
      <c r="BH28" s="41" t="str">
        <f>IF(AND($BF$2=1,'1 Full-time'!F36+'1 Full-time'!I36&gt;=$BF$3,'1 Full-time'!L36=0),M28,"")</f>
        <v/>
      </c>
      <c r="BJ28" s="40" t="str">
        <f>IF(AND($BJ$2=1,SUM('1 Full-time'!D36,'1 Full-time'!G36)&gt;0,SUM('1 Full-time'!D36,'1 Full-time'!G36)=-'1 Full-time'!J36),K28,"")</f>
        <v/>
      </c>
      <c r="BK28" s="3" t="str">
        <f>IF(AND($BJ$2=1,SUM('1 Full-time'!E36,'1 Full-time'!H36)&gt;0,SUM('1 Full-time'!E36,'1 Full-time'!H36)=-'1 Full-time'!K36),L28,"")</f>
        <v/>
      </c>
      <c r="BL28" s="41" t="str">
        <f>IF(AND($BJ$2=1,SUM('1 Full-time'!F36,'1 Full-time'!I36)&gt;0,SUM('1 Full-time'!F36,'1 Full-time'!I36)=-'1 Full-time'!L36),M28,"")</f>
        <v/>
      </c>
    </row>
    <row r="29" spans="1:64" x14ac:dyDescent="0.25">
      <c r="A29" s="18" t="str">
        <f>'1 Full-time'!A37</f>
        <v>C1</v>
      </c>
      <c r="B29" t="s">
        <v>13</v>
      </c>
      <c r="C29" s="18" t="str">
        <f>'1 Full-time'!C37</f>
        <v>PGT (Other)</v>
      </c>
      <c r="D29" t="str">
        <f t="shared" si="2"/>
        <v>C1, Standard, PGT (Other)</v>
      </c>
      <c r="E29" t="str">
        <f t="shared" si="3"/>
        <v xml:space="preserve">Column 1, OfS-fundable, C1, Standard, PGT (Other); </v>
      </c>
      <c r="F29" t="str">
        <f t="shared" si="3"/>
        <v xml:space="preserve">Column 1, Non-fundable, C1, Standard, PGT (Other); </v>
      </c>
      <c r="G29" t="str">
        <f t="shared" si="3"/>
        <v xml:space="preserve">Column 1, Island and overseas, C1, Standard, PGT (Other); </v>
      </c>
      <c r="H29" t="str">
        <f t="shared" si="3"/>
        <v xml:space="preserve">Column 2, OfS-fundable, C1, Standard, PGT (Other); </v>
      </c>
      <c r="I29" t="str">
        <f t="shared" si="3"/>
        <v xml:space="preserve">Column 2, Non-fundable, C1, Standard, PGT (Other); </v>
      </c>
      <c r="J29" t="str">
        <f t="shared" si="3"/>
        <v xml:space="preserve">Column 2, Island and overseas, C1, Standard, PGT (Other); </v>
      </c>
      <c r="K29" t="str">
        <f t="shared" si="3"/>
        <v xml:space="preserve">Column 3, OfS-fundable, C1, Standard, PGT (Other); </v>
      </c>
      <c r="L29" t="str">
        <f t="shared" si="3"/>
        <v xml:space="preserve">Column 3, Non-fundable, C1, Standard, PGT (Other); </v>
      </c>
      <c r="M29" t="str">
        <f t="shared" si="3"/>
        <v xml:space="preserve">Column 3, Island and overseas, C1, Standard, PGT (Other); </v>
      </c>
      <c r="N29" t="str">
        <f t="shared" si="3"/>
        <v xml:space="preserve">Column 4, OfS-fundable, C1, Standard, PGT (Other); </v>
      </c>
      <c r="O29" t="str">
        <f t="shared" si="3"/>
        <v xml:space="preserve">Column 4, Non-fundable, C1, Standard, PGT (Other); </v>
      </c>
      <c r="P29" t="str">
        <f t="shared" si="3"/>
        <v xml:space="preserve">Column 4, Island and overseas, C1, Standard, PGT (Other); </v>
      </c>
      <c r="X29" s="24" t="str">
        <f>IF(AND($X$2=1,'1 Full-time'!J37&gt;0),K29,"")</f>
        <v/>
      </c>
      <c r="Y29" s="21" t="str">
        <f>IF(AND($X$2=1,'1 Full-time'!K37&gt;0),L29,"")</f>
        <v/>
      </c>
      <c r="Z29" s="25" t="str">
        <f>IF(AND($X$2=1,'1 Full-time'!L37&gt;0),M29,"")</f>
        <v/>
      </c>
      <c r="AB29" s="24" t="str">
        <f>IF(AND($AB$2=1,'1 Full-time'!D37&lt;0),E29,"")</f>
        <v/>
      </c>
      <c r="AC29" s="21" t="str">
        <f>IF(AND($AB$2=1,'1 Full-time'!E37&lt;0),F29,"")</f>
        <v/>
      </c>
      <c r="AD29" s="25" t="str">
        <f>IF(AND($AB$2=1,'1 Full-time'!F37&lt;0),G29,"")</f>
        <v/>
      </c>
      <c r="AE29" s="21" t="str">
        <f>IF(AND($AB$2=1,'1 Full-time'!G37&lt;0),H29,"")</f>
        <v/>
      </c>
      <c r="AF29" s="21" t="str">
        <f>IF(AND($AB$2=1,'1 Full-time'!H37&lt;0),I29,"")</f>
        <v/>
      </c>
      <c r="AG29" s="25" t="str">
        <f>IF(AND($AB$2=1,'1 Full-time'!I37&lt;0),J29,"")</f>
        <v/>
      </c>
      <c r="AH29" s="32" t="str">
        <f>IF(AND($AB$2=1,'1 Full-time'!M37&lt;0),N29,"")</f>
        <v/>
      </c>
      <c r="AI29" s="21" t="str">
        <f>IF(AND($AB$2=1,'1 Full-time'!N37&lt;0),O29,"")</f>
        <v/>
      </c>
      <c r="AJ29" s="25" t="str">
        <f>IF(AND($AB$2=1,'1 Full-time'!O37&lt;0),P29,"")</f>
        <v/>
      </c>
      <c r="AV29" s="40" t="str">
        <f>IF(AND($AV$2=1,ROUND('1 Full-time'!D37,2)&lt;&gt;'1 Full-time'!D37),E29,"")</f>
        <v/>
      </c>
      <c r="AW29" s="3" t="str">
        <f>IF(AND($AV$2=1,ROUND('1 Full-time'!E37,2)&lt;&gt;'1 Full-time'!E37),F29,"")</f>
        <v/>
      </c>
      <c r="AX29" s="3" t="str">
        <f>IF(AND($AV$2=1,ROUND('1 Full-time'!F37,2)&lt;&gt;'1 Full-time'!F37),G29,"")</f>
        <v/>
      </c>
      <c r="AY29" s="40" t="str">
        <f>IF(AND($AV$2=1,ROUND('1 Full-time'!G37,2)&lt;&gt;'1 Full-time'!G37),H29,"")</f>
        <v/>
      </c>
      <c r="AZ29" s="3" t="str">
        <f>IF(AND($AV$2=1,ROUND('1 Full-time'!H37,2)&lt;&gt;'1 Full-time'!H37),I29,"")</f>
        <v/>
      </c>
      <c r="BA29" s="41" t="str">
        <f>IF(AND($AV$2=1,ROUND('1 Full-time'!I37,2)&lt;&gt;'1 Full-time'!I37),J29,"")</f>
        <v/>
      </c>
      <c r="BB29" s="3" t="str">
        <f>IF(AND($AV$2=1,ROUND('1 Full-time'!J37,2)&lt;&gt;'1 Full-time'!J37),K29,"")</f>
        <v/>
      </c>
      <c r="BC29" s="3" t="str">
        <f>IF(AND($AV$2=1,ROUND('1 Full-time'!K37,2)&lt;&gt;'1 Full-time'!K37),L29,"")</f>
        <v/>
      </c>
      <c r="BD29" s="41" t="str">
        <f>IF(AND($AV$2=1,ROUND('1 Full-time'!L37,2)&lt;&gt;'1 Full-time'!L37),M29,"")</f>
        <v/>
      </c>
      <c r="BF29" s="40" t="str">
        <f>IF(AND($BF$2=1,'1 Full-time'!D37+'1 Full-time'!G37&gt;=$BF$3,'1 Full-time'!J37=0),K29,"")</f>
        <v/>
      </c>
      <c r="BG29" s="3" t="str">
        <f>IF(AND($BF$2=1,'1 Full-time'!E37+'1 Full-time'!H37&gt;=$BF$3,'1 Full-time'!K37=0),L29,"")</f>
        <v/>
      </c>
      <c r="BH29" s="41" t="str">
        <f>IF(AND($BF$2=1,'1 Full-time'!F37+'1 Full-time'!I37&gt;=$BF$3,'1 Full-time'!L37=0),M29,"")</f>
        <v/>
      </c>
      <c r="BJ29" s="40" t="str">
        <f>IF(AND($BJ$2=1,SUM('1 Full-time'!D37,'1 Full-time'!G37)&gt;0,SUM('1 Full-time'!D37,'1 Full-time'!G37)=-'1 Full-time'!J37),K29,"")</f>
        <v/>
      </c>
      <c r="BK29" s="3" t="str">
        <f>IF(AND($BJ$2=1,SUM('1 Full-time'!E37,'1 Full-time'!H37)&gt;0,SUM('1 Full-time'!E37,'1 Full-time'!H37)=-'1 Full-time'!K37),L29,"")</f>
        <v/>
      </c>
      <c r="BL29" s="41" t="str">
        <f>IF(AND($BJ$2=1,SUM('1 Full-time'!F37,'1 Full-time'!I37)&gt;0,SUM('1 Full-time'!F37,'1 Full-time'!I37)=-'1 Full-time'!L37),M29,"")</f>
        <v/>
      </c>
    </row>
    <row r="30" spans="1:64" x14ac:dyDescent="0.25">
      <c r="A30" s="18" t="str">
        <f>'1 Full-time'!A38</f>
        <v>C1</v>
      </c>
      <c r="B30" t="s">
        <v>13</v>
      </c>
      <c r="C30" s="18" t="str">
        <f>'1 Full-time'!C38</f>
        <v>PGR</v>
      </c>
      <c r="D30" t="str">
        <f t="shared" si="2"/>
        <v>C1, Standard, PGR</v>
      </c>
      <c r="E30" t="str">
        <f t="shared" si="3"/>
        <v xml:space="preserve">Column 1, OfS-fundable, C1, Standard, PGR; </v>
      </c>
      <c r="F30" t="str">
        <f t="shared" si="3"/>
        <v xml:space="preserve">Column 1, Non-fundable, C1, Standard, PGR; </v>
      </c>
      <c r="G30" t="str">
        <f t="shared" si="3"/>
        <v xml:space="preserve">Column 1, Island and overseas, C1, Standard, PGR; </v>
      </c>
      <c r="H30" t="str">
        <f t="shared" si="3"/>
        <v xml:space="preserve">Column 2, OfS-fundable, C1, Standard, PGR; </v>
      </c>
      <c r="I30" t="str">
        <f t="shared" si="3"/>
        <v xml:space="preserve">Column 2, Non-fundable, C1, Standard, PGR; </v>
      </c>
      <c r="J30" t="str">
        <f t="shared" si="3"/>
        <v xml:space="preserve">Column 2, Island and overseas, C1, Standard, PGR; </v>
      </c>
      <c r="K30" t="str">
        <f t="shared" si="3"/>
        <v xml:space="preserve">Column 3, OfS-fundable, C1, Standard, PGR; </v>
      </c>
      <c r="L30" t="str">
        <f t="shared" si="3"/>
        <v xml:space="preserve">Column 3, Non-fundable, C1, Standard, PGR; </v>
      </c>
      <c r="M30" t="str">
        <f t="shared" si="3"/>
        <v xml:space="preserve">Column 3, Island and overseas, C1, Standard, PGR; </v>
      </c>
      <c r="N30" t="str">
        <f t="shared" si="3"/>
        <v xml:space="preserve">Column 4, OfS-fundable, C1, Standard, PGR; </v>
      </c>
      <c r="O30" t="str">
        <f t="shared" si="3"/>
        <v xml:space="preserve">Column 4, Non-fundable, C1, Standard, PGR; </v>
      </c>
      <c r="P30" t="str">
        <f t="shared" si="3"/>
        <v xml:space="preserve">Column 4, Island and overseas, C1, Standard, PGR; </v>
      </c>
      <c r="X30" s="28"/>
      <c r="Y30" s="21" t="str">
        <f>IF(AND($X$2=1,'1 Full-time'!K38&gt;0),L30,"")</f>
        <v/>
      </c>
      <c r="Z30" s="25" t="str">
        <f>IF(AND($X$2=1,'1 Full-time'!L38&gt;0),M30,"")</f>
        <v/>
      </c>
      <c r="AB30" s="28"/>
      <c r="AC30" s="21" t="str">
        <f>IF(AND($AB$2=1,'1 Full-time'!E38&lt;0),F30,"")</f>
        <v/>
      </c>
      <c r="AD30" s="25" t="str">
        <f>IF(AND($AB$2=1,'1 Full-time'!F38&lt;0),G30,"")</f>
        <v/>
      </c>
      <c r="AE30" s="29"/>
      <c r="AF30" s="21" t="str">
        <f>IF(AND($AB$2=1,'1 Full-time'!H38&lt;0),I30,"")</f>
        <v/>
      </c>
      <c r="AG30" s="25" t="str">
        <f>IF(AND($AB$2=1,'1 Full-time'!I38&lt;0),J30,"")</f>
        <v/>
      </c>
      <c r="AH30" s="34"/>
      <c r="AI30" s="21" t="str">
        <f>IF(AND($AB$2=1,'1 Full-time'!N38&lt;0),O30,"")</f>
        <v/>
      </c>
      <c r="AJ30" s="25" t="str">
        <f>IF(AND($AB$2=1,'1 Full-time'!O38&lt;0),P30,"")</f>
        <v/>
      </c>
      <c r="AV30" s="43"/>
      <c r="AW30" s="3" t="str">
        <f>IF(AND($AV$2=1,ROUND('1 Full-time'!E38,2)&lt;&gt;'1 Full-time'!E38),F30,"")</f>
        <v/>
      </c>
      <c r="AX30" s="3" t="str">
        <f>IF(AND($AV$2=1,ROUND('1 Full-time'!F38,2)&lt;&gt;'1 Full-time'!F38),G30,"")</f>
        <v/>
      </c>
      <c r="AY30" s="43"/>
      <c r="AZ30" s="3" t="str">
        <f>IF(AND($AV$2=1,ROUND('1 Full-time'!H38,2)&lt;&gt;'1 Full-time'!H38),I30,"")</f>
        <v/>
      </c>
      <c r="BA30" s="41" t="str">
        <f>IF(AND($AV$2=1,ROUND('1 Full-time'!I38,2)&lt;&gt;'1 Full-time'!I38),J30,"")</f>
        <v/>
      </c>
      <c r="BB30" s="44"/>
      <c r="BC30" s="3" t="str">
        <f>IF(AND($AV$2=1,ROUND('1 Full-time'!K38,2)&lt;&gt;'1 Full-time'!K38),L30,"")</f>
        <v/>
      </c>
      <c r="BD30" s="41" t="str">
        <f>IF(AND($AV$2=1,ROUND('1 Full-time'!L38,2)&lt;&gt;'1 Full-time'!L38),M30,"")</f>
        <v/>
      </c>
      <c r="BF30" s="43"/>
      <c r="BG30" s="3" t="str">
        <f>IF(AND($BF$2=1,'1 Full-time'!E38+'1 Full-time'!H38&gt;=$BF$3,'1 Full-time'!K38=0),L30,"")</f>
        <v/>
      </c>
      <c r="BH30" s="41" t="str">
        <f>IF(AND($BF$2=1,'1 Full-time'!F38+'1 Full-time'!I38&gt;=$BF$3,'1 Full-time'!L38=0),M30,"")</f>
        <v/>
      </c>
      <c r="BJ30" s="43"/>
      <c r="BK30" s="3" t="str">
        <f>IF(AND($BJ$2=1,SUM('1 Full-time'!E38,'1 Full-time'!H38)&gt;0,SUM('1 Full-time'!E38,'1 Full-time'!H38)=-'1 Full-time'!K38),L30,"")</f>
        <v/>
      </c>
      <c r="BL30" s="41" t="str">
        <f>IF(AND($BJ$2=1,SUM('1 Full-time'!F38,'1 Full-time'!I38)&gt;0,SUM('1 Full-time'!F38,'1 Full-time'!I38)=-'1 Full-time'!L38),M30,"")</f>
        <v/>
      </c>
    </row>
    <row r="31" spans="1:64" x14ac:dyDescent="0.25">
      <c r="A31" s="18" t="str">
        <f>'1 Full-time'!A39</f>
        <v>C1</v>
      </c>
      <c r="B31" t="s">
        <v>19</v>
      </c>
      <c r="C31" s="18" t="str">
        <f>'1 Full-time'!C39</f>
        <v>UG</v>
      </c>
      <c r="D31" t="str">
        <f t="shared" si="2"/>
        <v>C1, Long, UG</v>
      </c>
      <c r="E31" t="str">
        <f t="shared" si="3"/>
        <v xml:space="preserve">Column 1, OfS-fundable, C1, Long, UG; </v>
      </c>
      <c r="F31" t="str">
        <f t="shared" si="3"/>
        <v xml:space="preserve">Column 1, Non-fundable, C1, Long, UG; </v>
      </c>
      <c r="G31" t="str">
        <f t="shared" si="3"/>
        <v xml:space="preserve">Column 1, Island and overseas, C1, Long, UG; </v>
      </c>
      <c r="H31" t="str">
        <f t="shared" si="3"/>
        <v xml:space="preserve">Column 2, OfS-fundable, C1, Long, UG; </v>
      </c>
      <c r="I31" t="str">
        <f t="shared" si="3"/>
        <v xml:space="preserve">Column 2, Non-fundable, C1, Long, UG; </v>
      </c>
      <c r="J31" t="str">
        <f t="shared" si="3"/>
        <v xml:space="preserve">Column 2, Island and overseas, C1, Long, UG; </v>
      </c>
      <c r="K31" t="str">
        <f t="shared" si="3"/>
        <v xml:space="preserve">Column 3, OfS-fundable, C1, Long, UG; </v>
      </c>
      <c r="L31" t="str">
        <f t="shared" si="3"/>
        <v xml:space="preserve">Column 3, Non-fundable, C1, Long, UG; </v>
      </c>
      <c r="M31" t="str">
        <f t="shared" si="3"/>
        <v xml:space="preserve">Column 3, Island and overseas, C1, Long, UG; </v>
      </c>
      <c r="N31" t="str">
        <f t="shared" si="3"/>
        <v xml:space="preserve">Column 4, OfS-fundable, C1, Long, UG; </v>
      </c>
      <c r="O31" t="str">
        <f t="shared" si="3"/>
        <v xml:space="preserve">Column 4, Non-fundable, C1, Long, UG; </v>
      </c>
      <c r="P31" t="str">
        <f t="shared" si="3"/>
        <v xml:space="preserve">Column 4, Island and overseas, C1, Long, UG; </v>
      </c>
      <c r="X31" s="24" t="str">
        <f>IF(AND($X$2=1,'1 Full-time'!J39&gt;0),K31,"")</f>
        <v/>
      </c>
      <c r="Y31" s="21" t="str">
        <f>IF(AND($X$2=1,'1 Full-time'!K39&gt;0),L31,"")</f>
        <v/>
      </c>
      <c r="Z31" s="25" t="str">
        <f>IF(AND($X$2=1,'1 Full-time'!L39&gt;0),M31,"")</f>
        <v/>
      </c>
      <c r="AB31" s="24" t="str">
        <f>IF(AND($AB$2=1,'1 Full-time'!D39&lt;0),E31,"")</f>
        <v/>
      </c>
      <c r="AC31" s="21" t="str">
        <f>IF(AND($AB$2=1,'1 Full-time'!E39&lt;0),F31,"")</f>
        <v/>
      </c>
      <c r="AD31" s="25" t="str">
        <f>IF(AND($AB$2=1,'1 Full-time'!F39&lt;0),G31,"")</f>
        <v/>
      </c>
      <c r="AE31" s="21" t="str">
        <f>IF(AND($AB$2=1,'1 Full-time'!G39&lt;0),H31,"")</f>
        <v/>
      </c>
      <c r="AF31" s="21" t="str">
        <f>IF(AND($AB$2=1,'1 Full-time'!H39&lt;0),I31,"")</f>
        <v/>
      </c>
      <c r="AG31" s="25" t="str">
        <f>IF(AND($AB$2=1,'1 Full-time'!I39&lt;0),J31,"")</f>
        <v/>
      </c>
      <c r="AH31" s="32" t="str">
        <f>IF(AND($AB$2=1,'1 Full-time'!M39&lt;0),N31,"")</f>
        <v/>
      </c>
      <c r="AI31" s="21" t="str">
        <f>IF(AND($AB$2=1,'1 Full-time'!N39&lt;0),O31,"")</f>
        <v/>
      </c>
      <c r="AJ31" s="25" t="str">
        <f>IF(AND($AB$2=1,'1 Full-time'!O39&lt;0),P31,"")</f>
        <v/>
      </c>
      <c r="AV31" s="40" t="str">
        <f>IF(AND($AV$2=1,ROUND('1 Full-time'!D39,2)&lt;&gt;'1 Full-time'!D39),E31,"")</f>
        <v/>
      </c>
      <c r="AW31" s="3" t="str">
        <f>IF(AND($AV$2=1,ROUND('1 Full-time'!E39,2)&lt;&gt;'1 Full-time'!E39),F31,"")</f>
        <v/>
      </c>
      <c r="AX31" s="3" t="str">
        <f>IF(AND($AV$2=1,ROUND('1 Full-time'!F39,2)&lt;&gt;'1 Full-time'!F39),G31,"")</f>
        <v/>
      </c>
      <c r="AY31" s="40" t="str">
        <f>IF(AND($AV$2=1,ROUND('1 Full-time'!G39,2)&lt;&gt;'1 Full-time'!G39),H31,"")</f>
        <v/>
      </c>
      <c r="AZ31" s="3" t="str">
        <f>IF(AND($AV$2=1,ROUND('1 Full-time'!H39,2)&lt;&gt;'1 Full-time'!H39),I31,"")</f>
        <v/>
      </c>
      <c r="BA31" s="41" t="str">
        <f>IF(AND($AV$2=1,ROUND('1 Full-time'!I39,2)&lt;&gt;'1 Full-time'!I39),J31,"")</f>
        <v/>
      </c>
      <c r="BB31" s="3" t="str">
        <f>IF(AND($AV$2=1,ROUND('1 Full-time'!J39,2)&lt;&gt;'1 Full-time'!J39),K31,"")</f>
        <v/>
      </c>
      <c r="BC31" s="3" t="str">
        <f>IF(AND($AV$2=1,ROUND('1 Full-time'!K39,2)&lt;&gt;'1 Full-time'!K39),L31,"")</f>
        <v/>
      </c>
      <c r="BD31" s="41" t="str">
        <f>IF(AND($AV$2=1,ROUND('1 Full-time'!L39,2)&lt;&gt;'1 Full-time'!L39),M31,"")</f>
        <v/>
      </c>
      <c r="BF31" s="40" t="str">
        <f>IF(AND($BF$2=1,'1 Full-time'!D39+'1 Full-time'!G39&gt;=$BF$3,'1 Full-time'!J39=0),K31,"")</f>
        <v/>
      </c>
      <c r="BG31" s="3" t="str">
        <f>IF(AND($BF$2=1,'1 Full-time'!E39+'1 Full-time'!H39&gt;=$BF$3,'1 Full-time'!K39=0),L31,"")</f>
        <v/>
      </c>
      <c r="BH31" s="41" t="str">
        <f>IF(AND($BF$2=1,'1 Full-time'!F39+'1 Full-time'!I39&gt;=$BF$3,'1 Full-time'!L39=0),M31,"")</f>
        <v/>
      </c>
      <c r="BJ31" s="40" t="str">
        <f>IF(AND($BJ$2=1,SUM('1 Full-time'!D39,'1 Full-time'!G39)&gt;0,SUM('1 Full-time'!D39,'1 Full-time'!G39)=-'1 Full-time'!J39),K31,"")</f>
        <v/>
      </c>
      <c r="BK31" s="3" t="str">
        <f>IF(AND($BJ$2=1,SUM('1 Full-time'!E39,'1 Full-time'!H39)&gt;0,SUM('1 Full-time'!E39,'1 Full-time'!H39)=-'1 Full-time'!K39),L31,"")</f>
        <v/>
      </c>
      <c r="BL31" s="41" t="str">
        <f>IF(AND($BJ$2=1,SUM('1 Full-time'!F39,'1 Full-time'!I39)&gt;0,SUM('1 Full-time'!F39,'1 Full-time'!I39)=-'1 Full-time'!L39),M31,"")</f>
        <v/>
      </c>
    </row>
    <row r="32" spans="1:64" x14ac:dyDescent="0.25">
      <c r="A32" s="18" t="str">
        <f>'1 Full-time'!A40</f>
        <v>C1</v>
      </c>
      <c r="B32" t="s">
        <v>19</v>
      </c>
      <c r="C32" s="18" t="str">
        <f>'1 Full-time'!C40</f>
        <v>PGT (UG fee)</v>
      </c>
      <c r="D32" t="str">
        <f t="shared" si="2"/>
        <v>C1, Long, PGT (UG fee)</v>
      </c>
      <c r="E32" t="str">
        <f t="shared" si="3"/>
        <v xml:space="preserve">Column 1, OfS-fundable, C1, Long, PGT (UG fee); </v>
      </c>
      <c r="F32" t="str">
        <f t="shared" si="3"/>
        <v xml:space="preserve">Column 1, Non-fundable, C1, Long, PGT (UG fee); </v>
      </c>
      <c r="G32" t="str">
        <f t="shared" si="3"/>
        <v xml:space="preserve">Column 1, Island and overseas, C1, Long, PGT (UG fee); </v>
      </c>
      <c r="H32" t="str">
        <f t="shared" si="3"/>
        <v xml:space="preserve">Column 2, OfS-fundable, C1, Long, PGT (UG fee); </v>
      </c>
      <c r="I32" t="str">
        <f t="shared" si="3"/>
        <v xml:space="preserve">Column 2, Non-fundable, C1, Long, PGT (UG fee); </v>
      </c>
      <c r="J32" t="str">
        <f t="shared" si="3"/>
        <v xml:space="preserve">Column 2, Island and overseas, C1, Long, PGT (UG fee); </v>
      </c>
      <c r="K32" t="str">
        <f t="shared" si="3"/>
        <v xml:space="preserve">Column 3, OfS-fundable, C1, Long, PGT (UG fee); </v>
      </c>
      <c r="L32" t="str">
        <f t="shared" si="3"/>
        <v xml:space="preserve">Column 3, Non-fundable, C1, Long, PGT (UG fee); </v>
      </c>
      <c r="M32" t="str">
        <f t="shared" si="3"/>
        <v xml:space="preserve">Column 3, Island and overseas, C1, Long, PGT (UG fee); </v>
      </c>
      <c r="N32" t="str">
        <f t="shared" si="3"/>
        <v xml:space="preserve">Column 4, OfS-fundable, C1, Long, PGT (UG fee); </v>
      </c>
      <c r="O32" t="str">
        <f t="shared" si="3"/>
        <v xml:space="preserve">Column 4, Non-fundable, C1, Long, PGT (UG fee); </v>
      </c>
      <c r="P32" t="str">
        <f t="shared" si="3"/>
        <v xml:space="preserve">Column 4, Island and overseas, C1, Long, PGT (UG fee); </v>
      </c>
      <c r="X32" s="24" t="str">
        <f>IF(AND($X$2=1,'1 Full-time'!J40&gt;0),K32,"")</f>
        <v/>
      </c>
      <c r="Y32" s="21" t="str">
        <f>IF(AND($X$2=1,'1 Full-time'!K40&gt;0),L32,"")</f>
        <v/>
      </c>
      <c r="Z32" s="25" t="str">
        <f>IF(AND($X$2=1,'1 Full-time'!L40&gt;0),M32,"")</f>
        <v/>
      </c>
      <c r="AB32" s="24" t="str">
        <f>IF(AND($AB$2=1,'1 Full-time'!D40&lt;0),E32,"")</f>
        <v/>
      </c>
      <c r="AC32" s="21" t="str">
        <f>IF(AND($AB$2=1,'1 Full-time'!E40&lt;0),F32,"")</f>
        <v/>
      </c>
      <c r="AD32" s="25" t="str">
        <f>IF(AND($AB$2=1,'1 Full-time'!F40&lt;0),G32,"")</f>
        <v/>
      </c>
      <c r="AE32" s="21" t="str">
        <f>IF(AND($AB$2=1,'1 Full-time'!G40&lt;0),H32,"")</f>
        <v/>
      </c>
      <c r="AF32" s="21" t="str">
        <f>IF(AND($AB$2=1,'1 Full-time'!H40&lt;0),I32,"")</f>
        <v/>
      </c>
      <c r="AG32" s="25" t="str">
        <f>IF(AND($AB$2=1,'1 Full-time'!I40&lt;0),J32,"")</f>
        <v/>
      </c>
      <c r="AH32" s="32" t="str">
        <f>IF(AND($AB$2=1,'1 Full-time'!M40&lt;0),N32,"")</f>
        <v/>
      </c>
      <c r="AI32" s="21" t="str">
        <f>IF(AND($AB$2=1,'1 Full-time'!N40&lt;0),O32,"")</f>
        <v/>
      </c>
      <c r="AJ32" s="25" t="str">
        <f>IF(AND($AB$2=1,'1 Full-time'!O40&lt;0),P32,"")</f>
        <v/>
      </c>
      <c r="AV32" s="40" t="str">
        <f>IF(AND($AV$2=1,ROUND('1 Full-time'!D40,2)&lt;&gt;'1 Full-time'!D40),E32,"")</f>
        <v/>
      </c>
      <c r="AW32" s="3" t="str">
        <f>IF(AND($AV$2=1,ROUND('1 Full-time'!E40,2)&lt;&gt;'1 Full-time'!E40),F32,"")</f>
        <v/>
      </c>
      <c r="AX32" s="3" t="str">
        <f>IF(AND($AV$2=1,ROUND('1 Full-time'!F40,2)&lt;&gt;'1 Full-time'!F40),G32,"")</f>
        <v/>
      </c>
      <c r="AY32" s="40" t="str">
        <f>IF(AND($AV$2=1,ROUND('1 Full-time'!G40,2)&lt;&gt;'1 Full-time'!G40),H32,"")</f>
        <v/>
      </c>
      <c r="AZ32" s="3" t="str">
        <f>IF(AND($AV$2=1,ROUND('1 Full-time'!H40,2)&lt;&gt;'1 Full-time'!H40),I32,"")</f>
        <v/>
      </c>
      <c r="BA32" s="41" t="str">
        <f>IF(AND($AV$2=1,ROUND('1 Full-time'!I40,2)&lt;&gt;'1 Full-time'!I40),J32,"")</f>
        <v/>
      </c>
      <c r="BB32" s="3" t="str">
        <f>IF(AND($AV$2=1,ROUND('1 Full-time'!J40,2)&lt;&gt;'1 Full-time'!J40),K32,"")</f>
        <v/>
      </c>
      <c r="BC32" s="3" t="str">
        <f>IF(AND($AV$2=1,ROUND('1 Full-time'!K40,2)&lt;&gt;'1 Full-time'!K40),L32,"")</f>
        <v/>
      </c>
      <c r="BD32" s="41" t="str">
        <f>IF(AND($AV$2=1,ROUND('1 Full-time'!L40,2)&lt;&gt;'1 Full-time'!L40),M32,"")</f>
        <v/>
      </c>
      <c r="BF32" s="40" t="str">
        <f>IF(AND($BF$2=1,'1 Full-time'!D40+'1 Full-time'!G40&gt;=$BF$3,'1 Full-time'!J40=0),K32,"")</f>
        <v/>
      </c>
      <c r="BG32" s="3" t="str">
        <f>IF(AND($BF$2=1,'1 Full-time'!E40+'1 Full-time'!H40&gt;=$BF$3,'1 Full-time'!K40=0),L32,"")</f>
        <v/>
      </c>
      <c r="BH32" s="41" t="str">
        <f>IF(AND($BF$2=1,'1 Full-time'!F40+'1 Full-time'!I40&gt;=$BF$3,'1 Full-time'!L40=0),M32,"")</f>
        <v/>
      </c>
      <c r="BJ32" s="40" t="str">
        <f>IF(AND($BJ$2=1,SUM('1 Full-time'!D40,'1 Full-time'!G40)&gt;0,SUM('1 Full-time'!D40,'1 Full-time'!G40)=-'1 Full-time'!J40),K32,"")</f>
        <v/>
      </c>
      <c r="BK32" s="3" t="str">
        <f>IF(AND($BJ$2=1,SUM('1 Full-time'!E40,'1 Full-time'!H40)&gt;0,SUM('1 Full-time'!E40,'1 Full-time'!H40)=-'1 Full-time'!K40),L32,"")</f>
        <v/>
      </c>
      <c r="BL32" s="41" t="str">
        <f>IF(AND($BJ$2=1,SUM('1 Full-time'!F40,'1 Full-time'!I40)&gt;0,SUM('1 Full-time'!F40,'1 Full-time'!I40)=-'1 Full-time'!L40),M32,"")</f>
        <v/>
      </c>
    </row>
    <row r="33" spans="1:64" x14ac:dyDescent="0.25">
      <c r="A33" s="18" t="str">
        <f>'1 Full-time'!A41</f>
        <v>C1</v>
      </c>
      <c r="B33" t="s">
        <v>19</v>
      </c>
      <c r="C33" s="18" t="str">
        <f>'1 Full-time'!C41</f>
        <v>PGT (Masters' loan)</v>
      </c>
      <c r="D33" t="str">
        <f t="shared" si="2"/>
        <v>C1, Long, PGT (Masters' loan)</v>
      </c>
      <c r="E33" t="str">
        <f t="shared" si="3"/>
        <v xml:space="preserve">Column 1, OfS-fundable, C1, Long, PGT (Masters' loan); </v>
      </c>
      <c r="F33" t="str">
        <f t="shared" si="3"/>
        <v xml:space="preserve">Column 1, Non-fundable, C1, Long, PGT (Masters' loan); </v>
      </c>
      <c r="G33" t="str">
        <f t="shared" si="3"/>
        <v xml:space="preserve">Column 1, Island and overseas, C1, Long, PGT (Masters' loan); </v>
      </c>
      <c r="H33" t="str">
        <f t="shared" si="3"/>
        <v xml:space="preserve">Column 2, OfS-fundable, C1, Long, PGT (Masters' loan); </v>
      </c>
      <c r="I33" t="str">
        <f t="shared" si="3"/>
        <v xml:space="preserve">Column 2, Non-fundable, C1, Long, PGT (Masters' loan); </v>
      </c>
      <c r="J33" t="str">
        <f t="shared" si="3"/>
        <v xml:space="preserve">Column 2, Island and overseas, C1, Long, PGT (Masters' loan); </v>
      </c>
      <c r="K33" t="str">
        <f t="shared" si="3"/>
        <v xml:space="preserve">Column 3, OfS-fundable, C1, Long, PGT (Masters' loan); </v>
      </c>
      <c r="L33" t="str">
        <f t="shared" si="3"/>
        <v xml:space="preserve">Column 3, Non-fundable, C1, Long, PGT (Masters' loan); </v>
      </c>
      <c r="M33" t="str">
        <f t="shared" si="3"/>
        <v xml:space="preserve">Column 3, Island and overseas, C1, Long, PGT (Masters' loan); </v>
      </c>
      <c r="N33" t="str">
        <f t="shared" si="3"/>
        <v xml:space="preserve">Column 4, OfS-fundable, C1, Long, PGT (Masters' loan); </v>
      </c>
      <c r="O33" t="str">
        <f t="shared" si="3"/>
        <v xml:space="preserve">Column 4, Non-fundable, C1, Long, PGT (Masters' loan); </v>
      </c>
      <c r="P33" t="str">
        <f t="shared" si="3"/>
        <v xml:space="preserve">Column 4, Island and overseas, C1, Long, PGT (Masters' loan); </v>
      </c>
      <c r="X33" s="24" t="str">
        <f>IF(AND($X$2=1,'1 Full-time'!J41&gt;0),K33,"")</f>
        <v/>
      </c>
      <c r="Y33" s="21" t="str">
        <f>IF(AND($X$2=1,'1 Full-time'!K41&gt;0),L33,"")</f>
        <v/>
      </c>
      <c r="Z33" s="25" t="str">
        <f>IF(AND($X$2=1,'1 Full-time'!L41&gt;0),M33,"")</f>
        <v/>
      </c>
      <c r="AB33" s="24" t="str">
        <f>IF(AND($AB$2=1,'1 Full-time'!D41&lt;0),E33,"")</f>
        <v/>
      </c>
      <c r="AC33" s="21" t="str">
        <f>IF(AND($AB$2=1,'1 Full-time'!E41&lt;0),F33,"")</f>
        <v/>
      </c>
      <c r="AD33" s="25" t="str">
        <f>IF(AND($AB$2=1,'1 Full-time'!F41&lt;0),G33,"")</f>
        <v/>
      </c>
      <c r="AE33" s="21" t="str">
        <f>IF(AND($AB$2=1,'1 Full-time'!G41&lt;0),H33,"")</f>
        <v/>
      </c>
      <c r="AF33" s="21" t="str">
        <f>IF(AND($AB$2=1,'1 Full-time'!H41&lt;0),I33,"")</f>
        <v/>
      </c>
      <c r="AG33" s="25" t="str">
        <f>IF(AND($AB$2=1,'1 Full-time'!I41&lt;0),J33,"")</f>
        <v/>
      </c>
      <c r="AH33" s="32" t="str">
        <f>IF(AND($AB$2=1,'1 Full-time'!M41&lt;0),N33,"")</f>
        <v/>
      </c>
      <c r="AI33" s="21" t="str">
        <f>IF(AND($AB$2=1,'1 Full-time'!N41&lt;0),O33,"")</f>
        <v/>
      </c>
      <c r="AJ33" s="25" t="str">
        <f>IF(AND($AB$2=1,'1 Full-time'!O41&lt;0),P33,"")</f>
        <v/>
      </c>
      <c r="AV33" s="40" t="str">
        <f>IF(AND($AV$2=1,ROUND('1 Full-time'!D41,2)&lt;&gt;'1 Full-time'!D41),E33,"")</f>
        <v/>
      </c>
      <c r="AW33" s="3" t="str">
        <f>IF(AND($AV$2=1,ROUND('1 Full-time'!E41,2)&lt;&gt;'1 Full-time'!E41),F33,"")</f>
        <v/>
      </c>
      <c r="AX33" s="3" t="str">
        <f>IF(AND($AV$2=1,ROUND('1 Full-time'!F41,2)&lt;&gt;'1 Full-time'!F41),G33,"")</f>
        <v/>
      </c>
      <c r="AY33" s="40" t="str">
        <f>IF(AND($AV$2=1,ROUND('1 Full-time'!G41,2)&lt;&gt;'1 Full-time'!G41),H33,"")</f>
        <v/>
      </c>
      <c r="AZ33" s="3" t="str">
        <f>IF(AND($AV$2=1,ROUND('1 Full-time'!H41,2)&lt;&gt;'1 Full-time'!H41),I33,"")</f>
        <v/>
      </c>
      <c r="BA33" s="41" t="str">
        <f>IF(AND($AV$2=1,ROUND('1 Full-time'!I41,2)&lt;&gt;'1 Full-time'!I41),J33,"")</f>
        <v/>
      </c>
      <c r="BB33" s="3" t="str">
        <f>IF(AND($AV$2=1,ROUND('1 Full-time'!J41,2)&lt;&gt;'1 Full-time'!J41),K33,"")</f>
        <v/>
      </c>
      <c r="BC33" s="3" t="str">
        <f>IF(AND($AV$2=1,ROUND('1 Full-time'!K41,2)&lt;&gt;'1 Full-time'!K41),L33,"")</f>
        <v/>
      </c>
      <c r="BD33" s="41" t="str">
        <f>IF(AND($AV$2=1,ROUND('1 Full-time'!L41,2)&lt;&gt;'1 Full-time'!L41),M33,"")</f>
        <v/>
      </c>
      <c r="BF33" s="40" t="str">
        <f>IF(AND($BF$2=1,'1 Full-time'!D41+'1 Full-time'!G41&gt;=$BF$3,'1 Full-time'!J41=0),K33,"")</f>
        <v/>
      </c>
      <c r="BG33" s="3" t="str">
        <f>IF(AND($BF$2=1,'1 Full-time'!E41+'1 Full-time'!H41&gt;=$BF$3,'1 Full-time'!K41=0),L33,"")</f>
        <v/>
      </c>
      <c r="BH33" s="41" t="str">
        <f>IF(AND($BF$2=1,'1 Full-time'!F41+'1 Full-time'!I41&gt;=$BF$3,'1 Full-time'!L41=0),M33,"")</f>
        <v/>
      </c>
      <c r="BJ33" s="40" t="str">
        <f>IF(AND($BJ$2=1,SUM('1 Full-time'!D41,'1 Full-time'!G41)&gt;0,SUM('1 Full-time'!D41,'1 Full-time'!G41)=-'1 Full-time'!J41),K33,"")</f>
        <v/>
      </c>
      <c r="BK33" s="3" t="str">
        <f>IF(AND($BJ$2=1,SUM('1 Full-time'!E41,'1 Full-time'!H41)&gt;0,SUM('1 Full-time'!E41,'1 Full-time'!H41)=-'1 Full-time'!K41),L33,"")</f>
        <v/>
      </c>
      <c r="BL33" s="41" t="str">
        <f>IF(AND($BJ$2=1,SUM('1 Full-time'!F41,'1 Full-time'!I41)&gt;0,SUM('1 Full-time'!F41,'1 Full-time'!I41)=-'1 Full-time'!L41),M33,"")</f>
        <v/>
      </c>
    </row>
    <row r="34" spans="1:64" x14ac:dyDescent="0.25">
      <c r="A34" s="18" t="str">
        <f>'1 Full-time'!A42</f>
        <v>C1</v>
      </c>
      <c r="B34" t="s">
        <v>19</v>
      </c>
      <c r="C34" s="18" t="str">
        <f>'1 Full-time'!C42</f>
        <v>PGT (Other)</v>
      </c>
      <c r="D34" t="str">
        <f t="shared" si="2"/>
        <v>C1, Long, PGT (Other)</v>
      </c>
      <c r="E34" t="str">
        <f t="shared" si="3"/>
        <v xml:space="preserve">Column 1, OfS-fundable, C1, Long, PGT (Other); </v>
      </c>
      <c r="F34" t="str">
        <f t="shared" si="3"/>
        <v xml:space="preserve">Column 1, Non-fundable, C1, Long, PGT (Other); </v>
      </c>
      <c r="G34" t="str">
        <f t="shared" si="3"/>
        <v xml:space="preserve">Column 1, Island and overseas, C1, Long, PGT (Other); </v>
      </c>
      <c r="H34" t="str">
        <f t="shared" si="3"/>
        <v xml:space="preserve">Column 2, OfS-fundable, C1, Long, PGT (Other); </v>
      </c>
      <c r="I34" t="str">
        <f t="shared" si="3"/>
        <v xml:space="preserve">Column 2, Non-fundable, C1, Long, PGT (Other); </v>
      </c>
      <c r="J34" t="str">
        <f t="shared" si="3"/>
        <v xml:space="preserve">Column 2, Island and overseas, C1, Long, PGT (Other); </v>
      </c>
      <c r="K34" t="str">
        <f t="shared" si="3"/>
        <v xml:space="preserve">Column 3, OfS-fundable, C1, Long, PGT (Other); </v>
      </c>
      <c r="L34" t="str">
        <f t="shared" si="3"/>
        <v xml:space="preserve">Column 3, Non-fundable, C1, Long, PGT (Other); </v>
      </c>
      <c r="M34" t="str">
        <f t="shared" si="3"/>
        <v xml:space="preserve">Column 3, Island and overseas, C1, Long, PGT (Other); </v>
      </c>
      <c r="N34" t="str">
        <f t="shared" si="3"/>
        <v xml:space="preserve">Column 4, OfS-fundable, C1, Long, PGT (Other); </v>
      </c>
      <c r="O34" t="str">
        <f t="shared" si="3"/>
        <v xml:space="preserve">Column 4, Non-fundable, C1, Long, PGT (Other); </v>
      </c>
      <c r="P34" t="str">
        <f t="shared" si="3"/>
        <v xml:space="preserve">Column 4, Island and overseas, C1, Long, PGT (Other); </v>
      </c>
      <c r="X34" s="24" t="str">
        <f>IF(AND($X$2=1,'1 Full-time'!J42&gt;0),K34,"")</f>
        <v/>
      </c>
      <c r="Y34" s="21" t="str">
        <f>IF(AND($X$2=1,'1 Full-time'!K42&gt;0),L34,"")</f>
        <v/>
      </c>
      <c r="Z34" s="25" t="str">
        <f>IF(AND($X$2=1,'1 Full-time'!L42&gt;0),M34,"")</f>
        <v/>
      </c>
      <c r="AB34" s="24" t="str">
        <f>IF(AND($AB$2=1,'1 Full-time'!D42&lt;0),E34,"")</f>
        <v/>
      </c>
      <c r="AC34" s="21" t="str">
        <f>IF(AND($AB$2=1,'1 Full-time'!E42&lt;0),F34,"")</f>
        <v/>
      </c>
      <c r="AD34" s="25" t="str">
        <f>IF(AND($AB$2=1,'1 Full-time'!F42&lt;0),G34,"")</f>
        <v/>
      </c>
      <c r="AE34" s="21" t="str">
        <f>IF(AND($AB$2=1,'1 Full-time'!G42&lt;0),H34,"")</f>
        <v/>
      </c>
      <c r="AF34" s="21" t="str">
        <f>IF(AND($AB$2=1,'1 Full-time'!H42&lt;0),I34,"")</f>
        <v/>
      </c>
      <c r="AG34" s="25" t="str">
        <f>IF(AND($AB$2=1,'1 Full-time'!I42&lt;0),J34,"")</f>
        <v/>
      </c>
      <c r="AH34" s="32" t="str">
        <f>IF(AND($AB$2=1,'1 Full-time'!M42&lt;0),N34,"")</f>
        <v/>
      </c>
      <c r="AI34" s="21" t="str">
        <f>IF(AND($AB$2=1,'1 Full-time'!N42&lt;0),O34,"")</f>
        <v/>
      </c>
      <c r="AJ34" s="25" t="str">
        <f>IF(AND($AB$2=1,'1 Full-time'!O42&lt;0),P34,"")</f>
        <v/>
      </c>
      <c r="AV34" s="40" t="str">
        <f>IF(AND($AV$2=1,ROUND('1 Full-time'!D42,2)&lt;&gt;'1 Full-time'!D42),E34,"")</f>
        <v/>
      </c>
      <c r="AW34" s="3" t="str">
        <f>IF(AND($AV$2=1,ROUND('1 Full-time'!E42,2)&lt;&gt;'1 Full-time'!E42),F34,"")</f>
        <v/>
      </c>
      <c r="AX34" s="3" t="str">
        <f>IF(AND($AV$2=1,ROUND('1 Full-time'!F42,2)&lt;&gt;'1 Full-time'!F42),G34,"")</f>
        <v/>
      </c>
      <c r="AY34" s="40" t="str">
        <f>IF(AND($AV$2=1,ROUND('1 Full-time'!G42,2)&lt;&gt;'1 Full-time'!G42),H34,"")</f>
        <v/>
      </c>
      <c r="AZ34" s="3" t="str">
        <f>IF(AND($AV$2=1,ROUND('1 Full-time'!H42,2)&lt;&gt;'1 Full-time'!H42),I34,"")</f>
        <v/>
      </c>
      <c r="BA34" s="41" t="str">
        <f>IF(AND($AV$2=1,ROUND('1 Full-time'!I42,2)&lt;&gt;'1 Full-time'!I42),J34,"")</f>
        <v/>
      </c>
      <c r="BB34" s="3" t="str">
        <f>IF(AND($AV$2=1,ROUND('1 Full-time'!J42,2)&lt;&gt;'1 Full-time'!J42),K34,"")</f>
        <v/>
      </c>
      <c r="BC34" s="3" t="str">
        <f>IF(AND($AV$2=1,ROUND('1 Full-time'!K42,2)&lt;&gt;'1 Full-time'!K42),L34,"")</f>
        <v/>
      </c>
      <c r="BD34" s="41" t="str">
        <f>IF(AND($AV$2=1,ROUND('1 Full-time'!L42,2)&lt;&gt;'1 Full-time'!L42),M34,"")</f>
        <v/>
      </c>
      <c r="BF34" s="40" t="str">
        <f>IF(AND($BF$2=1,'1 Full-time'!D42+'1 Full-time'!G42&gt;=$BF$3,'1 Full-time'!J42=0),K34,"")</f>
        <v/>
      </c>
      <c r="BG34" s="3" t="str">
        <f>IF(AND($BF$2=1,'1 Full-time'!E42+'1 Full-time'!H42&gt;=$BF$3,'1 Full-time'!K42=0),L34,"")</f>
        <v/>
      </c>
      <c r="BH34" s="41" t="str">
        <f>IF(AND($BF$2=1,'1 Full-time'!F42+'1 Full-time'!I42&gt;=$BF$3,'1 Full-time'!L42=0),M34,"")</f>
        <v/>
      </c>
      <c r="BJ34" s="40" t="str">
        <f>IF(AND($BJ$2=1,SUM('1 Full-time'!D42,'1 Full-time'!G42)&gt;0,SUM('1 Full-time'!D42,'1 Full-time'!G42)=-'1 Full-time'!J42),K34,"")</f>
        <v/>
      </c>
      <c r="BK34" s="3" t="str">
        <f>IF(AND($BJ$2=1,SUM('1 Full-time'!E42,'1 Full-time'!H42)&gt;0,SUM('1 Full-time'!E42,'1 Full-time'!H42)=-'1 Full-time'!K42),L34,"")</f>
        <v/>
      </c>
      <c r="BL34" s="41" t="str">
        <f>IF(AND($BJ$2=1,SUM('1 Full-time'!F42,'1 Full-time'!I42)&gt;0,SUM('1 Full-time'!F42,'1 Full-time'!I42)=-'1 Full-time'!L42),M34,"")</f>
        <v/>
      </c>
    </row>
    <row r="35" spans="1:64" x14ac:dyDescent="0.25">
      <c r="A35" s="18" t="str">
        <f>'1 Full-time'!A43</f>
        <v>C1</v>
      </c>
      <c r="B35" t="s">
        <v>19</v>
      </c>
      <c r="C35" s="18" t="str">
        <f>'1 Full-time'!C43</f>
        <v>PGR</v>
      </c>
      <c r="D35" t="str">
        <f t="shared" si="2"/>
        <v>C1, Long, PGR</v>
      </c>
      <c r="E35" t="str">
        <f t="shared" si="3"/>
        <v xml:space="preserve">Column 1, OfS-fundable, C1, Long, PGR; </v>
      </c>
      <c r="F35" t="str">
        <f t="shared" si="3"/>
        <v xml:space="preserve">Column 1, Non-fundable, C1, Long, PGR; </v>
      </c>
      <c r="G35" t="str">
        <f t="shared" si="3"/>
        <v xml:space="preserve">Column 1, Island and overseas, C1, Long, PGR; </v>
      </c>
      <c r="H35" t="str">
        <f t="shared" si="3"/>
        <v xml:space="preserve">Column 2, OfS-fundable, C1, Long, PGR; </v>
      </c>
      <c r="I35" t="str">
        <f t="shared" si="3"/>
        <v xml:space="preserve">Column 2, Non-fundable, C1, Long, PGR; </v>
      </c>
      <c r="J35" t="str">
        <f t="shared" si="3"/>
        <v xml:space="preserve">Column 2, Island and overseas, C1, Long, PGR; </v>
      </c>
      <c r="K35" t="str">
        <f t="shared" si="3"/>
        <v xml:space="preserve">Column 3, OfS-fundable, C1, Long, PGR; </v>
      </c>
      <c r="L35" t="str">
        <f t="shared" si="3"/>
        <v xml:space="preserve">Column 3, Non-fundable, C1, Long, PGR; </v>
      </c>
      <c r="M35" t="str">
        <f t="shared" si="3"/>
        <v xml:space="preserve">Column 3, Island and overseas, C1, Long, PGR; </v>
      </c>
      <c r="N35" t="str">
        <f t="shared" si="3"/>
        <v xml:space="preserve">Column 4, OfS-fundable, C1, Long, PGR; </v>
      </c>
      <c r="O35" t="str">
        <f t="shared" si="3"/>
        <v xml:space="preserve">Column 4, Non-fundable, C1, Long, PGR; </v>
      </c>
      <c r="P35" t="str">
        <f t="shared" si="3"/>
        <v xml:space="preserve">Column 4, Island and overseas, C1, Long, PGR; </v>
      </c>
      <c r="X35" s="31"/>
      <c r="Y35" s="26" t="str">
        <f>IF(AND($X$2=1,'1 Full-time'!K43&gt;0),L35,"")</f>
        <v/>
      </c>
      <c r="Z35" s="27" t="str">
        <f>IF(AND($X$2=1,'1 Full-time'!L43&gt;0),M35,"")</f>
        <v/>
      </c>
      <c r="AB35" s="31"/>
      <c r="AC35" s="26" t="str">
        <f>IF(AND($AB$2=1,'1 Full-time'!E43&lt;0),F35,"")</f>
        <v/>
      </c>
      <c r="AD35" s="27" t="str">
        <f>IF(AND($AB$2=1,'1 Full-time'!F43&lt;0),G35,"")</f>
        <v/>
      </c>
      <c r="AE35" s="35"/>
      <c r="AF35" s="26" t="str">
        <f>IF(AND($AB$2=1,'1 Full-time'!H43&lt;0),I35,"")</f>
        <v/>
      </c>
      <c r="AG35" s="27" t="str">
        <f>IF(AND($AB$2=1,'1 Full-time'!I43&lt;0),J35,"")</f>
        <v/>
      </c>
      <c r="AH35" s="36"/>
      <c r="AI35" s="26" t="str">
        <f>IF(AND($AB$2=1,'1 Full-time'!N43&lt;0),O35,"")</f>
        <v/>
      </c>
      <c r="AJ35" s="27" t="str">
        <f>IF(AND($AB$2=1,'1 Full-time'!O43&lt;0),P35,"")</f>
        <v/>
      </c>
      <c r="AV35" s="45"/>
      <c r="AW35" s="4" t="str">
        <f>IF(AND($AV$2=1,ROUND('1 Full-time'!E43,2)&lt;&gt;'1 Full-time'!E43),F35,"")</f>
        <v/>
      </c>
      <c r="AX35" s="4" t="str">
        <f>IF(AND($AV$2=1,ROUND('1 Full-time'!F43,2)&lt;&gt;'1 Full-time'!F43),G35,"")</f>
        <v/>
      </c>
      <c r="AY35" s="45"/>
      <c r="AZ35" s="4" t="str">
        <f>IF(AND($AV$2=1,ROUND('1 Full-time'!H43,2)&lt;&gt;'1 Full-time'!H43),I35,"")</f>
        <v/>
      </c>
      <c r="BA35" s="42" t="str">
        <f>IF(AND($AV$2=1,ROUND('1 Full-time'!I43,2)&lt;&gt;'1 Full-time'!I43),J35,"")</f>
        <v/>
      </c>
      <c r="BB35" s="46"/>
      <c r="BC35" s="4" t="str">
        <f>IF(AND($AV$2=1,ROUND('1 Full-time'!K43,2)&lt;&gt;'1 Full-time'!K43),L35,"")</f>
        <v/>
      </c>
      <c r="BD35" s="42" t="str">
        <f>IF(AND($AV$2=1,ROUND('1 Full-time'!L43,2)&lt;&gt;'1 Full-time'!L43),M35,"")</f>
        <v/>
      </c>
      <c r="BF35" s="45"/>
      <c r="BG35" s="4" t="str">
        <f>IF(AND($BF$2=1,'1 Full-time'!E43+'1 Full-time'!H43&gt;=$BF$3,'1 Full-time'!K43=0),L35,"")</f>
        <v/>
      </c>
      <c r="BH35" s="42" t="str">
        <f>IF(AND($BF$2=1,'1 Full-time'!F43+'1 Full-time'!I43&gt;=$BF$3,'1 Full-time'!L43=0),M35,"")</f>
        <v/>
      </c>
      <c r="BJ35" s="45"/>
      <c r="BK35" s="4" t="str">
        <f>IF(AND($BJ$2=1,SUM('1 Full-time'!E43,'1 Full-time'!H43)&gt;0,SUM('1 Full-time'!E43,'1 Full-time'!H43)=-'1 Full-time'!K43),L35,"")</f>
        <v/>
      </c>
      <c r="BL35" s="42" t="str">
        <f>IF(AND($BJ$2=1,SUM('1 Full-time'!F43,'1 Full-time'!I43)&gt;0,SUM('1 Full-time'!F43,'1 Full-time'!I43)=-'1 Full-time'!L43),M35,"")</f>
        <v/>
      </c>
    </row>
    <row r="36" spans="1:64" x14ac:dyDescent="0.25">
      <c r="A36" s="18" t="str">
        <f>'1 Full-time'!A44</f>
        <v>C2</v>
      </c>
      <c r="B36" t="s">
        <v>13</v>
      </c>
      <c r="C36" s="18" t="str">
        <f>'1 Full-time'!C44</f>
        <v>UG</v>
      </c>
      <c r="D36" t="str">
        <f t="shared" si="2"/>
        <v>C2, Standard, UG</v>
      </c>
      <c r="E36" t="str">
        <f t="shared" si="3"/>
        <v xml:space="preserve">Column 1, OfS-fundable, C2, Standard, UG; </v>
      </c>
      <c r="F36" t="str">
        <f t="shared" si="3"/>
        <v xml:space="preserve">Column 1, Non-fundable, C2, Standard, UG; </v>
      </c>
      <c r="G36" t="str">
        <f t="shared" si="3"/>
        <v xml:space="preserve">Column 1, Island and overseas, C2, Standard, UG; </v>
      </c>
      <c r="H36" t="str">
        <f t="shared" si="3"/>
        <v xml:space="preserve">Column 2, OfS-fundable, C2, Standard, UG; </v>
      </c>
      <c r="I36" t="str">
        <f t="shared" si="3"/>
        <v xml:space="preserve">Column 2, Non-fundable, C2, Standard, UG; </v>
      </c>
      <c r="J36" t="str">
        <f t="shared" si="3"/>
        <v xml:space="preserve">Column 2, Island and overseas, C2, Standard, UG; </v>
      </c>
      <c r="K36" t="str">
        <f t="shared" si="3"/>
        <v xml:space="preserve">Column 3, OfS-fundable, C2, Standard, UG; </v>
      </c>
      <c r="L36" t="str">
        <f t="shared" si="3"/>
        <v xml:space="preserve">Column 3, Non-fundable, C2, Standard, UG; </v>
      </c>
      <c r="M36" t="str">
        <f t="shared" si="3"/>
        <v xml:space="preserve">Column 3, Island and overseas, C2, Standard, UG; </v>
      </c>
      <c r="N36" t="str">
        <f t="shared" si="3"/>
        <v xml:space="preserve">Column 4, OfS-fundable, C2, Standard, UG; </v>
      </c>
      <c r="O36" t="str">
        <f t="shared" si="3"/>
        <v xml:space="preserve">Column 4, Non-fundable, C2, Standard, UG; </v>
      </c>
      <c r="P36" t="str">
        <f t="shared" si="3"/>
        <v xml:space="preserve">Column 4, Island and overseas, C2, Standard, UG; </v>
      </c>
      <c r="X36" s="19" t="str">
        <f>IF(AND($X$2=1,'1 Full-time'!J44&gt;0),K36,"")</f>
        <v/>
      </c>
      <c r="Y36" s="22" t="str">
        <f>IF(AND($X$2=1,'1 Full-time'!K44&gt;0),L36,"")</f>
        <v/>
      </c>
      <c r="Z36" s="23" t="str">
        <f>IF(AND($X$2=1,'1 Full-time'!L44&gt;0),M36,"")</f>
        <v/>
      </c>
      <c r="AB36" s="19" t="str">
        <f>IF(AND($AB$2=1,'1 Full-time'!D44&lt;0),E36,"")</f>
        <v/>
      </c>
      <c r="AC36" s="22" t="str">
        <f>IF(AND($AB$2=1,'1 Full-time'!E44&lt;0),F36,"")</f>
        <v/>
      </c>
      <c r="AD36" s="23" t="str">
        <f>IF(AND($AB$2=1,'1 Full-time'!F44&lt;0),G36,"")</f>
        <v/>
      </c>
      <c r="AE36" s="22" t="str">
        <f>IF(AND($AB$2=1,'1 Full-time'!G44&lt;0),H36,"")</f>
        <v/>
      </c>
      <c r="AF36" s="22" t="str">
        <f>IF(AND($AB$2=1,'1 Full-time'!H44&lt;0),I36,"")</f>
        <v/>
      </c>
      <c r="AG36" s="23" t="str">
        <f>IF(AND($AB$2=1,'1 Full-time'!I44&lt;0),J36,"")</f>
        <v/>
      </c>
      <c r="AH36" s="33" t="str">
        <f>IF(AND($AB$2=1,'1 Full-time'!M44&lt;0),N36,"")</f>
        <v/>
      </c>
      <c r="AI36" s="22" t="str">
        <f>IF(AND($AB$2=1,'1 Full-time'!N44&lt;0),O36,"")</f>
        <v/>
      </c>
      <c r="AJ36" s="23" t="str">
        <f>IF(AND($AB$2=1,'1 Full-time'!O44&lt;0),P36,"")</f>
        <v/>
      </c>
      <c r="AV36" s="37" t="str">
        <f>IF(AND($AV$2=1,ROUND('1 Full-time'!D44,2)&lt;&gt;'1 Full-time'!D44),E36,"")</f>
        <v/>
      </c>
      <c r="AW36" s="38" t="str">
        <f>IF(AND($AV$2=1,ROUND('1 Full-time'!E44,2)&lt;&gt;'1 Full-time'!E44),F36,"")</f>
        <v/>
      </c>
      <c r="AX36" s="38" t="str">
        <f>IF(AND($AV$2=1,ROUND('1 Full-time'!F44,2)&lt;&gt;'1 Full-time'!F44),G36,"")</f>
        <v/>
      </c>
      <c r="AY36" s="37" t="str">
        <f>IF(AND($AV$2=1,ROUND('1 Full-time'!G44,2)&lt;&gt;'1 Full-time'!G44),H36,"")</f>
        <v/>
      </c>
      <c r="AZ36" s="38" t="str">
        <f>IF(AND($AV$2=1,ROUND('1 Full-time'!H44,2)&lt;&gt;'1 Full-time'!H44),I36,"")</f>
        <v/>
      </c>
      <c r="BA36" s="39" t="str">
        <f>IF(AND($AV$2=1,ROUND('1 Full-time'!I44,2)&lt;&gt;'1 Full-time'!I44),J36,"")</f>
        <v/>
      </c>
      <c r="BB36" s="38" t="str">
        <f>IF(AND($AV$2=1,ROUND('1 Full-time'!J44,2)&lt;&gt;'1 Full-time'!J44),K36,"")</f>
        <v/>
      </c>
      <c r="BC36" s="38" t="str">
        <f>IF(AND($AV$2=1,ROUND('1 Full-time'!K44,2)&lt;&gt;'1 Full-time'!K44),L36,"")</f>
        <v/>
      </c>
      <c r="BD36" s="39" t="str">
        <f>IF(AND($AV$2=1,ROUND('1 Full-time'!L44,2)&lt;&gt;'1 Full-time'!L44),M36,"")</f>
        <v/>
      </c>
      <c r="BF36" s="37" t="str">
        <f>IF(AND($BF$2=1,'1 Full-time'!D44+'1 Full-time'!G44&gt;=$BF$3,'1 Full-time'!J44=0),K36,"")</f>
        <v/>
      </c>
      <c r="BG36" s="38" t="str">
        <f>IF(AND($BF$2=1,'1 Full-time'!E44+'1 Full-time'!H44&gt;=$BF$3,'1 Full-time'!K44=0),L36,"")</f>
        <v/>
      </c>
      <c r="BH36" s="39" t="str">
        <f>IF(AND($BF$2=1,'1 Full-time'!F44+'1 Full-time'!I44&gt;=$BF$3,'1 Full-time'!L44=0),M36,"")</f>
        <v/>
      </c>
      <c r="BJ36" s="37" t="str">
        <f>IF(AND($BJ$2=1,SUM('1 Full-time'!D44,'1 Full-time'!G44)&gt;0,SUM('1 Full-time'!D44,'1 Full-time'!G44)=-'1 Full-time'!J44),K36,"")</f>
        <v/>
      </c>
      <c r="BK36" s="38" t="str">
        <f>IF(AND($BJ$2=1,SUM('1 Full-time'!E44,'1 Full-time'!H44)&gt;0,SUM('1 Full-time'!E44,'1 Full-time'!H44)=-'1 Full-time'!K44),L36,"")</f>
        <v/>
      </c>
      <c r="BL36" s="39" t="str">
        <f>IF(AND($BJ$2=1,SUM('1 Full-time'!F44,'1 Full-time'!I44)&gt;0,SUM('1 Full-time'!F44,'1 Full-time'!I44)=-'1 Full-time'!L44),M36,"")</f>
        <v/>
      </c>
    </row>
    <row r="37" spans="1:64" x14ac:dyDescent="0.25">
      <c r="A37" s="18" t="str">
        <f>'1 Full-time'!A45</f>
        <v>C2</v>
      </c>
      <c r="B37" t="s">
        <v>13</v>
      </c>
      <c r="C37" s="18" t="str">
        <f>'1 Full-time'!C45</f>
        <v>PGT (UG fee)</v>
      </c>
      <c r="D37" t="str">
        <f t="shared" si="2"/>
        <v>C2, Standard, PGT (UG fee)</v>
      </c>
      <c r="E37" t="str">
        <f t="shared" si="3"/>
        <v xml:space="preserve">Column 1, OfS-fundable, C2, Standard, PGT (UG fee); </v>
      </c>
      <c r="F37" t="str">
        <f t="shared" si="3"/>
        <v xml:space="preserve">Column 1, Non-fundable, C2, Standard, PGT (UG fee); </v>
      </c>
      <c r="G37" t="str">
        <f t="shared" si="3"/>
        <v xml:space="preserve">Column 1, Island and overseas, C2, Standard, PGT (UG fee); </v>
      </c>
      <c r="H37" t="str">
        <f t="shared" si="3"/>
        <v xml:space="preserve">Column 2, OfS-fundable, C2, Standard, PGT (UG fee); </v>
      </c>
      <c r="I37" t="str">
        <f t="shared" si="3"/>
        <v xml:space="preserve">Column 2, Non-fundable, C2, Standard, PGT (UG fee); </v>
      </c>
      <c r="J37" t="str">
        <f t="shared" si="3"/>
        <v xml:space="preserve">Column 2, Island and overseas, C2, Standard, PGT (UG fee); </v>
      </c>
      <c r="K37" t="str">
        <f t="shared" si="3"/>
        <v xml:space="preserve">Column 3, OfS-fundable, C2, Standard, PGT (UG fee); </v>
      </c>
      <c r="L37" t="str">
        <f t="shared" si="3"/>
        <v xml:space="preserve">Column 3, Non-fundable, C2, Standard, PGT (UG fee); </v>
      </c>
      <c r="M37" t="str">
        <f t="shared" si="3"/>
        <v xml:space="preserve">Column 3, Island and overseas, C2, Standard, PGT (UG fee); </v>
      </c>
      <c r="N37" t="str">
        <f t="shared" si="3"/>
        <v xml:space="preserve">Column 4, OfS-fundable, C2, Standard, PGT (UG fee); </v>
      </c>
      <c r="O37" t="str">
        <f t="shared" si="3"/>
        <v xml:space="preserve">Column 4, Non-fundable, C2, Standard, PGT (UG fee); </v>
      </c>
      <c r="P37" t="str">
        <f t="shared" si="3"/>
        <v xml:space="preserve">Column 4, Island and overseas, C2, Standard, PGT (UG fee); </v>
      </c>
      <c r="X37" s="24" t="str">
        <f>IF(AND($X$2=1,'1 Full-time'!J45&gt;0),K37,"")</f>
        <v/>
      </c>
      <c r="Y37" s="21" t="str">
        <f>IF(AND($X$2=1,'1 Full-time'!K45&gt;0),L37,"")</f>
        <v/>
      </c>
      <c r="Z37" s="25" t="str">
        <f>IF(AND($X$2=1,'1 Full-time'!L45&gt;0),M37,"")</f>
        <v/>
      </c>
      <c r="AB37" s="24" t="str">
        <f>IF(AND($AB$2=1,'1 Full-time'!D45&lt;0),E37,"")</f>
        <v/>
      </c>
      <c r="AC37" s="21" t="str">
        <f>IF(AND($AB$2=1,'1 Full-time'!E45&lt;0),F37,"")</f>
        <v/>
      </c>
      <c r="AD37" s="25" t="str">
        <f>IF(AND($AB$2=1,'1 Full-time'!F45&lt;0),G37,"")</f>
        <v/>
      </c>
      <c r="AE37" s="21" t="str">
        <f>IF(AND($AB$2=1,'1 Full-time'!G45&lt;0),H37,"")</f>
        <v/>
      </c>
      <c r="AF37" s="21" t="str">
        <f>IF(AND($AB$2=1,'1 Full-time'!H45&lt;0),I37,"")</f>
        <v/>
      </c>
      <c r="AG37" s="25" t="str">
        <f>IF(AND($AB$2=1,'1 Full-time'!I45&lt;0),J37,"")</f>
        <v/>
      </c>
      <c r="AH37" s="32" t="str">
        <f>IF(AND($AB$2=1,'1 Full-time'!M45&lt;0),N37,"")</f>
        <v/>
      </c>
      <c r="AI37" s="21" t="str">
        <f>IF(AND($AB$2=1,'1 Full-time'!N45&lt;0),O37,"")</f>
        <v/>
      </c>
      <c r="AJ37" s="25" t="str">
        <f>IF(AND($AB$2=1,'1 Full-time'!O45&lt;0),P37,"")</f>
        <v/>
      </c>
      <c r="AV37" s="40" t="str">
        <f>IF(AND($AV$2=1,ROUND('1 Full-time'!D45,2)&lt;&gt;'1 Full-time'!D45),E37,"")</f>
        <v/>
      </c>
      <c r="AW37" s="3" t="str">
        <f>IF(AND($AV$2=1,ROUND('1 Full-time'!E45,2)&lt;&gt;'1 Full-time'!E45),F37,"")</f>
        <v/>
      </c>
      <c r="AX37" s="3" t="str">
        <f>IF(AND($AV$2=1,ROUND('1 Full-time'!F45,2)&lt;&gt;'1 Full-time'!F45),G37,"")</f>
        <v/>
      </c>
      <c r="AY37" s="40" t="str">
        <f>IF(AND($AV$2=1,ROUND('1 Full-time'!G45,2)&lt;&gt;'1 Full-time'!G45),H37,"")</f>
        <v/>
      </c>
      <c r="AZ37" s="3" t="str">
        <f>IF(AND($AV$2=1,ROUND('1 Full-time'!H45,2)&lt;&gt;'1 Full-time'!H45),I37,"")</f>
        <v/>
      </c>
      <c r="BA37" s="41" t="str">
        <f>IF(AND($AV$2=1,ROUND('1 Full-time'!I45,2)&lt;&gt;'1 Full-time'!I45),J37,"")</f>
        <v/>
      </c>
      <c r="BB37" s="3" t="str">
        <f>IF(AND($AV$2=1,ROUND('1 Full-time'!J45,2)&lt;&gt;'1 Full-time'!J45),K37,"")</f>
        <v/>
      </c>
      <c r="BC37" s="3" t="str">
        <f>IF(AND($AV$2=1,ROUND('1 Full-time'!K45,2)&lt;&gt;'1 Full-time'!K45),L37,"")</f>
        <v/>
      </c>
      <c r="BD37" s="41" t="str">
        <f>IF(AND($AV$2=1,ROUND('1 Full-time'!L45,2)&lt;&gt;'1 Full-time'!L45),M37,"")</f>
        <v/>
      </c>
      <c r="BF37" s="40" t="str">
        <f>IF(AND($BF$2=1,'1 Full-time'!D45+'1 Full-time'!G45&gt;=$BF$3,'1 Full-time'!J45=0),K37,"")</f>
        <v/>
      </c>
      <c r="BG37" s="3" t="str">
        <f>IF(AND($BF$2=1,'1 Full-time'!E45+'1 Full-time'!H45&gt;=$BF$3,'1 Full-time'!K45=0),L37,"")</f>
        <v/>
      </c>
      <c r="BH37" s="41" t="str">
        <f>IF(AND($BF$2=1,'1 Full-time'!F45+'1 Full-time'!I45&gt;=$BF$3,'1 Full-time'!L45=0),M37,"")</f>
        <v/>
      </c>
      <c r="BJ37" s="40" t="str">
        <f>IF(AND($BJ$2=1,SUM('1 Full-time'!D45,'1 Full-time'!G45)&gt;0,SUM('1 Full-time'!D45,'1 Full-time'!G45)=-'1 Full-time'!J45),K37,"")</f>
        <v/>
      </c>
      <c r="BK37" s="3" t="str">
        <f>IF(AND($BJ$2=1,SUM('1 Full-time'!E45,'1 Full-time'!H45)&gt;0,SUM('1 Full-time'!E45,'1 Full-time'!H45)=-'1 Full-time'!K45),L37,"")</f>
        <v/>
      </c>
      <c r="BL37" s="41" t="str">
        <f>IF(AND($BJ$2=1,SUM('1 Full-time'!F45,'1 Full-time'!I45)&gt;0,SUM('1 Full-time'!F45,'1 Full-time'!I45)=-'1 Full-time'!L45),M37,"")</f>
        <v/>
      </c>
    </row>
    <row r="38" spans="1:64" x14ac:dyDescent="0.25">
      <c r="A38" s="18" t="str">
        <f>'1 Full-time'!A46</f>
        <v>C2</v>
      </c>
      <c r="B38" t="s">
        <v>13</v>
      </c>
      <c r="C38" s="18" t="str">
        <f>'1 Full-time'!C46</f>
        <v>PGT (Masters' loan)</v>
      </c>
      <c r="D38" t="str">
        <f t="shared" si="2"/>
        <v>C2, Standard, PGT (Masters' loan)</v>
      </c>
      <c r="E38" t="str">
        <f t="shared" si="3"/>
        <v xml:space="preserve">Column 1, OfS-fundable, C2, Standard, PGT (Masters' loan); </v>
      </c>
      <c r="F38" t="str">
        <f t="shared" si="3"/>
        <v xml:space="preserve">Column 1, Non-fundable, C2, Standard, PGT (Masters' loan); </v>
      </c>
      <c r="G38" t="str">
        <f t="shared" si="3"/>
        <v xml:space="preserve">Column 1, Island and overseas, C2, Standard, PGT (Masters' loan); </v>
      </c>
      <c r="H38" t="str">
        <f t="shared" si="3"/>
        <v xml:space="preserve">Column 2, OfS-fundable, C2, Standard, PGT (Masters' loan); </v>
      </c>
      <c r="I38" t="str">
        <f t="shared" si="3"/>
        <v xml:space="preserve">Column 2, Non-fundable, C2, Standard, PGT (Masters' loan); </v>
      </c>
      <c r="J38" t="str">
        <f t="shared" si="3"/>
        <v xml:space="preserve">Column 2, Island and overseas, C2, Standard, PGT (Masters' loan); </v>
      </c>
      <c r="K38" t="str">
        <f t="shared" si="3"/>
        <v xml:space="preserve">Column 3, OfS-fundable, C2, Standard, PGT (Masters' loan); </v>
      </c>
      <c r="L38" t="str">
        <f t="shared" si="3"/>
        <v xml:space="preserve">Column 3, Non-fundable, C2, Standard, PGT (Masters' loan); </v>
      </c>
      <c r="M38" t="str">
        <f t="shared" si="3"/>
        <v xml:space="preserve">Column 3, Island and overseas, C2, Standard, PGT (Masters' loan); </v>
      </c>
      <c r="N38" t="str">
        <f t="shared" si="3"/>
        <v xml:space="preserve">Column 4, OfS-fundable, C2, Standard, PGT (Masters' loan); </v>
      </c>
      <c r="O38" t="str">
        <f t="shared" si="3"/>
        <v xml:space="preserve">Column 4, Non-fundable, C2, Standard, PGT (Masters' loan); </v>
      </c>
      <c r="P38" t="str">
        <f t="shared" si="3"/>
        <v xml:space="preserve">Column 4, Island and overseas, C2, Standard, PGT (Masters' loan); </v>
      </c>
      <c r="X38" s="24" t="str">
        <f>IF(AND($X$2=1,'1 Full-time'!J46&gt;0),K38,"")</f>
        <v/>
      </c>
      <c r="Y38" s="21" t="str">
        <f>IF(AND($X$2=1,'1 Full-time'!K46&gt;0),L38,"")</f>
        <v/>
      </c>
      <c r="Z38" s="25" t="str">
        <f>IF(AND($X$2=1,'1 Full-time'!L46&gt;0),M38,"")</f>
        <v/>
      </c>
      <c r="AB38" s="24" t="str">
        <f>IF(AND($AB$2=1,'1 Full-time'!D46&lt;0),E38,"")</f>
        <v/>
      </c>
      <c r="AC38" s="21" t="str">
        <f>IF(AND($AB$2=1,'1 Full-time'!E46&lt;0),F38,"")</f>
        <v/>
      </c>
      <c r="AD38" s="25" t="str">
        <f>IF(AND($AB$2=1,'1 Full-time'!F46&lt;0),G38,"")</f>
        <v/>
      </c>
      <c r="AE38" s="21" t="str">
        <f>IF(AND($AB$2=1,'1 Full-time'!G46&lt;0),H38,"")</f>
        <v/>
      </c>
      <c r="AF38" s="21" t="str">
        <f>IF(AND($AB$2=1,'1 Full-time'!H46&lt;0),I38,"")</f>
        <v/>
      </c>
      <c r="AG38" s="25" t="str">
        <f>IF(AND($AB$2=1,'1 Full-time'!I46&lt;0),J38,"")</f>
        <v/>
      </c>
      <c r="AH38" s="32" t="str">
        <f>IF(AND($AB$2=1,'1 Full-time'!M46&lt;0),N38,"")</f>
        <v/>
      </c>
      <c r="AI38" s="21" t="str">
        <f>IF(AND($AB$2=1,'1 Full-time'!N46&lt;0),O38,"")</f>
        <v/>
      </c>
      <c r="AJ38" s="25" t="str">
        <f>IF(AND($AB$2=1,'1 Full-time'!O46&lt;0),P38,"")</f>
        <v/>
      </c>
      <c r="AV38" s="40" t="str">
        <f>IF(AND($AV$2=1,ROUND('1 Full-time'!D46,2)&lt;&gt;'1 Full-time'!D46),E38,"")</f>
        <v/>
      </c>
      <c r="AW38" s="3" t="str">
        <f>IF(AND($AV$2=1,ROUND('1 Full-time'!E46,2)&lt;&gt;'1 Full-time'!E46),F38,"")</f>
        <v/>
      </c>
      <c r="AX38" s="3" t="str">
        <f>IF(AND($AV$2=1,ROUND('1 Full-time'!F46,2)&lt;&gt;'1 Full-time'!F46),G38,"")</f>
        <v/>
      </c>
      <c r="AY38" s="40" t="str">
        <f>IF(AND($AV$2=1,ROUND('1 Full-time'!G46,2)&lt;&gt;'1 Full-time'!G46),H38,"")</f>
        <v/>
      </c>
      <c r="AZ38" s="3" t="str">
        <f>IF(AND($AV$2=1,ROUND('1 Full-time'!H46,2)&lt;&gt;'1 Full-time'!H46),I38,"")</f>
        <v/>
      </c>
      <c r="BA38" s="41" t="str">
        <f>IF(AND($AV$2=1,ROUND('1 Full-time'!I46,2)&lt;&gt;'1 Full-time'!I46),J38,"")</f>
        <v/>
      </c>
      <c r="BB38" s="3" t="str">
        <f>IF(AND($AV$2=1,ROUND('1 Full-time'!J46,2)&lt;&gt;'1 Full-time'!J46),K38,"")</f>
        <v/>
      </c>
      <c r="BC38" s="3" t="str">
        <f>IF(AND($AV$2=1,ROUND('1 Full-time'!K46,2)&lt;&gt;'1 Full-time'!K46),L38,"")</f>
        <v/>
      </c>
      <c r="BD38" s="41" t="str">
        <f>IF(AND($AV$2=1,ROUND('1 Full-time'!L46,2)&lt;&gt;'1 Full-time'!L46),M38,"")</f>
        <v/>
      </c>
      <c r="BF38" s="40" t="str">
        <f>IF(AND($BF$2=1,'1 Full-time'!D46+'1 Full-time'!G46&gt;=$BF$3,'1 Full-time'!J46=0),K38,"")</f>
        <v/>
      </c>
      <c r="BG38" s="3" t="str">
        <f>IF(AND($BF$2=1,'1 Full-time'!E46+'1 Full-time'!H46&gt;=$BF$3,'1 Full-time'!K46=0),L38,"")</f>
        <v/>
      </c>
      <c r="BH38" s="41" t="str">
        <f>IF(AND($BF$2=1,'1 Full-time'!F46+'1 Full-time'!I46&gt;=$BF$3,'1 Full-time'!L46=0),M38,"")</f>
        <v/>
      </c>
      <c r="BJ38" s="40" t="str">
        <f>IF(AND($BJ$2=1,SUM('1 Full-time'!D46,'1 Full-time'!G46)&gt;0,SUM('1 Full-time'!D46,'1 Full-time'!G46)=-'1 Full-time'!J46),K38,"")</f>
        <v/>
      </c>
      <c r="BK38" s="3" t="str">
        <f>IF(AND($BJ$2=1,SUM('1 Full-time'!E46,'1 Full-time'!H46)&gt;0,SUM('1 Full-time'!E46,'1 Full-time'!H46)=-'1 Full-time'!K46),L38,"")</f>
        <v/>
      </c>
      <c r="BL38" s="41" t="str">
        <f>IF(AND($BJ$2=1,SUM('1 Full-time'!F46,'1 Full-time'!I46)&gt;0,SUM('1 Full-time'!F46,'1 Full-time'!I46)=-'1 Full-time'!L46),M38,"")</f>
        <v/>
      </c>
    </row>
    <row r="39" spans="1:64" x14ac:dyDescent="0.25">
      <c r="A39" s="18" t="str">
        <f>'1 Full-time'!A47</f>
        <v>C2</v>
      </c>
      <c r="B39" t="s">
        <v>13</v>
      </c>
      <c r="C39" s="18" t="str">
        <f>'1 Full-time'!C47</f>
        <v>PGT (Other)</v>
      </c>
      <c r="D39" t="str">
        <f t="shared" si="2"/>
        <v>C2, Standard, PGT (Other)</v>
      </c>
      <c r="E39" t="str">
        <f t="shared" ref="E39:P55" si="5">CONCATENATE(E$5,", ",$D39,"; ")</f>
        <v xml:space="preserve">Column 1, OfS-fundable, C2, Standard, PGT (Other); </v>
      </c>
      <c r="F39" t="str">
        <f t="shared" si="5"/>
        <v xml:space="preserve">Column 1, Non-fundable, C2, Standard, PGT (Other); </v>
      </c>
      <c r="G39" t="str">
        <f t="shared" si="5"/>
        <v xml:space="preserve">Column 1, Island and overseas, C2, Standard, PGT (Other); </v>
      </c>
      <c r="H39" t="str">
        <f t="shared" si="5"/>
        <v xml:space="preserve">Column 2, OfS-fundable, C2, Standard, PGT (Other); </v>
      </c>
      <c r="I39" t="str">
        <f t="shared" si="5"/>
        <v xml:space="preserve">Column 2, Non-fundable, C2, Standard, PGT (Other); </v>
      </c>
      <c r="J39" t="str">
        <f t="shared" si="5"/>
        <v xml:space="preserve">Column 2, Island and overseas, C2, Standard, PGT (Other); </v>
      </c>
      <c r="K39" t="str">
        <f t="shared" si="5"/>
        <v xml:space="preserve">Column 3, OfS-fundable, C2, Standard, PGT (Other); </v>
      </c>
      <c r="L39" t="str">
        <f t="shared" si="5"/>
        <v xml:space="preserve">Column 3, Non-fundable, C2, Standard, PGT (Other); </v>
      </c>
      <c r="M39" t="str">
        <f t="shared" si="5"/>
        <v xml:space="preserve">Column 3, Island and overseas, C2, Standard, PGT (Other); </v>
      </c>
      <c r="N39" t="str">
        <f t="shared" si="5"/>
        <v xml:space="preserve">Column 4, OfS-fundable, C2, Standard, PGT (Other); </v>
      </c>
      <c r="O39" t="str">
        <f t="shared" si="5"/>
        <v xml:space="preserve">Column 4, Non-fundable, C2, Standard, PGT (Other); </v>
      </c>
      <c r="P39" t="str">
        <f t="shared" si="5"/>
        <v xml:space="preserve">Column 4, Island and overseas, C2, Standard, PGT (Other); </v>
      </c>
      <c r="X39" s="24" t="str">
        <f>IF(AND($X$2=1,'1 Full-time'!J47&gt;0),K39,"")</f>
        <v/>
      </c>
      <c r="Y39" s="21" t="str">
        <f>IF(AND($X$2=1,'1 Full-time'!K47&gt;0),L39,"")</f>
        <v/>
      </c>
      <c r="Z39" s="25" t="str">
        <f>IF(AND($X$2=1,'1 Full-time'!L47&gt;0),M39,"")</f>
        <v/>
      </c>
      <c r="AB39" s="24" t="str">
        <f>IF(AND($AB$2=1,'1 Full-time'!D47&lt;0),E39,"")</f>
        <v/>
      </c>
      <c r="AC39" s="21" t="str">
        <f>IF(AND($AB$2=1,'1 Full-time'!E47&lt;0),F39,"")</f>
        <v/>
      </c>
      <c r="AD39" s="25" t="str">
        <f>IF(AND($AB$2=1,'1 Full-time'!F47&lt;0),G39,"")</f>
        <v/>
      </c>
      <c r="AE39" s="21" t="str">
        <f>IF(AND($AB$2=1,'1 Full-time'!G47&lt;0),H39,"")</f>
        <v/>
      </c>
      <c r="AF39" s="21" t="str">
        <f>IF(AND($AB$2=1,'1 Full-time'!H47&lt;0),I39,"")</f>
        <v/>
      </c>
      <c r="AG39" s="25" t="str">
        <f>IF(AND($AB$2=1,'1 Full-time'!I47&lt;0),J39,"")</f>
        <v/>
      </c>
      <c r="AH39" s="32" t="str">
        <f>IF(AND($AB$2=1,'1 Full-time'!M47&lt;0),N39,"")</f>
        <v/>
      </c>
      <c r="AI39" s="21" t="str">
        <f>IF(AND($AB$2=1,'1 Full-time'!N47&lt;0),O39,"")</f>
        <v/>
      </c>
      <c r="AJ39" s="25" t="str">
        <f>IF(AND($AB$2=1,'1 Full-time'!O47&lt;0),P39,"")</f>
        <v/>
      </c>
      <c r="AV39" s="40" t="str">
        <f>IF(AND($AV$2=1,ROUND('1 Full-time'!D47,2)&lt;&gt;'1 Full-time'!D47),E39,"")</f>
        <v/>
      </c>
      <c r="AW39" s="3" t="str">
        <f>IF(AND($AV$2=1,ROUND('1 Full-time'!E47,2)&lt;&gt;'1 Full-time'!E47),F39,"")</f>
        <v/>
      </c>
      <c r="AX39" s="3" t="str">
        <f>IF(AND($AV$2=1,ROUND('1 Full-time'!F47,2)&lt;&gt;'1 Full-time'!F47),G39,"")</f>
        <v/>
      </c>
      <c r="AY39" s="40" t="str">
        <f>IF(AND($AV$2=1,ROUND('1 Full-time'!G47,2)&lt;&gt;'1 Full-time'!G47),H39,"")</f>
        <v/>
      </c>
      <c r="AZ39" s="3" t="str">
        <f>IF(AND($AV$2=1,ROUND('1 Full-time'!H47,2)&lt;&gt;'1 Full-time'!H47),I39,"")</f>
        <v/>
      </c>
      <c r="BA39" s="41" t="str">
        <f>IF(AND($AV$2=1,ROUND('1 Full-time'!I47,2)&lt;&gt;'1 Full-time'!I47),J39,"")</f>
        <v/>
      </c>
      <c r="BB39" s="3" t="str">
        <f>IF(AND($AV$2=1,ROUND('1 Full-time'!J47,2)&lt;&gt;'1 Full-time'!J47),K39,"")</f>
        <v/>
      </c>
      <c r="BC39" s="3" t="str">
        <f>IF(AND($AV$2=1,ROUND('1 Full-time'!K47,2)&lt;&gt;'1 Full-time'!K47),L39,"")</f>
        <v/>
      </c>
      <c r="BD39" s="41" t="str">
        <f>IF(AND($AV$2=1,ROUND('1 Full-time'!L47,2)&lt;&gt;'1 Full-time'!L47),M39,"")</f>
        <v/>
      </c>
      <c r="BF39" s="40" t="str">
        <f>IF(AND($BF$2=1,'1 Full-time'!D47+'1 Full-time'!G47&gt;=$BF$3,'1 Full-time'!J47=0),K39,"")</f>
        <v/>
      </c>
      <c r="BG39" s="3" t="str">
        <f>IF(AND($BF$2=1,'1 Full-time'!E47+'1 Full-time'!H47&gt;=$BF$3,'1 Full-time'!K47=0),L39,"")</f>
        <v/>
      </c>
      <c r="BH39" s="41" t="str">
        <f>IF(AND($BF$2=1,'1 Full-time'!F47+'1 Full-time'!I47&gt;=$BF$3,'1 Full-time'!L47=0),M39,"")</f>
        <v/>
      </c>
      <c r="BJ39" s="40" t="str">
        <f>IF(AND($BJ$2=1,SUM('1 Full-time'!D47,'1 Full-time'!G47)&gt;0,SUM('1 Full-time'!D47,'1 Full-time'!G47)=-'1 Full-time'!J47),K39,"")</f>
        <v/>
      </c>
      <c r="BK39" s="3" t="str">
        <f>IF(AND($BJ$2=1,SUM('1 Full-time'!E47,'1 Full-time'!H47)&gt;0,SUM('1 Full-time'!E47,'1 Full-time'!H47)=-'1 Full-time'!K47),L39,"")</f>
        <v/>
      </c>
      <c r="BL39" s="41" t="str">
        <f>IF(AND($BJ$2=1,SUM('1 Full-time'!F47,'1 Full-time'!I47)&gt;0,SUM('1 Full-time'!F47,'1 Full-time'!I47)=-'1 Full-time'!L47),M39,"")</f>
        <v/>
      </c>
    </row>
    <row r="40" spans="1:64" x14ac:dyDescent="0.25">
      <c r="A40" s="18" t="str">
        <f>'1 Full-time'!A48</f>
        <v>C2</v>
      </c>
      <c r="B40" t="s">
        <v>13</v>
      </c>
      <c r="C40" s="18" t="str">
        <f>'1 Full-time'!C48</f>
        <v>PGR</v>
      </c>
      <c r="D40" t="str">
        <f t="shared" si="2"/>
        <v>C2, Standard, PGR</v>
      </c>
      <c r="E40" t="str">
        <f t="shared" si="5"/>
        <v xml:space="preserve">Column 1, OfS-fundable, C2, Standard, PGR; </v>
      </c>
      <c r="F40" t="str">
        <f t="shared" si="5"/>
        <v xml:space="preserve">Column 1, Non-fundable, C2, Standard, PGR; </v>
      </c>
      <c r="G40" t="str">
        <f t="shared" si="5"/>
        <v xml:space="preserve">Column 1, Island and overseas, C2, Standard, PGR; </v>
      </c>
      <c r="H40" t="str">
        <f t="shared" si="5"/>
        <v xml:space="preserve">Column 2, OfS-fundable, C2, Standard, PGR; </v>
      </c>
      <c r="I40" t="str">
        <f t="shared" si="5"/>
        <v xml:space="preserve">Column 2, Non-fundable, C2, Standard, PGR; </v>
      </c>
      <c r="J40" t="str">
        <f t="shared" si="5"/>
        <v xml:space="preserve">Column 2, Island and overseas, C2, Standard, PGR; </v>
      </c>
      <c r="K40" t="str">
        <f t="shared" si="5"/>
        <v xml:space="preserve">Column 3, OfS-fundable, C2, Standard, PGR; </v>
      </c>
      <c r="L40" t="str">
        <f t="shared" si="5"/>
        <v xml:space="preserve">Column 3, Non-fundable, C2, Standard, PGR; </v>
      </c>
      <c r="M40" t="str">
        <f t="shared" si="5"/>
        <v xml:space="preserve">Column 3, Island and overseas, C2, Standard, PGR; </v>
      </c>
      <c r="N40" t="str">
        <f t="shared" si="5"/>
        <v xml:space="preserve">Column 4, OfS-fundable, C2, Standard, PGR; </v>
      </c>
      <c r="O40" t="str">
        <f t="shared" si="5"/>
        <v xml:space="preserve">Column 4, Non-fundable, C2, Standard, PGR; </v>
      </c>
      <c r="P40" t="str">
        <f t="shared" si="5"/>
        <v xml:space="preserve">Column 4, Island and overseas, C2, Standard, PGR; </v>
      </c>
      <c r="X40" s="28"/>
      <c r="Y40" s="21" t="str">
        <f>IF(AND($X$2=1,'1 Full-time'!K48&gt;0),L40,"")</f>
        <v/>
      </c>
      <c r="Z40" s="25" t="str">
        <f>IF(AND($X$2=1,'1 Full-time'!L48&gt;0),M40,"")</f>
        <v/>
      </c>
      <c r="AB40" s="28"/>
      <c r="AC40" s="21" t="str">
        <f>IF(AND($AB$2=1,'1 Full-time'!E48&lt;0),F40,"")</f>
        <v/>
      </c>
      <c r="AD40" s="25" t="str">
        <f>IF(AND($AB$2=1,'1 Full-time'!F48&lt;0),G40,"")</f>
        <v/>
      </c>
      <c r="AE40" s="29"/>
      <c r="AF40" s="21" t="str">
        <f>IF(AND($AB$2=1,'1 Full-time'!H48&lt;0),I40,"")</f>
        <v/>
      </c>
      <c r="AG40" s="25" t="str">
        <f>IF(AND($AB$2=1,'1 Full-time'!I48&lt;0),J40,"")</f>
        <v/>
      </c>
      <c r="AH40" s="34"/>
      <c r="AI40" s="21" t="str">
        <f>IF(AND($AB$2=1,'1 Full-time'!N48&lt;0),O40,"")</f>
        <v/>
      </c>
      <c r="AJ40" s="25" t="str">
        <f>IF(AND($AB$2=1,'1 Full-time'!O48&lt;0),P40,"")</f>
        <v/>
      </c>
      <c r="AV40" s="43"/>
      <c r="AW40" s="3" t="str">
        <f>IF(AND($AV$2=1,ROUND('1 Full-time'!E48,2)&lt;&gt;'1 Full-time'!E48),F40,"")</f>
        <v/>
      </c>
      <c r="AX40" s="3" t="str">
        <f>IF(AND($AV$2=1,ROUND('1 Full-time'!F48,2)&lt;&gt;'1 Full-time'!F48),G40,"")</f>
        <v/>
      </c>
      <c r="AY40" s="43"/>
      <c r="AZ40" s="3" t="str">
        <f>IF(AND($AV$2=1,ROUND('1 Full-time'!H48,2)&lt;&gt;'1 Full-time'!H48),I40,"")</f>
        <v/>
      </c>
      <c r="BA40" s="41" t="str">
        <f>IF(AND($AV$2=1,ROUND('1 Full-time'!I48,2)&lt;&gt;'1 Full-time'!I48),J40,"")</f>
        <v/>
      </c>
      <c r="BB40" s="44"/>
      <c r="BC40" s="3" t="str">
        <f>IF(AND($AV$2=1,ROUND('1 Full-time'!K48,2)&lt;&gt;'1 Full-time'!K48),L40,"")</f>
        <v/>
      </c>
      <c r="BD40" s="41" t="str">
        <f>IF(AND($AV$2=1,ROUND('1 Full-time'!L48,2)&lt;&gt;'1 Full-time'!L48),M40,"")</f>
        <v/>
      </c>
      <c r="BF40" s="43"/>
      <c r="BG40" s="3" t="str">
        <f>IF(AND($BF$2=1,'1 Full-time'!E48+'1 Full-time'!H48&gt;=$BF$3,'1 Full-time'!K48=0),L40,"")</f>
        <v/>
      </c>
      <c r="BH40" s="41" t="str">
        <f>IF(AND($BF$2=1,'1 Full-time'!F48+'1 Full-time'!I48&gt;=$BF$3,'1 Full-time'!L48=0),M40,"")</f>
        <v/>
      </c>
      <c r="BJ40" s="43"/>
      <c r="BK40" s="3" t="str">
        <f>IF(AND($BJ$2=1,SUM('1 Full-time'!E48,'1 Full-time'!H48)&gt;0,SUM('1 Full-time'!E48,'1 Full-time'!H48)=-'1 Full-time'!K48),L40,"")</f>
        <v/>
      </c>
      <c r="BL40" s="41" t="str">
        <f>IF(AND($BJ$2=1,SUM('1 Full-time'!F48,'1 Full-time'!I48)&gt;0,SUM('1 Full-time'!F48,'1 Full-time'!I48)=-'1 Full-time'!L48),M40,"")</f>
        <v/>
      </c>
    </row>
    <row r="41" spans="1:64" x14ac:dyDescent="0.25">
      <c r="A41" s="18" t="str">
        <f>'1 Full-time'!A49</f>
        <v>C2</v>
      </c>
      <c r="B41" t="s">
        <v>19</v>
      </c>
      <c r="C41" s="18" t="str">
        <f>'1 Full-time'!C49</f>
        <v>UG</v>
      </c>
      <c r="D41" t="str">
        <f t="shared" si="2"/>
        <v>C2, Long, UG</v>
      </c>
      <c r="E41" t="str">
        <f t="shared" si="5"/>
        <v xml:space="preserve">Column 1, OfS-fundable, C2, Long, UG; </v>
      </c>
      <c r="F41" t="str">
        <f t="shared" si="5"/>
        <v xml:space="preserve">Column 1, Non-fundable, C2, Long, UG; </v>
      </c>
      <c r="G41" t="str">
        <f t="shared" si="5"/>
        <v xml:space="preserve">Column 1, Island and overseas, C2, Long, UG; </v>
      </c>
      <c r="H41" t="str">
        <f t="shared" si="5"/>
        <v xml:space="preserve">Column 2, OfS-fundable, C2, Long, UG; </v>
      </c>
      <c r="I41" t="str">
        <f t="shared" si="5"/>
        <v xml:space="preserve">Column 2, Non-fundable, C2, Long, UG; </v>
      </c>
      <c r="J41" t="str">
        <f t="shared" si="5"/>
        <v xml:space="preserve">Column 2, Island and overseas, C2, Long, UG; </v>
      </c>
      <c r="K41" t="str">
        <f t="shared" si="5"/>
        <v xml:space="preserve">Column 3, OfS-fundable, C2, Long, UG; </v>
      </c>
      <c r="L41" t="str">
        <f t="shared" si="5"/>
        <v xml:space="preserve">Column 3, Non-fundable, C2, Long, UG; </v>
      </c>
      <c r="M41" t="str">
        <f t="shared" si="5"/>
        <v xml:space="preserve">Column 3, Island and overseas, C2, Long, UG; </v>
      </c>
      <c r="N41" t="str">
        <f t="shared" si="5"/>
        <v xml:space="preserve">Column 4, OfS-fundable, C2, Long, UG; </v>
      </c>
      <c r="O41" t="str">
        <f t="shared" si="5"/>
        <v xml:space="preserve">Column 4, Non-fundable, C2, Long, UG; </v>
      </c>
      <c r="P41" t="str">
        <f t="shared" si="5"/>
        <v xml:space="preserve">Column 4, Island and overseas, C2, Long, UG; </v>
      </c>
      <c r="X41" s="24" t="str">
        <f>IF(AND($X$2=1,'1 Full-time'!J49&gt;0),K41,"")</f>
        <v/>
      </c>
      <c r="Y41" s="21" t="str">
        <f>IF(AND($X$2=1,'1 Full-time'!K49&gt;0),L41,"")</f>
        <v/>
      </c>
      <c r="Z41" s="25" t="str">
        <f>IF(AND($X$2=1,'1 Full-time'!L49&gt;0),M41,"")</f>
        <v/>
      </c>
      <c r="AB41" s="24" t="str">
        <f>IF(AND($AB$2=1,'1 Full-time'!D49&lt;0),E41,"")</f>
        <v/>
      </c>
      <c r="AC41" s="21" t="str">
        <f>IF(AND($AB$2=1,'1 Full-time'!E49&lt;0),F41,"")</f>
        <v/>
      </c>
      <c r="AD41" s="25" t="str">
        <f>IF(AND($AB$2=1,'1 Full-time'!F49&lt;0),G41,"")</f>
        <v/>
      </c>
      <c r="AE41" s="21" t="str">
        <f>IF(AND($AB$2=1,'1 Full-time'!G49&lt;0),H41,"")</f>
        <v/>
      </c>
      <c r="AF41" s="21" t="str">
        <f>IF(AND($AB$2=1,'1 Full-time'!H49&lt;0),I41,"")</f>
        <v/>
      </c>
      <c r="AG41" s="25" t="str">
        <f>IF(AND($AB$2=1,'1 Full-time'!I49&lt;0),J41,"")</f>
        <v/>
      </c>
      <c r="AH41" s="32" t="str">
        <f>IF(AND($AB$2=1,'1 Full-time'!M49&lt;0),N41,"")</f>
        <v/>
      </c>
      <c r="AI41" s="21" t="str">
        <f>IF(AND($AB$2=1,'1 Full-time'!N49&lt;0),O41,"")</f>
        <v/>
      </c>
      <c r="AJ41" s="25" t="str">
        <f>IF(AND($AB$2=1,'1 Full-time'!O49&lt;0),P41,"")</f>
        <v/>
      </c>
      <c r="AV41" s="40" t="str">
        <f>IF(AND($AV$2=1,ROUND('1 Full-time'!D49,2)&lt;&gt;'1 Full-time'!D49),E41,"")</f>
        <v/>
      </c>
      <c r="AW41" s="3" t="str">
        <f>IF(AND($AV$2=1,ROUND('1 Full-time'!E49,2)&lt;&gt;'1 Full-time'!E49),F41,"")</f>
        <v/>
      </c>
      <c r="AX41" s="3" t="str">
        <f>IF(AND($AV$2=1,ROUND('1 Full-time'!F49,2)&lt;&gt;'1 Full-time'!F49),G41,"")</f>
        <v/>
      </c>
      <c r="AY41" s="40" t="str">
        <f>IF(AND($AV$2=1,ROUND('1 Full-time'!G49,2)&lt;&gt;'1 Full-time'!G49),H41,"")</f>
        <v/>
      </c>
      <c r="AZ41" s="3" t="str">
        <f>IF(AND($AV$2=1,ROUND('1 Full-time'!H49,2)&lt;&gt;'1 Full-time'!H49),I41,"")</f>
        <v/>
      </c>
      <c r="BA41" s="41" t="str">
        <f>IF(AND($AV$2=1,ROUND('1 Full-time'!I49,2)&lt;&gt;'1 Full-time'!I49),J41,"")</f>
        <v/>
      </c>
      <c r="BB41" s="3" t="str">
        <f>IF(AND($AV$2=1,ROUND('1 Full-time'!J49,2)&lt;&gt;'1 Full-time'!J49),K41,"")</f>
        <v/>
      </c>
      <c r="BC41" s="3" t="str">
        <f>IF(AND($AV$2=1,ROUND('1 Full-time'!K49,2)&lt;&gt;'1 Full-time'!K49),L41,"")</f>
        <v/>
      </c>
      <c r="BD41" s="41" t="str">
        <f>IF(AND($AV$2=1,ROUND('1 Full-time'!L49,2)&lt;&gt;'1 Full-time'!L49),M41,"")</f>
        <v/>
      </c>
      <c r="BF41" s="40" t="str">
        <f>IF(AND($BF$2=1,'1 Full-time'!D49+'1 Full-time'!G49&gt;=$BF$3,'1 Full-time'!J49=0),K41,"")</f>
        <v/>
      </c>
      <c r="BG41" s="3" t="str">
        <f>IF(AND($BF$2=1,'1 Full-time'!E49+'1 Full-time'!H49&gt;=$BF$3,'1 Full-time'!K49=0),L41,"")</f>
        <v/>
      </c>
      <c r="BH41" s="41" t="str">
        <f>IF(AND($BF$2=1,'1 Full-time'!F49+'1 Full-time'!I49&gt;=$BF$3,'1 Full-time'!L49=0),M41,"")</f>
        <v/>
      </c>
      <c r="BJ41" s="40" t="str">
        <f>IF(AND($BJ$2=1,SUM('1 Full-time'!D49,'1 Full-time'!G49)&gt;0,SUM('1 Full-time'!D49,'1 Full-time'!G49)=-'1 Full-time'!J49),K41,"")</f>
        <v/>
      </c>
      <c r="BK41" s="3" t="str">
        <f>IF(AND($BJ$2=1,SUM('1 Full-time'!E49,'1 Full-time'!H49)&gt;0,SUM('1 Full-time'!E49,'1 Full-time'!H49)=-'1 Full-time'!K49),L41,"")</f>
        <v/>
      </c>
      <c r="BL41" s="41" t="str">
        <f>IF(AND($BJ$2=1,SUM('1 Full-time'!F49,'1 Full-time'!I49)&gt;0,SUM('1 Full-time'!F49,'1 Full-time'!I49)=-'1 Full-time'!L49),M41,"")</f>
        <v/>
      </c>
    </row>
    <row r="42" spans="1:64" x14ac:dyDescent="0.25">
      <c r="A42" s="18" t="str">
        <f>'1 Full-time'!A50</f>
        <v>C2</v>
      </c>
      <c r="B42" t="s">
        <v>19</v>
      </c>
      <c r="C42" s="18" t="str">
        <f>'1 Full-time'!C50</f>
        <v>PGT (UG fee)</v>
      </c>
      <c r="D42" t="str">
        <f t="shared" si="2"/>
        <v>C2, Long, PGT (UG fee)</v>
      </c>
      <c r="E42" t="str">
        <f t="shared" si="5"/>
        <v xml:space="preserve">Column 1, OfS-fundable, C2, Long, PGT (UG fee); </v>
      </c>
      <c r="F42" t="str">
        <f t="shared" si="5"/>
        <v xml:space="preserve">Column 1, Non-fundable, C2, Long, PGT (UG fee); </v>
      </c>
      <c r="G42" t="str">
        <f t="shared" si="5"/>
        <v xml:space="preserve">Column 1, Island and overseas, C2, Long, PGT (UG fee); </v>
      </c>
      <c r="H42" t="str">
        <f t="shared" si="5"/>
        <v xml:space="preserve">Column 2, OfS-fundable, C2, Long, PGT (UG fee); </v>
      </c>
      <c r="I42" t="str">
        <f t="shared" si="5"/>
        <v xml:space="preserve">Column 2, Non-fundable, C2, Long, PGT (UG fee); </v>
      </c>
      <c r="J42" t="str">
        <f t="shared" si="5"/>
        <v xml:space="preserve">Column 2, Island and overseas, C2, Long, PGT (UG fee); </v>
      </c>
      <c r="K42" t="str">
        <f t="shared" si="5"/>
        <v xml:space="preserve">Column 3, OfS-fundable, C2, Long, PGT (UG fee); </v>
      </c>
      <c r="L42" t="str">
        <f t="shared" si="5"/>
        <v xml:space="preserve">Column 3, Non-fundable, C2, Long, PGT (UG fee); </v>
      </c>
      <c r="M42" t="str">
        <f t="shared" si="5"/>
        <v xml:space="preserve">Column 3, Island and overseas, C2, Long, PGT (UG fee); </v>
      </c>
      <c r="N42" t="str">
        <f t="shared" si="5"/>
        <v xml:space="preserve">Column 4, OfS-fundable, C2, Long, PGT (UG fee); </v>
      </c>
      <c r="O42" t="str">
        <f t="shared" si="5"/>
        <v xml:space="preserve">Column 4, Non-fundable, C2, Long, PGT (UG fee); </v>
      </c>
      <c r="P42" t="str">
        <f t="shared" si="5"/>
        <v xml:space="preserve">Column 4, Island and overseas, C2, Long, PGT (UG fee); </v>
      </c>
      <c r="X42" s="24" t="str">
        <f>IF(AND($X$2=1,'1 Full-time'!J50&gt;0),K42,"")</f>
        <v/>
      </c>
      <c r="Y42" s="21" t="str">
        <f>IF(AND($X$2=1,'1 Full-time'!K50&gt;0),L42,"")</f>
        <v/>
      </c>
      <c r="Z42" s="25" t="str">
        <f>IF(AND($X$2=1,'1 Full-time'!L50&gt;0),M42,"")</f>
        <v/>
      </c>
      <c r="AB42" s="24" t="str">
        <f>IF(AND($AB$2=1,'1 Full-time'!D50&lt;0),E42,"")</f>
        <v/>
      </c>
      <c r="AC42" s="21" t="str">
        <f>IF(AND($AB$2=1,'1 Full-time'!E50&lt;0),F42,"")</f>
        <v/>
      </c>
      <c r="AD42" s="25" t="str">
        <f>IF(AND($AB$2=1,'1 Full-time'!F50&lt;0),G42,"")</f>
        <v/>
      </c>
      <c r="AE42" s="21" t="str">
        <f>IF(AND($AB$2=1,'1 Full-time'!G50&lt;0),H42,"")</f>
        <v/>
      </c>
      <c r="AF42" s="21" t="str">
        <f>IF(AND($AB$2=1,'1 Full-time'!H50&lt;0),I42,"")</f>
        <v/>
      </c>
      <c r="AG42" s="25" t="str">
        <f>IF(AND($AB$2=1,'1 Full-time'!I50&lt;0),J42,"")</f>
        <v/>
      </c>
      <c r="AH42" s="32" t="str">
        <f>IF(AND($AB$2=1,'1 Full-time'!M50&lt;0),N42,"")</f>
        <v/>
      </c>
      <c r="AI42" s="21" t="str">
        <f>IF(AND($AB$2=1,'1 Full-time'!N50&lt;0),O42,"")</f>
        <v/>
      </c>
      <c r="AJ42" s="25" t="str">
        <f>IF(AND($AB$2=1,'1 Full-time'!O50&lt;0),P42,"")</f>
        <v/>
      </c>
      <c r="AV42" s="40" t="str">
        <f>IF(AND($AV$2=1,ROUND('1 Full-time'!D50,2)&lt;&gt;'1 Full-time'!D50),E42,"")</f>
        <v/>
      </c>
      <c r="AW42" s="3" t="str">
        <f>IF(AND($AV$2=1,ROUND('1 Full-time'!E50,2)&lt;&gt;'1 Full-time'!E50),F42,"")</f>
        <v/>
      </c>
      <c r="AX42" s="3" t="str">
        <f>IF(AND($AV$2=1,ROUND('1 Full-time'!F50,2)&lt;&gt;'1 Full-time'!F50),G42,"")</f>
        <v/>
      </c>
      <c r="AY42" s="40" t="str">
        <f>IF(AND($AV$2=1,ROUND('1 Full-time'!G50,2)&lt;&gt;'1 Full-time'!G50),H42,"")</f>
        <v/>
      </c>
      <c r="AZ42" s="3" t="str">
        <f>IF(AND($AV$2=1,ROUND('1 Full-time'!H50,2)&lt;&gt;'1 Full-time'!H50),I42,"")</f>
        <v/>
      </c>
      <c r="BA42" s="41" t="str">
        <f>IF(AND($AV$2=1,ROUND('1 Full-time'!I50,2)&lt;&gt;'1 Full-time'!I50),J42,"")</f>
        <v/>
      </c>
      <c r="BB42" s="3" t="str">
        <f>IF(AND($AV$2=1,ROUND('1 Full-time'!J50,2)&lt;&gt;'1 Full-time'!J50),K42,"")</f>
        <v/>
      </c>
      <c r="BC42" s="3" t="str">
        <f>IF(AND($AV$2=1,ROUND('1 Full-time'!K50,2)&lt;&gt;'1 Full-time'!K50),L42,"")</f>
        <v/>
      </c>
      <c r="BD42" s="41" t="str">
        <f>IF(AND($AV$2=1,ROUND('1 Full-time'!L50,2)&lt;&gt;'1 Full-time'!L50),M42,"")</f>
        <v/>
      </c>
      <c r="BF42" s="40" t="str">
        <f>IF(AND($BF$2=1,'1 Full-time'!D50+'1 Full-time'!G50&gt;=$BF$3,'1 Full-time'!J50=0),K42,"")</f>
        <v/>
      </c>
      <c r="BG42" s="3" t="str">
        <f>IF(AND($BF$2=1,'1 Full-time'!E50+'1 Full-time'!H50&gt;=$BF$3,'1 Full-time'!K50=0),L42,"")</f>
        <v/>
      </c>
      <c r="BH42" s="41" t="str">
        <f>IF(AND($BF$2=1,'1 Full-time'!F50+'1 Full-time'!I50&gt;=$BF$3,'1 Full-time'!L50=0),M42,"")</f>
        <v/>
      </c>
      <c r="BJ42" s="40" t="str">
        <f>IF(AND($BJ$2=1,SUM('1 Full-time'!D50,'1 Full-time'!G50)&gt;0,SUM('1 Full-time'!D50,'1 Full-time'!G50)=-'1 Full-time'!J50),K42,"")</f>
        <v/>
      </c>
      <c r="BK42" s="3" t="str">
        <f>IF(AND($BJ$2=1,SUM('1 Full-time'!E50,'1 Full-time'!H50)&gt;0,SUM('1 Full-time'!E50,'1 Full-time'!H50)=-'1 Full-time'!K50),L42,"")</f>
        <v/>
      </c>
      <c r="BL42" s="41" t="str">
        <f>IF(AND($BJ$2=1,SUM('1 Full-time'!F50,'1 Full-time'!I50)&gt;0,SUM('1 Full-time'!F50,'1 Full-time'!I50)=-'1 Full-time'!L50),M42,"")</f>
        <v/>
      </c>
    </row>
    <row r="43" spans="1:64" x14ac:dyDescent="0.25">
      <c r="A43" s="18" t="str">
        <f>'1 Full-time'!A51</f>
        <v>C2</v>
      </c>
      <c r="B43" t="s">
        <v>19</v>
      </c>
      <c r="C43" s="18" t="str">
        <f>'1 Full-time'!C51</f>
        <v>PGT (Masters' loan)</v>
      </c>
      <c r="D43" t="str">
        <f t="shared" si="2"/>
        <v>C2, Long, PGT (Masters' loan)</v>
      </c>
      <c r="E43" t="str">
        <f t="shared" si="5"/>
        <v xml:space="preserve">Column 1, OfS-fundable, C2, Long, PGT (Masters' loan); </v>
      </c>
      <c r="F43" t="str">
        <f t="shared" si="5"/>
        <v xml:space="preserve">Column 1, Non-fundable, C2, Long, PGT (Masters' loan); </v>
      </c>
      <c r="G43" t="str">
        <f t="shared" si="5"/>
        <v xml:space="preserve">Column 1, Island and overseas, C2, Long, PGT (Masters' loan); </v>
      </c>
      <c r="H43" t="str">
        <f t="shared" si="5"/>
        <v xml:space="preserve">Column 2, OfS-fundable, C2, Long, PGT (Masters' loan); </v>
      </c>
      <c r="I43" t="str">
        <f t="shared" si="5"/>
        <v xml:space="preserve">Column 2, Non-fundable, C2, Long, PGT (Masters' loan); </v>
      </c>
      <c r="J43" t="str">
        <f t="shared" si="5"/>
        <v xml:space="preserve">Column 2, Island and overseas, C2, Long, PGT (Masters' loan); </v>
      </c>
      <c r="K43" t="str">
        <f t="shared" si="5"/>
        <v xml:space="preserve">Column 3, OfS-fundable, C2, Long, PGT (Masters' loan); </v>
      </c>
      <c r="L43" t="str">
        <f t="shared" si="5"/>
        <v xml:space="preserve">Column 3, Non-fundable, C2, Long, PGT (Masters' loan); </v>
      </c>
      <c r="M43" t="str">
        <f t="shared" si="5"/>
        <v xml:space="preserve">Column 3, Island and overseas, C2, Long, PGT (Masters' loan); </v>
      </c>
      <c r="N43" t="str">
        <f t="shared" si="5"/>
        <v xml:space="preserve">Column 4, OfS-fundable, C2, Long, PGT (Masters' loan); </v>
      </c>
      <c r="O43" t="str">
        <f t="shared" si="5"/>
        <v xml:space="preserve">Column 4, Non-fundable, C2, Long, PGT (Masters' loan); </v>
      </c>
      <c r="P43" t="str">
        <f t="shared" si="5"/>
        <v xml:space="preserve">Column 4, Island and overseas, C2, Long, PGT (Masters' loan); </v>
      </c>
      <c r="X43" s="24" t="str">
        <f>IF(AND($X$2=1,'1 Full-time'!J51&gt;0),K43,"")</f>
        <v/>
      </c>
      <c r="Y43" s="21" t="str">
        <f>IF(AND($X$2=1,'1 Full-time'!K51&gt;0),L43,"")</f>
        <v/>
      </c>
      <c r="Z43" s="25" t="str">
        <f>IF(AND($X$2=1,'1 Full-time'!L51&gt;0),M43,"")</f>
        <v/>
      </c>
      <c r="AB43" s="24" t="str">
        <f>IF(AND($AB$2=1,'1 Full-time'!D51&lt;0),E43,"")</f>
        <v/>
      </c>
      <c r="AC43" s="21" t="str">
        <f>IF(AND($AB$2=1,'1 Full-time'!E51&lt;0),F43,"")</f>
        <v/>
      </c>
      <c r="AD43" s="25" t="str">
        <f>IF(AND($AB$2=1,'1 Full-time'!F51&lt;0),G43,"")</f>
        <v/>
      </c>
      <c r="AE43" s="21" t="str">
        <f>IF(AND($AB$2=1,'1 Full-time'!G51&lt;0),H43,"")</f>
        <v/>
      </c>
      <c r="AF43" s="21" t="str">
        <f>IF(AND($AB$2=1,'1 Full-time'!H51&lt;0),I43,"")</f>
        <v/>
      </c>
      <c r="AG43" s="25" t="str">
        <f>IF(AND($AB$2=1,'1 Full-time'!I51&lt;0),J43,"")</f>
        <v/>
      </c>
      <c r="AH43" s="32" t="str">
        <f>IF(AND($AB$2=1,'1 Full-time'!M51&lt;0),N43,"")</f>
        <v/>
      </c>
      <c r="AI43" s="21" t="str">
        <f>IF(AND($AB$2=1,'1 Full-time'!N51&lt;0),O43,"")</f>
        <v/>
      </c>
      <c r="AJ43" s="25" t="str">
        <f>IF(AND($AB$2=1,'1 Full-time'!O51&lt;0),P43,"")</f>
        <v/>
      </c>
      <c r="AV43" s="40" t="str">
        <f>IF(AND($AV$2=1,ROUND('1 Full-time'!D51,2)&lt;&gt;'1 Full-time'!D51),E43,"")</f>
        <v/>
      </c>
      <c r="AW43" s="3" t="str">
        <f>IF(AND($AV$2=1,ROUND('1 Full-time'!E51,2)&lt;&gt;'1 Full-time'!E51),F43,"")</f>
        <v/>
      </c>
      <c r="AX43" s="3" t="str">
        <f>IF(AND($AV$2=1,ROUND('1 Full-time'!F51,2)&lt;&gt;'1 Full-time'!F51),G43,"")</f>
        <v/>
      </c>
      <c r="AY43" s="40" t="str">
        <f>IF(AND($AV$2=1,ROUND('1 Full-time'!G51,2)&lt;&gt;'1 Full-time'!G51),H43,"")</f>
        <v/>
      </c>
      <c r="AZ43" s="3" t="str">
        <f>IF(AND($AV$2=1,ROUND('1 Full-time'!H51,2)&lt;&gt;'1 Full-time'!H51),I43,"")</f>
        <v/>
      </c>
      <c r="BA43" s="41" t="str">
        <f>IF(AND($AV$2=1,ROUND('1 Full-time'!I51,2)&lt;&gt;'1 Full-time'!I51),J43,"")</f>
        <v/>
      </c>
      <c r="BB43" s="3" t="str">
        <f>IF(AND($AV$2=1,ROUND('1 Full-time'!J51,2)&lt;&gt;'1 Full-time'!J51),K43,"")</f>
        <v/>
      </c>
      <c r="BC43" s="3" t="str">
        <f>IF(AND($AV$2=1,ROUND('1 Full-time'!K51,2)&lt;&gt;'1 Full-time'!K51),L43,"")</f>
        <v/>
      </c>
      <c r="BD43" s="41" t="str">
        <f>IF(AND($AV$2=1,ROUND('1 Full-time'!L51,2)&lt;&gt;'1 Full-time'!L51),M43,"")</f>
        <v/>
      </c>
      <c r="BF43" s="40" t="str">
        <f>IF(AND($BF$2=1,'1 Full-time'!D51+'1 Full-time'!G51&gt;=$BF$3,'1 Full-time'!J51=0),K43,"")</f>
        <v/>
      </c>
      <c r="BG43" s="3" t="str">
        <f>IF(AND($BF$2=1,'1 Full-time'!E51+'1 Full-time'!H51&gt;=$BF$3,'1 Full-time'!K51=0),L43,"")</f>
        <v/>
      </c>
      <c r="BH43" s="41" t="str">
        <f>IF(AND($BF$2=1,'1 Full-time'!F51+'1 Full-time'!I51&gt;=$BF$3,'1 Full-time'!L51=0),M43,"")</f>
        <v/>
      </c>
      <c r="BJ43" s="40" t="str">
        <f>IF(AND($BJ$2=1,SUM('1 Full-time'!D51,'1 Full-time'!G51)&gt;0,SUM('1 Full-time'!D51,'1 Full-time'!G51)=-'1 Full-time'!J51),K43,"")</f>
        <v/>
      </c>
      <c r="BK43" s="3" t="str">
        <f>IF(AND($BJ$2=1,SUM('1 Full-time'!E51,'1 Full-time'!H51)&gt;0,SUM('1 Full-time'!E51,'1 Full-time'!H51)=-'1 Full-time'!K51),L43,"")</f>
        <v/>
      </c>
      <c r="BL43" s="41" t="str">
        <f>IF(AND($BJ$2=1,SUM('1 Full-time'!F51,'1 Full-time'!I51)&gt;0,SUM('1 Full-time'!F51,'1 Full-time'!I51)=-'1 Full-time'!L51),M43,"")</f>
        <v/>
      </c>
    </row>
    <row r="44" spans="1:64" x14ac:dyDescent="0.25">
      <c r="A44" s="18" t="str">
        <f>'1 Full-time'!A52</f>
        <v>C2</v>
      </c>
      <c r="B44" t="s">
        <v>19</v>
      </c>
      <c r="C44" s="18" t="str">
        <f>'1 Full-time'!C52</f>
        <v>PGT (Other)</v>
      </c>
      <c r="D44" t="str">
        <f t="shared" si="2"/>
        <v>C2, Long, PGT (Other)</v>
      </c>
      <c r="E44" t="str">
        <f t="shared" si="5"/>
        <v xml:space="preserve">Column 1, OfS-fundable, C2, Long, PGT (Other); </v>
      </c>
      <c r="F44" t="str">
        <f t="shared" si="5"/>
        <v xml:space="preserve">Column 1, Non-fundable, C2, Long, PGT (Other); </v>
      </c>
      <c r="G44" t="str">
        <f t="shared" si="5"/>
        <v xml:space="preserve">Column 1, Island and overseas, C2, Long, PGT (Other); </v>
      </c>
      <c r="H44" t="str">
        <f t="shared" si="5"/>
        <v xml:space="preserve">Column 2, OfS-fundable, C2, Long, PGT (Other); </v>
      </c>
      <c r="I44" t="str">
        <f t="shared" si="5"/>
        <v xml:space="preserve">Column 2, Non-fundable, C2, Long, PGT (Other); </v>
      </c>
      <c r="J44" t="str">
        <f t="shared" si="5"/>
        <v xml:space="preserve">Column 2, Island and overseas, C2, Long, PGT (Other); </v>
      </c>
      <c r="K44" t="str">
        <f t="shared" si="5"/>
        <v xml:space="preserve">Column 3, OfS-fundable, C2, Long, PGT (Other); </v>
      </c>
      <c r="L44" t="str">
        <f t="shared" si="5"/>
        <v xml:space="preserve">Column 3, Non-fundable, C2, Long, PGT (Other); </v>
      </c>
      <c r="M44" t="str">
        <f t="shared" si="5"/>
        <v xml:space="preserve">Column 3, Island and overseas, C2, Long, PGT (Other); </v>
      </c>
      <c r="N44" t="str">
        <f t="shared" si="5"/>
        <v xml:space="preserve">Column 4, OfS-fundable, C2, Long, PGT (Other); </v>
      </c>
      <c r="O44" t="str">
        <f t="shared" si="5"/>
        <v xml:space="preserve">Column 4, Non-fundable, C2, Long, PGT (Other); </v>
      </c>
      <c r="P44" t="str">
        <f t="shared" si="5"/>
        <v xml:space="preserve">Column 4, Island and overseas, C2, Long, PGT (Other); </v>
      </c>
      <c r="X44" s="24" t="str">
        <f>IF(AND($X$2=1,'1 Full-time'!J52&gt;0),K44,"")</f>
        <v/>
      </c>
      <c r="Y44" s="21" t="str">
        <f>IF(AND($X$2=1,'1 Full-time'!K52&gt;0),L44,"")</f>
        <v/>
      </c>
      <c r="Z44" s="25" t="str">
        <f>IF(AND($X$2=1,'1 Full-time'!L52&gt;0),M44,"")</f>
        <v/>
      </c>
      <c r="AB44" s="24" t="str">
        <f>IF(AND($AB$2=1,'1 Full-time'!D52&lt;0),E44,"")</f>
        <v/>
      </c>
      <c r="AC44" s="21" t="str">
        <f>IF(AND($AB$2=1,'1 Full-time'!E52&lt;0),F44,"")</f>
        <v/>
      </c>
      <c r="AD44" s="25" t="str">
        <f>IF(AND($AB$2=1,'1 Full-time'!F52&lt;0),G44,"")</f>
        <v/>
      </c>
      <c r="AE44" s="21" t="str">
        <f>IF(AND($AB$2=1,'1 Full-time'!G52&lt;0),H44,"")</f>
        <v/>
      </c>
      <c r="AF44" s="21" t="str">
        <f>IF(AND($AB$2=1,'1 Full-time'!H52&lt;0),I44,"")</f>
        <v/>
      </c>
      <c r="AG44" s="25" t="str">
        <f>IF(AND($AB$2=1,'1 Full-time'!I52&lt;0),J44,"")</f>
        <v/>
      </c>
      <c r="AH44" s="32" t="str">
        <f>IF(AND($AB$2=1,'1 Full-time'!M52&lt;0),N44,"")</f>
        <v/>
      </c>
      <c r="AI44" s="21" t="str">
        <f>IF(AND($AB$2=1,'1 Full-time'!N52&lt;0),O44,"")</f>
        <v/>
      </c>
      <c r="AJ44" s="25" t="str">
        <f>IF(AND($AB$2=1,'1 Full-time'!O52&lt;0),P44,"")</f>
        <v/>
      </c>
      <c r="AV44" s="40" t="str">
        <f>IF(AND($AV$2=1,ROUND('1 Full-time'!D52,2)&lt;&gt;'1 Full-time'!D52),E44,"")</f>
        <v/>
      </c>
      <c r="AW44" s="3" t="str">
        <f>IF(AND($AV$2=1,ROUND('1 Full-time'!E52,2)&lt;&gt;'1 Full-time'!E52),F44,"")</f>
        <v/>
      </c>
      <c r="AX44" s="3" t="str">
        <f>IF(AND($AV$2=1,ROUND('1 Full-time'!F52,2)&lt;&gt;'1 Full-time'!F52),G44,"")</f>
        <v/>
      </c>
      <c r="AY44" s="40" t="str">
        <f>IF(AND($AV$2=1,ROUND('1 Full-time'!G52,2)&lt;&gt;'1 Full-time'!G52),H44,"")</f>
        <v/>
      </c>
      <c r="AZ44" s="3" t="str">
        <f>IF(AND($AV$2=1,ROUND('1 Full-time'!H52,2)&lt;&gt;'1 Full-time'!H52),I44,"")</f>
        <v/>
      </c>
      <c r="BA44" s="41" t="str">
        <f>IF(AND($AV$2=1,ROUND('1 Full-time'!I52,2)&lt;&gt;'1 Full-time'!I52),J44,"")</f>
        <v/>
      </c>
      <c r="BB44" s="3" t="str">
        <f>IF(AND($AV$2=1,ROUND('1 Full-time'!J52,2)&lt;&gt;'1 Full-time'!J52),K44,"")</f>
        <v/>
      </c>
      <c r="BC44" s="3" t="str">
        <f>IF(AND($AV$2=1,ROUND('1 Full-time'!K52,2)&lt;&gt;'1 Full-time'!K52),L44,"")</f>
        <v/>
      </c>
      <c r="BD44" s="41" t="str">
        <f>IF(AND($AV$2=1,ROUND('1 Full-time'!L52,2)&lt;&gt;'1 Full-time'!L52),M44,"")</f>
        <v/>
      </c>
      <c r="BF44" s="40" t="str">
        <f>IF(AND($BF$2=1,'1 Full-time'!D52+'1 Full-time'!G52&gt;=$BF$3,'1 Full-time'!J52=0),K44,"")</f>
        <v/>
      </c>
      <c r="BG44" s="3" t="str">
        <f>IF(AND($BF$2=1,'1 Full-time'!E52+'1 Full-time'!H52&gt;=$BF$3,'1 Full-time'!K52=0),L44,"")</f>
        <v/>
      </c>
      <c r="BH44" s="41" t="str">
        <f>IF(AND($BF$2=1,'1 Full-time'!F52+'1 Full-time'!I52&gt;=$BF$3,'1 Full-time'!L52=0),M44,"")</f>
        <v/>
      </c>
      <c r="BJ44" s="40" t="str">
        <f>IF(AND($BJ$2=1,SUM('1 Full-time'!D52,'1 Full-time'!G52)&gt;0,SUM('1 Full-time'!D52,'1 Full-time'!G52)=-'1 Full-time'!J52),K44,"")</f>
        <v/>
      </c>
      <c r="BK44" s="3" t="str">
        <f>IF(AND($BJ$2=1,SUM('1 Full-time'!E52,'1 Full-time'!H52)&gt;0,SUM('1 Full-time'!E52,'1 Full-time'!H52)=-'1 Full-time'!K52),L44,"")</f>
        <v/>
      </c>
      <c r="BL44" s="41" t="str">
        <f>IF(AND($BJ$2=1,SUM('1 Full-time'!F52,'1 Full-time'!I52)&gt;0,SUM('1 Full-time'!F52,'1 Full-time'!I52)=-'1 Full-time'!L52),M44,"")</f>
        <v/>
      </c>
    </row>
    <row r="45" spans="1:64" x14ac:dyDescent="0.25">
      <c r="A45" s="18" t="str">
        <f>'1 Full-time'!A53</f>
        <v>C2</v>
      </c>
      <c r="B45" t="s">
        <v>19</v>
      </c>
      <c r="C45" s="18" t="str">
        <f>'1 Full-time'!C53</f>
        <v>PGR</v>
      </c>
      <c r="D45" t="str">
        <f t="shared" si="2"/>
        <v>C2, Long, PGR</v>
      </c>
      <c r="E45" t="str">
        <f t="shared" si="5"/>
        <v xml:space="preserve">Column 1, OfS-fundable, C2, Long, PGR; </v>
      </c>
      <c r="F45" t="str">
        <f t="shared" si="5"/>
        <v xml:space="preserve">Column 1, Non-fundable, C2, Long, PGR; </v>
      </c>
      <c r="G45" t="str">
        <f t="shared" si="5"/>
        <v xml:space="preserve">Column 1, Island and overseas, C2, Long, PGR; </v>
      </c>
      <c r="H45" t="str">
        <f t="shared" si="5"/>
        <v xml:space="preserve">Column 2, OfS-fundable, C2, Long, PGR; </v>
      </c>
      <c r="I45" t="str">
        <f t="shared" si="5"/>
        <v xml:space="preserve">Column 2, Non-fundable, C2, Long, PGR; </v>
      </c>
      <c r="J45" t="str">
        <f t="shared" si="5"/>
        <v xml:space="preserve">Column 2, Island and overseas, C2, Long, PGR; </v>
      </c>
      <c r="K45" t="str">
        <f t="shared" si="5"/>
        <v xml:space="preserve">Column 3, OfS-fundable, C2, Long, PGR; </v>
      </c>
      <c r="L45" t="str">
        <f t="shared" si="5"/>
        <v xml:space="preserve">Column 3, Non-fundable, C2, Long, PGR; </v>
      </c>
      <c r="M45" t="str">
        <f t="shared" si="5"/>
        <v xml:space="preserve">Column 3, Island and overseas, C2, Long, PGR; </v>
      </c>
      <c r="N45" t="str">
        <f t="shared" si="5"/>
        <v xml:space="preserve">Column 4, OfS-fundable, C2, Long, PGR; </v>
      </c>
      <c r="O45" t="str">
        <f t="shared" si="5"/>
        <v xml:space="preserve">Column 4, Non-fundable, C2, Long, PGR; </v>
      </c>
      <c r="P45" t="str">
        <f t="shared" si="5"/>
        <v xml:space="preserve">Column 4, Island and overseas, C2, Long, PGR; </v>
      </c>
      <c r="X45" s="31"/>
      <c r="Y45" s="26" t="str">
        <f>IF(AND($X$2=1,'1 Full-time'!K53&gt;0),L45,"")</f>
        <v/>
      </c>
      <c r="Z45" s="27" t="str">
        <f>IF(AND($X$2=1,'1 Full-time'!L53&gt;0),M45,"")</f>
        <v/>
      </c>
      <c r="AB45" s="31"/>
      <c r="AC45" s="26" t="str">
        <f>IF(AND($AB$2=1,'1 Full-time'!E53&lt;0),F45,"")</f>
        <v/>
      </c>
      <c r="AD45" s="27" t="str">
        <f>IF(AND($AB$2=1,'1 Full-time'!F53&lt;0),G45,"")</f>
        <v/>
      </c>
      <c r="AE45" s="35"/>
      <c r="AF45" s="26" t="str">
        <f>IF(AND($AB$2=1,'1 Full-time'!H53&lt;0),I45,"")</f>
        <v/>
      </c>
      <c r="AG45" s="27" t="str">
        <f>IF(AND($AB$2=1,'1 Full-time'!I53&lt;0),J45,"")</f>
        <v/>
      </c>
      <c r="AH45" s="36"/>
      <c r="AI45" s="26" t="str">
        <f>IF(AND($AB$2=1,'1 Full-time'!N53&lt;0),O45,"")</f>
        <v/>
      </c>
      <c r="AJ45" s="27" t="str">
        <f>IF(AND($AB$2=1,'1 Full-time'!O53&lt;0),P45,"")</f>
        <v/>
      </c>
      <c r="AV45" s="45"/>
      <c r="AW45" s="4" t="str">
        <f>IF(AND($AV$2=1,ROUND('1 Full-time'!E53,2)&lt;&gt;'1 Full-time'!E53),F45,"")</f>
        <v/>
      </c>
      <c r="AX45" s="4" t="str">
        <f>IF(AND($AV$2=1,ROUND('1 Full-time'!F53,2)&lt;&gt;'1 Full-time'!F53),G45,"")</f>
        <v/>
      </c>
      <c r="AY45" s="45"/>
      <c r="AZ45" s="4" t="str">
        <f>IF(AND($AV$2=1,ROUND('1 Full-time'!H53,2)&lt;&gt;'1 Full-time'!H53),I45,"")</f>
        <v/>
      </c>
      <c r="BA45" s="42" t="str">
        <f>IF(AND($AV$2=1,ROUND('1 Full-time'!I53,2)&lt;&gt;'1 Full-time'!I53),J45,"")</f>
        <v/>
      </c>
      <c r="BB45" s="46"/>
      <c r="BC45" s="4" t="str">
        <f>IF(AND($AV$2=1,ROUND('1 Full-time'!K53,2)&lt;&gt;'1 Full-time'!K53),L45,"")</f>
        <v/>
      </c>
      <c r="BD45" s="42" t="str">
        <f>IF(AND($AV$2=1,ROUND('1 Full-time'!L53,2)&lt;&gt;'1 Full-time'!L53),M45,"")</f>
        <v/>
      </c>
      <c r="BF45" s="45"/>
      <c r="BG45" s="4" t="str">
        <f>IF(AND($BF$2=1,'1 Full-time'!E53+'1 Full-time'!H53&gt;=$BF$3,'1 Full-time'!K53=0),L45,"")</f>
        <v/>
      </c>
      <c r="BH45" s="42" t="str">
        <f>IF(AND($BF$2=1,'1 Full-time'!F53+'1 Full-time'!I53&gt;=$BF$3,'1 Full-time'!L53=0),M45,"")</f>
        <v/>
      </c>
      <c r="BJ45" s="45"/>
      <c r="BK45" s="4" t="str">
        <f>IF(AND($BJ$2=1,SUM('1 Full-time'!E53,'1 Full-time'!H53)&gt;0,SUM('1 Full-time'!E53,'1 Full-time'!H53)=-'1 Full-time'!K53),L45,"")</f>
        <v/>
      </c>
      <c r="BL45" s="42" t="str">
        <f>IF(AND($BJ$2=1,SUM('1 Full-time'!F53,'1 Full-time'!I53)&gt;0,SUM('1 Full-time'!F53,'1 Full-time'!I53)=-'1 Full-time'!L53),M45,"")</f>
        <v/>
      </c>
    </row>
    <row r="46" spans="1:64" x14ac:dyDescent="0.25">
      <c r="A46" s="18" t="str">
        <f>'1 Full-time'!A54</f>
        <v>D</v>
      </c>
      <c r="B46" t="s">
        <v>13</v>
      </c>
      <c r="C46" s="18" t="str">
        <f>'1 Full-time'!C54</f>
        <v>UG</v>
      </c>
      <c r="D46" t="str">
        <f t="shared" si="2"/>
        <v>D, Standard, UG</v>
      </c>
      <c r="E46" t="str">
        <f t="shared" si="5"/>
        <v xml:space="preserve">Column 1, OfS-fundable, D, Standard, UG; </v>
      </c>
      <c r="F46" t="str">
        <f t="shared" si="5"/>
        <v xml:space="preserve">Column 1, Non-fundable, D, Standard, UG; </v>
      </c>
      <c r="G46" t="str">
        <f t="shared" si="5"/>
        <v xml:space="preserve">Column 1, Island and overseas, D, Standard, UG; </v>
      </c>
      <c r="H46" t="str">
        <f t="shared" si="5"/>
        <v xml:space="preserve">Column 2, OfS-fundable, D, Standard, UG; </v>
      </c>
      <c r="I46" t="str">
        <f t="shared" si="5"/>
        <v xml:space="preserve">Column 2, Non-fundable, D, Standard, UG; </v>
      </c>
      <c r="J46" t="str">
        <f t="shared" si="5"/>
        <v xml:space="preserve">Column 2, Island and overseas, D, Standard, UG; </v>
      </c>
      <c r="K46" t="str">
        <f t="shared" si="5"/>
        <v xml:space="preserve">Column 3, OfS-fundable, D, Standard, UG; </v>
      </c>
      <c r="L46" t="str">
        <f t="shared" si="5"/>
        <v xml:space="preserve">Column 3, Non-fundable, D, Standard, UG; </v>
      </c>
      <c r="M46" t="str">
        <f t="shared" si="5"/>
        <v xml:space="preserve">Column 3, Island and overseas, D, Standard, UG; </v>
      </c>
      <c r="N46" t="str">
        <f t="shared" si="5"/>
        <v xml:space="preserve">Column 4, OfS-fundable, D, Standard, UG; </v>
      </c>
      <c r="O46" t="str">
        <f t="shared" si="5"/>
        <v xml:space="preserve">Column 4, Non-fundable, D, Standard, UG; </v>
      </c>
      <c r="P46" t="str">
        <f t="shared" si="5"/>
        <v xml:space="preserve">Column 4, Island and overseas, D, Standard, UG; </v>
      </c>
      <c r="X46" s="24" t="str">
        <f>IF(AND($X$2=1,'1 Full-time'!J54&gt;0),K46,"")</f>
        <v/>
      </c>
      <c r="Y46" s="21" t="str">
        <f>IF(AND($X$2=1,'1 Full-time'!K54&gt;0),L46,"")</f>
        <v/>
      </c>
      <c r="Z46" s="25" t="str">
        <f>IF(AND($X$2=1,'1 Full-time'!L54&gt;0),M46,"")</f>
        <v/>
      </c>
      <c r="AB46" s="24" t="str">
        <f>IF(AND($AB$2=1,'1 Full-time'!D54&lt;0),E46,"")</f>
        <v/>
      </c>
      <c r="AC46" s="21" t="str">
        <f>IF(AND($AB$2=1,'1 Full-time'!E54&lt;0),F46,"")</f>
        <v/>
      </c>
      <c r="AD46" s="25" t="str">
        <f>IF(AND($AB$2=1,'1 Full-time'!F54&lt;0),G46,"")</f>
        <v/>
      </c>
      <c r="AE46" s="21" t="str">
        <f>IF(AND($AB$2=1,'1 Full-time'!G54&lt;0),H46,"")</f>
        <v/>
      </c>
      <c r="AF46" s="21" t="str">
        <f>IF(AND($AB$2=1,'1 Full-time'!H54&lt;0),I46,"")</f>
        <v/>
      </c>
      <c r="AG46" s="25" t="str">
        <f>IF(AND($AB$2=1,'1 Full-time'!I54&lt;0),J46,"")</f>
        <v/>
      </c>
      <c r="AH46" s="32" t="str">
        <f>IF(AND($AB$2=1,'1 Full-time'!M54&lt;0),N46,"")</f>
        <v/>
      </c>
      <c r="AI46" s="21" t="str">
        <f>IF(AND($AB$2=1,'1 Full-time'!N54&lt;0),O46,"")</f>
        <v/>
      </c>
      <c r="AJ46" s="25" t="str">
        <f>IF(AND($AB$2=1,'1 Full-time'!O54&lt;0),P46,"")</f>
        <v/>
      </c>
      <c r="AV46" s="40" t="str">
        <f>IF(AND($AV$2=1,ROUND('1 Full-time'!D54,2)&lt;&gt;'1 Full-time'!D54),E46,"")</f>
        <v/>
      </c>
      <c r="AW46" s="3" t="str">
        <f>IF(AND($AV$2=1,ROUND('1 Full-time'!E54,2)&lt;&gt;'1 Full-time'!E54),F46,"")</f>
        <v/>
      </c>
      <c r="AX46" s="3" t="str">
        <f>IF(AND($AV$2=1,ROUND('1 Full-time'!F54,2)&lt;&gt;'1 Full-time'!F54),G46,"")</f>
        <v/>
      </c>
      <c r="AY46" s="40" t="str">
        <f>IF(AND($AV$2=1,ROUND('1 Full-time'!G54,2)&lt;&gt;'1 Full-time'!G54),H46,"")</f>
        <v/>
      </c>
      <c r="AZ46" s="3" t="str">
        <f>IF(AND($AV$2=1,ROUND('1 Full-time'!H54,2)&lt;&gt;'1 Full-time'!H54),I46,"")</f>
        <v/>
      </c>
      <c r="BA46" s="41" t="str">
        <f>IF(AND($AV$2=1,ROUND('1 Full-time'!I54,2)&lt;&gt;'1 Full-time'!I54),J46,"")</f>
        <v/>
      </c>
      <c r="BB46" s="3" t="str">
        <f>IF(AND($AV$2=1,ROUND('1 Full-time'!J54,2)&lt;&gt;'1 Full-time'!J54),K46,"")</f>
        <v/>
      </c>
      <c r="BC46" s="3" t="str">
        <f>IF(AND($AV$2=1,ROUND('1 Full-time'!K54,2)&lt;&gt;'1 Full-time'!K54),L46,"")</f>
        <v/>
      </c>
      <c r="BD46" s="41" t="str">
        <f>IF(AND($AV$2=1,ROUND('1 Full-time'!L54,2)&lt;&gt;'1 Full-time'!L54),M46,"")</f>
        <v/>
      </c>
      <c r="BF46" s="40" t="str">
        <f>IF(AND($BF$2=1,'1 Full-time'!D54+'1 Full-time'!G54&gt;=$BF$3,'1 Full-time'!J54=0),K46,"")</f>
        <v/>
      </c>
      <c r="BG46" s="3" t="str">
        <f>IF(AND($BF$2=1,'1 Full-time'!E54+'1 Full-time'!H54&gt;=$BF$3,'1 Full-time'!K54=0),L46,"")</f>
        <v/>
      </c>
      <c r="BH46" s="41" t="str">
        <f>IF(AND($BF$2=1,'1 Full-time'!F54+'1 Full-time'!I54&gt;=$BF$3,'1 Full-time'!L54=0),M46,"")</f>
        <v/>
      </c>
      <c r="BJ46" s="40" t="str">
        <f>IF(AND($BJ$2=1,SUM('1 Full-time'!D54,'1 Full-time'!G54)&gt;0,SUM('1 Full-time'!D54,'1 Full-time'!G54)=-'1 Full-time'!J54),K46,"")</f>
        <v/>
      </c>
      <c r="BK46" s="3" t="str">
        <f>IF(AND($BJ$2=1,SUM('1 Full-time'!E54,'1 Full-time'!H54)&gt;0,SUM('1 Full-time'!E54,'1 Full-time'!H54)=-'1 Full-time'!K54),L46,"")</f>
        <v/>
      </c>
      <c r="BL46" s="41" t="str">
        <f>IF(AND($BJ$2=1,SUM('1 Full-time'!F54,'1 Full-time'!I54)&gt;0,SUM('1 Full-time'!F54,'1 Full-time'!I54)=-'1 Full-time'!L54),M46,"")</f>
        <v/>
      </c>
    </row>
    <row r="47" spans="1:64" x14ac:dyDescent="0.25">
      <c r="A47" s="18" t="str">
        <f>'1 Full-time'!A55</f>
        <v>D</v>
      </c>
      <c r="B47" t="s">
        <v>13</v>
      </c>
      <c r="C47" s="18" t="str">
        <f>'1 Full-time'!C55</f>
        <v>PGT (UG fee)</v>
      </c>
      <c r="D47" t="str">
        <f t="shared" si="2"/>
        <v>D, Standard, PGT (UG fee)</v>
      </c>
      <c r="E47" t="str">
        <f t="shared" si="5"/>
        <v xml:space="preserve">Column 1, OfS-fundable, D, Standard, PGT (UG fee); </v>
      </c>
      <c r="F47" t="str">
        <f t="shared" si="5"/>
        <v xml:space="preserve">Column 1, Non-fundable, D, Standard, PGT (UG fee); </v>
      </c>
      <c r="G47" t="str">
        <f t="shared" si="5"/>
        <v xml:space="preserve">Column 1, Island and overseas, D, Standard, PGT (UG fee); </v>
      </c>
      <c r="H47" t="str">
        <f t="shared" si="5"/>
        <v xml:space="preserve">Column 2, OfS-fundable, D, Standard, PGT (UG fee); </v>
      </c>
      <c r="I47" t="str">
        <f t="shared" si="5"/>
        <v xml:space="preserve">Column 2, Non-fundable, D, Standard, PGT (UG fee); </v>
      </c>
      <c r="J47" t="str">
        <f t="shared" si="5"/>
        <v xml:space="preserve">Column 2, Island and overseas, D, Standard, PGT (UG fee); </v>
      </c>
      <c r="K47" t="str">
        <f t="shared" si="5"/>
        <v xml:space="preserve">Column 3, OfS-fundable, D, Standard, PGT (UG fee); </v>
      </c>
      <c r="L47" t="str">
        <f t="shared" si="5"/>
        <v xml:space="preserve">Column 3, Non-fundable, D, Standard, PGT (UG fee); </v>
      </c>
      <c r="M47" t="str">
        <f t="shared" si="5"/>
        <v xml:space="preserve">Column 3, Island and overseas, D, Standard, PGT (UG fee); </v>
      </c>
      <c r="N47" t="str">
        <f t="shared" si="5"/>
        <v xml:space="preserve">Column 4, OfS-fundable, D, Standard, PGT (UG fee); </v>
      </c>
      <c r="O47" t="str">
        <f t="shared" si="5"/>
        <v xml:space="preserve">Column 4, Non-fundable, D, Standard, PGT (UG fee); </v>
      </c>
      <c r="P47" t="str">
        <f t="shared" si="5"/>
        <v xml:space="preserve">Column 4, Island and overseas, D, Standard, PGT (UG fee); </v>
      </c>
      <c r="X47" s="24" t="str">
        <f>IF(AND($X$2=1,'1 Full-time'!J55&gt;0),K47,"")</f>
        <v/>
      </c>
      <c r="Y47" s="21" t="str">
        <f>IF(AND($X$2=1,'1 Full-time'!K55&gt;0),L47,"")</f>
        <v/>
      </c>
      <c r="Z47" s="25" t="str">
        <f>IF(AND($X$2=1,'1 Full-time'!L55&gt;0),M47,"")</f>
        <v/>
      </c>
      <c r="AB47" s="24" t="str">
        <f>IF(AND($AB$2=1,'1 Full-time'!D55&lt;0),E47,"")</f>
        <v/>
      </c>
      <c r="AC47" s="21" t="str">
        <f>IF(AND($AB$2=1,'1 Full-time'!E55&lt;0),F47,"")</f>
        <v/>
      </c>
      <c r="AD47" s="25" t="str">
        <f>IF(AND($AB$2=1,'1 Full-time'!F55&lt;0),G47,"")</f>
        <v/>
      </c>
      <c r="AE47" s="21" t="str">
        <f>IF(AND($AB$2=1,'1 Full-time'!G55&lt;0),H47,"")</f>
        <v/>
      </c>
      <c r="AF47" s="21" t="str">
        <f>IF(AND($AB$2=1,'1 Full-time'!H55&lt;0),I47,"")</f>
        <v/>
      </c>
      <c r="AG47" s="25" t="str">
        <f>IF(AND($AB$2=1,'1 Full-time'!I55&lt;0),J47,"")</f>
        <v/>
      </c>
      <c r="AH47" s="32" t="str">
        <f>IF(AND($AB$2=1,'1 Full-time'!M55&lt;0),N47,"")</f>
        <v/>
      </c>
      <c r="AI47" s="21" t="str">
        <f>IF(AND($AB$2=1,'1 Full-time'!N55&lt;0),O47,"")</f>
        <v/>
      </c>
      <c r="AJ47" s="25" t="str">
        <f>IF(AND($AB$2=1,'1 Full-time'!O55&lt;0),P47,"")</f>
        <v/>
      </c>
      <c r="AV47" s="40" t="str">
        <f>IF(AND($AV$2=1,ROUND('1 Full-time'!D55,2)&lt;&gt;'1 Full-time'!D55),E47,"")</f>
        <v/>
      </c>
      <c r="AW47" s="3" t="str">
        <f>IF(AND($AV$2=1,ROUND('1 Full-time'!E55,2)&lt;&gt;'1 Full-time'!E55),F47,"")</f>
        <v/>
      </c>
      <c r="AX47" s="3" t="str">
        <f>IF(AND($AV$2=1,ROUND('1 Full-time'!F55,2)&lt;&gt;'1 Full-time'!F55),G47,"")</f>
        <v/>
      </c>
      <c r="AY47" s="40" t="str">
        <f>IF(AND($AV$2=1,ROUND('1 Full-time'!G55,2)&lt;&gt;'1 Full-time'!G55),H47,"")</f>
        <v/>
      </c>
      <c r="AZ47" s="3" t="str">
        <f>IF(AND($AV$2=1,ROUND('1 Full-time'!H55,2)&lt;&gt;'1 Full-time'!H55),I47,"")</f>
        <v/>
      </c>
      <c r="BA47" s="41" t="str">
        <f>IF(AND($AV$2=1,ROUND('1 Full-time'!I55,2)&lt;&gt;'1 Full-time'!I55),J47,"")</f>
        <v/>
      </c>
      <c r="BB47" s="3" t="str">
        <f>IF(AND($AV$2=1,ROUND('1 Full-time'!J55,2)&lt;&gt;'1 Full-time'!J55),K47,"")</f>
        <v/>
      </c>
      <c r="BC47" s="3" t="str">
        <f>IF(AND($AV$2=1,ROUND('1 Full-time'!K55,2)&lt;&gt;'1 Full-time'!K55),L47,"")</f>
        <v/>
      </c>
      <c r="BD47" s="41" t="str">
        <f>IF(AND($AV$2=1,ROUND('1 Full-time'!L55,2)&lt;&gt;'1 Full-time'!L55),M47,"")</f>
        <v/>
      </c>
      <c r="BF47" s="40" t="str">
        <f>IF(AND($BF$2=1,'1 Full-time'!D55+'1 Full-time'!G55&gt;=$BF$3,'1 Full-time'!J55=0),K47,"")</f>
        <v/>
      </c>
      <c r="BG47" s="3" t="str">
        <f>IF(AND($BF$2=1,'1 Full-time'!E55+'1 Full-time'!H55&gt;=$BF$3,'1 Full-time'!K55=0),L47,"")</f>
        <v/>
      </c>
      <c r="BH47" s="41" t="str">
        <f>IF(AND($BF$2=1,'1 Full-time'!F55+'1 Full-time'!I55&gt;=$BF$3,'1 Full-time'!L55=0),M47,"")</f>
        <v/>
      </c>
      <c r="BJ47" s="40" t="str">
        <f>IF(AND($BJ$2=1,SUM('1 Full-time'!D55,'1 Full-time'!G55)&gt;0,SUM('1 Full-time'!D55,'1 Full-time'!G55)=-'1 Full-time'!J55),K47,"")</f>
        <v/>
      </c>
      <c r="BK47" s="3" t="str">
        <f>IF(AND($BJ$2=1,SUM('1 Full-time'!E55,'1 Full-time'!H55)&gt;0,SUM('1 Full-time'!E55,'1 Full-time'!H55)=-'1 Full-time'!K55),L47,"")</f>
        <v/>
      </c>
      <c r="BL47" s="41" t="str">
        <f>IF(AND($BJ$2=1,SUM('1 Full-time'!F55,'1 Full-time'!I55)&gt;0,SUM('1 Full-time'!F55,'1 Full-time'!I55)=-'1 Full-time'!L55),M47,"")</f>
        <v/>
      </c>
    </row>
    <row r="48" spans="1:64" x14ac:dyDescent="0.25">
      <c r="A48" s="18" t="str">
        <f>'1 Full-time'!A56</f>
        <v>D</v>
      </c>
      <c r="B48" t="s">
        <v>13</v>
      </c>
      <c r="C48" s="18" t="str">
        <f>'1 Full-time'!C56</f>
        <v>PGT (Masters' loan)</v>
      </c>
      <c r="D48" t="str">
        <f t="shared" si="2"/>
        <v>D, Standard, PGT (Masters' loan)</v>
      </c>
      <c r="E48" t="str">
        <f t="shared" si="5"/>
        <v xml:space="preserve">Column 1, OfS-fundable, D, Standard, PGT (Masters' loan); </v>
      </c>
      <c r="F48" t="str">
        <f t="shared" si="5"/>
        <v xml:space="preserve">Column 1, Non-fundable, D, Standard, PGT (Masters' loan); </v>
      </c>
      <c r="G48" t="str">
        <f t="shared" si="5"/>
        <v xml:space="preserve">Column 1, Island and overseas, D, Standard, PGT (Masters' loan); </v>
      </c>
      <c r="H48" t="str">
        <f t="shared" si="5"/>
        <v xml:space="preserve">Column 2, OfS-fundable, D, Standard, PGT (Masters' loan); </v>
      </c>
      <c r="I48" t="str">
        <f t="shared" si="5"/>
        <v xml:space="preserve">Column 2, Non-fundable, D, Standard, PGT (Masters' loan); </v>
      </c>
      <c r="J48" t="str">
        <f t="shared" si="5"/>
        <v xml:space="preserve">Column 2, Island and overseas, D, Standard, PGT (Masters' loan); </v>
      </c>
      <c r="K48" t="str">
        <f t="shared" si="5"/>
        <v xml:space="preserve">Column 3, OfS-fundable, D, Standard, PGT (Masters' loan); </v>
      </c>
      <c r="L48" t="str">
        <f t="shared" si="5"/>
        <v xml:space="preserve">Column 3, Non-fundable, D, Standard, PGT (Masters' loan); </v>
      </c>
      <c r="M48" t="str">
        <f t="shared" si="5"/>
        <v xml:space="preserve">Column 3, Island and overseas, D, Standard, PGT (Masters' loan); </v>
      </c>
      <c r="N48" t="str">
        <f t="shared" si="5"/>
        <v xml:space="preserve">Column 4, OfS-fundable, D, Standard, PGT (Masters' loan); </v>
      </c>
      <c r="O48" t="str">
        <f t="shared" si="5"/>
        <v xml:space="preserve">Column 4, Non-fundable, D, Standard, PGT (Masters' loan); </v>
      </c>
      <c r="P48" t="str">
        <f t="shared" si="5"/>
        <v xml:space="preserve">Column 4, Island and overseas, D, Standard, PGT (Masters' loan); </v>
      </c>
      <c r="X48" s="24" t="str">
        <f>IF(AND($X$2=1,'1 Full-time'!J56&gt;0),K48,"")</f>
        <v/>
      </c>
      <c r="Y48" s="21" t="str">
        <f>IF(AND($X$2=1,'1 Full-time'!K56&gt;0),L48,"")</f>
        <v/>
      </c>
      <c r="Z48" s="25" t="str">
        <f>IF(AND($X$2=1,'1 Full-time'!L56&gt;0),M48,"")</f>
        <v/>
      </c>
      <c r="AB48" s="24" t="str">
        <f>IF(AND($AB$2=1,'1 Full-time'!D56&lt;0),E48,"")</f>
        <v/>
      </c>
      <c r="AC48" s="21" t="str">
        <f>IF(AND($AB$2=1,'1 Full-time'!E56&lt;0),F48,"")</f>
        <v/>
      </c>
      <c r="AD48" s="25" t="str">
        <f>IF(AND($AB$2=1,'1 Full-time'!F56&lt;0),G48,"")</f>
        <v/>
      </c>
      <c r="AE48" s="21" t="str">
        <f>IF(AND($AB$2=1,'1 Full-time'!G56&lt;0),H48,"")</f>
        <v/>
      </c>
      <c r="AF48" s="21" t="str">
        <f>IF(AND($AB$2=1,'1 Full-time'!H56&lt;0),I48,"")</f>
        <v/>
      </c>
      <c r="AG48" s="25" t="str">
        <f>IF(AND($AB$2=1,'1 Full-time'!I56&lt;0),J48,"")</f>
        <v/>
      </c>
      <c r="AH48" s="32" t="str">
        <f>IF(AND($AB$2=1,'1 Full-time'!M56&lt;0),N48,"")</f>
        <v/>
      </c>
      <c r="AI48" s="21" t="str">
        <f>IF(AND($AB$2=1,'1 Full-time'!N56&lt;0),O48,"")</f>
        <v/>
      </c>
      <c r="AJ48" s="25" t="str">
        <f>IF(AND($AB$2=1,'1 Full-time'!O56&lt;0),P48,"")</f>
        <v/>
      </c>
      <c r="AV48" s="40" t="str">
        <f>IF(AND($AV$2=1,ROUND('1 Full-time'!D56,2)&lt;&gt;'1 Full-time'!D56),E48,"")</f>
        <v/>
      </c>
      <c r="AW48" s="3" t="str">
        <f>IF(AND($AV$2=1,ROUND('1 Full-time'!E56,2)&lt;&gt;'1 Full-time'!E56),F48,"")</f>
        <v/>
      </c>
      <c r="AX48" s="3" t="str">
        <f>IF(AND($AV$2=1,ROUND('1 Full-time'!F56,2)&lt;&gt;'1 Full-time'!F56),G48,"")</f>
        <v/>
      </c>
      <c r="AY48" s="40" t="str">
        <f>IF(AND($AV$2=1,ROUND('1 Full-time'!G56,2)&lt;&gt;'1 Full-time'!G56),H48,"")</f>
        <v/>
      </c>
      <c r="AZ48" s="3" t="str">
        <f>IF(AND($AV$2=1,ROUND('1 Full-time'!H56,2)&lt;&gt;'1 Full-time'!H56),I48,"")</f>
        <v/>
      </c>
      <c r="BA48" s="41" t="str">
        <f>IF(AND($AV$2=1,ROUND('1 Full-time'!I56,2)&lt;&gt;'1 Full-time'!I56),J48,"")</f>
        <v/>
      </c>
      <c r="BB48" s="3" t="str">
        <f>IF(AND($AV$2=1,ROUND('1 Full-time'!J56,2)&lt;&gt;'1 Full-time'!J56),K48,"")</f>
        <v/>
      </c>
      <c r="BC48" s="3" t="str">
        <f>IF(AND($AV$2=1,ROUND('1 Full-time'!K56,2)&lt;&gt;'1 Full-time'!K56),L48,"")</f>
        <v/>
      </c>
      <c r="BD48" s="41" t="str">
        <f>IF(AND($AV$2=1,ROUND('1 Full-time'!L56,2)&lt;&gt;'1 Full-time'!L56),M48,"")</f>
        <v/>
      </c>
      <c r="BF48" s="40" t="str">
        <f>IF(AND($BF$2=1,'1 Full-time'!D56+'1 Full-time'!G56&gt;=$BF$3,'1 Full-time'!J56=0),K48,"")</f>
        <v/>
      </c>
      <c r="BG48" s="3" t="str">
        <f>IF(AND($BF$2=1,'1 Full-time'!E56+'1 Full-time'!H56&gt;=$BF$3,'1 Full-time'!K56=0),L48,"")</f>
        <v/>
      </c>
      <c r="BH48" s="41" t="str">
        <f>IF(AND($BF$2=1,'1 Full-time'!F56+'1 Full-time'!I56&gt;=$BF$3,'1 Full-time'!L56=0),M48,"")</f>
        <v/>
      </c>
      <c r="BJ48" s="40" t="str">
        <f>IF(AND($BJ$2=1,SUM('1 Full-time'!D56,'1 Full-time'!G56)&gt;0,SUM('1 Full-time'!D56,'1 Full-time'!G56)=-'1 Full-time'!J56),K48,"")</f>
        <v/>
      </c>
      <c r="BK48" s="3" t="str">
        <f>IF(AND($BJ$2=1,SUM('1 Full-time'!E56,'1 Full-time'!H56)&gt;0,SUM('1 Full-time'!E56,'1 Full-time'!H56)=-'1 Full-time'!K56),L48,"")</f>
        <v/>
      </c>
      <c r="BL48" s="41" t="str">
        <f>IF(AND($BJ$2=1,SUM('1 Full-time'!F56,'1 Full-time'!I56)&gt;0,SUM('1 Full-time'!F56,'1 Full-time'!I56)=-'1 Full-time'!L56),M48,"")</f>
        <v/>
      </c>
    </row>
    <row r="49" spans="1:64" x14ac:dyDescent="0.25">
      <c r="A49" s="18" t="str">
        <f>'1 Full-time'!A57</f>
        <v>D</v>
      </c>
      <c r="B49" t="s">
        <v>13</v>
      </c>
      <c r="C49" s="18" t="str">
        <f>'1 Full-time'!C57</f>
        <v>PGT (Other)</v>
      </c>
      <c r="D49" t="str">
        <f t="shared" si="2"/>
        <v>D, Standard, PGT (Other)</v>
      </c>
      <c r="E49" t="str">
        <f t="shared" si="5"/>
        <v xml:space="preserve">Column 1, OfS-fundable, D, Standard, PGT (Other); </v>
      </c>
      <c r="F49" t="str">
        <f t="shared" si="5"/>
        <v xml:space="preserve">Column 1, Non-fundable, D, Standard, PGT (Other); </v>
      </c>
      <c r="G49" t="str">
        <f t="shared" si="5"/>
        <v xml:space="preserve">Column 1, Island and overseas, D, Standard, PGT (Other); </v>
      </c>
      <c r="H49" t="str">
        <f t="shared" si="5"/>
        <v xml:space="preserve">Column 2, OfS-fundable, D, Standard, PGT (Other); </v>
      </c>
      <c r="I49" t="str">
        <f t="shared" si="5"/>
        <v xml:space="preserve">Column 2, Non-fundable, D, Standard, PGT (Other); </v>
      </c>
      <c r="J49" t="str">
        <f t="shared" si="5"/>
        <v xml:space="preserve">Column 2, Island and overseas, D, Standard, PGT (Other); </v>
      </c>
      <c r="K49" t="str">
        <f t="shared" si="5"/>
        <v xml:space="preserve">Column 3, OfS-fundable, D, Standard, PGT (Other); </v>
      </c>
      <c r="L49" t="str">
        <f t="shared" si="5"/>
        <v xml:space="preserve">Column 3, Non-fundable, D, Standard, PGT (Other); </v>
      </c>
      <c r="M49" t="str">
        <f t="shared" si="5"/>
        <v xml:space="preserve">Column 3, Island and overseas, D, Standard, PGT (Other); </v>
      </c>
      <c r="N49" t="str">
        <f t="shared" si="5"/>
        <v xml:space="preserve">Column 4, OfS-fundable, D, Standard, PGT (Other); </v>
      </c>
      <c r="O49" t="str">
        <f t="shared" si="5"/>
        <v xml:space="preserve">Column 4, Non-fundable, D, Standard, PGT (Other); </v>
      </c>
      <c r="P49" t="str">
        <f t="shared" si="5"/>
        <v xml:space="preserve">Column 4, Island and overseas, D, Standard, PGT (Other); </v>
      </c>
      <c r="X49" s="24" t="str">
        <f>IF(AND($X$2=1,'1 Full-time'!J57&gt;0),K49,"")</f>
        <v/>
      </c>
      <c r="Y49" s="21" t="str">
        <f>IF(AND($X$2=1,'1 Full-time'!K57&gt;0),L49,"")</f>
        <v/>
      </c>
      <c r="Z49" s="25" t="str">
        <f>IF(AND($X$2=1,'1 Full-time'!L57&gt;0),M49,"")</f>
        <v/>
      </c>
      <c r="AB49" s="24" t="str">
        <f>IF(AND($AB$2=1,'1 Full-time'!D57&lt;0),E49,"")</f>
        <v/>
      </c>
      <c r="AC49" s="21" t="str">
        <f>IF(AND($AB$2=1,'1 Full-time'!E57&lt;0),F49,"")</f>
        <v/>
      </c>
      <c r="AD49" s="25" t="str">
        <f>IF(AND($AB$2=1,'1 Full-time'!F57&lt;0),G49,"")</f>
        <v/>
      </c>
      <c r="AE49" s="21" t="str">
        <f>IF(AND($AB$2=1,'1 Full-time'!G57&lt;0),H49,"")</f>
        <v/>
      </c>
      <c r="AF49" s="21" t="str">
        <f>IF(AND($AB$2=1,'1 Full-time'!H57&lt;0),I49,"")</f>
        <v/>
      </c>
      <c r="AG49" s="25" t="str">
        <f>IF(AND($AB$2=1,'1 Full-time'!I57&lt;0),J49,"")</f>
        <v/>
      </c>
      <c r="AH49" s="32" t="str">
        <f>IF(AND($AB$2=1,'1 Full-time'!M57&lt;0),N49,"")</f>
        <v/>
      </c>
      <c r="AI49" s="21" t="str">
        <f>IF(AND($AB$2=1,'1 Full-time'!N57&lt;0),O49,"")</f>
        <v/>
      </c>
      <c r="AJ49" s="25" t="str">
        <f>IF(AND($AB$2=1,'1 Full-time'!O57&lt;0),P49,"")</f>
        <v/>
      </c>
      <c r="AV49" s="40" t="str">
        <f>IF(AND($AV$2=1,ROUND('1 Full-time'!D57,2)&lt;&gt;'1 Full-time'!D57),E49,"")</f>
        <v/>
      </c>
      <c r="AW49" s="3" t="str">
        <f>IF(AND($AV$2=1,ROUND('1 Full-time'!E57,2)&lt;&gt;'1 Full-time'!E57),F49,"")</f>
        <v/>
      </c>
      <c r="AX49" s="3" t="str">
        <f>IF(AND($AV$2=1,ROUND('1 Full-time'!F57,2)&lt;&gt;'1 Full-time'!F57),G49,"")</f>
        <v/>
      </c>
      <c r="AY49" s="40" t="str">
        <f>IF(AND($AV$2=1,ROUND('1 Full-time'!G57,2)&lt;&gt;'1 Full-time'!G57),H49,"")</f>
        <v/>
      </c>
      <c r="AZ49" s="3" t="str">
        <f>IF(AND($AV$2=1,ROUND('1 Full-time'!H57,2)&lt;&gt;'1 Full-time'!H57),I49,"")</f>
        <v/>
      </c>
      <c r="BA49" s="41" t="str">
        <f>IF(AND($AV$2=1,ROUND('1 Full-time'!I57,2)&lt;&gt;'1 Full-time'!I57),J49,"")</f>
        <v/>
      </c>
      <c r="BB49" s="3" t="str">
        <f>IF(AND($AV$2=1,ROUND('1 Full-time'!J57,2)&lt;&gt;'1 Full-time'!J57),K49,"")</f>
        <v/>
      </c>
      <c r="BC49" s="3" t="str">
        <f>IF(AND($AV$2=1,ROUND('1 Full-time'!K57,2)&lt;&gt;'1 Full-time'!K57),L49,"")</f>
        <v/>
      </c>
      <c r="BD49" s="41" t="str">
        <f>IF(AND($AV$2=1,ROUND('1 Full-time'!L57,2)&lt;&gt;'1 Full-time'!L57),M49,"")</f>
        <v/>
      </c>
      <c r="BF49" s="40" t="str">
        <f>IF(AND($BF$2=1,'1 Full-time'!D57+'1 Full-time'!G57&gt;=$BF$3,'1 Full-time'!J57=0),K49,"")</f>
        <v/>
      </c>
      <c r="BG49" s="3" t="str">
        <f>IF(AND($BF$2=1,'1 Full-time'!E57+'1 Full-time'!H57&gt;=$BF$3,'1 Full-time'!K57=0),L49,"")</f>
        <v/>
      </c>
      <c r="BH49" s="41" t="str">
        <f>IF(AND($BF$2=1,'1 Full-time'!F57+'1 Full-time'!I57&gt;=$BF$3,'1 Full-time'!L57=0),M49,"")</f>
        <v/>
      </c>
      <c r="BJ49" s="40" t="str">
        <f>IF(AND($BJ$2=1,SUM('1 Full-time'!D57,'1 Full-time'!G57)&gt;0,SUM('1 Full-time'!D57,'1 Full-time'!G57)=-'1 Full-time'!J57),K49,"")</f>
        <v/>
      </c>
      <c r="BK49" s="3" t="str">
        <f>IF(AND($BJ$2=1,SUM('1 Full-time'!E57,'1 Full-time'!H57)&gt;0,SUM('1 Full-time'!E57,'1 Full-time'!H57)=-'1 Full-time'!K57),L49,"")</f>
        <v/>
      </c>
      <c r="BL49" s="41" t="str">
        <f>IF(AND($BJ$2=1,SUM('1 Full-time'!F57,'1 Full-time'!I57)&gt;0,SUM('1 Full-time'!F57,'1 Full-time'!I57)=-'1 Full-time'!L57),M49,"")</f>
        <v/>
      </c>
    </row>
    <row r="50" spans="1:64" x14ac:dyDescent="0.25">
      <c r="A50" s="18" t="str">
        <f>'1 Full-time'!A58</f>
        <v>D</v>
      </c>
      <c r="B50" t="s">
        <v>13</v>
      </c>
      <c r="C50" s="18" t="str">
        <f>'1 Full-time'!C58</f>
        <v>PGR</v>
      </c>
      <c r="D50" t="str">
        <f t="shared" si="2"/>
        <v>D, Standard, PGR</v>
      </c>
      <c r="E50" t="str">
        <f t="shared" si="5"/>
        <v xml:space="preserve">Column 1, OfS-fundable, D, Standard, PGR; </v>
      </c>
      <c r="F50" t="str">
        <f t="shared" si="5"/>
        <v xml:space="preserve">Column 1, Non-fundable, D, Standard, PGR; </v>
      </c>
      <c r="G50" t="str">
        <f t="shared" si="5"/>
        <v xml:space="preserve">Column 1, Island and overseas, D, Standard, PGR; </v>
      </c>
      <c r="H50" t="str">
        <f t="shared" si="5"/>
        <v xml:space="preserve">Column 2, OfS-fundable, D, Standard, PGR; </v>
      </c>
      <c r="I50" t="str">
        <f t="shared" si="5"/>
        <v xml:space="preserve">Column 2, Non-fundable, D, Standard, PGR; </v>
      </c>
      <c r="J50" t="str">
        <f t="shared" si="5"/>
        <v xml:space="preserve">Column 2, Island and overseas, D, Standard, PGR; </v>
      </c>
      <c r="K50" t="str">
        <f t="shared" si="5"/>
        <v xml:space="preserve">Column 3, OfS-fundable, D, Standard, PGR; </v>
      </c>
      <c r="L50" t="str">
        <f t="shared" si="5"/>
        <v xml:space="preserve">Column 3, Non-fundable, D, Standard, PGR; </v>
      </c>
      <c r="M50" t="str">
        <f t="shared" si="5"/>
        <v xml:space="preserve">Column 3, Island and overseas, D, Standard, PGR; </v>
      </c>
      <c r="N50" t="str">
        <f t="shared" si="5"/>
        <v xml:space="preserve">Column 4, OfS-fundable, D, Standard, PGR; </v>
      </c>
      <c r="O50" t="str">
        <f t="shared" si="5"/>
        <v xml:space="preserve">Column 4, Non-fundable, D, Standard, PGR; </v>
      </c>
      <c r="P50" t="str">
        <f t="shared" si="5"/>
        <v xml:space="preserve">Column 4, Island and overseas, D, Standard, PGR; </v>
      </c>
      <c r="X50" s="28"/>
      <c r="Y50" s="21" t="str">
        <f>IF(AND($X$2=1,'1 Full-time'!K58&gt;0),L50,"")</f>
        <v/>
      </c>
      <c r="Z50" s="25" t="str">
        <f>IF(AND($X$2=1,'1 Full-time'!L58&gt;0),M50,"")</f>
        <v/>
      </c>
      <c r="AB50" s="28"/>
      <c r="AC50" s="21" t="str">
        <f>IF(AND($AB$2=1,'1 Full-time'!E58&lt;0),F50,"")</f>
        <v/>
      </c>
      <c r="AD50" s="25" t="str">
        <f>IF(AND($AB$2=1,'1 Full-time'!F58&lt;0),G50,"")</f>
        <v/>
      </c>
      <c r="AE50" s="29"/>
      <c r="AF50" s="21" t="str">
        <f>IF(AND($AB$2=1,'1 Full-time'!H58&lt;0),I50,"")</f>
        <v/>
      </c>
      <c r="AG50" s="25" t="str">
        <f>IF(AND($AB$2=1,'1 Full-time'!I58&lt;0),J50,"")</f>
        <v/>
      </c>
      <c r="AH50" s="34"/>
      <c r="AI50" s="21" t="str">
        <f>IF(AND($AB$2=1,'1 Full-time'!N58&lt;0),O50,"")</f>
        <v/>
      </c>
      <c r="AJ50" s="25" t="str">
        <f>IF(AND($AB$2=1,'1 Full-time'!O58&lt;0),P50,"")</f>
        <v/>
      </c>
      <c r="AV50" s="43"/>
      <c r="AW50" s="3" t="str">
        <f>IF(AND($AV$2=1,ROUND('1 Full-time'!E58,2)&lt;&gt;'1 Full-time'!E58),F50,"")</f>
        <v/>
      </c>
      <c r="AX50" s="3" t="str">
        <f>IF(AND($AV$2=1,ROUND('1 Full-time'!F58,2)&lt;&gt;'1 Full-time'!F58),G50,"")</f>
        <v/>
      </c>
      <c r="AY50" s="43"/>
      <c r="AZ50" s="3" t="str">
        <f>IF(AND($AV$2=1,ROUND('1 Full-time'!H58,2)&lt;&gt;'1 Full-time'!H58),I50,"")</f>
        <v/>
      </c>
      <c r="BA50" s="41" t="str">
        <f>IF(AND($AV$2=1,ROUND('1 Full-time'!I58,2)&lt;&gt;'1 Full-time'!I58),J50,"")</f>
        <v/>
      </c>
      <c r="BB50" s="44"/>
      <c r="BC50" s="3" t="str">
        <f>IF(AND($AV$2=1,ROUND('1 Full-time'!K58,2)&lt;&gt;'1 Full-time'!K58),L50,"")</f>
        <v/>
      </c>
      <c r="BD50" s="41" t="str">
        <f>IF(AND($AV$2=1,ROUND('1 Full-time'!L58,2)&lt;&gt;'1 Full-time'!L58),M50,"")</f>
        <v/>
      </c>
      <c r="BF50" s="43"/>
      <c r="BG50" s="3" t="str">
        <f>IF(AND($BF$2=1,'1 Full-time'!E58+'1 Full-time'!H58&gt;=$BF$3,'1 Full-time'!K58=0),L50,"")</f>
        <v/>
      </c>
      <c r="BH50" s="41" t="str">
        <f>IF(AND($BF$2=1,'1 Full-time'!F58+'1 Full-time'!I58&gt;=$BF$3,'1 Full-time'!L58=0),M50,"")</f>
        <v/>
      </c>
      <c r="BJ50" s="43"/>
      <c r="BK50" s="3" t="str">
        <f>IF(AND($BJ$2=1,SUM('1 Full-time'!E58,'1 Full-time'!H58)&gt;0,SUM('1 Full-time'!E58,'1 Full-time'!H58)=-'1 Full-time'!K58),L50,"")</f>
        <v/>
      </c>
      <c r="BL50" s="41" t="str">
        <f>IF(AND($BJ$2=1,SUM('1 Full-time'!F58,'1 Full-time'!I58)&gt;0,SUM('1 Full-time'!F58,'1 Full-time'!I58)=-'1 Full-time'!L58),M50,"")</f>
        <v/>
      </c>
    </row>
    <row r="51" spans="1:64" x14ac:dyDescent="0.25">
      <c r="A51" s="18" t="str">
        <f>'1 Full-time'!A59</f>
        <v>D</v>
      </c>
      <c r="B51" t="s">
        <v>19</v>
      </c>
      <c r="C51" s="18" t="str">
        <f>'1 Full-time'!C59</f>
        <v>UG</v>
      </c>
      <c r="D51" t="str">
        <f t="shared" si="2"/>
        <v>D, Long, UG</v>
      </c>
      <c r="E51" t="str">
        <f t="shared" si="5"/>
        <v xml:space="preserve">Column 1, OfS-fundable, D, Long, UG; </v>
      </c>
      <c r="F51" t="str">
        <f t="shared" si="5"/>
        <v xml:space="preserve">Column 1, Non-fundable, D, Long, UG; </v>
      </c>
      <c r="G51" t="str">
        <f t="shared" si="5"/>
        <v xml:space="preserve">Column 1, Island and overseas, D, Long, UG; </v>
      </c>
      <c r="H51" t="str">
        <f t="shared" si="5"/>
        <v xml:space="preserve">Column 2, OfS-fundable, D, Long, UG; </v>
      </c>
      <c r="I51" t="str">
        <f t="shared" si="5"/>
        <v xml:space="preserve">Column 2, Non-fundable, D, Long, UG; </v>
      </c>
      <c r="J51" t="str">
        <f t="shared" si="5"/>
        <v xml:space="preserve">Column 2, Island and overseas, D, Long, UG; </v>
      </c>
      <c r="K51" t="str">
        <f t="shared" si="5"/>
        <v xml:space="preserve">Column 3, OfS-fundable, D, Long, UG; </v>
      </c>
      <c r="L51" t="str">
        <f t="shared" si="5"/>
        <v xml:space="preserve">Column 3, Non-fundable, D, Long, UG; </v>
      </c>
      <c r="M51" t="str">
        <f t="shared" si="5"/>
        <v xml:space="preserve">Column 3, Island and overseas, D, Long, UG; </v>
      </c>
      <c r="N51" t="str">
        <f t="shared" si="5"/>
        <v xml:space="preserve">Column 4, OfS-fundable, D, Long, UG; </v>
      </c>
      <c r="O51" t="str">
        <f t="shared" si="5"/>
        <v xml:space="preserve">Column 4, Non-fundable, D, Long, UG; </v>
      </c>
      <c r="P51" t="str">
        <f t="shared" si="5"/>
        <v xml:space="preserve">Column 4, Island and overseas, D, Long, UG; </v>
      </c>
      <c r="X51" s="24" t="str">
        <f>IF(AND($X$2=1,'1 Full-time'!J59&gt;0),K51,"")</f>
        <v/>
      </c>
      <c r="Y51" s="21" t="str">
        <f>IF(AND($X$2=1,'1 Full-time'!K59&gt;0),L51,"")</f>
        <v/>
      </c>
      <c r="Z51" s="25" t="str">
        <f>IF(AND($X$2=1,'1 Full-time'!L59&gt;0),M51,"")</f>
        <v/>
      </c>
      <c r="AB51" s="24" t="str">
        <f>IF(AND($AB$2=1,'1 Full-time'!D59&lt;0),E51,"")</f>
        <v/>
      </c>
      <c r="AC51" s="21" t="str">
        <f>IF(AND($AB$2=1,'1 Full-time'!E59&lt;0),F51,"")</f>
        <v/>
      </c>
      <c r="AD51" s="25" t="str">
        <f>IF(AND($AB$2=1,'1 Full-time'!F59&lt;0),G51,"")</f>
        <v/>
      </c>
      <c r="AE51" s="21" t="str">
        <f>IF(AND($AB$2=1,'1 Full-time'!G59&lt;0),H51,"")</f>
        <v/>
      </c>
      <c r="AF51" s="21" t="str">
        <f>IF(AND($AB$2=1,'1 Full-time'!H59&lt;0),I51,"")</f>
        <v/>
      </c>
      <c r="AG51" s="25" t="str">
        <f>IF(AND($AB$2=1,'1 Full-time'!I59&lt;0),J51,"")</f>
        <v/>
      </c>
      <c r="AH51" s="32" t="str">
        <f>IF(AND($AB$2=1,'1 Full-time'!M59&lt;0),N51,"")</f>
        <v/>
      </c>
      <c r="AI51" s="21" t="str">
        <f>IF(AND($AB$2=1,'1 Full-time'!N59&lt;0),O51,"")</f>
        <v/>
      </c>
      <c r="AJ51" s="25" t="str">
        <f>IF(AND($AB$2=1,'1 Full-time'!O59&lt;0),P51,"")</f>
        <v/>
      </c>
      <c r="AV51" s="40" t="str">
        <f>IF(AND($AV$2=1,ROUND('1 Full-time'!D59,2)&lt;&gt;'1 Full-time'!D59),E51,"")</f>
        <v/>
      </c>
      <c r="AW51" s="3" t="str">
        <f>IF(AND($AV$2=1,ROUND('1 Full-time'!E59,2)&lt;&gt;'1 Full-time'!E59),F51,"")</f>
        <v/>
      </c>
      <c r="AX51" s="3" t="str">
        <f>IF(AND($AV$2=1,ROUND('1 Full-time'!F59,2)&lt;&gt;'1 Full-time'!F59),G51,"")</f>
        <v/>
      </c>
      <c r="AY51" s="40" t="str">
        <f>IF(AND($AV$2=1,ROUND('1 Full-time'!G59,2)&lt;&gt;'1 Full-time'!G59),H51,"")</f>
        <v/>
      </c>
      <c r="AZ51" s="3" t="str">
        <f>IF(AND($AV$2=1,ROUND('1 Full-time'!H59,2)&lt;&gt;'1 Full-time'!H59),I51,"")</f>
        <v/>
      </c>
      <c r="BA51" s="41" t="str">
        <f>IF(AND($AV$2=1,ROUND('1 Full-time'!I59,2)&lt;&gt;'1 Full-time'!I59),J51,"")</f>
        <v/>
      </c>
      <c r="BB51" s="3" t="str">
        <f>IF(AND($AV$2=1,ROUND('1 Full-time'!J59,2)&lt;&gt;'1 Full-time'!J59),K51,"")</f>
        <v/>
      </c>
      <c r="BC51" s="3" t="str">
        <f>IF(AND($AV$2=1,ROUND('1 Full-time'!K59,2)&lt;&gt;'1 Full-time'!K59),L51,"")</f>
        <v/>
      </c>
      <c r="BD51" s="41" t="str">
        <f>IF(AND($AV$2=1,ROUND('1 Full-time'!L59,2)&lt;&gt;'1 Full-time'!L59),M51,"")</f>
        <v/>
      </c>
      <c r="BF51" s="40" t="str">
        <f>IF(AND($BF$2=1,'1 Full-time'!D59+'1 Full-time'!G59&gt;=$BF$3,'1 Full-time'!J59=0),K51,"")</f>
        <v/>
      </c>
      <c r="BG51" s="3" t="str">
        <f>IF(AND($BF$2=1,'1 Full-time'!E59+'1 Full-time'!H59&gt;=$BF$3,'1 Full-time'!K59=0),L51,"")</f>
        <v/>
      </c>
      <c r="BH51" s="41" t="str">
        <f>IF(AND($BF$2=1,'1 Full-time'!F59+'1 Full-time'!I59&gt;=$BF$3,'1 Full-time'!L59=0),M51,"")</f>
        <v/>
      </c>
      <c r="BJ51" s="40" t="str">
        <f>IF(AND($BJ$2=1,SUM('1 Full-time'!D59,'1 Full-time'!G59)&gt;0,SUM('1 Full-time'!D59,'1 Full-time'!G59)=-'1 Full-time'!J59),K51,"")</f>
        <v/>
      </c>
      <c r="BK51" s="3" t="str">
        <f>IF(AND($BJ$2=1,SUM('1 Full-time'!E59,'1 Full-time'!H59)&gt;0,SUM('1 Full-time'!E59,'1 Full-time'!H59)=-'1 Full-time'!K59),L51,"")</f>
        <v/>
      </c>
      <c r="BL51" s="41" t="str">
        <f>IF(AND($BJ$2=1,SUM('1 Full-time'!F59,'1 Full-time'!I59)&gt;0,SUM('1 Full-time'!F59,'1 Full-time'!I59)=-'1 Full-time'!L59),M51,"")</f>
        <v/>
      </c>
    </row>
    <row r="52" spans="1:64" x14ac:dyDescent="0.25">
      <c r="A52" s="18" t="str">
        <f>'1 Full-time'!A60</f>
        <v>D</v>
      </c>
      <c r="B52" t="s">
        <v>19</v>
      </c>
      <c r="C52" s="18" t="str">
        <f>'1 Full-time'!C60</f>
        <v>PGT (UG fee)</v>
      </c>
      <c r="D52" t="str">
        <f t="shared" si="2"/>
        <v>D, Long, PGT (UG fee)</v>
      </c>
      <c r="E52" t="str">
        <f t="shared" si="5"/>
        <v xml:space="preserve">Column 1, OfS-fundable, D, Long, PGT (UG fee); </v>
      </c>
      <c r="F52" t="str">
        <f t="shared" si="5"/>
        <v xml:space="preserve">Column 1, Non-fundable, D, Long, PGT (UG fee); </v>
      </c>
      <c r="G52" t="str">
        <f t="shared" si="5"/>
        <v xml:space="preserve">Column 1, Island and overseas, D, Long, PGT (UG fee); </v>
      </c>
      <c r="H52" t="str">
        <f t="shared" si="5"/>
        <v xml:space="preserve">Column 2, OfS-fundable, D, Long, PGT (UG fee); </v>
      </c>
      <c r="I52" t="str">
        <f t="shared" si="5"/>
        <v xml:space="preserve">Column 2, Non-fundable, D, Long, PGT (UG fee); </v>
      </c>
      <c r="J52" t="str">
        <f t="shared" si="5"/>
        <v xml:space="preserve">Column 2, Island and overseas, D, Long, PGT (UG fee); </v>
      </c>
      <c r="K52" t="str">
        <f t="shared" si="5"/>
        <v xml:space="preserve">Column 3, OfS-fundable, D, Long, PGT (UG fee); </v>
      </c>
      <c r="L52" t="str">
        <f t="shared" si="5"/>
        <v xml:space="preserve">Column 3, Non-fundable, D, Long, PGT (UG fee); </v>
      </c>
      <c r="M52" t="str">
        <f t="shared" si="5"/>
        <v xml:space="preserve">Column 3, Island and overseas, D, Long, PGT (UG fee); </v>
      </c>
      <c r="N52" t="str">
        <f t="shared" si="5"/>
        <v xml:space="preserve">Column 4, OfS-fundable, D, Long, PGT (UG fee); </v>
      </c>
      <c r="O52" t="str">
        <f t="shared" si="5"/>
        <v xml:space="preserve">Column 4, Non-fundable, D, Long, PGT (UG fee); </v>
      </c>
      <c r="P52" t="str">
        <f t="shared" si="5"/>
        <v xml:space="preserve">Column 4, Island and overseas, D, Long, PGT (UG fee); </v>
      </c>
      <c r="X52" s="24" t="str">
        <f>IF(AND($X$2=1,'1 Full-time'!J60&gt;0),K52,"")</f>
        <v/>
      </c>
      <c r="Y52" s="21" t="str">
        <f>IF(AND($X$2=1,'1 Full-time'!K60&gt;0),L52,"")</f>
        <v/>
      </c>
      <c r="Z52" s="25" t="str">
        <f>IF(AND($X$2=1,'1 Full-time'!L60&gt;0),M52,"")</f>
        <v/>
      </c>
      <c r="AB52" s="24" t="str">
        <f>IF(AND($AB$2=1,'1 Full-time'!D60&lt;0),E52,"")</f>
        <v/>
      </c>
      <c r="AC52" s="21" t="str">
        <f>IF(AND($AB$2=1,'1 Full-time'!E60&lt;0),F52,"")</f>
        <v/>
      </c>
      <c r="AD52" s="25" t="str">
        <f>IF(AND($AB$2=1,'1 Full-time'!F60&lt;0),G52,"")</f>
        <v/>
      </c>
      <c r="AE52" s="21" t="str">
        <f>IF(AND($AB$2=1,'1 Full-time'!G60&lt;0),H52,"")</f>
        <v/>
      </c>
      <c r="AF52" s="21" t="str">
        <f>IF(AND($AB$2=1,'1 Full-time'!H60&lt;0),I52,"")</f>
        <v/>
      </c>
      <c r="AG52" s="25" t="str">
        <f>IF(AND($AB$2=1,'1 Full-time'!I60&lt;0),J52,"")</f>
        <v/>
      </c>
      <c r="AH52" s="32" t="str">
        <f>IF(AND($AB$2=1,'1 Full-time'!M60&lt;0),N52,"")</f>
        <v/>
      </c>
      <c r="AI52" s="21" t="str">
        <f>IF(AND($AB$2=1,'1 Full-time'!N60&lt;0),O52,"")</f>
        <v/>
      </c>
      <c r="AJ52" s="25" t="str">
        <f>IF(AND($AB$2=1,'1 Full-time'!O60&lt;0),P52,"")</f>
        <v/>
      </c>
      <c r="AV52" s="40" t="str">
        <f>IF(AND($AV$2=1,ROUND('1 Full-time'!D60,2)&lt;&gt;'1 Full-time'!D60),E52,"")</f>
        <v/>
      </c>
      <c r="AW52" s="3" t="str">
        <f>IF(AND($AV$2=1,ROUND('1 Full-time'!E60,2)&lt;&gt;'1 Full-time'!E60),F52,"")</f>
        <v/>
      </c>
      <c r="AX52" s="3" t="str">
        <f>IF(AND($AV$2=1,ROUND('1 Full-time'!F60,2)&lt;&gt;'1 Full-time'!F60),G52,"")</f>
        <v/>
      </c>
      <c r="AY52" s="40" t="str">
        <f>IF(AND($AV$2=1,ROUND('1 Full-time'!G60,2)&lt;&gt;'1 Full-time'!G60),H52,"")</f>
        <v/>
      </c>
      <c r="AZ52" s="3" t="str">
        <f>IF(AND($AV$2=1,ROUND('1 Full-time'!H60,2)&lt;&gt;'1 Full-time'!H60),I52,"")</f>
        <v/>
      </c>
      <c r="BA52" s="41" t="str">
        <f>IF(AND($AV$2=1,ROUND('1 Full-time'!I60,2)&lt;&gt;'1 Full-time'!I60),J52,"")</f>
        <v/>
      </c>
      <c r="BB52" s="3" t="str">
        <f>IF(AND($AV$2=1,ROUND('1 Full-time'!J60,2)&lt;&gt;'1 Full-time'!J60),K52,"")</f>
        <v/>
      </c>
      <c r="BC52" s="3" t="str">
        <f>IF(AND($AV$2=1,ROUND('1 Full-time'!K60,2)&lt;&gt;'1 Full-time'!K60),L52,"")</f>
        <v/>
      </c>
      <c r="BD52" s="41" t="str">
        <f>IF(AND($AV$2=1,ROUND('1 Full-time'!L60,2)&lt;&gt;'1 Full-time'!L60),M52,"")</f>
        <v/>
      </c>
      <c r="BF52" s="40" t="str">
        <f>IF(AND($BF$2=1,'1 Full-time'!D60+'1 Full-time'!G60&gt;=$BF$3,'1 Full-time'!J60=0),K52,"")</f>
        <v/>
      </c>
      <c r="BG52" s="3" t="str">
        <f>IF(AND($BF$2=1,'1 Full-time'!E60+'1 Full-time'!H60&gt;=$BF$3,'1 Full-time'!K60=0),L52,"")</f>
        <v/>
      </c>
      <c r="BH52" s="41" t="str">
        <f>IF(AND($BF$2=1,'1 Full-time'!F60+'1 Full-time'!I60&gt;=$BF$3,'1 Full-time'!L60=0),M52,"")</f>
        <v/>
      </c>
      <c r="BJ52" s="40" t="str">
        <f>IF(AND($BJ$2=1,SUM('1 Full-time'!D60,'1 Full-time'!G60)&gt;0,SUM('1 Full-time'!D60,'1 Full-time'!G60)=-'1 Full-time'!J60),K52,"")</f>
        <v/>
      </c>
      <c r="BK52" s="3" t="str">
        <f>IF(AND($BJ$2=1,SUM('1 Full-time'!E60,'1 Full-time'!H60)&gt;0,SUM('1 Full-time'!E60,'1 Full-time'!H60)=-'1 Full-time'!K60),L52,"")</f>
        <v/>
      </c>
      <c r="BL52" s="41" t="str">
        <f>IF(AND($BJ$2=1,SUM('1 Full-time'!F60,'1 Full-time'!I60)&gt;0,SUM('1 Full-time'!F60,'1 Full-time'!I60)=-'1 Full-time'!L60),M52,"")</f>
        <v/>
      </c>
    </row>
    <row r="53" spans="1:64" x14ac:dyDescent="0.25">
      <c r="A53" s="18" t="str">
        <f>'1 Full-time'!A61</f>
        <v>D</v>
      </c>
      <c r="B53" t="s">
        <v>19</v>
      </c>
      <c r="C53" s="18" t="str">
        <f>'1 Full-time'!C61</f>
        <v>PGT (Masters' loan)</v>
      </c>
      <c r="D53" t="str">
        <f t="shared" si="2"/>
        <v>D, Long, PGT (Masters' loan)</v>
      </c>
      <c r="E53" t="str">
        <f t="shared" si="5"/>
        <v xml:space="preserve">Column 1, OfS-fundable, D, Long, PGT (Masters' loan); </v>
      </c>
      <c r="F53" t="str">
        <f t="shared" si="5"/>
        <v xml:space="preserve">Column 1, Non-fundable, D, Long, PGT (Masters' loan); </v>
      </c>
      <c r="G53" t="str">
        <f t="shared" si="5"/>
        <v xml:space="preserve">Column 1, Island and overseas, D, Long, PGT (Masters' loan); </v>
      </c>
      <c r="H53" t="str">
        <f t="shared" si="5"/>
        <v xml:space="preserve">Column 2, OfS-fundable, D, Long, PGT (Masters' loan); </v>
      </c>
      <c r="I53" t="str">
        <f t="shared" si="5"/>
        <v xml:space="preserve">Column 2, Non-fundable, D, Long, PGT (Masters' loan); </v>
      </c>
      <c r="J53" t="str">
        <f t="shared" si="5"/>
        <v xml:space="preserve">Column 2, Island and overseas, D, Long, PGT (Masters' loan); </v>
      </c>
      <c r="K53" t="str">
        <f t="shared" si="5"/>
        <v xml:space="preserve">Column 3, OfS-fundable, D, Long, PGT (Masters' loan); </v>
      </c>
      <c r="L53" t="str">
        <f t="shared" si="5"/>
        <v xml:space="preserve">Column 3, Non-fundable, D, Long, PGT (Masters' loan); </v>
      </c>
      <c r="M53" t="str">
        <f t="shared" si="5"/>
        <v xml:space="preserve">Column 3, Island and overseas, D, Long, PGT (Masters' loan); </v>
      </c>
      <c r="N53" t="str">
        <f t="shared" si="5"/>
        <v xml:space="preserve">Column 4, OfS-fundable, D, Long, PGT (Masters' loan); </v>
      </c>
      <c r="O53" t="str">
        <f t="shared" si="5"/>
        <v xml:space="preserve">Column 4, Non-fundable, D, Long, PGT (Masters' loan); </v>
      </c>
      <c r="P53" t="str">
        <f t="shared" si="5"/>
        <v xml:space="preserve">Column 4, Island and overseas, D, Long, PGT (Masters' loan); </v>
      </c>
      <c r="X53" s="24" t="str">
        <f>IF(AND($X$2=1,'1 Full-time'!J61&gt;0),K53,"")</f>
        <v/>
      </c>
      <c r="Y53" s="21" t="str">
        <f>IF(AND($X$2=1,'1 Full-time'!K61&gt;0),L53,"")</f>
        <v/>
      </c>
      <c r="Z53" s="25" t="str">
        <f>IF(AND($X$2=1,'1 Full-time'!L61&gt;0),M53,"")</f>
        <v/>
      </c>
      <c r="AB53" s="24" t="str">
        <f>IF(AND($AB$2=1,'1 Full-time'!D61&lt;0),E53,"")</f>
        <v/>
      </c>
      <c r="AC53" s="21" t="str">
        <f>IF(AND($AB$2=1,'1 Full-time'!E61&lt;0),F53,"")</f>
        <v/>
      </c>
      <c r="AD53" s="25" t="str">
        <f>IF(AND($AB$2=1,'1 Full-time'!F61&lt;0),G53,"")</f>
        <v/>
      </c>
      <c r="AE53" s="21" t="str">
        <f>IF(AND($AB$2=1,'1 Full-time'!G61&lt;0),H53,"")</f>
        <v/>
      </c>
      <c r="AF53" s="21" t="str">
        <f>IF(AND($AB$2=1,'1 Full-time'!H61&lt;0),I53,"")</f>
        <v/>
      </c>
      <c r="AG53" s="25" t="str">
        <f>IF(AND($AB$2=1,'1 Full-time'!I61&lt;0),J53,"")</f>
        <v/>
      </c>
      <c r="AH53" s="32" t="str">
        <f>IF(AND($AB$2=1,'1 Full-time'!M61&lt;0),N53,"")</f>
        <v/>
      </c>
      <c r="AI53" s="21" t="str">
        <f>IF(AND($AB$2=1,'1 Full-time'!N61&lt;0),O53,"")</f>
        <v/>
      </c>
      <c r="AJ53" s="25" t="str">
        <f>IF(AND($AB$2=1,'1 Full-time'!O61&lt;0),P53,"")</f>
        <v/>
      </c>
      <c r="AV53" s="40" t="str">
        <f>IF(AND($AV$2=1,ROUND('1 Full-time'!D61,2)&lt;&gt;'1 Full-time'!D61),E53,"")</f>
        <v/>
      </c>
      <c r="AW53" s="3" t="str">
        <f>IF(AND($AV$2=1,ROUND('1 Full-time'!E61,2)&lt;&gt;'1 Full-time'!E61),F53,"")</f>
        <v/>
      </c>
      <c r="AX53" s="3" t="str">
        <f>IF(AND($AV$2=1,ROUND('1 Full-time'!F61,2)&lt;&gt;'1 Full-time'!F61),G53,"")</f>
        <v/>
      </c>
      <c r="AY53" s="40" t="str">
        <f>IF(AND($AV$2=1,ROUND('1 Full-time'!G61,2)&lt;&gt;'1 Full-time'!G61),H53,"")</f>
        <v/>
      </c>
      <c r="AZ53" s="3" t="str">
        <f>IF(AND($AV$2=1,ROUND('1 Full-time'!H61,2)&lt;&gt;'1 Full-time'!H61),I53,"")</f>
        <v/>
      </c>
      <c r="BA53" s="41" t="str">
        <f>IF(AND($AV$2=1,ROUND('1 Full-time'!I61,2)&lt;&gt;'1 Full-time'!I61),J53,"")</f>
        <v/>
      </c>
      <c r="BB53" s="3" t="str">
        <f>IF(AND($AV$2=1,ROUND('1 Full-time'!J61,2)&lt;&gt;'1 Full-time'!J61),K53,"")</f>
        <v/>
      </c>
      <c r="BC53" s="3" t="str">
        <f>IF(AND($AV$2=1,ROUND('1 Full-time'!K61,2)&lt;&gt;'1 Full-time'!K61),L53,"")</f>
        <v/>
      </c>
      <c r="BD53" s="41" t="str">
        <f>IF(AND($AV$2=1,ROUND('1 Full-time'!L61,2)&lt;&gt;'1 Full-time'!L61),M53,"")</f>
        <v/>
      </c>
      <c r="BF53" s="40" t="str">
        <f>IF(AND($BF$2=1,'1 Full-time'!D61+'1 Full-time'!G61&gt;=$BF$3,'1 Full-time'!J61=0),K53,"")</f>
        <v/>
      </c>
      <c r="BG53" s="3" t="str">
        <f>IF(AND($BF$2=1,'1 Full-time'!E61+'1 Full-time'!H61&gt;=$BF$3,'1 Full-time'!K61=0),L53,"")</f>
        <v/>
      </c>
      <c r="BH53" s="41" t="str">
        <f>IF(AND($BF$2=1,'1 Full-time'!F61+'1 Full-time'!I61&gt;=$BF$3,'1 Full-time'!L61=0),M53,"")</f>
        <v/>
      </c>
      <c r="BJ53" s="40" t="str">
        <f>IF(AND($BJ$2=1,SUM('1 Full-time'!D61,'1 Full-time'!G61)&gt;0,SUM('1 Full-time'!D61,'1 Full-time'!G61)=-'1 Full-time'!J61),K53,"")</f>
        <v/>
      </c>
      <c r="BK53" s="3" t="str">
        <f>IF(AND($BJ$2=1,SUM('1 Full-time'!E61,'1 Full-time'!H61)&gt;0,SUM('1 Full-time'!E61,'1 Full-time'!H61)=-'1 Full-time'!K61),L53,"")</f>
        <v/>
      </c>
      <c r="BL53" s="41" t="str">
        <f>IF(AND($BJ$2=1,SUM('1 Full-time'!F61,'1 Full-time'!I61)&gt;0,SUM('1 Full-time'!F61,'1 Full-time'!I61)=-'1 Full-time'!L61),M53,"")</f>
        <v/>
      </c>
    </row>
    <row r="54" spans="1:64" x14ac:dyDescent="0.25">
      <c r="A54" s="18" t="str">
        <f>'1 Full-time'!A62</f>
        <v>D</v>
      </c>
      <c r="B54" t="s">
        <v>19</v>
      </c>
      <c r="C54" s="18" t="str">
        <f>'1 Full-time'!C62</f>
        <v>PGT (Other)</v>
      </c>
      <c r="D54" t="str">
        <f t="shared" si="2"/>
        <v>D, Long, PGT (Other)</v>
      </c>
      <c r="E54" t="str">
        <f t="shared" si="5"/>
        <v xml:space="preserve">Column 1, OfS-fundable, D, Long, PGT (Other); </v>
      </c>
      <c r="F54" t="str">
        <f t="shared" si="5"/>
        <v xml:space="preserve">Column 1, Non-fundable, D, Long, PGT (Other); </v>
      </c>
      <c r="G54" t="str">
        <f t="shared" si="5"/>
        <v xml:space="preserve">Column 1, Island and overseas, D, Long, PGT (Other); </v>
      </c>
      <c r="H54" t="str">
        <f t="shared" si="5"/>
        <v xml:space="preserve">Column 2, OfS-fundable, D, Long, PGT (Other); </v>
      </c>
      <c r="I54" t="str">
        <f t="shared" si="5"/>
        <v xml:space="preserve">Column 2, Non-fundable, D, Long, PGT (Other); </v>
      </c>
      <c r="J54" t="str">
        <f t="shared" si="5"/>
        <v xml:space="preserve">Column 2, Island and overseas, D, Long, PGT (Other); </v>
      </c>
      <c r="K54" t="str">
        <f t="shared" si="5"/>
        <v xml:space="preserve">Column 3, OfS-fundable, D, Long, PGT (Other); </v>
      </c>
      <c r="L54" t="str">
        <f t="shared" si="5"/>
        <v xml:space="preserve">Column 3, Non-fundable, D, Long, PGT (Other); </v>
      </c>
      <c r="M54" t="str">
        <f t="shared" si="5"/>
        <v xml:space="preserve">Column 3, Island and overseas, D, Long, PGT (Other); </v>
      </c>
      <c r="N54" t="str">
        <f t="shared" si="5"/>
        <v xml:space="preserve">Column 4, OfS-fundable, D, Long, PGT (Other); </v>
      </c>
      <c r="O54" t="str">
        <f t="shared" si="5"/>
        <v xml:space="preserve">Column 4, Non-fundable, D, Long, PGT (Other); </v>
      </c>
      <c r="P54" t="str">
        <f t="shared" si="5"/>
        <v xml:space="preserve">Column 4, Island and overseas, D, Long, PGT (Other); </v>
      </c>
      <c r="X54" s="24" t="str">
        <f>IF(AND($X$2=1,'1 Full-time'!J62&gt;0),K54,"")</f>
        <v/>
      </c>
      <c r="Y54" s="21" t="str">
        <f>IF(AND($X$2=1,'1 Full-time'!K62&gt;0),L54,"")</f>
        <v/>
      </c>
      <c r="Z54" s="25" t="str">
        <f>IF(AND($X$2=1,'1 Full-time'!L62&gt;0),M54,"")</f>
        <v/>
      </c>
      <c r="AB54" s="24" t="str">
        <f>IF(AND($AB$2=1,'1 Full-time'!D62&lt;0),E54,"")</f>
        <v/>
      </c>
      <c r="AC54" s="21" t="str">
        <f>IF(AND($AB$2=1,'1 Full-time'!E62&lt;0),F54,"")</f>
        <v/>
      </c>
      <c r="AD54" s="25" t="str">
        <f>IF(AND($AB$2=1,'1 Full-time'!F62&lt;0),G54,"")</f>
        <v/>
      </c>
      <c r="AE54" s="21" t="str">
        <f>IF(AND($AB$2=1,'1 Full-time'!G62&lt;0),H54,"")</f>
        <v/>
      </c>
      <c r="AF54" s="21" t="str">
        <f>IF(AND($AB$2=1,'1 Full-time'!H62&lt;0),I54,"")</f>
        <v/>
      </c>
      <c r="AG54" s="25" t="str">
        <f>IF(AND($AB$2=1,'1 Full-time'!I62&lt;0),J54,"")</f>
        <v/>
      </c>
      <c r="AH54" s="32" t="str">
        <f>IF(AND($AB$2=1,'1 Full-time'!M62&lt;0),N54,"")</f>
        <v/>
      </c>
      <c r="AI54" s="21" t="str">
        <f>IF(AND($AB$2=1,'1 Full-time'!N62&lt;0),O54,"")</f>
        <v/>
      </c>
      <c r="AJ54" s="25" t="str">
        <f>IF(AND($AB$2=1,'1 Full-time'!O62&lt;0),P54,"")</f>
        <v/>
      </c>
      <c r="AV54" s="40" t="str">
        <f>IF(AND($AV$2=1,ROUND('1 Full-time'!D62,2)&lt;&gt;'1 Full-time'!D62),E54,"")</f>
        <v/>
      </c>
      <c r="AW54" s="3" t="str">
        <f>IF(AND($AV$2=1,ROUND('1 Full-time'!E62,2)&lt;&gt;'1 Full-time'!E62),F54,"")</f>
        <v/>
      </c>
      <c r="AX54" s="3" t="str">
        <f>IF(AND($AV$2=1,ROUND('1 Full-time'!F62,2)&lt;&gt;'1 Full-time'!F62),G54,"")</f>
        <v/>
      </c>
      <c r="AY54" s="40" t="str">
        <f>IF(AND($AV$2=1,ROUND('1 Full-time'!G62,2)&lt;&gt;'1 Full-time'!G62),H54,"")</f>
        <v/>
      </c>
      <c r="AZ54" s="3" t="str">
        <f>IF(AND($AV$2=1,ROUND('1 Full-time'!H62,2)&lt;&gt;'1 Full-time'!H62),I54,"")</f>
        <v/>
      </c>
      <c r="BA54" s="41" t="str">
        <f>IF(AND($AV$2=1,ROUND('1 Full-time'!I62,2)&lt;&gt;'1 Full-time'!I62),J54,"")</f>
        <v/>
      </c>
      <c r="BB54" s="3" t="str">
        <f>IF(AND($AV$2=1,ROUND('1 Full-time'!J62,2)&lt;&gt;'1 Full-time'!J62),K54,"")</f>
        <v/>
      </c>
      <c r="BC54" s="3" t="str">
        <f>IF(AND($AV$2=1,ROUND('1 Full-time'!K62,2)&lt;&gt;'1 Full-time'!K62),L54,"")</f>
        <v/>
      </c>
      <c r="BD54" s="41" t="str">
        <f>IF(AND($AV$2=1,ROUND('1 Full-time'!L62,2)&lt;&gt;'1 Full-time'!L62),M54,"")</f>
        <v/>
      </c>
      <c r="BF54" s="40" t="str">
        <f>IF(AND($BF$2=1,'1 Full-time'!D62+'1 Full-time'!G62&gt;=$BF$3,'1 Full-time'!J62=0),K54,"")</f>
        <v/>
      </c>
      <c r="BG54" s="3" t="str">
        <f>IF(AND($BF$2=1,'1 Full-time'!E62+'1 Full-time'!H62&gt;=$BF$3,'1 Full-time'!K62=0),L54,"")</f>
        <v/>
      </c>
      <c r="BH54" s="41" t="str">
        <f>IF(AND($BF$2=1,'1 Full-time'!F62+'1 Full-time'!I62&gt;=$BF$3,'1 Full-time'!L62=0),M54,"")</f>
        <v/>
      </c>
      <c r="BJ54" s="40" t="str">
        <f>IF(AND($BJ$2=1,SUM('1 Full-time'!D62,'1 Full-time'!G62)&gt;0,SUM('1 Full-time'!D62,'1 Full-time'!G62)=-'1 Full-time'!J62),K54,"")</f>
        <v/>
      </c>
      <c r="BK54" s="3" t="str">
        <f>IF(AND($BJ$2=1,SUM('1 Full-time'!E62,'1 Full-time'!H62)&gt;0,SUM('1 Full-time'!E62,'1 Full-time'!H62)=-'1 Full-time'!K62),L54,"")</f>
        <v/>
      </c>
      <c r="BL54" s="41" t="str">
        <f>IF(AND($BJ$2=1,SUM('1 Full-time'!F62,'1 Full-time'!I62)&gt;0,SUM('1 Full-time'!F62,'1 Full-time'!I62)=-'1 Full-time'!L62),M54,"")</f>
        <v/>
      </c>
    </row>
    <row r="55" spans="1:64" x14ac:dyDescent="0.25">
      <c r="A55" s="18" t="str">
        <f>'1 Full-time'!A63</f>
        <v>D</v>
      </c>
      <c r="B55" t="s">
        <v>19</v>
      </c>
      <c r="C55" s="18" t="str">
        <f>'1 Full-time'!C63</f>
        <v>PGR</v>
      </c>
      <c r="D55" t="str">
        <f t="shared" si="2"/>
        <v>D, Long, PGR</v>
      </c>
      <c r="E55" t="str">
        <f t="shared" si="5"/>
        <v xml:space="preserve">Column 1, OfS-fundable, D, Long, PGR; </v>
      </c>
      <c r="F55" t="str">
        <f t="shared" si="5"/>
        <v xml:space="preserve">Column 1, Non-fundable, D, Long, PGR; </v>
      </c>
      <c r="G55" t="str">
        <f t="shared" si="5"/>
        <v xml:space="preserve">Column 1, Island and overseas, D, Long, PGR; </v>
      </c>
      <c r="H55" t="str">
        <f t="shared" si="5"/>
        <v xml:space="preserve">Column 2, OfS-fundable, D, Long, PGR; </v>
      </c>
      <c r="I55" t="str">
        <f t="shared" si="5"/>
        <v xml:space="preserve">Column 2, Non-fundable, D, Long, PGR; </v>
      </c>
      <c r="J55" t="str">
        <f t="shared" si="5"/>
        <v xml:space="preserve">Column 2, Island and overseas, D, Long, PGR; </v>
      </c>
      <c r="K55" t="str">
        <f t="shared" si="5"/>
        <v xml:space="preserve">Column 3, OfS-fundable, D, Long, PGR; </v>
      </c>
      <c r="L55" t="str">
        <f t="shared" si="5"/>
        <v xml:space="preserve">Column 3, Non-fundable, D, Long, PGR; </v>
      </c>
      <c r="M55" t="str">
        <f t="shared" si="5"/>
        <v xml:space="preserve">Column 3, Island and overseas, D, Long, PGR; </v>
      </c>
      <c r="N55" t="str">
        <f t="shared" si="5"/>
        <v xml:space="preserve">Column 4, OfS-fundable, D, Long, PGR; </v>
      </c>
      <c r="O55" t="str">
        <f t="shared" si="5"/>
        <v xml:space="preserve">Column 4, Non-fundable, D, Long, PGR; </v>
      </c>
      <c r="P55" t="str">
        <f t="shared" si="5"/>
        <v xml:space="preserve">Column 4, Island and overseas, D, Long, PGR; </v>
      </c>
      <c r="X55" s="31"/>
      <c r="Y55" s="26" t="str">
        <f>IF(AND($X$2=1,'1 Full-time'!K63&gt;0),L55,"")</f>
        <v/>
      </c>
      <c r="Z55" s="27" t="str">
        <f>IF(AND($X$2=1,'1 Full-time'!L63&gt;0),M55,"")</f>
        <v/>
      </c>
      <c r="AB55" s="31"/>
      <c r="AC55" s="26" t="str">
        <f>IF(AND($AB$2=1,'1 Full-time'!E63&lt;0),F55,"")</f>
        <v/>
      </c>
      <c r="AD55" s="27" t="str">
        <f>IF(AND($AB$2=1,'1 Full-time'!F63&lt;0),G55,"")</f>
        <v/>
      </c>
      <c r="AE55" s="35"/>
      <c r="AF55" s="26" t="str">
        <f>IF(AND($AB$2=1,'1 Full-time'!H63&lt;0),I55,"")</f>
        <v/>
      </c>
      <c r="AG55" s="27" t="str">
        <f>IF(AND($AB$2=1,'1 Full-time'!I63&lt;0),J55,"")</f>
        <v/>
      </c>
      <c r="AH55" s="36"/>
      <c r="AI55" s="26" t="str">
        <f>IF(AND($AB$2=1,'1 Full-time'!N63&lt;0),O55,"")</f>
        <v/>
      </c>
      <c r="AJ55" s="27" t="str">
        <f>IF(AND($AB$2=1,'1 Full-time'!O63&lt;0),P55,"")</f>
        <v/>
      </c>
      <c r="AV55" s="45"/>
      <c r="AW55" s="4" t="str">
        <f>IF(AND($AV$2=1,ROUND('1 Full-time'!E63,2)&lt;&gt;'1 Full-time'!E63),F55,"")</f>
        <v/>
      </c>
      <c r="AX55" s="4" t="str">
        <f>IF(AND($AV$2=1,ROUND('1 Full-time'!F63,2)&lt;&gt;'1 Full-time'!F63),G55,"")</f>
        <v/>
      </c>
      <c r="AY55" s="45"/>
      <c r="AZ55" s="4" t="str">
        <f>IF(AND($AV$2=1,ROUND('1 Full-time'!H63,2)&lt;&gt;'1 Full-time'!H63),I55,"")</f>
        <v/>
      </c>
      <c r="BA55" s="42" t="str">
        <f>IF(AND($AV$2=1,ROUND('1 Full-time'!I63,2)&lt;&gt;'1 Full-time'!I63),J55,"")</f>
        <v/>
      </c>
      <c r="BB55" s="46"/>
      <c r="BC55" s="4" t="str">
        <f>IF(AND($AV$2=1,ROUND('1 Full-time'!K63,2)&lt;&gt;'1 Full-time'!K63),L55,"")</f>
        <v/>
      </c>
      <c r="BD55" s="42" t="str">
        <f>IF(AND($AV$2=1,ROUND('1 Full-time'!L63,2)&lt;&gt;'1 Full-time'!L63),M55,"")</f>
        <v/>
      </c>
      <c r="BF55" s="45"/>
      <c r="BG55" s="4" t="str">
        <f>IF(AND($BF$2=1,'1 Full-time'!E63+'1 Full-time'!H63&gt;=$BF$3,'1 Full-time'!K63=0),L55,"")</f>
        <v/>
      </c>
      <c r="BH55" s="42" t="str">
        <f>IF(AND($BF$2=1,'1 Full-time'!F63+'1 Full-time'!I63&gt;=$BF$3,'1 Full-time'!L63=0),M55,"")</f>
        <v/>
      </c>
      <c r="BJ55" s="45"/>
      <c r="BK55" s="4" t="str">
        <f>IF(AND($BJ$2=1,SUM('1 Full-time'!E63,'1 Full-time'!H63)&gt;0,SUM('1 Full-time'!E63,'1 Full-time'!H63)=-'1 Full-time'!K63),L55,"")</f>
        <v/>
      </c>
      <c r="BL55" s="42" t="str">
        <f>IF(AND($BJ$2=1,SUM('1 Full-time'!F63,'1 Full-time'!I63)&gt;0,SUM('1 Full-time'!F63,'1 Full-time'!I63)=-'1 Full-time'!L63),M55,"")</f>
        <v/>
      </c>
    </row>
    <row r="56" spans="1:64" x14ac:dyDescent="0.25">
      <c r="A56" s="18"/>
    </row>
    <row r="57" spans="1:64" x14ac:dyDescent="0.25">
      <c r="X57" s="62" t="str">
        <f>CONCATENATE(X6,X7,X8,X9,X10,X11,X12,X13,X14,X15,X16,X17,X18,X19,X20,X21,X22,X23,X24,X25,X26,X27,X28,X29,X30,X31,X32,X33,X34,X35,X36,X37,X38,X39,X40,X41,X42,X43,X44,X45,X46,X47,X48,X49,X50,X51,X52,X53,X54,X55)</f>
        <v/>
      </c>
      <c r="Y57" s="63" t="str">
        <f t="shared" ref="Y57:AJ57" si="6">CONCATENATE(Y6,Y7,Y8,Y9,Y10,Y11,Y12,Y13,Y14,Y15,Y16,Y17,Y18,Y19,Y20,Y21,Y22,Y23,Y24,Y25,Y26,Y27,Y28,Y29,Y30,Y31,Y32,Y33,Y34,Y35,Y36,Y37,Y38,Y39,Y40,Y41,Y42,Y43,Y44,Y45,Y46,Y47,Y48,Y49,Y50,Y51,Y52,Y53,Y54,Y55)</f>
        <v/>
      </c>
      <c r="Z57" s="64" t="str">
        <f t="shared" si="6"/>
        <v/>
      </c>
      <c r="AB57" s="62" t="str">
        <f t="shared" si="6"/>
        <v/>
      </c>
      <c r="AC57" s="63" t="str">
        <f t="shared" si="6"/>
        <v/>
      </c>
      <c r="AD57" s="63" t="str">
        <f t="shared" si="6"/>
        <v/>
      </c>
      <c r="AE57" s="62" t="str">
        <f t="shared" si="6"/>
        <v/>
      </c>
      <c r="AF57" s="63" t="str">
        <f t="shared" si="6"/>
        <v/>
      </c>
      <c r="AG57" s="63" t="str">
        <f t="shared" si="6"/>
        <v/>
      </c>
      <c r="AH57" s="72" t="str">
        <f t="shared" si="6"/>
        <v/>
      </c>
      <c r="AI57" s="63" t="str">
        <f t="shared" si="6"/>
        <v/>
      </c>
      <c r="AJ57" s="64" t="str">
        <f t="shared" si="6"/>
        <v/>
      </c>
      <c r="AV57" s="62" t="str">
        <f t="shared" ref="AV57:BD57" si="7">CONCATENATE(AV6,AV7,AV8,AV9,AV10,AV11,AV12,AV13,AV14,AV15,AV16,AV17,AV18,AV19,AV20,AV21,AV22,AV23,AV24,AV25,AV26,AV27,AV28,AV29,AV30,AV31,AV32,AV33,AV34,AV35,AV36,AV37,AV38,AV39,AV40,AV41,AV42,AV43,AV44,AV45,AV46,AV47,AV48,AV49,AV50,AV51,AV52,AV53,AV54,AV55)</f>
        <v/>
      </c>
      <c r="AW57" s="63" t="str">
        <f t="shared" si="7"/>
        <v/>
      </c>
      <c r="AX57" s="63" t="str">
        <f t="shared" si="7"/>
        <v/>
      </c>
      <c r="AY57" s="62" t="str">
        <f t="shared" si="7"/>
        <v/>
      </c>
      <c r="AZ57" s="63" t="str">
        <f t="shared" si="7"/>
        <v/>
      </c>
      <c r="BA57" s="63" t="str">
        <f t="shared" si="7"/>
        <v/>
      </c>
      <c r="BB57" s="62" t="str">
        <f t="shared" si="7"/>
        <v/>
      </c>
      <c r="BC57" s="63" t="str">
        <f t="shared" si="7"/>
        <v/>
      </c>
      <c r="BD57" s="64" t="str">
        <f t="shared" si="7"/>
        <v/>
      </c>
      <c r="BF57" s="62" t="str">
        <f>CONCATENATE(BF6,BF7,BF8,BF9,BF10,BF11,BF12,BF13,BF14,BF15,BF16,BF17,BF18,BF19,BF20,BF21,BF22,BF23,BF24,BF25,BF26,BF27,BF28,BF29,BF30,BF31,BF32,BF33,BF34,BF35,BF36,BF37,BF38,BF39,BF40,BF41,BF42,BF43,BF44,BF45,BF46,BF47,BF48,BF49,BF50,BF51,BF52,BF53,BF54,BF55)</f>
        <v/>
      </c>
      <c r="BG57" s="63" t="str">
        <f t="shared" ref="BG57:BH57" si="8">CONCATENATE(BG6,BG7,BG8,BG9,BG10,BG11,BG12,BG13,BG14,BG15,BG16,BG17,BG18,BG19,BG20,BG21,BG22,BG23,BG24,BG25,BG26,BG27,BG28,BG29,BG30,BG31,BG32,BG33,BG34,BG35,BG36,BG37,BG38,BG39,BG40,BG41,BG42,BG43,BG44,BG45,BG46,BG47,BG48,BG49,BG50,BG51,BG52,BG53,BG54,BG55)</f>
        <v/>
      </c>
      <c r="BH57" s="64" t="str">
        <f t="shared" si="8"/>
        <v/>
      </c>
      <c r="BJ57" s="62" t="str">
        <f>CONCATENATE(BJ6,BJ7,BJ8,BJ9,BJ10,BJ11,BJ12,BJ13,BJ14,BJ15,BJ16,BJ17,BJ18,BJ19,BJ20,BJ21,BJ22,BJ23,BJ24,BJ25,BJ26,BJ27,BJ28,BJ29,BJ30,BJ31,BJ32,BJ33,BJ34,BJ35,BJ36,BJ37,BJ38,BJ39,BJ40,BJ41,BJ42,BJ43,BJ44,BJ45,BJ46,BJ47,BJ48,BJ49,BJ50,BJ51,BJ52,BJ53,BJ54,BJ55)</f>
        <v/>
      </c>
      <c r="BK57" s="63" t="str">
        <f t="shared" ref="BK57:BL57" si="9">CONCATENATE(BK6,BK7,BK8,BK9,BK10,BK11,BK12,BK13,BK14,BK15,BK16,BK17,BK18,BK19,BK20,BK21,BK22,BK23,BK24,BK25,BK26,BK27,BK28,BK29,BK30,BK31,BK32,BK33,BK34,BK35,BK36,BK37,BK38,BK39,BK40,BK41,BK42,BK43,BK44,BK45,BK46,BK47,BK48,BK49,BK50,BK51,BK52,BK53,BK54,BK55)</f>
        <v/>
      </c>
      <c r="BL57" s="64" t="str">
        <f t="shared" si="9"/>
        <v/>
      </c>
    </row>
    <row r="59" spans="1:64" x14ac:dyDescent="0.25">
      <c r="Y59" s="60" t="s">
        <v>2</v>
      </c>
      <c r="Z59" s="52" t="str">
        <f>CONCATENATE(X57,Y57,Z57)</f>
        <v/>
      </c>
      <c r="AC59" s="60" t="s">
        <v>0</v>
      </c>
      <c r="AD59" s="52" t="str">
        <f>CONCATENATE(AB57,AC57,AD57)</f>
        <v/>
      </c>
      <c r="AF59" s="60" t="s">
        <v>1</v>
      </c>
      <c r="AG59" s="52" t="str">
        <f>CONCATENATE(AE57,AF57,AG57)</f>
        <v/>
      </c>
      <c r="AI59" s="60" t="s">
        <v>3</v>
      </c>
      <c r="AJ59" s="52" t="str">
        <f>CONCATENATE(AH57,AI57,AJ57)</f>
        <v/>
      </c>
      <c r="AW59" s="60" t="s">
        <v>0</v>
      </c>
      <c r="AX59" s="52" t="str">
        <f>CONCATENATE(AV57,AW57,AX57)</f>
        <v/>
      </c>
      <c r="AZ59" s="60" t="s">
        <v>1</v>
      </c>
      <c r="BA59" s="52" t="str">
        <f>CONCATENATE(AY57,AZ57,BA57)</f>
        <v/>
      </c>
      <c r="BC59" s="60" t="s">
        <v>2</v>
      </c>
      <c r="BD59" s="52" t="str">
        <f>CONCATENATE(BB57,BC57,BD57)</f>
        <v/>
      </c>
      <c r="BG59" s="60" t="s">
        <v>2</v>
      </c>
      <c r="BH59" s="52" t="str">
        <f>CONCATENATE(BF57,BG57,BH57)</f>
        <v/>
      </c>
      <c r="BK59" s="60" t="s">
        <v>2</v>
      </c>
      <c r="BL59" s="52" t="str">
        <f>CONCATENATE(BJ57,BK57,BL57)</f>
        <v/>
      </c>
    </row>
    <row r="61" spans="1:64" x14ac:dyDescent="0.25">
      <c r="A61" s="66" t="s">
        <v>121</v>
      </c>
    </row>
    <row r="62" spans="1:64" x14ac:dyDescent="0.25">
      <c r="A62" s="67" t="s">
        <v>103</v>
      </c>
    </row>
    <row r="63" spans="1:64" x14ac:dyDescent="0.25">
      <c r="A63" s="68" t="str">
        <f>Z59</f>
        <v/>
      </c>
    </row>
    <row r="64" spans="1:64" x14ac:dyDescent="0.25">
      <c r="A64" s="69" t="s">
        <v>118</v>
      </c>
    </row>
    <row r="65" spans="1:1" x14ac:dyDescent="0.25">
      <c r="A65" s="68" t="str">
        <f>CONCATENATE(AD59,AG59,AJ59)</f>
        <v/>
      </c>
    </row>
    <row r="66" spans="1:1" x14ac:dyDescent="0.25">
      <c r="A66" s="70" t="s">
        <v>117</v>
      </c>
    </row>
    <row r="67" spans="1:1" x14ac:dyDescent="0.25">
      <c r="A67" s="68" t="str">
        <f>CONCATENATE(AN19,AQ19,AT19)</f>
        <v/>
      </c>
    </row>
    <row r="68" spans="1:1" x14ac:dyDescent="0.25">
      <c r="A68" s="70" t="s">
        <v>119</v>
      </c>
    </row>
    <row r="69" spans="1:1" x14ac:dyDescent="0.25">
      <c r="A69" s="68" t="str">
        <f>CONCATENATE(AX59,BA59,BD59)</f>
        <v/>
      </c>
    </row>
    <row r="71" spans="1:1" x14ac:dyDescent="0.25">
      <c r="A71" s="66" t="s">
        <v>120</v>
      </c>
    </row>
    <row r="72" spans="1:1" x14ac:dyDescent="0.25">
      <c r="A72" s="70" t="s">
        <v>111</v>
      </c>
    </row>
    <row r="73" spans="1:1" x14ac:dyDescent="0.25">
      <c r="A73" s="68" t="str">
        <f>BH59</f>
        <v/>
      </c>
    </row>
    <row r="74" spans="1:1" x14ac:dyDescent="0.25">
      <c r="A74" s="70" t="s">
        <v>112</v>
      </c>
    </row>
    <row r="75" spans="1:1" x14ac:dyDescent="0.25">
      <c r="A75" s="68" t="str">
        <f>BL59</f>
        <v/>
      </c>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S28"/>
  <sheetViews>
    <sheetView showGridLines="0" zoomScaleNormal="100" workbookViewId="0"/>
  </sheetViews>
  <sheetFormatPr defaultRowHeight="15" x14ac:dyDescent="0.25"/>
  <cols>
    <col min="4" max="15" width="10.7109375" customWidth="1"/>
    <col min="17" max="19" width="9.140625" hidden="1" customWidth="1"/>
  </cols>
  <sheetData>
    <row r="1" spans="1:19" ht="15.75" x14ac:dyDescent="0.25">
      <c r="A1" s="2" t="s">
        <v>161</v>
      </c>
    </row>
    <row r="3" spans="1:19" x14ac:dyDescent="0.25">
      <c r="A3" s="1072" t="str">
        <f>Information!$AI$3</f>
        <v>SAMPLE</v>
      </c>
    </row>
    <row r="4" spans="1:19" ht="27.75" customHeight="1" x14ac:dyDescent="0.25">
      <c r="A4" s="245"/>
      <c r="B4" s="245"/>
      <c r="C4" s="245"/>
      <c r="D4" s="1095" t="str">
        <f>'2 Checks'!C3</f>
        <v>Validation: OK</v>
      </c>
      <c r="E4" s="1095"/>
      <c r="F4" s="1095"/>
      <c r="G4" s="1095" t="str">
        <f>'2 Checks'!E3</f>
        <v>Validation: OK</v>
      </c>
      <c r="H4" s="1095"/>
      <c r="I4" s="1095"/>
      <c r="J4" s="1095" t="str">
        <f>'2 Checks'!G3</f>
        <v>Validation: OK</v>
      </c>
      <c r="K4" s="1095"/>
      <c r="L4" s="1095"/>
      <c r="M4" s="1095" t="str">
        <f>'2 Checks'!I3</f>
        <v>Validation: OK</v>
      </c>
      <c r="N4" s="1095"/>
      <c r="O4" s="1095"/>
    </row>
    <row r="5" spans="1:19" ht="27.75" customHeight="1" thickBot="1" x14ac:dyDescent="0.3">
      <c r="A5" s="245"/>
      <c r="B5" s="245"/>
      <c r="C5" s="245"/>
      <c r="D5" s="1096" t="str">
        <f>'2 Checks'!C4</f>
        <v>First-stage credibility: OK</v>
      </c>
      <c r="E5" s="1096"/>
      <c r="F5" s="1096"/>
      <c r="G5" s="1096" t="str">
        <f>'2 Checks'!E4</f>
        <v>First-stage credibility: OK</v>
      </c>
      <c r="H5" s="1096"/>
      <c r="I5" s="1096"/>
      <c r="J5" s="1096" t="str">
        <f>'2 Checks'!G4</f>
        <v>First-stage credibility: OK</v>
      </c>
      <c r="K5" s="1096"/>
      <c r="L5" s="1096"/>
      <c r="M5" s="1096" t="str">
        <f>'2 Checks'!I4</f>
        <v>First-stage credibility: OK</v>
      </c>
      <c r="N5" s="1096"/>
      <c r="O5" s="1096"/>
    </row>
    <row r="6" spans="1:19" x14ac:dyDescent="0.25">
      <c r="A6" s="340"/>
      <c r="B6" s="246"/>
      <c r="C6" s="341"/>
      <c r="D6" s="342" t="s">
        <v>0</v>
      </c>
      <c r="E6" s="343"/>
      <c r="F6" s="344"/>
      <c r="G6" s="342" t="s">
        <v>1</v>
      </c>
      <c r="H6" s="343"/>
      <c r="I6" s="344"/>
      <c r="J6" s="342" t="s">
        <v>2</v>
      </c>
      <c r="K6" s="343"/>
      <c r="L6" s="344"/>
      <c r="M6" s="342" t="s">
        <v>3</v>
      </c>
      <c r="N6" s="343"/>
      <c r="O6" s="345"/>
      <c r="Q6" s="120" t="s">
        <v>27</v>
      </c>
      <c r="R6" s="5"/>
      <c r="S6" s="5"/>
    </row>
    <row r="7" spans="1:19" ht="9.75" customHeight="1" x14ac:dyDescent="0.25">
      <c r="A7" s="346"/>
      <c r="B7" s="245"/>
      <c r="C7" s="347"/>
      <c r="D7" s="1097" t="s">
        <v>320</v>
      </c>
      <c r="E7" s="1098"/>
      <c r="F7" s="1099"/>
      <c r="G7" s="1097" t="s">
        <v>360</v>
      </c>
      <c r="H7" s="1098"/>
      <c r="I7" s="1099"/>
      <c r="J7" s="1097" t="s">
        <v>4</v>
      </c>
      <c r="K7" s="1098"/>
      <c r="L7" s="1099"/>
      <c r="M7" s="1103" t="s">
        <v>372</v>
      </c>
      <c r="N7" s="1098"/>
      <c r="O7" s="1098"/>
      <c r="Q7" s="1087" t="s">
        <v>323</v>
      </c>
      <c r="R7" s="1087"/>
      <c r="S7" s="1087"/>
    </row>
    <row r="8" spans="1:19" ht="15" customHeight="1" x14ac:dyDescent="0.25">
      <c r="A8" s="346"/>
      <c r="B8" s="245"/>
      <c r="C8" s="347"/>
      <c r="D8" s="1097"/>
      <c r="E8" s="1098"/>
      <c r="F8" s="1099"/>
      <c r="G8" s="1097"/>
      <c r="H8" s="1098"/>
      <c r="I8" s="1099"/>
      <c r="J8" s="1097"/>
      <c r="K8" s="1098"/>
      <c r="L8" s="1099"/>
      <c r="M8" s="1097"/>
      <c r="N8" s="1098"/>
      <c r="O8" s="1098"/>
      <c r="Q8" s="1087"/>
      <c r="R8" s="1087"/>
      <c r="S8" s="1087"/>
    </row>
    <row r="9" spans="1:19" x14ac:dyDescent="0.25">
      <c r="A9" s="346"/>
      <c r="B9" s="245"/>
      <c r="C9" s="347"/>
      <c r="D9" s="1097"/>
      <c r="E9" s="1098"/>
      <c r="F9" s="1099"/>
      <c r="G9" s="1097"/>
      <c r="H9" s="1098"/>
      <c r="I9" s="1099"/>
      <c r="J9" s="1097"/>
      <c r="K9" s="1098"/>
      <c r="L9" s="1099"/>
      <c r="M9" s="1097"/>
      <c r="N9" s="1098"/>
      <c r="O9" s="1098"/>
      <c r="Q9" s="1087"/>
      <c r="R9" s="1087"/>
      <c r="S9" s="1087"/>
    </row>
    <row r="10" spans="1:19" x14ac:dyDescent="0.25">
      <c r="A10" s="346"/>
      <c r="B10" s="245"/>
      <c r="C10" s="347"/>
      <c r="D10" s="1100"/>
      <c r="E10" s="1101"/>
      <c r="F10" s="1102"/>
      <c r="G10" s="1100"/>
      <c r="H10" s="1101"/>
      <c r="I10" s="1102"/>
      <c r="J10" s="1100"/>
      <c r="K10" s="1101"/>
      <c r="L10" s="1102"/>
      <c r="M10" s="1100"/>
      <c r="N10" s="1101"/>
      <c r="O10" s="1101"/>
      <c r="Q10" s="1088"/>
      <c r="R10" s="1088"/>
      <c r="S10" s="1088"/>
    </row>
    <row r="11" spans="1:19" x14ac:dyDescent="0.25">
      <c r="A11" s="346"/>
      <c r="B11" s="245"/>
      <c r="C11" s="347"/>
      <c r="D11" s="348" t="s">
        <v>260</v>
      </c>
      <c r="E11" s="349"/>
      <c r="F11" s="347"/>
      <c r="G11" s="348" t="s">
        <v>260</v>
      </c>
      <c r="H11" s="349"/>
      <c r="I11" s="347"/>
      <c r="J11" s="348" t="s">
        <v>260</v>
      </c>
      <c r="K11" s="349"/>
      <c r="L11" s="347"/>
      <c r="M11" s="348" t="s">
        <v>260</v>
      </c>
      <c r="N11" s="349"/>
      <c r="O11" s="245"/>
      <c r="Q11" s="217" t="s">
        <v>260</v>
      </c>
      <c r="R11" s="217"/>
    </row>
    <row r="12" spans="1:19" ht="30" customHeight="1" x14ac:dyDescent="0.25">
      <c r="A12" s="350"/>
      <c r="B12" s="248"/>
      <c r="C12" s="351"/>
      <c r="D12" s="255" t="s">
        <v>326</v>
      </c>
      <c r="E12" s="254" t="s">
        <v>5</v>
      </c>
      <c r="F12" s="352" t="s">
        <v>155</v>
      </c>
      <c r="G12" s="253" t="s">
        <v>326</v>
      </c>
      <c r="H12" s="254" t="s">
        <v>5</v>
      </c>
      <c r="I12" s="352" t="s">
        <v>155</v>
      </c>
      <c r="J12" s="255" t="s">
        <v>326</v>
      </c>
      <c r="K12" s="254" t="s">
        <v>5</v>
      </c>
      <c r="L12" s="352" t="s">
        <v>155</v>
      </c>
      <c r="M12" s="255" t="s">
        <v>326</v>
      </c>
      <c r="N12" s="254" t="s">
        <v>5</v>
      </c>
      <c r="O12" s="353" t="s">
        <v>155</v>
      </c>
      <c r="Q12" s="218" t="s">
        <v>326</v>
      </c>
      <c r="R12" s="218" t="s">
        <v>5</v>
      </c>
      <c r="S12" s="218" t="s">
        <v>155</v>
      </c>
    </row>
    <row r="13" spans="1:19" x14ac:dyDescent="0.25">
      <c r="A13" s="354" t="s">
        <v>6</v>
      </c>
      <c r="B13" s="256"/>
      <c r="C13" s="355" t="s">
        <v>8</v>
      </c>
      <c r="D13" s="356" t="s">
        <v>9</v>
      </c>
      <c r="E13" s="357" t="s">
        <v>10</v>
      </c>
      <c r="F13" s="358" t="s">
        <v>11</v>
      </c>
      <c r="G13" s="356" t="s">
        <v>9</v>
      </c>
      <c r="H13" s="357" t="s">
        <v>10</v>
      </c>
      <c r="I13" s="358" t="s">
        <v>11</v>
      </c>
      <c r="J13" s="356" t="s">
        <v>9</v>
      </c>
      <c r="K13" s="357" t="s">
        <v>10</v>
      </c>
      <c r="L13" s="358" t="s">
        <v>11</v>
      </c>
      <c r="M13" s="359" t="s">
        <v>9</v>
      </c>
      <c r="N13" s="360" t="s">
        <v>10</v>
      </c>
      <c r="O13" s="360" t="s">
        <v>11</v>
      </c>
      <c r="Q13" s="219" t="s">
        <v>9</v>
      </c>
      <c r="R13" s="219" t="s">
        <v>10</v>
      </c>
      <c r="S13" s="219" t="s">
        <v>11</v>
      </c>
    </row>
    <row r="14" spans="1:19" ht="14.25" customHeight="1" x14ac:dyDescent="0.25">
      <c r="A14" s="361" t="s">
        <v>22</v>
      </c>
      <c r="B14" s="362"/>
      <c r="C14" s="363" t="s">
        <v>14</v>
      </c>
      <c r="D14" s="364">
        <v>0</v>
      </c>
      <c r="E14" s="365">
        <v>0</v>
      </c>
      <c r="F14" s="366">
        <v>0</v>
      </c>
      <c r="G14" s="364">
        <v>0</v>
      </c>
      <c r="H14" s="365">
        <v>0</v>
      </c>
      <c r="I14" s="367">
        <v>0</v>
      </c>
      <c r="J14" s="368">
        <v>0</v>
      </c>
      <c r="K14" s="365">
        <v>0</v>
      </c>
      <c r="L14" s="367">
        <v>0</v>
      </c>
      <c r="M14" s="369">
        <f t="shared" ref="M14:O17" si="0">D14+G14+J14</f>
        <v>0</v>
      </c>
      <c r="N14" s="370">
        <f t="shared" si="0"/>
        <v>0</v>
      </c>
      <c r="O14" s="371">
        <f t="shared" si="0"/>
        <v>0</v>
      </c>
      <c r="Q14" s="223">
        <f t="shared" ref="Q14:S17" si="1">M14*0.5</f>
        <v>0</v>
      </c>
      <c r="R14" s="224">
        <f t="shared" si="1"/>
        <v>0</v>
      </c>
      <c r="S14" s="225">
        <f t="shared" si="1"/>
        <v>0</v>
      </c>
    </row>
    <row r="15" spans="1:19" ht="14.25" customHeight="1" x14ac:dyDescent="0.25">
      <c r="A15" s="346"/>
      <c r="B15" s="245"/>
      <c r="C15" s="372" t="s">
        <v>15</v>
      </c>
      <c r="D15" s="373">
        <v>0</v>
      </c>
      <c r="E15" s="374">
        <v>0</v>
      </c>
      <c r="F15" s="375">
        <v>0</v>
      </c>
      <c r="G15" s="373">
        <v>0</v>
      </c>
      <c r="H15" s="374">
        <v>0</v>
      </c>
      <c r="I15" s="375">
        <v>0</v>
      </c>
      <c r="J15" s="373">
        <v>0</v>
      </c>
      <c r="K15" s="374">
        <v>0</v>
      </c>
      <c r="L15" s="376">
        <v>0</v>
      </c>
      <c r="M15" s="377">
        <f t="shared" si="0"/>
        <v>0</v>
      </c>
      <c r="N15" s="378">
        <f t="shared" si="0"/>
        <v>0</v>
      </c>
      <c r="O15" s="379">
        <f t="shared" si="0"/>
        <v>0</v>
      </c>
      <c r="Q15" s="226">
        <f t="shared" si="1"/>
        <v>0</v>
      </c>
      <c r="R15" s="227">
        <f t="shared" si="1"/>
        <v>0</v>
      </c>
      <c r="S15" s="228">
        <f t="shared" si="1"/>
        <v>0</v>
      </c>
    </row>
    <row r="16" spans="1:19" ht="14.25" customHeight="1" x14ac:dyDescent="0.25">
      <c r="A16" s="346"/>
      <c r="B16" s="245"/>
      <c r="C16" s="372" t="s">
        <v>376</v>
      </c>
      <c r="D16" s="380">
        <v>0</v>
      </c>
      <c r="E16" s="381">
        <v>0</v>
      </c>
      <c r="F16" s="382">
        <v>0</v>
      </c>
      <c r="G16" s="380">
        <v>0</v>
      </c>
      <c r="H16" s="381">
        <v>0</v>
      </c>
      <c r="I16" s="382">
        <v>0</v>
      </c>
      <c r="J16" s="380">
        <v>0</v>
      </c>
      <c r="K16" s="381">
        <v>0</v>
      </c>
      <c r="L16" s="383">
        <v>0</v>
      </c>
      <c r="M16" s="384">
        <f t="shared" si="0"/>
        <v>0</v>
      </c>
      <c r="N16" s="385">
        <f t="shared" si="0"/>
        <v>0</v>
      </c>
      <c r="O16" s="379">
        <f t="shared" si="0"/>
        <v>0</v>
      </c>
      <c r="Q16" s="226">
        <f t="shared" si="1"/>
        <v>0</v>
      </c>
      <c r="R16" s="227">
        <f t="shared" si="1"/>
        <v>0</v>
      </c>
      <c r="S16" s="228">
        <f t="shared" si="1"/>
        <v>0</v>
      </c>
    </row>
    <row r="17" spans="1:19" ht="14.25" customHeight="1" thickBot="1" x14ac:dyDescent="0.3">
      <c r="A17" s="386"/>
      <c r="B17" s="387"/>
      <c r="C17" s="388" t="s">
        <v>17</v>
      </c>
      <c r="D17" s="389">
        <v>0</v>
      </c>
      <c r="E17" s="390">
        <v>0</v>
      </c>
      <c r="F17" s="391">
        <v>0</v>
      </c>
      <c r="G17" s="389">
        <v>0</v>
      </c>
      <c r="H17" s="390">
        <v>0</v>
      </c>
      <c r="I17" s="391">
        <v>0</v>
      </c>
      <c r="J17" s="389">
        <v>0</v>
      </c>
      <c r="K17" s="390">
        <v>0</v>
      </c>
      <c r="L17" s="392">
        <v>0</v>
      </c>
      <c r="M17" s="393">
        <f t="shared" si="0"/>
        <v>0</v>
      </c>
      <c r="N17" s="394">
        <f t="shared" si="0"/>
        <v>0</v>
      </c>
      <c r="O17" s="395">
        <f t="shared" si="0"/>
        <v>0</v>
      </c>
      <c r="Q17" s="229">
        <f t="shared" si="1"/>
        <v>0</v>
      </c>
      <c r="R17" s="230">
        <f t="shared" si="1"/>
        <v>0</v>
      </c>
      <c r="S17" s="231">
        <f t="shared" si="1"/>
        <v>0</v>
      </c>
    </row>
    <row r="18" spans="1:19" ht="14.25" customHeight="1" thickTop="1" thickBot="1" x14ac:dyDescent="0.3">
      <c r="A18" s="396"/>
      <c r="B18" s="397"/>
      <c r="C18" s="398" t="s">
        <v>26</v>
      </c>
      <c r="D18" s="399">
        <f t="shared" ref="D18:O18" si="2">SUM(D14:D17)</f>
        <v>0</v>
      </c>
      <c r="E18" s="400">
        <f t="shared" si="2"/>
        <v>0</v>
      </c>
      <c r="F18" s="401">
        <f t="shared" si="2"/>
        <v>0</v>
      </c>
      <c r="G18" s="399">
        <f t="shared" si="2"/>
        <v>0</v>
      </c>
      <c r="H18" s="400">
        <f t="shared" si="2"/>
        <v>0</v>
      </c>
      <c r="I18" s="401">
        <f t="shared" si="2"/>
        <v>0</v>
      </c>
      <c r="J18" s="399">
        <f t="shared" si="2"/>
        <v>0</v>
      </c>
      <c r="K18" s="400">
        <f t="shared" si="2"/>
        <v>0</v>
      </c>
      <c r="L18" s="401">
        <f t="shared" si="2"/>
        <v>0</v>
      </c>
      <c r="M18" s="399">
        <f t="shared" si="2"/>
        <v>0</v>
      </c>
      <c r="N18" s="400">
        <f t="shared" si="2"/>
        <v>0</v>
      </c>
      <c r="O18" s="401">
        <f t="shared" si="2"/>
        <v>0</v>
      </c>
      <c r="Q18" s="232">
        <f>SUM(Q14:Q17)</f>
        <v>0</v>
      </c>
      <c r="R18" s="233">
        <f>SUM(R14:R17)</f>
        <v>0</v>
      </c>
      <c r="S18" s="234">
        <f>SUM(S14:S17)</f>
        <v>0</v>
      </c>
    </row>
    <row r="22" spans="1:19" x14ac:dyDescent="0.25">
      <c r="A22" s="66" t="s">
        <v>217</v>
      </c>
    </row>
    <row r="23" spans="1:19" x14ac:dyDescent="0.25">
      <c r="A23" s="67" t="s">
        <v>103</v>
      </c>
    </row>
    <row r="24" spans="1:19" x14ac:dyDescent="0.25">
      <c r="A24" s="68" t="str">
        <f>'2 Checks'!C26</f>
        <v/>
      </c>
    </row>
    <row r="25" spans="1:19" x14ac:dyDescent="0.25">
      <c r="A25" s="67" t="s">
        <v>218</v>
      </c>
    </row>
    <row r="26" spans="1:19" x14ac:dyDescent="0.25">
      <c r="A26" s="68" t="str">
        <f>'2 Checks'!C28</f>
        <v/>
      </c>
    </row>
    <row r="27" spans="1:19" x14ac:dyDescent="0.25">
      <c r="A27" s="67" t="s">
        <v>219</v>
      </c>
    </row>
    <row r="28" spans="1:19" x14ac:dyDescent="0.25">
      <c r="A28" s="68" t="str">
        <f>'2 Checks'!C30</f>
        <v/>
      </c>
    </row>
  </sheetData>
  <mergeCells count="13">
    <mergeCell ref="D4:F4"/>
    <mergeCell ref="G4:I4"/>
    <mergeCell ref="J4:L4"/>
    <mergeCell ref="M4:O4"/>
    <mergeCell ref="D5:F5"/>
    <mergeCell ref="G5:I5"/>
    <mergeCell ref="J5:L5"/>
    <mergeCell ref="M5:O5"/>
    <mergeCell ref="Q7:S10"/>
    <mergeCell ref="D7:F10"/>
    <mergeCell ref="G7:I10"/>
    <mergeCell ref="J7:L10"/>
    <mergeCell ref="M7:O10"/>
  </mergeCells>
  <conditionalFormatting sqref="D14:O18">
    <cfRule type="cellIs" dxfId="180" priority="9" operator="equal">
      <formula>0</formula>
    </cfRule>
  </conditionalFormatting>
  <conditionalFormatting sqref="D4:F4">
    <cfRule type="expression" dxfId="179" priority="8">
      <formula>D4&lt;&gt;"Validation: OK"</formula>
    </cfRule>
  </conditionalFormatting>
  <conditionalFormatting sqref="G4:I4">
    <cfRule type="expression" dxfId="178" priority="7">
      <formula>G4&lt;&gt;"Validation: OK"</formula>
    </cfRule>
  </conditionalFormatting>
  <conditionalFormatting sqref="J4:L4">
    <cfRule type="expression" dxfId="177" priority="6">
      <formula>J4&lt;&gt;"Validation: OK"</formula>
    </cfRule>
  </conditionalFormatting>
  <conditionalFormatting sqref="M4:O4">
    <cfRule type="expression" dxfId="176" priority="5">
      <formula>M4&lt;&gt;"Validation: OK"</formula>
    </cfRule>
  </conditionalFormatting>
  <conditionalFormatting sqref="D5:F5">
    <cfRule type="expression" dxfId="175" priority="4">
      <formula>D5&lt;&gt;"First-stage credibility: OK"</formula>
    </cfRule>
  </conditionalFormatting>
  <conditionalFormatting sqref="G5:I5">
    <cfRule type="expression" dxfId="174" priority="3">
      <formula>G5&lt;&gt;"First-stage credibility: OK"</formula>
    </cfRule>
  </conditionalFormatting>
  <conditionalFormatting sqref="J5:L5">
    <cfRule type="expression" dxfId="173" priority="2">
      <formula>J5&lt;&gt;"First-stage credibility: OK"</formula>
    </cfRule>
  </conditionalFormatting>
  <conditionalFormatting sqref="M5:O5">
    <cfRule type="expression" dxfId="172" priority="1">
      <formula>M5&lt;&gt;"First-stage credibility: OK"</formula>
    </cfRule>
  </conditionalFormatting>
  <pageMargins left="0.7" right="0.7" top="0.75" bottom="0.75" header="0.3" footer="0.3"/>
  <pageSetup paperSize="9" scale="84" orientation="landscape" r:id="rId1"/>
  <extLst>
    <ext xmlns:x14="http://schemas.microsoft.com/office/spreadsheetml/2009/9/main" uri="{78C0D931-6437-407d-A8EE-F0AAD7539E65}">
      <x14:conditionalFormattings>
        <x14:conditionalFormatting xmlns:xm="http://schemas.microsoft.com/office/excel/2006/main">
          <x14:cfRule type="expression" priority="11" id="{6BFF928B-6493-4508-A0E2-ED9B2A9B7269}">
            <xm:f>'2 Checks'!M14&lt;&gt;""</xm:f>
            <x14:dxf>
              <font>
                <color rgb="FFFF0000"/>
              </font>
            </x14:dxf>
          </x14:cfRule>
          <xm:sqref>D14:L17</xm:sqref>
        </x14:conditionalFormatting>
        <x14:conditionalFormatting xmlns:xm="http://schemas.microsoft.com/office/excel/2006/main">
          <x14:cfRule type="expression" priority="12" id="{3E0B55F1-168D-4078-8EE3-8C6E5DAD6CBA}">
            <xm:f>'2 Checks'!C14&lt;&gt;""</xm:f>
            <x14:dxf>
              <font>
                <color rgb="FFFF0000"/>
              </font>
            </x14:dxf>
          </x14:cfRule>
          <xm:sqref>D14:I17</xm:sqref>
        </x14:conditionalFormatting>
        <x14:conditionalFormatting xmlns:xm="http://schemas.microsoft.com/office/excel/2006/main">
          <x14:cfRule type="expression" priority="10" id="{DE0A6724-3DEF-49CF-96DA-120CB1A9824F}">
            <xm:f>'2 Checks'!I14&lt;&gt;""</xm:f>
            <x14:dxf>
              <font>
                <color rgb="FFFF0000"/>
              </font>
            </x14:dxf>
          </x14:cfRule>
          <xm:sqref>M14:O17</xm:sqref>
        </x14:conditionalFormatting>
        <x14:conditionalFormatting xmlns:xm="http://schemas.microsoft.com/office/excel/2006/main">
          <x14:cfRule type="expression" priority="13" id="{2D70EA21-986B-4A1E-A9A6-382EB283D90C}">
            <xm:f>'2 Checks'!W14&lt;&gt;""</xm:f>
            <x14:dxf>
              <font>
                <color rgb="FFFF0000"/>
              </font>
            </x14:dxf>
          </x14:cfRule>
          <xm:sqref>J14:L17</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Y30"/>
  <sheetViews>
    <sheetView topLeftCell="AB1" workbookViewId="0"/>
  </sheetViews>
  <sheetFormatPr defaultRowHeight="15" x14ac:dyDescent="0.25"/>
  <cols>
    <col min="1" max="1" width="17.85546875" hidden="1" customWidth="1"/>
    <col min="2" max="25" width="9.140625" hidden="1" customWidth="1"/>
    <col min="26" max="27" width="0" hidden="1" customWidth="1"/>
  </cols>
  <sheetData>
    <row r="1" spans="1:25" x14ac:dyDescent="0.25">
      <c r="A1" t="s">
        <v>280</v>
      </c>
      <c r="B1" s="52">
        <f>IF(AND(C3="Validation: OK",E3="Validation: OK",G3="Validation: OK",I3="Validation: OK"),0,1)</f>
        <v>0</v>
      </c>
    </row>
    <row r="2" spans="1:25" x14ac:dyDescent="0.25">
      <c r="A2" t="s">
        <v>279</v>
      </c>
      <c r="B2" s="52">
        <f>IF(AND(C4="First-stage credibility: OK",E4="First-stage credibility: OK",G4="First-stage credibility: OK",I4="First-stage credibility: OK"),0,1)</f>
        <v>0</v>
      </c>
      <c r="C2" t="s">
        <v>0</v>
      </c>
      <c r="E2" t="s">
        <v>1</v>
      </c>
      <c r="G2" t="s">
        <v>2</v>
      </c>
      <c r="I2" t="s">
        <v>3</v>
      </c>
    </row>
    <row r="3" spans="1:25" x14ac:dyDescent="0.25">
      <c r="C3" t="str">
        <f>IF(AND(E21="",O21=""),"Validation: OK","Validation: Failure (see below table)")</f>
        <v>Validation: OK</v>
      </c>
      <c r="E3" t="str">
        <f>IF(AND(H21="",R21=""),"Validation: OK","Validation: Failure (see below table)")</f>
        <v>Validation: OK</v>
      </c>
      <c r="G3" t="str">
        <f>IF(AND(U21="",Y21=""),"Validation: OK","Validation: Failure (see below table)")</f>
        <v>Validation: OK</v>
      </c>
      <c r="I3" t="str">
        <f>IF(K21="","Validation: OK","Validation: Failure (see below table)")</f>
        <v>Validation: OK</v>
      </c>
    </row>
    <row r="4" spans="1:25" x14ac:dyDescent="0.25">
      <c r="C4" t="s">
        <v>25</v>
      </c>
      <c r="E4" t="s">
        <v>25</v>
      </c>
      <c r="G4" t="s">
        <v>25</v>
      </c>
      <c r="I4" t="s">
        <v>25</v>
      </c>
    </row>
    <row r="9" spans="1:25" x14ac:dyDescent="0.25">
      <c r="C9" s="52">
        <v>1</v>
      </c>
      <c r="M9" s="52">
        <v>1</v>
      </c>
      <c r="W9" s="52">
        <v>1</v>
      </c>
    </row>
    <row r="10" spans="1:25" x14ac:dyDescent="0.25">
      <c r="C10" t="s">
        <v>267</v>
      </c>
      <c r="M10" t="s">
        <v>268</v>
      </c>
      <c r="W10" t="s">
        <v>269</v>
      </c>
    </row>
    <row r="12" spans="1:25" x14ac:dyDescent="0.25">
      <c r="C12" t="s">
        <v>0</v>
      </c>
      <c r="D12" t="s">
        <v>0</v>
      </c>
      <c r="E12" t="s">
        <v>0</v>
      </c>
      <c r="F12" t="s">
        <v>1</v>
      </c>
      <c r="G12" t="s">
        <v>1</v>
      </c>
      <c r="H12" t="s">
        <v>1</v>
      </c>
      <c r="I12" t="s">
        <v>3</v>
      </c>
      <c r="J12" t="s">
        <v>3</v>
      </c>
      <c r="K12" t="s">
        <v>3</v>
      </c>
      <c r="M12" t="s">
        <v>0</v>
      </c>
      <c r="N12" t="s">
        <v>0</v>
      </c>
      <c r="O12" t="s">
        <v>0</v>
      </c>
      <c r="P12" t="s">
        <v>1</v>
      </c>
      <c r="Q12" t="s">
        <v>1</v>
      </c>
      <c r="R12" t="s">
        <v>1</v>
      </c>
      <c r="S12" t="s">
        <v>2</v>
      </c>
      <c r="T12" t="s">
        <v>2</v>
      </c>
      <c r="U12" t="s">
        <v>2</v>
      </c>
      <c r="W12" t="s">
        <v>2</v>
      </c>
      <c r="X12" t="s">
        <v>2</v>
      </c>
      <c r="Y12" t="s">
        <v>2</v>
      </c>
    </row>
    <row r="13" spans="1:25" x14ac:dyDescent="0.25">
      <c r="C13" t="s">
        <v>326</v>
      </c>
      <c r="D13" t="s">
        <v>5</v>
      </c>
      <c r="E13" t="s">
        <v>155</v>
      </c>
      <c r="F13" t="s">
        <v>326</v>
      </c>
      <c r="G13" t="s">
        <v>5</v>
      </c>
      <c r="H13" t="s">
        <v>155</v>
      </c>
      <c r="I13" t="s">
        <v>326</v>
      </c>
      <c r="J13" t="s">
        <v>5</v>
      </c>
      <c r="K13" t="s">
        <v>155</v>
      </c>
      <c r="M13" t="s">
        <v>326</v>
      </c>
      <c r="N13" t="s">
        <v>5</v>
      </c>
      <c r="O13" t="s">
        <v>155</v>
      </c>
      <c r="P13" t="s">
        <v>326</v>
      </c>
      <c r="Q13" t="s">
        <v>5</v>
      </c>
      <c r="R13" t="s">
        <v>155</v>
      </c>
      <c r="S13" t="s">
        <v>326</v>
      </c>
      <c r="T13" t="s">
        <v>5</v>
      </c>
      <c r="U13" t="s">
        <v>155</v>
      </c>
      <c r="W13" t="s">
        <v>326</v>
      </c>
      <c r="X13" t="s">
        <v>5</v>
      </c>
      <c r="Y13" t="s">
        <v>155</v>
      </c>
    </row>
    <row r="14" spans="1:25" x14ac:dyDescent="0.25">
      <c r="A14" s="60" t="s">
        <v>14</v>
      </c>
      <c r="C14" s="37" t="str">
        <f>IF(AND($C$9=1,'2 Sandwich'!D14&lt;0),C$12&amp;", "&amp;C$13&amp;", Level "&amp;$A14&amp;"; ","")</f>
        <v/>
      </c>
      <c r="D14" s="38" t="str">
        <f>IF(AND($C$9=1,'2 Sandwich'!E14&lt;0),D$12&amp;", "&amp;D$13&amp;", Level "&amp;$A14&amp;"; ","")</f>
        <v/>
      </c>
      <c r="E14" s="38" t="str">
        <f>IF(AND($C$9=1,'2 Sandwich'!F14&lt;0),E$12&amp;", "&amp;E$13&amp;", Level "&amp;$A14&amp;"; ","")</f>
        <v/>
      </c>
      <c r="F14" s="37" t="str">
        <f>IF(AND($C$9=1,'2 Sandwich'!G14&lt;0),F$12&amp;", "&amp;F$13&amp;", Level "&amp;$A14&amp;"; ","")</f>
        <v/>
      </c>
      <c r="G14" s="38" t="str">
        <f>IF(AND($C$9=1,'2 Sandwich'!H14&lt;0),G$12&amp;", "&amp;G$13&amp;", Level "&amp;$A14&amp;"; ","")</f>
        <v/>
      </c>
      <c r="H14" s="38" t="str">
        <f>IF(AND($C$9=1,'2 Sandwich'!I14&lt;0),H$12&amp;", "&amp;H$13&amp;", Level "&amp;$A14&amp;"; ","")</f>
        <v/>
      </c>
      <c r="I14" s="48" t="str">
        <f>IF(AND($C$9=1,'2 Sandwich'!M14&lt;0),I$12&amp;", "&amp;I$13&amp;", Level "&amp;$A14&amp;"; ","")</f>
        <v/>
      </c>
      <c r="J14" s="38" t="str">
        <f>IF(AND($C$9=1,'2 Sandwich'!N14&lt;0),J$12&amp;", "&amp;J$13&amp;", Level "&amp;$A14&amp;"; ","")</f>
        <v/>
      </c>
      <c r="K14" s="39" t="str">
        <f>IF(AND($C$9=1,'2 Sandwich'!O14&lt;0),K$12&amp;", "&amp;K$13&amp;", Level "&amp;$A14&amp;"; ","")</f>
        <v/>
      </c>
      <c r="L14" s="3"/>
      <c r="M14" s="37" t="str">
        <f>IF(AND($M$9=1,TRUNC('2 Sandwich'!D14)&lt;&gt;'2 Sandwich'!D14),M$12&amp;", "&amp;M$13&amp;", Level "&amp;$A14&amp;"; ","")</f>
        <v/>
      </c>
      <c r="N14" s="38" t="str">
        <f>IF(AND($M$9=1,TRUNC('2 Sandwich'!E14)&lt;&gt;'2 Sandwich'!E14),N$12&amp;", "&amp;N$13&amp;", Level "&amp;$A14&amp;"; ","")</f>
        <v/>
      </c>
      <c r="O14" s="38" t="str">
        <f>IF(AND($M$9=1,TRUNC('2 Sandwich'!F14)&lt;&gt;'2 Sandwich'!F14),O$12&amp;", "&amp;O$13&amp;", Level "&amp;$A14&amp;"; ","")</f>
        <v/>
      </c>
      <c r="P14" s="37" t="str">
        <f>IF(AND($M$9=1,TRUNC('2 Sandwich'!G14)&lt;&gt;'2 Sandwich'!G14),P$12&amp;", "&amp;P$13&amp;", Level "&amp;$A14&amp;"; ","")</f>
        <v/>
      </c>
      <c r="Q14" s="38" t="str">
        <f>IF(AND($M$9=1,TRUNC('2 Sandwich'!H14)&lt;&gt;'2 Sandwich'!H14),Q$12&amp;", "&amp;Q$13&amp;", Level "&amp;$A14&amp;"; ","")</f>
        <v/>
      </c>
      <c r="R14" s="39" t="str">
        <f>IF(AND($M$9=1,TRUNC('2 Sandwich'!I14)&lt;&gt;'2 Sandwich'!I14),R$12&amp;", "&amp;R$13&amp;", Level "&amp;$A14&amp;"; ","")</f>
        <v/>
      </c>
      <c r="S14" s="38" t="str">
        <f>IF(AND($M$9=1,TRUNC('2 Sandwich'!J14)&lt;&gt;'2 Sandwich'!J14),S$12&amp;", "&amp;S$13&amp;", Level "&amp;$A14&amp;"; ","")</f>
        <v/>
      </c>
      <c r="T14" s="38" t="str">
        <f>IF(AND($M$9=1,TRUNC('2 Sandwich'!K14)&lt;&gt;'2 Sandwich'!K14),T$12&amp;", "&amp;T$13&amp;", Level "&amp;$A14&amp;"; ","")</f>
        <v/>
      </c>
      <c r="U14" s="39" t="str">
        <f>IF(AND($M$9=1,TRUNC('2 Sandwich'!L14)&lt;&gt;'2 Sandwich'!L14),U$12&amp;", "&amp;U$13&amp;", Level "&amp;$A14&amp;"; ","")</f>
        <v/>
      </c>
      <c r="V14" s="3"/>
      <c r="W14" s="37" t="str">
        <f>IF(AND($W$9=1,'2 Sandwich'!J14&gt;0),W$13&amp;", Level "&amp;$A14&amp;"; ","")</f>
        <v/>
      </c>
      <c r="X14" s="38" t="str">
        <f>IF(AND($W$9=1,'2 Sandwich'!K14&gt;0),X$13&amp;", Level "&amp;$A14&amp;"; ","")</f>
        <v/>
      </c>
      <c r="Y14" s="39" t="str">
        <f>IF(AND($W$9=1,'2 Sandwich'!L14&gt;0),Y$13&amp;", Level "&amp;$A14&amp;"; ","")</f>
        <v/>
      </c>
    </row>
    <row r="15" spans="1:25" x14ac:dyDescent="0.25">
      <c r="A15" s="60" t="s">
        <v>15</v>
      </c>
      <c r="C15" s="40" t="str">
        <f>IF(AND($C$9=1,'2 Sandwich'!D15&lt;0),C$12&amp;", "&amp;C$13&amp;", Level "&amp;$A15&amp;"; ","")</f>
        <v/>
      </c>
      <c r="D15" s="3" t="str">
        <f>IF(AND($C$9=1,'2 Sandwich'!E15&lt;0),D$12&amp;", "&amp;D$13&amp;", Level "&amp;$A15&amp;"; ","")</f>
        <v/>
      </c>
      <c r="E15" s="3" t="str">
        <f>IF(AND($C$9=1,'2 Sandwich'!F15&lt;0),E$12&amp;", "&amp;E$13&amp;", Level "&amp;$A15&amp;"; ","")</f>
        <v/>
      </c>
      <c r="F15" s="40" t="str">
        <f>IF(AND($C$9=1,'2 Sandwich'!G15&lt;0),F$12&amp;", "&amp;F$13&amp;", Level "&amp;$A15&amp;"; ","")</f>
        <v/>
      </c>
      <c r="G15" s="3" t="str">
        <f>IF(AND($C$9=1,'2 Sandwich'!H15&lt;0),G$12&amp;", "&amp;G$13&amp;", Level "&amp;$A15&amp;"; ","")</f>
        <v/>
      </c>
      <c r="H15" s="3" t="str">
        <f>IF(AND($C$9=1,'2 Sandwich'!I15&lt;0),H$12&amp;", "&amp;H$13&amp;", Level "&amp;$A15&amp;"; ","")</f>
        <v/>
      </c>
      <c r="I15" s="49" t="str">
        <f>IF(AND($C$9=1,'2 Sandwich'!M15&lt;0),I$12&amp;", "&amp;I$13&amp;", Level "&amp;$A15&amp;"; ","")</f>
        <v/>
      </c>
      <c r="J15" s="3" t="str">
        <f>IF(AND($C$9=1,'2 Sandwich'!N15&lt;0),J$12&amp;", "&amp;J$13&amp;", Level "&amp;$A15&amp;"; ","")</f>
        <v/>
      </c>
      <c r="K15" s="41" t="str">
        <f>IF(AND($C$9=1,'2 Sandwich'!O15&lt;0),K$12&amp;", "&amp;K$13&amp;", Level "&amp;$A15&amp;"; ","")</f>
        <v/>
      </c>
      <c r="L15" s="3"/>
      <c r="M15" s="40" t="str">
        <f>IF(AND($M$9=1,TRUNC('2 Sandwich'!D15)&lt;&gt;'2 Sandwich'!D15),M$12&amp;", "&amp;M$13&amp;", Level "&amp;$A15&amp;"; ","")</f>
        <v/>
      </c>
      <c r="N15" s="3" t="str">
        <f>IF(AND($M$9=1,TRUNC('2 Sandwich'!E15)&lt;&gt;'2 Sandwich'!E15),N$12&amp;", "&amp;N$13&amp;", Level "&amp;$A15&amp;"; ","")</f>
        <v/>
      </c>
      <c r="O15" s="3" t="str">
        <f>IF(AND($M$9=1,TRUNC('2 Sandwich'!F15)&lt;&gt;'2 Sandwich'!F15),O$12&amp;", "&amp;O$13&amp;", Level "&amp;$A15&amp;"; ","")</f>
        <v/>
      </c>
      <c r="P15" s="40" t="str">
        <f>IF(AND($M$9=1,TRUNC('2 Sandwich'!G15)&lt;&gt;'2 Sandwich'!G15),P$12&amp;", "&amp;P$13&amp;", Level "&amp;$A15&amp;"; ","")</f>
        <v/>
      </c>
      <c r="Q15" s="3" t="str">
        <f>IF(AND($M$9=1,TRUNC('2 Sandwich'!H15)&lt;&gt;'2 Sandwich'!H15),Q$12&amp;", "&amp;Q$13&amp;", Level "&amp;$A15&amp;"; ","")</f>
        <v/>
      </c>
      <c r="R15" s="41" t="str">
        <f>IF(AND($M$9=1,TRUNC('2 Sandwich'!I15)&lt;&gt;'2 Sandwich'!I15),R$12&amp;", "&amp;R$13&amp;", Level "&amp;$A15&amp;"; ","")</f>
        <v/>
      </c>
      <c r="S15" s="3" t="str">
        <f>IF(AND($M$9=1,TRUNC('2 Sandwich'!J15)&lt;&gt;'2 Sandwich'!J15),S$12&amp;", "&amp;S$13&amp;", Level "&amp;$A15&amp;"; ","")</f>
        <v/>
      </c>
      <c r="T15" s="3" t="str">
        <f>IF(AND($M$9=1,TRUNC('2 Sandwich'!K15)&lt;&gt;'2 Sandwich'!K15),T$12&amp;", "&amp;T$13&amp;", Level "&amp;$A15&amp;"; ","")</f>
        <v/>
      </c>
      <c r="U15" s="41" t="str">
        <f>IF(AND($M$9=1,TRUNC('2 Sandwich'!L15)&lt;&gt;'2 Sandwich'!L15),U$12&amp;", "&amp;U$13&amp;", Level "&amp;$A15&amp;"; ","")</f>
        <v/>
      </c>
      <c r="V15" s="3"/>
      <c r="W15" s="40" t="str">
        <f>IF(AND($W$9=1,'2 Sandwich'!J15&gt;0),W$13&amp;", Level "&amp;$A15&amp;"; ","")</f>
        <v/>
      </c>
      <c r="X15" s="3" t="str">
        <f>IF(AND($W$9=1,'2 Sandwich'!K15&gt;0),X$13&amp;", Level "&amp;$A15&amp;"; ","")</f>
        <v/>
      </c>
      <c r="Y15" s="41" t="str">
        <f>IF(AND($W$9=1,'2 Sandwich'!L15&gt;0),Y$13&amp;", Level "&amp;$A15&amp;"; ","")</f>
        <v/>
      </c>
    </row>
    <row r="16" spans="1:25" x14ac:dyDescent="0.25">
      <c r="A16" s="60" t="s">
        <v>376</v>
      </c>
      <c r="C16" s="40" t="str">
        <f>IF(AND($C$9=1,'2 Sandwich'!D16&lt;0),C$12&amp;", "&amp;C$13&amp;", Level "&amp;$A16&amp;"; ","")</f>
        <v/>
      </c>
      <c r="D16" s="3" t="str">
        <f>IF(AND($C$9=1,'2 Sandwich'!E16&lt;0),D$12&amp;", "&amp;D$13&amp;", Level "&amp;$A16&amp;"; ","")</f>
        <v/>
      </c>
      <c r="E16" s="3" t="str">
        <f>IF(AND($C$9=1,'2 Sandwich'!F16&lt;0),E$12&amp;", "&amp;E$13&amp;", Level "&amp;$A16&amp;"; ","")</f>
        <v/>
      </c>
      <c r="F16" s="40" t="str">
        <f>IF(AND($C$9=1,'2 Sandwich'!G16&lt;0),F$12&amp;", "&amp;F$13&amp;", Level "&amp;$A16&amp;"; ","")</f>
        <v/>
      </c>
      <c r="G16" s="3" t="str">
        <f>IF(AND($C$9=1,'2 Sandwich'!H16&lt;0),G$12&amp;", "&amp;G$13&amp;", Level "&amp;$A16&amp;"; ","")</f>
        <v/>
      </c>
      <c r="H16" s="3" t="str">
        <f>IF(AND($C$9=1,'2 Sandwich'!I16&lt;0),H$12&amp;", "&amp;H$13&amp;", Level "&amp;$A16&amp;"; ","")</f>
        <v/>
      </c>
      <c r="I16" s="49" t="str">
        <f>IF(AND($C$9=1,'2 Sandwich'!M16&lt;0),I$12&amp;", "&amp;I$13&amp;", Level "&amp;$A16&amp;"; ","")</f>
        <v/>
      </c>
      <c r="J16" s="3" t="str">
        <f>IF(AND($C$9=1,'2 Sandwich'!N16&lt;0),J$12&amp;", "&amp;J$13&amp;", Level "&amp;$A16&amp;"; ","")</f>
        <v/>
      </c>
      <c r="K16" s="41" t="str">
        <f>IF(AND($C$9=1,'2 Sandwich'!O16&lt;0),K$12&amp;", "&amp;K$13&amp;", Level "&amp;$A16&amp;"; ","")</f>
        <v/>
      </c>
      <c r="L16" s="3"/>
      <c r="M16" s="40" t="str">
        <f>IF(AND($M$9=1,TRUNC('2 Sandwich'!D16)&lt;&gt;'2 Sandwich'!D16),M$12&amp;", "&amp;M$13&amp;", Level "&amp;$A16&amp;"; ","")</f>
        <v/>
      </c>
      <c r="N16" s="3" t="str">
        <f>IF(AND($M$9=1,TRUNC('2 Sandwich'!E16)&lt;&gt;'2 Sandwich'!E16),N$12&amp;", "&amp;N$13&amp;", Level "&amp;$A16&amp;"; ","")</f>
        <v/>
      </c>
      <c r="O16" s="3" t="str">
        <f>IF(AND($M$9=1,TRUNC('2 Sandwich'!F16)&lt;&gt;'2 Sandwich'!F16),O$12&amp;", "&amp;O$13&amp;", Level "&amp;$A16&amp;"; ","")</f>
        <v/>
      </c>
      <c r="P16" s="40" t="str">
        <f>IF(AND($M$9=1,TRUNC('2 Sandwich'!G16)&lt;&gt;'2 Sandwich'!G16),P$12&amp;", "&amp;P$13&amp;", Level "&amp;$A16&amp;"; ","")</f>
        <v/>
      </c>
      <c r="Q16" s="3" t="str">
        <f>IF(AND($M$9=1,TRUNC('2 Sandwich'!H16)&lt;&gt;'2 Sandwich'!H16),Q$12&amp;", "&amp;Q$13&amp;", Level "&amp;$A16&amp;"; ","")</f>
        <v/>
      </c>
      <c r="R16" s="41" t="str">
        <f>IF(AND($M$9=1,TRUNC('2 Sandwich'!I16)&lt;&gt;'2 Sandwich'!I16),R$12&amp;", "&amp;R$13&amp;", Level "&amp;$A16&amp;"; ","")</f>
        <v/>
      </c>
      <c r="S16" s="3" t="str">
        <f>IF(AND($M$9=1,TRUNC('2 Sandwich'!J16)&lt;&gt;'2 Sandwich'!J16),S$12&amp;", "&amp;S$13&amp;", Level "&amp;$A16&amp;"; ","")</f>
        <v/>
      </c>
      <c r="T16" s="3" t="str">
        <f>IF(AND($M$9=1,TRUNC('2 Sandwich'!K16)&lt;&gt;'2 Sandwich'!K16),T$12&amp;", "&amp;T$13&amp;", Level "&amp;$A16&amp;"; ","")</f>
        <v/>
      </c>
      <c r="U16" s="41" t="str">
        <f>IF(AND($M$9=1,TRUNC('2 Sandwich'!L16)&lt;&gt;'2 Sandwich'!L16),U$12&amp;", "&amp;U$13&amp;", Level "&amp;$A16&amp;"; ","")</f>
        <v/>
      </c>
      <c r="V16" s="3"/>
      <c r="W16" s="40" t="str">
        <f>IF(AND($W$9=1,'2 Sandwich'!J16&gt;0),W$13&amp;", Level "&amp;$A16&amp;"; ","")</f>
        <v/>
      </c>
      <c r="X16" s="3" t="str">
        <f>IF(AND($W$9=1,'2 Sandwich'!K16&gt;0),X$13&amp;", Level "&amp;$A16&amp;"; ","")</f>
        <v/>
      </c>
      <c r="Y16" s="41" t="str">
        <f>IF(AND($W$9=1,'2 Sandwich'!L16&gt;0),Y$13&amp;", Level "&amp;$A16&amp;"; ","")</f>
        <v/>
      </c>
    </row>
    <row r="17" spans="1:25" x14ac:dyDescent="0.25">
      <c r="A17" s="60" t="s">
        <v>17</v>
      </c>
      <c r="C17" s="53" t="str">
        <f>IF(AND($C$9=1,'2 Sandwich'!D17&lt;0),C$12&amp;", "&amp;C$13&amp;", Level "&amp;$A17&amp;"; ","")</f>
        <v/>
      </c>
      <c r="D17" s="4" t="str">
        <f>IF(AND($C$9=1,'2 Sandwich'!E17&lt;0),D$12&amp;", "&amp;D$13&amp;", Level "&amp;$A17&amp;"; ","")</f>
        <v/>
      </c>
      <c r="E17" s="4" t="str">
        <f>IF(AND($C$9=1,'2 Sandwich'!F17&lt;0),E$12&amp;", "&amp;E$13&amp;", Level "&amp;$A17&amp;"; ","")</f>
        <v/>
      </c>
      <c r="F17" s="53" t="str">
        <f>IF(AND($C$9=1,'2 Sandwich'!G17&lt;0),F$12&amp;", "&amp;F$13&amp;", Level "&amp;$A17&amp;"; ","")</f>
        <v/>
      </c>
      <c r="G17" s="4" t="str">
        <f>IF(AND($C$9=1,'2 Sandwich'!H17&lt;0),G$12&amp;", "&amp;G$13&amp;", Level "&amp;$A17&amp;"; ","")</f>
        <v/>
      </c>
      <c r="H17" s="4" t="str">
        <f>IF(AND($C$9=1,'2 Sandwich'!I17&lt;0),H$12&amp;", "&amp;H$13&amp;", Level "&amp;$A17&amp;"; ","")</f>
        <v/>
      </c>
      <c r="I17" s="221" t="str">
        <f>IF(AND($C$9=1,'2 Sandwich'!M17&lt;0),I$12&amp;", "&amp;I$13&amp;", Level "&amp;$A17&amp;"; ","")</f>
        <v/>
      </c>
      <c r="J17" s="4" t="str">
        <f>IF(AND($C$9=1,'2 Sandwich'!N17&lt;0),J$12&amp;", "&amp;J$13&amp;", Level "&amp;$A17&amp;"; ","")</f>
        <v/>
      </c>
      <c r="K17" s="42" t="str">
        <f>IF(AND($C$9=1,'2 Sandwich'!O17&lt;0),K$12&amp;", "&amp;K$13&amp;", Level "&amp;$A17&amp;"; ","")</f>
        <v/>
      </c>
      <c r="L17" s="3"/>
      <c r="M17" s="53" t="str">
        <f>IF(AND($M$9=1,TRUNC('2 Sandwich'!D17)&lt;&gt;'2 Sandwich'!D17),M$12&amp;", "&amp;M$13&amp;", Level "&amp;$A17&amp;"; ","")</f>
        <v/>
      </c>
      <c r="N17" s="4" t="str">
        <f>IF(AND($M$9=1,TRUNC('2 Sandwich'!E17)&lt;&gt;'2 Sandwich'!E17),N$12&amp;", "&amp;N$13&amp;", Level "&amp;$A17&amp;"; ","")</f>
        <v/>
      </c>
      <c r="O17" s="4" t="str">
        <f>IF(AND($M$9=1,TRUNC('2 Sandwich'!F17)&lt;&gt;'2 Sandwich'!F17),O$12&amp;", "&amp;O$13&amp;", Level "&amp;$A17&amp;"; ","")</f>
        <v/>
      </c>
      <c r="P17" s="53" t="str">
        <f>IF(AND($M$9=1,TRUNC('2 Sandwich'!G17)&lt;&gt;'2 Sandwich'!G17),P$12&amp;", "&amp;P$13&amp;", Level "&amp;$A17&amp;"; ","")</f>
        <v/>
      </c>
      <c r="Q17" s="4" t="str">
        <f>IF(AND($M$9=1,TRUNC('2 Sandwich'!H17)&lt;&gt;'2 Sandwich'!H17),Q$12&amp;", "&amp;Q$13&amp;", Level "&amp;$A17&amp;"; ","")</f>
        <v/>
      </c>
      <c r="R17" s="42" t="str">
        <f>IF(AND($M$9=1,TRUNC('2 Sandwich'!I17)&lt;&gt;'2 Sandwich'!I17),R$12&amp;", "&amp;R$13&amp;", Level "&amp;$A17&amp;"; ","")</f>
        <v/>
      </c>
      <c r="S17" s="4" t="str">
        <f>IF(AND($M$9=1,TRUNC('2 Sandwich'!J17)&lt;&gt;'2 Sandwich'!J17),S$12&amp;", "&amp;S$13&amp;", Level "&amp;$A17&amp;"; ","")</f>
        <v/>
      </c>
      <c r="T17" s="4" t="str">
        <f>IF(AND($M$9=1,TRUNC('2 Sandwich'!K17)&lt;&gt;'2 Sandwich'!K17),T$12&amp;", "&amp;T$13&amp;", Level "&amp;$A17&amp;"; ","")</f>
        <v/>
      </c>
      <c r="U17" s="42" t="str">
        <f>IF(AND($M$9=1,TRUNC('2 Sandwich'!L17)&lt;&gt;'2 Sandwich'!L17),U$12&amp;", "&amp;U$13&amp;", Level "&amp;$A17&amp;"; ","")</f>
        <v/>
      </c>
      <c r="V17" s="3"/>
      <c r="W17" s="53" t="str">
        <f>IF(AND($W$9=1,'2 Sandwich'!J17&gt;0),W$13&amp;", Level "&amp;$A17&amp;"; ","")</f>
        <v/>
      </c>
      <c r="X17" s="4" t="str">
        <f>IF(AND($W$9=1,'2 Sandwich'!K17&gt;0),X$13&amp;", Level "&amp;$A17&amp;"; ","")</f>
        <v/>
      </c>
      <c r="Y17" s="42" t="str">
        <f>IF(AND($W$9=1,'2 Sandwich'!L17&gt;0),Y$13&amp;", Level "&amp;$A17&amp;"; ","")</f>
        <v/>
      </c>
    </row>
    <row r="19" spans="1:25" x14ac:dyDescent="0.25">
      <c r="C19" s="62" t="str">
        <f>CONCATENATE(C14,C15,C16,C17)</f>
        <v/>
      </c>
      <c r="D19" s="63" t="str">
        <f t="shared" ref="D19:Y19" si="0">CONCATENATE(D14,D15,D16,D17)</f>
        <v/>
      </c>
      <c r="E19" s="63" t="str">
        <f t="shared" si="0"/>
        <v/>
      </c>
      <c r="F19" s="62" t="str">
        <f t="shared" si="0"/>
        <v/>
      </c>
      <c r="G19" s="63" t="str">
        <f t="shared" si="0"/>
        <v/>
      </c>
      <c r="H19" s="63" t="str">
        <f t="shared" si="0"/>
        <v/>
      </c>
      <c r="I19" s="72" t="str">
        <f t="shared" si="0"/>
        <v/>
      </c>
      <c r="J19" s="63" t="str">
        <f t="shared" si="0"/>
        <v/>
      </c>
      <c r="K19" s="64" t="str">
        <f t="shared" si="0"/>
        <v/>
      </c>
      <c r="M19" s="62" t="str">
        <f t="shared" si="0"/>
        <v/>
      </c>
      <c r="N19" s="63" t="str">
        <f t="shared" si="0"/>
        <v/>
      </c>
      <c r="O19" s="63" t="str">
        <f t="shared" si="0"/>
        <v/>
      </c>
      <c r="P19" s="62" t="str">
        <f t="shared" si="0"/>
        <v/>
      </c>
      <c r="Q19" s="63" t="str">
        <f t="shared" si="0"/>
        <v/>
      </c>
      <c r="R19" s="63" t="str">
        <f t="shared" si="0"/>
        <v/>
      </c>
      <c r="S19" s="62" t="str">
        <f t="shared" si="0"/>
        <v/>
      </c>
      <c r="T19" s="63" t="str">
        <f t="shared" si="0"/>
        <v/>
      </c>
      <c r="U19" s="64" t="str">
        <f t="shared" si="0"/>
        <v/>
      </c>
      <c r="W19" s="62" t="str">
        <f t="shared" si="0"/>
        <v/>
      </c>
      <c r="X19" s="63" t="str">
        <f t="shared" si="0"/>
        <v/>
      </c>
      <c r="Y19" s="64" t="str">
        <f t="shared" si="0"/>
        <v/>
      </c>
    </row>
    <row r="21" spans="1:25" x14ac:dyDescent="0.25">
      <c r="D21" s="60" t="s">
        <v>0</v>
      </c>
      <c r="E21" s="52" t="str">
        <f>CONCATENATE(C19,D19,E19)</f>
        <v/>
      </c>
      <c r="G21" s="60" t="s">
        <v>1</v>
      </c>
      <c r="H21" s="52" t="str">
        <f>CONCATENATE(F19,G19,H19)</f>
        <v/>
      </c>
      <c r="J21" s="60" t="s">
        <v>3</v>
      </c>
      <c r="K21" s="52" t="str">
        <f>CONCATENATE(I19,J19,K19)</f>
        <v/>
      </c>
      <c r="N21" s="60" t="s">
        <v>0</v>
      </c>
      <c r="O21" s="52" t="str">
        <f>CONCATENATE(M19,N19,O19)</f>
        <v/>
      </c>
      <c r="Q21" s="60" t="s">
        <v>1</v>
      </c>
      <c r="R21" s="52" t="str">
        <f>CONCATENATE(P19,Q19,R19)</f>
        <v/>
      </c>
      <c r="T21" s="60" t="s">
        <v>2</v>
      </c>
      <c r="U21" s="52" t="str">
        <f>CONCATENATE(S19,T19,U19)</f>
        <v/>
      </c>
      <c r="X21" s="60" t="s">
        <v>2</v>
      </c>
      <c r="Y21" s="52" t="str">
        <f>CONCATENATE(W19,X19,Y19)</f>
        <v/>
      </c>
    </row>
    <row r="24" spans="1:25" x14ac:dyDescent="0.25">
      <c r="C24" s="66" t="s">
        <v>217</v>
      </c>
    </row>
    <row r="25" spans="1:25" x14ac:dyDescent="0.25">
      <c r="C25" s="222" t="s">
        <v>103</v>
      </c>
    </row>
    <row r="26" spans="1:25" x14ac:dyDescent="0.25">
      <c r="C26" s="68" t="str">
        <f>Y21</f>
        <v/>
      </c>
    </row>
    <row r="27" spans="1:25" x14ac:dyDescent="0.25">
      <c r="C27" s="222" t="s">
        <v>218</v>
      </c>
    </row>
    <row r="28" spans="1:25" x14ac:dyDescent="0.25">
      <c r="C28" s="68" t="str">
        <f>CONCATENATE(O21,R21,U21)</f>
        <v/>
      </c>
    </row>
    <row r="29" spans="1:25" x14ac:dyDescent="0.25">
      <c r="C29" s="222" t="s">
        <v>219</v>
      </c>
    </row>
    <row r="30" spans="1:25" x14ac:dyDescent="0.25">
      <c r="C30" s="68" t="str">
        <f>CONCATENATE(E21,H21,K21)</f>
        <v/>
      </c>
    </row>
  </sheetData>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R100"/>
  <sheetViews>
    <sheetView showGridLines="0" zoomScaleNormal="100" workbookViewId="0">
      <pane ySplit="13" topLeftCell="A14" activePane="bottomLeft" state="frozen"/>
      <selection pane="bottomLeft"/>
    </sheetView>
  </sheetViews>
  <sheetFormatPr defaultRowHeight="15" x14ac:dyDescent="0.25"/>
  <cols>
    <col min="1" max="1" width="17.5703125" customWidth="1"/>
    <col min="2" max="2" width="8.5703125" customWidth="1"/>
    <col min="3" max="3" width="16.7109375" customWidth="1"/>
    <col min="4" max="18" width="10.7109375" customWidth="1"/>
  </cols>
  <sheetData>
    <row r="1" spans="1:18" ht="15.75" x14ac:dyDescent="0.25">
      <c r="A1" s="2" t="s">
        <v>162</v>
      </c>
    </row>
    <row r="3" spans="1:18" x14ac:dyDescent="0.25">
      <c r="A3" s="1072" t="str">
        <f>Information!$AI$3</f>
        <v>SAMPLE</v>
      </c>
    </row>
    <row r="4" spans="1:18" ht="27.75" customHeight="1" x14ac:dyDescent="0.25">
      <c r="A4" s="245"/>
      <c r="B4" s="245"/>
      <c r="C4" s="245"/>
      <c r="D4" s="1095" t="str">
        <f>'3 Checks'!E1</f>
        <v>Validation: OK</v>
      </c>
      <c r="E4" s="1095"/>
      <c r="F4" s="1095"/>
      <c r="G4" s="1095" t="str">
        <f>'3 Checks'!H1</f>
        <v>Validation: OK</v>
      </c>
      <c r="H4" s="1095"/>
      <c r="I4" s="1095"/>
      <c r="J4" s="1095" t="str">
        <f>'3 Checks'!K1</f>
        <v>Validation: OK</v>
      </c>
      <c r="K4" s="1095"/>
      <c r="L4" s="1095"/>
      <c r="M4" s="1095" t="str">
        <f>'3 Checks'!N1</f>
        <v>Validation: OK</v>
      </c>
      <c r="N4" s="1095"/>
      <c r="O4" s="1095"/>
      <c r="P4" s="1095" t="str">
        <f>'3 Checks'!Q1</f>
        <v>Validation: OK</v>
      </c>
      <c r="Q4" s="1095"/>
      <c r="R4" s="1095"/>
    </row>
    <row r="5" spans="1:18" ht="27.75" customHeight="1" thickBot="1" x14ac:dyDescent="0.3">
      <c r="A5" s="245"/>
      <c r="B5" s="245"/>
      <c r="C5" s="245"/>
      <c r="D5" s="1096" t="str">
        <f>'3 Checks'!E2</f>
        <v>First-stage credibility: OK</v>
      </c>
      <c r="E5" s="1096"/>
      <c r="F5" s="1096"/>
      <c r="G5" s="1096" t="str">
        <f>'3 Checks'!H2</f>
        <v>First-stage credibility: OK</v>
      </c>
      <c r="H5" s="1096"/>
      <c r="I5" s="1096"/>
      <c r="J5" s="1096" t="str">
        <f>'3 Checks'!K2</f>
        <v>First-stage credibility: OK</v>
      </c>
      <c r="K5" s="1096"/>
      <c r="L5" s="1096"/>
      <c r="M5" s="1096" t="str">
        <f>'3 Checks'!N2</f>
        <v>First-stage credibility: OK</v>
      </c>
      <c r="N5" s="1096"/>
      <c r="O5" s="1096"/>
      <c r="P5" s="1096" t="str">
        <f>'3 Checks'!Q2</f>
        <v>First-stage credibility: OK</v>
      </c>
      <c r="Q5" s="1096"/>
      <c r="R5" s="1096"/>
    </row>
    <row r="6" spans="1:18" x14ac:dyDescent="0.25">
      <c r="A6" s="246"/>
      <c r="B6" s="246"/>
      <c r="C6" s="246"/>
      <c r="D6" s="247" t="s">
        <v>0</v>
      </c>
      <c r="E6" s="402"/>
      <c r="F6" s="402"/>
      <c r="G6" s="247" t="s">
        <v>1</v>
      </c>
      <c r="H6" s="402"/>
      <c r="I6" s="402"/>
      <c r="J6" s="247" t="s">
        <v>2</v>
      </c>
      <c r="K6" s="402"/>
      <c r="L6" s="402"/>
      <c r="M6" s="247" t="s">
        <v>3</v>
      </c>
      <c r="N6" s="402"/>
      <c r="O6" s="402"/>
      <c r="P6" s="403" t="s">
        <v>27</v>
      </c>
      <c r="Q6" s="404"/>
      <c r="R6" s="404"/>
    </row>
    <row r="7" spans="1:18" ht="9" customHeight="1" x14ac:dyDescent="0.25">
      <c r="A7" s="245"/>
      <c r="B7" s="245"/>
      <c r="C7" s="245"/>
      <c r="D7" s="1089" t="s">
        <v>320</v>
      </c>
      <c r="E7" s="1090"/>
      <c r="F7" s="1091"/>
      <c r="G7" s="1089" t="s">
        <v>360</v>
      </c>
      <c r="H7" s="1090"/>
      <c r="I7" s="1091"/>
      <c r="J7" s="1089" t="s">
        <v>4</v>
      </c>
      <c r="K7" s="1090"/>
      <c r="L7" s="1091"/>
      <c r="M7" s="1089" t="s">
        <v>373</v>
      </c>
      <c r="N7" s="1090"/>
      <c r="O7" s="1090"/>
      <c r="P7" s="1104" t="s">
        <v>323</v>
      </c>
      <c r="Q7" s="1105"/>
      <c r="R7" s="1105"/>
    </row>
    <row r="8" spans="1:18" ht="15" customHeight="1" x14ac:dyDescent="0.25">
      <c r="A8" s="245"/>
      <c r="B8" s="245"/>
      <c r="C8" s="245"/>
      <c r="D8" s="1089"/>
      <c r="E8" s="1090"/>
      <c r="F8" s="1091"/>
      <c r="G8" s="1089"/>
      <c r="H8" s="1090"/>
      <c r="I8" s="1091"/>
      <c r="J8" s="1089"/>
      <c r="K8" s="1090"/>
      <c r="L8" s="1091"/>
      <c r="M8" s="1089"/>
      <c r="N8" s="1090"/>
      <c r="O8" s="1090"/>
      <c r="P8" s="1104"/>
      <c r="Q8" s="1105"/>
      <c r="R8" s="1105"/>
    </row>
    <row r="9" spans="1:18" x14ac:dyDescent="0.25">
      <c r="A9" s="245"/>
      <c r="B9" s="245"/>
      <c r="C9" s="245"/>
      <c r="D9" s="1089"/>
      <c r="E9" s="1090"/>
      <c r="F9" s="1091"/>
      <c r="G9" s="1089"/>
      <c r="H9" s="1090"/>
      <c r="I9" s="1091"/>
      <c r="J9" s="1089"/>
      <c r="K9" s="1090"/>
      <c r="L9" s="1091"/>
      <c r="M9" s="1089"/>
      <c r="N9" s="1090"/>
      <c r="O9" s="1090"/>
      <c r="P9" s="1104"/>
      <c r="Q9" s="1105"/>
      <c r="R9" s="1105"/>
    </row>
    <row r="10" spans="1:18" x14ac:dyDescent="0.25">
      <c r="A10" s="245"/>
      <c r="B10" s="245"/>
      <c r="C10" s="245"/>
      <c r="D10" s="1092"/>
      <c r="E10" s="1093"/>
      <c r="F10" s="1094"/>
      <c r="G10" s="1092"/>
      <c r="H10" s="1093"/>
      <c r="I10" s="1094"/>
      <c r="J10" s="1092"/>
      <c r="K10" s="1093"/>
      <c r="L10" s="1094"/>
      <c r="M10" s="1092"/>
      <c r="N10" s="1093"/>
      <c r="O10" s="1093"/>
      <c r="P10" s="1106"/>
      <c r="Q10" s="1107"/>
      <c r="R10" s="1107"/>
    </row>
    <row r="11" spans="1:18" x14ac:dyDescent="0.25">
      <c r="A11" s="248"/>
      <c r="B11" s="248"/>
      <c r="C11" s="248"/>
      <c r="D11" s="249" t="s">
        <v>260</v>
      </c>
      <c r="E11" s="250"/>
      <c r="F11" s="251"/>
      <c r="G11" s="252" t="s">
        <v>260</v>
      </c>
      <c r="H11" s="250"/>
      <c r="I11" s="251"/>
      <c r="J11" s="252" t="s">
        <v>260</v>
      </c>
      <c r="K11" s="250"/>
      <c r="L11" s="251"/>
      <c r="M11" s="252" t="s">
        <v>260</v>
      </c>
      <c r="N11" s="250"/>
      <c r="O11" s="251"/>
      <c r="P11" s="252" t="s">
        <v>260</v>
      </c>
      <c r="Q11" s="250"/>
      <c r="R11" s="251"/>
    </row>
    <row r="12" spans="1:18" ht="29.25" customHeight="1" x14ac:dyDescent="0.25">
      <c r="A12" s="248"/>
      <c r="B12" s="248"/>
      <c r="C12" s="248"/>
      <c r="D12" s="253" t="s">
        <v>326</v>
      </c>
      <c r="E12" s="254" t="s">
        <v>5</v>
      </c>
      <c r="F12" s="254" t="s">
        <v>155</v>
      </c>
      <c r="G12" s="253" t="s">
        <v>326</v>
      </c>
      <c r="H12" s="254" t="s">
        <v>5</v>
      </c>
      <c r="I12" s="254" t="s">
        <v>155</v>
      </c>
      <c r="J12" s="255" t="s">
        <v>326</v>
      </c>
      <c r="K12" s="254" t="s">
        <v>5</v>
      </c>
      <c r="L12" s="254" t="s">
        <v>155</v>
      </c>
      <c r="M12" s="253" t="s">
        <v>326</v>
      </c>
      <c r="N12" s="254" t="s">
        <v>5</v>
      </c>
      <c r="O12" s="254" t="s">
        <v>155</v>
      </c>
      <c r="P12" s="253" t="s">
        <v>326</v>
      </c>
      <c r="Q12" s="254" t="s">
        <v>5</v>
      </c>
      <c r="R12" s="254" t="s">
        <v>155</v>
      </c>
    </row>
    <row r="13" spans="1:18" x14ac:dyDescent="0.25">
      <c r="A13" s="256" t="s">
        <v>6</v>
      </c>
      <c r="B13" s="256" t="s">
        <v>7</v>
      </c>
      <c r="C13" s="257" t="s">
        <v>8</v>
      </c>
      <c r="D13" s="258" t="s">
        <v>9</v>
      </c>
      <c r="E13" s="259" t="s">
        <v>10</v>
      </c>
      <c r="F13" s="259" t="s">
        <v>11</v>
      </c>
      <c r="G13" s="258" t="s">
        <v>9</v>
      </c>
      <c r="H13" s="259" t="s">
        <v>10</v>
      </c>
      <c r="I13" s="259" t="s">
        <v>11</v>
      </c>
      <c r="J13" s="258" t="s">
        <v>9</v>
      </c>
      <c r="K13" s="259" t="s">
        <v>10</v>
      </c>
      <c r="L13" s="259" t="s">
        <v>11</v>
      </c>
      <c r="M13" s="258" t="s">
        <v>9</v>
      </c>
      <c r="N13" s="259" t="s">
        <v>10</v>
      </c>
      <c r="O13" s="257" t="s">
        <v>11</v>
      </c>
      <c r="P13" s="258" t="s">
        <v>9</v>
      </c>
      <c r="Q13" s="259" t="s">
        <v>10</v>
      </c>
      <c r="R13" s="257" t="s">
        <v>11</v>
      </c>
    </row>
    <row r="14" spans="1:18" ht="14.25" customHeight="1" x14ac:dyDescent="0.25">
      <c r="A14" s="260" t="s">
        <v>12</v>
      </c>
      <c r="B14" s="260" t="s">
        <v>13</v>
      </c>
      <c r="C14" s="261" t="s">
        <v>14</v>
      </c>
      <c r="D14" s="262">
        <v>0</v>
      </c>
      <c r="E14" s="263">
        <v>0</v>
      </c>
      <c r="F14" s="264">
        <v>0</v>
      </c>
      <c r="G14" s="262">
        <v>0</v>
      </c>
      <c r="H14" s="263">
        <v>0</v>
      </c>
      <c r="I14" s="264">
        <v>0</v>
      </c>
      <c r="J14" s="262">
        <v>0</v>
      </c>
      <c r="K14" s="263">
        <v>0</v>
      </c>
      <c r="L14" s="264">
        <v>0</v>
      </c>
      <c r="M14" s="265">
        <f>SUM(D14,G14,J14)</f>
        <v>0</v>
      </c>
      <c r="N14" s="266">
        <f>SUM(E14,H14,K14)</f>
        <v>0</v>
      </c>
      <c r="O14" s="267">
        <f>SUM(F14,I14,L14)</f>
        <v>0</v>
      </c>
      <c r="P14" s="262">
        <v>0</v>
      </c>
      <c r="Q14" s="263">
        <v>0</v>
      </c>
      <c r="R14" s="405">
        <v>0</v>
      </c>
    </row>
    <row r="15" spans="1:18" ht="14.25" customHeight="1" x14ac:dyDescent="0.25">
      <c r="A15" s="268" t="s">
        <v>12</v>
      </c>
      <c r="B15" s="245"/>
      <c r="C15" s="259" t="s">
        <v>15</v>
      </c>
      <c r="D15" s="269"/>
      <c r="E15" s="270"/>
      <c r="F15" s="271"/>
      <c r="G15" s="269"/>
      <c r="H15" s="270"/>
      <c r="I15" s="271"/>
      <c r="J15" s="269"/>
      <c r="K15" s="270"/>
      <c r="L15" s="271"/>
      <c r="M15" s="269"/>
      <c r="N15" s="270"/>
      <c r="O15" s="272"/>
      <c r="P15" s="269"/>
      <c r="Q15" s="270"/>
      <c r="R15" s="272"/>
    </row>
    <row r="16" spans="1:18" ht="14.25" customHeight="1" x14ac:dyDescent="0.25">
      <c r="A16" s="268" t="s">
        <v>12</v>
      </c>
      <c r="B16" s="245"/>
      <c r="C16" s="259" t="s">
        <v>376</v>
      </c>
      <c r="D16" s="273">
        <v>0</v>
      </c>
      <c r="E16" s="274">
        <v>0</v>
      </c>
      <c r="F16" s="275">
        <v>0</v>
      </c>
      <c r="G16" s="273">
        <v>0</v>
      </c>
      <c r="H16" s="274">
        <v>0</v>
      </c>
      <c r="I16" s="275">
        <v>0</v>
      </c>
      <c r="J16" s="273">
        <v>0</v>
      </c>
      <c r="K16" s="274">
        <v>0</v>
      </c>
      <c r="L16" s="275">
        <v>0</v>
      </c>
      <c r="M16" s="276">
        <f t="shared" ref="M16:O17" si="0">SUM(D16,G16,J16)</f>
        <v>0</v>
      </c>
      <c r="N16" s="277">
        <f t="shared" si="0"/>
        <v>0</v>
      </c>
      <c r="O16" s="278">
        <f t="shared" si="0"/>
        <v>0</v>
      </c>
      <c r="P16" s="273">
        <v>0</v>
      </c>
      <c r="Q16" s="274">
        <v>0</v>
      </c>
      <c r="R16" s="406">
        <v>0</v>
      </c>
    </row>
    <row r="17" spans="1:18" ht="14.25" customHeight="1" x14ac:dyDescent="0.25">
      <c r="A17" s="268" t="s">
        <v>12</v>
      </c>
      <c r="B17" s="245"/>
      <c r="C17" s="259" t="s">
        <v>17</v>
      </c>
      <c r="D17" s="273">
        <v>0</v>
      </c>
      <c r="E17" s="274">
        <v>0</v>
      </c>
      <c r="F17" s="275">
        <v>0</v>
      </c>
      <c r="G17" s="273">
        <v>0</v>
      </c>
      <c r="H17" s="274">
        <v>0</v>
      </c>
      <c r="I17" s="275">
        <v>0</v>
      </c>
      <c r="J17" s="273">
        <v>0</v>
      </c>
      <c r="K17" s="274">
        <v>0</v>
      </c>
      <c r="L17" s="275">
        <v>0</v>
      </c>
      <c r="M17" s="276">
        <f t="shared" si="0"/>
        <v>0</v>
      </c>
      <c r="N17" s="277">
        <f t="shared" si="0"/>
        <v>0</v>
      </c>
      <c r="O17" s="278">
        <f t="shared" si="0"/>
        <v>0</v>
      </c>
      <c r="P17" s="273">
        <v>0</v>
      </c>
      <c r="Q17" s="274">
        <v>0</v>
      </c>
      <c r="R17" s="406">
        <v>0</v>
      </c>
    </row>
    <row r="18" spans="1:18" ht="14.25" customHeight="1" x14ac:dyDescent="0.25">
      <c r="A18" s="268" t="s">
        <v>12</v>
      </c>
      <c r="B18" s="279"/>
      <c r="C18" s="259" t="s">
        <v>18</v>
      </c>
      <c r="D18" s="280"/>
      <c r="E18" s="281">
        <v>0</v>
      </c>
      <c r="F18" s="282">
        <v>0</v>
      </c>
      <c r="G18" s="280"/>
      <c r="H18" s="281">
        <v>0</v>
      </c>
      <c r="I18" s="282">
        <v>0</v>
      </c>
      <c r="J18" s="280"/>
      <c r="K18" s="281">
        <v>0</v>
      </c>
      <c r="L18" s="282">
        <v>0</v>
      </c>
      <c r="M18" s="283"/>
      <c r="N18" s="284">
        <f>SUM(E18,H18,K18)</f>
        <v>0</v>
      </c>
      <c r="O18" s="285">
        <f>SUM(F18,I18,L18)</f>
        <v>0</v>
      </c>
      <c r="P18" s="280"/>
      <c r="Q18" s="281">
        <v>0</v>
      </c>
      <c r="R18" s="407">
        <v>0</v>
      </c>
    </row>
    <row r="19" spans="1:18" ht="14.25" customHeight="1" x14ac:dyDescent="0.25">
      <c r="A19" s="268" t="s">
        <v>12</v>
      </c>
      <c r="B19" s="286" t="s">
        <v>19</v>
      </c>
      <c r="C19" s="287" t="s">
        <v>14</v>
      </c>
      <c r="D19" s="288">
        <v>0</v>
      </c>
      <c r="E19" s="289">
        <v>0</v>
      </c>
      <c r="F19" s="290">
        <v>0</v>
      </c>
      <c r="G19" s="288">
        <v>0</v>
      </c>
      <c r="H19" s="289">
        <v>0</v>
      </c>
      <c r="I19" s="290">
        <v>0</v>
      </c>
      <c r="J19" s="288">
        <v>0</v>
      </c>
      <c r="K19" s="289">
        <v>0</v>
      </c>
      <c r="L19" s="290">
        <v>0</v>
      </c>
      <c r="M19" s="291">
        <f>SUM(D19,G19,J19)</f>
        <v>0</v>
      </c>
      <c r="N19" s="292">
        <f>SUM(E19,H19,K19)</f>
        <v>0</v>
      </c>
      <c r="O19" s="293">
        <f>SUM(F19,I19,L19)</f>
        <v>0</v>
      </c>
      <c r="P19" s="288">
        <v>0</v>
      </c>
      <c r="Q19" s="289">
        <v>0</v>
      </c>
      <c r="R19" s="408">
        <v>0</v>
      </c>
    </row>
    <row r="20" spans="1:18" ht="14.25" customHeight="1" x14ac:dyDescent="0.25">
      <c r="A20" s="268" t="s">
        <v>12</v>
      </c>
      <c r="B20" s="245"/>
      <c r="C20" s="259" t="s">
        <v>15</v>
      </c>
      <c r="D20" s="269"/>
      <c r="E20" s="270"/>
      <c r="F20" s="271"/>
      <c r="G20" s="269"/>
      <c r="H20" s="270"/>
      <c r="I20" s="271"/>
      <c r="J20" s="269"/>
      <c r="K20" s="270"/>
      <c r="L20" s="271"/>
      <c r="M20" s="269"/>
      <c r="N20" s="270"/>
      <c r="O20" s="272"/>
      <c r="P20" s="269"/>
      <c r="Q20" s="270"/>
      <c r="R20" s="272"/>
    </row>
    <row r="21" spans="1:18" ht="14.25" customHeight="1" x14ac:dyDescent="0.25">
      <c r="A21" s="268" t="s">
        <v>12</v>
      </c>
      <c r="B21" s="245"/>
      <c r="C21" s="259" t="s">
        <v>376</v>
      </c>
      <c r="D21" s="273">
        <v>0</v>
      </c>
      <c r="E21" s="274">
        <v>0</v>
      </c>
      <c r="F21" s="275">
        <v>0</v>
      </c>
      <c r="G21" s="273">
        <v>0</v>
      </c>
      <c r="H21" s="274">
        <v>0</v>
      </c>
      <c r="I21" s="275">
        <v>0</v>
      </c>
      <c r="J21" s="273">
        <v>0</v>
      </c>
      <c r="K21" s="274">
        <v>0</v>
      </c>
      <c r="L21" s="275">
        <v>0</v>
      </c>
      <c r="M21" s="276">
        <f t="shared" ref="M21:O36" si="1">SUM(D21,G21,J21)</f>
        <v>0</v>
      </c>
      <c r="N21" s="277">
        <f t="shared" si="1"/>
        <v>0</v>
      </c>
      <c r="O21" s="278">
        <f t="shared" si="1"/>
        <v>0</v>
      </c>
      <c r="P21" s="273">
        <v>0</v>
      </c>
      <c r="Q21" s="274">
        <v>0</v>
      </c>
      <c r="R21" s="406">
        <v>0</v>
      </c>
    </row>
    <row r="22" spans="1:18" ht="14.25" customHeight="1" x14ac:dyDescent="0.25">
      <c r="A22" s="268" t="s">
        <v>12</v>
      </c>
      <c r="B22" s="245"/>
      <c r="C22" s="259" t="s">
        <v>17</v>
      </c>
      <c r="D22" s="273">
        <v>0</v>
      </c>
      <c r="E22" s="274">
        <v>0</v>
      </c>
      <c r="F22" s="275">
        <v>0</v>
      </c>
      <c r="G22" s="273">
        <v>0</v>
      </c>
      <c r="H22" s="274">
        <v>0</v>
      </c>
      <c r="I22" s="275">
        <v>0</v>
      </c>
      <c r="J22" s="273">
        <v>0</v>
      </c>
      <c r="K22" s="274">
        <v>0</v>
      </c>
      <c r="L22" s="275">
        <v>0</v>
      </c>
      <c r="M22" s="276">
        <f t="shared" si="1"/>
        <v>0</v>
      </c>
      <c r="N22" s="277">
        <f t="shared" si="1"/>
        <v>0</v>
      </c>
      <c r="O22" s="278">
        <f t="shared" si="1"/>
        <v>0</v>
      </c>
      <c r="P22" s="273">
        <v>0</v>
      </c>
      <c r="Q22" s="274">
        <v>0</v>
      </c>
      <c r="R22" s="406">
        <v>0</v>
      </c>
    </row>
    <row r="23" spans="1:18" ht="14.25" customHeight="1" x14ac:dyDescent="0.25">
      <c r="A23" s="294" t="s">
        <v>12</v>
      </c>
      <c r="B23" s="256"/>
      <c r="C23" s="257" t="s">
        <v>18</v>
      </c>
      <c r="D23" s="295"/>
      <c r="E23" s="296">
        <v>0</v>
      </c>
      <c r="F23" s="297">
        <v>0</v>
      </c>
      <c r="G23" s="295"/>
      <c r="H23" s="296">
        <v>0</v>
      </c>
      <c r="I23" s="297">
        <v>0</v>
      </c>
      <c r="J23" s="295"/>
      <c r="K23" s="296">
        <v>0</v>
      </c>
      <c r="L23" s="297">
        <v>0</v>
      </c>
      <c r="M23" s="298"/>
      <c r="N23" s="299">
        <f t="shared" si="1"/>
        <v>0</v>
      </c>
      <c r="O23" s="300">
        <f t="shared" si="1"/>
        <v>0</v>
      </c>
      <c r="P23" s="295"/>
      <c r="Q23" s="296">
        <v>0</v>
      </c>
      <c r="R23" s="409">
        <v>0</v>
      </c>
    </row>
    <row r="24" spans="1:18" ht="14.25" customHeight="1" x14ac:dyDescent="0.25">
      <c r="A24" s="301" t="s">
        <v>20</v>
      </c>
      <c r="B24" s="260" t="s">
        <v>13</v>
      </c>
      <c r="C24" s="261" t="s">
        <v>14</v>
      </c>
      <c r="D24" s="262">
        <v>0</v>
      </c>
      <c r="E24" s="263">
        <v>0</v>
      </c>
      <c r="F24" s="264">
        <v>0</v>
      </c>
      <c r="G24" s="262">
        <v>0</v>
      </c>
      <c r="H24" s="263">
        <v>0</v>
      </c>
      <c r="I24" s="264">
        <v>0</v>
      </c>
      <c r="J24" s="262">
        <v>0</v>
      </c>
      <c r="K24" s="263">
        <v>0</v>
      </c>
      <c r="L24" s="264">
        <v>0</v>
      </c>
      <c r="M24" s="302">
        <f>SUM(D24,G24,J24)</f>
        <v>0</v>
      </c>
      <c r="N24" s="303">
        <f t="shared" si="1"/>
        <v>0</v>
      </c>
      <c r="O24" s="304">
        <f t="shared" si="1"/>
        <v>0</v>
      </c>
      <c r="P24" s="262">
        <v>0</v>
      </c>
      <c r="Q24" s="263">
        <v>0</v>
      </c>
      <c r="R24" s="405">
        <v>0</v>
      </c>
    </row>
    <row r="25" spans="1:18" ht="14.25" customHeight="1" x14ac:dyDescent="0.25">
      <c r="A25" s="268" t="s">
        <v>20</v>
      </c>
      <c r="B25" s="245"/>
      <c r="C25" s="259" t="s">
        <v>15</v>
      </c>
      <c r="D25" s="273">
        <v>0</v>
      </c>
      <c r="E25" s="274">
        <v>0</v>
      </c>
      <c r="F25" s="275">
        <v>0</v>
      </c>
      <c r="G25" s="273">
        <v>0</v>
      </c>
      <c r="H25" s="274">
        <v>0</v>
      </c>
      <c r="I25" s="275">
        <v>0</v>
      </c>
      <c r="J25" s="273">
        <v>0</v>
      </c>
      <c r="K25" s="274">
        <v>0</v>
      </c>
      <c r="L25" s="275">
        <v>0</v>
      </c>
      <c r="M25" s="276">
        <f>SUM(D25,G25,J25)</f>
        <v>0</v>
      </c>
      <c r="N25" s="277">
        <f t="shared" si="1"/>
        <v>0</v>
      </c>
      <c r="O25" s="278">
        <f t="shared" si="1"/>
        <v>0</v>
      </c>
      <c r="P25" s="273">
        <v>0</v>
      </c>
      <c r="Q25" s="274">
        <v>0</v>
      </c>
      <c r="R25" s="406">
        <v>0</v>
      </c>
    </row>
    <row r="26" spans="1:18" ht="14.25" customHeight="1" x14ac:dyDescent="0.25">
      <c r="A26" s="268" t="s">
        <v>20</v>
      </c>
      <c r="B26" s="245"/>
      <c r="C26" s="259" t="s">
        <v>376</v>
      </c>
      <c r="D26" s="273">
        <v>0</v>
      </c>
      <c r="E26" s="274">
        <v>0</v>
      </c>
      <c r="F26" s="275">
        <v>0</v>
      </c>
      <c r="G26" s="273">
        <v>0</v>
      </c>
      <c r="H26" s="274">
        <v>0</v>
      </c>
      <c r="I26" s="275">
        <v>0</v>
      </c>
      <c r="J26" s="273">
        <v>0</v>
      </c>
      <c r="K26" s="274">
        <v>0</v>
      </c>
      <c r="L26" s="275">
        <v>0</v>
      </c>
      <c r="M26" s="276">
        <f>SUM(D26,G26,J26)</f>
        <v>0</v>
      </c>
      <c r="N26" s="277">
        <f t="shared" si="1"/>
        <v>0</v>
      </c>
      <c r="O26" s="278">
        <f t="shared" si="1"/>
        <v>0</v>
      </c>
      <c r="P26" s="273">
        <v>0</v>
      </c>
      <c r="Q26" s="274">
        <v>0</v>
      </c>
      <c r="R26" s="406">
        <v>0</v>
      </c>
    </row>
    <row r="27" spans="1:18" ht="14.25" customHeight="1" x14ac:dyDescent="0.25">
      <c r="A27" s="268" t="s">
        <v>20</v>
      </c>
      <c r="B27" s="245"/>
      <c r="C27" s="259" t="s">
        <v>17</v>
      </c>
      <c r="D27" s="273">
        <v>0</v>
      </c>
      <c r="E27" s="274">
        <v>0</v>
      </c>
      <c r="F27" s="275">
        <v>0</v>
      </c>
      <c r="G27" s="273">
        <v>0</v>
      </c>
      <c r="H27" s="274">
        <v>0</v>
      </c>
      <c r="I27" s="275">
        <v>0</v>
      </c>
      <c r="J27" s="273">
        <v>0</v>
      </c>
      <c r="K27" s="274">
        <v>0</v>
      </c>
      <c r="L27" s="275">
        <v>0</v>
      </c>
      <c r="M27" s="276">
        <f>SUM(D27,G27,J27)</f>
        <v>0</v>
      </c>
      <c r="N27" s="277">
        <f t="shared" si="1"/>
        <v>0</v>
      </c>
      <c r="O27" s="278">
        <f t="shared" si="1"/>
        <v>0</v>
      </c>
      <c r="P27" s="273">
        <v>0</v>
      </c>
      <c r="Q27" s="274">
        <v>0</v>
      </c>
      <c r="R27" s="406">
        <v>0</v>
      </c>
    </row>
    <row r="28" spans="1:18" ht="14.25" customHeight="1" x14ac:dyDescent="0.25">
      <c r="A28" s="268" t="s">
        <v>20</v>
      </c>
      <c r="B28" s="305"/>
      <c r="C28" s="259" t="s">
        <v>18</v>
      </c>
      <c r="D28" s="280"/>
      <c r="E28" s="281">
        <v>0</v>
      </c>
      <c r="F28" s="282">
        <v>0</v>
      </c>
      <c r="G28" s="280"/>
      <c r="H28" s="281">
        <v>0</v>
      </c>
      <c r="I28" s="282">
        <v>0</v>
      </c>
      <c r="J28" s="280"/>
      <c r="K28" s="281">
        <v>0</v>
      </c>
      <c r="L28" s="282">
        <v>0</v>
      </c>
      <c r="M28" s="283"/>
      <c r="N28" s="284">
        <f t="shared" si="1"/>
        <v>0</v>
      </c>
      <c r="O28" s="285">
        <f t="shared" si="1"/>
        <v>0</v>
      </c>
      <c r="P28" s="280"/>
      <c r="Q28" s="281">
        <v>0</v>
      </c>
      <c r="R28" s="407">
        <v>0</v>
      </c>
    </row>
    <row r="29" spans="1:18" ht="14.25" customHeight="1" x14ac:dyDescent="0.25">
      <c r="A29" s="268" t="s">
        <v>20</v>
      </c>
      <c r="B29" s="306" t="s">
        <v>19</v>
      </c>
      <c r="C29" s="287" t="s">
        <v>14</v>
      </c>
      <c r="D29" s="288">
        <v>0</v>
      </c>
      <c r="E29" s="289">
        <v>0</v>
      </c>
      <c r="F29" s="290">
        <v>0</v>
      </c>
      <c r="G29" s="288">
        <v>0</v>
      </c>
      <c r="H29" s="289">
        <v>0</v>
      </c>
      <c r="I29" s="290">
        <v>0</v>
      </c>
      <c r="J29" s="288">
        <v>0</v>
      </c>
      <c r="K29" s="289">
        <v>0</v>
      </c>
      <c r="L29" s="290">
        <v>0</v>
      </c>
      <c r="M29" s="291">
        <f>SUM(D29,G29,J29)</f>
        <v>0</v>
      </c>
      <c r="N29" s="292">
        <f t="shared" si="1"/>
        <v>0</v>
      </c>
      <c r="O29" s="293">
        <f t="shared" si="1"/>
        <v>0</v>
      </c>
      <c r="P29" s="288">
        <v>0</v>
      </c>
      <c r="Q29" s="289">
        <v>0</v>
      </c>
      <c r="R29" s="408">
        <v>0</v>
      </c>
    </row>
    <row r="30" spans="1:18" ht="14.25" customHeight="1" x14ac:dyDescent="0.25">
      <c r="A30" s="268" t="s">
        <v>20</v>
      </c>
      <c r="B30" s="305"/>
      <c r="C30" s="259" t="s">
        <v>15</v>
      </c>
      <c r="D30" s="273">
        <v>0</v>
      </c>
      <c r="E30" s="274">
        <v>0</v>
      </c>
      <c r="F30" s="275">
        <v>0</v>
      </c>
      <c r="G30" s="273">
        <v>0</v>
      </c>
      <c r="H30" s="274">
        <v>0</v>
      </c>
      <c r="I30" s="275">
        <v>0</v>
      </c>
      <c r="J30" s="273">
        <v>0</v>
      </c>
      <c r="K30" s="274">
        <v>0</v>
      </c>
      <c r="L30" s="275">
        <v>0</v>
      </c>
      <c r="M30" s="276">
        <f>SUM(D30,G30,J30)</f>
        <v>0</v>
      </c>
      <c r="N30" s="277">
        <f t="shared" si="1"/>
        <v>0</v>
      </c>
      <c r="O30" s="278">
        <f t="shared" si="1"/>
        <v>0</v>
      </c>
      <c r="P30" s="273">
        <v>0</v>
      </c>
      <c r="Q30" s="274">
        <v>0</v>
      </c>
      <c r="R30" s="406">
        <v>0</v>
      </c>
    </row>
    <row r="31" spans="1:18" ht="14.25" customHeight="1" x14ac:dyDescent="0.25">
      <c r="A31" s="268" t="s">
        <v>20</v>
      </c>
      <c r="B31" s="305"/>
      <c r="C31" s="259" t="s">
        <v>376</v>
      </c>
      <c r="D31" s="273">
        <v>0</v>
      </c>
      <c r="E31" s="274">
        <v>0</v>
      </c>
      <c r="F31" s="275">
        <v>0</v>
      </c>
      <c r="G31" s="273">
        <v>0</v>
      </c>
      <c r="H31" s="274">
        <v>0</v>
      </c>
      <c r="I31" s="275">
        <v>0</v>
      </c>
      <c r="J31" s="273">
        <v>0</v>
      </c>
      <c r="K31" s="274">
        <v>0</v>
      </c>
      <c r="L31" s="275">
        <v>0</v>
      </c>
      <c r="M31" s="276">
        <f>SUM(D31,G31,J31)</f>
        <v>0</v>
      </c>
      <c r="N31" s="277">
        <f t="shared" si="1"/>
        <v>0</v>
      </c>
      <c r="O31" s="278">
        <f t="shared" si="1"/>
        <v>0</v>
      </c>
      <c r="P31" s="273">
        <v>0</v>
      </c>
      <c r="Q31" s="274">
        <v>0</v>
      </c>
      <c r="R31" s="406">
        <v>0</v>
      </c>
    </row>
    <row r="32" spans="1:18" ht="14.25" customHeight="1" x14ac:dyDescent="0.25">
      <c r="A32" s="268" t="s">
        <v>20</v>
      </c>
      <c r="B32" s="305"/>
      <c r="C32" s="259" t="s">
        <v>17</v>
      </c>
      <c r="D32" s="273">
        <v>0</v>
      </c>
      <c r="E32" s="274">
        <v>0</v>
      </c>
      <c r="F32" s="275">
        <v>0</v>
      </c>
      <c r="G32" s="273">
        <v>0</v>
      </c>
      <c r="H32" s="274">
        <v>0</v>
      </c>
      <c r="I32" s="275">
        <v>0</v>
      </c>
      <c r="J32" s="273">
        <v>0</v>
      </c>
      <c r="K32" s="274">
        <v>0</v>
      </c>
      <c r="L32" s="275">
        <v>0</v>
      </c>
      <c r="M32" s="276">
        <f>SUM(D32,G32,J32)</f>
        <v>0</v>
      </c>
      <c r="N32" s="277">
        <f t="shared" si="1"/>
        <v>0</v>
      </c>
      <c r="O32" s="278">
        <f t="shared" si="1"/>
        <v>0</v>
      </c>
      <c r="P32" s="273">
        <v>0</v>
      </c>
      <c r="Q32" s="274">
        <v>0</v>
      </c>
      <c r="R32" s="406">
        <v>0</v>
      </c>
    </row>
    <row r="33" spans="1:18" ht="14.25" customHeight="1" x14ac:dyDescent="0.25">
      <c r="A33" s="294" t="s">
        <v>20</v>
      </c>
      <c r="B33" s="307"/>
      <c r="C33" s="257" t="s">
        <v>18</v>
      </c>
      <c r="D33" s="295"/>
      <c r="E33" s="296">
        <v>0</v>
      </c>
      <c r="F33" s="297">
        <v>0</v>
      </c>
      <c r="G33" s="295"/>
      <c r="H33" s="296">
        <v>0</v>
      </c>
      <c r="I33" s="297">
        <v>0</v>
      </c>
      <c r="J33" s="295"/>
      <c r="K33" s="296">
        <v>0</v>
      </c>
      <c r="L33" s="297">
        <v>0</v>
      </c>
      <c r="M33" s="298"/>
      <c r="N33" s="299">
        <f t="shared" si="1"/>
        <v>0</v>
      </c>
      <c r="O33" s="300">
        <f t="shared" si="1"/>
        <v>0</v>
      </c>
      <c r="P33" s="295"/>
      <c r="Q33" s="296">
        <v>0</v>
      </c>
      <c r="R33" s="409">
        <v>0</v>
      </c>
    </row>
    <row r="34" spans="1:18" ht="14.25" customHeight="1" x14ac:dyDescent="0.25">
      <c r="A34" s="260" t="s">
        <v>21</v>
      </c>
      <c r="B34" s="260" t="s">
        <v>13</v>
      </c>
      <c r="C34" s="261" t="s">
        <v>14</v>
      </c>
      <c r="D34" s="262">
        <v>0</v>
      </c>
      <c r="E34" s="289">
        <v>0</v>
      </c>
      <c r="F34" s="290">
        <v>0</v>
      </c>
      <c r="G34" s="262">
        <v>0</v>
      </c>
      <c r="H34" s="289">
        <v>0</v>
      </c>
      <c r="I34" s="290">
        <v>0</v>
      </c>
      <c r="J34" s="262">
        <v>0</v>
      </c>
      <c r="K34" s="263">
        <v>0</v>
      </c>
      <c r="L34" s="264">
        <v>0</v>
      </c>
      <c r="M34" s="302">
        <f>SUM(D34,G34,J34)</f>
        <v>0</v>
      </c>
      <c r="N34" s="303">
        <f t="shared" si="1"/>
        <v>0</v>
      </c>
      <c r="O34" s="304">
        <f t="shared" si="1"/>
        <v>0</v>
      </c>
      <c r="P34" s="262">
        <v>0</v>
      </c>
      <c r="Q34" s="263">
        <v>0</v>
      </c>
      <c r="R34" s="405">
        <v>0</v>
      </c>
    </row>
    <row r="35" spans="1:18" ht="14.25" customHeight="1" x14ac:dyDescent="0.25">
      <c r="A35" s="268" t="s">
        <v>21</v>
      </c>
      <c r="B35" s="305"/>
      <c r="C35" s="259" t="s">
        <v>15</v>
      </c>
      <c r="D35" s="273">
        <v>0</v>
      </c>
      <c r="E35" s="274">
        <v>0</v>
      </c>
      <c r="F35" s="275">
        <v>0</v>
      </c>
      <c r="G35" s="273">
        <v>0</v>
      </c>
      <c r="H35" s="274">
        <v>0</v>
      </c>
      <c r="I35" s="275">
        <v>0</v>
      </c>
      <c r="J35" s="273">
        <v>0</v>
      </c>
      <c r="K35" s="274">
        <v>0</v>
      </c>
      <c r="L35" s="275">
        <v>0</v>
      </c>
      <c r="M35" s="276">
        <f>SUM(D35,G35,J35)</f>
        <v>0</v>
      </c>
      <c r="N35" s="277">
        <f t="shared" si="1"/>
        <v>0</v>
      </c>
      <c r="O35" s="278">
        <f t="shared" si="1"/>
        <v>0</v>
      </c>
      <c r="P35" s="273">
        <v>0</v>
      </c>
      <c r="Q35" s="274">
        <v>0</v>
      </c>
      <c r="R35" s="406">
        <v>0</v>
      </c>
    </row>
    <row r="36" spans="1:18" ht="14.25" customHeight="1" x14ac:dyDescent="0.25">
      <c r="A36" s="268" t="s">
        <v>21</v>
      </c>
      <c r="B36" s="305"/>
      <c r="C36" s="259" t="s">
        <v>376</v>
      </c>
      <c r="D36" s="273">
        <v>0</v>
      </c>
      <c r="E36" s="274">
        <v>0</v>
      </c>
      <c r="F36" s="275">
        <v>0</v>
      </c>
      <c r="G36" s="273">
        <v>0</v>
      </c>
      <c r="H36" s="274">
        <v>0</v>
      </c>
      <c r="I36" s="275">
        <v>0</v>
      </c>
      <c r="J36" s="273">
        <v>0</v>
      </c>
      <c r="K36" s="274">
        <v>0</v>
      </c>
      <c r="L36" s="275">
        <v>0</v>
      </c>
      <c r="M36" s="276">
        <f>SUM(D36,G36,J36)</f>
        <v>0</v>
      </c>
      <c r="N36" s="277">
        <f t="shared" si="1"/>
        <v>0</v>
      </c>
      <c r="O36" s="278">
        <f t="shared" si="1"/>
        <v>0</v>
      </c>
      <c r="P36" s="273">
        <v>0</v>
      </c>
      <c r="Q36" s="274">
        <v>0</v>
      </c>
      <c r="R36" s="406">
        <v>0</v>
      </c>
    </row>
    <row r="37" spans="1:18" ht="14.25" customHeight="1" x14ac:dyDescent="0.25">
      <c r="A37" s="268" t="s">
        <v>21</v>
      </c>
      <c r="B37" s="305"/>
      <c r="C37" s="259" t="s">
        <v>17</v>
      </c>
      <c r="D37" s="273">
        <v>0</v>
      </c>
      <c r="E37" s="274">
        <v>0</v>
      </c>
      <c r="F37" s="275">
        <v>0</v>
      </c>
      <c r="G37" s="273">
        <v>0</v>
      </c>
      <c r="H37" s="274">
        <v>0</v>
      </c>
      <c r="I37" s="275">
        <v>0</v>
      </c>
      <c r="J37" s="273">
        <v>0</v>
      </c>
      <c r="K37" s="274">
        <v>0</v>
      </c>
      <c r="L37" s="275">
        <v>0</v>
      </c>
      <c r="M37" s="276">
        <f>SUM(D37,G37,J37)</f>
        <v>0</v>
      </c>
      <c r="N37" s="277">
        <f t="shared" ref="N37:O63" si="2">SUM(E37,H37,K37)</f>
        <v>0</v>
      </c>
      <c r="O37" s="278">
        <f t="shared" si="2"/>
        <v>0</v>
      </c>
      <c r="P37" s="273">
        <v>0</v>
      </c>
      <c r="Q37" s="274">
        <v>0</v>
      </c>
      <c r="R37" s="406">
        <v>0</v>
      </c>
    </row>
    <row r="38" spans="1:18" ht="14.25" customHeight="1" x14ac:dyDescent="0.25">
      <c r="A38" s="268" t="s">
        <v>21</v>
      </c>
      <c r="B38" s="308"/>
      <c r="C38" s="309" t="s">
        <v>18</v>
      </c>
      <c r="D38" s="310"/>
      <c r="E38" s="281">
        <v>0</v>
      </c>
      <c r="F38" s="282">
        <v>0</v>
      </c>
      <c r="G38" s="310"/>
      <c r="H38" s="281">
        <v>0</v>
      </c>
      <c r="I38" s="282">
        <v>0</v>
      </c>
      <c r="J38" s="280"/>
      <c r="K38" s="281">
        <v>0</v>
      </c>
      <c r="L38" s="282">
        <v>0</v>
      </c>
      <c r="M38" s="283"/>
      <c r="N38" s="284">
        <f t="shared" si="2"/>
        <v>0</v>
      </c>
      <c r="O38" s="285">
        <f t="shared" si="2"/>
        <v>0</v>
      </c>
      <c r="P38" s="280"/>
      <c r="Q38" s="281">
        <v>0</v>
      </c>
      <c r="R38" s="407">
        <v>0</v>
      </c>
    </row>
    <row r="39" spans="1:18" ht="14.25" customHeight="1" x14ac:dyDescent="0.25">
      <c r="A39" s="268" t="s">
        <v>21</v>
      </c>
      <c r="B39" s="245" t="s">
        <v>19</v>
      </c>
      <c r="C39" s="259" t="s">
        <v>14</v>
      </c>
      <c r="D39" s="311">
        <v>0</v>
      </c>
      <c r="E39" s="289">
        <v>0</v>
      </c>
      <c r="F39" s="290">
        <v>0</v>
      </c>
      <c r="G39" s="311">
        <v>0</v>
      </c>
      <c r="H39" s="289">
        <v>0</v>
      </c>
      <c r="I39" s="290">
        <v>0</v>
      </c>
      <c r="J39" s="288">
        <v>0</v>
      </c>
      <c r="K39" s="289">
        <v>0</v>
      </c>
      <c r="L39" s="290">
        <v>0</v>
      </c>
      <c r="M39" s="291">
        <f>SUM(D39,G39,J39)</f>
        <v>0</v>
      </c>
      <c r="N39" s="292">
        <f t="shared" si="2"/>
        <v>0</v>
      </c>
      <c r="O39" s="293">
        <f t="shared" si="2"/>
        <v>0</v>
      </c>
      <c r="P39" s="288">
        <v>0</v>
      </c>
      <c r="Q39" s="289">
        <v>0</v>
      </c>
      <c r="R39" s="408">
        <v>0</v>
      </c>
    </row>
    <row r="40" spans="1:18" ht="14.25" customHeight="1" x14ac:dyDescent="0.25">
      <c r="A40" s="268" t="s">
        <v>21</v>
      </c>
      <c r="B40" s="305"/>
      <c r="C40" s="259" t="s">
        <v>15</v>
      </c>
      <c r="D40" s="273">
        <v>0</v>
      </c>
      <c r="E40" s="274">
        <v>0</v>
      </c>
      <c r="F40" s="275">
        <v>0</v>
      </c>
      <c r="G40" s="273">
        <v>0</v>
      </c>
      <c r="H40" s="274">
        <v>0</v>
      </c>
      <c r="I40" s="275">
        <v>0</v>
      </c>
      <c r="J40" s="273">
        <v>0</v>
      </c>
      <c r="K40" s="274">
        <v>0</v>
      </c>
      <c r="L40" s="275">
        <v>0</v>
      </c>
      <c r="M40" s="291">
        <f t="shared" ref="M40:M41" si="3">SUM(D40,G40,J40)</f>
        <v>0</v>
      </c>
      <c r="N40" s="292">
        <f t="shared" si="2"/>
        <v>0</v>
      </c>
      <c r="O40" s="278">
        <f t="shared" si="2"/>
        <v>0</v>
      </c>
      <c r="P40" s="273">
        <v>0</v>
      </c>
      <c r="Q40" s="274">
        <v>0</v>
      </c>
      <c r="R40" s="406">
        <v>0</v>
      </c>
    </row>
    <row r="41" spans="1:18" ht="14.25" customHeight="1" x14ac:dyDescent="0.25">
      <c r="A41" s="268" t="s">
        <v>21</v>
      </c>
      <c r="B41" s="305"/>
      <c r="C41" s="259" t="s">
        <v>376</v>
      </c>
      <c r="D41" s="273">
        <v>0</v>
      </c>
      <c r="E41" s="274">
        <v>0</v>
      </c>
      <c r="F41" s="275">
        <v>0</v>
      </c>
      <c r="G41" s="273">
        <v>0</v>
      </c>
      <c r="H41" s="274">
        <v>0</v>
      </c>
      <c r="I41" s="275">
        <v>0</v>
      </c>
      <c r="J41" s="273">
        <v>0</v>
      </c>
      <c r="K41" s="274">
        <v>0</v>
      </c>
      <c r="L41" s="275">
        <v>0</v>
      </c>
      <c r="M41" s="291">
        <f t="shared" si="3"/>
        <v>0</v>
      </c>
      <c r="N41" s="292">
        <f t="shared" si="2"/>
        <v>0</v>
      </c>
      <c r="O41" s="278">
        <f t="shared" si="2"/>
        <v>0</v>
      </c>
      <c r="P41" s="273">
        <v>0</v>
      </c>
      <c r="Q41" s="274">
        <v>0</v>
      </c>
      <c r="R41" s="406">
        <v>0</v>
      </c>
    </row>
    <row r="42" spans="1:18" ht="14.25" customHeight="1" x14ac:dyDescent="0.25">
      <c r="A42" s="268" t="s">
        <v>21</v>
      </c>
      <c r="B42" s="305"/>
      <c r="C42" s="259" t="s">
        <v>17</v>
      </c>
      <c r="D42" s="273">
        <v>0</v>
      </c>
      <c r="E42" s="274">
        <v>0</v>
      </c>
      <c r="F42" s="275">
        <v>0</v>
      </c>
      <c r="G42" s="273">
        <v>0</v>
      </c>
      <c r="H42" s="274">
        <v>0</v>
      </c>
      <c r="I42" s="275">
        <v>0</v>
      </c>
      <c r="J42" s="273">
        <v>0</v>
      </c>
      <c r="K42" s="274">
        <v>0</v>
      </c>
      <c r="L42" s="275">
        <v>0</v>
      </c>
      <c r="M42" s="276">
        <f>SUM(D42,G42,J42)</f>
        <v>0</v>
      </c>
      <c r="N42" s="277">
        <f t="shared" si="2"/>
        <v>0</v>
      </c>
      <c r="O42" s="278">
        <f t="shared" si="2"/>
        <v>0</v>
      </c>
      <c r="P42" s="273">
        <v>0</v>
      </c>
      <c r="Q42" s="274">
        <v>0</v>
      </c>
      <c r="R42" s="406">
        <v>0</v>
      </c>
    </row>
    <row r="43" spans="1:18" ht="14.25" customHeight="1" x14ac:dyDescent="0.25">
      <c r="A43" s="294" t="s">
        <v>21</v>
      </c>
      <c r="B43" s="307"/>
      <c r="C43" s="257" t="s">
        <v>18</v>
      </c>
      <c r="D43" s="312"/>
      <c r="E43" s="296">
        <v>0</v>
      </c>
      <c r="F43" s="297">
        <v>0</v>
      </c>
      <c r="G43" s="312"/>
      <c r="H43" s="296">
        <v>0</v>
      </c>
      <c r="I43" s="297">
        <v>0</v>
      </c>
      <c r="J43" s="295"/>
      <c r="K43" s="296">
        <v>0</v>
      </c>
      <c r="L43" s="297">
        <v>0</v>
      </c>
      <c r="M43" s="298"/>
      <c r="N43" s="299">
        <f t="shared" si="2"/>
        <v>0</v>
      </c>
      <c r="O43" s="300">
        <f t="shared" si="2"/>
        <v>0</v>
      </c>
      <c r="P43" s="295"/>
      <c r="Q43" s="296">
        <v>0</v>
      </c>
      <c r="R43" s="409">
        <v>0</v>
      </c>
    </row>
    <row r="44" spans="1:18" ht="14.25" customHeight="1" x14ac:dyDescent="0.25">
      <c r="A44" s="260" t="s">
        <v>22</v>
      </c>
      <c r="B44" s="245" t="s">
        <v>13</v>
      </c>
      <c r="C44" s="259" t="s">
        <v>14</v>
      </c>
      <c r="D44" s="262">
        <v>0</v>
      </c>
      <c r="E44" s="289">
        <v>0</v>
      </c>
      <c r="F44" s="290">
        <v>0</v>
      </c>
      <c r="G44" s="262">
        <v>0</v>
      </c>
      <c r="H44" s="289">
        <v>0</v>
      </c>
      <c r="I44" s="290">
        <v>0</v>
      </c>
      <c r="J44" s="262">
        <v>0</v>
      </c>
      <c r="K44" s="263">
        <v>0</v>
      </c>
      <c r="L44" s="264">
        <v>0</v>
      </c>
      <c r="M44" s="302">
        <f>SUM(D44,G44,J44)</f>
        <v>0</v>
      </c>
      <c r="N44" s="303">
        <f t="shared" si="2"/>
        <v>0</v>
      </c>
      <c r="O44" s="304">
        <f t="shared" si="2"/>
        <v>0</v>
      </c>
      <c r="P44" s="262">
        <v>0</v>
      </c>
      <c r="Q44" s="263">
        <v>0</v>
      </c>
      <c r="R44" s="405">
        <v>0</v>
      </c>
    </row>
    <row r="45" spans="1:18" ht="14.25" customHeight="1" x14ac:dyDescent="0.25">
      <c r="A45" s="268" t="s">
        <v>22</v>
      </c>
      <c r="B45" s="305"/>
      <c r="C45" s="259" t="s">
        <v>15</v>
      </c>
      <c r="D45" s="273">
        <v>0</v>
      </c>
      <c r="E45" s="274">
        <v>0</v>
      </c>
      <c r="F45" s="275">
        <v>0</v>
      </c>
      <c r="G45" s="273">
        <v>0</v>
      </c>
      <c r="H45" s="274">
        <v>0</v>
      </c>
      <c r="I45" s="275">
        <v>0</v>
      </c>
      <c r="J45" s="273">
        <v>0</v>
      </c>
      <c r="K45" s="274">
        <v>0</v>
      </c>
      <c r="L45" s="275">
        <v>0</v>
      </c>
      <c r="M45" s="276">
        <f>SUM(D45,G45,J45)</f>
        <v>0</v>
      </c>
      <c r="N45" s="277">
        <f t="shared" si="2"/>
        <v>0</v>
      </c>
      <c r="O45" s="278">
        <f t="shared" si="2"/>
        <v>0</v>
      </c>
      <c r="P45" s="273">
        <v>0</v>
      </c>
      <c r="Q45" s="274">
        <v>0</v>
      </c>
      <c r="R45" s="406">
        <v>0</v>
      </c>
    </row>
    <row r="46" spans="1:18" ht="14.25" customHeight="1" x14ac:dyDescent="0.25">
      <c r="A46" s="268" t="s">
        <v>22</v>
      </c>
      <c r="B46" s="305"/>
      <c r="C46" s="259" t="s">
        <v>376</v>
      </c>
      <c r="D46" s="273">
        <v>0</v>
      </c>
      <c r="E46" s="274">
        <v>0</v>
      </c>
      <c r="F46" s="275">
        <v>0</v>
      </c>
      <c r="G46" s="273">
        <v>0</v>
      </c>
      <c r="H46" s="274">
        <v>0</v>
      </c>
      <c r="I46" s="275">
        <v>0</v>
      </c>
      <c r="J46" s="273">
        <v>0</v>
      </c>
      <c r="K46" s="274">
        <v>0</v>
      </c>
      <c r="L46" s="275">
        <v>0</v>
      </c>
      <c r="M46" s="276">
        <f>SUM(D46,G46,J46)</f>
        <v>0</v>
      </c>
      <c r="N46" s="277">
        <f t="shared" si="2"/>
        <v>0</v>
      </c>
      <c r="O46" s="285">
        <f t="shared" si="2"/>
        <v>0</v>
      </c>
      <c r="P46" s="273">
        <v>0</v>
      </c>
      <c r="Q46" s="274">
        <v>0</v>
      </c>
      <c r="R46" s="406">
        <v>0</v>
      </c>
    </row>
    <row r="47" spans="1:18" ht="14.25" customHeight="1" x14ac:dyDescent="0.25">
      <c r="A47" s="268" t="s">
        <v>22</v>
      </c>
      <c r="B47" s="305"/>
      <c r="C47" s="259" t="s">
        <v>17</v>
      </c>
      <c r="D47" s="273">
        <v>0</v>
      </c>
      <c r="E47" s="274">
        <v>0</v>
      </c>
      <c r="F47" s="275">
        <v>0</v>
      </c>
      <c r="G47" s="273">
        <v>0</v>
      </c>
      <c r="H47" s="274">
        <v>0</v>
      </c>
      <c r="I47" s="275">
        <v>0</v>
      </c>
      <c r="J47" s="273">
        <v>0</v>
      </c>
      <c r="K47" s="274">
        <v>0</v>
      </c>
      <c r="L47" s="275">
        <v>0</v>
      </c>
      <c r="M47" s="276">
        <f>SUM(D47,G47,J47)</f>
        <v>0</v>
      </c>
      <c r="N47" s="277">
        <f t="shared" si="2"/>
        <v>0</v>
      </c>
      <c r="O47" s="285">
        <f t="shared" si="2"/>
        <v>0</v>
      </c>
      <c r="P47" s="273">
        <v>0</v>
      </c>
      <c r="Q47" s="274">
        <v>0</v>
      </c>
      <c r="R47" s="406">
        <v>0</v>
      </c>
    </row>
    <row r="48" spans="1:18" ht="14.25" customHeight="1" x14ac:dyDescent="0.25">
      <c r="A48" s="268" t="s">
        <v>22</v>
      </c>
      <c r="B48" s="308"/>
      <c r="C48" s="259" t="s">
        <v>18</v>
      </c>
      <c r="D48" s="310"/>
      <c r="E48" s="281">
        <v>0</v>
      </c>
      <c r="F48" s="282">
        <v>0</v>
      </c>
      <c r="G48" s="310"/>
      <c r="H48" s="281">
        <v>0</v>
      </c>
      <c r="I48" s="282">
        <v>0</v>
      </c>
      <c r="J48" s="280"/>
      <c r="K48" s="281">
        <v>0</v>
      </c>
      <c r="L48" s="282">
        <v>0</v>
      </c>
      <c r="M48" s="283"/>
      <c r="N48" s="284">
        <f t="shared" si="2"/>
        <v>0</v>
      </c>
      <c r="O48" s="285">
        <f t="shared" si="2"/>
        <v>0</v>
      </c>
      <c r="P48" s="280"/>
      <c r="Q48" s="281">
        <v>0</v>
      </c>
      <c r="R48" s="407">
        <v>0</v>
      </c>
    </row>
    <row r="49" spans="1:18" ht="14.25" customHeight="1" x14ac:dyDescent="0.25">
      <c r="A49" s="268" t="s">
        <v>22</v>
      </c>
      <c r="B49" s="245" t="s">
        <v>19</v>
      </c>
      <c r="C49" s="287" t="s">
        <v>14</v>
      </c>
      <c r="D49" s="311">
        <v>0</v>
      </c>
      <c r="E49" s="289">
        <v>0</v>
      </c>
      <c r="F49" s="290">
        <v>0</v>
      </c>
      <c r="G49" s="311">
        <v>0</v>
      </c>
      <c r="H49" s="289">
        <v>0</v>
      </c>
      <c r="I49" s="290">
        <v>0</v>
      </c>
      <c r="J49" s="288">
        <v>0</v>
      </c>
      <c r="K49" s="289">
        <v>0</v>
      </c>
      <c r="L49" s="290">
        <v>0</v>
      </c>
      <c r="M49" s="291">
        <f>SUM(D49,G49,J49)</f>
        <v>0</v>
      </c>
      <c r="N49" s="292">
        <f t="shared" si="2"/>
        <v>0</v>
      </c>
      <c r="O49" s="293">
        <f t="shared" si="2"/>
        <v>0</v>
      </c>
      <c r="P49" s="288">
        <v>0</v>
      </c>
      <c r="Q49" s="289">
        <v>0</v>
      </c>
      <c r="R49" s="408">
        <v>0</v>
      </c>
    </row>
    <row r="50" spans="1:18" ht="14.25" customHeight="1" x14ac:dyDescent="0.25">
      <c r="A50" s="268" t="s">
        <v>22</v>
      </c>
      <c r="B50" s="305"/>
      <c r="C50" s="259" t="s">
        <v>15</v>
      </c>
      <c r="D50" s="273">
        <v>0</v>
      </c>
      <c r="E50" s="274">
        <v>0</v>
      </c>
      <c r="F50" s="275">
        <v>0</v>
      </c>
      <c r="G50" s="273">
        <v>0</v>
      </c>
      <c r="H50" s="274">
        <v>0</v>
      </c>
      <c r="I50" s="275">
        <v>0</v>
      </c>
      <c r="J50" s="273">
        <v>0</v>
      </c>
      <c r="K50" s="274">
        <v>0</v>
      </c>
      <c r="L50" s="275">
        <v>0</v>
      </c>
      <c r="M50" s="276">
        <f>SUM(D50,G50,J50)</f>
        <v>0</v>
      </c>
      <c r="N50" s="277">
        <f t="shared" si="2"/>
        <v>0</v>
      </c>
      <c r="O50" s="278">
        <f t="shared" si="2"/>
        <v>0</v>
      </c>
      <c r="P50" s="273">
        <v>0</v>
      </c>
      <c r="Q50" s="274">
        <v>0</v>
      </c>
      <c r="R50" s="406">
        <v>0</v>
      </c>
    </row>
    <row r="51" spans="1:18" ht="14.25" customHeight="1" x14ac:dyDescent="0.25">
      <c r="A51" s="268" t="s">
        <v>22</v>
      </c>
      <c r="B51" s="305"/>
      <c r="C51" s="259" t="s">
        <v>376</v>
      </c>
      <c r="D51" s="273">
        <v>0</v>
      </c>
      <c r="E51" s="274">
        <v>0</v>
      </c>
      <c r="F51" s="275">
        <v>0</v>
      </c>
      <c r="G51" s="273">
        <v>0</v>
      </c>
      <c r="H51" s="274">
        <v>0</v>
      </c>
      <c r="I51" s="275">
        <v>0</v>
      </c>
      <c r="J51" s="273">
        <v>0</v>
      </c>
      <c r="K51" s="274">
        <v>0</v>
      </c>
      <c r="L51" s="275">
        <v>0</v>
      </c>
      <c r="M51" s="276">
        <f>SUM(D51,G51,J51)</f>
        <v>0</v>
      </c>
      <c r="N51" s="277">
        <f t="shared" si="2"/>
        <v>0</v>
      </c>
      <c r="O51" s="278">
        <f t="shared" si="2"/>
        <v>0</v>
      </c>
      <c r="P51" s="273">
        <v>0</v>
      </c>
      <c r="Q51" s="274">
        <v>0</v>
      </c>
      <c r="R51" s="406">
        <v>0</v>
      </c>
    </row>
    <row r="52" spans="1:18" ht="14.25" customHeight="1" x14ac:dyDescent="0.25">
      <c r="A52" s="268" t="s">
        <v>22</v>
      </c>
      <c r="B52" s="305"/>
      <c r="C52" s="259" t="s">
        <v>17</v>
      </c>
      <c r="D52" s="273">
        <v>0</v>
      </c>
      <c r="E52" s="274">
        <v>0</v>
      </c>
      <c r="F52" s="275">
        <v>0</v>
      </c>
      <c r="G52" s="273">
        <v>0</v>
      </c>
      <c r="H52" s="274">
        <v>0</v>
      </c>
      <c r="I52" s="275">
        <v>0</v>
      </c>
      <c r="J52" s="273">
        <v>0</v>
      </c>
      <c r="K52" s="274">
        <v>0</v>
      </c>
      <c r="L52" s="275">
        <v>0</v>
      </c>
      <c r="M52" s="276">
        <f>SUM(D52,G52,J52)</f>
        <v>0</v>
      </c>
      <c r="N52" s="277">
        <f t="shared" si="2"/>
        <v>0</v>
      </c>
      <c r="O52" s="278">
        <f t="shared" si="2"/>
        <v>0</v>
      </c>
      <c r="P52" s="273">
        <v>0</v>
      </c>
      <c r="Q52" s="274">
        <v>0</v>
      </c>
      <c r="R52" s="406">
        <v>0</v>
      </c>
    </row>
    <row r="53" spans="1:18" ht="14.25" customHeight="1" x14ac:dyDescent="0.25">
      <c r="A53" s="294" t="s">
        <v>22</v>
      </c>
      <c r="B53" s="307"/>
      <c r="C53" s="257" t="s">
        <v>18</v>
      </c>
      <c r="D53" s="312"/>
      <c r="E53" s="296">
        <v>0</v>
      </c>
      <c r="F53" s="297">
        <v>0</v>
      </c>
      <c r="G53" s="312"/>
      <c r="H53" s="296">
        <v>0</v>
      </c>
      <c r="I53" s="297">
        <v>0</v>
      </c>
      <c r="J53" s="295"/>
      <c r="K53" s="296">
        <v>0</v>
      </c>
      <c r="L53" s="297">
        <v>0</v>
      </c>
      <c r="M53" s="298"/>
      <c r="N53" s="299">
        <f t="shared" si="2"/>
        <v>0</v>
      </c>
      <c r="O53" s="300">
        <f t="shared" si="2"/>
        <v>0</v>
      </c>
      <c r="P53" s="295"/>
      <c r="Q53" s="296">
        <v>0</v>
      </c>
      <c r="R53" s="409">
        <v>0</v>
      </c>
    </row>
    <row r="54" spans="1:18" ht="14.25" customHeight="1" x14ac:dyDescent="0.25">
      <c r="A54" s="260" t="s">
        <v>23</v>
      </c>
      <c r="B54" s="313" t="s">
        <v>13</v>
      </c>
      <c r="C54" s="261" t="s">
        <v>14</v>
      </c>
      <c r="D54" s="262">
        <v>0</v>
      </c>
      <c r="E54" s="263">
        <v>0</v>
      </c>
      <c r="F54" s="264">
        <v>0</v>
      </c>
      <c r="G54" s="262">
        <v>0</v>
      </c>
      <c r="H54" s="263">
        <v>0</v>
      </c>
      <c r="I54" s="264">
        <v>0</v>
      </c>
      <c r="J54" s="262">
        <v>0</v>
      </c>
      <c r="K54" s="263">
        <v>0</v>
      </c>
      <c r="L54" s="264">
        <v>0</v>
      </c>
      <c r="M54" s="302">
        <f>SUM(D54,G54,J54)</f>
        <v>0</v>
      </c>
      <c r="N54" s="303">
        <f t="shared" si="2"/>
        <v>0</v>
      </c>
      <c r="O54" s="304">
        <f t="shared" si="2"/>
        <v>0</v>
      </c>
      <c r="P54" s="262">
        <v>0</v>
      </c>
      <c r="Q54" s="263">
        <v>0</v>
      </c>
      <c r="R54" s="405">
        <v>0</v>
      </c>
    </row>
    <row r="55" spans="1:18" ht="14.25" customHeight="1" x14ac:dyDescent="0.25">
      <c r="A55" s="268" t="s">
        <v>23</v>
      </c>
      <c r="B55" s="305"/>
      <c r="C55" s="259" t="s">
        <v>15</v>
      </c>
      <c r="D55" s="273">
        <v>0</v>
      </c>
      <c r="E55" s="274">
        <v>0</v>
      </c>
      <c r="F55" s="275">
        <v>0</v>
      </c>
      <c r="G55" s="273">
        <v>0</v>
      </c>
      <c r="H55" s="274">
        <v>0</v>
      </c>
      <c r="I55" s="275">
        <v>0</v>
      </c>
      <c r="J55" s="273">
        <v>0</v>
      </c>
      <c r="K55" s="274">
        <v>0</v>
      </c>
      <c r="L55" s="275">
        <v>0</v>
      </c>
      <c r="M55" s="276">
        <f>SUM(D55,G55,J55)</f>
        <v>0</v>
      </c>
      <c r="N55" s="277">
        <f t="shared" si="2"/>
        <v>0</v>
      </c>
      <c r="O55" s="278">
        <f t="shared" si="2"/>
        <v>0</v>
      </c>
      <c r="P55" s="273">
        <v>0</v>
      </c>
      <c r="Q55" s="274">
        <v>0</v>
      </c>
      <c r="R55" s="406">
        <v>0</v>
      </c>
    </row>
    <row r="56" spans="1:18" ht="14.25" customHeight="1" x14ac:dyDescent="0.25">
      <c r="A56" s="268" t="s">
        <v>23</v>
      </c>
      <c r="B56" s="305"/>
      <c r="C56" s="259" t="s">
        <v>376</v>
      </c>
      <c r="D56" s="273">
        <v>0</v>
      </c>
      <c r="E56" s="274">
        <v>0</v>
      </c>
      <c r="F56" s="275">
        <v>0</v>
      </c>
      <c r="G56" s="273">
        <v>0</v>
      </c>
      <c r="H56" s="274">
        <v>0</v>
      </c>
      <c r="I56" s="275">
        <v>0</v>
      </c>
      <c r="J56" s="273">
        <v>0</v>
      </c>
      <c r="K56" s="274">
        <v>0</v>
      </c>
      <c r="L56" s="275">
        <v>0</v>
      </c>
      <c r="M56" s="276">
        <f>SUM(D56,G56,J56)</f>
        <v>0</v>
      </c>
      <c r="N56" s="277">
        <f t="shared" si="2"/>
        <v>0</v>
      </c>
      <c r="O56" s="278">
        <f t="shared" si="2"/>
        <v>0</v>
      </c>
      <c r="P56" s="273">
        <v>0</v>
      </c>
      <c r="Q56" s="274">
        <v>0</v>
      </c>
      <c r="R56" s="406">
        <v>0</v>
      </c>
    </row>
    <row r="57" spans="1:18" ht="14.25" customHeight="1" x14ac:dyDescent="0.25">
      <c r="A57" s="268" t="s">
        <v>23</v>
      </c>
      <c r="B57" s="305"/>
      <c r="C57" s="259" t="s">
        <v>17</v>
      </c>
      <c r="D57" s="273">
        <v>0</v>
      </c>
      <c r="E57" s="274">
        <v>0</v>
      </c>
      <c r="F57" s="275">
        <v>0</v>
      </c>
      <c r="G57" s="273">
        <v>0</v>
      </c>
      <c r="H57" s="274">
        <v>0</v>
      </c>
      <c r="I57" s="275">
        <v>0</v>
      </c>
      <c r="J57" s="273">
        <v>0</v>
      </c>
      <c r="K57" s="274">
        <v>0</v>
      </c>
      <c r="L57" s="275">
        <v>0</v>
      </c>
      <c r="M57" s="276">
        <f>SUM(D57,G57,J57)</f>
        <v>0</v>
      </c>
      <c r="N57" s="277">
        <f t="shared" si="2"/>
        <v>0</v>
      </c>
      <c r="O57" s="278">
        <f t="shared" si="2"/>
        <v>0</v>
      </c>
      <c r="P57" s="273">
        <v>0</v>
      </c>
      <c r="Q57" s="274">
        <v>0</v>
      </c>
      <c r="R57" s="406">
        <v>0</v>
      </c>
    </row>
    <row r="58" spans="1:18" ht="14.25" customHeight="1" x14ac:dyDescent="0.25">
      <c r="A58" s="268" t="s">
        <v>23</v>
      </c>
      <c r="B58" s="308"/>
      <c r="C58" s="259" t="s">
        <v>18</v>
      </c>
      <c r="D58" s="280"/>
      <c r="E58" s="281">
        <v>0</v>
      </c>
      <c r="F58" s="282">
        <v>0</v>
      </c>
      <c r="G58" s="280"/>
      <c r="H58" s="281">
        <v>0</v>
      </c>
      <c r="I58" s="282">
        <v>0</v>
      </c>
      <c r="J58" s="280"/>
      <c r="K58" s="281">
        <v>0</v>
      </c>
      <c r="L58" s="282">
        <v>0</v>
      </c>
      <c r="M58" s="283"/>
      <c r="N58" s="284">
        <f t="shared" si="2"/>
        <v>0</v>
      </c>
      <c r="O58" s="285">
        <f t="shared" si="2"/>
        <v>0</v>
      </c>
      <c r="P58" s="280"/>
      <c r="Q58" s="281">
        <v>0</v>
      </c>
      <c r="R58" s="407">
        <v>0</v>
      </c>
    </row>
    <row r="59" spans="1:18" ht="14.25" customHeight="1" x14ac:dyDescent="0.25">
      <c r="A59" s="268" t="s">
        <v>23</v>
      </c>
      <c r="B59" s="314" t="s">
        <v>19</v>
      </c>
      <c r="C59" s="287" t="s">
        <v>14</v>
      </c>
      <c r="D59" s="288">
        <v>0</v>
      </c>
      <c r="E59" s="289">
        <v>0</v>
      </c>
      <c r="F59" s="290">
        <v>0</v>
      </c>
      <c r="G59" s="288">
        <v>0</v>
      </c>
      <c r="H59" s="289">
        <v>0</v>
      </c>
      <c r="I59" s="290">
        <v>0</v>
      </c>
      <c r="J59" s="288">
        <v>0</v>
      </c>
      <c r="K59" s="289">
        <v>0</v>
      </c>
      <c r="L59" s="290">
        <v>0</v>
      </c>
      <c r="M59" s="291">
        <f>SUM(D59,G59,J59)</f>
        <v>0</v>
      </c>
      <c r="N59" s="292">
        <f t="shared" si="2"/>
        <v>0</v>
      </c>
      <c r="O59" s="293">
        <f t="shared" si="2"/>
        <v>0</v>
      </c>
      <c r="P59" s="288">
        <v>0</v>
      </c>
      <c r="Q59" s="289">
        <v>0</v>
      </c>
      <c r="R59" s="408">
        <v>0</v>
      </c>
    </row>
    <row r="60" spans="1:18" ht="14.25" customHeight="1" x14ac:dyDescent="0.25">
      <c r="A60" s="268" t="s">
        <v>23</v>
      </c>
      <c r="B60" s="305"/>
      <c r="C60" s="259" t="s">
        <v>15</v>
      </c>
      <c r="D60" s="273">
        <v>0</v>
      </c>
      <c r="E60" s="274">
        <v>0</v>
      </c>
      <c r="F60" s="275">
        <v>0</v>
      </c>
      <c r="G60" s="273">
        <v>0</v>
      </c>
      <c r="H60" s="274">
        <v>0</v>
      </c>
      <c r="I60" s="275">
        <v>0</v>
      </c>
      <c r="J60" s="273">
        <v>0</v>
      </c>
      <c r="K60" s="274">
        <v>0</v>
      </c>
      <c r="L60" s="275">
        <v>0</v>
      </c>
      <c r="M60" s="276">
        <f>SUM(D60,G60,J60)</f>
        <v>0</v>
      </c>
      <c r="N60" s="277">
        <f t="shared" si="2"/>
        <v>0</v>
      </c>
      <c r="O60" s="278">
        <f t="shared" si="2"/>
        <v>0</v>
      </c>
      <c r="P60" s="273">
        <v>0</v>
      </c>
      <c r="Q60" s="274">
        <v>0</v>
      </c>
      <c r="R60" s="406">
        <v>0</v>
      </c>
    </row>
    <row r="61" spans="1:18" ht="14.25" customHeight="1" x14ac:dyDescent="0.25">
      <c r="A61" s="268" t="s">
        <v>23</v>
      </c>
      <c r="B61" s="305"/>
      <c r="C61" s="259" t="s">
        <v>376</v>
      </c>
      <c r="D61" s="273">
        <v>0</v>
      </c>
      <c r="E61" s="274">
        <v>0</v>
      </c>
      <c r="F61" s="275">
        <v>0</v>
      </c>
      <c r="G61" s="273">
        <v>0</v>
      </c>
      <c r="H61" s="274">
        <v>0</v>
      </c>
      <c r="I61" s="275">
        <v>0</v>
      </c>
      <c r="J61" s="273">
        <v>0</v>
      </c>
      <c r="K61" s="274">
        <v>0</v>
      </c>
      <c r="L61" s="275">
        <v>0</v>
      </c>
      <c r="M61" s="276">
        <f>SUM(D61,G61,J61)</f>
        <v>0</v>
      </c>
      <c r="N61" s="277">
        <f t="shared" si="2"/>
        <v>0</v>
      </c>
      <c r="O61" s="278">
        <f t="shared" si="2"/>
        <v>0</v>
      </c>
      <c r="P61" s="273">
        <v>0</v>
      </c>
      <c r="Q61" s="274">
        <v>0</v>
      </c>
      <c r="R61" s="406">
        <v>0</v>
      </c>
    </row>
    <row r="62" spans="1:18" ht="14.25" customHeight="1" x14ac:dyDescent="0.25">
      <c r="A62" s="268" t="s">
        <v>23</v>
      </c>
      <c r="B62" s="305"/>
      <c r="C62" s="259" t="s">
        <v>17</v>
      </c>
      <c r="D62" s="273">
        <v>0</v>
      </c>
      <c r="E62" s="274">
        <v>0</v>
      </c>
      <c r="F62" s="275">
        <v>0</v>
      </c>
      <c r="G62" s="273">
        <v>0</v>
      </c>
      <c r="H62" s="274">
        <v>0</v>
      </c>
      <c r="I62" s="275">
        <v>0</v>
      </c>
      <c r="J62" s="273">
        <v>0</v>
      </c>
      <c r="K62" s="274">
        <v>0</v>
      </c>
      <c r="L62" s="275">
        <v>0</v>
      </c>
      <c r="M62" s="276">
        <f>SUM(D62,G62,J62)</f>
        <v>0</v>
      </c>
      <c r="N62" s="277">
        <f t="shared" si="2"/>
        <v>0</v>
      </c>
      <c r="O62" s="278">
        <f t="shared" si="2"/>
        <v>0</v>
      </c>
      <c r="P62" s="273">
        <v>0</v>
      </c>
      <c r="Q62" s="274">
        <v>0</v>
      </c>
      <c r="R62" s="406">
        <v>0</v>
      </c>
    </row>
    <row r="63" spans="1:18" ht="14.25" customHeight="1" thickBot="1" x14ac:dyDescent="0.3">
      <c r="A63" s="315" t="s">
        <v>23</v>
      </c>
      <c r="B63" s="316"/>
      <c r="C63" s="317" t="s">
        <v>18</v>
      </c>
      <c r="D63" s="318"/>
      <c r="E63" s="319">
        <v>0</v>
      </c>
      <c r="F63" s="320">
        <v>0</v>
      </c>
      <c r="G63" s="318"/>
      <c r="H63" s="319">
        <v>0</v>
      </c>
      <c r="I63" s="320">
        <v>0</v>
      </c>
      <c r="J63" s="318"/>
      <c r="K63" s="319">
        <v>0</v>
      </c>
      <c r="L63" s="320">
        <v>0</v>
      </c>
      <c r="M63" s="321"/>
      <c r="N63" s="322">
        <f t="shared" si="2"/>
        <v>0</v>
      </c>
      <c r="O63" s="323">
        <f t="shared" si="2"/>
        <v>0</v>
      </c>
      <c r="P63" s="318"/>
      <c r="Q63" s="319">
        <v>0</v>
      </c>
      <c r="R63" s="410">
        <v>0</v>
      </c>
    </row>
    <row r="64" spans="1:18" ht="14.25" customHeight="1" thickTop="1" x14ac:dyDescent="0.25">
      <c r="A64" s="324" t="s">
        <v>24</v>
      </c>
      <c r="B64" s="286" t="s">
        <v>13</v>
      </c>
      <c r="C64" s="259" t="s">
        <v>14</v>
      </c>
      <c r="D64" s="302">
        <f t="shared" ref="D64:L64" si="4">SUM(D14,D24,D34,D44,D54)</f>
        <v>0</v>
      </c>
      <c r="E64" s="303">
        <f t="shared" si="4"/>
        <v>0</v>
      </c>
      <c r="F64" s="325">
        <f t="shared" si="4"/>
        <v>0</v>
      </c>
      <c r="G64" s="302">
        <f t="shared" si="4"/>
        <v>0</v>
      </c>
      <c r="H64" s="303">
        <f t="shared" si="4"/>
        <v>0</v>
      </c>
      <c r="I64" s="325">
        <f t="shared" si="4"/>
        <v>0</v>
      </c>
      <c r="J64" s="302">
        <f t="shared" si="4"/>
        <v>0</v>
      </c>
      <c r="K64" s="303">
        <f t="shared" si="4"/>
        <v>0</v>
      </c>
      <c r="L64" s="325">
        <f t="shared" si="4"/>
        <v>0</v>
      </c>
      <c r="M64" s="302">
        <f>SUM(M14,M24,M34,M44,M54)</f>
        <v>0</v>
      </c>
      <c r="N64" s="303">
        <f>SUM(N14,N24,N34,N44,N54)</f>
        <v>0</v>
      </c>
      <c r="O64" s="304">
        <f>SUM(O14,O24,O34,O44,O54)</f>
        <v>0</v>
      </c>
      <c r="P64" s="302">
        <f t="shared" ref="P64:R64" si="5">SUM(P14,P24,P34,P44,P54)</f>
        <v>0</v>
      </c>
      <c r="Q64" s="303">
        <f t="shared" si="5"/>
        <v>0</v>
      </c>
      <c r="R64" s="304">
        <f t="shared" si="5"/>
        <v>0</v>
      </c>
    </row>
    <row r="65" spans="1:18" ht="14.25" customHeight="1" x14ac:dyDescent="0.25">
      <c r="A65" s="326" t="s">
        <v>24</v>
      </c>
      <c r="B65" s="327"/>
      <c r="C65" s="259" t="s">
        <v>15</v>
      </c>
      <c r="D65" s="276">
        <f t="shared" ref="D65:O65" si="6">SUM(D25,D35,D45,D55)</f>
        <v>0</v>
      </c>
      <c r="E65" s="277">
        <f t="shared" si="6"/>
        <v>0</v>
      </c>
      <c r="F65" s="328">
        <f t="shared" si="6"/>
        <v>0</v>
      </c>
      <c r="G65" s="276">
        <f t="shared" si="6"/>
        <v>0</v>
      </c>
      <c r="H65" s="277">
        <f t="shared" si="6"/>
        <v>0</v>
      </c>
      <c r="I65" s="328">
        <f t="shared" si="6"/>
        <v>0</v>
      </c>
      <c r="J65" s="276">
        <f t="shared" si="6"/>
        <v>0</v>
      </c>
      <c r="K65" s="277">
        <f t="shared" si="6"/>
        <v>0</v>
      </c>
      <c r="L65" s="328">
        <f t="shared" si="6"/>
        <v>0</v>
      </c>
      <c r="M65" s="276">
        <f t="shared" si="6"/>
        <v>0</v>
      </c>
      <c r="N65" s="277">
        <f t="shared" si="6"/>
        <v>0</v>
      </c>
      <c r="O65" s="278">
        <f t="shared" si="6"/>
        <v>0</v>
      </c>
      <c r="P65" s="276">
        <f t="shared" ref="P65:R65" si="7">SUM(P25,P35,P45,P55)</f>
        <v>0</v>
      </c>
      <c r="Q65" s="277">
        <f t="shared" si="7"/>
        <v>0</v>
      </c>
      <c r="R65" s="278">
        <f t="shared" si="7"/>
        <v>0</v>
      </c>
    </row>
    <row r="66" spans="1:18" ht="14.25" customHeight="1" x14ac:dyDescent="0.25">
      <c r="A66" s="326" t="s">
        <v>24</v>
      </c>
      <c r="B66" s="327"/>
      <c r="C66" s="259" t="s">
        <v>376</v>
      </c>
      <c r="D66" s="276">
        <f t="shared" ref="D66:O67" si="8">SUM(D16,D26,D36,D46,D56)</f>
        <v>0</v>
      </c>
      <c r="E66" s="277">
        <f t="shared" si="8"/>
        <v>0</v>
      </c>
      <c r="F66" s="328">
        <f t="shared" si="8"/>
        <v>0</v>
      </c>
      <c r="G66" s="276">
        <f t="shared" si="8"/>
        <v>0</v>
      </c>
      <c r="H66" s="277">
        <f t="shared" si="8"/>
        <v>0</v>
      </c>
      <c r="I66" s="328">
        <f t="shared" si="8"/>
        <v>0</v>
      </c>
      <c r="J66" s="276">
        <f t="shared" si="8"/>
        <v>0</v>
      </c>
      <c r="K66" s="277">
        <f t="shared" si="8"/>
        <v>0</v>
      </c>
      <c r="L66" s="328">
        <f t="shared" si="8"/>
        <v>0</v>
      </c>
      <c r="M66" s="276">
        <f t="shared" si="8"/>
        <v>0</v>
      </c>
      <c r="N66" s="277">
        <f t="shared" si="8"/>
        <v>0</v>
      </c>
      <c r="O66" s="278">
        <f t="shared" si="8"/>
        <v>0</v>
      </c>
      <c r="P66" s="276">
        <f t="shared" ref="P66:R66" si="9">SUM(P16,P26,P36,P46,P56)</f>
        <v>0</v>
      </c>
      <c r="Q66" s="277">
        <f t="shared" si="9"/>
        <v>0</v>
      </c>
      <c r="R66" s="278">
        <f t="shared" si="9"/>
        <v>0</v>
      </c>
    </row>
    <row r="67" spans="1:18" ht="14.25" customHeight="1" x14ac:dyDescent="0.25">
      <c r="A67" s="326" t="s">
        <v>24</v>
      </c>
      <c r="B67" s="327"/>
      <c r="C67" s="259" t="s">
        <v>17</v>
      </c>
      <c r="D67" s="276">
        <f t="shared" si="8"/>
        <v>0</v>
      </c>
      <c r="E67" s="277">
        <f t="shared" si="8"/>
        <v>0</v>
      </c>
      <c r="F67" s="328">
        <f t="shared" si="8"/>
        <v>0</v>
      </c>
      <c r="G67" s="276">
        <f t="shared" si="8"/>
        <v>0</v>
      </c>
      <c r="H67" s="277">
        <f t="shared" si="8"/>
        <v>0</v>
      </c>
      <c r="I67" s="328">
        <f t="shared" si="8"/>
        <v>0</v>
      </c>
      <c r="J67" s="276">
        <f t="shared" si="8"/>
        <v>0</v>
      </c>
      <c r="K67" s="277">
        <f t="shared" si="8"/>
        <v>0</v>
      </c>
      <c r="L67" s="328">
        <f t="shared" si="8"/>
        <v>0</v>
      </c>
      <c r="M67" s="276">
        <f t="shared" si="8"/>
        <v>0</v>
      </c>
      <c r="N67" s="277">
        <f t="shared" si="8"/>
        <v>0</v>
      </c>
      <c r="O67" s="278">
        <f t="shared" si="8"/>
        <v>0</v>
      </c>
      <c r="P67" s="276">
        <f t="shared" ref="P67:R67" si="10">SUM(P17,P27,P37,P47,P57)</f>
        <v>0</v>
      </c>
      <c r="Q67" s="277">
        <f t="shared" si="10"/>
        <v>0</v>
      </c>
      <c r="R67" s="278">
        <f t="shared" si="10"/>
        <v>0</v>
      </c>
    </row>
    <row r="68" spans="1:18" ht="14.25" customHeight="1" x14ac:dyDescent="0.25">
      <c r="A68" s="326" t="s">
        <v>24</v>
      </c>
      <c r="B68" s="327"/>
      <c r="C68" s="259" t="s">
        <v>18</v>
      </c>
      <c r="D68" s="329"/>
      <c r="E68" s="330">
        <f>SUM(E18,E28,E38,E48,E58)</f>
        <v>0</v>
      </c>
      <c r="F68" s="331">
        <f>SUM(F18,F28,F38,F48,F58)</f>
        <v>0</v>
      </c>
      <c r="G68" s="329"/>
      <c r="H68" s="330">
        <f>SUM(H18,H28,H38,H48,H58)</f>
        <v>0</v>
      </c>
      <c r="I68" s="331">
        <f>SUM(I18,I28,I38,I48,I58)</f>
        <v>0</v>
      </c>
      <c r="J68" s="329"/>
      <c r="K68" s="330">
        <f>SUM(K18,K28,K38,K48,K58)</f>
        <v>0</v>
      </c>
      <c r="L68" s="331">
        <f>SUM(L18,L28,L38,L48,L58)</f>
        <v>0</v>
      </c>
      <c r="M68" s="283"/>
      <c r="N68" s="284">
        <f>SUM(N18,N28,N38,N48,N58)</f>
        <v>0</v>
      </c>
      <c r="O68" s="285">
        <f>SUM(O18,O28,O38,O48,O58)</f>
        <v>0</v>
      </c>
      <c r="P68" s="329"/>
      <c r="Q68" s="330">
        <f>SUM(Q18,Q28,Q38,Q48,Q58)</f>
        <v>0</v>
      </c>
      <c r="R68" s="411">
        <f>SUM(R18,R28,R38,R48,R58)</f>
        <v>0</v>
      </c>
    </row>
    <row r="69" spans="1:18" ht="14.25" customHeight="1" x14ac:dyDescent="0.25">
      <c r="A69" s="326" t="s">
        <v>24</v>
      </c>
      <c r="B69" s="314" t="s">
        <v>19</v>
      </c>
      <c r="C69" s="287" t="s">
        <v>14</v>
      </c>
      <c r="D69" s="302">
        <f>SUM(D19,D29,D39,D49,D59)</f>
        <v>0</v>
      </c>
      <c r="E69" s="303">
        <f>SUM(E19,E29,E39,E49,E59)</f>
        <v>0</v>
      </c>
      <c r="F69" s="325">
        <f>SUM(F19,F29,F39,F49,F59)</f>
        <v>0</v>
      </c>
      <c r="G69" s="302">
        <f>SUM(G19,G29,G39,G49,G59)</f>
        <v>0</v>
      </c>
      <c r="H69" s="303">
        <f>SUM(H19,H29,H39,H49,H59)</f>
        <v>0</v>
      </c>
      <c r="I69" s="325">
        <f>SUM(I19,I29,I39,I49,I59)</f>
        <v>0</v>
      </c>
      <c r="J69" s="302">
        <f>SUM(J19,J29,J39,J49,J59)</f>
        <v>0</v>
      </c>
      <c r="K69" s="303">
        <f>SUM(K19,K29,K39,K49,K59)</f>
        <v>0</v>
      </c>
      <c r="L69" s="325">
        <f>SUM(L19,L29,L39,L49,L59)</f>
        <v>0</v>
      </c>
      <c r="M69" s="291">
        <f>SUM(M19,M29,M39,M49,M59)</f>
        <v>0</v>
      </c>
      <c r="N69" s="292">
        <f>SUM(N19,N29,N39,N49,N59)</f>
        <v>0</v>
      </c>
      <c r="O69" s="293">
        <f>SUM(O19,O29,O39,O49,O59)</f>
        <v>0</v>
      </c>
      <c r="P69" s="302">
        <f>SUM(P19,P29,P39,P49,P59)</f>
        <v>0</v>
      </c>
      <c r="Q69" s="303">
        <f>SUM(Q19,Q29,Q39,Q49,Q59)</f>
        <v>0</v>
      </c>
      <c r="R69" s="304">
        <f>SUM(R19,R29,R39,R49,R59)</f>
        <v>0</v>
      </c>
    </row>
    <row r="70" spans="1:18" ht="14.25" customHeight="1" x14ac:dyDescent="0.25">
      <c r="A70" s="326" t="s">
        <v>24</v>
      </c>
      <c r="B70" s="245"/>
      <c r="C70" s="259" t="s">
        <v>15</v>
      </c>
      <c r="D70" s="276">
        <f t="shared" ref="D70:O70" si="11">SUM(D30,D40,D50,D60)</f>
        <v>0</v>
      </c>
      <c r="E70" s="277">
        <f t="shared" si="11"/>
        <v>0</v>
      </c>
      <c r="F70" s="328">
        <f t="shared" si="11"/>
        <v>0</v>
      </c>
      <c r="G70" s="276">
        <f t="shared" si="11"/>
        <v>0</v>
      </c>
      <c r="H70" s="277">
        <f t="shared" si="11"/>
        <v>0</v>
      </c>
      <c r="I70" s="328">
        <f t="shared" si="11"/>
        <v>0</v>
      </c>
      <c r="J70" s="276">
        <f t="shared" si="11"/>
        <v>0</v>
      </c>
      <c r="K70" s="277">
        <f t="shared" si="11"/>
        <v>0</v>
      </c>
      <c r="L70" s="328">
        <f t="shared" si="11"/>
        <v>0</v>
      </c>
      <c r="M70" s="276">
        <f t="shared" si="11"/>
        <v>0</v>
      </c>
      <c r="N70" s="277">
        <f t="shared" si="11"/>
        <v>0</v>
      </c>
      <c r="O70" s="278">
        <f t="shared" si="11"/>
        <v>0</v>
      </c>
      <c r="P70" s="276">
        <f t="shared" ref="P70:R70" si="12">SUM(P30,P40,P50,P60)</f>
        <v>0</v>
      </c>
      <c r="Q70" s="277">
        <f t="shared" si="12"/>
        <v>0</v>
      </c>
      <c r="R70" s="278">
        <f t="shared" si="12"/>
        <v>0</v>
      </c>
    </row>
    <row r="71" spans="1:18" ht="14.25" customHeight="1" x14ac:dyDescent="0.25">
      <c r="A71" s="326" t="s">
        <v>24</v>
      </c>
      <c r="B71" s="245"/>
      <c r="C71" s="259" t="s">
        <v>376</v>
      </c>
      <c r="D71" s="276">
        <f t="shared" ref="D71:O72" si="13">SUM(D21,D31,D41,D51,D61)</f>
        <v>0</v>
      </c>
      <c r="E71" s="277">
        <f t="shared" si="13"/>
        <v>0</v>
      </c>
      <c r="F71" s="328">
        <f t="shared" si="13"/>
        <v>0</v>
      </c>
      <c r="G71" s="276">
        <f t="shared" si="13"/>
        <v>0</v>
      </c>
      <c r="H71" s="277">
        <f t="shared" si="13"/>
        <v>0</v>
      </c>
      <c r="I71" s="328">
        <f t="shared" si="13"/>
        <v>0</v>
      </c>
      <c r="J71" s="276">
        <f t="shared" si="13"/>
        <v>0</v>
      </c>
      <c r="K71" s="277">
        <f t="shared" si="13"/>
        <v>0</v>
      </c>
      <c r="L71" s="328">
        <f t="shared" si="13"/>
        <v>0</v>
      </c>
      <c r="M71" s="276">
        <f t="shared" si="13"/>
        <v>0</v>
      </c>
      <c r="N71" s="277">
        <f t="shared" si="13"/>
        <v>0</v>
      </c>
      <c r="O71" s="278">
        <f t="shared" si="13"/>
        <v>0</v>
      </c>
      <c r="P71" s="276">
        <f t="shared" ref="P71:R71" si="14">SUM(P21,P31,P41,P51,P61)</f>
        <v>0</v>
      </c>
      <c r="Q71" s="277">
        <f t="shared" si="14"/>
        <v>0</v>
      </c>
      <c r="R71" s="278">
        <f t="shared" si="14"/>
        <v>0</v>
      </c>
    </row>
    <row r="72" spans="1:18" ht="14.25" customHeight="1" x14ac:dyDescent="0.25">
      <c r="A72" s="326" t="s">
        <v>24</v>
      </c>
      <c r="B72" s="245"/>
      <c r="C72" s="259" t="s">
        <v>17</v>
      </c>
      <c r="D72" s="276">
        <f t="shared" si="13"/>
        <v>0</v>
      </c>
      <c r="E72" s="277">
        <f t="shared" si="13"/>
        <v>0</v>
      </c>
      <c r="F72" s="328">
        <f t="shared" si="13"/>
        <v>0</v>
      </c>
      <c r="G72" s="276">
        <f t="shared" si="13"/>
        <v>0</v>
      </c>
      <c r="H72" s="277">
        <f t="shared" si="13"/>
        <v>0</v>
      </c>
      <c r="I72" s="328">
        <f t="shared" si="13"/>
        <v>0</v>
      </c>
      <c r="J72" s="276">
        <f t="shared" si="13"/>
        <v>0</v>
      </c>
      <c r="K72" s="277">
        <f t="shared" si="13"/>
        <v>0</v>
      </c>
      <c r="L72" s="328">
        <f t="shared" si="13"/>
        <v>0</v>
      </c>
      <c r="M72" s="276">
        <f t="shared" si="13"/>
        <v>0</v>
      </c>
      <c r="N72" s="277">
        <f t="shared" si="13"/>
        <v>0</v>
      </c>
      <c r="O72" s="278">
        <f t="shared" si="13"/>
        <v>0</v>
      </c>
      <c r="P72" s="276">
        <f t="shared" ref="P72:R72" si="15">SUM(P22,P32,P42,P52,P62)</f>
        <v>0</v>
      </c>
      <c r="Q72" s="277">
        <f t="shared" si="15"/>
        <v>0</v>
      </c>
      <c r="R72" s="278">
        <f t="shared" si="15"/>
        <v>0</v>
      </c>
    </row>
    <row r="73" spans="1:18" ht="14.25" customHeight="1" x14ac:dyDescent="0.25">
      <c r="A73" s="326" t="s">
        <v>24</v>
      </c>
      <c r="B73" s="245"/>
      <c r="C73" s="309" t="s">
        <v>18</v>
      </c>
      <c r="D73" s="283"/>
      <c r="E73" s="284">
        <f>SUM(E23,E33,E43,E53,E63)</f>
        <v>0</v>
      </c>
      <c r="F73" s="332">
        <f>SUM(F23,F33,F43,F53,F63)</f>
        <v>0</v>
      </c>
      <c r="G73" s="283"/>
      <c r="H73" s="284">
        <f>SUM(H23,H33,H43,H53,H63)</f>
        <v>0</v>
      </c>
      <c r="I73" s="332">
        <f>SUM(I23,I33,I43,I53,I63)</f>
        <v>0</v>
      </c>
      <c r="J73" s="283"/>
      <c r="K73" s="284">
        <f>SUM(K23,K33,K43,K53,K63)</f>
        <v>0</v>
      </c>
      <c r="L73" s="332">
        <f>SUM(L23,L33,L43,L53,L63)</f>
        <v>0</v>
      </c>
      <c r="M73" s="298"/>
      <c r="N73" s="299">
        <f>SUM(N23,N33,N43,N53,N63)</f>
        <v>0</v>
      </c>
      <c r="O73" s="300">
        <f>SUM(O23,O33,O43,O53,O63)</f>
        <v>0</v>
      </c>
      <c r="P73" s="283"/>
      <c r="Q73" s="284">
        <f>SUM(Q23,Q33,Q43,Q53,Q63)</f>
        <v>0</v>
      </c>
      <c r="R73" s="285">
        <f>SUM(R23,R33,R43,R53,R63)</f>
        <v>0</v>
      </c>
    </row>
    <row r="74" spans="1:18" ht="14.25" customHeight="1" thickBot="1" x14ac:dyDescent="0.3">
      <c r="A74" s="333" t="s">
        <v>24</v>
      </c>
      <c r="B74" s="334"/>
      <c r="C74" s="335" t="s">
        <v>26</v>
      </c>
      <c r="D74" s="336">
        <f>SUM(D64:D67,D69:D72)</f>
        <v>0</v>
      </c>
      <c r="E74" s="337">
        <f>SUM(E64:E73)</f>
        <v>0</v>
      </c>
      <c r="F74" s="338">
        <f>SUM(F64:F73)</f>
        <v>0</v>
      </c>
      <c r="G74" s="336">
        <f>SUM(G64:G67,G69:G72)</f>
        <v>0</v>
      </c>
      <c r="H74" s="337">
        <f>SUM(H64:H73)</f>
        <v>0</v>
      </c>
      <c r="I74" s="338">
        <f>SUM(I64:I73)</f>
        <v>0</v>
      </c>
      <c r="J74" s="336">
        <f>SUM(J64:J67,J69:J72)</f>
        <v>0</v>
      </c>
      <c r="K74" s="337">
        <f>SUM(K64:K73)</f>
        <v>0</v>
      </c>
      <c r="L74" s="338">
        <f>SUM(L64:L73)</f>
        <v>0</v>
      </c>
      <c r="M74" s="336">
        <f>SUM(M64:M67,M69:M72)</f>
        <v>0</v>
      </c>
      <c r="N74" s="337">
        <f>SUM(N64:N73)</f>
        <v>0</v>
      </c>
      <c r="O74" s="339">
        <f>SUM(O64:O73)</f>
        <v>0</v>
      </c>
      <c r="P74" s="336">
        <f>SUM(P64:P67,P69:P72)</f>
        <v>0</v>
      </c>
      <c r="Q74" s="337">
        <f>SUM(Q64:Q73)</f>
        <v>0</v>
      </c>
      <c r="R74" s="339">
        <f>SUM(R64:R73)</f>
        <v>0</v>
      </c>
    </row>
    <row r="78" spans="1:18" x14ac:dyDescent="0.25">
      <c r="A78" s="66" t="s">
        <v>144</v>
      </c>
    </row>
    <row r="79" spans="1:18" x14ac:dyDescent="0.25">
      <c r="A79" s="67" t="s">
        <v>103</v>
      </c>
    </row>
    <row r="80" spans="1:18" x14ac:dyDescent="0.25">
      <c r="A80" s="68" t="str">
        <f>'3 Checks'!A63</f>
        <v/>
      </c>
    </row>
    <row r="81" spans="1:1" x14ac:dyDescent="0.25">
      <c r="A81" s="67" t="s">
        <v>104</v>
      </c>
    </row>
    <row r="82" spans="1:1" x14ac:dyDescent="0.25">
      <c r="A82" s="68" t="str">
        <f>'3 Checks'!A65</f>
        <v/>
      </c>
    </row>
    <row r="83" spans="1:1" x14ac:dyDescent="0.25">
      <c r="A83" s="67" t="s">
        <v>117</v>
      </c>
    </row>
    <row r="84" spans="1:1" x14ac:dyDescent="0.25">
      <c r="A84" s="68" t="str">
        <f>'3 Checks'!A67</f>
        <v/>
      </c>
    </row>
    <row r="85" spans="1:1" x14ac:dyDescent="0.25">
      <c r="A85" s="67" t="s">
        <v>119</v>
      </c>
    </row>
    <row r="86" spans="1:1" x14ac:dyDescent="0.25">
      <c r="A86" s="68" t="str">
        <f>'3 Checks'!A69</f>
        <v/>
      </c>
    </row>
    <row r="87" spans="1:1" x14ac:dyDescent="0.25">
      <c r="A87" s="67" t="s">
        <v>147</v>
      </c>
    </row>
    <row r="88" spans="1:1" x14ac:dyDescent="0.25">
      <c r="A88" s="68" t="str">
        <f>'3 Checks'!A71</f>
        <v/>
      </c>
    </row>
    <row r="89" spans="1:1" x14ac:dyDescent="0.25">
      <c r="A89" s="67" t="s">
        <v>148</v>
      </c>
    </row>
    <row r="90" spans="1:1" x14ac:dyDescent="0.25">
      <c r="A90" s="68" t="str">
        <f>'3 Checks'!A73</f>
        <v/>
      </c>
    </row>
    <row r="92" spans="1:1" x14ac:dyDescent="0.25">
      <c r="A92" s="66" t="s">
        <v>145</v>
      </c>
    </row>
    <row r="93" spans="1:1" x14ac:dyDescent="0.25">
      <c r="A93" s="67" t="s">
        <v>111</v>
      </c>
    </row>
    <row r="94" spans="1:1" x14ac:dyDescent="0.25">
      <c r="A94" s="238" t="str">
        <f>'3 Checks'!A77</f>
        <v/>
      </c>
    </row>
    <row r="95" spans="1:1" x14ac:dyDescent="0.25">
      <c r="A95" s="67" t="s">
        <v>112</v>
      </c>
    </row>
    <row r="96" spans="1:1" x14ac:dyDescent="0.25">
      <c r="A96" s="238" t="str">
        <f>'3 Checks'!A79</f>
        <v/>
      </c>
    </row>
    <row r="97" spans="1:1" x14ac:dyDescent="0.25">
      <c r="A97" s="67" t="s">
        <v>146</v>
      </c>
    </row>
    <row r="98" spans="1:1" x14ac:dyDescent="0.25">
      <c r="A98" s="238" t="str">
        <f>'3 Checks'!A81</f>
        <v/>
      </c>
    </row>
    <row r="99" spans="1:1" x14ac:dyDescent="0.25">
      <c r="A99" s="67" t="s">
        <v>386</v>
      </c>
    </row>
    <row r="100" spans="1:1" x14ac:dyDescent="0.25">
      <c r="A100" s="238" t="str">
        <f>'3 Checks'!A83</f>
        <v/>
      </c>
    </row>
  </sheetData>
  <sheetProtection autoFilter="0"/>
  <autoFilter ref="A13:A74"/>
  <mergeCells count="15">
    <mergeCell ref="D7:F10"/>
    <mergeCell ref="G7:I10"/>
    <mergeCell ref="J7:L10"/>
    <mergeCell ref="M7:O10"/>
    <mergeCell ref="P4:R4"/>
    <mergeCell ref="P5:R5"/>
    <mergeCell ref="P7:R10"/>
    <mergeCell ref="D4:F4"/>
    <mergeCell ref="G4:I4"/>
    <mergeCell ref="J4:L4"/>
    <mergeCell ref="M4:O4"/>
    <mergeCell ref="D5:F5"/>
    <mergeCell ref="G5:I5"/>
    <mergeCell ref="J5:L5"/>
    <mergeCell ref="M5:O5"/>
  </mergeCells>
  <conditionalFormatting sqref="D14:O74">
    <cfRule type="cellIs" dxfId="167" priority="35" operator="equal">
      <formula>0</formula>
    </cfRule>
  </conditionalFormatting>
  <conditionalFormatting sqref="P14:R74">
    <cfRule type="cellIs" dxfId="166" priority="36" operator="equal">
      <formula>0</formula>
    </cfRule>
  </conditionalFormatting>
  <conditionalFormatting sqref="D4:F4">
    <cfRule type="expression" dxfId="165" priority="32">
      <formula>D4&lt;&gt;"Validation: OK"</formula>
    </cfRule>
  </conditionalFormatting>
  <conditionalFormatting sqref="G4:I4">
    <cfRule type="expression" dxfId="164" priority="31">
      <formula>G4&lt;&gt;"Validation: OK"</formula>
    </cfRule>
  </conditionalFormatting>
  <conditionalFormatting sqref="J4:L4">
    <cfRule type="expression" dxfId="163" priority="30">
      <formula>J4&lt;&gt;"Validation: OK"</formula>
    </cfRule>
  </conditionalFormatting>
  <conditionalFormatting sqref="M4:O4">
    <cfRule type="expression" dxfId="162" priority="29">
      <formula>M4&lt;&gt;"Validation: OK"</formula>
    </cfRule>
  </conditionalFormatting>
  <conditionalFormatting sqref="P4:R4">
    <cfRule type="expression" dxfId="161" priority="28">
      <formula>P4&lt;&gt;"Validation: OK"</formula>
    </cfRule>
  </conditionalFormatting>
  <conditionalFormatting sqref="D5:F5">
    <cfRule type="expression" dxfId="160" priority="27">
      <formula>D5&lt;&gt;"First-stage credibility: OK"</formula>
    </cfRule>
  </conditionalFormatting>
  <conditionalFormatting sqref="G5:I5">
    <cfRule type="expression" dxfId="159" priority="26">
      <formula>G5&lt;&gt;"First-stage credibility: OK"</formula>
    </cfRule>
  </conditionalFormatting>
  <conditionalFormatting sqref="J5:L5">
    <cfRule type="expression" dxfId="158" priority="25">
      <formula>J5&lt;&gt;"First-stage credibility: OK"</formula>
    </cfRule>
  </conditionalFormatting>
  <conditionalFormatting sqref="M5:O5">
    <cfRule type="expression" dxfId="157" priority="24">
      <formula>M5&lt;&gt;"First-stage credibility: OK"</formula>
    </cfRule>
  </conditionalFormatting>
  <conditionalFormatting sqref="P5:R5">
    <cfRule type="expression" dxfId="156" priority="21">
      <formula>P5&lt;&gt;"First-stage credibility: OK"</formula>
    </cfRule>
  </conditionalFormatting>
  <pageMargins left="0.7" right="0.7" top="0.75" bottom="0.75" header="0.3" footer="0.3"/>
  <pageSetup paperSize="9" scale="63" fitToHeight="2" orientation="landscape" r:id="rId1"/>
  <rowBreaks count="1" manualBreakCount="1">
    <brk id="53" max="17" man="1"/>
  </rowBreaks>
  <ignoredErrors>
    <ignoredError sqref="D65:R65 D70:R70 G74 J74 M74 P74" formula="1"/>
  </ignoredErrors>
  <extLst>
    <ext xmlns:x14="http://schemas.microsoft.com/office/spreadsheetml/2009/9/main" uri="{78C0D931-6437-407d-A8EE-F0AAD7539E65}">
      <x14:conditionalFormattings>
        <x14:conditionalFormatting xmlns:xm="http://schemas.microsoft.com/office/excel/2006/main">
          <x14:cfRule type="expression" priority="18" id="{268EDD5C-E8D3-46F5-8247-5F6DCE3DC0E2}">
            <xm:f>'3 Checks'!AB6&lt;&gt;""</xm:f>
            <x14:dxf>
              <font>
                <color rgb="FFFF0000"/>
              </font>
            </x14:dxf>
          </x14:cfRule>
          <x14:cfRule type="expression" priority="34" id="{11EC3CDA-6D10-450C-9EC1-EF3F222561D6}">
            <xm:f>'3 Checks'!AY6&lt;&gt;""</xm:f>
            <x14:dxf>
              <font>
                <color rgb="FFFF0000"/>
              </font>
            </x14:dxf>
          </x14:cfRule>
          <xm:sqref>D14:I63</xm:sqref>
        </x14:conditionalFormatting>
        <x14:conditionalFormatting xmlns:xm="http://schemas.microsoft.com/office/excel/2006/main">
          <x14:cfRule type="expression" priority="15" id="{EE75C0FF-79E0-4B84-BBCE-1BA79AEE801E}">
            <xm:f>'3 Checks'!X6&lt;&gt;""</xm:f>
            <x14:dxf>
              <font>
                <color rgb="FFFF0000"/>
              </font>
            </x14:dxf>
          </x14:cfRule>
          <x14:cfRule type="expression" priority="16" id="{BD73874B-1B47-4DEF-A700-1060D87E2C15}">
            <xm:f>'3 Checks'!BE6&lt;&gt;""</xm:f>
            <x14:dxf>
              <font>
                <color rgb="FFFF0000"/>
              </font>
            </x14:dxf>
          </x14:cfRule>
          <xm:sqref>J14:L63</xm:sqref>
        </x14:conditionalFormatting>
        <x14:conditionalFormatting xmlns:xm="http://schemas.microsoft.com/office/excel/2006/main">
          <x14:cfRule type="expression" priority="17" id="{E13AEC71-5067-4E56-BB09-3E3B69AE723E}">
            <xm:f>'3 Checks'!AH6&lt;&gt;""</xm:f>
            <x14:dxf>
              <font>
                <color rgb="FFFF0000"/>
              </font>
            </x14:dxf>
          </x14:cfRule>
          <xm:sqref>M14:O63</xm:sqref>
        </x14:conditionalFormatting>
        <x14:conditionalFormatting xmlns:xm="http://schemas.microsoft.com/office/excel/2006/main">
          <x14:cfRule type="expression" priority="10" id="{580DF9B0-A808-4F9A-8FC5-C4EAF31ECE1F}">
            <xm:f>'3 Checks'!AK6&lt;&gt;""</xm:f>
            <x14:dxf>
              <font>
                <color rgb="FFFF0000"/>
              </font>
            </x14:dxf>
          </x14:cfRule>
          <x14:cfRule type="expression" priority="12" id="{3ACD2687-F36A-45C6-95D5-1307A3B50CE7}">
            <xm:f>'3 Checks'!BH6&lt;&gt;""</xm:f>
            <x14:dxf>
              <font>
                <color rgb="FFFF0000"/>
              </font>
            </x14:dxf>
          </x14:cfRule>
          <x14:cfRule type="expression" priority="13" id="{4EF63397-331E-448A-93E2-CF2E72DBC0A0}">
            <xm:f>'3 Checks'!BT6&lt;&gt;""</xm:f>
            <x14:dxf>
              <font>
                <color rgb="FFFF0000"/>
              </font>
            </x14:dxf>
          </x14:cfRule>
          <x14:cfRule type="expression" priority="33" id="{C773567B-1B1D-4996-ADB3-58C94E809511}">
            <xm:f>'3 Checks'!BX6&lt;&gt;""</xm:f>
            <x14:dxf>
              <font>
                <color rgb="FFFF0000"/>
              </font>
            </x14:dxf>
          </x14:cfRule>
          <xm:sqref>P14:R63</xm:sqref>
        </x14:conditionalFormatting>
        <x14:conditionalFormatting xmlns:xm="http://schemas.microsoft.com/office/excel/2006/main">
          <x14:cfRule type="expression" priority="14" id="{EDDB926C-1C21-42C4-A6BD-ECA0689D86DF}">
            <xm:f>'3 Checks'!AO6&lt;&gt;""</xm:f>
            <x14:dxf>
              <font>
                <color rgb="FFFF0000"/>
              </font>
            </x14:dxf>
          </x14:cfRule>
          <xm:sqref>D64:L73</xm:sqref>
        </x14:conditionalFormatting>
      </x14:conditionalFormatting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I83"/>
  <sheetViews>
    <sheetView topLeftCell="CJ1" workbookViewId="0"/>
  </sheetViews>
  <sheetFormatPr defaultRowHeight="15" x14ac:dyDescent="0.25"/>
  <cols>
    <col min="1" max="22" width="0" hidden="1" customWidth="1"/>
    <col min="23" max="23" width="14" hidden="1" customWidth="1"/>
    <col min="24" max="87" width="0" hidden="1" customWidth="1"/>
  </cols>
  <sheetData>
    <row r="1" spans="1:87" x14ac:dyDescent="0.25">
      <c r="A1" t="s">
        <v>280</v>
      </c>
      <c r="B1" s="52">
        <f>IF(AND(E1="Validation: OK",H1="Validation: OK",K1="Validation: OK",N1="Validation: OK",Q1="Validation: OK"),0,1)</f>
        <v>0</v>
      </c>
      <c r="E1" t="str">
        <f>IF(AND(AD59="",AQ19="",BA59=""),"Validation: OK","Validation: Failure (see below table)")</f>
        <v>Validation: OK</v>
      </c>
      <c r="H1" t="str">
        <f>IF(AND(AG59="",AT19="",BD59=""),"Validation: OK","Validation: Failure (see below table)")</f>
        <v>Validation: OK</v>
      </c>
      <c r="K1" t="str">
        <f>IF(AND(Z59="",AW19="",BG59=""),"Validation: OK","Validation: Failure (see below table)")</f>
        <v>Validation: OK</v>
      </c>
      <c r="N1" t="str">
        <f>IF(AJ59="","Validation: OK","Validation: Failure (see below table)")</f>
        <v>Validation: OK</v>
      </c>
      <c r="Q1" t="str">
        <f>IF(AND(AM59="",BJ59="",BV59="",BZ59=""),"Validation: OK","Validation: Failure (see below table)")</f>
        <v>Validation: OK</v>
      </c>
    </row>
    <row r="2" spans="1:87" x14ac:dyDescent="0.25">
      <c r="A2" t="s">
        <v>279</v>
      </c>
      <c r="B2" s="52">
        <f>IF(AND(E2="First-stage credibility: OK",H2="First-stage credibility: OK",K2="First-stage credibility: OK",N2="First-stage credibility: OK",Q2="First-stage credibility: OK"),0,1)</f>
        <v>0</v>
      </c>
      <c r="E2" t="s">
        <v>25</v>
      </c>
      <c r="H2" t="s">
        <v>25</v>
      </c>
      <c r="K2" t="str">
        <f>IF(AND(BN59="",BR59=""),"First-stage credibility: OK","First-stage credibility: Warnings (see below table)")</f>
        <v>First-stage credibility: OK</v>
      </c>
      <c r="N2" t="s">
        <v>25</v>
      </c>
      <c r="Q2" t="str">
        <f>IF(AND(CB6="",CB7="",CH6="",CH7="",CH8=""),"First-stage credibility: OK","First-stage credibility: Warnings (see below table)")</f>
        <v>First-stage credibility: OK</v>
      </c>
      <c r="X2" s="52">
        <v>1</v>
      </c>
      <c r="AB2" s="52">
        <v>1</v>
      </c>
      <c r="AO2" s="52">
        <v>1</v>
      </c>
      <c r="AY2" s="52">
        <v>1</v>
      </c>
      <c r="BL2" s="52">
        <v>1</v>
      </c>
      <c r="BP2" s="52">
        <v>1</v>
      </c>
      <c r="BT2" s="52">
        <v>1</v>
      </c>
      <c r="BX2" s="52">
        <v>1</v>
      </c>
      <c r="CB2" s="52">
        <v>1</v>
      </c>
      <c r="CH2" s="52">
        <v>1</v>
      </c>
    </row>
    <row r="3" spans="1:87" x14ac:dyDescent="0.25">
      <c r="E3" t="s">
        <v>0</v>
      </c>
      <c r="F3" t="s">
        <v>0</v>
      </c>
      <c r="G3" t="s">
        <v>0</v>
      </c>
      <c r="H3" t="s">
        <v>1</v>
      </c>
      <c r="I3" t="s">
        <v>1</v>
      </c>
      <c r="J3" t="s">
        <v>1</v>
      </c>
      <c r="K3" t="s">
        <v>2</v>
      </c>
      <c r="L3" t="s">
        <v>2</v>
      </c>
      <c r="M3" t="s">
        <v>2</v>
      </c>
      <c r="N3" t="s">
        <v>3</v>
      </c>
      <c r="O3" t="s">
        <v>3</v>
      </c>
      <c r="P3" t="s">
        <v>3</v>
      </c>
      <c r="Q3" t="s">
        <v>27</v>
      </c>
      <c r="R3" t="s">
        <v>27</v>
      </c>
      <c r="S3" t="s">
        <v>27</v>
      </c>
      <c r="BL3">
        <v>50</v>
      </c>
      <c r="CB3">
        <v>50</v>
      </c>
      <c r="CC3">
        <v>0.67</v>
      </c>
      <c r="CH3">
        <v>50</v>
      </c>
      <c r="CI3">
        <v>0.8</v>
      </c>
    </row>
    <row r="4" spans="1:87" x14ac:dyDescent="0.25">
      <c r="E4" s="18" t="str">
        <f>'3 Part-time'!D12</f>
        <v>OfS-fundable</v>
      </c>
      <c r="F4" s="18" t="str">
        <f>'3 Part-time'!E12</f>
        <v>Non-fundable</v>
      </c>
      <c r="G4" s="18" t="str">
        <f>'3 Part-time'!F12</f>
        <v>Island and overseas</v>
      </c>
      <c r="H4" s="18" t="str">
        <f>'3 Part-time'!G12</f>
        <v>OfS-fundable</v>
      </c>
      <c r="I4" s="18" t="str">
        <f>'3 Part-time'!H12</f>
        <v>Non-fundable</v>
      </c>
      <c r="J4" s="18" t="str">
        <f>'3 Part-time'!I12</f>
        <v>Island and overseas</v>
      </c>
      <c r="K4" s="18" t="str">
        <f>'3 Part-time'!J12</f>
        <v>OfS-fundable</v>
      </c>
      <c r="L4" s="18" t="str">
        <f>'3 Part-time'!K12</f>
        <v>Non-fundable</v>
      </c>
      <c r="M4" s="18" t="str">
        <f>'3 Part-time'!L12</f>
        <v>Island and overseas</v>
      </c>
      <c r="N4" s="18" t="str">
        <f>'3 Part-time'!M12</f>
        <v>OfS-fundable</v>
      </c>
      <c r="O4" s="18" t="str">
        <f>'3 Part-time'!N12</f>
        <v>Non-fundable</v>
      </c>
      <c r="P4" s="18" t="str">
        <f>'3 Part-time'!O12</f>
        <v>Island and overseas</v>
      </c>
      <c r="Q4" s="18" t="str">
        <f>'3 Part-time'!P12</f>
        <v>OfS-fundable</v>
      </c>
      <c r="R4" s="18" t="str">
        <f>'3 Part-time'!Q12</f>
        <v>Non-fundable</v>
      </c>
      <c r="S4" s="18" t="str">
        <f>'3 Part-time'!R12</f>
        <v>Island and overseas</v>
      </c>
      <c r="X4" s="20" t="s">
        <v>80</v>
      </c>
      <c r="AB4" t="s">
        <v>79</v>
      </c>
      <c r="AO4" t="s">
        <v>78</v>
      </c>
      <c r="AY4" t="s">
        <v>77</v>
      </c>
      <c r="BL4" t="s">
        <v>81</v>
      </c>
      <c r="BP4" t="s">
        <v>82</v>
      </c>
      <c r="BT4" t="s">
        <v>83</v>
      </c>
      <c r="BX4" t="s">
        <v>84</v>
      </c>
      <c r="CB4" t="s">
        <v>85</v>
      </c>
      <c r="CH4" t="s">
        <v>86</v>
      </c>
    </row>
    <row r="5" spans="1:87" x14ac:dyDescent="0.25">
      <c r="E5" t="str">
        <f>CONCATENATE(E3,", ",E4)</f>
        <v>Column 1, OfS-fundable</v>
      </c>
      <c r="F5" t="str">
        <f t="shared" ref="F5:S5" si="0">CONCATENATE(F3,", ",F4)</f>
        <v>Column 1, Non-fundable</v>
      </c>
      <c r="G5" t="str">
        <f t="shared" si="0"/>
        <v>Column 1, Island and overseas</v>
      </c>
      <c r="H5" t="str">
        <f t="shared" si="0"/>
        <v>Column 2, OfS-fundable</v>
      </c>
      <c r="I5" t="str">
        <f t="shared" si="0"/>
        <v>Column 2, Non-fundable</v>
      </c>
      <c r="J5" t="str">
        <f t="shared" si="0"/>
        <v>Column 2, Island and overseas</v>
      </c>
      <c r="K5" t="str">
        <f t="shared" si="0"/>
        <v>Column 3, OfS-fundable</v>
      </c>
      <c r="L5" t="str">
        <f t="shared" si="0"/>
        <v>Column 3, Non-fundable</v>
      </c>
      <c r="M5" t="str">
        <f t="shared" si="0"/>
        <v>Column 3, Island and overseas</v>
      </c>
      <c r="N5" t="str">
        <f t="shared" si="0"/>
        <v>Column 4, OfS-fundable</v>
      </c>
      <c r="O5" t="str">
        <f t="shared" si="0"/>
        <v>Column 4, Non-fundable</v>
      </c>
      <c r="P5" t="str">
        <f t="shared" si="0"/>
        <v>Column 4, Island and overseas</v>
      </c>
      <c r="Q5" t="str">
        <f t="shared" si="0"/>
        <v>Column 4a, OfS-fundable</v>
      </c>
      <c r="R5" t="str">
        <f t="shared" si="0"/>
        <v>Column 4a, Non-fundable</v>
      </c>
      <c r="S5" t="str">
        <f t="shared" si="0"/>
        <v>Column 4a, Island and overseas</v>
      </c>
      <c r="X5" t="s">
        <v>2</v>
      </c>
      <c r="AB5" t="s">
        <v>0</v>
      </c>
      <c r="AE5" t="s">
        <v>1</v>
      </c>
      <c r="AH5" t="s">
        <v>3</v>
      </c>
      <c r="AK5" t="s">
        <v>27</v>
      </c>
      <c r="AO5" t="s">
        <v>0</v>
      </c>
      <c r="AR5" t="s">
        <v>1</v>
      </c>
      <c r="AU5" t="s">
        <v>2</v>
      </c>
      <c r="AY5" t="s">
        <v>0</v>
      </c>
      <c r="BB5" t="s">
        <v>1</v>
      </c>
      <c r="BE5" t="s">
        <v>2</v>
      </c>
      <c r="BH5" t="s">
        <v>27</v>
      </c>
      <c r="BL5" t="s">
        <v>2</v>
      </c>
      <c r="BP5" t="s">
        <v>2</v>
      </c>
      <c r="BT5" t="s">
        <v>27</v>
      </c>
      <c r="BX5" t="s">
        <v>27</v>
      </c>
    </row>
    <row r="6" spans="1:87" x14ac:dyDescent="0.25">
      <c r="A6" s="18" t="str">
        <f>'3 Part-time'!A14</f>
        <v>A</v>
      </c>
      <c r="B6" t="s">
        <v>13</v>
      </c>
      <c r="C6" s="18" t="str">
        <f>'3 Part-time'!C14</f>
        <v>UG</v>
      </c>
      <c r="D6" t="str">
        <f>CONCATENATE(A6,", ",B6,", ",C6)</f>
        <v>A, Standard, UG</v>
      </c>
      <c r="E6" t="str">
        <f>CONCATENATE(E$5,", ",$D6,"; ")</f>
        <v xml:space="preserve">Column 1, OfS-fundable, A, Standard, UG; </v>
      </c>
      <c r="F6" t="str">
        <f t="shared" ref="F6:S21" si="1">CONCATENATE(F$5,", ",$D6,"; ")</f>
        <v xml:space="preserve">Column 1, Non-fundable, A, Standard, UG; </v>
      </c>
      <c r="G6" t="str">
        <f t="shared" si="1"/>
        <v xml:space="preserve">Column 1, Island and overseas, A, Standard, UG; </v>
      </c>
      <c r="H6" t="str">
        <f t="shared" si="1"/>
        <v xml:space="preserve">Column 2, OfS-fundable, A, Standard, UG; </v>
      </c>
      <c r="I6" t="str">
        <f t="shared" si="1"/>
        <v xml:space="preserve">Column 2, Non-fundable, A, Standard, UG; </v>
      </c>
      <c r="J6" t="str">
        <f t="shared" si="1"/>
        <v xml:space="preserve">Column 2, Island and overseas, A, Standard, UG; </v>
      </c>
      <c r="K6" t="str">
        <f t="shared" si="1"/>
        <v xml:space="preserve">Column 3, OfS-fundable, A, Standard, UG; </v>
      </c>
      <c r="L6" t="str">
        <f t="shared" si="1"/>
        <v xml:space="preserve">Column 3, Non-fundable, A, Standard, UG; </v>
      </c>
      <c r="M6" t="str">
        <f t="shared" si="1"/>
        <v xml:space="preserve">Column 3, Island and overseas, A, Standard, UG; </v>
      </c>
      <c r="N6" t="str">
        <f t="shared" si="1"/>
        <v xml:space="preserve">Column 4, OfS-fundable, A, Standard, UG; </v>
      </c>
      <c r="O6" t="str">
        <f t="shared" si="1"/>
        <v xml:space="preserve">Column 4, Non-fundable, A, Standard, UG; </v>
      </c>
      <c r="P6" t="str">
        <f t="shared" si="1"/>
        <v xml:space="preserve">Column 4, Island and overseas, A, Standard, UG; </v>
      </c>
      <c r="Q6" t="str">
        <f t="shared" si="1"/>
        <v xml:space="preserve">Column 4a, OfS-fundable, A, Standard, UG; </v>
      </c>
      <c r="R6" t="str">
        <f t="shared" si="1"/>
        <v xml:space="preserve">Column 4a, Non-fundable, A, Standard, UG; </v>
      </c>
      <c r="S6" t="str">
        <f t="shared" si="1"/>
        <v xml:space="preserve">Column 4a, Island and overseas, A, Standard, UG; </v>
      </c>
      <c r="X6" s="19" t="str">
        <f>IF(AND($X$2=1,'3 Part-time'!J14&gt;0),K6,"")</f>
        <v/>
      </c>
      <c r="Y6" s="22" t="str">
        <f>IF(AND($X$2=1,'3 Part-time'!K14&gt;0),L6,"")</f>
        <v/>
      </c>
      <c r="Z6" s="23" t="str">
        <f>IF(AND($X$2=1,'3 Part-time'!L14&gt;0),M6,"")</f>
        <v/>
      </c>
      <c r="AB6" s="19" t="str">
        <f>IF(AND($AB$2=1,'3 Part-time'!D14&lt;0),E6,"")</f>
        <v/>
      </c>
      <c r="AC6" s="22" t="str">
        <f>IF(AND($AB$2=1,'3 Part-time'!E14&lt;0),F6,"")</f>
        <v/>
      </c>
      <c r="AD6" s="23" t="str">
        <f>IF(AND($AB$2=1,'3 Part-time'!F14&lt;0),G6,"")</f>
        <v/>
      </c>
      <c r="AE6" s="22" t="str">
        <f>IF(AND($AB$2=1,'3 Part-time'!G14&lt;0),H6,"")</f>
        <v/>
      </c>
      <c r="AF6" s="22" t="str">
        <f>IF(AND($AB$2=1,'3 Part-time'!H14&lt;0),I6,"")</f>
        <v/>
      </c>
      <c r="AG6" s="22" t="str">
        <f>IF(AND($AB$2=1,'3 Part-time'!I14&lt;0),J6,"")</f>
        <v/>
      </c>
      <c r="AH6" s="33" t="str">
        <f>IF(AND($AB$2=1,'3 Part-time'!M14&lt;0),N6,"")</f>
        <v/>
      </c>
      <c r="AI6" s="22" t="str">
        <f>IF(AND($AB$2=1,'3 Part-time'!N14&lt;0),O6,"")</f>
        <v/>
      </c>
      <c r="AJ6" s="23" t="str">
        <f>IF(AND($AB$2=1,'3 Part-time'!O14&lt;0),P6,"")</f>
        <v/>
      </c>
      <c r="AK6" s="19" t="str">
        <f>IF(AND($AB$2=1,'3 Part-time'!P14&lt;0),Q6,"")</f>
        <v/>
      </c>
      <c r="AL6" s="22" t="str">
        <f>IF(AND($AB$2=1,'3 Part-time'!Q14&lt;0),R6,"")</f>
        <v/>
      </c>
      <c r="AM6" s="23" t="str">
        <f>IF(AND($AB$2=1,'3 Part-time'!R14&lt;0),S6,"")</f>
        <v/>
      </c>
      <c r="AO6" s="37" t="str">
        <f>IF(AND($AO$2=1,TRUNC('3 Part-time'!D64)&lt;&gt;'3 Part-time'!D64),CONCATENATE(E$5,", ",$B6,", ",$C6,"; "),"")</f>
        <v/>
      </c>
      <c r="AP6" s="38" t="str">
        <f>IF(AND($AO$2=1,TRUNC('3 Part-time'!E64)&lt;&gt;'3 Part-time'!E64),CONCATENATE(F$5,", ",$B6,", ",$C6,"; "),"")</f>
        <v/>
      </c>
      <c r="AQ6" s="38" t="str">
        <f>IF(AND($AO$2=1,TRUNC('3 Part-time'!F64)&lt;&gt;'3 Part-time'!F64),CONCATENATE(G$5,", ",$B6,", ",$C6,"; "),"")</f>
        <v/>
      </c>
      <c r="AR6" s="37" t="str">
        <f>IF(AND($AO$2=1,TRUNC('3 Part-time'!G64)&lt;&gt;'3 Part-time'!G64),CONCATENATE(H$5,", ",$B6,", ",$C6,"; "),"")</f>
        <v/>
      </c>
      <c r="AS6" s="38" t="str">
        <f>IF(AND($AO$2=1,TRUNC('3 Part-time'!H64)&lt;&gt;'3 Part-time'!H64),CONCATENATE(I$5,", ",$B6,", ",$C6,"; "),"")</f>
        <v/>
      </c>
      <c r="AT6" s="39" t="str">
        <f>IF(AND($AO$2=1,TRUNC('3 Part-time'!I64)&lt;&gt;'3 Part-time'!I64),CONCATENATE(J$5,", ",$B6,", ",$C6,"; "),"")</f>
        <v/>
      </c>
      <c r="AU6" s="38" t="str">
        <f>IF(AND($AO$2=1,TRUNC('3 Part-time'!J64)&lt;&gt;'3 Part-time'!J64),CONCATENATE(K$5,", ",$B6,", ",$C6,"; "),"")</f>
        <v/>
      </c>
      <c r="AV6" s="38" t="str">
        <f>IF(AND($AO$2=1,TRUNC('3 Part-time'!K64)&lt;&gt;'3 Part-time'!K64),CONCATENATE(L$5,", ",$B6,", ",$C6,"; "),"")</f>
        <v/>
      </c>
      <c r="AW6" s="39" t="str">
        <f>IF(AND($AO$2=1,TRUNC('3 Part-time'!L64)&lt;&gt;'3 Part-time'!L64),CONCATENATE(M$5,", ",$B6,", ",$C6,"; "),"")</f>
        <v/>
      </c>
      <c r="AY6" s="37" t="str">
        <f>IF(AND($AY$2=1,ROUND('3 Part-time'!D14,2)&lt;&gt;'3 Part-time'!D14),E6,"")</f>
        <v/>
      </c>
      <c r="AZ6" s="38" t="str">
        <f>IF(AND($AY$2=1,ROUND('3 Part-time'!E14,2)&lt;&gt;'3 Part-time'!E14),F6,"")</f>
        <v/>
      </c>
      <c r="BA6" s="38" t="str">
        <f>IF(AND($AY$2=1,ROUND('3 Part-time'!F14,2)&lt;&gt;'3 Part-time'!F14),G6,"")</f>
        <v/>
      </c>
      <c r="BB6" s="37" t="str">
        <f>IF(AND($AY$2=1,ROUND('3 Part-time'!G14,2)&lt;&gt;'3 Part-time'!G14),H6,"")</f>
        <v/>
      </c>
      <c r="BC6" s="38" t="str">
        <f>IF(AND($AY$2=1,ROUND('3 Part-time'!H14,2)&lt;&gt;'3 Part-time'!H14),I6,"")</f>
        <v/>
      </c>
      <c r="BD6" s="39" t="str">
        <f>IF(AND($AY$2=1,ROUND('3 Part-time'!I14,2)&lt;&gt;'3 Part-time'!I14),J6,"")</f>
        <v/>
      </c>
      <c r="BE6" s="38" t="str">
        <f>IF(AND($AY$2=1,ROUND('3 Part-time'!J14,2)&lt;&gt;'3 Part-time'!J14),K6,"")</f>
        <v/>
      </c>
      <c r="BF6" s="38" t="str">
        <f>IF(AND($AY$2=1,ROUND('3 Part-time'!K14,2)&lt;&gt;'3 Part-time'!K14),L6,"")</f>
        <v/>
      </c>
      <c r="BG6" s="38" t="str">
        <f>IF(AND($AY$2=1,ROUND('3 Part-time'!L14,2)&lt;&gt;'3 Part-time'!L14),M6,"")</f>
        <v/>
      </c>
      <c r="BH6" s="48" t="str">
        <f>IF(AND($AY$2=1,ROUND('3 Part-time'!P14,2)&lt;&gt;'3 Part-time'!P14),Q6,"")</f>
        <v/>
      </c>
      <c r="BI6" s="38" t="str">
        <f>IF(AND($AY$2=1,ROUND('3 Part-time'!Q14,2)&lt;&gt;'3 Part-time'!Q14),R6,"")</f>
        <v/>
      </c>
      <c r="BJ6" s="39" t="str">
        <f>IF(AND($AY$2=1,ROUND('3 Part-time'!R14,2)&lt;&gt;'3 Part-time'!R14),S6,"")</f>
        <v/>
      </c>
      <c r="BL6" s="37" t="str">
        <f>IF(AND($BL$2=1,'3 Part-time'!D14+'3 Part-time'!G14&gt;=$BL$3,'3 Part-time'!J14=0),K6,"")</f>
        <v/>
      </c>
      <c r="BM6" s="38" t="str">
        <f>IF(AND($BL$2=1,'3 Part-time'!E14+'3 Part-time'!H14&gt;=$BL$3,'3 Part-time'!K14=0),L6,"")</f>
        <v/>
      </c>
      <c r="BN6" s="39" t="str">
        <f>IF(AND($BL$2=1,'3 Part-time'!F14+'3 Part-time'!I14&gt;=$BL$3,'3 Part-time'!L14=0),M6,"")</f>
        <v/>
      </c>
      <c r="BP6" s="37" t="str">
        <f>IF(AND($BP$2=1,SUM('3 Part-time'!D14,'3 Part-time'!G14)&gt;0,SUM('3 Part-time'!D14,'3 Part-time'!G14)=-'3 Part-time'!J14),K6,"")</f>
        <v/>
      </c>
      <c r="BQ6" s="38" t="str">
        <f>IF(AND($BP$2=1,SUM('3 Part-time'!E14,'3 Part-time'!H14)&gt;0,SUM('3 Part-time'!E14,'3 Part-time'!H14)=-'3 Part-time'!K14),L6,"")</f>
        <v/>
      </c>
      <c r="BR6" s="39" t="str">
        <f>IF(AND($BP$2=1,SUM('3 Part-time'!F14,'3 Part-time'!I14)&gt;0,SUM('3 Part-time'!F14,'3 Part-time'!I14)=-'3 Part-time'!L14),M6,"")</f>
        <v/>
      </c>
      <c r="BT6" s="37" t="str">
        <f>IF(AND($BT$2=1,OR('3 Part-time'!P14&lt;&gt;0,'3 Part-time'!M14&lt;&gt;0)),IF('3 Part-time'!P14&gt;'3 Part-time'!M14,Q6,""),"")</f>
        <v/>
      </c>
      <c r="BU6" s="38" t="str">
        <f>IF(AND($BT$2=1,OR('3 Part-time'!Q14&lt;&gt;0,'3 Part-time'!N14&lt;&gt;0)),IF('3 Part-time'!Q14&gt;'3 Part-time'!N14,R6,""),"")</f>
        <v/>
      </c>
      <c r="BV6" s="39" t="str">
        <f>IF(AND($BT$2=1,OR('3 Part-time'!R14&lt;&gt;0,'3 Part-time'!O14&lt;&gt;0)),IF('3 Part-time'!R14&gt;'3 Part-time'!O14,S6,""),"")</f>
        <v/>
      </c>
      <c r="BX6" s="37" t="str">
        <f>IF(AND($BX$2=1,'3 Part-time'!M14&lt;&gt;0),IF(('3 Part-time'!P14/'3 Part-time'!M14)&lt;0.03,Q6,""),"")</f>
        <v/>
      </c>
      <c r="BY6" s="38" t="str">
        <f>IF(AND($BX$2=1,'3 Part-time'!N14&lt;&gt;0),IF(('3 Part-time'!Q14/'3 Part-time'!N14)&lt;0.03,R6,""),"")</f>
        <v/>
      </c>
      <c r="BZ6" s="39" t="str">
        <f>IF(AND($BX$2=1,'3 Part-time'!O14&lt;&gt;0),IF(('3 Part-time'!R14/'3 Part-time'!O14)&lt;0.03,S6,""),"")</f>
        <v/>
      </c>
      <c r="CB6" s="52" t="str">
        <f>IF(AND($CB$2=1,SUM('3 Part-time'!M64:O64)+SUM('3 Part-time'!M69:O69)&gt;=$CB$3),IF((SUM('3 Part-time'!P64:R64)+SUM('3 Part-time'!P69:R69))/(SUM('3 Part-time'!M64:O64)+SUM('3 Part-time'!M69:O69))&gt;=$CC$3,"All price groups, Level UG; ",""),"")</f>
        <v/>
      </c>
      <c r="CC6" t="s">
        <v>14</v>
      </c>
      <c r="CH6" s="52" t="str">
        <f>IF(AND($CH$2=1,SUM('3 Part-time'!M66:O66)+SUM('3 Part-time'!M71:O71)&gt;=$CH$3),IF((SUM('3 Part-time'!P66:R66)+SUM('3 Part-time'!P71:R71))/(SUM('3 Part-time'!M66:O66)+SUM('3 Part-time'!M71:O71))&gt;=$CI$3,"All price groups, Level PGT (Masters loan); ",""),"")</f>
        <v/>
      </c>
      <c r="CI6" t="s">
        <v>16</v>
      </c>
    </row>
    <row r="7" spans="1:87" x14ac:dyDescent="0.25">
      <c r="A7" s="18" t="str">
        <f>'3 Part-time'!A15</f>
        <v>A</v>
      </c>
      <c r="B7" t="s">
        <v>13</v>
      </c>
      <c r="C7" s="18" t="str">
        <f>'3 Part-time'!C15</f>
        <v>PGT (UG fee)</v>
      </c>
      <c r="D7" t="str">
        <f t="shared" ref="D7:D55" si="2">CONCATENATE(A7,", ",B7,", ",C7)</f>
        <v>A, Standard, PGT (UG fee)</v>
      </c>
      <c r="E7" t="str">
        <f t="shared" ref="E7:S38" si="3">CONCATENATE(E$5,", ",$D7,"; ")</f>
        <v xml:space="preserve">Column 1, OfS-fundable, A, Standard, PGT (UG fee); </v>
      </c>
      <c r="F7" t="str">
        <f t="shared" si="1"/>
        <v xml:space="preserve">Column 1, Non-fundable, A, Standard, PGT (UG fee); </v>
      </c>
      <c r="G7" t="str">
        <f t="shared" si="1"/>
        <v xml:space="preserve">Column 1, Island and overseas, A, Standard, PGT (UG fee); </v>
      </c>
      <c r="H7" t="str">
        <f t="shared" si="1"/>
        <v xml:space="preserve">Column 2, OfS-fundable, A, Standard, PGT (UG fee); </v>
      </c>
      <c r="I7" t="str">
        <f t="shared" si="1"/>
        <v xml:space="preserve">Column 2, Non-fundable, A, Standard, PGT (UG fee); </v>
      </c>
      <c r="J7" t="str">
        <f t="shared" si="1"/>
        <v xml:space="preserve">Column 2, Island and overseas, A, Standard, PGT (UG fee); </v>
      </c>
      <c r="K7" t="str">
        <f t="shared" si="1"/>
        <v xml:space="preserve">Column 3, OfS-fundable, A, Standard, PGT (UG fee); </v>
      </c>
      <c r="L7" t="str">
        <f t="shared" si="1"/>
        <v xml:space="preserve">Column 3, Non-fundable, A, Standard, PGT (UG fee); </v>
      </c>
      <c r="M7" t="str">
        <f t="shared" si="1"/>
        <v xml:space="preserve">Column 3, Island and overseas, A, Standard, PGT (UG fee); </v>
      </c>
      <c r="N7" t="str">
        <f t="shared" si="1"/>
        <v xml:space="preserve">Column 4, OfS-fundable, A, Standard, PGT (UG fee); </v>
      </c>
      <c r="O7" t="str">
        <f t="shared" si="1"/>
        <v xml:space="preserve">Column 4, Non-fundable, A, Standard, PGT (UG fee); </v>
      </c>
      <c r="P7" t="str">
        <f t="shared" si="1"/>
        <v xml:space="preserve">Column 4, Island and overseas, A, Standard, PGT (UG fee); </v>
      </c>
      <c r="Q7" t="str">
        <f t="shared" si="1"/>
        <v xml:space="preserve">Column 4a, OfS-fundable, A, Standard, PGT (UG fee); </v>
      </c>
      <c r="R7" t="str">
        <f t="shared" si="1"/>
        <v xml:space="preserve">Column 4a, Non-fundable, A, Standard, PGT (UG fee); </v>
      </c>
      <c r="S7" t="str">
        <f t="shared" si="1"/>
        <v xml:space="preserve">Column 4a, Island and overseas, A, Standard, PGT (UG fee); </v>
      </c>
      <c r="X7" s="28"/>
      <c r="Y7" s="29"/>
      <c r="Z7" s="30"/>
      <c r="AB7" s="28"/>
      <c r="AC7" s="29"/>
      <c r="AD7" s="30"/>
      <c r="AE7" s="29"/>
      <c r="AF7" s="29"/>
      <c r="AG7" s="30"/>
      <c r="AH7" s="34"/>
      <c r="AI7" s="29"/>
      <c r="AJ7" s="30"/>
      <c r="AK7" s="28"/>
      <c r="AL7" s="29"/>
      <c r="AM7" s="30"/>
      <c r="AO7" s="40" t="str">
        <f>IF(AND($AO$2=1,TRUNC('3 Part-time'!D65)&lt;&gt;'3 Part-time'!D65),CONCATENATE(E$5,", ",$B7,", ",$C7,"; "),"")</f>
        <v/>
      </c>
      <c r="AP7" s="3" t="str">
        <f>IF(AND($AO$2=1,TRUNC('3 Part-time'!E65)&lt;&gt;'3 Part-time'!E65),CONCATENATE(F$5,", ",$B7,", ",$C7,"; "),"")</f>
        <v/>
      </c>
      <c r="AQ7" s="3" t="str">
        <f>IF(AND($AO$2=1,TRUNC('3 Part-time'!F65)&lt;&gt;'3 Part-time'!F65),CONCATENATE(G$5,", ",$B7,", ",$C7,"; "),"")</f>
        <v/>
      </c>
      <c r="AR7" s="40" t="str">
        <f>IF(AND($AO$2=1,TRUNC('3 Part-time'!G65)&lt;&gt;'3 Part-time'!G65),CONCATENATE(H$5,", ",$B7,", ",$C7,"; "),"")</f>
        <v/>
      </c>
      <c r="AS7" s="3" t="str">
        <f>IF(AND($AO$2=1,TRUNC('3 Part-time'!H65)&lt;&gt;'3 Part-time'!H65),CONCATENATE(I$5,", ",$B7,", ",$C7,"; "),"")</f>
        <v/>
      </c>
      <c r="AT7" s="41" t="str">
        <f>IF(AND($AO$2=1,TRUNC('3 Part-time'!I65)&lt;&gt;'3 Part-time'!I65),CONCATENATE(J$5,", ",$B7,", ",$C7,"; "),"")</f>
        <v/>
      </c>
      <c r="AU7" s="3" t="str">
        <f>IF(AND($AO$2=1,TRUNC('3 Part-time'!J65)&lt;&gt;'3 Part-time'!J65),CONCATENATE(K$5,", ",$B7,", ",$C7,"; "),"")</f>
        <v/>
      </c>
      <c r="AV7" s="3" t="str">
        <f>IF(AND($AO$2=1,TRUNC('3 Part-time'!K65)&lt;&gt;'3 Part-time'!K65),CONCATENATE(L$5,", ",$B7,", ",$C7,"; "),"")</f>
        <v/>
      </c>
      <c r="AW7" s="41" t="str">
        <f>IF(AND($AO$2=1,TRUNC('3 Part-time'!L65)&lt;&gt;'3 Part-time'!L65),CONCATENATE(M$5,", ",$B7,", ",$C7,"; "),"")</f>
        <v/>
      </c>
      <c r="AY7" s="43"/>
      <c r="AZ7" s="44"/>
      <c r="BA7" s="44"/>
      <c r="BB7" s="43"/>
      <c r="BC7" s="44"/>
      <c r="BD7" s="47"/>
      <c r="BE7" s="44"/>
      <c r="BF7" s="44"/>
      <c r="BG7" s="44"/>
      <c r="BH7" s="50"/>
      <c r="BI7" s="44"/>
      <c r="BJ7" s="47"/>
      <c r="BL7" s="43"/>
      <c r="BM7" s="44"/>
      <c r="BN7" s="47"/>
      <c r="BP7" s="43"/>
      <c r="BQ7" s="44"/>
      <c r="BR7" s="47"/>
      <c r="BT7" s="43"/>
      <c r="BU7" s="44"/>
      <c r="BV7" s="47"/>
      <c r="BX7" s="43"/>
      <c r="BY7" s="44"/>
      <c r="BZ7" s="47"/>
      <c r="CB7" s="52" t="str">
        <f>IF(AND($CB$2=1,SUM('3 Part-time'!M65:O65)+SUM('3 Part-time'!M70:O70)&gt;=$CB$3),IF((SUM('3 Part-time'!P65:R65)+SUM('3 Part-time'!P70:R70))/(SUM('3 Part-time'!M65:O65)+SUM('3 Part-time'!M70:O70))&gt;=$CC$3,"All price groups, Level PGT (UG fee); ",""),"")</f>
        <v/>
      </c>
      <c r="CC7" t="s">
        <v>15</v>
      </c>
      <c r="CH7" s="52" t="str">
        <f>IF(AND($CH$2=1,SUM('3 Part-time'!M67:O67)+SUM('3 Part-time'!M72:O72)&gt;=$CH$3),IF((SUM('3 Part-time'!P67:R67)+SUM('3 Part-time'!P72:R72))/(SUM('3 Part-time'!M67:O67)+SUM('3 Part-time'!M72:O72))&gt;=$CI$3,"All price groups, Level PGT (Other); ",""),"")</f>
        <v/>
      </c>
      <c r="CI7" t="s">
        <v>17</v>
      </c>
    </row>
    <row r="8" spans="1:87" x14ac:dyDescent="0.25">
      <c r="A8" s="18" t="str">
        <f>'3 Part-time'!A16</f>
        <v>A</v>
      </c>
      <c r="B8" t="s">
        <v>13</v>
      </c>
      <c r="C8" s="18" t="str">
        <f>'3 Part-time'!C16</f>
        <v>PGT (Masters' loan)</v>
      </c>
      <c r="D8" t="str">
        <f t="shared" si="2"/>
        <v>A, Standard, PGT (Masters' loan)</v>
      </c>
      <c r="E8" t="str">
        <f t="shared" si="3"/>
        <v xml:space="preserve">Column 1, OfS-fundable, A, Standard, PGT (Masters' loan); </v>
      </c>
      <c r="F8" t="str">
        <f t="shared" si="1"/>
        <v xml:space="preserve">Column 1, Non-fundable, A, Standard, PGT (Masters' loan); </v>
      </c>
      <c r="G8" t="str">
        <f t="shared" si="1"/>
        <v xml:space="preserve">Column 1, Island and overseas, A, Standard, PGT (Masters' loan); </v>
      </c>
      <c r="H8" t="str">
        <f t="shared" si="1"/>
        <v xml:space="preserve">Column 2, OfS-fundable, A, Standard, PGT (Masters' loan); </v>
      </c>
      <c r="I8" t="str">
        <f t="shared" si="1"/>
        <v xml:space="preserve">Column 2, Non-fundable, A, Standard, PGT (Masters' loan); </v>
      </c>
      <c r="J8" t="str">
        <f t="shared" si="1"/>
        <v xml:space="preserve">Column 2, Island and overseas, A, Standard, PGT (Masters' loan); </v>
      </c>
      <c r="K8" t="str">
        <f t="shared" si="1"/>
        <v xml:space="preserve">Column 3, OfS-fundable, A, Standard, PGT (Masters' loan); </v>
      </c>
      <c r="L8" t="str">
        <f t="shared" si="1"/>
        <v xml:space="preserve">Column 3, Non-fundable, A, Standard, PGT (Masters' loan); </v>
      </c>
      <c r="M8" t="str">
        <f t="shared" si="1"/>
        <v xml:space="preserve">Column 3, Island and overseas, A, Standard, PGT (Masters' loan); </v>
      </c>
      <c r="N8" t="str">
        <f t="shared" si="1"/>
        <v xml:space="preserve">Column 4, OfS-fundable, A, Standard, PGT (Masters' loan); </v>
      </c>
      <c r="O8" t="str">
        <f t="shared" si="1"/>
        <v xml:space="preserve">Column 4, Non-fundable, A, Standard, PGT (Masters' loan); </v>
      </c>
      <c r="P8" t="str">
        <f t="shared" si="1"/>
        <v xml:space="preserve">Column 4, Island and overseas, A, Standard, PGT (Masters' loan); </v>
      </c>
      <c r="Q8" t="str">
        <f t="shared" si="1"/>
        <v xml:space="preserve">Column 4a, OfS-fundable, A, Standard, PGT (Masters' loan); </v>
      </c>
      <c r="R8" t="str">
        <f t="shared" si="1"/>
        <v xml:space="preserve">Column 4a, Non-fundable, A, Standard, PGT (Masters' loan); </v>
      </c>
      <c r="S8" t="str">
        <f t="shared" si="1"/>
        <v xml:space="preserve">Column 4a, Island and overseas, A, Standard, PGT (Masters' loan); </v>
      </c>
      <c r="X8" s="24" t="str">
        <f>IF(AND($X$2=1,'3 Part-time'!J16&gt;0),K8,"")</f>
        <v/>
      </c>
      <c r="Y8" s="21" t="str">
        <f>IF(AND($X$2=1,'3 Part-time'!K16&gt;0),L8,"")</f>
        <v/>
      </c>
      <c r="Z8" s="25" t="str">
        <f>IF(AND($X$2=1,'3 Part-time'!L16&gt;0),M8,"")</f>
        <v/>
      </c>
      <c r="AB8" s="24" t="str">
        <f>IF(AND($AB$2=1,'3 Part-time'!D16&lt;0),E8,"")</f>
        <v/>
      </c>
      <c r="AC8" s="21" t="str">
        <f>IF(AND($AB$2=1,'3 Part-time'!E16&lt;0),F8,"")</f>
        <v/>
      </c>
      <c r="AD8" s="25" t="str">
        <f>IF(AND($AB$2=1,'3 Part-time'!F16&lt;0),G8,"")</f>
        <v/>
      </c>
      <c r="AE8" s="21" t="str">
        <f>IF(AND($AB$2=1,'3 Part-time'!G16&lt;0),H8,"")</f>
        <v/>
      </c>
      <c r="AF8" s="21" t="str">
        <f>IF(AND($AB$2=1,'3 Part-time'!H16&lt;0),I8,"")</f>
        <v/>
      </c>
      <c r="AG8" s="25" t="str">
        <f>IF(AND($AB$2=1,'3 Part-time'!I16&lt;0),J8,"")</f>
        <v/>
      </c>
      <c r="AH8" s="32" t="str">
        <f>IF(AND($AB$2=1,'3 Part-time'!M16&lt;0),N8,"")</f>
        <v/>
      </c>
      <c r="AI8" s="21" t="str">
        <f>IF(AND($AB$2=1,'3 Part-time'!N16&lt;0),O8,"")</f>
        <v/>
      </c>
      <c r="AJ8" s="25" t="str">
        <f>IF(AND($AB$2=1,'3 Part-time'!O16&lt;0),P8,"")</f>
        <v/>
      </c>
      <c r="AK8" s="24" t="str">
        <f>IF(AND($AB$2=1,'3 Part-time'!P16&lt;0),Q8,"")</f>
        <v/>
      </c>
      <c r="AL8" s="21" t="str">
        <f>IF(AND($AB$2=1,'3 Part-time'!Q16&lt;0),R8,"")</f>
        <v/>
      </c>
      <c r="AM8" s="25" t="str">
        <f>IF(AND($AB$2=1,'3 Part-time'!R16&lt;0),S8,"")</f>
        <v/>
      </c>
      <c r="AO8" s="40" t="str">
        <f>IF(AND($AO$2=1,TRUNC('3 Part-time'!D66)&lt;&gt;'3 Part-time'!D66),CONCATENATE(E$5,", ",$B8,", ",$C8,"; "),"")</f>
        <v/>
      </c>
      <c r="AP8" s="3" t="str">
        <f>IF(AND($AO$2=1,TRUNC('3 Part-time'!E66)&lt;&gt;'3 Part-time'!E66),CONCATENATE(F$5,", ",$B8,", ",$C8,"; "),"")</f>
        <v/>
      </c>
      <c r="AQ8" s="3" t="str">
        <f>IF(AND($AO$2=1,TRUNC('3 Part-time'!F66)&lt;&gt;'3 Part-time'!F66),CONCATENATE(G$5,", ",$B8,", ",$C8,"; "),"")</f>
        <v/>
      </c>
      <c r="AR8" s="40" t="str">
        <f>IF(AND($AO$2=1,TRUNC('3 Part-time'!G66)&lt;&gt;'3 Part-time'!G66),CONCATENATE(H$5,", ",$B8,", ",$C8,"; "),"")</f>
        <v/>
      </c>
      <c r="AS8" s="3" t="str">
        <f>IF(AND($AO$2=1,TRUNC('3 Part-time'!H66)&lt;&gt;'3 Part-time'!H66),CONCATENATE(I$5,", ",$B8,", ",$C8,"; "),"")</f>
        <v/>
      </c>
      <c r="AT8" s="41" t="str">
        <f>IF(AND($AO$2=1,TRUNC('3 Part-time'!I66)&lt;&gt;'3 Part-time'!I66),CONCATENATE(J$5,", ",$B8,", ",$C8,"; "),"")</f>
        <v/>
      </c>
      <c r="AU8" s="3" t="str">
        <f>IF(AND($AO$2=1,TRUNC('3 Part-time'!J66)&lt;&gt;'3 Part-time'!J66),CONCATENATE(K$5,", ",$B8,", ",$C8,"; "),"")</f>
        <v/>
      </c>
      <c r="AV8" s="3" t="str">
        <f>IF(AND($AO$2=1,TRUNC('3 Part-time'!K66)&lt;&gt;'3 Part-time'!K66),CONCATENATE(L$5,", ",$B8,", ",$C8,"; "),"")</f>
        <v/>
      </c>
      <c r="AW8" s="41" t="str">
        <f>IF(AND($AO$2=1,TRUNC('3 Part-time'!L66)&lt;&gt;'3 Part-time'!L66),CONCATENATE(M$5,", ",$B8,", ",$C8,"; "),"")</f>
        <v/>
      </c>
      <c r="AY8" s="40" t="str">
        <f>IF(AND($AY$2=1,ROUND('3 Part-time'!D16,2)&lt;&gt;'3 Part-time'!D16),E8,"")</f>
        <v/>
      </c>
      <c r="AZ8" s="3" t="str">
        <f>IF(AND($AY$2=1,ROUND('3 Part-time'!E16,2)&lt;&gt;'3 Part-time'!E16),F8,"")</f>
        <v/>
      </c>
      <c r="BA8" s="3" t="str">
        <f>IF(AND($AY$2=1,ROUND('3 Part-time'!F16,2)&lt;&gt;'3 Part-time'!F16),G8,"")</f>
        <v/>
      </c>
      <c r="BB8" s="40" t="str">
        <f>IF(AND($AY$2=1,ROUND('3 Part-time'!G16,2)&lt;&gt;'3 Part-time'!G16),H8,"")</f>
        <v/>
      </c>
      <c r="BC8" s="3" t="str">
        <f>IF(AND($AY$2=1,ROUND('3 Part-time'!H16,2)&lt;&gt;'3 Part-time'!H16),I8,"")</f>
        <v/>
      </c>
      <c r="BD8" s="41" t="str">
        <f>IF(AND($AY$2=1,ROUND('3 Part-time'!I16,2)&lt;&gt;'3 Part-time'!I16),J8,"")</f>
        <v/>
      </c>
      <c r="BE8" s="3" t="str">
        <f>IF(AND($AY$2=1,ROUND('3 Part-time'!J16,2)&lt;&gt;'3 Part-time'!J16),K8,"")</f>
        <v/>
      </c>
      <c r="BF8" s="3" t="str">
        <f>IF(AND($AY$2=1,ROUND('3 Part-time'!K16,2)&lt;&gt;'3 Part-time'!K16),L8,"")</f>
        <v/>
      </c>
      <c r="BG8" s="3" t="str">
        <f>IF(AND($AY$2=1,ROUND('3 Part-time'!L16,2)&lt;&gt;'3 Part-time'!L16),M8,"")</f>
        <v/>
      </c>
      <c r="BH8" s="49" t="str">
        <f>IF(AND($AY$2=1,ROUND('3 Part-time'!P16,2)&lt;&gt;'3 Part-time'!P16),Q8,"")</f>
        <v/>
      </c>
      <c r="BI8" s="3" t="str">
        <f>IF(AND($AY$2=1,ROUND('3 Part-time'!Q16,2)&lt;&gt;'3 Part-time'!Q16),R8,"")</f>
        <v/>
      </c>
      <c r="BJ8" s="41" t="str">
        <f>IF(AND($AY$2=1,ROUND('3 Part-time'!R16,2)&lt;&gt;'3 Part-time'!R16),S8,"")</f>
        <v/>
      </c>
      <c r="BL8" s="40" t="str">
        <f>IF(AND($BL$2=1,'3 Part-time'!D16+'3 Part-time'!G16&gt;=$BL$3,'3 Part-time'!J16=0),K8,"")</f>
        <v/>
      </c>
      <c r="BM8" s="3" t="str">
        <f>IF(AND($BL$2=1,'3 Part-time'!E16+'3 Part-time'!H16&gt;=$BL$3,'3 Part-time'!K16=0),L8,"")</f>
        <v/>
      </c>
      <c r="BN8" s="41" t="str">
        <f>IF(AND($BL$2=1,'3 Part-time'!F16+'3 Part-time'!I16&gt;=$BL$3,'3 Part-time'!L16=0),M8,"")</f>
        <v/>
      </c>
      <c r="BP8" s="40" t="str">
        <f>IF(AND($BP$2=1,SUM('3 Part-time'!D16,'3 Part-time'!G16)&gt;0,SUM('3 Part-time'!D16,'3 Part-time'!G16)=-'3 Part-time'!J16),K8,"")</f>
        <v/>
      </c>
      <c r="BQ8" s="3" t="str">
        <f>IF(AND($BP$2=1,SUM('3 Part-time'!E16,'3 Part-time'!H16)&gt;0,SUM('3 Part-time'!E16,'3 Part-time'!H16)=-'3 Part-time'!K16),L8,"")</f>
        <v/>
      </c>
      <c r="BR8" s="41" t="str">
        <f>IF(AND($BP$2=1,SUM('3 Part-time'!F16,'3 Part-time'!I16)&gt;0,SUM('3 Part-time'!F16,'3 Part-time'!I16)=-'3 Part-time'!L16),M8,"")</f>
        <v/>
      </c>
      <c r="BT8" s="40" t="str">
        <f>IF(AND($BT$2=1,OR('3 Part-time'!P16&lt;&gt;0,'3 Part-time'!M16&lt;&gt;0)),IF('3 Part-time'!P16&gt;'3 Part-time'!M16,Q8,""),"")</f>
        <v/>
      </c>
      <c r="BU8" s="3" t="str">
        <f>IF(AND($BT$2=1,OR('3 Part-time'!Q16&lt;&gt;0,'3 Part-time'!N16&lt;&gt;0)),IF('3 Part-time'!Q16&gt;'3 Part-time'!N16,R8,""),"")</f>
        <v/>
      </c>
      <c r="BV8" s="41" t="str">
        <f>IF(AND($BT$2=1,OR('3 Part-time'!R16&lt;&gt;0,'3 Part-time'!O16&lt;&gt;0)),IF('3 Part-time'!R16&gt;'3 Part-time'!O16,S8,""),"")</f>
        <v/>
      </c>
      <c r="BX8" s="40" t="str">
        <f>IF(AND($BX$2=1,'3 Part-time'!M16&lt;&gt;0),IF(('3 Part-time'!P16/'3 Part-time'!M16)&lt;0.03,Q8,""),"")</f>
        <v/>
      </c>
      <c r="BY8" s="3" t="str">
        <f>IF(AND($BX$2=1,'3 Part-time'!N16&lt;&gt;0),IF(('3 Part-time'!Q16/'3 Part-time'!N16)&lt;0.03,R8,""),"")</f>
        <v/>
      </c>
      <c r="BZ8" s="41" t="str">
        <f>IF(AND($BX$2=1,'3 Part-time'!O16&lt;&gt;0),IF(('3 Part-time'!R16/'3 Part-time'!O16)&lt;0.03,S8,""),"")</f>
        <v/>
      </c>
      <c r="CB8" s="3"/>
      <c r="CH8" s="52" t="str">
        <f>IF(AND($CH$2=1,SUM('3 Part-time'!N68:O68)+SUM('3 Part-time'!N73:O73)&gt;=$CH$3),IF((SUM('3 Part-time'!Q68:R68)+SUM('3 Part-time'!Q73:R73))/(SUM('3 Part-time'!N68:O68)+SUM('3 Part-time'!N73:O73))&gt;=$CI$3,"All price groups, Level PGR; ",""),"")</f>
        <v/>
      </c>
      <c r="CI8" t="s">
        <v>18</v>
      </c>
    </row>
    <row r="9" spans="1:87" x14ac:dyDescent="0.25">
      <c r="A9" s="18" t="str">
        <f>'3 Part-time'!A17</f>
        <v>A</v>
      </c>
      <c r="B9" t="s">
        <v>13</v>
      </c>
      <c r="C9" s="18" t="str">
        <f>'3 Part-time'!C17</f>
        <v>PGT (Other)</v>
      </c>
      <c r="D9" t="str">
        <f t="shared" si="2"/>
        <v>A, Standard, PGT (Other)</v>
      </c>
      <c r="E9" t="str">
        <f t="shared" si="3"/>
        <v xml:space="preserve">Column 1, OfS-fundable, A, Standard, PGT (Other); </v>
      </c>
      <c r="F9" t="str">
        <f t="shared" si="1"/>
        <v xml:space="preserve">Column 1, Non-fundable, A, Standard, PGT (Other); </v>
      </c>
      <c r="G9" t="str">
        <f t="shared" si="1"/>
        <v xml:space="preserve">Column 1, Island and overseas, A, Standard, PGT (Other); </v>
      </c>
      <c r="H9" t="str">
        <f t="shared" si="1"/>
        <v xml:space="preserve">Column 2, OfS-fundable, A, Standard, PGT (Other); </v>
      </c>
      <c r="I9" t="str">
        <f t="shared" si="1"/>
        <v xml:space="preserve">Column 2, Non-fundable, A, Standard, PGT (Other); </v>
      </c>
      <c r="J9" t="str">
        <f t="shared" si="1"/>
        <v xml:space="preserve">Column 2, Island and overseas, A, Standard, PGT (Other); </v>
      </c>
      <c r="K9" t="str">
        <f t="shared" si="1"/>
        <v xml:space="preserve">Column 3, OfS-fundable, A, Standard, PGT (Other); </v>
      </c>
      <c r="L9" t="str">
        <f t="shared" si="1"/>
        <v xml:space="preserve">Column 3, Non-fundable, A, Standard, PGT (Other); </v>
      </c>
      <c r="M9" t="str">
        <f t="shared" si="1"/>
        <v xml:space="preserve">Column 3, Island and overseas, A, Standard, PGT (Other); </v>
      </c>
      <c r="N9" t="str">
        <f t="shared" si="1"/>
        <v xml:space="preserve">Column 4, OfS-fundable, A, Standard, PGT (Other); </v>
      </c>
      <c r="O9" t="str">
        <f t="shared" si="1"/>
        <v xml:space="preserve">Column 4, Non-fundable, A, Standard, PGT (Other); </v>
      </c>
      <c r="P9" t="str">
        <f t="shared" si="1"/>
        <v xml:space="preserve">Column 4, Island and overseas, A, Standard, PGT (Other); </v>
      </c>
      <c r="Q9" t="str">
        <f t="shared" si="1"/>
        <v xml:space="preserve">Column 4a, OfS-fundable, A, Standard, PGT (Other); </v>
      </c>
      <c r="R9" t="str">
        <f t="shared" si="1"/>
        <v xml:space="preserve">Column 4a, Non-fundable, A, Standard, PGT (Other); </v>
      </c>
      <c r="S9" t="str">
        <f t="shared" si="1"/>
        <v xml:space="preserve">Column 4a, Island and overseas, A, Standard, PGT (Other); </v>
      </c>
      <c r="X9" s="24" t="str">
        <f>IF(AND($X$2=1,'3 Part-time'!J17&gt;0),K9,"")</f>
        <v/>
      </c>
      <c r="Y9" s="21" t="str">
        <f>IF(AND($X$2=1,'3 Part-time'!K17&gt;0),L9,"")</f>
        <v/>
      </c>
      <c r="Z9" s="25" t="str">
        <f>IF(AND($X$2=1,'3 Part-time'!L17&gt;0),M9,"")</f>
        <v/>
      </c>
      <c r="AB9" s="24" t="str">
        <f>IF(AND($AB$2=1,'3 Part-time'!D17&lt;0),E9,"")</f>
        <v/>
      </c>
      <c r="AC9" s="21" t="str">
        <f>IF(AND($AB$2=1,'3 Part-time'!E17&lt;0),F9,"")</f>
        <v/>
      </c>
      <c r="AD9" s="25" t="str">
        <f>IF(AND($AB$2=1,'3 Part-time'!F17&lt;0),G9,"")</f>
        <v/>
      </c>
      <c r="AE9" s="21" t="str">
        <f>IF(AND($AB$2=1,'3 Part-time'!G17&lt;0),H9,"")</f>
        <v/>
      </c>
      <c r="AF9" s="21" t="str">
        <f>IF(AND($AB$2=1,'3 Part-time'!H17&lt;0),I9,"")</f>
        <v/>
      </c>
      <c r="AG9" s="25" t="str">
        <f>IF(AND($AB$2=1,'3 Part-time'!I17&lt;0),J9,"")</f>
        <v/>
      </c>
      <c r="AH9" s="32" t="str">
        <f>IF(AND($AB$2=1,'3 Part-time'!M17&lt;0),N9,"")</f>
        <v/>
      </c>
      <c r="AI9" s="21" t="str">
        <f>IF(AND($AB$2=1,'3 Part-time'!N17&lt;0),O9,"")</f>
        <v/>
      </c>
      <c r="AJ9" s="25" t="str">
        <f>IF(AND($AB$2=1,'3 Part-time'!O17&lt;0),P9,"")</f>
        <v/>
      </c>
      <c r="AK9" s="24" t="str">
        <f>IF(AND($AB$2=1,'3 Part-time'!P17&lt;0),Q9,"")</f>
        <v/>
      </c>
      <c r="AL9" s="21" t="str">
        <f>IF(AND($AB$2=1,'3 Part-time'!Q17&lt;0),R9,"")</f>
        <v/>
      </c>
      <c r="AM9" s="25" t="str">
        <f>IF(AND($AB$2=1,'3 Part-time'!R17&lt;0),S9,"")</f>
        <v/>
      </c>
      <c r="AO9" s="40" t="str">
        <f>IF(AND($AO$2=1,TRUNC('3 Part-time'!D67)&lt;&gt;'3 Part-time'!D67),CONCATENATE(E$5,", ",$B9,", ",$C9,"; "),"")</f>
        <v/>
      </c>
      <c r="AP9" s="3" t="str">
        <f>IF(AND($AO$2=1,TRUNC('3 Part-time'!E67)&lt;&gt;'3 Part-time'!E67),CONCATENATE(F$5,", ",$B9,", ",$C9,"; "),"")</f>
        <v/>
      </c>
      <c r="AQ9" s="3" t="str">
        <f>IF(AND($AO$2=1,TRUNC('3 Part-time'!F67)&lt;&gt;'3 Part-time'!F67),CONCATENATE(G$5,", ",$B9,", ",$C9,"; "),"")</f>
        <v/>
      </c>
      <c r="AR9" s="40" t="str">
        <f>IF(AND($AO$2=1,TRUNC('3 Part-time'!G67)&lt;&gt;'3 Part-time'!G67),CONCATENATE(H$5,", ",$B9,", ",$C9,"; "),"")</f>
        <v/>
      </c>
      <c r="AS9" s="3" t="str">
        <f>IF(AND($AO$2=1,TRUNC('3 Part-time'!H67)&lt;&gt;'3 Part-time'!H67),CONCATENATE(I$5,", ",$B9,", ",$C9,"; "),"")</f>
        <v/>
      </c>
      <c r="AT9" s="41" t="str">
        <f>IF(AND($AO$2=1,TRUNC('3 Part-time'!I67)&lt;&gt;'3 Part-time'!I67),CONCATENATE(J$5,", ",$B9,", ",$C9,"; "),"")</f>
        <v/>
      </c>
      <c r="AU9" s="3" t="str">
        <f>IF(AND($AO$2=1,TRUNC('3 Part-time'!J67)&lt;&gt;'3 Part-time'!J67),CONCATENATE(K$5,", ",$B9,", ",$C9,"; "),"")</f>
        <v/>
      </c>
      <c r="AV9" s="3" t="str">
        <f>IF(AND($AO$2=1,TRUNC('3 Part-time'!K67)&lt;&gt;'3 Part-time'!K67),CONCATENATE(L$5,", ",$B9,", ",$C9,"; "),"")</f>
        <v/>
      </c>
      <c r="AW9" s="41" t="str">
        <f>IF(AND($AO$2=1,TRUNC('3 Part-time'!L67)&lt;&gt;'3 Part-time'!L67),CONCATENATE(M$5,", ",$B9,", ",$C9,"; "),"")</f>
        <v/>
      </c>
      <c r="AY9" s="40" t="str">
        <f>IF(AND($AY$2=1,ROUND('3 Part-time'!D17,2)&lt;&gt;'3 Part-time'!D17),E9,"")</f>
        <v/>
      </c>
      <c r="AZ9" s="3" t="str">
        <f>IF(AND($AY$2=1,ROUND('3 Part-time'!E17,2)&lt;&gt;'3 Part-time'!E17),F9,"")</f>
        <v/>
      </c>
      <c r="BA9" s="3" t="str">
        <f>IF(AND($AY$2=1,ROUND('3 Part-time'!F17,2)&lt;&gt;'3 Part-time'!F17),G9,"")</f>
        <v/>
      </c>
      <c r="BB9" s="40" t="str">
        <f>IF(AND($AY$2=1,ROUND('3 Part-time'!G17,2)&lt;&gt;'3 Part-time'!G17),H9,"")</f>
        <v/>
      </c>
      <c r="BC9" s="3" t="str">
        <f>IF(AND($AY$2=1,ROUND('3 Part-time'!H17,2)&lt;&gt;'3 Part-time'!H17),I9,"")</f>
        <v/>
      </c>
      <c r="BD9" s="41" t="str">
        <f>IF(AND($AY$2=1,ROUND('3 Part-time'!I17,2)&lt;&gt;'3 Part-time'!I17),J9,"")</f>
        <v/>
      </c>
      <c r="BE9" s="3" t="str">
        <f>IF(AND($AY$2=1,ROUND('3 Part-time'!J17,2)&lt;&gt;'3 Part-time'!J17),K9,"")</f>
        <v/>
      </c>
      <c r="BF9" s="3" t="str">
        <f>IF(AND($AY$2=1,ROUND('3 Part-time'!K17,2)&lt;&gt;'3 Part-time'!K17),L9,"")</f>
        <v/>
      </c>
      <c r="BG9" s="3" t="str">
        <f>IF(AND($AY$2=1,ROUND('3 Part-time'!L17,2)&lt;&gt;'3 Part-time'!L17),M9,"")</f>
        <v/>
      </c>
      <c r="BH9" s="49" t="str">
        <f>IF(AND($AY$2=1,ROUND('3 Part-time'!P17,2)&lt;&gt;'3 Part-time'!P17),Q9,"")</f>
        <v/>
      </c>
      <c r="BI9" s="3" t="str">
        <f>IF(AND($AY$2=1,ROUND('3 Part-time'!Q17,2)&lt;&gt;'3 Part-time'!Q17),R9,"")</f>
        <v/>
      </c>
      <c r="BJ9" s="41" t="str">
        <f>IF(AND($AY$2=1,ROUND('3 Part-time'!R17,2)&lt;&gt;'3 Part-time'!R17),S9,"")</f>
        <v/>
      </c>
      <c r="BL9" s="40" t="str">
        <f>IF(AND($BL$2=1,'3 Part-time'!D17+'3 Part-time'!G17&gt;=$BL$3,'3 Part-time'!J17=0),K9,"")</f>
        <v/>
      </c>
      <c r="BM9" s="3" t="str">
        <f>IF(AND($BL$2=1,'3 Part-time'!E17+'3 Part-time'!H17&gt;=$BL$3,'3 Part-time'!K17=0),L9,"")</f>
        <v/>
      </c>
      <c r="BN9" s="41" t="str">
        <f>IF(AND($BL$2=1,'3 Part-time'!F17+'3 Part-time'!I17&gt;=$BL$3,'3 Part-time'!L17=0),M9,"")</f>
        <v/>
      </c>
      <c r="BP9" s="40" t="str">
        <f>IF(AND($BP$2=1,SUM('3 Part-time'!D17,'3 Part-time'!G17)&gt;0,SUM('3 Part-time'!D17,'3 Part-time'!G17)=-'3 Part-time'!J17),K9,"")</f>
        <v/>
      </c>
      <c r="BQ9" s="3" t="str">
        <f>IF(AND($BP$2=1,SUM('3 Part-time'!E17,'3 Part-time'!H17)&gt;0,SUM('3 Part-time'!E17,'3 Part-time'!H17)=-'3 Part-time'!K17),L9,"")</f>
        <v/>
      </c>
      <c r="BR9" s="41" t="str">
        <f>IF(AND($BP$2=1,SUM('3 Part-time'!F17,'3 Part-time'!I17)&gt;0,SUM('3 Part-time'!F17,'3 Part-time'!I17)=-'3 Part-time'!L17),M9,"")</f>
        <v/>
      </c>
      <c r="BT9" s="40" t="str">
        <f>IF(AND($BT$2=1,OR('3 Part-time'!P17&lt;&gt;0,'3 Part-time'!M17&lt;&gt;0)),IF('3 Part-time'!P17&gt;'3 Part-time'!M17,Q9,""),"")</f>
        <v/>
      </c>
      <c r="BU9" s="3" t="str">
        <f>IF(AND($BT$2=1,OR('3 Part-time'!Q17&lt;&gt;0,'3 Part-time'!N17&lt;&gt;0)),IF('3 Part-time'!Q17&gt;'3 Part-time'!N17,R9,""),"")</f>
        <v/>
      </c>
      <c r="BV9" s="41" t="str">
        <f>IF(AND($BT$2=1,OR('3 Part-time'!R17&lt;&gt;0,'3 Part-time'!O17&lt;&gt;0)),IF('3 Part-time'!R17&gt;'3 Part-time'!O17,S9,""),"")</f>
        <v/>
      </c>
      <c r="BX9" s="40" t="str">
        <f>IF(AND($BX$2=1,'3 Part-time'!M17&lt;&gt;0),IF(('3 Part-time'!P17/'3 Part-time'!M17)&lt;0.03,Q9,""),"")</f>
        <v/>
      </c>
      <c r="BY9" s="3" t="str">
        <f>IF(AND($BX$2=1,'3 Part-time'!N17&lt;&gt;0),IF(('3 Part-time'!Q17/'3 Part-time'!N17)&lt;0.03,R9,""),"")</f>
        <v/>
      </c>
      <c r="BZ9" s="41" t="str">
        <f>IF(AND($BX$2=1,'3 Part-time'!O17&lt;&gt;0),IF(('3 Part-time'!R17/'3 Part-time'!O17)&lt;0.03,S9,""),"")</f>
        <v/>
      </c>
      <c r="CB9" s="3"/>
    </row>
    <row r="10" spans="1:87" x14ac:dyDescent="0.25">
      <c r="A10" s="18" t="str">
        <f>'3 Part-time'!A18</f>
        <v>A</v>
      </c>
      <c r="B10" t="s">
        <v>13</v>
      </c>
      <c r="C10" s="18" t="str">
        <f>'3 Part-time'!C18</f>
        <v>PGR</v>
      </c>
      <c r="D10" t="str">
        <f t="shared" si="2"/>
        <v>A, Standard, PGR</v>
      </c>
      <c r="E10" t="str">
        <f t="shared" si="3"/>
        <v xml:space="preserve">Column 1, OfS-fundable, A, Standard, PGR; </v>
      </c>
      <c r="F10" t="str">
        <f t="shared" si="1"/>
        <v xml:space="preserve">Column 1, Non-fundable, A, Standard, PGR; </v>
      </c>
      <c r="G10" t="str">
        <f t="shared" si="1"/>
        <v xml:space="preserve">Column 1, Island and overseas, A, Standard, PGR; </v>
      </c>
      <c r="H10" t="str">
        <f t="shared" si="1"/>
        <v xml:space="preserve">Column 2, OfS-fundable, A, Standard, PGR; </v>
      </c>
      <c r="I10" t="str">
        <f t="shared" si="1"/>
        <v xml:space="preserve">Column 2, Non-fundable, A, Standard, PGR; </v>
      </c>
      <c r="J10" t="str">
        <f t="shared" si="1"/>
        <v xml:space="preserve">Column 2, Island and overseas, A, Standard, PGR; </v>
      </c>
      <c r="K10" t="str">
        <f t="shared" si="1"/>
        <v xml:space="preserve">Column 3, OfS-fundable, A, Standard, PGR; </v>
      </c>
      <c r="L10" t="str">
        <f t="shared" si="1"/>
        <v xml:space="preserve">Column 3, Non-fundable, A, Standard, PGR; </v>
      </c>
      <c r="M10" t="str">
        <f t="shared" si="1"/>
        <v xml:space="preserve">Column 3, Island and overseas, A, Standard, PGR; </v>
      </c>
      <c r="N10" t="str">
        <f t="shared" si="1"/>
        <v xml:space="preserve">Column 4, OfS-fundable, A, Standard, PGR; </v>
      </c>
      <c r="O10" t="str">
        <f t="shared" si="1"/>
        <v xml:space="preserve">Column 4, Non-fundable, A, Standard, PGR; </v>
      </c>
      <c r="P10" t="str">
        <f t="shared" si="1"/>
        <v xml:space="preserve">Column 4, Island and overseas, A, Standard, PGR; </v>
      </c>
      <c r="Q10" t="str">
        <f t="shared" si="1"/>
        <v xml:space="preserve">Column 4a, OfS-fundable, A, Standard, PGR; </v>
      </c>
      <c r="R10" t="str">
        <f t="shared" si="1"/>
        <v xml:space="preserve">Column 4a, Non-fundable, A, Standard, PGR; </v>
      </c>
      <c r="S10" t="str">
        <f t="shared" si="1"/>
        <v xml:space="preserve">Column 4a, Island and overseas, A, Standard, PGR; </v>
      </c>
      <c r="X10" s="28"/>
      <c r="Y10" s="21" t="str">
        <f>IF(AND($X$2=1,'3 Part-time'!K18&gt;0),L10,"")</f>
        <v/>
      </c>
      <c r="Z10" s="25" t="str">
        <f>IF(AND($X$2=1,'3 Part-time'!L18&gt;0),M10,"")</f>
        <v/>
      </c>
      <c r="AB10" s="28"/>
      <c r="AC10" s="21" t="str">
        <f>IF(AND($AB$2=1,'3 Part-time'!E18&lt;0),F10,"")</f>
        <v/>
      </c>
      <c r="AD10" s="25" t="str">
        <f>IF(AND($AB$2=1,'3 Part-time'!F18&lt;0),G10,"")</f>
        <v/>
      </c>
      <c r="AE10" s="29"/>
      <c r="AF10" s="21" t="str">
        <f>IF(AND($AB$2=1,'3 Part-time'!H18&lt;0),I10,"")</f>
        <v/>
      </c>
      <c r="AG10" s="25" t="str">
        <f>IF(AND($AB$2=1,'3 Part-time'!I18&lt;0),J10,"")</f>
        <v/>
      </c>
      <c r="AH10" s="34"/>
      <c r="AI10" s="21" t="str">
        <f>IF(AND($AB$2=1,'3 Part-time'!N18&lt;0),O10,"")</f>
        <v/>
      </c>
      <c r="AJ10" s="25" t="str">
        <f>IF(AND($AB$2=1,'3 Part-time'!O18&lt;0),P10,"")</f>
        <v/>
      </c>
      <c r="AK10" s="28"/>
      <c r="AL10" s="21" t="str">
        <f>IF(AND($AB$2=1,'3 Part-time'!Q18&lt;0),R10,"")</f>
        <v/>
      </c>
      <c r="AM10" s="25" t="str">
        <f>IF(AND($AB$2=1,'3 Part-time'!R18&lt;0),S10,"")</f>
        <v/>
      </c>
      <c r="AO10" s="43"/>
      <c r="AP10" s="3" t="str">
        <f>IF(AND($AO$2=1,TRUNC('3 Part-time'!E68)&lt;&gt;'3 Part-time'!E68),CONCATENATE(F$5,", ",$B10,", ",$C10,"; "),"")</f>
        <v/>
      </c>
      <c r="AQ10" s="3" t="str">
        <f>IF(AND($AO$2=1,TRUNC('3 Part-time'!F68)&lt;&gt;'3 Part-time'!F68),CONCATENATE(G$5,", ",$B10,", ",$C10,"; "),"")</f>
        <v/>
      </c>
      <c r="AR10" s="43"/>
      <c r="AS10" s="3" t="str">
        <f>IF(AND($AO$2=1,TRUNC('3 Part-time'!H68)&lt;&gt;'3 Part-time'!H68),CONCATENATE(I$5,", ",$B10,", ",$C10,"; "),"")</f>
        <v/>
      </c>
      <c r="AT10" s="41" t="str">
        <f>IF(AND($AO$2=1,TRUNC('3 Part-time'!I68)&lt;&gt;'3 Part-time'!I68),CONCATENATE(J$5,", ",$B10,", ",$C10,"; "),"")</f>
        <v/>
      </c>
      <c r="AU10" s="44"/>
      <c r="AV10" s="3" t="str">
        <f>IF(AND($AO$2=1,TRUNC('3 Part-time'!K68)&lt;&gt;'3 Part-time'!K68),CONCATENATE(L$5,", ",$B10,", ",$C10,"; "),"")</f>
        <v/>
      </c>
      <c r="AW10" s="41" t="str">
        <f>IF(AND($AO$2=1,TRUNC('3 Part-time'!L68)&lt;&gt;'3 Part-time'!L68),CONCATENATE(M$5,", ",$B10,", ",$C10,"; "),"")</f>
        <v/>
      </c>
      <c r="AY10" s="43"/>
      <c r="AZ10" s="3" t="str">
        <f>IF(AND($AY$2=1,ROUND('3 Part-time'!E18,2)&lt;&gt;'3 Part-time'!E18),F10,"")</f>
        <v/>
      </c>
      <c r="BA10" s="3" t="str">
        <f>IF(AND($AY$2=1,ROUND('3 Part-time'!F18,2)&lt;&gt;'3 Part-time'!F18),G10,"")</f>
        <v/>
      </c>
      <c r="BB10" s="43"/>
      <c r="BC10" s="3" t="str">
        <f>IF(AND($AY$2=1,ROUND('3 Part-time'!H18,2)&lt;&gt;'3 Part-time'!H18),I10,"")</f>
        <v/>
      </c>
      <c r="BD10" s="41" t="str">
        <f>IF(AND($AY$2=1,ROUND('3 Part-time'!I18,2)&lt;&gt;'3 Part-time'!I18),J10,"")</f>
        <v/>
      </c>
      <c r="BE10" s="44"/>
      <c r="BF10" s="3" t="str">
        <f>IF(AND($AY$2=1,ROUND('3 Part-time'!K18,2)&lt;&gt;'3 Part-time'!K18),L10,"")</f>
        <v/>
      </c>
      <c r="BG10" s="3" t="str">
        <f>IF(AND($AY$2=1,ROUND('3 Part-time'!L18,2)&lt;&gt;'3 Part-time'!L18),M10,"")</f>
        <v/>
      </c>
      <c r="BH10" s="50"/>
      <c r="BI10" s="3" t="str">
        <f>IF(AND($AY$2=1,ROUND('3 Part-time'!Q18,2)&lt;&gt;'3 Part-time'!Q18),R10,"")</f>
        <v/>
      </c>
      <c r="BJ10" s="41" t="str">
        <f>IF(AND($AY$2=1,ROUND('3 Part-time'!R18,2)&lt;&gt;'3 Part-time'!R18),S10,"")</f>
        <v/>
      </c>
      <c r="BL10" s="43"/>
      <c r="BM10" s="3" t="str">
        <f>IF(AND($BL$2=1,'3 Part-time'!E18+'3 Part-time'!H18&gt;=$BL$3,'3 Part-time'!K18=0),L10,"")</f>
        <v/>
      </c>
      <c r="BN10" s="41" t="str">
        <f>IF(AND($BL$2=1,'3 Part-time'!F18+'3 Part-time'!I18&gt;=$BL$3,'3 Part-time'!L18=0),M10,"")</f>
        <v/>
      </c>
      <c r="BP10" s="43"/>
      <c r="BQ10" s="3" t="str">
        <f>IF(AND($BP$2=1,SUM('3 Part-time'!E18,'3 Part-time'!H18)&gt;0,SUM('3 Part-time'!E18,'3 Part-time'!H18)=-'3 Part-time'!K18),L10,"")</f>
        <v/>
      </c>
      <c r="BR10" s="41" t="str">
        <f>IF(AND($BP$2=1,SUM('3 Part-time'!F18,'3 Part-time'!I18)&gt;0,SUM('3 Part-time'!F18,'3 Part-time'!I18)=-'3 Part-time'!L18),M10,"")</f>
        <v/>
      </c>
      <c r="BT10" s="43"/>
      <c r="BU10" s="3" t="str">
        <f>IF(AND($BT$2=1,OR('3 Part-time'!Q18&lt;&gt;0,'3 Part-time'!N18&lt;&gt;0)),IF('3 Part-time'!Q18&gt;'3 Part-time'!N18,R10,""),"")</f>
        <v/>
      </c>
      <c r="BV10" s="41" t="str">
        <f>IF(AND($BT$2=1,OR('3 Part-time'!R18&lt;&gt;0,'3 Part-time'!O18&lt;&gt;0)),IF('3 Part-time'!R18&gt;'3 Part-time'!O18,S10,""),"")</f>
        <v/>
      </c>
      <c r="BX10" s="43"/>
      <c r="BY10" s="3" t="str">
        <f>IF(AND($BX$2=1,'3 Part-time'!N18&lt;&gt;0),IF(('3 Part-time'!Q18/'3 Part-time'!N18)&lt;0.03,R10,""),"")</f>
        <v/>
      </c>
      <c r="BZ10" s="41" t="str">
        <f>IF(AND($BX$2=1,'3 Part-time'!O18&lt;&gt;0),IF(('3 Part-time'!R18/'3 Part-time'!O18)&lt;0.03,S10,""),"")</f>
        <v/>
      </c>
    </row>
    <row r="11" spans="1:87" x14ac:dyDescent="0.25">
      <c r="A11" s="18" t="str">
        <f>'3 Part-time'!A19</f>
        <v>A</v>
      </c>
      <c r="B11" t="s">
        <v>19</v>
      </c>
      <c r="C11" s="18" t="str">
        <f>'3 Part-time'!C19</f>
        <v>UG</v>
      </c>
      <c r="D11" t="str">
        <f t="shared" si="2"/>
        <v>A, Long, UG</v>
      </c>
      <c r="E11" t="str">
        <f t="shared" si="3"/>
        <v xml:space="preserve">Column 1, OfS-fundable, A, Long, UG; </v>
      </c>
      <c r="F11" t="str">
        <f t="shared" si="1"/>
        <v xml:space="preserve">Column 1, Non-fundable, A, Long, UG; </v>
      </c>
      <c r="G11" t="str">
        <f t="shared" si="1"/>
        <v xml:space="preserve">Column 1, Island and overseas, A, Long, UG; </v>
      </c>
      <c r="H11" t="str">
        <f t="shared" si="1"/>
        <v xml:space="preserve">Column 2, OfS-fundable, A, Long, UG; </v>
      </c>
      <c r="I11" t="str">
        <f t="shared" si="1"/>
        <v xml:space="preserve">Column 2, Non-fundable, A, Long, UG; </v>
      </c>
      <c r="J11" t="str">
        <f t="shared" si="1"/>
        <v xml:space="preserve">Column 2, Island and overseas, A, Long, UG; </v>
      </c>
      <c r="K11" t="str">
        <f t="shared" si="1"/>
        <v xml:space="preserve">Column 3, OfS-fundable, A, Long, UG; </v>
      </c>
      <c r="L11" t="str">
        <f t="shared" si="1"/>
        <v xml:space="preserve">Column 3, Non-fundable, A, Long, UG; </v>
      </c>
      <c r="M11" t="str">
        <f t="shared" si="1"/>
        <v xml:space="preserve">Column 3, Island and overseas, A, Long, UG; </v>
      </c>
      <c r="N11" t="str">
        <f t="shared" si="1"/>
        <v xml:space="preserve">Column 4, OfS-fundable, A, Long, UG; </v>
      </c>
      <c r="O11" t="str">
        <f t="shared" si="1"/>
        <v xml:space="preserve">Column 4, Non-fundable, A, Long, UG; </v>
      </c>
      <c r="P11" t="str">
        <f t="shared" si="1"/>
        <v xml:space="preserve">Column 4, Island and overseas, A, Long, UG; </v>
      </c>
      <c r="Q11" t="str">
        <f t="shared" si="1"/>
        <v xml:space="preserve">Column 4a, OfS-fundable, A, Long, UG; </v>
      </c>
      <c r="R11" t="str">
        <f t="shared" si="1"/>
        <v xml:space="preserve">Column 4a, Non-fundable, A, Long, UG; </v>
      </c>
      <c r="S11" t="str">
        <f t="shared" si="1"/>
        <v xml:space="preserve">Column 4a, Island and overseas, A, Long, UG; </v>
      </c>
      <c r="X11" s="24" t="str">
        <f>IF(AND($X$2=1,'3 Part-time'!J19&gt;0),K11,"")</f>
        <v/>
      </c>
      <c r="Y11" s="21" t="str">
        <f>IF(AND($X$2=1,'3 Part-time'!K19&gt;0),L11,"")</f>
        <v/>
      </c>
      <c r="Z11" s="25" t="str">
        <f>IF(AND($X$2=1,'3 Part-time'!L19&gt;0),M11,"")</f>
        <v/>
      </c>
      <c r="AB11" s="24" t="str">
        <f>IF(AND($AB$2=1,'3 Part-time'!D19&lt;0),E11,"")</f>
        <v/>
      </c>
      <c r="AC11" s="21" t="str">
        <f>IF(AND($AB$2=1,'3 Part-time'!E19&lt;0),F11,"")</f>
        <v/>
      </c>
      <c r="AD11" s="25" t="str">
        <f>IF(AND($AB$2=1,'3 Part-time'!F19&lt;0),G11,"")</f>
        <v/>
      </c>
      <c r="AE11" s="21" t="str">
        <f>IF(AND($AB$2=1,'3 Part-time'!G19&lt;0),H11,"")</f>
        <v/>
      </c>
      <c r="AF11" s="21" t="str">
        <f>IF(AND($AB$2=1,'3 Part-time'!H19&lt;0),I11,"")</f>
        <v/>
      </c>
      <c r="AG11" s="25" t="str">
        <f>IF(AND($AB$2=1,'3 Part-time'!I19&lt;0),J11,"")</f>
        <v/>
      </c>
      <c r="AH11" s="32" t="str">
        <f>IF(AND($AB$2=1,'3 Part-time'!M19&lt;0),N11,"")</f>
        <v/>
      </c>
      <c r="AI11" s="21" t="str">
        <f>IF(AND($AB$2=1,'3 Part-time'!N19&lt;0),O11,"")</f>
        <v/>
      </c>
      <c r="AJ11" s="25" t="str">
        <f>IF(AND($AB$2=1,'3 Part-time'!O19&lt;0),P11,"")</f>
        <v/>
      </c>
      <c r="AK11" s="24" t="str">
        <f>IF(AND($AB$2=1,'3 Part-time'!P19&lt;0),Q11,"")</f>
        <v/>
      </c>
      <c r="AL11" s="21" t="str">
        <f>IF(AND($AB$2=1,'3 Part-time'!Q19&lt;0),R11,"")</f>
        <v/>
      </c>
      <c r="AM11" s="25" t="str">
        <f>IF(AND($AB$2=1,'3 Part-time'!R19&lt;0),S11,"")</f>
        <v/>
      </c>
      <c r="AO11" s="40" t="str">
        <f>IF(AND($AO$2=1,TRUNC('3 Part-time'!D69)&lt;&gt;'3 Part-time'!D69),CONCATENATE(E$5,", ",$B11,", ",$C11,"; "),"")</f>
        <v/>
      </c>
      <c r="AP11" s="3" t="str">
        <f>IF(AND($AO$2=1,TRUNC('3 Part-time'!E69)&lt;&gt;'3 Part-time'!E69),CONCATENATE(F$5,", ",$B11,", ",$C11,"; "),"")</f>
        <v/>
      </c>
      <c r="AQ11" s="3" t="str">
        <f>IF(AND($AO$2=1,TRUNC('3 Part-time'!F69)&lt;&gt;'3 Part-time'!F69),CONCATENATE(G$5,", ",$B11,", ",$C11,"; "),"")</f>
        <v/>
      </c>
      <c r="AR11" s="40" t="str">
        <f>IF(AND($AO$2=1,TRUNC('3 Part-time'!G69)&lt;&gt;'3 Part-time'!G69),CONCATENATE(H$5,", ",$B11,", ",$C11,"; "),"")</f>
        <v/>
      </c>
      <c r="AS11" s="3" t="str">
        <f>IF(AND($AO$2=1,TRUNC('3 Part-time'!H69)&lt;&gt;'3 Part-time'!H69),CONCATENATE(I$5,", ",$B11,", ",$C11,"; "),"")</f>
        <v/>
      </c>
      <c r="AT11" s="41" t="str">
        <f>IF(AND($AO$2=1,TRUNC('3 Part-time'!I69)&lt;&gt;'3 Part-time'!I69),CONCATENATE(J$5,", ",$B11,", ",$C11,"; "),"")</f>
        <v/>
      </c>
      <c r="AU11" s="3" t="str">
        <f>IF(AND($AO$2=1,TRUNC('3 Part-time'!J69)&lt;&gt;'3 Part-time'!J69),CONCATENATE(K$5,", ",$B11,", ",$C11,"; "),"")</f>
        <v/>
      </c>
      <c r="AV11" s="3" t="str">
        <f>IF(AND($AO$2=1,TRUNC('3 Part-time'!K69)&lt;&gt;'3 Part-time'!K69),CONCATENATE(L$5,", ",$B11,", ",$C11,"; "),"")</f>
        <v/>
      </c>
      <c r="AW11" s="41" t="str">
        <f>IF(AND($AO$2=1,TRUNC('3 Part-time'!L69)&lt;&gt;'3 Part-time'!L69),CONCATENATE(M$5,", ",$B11,", ",$C11,"; "),"")</f>
        <v/>
      </c>
      <c r="AY11" s="40" t="str">
        <f>IF(AND($AY$2=1,ROUND('3 Part-time'!D19,2)&lt;&gt;'3 Part-time'!D19),E11,"")</f>
        <v/>
      </c>
      <c r="AZ11" s="3" t="str">
        <f>IF(AND($AY$2=1,ROUND('3 Part-time'!E19,2)&lt;&gt;'3 Part-time'!E19),F11,"")</f>
        <v/>
      </c>
      <c r="BA11" s="3" t="str">
        <f>IF(AND($AY$2=1,ROUND('3 Part-time'!F19,2)&lt;&gt;'3 Part-time'!F19),G11,"")</f>
        <v/>
      </c>
      <c r="BB11" s="40" t="str">
        <f>IF(AND($AY$2=1,ROUND('3 Part-time'!G19,2)&lt;&gt;'3 Part-time'!G19),H11,"")</f>
        <v/>
      </c>
      <c r="BC11" s="3" t="str">
        <f>IF(AND($AY$2=1,ROUND('3 Part-time'!H19,2)&lt;&gt;'3 Part-time'!H19),I11,"")</f>
        <v/>
      </c>
      <c r="BD11" s="41" t="str">
        <f>IF(AND($AY$2=1,ROUND('3 Part-time'!I19,2)&lt;&gt;'3 Part-time'!I19),J11,"")</f>
        <v/>
      </c>
      <c r="BE11" s="3" t="str">
        <f>IF(AND($AY$2=1,ROUND('3 Part-time'!J19,2)&lt;&gt;'3 Part-time'!J19),K11,"")</f>
        <v/>
      </c>
      <c r="BF11" s="3" t="str">
        <f>IF(AND($AY$2=1,ROUND('3 Part-time'!K19,2)&lt;&gt;'3 Part-time'!K19),L11,"")</f>
        <v/>
      </c>
      <c r="BG11" s="3" t="str">
        <f>IF(AND($AY$2=1,ROUND('3 Part-time'!L19,2)&lt;&gt;'3 Part-time'!L19),M11,"")</f>
        <v/>
      </c>
      <c r="BH11" s="49" t="str">
        <f>IF(AND($AY$2=1,ROUND('3 Part-time'!P19,2)&lt;&gt;'3 Part-time'!P19),Q11,"")</f>
        <v/>
      </c>
      <c r="BI11" s="3" t="str">
        <f>IF(AND($AY$2=1,ROUND('3 Part-time'!Q19,2)&lt;&gt;'3 Part-time'!Q19),R11,"")</f>
        <v/>
      </c>
      <c r="BJ11" s="41" t="str">
        <f>IF(AND($AY$2=1,ROUND('3 Part-time'!R19,2)&lt;&gt;'3 Part-time'!R19),S11,"")</f>
        <v/>
      </c>
      <c r="BL11" s="40" t="str">
        <f>IF(AND($BL$2=1,'3 Part-time'!D19+'3 Part-time'!G19&gt;=$BL$3,'3 Part-time'!J19=0),K11,"")</f>
        <v/>
      </c>
      <c r="BM11" s="3" t="str">
        <f>IF(AND($BL$2=1,'3 Part-time'!E19+'3 Part-time'!H19&gt;=$BL$3,'3 Part-time'!K19=0),L11,"")</f>
        <v/>
      </c>
      <c r="BN11" s="41" t="str">
        <f>IF(AND($BL$2=1,'3 Part-time'!F19+'3 Part-time'!I19&gt;=$BL$3,'3 Part-time'!L19=0),M11,"")</f>
        <v/>
      </c>
      <c r="BP11" s="40" t="str">
        <f>IF(AND($BP$2=1,SUM('3 Part-time'!D19,'3 Part-time'!G19)&gt;0,SUM('3 Part-time'!D19,'3 Part-time'!G19)=-'3 Part-time'!J19),K11,"")</f>
        <v/>
      </c>
      <c r="BQ11" s="3" t="str">
        <f>IF(AND($BP$2=1,SUM('3 Part-time'!E19,'3 Part-time'!H19)&gt;0,SUM('3 Part-time'!E19,'3 Part-time'!H19)=-'3 Part-time'!K19),L11,"")</f>
        <v/>
      </c>
      <c r="BR11" s="41" t="str">
        <f>IF(AND($BP$2=1,SUM('3 Part-time'!F19,'3 Part-time'!I19)&gt;0,SUM('3 Part-time'!F19,'3 Part-time'!I19)=-'3 Part-time'!L19),M11,"")</f>
        <v/>
      </c>
      <c r="BT11" s="40" t="str">
        <f>IF(AND($BT$2=1,OR('3 Part-time'!P19&lt;&gt;0,'3 Part-time'!M19&lt;&gt;0)),IF('3 Part-time'!P19&gt;'3 Part-time'!M19,Q11,""),"")</f>
        <v/>
      </c>
      <c r="BU11" s="3" t="str">
        <f>IF(AND($BT$2=1,OR('3 Part-time'!Q19&lt;&gt;0,'3 Part-time'!N19&lt;&gt;0)),IF('3 Part-time'!Q19&gt;'3 Part-time'!N19,R11,""),"")</f>
        <v/>
      </c>
      <c r="BV11" s="41" t="str">
        <f>IF(AND($BT$2=1,OR('3 Part-time'!R19&lt;&gt;0,'3 Part-time'!O19&lt;&gt;0)),IF('3 Part-time'!R19&gt;'3 Part-time'!O19,S11,""),"")</f>
        <v/>
      </c>
      <c r="BX11" s="40" t="str">
        <f>IF(AND($BX$2=1,'3 Part-time'!M19&lt;&gt;0),IF(('3 Part-time'!P19/'3 Part-time'!M19)&lt;0.03,Q11,""),"")</f>
        <v/>
      </c>
      <c r="BY11" s="3" t="str">
        <f>IF(AND($BX$2=1,'3 Part-time'!N19&lt;&gt;0),IF(('3 Part-time'!Q19/'3 Part-time'!N19)&lt;0.03,R11,""),"")</f>
        <v/>
      </c>
      <c r="BZ11" s="41" t="str">
        <f>IF(AND($BX$2=1,'3 Part-time'!O19&lt;&gt;0),IF(('3 Part-time'!R19/'3 Part-time'!O19)&lt;0.03,S11,""),"")</f>
        <v/>
      </c>
    </row>
    <row r="12" spans="1:87" x14ac:dyDescent="0.25">
      <c r="A12" s="18" t="str">
        <f>'3 Part-time'!A20</f>
        <v>A</v>
      </c>
      <c r="B12" t="s">
        <v>19</v>
      </c>
      <c r="C12" s="18" t="str">
        <f>'3 Part-time'!C20</f>
        <v>PGT (UG fee)</v>
      </c>
      <c r="D12" t="str">
        <f t="shared" si="2"/>
        <v>A, Long, PGT (UG fee)</v>
      </c>
      <c r="E12" t="str">
        <f t="shared" si="3"/>
        <v xml:space="preserve">Column 1, OfS-fundable, A, Long, PGT (UG fee); </v>
      </c>
      <c r="F12" t="str">
        <f t="shared" si="1"/>
        <v xml:space="preserve">Column 1, Non-fundable, A, Long, PGT (UG fee); </v>
      </c>
      <c r="G12" t="str">
        <f t="shared" si="1"/>
        <v xml:space="preserve">Column 1, Island and overseas, A, Long, PGT (UG fee); </v>
      </c>
      <c r="H12" t="str">
        <f t="shared" si="1"/>
        <v xml:space="preserve">Column 2, OfS-fundable, A, Long, PGT (UG fee); </v>
      </c>
      <c r="I12" t="str">
        <f t="shared" si="1"/>
        <v xml:space="preserve">Column 2, Non-fundable, A, Long, PGT (UG fee); </v>
      </c>
      <c r="J12" t="str">
        <f t="shared" si="1"/>
        <v xml:space="preserve">Column 2, Island and overseas, A, Long, PGT (UG fee); </v>
      </c>
      <c r="K12" t="str">
        <f t="shared" si="1"/>
        <v xml:space="preserve">Column 3, OfS-fundable, A, Long, PGT (UG fee); </v>
      </c>
      <c r="L12" t="str">
        <f t="shared" si="1"/>
        <v xml:space="preserve">Column 3, Non-fundable, A, Long, PGT (UG fee); </v>
      </c>
      <c r="M12" t="str">
        <f t="shared" si="1"/>
        <v xml:space="preserve">Column 3, Island and overseas, A, Long, PGT (UG fee); </v>
      </c>
      <c r="N12" t="str">
        <f t="shared" si="1"/>
        <v xml:space="preserve">Column 4, OfS-fundable, A, Long, PGT (UG fee); </v>
      </c>
      <c r="O12" t="str">
        <f t="shared" si="1"/>
        <v xml:space="preserve">Column 4, Non-fundable, A, Long, PGT (UG fee); </v>
      </c>
      <c r="P12" t="str">
        <f t="shared" si="1"/>
        <v xml:space="preserve">Column 4, Island and overseas, A, Long, PGT (UG fee); </v>
      </c>
      <c r="Q12" t="str">
        <f t="shared" si="1"/>
        <v xml:space="preserve">Column 4a, OfS-fundable, A, Long, PGT (UG fee); </v>
      </c>
      <c r="R12" t="str">
        <f t="shared" si="1"/>
        <v xml:space="preserve">Column 4a, Non-fundable, A, Long, PGT (UG fee); </v>
      </c>
      <c r="S12" t="str">
        <f t="shared" si="1"/>
        <v xml:space="preserve">Column 4a, Island and overseas, A, Long, PGT (UG fee); </v>
      </c>
      <c r="X12" s="28"/>
      <c r="Y12" s="29"/>
      <c r="Z12" s="30"/>
      <c r="AB12" s="28"/>
      <c r="AC12" s="29"/>
      <c r="AD12" s="30"/>
      <c r="AE12" s="29"/>
      <c r="AF12" s="29"/>
      <c r="AG12" s="30"/>
      <c r="AH12" s="34"/>
      <c r="AI12" s="29"/>
      <c r="AJ12" s="30"/>
      <c r="AK12" s="28"/>
      <c r="AL12" s="29"/>
      <c r="AM12" s="30"/>
      <c r="AO12" s="40" t="str">
        <f>IF(AND($AO$2=1,TRUNC('3 Part-time'!D70)&lt;&gt;'3 Part-time'!D70),CONCATENATE(E$5,", ",$B12,", ",$C12,"; "),"")</f>
        <v/>
      </c>
      <c r="AP12" s="3" t="str">
        <f>IF(AND($AO$2=1,TRUNC('3 Part-time'!E70)&lt;&gt;'3 Part-time'!E70),CONCATENATE(F$5,", ",$B12,", ",$C12,"; "),"")</f>
        <v/>
      </c>
      <c r="AQ12" s="3" t="str">
        <f>IF(AND($AO$2=1,TRUNC('3 Part-time'!F70)&lt;&gt;'3 Part-time'!F70),CONCATENATE(G$5,", ",$B12,", ",$C12,"; "),"")</f>
        <v/>
      </c>
      <c r="AR12" s="40" t="str">
        <f>IF(AND($AO$2=1,TRUNC('3 Part-time'!G70)&lt;&gt;'3 Part-time'!G70),CONCATENATE(H$5,", ",$B12,", ",$C12,"; "),"")</f>
        <v/>
      </c>
      <c r="AS12" s="3" t="str">
        <f>IF(AND($AO$2=1,TRUNC('3 Part-time'!H70)&lt;&gt;'3 Part-time'!H70),CONCATENATE(I$5,", ",$B12,", ",$C12,"; "),"")</f>
        <v/>
      </c>
      <c r="AT12" s="41" t="str">
        <f>IF(AND($AO$2=1,TRUNC('3 Part-time'!I70)&lt;&gt;'3 Part-time'!I70),CONCATENATE(J$5,", ",$B12,", ",$C12,"; "),"")</f>
        <v/>
      </c>
      <c r="AU12" s="3" t="str">
        <f>IF(AND($AO$2=1,TRUNC('3 Part-time'!J70)&lt;&gt;'3 Part-time'!J70),CONCATENATE(K$5,", ",$B12,", ",$C12,"; "),"")</f>
        <v/>
      </c>
      <c r="AV12" s="3" t="str">
        <f>IF(AND($AO$2=1,TRUNC('3 Part-time'!K70)&lt;&gt;'3 Part-time'!K70),CONCATENATE(L$5,", ",$B12,", ",$C12,"; "),"")</f>
        <v/>
      </c>
      <c r="AW12" s="41" t="str">
        <f>IF(AND($AO$2=1,TRUNC('3 Part-time'!L70)&lt;&gt;'3 Part-time'!L70),CONCATENATE(M$5,", ",$B12,", ",$C12,"; "),"")</f>
        <v/>
      </c>
      <c r="AY12" s="43"/>
      <c r="AZ12" s="44"/>
      <c r="BA12" s="44"/>
      <c r="BB12" s="43"/>
      <c r="BC12" s="44"/>
      <c r="BD12" s="47"/>
      <c r="BE12" s="44"/>
      <c r="BF12" s="44"/>
      <c r="BG12" s="44"/>
      <c r="BH12" s="50"/>
      <c r="BI12" s="44"/>
      <c r="BJ12" s="47"/>
      <c r="BL12" s="43"/>
      <c r="BM12" s="44"/>
      <c r="BN12" s="47"/>
      <c r="BP12" s="43"/>
      <c r="BQ12" s="44"/>
      <c r="BR12" s="47"/>
      <c r="BT12" s="43"/>
      <c r="BU12" s="44"/>
      <c r="BV12" s="47"/>
      <c r="BX12" s="43"/>
      <c r="BY12" s="44"/>
      <c r="BZ12" s="47"/>
    </row>
    <row r="13" spans="1:87" x14ac:dyDescent="0.25">
      <c r="A13" s="18" t="str">
        <f>'3 Part-time'!A21</f>
        <v>A</v>
      </c>
      <c r="B13" t="s">
        <v>19</v>
      </c>
      <c r="C13" s="18" t="str">
        <f>'3 Part-time'!C21</f>
        <v>PGT (Masters' loan)</v>
      </c>
      <c r="D13" t="str">
        <f t="shared" si="2"/>
        <v>A, Long, PGT (Masters' loan)</v>
      </c>
      <c r="E13" t="str">
        <f t="shared" si="3"/>
        <v xml:space="preserve">Column 1, OfS-fundable, A, Long, PGT (Masters' loan); </v>
      </c>
      <c r="F13" t="str">
        <f t="shared" si="1"/>
        <v xml:space="preserve">Column 1, Non-fundable, A, Long, PGT (Masters' loan); </v>
      </c>
      <c r="G13" t="str">
        <f t="shared" si="1"/>
        <v xml:space="preserve">Column 1, Island and overseas, A, Long, PGT (Masters' loan); </v>
      </c>
      <c r="H13" t="str">
        <f t="shared" si="1"/>
        <v xml:space="preserve">Column 2, OfS-fundable, A, Long, PGT (Masters' loan); </v>
      </c>
      <c r="I13" t="str">
        <f t="shared" si="1"/>
        <v xml:space="preserve">Column 2, Non-fundable, A, Long, PGT (Masters' loan); </v>
      </c>
      <c r="J13" t="str">
        <f t="shared" si="1"/>
        <v xml:space="preserve">Column 2, Island and overseas, A, Long, PGT (Masters' loan); </v>
      </c>
      <c r="K13" t="str">
        <f t="shared" si="1"/>
        <v xml:space="preserve">Column 3, OfS-fundable, A, Long, PGT (Masters' loan); </v>
      </c>
      <c r="L13" t="str">
        <f t="shared" si="1"/>
        <v xml:space="preserve">Column 3, Non-fundable, A, Long, PGT (Masters' loan); </v>
      </c>
      <c r="M13" t="str">
        <f t="shared" si="1"/>
        <v xml:space="preserve">Column 3, Island and overseas, A, Long, PGT (Masters' loan); </v>
      </c>
      <c r="N13" t="str">
        <f t="shared" si="1"/>
        <v xml:space="preserve">Column 4, OfS-fundable, A, Long, PGT (Masters' loan); </v>
      </c>
      <c r="O13" t="str">
        <f t="shared" si="1"/>
        <v xml:space="preserve">Column 4, Non-fundable, A, Long, PGT (Masters' loan); </v>
      </c>
      <c r="P13" t="str">
        <f t="shared" si="1"/>
        <v xml:space="preserve">Column 4, Island and overseas, A, Long, PGT (Masters' loan); </v>
      </c>
      <c r="Q13" t="str">
        <f t="shared" si="1"/>
        <v xml:space="preserve">Column 4a, OfS-fundable, A, Long, PGT (Masters' loan); </v>
      </c>
      <c r="R13" t="str">
        <f t="shared" si="1"/>
        <v xml:space="preserve">Column 4a, Non-fundable, A, Long, PGT (Masters' loan); </v>
      </c>
      <c r="S13" t="str">
        <f t="shared" si="1"/>
        <v xml:space="preserve">Column 4a, Island and overseas, A, Long, PGT (Masters' loan); </v>
      </c>
      <c r="X13" s="24" t="str">
        <f>IF(AND($X$2=1,'3 Part-time'!J21&gt;0),K13,"")</f>
        <v/>
      </c>
      <c r="Y13" s="21" t="str">
        <f>IF(AND($X$2=1,'3 Part-time'!K21&gt;0),L13,"")</f>
        <v/>
      </c>
      <c r="Z13" s="25" t="str">
        <f>IF(AND($X$2=1,'3 Part-time'!L21&gt;0),M13,"")</f>
        <v/>
      </c>
      <c r="AB13" s="24" t="str">
        <f>IF(AND($AB$2=1,'3 Part-time'!D21&lt;0),E13,"")</f>
        <v/>
      </c>
      <c r="AC13" s="21" t="str">
        <f>IF(AND($AB$2=1,'3 Part-time'!E21&lt;0),F13,"")</f>
        <v/>
      </c>
      <c r="AD13" s="25" t="str">
        <f>IF(AND($AB$2=1,'3 Part-time'!F21&lt;0),G13,"")</f>
        <v/>
      </c>
      <c r="AE13" s="21" t="str">
        <f>IF(AND($AB$2=1,'3 Part-time'!G21&lt;0),H13,"")</f>
        <v/>
      </c>
      <c r="AF13" s="21" t="str">
        <f>IF(AND($AB$2=1,'3 Part-time'!H21&lt;0),I13,"")</f>
        <v/>
      </c>
      <c r="AG13" s="25" t="str">
        <f>IF(AND($AB$2=1,'3 Part-time'!I21&lt;0),J13,"")</f>
        <v/>
      </c>
      <c r="AH13" s="32" t="str">
        <f>IF(AND($AB$2=1,'3 Part-time'!M21&lt;0),N13,"")</f>
        <v/>
      </c>
      <c r="AI13" s="21" t="str">
        <f>IF(AND($AB$2=1,'3 Part-time'!N21&lt;0),O13,"")</f>
        <v/>
      </c>
      <c r="AJ13" s="25" t="str">
        <f>IF(AND($AB$2=1,'3 Part-time'!O21&lt;0),P13,"")</f>
        <v/>
      </c>
      <c r="AK13" s="24" t="str">
        <f>IF(AND($AB$2=1,'3 Part-time'!P21&lt;0),Q13,"")</f>
        <v/>
      </c>
      <c r="AL13" s="21" t="str">
        <f>IF(AND($AB$2=1,'3 Part-time'!Q21&lt;0),R13,"")</f>
        <v/>
      </c>
      <c r="AM13" s="25" t="str">
        <f>IF(AND($AB$2=1,'3 Part-time'!R21&lt;0),S13,"")</f>
        <v/>
      </c>
      <c r="AO13" s="40" t="str">
        <f>IF(AND($AO$2=1,TRUNC('3 Part-time'!D71)&lt;&gt;'3 Part-time'!D71),CONCATENATE(E$5,", ",$B13,", ",$C13,"; "),"")</f>
        <v/>
      </c>
      <c r="AP13" s="3" t="str">
        <f>IF(AND($AO$2=1,TRUNC('3 Part-time'!E71)&lt;&gt;'3 Part-time'!E71),CONCATENATE(F$5,", ",$B13,", ",$C13,"; "),"")</f>
        <v/>
      </c>
      <c r="AQ13" s="3" t="str">
        <f>IF(AND($AO$2=1,TRUNC('3 Part-time'!F71)&lt;&gt;'3 Part-time'!F71),CONCATENATE(G$5,", ",$B13,", ",$C13,"; "),"")</f>
        <v/>
      </c>
      <c r="AR13" s="40" t="str">
        <f>IF(AND($AO$2=1,TRUNC('3 Part-time'!G71)&lt;&gt;'3 Part-time'!G71),CONCATENATE(H$5,", ",$B13,", ",$C13,"; "),"")</f>
        <v/>
      </c>
      <c r="AS13" s="3" t="str">
        <f>IF(AND($AO$2=1,TRUNC('3 Part-time'!H71)&lt;&gt;'3 Part-time'!H71),CONCATENATE(I$5,", ",$B13,", ",$C13,"; "),"")</f>
        <v/>
      </c>
      <c r="AT13" s="41" t="str">
        <f>IF(AND($AO$2=1,TRUNC('3 Part-time'!I71)&lt;&gt;'3 Part-time'!I71),CONCATENATE(J$5,", ",$B13,", ",$C13,"; "),"")</f>
        <v/>
      </c>
      <c r="AU13" s="3" t="str">
        <f>IF(AND($AO$2=1,TRUNC('3 Part-time'!J71)&lt;&gt;'3 Part-time'!J71),CONCATENATE(K$5,", ",$B13,", ",$C13,"; "),"")</f>
        <v/>
      </c>
      <c r="AV13" s="3" t="str">
        <f>IF(AND($AO$2=1,TRUNC('3 Part-time'!K71)&lt;&gt;'3 Part-time'!K71),CONCATENATE(L$5,", ",$B13,", ",$C13,"; "),"")</f>
        <v/>
      </c>
      <c r="AW13" s="41" t="str">
        <f>IF(AND($AO$2=1,TRUNC('3 Part-time'!L71)&lt;&gt;'3 Part-time'!L71),CONCATENATE(M$5,", ",$B13,", ",$C13,"; "),"")</f>
        <v/>
      </c>
      <c r="AY13" s="40" t="str">
        <f>IF(AND($AY$2=1,ROUND('3 Part-time'!D21,2)&lt;&gt;'3 Part-time'!D21),E13,"")</f>
        <v/>
      </c>
      <c r="AZ13" s="3" t="str">
        <f>IF(AND($AY$2=1,ROUND('3 Part-time'!E21,2)&lt;&gt;'3 Part-time'!E21),F13,"")</f>
        <v/>
      </c>
      <c r="BA13" s="3" t="str">
        <f>IF(AND($AY$2=1,ROUND('3 Part-time'!F21,2)&lt;&gt;'3 Part-time'!F21),G13,"")</f>
        <v/>
      </c>
      <c r="BB13" s="40" t="str">
        <f>IF(AND($AY$2=1,ROUND('3 Part-time'!G21,2)&lt;&gt;'3 Part-time'!G21),H13,"")</f>
        <v/>
      </c>
      <c r="BC13" s="3" t="str">
        <f>IF(AND($AY$2=1,ROUND('3 Part-time'!H21,2)&lt;&gt;'3 Part-time'!H21),I13,"")</f>
        <v/>
      </c>
      <c r="BD13" s="41" t="str">
        <f>IF(AND($AY$2=1,ROUND('3 Part-time'!I21,2)&lt;&gt;'3 Part-time'!I21),J13,"")</f>
        <v/>
      </c>
      <c r="BE13" s="3" t="str">
        <f>IF(AND($AY$2=1,ROUND('3 Part-time'!J21,2)&lt;&gt;'3 Part-time'!J21),K13,"")</f>
        <v/>
      </c>
      <c r="BF13" s="3" t="str">
        <f>IF(AND($AY$2=1,ROUND('3 Part-time'!K21,2)&lt;&gt;'3 Part-time'!K21),L13,"")</f>
        <v/>
      </c>
      <c r="BG13" s="3" t="str">
        <f>IF(AND($AY$2=1,ROUND('3 Part-time'!L21,2)&lt;&gt;'3 Part-time'!L21),M13,"")</f>
        <v/>
      </c>
      <c r="BH13" s="49" t="str">
        <f>IF(AND($AY$2=1,ROUND('3 Part-time'!P21,2)&lt;&gt;'3 Part-time'!P21),Q13,"")</f>
        <v/>
      </c>
      <c r="BI13" s="3" t="str">
        <f>IF(AND($AY$2=1,ROUND('3 Part-time'!Q21,2)&lt;&gt;'3 Part-time'!Q21),R13,"")</f>
        <v/>
      </c>
      <c r="BJ13" s="41" t="str">
        <f>IF(AND($AY$2=1,ROUND('3 Part-time'!R21,2)&lt;&gt;'3 Part-time'!R21),S13,"")</f>
        <v/>
      </c>
      <c r="BL13" s="40" t="str">
        <f>IF(AND($BL$2=1,'3 Part-time'!D21+'3 Part-time'!G21&gt;=$BL$3,'3 Part-time'!J21=0),K13,"")</f>
        <v/>
      </c>
      <c r="BM13" s="3" t="str">
        <f>IF(AND($BL$2=1,'3 Part-time'!E21+'3 Part-time'!H21&gt;=$BL$3,'3 Part-time'!K21=0),L13,"")</f>
        <v/>
      </c>
      <c r="BN13" s="41" t="str">
        <f>IF(AND($BL$2=1,'3 Part-time'!F21+'3 Part-time'!I21&gt;=$BL$3,'3 Part-time'!L21=0),M13,"")</f>
        <v/>
      </c>
      <c r="BP13" s="40" t="str">
        <f>IF(AND($BP$2=1,SUM('3 Part-time'!D21,'3 Part-time'!G21)&gt;0,SUM('3 Part-time'!D21,'3 Part-time'!G21)=-'3 Part-time'!J21),K13,"")</f>
        <v/>
      </c>
      <c r="BQ13" s="3" t="str">
        <f>IF(AND($BP$2=1,SUM('3 Part-time'!E21,'3 Part-time'!H21)&gt;0,SUM('3 Part-time'!E21,'3 Part-time'!H21)=-'3 Part-time'!K21),L13,"")</f>
        <v/>
      </c>
      <c r="BR13" s="41" t="str">
        <f>IF(AND($BP$2=1,SUM('3 Part-time'!F21,'3 Part-time'!I21)&gt;0,SUM('3 Part-time'!F21,'3 Part-time'!I21)=-'3 Part-time'!L21),M13,"")</f>
        <v/>
      </c>
      <c r="BT13" s="40" t="str">
        <f>IF(AND($BT$2=1,OR('3 Part-time'!P21&lt;&gt;0,'3 Part-time'!M21&lt;&gt;0)),IF('3 Part-time'!P21&gt;'3 Part-time'!M21,Q13,""),"")</f>
        <v/>
      </c>
      <c r="BU13" s="3" t="str">
        <f>IF(AND($BT$2=1,OR('3 Part-time'!Q21&lt;&gt;0,'3 Part-time'!N21&lt;&gt;0)),IF('3 Part-time'!Q21&gt;'3 Part-time'!N21,R13,""),"")</f>
        <v/>
      </c>
      <c r="BV13" s="41" t="str">
        <f>IF(AND($BT$2=1,OR('3 Part-time'!R21&lt;&gt;0,'3 Part-time'!O21&lt;&gt;0)),IF('3 Part-time'!R21&gt;'3 Part-time'!O21,S13,""),"")</f>
        <v/>
      </c>
      <c r="BX13" s="40" t="str">
        <f>IF(AND($BX$2=1,'3 Part-time'!M21&lt;&gt;0),IF(('3 Part-time'!P21/'3 Part-time'!M21)&lt;0.03,Q13,""),"")</f>
        <v/>
      </c>
      <c r="BY13" s="3" t="str">
        <f>IF(AND($BX$2=1,'3 Part-time'!N21&lt;&gt;0),IF(('3 Part-time'!Q21/'3 Part-time'!N21)&lt;0.03,R13,""),"")</f>
        <v/>
      </c>
      <c r="BZ13" s="41" t="str">
        <f>IF(AND($BX$2=1,'3 Part-time'!O21&lt;&gt;0),IF(('3 Part-time'!R21/'3 Part-time'!O21)&lt;0.03,S13,""),"")</f>
        <v/>
      </c>
    </row>
    <row r="14" spans="1:87" x14ac:dyDescent="0.25">
      <c r="A14" s="18" t="str">
        <f>'3 Part-time'!A22</f>
        <v>A</v>
      </c>
      <c r="B14" t="s">
        <v>19</v>
      </c>
      <c r="C14" s="18" t="str">
        <f>'3 Part-time'!C22</f>
        <v>PGT (Other)</v>
      </c>
      <c r="D14" t="str">
        <f t="shared" si="2"/>
        <v>A, Long, PGT (Other)</v>
      </c>
      <c r="E14" t="str">
        <f t="shared" si="3"/>
        <v xml:space="preserve">Column 1, OfS-fundable, A, Long, PGT (Other); </v>
      </c>
      <c r="F14" t="str">
        <f t="shared" si="1"/>
        <v xml:space="preserve">Column 1, Non-fundable, A, Long, PGT (Other); </v>
      </c>
      <c r="G14" t="str">
        <f t="shared" si="1"/>
        <v xml:space="preserve">Column 1, Island and overseas, A, Long, PGT (Other); </v>
      </c>
      <c r="H14" t="str">
        <f t="shared" si="1"/>
        <v xml:space="preserve">Column 2, OfS-fundable, A, Long, PGT (Other); </v>
      </c>
      <c r="I14" t="str">
        <f t="shared" si="1"/>
        <v xml:space="preserve">Column 2, Non-fundable, A, Long, PGT (Other); </v>
      </c>
      <c r="J14" t="str">
        <f t="shared" si="1"/>
        <v xml:space="preserve">Column 2, Island and overseas, A, Long, PGT (Other); </v>
      </c>
      <c r="K14" t="str">
        <f t="shared" si="1"/>
        <v xml:space="preserve">Column 3, OfS-fundable, A, Long, PGT (Other); </v>
      </c>
      <c r="L14" t="str">
        <f t="shared" si="1"/>
        <v xml:space="preserve">Column 3, Non-fundable, A, Long, PGT (Other); </v>
      </c>
      <c r="M14" t="str">
        <f t="shared" si="1"/>
        <v xml:space="preserve">Column 3, Island and overseas, A, Long, PGT (Other); </v>
      </c>
      <c r="N14" t="str">
        <f t="shared" si="1"/>
        <v xml:space="preserve">Column 4, OfS-fundable, A, Long, PGT (Other); </v>
      </c>
      <c r="O14" t="str">
        <f t="shared" si="1"/>
        <v xml:space="preserve">Column 4, Non-fundable, A, Long, PGT (Other); </v>
      </c>
      <c r="P14" t="str">
        <f t="shared" si="1"/>
        <v xml:space="preserve">Column 4, Island and overseas, A, Long, PGT (Other); </v>
      </c>
      <c r="Q14" t="str">
        <f t="shared" si="1"/>
        <v xml:space="preserve">Column 4a, OfS-fundable, A, Long, PGT (Other); </v>
      </c>
      <c r="R14" t="str">
        <f t="shared" si="1"/>
        <v xml:space="preserve">Column 4a, Non-fundable, A, Long, PGT (Other); </v>
      </c>
      <c r="S14" t="str">
        <f t="shared" si="1"/>
        <v xml:space="preserve">Column 4a, Island and overseas, A, Long, PGT (Other); </v>
      </c>
      <c r="X14" s="24" t="str">
        <f>IF(AND($X$2=1,'3 Part-time'!J22&gt;0),K14,"")</f>
        <v/>
      </c>
      <c r="Y14" s="21" t="str">
        <f>IF(AND($X$2=1,'3 Part-time'!K22&gt;0),L14,"")</f>
        <v/>
      </c>
      <c r="Z14" s="25" t="str">
        <f>IF(AND($X$2=1,'3 Part-time'!L22&gt;0),M14,"")</f>
        <v/>
      </c>
      <c r="AB14" s="24" t="str">
        <f>IF(AND($AB$2=1,'3 Part-time'!D22&lt;0),E14,"")</f>
        <v/>
      </c>
      <c r="AC14" s="21" t="str">
        <f>IF(AND($AB$2=1,'3 Part-time'!E22&lt;0),F14,"")</f>
        <v/>
      </c>
      <c r="AD14" s="25" t="str">
        <f>IF(AND($AB$2=1,'3 Part-time'!F22&lt;0),G14,"")</f>
        <v/>
      </c>
      <c r="AE14" s="21" t="str">
        <f>IF(AND($AB$2=1,'3 Part-time'!G22&lt;0),H14,"")</f>
        <v/>
      </c>
      <c r="AF14" s="21" t="str">
        <f>IF(AND($AB$2=1,'3 Part-time'!H22&lt;0),I14,"")</f>
        <v/>
      </c>
      <c r="AG14" s="25" t="str">
        <f>IF(AND($AB$2=1,'3 Part-time'!I22&lt;0),J14,"")</f>
        <v/>
      </c>
      <c r="AH14" s="32" t="str">
        <f>IF(AND($AB$2=1,'3 Part-time'!M22&lt;0),N14,"")</f>
        <v/>
      </c>
      <c r="AI14" s="21" t="str">
        <f>IF(AND($AB$2=1,'3 Part-time'!N22&lt;0),O14,"")</f>
        <v/>
      </c>
      <c r="AJ14" s="25" t="str">
        <f>IF(AND($AB$2=1,'3 Part-time'!O22&lt;0),P14,"")</f>
        <v/>
      </c>
      <c r="AK14" s="24" t="str">
        <f>IF(AND($AB$2=1,'3 Part-time'!P22&lt;0),Q14,"")</f>
        <v/>
      </c>
      <c r="AL14" s="21" t="str">
        <f>IF(AND($AB$2=1,'3 Part-time'!Q22&lt;0),R14,"")</f>
        <v/>
      </c>
      <c r="AM14" s="25" t="str">
        <f>IF(AND($AB$2=1,'3 Part-time'!R22&lt;0),S14,"")</f>
        <v/>
      </c>
      <c r="AO14" s="40" t="str">
        <f>IF(AND($AO$2=1,TRUNC('3 Part-time'!D72)&lt;&gt;'3 Part-time'!D72),CONCATENATE(E$5,", ",$B14,", ",$C14,"; "),"")</f>
        <v/>
      </c>
      <c r="AP14" s="3" t="str">
        <f>IF(AND($AO$2=1,TRUNC('3 Part-time'!E72)&lt;&gt;'3 Part-time'!E72),CONCATENATE(F$5,", ",$B14,", ",$C14,"; "),"")</f>
        <v/>
      </c>
      <c r="AQ14" s="3" t="str">
        <f>IF(AND($AO$2=1,TRUNC('3 Part-time'!F72)&lt;&gt;'3 Part-time'!F72),CONCATENATE(G$5,", ",$B14,", ",$C14,"; "),"")</f>
        <v/>
      </c>
      <c r="AR14" s="40" t="str">
        <f>IF(AND($AO$2=1,TRUNC('3 Part-time'!G72)&lt;&gt;'3 Part-time'!G72),CONCATENATE(H$5,", ",$B14,", ",$C14,"; "),"")</f>
        <v/>
      </c>
      <c r="AS14" s="3" t="str">
        <f>IF(AND($AO$2=1,TRUNC('3 Part-time'!H72)&lt;&gt;'3 Part-time'!H72),CONCATENATE(I$5,", ",$B14,", ",$C14,"; "),"")</f>
        <v/>
      </c>
      <c r="AT14" s="41" t="str">
        <f>IF(AND($AO$2=1,TRUNC('3 Part-time'!I72)&lt;&gt;'3 Part-time'!I72),CONCATENATE(J$5,", ",$B14,", ",$C14,"; "),"")</f>
        <v/>
      </c>
      <c r="AU14" s="3" t="str">
        <f>IF(AND($AO$2=1,TRUNC('3 Part-time'!J72)&lt;&gt;'3 Part-time'!J72),CONCATENATE(K$5,", ",$B14,", ",$C14,"; "),"")</f>
        <v/>
      </c>
      <c r="AV14" s="3" t="str">
        <f>IF(AND($AO$2=1,TRUNC('3 Part-time'!K72)&lt;&gt;'3 Part-time'!K72),CONCATENATE(L$5,", ",$B14,", ",$C14,"; "),"")</f>
        <v/>
      </c>
      <c r="AW14" s="41" t="str">
        <f>IF(AND($AO$2=1,TRUNC('3 Part-time'!L72)&lt;&gt;'3 Part-time'!L72),CONCATENATE(M$5,", ",$B14,", ",$C14,"; "),"")</f>
        <v/>
      </c>
      <c r="AY14" s="40" t="str">
        <f>IF(AND($AY$2=1,ROUND('3 Part-time'!D22,2)&lt;&gt;'3 Part-time'!D22),E14,"")</f>
        <v/>
      </c>
      <c r="AZ14" s="3" t="str">
        <f>IF(AND($AY$2=1,ROUND('3 Part-time'!E22,2)&lt;&gt;'3 Part-time'!E22),F14,"")</f>
        <v/>
      </c>
      <c r="BA14" s="3" t="str">
        <f>IF(AND($AY$2=1,ROUND('3 Part-time'!F22,2)&lt;&gt;'3 Part-time'!F22),G14,"")</f>
        <v/>
      </c>
      <c r="BB14" s="40" t="str">
        <f>IF(AND($AY$2=1,ROUND('3 Part-time'!G22,2)&lt;&gt;'3 Part-time'!G22),H14,"")</f>
        <v/>
      </c>
      <c r="BC14" s="3" t="str">
        <f>IF(AND($AY$2=1,ROUND('3 Part-time'!H22,2)&lt;&gt;'3 Part-time'!H22),I14,"")</f>
        <v/>
      </c>
      <c r="BD14" s="41" t="str">
        <f>IF(AND($AY$2=1,ROUND('3 Part-time'!I22,2)&lt;&gt;'3 Part-time'!I22),J14,"")</f>
        <v/>
      </c>
      <c r="BE14" s="3" t="str">
        <f>IF(AND($AY$2=1,ROUND('3 Part-time'!J22,2)&lt;&gt;'3 Part-time'!J22),K14,"")</f>
        <v/>
      </c>
      <c r="BF14" s="3" t="str">
        <f>IF(AND($AY$2=1,ROUND('3 Part-time'!K22,2)&lt;&gt;'3 Part-time'!K22),L14,"")</f>
        <v/>
      </c>
      <c r="BG14" s="3" t="str">
        <f>IF(AND($AY$2=1,ROUND('3 Part-time'!L22,2)&lt;&gt;'3 Part-time'!L22),M14,"")</f>
        <v/>
      </c>
      <c r="BH14" s="49" t="str">
        <f>IF(AND($AY$2=1,ROUND('3 Part-time'!P22,2)&lt;&gt;'3 Part-time'!P22),Q14,"")</f>
        <v/>
      </c>
      <c r="BI14" s="3" t="str">
        <f>IF(AND($AY$2=1,ROUND('3 Part-time'!Q22,2)&lt;&gt;'3 Part-time'!Q22),R14,"")</f>
        <v/>
      </c>
      <c r="BJ14" s="41" t="str">
        <f>IF(AND($AY$2=1,ROUND('3 Part-time'!R22,2)&lt;&gt;'3 Part-time'!R22),S14,"")</f>
        <v/>
      </c>
      <c r="BL14" s="40" t="str">
        <f>IF(AND($BL$2=1,'3 Part-time'!D22+'3 Part-time'!G22&gt;=$BL$3,'3 Part-time'!J22=0),K14,"")</f>
        <v/>
      </c>
      <c r="BM14" s="3" t="str">
        <f>IF(AND($BL$2=1,'3 Part-time'!E22+'3 Part-time'!H22&gt;=$BL$3,'3 Part-time'!K22=0),L14,"")</f>
        <v/>
      </c>
      <c r="BN14" s="41" t="str">
        <f>IF(AND($BL$2=1,'3 Part-time'!F22+'3 Part-time'!I22&gt;=$BL$3,'3 Part-time'!L22=0),M14,"")</f>
        <v/>
      </c>
      <c r="BP14" s="40" t="str">
        <f>IF(AND($BP$2=1,SUM('3 Part-time'!D22,'3 Part-time'!G22)&gt;0,SUM('3 Part-time'!D22,'3 Part-time'!G22)=-'3 Part-time'!J22),K14,"")</f>
        <v/>
      </c>
      <c r="BQ14" s="3" t="str">
        <f>IF(AND($BP$2=1,SUM('3 Part-time'!E22,'3 Part-time'!H22)&gt;0,SUM('3 Part-time'!E22,'3 Part-time'!H22)=-'3 Part-time'!K22),L14,"")</f>
        <v/>
      </c>
      <c r="BR14" s="41" t="str">
        <f>IF(AND($BP$2=1,SUM('3 Part-time'!F22,'3 Part-time'!I22)&gt;0,SUM('3 Part-time'!F22,'3 Part-time'!I22)=-'3 Part-time'!L22),M14,"")</f>
        <v/>
      </c>
      <c r="BT14" s="40" t="str">
        <f>IF(AND($BT$2=1,OR('3 Part-time'!P22&lt;&gt;0,'3 Part-time'!M22&lt;&gt;0)),IF('3 Part-time'!P22&gt;'3 Part-time'!M22,Q14,""),"")</f>
        <v/>
      </c>
      <c r="BU14" s="3" t="str">
        <f>IF(AND($BT$2=1,OR('3 Part-time'!Q22&lt;&gt;0,'3 Part-time'!N22&lt;&gt;0)),IF('3 Part-time'!Q22&gt;'3 Part-time'!N22,R14,""),"")</f>
        <v/>
      </c>
      <c r="BV14" s="41" t="str">
        <f>IF(AND($BT$2=1,OR('3 Part-time'!R22&lt;&gt;0,'3 Part-time'!O22&lt;&gt;0)),IF('3 Part-time'!R22&gt;'3 Part-time'!O22,S14,""),"")</f>
        <v/>
      </c>
      <c r="BX14" s="40" t="str">
        <f>IF(AND($BX$2=1,'3 Part-time'!M22&lt;&gt;0),IF(('3 Part-time'!P22/'3 Part-time'!M22)&lt;0.03,Q14,""),"")</f>
        <v/>
      </c>
      <c r="BY14" s="3" t="str">
        <f>IF(AND($BX$2=1,'3 Part-time'!N22&lt;&gt;0),IF(('3 Part-time'!Q22/'3 Part-time'!N22)&lt;0.03,R14,""),"")</f>
        <v/>
      </c>
      <c r="BZ14" s="41" t="str">
        <f>IF(AND($BX$2=1,'3 Part-time'!O22&lt;&gt;0),IF(('3 Part-time'!R22/'3 Part-time'!O22)&lt;0.03,S14,""),"")</f>
        <v/>
      </c>
    </row>
    <row r="15" spans="1:87" x14ac:dyDescent="0.25">
      <c r="A15" s="18" t="str">
        <f>'3 Part-time'!A23</f>
        <v>A</v>
      </c>
      <c r="B15" t="s">
        <v>19</v>
      </c>
      <c r="C15" s="18" t="str">
        <f>'3 Part-time'!C23</f>
        <v>PGR</v>
      </c>
      <c r="D15" t="str">
        <f t="shared" si="2"/>
        <v>A, Long, PGR</v>
      </c>
      <c r="E15" t="str">
        <f t="shared" si="3"/>
        <v xml:space="preserve">Column 1, OfS-fundable, A, Long, PGR; </v>
      </c>
      <c r="F15" t="str">
        <f t="shared" si="1"/>
        <v xml:space="preserve">Column 1, Non-fundable, A, Long, PGR; </v>
      </c>
      <c r="G15" t="str">
        <f t="shared" si="1"/>
        <v xml:space="preserve">Column 1, Island and overseas, A, Long, PGR; </v>
      </c>
      <c r="H15" t="str">
        <f t="shared" si="1"/>
        <v xml:space="preserve">Column 2, OfS-fundable, A, Long, PGR; </v>
      </c>
      <c r="I15" t="str">
        <f t="shared" si="1"/>
        <v xml:space="preserve">Column 2, Non-fundable, A, Long, PGR; </v>
      </c>
      <c r="J15" t="str">
        <f t="shared" si="1"/>
        <v xml:space="preserve">Column 2, Island and overseas, A, Long, PGR; </v>
      </c>
      <c r="K15" t="str">
        <f t="shared" si="1"/>
        <v xml:space="preserve">Column 3, OfS-fundable, A, Long, PGR; </v>
      </c>
      <c r="L15" t="str">
        <f t="shared" si="1"/>
        <v xml:space="preserve">Column 3, Non-fundable, A, Long, PGR; </v>
      </c>
      <c r="M15" t="str">
        <f t="shared" si="1"/>
        <v xml:space="preserve">Column 3, Island and overseas, A, Long, PGR; </v>
      </c>
      <c r="N15" t="str">
        <f t="shared" si="1"/>
        <v xml:space="preserve">Column 4, OfS-fundable, A, Long, PGR; </v>
      </c>
      <c r="O15" t="str">
        <f t="shared" si="1"/>
        <v xml:space="preserve">Column 4, Non-fundable, A, Long, PGR; </v>
      </c>
      <c r="P15" t="str">
        <f t="shared" si="1"/>
        <v xml:space="preserve">Column 4, Island and overseas, A, Long, PGR; </v>
      </c>
      <c r="Q15" t="str">
        <f t="shared" si="1"/>
        <v xml:space="preserve">Column 4a, OfS-fundable, A, Long, PGR; </v>
      </c>
      <c r="R15" t="str">
        <f t="shared" si="1"/>
        <v xml:space="preserve">Column 4a, Non-fundable, A, Long, PGR; </v>
      </c>
      <c r="S15" t="str">
        <f t="shared" si="1"/>
        <v xml:space="preserve">Column 4a, Island and overseas, A, Long, PGR; </v>
      </c>
      <c r="X15" s="31"/>
      <c r="Y15" s="26" t="str">
        <f>IF(AND($X$2=1,'3 Part-time'!K23&gt;0),L15,"")</f>
        <v/>
      </c>
      <c r="Z15" s="27" t="str">
        <f>IF(AND($X$2=1,'3 Part-time'!L23&gt;0),M15,"")</f>
        <v/>
      </c>
      <c r="AB15" s="31"/>
      <c r="AC15" s="26" t="str">
        <f>IF(AND($AB$2=1,'3 Part-time'!E23&lt;0),F15,"")</f>
        <v/>
      </c>
      <c r="AD15" s="27" t="str">
        <f>IF(AND($AB$2=1,'3 Part-time'!F23&lt;0),G15,"")</f>
        <v/>
      </c>
      <c r="AE15" s="35"/>
      <c r="AF15" s="26" t="str">
        <f>IF(AND($AB$2=1,'3 Part-time'!H23&lt;0),I15,"")</f>
        <v/>
      </c>
      <c r="AG15" s="27" t="str">
        <f>IF(AND($AB$2=1,'3 Part-time'!I23&lt;0),J15,"")</f>
        <v/>
      </c>
      <c r="AH15" s="36"/>
      <c r="AI15" s="26" t="str">
        <f>IF(AND($AB$2=1,'3 Part-time'!N23&lt;0),O15,"")</f>
        <v/>
      </c>
      <c r="AJ15" s="27" t="str">
        <f>IF(AND($AB$2=1,'3 Part-time'!O23&lt;0),P15,"")</f>
        <v/>
      </c>
      <c r="AK15" s="31"/>
      <c r="AL15" s="26" t="str">
        <f>IF(AND($AB$2=1,'3 Part-time'!Q23&lt;0),R15,"")</f>
        <v/>
      </c>
      <c r="AM15" s="27" t="str">
        <f>IF(AND($AB$2=1,'3 Part-time'!R23&lt;0),S15,"")</f>
        <v/>
      </c>
      <c r="AO15" s="45"/>
      <c r="AP15" s="4" t="str">
        <f>IF(AND($AO$2=1,TRUNC('3 Part-time'!E73)&lt;&gt;'3 Part-time'!E73),CONCATENATE(F$5,", ",$B15,", ",$C15,"; "),"")</f>
        <v/>
      </c>
      <c r="AQ15" s="4" t="str">
        <f>IF(AND($AO$2=1,TRUNC('3 Part-time'!F73)&lt;&gt;'3 Part-time'!F73),CONCATENATE(G$5,", ",$B15,", ",$C15,"; "),"")</f>
        <v/>
      </c>
      <c r="AR15" s="45"/>
      <c r="AS15" s="4" t="str">
        <f>IF(AND($AO$2=1,TRUNC('3 Part-time'!H73)&lt;&gt;'3 Part-time'!H73),CONCATENATE(I$5,", ",$B15,", ",$C15,"; "),"")</f>
        <v/>
      </c>
      <c r="AT15" s="42" t="str">
        <f>IF(AND($AO$2=1,TRUNC('3 Part-time'!I73)&lt;&gt;'3 Part-time'!I73),CONCATENATE(J$5,", ",$B15,", ",$C15,"; "),"")</f>
        <v/>
      </c>
      <c r="AU15" s="46"/>
      <c r="AV15" s="4" t="str">
        <f>IF(AND($AO$2=1,TRUNC('3 Part-time'!K73)&lt;&gt;'3 Part-time'!K73),CONCATENATE(L$5,", ",$B15,", ",$C15,"; "),"")</f>
        <v/>
      </c>
      <c r="AW15" s="42" t="str">
        <f>IF(AND($AO$2=1,TRUNC('3 Part-time'!L73)&lt;&gt;'3 Part-time'!L73),CONCATENATE(M$5,", ",$B15,", ",$C15,"; "),"")</f>
        <v/>
      </c>
      <c r="AY15" s="45"/>
      <c r="AZ15" s="4" t="str">
        <f>IF(AND($AY$2=1,ROUND('3 Part-time'!E23,2)&lt;&gt;'3 Part-time'!E23),F15,"")</f>
        <v/>
      </c>
      <c r="BA15" s="4" t="str">
        <f>IF(AND($AY$2=1,ROUND('3 Part-time'!F23,2)&lt;&gt;'3 Part-time'!F23),G15,"")</f>
        <v/>
      </c>
      <c r="BB15" s="45"/>
      <c r="BC15" s="4" t="str">
        <f>IF(AND($AY$2=1,ROUND('3 Part-time'!H23,2)&lt;&gt;'3 Part-time'!H23),I15,"")</f>
        <v/>
      </c>
      <c r="BD15" s="42" t="str">
        <f>IF(AND($AY$2=1,ROUND('3 Part-time'!I23,2)&lt;&gt;'3 Part-time'!I23),J15,"")</f>
        <v/>
      </c>
      <c r="BE15" s="46"/>
      <c r="BF15" s="4" t="str">
        <f>IF(AND($AY$2=1,ROUND('3 Part-time'!K23,2)&lt;&gt;'3 Part-time'!K23),L15,"")</f>
        <v/>
      </c>
      <c r="BG15" s="4" t="str">
        <f>IF(AND($AY$2=1,ROUND('3 Part-time'!L23,2)&lt;&gt;'3 Part-time'!L23),M15,"")</f>
        <v/>
      </c>
      <c r="BH15" s="51"/>
      <c r="BI15" s="4" t="str">
        <f>IF(AND($AY$2=1,ROUND('3 Part-time'!Q23,2)&lt;&gt;'3 Part-time'!Q23),R15,"")</f>
        <v/>
      </c>
      <c r="BJ15" s="42" t="str">
        <f>IF(AND($AY$2=1,ROUND('3 Part-time'!R23,2)&lt;&gt;'3 Part-time'!R23),S15,"")</f>
        <v/>
      </c>
      <c r="BL15" s="45"/>
      <c r="BM15" s="4" t="str">
        <f>IF(AND($BL$2=1,'3 Part-time'!E23+'3 Part-time'!H23&gt;=$BL$3,'3 Part-time'!K23=0),L15,"")</f>
        <v/>
      </c>
      <c r="BN15" s="42" t="str">
        <f>IF(AND($BL$2=1,'3 Part-time'!F23+'3 Part-time'!I23&gt;=$BL$3,'3 Part-time'!L23=0),M15,"")</f>
        <v/>
      </c>
      <c r="BP15" s="45"/>
      <c r="BQ15" s="4" t="str">
        <f>IF(AND($BP$2=1,SUM('3 Part-time'!E23,'3 Part-time'!H23)&gt;0,SUM('3 Part-time'!E23,'3 Part-time'!H23)=-'3 Part-time'!K23),L15,"")</f>
        <v/>
      </c>
      <c r="BR15" s="42" t="str">
        <f>IF(AND($BP$2=1,SUM('3 Part-time'!F23,'3 Part-time'!I23)&gt;0,SUM('3 Part-time'!F23,'3 Part-time'!I23)=-'3 Part-time'!L23),M15,"")</f>
        <v/>
      </c>
      <c r="BT15" s="45"/>
      <c r="BU15" s="4" t="str">
        <f>IF(AND($BT$2=1,OR('3 Part-time'!Q23&lt;&gt;0,'3 Part-time'!N23&lt;&gt;0)),IF('3 Part-time'!Q23&gt;'3 Part-time'!N23,R15,""),"")</f>
        <v/>
      </c>
      <c r="BV15" s="42" t="str">
        <f>IF(AND($BT$2=1,OR('3 Part-time'!R23&lt;&gt;0,'3 Part-time'!O23&lt;&gt;0)),IF('3 Part-time'!R23&gt;'3 Part-time'!O23,S15,""),"")</f>
        <v/>
      </c>
      <c r="BX15" s="45"/>
      <c r="BY15" s="4" t="str">
        <f>IF(AND($BX$2=1,'3 Part-time'!N23&lt;&gt;0),IF(('3 Part-time'!Q23/'3 Part-time'!N23)&lt;0.03,R15,""),"")</f>
        <v/>
      </c>
      <c r="BZ15" s="42" t="str">
        <f>IF(AND($BX$2=1,'3 Part-time'!O23&lt;&gt;0),IF(('3 Part-time'!R23/'3 Part-time'!O23)&lt;0.03,S15,""),"")</f>
        <v/>
      </c>
    </row>
    <row r="16" spans="1:87" x14ac:dyDescent="0.25">
      <c r="A16" s="18" t="str">
        <f>'3 Part-time'!A24</f>
        <v>B</v>
      </c>
      <c r="B16" t="s">
        <v>13</v>
      </c>
      <c r="C16" s="18" t="str">
        <f>'3 Part-time'!C24</f>
        <v>UG</v>
      </c>
      <c r="D16" t="str">
        <f t="shared" si="2"/>
        <v>B, Standard, UG</v>
      </c>
      <c r="E16" t="str">
        <f t="shared" si="3"/>
        <v xml:space="preserve">Column 1, OfS-fundable, B, Standard, UG; </v>
      </c>
      <c r="F16" t="str">
        <f t="shared" si="1"/>
        <v xml:space="preserve">Column 1, Non-fundable, B, Standard, UG; </v>
      </c>
      <c r="G16" t="str">
        <f t="shared" si="1"/>
        <v xml:space="preserve">Column 1, Island and overseas, B, Standard, UG; </v>
      </c>
      <c r="H16" t="str">
        <f t="shared" si="1"/>
        <v xml:space="preserve">Column 2, OfS-fundable, B, Standard, UG; </v>
      </c>
      <c r="I16" t="str">
        <f t="shared" si="1"/>
        <v xml:space="preserve">Column 2, Non-fundable, B, Standard, UG; </v>
      </c>
      <c r="J16" t="str">
        <f t="shared" si="1"/>
        <v xml:space="preserve">Column 2, Island and overseas, B, Standard, UG; </v>
      </c>
      <c r="K16" t="str">
        <f t="shared" si="1"/>
        <v xml:space="preserve">Column 3, OfS-fundable, B, Standard, UG; </v>
      </c>
      <c r="L16" t="str">
        <f t="shared" si="1"/>
        <v xml:space="preserve">Column 3, Non-fundable, B, Standard, UG; </v>
      </c>
      <c r="M16" t="str">
        <f t="shared" si="1"/>
        <v xml:space="preserve">Column 3, Island and overseas, B, Standard, UG; </v>
      </c>
      <c r="N16" t="str">
        <f t="shared" si="1"/>
        <v xml:space="preserve">Column 4, OfS-fundable, B, Standard, UG; </v>
      </c>
      <c r="O16" t="str">
        <f t="shared" si="1"/>
        <v xml:space="preserve">Column 4, Non-fundable, B, Standard, UG; </v>
      </c>
      <c r="P16" t="str">
        <f t="shared" si="1"/>
        <v xml:space="preserve">Column 4, Island and overseas, B, Standard, UG; </v>
      </c>
      <c r="Q16" t="str">
        <f t="shared" si="1"/>
        <v xml:space="preserve">Column 4a, OfS-fundable, B, Standard, UG; </v>
      </c>
      <c r="R16" t="str">
        <f t="shared" si="1"/>
        <v xml:space="preserve">Column 4a, Non-fundable, B, Standard, UG; </v>
      </c>
      <c r="S16" t="str">
        <f t="shared" si="1"/>
        <v xml:space="preserve">Column 4a, Island and overseas, B, Standard, UG; </v>
      </c>
      <c r="X16" s="19" t="str">
        <f>IF(AND($X$2=1,'3 Part-time'!J24&gt;0),K16,"")</f>
        <v/>
      </c>
      <c r="Y16" s="22" t="str">
        <f>IF(AND($X$2=1,'3 Part-time'!K24&gt;0),L16,"")</f>
        <v/>
      </c>
      <c r="Z16" s="23" t="str">
        <f>IF(AND($X$2=1,'3 Part-time'!L24&gt;0),M16,"")</f>
        <v/>
      </c>
      <c r="AB16" s="19" t="str">
        <f>IF(AND($AB$2=1,'3 Part-time'!D24&lt;0),E16,"")</f>
        <v/>
      </c>
      <c r="AC16" s="22" t="str">
        <f>IF(AND($AB$2=1,'3 Part-time'!E24&lt;0),F16,"")</f>
        <v/>
      </c>
      <c r="AD16" s="23" t="str">
        <f>IF(AND($AB$2=1,'3 Part-time'!F24&lt;0),G16,"")</f>
        <v/>
      </c>
      <c r="AE16" s="22" t="str">
        <f>IF(AND($AB$2=1,'3 Part-time'!G24&lt;0),H16,"")</f>
        <v/>
      </c>
      <c r="AF16" s="22" t="str">
        <f>IF(AND($AB$2=1,'3 Part-time'!H24&lt;0),I16,"")</f>
        <v/>
      </c>
      <c r="AG16" s="23" t="str">
        <f>IF(AND($AB$2=1,'3 Part-time'!I24&lt;0),J16,"")</f>
        <v/>
      </c>
      <c r="AH16" s="33" t="str">
        <f>IF(AND($AB$2=1,'3 Part-time'!M24&lt;0),N16,"")</f>
        <v/>
      </c>
      <c r="AI16" s="22" t="str">
        <f>IF(AND($AB$2=1,'3 Part-time'!N24&lt;0),O16,"")</f>
        <v/>
      </c>
      <c r="AJ16" s="23" t="str">
        <f>IF(AND($AB$2=1,'3 Part-time'!O24&lt;0),P16,"")</f>
        <v/>
      </c>
      <c r="AK16" s="19" t="str">
        <f>IF(AND($AB$2=1,'3 Part-time'!P24&lt;0),Q16,"")</f>
        <v/>
      </c>
      <c r="AL16" s="22" t="str">
        <f>IF(AND($AB$2=1,'3 Part-time'!Q24&lt;0),R16,"")</f>
        <v/>
      </c>
      <c r="AM16" s="23" t="str">
        <f>IF(AND($AB$2=1,'3 Part-time'!R24&lt;0),S16,"")</f>
        <v/>
      </c>
      <c r="AY16" s="37" t="str">
        <f>IF(AND($AY$2=1,ROUND('3 Part-time'!D24,2)&lt;&gt;'3 Part-time'!D24),E16,"")</f>
        <v/>
      </c>
      <c r="AZ16" s="38" t="str">
        <f>IF(AND($AY$2=1,ROUND('3 Part-time'!E24,2)&lt;&gt;'3 Part-time'!E24),F16,"")</f>
        <v/>
      </c>
      <c r="BA16" s="38" t="str">
        <f>IF(AND($AY$2=1,ROUND('3 Part-time'!F24,2)&lt;&gt;'3 Part-time'!F24),G16,"")</f>
        <v/>
      </c>
      <c r="BB16" s="37" t="str">
        <f>IF(AND($AY$2=1,ROUND('3 Part-time'!G24,2)&lt;&gt;'3 Part-time'!G24),H16,"")</f>
        <v/>
      </c>
      <c r="BC16" s="38" t="str">
        <f>IF(AND($AY$2=1,ROUND('3 Part-time'!H24,2)&lt;&gt;'3 Part-time'!H24),I16,"")</f>
        <v/>
      </c>
      <c r="BD16" s="39" t="str">
        <f>IF(AND($AY$2=1,ROUND('3 Part-time'!I24,2)&lt;&gt;'3 Part-time'!I24),J16,"")</f>
        <v/>
      </c>
      <c r="BE16" s="38" t="str">
        <f>IF(AND($AY$2=1,ROUND('3 Part-time'!J24,2)&lt;&gt;'3 Part-time'!J24),K16,"")</f>
        <v/>
      </c>
      <c r="BF16" s="38" t="str">
        <f>IF(AND($AY$2=1,ROUND('3 Part-time'!K24,2)&lt;&gt;'3 Part-time'!K24),L16,"")</f>
        <v/>
      </c>
      <c r="BG16" s="38" t="str">
        <f>IF(AND($AY$2=1,ROUND('3 Part-time'!L24,2)&lt;&gt;'3 Part-time'!L24),M16,"")</f>
        <v/>
      </c>
      <c r="BH16" s="48" t="str">
        <f>IF(AND($AY$2=1,ROUND('3 Part-time'!P24,2)&lt;&gt;'3 Part-time'!P24),Q16,"")</f>
        <v/>
      </c>
      <c r="BI16" s="38" t="str">
        <f>IF(AND($AY$2=1,ROUND('3 Part-time'!Q24,2)&lt;&gt;'3 Part-time'!Q24),R16,"")</f>
        <v/>
      </c>
      <c r="BJ16" s="39" t="str">
        <f>IF(AND($AY$2=1,ROUND('3 Part-time'!R24,2)&lt;&gt;'3 Part-time'!R24),S16,"")</f>
        <v/>
      </c>
      <c r="BL16" s="37" t="str">
        <f>IF(AND($BL$2=1,'3 Part-time'!D24+'3 Part-time'!G24&gt;=$BL$3,'3 Part-time'!J24=0),K16,"")</f>
        <v/>
      </c>
      <c r="BM16" s="38" t="str">
        <f>IF(AND($BL$2=1,'3 Part-time'!E24+'3 Part-time'!H24&gt;=$BL$3,'3 Part-time'!K24=0),L16,"")</f>
        <v/>
      </c>
      <c r="BN16" s="39" t="str">
        <f>IF(AND($BL$2=1,'3 Part-time'!F24+'3 Part-time'!I24&gt;=$BL$3,'3 Part-time'!L24=0),M16,"")</f>
        <v/>
      </c>
      <c r="BP16" s="37" t="str">
        <f>IF(AND($BP$2=1,SUM('3 Part-time'!D24,'3 Part-time'!G24)&gt;0,SUM('3 Part-time'!D24,'3 Part-time'!G24)=-'3 Part-time'!J24),K16,"")</f>
        <v/>
      </c>
      <c r="BQ16" s="38" t="str">
        <f>IF(AND($BP$2=1,SUM('3 Part-time'!E24,'3 Part-time'!H24)&gt;0,SUM('3 Part-time'!E24,'3 Part-time'!H24)=-'3 Part-time'!K24),L16,"")</f>
        <v/>
      </c>
      <c r="BR16" s="39" t="str">
        <f>IF(AND($BP$2=1,SUM('3 Part-time'!F24,'3 Part-time'!I24)&gt;0,SUM('3 Part-time'!F24,'3 Part-time'!I24)=-'3 Part-time'!L24),M16,"")</f>
        <v/>
      </c>
      <c r="BT16" s="37" t="str">
        <f>IF(AND($BT$2=1,OR('3 Part-time'!P24&lt;&gt;0,'3 Part-time'!M24&lt;&gt;0)),IF('3 Part-time'!P24&gt;'3 Part-time'!M24,Q16,""),"")</f>
        <v/>
      </c>
      <c r="BU16" s="38" t="str">
        <f>IF(AND($BT$2=1,OR('3 Part-time'!Q24&lt;&gt;0,'3 Part-time'!N24&lt;&gt;0)),IF('3 Part-time'!Q24&gt;'3 Part-time'!N24,R16,""),"")</f>
        <v/>
      </c>
      <c r="BV16" s="39" t="str">
        <f>IF(AND($BT$2=1,OR('3 Part-time'!R24&lt;&gt;0,'3 Part-time'!O24&lt;&gt;0)),IF('3 Part-time'!R24&gt;'3 Part-time'!O24,S16,""),"")</f>
        <v/>
      </c>
      <c r="BX16" s="37" t="str">
        <f>IF(AND($BX$2=1,'3 Part-time'!M24&lt;&gt;0),IF(('3 Part-time'!P24/'3 Part-time'!M24)&lt;0.03,Q16,""),"")</f>
        <v/>
      </c>
      <c r="BY16" s="38" t="str">
        <f>IF(AND($BX$2=1,'3 Part-time'!N24&lt;&gt;0),IF(('3 Part-time'!Q24/'3 Part-time'!N24)&lt;0.03,R16,""),"")</f>
        <v/>
      </c>
      <c r="BZ16" s="39" t="str">
        <f>IF(AND($BX$2=1,'3 Part-time'!O24&lt;&gt;0),IF(('3 Part-time'!R24/'3 Part-time'!O24)&lt;0.03,S16,""),"")</f>
        <v/>
      </c>
    </row>
    <row r="17" spans="1:78" x14ac:dyDescent="0.25">
      <c r="A17" s="18" t="str">
        <f>'3 Part-time'!A25</f>
        <v>B</v>
      </c>
      <c r="B17" t="s">
        <v>13</v>
      </c>
      <c r="C17" s="18" t="str">
        <f>'3 Part-time'!C25</f>
        <v>PGT (UG fee)</v>
      </c>
      <c r="D17" t="str">
        <f t="shared" si="2"/>
        <v>B, Standard, PGT (UG fee)</v>
      </c>
      <c r="E17" t="str">
        <f t="shared" si="3"/>
        <v xml:space="preserve">Column 1, OfS-fundable, B, Standard, PGT (UG fee); </v>
      </c>
      <c r="F17" t="str">
        <f t="shared" si="1"/>
        <v xml:space="preserve">Column 1, Non-fundable, B, Standard, PGT (UG fee); </v>
      </c>
      <c r="G17" t="str">
        <f t="shared" si="1"/>
        <v xml:space="preserve">Column 1, Island and overseas, B, Standard, PGT (UG fee); </v>
      </c>
      <c r="H17" t="str">
        <f t="shared" si="1"/>
        <v xml:space="preserve">Column 2, OfS-fundable, B, Standard, PGT (UG fee); </v>
      </c>
      <c r="I17" t="str">
        <f t="shared" si="1"/>
        <v xml:space="preserve">Column 2, Non-fundable, B, Standard, PGT (UG fee); </v>
      </c>
      <c r="J17" t="str">
        <f t="shared" si="1"/>
        <v xml:space="preserve">Column 2, Island and overseas, B, Standard, PGT (UG fee); </v>
      </c>
      <c r="K17" t="str">
        <f t="shared" si="1"/>
        <v xml:space="preserve">Column 3, OfS-fundable, B, Standard, PGT (UG fee); </v>
      </c>
      <c r="L17" t="str">
        <f t="shared" si="1"/>
        <v xml:space="preserve">Column 3, Non-fundable, B, Standard, PGT (UG fee); </v>
      </c>
      <c r="M17" t="str">
        <f t="shared" si="1"/>
        <v xml:space="preserve">Column 3, Island and overseas, B, Standard, PGT (UG fee); </v>
      </c>
      <c r="N17" t="str">
        <f t="shared" si="1"/>
        <v xml:space="preserve">Column 4, OfS-fundable, B, Standard, PGT (UG fee); </v>
      </c>
      <c r="O17" t="str">
        <f t="shared" si="1"/>
        <v xml:space="preserve">Column 4, Non-fundable, B, Standard, PGT (UG fee); </v>
      </c>
      <c r="P17" t="str">
        <f t="shared" si="1"/>
        <v xml:space="preserve">Column 4, Island and overseas, B, Standard, PGT (UG fee); </v>
      </c>
      <c r="Q17" t="str">
        <f t="shared" si="1"/>
        <v xml:space="preserve">Column 4a, OfS-fundable, B, Standard, PGT (UG fee); </v>
      </c>
      <c r="R17" t="str">
        <f t="shared" si="1"/>
        <v xml:space="preserve">Column 4a, Non-fundable, B, Standard, PGT (UG fee); </v>
      </c>
      <c r="S17" t="str">
        <f t="shared" si="1"/>
        <v xml:space="preserve">Column 4a, Island and overseas, B, Standard, PGT (UG fee); </v>
      </c>
      <c r="X17" s="24" t="str">
        <f>IF(AND($X$2=1,'3 Part-time'!J25&gt;0),K17,"")</f>
        <v/>
      </c>
      <c r="Y17" s="21" t="str">
        <f>IF(AND($X$2=1,'3 Part-time'!K25&gt;0),L17,"")</f>
        <v/>
      </c>
      <c r="Z17" s="25" t="str">
        <f>IF(AND($X$2=1,'3 Part-time'!L25&gt;0),M17,"")</f>
        <v/>
      </c>
      <c r="AB17" s="24" t="str">
        <f>IF(AND($AB$2=1,'3 Part-time'!D25&lt;0),E17,"")</f>
        <v/>
      </c>
      <c r="AC17" s="21" t="str">
        <f>IF(AND($AB$2=1,'3 Part-time'!E25&lt;0),F17,"")</f>
        <v/>
      </c>
      <c r="AD17" s="25" t="str">
        <f>IF(AND($AB$2=1,'3 Part-time'!F25&lt;0),G17,"")</f>
        <v/>
      </c>
      <c r="AE17" s="21" t="str">
        <f>IF(AND($AB$2=1,'3 Part-time'!G25&lt;0),H17,"")</f>
        <v/>
      </c>
      <c r="AF17" s="21" t="str">
        <f>IF(AND($AB$2=1,'3 Part-time'!H25&lt;0),I17,"")</f>
        <v/>
      </c>
      <c r="AG17" s="25" t="str">
        <f>IF(AND($AB$2=1,'3 Part-time'!I25&lt;0),J17,"")</f>
        <v/>
      </c>
      <c r="AH17" s="32" t="str">
        <f>IF(AND($AB$2=1,'3 Part-time'!M25&lt;0),N17,"")</f>
        <v/>
      </c>
      <c r="AI17" s="21" t="str">
        <f>IF(AND($AB$2=1,'3 Part-time'!N25&lt;0),O17,"")</f>
        <v/>
      </c>
      <c r="AJ17" s="25" t="str">
        <f>IF(AND($AB$2=1,'3 Part-time'!O25&lt;0),P17,"")</f>
        <v/>
      </c>
      <c r="AK17" s="24" t="str">
        <f>IF(AND($AB$2=1,'3 Part-time'!P25&lt;0),Q17,"")</f>
        <v/>
      </c>
      <c r="AL17" s="21" t="str">
        <f>IF(AND($AB$2=1,'3 Part-time'!Q25&lt;0),R17,"")</f>
        <v/>
      </c>
      <c r="AM17" s="25" t="str">
        <f>IF(AND($AB$2=1,'3 Part-time'!R25&lt;0),S17,"")</f>
        <v/>
      </c>
      <c r="AO17" s="62" t="str">
        <f>CONCATENATE(AO6,AO7,AO8,AO9,AO10,AO11,AO12,AO13,AO14,AO15)</f>
        <v/>
      </c>
      <c r="AP17" s="63" t="str">
        <f t="shared" ref="AP17:AW17" si="4">CONCATENATE(AP6,AP7,AP8,AP9,AP10,AP11,AP12,AP13,AP14,AP15)</f>
        <v/>
      </c>
      <c r="AQ17" s="63" t="str">
        <f t="shared" si="4"/>
        <v/>
      </c>
      <c r="AR17" s="62" t="str">
        <f t="shared" si="4"/>
        <v/>
      </c>
      <c r="AS17" s="63" t="str">
        <f t="shared" si="4"/>
        <v/>
      </c>
      <c r="AT17" s="64" t="str">
        <f t="shared" si="4"/>
        <v/>
      </c>
      <c r="AU17" s="63" t="str">
        <f t="shared" si="4"/>
        <v/>
      </c>
      <c r="AV17" s="63" t="str">
        <f t="shared" si="4"/>
        <v/>
      </c>
      <c r="AW17" s="64" t="str">
        <f t="shared" si="4"/>
        <v/>
      </c>
      <c r="AY17" s="40" t="str">
        <f>IF(AND($AY$2=1,ROUND('3 Part-time'!D25,2)&lt;&gt;'3 Part-time'!D25),E17,"")</f>
        <v/>
      </c>
      <c r="AZ17" s="3" t="str">
        <f>IF(AND($AY$2=1,ROUND('3 Part-time'!E25,2)&lt;&gt;'3 Part-time'!E25),F17,"")</f>
        <v/>
      </c>
      <c r="BA17" s="3" t="str">
        <f>IF(AND($AY$2=1,ROUND('3 Part-time'!F25,2)&lt;&gt;'3 Part-time'!F25),G17,"")</f>
        <v/>
      </c>
      <c r="BB17" s="40" t="str">
        <f>IF(AND($AY$2=1,ROUND('3 Part-time'!G25,2)&lt;&gt;'3 Part-time'!G25),H17,"")</f>
        <v/>
      </c>
      <c r="BC17" s="3" t="str">
        <f>IF(AND($AY$2=1,ROUND('3 Part-time'!H25,2)&lt;&gt;'3 Part-time'!H25),I17,"")</f>
        <v/>
      </c>
      <c r="BD17" s="41" t="str">
        <f>IF(AND($AY$2=1,ROUND('3 Part-time'!I25,2)&lt;&gt;'3 Part-time'!I25),J17,"")</f>
        <v/>
      </c>
      <c r="BE17" s="3" t="str">
        <f>IF(AND($AY$2=1,ROUND('3 Part-time'!J25,2)&lt;&gt;'3 Part-time'!J25),K17,"")</f>
        <v/>
      </c>
      <c r="BF17" s="3" t="str">
        <f>IF(AND($AY$2=1,ROUND('3 Part-time'!K25,2)&lt;&gt;'3 Part-time'!K25),L17,"")</f>
        <v/>
      </c>
      <c r="BG17" s="3" t="str">
        <f>IF(AND($AY$2=1,ROUND('3 Part-time'!L25,2)&lt;&gt;'3 Part-time'!L25),M17,"")</f>
        <v/>
      </c>
      <c r="BH17" s="49" t="str">
        <f>IF(AND($AY$2=1,ROUND('3 Part-time'!P25,2)&lt;&gt;'3 Part-time'!P25),Q17,"")</f>
        <v/>
      </c>
      <c r="BI17" s="3" t="str">
        <f>IF(AND($AY$2=1,ROUND('3 Part-time'!Q25,2)&lt;&gt;'3 Part-time'!Q25),R17,"")</f>
        <v/>
      </c>
      <c r="BJ17" s="41" t="str">
        <f>IF(AND($AY$2=1,ROUND('3 Part-time'!R25,2)&lt;&gt;'3 Part-time'!R25),S17,"")</f>
        <v/>
      </c>
      <c r="BL17" s="40" t="str">
        <f>IF(AND($BL$2=1,'3 Part-time'!D25+'3 Part-time'!G25&gt;=$BL$3,'3 Part-time'!J25=0),K17,"")</f>
        <v/>
      </c>
      <c r="BM17" s="3" t="str">
        <f>IF(AND($BL$2=1,'3 Part-time'!E25+'3 Part-time'!H25&gt;=$BL$3,'3 Part-time'!K25=0),L17,"")</f>
        <v/>
      </c>
      <c r="BN17" s="41" t="str">
        <f>IF(AND($BL$2=1,'3 Part-time'!F25+'3 Part-time'!I25&gt;=$BL$3,'3 Part-time'!L25=0),M17,"")</f>
        <v/>
      </c>
      <c r="BP17" s="40" t="str">
        <f>IF(AND($BP$2=1,SUM('3 Part-time'!D25,'3 Part-time'!G25)&gt;0,SUM('3 Part-time'!D25,'3 Part-time'!G25)=-'3 Part-time'!J25),K17,"")</f>
        <v/>
      </c>
      <c r="BQ17" s="3" t="str">
        <f>IF(AND($BP$2=1,SUM('3 Part-time'!E25,'3 Part-time'!H25)&gt;0,SUM('3 Part-time'!E25,'3 Part-time'!H25)=-'3 Part-time'!K25),L17,"")</f>
        <v/>
      </c>
      <c r="BR17" s="41" t="str">
        <f>IF(AND($BP$2=1,SUM('3 Part-time'!F25,'3 Part-time'!I25)&gt;0,SUM('3 Part-time'!F25,'3 Part-time'!I25)=-'3 Part-time'!L25),M17,"")</f>
        <v/>
      </c>
      <c r="BT17" s="40" t="str">
        <f>IF(AND($BT$2=1,OR('3 Part-time'!P25&lt;&gt;0,'3 Part-time'!M25&lt;&gt;0)),IF('3 Part-time'!P25&gt;'3 Part-time'!M25,Q17,""),"")</f>
        <v/>
      </c>
      <c r="BU17" s="3" t="str">
        <f>IF(AND($BT$2=1,OR('3 Part-time'!Q25&lt;&gt;0,'3 Part-time'!N25&lt;&gt;0)),IF('3 Part-time'!Q25&gt;'3 Part-time'!N25,R17,""),"")</f>
        <v/>
      </c>
      <c r="BV17" s="41" t="str">
        <f>IF(AND($BT$2=1,OR('3 Part-time'!R25&lt;&gt;0,'3 Part-time'!O25&lt;&gt;0)),IF('3 Part-time'!R25&gt;'3 Part-time'!O25,S17,""),"")</f>
        <v/>
      </c>
      <c r="BX17" s="40" t="str">
        <f>IF(AND($BX$2=1,'3 Part-time'!M25&lt;&gt;0),IF(('3 Part-time'!P25/'3 Part-time'!M25)&lt;0.03,Q17,""),"")</f>
        <v/>
      </c>
      <c r="BY17" s="3" t="str">
        <f>IF(AND($BX$2=1,'3 Part-time'!N25&lt;&gt;0),IF(('3 Part-time'!Q25/'3 Part-time'!N25)&lt;0.03,R17,""),"")</f>
        <v/>
      </c>
      <c r="BZ17" s="41" t="str">
        <f>IF(AND($BX$2=1,'3 Part-time'!O25&lt;&gt;0),IF(('3 Part-time'!R25/'3 Part-time'!O25)&lt;0.03,S17,""),"")</f>
        <v/>
      </c>
    </row>
    <row r="18" spans="1:78" x14ac:dyDescent="0.25">
      <c r="A18" s="18" t="str">
        <f>'3 Part-time'!A26</f>
        <v>B</v>
      </c>
      <c r="B18" t="s">
        <v>13</v>
      </c>
      <c r="C18" s="18" t="str">
        <f>'3 Part-time'!C26</f>
        <v>PGT (Masters' loan)</v>
      </c>
      <c r="D18" t="str">
        <f t="shared" si="2"/>
        <v>B, Standard, PGT (Masters' loan)</v>
      </c>
      <c r="E18" t="str">
        <f t="shared" si="3"/>
        <v xml:space="preserve">Column 1, OfS-fundable, B, Standard, PGT (Masters' loan); </v>
      </c>
      <c r="F18" t="str">
        <f t="shared" si="1"/>
        <v xml:space="preserve">Column 1, Non-fundable, B, Standard, PGT (Masters' loan); </v>
      </c>
      <c r="G18" t="str">
        <f t="shared" si="1"/>
        <v xml:space="preserve">Column 1, Island and overseas, B, Standard, PGT (Masters' loan); </v>
      </c>
      <c r="H18" t="str">
        <f t="shared" si="1"/>
        <v xml:space="preserve">Column 2, OfS-fundable, B, Standard, PGT (Masters' loan); </v>
      </c>
      <c r="I18" t="str">
        <f t="shared" si="1"/>
        <v xml:space="preserve">Column 2, Non-fundable, B, Standard, PGT (Masters' loan); </v>
      </c>
      <c r="J18" t="str">
        <f t="shared" si="1"/>
        <v xml:space="preserve">Column 2, Island and overseas, B, Standard, PGT (Masters' loan); </v>
      </c>
      <c r="K18" t="str">
        <f t="shared" si="1"/>
        <v xml:space="preserve">Column 3, OfS-fundable, B, Standard, PGT (Masters' loan); </v>
      </c>
      <c r="L18" t="str">
        <f t="shared" si="1"/>
        <v xml:space="preserve">Column 3, Non-fundable, B, Standard, PGT (Masters' loan); </v>
      </c>
      <c r="M18" t="str">
        <f t="shared" si="1"/>
        <v xml:space="preserve">Column 3, Island and overseas, B, Standard, PGT (Masters' loan); </v>
      </c>
      <c r="N18" t="str">
        <f t="shared" si="1"/>
        <v xml:space="preserve">Column 4, OfS-fundable, B, Standard, PGT (Masters' loan); </v>
      </c>
      <c r="O18" t="str">
        <f t="shared" si="1"/>
        <v xml:space="preserve">Column 4, Non-fundable, B, Standard, PGT (Masters' loan); </v>
      </c>
      <c r="P18" t="str">
        <f t="shared" si="1"/>
        <v xml:space="preserve">Column 4, Island and overseas, B, Standard, PGT (Masters' loan); </v>
      </c>
      <c r="Q18" t="str">
        <f t="shared" si="1"/>
        <v xml:space="preserve">Column 4a, OfS-fundable, B, Standard, PGT (Masters' loan); </v>
      </c>
      <c r="R18" t="str">
        <f t="shared" si="1"/>
        <v xml:space="preserve">Column 4a, Non-fundable, B, Standard, PGT (Masters' loan); </v>
      </c>
      <c r="S18" t="str">
        <f t="shared" si="1"/>
        <v xml:space="preserve">Column 4a, Island and overseas, B, Standard, PGT (Masters' loan); </v>
      </c>
      <c r="X18" s="24" t="str">
        <f>IF(AND($X$2=1,'3 Part-time'!J26&gt;0),K18,"")</f>
        <v/>
      </c>
      <c r="Y18" s="21" t="str">
        <f>IF(AND($X$2=1,'3 Part-time'!K26&gt;0),L18,"")</f>
        <v/>
      </c>
      <c r="Z18" s="25" t="str">
        <f>IF(AND($X$2=1,'3 Part-time'!L26&gt;0),M18,"")</f>
        <v/>
      </c>
      <c r="AB18" s="24" t="str">
        <f>IF(AND($AB$2=1,'3 Part-time'!D26&lt;0),E18,"")</f>
        <v/>
      </c>
      <c r="AC18" s="21" t="str">
        <f>IF(AND($AB$2=1,'3 Part-time'!E26&lt;0),F18,"")</f>
        <v/>
      </c>
      <c r="AD18" s="25" t="str">
        <f>IF(AND($AB$2=1,'3 Part-time'!F26&lt;0),G18,"")</f>
        <v/>
      </c>
      <c r="AE18" s="21" t="str">
        <f>IF(AND($AB$2=1,'3 Part-time'!G26&lt;0),H18,"")</f>
        <v/>
      </c>
      <c r="AF18" s="21" t="str">
        <f>IF(AND($AB$2=1,'3 Part-time'!H26&lt;0),I18,"")</f>
        <v/>
      </c>
      <c r="AG18" s="25" t="str">
        <f>IF(AND($AB$2=1,'3 Part-time'!I26&lt;0),J18,"")</f>
        <v/>
      </c>
      <c r="AH18" s="32" t="str">
        <f>IF(AND($AB$2=1,'3 Part-time'!M26&lt;0),N18,"")</f>
        <v/>
      </c>
      <c r="AI18" s="21" t="str">
        <f>IF(AND($AB$2=1,'3 Part-time'!N26&lt;0),O18,"")</f>
        <v/>
      </c>
      <c r="AJ18" s="25" t="str">
        <f>IF(AND($AB$2=1,'3 Part-time'!O26&lt;0),P18,"")</f>
        <v/>
      </c>
      <c r="AK18" s="24" t="str">
        <f>IF(AND($AB$2=1,'3 Part-time'!P26&lt;0),Q18,"")</f>
        <v/>
      </c>
      <c r="AL18" s="21" t="str">
        <f>IF(AND($AB$2=1,'3 Part-time'!Q26&lt;0),R18,"")</f>
        <v/>
      </c>
      <c r="AM18" s="25" t="str">
        <f>IF(AND($AB$2=1,'3 Part-time'!R26&lt;0),S18,"")</f>
        <v/>
      </c>
      <c r="AY18" s="40" t="str">
        <f>IF(AND($AY$2=1,ROUND('3 Part-time'!D26,2)&lt;&gt;'3 Part-time'!D26),E18,"")</f>
        <v/>
      </c>
      <c r="AZ18" s="3" t="str">
        <f>IF(AND($AY$2=1,ROUND('3 Part-time'!E26,2)&lt;&gt;'3 Part-time'!E26),F18,"")</f>
        <v/>
      </c>
      <c r="BA18" s="3" t="str">
        <f>IF(AND($AY$2=1,ROUND('3 Part-time'!F26,2)&lt;&gt;'3 Part-time'!F26),G18,"")</f>
        <v/>
      </c>
      <c r="BB18" s="40" t="str">
        <f>IF(AND($AY$2=1,ROUND('3 Part-time'!G26,2)&lt;&gt;'3 Part-time'!G26),H18,"")</f>
        <v/>
      </c>
      <c r="BC18" s="3" t="str">
        <f>IF(AND($AY$2=1,ROUND('3 Part-time'!H26,2)&lt;&gt;'3 Part-time'!H26),I18,"")</f>
        <v/>
      </c>
      <c r="BD18" s="41" t="str">
        <f>IF(AND($AY$2=1,ROUND('3 Part-time'!I26,2)&lt;&gt;'3 Part-time'!I26),J18,"")</f>
        <v/>
      </c>
      <c r="BE18" s="3" t="str">
        <f>IF(AND($AY$2=1,ROUND('3 Part-time'!J26,2)&lt;&gt;'3 Part-time'!J26),K18,"")</f>
        <v/>
      </c>
      <c r="BF18" s="3" t="str">
        <f>IF(AND($AY$2=1,ROUND('3 Part-time'!K26,2)&lt;&gt;'3 Part-time'!K26),L18,"")</f>
        <v/>
      </c>
      <c r="BG18" s="3" t="str">
        <f>IF(AND($AY$2=1,ROUND('3 Part-time'!L26,2)&lt;&gt;'3 Part-time'!L26),M18,"")</f>
        <v/>
      </c>
      <c r="BH18" s="49" t="str">
        <f>IF(AND($AY$2=1,ROUND('3 Part-time'!P26,2)&lt;&gt;'3 Part-time'!P26),Q18,"")</f>
        <v/>
      </c>
      <c r="BI18" s="3" t="str">
        <f>IF(AND($AY$2=1,ROUND('3 Part-time'!Q26,2)&lt;&gt;'3 Part-time'!Q26),R18,"")</f>
        <v/>
      </c>
      <c r="BJ18" s="41" t="str">
        <f>IF(AND($AY$2=1,ROUND('3 Part-time'!R26,2)&lt;&gt;'3 Part-time'!R26),S18,"")</f>
        <v/>
      </c>
      <c r="BL18" s="40" t="str">
        <f>IF(AND($BL$2=1,'3 Part-time'!D26+'3 Part-time'!G26&gt;=$BL$3,'3 Part-time'!J26=0),K18,"")</f>
        <v/>
      </c>
      <c r="BM18" s="3" t="str">
        <f>IF(AND($BL$2=1,'3 Part-time'!E26+'3 Part-time'!H26&gt;=$BL$3,'3 Part-time'!K26=0),L18,"")</f>
        <v/>
      </c>
      <c r="BN18" s="41" t="str">
        <f>IF(AND($BL$2=1,'3 Part-time'!F26+'3 Part-time'!I26&gt;=$BL$3,'3 Part-time'!L26=0),M18,"")</f>
        <v/>
      </c>
      <c r="BP18" s="40" t="str">
        <f>IF(AND($BP$2=1,SUM('3 Part-time'!D26,'3 Part-time'!G26)&gt;0,SUM('3 Part-time'!D26,'3 Part-time'!G26)=-'3 Part-time'!J26),K18,"")</f>
        <v/>
      </c>
      <c r="BQ18" s="3" t="str">
        <f>IF(AND($BP$2=1,SUM('3 Part-time'!E26,'3 Part-time'!H26)&gt;0,SUM('3 Part-time'!E26,'3 Part-time'!H26)=-'3 Part-time'!K26),L18,"")</f>
        <v/>
      </c>
      <c r="BR18" s="41" t="str">
        <f>IF(AND($BP$2=1,SUM('3 Part-time'!F26,'3 Part-time'!I26)&gt;0,SUM('3 Part-time'!F26,'3 Part-time'!I26)=-'3 Part-time'!L26),M18,"")</f>
        <v/>
      </c>
      <c r="BT18" s="40" t="str">
        <f>IF(AND($BT$2=1,OR('3 Part-time'!P26&lt;&gt;0,'3 Part-time'!M26&lt;&gt;0)),IF('3 Part-time'!P26&gt;'3 Part-time'!M26,Q18,""),"")</f>
        <v/>
      </c>
      <c r="BU18" s="3" t="str">
        <f>IF(AND($BT$2=1,OR('3 Part-time'!Q26&lt;&gt;0,'3 Part-time'!N26&lt;&gt;0)),IF('3 Part-time'!Q26&gt;'3 Part-time'!N26,R18,""),"")</f>
        <v/>
      </c>
      <c r="BV18" s="41" t="str">
        <f>IF(AND($BT$2=1,OR('3 Part-time'!R26&lt;&gt;0,'3 Part-time'!O26&lt;&gt;0)),IF('3 Part-time'!R26&gt;'3 Part-time'!O26,S18,""),"")</f>
        <v/>
      </c>
      <c r="BX18" s="40" t="str">
        <f>IF(AND($BX$2=1,'3 Part-time'!M26&lt;&gt;0),IF(('3 Part-time'!P26/'3 Part-time'!M26)&lt;0.03,Q18,""),"")</f>
        <v/>
      </c>
      <c r="BY18" s="3" t="str">
        <f>IF(AND($BX$2=1,'3 Part-time'!N26&lt;&gt;0),IF(('3 Part-time'!Q26/'3 Part-time'!N26)&lt;0.03,R18,""),"")</f>
        <v/>
      </c>
      <c r="BZ18" s="41" t="str">
        <f>IF(AND($BX$2=1,'3 Part-time'!O26&lt;&gt;0),IF(('3 Part-time'!R26/'3 Part-time'!O26)&lt;0.03,S18,""),"")</f>
        <v/>
      </c>
    </row>
    <row r="19" spans="1:78" x14ac:dyDescent="0.25">
      <c r="A19" s="18" t="str">
        <f>'3 Part-time'!A27</f>
        <v>B</v>
      </c>
      <c r="B19" t="s">
        <v>13</v>
      </c>
      <c r="C19" s="18" t="str">
        <f>'3 Part-time'!C27</f>
        <v>PGT (Other)</v>
      </c>
      <c r="D19" t="str">
        <f t="shared" si="2"/>
        <v>B, Standard, PGT (Other)</v>
      </c>
      <c r="E19" t="str">
        <f t="shared" si="3"/>
        <v xml:space="preserve">Column 1, OfS-fundable, B, Standard, PGT (Other); </v>
      </c>
      <c r="F19" t="str">
        <f t="shared" si="1"/>
        <v xml:space="preserve">Column 1, Non-fundable, B, Standard, PGT (Other); </v>
      </c>
      <c r="G19" t="str">
        <f t="shared" si="1"/>
        <v xml:space="preserve">Column 1, Island and overseas, B, Standard, PGT (Other); </v>
      </c>
      <c r="H19" t="str">
        <f t="shared" si="1"/>
        <v xml:space="preserve">Column 2, OfS-fundable, B, Standard, PGT (Other); </v>
      </c>
      <c r="I19" t="str">
        <f t="shared" si="1"/>
        <v xml:space="preserve">Column 2, Non-fundable, B, Standard, PGT (Other); </v>
      </c>
      <c r="J19" t="str">
        <f t="shared" si="1"/>
        <v xml:space="preserve">Column 2, Island and overseas, B, Standard, PGT (Other); </v>
      </c>
      <c r="K19" t="str">
        <f t="shared" si="1"/>
        <v xml:space="preserve">Column 3, OfS-fundable, B, Standard, PGT (Other); </v>
      </c>
      <c r="L19" t="str">
        <f t="shared" si="1"/>
        <v xml:space="preserve">Column 3, Non-fundable, B, Standard, PGT (Other); </v>
      </c>
      <c r="M19" t="str">
        <f t="shared" si="1"/>
        <v xml:space="preserve">Column 3, Island and overseas, B, Standard, PGT (Other); </v>
      </c>
      <c r="N19" t="str">
        <f t="shared" si="1"/>
        <v xml:space="preserve">Column 4, OfS-fundable, B, Standard, PGT (Other); </v>
      </c>
      <c r="O19" t="str">
        <f t="shared" si="1"/>
        <v xml:space="preserve">Column 4, Non-fundable, B, Standard, PGT (Other); </v>
      </c>
      <c r="P19" t="str">
        <f t="shared" si="1"/>
        <v xml:space="preserve">Column 4, Island and overseas, B, Standard, PGT (Other); </v>
      </c>
      <c r="Q19" t="str">
        <f t="shared" si="1"/>
        <v xml:space="preserve">Column 4a, OfS-fundable, B, Standard, PGT (Other); </v>
      </c>
      <c r="R19" t="str">
        <f t="shared" si="1"/>
        <v xml:space="preserve">Column 4a, Non-fundable, B, Standard, PGT (Other); </v>
      </c>
      <c r="S19" t="str">
        <f t="shared" si="1"/>
        <v xml:space="preserve">Column 4a, Island and overseas, B, Standard, PGT (Other); </v>
      </c>
      <c r="X19" s="24" t="str">
        <f>IF(AND($X$2=1,'3 Part-time'!J27&gt;0),K19,"")</f>
        <v/>
      </c>
      <c r="Y19" s="21" t="str">
        <f>IF(AND($X$2=1,'3 Part-time'!K27&gt;0),L19,"")</f>
        <v/>
      </c>
      <c r="Z19" s="25" t="str">
        <f>IF(AND($X$2=1,'3 Part-time'!L27&gt;0),M19,"")</f>
        <v/>
      </c>
      <c r="AB19" s="24" t="str">
        <f>IF(AND($AB$2=1,'3 Part-time'!D27&lt;0),E19,"")</f>
        <v/>
      </c>
      <c r="AC19" s="21" t="str">
        <f>IF(AND($AB$2=1,'3 Part-time'!E27&lt;0),F19,"")</f>
        <v/>
      </c>
      <c r="AD19" s="25" t="str">
        <f>IF(AND($AB$2=1,'3 Part-time'!F27&lt;0),G19,"")</f>
        <v/>
      </c>
      <c r="AE19" s="21" t="str">
        <f>IF(AND($AB$2=1,'3 Part-time'!G27&lt;0),H19,"")</f>
        <v/>
      </c>
      <c r="AF19" s="21" t="str">
        <f>IF(AND($AB$2=1,'3 Part-time'!H27&lt;0),I19,"")</f>
        <v/>
      </c>
      <c r="AG19" s="25" t="str">
        <f>IF(AND($AB$2=1,'3 Part-time'!I27&lt;0),J19,"")</f>
        <v/>
      </c>
      <c r="AH19" s="32" t="str">
        <f>IF(AND($AB$2=1,'3 Part-time'!M27&lt;0),N19,"")</f>
        <v/>
      </c>
      <c r="AI19" s="21" t="str">
        <f>IF(AND($AB$2=1,'3 Part-time'!N27&lt;0),O19,"")</f>
        <v/>
      </c>
      <c r="AJ19" s="25" t="str">
        <f>IF(AND($AB$2=1,'3 Part-time'!O27&lt;0),P19,"")</f>
        <v/>
      </c>
      <c r="AK19" s="24" t="str">
        <f>IF(AND($AB$2=1,'3 Part-time'!P27&lt;0),Q19,"")</f>
        <v/>
      </c>
      <c r="AL19" s="21" t="str">
        <f>IF(AND($AB$2=1,'3 Part-time'!Q27&lt;0),R19,"")</f>
        <v/>
      </c>
      <c r="AM19" s="25" t="str">
        <f>IF(AND($AB$2=1,'3 Part-time'!R27&lt;0),S19,"")</f>
        <v/>
      </c>
      <c r="AP19" s="60" t="s">
        <v>0</v>
      </c>
      <c r="AQ19" s="52" t="str">
        <f>CONCATENATE(AO17,AP17,AQ17)</f>
        <v/>
      </c>
      <c r="AS19" s="60" t="s">
        <v>1</v>
      </c>
      <c r="AT19" s="52" t="str">
        <f>CONCATENATE(AR17,AS17,AT17)</f>
        <v/>
      </c>
      <c r="AV19" s="60" t="s">
        <v>2</v>
      </c>
      <c r="AW19" s="52" t="str">
        <f>CONCATENATE(AU17,AV17,AW17)</f>
        <v/>
      </c>
      <c r="AY19" s="40" t="str">
        <f>IF(AND($AY$2=1,ROUND('3 Part-time'!D27,2)&lt;&gt;'3 Part-time'!D27),E19,"")</f>
        <v/>
      </c>
      <c r="AZ19" s="3" t="str">
        <f>IF(AND($AY$2=1,ROUND('3 Part-time'!E27,2)&lt;&gt;'3 Part-time'!E27),F19,"")</f>
        <v/>
      </c>
      <c r="BA19" s="3" t="str">
        <f>IF(AND($AY$2=1,ROUND('3 Part-time'!F27,2)&lt;&gt;'3 Part-time'!F27),G19,"")</f>
        <v/>
      </c>
      <c r="BB19" s="40" t="str">
        <f>IF(AND($AY$2=1,ROUND('3 Part-time'!G27,2)&lt;&gt;'3 Part-time'!G27),H19,"")</f>
        <v/>
      </c>
      <c r="BC19" s="3" t="str">
        <f>IF(AND($AY$2=1,ROUND('3 Part-time'!H27,2)&lt;&gt;'3 Part-time'!H27),I19,"")</f>
        <v/>
      </c>
      <c r="BD19" s="41" t="str">
        <f>IF(AND($AY$2=1,ROUND('3 Part-time'!I27,2)&lt;&gt;'3 Part-time'!I27),J19,"")</f>
        <v/>
      </c>
      <c r="BE19" s="3" t="str">
        <f>IF(AND($AY$2=1,ROUND('3 Part-time'!J27,2)&lt;&gt;'3 Part-time'!J27),K19,"")</f>
        <v/>
      </c>
      <c r="BF19" s="3" t="str">
        <f>IF(AND($AY$2=1,ROUND('3 Part-time'!K27,2)&lt;&gt;'3 Part-time'!K27),L19,"")</f>
        <v/>
      </c>
      <c r="BG19" s="3" t="str">
        <f>IF(AND($AY$2=1,ROUND('3 Part-time'!L27,2)&lt;&gt;'3 Part-time'!L27),M19,"")</f>
        <v/>
      </c>
      <c r="BH19" s="49" t="str">
        <f>IF(AND($AY$2=1,ROUND('3 Part-time'!P27,2)&lt;&gt;'3 Part-time'!P27),Q19,"")</f>
        <v/>
      </c>
      <c r="BI19" s="3" t="str">
        <f>IF(AND($AY$2=1,ROUND('3 Part-time'!Q27,2)&lt;&gt;'3 Part-time'!Q27),R19,"")</f>
        <v/>
      </c>
      <c r="BJ19" s="41" t="str">
        <f>IF(AND($AY$2=1,ROUND('3 Part-time'!R27,2)&lt;&gt;'3 Part-time'!R27),S19,"")</f>
        <v/>
      </c>
      <c r="BL19" s="40" t="str">
        <f>IF(AND($BL$2=1,'3 Part-time'!D27+'3 Part-time'!G27&gt;=$BL$3,'3 Part-time'!J27=0),K19,"")</f>
        <v/>
      </c>
      <c r="BM19" s="3" t="str">
        <f>IF(AND($BL$2=1,'3 Part-time'!E27+'3 Part-time'!H27&gt;=$BL$3,'3 Part-time'!K27=0),L19,"")</f>
        <v/>
      </c>
      <c r="BN19" s="41" t="str">
        <f>IF(AND($BL$2=1,'3 Part-time'!F27+'3 Part-time'!I27&gt;=$BL$3,'3 Part-time'!L27=0),M19,"")</f>
        <v/>
      </c>
      <c r="BP19" s="40" t="str">
        <f>IF(AND($BP$2=1,SUM('3 Part-time'!D27,'3 Part-time'!G27)&gt;0,SUM('3 Part-time'!D27,'3 Part-time'!G27)=-'3 Part-time'!J27),K19,"")</f>
        <v/>
      </c>
      <c r="BQ19" s="3" t="str">
        <f>IF(AND($BP$2=1,SUM('3 Part-time'!E27,'3 Part-time'!H27)&gt;0,SUM('3 Part-time'!E27,'3 Part-time'!H27)=-'3 Part-time'!K27),L19,"")</f>
        <v/>
      </c>
      <c r="BR19" s="41" t="str">
        <f>IF(AND($BP$2=1,SUM('3 Part-time'!F27,'3 Part-time'!I27)&gt;0,SUM('3 Part-time'!F27,'3 Part-time'!I27)=-'3 Part-time'!L27),M19,"")</f>
        <v/>
      </c>
      <c r="BT19" s="40" t="str">
        <f>IF(AND($BT$2=1,OR('3 Part-time'!P27&lt;&gt;0,'3 Part-time'!M27&lt;&gt;0)),IF('3 Part-time'!P27&gt;'3 Part-time'!M27,Q19,""),"")</f>
        <v/>
      </c>
      <c r="BU19" s="3" t="str">
        <f>IF(AND($BT$2=1,OR('3 Part-time'!Q27&lt;&gt;0,'3 Part-time'!N27&lt;&gt;0)),IF('3 Part-time'!Q27&gt;'3 Part-time'!N27,R19,""),"")</f>
        <v/>
      </c>
      <c r="BV19" s="41" t="str">
        <f>IF(AND($BT$2=1,OR('3 Part-time'!R27&lt;&gt;0,'3 Part-time'!O27&lt;&gt;0)),IF('3 Part-time'!R27&gt;'3 Part-time'!O27,S19,""),"")</f>
        <v/>
      </c>
      <c r="BX19" s="40" t="str">
        <f>IF(AND($BX$2=1,'3 Part-time'!M27&lt;&gt;0),IF(('3 Part-time'!P27/'3 Part-time'!M27)&lt;0.03,Q19,""),"")</f>
        <v/>
      </c>
      <c r="BY19" s="3" t="str">
        <f>IF(AND($BX$2=1,'3 Part-time'!N27&lt;&gt;0),IF(('3 Part-time'!Q27/'3 Part-time'!N27)&lt;0.03,R19,""),"")</f>
        <v/>
      </c>
      <c r="BZ19" s="41" t="str">
        <f>IF(AND($BX$2=1,'3 Part-time'!O27&lt;&gt;0),IF(('3 Part-time'!R27/'3 Part-time'!O27)&lt;0.03,S19,""),"")</f>
        <v/>
      </c>
    </row>
    <row r="20" spans="1:78" x14ac:dyDescent="0.25">
      <c r="A20" s="18" t="str">
        <f>'3 Part-time'!A28</f>
        <v>B</v>
      </c>
      <c r="B20" t="s">
        <v>13</v>
      </c>
      <c r="C20" s="18" t="str">
        <f>'3 Part-time'!C28</f>
        <v>PGR</v>
      </c>
      <c r="D20" t="str">
        <f t="shared" si="2"/>
        <v>B, Standard, PGR</v>
      </c>
      <c r="E20" t="str">
        <f t="shared" si="3"/>
        <v xml:space="preserve">Column 1, OfS-fundable, B, Standard, PGR; </v>
      </c>
      <c r="F20" t="str">
        <f t="shared" si="1"/>
        <v xml:space="preserve">Column 1, Non-fundable, B, Standard, PGR; </v>
      </c>
      <c r="G20" t="str">
        <f t="shared" si="1"/>
        <v xml:space="preserve">Column 1, Island and overseas, B, Standard, PGR; </v>
      </c>
      <c r="H20" t="str">
        <f t="shared" si="1"/>
        <v xml:space="preserve">Column 2, OfS-fundable, B, Standard, PGR; </v>
      </c>
      <c r="I20" t="str">
        <f t="shared" si="1"/>
        <v xml:space="preserve">Column 2, Non-fundable, B, Standard, PGR; </v>
      </c>
      <c r="J20" t="str">
        <f t="shared" si="1"/>
        <v xml:space="preserve">Column 2, Island and overseas, B, Standard, PGR; </v>
      </c>
      <c r="K20" t="str">
        <f t="shared" si="1"/>
        <v xml:space="preserve">Column 3, OfS-fundable, B, Standard, PGR; </v>
      </c>
      <c r="L20" t="str">
        <f t="shared" si="1"/>
        <v xml:space="preserve">Column 3, Non-fundable, B, Standard, PGR; </v>
      </c>
      <c r="M20" t="str">
        <f t="shared" si="1"/>
        <v xml:space="preserve">Column 3, Island and overseas, B, Standard, PGR; </v>
      </c>
      <c r="N20" t="str">
        <f t="shared" si="1"/>
        <v xml:space="preserve">Column 4, OfS-fundable, B, Standard, PGR; </v>
      </c>
      <c r="O20" t="str">
        <f t="shared" si="1"/>
        <v xml:space="preserve">Column 4, Non-fundable, B, Standard, PGR; </v>
      </c>
      <c r="P20" t="str">
        <f t="shared" si="1"/>
        <v xml:space="preserve">Column 4, Island and overseas, B, Standard, PGR; </v>
      </c>
      <c r="Q20" t="str">
        <f t="shared" si="1"/>
        <v xml:space="preserve">Column 4a, OfS-fundable, B, Standard, PGR; </v>
      </c>
      <c r="R20" t="str">
        <f t="shared" si="1"/>
        <v xml:space="preserve">Column 4a, Non-fundable, B, Standard, PGR; </v>
      </c>
      <c r="S20" t="str">
        <f t="shared" si="1"/>
        <v xml:space="preserve">Column 4a, Island and overseas, B, Standard, PGR; </v>
      </c>
      <c r="X20" s="28"/>
      <c r="Y20" s="21" t="str">
        <f>IF(AND($X$2=1,'3 Part-time'!K28&gt;0),L20,"")</f>
        <v/>
      </c>
      <c r="Z20" s="25" t="str">
        <f>IF(AND($X$2=1,'3 Part-time'!L28&gt;0),M20,"")</f>
        <v/>
      </c>
      <c r="AB20" s="28"/>
      <c r="AC20" s="21" t="str">
        <f>IF(AND($AB$2=1,'3 Part-time'!E28&lt;0),F20,"")</f>
        <v/>
      </c>
      <c r="AD20" s="25" t="str">
        <f>IF(AND($AB$2=1,'3 Part-time'!F28&lt;0),G20,"")</f>
        <v/>
      </c>
      <c r="AE20" s="29"/>
      <c r="AF20" s="21" t="str">
        <f>IF(AND($AB$2=1,'3 Part-time'!H28&lt;0),I20,"")</f>
        <v/>
      </c>
      <c r="AG20" s="25" t="str">
        <f>IF(AND($AB$2=1,'3 Part-time'!I28&lt;0),J20,"")</f>
        <v/>
      </c>
      <c r="AH20" s="34"/>
      <c r="AI20" s="21" t="str">
        <f>IF(AND($AB$2=1,'3 Part-time'!N28&lt;0),O20,"")</f>
        <v/>
      </c>
      <c r="AJ20" s="25" t="str">
        <f>IF(AND($AB$2=1,'3 Part-time'!O28&lt;0),P20,"")</f>
        <v/>
      </c>
      <c r="AK20" s="28"/>
      <c r="AL20" s="21" t="str">
        <f>IF(AND($AB$2=1,'3 Part-time'!Q28&lt;0),R20,"")</f>
        <v/>
      </c>
      <c r="AM20" s="25" t="str">
        <f>IF(AND($AB$2=1,'3 Part-time'!R28&lt;0),S20,"")</f>
        <v/>
      </c>
      <c r="AY20" s="43"/>
      <c r="AZ20" s="3" t="str">
        <f>IF(AND($AY$2=1,ROUND('3 Part-time'!E28,2)&lt;&gt;'3 Part-time'!E28),F20,"")</f>
        <v/>
      </c>
      <c r="BA20" s="3" t="str">
        <f>IF(AND($AY$2=1,ROUND('3 Part-time'!F28,2)&lt;&gt;'3 Part-time'!F28),G20,"")</f>
        <v/>
      </c>
      <c r="BB20" s="43"/>
      <c r="BC20" s="3" t="str">
        <f>IF(AND($AY$2=1,ROUND('3 Part-time'!H28,2)&lt;&gt;'3 Part-time'!H28),I20,"")</f>
        <v/>
      </c>
      <c r="BD20" s="41" t="str">
        <f>IF(AND($AY$2=1,ROUND('3 Part-time'!I28,2)&lt;&gt;'3 Part-time'!I28),J20,"")</f>
        <v/>
      </c>
      <c r="BE20" s="44"/>
      <c r="BF20" s="3" t="str">
        <f>IF(AND($AY$2=1,ROUND('3 Part-time'!K28,2)&lt;&gt;'3 Part-time'!K28),L20,"")</f>
        <v/>
      </c>
      <c r="BG20" s="3" t="str">
        <f>IF(AND($AY$2=1,ROUND('3 Part-time'!L28,2)&lt;&gt;'3 Part-time'!L28),M20,"")</f>
        <v/>
      </c>
      <c r="BH20" s="50"/>
      <c r="BI20" s="3" t="str">
        <f>IF(AND($AY$2=1,ROUND('3 Part-time'!Q28,2)&lt;&gt;'3 Part-time'!Q28),R20,"")</f>
        <v/>
      </c>
      <c r="BJ20" s="41" t="str">
        <f>IF(AND($AY$2=1,ROUND('3 Part-time'!R28,2)&lt;&gt;'3 Part-time'!R28),S20,"")</f>
        <v/>
      </c>
      <c r="BL20" s="43"/>
      <c r="BM20" s="3" t="str">
        <f>IF(AND($BL$2=1,'3 Part-time'!E28+'3 Part-time'!H28&gt;=$BL$3,'3 Part-time'!K28=0),L20,"")</f>
        <v/>
      </c>
      <c r="BN20" s="41" t="str">
        <f>IF(AND($BL$2=1,'3 Part-time'!F28+'3 Part-time'!I28&gt;=$BL$3,'3 Part-time'!L28=0),M20,"")</f>
        <v/>
      </c>
      <c r="BP20" s="43"/>
      <c r="BQ20" s="3" t="str">
        <f>IF(AND($BP$2=1,SUM('3 Part-time'!E28,'3 Part-time'!H28)&gt;0,SUM('3 Part-time'!E28,'3 Part-time'!H28)=-'3 Part-time'!K28),L20,"")</f>
        <v/>
      </c>
      <c r="BR20" s="41" t="str">
        <f>IF(AND($BP$2=1,SUM('3 Part-time'!F28,'3 Part-time'!I28)&gt;0,SUM('3 Part-time'!F28,'3 Part-time'!I28)=-'3 Part-time'!L28),M20,"")</f>
        <v/>
      </c>
      <c r="BT20" s="43"/>
      <c r="BU20" s="3" t="str">
        <f>IF(AND($BT$2=1,OR('3 Part-time'!Q28&lt;&gt;0,'3 Part-time'!N28&lt;&gt;0)),IF('3 Part-time'!Q28&gt;'3 Part-time'!N28,R20,""),"")</f>
        <v/>
      </c>
      <c r="BV20" s="41" t="str">
        <f>IF(AND($BT$2=1,OR('3 Part-time'!R28&lt;&gt;0,'3 Part-time'!O28&lt;&gt;0)),IF('3 Part-time'!R28&gt;'3 Part-time'!O28,S20,""),"")</f>
        <v/>
      </c>
      <c r="BX20" s="43"/>
      <c r="BY20" s="3" t="str">
        <f>IF(AND($BX$2=1,'3 Part-time'!N28&lt;&gt;0),IF(('3 Part-time'!Q28/'3 Part-time'!N28)&lt;0.03,R20,""),"")</f>
        <v/>
      </c>
      <c r="BZ20" s="41" t="str">
        <f>IF(AND($BX$2=1,'3 Part-time'!O28&lt;&gt;0),IF(('3 Part-time'!R28/'3 Part-time'!O28)&lt;0.03,S20,""),"")</f>
        <v/>
      </c>
    </row>
    <row r="21" spans="1:78" x14ac:dyDescent="0.25">
      <c r="A21" s="18" t="str">
        <f>'3 Part-time'!A29</f>
        <v>B</v>
      </c>
      <c r="B21" t="s">
        <v>19</v>
      </c>
      <c r="C21" s="18" t="str">
        <f>'3 Part-time'!C29</f>
        <v>UG</v>
      </c>
      <c r="D21" t="str">
        <f t="shared" si="2"/>
        <v>B, Long, UG</v>
      </c>
      <c r="E21" t="str">
        <f t="shared" si="3"/>
        <v xml:space="preserve">Column 1, OfS-fundable, B, Long, UG; </v>
      </c>
      <c r="F21" t="str">
        <f t="shared" si="1"/>
        <v xml:space="preserve">Column 1, Non-fundable, B, Long, UG; </v>
      </c>
      <c r="G21" t="str">
        <f t="shared" si="1"/>
        <v xml:space="preserve">Column 1, Island and overseas, B, Long, UG; </v>
      </c>
      <c r="H21" t="str">
        <f t="shared" si="1"/>
        <v xml:space="preserve">Column 2, OfS-fundable, B, Long, UG; </v>
      </c>
      <c r="I21" t="str">
        <f t="shared" si="1"/>
        <v xml:space="preserve">Column 2, Non-fundable, B, Long, UG; </v>
      </c>
      <c r="J21" t="str">
        <f t="shared" si="1"/>
        <v xml:space="preserve">Column 2, Island and overseas, B, Long, UG; </v>
      </c>
      <c r="K21" t="str">
        <f t="shared" si="1"/>
        <v xml:space="preserve">Column 3, OfS-fundable, B, Long, UG; </v>
      </c>
      <c r="L21" t="str">
        <f t="shared" si="1"/>
        <v xml:space="preserve">Column 3, Non-fundable, B, Long, UG; </v>
      </c>
      <c r="M21" t="str">
        <f t="shared" si="1"/>
        <v xml:space="preserve">Column 3, Island and overseas, B, Long, UG; </v>
      </c>
      <c r="N21" t="str">
        <f t="shared" si="1"/>
        <v xml:space="preserve">Column 4, OfS-fundable, B, Long, UG; </v>
      </c>
      <c r="O21" t="str">
        <f t="shared" si="1"/>
        <v xml:space="preserve">Column 4, Non-fundable, B, Long, UG; </v>
      </c>
      <c r="P21" t="str">
        <f t="shared" si="1"/>
        <v xml:space="preserve">Column 4, Island and overseas, B, Long, UG; </v>
      </c>
      <c r="Q21" t="str">
        <f t="shared" si="1"/>
        <v xml:space="preserve">Column 4a, OfS-fundable, B, Long, UG; </v>
      </c>
      <c r="R21" t="str">
        <f t="shared" si="1"/>
        <v xml:space="preserve">Column 4a, Non-fundable, B, Long, UG; </v>
      </c>
      <c r="S21" t="str">
        <f t="shared" si="1"/>
        <v xml:space="preserve">Column 4a, Island and overseas, B, Long, UG; </v>
      </c>
      <c r="X21" s="24" t="str">
        <f>IF(AND($X$2=1,'3 Part-time'!J29&gt;0),K21,"")</f>
        <v/>
      </c>
      <c r="Y21" s="21" t="str">
        <f>IF(AND($X$2=1,'3 Part-time'!K29&gt;0),L21,"")</f>
        <v/>
      </c>
      <c r="Z21" s="25" t="str">
        <f>IF(AND($X$2=1,'3 Part-time'!L29&gt;0),M21,"")</f>
        <v/>
      </c>
      <c r="AB21" s="24" t="str">
        <f>IF(AND($AB$2=1,'3 Part-time'!D29&lt;0),E21,"")</f>
        <v/>
      </c>
      <c r="AC21" s="21" t="str">
        <f>IF(AND($AB$2=1,'3 Part-time'!E29&lt;0),F21,"")</f>
        <v/>
      </c>
      <c r="AD21" s="25" t="str">
        <f>IF(AND($AB$2=1,'3 Part-time'!F29&lt;0),G21,"")</f>
        <v/>
      </c>
      <c r="AE21" s="21" t="str">
        <f>IF(AND($AB$2=1,'3 Part-time'!G29&lt;0),H21,"")</f>
        <v/>
      </c>
      <c r="AF21" s="21" t="str">
        <f>IF(AND($AB$2=1,'3 Part-time'!H29&lt;0),I21,"")</f>
        <v/>
      </c>
      <c r="AG21" s="25" t="str">
        <f>IF(AND($AB$2=1,'3 Part-time'!I29&lt;0),J21,"")</f>
        <v/>
      </c>
      <c r="AH21" s="32" t="str">
        <f>IF(AND($AB$2=1,'3 Part-time'!M29&lt;0),N21,"")</f>
        <v/>
      </c>
      <c r="AI21" s="21" t="str">
        <f>IF(AND($AB$2=1,'3 Part-time'!N29&lt;0),O21,"")</f>
        <v/>
      </c>
      <c r="AJ21" s="25" t="str">
        <f>IF(AND($AB$2=1,'3 Part-time'!O29&lt;0),P21,"")</f>
        <v/>
      </c>
      <c r="AK21" s="24" t="str">
        <f>IF(AND($AB$2=1,'3 Part-time'!P29&lt;0),Q21,"")</f>
        <v/>
      </c>
      <c r="AL21" s="21" t="str">
        <f>IF(AND($AB$2=1,'3 Part-time'!Q29&lt;0),R21,"")</f>
        <v/>
      </c>
      <c r="AM21" s="25" t="str">
        <f>IF(AND($AB$2=1,'3 Part-time'!R29&lt;0),S21,"")</f>
        <v/>
      </c>
      <c r="AY21" s="40" t="str">
        <f>IF(AND($AY$2=1,ROUND('3 Part-time'!D29,2)&lt;&gt;'3 Part-time'!D29),E21,"")</f>
        <v/>
      </c>
      <c r="AZ21" s="3" t="str">
        <f>IF(AND($AY$2=1,ROUND('3 Part-time'!E29,2)&lt;&gt;'3 Part-time'!E29),F21,"")</f>
        <v/>
      </c>
      <c r="BA21" s="3" t="str">
        <f>IF(AND($AY$2=1,ROUND('3 Part-time'!F29,2)&lt;&gt;'3 Part-time'!F29),G21,"")</f>
        <v/>
      </c>
      <c r="BB21" s="40" t="str">
        <f>IF(AND($AY$2=1,ROUND('3 Part-time'!G29,2)&lt;&gt;'3 Part-time'!G29),H21,"")</f>
        <v/>
      </c>
      <c r="BC21" s="3" t="str">
        <f>IF(AND($AY$2=1,ROUND('3 Part-time'!H29,2)&lt;&gt;'3 Part-time'!H29),I21,"")</f>
        <v/>
      </c>
      <c r="BD21" s="41" t="str">
        <f>IF(AND($AY$2=1,ROUND('3 Part-time'!I29,2)&lt;&gt;'3 Part-time'!I29),J21,"")</f>
        <v/>
      </c>
      <c r="BE21" s="3" t="str">
        <f>IF(AND($AY$2=1,ROUND('3 Part-time'!J29,2)&lt;&gt;'3 Part-time'!J29),K21,"")</f>
        <v/>
      </c>
      <c r="BF21" s="3" t="str">
        <f>IF(AND($AY$2=1,ROUND('3 Part-time'!K29,2)&lt;&gt;'3 Part-time'!K29),L21,"")</f>
        <v/>
      </c>
      <c r="BG21" s="3" t="str">
        <f>IF(AND($AY$2=1,ROUND('3 Part-time'!L29,2)&lt;&gt;'3 Part-time'!L29),M21,"")</f>
        <v/>
      </c>
      <c r="BH21" s="49" t="str">
        <f>IF(AND($AY$2=1,ROUND('3 Part-time'!P29,2)&lt;&gt;'3 Part-time'!P29),Q21,"")</f>
        <v/>
      </c>
      <c r="BI21" s="3" t="str">
        <f>IF(AND($AY$2=1,ROUND('3 Part-time'!Q29,2)&lt;&gt;'3 Part-time'!Q29),R21,"")</f>
        <v/>
      </c>
      <c r="BJ21" s="41" t="str">
        <f>IF(AND($AY$2=1,ROUND('3 Part-time'!R29,2)&lt;&gt;'3 Part-time'!R29),S21,"")</f>
        <v/>
      </c>
      <c r="BL21" s="40" t="str">
        <f>IF(AND($BL$2=1,'3 Part-time'!D29+'3 Part-time'!G29&gt;=$BL$3,'3 Part-time'!J29=0),K21,"")</f>
        <v/>
      </c>
      <c r="BM21" s="3" t="str">
        <f>IF(AND($BL$2=1,'3 Part-time'!E29+'3 Part-time'!H29&gt;=$BL$3,'3 Part-time'!K29=0),L21,"")</f>
        <v/>
      </c>
      <c r="BN21" s="41" t="str">
        <f>IF(AND($BL$2=1,'3 Part-time'!F29+'3 Part-time'!I29&gt;=$BL$3,'3 Part-time'!L29=0),M21,"")</f>
        <v/>
      </c>
      <c r="BP21" s="40" t="str">
        <f>IF(AND($BP$2=1,SUM('3 Part-time'!D29,'3 Part-time'!G29)&gt;0,SUM('3 Part-time'!D29,'3 Part-time'!G29)=-'3 Part-time'!J29),K21,"")</f>
        <v/>
      </c>
      <c r="BQ21" s="3" t="str">
        <f>IF(AND($BP$2=1,SUM('3 Part-time'!E29,'3 Part-time'!H29)&gt;0,SUM('3 Part-time'!E29,'3 Part-time'!H29)=-'3 Part-time'!K29),L21,"")</f>
        <v/>
      </c>
      <c r="BR21" s="41" t="str">
        <f>IF(AND($BP$2=1,SUM('3 Part-time'!F29,'3 Part-time'!I29)&gt;0,SUM('3 Part-time'!F29,'3 Part-time'!I29)=-'3 Part-time'!L29),M21,"")</f>
        <v/>
      </c>
      <c r="BT21" s="40" t="str">
        <f>IF(AND($BT$2=1,OR('3 Part-time'!P29&lt;&gt;0,'3 Part-time'!M29&lt;&gt;0)),IF('3 Part-time'!P29&gt;'3 Part-time'!M29,Q21,""),"")</f>
        <v/>
      </c>
      <c r="BU21" s="3" t="str">
        <f>IF(AND($BT$2=1,OR('3 Part-time'!Q29&lt;&gt;0,'3 Part-time'!N29&lt;&gt;0)),IF('3 Part-time'!Q29&gt;'3 Part-time'!N29,R21,""),"")</f>
        <v/>
      </c>
      <c r="BV21" s="41" t="str">
        <f>IF(AND($BT$2=1,OR('3 Part-time'!R29&lt;&gt;0,'3 Part-time'!O29&lt;&gt;0)),IF('3 Part-time'!R29&gt;'3 Part-time'!O29,S21,""),"")</f>
        <v/>
      </c>
      <c r="BX21" s="40" t="str">
        <f>IF(AND($BX$2=1,'3 Part-time'!M29&lt;&gt;0),IF(('3 Part-time'!P29/'3 Part-time'!M29)&lt;0.03,Q21,""),"")</f>
        <v/>
      </c>
      <c r="BY21" s="3" t="str">
        <f>IF(AND($BX$2=1,'3 Part-time'!N29&lt;&gt;0),IF(('3 Part-time'!Q29/'3 Part-time'!N29)&lt;0.03,R21,""),"")</f>
        <v/>
      </c>
      <c r="BZ21" s="41" t="str">
        <f>IF(AND($BX$2=1,'3 Part-time'!O29&lt;&gt;0),IF(('3 Part-time'!R29/'3 Part-time'!O29)&lt;0.03,S21,""),"")</f>
        <v/>
      </c>
    </row>
    <row r="22" spans="1:78" x14ac:dyDescent="0.25">
      <c r="A22" s="18" t="str">
        <f>'3 Part-time'!A30</f>
        <v>B</v>
      </c>
      <c r="B22" t="s">
        <v>19</v>
      </c>
      <c r="C22" s="18" t="str">
        <f>'3 Part-time'!C30</f>
        <v>PGT (UG fee)</v>
      </c>
      <c r="D22" t="str">
        <f t="shared" si="2"/>
        <v>B, Long, PGT (UG fee)</v>
      </c>
      <c r="E22" t="str">
        <f t="shared" si="3"/>
        <v xml:space="preserve">Column 1, OfS-fundable, B, Long, PGT (UG fee); </v>
      </c>
      <c r="F22" t="str">
        <f t="shared" si="3"/>
        <v xml:space="preserve">Column 1, Non-fundable, B, Long, PGT (UG fee); </v>
      </c>
      <c r="G22" t="str">
        <f t="shared" si="3"/>
        <v xml:space="preserve">Column 1, Island and overseas, B, Long, PGT (UG fee); </v>
      </c>
      <c r="H22" t="str">
        <f t="shared" si="3"/>
        <v xml:space="preserve">Column 2, OfS-fundable, B, Long, PGT (UG fee); </v>
      </c>
      <c r="I22" t="str">
        <f t="shared" si="3"/>
        <v xml:space="preserve">Column 2, Non-fundable, B, Long, PGT (UG fee); </v>
      </c>
      <c r="J22" t="str">
        <f t="shared" si="3"/>
        <v xml:space="preserve">Column 2, Island and overseas, B, Long, PGT (UG fee); </v>
      </c>
      <c r="K22" t="str">
        <f t="shared" si="3"/>
        <v xml:space="preserve">Column 3, OfS-fundable, B, Long, PGT (UG fee); </v>
      </c>
      <c r="L22" t="str">
        <f t="shared" si="3"/>
        <v xml:space="preserve">Column 3, Non-fundable, B, Long, PGT (UG fee); </v>
      </c>
      <c r="M22" t="str">
        <f t="shared" si="3"/>
        <v xml:space="preserve">Column 3, Island and overseas, B, Long, PGT (UG fee); </v>
      </c>
      <c r="N22" t="str">
        <f t="shared" si="3"/>
        <v xml:space="preserve">Column 4, OfS-fundable, B, Long, PGT (UG fee); </v>
      </c>
      <c r="O22" t="str">
        <f t="shared" si="3"/>
        <v xml:space="preserve">Column 4, Non-fundable, B, Long, PGT (UG fee); </v>
      </c>
      <c r="P22" t="str">
        <f t="shared" si="3"/>
        <v xml:space="preserve">Column 4, Island and overseas, B, Long, PGT (UG fee); </v>
      </c>
      <c r="Q22" t="str">
        <f t="shared" si="3"/>
        <v xml:space="preserve">Column 4a, OfS-fundable, B, Long, PGT (UG fee); </v>
      </c>
      <c r="R22" t="str">
        <f t="shared" si="3"/>
        <v xml:space="preserve">Column 4a, Non-fundable, B, Long, PGT (UG fee); </v>
      </c>
      <c r="S22" t="str">
        <f t="shared" si="3"/>
        <v xml:space="preserve">Column 4a, Island and overseas, B, Long, PGT (UG fee); </v>
      </c>
      <c r="X22" s="24" t="str">
        <f>IF(AND($X$2=1,'3 Part-time'!J30&gt;0),K22,"")</f>
        <v/>
      </c>
      <c r="Y22" s="21" t="str">
        <f>IF(AND($X$2=1,'3 Part-time'!K30&gt;0),L22,"")</f>
        <v/>
      </c>
      <c r="Z22" s="25" t="str">
        <f>IF(AND($X$2=1,'3 Part-time'!L30&gt;0),M22,"")</f>
        <v/>
      </c>
      <c r="AB22" s="24" t="str">
        <f>IF(AND($AB$2=1,'3 Part-time'!D30&lt;0),E22,"")</f>
        <v/>
      </c>
      <c r="AC22" s="21" t="str">
        <f>IF(AND($AB$2=1,'3 Part-time'!E30&lt;0),F22,"")</f>
        <v/>
      </c>
      <c r="AD22" s="25" t="str">
        <f>IF(AND($AB$2=1,'3 Part-time'!F30&lt;0),G22,"")</f>
        <v/>
      </c>
      <c r="AE22" s="21" t="str">
        <f>IF(AND($AB$2=1,'3 Part-time'!G30&lt;0),H22,"")</f>
        <v/>
      </c>
      <c r="AF22" s="21" t="str">
        <f>IF(AND($AB$2=1,'3 Part-time'!H30&lt;0),I22,"")</f>
        <v/>
      </c>
      <c r="AG22" s="25" t="str">
        <f>IF(AND($AB$2=1,'3 Part-time'!I30&lt;0),J22,"")</f>
        <v/>
      </c>
      <c r="AH22" s="32" t="str">
        <f>IF(AND($AB$2=1,'3 Part-time'!M30&lt;0),N22,"")</f>
        <v/>
      </c>
      <c r="AI22" s="21" t="str">
        <f>IF(AND($AB$2=1,'3 Part-time'!N30&lt;0),O22,"")</f>
        <v/>
      </c>
      <c r="AJ22" s="25" t="str">
        <f>IF(AND($AB$2=1,'3 Part-time'!O30&lt;0),P22,"")</f>
        <v/>
      </c>
      <c r="AK22" s="24" t="str">
        <f>IF(AND($AB$2=1,'3 Part-time'!P30&lt;0),Q22,"")</f>
        <v/>
      </c>
      <c r="AL22" s="21" t="str">
        <f>IF(AND($AB$2=1,'3 Part-time'!Q30&lt;0),R22,"")</f>
        <v/>
      </c>
      <c r="AM22" s="25" t="str">
        <f>IF(AND($AB$2=1,'3 Part-time'!R30&lt;0),S22,"")</f>
        <v/>
      </c>
      <c r="AY22" s="40" t="str">
        <f>IF(AND($AY$2=1,ROUND('3 Part-time'!D30,2)&lt;&gt;'3 Part-time'!D30),E22,"")</f>
        <v/>
      </c>
      <c r="AZ22" s="3" t="str">
        <f>IF(AND($AY$2=1,ROUND('3 Part-time'!E30,2)&lt;&gt;'3 Part-time'!E30),F22,"")</f>
        <v/>
      </c>
      <c r="BA22" s="3" t="str">
        <f>IF(AND($AY$2=1,ROUND('3 Part-time'!F30,2)&lt;&gt;'3 Part-time'!F30),G22,"")</f>
        <v/>
      </c>
      <c r="BB22" s="40" t="str">
        <f>IF(AND($AY$2=1,ROUND('3 Part-time'!G30,2)&lt;&gt;'3 Part-time'!G30),H22,"")</f>
        <v/>
      </c>
      <c r="BC22" s="3" t="str">
        <f>IF(AND($AY$2=1,ROUND('3 Part-time'!H30,2)&lt;&gt;'3 Part-time'!H30),I22,"")</f>
        <v/>
      </c>
      <c r="BD22" s="41" t="str">
        <f>IF(AND($AY$2=1,ROUND('3 Part-time'!I30,2)&lt;&gt;'3 Part-time'!I30),J22,"")</f>
        <v/>
      </c>
      <c r="BE22" s="3" t="str">
        <f>IF(AND($AY$2=1,ROUND('3 Part-time'!J30,2)&lt;&gt;'3 Part-time'!J30),K22,"")</f>
        <v/>
      </c>
      <c r="BF22" s="3" t="str">
        <f>IF(AND($AY$2=1,ROUND('3 Part-time'!K30,2)&lt;&gt;'3 Part-time'!K30),L22,"")</f>
        <v/>
      </c>
      <c r="BG22" s="3" t="str">
        <f>IF(AND($AY$2=1,ROUND('3 Part-time'!L30,2)&lt;&gt;'3 Part-time'!L30),M22,"")</f>
        <v/>
      </c>
      <c r="BH22" s="49" t="str">
        <f>IF(AND($AY$2=1,ROUND('3 Part-time'!P30,2)&lt;&gt;'3 Part-time'!P30),Q22,"")</f>
        <v/>
      </c>
      <c r="BI22" s="3" t="str">
        <f>IF(AND($AY$2=1,ROUND('3 Part-time'!Q30,2)&lt;&gt;'3 Part-time'!Q30),R22,"")</f>
        <v/>
      </c>
      <c r="BJ22" s="41" t="str">
        <f>IF(AND($AY$2=1,ROUND('3 Part-time'!R30,2)&lt;&gt;'3 Part-time'!R30),S22,"")</f>
        <v/>
      </c>
      <c r="BL22" s="40" t="str">
        <f>IF(AND($BL$2=1,'3 Part-time'!D30+'3 Part-time'!G30&gt;=$BL$3,'3 Part-time'!J30=0),K22,"")</f>
        <v/>
      </c>
      <c r="BM22" s="3" t="str">
        <f>IF(AND($BL$2=1,'3 Part-time'!E30+'3 Part-time'!H30&gt;=$BL$3,'3 Part-time'!K30=0),L22,"")</f>
        <v/>
      </c>
      <c r="BN22" s="41" t="str">
        <f>IF(AND($BL$2=1,'3 Part-time'!F30+'3 Part-time'!I30&gt;=$BL$3,'3 Part-time'!L30=0),M22,"")</f>
        <v/>
      </c>
      <c r="BP22" s="40" t="str">
        <f>IF(AND($BP$2=1,SUM('3 Part-time'!D30,'3 Part-time'!G30)&gt;0,SUM('3 Part-time'!D30,'3 Part-time'!G30)=-'3 Part-time'!J30),K22,"")</f>
        <v/>
      </c>
      <c r="BQ22" s="3" t="str">
        <f>IF(AND($BP$2=1,SUM('3 Part-time'!E30,'3 Part-time'!H30)&gt;0,SUM('3 Part-time'!E30,'3 Part-time'!H30)=-'3 Part-time'!K30),L22,"")</f>
        <v/>
      </c>
      <c r="BR22" s="41" t="str">
        <f>IF(AND($BP$2=1,SUM('3 Part-time'!F30,'3 Part-time'!I30)&gt;0,SUM('3 Part-time'!F30,'3 Part-time'!I30)=-'3 Part-time'!L30),M22,"")</f>
        <v/>
      </c>
      <c r="BT22" s="40" t="str">
        <f>IF(AND($BT$2=1,OR('3 Part-time'!P30&lt;&gt;0,'3 Part-time'!M30&lt;&gt;0)),IF('3 Part-time'!P30&gt;'3 Part-time'!M30,Q22,""),"")</f>
        <v/>
      </c>
      <c r="BU22" s="3" t="str">
        <f>IF(AND($BT$2=1,OR('3 Part-time'!Q30&lt;&gt;0,'3 Part-time'!N30&lt;&gt;0)),IF('3 Part-time'!Q30&gt;'3 Part-time'!N30,R22,""),"")</f>
        <v/>
      </c>
      <c r="BV22" s="41" t="str">
        <f>IF(AND($BT$2=1,OR('3 Part-time'!R30&lt;&gt;0,'3 Part-time'!O30&lt;&gt;0)),IF('3 Part-time'!R30&gt;'3 Part-time'!O30,S22,""),"")</f>
        <v/>
      </c>
      <c r="BX22" s="40" t="str">
        <f>IF(AND($BX$2=1,'3 Part-time'!M30&lt;&gt;0),IF(('3 Part-time'!P30/'3 Part-time'!M30)&lt;0.03,Q22,""),"")</f>
        <v/>
      </c>
      <c r="BY22" s="3" t="str">
        <f>IF(AND($BX$2=1,'3 Part-time'!N30&lt;&gt;0),IF(('3 Part-time'!Q30/'3 Part-time'!N30)&lt;0.03,R22,""),"")</f>
        <v/>
      </c>
      <c r="BZ22" s="41" t="str">
        <f>IF(AND($BX$2=1,'3 Part-time'!O30&lt;&gt;0),IF(('3 Part-time'!R30/'3 Part-time'!O30)&lt;0.03,S22,""),"")</f>
        <v/>
      </c>
    </row>
    <row r="23" spans="1:78" x14ac:dyDescent="0.25">
      <c r="A23" s="18" t="str">
        <f>'3 Part-time'!A31</f>
        <v>B</v>
      </c>
      <c r="B23" t="s">
        <v>19</v>
      </c>
      <c r="C23" s="18" t="str">
        <f>'3 Part-time'!C31</f>
        <v>PGT (Masters' loan)</v>
      </c>
      <c r="D23" t="str">
        <f t="shared" si="2"/>
        <v>B, Long, PGT (Masters' loan)</v>
      </c>
      <c r="E23" t="str">
        <f t="shared" si="3"/>
        <v xml:space="preserve">Column 1, OfS-fundable, B, Long, PGT (Masters' loan); </v>
      </c>
      <c r="F23" t="str">
        <f t="shared" si="3"/>
        <v xml:space="preserve">Column 1, Non-fundable, B, Long, PGT (Masters' loan); </v>
      </c>
      <c r="G23" t="str">
        <f t="shared" si="3"/>
        <v xml:space="preserve">Column 1, Island and overseas, B, Long, PGT (Masters' loan); </v>
      </c>
      <c r="H23" t="str">
        <f t="shared" si="3"/>
        <v xml:space="preserve">Column 2, OfS-fundable, B, Long, PGT (Masters' loan); </v>
      </c>
      <c r="I23" t="str">
        <f t="shared" si="3"/>
        <v xml:space="preserve">Column 2, Non-fundable, B, Long, PGT (Masters' loan); </v>
      </c>
      <c r="J23" t="str">
        <f t="shared" si="3"/>
        <v xml:space="preserve">Column 2, Island and overseas, B, Long, PGT (Masters' loan); </v>
      </c>
      <c r="K23" t="str">
        <f t="shared" si="3"/>
        <v xml:space="preserve">Column 3, OfS-fundable, B, Long, PGT (Masters' loan); </v>
      </c>
      <c r="L23" t="str">
        <f t="shared" si="3"/>
        <v xml:space="preserve">Column 3, Non-fundable, B, Long, PGT (Masters' loan); </v>
      </c>
      <c r="M23" t="str">
        <f t="shared" si="3"/>
        <v xml:space="preserve">Column 3, Island and overseas, B, Long, PGT (Masters' loan); </v>
      </c>
      <c r="N23" t="str">
        <f t="shared" si="3"/>
        <v xml:space="preserve">Column 4, OfS-fundable, B, Long, PGT (Masters' loan); </v>
      </c>
      <c r="O23" t="str">
        <f t="shared" si="3"/>
        <v xml:space="preserve">Column 4, Non-fundable, B, Long, PGT (Masters' loan); </v>
      </c>
      <c r="P23" t="str">
        <f t="shared" si="3"/>
        <v xml:space="preserve">Column 4, Island and overseas, B, Long, PGT (Masters' loan); </v>
      </c>
      <c r="Q23" t="str">
        <f t="shared" si="3"/>
        <v xml:space="preserve">Column 4a, OfS-fundable, B, Long, PGT (Masters' loan); </v>
      </c>
      <c r="R23" t="str">
        <f t="shared" si="3"/>
        <v xml:space="preserve">Column 4a, Non-fundable, B, Long, PGT (Masters' loan); </v>
      </c>
      <c r="S23" t="str">
        <f t="shared" si="3"/>
        <v xml:space="preserve">Column 4a, Island and overseas, B, Long, PGT (Masters' loan); </v>
      </c>
      <c r="X23" s="24" t="str">
        <f>IF(AND($X$2=1,'3 Part-time'!J31&gt;0),K23,"")</f>
        <v/>
      </c>
      <c r="Y23" s="21" t="str">
        <f>IF(AND($X$2=1,'3 Part-time'!K31&gt;0),L23,"")</f>
        <v/>
      </c>
      <c r="Z23" s="25" t="str">
        <f>IF(AND($X$2=1,'3 Part-time'!L31&gt;0),M23,"")</f>
        <v/>
      </c>
      <c r="AB23" s="24" t="str">
        <f>IF(AND($AB$2=1,'3 Part-time'!D31&lt;0),E23,"")</f>
        <v/>
      </c>
      <c r="AC23" s="21" t="str">
        <f>IF(AND($AB$2=1,'3 Part-time'!E31&lt;0),F23,"")</f>
        <v/>
      </c>
      <c r="AD23" s="25" t="str">
        <f>IF(AND($AB$2=1,'3 Part-time'!F31&lt;0),G23,"")</f>
        <v/>
      </c>
      <c r="AE23" s="21" t="str">
        <f>IF(AND($AB$2=1,'3 Part-time'!G31&lt;0),H23,"")</f>
        <v/>
      </c>
      <c r="AF23" s="21" t="str">
        <f>IF(AND($AB$2=1,'3 Part-time'!H31&lt;0),I23,"")</f>
        <v/>
      </c>
      <c r="AG23" s="25" t="str">
        <f>IF(AND($AB$2=1,'3 Part-time'!I31&lt;0),J23,"")</f>
        <v/>
      </c>
      <c r="AH23" s="32" t="str">
        <f>IF(AND($AB$2=1,'3 Part-time'!M31&lt;0),N23,"")</f>
        <v/>
      </c>
      <c r="AI23" s="21" t="str">
        <f>IF(AND($AB$2=1,'3 Part-time'!N31&lt;0),O23,"")</f>
        <v/>
      </c>
      <c r="AJ23" s="25" t="str">
        <f>IF(AND($AB$2=1,'3 Part-time'!O31&lt;0),P23,"")</f>
        <v/>
      </c>
      <c r="AK23" s="24" t="str">
        <f>IF(AND($AB$2=1,'3 Part-time'!P31&lt;0),Q23,"")</f>
        <v/>
      </c>
      <c r="AL23" s="21" t="str">
        <f>IF(AND($AB$2=1,'3 Part-time'!Q31&lt;0),R23,"")</f>
        <v/>
      </c>
      <c r="AM23" s="25" t="str">
        <f>IF(AND($AB$2=1,'3 Part-time'!R31&lt;0),S23,"")</f>
        <v/>
      </c>
      <c r="AY23" s="40" t="str">
        <f>IF(AND($AY$2=1,ROUND('3 Part-time'!D31,2)&lt;&gt;'3 Part-time'!D31),E23,"")</f>
        <v/>
      </c>
      <c r="AZ23" s="3" t="str">
        <f>IF(AND($AY$2=1,ROUND('3 Part-time'!E31,2)&lt;&gt;'3 Part-time'!E31),F23,"")</f>
        <v/>
      </c>
      <c r="BA23" s="3" t="str">
        <f>IF(AND($AY$2=1,ROUND('3 Part-time'!F31,2)&lt;&gt;'3 Part-time'!F31),G23,"")</f>
        <v/>
      </c>
      <c r="BB23" s="40" t="str">
        <f>IF(AND($AY$2=1,ROUND('3 Part-time'!G31,2)&lt;&gt;'3 Part-time'!G31),H23,"")</f>
        <v/>
      </c>
      <c r="BC23" s="3" t="str">
        <f>IF(AND($AY$2=1,ROUND('3 Part-time'!H31,2)&lt;&gt;'3 Part-time'!H31),I23,"")</f>
        <v/>
      </c>
      <c r="BD23" s="41" t="str">
        <f>IF(AND($AY$2=1,ROUND('3 Part-time'!I31,2)&lt;&gt;'3 Part-time'!I31),J23,"")</f>
        <v/>
      </c>
      <c r="BE23" s="3" t="str">
        <f>IF(AND($AY$2=1,ROUND('3 Part-time'!J31,2)&lt;&gt;'3 Part-time'!J31),K23,"")</f>
        <v/>
      </c>
      <c r="BF23" s="3" t="str">
        <f>IF(AND($AY$2=1,ROUND('3 Part-time'!K31,2)&lt;&gt;'3 Part-time'!K31),L23,"")</f>
        <v/>
      </c>
      <c r="BG23" s="3" t="str">
        <f>IF(AND($AY$2=1,ROUND('3 Part-time'!L31,2)&lt;&gt;'3 Part-time'!L31),M23,"")</f>
        <v/>
      </c>
      <c r="BH23" s="49" t="str">
        <f>IF(AND($AY$2=1,ROUND('3 Part-time'!P31,2)&lt;&gt;'3 Part-time'!P31),Q23,"")</f>
        <v/>
      </c>
      <c r="BI23" s="3" t="str">
        <f>IF(AND($AY$2=1,ROUND('3 Part-time'!Q31,2)&lt;&gt;'3 Part-time'!Q31),R23,"")</f>
        <v/>
      </c>
      <c r="BJ23" s="41" t="str">
        <f>IF(AND($AY$2=1,ROUND('3 Part-time'!R31,2)&lt;&gt;'3 Part-time'!R31),S23,"")</f>
        <v/>
      </c>
      <c r="BL23" s="40" t="str">
        <f>IF(AND($BL$2=1,'3 Part-time'!D31+'3 Part-time'!G31&gt;=$BL$3,'3 Part-time'!J31=0),K23,"")</f>
        <v/>
      </c>
      <c r="BM23" s="3" t="str">
        <f>IF(AND($BL$2=1,'3 Part-time'!E31+'3 Part-time'!H31&gt;=$BL$3,'3 Part-time'!K31=0),L23,"")</f>
        <v/>
      </c>
      <c r="BN23" s="41" t="str">
        <f>IF(AND($BL$2=1,'3 Part-time'!F31+'3 Part-time'!I31&gt;=$BL$3,'3 Part-time'!L31=0),M23,"")</f>
        <v/>
      </c>
      <c r="BP23" s="40" t="str">
        <f>IF(AND($BP$2=1,SUM('3 Part-time'!D31,'3 Part-time'!G31)&gt;0,SUM('3 Part-time'!D31,'3 Part-time'!G31)=-'3 Part-time'!J31),K23,"")</f>
        <v/>
      </c>
      <c r="BQ23" s="3" t="str">
        <f>IF(AND($BP$2=1,SUM('3 Part-time'!E31,'3 Part-time'!H31)&gt;0,SUM('3 Part-time'!E31,'3 Part-time'!H31)=-'3 Part-time'!K31),L23,"")</f>
        <v/>
      </c>
      <c r="BR23" s="41" t="str">
        <f>IF(AND($BP$2=1,SUM('3 Part-time'!F31,'3 Part-time'!I31)&gt;0,SUM('3 Part-time'!F31,'3 Part-time'!I31)=-'3 Part-time'!L31),M23,"")</f>
        <v/>
      </c>
      <c r="BT23" s="40" t="str">
        <f>IF(AND($BT$2=1,OR('3 Part-time'!P31&lt;&gt;0,'3 Part-time'!M31&lt;&gt;0)),IF('3 Part-time'!P31&gt;'3 Part-time'!M31,Q23,""),"")</f>
        <v/>
      </c>
      <c r="BU23" s="3" t="str">
        <f>IF(AND($BT$2=1,OR('3 Part-time'!Q31&lt;&gt;0,'3 Part-time'!N31&lt;&gt;0)),IF('3 Part-time'!Q31&gt;'3 Part-time'!N31,R23,""),"")</f>
        <v/>
      </c>
      <c r="BV23" s="41" t="str">
        <f>IF(AND($BT$2=1,OR('3 Part-time'!R31&lt;&gt;0,'3 Part-time'!O31&lt;&gt;0)),IF('3 Part-time'!R31&gt;'3 Part-time'!O31,S23,""),"")</f>
        <v/>
      </c>
      <c r="BX23" s="40" t="str">
        <f>IF(AND($BX$2=1,'3 Part-time'!M31&lt;&gt;0),IF(('3 Part-time'!P31/'3 Part-time'!M31)&lt;0.03,Q23,""),"")</f>
        <v/>
      </c>
      <c r="BY23" s="3" t="str">
        <f>IF(AND($BX$2=1,'3 Part-time'!N31&lt;&gt;0),IF(('3 Part-time'!Q31/'3 Part-time'!N31)&lt;0.03,R23,""),"")</f>
        <v/>
      </c>
      <c r="BZ23" s="41" t="str">
        <f>IF(AND($BX$2=1,'3 Part-time'!O31&lt;&gt;0),IF(('3 Part-time'!R31/'3 Part-time'!O31)&lt;0.03,S23,""),"")</f>
        <v/>
      </c>
    </row>
    <row r="24" spans="1:78" x14ac:dyDescent="0.25">
      <c r="A24" s="18" t="str">
        <f>'3 Part-time'!A32</f>
        <v>B</v>
      </c>
      <c r="B24" t="s">
        <v>19</v>
      </c>
      <c r="C24" s="18" t="str">
        <f>'3 Part-time'!C32</f>
        <v>PGT (Other)</v>
      </c>
      <c r="D24" t="str">
        <f t="shared" si="2"/>
        <v>B, Long, PGT (Other)</v>
      </c>
      <c r="E24" t="str">
        <f t="shared" si="3"/>
        <v xml:space="preserve">Column 1, OfS-fundable, B, Long, PGT (Other); </v>
      </c>
      <c r="F24" t="str">
        <f t="shared" si="3"/>
        <v xml:space="preserve">Column 1, Non-fundable, B, Long, PGT (Other); </v>
      </c>
      <c r="G24" t="str">
        <f t="shared" si="3"/>
        <v xml:space="preserve">Column 1, Island and overseas, B, Long, PGT (Other); </v>
      </c>
      <c r="H24" t="str">
        <f t="shared" si="3"/>
        <v xml:space="preserve">Column 2, OfS-fundable, B, Long, PGT (Other); </v>
      </c>
      <c r="I24" t="str">
        <f t="shared" si="3"/>
        <v xml:space="preserve">Column 2, Non-fundable, B, Long, PGT (Other); </v>
      </c>
      <c r="J24" t="str">
        <f t="shared" si="3"/>
        <v xml:space="preserve">Column 2, Island and overseas, B, Long, PGT (Other); </v>
      </c>
      <c r="K24" t="str">
        <f t="shared" si="3"/>
        <v xml:space="preserve">Column 3, OfS-fundable, B, Long, PGT (Other); </v>
      </c>
      <c r="L24" t="str">
        <f t="shared" si="3"/>
        <v xml:space="preserve">Column 3, Non-fundable, B, Long, PGT (Other); </v>
      </c>
      <c r="M24" t="str">
        <f t="shared" si="3"/>
        <v xml:space="preserve">Column 3, Island and overseas, B, Long, PGT (Other); </v>
      </c>
      <c r="N24" t="str">
        <f t="shared" si="3"/>
        <v xml:space="preserve">Column 4, OfS-fundable, B, Long, PGT (Other); </v>
      </c>
      <c r="O24" t="str">
        <f t="shared" si="3"/>
        <v xml:space="preserve">Column 4, Non-fundable, B, Long, PGT (Other); </v>
      </c>
      <c r="P24" t="str">
        <f t="shared" si="3"/>
        <v xml:space="preserve">Column 4, Island and overseas, B, Long, PGT (Other); </v>
      </c>
      <c r="Q24" t="str">
        <f t="shared" si="3"/>
        <v xml:space="preserve">Column 4a, OfS-fundable, B, Long, PGT (Other); </v>
      </c>
      <c r="R24" t="str">
        <f t="shared" si="3"/>
        <v xml:space="preserve">Column 4a, Non-fundable, B, Long, PGT (Other); </v>
      </c>
      <c r="S24" t="str">
        <f t="shared" si="3"/>
        <v xml:space="preserve">Column 4a, Island and overseas, B, Long, PGT (Other); </v>
      </c>
      <c r="X24" s="24" t="str">
        <f>IF(AND($X$2=1,'3 Part-time'!J32&gt;0),K24,"")</f>
        <v/>
      </c>
      <c r="Y24" s="21" t="str">
        <f>IF(AND($X$2=1,'3 Part-time'!K32&gt;0),L24,"")</f>
        <v/>
      </c>
      <c r="Z24" s="25" t="str">
        <f>IF(AND($X$2=1,'3 Part-time'!L32&gt;0),M24,"")</f>
        <v/>
      </c>
      <c r="AB24" s="24" t="str">
        <f>IF(AND($AB$2=1,'3 Part-time'!D32&lt;0),E24,"")</f>
        <v/>
      </c>
      <c r="AC24" s="21" t="str">
        <f>IF(AND($AB$2=1,'3 Part-time'!E32&lt;0),F24,"")</f>
        <v/>
      </c>
      <c r="AD24" s="25" t="str">
        <f>IF(AND($AB$2=1,'3 Part-time'!F32&lt;0),G24,"")</f>
        <v/>
      </c>
      <c r="AE24" s="21" t="str">
        <f>IF(AND($AB$2=1,'3 Part-time'!G32&lt;0),H24,"")</f>
        <v/>
      </c>
      <c r="AF24" s="21" t="str">
        <f>IF(AND($AB$2=1,'3 Part-time'!H32&lt;0),I24,"")</f>
        <v/>
      </c>
      <c r="AG24" s="25" t="str">
        <f>IF(AND($AB$2=1,'3 Part-time'!I32&lt;0),J24,"")</f>
        <v/>
      </c>
      <c r="AH24" s="32" t="str">
        <f>IF(AND($AB$2=1,'3 Part-time'!M32&lt;0),N24,"")</f>
        <v/>
      </c>
      <c r="AI24" s="21" t="str">
        <f>IF(AND($AB$2=1,'3 Part-time'!N32&lt;0),O24,"")</f>
        <v/>
      </c>
      <c r="AJ24" s="25" t="str">
        <f>IF(AND($AB$2=1,'3 Part-time'!O32&lt;0),P24,"")</f>
        <v/>
      </c>
      <c r="AK24" s="24" t="str">
        <f>IF(AND($AB$2=1,'3 Part-time'!P32&lt;0),Q24,"")</f>
        <v/>
      </c>
      <c r="AL24" s="21" t="str">
        <f>IF(AND($AB$2=1,'3 Part-time'!Q32&lt;0),R24,"")</f>
        <v/>
      </c>
      <c r="AM24" s="25" t="str">
        <f>IF(AND($AB$2=1,'3 Part-time'!R32&lt;0),S24,"")</f>
        <v/>
      </c>
      <c r="AY24" s="40" t="str">
        <f>IF(AND($AY$2=1,ROUND('3 Part-time'!D32,2)&lt;&gt;'3 Part-time'!D32),E24,"")</f>
        <v/>
      </c>
      <c r="AZ24" s="3" t="str">
        <f>IF(AND($AY$2=1,ROUND('3 Part-time'!E32,2)&lt;&gt;'3 Part-time'!E32),F24,"")</f>
        <v/>
      </c>
      <c r="BA24" s="3" t="str">
        <f>IF(AND($AY$2=1,ROUND('3 Part-time'!F32,2)&lt;&gt;'3 Part-time'!F32),G24,"")</f>
        <v/>
      </c>
      <c r="BB24" s="40" t="str">
        <f>IF(AND($AY$2=1,ROUND('3 Part-time'!G32,2)&lt;&gt;'3 Part-time'!G32),H24,"")</f>
        <v/>
      </c>
      <c r="BC24" s="3" t="str">
        <f>IF(AND($AY$2=1,ROUND('3 Part-time'!H32,2)&lt;&gt;'3 Part-time'!H32),I24,"")</f>
        <v/>
      </c>
      <c r="BD24" s="41" t="str">
        <f>IF(AND($AY$2=1,ROUND('3 Part-time'!I32,2)&lt;&gt;'3 Part-time'!I32),J24,"")</f>
        <v/>
      </c>
      <c r="BE24" s="3" t="str">
        <f>IF(AND($AY$2=1,ROUND('3 Part-time'!J32,2)&lt;&gt;'3 Part-time'!J32),K24,"")</f>
        <v/>
      </c>
      <c r="BF24" s="3" t="str">
        <f>IF(AND($AY$2=1,ROUND('3 Part-time'!K32,2)&lt;&gt;'3 Part-time'!K32),L24,"")</f>
        <v/>
      </c>
      <c r="BG24" s="3" t="str">
        <f>IF(AND($AY$2=1,ROUND('3 Part-time'!L32,2)&lt;&gt;'3 Part-time'!L32),M24,"")</f>
        <v/>
      </c>
      <c r="BH24" s="49" t="str">
        <f>IF(AND($AY$2=1,ROUND('3 Part-time'!P32,2)&lt;&gt;'3 Part-time'!P32),Q24,"")</f>
        <v/>
      </c>
      <c r="BI24" s="3" t="str">
        <f>IF(AND($AY$2=1,ROUND('3 Part-time'!Q32,2)&lt;&gt;'3 Part-time'!Q32),R24,"")</f>
        <v/>
      </c>
      <c r="BJ24" s="41" t="str">
        <f>IF(AND($AY$2=1,ROUND('3 Part-time'!R32,2)&lt;&gt;'3 Part-time'!R32),S24,"")</f>
        <v/>
      </c>
      <c r="BL24" s="40" t="str">
        <f>IF(AND($BL$2=1,'3 Part-time'!D32+'3 Part-time'!G32&gt;=$BL$3,'3 Part-time'!J32=0),K24,"")</f>
        <v/>
      </c>
      <c r="BM24" s="3" t="str">
        <f>IF(AND($BL$2=1,'3 Part-time'!E32+'3 Part-time'!H32&gt;=$BL$3,'3 Part-time'!K32=0),L24,"")</f>
        <v/>
      </c>
      <c r="BN24" s="41" t="str">
        <f>IF(AND($BL$2=1,'3 Part-time'!F32+'3 Part-time'!I32&gt;=$BL$3,'3 Part-time'!L32=0),M24,"")</f>
        <v/>
      </c>
      <c r="BP24" s="40" t="str">
        <f>IF(AND($BP$2=1,SUM('3 Part-time'!D32,'3 Part-time'!G32)&gt;0,SUM('3 Part-time'!D32,'3 Part-time'!G32)=-'3 Part-time'!J32),K24,"")</f>
        <v/>
      </c>
      <c r="BQ24" s="3" t="str">
        <f>IF(AND($BP$2=1,SUM('3 Part-time'!E32,'3 Part-time'!H32)&gt;0,SUM('3 Part-time'!E32,'3 Part-time'!H32)=-'3 Part-time'!K32),L24,"")</f>
        <v/>
      </c>
      <c r="BR24" s="41" t="str">
        <f>IF(AND($BP$2=1,SUM('3 Part-time'!F32,'3 Part-time'!I32)&gt;0,SUM('3 Part-time'!F32,'3 Part-time'!I32)=-'3 Part-time'!L32),M24,"")</f>
        <v/>
      </c>
      <c r="BT24" s="40" t="str">
        <f>IF(AND($BT$2=1,OR('3 Part-time'!P32&lt;&gt;0,'3 Part-time'!M32&lt;&gt;0)),IF('3 Part-time'!P32&gt;'3 Part-time'!M32,Q24,""),"")</f>
        <v/>
      </c>
      <c r="BU24" s="3" t="str">
        <f>IF(AND($BT$2=1,OR('3 Part-time'!Q32&lt;&gt;0,'3 Part-time'!N32&lt;&gt;0)),IF('3 Part-time'!Q32&gt;'3 Part-time'!N32,R24,""),"")</f>
        <v/>
      </c>
      <c r="BV24" s="41" t="str">
        <f>IF(AND($BT$2=1,OR('3 Part-time'!R32&lt;&gt;0,'3 Part-time'!O32&lt;&gt;0)),IF('3 Part-time'!R32&gt;'3 Part-time'!O32,S24,""),"")</f>
        <v/>
      </c>
      <c r="BX24" s="40" t="str">
        <f>IF(AND($BX$2=1,'3 Part-time'!M32&lt;&gt;0),IF(('3 Part-time'!P32/'3 Part-time'!M32)&lt;0.03,Q24,""),"")</f>
        <v/>
      </c>
      <c r="BY24" s="3" t="str">
        <f>IF(AND($BX$2=1,'3 Part-time'!N32&lt;&gt;0),IF(('3 Part-time'!Q32/'3 Part-time'!N32)&lt;0.03,R24,""),"")</f>
        <v/>
      </c>
      <c r="BZ24" s="41" t="str">
        <f>IF(AND($BX$2=1,'3 Part-time'!O32&lt;&gt;0),IF(('3 Part-time'!R32/'3 Part-time'!O32)&lt;0.03,S24,""),"")</f>
        <v/>
      </c>
    </row>
    <row r="25" spans="1:78" x14ac:dyDescent="0.25">
      <c r="A25" s="18" t="str">
        <f>'3 Part-time'!A33</f>
        <v>B</v>
      </c>
      <c r="B25" t="s">
        <v>19</v>
      </c>
      <c r="C25" s="18" t="str">
        <f>'3 Part-time'!C33</f>
        <v>PGR</v>
      </c>
      <c r="D25" t="str">
        <f t="shared" si="2"/>
        <v>B, Long, PGR</v>
      </c>
      <c r="E25" t="str">
        <f t="shared" si="3"/>
        <v xml:space="preserve">Column 1, OfS-fundable, B, Long, PGR; </v>
      </c>
      <c r="F25" t="str">
        <f t="shared" si="3"/>
        <v xml:space="preserve">Column 1, Non-fundable, B, Long, PGR; </v>
      </c>
      <c r="G25" t="str">
        <f t="shared" si="3"/>
        <v xml:space="preserve">Column 1, Island and overseas, B, Long, PGR; </v>
      </c>
      <c r="H25" t="str">
        <f t="shared" si="3"/>
        <v xml:space="preserve">Column 2, OfS-fundable, B, Long, PGR; </v>
      </c>
      <c r="I25" t="str">
        <f t="shared" si="3"/>
        <v xml:space="preserve">Column 2, Non-fundable, B, Long, PGR; </v>
      </c>
      <c r="J25" t="str">
        <f t="shared" si="3"/>
        <v xml:space="preserve">Column 2, Island and overseas, B, Long, PGR; </v>
      </c>
      <c r="K25" t="str">
        <f t="shared" si="3"/>
        <v xml:space="preserve">Column 3, OfS-fundable, B, Long, PGR; </v>
      </c>
      <c r="L25" t="str">
        <f t="shared" si="3"/>
        <v xml:space="preserve">Column 3, Non-fundable, B, Long, PGR; </v>
      </c>
      <c r="M25" t="str">
        <f t="shared" si="3"/>
        <v xml:space="preserve">Column 3, Island and overseas, B, Long, PGR; </v>
      </c>
      <c r="N25" t="str">
        <f t="shared" si="3"/>
        <v xml:space="preserve">Column 4, OfS-fundable, B, Long, PGR; </v>
      </c>
      <c r="O25" t="str">
        <f t="shared" si="3"/>
        <v xml:space="preserve">Column 4, Non-fundable, B, Long, PGR; </v>
      </c>
      <c r="P25" t="str">
        <f t="shared" si="3"/>
        <v xml:space="preserve">Column 4, Island and overseas, B, Long, PGR; </v>
      </c>
      <c r="Q25" t="str">
        <f t="shared" si="3"/>
        <v xml:space="preserve">Column 4a, OfS-fundable, B, Long, PGR; </v>
      </c>
      <c r="R25" t="str">
        <f t="shared" si="3"/>
        <v xml:space="preserve">Column 4a, Non-fundable, B, Long, PGR; </v>
      </c>
      <c r="S25" t="str">
        <f t="shared" si="3"/>
        <v xml:space="preserve">Column 4a, Island and overseas, B, Long, PGR; </v>
      </c>
      <c r="X25" s="31"/>
      <c r="Y25" s="26" t="str">
        <f>IF(AND($X$2=1,'3 Part-time'!K33&gt;0),L25,"")</f>
        <v/>
      </c>
      <c r="Z25" s="27" t="str">
        <f>IF(AND($X$2=1,'3 Part-time'!L33&gt;0),M25,"")</f>
        <v/>
      </c>
      <c r="AB25" s="31"/>
      <c r="AC25" s="26" t="str">
        <f>IF(AND($AB$2=1,'3 Part-time'!E33&lt;0),F25,"")</f>
        <v/>
      </c>
      <c r="AD25" s="27" t="str">
        <f>IF(AND($AB$2=1,'3 Part-time'!F33&lt;0),G25,"")</f>
        <v/>
      </c>
      <c r="AE25" s="35"/>
      <c r="AF25" s="26" t="str">
        <f>IF(AND($AB$2=1,'3 Part-time'!H33&lt;0),I25,"")</f>
        <v/>
      </c>
      <c r="AG25" s="27" t="str">
        <f>IF(AND($AB$2=1,'3 Part-time'!I33&lt;0),J25,"")</f>
        <v/>
      </c>
      <c r="AH25" s="36"/>
      <c r="AI25" s="26" t="str">
        <f>IF(AND($AB$2=1,'3 Part-time'!N33&lt;0),O25,"")</f>
        <v/>
      </c>
      <c r="AJ25" s="27" t="str">
        <f>IF(AND($AB$2=1,'3 Part-time'!O33&lt;0),P25,"")</f>
        <v/>
      </c>
      <c r="AK25" s="31"/>
      <c r="AL25" s="26" t="str">
        <f>IF(AND($AB$2=1,'3 Part-time'!Q33&lt;0),R25,"")</f>
        <v/>
      </c>
      <c r="AM25" s="27" t="str">
        <f>IF(AND($AB$2=1,'3 Part-time'!R33&lt;0),S25,"")</f>
        <v/>
      </c>
      <c r="AY25" s="45"/>
      <c r="AZ25" s="4" t="str">
        <f>IF(AND($AY$2=1,ROUND('3 Part-time'!E33,2)&lt;&gt;'3 Part-time'!E33),F25,"")</f>
        <v/>
      </c>
      <c r="BA25" s="4" t="str">
        <f>IF(AND($AY$2=1,ROUND('3 Part-time'!F33,2)&lt;&gt;'3 Part-time'!F33),G25,"")</f>
        <v/>
      </c>
      <c r="BB25" s="45"/>
      <c r="BC25" s="4" t="str">
        <f>IF(AND($AY$2=1,ROUND('3 Part-time'!H33,2)&lt;&gt;'3 Part-time'!H33),I25,"")</f>
        <v/>
      </c>
      <c r="BD25" s="42" t="str">
        <f>IF(AND($AY$2=1,ROUND('3 Part-time'!I33,2)&lt;&gt;'3 Part-time'!I33),J25,"")</f>
        <v/>
      </c>
      <c r="BE25" s="46"/>
      <c r="BF25" s="4" t="str">
        <f>IF(AND($AY$2=1,ROUND('3 Part-time'!K33,2)&lt;&gt;'3 Part-time'!K33),L25,"")</f>
        <v/>
      </c>
      <c r="BG25" s="4" t="str">
        <f>IF(AND($AY$2=1,ROUND('3 Part-time'!L33,2)&lt;&gt;'3 Part-time'!L33),M25,"")</f>
        <v/>
      </c>
      <c r="BH25" s="51"/>
      <c r="BI25" s="4" t="str">
        <f>IF(AND($AY$2=1,ROUND('3 Part-time'!Q33,2)&lt;&gt;'3 Part-time'!Q33),R25,"")</f>
        <v/>
      </c>
      <c r="BJ25" s="42" t="str">
        <f>IF(AND($AY$2=1,ROUND('3 Part-time'!R33,2)&lt;&gt;'3 Part-time'!R33),S25,"")</f>
        <v/>
      </c>
      <c r="BL25" s="45"/>
      <c r="BM25" s="4" t="str">
        <f>IF(AND($BL$2=1,'3 Part-time'!E33+'3 Part-time'!H33&gt;=$BL$3,'3 Part-time'!K33=0),L25,"")</f>
        <v/>
      </c>
      <c r="BN25" s="42" t="str">
        <f>IF(AND($BL$2=1,'3 Part-time'!F33+'3 Part-time'!I33&gt;=$BL$3,'3 Part-time'!L33=0),M25,"")</f>
        <v/>
      </c>
      <c r="BP25" s="45"/>
      <c r="BQ25" s="4" t="str">
        <f>IF(AND($BP$2=1,SUM('3 Part-time'!E33,'3 Part-time'!H33)&gt;0,SUM('3 Part-time'!E33,'3 Part-time'!H33)=-'3 Part-time'!K33),L25,"")</f>
        <v/>
      </c>
      <c r="BR25" s="42" t="str">
        <f>IF(AND($BP$2=1,SUM('3 Part-time'!F33,'3 Part-time'!I33)&gt;0,SUM('3 Part-time'!F33,'3 Part-time'!I33)=-'3 Part-time'!L33),M25,"")</f>
        <v/>
      </c>
      <c r="BT25" s="45"/>
      <c r="BU25" s="4" t="str">
        <f>IF(AND($BT$2=1,OR('3 Part-time'!Q33&lt;&gt;0,'3 Part-time'!N33&lt;&gt;0)),IF('3 Part-time'!Q33&gt;'3 Part-time'!N33,R25,""),"")</f>
        <v/>
      </c>
      <c r="BV25" s="42" t="str">
        <f>IF(AND($BT$2=1,OR('3 Part-time'!R33&lt;&gt;0,'3 Part-time'!O33&lt;&gt;0)),IF('3 Part-time'!R33&gt;'3 Part-time'!O33,S25,""),"")</f>
        <v/>
      </c>
      <c r="BX25" s="45"/>
      <c r="BY25" s="4" t="str">
        <f>IF(AND($BX$2=1,'3 Part-time'!N33&lt;&gt;0),IF(('3 Part-time'!Q33/'3 Part-time'!N33)&lt;0.03,R25,""),"")</f>
        <v/>
      </c>
      <c r="BZ25" s="42" t="str">
        <f>IF(AND($BX$2=1,'3 Part-time'!O33&lt;&gt;0),IF(('3 Part-time'!R33/'3 Part-time'!O33)&lt;0.03,S25,""),"")</f>
        <v/>
      </c>
    </row>
    <row r="26" spans="1:78" x14ac:dyDescent="0.25">
      <c r="A26" s="18" t="str">
        <f>'3 Part-time'!A34</f>
        <v>C1</v>
      </c>
      <c r="B26" t="s">
        <v>13</v>
      </c>
      <c r="C26" s="18" t="str">
        <f>'3 Part-time'!C34</f>
        <v>UG</v>
      </c>
      <c r="D26" t="str">
        <f t="shared" si="2"/>
        <v>C1, Standard, UG</v>
      </c>
      <c r="E26" t="str">
        <f t="shared" si="3"/>
        <v xml:space="preserve">Column 1, OfS-fundable, C1, Standard, UG; </v>
      </c>
      <c r="F26" t="str">
        <f t="shared" si="3"/>
        <v xml:space="preserve">Column 1, Non-fundable, C1, Standard, UG; </v>
      </c>
      <c r="G26" t="str">
        <f t="shared" si="3"/>
        <v xml:space="preserve">Column 1, Island and overseas, C1, Standard, UG; </v>
      </c>
      <c r="H26" t="str">
        <f t="shared" si="3"/>
        <v xml:space="preserve">Column 2, OfS-fundable, C1, Standard, UG; </v>
      </c>
      <c r="I26" t="str">
        <f t="shared" si="3"/>
        <v xml:space="preserve">Column 2, Non-fundable, C1, Standard, UG; </v>
      </c>
      <c r="J26" t="str">
        <f t="shared" si="3"/>
        <v xml:space="preserve">Column 2, Island and overseas, C1, Standard, UG; </v>
      </c>
      <c r="K26" t="str">
        <f t="shared" si="3"/>
        <v xml:space="preserve">Column 3, OfS-fundable, C1, Standard, UG; </v>
      </c>
      <c r="L26" t="str">
        <f t="shared" si="3"/>
        <v xml:space="preserve">Column 3, Non-fundable, C1, Standard, UG; </v>
      </c>
      <c r="M26" t="str">
        <f t="shared" si="3"/>
        <v xml:space="preserve">Column 3, Island and overseas, C1, Standard, UG; </v>
      </c>
      <c r="N26" t="str">
        <f t="shared" si="3"/>
        <v xml:space="preserve">Column 4, OfS-fundable, C1, Standard, UG; </v>
      </c>
      <c r="O26" t="str">
        <f t="shared" si="3"/>
        <v xml:space="preserve">Column 4, Non-fundable, C1, Standard, UG; </v>
      </c>
      <c r="P26" t="str">
        <f t="shared" si="3"/>
        <v xml:space="preserve">Column 4, Island and overseas, C1, Standard, UG; </v>
      </c>
      <c r="Q26" t="str">
        <f t="shared" si="3"/>
        <v xml:space="preserve">Column 4a, OfS-fundable, C1, Standard, UG; </v>
      </c>
      <c r="R26" t="str">
        <f t="shared" si="3"/>
        <v xml:space="preserve">Column 4a, Non-fundable, C1, Standard, UG; </v>
      </c>
      <c r="S26" t="str">
        <f t="shared" si="3"/>
        <v xml:space="preserve">Column 4a, Island and overseas, C1, Standard, UG; </v>
      </c>
      <c r="X26" s="19" t="str">
        <f>IF(AND($X$2=1,'3 Part-time'!J34&gt;0),K26,"")</f>
        <v/>
      </c>
      <c r="Y26" s="22" t="str">
        <f>IF(AND($X$2=1,'3 Part-time'!K34&gt;0),L26,"")</f>
        <v/>
      </c>
      <c r="Z26" s="23" t="str">
        <f>IF(AND($X$2=1,'3 Part-time'!L34&gt;0),M26,"")</f>
        <v/>
      </c>
      <c r="AB26" s="19" t="str">
        <f>IF(AND($AB$2=1,'3 Part-time'!D34&lt;0),E26,"")</f>
        <v/>
      </c>
      <c r="AC26" s="22" t="str">
        <f>IF(AND($AB$2=1,'3 Part-time'!E34&lt;0),F26,"")</f>
        <v/>
      </c>
      <c r="AD26" s="23" t="str">
        <f>IF(AND($AB$2=1,'3 Part-time'!F34&lt;0),G26,"")</f>
        <v/>
      </c>
      <c r="AE26" s="22" t="str">
        <f>IF(AND($AB$2=1,'3 Part-time'!G34&lt;0),H26,"")</f>
        <v/>
      </c>
      <c r="AF26" s="22" t="str">
        <f>IF(AND($AB$2=1,'3 Part-time'!H34&lt;0),I26,"")</f>
        <v/>
      </c>
      <c r="AG26" s="23" t="str">
        <f>IF(AND($AB$2=1,'3 Part-time'!I34&lt;0),J26,"")</f>
        <v/>
      </c>
      <c r="AH26" s="33" t="str">
        <f>IF(AND($AB$2=1,'3 Part-time'!M34&lt;0),N26,"")</f>
        <v/>
      </c>
      <c r="AI26" s="22" t="str">
        <f>IF(AND($AB$2=1,'3 Part-time'!N34&lt;0),O26,"")</f>
        <v/>
      </c>
      <c r="AJ26" s="23" t="str">
        <f>IF(AND($AB$2=1,'3 Part-time'!O34&lt;0),P26,"")</f>
        <v/>
      </c>
      <c r="AK26" s="19" t="str">
        <f>IF(AND($AB$2=1,'3 Part-time'!P34&lt;0),Q26,"")</f>
        <v/>
      </c>
      <c r="AL26" s="22" t="str">
        <f>IF(AND($AB$2=1,'3 Part-time'!Q34&lt;0),R26,"")</f>
        <v/>
      </c>
      <c r="AM26" s="23" t="str">
        <f>IF(AND($AB$2=1,'3 Part-time'!R34&lt;0),S26,"")</f>
        <v/>
      </c>
      <c r="AY26" s="37" t="str">
        <f>IF(AND($AY$2=1,ROUND('3 Part-time'!D34,2)&lt;&gt;'3 Part-time'!D34),E26,"")</f>
        <v/>
      </c>
      <c r="AZ26" s="38" t="str">
        <f>IF(AND($AY$2=1,ROUND('3 Part-time'!E34,2)&lt;&gt;'3 Part-time'!E34),F26,"")</f>
        <v/>
      </c>
      <c r="BA26" s="38" t="str">
        <f>IF(AND($AY$2=1,ROUND('3 Part-time'!F34,2)&lt;&gt;'3 Part-time'!F34),G26,"")</f>
        <v/>
      </c>
      <c r="BB26" s="37" t="str">
        <f>IF(AND($AY$2=1,ROUND('3 Part-time'!G34,2)&lt;&gt;'3 Part-time'!G34),H26,"")</f>
        <v/>
      </c>
      <c r="BC26" s="38" t="str">
        <f>IF(AND($AY$2=1,ROUND('3 Part-time'!H34,2)&lt;&gt;'3 Part-time'!H34),I26,"")</f>
        <v/>
      </c>
      <c r="BD26" s="39" t="str">
        <f>IF(AND($AY$2=1,ROUND('3 Part-time'!I34,2)&lt;&gt;'3 Part-time'!I34),J26,"")</f>
        <v/>
      </c>
      <c r="BE26" s="38" t="str">
        <f>IF(AND($AY$2=1,ROUND('3 Part-time'!J34,2)&lt;&gt;'3 Part-time'!J34),K26,"")</f>
        <v/>
      </c>
      <c r="BF26" s="38" t="str">
        <f>IF(AND($AY$2=1,ROUND('3 Part-time'!K34,2)&lt;&gt;'3 Part-time'!K34),L26,"")</f>
        <v/>
      </c>
      <c r="BG26" s="38" t="str">
        <f>IF(AND($AY$2=1,ROUND('3 Part-time'!L34,2)&lt;&gt;'3 Part-time'!L34),M26,"")</f>
        <v/>
      </c>
      <c r="BH26" s="48" t="str">
        <f>IF(AND($AY$2=1,ROUND('3 Part-time'!P34,2)&lt;&gt;'3 Part-time'!P34),Q26,"")</f>
        <v/>
      </c>
      <c r="BI26" s="38" t="str">
        <f>IF(AND($AY$2=1,ROUND('3 Part-time'!Q34,2)&lt;&gt;'3 Part-time'!Q34),R26,"")</f>
        <v/>
      </c>
      <c r="BJ26" s="39" t="str">
        <f>IF(AND($AY$2=1,ROUND('3 Part-time'!R34,2)&lt;&gt;'3 Part-time'!R34),S26,"")</f>
        <v/>
      </c>
      <c r="BL26" s="37" t="str">
        <f>IF(AND($BL$2=1,'3 Part-time'!D34+'3 Part-time'!G34&gt;=$BL$3,'3 Part-time'!J34=0),K26,"")</f>
        <v/>
      </c>
      <c r="BM26" s="38" t="str">
        <f>IF(AND($BL$2=1,'3 Part-time'!E34+'3 Part-time'!H34&gt;=$BL$3,'3 Part-time'!K34=0),L26,"")</f>
        <v/>
      </c>
      <c r="BN26" s="39" t="str">
        <f>IF(AND($BL$2=1,'3 Part-time'!F34+'3 Part-time'!I34&gt;=$BL$3,'3 Part-time'!L34=0),M26,"")</f>
        <v/>
      </c>
      <c r="BP26" s="37" t="str">
        <f>IF(AND($BP$2=1,SUM('3 Part-time'!D34,'3 Part-time'!G34)&gt;0,SUM('3 Part-time'!D34,'3 Part-time'!G34)=-'3 Part-time'!J34),K26,"")</f>
        <v/>
      </c>
      <c r="BQ26" s="38" t="str">
        <f>IF(AND($BP$2=1,SUM('3 Part-time'!E34,'3 Part-time'!H34)&gt;0,SUM('3 Part-time'!E34,'3 Part-time'!H34)=-'3 Part-time'!K34),L26,"")</f>
        <v/>
      </c>
      <c r="BR26" s="39" t="str">
        <f>IF(AND($BP$2=1,SUM('3 Part-time'!F34,'3 Part-time'!I34)&gt;0,SUM('3 Part-time'!F34,'3 Part-time'!I34)=-'3 Part-time'!L34),M26,"")</f>
        <v/>
      </c>
      <c r="BT26" s="37" t="str">
        <f>IF(AND($BT$2=1,OR('3 Part-time'!P34&lt;&gt;0,'3 Part-time'!M34&lt;&gt;0)),IF('3 Part-time'!P34&gt;'3 Part-time'!M34,Q26,""),"")</f>
        <v/>
      </c>
      <c r="BU26" s="38" t="str">
        <f>IF(AND($BT$2=1,OR('3 Part-time'!Q34&lt;&gt;0,'3 Part-time'!N34&lt;&gt;0)),IF('3 Part-time'!Q34&gt;'3 Part-time'!N34,R26,""),"")</f>
        <v/>
      </c>
      <c r="BV26" s="39" t="str">
        <f>IF(AND($BT$2=1,OR('3 Part-time'!R34&lt;&gt;0,'3 Part-time'!O34&lt;&gt;0)),IF('3 Part-time'!R34&gt;'3 Part-time'!O34,S26,""),"")</f>
        <v/>
      </c>
      <c r="BX26" s="37" t="str">
        <f>IF(AND($BX$2=1,'3 Part-time'!M34&lt;&gt;0),IF(('3 Part-time'!P34/'3 Part-time'!M34)&lt;0.03,Q26,""),"")</f>
        <v/>
      </c>
      <c r="BY26" s="38" t="str">
        <f>IF(AND($BX$2=1,'3 Part-time'!N34&lt;&gt;0),IF(('3 Part-time'!Q34/'3 Part-time'!N34)&lt;0.03,R26,""),"")</f>
        <v/>
      </c>
      <c r="BZ26" s="39" t="str">
        <f>IF(AND($BX$2=1,'3 Part-time'!O34&lt;&gt;0),IF(('3 Part-time'!R34/'3 Part-time'!O34)&lt;0.03,S26,""),"")</f>
        <v/>
      </c>
    </row>
    <row r="27" spans="1:78" x14ac:dyDescent="0.25">
      <c r="A27" s="18" t="str">
        <f>'3 Part-time'!A35</f>
        <v>C1</v>
      </c>
      <c r="B27" t="s">
        <v>13</v>
      </c>
      <c r="C27" s="18" t="str">
        <f>'3 Part-time'!C35</f>
        <v>PGT (UG fee)</v>
      </c>
      <c r="D27" t="str">
        <f t="shared" si="2"/>
        <v>C1, Standard, PGT (UG fee)</v>
      </c>
      <c r="E27" t="str">
        <f t="shared" si="3"/>
        <v xml:space="preserve">Column 1, OfS-fundable, C1, Standard, PGT (UG fee); </v>
      </c>
      <c r="F27" t="str">
        <f t="shared" si="3"/>
        <v xml:space="preserve">Column 1, Non-fundable, C1, Standard, PGT (UG fee); </v>
      </c>
      <c r="G27" t="str">
        <f t="shared" si="3"/>
        <v xml:space="preserve">Column 1, Island and overseas, C1, Standard, PGT (UG fee); </v>
      </c>
      <c r="H27" t="str">
        <f t="shared" si="3"/>
        <v xml:space="preserve">Column 2, OfS-fundable, C1, Standard, PGT (UG fee); </v>
      </c>
      <c r="I27" t="str">
        <f t="shared" si="3"/>
        <v xml:space="preserve">Column 2, Non-fundable, C1, Standard, PGT (UG fee); </v>
      </c>
      <c r="J27" t="str">
        <f t="shared" si="3"/>
        <v xml:space="preserve">Column 2, Island and overseas, C1, Standard, PGT (UG fee); </v>
      </c>
      <c r="K27" t="str">
        <f t="shared" si="3"/>
        <v xml:space="preserve">Column 3, OfS-fundable, C1, Standard, PGT (UG fee); </v>
      </c>
      <c r="L27" t="str">
        <f t="shared" si="3"/>
        <v xml:space="preserve">Column 3, Non-fundable, C1, Standard, PGT (UG fee); </v>
      </c>
      <c r="M27" t="str">
        <f t="shared" si="3"/>
        <v xml:space="preserve">Column 3, Island and overseas, C1, Standard, PGT (UG fee); </v>
      </c>
      <c r="N27" t="str">
        <f t="shared" si="3"/>
        <v xml:space="preserve">Column 4, OfS-fundable, C1, Standard, PGT (UG fee); </v>
      </c>
      <c r="O27" t="str">
        <f t="shared" si="3"/>
        <v xml:space="preserve">Column 4, Non-fundable, C1, Standard, PGT (UG fee); </v>
      </c>
      <c r="P27" t="str">
        <f t="shared" si="3"/>
        <v xml:space="preserve">Column 4, Island and overseas, C1, Standard, PGT (UG fee); </v>
      </c>
      <c r="Q27" t="str">
        <f t="shared" si="3"/>
        <v xml:space="preserve">Column 4a, OfS-fundable, C1, Standard, PGT (UG fee); </v>
      </c>
      <c r="R27" t="str">
        <f t="shared" si="3"/>
        <v xml:space="preserve">Column 4a, Non-fundable, C1, Standard, PGT (UG fee); </v>
      </c>
      <c r="S27" t="str">
        <f t="shared" si="3"/>
        <v xml:space="preserve">Column 4a, Island and overseas, C1, Standard, PGT (UG fee); </v>
      </c>
      <c r="X27" s="24" t="str">
        <f>IF(AND($X$2=1,'3 Part-time'!J35&gt;0),K27,"")</f>
        <v/>
      </c>
      <c r="Y27" s="21" t="str">
        <f>IF(AND($X$2=1,'3 Part-time'!K35&gt;0),L27,"")</f>
        <v/>
      </c>
      <c r="Z27" s="25" t="str">
        <f>IF(AND($X$2=1,'3 Part-time'!L35&gt;0),M27,"")</f>
        <v/>
      </c>
      <c r="AB27" s="24" t="str">
        <f>IF(AND($AB$2=1,'3 Part-time'!D35&lt;0),E27,"")</f>
        <v/>
      </c>
      <c r="AC27" s="21" t="str">
        <f>IF(AND($AB$2=1,'3 Part-time'!E35&lt;0),F27,"")</f>
        <v/>
      </c>
      <c r="AD27" s="25" t="str">
        <f>IF(AND($AB$2=1,'3 Part-time'!F35&lt;0),G27,"")</f>
        <v/>
      </c>
      <c r="AE27" s="21" t="str">
        <f>IF(AND($AB$2=1,'3 Part-time'!G35&lt;0),H27,"")</f>
        <v/>
      </c>
      <c r="AF27" s="21" t="str">
        <f>IF(AND($AB$2=1,'3 Part-time'!H35&lt;0),I27,"")</f>
        <v/>
      </c>
      <c r="AG27" s="25" t="str">
        <f>IF(AND($AB$2=1,'3 Part-time'!I35&lt;0),J27,"")</f>
        <v/>
      </c>
      <c r="AH27" s="32" t="str">
        <f>IF(AND($AB$2=1,'3 Part-time'!M35&lt;0),N27,"")</f>
        <v/>
      </c>
      <c r="AI27" s="21" t="str">
        <f>IF(AND($AB$2=1,'3 Part-time'!N35&lt;0),O27,"")</f>
        <v/>
      </c>
      <c r="AJ27" s="25" t="str">
        <f>IF(AND($AB$2=1,'3 Part-time'!O35&lt;0),P27,"")</f>
        <v/>
      </c>
      <c r="AK27" s="24" t="str">
        <f>IF(AND($AB$2=1,'3 Part-time'!P35&lt;0),Q27,"")</f>
        <v/>
      </c>
      <c r="AL27" s="21" t="str">
        <f>IF(AND($AB$2=1,'3 Part-time'!Q35&lt;0),R27,"")</f>
        <v/>
      </c>
      <c r="AM27" s="25" t="str">
        <f>IF(AND($AB$2=1,'3 Part-time'!R35&lt;0),S27,"")</f>
        <v/>
      </c>
      <c r="AY27" s="40" t="str">
        <f>IF(AND($AY$2=1,ROUND('3 Part-time'!D35,2)&lt;&gt;'3 Part-time'!D35),E27,"")</f>
        <v/>
      </c>
      <c r="AZ27" s="3" t="str">
        <f>IF(AND($AY$2=1,ROUND('3 Part-time'!E35,2)&lt;&gt;'3 Part-time'!E35),F27,"")</f>
        <v/>
      </c>
      <c r="BA27" s="3" t="str">
        <f>IF(AND($AY$2=1,ROUND('3 Part-time'!F35,2)&lt;&gt;'3 Part-time'!F35),G27,"")</f>
        <v/>
      </c>
      <c r="BB27" s="40" t="str">
        <f>IF(AND($AY$2=1,ROUND('3 Part-time'!G35,2)&lt;&gt;'3 Part-time'!G35),H27,"")</f>
        <v/>
      </c>
      <c r="BC27" s="3" t="str">
        <f>IF(AND($AY$2=1,ROUND('3 Part-time'!H35,2)&lt;&gt;'3 Part-time'!H35),I27,"")</f>
        <v/>
      </c>
      <c r="BD27" s="41" t="str">
        <f>IF(AND($AY$2=1,ROUND('3 Part-time'!I35,2)&lt;&gt;'3 Part-time'!I35),J27,"")</f>
        <v/>
      </c>
      <c r="BE27" s="3" t="str">
        <f>IF(AND($AY$2=1,ROUND('3 Part-time'!J35,2)&lt;&gt;'3 Part-time'!J35),K27,"")</f>
        <v/>
      </c>
      <c r="BF27" s="3" t="str">
        <f>IF(AND($AY$2=1,ROUND('3 Part-time'!K35,2)&lt;&gt;'3 Part-time'!K35),L27,"")</f>
        <v/>
      </c>
      <c r="BG27" s="3" t="str">
        <f>IF(AND($AY$2=1,ROUND('3 Part-time'!L35,2)&lt;&gt;'3 Part-time'!L35),M27,"")</f>
        <v/>
      </c>
      <c r="BH27" s="49" t="str">
        <f>IF(AND($AY$2=1,ROUND('3 Part-time'!P35,2)&lt;&gt;'3 Part-time'!P35),Q27,"")</f>
        <v/>
      </c>
      <c r="BI27" s="3" t="str">
        <f>IF(AND($AY$2=1,ROUND('3 Part-time'!Q35,2)&lt;&gt;'3 Part-time'!Q35),R27,"")</f>
        <v/>
      </c>
      <c r="BJ27" s="41" t="str">
        <f>IF(AND($AY$2=1,ROUND('3 Part-time'!R35,2)&lt;&gt;'3 Part-time'!R35),S27,"")</f>
        <v/>
      </c>
      <c r="BL27" s="40" t="str">
        <f>IF(AND($BL$2=1,'3 Part-time'!D35+'3 Part-time'!G35&gt;=$BL$3,'3 Part-time'!J35=0),K27,"")</f>
        <v/>
      </c>
      <c r="BM27" s="3" t="str">
        <f>IF(AND($BL$2=1,'3 Part-time'!E35+'3 Part-time'!H35&gt;=$BL$3,'3 Part-time'!K35=0),L27,"")</f>
        <v/>
      </c>
      <c r="BN27" s="41" t="str">
        <f>IF(AND($BL$2=1,'3 Part-time'!F35+'3 Part-time'!I35&gt;=$BL$3,'3 Part-time'!L35=0),M27,"")</f>
        <v/>
      </c>
      <c r="BP27" s="40" t="str">
        <f>IF(AND($BP$2=1,SUM('3 Part-time'!D35,'3 Part-time'!G35)&gt;0,SUM('3 Part-time'!D35,'3 Part-time'!G35)=-'3 Part-time'!J35),K27,"")</f>
        <v/>
      </c>
      <c r="BQ27" s="3" t="str">
        <f>IF(AND($BP$2=1,SUM('3 Part-time'!E35,'3 Part-time'!H35)&gt;0,SUM('3 Part-time'!E35,'3 Part-time'!H35)=-'3 Part-time'!K35),L27,"")</f>
        <v/>
      </c>
      <c r="BR27" s="41" t="str">
        <f>IF(AND($BP$2=1,SUM('3 Part-time'!F35,'3 Part-time'!I35)&gt;0,SUM('3 Part-time'!F35,'3 Part-time'!I35)=-'3 Part-time'!L35),M27,"")</f>
        <v/>
      </c>
      <c r="BT27" s="40" t="str">
        <f>IF(AND($BT$2=1,OR('3 Part-time'!P35&lt;&gt;0,'3 Part-time'!M35&lt;&gt;0)),IF('3 Part-time'!P35&gt;'3 Part-time'!M35,Q27,""),"")</f>
        <v/>
      </c>
      <c r="BU27" s="3" t="str">
        <f>IF(AND($BT$2=1,OR('3 Part-time'!Q35&lt;&gt;0,'3 Part-time'!N35&lt;&gt;0)),IF('3 Part-time'!Q35&gt;'3 Part-time'!N35,R27,""),"")</f>
        <v/>
      </c>
      <c r="BV27" s="41" t="str">
        <f>IF(AND($BT$2=1,OR('3 Part-time'!R35&lt;&gt;0,'3 Part-time'!O35&lt;&gt;0)),IF('3 Part-time'!R35&gt;'3 Part-time'!O35,S27,""),"")</f>
        <v/>
      </c>
      <c r="BX27" s="40" t="str">
        <f>IF(AND($BX$2=1,'3 Part-time'!M35&lt;&gt;0),IF(('3 Part-time'!P35/'3 Part-time'!M35)&lt;0.03,Q27,""),"")</f>
        <v/>
      </c>
      <c r="BY27" s="3" t="str">
        <f>IF(AND($BX$2=1,'3 Part-time'!N35&lt;&gt;0),IF(('3 Part-time'!Q35/'3 Part-time'!N35)&lt;0.03,R27,""),"")</f>
        <v/>
      </c>
      <c r="BZ27" s="41" t="str">
        <f>IF(AND($BX$2=1,'3 Part-time'!O35&lt;&gt;0),IF(('3 Part-time'!R35/'3 Part-time'!O35)&lt;0.03,S27,""),"")</f>
        <v/>
      </c>
    </row>
    <row r="28" spans="1:78" x14ac:dyDescent="0.25">
      <c r="A28" s="18" t="str">
        <f>'3 Part-time'!A36</f>
        <v>C1</v>
      </c>
      <c r="B28" t="s">
        <v>13</v>
      </c>
      <c r="C28" s="18" t="str">
        <f>'3 Part-time'!C36</f>
        <v>PGT (Masters' loan)</v>
      </c>
      <c r="D28" t="str">
        <f t="shared" si="2"/>
        <v>C1, Standard, PGT (Masters' loan)</v>
      </c>
      <c r="E28" t="str">
        <f t="shared" si="3"/>
        <v xml:space="preserve">Column 1, OfS-fundable, C1, Standard, PGT (Masters' loan); </v>
      </c>
      <c r="F28" t="str">
        <f t="shared" si="3"/>
        <v xml:space="preserve">Column 1, Non-fundable, C1, Standard, PGT (Masters' loan); </v>
      </c>
      <c r="G28" t="str">
        <f t="shared" si="3"/>
        <v xml:space="preserve">Column 1, Island and overseas, C1, Standard, PGT (Masters' loan); </v>
      </c>
      <c r="H28" t="str">
        <f t="shared" si="3"/>
        <v xml:space="preserve">Column 2, OfS-fundable, C1, Standard, PGT (Masters' loan); </v>
      </c>
      <c r="I28" t="str">
        <f t="shared" si="3"/>
        <v xml:space="preserve">Column 2, Non-fundable, C1, Standard, PGT (Masters' loan); </v>
      </c>
      <c r="J28" t="str">
        <f t="shared" si="3"/>
        <v xml:space="preserve">Column 2, Island and overseas, C1, Standard, PGT (Masters' loan); </v>
      </c>
      <c r="K28" t="str">
        <f t="shared" si="3"/>
        <v xml:space="preserve">Column 3, OfS-fundable, C1, Standard, PGT (Masters' loan); </v>
      </c>
      <c r="L28" t="str">
        <f t="shared" si="3"/>
        <v xml:space="preserve">Column 3, Non-fundable, C1, Standard, PGT (Masters' loan); </v>
      </c>
      <c r="M28" t="str">
        <f t="shared" si="3"/>
        <v xml:space="preserve">Column 3, Island and overseas, C1, Standard, PGT (Masters' loan); </v>
      </c>
      <c r="N28" t="str">
        <f t="shared" si="3"/>
        <v xml:space="preserve">Column 4, OfS-fundable, C1, Standard, PGT (Masters' loan); </v>
      </c>
      <c r="O28" t="str">
        <f t="shared" si="3"/>
        <v xml:space="preserve">Column 4, Non-fundable, C1, Standard, PGT (Masters' loan); </v>
      </c>
      <c r="P28" t="str">
        <f t="shared" si="3"/>
        <v xml:space="preserve">Column 4, Island and overseas, C1, Standard, PGT (Masters' loan); </v>
      </c>
      <c r="Q28" t="str">
        <f t="shared" si="3"/>
        <v xml:space="preserve">Column 4a, OfS-fundable, C1, Standard, PGT (Masters' loan); </v>
      </c>
      <c r="R28" t="str">
        <f t="shared" si="3"/>
        <v xml:space="preserve">Column 4a, Non-fundable, C1, Standard, PGT (Masters' loan); </v>
      </c>
      <c r="S28" t="str">
        <f t="shared" si="3"/>
        <v xml:space="preserve">Column 4a, Island and overseas, C1, Standard, PGT (Masters' loan); </v>
      </c>
      <c r="X28" s="24" t="str">
        <f>IF(AND($X$2=1,'3 Part-time'!J36&gt;0),K28,"")</f>
        <v/>
      </c>
      <c r="Y28" s="21" t="str">
        <f>IF(AND($X$2=1,'3 Part-time'!K36&gt;0),L28,"")</f>
        <v/>
      </c>
      <c r="Z28" s="25" t="str">
        <f>IF(AND($X$2=1,'3 Part-time'!L36&gt;0),M28,"")</f>
        <v/>
      </c>
      <c r="AB28" s="24" t="str">
        <f>IF(AND($AB$2=1,'3 Part-time'!D36&lt;0),E28,"")</f>
        <v/>
      </c>
      <c r="AC28" s="21" t="str">
        <f>IF(AND($AB$2=1,'3 Part-time'!E36&lt;0),F28,"")</f>
        <v/>
      </c>
      <c r="AD28" s="25" t="str">
        <f>IF(AND($AB$2=1,'3 Part-time'!F36&lt;0),G28,"")</f>
        <v/>
      </c>
      <c r="AE28" s="21" t="str">
        <f>IF(AND($AB$2=1,'3 Part-time'!G36&lt;0),H28,"")</f>
        <v/>
      </c>
      <c r="AF28" s="21" t="str">
        <f>IF(AND($AB$2=1,'3 Part-time'!H36&lt;0),I28,"")</f>
        <v/>
      </c>
      <c r="AG28" s="25" t="str">
        <f>IF(AND($AB$2=1,'3 Part-time'!I36&lt;0),J28,"")</f>
        <v/>
      </c>
      <c r="AH28" s="32" t="str">
        <f>IF(AND($AB$2=1,'3 Part-time'!M36&lt;0),N28,"")</f>
        <v/>
      </c>
      <c r="AI28" s="21" t="str">
        <f>IF(AND($AB$2=1,'3 Part-time'!N36&lt;0),O28,"")</f>
        <v/>
      </c>
      <c r="AJ28" s="25" t="str">
        <f>IF(AND($AB$2=1,'3 Part-time'!O36&lt;0),P28,"")</f>
        <v/>
      </c>
      <c r="AK28" s="24" t="str">
        <f>IF(AND($AB$2=1,'3 Part-time'!P36&lt;0),Q28,"")</f>
        <v/>
      </c>
      <c r="AL28" s="21" t="str">
        <f>IF(AND($AB$2=1,'3 Part-time'!Q36&lt;0),R28,"")</f>
        <v/>
      </c>
      <c r="AM28" s="25" t="str">
        <f>IF(AND($AB$2=1,'3 Part-time'!R36&lt;0),S28,"")</f>
        <v/>
      </c>
      <c r="AY28" s="40" t="str">
        <f>IF(AND($AY$2=1,ROUND('3 Part-time'!D36,2)&lt;&gt;'3 Part-time'!D36),E28,"")</f>
        <v/>
      </c>
      <c r="AZ28" s="3" t="str">
        <f>IF(AND($AY$2=1,ROUND('3 Part-time'!E36,2)&lt;&gt;'3 Part-time'!E36),F28,"")</f>
        <v/>
      </c>
      <c r="BA28" s="3" t="str">
        <f>IF(AND($AY$2=1,ROUND('3 Part-time'!F36,2)&lt;&gt;'3 Part-time'!F36),G28,"")</f>
        <v/>
      </c>
      <c r="BB28" s="40" t="str">
        <f>IF(AND($AY$2=1,ROUND('3 Part-time'!G36,2)&lt;&gt;'3 Part-time'!G36),H28,"")</f>
        <v/>
      </c>
      <c r="BC28" s="3" t="str">
        <f>IF(AND($AY$2=1,ROUND('3 Part-time'!H36,2)&lt;&gt;'3 Part-time'!H36),I28,"")</f>
        <v/>
      </c>
      <c r="BD28" s="41" t="str">
        <f>IF(AND($AY$2=1,ROUND('3 Part-time'!I36,2)&lt;&gt;'3 Part-time'!I36),J28,"")</f>
        <v/>
      </c>
      <c r="BE28" s="3" t="str">
        <f>IF(AND($AY$2=1,ROUND('3 Part-time'!J36,2)&lt;&gt;'3 Part-time'!J36),K28,"")</f>
        <v/>
      </c>
      <c r="BF28" s="3" t="str">
        <f>IF(AND($AY$2=1,ROUND('3 Part-time'!K36,2)&lt;&gt;'3 Part-time'!K36),L28,"")</f>
        <v/>
      </c>
      <c r="BG28" s="3" t="str">
        <f>IF(AND($AY$2=1,ROUND('3 Part-time'!L36,2)&lt;&gt;'3 Part-time'!L36),M28,"")</f>
        <v/>
      </c>
      <c r="BH28" s="49" t="str">
        <f>IF(AND($AY$2=1,ROUND('3 Part-time'!P36,2)&lt;&gt;'3 Part-time'!P36),Q28,"")</f>
        <v/>
      </c>
      <c r="BI28" s="3" t="str">
        <f>IF(AND($AY$2=1,ROUND('3 Part-time'!Q36,2)&lt;&gt;'3 Part-time'!Q36),R28,"")</f>
        <v/>
      </c>
      <c r="BJ28" s="41" t="str">
        <f>IF(AND($AY$2=1,ROUND('3 Part-time'!R36,2)&lt;&gt;'3 Part-time'!R36),S28,"")</f>
        <v/>
      </c>
      <c r="BL28" s="40" t="str">
        <f>IF(AND($BL$2=1,'3 Part-time'!D36+'3 Part-time'!G36&gt;=$BL$3,'3 Part-time'!J36=0),K28,"")</f>
        <v/>
      </c>
      <c r="BM28" s="3" t="str">
        <f>IF(AND($BL$2=1,'3 Part-time'!E36+'3 Part-time'!H36&gt;=$BL$3,'3 Part-time'!K36=0),L28,"")</f>
        <v/>
      </c>
      <c r="BN28" s="41" t="str">
        <f>IF(AND($BL$2=1,'3 Part-time'!F36+'3 Part-time'!I36&gt;=$BL$3,'3 Part-time'!L36=0),M28,"")</f>
        <v/>
      </c>
      <c r="BP28" s="40" t="str">
        <f>IF(AND($BP$2=1,SUM('3 Part-time'!D36,'3 Part-time'!G36)&gt;0,SUM('3 Part-time'!D36,'3 Part-time'!G36)=-'3 Part-time'!J36),K28,"")</f>
        <v/>
      </c>
      <c r="BQ28" s="3" t="str">
        <f>IF(AND($BP$2=1,SUM('3 Part-time'!E36,'3 Part-time'!H36)&gt;0,SUM('3 Part-time'!E36,'3 Part-time'!H36)=-'3 Part-time'!K36),L28,"")</f>
        <v/>
      </c>
      <c r="BR28" s="41" t="str">
        <f>IF(AND($BP$2=1,SUM('3 Part-time'!F36,'3 Part-time'!I36)&gt;0,SUM('3 Part-time'!F36,'3 Part-time'!I36)=-'3 Part-time'!L36),M28,"")</f>
        <v/>
      </c>
      <c r="BT28" s="40" t="str">
        <f>IF(AND($BT$2=1,OR('3 Part-time'!P36&lt;&gt;0,'3 Part-time'!M36&lt;&gt;0)),IF('3 Part-time'!P36&gt;'3 Part-time'!M36,Q28,""),"")</f>
        <v/>
      </c>
      <c r="BU28" s="3" t="str">
        <f>IF(AND($BT$2=1,OR('3 Part-time'!Q36&lt;&gt;0,'3 Part-time'!N36&lt;&gt;0)),IF('3 Part-time'!Q36&gt;'3 Part-time'!N36,R28,""),"")</f>
        <v/>
      </c>
      <c r="BV28" s="41" t="str">
        <f>IF(AND($BT$2=1,OR('3 Part-time'!R36&lt;&gt;0,'3 Part-time'!O36&lt;&gt;0)),IF('3 Part-time'!R36&gt;'3 Part-time'!O36,S28,""),"")</f>
        <v/>
      </c>
      <c r="BX28" s="40" t="str">
        <f>IF(AND($BX$2=1,'3 Part-time'!M36&lt;&gt;0),IF(('3 Part-time'!P36/'3 Part-time'!M36)&lt;0.03,Q28,""),"")</f>
        <v/>
      </c>
      <c r="BY28" s="3" t="str">
        <f>IF(AND($BX$2=1,'3 Part-time'!N36&lt;&gt;0),IF(('3 Part-time'!Q36/'3 Part-time'!N36)&lt;0.03,R28,""),"")</f>
        <v/>
      </c>
      <c r="BZ28" s="41" t="str">
        <f>IF(AND($BX$2=1,'3 Part-time'!O36&lt;&gt;0),IF(('3 Part-time'!R36/'3 Part-time'!O36)&lt;0.03,S28,""),"")</f>
        <v/>
      </c>
    </row>
    <row r="29" spans="1:78" x14ac:dyDescent="0.25">
      <c r="A29" s="18" t="str">
        <f>'3 Part-time'!A37</f>
        <v>C1</v>
      </c>
      <c r="B29" t="s">
        <v>13</v>
      </c>
      <c r="C29" s="18" t="str">
        <f>'3 Part-time'!C37</f>
        <v>PGT (Other)</v>
      </c>
      <c r="D29" t="str">
        <f t="shared" si="2"/>
        <v>C1, Standard, PGT (Other)</v>
      </c>
      <c r="E29" t="str">
        <f t="shared" si="3"/>
        <v xml:space="preserve">Column 1, OfS-fundable, C1, Standard, PGT (Other); </v>
      </c>
      <c r="F29" t="str">
        <f t="shared" si="3"/>
        <v xml:space="preserve">Column 1, Non-fundable, C1, Standard, PGT (Other); </v>
      </c>
      <c r="G29" t="str">
        <f t="shared" si="3"/>
        <v xml:space="preserve">Column 1, Island and overseas, C1, Standard, PGT (Other); </v>
      </c>
      <c r="H29" t="str">
        <f t="shared" si="3"/>
        <v xml:space="preserve">Column 2, OfS-fundable, C1, Standard, PGT (Other); </v>
      </c>
      <c r="I29" t="str">
        <f t="shared" si="3"/>
        <v xml:space="preserve">Column 2, Non-fundable, C1, Standard, PGT (Other); </v>
      </c>
      <c r="J29" t="str">
        <f t="shared" si="3"/>
        <v xml:space="preserve">Column 2, Island and overseas, C1, Standard, PGT (Other); </v>
      </c>
      <c r="K29" t="str">
        <f t="shared" si="3"/>
        <v xml:space="preserve">Column 3, OfS-fundable, C1, Standard, PGT (Other); </v>
      </c>
      <c r="L29" t="str">
        <f t="shared" si="3"/>
        <v xml:space="preserve">Column 3, Non-fundable, C1, Standard, PGT (Other); </v>
      </c>
      <c r="M29" t="str">
        <f t="shared" si="3"/>
        <v xml:space="preserve">Column 3, Island and overseas, C1, Standard, PGT (Other); </v>
      </c>
      <c r="N29" t="str">
        <f t="shared" si="3"/>
        <v xml:space="preserve">Column 4, OfS-fundable, C1, Standard, PGT (Other); </v>
      </c>
      <c r="O29" t="str">
        <f t="shared" si="3"/>
        <v xml:space="preserve">Column 4, Non-fundable, C1, Standard, PGT (Other); </v>
      </c>
      <c r="P29" t="str">
        <f t="shared" si="3"/>
        <v xml:space="preserve">Column 4, Island and overseas, C1, Standard, PGT (Other); </v>
      </c>
      <c r="Q29" t="str">
        <f t="shared" si="3"/>
        <v xml:space="preserve">Column 4a, OfS-fundable, C1, Standard, PGT (Other); </v>
      </c>
      <c r="R29" t="str">
        <f t="shared" si="3"/>
        <v xml:space="preserve">Column 4a, Non-fundable, C1, Standard, PGT (Other); </v>
      </c>
      <c r="S29" t="str">
        <f t="shared" si="3"/>
        <v xml:space="preserve">Column 4a, Island and overseas, C1, Standard, PGT (Other); </v>
      </c>
      <c r="X29" s="24" t="str">
        <f>IF(AND($X$2=1,'3 Part-time'!J37&gt;0),K29,"")</f>
        <v/>
      </c>
      <c r="Y29" s="21" t="str">
        <f>IF(AND($X$2=1,'3 Part-time'!K37&gt;0),L29,"")</f>
        <v/>
      </c>
      <c r="Z29" s="25" t="str">
        <f>IF(AND($X$2=1,'3 Part-time'!L37&gt;0),M29,"")</f>
        <v/>
      </c>
      <c r="AB29" s="24" t="str">
        <f>IF(AND($AB$2=1,'3 Part-time'!D37&lt;0),E29,"")</f>
        <v/>
      </c>
      <c r="AC29" s="21" t="str">
        <f>IF(AND($AB$2=1,'3 Part-time'!E37&lt;0),F29,"")</f>
        <v/>
      </c>
      <c r="AD29" s="25" t="str">
        <f>IF(AND($AB$2=1,'3 Part-time'!F37&lt;0),G29,"")</f>
        <v/>
      </c>
      <c r="AE29" s="21" t="str">
        <f>IF(AND($AB$2=1,'3 Part-time'!G37&lt;0),H29,"")</f>
        <v/>
      </c>
      <c r="AF29" s="21" t="str">
        <f>IF(AND($AB$2=1,'3 Part-time'!H37&lt;0),I29,"")</f>
        <v/>
      </c>
      <c r="AG29" s="25" t="str">
        <f>IF(AND($AB$2=1,'3 Part-time'!I37&lt;0),J29,"")</f>
        <v/>
      </c>
      <c r="AH29" s="32" t="str">
        <f>IF(AND($AB$2=1,'3 Part-time'!M37&lt;0),N29,"")</f>
        <v/>
      </c>
      <c r="AI29" s="21" t="str">
        <f>IF(AND($AB$2=1,'3 Part-time'!N37&lt;0),O29,"")</f>
        <v/>
      </c>
      <c r="AJ29" s="25" t="str">
        <f>IF(AND($AB$2=1,'3 Part-time'!O37&lt;0),P29,"")</f>
        <v/>
      </c>
      <c r="AK29" s="24" t="str">
        <f>IF(AND($AB$2=1,'3 Part-time'!P37&lt;0),Q29,"")</f>
        <v/>
      </c>
      <c r="AL29" s="21" t="str">
        <f>IF(AND($AB$2=1,'3 Part-time'!Q37&lt;0),R29,"")</f>
        <v/>
      </c>
      <c r="AM29" s="25" t="str">
        <f>IF(AND($AB$2=1,'3 Part-time'!R37&lt;0),S29,"")</f>
        <v/>
      </c>
      <c r="AY29" s="40" t="str">
        <f>IF(AND($AY$2=1,ROUND('3 Part-time'!D37,2)&lt;&gt;'3 Part-time'!D37),E29,"")</f>
        <v/>
      </c>
      <c r="AZ29" s="3" t="str">
        <f>IF(AND($AY$2=1,ROUND('3 Part-time'!E37,2)&lt;&gt;'3 Part-time'!E37),F29,"")</f>
        <v/>
      </c>
      <c r="BA29" s="3" t="str">
        <f>IF(AND($AY$2=1,ROUND('3 Part-time'!F37,2)&lt;&gt;'3 Part-time'!F37),G29,"")</f>
        <v/>
      </c>
      <c r="BB29" s="40" t="str">
        <f>IF(AND($AY$2=1,ROUND('3 Part-time'!G37,2)&lt;&gt;'3 Part-time'!G37),H29,"")</f>
        <v/>
      </c>
      <c r="BC29" s="3" t="str">
        <f>IF(AND($AY$2=1,ROUND('3 Part-time'!H37,2)&lt;&gt;'3 Part-time'!H37),I29,"")</f>
        <v/>
      </c>
      <c r="BD29" s="41" t="str">
        <f>IF(AND($AY$2=1,ROUND('3 Part-time'!I37,2)&lt;&gt;'3 Part-time'!I37),J29,"")</f>
        <v/>
      </c>
      <c r="BE29" s="3" t="str">
        <f>IF(AND($AY$2=1,ROUND('3 Part-time'!J37,2)&lt;&gt;'3 Part-time'!J37),K29,"")</f>
        <v/>
      </c>
      <c r="BF29" s="3" t="str">
        <f>IF(AND($AY$2=1,ROUND('3 Part-time'!K37,2)&lt;&gt;'3 Part-time'!K37),L29,"")</f>
        <v/>
      </c>
      <c r="BG29" s="3" t="str">
        <f>IF(AND($AY$2=1,ROUND('3 Part-time'!L37,2)&lt;&gt;'3 Part-time'!L37),M29,"")</f>
        <v/>
      </c>
      <c r="BH29" s="49" t="str">
        <f>IF(AND($AY$2=1,ROUND('3 Part-time'!P37,2)&lt;&gt;'3 Part-time'!P37),Q29,"")</f>
        <v/>
      </c>
      <c r="BI29" s="3" t="str">
        <f>IF(AND($AY$2=1,ROUND('3 Part-time'!Q37,2)&lt;&gt;'3 Part-time'!Q37),R29,"")</f>
        <v/>
      </c>
      <c r="BJ29" s="41" t="str">
        <f>IF(AND($AY$2=1,ROUND('3 Part-time'!R37,2)&lt;&gt;'3 Part-time'!R37),S29,"")</f>
        <v/>
      </c>
      <c r="BL29" s="40" t="str">
        <f>IF(AND($BL$2=1,'3 Part-time'!D37+'3 Part-time'!G37&gt;=$BL$3,'3 Part-time'!J37=0),K29,"")</f>
        <v/>
      </c>
      <c r="BM29" s="3" t="str">
        <f>IF(AND($BL$2=1,'3 Part-time'!E37+'3 Part-time'!H37&gt;=$BL$3,'3 Part-time'!K37=0),L29,"")</f>
        <v/>
      </c>
      <c r="BN29" s="41" t="str">
        <f>IF(AND($BL$2=1,'3 Part-time'!F37+'3 Part-time'!I37&gt;=$BL$3,'3 Part-time'!L37=0),M29,"")</f>
        <v/>
      </c>
      <c r="BP29" s="40" t="str">
        <f>IF(AND($BP$2=1,SUM('3 Part-time'!D37,'3 Part-time'!G37)&gt;0,SUM('3 Part-time'!D37,'3 Part-time'!G37)=-'3 Part-time'!J37),K29,"")</f>
        <v/>
      </c>
      <c r="BQ29" s="3" t="str">
        <f>IF(AND($BP$2=1,SUM('3 Part-time'!E37,'3 Part-time'!H37)&gt;0,SUM('3 Part-time'!E37,'3 Part-time'!H37)=-'3 Part-time'!K37),L29,"")</f>
        <v/>
      </c>
      <c r="BR29" s="41" t="str">
        <f>IF(AND($BP$2=1,SUM('3 Part-time'!F37,'3 Part-time'!I37)&gt;0,SUM('3 Part-time'!F37,'3 Part-time'!I37)=-'3 Part-time'!L37),M29,"")</f>
        <v/>
      </c>
      <c r="BT29" s="40" t="str">
        <f>IF(AND($BT$2=1,OR('3 Part-time'!P37&lt;&gt;0,'3 Part-time'!M37&lt;&gt;0)),IF('3 Part-time'!P37&gt;'3 Part-time'!M37,Q29,""),"")</f>
        <v/>
      </c>
      <c r="BU29" s="3" t="str">
        <f>IF(AND($BT$2=1,OR('3 Part-time'!Q37&lt;&gt;0,'3 Part-time'!N37&lt;&gt;0)),IF('3 Part-time'!Q37&gt;'3 Part-time'!N37,R29,""),"")</f>
        <v/>
      </c>
      <c r="BV29" s="41" t="str">
        <f>IF(AND($BT$2=1,OR('3 Part-time'!R37&lt;&gt;0,'3 Part-time'!O37&lt;&gt;0)),IF('3 Part-time'!R37&gt;'3 Part-time'!O37,S29,""),"")</f>
        <v/>
      </c>
      <c r="BX29" s="40" t="str">
        <f>IF(AND($BX$2=1,'3 Part-time'!M37&lt;&gt;0),IF(('3 Part-time'!P37/'3 Part-time'!M37)&lt;0.03,Q29,""),"")</f>
        <v/>
      </c>
      <c r="BY29" s="3" t="str">
        <f>IF(AND($BX$2=1,'3 Part-time'!N37&lt;&gt;0),IF(('3 Part-time'!Q37/'3 Part-time'!N37)&lt;0.03,R29,""),"")</f>
        <v/>
      </c>
      <c r="BZ29" s="41" t="str">
        <f>IF(AND($BX$2=1,'3 Part-time'!O37&lt;&gt;0),IF(('3 Part-time'!R37/'3 Part-time'!O37)&lt;0.03,S29,""),"")</f>
        <v/>
      </c>
    </row>
    <row r="30" spans="1:78" x14ac:dyDescent="0.25">
      <c r="A30" s="18" t="str">
        <f>'3 Part-time'!A38</f>
        <v>C1</v>
      </c>
      <c r="B30" t="s">
        <v>13</v>
      </c>
      <c r="C30" s="18" t="str">
        <f>'3 Part-time'!C38</f>
        <v>PGR</v>
      </c>
      <c r="D30" t="str">
        <f t="shared" si="2"/>
        <v>C1, Standard, PGR</v>
      </c>
      <c r="E30" t="str">
        <f t="shared" si="3"/>
        <v xml:space="preserve">Column 1, OfS-fundable, C1, Standard, PGR; </v>
      </c>
      <c r="F30" t="str">
        <f t="shared" si="3"/>
        <v xml:space="preserve">Column 1, Non-fundable, C1, Standard, PGR; </v>
      </c>
      <c r="G30" t="str">
        <f t="shared" si="3"/>
        <v xml:space="preserve">Column 1, Island and overseas, C1, Standard, PGR; </v>
      </c>
      <c r="H30" t="str">
        <f t="shared" si="3"/>
        <v xml:space="preserve">Column 2, OfS-fundable, C1, Standard, PGR; </v>
      </c>
      <c r="I30" t="str">
        <f t="shared" si="3"/>
        <v xml:space="preserve">Column 2, Non-fundable, C1, Standard, PGR; </v>
      </c>
      <c r="J30" t="str">
        <f t="shared" si="3"/>
        <v xml:space="preserve">Column 2, Island and overseas, C1, Standard, PGR; </v>
      </c>
      <c r="K30" t="str">
        <f t="shared" si="3"/>
        <v xml:space="preserve">Column 3, OfS-fundable, C1, Standard, PGR; </v>
      </c>
      <c r="L30" t="str">
        <f t="shared" si="3"/>
        <v xml:space="preserve">Column 3, Non-fundable, C1, Standard, PGR; </v>
      </c>
      <c r="M30" t="str">
        <f t="shared" si="3"/>
        <v xml:space="preserve">Column 3, Island and overseas, C1, Standard, PGR; </v>
      </c>
      <c r="N30" t="str">
        <f t="shared" si="3"/>
        <v xml:space="preserve">Column 4, OfS-fundable, C1, Standard, PGR; </v>
      </c>
      <c r="O30" t="str">
        <f t="shared" si="3"/>
        <v xml:space="preserve">Column 4, Non-fundable, C1, Standard, PGR; </v>
      </c>
      <c r="P30" t="str">
        <f t="shared" si="3"/>
        <v xml:space="preserve">Column 4, Island and overseas, C1, Standard, PGR; </v>
      </c>
      <c r="Q30" t="str">
        <f t="shared" si="3"/>
        <v xml:space="preserve">Column 4a, OfS-fundable, C1, Standard, PGR; </v>
      </c>
      <c r="R30" t="str">
        <f t="shared" si="3"/>
        <v xml:space="preserve">Column 4a, Non-fundable, C1, Standard, PGR; </v>
      </c>
      <c r="S30" t="str">
        <f t="shared" si="3"/>
        <v xml:space="preserve">Column 4a, Island and overseas, C1, Standard, PGR; </v>
      </c>
      <c r="X30" s="28"/>
      <c r="Y30" s="21" t="str">
        <f>IF(AND($X$2=1,'3 Part-time'!K38&gt;0),L30,"")</f>
        <v/>
      </c>
      <c r="Z30" s="25" t="str">
        <f>IF(AND($X$2=1,'3 Part-time'!L38&gt;0),M30,"")</f>
        <v/>
      </c>
      <c r="AB30" s="28"/>
      <c r="AC30" s="21" t="str">
        <f>IF(AND($AB$2=1,'3 Part-time'!E38&lt;0),F30,"")</f>
        <v/>
      </c>
      <c r="AD30" s="25" t="str">
        <f>IF(AND($AB$2=1,'3 Part-time'!F38&lt;0),G30,"")</f>
        <v/>
      </c>
      <c r="AE30" s="29"/>
      <c r="AF30" s="21" t="str">
        <f>IF(AND($AB$2=1,'3 Part-time'!H38&lt;0),I30,"")</f>
        <v/>
      </c>
      <c r="AG30" s="25" t="str">
        <f>IF(AND($AB$2=1,'3 Part-time'!I38&lt;0),J30,"")</f>
        <v/>
      </c>
      <c r="AH30" s="34"/>
      <c r="AI30" s="21" t="str">
        <f>IF(AND($AB$2=1,'3 Part-time'!N38&lt;0),O30,"")</f>
        <v/>
      </c>
      <c r="AJ30" s="25" t="str">
        <f>IF(AND($AB$2=1,'3 Part-time'!O38&lt;0),P30,"")</f>
        <v/>
      </c>
      <c r="AK30" s="28"/>
      <c r="AL30" s="21" t="str">
        <f>IF(AND($AB$2=1,'3 Part-time'!Q38&lt;0),R30,"")</f>
        <v/>
      </c>
      <c r="AM30" s="25" t="str">
        <f>IF(AND($AB$2=1,'3 Part-time'!R38&lt;0),S30,"")</f>
        <v/>
      </c>
      <c r="AY30" s="43"/>
      <c r="AZ30" s="3" t="str">
        <f>IF(AND($AY$2=1,ROUND('3 Part-time'!E38,2)&lt;&gt;'3 Part-time'!E38),F30,"")</f>
        <v/>
      </c>
      <c r="BA30" s="3" t="str">
        <f>IF(AND($AY$2=1,ROUND('3 Part-time'!F38,2)&lt;&gt;'3 Part-time'!F38),G30,"")</f>
        <v/>
      </c>
      <c r="BB30" s="43"/>
      <c r="BC30" s="3" t="str">
        <f>IF(AND($AY$2=1,ROUND('3 Part-time'!H38,2)&lt;&gt;'3 Part-time'!H38),I30,"")</f>
        <v/>
      </c>
      <c r="BD30" s="41" t="str">
        <f>IF(AND($AY$2=1,ROUND('3 Part-time'!I38,2)&lt;&gt;'3 Part-time'!I38),J30,"")</f>
        <v/>
      </c>
      <c r="BE30" s="44"/>
      <c r="BF30" s="3" t="str">
        <f>IF(AND($AY$2=1,ROUND('3 Part-time'!K38,2)&lt;&gt;'3 Part-time'!K38),L30,"")</f>
        <v/>
      </c>
      <c r="BG30" s="3" t="str">
        <f>IF(AND($AY$2=1,ROUND('3 Part-time'!L38,2)&lt;&gt;'3 Part-time'!L38),M30,"")</f>
        <v/>
      </c>
      <c r="BH30" s="50"/>
      <c r="BI30" s="3" t="str">
        <f>IF(AND($AY$2=1,ROUND('3 Part-time'!Q38,2)&lt;&gt;'3 Part-time'!Q38),R30,"")</f>
        <v/>
      </c>
      <c r="BJ30" s="41" t="str">
        <f>IF(AND($AY$2=1,ROUND('3 Part-time'!R38,2)&lt;&gt;'3 Part-time'!R38),S30,"")</f>
        <v/>
      </c>
      <c r="BL30" s="43"/>
      <c r="BM30" s="3" t="str">
        <f>IF(AND($BL$2=1,'3 Part-time'!E38+'3 Part-time'!H38&gt;=$BL$3,'3 Part-time'!K38=0),L30,"")</f>
        <v/>
      </c>
      <c r="BN30" s="41" t="str">
        <f>IF(AND($BL$2=1,'3 Part-time'!F38+'3 Part-time'!I38&gt;=$BL$3,'3 Part-time'!L38=0),M30,"")</f>
        <v/>
      </c>
      <c r="BP30" s="43"/>
      <c r="BQ30" s="3" t="str">
        <f>IF(AND($BP$2=1,SUM('3 Part-time'!E38,'3 Part-time'!H38)&gt;0,SUM('3 Part-time'!E38,'3 Part-time'!H38)=-'3 Part-time'!K38),L30,"")</f>
        <v/>
      </c>
      <c r="BR30" s="41" t="str">
        <f>IF(AND($BP$2=1,SUM('3 Part-time'!F38,'3 Part-time'!I38)&gt;0,SUM('3 Part-time'!F38,'3 Part-time'!I38)=-'3 Part-time'!L38),M30,"")</f>
        <v/>
      </c>
      <c r="BT30" s="43"/>
      <c r="BU30" s="3" t="str">
        <f>IF(AND($BT$2=1,OR('3 Part-time'!Q38&lt;&gt;0,'3 Part-time'!N38&lt;&gt;0)),IF('3 Part-time'!Q38&gt;'3 Part-time'!N38,R30,""),"")</f>
        <v/>
      </c>
      <c r="BV30" s="41" t="str">
        <f>IF(AND($BT$2=1,OR('3 Part-time'!R38&lt;&gt;0,'3 Part-time'!O38&lt;&gt;0)),IF('3 Part-time'!R38&gt;'3 Part-time'!O38,S30,""),"")</f>
        <v/>
      </c>
      <c r="BX30" s="43"/>
      <c r="BY30" s="3" t="str">
        <f>IF(AND($BX$2=1,'3 Part-time'!N38&lt;&gt;0),IF(('3 Part-time'!Q38/'3 Part-time'!N38)&lt;0.03,R30,""),"")</f>
        <v/>
      </c>
      <c r="BZ30" s="41" t="str">
        <f>IF(AND($BX$2=1,'3 Part-time'!O38&lt;&gt;0),IF(('3 Part-time'!R38/'3 Part-time'!O38)&lt;0.03,S30,""),"")</f>
        <v/>
      </c>
    </row>
    <row r="31" spans="1:78" x14ac:dyDescent="0.25">
      <c r="A31" s="18" t="str">
        <f>'3 Part-time'!A39</f>
        <v>C1</v>
      </c>
      <c r="B31" t="s">
        <v>19</v>
      </c>
      <c r="C31" s="18" t="str">
        <f>'3 Part-time'!C39</f>
        <v>UG</v>
      </c>
      <c r="D31" t="str">
        <f t="shared" si="2"/>
        <v>C1, Long, UG</v>
      </c>
      <c r="E31" t="str">
        <f t="shared" si="3"/>
        <v xml:space="preserve">Column 1, OfS-fundable, C1, Long, UG; </v>
      </c>
      <c r="F31" t="str">
        <f t="shared" si="3"/>
        <v xml:space="preserve">Column 1, Non-fundable, C1, Long, UG; </v>
      </c>
      <c r="G31" t="str">
        <f t="shared" si="3"/>
        <v xml:space="preserve">Column 1, Island and overseas, C1, Long, UG; </v>
      </c>
      <c r="H31" t="str">
        <f t="shared" si="3"/>
        <v xml:space="preserve">Column 2, OfS-fundable, C1, Long, UG; </v>
      </c>
      <c r="I31" t="str">
        <f t="shared" si="3"/>
        <v xml:space="preserve">Column 2, Non-fundable, C1, Long, UG; </v>
      </c>
      <c r="J31" t="str">
        <f t="shared" si="3"/>
        <v xml:space="preserve">Column 2, Island and overseas, C1, Long, UG; </v>
      </c>
      <c r="K31" t="str">
        <f t="shared" si="3"/>
        <v xml:space="preserve">Column 3, OfS-fundable, C1, Long, UG; </v>
      </c>
      <c r="L31" t="str">
        <f t="shared" si="3"/>
        <v xml:space="preserve">Column 3, Non-fundable, C1, Long, UG; </v>
      </c>
      <c r="M31" t="str">
        <f t="shared" si="3"/>
        <v xml:space="preserve">Column 3, Island and overseas, C1, Long, UG; </v>
      </c>
      <c r="N31" t="str">
        <f t="shared" si="3"/>
        <v xml:space="preserve">Column 4, OfS-fundable, C1, Long, UG; </v>
      </c>
      <c r="O31" t="str">
        <f t="shared" si="3"/>
        <v xml:space="preserve">Column 4, Non-fundable, C1, Long, UG; </v>
      </c>
      <c r="P31" t="str">
        <f t="shared" si="3"/>
        <v xml:space="preserve">Column 4, Island and overseas, C1, Long, UG; </v>
      </c>
      <c r="Q31" t="str">
        <f t="shared" si="3"/>
        <v xml:space="preserve">Column 4a, OfS-fundable, C1, Long, UG; </v>
      </c>
      <c r="R31" t="str">
        <f t="shared" si="3"/>
        <v xml:space="preserve">Column 4a, Non-fundable, C1, Long, UG; </v>
      </c>
      <c r="S31" t="str">
        <f t="shared" si="3"/>
        <v xml:space="preserve">Column 4a, Island and overseas, C1, Long, UG; </v>
      </c>
      <c r="X31" s="24" t="str">
        <f>IF(AND($X$2=1,'3 Part-time'!J39&gt;0),K31,"")</f>
        <v/>
      </c>
      <c r="Y31" s="21" t="str">
        <f>IF(AND($X$2=1,'3 Part-time'!K39&gt;0),L31,"")</f>
        <v/>
      </c>
      <c r="Z31" s="25" t="str">
        <f>IF(AND($X$2=1,'3 Part-time'!L39&gt;0),M31,"")</f>
        <v/>
      </c>
      <c r="AB31" s="24" t="str">
        <f>IF(AND($AB$2=1,'3 Part-time'!D39&lt;0),E31,"")</f>
        <v/>
      </c>
      <c r="AC31" s="21" t="str">
        <f>IF(AND($AB$2=1,'3 Part-time'!E39&lt;0),F31,"")</f>
        <v/>
      </c>
      <c r="AD31" s="25" t="str">
        <f>IF(AND($AB$2=1,'3 Part-time'!F39&lt;0),G31,"")</f>
        <v/>
      </c>
      <c r="AE31" s="21" t="str">
        <f>IF(AND($AB$2=1,'3 Part-time'!G39&lt;0),H31,"")</f>
        <v/>
      </c>
      <c r="AF31" s="21" t="str">
        <f>IF(AND($AB$2=1,'3 Part-time'!H39&lt;0),I31,"")</f>
        <v/>
      </c>
      <c r="AG31" s="25" t="str">
        <f>IF(AND($AB$2=1,'3 Part-time'!I39&lt;0),J31,"")</f>
        <v/>
      </c>
      <c r="AH31" s="32" t="str">
        <f>IF(AND($AB$2=1,'3 Part-time'!M39&lt;0),N31,"")</f>
        <v/>
      </c>
      <c r="AI31" s="21" t="str">
        <f>IF(AND($AB$2=1,'3 Part-time'!N39&lt;0),O31,"")</f>
        <v/>
      </c>
      <c r="AJ31" s="25" t="str">
        <f>IF(AND($AB$2=1,'3 Part-time'!O39&lt;0),P31,"")</f>
        <v/>
      </c>
      <c r="AK31" s="24" t="str">
        <f>IF(AND($AB$2=1,'3 Part-time'!P39&lt;0),Q31,"")</f>
        <v/>
      </c>
      <c r="AL31" s="21" t="str">
        <f>IF(AND($AB$2=1,'3 Part-time'!Q39&lt;0),R31,"")</f>
        <v/>
      </c>
      <c r="AM31" s="25" t="str">
        <f>IF(AND($AB$2=1,'3 Part-time'!R39&lt;0),S31,"")</f>
        <v/>
      </c>
      <c r="AY31" s="40" t="str">
        <f>IF(AND($AY$2=1,ROUND('3 Part-time'!D39,2)&lt;&gt;'3 Part-time'!D39),E31,"")</f>
        <v/>
      </c>
      <c r="AZ31" s="3" t="str">
        <f>IF(AND($AY$2=1,ROUND('3 Part-time'!E39,2)&lt;&gt;'3 Part-time'!E39),F31,"")</f>
        <v/>
      </c>
      <c r="BA31" s="3" t="str">
        <f>IF(AND($AY$2=1,ROUND('3 Part-time'!F39,2)&lt;&gt;'3 Part-time'!F39),G31,"")</f>
        <v/>
      </c>
      <c r="BB31" s="40" t="str">
        <f>IF(AND($AY$2=1,ROUND('3 Part-time'!G39,2)&lt;&gt;'3 Part-time'!G39),H31,"")</f>
        <v/>
      </c>
      <c r="BC31" s="3" t="str">
        <f>IF(AND($AY$2=1,ROUND('3 Part-time'!H39,2)&lt;&gt;'3 Part-time'!H39),I31,"")</f>
        <v/>
      </c>
      <c r="BD31" s="41" t="str">
        <f>IF(AND($AY$2=1,ROUND('3 Part-time'!I39,2)&lt;&gt;'3 Part-time'!I39),J31,"")</f>
        <v/>
      </c>
      <c r="BE31" s="3" t="str">
        <f>IF(AND($AY$2=1,ROUND('3 Part-time'!J39,2)&lt;&gt;'3 Part-time'!J39),K31,"")</f>
        <v/>
      </c>
      <c r="BF31" s="3" t="str">
        <f>IF(AND($AY$2=1,ROUND('3 Part-time'!K39,2)&lt;&gt;'3 Part-time'!K39),L31,"")</f>
        <v/>
      </c>
      <c r="BG31" s="3" t="str">
        <f>IF(AND($AY$2=1,ROUND('3 Part-time'!L39,2)&lt;&gt;'3 Part-time'!L39),M31,"")</f>
        <v/>
      </c>
      <c r="BH31" s="49" t="str">
        <f>IF(AND($AY$2=1,ROUND('3 Part-time'!P39,2)&lt;&gt;'3 Part-time'!P39),Q31,"")</f>
        <v/>
      </c>
      <c r="BI31" s="3" t="str">
        <f>IF(AND($AY$2=1,ROUND('3 Part-time'!Q39,2)&lt;&gt;'3 Part-time'!Q39),R31,"")</f>
        <v/>
      </c>
      <c r="BJ31" s="41" t="str">
        <f>IF(AND($AY$2=1,ROUND('3 Part-time'!R39,2)&lt;&gt;'3 Part-time'!R39),S31,"")</f>
        <v/>
      </c>
      <c r="BL31" s="40" t="str">
        <f>IF(AND($BL$2=1,'3 Part-time'!D39+'3 Part-time'!G39&gt;=$BL$3,'3 Part-time'!J39=0),K31,"")</f>
        <v/>
      </c>
      <c r="BM31" s="3" t="str">
        <f>IF(AND($BL$2=1,'3 Part-time'!E39+'3 Part-time'!H39&gt;=$BL$3,'3 Part-time'!K39=0),L31,"")</f>
        <v/>
      </c>
      <c r="BN31" s="41" t="str">
        <f>IF(AND($BL$2=1,'3 Part-time'!F39+'3 Part-time'!I39&gt;=$BL$3,'3 Part-time'!L39=0),M31,"")</f>
        <v/>
      </c>
      <c r="BP31" s="40" t="str">
        <f>IF(AND($BP$2=1,SUM('3 Part-time'!D39,'3 Part-time'!G39)&gt;0,SUM('3 Part-time'!D39,'3 Part-time'!G39)=-'3 Part-time'!J39),K31,"")</f>
        <v/>
      </c>
      <c r="BQ31" s="3" t="str">
        <f>IF(AND($BP$2=1,SUM('3 Part-time'!E39,'3 Part-time'!H39)&gt;0,SUM('3 Part-time'!E39,'3 Part-time'!H39)=-'3 Part-time'!K39),L31,"")</f>
        <v/>
      </c>
      <c r="BR31" s="41" t="str">
        <f>IF(AND($BP$2=1,SUM('3 Part-time'!F39,'3 Part-time'!I39)&gt;0,SUM('3 Part-time'!F39,'3 Part-time'!I39)=-'3 Part-time'!L39),M31,"")</f>
        <v/>
      </c>
      <c r="BT31" s="40" t="str">
        <f>IF(AND($BT$2=1,OR('3 Part-time'!P39&lt;&gt;0,'3 Part-time'!M39&lt;&gt;0)),IF('3 Part-time'!P39&gt;'3 Part-time'!M39,Q31,""),"")</f>
        <v/>
      </c>
      <c r="BU31" s="3" t="str">
        <f>IF(AND($BT$2=1,OR('3 Part-time'!Q39&lt;&gt;0,'3 Part-time'!N39&lt;&gt;0)),IF('3 Part-time'!Q39&gt;'3 Part-time'!N39,R31,""),"")</f>
        <v/>
      </c>
      <c r="BV31" s="41" t="str">
        <f>IF(AND($BT$2=1,OR('3 Part-time'!R39&lt;&gt;0,'3 Part-time'!O39&lt;&gt;0)),IF('3 Part-time'!R39&gt;'3 Part-time'!O39,S31,""),"")</f>
        <v/>
      </c>
      <c r="BX31" s="40" t="str">
        <f>IF(AND($BX$2=1,'3 Part-time'!M39&lt;&gt;0),IF(('3 Part-time'!P39/'3 Part-time'!M39)&lt;0.03,Q31,""),"")</f>
        <v/>
      </c>
      <c r="BY31" s="3" t="str">
        <f>IF(AND($BX$2=1,'3 Part-time'!N39&lt;&gt;0),IF(('3 Part-time'!Q39/'3 Part-time'!N39)&lt;0.03,R31,""),"")</f>
        <v/>
      </c>
      <c r="BZ31" s="41" t="str">
        <f>IF(AND($BX$2=1,'3 Part-time'!O39&lt;&gt;0),IF(('3 Part-time'!R39/'3 Part-time'!O39)&lt;0.03,S31,""),"")</f>
        <v/>
      </c>
    </row>
    <row r="32" spans="1:78" x14ac:dyDescent="0.25">
      <c r="A32" s="18" t="str">
        <f>'3 Part-time'!A40</f>
        <v>C1</v>
      </c>
      <c r="B32" t="s">
        <v>19</v>
      </c>
      <c r="C32" s="18" t="str">
        <f>'3 Part-time'!C40</f>
        <v>PGT (UG fee)</v>
      </c>
      <c r="D32" t="str">
        <f t="shared" si="2"/>
        <v>C1, Long, PGT (UG fee)</v>
      </c>
      <c r="E32" t="str">
        <f t="shared" si="3"/>
        <v xml:space="preserve">Column 1, OfS-fundable, C1, Long, PGT (UG fee); </v>
      </c>
      <c r="F32" t="str">
        <f t="shared" si="3"/>
        <v xml:space="preserve">Column 1, Non-fundable, C1, Long, PGT (UG fee); </v>
      </c>
      <c r="G32" t="str">
        <f t="shared" si="3"/>
        <v xml:space="preserve">Column 1, Island and overseas, C1, Long, PGT (UG fee); </v>
      </c>
      <c r="H32" t="str">
        <f t="shared" si="3"/>
        <v xml:space="preserve">Column 2, OfS-fundable, C1, Long, PGT (UG fee); </v>
      </c>
      <c r="I32" t="str">
        <f t="shared" si="3"/>
        <v xml:space="preserve">Column 2, Non-fundable, C1, Long, PGT (UG fee); </v>
      </c>
      <c r="J32" t="str">
        <f t="shared" si="3"/>
        <v xml:space="preserve">Column 2, Island and overseas, C1, Long, PGT (UG fee); </v>
      </c>
      <c r="K32" t="str">
        <f t="shared" si="3"/>
        <v xml:space="preserve">Column 3, OfS-fundable, C1, Long, PGT (UG fee); </v>
      </c>
      <c r="L32" t="str">
        <f t="shared" si="3"/>
        <v xml:space="preserve">Column 3, Non-fundable, C1, Long, PGT (UG fee); </v>
      </c>
      <c r="M32" t="str">
        <f t="shared" si="3"/>
        <v xml:space="preserve">Column 3, Island and overseas, C1, Long, PGT (UG fee); </v>
      </c>
      <c r="N32" t="str">
        <f t="shared" si="3"/>
        <v xml:space="preserve">Column 4, OfS-fundable, C1, Long, PGT (UG fee); </v>
      </c>
      <c r="O32" t="str">
        <f t="shared" si="3"/>
        <v xml:space="preserve">Column 4, Non-fundable, C1, Long, PGT (UG fee); </v>
      </c>
      <c r="P32" t="str">
        <f t="shared" si="3"/>
        <v xml:space="preserve">Column 4, Island and overseas, C1, Long, PGT (UG fee); </v>
      </c>
      <c r="Q32" t="str">
        <f t="shared" si="3"/>
        <v xml:space="preserve">Column 4a, OfS-fundable, C1, Long, PGT (UG fee); </v>
      </c>
      <c r="R32" t="str">
        <f t="shared" si="3"/>
        <v xml:space="preserve">Column 4a, Non-fundable, C1, Long, PGT (UG fee); </v>
      </c>
      <c r="S32" t="str">
        <f t="shared" si="3"/>
        <v xml:space="preserve">Column 4a, Island and overseas, C1, Long, PGT (UG fee); </v>
      </c>
      <c r="X32" s="24" t="str">
        <f>IF(AND($X$2=1,'3 Part-time'!J40&gt;0),K32,"")</f>
        <v/>
      </c>
      <c r="Y32" s="21" t="str">
        <f>IF(AND($X$2=1,'3 Part-time'!K40&gt;0),L32,"")</f>
        <v/>
      </c>
      <c r="Z32" s="25" t="str">
        <f>IF(AND($X$2=1,'3 Part-time'!L40&gt;0),M32,"")</f>
        <v/>
      </c>
      <c r="AB32" s="24" t="str">
        <f>IF(AND($AB$2=1,'3 Part-time'!D40&lt;0),E32,"")</f>
        <v/>
      </c>
      <c r="AC32" s="21" t="str">
        <f>IF(AND($AB$2=1,'3 Part-time'!E40&lt;0),F32,"")</f>
        <v/>
      </c>
      <c r="AD32" s="25" t="str">
        <f>IF(AND($AB$2=1,'3 Part-time'!F40&lt;0),G32,"")</f>
        <v/>
      </c>
      <c r="AE32" s="21" t="str">
        <f>IF(AND($AB$2=1,'3 Part-time'!G40&lt;0),H32,"")</f>
        <v/>
      </c>
      <c r="AF32" s="21" t="str">
        <f>IF(AND($AB$2=1,'3 Part-time'!H40&lt;0),I32,"")</f>
        <v/>
      </c>
      <c r="AG32" s="25" t="str">
        <f>IF(AND($AB$2=1,'3 Part-time'!I40&lt;0),J32,"")</f>
        <v/>
      </c>
      <c r="AH32" s="32" t="str">
        <f>IF(AND($AB$2=1,'3 Part-time'!M40&lt;0),N32,"")</f>
        <v/>
      </c>
      <c r="AI32" s="21" t="str">
        <f>IF(AND($AB$2=1,'3 Part-time'!N40&lt;0),O32,"")</f>
        <v/>
      </c>
      <c r="AJ32" s="25" t="str">
        <f>IF(AND($AB$2=1,'3 Part-time'!O40&lt;0),P32,"")</f>
        <v/>
      </c>
      <c r="AK32" s="24" t="str">
        <f>IF(AND($AB$2=1,'3 Part-time'!P40&lt;0),Q32,"")</f>
        <v/>
      </c>
      <c r="AL32" s="21" t="str">
        <f>IF(AND($AB$2=1,'3 Part-time'!Q40&lt;0),R32,"")</f>
        <v/>
      </c>
      <c r="AM32" s="25" t="str">
        <f>IF(AND($AB$2=1,'3 Part-time'!R40&lt;0),S32,"")</f>
        <v/>
      </c>
      <c r="AY32" s="40" t="str">
        <f>IF(AND($AY$2=1,ROUND('3 Part-time'!D40,2)&lt;&gt;'3 Part-time'!D40),E32,"")</f>
        <v/>
      </c>
      <c r="AZ32" s="3" t="str">
        <f>IF(AND($AY$2=1,ROUND('3 Part-time'!E40,2)&lt;&gt;'3 Part-time'!E40),F32,"")</f>
        <v/>
      </c>
      <c r="BA32" s="3" t="str">
        <f>IF(AND($AY$2=1,ROUND('3 Part-time'!F40,2)&lt;&gt;'3 Part-time'!F40),G32,"")</f>
        <v/>
      </c>
      <c r="BB32" s="40" t="str">
        <f>IF(AND($AY$2=1,ROUND('3 Part-time'!G40,2)&lt;&gt;'3 Part-time'!G40),H32,"")</f>
        <v/>
      </c>
      <c r="BC32" s="3" t="str">
        <f>IF(AND($AY$2=1,ROUND('3 Part-time'!H40,2)&lt;&gt;'3 Part-time'!H40),I32,"")</f>
        <v/>
      </c>
      <c r="BD32" s="41" t="str">
        <f>IF(AND($AY$2=1,ROUND('3 Part-time'!I40,2)&lt;&gt;'3 Part-time'!I40),J32,"")</f>
        <v/>
      </c>
      <c r="BE32" s="3" t="str">
        <f>IF(AND($AY$2=1,ROUND('3 Part-time'!J40,2)&lt;&gt;'3 Part-time'!J40),K32,"")</f>
        <v/>
      </c>
      <c r="BF32" s="3" t="str">
        <f>IF(AND($AY$2=1,ROUND('3 Part-time'!K40,2)&lt;&gt;'3 Part-time'!K40),L32,"")</f>
        <v/>
      </c>
      <c r="BG32" s="3" t="str">
        <f>IF(AND($AY$2=1,ROUND('3 Part-time'!L40,2)&lt;&gt;'3 Part-time'!L40),M32,"")</f>
        <v/>
      </c>
      <c r="BH32" s="49" t="str">
        <f>IF(AND($AY$2=1,ROUND('3 Part-time'!P40,2)&lt;&gt;'3 Part-time'!P40),Q32,"")</f>
        <v/>
      </c>
      <c r="BI32" s="3" t="str">
        <f>IF(AND($AY$2=1,ROUND('3 Part-time'!Q40,2)&lt;&gt;'3 Part-time'!Q40),R32,"")</f>
        <v/>
      </c>
      <c r="BJ32" s="41" t="str">
        <f>IF(AND($AY$2=1,ROUND('3 Part-time'!R40,2)&lt;&gt;'3 Part-time'!R40),S32,"")</f>
        <v/>
      </c>
      <c r="BL32" s="40" t="str">
        <f>IF(AND($BL$2=1,'3 Part-time'!D40+'3 Part-time'!G40&gt;=$BL$3,'3 Part-time'!J40=0),K32,"")</f>
        <v/>
      </c>
      <c r="BM32" s="3" t="str">
        <f>IF(AND($BL$2=1,'3 Part-time'!E40+'3 Part-time'!H40&gt;=$BL$3,'3 Part-time'!K40=0),L32,"")</f>
        <v/>
      </c>
      <c r="BN32" s="41" t="str">
        <f>IF(AND($BL$2=1,'3 Part-time'!F40+'3 Part-time'!I40&gt;=$BL$3,'3 Part-time'!L40=0),M32,"")</f>
        <v/>
      </c>
      <c r="BP32" s="40" t="str">
        <f>IF(AND($BP$2=1,SUM('3 Part-time'!D40,'3 Part-time'!G40)&gt;0,SUM('3 Part-time'!D40,'3 Part-time'!G40)=-'3 Part-time'!J40),K32,"")</f>
        <v/>
      </c>
      <c r="BQ32" s="3" t="str">
        <f>IF(AND($BP$2=1,SUM('3 Part-time'!E40,'3 Part-time'!H40)&gt;0,SUM('3 Part-time'!E40,'3 Part-time'!H40)=-'3 Part-time'!K40),L32,"")</f>
        <v/>
      </c>
      <c r="BR32" s="41" t="str">
        <f>IF(AND($BP$2=1,SUM('3 Part-time'!F40,'3 Part-time'!I40)&gt;0,SUM('3 Part-time'!F40,'3 Part-time'!I40)=-'3 Part-time'!L40),M32,"")</f>
        <v/>
      </c>
      <c r="BT32" s="40" t="str">
        <f>IF(AND($BT$2=1,OR('3 Part-time'!P40&lt;&gt;0,'3 Part-time'!M40&lt;&gt;0)),IF('3 Part-time'!P40&gt;'3 Part-time'!M40,Q32,""),"")</f>
        <v/>
      </c>
      <c r="BU32" s="3" t="str">
        <f>IF(AND($BT$2=1,OR('3 Part-time'!Q40&lt;&gt;0,'3 Part-time'!N40&lt;&gt;0)),IF('3 Part-time'!Q40&gt;'3 Part-time'!N40,R32,""),"")</f>
        <v/>
      </c>
      <c r="BV32" s="41" t="str">
        <f>IF(AND($BT$2=1,OR('3 Part-time'!R40&lt;&gt;0,'3 Part-time'!O40&lt;&gt;0)),IF('3 Part-time'!R40&gt;'3 Part-time'!O40,S32,""),"")</f>
        <v/>
      </c>
      <c r="BX32" s="40" t="str">
        <f>IF(AND($BX$2=1,'3 Part-time'!M40&lt;&gt;0),IF(('3 Part-time'!P40/'3 Part-time'!M40)&lt;0.03,Q32,""),"")</f>
        <v/>
      </c>
      <c r="BY32" s="3" t="str">
        <f>IF(AND($BX$2=1,'3 Part-time'!N40&lt;&gt;0),IF(('3 Part-time'!Q40/'3 Part-time'!N40)&lt;0.03,R32,""),"")</f>
        <v/>
      </c>
      <c r="BZ32" s="41" t="str">
        <f>IF(AND($BX$2=1,'3 Part-time'!O40&lt;&gt;0),IF(('3 Part-time'!R40/'3 Part-time'!O40)&lt;0.03,S32,""),"")</f>
        <v/>
      </c>
    </row>
    <row r="33" spans="1:78" x14ac:dyDescent="0.25">
      <c r="A33" s="18" t="str">
        <f>'3 Part-time'!A41</f>
        <v>C1</v>
      </c>
      <c r="B33" t="s">
        <v>19</v>
      </c>
      <c r="C33" s="18" t="str">
        <f>'3 Part-time'!C41</f>
        <v>PGT (Masters' loan)</v>
      </c>
      <c r="D33" t="str">
        <f t="shared" si="2"/>
        <v>C1, Long, PGT (Masters' loan)</v>
      </c>
      <c r="E33" t="str">
        <f t="shared" si="3"/>
        <v xml:space="preserve">Column 1, OfS-fundable, C1, Long, PGT (Masters' loan); </v>
      </c>
      <c r="F33" t="str">
        <f t="shared" si="3"/>
        <v xml:space="preserve">Column 1, Non-fundable, C1, Long, PGT (Masters' loan); </v>
      </c>
      <c r="G33" t="str">
        <f t="shared" si="3"/>
        <v xml:space="preserve">Column 1, Island and overseas, C1, Long, PGT (Masters' loan); </v>
      </c>
      <c r="H33" t="str">
        <f t="shared" si="3"/>
        <v xml:space="preserve">Column 2, OfS-fundable, C1, Long, PGT (Masters' loan); </v>
      </c>
      <c r="I33" t="str">
        <f t="shared" si="3"/>
        <v xml:space="preserve">Column 2, Non-fundable, C1, Long, PGT (Masters' loan); </v>
      </c>
      <c r="J33" t="str">
        <f t="shared" si="3"/>
        <v xml:space="preserve">Column 2, Island and overseas, C1, Long, PGT (Masters' loan); </v>
      </c>
      <c r="K33" t="str">
        <f t="shared" si="3"/>
        <v xml:space="preserve">Column 3, OfS-fundable, C1, Long, PGT (Masters' loan); </v>
      </c>
      <c r="L33" t="str">
        <f t="shared" si="3"/>
        <v xml:space="preserve">Column 3, Non-fundable, C1, Long, PGT (Masters' loan); </v>
      </c>
      <c r="M33" t="str">
        <f t="shared" si="3"/>
        <v xml:space="preserve">Column 3, Island and overseas, C1, Long, PGT (Masters' loan); </v>
      </c>
      <c r="N33" t="str">
        <f t="shared" si="3"/>
        <v xml:space="preserve">Column 4, OfS-fundable, C1, Long, PGT (Masters' loan); </v>
      </c>
      <c r="O33" t="str">
        <f t="shared" si="3"/>
        <v xml:space="preserve">Column 4, Non-fundable, C1, Long, PGT (Masters' loan); </v>
      </c>
      <c r="P33" t="str">
        <f t="shared" si="3"/>
        <v xml:space="preserve">Column 4, Island and overseas, C1, Long, PGT (Masters' loan); </v>
      </c>
      <c r="Q33" t="str">
        <f t="shared" si="3"/>
        <v xml:space="preserve">Column 4a, OfS-fundable, C1, Long, PGT (Masters' loan); </v>
      </c>
      <c r="R33" t="str">
        <f t="shared" si="3"/>
        <v xml:space="preserve">Column 4a, Non-fundable, C1, Long, PGT (Masters' loan); </v>
      </c>
      <c r="S33" t="str">
        <f t="shared" si="3"/>
        <v xml:space="preserve">Column 4a, Island and overseas, C1, Long, PGT (Masters' loan); </v>
      </c>
      <c r="X33" s="24" t="str">
        <f>IF(AND($X$2=1,'3 Part-time'!J41&gt;0),K33,"")</f>
        <v/>
      </c>
      <c r="Y33" s="21" t="str">
        <f>IF(AND($X$2=1,'3 Part-time'!K41&gt;0),L33,"")</f>
        <v/>
      </c>
      <c r="Z33" s="25" t="str">
        <f>IF(AND($X$2=1,'3 Part-time'!L41&gt;0),M33,"")</f>
        <v/>
      </c>
      <c r="AB33" s="24" t="str">
        <f>IF(AND($AB$2=1,'3 Part-time'!D41&lt;0),E33,"")</f>
        <v/>
      </c>
      <c r="AC33" s="21" t="str">
        <f>IF(AND($AB$2=1,'3 Part-time'!E41&lt;0),F33,"")</f>
        <v/>
      </c>
      <c r="AD33" s="25" t="str">
        <f>IF(AND($AB$2=1,'3 Part-time'!F41&lt;0),G33,"")</f>
        <v/>
      </c>
      <c r="AE33" s="21" t="str">
        <f>IF(AND($AB$2=1,'3 Part-time'!G41&lt;0),H33,"")</f>
        <v/>
      </c>
      <c r="AF33" s="21" t="str">
        <f>IF(AND($AB$2=1,'3 Part-time'!H41&lt;0),I33,"")</f>
        <v/>
      </c>
      <c r="AG33" s="25" t="str">
        <f>IF(AND($AB$2=1,'3 Part-time'!I41&lt;0),J33,"")</f>
        <v/>
      </c>
      <c r="AH33" s="32" t="str">
        <f>IF(AND($AB$2=1,'3 Part-time'!M41&lt;0),N33,"")</f>
        <v/>
      </c>
      <c r="AI33" s="21" t="str">
        <f>IF(AND($AB$2=1,'3 Part-time'!N41&lt;0),O33,"")</f>
        <v/>
      </c>
      <c r="AJ33" s="25" t="str">
        <f>IF(AND($AB$2=1,'3 Part-time'!O41&lt;0),P33,"")</f>
        <v/>
      </c>
      <c r="AK33" s="24" t="str">
        <f>IF(AND($AB$2=1,'3 Part-time'!P41&lt;0),Q33,"")</f>
        <v/>
      </c>
      <c r="AL33" s="21" t="str">
        <f>IF(AND($AB$2=1,'3 Part-time'!Q41&lt;0),R33,"")</f>
        <v/>
      </c>
      <c r="AM33" s="25" t="str">
        <f>IF(AND($AB$2=1,'3 Part-time'!R41&lt;0),S33,"")</f>
        <v/>
      </c>
      <c r="AY33" s="40" t="str">
        <f>IF(AND($AY$2=1,ROUND('3 Part-time'!D41,2)&lt;&gt;'3 Part-time'!D41),E33,"")</f>
        <v/>
      </c>
      <c r="AZ33" s="3" t="str">
        <f>IF(AND($AY$2=1,ROUND('3 Part-time'!E41,2)&lt;&gt;'3 Part-time'!E41),F33,"")</f>
        <v/>
      </c>
      <c r="BA33" s="3" t="str">
        <f>IF(AND($AY$2=1,ROUND('3 Part-time'!F41,2)&lt;&gt;'3 Part-time'!F41),G33,"")</f>
        <v/>
      </c>
      <c r="BB33" s="40" t="str">
        <f>IF(AND($AY$2=1,ROUND('3 Part-time'!G41,2)&lt;&gt;'3 Part-time'!G41),H33,"")</f>
        <v/>
      </c>
      <c r="BC33" s="3" t="str">
        <f>IF(AND($AY$2=1,ROUND('3 Part-time'!H41,2)&lt;&gt;'3 Part-time'!H41),I33,"")</f>
        <v/>
      </c>
      <c r="BD33" s="41" t="str">
        <f>IF(AND($AY$2=1,ROUND('3 Part-time'!I41,2)&lt;&gt;'3 Part-time'!I41),J33,"")</f>
        <v/>
      </c>
      <c r="BE33" s="3" t="str">
        <f>IF(AND($AY$2=1,ROUND('3 Part-time'!J41,2)&lt;&gt;'3 Part-time'!J41),K33,"")</f>
        <v/>
      </c>
      <c r="BF33" s="3" t="str">
        <f>IF(AND($AY$2=1,ROUND('3 Part-time'!K41,2)&lt;&gt;'3 Part-time'!K41),L33,"")</f>
        <v/>
      </c>
      <c r="BG33" s="3" t="str">
        <f>IF(AND($AY$2=1,ROUND('3 Part-time'!L41,2)&lt;&gt;'3 Part-time'!L41),M33,"")</f>
        <v/>
      </c>
      <c r="BH33" s="49" t="str">
        <f>IF(AND($AY$2=1,ROUND('3 Part-time'!P41,2)&lt;&gt;'3 Part-time'!P41),Q33,"")</f>
        <v/>
      </c>
      <c r="BI33" s="3" t="str">
        <f>IF(AND($AY$2=1,ROUND('3 Part-time'!Q41,2)&lt;&gt;'3 Part-time'!Q41),R33,"")</f>
        <v/>
      </c>
      <c r="BJ33" s="41" t="str">
        <f>IF(AND($AY$2=1,ROUND('3 Part-time'!R41,2)&lt;&gt;'3 Part-time'!R41),S33,"")</f>
        <v/>
      </c>
      <c r="BL33" s="40" t="str">
        <f>IF(AND($BL$2=1,'3 Part-time'!D41+'3 Part-time'!G41&gt;=$BL$3,'3 Part-time'!J41=0),K33,"")</f>
        <v/>
      </c>
      <c r="BM33" s="3" t="str">
        <f>IF(AND($BL$2=1,'3 Part-time'!E41+'3 Part-time'!H41&gt;=$BL$3,'3 Part-time'!K41=0),L33,"")</f>
        <v/>
      </c>
      <c r="BN33" s="41" t="str">
        <f>IF(AND($BL$2=1,'3 Part-time'!F41+'3 Part-time'!I41&gt;=$BL$3,'3 Part-time'!L41=0),M33,"")</f>
        <v/>
      </c>
      <c r="BP33" s="40" t="str">
        <f>IF(AND($BP$2=1,SUM('3 Part-time'!D41,'3 Part-time'!G41)&gt;0,SUM('3 Part-time'!D41,'3 Part-time'!G41)=-'3 Part-time'!J41),K33,"")</f>
        <v/>
      </c>
      <c r="BQ33" s="3" t="str">
        <f>IF(AND($BP$2=1,SUM('3 Part-time'!E41,'3 Part-time'!H41)&gt;0,SUM('3 Part-time'!E41,'3 Part-time'!H41)=-'3 Part-time'!K41),L33,"")</f>
        <v/>
      </c>
      <c r="BR33" s="41" t="str">
        <f>IF(AND($BP$2=1,SUM('3 Part-time'!F41,'3 Part-time'!I41)&gt;0,SUM('3 Part-time'!F41,'3 Part-time'!I41)=-'3 Part-time'!L41),M33,"")</f>
        <v/>
      </c>
      <c r="BT33" s="40" t="str">
        <f>IF(AND($BT$2=1,OR('3 Part-time'!P41&lt;&gt;0,'3 Part-time'!M41&lt;&gt;0)),IF('3 Part-time'!P41&gt;'3 Part-time'!M41,Q33,""),"")</f>
        <v/>
      </c>
      <c r="BU33" s="3" t="str">
        <f>IF(AND($BT$2=1,OR('3 Part-time'!Q41&lt;&gt;0,'3 Part-time'!N41&lt;&gt;0)),IF('3 Part-time'!Q41&gt;'3 Part-time'!N41,R33,""),"")</f>
        <v/>
      </c>
      <c r="BV33" s="41" t="str">
        <f>IF(AND($BT$2=1,OR('3 Part-time'!R41&lt;&gt;0,'3 Part-time'!O41&lt;&gt;0)),IF('3 Part-time'!R41&gt;'3 Part-time'!O41,S33,""),"")</f>
        <v/>
      </c>
      <c r="BX33" s="40" t="str">
        <f>IF(AND($BX$2=1,'3 Part-time'!M41&lt;&gt;0),IF(('3 Part-time'!P41/'3 Part-time'!M41)&lt;0.03,Q33,""),"")</f>
        <v/>
      </c>
      <c r="BY33" s="3" t="str">
        <f>IF(AND($BX$2=1,'3 Part-time'!N41&lt;&gt;0),IF(('3 Part-time'!Q41/'3 Part-time'!N41)&lt;0.03,R33,""),"")</f>
        <v/>
      </c>
      <c r="BZ33" s="41" t="str">
        <f>IF(AND($BX$2=1,'3 Part-time'!O41&lt;&gt;0),IF(('3 Part-time'!R41/'3 Part-time'!O41)&lt;0.03,S33,""),"")</f>
        <v/>
      </c>
    </row>
    <row r="34" spans="1:78" x14ac:dyDescent="0.25">
      <c r="A34" s="18" t="str">
        <f>'3 Part-time'!A42</f>
        <v>C1</v>
      </c>
      <c r="B34" t="s">
        <v>19</v>
      </c>
      <c r="C34" s="18" t="str">
        <f>'3 Part-time'!C42</f>
        <v>PGT (Other)</v>
      </c>
      <c r="D34" t="str">
        <f t="shared" si="2"/>
        <v>C1, Long, PGT (Other)</v>
      </c>
      <c r="E34" t="str">
        <f t="shared" si="3"/>
        <v xml:space="preserve">Column 1, OfS-fundable, C1, Long, PGT (Other); </v>
      </c>
      <c r="F34" t="str">
        <f t="shared" si="3"/>
        <v xml:space="preserve">Column 1, Non-fundable, C1, Long, PGT (Other); </v>
      </c>
      <c r="G34" t="str">
        <f t="shared" si="3"/>
        <v xml:space="preserve">Column 1, Island and overseas, C1, Long, PGT (Other); </v>
      </c>
      <c r="H34" t="str">
        <f t="shared" si="3"/>
        <v xml:space="preserve">Column 2, OfS-fundable, C1, Long, PGT (Other); </v>
      </c>
      <c r="I34" t="str">
        <f t="shared" si="3"/>
        <v xml:space="preserve">Column 2, Non-fundable, C1, Long, PGT (Other); </v>
      </c>
      <c r="J34" t="str">
        <f t="shared" si="3"/>
        <v xml:space="preserve">Column 2, Island and overseas, C1, Long, PGT (Other); </v>
      </c>
      <c r="K34" t="str">
        <f t="shared" si="3"/>
        <v xml:space="preserve">Column 3, OfS-fundable, C1, Long, PGT (Other); </v>
      </c>
      <c r="L34" t="str">
        <f t="shared" si="3"/>
        <v xml:space="preserve">Column 3, Non-fundable, C1, Long, PGT (Other); </v>
      </c>
      <c r="M34" t="str">
        <f t="shared" si="3"/>
        <v xml:space="preserve">Column 3, Island and overseas, C1, Long, PGT (Other); </v>
      </c>
      <c r="N34" t="str">
        <f t="shared" si="3"/>
        <v xml:space="preserve">Column 4, OfS-fundable, C1, Long, PGT (Other); </v>
      </c>
      <c r="O34" t="str">
        <f t="shared" si="3"/>
        <v xml:space="preserve">Column 4, Non-fundable, C1, Long, PGT (Other); </v>
      </c>
      <c r="P34" t="str">
        <f t="shared" si="3"/>
        <v xml:space="preserve">Column 4, Island and overseas, C1, Long, PGT (Other); </v>
      </c>
      <c r="Q34" t="str">
        <f t="shared" ref="Q34:S55" si="5">CONCATENATE(Q$5,", ",$D34,"; ")</f>
        <v xml:space="preserve">Column 4a, OfS-fundable, C1, Long, PGT (Other); </v>
      </c>
      <c r="R34" t="str">
        <f t="shared" si="5"/>
        <v xml:space="preserve">Column 4a, Non-fundable, C1, Long, PGT (Other); </v>
      </c>
      <c r="S34" t="str">
        <f t="shared" si="5"/>
        <v xml:space="preserve">Column 4a, Island and overseas, C1, Long, PGT (Other); </v>
      </c>
      <c r="X34" s="24" t="str">
        <f>IF(AND($X$2=1,'3 Part-time'!J42&gt;0),K34,"")</f>
        <v/>
      </c>
      <c r="Y34" s="21" t="str">
        <f>IF(AND($X$2=1,'3 Part-time'!K42&gt;0),L34,"")</f>
        <v/>
      </c>
      <c r="Z34" s="25" t="str">
        <f>IF(AND($X$2=1,'3 Part-time'!L42&gt;0),M34,"")</f>
        <v/>
      </c>
      <c r="AB34" s="24" t="str">
        <f>IF(AND($AB$2=1,'3 Part-time'!D42&lt;0),E34,"")</f>
        <v/>
      </c>
      <c r="AC34" s="21" t="str">
        <f>IF(AND($AB$2=1,'3 Part-time'!E42&lt;0),F34,"")</f>
        <v/>
      </c>
      <c r="AD34" s="25" t="str">
        <f>IF(AND($AB$2=1,'3 Part-time'!F42&lt;0),G34,"")</f>
        <v/>
      </c>
      <c r="AE34" s="21" t="str">
        <f>IF(AND($AB$2=1,'3 Part-time'!G42&lt;0),H34,"")</f>
        <v/>
      </c>
      <c r="AF34" s="21" t="str">
        <f>IF(AND($AB$2=1,'3 Part-time'!H42&lt;0),I34,"")</f>
        <v/>
      </c>
      <c r="AG34" s="25" t="str">
        <f>IF(AND($AB$2=1,'3 Part-time'!I42&lt;0),J34,"")</f>
        <v/>
      </c>
      <c r="AH34" s="32" t="str">
        <f>IF(AND($AB$2=1,'3 Part-time'!M42&lt;0),N34,"")</f>
        <v/>
      </c>
      <c r="AI34" s="21" t="str">
        <f>IF(AND($AB$2=1,'3 Part-time'!N42&lt;0),O34,"")</f>
        <v/>
      </c>
      <c r="AJ34" s="25" t="str">
        <f>IF(AND($AB$2=1,'3 Part-time'!O42&lt;0),P34,"")</f>
        <v/>
      </c>
      <c r="AK34" s="24" t="str">
        <f>IF(AND($AB$2=1,'3 Part-time'!P42&lt;0),Q34,"")</f>
        <v/>
      </c>
      <c r="AL34" s="21" t="str">
        <f>IF(AND($AB$2=1,'3 Part-time'!Q42&lt;0),R34,"")</f>
        <v/>
      </c>
      <c r="AM34" s="25" t="str">
        <f>IF(AND($AB$2=1,'3 Part-time'!R42&lt;0),S34,"")</f>
        <v/>
      </c>
      <c r="AY34" s="40" t="str">
        <f>IF(AND($AY$2=1,ROUND('3 Part-time'!D42,2)&lt;&gt;'3 Part-time'!D42),E34,"")</f>
        <v/>
      </c>
      <c r="AZ34" s="3" t="str">
        <f>IF(AND($AY$2=1,ROUND('3 Part-time'!E42,2)&lt;&gt;'3 Part-time'!E42),F34,"")</f>
        <v/>
      </c>
      <c r="BA34" s="3" t="str">
        <f>IF(AND($AY$2=1,ROUND('3 Part-time'!F42,2)&lt;&gt;'3 Part-time'!F42),G34,"")</f>
        <v/>
      </c>
      <c r="BB34" s="40" t="str">
        <f>IF(AND($AY$2=1,ROUND('3 Part-time'!G42,2)&lt;&gt;'3 Part-time'!G42),H34,"")</f>
        <v/>
      </c>
      <c r="BC34" s="3" t="str">
        <f>IF(AND($AY$2=1,ROUND('3 Part-time'!H42,2)&lt;&gt;'3 Part-time'!H42),I34,"")</f>
        <v/>
      </c>
      <c r="BD34" s="41" t="str">
        <f>IF(AND($AY$2=1,ROUND('3 Part-time'!I42,2)&lt;&gt;'3 Part-time'!I42),J34,"")</f>
        <v/>
      </c>
      <c r="BE34" s="3" t="str">
        <f>IF(AND($AY$2=1,ROUND('3 Part-time'!J42,2)&lt;&gt;'3 Part-time'!J42),K34,"")</f>
        <v/>
      </c>
      <c r="BF34" s="3" t="str">
        <f>IF(AND($AY$2=1,ROUND('3 Part-time'!K42,2)&lt;&gt;'3 Part-time'!K42),L34,"")</f>
        <v/>
      </c>
      <c r="BG34" s="3" t="str">
        <f>IF(AND($AY$2=1,ROUND('3 Part-time'!L42,2)&lt;&gt;'3 Part-time'!L42),M34,"")</f>
        <v/>
      </c>
      <c r="BH34" s="49" t="str">
        <f>IF(AND($AY$2=1,ROUND('3 Part-time'!P42,2)&lt;&gt;'3 Part-time'!P42),Q34,"")</f>
        <v/>
      </c>
      <c r="BI34" s="3" t="str">
        <f>IF(AND($AY$2=1,ROUND('3 Part-time'!Q42,2)&lt;&gt;'3 Part-time'!Q42),R34,"")</f>
        <v/>
      </c>
      <c r="BJ34" s="41" t="str">
        <f>IF(AND($AY$2=1,ROUND('3 Part-time'!R42,2)&lt;&gt;'3 Part-time'!R42),S34,"")</f>
        <v/>
      </c>
      <c r="BL34" s="40" t="str">
        <f>IF(AND($BL$2=1,'3 Part-time'!D42+'3 Part-time'!G42&gt;=$BL$3,'3 Part-time'!J42=0),K34,"")</f>
        <v/>
      </c>
      <c r="BM34" s="3" t="str">
        <f>IF(AND($BL$2=1,'3 Part-time'!E42+'3 Part-time'!H42&gt;=$BL$3,'3 Part-time'!K42=0),L34,"")</f>
        <v/>
      </c>
      <c r="BN34" s="41" t="str">
        <f>IF(AND($BL$2=1,'3 Part-time'!F42+'3 Part-time'!I42&gt;=$BL$3,'3 Part-time'!L42=0),M34,"")</f>
        <v/>
      </c>
      <c r="BP34" s="40" t="str">
        <f>IF(AND($BP$2=1,SUM('3 Part-time'!D42,'3 Part-time'!G42)&gt;0,SUM('3 Part-time'!D42,'3 Part-time'!G42)=-'3 Part-time'!J42),K34,"")</f>
        <v/>
      </c>
      <c r="BQ34" s="3" t="str">
        <f>IF(AND($BP$2=1,SUM('3 Part-time'!E42,'3 Part-time'!H42)&gt;0,SUM('3 Part-time'!E42,'3 Part-time'!H42)=-'3 Part-time'!K42),L34,"")</f>
        <v/>
      </c>
      <c r="BR34" s="41" t="str">
        <f>IF(AND($BP$2=1,SUM('3 Part-time'!F42,'3 Part-time'!I42)&gt;0,SUM('3 Part-time'!F42,'3 Part-time'!I42)=-'3 Part-time'!L42),M34,"")</f>
        <v/>
      </c>
      <c r="BT34" s="40" t="str">
        <f>IF(AND($BT$2=1,OR('3 Part-time'!P42&lt;&gt;0,'3 Part-time'!M42&lt;&gt;0)),IF('3 Part-time'!P42&gt;'3 Part-time'!M42,Q34,""),"")</f>
        <v/>
      </c>
      <c r="BU34" s="3" t="str">
        <f>IF(AND($BT$2=1,OR('3 Part-time'!Q42&lt;&gt;0,'3 Part-time'!N42&lt;&gt;0)),IF('3 Part-time'!Q42&gt;'3 Part-time'!N42,R34,""),"")</f>
        <v/>
      </c>
      <c r="BV34" s="41" t="str">
        <f>IF(AND($BT$2=1,OR('3 Part-time'!R42&lt;&gt;0,'3 Part-time'!O42&lt;&gt;0)),IF('3 Part-time'!R42&gt;'3 Part-time'!O42,S34,""),"")</f>
        <v/>
      </c>
      <c r="BX34" s="40" t="str">
        <f>IF(AND($BX$2=1,'3 Part-time'!M42&lt;&gt;0),IF(('3 Part-time'!P42/'3 Part-time'!M42)&lt;0.03,Q34,""),"")</f>
        <v/>
      </c>
      <c r="BY34" s="3" t="str">
        <f>IF(AND($BX$2=1,'3 Part-time'!N42&lt;&gt;0),IF(('3 Part-time'!Q42/'3 Part-time'!N42)&lt;0.03,R34,""),"")</f>
        <v/>
      </c>
      <c r="BZ34" s="41" t="str">
        <f>IF(AND($BX$2=1,'3 Part-time'!O42&lt;&gt;0),IF(('3 Part-time'!R42/'3 Part-time'!O42)&lt;0.03,S34,""),"")</f>
        <v/>
      </c>
    </row>
    <row r="35" spans="1:78" x14ac:dyDescent="0.25">
      <c r="A35" s="18" t="str">
        <f>'3 Part-time'!A43</f>
        <v>C1</v>
      </c>
      <c r="B35" t="s">
        <v>19</v>
      </c>
      <c r="C35" s="18" t="str">
        <f>'3 Part-time'!C43</f>
        <v>PGR</v>
      </c>
      <c r="D35" t="str">
        <f t="shared" si="2"/>
        <v>C1, Long, PGR</v>
      </c>
      <c r="E35" t="str">
        <f t="shared" si="3"/>
        <v xml:space="preserve">Column 1, OfS-fundable, C1, Long, PGR; </v>
      </c>
      <c r="F35" t="str">
        <f t="shared" si="3"/>
        <v xml:space="preserve">Column 1, Non-fundable, C1, Long, PGR; </v>
      </c>
      <c r="G35" t="str">
        <f t="shared" si="3"/>
        <v xml:space="preserve">Column 1, Island and overseas, C1, Long, PGR; </v>
      </c>
      <c r="H35" t="str">
        <f t="shared" si="3"/>
        <v xml:space="preserve">Column 2, OfS-fundable, C1, Long, PGR; </v>
      </c>
      <c r="I35" t="str">
        <f t="shared" si="3"/>
        <v xml:space="preserve">Column 2, Non-fundable, C1, Long, PGR; </v>
      </c>
      <c r="J35" t="str">
        <f t="shared" si="3"/>
        <v xml:space="preserve">Column 2, Island and overseas, C1, Long, PGR; </v>
      </c>
      <c r="K35" t="str">
        <f t="shared" si="3"/>
        <v xml:space="preserve">Column 3, OfS-fundable, C1, Long, PGR; </v>
      </c>
      <c r="L35" t="str">
        <f t="shared" si="3"/>
        <v xml:space="preserve">Column 3, Non-fundable, C1, Long, PGR; </v>
      </c>
      <c r="M35" t="str">
        <f t="shared" si="3"/>
        <v xml:space="preserve">Column 3, Island and overseas, C1, Long, PGR; </v>
      </c>
      <c r="N35" t="str">
        <f t="shared" si="3"/>
        <v xml:space="preserve">Column 4, OfS-fundable, C1, Long, PGR; </v>
      </c>
      <c r="O35" t="str">
        <f t="shared" si="3"/>
        <v xml:space="preserve">Column 4, Non-fundable, C1, Long, PGR; </v>
      </c>
      <c r="P35" t="str">
        <f t="shared" si="3"/>
        <v xml:space="preserve">Column 4, Island and overseas, C1, Long, PGR; </v>
      </c>
      <c r="Q35" t="str">
        <f t="shared" si="5"/>
        <v xml:space="preserve">Column 4a, OfS-fundable, C1, Long, PGR; </v>
      </c>
      <c r="R35" t="str">
        <f t="shared" si="5"/>
        <v xml:space="preserve">Column 4a, Non-fundable, C1, Long, PGR; </v>
      </c>
      <c r="S35" t="str">
        <f t="shared" si="5"/>
        <v xml:space="preserve">Column 4a, Island and overseas, C1, Long, PGR; </v>
      </c>
      <c r="X35" s="31"/>
      <c r="Y35" s="26" t="str">
        <f>IF(AND($X$2=1,'3 Part-time'!K43&gt;0),L35,"")</f>
        <v/>
      </c>
      <c r="Z35" s="27" t="str">
        <f>IF(AND($X$2=1,'3 Part-time'!L43&gt;0),M35,"")</f>
        <v/>
      </c>
      <c r="AB35" s="31"/>
      <c r="AC35" s="26" t="str">
        <f>IF(AND($AB$2=1,'3 Part-time'!E43&lt;0),F35,"")</f>
        <v/>
      </c>
      <c r="AD35" s="27" t="str">
        <f>IF(AND($AB$2=1,'3 Part-time'!F43&lt;0),G35,"")</f>
        <v/>
      </c>
      <c r="AE35" s="35"/>
      <c r="AF35" s="26" t="str">
        <f>IF(AND($AB$2=1,'3 Part-time'!H43&lt;0),I35,"")</f>
        <v/>
      </c>
      <c r="AG35" s="27" t="str">
        <f>IF(AND($AB$2=1,'3 Part-time'!I43&lt;0),J35,"")</f>
        <v/>
      </c>
      <c r="AH35" s="36"/>
      <c r="AI35" s="26" t="str">
        <f>IF(AND($AB$2=1,'3 Part-time'!N43&lt;0),O35,"")</f>
        <v/>
      </c>
      <c r="AJ35" s="27" t="str">
        <f>IF(AND($AB$2=1,'3 Part-time'!O43&lt;0),P35,"")</f>
        <v/>
      </c>
      <c r="AK35" s="31"/>
      <c r="AL35" s="26" t="str">
        <f>IF(AND($AB$2=1,'3 Part-time'!Q43&lt;0),R35,"")</f>
        <v/>
      </c>
      <c r="AM35" s="27" t="str">
        <f>IF(AND($AB$2=1,'3 Part-time'!R43&lt;0),S35,"")</f>
        <v/>
      </c>
      <c r="AY35" s="45"/>
      <c r="AZ35" s="4" t="str">
        <f>IF(AND($AY$2=1,ROUND('3 Part-time'!E43,2)&lt;&gt;'3 Part-time'!E43),F35,"")</f>
        <v/>
      </c>
      <c r="BA35" s="4" t="str">
        <f>IF(AND($AY$2=1,ROUND('3 Part-time'!F43,2)&lt;&gt;'3 Part-time'!F43),G35,"")</f>
        <v/>
      </c>
      <c r="BB35" s="45"/>
      <c r="BC35" s="4" t="str">
        <f>IF(AND($AY$2=1,ROUND('3 Part-time'!H43,2)&lt;&gt;'3 Part-time'!H43),I35,"")</f>
        <v/>
      </c>
      <c r="BD35" s="42" t="str">
        <f>IF(AND($AY$2=1,ROUND('3 Part-time'!I43,2)&lt;&gt;'3 Part-time'!I43),J35,"")</f>
        <v/>
      </c>
      <c r="BE35" s="46"/>
      <c r="BF35" s="4" t="str">
        <f>IF(AND($AY$2=1,ROUND('3 Part-time'!K43,2)&lt;&gt;'3 Part-time'!K43),L35,"")</f>
        <v/>
      </c>
      <c r="BG35" s="4" t="str">
        <f>IF(AND($AY$2=1,ROUND('3 Part-time'!L43,2)&lt;&gt;'3 Part-time'!L43),M35,"")</f>
        <v/>
      </c>
      <c r="BH35" s="51"/>
      <c r="BI35" s="4" t="str">
        <f>IF(AND($AY$2=1,ROUND('3 Part-time'!Q43,2)&lt;&gt;'3 Part-time'!Q43),R35,"")</f>
        <v/>
      </c>
      <c r="BJ35" s="42" t="str">
        <f>IF(AND($AY$2=1,ROUND('3 Part-time'!R43,2)&lt;&gt;'3 Part-time'!R43),S35,"")</f>
        <v/>
      </c>
      <c r="BL35" s="45"/>
      <c r="BM35" s="4" t="str">
        <f>IF(AND($BL$2=1,'3 Part-time'!E43+'3 Part-time'!H43&gt;=$BL$3,'3 Part-time'!K43=0),L35,"")</f>
        <v/>
      </c>
      <c r="BN35" s="42" t="str">
        <f>IF(AND($BL$2=1,'3 Part-time'!F43+'3 Part-time'!I43&gt;=$BL$3,'3 Part-time'!L43=0),M35,"")</f>
        <v/>
      </c>
      <c r="BP35" s="45"/>
      <c r="BQ35" s="4" t="str">
        <f>IF(AND($BP$2=1,SUM('3 Part-time'!E43,'3 Part-time'!H43)&gt;0,SUM('3 Part-time'!E43,'3 Part-time'!H43)=-'3 Part-time'!K43),L35,"")</f>
        <v/>
      </c>
      <c r="BR35" s="42" t="str">
        <f>IF(AND($BP$2=1,SUM('3 Part-time'!F43,'3 Part-time'!I43)&gt;0,SUM('3 Part-time'!F43,'3 Part-time'!I43)=-'3 Part-time'!L43),M35,"")</f>
        <v/>
      </c>
      <c r="BT35" s="45"/>
      <c r="BU35" s="4" t="str">
        <f>IF(AND($BT$2=1,OR('3 Part-time'!Q43&lt;&gt;0,'3 Part-time'!N43&lt;&gt;0)),IF('3 Part-time'!Q43&gt;'3 Part-time'!N43,R35,""),"")</f>
        <v/>
      </c>
      <c r="BV35" s="42" t="str">
        <f>IF(AND($BT$2=1,OR('3 Part-time'!R43&lt;&gt;0,'3 Part-time'!O43&lt;&gt;0)),IF('3 Part-time'!R43&gt;'3 Part-time'!O43,S35,""),"")</f>
        <v/>
      </c>
      <c r="BX35" s="45"/>
      <c r="BY35" s="4" t="str">
        <f>IF(AND($BX$2=1,'3 Part-time'!N43&lt;&gt;0),IF(('3 Part-time'!Q43/'3 Part-time'!N43)&lt;0.03,R35,""),"")</f>
        <v/>
      </c>
      <c r="BZ35" s="42" t="str">
        <f>IF(AND($BX$2=1,'3 Part-time'!O43&lt;&gt;0),IF(('3 Part-time'!R43/'3 Part-time'!O43)&lt;0.03,S35,""),"")</f>
        <v/>
      </c>
    </row>
    <row r="36" spans="1:78" x14ac:dyDescent="0.25">
      <c r="A36" s="18" t="str">
        <f>'3 Part-time'!A44</f>
        <v>C2</v>
      </c>
      <c r="B36" t="s">
        <v>13</v>
      </c>
      <c r="C36" s="18" t="str">
        <f>'3 Part-time'!C44</f>
        <v>UG</v>
      </c>
      <c r="D36" t="str">
        <f t="shared" si="2"/>
        <v>C2, Standard, UG</v>
      </c>
      <c r="E36" t="str">
        <f t="shared" si="3"/>
        <v xml:space="preserve">Column 1, OfS-fundable, C2, Standard, UG; </v>
      </c>
      <c r="F36" t="str">
        <f t="shared" si="3"/>
        <v xml:space="preserve">Column 1, Non-fundable, C2, Standard, UG; </v>
      </c>
      <c r="G36" t="str">
        <f t="shared" si="3"/>
        <v xml:space="preserve">Column 1, Island and overseas, C2, Standard, UG; </v>
      </c>
      <c r="H36" t="str">
        <f t="shared" si="3"/>
        <v xml:space="preserve">Column 2, OfS-fundable, C2, Standard, UG; </v>
      </c>
      <c r="I36" t="str">
        <f t="shared" si="3"/>
        <v xml:space="preserve">Column 2, Non-fundable, C2, Standard, UG; </v>
      </c>
      <c r="J36" t="str">
        <f t="shared" si="3"/>
        <v xml:space="preserve">Column 2, Island and overseas, C2, Standard, UG; </v>
      </c>
      <c r="K36" t="str">
        <f t="shared" si="3"/>
        <v xml:space="preserve">Column 3, OfS-fundable, C2, Standard, UG; </v>
      </c>
      <c r="L36" t="str">
        <f t="shared" si="3"/>
        <v xml:space="preserve">Column 3, Non-fundable, C2, Standard, UG; </v>
      </c>
      <c r="M36" t="str">
        <f t="shared" si="3"/>
        <v xml:space="preserve">Column 3, Island and overseas, C2, Standard, UG; </v>
      </c>
      <c r="N36" t="str">
        <f t="shared" si="3"/>
        <v xml:space="preserve">Column 4, OfS-fundable, C2, Standard, UG; </v>
      </c>
      <c r="O36" t="str">
        <f t="shared" si="3"/>
        <v xml:space="preserve">Column 4, Non-fundable, C2, Standard, UG; </v>
      </c>
      <c r="P36" t="str">
        <f t="shared" si="3"/>
        <v xml:space="preserve">Column 4, Island and overseas, C2, Standard, UG; </v>
      </c>
      <c r="Q36" t="str">
        <f t="shared" si="5"/>
        <v xml:space="preserve">Column 4a, OfS-fundable, C2, Standard, UG; </v>
      </c>
      <c r="R36" t="str">
        <f t="shared" si="5"/>
        <v xml:space="preserve">Column 4a, Non-fundable, C2, Standard, UG; </v>
      </c>
      <c r="S36" t="str">
        <f t="shared" si="5"/>
        <v xml:space="preserve">Column 4a, Island and overseas, C2, Standard, UG; </v>
      </c>
      <c r="X36" s="19" t="str">
        <f>IF(AND($X$2=1,'3 Part-time'!J44&gt;0),K36,"")</f>
        <v/>
      </c>
      <c r="Y36" s="22" t="str">
        <f>IF(AND($X$2=1,'3 Part-time'!K44&gt;0),L36,"")</f>
        <v/>
      </c>
      <c r="Z36" s="23" t="str">
        <f>IF(AND($X$2=1,'3 Part-time'!L44&gt;0),M36,"")</f>
        <v/>
      </c>
      <c r="AB36" s="19" t="str">
        <f>IF(AND($AB$2=1,'3 Part-time'!D44&lt;0),E36,"")</f>
        <v/>
      </c>
      <c r="AC36" s="22" t="str">
        <f>IF(AND($AB$2=1,'3 Part-time'!E44&lt;0),F36,"")</f>
        <v/>
      </c>
      <c r="AD36" s="23" t="str">
        <f>IF(AND($AB$2=1,'3 Part-time'!F44&lt;0),G36,"")</f>
        <v/>
      </c>
      <c r="AE36" s="22" t="str">
        <f>IF(AND($AB$2=1,'3 Part-time'!G44&lt;0),H36,"")</f>
        <v/>
      </c>
      <c r="AF36" s="22" t="str">
        <f>IF(AND($AB$2=1,'3 Part-time'!H44&lt;0),I36,"")</f>
        <v/>
      </c>
      <c r="AG36" s="23" t="str">
        <f>IF(AND($AB$2=1,'3 Part-time'!I44&lt;0),J36,"")</f>
        <v/>
      </c>
      <c r="AH36" s="33" t="str">
        <f>IF(AND($AB$2=1,'3 Part-time'!M44&lt;0),N36,"")</f>
        <v/>
      </c>
      <c r="AI36" s="22" t="str">
        <f>IF(AND($AB$2=1,'3 Part-time'!N44&lt;0),O36,"")</f>
        <v/>
      </c>
      <c r="AJ36" s="23" t="str">
        <f>IF(AND($AB$2=1,'3 Part-time'!O44&lt;0),P36,"")</f>
        <v/>
      </c>
      <c r="AK36" s="19" t="str">
        <f>IF(AND($AB$2=1,'3 Part-time'!P44&lt;0),Q36,"")</f>
        <v/>
      </c>
      <c r="AL36" s="22" t="str">
        <f>IF(AND($AB$2=1,'3 Part-time'!Q44&lt;0),R36,"")</f>
        <v/>
      </c>
      <c r="AM36" s="23" t="str">
        <f>IF(AND($AB$2=1,'3 Part-time'!R44&lt;0),S36,"")</f>
        <v/>
      </c>
      <c r="AY36" s="37" t="str">
        <f>IF(AND($AY$2=1,ROUND('3 Part-time'!D44,2)&lt;&gt;'3 Part-time'!D44),E36,"")</f>
        <v/>
      </c>
      <c r="AZ36" s="38" t="str">
        <f>IF(AND($AY$2=1,ROUND('3 Part-time'!E44,2)&lt;&gt;'3 Part-time'!E44),F36,"")</f>
        <v/>
      </c>
      <c r="BA36" s="38" t="str">
        <f>IF(AND($AY$2=1,ROUND('3 Part-time'!F44,2)&lt;&gt;'3 Part-time'!F44),G36,"")</f>
        <v/>
      </c>
      <c r="BB36" s="37" t="str">
        <f>IF(AND($AY$2=1,ROUND('3 Part-time'!G44,2)&lt;&gt;'3 Part-time'!G44),H36,"")</f>
        <v/>
      </c>
      <c r="BC36" s="38" t="str">
        <f>IF(AND($AY$2=1,ROUND('3 Part-time'!H44,2)&lt;&gt;'3 Part-time'!H44),I36,"")</f>
        <v/>
      </c>
      <c r="BD36" s="39" t="str">
        <f>IF(AND($AY$2=1,ROUND('3 Part-time'!I44,2)&lt;&gt;'3 Part-time'!I44),J36,"")</f>
        <v/>
      </c>
      <c r="BE36" s="38" t="str">
        <f>IF(AND($AY$2=1,ROUND('3 Part-time'!J44,2)&lt;&gt;'3 Part-time'!J44),K36,"")</f>
        <v/>
      </c>
      <c r="BF36" s="38" t="str">
        <f>IF(AND($AY$2=1,ROUND('3 Part-time'!K44,2)&lt;&gt;'3 Part-time'!K44),L36,"")</f>
        <v/>
      </c>
      <c r="BG36" s="38" t="str">
        <f>IF(AND($AY$2=1,ROUND('3 Part-time'!L44,2)&lt;&gt;'3 Part-time'!L44),M36,"")</f>
        <v/>
      </c>
      <c r="BH36" s="48" t="str">
        <f>IF(AND($AY$2=1,ROUND('3 Part-time'!P44,2)&lt;&gt;'3 Part-time'!P44),Q36,"")</f>
        <v/>
      </c>
      <c r="BI36" s="38" t="str">
        <f>IF(AND($AY$2=1,ROUND('3 Part-time'!Q44,2)&lt;&gt;'3 Part-time'!Q44),R36,"")</f>
        <v/>
      </c>
      <c r="BJ36" s="39" t="str">
        <f>IF(AND($AY$2=1,ROUND('3 Part-time'!R44,2)&lt;&gt;'3 Part-time'!R44),S36,"")</f>
        <v/>
      </c>
      <c r="BL36" s="37" t="str">
        <f>IF(AND($BL$2=1,'3 Part-time'!D44+'3 Part-time'!G44&gt;=$BL$3,'3 Part-time'!J44=0),K36,"")</f>
        <v/>
      </c>
      <c r="BM36" s="38" t="str">
        <f>IF(AND($BL$2=1,'3 Part-time'!E44+'3 Part-time'!H44&gt;=$BL$3,'3 Part-time'!K44=0),L36,"")</f>
        <v/>
      </c>
      <c r="BN36" s="39" t="str">
        <f>IF(AND($BL$2=1,'3 Part-time'!F44+'3 Part-time'!I44&gt;=$BL$3,'3 Part-time'!L44=0),M36,"")</f>
        <v/>
      </c>
      <c r="BP36" s="37" t="str">
        <f>IF(AND($BP$2=1,SUM('3 Part-time'!D44,'3 Part-time'!G44)&gt;0,SUM('3 Part-time'!D44,'3 Part-time'!G44)=-'3 Part-time'!J44),K36,"")</f>
        <v/>
      </c>
      <c r="BQ36" s="38" t="str">
        <f>IF(AND($BP$2=1,SUM('3 Part-time'!E44,'3 Part-time'!H44)&gt;0,SUM('3 Part-time'!E44,'3 Part-time'!H44)=-'3 Part-time'!K44),L36,"")</f>
        <v/>
      </c>
      <c r="BR36" s="39" t="str">
        <f>IF(AND($BP$2=1,SUM('3 Part-time'!F44,'3 Part-time'!I44)&gt;0,SUM('3 Part-time'!F44,'3 Part-time'!I44)=-'3 Part-time'!L44),M36,"")</f>
        <v/>
      </c>
      <c r="BT36" s="37" t="str">
        <f>IF(AND($BT$2=1,OR('3 Part-time'!P44&lt;&gt;0,'3 Part-time'!M44&lt;&gt;0)),IF('3 Part-time'!P44&gt;'3 Part-time'!M44,Q36,""),"")</f>
        <v/>
      </c>
      <c r="BU36" s="38" t="str">
        <f>IF(AND($BT$2=1,OR('3 Part-time'!Q44&lt;&gt;0,'3 Part-time'!N44&lt;&gt;0)),IF('3 Part-time'!Q44&gt;'3 Part-time'!N44,R36,""),"")</f>
        <v/>
      </c>
      <c r="BV36" s="39" t="str">
        <f>IF(AND($BT$2=1,OR('3 Part-time'!R44&lt;&gt;0,'3 Part-time'!O44&lt;&gt;0)),IF('3 Part-time'!R44&gt;'3 Part-time'!O44,S36,""),"")</f>
        <v/>
      </c>
      <c r="BX36" s="37" t="str">
        <f>IF(AND($BX$2=1,'3 Part-time'!M44&lt;&gt;0),IF(('3 Part-time'!P44/'3 Part-time'!M44)&lt;0.03,Q36,""),"")</f>
        <v/>
      </c>
      <c r="BY36" s="38" t="str">
        <f>IF(AND($BX$2=1,'3 Part-time'!N44&lt;&gt;0),IF(('3 Part-time'!Q44/'3 Part-time'!N44)&lt;0.03,R36,""),"")</f>
        <v/>
      </c>
      <c r="BZ36" s="39" t="str">
        <f>IF(AND($BX$2=1,'3 Part-time'!O44&lt;&gt;0),IF(('3 Part-time'!R44/'3 Part-time'!O44)&lt;0.03,S36,""),"")</f>
        <v/>
      </c>
    </row>
    <row r="37" spans="1:78" x14ac:dyDescent="0.25">
      <c r="A37" s="18" t="str">
        <f>'3 Part-time'!A45</f>
        <v>C2</v>
      </c>
      <c r="B37" t="s">
        <v>13</v>
      </c>
      <c r="C37" s="18" t="str">
        <f>'3 Part-time'!C45</f>
        <v>PGT (UG fee)</v>
      </c>
      <c r="D37" t="str">
        <f t="shared" si="2"/>
        <v>C2, Standard, PGT (UG fee)</v>
      </c>
      <c r="E37" t="str">
        <f t="shared" si="3"/>
        <v xml:space="preserve">Column 1, OfS-fundable, C2, Standard, PGT (UG fee); </v>
      </c>
      <c r="F37" t="str">
        <f t="shared" si="3"/>
        <v xml:space="preserve">Column 1, Non-fundable, C2, Standard, PGT (UG fee); </v>
      </c>
      <c r="G37" t="str">
        <f t="shared" si="3"/>
        <v xml:space="preserve">Column 1, Island and overseas, C2, Standard, PGT (UG fee); </v>
      </c>
      <c r="H37" t="str">
        <f t="shared" si="3"/>
        <v xml:space="preserve">Column 2, OfS-fundable, C2, Standard, PGT (UG fee); </v>
      </c>
      <c r="I37" t="str">
        <f t="shared" si="3"/>
        <v xml:space="preserve">Column 2, Non-fundable, C2, Standard, PGT (UG fee); </v>
      </c>
      <c r="J37" t="str">
        <f t="shared" si="3"/>
        <v xml:space="preserve">Column 2, Island and overseas, C2, Standard, PGT (UG fee); </v>
      </c>
      <c r="K37" t="str">
        <f t="shared" si="3"/>
        <v xml:space="preserve">Column 3, OfS-fundable, C2, Standard, PGT (UG fee); </v>
      </c>
      <c r="L37" t="str">
        <f t="shared" si="3"/>
        <v xml:space="preserve">Column 3, Non-fundable, C2, Standard, PGT (UG fee); </v>
      </c>
      <c r="M37" t="str">
        <f t="shared" si="3"/>
        <v xml:space="preserve">Column 3, Island and overseas, C2, Standard, PGT (UG fee); </v>
      </c>
      <c r="N37" t="str">
        <f t="shared" si="3"/>
        <v xml:space="preserve">Column 4, OfS-fundable, C2, Standard, PGT (UG fee); </v>
      </c>
      <c r="O37" t="str">
        <f t="shared" si="3"/>
        <v xml:space="preserve">Column 4, Non-fundable, C2, Standard, PGT (UG fee); </v>
      </c>
      <c r="P37" t="str">
        <f t="shared" si="3"/>
        <v xml:space="preserve">Column 4, Island and overseas, C2, Standard, PGT (UG fee); </v>
      </c>
      <c r="Q37" t="str">
        <f t="shared" si="5"/>
        <v xml:space="preserve">Column 4a, OfS-fundable, C2, Standard, PGT (UG fee); </v>
      </c>
      <c r="R37" t="str">
        <f t="shared" si="5"/>
        <v xml:space="preserve">Column 4a, Non-fundable, C2, Standard, PGT (UG fee); </v>
      </c>
      <c r="S37" t="str">
        <f t="shared" si="5"/>
        <v xml:space="preserve">Column 4a, Island and overseas, C2, Standard, PGT (UG fee); </v>
      </c>
      <c r="X37" s="24" t="str">
        <f>IF(AND($X$2=1,'3 Part-time'!J45&gt;0),K37,"")</f>
        <v/>
      </c>
      <c r="Y37" s="21" t="str">
        <f>IF(AND($X$2=1,'3 Part-time'!K45&gt;0),L37,"")</f>
        <v/>
      </c>
      <c r="Z37" s="25" t="str">
        <f>IF(AND($X$2=1,'3 Part-time'!L45&gt;0),M37,"")</f>
        <v/>
      </c>
      <c r="AB37" s="24" t="str">
        <f>IF(AND($AB$2=1,'3 Part-time'!D45&lt;0),E37,"")</f>
        <v/>
      </c>
      <c r="AC37" s="21" t="str">
        <f>IF(AND($AB$2=1,'3 Part-time'!E45&lt;0),F37,"")</f>
        <v/>
      </c>
      <c r="AD37" s="25" t="str">
        <f>IF(AND($AB$2=1,'3 Part-time'!F45&lt;0),G37,"")</f>
        <v/>
      </c>
      <c r="AE37" s="21" t="str">
        <f>IF(AND($AB$2=1,'3 Part-time'!G45&lt;0),H37,"")</f>
        <v/>
      </c>
      <c r="AF37" s="21" t="str">
        <f>IF(AND($AB$2=1,'3 Part-time'!H45&lt;0),I37,"")</f>
        <v/>
      </c>
      <c r="AG37" s="25" t="str">
        <f>IF(AND($AB$2=1,'3 Part-time'!I45&lt;0),J37,"")</f>
        <v/>
      </c>
      <c r="AH37" s="32" t="str">
        <f>IF(AND($AB$2=1,'3 Part-time'!M45&lt;0),N37,"")</f>
        <v/>
      </c>
      <c r="AI37" s="21" t="str">
        <f>IF(AND($AB$2=1,'3 Part-time'!N45&lt;0),O37,"")</f>
        <v/>
      </c>
      <c r="AJ37" s="25" t="str">
        <f>IF(AND($AB$2=1,'3 Part-time'!O45&lt;0),P37,"")</f>
        <v/>
      </c>
      <c r="AK37" s="24" t="str">
        <f>IF(AND($AB$2=1,'3 Part-time'!P45&lt;0),Q37,"")</f>
        <v/>
      </c>
      <c r="AL37" s="21" t="str">
        <f>IF(AND($AB$2=1,'3 Part-time'!Q45&lt;0),R37,"")</f>
        <v/>
      </c>
      <c r="AM37" s="25" t="str">
        <f>IF(AND($AB$2=1,'3 Part-time'!R45&lt;0),S37,"")</f>
        <v/>
      </c>
      <c r="AY37" s="40" t="str">
        <f>IF(AND($AY$2=1,ROUND('3 Part-time'!D45,2)&lt;&gt;'3 Part-time'!D45),E37,"")</f>
        <v/>
      </c>
      <c r="AZ37" s="3" t="str">
        <f>IF(AND($AY$2=1,ROUND('3 Part-time'!E45,2)&lt;&gt;'3 Part-time'!E45),F37,"")</f>
        <v/>
      </c>
      <c r="BA37" s="3" t="str">
        <f>IF(AND($AY$2=1,ROUND('3 Part-time'!F45,2)&lt;&gt;'3 Part-time'!F45),G37,"")</f>
        <v/>
      </c>
      <c r="BB37" s="40" t="str">
        <f>IF(AND($AY$2=1,ROUND('3 Part-time'!G45,2)&lt;&gt;'3 Part-time'!G45),H37,"")</f>
        <v/>
      </c>
      <c r="BC37" s="3" t="str">
        <f>IF(AND($AY$2=1,ROUND('3 Part-time'!H45,2)&lt;&gt;'3 Part-time'!H45),I37,"")</f>
        <v/>
      </c>
      <c r="BD37" s="41" t="str">
        <f>IF(AND($AY$2=1,ROUND('3 Part-time'!I45,2)&lt;&gt;'3 Part-time'!I45),J37,"")</f>
        <v/>
      </c>
      <c r="BE37" s="3" t="str">
        <f>IF(AND($AY$2=1,ROUND('3 Part-time'!J45,2)&lt;&gt;'3 Part-time'!J45),K37,"")</f>
        <v/>
      </c>
      <c r="BF37" s="3" t="str">
        <f>IF(AND($AY$2=1,ROUND('3 Part-time'!K45,2)&lt;&gt;'3 Part-time'!K45),L37,"")</f>
        <v/>
      </c>
      <c r="BG37" s="3" t="str">
        <f>IF(AND($AY$2=1,ROUND('3 Part-time'!L45,2)&lt;&gt;'3 Part-time'!L45),M37,"")</f>
        <v/>
      </c>
      <c r="BH37" s="49" t="str">
        <f>IF(AND($AY$2=1,ROUND('3 Part-time'!P45,2)&lt;&gt;'3 Part-time'!P45),Q37,"")</f>
        <v/>
      </c>
      <c r="BI37" s="3" t="str">
        <f>IF(AND($AY$2=1,ROUND('3 Part-time'!Q45,2)&lt;&gt;'3 Part-time'!Q45),R37,"")</f>
        <v/>
      </c>
      <c r="BJ37" s="41" t="str">
        <f>IF(AND($AY$2=1,ROUND('3 Part-time'!R45,2)&lt;&gt;'3 Part-time'!R45),S37,"")</f>
        <v/>
      </c>
      <c r="BL37" s="40" t="str">
        <f>IF(AND($BL$2=1,'3 Part-time'!D45+'3 Part-time'!G45&gt;=$BL$3,'3 Part-time'!J45=0),K37,"")</f>
        <v/>
      </c>
      <c r="BM37" s="3" t="str">
        <f>IF(AND($BL$2=1,'3 Part-time'!E45+'3 Part-time'!H45&gt;=$BL$3,'3 Part-time'!K45=0),L37,"")</f>
        <v/>
      </c>
      <c r="BN37" s="41" t="str">
        <f>IF(AND($BL$2=1,'3 Part-time'!F45+'3 Part-time'!I45&gt;=$BL$3,'3 Part-time'!L45=0),M37,"")</f>
        <v/>
      </c>
      <c r="BP37" s="40" t="str">
        <f>IF(AND($BP$2=1,SUM('3 Part-time'!D45,'3 Part-time'!G45)&gt;0,SUM('3 Part-time'!D45,'3 Part-time'!G45)=-'3 Part-time'!J45),K37,"")</f>
        <v/>
      </c>
      <c r="BQ37" s="3" t="str">
        <f>IF(AND($BP$2=1,SUM('3 Part-time'!E45,'3 Part-time'!H45)&gt;0,SUM('3 Part-time'!E45,'3 Part-time'!H45)=-'3 Part-time'!K45),L37,"")</f>
        <v/>
      </c>
      <c r="BR37" s="41" t="str">
        <f>IF(AND($BP$2=1,SUM('3 Part-time'!F45,'3 Part-time'!I45)&gt;0,SUM('3 Part-time'!F45,'3 Part-time'!I45)=-'3 Part-time'!L45),M37,"")</f>
        <v/>
      </c>
      <c r="BT37" s="40" t="str">
        <f>IF(AND($BT$2=1,OR('3 Part-time'!P45&lt;&gt;0,'3 Part-time'!M45&lt;&gt;0)),IF('3 Part-time'!P45&gt;'3 Part-time'!M45,Q37,""),"")</f>
        <v/>
      </c>
      <c r="BU37" s="3" t="str">
        <f>IF(AND($BT$2=1,OR('3 Part-time'!Q45&lt;&gt;0,'3 Part-time'!N45&lt;&gt;0)),IF('3 Part-time'!Q45&gt;'3 Part-time'!N45,R37,""),"")</f>
        <v/>
      </c>
      <c r="BV37" s="41" t="str">
        <f>IF(AND($BT$2=1,OR('3 Part-time'!R45&lt;&gt;0,'3 Part-time'!O45&lt;&gt;0)),IF('3 Part-time'!R45&gt;'3 Part-time'!O45,S37,""),"")</f>
        <v/>
      </c>
      <c r="BX37" s="40" t="str">
        <f>IF(AND($BX$2=1,'3 Part-time'!M45&lt;&gt;0),IF(('3 Part-time'!P45/'3 Part-time'!M45)&lt;0.03,Q37,""),"")</f>
        <v/>
      </c>
      <c r="BY37" s="3" t="str">
        <f>IF(AND($BX$2=1,'3 Part-time'!N45&lt;&gt;0),IF(('3 Part-time'!Q45/'3 Part-time'!N45)&lt;0.03,R37,""),"")</f>
        <v/>
      </c>
      <c r="BZ37" s="41" t="str">
        <f>IF(AND($BX$2=1,'3 Part-time'!O45&lt;&gt;0),IF(('3 Part-time'!R45/'3 Part-time'!O45)&lt;0.03,S37,""),"")</f>
        <v/>
      </c>
    </row>
    <row r="38" spans="1:78" x14ac:dyDescent="0.25">
      <c r="A38" s="18" t="str">
        <f>'3 Part-time'!A46</f>
        <v>C2</v>
      </c>
      <c r="B38" t="s">
        <v>13</v>
      </c>
      <c r="C38" s="18" t="str">
        <f>'3 Part-time'!C46</f>
        <v>PGT (Masters' loan)</v>
      </c>
      <c r="D38" t="str">
        <f t="shared" si="2"/>
        <v>C2, Standard, PGT (Masters' loan)</v>
      </c>
      <c r="E38" t="str">
        <f t="shared" si="3"/>
        <v xml:space="preserve">Column 1, OfS-fundable, C2, Standard, PGT (Masters' loan); </v>
      </c>
      <c r="F38" t="str">
        <f t="shared" si="3"/>
        <v xml:space="preserve">Column 1, Non-fundable, C2, Standard, PGT (Masters' loan); </v>
      </c>
      <c r="G38" t="str">
        <f t="shared" si="3"/>
        <v xml:space="preserve">Column 1, Island and overseas, C2, Standard, PGT (Masters' loan); </v>
      </c>
      <c r="H38" t="str">
        <f t="shared" si="3"/>
        <v xml:space="preserve">Column 2, OfS-fundable, C2, Standard, PGT (Masters' loan); </v>
      </c>
      <c r="I38" t="str">
        <f t="shared" si="3"/>
        <v xml:space="preserve">Column 2, Non-fundable, C2, Standard, PGT (Masters' loan); </v>
      </c>
      <c r="J38" t="str">
        <f t="shared" si="3"/>
        <v xml:space="preserve">Column 2, Island and overseas, C2, Standard, PGT (Masters' loan); </v>
      </c>
      <c r="K38" t="str">
        <f t="shared" si="3"/>
        <v xml:space="preserve">Column 3, OfS-fundable, C2, Standard, PGT (Masters' loan); </v>
      </c>
      <c r="L38" t="str">
        <f t="shared" si="3"/>
        <v xml:space="preserve">Column 3, Non-fundable, C2, Standard, PGT (Masters' loan); </v>
      </c>
      <c r="M38" t="str">
        <f t="shared" si="3"/>
        <v xml:space="preserve">Column 3, Island and overseas, C2, Standard, PGT (Masters' loan); </v>
      </c>
      <c r="N38" t="str">
        <f t="shared" si="3"/>
        <v xml:space="preserve">Column 4, OfS-fundable, C2, Standard, PGT (Masters' loan); </v>
      </c>
      <c r="O38" t="str">
        <f t="shared" si="3"/>
        <v xml:space="preserve">Column 4, Non-fundable, C2, Standard, PGT (Masters' loan); </v>
      </c>
      <c r="P38" t="str">
        <f t="shared" si="3"/>
        <v xml:space="preserve">Column 4, Island and overseas, C2, Standard, PGT (Masters' loan); </v>
      </c>
      <c r="Q38" t="str">
        <f t="shared" si="5"/>
        <v xml:space="preserve">Column 4a, OfS-fundable, C2, Standard, PGT (Masters' loan); </v>
      </c>
      <c r="R38" t="str">
        <f t="shared" si="5"/>
        <v xml:space="preserve">Column 4a, Non-fundable, C2, Standard, PGT (Masters' loan); </v>
      </c>
      <c r="S38" t="str">
        <f t="shared" si="5"/>
        <v xml:space="preserve">Column 4a, Island and overseas, C2, Standard, PGT (Masters' loan); </v>
      </c>
      <c r="X38" s="24" t="str">
        <f>IF(AND($X$2=1,'3 Part-time'!J46&gt;0),K38,"")</f>
        <v/>
      </c>
      <c r="Y38" s="21" t="str">
        <f>IF(AND($X$2=1,'3 Part-time'!K46&gt;0),L38,"")</f>
        <v/>
      </c>
      <c r="Z38" s="25" t="str">
        <f>IF(AND($X$2=1,'3 Part-time'!L46&gt;0),M38,"")</f>
        <v/>
      </c>
      <c r="AB38" s="24" t="str">
        <f>IF(AND($AB$2=1,'3 Part-time'!D46&lt;0),E38,"")</f>
        <v/>
      </c>
      <c r="AC38" s="21" t="str">
        <f>IF(AND($AB$2=1,'3 Part-time'!E46&lt;0),F38,"")</f>
        <v/>
      </c>
      <c r="AD38" s="25" t="str">
        <f>IF(AND($AB$2=1,'3 Part-time'!F46&lt;0),G38,"")</f>
        <v/>
      </c>
      <c r="AE38" s="21" t="str">
        <f>IF(AND($AB$2=1,'3 Part-time'!G46&lt;0),H38,"")</f>
        <v/>
      </c>
      <c r="AF38" s="21" t="str">
        <f>IF(AND($AB$2=1,'3 Part-time'!H46&lt;0),I38,"")</f>
        <v/>
      </c>
      <c r="AG38" s="25" t="str">
        <f>IF(AND($AB$2=1,'3 Part-time'!I46&lt;0),J38,"")</f>
        <v/>
      </c>
      <c r="AH38" s="32" t="str">
        <f>IF(AND($AB$2=1,'3 Part-time'!M46&lt;0),N38,"")</f>
        <v/>
      </c>
      <c r="AI38" s="21" t="str">
        <f>IF(AND($AB$2=1,'3 Part-time'!N46&lt;0),O38,"")</f>
        <v/>
      </c>
      <c r="AJ38" s="25" t="str">
        <f>IF(AND($AB$2=1,'3 Part-time'!O46&lt;0),P38,"")</f>
        <v/>
      </c>
      <c r="AK38" s="24" t="str">
        <f>IF(AND($AB$2=1,'3 Part-time'!P46&lt;0),Q38,"")</f>
        <v/>
      </c>
      <c r="AL38" s="21" t="str">
        <f>IF(AND($AB$2=1,'3 Part-time'!Q46&lt;0),R38,"")</f>
        <v/>
      </c>
      <c r="AM38" s="25" t="str">
        <f>IF(AND($AB$2=1,'3 Part-time'!R46&lt;0),S38,"")</f>
        <v/>
      </c>
      <c r="AY38" s="40" t="str">
        <f>IF(AND($AY$2=1,ROUND('3 Part-time'!D46,2)&lt;&gt;'3 Part-time'!D46),E38,"")</f>
        <v/>
      </c>
      <c r="AZ38" s="3" t="str">
        <f>IF(AND($AY$2=1,ROUND('3 Part-time'!E46,2)&lt;&gt;'3 Part-time'!E46),F38,"")</f>
        <v/>
      </c>
      <c r="BA38" s="3" t="str">
        <f>IF(AND($AY$2=1,ROUND('3 Part-time'!F46,2)&lt;&gt;'3 Part-time'!F46),G38,"")</f>
        <v/>
      </c>
      <c r="BB38" s="40" t="str">
        <f>IF(AND($AY$2=1,ROUND('3 Part-time'!G46,2)&lt;&gt;'3 Part-time'!G46),H38,"")</f>
        <v/>
      </c>
      <c r="BC38" s="3" t="str">
        <f>IF(AND($AY$2=1,ROUND('3 Part-time'!H46,2)&lt;&gt;'3 Part-time'!H46),I38,"")</f>
        <v/>
      </c>
      <c r="BD38" s="41" t="str">
        <f>IF(AND($AY$2=1,ROUND('3 Part-time'!I46,2)&lt;&gt;'3 Part-time'!I46),J38,"")</f>
        <v/>
      </c>
      <c r="BE38" s="3" t="str">
        <f>IF(AND($AY$2=1,ROUND('3 Part-time'!J46,2)&lt;&gt;'3 Part-time'!J46),K38,"")</f>
        <v/>
      </c>
      <c r="BF38" s="3" t="str">
        <f>IF(AND($AY$2=1,ROUND('3 Part-time'!K46,2)&lt;&gt;'3 Part-time'!K46),L38,"")</f>
        <v/>
      </c>
      <c r="BG38" s="3" t="str">
        <f>IF(AND($AY$2=1,ROUND('3 Part-time'!L46,2)&lt;&gt;'3 Part-time'!L46),M38,"")</f>
        <v/>
      </c>
      <c r="BH38" s="49" t="str">
        <f>IF(AND($AY$2=1,ROUND('3 Part-time'!P46,2)&lt;&gt;'3 Part-time'!P46),Q38,"")</f>
        <v/>
      </c>
      <c r="BI38" s="3" t="str">
        <f>IF(AND($AY$2=1,ROUND('3 Part-time'!Q46,2)&lt;&gt;'3 Part-time'!Q46),R38,"")</f>
        <v/>
      </c>
      <c r="BJ38" s="41" t="str">
        <f>IF(AND($AY$2=1,ROUND('3 Part-time'!R46,2)&lt;&gt;'3 Part-time'!R46),S38,"")</f>
        <v/>
      </c>
      <c r="BL38" s="40" t="str">
        <f>IF(AND($BL$2=1,'3 Part-time'!D46+'3 Part-time'!G46&gt;=$BL$3,'3 Part-time'!J46=0),K38,"")</f>
        <v/>
      </c>
      <c r="BM38" s="3" t="str">
        <f>IF(AND($BL$2=1,'3 Part-time'!E46+'3 Part-time'!H46&gt;=$BL$3,'3 Part-time'!K46=0),L38,"")</f>
        <v/>
      </c>
      <c r="BN38" s="41" t="str">
        <f>IF(AND($BL$2=1,'3 Part-time'!F46+'3 Part-time'!I46&gt;=$BL$3,'3 Part-time'!L46=0),M38,"")</f>
        <v/>
      </c>
      <c r="BP38" s="40" t="str">
        <f>IF(AND($BP$2=1,SUM('3 Part-time'!D46,'3 Part-time'!G46)&gt;0,SUM('3 Part-time'!D46,'3 Part-time'!G46)=-'3 Part-time'!J46),K38,"")</f>
        <v/>
      </c>
      <c r="BQ38" s="3" t="str">
        <f>IF(AND($BP$2=1,SUM('3 Part-time'!E46,'3 Part-time'!H46)&gt;0,SUM('3 Part-time'!E46,'3 Part-time'!H46)=-'3 Part-time'!K46),L38,"")</f>
        <v/>
      </c>
      <c r="BR38" s="41" t="str">
        <f>IF(AND($BP$2=1,SUM('3 Part-time'!F46,'3 Part-time'!I46)&gt;0,SUM('3 Part-time'!F46,'3 Part-time'!I46)=-'3 Part-time'!L46),M38,"")</f>
        <v/>
      </c>
      <c r="BT38" s="40" t="str">
        <f>IF(AND($BT$2=1,OR('3 Part-time'!P46&lt;&gt;0,'3 Part-time'!M46&lt;&gt;0)),IF('3 Part-time'!P46&gt;'3 Part-time'!M46,Q38,""),"")</f>
        <v/>
      </c>
      <c r="BU38" s="3" t="str">
        <f>IF(AND($BT$2=1,OR('3 Part-time'!Q46&lt;&gt;0,'3 Part-time'!N46&lt;&gt;0)),IF('3 Part-time'!Q46&gt;'3 Part-time'!N46,R38,""),"")</f>
        <v/>
      </c>
      <c r="BV38" s="41" t="str">
        <f>IF(AND($BT$2=1,OR('3 Part-time'!R46&lt;&gt;0,'3 Part-time'!O46&lt;&gt;0)),IF('3 Part-time'!R46&gt;'3 Part-time'!O46,S38,""),"")</f>
        <v/>
      </c>
      <c r="BX38" s="40" t="str">
        <f>IF(AND($BX$2=1,'3 Part-time'!M46&lt;&gt;0),IF(('3 Part-time'!P46/'3 Part-time'!M46)&lt;0.03,Q38,""),"")</f>
        <v/>
      </c>
      <c r="BY38" s="3" t="str">
        <f>IF(AND($BX$2=1,'3 Part-time'!N46&lt;&gt;0),IF(('3 Part-time'!Q46/'3 Part-time'!N46)&lt;0.03,R38,""),"")</f>
        <v/>
      </c>
      <c r="BZ38" s="41" t="str">
        <f>IF(AND($BX$2=1,'3 Part-time'!O46&lt;&gt;0),IF(('3 Part-time'!R46/'3 Part-time'!O46)&lt;0.03,S38,""),"")</f>
        <v/>
      </c>
    </row>
    <row r="39" spans="1:78" x14ac:dyDescent="0.25">
      <c r="A39" s="18" t="str">
        <f>'3 Part-time'!A47</f>
        <v>C2</v>
      </c>
      <c r="B39" t="s">
        <v>13</v>
      </c>
      <c r="C39" s="18" t="str">
        <f>'3 Part-time'!C47</f>
        <v>PGT (Other)</v>
      </c>
      <c r="D39" t="str">
        <f t="shared" si="2"/>
        <v>C2, Standard, PGT (Other)</v>
      </c>
      <c r="E39" t="str">
        <f t="shared" ref="E39:P55" si="6">CONCATENATE(E$5,", ",$D39,"; ")</f>
        <v xml:space="preserve">Column 1, OfS-fundable, C2, Standard, PGT (Other); </v>
      </c>
      <c r="F39" t="str">
        <f t="shared" si="6"/>
        <v xml:space="preserve">Column 1, Non-fundable, C2, Standard, PGT (Other); </v>
      </c>
      <c r="G39" t="str">
        <f t="shared" si="6"/>
        <v xml:space="preserve">Column 1, Island and overseas, C2, Standard, PGT (Other); </v>
      </c>
      <c r="H39" t="str">
        <f t="shared" si="6"/>
        <v xml:space="preserve">Column 2, OfS-fundable, C2, Standard, PGT (Other); </v>
      </c>
      <c r="I39" t="str">
        <f t="shared" si="6"/>
        <v xml:space="preserve">Column 2, Non-fundable, C2, Standard, PGT (Other); </v>
      </c>
      <c r="J39" t="str">
        <f t="shared" si="6"/>
        <v xml:space="preserve">Column 2, Island and overseas, C2, Standard, PGT (Other); </v>
      </c>
      <c r="K39" t="str">
        <f t="shared" si="6"/>
        <v xml:space="preserve">Column 3, OfS-fundable, C2, Standard, PGT (Other); </v>
      </c>
      <c r="L39" t="str">
        <f t="shared" si="6"/>
        <v xml:space="preserve">Column 3, Non-fundable, C2, Standard, PGT (Other); </v>
      </c>
      <c r="M39" t="str">
        <f t="shared" si="6"/>
        <v xml:space="preserve">Column 3, Island and overseas, C2, Standard, PGT (Other); </v>
      </c>
      <c r="N39" t="str">
        <f t="shared" si="6"/>
        <v xml:space="preserve">Column 4, OfS-fundable, C2, Standard, PGT (Other); </v>
      </c>
      <c r="O39" t="str">
        <f t="shared" si="6"/>
        <v xml:space="preserve">Column 4, Non-fundable, C2, Standard, PGT (Other); </v>
      </c>
      <c r="P39" t="str">
        <f t="shared" si="6"/>
        <v xml:space="preserve">Column 4, Island and overseas, C2, Standard, PGT (Other); </v>
      </c>
      <c r="Q39" t="str">
        <f t="shared" si="5"/>
        <v xml:space="preserve">Column 4a, OfS-fundable, C2, Standard, PGT (Other); </v>
      </c>
      <c r="R39" t="str">
        <f t="shared" si="5"/>
        <v xml:space="preserve">Column 4a, Non-fundable, C2, Standard, PGT (Other); </v>
      </c>
      <c r="S39" t="str">
        <f t="shared" si="5"/>
        <v xml:space="preserve">Column 4a, Island and overseas, C2, Standard, PGT (Other); </v>
      </c>
      <c r="X39" s="24" t="str">
        <f>IF(AND($X$2=1,'3 Part-time'!J47&gt;0),K39,"")</f>
        <v/>
      </c>
      <c r="Y39" s="21" t="str">
        <f>IF(AND($X$2=1,'3 Part-time'!K47&gt;0),L39,"")</f>
        <v/>
      </c>
      <c r="Z39" s="25" t="str">
        <f>IF(AND($X$2=1,'3 Part-time'!L47&gt;0),M39,"")</f>
        <v/>
      </c>
      <c r="AB39" s="24" t="str">
        <f>IF(AND($AB$2=1,'3 Part-time'!D47&lt;0),E39,"")</f>
        <v/>
      </c>
      <c r="AC39" s="21" t="str">
        <f>IF(AND($AB$2=1,'3 Part-time'!E47&lt;0),F39,"")</f>
        <v/>
      </c>
      <c r="AD39" s="25" t="str">
        <f>IF(AND($AB$2=1,'3 Part-time'!F47&lt;0),G39,"")</f>
        <v/>
      </c>
      <c r="AE39" s="21" t="str">
        <f>IF(AND($AB$2=1,'3 Part-time'!G47&lt;0),H39,"")</f>
        <v/>
      </c>
      <c r="AF39" s="21" t="str">
        <f>IF(AND($AB$2=1,'3 Part-time'!H47&lt;0),I39,"")</f>
        <v/>
      </c>
      <c r="AG39" s="25" t="str">
        <f>IF(AND($AB$2=1,'3 Part-time'!I47&lt;0),J39,"")</f>
        <v/>
      </c>
      <c r="AH39" s="32" t="str">
        <f>IF(AND($AB$2=1,'3 Part-time'!M47&lt;0),N39,"")</f>
        <v/>
      </c>
      <c r="AI39" s="21" t="str">
        <f>IF(AND($AB$2=1,'3 Part-time'!N47&lt;0),O39,"")</f>
        <v/>
      </c>
      <c r="AJ39" s="25" t="str">
        <f>IF(AND($AB$2=1,'3 Part-time'!O47&lt;0),P39,"")</f>
        <v/>
      </c>
      <c r="AK39" s="24" t="str">
        <f>IF(AND($AB$2=1,'3 Part-time'!P47&lt;0),Q39,"")</f>
        <v/>
      </c>
      <c r="AL39" s="21" t="str">
        <f>IF(AND($AB$2=1,'3 Part-time'!Q47&lt;0),R39,"")</f>
        <v/>
      </c>
      <c r="AM39" s="25" t="str">
        <f>IF(AND($AB$2=1,'3 Part-time'!R47&lt;0),S39,"")</f>
        <v/>
      </c>
      <c r="AY39" s="40" t="str">
        <f>IF(AND($AY$2=1,ROUND('3 Part-time'!D47,2)&lt;&gt;'3 Part-time'!D47),E39,"")</f>
        <v/>
      </c>
      <c r="AZ39" s="3" t="str">
        <f>IF(AND($AY$2=1,ROUND('3 Part-time'!E47,2)&lt;&gt;'3 Part-time'!E47),F39,"")</f>
        <v/>
      </c>
      <c r="BA39" s="3" t="str">
        <f>IF(AND($AY$2=1,ROUND('3 Part-time'!F47,2)&lt;&gt;'3 Part-time'!F47),G39,"")</f>
        <v/>
      </c>
      <c r="BB39" s="40" t="str">
        <f>IF(AND($AY$2=1,ROUND('3 Part-time'!G47,2)&lt;&gt;'3 Part-time'!G47),H39,"")</f>
        <v/>
      </c>
      <c r="BC39" s="3" t="str">
        <f>IF(AND($AY$2=1,ROUND('3 Part-time'!H47,2)&lt;&gt;'3 Part-time'!H47),I39,"")</f>
        <v/>
      </c>
      <c r="BD39" s="41" t="str">
        <f>IF(AND($AY$2=1,ROUND('3 Part-time'!I47,2)&lt;&gt;'3 Part-time'!I47),J39,"")</f>
        <v/>
      </c>
      <c r="BE39" s="3" t="str">
        <f>IF(AND($AY$2=1,ROUND('3 Part-time'!J47,2)&lt;&gt;'3 Part-time'!J47),K39,"")</f>
        <v/>
      </c>
      <c r="BF39" s="3" t="str">
        <f>IF(AND($AY$2=1,ROUND('3 Part-time'!K47,2)&lt;&gt;'3 Part-time'!K47),L39,"")</f>
        <v/>
      </c>
      <c r="BG39" s="3" t="str">
        <f>IF(AND($AY$2=1,ROUND('3 Part-time'!L47,2)&lt;&gt;'3 Part-time'!L47),M39,"")</f>
        <v/>
      </c>
      <c r="BH39" s="49" t="str">
        <f>IF(AND($AY$2=1,ROUND('3 Part-time'!P47,2)&lt;&gt;'3 Part-time'!P47),Q39,"")</f>
        <v/>
      </c>
      <c r="BI39" s="3" t="str">
        <f>IF(AND($AY$2=1,ROUND('3 Part-time'!Q47,2)&lt;&gt;'3 Part-time'!Q47),R39,"")</f>
        <v/>
      </c>
      <c r="BJ39" s="41" t="str">
        <f>IF(AND($AY$2=1,ROUND('3 Part-time'!R47,2)&lt;&gt;'3 Part-time'!R47),S39,"")</f>
        <v/>
      </c>
      <c r="BL39" s="40" t="str">
        <f>IF(AND($BL$2=1,'3 Part-time'!D47+'3 Part-time'!G47&gt;=$BL$3,'3 Part-time'!J47=0),K39,"")</f>
        <v/>
      </c>
      <c r="BM39" s="3" t="str">
        <f>IF(AND($BL$2=1,'3 Part-time'!E47+'3 Part-time'!H47&gt;=$BL$3,'3 Part-time'!K47=0),L39,"")</f>
        <v/>
      </c>
      <c r="BN39" s="41" t="str">
        <f>IF(AND($BL$2=1,'3 Part-time'!F47+'3 Part-time'!I47&gt;=$BL$3,'3 Part-time'!L47=0),M39,"")</f>
        <v/>
      </c>
      <c r="BP39" s="40" t="str">
        <f>IF(AND($BP$2=1,SUM('3 Part-time'!D47,'3 Part-time'!G47)&gt;0,SUM('3 Part-time'!D47,'3 Part-time'!G47)=-'3 Part-time'!J47),K39,"")</f>
        <v/>
      </c>
      <c r="BQ39" s="3" t="str">
        <f>IF(AND($BP$2=1,SUM('3 Part-time'!E47,'3 Part-time'!H47)&gt;0,SUM('3 Part-time'!E47,'3 Part-time'!H47)=-'3 Part-time'!K47),L39,"")</f>
        <v/>
      </c>
      <c r="BR39" s="41" t="str">
        <f>IF(AND($BP$2=1,SUM('3 Part-time'!F47,'3 Part-time'!I47)&gt;0,SUM('3 Part-time'!F47,'3 Part-time'!I47)=-'3 Part-time'!L47),M39,"")</f>
        <v/>
      </c>
      <c r="BT39" s="40" t="str">
        <f>IF(AND($BT$2=1,OR('3 Part-time'!P47&lt;&gt;0,'3 Part-time'!M47&lt;&gt;0)),IF('3 Part-time'!P47&gt;'3 Part-time'!M47,Q39,""),"")</f>
        <v/>
      </c>
      <c r="BU39" s="3" t="str">
        <f>IF(AND($BT$2=1,OR('3 Part-time'!Q47&lt;&gt;0,'3 Part-time'!N47&lt;&gt;0)),IF('3 Part-time'!Q47&gt;'3 Part-time'!N47,R39,""),"")</f>
        <v/>
      </c>
      <c r="BV39" s="41" t="str">
        <f>IF(AND($BT$2=1,OR('3 Part-time'!R47&lt;&gt;0,'3 Part-time'!O47&lt;&gt;0)),IF('3 Part-time'!R47&gt;'3 Part-time'!O47,S39,""),"")</f>
        <v/>
      </c>
      <c r="BX39" s="40" t="str">
        <f>IF(AND($BX$2=1,'3 Part-time'!M47&lt;&gt;0),IF(('3 Part-time'!P47/'3 Part-time'!M47)&lt;0.03,Q39,""),"")</f>
        <v/>
      </c>
      <c r="BY39" s="3" t="str">
        <f>IF(AND($BX$2=1,'3 Part-time'!N47&lt;&gt;0),IF(('3 Part-time'!Q47/'3 Part-time'!N47)&lt;0.03,R39,""),"")</f>
        <v/>
      </c>
      <c r="BZ39" s="41" t="str">
        <f>IF(AND($BX$2=1,'3 Part-time'!O47&lt;&gt;0),IF(('3 Part-time'!R47/'3 Part-time'!O47)&lt;0.03,S39,""),"")</f>
        <v/>
      </c>
    </row>
    <row r="40" spans="1:78" x14ac:dyDescent="0.25">
      <c r="A40" s="18" t="str">
        <f>'3 Part-time'!A48</f>
        <v>C2</v>
      </c>
      <c r="B40" t="s">
        <v>13</v>
      </c>
      <c r="C40" s="18" t="str">
        <f>'3 Part-time'!C48</f>
        <v>PGR</v>
      </c>
      <c r="D40" t="str">
        <f t="shared" si="2"/>
        <v>C2, Standard, PGR</v>
      </c>
      <c r="E40" t="str">
        <f t="shared" si="6"/>
        <v xml:space="preserve">Column 1, OfS-fundable, C2, Standard, PGR; </v>
      </c>
      <c r="F40" t="str">
        <f t="shared" si="6"/>
        <v xml:space="preserve">Column 1, Non-fundable, C2, Standard, PGR; </v>
      </c>
      <c r="G40" t="str">
        <f t="shared" si="6"/>
        <v xml:space="preserve">Column 1, Island and overseas, C2, Standard, PGR; </v>
      </c>
      <c r="H40" t="str">
        <f t="shared" si="6"/>
        <v xml:space="preserve">Column 2, OfS-fundable, C2, Standard, PGR; </v>
      </c>
      <c r="I40" t="str">
        <f t="shared" si="6"/>
        <v xml:space="preserve">Column 2, Non-fundable, C2, Standard, PGR; </v>
      </c>
      <c r="J40" t="str">
        <f t="shared" si="6"/>
        <v xml:space="preserve">Column 2, Island and overseas, C2, Standard, PGR; </v>
      </c>
      <c r="K40" t="str">
        <f t="shared" si="6"/>
        <v xml:space="preserve">Column 3, OfS-fundable, C2, Standard, PGR; </v>
      </c>
      <c r="L40" t="str">
        <f t="shared" si="6"/>
        <v xml:space="preserve">Column 3, Non-fundable, C2, Standard, PGR; </v>
      </c>
      <c r="M40" t="str">
        <f t="shared" si="6"/>
        <v xml:space="preserve">Column 3, Island and overseas, C2, Standard, PGR; </v>
      </c>
      <c r="N40" t="str">
        <f t="shared" si="6"/>
        <v xml:space="preserve">Column 4, OfS-fundable, C2, Standard, PGR; </v>
      </c>
      <c r="O40" t="str">
        <f t="shared" si="6"/>
        <v xml:space="preserve">Column 4, Non-fundable, C2, Standard, PGR; </v>
      </c>
      <c r="P40" t="str">
        <f t="shared" si="6"/>
        <v xml:space="preserve">Column 4, Island and overseas, C2, Standard, PGR; </v>
      </c>
      <c r="Q40" t="str">
        <f t="shared" si="5"/>
        <v xml:space="preserve">Column 4a, OfS-fundable, C2, Standard, PGR; </v>
      </c>
      <c r="R40" t="str">
        <f t="shared" si="5"/>
        <v xml:space="preserve">Column 4a, Non-fundable, C2, Standard, PGR; </v>
      </c>
      <c r="S40" t="str">
        <f t="shared" si="5"/>
        <v xml:space="preserve">Column 4a, Island and overseas, C2, Standard, PGR; </v>
      </c>
      <c r="X40" s="28"/>
      <c r="Y40" s="21" t="str">
        <f>IF(AND($X$2=1,'3 Part-time'!K48&gt;0),L40,"")</f>
        <v/>
      </c>
      <c r="Z40" s="25" t="str">
        <f>IF(AND($X$2=1,'3 Part-time'!L48&gt;0),M40,"")</f>
        <v/>
      </c>
      <c r="AB40" s="28"/>
      <c r="AC40" s="21" t="str">
        <f>IF(AND($AB$2=1,'3 Part-time'!E48&lt;0),F40,"")</f>
        <v/>
      </c>
      <c r="AD40" s="25" t="str">
        <f>IF(AND($AB$2=1,'3 Part-time'!F48&lt;0),G40,"")</f>
        <v/>
      </c>
      <c r="AE40" s="29"/>
      <c r="AF40" s="21" t="str">
        <f>IF(AND($AB$2=1,'3 Part-time'!H48&lt;0),I40,"")</f>
        <v/>
      </c>
      <c r="AG40" s="25" t="str">
        <f>IF(AND($AB$2=1,'3 Part-time'!I48&lt;0),J40,"")</f>
        <v/>
      </c>
      <c r="AH40" s="34"/>
      <c r="AI40" s="21" t="str">
        <f>IF(AND($AB$2=1,'3 Part-time'!N48&lt;0),O40,"")</f>
        <v/>
      </c>
      <c r="AJ40" s="25" t="str">
        <f>IF(AND($AB$2=1,'3 Part-time'!O48&lt;0),P40,"")</f>
        <v/>
      </c>
      <c r="AK40" s="28"/>
      <c r="AL40" s="21" t="str">
        <f>IF(AND($AB$2=1,'3 Part-time'!Q48&lt;0),R40,"")</f>
        <v/>
      </c>
      <c r="AM40" s="25" t="str">
        <f>IF(AND($AB$2=1,'3 Part-time'!R48&lt;0),S40,"")</f>
        <v/>
      </c>
      <c r="AY40" s="43"/>
      <c r="AZ40" s="3" t="str">
        <f>IF(AND($AY$2=1,ROUND('3 Part-time'!E48,2)&lt;&gt;'3 Part-time'!E48),F40,"")</f>
        <v/>
      </c>
      <c r="BA40" s="3" t="str">
        <f>IF(AND($AY$2=1,ROUND('3 Part-time'!F48,2)&lt;&gt;'3 Part-time'!F48),G40,"")</f>
        <v/>
      </c>
      <c r="BB40" s="43"/>
      <c r="BC40" s="3" t="str">
        <f>IF(AND($AY$2=1,ROUND('3 Part-time'!H48,2)&lt;&gt;'3 Part-time'!H48),I40,"")</f>
        <v/>
      </c>
      <c r="BD40" s="41" t="str">
        <f>IF(AND($AY$2=1,ROUND('3 Part-time'!I48,2)&lt;&gt;'3 Part-time'!I48),J40,"")</f>
        <v/>
      </c>
      <c r="BE40" s="44"/>
      <c r="BF40" s="3" t="str">
        <f>IF(AND($AY$2=1,ROUND('3 Part-time'!K48,2)&lt;&gt;'3 Part-time'!K48),L40,"")</f>
        <v/>
      </c>
      <c r="BG40" s="3" t="str">
        <f>IF(AND($AY$2=1,ROUND('3 Part-time'!L48,2)&lt;&gt;'3 Part-time'!L48),M40,"")</f>
        <v/>
      </c>
      <c r="BH40" s="50"/>
      <c r="BI40" s="3" t="str">
        <f>IF(AND($AY$2=1,ROUND('3 Part-time'!Q48,2)&lt;&gt;'3 Part-time'!Q48),R40,"")</f>
        <v/>
      </c>
      <c r="BJ40" s="41" t="str">
        <f>IF(AND($AY$2=1,ROUND('3 Part-time'!R48,2)&lt;&gt;'3 Part-time'!R48),S40,"")</f>
        <v/>
      </c>
      <c r="BL40" s="43"/>
      <c r="BM40" s="3" t="str">
        <f>IF(AND($BL$2=1,'3 Part-time'!E48+'3 Part-time'!H48&gt;=$BL$3,'3 Part-time'!K48=0),L40,"")</f>
        <v/>
      </c>
      <c r="BN40" s="41" t="str">
        <f>IF(AND($BL$2=1,'3 Part-time'!F48+'3 Part-time'!I48&gt;=$BL$3,'3 Part-time'!L48=0),M40,"")</f>
        <v/>
      </c>
      <c r="BP40" s="43"/>
      <c r="BQ40" s="3" t="str">
        <f>IF(AND($BP$2=1,SUM('3 Part-time'!E48,'3 Part-time'!H48)&gt;0,SUM('3 Part-time'!E48,'3 Part-time'!H48)=-'3 Part-time'!K48),L40,"")</f>
        <v/>
      </c>
      <c r="BR40" s="41" t="str">
        <f>IF(AND($BP$2=1,SUM('3 Part-time'!F48,'3 Part-time'!I48)&gt;0,SUM('3 Part-time'!F48,'3 Part-time'!I48)=-'3 Part-time'!L48),M40,"")</f>
        <v/>
      </c>
      <c r="BT40" s="43"/>
      <c r="BU40" s="3" t="str">
        <f>IF(AND($BT$2=1,OR('3 Part-time'!Q48&lt;&gt;0,'3 Part-time'!N48&lt;&gt;0)),IF('3 Part-time'!Q48&gt;'3 Part-time'!N48,R40,""),"")</f>
        <v/>
      </c>
      <c r="BV40" s="41" t="str">
        <f>IF(AND($BT$2=1,OR('3 Part-time'!R48&lt;&gt;0,'3 Part-time'!O48&lt;&gt;0)),IF('3 Part-time'!R48&gt;'3 Part-time'!O48,S40,""),"")</f>
        <v/>
      </c>
      <c r="BX40" s="43"/>
      <c r="BY40" s="3" t="str">
        <f>IF(AND($BX$2=1,'3 Part-time'!N48&lt;&gt;0),IF(('3 Part-time'!Q48/'3 Part-time'!N48)&lt;0.03,R40,""),"")</f>
        <v/>
      </c>
      <c r="BZ40" s="41" t="str">
        <f>IF(AND($BX$2=1,'3 Part-time'!O48&lt;&gt;0),IF(('3 Part-time'!R48/'3 Part-time'!O48)&lt;0.03,S40,""),"")</f>
        <v/>
      </c>
    </row>
    <row r="41" spans="1:78" x14ac:dyDescent="0.25">
      <c r="A41" s="18" t="str">
        <f>'3 Part-time'!A49</f>
        <v>C2</v>
      </c>
      <c r="B41" t="s">
        <v>19</v>
      </c>
      <c r="C41" s="18" t="str">
        <f>'3 Part-time'!C49</f>
        <v>UG</v>
      </c>
      <c r="D41" t="str">
        <f t="shared" si="2"/>
        <v>C2, Long, UG</v>
      </c>
      <c r="E41" t="str">
        <f t="shared" si="6"/>
        <v xml:space="preserve">Column 1, OfS-fundable, C2, Long, UG; </v>
      </c>
      <c r="F41" t="str">
        <f t="shared" si="6"/>
        <v xml:space="preserve">Column 1, Non-fundable, C2, Long, UG; </v>
      </c>
      <c r="G41" t="str">
        <f t="shared" si="6"/>
        <v xml:space="preserve">Column 1, Island and overseas, C2, Long, UG; </v>
      </c>
      <c r="H41" t="str">
        <f t="shared" si="6"/>
        <v xml:space="preserve">Column 2, OfS-fundable, C2, Long, UG; </v>
      </c>
      <c r="I41" t="str">
        <f t="shared" si="6"/>
        <v xml:space="preserve">Column 2, Non-fundable, C2, Long, UG; </v>
      </c>
      <c r="J41" t="str">
        <f t="shared" si="6"/>
        <v xml:space="preserve">Column 2, Island and overseas, C2, Long, UG; </v>
      </c>
      <c r="K41" t="str">
        <f t="shared" si="6"/>
        <v xml:space="preserve">Column 3, OfS-fundable, C2, Long, UG; </v>
      </c>
      <c r="L41" t="str">
        <f t="shared" si="6"/>
        <v xml:space="preserve">Column 3, Non-fundable, C2, Long, UG; </v>
      </c>
      <c r="M41" t="str">
        <f t="shared" si="6"/>
        <v xml:space="preserve">Column 3, Island and overseas, C2, Long, UG; </v>
      </c>
      <c r="N41" t="str">
        <f t="shared" si="6"/>
        <v xml:space="preserve">Column 4, OfS-fundable, C2, Long, UG; </v>
      </c>
      <c r="O41" t="str">
        <f t="shared" si="6"/>
        <v xml:space="preserve">Column 4, Non-fundable, C2, Long, UG; </v>
      </c>
      <c r="P41" t="str">
        <f t="shared" si="6"/>
        <v xml:space="preserve">Column 4, Island and overseas, C2, Long, UG; </v>
      </c>
      <c r="Q41" t="str">
        <f t="shared" si="5"/>
        <v xml:space="preserve">Column 4a, OfS-fundable, C2, Long, UG; </v>
      </c>
      <c r="R41" t="str">
        <f t="shared" si="5"/>
        <v xml:space="preserve">Column 4a, Non-fundable, C2, Long, UG; </v>
      </c>
      <c r="S41" t="str">
        <f t="shared" si="5"/>
        <v xml:space="preserve">Column 4a, Island and overseas, C2, Long, UG; </v>
      </c>
      <c r="X41" s="24" t="str">
        <f>IF(AND($X$2=1,'3 Part-time'!J49&gt;0),K41,"")</f>
        <v/>
      </c>
      <c r="Y41" s="21" t="str">
        <f>IF(AND($X$2=1,'3 Part-time'!K49&gt;0),L41,"")</f>
        <v/>
      </c>
      <c r="Z41" s="25" t="str">
        <f>IF(AND($X$2=1,'3 Part-time'!L49&gt;0),M41,"")</f>
        <v/>
      </c>
      <c r="AB41" s="24" t="str">
        <f>IF(AND($AB$2=1,'3 Part-time'!D49&lt;0),E41,"")</f>
        <v/>
      </c>
      <c r="AC41" s="21" t="str">
        <f>IF(AND($AB$2=1,'3 Part-time'!E49&lt;0),F41,"")</f>
        <v/>
      </c>
      <c r="AD41" s="25" t="str">
        <f>IF(AND($AB$2=1,'3 Part-time'!F49&lt;0),G41,"")</f>
        <v/>
      </c>
      <c r="AE41" s="21" t="str">
        <f>IF(AND($AB$2=1,'3 Part-time'!G49&lt;0),H41,"")</f>
        <v/>
      </c>
      <c r="AF41" s="21" t="str">
        <f>IF(AND($AB$2=1,'3 Part-time'!H49&lt;0),I41,"")</f>
        <v/>
      </c>
      <c r="AG41" s="25" t="str">
        <f>IF(AND($AB$2=1,'3 Part-time'!I49&lt;0),J41,"")</f>
        <v/>
      </c>
      <c r="AH41" s="32" t="str">
        <f>IF(AND($AB$2=1,'3 Part-time'!M49&lt;0),N41,"")</f>
        <v/>
      </c>
      <c r="AI41" s="21" t="str">
        <f>IF(AND($AB$2=1,'3 Part-time'!N49&lt;0),O41,"")</f>
        <v/>
      </c>
      <c r="AJ41" s="25" t="str">
        <f>IF(AND($AB$2=1,'3 Part-time'!O49&lt;0),P41,"")</f>
        <v/>
      </c>
      <c r="AK41" s="24" t="str">
        <f>IF(AND($AB$2=1,'3 Part-time'!P49&lt;0),Q41,"")</f>
        <v/>
      </c>
      <c r="AL41" s="21" t="str">
        <f>IF(AND($AB$2=1,'3 Part-time'!Q49&lt;0),R41,"")</f>
        <v/>
      </c>
      <c r="AM41" s="25" t="str">
        <f>IF(AND($AB$2=1,'3 Part-time'!R49&lt;0),S41,"")</f>
        <v/>
      </c>
      <c r="AY41" s="40" t="str">
        <f>IF(AND($AY$2=1,ROUND('3 Part-time'!D49,2)&lt;&gt;'3 Part-time'!D49),E41,"")</f>
        <v/>
      </c>
      <c r="AZ41" s="3" t="str">
        <f>IF(AND($AY$2=1,ROUND('3 Part-time'!E49,2)&lt;&gt;'3 Part-time'!E49),F41,"")</f>
        <v/>
      </c>
      <c r="BA41" s="3" t="str">
        <f>IF(AND($AY$2=1,ROUND('3 Part-time'!F49,2)&lt;&gt;'3 Part-time'!F49),G41,"")</f>
        <v/>
      </c>
      <c r="BB41" s="40" t="str">
        <f>IF(AND($AY$2=1,ROUND('3 Part-time'!G49,2)&lt;&gt;'3 Part-time'!G49),H41,"")</f>
        <v/>
      </c>
      <c r="BC41" s="3" t="str">
        <f>IF(AND($AY$2=1,ROUND('3 Part-time'!H49,2)&lt;&gt;'3 Part-time'!H49),I41,"")</f>
        <v/>
      </c>
      <c r="BD41" s="41" t="str">
        <f>IF(AND($AY$2=1,ROUND('3 Part-time'!I49,2)&lt;&gt;'3 Part-time'!I49),J41,"")</f>
        <v/>
      </c>
      <c r="BE41" s="3" t="str">
        <f>IF(AND($AY$2=1,ROUND('3 Part-time'!J49,2)&lt;&gt;'3 Part-time'!J49),K41,"")</f>
        <v/>
      </c>
      <c r="BF41" s="3" t="str">
        <f>IF(AND($AY$2=1,ROUND('3 Part-time'!K49,2)&lt;&gt;'3 Part-time'!K49),L41,"")</f>
        <v/>
      </c>
      <c r="BG41" s="3" t="str">
        <f>IF(AND($AY$2=1,ROUND('3 Part-time'!L49,2)&lt;&gt;'3 Part-time'!L49),M41,"")</f>
        <v/>
      </c>
      <c r="BH41" s="49" t="str">
        <f>IF(AND($AY$2=1,ROUND('3 Part-time'!P49,2)&lt;&gt;'3 Part-time'!P49),Q41,"")</f>
        <v/>
      </c>
      <c r="BI41" s="3" t="str">
        <f>IF(AND($AY$2=1,ROUND('3 Part-time'!Q49,2)&lt;&gt;'3 Part-time'!Q49),R41,"")</f>
        <v/>
      </c>
      <c r="BJ41" s="41" t="str">
        <f>IF(AND($AY$2=1,ROUND('3 Part-time'!R49,2)&lt;&gt;'3 Part-time'!R49),S41,"")</f>
        <v/>
      </c>
      <c r="BL41" s="40" t="str">
        <f>IF(AND($BL$2=1,'3 Part-time'!D49+'3 Part-time'!G49&gt;=$BL$3,'3 Part-time'!J49=0),K41,"")</f>
        <v/>
      </c>
      <c r="BM41" s="3" t="str">
        <f>IF(AND($BL$2=1,'3 Part-time'!E49+'3 Part-time'!H49&gt;=$BL$3,'3 Part-time'!K49=0),L41,"")</f>
        <v/>
      </c>
      <c r="BN41" s="41" t="str">
        <f>IF(AND($BL$2=1,'3 Part-time'!F49+'3 Part-time'!I49&gt;=$BL$3,'3 Part-time'!L49=0),M41,"")</f>
        <v/>
      </c>
      <c r="BP41" s="40" t="str">
        <f>IF(AND($BP$2=1,SUM('3 Part-time'!D49,'3 Part-time'!G49)&gt;0,SUM('3 Part-time'!D49,'3 Part-time'!G49)=-'3 Part-time'!J49),K41,"")</f>
        <v/>
      </c>
      <c r="BQ41" s="3" t="str">
        <f>IF(AND($BP$2=1,SUM('3 Part-time'!E49,'3 Part-time'!H49)&gt;0,SUM('3 Part-time'!E49,'3 Part-time'!H49)=-'3 Part-time'!K49),L41,"")</f>
        <v/>
      </c>
      <c r="BR41" s="41" t="str">
        <f>IF(AND($BP$2=1,SUM('3 Part-time'!F49,'3 Part-time'!I49)&gt;0,SUM('3 Part-time'!F49,'3 Part-time'!I49)=-'3 Part-time'!L49),M41,"")</f>
        <v/>
      </c>
      <c r="BT41" s="40" t="str">
        <f>IF(AND($BT$2=1,OR('3 Part-time'!P49&lt;&gt;0,'3 Part-time'!M49&lt;&gt;0)),IF('3 Part-time'!P49&gt;'3 Part-time'!M49,Q41,""),"")</f>
        <v/>
      </c>
      <c r="BU41" s="3" t="str">
        <f>IF(AND($BT$2=1,OR('3 Part-time'!Q49&lt;&gt;0,'3 Part-time'!N49&lt;&gt;0)),IF('3 Part-time'!Q49&gt;'3 Part-time'!N49,R41,""),"")</f>
        <v/>
      </c>
      <c r="BV41" s="41" t="str">
        <f>IF(AND($BT$2=1,OR('3 Part-time'!R49&lt;&gt;0,'3 Part-time'!O49&lt;&gt;0)),IF('3 Part-time'!R49&gt;'3 Part-time'!O49,S41,""),"")</f>
        <v/>
      </c>
      <c r="BX41" s="40" t="str">
        <f>IF(AND($BX$2=1,'3 Part-time'!M49&lt;&gt;0),IF(('3 Part-time'!P49/'3 Part-time'!M49)&lt;0.03,Q41,""),"")</f>
        <v/>
      </c>
      <c r="BY41" s="3" t="str">
        <f>IF(AND($BX$2=1,'3 Part-time'!N49&lt;&gt;0),IF(('3 Part-time'!Q49/'3 Part-time'!N49)&lt;0.03,R41,""),"")</f>
        <v/>
      </c>
      <c r="BZ41" s="41" t="str">
        <f>IF(AND($BX$2=1,'3 Part-time'!O49&lt;&gt;0),IF(('3 Part-time'!R49/'3 Part-time'!O49)&lt;0.03,S41,""),"")</f>
        <v/>
      </c>
    </row>
    <row r="42" spans="1:78" x14ac:dyDescent="0.25">
      <c r="A42" s="18" t="str">
        <f>'3 Part-time'!A50</f>
        <v>C2</v>
      </c>
      <c r="B42" t="s">
        <v>19</v>
      </c>
      <c r="C42" s="18" t="str">
        <f>'3 Part-time'!C50</f>
        <v>PGT (UG fee)</v>
      </c>
      <c r="D42" t="str">
        <f t="shared" si="2"/>
        <v>C2, Long, PGT (UG fee)</v>
      </c>
      <c r="E42" t="str">
        <f t="shared" si="6"/>
        <v xml:space="preserve">Column 1, OfS-fundable, C2, Long, PGT (UG fee); </v>
      </c>
      <c r="F42" t="str">
        <f t="shared" si="6"/>
        <v xml:space="preserve">Column 1, Non-fundable, C2, Long, PGT (UG fee); </v>
      </c>
      <c r="G42" t="str">
        <f t="shared" si="6"/>
        <v xml:space="preserve">Column 1, Island and overseas, C2, Long, PGT (UG fee); </v>
      </c>
      <c r="H42" t="str">
        <f t="shared" si="6"/>
        <v xml:space="preserve">Column 2, OfS-fundable, C2, Long, PGT (UG fee); </v>
      </c>
      <c r="I42" t="str">
        <f t="shared" si="6"/>
        <v xml:space="preserve">Column 2, Non-fundable, C2, Long, PGT (UG fee); </v>
      </c>
      <c r="J42" t="str">
        <f t="shared" si="6"/>
        <v xml:space="preserve">Column 2, Island and overseas, C2, Long, PGT (UG fee); </v>
      </c>
      <c r="K42" t="str">
        <f t="shared" si="6"/>
        <v xml:space="preserve">Column 3, OfS-fundable, C2, Long, PGT (UG fee); </v>
      </c>
      <c r="L42" t="str">
        <f t="shared" si="6"/>
        <v xml:space="preserve">Column 3, Non-fundable, C2, Long, PGT (UG fee); </v>
      </c>
      <c r="M42" t="str">
        <f t="shared" si="6"/>
        <v xml:space="preserve">Column 3, Island and overseas, C2, Long, PGT (UG fee); </v>
      </c>
      <c r="N42" t="str">
        <f t="shared" si="6"/>
        <v xml:space="preserve">Column 4, OfS-fundable, C2, Long, PGT (UG fee); </v>
      </c>
      <c r="O42" t="str">
        <f t="shared" si="6"/>
        <v xml:space="preserve">Column 4, Non-fundable, C2, Long, PGT (UG fee); </v>
      </c>
      <c r="P42" t="str">
        <f t="shared" si="6"/>
        <v xml:space="preserve">Column 4, Island and overseas, C2, Long, PGT (UG fee); </v>
      </c>
      <c r="Q42" t="str">
        <f t="shared" si="5"/>
        <v xml:space="preserve">Column 4a, OfS-fundable, C2, Long, PGT (UG fee); </v>
      </c>
      <c r="R42" t="str">
        <f t="shared" si="5"/>
        <v xml:space="preserve">Column 4a, Non-fundable, C2, Long, PGT (UG fee); </v>
      </c>
      <c r="S42" t="str">
        <f t="shared" si="5"/>
        <v xml:space="preserve">Column 4a, Island and overseas, C2, Long, PGT (UG fee); </v>
      </c>
      <c r="X42" s="24" t="str">
        <f>IF(AND($X$2=1,'3 Part-time'!J50&gt;0),K42,"")</f>
        <v/>
      </c>
      <c r="Y42" s="21" t="str">
        <f>IF(AND($X$2=1,'3 Part-time'!K50&gt;0),L42,"")</f>
        <v/>
      </c>
      <c r="Z42" s="25" t="str">
        <f>IF(AND($X$2=1,'3 Part-time'!L50&gt;0),M42,"")</f>
        <v/>
      </c>
      <c r="AB42" s="24" t="str">
        <f>IF(AND($AB$2=1,'3 Part-time'!D50&lt;0),E42,"")</f>
        <v/>
      </c>
      <c r="AC42" s="21" t="str">
        <f>IF(AND($AB$2=1,'3 Part-time'!E50&lt;0),F42,"")</f>
        <v/>
      </c>
      <c r="AD42" s="25" t="str">
        <f>IF(AND($AB$2=1,'3 Part-time'!F50&lt;0),G42,"")</f>
        <v/>
      </c>
      <c r="AE42" s="21" t="str">
        <f>IF(AND($AB$2=1,'3 Part-time'!G50&lt;0),H42,"")</f>
        <v/>
      </c>
      <c r="AF42" s="21" t="str">
        <f>IF(AND($AB$2=1,'3 Part-time'!H50&lt;0),I42,"")</f>
        <v/>
      </c>
      <c r="AG42" s="25" t="str">
        <f>IF(AND($AB$2=1,'3 Part-time'!I50&lt;0),J42,"")</f>
        <v/>
      </c>
      <c r="AH42" s="32" t="str">
        <f>IF(AND($AB$2=1,'3 Part-time'!M50&lt;0),N42,"")</f>
        <v/>
      </c>
      <c r="AI42" s="21" t="str">
        <f>IF(AND($AB$2=1,'3 Part-time'!N50&lt;0),O42,"")</f>
        <v/>
      </c>
      <c r="AJ42" s="25" t="str">
        <f>IF(AND($AB$2=1,'3 Part-time'!O50&lt;0),P42,"")</f>
        <v/>
      </c>
      <c r="AK42" s="24" t="str">
        <f>IF(AND($AB$2=1,'3 Part-time'!P50&lt;0),Q42,"")</f>
        <v/>
      </c>
      <c r="AL42" s="21" t="str">
        <f>IF(AND($AB$2=1,'3 Part-time'!Q50&lt;0),R42,"")</f>
        <v/>
      </c>
      <c r="AM42" s="25" t="str">
        <f>IF(AND($AB$2=1,'3 Part-time'!R50&lt;0),S42,"")</f>
        <v/>
      </c>
      <c r="AY42" s="40" t="str">
        <f>IF(AND($AY$2=1,ROUND('3 Part-time'!D50,2)&lt;&gt;'3 Part-time'!D50),E42,"")</f>
        <v/>
      </c>
      <c r="AZ42" s="3" t="str">
        <f>IF(AND($AY$2=1,ROUND('3 Part-time'!E50,2)&lt;&gt;'3 Part-time'!E50),F42,"")</f>
        <v/>
      </c>
      <c r="BA42" s="3" t="str">
        <f>IF(AND($AY$2=1,ROUND('3 Part-time'!F50,2)&lt;&gt;'3 Part-time'!F50),G42,"")</f>
        <v/>
      </c>
      <c r="BB42" s="40" t="str">
        <f>IF(AND($AY$2=1,ROUND('3 Part-time'!G50,2)&lt;&gt;'3 Part-time'!G50),H42,"")</f>
        <v/>
      </c>
      <c r="BC42" s="3" t="str">
        <f>IF(AND($AY$2=1,ROUND('3 Part-time'!H50,2)&lt;&gt;'3 Part-time'!H50),I42,"")</f>
        <v/>
      </c>
      <c r="BD42" s="41" t="str">
        <f>IF(AND($AY$2=1,ROUND('3 Part-time'!I50,2)&lt;&gt;'3 Part-time'!I50),J42,"")</f>
        <v/>
      </c>
      <c r="BE42" s="3" t="str">
        <f>IF(AND($AY$2=1,ROUND('3 Part-time'!J50,2)&lt;&gt;'3 Part-time'!J50),K42,"")</f>
        <v/>
      </c>
      <c r="BF42" s="3" t="str">
        <f>IF(AND($AY$2=1,ROUND('3 Part-time'!K50,2)&lt;&gt;'3 Part-time'!K50),L42,"")</f>
        <v/>
      </c>
      <c r="BG42" s="3" t="str">
        <f>IF(AND($AY$2=1,ROUND('3 Part-time'!L50,2)&lt;&gt;'3 Part-time'!L50),M42,"")</f>
        <v/>
      </c>
      <c r="BH42" s="49" t="str">
        <f>IF(AND($AY$2=1,ROUND('3 Part-time'!P50,2)&lt;&gt;'3 Part-time'!P50),Q42,"")</f>
        <v/>
      </c>
      <c r="BI42" s="3" t="str">
        <f>IF(AND($AY$2=1,ROUND('3 Part-time'!Q50,2)&lt;&gt;'3 Part-time'!Q50),R42,"")</f>
        <v/>
      </c>
      <c r="BJ42" s="41" t="str">
        <f>IF(AND($AY$2=1,ROUND('3 Part-time'!R50,2)&lt;&gt;'3 Part-time'!R50),S42,"")</f>
        <v/>
      </c>
      <c r="BL42" s="40" t="str">
        <f>IF(AND($BL$2=1,'3 Part-time'!D50+'3 Part-time'!G50&gt;=$BL$3,'3 Part-time'!J50=0),K42,"")</f>
        <v/>
      </c>
      <c r="BM42" s="3" t="str">
        <f>IF(AND($BL$2=1,'3 Part-time'!E50+'3 Part-time'!H50&gt;=$BL$3,'3 Part-time'!K50=0),L42,"")</f>
        <v/>
      </c>
      <c r="BN42" s="41" t="str">
        <f>IF(AND($BL$2=1,'3 Part-time'!F50+'3 Part-time'!I50&gt;=$BL$3,'3 Part-time'!L50=0),M42,"")</f>
        <v/>
      </c>
      <c r="BP42" s="40" t="str">
        <f>IF(AND($BP$2=1,SUM('3 Part-time'!D50,'3 Part-time'!G50)&gt;0,SUM('3 Part-time'!D50,'3 Part-time'!G50)=-'3 Part-time'!J50),K42,"")</f>
        <v/>
      </c>
      <c r="BQ42" s="3" t="str">
        <f>IF(AND($BP$2=1,SUM('3 Part-time'!E50,'3 Part-time'!H50)&gt;0,SUM('3 Part-time'!E50,'3 Part-time'!H50)=-'3 Part-time'!K50),L42,"")</f>
        <v/>
      </c>
      <c r="BR42" s="41" t="str">
        <f>IF(AND($BP$2=1,SUM('3 Part-time'!F50,'3 Part-time'!I50)&gt;0,SUM('3 Part-time'!F50,'3 Part-time'!I50)=-'3 Part-time'!L50),M42,"")</f>
        <v/>
      </c>
      <c r="BT42" s="40" t="str">
        <f>IF(AND($BT$2=1,OR('3 Part-time'!P50&lt;&gt;0,'3 Part-time'!M50&lt;&gt;0)),IF('3 Part-time'!P50&gt;'3 Part-time'!M50,Q42,""),"")</f>
        <v/>
      </c>
      <c r="BU42" s="3" t="str">
        <f>IF(AND($BT$2=1,OR('3 Part-time'!Q50&lt;&gt;0,'3 Part-time'!N50&lt;&gt;0)),IF('3 Part-time'!Q50&gt;'3 Part-time'!N50,R42,""),"")</f>
        <v/>
      </c>
      <c r="BV42" s="41" t="str">
        <f>IF(AND($BT$2=1,OR('3 Part-time'!R50&lt;&gt;0,'3 Part-time'!O50&lt;&gt;0)),IF('3 Part-time'!R50&gt;'3 Part-time'!O50,S42,""),"")</f>
        <v/>
      </c>
      <c r="BX42" s="40" t="str">
        <f>IF(AND($BX$2=1,'3 Part-time'!M50&lt;&gt;0),IF(('3 Part-time'!P50/'3 Part-time'!M50)&lt;0.03,Q42,""),"")</f>
        <v/>
      </c>
      <c r="BY42" s="3" t="str">
        <f>IF(AND($BX$2=1,'3 Part-time'!N50&lt;&gt;0),IF(('3 Part-time'!Q50/'3 Part-time'!N50)&lt;0.03,R42,""),"")</f>
        <v/>
      </c>
      <c r="BZ42" s="41" t="str">
        <f>IF(AND($BX$2=1,'3 Part-time'!O50&lt;&gt;0),IF(('3 Part-time'!R50/'3 Part-time'!O50)&lt;0.03,S42,""),"")</f>
        <v/>
      </c>
    </row>
    <row r="43" spans="1:78" x14ac:dyDescent="0.25">
      <c r="A43" s="18" t="str">
        <f>'3 Part-time'!A51</f>
        <v>C2</v>
      </c>
      <c r="B43" t="s">
        <v>19</v>
      </c>
      <c r="C43" s="18" t="str">
        <f>'3 Part-time'!C51</f>
        <v>PGT (Masters' loan)</v>
      </c>
      <c r="D43" t="str">
        <f t="shared" si="2"/>
        <v>C2, Long, PGT (Masters' loan)</v>
      </c>
      <c r="E43" t="str">
        <f t="shared" si="6"/>
        <v xml:space="preserve">Column 1, OfS-fundable, C2, Long, PGT (Masters' loan); </v>
      </c>
      <c r="F43" t="str">
        <f t="shared" si="6"/>
        <v xml:space="preserve">Column 1, Non-fundable, C2, Long, PGT (Masters' loan); </v>
      </c>
      <c r="G43" t="str">
        <f t="shared" si="6"/>
        <v xml:space="preserve">Column 1, Island and overseas, C2, Long, PGT (Masters' loan); </v>
      </c>
      <c r="H43" t="str">
        <f t="shared" si="6"/>
        <v xml:space="preserve">Column 2, OfS-fundable, C2, Long, PGT (Masters' loan); </v>
      </c>
      <c r="I43" t="str">
        <f t="shared" si="6"/>
        <v xml:space="preserve">Column 2, Non-fundable, C2, Long, PGT (Masters' loan); </v>
      </c>
      <c r="J43" t="str">
        <f t="shared" si="6"/>
        <v xml:space="preserve">Column 2, Island and overseas, C2, Long, PGT (Masters' loan); </v>
      </c>
      <c r="K43" t="str">
        <f t="shared" si="6"/>
        <v xml:space="preserve">Column 3, OfS-fundable, C2, Long, PGT (Masters' loan); </v>
      </c>
      <c r="L43" t="str">
        <f t="shared" si="6"/>
        <v xml:space="preserve">Column 3, Non-fundable, C2, Long, PGT (Masters' loan); </v>
      </c>
      <c r="M43" t="str">
        <f t="shared" si="6"/>
        <v xml:space="preserve">Column 3, Island and overseas, C2, Long, PGT (Masters' loan); </v>
      </c>
      <c r="N43" t="str">
        <f t="shared" si="6"/>
        <v xml:space="preserve">Column 4, OfS-fundable, C2, Long, PGT (Masters' loan); </v>
      </c>
      <c r="O43" t="str">
        <f t="shared" si="6"/>
        <v xml:space="preserve">Column 4, Non-fundable, C2, Long, PGT (Masters' loan); </v>
      </c>
      <c r="P43" t="str">
        <f t="shared" si="6"/>
        <v xml:space="preserve">Column 4, Island and overseas, C2, Long, PGT (Masters' loan); </v>
      </c>
      <c r="Q43" t="str">
        <f t="shared" si="5"/>
        <v xml:space="preserve">Column 4a, OfS-fundable, C2, Long, PGT (Masters' loan); </v>
      </c>
      <c r="R43" t="str">
        <f t="shared" si="5"/>
        <v xml:space="preserve">Column 4a, Non-fundable, C2, Long, PGT (Masters' loan); </v>
      </c>
      <c r="S43" t="str">
        <f t="shared" si="5"/>
        <v xml:space="preserve">Column 4a, Island and overseas, C2, Long, PGT (Masters' loan); </v>
      </c>
      <c r="X43" s="24" t="str">
        <f>IF(AND($X$2=1,'3 Part-time'!J51&gt;0),K43,"")</f>
        <v/>
      </c>
      <c r="Y43" s="21" t="str">
        <f>IF(AND($X$2=1,'3 Part-time'!K51&gt;0),L43,"")</f>
        <v/>
      </c>
      <c r="Z43" s="25" t="str">
        <f>IF(AND($X$2=1,'3 Part-time'!L51&gt;0),M43,"")</f>
        <v/>
      </c>
      <c r="AB43" s="24" t="str">
        <f>IF(AND($AB$2=1,'3 Part-time'!D51&lt;0),E43,"")</f>
        <v/>
      </c>
      <c r="AC43" s="21" t="str">
        <f>IF(AND($AB$2=1,'3 Part-time'!E51&lt;0),F43,"")</f>
        <v/>
      </c>
      <c r="AD43" s="25" t="str">
        <f>IF(AND($AB$2=1,'3 Part-time'!F51&lt;0),G43,"")</f>
        <v/>
      </c>
      <c r="AE43" s="21" t="str">
        <f>IF(AND($AB$2=1,'3 Part-time'!G51&lt;0),H43,"")</f>
        <v/>
      </c>
      <c r="AF43" s="21" t="str">
        <f>IF(AND($AB$2=1,'3 Part-time'!H51&lt;0),I43,"")</f>
        <v/>
      </c>
      <c r="AG43" s="25" t="str">
        <f>IF(AND($AB$2=1,'3 Part-time'!I51&lt;0),J43,"")</f>
        <v/>
      </c>
      <c r="AH43" s="32" t="str">
        <f>IF(AND($AB$2=1,'3 Part-time'!M51&lt;0),N43,"")</f>
        <v/>
      </c>
      <c r="AI43" s="21" t="str">
        <f>IF(AND($AB$2=1,'3 Part-time'!N51&lt;0),O43,"")</f>
        <v/>
      </c>
      <c r="AJ43" s="25" t="str">
        <f>IF(AND($AB$2=1,'3 Part-time'!O51&lt;0),P43,"")</f>
        <v/>
      </c>
      <c r="AK43" s="24" t="str">
        <f>IF(AND($AB$2=1,'3 Part-time'!P51&lt;0),Q43,"")</f>
        <v/>
      </c>
      <c r="AL43" s="21" t="str">
        <f>IF(AND($AB$2=1,'3 Part-time'!Q51&lt;0),R43,"")</f>
        <v/>
      </c>
      <c r="AM43" s="25" t="str">
        <f>IF(AND($AB$2=1,'3 Part-time'!R51&lt;0),S43,"")</f>
        <v/>
      </c>
      <c r="AY43" s="40" t="str">
        <f>IF(AND($AY$2=1,ROUND('3 Part-time'!D51,2)&lt;&gt;'3 Part-time'!D51),E43,"")</f>
        <v/>
      </c>
      <c r="AZ43" s="3" t="str">
        <f>IF(AND($AY$2=1,ROUND('3 Part-time'!E51,2)&lt;&gt;'3 Part-time'!E51),F43,"")</f>
        <v/>
      </c>
      <c r="BA43" s="3" t="str">
        <f>IF(AND($AY$2=1,ROUND('3 Part-time'!F51,2)&lt;&gt;'3 Part-time'!F51),G43,"")</f>
        <v/>
      </c>
      <c r="BB43" s="40" t="str">
        <f>IF(AND($AY$2=1,ROUND('3 Part-time'!G51,2)&lt;&gt;'3 Part-time'!G51),H43,"")</f>
        <v/>
      </c>
      <c r="BC43" s="3" t="str">
        <f>IF(AND($AY$2=1,ROUND('3 Part-time'!H51,2)&lt;&gt;'3 Part-time'!H51),I43,"")</f>
        <v/>
      </c>
      <c r="BD43" s="41" t="str">
        <f>IF(AND($AY$2=1,ROUND('3 Part-time'!I51,2)&lt;&gt;'3 Part-time'!I51),J43,"")</f>
        <v/>
      </c>
      <c r="BE43" s="3" t="str">
        <f>IF(AND($AY$2=1,ROUND('3 Part-time'!J51,2)&lt;&gt;'3 Part-time'!J51),K43,"")</f>
        <v/>
      </c>
      <c r="BF43" s="3" t="str">
        <f>IF(AND($AY$2=1,ROUND('3 Part-time'!K51,2)&lt;&gt;'3 Part-time'!K51),L43,"")</f>
        <v/>
      </c>
      <c r="BG43" s="3" t="str">
        <f>IF(AND($AY$2=1,ROUND('3 Part-time'!L51,2)&lt;&gt;'3 Part-time'!L51),M43,"")</f>
        <v/>
      </c>
      <c r="BH43" s="49" t="str">
        <f>IF(AND($AY$2=1,ROUND('3 Part-time'!P51,2)&lt;&gt;'3 Part-time'!P51),Q43,"")</f>
        <v/>
      </c>
      <c r="BI43" s="3" t="str">
        <f>IF(AND($AY$2=1,ROUND('3 Part-time'!Q51,2)&lt;&gt;'3 Part-time'!Q51),R43,"")</f>
        <v/>
      </c>
      <c r="BJ43" s="41" t="str">
        <f>IF(AND($AY$2=1,ROUND('3 Part-time'!R51,2)&lt;&gt;'3 Part-time'!R51),S43,"")</f>
        <v/>
      </c>
      <c r="BL43" s="40" t="str">
        <f>IF(AND($BL$2=1,'3 Part-time'!D51+'3 Part-time'!G51&gt;=$BL$3,'3 Part-time'!J51=0),K43,"")</f>
        <v/>
      </c>
      <c r="BM43" s="3" t="str">
        <f>IF(AND($BL$2=1,'3 Part-time'!E51+'3 Part-time'!H51&gt;=$BL$3,'3 Part-time'!K51=0),L43,"")</f>
        <v/>
      </c>
      <c r="BN43" s="41" t="str">
        <f>IF(AND($BL$2=1,'3 Part-time'!F51+'3 Part-time'!I51&gt;=$BL$3,'3 Part-time'!L51=0),M43,"")</f>
        <v/>
      </c>
      <c r="BP43" s="40" t="str">
        <f>IF(AND($BP$2=1,SUM('3 Part-time'!D51,'3 Part-time'!G51)&gt;0,SUM('3 Part-time'!D51,'3 Part-time'!G51)=-'3 Part-time'!J51),K43,"")</f>
        <v/>
      </c>
      <c r="BQ43" s="3" t="str">
        <f>IF(AND($BP$2=1,SUM('3 Part-time'!E51,'3 Part-time'!H51)&gt;0,SUM('3 Part-time'!E51,'3 Part-time'!H51)=-'3 Part-time'!K51),L43,"")</f>
        <v/>
      </c>
      <c r="BR43" s="41" t="str">
        <f>IF(AND($BP$2=1,SUM('3 Part-time'!F51,'3 Part-time'!I51)&gt;0,SUM('3 Part-time'!F51,'3 Part-time'!I51)=-'3 Part-time'!L51),M43,"")</f>
        <v/>
      </c>
      <c r="BT43" s="40" t="str">
        <f>IF(AND($BT$2=1,OR('3 Part-time'!P51&lt;&gt;0,'3 Part-time'!M51&lt;&gt;0)),IF('3 Part-time'!P51&gt;'3 Part-time'!M51,Q43,""),"")</f>
        <v/>
      </c>
      <c r="BU43" s="3" t="str">
        <f>IF(AND($BT$2=1,OR('3 Part-time'!Q51&lt;&gt;0,'3 Part-time'!N51&lt;&gt;0)),IF('3 Part-time'!Q51&gt;'3 Part-time'!N51,R43,""),"")</f>
        <v/>
      </c>
      <c r="BV43" s="41" t="str">
        <f>IF(AND($BT$2=1,OR('3 Part-time'!R51&lt;&gt;0,'3 Part-time'!O51&lt;&gt;0)),IF('3 Part-time'!R51&gt;'3 Part-time'!O51,S43,""),"")</f>
        <v/>
      </c>
      <c r="BX43" s="40" t="str">
        <f>IF(AND($BX$2=1,'3 Part-time'!M51&lt;&gt;0),IF(('3 Part-time'!P51/'3 Part-time'!M51)&lt;0.03,Q43,""),"")</f>
        <v/>
      </c>
      <c r="BY43" s="3" t="str">
        <f>IF(AND($BX$2=1,'3 Part-time'!N51&lt;&gt;0),IF(('3 Part-time'!Q51/'3 Part-time'!N51)&lt;0.03,R43,""),"")</f>
        <v/>
      </c>
      <c r="BZ43" s="41" t="str">
        <f>IF(AND($BX$2=1,'3 Part-time'!O51&lt;&gt;0),IF(('3 Part-time'!R51/'3 Part-time'!O51)&lt;0.03,S43,""),"")</f>
        <v/>
      </c>
    </row>
    <row r="44" spans="1:78" x14ac:dyDescent="0.25">
      <c r="A44" s="18" t="str">
        <f>'3 Part-time'!A52</f>
        <v>C2</v>
      </c>
      <c r="B44" t="s">
        <v>19</v>
      </c>
      <c r="C44" s="18" t="str">
        <f>'3 Part-time'!C52</f>
        <v>PGT (Other)</v>
      </c>
      <c r="D44" t="str">
        <f t="shared" si="2"/>
        <v>C2, Long, PGT (Other)</v>
      </c>
      <c r="E44" t="str">
        <f t="shared" si="6"/>
        <v xml:space="preserve">Column 1, OfS-fundable, C2, Long, PGT (Other); </v>
      </c>
      <c r="F44" t="str">
        <f t="shared" si="6"/>
        <v xml:space="preserve">Column 1, Non-fundable, C2, Long, PGT (Other); </v>
      </c>
      <c r="G44" t="str">
        <f t="shared" si="6"/>
        <v xml:space="preserve">Column 1, Island and overseas, C2, Long, PGT (Other); </v>
      </c>
      <c r="H44" t="str">
        <f t="shared" si="6"/>
        <v xml:space="preserve">Column 2, OfS-fundable, C2, Long, PGT (Other); </v>
      </c>
      <c r="I44" t="str">
        <f t="shared" si="6"/>
        <v xml:space="preserve">Column 2, Non-fundable, C2, Long, PGT (Other); </v>
      </c>
      <c r="J44" t="str">
        <f t="shared" si="6"/>
        <v xml:space="preserve">Column 2, Island and overseas, C2, Long, PGT (Other); </v>
      </c>
      <c r="K44" t="str">
        <f t="shared" si="6"/>
        <v xml:space="preserve">Column 3, OfS-fundable, C2, Long, PGT (Other); </v>
      </c>
      <c r="L44" t="str">
        <f t="shared" si="6"/>
        <v xml:space="preserve">Column 3, Non-fundable, C2, Long, PGT (Other); </v>
      </c>
      <c r="M44" t="str">
        <f t="shared" si="6"/>
        <v xml:space="preserve">Column 3, Island and overseas, C2, Long, PGT (Other); </v>
      </c>
      <c r="N44" t="str">
        <f t="shared" si="6"/>
        <v xml:space="preserve">Column 4, OfS-fundable, C2, Long, PGT (Other); </v>
      </c>
      <c r="O44" t="str">
        <f t="shared" si="6"/>
        <v xml:space="preserve">Column 4, Non-fundable, C2, Long, PGT (Other); </v>
      </c>
      <c r="P44" t="str">
        <f t="shared" si="6"/>
        <v xml:space="preserve">Column 4, Island and overseas, C2, Long, PGT (Other); </v>
      </c>
      <c r="Q44" t="str">
        <f t="shared" si="5"/>
        <v xml:space="preserve">Column 4a, OfS-fundable, C2, Long, PGT (Other); </v>
      </c>
      <c r="R44" t="str">
        <f t="shared" si="5"/>
        <v xml:space="preserve">Column 4a, Non-fundable, C2, Long, PGT (Other); </v>
      </c>
      <c r="S44" t="str">
        <f t="shared" si="5"/>
        <v xml:space="preserve">Column 4a, Island and overseas, C2, Long, PGT (Other); </v>
      </c>
      <c r="X44" s="24" t="str">
        <f>IF(AND($X$2=1,'3 Part-time'!J52&gt;0),K44,"")</f>
        <v/>
      </c>
      <c r="Y44" s="21" t="str">
        <f>IF(AND($X$2=1,'3 Part-time'!K52&gt;0),L44,"")</f>
        <v/>
      </c>
      <c r="Z44" s="25" t="str">
        <f>IF(AND($X$2=1,'3 Part-time'!L52&gt;0),M44,"")</f>
        <v/>
      </c>
      <c r="AB44" s="24" t="str">
        <f>IF(AND($AB$2=1,'3 Part-time'!D52&lt;0),E44,"")</f>
        <v/>
      </c>
      <c r="AC44" s="21" t="str">
        <f>IF(AND($AB$2=1,'3 Part-time'!E52&lt;0),F44,"")</f>
        <v/>
      </c>
      <c r="AD44" s="25" t="str">
        <f>IF(AND($AB$2=1,'3 Part-time'!F52&lt;0),G44,"")</f>
        <v/>
      </c>
      <c r="AE44" s="21" t="str">
        <f>IF(AND($AB$2=1,'3 Part-time'!G52&lt;0),H44,"")</f>
        <v/>
      </c>
      <c r="AF44" s="21" t="str">
        <f>IF(AND($AB$2=1,'3 Part-time'!H52&lt;0),I44,"")</f>
        <v/>
      </c>
      <c r="AG44" s="25" t="str">
        <f>IF(AND($AB$2=1,'3 Part-time'!I52&lt;0),J44,"")</f>
        <v/>
      </c>
      <c r="AH44" s="32" t="str">
        <f>IF(AND($AB$2=1,'3 Part-time'!M52&lt;0),N44,"")</f>
        <v/>
      </c>
      <c r="AI44" s="21" t="str">
        <f>IF(AND($AB$2=1,'3 Part-time'!N52&lt;0),O44,"")</f>
        <v/>
      </c>
      <c r="AJ44" s="25" t="str">
        <f>IF(AND($AB$2=1,'3 Part-time'!O52&lt;0),P44,"")</f>
        <v/>
      </c>
      <c r="AK44" s="24" t="str">
        <f>IF(AND($AB$2=1,'3 Part-time'!P52&lt;0),Q44,"")</f>
        <v/>
      </c>
      <c r="AL44" s="21" t="str">
        <f>IF(AND($AB$2=1,'3 Part-time'!Q52&lt;0),R44,"")</f>
        <v/>
      </c>
      <c r="AM44" s="25" t="str">
        <f>IF(AND($AB$2=1,'3 Part-time'!R52&lt;0),S44,"")</f>
        <v/>
      </c>
      <c r="AY44" s="40" t="str">
        <f>IF(AND($AY$2=1,ROUND('3 Part-time'!D52,2)&lt;&gt;'3 Part-time'!D52),E44,"")</f>
        <v/>
      </c>
      <c r="AZ44" s="3" t="str">
        <f>IF(AND($AY$2=1,ROUND('3 Part-time'!E52,2)&lt;&gt;'3 Part-time'!E52),F44,"")</f>
        <v/>
      </c>
      <c r="BA44" s="3" t="str">
        <f>IF(AND($AY$2=1,ROUND('3 Part-time'!F52,2)&lt;&gt;'3 Part-time'!F52),G44,"")</f>
        <v/>
      </c>
      <c r="BB44" s="40" t="str">
        <f>IF(AND($AY$2=1,ROUND('3 Part-time'!G52,2)&lt;&gt;'3 Part-time'!G52),H44,"")</f>
        <v/>
      </c>
      <c r="BC44" s="3" t="str">
        <f>IF(AND($AY$2=1,ROUND('3 Part-time'!H52,2)&lt;&gt;'3 Part-time'!H52),I44,"")</f>
        <v/>
      </c>
      <c r="BD44" s="41" t="str">
        <f>IF(AND($AY$2=1,ROUND('3 Part-time'!I52,2)&lt;&gt;'3 Part-time'!I52),J44,"")</f>
        <v/>
      </c>
      <c r="BE44" s="3" t="str">
        <f>IF(AND($AY$2=1,ROUND('3 Part-time'!J52,2)&lt;&gt;'3 Part-time'!J52),K44,"")</f>
        <v/>
      </c>
      <c r="BF44" s="3" t="str">
        <f>IF(AND($AY$2=1,ROUND('3 Part-time'!K52,2)&lt;&gt;'3 Part-time'!K52),L44,"")</f>
        <v/>
      </c>
      <c r="BG44" s="3" t="str">
        <f>IF(AND($AY$2=1,ROUND('3 Part-time'!L52,2)&lt;&gt;'3 Part-time'!L52),M44,"")</f>
        <v/>
      </c>
      <c r="BH44" s="49" t="str">
        <f>IF(AND($AY$2=1,ROUND('3 Part-time'!P52,2)&lt;&gt;'3 Part-time'!P52),Q44,"")</f>
        <v/>
      </c>
      <c r="BI44" s="3" t="str">
        <f>IF(AND($AY$2=1,ROUND('3 Part-time'!Q52,2)&lt;&gt;'3 Part-time'!Q52),R44,"")</f>
        <v/>
      </c>
      <c r="BJ44" s="41" t="str">
        <f>IF(AND($AY$2=1,ROUND('3 Part-time'!R52,2)&lt;&gt;'3 Part-time'!R52),S44,"")</f>
        <v/>
      </c>
      <c r="BL44" s="40" t="str">
        <f>IF(AND($BL$2=1,'3 Part-time'!D52+'3 Part-time'!G52&gt;=$BL$3,'3 Part-time'!J52=0),K44,"")</f>
        <v/>
      </c>
      <c r="BM44" s="3" t="str">
        <f>IF(AND($BL$2=1,'3 Part-time'!E52+'3 Part-time'!H52&gt;=$BL$3,'3 Part-time'!K52=0),L44,"")</f>
        <v/>
      </c>
      <c r="BN44" s="41" t="str">
        <f>IF(AND($BL$2=1,'3 Part-time'!F52+'3 Part-time'!I52&gt;=$BL$3,'3 Part-time'!L52=0),M44,"")</f>
        <v/>
      </c>
      <c r="BP44" s="40" t="str">
        <f>IF(AND($BP$2=1,SUM('3 Part-time'!D52,'3 Part-time'!G52)&gt;0,SUM('3 Part-time'!D52,'3 Part-time'!G52)=-'3 Part-time'!J52),K44,"")</f>
        <v/>
      </c>
      <c r="BQ44" s="3" t="str">
        <f>IF(AND($BP$2=1,SUM('3 Part-time'!E52,'3 Part-time'!H52)&gt;0,SUM('3 Part-time'!E52,'3 Part-time'!H52)=-'3 Part-time'!K52),L44,"")</f>
        <v/>
      </c>
      <c r="BR44" s="41" t="str">
        <f>IF(AND($BP$2=1,SUM('3 Part-time'!F52,'3 Part-time'!I52)&gt;0,SUM('3 Part-time'!F52,'3 Part-time'!I52)=-'3 Part-time'!L52),M44,"")</f>
        <v/>
      </c>
      <c r="BT44" s="40" t="str">
        <f>IF(AND($BT$2=1,OR('3 Part-time'!P52&lt;&gt;0,'3 Part-time'!M52&lt;&gt;0)),IF('3 Part-time'!P52&gt;'3 Part-time'!M52,Q44,""),"")</f>
        <v/>
      </c>
      <c r="BU44" s="3" t="str">
        <f>IF(AND($BT$2=1,OR('3 Part-time'!Q52&lt;&gt;0,'3 Part-time'!N52&lt;&gt;0)),IF('3 Part-time'!Q52&gt;'3 Part-time'!N52,R44,""),"")</f>
        <v/>
      </c>
      <c r="BV44" s="41" t="str">
        <f>IF(AND($BT$2=1,OR('3 Part-time'!R52&lt;&gt;0,'3 Part-time'!O52&lt;&gt;0)),IF('3 Part-time'!R52&gt;'3 Part-time'!O52,S44,""),"")</f>
        <v/>
      </c>
      <c r="BX44" s="40" t="str">
        <f>IF(AND($BX$2=1,'3 Part-time'!M52&lt;&gt;0),IF(('3 Part-time'!P52/'3 Part-time'!M52)&lt;0.03,Q44,""),"")</f>
        <v/>
      </c>
      <c r="BY44" s="3" t="str">
        <f>IF(AND($BX$2=1,'3 Part-time'!N52&lt;&gt;0),IF(('3 Part-time'!Q52/'3 Part-time'!N52)&lt;0.03,R44,""),"")</f>
        <v/>
      </c>
      <c r="BZ44" s="41" t="str">
        <f>IF(AND($BX$2=1,'3 Part-time'!O52&lt;&gt;0),IF(('3 Part-time'!R52/'3 Part-time'!O52)&lt;0.03,S44,""),"")</f>
        <v/>
      </c>
    </row>
    <row r="45" spans="1:78" x14ac:dyDescent="0.25">
      <c r="A45" s="18" t="str">
        <f>'3 Part-time'!A53</f>
        <v>C2</v>
      </c>
      <c r="B45" t="s">
        <v>19</v>
      </c>
      <c r="C45" s="18" t="str">
        <f>'3 Part-time'!C53</f>
        <v>PGR</v>
      </c>
      <c r="D45" t="str">
        <f t="shared" si="2"/>
        <v>C2, Long, PGR</v>
      </c>
      <c r="E45" t="str">
        <f t="shared" si="6"/>
        <v xml:space="preserve">Column 1, OfS-fundable, C2, Long, PGR; </v>
      </c>
      <c r="F45" t="str">
        <f t="shared" si="6"/>
        <v xml:space="preserve">Column 1, Non-fundable, C2, Long, PGR; </v>
      </c>
      <c r="G45" t="str">
        <f t="shared" si="6"/>
        <v xml:space="preserve">Column 1, Island and overseas, C2, Long, PGR; </v>
      </c>
      <c r="H45" t="str">
        <f t="shared" si="6"/>
        <v xml:space="preserve">Column 2, OfS-fundable, C2, Long, PGR; </v>
      </c>
      <c r="I45" t="str">
        <f t="shared" si="6"/>
        <v xml:space="preserve">Column 2, Non-fundable, C2, Long, PGR; </v>
      </c>
      <c r="J45" t="str">
        <f t="shared" si="6"/>
        <v xml:space="preserve">Column 2, Island and overseas, C2, Long, PGR; </v>
      </c>
      <c r="K45" t="str">
        <f t="shared" si="6"/>
        <v xml:space="preserve">Column 3, OfS-fundable, C2, Long, PGR; </v>
      </c>
      <c r="L45" t="str">
        <f t="shared" si="6"/>
        <v xml:space="preserve">Column 3, Non-fundable, C2, Long, PGR; </v>
      </c>
      <c r="M45" t="str">
        <f t="shared" si="6"/>
        <v xml:space="preserve">Column 3, Island and overseas, C2, Long, PGR; </v>
      </c>
      <c r="N45" t="str">
        <f t="shared" si="6"/>
        <v xml:space="preserve">Column 4, OfS-fundable, C2, Long, PGR; </v>
      </c>
      <c r="O45" t="str">
        <f t="shared" si="6"/>
        <v xml:space="preserve">Column 4, Non-fundable, C2, Long, PGR; </v>
      </c>
      <c r="P45" t="str">
        <f t="shared" si="6"/>
        <v xml:space="preserve">Column 4, Island and overseas, C2, Long, PGR; </v>
      </c>
      <c r="Q45" t="str">
        <f t="shared" si="5"/>
        <v xml:space="preserve">Column 4a, OfS-fundable, C2, Long, PGR; </v>
      </c>
      <c r="R45" t="str">
        <f t="shared" si="5"/>
        <v xml:space="preserve">Column 4a, Non-fundable, C2, Long, PGR; </v>
      </c>
      <c r="S45" t="str">
        <f t="shared" si="5"/>
        <v xml:space="preserve">Column 4a, Island and overseas, C2, Long, PGR; </v>
      </c>
      <c r="X45" s="31"/>
      <c r="Y45" s="26" t="str">
        <f>IF(AND($X$2=1,'3 Part-time'!K53&gt;0),L45,"")</f>
        <v/>
      </c>
      <c r="Z45" s="27" t="str">
        <f>IF(AND($X$2=1,'3 Part-time'!L53&gt;0),M45,"")</f>
        <v/>
      </c>
      <c r="AB45" s="31"/>
      <c r="AC45" s="26" t="str">
        <f>IF(AND($AB$2=1,'3 Part-time'!E53&lt;0),F45,"")</f>
        <v/>
      </c>
      <c r="AD45" s="27" t="str">
        <f>IF(AND($AB$2=1,'3 Part-time'!F53&lt;0),G45,"")</f>
        <v/>
      </c>
      <c r="AE45" s="35"/>
      <c r="AF45" s="26" t="str">
        <f>IF(AND($AB$2=1,'3 Part-time'!H53&lt;0),I45,"")</f>
        <v/>
      </c>
      <c r="AG45" s="27" t="str">
        <f>IF(AND($AB$2=1,'3 Part-time'!I53&lt;0),J45,"")</f>
        <v/>
      </c>
      <c r="AH45" s="36"/>
      <c r="AI45" s="26" t="str">
        <f>IF(AND($AB$2=1,'3 Part-time'!N53&lt;0),O45,"")</f>
        <v/>
      </c>
      <c r="AJ45" s="27" t="str">
        <f>IF(AND($AB$2=1,'3 Part-time'!O53&lt;0),P45,"")</f>
        <v/>
      </c>
      <c r="AK45" s="31"/>
      <c r="AL45" s="26" t="str">
        <f>IF(AND($AB$2=1,'3 Part-time'!Q53&lt;0),R45,"")</f>
        <v/>
      </c>
      <c r="AM45" s="27" t="str">
        <f>IF(AND($AB$2=1,'3 Part-time'!R53&lt;0),S45,"")</f>
        <v/>
      </c>
      <c r="AY45" s="45"/>
      <c r="AZ45" s="4" t="str">
        <f>IF(AND($AY$2=1,ROUND('3 Part-time'!E53,2)&lt;&gt;'3 Part-time'!E53),F45,"")</f>
        <v/>
      </c>
      <c r="BA45" s="4" t="str">
        <f>IF(AND($AY$2=1,ROUND('3 Part-time'!F53,2)&lt;&gt;'3 Part-time'!F53),G45,"")</f>
        <v/>
      </c>
      <c r="BB45" s="45"/>
      <c r="BC45" s="4" t="str">
        <f>IF(AND($AY$2=1,ROUND('3 Part-time'!H53,2)&lt;&gt;'3 Part-time'!H53),I45,"")</f>
        <v/>
      </c>
      <c r="BD45" s="42" t="str">
        <f>IF(AND($AY$2=1,ROUND('3 Part-time'!I53,2)&lt;&gt;'3 Part-time'!I53),J45,"")</f>
        <v/>
      </c>
      <c r="BE45" s="46"/>
      <c r="BF45" s="4" t="str">
        <f>IF(AND($AY$2=1,ROUND('3 Part-time'!K53,2)&lt;&gt;'3 Part-time'!K53),L45,"")</f>
        <v/>
      </c>
      <c r="BG45" s="4" t="str">
        <f>IF(AND($AY$2=1,ROUND('3 Part-time'!L53,2)&lt;&gt;'3 Part-time'!L53),M45,"")</f>
        <v/>
      </c>
      <c r="BH45" s="51"/>
      <c r="BI45" s="4" t="str">
        <f>IF(AND($AY$2=1,ROUND('3 Part-time'!Q53,2)&lt;&gt;'3 Part-time'!Q53),R45,"")</f>
        <v/>
      </c>
      <c r="BJ45" s="42" t="str">
        <f>IF(AND($AY$2=1,ROUND('3 Part-time'!R53,2)&lt;&gt;'3 Part-time'!R53),S45,"")</f>
        <v/>
      </c>
      <c r="BL45" s="45"/>
      <c r="BM45" s="4" t="str">
        <f>IF(AND($BL$2=1,'3 Part-time'!E53+'3 Part-time'!H53&gt;=$BL$3,'3 Part-time'!K53=0),L45,"")</f>
        <v/>
      </c>
      <c r="BN45" s="42" t="str">
        <f>IF(AND($BL$2=1,'3 Part-time'!F53+'3 Part-time'!I53&gt;=$BL$3,'3 Part-time'!L53=0),M45,"")</f>
        <v/>
      </c>
      <c r="BP45" s="45"/>
      <c r="BQ45" s="4" t="str">
        <f>IF(AND($BP$2=1,SUM('3 Part-time'!E53,'3 Part-time'!H53)&gt;0,SUM('3 Part-time'!E53,'3 Part-time'!H53)=-'3 Part-time'!K53),L45,"")</f>
        <v/>
      </c>
      <c r="BR45" s="42" t="str">
        <f>IF(AND($BP$2=1,SUM('3 Part-time'!F53,'3 Part-time'!I53)&gt;0,SUM('3 Part-time'!F53,'3 Part-time'!I53)=-'3 Part-time'!L53),M45,"")</f>
        <v/>
      </c>
      <c r="BT45" s="45"/>
      <c r="BU45" s="4" t="str">
        <f>IF(AND($BT$2=1,OR('3 Part-time'!Q53&lt;&gt;0,'3 Part-time'!N53&lt;&gt;0)),IF('3 Part-time'!Q53&gt;'3 Part-time'!N53,R45,""),"")</f>
        <v/>
      </c>
      <c r="BV45" s="42" t="str">
        <f>IF(AND($BT$2=1,OR('3 Part-time'!R53&lt;&gt;0,'3 Part-time'!O53&lt;&gt;0)),IF('3 Part-time'!R53&gt;'3 Part-time'!O53,S45,""),"")</f>
        <v/>
      </c>
      <c r="BX45" s="45"/>
      <c r="BY45" s="4" t="str">
        <f>IF(AND($BX$2=1,'3 Part-time'!N53&lt;&gt;0),IF(('3 Part-time'!Q53/'3 Part-time'!N53)&lt;0.03,R45,""),"")</f>
        <v/>
      </c>
      <c r="BZ45" s="42" t="str">
        <f>IF(AND($BX$2=1,'3 Part-time'!O53&lt;&gt;0),IF(('3 Part-time'!R53/'3 Part-time'!O53)&lt;0.03,S45,""),"")</f>
        <v/>
      </c>
    </row>
    <row r="46" spans="1:78" x14ac:dyDescent="0.25">
      <c r="A46" s="18" t="str">
        <f>'3 Part-time'!A54</f>
        <v>D</v>
      </c>
      <c r="B46" t="s">
        <v>13</v>
      </c>
      <c r="C46" s="18" t="str">
        <f>'3 Part-time'!C54</f>
        <v>UG</v>
      </c>
      <c r="D46" t="str">
        <f t="shared" si="2"/>
        <v>D, Standard, UG</v>
      </c>
      <c r="E46" t="str">
        <f t="shared" si="6"/>
        <v xml:space="preserve">Column 1, OfS-fundable, D, Standard, UG; </v>
      </c>
      <c r="F46" t="str">
        <f t="shared" si="6"/>
        <v xml:space="preserve">Column 1, Non-fundable, D, Standard, UG; </v>
      </c>
      <c r="G46" t="str">
        <f t="shared" si="6"/>
        <v xml:space="preserve">Column 1, Island and overseas, D, Standard, UG; </v>
      </c>
      <c r="H46" t="str">
        <f t="shared" si="6"/>
        <v xml:space="preserve">Column 2, OfS-fundable, D, Standard, UG; </v>
      </c>
      <c r="I46" t="str">
        <f t="shared" si="6"/>
        <v xml:space="preserve">Column 2, Non-fundable, D, Standard, UG; </v>
      </c>
      <c r="J46" t="str">
        <f t="shared" si="6"/>
        <v xml:space="preserve">Column 2, Island and overseas, D, Standard, UG; </v>
      </c>
      <c r="K46" t="str">
        <f t="shared" si="6"/>
        <v xml:space="preserve">Column 3, OfS-fundable, D, Standard, UG; </v>
      </c>
      <c r="L46" t="str">
        <f t="shared" si="6"/>
        <v xml:space="preserve">Column 3, Non-fundable, D, Standard, UG; </v>
      </c>
      <c r="M46" t="str">
        <f t="shared" si="6"/>
        <v xml:space="preserve">Column 3, Island and overseas, D, Standard, UG; </v>
      </c>
      <c r="N46" t="str">
        <f t="shared" si="6"/>
        <v xml:space="preserve">Column 4, OfS-fundable, D, Standard, UG; </v>
      </c>
      <c r="O46" t="str">
        <f t="shared" si="6"/>
        <v xml:space="preserve">Column 4, Non-fundable, D, Standard, UG; </v>
      </c>
      <c r="P46" t="str">
        <f t="shared" si="6"/>
        <v xml:space="preserve">Column 4, Island and overseas, D, Standard, UG; </v>
      </c>
      <c r="Q46" t="str">
        <f t="shared" si="5"/>
        <v xml:space="preserve">Column 4a, OfS-fundable, D, Standard, UG; </v>
      </c>
      <c r="R46" t="str">
        <f t="shared" si="5"/>
        <v xml:space="preserve">Column 4a, Non-fundable, D, Standard, UG; </v>
      </c>
      <c r="S46" t="str">
        <f t="shared" si="5"/>
        <v xml:space="preserve">Column 4a, Island and overseas, D, Standard, UG; </v>
      </c>
      <c r="X46" s="24" t="str">
        <f>IF(AND($X$2=1,'3 Part-time'!J54&gt;0),K46,"")</f>
        <v/>
      </c>
      <c r="Y46" s="21" t="str">
        <f>IF(AND($X$2=1,'3 Part-time'!K54&gt;0),L46,"")</f>
        <v/>
      </c>
      <c r="Z46" s="25" t="str">
        <f>IF(AND($X$2=1,'3 Part-time'!L54&gt;0),M46,"")</f>
        <v/>
      </c>
      <c r="AB46" s="24" t="str">
        <f>IF(AND($AB$2=1,'3 Part-time'!D54&lt;0),E46,"")</f>
        <v/>
      </c>
      <c r="AC46" s="21" t="str">
        <f>IF(AND($AB$2=1,'3 Part-time'!E54&lt;0),F46,"")</f>
        <v/>
      </c>
      <c r="AD46" s="25" t="str">
        <f>IF(AND($AB$2=1,'3 Part-time'!F54&lt;0),G46,"")</f>
        <v/>
      </c>
      <c r="AE46" s="21" t="str">
        <f>IF(AND($AB$2=1,'3 Part-time'!G54&lt;0),H46,"")</f>
        <v/>
      </c>
      <c r="AF46" s="21" t="str">
        <f>IF(AND($AB$2=1,'3 Part-time'!H54&lt;0),I46,"")</f>
        <v/>
      </c>
      <c r="AG46" s="25" t="str">
        <f>IF(AND($AB$2=1,'3 Part-time'!I54&lt;0),J46,"")</f>
        <v/>
      </c>
      <c r="AH46" s="32" t="str">
        <f>IF(AND($AB$2=1,'3 Part-time'!M54&lt;0),N46,"")</f>
        <v/>
      </c>
      <c r="AI46" s="21" t="str">
        <f>IF(AND($AB$2=1,'3 Part-time'!N54&lt;0),O46,"")</f>
        <v/>
      </c>
      <c r="AJ46" s="25" t="str">
        <f>IF(AND($AB$2=1,'3 Part-time'!O54&lt;0),P46,"")</f>
        <v/>
      </c>
      <c r="AK46" s="24" t="str">
        <f>IF(AND($AB$2=1,'3 Part-time'!P54&lt;0),Q46,"")</f>
        <v/>
      </c>
      <c r="AL46" s="21" t="str">
        <f>IF(AND($AB$2=1,'3 Part-time'!Q54&lt;0),R46,"")</f>
        <v/>
      </c>
      <c r="AM46" s="25" t="str">
        <f>IF(AND($AB$2=1,'3 Part-time'!R54&lt;0),S46,"")</f>
        <v/>
      </c>
      <c r="AY46" s="40" t="str">
        <f>IF(AND($AY$2=1,ROUND('3 Part-time'!D54,2)&lt;&gt;'3 Part-time'!D54),E46,"")</f>
        <v/>
      </c>
      <c r="AZ46" s="3" t="str">
        <f>IF(AND($AY$2=1,ROUND('3 Part-time'!E54,2)&lt;&gt;'3 Part-time'!E54),F46,"")</f>
        <v/>
      </c>
      <c r="BA46" s="3" t="str">
        <f>IF(AND($AY$2=1,ROUND('3 Part-time'!F54,2)&lt;&gt;'3 Part-time'!F54),G46,"")</f>
        <v/>
      </c>
      <c r="BB46" s="40" t="str">
        <f>IF(AND($AY$2=1,ROUND('3 Part-time'!G54,2)&lt;&gt;'3 Part-time'!G54),H46,"")</f>
        <v/>
      </c>
      <c r="BC46" s="3" t="str">
        <f>IF(AND($AY$2=1,ROUND('3 Part-time'!H54,2)&lt;&gt;'3 Part-time'!H54),I46,"")</f>
        <v/>
      </c>
      <c r="BD46" s="41" t="str">
        <f>IF(AND($AY$2=1,ROUND('3 Part-time'!I54,2)&lt;&gt;'3 Part-time'!I54),J46,"")</f>
        <v/>
      </c>
      <c r="BE46" s="3" t="str">
        <f>IF(AND($AY$2=1,ROUND('3 Part-time'!J54,2)&lt;&gt;'3 Part-time'!J54),K46,"")</f>
        <v/>
      </c>
      <c r="BF46" s="3" t="str">
        <f>IF(AND($AY$2=1,ROUND('3 Part-time'!K54,2)&lt;&gt;'3 Part-time'!K54),L46,"")</f>
        <v/>
      </c>
      <c r="BG46" s="3" t="str">
        <f>IF(AND($AY$2=1,ROUND('3 Part-time'!L54,2)&lt;&gt;'3 Part-time'!L54),M46,"")</f>
        <v/>
      </c>
      <c r="BH46" s="49" t="str">
        <f>IF(AND($AY$2=1,ROUND('3 Part-time'!P54,2)&lt;&gt;'3 Part-time'!P54),Q46,"")</f>
        <v/>
      </c>
      <c r="BI46" s="3" t="str">
        <f>IF(AND($AY$2=1,ROUND('3 Part-time'!Q54,2)&lt;&gt;'3 Part-time'!Q54),R46,"")</f>
        <v/>
      </c>
      <c r="BJ46" s="41" t="str">
        <f>IF(AND($AY$2=1,ROUND('3 Part-time'!R54,2)&lt;&gt;'3 Part-time'!R54),S46,"")</f>
        <v/>
      </c>
      <c r="BL46" s="40" t="str">
        <f>IF(AND($BL$2=1,'3 Part-time'!D54+'3 Part-time'!G54&gt;=$BL$3,'3 Part-time'!J54=0),K46,"")</f>
        <v/>
      </c>
      <c r="BM46" s="3" t="str">
        <f>IF(AND($BL$2=1,'3 Part-time'!E54+'3 Part-time'!H54&gt;=$BL$3,'3 Part-time'!K54=0),L46,"")</f>
        <v/>
      </c>
      <c r="BN46" s="41" t="str">
        <f>IF(AND($BL$2=1,'3 Part-time'!F54+'3 Part-time'!I54&gt;=$BL$3,'3 Part-time'!L54=0),M46,"")</f>
        <v/>
      </c>
      <c r="BP46" s="40" t="str">
        <f>IF(AND($BP$2=1,SUM('3 Part-time'!D54,'3 Part-time'!G54)&gt;0,SUM('3 Part-time'!D54,'3 Part-time'!G54)=-'3 Part-time'!J54),K46,"")</f>
        <v/>
      </c>
      <c r="BQ46" s="3" t="str">
        <f>IF(AND($BP$2=1,SUM('3 Part-time'!E54,'3 Part-time'!H54)&gt;0,SUM('3 Part-time'!E54,'3 Part-time'!H54)=-'3 Part-time'!K54),L46,"")</f>
        <v/>
      </c>
      <c r="BR46" s="41" t="str">
        <f>IF(AND($BP$2=1,SUM('3 Part-time'!F54,'3 Part-time'!I54)&gt;0,SUM('3 Part-time'!F54,'3 Part-time'!I54)=-'3 Part-time'!L54),M46,"")</f>
        <v/>
      </c>
      <c r="BT46" s="40" t="str">
        <f>IF(AND($BT$2=1,OR('3 Part-time'!P54&lt;&gt;0,'3 Part-time'!M54&lt;&gt;0)),IF('3 Part-time'!P54&gt;'3 Part-time'!M54,Q46,""),"")</f>
        <v/>
      </c>
      <c r="BU46" s="3" t="str">
        <f>IF(AND($BT$2=1,OR('3 Part-time'!Q54&lt;&gt;0,'3 Part-time'!N54&lt;&gt;0)),IF('3 Part-time'!Q54&gt;'3 Part-time'!N54,R46,""),"")</f>
        <v/>
      </c>
      <c r="BV46" s="41" t="str">
        <f>IF(AND($BT$2=1,OR('3 Part-time'!R54&lt;&gt;0,'3 Part-time'!O54&lt;&gt;0)),IF('3 Part-time'!R54&gt;'3 Part-time'!O54,S46,""),"")</f>
        <v/>
      </c>
      <c r="BX46" s="40" t="str">
        <f>IF(AND($BX$2=1,'3 Part-time'!M54&lt;&gt;0),IF(('3 Part-time'!P54/'3 Part-time'!M54)&lt;0.03,Q46,""),"")</f>
        <v/>
      </c>
      <c r="BY46" s="3" t="str">
        <f>IF(AND($BX$2=1,'3 Part-time'!N54&lt;&gt;0),IF(('3 Part-time'!Q54/'3 Part-time'!N54)&lt;0.03,R46,""),"")</f>
        <v/>
      </c>
      <c r="BZ46" s="41" t="str">
        <f>IF(AND($BX$2=1,'3 Part-time'!O54&lt;&gt;0),IF(('3 Part-time'!R54/'3 Part-time'!O54)&lt;0.03,S46,""),"")</f>
        <v/>
      </c>
    </row>
    <row r="47" spans="1:78" x14ac:dyDescent="0.25">
      <c r="A47" s="18" t="str">
        <f>'3 Part-time'!A55</f>
        <v>D</v>
      </c>
      <c r="B47" t="s">
        <v>13</v>
      </c>
      <c r="C47" s="18" t="str">
        <f>'3 Part-time'!C55</f>
        <v>PGT (UG fee)</v>
      </c>
      <c r="D47" t="str">
        <f t="shared" si="2"/>
        <v>D, Standard, PGT (UG fee)</v>
      </c>
      <c r="E47" t="str">
        <f t="shared" si="6"/>
        <v xml:space="preserve">Column 1, OfS-fundable, D, Standard, PGT (UG fee); </v>
      </c>
      <c r="F47" t="str">
        <f t="shared" si="6"/>
        <v xml:space="preserve">Column 1, Non-fundable, D, Standard, PGT (UG fee); </v>
      </c>
      <c r="G47" t="str">
        <f t="shared" si="6"/>
        <v xml:space="preserve">Column 1, Island and overseas, D, Standard, PGT (UG fee); </v>
      </c>
      <c r="H47" t="str">
        <f t="shared" si="6"/>
        <v xml:space="preserve">Column 2, OfS-fundable, D, Standard, PGT (UG fee); </v>
      </c>
      <c r="I47" t="str">
        <f t="shared" si="6"/>
        <v xml:space="preserve">Column 2, Non-fundable, D, Standard, PGT (UG fee); </v>
      </c>
      <c r="J47" t="str">
        <f t="shared" si="6"/>
        <v xml:space="preserve">Column 2, Island and overseas, D, Standard, PGT (UG fee); </v>
      </c>
      <c r="K47" t="str">
        <f t="shared" si="6"/>
        <v xml:space="preserve">Column 3, OfS-fundable, D, Standard, PGT (UG fee); </v>
      </c>
      <c r="L47" t="str">
        <f t="shared" si="6"/>
        <v xml:space="preserve">Column 3, Non-fundable, D, Standard, PGT (UG fee); </v>
      </c>
      <c r="M47" t="str">
        <f t="shared" si="6"/>
        <v xml:space="preserve">Column 3, Island and overseas, D, Standard, PGT (UG fee); </v>
      </c>
      <c r="N47" t="str">
        <f t="shared" si="6"/>
        <v xml:space="preserve">Column 4, OfS-fundable, D, Standard, PGT (UG fee); </v>
      </c>
      <c r="O47" t="str">
        <f t="shared" si="6"/>
        <v xml:space="preserve">Column 4, Non-fundable, D, Standard, PGT (UG fee); </v>
      </c>
      <c r="P47" t="str">
        <f t="shared" si="6"/>
        <v xml:space="preserve">Column 4, Island and overseas, D, Standard, PGT (UG fee); </v>
      </c>
      <c r="Q47" t="str">
        <f t="shared" si="5"/>
        <v xml:space="preserve">Column 4a, OfS-fundable, D, Standard, PGT (UG fee); </v>
      </c>
      <c r="R47" t="str">
        <f t="shared" si="5"/>
        <v xml:space="preserve">Column 4a, Non-fundable, D, Standard, PGT (UG fee); </v>
      </c>
      <c r="S47" t="str">
        <f t="shared" si="5"/>
        <v xml:space="preserve">Column 4a, Island and overseas, D, Standard, PGT (UG fee); </v>
      </c>
      <c r="X47" s="24" t="str">
        <f>IF(AND($X$2=1,'3 Part-time'!J55&gt;0),K47,"")</f>
        <v/>
      </c>
      <c r="Y47" s="21" t="str">
        <f>IF(AND($X$2=1,'3 Part-time'!K55&gt;0),L47,"")</f>
        <v/>
      </c>
      <c r="Z47" s="25" t="str">
        <f>IF(AND($X$2=1,'3 Part-time'!L55&gt;0),M47,"")</f>
        <v/>
      </c>
      <c r="AB47" s="24" t="str">
        <f>IF(AND($AB$2=1,'3 Part-time'!D55&lt;0),E47,"")</f>
        <v/>
      </c>
      <c r="AC47" s="21" t="str">
        <f>IF(AND($AB$2=1,'3 Part-time'!E55&lt;0),F47,"")</f>
        <v/>
      </c>
      <c r="AD47" s="25" t="str">
        <f>IF(AND($AB$2=1,'3 Part-time'!F55&lt;0),G47,"")</f>
        <v/>
      </c>
      <c r="AE47" s="21" t="str">
        <f>IF(AND($AB$2=1,'3 Part-time'!G55&lt;0),H47,"")</f>
        <v/>
      </c>
      <c r="AF47" s="21" t="str">
        <f>IF(AND($AB$2=1,'3 Part-time'!H55&lt;0),I47,"")</f>
        <v/>
      </c>
      <c r="AG47" s="25" t="str">
        <f>IF(AND($AB$2=1,'3 Part-time'!I55&lt;0),J47,"")</f>
        <v/>
      </c>
      <c r="AH47" s="32" t="str">
        <f>IF(AND($AB$2=1,'3 Part-time'!M55&lt;0),N47,"")</f>
        <v/>
      </c>
      <c r="AI47" s="21" t="str">
        <f>IF(AND($AB$2=1,'3 Part-time'!N55&lt;0),O47,"")</f>
        <v/>
      </c>
      <c r="AJ47" s="25" t="str">
        <f>IF(AND($AB$2=1,'3 Part-time'!O55&lt;0),P47,"")</f>
        <v/>
      </c>
      <c r="AK47" s="24" t="str">
        <f>IF(AND($AB$2=1,'3 Part-time'!P55&lt;0),Q47,"")</f>
        <v/>
      </c>
      <c r="AL47" s="21" t="str">
        <f>IF(AND($AB$2=1,'3 Part-time'!Q55&lt;0),R47,"")</f>
        <v/>
      </c>
      <c r="AM47" s="25" t="str">
        <f>IF(AND($AB$2=1,'3 Part-time'!R55&lt;0),S47,"")</f>
        <v/>
      </c>
      <c r="AY47" s="40" t="str">
        <f>IF(AND($AY$2=1,ROUND('3 Part-time'!D55,2)&lt;&gt;'3 Part-time'!D55),E47,"")</f>
        <v/>
      </c>
      <c r="AZ47" s="3" t="str">
        <f>IF(AND($AY$2=1,ROUND('3 Part-time'!E55,2)&lt;&gt;'3 Part-time'!E55),F47,"")</f>
        <v/>
      </c>
      <c r="BA47" s="3" t="str">
        <f>IF(AND($AY$2=1,ROUND('3 Part-time'!F55,2)&lt;&gt;'3 Part-time'!F55),G47,"")</f>
        <v/>
      </c>
      <c r="BB47" s="40" t="str">
        <f>IF(AND($AY$2=1,ROUND('3 Part-time'!G55,2)&lt;&gt;'3 Part-time'!G55),H47,"")</f>
        <v/>
      </c>
      <c r="BC47" s="3" t="str">
        <f>IF(AND($AY$2=1,ROUND('3 Part-time'!H55,2)&lt;&gt;'3 Part-time'!H55),I47,"")</f>
        <v/>
      </c>
      <c r="BD47" s="41" t="str">
        <f>IF(AND($AY$2=1,ROUND('3 Part-time'!I55,2)&lt;&gt;'3 Part-time'!I55),J47,"")</f>
        <v/>
      </c>
      <c r="BE47" s="3" t="str">
        <f>IF(AND($AY$2=1,ROUND('3 Part-time'!J55,2)&lt;&gt;'3 Part-time'!J55),K47,"")</f>
        <v/>
      </c>
      <c r="BF47" s="3" t="str">
        <f>IF(AND($AY$2=1,ROUND('3 Part-time'!K55,2)&lt;&gt;'3 Part-time'!K55),L47,"")</f>
        <v/>
      </c>
      <c r="BG47" s="3" t="str">
        <f>IF(AND($AY$2=1,ROUND('3 Part-time'!L55,2)&lt;&gt;'3 Part-time'!L55),M47,"")</f>
        <v/>
      </c>
      <c r="BH47" s="49" t="str">
        <f>IF(AND($AY$2=1,ROUND('3 Part-time'!P55,2)&lt;&gt;'3 Part-time'!P55),Q47,"")</f>
        <v/>
      </c>
      <c r="BI47" s="3" t="str">
        <f>IF(AND($AY$2=1,ROUND('3 Part-time'!Q55,2)&lt;&gt;'3 Part-time'!Q55),R47,"")</f>
        <v/>
      </c>
      <c r="BJ47" s="41" t="str">
        <f>IF(AND($AY$2=1,ROUND('3 Part-time'!R55,2)&lt;&gt;'3 Part-time'!R55),S47,"")</f>
        <v/>
      </c>
      <c r="BL47" s="40" t="str">
        <f>IF(AND($BL$2=1,'3 Part-time'!D55+'3 Part-time'!G55&gt;=$BL$3,'3 Part-time'!J55=0),K47,"")</f>
        <v/>
      </c>
      <c r="BM47" s="3" t="str">
        <f>IF(AND($BL$2=1,'3 Part-time'!E55+'3 Part-time'!H55&gt;=$BL$3,'3 Part-time'!K55=0),L47,"")</f>
        <v/>
      </c>
      <c r="BN47" s="41" t="str">
        <f>IF(AND($BL$2=1,'3 Part-time'!F55+'3 Part-time'!I55&gt;=$BL$3,'3 Part-time'!L55=0),M47,"")</f>
        <v/>
      </c>
      <c r="BP47" s="40" t="str">
        <f>IF(AND($BP$2=1,SUM('3 Part-time'!D55,'3 Part-time'!G55)&gt;0,SUM('3 Part-time'!D55,'3 Part-time'!G55)=-'3 Part-time'!J55),K47,"")</f>
        <v/>
      </c>
      <c r="BQ47" s="3" t="str">
        <f>IF(AND($BP$2=1,SUM('3 Part-time'!E55,'3 Part-time'!H55)&gt;0,SUM('3 Part-time'!E55,'3 Part-time'!H55)=-'3 Part-time'!K55),L47,"")</f>
        <v/>
      </c>
      <c r="BR47" s="41" t="str">
        <f>IF(AND($BP$2=1,SUM('3 Part-time'!F55,'3 Part-time'!I55)&gt;0,SUM('3 Part-time'!F55,'3 Part-time'!I55)=-'3 Part-time'!L55),M47,"")</f>
        <v/>
      </c>
      <c r="BT47" s="40" t="str">
        <f>IF(AND($BT$2=1,OR('3 Part-time'!P55&lt;&gt;0,'3 Part-time'!M55&lt;&gt;0)),IF('3 Part-time'!P55&gt;'3 Part-time'!M55,Q47,""),"")</f>
        <v/>
      </c>
      <c r="BU47" s="3" t="str">
        <f>IF(AND($BT$2=1,OR('3 Part-time'!Q55&lt;&gt;0,'3 Part-time'!N55&lt;&gt;0)),IF('3 Part-time'!Q55&gt;'3 Part-time'!N55,R47,""),"")</f>
        <v/>
      </c>
      <c r="BV47" s="41" t="str">
        <f>IF(AND($BT$2=1,OR('3 Part-time'!R55&lt;&gt;0,'3 Part-time'!O55&lt;&gt;0)),IF('3 Part-time'!R55&gt;'3 Part-time'!O55,S47,""),"")</f>
        <v/>
      </c>
      <c r="BX47" s="40" t="str">
        <f>IF(AND($BX$2=1,'3 Part-time'!M55&lt;&gt;0),IF(('3 Part-time'!P55/'3 Part-time'!M55)&lt;0.03,Q47,""),"")</f>
        <v/>
      </c>
      <c r="BY47" s="3" t="str">
        <f>IF(AND($BX$2=1,'3 Part-time'!N55&lt;&gt;0),IF(('3 Part-time'!Q55/'3 Part-time'!N55)&lt;0.03,R47,""),"")</f>
        <v/>
      </c>
      <c r="BZ47" s="41" t="str">
        <f>IF(AND($BX$2=1,'3 Part-time'!O55&lt;&gt;0),IF(('3 Part-time'!R55/'3 Part-time'!O55)&lt;0.03,S47,""),"")</f>
        <v/>
      </c>
    </row>
    <row r="48" spans="1:78" x14ac:dyDescent="0.25">
      <c r="A48" s="18" t="str">
        <f>'3 Part-time'!A56</f>
        <v>D</v>
      </c>
      <c r="B48" t="s">
        <v>13</v>
      </c>
      <c r="C48" s="18" t="str">
        <f>'3 Part-time'!C56</f>
        <v>PGT (Masters' loan)</v>
      </c>
      <c r="D48" t="str">
        <f t="shared" si="2"/>
        <v>D, Standard, PGT (Masters' loan)</v>
      </c>
      <c r="E48" t="str">
        <f t="shared" si="6"/>
        <v xml:space="preserve">Column 1, OfS-fundable, D, Standard, PGT (Masters' loan); </v>
      </c>
      <c r="F48" t="str">
        <f t="shared" si="6"/>
        <v xml:space="preserve">Column 1, Non-fundable, D, Standard, PGT (Masters' loan); </v>
      </c>
      <c r="G48" t="str">
        <f t="shared" si="6"/>
        <v xml:space="preserve">Column 1, Island and overseas, D, Standard, PGT (Masters' loan); </v>
      </c>
      <c r="H48" t="str">
        <f t="shared" si="6"/>
        <v xml:space="preserve">Column 2, OfS-fundable, D, Standard, PGT (Masters' loan); </v>
      </c>
      <c r="I48" t="str">
        <f t="shared" si="6"/>
        <v xml:space="preserve">Column 2, Non-fundable, D, Standard, PGT (Masters' loan); </v>
      </c>
      <c r="J48" t="str">
        <f t="shared" si="6"/>
        <v xml:space="preserve">Column 2, Island and overseas, D, Standard, PGT (Masters' loan); </v>
      </c>
      <c r="K48" t="str">
        <f t="shared" si="6"/>
        <v xml:space="preserve">Column 3, OfS-fundable, D, Standard, PGT (Masters' loan); </v>
      </c>
      <c r="L48" t="str">
        <f t="shared" si="6"/>
        <v xml:space="preserve">Column 3, Non-fundable, D, Standard, PGT (Masters' loan); </v>
      </c>
      <c r="M48" t="str">
        <f t="shared" si="6"/>
        <v xml:space="preserve">Column 3, Island and overseas, D, Standard, PGT (Masters' loan); </v>
      </c>
      <c r="N48" t="str">
        <f t="shared" si="6"/>
        <v xml:space="preserve">Column 4, OfS-fundable, D, Standard, PGT (Masters' loan); </v>
      </c>
      <c r="O48" t="str">
        <f t="shared" si="6"/>
        <v xml:space="preserve">Column 4, Non-fundable, D, Standard, PGT (Masters' loan); </v>
      </c>
      <c r="P48" t="str">
        <f t="shared" si="6"/>
        <v xml:space="preserve">Column 4, Island and overseas, D, Standard, PGT (Masters' loan); </v>
      </c>
      <c r="Q48" t="str">
        <f t="shared" si="5"/>
        <v xml:space="preserve">Column 4a, OfS-fundable, D, Standard, PGT (Masters' loan); </v>
      </c>
      <c r="R48" t="str">
        <f t="shared" si="5"/>
        <v xml:space="preserve">Column 4a, Non-fundable, D, Standard, PGT (Masters' loan); </v>
      </c>
      <c r="S48" t="str">
        <f t="shared" si="5"/>
        <v xml:space="preserve">Column 4a, Island and overseas, D, Standard, PGT (Masters' loan); </v>
      </c>
      <c r="X48" s="24" t="str">
        <f>IF(AND($X$2=1,'3 Part-time'!J56&gt;0),K48,"")</f>
        <v/>
      </c>
      <c r="Y48" s="21" t="str">
        <f>IF(AND($X$2=1,'3 Part-time'!K56&gt;0),L48,"")</f>
        <v/>
      </c>
      <c r="Z48" s="25" t="str">
        <f>IF(AND($X$2=1,'3 Part-time'!L56&gt;0),M48,"")</f>
        <v/>
      </c>
      <c r="AB48" s="24" t="str">
        <f>IF(AND($AB$2=1,'3 Part-time'!D56&lt;0),E48,"")</f>
        <v/>
      </c>
      <c r="AC48" s="21" t="str">
        <f>IF(AND($AB$2=1,'3 Part-time'!E56&lt;0),F48,"")</f>
        <v/>
      </c>
      <c r="AD48" s="25" t="str">
        <f>IF(AND($AB$2=1,'3 Part-time'!F56&lt;0),G48,"")</f>
        <v/>
      </c>
      <c r="AE48" s="21" t="str">
        <f>IF(AND($AB$2=1,'3 Part-time'!G56&lt;0),H48,"")</f>
        <v/>
      </c>
      <c r="AF48" s="21" t="str">
        <f>IF(AND($AB$2=1,'3 Part-time'!H56&lt;0),I48,"")</f>
        <v/>
      </c>
      <c r="AG48" s="25" t="str">
        <f>IF(AND($AB$2=1,'3 Part-time'!I56&lt;0),J48,"")</f>
        <v/>
      </c>
      <c r="AH48" s="32" t="str">
        <f>IF(AND($AB$2=1,'3 Part-time'!M56&lt;0),N48,"")</f>
        <v/>
      </c>
      <c r="AI48" s="21" t="str">
        <f>IF(AND($AB$2=1,'3 Part-time'!N56&lt;0),O48,"")</f>
        <v/>
      </c>
      <c r="AJ48" s="25" t="str">
        <f>IF(AND($AB$2=1,'3 Part-time'!O56&lt;0),P48,"")</f>
        <v/>
      </c>
      <c r="AK48" s="24" t="str">
        <f>IF(AND($AB$2=1,'3 Part-time'!P56&lt;0),Q48,"")</f>
        <v/>
      </c>
      <c r="AL48" s="21" t="str">
        <f>IF(AND($AB$2=1,'3 Part-time'!Q56&lt;0),R48,"")</f>
        <v/>
      </c>
      <c r="AM48" s="25" t="str">
        <f>IF(AND($AB$2=1,'3 Part-time'!R56&lt;0),S48,"")</f>
        <v/>
      </c>
      <c r="AY48" s="40" t="str">
        <f>IF(AND($AY$2=1,ROUND('3 Part-time'!D56,2)&lt;&gt;'3 Part-time'!D56),E48,"")</f>
        <v/>
      </c>
      <c r="AZ48" s="3" t="str">
        <f>IF(AND($AY$2=1,ROUND('3 Part-time'!E56,2)&lt;&gt;'3 Part-time'!E56),F48,"")</f>
        <v/>
      </c>
      <c r="BA48" s="3" t="str">
        <f>IF(AND($AY$2=1,ROUND('3 Part-time'!F56,2)&lt;&gt;'3 Part-time'!F56),G48,"")</f>
        <v/>
      </c>
      <c r="BB48" s="40" t="str">
        <f>IF(AND($AY$2=1,ROUND('3 Part-time'!G56,2)&lt;&gt;'3 Part-time'!G56),H48,"")</f>
        <v/>
      </c>
      <c r="BC48" s="3" t="str">
        <f>IF(AND($AY$2=1,ROUND('3 Part-time'!H56,2)&lt;&gt;'3 Part-time'!H56),I48,"")</f>
        <v/>
      </c>
      <c r="BD48" s="41" t="str">
        <f>IF(AND($AY$2=1,ROUND('3 Part-time'!I56,2)&lt;&gt;'3 Part-time'!I56),J48,"")</f>
        <v/>
      </c>
      <c r="BE48" s="3" t="str">
        <f>IF(AND($AY$2=1,ROUND('3 Part-time'!J56,2)&lt;&gt;'3 Part-time'!J56),K48,"")</f>
        <v/>
      </c>
      <c r="BF48" s="3" t="str">
        <f>IF(AND($AY$2=1,ROUND('3 Part-time'!K56,2)&lt;&gt;'3 Part-time'!K56),L48,"")</f>
        <v/>
      </c>
      <c r="BG48" s="3" t="str">
        <f>IF(AND($AY$2=1,ROUND('3 Part-time'!L56,2)&lt;&gt;'3 Part-time'!L56),M48,"")</f>
        <v/>
      </c>
      <c r="BH48" s="49" t="str">
        <f>IF(AND($AY$2=1,ROUND('3 Part-time'!P56,2)&lt;&gt;'3 Part-time'!P56),Q48,"")</f>
        <v/>
      </c>
      <c r="BI48" s="3" t="str">
        <f>IF(AND($AY$2=1,ROUND('3 Part-time'!Q56,2)&lt;&gt;'3 Part-time'!Q56),R48,"")</f>
        <v/>
      </c>
      <c r="BJ48" s="41" t="str">
        <f>IF(AND($AY$2=1,ROUND('3 Part-time'!R56,2)&lt;&gt;'3 Part-time'!R56),S48,"")</f>
        <v/>
      </c>
      <c r="BL48" s="40" t="str">
        <f>IF(AND($BL$2=1,'3 Part-time'!D56+'3 Part-time'!G56&gt;=$BL$3,'3 Part-time'!J56=0),K48,"")</f>
        <v/>
      </c>
      <c r="BM48" s="3" t="str">
        <f>IF(AND($BL$2=1,'3 Part-time'!E56+'3 Part-time'!H56&gt;=$BL$3,'3 Part-time'!K56=0),L48,"")</f>
        <v/>
      </c>
      <c r="BN48" s="41" t="str">
        <f>IF(AND($BL$2=1,'3 Part-time'!F56+'3 Part-time'!I56&gt;=$BL$3,'3 Part-time'!L56=0),M48,"")</f>
        <v/>
      </c>
      <c r="BP48" s="40" t="str">
        <f>IF(AND($BP$2=1,SUM('3 Part-time'!D56,'3 Part-time'!G56)&gt;0,SUM('3 Part-time'!D56,'3 Part-time'!G56)=-'3 Part-time'!J56),K48,"")</f>
        <v/>
      </c>
      <c r="BQ48" s="3" t="str">
        <f>IF(AND($BP$2=1,SUM('3 Part-time'!E56,'3 Part-time'!H56)&gt;0,SUM('3 Part-time'!E56,'3 Part-time'!H56)=-'3 Part-time'!K56),L48,"")</f>
        <v/>
      </c>
      <c r="BR48" s="41" t="str">
        <f>IF(AND($BP$2=1,SUM('3 Part-time'!F56,'3 Part-time'!I56)&gt;0,SUM('3 Part-time'!F56,'3 Part-time'!I56)=-'3 Part-time'!L56),M48,"")</f>
        <v/>
      </c>
      <c r="BT48" s="40" t="str">
        <f>IF(AND($BT$2=1,OR('3 Part-time'!P56&lt;&gt;0,'3 Part-time'!M56&lt;&gt;0)),IF('3 Part-time'!P56&gt;'3 Part-time'!M56,Q48,""),"")</f>
        <v/>
      </c>
      <c r="BU48" s="3" t="str">
        <f>IF(AND($BT$2=1,OR('3 Part-time'!Q56&lt;&gt;0,'3 Part-time'!N56&lt;&gt;0)),IF('3 Part-time'!Q56&gt;'3 Part-time'!N56,R48,""),"")</f>
        <v/>
      </c>
      <c r="BV48" s="41" t="str">
        <f>IF(AND($BT$2=1,OR('3 Part-time'!R56&lt;&gt;0,'3 Part-time'!O56&lt;&gt;0)),IF('3 Part-time'!R56&gt;'3 Part-time'!O56,S48,""),"")</f>
        <v/>
      </c>
      <c r="BX48" s="40" t="str">
        <f>IF(AND($BX$2=1,'3 Part-time'!M56&lt;&gt;0),IF(('3 Part-time'!P56/'3 Part-time'!M56)&lt;0.03,Q48,""),"")</f>
        <v/>
      </c>
      <c r="BY48" s="3" t="str">
        <f>IF(AND($BX$2=1,'3 Part-time'!N56&lt;&gt;0),IF(('3 Part-time'!Q56/'3 Part-time'!N56)&lt;0.03,R48,""),"")</f>
        <v/>
      </c>
      <c r="BZ48" s="41" t="str">
        <f>IF(AND($BX$2=1,'3 Part-time'!O56&lt;&gt;0),IF(('3 Part-time'!R56/'3 Part-time'!O56)&lt;0.03,S48,""),"")</f>
        <v/>
      </c>
    </row>
    <row r="49" spans="1:78" x14ac:dyDescent="0.25">
      <c r="A49" s="18" t="str">
        <f>'3 Part-time'!A57</f>
        <v>D</v>
      </c>
      <c r="B49" t="s">
        <v>13</v>
      </c>
      <c r="C49" s="18" t="str">
        <f>'3 Part-time'!C57</f>
        <v>PGT (Other)</v>
      </c>
      <c r="D49" t="str">
        <f t="shared" si="2"/>
        <v>D, Standard, PGT (Other)</v>
      </c>
      <c r="E49" t="str">
        <f t="shared" si="6"/>
        <v xml:space="preserve">Column 1, OfS-fundable, D, Standard, PGT (Other); </v>
      </c>
      <c r="F49" t="str">
        <f t="shared" si="6"/>
        <v xml:space="preserve">Column 1, Non-fundable, D, Standard, PGT (Other); </v>
      </c>
      <c r="G49" t="str">
        <f t="shared" si="6"/>
        <v xml:space="preserve">Column 1, Island and overseas, D, Standard, PGT (Other); </v>
      </c>
      <c r="H49" t="str">
        <f t="shared" si="6"/>
        <v xml:space="preserve">Column 2, OfS-fundable, D, Standard, PGT (Other); </v>
      </c>
      <c r="I49" t="str">
        <f t="shared" si="6"/>
        <v xml:space="preserve">Column 2, Non-fundable, D, Standard, PGT (Other); </v>
      </c>
      <c r="J49" t="str">
        <f t="shared" si="6"/>
        <v xml:space="preserve">Column 2, Island and overseas, D, Standard, PGT (Other); </v>
      </c>
      <c r="K49" t="str">
        <f t="shared" si="6"/>
        <v xml:space="preserve">Column 3, OfS-fundable, D, Standard, PGT (Other); </v>
      </c>
      <c r="L49" t="str">
        <f t="shared" si="6"/>
        <v xml:space="preserve">Column 3, Non-fundable, D, Standard, PGT (Other); </v>
      </c>
      <c r="M49" t="str">
        <f t="shared" si="6"/>
        <v xml:space="preserve">Column 3, Island and overseas, D, Standard, PGT (Other); </v>
      </c>
      <c r="N49" t="str">
        <f t="shared" si="6"/>
        <v xml:space="preserve">Column 4, OfS-fundable, D, Standard, PGT (Other); </v>
      </c>
      <c r="O49" t="str">
        <f t="shared" si="6"/>
        <v xml:space="preserve">Column 4, Non-fundable, D, Standard, PGT (Other); </v>
      </c>
      <c r="P49" t="str">
        <f t="shared" si="6"/>
        <v xml:space="preserve">Column 4, Island and overseas, D, Standard, PGT (Other); </v>
      </c>
      <c r="Q49" t="str">
        <f t="shared" si="5"/>
        <v xml:space="preserve">Column 4a, OfS-fundable, D, Standard, PGT (Other); </v>
      </c>
      <c r="R49" t="str">
        <f t="shared" si="5"/>
        <v xml:space="preserve">Column 4a, Non-fundable, D, Standard, PGT (Other); </v>
      </c>
      <c r="S49" t="str">
        <f t="shared" si="5"/>
        <v xml:space="preserve">Column 4a, Island and overseas, D, Standard, PGT (Other); </v>
      </c>
      <c r="X49" s="24" t="str">
        <f>IF(AND($X$2=1,'3 Part-time'!J57&gt;0),K49,"")</f>
        <v/>
      </c>
      <c r="Y49" s="21" t="str">
        <f>IF(AND($X$2=1,'3 Part-time'!K57&gt;0),L49,"")</f>
        <v/>
      </c>
      <c r="Z49" s="25" t="str">
        <f>IF(AND($X$2=1,'3 Part-time'!L57&gt;0),M49,"")</f>
        <v/>
      </c>
      <c r="AB49" s="24" t="str">
        <f>IF(AND($AB$2=1,'3 Part-time'!D57&lt;0),E49,"")</f>
        <v/>
      </c>
      <c r="AC49" s="21" t="str">
        <f>IF(AND($AB$2=1,'3 Part-time'!E57&lt;0),F49,"")</f>
        <v/>
      </c>
      <c r="AD49" s="25" t="str">
        <f>IF(AND($AB$2=1,'3 Part-time'!F57&lt;0),G49,"")</f>
        <v/>
      </c>
      <c r="AE49" s="21" t="str">
        <f>IF(AND($AB$2=1,'3 Part-time'!G57&lt;0),H49,"")</f>
        <v/>
      </c>
      <c r="AF49" s="21" t="str">
        <f>IF(AND($AB$2=1,'3 Part-time'!H57&lt;0),I49,"")</f>
        <v/>
      </c>
      <c r="AG49" s="25" t="str">
        <f>IF(AND($AB$2=1,'3 Part-time'!I57&lt;0),J49,"")</f>
        <v/>
      </c>
      <c r="AH49" s="32" t="str">
        <f>IF(AND($AB$2=1,'3 Part-time'!M57&lt;0),N49,"")</f>
        <v/>
      </c>
      <c r="AI49" s="21" t="str">
        <f>IF(AND($AB$2=1,'3 Part-time'!N57&lt;0),O49,"")</f>
        <v/>
      </c>
      <c r="AJ49" s="25" t="str">
        <f>IF(AND($AB$2=1,'3 Part-time'!O57&lt;0),P49,"")</f>
        <v/>
      </c>
      <c r="AK49" s="24" t="str">
        <f>IF(AND($AB$2=1,'3 Part-time'!P57&lt;0),Q49,"")</f>
        <v/>
      </c>
      <c r="AL49" s="21" t="str">
        <f>IF(AND($AB$2=1,'3 Part-time'!Q57&lt;0),R49,"")</f>
        <v/>
      </c>
      <c r="AM49" s="25" t="str">
        <f>IF(AND($AB$2=1,'3 Part-time'!R57&lt;0),S49,"")</f>
        <v/>
      </c>
      <c r="AY49" s="40" t="str">
        <f>IF(AND($AY$2=1,ROUND('3 Part-time'!D57,2)&lt;&gt;'3 Part-time'!D57),E49,"")</f>
        <v/>
      </c>
      <c r="AZ49" s="3" t="str">
        <f>IF(AND($AY$2=1,ROUND('3 Part-time'!E57,2)&lt;&gt;'3 Part-time'!E57),F49,"")</f>
        <v/>
      </c>
      <c r="BA49" s="3" t="str">
        <f>IF(AND($AY$2=1,ROUND('3 Part-time'!F57,2)&lt;&gt;'3 Part-time'!F57),G49,"")</f>
        <v/>
      </c>
      <c r="BB49" s="40" t="str">
        <f>IF(AND($AY$2=1,ROUND('3 Part-time'!G57,2)&lt;&gt;'3 Part-time'!G57),H49,"")</f>
        <v/>
      </c>
      <c r="BC49" s="3" t="str">
        <f>IF(AND($AY$2=1,ROUND('3 Part-time'!H57,2)&lt;&gt;'3 Part-time'!H57),I49,"")</f>
        <v/>
      </c>
      <c r="BD49" s="41" t="str">
        <f>IF(AND($AY$2=1,ROUND('3 Part-time'!I57,2)&lt;&gt;'3 Part-time'!I57),J49,"")</f>
        <v/>
      </c>
      <c r="BE49" s="3" t="str">
        <f>IF(AND($AY$2=1,ROUND('3 Part-time'!J57,2)&lt;&gt;'3 Part-time'!J57),K49,"")</f>
        <v/>
      </c>
      <c r="BF49" s="3" t="str">
        <f>IF(AND($AY$2=1,ROUND('3 Part-time'!K57,2)&lt;&gt;'3 Part-time'!K57),L49,"")</f>
        <v/>
      </c>
      <c r="BG49" s="3" t="str">
        <f>IF(AND($AY$2=1,ROUND('3 Part-time'!L57,2)&lt;&gt;'3 Part-time'!L57),M49,"")</f>
        <v/>
      </c>
      <c r="BH49" s="49" t="str">
        <f>IF(AND($AY$2=1,ROUND('3 Part-time'!P57,2)&lt;&gt;'3 Part-time'!P57),Q49,"")</f>
        <v/>
      </c>
      <c r="BI49" s="3" t="str">
        <f>IF(AND($AY$2=1,ROUND('3 Part-time'!Q57,2)&lt;&gt;'3 Part-time'!Q57),R49,"")</f>
        <v/>
      </c>
      <c r="BJ49" s="41" t="str">
        <f>IF(AND($AY$2=1,ROUND('3 Part-time'!R57,2)&lt;&gt;'3 Part-time'!R57),S49,"")</f>
        <v/>
      </c>
      <c r="BL49" s="40" t="str">
        <f>IF(AND($BL$2=1,'3 Part-time'!D57+'3 Part-time'!G57&gt;=$BL$3,'3 Part-time'!J57=0),K49,"")</f>
        <v/>
      </c>
      <c r="BM49" s="3" t="str">
        <f>IF(AND($BL$2=1,'3 Part-time'!E57+'3 Part-time'!H57&gt;=$BL$3,'3 Part-time'!K57=0),L49,"")</f>
        <v/>
      </c>
      <c r="BN49" s="41" t="str">
        <f>IF(AND($BL$2=1,'3 Part-time'!F57+'3 Part-time'!I57&gt;=$BL$3,'3 Part-time'!L57=0),M49,"")</f>
        <v/>
      </c>
      <c r="BP49" s="40" t="str">
        <f>IF(AND($BP$2=1,SUM('3 Part-time'!D57,'3 Part-time'!G57)&gt;0,SUM('3 Part-time'!D57,'3 Part-time'!G57)=-'3 Part-time'!J57),K49,"")</f>
        <v/>
      </c>
      <c r="BQ49" s="3" t="str">
        <f>IF(AND($BP$2=1,SUM('3 Part-time'!E57,'3 Part-time'!H57)&gt;0,SUM('3 Part-time'!E57,'3 Part-time'!H57)=-'3 Part-time'!K57),L49,"")</f>
        <v/>
      </c>
      <c r="BR49" s="41" t="str">
        <f>IF(AND($BP$2=1,SUM('3 Part-time'!F57,'3 Part-time'!I57)&gt;0,SUM('3 Part-time'!F57,'3 Part-time'!I57)=-'3 Part-time'!L57),M49,"")</f>
        <v/>
      </c>
      <c r="BT49" s="40" t="str">
        <f>IF(AND($BT$2=1,OR('3 Part-time'!P57&lt;&gt;0,'3 Part-time'!M57&lt;&gt;0)),IF('3 Part-time'!P57&gt;'3 Part-time'!M57,Q49,""),"")</f>
        <v/>
      </c>
      <c r="BU49" s="3" t="str">
        <f>IF(AND($BT$2=1,OR('3 Part-time'!Q57&lt;&gt;0,'3 Part-time'!N57&lt;&gt;0)),IF('3 Part-time'!Q57&gt;'3 Part-time'!N57,R49,""),"")</f>
        <v/>
      </c>
      <c r="BV49" s="41" t="str">
        <f>IF(AND($BT$2=1,OR('3 Part-time'!R57&lt;&gt;0,'3 Part-time'!O57&lt;&gt;0)),IF('3 Part-time'!R57&gt;'3 Part-time'!O57,S49,""),"")</f>
        <v/>
      </c>
      <c r="BX49" s="40" t="str">
        <f>IF(AND($BX$2=1,'3 Part-time'!M57&lt;&gt;0),IF(('3 Part-time'!P57/'3 Part-time'!M57)&lt;0.03,Q49,""),"")</f>
        <v/>
      </c>
      <c r="BY49" s="3" t="str">
        <f>IF(AND($BX$2=1,'3 Part-time'!N57&lt;&gt;0),IF(('3 Part-time'!Q57/'3 Part-time'!N57)&lt;0.03,R49,""),"")</f>
        <v/>
      </c>
      <c r="BZ49" s="41" t="str">
        <f>IF(AND($BX$2=1,'3 Part-time'!O57&lt;&gt;0),IF(('3 Part-time'!R57/'3 Part-time'!O57)&lt;0.03,S49,""),"")</f>
        <v/>
      </c>
    </row>
    <row r="50" spans="1:78" x14ac:dyDescent="0.25">
      <c r="A50" s="18" t="str">
        <f>'3 Part-time'!A58</f>
        <v>D</v>
      </c>
      <c r="B50" t="s">
        <v>13</v>
      </c>
      <c r="C50" s="18" t="str">
        <f>'3 Part-time'!C58</f>
        <v>PGR</v>
      </c>
      <c r="D50" t="str">
        <f t="shared" si="2"/>
        <v>D, Standard, PGR</v>
      </c>
      <c r="E50" t="str">
        <f t="shared" si="6"/>
        <v xml:space="preserve">Column 1, OfS-fundable, D, Standard, PGR; </v>
      </c>
      <c r="F50" t="str">
        <f t="shared" si="6"/>
        <v xml:space="preserve">Column 1, Non-fundable, D, Standard, PGR; </v>
      </c>
      <c r="G50" t="str">
        <f t="shared" si="6"/>
        <v xml:space="preserve">Column 1, Island and overseas, D, Standard, PGR; </v>
      </c>
      <c r="H50" t="str">
        <f t="shared" si="6"/>
        <v xml:space="preserve">Column 2, OfS-fundable, D, Standard, PGR; </v>
      </c>
      <c r="I50" t="str">
        <f t="shared" si="6"/>
        <v xml:space="preserve">Column 2, Non-fundable, D, Standard, PGR; </v>
      </c>
      <c r="J50" t="str">
        <f t="shared" si="6"/>
        <v xml:space="preserve">Column 2, Island and overseas, D, Standard, PGR; </v>
      </c>
      <c r="K50" t="str">
        <f t="shared" si="6"/>
        <v xml:space="preserve">Column 3, OfS-fundable, D, Standard, PGR; </v>
      </c>
      <c r="L50" t="str">
        <f t="shared" si="6"/>
        <v xml:space="preserve">Column 3, Non-fundable, D, Standard, PGR; </v>
      </c>
      <c r="M50" t="str">
        <f t="shared" si="6"/>
        <v xml:space="preserve">Column 3, Island and overseas, D, Standard, PGR; </v>
      </c>
      <c r="N50" t="str">
        <f t="shared" si="6"/>
        <v xml:space="preserve">Column 4, OfS-fundable, D, Standard, PGR; </v>
      </c>
      <c r="O50" t="str">
        <f t="shared" si="6"/>
        <v xml:space="preserve">Column 4, Non-fundable, D, Standard, PGR; </v>
      </c>
      <c r="P50" t="str">
        <f t="shared" si="6"/>
        <v xml:space="preserve">Column 4, Island and overseas, D, Standard, PGR; </v>
      </c>
      <c r="Q50" t="str">
        <f t="shared" si="5"/>
        <v xml:space="preserve">Column 4a, OfS-fundable, D, Standard, PGR; </v>
      </c>
      <c r="R50" t="str">
        <f t="shared" si="5"/>
        <v xml:space="preserve">Column 4a, Non-fundable, D, Standard, PGR; </v>
      </c>
      <c r="S50" t="str">
        <f t="shared" si="5"/>
        <v xml:space="preserve">Column 4a, Island and overseas, D, Standard, PGR; </v>
      </c>
      <c r="X50" s="28"/>
      <c r="Y50" s="21" t="str">
        <f>IF(AND($X$2=1,'3 Part-time'!K58&gt;0),L50,"")</f>
        <v/>
      </c>
      <c r="Z50" s="25" t="str">
        <f>IF(AND($X$2=1,'3 Part-time'!L58&gt;0),M50,"")</f>
        <v/>
      </c>
      <c r="AB50" s="28"/>
      <c r="AC50" s="21" t="str">
        <f>IF(AND($AB$2=1,'3 Part-time'!E58&lt;0),F50,"")</f>
        <v/>
      </c>
      <c r="AD50" s="25" t="str">
        <f>IF(AND($AB$2=1,'3 Part-time'!F58&lt;0),G50,"")</f>
        <v/>
      </c>
      <c r="AE50" s="29"/>
      <c r="AF50" s="21" t="str">
        <f>IF(AND($AB$2=1,'3 Part-time'!H58&lt;0),I50,"")</f>
        <v/>
      </c>
      <c r="AG50" s="25" t="str">
        <f>IF(AND($AB$2=1,'3 Part-time'!I58&lt;0),J50,"")</f>
        <v/>
      </c>
      <c r="AH50" s="34"/>
      <c r="AI50" s="21" t="str">
        <f>IF(AND($AB$2=1,'3 Part-time'!N58&lt;0),O50,"")</f>
        <v/>
      </c>
      <c r="AJ50" s="25" t="str">
        <f>IF(AND($AB$2=1,'3 Part-time'!O58&lt;0),P50,"")</f>
        <v/>
      </c>
      <c r="AK50" s="28"/>
      <c r="AL50" s="21" t="str">
        <f>IF(AND($AB$2=1,'3 Part-time'!Q58&lt;0),R50,"")</f>
        <v/>
      </c>
      <c r="AM50" s="25" t="str">
        <f>IF(AND($AB$2=1,'3 Part-time'!R58&lt;0),S50,"")</f>
        <v/>
      </c>
      <c r="AY50" s="43"/>
      <c r="AZ50" s="3" t="str">
        <f>IF(AND($AY$2=1,ROUND('3 Part-time'!E58,2)&lt;&gt;'3 Part-time'!E58),F50,"")</f>
        <v/>
      </c>
      <c r="BA50" s="3" t="str">
        <f>IF(AND($AY$2=1,ROUND('3 Part-time'!F58,2)&lt;&gt;'3 Part-time'!F58),G50,"")</f>
        <v/>
      </c>
      <c r="BB50" s="43"/>
      <c r="BC50" s="3" t="str">
        <f>IF(AND($AY$2=1,ROUND('3 Part-time'!H58,2)&lt;&gt;'3 Part-time'!H58),I50,"")</f>
        <v/>
      </c>
      <c r="BD50" s="41" t="str">
        <f>IF(AND($AY$2=1,ROUND('3 Part-time'!I58,2)&lt;&gt;'3 Part-time'!I58),J50,"")</f>
        <v/>
      </c>
      <c r="BE50" s="44"/>
      <c r="BF50" s="3" t="str">
        <f>IF(AND($AY$2=1,ROUND('3 Part-time'!K58,2)&lt;&gt;'3 Part-time'!K58),L50,"")</f>
        <v/>
      </c>
      <c r="BG50" s="3" t="str">
        <f>IF(AND($AY$2=1,ROUND('3 Part-time'!L58,2)&lt;&gt;'3 Part-time'!L58),M50,"")</f>
        <v/>
      </c>
      <c r="BH50" s="50"/>
      <c r="BI50" s="3" t="str">
        <f>IF(AND($AY$2=1,ROUND('3 Part-time'!Q58,2)&lt;&gt;'3 Part-time'!Q58),R50,"")</f>
        <v/>
      </c>
      <c r="BJ50" s="41" t="str">
        <f>IF(AND($AY$2=1,ROUND('3 Part-time'!R58,2)&lt;&gt;'3 Part-time'!R58),S50,"")</f>
        <v/>
      </c>
      <c r="BL50" s="43"/>
      <c r="BM50" s="3" t="str">
        <f>IF(AND($BL$2=1,'3 Part-time'!E58+'3 Part-time'!H58&gt;=$BL$3,'3 Part-time'!K58=0),L50,"")</f>
        <v/>
      </c>
      <c r="BN50" s="41" t="str">
        <f>IF(AND($BL$2=1,'3 Part-time'!F58+'3 Part-time'!I58&gt;=$BL$3,'3 Part-time'!L58=0),M50,"")</f>
        <v/>
      </c>
      <c r="BP50" s="43"/>
      <c r="BQ50" s="3" t="str">
        <f>IF(AND($BP$2=1,SUM('3 Part-time'!E58,'3 Part-time'!H58)&gt;0,SUM('3 Part-time'!E58,'3 Part-time'!H58)=-'3 Part-time'!K58),L50,"")</f>
        <v/>
      </c>
      <c r="BR50" s="41" t="str">
        <f>IF(AND($BP$2=1,SUM('3 Part-time'!F58,'3 Part-time'!I58)&gt;0,SUM('3 Part-time'!F58,'3 Part-time'!I58)=-'3 Part-time'!L58),M50,"")</f>
        <v/>
      </c>
      <c r="BT50" s="43"/>
      <c r="BU50" s="3" t="str">
        <f>IF(AND($BT$2=1,OR('3 Part-time'!Q58&lt;&gt;0,'3 Part-time'!N58&lt;&gt;0)),IF('3 Part-time'!Q58&gt;'3 Part-time'!N58,R50,""),"")</f>
        <v/>
      </c>
      <c r="BV50" s="41" t="str">
        <f>IF(AND($BT$2=1,OR('3 Part-time'!R58&lt;&gt;0,'3 Part-time'!O58&lt;&gt;0)),IF('3 Part-time'!R58&gt;'3 Part-time'!O58,S50,""),"")</f>
        <v/>
      </c>
      <c r="BX50" s="43"/>
      <c r="BY50" s="3" t="str">
        <f>IF(AND($BX$2=1,'3 Part-time'!N58&lt;&gt;0),IF(('3 Part-time'!Q58/'3 Part-time'!N58)&lt;0.03,R50,""),"")</f>
        <v/>
      </c>
      <c r="BZ50" s="41" t="str">
        <f>IF(AND($BX$2=1,'3 Part-time'!O58&lt;&gt;0),IF(('3 Part-time'!R58/'3 Part-time'!O58)&lt;0.03,S50,""),"")</f>
        <v/>
      </c>
    </row>
    <row r="51" spans="1:78" x14ac:dyDescent="0.25">
      <c r="A51" s="18" t="str">
        <f>'3 Part-time'!A59</f>
        <v>D</v>
      </c>
      <c r="B51" t="s">
        <v>19</v>
      </c>
      <c r="C51" s="18" t="str">
        <f>'3 Part-time'!C59</f>
        <v>UG</v>
      </c>
      <c r="D51" t="str">
        <f t="shared" si="2"/>
        <v>D, Long, UG</v>
      </c>
      <c r="E51" t="str">
        <f t="shared" si="6"/>
        <v xml:space="preserve">Column 1, OfS-fundable, D, Long, UG; </v>
      </c>
      <c r="F51" t="str">
        <f t="shared" si="6"/>
        <v xml:space="preserve">Column 1, Non-fundable, D, Long, UG; </v>
      </c>
      <c r="G51" t="str">
        <f t="shared" si="6"/>
        <v xml:space="preserve">Column 1, Island and overseas, D, Long, UG; </v>
      </c>
      <c r="H51" t="str">
        <f t="shared" si="6"/>
        <v xml:space="preserve">Column 2, OfS-fundable, D, Long, UG; </v>
      </c>
      <c r="I51" t="str">
        <f t="shared" si="6"/>
        <v xml:space="preserve">Column 2, Non-fundable, D, Long, UG; </v>
      </c>
      <c r="J51" t="str">
        <f t="shared" si="6"/>
        <v xml:space="preserve">Column 2, Island and overseas, D, Long, UG; </v>
      </c>
      <c r="K51" t="str">
        <f t="shared" si="6"/>
        <v xml:space="preserve">Column 3, OfS-fundable, D, Long, UG; </v>
      </c>
      <c r="L51" t="str">
        <f t="shared" si="6"/>
        <v xml:space="preserve">Column 3, Non-fundable, D, Long, UG; </v>
      </c>
      <c r="M51" t="str">
        <f t="shared" si="6"/>
        <v xml:space="preserve">Column 3, Island and overseas, D, Long, UG; </v>
      </c>
      <c r="N51" t="str">
        <f t="shared" si="6"/>
        <v xml:space="preserve">Column 4, OfS-fundable, D, Long, UG; </v>
      </c>
      <c r="O51" t="str">
        <f t="shared" si="6"/>
        <v xml:space="preserve">Column 4, Non-fundable, D, Long, UG; </v>
      </c>
      <c r="P51" t="str">
        <f t="shared" si="6"/>
        <v xml:space="preserve">Column 4, Island and overseas, D, Long, UG; </v>
      </c>
      <c r="Q51" t="str">
        <f t="shared" si="5"/>
        <v xml:space="preserve">Column 4a, OfS-fundable, D, Long, UG; </v>
      </c>
      <c r="R51" t="str">
        <f t="shared" si="5"/>
        <v xml:space="preserve">Column 4a, Non-fundable, D, Long, UG; </v>
      </c>
      <c r="S51" t="str">
        <f t="shared" si="5"/>
        <v xml:space="preserve">Column 4a, Island and overseas, D, Long, UG; </v>
      </c>
      <c r="X51" s="24" t="str">
        <f>IF(AND($X$2=1,'3 Part-time'!J59&gt;0),K51,"")</f>
        <v/>
      </c>
      <c r="Y51" s="21" t="str">
        <f>IF(AND($X$2=1,'3 Part-time'!K59&gt;0),L51,"")</f>
        <v/>
      </c>
      <c r="Z51" s="25" t="str">
        <f>IF(AND($X$2=1,'3 Part-time'!L59&gt;0),M51,"")</f>
        <v/>
      </c>
      <c r="AB51" s="24" t="str">
        <f>IF(AND($AB$2=1,'3 Part-time'!D59&lt;0),E51,"")</f>
        <v/>
      </c>
      <c r="AC51" s="21" t="str">
        <f>IF(AND($AB$2=1,'3 Part-time'!E59&lt;0),F51,"")</f>
        <v/>
      </c>
      <c r="AD51" s="25" t="str">
        <f>IF(AND($AB$2=1,'3 Part-time'!F59&lt;0),G51,"")</f>
        <v/>
      </c>
      <c r="AE51" s="21" t="str">
        <f>IF(AND($AB$2=1,'3 Part-time'!G59&lt;0),H51,"")</f>
        <v/>
      </c>
      <c r="AF51" s="21" t="str">
        <f>IF(AND($AB$2=1,'3 Part-time'!H59&lt;0),I51,"")</f>
        <v/>
      </c>
      <c r="AG51" s="25" t="str">
        <f>IF(AND($AB$2=1,'3 Part-time'!I59&lt;0),J51,"")</f>
        <v/>
      </c>
      <c r="AH51" s="32" t="str">
        <f>IF(AND($AB$2=1,'3 Part-time'!M59&lt;0),N51,"")</f>
        <v/>
      </c>
      <c r="AI51" s="21" t="str">
        <f>IF(AND($AB$2=1,'3 Part-time'!N59&lt;0),O51,"")</f>
        <v/>
      </c>
      <c r="AJ51" s="25" t="str">
        <f>IF(AND($AB$2=1,'3 Part-time'!O59&lt;0),P51,"")</f>
        <v/>
      </c>
      <c r="AK51" s="24" t="str">
        <f>IF(AND($AB$2=1,'3 Part-time'!P59&lt;0),Q51,"")</f>
        <v/>
      </c>
      <c r="AL51" s="21" t="str">
        <f>IF(AND($AB$2=1,'3 Part-time'!Q59&lt;0),R51,"")</f>
        <v/>
      </c>
      <c r="AM51" s="25" t="str">
        <f>IF(AND($AB$2=1,'3 Part-time'!R59&lt;0),S51,"")</f>
        <v/>
      </c>
      <c r="AY51" s="40" t="str">
        <f>IF(AND($AY$2=1,ROUND('3 Part-time'!D59,2)&lt;&gt;'3 Part-time'!D59),E51,"")</f>
        <v/>
      </c>
      <c r="AZ51" s="3" t="str">
        <f>IF(AND($AY$2=1,ROUND('3 Part-time'!E59,2)&lt;&gt;'3 Part-time'!E59),F51,"")</f>
        <v/>
      </c>
      <c r="BA51" s="3" t="str">
        <f>IF(AND($AY$2=1,ROUND('3 Part-time'!F59,2)&lt;&gt;'3 Part-time'!F59),G51,"")</f>
        <v/>
      </c>
      <c r="BB51" s="40" t="str">
        <f>IF(AND($AY$2=1,ROUND('3 Part-time'!G59,2)&lt;&gt;'3 Part-time'!G59),H51,"")</f>
        <v/>
      </c>
      <c r="BC51" s="3" t="str">
        <f>IF(AND($AY$2=1,ROUND('3 Part-time'!H59,2)&lt;&gt;'3 Part-time'!H59),I51,"")</f>
        <v/>
      </c>
      <c r="BD51" s="41" t="str">
        <f>IF(AND($AY$2=1,ROUND('3 Part-time'!I59,2)&lt;&gt;'3 Part-time'!I59),J51,"")</f>
        <v/>
      </c>
      <c r="BE51" s="3" t="str">
        <f>IF(AND($AY$2=1,ROUND('3 Part-time'!J59,2)&lt;&gt;'3 Part-time'!J59),K51,"")</f>
        <v/>
      </c>
      <c r="BF51" s="3" t="str">
        <f>IF(AND($AY$2=1,ROUND('3 Part-time'!K59,2)&lt;&gt;'3 Part-time'!K59),L51,"")</f>
        <v/>
      </c>
      <c r="BG51" s="3" t="str">
        <f>IF(AND($AY$2=1,ROUND('3 Part-time'!L59,2)&lt;&gt;'3 Part-time'!L59),M51,"")</f>
        <v/>
      </c>
      <c r="BH51" s="49" t="str">
        <f>IF(AND($AY$2=1,ROUND('3 Part-time'!P59,2)&lt;&gt;'3 Part-time'!P59),Q51,"")</f>
        <v/>
      </c>
      <c r="BI51" s="3" t="str">
        <f>IF(AND($AY$2=1,ROUND('3 Part-time'!Q59,2)&lt;&gt;'3 Part-time'!Q59),R51,"")</f>
        <v/>
      </c>
      <c r="BJ51" s="41" t="str">
        <f>IF(AND($AY$2=1,ROUND('3 Part-time'!R59,2)&lt;&gt;'3 Part-time'!R59),S51,"")</f>
        <v/>
      </c>
      <c r="BL51" s="40" t="str">
        <f>IF(AND($BL$2=1,'3 Part-time'!D59+'3 Part-time'!G59&gt;=$BL$3,'3 Part-time'!J59=0),K51,"")</f>
        <v/>
      </c>
      <c r="BM51" s="3" t="str">
        <f>IF(AND($BL$2=1,'3 Part-time'!E59+'3 Part-time'!H59&gt;=$BL$3,'3 Part-time'!K59=0),L51,"")</f>
        <v/>
      </c>
      <c r="BN51" s="41" t="str">
        <f>IF(AND($BL$2=1,'3 Part-time'!F59+'3 Part-time'!I59&gt;=$BL$3,'3 Part-time'!L59=0),M51,"")</f>
        <v/>
      </c>
      <c r="BP51" s="40" t="str">
        <f>IF(AND($BP$2=1,SUM('3 Part-time'!D59,'3 Part-time'!G59)&gt;0,SUM('3 Part-time'!D59,'3 Part-time'!G59)=-'3 Part-time'!J59),K51,"")</f>
        <v/>
      </c>
      <c r="BQ51" s="3" t="str">
        <f>IF(AND($BP$2=1,SUM('3 Part-time'!E59,'3 Part-time'!H59)&gt;0,SUM('3 Part-time'!E59,'3 Part-time'!H59)=-'3 Part-time'!K59),L51,"")</f>
        <v/>
      </c>
      <c r="BR51" s="41" t="str">
        <f>IF(AND($BP$2=1,SUM('3 Part-time'!F59,'3 Part-time'!I59)&gt;0,SUM('3 Part-time'!F59,'3 Part-time'!I59)=-'3 Part-time'!L59),M51,"")</f>
        <v/>
      </c>
      <c r="BT51" s="40" t="str">
        <f>IF(AND($BT$2=1,OR('3 Part-time'!P59&lt;&gt;0,'3 Part-time'!M59&lt;&gt;0)),IF('3 Part-time'!P59&gt;'3 Part-time'!M59,Q51,""),"")</f>
        <v/>
      </c>
      <c r="BU51" s="3" t="str">
        <f>IF(AND($BT$2=1,OR('3 Part-time'!Q59&lt;&gt;0,'3 Part-time'!N59&lt;&gt;0)),IF('3 Part-time'!Q59&gt;'3 Part-time'!N59,R51,""),"")</f>
        <v/>
      </c>
      <c r="BV51" s="41" t="str">
        <f>IF(AND($BT$2=1,OR('3 Part-time'!R59&lt;&gt;0,'3 Part-time'!O59&lt;&gt;0)),IF('3 Part-time'!R59&gt;'3 Part-time'!O59,S51,""),"")</f>
        <v/>
      </c>
      <c r="BX51" s="40" t="str">
        <f>IF(AND($BX$2=1,'3 Part-time'!M59&lt;&gt;0),IF(('3 Part-time'!P59/'3 Part-time'!M59)&lt;0.03,Q51,""),"")</f>
        <v/>
      </c>
      <c r="BY51" s="3" t="str">
        <f>IF(AND($BX$2=1,'3 Part-time'!N59&lt;&gt;0),IF(('3 Part-time'!Q59/'3 Part-time'!N59)&lt;0.03,R51,""),"")</f>
        <v/>
      </c>
      <c r="BZ51" s="41" t="str">
        <f>IF(AND($BX$2=1,'3 Part-time'!O59&lt;&gt;0),IF(('3 Part-time'!R59/'3 Part-time'!O59)&lt;0.03,S51,""),"")</f>
        <v/>
      </c>
    </row>
    <row r="52" spans="1:78" x14ac:dyDescent="0.25">
      <c r="A52" s="18" t="str">
        <f>'3 Part-time'!A60</f>
        <v>D</v>
      </c>
      <c r="B52" t="s">
        <v>19</v>
      </c>
      <c r="C52" s="18" t="str">
        <f>'3 Part-time'!C60</f>
        <v>PGT (UG fee)</v>
      </c>
      <c r="D52" t="str">
        <f t="shared" si="2"/>
        <v>D, Long, PGT (UG fee)</v>
      </c>
      <c r="E52" t="str">
        <f t="shared" si="6"/>
        <v xml:space="preserve">Column 1, OfS-fundable, D, Long, PGT (UG fee); </v>
      </c>
      <c r="F52" t="str">
        <f t="shared" si="6"/>
        <v xml:space="preserve">Column 1, Non-fundable, D, Long, PGT (UG fee); </v>
      </c>
      <c r="G52" t="str">
        <f t="shared" si="6"/>
        <v xml:space="preserve">Column 1, Island and overseas, D, Long, PGT (UG fee); </v>
      </c>
      <c r="H52" t="str">
        <f t="shared" si="6"/>
        <v xml:space="preserve">Column 2, OfS-fundable, D, Long, PGT (UG fee); </v>
      </c>
      <c r="I52" t="str">
        <f t="shared" si="6"/>
        <v xml:space="preserve">Column 2, Non-fundable, D, Long, PGT (UG fee); </v>
      </c>
      <c r="J52" t="str">
        <f t="shared" si="6"/>
        <v xml:space="preserve">Column 2, Island and overseas, D, Long, PGT (UG fee); </v>
      </c>
      <c r="K52" t="str">
        <f t="shared" si="6"/>
        <v xml:space="preserve">Column 3, OfS-fundable, D, Long, PGT (UG fee); </v>
      </c>
      <c r="L52" t="str">
        <f t="shared" si="6"/>
        <v xml:space="preserve">Column 3, Non-fundable, D, Long, PGT (UG fee); </v>
      </c>
      <c r="M52" t="str">
        <f t="shared" si="6"/>
        <v xml:space="preserve">Column 3, Island and overseas, D, Long, PGT (UG fee); </v>
      </c>
      <c r="N52" t="str">
        <f t="shared" si="6"/>
        <v xml:space="preserve">Column 4, OfS-fundable, D, Long, PGT (UG fee); </v>
      </c>
      <c r="O52" t="str">
        <f t="shared" si="6"/>
        <v xml:space="preserve">Column 4, Non-fundable, D, Long, PGT (UG fee); </v>
      </c>
      <c r="P52" t="str">
        <f t="shared" si="6"/>
        <v xml:space="preserve">Column 4, Island and overseas, D, Long, PGT (UG fee); </v>
      </c>
      <c r="Q52" t="str">
        <f t="shared" si="5"/>
        <v xml:space="preserve">Column 4a, OfS-fundable, D, Long, PGT (UG fee); </v>
      </c>
      <c r="R52" t="str">
        <f t="shared" si="5"/>
        <v xml:space="preserve">Column 4a, Non-fundable, D, Long, PGT (UG fee); </v>
      </c>
      <c r="S52" t="str">
        <f t="shared" si="5"/>
        <v xml:space="preserve">Column 4a, Island and overseas, D, Long, PGT (UG fee); </v>
      </c>
      <c r="X52" s="24" t="str">
        <f>IF(AND($X$2=1,'3 Part-time'!J60&gt;0),K52,"")</f>
        <v/>
      </c>
      <c r="Y52" s="21" t="str">
        <f>IF(AND($X$2=1,'3 Part-time'!K60&gt;0),L52,"")</f>
        <v/>
      </c>
      <c r="Z52" s="25" t="str">
        <f>IF(AND($X$2=1,'3 Part-time'!L60&gt;0),M52,"")</f>
        <v/>
      </c>
      <c r="AB52" s="24" t="str">
        <f>IF(AND($AB$2=1,'3 Part-time'!D60&lt;0),E52,"")</f>
        <v/>
      </c>
      <c r="AC52" s="21" t="str">
        <f>IF(AND($AB$2=1,'3 Part-time'!E60&lt;0),F52,"")</f>
        <v/>
      </c>
      <c r="AD52" s="25" t="str">
        <f>IF(AND($AB$2=1,'3 Part-time'!F60&lt;0),G52,"")</f>
        <v/>
      </c>
      <c r="AE52" s="21" t="str">
        <f>IF(AND($AB$2=1,'3 Part-time'!G60&lt;0),H52,"")</f>
        <v/>
      </c>
      <c r="AF52" s="21" t="str">
        <f>IF(AND($AB$2=1,'3 Part-time'!H60&lt;0),I52,"")</f>
        <v/>
      </c>
      <c r="AG52" s="25" t="str">
        <f>IF(AND($AB$2=1,'3 Part-time'!I60&lt;0),J52,"")</f>
        <v/>
      </c>
      <c r="AH52" s="32" t="str">
        <f>IF(AND($AB$2=1,'3 Part-time'!M60&lt;0),N52,"")</f>
        <v/>
      </c>
      <c r="AI52" s="21" t="str">
        <f>IF(AND($AB$2=1,'3 Part-time'!N60&lt;0),O52,"")</f>
        <v/>
      </c>
      <c r="AJ52" s="25" t="str">
        <f>IF(AND($AB$2=1,'3 Part-time'!O60&lt;0),P52,"")</f>
        <v/>
      </c>
      <c r="AK52" s="24" t="str">
        <f>IF(AND($AB$2=1,'3 Part-time'!P60&lt;0),Q52,"")</f>
        <v/>
      </c>
      <c r="AL52" s="21" t="str">
        <f>IF(AND($AB$2=1,'3 Part-time'!Q60&lt;0),R52,"")</f>
        <v/>
      </c>
      <c r="AM52" s="25" t="str">
        <f>IF(AND($AB$2=1,'3 Part-time'!R60&lt;0),S52,"")</f>
        <v/>
      </c>
      <c r="AY52" s="40" t="str">
        <f>IF(AND($AY$2=1,ROUND('3 Part-time'!D60,2)&lt;&gt;'3 Part-time'!D60),E52,"")</f>
        <v/>
      </c>
      <c r="AZ52" s="3" t="str">
        <f>IF(AND($AY$2=1,ROUND('3 Part-time'!E60,2)&lt;&gt;'3 Part-time'!E60),F52,"")</f>
        <v/>
      </c>
      <c r="BA52" s="3" t="str">
        <f>IF(AND($AY$2=1,ROUND('3 Part-time'!F60,2)&lt;&gt;'3 Part-time'!F60),G52,"")</f>
        <v/>
      </c>
      <c r="BB52" s="40" t="str">
        <f>IF(AND($AY$2=1,ROUND('3 Part-time'!G60,2)&lt;&gt;'3 Part-time'!G60),H52,"")</f>
        <v/>
      </c>
      <c r="BC52" s="3" t="str">
        <f>IF(AND($AY$2=1,ROUND('3 Part-time'!H60,2)&lt;&gt;'3 Part-time'!H60),I52,"")</f>
        <v/>
      </c>
      <c r="BD52" s="41" t="str">
        <f>IF(AND($AY$2=1,ROUND('3 Part-time'!I60,2)&lt;&gt;'3 Part-time'!I60),J52,"")</f>
        <v/>
      </c>
      <c r="BE52" s="3" t="str">
        <f>IF(AND($AY$2=1,ROUND('3 Part-time'!J60,2)&lt;&gt;'3 Part-time'!J60),K52,"")</f>
        <v/>
      </c>
      <c r="BF52" s="3" t="str">
        <f>IF(AND($AY$2=1,ROUND('3 Part-time'!K60,2)&lt;&gt;'3 Part-time'!K60),L52,"")</f>
        <v/>
      </c>
      <c r="BG52" s="3" t="str">
        <f>IF(AND($AY$2=1,ROUND('3 Part-time'!L60,2)&lt;&gt;'3 Part-time'!L60),M52,"")</f>
        <v/>
      </c>
      <c r="BH52" s="49" t="str">
        <f>IF(AND($AY$2=1,ROUND('3 Part-time'!P60,2)&lt;&gt;'3 Part-time'!P60),Q52,"")</f>
        <v/>
      </c>
      <c r="BI52" s="3" t="str">
        <f>IF(AND($AY$2=1,ROUND('3 Part-time'!Q60,2)&lt;&gt;'3 Part-time'!Q60),R52,"")</f>
        <v/>
      </c>
      <c r="BJ52" s="41" t="str">
        <f>IF(AND($AY$2=1,ROUND('3 Part-time'!R60,2)&lt;&gt;'3 Part-time'!R60),S52,"")</f>
        <v/>
      </c>
      <c r="BL52" s="40" t="str">
        <f>IF(AND($BL$2=1,'3 Part-time'!D60+'3 Part-time'!G60&gt;=$BL$3,'3 Part-time'!J60=0),K52,"")</f>
        <v/>
      </c>
      <c r="BM52" s="3" t="str">
        <f>IF(AND($BL$2=1,'3 Part-time'!E60+'3 Part-time'!H60&gt;=$BL$3,'3 Part-time'!K60=0),L52,"")</f>
        <v/>
      </c>
      <c r="BN52" s="41" t="str">
        <f>IF(AND($BL$2=1,'3 Part-time'!F60+'3 Part-time'!I60&gt;=$BL$3,'3 Part-time'!L60=0),M52,"")</f>
        <v/>
      </c>
      <c r="BP52" s="40" t="str">
        <f>IF(AND($BP$2=1,SUM('3 Part-time'!D60,'3 Part-time'!G60)&gt;0,SUM('3 Part-time'!D60,'3 Part-time'!G60)=-'3 Part-time'!J60),K52,"")</f>
        <v/>
      </c>
      <c r="BQ52" s="3" t="str">
        <f>IF(AND($BP$2=1,SUM('3 Part-time'!E60,'3 Part-time'!H60)&gt;0,SUM('3 Part-time'!E60,'3 Part-time'!H60)=-'3 Part-time'!K60),L52,"")</f>
        <v/>
      </c>
      <c r="BR52" s="41" t="str">
        <f>IF(AND($BP$2=1,SUM('3 Part-time'!F60,'3 Part-time'!I60)&gt;0,SUM('3 Part-time'!F60,'3 Part-time'!I60)=-'3 Part-time'!L60),M52,"")</f>
        <v/>
      </c>
      <c r="BT52" s="40" t="str">
        <f>IF(AND($BT$2=1,OR('3 Part-time'!P60&lt;&gt;0,'3 Part-time'!M60&lt;&gt;0)),IF('3 Part-time'!P60&gt;'3 Part-time'!M60,Q52,""),"")</f>
        <v/>
      </c>
      <c r="BU52" s="3" t="str">
        <f>IF(AND($BT$2=1,OR('3 Part-time'!Q60&lt;&gt;0,'3 Part-time'!N60&lt;&gt;0)),IF('3 Part-time'!Q60&gt;'3 Part-time'!N60,R52,""),"")</f>
        <v/>
      </c>
      <c r="BV52" s="41" t="str">
        <f>IF(AND($BT$2=1,OR('3 Part-time'!R60&lt;&gt;0,'3 Part-time'!O60&lt;&gt;0)),IF('3 Part-time'!R60&gt;'3 Part-time'!O60,S52,""),"")</f>
        <v/>
      </c>
      <c r="BX52" s="40" t="str">
        <f>IF(AND($BX$2=1,'3 Part-time'!M60&lt;&gt;0),IF(('3 Part-time'!P60/'3 Part-time'!M60)&lt;0.03,Q52,""),"")</f>
        <v/>
      </c>
      <c r="BY52" s="3" t="str">
        <f>IF(AND($BX$2=1,'3 Part-time'!N60&lt;&gt;0),IF(('3 Part-time'!Q60/'3 Part-time'!N60)&lt;0.03,R52,""),"")</f>
        <v/>
      </c>
      <c r="BZ52" s="41" t="str">
        <f>IF(AND($BX$2=1,'3 Part-time'!O60&lt;&gt;0),IF(('3 Part-time'!R60/'3 Part-time'!O60)&lt;0.03,S52,""),"")</f>
        <v/>
      </c>
    </row>
    <row r="53" spans="1:78" x14ac:dyDescent="0.25">
      <c r="A53" s="18" t="str">
        <f>'3 Part-time'!A61</f>
        <v>D</v>
      </c>
      <c r="B53" t="s">
        <v>19</v>
      </c>
      <c r="C53" s="18" t="str">
        <f>'3 Part-time'!C61</f>
        <v>PGT (Masters' loan)</v>
      </c>
      <c r="D53" t="str">
        <f t="shared" si="2"/>
        <v>D, Long, PGT (Masters' loan)</v>
      </c>
      <c r="E53" t="str">
        <f t="shared" si="6"/>
        <v xml:space="preserve">Column 1, OfS-fundable, D, Long, PGT (Masters' loan); </v>
      </c>
      <c r="F53" t="str">
        <f t="shared" si="6"/>
        <v xml:space="preserve">Column 1, Non-fundable, D, Long, PGT (Masters' loan); </v>
      </c>
      <c r="G53" t="str">
        <f t="shared" si="6"/>
        <v xml:space="preserve">Column 1, Island and overseas, D, Long, PGT (Masters' loan); </v>
      </c>
      <c r="H53" t="str">
        <f t="shared" si="6"/>
        <v xml:space="preserve">Column 2, OfS-fundable, D, Long, PGT (Masters' loan); </v>
      </c>
      <c r="I53" t="str">
        <f t="shared" si="6"/>
        <v xml:space="preserve">Column 2, Non-fundable, D, Long, PGT (Masters' loan); </v>
      </c>
      <c r="J53" t="str">
        <f t="shared" si="6"/>
        <v xml:space="preserve">Column 2, Island and overseas, D, Long, PGT (Masters' loan); </v>
      </c>
      <c r="K53" t="str">
        <f t="shared" si="6"/>
        <v xml:space="preserve">Column 3, OfS-fundable, D, Long, PGT (Masters' loan); </v>
      </c>
      <c r="L53" t="str">
        <f t="shared" si="6"/>
        <v xml:space="preserve">Column 3, Non-fundable, D, Long, PGT (Masters' loan); </v>
      </c>
      <c r="M53" t="str">
        <f t="shared" si="6"/>
        <v xml:space="preserve">Column 3, Island and overseas, D, Long, PGT (Masters' loan); </v>
      </c>
      <c r="N53" t="str">
        <f t="shared" si="6"/>
        <v xml:space="preserve">Column 4, OfS-fundable, D, Long, PGT (Masters' loan); </v>
      </c>
      <c r="O53" t="str">
        <f t="shared" si="6"/>
        <v xml:space="preserve">Column 4, Non-fundable, D, Long, PGT (Masters' loan); </v>
      </c>
      <c r="P53" t="str">
        <f t="shared" si="6"/>
        <v xml:space="preserve">Column 4, Island and overseas, D, Long, PGT (Masters' loan); </v>
      </c>
      <c r="Q53" t="str">
        <f t="shared" si="5"/>
        <v xml:space="preserve">Column 4a, OfS-fundable, D, Long, PGT (Masters' loan); </v>
      </c>
      <c r="R53" t="str">
        <f t="shared" si="5"/>
        <v xml:space="preserve">Column 4a, Non-fundable, D, Long, PGT (Masters' loan); </v>
      </c>
      <c r="S53" t="str">
        <f t="shared" si="5"/>
        <v xml:space="preserve">Column 4a, Island and overseas, D, Long, PGT (Masters' loan); </v>
      </c>
      <c r="X53" s="24" t="str">
        <f>IF(AND($X$2=1,'3 Part-time'!J61&gt;0),K53,"")</f>
        <v/>
      </c>
      <c r="Y53" s="21" t="str">
        <f>IF(AND($X$2=1,'3 Part-time'!K61&gt;0),L53,"")</f>
        <v/>
      </c>
      <c r="Z53" s="25" t="str">
        <f>IF(AND($X$2=1,'3 Part-time'!L61&gt;0),M53,"")</f>
        <v/>
      </c>
      <c r="AB53" s="24" t="str">
        <f>IF(AND($AB$2=1,'3 Part-time'!D61&lt;0),E53,"")</f>
        <v/>
      </c>
      <c r="AC53" s="21" t="str">
        <f>IF(AND($AB$2=1,'3 Part-time'!E61&lt;0),F53,"")</f>
        <v/>
      </c>
      <c r="AD53" s="25" t="str">
        <f>IF(AND($AB$2=1,'3 Part-time'!F61&lt;0),G53,"")</f>
        <v/>
      </c>
      <c r="AE53" s="21" t="str">
        <f>IF(AND($AB$2=1,'3 Part-time'!G61&lt;0),H53,"")</f>
        <v/>
      </c>
      <c r="AF53" s="21" t="str">
        <f>IF(AND($AB$2=1,'3 Part-time'!H61&lt;0),I53,"")</f>
        <v/>
      </c>
      <c r="AG53" s="25" t="str">
        <f>IF(AND($AB$2=1,'3 Part-time'!I61&lt;0),J53,"")</f>
        <v/>
      </c>
      <c r="AH53" s="32" t="str">
        <f>IF(AND($AB$2=1,'3 Part-time'!M61&lt;0),N53,"")</f>
        <v/>
      </c>
      <c r="AI53" s="21" t="str">
        <f>IF(AND($AB$2=1,'3 Part-time'!N61&lt;0),O53,"")</f>
        <v/>
      </c>
      <c r="AJ53" s="25" t="str">
        <f>IF(AND($AB$2=1,'3 Part-time'!O61&lt;0),P53,"")</f>
        <v/>
      </c>
      <c r="AK53" s="24" t="str">
        <f>IF(AND($AB$2=1,'3 Part-time'!P61&lt;0),Q53,"")</f>
        <v/>
      </c>
      <c r="AL53" s="21" t="str">
        <f>IF(AND($AB$2=1,'3 Part-time'!Q61&lt;0),R53,"")</f>
        <v/>
      </c>
      <c r="AM53" s="25" t="str">
        <f>IF(AND($AB$2=1,'3 Part-time'!R61&lt;0),S53,"")</f>
        <v/>
      </c>
      <c r="AY53" s="40" t="str">
        <f>IF(AND($AY$2=1,ROUND('3 Part-time'!D61,2)&lt;&gt;'3 Part-time'!D61),E53,"")</f>
        <v/>
      </c>
      <c r="AZ53" s="3" t="str">
        <f>IF(AND($AY$2=1,ROUND('3 Part-time'!E61,2)&lt;&gt;'3 Part-time'!E61),F53,"")</f>
        <v/>
      </c>
      <c r="BA53" s="3" t="str">
        <f>IF(AND($AY$2=1,ROUND('3 Part-time'!F61,2)&lt;&gt;'3 Part-time'!F61),G53,"")</f>
        <v/>
      </c>
      <c r="BB53" s="40" t="str">
        <f>IF(AND($AY$2=1,ROUND('3 Part-time'!G61,2)&lt;&gt;'3 Part-time'!G61),H53,"")</f>
        <v/>
      </c>
      <c r="BC53" s="3" t="str">
        <f>IF(AND($AY$2=1,ROUND('3 Part-time'!H61,2)&lt;&gt;'3 Part-time'!H61),I53,"")</f>
        <v/>
      </c>
      <c r="BD53" s="41" t="str">
        <f>IF(AND($AY$2=1,ROUND('3 Part-time'!I61,2)&lt;&gt;'3 Part-time'!I61),J53,"")</f>
        <v/>
      </c>
      <c r="BE53" s="3" t="str">
        <f>IF(AND($AY$2=1,ROUND('3 Part-time'!J61,2)&lt;&gt;'3 Part-time'!J61),K53,"")</f>
        <v/>
      </c>
      <c r="BF53" s="3" t="str">
        <f>IF(AND($AY$2=1,ROUND('3 Part-time'!K61,2)&lt;&gt;'3 Part-time'!K61),L53,"")</f>
        <v/>
      </c>
      <c r="BG53" s="3" t="str">
        <f>IF(AND($AY$2=1,ROUND('3 Part-time'!L61,2)&lt;&gt;'3 Part-time'!L61),M53,"")</f>
        <v/>
      </c>
      <c r="BH53" s="49" t="str">
        <f>IF(AND($AY$2=1,ROUND('3 Part-time'!P61,2)&lt;&gt;'3 Part-time'!P61),Q53,"")</f>
        <v/>
      </c>
      <c r="BI53" s="3" t="str">
        <f>IF(AND($AY$2=1,ROUND('3 Part-time'!Q61,2)&lt;&gt;'3 Part-time'!Q61),R53,"")</f>
        <v/>
      </c>
      <c r="BJ53" s="41" t="str">
        <f>IF(AND($AY$2=1,ROUND('3 Part-time'!R61,2)&lt;&gt;'3 Part-time'!R61),S53,"")</f>
        <v/>
      </c>
      <c r="BL53" s="40" t="str">
        <f>IF(AND($BL$2=1,'3 Part-time'!D61+'3 Part-time'!G61&gt;=$BL$3,'3 Part-time'!J61=0),K53,"")</f>
        <v/>
      </c>
      <c r="BM53" s="3" t="str">
        <f>IF(AND($BL$2=1,'3 Part-time'!E61+'3 Part-time'!H61&gt;=$BL$3,'3 Part-time'!K61=0),L53,"")</f>
        <v/>
      </c>
      <c r="BN53" s="41" t="str">
        <f>IF(AND($BL$2=1,'3 Part-time'!F61+'3 Part-time'!I61&gt;=$BL$3,'3 Part-time'!L61=0),M53,"")</f>
        <v/>
      </c>
      <c r="BP53" s="40" t="str">
        <f>IF(AND($BP$2=1,SUM('3 Part-time'!D61,'3 Part-time'!G61)&gt;0,SUM('3 Part-time'!D61,'3 Part-time'!G61)=-'3 Part-time'!J61),K53,"")</f>
        <v/>
      </c>
      <c r="BQ53" s="3" t="str">
        <f>IF(AND($BP$2=1,SUM('3 Part-time'!E61,'3 Part-time'!H61)&gt;0,SUM('3 Part-time'!E61,'3 Part-time'!H61)=-'3 Part-time'!K61),L53,"")</f>
        <v/>
      </c>
      <c r="BR53" s="41" t="str">
        <f>IF(AND($BP$2=1,SUM('3 Part-time'!F61,'3 Part-time'!I61)&gt;0,SUM('3 Part-time'!F61,'3 Part-time'!I61)=-'3 Part-time'!L61),M53,"")</f>
        <v/>
      </c>
      <c r="BT53" s="40" t="str">
        <f>IF(AND($BT$2=1,OR('3 Part-time'!P61&lt;&gt;0,'3 Part-time'!M61&lt;&gt;0)),IF('3 Part-time'!P61&gt;'3 Part-time'!M61,Q53,""),"")</f>
        <v/>
      </c>
      <c r="BU53" s="3" t="str">
        <f>IF(AND($BT$2=1,OR('3 Part-time'!Q61&lt;&gt;0,'3 Part-time'!N61&lt;&gt;0)),IF('3 Part-time'!Q61&gt;'3 Part-time'!N61,R53,""),"")</f>
        <v/>
      </c>
      <c r="BV53" s="41" t="str">
        <f>IF(AND($BT$2=1,OR('3 Part-time'!R61&lt;&gt;0,'3 Part-time'!O61&lt;&gt;0)),IF('3 Part-time'!R61&gt;'3 Part-time'!O61,S53,""),"")</f>
        <v/>
      </c>
      <c r="BX53" s="40" t="str">
        <f>IF(AND($BX$2=1,'3 Part-time'!M61&lt;&gt;0),IF(('3 Part-time'!P61/'3 Part-time'!M61)&lt;0.03,Q53,""),"")</f>
        <v/>
      </c>
      <c r="BY53" s="3" t="str">
        <f>IF(AND($BX$2=1,'3 Part-time'!N61&lt;&gt;0),IF(('3 Part-time'!Q61/'3 Part-time'!N61)&lt;0.03,R53,""),"")</f>
        <v/>
      </c>
      <c r="BZ53" s="41" t="str">
        <f>IF(AND($BX$2=1,'3 Part-time'!O61&lt;&gt;0),IF(('3 Part-time'!R61/'3 Part-time'!O61)&lt;0.03,S53,""),"")</f>
        <v/>
      </c>
    </row>
    <row r="54" spans="1:78" x14ac:dyDescent="0.25">
      <c r="A54" s="18" t="str">
        <f>'3 Part-time'!A62</f>
        <v>D</v>
      </c>
      <c r="B54" t="s">
        <v>19</v>
      </c>
      <c r="C54" s="18" t="str">
        <f>'3 Part-time'!C62</f>
        <v>PGT (Other)</v>
      </c>
      <c r="D54" t="str">
        <f t="shared" si="2"/>
        <v>D, Long, PGT (Other)</v>
      </c>
      <c r="E54" t="str">
        <f t="shared" si="6"/>
        <v xml:space="preserve">Column 1, OfS-fundable, D, Long, PGT (Other); </v>
      </c>
      <c r="F54" t="str">
        <f t="shared" si="6"/>
        <v xml:space="preserve">Column 1, Non-fundable, D, Long, PGT (Other); </v>
      </c>
      <c r="G54" t="str">
        <f t="shared" si="6"/>
        <v xml:space="preserve">Column 1, Island and overseas, D, Long, PGT (Other); </v>
      </c>
      <c r="H54" t="str">
        <f t="shared" si="6"/>
        <v xml:space="preserve">Column 2, OfS-fundable, D, Long, PGT (Other); </v>
      </c>
      <c r="I54" t="str">
        <f t="shared" si="6"/>
        <v xml:space="preserve">Column 2, Non-fundable, D, Long, PGT (Other); </v>
      </c>
      <c r="J54" t="str">
        <f t="shared" si="6"/>
        <v xml:space="preserve">Column 2, Island and overseas, D, Long, PGT (Other); </v>
      </c>
      <c r="K54" t="str">
        <f t="shared" si="6"/>
        <v xml:space="preserve">Column 3, OfS-fundable, D, Long, PGT (Other); </v>
      </c>
      <c r="L54" t="str">
        <f t="shared" si="6"/>
        <v xml:space="preserve">Column 3, Non-fundable, D, Long, PGT (Other); </v>
      </c>
      <c r="M54" t="str">
        <f t="shared" si="6"/>
        <v xml:space="preserve">Column 3, Island and overseas, D, Long, PGT (Other); </v>
      </c>
      <c r="N54" t="str">
        <f t="shared" si="6"/>
        <v xml:space="preserve">Column 4, OfS-fundable, D, Long, PGT (Other); </v>
      </c>
      <c r="O54" t="str">
        <f t="shared" si="6"/>
        <v xml:space="preserve">Column 4, Non-fundable, D, Long, PGT (Other); </v>
      </c>
      <c r="P54" t="str">
        <f t="shared" si="6"/>
        <v xml:space="preserve">Column 4, Island and overseas, D, Long, PGT (Other); </v>
      </c>
      <c r="Q54" t="str">
        <f t="shared" si="5"/>
        <v xml:space="preserve">Column 4a, OfS-fundable, D, Long, PGT (Other); </v>
      </c>
      <c r="R54" t="str">
        <f t="shared" si="5"/>
        <v xml:space="preserve">Column 4a, Non-fundable, D, Long, PGT (Other); </v>
      </c>
      <c r="S54" t="str">
        <f t="shared" si="5"/>
        <v xml:space="preserve">Column 4a, Island and overseas, D, Long, PGT (Other); </v>
      </c>
      <c r="X54" s="24" t="str">
        <f>IF(AND($X$2=1,'3 Part-time'!J62&gt;0),K54,"")</f>
        <v/>
      </c>
      <c r="Y54" s="21" t="str">
        <f>IF(AND($X$2=1,'3 Part-time'!K62&gt;0),L54,"")</f>
        <v/>
      </c>
      <c r="Z54" s="25" t="str">
        <f>IF(AND($X$2=1,'3 Part-time'!L62&gt;0),M54,"")</f>
        <v/>
      </c>
      <c r="AB54" s="24" t="str">
        <f>IF(AND($AB$2=1,'3 Part-time'!D62&lt;0),E54,"")</f>
        <v/>
      </c>
      <c r="AC54" s="21" t="str">
        <f>IF(AND($AB$2=1,'3 Part-time'!E62&lt;0),F54,"")</f>
        <v/>
      </c>
      <c r="AD54" s="25" t="str">
        <f>IF(AND($AB$2=1,'3 Part-time'!F62&lt;0),G54,"")</f>
        <v/>
      </c>
      <c r="AE54" s="21" t="str">
        <f>IF(AND($AB$2=1,'3 Part-time'!G62&lt;0),H54,"")</f>
        <v/>
      </c>
      <c r="AF54" s="21" t="str">
        <f>IF(AND($AB$2=1,'3 Part-time'!H62&lt;0),I54,"")</f>
        <v/>
      </c>
      <c r="AG54" s="25" t="str">
        <f>IF(AND($AB$2=1,'3 Part-time'!I62&lt;0),J54,"")</f>
        <v/>
      </c>
      <c r="AH54" s="32" t="str">
        <f>IF(AND($AB$2=1,'3 Part-time'!M62&lt;0),N54,"")</f>
        <v/>
      </c>
      <c r="AI54" s="21" t="str">
        <f>IF(AND($AB$2=1,'3 Part-time'!N62&lt;0),O54,"")</f>
        <v/>
      </c>
      <c r="AJ54" s="25" t="str">
        <f>IF(AND($AB$2=1,'3 Part-time'!O62&lt;0),P54,"")</f>
        <v/>
      </c>
      <c r="AK54" s="24" t="str">
        <f>IF(AND($AB$2=1,'3 Part-time'!P62&lt;0),Q54,"")</f>
        <v/>
      </c>
      <c r="AL54" s="21" t="str">
        <f>IF(AND($AB$2=1,'3 Part-time'!Q62&lt;0),R54,"")</f>
        <v/>
      </c>
      <c r="AM54" s="25" t="str">
        <f>IF(AND($AB$2=1,'3 Part-time'!R62&lt;0),S54,"")</f>
        <v/>
      </c>
      <c r="AY54" s="40" t="str">
        <f>IF(AND($AY$2=1,ROUND('3 Part-time'!D62,2)&lt;&gt;'3 Part-time'!D62),E54,"")</f>
        <v/>
      </c>
      <c r="AZ54" s="3" t="str">
        <f>IF(AND($AY$2=1,ROUND('3 Part-time'!E62,2)&lt;&gt;'3 Part-time'!E62),F54,"")</f>
        <v/>
      </c>
      <c r="BA54" s="3" t="str">
        <f>IF(AND($AY$2=1,ROUND('3 Part-time'!F62,2)&lt;&gt;'3 Part-time'!F62),G54,"")</f>
        <v/>
      </c>
      <c r="BB54" s="40" t="str">
        <f>IF(AND($AY$2=1,ROUND('3 Part-time'!G62,2)&lt;&gt;'3 Part-time'!G62),H54,"")</f>
        <v/>
      </c>
      <c r="BC54" s="3" t="str">
        <f>IF(AND($AY$2=1,ROUND('3 Part-time'!H62,2)&lt;&gt;'3 Part-time'!H62),I54,"")</f>
        <v/>
      </c>
      <c r="BD54" s="41" t="str">
        <f>IF(AND($AY$2=1,ROUND('3 Part-time'!I62,2)&lt;&gt;'3 Part-time'!I62),J54,"")</f>
        <v/>
      </c>
      <c r="BE54" s="3" t="str">
        <f>IF(AND($AY$2=1,ROUND('3 Part-time'!J62,2)&lt;&gt;'3 Part-time'!J62),K54,"")</f>
        <v/>
      </c>
      <c r="BF54" s="3" t="str">
        <f>IF(AND($AY$2=1,ROUND('3 Part-time'!K62,2)&lt;&gt;'3 Part-time'!K62),L54,"")</f>
        <v/>
      </c>
      <c r="BG54" s="3" t="str">
        <f>IF(AND($AY$2=1,ROUND('3 Part-time'!L62,2)&lt;&gt;'3 Part-time'!L62),M54,"")</f>
        <v/>
      </c>
      <c r="BH54" s="49" t="str">
        <f>IF(AND($AY$2=1,ROUND('3 Part-time'!P62,2)&lt;&gt;'3 Part-time'!P62),Q54,"")</f>
        <v/>
      </c>
      <c r="BI54" s="3" t="str">
        <f>IF(AND($AY$2=1,ROUND('3 Part-time'!Q62,2)&lt;&gt;'3 Part-time'!Q62),R54,"")</f>
        <v/>
      </c>
      <c r="BJ54" s="41" t="str">
        <f>IF(AND($AY$2=1,ROUND('3 Part-time'!R62,2)&lt;&gt;'3 Part-time'!R62),S54,"")</f>
        <v/>
      </c>
      <c r="BL54" s="40" t="str">
        <f>IF(AND($BL$2=1,'3 Part-time'!D62+'3 Part-time'!G62&gt;=$BL$3,'3 Part-time'!J62=0),K54,"")</f>
        <v/>
      </c>
      <c r="BM54" s="3" t="str">
        <f>IF(AND($BL$2=1,'3 Part-time'!E62+'3 Part-time'!H62&gt;=$BL$3,'3 Part-time'!K62=0),L54,"")</f>
        <v/>
      </c>
      <c r="BN54" s="41" t="str">
        <f>IF(AND($BL$2=1,'3 Part-time'!F62+'3 Part-time'!I62&gt;=$BL$3,'3 Part-time'!L62=0),M54,"")</f>
        <v/>
      </c>
      <c r="BP54" s="40" t="str">
        <f>IF(AND($BP$2=1,SUM('3 Part-time'!D62,'3 Part-time'!G62)&gt;0,SUM('3 Part-time'!D62,'3 Part-time'!G62)=-'3 Part-time'!J62),K54,"")</f>
        <v/>
      </c>
      <c r="BQ54" s="3" t="str">
        <f>IF(AND($BP$2=1,SUM('3 Part-time'!E62,'3 Part-time'!H62)&gt;0,SUM('3 Part-time'!E62,'3 Part-time'!H62)=-'3 Part-time'!K62),L54,"")</f>
        <v/>
      </c>
      <c r="BR54" s="41" t="str">
        <f>IF(AND($BP$2=1,SUM('3 Part-time'!F62,'3 Part-time'!I62)&gt;0,SUM('3 Part-time'!F62,'3 Part-time'!I62)=-'3 Part-time'!L62),M54,"")</f>
        <v/>
      </c>
      <c r="BT54" s="40" t="str">
        <f>IF(AND($BT$2=1,OR('3 Part-time'!P62&lt;&gt;0,'3 Part-time'!M62&lt;&gt;0)),IF('3 Part-time'!P62&gt;'3 Part-time'!M62,Q54,""),"")</f>
        <v/>
      </c>
      <c r="BU54" s="3" t="str">
        <f>IF(AND($BT$2=1,OR('3 Part-time'!Q62&lt;&gt;0,'3 Part-time'!N62&lt;&gt;0)),IF('3 Part-time'!Q62&gt;'3 Part-time'!N62,R54,""),"")</f>
        <v/>
      </c>
      <c r="BV54" s="41" t="str">
        <f>IF(AND($BT$2=1,OR('3 Part-time'!R62&lt;&gt;0,'3 Part-time'!O62&lt;&gt;0)),IF('3 Part-time'!R62&gt;'3 Part-time'!O62,S54,""),"")</f>
        <v/>
      </c>
      <c r="BX54" s="40" t="str">
        <f>IF(AND($BX$2=1,'3 Part-time'!M62&lt;&gt;0),IF(('3 Part-time'!P62/'3 Part-time'!M62)&lt;0.03,Q54,""),"")</f>
        <v/>
      </c>
      <c r="BY54" s="3" t="str">
        <f>IF(AND($BX$2=1,'3 Part-time'!N62&lt;&gt;0),IF(('3 Part-time'!Q62/'3 Part-time'!N62)&lt;0.03,R54,""),"")</f>
        <v/>
      </c>
      <c r="BZ54" s="41" t="str">
        <f>IF(AND($BX$2=1,'3 Part-time'!O62&lt;&gt;0),IF(('3 Part-time'!R62/'3 Part-time'!O62)&lt;0.03,S54,""),"")</f>
        <v/>
      </c>
    </row>
    <row r="55" spans="1:78" x14ac:dyDescent="0.25">
      <c r="A55" s="18" t="str">
        <f>'3 Part-time'!A63</f>
        <v>D</v>
      </c>
      <c r="B55" t="s">
        <v>19</v>
      </c>
      <c r="C55" s="18" t="str">
        <f>'3 Part-time'!C63</f>
        <v>PGR</v>
      </c>
      <c r="D55" t="str">
        <f t="shared" si="2"/>
        <v>D, Long, PGR</v>
      </c>
      <c r="E55" t="str">
        <f t="shared" si="6"/>
        <v xml:space="preserve">Column 1, OfS-fundable, D, Long, PGR; </v>
      </c>
      <c r="F55" t="str">
        <f t="shared" si="6"/>
        <v xml:space="preserve">Column 1, Non-fundable, D, Long, PGR; </v>
      </c>
      <c r="G55" t="str">
        <f t="shared" si="6"/>
        <v xml:space="preserve">Column 1, Island and overseas, D, Long, PGR; </v>
      </c>
      <c r="H55" t="str">
        <f t="shared" si="6"/>
        <v xml:space="preserve">Column 2, OfS-fundable, D, Long, PGR; </v>
      </c>
      <c r="I55" t="str">
        <f t="shared" si="6"/>
        <v xml:space="preserve">Column 2, Non-fundable, D, Long, PGR; </v>
      </c>
      <c r="J55" t="str">
        <f t="shared" si="6"/>
        <v xml:space="preserve">Column 2, Island and overseas, D, Long, PGR; </v>
      </c>
      <c r="K55" t="str">
        <f t="shared" si="6"/>
        <v xml:space="preserve">Column 3, OfS-fundable, D, Long, PGR; </v>
      </c>
      <c r="L55" t="str">
        <f t="shared" si="6"/>
        <v xml:space="preserve">Column 3, Non-fundable, D, Long, PGR; </v>
      </c>
      <c r="M55" t="str">
        <f t="shared" si="6"/>
        <v xml:space="preserve">Column 3, Island and overseas, D, Long, PGR; </v>
      </c>
      <c r="N55" t="str">
        <f t="shared" si="6"/>
        <v xml:space="preserve">Column 4, OfS-fundable, D, Long, PGR; </v>
      </c>
      <c r="O55" t="str">
        <f t="shared" si="6"/>
        <v xml:space="preserve">Column 4, Non-fundable, D, Long, PGR; </v>
      </c>
      <c r="P55" t="str">
        <f t="shared" si="6"/>
        <v xml:space="preserve">Column 4, Island and overseas, D, Long, PGR; </v>
      </c>
      <c r="Q55" t="str">
        <f t="shared" si="5"/>
        <v xml:space="preserve">Column 4a, OfS-fundable, D, Long, PGR; </v>
      </c>
      <c r="R55" t="str">
        <f t="shared" si="5"/>
        <v xml:space="preserve">Column 4a, Non-fundable, D, Long, PGR; </v>
      </c>
      <c r="S55" t="str">
        <f t="shared" si="5"/>
        <v xml:space="preserve">Column 4a, Island and overseas, D, Long, PGR; </v>
      </c>
      <c r="X55" s="31"/>
      <c r="Y55" s="26" t="str">
        <f>IF(AND($X$2=1,'3 Part-time'!K63&gt;0),L55,"")</f>
        <v/>
      </c>
      <c r="Z55" s="27" t="str">
        <f>IF(AND($X$2=1,'3 Part-time'!L63&gt;0),M55,"")</f>
        <v/>
      </c>
      <c r="AB55" s="31"/>
      <c r="AC55" s="26" t="str">
        <f>IF(AND($AB$2=1,'3 Part-time'!E63&lt;0),F55,"")</f>
        <v/>
      </c>
      <c r="AD55" s="27" t="str">
        <f>IF(AND($AB$2=1,'3 Part-time'!F63&lt;0),G55,"")</f>
        <v/>
      </c>
      <c r="AE55" s="35"/>
      <c r="AF55" s="26" t="str">
        <f>IF(AND($AB$2=1,'3 Part-time'!H63&lt;0),I55,"")</f>
        <v/>
      </c>
      <c r="AG55" s="27" t="str">
        <f>IF(AND($AB$2=1,'3 Part-time'!I63&lt;0),J55,"")</f>
        <v/>
      </c>
      <c r="AH55" s="36"/>
      <c r="AI55" s="26" t="str">
        <f>IF(AND($AB$2=1,'3 Part-time'!N63&lt;0),O55,"")</f>
        <v/>
      </c>
      <c r="AJ55" s="27" t="str">
        <f>IF(AND($AB$2=1,'3 Part-time'!O63&lt;0),P55,"")</f>
        <v/>
      </c>
      <c r="AK55" s="31"/>
      <c r="AL55" s="26" t="str">
        <f>IF(AND($AB$2=1,'3 Part-time'!Q63&lt;0),R55,"")</f>
        <v/>
      </c>
      <c r="AM55" s="27" t="str">
        <f>IF(AND($AB$2=1,'3 Part-time'!R63&lt;0),S55,"")</f>
        <v/>
      </c>
      <c r="AY55" s="45"/>
      <c r="AZ55" s="4" t="str">
        <f>IF(AND($AY$2=1,ROUND('3 Part-time'!E63,2)&lt;&gt;'3 Part-time'!E63),F55,"")</f>
        <v/>
      </c>
      <c r="BA55" s="4" t="str">
        <f>IF(AND($AY$2=1,ROUND('3 Part-time'!F63,2)&lt;&gt;'3 Part-time'!F63),G55,"")</f>
        <v/>
      </c>
      <c r="BB55" s="45"/>
      <c r="BC55" s="4" t="str">
        <f>IF(AND($AY$2=1,ROUND('3 Part-time'!H63,2)&lt;&gt;'3 Part-time'!H63),I55,"")</f>
        <v/>
      </c>
      <c r="BD55" s="42" t="str">
        <f>IF(AND($AY$2=1,ROUND('3 Part-time'!I63,2)&lt;&gt;'3 Part-time'!I63),J55,"")</f>
        <v/>
      </c>
      <c r="BE55" s="46"/>
      <c r="BF55" s="4" t="str">
        <f>IF(AND($AY$2=1,ROUND('3 Part-time'!K63,2)&lt;&gt;'3 Part-time'!K63),L55,"")</f>
        <v/>
      </c>
      <c r="BG55" s="4" t="str">
        <f>IF(AND($AY$2=1,ROUND('3 Part-time'!L63,2)&lt;&gt;'3 Part-time'!L63),M55,"")</f>
        <v/>
      </c>
      <c r="BH55" s="51"/>
      <c r="BI55" s="4" t="str">
        <f>IF(AND($AY$2=1,ROUND('3 Part-time'!Q63,2)&lt;&gt;'3 Part-time'!Q63),R55,"")</f>
        <v/>
      </c>
      <c r="BJ55" s="42" t="str">
        <f>IF(AND($AY$2=1,ROUND('3 Part-time'!R63,2)&lt;&gt;'3 Part-time'!R63),S55,"")</f>
        <v/>
      </c>
      <c r="BL55" s="45"/>
      <c r="BM55" s="4" t="str">
        <f>IF(AND($BL$2=1,'3 Part-time'!E63+'3 Part-time'!H63&gt;=$BL$3,'3 Part-time'!K63=0),L55,"")</f>
        <v/>
      </c>
      <c r="BN55" s="42" t="str">
        <f>IF(AND($BL$2=1,'3 Part-time'!F63+'3 Part-time'!I63&gt;=$BL$3,'3 Part-time'!L63=0),M55,"")</f>
        <v/>
      </c>
      <c r="BP55" s="45"/>
      <c r="BQ55" s="4" t="str">
        <f>IF(AND($BP$2=1,SUM('3 Part-time'!E63,'3 Part-time'!H63)&gt;0,SUM('3 Part-time'!E63,'3 Part-time'!H63)=-'3 Part-time'!K63),L55,"")</f>
        <v/>
      </c>
      <c r="BR55" s="42" t="str">
        <f>IF(AND($BP$2=1,SUM('3 Part-time'!F63,'3 Part-time'!I63)&gt;0,SUM('3 Part-time'!F63,'3 Part-time'!I63)=-'3 Part-time'!L63),M55,"")</f>
        <v/>
      </c>
      <c r="BT55" s="45"/>
      <c r="BU55" s="4" t="str">
        <f>IF(AND($BT$2=1,OR('3 Part-time'!Q63&lt;&gt;0,'3 Part-time'!N63&lt;&gt;0)),IF('3 Part-time'!Q63&gt;'3 Part-time'!N63,R55,""),"")</f>
        <v/>
      </c>
      <c r="BV55" s="42" t="str">
        <f>IF(AND($BT$2=1,OR('3 Part-time'!R63&lt;&gt;0,'3 Part-time'!O63&lt;&gt;0)),IF('3 Part-time'!R63&gt;'3 Part-time'!O63,S55,""),"")</f>
        <v/>
      </c>
      <c r="BX55" s="45"/>
      <c r="BY55" s="4" t="str">
        <f>IF(AND($BX$2=1,'3 Part-time'!N63&lt;&gt;0),IF(('3 Part-time'!Q63/'3 Part-time'!N63)&lt;0.03,R55,""),"")</f>
        <v/>
      </c>
      <c r="BZ55" s="42" t="str">
        <f>IF(AND($BX$2=1,'3 Part-time'!O63&lt;&gt;0),IF(('3 Part-time'!R63/'3 Part-time'!O63)&lt;0.03,S55,""),"")</f>
        <v/>
      </c>
    </row>
    <row r="56" spans="1:78" x14ac:dyDescent="0.25">
      <c r="A56" s="18"/>
    </row>
    <row r="57" spans="1:78" x14ac:dyDescent="0.25">
      <c r="X57" s="62" t="str">
        <f>CONCATENATE(X6,X7,X8,X9,X10,X11,X12,X13,X14,X15,X16,X17,X18,X19,X20,X21,X22,X23,X24,X25,X26,X27,X28,X29,X30,X31,X32,X33,X34,X35,X36,X37,X38,X39,X40,X41,X42,X43,X44,X45,X46,X47,X48,X49,X50,X51,X52,X53,X54,X55)</f>
        <v/>
      </c>
      <c r="Y57" s="63" t="str">
        <f t="shared" ref="Y57:AM57" si="7">CONCATENATE(Y6,Y7,Y8,Y9,Y10,Y11,Y12,Y13,Y14,Y15,Y16,Y17,Y18,Y19,Y20,Y21,Y22,Y23,Y24,Y25,Y26,Y27,Y28,Y29,Y30,Y31,Y32,Y33,Y34,Y35,Y36,Y37,Y38,Y39,Y40,Y41,Y42,Y43,Y44,Y45,Y46,Y47,Y48,Y49,Y50,Y51,Y52,Y53,Y54,Y55)</f>
        <v/>
      </c>
      <c r="Z57" s="64" t="str">
        <f t="shared" si="7"/>
        <v/>
      </c>
      <c r="AB57" s="62" t="str">
        <f t="shared" si="7"/>
        <v/>
      </c>
      <c r="AC57" s="63" t="str">
        <f t="shared" si="7"/>
        <v/>
      </c>
      <c r="AD57" s="63" t="str">
        <f t="shared" si="7"/>
        <v/>
      </c>
      <c r="AE57" s="62" t="str">
        <f t="shared" si="7"/>
        <v/>
      </c>
      <c r="AF57" s="63" t="str">
        <f t="shared" si="7"/>
        <v/>
      </c>
      <c r="AG57" s="63" t="str">
        <f t="shared" si="7"/>
        <v/>
      </c>
      <c r="AH57" s="72" t="str">
        <f t="shared" si="7"/>
        <v/>
      </c>
      <c r="AI57" s="63" t="str">
        <f t="shared" si="7"/>
        <v/>
      </c>
      <c r="AJ57" s="64" t="str">
        <f t="shared" si="7"/>
        <v/>
      </c>
      <c r="AK57" s="63" t="str">
        <f t="shared" si="7"/>
        <v/>
      </c>
      <c r="AL57" s="63" t="str">
        <f t="shared" si="7"/>
        <v/>
      </c>
      <c r="AM57" s="64" t="str">
        <f t="shared" si="7"/>
        <v/>
      </c>
      <c r="AY57" s="62" t="str">
        <f t="shared" ref="AY57:BJ57" si="8">CONCATENATE(AY6,AY7,AY8,AY9,AY10,AY11,AY12,AY13,AY14,AY15,AY16,AY17,AY18,AY19,AY20,AY21,AY22,AY23,AY24,AY25,AY26,AY27,AY28,AY29,AY30,AY31,AY32,AY33,AY34,AY35,AY36,AY37,AY38,AY39,AY40,AY41,AY42,AY43,AY44,AY45,AY46,AY47,AY48,AY49,AY50,AY51,AY52,AY53,AY54,AY55)</f>
        <v/>
      </c>
      <c r="AZ57" s="63" t="str">
        <f t="shared" si="8"/>
        <v/>
      </c>
      <c r="BA57" s="63" t="str">
        <f t="shared" si="8"/>
        <v/>
      </c>
      <c r="BB57" s="62" t="str">
        <f t="shared" si="8"/>
        <v/>
      </c>
      <c r="BC57" s="63" t="str">
        <f t="shared" si="8"/>
        <v/>
      </c>
      <c r="BD57" s="63" t="str">
        <f t="shared" si="8"/>
        <v/>
      </c>
      <c r="BE57" s="62" t="str">
        <f t="shared" si="8"/>
        <v/>
      </c>
      <c r="BF57" s="63" t="str">
        <f t="shared" si="8"/>
        <v/>
      </c>
      <c r="BG57" s="63" t="str">
        <f t="shared" si="8"/>
        <v/>
      </c>
      <c r="BH57" s="72" t="str">
        <f t="shared" si="8"/>
        <v/>
      </c>
      <c r="BI57" s="63" t="str">
        <f t="shared" si="8"/>
        <v/>
      </c>
      <c r="BJ57" s="64" t="str">
        <f t="shared" si="8"/>
        <v/>
      </c>
      <c r="BL57" s="62" t="str">
        <f>CONCATENATE(BL6,BL7,BL8,BL9,BL10,BL11,BL12,BL13,BL14,BL15,BL16,BL17,BL18,BL19,BL20,BL21,BL22,BL23,BL24,BL25,BL26,BL27,BL28,BL29,BL30,BL31,BL32,BL33,BL34,BL35,BL36,BL37,BL38,BL39,BL40,BL41,BL42,BL43,BL44,BL45,BL46,BL47,BL48,BL49,BL50,BL51,BL52,BL53,BL54,BL55)</f>
        <v/>
      </c>
      <c r="BM57" s="63" t="str">
        <f t="shared" ref="BM57:BN57" si="9">CONCATENATE(BM6,BM7,BM8,BM9,BM10,BM11,BM12,BM13,BM14,BM15,BM16,BM17,BM18,BM19,BM20,BM21,BM22,BM23,BM24,BM25,BM26,BM27,BM28,BM29,BM30,BM31,BM32,BM33,BM34,BM35,BM36,BM37,BM38,BM39,BM40,BM41,BM42,BM43,BM44,BM45,BM46,BM47,BM48,BM49,BM50,BM51,BM52,BM53,BM54,BM55)</f>
        <v/>
      </c>
      <c r="BN57" s="64" t="str">
        <f t="shared" si="9"/>
        <v/>
      </c>
      <c r="BP57" s="62" t="str">
        <f>CONCATENATE(BP6,BP7,BP8,BP9,BP10,BP11,BP12,BP13,BP14,BP15,BP16,BP17,BP18,BP19,BP20,BP21,BP22,BP23,BP24,BP25,BP26,BP27,BP28,BP29,BP30,BP31,BP32,BP33,BP34,BP35,BP36,BP37,BP38,BP39,BP40,BP41,BP42,BP43,BP44,BP45,BP46,BP47,BP48,BP49,BP50,BP51,BP52,BP53,BP54,BP55)</f>
        <v/>
      </c>
      <c r="BQ57" s="63" t="str">
        <f t="shared" ref="BQ57:BR57" si="10">CONCATENATE(BQ6,BQ7,BQ8,BQ9,BQ10,BQ11,BQ12,BQ13,BQ14,BQ15,BQ16,BQ17,BQ18,BQ19,BQ20,BQ21,BQ22,BQ23,BQ24,BQ25,BQ26,BQ27,BQ28,BQ29,BQ30,BQ31,BQ32,BQ33,BQ34,BQ35,BQ36,BQ37,BQ38,BQ39,BQ40,BQ41,BQ42,BQ43,BQ44,BQ45,BQ46,BQ47,BQ48,BQ49,BQ50,BQ51,BQ52,BQ53,BQ54,BQ55)</f>
        <v/>
      </c>
      <c r="BR57" s="64" t="str">
        <f t="shared" si="10"/>
        <v/>
      </c>
      <c r="BT57" s="62" t="str">
        <f>CONCATENATE(BT6,BT7,BT8,BT9,BT10,BT11,BT12,BT13,BT14,BT15,BT16,BT17,BT18,BT19,BT20,BT21,BT22,BT23,BT24,BT25,BT26,BT27,BT28,BT29,BT30,BT31,BT32,BT33,BT34,BT35,BT36,BT37,BT38,BT39,BT40,BT41,BT42,BT43,BT44,BT45,BT46,BT47,BT48,BT49,BT50,BT51,BT52,BT53,BT54,BT55)</f>
        <v/>
      </c>
      <c r="BU57" s="63" t="str">
        <f t="shared" ref="BU57:BV57" si="11">CONCATENATE(BU6,BU7,BU8,BU9,BU10,BU11,BU12,BU13,BU14,BU15,BU16,BU17,BU18,BU19,BU20,BU21,BU22,BU23,BU24,BU25,BU26,BU27,BU28,BU29,BU30,BU31,BU32,BU33,BU34,BU35,BU36,BU37,BU38,BU39,BU40,BU41,BU42,BU43,BU44,BU45,BU46,BU47,BU48,BU49,BU50,BU51,BU52,BU53,BU54,BU55)</f>
        <v/>
      </c>
      <c r="BV57" s="64" t="str">
        <f t="shared" si="11"/>
        <v/>
      </c>
      <c r="BX57" s="62" t="str">
        <f>CONCATENATE(BX6,BX7,BX8,BX9,BX10,BX11,BX12,BX13,BX14,BX15,BX16,BX17,BX18,BX19,BX20,BX21,BX22,BX23,BX24,BX25,BX26,BX27,BX28,BX29,BX30,BX31,BX32,BX33,BX34,BX35,BX36,BX37,BX38,BX39,BX40,BX41,BX42,BX43,BX44,BX45,BX46,BX47,BX48,BX49,BX50,BX51,BX52,BX53,BX54,BX55)</f>
        <v/>
      </c>
      <c r="BY57" s="63" t="str">
        <f t="shared" ref="BY57:BZ57" si="12">CONCATENATE(BY6,BY7,BY8,BY9,BY10,BY11,BY12,BY13,BY14,BY15,BY16,BY17,BY18,BY19,BY20,BY21,BY22,BY23,BY24,BY25,BY26,BY27,BY28,BY29,BY30,BY31,BY32,BY33,BY34,BY35,BY36,BY37,BY38,BY39,BY40,BY41,BY42,BY43,BY44,BY45,BY46,BY47,BY48,BY49,BY50,BY51,BY52,BY53,BY54,BY55)</f>
        <v/>
      </c>
      <c r="BZ57" s="64" t="str">
        <f t="shared" si="12"/>
        <v/>
      </c>
    </row>
    <row r="59" spans="1:78" x14ac:dyDescent="0.25">
      <c r="Y59" s="60" t="s">
        <v>2</v>
      </c>
      <c r="Z59" s="52" t="str">
        <f>CONCATENATE(X57,Y57,Z57)</f>
        <v/>
      </c>
      <c r="AC59" s="60" t="s">
        <v>0</v>
      </c>
      <c r="AD59" s="52" t="str">
        <f>CONCATENATE(AB57,AC57,AD57)</f>
        <v/>
      </c>
      <c r="AF59" s="60" t="s">
        <v>1</v>
      </c>
      <c r="AG59" s="52" t="str">
        <f>CONCATENATE(AE57,AF57,AG57)</f>
        <v/>
      </c>
      <c r="AI59" s="60" t="s">
        <v>3</v>
      </c>
      <c r="AJ59" s="52" t="str">
        <f>CONCATENATE(AH57,AI57,AJ57)</f>
        <v/>
      </c>
      <c r="AL59" s="60" t="s">
        <v>27</v>
      </c>
      <c r="AM59" s="52" t="str">
        <f>CONCATENATE(AK57,AL57,AM57)</f>
        <v/>
      </c>
      <c r="AZ59" s="60" t="s">
        <v>0</v>
      </c>
      <c r="BA59" s="52" t="str">
        <f>CONCATENATE(AY57,AZ57,BA57)</f>
        <v/>
      </c>
      <c r="BC59" s="60" t="s">
        <v>1</v>
      </c>
      <c r="BD59" s="52" t="str">
        <f>CONCATENATE(BB57,BC57,BD57)</f>
        <v/>
      </c>
      <c r="BF59" s="60" t="s">
        <v>2</v>
      </c>
      <c r="BG59" s="52" t="str">
        <f>CONCATENATE(BE57,BF57,BG57)</f>
        <v/>
      </c>
      <c r="BI59" s="60" t="s">
        <v>27</v>
      </c>
      <c r="BJ59" s="52" t="str">
        <f>CONCATENATE(BH57,BI57,BJ57)</f>
        <v/>
      </c>
      <c r="BM59" s="60" t="s">
        <v>2</v>
      </c>
      <c r="BN59" s="52" t="str">
        <f>CONCATENATE(BL57,BM57,BN57)</f>
        <v/>
      </c>
      <c r="BQ59" s="60" t="s">
        <v>2</v>
      </c>
      <c r="BR59" s="52" t="str">
        <f>CONCATENATE(BP57,BQ57,BR57)</f>
        <v/>
      </c>
      <c r="BU59" s="60" t="s">
        <v>27</v>
      </c>
      <c r="BV59" s="52" t="str">
        <f>CONCATENATE(BT57,BU57,BV57)</f>
        <v/>
      </c>
      <c r="BY59" s="60" t="s">
        <v>27</v>
      </c>
      <c r="BZ59" s="52" t="str">
        <f>CONCATENATE(BX57,BY57,BZ57)</f>
        <v/>
      </c>
    </row>
    <row r="61" spans="1:78" x14ac:dyDescent="0.25">
      <c r="A61" s="66" t="s">
        <v>144</v>
      </c>
    </row>
    <row r="62" spans="1:78" x14ac:dyDescent="0.25">
      <c r="A62" s="67" t="s">
        <v>103</v>
      </c>
    </row>
    <row r="63" spans="1:78" x14ac:dyDescent="0.25">
      <c r="A63" s="68" t="str">
        <f>Z59</f>
        <v/>
      </c>
    </row>
    <row r="64" spans="1:78" x14ac:dyDescent="0.25">
      <c r="A64" s="67" t="s">
        <v>104</v>
      </c>
    </row>
    <row r="65" spans="1:1" x14ac:dyDescent="0.25">
      <c r="A65" s="68" t="str">
        <f>CONCATENATE(AD59,AG59,AJ59,AM59)</f>
        <v/>
      </c>
    </row>
    <row r="66" spans="1:1" x14ac:dyDescent="0.25">
      <c r="A66" s="67" t="s">
        <v>117</v>
      </c>
    </row>
    <row r="67" spans="1:1" x14ac:dyDescent="0.25">
      <c r="A67" s="68" t="str">
        <f>CONCATENATE(AQ19,AT19,AW19)</f>
        <v/>
      </c>
    </row>
    <row r="68" spans="1:1" x14ac:dyDescent="0.25">
      <c r="A68" s="67" t="s">
        <v>119</v>
      </c>
    </row>
    <row r="69" spans="1:1" x14ac:dyDescent="0.25">
      <c r="A69" s="68" t="str">
        <f>CONCATENATE(BA59,BD59,BG59,BJ59)</f>
        <v/>
      </c>
    </row>
    <row r="70" spans="1:1" x14ac:dyDescent="0.25">
      <c r="A70" s="67" t="s">
        <v>147</v>
      </c>
    </row>
    <row r="71" spans="1:1" x14ac:dyDescent="0.25">
      <c r="A71" s="68" t="str">
        <f>BV59</f>
        <v/>
      </c>
    </row>
    <row r="72" spans="1:1" x14ac:dyDescent="0.25">
      <c r="A72" s="67" t="s">
        <v>148</v>
      </c>
    </row>
    <row r="73" spans="1:1" x14ac:dyDescent="0.25">
      <c r="A73" s="68" t="str">
        <f>BZ59</f>
        <v/>
      </c>
    </row>
    <row r="75" spans="1:1" x14ac:dyDescent="0.25">
      <c r="A75" s="66" t="s">
        <v>145</v>
      </c>
    </row>
    <row r="76" spans="1:1" x14ac:dyDescent="0.25">
      <c r="A76" s="67" t="s">
        <v>111</v>
      </c>
    </row>
    <row r="77" spans="1:1" x14ac:dyDescent="0.25">
      <c r="A77" s="68" t="str">
        <f>BN59</f>
        <v/>
      </c>
    </row>
    <row r="78" spans="1:1" x14ac:dyDescent="0.25">
      <c r="A78" s="67" t="s">
        <v>112</v>
      </c>
    </row>
    <row r="79" spans="1:1" x14ac:dyDescent="0.25">
      <c r="A79" s="68" t="str">
        <f>BR59</f>
        <v/>
      </c>
    </row>
    <row r="80" spans="1:1" x14ac:dyDescent="0.25">
      <c r="A80" s="67" t="s">
        <v>146</v>
      </c>
    </row>
    <row r="81" spans="1:1" x14ac:dyDescent="0.25">
      <c r="A81" s="68" t="str">
        <f>CONCATENATE(CB6,CB7)</f>
        <v/>
      </c>
    </row>
    <row r="82" spans="1:1" x14ac:dyDescent="0.25">
      <c r="A82" s="67" t="s">
        <v>149</v>
      </c>
    </row>
    <row r="83" spans="1:1" x14ac:dyDescent="0.25">
      <c r="A83" s="68" t="str">
        <f>CONCATENATE(CH6,CH7,CH8)</f>
        <v/>
      </c>
    </row>
  </sheetData>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pageSetUpPr fitToPage="1"/>
  </sheetPr>
  <dimension ref="A1:I26"/>
  <sheetViews>
    <sheetView showGridLines="0" zoomScaleNormal="100" workbookViewId="0"/>
  </sheetViews>
  <sheetFormatPr defaultRowHeight="15" x14ac:dyDescent="0.25"/>
  <cols>
    <col min="1" max="1" width="54.7109375" customWidth="1"/>
    <col min="2" max="9" width="10.7109375" customWidth="1"/>
  </cols>
  <sheetData>
    <row r="1" spans="1:9" ht="15.75" x14ac:dyDescent="0.25">
      <c r="A1" s="1" t="s">
        <v>362</v>
      </c>
    </row>
    <row r="3" spans="1:9" x14ac:dyDescent="0.25">
      <c r="A3" s="1072" t="str">
        <f>Information!$AI$3</f>
        <v>SAMPLE</v>
      </c>
    </row>
    <row r="4" spans="1:9" ht="27.75" customHeight="1" x14ac:dyDescent="0.25">
      <c r="A4" s="412"/>
      <c r="B4" s="1095" t="str">
        <f>'4 Checks'!C3</f>
        <v>Validation: OK</v>
      </c>
      <c r="C4" s="1095"/>
      <c r="D4" s="1095"/>
      <c r="E4" s="1095"/>
      <c r="F4" s="1095" t="str">
        <f>'4 Checks'!E3</f>
        <v>Validation: OK</v>
      </c>
      <c r="G4" s="1095"/>
      <c r="H4" s="1095"/>
      <c r="I4" s="1095"/>
    </row>
    <row r="5" spans="1:9" ht="27.75" customHeight="1" thickBot="1" x14ac:dyDescent="0.3">
      <c r="A5" s="412"/>
      <c r="B5" s="1095" t="str">
        <f>'4 Checks'!C4</f>
        <v>First-stage credibility: OK</v>
      </c>
      <c r="C5" s="1095"/>
      <c r="D5" s="1095"/>
      <c r="E5" s="1095"/>
      <c r="F5" s="1095" t="str">
        <f>'4 Checks'!E4</f>
        <v>First-stage credibility: OK</v>
      </c>
      <c r="G5" s="1095"/>
      <c r="H5" s="1095"/>
      <c r="I5" s="1095"/>
    </row>
    <row r="6" spans="1:9" x14ac:dyDescent="0.25">
      <c r="A6" s="413"/>
      <c r="B6" s="414" t="s">
        <v>0</v>
      </c>
      <c r="C6" s="415"/>
      <c r="D6" s="416"/>
      <c r="E6" s="416"/>
      <c r="F6" s="414" t="s">
        <v>1</v>
      </c>
      <c r="G6" s="415"/>
      <c r="H6" s="416"/>
      <c r="I6" s="416"/>
    </row>
    <row r="7" spans="1:9" ht="6" customHeight="1" x14ac:dyDescent="0.25">
      <c r="A7" s="417"/>
      <c r="B7" s="1112" t="s">
        <v>320</v>
      </c>
      <c r="C7" s="1113"/>
      <c r="D7" s="1113"/>
      <c r="E7" s="1114"/>
      <c r="F7" s="1118" t="s">
        <v>360</v>
      </c>
      <c r="G7" s="1119"/>
      <c r="H7" s="1119"/>
      <c r="I7" s="1119"/>
    </row>
    <row r="8" spans="1:9" ht="6" customHeight="1" x14ac:dyDescent="0.25">
      <c r="A8" s="417"/>
      <c r="B8" s="1112"/>
      <c r="C8" s="1113"/>
      <c r="D8" s="1113"/>
      <c r="E8" s="1114"/>
      <c r="F8" s="1118"/>
      <c r="G8" s="1119"/>
      <c r="H8" s="1119"/>
      <c r="I8" s="1119"/>
    </row>
    <row r="9" spans="1:9" ht="15" customHeight="1" x14ac:dyDescent="0.25">
      <c r="A9" s="417"/>
      <c r="B9" s="1112"/>
      <c r="C9" s="1113"/>
      <c r="D9" s="1113"/>
      <c r="E9" s="1114"/>
      <c r="F9" s="1118"/>
      <c r="G9" s="1119"/>
      <c r="H9" s="1119"/>
      <c r="I9" s="1119"/>
    </row>
    <row r="10" spans="1:9" x14ac:dyDescent="0.25">
      <c r="A10" s="417"/>
      <c r="B10" s="1115"/>
      <c r="C10" s="1116"/>
      <c r="D10" s="1116"/>
      <c r="E10" s="1117"/>
      <c r="F10" s="1120"/>
      <c r="G10" s="1121"/>
      <c r="H10" s="1121"/>
      <c r="I10" s="1121"/>
    </row>
    <row r="11" spans="1:9" x14ac:dyDescent="0.25">
      <c r="A11" s="417"/>
      <c r="B11" s="1108" t="s">
        <v>28</v>
      </c>
      <c r="C11" s="1109"/>
      <c r="D11" s="1110" t="s">
        <v>29</v>
      </c>
      <c r="E11" s="1111"/>
      <c r="F11" s="1108" t="s">
        <v>28</v>
      </c>
      <c r="G11" s="1109"/>
      <c r="H11" s="1110" t="s">
        <v>29</v>
      </c>
      <c r="I11" s="1109"/>
    </row>
    <row r="12" spans="1:9" ht="29.25" customHeight="1" x14ac:dyDescent="0.25">
      <c r="A12" s="417"/>
      <c r="B12" s="418" t="s">
        <v>326</v>
      </c>
      <c r="C12" s="419" t="s">
        <v>5</v>
      </c>
      <c r="D12" s="420" t="s">
        <v>326</v>
      </c>
      <c r="E12" s="421" t="s">
        <v>5</v>
      </c>
      <c r="F12" s="418" t="s">
        <v>326</v>
      </c>
      <c r="G12" s="419" t="s">
        <v>5</v>
      </c>
      <c r="H12" s="420" t="s">
        <v>326</v>
      </c>
      <c r="I12" s="419" t="s">
        <v>5</v>
      </c>
    </row>
    <row r="13" spans="1:9" x14ac:dyDescent="0.25">
      <c r="A13" s="422" t="s">
        <v>30</v>
      </c>
      <c r="B13" s="423" t="s">
        <v>31</v>
      </c>
      <c r="C13" s="424" t="s">
        <v>32</v>
      </c>
      <c r="D13" s="425" t="s">
        <v>31</v>
      </c>
      <c r="E13" s="426" t="s">
        <v>32</v>
      </c>
      <c r="F13" s="423" t="s">
        <v>31</v>
      </c>
      <c r="G13" s="424" t="s">
        <v>32</v>
      </c>
      <c r="H13" s="425" t="s">
        <v>31</v>
      </c>
      <c r="I13" s="424" t="s">
        <v>32</v>
      </c>
    </row>
    <row r="14" spans="1:9" ht="14.25" customHeight="1" x14ac:dyDescent="0.25">
      <c r="A14" s="427" t="s">
        <v>33</v>
      </c>
      <c r="B14" s="428">
        <v>0</v>
      </c>
      <c r="C14" s="429">
        <v>0</v>
      </c>
      <c r="D14" s="430">
        <v>0</v>
      </c>
      <c r="E14" s="431">
        <v>0</v>
      </c>
      <c r="F14" s="428">
        <v>0</v>
      </c>
      <c r="G14" s="429">
        <v>0</v>
      </c>
      <c r="H14" s="430">
        <v>0</v>
      </c>
      <c r="I14" s="429">
        <v>0</v>
      </c>
    </row>
    <row r="15" spans="1:9" ht="14.25" customHeight="1" thickBot="1" x14ac:dyDescent="0.3">
      <c r="A15" s="432" t="s">
        <v>34</v>
      </c>
      <c r="B15" s="433">
        <v>0</v>
      </c>
      <c r="C15" s="434">
        <v>0</v>
      </c>
      <c r="D15" s="435">
        <v>0</v>
      </c>
      <c r="E15" s="436">
        <v>0</v>
      </c>
      <c r="F15" s="433">
        <v>0</v>
      </c>
      <c r="G15" s="434">
        <v>0</v>
      </c>
      <c r="H15" s="435">
        <v>0</v>
      </c>
      <c r="I15" s="434">
        <v>0</v>
      </c>
    </row>
    <row r="16" spans="1:9" ht="14.25" customHeight="1" thickTop="1" thickBot="1" x14ac:dyDescent="0.3">
      <c r="A16" s="437" t="s">
        <v>26</v>
      </c>
      <c r="B16" s="438">
        <f t="shared" ref="B16:I16" si="0">SUM(B14:B15)</f>
        <v>0</v>
      </c>
      <c r="C16" s="439">
        <f t="shared" si="0"/>
        <v>0</v>
      </c>
      <c r="D16" s="440">
        <f t="shared" si="0"/>
        <v>0</v>
      </c>
      <c r="E16" s="441">
        <f t="shared" si="0"/>
        <v>0</v>
      </c>
      <c r="F16" s="438">
        <f t="shared" si="0"/>
        <v>0</v>
      </c>
      <c r="G16" s="439">
        <f t="shared" si="0"/>
        <v>0</v>
      </c>
      <c r="H16" s="440">
        <f t="shared" si="0"/>
        <v>0</v>
      </c>
      <c r="I16" s="439">
        <f t="shared" si="0"/>
        <v>0</v>
      </c>
    </row>
    <row r="20" spans="1:1" x14ac:dyDescent="0.25">
      <c r="A20" s="66" t="s">
        <v>221</v>
      </c>
    </row>
    <row r="21" spans="1:1" x14ac:dyDescent="0.25">
      <c r="A21" s="67" t="s">
        <v>220</v>
      </c>
    </row>
    <row r="22" spans="1:1" x14ac:dyDescent="0.25">
      <c r="A22" s="68" t="str">
        <f>'4 Checks'!C24</f>
        <v/>
      </c>
    </row>
    <row r="23" spans="1:1" x14ac:dyDescent="0.25">
      <c r="A23" s="67" t="s">
        <v>222</v>
      </c>
    </row>
    <row r="24" spans="1:1" x14ac:dyDescent="0.25">
      <c r="A24" s="68" t="str">
        <f>'4 Checks'!C26</f>
        <v/>
      </c>
    </row>
    <row r="25" spans="1:1" x14ac:dyDescent="0.25">
      <c r="A25" s="67" t="s">
        <v>223</v>
      </c>
    </row>
    <row r="26" spans="1:1" x14ac:dyDescent="0.25">
      <c r="A26" s="68" t="str">
        <f>'4 Checks'!C28</f>
        <v/>
      </c>
    </row>
  </sheetData>
  <mergeCells count="10">
    <mergeCell ref="B4:E4"/>
    <mergeCell ref="F4:I4"/>
    <mergeCell ref="B5:E5"/>
    <mergeCell ref="F5:I5"/>
    <mergeCell ref="B11:C11"/>
    <mergeCell ref="D11:E11"/>
    <mergeCell ref="F11:G11"/>
    <mergeCell ref="H11:I11"/>
    <mergeCell ref="B7:E10"/>
    <mergeCell ref="F7:I10"/>
  </mergeCells>
  <conditionalFormatting sqref="B14:I16">
    <cfRule type="cellIs" dxfId="145" priority="5" operator="equal">
      <formula>0</formula>
    </cfRule>
  </conditionalFormatting>
  <conditionalFormatting sqref="B4:E4">
    <cfRule type="expression" dxfId="144" priority="4">
      <formula>B4&lt;&gt;"Validation: OK"</formula>
    </cfRule>
  </conditionalFormatting>
  <conditionalFormatting sqref="F4:I4">
    <cfRule type="expression" dxfId="143" priority="3">
      <formula>F4&lt;&gt;"Validation: OK"</formula>
    </cfRule>
  </conditionalFormatting>
  <conditionalFormatting sqref="B5:E5">
    <cfRule type="expression" dxfId="142" priority="2">
      <formula>B5&lt;&gt;"First-stage credibility: OK"</formula>
    </cfRule>
  </conditionalFormatting>
  <conditionalFormatting sqref="F5:I5">
    <cfRule type="expression" dxfId="141" priority="1">
      <formula>F5&lt;&gt;"First-stage credibility: OK"</formula>
    </cfRule>
  </conditionalFormatting>
  <pageMargins left="0.7" right="0.7" top="0.75" bottom="0.75" header="0.3" footer="0.3"/>
  <pageSetup paperSize="9" scale="82" orientation="landscape" r:id="rId1"/>
  <extLst>
    <ext xmlns:x14="http://schemas.microsoft.com/office/spreadsheetml/2009/9/main" uri="{78C0D931-6437-407d-A8EE-F0AAD7539E65}">
      <x14:conditionalFormattings>
        <x14:conditionalFormatting xmlns:xm="http://schemas.microsoft.com/office/excel/2006/main">
          <x14:cfRule type="expression" priority="6" id="{50204BC3-6858-4D50-BFD7-242F9075403A}">
            <xm:f>'4 Checks'!C14&lt;&gt;""</xm:f>
            <x14:dxf>
              <font>
                <color rgb="FFFF0000"/>
              </font>
            </x14:dxf>
          </x14:cfRule>
          <x14:cfRule type="expression" priority="7" id="{8D584A0D-CAA0-496A-99D4-DF3EF7BC4EA5}">
            <xm:f>'4 Checks'!L14&lt;&gt;""</xm:f>
            <x14:dxf>
              <font>
                <color rgb="FFFF0000"/>
              </font>
            </x14:dxf>
          </x14:cfRule>
          <xm:sqref>B14:I15</xm:sqref>
        </x14:conditionalFormatting>
        <x14:conditionalFormatting xmlns:xm="http://schemas.microsoft.com/office/excel/2006/main">
          <x14:cfRule type="expression" priority="24" id="{EA5C1A96-62B2-402C-8C0D-1664493DE847}">
            <xm:f>'4 Checks'!U$14&lt;&gt;""</xm:f>
            <x14:dxf>
              <font>
                <color rgb="FFFF0000"/>
              </font>
            </x14:dxf>
          </x14:cfRule>
          <xm:sqref>B14:C15</xm:sqref>
        </x14:conditionalFormatting>
        <x14:conditionalFormatting xmlns:xm="http://schemas.microsoft.com/office/excel/2006/main">
          <x14:cfRule type="expression" priority="10" id="{B81A021E-6836-4467-ACF6-33930989C05B}">
            <xm:f>'4 Checks'!U$18&lt;&gt;""</xm:f>
            <x14:dxf>
              <font>
                <color rgb="FFFF0000"/>
              </font>
            </x14:dxf>
          </x14:cfRule>
          <xm:sqref>D14:E15</xm:sqref>
        </x14:conditionalFormatting>
        <x14:conditionalFormatting xmlns:xm="http://schemas.microsoft.com/office/excel/2006/main">
          <x14:cfRule type="expression" priority="9" id="{C86C499D-DD20-46E7-93C0-97B2F8D599C5}">
            <xm:f>'4 Checks'!W$14&lt;&gt;""</xm:f>
            <x14:dxf>
              <font>
                <color rgb="FFFF0000"/>
              </font>
            </x14:dxf>
          </x14:cfRule>
          <xm:sqref>F14:G15</xm:sqref>
        </x14:conditionalFormatting>
        <x14:conditionalFormatting xmlns:xm="http://schemas.microsoft.com/office/excel/2006/main">
          <x14:cfRule type="expression" priority="8" id="{0981DD84-0C57-43E6-AD06-37465325B877}">
            <xm:f>'4 Checks'!W$18&lt;&gt;""</xm:f>
            <x14:dxf>
              <font>
                <color rgb="FFFF0000"/>
              </font>
            </x14:dxf>
          </x14:cfRule>
          <xm:sqref>H14:I15</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X28"/>
  <sheetViews>
    <sheetView topLeftCell="AA1" workbookViewId="0"/>
  </sheetViews>
  <sheetFormatPr defaultRowHeight="15" x14ac:dyDescent="0.25"/>
  <cols>
    <col min="1" max="1" width="51.42578125" hidden="1" customWidth="1"/>
    <col min="2" max="24" width="9.140625" hidden="1" customWidth="1"/>
    <col min="25" max="26" width="0" hidden="1" customWidth="1"/>
  </cols>
  <sheetData>
    <row r="1" spans="1:24" x14ac:dyDescent="0.25">
      <c r="A1" t="s">
        <v>280</v>
      </c>
      <c r="B1" s="52">
        <f>IF(AND(C3="Validation: OK",E3="Validation: OK"),0,1)</f>
        <v>0</v>
      </c>
    </row>
    <row r="2" spans="1:24" x14ac:dyDescent="0.25">
      <c r="A2" t="s">
        <v>279</v>
      </c>
      <c r="B2" s="52">
        <f>IF(AND(C4="First-stage credibility: OK",E4="First-stage credibility: OK"),0,1)</f>
        <v>0</v>
      </c>
      <c r="C2" t="s">
        <v>0</v>
      </c>
      <c r="E2" t="s">
        <v>1</v>
      </c>
    </row>
    <row r="3" spans="1:24" x14ac:dyDescent="0.25">
      <c r="C3" t="str">
        <f>IF(AND(F19="",O19="",V20=""),"Validation: OK","Validation: Failure (see below table)")</f>
        <v>Validation: OK</v>
      </c>
      <c r="E3" t="str">
        <f>IF(AND(J19="",S19="",X20=""),"Validation: OK","Validation: Failure (see below table)")</f>
        <v>Validation: OK</v>
      </c>
    </row>
    <row r="4" spans="1:24" x14ac:dyDescent="0.25">
      <c r="C4" t="s">
        <v>25</v>
      </c>
      <c r="E4" t="s">
        <v>25</v>
      </c>
    </row>
    <row r="9" spans="1:24" x14ac:dyDescent="0.25">
      <c r="C9" s="52">
        <v>1</v>
      </c>
      <c r="L9" s="52">
        <v>1</v>
      </c>
      <c r="U9" s="52">
        <v>1</v>
      </c>
    </row>
    <row r="10" spans="1:24" x14ac:dyDescent="0.25">
      <c r="C10" t="s">
        <v>267</v>
      </c>
      <c r="L10" t="s">
        <v>268</v>
      </c>
      <c r="U10" t="s">
        <v>270</v>
      </c>
    </row>
    <row r="11" spans="1:24" x14ac:dyDescent="0.25">
      <c r="C11" t="s">
        <v>0</v>
      </c>
      <c r="D11" t="s">
        <v>0</v>
      </c>
      <c r="E11" t="s">
        <v>0</v>
      </c>
      <c r="F11" t="s">
        <v>0</v>
      </c>
      <c r="G11" t="s">
        <v>1</v>
      </c>
      <c r="H11" t="s">
        <v>1</v>
      </c>
      <c r="I11" t="s">
        <v>1</v>
      </c>
      <c r="J11" t="s">
        <v>1</v>
      </c>
      <c r="L11" t="s">
        <v>0</v>
      </c>
      <c r="M11" t="s">
        <v>0</v>
      </c>
      <c r="N11" t="s">
        <v>0</v>
      </c>
      <c r="O11" t="s">
        <v>0</v>
      </c>
      <c r="P11" t="s">
        <v>1</v>
      </c>
      <c r="Q11" t="s">
        <v>1</v>
      </c>
      <c r="R11" t="s">
        <v>1</v>
      </c>
      <c r="S11" t="s">
        <v>1</v>
      </c>
      <c r="U11" t="s">
        <v>0</v>
      </c>
      <c r="V11" t="s">
        <v>0</v>
      </c>
      <c r="W11" t="s">
        <v>1</v>
      </c>
      <c r="X11" t="s">
        <v>1</v>
      </c>
    </row>
    <row r="12" spans="1:24" x14ac:dyDescent="0.25">
      <c r="C12" t="s">
        <v>153</v>
      </c>
      <c r="D12" t="s">
        <v>153</v>
      </c>
      <c r="E12" t="s">
        <v>253</v>
      </c>
      <c r="F12" t="s">
        <v>253</v>
      </c>
      <c r="G12" t="s">
        <v>153</v>
      </c>
      <c r="H12" t="s">
        <v>153</v>
      </c>
      <c r="I12" t="s">
        <v>253</v>
      </c>
      <c r="J12" t="s">
        <v>253</v>
      </c>
      <c r="L12" t="s">
        <v>153</v>
      </c>
      <c r="M12" t="s">
        <v>153</v>
      </c>
      <c r="N12" t="s">
        <v>253</v>
      </c>
      <c r="O12" t="s">
        <v>253</v>
      </c>
      <c r="P12" t="s">
        <v>153</v>
      </c>
      <c r="Q12" t="s">
        <v>153</v>
      </c>
      <c r="R12" t="s">
        <v>253</v>
      </c>
      <c r="S12" t="s">
        <v>253</v>
      </c>
      <c r="U12" t="s">
        <v>153</v>
      </c>
      <c r="V12" t="s">
        <v>153</v>
      </c>
      <c r="W12" t="s">
        <v>153</v>
      </c>
      <c r="X12" t="s">
        <v>153</v>
      </c>
    </row>
    <row r="13" spans="1:24" x14ac:dyDescent="0.25">
      <c r="C13" t="s">
        <v>326</v>
      </c>
      <c r="D13" t="s">
        <v>5</v>
      </c>
      <c r="E13" t="s">
        <v>326</v>
      </c>
      <c r="F13" t="s">
        <v>5</v>
      </c>
      <c r="G13" t="s">
        <v>326</v>
      </c>
      <c r="H13" t="s">
        <v>5</v>
      </c>
      <c r="I13" t="s">
        <v>326</v>
      </c>
      <c r="J13" t="s">
        <v>5</v>
      </c>
      <c r="L13" t="s">
        <v>326</v>
      </c>
      <c r="M13" t="s">
        <v>5</v>
      </c>
      <c r="N13" t="s">
        <v>326</v>
      </c>
      <c r="O13" t="s">
        <v>5</v>
      </c>
      <c r="P13" t="s">
        <v>326</v>
      </c>
      <c r="Q13" t="s">
        <v>5</v>
      </c>
      <c r="R13" t="s">
        <v>326</v>
      </c>
      <c r="S13" t="s">
        <v>5</v>
      </c>
      <c r="U13" t="s">
        <v>326</v>
      </c>
      <c r="V13" t="s">
        <v>5</v>
      </c>
      <c r="W13" t="s">
        <v>326</v>
      </c>
      <c r="X13" t="s">
        <v>5</v>
      </c>
    </row>
    <row r="14" spans="1:24" x14ac:dyDescent="0.25">
      <c r="A14" s="60" t="s">
        <v>33</v>
      </c>
      <c r="C14" s="37" t="str">
        <f>IF(AND($C$9=1,'4 Year abroad'!B14&lt;0),C$11&amp;", "&amp;C$12&amp;", "&amp;C$13&amp;", "&amp;$A14&amp;"; ","")</f>
        <v/>
      </c>
      <c r="D14" s="38" t="str">
        <f>IF(AND($C$9=1,'4 Year abroad'!C14&lt;0),D$11&amp;", "&amp;D$12&amp;", "&amp;D$13&amp;", "&amp;$A14&amp;"; ","")</f>
        <v/>
      </c>
      <c r="E14" s="38" t="str">
        <f>IF(AND($C$9=1,'4 Year abroad'!D14&lt;0),E$11&amp;", "&amp;E$12&amp;", "&amp;E$13&amp;", "&amp;$A14&amp;"; ","")</f>
        <v/>
      </c>
      <c r="F14" s="38" t="str">
        <f>IF(AND($C$9=1,'4 Year abroad'!E14&lt;0),F$11&amp;", "&amp;F$12&amp;", "&amp;F$13&amp;", "&amp;$A14&amp;"; ","")</f>
        <v/>
      </c>
      <c r="G14" s="37" t="str">
        <f>IF(AND($C$9=1,'4 Year abroad'!F14&lt;0),G$11&amp;", "&amp;G$12&amp;", "&amp;G$13&amp;", "&amp;$A14&amp;"; ","")</f>
        <v/>
      </c>
      <c r="H14" s="38" t="str">
        <f>IF(AND($C$9=1,'4 Year abroad'!G14&lt;0),H$11&amp;", "&amp;H$12&amp;", "&amp;H$13&amp;", "&amp;$A14&amp;"; ","")</f>
        <v/>
      </c>
      <c r="I14" s="38" t="str">
        <f>IF(AND($C$9=1,'4 Year abroad'!H14&lt;0),I$11&amp;", "&amp;I$12&amp;", "&amp;I$13&amp;", "&amp;$A14&amp;"; ","")</f>
        <v/>
      </c>
      <c r="J14" s="39" t="str">
        <f>IF(AND($C$9=1,'4 Year abroad'!I14&lt;0),J$11&amp;", "&amp;J$12&amp;", "&amp;J$13&amp;", "&amp;$A14&amp;"; ","")</f>
        <v/>
      </c>
      <c r="L14" s="37" t="str">
        <f>IF(AND($L$9=1,TRUNC('4 Year abroad'!B14)&lt;&gt;'4 Year abroad'!B14),L$11&amp;", "&amp;L$12&amp;", "&amp;L$13&amp;", "&amp;$A14&amp;"; ","")</f>
        <v/>
      </c>
      <c r="M14" s="38" t="str">
        <f>IF(AND($L$9=1,TRUNC('4 Year abroad'!C14)&lt;&gt;'4 Year abroad'!C14),M$11&amp;", "&amp;M$12&amp;", "&amp;M$13&amp;", "&amp;$A14&amp;"; ","")</f>
        <v/>
      </c>
      <c r="N14" s="38" t="str">
        <f>IF(AND($L$9=1,TRUNC('4 Year abroad'!D14)&lt;&gt;'4 Year abroad'!D14),N$11&amp;", "&amp;N$12&amp;", "&amp;N$13&amp;", "&amp;$A14&amp;"; ","")</f>
        <v/>
      </c>
      <c r="O14" s="38" t="str">
        <f>IF(AND($L$9=1,TRUNC('4 Year abroad'!E14)&lt;&gt;'4 Year abroad'!E14),O$11&amp;", "&amp;O$12&amp;", "&amp;O$13&amp;", "&amp;$A14&amp;"; ","")</f>
        <v/>
      </c>
      <c r="P14" s="37" t="str">
        <f>IF(AND($L$9=1,TRUNC('4 Year abroad'!F14)&lt;&gt;'4 Year abroad'!F14),P$11&amp;", "&amp;P$12&amp;", "&amp;P$13&amp;", "&amp;$A14&amp;"; ","")</f>
        <v/>
      </c>
      <c r="Q14" s="38" t="str">
        <f>IF(AND($L$9=1,TRUNC('4 Year abroad'!G14)&lt;&gt;'4 Year abroad'!G14),Q$11&amp;", "&amp;Q$12&amp;", "&amp;Q$13&amp;", "&amp;$A14&amp;"; ","")</f>
        <v/>
      </c>
      <c r="R14" s="38" t="str">
        <f>IF(AND($L$9=1,TRUNC('4 Year abroad'!H14)&lt;&gt;'4 Year abroad'!H14),R$11&amp;", "&amp;R$12&amp;", "&amp;R$13&amp;", "&amp;$A14&amp;"; ","")</f>
        <v/>
      </c>
      <c r="S14" s="39" t="str">
        <f>IF(AND($L$9=1,TRUNC('4 Year abroad'!I14)&lt;&gt;'4 Year abroad'!I14),S$11&amp;", "&amp;S$12&amp;", "&amp;S$13&amp;", "&amp;$A14&amp;"; ","")</f>
        <v/>
      </c>
      <c r="U14" s="62" t="str">
        <f>IF(AND($U$9=1,'4 Year abroad'!B16&gt;SUM('1 Full-time'!D64,'1 Full-time'!D69)),U$11&amp;", "&amp;U$12&amp;", "&amp;U$13&amp;"; ","")</f>
        <v/>
      </c>
      <c r="V14" s="63" t="str">
        <f>IF(AND($U$9=1,'4 Year abroad'!C16&gt;SUM('1 Full-time'!E64,'1 Full-time'!E69)),V$11&amp;", "&amp;V$12&amp;", "&amp;V$13&amp;"; ","")</f>
        <v/>
      </c>
      <c r="W14" s="62" t="str">
        <f>IF(AND($U$9=1,'4 Year abroad'!F16&gt;SUM('1 Full-time'!G64,'1 Full-time'!G69)),W$11&amp;", "&amp;W$12&amp;", "&amp;W$13&amp;"; ","")</f>
        <v/>
      </c>
      <c r="X14" s="64" t="str">
        <f>IF(AND($U$9=1,'4 Year abroad'!G16&gt;SUM('1 Full-time'!H64,'1 Full-time'!H69)),X$11&amp;", "&amp;X$12&amp;", "&amp;X$13&amp;"; ","")</f>
        <v/>
      </c>
    </row>
    <row r="15" spans="1:24" x14ac:dyDescent="0.25">
      <c r="A15" s="60" t="s">
        <v>34</v>
      </c>
      <c r="C15" s="53" t="str">
        <f>IF(AND($C$9=1,'4 Year abroad'!B15&lt;0),C$11&amp;", "&amp;C$12&amp;", "&amp;C$13&amp;", "&amp;$A15&amp;"; ","")</f>
        <v/>
      </c>
      <c r="D15" s="4" t="str">
        <f>IF(AND($C$9=1,'4 Year abroad'!C15&lt;0),D$11&amp;", "&amp;D$12&amp;", "&amp;D$13&amp;", "&amp;$A15&amp;"; ","")</f>
        <v/>
      </c>
      <c r="E15" s="4" t="str">
        <f>IF(AND($C$9=1,'4 Year abroad'!D15&lt;0),E$11&amp;", "&amp;E$12&amp;", "&amp;E$13&amp;", "&amp;$A15&amp;"; ","")</f>
        <v/>
      </c>
      <c r="F15" s="4" t="str">
        <f>IF(AND($C$9=1,'4 Year abroad'!E15&lt;0),F$11&amp;", "&amp;F$12&amp;", "&amp;F$13&amp;", "&amp;$A15&amp;"; ","")</f>
        <v/>
      </c>
      <c r="G15" s="53" t="str">
        <f>IF(AND($C$9=1,'4 Year abroad'!F15&lt;0),G$11&amp;", "&amp;G$12&amp;", "&amp;G$13&amp;", "&amp;$A15&amp;"; ","")</f>
        <v/>
      </c>
      <c r="H15" s="4" t="str">
        <f>IF(AND($C$9=1,'4 Year abroad'!G15&lt;0),H$11&amp;", "&amp;H$12&amp;", "&amp;H$13&amp;", "&amp;$A15&amp;"; ","")</f>
        <v/>
      </c>
      <c r="I15" s="4" t="str">
        <f>IF(AND($C$9=1,'4 Year abroad'!H15&lt;0),I$11&amp;", "&amp;I$12&amp;", "&amp;I$13&amp;", "&amp;$A15&amp;"; ","")</f>
        <v/>
      </c>
      <c r="J15" s="42" t="str">
        <f>IF(AND($C$9=1,'4 Year abroad'!I15&lt;0),J$11&amp;", "&amp;J$12&amp;", "&amp;J$13&amp;", "&amp;$A15&amp;"; ","")</f>
        <v/>
      </c>
      <c r="L15" s="53" t="str">
        <f>IF(AND($L$9=1,TRUNC('4 Year abroad'!B15)&lt;&gt;'4 Year abroad'!B15),L$11&amp;", "&amp;L$12&amp;", "&amp;L$13&amp;", "&amp;$A15&amp;"; ","")</f>
        <v/>
      </c>
      <c r="M15" s="4" t="str">
        <f>IF(AND($L$9=1,TRUNC('4 Year abroad'!C15)&lt;&gt;'4 Year abroad'!C15),M$11&amp;", "&amp;M$12&amp;", "&amp;M$13&amp;", "&amp;$A15&amp;"; ","")</f>
        <v/>
      </c>
      <c r="N15" s="4" t="str">
        <f>IF(AND($L$9=1,TRUNC('4 Year abroad'!D15)&lt;&gt;'4 Year abroad'!D15),N$11&amp;", "&amp;N$12&amp;", "&amp;N$13&amp;", "&amp;$A15&amp;"; ","")</f>
        <v/>
      </c>
      <c r="O15" s="4" t="str">
        <f>IF(AND($L$9=1,TRUNC('4 Year abroad'!E15)&lt;&gt;'4 Year abroad'!E15),O$11&amp;", "&amp;O$12&amp;", "&amp;O$13&amp;", "&amp;$A15&amp;"; ","")</f>
        <v/>
      </c>
      <c r="P15" s="53" t="str">
        <f>IF(AND($L$9=1,TRUNC('4 Year abroad'!F15)&lt;&gt;'4 Year abroad'!F15),P$11&amp;", "&amp;P$12&amp;", "&amp;P$13&amp;", "&amp;$A15&amp;"; ","")</f>
        <v/>
      </c>
      <c r="Q15" s="4" t="str">
        <f>IF(AND($L$9=1,TRUNC('4 Year abroad'!G15)&lt;&gt;'4 Year abroad'!G15),Q$11&amp;", "&amp;Q$12&amp;", "&amp;Q$13&amp;", "&amp;$A15&amp;"; ","")</f>
        <v/>
      </c>
      <c r="R15" s="4" t="str">
        <f>IF(AND($L$9=1,TRUNC('4 Year abroad'!H15)&lt;&gt;'4 Year abroad'!H15),R$11&amp;", "&amp;R$12&amp;", "&amp;R$13&amp;", "&amp;$A15&amp;"; ","")</f>
        <v/>
      </c>
      <c r="S15" s="42" t="str">
        <f>IF(AND($L$9=1,TRUNC('4 Year abroad'!I15)&lt;&gt;'4 Year abroad'!I15),S$11&amp;", "&amp;S$12&amp;", "&amp;S$13&amp;", "&amp;$A15&amp;"; ","")</f>
        <v/>
      </c>
      <c r="U15" t="s">
        <v>0</v>
      </c>
      <c r="V15" t="s">
        <v>0</v>
      </c>
      <c r="W15" t="s">
        <v>1</v>
      </c>
      <c r="X15" t="s">
        <v>1</v>
      </c>
    </row>
    <row r="16" spans="1:24" x14ac:dyDescent="0.25">
      <c r="C16" s="3"/>
      <c r="U16" t="s">
        <v>253</v>
      </c>
      <c r="V16" t="s">
        <v>253</v>
      </c>
      <c r="W16" t="s">
        <v>253</v>
      </c>
      <c r="X16" t="s">
        <v>253</v>
      </c>
    </row>
    <row r="17" spans="3:24" x14ac:dyDescent="0.25">
      <c r="C17" s="62" t="str">
        <f>CONCATENATE(C14,C15)</f>
        <v/>
      </c>
      <c r="D17" s="63" t="str">
        <f t="shared" ref="D17:S17" si="0">CONCATENATE(D14,D15)</f>
        <v/>
      </c>
      <c r="E17" s="63" t="str">
        <f t="shared" si="0"/>
        <v/>
      </c>
      <c r="F17" s="63" t="str">
        <f t="shared" si="0"/>
        <v/>
      </c>
      <c r="G17" s="62" t="str">
        <f t="shared" si="0"/>
        <v/>
      </c>
      <c r="H17" s="63" t="str">
        <f t="shared" si="0"/>
        <v/>
      </c>
      <c r="I17" s="63" t="str">
        <f t="shared" si="0"/>
        <v/>
      </c>
      <c r="J17" s="64" t="str">
        <f t="shared" si="0"/>
        <v/>
      </c>
      <c r="K17" s="3"/>
      <c r="L17" s="62" t="str">
        <f t="shared" si="0"/>
        <v/>
      </c>
      <c r="M17" s="63" t="str">
        <f t="shared" si="0"/>
        <v/>
      </c>
      <c r="N17" s="63" t="str">
        <f t="shared" si="0"/>
        <v/>
      </c>
      <c r="O17" s="63" t="str">
        <f t="shared" si="0"/>
        <v/>
      </c>
      <c r="P17" s="62" t="str">
        <f t="shared" si="0"/>
        <v/>
      </c>
      <c r="Q17" s="63" t="str">
        <f t="shared" si="0"/>
        <v/>
      </c>
      <c r="R17" s="63" t="str">
        <f t="shared" si="0"/>
        <v/>
      </c>
      <c r="S17" s="64" t="str">
        <f t="shared" si="0"/>
        <v/>
      </c>
      <c r="U17" t="s">
        <v>326</v>
      </c>
      <c r="V17" t="s">
        <v>5</v>
      </c>
      <c r="W17" t="s">
        <v>326</v>
      </c>
      <c r="X17" t="s">
        <v>5</v>
      </c>
    </row>
    <row r="18" spans="3:24" x14ac:dyDescent="0.25">
      <c r="U18" s="62" t="str">
        <f>IF(AND($U$9=1,'4 Year abroad'!D16&gt;'2 Sandwich'!D14),U$15&amp;", "&amp;U$16&amp;", "&amp;U$17&amp;"; ","")</f>
        <v/>
      </c>
      <c r="V18" s="63" t="str">
        <f>IF(AND($U$9=1,'4 Year abroad'!E16&gt;'2 Sandwich'!E14),V$15&amp;", "&amp;V$16&amp;", "&amp;V$17&amp;"; ","")</f>
        <v/>
      </c>
      <c r="W18" s="62" t="str">
        <f>IF(AND($U$9=1,'4 Year abroad'!H16&gt;'2 Sandwich'!G14),W$15&amp;", "&amp;W$16&amp;", "&amp;W$17&amp;"; ","")</f>
        <v/>
      </c>
      <c r="X18" s="64" t="str">
        <f>IF(AND($U$9=1,'4 Year abroad'!I16&gt;'2 Sandwich'!H14),X$15&amp;", "&amp;X$16&amp;", "&amp;X$17&amp;"; ","")</f>
        <v/>
      </c>
    </row>
    <row r="19" spans="3:24" x14ac:dyDescent="0.25">
      <c r="E19" s="60" t="s">
        <v>0</v>
      </c>
      <c r="F19" s="52" t="str">
        <f>CONCATENATE(C17,D17,E17,F17)</f>
        <v/>
      </c>
      <c r="I19" s="60" t="s">
        <v>1</v>
      </c>
      <c r="J19" s="52" t="str">
        <f>CONCATENATE(G17,H17,I17,J17)</f>
        <v/>
      </c>
      <c r="N19" s="60" t="s">
        <v>0</v>
      </c>
      <c r="O19" s="52" t="str">
        <f>CONCATENATE(L17,M17,N17,O17)</f>
        <v/>
      </c>
      <c r="R19" s="60" t="s">
        <v>1</v>
      </c>
      <c r="S19" s="52" t="str">
        <f>CONCATENATE(P17,Q17,R17,S17)</f>
        <v/>
      </c>
    </row>
    <row r="20" spans="3:24" x14ac:dyDescent="0.25">
      <c r="U20" s="60" t="s">
        <v>0</v>
      </c>
      <c r="V20" s="52" t="str">
        <f>CONCATENATE(U14,V14,U18,V18)</f>
        <v/>
      </c>
      <c r="W20" s="60" t="s">
        <v>1</v>
      </c>
      <c r="X20" s="52" t="str">
        <f>CONCATENATE(W14,X14,W18,X18)</f>
        <v/>
      </c>
    </row>
    <row r="22" spans="3:24" x14ac:dyDescent="0.25">
      <c r="C22" s="66" t="s">
        <v>221</v>
      </c>
    </row>
    <row r="23" spans="3:24" x14ac:dyDescent="0.25">
      <c r="C23" s="67" t="s">
        <v>220</v>
      </c>
    </row>
    <row r="24" spans="3:24" x14ac:dyDescent="0.25">
      <c r="C24" s="68" t="str">
        <f>CONCATENATE(O19,S19)</f>
        <v/>
      </c>
    </row>
    <row r="25" spans="3:24" x14ac:dyDescent="0.25">
      <c r="C25" s="67" t="s">
        <v>222</v>
      </c>
    </row>
    <row r="26" spans="3:24" x14ac:dyDescent="0.25">
      <c r="C26" s="68" t="str">
        <f>CONCATENATE(F19,J19)</f>
        <v/>
      </c>
    </row>
    <row r="27" spans="3:24" x14ac:dyDescent="0.25">
      <c r="C27" s="67" t="s">
        <v>223</v>
      </c>
    </row>
    <row r="28" spans="3:24" x14ac:dyDescent="0.25">
      <c r="C28" s="68" t="str">
        <f>CONCATENATE(V20,X20)</f>
        <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14</vt:i4>
      </vt:variant>
    </vt:vector>
  </HeadingPairs>
  <TitlesOfParts>
    <vt:vector size="35" baseType="lpstr">
      <vt:lpstr>Information</vt:lpstr>
      <vt:lpstr>1 Full-time</vt:lpstr>
      <vt:lpstr>1 Checks</vt:lpstr>
      <vt:lpstr>2 Sandwich</vt:lpstr>
      <vt:lpstr>2 Checks</vt:lpstr>
      <vt:lpstr>3 Part-time</vt:lpstr>
      <vt:lpstr>3 Checks</vt:lpstr>
      <vt:lpstr>4 Year abroad</vt:lpstr>
      <vt:lpstr>4 Checks</vt:lpstr>
      <vt:lpstr>5 Planning</vt:lpstr>
      <vt:lpstr>5 Checks</vt:lpstr>
      <vt:lpstr>6 Subcontractual</vt:lpstr>
      <vt:lpstr>6 Checks</vt:lpstr>
      <vt:lpstr>7a Health full-time</vt:lpstr>
      <vt:lpstr>7a Checks</vt:lpstr>
      <vt:lpstr>7b Health sandwich</vt:lpstr>
      <vt:lpstr>7b Checks</vt:lpstr>
      <vt:lpstr>7c Health part-time</vt:lpstr>
      <vt:lpstr>7c Checks</vt:lpstr>
      <vt:lpstr>8 Location</vt:lpstr>
      <vt:lpstr>8 Checks</vt:lpstr>
      <vt:lpstr>'1 Full-time'!Print_Area</vt:lpstr>
      <vt:lpstr>'2 Sandwich'!Print_Area</vt:lpstr>
      <vt:lpstr>'3 Part-time'!Print_Area</vt:lpstr>
      <vt:lpstr>'4 Year abroad'!Print_Area</vt:lpstr>
      <vt:lpstr>'5 Planning'!Print_Area</vt:lpstr>
      <vt:lpstr>'6 Subcontractual'!Print_Area</vt:lpstr>
      <vt:lpstr>'7a Health full-time'!Print_Area</vt:lpstr>
      <vt:lpstr>'7b Health sandwich'!Print_Area</vt:lpstr>
      <vt:lpstr>'7c Health part-time'!Print_Area</vt:lpstr>
      <vt:lpstr>'8 Location'!Print_Area</vt:lpstr>
      <vt:lpstr>Information!Print_Area</vt:lpstr>
      <vt:lpstr>PROVIDER</vt:lpstr>
      <vt:lpstr>Table8HideSheet</vt:lpstr>
      <vt:lpstr>UKPRN</vt:lpstr>
    </vt:vector>
  </TitlesOfParts>
  <Company>HEFCE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Myles Garrould [7375]</dc:creator>
  <cp:lastModifiedBy>Myles Garrould [7375]</cp:lastModifiedBy>
  <cp:lastPrinted>2017-10-10T10:20:49Z</cp:lastPrinted>
  <dcterms:created xsi:type="dcterms:W3CDTF">2017-05-10T14:24:47Z</dcterms:created>
  <dcterms:modified xsi:type="dcterms:W3CDTF">2018-10-03T10:05:49Z</dcterms:modified>
</cp:coreProperties>
</file>